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90" windowWidth="19440" windowHeight="11535"/>
  </bookViews>
  <sheets>
    <sheet name="Cover" sheetId="7" r:id="rId1"/>
    <sheet name="Prog" sheetId="9" r:id="rId2"/>
    <sheet name="Inventory" sheetId="1" r:id="rId3"/>
    <sheet name="Grl_status" sheetId="2" r:id="rId4"/>
    <sheet name="Gap_analysis_stores" sheetId="4" r:id="rId5"/>
    <sheet name="Gap_analysis_service" sheetId="5" r:id="rId6"/>
    <sheet name="BaseEqptCdF" sheetId="3" r:id="rId7"/>
    <sheet name="vaccines" sheetId="11" r:id="rId8"/>
    <sheet name="Translation" sheetId="8" r:id="rId9"/>
    <sheet name="Country_name" sheetId="10" r:id="rId10"/>
  </sheets>
  <definedNames>
    <definedName name="_xlnm._FilterDatabase" localSheetId="6" hidden="1">BaseEqptCdF!$A$4:$Z$87</definedName>
    <definedName name="_xlnm._FilterDatabase" localSheetId="9" hidden="1">Country_name!$B$1:$D$195</definedName>
    <definedName name="_xlnm._FilterDatabase" localSheetId="5" hidden="1">Gap_analysis_service!$A$8:$C$87</definedName>
    <definedName name="_xlnm._FilterDatabase" localSheetId="4" hidden="1">Gap_analysis_stores!$A$9:$D$102</definedName>
    <definedName name="_xlnm._FilterDatabase" localSheetId="2" hidden="1">Inventory!$C$9:$N$1000</definedName>
    <definedName name="_xlnm._FilterDatabase" localSheetId="1" hidden="1">Prog!$C$7:$C$87</definedName>
    <definedName name="_xlnm._FilterDatabase" localSheetId="8" hidden="1">Translation!$A$9:$I$232</definedName>
    <definedName name="_xlnm._FilterDatabase" localSheetId="7" hidden="1">vaccines!$C$5:$C$120</definedName>
    <definedName name="administration">Translation!$C$54:$C$58</definedName>
    <definedName name="Country">Country_name!$B$2:$B$195</definedName>
    <definedName name="dilution">Translation!$C$63:$C$64</definedName>
    <definedName name="electricity">Prog!$S$22:$S$23</definedName>
    <definedName name="energy">Prog!$P$16:$P$19</definedName>
    <definedName name="eqpt_status">Prog!$M$16:$M$19</definedName>
    <definedName name="eqpt_type">Prog!$S$9:$S$12</definedName>
    <definedName name="facility_status">Prog!$P$22:$P$25</definedName>
    <definedName name="facility_type">Prog!$M$22:$M$28</definedName>
    <definedName name="freez">Prog!$S$10</definedName>
    <definedName name="frig">Prog!$S$9</definedName>
    <definedName name="Langues">Translation!$D$9:$I$9</definedName>
    <definedName name="ldl">Prog!$P$10</definedName>
    <definedName name="make">BaseEqptCdF!$B$5:$B$150</definedName>
    <definedName name="model_refr">BaseEqptCdF!$C$5:$C$150</definedName>
    <definedName name="niv_1">Prog!$D$7</definedName>
    <definedName name="niv_2">Prog!$C$7</definedName>
    <definedName name="niv_3">Prog!$B$7</definedName>
    <definedName name="nivo1">Prog!$D$8:$D$300</definedName>
    <definedName name="nivo2">Prog!$C$8:$C$300</definedName>
    <definedName name="nivo3">Prog!$B$8:$B$300</definedName>
    <definedName name="pr">Prog!$P$13</definedName>
    <definedName name="_xlnm.Print_Area" localSheetId="0">Cover!$B$2:$F$26</definedName>
    <definedName name="recom">Prog!$S$16:$S$18</definedName>
    <definedName name="sclevels">Prog!$P$9:$P$13</definedName>
    <definedName name="sn_1">Prog!$P$11</definedName>
    <definedName name="sn_2">Prog!$P$12</definedName>
    <definedName name="sp">Prog!$P$9</definedName>
    <definedName name="vaccines">vaccines!$C$6:$C$120</definedName>
    <definedName name="wicr">Prog!$S$11</definedName>
    <definedName name="wifr">Prog!$S$12</definedName>
    <definedName name="yes">Prog!$S$22</definedName>
    <definedName name="Z_04F0B8F4_13B7_4EA7_B309_274C59190C21_.wvu.FilterData" localSheetId="5" hidden="1">Gap_analysis_service!$A$8:$C$87</definedName>
    <definedName name="Z_04F0B8F4_13B7_4EA7_B309_274C59190C21_.wvu.FilterData" localSheetId="4" hidden="1">Gap_analysis_stores!$A$9:$D$102</definedName>
    <definedName name="Z_0D2B4348_4C64_478D_A5E9_E429285144C5_.wvu.FilterData" localSheetId="5" hidden="1">Gap_analysis_service!$A$8:$C$87</definedName>
    <definedName name="Z_0D2B4348_4C64_478D_A5E9_E429285144C5_.wvu.FilterData" localSheetId="4" hidden="1">Gap_analysis_stores!$A$9:$D$102</definedName>
  </definedNames>
  <calcPr calcId="145621"/>
</workbook>
</file>

<file path=xl/calcChain.xml><?xml version="1.0" encoding="utf-8"?>
<calcChain xmlns="http://schemas.openxmlformats.org/spreadsheetml/2006/main">
  <c r="AN40" i="2" l="1" a="1"/>
  <c r="AN40" i="2" s="1"/>
  <c r="AN37" i="2" a="1"/>
  <c r="AN37" i="2" s="1"/>
  <c r="AN38" i="2" a="1"/>
  <c r="AN38" i="2"/>
  <c r="AN39" i="2" a="1"/>
  <c r="AN39" i="2" s="1"/>
  <c r="AN36" i="2" a="1"/>
  <c r="AN36" i="2" s="1"/>
  <c r="AC40" i="2" a="1"/>
  <c r="AC40" i="2" s="1"/>
  <c r="AC37" i="2" a="1"/>
  <c r="AC37" i="2"/>
  <c r="AC38" i="2" a="1"/>
  <c r="AC38" i="2"/>
  <c r="AC39" i="2" a="1"/>
  <c r="AC39" i="2" s="1"/>
  <c r="AC36" i="2" a="1"/>
  <c r="AC36" i="2" s="1"/>
  <c r="R40" i="2" a="1"/>
  <c r="R40" i="2" s="1"/>
  <c r="R37" i="2" a="1"/>
  <c r="R37" i="2"/>
  <c r="R38" i="2" a="1"/>
  <c r="R38" i="2"/>
  <c r="R39" i="2" a="1"/>
  <c r="R39" i="2" s="1"/>
  <c r="R36" i="2" a="1"/>
  <c r="R36" i="2" s="1"/>
  <c r="H40" i="2" a="1"/>
  <c r="H40" i="2" s="1"/>
  <c r="H37" i="2" a="1"/>
  <c r="H37" i="2"/>
  <c r="H38" i="2" a="1"/>
  <c r="H38" i="2"/>
  <c r="H39" i="2" a="1"/>
  <c r="H39" i="2" s="1"/>
  <c r="H36" i="2" a="1"/>
  <c r="H36" i="2" s="1"/>
  <c r="BG1500" i="1" l="1"/>
  <c r="BF1500" i="1"/>
  <c r="BE1500" i="1"/>
  <c r="BD1500" i="1"/>
  <c r="BC1500" i="1"/>
  <c r="BA1500" i="1"/>
  <c r="AZ1500" i="1"/>
  <c r="AY1500" i="1"/>
  <c r="AX1500" i="1"/>
  <c r="AW1500" i="1"/>
  <c r="AH1500" i="1"/>
  <c r="AG1500" i="1"/>
  <c r="AI1500" i="1" s="1"/>
  <c r="AF1500" i="1"/>
  <c r="AE1500" i="1"/>
  <c r="AD1500" i="1"/>
  <c r="AC1500" i="1"/>
  <c r="AB1500" i="1"/>
  <c r="AA1500" i="1"/>
  <c r="B1500" i="1" a="1"/>
  <c r="B1500" i="1" s="1"/>
  <c r="A1500" i="1"/>
  <c r="A1500" i="1" a="1"/>
  <c r="BG1499" i="1"/>
  <c r="BF1499" i="1"/>
  <c r="BE1499" i="1"/>
  <c r="BD1499" i="1"/>
  <c r="BC1499" i="1"/>
  <c r="BA1499" i="1"/>
  <c r="AZ1499" i="1"/>
  <c r="AY1499" i="1"/>
  <c r="AX1499" i="1"/>
  <c r="AW1499" i="1"/>
  <c r="AH1499" i="1"/>
  <c r="AG1499" i="1"/>
  <c r="AI1499" i="1" s="1"/>
  <c r="AF1499" i="1"/>
  <c r="AE1499" i="1"/>
  <c r="AD1499" i="1"/>
  <c r="AC1499" i="1"/>
  <c r="AB1499" i="1"/>
  <c r="AA1499" i="1"/>
  <c r="B1499" i="1" a="1"/>
  <c r="B1499" i="1" s="1"/>
  <c r="A1499" i="1"/>
  <c r="A1499" i="1" a="1"/>
  <c r="BG1498" i="1"/>
  <c r="BF1498" i="1"/>
  <c r="BE1498" i="1"/>
  <c r="BD1498" i="1"/>
  <c r="BC1498" i="1"/>
  <c r="BA1498" i="1"/>
  <c r="AZ1498" i="1"/>
  <c r="AY1498" i="1"/>
  <c r="AX1498" i="1"/>
  <c r="AW1498" i="1"/>
  <c r="AI1498" i="1"/>
  <c r="AH1498" i="1"/>
  <c r="AG1498" i="1"/>
  <c r="AF1498" i="1"/>
  <c r="AE1498" i="1"/>
  <c r="AD1498" i="1"/>
  <c r="AC1498" i="1"/>
  <c r="AB1498" i="1"/>
  <c r="AA1498" i="1"/>
  <c r="B1498" i="1"/>
  <c r="B1498" i="1" a="1"/>
  <c r="A1498" i="1" a="1"/>
  <c r="A1498" i="1" s="1"/>
  <c r="BG1497" i="1"/>
  <c r="BF1497" i="1"/>
  <c r="BE1497" i="1"/>
  <c r="BD1497" i="1"/>
  <c r="BC1497" i="1"/>
  <c r="BA1497" i="1"/>
  <c r="AZ1497" i="1"/>
  <c r="AY1497" i="1"/>
  <c r="AX1497" i="1"/>
  <c r="AW1497" i="1"/>
  <c r="AI1497" i="1"/>
  <c r="AH1497" i="1"/>
  <c r="AG1497" i="1"/>
  <c r="AF1497" i="1"/>
  <c r="AE1497" i="1"/>
  <c r="AD1497" i="1"/>
  <c r="AC1497" i="1"/>
  <c r="AB1497" i="1"/>
  <c r="AA1497" i="1"/>
  <c r="B1497" i="1"/>
  <c r="B1497" i="1" a="1"/>
  <c r="A1497" i="1" a="1"/>
  <c r="A1497" i="1" s="1"/>
  <c r="BG1496" i="1"/>
  <c r="BF1496" i="1"/>
  <c r="BE1496" i="1"/>
  <c r="BD1496" i="1"/>
  <c r="BC1496" i="1"/>
  <c r="BA1496" i="1"/>
  <c r="AZ1496" i="1"/>
  <c r="AY1496" i="1"/>
  <c r="AX1496" i="1"/>
  <c r="AW1496" i="1"/>
  <c r="AN1496" i="1"/>
  <c r="AU1496" i="1" s="1"/>
  <c r="AH1496" i="1"/>
  <c r="AG1496" i="1"/>
  <c r="AI1496" i="1" s="1"/>
  <c r="AF1496" i="1"/>
  <c r="AE1496" i="1"/>
  <c r="AD1496" i="1"/>
  <c r="AC1496" i="1"/>
  <c r="AB1496" i="1"/>
  <c r="AA1496" i="1"/>
  <c r="B1496" i="1" a="1"/>
  <c r="B1496" i="1" s="1"/>
  <c r="A1496" i="1"/>
  <c r="A1496" i="1" a="1"/>
  <c r="BG1495" i="1"/>
  <c r="BF1495" i="1"/>
  <c r="BE1495" i="1"/>
  <c r="BD1495" i="1"/>
  <c r="BC1495" i="1"/>
  <c r="BA1495" i="1"/>
  <c r="AZ1495" i="1"/>
  <c r="AY1495" i="1"/>
  <c r="AX1495" i="1"/>
  <c r="AW1495" i="1"/>
  <c r="AH1495" i="1"/>
  <c r="AG1495" i="1"/>
  <c r="AI1495" i="1" s="1"/>
  <c r="AF1495" i="1"/>
  <c r="AE1495" i="1"/>
  <c r="AD1495" i="1"/>
  <c r="AC1495" i="1"/>
  <c r="AB1495" i="1"/>
  <c r="AA1495" i="1"/>
  <c r="B1495" i="1" a="1"/>
  <c r="B1495" i="1" s="1"/>
  <c r="A1495" i="1"/>
  <c r="A1495" i="1" a="1"/>
  <c r="BG1494" i="1"/>
  <c r="BF1494" i="1"/>
  <c r="BE1494" i="1"/>
  <c r="BD1494" i="1"/>
  <c r="BC1494" i="1"/>
  <c r="BA1494" i="1"/>
  <c r="AZ1494" i="1"/>
  <c r="AY1494" i="1"/>
  <c r="AX1494" i="1"/>
  <c r="AW1494" i="1"/>
  <c r="AI1494" i="1"/>
  <c r="AH1494" i="1"/>
  <c r="AG1494" i="1"/>
  <c r="AF1494" i="1"/>
  <c r="AE1494" i="1"/>
  <c r="AD1494" i="1"/>
  <c r="AC1494" i="1"/>
  <c r="AB1494" i="1"/>
  <c r="AA1494" i="1"/>
  <c r="B1494" i="1"/>
  <c r="B1494" i="1" a="1"/>
  <c r="A1494" i="1" a="1"/>
  <c r="A1494" i="1" s="1"/>
  <c r="BG1493" i="1"/>
  <c r="BF1493" i="1"/>
  <c r="BE1493" i="1"/>
  <c r="BD1493" i="1"/>
  <c r="BC1493" i="1"/>
  <c r="BA1493" i="1"/>
  <c r="AZ1493" i="1"/>
  <c r="AY1493" i="1"/>
  <c r="AX1493" i="1"/>
  <c r="AW1493" i="1"/>
  <c r="AI1493" i="1"/>
  <c r="AH1493" i="1"/>
  <c r="AG1493" i="1"/>
  <c r="AF1493" i="1"/>
  <c r="AE1493" i="1"/>
  <c r="AD1493" i="1"/>
  <c r="AC1493" i="1"/>
  <c r="AB1493" i="1"/>
  <c r="AA1493" i="1"/>
  <c r="B1493" i="1"/>
  <c r="B1493" i="1" a="1"/>
  <c r="A1493" i="1" a="1"/>
  <c r="A1493" i="1" s="1"/>
  <c r="BG1492" i="1"/>
  <c r="BF1492" i="1"/>
  <c r="BE1492" i="1"/>
  <c r="BD1492" i="1"/>
  <c r="BC1492" i="1"/>
  <c r="BA1492" i="1"/>
  <c r="AZ1492" i="1"/>
  <c r="AY1492" i="1"/>
  <c r="AX1492" i="1"/>
  <c r="AW1492" i="1"/>
  <c r="AN1492" i="1"/>
  <c r="AU1492" i="1" s="1"/>
  <c r="AK1492" i="1"/>
  <c r="AR1492" i="1" s="1"/>
  <c r="AH1492" i="1"/>
  <c r="AG1492" i="1"/>
  <c r="AI1492" i="1" s="1"/>
  <c r="AF1492" i="1"/>
  <c r="AE1492" i="1"/>
  <c r="AD1492" i="1"/>
  <c r="AC1492" i="1"/>
  <c r="AB1492" i="1"/>
  <c r="AA1492" i="1"/>
  <c r="B1492" i="1" a="1"/>
  <c r="B1492" i="1" s="1"/>
  <c r="A1492" i="1"/>
  <c r="A1492" i="1" a="1"/>
  <c r="BG1491" i="1"/>
  <c r="BF1491" i="1"/>
  <c r="BE1491" i="1"/>
  <c r="BD1491" i="1"/>
  <c r="BC1491" i="1"/>
  <c r="BA1491" i="1"/>
  <c r="AZ1491" i="1"/>
  <c r="AY1491" i="1"/>
  <c r="AX1491" i="1"/>
  <c r="AW1491" i="1"/>
  <c r="AH1491" i="1"/>
  <c r="AG1491" i="1"/>
  <c r="AI1491" i="1" s="1"/>
  <c r="AL1491" i="1" s="1"/>
  <c r="AS1491" i="1" s="1"/>
  <c r="AF1491" i="1"/>
  <c r="AE1491" i="1"/>
  <c r="AD1491" i="1"/>
  <c r="AC1491" i="1"/>
  <c r="AB1491" i="1"/>
  <c r="AA1491" i="1"/>
  <c r="B1491" i="1" a="1"/>
  <c r="B1491" i="1" s="1"/>
  <c r="A1491" i="1"/>
  <c r="A1491" i="1" a="1"/>
  <c r="BG1490" i="1"/>
  <c r="BF1490" i="1"/>
  <c r="BE1490" i="1"/>
  <c r="BD1490" i="1"/>
  <c r="BC1490" i="1"/>
  <c r="BA1490" i="1"/>
  <c r="AZ1490" i="1"/>
  <c r="AY1490" i="1"/>
  <c r="AX1490" i="1"/>
  <c r="AW1490" i="1"/>
  <c r="AI1490" i="1"/>
  <c r="AH1490" i="1"/>
  <c r="AG1490" i="1"/>
  <c r="AF1490" i="1"/>
  <c r="AE1490" i="1"/>
  <c r="AD1490" i="1"/>
  <c r="AC1490" i="1"/>
  <c r="AB1490" i="1"/>
  <c r="AA1490" i="1"/>
  <c r="B1490" i="1"/>
  <c r="B1490" i="1" a="1"/>
  <c r="A1490" i="1" a="1"/>
  <c r="A1490" i="1" s="1"/>
  <c r="BG1489" i="1"/>
  <c r="BF1489" i="1"/>
  <c r="BE1489" i="1"/>
  <c r="BD1489" i="1"/>
  <c r="BC1489" i="1"/>
  <c r="BA1489" i="1"/>
  <c r="AZ1489" i="1"/>
  <c r="AY1489" i="1"/>
  <c r="AX1489" i="1"/>
  <c r="AW1489" i="1"/>
  <c r="AI1489" i="1"/>
  <c r="AJ1489" i="1" s="1"/>
  <c r="AH1489" i="1"/>
  <c r="AG1489" i="1"/>
  <c r="AF1489" i="1"/>
  <c r="AE1489" i="1"/>
  <c r="AD1489" i="1"/>
  <c r="AC1489" i="1"/>
  <c r="AB1489" i="1"/>
  <c r="AA1489" i="1"/>
  <c r="B1489" i="1"/>
  <c r="B1489" i="1" a="1"/>
  <c r="A1489" i="1" a="1"/>
  <c r="A1489" i="1" s="1"/>
  <c r="BG1488" i="1"/>
  <c r="BF1488" i="1"/>
  <c r="BE1488" i="1"/>
  <c r="BD1488" i="1"/>
  <c r="BC1488" i="1"/>
  <c r="BA1488" i="1"/>
  <c r="AZ1488" i="1"/>
  <c r="AY1488" i="1"/>
  <c r="AX1488" i="1"/>
  <c r="AW1488" i="1"/>
  <c r="AH1488" i="1"/>
  <c r="AG1488" i="1"/>
  <c r="AI1488" i="1" s="1"/>
  <c r="AN1488" i="1" s="1"/>
  <c r="AU1488" i="1" s="1"/>
  <c r="AF1488" i="1"/>
  <c r="AE1488" i="1"/>
  <c r="AD1488" i="1"/>
  <c r="AC1488" i="1"/>
  <c r="AB1488" i="1"/>
  <c r="AA1488" i="1"/>
  <c r="B1488" i="1" a="1"/>
  <c r="B1488" i="1" s="1"/>
  <c r="A1488" i="1"/>
  <c r="A1488" i="1" a="1"/>
  <c r="BG1487" i="1"/>
  <c r="BF1487" i="1"/>
  <c r="BE1487" i="1"/>
  <c r="BD1487" i="1"/>
  <c r="BC1487" i="1"/>
  <c r="BA1487" i="1"/>
  <c r="AZ1487" i="1"/>
  <c r="AY1487" i="1"/>
  <c r="AX1487" i="1"/>
  <c r="AW1487" i="1"/>
  <c r="AL1487" i="1"/>
  <c r="AS1487" i="1" s="1"/>
  <c r="AH1487" i="1"/>
  <c r="AG1487" i="1"/>
  <c r="AI1487" i="1" s="1"/>
  <c r="AF1487" i="1"/>
  <c r="AE1487" i="1"/>
  <c r="AD1487" i="1"/>
  <c r="AC1487" i="1"/>
  <c r="AB1487" i="1"/>
  <c r="AA1487" i="1"/>
  <c r="B1487" i="1" a="1"/>
  <c r="B1487" i="1" s="1"/>
  <c r="A1487" i="1"/>
  <c r="A1487" i="1" a="1"/>
  <c r="BG1486" i="1"/>
  <c r="BF1486" i="1"/>
  <c r="BE1486" i="1"/>
  <c r="BD1486" i="1"/>
  <c r="BC1486" i="1"/>
  <c r="BA1486" i="1"/>
  <c r="AZ1486" i="1"/>
  <c r="AY1486" i="1"/>
  <c r="AX1486" i="1"/>
  <c r="AW1486" i="1"/>
  <c r="AI1486" i="1"/>
  <c r="AH1486" i="1"/>
  <c r="AG1486" i="1"/>
  <c r="AF1486" i="1"/>
  <c r="AE1486" i="1"/>
  <c r="AD1486" i="1"/>
  <c r="AC1486" i="1"/>
  <c r="AB1486" i="1"/>
  <c r="AA1486" i="1"/>
  <c r="B1486" i="1"/>
  <c r="B1486" i="1" a="1"/>
  <c r="A1486" i="1" a="1"/>
  <c r="A1486" i="1" s="1"/>
  <c r="BG1485" i="1"/>
  <c r="BF1485" i="1"/>
  <c r="BE1485" i="1"/>
  <c r="BD1485" i="1"/>
  <c r="BC1485" i="1"/>
  <c r="BA1485" i="1"/>
  <c r="AZ1485" i="1"/>
  <c r="AY1485" i="1"/>
  <c r="AX1485" i="1"/>
  <c r="AW1485" i="1"/>
  <c r="AJ1485" i="1"/>
  <c r="AI1485" i="1"/>
  <c r="AH1485" i="1"/>
  <c r="AG1485" i="1"/>
  <c r="AF1485" i="1"/>
  <c r="AE1485" i="1"/>
  <c r="AD1485" i="1"/>
  <c r="AC1485" i="1"/>
  <c r="AB1485" i="1"/>
  <c r="AA1485" i="1"/>
  <c r="B1485" i="1"/>
  <c r="B1485" i="1" a="1"/>
  <c r="A1485" i="1"/>
  <c r="A1485" i="1" a="1"/>
  <c r="BG1484" i="1"/>
  <c r="BF1484" i="1"/>
  <c r="BE1484" i="1"/>
  <c r="BD1484" i="1"/>
  <c r="BC1484" i="1"/>
  <c r="BA1484" i="1"/>
  <c r="AZ1484" i="1"/>
  <c r="AY1484" i="1"/>
  <c r="AX1484" i="1"/>
  <c r="AW1484" i="1"/>
  <c r="AH1484" i="1"/>
  <c r="AG1484" i="1"/>
  <c r="AI1484" i="1" s="1"/>
  <c r="AF1484" i="1"/>
  <c r="AE1484" i="1"/>
  <c r="AD1484" i="1"/>
  <c r="AC1484" i="1"/>
  <c r="AB1484" i="1"/>
  <c r="AA1484" i="1"/>
  <c r="B1484" i="1" a="1"/>
  <c r="B1484" i="1" s="1"/>
  <c r="A1484" i="1"/>
  <c r="A1484" i="1" a="1"/>
  <c r="BG1483" i="1"/>
  <c r="BF1483" i="1"/>
  <c r="BE1483" i="1"/>
  <c r="BD1483" i="1"/>
  <c r="BC1483" i="1"/>
  <c r="BA1483" i="1"/>
  <c r="AZ1483" i="1"/>
  <c r="AY1483" i="1"/>
  <c r="AX1483" i="1"/>
  <c r="AW1483" i="1"/>
  <c r="AH1483" i="1"/>
  <c r="AG1483" i="1"/>
  <c r="AI1483" i="1" s="1"/>
  <c r="AF1483" i="1"/>
  <c r="AE1483" i="1"/>
  <c r="AD1483" i="1"/>
  <c r="AC1483" i="1"/>
  <c r="AB1483" i="1"/>
  <c r="AA1483" i="1"/>
  <c r="B1483" i="1" a="1"/>
  <c r="B1483" i="1" s="1"/>
  <c r="A1483" i="1" a="1"/>
  <c r="A1483" i="1" s="1"/>
  <c r="BG1482" i="1"/>
  <c r="BF1482" i="1"/>
  <c r="BE1482" i="1"/>
  <c r="BD1482" i="1"/>
  <c r="BC1482" i="1"/>
  <c r="BA1482" i="1"/>
  <c r="AZ1482" i="1"/>
  <c r="AY1482" i="1"/>
  <c r="AX1482" i="1"/>
  <c r="AW1482" i="1"/>
  <c r="AI1482" i="1"/>
  <c r="AM1482" i="1" s="1"/>
  <c r="AT1482" i="1" s="1"/>
  <c r="AH1482" i="1"/>
  <c r="AG1482" i="1"/>
  <c r="AF1482" i="1"/>
  <c r="AE1482" i="1"/>
  <c r="AD1482" i="1"/>
  <c r="AC1482" i="1"/>
  <c r="AB1482" i="1"/>
  <c r="AA1482" i="1"/>
  <c r="B1482" i="1"/>
  <c r="B1482" i="1" a="1"/>
  <c r="A1482" i="1" a="1"/>
  <c r="A1482" i="1" s="1"/>
  <c r="BG1481" i="1"/>
  <c r="BF1481" i="1"/>
  <c r="BE1481" i="1"/>
  <c r="BD1481" i="1"/>
  <c r="BC1481" i="1"/>
  <c r="BA1481" i="1"/>
  <c r="AZ1481" i="1"/>
  <c r="AY1481" i="1"/>
  <c r="AX1481" i="1"/>
  <c r="AW1481" i="1"/>
  <c r="AI1481" i="1"/>
  <c r="AN1481" i="1" s="1"/>
  <c r="AU1481" i="1" s="1"/>
  <c r="AH1481" i="1"/>
  <c r="AG1481" i="1"/>
  <c r="AF1481" i="1"/>
  <c r="AE1481" i="1"/>
  <c r="AD1481" i="1"/>
  <c r="AC1481" i="1"/>
  <c r="AB1481" i="1"/>
  <c r="AA1481" i="1"/>
  <c r="B1481" i="1"/>
  <c r="B1481" i="1" a="1"/>
  <c r="A1481" i="1" a="1"/>
  <c r="A1481" i="1" s="1"/>
  <c r="BG1480" i="1"/>
  <c r="BF1480" i="1"/>
  <c r="BE1480" i="1"/>
  <c r="BD1480" i="1"/>
  <c r="BC1480" i="1"/>
  <c r="BA1480" i="1"/>
  <c r="AZ1480" i="1"/>
  <c r="AY1480" i="1"/>
  <c r="AX1480" i="1"/>
  <c r="AW1480" i="1"/>
  <c r="AI1480" i="1"/>
  <c r="AH1480" i="1"/>
  <c r="AG1480" i="1"/>
  <c r="AF1480" i="1"/>
  <c r="AE1480" i="1"/>
  <c r="AD1480" i="1"/>
  <c r="AC1480" i="1"/>
  <c r="AB1480" i="1"/>
  <c r="AA1480" i="1"/>
  <c r="B1480" i="1" a="1"/>
  <c r="B1480" i="1" s="1"/>
  <c r="A1480" i="1" a="1"/>
  <c r="A1480" i="1" s="1"/>
  <c r="BG1479" i="1"/>
  <c r="BF1479" i="1"/>
  <c r="BE1479" i="1"/>
  <c r="BD1479" i="1"/>
  <c r="BC1479" i="1"/>
  <c r="BA1479" i="1"/>
  <c r="AZ1479" i="1"/>
  <c r="AY1479" i="1"/>
  <c r="AX1479" i="1"/>
  <c r="AW1479" i="1"/>
  <c r="AJ1479" i="1"/>
  <c r="AH1479" i="1"/>
  <c r="AG1479" i="1"/>
  <c r="AI1479" i="1" s="1"/>
  <c r="AK1479" i="1" s="1"/>
  <c r="AR1479" i="1" s="1"/>
  <c r="AF1479" i="1"/>
  <c r="AE1479" i="1"/>
  <c r="AD1479" i="1"/>
  <c r="AC1479" i="1"/>
  <c r="AB1479" i="1"/>
  <c r="AA1479" i="1"/>
  <c r="B1479" i="1" a="1"/>
  <c r="B1479" i="1" s="1"/>
  <c r="A1479" i="1"/>
  <c r="A1479" i="1" a="1"/>
  <c r="BG1478" i="1"/>
  <c r="BF1478" i="1"/>
  <c r="BE1478" i="1"/>
  <c r="BD1478" i="1"/>
  <c r="BC1478" i="1"/>
  <c r="BA1478" i="1"/>
  <c r="AZ1478" i="1"/>
  <c r="AY1478" i="1"/>
  <c r="AX1478" i="1"/>
  <c r="AW1478" i="1"/>
  <c r="AL1478" i="1"/>
  <c r="AS1478" i="1" s="1"/>
  <c r="AH1478" i="1"/>
  <c r="AG1478" i="1"/>
  <c r="AI1478" i="1" s="1"/>
  <c r="AK1478" i="1" s="1"/>
  <c r="AR1478" i="1" s="1"/>
  <c r="AF1478" i="1"/>
  <c r="AE1478" i="1"/>
  <c r="AD1478" i="1"/>
  <c r="AC1478" i="1"/>
  <c r="AB1478" i="1"/>
  <c r="AA1478" i="1"/>
  <c r="B1478" i="1"/>
  <c r="B1478" i="1" a="1"/>
  <c r="A1478" i="1" a="1"/>
  <c r="A1478" i="1" s="1"/>
  <c r="BG1477" i="1"/>
  <c r="BF1477" i="1"/>
  <c r="BE1477" i="1"/>
  <c r="BD1477" i="1"/>
  <c r="BC1477" i="1"/>
  <c r="BA1477" i="1"/>
  <c r="AZ1477" i="1"/>
  <c r="AY1477" i="1"/>
  <c r="AX1477" i="1"/>
  <c r="AW1477" i="1"/>
  <c r="AI1477" i="1"/>
  <c r="AH1477" i="1"/>
  <c r="AG1477" i="1"/>
  <c r="AF1477" i="1"/>
  <c r="AE1477" i="1"/>
  <c r="AD1477" i="1"/>
  <c r="AC1477" i="1"/>
  <c r="AB1477" i="1"/>
  <c r="AA1477" i="1"/>
  <c r="B1477" i="1"/>
  <c r="B1477" i="1" a="1"/>
  <c r="A1477" i="1" a="1"/>
  <c r="A1477" i="1" s="1"/>
  <c r="BG1476" i="1"/>
  <c r="BF1476" i="1"/>
  <c r="BE1476" i="1"/>
  <c r="BD1476" i="1"/>
  <c r="BC1476" i="1"/>
  <c r="BA1476" i="1"/>
  <c r="AZ1476" i="1"/>
  <c r="AY1476" i="1"/>
  <c r="AX1476" i="1"/>
  <c r="AW1476" i="1"/>
  <c r="AM1476" i="1"/>
  <c r="AT1476" i="1" s="1"/>
  <c r="AI1476" i="1"/>
  <c r="AJ1476" i="1" s="1"/>
  <c r="AH1476" i="1"/>
  <c r="AG1476" i="1"/>
  <c r="AF1476" i="1"/>
  <c r="AE1476" i="1"/>
  <c r="AD1476" i="1"/>
  <c r="AC1476" i="1"/>
  <c r="AB1476" i="1"/>
  <c r="AA1476" i="1"/>
  <c r="B1476" i="1" a="1"/>
  <c r="B1476" i="1" s="1"/>
  <c r="A1476" i="1" a="1"/>
  <c r="A1476" i="1" s="1"/>
  <c r="BG1475" i="1"/>
  <c r="BF1475" i="1"/>
  <c r="BE1475" i="1"/>
  <c r="BD1475" i="1"/>
  <c r="BC1475" i="1"/>
  <c r="BA1475" i="1"/>
  <c r="AZ1475" i="1"/>
  <c r="AY1475" i="1"/>
  <c r="AX1475" i="1"/>
  <c r="AW1475" i="1"/>
  <c r="AK1475" i="1"/>
  <c r="AR1475" i="1" s="1"/>
  <c r="AH1475" i="1"/>
  <c r="AG1475" i="1"/>
  <c r="AI1475" i="1" s="1"/>
  <c r="AN1475" i="1" s="1"/>
  <c r="AU1475" i="1" s="1"/>
  <c r="AF1475" i="1"/>
  <c r="AE1475" i="1"/>
  <c r="AD1475" i="1"/>
  <c r="AC1475" i="1"/>
  <c r="AB1475" i="1"/>
  <c r="AA1475" i="1"/>
  <c r="B1475" i="1" a="1"/>
  <c r="B1475" i="1" s="1"/>
  <c r="A1475" i="1"/>
  <c r="A1475" i="1" a="1"/>
  <c r="BG1474" i="1"/>
  <c r="BF1474" i="1"/>
  <c r="BE1474" i="1"/>
  <c r="BD1474" i="1"/>
  <c r="BC1474" i="1"/>
  <c r="BA1474" i="1"/>
  <c r="AZ1474" i="1"/>
  <c r="AY1474" i="1"/>
  <c r="AX1474" i="1"/>
  <c r="AW1474" i="1"/>
  <c r="AH1474" i="1"/>
  <c r="AG1474" i="1"/>
  <c r="AI1474" i="1" s="1"/>
  <c r="AL1474" i="1" s="1"/>
  <c r="AS1474" i="1" s="1"/>
  <c r="AF1474" i="1"/>
  <c r="AE1474" i="1"/>
  <c r="AD1474" i="1"/>
  <c r="AC1474" i="1"/>
  <c r="AB1474" i="1"/>
  <c r="AA1474" i="1"/>
  <c r="B1474" i="1" a="1"/>
  <c r="B1474" i="1" s="1"/>
  <c r="A1474" i="1" a="1"/>
  <c r="A1474" i="1" s="1"/>
  <c r="BG1473" i="1"/>
  <c r="BF1473" i="1"/>
  <c r="BE1473" i="1"/>
  <c r="BD1473" i="1"/>
  <c r="BC1473" i="1"/>
  <c r="BA1473" i="1"/>
  <c r="AZ1473" i="1"/>
  <c r="AY1473" i="1"/>
  <c r="AX1473" i="1"/>
  <c r="AW1473" i="1"/>
  <c r="AI1473" i="1"/>
  <c r="AL1473" i="1" s="1"/>
  <c r="AS1473" i="1" s="1"/>
  <c r="AH1473" i="1"/>
  <c r="AG1473" i="1"/>
  <c r="AF1473" i="1"/>
  <c r="AE1473" i="1"/>
  <c r="AD1473" i="1"/>
  <c r="AC1473" i="1"/>
  <c r="AB1473" i="1"/>
  <c r="AA1473" i="1"/>
  <c r="B1473" i="1"/>
  <c r="B1473" i="1" a="1"/>
  <c r="A1473" i="1" a="1"/>
  <c r="A1473" i="1" s="1"/>
  <c r="BG1472" i="1"/>
  <c r="BF1472" i="1"/>
  <c r="BE1472" i="1"/>
  <c r="BD1472" i="1"/>
  <c r="BC1472" i="1"/>
  <c r="BA1472" i="1"/>
  <c r="AZ1472" i="1"/>
  <c r="AY1472" i="1"/>
  <c r="AX1472" i="1"/>
  <c r="AW1472" i="1"/>
  <c r="AN1472" i="1"/>
  <c r="AU1472" i="1" s="1"/>
  <c r="AI1472" i="1"/>
  <c r="AH1472" i="1"/>
  <c r="AG1472" i="1"/>
  <c r="AF1472" i="1"/>
  <c r="AE1472" i="1"/>
  <c r="AD1472" i="1"/>
  <c r="AC1472" i="1"/>
  <c r="AB1472" i="1"/>
  <c r="AA1472" i="1"/>
  <c r="B1472" i="1" a="1"/>
  <c r="B1472" i="1" s="1"/>
  <c r="A1472" i="1" a="1"/>
  <c r="A1472" i="1" s="1"/>
  <c r="BG1471" i="1"/>
  <c r="BF1471" i="1"/>
  <c r="BE1471" i="1"/>
  <c r="BD1471" i="1"/>
  <c r="BC1471" i="1"/>
  <c r="BA1471" i="1"/>
  <c r="AZ1471" i="1"/>
  <c r="AY1471" i="1"/>
  <c r="AX1471" i="1"/>
  <c r="AW1471" i="1"/>
  <c r="AK1471" i="1"/>
  <c r="AR1471" i="1" s="1"/>
  <c r="AJ1471" i="1"/>
  <c r="AQ1471" i="1" s="1"/>
  <c r="AH1471" i="1"/>
  <c r="AG1471" i="1"/>
  <c r="AI1471" i="1" s="1"/>
  <c r="AF1471" i="1"/>
  <c r="AE1471" i="1"/>
  <c r="AD1471" i="1"/>
  <c r="AC1471" i="1"/>
  <c r="AB1471" i="1"/>
  <c r="AA1471" i="1"/>
  <c r="B1471" i="1" a="1"/>
  <c r="B1471" i="1" s="1"/>
  <c r="A1471" i="1"/>
  <c r="A1471" i="1" a="1"/>
  <c r="BG1470" i="1"/>
  <c r="BF1470" i="1"/>
  <c r="BE1470" i="1"/>
  <c r="BD1470" i="1"/>
  <c r="BC1470" i="1"/>
  <c r="BA1470" i="1"/>
  <c r="AZ1470" i="1"/>
  <c r="AY1470" i="1"/>
  <c r="AX1470" i="1"/>
  <c r="AW1470" i="1"/>
  <c r="AK1470" i="1"/>
  <c r="AR1470" i="1" s="1"/>
  <c r="AH1470" i="1"/>
  <c r="AG1470" i="1"/>
  <c r="AI1470" i="1" s="1"/>
  <c r="AL1470" i="1" s="1"/>
  <c r="AS1470" i="1" s="1"/>
  <c r="AF1470" i="1"/>
  <c r="AE1470" i="1"/>
  <c r="AD1470" i="1"/>
  <c r="AC1470" i="1"/>
  <c r="AB1470" i="1"/>
  <c r="AA1470" i="1"/>
  <c r="B1470" i="1"/>
  <c r="B1470" i="1" a="1"/>
  <c r="A1470" i="1" a="1"/>
  <c r="A1470" i="1" s="1"/>
  <c r="BG1469" i="1"/>
  <c r="BF1469" i="1"/>
  <c r="BE1469" i="1"/>
  <c r="BD1469" i="1"/>
  <c r="BC1469" i="1"/>
  <c r="BA1469" i="1"/>
  <c r="AZ1469" i="1"/>
  <c r="AY1469" i="1"/>
  <c r="AX1469" i="1"/>
  <c r="AW1469" i="1"/>
  <c r="AI1469" i="1"/>
  <c r="AH1469" i="1"/>
  <c r="AG1469" i="1"/>
  <c r="AF1469" i="1"/>
  <c r="AE1469" i="1"/>
  <c r="AD1469" i="1"/>
  <c r="AC1469" i="1"/>
  <c r="AB1469" i="1"/>
  <c r="AA1469" i="1"/>
  <c r="B1469" i="1"/>
  <c r="B1469" i="1" a="1"/>
  <c r="A1469" i="1" a="1"/>
  <c r="A1469" i="1" s="1"/>
  <c r="BG1468" i="1"/>
  <c r="BF1468" i="1"/>
  <c r="BE1468" i="1"/>
  <c r="BD1468" i="1"/>
  <c r="BC1468" i="1"/>
  <c r="BA1468" i="1"/>
  <c r="AZ1468" i="1"/>
  <c r="AY1468" i="1"/>
  <c r="AX1468" i="1"/>
  <c r="AW1468" i="1"/>
  <c r="AM1468" i="1"/>
  <c r="AT1468" i="1" s="1"/>
  <c r="AI1468" i="1"/>
  <c r="AN1468" i="1" s="1"/>
  <c r="AU1468" i="1" s="1"/>
  <c r="AH1468" i="1"/>
  <c r="AG1468" i="1"/>
  <c r="AF1468" i="1"/>
  <c r="AE1468" i="1"/>
  <c r="AD1468" i="1"/>
  <c r="AC1468" i="1"/>
  <c r="AB1468" i="1"/>
  <c r="AA1468" i="1"/>
  <c r="B1468" i="1" a="1"/>
  <c r="B1468" i="1" s="1"/>
  <c r="A1468" i="1"/>
  <c r="A1468" i="1" a="1"/>
  <c r="BG1467" i="1"/>
  <c r="BF1467" i="1"/>
  <c r="BE1467" i="1"/>
  <c r="BD1467" i="1"/>
  <c r="BC1467" i="1"/>
  <c r="BA1467" i="1"/>
  <c r="AZ1467" i="1"/>
  <c r="AY1467" i="1"/>
  <c r="AX1467" i="1"/>
  <c r="AW1467" i="1"/>
  <c r="AH1467" i="1"/>
  <c r="AG1467" i="1"/>
  <c r="AI1467" i="1" s="1"/>
  <c r="AF1467" i="1"/>
  <c r="AE1467" i="1"/>
  <c r="AD1467" i="1"/>
  <c r="AC1467" i="1"/>
  <c r="AB1467" i="1"/>
  <c r="AA1467" i="1"/>
  <c r="B1467" i="1" a="1"/>
  <c r="B1467" i="1" s="1"/>
  <c r="A1467" i="1"/>
  <c r="A1467" i="1" a="1"/>
  <c r="BG1466" i="1"/>
  <c r="BF1466" i="1"/>
  <c r="BE1466" i="1"/>
  <c r="BD1466" i="1"/>
  <c r="BC1466" i="1"/>
  <c r="BA1466" i="1"/>
  <c r="AZ1466" i="1"/>
  <c r="AY1466" i="1"/>
  <c r="AX1466" i="1"/>
  <c r="AW1466" i="1"/>
  <c r="AH1466" i="1"/>
  <c r="AG1466" i="1"/>
  <c r="AI1466" i="1" s="1"/>
  <c r="AF1466" i="1"/>
  <c r="AE1466" i="1"/>
  <c r="AD1466" i="1"/>
  <c r="AC1466" i="1"/>
  <c r="AB1466" i="1"/>
  <c r="AA1466" i="1"/>
  <c r="B1466" i="1" a="1"/>
  <c r="B1466" i="1" s="1"/>
  <c r="A1466" i="1" a="1"/>
  <c r="A1466" i="1" s="1"/>
  <c r="BG1465" i="1"/>
  <c r="BF1465" i="1"/>
  <c r="BE1465" i="1"/>
  <c r="BD1465" i="1"/>
  <c r="BC1465" i="1"/>
  <c r="BA1465" i="1"/>
  <c r="AZ1465" i="1"/>
  <c r="AY1465" i="1"/>
  <c r="AX1465" i="1"/>
  <c r="AW1465" i="1"/>
  <c r="AM1465" i="1"/>
  <c r="AT1465" i="1" s="1"/>
  <c r="AL1465" i="1"/>
  <c r="AS1465" i="1" s="1"/>
  <c r="AI1465" i="1"/>
  <c r="AH1465" i="1"/>
  <c r="AG1465" i="1"/>
  <c r="AF1465" i="1"/>
  <c r="AE1465" i="1"/>
  <c r="AD1465" i="1"/>
  <c r="AC1465" i="1"/>
  <c r="AB1465" i="1"/>
  <c r="AA1465" i="1"/>
  <c r="B1465" i="1"/>
  <c r="B1465" i="1" a="1"/>
  <c r="A1465" i="1" a="1"/>
  <c r="A1465" i="1" s="1"/>
  <c r="BG1464" i="1"/>
  <c r="BF1464" i="1"/>
  <c r="BE1464" i="1"/>
  <c r="BD1464" i="1"/>
  <c r="BC1464" i="1"/>
  <c r="BA1464" i="1"/>
  <c r="AZ1464" i="1"/>
  <c r="AY1464" i="1"/>
  <c r="AX1464" i="1"/>
  <c r="AW1464" i="1"/>
  <c r="AI1464" i="1"/>
  <c r="AH1464" i="1"/>
  <c r="AG1464" i="1"/>
  <c r="AF1464" i="1"/>
  <c r="AE1464" i="1"/>
  <c r="AD1464" i="1"/>
  <c r="AC1464" i="1"/>
  <c r="AB1464" i="1"/>
  <c r="AA1464" i="1"/>
  <c r="B1464" i="1" a="1"/>
  <c r="B1464" i="1" s="1"/>
  <c r="A1464" i="1"/>
  <c r="A1464" i="1" a="1"/>
  <c r="BG1463" i="1"/>
  <c r="BF1463" i="1"/>
  <c r="BE1463" i="1"/>
  <c r="BD1463" i="1"/>
  <c r="BC1463" i="1"/>
  <c r="BA1463" i="1"/>
  <c r="AZ1463" i="1"/>
  <c r="AY1463" i="1"/>
  <c r="AX1463" i="1"/>
  <c r="AW1463" i="1"/>
  <c r="AH1463" i="1"/>
  <c r="AG1463" i="1"/>
  <c r="AI1463" i="1" s="1"/>
  <c r="AF1463" i="1"/>
  <c r="AE1463" i="1"/>
  <c r="AD1463" i="1"/>
  <c r="AC1463" i="1"/>
  <c r="AB1463" i="1"/>
  <c r="AA1463" i="1"/>
  <c r="B1463" i="1" a="1"/>
  <c r="B1463" i="1" s="1"/>
  <c r="A1463" i="1"/>
  <c r="A1463" i="1" a="1"/>
  <c r="BG1462" i="1"/>
  <c r="BF1462" i="1"/>
  <c r="BE1462" i="1"/>
  <c r="BD1462" i="1"/>
  <c r="BC1462" i="1"/>
  <c r="BA1462" i="1"/>
  <c r="AZ1462" i="1"/>
  <c r="AY1462" i="1"/>
  <c r="AX1462" i="1"/>
  <c r="AW1462" i="1"/>
  <c r="AI1462" i="1"/>
  <c r="AK1462" i="1" s="1"/>
  <c r="AR1462" i="1" s="1"/>
  <c r="AH1462" i="1"/>
  <c r="AG1462" i="1"/>
  <c r="AF1462" i="1"/>
  <c r="AE1462" i="1"/>
  <c r="AD1462" i="1"/>
  <c r="AC1462" i="1"/>
  <c r="AB1462" i="1"/>
  <c r="AA1462" i="1"/>
  <c r="B1462" i="1"/>
  <c r="B1462" i="1" a="1"/>
  <c r="A1462" i="1" a="1"/>
  <c r="A1462" i="1" s="1"/>
  <c r="BG1461" i="1"/>
  <c r="BF1461" i="1"/>
  <c r="BE1461" i="1"/>
  <c r="BD1461" i="1"/>
  <c r="BC1461" i="1"/>
  <c r="BA1461" i="1"/>
  <c r="AZ1461" i="1"/>
  <c r="AY1461" i="1"/>
  <c r="AX1461" i="1"/>
  <c r="AW1461" i="1"/>
  <c r="AI1461" i="1"/>
  <c r="AJ1461" i="1" s="1"/>
  <c r="AQ1461" i="1" s="1"/>
  <c r="AH1461" i="1"/>
  <c r="AG1461" i="1"/>
  <c r="AF1461" i="1"/>
  <c r="AE1461" i="1"/>
  <c r="AD1461" i="1"/>
  <c r="AC1461" i="1"/>
  <c r="AB1461" i="1"/>
  <c r="AA1461" i="1"/>
  <c r="B1461" i="1"/>
  <c r="B1461" i="1" a="1"/>
  <c r="A1461" i="1" a="1"/>
  <c r="A1461" i="1" s="1"/>
  <c r="BG1460" i="1"/>
  <c r="BF1460" i="1"/>
  <c r="BE1460" i="1"/>
  <c r="BD1460" i="1"/>
  <c r="BC1460" i="1"/>
  <c r="BA1460" i="1"/>
  <c r="AZ1460" i="1"/>
  <c r="AY1460" i="1"/>
  <c r="AX1460" i="1"/>
  <c r="AW1460" i="1"/>
  <c r="AH1460" i="1"/>
  <c r="AG1460" i="1"/>
  <c r="AI1460" i="1" s="1"/>
  <c r="AF1460" i="1"/>
  <c r="AE1460" i="1"/>
  <c r="AD1460" i="1"/>
  <c r="AC1460" i="1"/>
  <c r="AB1460" i="1"/>
  <c r="AA1460" i="1"/>
  <c r="B1460" i="1" a="1"/>
  <c r="B1460" i="1" s="1"/>
  <c r="A1460" i="1"/>
  <c r="A1460" i="1" a="1"/>
  <c r="BG1459" i="1"/>
  <c r="BF1459" i="1"/>
  <c r="BE1459" i="1"/>
  <c r="BD1459" i="1"/>
  <c r="BC1459" i="1"/>
  <c r="BA1459" i="1"/>
  <c r="AZ1459" i="1"/>
  <c r="AY1459" i="1"/>
  <c r="AX1459" i="1"/>
  <c r="AW1459" i="1"/>
  <c r="AH1459" i="1"/>
  <c r="AG1459" i="1"/>
  <c r="AI1459" i="1" s="1"/>
  <c r="AF1459" i="1"/>
  <c r="AE1459" i="1"/>
  <c r="AD1459" i="1"/>
  <c r="AC1459" i="1"/>
  <c r="AB1459" i="1"/>
  <c r="AA1459" i="1"/>
  <c r="B1459" i="1" a="1"/>
  <c r="B1459" i="1" s="1"/>
  <c r="A1459" i="1"/>
  <c r="A1459" i="1" a="1"/>
  <c r="BG1458" i="1"/>
  <c r="BF1458" i="1"/>
  <c r="BE1458" i="1"/>
  <c r="BD1458" i="1"/>
  <c r="BC1458" i="1"/>
  <c r="BA1458" i="1"/>
  <c r="AZ1458" i="1"/>
  <c r="AY1458" i="1"/>
  <c r="AX1458" i="1"/>
  <c r="AW1458" i="1"/>
  <c r="AH1458" i="1"/>
  <c r="AG1458" i="1"/>
  <c r="AI1458" i="1" s="1"/>
  <c r="AF1458" i="1"/>
  <c r="AE1458" i="1"/>
  <c r="AD1458" i="1"/>
  <c r="AC1458" i="1"/>
  <c r="AB1458" i="1"/>
  <c r="AA1458" i="1"/>
  <c r="B1458" i="1" a="1"/>
  <c r="B1458" i="1" s="1"/>
  <c r="A1458" i="1"/>
  <c r="A1458" i="1" a="1"/>
  <c r="BG1457" i="1"/>
  <c r="BF1457" i="1"/>
  <c r="BE1457" i="1"/>
  <c r="BD1457" i="1"/>
  <c r="BC1457" i="1"/>
  <c r="BA1457" i="1"/>
  <c r="AZ1457" i="1"/>
  <c r="AY1457" i="1"/>
  <c r="AX1457" i="1"/>
  <c r="AW1457" i="1"/>
  <c r="AI1457" i="1"/>
  <c r="AH1457" i="1"/>
  <c r="AG1457" i="1"/>
  <c r="AF1457" i="1"/>
  <c r="AE1457" i="1"/>
  <c r="AD1457" i="1"/>
  <c r="AC1457" i="1"/>
  <c r="AB1457" i="1"/>
  <c r="AA1457" i="1"/>
  <c r="B1457" i="1"/>
  <c r="B1457" i="1" a="1"/>
  <c r="A1457" i="1" a="1"/>
  <c r="A1457" i="1" s="1"/>
  <c r="BG1456" i="1"/>
  <c r="BF1456" i="1"/>
  <c r="BE1456" i="1"/>
  <c r="BD1456" i="1"/>
  <c r="BC1456" i="1"/>
  <c r="BA1456" i="1"/>
  <c r="AZ1456" i="1"/>
  <c r="AY1456" i="1"/>
  <c r="AX1456" i="1"/>
  <c r="AW1456" i="1"/>
  <c r="AI1456" i="1"/>
  <c r="AH1456" i="1"/>
  <c r="AG1456" i="1"/>
  <c r="AF1456" i="1"/>
  <c r="AE1456" i="1"/>
  <c r="AD1456" i="1"/>
  <c r="AC1456" i="1"/>
  <c r="AB1456" i="1"/>
  <c r="AA1456" i="1"/>
  <c r="B1456" i="1"/>
  <c r="B1456" i="1" a="1"/>
  <c r="A1456" i="1" a="1"/>
  <c r="A1456" i="1" s="1"/>
  <c r="BG1455" i="1"/>
  <c r="BF1455" i="1"/>
  <c r="BE1455" i="1"/>
  <c r="BD1455" i="1"/>
  <c r="BC1455" i="1"/>
  <c r="BA1455" i="1"/>
  <c r="AZ1455" i="1"/>
  <c r="AY1455" i="1"/>
  <c r="AX1455" i="1"/>
  <c r="AW1455" i="1"/>
  <c r="AN1455" i="1"/>
  <c r="AU1455" i="1" s="1"/>
  <c r="AH1455" i="1"/>
  <c r="AG1455" i="1"/>
  <c r="AI1455" i="1" s="1"/>
  <c r="AF1455" i="1"/>
  <c r="AE1455" i="1"/>
  <c r="AD1455" i="1"/>
  <c r="AC1455" i="1"/>
  <c r="AB1455" i="1"/>
  <c r="AA1455" i="1"/>
  <c r="B1455" i="1" a="1"/>
  <c r="B1455" i="1" s="1"/>
  <c r="A1455" i="1"/>
  <c r="A1455" i="1" a="1"/>
  <c r="BG1454" i="1"/>
  <c r="BF1454" i="1"/>
  <c r="BE1454" i="1"/>
  <c r="BD1454" i="1"/>
  <c r="BC1454" i="1"/>
  <c r="BA1454" i="1"/>
  <c r="AZ1454" i="1"/>
  <c r="AY1454" i="1"/>
  <c r="AX1454" i="1"/>
  <c r="AW1454" i="1"/>
  <c r="AH1454" i="1"/>
  <c r="AG1454" i="1"/>
  <c r="AI1454" i="1" s="1"/>
  <c r="AF1454" i="1"/>
  <c r="AE1454" i="1"/>
  <c r="AD1454" i="1"/>
  <c r="AC1454" i="1"/>
  <c r="AB1454" i="1"/>
  <c r="AA1454" i="1"/>
  <c r="B1454" i="1" a="1"/>
  <c r="B1454" i="1" s="1"/>
  <c r="A1454" i="1"/>
  <c r="A1454" i="1" a="1"/>
  <c r="BG1453" i="1"/>
  <c r="BF1453" i="1"/>
  <c r="BE1453" i="1"/>
  <c r="BD1453" i="1"/>
  <c r="BC1453" i="1"/>
  <c r="BA1453" i="1"/>
  <c r="AZ1453" i="1"/>
  <c r="AY1453" i="1"/>
  <c r="AX1453" i="1"/>
  <c r="AW1453" i="1"/>
  <c r="AI1453" i="1"/>
  <c r="AH1453" i="1"/>
  <c r="AG1453" i="1"/>
  <c r="AF1453" i="1"/>
  <c r="AE1453" i="1"/>
  <c r="AD1453" i="1"/>
  <c r="AC1453" i="1"/>
  <c r="AB1453" i="1"/>
  <c r="AA1453" i="1"/>
  <c r="B1453" i="1"/>
  <c r="B1453" i="1" a="1"/>
  <c r="A1453" i="1" a="1"/>
  <c r="A1453" i="1" s="1"/>
  <c r="BG1452" i="1"/>
  <c r="BF1452" i="1"/>
  <c r="BE1452" i="1"/>
  <c r="BD1452" i="1"/>
  <c r="BC1452" i="1"/>
  <c r="BA1452" i="1"/>
  <c r="AZ1452" i="1"/>
  <c r="AY1452" i="1"/>
  <c r="AX1452" i="1"/>
  <c r="AW1452" i="1"/>
  <c r="AI1452" i="1"/>
  <c r="AH1452" i="1"/>
  <c r="AG1452" i="1"/>
  <c r="AF1452" i="1"/>
  <c r="AE1452" i="1"/>
  <c r="AD1452" i="1"/>
  <c r="AC1452" i="1"/>
  <c r="AB1452" i="1"/>
  <c r="AA1452" i="1"/>
  <c r="B1452" i="1"/>
  <c r="B1452" i="1" a="1"/>
  <c r="A1452" i="1" a="1"/>
  <c r="A1452" i="1" s="1"/>
  <c r="BG1451" i="1"/>
  <c r="BF1451" i="1"/>
  <c r="BE1451" i="1"/>
  <c r="BD1451" i="1"/>
  <c r="BC1451" i="1"/>
  <c r="BA1451" i="1"/>
  <c r="AZ1451" i="1"/>
  <c r="AY1451" i="1"/>
  <c r="AX1451" i="1"/>
  <c r="AW1451" i="1"/>
  <c r="AN1451" i="1"/>
  <c r="AU1451" i="1" s="1"/>
  <c r="AK1451" i="1"/>
  <c r="AR1451" i="1" s="1"/>
  <c r="AH1451" i="1"/>
  <c r="AG1451" i="1"/>
  <c r="AI1451" i="1" s="1"/>
  <c r="AF1451" i="1"/>
  <c r="AE1451" i="1"/>
  <c r="AD1451" i="1"/>
  <c r="AC1451" i="1"/>
  <c r="AB1451" i="1"/>
  <c r="AA1451" i="1"/>
  <c r="B1451" i="1" a="1"/>
  <c r="B1451" i="1" s="1"/>
  <c r="A1451" i="1"/>
  <c r="A1451" i="1" a="1"/>
  <c r="BG1450" i="1"/>
  <c r="BF1450" i="1"/>
  <c r="BE1450" i="1"/>
  <c r="BD1450" i="1"/>
  <c r="BC1450" i="1"/>
  <c r="BA1450" i="1"/>
  <c r="AZ1450" i="1"/>
  <c r="AY1450" i="1"/>
  <c r="AX1450" i="1"/>
  <c r="AW1450" i="1"/>
  <c r="AH1450" i="1"/>
  <c r="AG1450" i="1"/>
  <c r="AI1450" i="1" s="1"/>
  <c r="AL1450" i="1" s="1"/>
  <c r="AS1450" i="1" s="1"/>
  <c r="AF1450" i="1"/>
  <c r="AE1450" i="1"/>
  <c r="AD1450" i="1"/>
  <c r="AC1450" i="1"/>
  <c r="AB1450" i="1"/>
  <c r="AA1450" i="1"/>
  <c r="B1450" i="1" a="1"/>
  <c r="B1450" i="1" s="1"/>
  <c r="A1450" i="1"/>
  <c r="A1450" i="1" a="1"/>
  <c r="BG1449" i="1"/>
  <c r="BF1449" i="1"/>
  <c r="BE1449" i="1"/>
  <c r="BD1449" i="1"/>
  <c r="BC1449" i="1"/>
  <c r="BA1449" i="1"/>
  <c r="AZ1449" i="1"/>
  <c r="AY1449" i="1"/>
  <c r="AX1449" i="1"/>
  <c r="AW1449" i="1"/>
  <c r="AI1449" i="1"/>
  <c r="AH1449" i="1"/>
  <c r="AG1449" i="1"/>
  <c r="AF1449" i="1"/>
  <c r="AE1449" i="1"/>
  <c r="AD1449" i="1"/>
  <c r="AC1449" i="1"/>
  <c r="AB1449" i="1"/>
  <c r="AA1449" i="1"/>
  <c r="B1449" i="1"/>
  <c r="B1449" i="1" a="1"/>
  <c r="A1449" i="1" a="1"/>
  <c r="A1449" i="1" s="1"/>
  <c r="BG1448" i="1"/>
  <c r="BF1448" i="1"/>
  <c r="BE1448" i="1"/>
  <c r="BD1448" i="1"/>
  <c r="BC1448" i="1"/>
  <c r="BA1448" i="1"/>
  <c r="AZ1448" i="1"/>
  <c r="AY1448" i="1"/>
  <c r="AX1448" i="1"/>
  <c r="AW1448" i="1"/>
  <c r="AI1448" i="1"/>
  <c r="AJ1448" i="1" s="1"/>
  <c r="AH1448" i="1"/>
  <c r="AG1448" i="1"/>
  <c r="AF1448" i="1"/>
  <c r="AE1448" i="1"/>
  <c r="AD1448" i="1"/>
  <c r="AC1448" i="1"/>
  <c r="AB1448" i="1"/>
  <c r="AA1448" i="1"/>
  <c r="B1448" i="1"/>
  <c r="B1448" i="1" a="1"/>
  <c r="A1448" i="1" a="1"/>
  <c r="A1448" i="1" s="1"/>
  <c r="BG1447" i="1"/>
  <c r="BF1447" i="1"/>
  <c r="BE1447" i="1"/>
  <c r="BD1447" i="1"/>
  <c r="BC1447" i="1"/>
  <c r="BA1447" i="1"/>
  <c r="AZ1447" i="1"/>
  <c r="AY1447" i="1"/>
  <c r="AX1447" i="1"/>
  <c r="AW1447" i="1"/>
  <c r="AH1447" i="1"/>
  <c r="AG1447" i="1"/>
  <c r="AI1447" i="1" s="1"/>
  <c r="AN1447" i="1" s="1"/>
  <c r="AU1447" i="1" s="1"/>
  <c r="AF1447" i="1"/>
  <c r="AE1447" i="1"/>
  <c r="AD1447" i="1"/>
  <c r="AC1447" i="1"/>
  <c r="AB1447" i="1"/>
  <c r="AA1447" i="1"/>
  <c r="B1447" i="1" a="1"/>
  <c r="B1447" i="1" s="1"/>
  <c r="A1447" i="1"/>
  <c r="A1447" i="1" a="1"/>
  <c r="BG1446" i="1"/>
  <c r="BF1446" i="1"/>
  <c r="BE1446" i="1"/>
  <c r="BD1446" i="1"/>
  <c r="BC1446" i="1"/>
  <c r="BA1446" i="1"/>
  <c r="AZ1446" i="1"/>
  <c r="AY1446" i="1"/>
  <c r="AX1446" i="1"/>
  <c r="AW1446" i="1"/>
  <c r="AL1446" i="1"/>
  <c r="AS1446" i="1" s="1"/>
  <c r="AH1446" i="1"/>
  <c r="AG1446" i="1"/>
  <c r="AI1446" i="1" s="1"/>
  <c r="AF1446" i="1"/>
  <c r="AE1446" i="1"/>
  <c r="AD1446" i="1"/>
  <c r="AC1446" i="1"/>
  <c r="AB1446" i="1"/>
  <c r="AA1446" i="1"/>
  <c r="B1446" i="1" a="1"/>
  <c r="B1446" i="1" s="1"/>
  <c r="A1446" i="1"/>
  <c r="A1446" i="1" a="1"/>
  <c r="BG1445" i="1"/>
  <c r="BF1445" i="1"/>
  <c r="BE1445" i="1"/>
  <c r="BD1445" i="1"/>
  <c r="BC1445" i="1"/>
  <c r="BA1445" i="1"/>
  <c r="AZ1445" i="1"/>
  <c r="AY1445" i="1"/>
  <c r="AX1445" i="1"/>
  <c r="AW1445" i="1"/>
  <c r="AI1445" i="1"/>
  <c r="AH1445" i="1"/>
  <c r="AG1445" i="1"/>
  <c r="AF1445" i="1"/>
  <c r="AE1445" i="1"/>
  <c r="AD1445" i="1"/>
  <c r="AC1445" i="1"/>
  <c r="AB1445" i="1"/>
  <c r="AA1445" i="1"/>
  <c r="B1445" i="1"/>
  <c r="B1445" i="1" a="1"/>
  <c r="A1445" i="1" a="1"/>
  <c r="A1445" i="1" s="1"/>
  <c r="BG1444" i="1"/>
  <c r="BF1444" i="1"/>
  <c r="BE1444" i="1"/>
  <c r="BD1444" i="1"/>
  <c r="BC1444" i="1"/>
  <c r="BA1444" i="1"/>
  <c r="AZ1444" i="1"/>
  <c r="AY1444" i="1"/>
  <c r="AX1444" i="1"/>
  <c r="AW1444" i="1"/>
  <c r="AJ1444" i="1"/>
  <c r="AI1444" i="1"/>
  <c r="AH1444" i="1"/>
  <c r="AG1444" i="1"/>
  <c r="AF1444" i="1"/>
  <c r="AE1444" i="1"/>
  <c r="AD1444" i="1"/>
  <c r="AC1444" i="1"/>
  <c r="AB1444" i="1"/>
  <c r="AA1444" i="1"/>
  <c r="B1444" i="1"/>
  <c r="B1444" i="1" a="1"/>
  <c r="A1444" i="1"/>
  <c r="A1444" i="1" a="1"/>
  <c r="BG1443" i="1"/>
  <c r="BF1443" i="1"/>
  <c r="BE1443" i="1"/>
  <c r="BD1443" i="1"/>
  <c r="BC1443" i="1"/>
  <c r="BA1443" i="1"/>
  <c r="AZ1443" i="1"/>
  <c r="AY1443" i="1"/>
  <c r="AX1443" i="1"/>
  <c r="AW1443" i="1"/>
  <c r="AH1443" i="1"/>
  <c r="AG1443" i="1"/>
  <c r="AI1443" i="1" s="1"/>
  <c r="AF1443" i="1"/>
  <c r="AE1443" i="1"/>
  <c r="AD1443" i="1"/>
  <c r="AC1443" i="1"/>
  <c r="AB1443" i="1"/>
  <c r="AA1443" i="1"/>
  <c r="B1443" i="1" a="1"/>
  <c r="B1443" i="1" s="1"/>
  <c r="A1443" i="1"/>
  <c r="A1443" i="1" a="1"/>
  <c r="BG1442" i="1"/>
  <c r="BF1442" i="1"/>
  <c r="BE1442" i="1"/>
  <c r="BD1442" i="1"/>
  <c r="BC1442" i="1"/>
  <c r="BA1442" i="1"/>
  <c r="AZ1442" i="1"/>
  <c r="AY1442" i="1"/>
  <c r="AX1442" i="1"/>
  <c r="AW1442" i="1"/>
  <c r="AH1442" i="1"/>
  <c r="AG1442" i="1"/>
  <c r="AI1442" i="1" s="1"/>
  <c r="AF1442" i="1"/>
  <c r="AE1442" i="1"/>
  <c r="AD1442" i="1"/>
  <c r="AC1442" i="1"/>
  <c r="AB1442" i="1"/>
  <c r="AA1442" i="1"/>
  <c r="B1442" i="1" a="1"/>
  <c r="B1442" i="1" s="1"/>
  <c r="A1442" i="1"/>
  <c r="A1442" i="1" a="1"/>
  <c r="BG1441" i="1"/>
  <c r="BF1441" i="1"/>
  <c r="BE1441" i="1"/>
  <c r="BD1441" i="1"/>
  <c r="BC1441" i="1"/>
  <c r="BA1441" i="1"/>
  <c r="AZ1441" i="1"/>
  <c r="AY1441" i="1"/>
  <c r="AX1441" i="1"/>
  <c r="AW1441" i="1"/>
  <c r="AI1441" i="1"/>
  <c r="AH1441" i="1"/>
  <c r="AG1441" i="1"/>
  <c r="AF1441" i="1"/>
  <c r="AE1441" i="1"/>
  <c r="AD1441" i="1"/>
  <c r="AC1441" i="1"/>
  <c r="AB1441" i="1"/>
  <c r="AA1441" i="1"/>
  <c r="B1441" i="1"/>
  <c r="B1441" i="1" a="1"/>
  <c r="A1441" i="1" a="1"/>
  <c r="A1441" i="1" s="1"/>
  <c r="BG1440" i="1"/>
  <c r="BF1440" i="1"/>
  <c r="BE1440" i="1"/>
  <c r="BD1440" i="1"/>
  <c r="BC1440" i="1"/>
  <c r="BA1440" i="1"/>
  <c r="AZ1440" i="1"/>
  <c r="AY1440" i="1"/>
  <c r="AX1440" i="1"/>
  <c r="AW1440" i="1"/>
  <c r="AJ1440" i="1"/>
  <c r="AI1440" i="1"/>
  <c r="AH1440" i="1"/>
  <c r="AG1440" i="1"/>
  <c r="AF1440" i="1"/>
  <c r="AE1440" i="1"/>
  <c r="AD1440" i="1"/>
  <c r="AC1440" i="1"/>
  <c r="AB1440" i="1"/>
  <c r="AA1440" i="1"/>
  <c r="B1440" i="1"/>
  <c r="B1440" i="1" a="1"/>
  <c r="A1440" i="1"/>
  <c r="A1440" i="1" a="1"/>
  <c r="BG1439" i="1"/>
  <c r="BF1439" i="1"/>
  <c r="BE1439" i="1"/>
  <c r="BD1439" i="1"/>
  <c r="BC1439" i="1"/>
  <c r="BA1439" i="1"/>
  <c r="AZ1439" i="1"/>
  <c r="AY1439" i="1"/>
  <c r="AX1439" i="1"/>
  <c r="AW1439" i="1"/>
  <c r="AH1439" i="1"/>
  <c r="AG1439" i="1"/>
  <c r="AI1439" i="1" s="1"/>
  <c r="AF1439" i="1"/>
  <c r="AE1439" i="1"/>
  <c r="AD1439" i="1"/>
  <c r="AC1439" i="1"/>
  <c r="AB1439" i="1"/>
  <c r="AA1439" i="1"/>
  <c r="B1439" i="1" a="1"/>
  <c r="B1439" i="1" s="1"/>
  <c r="A1439" i="1"/>
  <c r="A1439" i="1" a="1"/>
  <c r="BG1438" i="1"/>
  <c r="BF1438" i="1"/>
  <c r="BE1438" i="1"/>
  <c r="BD1438" i="1"/>
  <c r="BC1438" i="1"/>
  <c r="BA1438" i="1"/>
  <c r="AZ1438" i="1"/>
  <c r="AY1438" i="1"/>
  <c r="AX1438" i="1"/>
  <c r="AW1438" i="1"/>
  <c r="AH1438" i="1"/>
  <c r="AG1438" i="1"/>
  <c r="AI1438" i="1" s="1"/>
  <c r="AF1438" i="1"/>
  <c r="AE1438" i="1"/>
  <c r="AD1438" i="1"/>
  <c r="AC1438" i="1"/>
  <c r="AB1438" i="1"/>
  <c r="AA1438" i="1"/>
  <c r="B1438" i="1" a="1"/>
  <c r="B1438" i="1" s="1"/>
  <c r="A1438" i="1"/>
  <c r="A1438" i="1" a="1"/>
  <c r="BG1437" i="1"/>
  <c r="BF1437" i="1"/>
  <c r="BE1437" i="1"/>
  <c r="BD1437" i="1"/>
  <c r="BC1437" i="1"/>
  <c r="BA1437" i="1"/>
  <c r="AZ1437" i="1"/>
  <c r="AY1437" i="1"/>
  <c r="AX1437" i="1"/>
  <c r="AW1437" i="1"/>
  <c r="AM1437" i="1"/>
  <c r="AT1437" i="1" s="1"/>
  <c r="AI1437" i="1"/>
  <c r="AH1437" i="1"/>
  <c r="AG1437" i="1"/>
  <c r="AF1437" i="1"/>
  <c r="AE1437" i="1"/>
  <c r="AD1437" i="1"/>
  <c r="AC1437" i="1"/>
  <c r="AB1437" i="1"/>
  <c r="AA1437" i="1"/>
  <c r="B1437" i="1"/>
  <c r="B1437" i="1" a="1"/>
  <c r="A1437" i="1" a="1"/>
  <c r="A1437" i="1" s="1"/>
  <c r="BG1436" i="1"/>
  <c r="BF1436" i="1"/>
  <c r="BE1436" i="1"/>
  <c r="BD1436" i="1"/>
  <c r="BC1436" i="1"/>
  <c r="BA1436" i="1"/>
  <c r="AZ1436" i="1"/>
  <c r="AY1436" i="1"/>
  <c r="AX1436" i="1"/>
  <c r="AW1436" i="1"/>
  <c r="AI1436" i="1"/>
  <c r="AH1436" i="1"/>
  <c r="AG1436" i="1"/>
  <c r="AF1436" i="1"/>
  <c r="AE1436" i="1"/>
  <c r="AD1436" i="1"/>
  <c r="AC1436" i="1"/>
  <c r="AB1436" i="1"/>
  <c r="AA1436" i="1"/>
  <c r="B1436" i="1"/>
  <c r="B1436" i="1" a="1"/>
  <c r="A1436" i="1" a="1"/>
  <c r="A1436" i="1" s="1"/>
  <c r="BG1435" i="1"/>
  <c r="BF1435" i="1"/>
  <c r="BE1435" i="1"/>
  <c r="BD1435" i="1"/>
  <c r="BC1435" i="1"/>
  <c r="BA1435" i="1"/>
  <c r="AZ1435" i="1"/>
  <c r="AY1435" i="1"/>
  <c r="AX1435" i="1"/>
  <c r="AW1435" i="1"/>
  <c r="AH1435" i="1"/>
  <c r="AG1435" i="1"/>
  <c r="AI1435" i="1" s="1"/>
  <c r="AF1435" i="1"/>
  <c r="AE1435" i="1"/>
  <c r="AD1435" i="1"/>
  <c r="AC1435" i="1"/>
  <c r="AB1435" i="1"/>
  <c r="AA1435" i="1"/>
  <c r="B1435" i="1" a="1"/>
  <c r="B1435" i="1" s="1"/>
  <c r="A1435" i="1"/>
  <c r="A1435" i="1" a="1"/>
  <c r="BG1434" i="1"/>
  <c r="BF1434" i="1"/>
  <c r="BE1434" i="1"/>
  <c r="BD1434" i="1"/>
  <c r="BC1434" i="1"/>
  <c r="BA1434" i="1"/>
  <c r="AZ1434" i="1"/>
  <c r="AY1434" i="1"/>
  <c r="AX1434" i="1"/>
  <c r="AW1434" i="1"/>
  <c r="AK1434" i="1"/>
  <c r="AR1434" i="1" s="1"/>
  <c r="AJ1434" i="1"/>
  <c r="AH1434" i="1"/>
  <c r="AG1434" i="1"/>
  <c r="AI1434" i="1" s="1"/>
  <c r="AM1434" i="1" s="1"/>
  <c r="AT1434" i="1" s="1"/>
  <c r="AF1434" i="1"/>
  <c r="AE1434" i="1"/>
  <c r="AD1434" i="1"/>
  <c r="AC1434" i="1"/>
  <c r="AB1434" i="1"/>
  <c r="AA1434" i="1"/>
  <c r="B1434" i="1" a="1"/>
  <c r="B1434" i="1" s="1"/>
  <c r="A1434" i="1"/>
  <c r="A1434" i="1" a="1"/>
  <c r="BG1433" i="1"/>
  <c r="BF1433" i="1"/>
  <c r="BE1433" i="1"/>
  <c r="BD1433" i="1"/>
  <c r="BC1433" i="1"/>
  <c r="BA1433" i="1"/>
  <c r="AZ1433" i="1"/>
  <c r="AY1433" i="1"/>
  <c r="AX1433" i="1"/>
  <c r="AW1433" i="1"/>
  <c r="AH1433" i="1"/>
  <c r="AG1433" i="1"/>
  <c r="AI1433" i="1" s="1"/>
  <c r="AF1433" i="1"/>
  <c r="AE1433" i="1"/>
  <c r="AD1433" i="1"/>
  <c r="AC1433" i="1"/>
  <c r="AB1433" i="1"/>
  <c r="AA1433" i="1"/>
  <c r="B1433" i="1" a="1"/>
  <c r="B1433" i="1" s="1"/>
  <c r="A1433" i="1" a="1"/>
  <c r="A1433" i="1" s="1"/>
  <c r="BG1432" i="1"/>
  <c r="BF1432" i="1"/>
  <c r="BE1432" i="1"/>
  <c r="BD1432" i="1"/>
  <c r="BC1432" i="1"/>
  <c r="BA1432" i="1"/>
  <c r="AZ1432" i="1"/>
  <c r="AY1432" i="1"/>
  <c r="AX1432" i="1"/>
  <c r="AW1432" i="1"/>
  <c r="AR1432" i="1"/>
  <c r="AL1432" i="1"/>
  <c r="AS1432" i="1" s="1"/>
  <c r="AI1432" i="1"/>
  <c r="AK1432" i="1" s="1"/>
  <c r="AH1432" i="1"/>
  <c r="AG1432" i="1"/>
  <c r="AF1432" i="1"/>
  <c r="AE1432" i="1"/>
  <c r="AD1432" i="1"/>
  <c r="AC1432" i="1"/>
  <c r="AB1432" i="1"/>
  <c r="AA1432" i="1"/>
  <c r="B1432" i="1"/>
  <c r="B1432" i="1" a="1"/>
  <c r="A1432" i="1" a="1"/>
  <c r="A1432" i="1" s="1"/>
  <c r="BG1431" i="1"/>
  <c r="BF1431" i="1"/>
  <c r="BE1431" i="1"/>
  <c r="BD1431" i="1"/>
  <c r="BC1431" i="1"/>
  <c r="BA1431" i="1"/>
  <c r="AZ1431" i="1"/>
  <c r="AY1431" i="1"/>
  <c r="AX1431" i="1"/>
  <c r="AW1431" i="1"/>
  <c r="AH1431" i="1"/>
  <c r="AG1431" i="1"/>
  <c r="AI1431" i="1" s="1"/>
  <c r="AL1431" i="1" s="1"/>
  <c r="AS1431" i="1" s="1"/>
  <c r="AF1431" i="1"/>
  <c r="AE1431" i="1"/>
  <c r="AD1431" i="1"/>
  <c r="AC1431" i="1"/>
  <c r="AB1431" i="1"/>
  <c r="AA1431" i="1"/>
  <c r="B1431" i="1" a="1"/>
  <c r="B1431" i="1" s="1"/>
  <c r="A1431" i="1" a="1"/>
  <c r="A1431" i="1" s="1"/>
  <c r="BG1430" i="1"/>
  <c r="BF1430" i="1"/>
  <c r="BE1430" i="1"/>
  <c r="BD1430" i="1"/>
  <c r="BC1430" i="1"/>
  <c r="BA1430" i="1"/>
  <c r="AZ1430" i="1"/>
  <c r="AY1430" i="1"/>
  <c r="AX1430" i="1"/>
  <c r="AW1430" i="1"/>
  <c r="AM1430" i="1"/>
  <c r="AT1430" i="1" s="1"/>
  <c r="AL1430" i="1"/>
  <c r="AS1430" i="1" s="1"/>
  <c r="AI1430" i="1"/>
  <c r="AH1430" i="1"/>
  <c r="AG1430" i="1"/>
  <c r="AF1430" i="1"/>
  <c r="AE1430" i="1"/>
  <c r="AD1430" i="1"/>
  <c r="AC1430" i="1"/>
  <c r="AB1430" i="1"/>
  <c r="AA1430" i="1"/>
  <c r="B1430" i="1"/>
  <c r="B1430" i="1" a="1"/>
  <c r="A1430" i="1" a="1"/>
  <c r="A1430" i="1" s="1"/>
  <c r="BG1429" i="1"/>
  <c r="BF1429" i="1"/>
  <c r="BE1429" i="1"/>
  <c r="BD1429" i="1"/>
  <c r="BC1429" i="1"/>
  <c r="BA1429" i="1"/>
  <c r="AZ1429" i="1"/>
  <c r="AY1429" i="1"/>
  <c r="AX1429" i="1"/>
  <c r="AW1429" i="1"/>
  <c r="AN1429" i="1"/>
  <c r="AU1429" i="1" s="1"/>
  <c r="AM1429" i="1"/>
  <c r="AT1429" i="1" s="1"/>
  <c r="AI1429" i="1"/>
  <c r="AJ1429" i="1" s="1"/>
  <c r="AH1429" i="1"/>
  <c r="AG1429" i="1"/>
  <c r="AF1429" i="1"/>
  <c r="AE1429" i="1"/>
  <c r="AD1429" i="1"/>
  <c r="AC1429" i="1"/>
  <c r="AB1429" i="1"/>
  <c r="AA1429" i="1"/>
  <c r="B1429" i="1" a="1"/>
  <c r="B1429" i="1" s="1"/>
  <c r="A1429" i="1"/>
  <c r="A1429" i="1" a="1"/>
  <c r="BG1428" i="1"/>
  <c r="BF1428" i="1"/>
  <c r="BE1428" i="1"/>
  <c r="BD1428" i="1"/>
  <c r="BC1428" i="1"/>
  <c r="BA1428" i="1"/>
  <c r="AZ1428" i="1"/>
  <c r="AY1428" i="1"/>
  <c r="AX1428" i="1"/>
  <c r="AW1428" i="1"/>
  <c r="AN1428" i="1"/>
  <c r="AU1428" i="1" s="1"/>
  <c r="AH1428" i="1"/>
  <c r="AG1428" i="1"/>
  <c r="AI1428" i="1" s="1"/>
  <c r="AF1428" i="1"/>
  <c r="AE1428" i="1"/>
  <c r="AD1428" i="1"/>
  <c r="AC1428" i="1"/>
  <c r="AB1428" i="1"/>
  <c r="AA1428" i="1"/>
  <c r="B1428" i="1" a="1"/>
  <c r="B1428" i="1" s="1"/>
  <c r="A1428" i="1"/>
  <c r="A1428" i="1" a="1"/>
  <c r="BG1427" i="1"/>
  <c r="BF1427" i="1"/>
  <c r="BE1427" i="1"/>
  <c r="BD1427" i="1"/>
  <c r="BC1427" i="1"/>
  <c r="BA1427" i="1"/>
  <c r="AZ1427" i="1"/>
  <c r="AY1427" i="1"/>
  <c r="AX1427" i="1"/>
  <c r="AW1427" i="1"/>
  <c r="AH1427" i="1"/>
  <c r="AG1427" i="1"/>
  <c r="AI1427" i="1" s="1"/>
  <c r="AF1427" i="1"/>
  <c r="AE1427" i="1"/>
  <c r="AD1427" i="1"/>
  <c r="AC1427" i="1"/>
  <c r="AB1427" i="1"/>
  <c r="AA1427" i="1"/>
  <c r="B1427" i="1"/>
  <c r="B1427" i="1" a="1"/>
  <c r="A1427" i="1" a="1"/>
  <c r="A1427" i="1" s="1"/>
  <c r="BG1426" i="1"/>
  <c r="BF1426" i="1"/>
  <c r="BE1426" i="1"/>
  <c r="BD1426" i="1"/>
  <c r="BC1426" i="1"/>
  <c r="BA1426" i="1"/>
  <c r="AZ1426" i="1"/>
  <c r="AY1426" i="1"/>
  <c r="AX1426" i="1"/>
  <c r="AW1426" i="1"/>
  <c r="AR1426" i="1"/>
  <c r="AL1426" i="1"/>
  <c r="AS1426" i="1" s="1"/>
  <c r="AI1426" i="1"/>
  <c r="AK1426" i="1" s="1"/>
  <c r="AH1426" i="1"/>
  <c r="AG1426" i="1"/>
  <c r="AF1426" i="1"/>
  <c r="AE1426" i="1"/>
  <c r="AD1426" i="1"/>
  <c r="AC1426" i="1"/>
  <c r="AB1426" i="1"/>
  <c r="AA1426" i="1"/>
  <c r="B1426" i="1"/>
  <c r="B1426" i="1" a="1"/>
  <c r="A1426" i="1" a="1"/>
  <c r="A1426" i="1" s="1"/>
  <c r="BG1425" i="1"/>
  <c r="BF1425" i="1"/>
  <c r="BE1425" i="1"/>
  <c r="BD1425" i="1"/>
  <c r="BC1425" i="1"/>
  <c r="BA1425" i="1"/>
  <c r="AZ1425" i="1"/>
  <c r="AY1425" i="1"/>
  <c r="AX1425" i="1"/>
  <c r="AW1425" i="1"/>
  <c r="AJ1425" i="1"/>
  <c r="AQ1425" i="1" s="1"/>
  <c r="AI1425" i="1"/>
  <c r="AN1425" i="1" s="1"/>
  <c r="AU1425" i="1" s="1"/>
  <c r="AH1425" i="1"/>
  <c r="AG1425" i="1"/>
  <c r="AF1425" i="1"/>
  <c r="AE1425" i="1"/>
  <c r="AD1425" i="1"/>
  <c r="AC1425" i="1"/>
  <c r="AB1425" i="1"/>
  <c r="AA1425" i="1"/>
  <c r="B1425" i="1" a="1"/>
  <c r="B1425" i="1" s="1"/>
  <c r="A1425" i="1" a="1"/>
  <c r="A1425" i="1" s="1"/>
  <c r="BG1424" i="1"/>
  <c r="BF1424" i="1"/>
  <c r="BE1424" i="1"/>
  <c r="BD1424" i="1"/>
  <c r="BC1424" i="1"/>
  <c r="BA1424" i="1"/>
  <c r="AZ1424" i="1"/>
  <c r="AY1424" i="1"/>
  <c r="AX1424" i="1"/>
  <c r="AW1424" i="1"/>
  <c r="AH1424" i="1"/>
  <c r="AG1424" i="1"/>
  <c r="AI1424" i="1" s="1"/>
  <c r="AM1424" i="1" s="1"/>
  <c r="AT1424" i="1" s="1"/>
  <c r="AF1424" i="1"/>
  <c r="AE1424" i="1"/>
  <c r="AD1424" i="1"/>
  <c r="AC1424" i="1"/>
  <c r="AB1424" i="1"/>
  <c r="AA1424" i="1"/>
  <c r="B1424" i="1"/>
  <c r="B1424" i="1" a="1"/>
  <c r="A1424" i="1"/>
  <c r="A1424" i="1" a="1"/>
  <c r="BG1423" i="1"/>
  <c r="BF1423" i="1"/>
  <c r="BE1423" i="1"/>
  <c r="BD1423" i="1"/>
  <c r="BC1423" i="1"/>
  <c r="BA1423" i="1"/>
  <c r="AZ1423" i="1"/>
  <c r="AY1423" i="1"/>
  <c r="AX1423" i="1"/>
  <c r="AW1423" i="1"/>
  <c r="AH1423" i="1"/>
  <c r="AG1423" i="1"/>
  <c r="AI1423" i="1" s="1"/>
  <c r="AL1423" i="1" s="1"/>
  <c r="AS1423" i="1" s="1"/>
  <c r="AF1423" i="1"/>
  <c r="AE1423" i="1"/>
  <c r="AD1423" i="1"/>
  <c r="AC1423" i="1"/>
  <c r="AB1423" i="1"/>
  <c r="AA1423" i="1"/>
  <c r="B1423" i="1" a="1"/>
  <c r="B1423" i="1" s="1"/>
  <c r="A1423" i="1" a="1"/>
  <c r="A1423" i="1" s="1"/>
  <c r="BG1422" i="1"/>
  <c r="BF1422" i="1"/>
  <c r="BE1422" i="1"/>
  <c r="BD1422" i="1"/>
  <c r="BC1422" i="1"/>
  <c r="BA1422" i="1"/>
  <c r="AZ1422" i="1"/>
  <c r="AY1422" i="1"/>
  <c r="AX1422" i="1"/>
  <c r="AW1422" i="1"/>
  <c r="AI1422" i="1"/>
  <c r="AK1422" i="1" s="1"/>
  <c r="AR1422" i="1" s="1"/>
  <c r="AH1422" i="1"/>
  <c r="AG1422" i="1"/>
  <c r="AF1422" i="1"/>
  <c r="AE1422" i="1"/>
  <c r="AD1422" i="1"/>
  <c r="AC1422" i="1"/>
  <c r="AB1422" i="1"/>
  <c r="AA1422" i="1"/>
  <c r="B1422" i="1"/>
  <c r="B1422" i="1" a="1"/>
  <c r="A1422" i="1"/>
  <c r="A1422" i="1" a="1"/>
  <c r="BG1421" i="1"/>
  <c r="BF1421" i="1"/>
  <c r="BE1421" i="1"/>
  <c r="BD1421" i="1"/>
  <c r="BC1421" i="1"/>
  <c r="BA1421" i="1"/>
  <c r="AZ1421" i="1"/>
  <c r="AY1421" i="1"/>
  <c r="AX1421" i="1"/>
  <c r="AW1421" i="1"/>
  <c r="AI1421" i="1"/>
  <c r="AH1421" i="1"/>
  <c r="AG1421" i="1"/>
  <c r="AF1421" i="1"/>
  <c r="AE1421" i="1"/>
  <c r="AD1421" i="1"/>
  <c r="AC1421" i="1"/>
  <c r="AB1421" i="1"/>
  <c r="AA1421" i="1"/>
  <c r="B1421" i="1" a="1"/>
  <c r="B1421" i="1" s="1"/>
  <c r="A1421" i="1" a="1"/>
  <c r="A1421" i="1" s="1"/>
  <c r="BG1420" i="1"/>
  <c r="BF1420" i="1"/>
  <c r="BE1420" i="1"/>
  <c r="BD1420" i="1"/>
  <c r="BC1420" i="1"/>
  <c r="BA1420" i="1"/>
  <c r="AZ1420" i="1"/>
  <c r="AY1420" i="1"/>
  <c r="AX1420" i="1"/>
  <c r="AW1420" i="1"/>
  <c r="AN1420" i="1"/>
  <c r="AU1420" i="1" s="1"/>
  <c r="AL1420" i="1"/>
  <c r="AS1420" i="1" s="1"/>
  <c r="AH1420" i="1"/>
  <c r="AG1420" i="1"/>
  <c r="AI1420" i="1" s="1"/>
  <c r="AF1420" i="1"/>
  <c r="AE1420" i="1"/>
  <c r="AD1420" i="1"/>
  <c r="AC1420" i="1"/>
  <c r="AB1420" i="1"/>
  <c r="AA1420" i="1"/>
  <c r="B1420" i="1"/>
  <c r="B1420" i="1" a="1"/>
  <c r="A1420" i="1"/>
  <c r="A1420" i="1" a="1"/>
  <c r="BG1419" i="1"/>
  <c r="BF1419" i="1"/>
  <c r="BE1419" i="1"/>
  <c r="BD1419" i="1"/>
  <c r="BC1419" i="1"/>
  <c r="BA1419" i="1"/>
  <c r="AZ1419" i="1"/>
  <c r="AY1419" i="1"/>
  <c r="AX1419" i="1"/>
  <c r="AW1419" i="1"/>
  <c r="AK1419" i="1"/>
  <c r="AR1419" i="1" s="1"/>
  <c r="AI1419" i="1"/>
  <c r="AH1419" i="1"/>
  <c r="AG1419" i="1"/>
  <c r="AF1419" i="1"/>
  <c r="AE1419" i="1"/>
  <c r="AD1419" i="1"/>
  <c r="AC1419" i="1"/>
  <c r="AB1419" i="1"/>
  <c r="AA1419" i="1"/>
  <c r="B1419" i="1" a="1"/>
  <c r="B1419" i="1" s="1"/>
  <c r="A1419" i="1" a="1"/>
  <c r="A1419" i="1" s="1"/>
  <c r="BG1418" i="1"/>
  <c r="BF1418" i="1"/>
  <c r="BE1418" i="1"/>
  <c r="BD1418" i="1"/>
  <c r="BC1418" i="1"/>
  <c r="BA1418" i="1"/>
  <c r="AZ1418" i="1"/>
  <c r="AY1418" i="1"/>
  <c r="AX1418" i="1"/>
  <c r="AW1418" i="1"/>
  <c r="AJ1418" i="1"/>
  <c r="AI1418" i="1"/>
  <c r="AH1418" i="1"/>
  <c r="AG1418" i="1"/>
  <c r="AF1418" i="1"/>
  <c r="AE1418" i="1"/>
  <c r="AD1418" i="1"/>
  <c r="AC1418" i="1"/>
  <c r="AB1418" i="1"/>
  <c r="AA1418" i="1"/>
  <c r="B1418" i="1"/>
  <c r="B1418" i="1" a="1"/>
  <c r="A1418" i="1"/>
  <c r="A1418" i="1" a="1"/>
  <c r="BG1417" i="1"/>
  <c r="BF1417" i="1"/>
  <c r="BE1417" i="1"/>
  <c r="BD1417" i="1"/>
  <c r="BC1417" i="1"/>
  <c r="BA1417" i="1"/>
  <c r="AZ1417" i="1"/>
  <c r="AY1417" i="1"/>
  <c r="AX1417" i="1"/>
  <c r="AW1417" i="1"/>
  <c r="AH1417" i="1"/>
  <c r="AG1417" i="1"/>
  <c r="AI1417" i="1" s="1"/>
  <c r="AM1417" i="1" s="1"/>
  <c r="AT1417" i="1" s="1"/>
  <c r="AF1417" i="1"/>
  <c r="AE1417" i="1"/>
  <c r="AD1417" i="1"/>
  <c r="AC1417" i="1"/>
  <c r="AB1417" i="1"/>
  <c r="AA1417" i="1"/>
  <c r="B1417" i="1" a="1"/>
  <c r="B1417" i="1" s="1"/>
  <c r="A1417" i="1"/>
  <c r="A1417" i="1" a="1"/>
  <c r="BG1416" i="1"/>
  <c r="BF1416" i="1"/>
  <c r="BE1416" i="1"/>
  <c r="BD1416" i="1"/>
  <c r="BC1416" i="1"/>
  <c r="BA1416" i="1"/>
  <c r="AZ1416" i="1"/>
  <c r="AY1416" i="1"/>
  <c r="AX1416" i="1"/>
  <c r="AW1416" i="1"/>
  <c r="AH1416" i="1"/>
  <c r="AG1416" i="1"/>
  <c r="AI1416" i="1" s="1"/>
  <c r="AF1416" i="1"/>
  <c r="AE1416" i="1"/>
  <c r="AD1416" i="1"/>
  <c r="AC1416" i="1"/>
  <c r="AB1416" i="1"/>
  <c r="AA1416" i="1"/>
  <c r="B1416" i="1" a="1"/>
  <c r="B1416" i="1" s="1"/>
  <c r="A1416" i="1"/>
  <c r="A1416" i="1" a="1"/>
  <c r="BG1415" i="1"/>
  <c r="BF1415" i="1"/>
  <c r="BE1415" i="1"/>
  <c r="BD1415" i="1"/>
  <c r="BC1415" i="1"/>
  <c r="BA1415" i="1"/>
  <c r="AZ1415" i="1"/>
  <c r="AY1415" i="1"/>
  <c r="AX1415" i="1"/>
  <c r="AW1415" i="1"/>
  <c r="AI1415" i="1"/>
  <c r="AM1415" i="1" s="1"/>
  <c r="AT1415" i="1" s="1"/>
  <c r="AH1415" i="1"/>
  <c r="AG1415" i="1"/>
  <c r="AF1415" i="1"/>
  <c r="AE1415" i="1"/>
  <c r="AD1415" i="1"/>
  <c r="AC1415" i="1"/>
  <c r="AB1415" i="1"/>
  <c r="AA1415" i="1"/>
  <c r="B1415" i="1"/>
  <c r="B1415" i="1" a="1"/>
  <c r="A1415" i="1" a="1"/>
  <c r="A1415" i="1" s="1"/>
  <c r="BG1414" i="1"/>
  <c r="BF1414" i="1"/>
  <c r="BE1414" i="1"/>
  <c r="BD1414" i="1"/>
  <c r="BC1414" i="1"/>
  <c r="BA1414" i="1"/>
  <c r="AZ1414" i="1"/>
  <c r="AY1414" i="1"/>
  <c r="AX1414" i="1"/>
  <c r="AW1414" i="1"/>
  <c r="AI1414" i="1"/>
  <c r="AH1414" i="1"/>
  <c r="AG1414" i="1"/>
  <c r="AF1414" i="1"/>
  <c r="AE1414" i="1"/>
  <c r="AD1414" i="1"/>
  <c r="AC1414" i="1"/>
  <c r="AB1414" i="1"/>
  <c r="AA1414" i="1"/>
  <c r="B1414" i="1"/>
  <c r="B1414" i="1" a="1"/>
  <c r="A1414" i="1" a="1"/>
  <c r="A1414" i="1" s="1"/>
  <c r="BG1413" i="1"/>
  <c r="BF1413" i="1"/>
  <c r="BE1413" i="1"/>
  <c r="BD1413" i="1"/>
  <c r="BC1413" i="1"/>
  <c r="BA1413" i="1"/>
  <c r="AZ1413" i="1"/>
  <c r="AY1413" i="1"/>
  <c r="AX1413" i="1"/>
  <c r="AW1413" i="1"/>
  <c r="AH1413" i="1"/>
  <c r="AG1413" i="1"/>
  <c r="AI1413" i="1" s="1"/>
  <c r="AF1413" i="1"/>
  <c r="AE1413" i="1"/>
  <c r="AD1413" i="1"/>
  <c r="AC1413" i="1"/>
  <c r="AB1413" i="1"/>
  <c r="AA1413" i="1"/>
  <c r="B1413" i="1" a="1"/>
  <c r="B1413" i="1" s="1"/>
  <c r="A1413" i="1"/>
  <c r="A1413" i="1" a="1"/>
  <c r="BG1412" i="1"/>
  <c r="BF1412" i="1"/>
  <c r="BE1412" i="1"/>
  <c r="BD1412" i="1"/>
  <c r="BC1412" i="1"/>
  <c r="BA1412" i="1"/>
  <c r="AZ1412" i="1"/>
  <c r="AY1412" i="1"/>
  <c r="AX1412" i="1"/>
  <c r="AW1412" i="1"/>
  <c r="AJ1412" i="1"/>
  <c r="AH1412" i="1"/>
  <c r="AG1412" i="1"/>
  <c r="AI1412" i="1" s="1"/>
  <c r="AM1412" i="1" s="1"/>
  <c r="AT1412" i="1" s="1"/>
  <c r="AF1412" i="1"/>
  <c r="AE1412" i="1"/>
  <c r="AD1412" i="1"/>
  <c r="AC1412" i="1"/>
  <c r="AB1412" i="1"/>
  <c r="AA1412" i="1"/>
  <c r="B1412" i="1" a="1"/>
  <c r="B1412" i="1" s="1"/>
  <c r="A1412" i="1" a="1"/>
  <c r="A1412" i="1" s="1"/>
  <c r="BG1411" i="1"/>
  <c r="BF1411" i="1"/>
  <c r="BE1411" i="1"/>
  <c r="BD1411" i="1"/>
  <c r="BC1411" i="1"/>
  <c r="BA1411" i="1"/>
  <c r="AZ1411" i="1"/>
  <c r="AY1411" i="1"/>
  <c r="AX1411" i="1"/>
  <c r="AW1411" i="1"/>
  <c r="AH1411" i="1"/>
  <c r="AG1411" i="1"/>
  <c r="AI1411" i="1" s="1"/>
  <c r="AK1411" i="1" s="1"/>
  <c r="AR1411" i="1" s="1"/>
  <c r="AF1411" i="1"/>
  <c r="AE1411" i="1"/>
  <c r="AD1411" i="1"/>
  <c r="AC1411" i="1"/>
  <c r="AB1411" i="1"/>
  <c r="AA1411" i="1"/>
  <c r="B1411" i="1" a="1"/>
  <c r="B1411" i="1" s="1"/>
  <c r="A1411" i="1"/>
  <c r="A1411" i="1" a="1"/>
  <c r="BG1410" i="1"/>
  <c r="BF1410" i="1"/>
  <c r="BE1410" i="1"/>
  <c r="BD1410" i="1"/>
  <c r="BC1410" i="1"/>
  <c r="BA1410" i="1"/>
  <c r="AZ1410" i="1"/>
  <c r="AY1410" i="1"/>
  <c r="AX1410" i="1"/>
  <c r="AW1410" i="1"/>
  <c r="AL1410" i="1"/>
  <c r="AS1410" i="1" s="1"/>
  <c r="AH1410" i="1"/>
  <c r="AG1410" i="1"/>
  <c r="AI1410" i="1" s="1"/>
  <c r="AK1410" i="1" s="1"/>
  <c r="AR1410" i="1" s="1"/>
  <c r="AF1410" i="1"/>
  <c r="AE1410" i="1"/>
  <c r="AD1410" i="1"/>
  <c r="AC1410" i="1"/>
  <c r="AB1410" i="1"/>
  <c r="AA1410" i="1"/>
  <c r="B1410" i="1"/>
  <c r="B1410" i="1" a="1"/>
  <c r="A1410" i="1" a="1"/>
  <c r="A1410" i="1" s="1"/>
  <c r="BG1409" i="1"/>
  <c r="BF1409" i="1"/>
  <c r="BE1409" i="1"/>
  <c r="BD1409" i="1"/>
  <c r="BC1409" i="1"/>
  <c r="BA1409" i="1"/>
  <c r="AZ1409" i="1"/>
  <c r="AY1409" i="1"/>
  <c r="AX1409" i="1"/>
  <c r="AW1409" i="1"/>
  <c r="AM1409" i="1"/>
  <c r="AT1409" i="1" s="1"/>
  <c r="AL1409" i="1"/>
  <c r="AS1409" i="1" s="1"/>
  <c r="AI1409" i="1"/>
  <c r="AH1409" i="1"/>
  <c r="AG1409" i="1"/>
  <c r="AF1409" i="1"/>
  <c r="AE1409" i="1"/>
  <c r="AD1409" i="1"/>
  <c r="AC1409" i="1"/>
  <c r="AB1409" i="1"/>
  <c r="AA1409" i="1"/>
  <c r="B1409" i="1"/>
  <c r="B1409" i="1" a="1"/>
  <c r="A1409" i="1" a="1"/>
  <c r="A1409" i="1" s="1"/>
  <c r="BG1408" i="1"/>
  <c r="BF1408" i="1"/>
  <c r="BE1408" i="1"/>
  <c r="BD1408" i="1"/>
  <c r="BC1408" i="1"/>
  <c r="BA1408" i="1"/>
  <c r="AZ1408" i="1"/>
  <c r="AY1408" i="1"/>
  <c r="AX1408" i="1"/>
  <c r="AW1408" i="1"/>
  <c r="AM1408" i="1"/>
  <c r="AT1408" i="1" s="1"/>
  <c r="AI1408" i="1"/>
  <c r="AJ1408" i="1" s="1"/>
  <c r="AH1408" i="1"/>
  <c r="AG1408" i="1"/>
  <c r="AF1408" i="1"/>
  <c r="AE1408" i="1"/>
  <c r="AD1408" i="1"/>
  <c r="AC1408" i="1"/>
  <c r="AB1408" i="1"/>
  <c r="AA1408" i="1"/>
  <c r="B1408" i="1" a="1"/>
  <c r="B1408" i="1" s="1"/>
  <c r="A1408" i="1"/>
  <c r="A1408" i="1" a="1"/>
  <c r="BG1407" i="1"/>
  <c r="BF1407" i="1"/>
  <c r="BE1407" i="1"/>
  <c r="BD1407" i="1"/>
  <c r="BC1407" i="1"/>
  <c r="BA1407" i="1"/>
  <c r="AZ1407" i="1"/>
  <c r="AY1407" i="1"/>
  <c r="AX1407" i="1"/>
  <c r="AW1407" i="1"/>
  <c r="AH1407" i="1"/>
  <c r="AG1407" i="1"/>
  <c r="AI1407" i="1" s="1"/>
  <c r="AF1407" i="1"/>
  <c r="AE1407" i="1"/>
  <c r="AD1407" i="1"/>
  <c r="AC1407" i="1"/>
  <c r="AB1407" i="1"/>
  <c r="AA1407" i="1"/>
  <c r="B1407" i="1" a="1"/>
  <c r="B1407" i="1" s="1"/>
  <c r="A1407" i="1"/>
  <c r="A1407" i="1" a="1"/>
  <c r="BG1406" i="1"/>
  <c r="BF1406" i="1"/>
  <c r="BE1406" i="1"/>
  <c r="BD1406" i="1"/>
  <c r="BC1406" i="1"/>
  <c r="BA1406" i="1"/>
  <c r="AZ1406" i="1"/>
  <c r="AY1406" i="1"/>
  <c r="AX1406" i="1"/>
  <c r="AW1406" i="1"/>
  <c r="AH1406" i="1"/>
  <c r="AG1406" i="1"/>
  <c r="AI1406" i="1" s="1"/>
  <c r="AF1406" i="1"/>
  <c r="AE1406" i="1"/>
  <c r="AD1406" i="1"/>
  <c r="AC1406" i="1"/>
  <c r="AB1406" i="1"/>
  <c r="AA1406" i="1"/>
  <c r="B1406" i="1" a="1"/>
  <c r="B1406" i="1" s="1"/>
  <c r="A1406" i="1" a="1"/>
  <c r="A1406" i="1" s="1"/>
  <c r="BG1405" i="1"/>
  <c r="BF1405" i="1"/>
  <c r="BE1405" i="1"/>
  <c r="BD1405" i="1"/>
  <c r="BC1405" i="1"/>
  <c r="BA1405" i="1"/>
  <c r="AZ1405" i="1"/>
  <c r="AY1405" i="1"/>
  <c r="AX1405" i="1"/>
  <c r="AW1405" i="1"/>
  <c r="AI1405" i="1"/>
  <c r="AH1405" i="1"/>
  <c r="AG1405" i="1"/>
  <c r="AF1405" i="1"/>
  <c r="AE1405" i="1"/>
  <c r="AD1405" i="1"/>
  <c r="AC1405" i="1"/>
  <c r="AB1405" i="1"/>
  <c r="AA1405" i="1"/>
  <c r="B1405" i="1"/>
  <c r="B1405" i="1" a="1"/>
  <c r="A1405" i="1" a="1"/>
  <c r="A1405" i="1" s="1"/>
  <c r="BG1404" i="1"/>
  <c r="BF1404" i="1"/>
  <c r="BE1404" i="1"/>
  <c r="BD1404" i="1"/>
  <c r="BC1404" i="1"/>
  <c r="BA1404" i="1"/>
  <c r="AZ1404" i="1"/>
  <c r="AY1404" i="1"/>
  <c r="AX1404" i="1"/>
  <c r="AW1404" i="1"/>
  <c r="AI1404" i="1"/>
  <c r="AH1404" i="1"/>
  <c r="AG1404" i="1"/>
  <c r="AF1404" i="1"/>
  <c r="AE1404" i="1"/>
  <c r="AD1404" i="1"/>
  <c r="AC1404" i="1"/>
  <c r="AB1404" i="1"/>
  <c r="AA1404" i="1"/>
  <c r="B1404" i="1" a="1"/>
  <c r="B1404" i="1" s="1"/>
  <c r="A1404" i="1" a="1"/>
  <c r="A1404" i="1" s="1"/>
  <c r="BG1403" i="1"/>
  <c r="BF1403" i="1"/>
  <c r="BE1403" i="1"/>
  <c r="BD1403" i="1"/>
  <c r="BC1403" i="1"/>
  <c r="BA1403" i="1"/>
  <c r="AZ1403" i="1"/>
  <c r="AY1403" i="1"/>
  <c r="AX1403" i="1"/>
  <c r="AW1403" i="1"/>
  <c r="AK1403" i="1"/>
  <c r="AR1403" i="1" s="1"/>
  <c r="AH1403" i="1"/>
  <c r="AG1403" i="1"/>
  <c r="AI1403" i="1" s="1"/>
  <c r="AJ1403" i="1" s="1"/>
  <c r="AF1403" i="1"/>
  <c r="AE1403" i="1"/>
  <c r="AD1403" i="1"/>
  <c r="AC1403" i="1"/>
  <c r="AB1403" i="1"/>
  <c r="AA1403" i="1"/>
  <c r="B1403" i="1" a="1"/>
  <c r="B1403" i="1" s="1"/>
  <c r="A1403" i="1"/>
  <c r="A1403" i="1" a="1"/>
  <c r="BG1402" i="1"/>
  <c r="BF1402" i="1"/>
  <c r="BE1402" i="1"/>
  <c r="BD1402" i="1"/>
  <c r="BC1402" i="1"/>
  <c r="BA1402" i="1"/>
  <c r="AZ1402" i="1"/>
  <c r="AY1402" i="1"/>
  <c r="AX1402" i="1"/>
  <c r="AW1402" i="1"/>
  <c r="AK1402" i="1"/>
  <c r="AR1402" i="1" s="1"/>
  <c r="AH1402" i="1"/>
  <c r="AG1402" i="1"/>
  <c r="AI1402" i="1" s="1"/>
  <c r="AL1402" i="1" s="1"/>
  <c r="AS1402" i="1" s="1"/>
  <c r="AF1402" i="1"/>
  <c r="AE1402" i="1"/>
  <c r="AD1402" i="1"/>
  <c r="AC1402" i="1"/>
  <c r="AB1402" i="1"/>
  <c r="AA1402" i="1"/>
  <c r="B1402" i="1"/>
  <c r="B1402" i="1" a="1"/>
  <c r="A1402" i="1" a="1"/>
  <c r="A1402" i="1" s="1"/>
  <c r="BG1401" i="1"/>
  <c r="BF1401" i="1"/>
  <c r="BE1401" i="1"/>
  <c r="BD1401" i="1"/>
  <c r="BC1401" i="1"/>
  <c r="BA1401" i="1"/>
  <c r="AZ1401" i="1"/>
  <c r="AY1401" i="1"/>
  <c r="AX1401" i="1"/>
  <c r="AW1401" i="1"/>
  <c r="AI1401" i="1"/>
  <c r="AM1401" i="1" s="1"/>
  <c r="AT1401" i="1" s="1"/>
  <c r="AH1401" i="1"/>
  <c r="AG1401" i="1"/>
  <c r="AF1401" i="1"/>
  <c r="AE1401" i="1"/>
  <c r="AD1401" i="1"/>
  <c r="AC1401" i="1"/>
  <c r="AB1401" i="1"/>
  <c r="AA1401" i="1"/>
  <c r="B1401" i="1"/>
  <c r="B1401" i="1" a="1"/>
  <c r="A1401" i="1" a="1"/>
  <c r="A1401" i="1" s="1"/>
  <c r="BG1400" i="1"/>
  <c r="BF1400" i="1"/>
  <c r="BE1400" i="1"/>
  <c r="BD1400" i="1"/>
  <c r="BC1400" i="1"/>
  <c r="BA1400" i="1"/>
  <c r="AZ1400" i="1"/>
  <c r="AY1400" i="1"/>
  <c r="AX1400" i="1"/>
  <c r="AW1400" i="1"/>
  <c r="AN1400" i="1"/>
  <c r="AU1400" i="1" s="1"/>
  <c r="AJ1400" i="1"/>
  <c r="AI1400" i="1"/>
  <c r="AM1400" i="1" s="1"/>
  <c r="AT1400" i="1" s="1"/>
  <c r="AH1400" i="1"/>
  <c r="AG1400" i="1"/>
  <c r="AF1400" i="1"/>
  <c r="AE1400" i="1"/>
  <c r="AD1400" i="1"/>
  <c r="AC1400" i="1"/>
  <c r="AB1400" i="1"/>
  <c r="AA1400" i="1"/>
  <c r="B1400" i="1" a="1"/>
  <c r="B1400" i="1" s="1"/>
  <c r="A1400" i="1"/>
  <c r="A1400" i="1" a="1"/>
  <c r="BG1399" i="1"/>
  <c r="BF1399" i="1"/>
  <c r="BE1399" i="1"/>
  <c r="BD1399" i="1"/>
  <c r="BC1399" i="1"/>
  <c r="BA1399" i="1"/>
  <c r="AZ1399" i="1"/>
  <c r="AY1399" i="1"/>
  <c r="AX1399" i="1"/>
  <c r="AW1399" i="1"/>
  <c r="AH1399" i="1"/>
  <c r="AG1399" i="1"/>
  <c r="AI1399" i="1" s="1"/>
  <c r="AF1399" i="1"/>
  <c r="AE1399" i="1"/>
  <c r="AD1399" i="1"/>
  <c r="AC1399" i="1"/>
  <c r="AB1399" i="1"/>
  <c r="AA1399" i="1"/>
  <c r="B1399" i="1" a="1"/>
  <c r="B1399" i="1" s="1"/>
  <c r="A1399" i="1"/>
  <c r="A1399" i="1" a="1"/>
  <c r="BG1398" i="1"/>
  <c r="BF1398" i="1"/>
  <c r="BE1398" i="1"/>
  <c r="BD1398" i="1"/>
  <c r="BC1398" i="1"/>
  <c r="BA1398" i="1"/>
  <c r="AZ1398" i="1"/>
  <c r="AY1398" i="1"/>
  <c r="AX1398" i="1"/>
  <c r="AW1398" i="1"/>
  <c r="AH1398" i="1"/>
  <c r="AG1398" i="1"/>
  <c r="AI1398" i="1" s="1"/>
  <c r="AF1398" i="1"/>
  <c r="AE1398" i="1"/>
  <c r="AD1398" i="1"/>
  <c r="AC1398" i="1"/>
  <c r="AB1398" i="1"/>
  <c r="AA1398" i="1"/>
  <c r="B1398" i="1" a="1"/>
  <c r="B1398" i="1" s="1"/>
  <c r="A1398" i="1" a="1"/>
  <c r="A1398" i="1" s="1"/>
  <c r="BG1397" i="1"/>
  <c r="BF1397" i="1"/>
  <c r="BE1397" i="1"/>
  <c r="BD1397" i="1"/>
  <c r="BC1397" i="1"/>
  <c r="BA1397" i="1"/>
  <c r="AZ1397" i="1"/>
  <c r="AY1397" i="1"/>
  <c r="AX1397" i="1"/>
  <c r="AW1397" i="1"/>
  <c r="AI1397" i="1"/>
  <c r="AH1397" i="1"/>
  <c r="AG1397" i="1"/>
  <c r="AF1397" i="1"/>
  <c r="AE1397" i="1"/>
  <c r="AD1397" i="1"/>
  <c r="AC1397" i="1"/>
  <c r="AB1397" i="1"/>
  <c r="AA1397" i="1"/>
  <c r="B1397" i="1"/>
  <c r="B1397" i="1" a="1"/>
  <c r="A1397" i="1" a="1"/>
  <c r="A1397" i="1" s="1"/>
  <c r="BG1396" i="1"/>
  <c r="BF1396" i="1"/>
  <c r="BE1396" i="1"/>
  <c r="BD1396" i="1"/>
  <c r="BC1396" i="1"/>
  <c r="BA1396" i="1"/>
  <c r="AZ1396" i="1"/>
  <c r="AY1396" i="1"/>
  <c r="AX1396" i="1"/>
  <c r="AW1396" i="1"/>
  <c r="AI1396" i="1"/>
  <c r="AH1396" i="1"/>
  <c r="AG1396" i="1"/>
  <c r="AF1396" i="1"/>
  <c r="AE1396" i="1"/>
  <c r="AD1396" i="1"/>
  <c r="AC1396" i="1"/>
  <c r="AB1396" i="1"/>
  <c r="AA1396" i="1"/>
  <c r="B1396" i="1" a="1"/>
  <c r="B1396" i="1" s="1"/>
  <c r="A1396" i="1" a="1"/>
  <c r="A1396" i="1" s="1"/>
  <c r="BG1395" i="1"/>
  <c r="BF1395" i="1"/>
  <c r="BE1395" i="1"/>
  <c r="BD1395" i="1"/>
  <c r="BC1395" i="1"/>
  <c r="BA1395" i="1"/>
  <c r="AZ1395" i="1"/>
  <c r="AY1395" i="1"/>
  <c r="AX1395" i="1"/>
  <c r="AW1395" i="1"/>
  <c r="AJ1395" i="1"/>
  <c r="AH1395" i="1"/>
  <c r="AG1395" i="1"/>
  <c r="AI1395" i="1" s="1"/>
  <c r="AK1395" i="1" s="1"/>
  <c r="AR1395" i="1" s="1"/>
  <c r="AF1395" i="1"/>
  <c r="AE1395" i="1"/>
  <c r="AD1395" i="1"/>
  <c r="AC1395" i="1"/>
  <c r="AB1395" i="1"/>
  <c r="AA1395" i="1"/>
  <c r="B1395" i="1" a="1"/>
  <c r="B1395" i="1" s="1"/>
  <c r="A1395" i="1"/>
  <c r="A1395" i="1" a="1"/>
  <c r="BG1394" i="1"/>
  <c r="BF1394" i="1"/>
  <c r="BE1394" i="1"/>
  <c r="BD1394" i="1"/>
  <c r="BC1394" i="1"/>
  <c r="BA1394" i="1"/>
  <c r="AZ1394" i="1"/>
  <c r="AY1394" i="1"/>
  <c r="AX1394" i="1"/>
  <c r="AW1394" i="1"/>
  <c r="AL1394" i="1"/>
  <c r="AS1394" i="1" s="1"/>
  <c r="AH1394" i="1"/>
  <c r="AG1394" i="1"/>
  <c r="AI1394" i="1" s="1"/>
  <c r="AK1394" i="1" s="1"/>
  <c r="AR1394" i="1" s="1"/>
  <c r="AF1394" i="1"/>
  <c r="AE1394" i="1"/>
  <c r="AD1394" i="1"/>
  <c r="AC1394" i="1"/>
  <c r="AB1394" i="1"/>
  <c r="AA1394" i="1"/>
  <c r="B1394" i="1"/>
  <c r="B1394" i="1" a="1"/>
  <c r="A1394" i="1" a="1"/>
  <c r="A1394" i="1" s="1"/>
  <c r="BG1393" i="1"/>
  <c r="BF1393" i="1"/>
  <c r="BE1393" i="1"/>
  <c r="BD1393" i="1"/>
  <c r="BC1393" i="1"/>
  <c r="BA1393" i="1"/>
  <c r="AZ1393" i="1"/>
  <c r="AY1393" i="1"/>
  <c r="AX1393" i="1"/>
  <c r="AW1393" i="1"/>
  <c r="AM1393" i="1"/>
  <c r="AT1393" i="1" s="1"/>
  <c r="AL1393" i="1"/>
  <c r="AS1393" i="1" s="1"/>
  <c r="AI1393" i="1"/>
  <c r="AH1393" i="1"/>
  <c r="AG1393" i="1"/>
  <c r="AF1393" i="1"/>
  <c r="AE1393" i="1"/>
  <c r="AD1393" i="1"/>
  <c r="AC1393" i="1"/>
  <c r="AB1393" i="1"/>
  <c r="AA1393" i="1"/>
  <c r="B1393" i="1"/>
  <c r="B1393" i="1" a="1"/>
  <c r="A1393" i="1" a="1"/>
  <c r="A1393" i="1" s="1"/>
  <c r="BG1392" i="1"/>
  <c r="BF1392" i="1"/>
  <c r="BE1392" i="1"/>
  <c r="BD1392" i="1"/>
  <c r="BC1392" i="1"/>
  <c r="BA1392" i="1"/>
  <c r="AZ1392" i="1"/>
  <c r="AY1392" i="1"/>
  <c r="AX1392" i="1"/>
  <c r="AW1392" i="1"/>
  <c r="AK1392" i="1"/>
  <c r="AR1392" i="1" s="1"/>
  <c r="AH1392" i="1"/>
  <c r="AG1392" i="1"/>
  <c r="AI1392" i="1" s="1"/>
  <c r="AF1392" i="1"/>
  <c r="AE1392" i="1"/>
  <c r="AD1392" i="1"/>
  <c r="AC1392" i="1"/>
  <c r="AB1392" i="1"/>
  <c r="AA1392" i="1"/>
  <c r="B1392" i="1" a="1"/>
  <c r="B1392" i="1" s="1"/>
  <c r="A1392" i="1" a="1"/>
  <c r="A1392" i="1" s="1"/>
  <c r="BG1391" i="1"/>
  <c r="BF1391" i="1"/>
  <c r="BE1391" i="1"/>
  <c r="BD1391" i="1"/>
  <c r="BC1391" i="1"/>
  <c r="BA1391" i="1"/>
  <c r="AZ1391" i="1"/>
  <c r="AY1391" i="1"/>
  <c r="AX1391" i="1"/>
  <c r="AW1391" i="1"/>
  <c r="AH1391" i="1"/>
  <c r="AG1391" i="1"/>
  <c r="AI1391" i="1" s="1"/>
  <c r="AM1391" i="1" s="1"/>
  <c r="AT1391" i="1" s="1"/>
  <c r="AF1391" i="1"/>
  <c r="AE1391" i="1"/>
  <c r="AD1391" i="1"/>
  <c r="AC1391" i="1"/>
  <c r="AB1391" i="1"/>
  <c r="AA1391" i="1"/>
  <c r="B1391" i="1"/>
  <c r="B1391" i="1" a="1"/>
  <c r="A1391" i="1"/>
  <c r="A1391" i="1" a="1"/>
  <c r="BG1390" i="1"/>
  <c r="BF1390" i="1"/>
  <c r="BE1390" i="1"/>
  <c r="BD1390" i="1"/>
  <c r="BC1390" i="1"/>
  <c r="BA1390" i="1"/>
  <c r="AZ1390" i="1"/>
  <c r="AY1390" i="1"/>
  <c r="AX1390" i="1"/>
  <c r="AW1390" i="1"/>
  <c r="AH1390" i="1"/>
  <c r="AG1390" i="1"/>
  <c r="AI1390" i="1" s="1"/>
  <c r="AM1390" i="1" s="1"/>
  <c r="AT1390" i="1" s="1"/>
  <c r="AF1390" i="1"/>
  <c r="AE1390" i="1"/>
  <c r="AD1390" i="1"/>
  <c r="AC1390" i="1"/>
  <c r="AB1390" i="1"/>
  <c r="AA1390" i="1"/>
  <c r="B1390" i="1"/>
  <c r="B1390" i="1" a="1"/>
  <c r="A1390" i="1" a="1"/>
  <c r="A1390" i="1" s="1"/>
  <c r="BG1389" i="1"/>
  <c r="BF1389" i="1"/>
  <c r="BE1389" i="1"/>
  <c r="BD1389" i="1"/>
  <c r="BC1389" i="1"/>
  <c r="BA1389" i="1"/>
  <c r="AZ1389" i="1"/>
  <c r="AY1389" i="1"/>
  <c r="AX1389" i="1"/>
  <c r="AW1389" i="1"/>
  <c r="AI1389" i="1"/>
  <c r="AK1389" i="1" s="1"/>
  <c r="AR1389" i="1" s="1"/>
  <c r="AH1389" i="1"/>
  <c r="AG1389" i="1"/>
  <c r="AF1389" i="1"/>
  <c r="AE1389" i="1"/>
  <c r="AD1389" i="1"/>
  <c r="AC1389" i="1"/>
  <c r="AB1389" i="1"/>
  <c r="AA1389" i="1"/>
  <c r="B1389" i="1"/>
  <c r="B1389" i="1" a="1"/>
  <c r="A1389" i="1"/>
  <c r="A1389" i="1" a="1"/>
  <c r="BG1388" i="1"/>
  <c r="BF1388" i="1"/>
  <c r="BE1388" i="1"/>
  <c r="BD1388" i="1"/>
  <c r="BC1388" i="1"/>
  <c r="BA1388" i="1"/>
  <c r="AZ1388" i="1"/>
  <c r="AY1388" i="1"/>
  <c r="AX1388" i="1"/>
  <c r="AW1388" i="1"/>
  <c r="AI1388" i="1"/>
  <c r="AH1388" i="1"/>
  <c r="AG1388" i="1"/>
  <c r="AF1388" i="1"/>
  <c r="AE1388" i="1"/>
  <c r="AD1388" i="1"/>
  <c r="AC1388" i="1"/>
  <c r="AB1388" i="1"/>
  <c r="AA1388" i="1"/>
  <c r="B1388" i="1"/>
  <c r="B1388" i="1" a="1"/>
  <c r="A1388" i="1" a="1"/>
  <c r="A1388" i="1" s="1"/>
  <c r="BG1387" i="1"/>
  <c r="BF1387" i="1"/>
  <c r="BE1387" i="1"/>
  <c r="BD1387" i="1"/>
  <c r="BC1387" i="1"/>
  <c r="BA1387" i="1"/>
  <c r="AZ1387" i="1"/>
  <c r="AY1387" i="1"/>
  <c r="AX1387" i="1"/>
  <c r="AW1387" i="1"/>
  <c r="AH1387" i="1"/>
  <c r="AG1387" i="1"/>
  <c r="AI1387" i="1" s="1"/>
  <c r="AK1387" i="1" s="1"/>
  <c r="AR1387" i="1" s="1"/>
  <c r="AF1387" i="1"/>
  <c r="AE1387" i="1"/>
  <c r="AD1387" i="1"/>
  <c r="AC1387" i="1"/>
  <c r="AB1387" i="1"/>
  <c r="AA1387" i="1"/>
  <c r="B1387" i="1" a="1"/>
  <c r="B1387" i="1" s="1"/>
  <c r="A1387" i="1"/>
  <c r="A1387" i="1" a="1"/>
  <c r="BG1386" i="1"/>
  <c r="BF1386" i="1"/>
  <c r="BE1386" i="1"/>
  <c r="BD1386" i="1"/>
  <c r="BC1386" i="1"/>
  <c r="BA1386" i="1"/>
  <c r="AZ1386" i="1"/>
  <c r="AY1386" i="1"/>
  <c r="AX1386" i="1"/>
  <c r="AW1386" i="1"/>
  <c r="AH1386" i="1"/>
  <c r="AG1386" i="1"/>
  <c r="AI1386" i="1" s="1"/>
  <c r="AL1386" i="1" s="1"/>
  <c r="AS1386" i="1" s="1"/>
  <c r="AF1386" i="1"/>
  <c r="AE1386" i="1"/>
  <c r="AD1386" i="1"/>
  <c r="AC1386" i="1"/>
  <c r="AB1386" i="1"/>
  <c r="AA1386" i="1"/>
  <c r="B1386" i="1" a="1"/>
  <c r="B1386" i="1" s="1"/>
  <c r="A1386" i="1"/>
  <c r="A1386" i="1" a="1"/>
  <c r="BG1385" i="1"/>
  <c r="BF1385" i="1"/>
  <c r="BE1385" i="1"/>
  <c r="BD1385" i="1"/>
  <c r="BC1385" i="1"/>
  <c r="BA1385" i="1"/>
  <c r="AZ1385" i="1"/>
  <c r="AY1385" i="1"/>
  <c r="AX1385" i="1"/>
  <c r="AW1385" i="1"/>
  <c r="AI1385" i="1"/>
  <c r="AH1385" i="1"/>
  <c r="AG1385" i="1"/>
  <c r="AF1385" i="1"/>
  <c r="AE1385" i="1"/>
  <c r="AD1385" i="1"/>
  <c r="AC1385" i="1"/>
  <c r="AB1385" i="1"/>
  <c r="AA1385" i="1"/>
  <c r="B1385" i="1"/>
  <c r="B1385" i="1" a="1"/>
  <c r="A1385" i="1" a="1"/>
  <c r="A1385" i="1" s="1"/>
  <c r="BG1384" i="1"/>
  <c r="BF1384" i="1"/>
  <c r="BE1384" i="1"/>
  <c r="BD1384" i="1"/>
  <c r="BC1384" i="1"/>
  <c r="BA1384" i="1"/>
  <c r="AZ1384" i="1"/>
  <c r="AY1384" i="1"/>
  <c r="AX1384" i="1"/>
  <c r="AW1384" i="1"/>
  <c r="AI1384" i="1"/>
  <c r="AH1384" i="1"/>
  <c r="AG1384" i="1"/>
  <c r="AF1384" i="1"/>
  <c r="AE1384" i="1"/>
  <c r="AD1384" i="1"/>
  <c r="AC1384" i="1"/>
  <c r="AB1384" i="1"/>
  <c r="AA1384" i="1"/>
  <c r="B1384" i="1"/>
  <c r="B1384" i="1" a="1"/>
  <c r="A1384" i="1" a="1"/>
  <c r="A1384" i="1" s="1"/>
  <c r="BG1383" i="1"/>
  <c r="BF1383" i="1"/>
  <c r="BE1383" i="1"/>
  <c r="BD1383" i="1"/>
  <c r="BC1383" i="1"/>
  <c r="BA1383" i="1"/>
  <c r="AZ1383" i="1"/>
  <c r="AY1383" i="1"/>
  <c r="AX1383" i="1"/>
  <c r="AW1383" i="1"/>
  <c r="AN1383" i="1"/>
  <c r="AU1383" i="1" s="1"/>
  <c r="AH1383" i="1"/>
  <c r="AG1383" i="1"/>
  <c r="AI1383" i="1" s="1"/>
  <c r="AK1383" i="1" s="1"/>
  <c r="AR1383" i="1" s="1"/>
  <c r="AF1383" i="1"/>
  <c r="AE1383" i="1"/>
  <c r="AD1383" i="1"/>
  <c r="AC1383" i="1"/>
  <c r="AB1383" i="1"/>
  <c r="AA1383" i="1"/>
  <c r="B1383" i="1" a="1"/>
  <c r="B1383" i="1" s="1"/>
  <c r="A1383" i="1"/>
  <c r="A1383" i="1" a="1"/>
  <c r="BG1382" i="1"/>
  <c r="BF1382" i="1"/>
  <c r="BE1382" i="1"/>
  <c r="BD1382" i="1"/>
  <c r="BC1382" i="1"/>
  <c r="BA1382" i="1"/>
  <c r="AZ1382" i="1"/>
  <c r="AY1382" i="1"/>
  <c r="AX1382" i="1"/>
  <c r="AW1382" i="1"/>
  <c r="AL1382" i="1"/>
  <c r="AS1382" i="1" s="1"/>
  <c r="AH1382" i="1"/>
  <c r="AG1382" i="1"/>
  <c r="AI1382" i="1" s="1"/>
  <c r="AF1382" i="1"/>
  <c r="AE1382" i="1"/>
  <c r="AD1382" i="1"/>
  <c r="AC1382" i="1"/>
  <c r="AB1382" i="1"/>
  <c r="AA1382" i="1"/>
  <c r="B1382" i="1" a="1"/>
  <c r="B1382" i="1" s="1"/>
  <c r="A1382" i="1"/>
  <c r="A1382" i="1" a="1"/>
  <c r="BG1381" i="1"/>
  <c r="BF1381" i="1"/>
  <c r="BE1381" i="1"/>
  <c r="BD1381" i="1"/>
  <c r="BC1381" i="1"/>
  <c r="BA1381" i="1"/>
  <c r="AZ1381" i="1"/>
  <c r="AY1381" i="1"/>
  <c r="AX1381" i="1"/>
  <c r="AW1381" i="1"/>
  <c r="AI1381" i="1"/>
  <c r="AH1381" i="1"/>
  <c r="AG1381" i="1"/>
  <c r="AF1381" i="1"/>
  <c r="AE1381" i="1"/>
  <c r="AD1381" i="1"/>
  <c r="AC1381" i="1"/>
  <c r="AB1381" i="1"/>
  <c r="AA1381" i="1"/>
  <c r="B1381" i="1"/>
  <c r="B1381" i="1" a="1"/>
  <c r="A1381" i="1" a="1"/>
  <c r="A1381" i="1" s="1"/>
  <c r="BG1380" i="1"/>
  <c r="BF1380" i="1"/>
  <c r="BE1380" i="1"/>
  <c r="BD1380" i="1"/>
  <c r="BC1380" i="1"/>
  <c r="BA1380" i="1"/>
  <c r="AZ1380" i="1"/>
  <c r="AY1380" i="1"/>
  <c r="AX1380" i="1"/>
  <c r="AW1380" i="1"/>
  <c r="AI1380" i="1"/>
  <c r="AJ1380" i="1" s="1"/>
  <c r="AH1380" i="1"/>
  <c r="AG1380" i="1"/>
  <c r="AF1380" i="1"/>
  <c r="AE1380" i="1"/>
  <c r="AD1380" i="1"/>
  <c r="AC1380" i="1"/>
  <c r="AB1380" i="1"/>
  <c r="AA1380" i="1"/>
  <c r="B1380" i="1"/>
  <c r="B1380" i="1" a="1"/>
  <c r="A1380" i="1" a="1"/>
  <c r="A1380" i="1" s="1"/>
  <c r="BG1379" i="1"/>
  <c r="BF1379" i="1"/>
  <c r="BE1379" i="1"/>
  <c r="BD1379" i="1"/>
  <c r="BC1379" i="1"/>
  <c r="BA1379" i="1"/>
  <c r="AZ1379" i="1"/>
  <c r="AY1379" i="1"/>
  <c r="AX1379" i="1"/>
  <c r="AW1379" i="1"/>
  <c r="AH1379" i="1"/>
  <c r="AG1379" i="1"/>
  <c r="AI1379" i="1" s="1"/>
  <c r="AN1379" i="1" s="1"/>
  <c r="AU1379" i="1" s="1"/>
  <c r="AF1379" i="1"/>
  <c r="AE1379" i="1"/>
  <c r="AD1379" i="1"/>
  <c r="AC1379" i="1"/>
  <c r="AB1379" i="1"/>
  <c r="AA1379" i="1"/>
  <c r="B1379" i="1" a="1"/>
  <c r="B1379" i="1" s="1"/>
  <c r="A1379" i="1"/>
  <c r="A1379" i="1" a="1"/>
  <c r="BG1378" i="1"/>
  <c r="BF1378" i="1"/>
  <c r="BE1378" i="1"/>
  <c r="BD1378" i="1"/>
  <c r="BC1378" i="1"/>
  <c r="BA1378" i="1"/>
  <c r="AZ1378" i="1"/>
  <c r="AY1378" i="1"/>
  <c r="AX1378" i="1"/>
  <c r="AW1378" i="1"/>
  <c r="AL1378" i="1"/>
  <c r="AS1378" i="1" s="1"/>
  <c r="AH1378" i="1"/>
  <c r="AG1378" i="1"/>
  <c r="AI1378" i="1" s="1"/>
  <c r="AF1378" i="1"/>
  <c r="AE1378" i="1"/>
  <c r="AD1378" i="1"/>
  <c r="AC1378" i="1"/>
  <c r="AB1378" i="1"/>
  <c r="AA1378" i="1"/>
  <c r="B1378" i="1" a="1"/>
  <c r="B1378" i="1" s="1"/>
  <c r="A1378" i="1"/>
  <c r="A1378" i="1" a="1"/>
  <c r="BG1377" i="1"/>
  <c r="BF1377" i="1"/>
  <c r="BE1377" i="1"/>
  <c r="BD1377" i="1"/>
  <c r="BC1377" i="1"/>
  <c r="BA1377" i="1"/>
  <c r="AZ1377" i="1"/>
  <c r="AY1377" i="1"/>
  <c r="AX1377" i="1"/>
  <c r="AW1377" i="1"/>
  <c r="AI1377" i="1"/>
  <c r="AH1377" i="1"/>
  <c r="AG1377" i="1"/>
  <c r="AF1377" i="1"/>
  <c r="AE1377" i="1"/>
  <c r="AD1377" i="1"/>
  <c r="AC1377" i="1"/>
  <c r="AB1377" i="1"/>
  <c r="AA1377" i="1"/>
  <c r="B1377" i="1"/>
  <c r="B1377" i="1" a="1"/>
  <c r="A1377" i="1" a="1"/>
  <c r="A1377" i="1" s="1"/>
  <c r="BG1376" i="1"/>
  <c r="BF1376" i="1"/>
  <c r="BE1376" i="1"/>
  <c r="BD1376" i="1"/>
  <c r="BC1376" i="1"/>
  <c r="BA1376" i="1"/>
  <c r="AZ1376" i="1"/>
  <c r="AY1376" i="1"/>
  <c r="AX1376" i="1"/>
  <c r="AW1376" i="1"/>
  <c r="AJ1376" i="1"/>
  <c r="AI1376" i="1"/>
  <c r="AH1376" i="1"/>
  <c r="AG1376" i="1"/>
  <c r="AF1376" i="1"/>
  <c r="AE1376" i="1"/>
  <c r="AD1376" i="1"/>
  <c r="AC1376" i="1"/>
  <c r="AB1376" i="1"/>
  <c r="AA1376" i="1"/>
  <c r="B1376" i="1"/>
  <c r="B1376" i="1" a="1"/>
  <c r="A1376" i="1"/>
  <c r="A1376" i="1" a="1"/>
  <c r="BG1375" i="1"/>
  <c r="BF1375" i="1"/>
  <c r="BE1375" i="1"/>
  <c r="BD1375" i="1"/>
  <c r="BC1375" i="1"/>
  <c r="BA1375" i="1"/>
  <c r="AZ1375" i="1"/>
  <c r="AY1375" i="1"/>
  <c r="AX1375" i="1"/>
  <c r="AW1375" i="1"/>
  <c r="AH1375" i="1"/>
  <c r="AG1375" i="1"/>
  <c r="AI1375" i="1" s="1"/>
  <c r="AF1375" i="1"/>
  <c r="AE1375" i="1"/>
  <c r="AD1375" i="1"/>
  <c r="AC1375" i="1"/>
  <c r="AB1375" i="1"/>
  <c r="AA1375" i="1"/>
  <c r="B1375" i="1" a="1"/>
  <c r="B1375" i="1" s="1"/>
  <c r="A1375" i="1"/>
  <c r="A1375" i="1" a="1"/>
  <c r="BG1374" i="1"/>
  <c r="BF1374" i="1"/>
  <c r="BE1374" i="1"/>
  <c r="BD1374" i="1"/>
  <c r="BC1374" i="1"/>
  <c r="BA1374" i="1"/>
  <c r="AZ1374" i="1"/>
  <c r="AY1374" i="1"/>
  <c r="AX1374" i="1"/>
  <c r="AW1374" i="1"/>
  <c r="AH1374" i="1"/>
  <c r="AG1374" i="1"/>
  <c r="AI1374" i="1" s="1"/>
  <c r="AF1374" i="1"/>
  <c r="AE1374" i="1"/>
  <c r="AD1374" i="1"/>
  <c r="AC1374" i="1"/>
  <c r="AB1374" i="1"/>
  <c r="AA1374" i="1"/>
  <c r="B1374" i="1" a="1"/>
  <c r="B1374" i="1" s="1"/>
  <c r="A1374" i="1"/>
  <c r="A1374" i="1" a="1"/>
  <c r="BG1373" i="1"/>
  <c r="BF1373" i="1"/>
  <c r="BE1373" i="1"/>
  <c r="BD1373" i="1"/>
  <c r="BC1373" i="1"/>
  <c r="BA1373" i="1"/>
  <c r="AZ1373" i="1"/>
  <c r="AY1373" i="1"/>
  <c r="AX1373" i="1"/>
  <c r="AW1373" i="1"/>
  <c r="AI1373" i="1"/>
  <c r="AH1373" i="1"/>
  <c r="AG1373" i="1"/>
  <c r="AF1373" i="1"/>
  <c r="AE1373" i="1"/>
  <c r="AD1373" i="1"/>
  <c r="AC1373" i="1"/>
  <c r="AB1373" i="1"/>
  <c r="AA1373" i="1"/>
  <c r="B1373" i="1"/>
  <c r="B1373" i="1" a="1"/>
  <c r="A1373" i="1" a="1"/>
  <c r="A1373" i="1" s="1"/>
  <c r="BG1372" i="1"/>
  <c r="BF1372" i="1"/>
  <c r="BE1372" i="1"/>
  <c r="BD1372" i="1"/>
  <c r="BC1372" i="1"/>
  <c r="BA1372" i="1"/>
  <c r="AZ1372" i="1"/>
  <c r="AY1372" i="1"/>
  <c r="AX1372" i="1"/>
  <c r="AW1372" i="1"/>
  <c r="AI1372" i="1"/>
  <c r="AH1372" i="1"/>
  <c r="AG1372" i="1"/>
  <c r="AF1372" i="1"/>
  <c r="AE1372" i="1"/>
  <c r="AD1372" i="1"/>
  <c r="AC1372" i="1"/>
  <c r="AB1372" i="1"/>
  <c r="AA1372" i="1"/>
  <c r="B1372" i="1"/>
  <c r="B1372" i="1" a="1"/>
  <c r="A1372" i="1" a="1"/>
  <c r="A1372" i="1" s="1"/>
  <c r="BG1371" i="1"/>
  <c r="BF1371" i="1"/>
  <c r="BE1371" i="1"/>
  <c r="BD1371" i="1"/>
  <c r="BC1371" i="1"/>
  <c r="BA1371" i="1"/>
  <c r="AZ1371" i="1"/>
  <c r="AY1371" i="1"/>
  <c r="AX1371" i="1"/>
  <c r="AW1371" i="1"/>
  <c r="AH1371" i="1"/>
  <c r="AG1371" i="1"/>
  <c r="AI1371" i="1" s="1"/>
  <c r="AK1371" i="1" s="1"/>
  <c r="AR1371" i="1" s="1"/>
  <c r="AF1371" i="1"/>
  <c r="AE1371" i="1"/>
  <c r="AD1371" i="1"/>
  <c r="AC1371" i="1"/>
  <c r="AB1371" i="1"/>
  <c r="AA1371" i="1"/>
  <c r="B1371" i="1" a="1"/>
  <c r="B1371" i="1" s="1"/>
  <c r="A1371" i="1"/>
  <c r="A1371" i="1" a="1"/>
  <c r="BG1370" i="1"/>
  <c r="BF1370" i="1"/>
  <c r="BE1370" i="1"/>
  <c r="BD1370" i="1"/>
  <c r="BC1370" i="1"/>
  <c r="BA1370" i="1"/>
  <c r="AZ1370" i="1"/>
  <c r="AY1370" i="1"/>
  <c r="AX1370" i="1"/>
  <c r="AW1370" i="1"/>
  <c r="AH1370" i="1"/>
  <c r="AG1370" i="1"/>
  <c r="AI1370" i="1" s="1"/>
  <c r="AL1370" i="1" s="1"/>
  <c r="AS1370" i="1" s="1"/>
  <c r="AF1370" i="1"/>
  <c r="AE1370" i="1"/>
  <c r="AD1370" i="1"/>
  <c r="AC1370" i="1"/>
  <c r="AB1370" i="1"/>
  <c r="AA1370" i="1"/>
  <c r="B1370" i="1" a="1"/>
  <c r="B1370" i="1" s="1"/>
  <c r="A1370" i="1"/>
  <c r="A1370" i="1" a="1"/>
  <c r="BG1369" i="1"/>
  <c r="BF1369" i="1"/>
  <c r="BE1369" i="1"/>
  <c r="BD1369" i="1"/>
  <c r="BC1369" i="1"/>
  <c r="BA1369" i="1"/>
  <c r="AZ1369" i="1"/>
  <c r="AY1369" i="1"/>
  <c r="AX1369" i="1"/>
  <c r="AW1369" i="1"/>
  <c r="AI1369" i="1"/>
  <c r="AH1369" i="1"/>
  <c r="AG1369" i="1"/>
  <c r="AF1369" i="1"/>
  <c r="AE1369" i="1"/>
  <c r="AD1369" i="1"/>
  <c r="AC1369" i="1"/>
  <c r="AB1369" i="1"/>
  <c r="AA1369" i="1"/>
  <c r="B1369" i="1"/>
  <c r="B1369" i="1" a="1"/>
  <c r="A1369" i="1" a="1"/>
  <c r="A1369" i="1" s="1"/>
  <c r="BG1368" i="1"/>
  <c r="BF1368" i="1"/>
  <c r="BE1368" i="1"/>
  <c r="BD1368" i="1"/>
  <c r="BC1368" i="1"/>
  <c r="BA1368" i="1"/>
  <c r="AZ1368" i="1"/>
  <c r="AY1368" i="1"/>
  <c r="AX1368" i="1"/>
  <c r="AW1368" i="1"/>
  <c r="AI1368" i="1"/>
  <c r="AH1368" i="1"/>
  <c r="AG1368" i="1"/>
  <c r="AF1368" i="1"/>
  <c r="AE1368" i="1"/>
  <c r="AD1368" i="1"/>
  <c r="AC1368" i="1"/>
  <c r="AB1368" i="1"/>
  <c r="AA1368" i="1"/>
  <c r="B1368" i="1"/>
  <c r="B1368" i="1" a="1"/>
  <c r="A1368" i="1" a="1"/>
  <c r="A1368" i="1" s="1"/>
  <c r="BG1367" i="1"/>
  <c r="BF1367" i="1"/>
  <c r="BE1367" i="1"/>
  <c r="BD1367" i="1"/>
  <c r="BC1367" i="1"/>
  <c r="BA1367" i="1"/>
  <c r="AZ1367" i="1"/>
  <c r="AY1367" i="1"/>
  <c r="AX1367" i="1"/>
  <c r="AW1367" i="1"/>
  <c r="AH1367" i="1"/>
  <c r="AG1367" i="1"/>
  <c r="AI1367" i="1" s="1"/>
  <c r="AN1367" i="1" s="1"/>
  <c r="AU1367" i="1" s="1"/>
  <c r="AF1367" i="1"/>
  <c r="AE1367" i="1"/>
  <c r="AD1367" i="1"/>
  <c r="AC1367" i="1"/>
  <c r="AB1367" i="1"/>
  <c r="AA1367" i="1"/>
  <c r="B1367" i="1" a="1"/>
  <c r="B1367" i="1" s="1"/>
  <c r="A1367" i="1"/>
  <c r="A1367" i="1" a="1"/>
  <c r="BG1366" i="1"/>
  <c r="BF1366" i="1"/>
  <c r="BE1366" i="1"/>
  <c r="BD1366" i="1"/>
  <c r="BC1366" i="1"/>
  <c r="BA1366" i="1"/>
  <c r="AZ1366" i="1"/>
  <c r="AY1366" i="1"/>
  <c r="AX1366" i="1"/>
  <c r="AW1366" i="1"/>
  <c r="AL1366" i="1"/>
  <c r="AS1366" i="1" s="1"/>
  <c r="AH1366" i="1"/>
  <c r="AG1366" i="1"/>
  <c r="AI1366" i="1" s="1"/>
  <c r="AF1366" i="1"/>
  <c r="AE1366" i="1"/>
  <c r="AD1366" i="1"/>
  <c r="AC1366" i="1"/>
  <c r="AB1366" i="1"/>
  <c r="AA1366" i="1"/>
  <c r="B1366" i="1" a="1"/>
  <c r="B1366" i="1" s="1"/>
  <c r="A1366" i="1"/>
  <c r="A1366" i="1" a="1"/>
  <c r="BG1365" i="1"/>
  <c r="BF1365" i="1"/>
  <c r="BE1365" i="1"/>
  <c r="BD1365" i="1"/>
  <c r="BC1365" i="1"/>
  <c r="BA1365" i="1"/>
  <c r="AZ1365" i="1"/>
  <c r="AY1365" i="1"/>
  <c r="AX1365" i="1"/>
  <c r="AW1365" i="1"/>
  <c r="AI1365" i="1"/>
  <c r="AH1365" i="1"/>
  <c r="AG1365" i="1"/>
  <c r="AF1365" i="1"/>
  <c r="AE1365" i="1"/>
  <c r="AD1365" i="1"/>
  <c r="AC1365" i="1"/>
  <c r="AB1365" i="1"/>
  <c r="AA1365" i="1"/>
  <c r="B1365" i="1"/>
  <c r="B1365" i="1" a="1"/>
  <c r="A1365" i="1" a="1"/>
  <c r="A1365" i="1" s="1"/>
  <c r="BG1364" i="1"/>
  <c r="BF1364" i="1"/>
  <c r="BE1364" i="1"/>
  <c r="BD1364" i="1"/>
  <c r="BC1364" i="1"/>
  <c r="BA1364" i="1"/>
  <c r="AZ1364" i="1"/>
  <c r="AY1364" i="1"/>
  <c r="AX1364" i="1"/>
  <c r="AW1364" i="1"/>
  <c r="AI1364" i="1"/>
  <c r="AJ1364" i="1" s="1"/>
  <c r="AH1364" i="1"/>
  <c r="AG1364" i="1"/>
  <c r="AF1364" i="1"/>
  <c r="AE1364" i="1"/>
  <c r="AD1364" i="1"/>
  <c r="AC1364" i="1"/>
  <c r="AB1364" i="1"/>
  <c r="AA1364" i="1"/>
  <c r="B1364" i="1"/>
  <c r="B1364" i="1" a="1"/>
  <c r="A1364" i="1" a="1"/>
  <c r="A1364" i="1" s="1"/>
  <c r="BG1363" i="1"/>
  <c r="BF1363" i="1"/>
  <c r="BE1363" i="1"/>
  <c r="BD1363" i="1"/>
  <c r="BC1363" i="1"/>
  <c r="BA1363" i="1"/>
  <c r="AZ1363" i="1"/>
  <c r="AY1363" i="1"/>
  <c r="AX1363" i="1"/>
  <c r="AW1363" i="1"/>
  <c r="AN1363" i="1"/>
  <c r="AU1363" i="1" s="1"/>
  <c r="AH1363" i="1"/>
  <c r="AG1363" i="1"/>
  <c r="AI1363" i="1" s="1"/>
  <c r="AK1363" i="1" s="1"/>
  <c r="AR1363" i="1" s="1"/>
  <c r="AF1363" i="1"/>
  <c r="AE1363" i="1"/>
  <c r="AD1363" i="1"/>
  <c r="AC1363" i="1"/>
  <c r="AB1363" i="1"/>
  <c r="AA1363" i="1"/>
  <c r="B1363" i="1" a="1"/>
  <c r="B1363" i="1" s="1"/>
  <c r="A1363" i="1"/>
  <c r="A1363" i="1" a="1"/>
  <c r="BG1362" i="1"/>
  <c r="BF1362" i="1"/>
  <c r="BE1362" i="1"/>
  <c r="BD1362" i="1"/>
  <c r="BC1362" i="1"/>
  <c r="BA1362" i="1"/>
  <c r="AZ1362" i="1"/>
  <c r="AY1362" i="1"/>
  <c r="AX1362" i="1"/>
  <c r="AW1362" i="1"/>
  <c r="AH1362" i="1"/>
  <c r="AG1362" i="1"/>
  <c r="AI1362" i="1" s="1"/>
  <c r="AL1362" i="1" s="1"/>
  <c r="AS1362" i="1" s="1"/>
  <c r="AF1362" i="1"/>
  <c r="AE1362" i="1"/>
  <c r="AD1362" i="1"/>
  <c r="AC1362" i="1"/>
  <c r="AB1362" i="1"/>
  <c r="AA1362" i="1"/>
  <c r="B1362" i="1" a="1"/>
  <c r="B1362" i="1" s="1"/>
  <c r="A1362" i="1"/>
  <c r="A1362" i="1" a="1"/>
  <c r="BG1361" i="1"/>
  <c r="BF1361" i="1"/>
  <c r="BE1361" i="1"/>
  <c r="BD1361" i="1"/>
  <c r="BC1361" i="1"/>
  <c r="BA1361" i="1"/>
  <c r="AZ1361" i="1"/>
  <c r="AY1361" i="1"/>
  <c r="AX1361" i="1"/>
  <c r="AW1361" i="1"/>
  <c r="AI1361" i="1"/>
  <c r="AH1361" i="1"/>
  <c r="AG1361" i="1"/>
  <c r="AF1361" i="1"/>
  <c r="AE1361" i="1"/>
  <c r="AD1361" i="1"/>
  <c r="AC1361" i="1"/>
  <c r="AB1361" i="1"/>
  <c r="AA1361" i="1"/>
  <c r="B1361" i="1"/>
  <c r="B1361" i="1" a="1"/>
  <c r="A1361" i="1" a="1"/>
  <c r="A1361" i="1" s="1"/>
  <c r="BG1360" i="1"/>
  <c r="BF1360" i="1"/>
  <c r="BE1360" i="1"/>
  <c r="BD1360" i="1"/>
  <c r="BC1360" i="1"/>
  <c r="BA1360" i="1"/>
  <c r="AZ1360" i="1"/>
  <c r="AY1360" i="1"/>
  <c r="AX1360" i="1"/>
  <c r="AW1360" i="1"/>
  <c r="AI1360" i="1"/>
  <c r="AJ1360" i="1" s="1"/>
  <c r="AH1360" i="1"/>
  <c r="AG1360" i="1"/>
  <c r="AF1360" i="1"/>
  <c r="AE1360" i="1"/>
  <c r="AD1360" i="1"/>
  <c r="AC1360" i="1"/>
  <c r="AB1360" i="1"/>
  <c r="AA1360" i="1"/>
  <c r="B1360" i="1"/>
  <c r="B1360" i="1" a="1"/>
  <c r="A1360" i="1"/>
  <c r="A1360" i="1" a="1"/>
  <c r="BG1359" i="1"/>
  <c r="BF1359" i="1"/>
  <c r="BE1359" i="1"/>
  <c r="BD1359" i="1"/>
  <c r="BC1359" i="1"/>
  <c r="BA1359" i="1"/>
  <c r="AZ1359" i="1"/>
  <c r="AY1359" i="1"/>
  <c r="AX1359" i="1"/>
  <c r="AW1359" i="1"/>
  <c r="AH1359" i="1"/>
  <c r="AG1359" i="1"/>
  <c r="AI1359" i="1" s="1"/>
  <c r="AF1359" i="1"/>
  <c r="AE1359" i="1"/>
  <c r="AD1359" i="1"/>
  <c r="AC1359" i="1"/>
  <c r="AB1359" i="1"/>
  <c r="AA1359" i="1"/>
  <c r="B1359" i="1" a="1"/>
  <c r="B1359" i="1" s="1"/>
  <c r="A1359" i="1"/>
  <c r="A1359" i="1" a="1"/>
  <c r="BG1358" i="1"/>
  <c r="BF1358" i="1"/>
  <c r="BE1358" i="1"/>
  <c r="BD1358" i="1"/>
  <c r="BC1358" i="1"/>
  <c r="BA1358" i="1"/>
  <c r="AZ1358" i="1"/>
  <c r="AY1358" i="1"/>
  <c r="AX1358" i="1"/>
  <c r="AW1358" i="1"/>
  <c r="AH1358" i="1"/>
  <c r="AG1358" i="1"/>
  <c r="AI1358" i="1" s="1"/>
  <c r="AF1358" i="1"/>
  <c r="AE1358" i="1"/>
  <c r="AD1358" i="1"/>
  <c r="AC1358" i="1"/>
  <c r="AB1358" i="1"/>
  <c r="AA1358" i="1"/>
  <c r="B1358" i="1" a="1"/>
  <c r="B1358" i="1" s="1"/>
  <c r="A1358" i="1"/>
  <c r="A1358" i="1" a="1"/>
  <c r="BG1357" i="1"/>
  <c r="BF1357" i="1"/>
  <c r="BE1357" i="1"/>
  <c r="BD1357" i="1"/>
  <c r="BC1357" i="1"/>
  <c r="BA1357" i="1"/>
  <c r="AZ1357" i="1"/>
  <c r="AY1357" i="1"/>
  <c r="AX1357" i="1"/>
  <c r="AW1357" i="1"/>
  <c r="AI1357" i="1"/>
  <c r="AH1357" i="1"/>
  <c r="AG1357" i="1"/>
  <c r="AF1357" i="1"/>
  <c r="AE1357" i="1"/>
  <c r="AD1357" i="1"/>
  <c r="AC1357" i="1"/>
  <c r="AB1357" i="1"/>
  <c r="AA1357" i="1"/>
  <c r="B1357" i="1"/>
  <c r="B1357" i="1" a="1"/>
  <c r="A1357" i="1" a="1"/>
  <c r="A1357" i="1" s="1"/>
  <c r="BG1356" i="1"/>
  <c r="BF1356" i="1"/>
  <c r="BE1356" i="1"/>
  <c r="BD1356" i="1"/>
  <c r="BC1356" i="1"/>
  <c r="BA1356" i="1"/>
  <c r="AZ1356" i="1"/>
  <c r="AY1356" i="1"/>
  <c r="AX1356" i="1"/>
  <c r="AW1356" i="1"/>
  <c r="AI1356" i="1"/>
  <c r="AH1356" i="1"/>
  <c r="AG1356" i="1"/>
  <c r="AF1356" i="1"/>
  <c r="AE1356" i="1"/>
  <c r="AD1356" i="1"/>
  <c r="AC1356" i="1"/>
  <c r="AB1356" i="1"/>
  <c r="AA1356" i="1"/>
  <c r="B1356" i="1"/>
  <c r="B1356" i="1" a="1"/>
  <c r="A1356" i="1" a="1"/>
  <c r="A1356" i="1" s="1"/>
  <c r="BG1355" i="1"/>
  <c r="BF1355" i="1"/>
  <c r="BE1355" i="1"/>
  <c r="BD1355" i="1"/>
  <c r="BC1355" i="1"/>
  <c r="BA1355" i="1"/>
  <c r="AZ1355" i="1"/>
  <c r="AY1355" i="1"/>
  <c r="AX1355" i="1"/>
  <c r="AW1355" i="1"/>
  <c r="AN1355" i="1"/>
  <c r="AU1355" i="1" s="1"/>
  <c r="AH1355" i="1"/>
  <c r="AG1355" i="1"/>
  <c r="AI1355" i="1" s="1"/>
  <c r="AK1355" i="1" s="1"/>
  <c r="AR1355" i="1" s="1"/>
  <c r="AF1355" i="1"/>
  <c r="AE1355" i="1"/>
  <c r="AD1355" i="1"/>
  <c r="AC1355" i="1"/>
  <c r="AB1355" i="1"/>
  <c r="AA1355" i="1"/>
  <c r="B1355" i="1" a="1"/>
  <c r="B1355" i="1" s="1"/>
  <c r="A1355" i="1"/>
  <c r="A1355" i="1" a="1"/>
  <c r="BG1354" i="1"/>
  <c r="BF1354" i="1"/>
  <c r="BE1354" i="1"/>
  <c r="BD1354" i="1"/>
  <c r="BC1354" i="1"/>
  <c r="BA1354" i="1"/>
  <c r="AZ1354" i="1"/>
  <c r="AY1354" i="1"/>
  <c r="AX1354" i="1"/>
  <c r="AW1354" i="1"/>
  <c r="AH1354" i="1"/>
  <c r="AG1354" i="1"/>
  <c r="AI1354" i="1" s="1"/>
  <c r="AL1354" i="1" s="1"/>
  <c r="AS1354" i="1" s="1"/>
  <c r="AF1354" i="1"/>
  <c r="AE1354" i="1"/>
  <c r="AD1354" i="1"/>
  <c r="AC1354" i="1"/>
  <c r="AB1354" i="1"/>
  <c r="AA1354" i="1"/>
  <c r="B1354" i="1" a="1"/>
  <c r="B1354" i="1" s="1"/>
  <c r="A1354" i="1" a="1"/>
  <c r="A1354" i="1" s="1"/>
  <c r="BG1353" i="1"/>
  <c r="BF1353" i="1"/>
  <c r="BE1353" i="1"/>
  <c r="BD1353" i="1"/>
  <c r="BC1353" i="1"/>
  <c r="BA1353" i="1"/>
  <c r="AZ1353" i="1"/>
  <c r="AY1353" i="1"/>
  <c r="AX1353" i="1"/>
  <c r="AW1353" i="1"/>
  <c r="AI1353" i="1"/>
  <c r="AM1353" i="1" s="1"/>
  <c r="AT1353" i="1" s="1"/>
  <c r="AH1353" i="1"/>
  <c r="AG1353" i="1"/>
  <c r="AF1353" i="1"/>
  <c r="AE1353" i="1"/>
  <c r="AD1353" i="1"/>
  <c r="AC1353" i="1"/>
  <c r="AB1353" i="1"/>
  <c r="AA1353" i="1"/>
  <c r="B1353" i="1"/>
  <c r="B1353" i="1" a="1"/>
  <c r="A1353" i="1" a="1"/>
  <c r="A1353" i="1" s="1"/>
  <c r="BG1352" i="1"/>
  <c r="BF1352" i="1"/>
  <c r="BE1352" i="1"/>
  <c r="BD1352" i="1"/>
  <c r="BC1352" i="1"/>
  <c r="BA1352" i="1"/>
  <c r="AZ1352" i="1"/>
  <c r="AY1352" i="1"/>
  <c r="AX1352" i="1"/>
  <c r="AW1352" i="1"/>
  <c r="AN1352" i="1"/>
  <c r="AU1352" i="1" s="1"/>
  <c r="AI1352" i="1"/>
  <c r="AH1352" i="1"/>
  <c r="AG1352" i="1"/>
  <c r="AF1352" i="1"/>
  <c r="AE1352" i="1"/>
  <c r="AD1352" i="1"/>
  <c r="AC1352" i="1"/>
  <c r="AB1352" i="1"/>
  <c r="AA1352" i="1"/>
  <c r="B1352" i="1"/>
  <c r="B1352" i="1" a="1"/>
  <c r="A1352" i="1" a="1"/>
  <c r="A1352" i="1" s="1"/>
  <c r="BG1351" i="1"/>
  <c r="BF1351" i="1"/>
  <c r="BE1351" i="1"/>
  <c r="BD1351" i="1"/>
  <c r="BC1351" i="1"/>
  <c r="BA1351" i="1"/>
  <c r="AZ1351" i="1"/>
  <c r="AY1351" i="1"/>
  <c r="AX1351" i="1"/>
  <c r="AW1351" i="1"/>
  <c r="AJ1351" i="1"/>
  <c r="AH1351" i="1"/>
  <c r="AG1351" i="1"/>
  <c r="AI1351" i="1" s="1"/>
  <c r="AK1351" i="1" s="1"/>
  <c r="AR1351" i="1" s="1"/>
  <c r="AF1351" i="1"/>
  <c r="AE1351" i="1"/>
  <c r="AD1351" i="1"/>
  <c r="AC1351" i="1"/>
  <c r="AB1351" i="1"/>
  <c r="AA1351" i="1"/>
  <c r="B1351" i="1" a="1"/>
  <c r="B1351" i="1" s="1"/>
  <c r="A1351" i="1"/>
  <c r="A1351" i="1" a="1"/>
  <c r="BG1350" i="1"/>
  <c r="BF1350" i="1"/>
  <c r="BE1350" i="1"/>
  <c r="BD1350" i="1"/>
  <c r="BC1350" i="1"/>
  <c r="BA1350" i="1"/>
  <c r="AZ1350" i="1"/>
  <c r="AY1350" i="1"/>
  <c r="AX1350" i="1"/>
  <c r="AW1350" i="1"/>
  <c r="AL1350" i="1"/>
  <c r="AS1350" i="1" s="1"/>
  <c r="AH1350" i="1"/>
  <c r="AG1350" i="1"/>
  <c r="AI1350" i="1" s="1"/>
  <c r="AK1350" i="1" s="1"/>
  <c r="AR1350" i="1" s="1"/>
  <c r="AF1350" i="1"/>
  <c r="AE1350" i="1"/>
  <c r="AD1350" i="1"/>
  <c r="AC1350" i="1"/>
  <c r="AB1350" i="1"/>
  <c r="AA1350" i="1"/>
  <c r="B1350" i="1" a="1"/>
  <c r="B1350" i="1" s="1"/>
  <c r="A1350" i="1" a="1"/>
  <c r="A1350" i="1" s="1"/>
  <c r="BG1349" i="1"/>
  <c r="BF1349" i="1"/>
  <c r="BE1349" i="1"/>
  <c r="BD1349" i="1"/>
  <c r="BC1349" i="1"/>
  <c r="BA1349" i="1"/>
  <c r="AZ1349" i="1"/>
  <c r="AY1349" i="1"/>
  <c r="AX1349" i="1"/>
  <c r="AW1349" i="1"/>
  <c r="AM1349" i="1"/>
  <c r="AT1349" i="1" s="1"/>
  <c r="AI1349" i="1"/>
  <c r="AL1349" i="1" s="1"/>
  <c r="AS1349" i="1" s="1"/>
  <c r="AH1349" i="1"/>
  <c r="AG1349" i="1"/>
  <c r="AF1349" i="1"/>
  <c r="AE1349" i="1"/>
  <c r="AD1349" i="1"/>
  <c r="AC1349" i="1"/>
  <c r="AB1349" i="1"/>
  <c r="AA1349" i="1"/>
  <c r="B1349" i="1"/>
  <c r="B1349" i="1" a="1"/>
  <c r="A1349" i="1" a="1"/>
  <c r="A1349" i="1" s="1"/>
  <c r="BG1348" i="1"/>
  <c r="BF1348" i="1"/>
  <c r="BE1348" i="1"/>
  <c r="BD1348" i="1"/>
  <c r="BC1348" i="1"/>
  <c r="BA1348" i="1"/>
  <c r="AZ1348" i="1"/>
  <c r="AY1348" i="1"/>
  <c r="AX1348" i="1"/>
  <c r="AW1348" i="1"/>
  <c r="AN1348" i="1"/>
  <c r="AU1348" i="1" s="1"/>
  <c r="AI1348" i="1"/>
  <c r="AM1348" i="1" s="1"/>
  <c r="AT1348" i="1" s="1"/>
  <c r="AH1348" i="1"/>
  <c r="AG1348" i="1"/>
  <c r="AF1348" i="1"/>
  <c r="AE1348" i="1"/>
  <c r="AD1348" i="1"/>
  <c r="AC1348" i="1"/>
  <c r="AB1348" i="1"/>
  <c r="AA1348" i="1"/>
  <c r="B1348" i="1"/>
  <c r="B1348" i="1" a="1"/>
  <c r="A1348" i="1" a="1"/>
  <c r="A1348" i="1" s="1"/>
  <c r="BG1347" i="1"/>
  <c r="BF1347" i="1"/>
  <c r="BE1347" i="1"/>
  <c r="BD1347" i="1"/>
  <c r="BC1347" i="1"/>
  <c r="BA1347" i="1"/>
  <c r="AZ1347" i="1"/>
  <c r="AY1347" i="1"/>
  <c r="AX1347" i="1"/>
  <c r="AW1347" i="1"/>
  <c r="AJ1347" i="1"/>
  <c r="AQ1347" i="1" s="1"/>
  <c r="AH1347" i="1"/>
  <c r="AG1347" i="1"/>
  <c r="AI1347" i="1" s="1"/>
  <c r="AK1347" i="1" s="1"/>
  <c r="AR1347" i="1" s="1"/>
  <c r="AF1347" i="1"/>
  <c r="AE1347" i="1"/>
  <c r="AD1347" i="1"/>
  <c r="AC1347" i="1"/>
  <c r="AB1347" i="1"/>
  <c r="AA1347" i="1"/>
  <c r="B1347" i="1" a="1"/>
  <c r="B1347" i="1" s="1"/>
  <c r="A1347" i="1"/>
  <c r="A1347" i="1" a="1"/>
  <c r="BG1346" i="1"/>
  <c r="BF1346" i="1"/>
  <c r="BE1346" i="1"/>
  <c r="BD1346" i="1"/>
  <c r="BC1346" i="1"/>
  <c r="BA1346" i="1"/>
  <c r="AZ1346" i="1"/>
  <c r="AY1346" i="1"/>
  <c r="AX1346" i="1"/>
  <c r="AW1346" i="1"/>
  <c r="AH1346" i="1"/>
  <c r="AG1346" i="1"/>
  <c r="AI1346" i="1" s="1"/>
  <c r="AL1346" i="1" s="1"/>
  <c r="AS1346" i="1" s="1"/>
  <c r="AF1346" i="1"/>
  <c r="AE1346" i="1"/>
  <c r="AD1346" i="1"/>
  <c r="AC1346" i="1"/>
  <c r="AB1346" i="1"/>
  <c r="AA1346" i="1"/>
  <c r="B1346" i="1"/>
  <c r="B1346" i="1" a="1"/>
  <c r="A1346" i="1"/>
  <c r="A1346" i="1" a="1"/>
  <c r="BG1345" i="1"/>
  <c r="BF1345" i="1"/>
  <c r="BE1345" i="1"/>
  <c r="BD1345" i="1"/>
  <c r="BC1345" i="1"/>
  <c r="BA1345" i="1"/>
  <c r="AZ1345" i="1"/>
  <c r="AY1345" i="1"/>
  <c r="AX1345" i="1"/>
  <c r="AW1345" i="1"/>
  <c r="AL1345" i="1"/>
  <c r="AS1345" i="1" s="1"/>
  <c r="AI1345" i="1"/>
  <c r="AM1345" i="1" s="1"/>
  <c r="AT1345" i="1" s="1"/>
  <c r="AH1345" i="1"/>
  <c r="AG1345" i="1"/>
  <c r="AF1345" i="1"/>
  <c r="AE1345" i="1"/>
  <c r="AD1345" i="1"/>
  <c r="AC1345" i="1"/>
  <c r="AB1345" i="1"/>
  <c r="AA1345" i="1"/>
  <c r="B1345" i="1"/>
  <c r="B1345" i="1" a="1"/>
  <c r="A1345" i="1" a="1"/>
  <c r="A1345" i="1" s="1"/>
  <c r="BG1344" i="1"/>
  <c r="BF1344" i="1"/>
  <c r="BE1344" i="1"/>
  <c r="BD1344" i="1"/>
  <c r="BC1344" i="1"/>
  <c r="BA1344" i="1"/>
  <c r="AZ1344" i="1"/>
  <c r="AY1344" i="1"/>
  <c r="AX1344" i="1"/>
  <c r="AW1344" i="1"/>
  <c r="AI1344" i="1"/>
  <c r="AN1344" i="1" s="1"/>
  <c r="AU1344" i="1" s="1"/>
  <c r="AH1344" i="1"/>
  <c r="AG1344" i="1"/>
  <c r="AF1344" i="1"/>
  <c r="AE1344" i="1"/>
  <c r="AD1344" i="1"/>
  <c r="AC1344" i="1"/>
  <c r="AB1344" i="1"/>
  <c r="AA1344" i="1"/>
  <c r="B1344" i="1"/>
  <c r="B1344" i="1" a="1"/>
  <c r="A1344" i="1"/>
  <c r="A1344" i="1" a="1"/>
  <c r="BG1343" i="1"/>
  <c r="BF1343" i="1"/>
  <c r="BE1343" i="1"/>
  <c r="BD1343" i="1"/>
  <c r="BC1343" i="1"/>
  <c r="BA1343" i="1"/>
  <c r="AZ1343" i="1"/>
  <c r="AY1343" i="1"/>
  <c r="AX1343" i="1"/>
  <c r="AW1343" i="1"/>
  <c r="AJ1343" i="1"/>
  <c r="AH1343" i="1"/>
  <c r="AG1343" i="1"/>
  <c r="AI1343" i="1" s="1"/>
  <c r="AK1343" i="1" s="1"/>
  <c r="AR1343" i="1" s="1"/>
  <c r="AF1343" i="1"/>
  <c r="AE1343" i="1"/>
  <c r="AD1343" i="1"/>
  <c r="AC1343" i="1"/>
  <c r="AB1343" i="1"/>
  <c r="AA1343" i="1"/>
  <c r="B1343" i="1" a="1"/>
  <c r="B1343" i="1" s="1"/>
  <c r="A1343" i="1"/>
  <c r="A1343" i="1" a="1"/>
  <c r="BG1342" i="1"/>
  <c r="BF1342" i="1"/>
  <c r="BE1342" i="1"/>
  <c r="BD1342" i="1"/>
  <c r="BC1342" i="1"/>
  <c r="BA1342" i="1"/>
  <c r="AZ1342" i="1"/>
  <c r="AY1342" i="1"/>
  <c r="AX1342" i="1"/>
  <c r="AW1342" i="1"/>
  <c r="AH1342" i="1"/>
  <c r="AG1342" i="1"/>
  <c r="AI1342" i="1" s="1"/>
  <c r="AL1342" i="1" s="1"/>
  <c r="AS1342" i="1" s="1"/>
  <c r="AF1342" i="1"/>
  <c r="AE1342" i="1"/>
  <c r="AD1342" i="1"/>
  <c r="AC1342" i="1"/>
  <c r="AB1342" i="1"/>
  <c r="AA1342" i="1"/>
  <c r="B1342" i="1"/>
  <c r="B1342" i="1" a="1"/>
  <c r="A1342" i="1" a="1"/>
  <c r="A1342" i="1" s="1"/>
  <c r="BG1341" i="1"/>
  <c r="BF1341" i="1"/>
  <c r="BE1341" i="1"/>
  <c r="BD1341" i="1"/>
  <c r="BC1341" i="1"/>
  <c r="BA1341" i="1"/>
  <c r="AZ1341" i="1"/>
  <c r="AY1341" i="1"/>
  <c r="AX1341" i="1"/>
  <c r="AW1341" i="1"/>
  <c r="AI1341" i="1"/>
  <c r="AH1341" i="1"/>
  <c r="AG1341" i="1"/>
  <c r="AF1341" i="1"/>
  <c r="AE1341" i="1"/>
  <c r="AD1341" i="1"/>
  <c r="AC1341" i="1"/>
  <c r="AB1341" i="1"/>
  <c r="AA1341" i="1"/>
  <c r="B1341" i="1"/>
  <c r="B1341" i="1" a="1"/>
  <c r="A1341" i="1" a="1"/>
  <c r="A1341" i="1" s="1"/>
  <c r="BG1340" i="1"/>
  <c r="BF1340" i="1"/>
  <c r="BE1340" i="1"/>
  <c r="BD1340" i="1"/>
  <c r="BC1340" i="1"/>
  <c r="BA1340" i="1"/>
  <c r="AZ1340" i="1"/>
  <c r="AY1340" i="1"/>
  <c r="AX1340" i="1"/>
  <c r="AW1340" i="1"/>
  <c r="AJ1340" i="1"/>
  <c r="AI1340" i="1"/>
  <c r="AN1340" i="1" s="1"/>
  <c r="AU1340" i="1" s="1"/>
  <c r="AH1340" i="1"/>
  <c r="AG1340" i="1"/>
  <c r="AF1340" i="1"/>
  <c r="AE1340" i="1"/>
  <c r="AD1340" i="1"/>
  <c r="AC1340" i="1"/>
  <c r="AB1340" i="1"/>
  <c r="AA1340" i="1"/>
  <c r="B1340" i="1" a="1"/>
  <c r="B1340" i="1" s="1"/>
  <c r="A1340" i="1"/>
  <c r="A1340" i="1" a="1"/>
  <c r="BG1339" i="1"/>
  <c r="BF1339" i="1"/>
  <c r="BE1339" i="1"/>
  <c r="BD1339" i="1"/>
  <c r="BC1339" i="1"/>
  <c r="BA1339" i="1"/>
  <c r="AZ1339" i="1"/>
  <c r="AY1339" i="1"/>
  <c r="AX1339" i="1"/>
  <c r="AW1339" i="1"/>
  <c r="AH1339" i="1"/>
  <c r="AG1339" i="1"/>
  <c r="AI1339" i="1" s="1"/>
  <c r="AF1339" i="1"/>
  <c r="AE1339" i="1"/>
  <c r="AD1339" i="1"/>
  <c r="AC1339" i="1"/>
  <c r="AB1339" i="1"/>
  <c r="AA1339" i="1"/>
  <c r="B1339" i="1" a="1"/>
  <c r="B1339" i="1" s="1"/>
  <c r="A1339" i="1"/>
  <c r="A1339" i="1" a="1"/>
  <c r="BG1338" i="1"/>
  <c r="BF1338" i="1"/>
  <c r="BE1338" i="1"/>
  <c r="BD1338" i="1"/>
  <c r="BC1338" i="1"/>
  <c r="BA1338" i="1"/>
  <c r="AZ1338" i="1"/>
  <c r="AY1338" i="1"/>
  <c r="AX1338" i="1"/>
  <c r="AW1338" i="1"/>
  <c r="AH1338" i="1"/>
  <c r="AG1338" i="1"/>
  <c r="AI1338" i="1" s="1"/>
  <c r="AF1338" i="1"/>
  <c r="AE1338" i="1"/>
  <c r="AD1338" i="1"/>
  <c r="AC1338" i="1"/>
  <c r="AB1338" i="1"/>
  <c r="AA1338" i="1"/>
  <c r="B1338" i="1" a="1"/>
  <c r="B1338" i="1" s="1"/>
  <c r="A1338" i="1" a="1"/>
  <c r="A1338" i="1" s="1"/>
  <c r="BG1337" i="1"/>
  <c r="BF1337" i="1"/>
  <c r="BE1337" i="1"/>
  <c r="BD1337" i="1"/>
  <c r="BC1337" i="1"/>
  <c r="BA1337" i="1"/>
  <c r="AZ1337" i="1"/>
  <c r="AY1337" i="1"/>
  <c r="AX1337" i="1"/>
  <c r="AW1337" i="1"/>
  <c r="AI1337" i="1"/>
  <c r="AM1337" i="1" s="1"/>
  <c r="AT1337" i="1" s="1"/>
  <c r="AH1337" i="1"/>
  <c r="AG1337" i="1"/>
  <c r="AF1337" i="1"/>
  <c r="AE1337" i="1"/>
  <c r="AD1337" i="1"/>
  <c r="AC1337" i="1"/>
  <c r="AB1337" i="1"/>
  <c r="AA1337" i="1"/>
  <c r="B1337" i="1"/>
  <c r="B1337" i="1" a="1"/>
  <c r="A1337" i="1" a="1"/>
  <c r="A1337" i="1" s="1"/>
  <c r="BG1336" i="1"/>
  <c r="BF1336" i="1"/>
  <c r="BE1336" i="1"/>
  <c r="BD1336" i="1"/>
  <c r="BC1336" i="1"/>
  <c r="BA1336" i="1"/>
  <c r="AZ1336" i="1"/>
  <c r="AY1336" i="1"/>
  <c r="AX1336" i="1"/>
  <c r="AW1336" i="1"/>
  <c r="AI1336" i="1"/>
  <c r="AH1336" i="1"/>
  <c r="AG1336" i="1"/>
  <c r="AF1336" i="1"/>
  <c r="AE1336" i="1"/>
  <c r="AD1336" i="1"/>
  <c r="AC1336" i="1"/>
  <c r="AB1336" i="1"/>
  <c r="AA1336" i="1"/>
  <c r="B1336" i="1" a="1"/>
  <c r="B1336" i="1" s="1"/>
  <c r="A1336" i="1"/>
  <c r="A1336" i="1" a="1"/>
  <c r="BG1335" i="1"/>
  <c r="BF1335" i="1"/>
  <c r="BE1335" i="1"/>
  <c r="BD1335" i="1"/>
  <c r="BC1335" i="1"/>
  <c r="BA1335" i="1"/>
  <c r="AZ1335" i="1"/>
  <c r="AY1335" i="1"/>
  <c r="AX1335" i="1"/>
  <c r="AW1335" i="1"/>
  <c r="AJ1335" i="1"/>
  <c r="AH1335" i="1"/>
  <c r="AG1335" i="1"/>
  <c r="AI1335" i="1" s="1"/>
  <c r="AK1335" i="1" s="1"/>
  <c r="AR1335" i="1" s="1"/>
  <c r="AF1335" i="1"/>
  <c r="AE1335" i="1"/>
  <c r="AD1335" i="1"/>
  <c r="AC1335" i="1"/>
  <c r="AB1335" i="1"/>
  <c r="AA1335" i="1"/>
  <c r="B1335" i="1" a="1"/>
  <c r="B1335" i="1" s="1"/>
  <c r="A1335" i="1"/>
  <c r="A1335" i="1" a="1"/>
  <c r="BG1334" i="1"/>
  <c r="BF1334" i="1"/>
  <c r="BE1334" i="1"/>
  <c r="BD1334" i="1"/>
  <c r="BC1334" i="1"/>
  <c r="BA1334" i="1"/>
  <c r="AZ1334" i="1"/>
  <c r="AY1334" i="1"/>
  <c r="AX1334" i="1"/>
  <c r="AW1334" i="1"/>
  <c r="AH1334" i="1"/>
  <c r="AG1334" i="1"/>
  <c r="AI1334" i="1" s="1"/>
  <c r="AL1334" i="1" s="1"/>
  <c r="AS1334" i="1" s="1"/>
  <c r="AF1334" i="1"/>
  <c r="AE1334" i="1"/>
  <c r="AD1334" i="1"/>
  <c r="AC1334" i="1"/>
  <c r="AB1334" i="1"/>
  <c r="AA1334" i="1"/>
  <c r="B1334" i="1"/>
  <c r="B1334" i="1" a="1"/>
  <c r="A1334" i="1" a="1"/>
  <c r="A1334" i="1" s="1"/>
  <c r="BG1333" i="1"/>
  <c r="BF1333" i="1"/>
  <c r="BE1333" i="1"/>
  <c r="BD1333" i="1"/>
  <c r="BC1333" i="1"/>
  <c r="BA1333" i="1"/>
  <c r="AZ1333" i="1"/>
  <c r="AY1333" i="1"/>
  <c r="AX1333" i="1"/>
  <c r="AW1333" i="1"/>
  <c r="AI1333" i="1"/>
  <c r="AH1333" i="1"/>
  <c r="AG1333" i="1"/>
  <c r="AF1333" i="1"/>
  <c r="AE1333" i="1"/>
  <c r="AD1333" i="1"/>
  <c r="AC1333" i="1"/>
  <c r="AB1333" i="1"/>
  <c r="AA1333" i="1"/>
  <c r="B1333" i="1"/>
  <c r="B1333" i="1" a="1"/>
  <c r="A1333" i="1" a="1"/>
  <c r="A1333" i="1" s="1"/>
  <c r="BG1332" i="1"/>
  <c r="BF1332" i="1"/>
  <c r="BE1332" i="1"/>
  <c r="BD1332" i="1"/>
  <c r="BC1332" i="1"/>
  <c r="BA1332" i="1"/>
  <c r="AZ1332" i="1"/>
  <c r="AY1332" i="1"/>
  <c r="AX1332" i="1"/>
  <c r="AW1332" i="1"/>
  <c r="AI1332" i="1"/>
  <c r="AN1332" i="1" s="1"/>
  <c r="AU1332" i="1" s="1"/>
  <c r="AH1332" i="1"/>
  <c r="AG1332" i="1"/>
  <c r="AF1332" i="1"/>
  <c r="AE1332" i="1"/>
  <c r="AD1332" i="1"/>
  <c r="AC1332" i="1"/>
  <c r="AB1332" i="1"/>
  <c r="AA1332" i="1"/>
  <c r="B1332" i="1"/>
  <c r="B1332" i="1" a="1"/>
  <c r="A1332" i="1" a="1"/>
  <c r="A1332" i="1" s="1"/>
  <c r="BG1331" i="1"/>
  <c r="BF1331" i="1"/>
  <c r="BE1331" i="1"/>
  <c r="BD1331" i="1"/>
  <c r="BC1331" i="1"/>
  <c r="BA1331" i="1"/>
  <c r="AZ1331" i="1"/>
  <c r="AY1331" i="1"/>
  <c r="AX1331" i="1"/>
  <c r="AW1331" i="1"/>
  <c r="AK1331" i="1"/>
  <c r="AR1331" i="1" s="1"/>
  <c r="AH1331" i="1"/>
  <c r="AG1331" i="1"/>
  <c r="AI1331" i="1" s="1"/>
  <c r="AJ1331" i="1" s="1"/>
  <c r="AF1331" i="1"/>
  <c r="AE1331" i="1"/>
  <c r="AD1331" i="1"/>
  <c r="AC1331" i="1"/>
  <c r="AB1331" i="1"/>
  <c r="AA1331" i="1"/>
  <c r="B1331" i="1" a="1"/>
  <c r="B1331" i="1" s="1"/>
  <c r="A1331" i="1"/>
  <c r="A1331" i="1" a="1"/>
  <c r="BG1330" i="1"/>
  <c r="BF1330" i="1"/>
  <c r="BE1330" i="1"/>
  <c r="BD1330" i="1"/>
  <c r="BC1330" i="1"/>
  <c r="BA1330" i="1"/>
  <c r="AZ1330" i="1"/>
  <c r="AY1330" i="1"/>
  <c r="AX1330" i="1"/>
  <c r="AW1330" i="1"/>
  <c r="AK1330" i="1"/>
  <c r="AR1330" i="1" s="1"/>
  <c r="AH1330" i="1"/>
  <c r="AG1330" i="1"/>
  <c r="AI1330" i="1" s="1"/>
  <c r="AL1330" i="1" s="1"/>
  <c r="AS1330" i="1" s="1"/>
  <c r="AF1330" i="1"/>
  <c r="AE1330" i="1"/>
  <c r="AD1330" i="1"/>
  <c r="AC1330" i="1"/>
  <c r="AB1330" i="1"/>
  <c r="AA1330" i="1"/>
  <c r="B1330" i="1" a="1"/>
  <c r="B1330" i="1" s="1"/>
  <c r="A1330" i="1"/>
  <c r="A1330" i="1" a="1"/>
  <c r="BG1329" i="1"/>
  <c r="BF1329" i="1"/>
  <c r="BE1329" i="1"/>
  <c r="BD1329" i="1"/>
  <c r="BC1329" i="1"/>
  <c r="BA1329" i="1"/>
  <c r="AZ1329" i="1"/>
  <c r="AY1329" i="1"/>
  <c r="AX1329" i="1"/>
  <c r="AW1329" i="1"/>
  <c r="AM1329" i="1"/>
  <c r="AT1329" i="1" s="1"/>
  <c r="AI1329" i="1"/>
  <c r="AL1329" i="1" s="1"/>
  <c r="AS1329" i="1" s="1"/>
  <c r="AH1329" i="1"/>
  <c r="AG1329" i="1"/>
  <c r="AF1329" i="1"/>
  <c r="AE1329" i="1"/>
  <c r="AD1329" i="1"/>
  <c r="AC1329" i="1"/>
  <c r="AB1329" i="1"/>
  <c r="AA1329" i="1"/>
  <c r="B1329" i="1"/>
  <c r="B1329" i="1" a="1"/>
  <c r="A1329" i="1" a="1"/>
  <c r="A1329" i="1" s="1"/>
  <c r="BG1328" i="1"/>
  <c r="BF1328" i="1"/>
  <c r="BE1328" i="1"/>
  <c r="BD1328" i="1"/>
  <c r="BC1328" i="1"/>
  <c r="BA1328" i="1"/>
  <c r="AZ1328" i="1"/>
  <c r="AY1328" i="1"/>
  <c r="AX1328" i="1"/>
  <c r="AW1328" i="1"/>
  <c r="AI1328" i="1"/>
  <c r="AM1328" i="1" s="1"/>
  <c r="AT1328" i="1" s="1"/>
  <c r="AH1328" i="1"/>
  <c r="AG1328" i="1"/>
  <c r="AF1328" i="1"/>
  <c r="AE1328" i="1"/>
  <c r="AD1328" i="1"/>
  <c r="AC1328" i="1"/>
  <c r="AB1328" i="1"/>
  <c r="AA1328" i="1"/>
  <c r="B1328" i="1"/>
  <c r="B1328" i="1" a="1"/>
  <c r="A1328" i="1" a="1"/>
  <c r="A1328" i="1" s="1"/>
  <c r="BG1327" i="1"/>
  <c r="BF1327" i="1"/>
  <c r="BE1327" i="1"/>
  <c r="BD1327" i="1"/>
  <c r="BC1327" i="1"/>
  <c r="BA1327" i="1"/>
  <c r="AZ1327" i="1"/>
  <c r="AY1327" i="1"/>
  <c r="AX1327" i="1"/>
  <c r="AW1327" i="1"/>
  <c r="AK1327" i="1"/>
  <c r="AR1327" i="1" s="1"/>
  <c r="AH1327" i="1"/>
  <c r="AG1327" i="1"/>
  <c r="AI1327" i="1" s="1"/>
  <c r="AJ1327" i="1" s="1"/>
  <c r="AF1327" i="1"/>
  <c r="AE1327" i="1"/>
  <c r="AD1327" i="1"/>
  <c r="AC1327" i="1"/>
  <c r="AB1327" i="1"/>
  <c r="AA1327" i="1"/>
  <c r="B1327" i="1" a="1"/>
  <c r="B1327" i="1" s="1"/>
  <c r="A1327" i="1"/>
  <c r="A1327" i="1" a="1"/>
  <c r="BG1326" i="1"/>
  <c r="BF1326" i="1"/>
  <c r="BE1326" i="1"/>
  <c r="BD1326" i="1"/>
  <c r="BC1326" i="1"/>
  <c r="BA1326" i="1"/>
  <c r="AZ1326" i="1"/>
  <c r="AY1326" i="1"/>
  <c r="AX1326" i="1"/>
  <c r="AW1326" i="1"/>
  <c r="AK1326" i="1"/>
  <c r="AR1326" i="1" s="1"/>
  <c r="AH1326" i="1"/>
  <c r="AG1326" i="1"/>
  <c r="AI1326" i="1" s="1"/>
  <c r="AL1326" i="1" s="1"/>
  <c r="AS1326" i="1" s="1"/>
  <c r="AF1326" i="1"/>
  <c r="AE1326" i="1"/>
  <c r="AD1326" i="1"/>
  <c r="AC1326" i="1"/>
  <c r="AB1326" i="1"/>
  <c r="AA1326" i="1"/>
  <c r="B1326" i="1" a="1"/>
  <c r="B1326" i="1" s="1"/>
  <c r="A1326" i="1"/>
  <c r="A1326" i="1" a="1"/>
  <c r="BG1325" i="1"/>
  <c r="BF1325" i="1"/>
  <c r="BE1325" i="1"/>
  <c r="BD1325" i="1"/>
  <c r="BC1325" i="1"/>
  <c r="BA1325" i="1"/>
  <c r="AZ1325" i="1"/>
  <c r="AY1325" i="1"/>
  <c r="AX1325" i="1"/>
  <c r="AW1325" i="1"/>
  <c r="AM1325" i="1"/>
  <c r="AT1325" i="1" s="1"/>
  <c r="AI1325" i="1"/>
  <c r="AL1325" i="1" s="1"/>
  <c r="AS1325" i="1" s="1"/>
  <c r="AH1325" i="1"/>
  <c r="AG1325" i="1"/>
  <c r="AF1325" i="1"/>
  <c r="AE1325" i="1"/>
  <c r="AD1325" i="1"/>
  <c r="AC1325" i="1"/>
  <c r="AB1325" i="1"/>
  <c r="AA1325" i="1"/>
  <c r="B1325" i="1"/>
  <c r="B1325" i="1" a="1"/>
  <c r="A1325" i="1" a="1"/>
  <c r="A1325" i="1" s="1"/>
  <c r="BG1324" i="1"/>
  <c r="BF1324" i="1"/>
  <c r="BE1324" i="1"/>
  <c r="BD1324" i="1"/>
  <c r="BC1324" i="1"/>
  <c r="BA1324" i="1"/>
  <c r="AZ1324" i="1"/>
  <c r="AY1324" i="1"/>
  <c r="AX1324" i="1"/>
  <c r="AW1324" i="1"/>
  <c r="AI1324" i="1"/>
  <c r="AM1324" i="1" s="1"/>
  <c r="AT1324" i="1" s="1"/>
  <c r="AH1324" i="1"/>
  <c r="AG1324" i="1"/>
  <c r="AF1324" i="1"/>
  <c r="AE1324" i="1"/>
  <c r="AD1324" i="1"/>
  <c r="AC1324" i="1"/>
  <c r="AB1324" i="1"/>
  <c r="AA1324" i="1"/>
  <c r="B1324" i="1"/>
  <c r="B1324" i="1" a="1"/>
  <c r="A1324" i="1" a="1"/>
  <c r="A1324" i="1" s="1"/>
  <c r="BG1323" i="1"/>
  <c r="BF1323" i="1"/>
  <c r="BE1323" i="1"/>
  <c r="BD1323" i="1"/>
  <c r="BC1323" i="1"/>
  <c r="BA1323" i="1"/>
  <c r="AZ1323" i="1"/>
  <c r="AY1323" i="1"/>
  <c r="AX1323" i="1"/>
  <c r="AW1323" i="1"/>
  <c r="AK1323" i="1"/>
  <c r="AR1323" i="1" s="1"/>
  <c r="AH1323" i="1"/>
  <c r="AG1323" i="1"/>
  <c r="AI1323" i="1" s="1"/>
  <c r="AJ1323" i="1" s="1"/>
  <c r="AF1323" i="1"/>
  <c r="AE1323" i="1"/>
  <c r="AD1323" i="1"/>
  <c r="AC1323" i="1"/>
  <c r="AB1323" i="1"/>
  <c r="AA1323" i="1"/>
  <c r="B1323" i="1" a="1"/>
  <c r="B1323" i="1" s="1"/>
  <c r="A1323" i="1"/>
  <c r="A1323" i="1" a="1"/>
  <c r="BG1322" i="1"/>
  <c r="BF1322" i="1"/>
  <c r="BE1322" i="1"/>
  <c r="BD1322" i="1"/>
  <c r="BC1322" i="1"/>
  <c r="BA1322" i="1"/>
  <c r="AZ1322" i="1"/>
  <c r="AY1322" i="1"/>
  <c r="AX1322" i="1"/>
  <c r="AW1322" i="1"/>
  <c r="AK1322" i="1"/>
  <c r="AR1322" i="1" s="1"/>
  <c r="AH1322" i="1"/>
  <c r="AG1322" i="1"/>
  <c r="AI1322" i="1" s="1"/>
  <c r="AL1322" i="1" s="1"/>
  <c r="AS1322" i="1" s="1"/>
  <c r="AF1322" i="1"/>
  <c r="AE1322" i="1"/>
  <c r="AD1322" i="1"/>
  <c r="AC1322" i="1"/>
  <c r="AB1322" i="1"/>
  <c r="AA1322" i="1"/>
  <c r="B1322" i="1" a="1"/>
  <c r="B1322" i="1" s="1"/>
  <c r="A1322" i="1"/>
  <c r="A1322" i="1" a="1"/>
  <c r="BG1321" i="1"/>
  <c r="BF1321" i="1"/>
  <c r="BE1321" i="1"/>
  <c r="BD1321" i="1"/>
  <c r="BC1321" i="1"/>
  <c r="BA1321" i="1"/>
  <c r="AZ1321" i="1"/>
  <c r="AY1321" i="1"/>
  <c r="AX1321" i="1"/>
  <c r="AW1321" i="1"/>
  <c r="AM1321" i="1"/>
  <c r="AT1321" i="1" s="1"/>
  <c r="AI1321" i="1"/>
  <c r="AL1321" i="1" s="1"/>
  <c r="AS1321" i="1" s="1"/>
  <c r="AH1321" i="1"/>
  <c r="AG1321" i="1"/>
  <c r="AF1321" i="1"/>
  <c r="AE1321" i="1"/>
  <c r="AD1321" i="1"/>
  <c r="AC1321" i="1"/>
  <c r="AB1321" i="1"/>
  <c r="AA1321" i="1"/>
  <c r="B1321" i="1"/>
  <c r="B1321" i="1" a="1"/>
  <c r="A1321" i="1" a="1"/>
  <c r="A1321" i="1" s="1"/>
  <c r="BG1320" i="1"/>
  <c r="BF1320" i="1"/>
  <c r="BE1320" i="1"/>
  <c r="BD1320" i="1"/>
  <c r="BC1320" i="1"/>
  <c r="BA1320" i="1"/>
  <c r="AZ1320" i="1"/>
  <c r="AY1320" i="1"/>
  <c r="AX1320" i="1"/>
  <c r="AW1320" i="1"/>
  <c r="AI1320" i="1"/>
  <c r="AM1320" i="1" s="1"/>
  <c r="AT1320" i="1" s="1"/>
  <c r="AH1320" i="1"/>
  <c r="AG1320" i="1"/>
  <c r="AF1320" i="1"/>
  <c r="AE1320" i="1"/>
  <c r="AD1320" i="1"/>
  <c r="AC1320" i="1"/>
  <c r="AB1320" i="1"/>
  <c r="AA1320" i="1"/>
  <c r="B1320" i="1"/>
  <c r="B1320" i="1" a="1"/>
  <c r="A1320" i="1" a="1"/>
  <c r="A1320" i="1" s="1"/>
  <c r="BG1319" i="1"/>
  <c r="BF1319" i="1"/>
  <c r="BE1319" i="1"/>
  <c r="BD1319" i="1"/>
  <c r="BC1319" i="1"/>
  <c r="BA1319" i="1"/>
  <c r="AZ1319" i="1"/>
  <c r="AY1319" i="1"/>
  <c r="AX1319" i="1"/>
  <c r="AW1319" i="1"/>
  <c r="AK1319" i="1"/>
  <c r="AR1319" i="1" s="1"/>
  <c r="AH1319" i="1"/>
  <c r="AG1319" i="1"/>
  <c r="AI1319" i="1" s="1"/>
  <c r="AJ1319" i="1" s="1"/>
  <c r="AF1319" i="1"/>
  <c r="AE1319" i="1"/>
  <c r="AD1319" i="1"/>
  <c r="AC1319" i="1"/>
  <c r="AB1319" i="1"/>
  <c r="AA1319" i="1"/>
  <c r="B1319" i="1" a="1"/>
  <c r="B1319" i="1" s="1"/>
  <c r="A1319" i="1"/>
  <c r="A1319" i="1" a="1"/>
  <c r="BG1318" i="1"/>
  <c r="BF1318" i="1"/>
  <c r="BE1318" i="1"/>
  <c r="BD1318" i="1"/>
  <c r="BC1318" i="1"/>
  <c r="BA1318" i="1"/>
  <c r="AZ1318" i="1"/>
  <c r="AY1318" i="1"/>
  <c r="AX1318" i="1"/>
  <c r="AW1318" i="1"/>
  <c r="AK1318" i="1"/>
  <c r="AR1318" i="1" s="1"/>
  <c r="AH1318" i="1"/>
  <c r="AG1318" i="1"/>
  <c r="AI1318" i="1" s="1"/>
  <c r="AL1318" i="1" s="1"/>
  <c r="AS1318" i="1" s="1"/>
  <c r="AF1318" i="1"/>
  <c r="AE1318" i="1"/>
  <c r="AD1318" i="1"/>
  <c r="AC1318" i="1"/>
  <c r="AB1318" i="1"/>
  <c r="AA1318" i="1"/>
  <c r="B1318" i="1" a="1"/>
  <c r="B1318" i="1" s="1"/>
  <c r="A1318" i="1"/>
  <c r="A1318" i="1" a="1"/>
  <c r="BG1317" i="1"/>
  <c r="BF1317" i="1"/>
  <c r="BE1317" i="1"/>
  <c r="BD1317" i="1"/>
  <c r="BC1317" i="1"/>
  <c r="BA1317" i="1"/>
  <c r="AZ1317" i="1"/>
  <c r="AY1317" i="1"/>
  <c r="AX1317" i="1"/>
  <c r="AW1317" i="1"/>
  <c r="AM1317" i="1"/>
  <c r="AT1317" i="1" s="1"/>
  <c r="AI1317" i="1"/>
  <c r="AL1317" i="1" s="1"/>
  <c r="AS1317" i="1" s="1"/>
  <c r="AH1317" i="1"/>
  <c r="AG1317" i="1"/>
  <c r="AF1317" i="1"/>
  <c r="AE1317" i="1"/>
  <c r="AD1317" i="1"/>
  <c r="AC1317" i="1"/>
  <c r="AB1317" i="1"/>
  <c r="AA1317" i="1"/>
  <c r="B1317" i="1"/>
  <c r="B1317" i="1" a="1"/>
  <c r="A1317" i="1" a="1"/>
  <c r="A1317" i="1" s="1"/>
  <c r="BG1316" i="1"/>
  <c r="BF1316" i="1"/>
  <c r="BE1316" i="1"/>
  <c r="BD1316" i="1"/>
  <c r="BC1316" i="1"/>
  <c r="BA1316" i="1"/>
  <c r="AZ1316" i="1"/>
  <c r="AY1316" i="1"/>
  <c r="AX1316" i="1"/>
  <c r="AW1316" i="1"/>
  <c r="AI1316" i="1"/>
  <c r="AH1316" i="1"/>
  <c r="AG1316" i="1"/>
  <c r="AF1316" i="1"/>
  <c r="AE1316" i="1"/>
  <c r="AD1316" i="1"/>
  <c r="AC1316" i="1"/>
  <c r="AB1316" i="1"/>
  <c r="AA1316" i="1"/>
  <c r="B1316" i="1"/>
  <c r="B1316" i="1" a="1"/>
  <c r="A1316" i="1" a="1"/>
  <c r="A1316" i="1" s="1"/>
  <c r="BG1315" i="1"/>
  <c r="BF1315" i="1"/>
  <c r="BE1315" i="1"/>
  <c r="BD1315" i="1"/>
  <c r="BC1315" i="1"/>
  <c r="BA1315" i="1"/>
  <c r="AZ1315" i="1"/>
  <c r="AY1315" i="1"/>
  <c r="AX1315" i="1"/>
  <c r="AW1315" i="1"/>
  <c r="AJ1315" i="1"/>
  <c r="AH1315" i="1"/>
  <c r="AG1315" i="1"/>
  <c r="AI1315" i="1" s="1"/>
  <c r="AK1315" i="1" s="1"/>
  <c r="AR1315" i="1" s="1"/>
  <c r="AF1315" i="1"/>
  <c r="AE1315" i="1"/>
  <c r="AD1315" i="1"/>
  <c r="AC1315" i="1"/>
  <c r="AB1315" i="1"/>
  <c r="AA1315" i="1"/>
  <c r="B1315" i="1" a="1"/>
  <c r="B1315" i="1" s="1"/>
  <c r="A1315" i="1"/>
  <c r="A1315" i="1" a="1"/>
  <c r="BG1314" i="1"/>
  <c r="BF1314" i="1"/>
  <c r="BE1314" i="1"/>
  <c r="BD1314" i="1"/>
  <c r="BC1314" i="1"/>
  <c r="BA1314" i="1"/>
  <c r="AZ1314" i="1"/>
  <c r="AY1314" i="1"/>
  <c r="AX1314" i="1"/>
  <c r="AW1314" i="1"/>
  <c r="AL1314" i="1"/>
  <c r="AS1314" i="1" s="1"/>
  <c r="AK1314" i="1"/>
  <c r="AR1314" i="1" s="1"/>
  <c r="AH1314" i="1"/>
  <c r="AG1314" i="1"/>
  <c r="AI1314" i="1" s="1"/>
  <c r="AF1314" i="1"/>
  <c r="AE1314" i="1"/>
  <c r="AD1314" i="1"/>
  <c r="AC1314" i="1"/>
  <c r="AB1314" i="1"/>
  <c r="AA1314" i="1"/>
  <c r="B1314" i="1" a="1"/>
  <c r="B1314" i="1" s="1"/>
  <c r="A1314" i="1"/>
  <c r="A1314" i="1" a="1"/>
  <c r="BG1313" i="1"/>
  <c r="BF1313" i="1"/>
  <c r="BE1313" i="1"/>
  <c r="BD1313" i="1"/>
  <c r="BC1313" i="1"/>
  <c r="BA1313" i="1"/>
  <c r="AZ1313" i="1"/>
  <c r="AY1313" i="1"/>
  <c r="AX1313" i="1"/>
  <c r="AW1313" i="1"/>
  <c r="AI1313" i="1"/>
  <c r="AL1313" i="1" s="1"/>
  <c r="AS1313" i="1" s="1"/>
  <c r="AH1313" i="1"/>
  <c r="AG1313" i="1"/>
  <c r="AF1313" i="1"/>
  <c r="AE1313" i="1"/>
  <c r="AD1313" i="1"/>
  <c r="AC1313" i="1"/>
  <c r="AB1313" i="1"/>
  <c r="AA1313" i="1"/>
  <c r="B1313" i="1"/>
  <c r="B1313" i="1" a="1"/>
  <c r="A1313" i="1" a="1"/>
  <c r="A1313" i="1" s="1"/>
  <c r="BG1312" i="1"/>
  <c r="BF1312" i="1"/>
  <c r="BE1312" i="1"/>
  <c r="BD1312" i="1"/>
  <c r="BC1312" i="1"/>
  <c r="BA1312" i="1"/>
  <c r="AZ1312" i="1"/>
  <c r="AY1312" i="1"/>
  <c r="AX1312" i="1"/>
  <c r="AW1312" i="1"/>
  <c r="AI1312" i="1"/>
  <c r="AH1312" i="1"/>
  <c r="AG1312" i="1"/>
  <c r="AF1312" i="1"/>
  <c r="AE1312" i="1"/>
  <c r="AD1312" i="1"/>
  <c r="AC1312" i="1"/>
  <c r="AB1312" i="1"/>
  <c r="AA1312" i="1"/>
  <c r="B1312" i="1"/>
  <c r="B1312" i="1" a="1"/>
  <c r="A1312" i="1" a="1"/>
  <c r="A1312" i="1" s="1"/>
  <c r="BG1311" i="1"/>
  <c r="BF1311" i="1"/>
  <c r="BE1311" i="1"/>
  <c r="BD1311" i="1"/>
  <c r="BC1311" i="1"/>
  <c r="BA1311" i="1"/>
  <c r="AZ1311" i="1"/>
  <c r="AY1311" i="1"/>
  <c r="AX1311" i="1"/>
  <c r="AW1311" i="1"/>
  <c r="AK1311" i="1"/>
  <c r="AR1311" i="1" s="1"/>
  <c r="AJ1311" i="1"/>
  <c r="AH1311" i="1"/>
  <c r="AG1311" i="1"/>
  <c r="AI1311" i="1" s="1"/>
  <c r="AF1311" i="1"/>
  <c r="AE1311" i="1"/>
  <c r="AD1311" i="1"/>
  <c r="AC1311" i="1"/>
  <c r="AB1311" i="1"/>
  <c r="AA1311" i="1"/>
  <c r="B1311" i="1" a="1"/>
  <c r="B1311" i="1" s="1"/>
  <c r="A1311" i="1"/>
  <c r="A1311" i="1" a="1"/>
  <c r="BG1310" i="1"/>
  <c r="BF1310" i="1"/>
  <c r="BE1310" i="1"/>
  <c r="BD1310" i="1"/>
  <c r="BC1310" i="1"/>
  <c r="BA1310" i="1"/>
  <c r="AZ1310" i="1"/>
  <c r="AY1310" i="1"/>
  <c r="AX1310" i="1"/>
  <c r="AW1310" i="1"/>
  <c r="AH1310" i="1"/>
  <c r="AG1310" i="1"/>
  <c r="AI1310" i="1" s="1"/>
  <c r="AK1310" i="1" s="1"/>
  <c r="AR1310" i="1" s="1"/>
  <c r="AF1310" i="1"/>
  <c r="AE1310" i="1"/>
  <c r="AD1310" i="1"/>
  <c r="AC1310" i="1"/>
  <c r="AB1310" i="1"/>
  <c r="AA1310" i="1"/>
  <c r="B1310" i="1" a="1"/>
  <c r="B1310" i="1" s="1"/>
  <c r="A1310" i="1"/>
  <c r="A1310" i="1" a="1"/>
  <c r="BG1309" i="1"/>
  <c r="BF1309" i="1"/>
  <c r="BE1309" i="1"/>
  <c r="BD1309" i="1"/>
  <c r="BC1309" i="1"/>
  <c r="BA1309" i="1"/>
  <c r="AZ1309" i="1"/>
  <c r="AY1309" i="1"/>
  <c r="AX1309" i="1"/>
  <c r="AW1309" i="1"/>
  <c r="AI1309" i="1"/>
  <c r="AH1309" i="1"/>
  <c r="AG1309" i="1"/>
  <c r="AF1309" i="1"/>
  <c r="AE1309" i="1"/>
  <c r="AD1309" i="1"/>
  <c r="AC1309" i="1"/>
  <c r="AB1309" i="1"/>
  <c r="AA1309" i="1"/>
  <c r="B1309" i="1"/>
  <c r="B1309" i="1" a="1"/>
  <c r="A1309" i="1" a="1"/>
  <c r="A1309" i="1" s="1"/>
  <c r="BG1308" i="1"/>
  <c r="BF1308" i="1"/>
  <c r="BE1308" i="1"/>
  <c r="BD1308" i="1"/>
  <c r="BC1308" i="1"/>
  <c r="BA1308" i="1"/>
  <c r="AZ1308" i="1"/>
  <c r="AY1308" i="1"/>
  <c r="AX1308" i="1"/>
  <c r="AW1308" i="1"/>
  <c r="AI1308" i="1"/>
  <c r="AJ1308" i="1" s="1"/>
  <c r="AH1308" i="1"/>
  <c r="AG1308" i="1"/>
  <c r="AF1308" i="1"/>
  <c r="AE1308" i="1"/>
  <c r="AD1308" i="1"/>
  <c r="AC1308" i="1"/>
  <c r="AB1308" i="1"/>
  <c r="AA1308" i="1"/>
  <c r="B1308" i="1"/>
  <c r="B1308" i="1" a="1"/>
  <c r="A1308" i="1" a="1"/>
  <c r="A1308" i="1" s="1"/>
  <c r="BG1307" i="1"/>
  <c r="BF1307" i="1"/>
  <c r="BE1307" i="1"/>
  <c r="BD1307" i="1"/>
  <c r="BC1307" i="1"/>
  <c r="BA1307" i="1"/>
  <c r="AZ1307" i="1"/>
  <c r="AY1307" i="1"/>
  <c r="AX1307" i="1"/>
  <c r="AW1307" i="1"/>
  <c r="AK1307" i="1"/>
  <c r="AR1307" i="1" s="1"/>
  <c r="AH1307" i="1"/>
  <c r="AG1307" i="1"/>
  <c r="AI1307" i="1" s="1"/>
  <c r="AJ1307" i="1" s="1"/>
  <c r="AF1307" i="1"/>
  <c r="AE1307" i="1"/>
  <c r="AD1307" i="1"/>
  <c r="AC1307" i="1"/>
  <c r="AB1307" i="1"/>
  <c r="AA1307" i="1"/>
  <c r="B1307" i="1" a="1"/>
  <c r="B1307" i="1" s="1"/>
  <c r="A1307" i="1"/>
  <c r="A1307" i="1" a="1"/>
  <c r="BG1306" i="1"/>
  <c r="BF1306" i="1"/>
  <c r="BE1306" i="1"/>
  <c r="BD1306" i="1"/>
  <c r="BC1306" i="1"/>
  <c r="BA1306" i="1"/>
  <c r="AZ1306" i="1"/>
  <c r="AY1306" i="1"/>
  <c r="AX1306" i="1"/>
  <c r="AW1306" i="1"/>
  <c r="AL1306" i="1"/>
  <c r="AS1306" i="1" s="1"/>
  <c r="AK1306" i="1"/>
  <c r="AR1306" i="1" s="1"/>
  <c r="AH1306" i="1"/>
  <c r="AG1306" i="1"/>
  <c r="AI1306" i="1" s="1"/>
  <c r="AF1306" i="1"/>
  <c r="AE1306" i="1"/>
  <c r="AD1306" i="1"/>
  <c r="AC1306" i="1"/>
  <c r="AB1306" i="1"/>
  <c r="AA1306" i="1"/>
  <c r="B1306" i="1" a="1"/>
  <c r="B1306" i="1" s="1"/>
  <c r="A1306" i="1" a="1"/>
  <c r="A1306" i="1" s="1"/>
  <c r="BG1305" i="1"/>
  <c r="BF1305" i="1"/>
  <c r="BE1305" i="1"/>
  <c r="BD1305" i="1"/>
  <c r="BC1305" i="1"/>
  <c r="BA1305" i="1"/>
  <c r="AZ1305" i="1"/>
  <c r="AY1305" i="1"/>
  <c r="AX1305" i="1"/>
  <c r="AW1305" i="1"/>
  <c r="AM1305" i="1"/>
  <c r="AT1305" i="1" s="1"/>
  <c r="AI1305" i="1"/>
  <c r="AL1305" i="1" s="1"/>
  <c r="AS1305" i="1" s="1"/>
  <c r="AH1305" i="1"/>
  <c r="AG1305" i="1"/>
  <c r="AF1305" i="1"/>
  <c r="AE1305" i="1"/>
  <c r="AD1305" i="1"/>
  <c r="AC1305" i="1"/>
  <c r="AB1305" i="1"/>
  <c r="AA1305" i="1"/>
  <c r="B1305" i="1"/>
  <c r="B1305" i="1" a="1"/>
  <c r="A1305" i="1" a="1"/>
  <c r="A1305" i="1" s="1"/>
  <c r="BG1304" i="1"/>
  <c r="BF1304" i="1"/>
  <c r="BE1304" i="1"/>
  <c r="BD1304" i="1"/>
  <c r="BC1304" i="1"/>
  <c r="BA1304" i="1"/>
  <c r="AZ1304" i="1"/>
  <c r="AY1304" i="1"/>
  <c r="AX1304" i="1"/>
  <c r="AW1304" i="1"/>
  <c r="AI1304" i="1"/>
  <c r="AH1304" i="1"/>
  <c r="AG1304" i="1"/>
  <c r="AF1304" i="1"/>
  <c r="AE1304" i="1"/>
  <c r="AD1304" i="1"/>
  <c r="AC1304" i="1"/>
  <c r="AB1304" i="1"/>
  <c r="AA1304" i="1"/>
  <c r="B1304" i="1" a="1"/>
  <c r="B1304" i="1" s="1"/>
  <c r="A1304" i="1"/>
  <c r="A1304" i="1" a="1"/>
  <c r="BG1303" i="1"/>
  <c r="BF1303" i="1"/>
  <c r="BE1303" i="1"/>
  <c r="BD1303" i="1"/>
  <c r="BC1303" i="1"/>
  <c r="BA1303" i="1"/>
  <c r="AZ1303" i="1"/>
  <c r="AY1303" i="1"/>
  <c r="AX1303" i="1"/>
  <c r="AW1303" i="1"/>
  <c r="AH1303" i="1"/>
  <c r="AG1303" i="1"/>
  <c r="AI1303" i="1" s="1"/>
  <c r="AF1303" i="1"/>
  <c r="AE1303" i="1"/>
  <c r="AD1303" i="1"/>
  <c r="AC1303" i="1"/>
  <c r="AB1303" i="1"/>
  <c r="AA1303" i="1"/>
  <c r="B1303" i="1" a="1"/>
  <c r="B1303" i="1" s="1"/>
  <c r="A1303" i="1"/>
  <c r="A1303" i="1" a="1"/>
  <c r="BG1302" i="1"/>
  <c r="BF1302" i="1"/>
  <c r="BE1302" i="1"/>
  <c r="BD1302" i="1"/>
  <c r="BC1302" i="1"/>
  <c r="BA1302" i="1"/>
  <c r="AZ1302" i="1"/>
  <c r="AY1302" i="1"/>
  <c r="AX1302" i="1"/>
  <c r="AW1302" i="1"/>
  <c r="AK1302" i="1"/>
  <c r="AR1302" i="1" s="1"/>
  <c r="AH1302" i="1"/>
  <c r="AG1302" i="1"/>
  <c r="AI1302" i="1" s="1"/>
  <c r="AF1302" i="1"/>
  <c r="AE1302" i="1"/>
  <c r="AD1302" i="1"/>
  <c r="AC1302" i="1"/>
  <c r="AB1302" i="1"/>
  <c r="AA1302" i="1"/>
  <c r="B1302" i="1" a="1"/>
  <c r="B1302" i="1" s="1"/>
  <c r="A1302" i="1" a="1"/>
  <c r="A1302" i="1" s="1"/>
  <c r="BG1301" i="1"/>
  <c r="BF1301" i="1"/>
  <c r="BE1301" i="1"/>
  <c r="BD1301" i="1"/>
  <c r="BC1301" i="1"/>
  <c r="BA1301" i="1"/>
  <c r="AZ1301" i="1"/>
  <c r="AY1301" i="1"/>
  <c r="AX1301" i="1"/>
  <c r="AW1301" i="1"/>
  <c r="AI1301" i="1"/>
  <c r="AH1301" i="1"/>
  <c r="AG1301" i="1"/>
  <c r="AF1301" i="1"/>
  <c r="AE1301" i="1"/>
  <c r="AD1301" i="1"/>
  <c r="AC1301" i="1"/>
  <c r="AB1301" i="1"/>
  <c r="AA1301" i="1"/>
  <c r="B1301" i="1"/>
  <c r="B1301" i="1" a="1"/>
  <c r="A1301" i="1" a="1"/>
  <c r="A1301" i="1" s="1"/>
  <c r="BG1300" i="1"/>
  <c r="BF1300" i="1"/>
  <c r="BE1300" i="1"/>
  <c r="BD1300" i="1"/>
  <c r="BC1300" i="1"/>
  <c r="BA1300" i="1"/>
  <c r="AZ1300" i="1"/>
  <c r="AY1300" i="1"/>
  <c r="AX1300" i="1"/>
  <c r="AW1300" i="1"/>
  <c r="AI1300" i="1"/>
  <c r="AM1300" i="1" s="1"/>
  <c r="AT1300" i="1" s="1"/>
  <c r="AH1300" i="1"/>
  <c r="AG1300" i="1"/>
  <c r="AF1300" i="1"/>
  <c r="AE1300" i="1"/>
  <c r="AD1300" i="1"/>
  <c r="AC1300" i="1"/>
  <c r="AB1300" i="1"/>
  <c r="AA1300" i="1"/>
  <c r="B1300" i="1"/>
  <c r="B1300" i="1" a="1"/>
  <c r="A1300" i="1" a="1"/>
  <c r="A1300" i="1" s="1"/>
  <c r="BG1299" i="1"/>
  <c r="BF1299" i="1"/>
  <c r="BE1299" i="1"/>
  <c r="BD1299" i="1"/>
  <c r="BC1299" i="1"/>
  <c r="BA1299" i="1"/>
  <c r="AZ1299" i="1"/>
  <c r="AY1299" i="1"/>
  <c r="AX1299" i="1"/>
  <c r="AW1299" i="1"/>
  <c r="AH1299" i="1"/>
  <c r="AG1299" i="1"/>
  <c r="AI1299" i="1" s="1"/>
  <c r="AF1299" i="1"/>
  <c r="AE1299" i="1"/>
  <c r="AD1299" i="1"/>
  <c r="AC1299" i="1"/>
  <c r="AB1299" i="1"/>
  <c r="AA1299" i="1"/>
  <c r="B1299" i="1" a="1"/>
  <c r="B1299" i="1" s="1"/>
  <c r="A1299" i="1"/>
  <c r="A1299" i="1" a="1"/>
  <c r="BG1298" i="1"/>
  <c r="BF1298" i="1"/>
  <c r="BE1298" i="1"/>
  <c r="BD1298" i="1"/>
  <c r="BC1298" i="1"/>
  <c r="BA1298" i="1"/>
  <c r="AZ1298" i="1"/>
  <c r="AY1298" i="1"/>
  <c r="AX1298" i="1"/>
  <c r="AW1298" i="1"/>
  <c r="AH1298" i="1"/>
  <c r="AG1298" i="1"/>
  <c r="AI1298" i="1" s="1"/>
  <c r="AL1298" i="1" s="1"/>
  <c r="AS1298" i="1" s="1"/>
  <c r="AF1298" i="1"/>
  <c r="AE1298" i="1"/>
  <c r="AD1298" i="1"/>
  <c r="AC1298" i="1"/>
  <c r="AB1298" i="1"/>
  <c r="AA1298" i="1"/>
  <c r="B1298" i="1" a="1"/>
  <c r="B1298" i="1" s="1"/>
  <c r="A1298" i="1"/>
  <c r="A1298" i="1" a="1"/>
  <c r="BG1297" i="1"/>
  <c r="BF1297" i="1"/>
  <c r="BE1297" i="1"/>
  <c r="BD1297" i="1"/>
  <c r="BC1297" i="1"/>
  <c r="BA1297" i="1"/>
  <c r="AZ1297" i="1"/>
  <c r="AY1297" i="1"/>
  <c r="AX1297" i="1"/>
  <c r="AW1297" i="1"/>
  <c r="AI1297" i="1"/>
  <c r="AH1297" i="1"/>
  <c r="AG1297" i="1"/>
  <c r="AF1297" i="1"/>
  <c r="AE1297" i="1"/>
  <c r="AD1297" i="1"/>
  <c r="AC1297" i="1"/>
  <c r="AB1297" i="1"/>
  <c r="AA1297" i="1"/>
  <c r="B1297" i="1"/>
  <c r="B1297" i="1" a="1"/>
  <c r="A1297" i="1" a="1"/>
  <c r="A1297" i="1" s="1"/>
  <c r="BG1296" i="1"/>
  <c r="BF1296" i="1"/>
  <c r="BE1296" i="1"/>
  <c r="BD1296" i="1"/>
  <c r="BC1296" i="1"/>
  <c r="BA1296" i="1"/>
  <c r="AZ1296" i="1"/>
  <c r="AY1296" i="1"/>
  <c r="AX1296" i="1"/>
  <c r="AW1296" i="1"/>
  <c r="AI1296" i="1"/>
  <c r="AH1296" i="1"/>
  <c r="AG1296" i="1"/>
  <c r="AF1296" i="1"/>
  <c r="AE1296" i="1"/>
  <c r="AD1296" i="1"/>
  <c r="AC1296" i="1"/>
  <c r="AB1296" i="1"/>
  <c r="AA1296" i="1"/>
  <c r="B1296" i="1" a="1"/>
  <c r="B1296" i="1" s="1"/>
  <c r="A1296" i="1" a="1"/>
  <c r="A1296" i="1" s="1"/>
  <c r="BG1295" i="1"/>
  <c r="BF1295" i="1"/>
  <c r="BE1295" i="1"/>
  <c r="BD1295" i="1"/>
  <c r="BC1295" i="1"/>
  <c r="BA1295" i="1"/>
  <c r="AZ1295" i="1"/>
  <c r="AY1295" i="1"/>
  <c r="AX1295" i="1"/>
  <c r="AW1295" i="1"/>
  <c r="AH1295" i="1"/>
  <c r="AG1295" i="1"/>
  <c r="AI1295" i="1" s="1"/>
  <c r="AN1295" i="1" s="1"/>
  <c r="AU1295" i="1" s="1"/>
  <c r="AF1295" i="1"/>
  <c r="AE1295" i="1"/>
  <c r="AD1295" i="1"/>
  <c r="AC1295" i="1"/>
  <c r="AB1295" i="1"/>
  <c r="AA1295" i="1"/>
  <c r="B1295" i="1" a="1"/>
  <c r="B1295" i="1" s="1"/>
  <c r="A1295" i="1"/>
  <c r="A1295" i="1" a="1"/>
  <c r="BG1294" i="1"/>
  <c r="BF1294" i="1"/>
  <c r="BE1294" i="1"/>
  <c r="BD1294" i="1"/>
  <c r="BC1294" i="1"/>
  <c r="BA1294" i="1"/>
  <c r="AZ1294" i="1"/>
  <c r="AY1294" i="1"/>
  <c r="AX1294" i="1"/>
  <c r="AW1294" i="1"/>
  <c r="AL1294" i="1"/>
  <c r="AS1294" i="1" s="1"/>
  <c r="AH1294" i="1"/>
  <c r="AG1294" i="1"/>
  <c r="AI1294" i="1" s="1"/>
  <c r="AK1294" i="1" s="1"/>
  <c r="AR1294" i="1" s="1"/>
  <c r="AF1294" i="1"/>
  <c r="AE1294" i="1"/>
  <c r="AD1294" i="1"/>
  <c r="AC1294" i="1"/>
  <c r="AB1294" i="1"/>
  <c r="AA1294" i="1"/>
  <c r="B1294" i="1" a="1"/>
  <c r="B1294" i="1" s="1"/>
  <c r="A1294" i="1" a="1"/>
  <c r="A1294" i="1" s="1"/>
  <c r="BG1293" i="1"/>
  <c r="BF1293" i="1"/>
  <c r="BE1293" i="1"/>
  <c r="BD1293" i="1"/>
  <c r="BC1293" i="1"/>
  <c r="BA1293" i="1"/>
  <c r="AZ1293" i="1"/>
  <c r="AY1293" i="1"/>
  <c r="AX1293" i="1"/>
  <c r="AW1293" i="1"/>
  <c r="AI1293" i="1"/>
  <c r="AM1293" i="1" s="1"/>
  <c r="AT1293" i="1" s="1"/>
  <c r="AH1293" i="1"/>
  <c r="AG1293" i="1"/>
  <c r="AF1293" i="1"/>
  <c r="AE1293" i="1"/>
  <c r="AD1293" i="1"/>
  <c r="AC1293" i="1"/>
  <c r="AB1293" i="1"/>
  <c r="AA1293" i="1"/>
  <c r="B1293" i="1"/>
  <c r="B1293" i="1" a="1"/>
  <c r="A1293" i="1" a="1"/>
  <c r="A1293" i="1" s="1"/>
  <c r="BG1292" i="1"/>
  <c r="BF1292" i="1"/>
  <c r="BE1292" i="1"/>
  <c r="BD1292" i="1"/>
  <c r="BC1292" i="1"/>
  <c r="BA1292" i="1"/>
  <c r="AZ1292" i="1"/>
  <c r="AY1292" i="1"/>
  <c r="AX1292" i="1"/>
  <c r="AW1292" i="1"/>
  <c r="AI1292" i="1"/>
  <c r="AN1292" i="1" s="1"/>
  <c r="AU1292" i="1" s="1"/>
  <c r="AH1292" i="1"/>
  <c r="AG1292" i="1"/>
  <c r="AF1292" i="1"/>
  <c r="AE1292" i="1"/>
  <c r="AD1292" i="1"/>
  <c r="AC1292" i="1"/>
  <c r="AB1292" i="1"/>
  <c r="AA1292" i="1"/>
  <c r="B1292" i="1" a="1"/>
  <c r="B1292" i="1" s="1"/>
  <c r="A1292" i="1"/>
  <c r="A1292" i="1" a="1"/>
  <c r="BG1291" i="1"/>
  <c r="BF1291" i="1"/>
  <c r="BE1291" i="1"/>
  <c r="BD1291" i="1"/>
  <c r="BC1291" i="1"/>
  <c r="BA1291" i="1"/>
  <c r="AZ1291" i="1"/>
  <c r="AY1291" i="1"/>
  <c r="AX1291" i="1"/>
  <c r="AW1291" i="1"/>
  <c r="AN1291" i="1"/>
  <c r="AU1291" i="1" s="1"/>
  <c r="AJ1291" i="1"/>
  <c r="AQ1291" i="1" s="1"/>
  <c r="AH1291" i="1"/>
  <c r="AG1291" i="1"/>
  <c r="AI1291" i="1" s="1"/>
  <c r="AF1291" i="1"/>
  <c r="AE1291" i="1"/>
  <c r="AD1291" i="1"/>
  <c r="AC1291" i="1"/>
  <c r="AB1291" i="1"/>
  <c r="AA1291" i="1"/>
  <c r="B1291" i="1" a="1"/>
  <c r="B1291" i="1" s="1"/>
  <c r="A1291" i="1"/>
  <c r="A1291" i="1" a="1"/>
  <c r="BG1290" i="1"/>
  <c r="BF1290" i="1"/>
  <c r="BE1290" i="1"/>
  <c r="BD1290" i="1"/>
  <c r="BC1290" i="1"/>
  <c r="BA1290" i="1"/>
  <c r="AZ1290" i="1"/>
  <c r="AY1290" i="1"/>
  <c r="AX1290" i="1"/>
  <c r="AW1290" i="1"/>
  <c r="AH1290" i="1"/>
  <c r="AG1290" i="1"/>
  <c r="AI1290" i="1" s="1"/>
  <c r="AK1290" i="1" s="1"/>
  <c r="AR1290" i="1" s="1"/>
  <c r="AF1290" i="1"/>
  <c r="AE1290" i="1"/>
  <c r="AD1290" i="1"/>
  <c r="AC1290" i="1"/>
  <c r="AB1290" i="1"/>
  <c r="AA1290" i="1"/>
  <c r="B1290" i="1" a="1"/>
  <c r="B1290" i="1" s="1"/>
  <c r="A1290" i="1" a="1"/>
  <c r="A1290" i="1" s="1"/>
  <c r="BG1289" i="1"/>
  <c r="BF1289" i="1"/>
  <c r="BE1289" i="1"/>
  <c r="BD1289" i="1"/>
  <c r="BC1289" i="1"/>
  <c r="BA1289" i="1"/>
  <c r="AZ1289" i="1"/>
  <c r="AY1289" i="1"/>
  <c r="AX1289" i="1"/>
  <c r="AW1289" i="1"/>
  <c r="AI1289" i="1"/>
  <c r="AH1289" i="1"/>
  <c r="AG1289" i="1"/>
  <c r="AF1289" i="1"/>
  <c r="AE1289" i="1"/>
  <c r="AD1289" i="1"/>
  <c r="AC1289" i="1"/>
  <c r="AB1289" i="1"/>
  <c r="AA1289" i="1"/>
  <c r="B1289" i="1"/>
  <c r="B1289" i="1" a="1"/>
  <c r="A1289" i="1" a="1"/>
  <c r="A1289" i="1" s="1"/>
  <c r="BG1288" i="1"/>
  <c r="BF1288" i="1"/>
  <c r="BE1288" i="1"/>
  <c r="BD1288" i="1"/>
  <c r="BC1288" i="1"/>
  <c r="BA1288" i="1"/>
  <c r="AZ1288" i="1"/>
  <c r="AY1288" i="1"/>
  <c r="AX1288" i="1"/>
  <c r="AW1288" i="1"/>
  <c r="AI1288" i="1"/>
  <c r="AH1288" i="1"/>
  <c r="AG1288" i="1"/>
  <c r="AF1288" i="1"/>
  <c r="AE1288" i="1"/>
  <c r="AD1288" i="1"/>
  <c r="AC1288" i="1"/>
  <c r="AB1288" i="1"/>
  <c r="AA1288" i="1"/>
  <c r="B1288" i="1"/>
  <c r="B1288" i="1" a="1"/>
  <c r="A1288" i="1" a="1"/>
  <c r="A1288" i="1" s="1"/>
  <c r="BG1287" i="1"/>
  <c r="BF1287" i="1"/>
  <c r="BE1287" i="1"/>
  <c r="BD1287" i="1"/>
  <c r="BC1287" i="1"/>
  <c r="BA1287" i="1"/>
  <c r="AZ1287" i="1"/>
  <c r="AY1287" i="1"/>
  <c r="AX1287" i="1"/>
  <c r="AW1287" i="1"/>
  <c r="AH1287" i="1"/>
  <c r="AG1287" i="1"/>
  <c r="AI1287" i="1" s="1"/>
  <c r="AN1287" i="1" s="1"/>
  <c r="AU1287" i="1" s="1"/>
  <c r="AF1287" i="1"/>
  <c r="AE1287" i="1"/>
  <c r="AD1287" i="1"/>
  <c r="AC1287" i="1"/>
  <c r="AB1287" i="1"/>
  <c r="AA1287" i="1"/>
  <c r="B1287" i="1" a="1"/>
  <c r="B1287" i="1" s="1"/>
  <c r="A1287" i="1"/>
  <c r="A1287" i="1" a="1"/>
  <c r="BG1286" i="1"/>
  <c r="BF1286" i="1"/>
  <c r="BE1286" i="1"/>
  <c r="BD1286" i="1"/>
  <c r="BC1286" i="1"/>
  <c r="BA1286" i="1"/>
  <c r="AZ1286" i="1"/>
  <c r="AY1286" i="1"/>
  <c r="AX1286" i="1"/>
  <c r="AW1286" i="1"/>
  <c r="AH1286" i="1"/>
  <c r="AG1286" i="1"/>
  <c r="AI1286" i="1" s="1"/>
  <c r="AL1286" i="1" s="1"/>
  <c r="AS1286" i="1" s="1"/>
  <c r="AF1286" i="1"/>
  <c r="AE1286" i="1"/>
  <c r="AD1286" i="1"/>
  <c r="AC1286" i="1"/>
  <c r="AB1286" i="1"/>
  <c r="AA1286" i="1"/>
  <c r="B1286" i="1" a="1"/>
  <c r="B1286" i="1" s="1"/>
  <c r="A1286" i="1" a="1"/>
  <c r="A1286" i="1" s="1"/>
  <c r="BG1285" i="1"/>
  <c r="BF1285" i="1"/>
  <c r="BE1285" i="1"/>
  <c r="BD1285" i="1"/>
  <c r="BC1285" i="1"/>
  <c r="BA1285" i="1"/>
  <c r="AZ1285" i="1"/>
  <c r="AY1285" i="1"/>
  <c r="AX1285" i="1"/>
  <c r="AW1285" i="1"/>
  <c r="AI1285" i="1"/>
  <c r="AH1285" i="1"/>
  <c r="AG1285" i="1"/>
  <c r="AF1285" i="1"/>
  <c r="AE1285" i="1"/>
  <c r="AD1285" i="1"/>
  <c r="AC1285" i="1"/>
  <c r="AB1285" i="1"/>
  <c r="AA1285" i="1"/>
  <c r="B1285" i="1"/>
  <c r="B1285" i="1" a="1"/>
  <c r="A1285" i="1" a="1"/>
  <c r="A1285" i="1" s="1"/>
  <c r="BG1284" i="1"/>
  <c r="BF1284" i="1"/>
  <c r="BE1284" i="1"/>
  <c r="BD1284" i="1"/>
  <c r="BC1284" i="1"/>
  <c r="BA1284" i="1"/>
  <c r="AZ1284" i="1"/>
  <c r="AY1284" i="1"/>
  <c r="AX1284" i="1"/>
  <c r="AW1284" i="1"/>
  <c r="AN1284" i="1"/>
  <c r="AU1284" i="1" s="1"/>
  <c r="AI1284" i="1"/>
  <c r="AJ1284" i="1" s="1"/>
  <c r="AH1284" i="1"/>
  <c r="AG1284" i="1"/>
  <c r="AF1284" i="1"/>
  <c r="AE1284" i="1"/>
  <c r="AD1284" i="1"/>
  <c r="AC1284" i="1"/>
  <c r="AB1284" i="1"/>
  <c r="AA1284" i="1"/>
  <c r="B1284" i="1"/>
  <c r="B1284" i="1" a="1"/>
  <c r="A1284" i="1" a="1"/>
  <c r="A1284" i="1" s="1"/>
  <c r="BG1283" i="1"/>
  <c r="BF1283" i="1"/>
  <c r="BE1283" i="1"/>
  <c r="BD1283" i="1"/>
  <c r="BC1283" i="1"/>
  <c r="BA1283" i="1"/>
  <c r="AZ1283" i="1"/>
  <c r="AY1283" i="1"/>
  <c r="AX1283" i="1"/>
  <c r="AW1283" i="1"/>
  <c r="AH1283" i="1"/>
  <c r="AG1283" i="1"/>
  <c r="AI1283" i="1" s="1"/>
  <c r="AJ1283" i="1" s="1"/>
  <c r="AF1283" i="1"/>
  <c r="AE1283" i="1"/>
  <c r="AD1283" i="1"/>
  <c r="AC1283" i="1"/>
  <c r="AB1283" i="1"/>
  <c r="AA1283" i="1"/>
  <c r="B1283" i="1" a="1"/>
  <c r="B1283" i="1" s="1"/>
  <c r="A1283" i="1"/>
  <c r="A1283" i="1" a="1"/>
  <c r="BG1282" i="1"/>
  <c r="BF1282" i="1"/>
  <c r="BE1282" i="1"/>
  <c r="BD1282" i="1"/>
  <c r="BC1282" i="1"/>
  <c r="BA1282" i="1"/>
  <c r="AZ1282" i="1"/>
  <c r="AY1282" i="1"/>
  <c r="AX1282" i="1"/>
  <c r="AW1282" i="1"/>
  <c r="AK1282" i="1"/>
  <c r="AR1282" i="1" s="1"/>
  <c r="AH1282" i="1"/>
  <c r="AG1282" i="1"/>
  <c r="AI1282" i="1" s="1"/>
  <c r="AL1282" i="1" s="1"/>
  <c r="AS1282" i="1" s="1"/>
  <c r="AF1282" i="1"/>
  <c r="AE1282" i="1"/>
  <c r="AD1282" i="1"/>
  <c r="AC1282" i="1"/>
  <c r="AB1282" i="1"/>
  <c r="AA1282" i="1"/>
  <c r="B1282" i="1" a="1"/>
  <c r="B1282" i="1" s="1"/>
  <c r="A1282" i="1"/>
  <c r="A1282" i="1" a="1"/>
  <c r="BG1281" i="1"/>
  <c r="BF1281" i="1"/>
  <c r="BE1281" i="1"/>
  <c r="BD1281" i="1"/>
  <c r="BC1281" i="1"/>
  <c r="BA1281" i="1"/>
  <c r="AZ1281" i="1"/>
  <c r="AY1281" i="1"/>
  <c r="AX1281" i="1"/>
  <c r="AW1281" i="1"/>
  <c r="AI1281" i="1"/>
  <c r="AL1281" i="1" s="1"/>
  <c r="AS1281" i="1" s="1"/>
  <c r="AH1281" i="1"/>
  <c r="AG1281" i="1"/>
  <c r="AF1281" i="1"/>
  <c r="AE1281" i="1"/>
  <c r="AD1281" i="1"/>
  <c r="AC1281" i="1"/>
  <c r="AB1281" i="1"/>
  <c r="AA1281" i="1"/>
  <c r="B1281" i="1" a="1"/>
  <c r="B1281" i="1" s="1"/>
  <c r="A1281" i="1" a="1"/>
  <c r="A1281" i="1" s="1"/>
  <c r="BG1280" i="1"/>
  <c r="BF1280" i="1"/>
  <c r="BE1280" i="1"/>
  <c r="BD1280" i="1"/>
  <c r="BC1280" i="1"/>
  <c r="BA1280" i="1"/>
  <c r="AZ1280" i="1"/>
  <c r="AY1280" i="1"/>
  <c r="AX1280" i="1"/>
  <c r="AW1280" i="1"/>
  <c r="AI1280" i="1"/>
  <c r="AH1280" i="1"/>
  <c r="AG1280" i="1"/>
  <c r="AF1280" i="1"/>
  <c r="AE1280" i="1"/>
  <c r="AD1280" i="1"/>
  <c r="AC1280" i="1"/>
  <c r="AB1280" i="1"/>
  <c r="AA1280" i="1"/>
  <c r="B1280" i="1"/>
  <c r="B1280" i="1" a="1"/>
  <c r="A1280" i="1" a="1"/>
  <c r="A1280" i="1" s="1"/>
  <c r="BG1279" i="1"/>
  <c r="BF1279" i="1"/>
  <c r="BE1279" i="1"/>
  <c r="BD1279" i="1"/>
  <c r="BC1279" i="1"/>
  <c r="BA1279" i="1"/>
  <c r="AZ1279" i="1"/>
  <c r="AY1279" i="1"/>
  <c r="AX1279" i="1"/>
  <c r="AW1279" i="1"/>
  <c r="AH1279" i="1"/>
  <c r="AG1279" i="1"/>
  <c r="AI1279" i="1" s="1"/>
  <c r="AM1279" i="1" s="1"/>
  <c r="AT1279" i="1" s="1"/>
  <c r="AF1279" i="1"/>
  <c r="AE1279" i="1"/>
  <c r="AD1279" i="1"/>
  <c r="AC1279" i="1"/>
  <c r="AB1279" i="1"/>
  <c r="AA1279" i="1"/>
  <c r="B1279" i="1" a="1"/>
  <c r="B1279" i="1" s="1"/>
  <c r="A1279" i="1"/>
  <c r="A1279" i="1" a="1"/>
  <c r="BG1278" i="1"/>
  <c r="BF1278" i="1"/>
  <c r="BE1278" i="1"/>
  <c r="BD1278" i="1"/>
  <c r="BC1278" i="1"/>
  <c r="BA1278" i="1"/>
  <c r="AZ1278" i="1"/>
  <c r="AY1278" i="1"/>
  <c r="AX1278" i="1"/>
  <c r="AW1278" i="1"/>
  <c r="AH1278" i="1"/>
  <c r="AG1278" i="1"/>
  <c r="AI1278" i="1" s="1"/>
  <c r="AF1278" i="1"/>
  <c r="AE1278" i="1"/>
  <c r="AD1278" i="1"/>
  <c r="AC1278" i="1"/>
  <c r="AB1278" i="1"/>
  <c r="AA1278" i="1"/>
  <c r="B1278" i="1" a="1"/>
  <c r="B1278" i="1" s="1"/>
  <c r="A1278" i="1"/>
  <c r="A1278" i="1" a="1"/>
  <c r="BG1277" i="1"/>
  <c r="BF1277" i="1"/>
  <c r="BE1277" i="1"/>
  <c r="BD1277" i="1"/>
  <c r="BC1277" i="1"/>
  <c r="BA1277" i="1"/>
  <c r="AZ1277" i="1"/>
  <c r="AY1277" i="1"/>
  <c r="AX1277" i="1"/>
  <c r="AW1277" i="1"/>
  <c r="AH1277" i="1"/>
  <c r="AG1277" i="1"/>
  <c r="AI1277" i="1" s="1"/>
  <c r="AM1277" i="1" s="1"/>
  <c r="AT1277" i="1" s="1"/>
  <c r="AF1277" i="1"/>
  <c r="AE1277" i="1"/>
  <c r="AD1277" i="1"/>
  <c r="AC1277" i="1"/>
  <c r="AB1277" i="1"/>
  <c r="AA1277" i="1"/>
  <c r="B1277" i="1"/>
  <c r="B1277" i="1" a="1"/>
  <c r="A1277" i="1"/>
  <c r="A1277" i="1" a="1"/>
  <c r="BG1276" i="1"/>
  <c r="BF1276" i="1"/>
  <c r="BE1276" i="1"/>
  <c r="BD1276" i="1"/>
  <c r="BC1276" i="1"/>
  <c r="BA1276" i="1"/>
  <c r="AZ1276" i="1"/>
  <c r="AY1276" i="1"/>
  <c r="AX1276" i="1"/>
  <c r="AW1276" i="1"/>
  <c r="AH1276" i="1"/>
  <c r="AG1276" i="1"/>
  <c r="AI1276" i="1" s="1"/>
  <c r="AK1276" i="1" s="1"/>
  <c r="AR1276" i="1" s="1"/>
  <c r="AF1276" i="1"/>
  <c r="AE1276" i="1"/>
  <c r="AD1276" i="1"/>
  <c r="AC1276" i="1"/>
  <c r="AB1276" i="1"/>
  <c r="AA1276" i="1"/>
  <c r="B1276" i="1" a="1"/>
  <c r="B1276" i="1" s="1"/>
  <c r="A1276" i="1" a="1"/>
  <c r="A1276" i="1" s="1"/>
  <c r="BG1275" i="1"/>
  <c r="BF1275" i="1"/>
  <c r="BE1275" i="1"/>
  <c r="BD1275" i="1"/>
  <c r="BC1275" i="1"/>
  <c r="BA1275" i="1"/>
  <c r="AZ1275" i="1"/>
  <c r="AY1275" i="1"/>
  <c r="AX1275" i="1"/>
  <c r="AW1275" i="1"/>
  <c r="AR1275" i="1"/>
  <c r="AM1275" i="1"/>
  <c r="AT1275" i="1" s="1"/>
  <c r="AJ1275" i="1"/>
  <c r="AQ1275" i="1" s="1"/>
  <c r="AI1275" i="1"/>
  <c r="AK1275" i="1" s="1"/>
  <c r="AH1275" i="1"/>
  <c r="AG1275" i="1"/>
  <c r="AF1275" i="1"/>
  <c r="AE1275" i="1"/>
  <c r="AD1275" i="1"/>
  <c r="AC1275" i="1"/>
  <c r="AB1275" i="1"/>
  <c r="AA1275" i="1"/>
  <c r="B1275" i="1"/>
  <c r="B1275" i="1" a="1"/>
  <c r="A1275" i="1"/>
  <c r="A1275" i="1" a="1"/>
  <c r="BG1274" i="1"/>
  <c r="BF1274" i="1"/>
  <c r="BE1274" i="1"/>
  <c r="BD1274" i="1"/>
  <c r="BC1274" i="1"/>
  <c r="BA1274" i="1"/>
  <c r="AZ1274" i="1"/>
  <c r="AY1274" i="1"/>
  <c r="AX1274" i="1"/>
  <c r="AW1274" i="1"/>
  <c r="AI1274" i="1"/>
  <c r="AL1274" i="1" s="1"/>
  <c r="AS1274" i="1" s="1"/>
  <c r="AH1274" i="1"/>
  <c r="AG1274" i="1"/>
  <c r="AF1274" i="1"/>
  <c r="AE1274" i="1"/>
  <c r="AD1274" i="1"/>
  <c r="AC1274" i="1"/>
  <c r="AB1274" i="1"/>
  <c r="AA1274" i="1"/>
  <c r="B1274" i="1" a="1"/>
  <c r="B1274" i="1" s="1"/>
  <c r="A1274" i="1" a="1"/>
  <c r="A1274" i="1" s="1"/>
  <c r="BG1273" i="1"/>
  <c r="BF1273" i="1"/>
  <c r="BE1273" i="1"/>
  <c r="BD1273" i="1"/>
  <c r="BC1273" i="1"/>
  <c r="BA1273" i="1"/>
  <c r="AZ1273" i="1"/>
  <c r="AY1273" i="1"/>
  <c r="AX1273" i="1"/>
  <c r="AW1273" i="1"/>
  <c r="AH1273" i="1"/>
  <c r="AG1273" i="1"/>
  <c r="AI1273" i="1" s="1"/>
  <c r="AL1273" i="1" s="1"/>
  <c r="AS1273" i="1" s="1"/>
  <c r="AF1273" i="1"/>
  <c r="AE1273" i="1"/>
  <c r="AD1273" i="1"/>
  <c r="AC1273" i="1"/>
  <c r="AB1273" i="1"/>
  <c r="AA1273" i="1"/>
  <c r="B1273" i="1" a="1"/>
  <c r="B1273" i="1" s="1"/>
  <c r="A1273" i="1"/>
  <c r="A1273" i="1" a="1"/>
  <c r="BG1272" i="1"/>
  <c r="BF1272" i="1"/>
  <c r="BE1272" i="1"/>
  <c r="BD1272" i="1"/>
  <c r="BC1272" i="1"/>
  <c r="BA1272" i="1"/>
  <c r="AZ1272" i="1"/>
  <c r="AY1272" i="1"/>
  <c r="AX1272" i="1"/>
  <c r="AW1272" i="1"/>
  <c r="AI1272" i="1"/>
  <c r="AH1272" i="1"/>
  <c r="AG1272" i="1"/>
  <c r="AF1272" i="1"/>
  <c r="AE1272" i="1"/>
  <c r="AD1272" i="1"/>
  <c r="AC1272" i="1"/>
  <c r="AB1272" i="1"/>
  <c r="AA1272" i="1"/>
  <c r="B1272" i="1" a="1"/>
  <c r="B1272" i="1" s="1"/>
  <c r="A1272" i="1" a="1"/>
  <c r="A1272" i="1" s="1"/>
  <c r="BG1271" i="1"/>
  <c r="BF1271" i="1"/>
  <c r="BE1271" i="1"/>
  <c r="BD1271" i="1"/>
  <c r="BC1271" i="1"/>
  <c r="BA1271" i="1"/>
  <c r="AZ1271" i="1"/>
  <c r="AY1271" i="1"/>
  <c r="AX1271" i="1"/>
  <c r="AW1271" i="1"/>
  <c r="AI1271" i="1"/>
  <c r="AH1271" i="1"/>
  <c r="AG1271" i="1"/>
  <c r="AF1271" i="1"/>
  <c r="AE1271" i="1"/>
  <c r="AD1271" i="1"/>
  <c r="AC1271" i="1"/>
  <c r="AB1271" i="1"/>
  <c r="AA1271" i="1"/>
  <c r="B1271" i="1"/>
  <c r="B1271" i="1" a="1"/>
  <c r="A1271" i="1" a="1"/>
  <c r="A1271" i="1" s="1"/>
  <c r="BG1270" i="1"/>
  <c r="BF1270" i="1"/>
  <c r="BE1270" i="1"/>
  <c r="BD1270" i="1"/>
  <c r="BC1270" i="1"/>
  <c r="BA1270" i="1"/>
  <c r="AZ1270" i="1"/>
  <c r="AY1270" i="1"/>
  <c r="AX1270" i="1"/>
  <c r="AW1270" i="1"/>
  <c r="AH1270" i="1"/>
  <c r="AG1270" i="1"/>
  <c r="AI1270" i="1" s="1"/>
  <c r="AK1270" i="1" s="1"/>
  <c r="AR1270" i="1" s="1"/>
  <c r="AF1270" i="1"/>
  <c r="AE1270" i="1"/>
  <c r="AD1270" i="1"/>
  <c r="AC1270" i="1"/>
  <c r="AB1270" i="1"/>
  <c r="AA1270" i="1"/>
  <c r="B1270" i="1" a="1"/>
  <c r="B1270" i="1" s="1"/>
  <c r="A1270" i="1"/>
  <c r="A1270" i="1" a="1"/>
  <c r="BG1269" i="1"/>
  <c r="BF1269" i="1"/>
  <c r="BE1269" i="1"/>
  <c r="BD1269" i="1"/>
  <c r="BC1269" i="1"/>
  <c r="BA1269" i="1"/>
  <c r="AZ1269" i="1"/>
  <c r="AY1269" i="1"/>
  <c r="AX1269" i="1"/>
  <c r="AW1269" i="1"/>
  <c r="AK1269" i="1"/>
  <c r="AR1269" i="1" s="1"/>
  <c r="AH1269" i="1"/>
  <c r="AG1269" i="1"/>
  <c r="AI1269" i="1" s="1"/>
  <c r="AM1269" i="1" s="1"/>
  <c r="AT1269" i="1" s="1"/>
  <c r="AF1269" i="1"/>
  <c r="AE1269" i="1"/>
  <c r="AD1269" i="1"/>
  <c r="AC1269" i="1"/>
  <c r="AB1269" i="1"/>
  <c r="AA1269" i="1"/>
  <c r="B1269" i="1" a="1"/>
  <c r="B1269" i="1" s="1"/>
  <c r="A1269" i="1"/>
  <c r="A1269" i="1" a="1"/>
  <c r="BG1268" i="1"/>
  <c r="BF1268" i="1"/>
  <c r="BE1268" i="1"/>
  <c r="BD1268" i="1"/>
  <c r="BC1268" i="1"/>
  <c r="BA1268" i="1"/>
  <c r="AZ1268" i="1"/>
  <c r="AY1268" i="1"/>
  <c r="AX1268" i="1"/>
  <c r="AW1268" i="1"/>
  <c r="AI1268" i="1"/>
  <c r="AL1268" i="1" s="1"/>
  <c r="AS1268" i="1" s="1"/>
  <c r="AH1268" i="1"/>
  <c r="AG1268" i="1"/>
  <c r="AF1268" i="1"/>
  <c r="AE1268" i="1"/>
  <c r="AD1268" i="1"/>
  <c r="AC1268" i="1"/>
  <c r="AB1268" i="1"/>
  <c r="AA1268" i="1"/>
  <c r="B1268" i="1"/>
  <c r="B1268" i="1" a="1"/>
  <c r="A1268" i="1" a="1"/>
  <c r="A1268" i="1" s="1"/>
  <c r="BG1267" i="1"/>
  <c r="BF1267" i="1"/>
  <c r="BE1267" i="1"/>
  <c r="BD1267" i="1"/>
  <c r="BC1267" i="1"/>
  <c r="BA1267" i="1"/>
  <c r="AZ1267" i="1"/>
  <c r="AY1267" i="1"/>
  <c r="AX1267" i="1"/>
  <c r="AW1267" i="1"/>
  <c r="AM1267" i="1"/>
  <c r="AT1267" i="1" s="1"/>
  <c r="AI1267" i="1"/>
  <c r="AK1267" i="1" s="1"/>
  <c r="AR1267" i="1" s="1"/>
  <c r="AH1267" i="1"/>
  <c r="AG1267" i="1"/>
  <c r="AF1267" i="1"/>
  <c r="AE1267" i="1"/>
  <c r="AD1267" i="1"/>
  <c r="AC1267" i="1"/>
  <c r="AB1267" i="1"/>
  <c r="AA1267" i="1"/>
  <c r="B1267" i="1"/>
  <c r="B1267" i="1" a="1"/>
  <c r="A1267" i="1" a="1"/>
  <c r="A1267" i="1" s="1"/>
  <c r="BG1266" i="1"/>
  <c r="BF1266" i="1"/>
  <c r="BE1266" i="1"/>
  <c r="BD1266" i="1"/>
  <c r="BC1266" i="1"/>
  <c r="BA1266" i="1"/>
  <c r="AZ1266" i="1"/>
  <c r="AY1266" i="1"/>
  <c r="AX1266" i="1"/>
  <c r="AW1266" i="1"/>
  <c r="AH1266" i="1"/>
  <c r="AG1266" i="1"/>
  <c r="AI1266" i="1" s="1"/>
  <c r="AJ1266" i="1" s="1"/>
  <c r="AF1266" i="1"/>
  <c r="AE1266" i="1"/>
  <c r="AD1266" i="1"/>
  <c r="AC1266" i="1"/>
  <c r="AB1266" i="1"/>
  <c r="AA1266" i="1"/>
  <c r="B1266" i="1" a="1"/>
  <c r="B1266" i="1" s="1"/>
  <c r="A1266" i="1" a="1"/>
  <c r="A1266" i="1" s="1"/>
  <c r="BG1265" i="1"/>
  <c r="BF1265" i="1"/>
  <c r="BE1265" i="1"/>
  <c r="BD1265" i="1"/>
  <c r="BC1265" i="1"/>
  <c r="BA1265" i="1"/>
  <c r="AZ1265" i="1"/>
  <c r="AY1265" i="1"/>
  <c r="AX1265" i="1"/>
  <c r="AW1265" i="1"/>
  <c r="AK1265" i="1"/>
  <c r="AR1265" i="1" s="1"/>
  <c r="AJ1265" i="1"/>
  <c r="AH1265" i="1"/>
  <c r="AG1265" i="1"/>
  <c r="AI1265" i="1" s="1"/>
  <c r="AM1265" i="1" s="1"/>
  <c r="AT1265" i="1" s="1"/>
  <c r="AF1265" i="1"/>
  <c r="AE1265" i="1"/>
  <c r="AD1265" i="1"/>
  <c r="AC1265" i="1"/>
  <c r="AB1265" i="1"/>
  <c r="AA1265" i="1"/>
  <c r="B1265" i="1" a="1"/>
  <c r="B1265" i="1" s="1"/>
  <c r="A1265" i="1"/>
  <c r="A1265" i="1" a="1"/>
  <c r="BG1264" i="1"/>
  <c r="BF1264" i="1"/>
  <c r="BE1264" i="1"/>
  <c r="BD1264" i="1"/>
  <c r="BC1264" i="1"/>
  <c r="BA1264" i="1"/>
  <c r="AZ1264" i="1"/>
  <c r="AY1264" i="1"/>
  <c r="AX1264" i="1"/>
  <c r="AW1264" i="1"/>
  <c r="AH1264" i="1"/>
  <c r="AG1264" i="1"/>
  <c r="AI1264" i="1" s="1"/>
  <c r="AL1264" i="1" s="1"/>
  <c r="AS1264" i="1" s="1"/>
  <c r="AF1264" i="1"/>
  <c r="AE1264" i="1"/>
  <c r="AD1264" i="1"/>
  <c r="AC1264" i="1"/>
  <c r="AB1264" i="1"/>
  <c r="AA1264" i="1"/>
  <c r="B1264" i="1" a="1"/>
  <c r="B1264" i="1" s="1"/>
  <c r="A1264" i="1" a="1"/>
  <c r="A1264" i="1" s="1"/>
  <c r="BG1263" i="1"/>
  <c r="BF1263" i="1"/>
  <c r="BE1263" i="1"/>
  <c r="BD1263" i="1"/>
  <c r="BC1263" i="1"/>
  <c r="BA1263" i="1"/>
  <c r="AZ1263" i="1"/>
  <c r="AY1263" i="1"/>
  <c r="AX1263" i="1"/>
  <c r="AW1263" i="1"/>
  <c r="AR1263" i="1"/>
  <c r="AM1263" i="1"/>
  <c r="AT1263" i="1" s="1"/>
  <c r="AL1263" i="1"/>
  <c r="AS1263" i="1" s="1"/>
  <c r="AI1263" i="1"/>
  <c r="AK1263" i="1" s="1"/>
  <c r="AH1263" i="1"/>
  <c r="AG1263" i="1"/>
  <c r="AF1263" i="1"/>
  <c r="AE1263" i="1"/>
  <c r="AD1263" i="1"/>
  <c r="AC1263" i="1"/>
  <c r="AB1263" i="1"/>
  <c r="AA1263" i="1"/>
  <c r="B1263" i="1"/>
  <c r="B1263" i="1" a="1"/>
  <c r="A1263" i="1" a="1"/>
  <c r="A1263" i="1" s="1"/>
  <c r="BG1262" i="1"/>
  <c r="BF1262" i="1"/>
  <c r="BE1262" i="1"/>
  <c r="BD1262" i="1"/>
  <c r="BC1262" i="1"/>
  <c r="BA1262" i="1"/>
  <c r="AZ1262" i="1"/>
  <c r="AY1262" i="1"/>
  <c r="AX1262" i="1"/>
  <c r="AW1262" i="1"/>
  <c r="AI1262" i="1"/>
  <c r="AH1262" i="1"/>
  <c r="AG1262" i="1"/>
  <c r="AF1262" i="1"/>
  <c r="AE1262" i="1"/>
  <c r="AD1262" i="1"/>
  <c r="AC1262" i="1"/>
  <c r="AB1262" i="1"/>
  <c r="AA1262" i="1"/>
  <c r="B1262" i="1" a="1"/>
  <c r="B1262" i="1" s="1"/>
  <c r="A1262" i="1" a="1"/>
  <c r="A1262" i="1" s="1"/>
  <c r="BG1261" i="1"/>
  <c r="BF1261" i="1"/>
  <c r="BE1261" i="1"/>
  <c r="BD1261" i="1"/>
  <c r="BC1261" i="1"/>
  <c r="BA1261" i="1"/>
  <c r="AZ1261" i="1"/>
  <c r="AY1261" i="1"/>
  <c r="AX1261" i="1"/>
  <c r="AW1261" i="1"/>
  <c r="AT1261" i="1"/>
  <c r="AK1261" i="1"/>
  <c r="AR1261" i="1" s="1"/>
  <c r="AJ1261" i="1"/>
  <c r="AQ1261" i="1" s="1"/>
  <c r="AH1261" i="1"/>
  <c r="AG1261" i="1"/>
  <c r="AI1261" i="1" s="1"/>
  <c r="AM1261" i="1" s="1"/>
  <c r="AF1261" i="1"/>
  <c r="AE1261" i="1"/>
  <c r="AD1261" i="1"/>
  <c r="AC1261" i="1"/>
  <c r="AB1261" i="1"/>
  <c r="AA1261" i="1"/>
  <c r="B1261" i="1"/>
  <c r="B1261" i="1" a="1"/>
  <c r="A1261" i="1"/>
  <c r="A1261" i="1" a="1"/>
  <c r="BG1260" i="1"/>
  <c r="BF1260" i="1"/>
  <c r="BE1260" i="1"/>
  <c r="BD1260" i="1"/>
  <c r="BC1260" i="1"/>
  <c r="BA1260" i="1"/>
  <c r="AZ1260" i="1"/>
  <c r="AY1260" i="1"/>
  <c r="AX1260" i="1"/>
  <c r="AW1260" i="1"/>
  <c r="AH1260" i="1"/>
  <c r="AG1260" i="1"/>
  <c r="AI1260" i="1" s="1"/>
  <c r="AF1260" i="1"/>
  <c r="AE1260" i="1"/>
  <c r="AD1260" i="1"/>
  <c r="AC1260" i="1"/>
  <c r="AB1260" i="1"/>
  <c r="AA1260" i="1"/>
  <c r="B1260" i="1" a="1"/>
  <c r="B1260" i="1" s="1"/>
  <c r="A1260" i="1" a="1"/>
  <c r="A1260" i="1" s="1"/>
  <c r="BG1259" i="1"/>
  <c r="BF1259" i="1"/>
  <c r="BE1259" i="1"/>
  <c r="BD1259" i="1"/>
  <c r="BC1259" i="1"/>
  <c r="BA1259" i="1"/>
  <c r="AZ1259" i="1"/>
  <c r="AY1259" i="1"/>
  <c r="AX1259" i="1"/>
  <c r="AW1259" i="1"/>
  <c r="AR1259" i="1"/>
  <c r="AM1259" i="1"/>
  <c r="AT1259" i="1" s="1"/>
  <c r="AJ1259" i="1"/>
  <c r="AQ1259" i="1" s="1"/>
  <c r="AI1259" i="1"/>
  <c r="AK1259" i="1" s="1"/>
  <c r="AH1259" i="1"/>
  <c r="AG1259" i="1"/>
  <c r="AF1259" i="1"/>
  <c r="AE1259" i="1"/>
  <c r="AD1259" i="1"/>
  <c r="AC1259" i="1"/>
  <c r="AB1259" i="1"/>
  <c r="AA1259" i="1"/>
  <c r="B1259" i="1"/>
  <c r="B1259" i="1" a="1"/>
  <c r="A1259" i="1"/>
  <c r="A1259" i="1" a="1"/>
  <c r="BG1258" i="1"/>
  <c r="BF1258" i="1"/>
  <c r="BE1258" i="1"/>
  <c r="BD1258" i="1"/>
  <c r="BC1258" i="1"/>
  <c r="BA1258" i="1"/>
  <c r="AZ1258" i="1"/>
  <c r="AY1258" i="1"/>
  <c r="AX1258" i="1"/>
  <c r="AW1258" i="1"/>
  <c r="AI1258" i="1"/>
  <c r="AL1258" i="1" s="1"/>
  <c r="AS1258" i="1" s="1"/>
  <c r="AH1258" i="1"/>
  <c r="AG1258" i="1"/>
  <c r="AF1258" i="1"/>
  <c r="AE1258" i="1"/>
  <c r="AD1258" i="1"/>
  <c r="AC1258" i="1"/>
  <c r="AB1258" i="1"/>
  <c r="AA1258" i="1"/>
  <c r="B1258" i="1" a="1"/>
  <c r="B1258" i="1" s="1"/>
  <c r="A1258" i="1" a="1"/>
  <c r="A1258" i="1" s="1"/>
  <c r="BG1257" i="1"/>
  <c r="BF1257" i="1"/>
  <c r="BE1257" i="1"/>
  <c r="BD1257" i="1"/>
  <c r="BC1257" i="1"/>
  <c r="BA1257" i="1"/>
  <c r="AZ1257" i="1"/>
  <c r="AY1257" i="1"/>
  <c r="AX1257" i="1"/>
  <c r="AW1257" i="1"/>
  <c r="AH1257" i="1"/>
  <c r="AG1257" i="1"/>
  <c r="AI1257" i="1" s="1"/>
  <c r="AF1257" i="1"/>
  <c r="AE1257" i="1"/>
  <c r="AD1257" i="1"/>
  <c r="AC1257" i="1"/>
  <c r="AB1257" i="1"/>
  <c r="AA1257" i="1"/>
  <c r="B1257" i="1" a="1"/>
  <c r="B1257" i="1" s="1"/>
  <c r="A1257" i="1"/>
  <c r="A1257" i="1" a="1"/>
  <c r="BG1256" i="1"/>
  <c r="BF1256" i="1"/>
  <c r="BE1256" i="1"/>
  <c r="BD1256" i="1"/>
  <c r="BC1256" i="1"/>
  <c r="BA1256" i="1"/>
  <c r="AZ1256" i="1"/>
  <c r="AY1256" i="1"/>
  <c r="AX1256" i="1"/>
  <c r="AW1256" i="1"/>
  <c r="AI1256" i="1"/>
  <c r="AH1256" i="1"/>
  <c r="AG1256" i="1"/>
  <c r="AF1256" i="1"/>
  <c r="AE1256" i="1"/>
  <c r="AD1256" i="1"/>
  <c r="AC1256" i="1"/>
  <c r="AB1256" i="1"/>
  <c r="AA1256" i="1"/>
  <c r="B1256" i="1" a="1"/>
  <c r="B1256" i="1" s="1"/>
  <c r="A1256" i="1" a="1"/>
  <c r="A1256" i="1" s="1"/>
  <c r="BG1255" i="1"/>
  <c r="BF1255" i="1"/>
  <c r="BE1255" i="1"/>
  <c r="BD1255" i="1"/>
  <c r="BC1255" i="1"/>
  <c r="BA1255" i="1"/>
  <c r="AZ1255" i="1"/>
  <c r="AY1255" i="1"/>
  <c r="AX1255" i="1"/>
  <c r="AW1255" i="1"/>
  <c r="AI1255" i="1"/>
  <c r="AN1255" i="1" s="1"/>
  <c r="AU1255" i="1" s="1"/>
  <c r="AH1255" i="1"/>
  <c r="AG1255" i="1"/>
  <c r="AF1255" i="1"/>
  <c r="AE1255" i="1"/>
  <c r="AD1255" i="1"/>
  <c r="AC1255" i="1"/>
  <c r="AB1255" i="1"/>
  <c r="AA1255" i="1"/>
  <c r="B1255" i="1"/>
  <c r="B1255" i="1" a="1"/>
  <c r="A1255" i="1" a="1"/>
  <c r="A1255" i="1" s="1"/>
  <c r="BG1254" i="1"/>
  <c r="BF1254" i="1"/>
  <c r="BE1254" i="1"/>
  <c r="BD1254" i="1"/>
  <c r="BC1254" i="1"/>
  <c r="BA1254" i="1"/>
  <c r="AZ1254" i="1"/>
  <c r="AY1254" i="1"/>
  <c r="AX1254" i="1"/>
  <c r="AW1254" i="1"/>
  <c r="AH1254" i="1"/>
  <c r="AG1254" i="1"/>
  <c r="AI1254" i="1" s="1"/>
  <c r="AK1254" i="1" s="1"/>
  <c r="AR1254" i="1" s="1"/>
  <c r="AF1254" i="1"/>
  <c r="AE1254" i="1"/>
  <c r="AD1254" i="1"/>
  <c r="AC1254" i="1"/>
  <c r="AB1254" i="1"/>
  <c r="AA1254" i="1"/>
  <c r="B1254" i="1" a="1"/>
  <c r="B1254" i="1" s="1"/>
  <c r="A1254" i="1"/>
  <c r="A1254" i="1" a="1"/>
  <c r="BG1253" i="1"/>
  <c r="BF1253" i="1"/>
  <c r="BE1253" i="1"/>
  <c r="BD1253" i="1"/>
  <c r="BC1253" i="1"/>
  <c r="BA1253" i="1"/>
  <c r="AZ1253" i="1"/>
  <c r="AY1253" i="1"/>
  <c r="AX1253" i="1"/>
  <c r="AW1253" i="1"/>
  <c r="AK1253" i="1"/>
  <c r="AR1253" i="1" s="1"/>
  <c r="AH1253" i="1"/>
  <c r="AG1253" i="1"/>
  <c r="AI1253" i="1" s="1"/>
  <c r="AM1253" i="1" s="1"/>
  <c r="AT1253" i="1" s="1"/>
  <c r="AF1253" i="1"/>
  <c r="AE1253" i="1"/>
  <c r="AD1253" i="1"/>
  <c r="AC1253" i="1"/>
  <c r="AB1253" i="1"/>
  <c r="AA1253" i="1"/>
  <c r="B1253" i="1" a="1"/>
  <c r="B1253" i="1" s="1"/>
  <c r="A1253" i="1"/>
  <c r="A1253" i="1" a="1"/>
  <c r="BG1252" i="1"/>
  <c r="BF1252" i="1"/>
  <c r="BE1252" i="1"/>
  <c r="BD1252" i="1"/>
  <c r="BC1252" i="1"/>
  <c r="BA1252" i="1"/>
  <c r="AZ1252" i="1"/>
  <c r="AY1252" i="1"/>
  <c r="AX1252" i="1"/>
  <c r="AW1252" i="1"/>
  <c r="AM1252" i="1"/>
  <c r="AT1252" i="1" s="1"/>
  <c r="AI1252" i="1"/>
  <c r="AL1252" i="1" s="1"/>
  <c r="AS1252" i="1" s="1"/>
  <c r="AH1252" i="1"/>
  <c r="AG1252" i="1"/>
  <c r="AF1252" i="1"/>
  <c r="AE1252" i="1"/>
  <c r="AD1252" i="1"/>
  <c r="AC1252" i="1"/>
  <c r="AB1252" i="1"/>
  <c r="AA1252" i="1"/>
  <c r="B1252" i="1"/>
  <c r="B1252" i="1" a="1"/>
  <c r="A1252" i="1" a="1"/>
  <c r="A1252" i="1" s="1"/>
  <c r="BG1251" i="1"/>
  <c r="BF1251" i="1"/>
  <c r="BE1251" i="1"/>
  <c r="BD1251" i="1"/>
  <c r="BC1251" i="1"/>
  <c r="BA1251" i="1"/>
  <c r="AZ1251" i="1"/>
  <c r="AY1251" i="1"/>
  <c r="AX1251" i="1"/>
  <c r="AW1251" i="1"/>
  <c r="AI1251" i="1"/>
  <c r="AK1251" i="1" s="1"/>
  <c r="AR1251" i="1" s="1"/>
  <c r="AH1251" i="1"/>
  <c r="AG1251" i="1"/>
  <c r="AF1251" i="1"/>
  <c r="AE1251" i="1"/>
  <c r="AD1251" i="1"/>
  <c r="AC1251" i="1"/>
  <c r="AB1251" i="1"/>
  <c r="AA1251" i="1"/>
  <c r="B1251" i="1"/>
  <c r="B1251" i="1" a="1"/>
  <c r="A1251" i="1" a="1"/>
  <c r="A1251" i="1" s="1"/>
  <c r="BG1250" i="1"/>
  <c r="BF1250" i="1"/>
  <c r="BE1250" i="1"/>
  <c r="BD1250" i="1"/>
  <c r="BC1250" i="1"/>
  <c r="BA1250" i="1"/>
  <c r="AZ1250" i="1"/>
  <c r="AY1250" i="1"/>
  <c r="AX1250" i="1"/>
  <c r="AW1250" i="1"/>
  <c r="AH1250" i="1"/>
  <c r="AG1250" i="1"/>
  <c r="AI1250" i="1" s="1"/>
  <c r="AF1250" i="1"/>
  <c r="AE1250" i="1"/>
  <c r="AD1250" i="1"/>
  <c r="AC1250" i="1"/>
  <c r="AB1250" i="1"/>
  <c r="AA1250" i="1"/>
  <c r="B1250" i="1" a="1"/>
  <c r="B1250" i="1" s="1"/>
  <c r="A1250" i="1" a="1"/>
  <c r="A1250" i="1" s="1"/>
  <c r="BG1249" i="1"/>
  <c r="BF1249" i="1"/>
  <c r="BE1249" i="1"/>
  <c r="BD1249" i="1"/>
  <c r="BC1249" i="1"/>
  <c r="BA1249" i="1"/>
  <c r="AZ1249" i="1"/>
  <c r="AY1249" i="1"/>
  <c r="AX1249" i="1"/>
  <c r="AW1249" i="1"/>
  <c r="AK1249" i="1"/>
  <c r="AR1249" i="1" s="1"/>
  <c r="AH1249" i="1"/>
  <c r="AG1249" i="1"/>
  <c r="AI1249" i="1" s="1"/>
  <c r="AM1249" i="1" s="1"/>
  <c r="AT1249" i="1" s="1"/>
  <c r="AF1249" i="1"/>
  <c r="AE1249" i="1"/>
  <c r="AD1249" i="1"/>
  <c r="AC1249" i="1"/>
  <c r="AB1249" i="1"/>
  <c r="AA1249" i="1"/>
  <c r="B1249" i="1" a="1"/>
  <c r="B1249" i="1" s="1"/>
  <c r="A1249" i="1"/>
  <c r="A1249" i="1" a="1"/>
  <c r="BG1248" i="1"/>
  <c r="BF1248" i="1"/>
  <c r="BE1248" i="1"/>
  <c r="BD1248" i="1"/>
  <c r="BC1248" i="1"/>
  <c r="BA1248" i="1"/>
  <c r="AZ1248" i="1"/>
  <c r="AY1248" i="1"/>
  <c r="AX1248" i="1"/>
  <c r="AW1248" i="1"/>
  <c r="AL1248" i="1"/>
  <c r="AS1248" i="1" s="1"/>
  <c r="AH1248" i="1"/>
  <c r="AG1248" i="1"/>
  <c r="AI1248" i="1" s="1"/>
  <c r="AF1248" i="1"/>
  <c r="AE1248" i="1"/>
  <c r="AD1248" i="1"/>
  <c r="AC1248" i="1"/>
  <c r="AB1248" i="1"/>
  <c r="AA1248" i="1"/>
  <c r="B1248" i="1" a="1"/>
  <c r="B1248" i="1" s="1"/>
  <c r="A1248" i="1" a="1"/>
  <c r="A1248" i="1" s="1"/>
  <c r="BG1247" i="1"/>
  <c r="BF1247" i="1"/>
  <c r="BE1247" i="1"/>
  <c r="BD1247" i="1"/>
  <c r="BC1247" i="1"/>
  <c r="BA1247" i="1"/>
  <c r="AZ1247" i="1"/>
  <c r="AY1247" i="1"/>
  <c r="AX1247" i="1"/>
  <c r="AW1247" i="1"/>
  <c r="AR1247" i="1"/>
  <c r="AL1247" i="1"/>
  <c r="AS1247" i="1" s="1"/>
  <c r="AI1247" i="1"/>
  <c r="AK1247" i="1" s="1"/>
  <c r="AH1247" i="1"/>
  <c r="AG1247" i="1"/>
  <c r="AF1247" i="1"/>
  <c r="AE1247" i="1"/>
  <c r="AD1247" i="1"/>
  <c r="AC1247" i="1"/>
  <c r="AB1247" i="1"/>
  <c r="AA1247" i="1"/>
  <c r="B1247" i="1"/>
  <c r="B1247" i="1" a="1"/>
  <c r="A1247" i="1" a="1"/>
  <c r="A1247" i="1" s="1"/>
  <c r="AH1246" i="1"/>
  <c r="AG1246" i="1"/>
  <c r="AI1246" i="1" s="1"/>
  <c r="AE1246" i="1"/>
  <c r="AD1246" i="1"/>
  <c r="AC1246" i="1"/>
  <c r="AB1246" i="1"/>
  <c r="AF1246" i="1" s="1"/>
  <c r="AA1246" i="1"/>
  <c r="B1246" i="1" a="1"/>
  <c r="B1246" i="1" s="1"/>
  <c r="A1246" i="1" a="1"/>
  <c r="A1246" i="1" s="1"/>
  <c r="AH1245" i="1"/>
  <c r="AG1245" i="1"/>
  <c r="AI1245" i="1" s="1"/>
  <c r="AE1245" i="1"/>
  <c r="AD1245" i="1"/>
  <c r="AC1245" i="1"/>
  <c r="AB1245" i="1"/>
  <c r="AF1245" i="1" s="1"/>
  <c r="AA1245" i="1"/>
  <c r="B1245" i="1" a="1"/>
  <c r="B1245" i="1" s="1"/>
  <c r="A1245" i="1" a="1"/>
  <c r="A1245" i="1" s="1"/>
  <c r="AH1244" i="1"/>
  <c r="AG1244" i="1"/>
  <c r="AI1244" i="1" s="1"/>
  <c r="AE1244" i="1"/>
  <c r="AD1244" i="1"/>
  <c r="AC1244" i="1"/>
  <c r="AB1244" i="1"/>
  <c r="AF1244" i="1" s="1"/>
  <c r="AA1244" i="1"/>
  <c r="B1244" i="1" a="1"/>
  <c r="B1244" i="1" s="1"/>
  <c r="A1244" i="1" a="1"/>
  <c r="A1244" i="1" s="1"/>
  <c r="AH1243" i="1"/>
  <c r="AG1243" i="1"/>
  <c r="AI1243" i="1" s="1"/>
  <c r="AE1243" i="1"/>
  <c r="AD1243" i="1"/>
  <c r="AC1243" i="1"/>
  <c r="AB1243" i="1"/>
  <c r="AF1243" i="1" s="1"/>
  <c r="AA1243" i="1"/>
  <c r="B1243" i="1" a="1"/>
  <c r="B1243" i="1" s="1"/>
  <c r="A1243" i="1" a="1"/>
  <c r="A1243" i="1" s="1"/>
  <c r="AH1242" i="1"/>
  <c r="AG1242" i="1"/>
  <c r="AI1242" i="1" s="1"/>
  <c r="AE1242" i="1"/>
  <c r="AD1242" i="1"/>
  <c r="AC1242" i="1"/>
  <c r="AB1242" i="1"/>
  <c r="AF1242" i="1" s="1"/>
  <c r="AA1242" i="1"/>
  <c r="B1242" i="1" a="1"/>
  <c r="B1242" i="1" s="1"/>
  <c r="A1242" i="1" a="1"/>
  <c r="A1242" i="1" s="1"/>
  <c r="AH1241" i="1"/>
  <c r="AG1241" i="1"/>
  <c r="AI1241" i="1" s="1"/>
  <c r="AE1241" i="1"/>
  <c r="AD1241" i="1"/>
  <c r="AC1241" i="1"/>
  <c r="AB1241" i="1"/>
  <c r="AF1241" i="1" s="1"/>
  <c r="AA1241" i="1"/>
  <c r="B1241" i="1" a="1"/>
  <c r="B1241" i="1" s="1"/>
  <c r="A1241" i="1" a="1"/>
  <c r="A1241" i="1" s="1"/>
  <c r="AH1240" i="1"/>
  <c r="AG1240" i="1"/>
  <c r="AI1240" i="1" s="1"/>
  <c r="AE1240" i="1"/>
  <c r="AD1240" i="1"/>
  <c r="AC1240" i="1"/>
  <c r="AB1240" i="1"/>
  <c r="AF1240" i="1" s="1"/>
  <c r="AA1240" i="1"/>
  <c r="B1240" i="1" a="1"/>
  <c r="B1240" i="1" s="1"/>
  <c r="A1240" i="1" a="1"/>
  <c r="A1240" i="1" s="1"/>
  <c r="AH1239" i="1"/>
  <c r="AG1239" i="1"/>
  <c r="AI1239" i="1" s="1"/>
  <c r="AE1239" i="1"/>
  <c r="AD1239" i="1"/>
  <c r="AC1239" i="1"/>
  <c r="AB1239" i="1"/>
  <c r="AF1239" i="1" s="1"/>
  <c r="AA1239" i="1"/>
  <c r="B1239" i="1" a="1"/>
  <c r="B1239" i="1" s="1"/>
  <c r="A1239" i="1" a="1"/>
  <c r="A1239" i="1" s="1"/>
  <c r="AH1238" i="1"/>
  <c r="AG1238" i="1"/>
  <c r="AI1238" i="1" s="1"/>
  <c r="AE1238" i="1"/>
  <c r="AD1238" i="1"/>
  <c r="AC1238" i="1"/>
  <c r="AB1238" i="1"/>
  <c r="AF1238" i="1" s="1"/>
  <c r="AA1238" i="1"/>
  <c r="B1238" i="1" a="1"/>
  <c r="B1238" i="1" s="1"/>
  <c r="A1238" i="1" a="1"/>
  <c r="A1238" i="1" s="1"/>
  <c r="AH1237" i="1"/>
  <c r="AG1237" i="1"/>
  <c r="AI1237" i="1" s="1"/>
  <c r="AE1237" i="1"/>
  <c r="AD1237" i="1"/>
  <c r="AC1237" i="1"/>
  <c r="AB1237" i="1"/>
  <c r="AF1237" i="1" s="1"/>
  <c r="AA1237" i="1"/>
  <c r="B1237" i="1" a="1"/>
  <c r="B1237" i="1" s="1"/>
  <c r="A1237" i="1" a="1"/>
  <c r="A1237" i="1" s="1"/>
  <c r="AH1236" i="1"/>
  <c r="AG1236" i="1"/>
  <c r="AI1236" i="1" s="1"/>
  <c r="AE1236" i="1"/>
  <c r="AD1236" i="1"/>
  <c r="AC1236" i="1"/>
  <c r="AB1236" i="1"/>
  <c r="AF1236" i="1" s="1"/>
  <c r="AA1236" i="1"/>
  <c r="B1236" i="1" a="1"/>
  <c r="B1236" i="1" s="1"/>
  <c r="A1236" i="1" a="1"/>
  <c r="A1236" i="1" s="1"/>
  <c r="AH1235" i="1"/>
  <c r="AG1235" i="1"/>
  <c r="AI1235" i="1" s="1"/>
  <c r="AE1235" i="1"/>
  <c r="AD1235" i="1"/>
  <c r="AC1235" i="1"/>
  <c r="AB1235" i="1"/>
  <c r="AF1235" i="1" s="1"/>
  <c r="AA1235" i="1"/>
  <c r="B1235" i="1" a="1"/>
  <c r="B1235" i="1" s="1"/>
  <c r="A1235" i="1" a="1"/>
  <c r="A1235" i="1" s="1"/>
  <c r="AH1234" i="1"/>
  <c r="AG1234" i="1"/>
  <c r="AI1234" i="1" s="1"/>
  <c r="AE1234" i="1"/>
  <c r="AD1234" i="1"/>
  <c r="AC1234" i="1"/>
  <c r="AB1234" i="1"/>
  <c r="AF1234" i="1" s="1"/>
  <c r="AA1234" i="1"/>
  <c r="B1234" i="1" a="1"/>
  <c r="B1234" i="1" s="1"/>
  <c r="A1234" i="1" a="1"/>
  <c r="A1234" i="1" s="1"/>
  <c r="AH1233" i="1"/>
  <c r="AG1233" i="1"/>
  <c r="AI1233" i="1" s="1"/>
  <c r="AE1233" i="1"/>
  <c r="AD1233" i="1"/>
  <c r="AC1233" i="1"/>
  <c r="AB1233" i="1"/>
  <c r="AF1233" i="1" s="1"/>
  <c r="AA1233" i="1"/>
  <c r="B1233" i="1" a="1"/>
  <c r="B1233" i="1" s="1"/>
  <c r="A1233" i="1" a="1"/>
  <c r="A1233" i="1" s="1"/>
  <c r="AH1232" i="1"/>
  <c r="AG1232" i="1"/>
  <c r="AI1232" i="1" s="1"/>
  <c r="AE1232" i="1"/>
  <c r="AD1232" i="1"/>
  <c r="AC1232" i="1"/>
  <c r="AB1232" i="1"/>
  <c r="AF1232" i="1" s="1"/>
  <c r="AA1232" i="1"/>
  <c r="B1232" i="1" a="1"/>
  <c r="B1232" i="1" s="1"/>
  <c r="A1232" i="1" a="1"/>
  <c r="A1232" i="1" s="1"/>
  <c r="AH1231" i="1"/>
  <c r="AG1231" i="1"/>
  <c r="AI1231" i="1" s="1"/>
  <c r="AE1231" i="1"/>
  <c r="AD1231" i="1"/>
  <c r="AC1231" i="1"/>
  <c r="AB1231" i="1"/>
  <c r="AF1231" i="1" s="1"/>
  <c r="AA1231" i="1"/>
  <c r="B1231" i="1" a="1"/>
  <c r="B1231" i="1" s="1"/>
  <c r="A1231" i="1" a="1"/>
  <c r="A1231" i="1" s="1"/>
  <c r="AH1230" i="1"/>
  <c r="AG1230" i="1"/>
  <c r="AI1230" i="1" s="1"/>
  <c r="AE1230" i="1"/>
  <c r="AD1230" i="1"/>
  <c r="AC1230" i="1"/>
  <c r="AB1230" i="1"/>
  <c r="AF1230" i="1" s="1"/>
  <c r="AA1230" i="1"/>
  <c r="B1230" i="1" a="1"/>
  <c r="B1230" i="1" s="1"/>
  <c r="A1230" i="1" a="1"/>
  <c r="A1230" i="1" s="1"/>
  <c r="AH1229" i="1"/>
  <c r="AG1229" i="1"/>
  <c r="AI1229" i="1" s="1"/>
  <c r="AE1229" i="1"/>
  <c r="AD1229" i="1"/>
  <c r="AC1229" i="1"/>
  <c r="AB1229" i="1"/>
  <c r="AF1229" i="1" s="1"/>
  <c r="AA1229" i="1"/>
  <c r="B1229" i="1" a="1"/>
  <c r="B1229" i="1" s="1"/>
  <c r="A1229" i="1" a="1"/>
  <c r="A1229" i="1" s="1"/>
  <c r="AH1228" i="1"/>
  <c r="AG1228" i="1"/>
  <c r="AI1228" i="1" s="1"/>
  <c r="AE1228" i="1"/>
  <c r="AD1228" i="1"/>
  <c r="AC1228" i="1"/>
  <c r="AB1228" i="1"/>
  <c r="AF1228" i="1" s="1"/>
  <c r="AA1228" i="1"/>
  <c r="B1228" i="1" a="1"/>
  <c r="B1228" i="1" s="1"/>
  <c r="A1228" i="1" a="1"/>
  <c r="A1228" i="1" s="1"/>
  <c r="AH1227" i="1"/>
  <c r="AG1227" i="1"/>
  <c r="AI1227" i="1" s="1"/>
  <c r="AE1227" i="1"/>
  <c r="AD1227" i="1"/>
  <c r="AC1227" i="1"/>
  <c r="AB1227" i="1"/>
  <c r="AF1227" i="1" s="1"/>
  <c r="AA1227" i="1"/>
  <c r="B1227" i="1" a="1"/>
  <c r="B1227" i="1" s="1"/>
  <c r="A1227" i="1" a="1"/>
  <c r="A1227" i="1" s="1"/>
  <c r="AH1226" i="1"/>
  <c r="AG1226" i="1"/>
  <c r="AI1226" i="1" s="1"/>
  <c r="AE1226" i="1"/>
  <c r="AD1226" i="1"/>
  <c r="AC1226" i="1"/>
  <c r="AB1226" i="1"/>
  <c r="AF1226" i="1" s="1"/>
  <c r="AA1226" i="1"/>
  <c r="B1226" i="1" a="1"/>
  <c r="B1226" i="1" s="1"/>
  <c r="A1226" i="1" a="1"/>
  <c r="A1226" i="1" s="1"/>
  <c r="AH1225" i="1"/>
  <c r="AG1225" i="1"/>
  <c r="AI1225" i="1" s="1"/>
  <c r="AE1225" i="1"/>
  <c r="AD1225" i="1"/>
  <c r="AC1225" i="1"/>
  <c r="AB1225" i="1"/>
  <c r="AF1225" i="1" s="1"/>
  <c r="AA1225" i="1"/>
  <c r="B1225" i="1" a="1"/>
  <c r="B1225" i="1" s="1"/>
  <c r="A1225" i="1" a="1"/>
  <c r="A1225" i="1" s="1"/>
  <c r="AH1224" i="1"/>
  <c r="AG1224" i="1"/>
  <c r="AI1224" i="1" s="1"/>
  <c r="AE1224" i="1"/>
  <c r="AD1224" i="1"/>
  <c r="AC1224" i="1"/>
  <c r="AB1224" i="1"/>
  <c r="AF1224" i="1" s="1"/>
  <c r="AA1224" i="1"/>
  <c r="B1224" i="1" a="1"/>
  <c r="B1224" i="1" s="1"/>
  <c r="A1224" i="1" a="1"/>
  <c r="A1224" i="1" s="1"/>
  <c r="AH1223" i="1"/>
  <c r="AG1223" i="1"/>
  <c r="AI1223" i="1" s="1"/>
  <c r="AE1223" i="1"/>
  <c r="AD1223" i="1"/>
  <c r="AC1223" i="1"/>
  <c r="AB1223" i="1"/>
  <c r="AF1223" i="1" s="1"/>
  <c r="AA1223" i="1"/>
  <c r="B1223" i="1" a="1"/>
  <c r="B1223" i="1" s="1"/>
  <c r="A1223" i="1" a="1"/>
  <c r="A1223" i="1" s="1"/>
  <c r="AH1222" i="1"/>
  <c r="AG1222" i="1"/>
  <c r="AI1222" i="1" s="1"/>
  <c r="AE1222" i="1"/>
  <c r="AD1222" i="1"/>
  <c r="AC1222" i="1"/>
  <c r="AB1222" i="1"/>
  <c r="AF1222" i="1" s="1"/>
  <c r="AA1222" i="1"/>
  <c r="B1222" i="1" a="1"/>
  <c r="B1222" i="1" s="1"/>
  <c r="A1222" i="1" a="1"/>
  <c r="A1222" i="1" s="1"/>
  <c r="AH1221" i="1"/>
  <c r="AG1221" i="1"/>
  <c r="AI1221" i="1" s="1"/>
  <c r="AE1221" i="1"/>
  <c r="AD1221" i="1"/>
  <c r="AC1221" i="1"/>
  <c r="AB1221" i="1"/>
  <c r="AF1221" i="1" s="1"/>
  <c r="AA1221" i="1"/>
  <c r="B1221" i="1" a="1"/>
  <c r="B1221" i="1" s="1"/>
  <c r="A1221" i="1" a="1"/>
  <c r="A1221" i="1" s="1"/>
  <c r="AI1220" i="1"/>
  <c r="AH1220" i="1"/>
  <c r="AG1220" i="1"/>
  <c r="AE1220" i="1"/>
  <c r="AD1220" i="1"/>
  <c r="AC1220" i="1"/>
  <c r="AB1220" i="1"/>
  <c r="AF1220" i="1" s="1"/>
  <c r="AA1220" i="1"/>
  <c r="B1220" i="1" a="1"/>
  <c r="B1220" i="1" s="1"/>
  <c r="A1220" i="1" a="1"/>
  <c r="A1220" i="1" s="1"/>
  <c r="AH1219" i="1"/>
  <c r="AG1219" i="1"/>
  <c r="AI1219" i="1" s="1"/>
  <c r="AE1219" i="1"/>
  <c r="AD1219" i="1"/>
  <c r="AC1219" i="1"/>
  <c r="AB1219" i="1"/>
  <c r="AF1219" i="1" s="1"/>
  <c r="AA1219" i="1"/>
  <c r="B1219" i="1" a="1"/>
  <c r="B1219" i="1" s="1"/>
  <c r="A1219" i="1" a="1"/>
  <c r="A1219" i="1" s="1"/>
  <c r="AH1218" i="1"/>
  <c r="AG1218" i="1"/>
  <c r="AI1218" i="1" s="1"/>
  <c r="AE1218" i="1"/>
  <c r="AD1218" i="1"/>
  <c r="AC1218" i="1"/>
  <c r="AB1218" i="1"/>
  <c r="AF1218" i="1" s="1"/>
  <c r="AA1218" i="1"/>
  <c r="B1218" i="1" a="1"/>
  <c r="B1218" i="1" s="1"/>
  <c r="A1218" i="1" a="1"/>
  <c r="A1218" i="1" s="1"/>
  <c r="AH1217" i="1"/>
  <c r="AG1217" i="1"/>
  <c r="AI1217" i="1" s="1"/>
  <c r="AE1217" i="1"/>
  <c r="AD1217" i="1"/>
  <c r="AC1217" i="1"/>
  <c r="AB1217" i="1"/>
  <c r="AF1217" i="1" s="1"/>
  <c r="AA1217" i="1"/>
  <c r="B1217" i="1" a="1"/>
  <c r="B1217" i="1" s="1"/>
  <c r="A1217" i="1" a="1"/>
  <c r="A1217" i="1" s="1"/>
  <c r="AH1216" i="1"/>
  <c r="AG1216" i="1"/>
  <c r="AI1216" i="1" s="1"/>
  <c r="AE1216" i="1"/>
  <c r="AD1216" i="1"/>
  <c r="AC1216" i="1"/>
  <c r="AB1216" i="1"/>
  <c r="AF1216" i="1" s="1"/>
  <c r="AA1216" i="1"/>
  <c r="B1216" i="1" a="1"/>
  <c r="B1216" i="1" s="1"/>
  <c r="A1216" i="1" a="1"/>
  <c r="A1216" i="1" s="1"/>
  <c r="AH1215" i="1"/>
  <c r="AG1215" i="1"/>
  <c r="AI1215" i="1" s="1"/>
  <c r="AE1215" i="1"/>
  <c r="AD1215" i="1"/>
  <c r="AC1215" i="1"/>
  <c r="AB1215" i="1"/>
  <c r="AF1215" i="1" s="1"/>
  <c r="AA1215" i="1"/>
  <c r="B1215" i="1" a="1"/>
  <c r="B1215" i="1" s="1"/>
  <c r="A1215" i="1" a="1"/>
  <c r="A1215" i="1" s="1"/>
  <c r="AH1214" i="1"/>
  <c r="AG1214" i="1"/>
  <c r="AI1214" i="1" s="1"/>
  <c r="AE1214" i="1"/>
  <c r="AD1214" i="1"/>
  <c r="AC1214" i="1"/>
  <c r="AB1214" i="1"/>
  <c r="AF1214" i="1" s="1"/>
  <c r="AA1214" i="1"/>
  <c r="B1214" i="1" a="1"/>
  <c r="B1214" i="1" s="1"/>
  <c r="A1214" i="1" a="1"/>
  <c r="A1214" i="1" s="1"/>
  <c r="AH1213" i="1"/>
  <c r="AG1213" i="1"/>
  <c r="AI1213" i="1" s="1"/>
  <c r="AE1213" i="1"/>
  <c r="AD1213" i="1"/>
  <c r="AC1213" i="1"/>
  <c r="AB1213" i="1"/>
  <c r="AF1213" i="1" s="1"/>
  <c r="AA1213" i="1"/>
  <c r="B1213" i="1" a="1"/>
  <c r="B1213" i="1" s="1"/>
  <c r="A1213" i="1" a="1"/>
  <c r="A1213" i="1" s="1"/>
  <c r="AH1212" i="1"/>
  <c r="AG1212" i="1"/>
  <c r="AI1212" i="1" s="1"/>
  <c r="AE1212" i="1"/>
  <c r="AD1212" i="1"/>
  <c r="AC1212" i="1"/>
  <c r="AB1212" i="1"/>
  <c r="AF1212" i="1" s="1"/>
  <c r="AA1212" i="1"/>
  <c r="B1212" i="1" a="1"/>
  <c r="B1212" i="1" s="1"/>
  <c r="A1212" i="1" a="1"/>
  <c r="A1212" i="1" s="1"/>
  <c r="AH1211" i="1"/>
  <c r="AG1211" i="1"/>
  <c r="AI1211" i="1" s="1"/>
  <c r="AE1211" i="1"/>
  <c r="AD1211" i="1"/>
  <c r="AC1211" i="1"/>
  <c r="AB1211" i="1"/>
  <c r="AF1211" i="1" s="1"/>
  <c r="AA1211" i="1"/>
  <c r="B1211" i="1" a="1"/>
  <c r="B1211" i="1" s="1"/>
  <c r="A1211" i="1" a="1"/>
  <c r="A1211" i="1" s="1"/>
  <c r="AH1210" i="1"/>
  <c r="AG1210" i="1"/>
  <c r="AI1210" i="1" s="1"/>
  <c r="AE1210" i="1"/>
  <c r="AD1210" i="1"/>
  <c r="AC1210" i="1"/>
  <c r="AB1210" i="1"/>
  <c r="AF1210" i="1" s="1"/>
  <c r="AA1210" i="1"/>
  <c r="B1210" i="1" a="1"/>
  <c r="B1210" i="1" s="1"/>
  <c r="A1210" i="1" a="1"/>
  <c r="A1210" i="1" s="1"/>
  <c r="AH1209" i="1"/>
  <c r="AG1209" i="1"/>
  <c r="AI1209" i="1" s="1"/>
  <c r="AE1209" i="1"/>
  <c r="AD1209" i="1"/>
  <c r="AC1209" i="1"/>
  <c r="AB1209" i="1"/>
  <c r="AF1209" i="1" s="1"/>
  <c r="AA1209" i="1"/>
  <c r="B1209" i="1" a="1"/>
  <c r="B1209" i="1" s="1"/>
  <c r="A1209" i="1" a="1"/>
  <c r="A1209" i="1" s="1"/>
  <c r="AH1208" i="1"/>
  <c r="AG1208" i="1"/>
  <c r="AI1208" i="1" s="1"/>
  <c r="AE1208" i="1"/>
  <c r="AD1208" i="1"/>
  <c r="AC1208" i="1"/>
  <c r="AB1208" i="1"/>
  <c r="AF1208" i="1" s="1"/>
  <c r="AA1208" i="1"/>
  <c r="B1208" i="1" a="1"/>
  <c r="B1208" i="1" s="1"/>
  <c r="A1208" i="1" a="1"/>
  <c r="A1208" i="1" s="1"/>
  <c r="AH1207" i="1"/>
  <c r="AG1207" i="1"/>
  <c r="AI1207" i="1" s="1"/>
  <c r="AE1207" i="1"/>
  <c r="AD1207" i="1"/>
  <c r="AC1207" i="1"/>
  <c r="AB1207" i="1"/>
  <c r="AF1207" i="1" s="1"/>
  <c r="AA1207" i="1"/>
  <c r="B1207" i="1" a="1"/>
  <c r="B1207" i="1" s="1"/>
  <c r="A1207" i="1" a="1"/>
  <c r="A1207" i="1" s="1"/>
  <c r="AH1206" i="1"/>
  <c r="AG1206" i="1"/>
  <c r="AI1206" i="1" s="1"/>
  <c r="AE1206" i="1"/>
  <c r="AD1206" i="1"/>
  <c r="AC1206" i="1"/>
  <c r="AB1206" i="1"/>
  <c r="AF1206" i="1" s="1"/>
  <c r="AA1206" i="1"/>
  <c r="B1206" i="1" a="1"/>
  <c r="B1206" i="1" s="1"/>
  <c r="A1206" i="1" a="1"/>
  <c r="A1206" i="1" s="1"/>
  <c r="AI1205" i="1"/>
  <c r="AH1205" i="1"/>
  <c r="AG1205" i="1"/>
  <c r="AE1205" i="1"/>
  <c r="AD1205" i="1"/>
  <c r="AC1205" i="1"/>
  <c r="AB1205" i="1"/>
  <c r="AF1205" i="1" s="1"/>
  <c r="AA1205" i="1"/>
  <c r="B1205" i="1" a="1"/>
  <c r="B1205" i="1" s="1"/>
  <c r="A1205" i="1"/>
  <c r="A1205" i="1" a="1"/>
  <c r="AH1204" i="1"/>
  <c r="AG1204" i="1"/>
  <c r="AI1204" i="1" s="1"/>
  <c r="AE1204" i="1"/>
  <c r="AD1204" i="1"/>
  <c r="AC1204" i="1"/>
  <c r="AB1204" i="1"/>
  <c r="AF1204" i="1" s="1"/>
  <c r="AA1204" i="1"/>
  <c r="B1204" i="1" a="1"/>
  <c r="B1204" i="1" s="1"/>
  <c r="A1204" i="1" a="1"/>
  <c r="A1204" i="1" s="1"/>
  <c r="AH1203" i="1"/>
  <c r="AG1203" i="1"/>
  <c r="AI1203" i="1" s="1"/>
  <c r="AE1203" i="1"/>
  <c r="AD1203" i="1"/>
  <c r="AC1203" i="1"/>
  <c r="AB1203" i="1"/>
  <c r="AF1203" i="1" s="1"/>
  <c r="AA1203" i="1"/>
  <c r="B1203" i="1" a="1"/>
  <c r="B1203" i="1" s="1"/>
  <c r="A1203" i="1" a="1"/>
  <c r="A1203" i="1" s="1"/>
  <c r="AH1202" i="1"/>
  <c r="AG1202" i="1"/>
  <c r="AI1202" i="1" s="1"/>
  <c r="AE1202" i="1"/>
  <c r="AD1202" i="1"/>
  <c r="AC1202" i="1"/>
  <c r="AB1202" i="1"/>
  <c r="AF1202" i="1" s="1"/>
  <c r="AA1202" i="1"/>
  <c r="B1202" i="1" a="1"/>
  <c r="B1202" i="1" s="1"/>
  <c r="A1202" i="1" a="1"/>
  <c r="A1202" i="1" s="1"/>
  <c r="AH1201" i="1"/>
  <c r="AG1201" i="1"/>
  <c r="AI1201" i="1" s="1"/>
  <c r="AE1201" i="1"/>
  <c r="AD1201" i="1"/>
  <c r="AC1201" i="1"/>
  <c r="AB1201" i="1"/>
  <c r="AF1201" i="1" s="1"/>
  <c r="AA1201" i="1"/>
  <c r="B1201" i="1" a="1"/>
  <c r="B1201" i="1" s="1"/>
  <c r="A1201" i="1" a="1"/>
  <c r="A1201" i="1" s="1"/>
  <c r="AH1200" i="1"/>
  <c r="AG1200" i="1"/>
  <c r="AI1200" i="1" s="1"/>
  <c r="AE1200" i="1"/>
  <c r="AD1200" i="1"/>
  <c r="AC1200" i="1"/>
  <c r="AB1200" i="1"/>
  <c r="AF1200" i="1" s="1"/>
  <c r="AA1200" i="1"/>
  <c r="B1200" i="1" a="1"/>
  <c r="B1200" i="1" s="1"/>
  <c r="A1200" i="1" a="1"/>
  <c r="A1200" i="1" s="1"/>
  <c r="AH1199" i="1"/>
  <c r="AG1199" i="1"/>
  <c r="AI1199" i="1" s="1"/>
  <c r="AE1199" i="1"/>
  <c r="AD1199" i="1"/>
  <c r="AC1199" i="1"/>
  <c r="AB1199" i="1"/>
  <c r="AF1199" i="1" s="1"/>
  <c r="AA1199" i="1"/>
  <c r="B1199" i="1" a="1"/>
  <c r="B1199" i="1" s="1"/>
  <c r="A1199" i="1" a="1"/>
  <c r="A1199" i="1" s="1"/>
  <c r="AH1198" i="1"/>
  <c r="AG1198" i="1"/>
  <c r="AI1198" i="1" s="1"/>
  <c r="AE1198" i="1"/>
  <c r="AD1198" i="1"/>
  <c r="AC1198" i="1"/>
  <c r="AB1198" i="1"/>
  <c r="AF1198" i="1" s="1"/>
  <c r="AA1198" i="1"/>
  <c r="B1198" i="1" a="1"/>
  <c r="B1198" i="1" s="1"/>
  <c r="A1198" i="1" a="1"/>
  <c r="A1198" i="1" s="1"/>
  <c r="AH1197" i="1"/>
  <c r="AG1197" i="1"/>
  <c r="AI1197" i="1" s="1"/>
  <c r="AE1197" i="1"/>
  <c r="AD1197" i="1"/>
  <c r="AC1197" i="1"/>
  <c r="AB1197" i="1"/>
  <c r="AF1197" i="1" s="1"/>
  <c r="AA1197" i="1"/>
  <c r="B1197" i="1" a="1"/>
  <c r="B1197" i="1" s="1"/>
  <c r="A1197" i="1" a="1"/>
  <c r="A1197" i="1" s="1"/>
  <c r="AH1196" i="1"/>
  <c r="AG1196" i="1"/>
  <c r="AI1196" i="1" s="1"/>
  <c r="AE1196" i="1"/>
  <c r="AD1196" i="1"/>
  <c r="AC1196" i="1"/>
  <c r="AB1196" i="1"/>
  <c r="AF1196" i="1" s="1"/>
  <c r="AA1196" i="1"/>
  <c r="B1196" i="1" a="1"/>
  <c r="B1196" i="1" s="1"/>
  <c r="A1196" i="1" a="1"/>
  <c r="A1196" i="1" s="1"/>
  <c r="AH1195" i="1"/>
  <c r="AG1195" i="1"/>
  <c r="AI1195" i="1" s="1"/>
  <c r="AE1195" i="1"/>
  <c r="AD1195" i="1"/>
  <c r="AC1195" i="1"/>
  <c r="AB1195" i="1"/>
  <c r="AF1195" i="1" s="1"/>
  <c r="AA1195" i="1"/>
  <c r="B1195" i="1" a="1"/>
  <c r="B1195" i="1" s="1"/>
  <c r="A1195" i="1" a="1"/>
  <c r="A1195" i="1" s="1"/>
  <c r="AH1194" i="1"/>
  <c r="AG1194" i="1"/>
  <c r="AI1194" i="1" s="1"/>
  <c r="AE1194" i="1"/>
  <c r="AD1194" i="1"/>
  <c r="AC1194" i="1"/>
  <c r="AB1194" i="1"/>
  <c r="AF1194" i="1" s="1"/>
  <c r="AA1194" i="1"/>
  <c r="B1194" i="1" a="1"/>
  <c r="B1194" i="1" s="1"/>
  <c r="A1194" i="1" a="1"/>
  <c r="A1194" i="1" s="1"/>
  <c r="AH1193" i="1"/>
  <c r="AG1193" i="1"/>
  <c r="AI1193" i="1" s="1"/>
  <c r="AE1193" i="1"/>
  <c r="AD1193" i="1"/>
  <c r="AC1193" i="1"/>
  <c r="AB1193" i="1"/>
  <c r="AF1193" i="1" s="1"/>
  <c r="AA1193" i="1"/>
  <c r="B1193" i="1" a="1"/>
  <c r="B1193" i="1" s="1"/>
  <c r="A1193" i="1" a="1"/>
  <c r="A1193" i="1" s="1"/>
  <c r="AH1192" i="1"/>
  <c r="AG1192" i="1"/>
  <c r="AI1192" i="1" s="1"/>
  <c r="AE1192" i="1"/>
  <c r="AD1192" i="1"/>
  <c r="AC1192" i="1"/>
  <c r="AB1192" i="1"/>
  <c r="AF1192" i="1" s="1"/>
  <c r="AA1192" i="1"/>
  <c r="B1192" i="1" a="1"/>
  <c r="B1192" i="1" s="1"/>
  <c r="A1192" i="1" a="1"/>
  <c r="A1192" i="1" s="1"/>
  <c r="AH1191" i="1"/>
  <c r="AG1191" i="1"/>
  <c r="AI1191" i="1" s="1"/>
  <c r="AE1191" i="1"/>
  <c r="AD1191" i="1"/>
  <c r="AC1191" i="1"/>
  <c r="AB1191" i="1"/>
  <c r="AF1191" i="1" s="1"/>
  <c r="AA1191" i="1"/>
  <c r="B1191" i="1" a="1"/>
  <c r="B1191" i="1" s="1"/>
  <c r="A1191" i="1" a="1"/>
  <c r="A1191" i="1" s="1"/>
  <c r="AH1190" i="1"/>
  <c r="AG1190" i="1"/>
  <c r="AI1190" i="1" s="1"/>
  <c r="AE1190" i="1"/>
  <c r="AD1190" i="1"/>
  <c r="AC1190" i="1"/>
  <c r="AB1190" i="1"/>
  <c r="AF1190" i="1" s="1"/>
  <c r="AA1190" i="1"/>
  <c r="B1190" i="1" a="1"/>
  <c r="B1190" i="1" s="1"/>
  <c r="A1190" i="1" a="1"/>
  <c r="A1190" i="1" s="1"/>
  <c r="AH1189" i="1"/>
  <c r="AG1189" i="1"/>
  <c r="AI1189" i="1" s="1"/>
  <c r="AE1189" i="1"/>
  <c r="AD1189" i="1"/>
  <c r="AC1189" i="1"/>
  <c r="AB1189" i="1"/>
  <c r="AF1189" i="1" s="1"/>
  <c r="AA1189" i="1"/>
  <c r="B1189" i="1" a="1"/>
  <c r="B1189" i="1" s="1"/>
  <c r="A1189" i="1" a="1"/>
  <c r="A1189" i="1" s="1"/>
  <c r="AH1188" i="1"/>
  <c r="AG1188" i="1"/>
  <c r="AI1188" i="1" s="1"/>
  <c r="AE1188" i="1"/>
  <c r="AD1188" i="1"/>
  <c r="AC1188" i="1"/>
  <c r="AB1188" i="1"/>
  <c r="AF1188" i="1" s="1"/>
  <c r="AA1188" i="1"/>
  <c r="B1188" i="1" a="1"/>
  <c r="B1188" i="1" s="1"/>
  <c r="A1188" i="1" a="1"/>
  <c r="A1188" i="1" s="1"/>
  <c r="AH1187" i="1"/>
  <c r="AG1187" i="1"/>
  <c r="AI1187" i="1" s="1"/>
  <c r="AE1187" i="1"/>
  <c r="AD1187" i="1"/>
  <c r="AC1187" i="1"/>
  <c r="AB1187" i="1"/>
  <c r="AF1187" i="1" s="1"/>
  <c r="AA1187" i="1"/>
  <c r="B1187" i="1" a="1"/>
  <c r="B1187" i="1" s="1"/>
  <c r="A1187" i="1" a="1"/>
  <c r="A1187" i="1" s="1"/>
  <c r="AH1186" i="1"/>
  <c r="AG1186" i="1"/>
  <c r="AI1186" i="1" s="1"/>
  <c r="AE1186" i="1"/>
  <c r="AD1186" i="1"/>
  <c r="AC1186" i="1"/>
  <c r="AB1186" i="1"/>
  <c r="AF1186" i="1" s="1"/>
  <c r="AA1186" i="1"/>
  <c r="B1186" i="1" a="1"/>
  <c r="B1186" i="1" s="1"/>
  <c r="A1186" i="1" a="1"/>
  <c r="A1186" i="1" s="1"/>
  <c r="AH1185" i="1"/>
  <c r="AG1185" i="1"/>
  <c r="AI1185" i="1" s="1"/>
  <c r="AE1185" i="1"/>
  <c r="AD1185" i="1"/>
  <c r="AC1185" i="1"/>
  <c r="AB1185" i="1"/>
  <c r="AF1185" i="1" s="1"/>
  <c r="AA1185" i="1"/>
  <c r="B1185" i="1" a="1"/>
  <c r="B1185" i="1" s="1"/>
  <c r="A1185" i="1" a="1"/>
  <c r="A1185" i="1" s="1"/>
  <c r="AH1184" i="1"/>
  <c r="AG1184" i="1"/>
  <c r="AI1184" i="1" s="1"/>
  <c r="AE1184" i="1"/>
  <c r="AD1184" i="1"/>
  <c r="AC1184" i="1"/>
  <c r="AB1184" i="1"/>
  <c r="AF1184" i="1" s="1"/>
  <c r="AA1184" i="1"/>
  <c r="B1184" i="1" a="1"/>
  <c r="B1184" i="1" s="1"/>
  <c r="A1184" i="1" a="1"/>
  <c r="A1184" i="1" s="1"/>
  <c r="AH1183" i="1"/>
  <c r="AG1183" i="1"/>
  <c r="AI1183" i="1" s="1"/>
  <c r="AE1183" i="1"/>
  <c r="AD1183" i="1"/>
  <c r="AC1183" i="1"/>
  <c r="AB1183" i="1"/>
  <c r="AF1183" i="1" s="1"/>
  <c r="AA1183" i="1"/>
  <c r="B1183" i="1" a="1"/>
  <c r="B1183" i="1" s="1"/>
  <c r="A1183" i="1" a="1"/>
  <c r="A1183" i="1" s="1"/>
  <c r="AH1182" i="1"/>
  <c r="AG1182" i="1"/>
  <c r="AI1182" i="1" s="1"/>
  <c r="AE1182" i="1"/>
  <c r="AD1182" i="1"/>
  <c r="AC1182" i="1"/>
  <c r="AB1182" i="1"/>
  <c r="AF1182" i="1" s="1"/>
  <c r="AA1182" i="1"/>
  <c r="B1182" i="1" a="1"/>
  <c r="B1182" i="1" s="1"/>
  <c r="A1182" i="1" a="1"/>
  <c r="A1182" i="1" s="1"/>
  <c r="AH1181" i="1"/>
  <c r="AG1181" i="1"/>
  <c r="AI1181" i="1" s="1"/>
  <c r="AE1181" i="1"/>
  <c r="AD1181" i="1"/>
  <c r="AC1181" i="1"/>
  <c r="AB1181" i="1"/>
  <c r="AF1181" i="1" s="1"/>
  <c r="AA1181" i="1"/>
  <c r="B1181" i="1" a="1"/>
  <c r="B1181" i="1" s="1"/>
  <c r="A1181" i="1" a="1"/>
  <c r="A1181" i="1" s="1"/>
  <c r="AH1180" i="1"/>
  <c r="AG1180" i="1"/>
  <c r="AI1180" i="1" s="1"/>
  <c r="AE1180" i="1"/>
  <c r="AD1180" i="1"/>
  <c r="AC1180" i="1"/>
  <c r="AB1180" i="1"/>
  <c r="AF1180" i="1" s="1"/>
  <c r="AA1180" i="1"/>
  <c r="B1180" i="1" a="1"/>
  <c r="B1180" i="1" s="1"/>
  <c r="A1180" i="1" a="1"/>
  <c r="A1180" i="1" s="1"/>
  <c r="AH1179" i="1"/>
  <c r="AG1179" i="1"/>
  <c r="AI1179" i="1" s="1"/>
  <c r="AE1179" i="1"/>
  <c r="AD1179" i="1"/>
  <c r="AC1179" i="1"/>
  <c r="AB1179" i="1"/>
  <c r="AF1179" i="1" s="1"/>
  <c r="AA1179" i="1"/>
  <c r="B1179" i="1" a="1"/>
  <c r="B1179" i="1" s="1"/>
  <c r="A1179" i="1" a="1"/>
  <c r="A1179" i="1" s="1"/>
  <c r="AH1178" i="1"/>
  <c r="AG1178" i="1"/>
  <c r="AI1178" i="1" s="1"/>
  <c r="AE1178" i="1"/>
  <c r="AD1178" i="1"/>
  <c r="AC1178" i="1"/>
  <c r="AB1178" i="1"/>
  <c r="AF1178" i="1" s="1"/>
  <c r="AA1178" i="1"/>
  <c r="B1178" i="1" a="1"/>
  <c r="B1178" i="1" s="1"/>
  <c r="A1178" i="1" a="1"/>
  <c r="A1178" i="1" s="1"/>
  <c r="AH1177" i="1"/>
  <c r="AG1177" i="1"/>
  <c r="AI1177" i="1" s="1"/>
  <c r="AE1177" i="1"/>
  <c r="AD1177" i="1"/>
  <c r="AC1177" i="1"/>
  <c r="AB1177" i="1"/>
  <c r="AF1177" i="1" s="1"/>
  <c r="AA1177" i="1"/>
  <c r="B1177" i="1"/>
  <c r="B1177" i="1" a="1"/>
  <c r="A1177" i="1" a="1"/>
  <c r="A1177" i="1" s="1"/>
  <c r="AH1176" i="1"/>
  <c r="AG1176" i="1"/>
  <c r="AI1176" i="1" s="1"/>
  <c r="AE1176" i="1"/>
  <c r="AD1176" i="1"/>
  <c r="AC1176" i="1"/>
  <c r="AB1176" i="1"/>
  <c r="AF1176" i="1" s="1"/>
  <c r="AA1176" i="1"/>
  <c r="B1176" i="1" a="1"/>
  <c r="B1176" i="1" s="1"/>
  <c r="A1176" i="1" a="1"/>
  <c r="A1176" i="1" s="1"/>
  <c r="AH1175" i="1"/>
  <c r="AG1175" i="1"/>
  <c r="AI1175" i="1" s="1"/>
  <c r="AE1175" i="1"/>
  <c r="AD1175" i="1"/>
  <c r="AC1175" i="1"/>
  <c r="AB1175" i="1"/>
  <c r="AF1175" i="1" s="1"/>
  <c r="AA1175" i="1"/>
  <c r="B1175" i="1" a="1"/>
  <c r="B1175" i="1" s="1"/>
  <c r="A1175" i="1" a="1"/>
  <c r="A1175" i="1" s="1"/>
  <c r="AH1174" i="1"/>
  <c r="AG1174" i="1"/>
  <c r="AI1174" i="1" s="1"/>
  <c r="AE1174" i="1"/>
  <c r="AD1174" i="1"/>
  <c r="AC1174" i="1"/>
  <c r="AB1174" i="1"/>
  <c r="AF1174" i="1" s="1"/>
  <c r="AA1174" i="1"/>
  <c r="B1174" i="1" a="1"/>
  <c r="B1174" i="1" s="1"/>
  <c r="A1174" i="1" a="1"/>
  <c r="A1174" i="1" s="1"/>
  <c r="AH1173" i="1"/>
  <c r="AG1173" i="1"/>
  <c r="AI1173" i="1" s="1"/>
  <c r="AE1173" i="1"/>
  <c r="AD1173" i="1"/>
  <c r="AC1173" i="1"/>
  <c r="AB1173" i="1"/>
  <c r="AF1173" i="1" s="1"/>
  <c r="AA1173" i="1"/>
  <c r="B1173" i="1" a="1"/>
  <c r="B1173" i="1" s="1"/>
  <c r="A1173" i="1"/>
  <c r="A1173" i="1" a="1"/>
  <c r="AH1172" i="1"/>
  <c r="AG1172" i="1"/>
  <c r="AI1172" i="1" s="1"/>
  <c r="AE1172" i="1"/>
  <c r="AD1172" i="1"/>
  <c r="AC1172" i="1"/>
  <c r="AB1172" i="1"/>
  <c r="AF1172" i="1" s="1"/>
  <c r="AA1172" i="1"/>
  <c r="B1172" i="1" a="1"/>
  <c r="B1172" i="1" s="1"/>
  <c r="A1172" i="1" a="1"/>
  <c r="A1172" i="1" s="1"/>
  <c r="AH1171" i="1"/>
  <c r="AG1171" i="1"/>
  <c r="AI1171" i="1" s="1"/>
  <c r="AE1171" i="1"/>
  <c r="AD1171" i="1"/>
  <c r="AC1171" i="1"/>
  <c r="AB1171" i="1"/>
  <c r="AF1171" i="1" s="1"/>
  <c r="AA1171" i="1"/>
  <c r="B1171" i="1" a="1"/>
  <c r="B1171" i="1" s="1"/>
  <c r="A1171" i="1" a="1"/>
  <c r="A1171" i="1" s="1"/>
  <c r="AH1170" i="1"/>
  <c r="AG1170" i="1"/>
  <c r="AI1170" i="1" s="1"/>
  <c r="AE1170" i="1"/>
  <c r="AD1170" i="1"/>
  <c r="AC1170" i="1"/>
  <c r="AB1170" i="1"/>
  <c r="AF1170" i="1" s="1"/>
  <c r="AA1170" i="1"/>
  <c r="B1170" i="1" a="1"/>
  <c r="B1170" i="1" s="1"/>
  <c r="A1170" i="1" a="1"/>
  <c r="A1170" i="1" s="1"/>
  <c r="AH1169" i="1"/>
  <c r="AG1169" i="1"/>
  <c r="AI1169" i="1" s="1"/>
  <c r="AE1169" i="1"/>
  <c r="AD1169" i="1"/>
  <c r="AC1169" i="1"/>
  <c r="AB1169" i="1"/>
  <c r="AF1169" i="1" s="1"/>
  <c r="AA1169" i="1"/>
  <c r="B1169" i="1"/>
  <c r="B1169" i="1" a="1"/>
  <c r="A1169" i="1" a="1"/>
  <c r="A1169" i="1" s="1"/>
  <c r="AH1168" i="1"/>
  <c r="AG1168" i="1"/>
  <c r="AI1168" i="1" s="1"/>
  <c r="AE1168" i="1"/>
  <c r="AD1168" i="1"/>
  <c r="AC1168" i="1"/>
  <c r="AB1168" i="1"/>
  <c r="AF1168" i="1" s="1"/>
  <c r="AA1168" i="1"/>
  <c r="B1168" i="1" a="1"/>
  <c r="B1168" i="1" s="1"/>
  <c r="A1168" i="1" a="1"/>
  <c r="A1168" i="1" s="1"/>
  <c r="AH1167" i="1"/>
  <c r="AG1167" i="1"/>
  <c r="AI1167" i="1" s="1"/>
  <c r="AE1167" i="1"/>
  <c r="AD1167" i="1"/>
  <c r="AC1167" i="1"/>
  <c r="AB1167" i="1"/>
  <c r="AF1167" i="1" s="1"/>
  <c r="AA1167" i="1"/>
  <c r="B1167" i="1" a="1"/>
  <c r="B1167" i="1" s="1"/>
  <c r="A1167" i="1" a="1"/>
  <c r="A1167" i="1" s="1"/>
  <c r="AH1166" i="1"/>
  <c r="AG1166" i="1"/>
  <c r="AI1166" i="1" s="1"/>
  <c r="AE1166" i="1"/>
  <c r="AD1166" i="1"/>
  <c r="AC1166" i="1"/>
  <c r="AB1166" i="1"/>
  <c r="AF1166" i="1" s="1"/>
  <c r="AA1166" i="1"/>
  <c r="B1166" i="1" a="1"/>
  <c r="B1166" i="1" s="1"/>
  <c r="A1166" i="1" a="1"/>
  <c r="A1166" i="1" s="1"/>
  <c r="AH1165" i="1"/>
  <c r="AG1165" i="1"/>
  <c r="AI1165" i="1" s="1"/>
  <c r="AE1165" i="1"/>
  <c r="AD1165" i="1"/>
  <c r="AC1165" i="1"/>
  <c r="AB1165" i="1"/>
  <c r="AF1165" i="1" s="1"/>
  <c r="AA1165" i="1"/>
  <c r="B1165" i="1" a="1"/>
  <c r="B1165" i="1" s="1"/>
  <c r="A1165" i="1"/>
  <c r="A1165" i="1" a="1"/>
  <c r="AH1164" i="1"/>
  <c r="AG1164" i="1"/>
  <c r="AI1164" i="1" s="1"/>
  <c r="AE1164" i="1"/>
  <c r="AD1164" i="1"/>
  <c r="AC1164" i="1"/>
  <c r="AB1164" i="1"/>
  <c r="AF1164" i="1" s="1"/>
  <c r="AA1164" i="1"/>
  <c r="B1164" i="1" a="1"/>
  <c r="B1164" i="1" s="1"/>
  <c r="A1164" i="1" a="1"/>
  <c r="A1164" i="1" s="1"/>
  <c r="AI1163" i="1"/>
  <c r="AH1163" i="1"/>
  <c r="AG1163" i="1"/>
  <c r="AE1163" i="1"/>
  <c r="AD1163" i="1"/>
  <c r="AC1163" i="1"/>
  <c r="AB1163" i="1"/>
  <c r="AF1163" i="1" s="1"/>
  <c r="AA1163" i="1"/>
  <c r="B1163" i="1"/>
  <c r="B1163" i="1" a="1"/>
  <c r="A1163" i="1" a="1"/>
  <c r="A1163" i="1" s="1"/>
  <c r="AH1162" i="1"/>
  <c r="AG1162" i="1"/>
  <c r="AI1162" i="1" s="1"/>
  <c r="AE1162" i="1"/>
  <c r="AD1162" i="1"/>
  <c r="AC1162" i="1"/>
  <c r="AB1162" i="1"/>
  <c r="AF1162" i="1" s="1"/>
  <c r="AA1162" i="1"/>
  <c r="B1162" i="1" a="1"/>
  <c r="B1162" i="1" s="1"/>
  <c r="A1162" i="1"/>
  <c r="A1162" i="1" a="1"/>
  <c r="AH1161" i="1"/>
  <c r="AG1161" i="1"/>
  <c r="AI1161" i="1" s="1"/>
  <c r="AE1161" i="1"/>
  <c r="AD1161" i="1"/>
  <c r="AC1161" i="1"/>
  <c r="AB1161" i="1"/>
  <c r="AF1161" i="1" s="1"/>
  <c r="AA1161" i="1"/>
  <c r="B1161" i="1" a="1"/>
  <c r="B1161" i="1" s="1"/>
  <c r="A1161" i="1" a="1"/>
  <c r="A1161" i="1" s="1"/>
  <c r="AH1160" i="1"/>
  <c r="AG1160" i="1"/>
  <c r="AI1160" i="1" s="1"/>
  <c r="AE1160" i="1"/>
  <c r="AD1160" i="1"/>
  <c r="AC1160" i="1"/>
  <c r="AB1160" i="1"/>
  <c r="AF1160" i="1" s="1"/>
  <c r="AA1160" i="1"/>
  <c r="B1160" i="1"/>
  <c r="B1160" i="1" a="1"/>
  <c r="A1160" i="1" a="1"/>
  <c r="A1160" i="1" s="1"/>
  <c r="AI1159" i="1"/>
  <c r="AH1159" i="1"/>
  <c r="AG1159" i="1"/>
  <c r="AE1159" i="1"/>
  <c r="AD1159" i="1"/>
  <c r="AC1159" i="1"/>
  <c r="AB1159" i="1"/>
  <c r="AF1159" i="1" s="1"/>
  <c r="AA1159" i="1"/>
  <c r="B1159" i="1"/>
  <c r="B1159" i="1" a="1"/>
  <c r="A1159" i="1" a="1"/>
  <c r="A1159" i="1" s="1"/>
  <c r="AH1158" i="1"/>
  <c r="AG1158" i="1"/>
  <c r="AI1158" i="1" s="1"/>
  <c r="AE1158" i="1"/>
  <c r="AD1158" i="1"/>
  <c r="AC1158" i="1"/>
  <c r="AB1158" i="1"/>
  <c r="AF1158" i="1" s="1"/>
  <c r="AA1158" i="1"/>
  <c r="B1158" i="1" a="1"/>
  <c r="B1158" i="1" s="1"/>
  <c r="A1158" i="1" a="1"/>
  <c r="A1158" i="1" s="1"/>
  <c r="AH1157" i="1"/>
  <c r="AG1157" i="1"/>
  <c r="AI1157" i="1" s="1"/>
  <c r="AE1157" i="1"/>
  <c r="AD1157" i="1"/>
  <c r="AC1157" i="1"/>
  <c r="AB1157" i="1"/>
  <c r="AF1157" i="1" s="1"/>
  <c r="AA1157" i="1"/>
  <c r="B1157" i="1"/>
  <c r="B1157" i="1" a="1"/>
  <c r="A1157" i="1" a="1"/>
  <c r="A1157" i="1" s="1"/>
  <c r="AH1156" i="1"/>
  <c r="AG1156" i="1"/>
  <c r="AI1156" i="1" s="1"/>
  <c r="AE1156" i="1"/>
  <c r="AD1156" i="1"/>
  <c r="AC1156" i="1"/>
  <c r="AB1156" i="1"/>
  <c r="AF1156" i="1" s="1"/>
  <c r="AA1156" i="1"/>
  <c r="B1156" i="1" a="1"/>
  <c r="B1156" i="1" s="1"/>
  <c r="A1156" i="1" a="1"/>
  <c r="A1156" i="1" s="1"/>
  <c r="AH1155" i="1"/>
  <c r="AG1155" i="1"/>
  <c r="AI1155" i="1" s="1"/>
  <c r="AE1155" i="1"/>
  <c r="AD1155" i="1"/>
  <c r="AC1155" i="1"/>
  <c r="AB1155" i="1"/>
  <c r="AF1155" i="1" s="1"/>
  <c r="AA1155" i="1"/>
  <c r="B1155" i="1" a="1"/>
  <c r="B1155" i="1" s="1"/>
  <c r="A1155" i="1"/>
  <c r="A1155" i="1" a="1"/>
  <c r="AH1154" i="1"/>
  <c r="AG1154" i="1"/>
  <c r="AI1154" i="1" s="1"/>
  <c r="AE1154" i="1"/>
  <c r="AD1154" i="1"/>
  <c r="AC1154" i="1"/>
  <c r="AB1154" i="1"/>
  <c r="AF1154" i="1" s="1"/>
  <c r="AA1154" i="1"/>
  <c r="B1154" i="1" a="1"/>
  <c r="B1154" i="1" s="1"/>
  <c r="A1154" i="1" a="1"/>
  <c r="A1154" i="1" s="1"/>
  <c r="AH1153" i="1"/>
  <c r="AG1153" i="1"/>
  <c r="AI1153" i="1" s="1"/>
  <c r="AE1153" i="1"/>
  <c r="AD1153" i="1"/>
  <c r="AC1153" i="1"/>
  <c r="AB1153" i="1"/>
  <c r="AF1153" i="1" s="1"/>
  <c r="AA1153" i="1"/>
  <c r="B1153" i="1" a="1"/>
  <c r="B1153" i="1" s="1"/>
  <c r="A1153" i="1" a="1"/>
  <c r="A1153" i="1" s="1"/>
  <c r="AH1152" i="1"/>
  <c r="AG1152" i="1"/>
  <c r="AI1152" i="1" s="1"/>
  <c r="AE1152" i="1"/>
  <c r="AD1152" i="1"/>
  <c r="AC1152" i="1"/>
  <c r="AB1152" i="1"/>
  <c r="AF1152" i="1" s="1"/>
  <c r="AA1152" i="1"/>
  <c r="B1152" i="1" a="1"/>
  <c r="B1152" i="1" s="1"/>
  <c r="A1152" i="1" a="1"/>
  <c r="A1152" i="1" s="1"/>
  <c r="AH1151" i="1"/>
  <c r="AG1151" i="1"/>
  <c r="AI1151" i="1" s="1"/>
  <c r="AE1151" i="1"/>
  <c r="AD1151" i="1"/>
  <c r="AC1151" i="1"/>
  <c r="AB1151" i="1"/>
  <c r="AF1151" i="1" s="1"/>
  <c r="AA1151" i="1"/>
  <c r="B1151" i="1" a="1"/>
  <c r="B1151" i="1" s="1"/>
  <c r="A1151" i="1" a="1"/>
  <c r="A1151" i="1" s="1"/>
  <c r="AH1150" i="1"/>
  <c r="AG1150" i="1"/>
  <c r="AI1150" i="1" s="1"/>
  <c r="AE1150" i="1"/>
  <c r="AD1150" i="1"/>
  <c r="AC1150" i="1"/>
  <c r="AB1150" i="1"/>
  <c r="AF1150" i="1" s="1"/>
  <c r="AA1150" i="1"/>
  <c r="B1150" i="1" a="1"/>
  <c r="B1150" i="1" s="1"/>
  <c r="A1150" i="1" a="1"/>
  <c r="A1150" i="1" s="1"/>
  <c r="AH1149" i="1"/>
  <c r="AG1149" i="1"/>
  <c r="AI1149" i="1" s="1"/>
  <c r="AE1149" i="1"/>
  <c r="AD1149" i="1"/>
  <c r="AC1149" i="1"/>
  <c r="AB1149" i="1"/>
  <c r="AF1149" i="1" s="1"/>
  <c r="AA1149" i="1"/>
  <c r="B1149" i="1"/>
  <c r="B1149" i="1" a="1"/>
  <c r="A1149" i="1" a="1"/>
  <c r="A1149" i="1" s="1"/>
  <c r="AH1148" i="1"/>
  <c r="AG1148" i="1"/>
  <c r="AI1148" i="1" s="1"/>
  <c r="AE1148" i="1"/>
  <c r="AD1148" i="1"/>
  <c r="AC1148" i="1"/>
  <c r="AB1148" i="1"/>
  <c r="AF1148" i="1" s="1"/>
  <c r="AA1148" i="1"/>
  <c r="B1148" i="1"/>
  <c r="B1148" i="1" a="1"/>
  <c r="A1148" i="1" a="1"/>
  <c r="A1148" i="1" s="1"/>
  <c r="AI1147" i="1"/>
  <c r="AH1147" i="1"/>
  <c r="AG1147" i="1"/>
  <c r="AE1147" i="1"/>
  <c r="AD1147" i="1"/>
  <c r="AC1147" i="1"/>
  <c r="AB1147" i="1"/>
  <c r="AF1147" i="1" s="1"/>
  <c r="AA1147" i="1"/>
  <c r="B1147" i="1" a="1"/>
  <c r="B1147" i="1" s="1"/>
  <c r="A1147" i="1"/>
  <c r="A1147" i="1" a="1"/>
  <c r="AH1146" i="1"/>
  <c r="AG1146" i="1"/>
  <c r="AI1146" i="1" s="1"/>
  <c r="AE1146" i="1"/>
  <c r="AD1146" i="1"/>
  <c r="AC1146" i="1"/>
  <c r="AB1146" i="1"/>
  <c r="AF1146" i="1" s="1"/>
  <c r="AA1146" i="1"/>
  <c r="B1146" i="1" a="1"/>
  <c r="B1146" i="1" s="1"/>
  <c r="A1146" i="1" a="1"/>
  <c r="A1146" i="1" s="1"/>
  <c r="AH1145" i="1"/>
  <c r="AG1145" i="1"/>
  <c r="AI1145" i="1" s="1"/>
  <c r="AE1145" i="1"/>
  <c r="AD1145" i="1"/>
  <c r="AC1145" i="1"/>
  <c r="AB1145" i="1"/>
  <c r="AF1145" i="1" s="1"/>
  <c r="AA1145" i="1"/>
  <c r="B1145" i="1" a="1"/>
  <c r="B1145" i="1" s="1"/>
  <c r="A1145" i="1" a="1"/>
  <c r="A1145" i="1" s="1"/>
  <c r="AH1144" i="1"/>
  <c r="AG1144" i="1"/>
  <c r="AI1144" i="1" s="1"/>
  <c r="AE1144" i="1"/>
  <c r="AD1144" i="1"/>
  <c r="AC1144" i="1"/>
  <c r="AB1144" i="1"/>
  <c r="AF1144" i="1" s="1"/>
  <c r="AA1144" i="1"/>
  <c r="B1144" i="1" a="1"/>
  <c r="B1144" i="1" s="1"/>
  <c r="A1144" i="1" a="1"/>
  <c r="A1144" i="1" s="1"/>
  <c r="AH1143" i="1"/>
  <c r="AG1143" i="1"/>
  <c r="AI1143" i="1" s="1"/>
  <c r="AE1143" i="1"/>
  <c r="AD1143" i="1"/>
  <c r="AC1143" i="1"/>
  <c r="AB1143" i="1"/>
  <c r="AF1143" i="1" s="1"/>
  <c r="AA1143" i="1"/>
  <c r="B1143" i="1" a="1"/>
  <c r="B1143" i="1" s="1"/>
  <c r="A1143" i="1" a="1"/>
  <c r="A1143" i="1" s="1"/>
  <c r="AH1142" i="1"/>
  <c r="AG1142" i="1"/>
  <c r="AI1142" i="1" s="1"/>
  <c r="AE1142" i="1"/>
  <c r="AD1142" i="1"/>
  <c r="AC1142" i="1"/>
  <c r="AB1142" i="1"/>
  <c r="AF1142" i="1" s="1"/>
  <c r="AA1142" i="1"/>
  <c r="B1142" i="1" a="1"/>
  <c r="B1142" i="1" s="1"/>
  <c r="A1142" i="1" a="1"/>
  <c r="A1142" i="1" s="1"/>
  <c r="AH1141" i="1"/>
  <c r="AG1141" i="1"/>
  <c r="AI1141" i="1" s="1"/>
  <c r="AE1141" i="1"/>
  <c r="AD1141" i="1"/>
  <c r="AC1141" i="1"/>
  <c r="AB1141" i="1"/>
  <c r="AF1141" i="1" s="1"/>
  <c r="AA1141" i="1"/>
  <c r="B1141" i="1" a="1"/>
  <c r="B1141" i="1" s="1"/>
  <c r="A1141" i="1"/>
  <c r="A1141" i="1" a="1"/>
  <c r="AH1140" i="1"/>
  <c r="AG1140" i="1"/>
  <c r="AI1140" i="1" s="1"/>
  <c r="AE1140" i="1"/>
  <c r="AD1140" i="1"/>
  <c r="AC1140" i="1"/>
  <c r="AB1140" i="1"/>
  <c r="AF1140" i="1" s="1"/>
  <c r="AA1140" i="1"/>
  <c r="B1140" i="1" a="1"/>
  <c r="B1140" i="1" s="1"/>
  <c r="A1140" i="1" a="1"/>
  <c r="A1140" i="1" s="1"/>
  <c r="AH1139" i="1"/>
  <c r="AG1139" i="1"/>
  <c r="AI1139" i="1" s="1"/>
  <c r="AE1139" i="1"/>
  <c r="AD1139" i="1"/>
  <c r="AC1139" i="1"/>
  <c r="AB1139" i="1"/>
  <c r="AF1139" i="1" s="1"/>
  <c r="AA1139" i="1"/>
  <c r="B1139" i="1"/>
  <c r="B1139" i="1" a="1"/>
  <c r="A1139" i="1" a="1"/>
  <c r="A1139" i="1" s="1"/>
  <c r="AH1138" i="1"/>
  <c r="AG1138" i="1"/>
  <c r="AI1138" i="1" s="1"/>
  <c r="AE1138" i="1"/>
  <c r="AD1138" i="1"/>
  <c r="AC1138" i="1"/>
  <c r="AB1138" i="1"/>
  <c r="AF1138" i="1" s="1"/>
  <c r="AA1138" i="1"/>
  <c r="B1138" i="1" a="1"/>
  <c r="B1138" i="1" s="1"/>
  <c r="A1138" i="1" a="1"/>
  <c r="A1138" i="1" s="1"/>
  <c r="AH1137" i="1"/>
  <c r="AG1137" i="1"/>
  <c r="AI1137" i="1" s="1"/>
  <c r="AE1137" i="1"/>
  <c r="AD1137" i="1"/>
  <c r="AC1137" i="1"/>
  <c r="AB1137" i="1"/>
  <c r="AF1137" i="1" s="1"/>
  <c r="AA1137" i="1"/>
  <c r="B1137" i="1" a="1"/>
  <c r="B1137" i="1" s="1"/>
  <c r="A1137" i="1" a="1"/>
  <c r="A1137" i="1" s="1"/>
  <c r="AH1136" i="1"/>
  <c r="AG1136" i="1"/>
  <c r="AI1136" i="1" s="1"/>
  <c r="AE1136" i="1"/>
  <c r="AD1136" i="1"/>
  <c r="AC1136" i="1"/>
  <c r="AB1136" i="1"/>
  <c r="AF1136" i="1" s="1"/>
  <c r="AA1136" i="1"/>
  <c r="B1136" i="1" a="1"/>
  <c r="B1136" i="1" s="1"/>
  <c r="A1136" i="1" a="1"/>
  <c r="A1136" i="1" s="1"/>
  <c r="AH1135" i="1"/>
  <c r="AG1135" i="1"/>
  <c r="AI1135" i="1" s="1"/>
  <c r="AE1135" i="1"/>
  <c r="AD1135" i="1"/>
  <c r="AC1135" i="1"/>
  <c r="AB1135" i="1"/>
  <c r="AF1135" i="1" s="1"/>
  <c r="AA1135" i="1"/>
  <c r="B1135" i="1"/>
  <c r="B1135" i="1" a="1"/>
  <c r="A1135" i="1" a="1"/>
  <c r="A1135" i="1" s="1"/>
  <c r="AH1134" i="1"/>
  <c r="AG1134" i="1"/>
  <c r="AI1134" i="1" s="1"/>
  <c r="AE1134" i="1"/>
  <c r="AD1134" i="1"/>
  <c r="AC1134" i="1"/>
  <c r="AB1134" i="1"/>
  <c r="AF1134" i="1" s="1"/>
  <c r="AA1134" i="1"/>
  <c r="B1134" i="1" a="1"/>
  <c r="B1134" i="1" s="1"/>
  <c r="A1134" i="1"/>
  <c r="A1134" i="1" a="1"/>
  <c r="AH1133" i="1"/>
  <c r="AG1133" i="1"/>
  <c r="AI1133" i="1" s="1"/>
  <c r="AE1133" i="1"/>
  <c r="AD1133" i="1"/>
  <c r="AC1133" i="1"/>
  <c r="AB1133" i="1"/>
  <c r="AF1133" i="1" s="1"/>
  <c r="AA1133" i="1"/>
  <c r="B1133" i="1" a="1"/>
  <c r="B1133" i="1" s="1"/>
  <c r="A1133" i="1" a="1"/>
  <c r="A1133" i="1" s="1"/>
  <c r="AH1132" i="1"/>
  <c r="AG1132" i="1"/>
  <c r="AI1132" i="1" s="1"/>
  <c r="AE1132" i="1"/>
  <c r="AD1132" i="1"/>
  <c r="AC1132" i="1"/>
  <c r="AB1132" i="1"/>
  <c r="AF1132" i="1" s="1"/>
  <c r="AA1132" i="1"/>
  <c r="B1132" i="1"/>
  <c r="B1132" i="1" a="1"/>
  <c r="A1132" i="1" a="1"/>
  <c r="A1132" i="1" s="1"/>
  <c r="AH1131" i="1"/>
  <c r="AG1131" i="1"/>
  <c r="AI1131" i="1" s="1"/>
  <c r="AE1131" i="1"/>
  <c r="AD1131" i="1"/>
  <c r="AC1131" i="1"/>
  <c r="AB1131" i="1"/>
  <c r="AF1131" i="1" s="1"/>
  <c r="AA1131" i="1"/>
  <c r="B1131" i="1" a="1"/>
  <c r="B1131" i="1" s="1"/>
  <c r="A1131" i="1" a="1"/>
  <c r="A1131" i="1" s="1"/>
  <c r="AH1130" i="1"/>
  <c r="AG1130" i="1"/>
  <c r="AI1130" i="1" s="1"/>
  <c r="AE1130" i="1"/>
  <c r="AD1130" i="1"/>
  <c r="AC1130" i="1"/>
  <c r="AB1130" i="1"/>
  <c r="AF1130" i="1" s="1"/>
  <c r="AA1130" i="1"/>
  <c r="B1130" i="1" a="1"/>
  <c r="B1130" i="1" s="1"/>
  <c r="A1130" i="1" a="1"/>
  <c r="A1130" i="1" s="1"/>
  <c r="AH1129" i="1"/>
  <c r="AG1129" i="1"/>
  <c r="AI1129" i="1" s="1"/>
  <c r="AE1129" i="1"/>
  <c r="AD1129" i="1"/>
  <c r="AC1129" i="1"/>
  <c r="AB1129" i="1"/>
  <c r="AF1129" i="1" s="1"/>
  <c r="AA1129" i="1"/>
  <c r="B1129" i="1" a="1"/>
  <c r="B1129" i="1" s="1"/>
  <c r="A1129" i="1" a="1"/>
  <c r="A1129" i="1" s="1"/>
  <c r="AH1128" i="1"/>
  <c r="AG1128" i="1"/>
  <c r="AI1128" i="1" s="1"/>
  <c r="AE1128" i="1"/>
  <c r="AD1128" i="1"/>
  <c r="AC1128" i="1"/>
  <c r="AB1128" i="1"/>
  <c r="AF1128" i="1" s="1"/>
  <c r="AA1128" i="1"/>
  <c r="B1128" i="1"/>
  <c r="B1128" i="1" a="1"/>
  <c r="A1128" i="1" a="1"/>
  <c r="A1128" i="1" s="1"/>
  <c r="AI1127" i="1"/>
  <c r="AH1127" i="1"/>
  <c r="AG1127" i="1"/>
  <c r="AE1127" i="1"/>
  <c r="AD1127" i="1"/>
  <c r="AC1127" i="1"/>
  <c r="AB1127" i="1"/>
  <c r="AF1127" i="1" s="1"/>
  <c r="AA1127" i="1"/>
  <c r="B1127" i="1" a="1"/>
  <c r="B1127" i="1" s="1"/>
  <c r="A1127" i="1" a="1"/>
  <c r="A1127" i="1" s="1"/>
  <c r="AH1126" i="1"/>
  <c r="AG1126" i="1"/>
  <c r="AI1126" i="1" s="1"/>
  <c r="AE1126" i="1"/>
  <c r="AD1126" i="1"/>
  <c r="AC1126" i="1"/>
  <c r="AB1126" i="1"/>
  <c r="AF1126" i="1" s="1"/>
  <c r="AA1126" i="1"/>
  <c r="B1126" i="1" a="1"/>
  <c r="B1126" i="1" s="1"/>
  <c r="A1126" i="1" a="1"/>
  <c r="A1126" i="1" s="1"/>
  <c r="AH1125" i="1"/>
  <c r="AG1125" i="1"/>
  <c r="AI1125" i="1" s="1"/>
  <c r="AE1125" i="1"/>
  <c r="AD1125" i="1"/>
  <c r="AC1125" i="1"/>
  <c r="AB1125" i="1"/>
  <c r="AF1125" i="1" s="1"/>
  <c r="AA1125" i="1"/>
  <c r="B1125" i="1" a="1"/>
  <c r="B1125" i="1" s="1"/>
  <c r="A1125" i="1" a="1"/>
  <c r="A1125" i="1" s="1"/>
  <c r="AH1124" i="1"/>
  <c r="AG1124" i="1"/>
  <c r="AI1124" i="1" s="1"/>
  <c r="AE1124" i="1"/>
  <c r="AD1124" i="1"/>
  <c r="AC1124" i="1"/>
  <c r="AB1124" i="1"/>
  <c r="AF1124" i="1" s="1"/>
  <c r="AA1124" i="1"/>
  <c r="B1124" i="1" a="1"/>
  <c r="B1124" i="1" s="1"/>
  <c r="A1124" i="1" a="1"/>
  <c r="A1124" i="1" s="1"/>
  <c r="AH1123" i="1"/>
  <c r="AG1123" i="1"/>
  <c r="AI1123" i="1" s="1"/>
  <c r="AE1123" i="1"/>
  <c r="AD1123" i="1"/>
  <c r="AC1123" i="1"/>
  <c r="AB1123" i="1"/>
  <c r="AF1123" i="1" s="1"/>
  <c r="AA1123" i="1"/>
  <c r="B1123" i="1"/>
  <c r="B1123" i="1" a="1"/>
  <c r="A1123" i="1" a="1"/>
  <c r="A1123" i="1" s="1"/>
  <c r="AI1122" i="1"/>
  <c r="AH1122" i="1"/>
  <c r="AG1122" i="1"/>
  <c r="AE1122" i="1"/>
  <c r="AD1122" i="1"/>
  <c r="AC1122" i="1"/>
  <c r="AB1122" i="1"/>
  <c r="AF1122" i="1" s="1"/>
  <c r="AA1122" i="1"/>
  <c r="B1122" i="1" a="1"/>
  <c r="B1122" i="1" s="1"/>
  <c r="A1122" i="1" a="1"/>
  <c r="A1122" i="1" s="1"/>
  <c r="AH1121" i="1"/>
  <c r="AG1121" i="1"/>
  <c r="AI1121" i="1" s="1"/>
  <c r="AE1121" i="1"/>
  <c r="AD1121" i="1"/>
  <c r="AC1121" i="1"/>
  <c r="AB1121" i="1"/>
  <c r="AF1121" i="1" s="1"/>
  <c r="AA1121" i="1"/>
  <c r="B1121" i="1" a="1"/>
  <c r="B1121" i="1" s="1"/>
  <c r="A1121" i="1" a="1"/>
  <c r="A1121" i="1" s="1"/>
  <c r="AH1120" i="1"/>
  <c r="AG1120" i="1"/>
  <c r="AI1120" i="1" s="1"/>
  <c r="AE1120" i="1"/>
  <c r="AD1120" i="1"/>
  <c r="AC1120" i="1"/>
  <c r="AB1120" i="1"/>
  <c r="AF1120" i="1" s="1"/>
  <c r="AA1120" i="1"/>
  <c r="B1120" i="1" a="1"/>
  <c r="B1120" i="1" s="1"/>
  <c r="A1120" i="1" a="1"/>
  <c r="A1120" i="1" s="1"/>
  <c r="AH1119" i="1"/>
  <c r="AG1119" i="1"/>
  <c r="AI1119" i="1" s="1"/>
  <c r="AE1119" i="1"/>
  <c r="AD1119" i="1"/>
  <c r="AC1119" i="1"/>
  <c r="AB1119" i="1"/>
  <c r="AF1119" i="1" s="1"/>
  <c r="AA1119" i="1"/>
  <c r="B1119" i="1" a="1"/>
  <c r="B1119" i="1" s="1"/>
  <c r="A1119" i="1" a="1"/>
  <c r="A1119" i="1" s="1"/>
  <c r="AH1118" i="1"/>
  <c r="AG1118" i="1"/>
  <c r="AI1118" i="1" s="1"/>
  <c r="AE1118" i="1"/>
  <c r="AD1118" i="1"/>
  <c r="AC1118" i="1"/>
  <c r="AB1118" i="1"/>
  <c r="AF1118" i="1" s="1"/>
  <c r="AA1118" i="1"/>
  <c r="B1118" i="1" a="1"/>
  <c r="B1118" i="1" s="1"/>
  <c r="A1118" i="1" a="1"/>
  <c r="A1118" i="1" s="1"/>
  <c r="AH1117" i="1"/>
  <c r="AG1117" i="1"/>
  <c r="AI1117" i="1" s="1"/>
  <c r="AE1117" i="1"/>
  <c r="AD1117" i="1"/>
  <c r="AC1117" i="1"/>
  <c r="AB1117" i="1"/>
  <c r="AF1117" i="1" s="1"/>
  <c r="AA1117" i="1"/>
  <c r="B1117" i="1" a="1"/>
  <c r="B1117" i="1" s="1"/>
  <c r="A1117" i="1" a="1"/>
  <c r="A1117" i="1" s="1"/>
  <c r="AH1116" i="1"/>
  <c r="AG1116" i="1"/>
  <c r="AI1116" i="1" s="1"/>
  <c r="AE1116" i="1"/>
  <c r="AD1116" i="1"/>
  <c r="AC1116" i="1"/>
  <c r="AB1116" i="1"/>
  <c r="AF1116" i="1" s="1"/>
  <c r="AA1116" i="1"/>
  <c r="B1116" i="1" a="1"/>
  <c r="B1116" i="1" s="1"/>
  <c r="A1116" i="1"/>
  <c r="A1116" i="1" a="1"/>
  <c r="AH1115" i="1"/>
  <c r="AG1115" i="1"/>
  <c r="AI1115" i="1" s="1"/>
  <c r="AE1115" i="1"/>
  <c r="AD1115" i="1"/>
  <c r="AC1115" i="1"/>
  <c r="AB1115" i="1"/>
  <c r="AF1115" i="1" s="1"/>
  <c r="AA1115" i="1"/>
  <c r="B1115" i="1" a="1"/>
  <c r="B1115" i="1" s="1"/>
  <c r="A1115" i="1" a="1"/>
  <c r="A1115" i="1" s="1"/>
  <c r="AH1114" i="1"/>
  <c r="AG1114" i="1"/>
  <c r="AI1114" i="1" s="1"/>
  <c r="AE1114" i="1"/>
  <c r="AD1114" i="1"/>
  <c r="AC1114" i="1"/>
  <c r="AB1114" i="1"/>
  <c r="AF1114" i="1" s="1"/>
  <c r="AA1114" i="1"/>
  <c r="B1114" i="1"/>
  <c r="B1114" i="1" a="1"/>
  <c r="A1114" i="1" a="1"/>
  <c r="A1114" i="1" s="1"/>
  <c r="AH1113" i="1"/>
  <c r="AG1113" i="1"/>
  <c r="AI1113" i="1" s="1"/>
  <c r="AE1113" i="1"/>
  <c r="AD1113" i="1"/>
  <c r="AC1113" i="1"/>
  <c r="AB1113" i="1"/>
  <c r="AF1113" i="1" s="1"/>
  <c r="AA1113" i="1"/>
  <c r="B1113" i="1" a="1"/>
  <c r="B1113" i="1" s="1"/>
  <c r="A1113" i="1" a="1"/>
  <c r="A1113" i="1" s="1"/>
  <c r="AH1112" i="1"/>
  <c r="AG1112" i="1"/>
  <c r="AI1112" i="1" s="1"/>
  <c r="AE1112" i="1"/>
  <c r="AD1112" i="1"/>
  <c r="AC1112" i="1"/>
  <c r="AB1112" i="1"/>
  <c r="AF1112" i="1" s="1"/>
  <c r="AA1112" i="1"/>
  <c r="B1112" i="1" a="1"/>
  <c r="B1112" i="1" s="1"/>
  <c r="A1112" i="1"/>
  <c r="A1112" i="1" a="1"/>
  <c r="AH1111" i="1"/>
  <c r="AG1111" i="1"/>
  <c r="AI1111" i="1" s="1"/>
  <c r="AE1111" i="1"/>
  <c r="AD1111" i="1"/>
  <c r="AC1111" i="1"/>
  <c r="AB1111" i="1"/>
  <c r="AF1111" i="1" s="1"/>
  <c r="AA1111" i="1"/>
  <c r="B1111" i="1" a="1"/>
  <c r="B1111" i="1" s="1"/>
  <c r="A1111" i="1" a="1"/>
  <c r="A1111" i="1" s="1"/>
  <c r="AH1110" i="1"/>
  <c r="AG1110" i="1"/>
  <c r="AI1110" i="1" s="1"/>
  <c r="AE1110" i="1"/>
  <c r="AD1110" i="1"/>
  <c r="AC1110" i="1"/>
  <c r="AB1110" i="1"/>
  <c r="AF1110" i="1" s="1"/>
  <c r="AA1110" i="1"/>
  <c r="B1110" i="1" a="1"/>
  <c r="B1110" i="1" s="1"/>
  <c r="A1110" i="1" a="1"/>
  <c r="A1110" i="1" s="1"/>
  <c r="AH1109" i="1"/>
  <c r="AG1109" i="1"/>
  <c r="AI1109" i="1" s="1"/>
  <c r="AE1109" i="1"/>
  <c r="AD1109" i="1"/>
  <c r="AC1109" i="1"/>
  <c r="AB1109" i="1"/>
  <c r="AF1109" i="1" s="1"/>
  <c r="AA1109" i="1"/>
  <c r="B1109" i="1" a="1"/>
  <c r="B1109" i="1" s="1"/>
  <c r="A1109" i="1" a="1"/>
  <c r="A1109" i="1" s="1"/>
  <c r="AH1108" i="1"/>
  <c r="AG1108" i="1"/>
  <c r="AI1108" i="1" s="1"/>
  <c r="AE1108" i="1"/>
  <c r="AD1108" i="1"/>
  <c r="AC1108" i="1"/>
  <c r="AB1108" i="1"/>
  <c r="AF1108" i="1" s="1"/>
  <c r="AA1108" i="1"/>
  <c r="B1108" i="1" a="1"/>
  <c r="B1108" i="1" s="1"/>
  <c r="A1108" i="1" a="1"/>
  <c r="A1108" i="1" s="1"/>
  <c r="AI1107" i="1"/>
  <c r="AH1107" i="1"/>
  <c r="AG1107" i="1"/>
  <c r="AE1107" i="1"/>
  <c r="AD1107" i="1"/>
  <c r="AC1107" i="1"/>
  <c r="AB1107" i="1"/>
  <c r="AF1107" i="1" s="1"/>
  <c r="AA1107" i="1"/>
  <c r="B1107" i="1" a="1"/>
  <c r="B1107" i="1" s="1"/>
  <c r="A1107" i="1" a="1"/>
  <c r="A1107" i="1" s="1"/>
  <c r="AH1106" i="1"/>
  <c r="AG1106" i="1"/>
  <c r="AI1106" i="1" s="1"/>
  <c r="AE1106" i="1"/>
  <c r="AD1106" i="1"/>
  <c r="AC1106" i="1"/>
  <c r="AB1106" i="1"/>
  <c r="AF1106" i="1" s="1"/>
  <c r="AA1106" i="1"/>
  <c r="B1106" i="1"/>
  <c r="B1106" i="1" a="1"/>
  <c r="A1106" i="1" a="1"/>
  <c r="A1106" i="1" s="1"/>
  <c r="AH1105" i="1"/>
  <c r="AG1105" i="1"/>
  <c r="AI1105" i="1" s="1"/>
  <c r="AE1105" i="1"/>
  <c r="AD1105" i="1"/>
  <c r="AC1105" i="1"/>
  <c r="AB1105" i="1"/>
  <c r="AF1105" i="1" s="1"/>
  <c r="AA1105" i="1"/>
  <c r="B1105" i="1" a="1"/>
  <c r="B1105" i="1" s="1"/>
  <c r="A1105" i="1"/>
  <c r="A1105" i="1" a="1"/>
  <c r="AH1104" i="1"/>
  <c r="AG1104" i="1"/>
  <c r="AI1104" i="1" s="1"/>
  <c r="AE1104" i="1"/>
  <c r="AD1104" i="1"/>
  <c r="AC1104" i="1"/>
  <c r="AB1104" i="1"/>
  <c r="AF1104" i="1" s="1"/>
  <c r="AA1104" i="1"/>
  <c r="B1104" i="1" a="1"/>
  <c r="B1104" i="1" s="1"/>
  <c r="A1104" i="1" a="1"/>
  <c r="A1104" i="1" s="1"/>
  <c r="AI1103" i="1"/>
  <c r="AH1103" i="1"/>
  <c r="AG1103" i="1"/>
  <c r="AE1103" i="1"/>
  <c r="AD1103" i="1"/>
  <c r="AC1103" i="1"/>
  <c r="AB1103" i="1"/>
  <c r="AF1103" i="1" s="1"/>
  <c r="AA1103" i="1"/>
  <c r="B1103" i="1" a="1"/>
  <c r="B1103" i="1" s="1"/>
  <c r="A1103" i="1" a="1"/>
  <c r="A1103" i="1" s="1"/>
  <c r="AH1102" i="1"/>
  <c r="AG1102" i="1"/>
  <c r="AI1102" i="1" s="1"/>
  <c r="AE1102" i="1"/>
  <c r="AD1102" i="1"/>
  <c r="AC1102" i="1"/>
  <c r="AB1102" i="1"/>
  <c r="AF1102" i="1" s="1"/>
  <c r="AA1102" i="1"/>
  <c r="B1102" i="1" a="1"/>
  <c r="B1102" i="1" s="1"/>
  <c r="A1102" i="1" a="1"/>
  <c r="A1102" i="1" s="1"/>
  <c r="AH1101" i="1"/>
  <c r="AG1101" i="1"/>
  <c r="AI1101" i="1" s="1"/>
  <c r="AE1101" i="1"/>
  <c r="AD1101" i="1"/>
  <c r="AC1101" i="1"/>
  <c r="AB1101" i="1"/>
  <c r="AF1101" i="1" s="1"/>
  <c r="AA1101" i="1"/>
  <c r="B1101" i="1" a="1"/>
  <c r="B1101" i="1" s="1"/>
  <c r="A1101" i="1" a="1"/>
  <c r="A1101" i="1" s="1"/>
  <c r="AH1100" i="1"/>
  <c r="AG1100" i="1"/>
  <c r="AI1100" i="1" s="1"/>
  <c r="AE1100" i="1"/>
  <c r="AD1100" i="1"/>
  <c r="AC1100" i="1"/>
  <c r="AB1100" i="1"/>
  <c r="AF1100" i="1" s="1"/>
  <c r="AA1100" i="1"/>
  <c r="B1100" i="1" a="1"/>
  <c r="B1100" i="1" s="1"/>
  <c r="A1100" i="1" a="1"/>
  <c r="A1100" i="1" s="1"/>
  <c r="AH1099" i="1"/>
  <c r="AG1099" i="1"/>
  <c r="AI1099" i="1" s="1"/>
  <c r="AE1099" i="1"/>
  <c r="AD1099" i="1"/>
  <c r="AC1099" i="1"/>
  <c r="AB1099" i="1"/>
  <c r="AF1099" i="1" s="1"/>
  <c r="AA1099" i="1"/>
  <c r="B1099" i="1"/>
  <c r="B1099" i="1" a="1"/>
  <c r="A1099" i="1" a="1"/>
  <c r="A1099" i="1" s="1"/>
  <c r="AH1098" i="1"/>
  <c r="AG1098" i="1"/>
  <c r="AI1098" i="1" s="1"/>
  <c r="AE1098" i="1"/>
  <c r="AD1098" i="1"/>
  <c r="AC1098" i="1"/>
  <c r="AB1098" i="1"/>
  <c r="AF1098" i="1" s="1"/>
  <c r="AA1098" i="1"/>
  <c r="B1098" i="1" a="1"/>
  <c r="B1098" i="1" s="1"/>
  <c r="A1098" i="1" a="1"/>
  <c r="A1098" i="1" s="1"/>
  <c r="AH1097" i="1"/>
  <c r="AG1097" i="1"/>
  <c r="AI1097" i="1" s="1"/>
  <c r="AE1097" i="1"/>
  <c r="AD1097" i="1"/>
  <c r="AC1097" i="1"/>
  <c r="AB1097" i="1"/>
  <c r="AF1097" i="1" s="1"/>
  <c r="AA1097" i="1"/>
  <c r="B1097" i="1" a="1"/>
  <c r="B1097" i="1" s="1"/>
  <c r="A1097" i="1"/>
  <c r="A1097" i="1" a="1"/>
  <c r="AH1096" i="1"/>
  <c r="AG1096" i="1"/>
  <c r="AI1096" i="1" s="1"/>
  <c r="AE1096" i="1"/>
  <c r="AD1096" i="1"/>
  <c r="AC1096" i="1"/>
  <c r="AB1096" i="1"/>
  <c r="AF1096" i="1" s="1"/>
  <c r="AA1096" i="1"/>
  <c r="B1096" i="1" a="1"/>
  <c r="B1096" i="1" s="1"/>
  <c r="A1096" i="1" a="1"/>
  <c r="A1096" i="1" s="1"/>
  <c r="AH1095" i="1"/>
  <c r="AG1095" i="1"/>
  <c r="AI1095" i="1" s="1"/>
  <c r="AE1095" i="1"/>
  <c r="AD1095" i="1"/>
  <c r="AC1095" i="1"/>
  <c r="AB1095" i="1"/>
  <c r="AF1095" i="1" s="1"/>
  <c r="AA1095" i="1"/>
  <c r="B1095" i="1" a="1"/>
  <c r="B1095" i="1" s="1"/>
  <c r="A1095" i="1" a="1"/>
  <c r="A1095" i="1" s="1"/>
  <c r="AH1094" i="1"/>
  <c r="AG1094" i="1"/>
  <c r="AI1094" i="1" s="1"/>
  <c r="AE1094" i="1"/>
  <c r="AD1094" i="1"/>
  <c r="AC1094" i="1"/>
  <c r="AB1094" i="1"/>
  <c r="AF1094" i="1" s="1"/>
  <c r="AA1094" i="1"/>
  <c r="B1094" i="1" a="1"/>
  <c r="B1094" i="1" s="1"/>
  <c r="A1094" i="1" a="1"/>
  <c r="A1094" i="1" s="1"/>
  <c r="AH1093" i="1"/>
  <c r="AG1093" i="1"/>
  <c r="AI1093" i="1" s="1"/>
  <c r="AE1093" i="1"/>
  <c r="AD1093" i="1"/>
  <c r="AC1093" i="1"/>
  <c r="AB1093" i="1"/>
  <c r="AF1093" i="1" s="1"/>
  <c r="AA1093" i="1"/>
  <c r="B1093" i="1" a="1"/>
  <c r="B1093" i="1" s="1"/>
  <c r="A1093" i="1"/>
  <c r="A1093" i="1" a="1"/>
  <c r="AH1092" i="1"/>
  <c r="AG1092" i="1"/>
  <c r="AI1092" i="1" s="1"/>
  <c r="AE1092" i="1"/>
  <c r="AD1092" i="1"/>
  <c r="AC1092" i="1"/>
  <c r="AB1092" i="1"/>
  <c r="AF1092" i="1" s="1"/>
  <c r="AA1092" i="1"/>
  <c r="B1092" i="1" a="1"/>
  <c r="B1092" i="1" s="1"/>
  <c r="A1092" i="1" a="1"/>
  <c r="A1092" i="1" s="1"/>
  <c r="AH1091" i="1"/>
  <c r="AG1091" i="1"/>
  <c r="AI1091" i="1" s="1"/>
  <c r="AE1091" i="1"/>
  <c r="AD1091" i="1"/>
  <c r="AC1091" i="1"/>
  <c r="AB1091" i="1"/>
  <c r="AF1091" i="1" s="1"/>
  <c r="AA1091" i="1"/>
  <c r="B1091" i="1" a="1"/>
  <c r="B1091" i="1" s="1"/>
  <c r="A1091" i="1"/>
  <c r="A1091" i="1" a="1"/>
  <c r="AH1090" i="1"/>
  <c r="AG1090" i="1"/>
  <c r="AI1090" i="1" s="1"/>
  <c r="AE1090" i="1"/>
  <c r="AD1090" i="1"/>
  <c r="AC1090" i="1"/>
  <c r="AB1090" i="1"/>
  <c r="AF1090" i="1" s="1"/>
  <c r="AA1090" i="1"/>
  <c r="B1090" i="1" a="1"/>
  <c r="B1090" i="1" s="1"/>
  <c r="A1090" i="1" a="1"/>
  <c r="A1090" i="1" s="1"/>
  <c r="AH1089" i="1"/>
  <c r="AG1089" i="1"/>
  <c r="AI1089" i="1" s="1"/>
  <c r="AE1089" i="1"/>
  <c r="AD1089" i="1"/>
  <c r="AC1089" i="1"/>
  <c r="AB1089" i="1"/>
  <c r="AF1089" i="1" s="1"/>
  <c r="AA1089" i="1"/>
  <c r="B1089" i="1" a="1"/>
  <c r="B1089" i="1" s="1"/>
  <c r="A1089" i="1"/>
  <c r="A1089" i="1" a="1"/>
  <c r="AH1088" i="1"/>
  <c r="AG1088" i="1"/>
  <c r="AI1088" i="1" s="1"/>
  <c r="AE1088" i="1"/>
  <c r="AD1088" i="1"/>
  <c r="AC1088" i="1"/>
  <c r="AB1088" i="1"/>
  <c r="AF1088" i="1" s="1"/>
  <c r="AA1088" i="1"/>
  <c r="B1088" i="1" a="1"/>
  <c r="B1088" i="1" s="1"/>
  <c r="A1088" i="1" a="1"/>
  <c r="A1088" i="1" s="1"/>
  <c r="AH1087" i="1"/>
  <c r="AG1087" i="1"/>
  <c r="AI1087" i="1" s="1"/>
  <c r="AE1087" i="1"/>
  <c r="AD1087" i="1"/>
  <c r="AC1087" i="1"/>
  <c r="AB1087" i="1"/>
  <c r="AF1087" i="1" s="1"/>
  <c r="AA1087" i="1"/>
  <c r="B1087" i="1" a="1"/>
  <c r="B1087" i="1" s="1"/>
  <c r="A1087" i="1" a="1"/>
  <c r="A1087" i="1" s="1"/>
  <c r="AH1086" i="1"/>
  <c r="AG1086" i="1"/>
  <c r="AI1086" i="1" s="1"/>
  <c r="AE1086" i="1"/>
  <c r="AD1086" i="1"/>
  <c r="AC1086" i="1"/>
  <c r="AB1086" i="1"/>
  <c r="AF1086" i="1" s="1"/>
  <c r="AA1086" i="1"/>
  <c r="B1086" i="1" a="1"/>
  <c r="B1086" i="1" s="1"/>
  <c r="A1086" i="1" a="1"/>
  <c r="A1086" i="1" s="1"/>
  <c r="AH1085" i="1"/>
  <c r="AG1085" i="1"/>
  <c r="AI1085" i="1" s="1"/>
  <c r="AE1085" i="1"/>
  <c r="AD1085" i="1"/>
  <c r="AC1085" i="1"/>
  <c r="AB1085" i="1"/>
  <c r="AF1085" i="1" s="1"/>
  <c r="AA1085" i="1"/>
  <c r="B1085" i="1" a="1"/>
  <c r="B1085" i="1" s="1"/>
  <c r="A1085" i="1"/>
  <c r="A1085" i="1" a="1"/>
  <c r="AH1084" i="1"/>
  <c r="AG1084" i="1"/>
  <c r="AI1084" i="1" s="1"/>
  <c r="AE1084" i="1"/>
  <c r="AD1084" i="1"/>
  <c r="AC1084" i="1"/>
  <c r="AB1084" i="1"/>
  <c r="AF1084" i="1" s="1"/>
  <c r="AA1084" i="1"/>
  <c r="B1084" i="1" a="1"/>
  <c r="B1084" i="1" s="1"/>
  <c r="A1084" i="1" a="1"/>
  <c r="A1084" i="1" s="1"/>
  <c r="AH1083" i="1"/>
  <c r="AG1083" i="1"/>
  <c r="AI1083" i="1" s="1"/>
  <c r="AE1083" i="1"/>
  <c r="AD1083" i="1"/>
  <c r="AC1083" i="1"/>
  <c r="AB1083" i="1"/>
  <c r="AF1083" i="1" s="1"/>
  <c r="AA1083" i="1"/>
  <c r="B1083" i="1" a="1"/>
  <c r="B1083" i="1" s="1"/>
  <c r="A1083" i="1" a="1"/>
  <c r="A1083" i="1" s="1"/>
  <c r="AH1082" i="1"/>
  <c r="AG1082" i="1"/>
  <c r="AI1082" i="1" s="1"/>
  <c r="AE1082" i="1"/>
  <c r="AD1082" i="1"/>
  <c r="AC1082" i="1"/>
  <c r="AB1082" i="1"/>
  <c r="AF1082" i="1" s="1"/>
  <c r="AA1082" i="1"/>
  <c r="B1082" i="1" a="1"/>
  <c r="B1082" i="1" s="1"/>
  <c r="A1082" i="1" a="1"/>
  <c r="A1082" i="1" s="1"/>
  <c r="AH1081" i="1"/>
  <c r="AG1081" i="1"/>
  <c r="AI1081" i="1" s="1"/>
  <c r="AE1081" i="1"/>
  <c r="AD1081" i="1"/>
  <c r="AC1081" i="1"/>
  <c r="AB1081" i="1"/>
  <c r="AF1081" i="1" s="1"/>
  <c r="AA1081" i="1"/>
  <c r="B1081" i="1" a="1"/>
  <c r="B1081" i="1" s="1"/>
  <c r="A1081" i="1" a="1"/>
  <c r="A1081" i="1" s="1"/>
  <c r="AH1080" i="1"/>
  <c r="AG1080" i="1"/>
  <c r="AI1080" i="1" s="1"/>
  <c r="AE1080" i="1"/>
  <c r="AD1080" i="1"/>
  <c r="AC1080" i="1"/>
  <c r="AB1080" i="1"/>
  <c r="AF1080" i="1" s="1"/>
  <c r="AA1080" i="1"/>
  <c r="B1080" i="1" a="1"/>
  <c r="B1080" i="1" s="1"/>
  <c r="A1080" i="1" a="1"/>
  <c r="A1080" i="1" s="1"/>
  <c r="AH1079" i="1"/>
  <c r="AG1079" i="1"/>
  <c r="AI1079" i="1" s="1"/>
  <c r="AE1079" i="1"/>
  <c r="AD1079" i="1"/>
  <c r="AC1079" i="1"/>
  <c r="AB1079" i="1"/>
  <c r="AF1079" i="1" s="1"/>
  <c r="AA1079" i="1"/>
  <c r="B1079" i="1" a="1"/>
  <c r="B1079" i="1" s="1"/>
  <c r="A1079" i="1"/>
  <c r="A1079" i="1" a="1"/>
  <c r="AH1078" i="1"/>
  <c r="AG1078" i="1"/>
  <c r="AI1078" i="1" s="1"/>
  <c r="AE1078" i="1"/>
  <c r="AD1078" i="1"/>
  <c r="AC1078" i="1"/>
  <c r="AB1078" i="1"/>
  <c r="AF1078" i="1" s="1"/>
  <c r="AA1078" i="1"/>
  <c r="B1078" i="1" a="1"/>
  <c r="B1078" i="1" s="1"/>
  <c r="A1078" i="1" a="1"/>
  <c r="A1078" i="1" s="1"/>
  <c r="AH1077" i="1"/>
  <c r="AG1077" i="1"/>
  <c r="AI1077" i="1" s="1"/>
  <c r="AE1077" i="1"/>
  <c r="AD1077" i="1"/>
  <c r="AC1077" i="1"/>
  <c r="AB1077" i="1"/>
  <c r="AF1077" i="1" s="1"/>
  <c r="AA1077" i="1"/>
  <c r="B1077" i="1" a="1"/>
  <c r="B1077" i="1" s="1"/>
  <c r="A1077" i="1"/>
  <c r="A1077" i="1" a="1"/>
  <c r="AH1076" i="1"/>
  <c r="AG1076" i="1"/>
  <c r="AI1076" i="1" s="1"/>
  <c r="AE1076" i="1"/>
  <c r="AD1076" i="1"/>
  <c r="AC1076" i="1"/>
  <c r="AB1076" i="1"/>
  <c r="AF1076" i="1" s="1"/>
  <c r="AA1076" i="1"/>
  <c r="B1076" i="1" a="1"/>
  <c r="B1076" i="1" s="1"/>
  <c r="A1076" i="1" a="1"/>
  <c r="A1076" i="1" s="1"/>
  <c r="AH1075" i="1"/>
  <c r="AG1075" i="1"/>
  <c r="AI1075" i="1" s="1"/>
  <c r="AE1075" i="1"/>
  <c r="AD1075" i="1"/>
  <c r="AC1075" i="1"/>
  <c r="AB1075" i="1"/>
  <c r="AF1075" i="1" s="1"/>
  <c r="AA1075" i="1"/>
  <c r="B1075" i="1" a="1"/>
  <c r="B1075" i="1" s="1"/>
  <c r="A1075" i="1"/>
  <c r="A1075" i="1" a="1"/>
  <c r="AH1074" i="1"/>
  <c r="AG1074" i="1"/>
  <c r="AI1074" i="1" s="1"/>
  <c r="AE1074" i="1"/>
  <c r="AD1074" i="1"/>
  <c r="AC1074" i="1"/>
  <c r="AB1074" i="1"/>
  <c r="AF1074" i="1" s="1"/>
  <c r="AA1074" i="1"/>
  <c r="B1074" i="1" a="1"/>
  <c r="B1074" i="1" s="1"/>
  <c r="A1074" i="1" a="1"/>
  <c r="A1074" i="1" s="1"/>
  <c r="AH1073" i="1"/>
  <c r="AG1073" i="1"/>
  <c r="AI1073" i="1" s="1"/>
  <c r="AE1073" i="1"/>
  <c r="AD1073" i="1"/>
  <c r="AC1073" i="1"/>
  <c r="AB1073" i="1"/>
  <c r="AF1073" i="1" s="1"/>
  <c r="AA1073" i="1"/>
  <c r="B1073" i="1"/>
  <c r="B1073" i="1" a="1"/>
  <c r="A1073" i="1" a="1"/>
  <c r="A1073" i="1" s="1"/>
  <c r="AH1072" i="1"/>
  <c r="AG1072" i="1"/>
  <c r="AI1072" i="1" s="1"/>
  <c r="AE1072" i="1"/>
  <c r="AD1072" i="1"/>
  <c r="AC1072" i="1"/>
  <c r="AB1072" i="1"/>
  <c r="AF1072" i="1" s="1"/>
  <c r="AA1072" i="1"/>
  <c r="B1072" i="1" a="1"/>
  <c r="B1072" i="1" s="1"/>
  <c r="A1072" i="1" a="1"/>
  <c r="A1072" i="1" s="1"/>
  <c r="AH1071" i="1"/>
  <c r="AG1071" i="1"/>
  <c r="AI1071" i="1" s="1"/>
  <c r="AE1071" i="1"/>
  <c r="AD1071" i="1"/>
  <c r="AC1071" i="1"/>
  <c r="AB1071" i="1"/>
  <c r="AF1071" i="1" s="1"/>
  <c r="AA1071" i="1"/>
  <c r="B1071" i="1" a="1"/>
  <c r="B1071" i="1" s="1"/>
  <c r="A1071" i="1"/>
  <c r="A1071" i="1" a="1"/>
  <c r="AI1070" i="1"/>
  <c r="AH1070" i="1"/>
  <c r="AG1070" i="1"/>
  <c r="AE1070" i="1"/>
  <c r="AD1070" i="1"/>
  <c r="AC1070" i="1"/>
  <c r="AB1070" i="1"/>
  <c r="AF1070" i="1" s="1"/>
  <c r="AA1070" i="1"/>
  <c r="B1070" i="1" a="1"/>
  <c r="B1070" i="1" s="1"/>
  <c r="A1070" i="1" a="1"/>
  <c r="A1070" i="1" s="1"/>
  <c r="AH1069" i="1"/>
  <c r="AG1069" i="1"/>
  <c r="AI1069" i="1" s="1"/>
  <c r="AE1069" i="1"/>
  <c r="AD1069" i="1"/>
  <c r="AC1069" i="1"/>
  <c r="AB1069" i="1"/>
  <c r="AF1069" i="1" s="1"/>
  <c r="AA1069" i="1"/>
  <c r="B1069" i="1"/>
  <c r="B1069" i="1" a="1"/>
  <c r="A1069" i="1" a="1"/>
  <c r="A1069" i="1" s="1"/>
  <c r="AH1068" i="1"/>
  <c r="AG1068" i="1"/>
  <c r="AI1068" i="1" s="1"/>
  <c r="AE1068" i="1"/>
  <c r="AD1068" i="1"/>
  <c r="AC1068" i="1"/>
  <c r="AB1068" i="1"/>
  <c r="AF1068" i="1" s="1"/>
  <c r="AA1068" i="1"/>
  <c r="B1068" i="1" a="1"/>
  <c r="B1068" i="1" s="1"/>
  <c r="A1068" i="1" a="1"/>
  <c r="A1068" i="1" s="1"/>
  <c r="AH1067" i="1"/>
  <c r="AG1067" i="1"/>
  <c r="AI1067" i="1" s="1"/>
  <c r="AE1067" i="1"/>
  <c r="AD1067" i="1"/>
  <c r="AC1067" i="1"/>
  <c r="AB1067" i="1"/>
  <c r="AF1067" i="1" s="1"/>
  <c r="AA1067" i="1"/>
  <c r="B1067" i="1" a="1"/>
  <c r="B1067" i="1" s="1"/>
  <c r="A1067" i="1" a="1"/>
  <c r="A1067" i="1" s="1"/>
  <c r="AH1066" i="1"/>
  <c r="AG1066" i="1"/>
  <c r="AI1066" i="1" s="1"/>
  <c r="AE1066" i="1"/>
  <c r="AD1066" i="1"/>
  <c r="AC1066" i="1"/>
  <c r="AB1066" i="1"/>
  <c r="AF1066" i="1" s="1"/>
  <c r="AA1066" i="1"/>
  <c r="B1066" i="1"/>
  <c r="B1066" i="1" a="1"/>
  <c r="A1066" i="1" a="1"/>
  <c r="A1066" i="1" s="1"/>
  <c r="AH1065" i="1"/>
  <c r="AG1065" i="1"/>
  <c r="AI1065" i="1" s="1"/>
  <c r="AE1065" i="1"/>
  <c r="AD1065" i="1"/>
  <c r="AC1065" i="1"/>
  <c r="AB1065" i="1"/>
  <c r="AF1065" i="1" s="1"/>
  <c r="AA1065" i="1"/>
  <c r="B1065" i="1" a="1"/>
  <c r="B1065" i="1" s="1"/>
  <c r="A1065" i="1" a="1"/>
  <c r="A1065" i="1" s="1"/>
  <c r="AH1064" i="1"/>
  <c r="AG1064" i="1"/>
  <c r="AI1064" i="1" s="1"/>
  <c r="AE1064" i="1"/>
  <c r="AD1064" i="1"/>
  <c r="AC1064" i="1"/>
  <c r="AB1064" i="1"/>
  <c r="AF1064" i="1" s="1"/>
  <c r="AA1064" i="1"/>
  <c r="B1064" i="1" a="1"/>
  <c r="B1064" i="1" s="1"/>
  <c r="A1064" i="1" a="1"/>
  <c r="A1064" i="1" s="1"/>
  <c r="AH1063" i="1"/>
  <c r="AG1063" i="1"/>
  <c r="AI1063" i="1" s="1"/>
  <c r="AE1063" i="1"/>
  <c r="AD1063" i="1"/>
  <c r="AC1063" i="1"/>
  <c r="AB1063" i="1"/>
  <c r="AF1063" i="1" s="1"/>
  <c r="AA1063" i="1"/>
  <c r="B1063" i="1" a="1"/>
  <c r="B1063" i="1" s="1"/>
  <c r="A1063" i="1" a="1"/>
  <c r="A1063" i="1" s="1"/>
  <c r="AH1062" i="1"/>
  <c r="AG1062" i="1"/>
  <c r="AI1062" i="1" s="1"/>
  <c r="AE1062" i="1"/>
  <c r="AD1062" i="1"/>
  <c r="AC1062" i="1"/>
  <c r="AB1062" i="1"/>
  <c r="AF1062" i="1" s="1"/>
  <c r="AA1062" i="1"/>
  <c r="B1062" i="1" a="1"/>
  <c r="B1062" i="1" s="1"/>
  <c r="A1062" i="1" a="1"/>
  <c r="A1062" i="1" s="1"/>
  <c r="AH1061" i="1"/>
  <c r="AG1061" i="1"/>
  <c r="AI1061" i="1" s="1"/>
  <c r="AE1061" i="1"/>
  <c r="AD1061" i="1"/>
  <c r="AC1061" i="1"/>
  <c r="AB1061" i="1"/>
  <c r="AF1061" i="1" s="1"/>
  <c r="AA1061" i="1"/>
  <c r="B1061" i="1" a="1"/>
  <c r="B1061" i="1" s="1"/>
  <c r="A1061" i="1" a="1"/>
  <c r="A1061" i="1" s="1"/>
  <c r="AH1060" i="1"/>
  <c r="AG1060" i="1"/>
  <c r="AI1060" i="1" s="1"/>
  <c r="AE1060" i="1"/>
  <c r="AD1060" i="1"/>
  <c r="AC1060" i="1"/>
  <c r="AB1060" i="1"/>
  <c r="AF1060" i="1" s="1"/>
  <c r="AA1060" i="1"/>
  <c r="B1060" i="1" a="1"/>
  <c r="B1060" i="1" s="1"/>
  <c r="A1060" i="1" a="1"/>
  <c r="A1060" i="1" s="1"/>
  <c r="AH1059" i="1"/>
  <c r="AG1059" i="1"/>
  <c r="AI1059" i="1" s="1"/>
  <c r="AE1059" i="1"/>
  <c r="AD1059" i="1"/>
  <c r="AC1059" i="1"/>
  <c r="AB1059" i="1"/>
  <c r="AF1059" i="1" s="1"/>
  <c r="AA1059" i="1"/>
  <c r="B1059" i="1" a="1"/>
  <c r="B1059" i="1" s="1"/>
  <c r="A1059" i="1" a="1"/>
  <c r="A1059" i="1" s="1"/>
  <c r="AH1058" i="1"/>
  <c r="AG1058" i="1"/>
  <c r="AI1058" i="1" s="1"/>
  <c r="AE1058" i="1"/>
  <c r="AD1058" i="1"/>
  <c r="AC1058" i="1"/>
  <c r="AB1058" i="1"/>
  <c r="AF1058" i="1" s="1"/>
  <c r="AA1058" i="1"/>
  <c r="B1058" i="1"/>
  <c r="B1058" i="1" a="1"/>
  <c r="A1058" i="1" a="1"/>
  <c r="A1058" i="1" s="1"/>
  <c r="AH1057" i="1"/>
  <c r="AG1057" i="1"/>
  <c r="AI1057" i="1" s="1"/>
  <c r="AE1057" i="1"/>
  <c r="AD1057" i="1"/>
  <c r="AC1057" i="1"/>
  <c r="AB1057" i="1"/>
  <c r="AF1057" i="1" s="1"/>
  <c r="AA1057" i="1"/>
  <c r="B1057" i="1" a="1"/>
  <c r="B1057" i="1" s="1"/>
  <c r="A1057" i="1" a="1"/>
  <c r="A1057" i="1" s="1"/>
  <c r="AH1056" i="1"/>
  <c r="AG1056" i="1"/>
  <c r="AI1056" i="1" s="1"/>
  <c r="AE1056" i="1"/>
  <c r="AD1056" i="1"/>
  <c r="AC1056" i="1"/>
  <c r="AB1056" i="1"/>
  <c r="AF1056" i="1" s="1"/>
  <c r="AA1056" i="1"/>
  <c r="B1056" i="1" a="1"/>
  <c r="B1056" i="1" s="1"/>
  <c r="A1056" i="1"/>
  <c r="A1056" i="1" a="1"/>
  <c r="AH1055" i="1"/>
  <c r="AG1055" i="1"/>
  <c r="AI1055" i="1" s="1"/>
  <c r="AE1055" i="1"/>
  <c r="AD1055" i="1"/>
  <c r="AC1055" i="1"/>
  <c r="AB1055" i="1"/>
  <c r="AF1055" i="1" s="1"/>
  <c r="AA1055" i="1"/>
  <c r="B1055" i="1" a="1"/>
  <c r="B1055" i="1" s="1"/>
  <c r="A1055" i="1" a="1"/>
  <c r="A1055" i="1" s="1"/>
  <c r="AH1054" i="1"/>
  <c r="AG1054" i="1"/>
  <c r="AI1054" i="1" s="1"/>
  <c r="AE1054" i="1"/>
  <c r="AD1054" i="1"/>
  <c r="AC1054" i="1"/>
  <c r="AB1054" i="1"/>
  <c r="AF1054" i="1" s="1"/>
  <c r="AA1054" i="1"/>
  <c r="B1054" i="1" a="1"/>
  <c r="B1054" i="1" s="1"/>
  <c r="A1054" i="1" a="1"/>
  <c r="A1054" i="1" s="1"/>
  <c r="AH1053" i="1"/>
  <c r="AG1053" i="1"/>
  <c r="AI1053" i="1" s="1"/>
  <c r="AE1053" i="1"/>
  <c r="AD1053" i="1"/>
  <c r="AC1053" i="1"/>
  <c r="AB1053" i="1"/>
  <c r="AF1053" i="1" s="1"/>
  <c r="AA1053" i="1"/>
  <c r="B1053" i="1" a="1"/>
  <c r="B1053" i="1" s="1"/>
  <c r="A1053" i="1" a="1"/>
  <c r="A1053" i="1" s="1"/>
  <c r="AH1052" i="1"/>
  <c r="AG1052" i="1"/>
  <c r="AI1052" i="1" s="1"/>
  <c r="AE1052" i="1"/>
  <c r="AD1052" i="1"/>
  <c r="AC1052" i="1"/>
  <c r="AB1052" i="1"/>
  <c r="AF1052" i="1" s="1"/>
  <c r="AA1052" i="1"/>
  <c r="B1052" i="1" a="1"/>
  <c r="B1052" i="1" s="1"/>
  <c r="A1052" i="1" a="1"/>
  <c r="A1052" i="1" s="1"/>
  <c r="AH1051" i="1"/>
  <c r="AG1051" i="1"/>
  <c r="AI1051" i="1" s="1"/>
  <c r="AE1051" i="1"/>
  <c r="AD1051" i="1"/>
  <c r="AC1051" i="1"/>
  <c r="AB1051" i="1"/>
  <c r="AF1051" i="1" s="1"/>
  <c r="AA1051" i="1"/>
  <c r="B1051" i="1" a="1"/>
  <c r="B1051" i="1" s="1"/>
  <c r="A1051" i="1" a="1"/>
  <c r="A1051" i="1" s="1"/>
  <c r="AH1050" i="1"/>
  <c r="AG1050" i="1"/>
  <c r="AI1050" i="1" s="1"/>
  <c r="AE1050" i="1"/>
  <c r="AD1050" i="1"/>
  <c r="AC1050" i="1"/>
  <c r="AB1050" i="1"/>
  <c r="AF1050" i="1" s="1"/>
  <c r="AA1050" i="1"/>
  <c r="B1050" i="1"/>
  <c r="B1050" i="1" a="1"/>
  <c r="A1050" i="1" a="1"/>
  <c r="A1050" i="1" s="1"/>
  <c r="AH1049" i="1"/>
  <c r="AG1049" i="1"/>
  <c r="AI1049" i="1" s="1"/>
  <c r="AE1049" i="1"/>
  <c r="AD1049" i="1"/>
  <c r="AC1049" i="1"/>
  <c r="AB1049" i="1"/>
  <c r="AF1049" i="1" s="1"/>
  <c r="AA1049" i="1"/>
  <c r="B1049" i="1" a="1"/>
  <c r="B1049" i="1" s="1"/>
  <c r="A1049" i="1" a="1"/>
  <c r="A1049" i="1" s="1"/>
  <c r="AH1048" i="1"/>
  <c r="AG1048" i="1"/>
  <c r="AI1048" i="1" s="1"/>
  <c r="AE1048" i="1"/>
  <c r="AD1048" i="1"/>
  <c r="AC1048" i="1"/>
  <c r="AB1048" i="1"/>
  <c r="AF1048" i="1" s="1"/>
  <c r="AA1048" i="1"/>
  <c r="B1048" i="1" a="1"/>
  <c r="B1048" i="1" s="1"/>
  <c r="A1048" i="1"/>
  <c r="A1048" i="1" a="1"/>
  <c r="AH1047" i="1"/>
  <c r="AG1047" i="1"/>
  <c r="AI1047" i="1" s="1"/>
  <c r="AE1047" i="1"/>
  <c r="AD1047" i="1"/>
  <c r="AC1047" i="1"/>
  <c r="AB1047" i="1"/>
  <c r="AF1047" i="1" s="1"/>
  <c r="AA1047" i="1"/>
  <c r="B1047" i="1" a="1"/>
  <c r="B1047" i="1" s="1"/>
  <c r="A1047" i="1" a="1"/>
  <c r="A1047" i="1" s="1"/>
  <c r="AH1046" i="1"/>
  <c r="AG1046" i="1"/>
  <c r="AI1046" i="1" s="1"/>
  <c r="AE1046" i="1"/>
  <c r="AD1046" i="1"/>
  <c r="AC1046" i="1"/>
  <c r="AB1046" i="1"/>
  <c r="AF1046" i="1" s="1"/>
  <c r="AA1046" i="1"/>
  <c r="B1046" i="1" a="1"/>
  <c r="B1046" i="1" s="1"/>
  <c r="A1046" i="1" a="1"/>
  <c r="A1046" i="1" s="1"/>
  <c r="AH1045" i="1"/>
  <c r="AG1045" i="1"/>
  <c r="AI1045" i="1" s="1"/>
  <c r="AE1045" i="1"/>
  <c r="AD1045" i="1"/>
  <c r="AC1045" i="1"/>
  <c r="AB1045" i="1"/>
  <c r="AF1045" i="1" s="1"/>
  <c r="AA1045" i="1"/>
  <c r="B1045" i="1" a="1"/>
  <c r="B1045" i="1" s="1"/>
  <c r="A1045" i="1" a="1"/>
  <c r="A1045" i="1" s="1"/>
  <c r="AH1044" i="1"/>
  <c r="AG1044" i="1"/>
  <c r="AI1044" i="1" s="1"/>
  <c r="AE1044" i="1"/>
  <c r="AD1044" i="1"/>
  <c r="AC1044" i="1"/>
  <c r="AB1044" i="1"/>
  <c r="AF1044" i="1" s="1"/>
  <c r="AA1044" i="1"/>
  <c r="B1044" i="1" a="1"/>
  <c r="B1044" i="1" s="1"/>
  <c r="A1044" i="1"/>
  <c r="A1044" i="1" a="1"/>
  <c r="AH1043" i="1"/>
  <c r="AG1043" i="1"/>
  <c r="AI1043" i="1" s="1"/>
  <c r="AE1043" i="1"/>
  <c r="AD1043" i="1"/>
  <c r="AC1043" i="1"/>
  <c r="AB1043" i="1"/>
  <c r="AF1043" i="1" s="1"/>
  <c r="AA1043" i="1"/>
  <c r="B1043" i="1" a="1"/>
  <c r="B1043" i="1" s="1"/>
  <c r="A1043" i="1" a="1"/>
  <c r="A1043" i="1" s="1"/>
  <c r="AH1042" i="1"/>
  <c r="AG1042" i="1"/>
  <c r="AI1042" i="1" s="1"/>
  <c r="AE1042" i="1"/>
  <c r="AD1042" i="1"/>
  <c r="AC1042" i="1"/>
  <c r="AB1042" i="1"/>
  <c r="AF1042" i="1" s="1"/>
  <c r="AA1042" i="1"/>
  <c r="B1042" i="1" a="1"/>
  <c r="B1042" i="1" s="1"/>
  <c r="A1042" i="1" a="1"/>
  <c r="A1042" i="1" s="1"/>
  <c r="AH1041" i="1"/>
  <c r="AG1041" i="1"/>
  <c r="AI1041" i="1" s="1"/>
  <c r="AE1041" i="1"/>
  <c r="AD1041" i="1"/>
  <c r="AC1041" i="1"/>
  <c r="AB1041" i="1"/>
  <c r="AF1041" i="1" s="1"/>
  <c r="AA1041" i="1"/>
  <c r="B1041" i="1" a="1"/>
  <c r="B1041" i="1" s="1"/>
  <c r="A1041" i="1" a="1"/>
  <c r="A1041" i="1" s="1"/>
  <c r="AH1040" i="1"/>
  <c r="AG1040" i="1"/>
  <c r="AI1040" i="1" s="1"/>
  <c r="AE1040" i="1"/>
  <c r="AD1040" i="1"/>
  <c r="AC1040" i="1"/>
  <c r="AB1040" i="1"/>
  <c r="AF1040" i="1" s="1"/>
  <c r="AA1040" i="1"/>
  <c r="B1040" i="1" a="1"/>
  <c r="B1040" i="1" s="1"/>
  <c r="A1040" i="1" a="1"/>
  <c r="A1040" i="1" s="1"/>
  <c r="AH1039" i="1"/>
  <c r="AG1039" i="1"/>
  <c r="AI1039" i="1" s="1"/>
  <c r="AE1039" i="1"/>
  <c r="AD1039" i="1"/>
  <c r="AC1039" i="1"/>
  <c r="AB1039" i="1"/>
  <c r="AF1039" i="1" s="1"/>
  <c r="AA1039" i="1"/>
  <c r="B1039" i="1" a="1"/>
  <c r="B1039" i="1" s="1"/>
  <c r="A1039" i="1" a="1"/>
  <c r="A1039" i="1" s="1"/>
  <c r="AH1038" i="1"/>
  <c r="AG1038" i="1"/>
  <c r="AI1038" i="1" s="1"/>
  <c r="AE1038" i="1"/>
  <c r="AD1038" i="1"/>
  <c r="AC1038" i="1"/>
  <c r="AB1038" i="1"/>
  <c r="AF1038" i="1" s="1"/>
  <c r="AA1038" i="1"/>
  <c r="B1038" i="1" a="1"/>
  <c r="B1038" i="1" s="1"/>
  <c r="A1038" i="1" a="1"/>
  <c r="A1038" i="1" s="1"/>
  <c r="AH1037" i="1"/>
  <c r="AG1037" i="1"/>
  <c r="AI1037" i="1" s="1"/>
  <c r="AE1037" i="1"/>
  <c r="AD1037" i="1"/>
  <c r="AC1037" i="1"/>
  <c r="AB1037" i="1"/>
  <c r="AF1037" i="1" s="1"/>
  <c r="AA1037" i="1"/>
  <c r="B1037" i="1" a="1"/>
  <c r="B1037" i="1" s="1"/>
  <c r="A1037" i="1" a="1"/>
  <c r="A1037" i="1" s="1"/>
  <c r="AH1036" i="1"/>
  <c r="AG1036" i="1"/>
  <c r="AI1036" i="1" s="1"/>
  <c r="AE1036" i="1"/>
  <c r="AD1036" i="1"/>
  <c r="AC1036" i="1"/>
  <c r="AB1036" i="1"/>
  <c r="AF1036" i="1" s="1"/>
  <c r="AA1036" i="1"/>
  <c r="B1036" i="1" a="1"/>
  <c r="B1036" i="1" s="1"/>
  <c r="A1036" i="1"/>
  <c r="A1036" i="1" a="1"/>
  <c r="AH1035" i="1"/>
  <c r="AG1035" i="1"/>
  <c r="AI1035" i="1" s="1"/>
  <c r="AE1035" i="1"/>
  <c r="AD1035" i="1"/>
  <c r="AC1035" i="1"/>
  <c r="AB1035" i="1"/>
  <c r="AF1035" i="1" s="1"/>
  <c r="AA1035" i="1"/>
  <c r="B1035" i="1" a="1"/>
  <c r="B1035" i="1" s="1"/>
  <c r="A1035" i="1" a="1"/>
  <c r="A1035" i="1" s="1"/>
  <c r="AH1034" i="1"/>
  <c r="AG1034" i="1"/>
  <c r="AI1034" i="1" s="1"/>
  <c r="AE1034" i="1"/>
  <c r="AD1034" i="1"/>
  <c r="AC1034" i="1"/>
  <c r="AB1034" i="1"/>
  <c r="AF1034" i="1" s="1"/>
  <c r="AA1034" i="1"/>
  <c r="B1034" i="1" a="1"/>
  <c r="B1034" i="1" s="1"/>
  <c r="A1034" i="1" a="1"/>
  <c r="A1034" i="1" s="1"/>
  <c r="AH1033" i="1"/>
  <c r="AG1033" i="1"/>
  <c r="AI1033" i="1" s="1"/>
  <c r="AE1033" i="1"/>
  <c r="AD1033" i="1"/>
  <c r="AC1033" i="1"/>
  <c r="AB1033" i="1"/>
  <c r="AF1033" i="1" s="1"/>
  <c r="AA1033" i="1"/>
  <c r="B1033" i="1" a="1"/>
  <c r="B1033" i="1" s="1"/>
  <c r="A1033" i="1" a="1"/>
  <c r="A1033" i="1" s="1"/>
  <c r="AH1032" i="1"/>
  <c r="AG1032" i="1"/>
  <c r="AI1032" i="1" s="1"/>
  <c r="AE1032" i="1"/>
  <c r="AD1032" i="1"/>
  <c r="AC1032" i="1"/>
  <c r="AB1032" i="1"/>
  <c r="AF1032" i="1" s="1"/>
  <c r="AA1032" i="1"/>
  <c r="B1032" i="1" a="1"/>
  <c r="B1032" i="1" s="1"/>
  <c r="A1032" i="1" a="1"/>
  <c r="A1032" i="1" s="1"/>
  <c r="AH1031" i="1"/>
  <c r="AG1031" i="1"/>
  <c r="AI1031" i="1" s="1"/>
  <c r="AE1031" i="1"/>
  <c r="AD1031" i="1"/>
  <c r="AC1031" i="1"/>
  <c r="AB1031" i="1"/>
  <c r="AF1031" i="1" s="1"/>
  <c r="AA1031" i="1"/>
  <c r="B1031" i="1" a="1"/>
  <c r="B1031" i="1" s="1"/>
  <c r="A1031" i="1" a="1"/>
  <c r="A1031" i="1" s="1"/>
  <c r="AH1030" i="1"/>
  <c r="AG1030" i="1"/>
  <c r="AI1030" i="1" s="1"/>
  <c r="AE1030" i="1"/>
  <c r="AD1030" i="1"/>
  <c r="AC1030" i="1"/>
  <c r="AB1030" i="1"/>
  <c r="AF1030" i="1" s="1"/>
  <c r="AA1030" i="1"/>
  <c r="B1030" i="1"/>
  <c r="B1030" i="1" a="1"/>
  <c r="A1030" i="1" a="1"/>
  <c r="A1030" i="1" s="1"/>
  <c r="AH1029" i="1"/>
  <c r="AG1029" i="1"/>
  <c r="AI1029" i="1" s="1"/>
  <c r="AE1029" i="1"/>
  <c r="AD1029" i="1"/>
  <c r="AC1029" i="1"/>
  <c r="AB1029" i="1"/>
  <c r="AF1029" i="1" s="1"/>
  <c r="AA1029" i="1"/>
  <c r="B1029" i="1" a="1"/>
  <c r="B1029" i="1" s="1"/>
  <c r="A1029" i="1" a="1"/>
  <c r="A1029" i="1" s="1"/>
  <c r="AH1028" i="1"/>
  <c r="AG1028" i="1"/>
  <c r="AI1028" i="1" s="1"/>
  <c r="AE1028" i="1"/>
  <c r="AD1028" i="1"/>
  <c r="AC1028" i="1"/>
  <c r="AB1028" i="1"/>
  <c r="AF1028" i="1" s="1"/>
  <c r="AA1028" i="1"/>
  <c r="B1028" i="1" a="1"/>
  <c r="B1028" i="1" s="1"/>
  <c r="A1028" i="1" a="1"/>
  <c r="A1028" i="1" s="1"/>
  <c r="AH1027" i="1"/>
  <c r="AG1027" i="1"/>
  <c r="AI1027" i="1" s="1"/>
  <c r="AE1027" i="1"/>
  <c r="AD1027" i="1"/>
  <c r="AC1027" i="1"/>
  <c r="AB1027" i="1"/>
  <c r="AF1027" i="1" s="1"/>
  <c r="AA1027" i="1"/>
  <c r="B1027" i="1" a="1"/>
  <c r="B1027" i="1" s="1"/>
  <c r="A1027" i="1"/>
  <c r="A1027" i="1" a="1"/>
  <c r="AH1026" i="1"/>
  <c r="AG1026" i="1"/>
  <c r="AI1026" i="1" s="1"/>
  <c r="AE1026" i="1"/>
  <c r="AD1026" i="1"/>
  <c r="AC1026" i="1"/>
  <c r="AB1026" i="1"/>
  <c r="AF1026" i="1" s="1"/>
  <c r="AA1026" i="1"/>
  <c r="B1026" i="1" a="1"/>
  <c r="B1026" i="1" s="1"/>
  <c r="A1026" i="1" a="1"/>
  <c r="A1026" i="1" s="1"/>
  <c r="AH1025" i="1"/>
  <c r="AG1025" i="1"/>
  <c r="AI1025" i="1" s="1"/>
  <c r="AE1025" i="1"/>
  <c r="AD1025" i="1"/>
  <c r="AC1025" i="1"/>
  <c r="AB1025" i="1"/>
  <c r="AF1025" i="1" s="1"/>
  <c r="AA1025" i="1"/>
  <c r="B1025" i="1" a="1"/>
  <c r="B1025" i="1" s="1"/>
  <c r="A1025" i="1" a="1"/>
  <c r="A1025" i="1" s="1"/>
  <c r="AH1024" i="1"/>
  <c r="AG1024" i="1"/>
  <c r="AI1024" i="1" s="1"/>
  <c r="AE1024" i="1"/>
  <c r="AD1024" i="1"/>
  <c r="AC1024" i="1"/>
  <c r="AB1024" i="1"/>
  <c r="AF1024" i="1" s="1"/>
  <c r="AA1024" i="1"/>
  <c r="B1024" i="1" a="1"/>
  <c r="B1024" i="1" s="1"/>
  <c r="A1024" i="1" a="1"/>
  <c r="A1024" i="1" s="1"/>
  <c r="AH1023" i="1"/>
  <c r="AG1023" i="1"/>
  <c r="AI1023" i="1" s="1"/>
  <c r="AE1023" i="1"/>
  <c r="AD1023" i="1"/>
  <c r="AC1023" i="1"/>
  <c r="AB1023" i="1"/>
  <c r="AF1023" i="1" s="1"/>
  <c r="AA1023" i="1"/>
  <c r="B1023" i="1" a="1"/>
  <c r="B1023" i="1" s="1"/>
  <c r="A1023" i="1" a="1"/>
  <c r="A1023" i="1" s="1"/>
  <c r="AH1022" i="1"/>
  <c r="AG1022" i="1"/>
  <c r="AI1022" i="1" s="1"/>
  <c r="AE1022" i="1"/>
  <c r="AD1022" i="1"/>
  <c r="AC1022" i="1"/>
  <c r="AB1022" i="1"/>
  <c r="AF1022" i="1" s="1"/>
  <c r="AA1022" i="1"/>
  <c r="B1022" i="1" a="1"/>
  <c r="B1022" i="1" s="1"/>
  <c r="A1022" i="1" a="1"/>
  <c r="A1022" i="1" s="1"/>
  <c r="AH1021" i="1"/>
  <c r="AG1021" i="1"/>
  <c r="AI1021" i="1" s="1"/>
  <c r="AE1021" i="1"/>
  <c r="AD1021" i="1"/>
  <c r="AC1021" i="1"/>
  <c r="AB1021" i="1"/>
  <c r="AF1021" i="1" s="1"/>
  <c r="AA1021" i="1"/>
  <c r="B1021" i="1" a="1"/>
  <c r="B1021" i="1" s="1"/>
  <c r="A1021" i="1" a="1"/>
  <c r="A1021" i="1" s="1"/>
  <c r="AH1020" i="1"/>
  <c r="AG1020" i="1"/>
  <c r="AI1020" i="1" s="1"/>
  <c r="AE1020" i="1"/>
  <c r="AD1020" i="1"/>
  <c r="AC1020" i="1"/>
  <c r="AB1020" i="1"/>
  <c r="AF1020" i="1" s="1"/>
  <c r="AA1020" i="1"/>
  <c r="B1020" i="1" a="1"/>
  <c r="B1020" i="1" s="1"/>
  <c r="A1020" i="1" a="1"/>
  <c r="A1020" i="1" s="1"/>
  <c r="AH1019" i="1"/>
  <c r="AG1019" i="1"/>
  <c r="AI1019" i="1" s="1"/>
  <c r="AE1019" i="1"/>
  <c r="AD1019" i="1"/>
  <c r="AC1019" i="1"/>
  <c r="AB1019" i="1"/>
  <c r="AF1019" i="1" s="1"/>
  <c r="AA1019" i="1"/>
  <c r="B1019" i="1" a="1"/>
  <c r="B1019" i="1" s="1"/>
  <c r="A1019" i="1"/>
  <c r="A1019" i="1" a="1"/>
  <c r="AH1018" i="1"/>
  <c r="AG1018" i="1"/>
  <c r="AI1018" i="1" s="1"/>
  <c r="AE1018" i="1"/>
  <c r="AD1018" i="1"/>
  <c r="AC1018" i="1"/>
  <c r="AB1018" i="1"/>
  <c r="AF1018" i="1" s="1"/>
  <c r="AA1018" i="1"/>
  <c r="B1018" i="1"/>
  <c r="B1018" i="1" a="1"/>
  <c r="A1018" i="1" a="1"/>
  <c r="A1018" i="1" s="1"/>
  <c r="AH1017" i="1"/>
  <c r="AG1017" i="1"/>
  <c r="AI1017" i="1" s="1"/>
  <c r="AE1017" i="1"/>
  <c r="AD1017" i="1"/>
  <c r="AC1017" i="1"/>
  <c r="AB1017" i="1"/>
  <c r="AF1017" i="1" s="1"/>
  <c r="AA1017" i="1"/>
  <c r="B1017" i="1" a="1"/>
  <c r="B1017" i="1" s="1"/>
  <c r="A1017" i="1" a="1"/>
  <c r="A1017" i="1" s="1"/>
  <c r="AH1016" i="1"/>
  <c r="AG1016" i="1"/>
  <c r="AI1016" i="1" s="1"/>
  <c r="AE1016" i="1"/>
  <c r="AD1016" i="1"/>
  <c r="AC1016" i="1"/>
  <c r="AB1016" i="1"/>
  <c r="AF1016" i="1" s="1"/>
  <c r="AA1016" i="1"/>
  <c r="B1016" i="1" a="1"/>
  <c r="B1016" i="1" s="1"/>
  <c r="A1016" i="1" a="1"/>
  <c r="A1016" i="1" s="1"/>
  <c r="AH1015" i="1"/>
  <c r="AG1015" i="1"/>
  <c r="AI1015" i="1" s="1"/>
  <c r="AE1015" i="1"/>
  <c r="AD1015" i="1"/>
  <c r="AC1015" i="1"/>
  <c r="AB1015" i="1"/>
  <c r="AF1015" i="1" s="1"/>
  <c r="AA1015" i="1"/>
  <c r="B1015" i="1" a="1"/>
  <c r="B1015" i="1" s="1"/>
  <c r="A1015" i="1" a="1"/>
  <c r="A1015" i="1" s="1"/>
  <c r="AH1014" i="1"/>
  <c r="AG1014" i="1"/>
  <c r="AI1014" i="1" s="1"/>
  <c r="AE1014" i="1"/>
  <c r="AD1014" i="1"/>
  <c r="AC1014" i="1"/>
  <c r="AB1014" i="1"/>
  <c r="AF1014" i="1" s="1"/>
  <c r="AA1014" i="1"/>
  <c r="B1014" i="1" a="1"/>
  <c r="B1014" i="1" s="1"/>
  <c r="A1014" i="1" a="1"/>
  <c r="A1014" i="1" s="1"/>
  <c r="AH1013" i="1"/>
  <c r="AG1013" i="1"/>
  <c r="AI1013" i="1" s="1"/>
  <c r="AE1013" i="1"/>
  <c r="AD1013" i="1"/>
  <c r="AC1013" i="1"/>
  <c r="AB1013" i="1"/>
  <c r="AF1013" i="1" s="1"/>
  <c r="AA1013" i="1"/>
  <c r="B1013" i="1" a="1"/>
  <c r="B1013" i="1" s="1"/>
  <c r="A1013" i="1" a="1"/>
  <c r="A1013" i="1" s="1"/>
  <c r="AH1012" i="1"/>
  <c r="AG1012" i="1"/>
  <c r="AI1012" i="1" s="1"/>
  <c r="AE1012" i="1"/>
  <c r="AD1012" i="1"/>
  <c r="AC1012" i="1"/>
  <c r="AB1012" i="1"/>
  <c r="AF1012" i="1" s="1"/>
  <c r="AA1012" i="1"/>
  <c r="B1012" i="1" a="1"/>
  <c r="B1012" i="1" s="1"/>
  <c r="A1012" i="1" a="1"/>
  <c r="A1012" i="1" s="1"/>
  <c r="AH1011" i="1"/>
  <c r="AG1011" i="1"/>
  <c r="AI1011" i="1" s="1"/>
  <c r="AE1011" i="1"/>
  <c r="AD1011" i="1"/>
  <c r="AC1011" i="1"/>
  <c r="AB1011" i="1"/>
  <c r="AF1011" i="1" s="1"/>
  <c r="AA1011" i="1"/>
  <c r="B1011" i="1" a="1"/>
  <c r="B1011" i="1" s="1"/>
  <c r="A1011" i="1" a="1"/>
  <c r="A1011" i="1" s="1"/>
  <c r="AH1010" i="1"/>
  <c r="AG1010" i="1"/>
  <c r="AI1010" i="1" s="1"/>
  <c r="AE1010" i="1"/>
  <c r="AD1010" i="1"/>
  <c r="AC1010" i="1"/>
  <c r="AB1010" i="1"/>
  <c r="AF1010" i="1" s="1"/>
  <c r="AA1010" i="1"/>
  <c r="B1010" i="1"/>
  <c r="B1010" i="1" a="1"/>
  <c r="A1010" i="1" a="1"/>
  <c r="A1010" i="1" s="1"/>
  <c r="AH1009" i="1"/>
  <c r="AG1009" i="1"/>
  <c r="AI1009" i="1" s="1"/>
  <c r="AE1009" i="1"/>
  <c r="AD1009" i="1"/>
  <c r="AC1009" i="1"/>
  <c r="AB1009" i="1"/>
  <c r="AF1009" i="1" s="1"/>
  <c r="AA1009" i="1"/>
  <c r="B1009" i="1" a="1"/>
  <c r="B1009" i="1" s="1"/>
  <c r="A1009" i="1" a="1"/>
  <c r="A1009" i="1" s="1"/>
  <c r="AH1008" i="1"/>
  <c r="AG1008" i="1"/>
  <c r="AI1008" i="1" s="1"/>
  <c r="AE1008" i="1"/>
  <c r="AD1008" i="1"/>
  <c r="AC1008" i="1"/>
  <c r="AB1008" i="1"/>
  <c r="AF1008" i="1" s="1"/>
  <c r="AA1008" i="1"/>
  <c r="B1008" i="1" a="1"/>
  <c r="B1008" i="1" s="1"/>
  <c r="A1008" i="1" a="1"/>
  <c r="A1008" i="1" s="1"/>
  <c r="AH1007" i="1"/>
  <c r="AG1007" i="1"/>
  <c r="AI1007" i="1" s="1"/>
  <c r="AE1007" i="1"/>
  <c r="AD1007" i="1"/>
  <c r="AC1007" i="1"/>
  <c r="AB1007" i="1"/>
  <c r="AF1007" i="1" s="1"/>
  <c r="AA1007" i="1"/>
  <c r="B1007" i="1" a="1"/>
  <c r="B1007" i="1" s="1"/>
  <c r="A1007" i="1" a="1"/>
  <c r="A1007" i="1" s="1"/>
  <c r="AH1006" i="1"/>
  <c r="AG1006" i="1"/>
  <c r="AI1006" i="1" s="1"/>
  <c r="AE1006" i="1"/>
  <c r="AD1006" i="1"/>
  <c r="AC1006" i="1"/>
  <c r="AB1006" i="1"/>
  <c r="AF1006" i="1" s="1"/>
  <c r="AA1006" i="1"/>
  <c r="B1006" i="1"/>
  <c r="B1006" i="1" a="1"/>
  <c r="A1006" i="1" a="1"/>
  <c r="A1006" i="1" s="1"/>
  <c r="AI1005" i="1"/>
  <c r="AH1005" i="1"/>
  <c r="AG1005" i="1"/>
  <c r="AE1005" i="1"/>
  <c r="AD1005" i="1"/>
  <c r="AC1005" i="1"/>
  <c r="AB1005" i="1"/>
  <c r="AF1005" i="1" s="1"/>
  <c r="AA1005" i="1"/>
  <c r="B1005" i="1" a="1"/>
  <c r="B1005" i="1" s="1"/>
  <c r="A1005" i="1" a="1"/>
  <c r="A1005" i="1" s="1"/>
  <c r="AH1004" i="1"/>
  <c r="AG1004" i="1"/>
  <c r="AI1004" i="1" s="1"/>
  <c r="AE1004" i="1"/>
  <c r="AD1004" i="1"/>
  <c r="AC1004" i="1"/>
  <c r="AB1004" i="1"/>
  <c r="AF1004" i="1" s="1"/>
  <c r="AA1004" i="1"/>
  <c r="B1004" i="1" a="1"/>
  <c r="B1004" i="1" s="1"/>
  <c r="A1004" i="1" a="1"/>
  <c r="A1004" i="1" s="1"/>
  <c r="AH1003" i="1"/>
  <c r="AG1003" i="1"/>
  <c r="AI1003" i="1" s="1"/>
  <c r="AE1003" i="1"/>
  <c r="AD1003" i="1"/>
  <c r="AC1003" i="1"/>
  <c r="AB1003" i="1"/>
  <c r="AF1003" i="1" s="1"/>
  <c r="AA1003" i="1"/>
  <c r="B1003" i="1" a="1"/>
  <c r="B1003" i="1" s="1"/>
  <c r="A1003" i="1" a="1"/>
  <c r="A1003" i="1" s="1"/>
  <c r="AI1002" i="1"/>
  <c r="AH1002" i="1"/>
  <c r="AG1002" i="1"/>
  <c r="AE1002" i="1"/>
  <c r="AD1002" i="1"/>
  <c r="AC1002" i="1"/>
  <c r="AB1002" i="1"/>
  <c r="AF1002" i="1" s="1"/>
  <c r="AA1002" i="1"/>
  <c r="B1002" i="1" a="1"/>
  <c r="B1002" i="1" s="1"/>
  <c r="A1002" i="1" a="1"/>
  <c r="A1002" i="1" s="1"/>
  <c r="AH1001" i="1"/>
  <c r="AG1001" i="1"/>
  <c r="AI1001" i="1" s="1"/>
  <c r="AE1001" i="1"/>
  <c r="AD1001" i="1"/>
  <c r="AC1001" i="1"/>
  <c r="AB1001" i="1"/>
  <c r="AF1001" i="1" s="1"/>
  <c r="AA1001" i="1"/>
  <c r="B1001" i="1"/>
  <c r="B1001" i="1" a="1"/>
  <c r="A1001" i="1" a="1"/>
  <c r="A1001" i="1" s="1"/>
  <c r="AN1277" i="1" l="1"/>
  <c r="AU1277" i="1" s="1"/>
  <c r="AN1391" i="1"/>
  <c r="AU1391" i="1" s="1"/>
  <c r="AN1424" i="1"/>
  <c r="AU1424" i="1" s="1"/>
  <c r="AM1258" i="1"/>
  <c r="AT1258" i="1" s="1"/>
  <c r="AM1268" i="1"/>
  <c r="AT1268" i="1" s="1"/>
  <c r="AM1274" i="1"/>
  <c r="AT1274" i="1" s="1"/>
  <c r="AM1292" i="1"/>
  <c r="AT1292" i="1" s="1"/>
  <c r="AL1293" i="1"/>
  <c r="AS1293" i="1" s="1"/>
  <c r="AL1337" i="1"/>
  <c r="AS1337" i="1" s="1"/>
  <c r="AJ1344" i="1"/>
  <c r="AJ1389" i="1"/>
  <c r="AO1389" i="1" s="1"/>
  <c r="AL1401" i="1"/>
  <c r="AS1401" i="1" s="1"/>
  <c r="AN1408" i="1"/>
  <c r="AU1408" i="1" s="1"/>
  <c r="AK1412" i="1"/>
  <c r="AR1412" i="1" s="1"/>
  <c r="AJ1422" i="1"/>
  <c r="AQ1422" i="1" s="1"/>
  <c r="AM1426" i="1"/>
  <c r="AT1426" i="1" s="1"/>
  <c r="AN1461" i="1"/>
  <c r="AU1461" i="1" s="1"/>
  <c r="AM1473" i="1"/>
  <c r="AT1473" i="1" s="1"/>
  <c r="AN1476" i="1"/>
  <c r="AU1476" i="1" s="1"/>
  <c r="AJ1277" i="1"/>
  <c r="AQ1277" i="1" s="1"/>
  <c r="AK1287" i="1"/>
  <c r="AR1287" i="1" s="1"/>
  <c r="AK1334" i="1"/>
  <c r="AR1334" i="1" s="1"/>
  <c r="AM1344" i="1"/>
  <c r="AT1344" i="1" s="1"/>
  <c r="AK1346" i="1"/>
  <c r="AR1346" i="1" s="1"/>
  <c r="AK1367" i="1"/>
  <c r="AR1367" i="1" s="1"/>
  <c r="AN1371" i="1"/>
  <c r="AU1371" i="1" s="1"/>
  <c r="AK1379" i="1"/>
  <c r="AR1379" i="1" s="1"/>
  <c r="AL1389" i="1"/>
  <c r="AS1389" i="1" s="1"/>
  <c r="AL1390" i="1"/>
  <c r="AS1390" i="1" s="1"/>
  <c r="AJ1391" i="1"/>
  <c r="AQ1391" i="1" s="1"/>
  <c r="AJ1411" i="1"/>
  <c r="AK1417" i="1"/>
  <c r="AR1417" i="1" s="1"/>
  <c r="AL1422" i="1"/>
  <c r="AS1422" i="1" s="1"/>
  <c r="AK1423" i="1"/>
  <c r="AR1423" i="1" s="1"/>
  <c r="AJ1424" i="1"/>
  <c r="AK1431" i="1"/>
  <c r="AR1431" i="1" s="1"/>
  <c r="AK1447" i="1"/>
  <c r="AR1447" i="1" s="1"/>
  <c r="AK1488" i="1"/>
  <c r="AR1488" i="1" s="1"/>
  <c r="AM1247" i="1"/>
  <c r="AT1247" i="1" s="1"/>
  <c r="AJ1249" i="1"/>
  <c r="AQ1249" i="1" s="1"/>
  <c r="AM1251" i="1"/>
  <c r="AT1251" i="1" s="1"/>
  <c r="AL1259" i="1"/>
  <c r="AS1259" i="1" s="1"/>
  <c r="AN1261" i="1"/>
  <c r="AU1261" i="1" s="1"/>
  <c r="AL1275" i="1"/>
  <c r="AS1275" i="1" s="1"/>
  <c r="AK1277" i="1"/>
  <c r="AR1277" i="1" s="1"/>
  <c r="AK1283" i="1"/>
  <c r="AR1283" i="1" s="1"/>
  <c r="AN1308" i="1"/>
  <c r="AU1308" i="1" s="1"/>
  <c r="AL1310" i="1"/>
  <c r="AS1310" i="1" s="1"/>
  <c r="AM1313" i="1"/>
  <c r="AT1313" i="1" s="1"/>
  <c r="AN1320" i="1"/>
  <c r="AU1320" i="1" s="1"/>
  <c r="AN1324" i="1"/>
  <c r="AU1324" i="1" s="1"/>
  <c r="AN1328" i="1"/>
  <c r="AU1328" i="1" s="1"/>
  <c r="AM1340" i="1"/>
  <c r="AT1340" i="1" s="1"/>
  <c r="AK1342" i="1"/>
  <c r="AR1342" i="1" s="1"/>
  <c r="AN1387" i="1"/>
  <c r="AU1387" i="1" s="1"/>
  <c r="AM1389" i="1"/>
  <c r="AT1389" i="1" s="1"/>
  <c r="AK1391" i="1"/>
  <c r="AR1391" i="1" s="1"/>
  <c r="AM1422" i="1"/>
  <c r="AT1422" i="1" s="1"/>
  <c r="AK1424" i="1"/>
  <c r="AR1424" i="1" s="1"/>
  <c r="AM1432" i="1"/>
  <c r="AT1432" i="1" s="1"/>
  <c r="AJ1468" i="1"/>
  <c r="BH1251" i="1"/>
  <c r="BB1253" i="1"/>
  <c r="BH1254" i="1"/>
  <c r="BB1257" i="1"/>
  <c r="BH1258" i="1"/>
  <c r="BH1264" i="1"/>
  <c r="BB1269" i="1"/>
  <c r="BB1273" i="1"/>
  <c r="BB1276" i="1"/>
  <c r="BH1289" i="1"/>
  <c r="BB1290" i="1"/>
  <c r="BB1298" i="1"/>
  <c r="BB1299" i="1"/>
  <c r="BH1300" i="1"/>
  <c r="BH1310" i="1"/>
  <c r="BB1312" i="1"/>
  <c r="BB1319" i="1"/>
  <c r="BB1327" i="1"/>
  <c r="BH1336" i="1"/>
  <c r="BH1342" i="1"/>
  <c r="BB1352" i="1"/>
  <c r="BB1354" i="1"/>
  <c r="BH1362" i="1"/>
  <c r="BB1369" i="1"/>
  <c r="BH1371" i="1"/>
  <c r="BB1372" i="1"/>
  <c r="BB1374" i="1"/>
  <c r="BB1375" i="1"/>
  <c r="BH1381" i="1"/>
  <c r="BH1384" i="1"/>
  <c r="BB1390" i="1"/>
  <c r="BH1401" i="1"/>
  <c r="BH1405" i="1"/>
  <c r="BB1406" i="1"/>
  <c r="BH1411" i="1"/>
  <c r="BH1413" i="1"/>
  <c r="BB1415" i="1"/>
  <c r="BB1434" i="1"/>
  <c r="BB1438" i="1"/>
  <c r="BB1439" i="1"/>
  <c r="BB1442" i="1"/>
  <c r="BB1443" i="1"/>
  <c r="BB1449" i="1"/>
  <c r="BH1449" i="1"/>
  <c r="BB1451" i="1"/>
  <c r="BH1452" i="1"/>
  <c r="BB1457" i="1"/>
  <c r="BH1457" i="1"/>
  <c r="BH1461" i="1"/>
  <c r="BB1466" i="1"/>
  <c r="BH1466" i="1"/>
  <c r="BB1467" i="1"/>
  <c r="BH1472" i="1"/>
  <c r="BH1477" i="1"/>
  <c r="BH1480" i="1"/>
  <c r="BB1481" i="1"/>
  <c r="BH1482" i="1"/>
  <c r="BB1483" i="1"/>
  <c r="BH1483" i="1"/>
  <c r="BB1484" i="1"/>
  <c r="BB1485" i="1"/>
  <c r="BB1490" i="1"/>
  <c r="BH1490" i="1"/>
  <c r="BB1492" i="1"/>
  <c r="BH1493" i="1"/>
  <c r="BB1498" i="1"/>
  <c r="BH1498" i="1"/>
  <c r="BB1247" i="1"/>
  <c r="BB1249" i="1"/>
  <c r="BH1260" i="1"/>
  <c r="BB1261" i="1"/>
  <c r="BB1264" i="1"/>
  <c r="BH1270" i="1"/>
  <c r="BH1274" i="1"/>
  <c r="BH1284" i="1"/>
  <c r="BH1292" i="1"/>
  <c r="BH1293" i="1"/>
  <c r="BB1305" i="1"/>
  <c r="BB1307" i="1"/>
  <c r="BB1310" i="1"/>
  <c r="BH1313" i="1"/>
  <c r="BB1323" i="1"/>
  <c r="BB1331" i="1"/>
  <c r="BH1332" i="1"/>
  <c r="BH1337" i="1"/>
  <c r="BB1342" i="1"/>
  <c r="BH1353" i="1"/>
  <c r="BH1354" i="1"/>
  <c r="BB1362" i="1"/>
  <c r="BH1363" i="1"/>
  <c r="BB1364" i="1"/>
  <c r="BH1369" i="1"/>
  <c r="BH1374" i="1"/>
  <c r="BB1376" i="1"/>
  <c r="BB1381" i="1"/>
  <c r="BB1383" i="1"/>
  <c r="BB1389" i="1"/>
  <c r="BH1396" i="1"/>
  <c r="BB1397" i="1"/>
  <c r="BB1407" i="1"/>
  <c r="BB1411" i="1"/>
  <c r="BH1415" i="1"/>
  <c r="BH1418" i="1"/>
  <c r="BB1427" i="1"/>
  <c r="BB1252" i="1"/>
  <c r="BH1255" i="1"/>
  <c r="BH1256" i="1"/>
  <c r="BB1258" i="1"/>
  <c r="BH1259" i="1"/>
  <c r="BH1262" i="1"/>
  <c r="BH1263" i="1"/>
  <c r="BB1266" i="1"/>
  <c r="BH1267" i="1"/>
  <c r="BB1268" i="1"/>
  <c r="BB1274" i="1"/>
  <c r="BH1275" i="1"/>
  <c r="BB1279" i="1"/>
  <c r="BH1280" i="1"/>
  <c r="BB1281" i="1"/>
  <c r="BH1281" i="1"/>
  <c r="BB1283" i="1"/>
  <c r="BB1287" i="1"/>
  <c r="BH1288" i="1"/>
  <c r="BB1289" i="1"/>
  <c r="BH1295" i="1"/>
  <c r="BH1303" i="1"/>
  <c r="BH1306" i="1"/>
  <c r="BB1308" i="1"/>
  <c r="BB1314" i="1"/>
  <c r="BH1314" i="1"/>
  <c r="BH1315" i="1"/>
  <c r="BB1316" i="1"/>
  <c r="BH1317" i="1"/>
  <c r="BB1320" i="1"/>
  <c r="BH1321" i="1"/>
  <c r="BB1324" i="1"/>
  <c r="BH1325" i="1"/>
  <c r="BB1328" i="1"/>
  <c r="BH1329" i="1"/>
  <c r="BB1334" i="1"/>
  <c r="BH1334" i="1"/>
  <c r="BB1338" i="1"/>
  <c r="BH1338" i="1"/>
  <c r="BB1339" i="1"/>
  <c r="BB1346" i="1"/>
  <c r="BB1350" i="1"/>
  <c r="BH1350" i="1"/>
  <c r="BB1356" i="1"/>
  <c r="BB1358" i="1"/>
  <c r="BH1358" i="1"/>
  <c r="BB1359" i="1"/>
  <c r="BB1360" i="1"/>
  <c r="BB1365" i="1"/>
  <c r="BH1365" i="1"/>
  <c r="BB1367" i="1"/>
  <c r="BH1368" i="1"/>
  <c r="BB1373" i="1"/>
  <c r="BH1373" i="1"/>
  <c r="BB1377" i="1"/>
  <c r="BH1377" i="1"/>
  <c r="BB1379" i="1"/>
  <c r="BH1380" i="1"/>
  <c r="BB1387" i="1"/>
  <c r="BH1388" i="1"/>
  <c r="BB1392" i="1"/>
  <c r="BB1394" i="1"/>
  <c r="BH1394" i="1"/>
  <c r="BH1404" i="1"/>
  <c r="BB1405" i="1"/>
  <c r="BH1409" i="1"/>
  <c r="BH1421" i="1"/>
  <c r="BH1424" i="1"/>
  <c r="BH1425" i="1"/>
  <c r="BH1426" i="1"/>
  <c r="BH1430" i="1"/>
  <c r="BH1435" i="1"/>
  <c r="BB1437" i="1"/>
  <c r="BB1441" i="1"/>
  <c r="BH1441" i="1"/>
  <c r="BB1445" i="1"/>
  <c r="BH1445" i="1"/>
  <c r="BB1447" i="1"/>
  <c r="BH1448" i="1"/>
  <c r="BB1455" i="1"/>
  <c r="BH1456" i="1"/>
  <c r="BB1460" i="1"/>
  <c r="BB1464" i="1"/>
  <c r="BH1469" i="1"/>
  <c r="BB1474" i="1"/>
  <c r="BH1476" i="1"/>
  <c r="BB1478" i="1"/>
  <c r="BH1478" i="1"/>
  <c r="BH1486" i="1"/>
  <c r="BB1488" i="1"/>
  <c r="BH1489" i="1"/>
  <c r="BB1496" i="1"/>
  <c r="BH1497" i="1"/>
  <c r="BH1247" i="1"/>
  <c r="BH1261" i="1"/>
  <c r="BB1262" i="1"/>
  <c r="BH1266" i="1"/>
  <c r="BH1276" i="1"/>
  <c r="BH1277" i="1"/>
  <c r="BB1278" i="1"/>
  <c r="BH1279" i="1"/>
  <c r="BB1280" i="1"/>
  <c r="BB1248" i="1"/>
  <c r="BH1248" i="1"/>
  <c r="BH1250" i="1"/>
  <c r="BB1254" i="1"/>
  <c r="BB1263" i="1"/>
  <c r="BB1265" i="1"/>
  <c r="BB1270" i="1"/>
  <c r="BH1271" i="1"/>
  <c r="BB1272" i="1"/>
  <c r="BH1272" i="1"/>
  <c r="BH1283" i="1"/>
  <c r="BH1285" i="1"/>
  <c r="BB1286" i="1"/>
  <c r="BB1294" i="1"/>
  <c r="BH1294" i="1"/>
  <c r="BH1296" i="1"/>
  <c r="BB1297" i="1"/>
  <c r="BH1307" i="1"/>
  <c r="BH1308" i="1"/>
  <c r="BB1315" i="1"/>
  <c r="BH1316" i="1"/>
  <c r="BH1320" i="1"/>
  <c r="BH1324" i="1"/>
  <c r="BH1328" i="1"/>
  <c r="BH1333" i="1"/>
  <c r="BB1335" i="1"/>
  <c r="BH1340" i="1"/>
  <c r="BH1344" i="1"/>
  <c r="BH1345" i="1"/>
  <c r="BB1347" i="1"/>
  <c r="BB1351" i="1"/>
  <c r="BB1355" i="1"/>
  <c r="BH1356" i="1"/>
  <c r="BH1360" i="1"/>
  <c r="BB1366" i="1"/>
  <c r="BH1366" i="1"/>
  <c r="BH1367" i="1"/>
  <c r="BB1368" i="1"/>
  <c r="BB1370" i="1"/>
  <c r="BH1370" i="1"/>
  <c r="BB1378" i="1"/>
  <c r="BH1378" i="1"/>
  <c r="BH1379" i="1"/>
  <c r="BB1380" i="1"/>
  <c r="BB1385" i="1"/>
  <c r="BH1385" i="1"/>
  <c r="BH1387" i="1"/>
  <c r="BH1389" i="1"/>
  <c r="BH1393" i="1"/>
  <c r="BH1397" i="1"/>
  <c r="BB1398" i="1"/>
  <c r="BB1399" i="1"/>
  <c r="BB1403" i="1"/>
  <c r="BH1403" i="1"/>
  <c r="BB1404" i="1"/>
  <c r="BB1408" i="1"/>
  <c r="BB1410" i="1"/>
  <c r="BH1410" i="1"/>
  <c r="BB1412" i="1"/>
  <c r="BB1416" i="1"/>
  <c r="BB1420" i="1"/>
  <c r="BB1422" i="1"/>
  <c r="BH1423" i="1"/>
  <c r="BB1425" i="1"/>
  <c r="BB1429" i="1"/>
  <c r="BH1431" i="1"/>
  <c r="BB1432" i="1"/>
  <c r="BH1436" i="1"/>
  <c r="BB1446" i="1"/>
  <c r="BH1447" i="1"/>
  <c r="BB1453" i="1"/>
  <c r="BH1453" i="1"/>
  <c r="BH1455" i="1"/>
  <c r="BB1458" i="1"/>
  <c r="BB1459" i="1"/>
  <c r="BB1462" i="1"/>
  <c r="BH1462" i="1"/>
  <c r="BH1464" i="1"/>
  <c r="BH1465" i="1"/>
  <c r="BB1471" i="1"/>
  <c r="BH1471" i="1"/>
  <c r="BB1473" i="1"/>
  <c r="BB1475" i="1"/>
  <c r="BB1487" i="1"/>
  <c r="BH1487" i="1"/>
  <c r="BH1488" i="1"/>
  <c r="BB1489" i="1"/>
  <c r="BB1494" i="1"/>
  <c r="BH1494" i="1"/>
  <c r="BH1496" i="1"/>
  <c r="BB1497" i="1"/>
  <c r="BB1499" i="1"/>
  <c r="BH1499" i="1"/>
  <c r="BB1500" i="1"/>
  <c r="BH1282" i="1"/>
  <c r="BB1284" i="1"/>
  <c r="BB1291" i="1"/>
  <c r="BB1292" i="1"/>
  <c r="BB1295" i="1"/>
  <c r="BH1297" i="1"/>
  <c r="BH1301" i="1"/>
  <c r="BB1302" i="1"/>
  <c r="BB1303" i="1"/>
  <c r="BH1305" i="1"/>
  <c r="BH1309" i="1"/>
  <c r="BB1311" i="1"/>
  <c r="BH1312" i="1"/>
  <c r="BH1318" i="1"/>
  <c r="BH1319" i="1"/>
  <c r="BH1322" i="1"/>
  <c r="BH1323" i="1"/>
  <c r="BB1326" i="1"/>
  <c r="BH1326" i="1"/>
  <c r="BH1327" i="1"/>
  <c r="BB1330" i="1"/>
  <c r="BH1330" i="1"/>
  <c r="BH1331" i="1"/>
  <c r="BB1336" i="1"/>
  <c r="BH1341" i="1"/>
  <c r="BB1343" i="1"/>
  <c r="BH1348" i="1"/>
  <c r="BH1349" i="1"/>
  <c r="BH1351" i="1"/>
  <c r="BH1352" i="1"/>
  <c r="BB1357" i="1"/>
  <c r="BH1357" i="1"/>
  <c r="BB1361" i="1"/>
  <c r="BH1361" i="1"/>
  <c r="BB1363" i="1"/>
  <c r="BH1364" i="1"/>
  <c r="BB1371" i="1"/>
  <c r="BH1372" i="1"/>
  <c r="BH1376" i="1"/>
  <c r="BB1382" i="1"/>
  <c r="BH1382" i="1"/>
  <c r="BH1383" i="1"/>
  <c r="BB1384" i="1"/>
  <c r="BB1386" i="1"/>
  <c r="BH1386" i="1"/>
  <c r="BB1391" i="1"/>
  <c r="BB1395" i="1"/>
  <c r="BH1395" i="1"/>
  <c r="BB1396" i="1"/>
  <c r="BB1400" i="1"/>
  <c r="BB1402" i="1"/>
  <c r="BH1402" i="1"/>
  <c r="BB1413" i="1"/>
  <c r="BH1414" i="1"/>
  <c r="BB1417" i="1"/>
  <c r="BH1419" i="1"/>
  <c r="BB1421" i="1"/>
  <c r="BH1422" i="1"/>
  <c r="BB1426" i="1"/>
  <c r="BB1428" i="1"/>
  <c r="BH1432" i="1"/>
  <c r="BB1433" i="1"/>
  <c r="BH1433" i="1"/>
  <c r="BH1440" i="1"/>
  <c r="BH1444" i="1"/>
  <c r="BB1450" i="1"/>
  <c r="BH1451" i="1"/>
  <c r="BB1454" i="1"/>
  <c r="BB1463" i="1"/>
  <c r="BH1468" i="1"/>
  <c r="BB1470" i="1"/>
  <c r="BH1470" i="1"/>
  <c r="BB1472" i="1"/>
  <c r="BH1473" i="1"/>
  <c r="BB1479" i="1"/>
  <c r="BB1480" i="1"/>
  <c r="BH1481" i="1"/>
  <c r="BH1485" i="1"/>
  <c r="BB1486" i="1"/>
  <c r="BB1491" i="1"/>
  <c r="BH1491" i="1"/>
  <c r="BH1492" i="1"/>
  <c r="BB1493" i="1"/>
  <c r="BB1495" i="1"/>
  <c r="BH1495" i="1"/>
  <c r="AQ1265" i="1"/>
  <c r="AQ1266" i="1"/>
  <c r="AK1271" i="1"/>
  <c r="AR1271" i="1" s="1"/>
  <c r="AL1271" i="1"/>
  <c r="AS1271" i="1" s="1"/>
  <c r="AJ1271" i="1"/>
  <c r="AM1271" i="1"/>
  <c r="AT1271" i="1" s="1"/>
  <c r="AN1272" i="1"/>
  <c r="AU1272" i="1" s="1"/>
  <c r="AJ1272" i="1"/>
  <c r="AL1272" i="1"/>
  <c r="AS1272" i="1" s="1"/>
  <c r="AK1272" i="1"/>
  <c r="AR1272" i="1" s="1"/>
  <c r="AM1272" i="1"/>
  <c r="AT1272" i="1" s="1"/>
  <c r="AK1280" i="1"/>
  <c r="AR1280" i="1" s="1"/>
  <c r="AM1280" i="1"/>
  <c r="AT1280" i="1" s="1"/>
  <c r="AL1280" i="1"/>
  <c r="AS1280" i="1" s="1"/>
  <c r="AJ1280" i="1"/>
  <c r="AN1280" i="1"/>
  <c r="AU1280" i="1" s="1"/>
  <c r="AM1299" i="1"/>
  <c r="AT1299" i="1" s="1"/>
  <c r="AL1299" i="1"/>
  <c r="AS1299" i="1" s="1"/>
  <c r="AJ1299" i="1"/>
  <c r="AK1299" i="1"/>
  <c r="AR1299" i="1" s="1"/>
  <c r="AN1299" i="1"/>
  <c r="AU1299" i="1" s="1"/>
  <c r="AQ1315" i="1"/>
  <c r="AL1250" i="1"/>
  <c r="AS1250" i="1" s="1"/>
  <c r="AM1250" i="1"/>
  <c r="AT1250" i="1" s="1"/>
  <c r="AK1250" i="1"/>
  <c r="AR1250" i="1" s="1"/>
  <c r="AN1250" i="1"/>
  <c r="AU1250" i="1" s="1"/>
  <c r="BH1252" i="1"/>
  <c r="AM1257" i="1"/>
  <c r="AT1257" i="1" s="1"/>
  <c r="AJ1257" i="1"/>
  <c r="AN1257" i="1"/>
  <c r="AU1257" i="1" s="1"/>
  <c r="AK1257" i="1"/>
  <c r="AR1257" i="1" s="1"/>
  <c r="AN1260" i="1"/>
  <c r="AU1260" i="1" s="1"/>
  <c r="AJ1260" i="1"/>
  <c r="AM1260" i="1"/>
  <c r="AT1260" i="1" s="1"/>
  <c r="AL1260" i="1"/>
  <c r="AS1260" i="1" s="1"/>
  <c r="AL1262" i="1"/>
  <c r="AS1262" i="1" s="1"/>
  <c r="AK1262" i="1"/>
  <c r="AR1262" i="1" s="1"/>
  <c r="AJ1262" i="1"/>
  <c r="AM1262" i="1"/>
  <c r="AT1262" i="1" s="1"/>
  <c r="AN1271" i="1"/>
  <c r="AU1271" i="1" s="1"/>
  <c r="AM1278" i="1"/>
  <c r="AT1278" i="1" s="1"/>
  <c r="AJ1278" i="1"/>
  <c r="AK1278" i="1"/>
  <c r="AR1278" i="1" s="1"/>
  <c r="AL1278" i="1"/>
  <c r="AS1278" i="1" s="1"/>
  <c r="AL1296" i="1"/>
  <c r="AS1296" i="1" s="1"/>
  <c r="AK1296" i="1"/>
  <c r="AR1296" i="1" s="1"/>
  <c r="AN1296" i="1"/>
  <c r="AU1296" i="1" s="1"/>
  <c r="AM1296" i="1"/>
  <c r="AT1296" i="1" s="1"/>
  <c r="AJ1296" i="1"/>
  <c r="AK1297" i="1"/>
  <c r="AR1297" i="1" s="1"/>
  <c r="AN1297" i="1"/>
  <c r="AU1297" i="1" s="1"/>
  <c r="AJ1297" i="1"/>
  <c r="AM1297" i="1"/>
  <c r="AT1297" i="1" s="1"/>
  <c r="AL1297" i="1"/>
  <c r="AS1297" i="1" s="1"/>
  <c r="AQ1360" i="1"/>
  <c r="AN1248" i="1"/>
  <c r="AU1248" i="1" s="1"/>
  <c r="AJ1248" i="1"/>
  <c r="AM1248" i="1"/>
  <c r="AT1248" i="1" s="1"/>
  <c r="AK1248" i="1"/>
  <c r="AR1248" i="1" s="1"/>
  <c r="BB1250" i="1"/>
  <c r="AL1254" i="1"/>
  <c r="AS1254" i="1" s="1"/>
  <c r="AN1254" i="1"/>
  <c r="AU1254" i="1" s="1"/>
  <c r="AM1254" i="1"/>
  <c r="AT1254" i="1" s="1"/>
  <c r="AJ1254" i="1"/>
  <c r="AN1262" i="1"/>
  <c r="AU1262" i="1" s="1"/>
  <c r="AL1266" i="1"/>
  <c r="AS1266" i="1" s="1"/>
  <c r="AM1266" i="1"/>
  <c r="AT1266" i="1" s="1"/>
  <c r="AK1266" i="1"/>
  <c r="AR1266" i="1" s="1"/>
  <c r="AN1266" i="1"/>
  <c r="AU1266" i="1" s="1"/>
  <c r="BH1268" i="1"/>
  <c r="AM1273" i="1"/>
  <c r="AT1273" i="1" s="1"/>
  <c r="AJ1273" i="1"/>
  <c r="AN1273" i="1"/>
  <c r="AU1273" i="1" s="1"/>
  <c r="AK1273" i="1"/>
  <c r="AR1273" i="1" s="1"/>
  <c r="AN1276" i="1"/>
  <c r="AU1276" i="1" s="1"/>
  <c r="AJ1276" i="1"/>
  <c r="AM1276" i="1"/>
  <c r="AT1276" i="1" s="1"/>
  <c r="AL1276" i="1"/>
  <c r="AS1276" i="1" s="1"/>
  <c r="AM1295" i="1"/>
  <c r="AT1295" i="1" s="1"/>
  <c r="AL1295" i="1"/>
  <c r="AS1295" i="1" s="1"/>
  <c r="AJ1295" i="1"/>
  <c r="AK1295" i="1"/>
  <c r="AR1295" i="1" s="1"/>
  <c r="AM1303" i="1"/>
  <c r="AT1303" i="1" s="1"/>
  <c r="AL1303" i="1"/>
  <c r="AS1303" i="1" s="1"/>
  <c r="AK1303" i="1"/>
  <c r="AR1303" i="1" s="1"/>
  <c r="AJ1303" i="1"/>
  <c r="AN1303" i="1"/>
  <c r="AU1303" i="1" s="1"/>
  <c r="AL1304" i="1"/>
  <c r="AS1304" i="1" s="1"/>
  <c r="AK1304" i="1"/>
  <c r="AR1304" i="1" s="1"/>
  <c r="AJ1304" i="1"/>
  <c r="AN1304" i="1"/>
  <c r="AU1304" i="1" s="1"/>
  <c r="AM1304" i="1"/>
  <c r="AT1304" i="1" s="1"/>
  <c r="AQ1307" i="1"/>
  <c r="AQ1308" i="1"/>
  <c r="AL1312" i="1"/>
  <c r="AS1312" i="1" s="1"/>
  <c r="AK1312" i="1"/>
  <c r="AR1312" i="1" s="1"/>
  <c r="AM1312" i="1"/>
  <c r="AT1312" i="1" s="1"/>
  <c r="AN1312" i="1"/>
  <c r="AU1312" i="1" s="1"/>
  <c r="AJ1312" i="1"/>
  <c r="AN1358" i="1"/>
  <c r="AU1358" i="1" s="1"/>
  <c r="AJ1358" i="1"/>
  <c r="AM1358" i="1"/>
  <c r="AT1358" i="1" s="1"/>
  <c r="AK1358" i="1"/>
  <c r="AR1358" i="1" s="1"/>
  <c r="AL1358" i="1"/>
  <c r="AS1358" i="1" s="1"/>
  <c r="AM1406" i="1"/>
  <c r="AT1406" i="1" s="1"/>
  <c r="AN1406" i="1"/>
  <c r="AU1406" i="1" s="1"/>
  <c r="AJ1406" i="1"/>
  <c r="AL1406" i="1"/>
  <c r="AS1406" i="1" s="1"/>
  <c r="AK1406" i="1"/>
  <c r="AR1406" i="1" s="1"/>
  <c r="AJ1250" i="1"/>
  <c r="AK1255" i="1"/>
  <c r="AR1255" i="1" s="1"/>
  <c r="AL1255" i="1"/>
  <c r="AS1255" i="1" s="1"/>
  <c r="AJ1255" i="1"/>
  <c r="AM1255" i="1"/>
  <c r="AT1255" i="1" s="1"/>
  <c r="AN1256" i="1"/>
  <c r="AU1256" i="1" s="1"/>
  <c r="AJ1256" i="1"/>
  <c r="AL1256" i="1"/>
  <c r="AS1256" i="1" s="1"/>
  <c r="AK1256" i="1"/>
  <c r="AR1256" i="1" s="1"/>
  <c r="AM1256" i="1"/>
  <c r="AT1256" i="1" s="1"/>
  <c r="BB1256" i="1"/>
  <c r="AL1257" i="1"/>
  <c r="AS1257" i="1" s="1"/>
  <c r="AK1260" i="1"/>
  <c r="AR1260" i="1" s="1"/>
  <c r="BB1260" i="1"/>
  <c r="AN1264" i="1"/>
  <c r="AU1264" i="1" s="1"/>
  <c r="AJ1264" i="1"/>
  <c r="AM1264" i="1"/>
  <c r="AT1264" i="1" s="1"/>
  <c r="AK1264" i="1"/>
  <c r="AR1264" i="1" s="1"/>
  <c r="AL1270" i="1"/>
  <c r="AS1270" i="1" s="1"/>
  <c r="AN1270" i="1"/>
  <c r="AU1270" i="1" s="1"/>
  <c r="AM1270" i="1"/>
  <c r="AT1270" i="1" s="1"/>
  <c r="AJ1270" i="1"/>
  <c r="BB1277" i="1"/>
  <c r="AN1278" i="1"/>
  <c r="AU1278" i="1" s="1"/>
  <c r="AL1279" i="1"/>
  <c r="AS1279" i="1" s="1"/>
  <c r="AJ1279" i="1"/>
  <c r="AN1279" i="1"/>
  <c r="AU1279" i="1" s="1"/>
  <c r="AK1279" i="1"/>
  <c r="AR1279" i="1" s="1"/>
  <c r="AQ1283" i="1"/>
  <c r="AQ1284" i="1"/>
  <c r="AL1288" i="1"/>
  <c r="AS1288" i="1" s="1"/>
  <c r="AK1288" i="1"/>
  <c r="AR1288" i="1" s="1"/>
  <c r="AN1288" i="1"/>
  <c r="AU1288" i="1" s="1"/>
  <c r="AM1288" i="1"/>
  <c r="AT1288" i="1" s="1"/>
  <c r="AJ1288" i="1"/>
  <c r="AK1289" i="1"/>
  <c r="AR1289" i="1" s="1"/>
  <c r="AN1289" i="1"/>
  <c r="AU1289" i="1" s="1"/>
  <c r="AJ1289" i="1"/>
  <c r="AM1289" i="1"/>
  <c r="AT1289" i="1" s="1"/>
  <c r="AL1289" i="1"/>
  <c r="AS1289" i="1" s="1"/>
  <c r="AJ1247" i="1"/>
  <c r="AN1249" i="1"/>
  <c r="AU1249" i="1" s="1"/>
  <c r="BH1249" i="1"/>
  <c r="AL1251" i="1"/>
  <c r="AS1251" i="1" s="1"/>
  <c r="BB1251" i="1"/>
  <c r="AJ1253" i="1"/>
  <c r="AK1258" i="1"/>
  <c r="AR1258" i="1" s="1"/>
  <c r="AN1259" i="1"/>
  <c r="AU1259" i="1" s="1"/>
  <c r="AV1259" i="1" s="1"/>
  <c r="AL1261" i="1"/>
  <c r="AS1261" i="1" s="1"/>
  <c r="AJ1263" i="1"/>
  <c r="AN1265" i="1"/>
  <c r="AU1265" i="1" s="1"/>
  <c r="BH1265" i="1"/>
  <c r="AL1267" i="1"/>
  <c r="AS1267" i="1" s="1"/>
  <c r="BB1267" i="1"/>
  <c r="AJ1269" i="1"/>
  <c r="AK1274" i="1"/>
  <c r="AR1274" i="1" s="1"/>
  <c r="AN1275" i="1"/>
  <c r="AU1275" i="1" s="1"/>
  <c r="AL1277" i="1"/>
  <c r="AS1277" i="1" s="1"/>
  <c r="AN1282" i="1"/>
  <c r="AU1282" i="1" s="1"/>
  <c r="AJ1282" i="1"/>
  <c r="AM1282" i="1"/>
  <c r="AT1282" i="1" s="1"/>
  <c r="BB1282" i="1"/>
  <c r="AM1287" i="1"/>
  <c r="AT1287" i="1" s="1"/>
  <c r="AL1287" i="1"/>
  <c r="AS1287" i="1" s="1"/>
  <c r="AJ1287" i="1"/>
  <c r="AM1291" i="1"/>
  <c r="AT1291" i="1" s="1"/>
  <c r="AL1291" i="1"/>
  <c r="AS1291" i="1" s="1"/>
  <c r="AK1291" i="1"/>
  <c r="AR1291" i="1" s="1"/>
  <c r="BH1291" i="1"/>
  <c r="AL1292" i="1"/>
  <c r="AS1292" i="1" s="1"/>
  <c r="AK1292" i="1"/>
  <c r="AR1292" i="1" s="1"/>
  <c r="AJ1292" i="1"/>
  <c r="BB1293" i="1"/>
  <c r="BH1304" i="1"/>
  <c r="AN1306" i="1"/>
  <c r="AU1306" i="1" s="1"/>
  <c r="AJ1306" i="1"/>
  <c r="AM1306" i="1"/>
  <c r="AT1306" i="1" s="1"/>
  <c r="BB1306" i="1"/>
  <c r="AM1311" i="1"/>
  <c r="AT1311" i="1" s="1"/>
  <c r="AL1311" i="1"/>
  <c r="AS1311" i="1" s="1"/>
  <c r="AN1311" i="1"/>
  <c r="AU1311" i="1" s="1"/>
  <c r="BH1311" i="1"/>
  <c r="BB1318" i="1"/>
  <c r="AQ1319" i="1"/>
  <c r="BB1322" i="1"/>
  <c r="AQ1323" i="1"/>
  <c r="AM1339" i="1"/>
  <c r="AT1339" i="1" s="1"/>
  <c r="AL1339" i="1"/>
  <c r="AS1339" i="1" s="1"/>
  <c r="AJ1339" i="1"/>
  <c r="AK1339" i="1"/>
  <c r="AR1339" i="1" s="1"/>
  <c r="AN1339" i="1"/>
  <c r="AU1339" i="1" s="1"/>
  <c r="AM1375" i="1"/>
  <c r="AT1375" i="1" s="1"/>
  <c r="AL1375" i="1"/>
  <c r="AS1375" i="1" s="1"/>
  <c r="AJ1375" i="1"/>
  <c r="AK1375" i="1"/>
  <c r="AR1375" i="1" s="1"/>
  <c r="AN1375" i="1"/>
  <c r="AU1375" i="1" s="1"/>
  <c r="AL1388" i="1"/>
  <c r="AS1388" i="1" s="1"/>
  <c r="AM1388" i="1"/>
  <c r="AT1388" i="1" s="1"/>
  <c r="AK1388" i="1"/>
  <c r="AR1388" i="1" s="1"/>
  <c r="AN1388" i="1"/>
  <c r="AU1388" i="1" s="1"/>
  <c r="AJ1388" i="1"/>
  <c r="AM1398" i="1"/>
  <c r="AT1398" i="1" s="1"/>
  <c r="AN1398" i="1"/>
  <c r="AU1398" i="1" s="1"/>
  <c r="AJ1398" i="1"/>
  <c r="AL1398" i="1"/>
  <c r="AS1398" i="1" s="1"/>
  <c r="AK1398" i="1"/>
  <c r="AR1398" i="1" s="1"/>
  <c r="AQ1412" i="1"/>
  <c r="AN1251" i="1"/>
  <c r="AU1251" i="1" s="1"/>
  <c r="AN1252" i="1"/>
  <c r="AU1252" i="1" s="1"/>
  <c r="AJ1252" i="1"/>
  <c r="AL1253" i="1"/>
  <c r="AS1253" i="1" s="1"/>
  <c r="BH1257" i="1"/>
  <c r="AN1258" i="1"/>
  <c r="AU1258" i="1" s="1"/>
  <c r="BB1259" i="1"/>
  <c r="AN1267" i="1"/>
  <c r="AU1267" i="1" s="1"/>
  <c r="AN1268" i="1"/>
  <c r="AU1268" i="1" s="1"/>
  <c r="AJ1268" i="1"/>
  <c r="AL1269" i="1"/>
  <c r="AS1269" i="1" s="1"/>
  <c r="BH1273" i="1"/>
  <c r="AN1274" i="1"/>
  <c r="AU1274" i="1" s="1"/>
  <c r="BB1275" i="1"/>
  <c r="AN1281" i="1"/>
  <c r="AU1281" i="1" s="1"/>
  <c r="AJ1281" i="1"/>
  <c r="AM1281" i="1"/>
  <c r="AT1281" i="1" s="1"/>
  <c r="AM1283" i="1"/>
  <c r="AT1283" i="1" s="1"/>
  <c r="AL1283" i="1"/>
  <c r="AS1283" i="1" s="1"/>
  <c r="AN1283" i="1"/>
  <c r="AU1283" i="1" s="1"/>
  <c r="AK1285" i="1"/>
  <c r="AR1285" i="1" s="1"/>
  <c r="AN1285" i="1"/>
  <c r="AU1285" i="1" s="1"/>
  <c r="AJ1285" i="1"/>
  <c r="AL1285" i="1"/>
  <c r="AS1285" i="1" s="1"/>
  <c r="AN1286" i="1"/>
  <c r="AU1286" i="1" s="1"/>
  <c r="AJ1286" i="1"/>
  <c r="AM1286" i="1"/>
  <c r="AT1286" i="1" s="1"/>
  <c r="AK1286" i="1"/>
  <c r="AR1286" i="1" s="1"/>
  <c r="AN1290" i="1"/>
  <c r="AU1290" i="1" s="1"/>
  <c r="AJ1290" i="1"/>
  <c r="AM1290" i="1"/>
  <c r="AT1290" i="1" s="1"/>
  <c r="AL1290" i="1"/>
  <c r="AS1290" i="1" s="1"/>
  <c r="BH1290" i="1"/>
  <c r="AL1300" i="1"/>
  <c r="AS1300" i="1" s="1"/>
  <c r="AK1300" i="1"/>
  <c r="AR1300" i="1" s="1"/>
  <c r="AN1300" i="1"/>
  <c r="AU1300" i="1" s="1"/>
  <c r="AK1301" i="1"/>
  <c r="AR1301" i="1" s="1"/>
  <c r="AN1301" i="1"/>
  <c r="AU1301" i="1" s="1"/>
  <c r="AJ1301" i="1"/>
  <c r="AM1301" i="1"/>
  <c r="AT1301" i="1" s="1"/>
  <c r="BB1304" i="1"/>
  <c r="AM1307" i="1"/>
  <c r="AT1307" i="1" s="1"/>
  <c r="AL1307" i="1"/>
  <c r="AS1307" i="1" s="1"/>
  <c r="AN1307" i="1"/>
  <c r="AU1307" i="1" s="1"/>
  <c r="AK1309" i="1"/>
  <c r="AR1309" i="1" s="1"/>
  <c r="AN1309" i="1"/>
  <c r="AU1309" i="1" s="1"/>
  <c r="AJ1309" i="1"/>
  <c r="AL1309" i="1"/>
  <c r="AS1309" i="1" s="1"/>
  <c r="AN1310" i="1"/>
  <c r="AU1310" i="1" s="1"/>
  <c r="AJ1310" i="1"/>
  <c r="AM1310" i="1"/>
  <c r="AT1310" i="1" s="1"/>
  <c r="AQ1311" i="1"/>
  <c r="AL1316" i="1"/>
  <c r="AS1316" i="1" s="1"/>
  <c r="AK1316" i="1"/>
  <c r="AR1316" i="1" s="1"/>
  <c r="AJ1316" i="1"/>
  <c r="AM1316" i="1"/>
  <c r="AT1316" i="1" s="1"/>
  <c r="AQ1331" i="1"/>
  <c r="AN1338" i="1"/>
  <c r="AU1338" i="1" s="1"/>
  <c r="AJ1338" i="1"/>
  <c r="AM1338" i="1"/>
  <c r="AT1338" i="1" s="1"/>
  <c r="AK1338" i="1"/>
  <c r="AR1338" i="1" s="1"/>
  <c r="AL1338" i="1"/>
  <c r="AS1338" i="1" s="1"/>
  <c r="AQ1343" i="1"/>
  <c r="AL1356" i="1"/>
  <c r="AS1356" i="1" s="1"/>
  <c r="AK1356" i="1"/>
  <c r="AR1356" i="1" s="1"/>
  <c r="AN1356" i="1"/>
  <c r="AU1356" i="1" s="1"/>
  <c r="AM1356" i="1"/>
  <c r="AT1356" i="1" s="1"/>
  <c r="AJ1356" i="1"/>
  <c r="AQ1364" i="1"/>
  <c r="AK1365" i="1"/>
  <c r="AR1365" i="1" s="1"/>
  <c r="AN1365" i="1"/>
  <c r="AU1365" i="1" s="1"/>
  <c r="AJ1365" i="1"/>
  <c r="AM1365" i="1"/>
  <c r="AT1365" i="1" s="1"/>
  <c r="AL1365" i="1"/>
  <c r="AS1365" i="1" s="1"/>
  <c r="AN1374" i="1"/>
  <c r="AU1374" i="1" s="1"/>
  <c r="AJ1374" i="1"/>
  <c r="AM1374" i="1"/>
  <c r="AT1374" i="1" s="1"/>
  <c r="AK1374" i="1"/>
  <c r="AR1374" i="1" s="1"/>
  <c r="AL1374" i="1"/>
  <c r="AS1374" i="1" s="1"/>
  <c r="AQ1376" i="1"/>
  <c r="AK1396" i="1"/>
  <c r="AR1396" i="1" s="1"/>
  <c r="AL1396" i="1"/>
  <c r="AS1396" i="1" s="1"/>
  <c r="AN1396" i="1"/>
  <c r="AU1396" i="1" s="1"/>
  <c r="AM1396" i="1"/>
  <c r="AT1396" i="1" s="1"/>
  <c r="AJ1396" i="1"/>
  <c r="AQ1429" i="1"/>
  <c r="AN1247" i="1"/>
  <c r="AU1247" i="1" s="1"/>
  <c r="AL1249" i="1"/>
  <c r="AJ1251" i="1"/>
  <c r="AK1252" i="1"/>
  <c r="AR1252" i="1" s="1"/>
  <c r="AN1253" i="1"/>
  <c r="AU1253" i="1" s="1"/>
  <c r="BH1253" i="1"/>
  <c r="BB1255" i="1"/>
  <c r="AJ1258" i="1"/>
  <c r="AN1263" i="1"/>
  <c r="AU1263" i="1" s="1"/>
  <c r="AL1265" i="1"/>
  <c r="AS1265" i="1" s="1"/>
  <c r="AJ1267" i="1"/>
  <c r="AK1268" i="1"/>
  <c r="AR1268" i="1" s="1"/>
  <c r="AN1269" i="1"/>
  <c r="AU1269" i="1" s="1"/>
  <c r="BH1269" i="1"/>
  <c r="BB1271" i="1"/>
  <c r="AJ1274" i="1"/>
  <c r="BH1278" i="1"/>
  <c r="AK1281" i="1"/>
  <c r="AR1281" i="1" s="1"/>
  <c r="AL1284" i="1"/>
  <c r="AS1284" i="1" s="1"/>
  <c r="AK1284" i="1"/>
  <c r="AR1284" i="1" s="1"/>
  <c r="AM1284" i="1"/>
  <c r="AT1284" i="1" s="1"/>
  <c r="AM1285" i="1"/>
  <c r="AT1285" i="1" s="1"/>
  <c r="BB1285" i="1"/>
  <c r="AN1294" i="1"/>
  <c r="AU1294" i="1" s="1"/>
  <c r="AJ1294" i="1"/>
  <c r="AM1294" i="1"/>
  <c r="AT1294" i="1" s="1"/>
  <c r="AN1298" i="1"/>
  <c r="AU1298" i="1" s="1"/>
  <c r="AJ1298" i="1"/>
  <c r="AM1298" i="1"/>
  <c r="AT1298" i="1" s="1"/>
  <c r="AK1298" i="1"/>
  <c r="AR1298" i="1" s="1"/>
  <c r="AJ1300" i="1"/>
  <c r="AL1301" i="1"/>
  <c r="AS1301" i="1" s="1"/>
  <c r="BB1301" i="1"/>
  <c r="AN1302" i="1"/>
  <c r="AU1302" i="1" s="1"/>
  <c r="AJ1302" i="1"/>
  <c r="AM1302" i="1"/>
  <c r="AT1302" i="1" s="1"/>
  <c r="AL1302" i="1"/>
  <c r="AS1302" i="1" s="1"/>
  <c r="BH1302" i="1"/>
  <c r="AL1308" i="1"/>
  <c r="AS1308" i="1" s="1"/>
  <c r="AK1308" i="1"/>
  <c r="AR1308" i="1" s="1"/>
  <c r="AM1308" i="1"/>
  <c r="AT1308" i="1" s="1"/>
  <c r="AM1309" i="1"/>
  <c r="AT1309" i="1" s="1"/>
  <c r="BB1309" i="1"/>
  <c r="BB1313" i="1"/>
  <c r="AN1316" i="1"/>
  <c r="AU1316" i="1" s="1"/>
  <c r="AQ1327" i="1"/>
  <c r="AQ1335" i="1"/>
  <c r="AM1359" i="1"/>
  <c r="AT1359" i="1" s="1"/>
  <c r="AL1359" i="1"/>
  <c r="AS1359" i="1" s="1"/>
  <c r="AJ1359" i="1"/>
  <c r="AK1359" i="1"/>
  <c r="AR1359" i="1" s="1"/>
  <c r="AN1359" i="1"/>
  <c r="AU1359" i="1" s="1"/>
  <c r="AL1372" i="1"/>
  <c r="AS1372" i="1" s="1"/>
  <c r="AK1372" i="1"/>
  <c r="AR1372" i="1" s="1"/>
  <c r="AN1372" i="1"/>
  <c r="AU1372" i="1" s="1"/>
  <c r="AM1372" i="1"/>
  <c r="AT1372" i="1" s="1"/>
  <c r="AJ1372" i="1"/>
  <c r="AQ1380" i="1"/>
  <c r="AK1381" i="1"/>
  <c r="AR1381" i="1" s="1"/>
  <c r="AN1381" i="1"/>
  <c r="AU1381" i="1" s="1"/>
  <c r="AJ1381" i="1"/>
  <c r="AM1381" i="1"/>
  <c r="AT1381" i="1" s="1"/>
  <c r="AL1381" i="1"/>
  <c r="AS1381" i="1" s="1"/>
  <c r="AK1404" i="1"/>
  <c r="AR1404" i="1" s="1"/>
  <c r="AL1404" i="1"/>
  <c r="AS1404" i="1" s="1"/>
  <c r="AN1404" i="1"/>
  <c r="AU1404" i="1" s="1"/>
  <c r="AM1404" i="1"/>
  <c r="AT1404" i="1" s="1"/>
  <c r="AJ1404" i="1"/>
  <c r="AL1435" i="1"/>
  <c r="AS1435" i="1" s="1"/>
  <c r="AM1435" i="1"/>
  <c r="AT1435" i="1" s="1"/>
  <c r="AN1435" i="1"/>
  <c r="AU1435" i="1" s="1"/>
  <c r="AJ1435" i="1"/>
  <c r="AK1435" i="1"/>
  <c r="AR1435" i="1" s="1"/>
  <c r="AN1438" i="1"/>
  <c r="AU1438" i="1" s="1"/>
  <c r="AJ1438" i="1"/>
  <c r="AM1438" i="1"/>
  <c r="AT1438" i="1" s="1"/>
  <c r="AK1438" i="1"/>
  <c r="AR1438" i="1" s="1"/>
  <c r="AL1438" i="1"/>
  <c r="AS1438" i="1" s="1"/>
  <c r="BH1286" i="1"/>
  <c r="BH1287" i="1"/>
  <c r="BB1288" i="1"/>
  <c r="AK1293" i="1"/>
  <c r="AR1293" i="1" s="1"/>
  <c r="AN1293" i="1"/>
  <c r="AU1293" i="1" s="1"/>
  <c r="AJ1293" i="1"/>
  <c r="BB1296" i="1"/>
  <c r="BH1298" i="1"/>
  <c r="BH1299" i="1"/>
  <c r="BB1300" i="1"/>
  <c r="AK1305" i="1"/>
  <c r="AR1305" i="1" s="1"/>
  <c r="AN1305" i="1"/>
  <c r="AU1305" i="1" s="1"/>
  <c r="AJ1305" i="1"/>
  <c r="AQ1340" i="1"/>
  <c r="BB1344" i="1"/>
  <c r="AL1352" i="1"/>
  <c r="AS1352" i="1" s="1"/>
  <c r="AK1352" i="1"/>
  <c r="AR1352" i="1" s="1"/>
  <c r="AM1352" i="1"/>
  <c r="AT1352" i="1" s="1"/>
  <c r="AJ1352" i="1"/>
  <c r="BB1353" i="1"/>
  <c r="BH1359" i="1"/>
  <c r="AL1360" i="1"/>
  <c r="AS1360" i="1" s="1"/>
  <c r="AK1360" i="1"/>
  <c r="AR1360" i="1" s="1"/>
  <c r="AN1360" i="1"/>
  <c r="AU1360" i="1" s="1"/>
  <c r="AM1360" i="1"/>
  <c r="AT1360" i="1" s="1"/>
  <c r="AN1362" i="1"/>
  <c r="AU1362" i="1" s="1"/>
  <c r="AJ1362" i="1"/>
  <c r="AM1362" i="1"/>
  <c r="AT1362" i="1" s="1"/>
  <c r="AK1362" i="1"/>
  <c r="AR1362" i="1" s="1"/>
  <c r="AM1363" i="1"/>
  <c r="AT1363" i="1" s="1"/>
  <c r="AL1363" i="1"/>
  <c r="AS1363" i="1" s="1"/>
  <c r="AJ1363" i="1"/>
  <c r="AK1369" i="1"/>
  <c r="AR1369" i="1" s="1"/>
  <c r="AN1369" i="1"/>
  <c r="AU1369" i="1" s="1"/>
  <c r="AJ1369" i="1"/>
  <c r="AM1369" i="1"/>
  <c r="AT1369" i="1" s="1"/>
  <c r="AL1369" i="1"/>
  <c r="AS1369" i="1" s="1"/>
  <c r="BH1375" i="1"/>
  <c r="AL1376" i="1"/>
  <c r="AS1376" i="1" s="1"/>
  <c r="AK1376" i="1"/>
  <c r="AR1376" i="1" s="1"/>
  <c r="AN1376" i="1"/>
  <c r="AU1376" i="1" s="1"/>
  <c r="AM1376" i="1"/>
  <c r="AT1376" i="1" s="1"/>
  <c r="AN1378" i="1"/>
  <c r="AU1378" i="1" s="1"/>
  <c r="AJ1378" i="1"/>
  <c r="AM1378" i="1"/>
  <c r="AT1378" i="1" s="1"/>
  <c r="AK1378" i="1"/>
  <c r="AR1378" i="1" s="1"/>
  <c r="AM1379" i="1"/>
  <c r="AT1379" i="1" s="1"/>
  <c r="AL1379" i="1"/>
  <c r="AS1379" i="1" s="1"/>
  <c r="AJ1379" i="1"/>
  <c r="AK1385" i="1"/>
  <c r="AR1385" i="1" s="1"/>
  <c r="AN1385" i="1"/>
  <c r="AU1385" i="1" s="1"/>
  <c r="AJ1385" i="1"/>
  <c r="AM1385" i="1"/>
  <c r="AT1385" i="1" s="1"/>
  <c r="AL1385" i="1"/>
  <c r="AS1385" i="1" s="1"/>
  <c r="AL1320" i="1"/>
  <c r="AS1320" i="1" s="1"/>
  <c r="AK1320" i="1"/>
  <c r="AR1320" i="1" s="1"/>
  <c r="AL1324" i="1"/>
  <c r="AS1324" i="1" s="1"/>
  <c r="AK1324" i="1"/>
  <c r="AR1324" i="1" s="1"/>
  <c r="AL1328" i="1"/>
  <c r="AS1328" i="1" s="1"/>
  <c r="AK1328" i="1"/>
  <c r="AR1328" i="1" s="1"/>
  <c r="AK1332" i="1"/>
  <c r="AR1332" i="1" s="1"/>
  <c r="AM1332" i="1"/>
  <c r="AT1332" i="1" s="1"/>
  <c r="AL1332" i="1"/>
  <c r="AS1332" i="1" s="1"/>
  <c r="AK1333" i="1"/>
  <c r="AR1333" i="1" s="1"/>
  <c r="AN1333" i="1"/>
  <c r="AU1333" i="1" s="1"/>
  <c r="AJ1333" i="1"/>
  <c r="AM1333" i="1"/>
  <c r="AT1333" i="1" s="1"/>
  <c r="BH1335" i="1"/>
  <c r="AL1336" i="1"/>
  <c r="AS1336" i="1" s="1"/>
  <c r="AK1336" i="1"/>
  <c r="AR1336" i="1" s="1"/>
  <c r="AM1336" i="1"/>
  <c r="AT1336" i="1" s="1"/>
  <c r="AJ1336" i="1"/>
  <c r="AK1341" i="1"/>
  <c r="AR1341" i="1" s="1"/>
  <c r="AN1341" i="1"/>
  <c r="AU1341" i="1" s="1"/>
  <c r="AJ1341" i="1"/>
  <c r="AM1341" i="1"/>
  <c r="AT1341" i="1" s="1"/>
  <c r="BH1343" i="1"/>
  <c r="BH1346" i="1"/>
  <c r="AN1354" i="1"/>
  <c r="AU1354" i="1" s="1"/>
  <c r="AJ1354" i="1"/>
  <c r="AM1354" i="1"/>
  <c r="AT1354" i="1" s="1"/>
  <c r="AK1354" i="1"/>
  <c r="AR1354" i="1" s="1"/>
  <c r="AM1355" i="1"/>
  <c r="AT1355" i="1" s="1"/>
  <c r="AL1355" i="1"/>
  <c r="AS1355" i="1" s="1"/>
  <c r="AJ1355" i="1"/>
  <c r="AK1361" i="1"/>
  <c r="AR1361" i="1" s="1"/>
  <c r="AN1361" i="1"/>
  <c r="AU1361" i="1" s="1"/>
  <c r="AJ1361" i="1"/>
  <c r="AM1361" i="1"/>
  <c r="AT1361" i="1" s="1"/>
  <c r="AL1361" i="1"/>
  <c r="AS1361" i="1" s="1"/>
  <c r="AL1368" i="1"/>
  <c r="AS1368" i="1" s="1"/>
  <c r="AK1368" i="1"/>
  <c r="AR1368" i="1" s="1"/>
  <c r="AN1368" i="1"/>
  <c r="AU1368" i="1" s="1"/>
  <c r="AM1368" i="1"/>
  <c r="AT1368" i="1" s="1"/>
  <c r="AN1370" i="1"/>
  <c r="AU1370" i="1" s="1"/>
  <c r="AJ1370" i="1"/>
  <c r="AM1370" i="1"/>
  <c r="AT1370" i="1" s="1"/>
  <c r="AK1370" i="1"/>
  <c r="AR1370" i="1" s="1"/>
  <c r="AM1371" i="1"/>
  <c r="AT1371" i="1" s="1"/>
  <c r="AL1371" i="1"/>
  <c r="AS1371" i="1" s="1"/>
  <c r="AJ1371" i="1"/>
  <c r="AK1377" i="1"/>
  <c r="AR1377" i="1" s="1"/>
  <c r="AN1377" i="1"/>
  <c r="AU1377" i="1" s="1"/>
  <c r="AJ1377" i="1"/>
  <c r="AM1377" i="1"/>
  <c r="AT1377" i="1" s="1"/>
  <c r="AL1377" i="1"/>
  <c r="AS1377" i="1" s="1"/>
  <c r="AL1384" i="1"/>
  <c r="AS1384" i="1" s="1"/>
  <c r="AK1384" i="1"/>
  <c r="AR1384" i="1" s="1"/>
  <c r="AN1384" i="1"/>
  <c r="AU1384" i="1" s="1"/>
  <c r="AM1384" i="1"/>
  <c r="AT1384" i="1" s="1"/>
  <c r="AN1386" i="1"/>
  <c r="AU1386" i="1" s="1"/>
  <c r="AJ1386" i="1"/>
  <c r="AM1386" i="1"/>
  <c r="AT1386" i="1" s="1"/>
  <c r="AK1386" i="1"/>
  <c r="AR1386" i="1" s="1"/>
  <c r="AM1387" i="1"/>
  <c r="AT1387" i="1" s="1"/>
  <c r="AL1387" i="1"/>
  <c r="AS1387" i="1" s="1"/>
  <c r="AJ1387" i="1"/>
  <c r="AQ1395" i="1"/>
  <c r="AQ1403" i="1"/>
  <c r="AQ1411" i="1"/>
  <c r="AQ1424" i="1"/>
  <c r="AL1456" i="1"/>
  <c r="AS1456" i="1" s="1"/>
  <c r="AK1456" i="1"/>
  <c r="AR1456" i="1" s="1"/>
  <c r="AM1456" i="1"/>
  <c r="AT1456" i="1" s="1"/>
  <c r="AN1456" i="1"/>
  <c r="AU1456" i="1" s="1"/>
  <c r="AJ1456" i="1"/>
  <c r="AK1313" i="1"/>
  <c r="AR1313" i="1" s="1"/>
  <c r="AN1313" i="1"/>
  <c r="AU1313" i="1" s="1"/>
  <c r="AJ1313" i="1"/>
  <c r="AN1314" i="1"/>
  <c r="AU1314" i="1" s="1"/>
  <c r="AJ1314" i="1"/>
  <c r="AM1314" i="1"/>
  <c r="AT1314" i="1" s="1"/>
  <c r="AM1315" i="1"/>
  <c r="AT1315" i="1" s="1"/>
  <c r="AL1315" i="1"/>
  <c r="AS1315" i="1" s="1"/>
  <c r="AN1315" i="1"/>
  <c r="AU1315" i="1" s="1"/>
  <c r="AK1317" i="1"/>
  <c r="AR1317" i="1" s="1"/>
  <c r="AN1317" i="1"/>
  <c r="AU1317" i="1" s="1"/>
  <c r="AJ1317" i="1"/>
  <c r="BB1317" i="1"/>
  <c r="AN1318" i="1"/>
  <c r="AU1318" i="1" s="1"/>
  <c r="AJ1318" i="1"/>
  <c r="AM1318" i="1"/>
  <c r="AT1318" i="1" s="1"/>
  <c r="AM1319" i="1"/>
  <c r="AT1319" i="1" s="1"/>
  <c r="AL1319" i="1"/>
  <c r="AS1319" i="1" s="1"/>
  <c r="AN1319" i="1"/>
  <c r="AU1319" i="1" s="1"/>
  <c r="AJ1320" i="1"/>
  <c r="AK1321" i="1"/>
  <c r="AR1321" i="1" s="1"/>
  <c r="AN1321" i="1"/>
  <c r="AU1321" i="1" s="1"/>
  <c r="AJ1321" i="1"/>
  <c r="BB1321" i="1"/>
  <c r="AN1322" i="1"/>
  <c r="AU1322" i="1" s="1"/>
  <c r="AJ1322" i="1"/>
  <c r="AM1322" i="1"/>
  <c r="AT1322" i="1" s="1"/>
  <c r="AM1323" i="1"/>
  <c r="AT1323" i="1" s="1"/>
  <c r="AL1323" i="1"/>
  <c r="AS1323" i="1" s="1"/>
  <c r="AN1323" i="1"/>
  <c r="AU1323" i="1" s="1"/>
  <c r="AJ1324" i="1"/>
  <c r="AK1325" i="1"/>
  <c r="AR1325" i="1" s="1"/>
  <c r="AN1325" i="1"/>
  <c r="AU1325" i="1" s="1"/>
  <c r="AJ1325" i="1"/>
  <c r="BB1325" i="1"/>
  <c r="AN1326" i="1"/>
  <c r="AU1326" i="1" s="1"/>
  <c r="AJ1326" i="1"/>
  <c r="AM1326" i="1"/>
  <c r="AT1326" i="1" s="1"/>
  <c r="AM1327" i="1"/>
  <c r="AT1327" i="1" s="1"/>
  <c r="AL1327" i="1"/>
  <c r="AS1327" i="1" s="1"/>
  <c r="AN1327" i="1"/>
  <c r="AU1327" i="1" s="1"/>
  <c r="AJ1328" i="1"/>
  <c r="AK1329" i="1"/>
  <c r="AR1329" i="1" s="1"/>
  <c r="AN1329" i="1"/>
  <c r="AU1329" i="1" s="1"/>
  <c r="AJ1329" i="1"/>
  <c r="BB1329" i="1"/>
  <c r="AN1330" i="1"/>
  <c r="AU1330" i="1" s="1"/>
  <c r="AJ1330" i="1"/>
  <c r="AM1330" i="1"/>
  <c r="AT1330" i="1" s="1"/>
  <c r="AM1331" i="1"/>
  <c r="AT1331" i="1" s="1"/>
  <c r="AL1331" i="1"/>
  <c r="AS1331" i="1" s="1"/>
  <c r="AN1331" i="1"/>
  <c r="AU1331" i="1" s="1"/>
  <c r="AJ1332" i="1"/>
  <c r="AL1333" i="1"/>
  <c r="AS1333" i="1" s="1"/>
  <c r="AN1336" i="1"/>
  <c r="AU1336" i="1" s="1"/>
  <c r="BB1337" i="1"/>
  <c r="AL1341" i="1"/>
  <c r="AS1341" i="1" s="1"/>
  <c r="BH1347" i="1"/>
  <c r="BB1348" i="1"/>
  <c r="AQ1351" i="1"/>
  <c r="AK1357" i="1"/>
  <c r="AR1357" i="1" s="1"/>
  <c r="AN1357" i="1"/>
  <c r="AU1357" i="1" s="1"/>
  <c r="AJ1357" i="1"/>
  <c r="AM1357" i="1"/>
  <c r="AT1357" i="1" s="1"/>
  <c r="AL1357" i="1"/>
  <c r="AS1357" i="1" s="1"/>
  <c r="AL1364" i="1"/>
  <c r="AS1364" i="1" s="1"/>
  <c r="AK1364" i="1"/>
  <c r="AR1364" i="1" s="1"/>
  <c r="AN1364" i="1"/>
  <c r="AU1364" i="1" s="1"/>
  <c r="AM1364" i="1"/>
  <c r="AT1364" i="1" s="1"/>
  <c r="AN1366" i="1"/>
  <c r="AU1366" i="1" s="1"/>
  <c r="AJ1366" i="1"/>
  <c r="AM1366" i="1"/>
  <c r="AT1366" i="1" s="1"/>
  <c r="AK1366" i="1"/>
  <c r="AR1366" i="1" s="1"/>
  <c r="AM1367" i="1"/>
  <c r="AT1367" i="1" s="1"/>
  <c r="AL1367" i="1"/>
  <c r="AS1367" i="1" s="1"/>
  <c r="AJ1367" i="1"/>
  <c r="AJ1368" i="1"/>
  <c r="AK1373" i="1"/>
  <c r="AR1373" i="1" s="1"/>
  <c r="AN1373" i="1"/>
  <c r="AU1373" i="1" s="1"/>
  <c r="AJ1373" i="1"/>
  <c r="AM1373" i="1"/>
  <c r="AT1373" i="1" s="1"/>
  <c r="AL1373" i="1"/>
  <c r="AS1373" i="1" s="1"/>
  <c r="AL1380" i="1"/>
  <c r="AS1380" i="1" s="1"/>
  <c r="AK1380" i="1"/>
  <c r="AR1380" i="1" s="1"/>
  <c r="AN1380" i="1"/>
  <c r="AU1380" i="1" s="1"/>
  <c r="AM1380" i="1"/>
  <c r="AT1380" i="1" s="1"/>
  <c r="AN1382" i="1"/>
  <c r="AU1382" i="1" s="1"/>
  <c r="AJ1382" i="1"/>
  <c r="AM1382" i="1"/>
  <c r="AT1382" i="1" s="1"/>
  <c r="AK1382" i="1"/>
  <c r="AR1382" i="1" s="1"/>
  <c r="AM1383" i="1"/>
  <c r="AT1383" i="1" s="1"/>
  <c r="AL1383" i="1"/>
  <c r="AS1383" i="1" s="1"/>
  <c r="AJ1383" i="1"/>
  <c r="AJ1384" i="1"/>
  <c r="AL1392" i="1"/>
  <c r="AS1392" i="1" s="1"/>
  <c r="AN1392" i="1"/>
  <c r="AU1392" i="1" s="1"/>
  <c r="AM1392" i="1"/>
  <c r="AT1392" i="1" s="1"/>
  <c r="AJ1392" i="1"/>
  <c r="AL1399" i="1"/>
  <c r="AS1399" i="1" s="1"/>
  <c r="AM1399" i="1"/>
  <c r="AT1399" i="1" s="1"/>
  <c r="AK1399" i="1"/>
  <c r="AR1399" i="1" s="1"/>
  <c r="AJ1399" i="1"/>
  <c r="AN1399" i="1"/>
  <c r="AU1399" i="1" s="1"/>
  <c r="AL1407" i="1"/>
  <c r="AS1407" i="1" s="1"/>
  <c r="AM1407" i="1"/>
  <c r="AT1407" i="1" s="1"/>
  <c r="AK1407" i="1"/>
  <c r="AR1407" i="1" s="1"/>
  <c r="AJ1407" i="1"/>
  <c r="AN1407" i="1"/>
  <c r="AU1407" i="1" s="1"/>
  <c r="AK1414" i="1"/>
  <c r="AR1414" i="1" s="1"/>
  <c r="AJ1414" i="1"/>
  <c r="AL1414" i="1"/>
  <c r="AS1414" i="1" s="1"/>
  <c r="AN1414" i="1"/>
  <c r="AU1414" i="1" s="1"/>
  <c r="AM1414" i="1"/>
  <c r="AT1414" i="1" s="1"/>
  <c r="AM1416" i="1"/>
  <c r="AT1416" i="1" s="1"/>
  <c r="AN1416" i="1"/>
  <c r="AU1416" i="1" s="1"/>
  <c r="AJ1416" i="1"/>
  <c r="AK1416" i="1"/>
  <c r="AR1416" i="1" s="1"/>
  <c r="AL1416" i="1"/>
  <c r="AS1416" i="1" s="1"/>
  <c r="AL1421" i="1"/>
  <c r="AS1421" i="1" s="1"/>
  <c r="AJ1421" i="1"/>
  <c r="AK1421" i="1"/>
  <c r="AR1421" i="1" s="1"/>
  <c r="AN1421" i="1"/>
  <c r="AU1421" i="1" s="1"/>
  <c r="AM1421" i="1"/>
  <c r="AT1421" i="1" s="1"/>
  <c r="AM1443" i="1"/>
  <c r="AT1443" i="1" s="1"/>
  <c r="AL1443" i="1"/>
  <c r="AS1443" i="1" s="1"/>
  <c r="AJ1443" i="1"/>
  <c r="AK1443" i="1"/>
  <c r="AR1443" i="1" s="1"/>
  <c r="AN1443" i="1"/>
  <c r="AU1443" i="1" s="1"/>
  <c r="BB1332" i="1"/>
  <c r="AK1337" i="1"/>
  <c r="AR1337" i="1" s="1"/>
  <c r="AN1337" i="1"/>
  <c r="AU1337" i="1" s="1"/>
  <c r="AJ1337" i="1"/>
  <c r="BB1340" i="1"/>
  <c r="AL1344" i="1"/>
  <c r="AS1344" i="1" s="1"/>
  <c r="AK1344" i="1"/>
  <c r="AR1344" i="1" s="1"/>
  <c r="BB1345" i="1"/>
  <c r="AL1348" i="1"/>
  <c r="AS1348" i="1" s="1"/>
  <c r="AK1348" i="1"/>
  <c r="AR1348" i="1" s="1"/>
  <c r="BB1349" i="1"/>
  <c r="AN1350" i="1"/>
  <c r="AU1350" i="1" s="1"/>
  <c r="AJ1350" i="1"/>
  <c r="AM1350" i="1"/>
  <c r="AT1350" i="1" s="1"/>
  <c r="AM1351" i="1"/>
  <c r="AT1351" i="1" s="1"/>
  <c r="AL1351" i="1"/>
  <c r="AS1351" i="1" s="1"/>
  <c r="AN1351" i="1"/>
  <c r="AU1351" i="1" s="1"/>
  <c r="AK1353" i="1"/>
  <c r="AR1353" i="1" s="1"/>
  <c r="AN1353" i="1"/>
  <c r="AU1353" i="1" s="1"/>
  <c r="AJ1353" i="1"/>
  <c r="AN1390" i="1"/>
  <c r="AU1390" i="1" s="1"/>
  <c r="AJ1390" i="1"/>
  <c r="AK1390" i="1"/>
  <c r="AR1390" i="1" s="1"/>
  <c r="BH1392" i="1"/>
  <c r="BH1400" i="1"/>
  <c r="BH1408" i="1"/>
  <c r="AN1415" i="1"/>
  <c r="AU1415" i="1" s="1"/>
  <c r="AJ1415" i="1"/>
  <c r="AK1415" i="1"/>
  <c r="AR1415" i="1" s="1"/>
  <c r="AL1415" i="1"/>
  <c r="AS1415" i="1" s="1"/>
  <c r="BH1417" i="1"/>
  <c r="AK1418" i="1"/>
  <c r="AR1418" i="1" s="1"/>
  <c r="AL1418" i="1"/>
  <c r="AS1418" i="1" s="1"/>
  <c r="AM1418" i="1"/>
  <c r="AT1418" i="1" s="1"/>
  <c r="AN1418" i="1"/>
  <c r="AU1418" i="1" s="1"/>
  <c r="AQ1448" i="1"/>
  <c r="AL1460" i="1"/>
  <c r="AS1460" i="1" s="1"/>
  <c r="AJ1460" i="1"/>
  <c r="AN1460" i="1"/>
  <c r="AU1460" i="1" s="1"/>
  <c r="AK1460" i="1"/>
  <c r="AR1460" i="1" s="1"/>
  <c r="AM1460" i="1"/>
  <c r="AT1460" i="1" s="1"/>
  <c r="BB1333" i="1"/>
  <c r="AN1334" i="1"/>
  <c r="AU1334" i="1" s="1"/>
  <c r="AJ1334" i="1"/>
  <c r="AM1334" i="1"/>
  <c r="AT1334" i="1" s="1"/>
  <c r="AM1335" i="1"/>
  <c r="AT1335" i="1" s="1"/>
  <c r="AL1335" i="1"/>
  <c r="AS1335" i="1" s="1"/>
  <c r="AN1335" i="1"/>
  <c r="AU1335" i="1" s="1"/>
  <c r="BH1339" i="1"/>
  <c r="AL1340" i="1"/>
  <c r="AS1340" i="1" s="1"/>
  <c r="AK1340" i="1"/>
  <c r="AR1340" i="1" s="1"/>
  <c r="BB1341" i="1"/>
  <c r="AN1342" i="1"/>
  <c r="AU1342" i="1" s="1"/>
  <c r="AJ1342" i="1"/>
  <c r="AM1342" i="1"/>
  <c r="AT1342" i="1" s="1"/>
  <c r="AM1343" i="1"/>
  <c r="AT1343" i="1" s="1"/>
  <c r="AL1343" i="1"/>
  <c r="AS1343" i="1" s="1"/>
  <c r="AN1343" i="1"/>
  <c r="AU1343" i="1" s="1"/>
  <c r="AQ1344" i="1"/>
  <c r="AK1345" i="1"/>
  <c r="AR1345" i="1" s="1"/>
  <c r="AN1345" i="1"/>
  <c r="AU1345" i="1" s="1"/>
  <c r="AJ1345" i="1"/>
  <c r="AN1346" i="1"/>
  <c r="AU1346" i="1" s="1"/>
  <c r="AJ1346" i="1"/>
  <c r="AM1346" i="1"/>
  <c r="AT1346" i="1" s="1"/>
  <c r="AM1347" i="1"/>
  <c r="AT1347" i="1" s="1"/>
  <c r="AL1347" i="1"/>
  <c r="AS1347" i="1" s="1"/>
  <c r="AN1347" i="1"/>
  <c r="AU1347" i="1" s="1"/>
  <c r="AJ1348" i="1"/>
  <c r="AK1349" i="1"/>
  <c r="AR1349" i="1" s="1"/>
  <c r="AN1349" i="1"/>
  <c r="AU1349" i="1" s="1"/>
  <c r="AJ1349" i="1"/>
  <c r="AL1353" i="1"/>
  <c r="AS1353" i="1" s="1"/>
  <c r="BH1355" i="1"/>
  <c r="BB1388" i="1"/>
  <c r="BH1390" i="1"/>
  <c r="AN1397" i="1"/>
  <c r="AU1397" i="1" s="1"/>
  <c r="AJ1397" i="1"/>
  <c r="AK1397" i="1"/>
  <c r="AR1397" i="1" s="1"/>
  <c r="AM1397" i="1"/>
  <c r="AT1397" i="1" s="1"/>
  <c r="AL1397" i="1"/>
  <c r="AS1397" i="1" s="1"/>
  <c r="AN1405" i="1"/>
  <c r="AU1405" i="1" s="1"/>
  <c r="AJ1405" i="1"/>
  <c r="AK1405" i="1"/>
  <c r="AR1405" i="1" s="1"/>
  <c r="AM1405" i="1"/>
  <c r="AT1405" i="1" s="1"/>
  <c r="AL1405" i="1"/>
  <c r="AS1405" i="1" s="1"/>
  <c r="AL1413" i="1"/>
  <c r="AS1413" i="1" s="1"/>
  <c r="AM1413" i="1"/>
  <c r="AT1413" i="1" s="1"/>
  <c r="AN1413" i="1"/>
  <c r="AU1413" i="1" s="1"/>
  <c r="AK1413" i="1"/>
  <c r="AR1413" i="1" s="1"/>
  <c r="AJ1413" i="1"/>
  <c r="AQ1418" i="1"/>
  <c r="AN1433" i="1"/>
  <c r="AU1433" i="1" s="1"/>
  <c r="AJ1433" i="1"/>
  <c r="AK1433" i="1"/>
  <c r="AR1433" i="1" s="1"/>
  <c r="AL1433" i="1"/>
  <c r="AS1433" i="1" s="1"/>
  <c r="AM1433" i="1"/>
  <c r="AT1433" i="1" s="1"/>
  <c r="AM1439" i="1"/>
  <c r="AT1439" i="1" s="1"/>
  <c r="AL1439" i="1"/>
  <c r="AS1439" i="1" s="1"/>
  <c r="AJ1439" i="1"/>
  <c r="AK1439" i="1"/>
  <c r="AR1439" i="1" s="1"/>
  <c r="AN1439" i="1"/>
  <c r="AU1439" i="1" s="1"/>
  <c r="AN1454" i="1"/>
  <c r="AU1454" i="1" s="1"/>
  <c r="AJ1454" i="1"/>
  <c r="AM1454" i="1"/>
  <c r="AT1454" i="1" s="1"/>
  <c r="AK1454" i="1"/>
  <c r="AR1454" i="1" s="1"/>
  <c r="AL1454" i="1"/>
  <c r="AS1454" i="1" s="1"/>
  <c r="AN1458" i="1"/>
  <c r="AU1458" i="1" s="1"/>
  <c r="AJ1458" i="1"/>
  <c r="AM1458" i="1"/>
  <c r="AT1458" i="1" s="1"/>
  <c r="AK1458" i="1"/>
  <c r="AR1458" i="1" s="1"/>
  <c r="AL1458" i="1"/>
  <c r="AS1458" i="1" s="1"/>
  <c r="AL1467" i="1"/>
  <c r="AS1467" i="1" s="1"/>
  <c r="AM1467" i="1"/>
  <c r="AT1467" i="1" s="1"/>
  <c r="AJ1467" i="1"/>
  <c r="AK1467" i="1"/>
  <c r="AR1467" i="1" s="1"/>
  <c r="AN1467" i="1"/>
  <c r="AU1467" i="1" s="1"/>
  <c r="AN1389" i="1"/>
  <c r="AU1389" i="1" s="1"/>
  <c r="AL1391" i="1"/>
  <c r="AS1391" i="1" s="1"/>
  <c r="AV1391" i="1" s="1"/>
  <c r="BB1393" i="1"/>
  <c r="AM1394" i="1"/>
  <c r="AT1394" i="1" s="1"/>
  <c r="AN1394" i="1"/>
  <c r="AU1394" i="1" s="1"/>
  <c r="AJ1394" i="1"/>
  <c r="AL1395" i="1"/>
  <c r="AS1395" i="1" s="1"/>
  <c r="AM1395" i="1"/>
  <c r="AT1395" i="1" s="1"/>
  <c r="AN1395" i="1"/>
  <c r="AU1395" i="1" s="1"/>
  <c r="BH1398" i="1"/>
  <c r="BH1399" i="1"/>
  <c r="AK1400" i="1"/>
  <c r="AR1400" i="1" s="1"/>
  <c r="AL1400" i="1"/>
  <c r="AS1400" i="1" s="1"/>
  <c r="BB1401" i="1"/>
  <c r="AM1402" i="1"/>
  <c r="AT1402" i="1" s="1"/>
  <c r="AN1402" i="1"/>
  <c r="AU1402" i="1" s="1"/>
  <c r="AJ1402" i="1"/>
  <c r="AL1403" i="1"/>
  <c r="AS1403" i="1" s="1"/>
  <c r="AM1403" i="1"/>
  <c r="AT1403" i="1" s="1"/>
  <c r="AN1403" i="1"/>
  <c r="AU1403" i="1" s="1"/>
  <c r="BH1406" i="1"/>
  <c r="BH1407" i="1"/>
  <c r="AK1408" i="1"/>
  <c r="AR1408" i="1" s="1"/>
  <c r="AL1408" i="1"/>
  <c r="AS1408" i="1" s="1"/>
  <c r="BB1409" i="1"/>
  <c r="AM1410" i="1"/>
  <c r="AT1410" i="1" s="1"/>
  <c r="AN1410" i="1"/>
  <c r="AU1410" i="1" s="1"/>
  <c r="AJ1410" i="1"/>
  <c r="AL1411" i="1"/>
  <c r="AS1411" i="1" s="1"/>
  <c r="AM1411" i="1"/>
  <c r="AT1411" i="1" s="1"/>
  <c r="AN1411" i="1"/>
  <c r="AU1411" i="1" s="1"/>
  <c r="BB1419" i="1"/>
  <c r="AM1420" i="1"/>
  <c r="AT1420" i="1" s="1"/>
  <c r="AJ1420" i="1"/>
  <c r="AK1420" i="1"/>
  <c r="AR1420" i="1" s="1"/>
  <c r="BH1420" i="1"/>
  <c r="AN1423" i="1"/>
  <c r="AU1423" i="1" s="1"/>
  <c r="AJ1423" i="1"/>
  <c r="AM1423" i="1"/>
  <c r="AT1423" i="1" s="1"/>
  <c r="BB1423" i="1"/>
  <c r="BB1424" i="1"/>
  <c r="AL1425" i="1"/>
  <c r="AS1425" i="1" s="1"/>
  <c r="AK1425" i="1"/>
  <c r="AM1425" i="1"/>
  <c r="AT1425" i="1" s="1"/>
  <c r="AM1427" i="1"/>
  <c r="AT1427" i="1" s="1"/>
  <c r="AN1427" i="1"/>
  <c r="AU1427" i="1" s="1"/>
  <c r="AJ1427" i="1"/>
  <c r="AK1427" i="1"/>
  <c r="AR1427" i="1" s="1"/>
  <c r="AL1427" i="1"/>
  <c r="AS1427" i="1" s="1"/>
  <c r="AL1428" i="1"/>
  <c r="AS1428" i="1" s="1"/>
  <c r="AM1428" i="1"/>
  <c r="AT1428" i="1" s="1"/>
  <c r="AJ1428" i="1"/>
  <c r="AK1428" i="1"/>
  <c r="AR1428" i="1" s="1"/>
  <c r="BH1429" i="1"/>
  <c r="AQ1434" i="1"/>
  <c r="AK1436" i="1"/>
  <c r="AR1436" i="1" s="1"/>
  <c r="AJ1436" i="1"/>
  <c r="AL1436" i="1"/>
  <c r="AS1436" i="1" s="1"/>
  <c r="AM1436" i="1"/>
  <c r="AT1436" i="1" s="1"/>
  <c r="AN1436" i="1"/>
  <c r="AU1436" i="1" s="1"/>
  <c r="BH1439" i="1"/>
  <c r="AL1440" i="1"/>
  <c r="AS1440" i="1" s="1"/>
  <c r="AK1440" i="1"/>
  <c r="AR1440" i="1" s="1"/>
  <c r="AM1440" i="1"/>
  <c r="AT1440" i="1" s="1"/>
  <c r="AN1440" i="1"/>
  <c r="AU1440" i="1" s="1"/>
  <c r="AN1442" i="1"/>
  <c r="AU1442" i="1" s="1"/>
  <c r="AJ1442" i="1"/>
  <c r="AM1442" i="1"/>
  <c r="AT1442" i="1" s="1"/>
  <c r="AK1442" i="1"/>
  <c r="AR1442" i="1" s="1"/>
  <c r="AL1442" i="1"/>
  <c r="AS1442" i="1" s="1"/>
  <c r="AQ1444" i="1"/>
  <c r="AK1445" i="1"/>
  <c r="AR1445" i="1" s="1"/>
  <c r="AN1445" i="1"/>
  <c r="AU1445" i="1" s="1"/>
  <c r="AJ1445" i="1"/>
  <c r="AL1445" i="1"/>
  <c r="AS1445" i="1" s="1"/>
  <c r="AM1445" i="1"/>
  <c r="AT1445" i="1" s="1"/>
  <c r="AK1449" i="1"/>
  <c r="AR1449" i="1" s="1"/>
  <c r="AN1449" i="1"/>
  <c r="AU1449" i="1" s="1"/>
  <c r="AJ1449" i="1"/>
  <c r="AL1449" i="1"/>
  <c r="AS1449" i="1" s="1"/>
  <c r="AM1449" i="1"/>
  <c r="AT1449" i="1" s="1"/>
  <c r="AM1463" i="1"/>
  <c r="AT1463" i="1" s="1"/>
  <c r="AK1463" i="1"/>
  <c r="AR1463" i="1" s="1"/>
  <c r="AJ1463" i="1"/>
  <c r="AL1463" i="1"/>
  <c r="AS1463" i="1" s="1"/>
  <c r="AN1463" i="1"/>
  <c r="AU1463" i="1" s="1"/>
  <c r="AQ1489" i="1"/>
  <c r="AN1495" i="1"/>
  <c r="AU1495" i="1" s="1"/>
  <c r="AJ1495" i="1"/>
  <c r="AM1495" i="1"/>
  <c r="AT1495" i="1" s="1"/>
  <c r="AK1495" i="1"/>
  <c r="AR1495" i="1" s="1"/>
  <c r="AL1495" i="1"/>
  <c r="AS1495" i="1" s="1"/>
  <c r="AN1499" i="1"/>
  <c r="AU1499" i="1" s="1"/>
  <c r="AJ1499" i="1"/>
  <c r="AM1499" i="1"/>
  <c r="AT1499" i="1" s="1"/>
  <c r="AK1499" i="1"/>
  <c r="AR1499" i="1" s="1"/>
  <c r="AL1499" i="1"/>
  <c r="AS1499" i="1" s="1"/>
  <c r="AQ1389" i="1"/>
  <c r="BH1391" i="1"/>
  <c r="AN1393" i="1"/>
  <c r="AU1393" i="1" s="1"/>
  <c r="AJ1393" i="1"/>
  <c r="AK1393" i="1"/>
  <c r="AR1393" i="1" s="1"/>
  <c r="AO1400" i="1"/>
  <c r="AQ1400" i="1"/>
  <c r="AN1401" i="1"/>
  <c r="AU1401" i="1" s="1"/>
  <c r="AJ1401" i="1"/>
  <c r="AK1401" i="1"/>
  <c r="AR1401" i="1" s="1"/>
  <c r="AQ1408" i="1"/>
  <c r="AN1409" i="1"/>
  <c r="AU1409" i="1" s="1"/>
  <c r="AJ1409" i="1"/>
  <c r="AK1409" i="1"/>
  <c r="AR1409" i="1" s="1"/>
  <c r="AL1417" i="1"/>
  <c r="AS1417" i="1" s="1"/>
  <c r="AN1417" i="1"/>
  <c r="AU1417" i="1" s="1"/>
  <c r="AJ1417" i="1"/>
  <c r="AN1419" i="1"/>
  <c r="AU1419" i="1" s="1"/>
  <c r="AJ1419" i="1"/>
  <c r="AL1419" i="1"/>
  <c r="AS1419" i="1" s="1"/>
  <c r="AM1419" i="1"/>
  <c r="AT1419" i="1" s="1"/>
  <c r="AN1437" i="1"/>
  <c r="AU1437" i="1" s="1"/>
  <c r="AJ1437" i="1"/>
  <c r="AK1437" i="1"/>
  <c r="AR1437" i="1" s="1"/>
  <c r="AL1437" i="1"/>
  <c r="AS1437" i="1" s="1"/>
  <c r="AQ1440" i="1"/>
  <c r="AL1452" i="1"/>
  <c r="AS1452" i="1" s="1"/>
  <c r="AK1452" i="1"/>
  <c r="AR1452" i="1" s="1"/>
  <c r="AM1452" i="1"/>
  <c r="AT1452" i="1" s="1"/>
  <c r="AN1452" i="1"/>
  <c r="AU1452" i="1" s="1"/>
  <c r="AJ1452" i="1"/>
  <c r="AM1455" i="1"/>
  <c r="AT1455" i="1" s="1"/>
  <c r="AL1455" i="1"/>
  <c r="AS1455" i="1" s="1"/>
  <c r="AJ1455" i="1"/>
  <c r="AK1455" i="1"/>
  <c r="AR1455" i="1" s="1"/>
  <c r="AM1459" i="1"/>
  <c r="AT1459" i="1" s="1"/>
  <c r="AL1459" i="1"/>
  <c r="AS1459" i="1" s="1"/>
  <c r="AJ1459" i="1"/>
  <c r="AK1459" i="1"/>
  <c r="AR1459" i="1" s="1"/>
  <c r="AN1459" i="1"/>
  <c r="AU1459" i="1" s="1"/>
  <c r="AN1412" i="1"/>
  <c r="AU1412" i="1" s="1"/>
  <c r="BH1412" i="1"/>
  <c r="BB1414" i="1"/>
  <c r="AN1422" i="1"/>
  <c r="AU1422" i="1" s="1"/>
  <c r="AL1424" i="1"/>
  <c r="AS1424" i="1" s="1"/>
  <c r="AJ1426" i="1"/>
  <c r="AN1430" i="1"/>
  <c r="AU1430" i="1" s="1"/>
  <c r="AJ1430" i="1"/>
  <c r="AK1430" i="1"/>
  <c r="AR1430" i="1" s="1"/>
  <c r="BB1435" i="1"/>
  <c r="BH1437" i="1"/>
  <c r="BH1443" i="1"/>
  <c r="AL1444" i="1"/>
  <c r="AS1444" i="1" s="1"/>
  <c r="AK1444" i="1"/>
  <c r="AR1444" i="1" s="1"/>
  <c r="AM1444" i="1"/>
  <c r="AT1444" i="1" s="1"/>
  <c r="AN1444" i="1"/>
  <c r="AU1444" i="1" s="1"/>
  <c r="AN1446" i="1"/>
  <c r="AU1446" i="1" s="1"/>
  <c r="AJ1446" i="1"/>
  <c r="AM1446" i="1"/>
  <c r="AT1446" i="1" s="1"/>
  <c r="AK1446" i="1"/>
  <c r="AR1446" i="1" s="1"/>
  <c r="AM1447" i="1"/>
  <c r="AT1447" i="1" s="1"/>
  <c r="AL1447" i="1"/>
  <c r="AS1447" i="1" s="1"/>
  <c r="AJ1447" i="1"/>
  <c r="AK1453" i="1"/>
  <c r="AR1453" i="1" s="1"/>
  <c r="AN1453" i="1"/>
  <c r="AU1453" i="1" s="1"/>
  <c r="AJ1453" i="1"/>
  <c r="AL1453" i="1"/>
  <c r="AS1453" i="1" s="1"/>
  <c r="AM1453" i="1"/>
  <c r="AT1453" i="1" s="1"/>
  <c r="AM1466" i="1"/>
  <c r="AT1466" i="1" s="1"/>
  <c r="AN1466" i="1"/>
  <c r="AU1466" i="1" s="1"/>
  <c r="AJ1466" i="1"/>
  <c r="AK1466" i="1"/>
  <c r="AR1466" i="1" s="1"/>
  <c r="AL1466" i="1"/>
  <c r="AS1466" i="1" s="1"/>
  <c r="AN1469" i="1"/>
  <c r="AU1469" i="1" s="1"/>
  <c r="AJ1469" i="1"/>
  <c r="AK1469" i="1"/>
  <c r="AR1469" i="1" s="1"/>
  <c r="AM1469" i="1"/>
  <c r="AT1469" i="1" s="1"/>
  <c r="AL1469" i="1"/>
  <c r="AS1469" i="1" s="1"/>
  <c r="AQ1479" i="1"/>
  <c r="AL1412" i="1"/>
  <c r="AS1412" i="1" s="1"/>
  <c r="BH1416" i="1"/>
  <c r="BB1418" i="1"/>
  <c r="AN1426" i="1"/>
  <c r="AU1426" i="1" s="1"/>
  <c r="BH1427" i="1"/>
  <c r="BH1428" i="1"/>
  <c r="AK1429" i="1"/>
  <c r="AR1429" i="1" s="1"/>
  <c r="AL1429" i="1"/>
  <c r="AS1429" i="1" s="1"/>
  <c r="BB1430" i="1"/>
  <c r="AM1431" i="1"/>
  <c r="AT1431" i="1" s="1"/>
  <c r="AN1431" i="1"/>
  <c r="AU1431" i="1" s="1"/>
  <c r="AJ1431" i="1"/>
  <c r="BB1431" i="1"/>
  <c r="AK1441" i="1"/>
  <c r="AR1441" i="1" s="1"/>
  <c r="AN1441" i="1"/>
  <c r="AU1441" i="1" s="1"/>
  <c r="AJ1441" i="1"/>
  <c r="AL1441" i="1"/>
  <c r="AS1441" i="1" s="1"/>
  <c r="AM1441" i="1"/>
  <c r="AT1441" i="1" s="1"/>
  <c r="AL1448" i="1"/>
  <c r="AS1448" i="1" s="1"/>
  <c r="AK1448" i="1"/>
  <c r="AR1448" i="1" s="1"/>
  <c r="AM1448" i="1"/>
  <c r="AT1448" i="1" s="1"/>
  <c r="AN1448" i="1"/>
  <c r="AU1448" i="1" s="1"/>
  <c r="AN1450" i="1"/>
  <c r="AU1450" i="1" s="1"/>
  <c r="AJ1450" i="1"/>
  <c r="AM1450" i="1"/>
  <c r="AT1450" i="1" s="1"/>
  <c r="AK1450" i="1"/>
  <c r="AR1450" i="1" s="1"/>
  <c r="AM1451" i="1"/>
  <c r="AT1451" i="1" s="1"/>
  <c r="AL1451" i="1"/>
  <c r="AS1451" i="1" s="1"/>
  <c r="AJ1451" i="1"/>
  <c r="AK1457" i="1"/>
  <c r="AR1457" i="1" s="1"/>
  <c r="AN1457" i="1"/>
  <c r="AU1457" i="1" s="1"/>
  <c r="AJ1457" i="1"/>
  <c r="AL1457" i="1"/>
  <c r="AS1457" i="1" s="1"/>
  <c r="AM1457" i="1"/>
  <c r="AT1457" i="1" s="1"/>
  <c r="AO1461" i="1"/>
  <c r="BH1463" i="1"/>
  <c r="AK1464" i="1"/>
  <c r="AR1464" i="1" s="1"/>
  <c r="AL1464" i="1"/>
  <c r="AS1464" i="1" s="1"/>
  <c r="AM1464" i="1"/>
  <c r="AT1464" i="1" s="1"/>
  <c r="AJ1464" i="1"/>
  <c r="AN1464" i="1"/>
  <c r="AU1464" i="1" s="1"/>
  <c r="AK1477" i="1"/>
  <c r="AR1477" i="1" s="1"/>
  <c r="AN1477" i="1"/>
  <c r="AU1477" i="1" s="1"/>
  <c r="AJ1477" i="1"/>
  <c r="AM1477" i="1"/>
  <c r="AT1477" i="1" s="1"/>
  <c r="AL1477" i="1"/>
  <c r="AS1477" i="1" s="1"/>
  <c r="AL1480" i="1"/>
  <c r="AS1480" i="1" s="1"/>
  <c r="AK1480" i="1"/>
  <c r="AR1480" i="1" s="1"/>
  <c r="AJ1480" i="1"/>
  <c r="AM1480" i="1"/>
  <c r="AT1480" i="1" s="1"/>
  <c r="AN1480" i="1"/>
  <c r="AU1480" i="1" s="1"/>
  <c r="AJ1432" i="1"/>
  <c r="AN1434" i="1"/>
  <c r="AU1434" i="1" s="1"/>
  <c r="BH1434" i="1"/>
  <c r="BB1436" i="1"/>
  <c r="BH1438" i="1"/>
  <c r="BB1440" i="1"/>
  <c r="BH1442" i="1"/>
  <c r="BB1444" i="1"/>
  <c r="BH1446" i="1"/>
  <c r="BB1448" i="1"/>
  <c r="BH1450" i="1"/>
  <c r="BB1452" i="1"/>
  <c r="BH1454" i="1"/>
  <c r="BB1456" i="1"/>
  <c r="BH1458" i="1"/>
  <c r="AQ1468" i="1"/>
  <c r="AL1472" i="1"/>
  <c r="AS1472" i="1" s="1"/>
  <c r="AK1472" i="1"/>
  <c r="AR1472" i="1" s="1"/>
  <c r="AJ1472" i="1"/>
  <c r="AM1472" i="1"/>
  <c r="AT1472" i="1" s="1"/>
  <c r="AN1432" i="1"/>
  <c r="AU1432" i="1" s="1"/>
  <c r="AL1434" i="1"/>
  <c r="AS1434" i="1" s="1"/>
  <c r="BH1460" i="1"/>
  <c r="AK1461" i="1"/>
  <c r="AR1461" i="1" s="1"/>
  <c r="AM1461" i="1"/>
  <c r="AT1461" i="1" s="1"/>
  <c r="AL1461" i="1"/>
  <c r="AS1461" i="1" s="1"/>
  <c r="AN1462" i="1"/>
  <c r="AU1462" i="1" s="1"/>
  <c r="AJ1462" i="1"/>
  <c r="AM1462" i="1"/>
  <c r="AT1462" i="1" s="1"/>
  <c r="AL1462" i="1"/>
  <c r="AS1462" i="1" s="1"/>
  <c r="BB1465" i="1"/>
  <c r="AQ1476" i="1"/>
  <c r="AM1484" i="1"/>
  <c r="AT1484" i="1" s="1"/>
  <c r="AL1484" i="1"/>
  <c r="AS1484" i="1" s="1"/>
  <c r="AJ1484" i="1"/>
  <c r="AK1484" i="1"/>
  <c r="AR1484" i="1" s="1"/>
  <c r="AN1484" i="1"/>
  <c r="AU1484" i="1" s="1"/>
  <c r="AL1497" i="1"/>
  <c r="AS1497" i="1" s="1"/>
  <c r="AK1497" i="1"/>
  <c r="AR1497" i="1" s="1"/>
  <c r="AN1497" i="1"/>
  <c r="AU1497" i="1" s="1"/>
  <c r="AM1497" i="1"/>
  <c r="AT1497" i="1" s="1"/>
  <c r="AJ1497" i="1"/>
  <c r="BH1459" i="1"/>
  <c r="BB1461" i="1"/>
  <c r="AN1465" i="1"/>
  <c r="AU1465" i="1" s="1"/>
  <c r="AJ1465" i="1"/>
  <c r="AK1465" i="1"/>
  <c r="AR1465" i="1" s="1"/>
  <c r="BB1468" i="1"/>
  <c r="AN1474" i="1"/>
  <c r="AU1474" i="1" s="1"/>
  <c r="AJ1474" i="1"/>
  <c r="AM1474" i="1"/>
  <c r="AT1474" i="1" s="1"/>
  <c r="AK1474" i="1"/>
  <c r="AR1474" i="1" s="1"/>
  <c r="AM1475" i="1"/>
  <c r="AT1475" i="1" s="1"/>
  <c r="AL1475" i="1"/>
  <c r="AS1475" i="1" s="1"/>
  <c r="AJ1475" i="1"/>
  <c r="BH1479" i="1"/>
  <c r="AN1483" i="1"/>
  <c r="AU1483" i="1" s="1"/>
  <c r="AJ1483" i="1"/>
  <c r="AM1483" i="1"/>
  <c r="AT1483" i="1" s="1"/>
  <c r="AK1483" i="1"/>
  <c r="AR1483" i="1" s="1"/>
  <c r="AL1483" i="1"/>
  <c r="AS1483" i="1" s="1"/>
  <c r="AQ1485" i="1"/>
  <c r="AK1486" i="1"/>
  <c r="AR1486" i="1" s="1"/>
  <c r="AN1486" i="1"/>
  <c r="AU1486" i="1" s="1"/>
  <c r="AJ1486" i="1"/>
  <c r="AM1486" i="1"/>
  <c r="AT1486" i="1" s="1"/>
  <c r="AL1486" i="1"/>
  <c r="AS1486" i="1" s="1"/>
  <c r="AK1490" i="1"/>
  <c r="AR1490" i="1" s="1"/>
  <c r="AN1490" i="1"/>
  <c r="AU1490" i="1" s="1"/>
  <c r="AJ1490" i="1"/>
  <c r="AM1490" i="1"/>
  <c r="AT1490" i="1" s="1"/>
  <c r="AL1490" i="1"/>
  <c r="AS1490" i="1" s="1"/>
  <c r="BH1467" i="1"/>
  <c r="AK1468" i="1"/>
  <c r="AR1468" i="1" s="1"/>
  <c r="AL1468" i="1"/>
  <c r="AS1468" i="1" s="1"/>
  <c r="BB1469" i="1"/>
  <c r="AL1493" i="1"/>
  <c r="AS1493" i="1" s="1"/>
  <c r="AK1493" i="1"/>
  <c r="AR1493" i="1" s="1"/>
  <c r="AN1493" i="1"/>
  <c r="AU1493" i="1" s="1"/>
  <c r="AM1493" i="1"/>
  <c r="AT1493" i="1" s="1"/>
  <c r="AJ1493" i="1"/>
  <c r="AM1496" i="1"/>
  <c r="AT1496" i="1" s="1"/>
  <c r="AL1496" i="1"/>
  <c r="AS1496" i="1" s="1"/>
  <c r="AJ1496" i="1"/>
  <c r="AK1496" i="1"/>
  <c r="AR1496" i="1" s="1"/>
  <c r="AM1500" i="1"/>
  <c r="AT1500" i="1" s="1"/>
  <c r="AL1500" i="1"/>
  <c r="AS1500" i="1" s="1"/>
  <c r="AJ1500" i="1"/>
  <c r="AK1500" i="1"/>
  <c r="AR1500" i="1" s="1"/>
  <c r="AN1500" i="1"/>
  <c r="AU1500" i="1" s="1"/>
  <c r="AN1470" i="1"/>
  <c r="AU1470" i="1" s="1"/>
  <c r="AJ1470" i="1"/>
  <c r="AM1470" i="1"/>
  <c r="AT1470" i="1" s="1"/>
  <c r="AM1471" i="1"/>
  <c r="AT1471" i="1" s="1"/>
  <c r="AL1471" i="1"/>
  <c r="AN1471" i="1"/>
  <c r="AU1471" i="1" s="1"/>
  <c r="BH1474" i="1"/>
  <c r="BH1475" i="1"/>
  <c r="AL1476" i="1"/>
  <c r="AS1476" i="1" s="1"/>
  <c r="AK1476" i="1"/>
  <c r="AR1476" i="1" s="1"/>
  <c r="BB1477" i="1"/>
  <c r="AN1478" i="1"/>
  <c r="AU1478" i="1" s="1"/>
  <c r="AJ1478" i="1"/>
  <c r="AM1478" i="1"/>
  <c r="AT1478" i="1" s="1"/>
  <c r="AM1479" i="1"/>
  <c r="AT1479" i="1" s="1"/>
  <c r="AL1479" i="1"/>
  <c r="AS1479" i="1" s="1"/>
  <c r="AN1479" i="1"/>
  <c r="AU1479" i="1" s="1"/>
  <c r="AL1485" i="1"/>
  <c r="AS1485" i="1" s="1"/>
  <c r="AK1485" i="1"/>
  <c r="AR1485" i="1" s="1"/>
  <c r="AN1485" i="1"/>
  <c r="AU1485" i="1" s="1"/>
  <c r="AM1485" i="1"/>
  <c r="AT1485" i="1" s="1"/>
  <c r="AN1487" i="1"/>
  <c r="AU1487" i="1" s="1"/>
  <c r="AJ1487" i="1"/>
  <c r="AM1487" i="1"/>
  <c r="AT1487" i="1" s="1"/>
  <c r="AK1487" i="1"/>
  <c r="AR1487" i="1" s="1"/>
  <c r="AM1488" i="1"/>
  <c r="AT1488" i="1" s="1"/>
  <c r="AL1488" i="1"/>
  <c r="AS1488" i="1" s="1"/>
  <c r="AJ1488" i="1"/>
  <c r="AK1494" i="1"/>
  <c r="AR1494" i="1" s="1"/>
  <c r="AN1494" i="1"/>
  <c r="AU1494" i="1" s="1"/>
  <c r="AJ1494" i="1"/>
  <c r="AM1494" i="1"/>
  <c r="AT1494" i="1" s="1"/>
  <c r="AL1494" i="1"/>
  <c r="AS1494" i="1" s="1"/>
  <c r="BH1500" i="1"/>
  <c r="AK1473" i="1"/>
  <c r="AR1473" i="1" s="1"/>
  <c r="AN1473" i="1"/>
  <c r="AU1473" i="1" s="1"/>
  <c r="AJ1473" i="1"/>
  <c r="BB1476" i="1"/>
  <c r="AL1481" i="1"/>
  <c r="AS1481" i="1" s="1"/>
  <c r="AK1481" i="1"/>
  <c r="AR1481" i="1" s="1"/>
  <c r="AM1481" i="1"/>
  <c r="AT1481" i="1" s="1"/>
  <c r="AJ1481" i="1"/>
  <c r="BB1482" i="1"/>
  <c r="AL1489" i="1"/>
  <c r="AS1489" i="1" s="1"/>
  <c r="AK1489" i="1"/>
  <c r="AR1489" i="1" s="1"/>
  <c r="AN1489" i="1"/>
  <c r="AU1489" i="1" s="1"/>
  <c r="AM1489" i="1"/>
  <c r="AT1489" i="1" s="1"/>
  <c r="AN1491" i="1"/>
  <c r="AU1491" i="1" s="1"/>
  <c r="AJ1491" i="1"/>
  <c r="AM1491" i="1"/>
  <c r="AT1491" i="1" s="1"/>
  <c r="AK1491" i="1"/>
  <c r="AR1491" i="1" s="1"/>
  <c r="AM1492" i="1"/>
  <c r="AT1492" i="1" s="1"/>
  <c r="AL1492" i="1"/>
  <c r="AS1492" i="1" s="1"/>
  <c r="AJ1492" i="1"/>
  <c r="AK1498" i="1"/>
  <c r="AR1498" i="1" s="1"/>
  <c r="AN1498" i="1"/>
  <c r="AU1498" i="1" s="1"/>
  <c r="AJ1498" i="1"/>
  <c r="AM1498" i="1"/>
  <c r="AT1498" i="1" s="1"/>
  <c r="AL1498" i="1"/>
  <c r="AS1498" i="1" s="1"/>
  <c r="AK1482" i="1"/>
  <c r="AR1482" i="1" s="1"/>
  <c r="AN1482" i="1"/>
  <c r="AU1482" i="1" s="1"/>
  <c r="AJ1482" i="1"/>
  <c r="AL1482" i="1"/>
  <c r="AS1482" i="1" s="1"/>
  <c r="BH1484" i="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AV1422" i="1" l="1"/>
  <c r="AO1434" i="1"/>
  <c r="AO1351" i="1"/>
  <c r="AV1275" i="1"/>
  <c r="AV1261" i="1"/>
  <c r="AO1275" i="1"/>
  <c r="AO1468" i="1"/>
  <c r="AO1327" i="1"/>
  <c r="AV1277" i="1"/>
  <c r="AO1261" i="1"/>
  <c r="AO1412" i="1"/>
  <c r="AO1315" i="1"/>
  <c r="AV1389" i="1"/>
  <c r="AV1412" i="1"/>
  <c r="AV1291" i="1"/>
  <c r="AV1461" i="1"/>
  <c r="AV1479" i="1"/>
  <c r="AV1347" i="1"/>
  <c r="AV1344" i="1"/>
  <c r="AV1311" i="1"/>
  <c r="AV1283" i="1"/>
  <c r="AV1424" i="1"/>
  <c r="AO1482" i="1"/>
  <c r="AQ1482" i="1"/>
  <c r="AV1482" i="1" s="1"/>
  <c r="AQ1492" i="1"/>
  <c r="AV1492" i="1" s="1"/>
  <c r="AO1492" i="1"/>
  <c r="AO1470" i="1"/>
  <c r="AQ1470" i="1"/>
  <c r="AV1470" i="1" s="1"/>
  <c r="AQ1500" i="1"/>
  <c r="AV1500" i="1" s="1"/>
  <c r="AO1500" i="1"/>
  <c r="AO1486" i="1"/>
  <c r="AQ1486" i="1"/>
  <c r="AV1486" i="1" s="1"/>
  <c r="AO1465" i="1"/>
  <c r="AQ1465" i="1"/>
  <c r="AV1465" i="1" s="1"/>
  <c r="AQ1472" i="1"/>
  <c r="AV1472" i="1" s="1"/>
  <c r="AO1472" i="1"/>
  <c r="AQ1447" i="1"/>
  <c r="AV1447" i="1" s="1"/>
  <c r="AO1447" i="1"/>
  <c r="AQ1417" i="1"/>
  <c r="AV1417" i="1" s="1"/>
  <c r="AO1417" i="1"/>
  <c r="AO1409" i="1"/>
  <c r="AQ1409" i="1"/>
  <c r="AV1409" i="1" s="1"/>
  <c r="AQ1458" i="1"/>
  <c r="AV1458" i="1" s="1"/>
  <c r="AO1458" i="1"/>
  <c r="AO1397" i="1"/>
  <c r="AQ1397" i="1"/>
  <c r="AV1397" i="1" s="1"/>
  <c r="AO1345" i="1"/>
  <c r="AQ1345" i="1"/>
  <c r="AV1345" i="1" s="1"/>
  <c r="AQ1390" i="1"/>
  <c r="AV1390" i="1" s="1"/>
  <c r="AO1390" i="1"/>
  <c r="AQ1382" i="1"/>
  <c r="AV1382" i="1" s="1"/>
  <c r="AO1382" i="1"/>
  <c r="AO1373" i="1"/>
  <c r="AQ1373" i="1"/>
  <c r="AV1373" i="1" s="1"/>
  <c r="AO1325" i="1"/>
  <c r="AQ1325" i="1"/>
  <c r="AV1325" i="1" s="1"/>
  <c r="AO1322" i="1"/>
  <c r="AQ1322" i="1"/>
  <c r="AV1322" i="1" s="1"/>
  <c r="AQ1386" i="1"/>
  <c r="AV1386" i="1" s="1"/>
  <c r="AO1386" i="1"/>
  <c r="AQ1379" i="1"/>
  <c r="AV1379" i="1" s="1"/>
  <c r="AO1379" i="1"/>
  <c r="AO1293" i="1"/>
  <c r="AQ1293" i="1"/>
  <c r="AV1293" i="1" s="1"/>
  <c r="AO1404" i="1"/>
  <c r="AQ1404" i="1"/>
  <c r="AV1404" i="1" s="1"/>
  <c r="AQ1372" i="1"/>
  <c r="AV1372" i="1" s="1"/>
  <c r="AO1372" i="1"/>
  <c r="AQ1302" i="1"/>
  <c r="AV1302" i="1" s="1"/>
  <c r="AO1302" i="1"/>
  <c r="AO1267" i="1"/>
  <c r="AQ1267" i="1"/>
  <c r="AV1267" i="1" s="1"/>
  <c r="AO1251" i="1"/>
  <c r="AQ1251" i="1"/>
  <c r="AV1251" i="1" s="1"/>
  <c r="AV1429" i="1"/>
  <c r="AV1376" i="1"/>
  <c r="AQ1374" i="1"/>
  <c r="AV1374" i="1" s="1"/>
  <c r="AO1374" i="1"/>
  <c r="AV1364" i="1"/>
  <c r="AQ1316" i="1"/>
  <c r="AV1316" i="1" s="1"/>
  <c r="AO1316" i="1"/>
  <c r="AQ1268" i="1"/>
  <c r="AV1268" i="1" s="1"/>
  <c r="AO1268" i="1"/>
  <c r="AQ1252" i="1"/>
  <c r="AV1252" i="1" s="1"/>
  <c r="AO1252" i="1"/>
  <c r="AQ1250" i="1"/>
  <c r="AV1250" i="1" s="1"/>
  <c r="AO1250" i="1"/>
  <c r="AO1307" i="1"/>
  <c r="AQ1303" i="1"/>
  <c r="AV1303" i="1" s="1"/>
  <c r="AO1303" i="1"/>
  <c r="AO1273" i="1"/>
  <c r="AQ1273" i="1"/>
  <c r="AV1273" i="1" s="1"/>
  <c r="AQ1254" i="1"/>
  <c r="AV1254" i="1" s="1"/>
  <c r="AO1254" i="1"/>
  <c r="AO1360" i="1"/>
  <c r="AO1297" i="1"/>
  <c r="AQ1297" i="1"/>
  <c r="AV1297" i="1" s="1"/>
  <c r="AQ1299" i="1"/>
  <c r="AV1299" i="1" s="1"/>
  <c r="AO1299" i="1"/>
  <c r="AO1280" i="1"/>
  <c r="AQ1280" i="1"/>
  <c r="AV1280" i="1" s="1"/>
  <c r="AO1498" i="1"/>
  <c r="AQ1498" i="1"/>
  <c r="AV1498" i="1" s="1"/>
  <c r="AQ1491" i="1"/>
  <c r="AV1491" i="1" s="1"/>
  <c r="AO1491" i="1"/>
  <c r="AO1473" i="1"/>
  <c r="AQ1473" i="1"/>
  <c r="AV1473" i="1" s="1"/>
  <c r="AO1478" i="1"/>
  <c r="AQ1478" i="1"/>
  <c r="AV1478" i="1" s="1"/>
  <c r="AS1471" i="1"/>
  <c r="AV1471" i="1" s="1"/>
  <c r="AO1471" i="1"/>
  <c r="AO1453" i="1"/>
  <c r="AQ1453" i="1"/>
  <c r="AV1453" i="1" s="1"/>
  <c r="AQ1446" i="1"/>
  <c r="AV1446" i="1" s="1"/>
  <c r="AO1446" i="1"/>
  <c r="AO1426" i="1"/>
  <c r="AQ1426" i="1"/>
  <c r="AV1426" i="1" s="1"/>
  <c r="AQ1452" i="1"/>
  <c r="AV1452" i="1" s="1"/>
  <c r="AO1452" i="1"/>
  <c r="AO1401" i="1"/>
  <c r="AQ1401" i="1"/>
  <c r="AV1401" i="1" s="1"/>
  <c r="AO1489" i="1"/>
  <c r="AQ1463" i="1"/>
  <c r="AV1463" i="1" s="1"/>
  <c r="AO1463" i="1"/>
  <c r="AO1436" i="1"/>
  <c r="AQ1436" i="1"/>
  <c r="AV1436" i="1" s="1"/>
  <c r="AO1423" i="1"/>
  <c r="AQ1423" i="1"/>
  <c r="AV1423" i="1" s="1"/>
  <c r="AQ1454" i="1"/>
  <c r="AV1454" i="1" s="1"/>
  <c r="AO1454" i="1"/>
  <c r="AQ1439" i="1"/>
  <c r="AV1439" i="1" s="1"/>
  <c r="AO1439" i="1"/>
  <c r="AV1418" i="1"/>
  <c r="AQ1348" i="1"/>
  <c r="AV1348" i="1" s="1"/>
  <c r="AO1348" i="1"/>
  <c r="AO1342" i="1"/>
  <c r="AQ1342" i="1"/>
  <c r="AV1342" i="1" s="1"/>
  <c r="AQ1460" i="1"/>
  <c r="AV1460" i="1" s="1"/>
  <c r="AO1460" i="1"/>
  <c r="AQ1415" i="1"/>
  <c r="AV1415" i="1" s="1"/>
  <c r="AO1415" i="1"/>
  <c r="AQ1350" i="1"/>
  <c r="AV1350" i="1" s="1"/>
  <c r="AO1350" i="1"/>
  <c r="AO1414" i="1"/>
  <c r="AQ1414" i="1"/>
  <c r="AV1414" i="1" s="1"/>
  <c r="AQ1399" i="1"/>
  <c r="AV1399" i="1" s="1"/>
  <c r="AO1399" i="1"/>
  <c r="AQ1392" i="1"/>
  <c r="AV1392" i="1" s="1"/>
  <c r="AO1392" i="1"/>
  <c r="AQ1366" i="1"/>
  <c r="AV1366" i="1" s="1"/>
  <c r="AO1366" i="1"/>
  <c r="AO1357" i="1"/>
  <c r="AQ1357" i="1"/>
  <c r="AV1357" i="1" s="1"/>
  <c r="AV1351" i="1"/>
  <c r="AO1332" i="1"/>
  <c r="AQ1332" i="1"/>
  <c r="AV1332" i="1" s="1"/>
  <c r="AO1329" i="1"/>
  <c r="AQ1329" i="1"/>
  <c r="AV1329" i="1" s="1"/>
  <c r="AO1326" i="1"/>
  <c r="AQ1326" i="1"/>
  <c r="AV1326" i="1" s="1"/>
  <c r="AO1314" i="1"/>
  <c r="AQ1314" i="1"/>
  <c r="AV1314" i="1" s="1"/>
  <c r="AO1411" i="1"/>
  <c r="AO1395" i="1"/>
  <c r="AQ1336" i="1"/>
  <c r="AV1336" i="1" s="1"/>
  <c r="AO1336" i="1"/>
  <c r="AO1385" i="1"/>
  <c r="AQ1385" i="1"/>
  <c r="AV1385" i="1" s="1"/>
  <c r="AQ1378" i="1"/>
  <c r="AV1378" i="1" s="1"/>
  <c r="AO1378" i="1"/>
  <c r="AQ1363" i="1"/>
  <c r="AV1363" i="1" s="1"/>
  <c r="AO1363" i="1"/>
  <c r="AO1305" i="1"/>
  <c r="AQ1305" i="1"/>
  <c r="AV1305" i="1" s="1"/>
  <c r="AQ1438" i="1"/>
  <c r="AV1438" i="1" s="1"/>
  <c r="AO1438" i="1"/>
  <c r="AV1327" i="1"/>
  <c r="AS1249" i="1"/>
  <c r="AV1249" i="1" s="1"/>
  <c r="AO1249" i="1"/>
  <c r="AO1429" i="1"/>
  <c r="AQ1356" i="1"/>
  <c r="AV1356" i="1" s="1"/>
  <c r="AO1356" i="1"/>
  <c r="AO1331" i="1"/>
  <c r="AO1309" i="1"/>
  <c r="AQ1309" i="1"/>
  <c r="AV1309" i="1" s="1"/>
  <c r="AO1301" i="1"/>
  <c r="AQ1301" i="1"/>
  <c r="AV1301" i="1" s="1"/>
  <c r="AQ1281" i="1"/>
  <c r="AV1281" i="1" s="1"/>
  <c r="AO1281" i="1"/>
  <c r="AO1319" i="1"/>
  <c r="AO1263" i="1"/>
  <c r="AQ1263" i="1"/>
  <c r="AV1263" i="1" s="1"/>
  <c r="AO1253" i="1"/>
  <c r="AQ1253" i="1"/>
  <c r="AV1253" i="1" s="1"/>
  <c r="AO1289" i="1"/>
  <c r="AQ1289" i="1"/>
  <c r="AV1289" i="1" s="1"/>
  <c r="AO1284" i="1"/>
  <c r="AO1264" i="1"/>
  <c r="AQ1264" i="1"/>
  <c r="AV1264" i="1" s="1"/>
  <c r="AO1255" i="1"/>
  <c r="AQ1255" i="1"/>
  <c r="AV1255" i="1" s="1"/>
  <c r="AO1406" i="1"/>
  <c r="AQ1406" i="1"/>
  <c r="AV1406" i="1" s="1"/>
  <c r="AQ1312" i="1"/>
  <c r="AV1312" i="1" s="1"/>
  <c r="AO1312" i="1"/>
  <c r="AV1307" i="1"/>
  <c r="AQ1295" i="1"/>
  <c r="AV1295" i="1" s="1"/>
  <c r="AO1295" i="1"/>
  <c r="AV1360" i="1"/>
  <c r="AO1257" i="1"/>
  <c r="AQ1257" i="1"/>
  <c r="AV1257" i="1" s="1"/>
  <c r="AV1315" i="1"/>
  <c r="AO1266" i="1"/>
  <c r="AO1265" i="1"/>
  <c r="AQ1488" i="1"/>
  <c r="AV1488" i="1" s="1"/>
  <c r="AO1488" i="1"/>
  <c r="AO1476" i="1"/>
  <c r="AQ1480" i="1"/>
  <c r="AV1480" i="1" s="1"/>
  <c r="AO1480" i="1"/>
  <c r="AQ1451" i="1"/>
  <c r="AV1451" i="1" s="1"/>
  <c r="AO1451" i="1"/>
  <c r="AQ1459" i="1"/>
  <c r="AV1459" i="1" s="1"/>
  <c r="AO1459" i="1"/>
  <c r="AQ1455" i="1"/>
  <c r="AV1455" i="1" s="1"/>
  <c r="AO1455" i="1"/>
  <c r="AO1440" i="1"/>
  <c r="AQ1437" i="1"/>
  <c r="AV1437" i="1" s="1"/>
  <c r="AO1437" i="1"/>
  <c r="AQ1419" i="1"/>
  <c r="AV1419" i="1" s="1"/>
  <c r="AO1419" i="1"/>
  <c r="AV1408" i="1"/>
  <c r="AO1393" i="1"/>
  <c r="AQ1393" i="1"/>
  <c r="AV1393" i="1" s="1"/>
  <c r="AQ1499" i="1"/>
  <c r="AV1499" i="1" s="1"/>
  <c r="AO1499" i="1"/>
  <c r="AV1489" i="1"/>
  <c r="AO1449" i="1"/>
  <c r="AQ1449" i="1"/>
  <c r="AV1449" i="1" s="1"/>
  <c r="AO1444" i="1"/>
  <c r="AO1420" i="1"/>
  <c r="AQ1420" i="1"/>
  <c r="AV1420" i="1" s="1"/>
  <c r="AQ1394" i="1"/>
  <c r="AV1394" i="1" s="1"/>
  <c r="AO1394" i="1"/>
  <c r="AQ1467" i="1"/>
  <c r="AV1467" i="1" s="1"/>
  <c r="AO1467" i="1"/>
  <c r="AO1418" i="1"/>
  <c r="AO1349" i="1"/>
  <c r="AQ1349" i="1"/>
  <c r="AV1349" i="1" s="1"/>
  <c r="AO1346" i="1"/>
  <c r="AQ1346" i="1"/>
  <c r="AV1346" i="1" s="1"/>
  <c r="AO1391" i="1"/>
  <c r="AO1353" i="1"/>
  <c r="AQ1353" i="1"/>
  <c r="AV1353" i="1" s="1"/>
  <c r="AO1337" i="1"/>
  <c r="AQ1337" i="1"/>
  <c r="AV1337" i="1" s="1"/>
  <c r="AQ1384" i="1"/>
  <c r="AV1384" i="1" s="1"/>
  <c r="AO1384" i="1"/>
  <c r="AO1330" i="1"/>
  <c r="AQ1330" i="1"/>
  <c r="AV1330" i="1" s="1"/>
  <c r="AQ1320" i="1"/>
  <c r="AV1320" i="1" s="1"/>
  <c r="AO1320" i="1"/>
  <c r="AO1317" i="1"/>
  <c r="AQ1317" i="1"/>
  <c r="AV1317" i="1" s="1"/>
  <c r="AQ1456" i="1"/>
  <c r="AV1456" i="1" s="1"/>
  <c r="AO1456" i="1"/>
  <c r="AV1411" i="1"/>
  <c r="AV1395" i="1"/>
  <c r="AO1341" i="1"/>
  <c r="AQ1341" i="1"/>
  <c r="AV1341" i="1" s="1"/>
  <c r="AO1369" i="1"/>
  <c r="AQ1369" i="1"/>
  <c r="AV1369" i="1" s="1"/>
  <c r="AQ1362" i="1"/>
  <c r="AV1362" i="1" s="1"/>
  <c r="AO1362" i="1"/>
  <c r="AQ1352" i="1"/>
  <c r="AV1352" i="1" s="1"/>
  <c r="AO1352" i="1"/>
  <c r="AO1380" i="1"/>
  <c r="AO1335" i="1"/>
  <c r="AQ1294" i="1"/>
  <c r="AV1294" i="1" s="1"/>
  <c r="AO1294" i="1"/>
  <c r="AO1396" i="1"/>
  <c r="AQ1396" i="1"/>
  <c r="AV1396" i="1" s="1"/>
  <c r="AO1343" i="1"/>
  <c r="AV1331" i="1"/>
  <c r="AQ1310" i="1"/>
  <c r="AV1310" i="1" s="1"/>
  <c r="AO1310" i="1"/>
  <c r="AO1285" i="1"/>
  <c r="AQ1285" i="1"/>
  <c r="AV1285" i="1" s="1"/>
  <c r="AQ1375" i="1"/>
  <c r="AV1375" i="1" s="1"/>
  <c r="AO1375" i="1"/>
  <c r="AO1323" i="1"/>
  <c r="AV1319" i="1"/>
  <c r="AQ1306" i="1"/>
  <c r="AV1306" i="1" s="1"/>
  <c r="AO1306" i="1"/>
  <c r="AQ1292" i="1"/>
  <c r="AV1292" i="1" s="1"/>
  <c r="AO1292" i="1"/>
  <c r="AO1291" i="1"/>
  <c r="AQ1287" i="1"/>
  <c r="AV1287" i="1" s="1"/>
  <c r="AO1287" i="1"/>
  <c r="AO1247" i="1"/>
  <c r="AQ1247" i="1"/>
  <c r="AV1247" i="1" s="1"/>
  <c r="AV1284" i="1"/>
  <c r="AQ1256" i="1"/>
  <c r="AV1256" i="1" s="1"/>
  <c r="AO1256" i="1"/>
  <c r="AO1308" i="1"/>
  <c r="AO1278" i="1"/>
  <c r="AQ1278" i="1"/>
  <c r="AV1278" i="1" s="1"/>
  <c r="AQ1262" i="1"/>
  <c r="AV1262" i="1" s="1"/>
  <c r="AO1262" i="1"/>
  <c r="AO1259" i="1"/>
  <c r="AO1271" i="1"/>
  <c r="AQ1271" i="1"/>
  <c r="AV1271" i="1" s="1"/>
  <c r="AV1266" i="1"/>
  <c r="AV1265" i="1"/>
  <c r="AQ1481" i="1"/>
  <c r="AV1481" i="1" s="1"/>
  <c r="AO1481" i="1"/>
  <c r="AQ1496" i="1"/>
  <c r="AV1496" i="1" s="1"/>
  <c r="AO1496" i="1"/>
  <c r="AV1485" i="1"/>
  <c r="AQ1483" i="1"/>
  <c r="AV1483" i="1" s="1"/>
  <c r="AO1483" i="1"/>
  <c r="AQ1474" i="1"/>
  <c r="AV1474" i="1" s="1"/>
  <c r="AO1474" i="1"/>
  <c r="AQ1497" i="1"/>
  <c r="AV1497" i="1" s="1"/>
  <c r="AO1497" i="1"/>
  <c r="AO1469" i="1"/>
  <c r="AQ1469" i="1"/>
  <c r="AV1469" i="1" s="1"/>
  <c r="AQ1466" i="1"/>
  <c r="AV1466" i="1" s="1"/>
  <c r="AO1466" i="1"/>
  <c r="AO1427" i="1"/>
  <c r="AQ1427" i="1"/>
  <c r="AV1427" i="1" s="1"/>
  <c r="AR1425" i="1"/>
  <c r="AV1425" i="1" s="1"/>
  <c r="AO1425" i="1"/>
  <c r="AQ1410" i="1"/>
  <c r="AV1410" i="1" s="1"/>
  <c r="AO1410" i="1"/>
  <c r="AV1448" i="1"/>
  <c r="AQ1443" i="1"/>
  <c r="AV1443" i="1" s="1"/>
  <c r="AO1443" i="1"/>
  <c r="AQ1407" i="1"/>
  <c r="AV1407" i="1" s="1"/>
  <c r="AO1407" i="1"/>
  <c r="AQ1367" i="1"/>
  <c r="AV1367" i="1" s="1"/>
  <c r="AO1367" i="1"/>
  <c r="AO1347" i="1"/>
  <c r="AQ1328" i="1"/>
  <c r="AV1328" i="1" s="1"/>
  <c r="AO1328" i="1"/>
  <c r="AV1403" i="1"/>
  <c r="AO1377" i="1"/>
  <c r="AQ1377" i="1"/>
  <c r="AV1377" i="1" s="1"/>
  <c r="AQ1370" i="1"/>
  <c r="AV1370" i="1" s="1"/>
  <c r="AO1370" i="1"/>
  <c r="AO1361" i="1"/>
  <c r="AQ1361" i="1"/>
  <c r="AV1361" i="1" s="1"/>
  <c r="AQ1354" i="1"/>
  <c r="AV1354" i="1" s="1"/>
  <c r="AO1354" i="1"/>
  <c r="AV1340" i="1"/>
  <c r="AQ1435" i="1"/>
  <c r="AV1435" i="1" s="1"/>
  <c r="AO1435" i="1"/>
  <c r="AQ1300" i="1"/>
  <c r="AV1300" i="1" s="1"/>
  <c r="AO1300" i="1"/>
  <c r="AO1365" i="1"/>
  <c r="AQ1365" i="1"/>
  <c r="AV1365" i="1" s="1"/>
  <c r="AO1398" i="1"/>
  <c r="AQ1398" i="1"/>
  <c r="AV1398" i="1" s="1"/>
  <c r="AO1269" i="1"/>
  <c r="AQ1269" i="1"/>
  <c r="AV1269" i="1" s="1"/>
  <c r="AQ1288" i="1"/>
  <c r="AV1288" i="1" s="1"/>
  <c r="AO1288" i="1"/>
  <c r="AQ1304" i="1"/>
  <c r="AV1304" i="1" s="1"/>
  <c r="AO1304" i="1"/>
  <c r="AO1260" i="1"/>
  <c r="AQ1260" i="1"/>
  <c r="AV1260" i="1" s="1"/>
  <c r="AO1494" i="1"/>
  <c r="AQ1494" i="1"/>
  <c r="AV1494" i="1" s="1"/>
  <c r="AQ1487" i="1"/>
  <c r="AV1487" i="1" s="1"/>
  <c r="AO1487" i="1"/>
  <c r="AQ1493" i="1"/>
  <c r="AV1493" i="1" s="1"/>
  <c r="AO1493" i="1"/>
  <c r="AO1490" i="1"/>
  <c r="AQ1490" i="1"/>
  <c r="AV1490" i="1" s="1"/>
  <c r="AO1485" i="1"/>
  <c r="AQ1475" i="1"/>
  <c r="AV1475" i="1" s="1"/>
  <c r="AO1475" i="1"/>
  <c r="AQ1484" i="1"/>
  <c r="AV1484" i="1" s="1"/>
  <c r="AO1484" i="1"/>
  <c r="AV1476" i="1"/>
  <c r="AO1462" i="1"/>
  <c r="AQ1462" i="1"/>
  <c r="AV1462" i="1" s="1"/>
  <c r="AV1468" i="1"/>
  <c r="AO1432" i="1"/>
  <c r="AQ1432" i="1"/>
  <c r="AV1432" i="1" s="1"/>
  <c r="AO1477" i="1"/>
  <c r="AQ1477" i="1"/>
  <c r="AV1477" i="1" s="1"/>
  <c r="AO1464" i="1"/>
  <c r="AQ1464" i="1"/>
  <c r="AV1464" i="1" s="1"/>
  <c r="AO1457" i="1"/>
  <c r="AQ1457" i="1"/>
  <c r="AV1457" i="1" s="1"/>
  <c r="AQ1450" i="1"/>
  <c r="AV1450" i="1" s="1"/>
  <c r="AO1450" i="1"/>
  <c r="AO1441" i="1"/>
  <c r="AQ1441" i="1"/>
  <c r="AV1441" i="1" s="1"/>
  <c r="AO1431" i="1"/>
  <c r="AQ1431" i="1"/>
  <c r="AV1431" i="1" s="1"/>
  <c r="AO1479" i="1"/>
  <c r="AO1430" i="1"/>
  <c r="AQ1430" i="1"/>
  <c r="AV1430" i="1" s="1"/>
  <c r="AV1440" i="1"/>
  <c r="AO1408" i="1"/>
  <c r="AV1400" i="1"/>
  <c r="AQ1495" i="1"/>
  <c r="AV1495" i="1" s="1"/>
  <c r="AO1495" i="1"/>
  <c r="AO1445" i="1"/>
  <c r="AQ1445" i="1"/>
  <c r="AV1445" i="1" s="1"/>
  <c r="AV1444" i="1"/>
  <c r="AQ1442" i="1"/>
  <c r="AV1442" i="1" s="1"/>
  <c r="AO1442" i="1"/>
  <c r="AV1434" i="1"/>
  <c r="AQ1428" i="1"/>
  <c r="AV1428" i="1" s="1"/>
  <c r="AO1428" i="1"/>
  <c r="AO1422" i="1"/>
  <c r="AQ1402" i="1"/>
  <c r="AV1402" i="1" s="1"/>
  <c r="AO1402" i="1"/>
  <c r="AO1433" i="1"/>
  <c r="AQ1433" i="1"/>
  <c r="AV1433" i="1" s="1"/>
  <c r="AQ1413" i="1"/>
  <c r="AV1413" i="1" s="1"/>
  <c r="AO1413" i="1"/>
  <c r="AO1405" i="1"/>
  <c r="AQ1405" i="1"/>
  <c r="AV1405" i="1" s="1"/>
  <c r="AO1344" i="1"/>
  <c r="AO1334" i="1"/>
  <c r="AQ1334" i="1"/>
  <c r="AV1334" i="1" s="1"/>
  <c r="AO1448" i="1"/>
  <c r="AQ1421" i="1"/>
  <c r="AV1421" i="1" s="1"/>
  <c r="AO1421" i="1"/>
  <c r="AO1416" i="1"/>
  <c r="AQ1416" i="1"/>
  <c r="AV1416" i="1" s="1"/>
  <c r="AQ1383" i="1"/>
  <c r="AV1383" i="1" s="1"/>
  <c r="AO1383" i="1"/>
  <c r="AQ1368" i="1"/>
  <c r="AV1368" i="1" s="1"/>
  <c r="AO1368" i="1"/>
  <c r="AQ1324" i="1"/>
  <c r="AV1324" i="1" s="1"/>
  <c r="AO1324" i="1"/>
  <c r="AO1321" i="1"/>
  <c r="AQ1321" i="1"/>
  <c r="AV1321" i="1" s="1"/>
  <c r="AO1318" i="1"/>
  <c r="AQ1318" i="1"/>
  <c r="AV1318" i="1" s="1"/>
  <c r="AO1313" i="1"/>
  <c r="AQ1313" i="1"/>
  <c r="AV1313" i="1" s="1"/>
  <c r="AO1424" i="1"/>
  <c r="AO1403" i="1"/>
  <c r="AQ1387" i="1"/>
  <c r="AV1387" i="1" s="1"/>
  <c r="AO1387" i="1"/>
  <c r="AQ1371" i="1"/>
  <c r="AV1371" i="1" s="1"/>
  <c r="AO1371" i="1"/>
  <c r="AQ1355" i="1"/>
  <c r="AV1355" i="1" s="1"/>
  <c r="AO1355" i="1"/>
  <c r="AO1333" i="1"/>
  <c r="AQ1333" i="1"/>
  <c r="AV1333" i="1" s="1"/>
  <c r="AO1340" i="1"/>
  <c r="AO1381" i="1"/>
  <c r="AQ1381" i="1"/>
  <c r="AV1381" i="1" s="1"/>
  <c r="AV1380" i="1"/>
  <c r="AQ1359" i="1"/>
  <c r="AV1359" i="1" s="1"/>
  <c r="AO1359" i="1"/>
  <c r="AV1335" i="1"/>
  <c r="AQ1298" i="1"/>
  <c r="AV1298" i="1" s="1"/>
  <c r="AO1298" i="1"/>
  <c r="AQ1274" i="1"/>
  <c r="AV1274" i="1" s="1"/>
  <c r="AO1274" i="1"/>
  <c r="AQ1258" i="1"/>
  <c r="AV1258" i="1" s="1"/>
  <c r="AO1258" i="1"/>
  <c r="AO1376" i="1"/>
  <c r="AO1364" i="1"/>
  <c r="AV1343" i="1"/>
  <c r="AQ1338" i="1"/>
  <c r="AV1338" i="1" s="1"/>
  <c r="AO1338" i="1"/>
  <c r="AO1311" i="1"/>
  <c r="AQ1290" i="1"/>
  <c r="AV1290" i="1" s="1"/>
  <c r="AO1290" i="1"/>
  <c r="AQ1286" i="1"/>
  <c r="AV1286" i="1" s="1"/>
  <c r="AO1286" i="1"/>
  <c r="AO1277" i="1"/>
  <c r="AQ1388" i="1"/>
  <c r="AV1388" i="1" s="1"/>
  <c r="AO1388" i="1"/>
  <c r="AQ1339" i="1"/>
  <c r="AV1339" i="1" s="1"/>
  <c r="AO1339" i="1"/>
  <c r="AV1323" i="1"/>
  <c r="AQ1282" i="1"/>
  <c r="AV1282" i="1" s="1"/>
  <c r="AO1282" i="1"/>
  <c r="AO1283" i="1"/>
  <c r="AQ1279" i="1"/>
  <c r="AV1279" i="1" s="1"/>
  <c r="AO1279" i="1"/>
  <c r="AQ1270" i="1"/>
  <c r="AV1270" i="1" s="1"/>
  <c r="AO1270" i="1"/>
  <c r="AQ1358" i="1"/>
  <c r="AV1358" i="1" s="1"/>
  <c r="AO1358" i="1"/>
  <c r="AV1308" i="1"/>
  <c r="AO1276" i="1"/>
  <c r="AQ1276" i="1"/>
  <c r="AV1276" i="1" s="1"/>
  <c r="AO1248" i="1"/>
  <c r="AQ1248" i="1"/>
  <c r="AV1248" i="1" s="1"/>
  <c r="AQ1296" i="1"/>
  <c r="AV1296" i="1" s="1"/>
  <c r="AO1296" i="1"/>
  <c r="AQ1272" i="1"/>
  <c r="AV1272" i="1" s="1"/>
  <c r="AO1272" i="1"/>
  <c r="A7" i="1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X168" i="4" l="1"/>
  <c r="AY168" i="4"/>
  <c r="AX169" i="4"/>
  <c r="AY169" i="4"/>
  <c r="AX170" i="4"/>
  <c r="AY170" i="4"/>
  <c r="AX171" i="4"/>
  <c r="AY171" i="4"/>
  <c r="AX172" i="4"/>
  <c r="AY172" i="4"/>
  <c r="AX173" i="4"/>
  <c r="AY173" i="4"/>
  <c r="AX174" i="4"/>
  <c r="AY174" i="4"/>
  <c r="AX175" i="4"/>
  <c r="AY175" i="4"/>
  <c r="AX176" i="4"/>
  <c r="AY176" i="4"/>
  <c r="AX177" i="4"/>
  <c r="AY177" i="4"/>
  <c r="AX178" i="4"/>
  <c r="AY178" i="4"/>
  <c r="AX179" i="4"/>
  <c r="AY179" i="4"/>
  <c r="AX180" i="4"/>
  <c r="AY180" i="4"/>
  <c r="AX181" i="4"/>
  <c r="AY181" i="4"/>
  <c r="AX182" i="4"/>
  <c r="AY182" i="4"/>
  <c r="AX183" i="4"/>
  <c r="AY183" i="4"/>
  <c r="AX184" i="4"/>
  <c r="AY184" i="4"/>
  <c r="AX185" i="4"/>
  <c r="AY185" i="4"/>
  <c r="AX186" i="4"/>
  <c r="AY186" i="4"/>
  <c r="AX187" i="4"/>
  <c r="AY187" i="4"/>
  <c r="AX188" i="4"/>
  <c r="AY188" i="4"/>
  <c r="AX189" i="4"/>
  <c r="AY189" i="4"/>
  <c r="AX190" i="4"/>
  <c r="AY190" i="4"/>
  <c r="AX191" i="4"/>
  <c r="AY191" i="4"/>
  <c r="AX192" i="4"/>
  <c r="AY192" i="4"/>
  <c r="AX193" i="4"/>
  <c r="AY193" i="4"/>
  <c r="AX194" i="4"/>
  <c r="AY194" i="4"/>
  <c r="AX195" i="4"/>
  <c r="AY195" i="4"/>
  <c r="AX196" i="4"/>
  <c r="AY196" i="4"/>
  <c r="AX197" i="4"/>
  <c r="AY197" i="4"/>
  <c r="AX198" i="4"/>
  <c r="AY198" i="4"/>
  <c r="AX199" i="4"/>
  <c r="AY199" i="4"/>
  <c r="AX200" i="4"/>
  <c r="AY200" i="4"/>
  <c r="AX201" i="4"/>
  <c r="AY201" i="4"/>
  <c r="AX202" i="4"/>
  <c r="AY202" i="4"/>
  <c r="AX203" i="4"/>
  <c r="AY203" i="4"/>
  <c r="AX204" i="4"/>
  <c r="AY204" i="4"/>
  <c r="AX205" i="4"/>
  <c r="AY205" i="4"/>
  <c r="AX206" i="4"/>
  <c r="AY206" i="4"/>
  <c r="AX207" i="4"/>
  <c r="AY207" i="4"/>
  <c r="AX208" i="4"/>
  <c r="AY208" i="4"/>
  <c r="AX209" i="4"/>
  <c r="AY209" i="4"/>
  <c r="AX210" i="4"/>
  <c r="AY210" i="4"/>
  <c r="AX211" i="4"/>
  <c r="AY211" i="4"/>
  <c r="AX212" i="4"/>
  <c r="AY212" i="4"/>
  <c r="AX213" i="4"/>
  <c r="AY213" i="4"/>
  <c r="AX214" i="4"/>
  <c r="AY214" i="4"/>
  <c r="AX215" i="4"/>
  <c r="AY215" i="4"/>
  <c r="AX216" i="4"/>
  <c r="AY216" i="4"/>
  <c r="AX217" i="4"/>
  <c r="AY217" i="4"/>
  <c r="AX218" i="4"/>
  <c r="AY218" i="4"/>
  <c r="AX219" i="4"/>
  <c r="AY219" i="4"/>
  <c r="AX220" i="4"/>
  <c r="AY220" i="4"/>
  <c r="AX221" i="4"/>
  <c r="AY221" i="4"/>
  <c r="AX222" i="4"/>
  <c r="AY222" i="4"/>
  <c r="AX223" i="4"/>
  <c r="AY223" i="4"/>
  <c r="AX224" i="4"/>
  <c r="AY224" i="4"/>
  <c r="AX225" i="4"/>
  <c r="AY225" i="4"/>
  <c r="AX226" i="4"/>
  <c r="AY226" i="4"/>
  <c r="AX227" i="4"/>
  <c r="AY227" i="4"/>
  <c r="AX228" i="4"/>
  <c r="AY228" i="4"/>
  <c r="AX229" i="4"/>
  <c r="AY229" i="4"/>
  <c r="AX230" i="4"/>
  <c r="AY230" i="4"/>
  <c r="AX231" i="4"/>
  <c r="AY231" i="4"/>
  <c r="AX232" i="4"/>
  <c r="AY232" i="4"/>
  <c r="AX233" i="4"/>
  <c r="AY233" i="4"/>
  <c r="AX234" i="4"/>
  <c r="AY234" i="4"/>
  <c r="AX235" i="4"/>
  <c r="AY235" i="4"/>
  <c r="AX236" i="4"/>
  <c r="AY236" i="4"/>
  <c r="AX237" i="4"/>
  <c r="AY237" i="4"/>
  <c r="AX238" i="4"/>
  <c r="AY238" i="4"/>
  <c r="AX239" i="4"/>
  <c r="AY239" i="4"/>
  <c r="AX240" i="4"/>
  <c r="AY240" i="4"/>
  <c r="AX241" i="4"/>
  <c r="AY241" i="4"/>
  <c r="AX242" i="4"/>
  <c r="AY242" i="4"/>
  <c r="AX243" i="4"/>
  <c r="AY243" i="4"/>
  <c r="AX244" i="4"/>
  <c r="AY244" i="4"/>
  <c r="AX245" i="4"/>
  <c r="AY245" i="4"/>
  <c r="AX246" i="4"/>
  <c r="AY246" i="4"/>
  <c r="AX247" i="4"/>
  <c r="AY247" i="4"/>
  <c r="AX248" i="4"/>
  <c r="AY248" i="4"/>
  <c r="AX249" i="4"/>
  <c r="AY249" i="4"/>
  <c r="AX250" i="4"/>
  <c r="AY250" i="4"/>
  <c r="AX251" i="4"/>
  <c r="AY251" i="4"/>
  <c r="AX252" i="4"/>
  <c r="AY252" i="4"/>
  <c r="AX253" i="4"/>
  <c r="AY253" i="4"/>
  <c r="AX254" i="4"/>
  <c r="AY254" i="4"/>
  <c r="AX255" i="4"/>
  <c r="AY255" i="4"/>
  <c r="AX256" i="4"/>
  <c r="AY256" i="4"/>
  <c r="AX257" i="4"/>
  <c r="AY257" i="4"/>
  <c r="AX258" i="4"/>
  <c r="AY258" i="4"/>
  <c r="AX259" i="4"/>
  <c r="AY259" i="4"/>
  <c r="AX260" i="4"/>
  <c r="AY260" i="4"/>
  <c r="AX261" i="4"/>
  <c r="AY261" i="4"/>
  <c r="AX262" i="4"/>
  <c r="AY262" i="4"/>
  <c r="AX263" i="4"/>
  <c r="AY263" i="4"/>
  <c r="AX264" i="4"/>
  <c r="AY264" i="4"/>
  <c r="AX265" i="4"/>
  <c r="AY265" i="4"/>
  <c r="AX266" i="4"/>
  <c r="AY266" i="4"/>
  <c r="AX267" i="4"/>
  <c r="AY267" i="4"/>
  <c r="AX268" i="4"/>
  <c r="AY268" i="4"/>
  <c r="AX269" i="4"/>
  <c r="AY269" i="4"/>
  <c r="AX270" i="4"/>
  <c r="AY270" i="4"/>
  <c r="AX271" i="4"/>
  <c r="AY271" i="4"/>
  <c r="AX272" i="4"/>
  <c r="AY272" i="4"/>
  <c r="AX273" i="4"/>
  <c r="AY273" i="4"/>
  <c r="AX274" i="4"/>
  <c r="AY274" i="4"/>
  <c r="AX275" i="4"/>
  <c r="AY275" i="4"/>
  <c r="AX276" i="4"/>
  <c r="AY276" i="4"/>
  <c r="AX277" i="4"/>
  <c r="AY277" i="4"/>
  <c r="AX278" i="4"/>
  <c r="AY278" i="4"/>
  <c r="AX279" i="4"/>
  <c r="AY279" i="4"/>
  <c r="AX280" i="4"/>
  <c r="AY280" i="4"/>
  <c r="AX281" i="4"/>
  <c r="AY281" i="4"/>
  <c r="AX282" i="4"/>
  <c r="AY282" i="4"/>
  <c r="AX283" i="4"/>
  <c r="AY283" i="4"/>
  <c r="AX284" i="4"/>
  <c r="AY284" i="4"/>
  <c r="AX285" i="4"/>
  <c r="AY285" i="4"/>
  <c r="AX286" i="4"/>
  <c r="AY286" i="4"/>
  <c r="AX287" i="4"/>
  <c r="AY287" i="4"/>
  <c r="AX288" i="4"/>
  <c r="AY288" i="4"/>
  <c r="AX289" i="4"/>
  <c r="AY289" i="4"/>
  <c r="AX290" i="4"/>
  <c r="AY290" i="4"/>
  <c r="AX291" i="4"/>
  <c r="AY291" i="4"/>
  <c r="AX292" i="4"/>
  <c r="AY292" i="4"/>
  <c r="AX293" i="4"/>
  <c r="AY293" i="4"/>
  <c r="AX294" i="4"/>
  <c r="AY294" i="4"/>
  <c r="AX295" i="4"/>
  <c r="AY295" i="4"/>
  <c r="AX296" i="4"/>
  <c r="AY296" i="4"/>
  <c r="AX297" i="4"/>
  <c r="AY297" i="4"/>
  <c r="AX298" i="4"/>
  <c r="AY298" i="4"/>
  <c r="AX299" i="4"/>
  <c r="AY299" i="4"/>
  <c r="AX300" i="4"/>
  <c r="AY300" i="4"/>
  <c r="AD18" i="9" a="1"/>
  <c r="AD18" i="9" s="1"/>
  <c r="AD17" i="9" a="1"/>
  <c r="AD17" i="9" s="1"/>
  <c r="AD16" i="9" a="1"/>
  <c r="AD16" i="9" s="1"/>
  <c r="AD15" i="9" a="1"/>
  <c r="AD15" i="9" s="1"/>
  <c r="G5" i="11" l="1"/>
  <c r="E5" i="11"/>
  <c r="F5" i="11"/>
  <c r="D5" i="11"/>
  <c r="P120" i="11"/>
  <c r="P119" i="11"/>
  <c r="P118" i="11"/>
  <c r="P117" i="11"/>
  <c r="O116" i="11"/>
  <c r="P116" i="11" s="1"/>
  <c r="O115" i="11"/>
  <c r="P115" i="11" s="1"/>
  <c r="O114" i="11"/>
  <c r="P114" i="11" s="1"/>
  <c r="O113" i="11"/>
  <c r="P113" i="11" s="1"/>
  <c r="O112" i="11"/>
  <c r="P112" i="11" s="1"/>
  <c r="L112" i="11"/>
  <c r="P111" i="11"/>
  <c r="O111" i="11"/>
  <c r="L111" i="11"/>
  <c r="O110" i="11"/>
  <c r="P110" i="11" s="1"/>
  <c r="L110" i="11"/>
  <c r="P109" i="11"/>
  <c r="O109" i="11"/>
  <c r="L109" i="11"/>
  <c r="O108" i="11"/>
  <c r="P108" i="11" s="1"/>
  <c r="L108" i="11"/>
  <c r="P107" i="11"/>
  <c r="O107" i="11"/>
  <c r="P106" i="11"/>
  <c r="O106" i="11"/>
  <c r="P105" i="11"/>
  <c r="O105" i="11"/>
  <c r="P104" i="11"/>
  <c r="O104" i="11"/>
  <c r="P103" i="11"/>
  <c r="P102" i="11"/>
  <c r="Q101" i="11"/>
  <c r="P101" i="11"/>
  <c r="P100" i="11"/>
  <c r="O100" i="11"/>
  <c r="P99" i="11"/>
  <c r="O99" i="11"/>
  <c r="P98" i="11"/>
  <c r="O98" i="11"/>
  <c r="P97" i="11"/>
  <c r="O97" i="11"/>
  <c r="P96" i="11"/>
  <c r="L96" i="11"/>
  <c r="P95" i="11"/>
  <c r="O95" i="11"/>
  <c r="P94" i="11"/>
  <c r="O94" i="11"/>
  <c r="P93" i="11"/>
  <c r="O93" i="11"/>
  <c r="P92" i="11"/>
  <c r="O92" i="11"/>
  <c r="P91" i="11"/>
  <c r="O91" i="11"/>
  <c r="P90" i="11"/>
  <c r="O90" i="11"/>
  <c r="P89" i="11"/>
  <c r="O89" i="11"/>
  <c r="P88" i="11"/>
  <c r="O88" i="11"/>
  <c r="P87" i="11"/>
  <c r="L87" i="11"/>
  <c r="P86" i="11"/>
  <c r="O86" i="11"/>
  <c r="P85" i="11"/>
  <c r="O85" i="11"/>
  <c r="L85" i="11"/>
  <c r="O84" i="11"/>
  <c r="P84" i="11" s="1"/>
  <c r="L84" i="11"/>
  <c r="P83" i="11"/>
  <c r="O83" i="11"/>
  <c r="P82" i="11"/>
  <c r="O82" i="11"/>
  <c r="P81" i="11"/>
  <c r="O81" i="11"/>
  <c r="L81" i="11"/>
  <c r="P80" i="11"/>
  <c r="P79" i="11"/>
  <c r="P78" i="11"/>
  <c r="P77" i="11"/>
  <c r="M77" i="11"/>
  <c r="L77" i="11"/>
  <c r="P76" i="11"/>
  <c r="M76" i="11"/>
  <c r="L76" i="11"/>
  <c r="P75" i="11"/>
  <c r="P74" i="11"/>
  <c r="P73" i="11"/>
  <c r="O73" i="11"/>
  <c r="P72" i="11"/>
  <c r="L72" i="11"/>
  <c r="P71" i="11"/>
  <c r="O70" i="11"/>
  <c r="P70" i="11" s="1"/>
  <c r="O69" i="11"/>
  <c r="P69" i="11" s="1"/>
  <c r="O68" i="11"/>
  <c r="P68" i="11" s="1"/>
  <c r="O67" i="11"/>
  <c r="P67" i="11" s="1"/>
  <c r="O66" i="11"/>
  <c r="P66" i="11" s="1"/>
  <c r="O65" i="11"/>
  <c r="P65" i="11" s="1"/>
  <c r="O64" i="11"/>
  <c r="P64" i="11" s="1"/>
  <c r="O63" i="11"/>
  <c r="P63" i="11" s="1"/>
  <c r="O62" i="11"/>
  <c r="P62" i="11" s="1"/>
  <c r="O61" i="11"/>
  <c r="P61" i="11" s="1"/>
  <c r="O60" i="11"/>
  <c r="P60" i="11" s="1"/>
  <c r="O59" i="11"/>
  <c r="P59" i="11" s="1"/>
  <c r="O58" i="11"/>
  <c r="P58" i="11" s="1"/>
  <c r="O57" i="11"/>
  <c r="P57" i="11" s="1"/>
  <c r="O56" i="11"/>
  <c r="P56" i="11" s="1"/>
  <c r="O55" i="11"/>
  <c r="P55" i="11" s="1"/>
  <c r="O54" i="11"/>
  <c r="P54" i="11" s="1"/>
  <c r="O53" i="11"/>
  <c r="P53" i="11" s="1"/>
  <c r="O52" i="11"/>
  <c r="P52" i="11" s="1"/>
  <c r="O51" i="11"/>
  <c r="P51" i="11" s="1"/>
  <c r="O50" i="11"/>
  <c r="P50" i="11" s="1"/>
  <c r="O49" i="11"/>
  <c r="P49" i="11" s="1"/>
  <c r="O48" i="11"/>
  <c r="P48" i="11" s="1"/>
  <c r="O47" i="11"/>
  <c r="P47" i="11" s="1"/>
  <c r="O46" i="11"/>
  <c r="P46" i="11" s="1"/>
  <c r="O45" i="11"/>
  <c r="P45" i="11" s="1"/>
  <c r="O44" i="11"/>
  <c r="P44" i="11" s="1"/>
  <c r="O43" i="11"/>
  <c r="P43" i="11" s="1"/>
  <c r="P42" i="11"/>
  <c r="P41" i="11"/>
  <c r="O41" i="11"/>
  <c r="P40" i="11"/>
  <c r="O40" i="11"/>
  <c r="P39" i="11"/>
  <c r="O39" i="11"/>
  <c r="P38" i="11"/>
  <c r="O38" i="11"/>
  <c r="P37" i="11"/>
  <c r="O37" i="11"/>
  <c r="P36" i="11"/>
  <c r="O36" i="11"/>
  <c r="P35" i="11"/>
  <c r="O34" i="11"/>
  <c r="P34" i="11" s="1"/>
  <c r="O33" i="11"/>
  <c r="P33" i="11" s="1"/>
  <c r="Q32" i="11"/>
  <c r="P32" i="11"/>
  <c r="O32" i="11"/>
  <c r="P31" i="11"/>
  <c r="O31" i="11"/>
  <c r="P30" i="11"/>
  <c r="O30" i="11"/>
  <c r="P29" i="11"/>
  <c r="O29" i="11"/>
  <c r="P28" i="11"/>
  <c r="O28" i="11"/>
  <c r="P27" i="11"/>
  <c r="O27" i="11"/>
  <c r="P26" i="11"/>
  <c r="O26" i="11"/>
  <c r="Q25" i="11"/>
  <c r="O25" i="11"/>
  <c r="P25" i="11" s="1"/>
  <c r="O24" i="11"/>
  <c r="P24" i="11" s="1"/>
  <c r="O23" i="11"/>
  <c r="P23" i="11" s="1"/>
  <c r="O22" i="11"/>
  <c r="P22" i="11" s="1"/>
  <c r="O21" i="11"/>
  <c r="P21" i="11" s="1"/>
  <c r="O20" i="11"/>
  <c r="P20" i="11" s="1"/>
  <c r="O19" i="11"/>
  <c r="P19" i="11" s="1"/>
  <c r="O18" i="11"/>
  <c r="P18" i="11" s="1"/>
  <c r="O17" i="11"/>
  <c r="P17" i="11" s="1"/>
  <c r="P16" i="11"/>
  <c r="P15" i="11"/>
  <c r="O15" i="11"/>
  <c r="P14" i="11"/>
  <c r="O14" i="11"/>
  <c r="P13" i="11"/>
  <c r="O13" i="11"/>
  <c r="P12" i="11"/>
  <c r="O12" i="11"/>
  <c r="P11" i="11"/>
  <c r="O11" i="11"/>
  <c r="P10" i="11"/>
  <c r="O10" i="11"/>
  <c r="P9" i="11"/>
  <c r="O9" i="11"/>
  <c r="P8" i="11"/>
  <c r="O8" i="11"/>
  <c r="P7" i="11"/>
  <c r="O7" i="11"/>
  <c r="Q6" i="11"/>
  <c r="O6" i="11"/>
  <c r="P6" i="11" s="1"/>
  <c r="A6" i="1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C6" i="11" l="1"/>
  <c r="AG11" i="1" l="1"/>
  <c r="AH11" i="1"/>
  <c r="AG12" i="1"/>
  <c r="AH12" i="1"/>
  <c r="AG13" i="1"/>
  <c r="AH13" i="1"/>
  <c r="AG14" i="1"/>
  <c r="AH14" i="1"/>
  <c r="AG15" i="1"/>
  <c r="AH15" i="1"/>
  <c r="AG16" i="1"/>
  <c r="AH16" i="1"/>
  <c r="AG17" i="1"/>
  <c r="AH17" i="1"/>
  <c r="AG18" i="1"/>
  <c r="AH18" i="1"/>
  <c r="AG19" i="1"/>
  <c r="AH19" i="1"/>
  <c r="AG20" i="1"/>
  <c r="AH20" i="1"/>
  <c r="AG21" i="1"/>
  <c r="AH21" i="1"/>
  <c r="AG22" i="1"/>
  <c r="AH22" i="1"/>
  <c r="AG23" i="1"/>
  <c r="AH23" i="1"/>
  <c r="AG24" i="1"/>
  <c r="AH24" i="1"/>
  <c r="AG25" i="1"/>
  <c r="AH25" i="1"/>
  <c r="AG26" i="1"/>
  <c r="AH26" i="1"/>
  <c r="AG27" i="1"/>
  <c r="AH27" i="1"/>
  <c r="AG28" i="1"/>
  <c r="AH28" i="1"/>
  <c r="AG29" i="1"/>
  <c r="AH29" i="1"/>
  <c r="AG30" i="1"/>
  <c r="AH30" i="1"/>
  <c r="AG31" i="1"/>
  <c r="AH31" i="1"/>
  <c r="AG32" i="1"/>
  <c r="AH32" i="1"/>
  <c r="AG33" i="1"/>
  <c r="AH33" i="1"/>
  <c r="AG34" i="1"/>
  <c r="AH34" i="1"/>
  <c r="AG35" i="1"/>
  <c r="AH35" i="1"/>
  <c r="AG36" i="1"/>
  <c r="AH36" i="1"/>
  <c r="AG37" i="1"/>
  <c r="AH37" i="1"/>
  <c r="AG38" i="1"/>
  <c r="AH38" i="1"/>
  <c r="AG39" i="1"/>
  <c r="AH39" i="1"/>
  <c r="AG40" i="1"/>
  <c r="AH40" i="1"/>
  <c r="AG41" i="1"/>
  <c r="AH41" i="1"/>
  <c r="AG42" i="1"/>
  <c r="AH42" i="1"/>
  <c r="AG43" i="1"/>
  <c r="AH43" i="1"/>
  <c r="AG44" i="1"/>
  <c r="AH44" i="1"/>
  <c r="AG45" i="1"/>
  <c r="AH45" i="1"/>
  <c r="AG46" i="1"/>
  <c r="AH46" i="1"/>
  <c r="AG47" i="1"/>
  <c r="AH47" i="1"/>
  <c r="AG48" i="1"/>
  <c r="AH48" i="1"/>
  <c r="AG49" i="1"/>
  <c r="AH49" i="1"/>
  <c r="AG50" i="1"/>
  <c r="AH50" i="1"/>
  <c r="AG51" i="1"/>
  <c r="AH51" i="1"/>
  <c r="AG52" i="1"/>
  <c r="AH52" i="1"/>
  <c r="AG53" i="1"/>
  <c r="AH53" i="1"/>
  <c r="AG54" i="1"/>
  <c r="AH54" i="1"/>
  <c r="AG55" i="1"/>
  <c r="AH55" i="1"/>
  <c r="AG56" i="1"/>
  <c r="AH56" i="1"/>
  <c r="AG57" i="1"/>
  <c r="AH57" i="1"/>
  <c r="AG58" i="1"/>
  <c r="AH58" i="1"/>
  <c r="AG59" i="1"/>
  <c r="AH59" i="1"/>
  <c r="AG60" i="1"/>
  <c r="AH60" i="1"/>
  <c r="AG61" i="1"/>
  <c r="AH61" i="1"/>
  <c r="AG62" i="1"/>
  <c r="AH62" i="1"/>
  <c r="AG63" i="1"/>
  <c r="AH63" i="1"/>
  <c r="AG64" i="1"/>
  <c r="AH64" i="1"/>
  <c r="AG65" i="1"/>
  <c r="AH65" i="1"/>
  <c r="AG66" i="1"/>
  <c r="AH66" i="1"/>
  <c r="AG67" i="1"/>
  <c r="AH67" i="1"/>
  <c r="AG68" i="1"/>
  <c r="AH68" i="1"/>
  <c r="AG69" i="1"/>
  <c r="AH69" i="1"/>
  <c r="AG70" i="1"/>
  <c r="AH70" i="1"/>
  <c r="AG71" i="1"/>
  <c r="AH71" i="1"/>
  <c r="AG72" i="1"/>
  <c r="AH72" i="1"/>
  <c r="AG73" i="1"/>
  <c r="AH73" i="1"/>
  <c r="AG74" i="1"/>
  <c r="AH74" i="1"/>
  <c r="AG75" i="1"/>
  <c r="AH75" i="1"/>
  <c r="AG76" i="1"/>
  <c r="AH76" i="1"/>
  <c r="AG77" i="1"/>
  <c r="AH77" i="1"/>
  <c r="AG78" i="1"/>
  <c r="AH78" i="1"/>
  <c r="AG79" i="1"/>
  <c r="AH79" i="1"/>
  <c r="AG80" i="1"/>
  <c r="AH80" i="1"/>
  <c r="AG81" i="1"/>
  <c r="AH81" i="1"/>
  <c r="AG82" i="1"/>
  <c r="AH82" i="1"/>
  <c r="AG83" i="1"/>
  <c r="AH83" i="1"/>
  <c r="AG84" i="1"/>
  <c r="AH84" i="1"/>
  <c r="AG85" i="1"/>
  <c r="AH85" i="1"/>
  <c r="AG86" i="1"/>
  <c r="AH86" i="1"/>
  <c r="AG87" i="1"/>
  <c r="AH87" i="1"/>
  <c r="AG88" i="1"/>
  <c r="AH88" i="1"/>
  <c r="AG89" i="1"/>
  <c r="AH89" i="1"/>
  <c r="AG90" i="1"/>
  <c r="AH90" i="1"/>
  <c r="AG91" i="1"/>
  <c r="AH91" i="1"/>
  <c r="AG92" i="1"/>
  <c r="AH92" i="1"/>
  <c r="AG93" i="1"/>
  <c r="AH93" i="1"/>
  <c r="AG94" i="1"/>
  <c r="AH94" i="1"/>
  <c r="AG95" i="1"/>
  <c r="AH95" i="1"/>
  <c r="AG96" i="1"/>
  <c r="AH96" i="1"/>
  <c r="AG97" i="1"/>
  <c r="AH97" i="1"/>
  <c r="AG98" i="1"/>
  <c r="AH98" i="1"/>
  <c r="AG99" i="1"/>
  <c r="AH99" i="1"/>
  <c r="AG100" i="1"/>
  <c r="AH100" i="1"/>
  <c r="AG101" i="1"/>
  <c r="AH101" i="1"/>
  <c r="AG102" i="1"/>
  <c r="AH102" i="1"/>
  <c r="AG103" i="1"/>
  <c r="AH103" i="1"/>
  <c r="AG104" i="1"/>
  <c r="AH104" i="1"/>
  <c r="AG105" i="1"/>
  <c r="AH105" i="1"/>
  <c r="AG106" i="1"/>
  <c r="AH106" i="1"/>
  <c r="AG107" i="1"/>
  <c r="AH107" i="1"/>
  <c r="AG108" i="1"/>
  <c r="AH108" i="1"/>
  <c r="AG109" i="1"/>
  <c r="AH109" i="1"/>
  <c r="AG110" i="1"/>
  <c r="AH110" i="1"/>
  <c r="AG111" i="1"/>
  <c r="AH111" i="1"/>
  <c r="AG112" i="1"/>
  <c r="AH112" i="1"/>
  <c r="AG113" i="1"/>
  <c r="AH113" i="1"/>
  <c r="AG114" i="1"/>
  <c r="AH114" i="1"/>
  <c r="AG115" i="1"/>
  <c r="AH115" i="1"/>
  <c r="AG116" i="1"/>
  <c r="AH116" i="1"/>
  <c r="AG117" i="1"/>
  <c r="AH117" i="1"/>
  <c r="AG118" i="1"/>
  <c r="AH118" i="1"/>
  <c r="AG119" i="1"/>
  <c r="AH119" i="1"/>
  <c r="AG120" i="1"/>
  <c r="AH120" i="1"/>
  <c r="AG121" i="1"/>
  <c r="AH121" i="1"/>
  <c r="AG122" i="1"/>
  <c r="AH122" i="1"/>
  <c r="AG123" i="1"/>
  <c r="AH123" i="1"/>
  <c r="AG124" i="1"/>
  <c r="AH124" i="1"/>
  <c r="AG125" i="1"/>
  <c r="AH125" i="1"/>
  <c r="AG126" i="1"/>
  <c r="AH126" i="1"/>
  <c r="AG127" i="1"/>
  <c r="AH127" i="1"/>
  <c r="AG128" i="1"/>
  <c r="AH128" i="1"/>
  <c r="AG129" i="1"/>
  <c r="AH129" i="1"/>
  <c r="AG130" i="1"/>
  <c r="AH130" i="1"/>
  <c r="AG131" i="1"/>
  <c r="AH131" i="1"/>
  <c r="AG132" i="1"/>
  <c r="AH132" i="1"/>
  <c r="AG133" i="1"/>
  <c r="AH133" i="1"/>
  <c r="AG134" i="1"/>
  <c r="AH134" i="1"/>
  <c r="AG135" i="1"/>
  <c r="AH135" i="1"/>
  <c r="AG136" i="1"/>
  <c r="AH136" i="1"/>
  <c r="AG137" i="1"/>
  <c r="AH137" i="1"/>
  <c r="AG138" i="1"/>
  <c r="AH138" i="1"/>
  <c r="AG139" i="1"/>
  <c r="AH139" i="1"/>
  <c r="AG140" i="1"/>
  <c r="AH140" i="1"/>
  <c r="AG141" i="1"/>
  <c r="AH141" i="1"/>
  <c r="AG142" i="1"/>
  <c r="AH142" i="1"/>
  <c r="AG143" i="1"/>
  <c r="AH143" i="1"/>
  <c r="AG144" i="1"/>
  <c r="AH144" i="1"/>
  <c r="AG145" i="1"/>
  <c r="AH145" i="1"/>
  <c r="AG146" i="1"/>
  <c r="AH146" i="1"/>
  <c r="AG147" i="1"/>
  <c r="AH147" i="1"/>
  <c r="AG148" i="1"/>
  <c r="AH148" i="1"/>
  <c r="AG149" i="1"/>
  <c r="AH149" i="1"/>
  <c r="AG150" i="1"/>
  <c r="AH150" i="1"/>
  <c r="AG151" i="1"/>
  <c r="AH151" i="1"/>
  <c r="AG152" i="1"/>
  <c r="AH152" i="1"/>
  <c r="AG153" i="1"/>
  <c r="AH153" i="1"/>
  <c r="AG154" i="1"/>
  <c r="AH154" i="1"/>
  <c r="AG155" i="1"/>
  <c r="AH155" i="1"/>
  <c r="AG156" i="1"/>
  <c r="AH156" i="1"/>
  <c r="AG157" i="1"/>
  <c r="AH157" i="1"/>
  <c r="AG158" i="1"/>
  <c r="AH158" i="1"/>
  <c r="AG159" i="1"/>
  <c r="AH159" i="1"/>
  <c r="AG160" i="1"/>
  <c r="AH160" i="1"/>
  <c r="AG161" i="1"/>
  <c r="AH161" i="1"/>
  <c r="AG162" i="1"/>
  <c r="AH162" i="1"/>
  <c r="AG163" i="1"/>
  <c r="AH163" i="1"/>
  <c r="AG164" i="1"/>
  <c r="AH164" i="1"/>
  <c r="AG165" i="1"/>
  <c r="AH165" i="1"/>
  <c r="AG166" i="1"/>
  <c r="AH166" i="1"/>
  <c r="AG167" i="1"/>
  <c r="AH167" i="1"/>
  <c r="AG168" i="1"/>
  <c r="AH168" i="1"/>
  <c r="AG169" i="1"/>
  <c r="AH169" i="1"/>
  <c r="AG170" i="1"/>
  <c r="AH170" i="1"/>
  <c r="AG171" i="1"/>
  <c r="AH171" i="1"/>
  <c r="AG172" i="1"/>
  <c r="AH172" i="1"/>
  <c r="AG173" i="1"/>
  <c r="AH173" i="1"/>
  <c r="AG174" i="1"/>
  <c r="AH174" i="1"/>
  <c r="AG175" i="1"/>
  <c r="AH175" i="1"/>
  <c r="AG176" i="1"/>
  <c r="AH176" i="1"/>
  <c r="AG177" i="1"/>
  <c r="AH177" i="1"/>
  <c r="AG178" i="1"/>
  <c r="AH178" i="1"/>
  <c r="AG179" i="1"/>
  <c r="AH179" i="1"/>
  <c r="AG180" i="1"/>
  <c r="AH180" i="1"/>
  <c r="AG181" i="1"/>
  <c r="AH181" i="1"/>
  <c r="AG182" i="1"/>
  <c r="AH182" i="1"/>
  <c r="AG183" i="1"/>
  <c r="AH183" i="1"/>
  <c r="AG184" i="1"/>
  <c r="AH184" i="1"/>
  <c r="AG185" i="1"/>
  <c r="AH185" i="1"/>
  <c r="AG186" i="1"/>
  <c r="AH186" i="1"/>
  <c r="AG187" i="1"/>
  <c r="AH187" i="1"/>
  <c r="AG188" i="1"/>
  <c r="AH188" i="1"/>
  <c r="AG189" i="1"/>
  <c r="AH189" i="1"/>
  <c r="AG190" i="1"/>
  <c r="AH190" i="1"/>
  <c r="AG191" i="1"/>
  <c r="AH191" i="1"/>
  <c r="AG192" i="1"/>
  <c r="AH192" i="1"/>
  <c r="AG193" i="1"/>
  <c r="AH193" i="1"/>
  <c r="AG194" i="1"/>
  <c r="AH194" i="1"/>
  <c r="AG195" i="1"/>
  <c r="AH195" i="1"/>
  <c r="AG196" i="1"/>
  <c r="AH196" i="1"/>
  <c r="AG197" i="1"/>
  <c r="AH197" i="1"/>
  <c r="AG198" i="1"/>
  <c r="AH198" i="1"/>
  <c r="AG199" i="1"/>
  <c r="AH199" i="1"/>
  <c r="AG200" i="1"/>
  <c r="AH200" i="1"/>
  <c r="AG201" i="1"/>
  <c r="AH201" i="1"/>
  <c r="AG202" i="1"/>
  <c r="AH202" i="1"/>
  <c r="AG203" i="1"/>
  <c r="AH203" i="1"/>
  <c r="AG204" i="1"/>
  <c r="AH204" i="1"/>
  <c r="AG205" i="1"/>
  <c r="AH205" i="1"/>
  <c r="AG206" i="1"/>
  <c r="AH206" i="1"/>
  <c r="AG207" i="1"/>
  <c r="AH207" i="1"/>
  <c r="AG208" i="1"/>
  <c r="AH208" i="1"/>
  <c r="AG209" i="1"/>
  <c r="AH209" i="1"/>
  <c r="AG210" i="1"/>
  <c r="AH210" i="1"/>
  <c r="AG211" i="1"/>
  <c r="AH211" i="1"/>
  <c r="AG212" i="1"/>
  <c r="AH212" i="1"/>
  <c r="AG213" i="1"/>
  <c r="AH213" i="1"/>
  <c r="AG214" i="1"/>
  <c r="AH214" i="1"/>
  <c r="AG215" i="1"/>
  <c r="AH215" i="1"/>
  <c r="AG216" i="1"/>
  <c r="AH216" i="1"/>
  <c r="AG217" i="1"/>
  <c r="AH217" i="1"/>
  <c r="AG218" i="1"/>
  <c r="AH218" i="1"/>
  <c r="AG219" i="1"/>
  <c r="AH219" i="1"/>
  <c r="AG220" i="1"/>
  <c r="AH220" i="1"/>
  <c r="AG221" i="1"/>
  <c r="AH221" i="1"/>
  <c r="AG222" i="1"/>
  <c r="AH222" i="1"/>
  <c r="AG223" i="1"/>
  <c r="AH223" i="1"/>
  <c r="AG224" i="1"/>
  <c r="AH224" i="1"/>
  <c r="AG225" i="1"/>
  <c r="AH225" i="1"/>
  <c r="AG226" i="1"/>
  <c r="AH226" i="1"/>
  <c r="AG227" i="1"/>
  <c r="AH227" i="1"/>
  <c r="AG228" i="1"/>
  <c r="AH228" i="1"/>
  <c r="AG229" i="1"/>
  <c r="AH229" i="1"/>
  <c r="AG230" i="1"/>
  <c r="AH230" i="1"/>
  <c r="AG231" i="1"/>
  <c r="AH231" i="1"/>
  <c r="AG232" i="1"/>
  <c r="AH232" i="1"/>
  <c r="AG233" i="1"/>
  <c r="AH233" i="1"/>
  <c r="AG234" i="1"/>
  <c r="AH234" i="1"/>
  <c r="AG235" i="1"/>
  <c r="AH235" i="1"/>
  <c r="AG236" i="1"/>
  <c r="AH236" i="1"/>
  <c r="AG237" i="1"/>
  <c r="AH237" i="1"/>
  <c r="AG238" i="1"/>
  <c r="AH238" i="1"/>
  <c r="AG239" i="1"/>
  <c r="AH239" i="1"/>
  <c r="AG240" i="1"/>
  <c r="AH240" i="1"/>
  <c r="AG241" i="1"/>
  <c r="AH241" i="1"/>
  <c r="AG242" i="1"/>
  <c r="AH242" i="1"/>
  <c r="AG243" i="1"/>
  <c r="AH243" i="1"/>
  <c r="AG244" i="1"/>
  <c r="AH244" i="1"/>
  <c r="AG245" i="1"/>
  <c r="AH245" i="1"/>
  <c r="AG246" i="1"/>
  <c r="AH246" i="1"/>
  <c r="AG247" i="1"/>
  <c r="AH247" i="1"/>
  <c r="AG248" i="1"/>
  <c r="AH248" i="1"/>
  <c r="AG249" i="1"/>
  <c r="AH249" i="1"/>
  <c r="AG250" i="1"/>
  <c r="AH250" i="1"/>
  <c r="AG251" i="1"/>
  <c r="AH251" i="1"/>
  <c r="AG252" i="1"/>
  <c r="AH252" i="1"/>
  <c r="AG253" i="1"/>
  <c r="AH253" i="1"/>
  <c r="AG254" i="1"/>
  <c r="AH254" i="1"/>
  <c r="AG255" i="1"/>
  <c r="AH255" i="1"/>
  <c r="AG256" i="1"/>
  <c r="AH256" i="1"/>
  <c r="AG257" i="1"/>
  <c r="AH257" i="1"/>
  <c r="AG258" i="1"/>
  <c r="AH258" i="1"/>
  <c r="AG259" i="1"/>
  <c r="AH259" i="1"/>
  <c r="AG260" i="1"/>
  <c r="AH260" i="1"/>
  <c r="AG261" i="1"/>
  <c r="AH261" i="1"/>
  <c r="AG262" i="1"/>
  <c r="AH262" i="1"/>
  <c r="AG263" i="1"/>
  <c r="AH263" i="1"/>
  <c r="AG264" i="1"/>
  <c r="AH264" i="1"/>
  <c r="AG265" i="1"/>
  <c r="AH265" i="1"/>
  <c r="AG266" i="1"/>
  <c r="AH266" i="1"/>
  <c r="AG267" i="1"/>
  <c r="AH267" i="1"/>
  <c r="AG268" i="1"/>
  <c r="AH268" i="1"/>
  <c r="AG269" i="1"/>
  <c r="AH269" i="1"/>
  <c r="AG270" i="1"/>
  <c r="AH270" i="1"/>
  <c r="AG271" i="1"/>
  <c r="AH271" i="1"/>
  <c r="AG272" i="1"/>
  <c r="AH272" i="1"/>
  <c r="AG273" i="1"/>
  <c r="AH273" i="1"/>
  <c r="AG274" i="1"/>
  <c r="AH274" i="1"/>
  <c r="AG275" i="1"/>
  <c r="AH275" i="1"/>
  <c r="AG276" i="1"/>
  <c r="AH276" i="1"/>
  <c r="AG277" i="1"/>
  <c r="AH277" i="1"/>
  <c r="AG278" i="1"/>
  <c r="AH278" i="1"/>
  <c r="AG279" i="1"/>
  <c r="AH279" i="1"/>
  <c r="AG280" i="1"/>
  <c r="AH280" i="1"/>
  <c r="AG281" i="1"/>
  <c r="AH281" i="1"/>
  <c r="AG282" i="1"/>
  <c r="AH282" i="1"/>
  <c r="AG283" i="1"/>
  <c r="AH283" i="1"/>
  <c r="AG284" i="1"/>
  <c r="AH284" i="1"/>
  <c r="AG285" i="1"/>
  <c r="AH285" i="1"/>
  <c r="AG286" i="1"/>
  <c r="AH286" i="1"/>
  <c r="AG287" i="1"/>
  <c r="AH287" i="1"/>
  <c r="AG288" i="1"/>
  <c r="AH288" i="1"/>
  <c r="AG289" i="1"/>
  <c r="AH289" i="1"/>
  <c r="AG290" i="1"/>
  <c r="AH290" i="1"/>
  <c r="AG291" i="1"/>
  <c r="AH291" i="1"/>
  <c r="AG292" i="1"/>
  <c r="AH292" i="1"/>
  <c r="AG293" i="1"/>
  <c r="AH293" i="1"/>
  <c r="AG294" i="1"/>
  <c r="AH294" i="1"/>
  <c r="AG295" i="1"/>
  <c r="AH295" i="1"/>
  <c r="AG296" i="1"/>
  <c r="AH296" i="1"/>
  <c r="AG297" i="1"/>
  <c r="AH297" i="1"/>
  <c r="AG298" i="1"/>
  <c r="AH298" i="1"/>
  <c r="AG299" i="1"/>
  <c r="AH299" i="1"/>
  <c r="AG300" i="1"/>
  <c r="AH300" i="1"/>
  <c r="AG301" i="1"/>
  <c r="AH301" i="1"/>
  <c r="AG302" i="1"/>
  <c r="AH302" i="1"/>
  <c r="AG303" i="1"/>
  <c r="AH303" i="1"/>
  <c r="AG304" i="1"/>
  <c r="AH304" i="1"/>
  <c r="AG305" i="1"/>
  <c r="AH305" i="1"/>
  <c r="AG306" i="1"/>
  <c r="AH306" i="1"/>
  <c r="AG307" i="1"/>
  <c r="AH307" i="1"/>
  <c r="AG308" i="1"/>
  <c r="AH308" i="1"/>
  <c r="AG309" i="1"/>
  <c r="AH309" i="1"/>
  <c r="AG310" i="1"/>
  <c r="AH310" i="1"/>
  <c r="AG311" i="1"/>
  <c r="AH311" i="1"/>
  <c r="AG312" i="1"/>
  <c r="AH312" i="1"/>
  <c r="AG313" i="1"/>
  <c r="AH313" i="1"/>
  <c r="AG314" i="1"/>
  <c r="AH314" i="1"/>
  <c r="AG315" i="1"/>
  <c r="AH315" i="1"/>
  <c r="AG316" i="1"/>
  <c r="AH316" i="1"/>
  <c r="AG317" i="1"/>
  <c r="AH317" i="1"/>
  <c r="AG318" i="1"/>
  <c r="AH318" i="1"/>
  <c r="AG319" i="1"/>
  <c r="AH319" i="1"/>
  <c r="AG320" i="1"/>
  <c r="AH320" i="1"/>
  <c r="AG321" i="1"/>
  <c r="AH321" i="1"/>
  <c r="AG322" i="1"/>
  <c r="AH322" i="1"/>
  <c r="AG323" i="1"/>
  <c r="AH323" i="1"/>
  <c r="AG324" i="1"/>
  <c r="AH324" i="1"/>
  <c r="AG325" i="1"/>
  <c r="AH325" i="1"/>
  <c r="AG326" i="1"/>
  <c r="AH326" i="1"/>
  <c r="AG327" i="1"/>
  <c r="AH327" i="1"/>
  <c r="AG328" i="1"/>
  <c r="AH328" i="1"/>
  <c r="AG329" i="1"/>
  <c r="AH329" i="1"/>
  <c r="AG330" i="1"/>
  <c r="AH330" i="1"/>
  <c r="AG331" i="1"/>
  <c r="AH331" i="1"/>
  <c r="AG332" i="1"/>
  <c r="AH332" i="1"/>
  <c r="AG333" i="1"/>
  <c r="AH333" i="1"/>
  <c r="AG334" i="1"/>
  <c r="AH334" i="1"/>
  <c r="AG335" i="1"/>
  <c r="AH335" i="1"/>
  <c r="AG336" i="1"/>
  <c r="AH336" i="1"/>
  <c r="AG337" i="1"/>
  <c r="AH337" i="1"/>
  <c r="AG338" i="1"/>
  <c r="AH338" i="1"/>
  <c r="AG339" i="1"/>
  <c r="AH339" i="1"/>
  <c r="AG340" i="1"/>
  <c r="AH340" i="1"/>
  <c r="AG341" i="1"/>
  <c r="AH341" i="1"/>
  <c r="AG342" i="1"/>
  <c r="AH342" i="1"/>
  <c r="AG343" i="1"/>
  <c r="AH343" i="1"/>
  <c r="AG344" i="1"/>
  <c r="AH344" i="1"/>
  <c r="AG345" i="1"/>
  <c r="AH345" i="1"/>
  <c r="AG346" i="1"/>
  <c r="AH346" i="1"/>
  <c r="AG347" i="1"/>
  <c r="AH347" i="1"/>
  <c r="AG348" i="1"/>
  <c r="AH348" i="1"/>
  <c r="AG349" i="1"/>
  <c r="AH349" i="1"/>
  <c r="AG350" i="1"/>
  <c r="AH350" i="1"/>
  <c r="AG351" i="1"/>
  <c r="AH351" i="1"/>
  <c r="AG352" i="1"/>
  <c r="AH352" i="1"/>
  <c r="AG353" i="1"/>
  <c r="AH353" i="1"/>
  <c r="AG354" i="1"/>
  <c r="AH354" i="1"/>
  <c r="AG355" i="1"/>
  <c r="AH355" i="1"/>
  <c r="AG356" i="1"/>
  <c r="AH356" i="1"/>
  <c r="AG357" i="1"/>
  <c r="AH357" i="1"/>
  <c r="AG358" i="1"/>
  <c r="AH358" i="1"/>
  <c r="AG359" i="1"/>
  <c r="AH359" i="1"/>
  <c r="AG360" i="1"/>
  <c r="AH360" i="1"/>
  <c r="AG361" i="1"/>
  <c r="AH361" i="1"/>
  <c r="AG362" i="1"/>
  <c r="AH362" i="1"/>
  <c r="AG363" i="1"/>
  <c r="AH363" i="1"/>
  <c r="AG364" i="1"/>
  <c r="AH364" i="1"/>
  <c r="AG365" i="1"/>
  <c r="AH365" i="1"/>
  <c r="AG366" i="1"/>
  <c r="AH366" i="1"/>
  <c r="AG367" i="1"/>
  <c r="AH367" i="1"/>
  <c r="AG368" i="1"/>
  <c r="AH368" i="1"/>
  <c r="AG369" i="1"/>
  <c r="AH369" i="1"/>
  <c r="AG370" i="1"/>
  <c r="AH370" i="1"/>
  <c r="AG371" i="1"/>
  <c r="AH371" i="1"/>
  <c r="AG372" i="1"/>
  <c r="AH372" i="1"/>
  <c r="AG373" i="1"/>
  <c r="AH373" i="1"/>
  <c r="AG374" i="1"/>
  <c r="AH374" i="1"/>
  <c r="AG375" i="1"/>
  <c r="AH375" i="1"/>
  <c r="AG376" i="1"/>
  <c r="AH376" i="1"/>
  <c r="AG377" i="1"/>
  <c r="AH377" i="1"/>
  <c r="AG378" i="1"/>
  <c r="AH378" i="1"/>
  <c r="AG379" i="1"/>
  <c r="AH379" i="1"/>
  <c r="AG380" i="1"/>
  <c r="AH380" i="1"/>
  <c r="AG381" i="1"/>
  <c r="AH381" i="1"/>
  <c r="AG382" i="1"/>
  <c r="AH382" i="1"/>
  <c r="AG383" i="1"/>
  <c r="AH383" i="1"/>
  <c r="AG384" i="1"/>
  <c r="AH384" i="1"/>
  <c r="AG385" i="1"/>
  <c r="AH385" i="1"/>
  <c r="AG386" i="1"/>
  <c r="AH386" i="1"/>
  <c r="AG387" i="1"/>
  <c r="AH387" i="1"/>
  <c r="AG388" i="1"/>
  <c r="AH388" i="1"/>
  <c r="AG389" i="1"/>
  <c r="AH389" i="1"/>
  <c r="AG390" i="1"/>
  <c r="AH390" i="1"/>
  <c r="AG391" i="1"/>
  <c r="AH391" i="1"/>
  <c r="AG392" i="1"/>
  <c r="AH392" i="1"/>
  <c r="AG393" i="1"/>
  <c r="AH393" i="1"/>
  <c r="AG394" i="1"/>
  <c r="AH394" i="1"/>
  <c r="AG395" i="1"/>
  <c r="AH395" i="1"/>
  <c r="AG396" i="1"/>
  <c r="AH396" i="1"/>
  <c r="AG397" i="1"/>
  <c r="AH397" i="1"/>
  <c r="AG398" i="1"/>
  <c r="AH398" i="1"/>
  <c r="AG399" i="1"/>
  <c r="AH399" i="1"/>
  <c r="AG400" i="1"/>
  <c r="AH400" i="1"/>
  <c r="AG401" i="1"/>
  <c r="AH401" i="1"/>
  <c r="AG402" i="1"/>
  <c r="AH402" i="1"/>
  <c r="AG403" i="1"/>
  <c r="AH403" i="1"/>
  <c r="AG404" i="1"/>
  <c r="AH404" i="1"/>
  <c r="AG405" i="1"/>
  <c r="AH405" i="1"/>
  <c r="AG406" i="1"/>
  <c r="AH406" i="1"/>
  <c r="AG407" i="1"/>
  <c r="AH407" i="1"/>
  <c r="AG408" i="1"/>
  <c r="AH408" i="1"/>
  <c r="AG409" i="1"/>
  <c r="AH409" i="1"/>
  <c r="AG410" i="1"/>
  <c r="AH410" i="1"/>
  <c r="AG411" i="1"/>
  <c r="AH411" i="1"/>
  <c r="AG412" i="1"/>
  <c r="AH412" i="1"/>
  <c r="AG413" i="1"/>
  <c r="AH413" i="1"/>
  <c r="AG414" i="1"/>
  <c r="AH414" i="1"/>
  <c r="AG415" i="1"/>
  <c r="AH415" i="1"/>
  <c r="AG416" i="1"/>
  <c r="AH416" i="1"/>
  <c r="AG417" i="1"/>
  <c r="AH417" i="1"/>
  <c r="AG418" i="1"/>
  <c r="AH418" i="1"/>
  <c r="AG419" i="1"/>
  <c r="AH419" i="1"/>
  <c r="AG420" i="1"/>
  <c r="AH420" i="1"/>
  <c r="AG421" i="1"/>
  <c r="AH421" i="1"/>
  <c r="AG422" i="1"/>
  <c r="AH422" i="1"/>
  <c r="AG423" i="1"/>
  <c r="AH423" i="1"/>
  <c r="AG424" i="1"/>
  <c r="AH424" i="1"/>
  <c r="AG425" i="1"/>
  <c r="AH425" i="1"/>
  <c r="AG426" i="1"/>
  <c r="AH426" i="1"/>
  <c r="AG427" i="1"/>
  <c r="AH427" i="1"/>
  <c r="AG428" i="1"/>
  <c r="AH428" i="1"/>
  <c r="AG429" i="1"/>
  <c r="AH429" i="1"/>
  <c r="AG430" i="1"/>
  <c r="AH430" i="1"/>
  <c r="AG431" i="1"/>
  <c r="AH431" i="1"/>
  <c r="AG432" i="1"/>
  <c r="AH432" i="1"/>
  <c r="AG433" i="1"/>
  <c r="AH433" i="1"/>
  <c r="AG434" i="1"/>
  <c r="AH434" i="1"/>
  <c r="AG435" i="1"/>
  <c r="AH435" i="1"/>
  <c r="AG436" i="1"/>
  <c r="AH436" i="1"/>
  <c r="AG437" i="1"/>
  <c r="AH437" i="1"/>
  <c r="AG438" i="1"/>
  <c r="AH438" i="1"/>
  <c r="AG439" i="1"/>
  <c r="AH439" i="1"/>
  <c r="AG440" i="1"/>
  <c r="AH440" i="1"/>
  <c r="AG441" i="1"/>
  <c r="AH441" i="1"/>
  <c r="AG442" i="1"/>
  <c r="AH442" i="1"/>
  <c r="AG443" i="1"/>
  <c r="AH443" i="1"/>
  <c r="AG444" i="1"/>
  <c r="AH444" i="1"/>
  <c r="AG445" i="1"/>
  <c r="AH445" i="1"/>
  <c r="AG446" i="1"/>
  <c r="AH446" i="1"/>
  <c r="AG447" i="1"/>
  <c r="AH447" i="1"/>
  <c r="AG448" i="1"/>
  <c r="AH448" i="1"/>
  <c r="AG449" i="1"/>
  <c r="AH449" i="1"/>
  <c r="AG450" i="1"/>
  <c r="AH450" i="1"/>
  <c r="AG451" i="1"/>
  <c r="AH451" i="1"/>
  <c r="AG452" i="1"/>
  <c r="AH452" i="1"/>
  <c r="AG453" i="1"/>
  <c r="AH453" i="1"/>
  <c r="AG454" i="1"/>
  <c r="AH454" i="1"/>
  <c r="AG455" i="1"/>
  <c r="AH455" i="1"/>
  <c r="AG456" i="1"/>
  <c r="AH456" i="1"/>
  <c r="AG457" i="1"/>
  <c r="AH457" i="1"/>
  <c r="AG458" i="1"/>
  <c r="AH458" i="1"/>
  <c r="AG459" i="1"/>
  <c r="AH459" i="1"/>
  <c r="AG460" i="1"/>
  <c r="AH460" i="1"/>
  <c r="AG461" i="1"/>
  <c r="AH461" i="1"/>
  <c r="AG462" i="1"/>
  <c r="AH462" i="1"/>
  <c r="AG463" i="1"/>
  <c r="AH463" i="1"/>
  <c r="AG464" i="1"/>
  <c r="AH464" i="1"/>
  <c r="AG465" i="1"/>
  <c r="AH465" i="1"/>
  <c r="AG466" i="1"/>
  <c r="AH466" i="1"/>
  <c r="AG467" i="1"/>
  <c r="AH467" i="1"/>
  <c r="AG468" i="1"/>
  <c r="AH468" i="1"/>
  <c r="AG469" i="1"/>
  <c r="AH469" i="1"/>
  <c r="AG470" i="1"/>
  <c r="AH470" i="1"/>
  <c r="AG471" i="1"/>
  <c r="AH471" i="1"/>
  <c r="AG472" i="1"/>
  <c r="AH472" i="1"/>
  <c r="AG473" i="1"/>
  <c r="AH473" i="1"/>
  <c r="AG474" i="1"/>
  <c r="AH474" i="1"/>
  <c r="AG475" i="1"/>
  <c r="AH475" i="1"/>
  <c r="AG476" i="1"/>
  <c r="AH476" i="1"/>
  <c r="AG477" i="1"/>
  <c r="AH477" i="1"/>
  <c r="AG478" i="1"/>
  <c r="AH478" i="1"/>
  <c r="AG479" i="1"/>
  <c r="AH479" i="1"/>
  <c r="AG480" i="1"/>
  <c r="AH480" i="1"/>
  <c r="AG481" i="1"/>
  <c r="AH481" i="1"/>
  <c r="AG482" i="1"/>
  <c r="AH482" i="1"/>
  <c r="AG483" i="1"/>
  <c r="AH483" i="1"/>
  <c r="AG484" i="1"/>
  <c r="AH484" i="1"/>
  <c r="AG485" i="1"/>
  <c r="AH485" i="1"/>
  <c r="AG486" i="1"/>
  <c r="AH486" i="1"/>
  <c r="AG487" i="1"/>
  <c r="AH487" i="1"/>
  <c r="AG488" i="1"/>
  <c r="AH488" i="1"/>
  <c r="AG489" i="1"/>
  <c r="AH489" i="1"/>
  <c r="AG490" i="1"/>
  <c r="AH490" i="1"/>
  <c r="AG491" i="1"/>
  <c r="AH491" i="1"/>
  <c r="AG492" i="1"/>
  <c r="AH492" i="1"/>
  <c r="AG493" i="1"/>
  <c r="AH493" i="1"/>
  <c r="AG494" i="1"/>
  <c r="AH494" i="1"/>
  <c r="AG495" i="1"/>
  <c r="AH495" i="1"/>
  <c r="AG496" i="1"/>
  <c r="AH496" i="1"/>
  <c r="AG497" i="1"/>
  <c r="AH497" i="1"/>
  <c r="AG498" i="1"/>
  <c r="AH498" i="1"/>
  <c r="AG499" i="1"/>
  <c r="AH499" i="1"/>
  <c r="AG500" i="1"/>
  <c r="AH500" i="1"/>
  <c r="AG501" i="1"/>
  <c r="AH501" i="1"/>
  <c r="AG502" i="1"/>
  <c r="AH502" i="1"/>
  <c r="AG503" i="1"/>
  <c r="AH503" i="1"/>
  <c r="AG504" i="1"/>
  <c r="AH504" i="1"/>
  <c r="AG505" i="1"/>
  <c r="AH505" i="1"/>
  <c r="AG506" i="1"/>
  <c r="AH506" i="1"/>
  <c r="AG507" i="1"/>
  <c r="AH507" i="1"/>
  <c r="AG508" i="1"/>
  <c r="AH508" i="1"/>
  <c r="AG509" i="1"/>
  <c r="AH509" i="1"/>
  <c r="AG510" i="1"/>
  <c r="AH510" i="1"/>
  <c r="AG511" i="1"/>
  <c r="AH511" i="1"/>
  <c r="AG512" i="1"/>
  <c r="AH512" i="1"/>
  <c r="AG513" i="1"/>
  <c r="AH513" i="1"/>
  <c r="AG514" i="1"/>
  <c r="AH514" i="1"/>
  <c r="AG515" i="1"/>
  <c r="AH515" i="1"/>
  <c r="AG516" i="1"/>
  <c r="AH516" i="1"/>
  <c r="AG517" i="1"/>
  <c r="AH517" i="1"/>
  <c r="AG518" i="1"/>
  <c r="AH518" i="1"/>
  <c r="AG519" i="1"/>
  <c r="AH519" i="1"/>
  <c r="AG520" i="1"/>
  <c r="AH520" i="1"/>
  <c r="AG521" i="1"/>
  <c r="AH521" i="1"/>
  <c r="AG522" i="1"/>
  <c r="AH522" i="1"/>
  <c r="AG523" i="1"/>
  <c r="AH523" i="1"/>
  <c r="AG524" i="1"/>
  <c r="AH524" i="1"/>
  <c r="AG525" i="1"/>
  <c r="AH525" i="1"/>
  <c r="AG526" i="1"/>
  <c r="AH526" i="1"/>
  <c r="AG527" i="1"/>
  <c r="AH527" i="1"/>
  <c r="AG528" i="1"/>
  <c r="AH528" i="1"/>
  <c r="AG529" i="1"/>
  <c r="AH529" i="1"/>
  <c r="AG530" i="1"/>
  <c r="AH530" i="1"/>
  <c r="AG531" i="1"/>
  <c r="AH531" i="1"/>
  <c r="AG532" i="1"/>
  <c r="AH532" i="1"/>
  <c r="AG533" i="1"/>
  <c r="AH533" i="1"/>
  <c r="AG534" i="1"/>
  <c r="AH534" i="1"/>
  <c r="AG535" i="1"/>
  <c r="AH535" i="1"/>
  <c r="AG536" i="1"/>
  <c r="AH536" i="1"/>
  <c r="AG537" i="1"/>
  <c r="AH537" i="1"/>
  <c r="AG538" i="1"/>
  <c r="AH538" i="1"/>
  <c r="AG539" i="1"/>
  <c r="AH539" i="1"/>
  <c r="AG540" i="1"/>
  <c r="AH540" i="1"/>
  <c r="AG541" i="1"/>
  <c r="AH541" i="1"/>
  <c r="AG542" i="1"/>
  <c r="AH542" i="1"/>
  <c r="AG543" i="1"/>
  <c r="AH543" i="1"/>
  <c r="AG544" i="1"/>
  <c r="AH544" i="1"/>
  <c r="AG545" i="1"/>
  <c r="AH545" i="1"/>
  <c r="AG546" i="1"/>
  <c r="AH546" i="1"/>
  <c r="AG547" i="1"/>
  <c r="AH547" i="1"/>
  <c r="AG548" i="1"/>
  <c r="AH548" i="1"/>
  <c r="AG549" i="1"/>
  <c r="AH549" i="1"/>
  <c r="AG550" i="1"/>
  <c r="AH550" i="1"/>
  <c r="AG551" i="1"/>
  <c r="AH551" i="1"/>
  <c r="AG552" i="1"/>
  <c r="AH552" i="1"/>
  <c r="AG553" i="1"/>
  <c r="AH553" i="1"/>
  <c r="AG554" i="1"/>
  <c r="AH554" i="1"/>
  <c r="AG555" i="1"/>
  <c r="AH555" i="1"/>
  <c r="AG556" i="1"/>
  <c r="AH556" i="1"/>
  <c r="AG557" i="1"/>
  <c r="AH557" i="1"/>
  <c r="AG558" i="1"/>
  <c r="AH558" i="1"/>
  <c r="AG559" i="1"/>
  <c r="AH559" i="1"/>
  <c r="AG560" i="1"/>
  <c r="AH560" i="1"/>
  <c r="AG561" i="1"/>
  <c r="AH561" i="1"/>
  <c r="AG562" i="1"/>
  <c r="AH562" i="1"/>
  <c r="AG563" i="1"/>
  <c r="AH563" i="1"/>
  <c r="AG564" i="1"/>
  <c r="AH564" i="1"/>
  <c r="AG565" i="1"/>
  <c r="AH565" i="1"/>
  <c r="AG566" i="1"/>
  <c r="AH566" i="1"/>
  <c r="AG567" i="1"/>
  <c r="AH567" i="1"/>
  <c r="AG568" i="1"/>
  <c r="AH568" i="1"/>
  <c r="AG569" i="1"/>
  <c r="AH569" i="1"/>
  <c r="AG570" i="1"/>
  <c r="AH570" i="1"/>
  <c r="AG571" i="1"/>
  <c r="AH571" i="1"/>
  <c r="AG572" i="1"/>
  <c r="AH572" i="1"/>
  <c r="AG573" i="1"/>
  <c r="AH573" i="1"/>
  <c r="AG574" i="1"/>
  <c r="AH574" i="1"/>
  <c r="AG575" i="1"/>
  <c r="AH575" i="1"/>
  <c r="AG576" i="1"/>
  <c r="AH576" i="1"/>
  <c r="AG577" i="1"/>
  <c r="AH577" i="1"/>
  <c r="AG578" i="1"/>
  <c r="AH578" i="1"/>
  <c r="AG579" i="1"/>
  <c r="AH579" i="1"/>
  <c r="AG580" i="1"/>
  <c r="AH580" i="1"/>
  <c r="AG581" i="1"/>
  <c r="AH581" i="1"/>
  <c r="AG582" i="1"/>
  <c r="AH582" i="1"/>
  <c r="AG583" i="1"/>
  <c r="AH583" i="1"/>
  <c r="AG584" i="1"/>
  <c r="AH584" i="1"/>
  <c r="AG585" i="1"/>
  <c r="AH585" i="1"/>
  <c r="AG586" i="1"/>
  <c r="AH586" i="1"/>
  <c r="AG587" i="1"/>
  <c r="AH587" i="1"/>
  <c r="AG588" i="1"/>
  <c r="AH588" i="1"/>
  <c r="AG589" i="1"/>
  <c r="AH589" i="1"/>
  <c r="AG590" i="1"/>
  <c r="AH590" i="1"/>
  <c r="AG591" i="1"/>
  <c r="AH591" i="1"/>
  <c r="AG592" i="1"/>
  <c r="AH592" i="1"/>
  <c r="AG593" i="1"/>
  <c r="AH593" i="1"/>
  <c r="AG594" i="1"/>
  <c r="AH594" i="1"/>
  <c r="AG595" i="1"/>
  <c r="AH595" i="1"/>
  <c r="AG596" i="1"/>
  <c r="AH596" i="1"/>
  <c r="AG597" i="1"/>
  <c r="AH597" i="1"/>
  <c r="AG598" i="1"/>
  <c r="AH598" i="1"/>
  <c r="AG599" i="1"/>
  <c r="AH599" i="1"/>
  <c r="AG600" i="1"/>
  <c r="AH600" i="1"/>
  <c r="AG601" i="1"/>
  <c r="AH601" i="1"/>
  <c r="AG602" i="1"/>
  <c r="AH602" i="1"/>
  <c r="AG603" i="1"/>
  <c r="AH603" i="1"/>
  <c r="AG604" i="1"/>
  <c r="AH604" i="1"/>
  <c r="AG605" i="1"/>
  <c r="AH605" i="1"/>
  <c r="AG606" i="1"/>
  <c r="AH606" i="1"/>
  <c r="AG607" i="1"/>
  <c r="AH607" i="1"/>
  <c r="AG608" i="1"/>
  <c r="AH608" i="1"/>
  <c r="AG609" i="1"/>
  <c r="AH609" i="1"/>
  <c r="AG610" i="1"/>
  <c r="AH610" i="1"/>
  <c r="AG611" i="1"/>
  <c r="AH611" i="1"/>
  <c r="AG612" i="1"/>
  <c r="AH612" i="1"/>
  <c r="AG613" i="1"/>
  <c r="AH613" i="1"/>
  <c r="AG614" i="1"/>
  <c r="AH614" i="1"/>
  <c r="AG615" i="1"/>
  <c r="AH615" i="1"/>
  <c r="AG616" i="1"/>
  <c r="AH616" i="1"/>
  <c r="AG617" i="1"/>
  <c r="AH617" i="1"/>
  <c r="AG618" i="1"/>
  <c r="AH618" i="1"/>
  <c r="AG619" i="1"/>
  <c r="AH619" i="1"/>
  <c r="AG620" i="1"/>
  <c r="AH620" i="1"/>
  <c r="AG621" i="1"/>
  <c r="AH621" i="1"/>
  <c r="AG622" i="1"/>
  <c r="AH622" i="1"/>
  <c r="AG623" i="1"/>
  <c r="AH623" i="1"/>
  <c r="AG624" i="1"/>
  <c r="AH624" i="1"/>
  <c r="AG625" i="1"/>
  <c r="AH625" i="1"/>
  <c r="AG626" i="1"/>
  <c r="AH626" i="1"/>
  <c r="AG627" i="1"/>
  <c r="AH627" i="1"/>
  <c r="AG628" i="1"/>
  <c r="AH628" i="1"/>
  <c r="AG629" i="1"/>
  <c r="AH629" i="1"/>
  <c r="AG630" i="1"/>
  <c r="AH630" i="1"/>
  <c r="AG631" i="1"/>
  <c r="AH631" i="1"/>
  <c r="AG632" i="1"/>
  <c r="AH632" i="1"/>
  <c r="AG633" i="1"/>
  <c r="AH633" i="1"/>
  <c r="AG634" i="1"/>
  <c r="AH634" i="1"/>
  <c r="AG635" i="1"/>
  <c r="AH635" i="1"/>
  <c r="AG636" i="1"/>
  <c r="AH636" i="1"/>
  <c r="AG637" i="1"/>
  <c r="AH637" i="1"/>
  <c r="AG638" i="1"/>
  <c r="AH638" i="1"/>
  <c r="AG639" i="1"/>
  <c r="AH639" i="1"/>
  <c r="AG640" i="1"/>
  <c r="AH640" i="1"/>
  <c r="AG641" i="1"/>
  <c r="AH641" i="1"/>
  <c r="AG642" i="1"/>
  <c r="AH642" i="1"/>
  <c r="AG643" i="1"/>
  <c r="AH643" i="1"/>
  <c r="AG644" i="1"/>
  <c r="AH644" i="1"/>
  <c r="AG645" i="1"/>
  <c r="AH645" i="1"/>
  <c r="AG646" i="1"/>
  <c r="AH646" i="1"/>
  <c r="AG647" i="1"/>
  <c r="AH647" i="1"/>
  <c r="AG648" i="1"/>
  <c r="AH648" i="1"/>
  <c r="AG649" i="1"/>
  <c r="AH649" i="1"/>
  <c r="AG650" i="1"/>
  <c r="AH650" i="1"/>
  <c r="AG651" i="1"/>
  <c r="AH651" i="1"/>
  <c r="AG652" i="1"/>
  <c r="AH652" i="1"/>
  <c r="AG653" i="1"/>
  <c r="AH653" i="1"/>
  <c r="AG654" i="1"/>
  <c r="AH654" i="1"/>
  <c r="AG655" i="1"/>
  <c r="AH655" i="1"/>
  <c r="AG656" i="1"/>
  <c r="AH656" i="1"/>
  <c r="AG657" i="1"/>
  <c r="AH657" i="1"/>
  <c r="AG658" i="1"/>
  <c r="AH658" i="1"/>
  <c r="AG659" i="1"/>
  <c r="AH659" i="1"/>
  <c r="AG660" i="1"/>
  <c r="AH660" i="1"/>
  <c r="AG661" i="1"/>
  <c r="AH661" i="1"/>
  <c r="AG662" i="1"/>
  <c r="AH662" i="1"/>
  <c r="AG663" i="1"/>
  <c r="AH663" i="1"/>
  <c r="AG664" i="1"/>
  <c r="AH664" i="1"/>
  <c r="AG665" i="1"/>
  <c r="AH665" i="1"/>
  <c r="AG666" i="1"/>
  <c r="AH666" i="1"/>
  <c r="AG667" i="1"/>
  <c r="AH667" i="1"/>
  <c r="AG668" i="1"/>
  <c r="AH668" i="1"/>
  <c r="AG669" i="1"/>
  <c r="AH669" i="1"/>
  <c r="AG670" i="1"/>
  <c r="AH670" i="1"/>
  <c r="AG671" i="1"/>
  <c r="AH671" i="1"/>
  <c r="AG672" i="1"/>
  <c r="AH672" i="1"/>
  <c r="AG673" i="1"/>
  <c r="AH673" i="1"/>
  <c r="AG674" i="1"/>
  <c r="AH674" i="1"/>
  <c r="AG675" i="1"/>
  <c r="AH675" i="1"/>
  <c r="AG676" i="1"/>
  <c r="AH676" i="1"/>
  <c r="AG677" i="1"/>
  <c r="AH677" i="1"/>
  <c r="AG678" i="1"/>
  <c r="AH678" i="1"/>
  <c r="AG679" i="1"/>
  <c r="AH679" i="1"/>
  <c r="AG680" i="1"/>
  <c r="AH680" i="1"/>
  <c r="AG681" i="1"/>
  <c r="AH681" i="1"/>
  <c r="AG682" i="1"/>
  <c r="AH682" i="1"/>
  <c r="AG683" i="1"/>
  <c r="AH683" i="1"/>
  <c r="AG684" i="1"/>
  <c r="AH684" i="1"/>
  <c r="AG685" i="1"/>
  <c r="AH685" i="1"/>
  <c r="AG686" i="1"/>
  <c r="AH686" i="1"/>
  <c r="AG687" i="1"/>
  <c r="AH687" i="1"/>
  <c r="AG688" i="1"/>
  <c r="AH688" i="1"/>
  <c r="AG689" i="1"/>
  <c r="AH689" i="1"/>
  <c r="AG690" i="1"/>
  <c r="AH690" i="1"/>
  <c r="AG691" i="1"/>
  <c r="AH691" i="1"/>
  <c r="AG692" i="1"/>
  <c r="AH692" i="1"/>
  <c r="AG693" i="1"/>
  <c r="AH693" i="1"/>
  <c r="AG694" i="1"/>
  <c r="AH694" i="1"/>
  <c r="AG695" i="1"/>
  <c r="AH695" i="1"/>
  <c r="AG696" i="1"/>
  <c r="AH696" i="1"/>
  <c r="AG697" i="1"/>
  <c r="AH697" i="1"/>
  <c r="AG698" i="1"/>
  <c r="AH698" i="1"/>
  <c r="AG699" i="1"/>
  <c r="AH699" i="1"/>
  <c r="AG700" i="1"/>
  <c r="AH700" i="1"/>
  <c r="AG701" i="1"/>
  <c r="AH701" i="1"/>
  <c r="AG702" i="1"/>
  <c r="AH702" i="1"/>
  <c r="AG703" i="1"/>
  <c r="AH703" i="1"/>
  <c r="AG704" i="1"/>
  <c r="AH704" i="1"/>
  <c r="AG705" i="1"/>
  <c r="AH705" i="1"/>
  <c r="AG706" i="1"/>
  <c r="AH706" i="1"/>
  <c r="AG707" i="1"/>
  <c r="AH707" i="1"/>
  <c r="AG708" i="1"/>
  <c r="AH708" i="1"/>
  <c r="AG709" i="1"/>
  <c r="AH709" i="1"/>
  <c r="AG710" i="1"/>
  <c r="AH710" i="1"/>
  <c r="AG711" i="1"/>
  <c r="AH711" i="1"/>
  <c r="AG712" i="1"/>
  <c r="AH712" i="1"/>
  <c r="AG713" i="1"/>
  <c r="AH713" i="1"/>
  <c r="AG714" i="1"/>
  <c r="AH714" i="1"/>
  <c r="AG715" i="1"/>
  <c r="AH715" i="1"/>
  <c r="AG716" i="1"/>
  <c r="AH716" i="1"/>
  <c r="AG717" i="1"/>
  <c r="AH717" i="1"/>
  <c r="AG718" i="1"/>
  <c r="AH718" i="1"/>
  <c r="AG719" i="1"/>
  <c r="AH719" i="1"/>
  <c r="AG720" i="1"/>
  <c r="AH720" i="1"/>
  <c r="AG721" i="1"/>
  <c r="AH721" i="1"/>
  <c r="AG722" i="1"/>
  <c r="AH722" i="1"/>
  <c r="AG723" i="1"/>
  <c r="AH723" i="1"/>
  <c r="AG724" i="1"/>
  <c r="AH724" i="1"/>
  <c r="AG725" i="1"/>
  <c r="AH725" i="1"/>
  <c r="AG726" i="1"/>
  <c r="AH726" i="1"/>
  <c r="AG727" i="1"/>
  <c r="AH727" i="1"/>
  <c r="AG728" i="1"/>
  <c r="AH728" i="1"/>
  <c r="AG729" i="1"/>
  <c r="AH729" i="1"/>
  <c r="AG730" i="1"/>
  <c r="AH730" i="1"/>
  <c r="AG731" i="1"/>
  <c r="AH731" i="1"/>
  <c r="AG732" i="1"/>
  <c r="AH732" i="1"/>
  <c r="AG733" i="1"/>
  <c r="AH733" i="1"/>
  <c r="AG734" i="1"/>
  <c r="AH734" i="1"/>
  <c r="AG735" i="1"/>
  <c r="AH735" i="1"/>
  <c r="AG736" i="1"/>
  <c r="AH736" i="1"/>
  <c r="AG737" i="1"/>
  <c r="AH737" i="1"/>
  <c r="AG738" i="1"/>
  <c r="AH738" i="1"/>
  <c r="AG739" i="1"/>
  <c r="AH739" i="1"/>
  <c r="AG740" i="1"/>
  <c r="AH740" i="1"/>
  <c r="AG741" i="1"/>
  <c r="AH741" i="1"/>
  <c r="AG742" i="1"/>
  <c r="AH742" i="1"/>
  <c r="AG743" i="1"/>
  <c r="AH743" i="1"/>
  <c r="AG744" i="1"/>
  <c r="AH744" i="1"/>
  <c r="AG745" i="1"/>
  <c r="AH745" i="1"/>
  <c r="AG746" i="1"/>
  <c r="AH746" i="1"/>
  <c r="AG747" i="1"/>
  <c r="AH747" i="1"/>
  <c r="AG748" i="1"/>
  <c r="AH748" i="1"/>
  <c r="AG749" i="1"/>
  <c r="AH749" i="1"/>
  <c r="AG750" i="1"/>
  <c r="AH750" i="1"/>
  <c r="AG751" i="1"/>
  <c r="AH751" i="1"/>
  <c r="AG752" i="1"/>
  <c r="AH752" i="1"/>
  <c r="AG753" i="1"/>
  <c r="AH753" i="1"/>
  <c r="AG754" i="1"/>
  <c r="AH754" i="1"/>
  <c r="AG755" i="1"/>
  <c r="AH755" i="1"/>
  <c r="AG756" i="1"/>
  <c r="AH756" i="1"/>
  <c r="AG757" i="1"/>
  <c r="AH757" i="1"/>
  <c r="AG758" i="1"/>
  <c r="AH758" i="1"/>
  <c r="AG759" i="1"/>
  <c r="AH759" i="1"/>
  <c r="AG760" i="1"/>
  <c r="AH760" i="1"/>
  <c r="AG761" i="1"/>
  <c r="AH761" i="1"/>
  <c r="AG762" i="1"/>
  <c r="AH762" i="1"/>
  <c r="AG763" i="1"/>
  <c r="AH763" i="1"/>
  <c r="AG764" i="1"/>
  <c r="AH764" i="1"/>
  <c r="AG765" i="1"/>
  <c r="AH765" i="1"/>
  <c r="AG766" i="1"/>
  <c r="AH766" i="1"/>
  <c r="AG767" i="1"/>
  <c r="AH767" i="1"/>
  <c r="AG768" i="1"/>
  <c r="AH768" i="1"/>
  <c r="AG769" i="1"/>
  <c r="AH769" i="1"/>
  <c r="AG770" i="1"/>
  <c r="AH770" i="1"/>
  <c r="AG771" i="1"/>
  <c r="AH771" i="1"/>
  <c r="AG772" i="1"/>
  <c r="AH772" i="1"/>
  <c r="AG773" i="1"/>
  <c r="AH773" i="1"/>
  <c r="AG774" i="1"/>
  <c r="AH774" i="1"/>
  <c r="AG775" i="1"/>
  <c r="AH775" i="1"/>
  <c r="AG776" i="1"/>
  <c r="AH776" i="1"/>
  <c r="AG777" i="1"/>
  <c r="AH777" i="1"/>
  <c r="AG778" i="1"/>
  <c r="AH778" i="1"/>
  <c r="AG779" i="1"/>
  <c r="AH779" i="1"/>
  <c r="AG780" i="1"/>
  <c r="AH780" i="1"/>
  <c r="AG781" i="1"/>
  <c r="AH781" i="1"/>
  <c r="AG782" i="1"/>
  <c r="AH782" i="1"/>
  <c r="AG783" i="1"/>
  <c r="AH783" i="1"/>
  <c r="AG784" i="1"/>
  <c r="AH784" i="1"/>
  <c r="AG785" i="1"/>
  <c r="AH785" i="1"/>
  <c r="AG786" i="1"/>
  <c r="AH786" i="1"/>
  <c r="AG787" i="1"/>
  <c r="AH787" i="1"/>
  <c r="AG788" i="1"/>
  <c r="AH788" i="1"/>
  <c r="AG789" i="1"/>
  <c r="AH789" i="1"/>
  <c r="AG790" i="1"/>
  <c r="AH790" i="1"/>
  <c r="AG791" i="1"/>
  <c r="AH791" i="1"/>
  <c r="AG792" i="1"/>
  <c r="AH792" i="1"/>
  <c r="AG793" i="1"/>
  <c r="AH793" i="1"/>
  <c r="AG794" i="1"/>
  <c r="AH794" i="1"/>
  <c r="AG795" i="1"/>
  <c r="AH795" i="1"/>
  <c r="AG796" i="1"/>
  <c r="AH796" i="1"/>
  <c r="AG797" i="1"/>
  <c r="AH797" i="1"/>
  <c r="AG798" i="1"/>
  <c r="AH798" i="1"/>
  <c r="AG799" i="1"/>
  <c r="AH799" i="1"/>
  <c r="AG800" i="1"/>
  <c r="AH800" i="1"/>
  <c r="AG801" i="1"/>
  <c r="AH801" i="1"/>
  <c r="AG802" i="1"/>
  <c r="AH802" i="1"/>
  <c r="AG803" i="1"/>
  <c r="AH803" i="1"/>
  <c r="AG804" i="1"/>
  <c r="AH804" i="1"/>
  <c r="AG805" i="1"/>
  <c r="AH805" i="1"/>
  <c r="AG806" i="1"/>
  <c r="AH806" i="1"/>
  <c r="AG807" i="1"/>
  <c r="AH807" i="1"/>
  <c r="AG808" i="1"/>
  <c r="AH808" i="1"/>
  <c r="AG809" i="1"/>
  <c r="AH809" i="1"/>
  <c r="AG810" i="1"/>
  <c r="AH810" i="1"/>
  <c r="AG811" i="1"/>
  <c r="AH811" i="1"/>
  <c r="AG812" i="1"/>
  <c r="AH812" i="1"/>
  <c r="AG813" i="1"/>
  <c r="AH813" i="1"/>
  <c r="AG814" i="1"/>
  <c r="AH814" i="1"/>
  <c r="AG815" i="1"/>
  <c r="AH815" i="1"/>
  <c r="AG816" i="1"/>
  <c r="AH816" i="1"/>
  <c r="AG817" i="1"/>
  <c r="AH817" i="1"/>
  <c r="AG818" i="1"/>
  <c r="AH818" i="1"/>
  <c r="AG819" i="1"/>
  <c r="AH819" i="1"/>
  <c r="AG820" i="1"/>
  <c r="AH820" i="1"/>
  <c r="AG821" i="1"/>
  <c r="AH821" i="1"/>
  <c r="AG822" i="1"/>
  <c r="AH822" i="1"/>
  <c r="AG823" i="1"/>
  <c r="AH823" i="1"/>
  <c r="AG824" i="1"/>
  <c r="AH824" i="1"/>
  <c r="AG825" i="1"/>
  <c r="AH825" i="1"/>
  <c r="AG826" i="1"/>
  <c r="AH826" i="1"/>
  <c r="AG827" i="1"/>
  <c r="AH827" i="1"/>
  <c r="AG828" i="1"/>
  <c r="AH828" i="1"/>
  <c r="AG829" i="1"/>
  <c r="AH829" i="1"/>
  <c r="AG830" i="1"/>
  <c r="AH830" i="1"/>
  <c r="AG831" i="1"/>
  <c r="AH831" i="1"/>
  <c r="AG832" i="1"/>
  <c r="AH832" i="1"/>
  <c r="AG833" i="1"/>
  <c r="AH833" i="1"/>
  <c r="AG834" i="1"/>
  <c r="AH834" i="1"/>
  <c r="AG835" i="1"/>
  <c r="AH835" i="1"/>
  <c r="AG836" i="1"/>
  <c r="AH836" i="1"/>
  <c r="AG837" i="1"/>
  <c r="AH837" i="1"/>
  <c r="AG838" i="1"/>
  <c r="AH838" i="1"/>
  <c r="AG839" i="1"/>
  <c r="AH839" i="1"/>
  <c r="AG840" i="1"/>
  <c r="AH840" i="1"/>
  <c r="AG841" i="1"/>
  <c r="AH841" i="1"/>
  <c r="AG842" i="1"/>
  <c r="AH842" i="1"/>
  <c r="AG843" i="1"/>
  <c r="AH843" i="1"/>
  <c r="AG844" i="1"/>
  <c r="AH844" i="1"/>
  <c r="AG845" i="1"/>
  <c r="AH845" i="1"/>
  <c r="AG846" i="1"/>
  <c r="AH846" i="1"/>
  <c r="AG847" i="1"/>
  <c r="AH847" i="1"/>
  <c r="AG848" i="1"/>
  <c r="AH848" i="1"/>
  <c r="AG849" i="1"/>
  <c r="AH849" i="1"/>
  <c r="AG850" i="1"/>
  <c r="AH850" i="1"/>
  <c r="AG851" i="1"/>
  <c r="AH851" i="1"/>
  <c r="AG852" i="1"/>
  <c r="AH852" i="1"/>
  <c r="AG853" i="1"/>
  <c r="AH853" i="1"/>
  <c r="AG854" i="1"/>
  <c r="AH854" i="1"/>
  <c r="AG855" i="1"/>
  <c r="AH855" i="1"/>
  <c r="AG856" i="1"/>
  <c r="AH856" i="1"/>
  <c r="AG857" i="1"/>
  <c r="AH857" i="1"/>
  <c r="AG858" i="1"/>
  <c r="AH858" i="1"/>
  <c r="AG859" i="1"/>
  <c r="AH859" i="1"/>
  <c r="AG860" i="1"/>
  <c r="AH860" i="1"/>
  <c r="AG861" i="1"/>
  <c r="AH861" i="1"/>
  <c r="AG862" i="1"/>
  <c r="AH862" i="1"/>
  <c r="AG863" i="1"/>
  <c r="AH863" i="1"/>
  <c r="AG864" i="1"/>
  <c r="AH864" i="1"/>
  <c r="AG865" i="1"/>
  <c r="AH865" i="1"/>
  <c r="AG866" i="1"/>
  <c r="AH866" i="1"/>
  <c r="AG867" i="1"/>
  <c r="AH867" i="1"/>
  <c r="AG868" i="1"/>
  <c r="AH868" i="1"/>
  <c r="AG869" i="1"/>
  <c r="AH869" i="1"/>
  <c r="AG870" i="1"/>
  <c r="AH870" i="1"/>
  <c r="AG871" i="1"/>
  <c r="AH871" i="1"/>
  <c r="AG872" i="1"/>
  <c r="AH872" i="1"/>
  <c r="AG873" i="1"/>
  <c r="AH873" i="1"/>
  <c r="AG874" i="1"/>
  <c r="AH874" i="1"/>
  <c r="AG875" i="1"/>
  <c r="AH875" i="1"/>
  <c r="AG876" i="1"/>
  <c r="AH876" i="1"/>
  <c r="AG877" i="1"/>
  <c r="AH877" i="1"/>
  <c r="AG878" i="1"/>
  <c r="AH878" i="1"/>
  <c r="AG879" i="1"/>
  <c r="AH879" i="1"/>
  <c r="AG880" i="1"/>
  <c r="AH880" i="1"/>
  <c r="AG881" i="1"/>
  <c r="AH881" i="1"/>
  <c r="AG882" i="1"/>
  <c r="AH882" i="1"/>
  <c r="AG883" i="1"/>
  <c r="AH883" i="1"/>
  <c r="AG884" i="1"/>
  <c r="AH884" i="1"/>
  <c r="AG885" i="1"/>
  <c r="AH885" i="1"/>
  <c r="AG886" i="1"/>
  <c r="AH886" i="1"/>
  <c r="AG887" i="1"/>
  <c r="AH887" i="1"/>
  <c r="AG888" i="1"/>
  <c r="AH888" i="1"/>
  <c r="AG889" i="1"/>
  <c r="AH889" i="1"/>
  <c r="AG890" i="1"/>
  <c r="AH890" i="1"/>
  <c r="AG891" i="1"/>
  <c r="AH891" i="1"/>
  <c r="AG892" i="1"/>
  <c r="AH892" i="1"/>
  <c r="AG893" i="1"/>
  <c r="AH893" i="1"/>
  <c r="AG894" i="1"/>
  <c r="AH894" i="1"/>
  <c r="AG895" i="1"/>
  <c r="AH895" i="1"/>
  <c r="AG896" i="1"/>
  <c r="AH896" i="1"/>
  <c r="AG897" i="1"/>
  <c r="AH897" i="1"/>
  <c r="AG898" i="1"/>
  <c r="AH898" i="1"/>
  <c r="AG899" i="1"/>
  <c r="AH899" i="1"/>
  <c r="AG900" i="1"/>
  <c r="AH900" i="1"/>
  <c r="AG901" i="1"/>
  <c r="AH901" i="1"/>
  <c r="AG902" i="1"/>
  <c r="AH902" i="1"/>
  <c r="AG903" i="1"/>
  <c r="AH903" i="1"/>
  <c r="AG904" i="1"/>
  <c r="AH904" i="1"/>
  <c r="AG905" i="1"/>
  <c r="AH905" i="1"/>
  <c r="AG906" i="1"/>
  <c r="AH906" i="1"/>
  <c r="AG907" i="1"/>
  <c r="AH907" i="1"/>
  <c r="AG908" i="1"/>
  <c r="AH908" i="1"/>
  <c r="AG909" i="1"/>
  <c r="AH909" i="1"/>
  <c r="AG910" i="1"/>
  <c r="AH910" i="1"/>
  <c r="AG911" i="1"/>
  <c r="AH911" i="1"/>
  <c r="AG912" i="1"/>
  <c r="AH912" i="1"/>
  <c r="AG913" i="1"/>
  <c r="AH913" i="1"/>
  <c r="AG914" i="1"/>
  <c r="AH914" i="1"/>
  <c r="AG915" i="1"/>
  <c r="AH915" i="1"/>
  <c r="AG916" i="1"/>
  <c r="AH916" i="1"/>
  <c r="AG917" i="1"/>
  <c r="AH917" i="1"/>
  <c r="AG918" i="1"/>
  <c r="AH918" i="1"/>
  <c r="AG919" i="1"/>
  <c r="AH919" i="1"/>
  <c r="AG920" i="1"/>
  <c r="AH920" i="1"/>
  <c r="AG921" i="1"/>
  <c r="AH921" i="1"/>
  <c r="AG922" i="1"/>
  <c r="AH922" i="1"/>
  <c r="AG923" i="1"/>
  <c r="AH923" i="1"/>
  <c r="AG924" i="1"/>
  <c r="AH924" i="1"/>
  <c r="AG925" i="1"/>
  <c r="AH925" i="1"/>
  <c r="AG926" i="1"/>
  <c r="AH926" i="1"/>
  <c r="AG927" i="1"/>
  <c r="AH927" i="1"/>
  <c r="AG928" i="1"/>
  <c r="AH928" i="1"/>
  <c r="AG929" i="1"/>
  <c r="AH929" i="1"/>
  <c r="AG930" i="1"/>
  <c r="AH930" i="1"/>
  <c r="AG931" i="1"/>
  <c r="AH931" i="1"/>
  <c r="AG932" i="1"/>
  <c r="AH932" i="1"/>
  <c r="AG933" i="1"/>
  <c r="AH933" i="1"/>
  <c r="AG934" i="1"/>
  <c r="AH934" i="1"/>
  <c r="AG935" i="1"/>
  <c r="AH935" i="1"/>
  <c r="AG936" i="1"/>
  <c r="AH936" i="1"/>
  <c r="AG937" i="1"/>
  <c r="AH937" i="1"/>
  <c r="AG938" i="1"/>
  <c r="AH938" i="1"/>
  <c r="AG939" i="1"/>
  <c r="AH939" i="1"/>
  <c r="AG940" i="1"/>
  <c r="AH940" i="1"/>
  <c r="AG941" i="1"/>
  <c r="AH941" i="1"/>
  <c r="AG942" i="1"/>
  <c r="AH942" i="1"/>
  <c r="AG943" i="1"/>
  <c r="AH943" i="1"/>
  <c r="AG944" i="1"/>
  <c r="AH944" i="1"/>
  <c r="AG945" i="1"/>
  <c r="AH945" i="1"/>
  <c r="AG946" i="1"/>
  <c r="AH946" i="1"/>
  <c r="AG947" i="1"/>
  <c r="AH947" i="1"/>
  <c r="AG948" i="1"/>
  <c r="AH948" i="1"/>
  <c r="AG949" i="1"/>
  <c r="AH949" i="1"/>
  <c r="AG950" i="1"/>
  <c r="AH950" i="1"/>
  <c r="AG951" i="1"/>
  <c r="AH951" i="1"/>
  <c r="AG952" i="1"/>
  <c r="AH952" i="1"/>
  <c r="AG953" i="1"/>
  <c r="AH953" i="1"/>
  <c r="AG954" i="1"/>
  <c r="AH954" i="1"/>
  <c r="AG955" i="1"/>
  <c r="AH955" i="1"/>
  <c r="AG956" i="1"/>
  <c r="AH956" i="1"/>
  <c r="AG957" i="1"/>
  <c r="AH957" i="1"/>
  <c r="AG958" i="1"/>
  <c r="AH958" i="1"/>
  <c r="AG959" i="1"/>
  <c r="AH959" i="1"/>
  <c r="AG960" i="1"/>
  <c r="AH960" i="1"/>
  <c r="AG961" i="1"/>
  <c r="AH961" i="1"/>
  <c r="AG962" i="1"/>
  <c r="AH962" i="1"/>
  <c r="AG963" i="1"/>
  <c r="AH963" i="1"/>
  <c r="AG964" i="1"/>
  <c r="AH964" i="1"/>
  <c r="AG965" i="1"/>
  <c r="AH965" i="1"/>
  <c r="AG966" i="1"/>
  <c r="AH966" i="1"/>
  <c r="AG967" i="1"/>
  <c r="AH967" i="1"/>
  <c r="AG968" i="1"/>
  <c r="AH968" i="1"/>
  <c r="AG969" i="1"/>
  <c r="AH969" i="1"/>
  <c r="AG970" i="1"/>
  <c r="AH970" i="1"/>
  <c r="AG971" i="1"/>
  <c r="AH971" i="1"/>
  <c r="AG972" i="1"/>
  <c r="AH972" i="1"/>
  <c r="AG973" i="1"/>
  <c r="AH973" i="1"/>
  <c r="AG974" i="1"/>
  <c r="AH974" i="1"/>
  <c r="AG975" i="1"/>
  <c r="AH975" i="1"/>
  <c r="AG976" i="1"/>
  <c r="AH976" i="1"/>
  <c r="AG977" i="1"/>
  <c r="AH977" i="1"/>
  <c r="AG978" i="1"/>
  <c r="AH978" i="1"/>
  <c r="AG979" i="1"/>
  <c r="AH979" i="1"/>
  <c r="AG980" i="1"/>
  <c r="AH980" i="1"/>
  <c r="AG981" i="1"/>
  <c r="AH981" i="1"/>
  <c r="AG982" i="1"/>
  <c r="AH982" i="1"/>
  <c r="AG983" i="1"/>
  <c r="AH983" i="1"/>
  <c r="AG984" i="1"/>
  <c r="AH984" i="1"/>
  <c r="AG985" i="1"/>
  <c r="AH985" i="1"/>
  <c r="AG986" i="1"/>
  <c r="AH986" i="1"/>
  <c r="AG987" i="1"/>
  <c r="AH987" i="1"/>
  <c r="AG988" i="1"/>
  <c r="AH988" i="1"/>
  <c r="AG989" i="1"/>
  <c r="AH989" i="1"/>
  <c r="AG990" i="1"/>
  <c r="AH990" i="1"/>
  <c r="AG991" i="1"/>
  <c r="AH991" i="1"/>
  <c r="AG992" i="1"/>
  <c r="AH992" i="1"/>
  <c r="AG993" i="1"/>
  <c r="AH993" i="1"/>
  <c r="AG994" i="1"/>
  <c r="AH994" i="1"/>
  <c r="AG995" i="1"/>
  <c r="AH995" i="1"/>
  <c r="AG996" i="1"/>
  <c r="AH996" i="1"/>
  <c r="AG997" i="1"/>
  <c r="AH997" i="1"/>
  <c r="AG998" i="1"/>
  <c r="AH998" i="1"/>
  <c r="AG999" i="1"/>
  <c r="AH999" i="1"/>
  <c r="AG1000" i="1"/>
  <c r="AH1000" i="1"/>
  <c r="AH10" i="1"/>
  <c r="AG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" i="1"/>
  <c r="C6" i="2" l="1"/>
  <c r="B6" i="2"/>
  <c r="AM6" i="2"/>
  <c r="AL6" i="2"/>
  <c r="AM191" i="4" l="1" a="1"/>
  <c r="AM191" i="4" s="1"/>
  <c r="AN191" i="4" a="1"/>
  <c r="AN191" i="4" s="1"/>
  <c r="AO191" i="4" a="1"/>
  <c r="AO191" i="4" s="1"/>
  <c r="AP191" i="4" a="1"/>
  <c r="AP191" i="4" s="1"/>
  <c r="AQ191" i="4" a="1"/>
  <c r="AQ191" i="4" s="1"/>
  <c r="AR191" i="4" a="1"/>
  <c r="AR191" i="4" s="1"/>
  <c r="AM192" i="4" a="1"/>
  <c r="AM192" i="4" s="1"/>
  <c r="AN192" i="4" a="1"/>
  <c r="AN192" i="4" s="1"/>
  <c r="AO192" i="4" a="1"/>
  <c r="AO192" i="4" s="1"/>
  <c r="AP192" i="4" a="1"/>
  <c r="AP192" i="4" s="1"/>
  <c r="AQ192" i="4" a="1"/>
  <c r="AQ192" i="4" s="1"/>
  <c r="AR192" i="4" a="1"/>
  <c r="AR192" i="4" s="1"/>
  <c r="AM193" i="4" a="1"/>
  <c r="AM193" i="4" s="1"/>
  <c r="AN193" i="4" a="1"/>
  <c r="AN193" i="4" s="1"/>
  <c r="AO193" i="4" a="1"/>
  <c r="AO193" i="4" s="1"/>
  <c r="AP193" i="4" a="1"/>
  <c r="AP193" i="4" s="1"/>
  <c r="AQ193" i="4" a="1"/>
  <c r="AQ193" i="4" s="1"/>
  <c r="AR193" i="4" a="1"/>
  <c r="AR193" i="4" s="1"/>
  <c r="AM194" i="4" a="1"/>
  <c r="AM194" i="4" s="1"/>
  <c r="AN194" i="4" a="1"/>
  <c r="AN194" i="4" s="1"/>
  <c r="AO194" i="4" a="1"/>
  <c r="AO194" i="4" s="1"/>
  <c r="AP194" i="4" a="1"/>
  <c r="AP194" i="4" s="1"/>
  <c r="AQ194" i="4" a="1"/>
  <c r="AQ194" i="4" s="1"/>
  <c r="AR194" i="4" a="1"/>
  <c r="AR194" i="4" s="1"/>
  <c r="AM195" i="4" a="1"/>
  <c r="AM195" i="4" s="1"/>
  <c r="AN195" i="4" a="1"/>
  <c r="AN195" i="4" s="1"/>
  <c r="AO195" i="4" a="1"/>
  <c r="AO195" i="4" s="1"/>
  <c r="AP195" i="4" a="1"/>
  <c r="AP195" i="4" s="1"/>
  <c r="AQ195" i="4" a="1"/>
  <c r="AQ195" i="4" s="1"/>
  <c r="AR195" i="4" a="1"/>
  <c r="AR195" i="4" s="1"/>
  <c r="AM196" i="4" a="1"/>
  <c r="AM196" i="4" s="1"/>
  <c r="AN196" i="4" a="1"/>
  <c r="AN196" i="4" s="1"/>
  <c r="AO196" i="4" a="1"/>
  <c r="AO196" i="4" s="1"/>
  <c r="AP196" i="4" a="1"/>
  <c r="AP196" i="4" s="1"/>
  <c r="AQ196" i="4" a="1"/>
  <c r="AQ196" i="4" s="1"/>
  <c r="AR196" i="4" a="1"/>
  <c r="AR196" i="4" s="1"/>
  <c r="AM197" i="4" a="1"/>
  <c r="AM197" i="4" s="1"/>
  <c r="AN197" i="4" a="1"/>
  <c r="AN197" i="4" s="1"/>
  <c r="AO197" i="4" a="1"/>
  <c r="AO197" i="4" s="1"/>
  <c r="AP197" i="4" a="1"/>
  <c r="AP197" i="4" s="1"/>
  <c r="AQ197" i="4" a="1"/>
  <c r="AQ197" i="4" s="1"/>
  <c r="AR197" i="4" a="1"/>
  <c r="AR197" i="4" s="1"/>
  <c r="AM198" i="4" a="1"/>
  <c r="AM198" i="4" s="1"/>
  <c r="AN198" i="4" a="1"/>
  <c r="AN198" i="4" s="1"/>
  <c r="AO198" i="4" a="1"/>
  <c r="AO198" i="4" s="1"/>
  <c r="AP198" i="4" a="1"/>
  <c r="AP198" i="4" s="1"/>
  <c r="AQ198" i="4" a="1"/>
  <c r="AQ198" i="4" s="1"/>
  <c r="AR198" i="4" a="1"/>
  <c r="AR198" i="4" s="1"/>
  <c r="AM199" i="4" a="1"/>
  <c r="AM199" i="4" s="1"/>
  <c r="AN199" i="4" a="1"/>
  <c r="AN199" i="4" s="1"/>
  <c r="AO199" i="4" a="1"/>
  <c r="AO199" i="4" s="1"/>
  <c r="AP199" i="4" a="1"/>
  <c r="AP199" i="4" s="1"/>
  <c r="AQ199" i="4" a="1"/>
  <c r="AQ199" i="4" s="1"/>
  <c r="AR199" i="4" a="1"/>
  <c r="AR199" i="4" s="1"/>
  <c r="AM200" i="4" a="1"/>
  <c r="AM200" i="4" s="1"/>
  <c r="AN200" i="4" a="1"/>
  <c r="AN200" i="4" s="1"/>
  <c r="AO200" i="4" a="1"/>
  <c r="AO200" i="4" s="1"/>
  <c r="AP200" i="4" a="1"/>
  <c r="AP200" i="4" s="1"/>
  <c r="AQ200" i="4" a="1"/>
  <c r="AQ200" i="4" s="1"/>
  <c r="AR200" i="4" a="1"/>
  <c r="AR200" i="4" s="1"/>
  <c r="AM201" i="4" a="1"/>
  <c r="AM201" i="4" s="1"/>
  <c r="AN201" i="4" a="1"/>
  <c r="AN201" i="4" s="1"/>
  <c r="AO201" i="4" a="1"/>
  <c r="AO201" i="4" s="1"/>
  <c r="AP201" i="4" a="1"/>
  <c r="AP201" i="4" s="1"/>
  <c r="AQ201" i="4" a="1"/>
  <c r="AQ201" i="4" s="1"/>
  <c r="AR201" i="4" a="1"/>
  <c r="AR201" i="4" s="1"/>
  <c r="AM202" i="4" a="1"/>
  <c r="AM202" i="4" s="1"/>
  <c r="AN202" i="4" a="1"/>
  <c r="AN202" i="4" s="1"/>
  <c r="AO202" i="4" a="1"/>
  <c r="AO202" i="4" s="1"/>
  <c r="AP202" i="4" a="1"/>
  <c r="AP202" i="4" s="1"/>
  <c r="AQ202" i="4" a="1"/>
  <c r="AQ202" i="4" s="1"/>
  <c r="AR202" i="4" a="1"/>
  <c r="AR202" i="4" s="1"/>
  <c r="AM203" i="4" a="1"/>
  <c r="AM203" i="4" s="1"/>
  <c r="AN203" i="4" a="1"/>
  <c r="AN203" i="4" s="1"/>
  <c r="AO203" i="4" a="1"/>
  <c r="AO203" i="4" s="1"/>
  <c r="AP203" i="4" a="1"/>
  <c r="AP203" i="4" s="1"/>
  <c r="AQ203" i="4" a="1"/>
  <c r="AQ203" i="4" s="1"/>
  <c r="AR203" i="4" a="1"/>
  <c r="AR203" i="4" s="1"/>
  <c r="AM204" i="4" a="1"/>
  <c r="AM204" i="4" s="1"/>
  <c r="AN204" i="4" a="1"/>
  <c r="AN204" i="4" s="1"/>
  <c r="AO204" i="4" a="1"/>
  <c r="AO204" i="4" s="1"/>
  <c r="AP204" i="4" a="1"/>
  <c r="AP204" i="4" s="1"/>
  <c r="AQ204" i="4" a="1"/>
  <c r="AQ204" i="4" s="1"/>
  <c r="AR204" i="4" a="1"/>
  <c r="AR204" i="4" s="1"/>
  <c r="AM205" i="4" a="1"/>
  <c r="AM205" i="4" s="1"/>
  <c r="AN205" i="4" a="1"/>
  <c r="AN205" i="4" s="1"/>
  <c r="AO205" i="4" a="1"/>
  <c r="AO205" i="4" s="1"/>
  <c r="AP205" i="4" a="1"/>
  <c r="AP205" i="4" s="1"/>
  <c r="AQ205" i="4" a="1"/>
  <c r="AQ205" i="4" s="1"/>
  <c r="AR205" i="4" a="1"/>
  <c r="AR205" i="4" s="1"/>
  <c r="AM206" i="4" a="1"/>
  <c r="AM206" i="4" s="1"/>
  <c r="AN206" i="4" a="1"/>
  <c r="AN206" i="4" s="1"/>
  <c r="AO206" i="4" a="1"/>
  <c r="AO206" i="4" s="1"/>
  <c r="AP206" i="4" a="1"/>
  <c r="AP206" i="4" s="1"/>
  <c r="AQ206" i="4" a="1"/>
  <c r="AQ206" i="4" s="1"/>
  <c r="AR206" i="4" a="1"/>
  <c r="AR206" i="4" s="1"/>
  <c r="AM207" i="4" a="1"/>
  <c r="AM207" i="4" s="1"/>
  <c r="AN207" i="4" a="1"/>
  <c r="AN207" i="4" s="1"/>
  <c r="AO207" i="4" a="1"/>
  <c r="AO207" i="4" s="1"/>
  <c r="AP207" i="4" a="1"/>
  <c r="AP207" i="4" s="1"/>
  <c r="AQ207" i="4" a="1"/>
  <c r="AQ207" i="4" s="1"/>
  <c r="AR207" i="4" a="1"/>
  <c r="AR207" i="4" s="1"/>
  <c r="AM208" i="4" a="1"/>
  <c r="AM208" i="4" s="1"/>
  <c r="AN208" i="4" a="1"/>
  <c r="AN208" i="4" s="1"/>
  <c r="AO208" i="4" a="1"/>
  <c r="AO208" i="4" s="1"/>
  <c r="AP208" i="4" a="1"/>
  <c r="AP208" i="4" s="1"/>
  <c r="AQ208" i="4" a="1"/>
  <c r="AQ208" i="4" s="1"/>
  <c r="AR208" i="4" a="1"/>
  <c r="AR208" i="4" s="1"/>
  <c r="AM209" i="4" a="1"/>
  <c r="AM209" i="4" s="1"/>
  <c r="AN209" i="4" a="1"/>
  <c r="AN209" i="4" s="1"/>
  <c r="AO209" i="4" a="1"/>
  <c r="AO209" i="4" s="1"/>
  <c r="AP209" i="4" a="1"/>
  <c r="AP209" i="4" s="1"/>
  <c r="AQ209" i="4" a="1"/>
  <c r="AQ209" i="4" s="1"/>
  <c r="AR209" i="4" a="1"/>
  <c r="AR209" i="4" s="1"/>
  <c r="AM210" i="4" a="1"/>
  <c r="AM210" i="4" s="1"/>
  <c r="AN210" i="4" a="1"/>
  <c r="AN210" i="4" s="1"/>
  <c r="AO210" i="4" a="1"/>
  <c r="AO210" i="4" s="1"/>
  <c r="AP210" i="4" a="1"/>
  <c r="AP210" i="4" s="1"/>
  <c r="AQ210" i="4" a="1"/>
  <c r="AQ210" i="4" s="1"/>
  <c r="AR210" i="4" a="1"/>
  <c r="AR210" i="4" s="1"/>
  <c r="AM211" i="4" a="1"/>
  <c r="AM211" i="4" s="1"/>
  <c r="AN211" i="4" a="1"/>
  <c r="AN211" i="4" s="1"/>
  <c r="AO211" i="4" a="1"/>
  <c r="AO211" i="4" s="1"/>
  <c r="AP211" i="4" a="1"/>
  <c r="AP211" i="4" s="1"/>
  <c r="AQ211" i="4" a="1"/>
  <c r="AQ211" i="4" s="1"/>
  <c r="AR211" i="4" a="1"/>
  <c r="AR211" i="4" s="1"/>
  <c r="AM212" i="4" a="1"/>
  <c r="AM212" i="4" s="1"/>
  <c r="AN212" i="4" a="1"/>
  <c r="AN212" i="4" s="1"/>
  <c r="AO212" i="4" a="1"/>
  <c r="AO212" i="4" s="1"/>
  <c r="AP212" i="4" a="1"/>
  <c r="AP212" i="4" s="1"/>
  <c r="AQ212" i="4" a="1"/>
  <c r="AQ212" i="4" s="1"/>
  <c r="AR212" i="4" a="1"/>
  <c r="AR212" i="4" s="1"/>
  <c r="AM213" i="4" a="1"/>
  <c r="AM213" i="4" s="1"/>
  <c r="AN213" i="4" a="1"/>
  <c r="AN213" i="4" s="1"/>
  <c r="AO213" i="4" a="1"/>
  <c r="AO213" i="4" s="1"/>
  <c r="AP213" i="4" a="1"/>
  <c r="AP213" i="4" s="1"/>
  <c r="AQ213" i="4" a="1"/>
  <c r="AQ213" i="4" s="1"/>
  <c r="AR213" i="4" a="1"/>
  <c r="AR213" i="4" s="1"/>
  <c r="AM214" i="4" a="1"/>
  <c r="AM214" i="4" s="1"/>
  <c r="AN214" i="4" a="1"/>
  <c r="AN214" i="4" s="1"/>
  <c r="AO214" i="4" a="1"/>
  <c r="AO214" i="4" s="1"/>
  <c r="AP214" i="4" a="1"/>
  <c r="AP214" i="4" s="1"/>
  <c r="AQ214" i="4" a="1"/>
  <c r="AQ214" i="4" s="1"/>
  <c r="AR214" i="4" a="1"/>
  <c r="AR214" i="4" s="1"/>
  <c r="AM215" i="4" a="1"/>
  <c r="AM215" i="4" s="1"/>
  <c r="AN215" i="4" a="1"/>
  <c r="AN215" i="4" s="1"/>
  <c r="AO215" i="4" a="1"/>
  <c r="AO215" i="4" s="1"/>
  <c r="AP215" i="4" a="1"/>
  <c r="AP215" i="4" s="1"/>
  <c r="AQ215" i="4" a="1"/>
  <c r="AQ215" i="4" s="1"/>
  <c r="AR215" i="4" a="1"/>
  <c r="AR215" i="4" s="1"/>
  <c r="AM216" i="4" a="1"/>
  <c r="AM216" i="4" s="1"/>
  <c r="AN216" i="4" a="1"/>
  <c r="AN216" i="4" s="1"/>
  <c r="AO216" i="4" a="1"/>
  <c r="AO216" i="4" s="1"/>
  <c r="AP216" i="4" a="1"/>
  <c r="AP216" i="4" s="1"/>
  <c r="AQ216" i="4" a="1"/>
  <c r="AQ216" i="4" s="1"/>
  <c r="AR216" i="4" a="1"/>
  <c r="AR216" i="4" s="1"/>
  <c r="AM217" i="4" a="1"/>
  <c r="AM217" i="4" s="1"/>
  <c r="AN217" i="4" a="1"/>
  <c r="AN217" i="4" s="1"/>
  <c r="AO217" i="4" a="1"/>
  <c r="AO217" i="4" s="1"/>
  <c r="AP217" i="4" a="1"/>
  <c r="AP217" i="4" s="1"/>
  <c r="AQ217" i="4" a="1"/>
  <c r="AQ217" i="4" s="1"/>
  <c r="AR217" i="4" a="1"/>
  <c r="AR217" i="4" s="1"/>
  <c r="AM218" i="4" a="1"/>
  <c r="AM218" i="4" s="1"/>
  <c r="AN218" i="4" a="1"/>
  <c r="AN218" i="4" s="1"/>
  <c r="AO218" i="4" a="1"/>
  <c r="AO218" i="4" s="1"/>
  <c r="AP218" i="4" a="1"/>
  <c r="AP218" i="4" s="1"/>
  <c r="AQ218" i="4" a="1"/>
  <c r="AQ218" i="4" s="1"/>
  <c r="AR218" i="4" a="1"/>
  <c r="AR218" i="4" s="1"/>
  <c r="AM219" i="4" a="1"/>
  <c r="AM219" i="4" s="1"/>
  <c r="AN219" i="4" a="1"/>
  <c r="AN219" i="4" s="1"/>
  <c r="AO219" i="4" a="1"/>
  <c r="AO219" i="4" s="1"/>
  <c r="AP219" i="4" a="1"/>
  <c r="AP219" i="4" s="1"/>
  <c r="AQ219" i="4" a="1"/>
  <c r="AQ219" i="4" s="1"/>
  <c r="AR219" i="4" a="1"/>
  <c r="AR219" i="4" s="1"/>
  <c r="AM220" i="4" a="1"/>
  <c r="AM220" i="4" s="1"/>
  <c r="AN220" i="4" a="1"/>
  <c r="AN220" i="4" s="1"/>
  <c r="AO220" i="4" a="1"/>
  <c r="AO220" i="4" s="1"/>
  <c r="AP220" i="4" a="1"/>
  <c r="AP220" i="4" s="1"/>
  <c r="AQ220" i="4" a="1"/>
  <c r="AQ220" i="4" s="1"/>
  <c r="AR220" i="4" a="1"/>
  <c r="AR220" i="4" s="1"/>
  <c r="AM221" i="4" a="1"/>
  <c r="AM221" i="4" s="1"/>
  <c r="AN221" i="4" a="1"/>
  <c r="AN221" i="4" s="1"/>
  <c r="AO221" i="4" a="1"/>
  <c r="AO221" i="4" s="1"/>
  <c r="AP221" i="4" a="1"/>
  <c r="AP221" i="4" s="1"/>
  <c r="AQ221" i="4" a="1"/>
  <c r="AQ221" i="4" s="1"/>
  <c r="AR221" i="4" a="1"/>
  <c r="AR221" i="4" s="1"/>
  <c r="AM222" i="4" a="1"/>
  <c r="AM222" i="4" s="1"/>
  <c r="AN222" i="4" a="1"/>
  <c r="AN222" i="4" s="1"/>
  <c r="AO222" i="4" a="1"/>
  <c r="AO222" i="4" s="1"/>
  <c r="AP222" i="4" a="1"/>
  <c r="AP222" i="4" s="1"/>
  <c r="AQ222" i="4" a="1"/>
  <c r="AQ222" i="4" s="1"/>
  <c r="AR222" i="4" a="1"/>
  <c r="AR222" i="4" s="1"/>
  <c r="AM223" i="4" a="1"/>
  <c r="AM223" i="4" s="1"/>
  <c r="AN223" i="4" a="1"/>
  <c r="AN223" i="4" s="1"/>
  <c r="AO223" i="4" a="1"/>
  <c r="AO223" i="4" s="1"/>
  <c r="AP223" i="4" a="1"/>
  <c r="AP223" i="4" s="1"/>
  <c r="AQ223" i="4" a="1"/>
  <c r="AQ223" i="4" s="1"/>
  <c r="AR223" i="4" a="1"/>
  <c r="AR223" i="4" s="1"/>
  <c r="AM224" i="4" a="1"/>
  <c r="AM224" i="4" s="1"/>
  <c r="AN224" i="4" a="1"/>
  <c r="AN224" i="4" s="1"/>
  <c r="AO224" i="4" a="1"/>
  <c r="AO224" i="4" s="1"/>
  <c r="AP224" i="4" a="1"/>
  <c r="AP224" i="4" s="1"/>
  <c r="AQ224" i="4" a="1"/>
  <c r="AQ224" i="4" s="1"/>
  <c r="AR224" i="4" a="1"/>
  <c r="AR224" i="4" s="1"/>
  <c r="AM225" i="4" a="1"/>
  <c r="AM225" i="4" s="1"/>
  <c r="AN225" i="4" a="1"/>
  <c r="AN225" i="4" s="1"/>
  <c r="AO225" i="4" a="1"/>
  <c r="AO225" i="4" s="1"/>
  <c r="AP225" i="4" a="1"/>
  <c r="AP225" i="4" s="1"/>
  <c r="AQ225" i="4" a="1"/>
  <c r="AQ225" i="4" s="1"/>
  <c r="AR225" i="4" a="1"/>
  <c r="AR225" i="4" s="1"/>
  <c r="AM226" i="4" a="1"/>
  <c r="AM226" i="4" s="1"/>
  <c r="AN226" i="4" a="1"/>
  <c r="AN226" i="4" s="1"/>
  <c r="AO226" i="4" a="1"/>
  <c r="AO226" i="4" s="1"/>
  <c r="AP226" i="4" a="1"/>
  <c r="AP226" i="4" s="1"/>
  <c r="AQ226" i="4" a="1"/>
  <c r="AQ226" i="4" s="1"/>
  <c r="AR226" i="4" a="1"/>
  <c r="AR226" i="4" s="1"/>
  <c r="AM227" i="4" a="1"/>
  <c r="AM227" i="4" s="1"/>
  <c r="AN227" i="4" a="1"/>
  <c r="AN227" i="4" s="1"/>
  <c r="AO227" i="4" a="1"/>
  <c r="AO227" i="4" s="1"/>
  <c r="AP227" i="4" a="1"/>
  <c r="AP227" i="4" s="1"/>
  <c r="AQ227" i="4" a="1"/>
  <c r="AQ227" i="4" s="1"/>
  <c r="AR227" i="4" a="1"/>
  <c r="AR227" i="4" s="1"/>
  <c r="AM228" i="4" a="1"/>
  <c r="AM228" i="4" s="1"/>
  <c r="AN228" i="4" a="1"/>
  <c r="AN228" i="4" s="1"/>
  <c r="AO228" i="4" a="1"/>
  <c r="AO228" i="4" s="1"/>
  <c r="AP228" i="4" a="1"/>
  <c r="AP228" i="4" s="1"/>
  <c r="AQ228" i="4" a="1"/>
  <c r="AQ228" i="4" s="1"/>
  <c r="AR228" i="4" a="1"/>
  <c r="AR228" i="4" s="1"/>
  <c r="AM229" i="4" a="1"/>
  <c r="AM229" i="4" s="1"/>
  <c r="AN229" i="4" a="1"/>
  <c r="AN229" i="4" s="1"/>
  <c r="AO229" i="4" a="1"/>
  <c r="AO229" i="4" s="1"/>
  <c r="AP229" i="4" a="1"/>
  <c r="AP229" i="4" s="1"/>
  <c r="AQ229" i="4" a="1"/>
  <c r="AQ229" i="4" s="1"/>
  <c r="AR229" i="4" a="1"/>
  <c r="AR229" i="4" s="1"/>
  <c r="AM230" i="4" a="1"/>
  <c r="AM230" i="4" s="1"/>
  <c r="AN230" i="4" a="1"/>
  <c r="AN230" i="4" s="1"/>
  <c r="AO230" i="4" a="1"/>
  <c r="AO230" i="4" s="1"/>
  <c r="AP230" i="4" a="1"/>
  <c r="AP230" i="4" s="1"/>
  <c r="AQ230" i="4" a="1"/>
  <c r="AQ230" i="4" s="1"/>
  <c r="AR230" i="4" a="1"/>
  <c r="AR230" i="4" s="1"/>
  <c r="AM231" i="4" a="1"/>
  <c r="AM231" i="4" s="1"/>
  <c r="AN231" i="4" a="1"/>
  <c r="AN231" i="4" s="1"/>
  <c r="AO231" i="4" a="1"/>
  <c r="AO231" i="4" s="1"/>
  <c r="AP231" i="4" a="1"/>
  <c r="AP231" i="4" s="1"/>
  <c r="AQ231" i="4" a="1"/>
  <c r="AQ231" i="4" s="1"/>
  <c r="AR231" i="4" a="1"/>
  <c r="AR231" i="4" s="1"/>
  <c r="AM232" i="4" a="1"/>
  <c r="AM232" i="4" s="1"/>
  <c r="AN232" i="4" a="1"/>
  <c r="AN232" i="4" s="1"/>
  <c r="AO232" i="4" a="1"/>
  <c r="AO232" i="4" s="1"/>
  <c r="AP232" i="4" a="1"/>
  <c r="AP232" i="4" s="1"/>
  <c r="AQ232" i="4" a="1"/>
  <c r="AQ232" i="4" s="1"/>
  <c r="AR232" i="4" a="1"/>
  <c r="AR232" i="4" s="1"/>
  <c r="AM233" i="4" a="1"/>
  <c r="AM233" i="4" s="1"/>
  <c r="AN233" i="4" a="1"/>
  <c r="AN233" i="4" s="1"/>
  <c r="AO233" i="4" a="1"/>
  <c r="AO233" i="4" s="1"/>
  <c r="AP233" i="4" a="1"/>
  <c r="AP233" i="4" s="1"/>
  <c r="AQ233" i="4" a="1"/>
  <c r="AQ233" i="4" s="1"/>
  <c r="AR233" i="4" a="1"/>
  <c r="AR233" i="4" s="1"/>
  <c r="AM234" i="4" a="1"/>
  <c r="AM234" i="4" s="1"/>
  <c r="AN234" i="4" a="1"/>
  <c r="AN234" i="4" s="1"/>
  <c r="AO234" i="4" a="1"/>
  <c r="AO234" i="4" s="1"/>
  <c r="AP234" i="4" a="1"/>
  <c r="AP234" i="4" s="1"/>
  <c r="AQ234" i="4" a="1"/>
  <c r="AQ234" i="4" s="1"/>
  <c r="AR234" i="4" a="1"/>
  <c r="AR234" i="4" s="1"/>
  <c r="AM235" i="4" a="1"/>
  <c r="AM235" i="4" s="1"/>
  <c r="AN235" i="4" a="1"/>
  <c r="AN235" i="4" s="1"/>
  <c r="AO235" i="4" a="1"/>
  <c r="AO235" i="4" s="1"/>
  <c r="AP235" i="4" a="1"/>
  <c r="AP235" i="4" s="1"/>
  <c r="AQ235" i="4" a="1"/>
  <c r="AQ235" i="4" s="1"/>
  <c r="AR235" i="4" a="1"/>
  <c r="AR235" i="4" s="1"/>
  <c r="AM236" i="4" a="1"/>
  <c r="AM236" i="4" s="1"/>
  <c r="AN236" i="4" a="1"/>
  <c r="AN236" i="4" s="1"/>
  <c r="AO236" i="4" a="1"/>
  <c r="AO236" i="4" s="1"/>
  <c r="AP236" i="4" a="1"/>
  <c r="AP236" i="4" s="1"/>
  <c r="AQ236" i="4" a="1"/>
  <c r="AQ236" i="4" s="1"/>
  <c r="AR236" i="4" a="1"/>
  <c r="AR236" i="4" s="1"/>
  <c r="AM237" i="4" a="1"/>
  <c r="AM237" i="4" s="1"/>
  <c r="AN237" i="4" a="1"/>
  <c r="AN237" i="4" s="1"/>
  <c r="AO237" i="4" a="1"/>
  <c r="AO237" i="4" s="1"/>
  <c r="AP237" i="4" a="1"/>
  <c r="AP237" i="4" s="1"/>
  <c r="AQ237" i="4" a="1"/>
  <c r="AQ237" i="4" s="1"/>
  <c r="AR237" i="4" a="1"/>
  <c r="AR237" i="4" s="1"/>
  <c r="AM238" i="4" a="1"/>
  <c r="AM238" i="4" s="1"/>
  <c r="AN238" i="4" a="1"/>
  <c r="AN238" i="4" s="1"/>
  <c r="AO238" i="4" a="1"/>
  <c r="AO238" i="4" s="1"/>
  <c r="AP238" i="4" a="1"/>
  <c r="AP238" i="4" s="1"/>
  <c r="AQ238" i="4" a="1"/>
  <c r="AQ238" i="4" s="1"/>
  <c r="AR238" i="4" a="1"/>
  <c r="AR238" i="4" s="1"/>
  <c r="AM239" i="4" a="1"/>
  <c r="AM239" i="4" s="1"/>
  <c r="AN239" i="4" a="1"/>
  <c r="AN239" i="4" s="1"/>
  <c r="AO239" i="4" a="1"/>
  <c r="AO239" i="4" s="1"/>
  <c r="AP239" i="4" a="1"/>
  <c r="AP239" i="4" s="1"/>
  <c r="AQ239" i="4" a="1"/>
  <c r="AQ239" i="4" s="1"/>
  <c r="AR239" i="4" a="1"/>
  <c r="AR239" i="4" s="1"/>
  <c r="AM240" i="4" a="1"/>
  <c r="AM240" i="4" s="1"/>
  <c r="AN240" i="4" a="1"/>
  <c r="AN240" i="4" s="1"/>
  <c r="AO240" i="4" a="1"/>
  <c r="AO240" i="4" s="1"/>
  <c r="AP240" i="4" a="1"/>
  <c r="AP240" i="4" s="1"/>
  <c r="AQ240" i="4" a="1"/>
  <c r="AQ240" i="4" s="1"/>
  <c r="AR240" i="4" a="1"/>
  <c r="AR240" i="4" s="1"/>
  <c r="AM241" i="4" a="1"/>
  <c r="AM241" i="4" s="1"/>
  <c r="AN241" i="4" a="1"/>
  <c r="AN241" i="4" s="1"/>
  <c r="AO241" i="4" a="1"/>
  <c r="AO241" i="4" s="1"/>
  <c r="AP241" i="4" a="1"/>
  <c r="AP241" i="4" s="1"/>
  <c r="AQ241" i="4" a="1"/>
  <c r="AQ241" i="4" s="1"/>
  <c r="AR241" i="4" a="1"/>
  <c r="AR241" i="4" s="1"/>
  <c r="AM242" i="4" a="1"/>
  <c r="AM242" i="4" s="1"/>
  <c r="AN242" i="4" a="1"/>
  <c r="AN242" i="4" s="1"/>
  <c r="AO242" i="4" a="1"/>
  <c r="AO242" i="4" s="1"/>
  <c r="AP242" i="4" a="1"/>
  <c r="AP242" i="4" s="1"/>
  <c r="AQ242" i="4" a="1"/>
  <c r="AQ242" i="4" s="1"/>
  <c r="AR242" i="4" a="1"/>
  <c r="AR242" i="4" s="1"/>
  <c r="AM243" i="4" a="1"/>
  <c r="AM243" i="4" s="1"/>
  <c r="AN243" i="4" a="1"/>
  <c r="AN243" i="4" s="1"/>
  <c r="AO243" i="4" a="1"/>
  <c r="AO243" i="4" s="1"/>
  <c r="AP243" i="4" a="1"/>
  <c r="AP243" i="4" s="1"/>
  <c r="AQ243" i="4" a="1"/>
  <c r="AQ243" i="4" s="1"/>
  <c r="AR243" i="4" a="1"/>
  <c r="AR243" i="4" s="1"/>
  <c r="AM244" i="4" a="1"/>
  <c r="AM244" i="4" s="1"/>
  <c r="AN244" i="4" a="1"/>
  <c r="AN244" i="4" s="1"/>
  <c r="AO244" i="4" a="1"/>
  <c r="AO244" i="4" s="1"/>
  <c r="AP244" i="4" a="1"/>
  <c r="AP244" i="4" s="1"/>
  <c r="AQ244" i="4" a="1"/>
  <c r="AQ244" i="4" s="1"/>
  <c r="AR244" i="4" a="1"/>
  <c r="AR244" i="4" s="1"/>
  <c r="AM245" i="4" a="1"/>
  <c r="AM245" i="4" s="1"/>
  <c r="AN245" i="4" a="1"/>
  <c r="AN245" i="4" s="1"/>
  <c r="AO245" i="4" a="1"/>
  <c r="AO245" i="4" s="1"/>
  <c r="AP245" i="4" a="1"/>
  <c r="AP245" i="4" s="1"/>
  <c r="AQ245" i="4" a="1"/>
  <c r="AQ245" i="4" s="1"/>
  <c r="AR245" i="4" a="1"/>
  <c r="AR245" i="4" s="1"/>
  <c r="AM246" i="4" a="1"/>
  <c r="AM246" i="4" s="1"/>
  <c r="AN246" i="4" a="1"/>
  <c r="AN246" i="4" s="1"/>
  <c r="AO246" i="4" a="1"/>
  <c r="AO246" i="4" s="1"/>
  <c r="AP246" i="4" a="1"/>
  <c r="AP246" i="4" s="1"/>
  <c r="AQ246" i="4" a="1"/>
  <c r="AQ246" i="4" s="1"/>
  <c r="AR246" i="4" a="1"/>
  <c r="AR246" i="4" s="1"/>
  <c r="AM247" i="4" a="1"/>
  <c r="AM247" i="4" s="1"/>
  <c r="AN247" i="4" a="1"/>
  <c r="AN247" i="4" s="1"/>
  <c r="AO247" i="4" a="1"/>
  <c r="AO247" i="4" s="1"/>
  <c r="AP247" i="4" a="1"/>
  <c r="AP247" i="4" s="1"/>
  <c r="AQ247" i="4" a="1"/>
  <c r="AQ247" i="4" s="1"/>
  <c r="AR247" i="4" a="1"/>
  <c r="AR247" i="4" s="1"/>
  <c r="AM248" i="4" a="1"/>
  <c r="AM248" i="4" s="1"/>
  <c r="AN248" i="4" a="1"/>
  <c r="AN248" i="4" s="1"/>
  <c r="AO248" i="4" a="1"/>
  <c r="AO248" i="4" s="1"/>
  <c r="AP248" i="4" a="1"/>
  <c r="AP248" i="4" s="1"/>
  <c r="AQ248" i="4" a="1"/>
  <c r="AQ248" i="4" s="1"/>
  <c r="AR248" i="4" a="1"/>
  <c r="AR248" i="4" s="1"/>
  <c r="AM249" i="4" a="1"/>
  <c r="AM249" i="4" s="1"/>
  <c r="AN249" i="4" a="1"/>
  <c r="AN249" i="4" s="1"/>
  <c r="AO249" i="4" a="1"/>
  <c r="AO249" i="4" s="1"/>
  <c r="AP249" i="4" a="1"/>
  <c r="AP249" i="4" s="1"/>
  <c r="AQ249" i="4" a="1"/>
  <c r="AQ249" i="4" s="1"/>
  <c r="AR249" i="4" a="1"/>
  <c r="AR249" i="4" s="1"/>
  <c r="AM250" i="4" a="1"/>
  <c r="AM250" i="4" s="1"/>
  <c r="AN250" i="4" a="1"/>
  <c r="AN250" i="4" s="1"/>
  <c r="AO250" i="4" a="1"/>
  <c r="AO250" i="4" s="1"/>
  <c r="AP250" i="4" a="1"/>
  <c r="AP250" i="4" s="1"/>
  <c r="AQ250" i="4" a="1"/>
  <c r="AQ250" i="4" s="1"/>
  <c r="AR250" i="4" a="1"/>
  <c r="AR250" i="4" s="1"/>
  <c r="AM251" i="4" a="1"/>
  <c r="AM251" i="4" s="1"/>
  <c r="AN251" i="4" a="1"/>
  <c r="AN251" i="4" s="1"/>
  <c r="AO251" i="4" a="1"/>
  <c r="AO251" i="4" s="1"/>
  <c r="AP251" i="4" a="1"/>
  <c r="AP251" i="4" s="1"/>
  <c r="AQ251" i="4" a="1"/>
  <c r="AQ251" i="4" s="1"/>
  <c r="AR251" i="4" a="1"/>
  <c r="AR251" i="4" s="1"/>
  <c r="AM252" i="4" a="1"/>
  <c r="AM252" i="4" s="1"/>
  <c r="AN252" i="4" a="1"/>
  <c r="AN252" i="4" s="1"/>
  <c r="AO252" i="4" a="1"/>
  <c r="AO252" i="4" s="1"/>
  <c r="AP252" i="4" a="1"/>
  <c r="AP252" i="4" s="1"/>
  <c r="AQ252" i="4" a="1"/>
  <c r="AQ252" i="4" s="1"/>
  <c r="AR252" i="4" a="1"/>
  <c r="AR252" i="4" s="1"/>
  <c r="AM253" i="4" a="1"/>
  <c r="AM253" i="4" s="1"/>
  <c r="AN253" i="4" a="1"/>
  <c r="AN253" i="4" s="1"/>
  <c r="AO253" i="4" a="1"/>
  <c r="AO253" i="4" s="1"/>
  <c r="AP253" i="4" a="1"/>
  <c r="AP253" i="4" s="1"/>
  <c r="AQ253" i="4" a="1"/>
  <c r="AQ253" i="4" s="1"/>
  <c r="AR253" i="4" a="1"/>
  <c r="AR253" i="4" s="1"/>
  <c r="AM254" i="4" a="1"/>
  <c r="AM254" i="4" s="1"/>
  <c r="AN254" i="4" a="1"/>
  <c r="AN254" i="4" s="1"/>
  <c r="AO254" i="4" a="1"/>
  <c r="AO254" i="4" s="1"/>
  <c r="AP254" i="4" a="1"/>
  <c r="AP254" i="4" s="1"/>
  <c r="AQ254" i="4" a="1"/>
  <c r="AQ254" i="4" s="1"/>
  <c r="AR254" i="4" a="1"/>
  <c r="AR254" i="4" s="1"/>
  <c r="AM255" i="4" a="1"/>
  <c r="AM255" i="4" s="1"/>
  <c r="AN255" i="4" a="1"/>
  <c r="AN255" i="4" s="1"/>
  <c r="AO255" i="4" a="1"/>
  <c r="AO255" i="4" s="1"/>
  <c r="AP255" i="4" a="1"/>
  <c r="AP255" i="4" s="1"/>
  <c r="AQ255" i="4" a="1"/>
  <c r="AQ255" i="4" s="1"/>
  <c r="AR255" i="4" a="1"/>
  <c r="AR255" i="4" s="1"/>
  <c r="AM256" i="4" a="1"/>
  <c r="AM256" i="4" s="1"/>
  <c r="AN256" i="4" a="1"/>
  <c r="AN256" i="4" s="1"/>
  <c r="AO256" i="4" a="1"/>
  <c r="AO256" i="4" s="1"/>
  <c r="AP256" i="4" a="1"/>
  <c r="AP256" i="4" s="1"/>
  <c r="AQ256" i="4" a="1"/>
  <c r="AQ256" i="4" s="1"/>
  <c r="AR256" i="4" a="1"/>
  <c r="AR256" i="4" s="1"/>
  <c r="AM257" i="4" a="1"/>
  <c r="AM257" i="4" s="1"/>
  <c r="AN257" i="4" a="1"/>
  <c r="AN257" i="4" s="1"/>
  <c r="AO257" i="4" a="1"/>
  <c r="AO257" i="4" s="1"/>
  <c r="AP257" i="4" a="1"/>
  <c r="AP257" i="4" s="1"/>
  <c r="AQ257" i="4" a="1"/>
  <c r="AQ257" i="4" s="1"/>
  <c r="AR257" i="4" a="1"/>
  <c r="AR257" i="4" s="1"/>
  <c r="AM258" i="4" a="1"/>
  <c r="AM258" i="4" s="1"/>
  <c r="AN258" i="4" a="1"/>
  <c r="AN258" i="4" s="1"/>
  <c r="AO258" i="4" a="1"/>
  <c r="AO258" i="4" s="1"/>
  <c r="AP258" i="4" a="1"/>
  <c r="AP258" i="4" s="1"/>
  <c r="AQ258" i="4" a="1"/>
  <c r="AQ258" i="4" s="1"/>
  <c r="AR258" i="4" a="1"/>
  <c r="AR258" i="4" s="1"/>
  <c r="AM259" i="4" a="1"/>
  <c r="AM259" i="4" s="1"/>
  <c r="AN259" i="4" a="1"/>
  <c r="AN259" i="4" s="1"/>
  <c r="AO259" i="4" a="1"/>
  <c r="AO259" i="4" s="1"/>
  <c r="AP259" i="4" a="1"/>
  <c r="AP259" i="4" s="1"/>
  <c r="AQ259" i="4" a="1"/>
  <c r="AQ259" i="4" s="1"/>
  <c r="AR259" i="4" a="1"/>
  <c r="AR259" i="4" s="1"/>
  <c r="AM260" i="4" a="1"/>
  <c r="AM260" i="4" s="1"/>
  <c r="AN260" i="4" a="1"/>
  <c r="AN260" i="4" s="1"/>
  <c r="AO260" i="4" a="1"/>
  <c r="AO260" i="4" s="1"/>
  <c r="AP260" i="4" a="1"/>
  <c r="AP260" i="4" s="1"/>
  <c r="AQ260" i="4" a="1"/>
  <c r="AQ260" i="4" s="1"/>
  <c r="AR260" i="4" a="1"/>
  <c r="AR260" i="4" s="1"/>
  <c r="AM261" i="4" a="1"/>
  <c r="AM261" i="4" s="1"/>
  <c r="AN261" i="4" a="1"/>
  <c r="AN261" i="4" s="1"/>
  <c r="AO261" i="4" a="1"/>
  <c r="AO261" i="4" s="1"/>
  <c r="AP261" i="4" a="1"/>
  <c r="AP261" i="4" s="1"/>
  <c r="AQ261" i="4" a="1"/>
  <c r="AQ261" i="4" s="1"/>
  <c r="AR261" i="4" a="1"/>
  <c r="AR261" i="4" s="1"/>
  <c r="AM262" i="4" a="1"/>
  <c r="AM262" i="4" s="1"/>
  <c r="AN262" i="4" a="1"/>
  <c r="AN262" i="4" s="1"/>
  <c r="AO262" i="4" a="1"/>
  <c r="AO262" i="4" s="1"/>
  <c r="AP262" i="4" a="1"/>
  <c r="AP262" i="4" s="1"/>
  <c r="AQ262" i="4" a="1"/>
  <c r="AQ262" i="4" s="1"/>
  <c r="AR262" i="4" a="1"/>
  <c r="AR262" i="4" s="1"/>
  <c r="AM263" i="4" a="1"/>
  <c r="AM263" i="4" s="1"/>
  <c r="AN263" i="4" a="1"/>
  <c r="AN263" i="4" s="1"/>
  <c r="AO263" i="4" a="1"/>
  <c r="AO263" i="4" s="1"/>
  <c r="AP263" i="4" a="1"/>
  <c r="AP263" i="4" s="1"/>
  <c r="AQ263" i="4" a="1"/>
  <c r="AQ263" i="4" s="1"/>
  <c r="AR263" i="4" a="1"/>
  <c r="AR263" i="4" s="1"/>
  <c r="AM264" i="4" a="1"/>
  <c r="AM264" i="4" s="1"/>
  <c r="AN264" i="4" a="1"/>
  <c r="AN264" i="4" s="1"/>
  <c r="AO264" i="4" a="1"/>
  <c r="AO264" i="4" s="1"/>
  <c r="AP264" i="4" a="1"/>
  <c r="AP264" i="4" s="1"/>
  <c r="AQ264" i="4" a="1"/>
  <c r="AQ264" i="4" s="1"/>
  <c r="AR264" i="4" a="1"/>
  <c r="AR264" i="4" s="1"/>
  <c r="AM265" i="4" a="1"/>
  <c r="AM265" i="4" s="1"/>
  <c r="AN265" i="4" a="1"/>
  <c r="AN265" i="4" s="1"/>
  <c r="AO265" i="4" a="1"/>
  <c r="AO265" i="4" s="1"/>
  <c r="AP265" i="4" a="1"/>
  <c r="AP265" i="4" s="1"/>
  <c r="AQ265" i="4" a="1"/>
  <c r="AQ265" i="4" s="1"/>
  <c r="AR265" i="4" a="1"/>
  <c r="AR265" i="4" s="1"/>
  <c r="AM266" i="4" a="1"/>
  <c r="AM266" i="4" s="1"/>
  <c r="AN266" i="4" a="1"/>
  <c r="AN266" i="4" s="1"/>
  <c r="AO266" i="4" a="1"/>
  <c r="AO266" i="4" s="1"/>
  <c r="AP266" i="4" a="1"/>
  <c r="AP266" i="4" s="1"/>
  <c r="AQ266" i="4" a="1"/>
  <c r="AQ266" i="4" s="1"/>
  <c r="AR266" i="4" a="1"/>
  <c r="AR266" i="4" s="1"/>
  <c r="AM267" i="4" a="1"/>
  <c r="AM267" i="4" s="1"/>
  <c r="AN267" i="4" a="1"/>
  <c r="AN267" i="4" s="1"/>
  <c r="AO267" i="4" a="1"/>
  <c r="AO267" i="4" s="1"/>
  <c r="AP267" i="4" a="1"/>
  <c r="AP267" i="4" s="1"/>
  <c r="AQ267" i="4" a="1"/>
  <c r="AQ267" i="4" s="1"/>
  <c r="AR267" i="4" a="1"/>
  <c r="AR267" i="4" s="1"/>
  <c r="AM268" i="4" a="1"/>
  <c r="AM268" i="4" s="1"/>
  <c r="AN268" i="4" a="1"/>
  <c r="AN268" i="4" s="1"/>
  <c r="AO268" i="4" a="1"/>
  <c r="AO268" i="4" s="1"/>
  <c r="AP268" i="4" a="1"/>
  <c r="AP268" i="4" s="1"/>
  <c r="AQ268" i="4" a="1"/>
  <c r="AQ268" i="4" s="1"/>
  <c r="AR268" i="4" a="1"/>
  <c r="AR268" i="4" s="1"/>
  <c r="AM269" i="4" a="1"/>
  <c r="AM269" i="4" s="1"/>
  <c r="AN269" i="4" a="1"/>
  <c r="AN269" i="4" s="1"/>
  <c r="AO269" i="4" a="1"/>
  <c r="AO269" i="4" s="1"/>
  <c r="AP269" i="4" a="1"/>
  <c r="AP269" i="4" s="1"/>
  <c r="AQ269" i="4" a="1"/>
  <c r="AQ269" i="4" s="1"/>
  <c r="AR269" i="4" a="1"/>
  <c r="AR269" i="4" s="1"/>
  <c r="AM270" i="4" a="1"/>
  <c r="AM270" i="4" s="1"/>
  <c r="AN270" i="4" a="1"/>
  <c r="AN270" i="4" s="1"/>
  <c r="AO270" i="4" a="1"/>
  <c r="AO270" i="4" s="1"/>
  <c r="AP270" i="4" a="1"/>
  <c r="AP270" i="4" s="1"/>
  <c r="AQ270" i="4" a="1"/>
  <c r="AQ270" i="4" s="1"/>
  <c r="AR270" i="4" a="1"/>
  <c r="AR270" i="4" s="1"/>
  <c r="AM271" i="4" a="1"/>
  <c r="AM271" i="4" s="1"/>
  <c r="AN271" i="4" a="1"/>
  <c r="AN271" i="4" s="1"/>
  <c r="AO271" i="4" a="1"/>
  <c r="AO271" i="4" s="1"/>
  <c r="AP271" i="4" a="1"/>
  <c r="AP271" i="4" s="1"/>
  <c r="AQ271" i="4" a="1"/>
  <c r="AQ271" i="4" s="1"/>
  <c r="AR271" i="4" a="1"/>
  <c r="AR271" i="4" s="1"/>
  <c r="AM272" i="4" a="1"/>
  <c r="AM272" i="4" s="1"/>
  <c r="AN272" i="4" a="1"/>
  <c r="AN272" i="4" s="1"/>
  <c r="AO272" i="4" a="1"/>
  <c r="AO272" i="4" s="1"/>
  <c r="AP272" i="4" a="1"/>
  <c r="AP272" i="4" s="1"/>
  <c r="AQ272" i="4" a="1"/>
  <c r="AQ272" i="4" s="1"/>
  <c r="AR272" i="4" a="1"/>
  <c r="AR272" i="4" s="1"/>
  <c r="AM273" i="4" a="1"/>
  <c r="AM273" i="4" s="1"/>
  <c r="AN273" i="4" a="1"/>
  <c r="AN273" i="4" s="1"/>
  <c r="AO273" i="4" a="1"/>
  <c r="AO273" i="4" s="1"/>
  <c r="AP273" i="4" a="1"/>
  <c r="AP273" i="4" s="1"/>
  <c r="AQ273" i="4" a="1"/>
  <c r="AQ273" i="4" s="1"/>
  <c r="AR273" i="4" a="1"/>
  <c r="AR273" i="4" s="1"/>
  <c r="AM274" i="4" a="1"/>
  <c r="AM274" i="4" s="1"/>
  <c r="AN274" i="4" a="1"/>
  <c r="AN274" i="4" s="1"/>
  <c r="AO274" i="4" a="1"/>
  <c r="AO274" i="4" s="1"/>
  <c r="AP274" i="4" a="1"/>
  <c r="AP274" i="4" s="1"/>
  <c r="AQ274" i="4" a="1"/>
  <c r="AQ274" i="4" s="1"/>
  <c r="AR274" i="4" a="1"/>
  <c r="AR274" i="4" s="1"/>
  <c r="AM275" i="4" a="1"/>
  <c r="AM275" i="4" s="1"/>
  <c r="AN275" i="4" a="1"/>
  <c r="AN275" i="4" s="1"/>
  <c r="AO275" i="4" a="1"/>
  <c r="AO275" i="4" s="1"/>
  <c r="AP275" i="4" a="1"/>
  <c r="AP275" i="4" s="1"/>
  <c r="AQ275" i="4" a="1"/>
  <c r="AQ275" i="4" s="1"/>
  <c r="AR275" i="4" a="1"/>
  <c r="AR275" i="4" s="1"/>
  <c r="AM276" i="4" a="1"/>
  <c r="AM276" i="4" s="1"/>
  <c r="AN276" i="4" a="1"/>
  <c r="AN276" i="4" s="1"/>
  <c r="AO276" i="4" a="1"/>
  <c r="AO276" i="4" s="1"/>
  <c r="AP276" i="4" a="1"/>
  <c r="AP276" i="4" s="1"/>
  <c r="AQ276" i="4" a="1"/>
  <c r="AQ276" i="4" s="1"/>
  <c r="AR276" i="4" a="1"/>
  <c r="AR276" i="4" s="1"/>
  <c r="AM277" i="4" a="1"/>
  <c r="AM277" i="4" s="1"/>
  <c r="AN277" i="4" a="1"/>
  <c r="AN277" i="4" s="1"/>
  <c r="AO277" i="4" a="1"/>
  <c r="AO277" i="4" s="1"/>
  <c r="AP277" i="4" a="1"/>
  <c r="AP277" i="4" s="1"/>
  <c r="AQ277" i="4" a="1"/>
  <c r="AQ277" i="4" s="1"/>
  <c r="AR277" i="4" a="1"/>
  <c r="AR277" i="4" s="1"/>
  <c r="AM278" i="4" a="1"/>
  <c r="AM278" i="4" s="1"/>
  <c r="AN278" i="4" a="1"/>
  <c r="AN278" i="4" s="1"/>
  <c r="AO278" i="4" a="1"/>
  <c r="AO278" i="4" s="1"/>
  <c r="AP278" i="4" a="1"/>
  <c r="AP278" i="4" s="1"/>
  <c r="AQ278" i="4" a="1"/>
  <c r="AQ278" i="4" s="1"/>
  <c r="AR278" i="4" a="1"/>
  <c r="AR278" i="4" s="1"/>
  <c r="AM279" i="4" a="1"/>
  <c r="AM279" i="4" s="1"/>
  <c r="AN279" i="4" a="1"/>
  <c r="AN279" i="4" s="1"/>
  <c r="AO279" i="4" a="1"/>
  <c r="AO279" i="4" s="1"/>
  <c r="AP279" i="4" a="1"/>
  <c r="AP279" i="4" s="1"/>
  <c r="AQ279" i="4" a="1"/>
  <c r="AQ279" i="4" s="1"/>
  <c r="AR279" i="4" a="1"/>
  <c r="AR279" i="4" s="1"/>
  <c r="AM280" i="4" a="1"/>
  <c r="AM280" i="4" s="1"/>
  <c r="AN280" i="4" a="1"/>
  <c r="AN280" i="4" s="1"/>
  <c r="AO280" i="4" a="1"/>
  <c r="AO280" i="4" s="1"/>
  <c r="AP280" i="4" a="1"/>
  <c r="AP280" i="4" s="1"/>
  <c r="AQ280" i="4" a="1"/>
  <c r="AQ280" i="4" s="1"/>
  <c r="AR280" i="4" a="1"/>
  <c r="AR280" i="4" s="1"/>
  <c r="AM281" i="4" a="1"/>
  <c r="AM281" i="4" s="1"/>
  <c r="AN281" i="4" a="1"/>
  <c r="AN281" i="4" s="1"/>
  <c r="AO281" i="4" a="1"/>
  <c r="AO281" i="4" s="1"/>
  <c r="AP281" i="4" a="1"/>
  <c r="AP281" i="4" s="1"/>
  <c r="AQ281" i="4" a="1"/>
  <c r="AQ281" i="4" s="1"/>
  <c r="AR281" i="4" a="1"/>
  <c r="AR281" i="4" s="1"/>
  <c r="AM282" i="4" a="1"/>
  <c r="AM282" i="4" s="1"/>
  <c r="AN282" i="4" a="1"/>
  <c r="AN282" i="4" s="1"/>
  <c r="AO282" i="4" a="1"/>
  <c r="AO282" i="4" s="1"/>
  <c r="AP282" i="4" a="1"/>
  <c r="AP282" i="4" s="1"/>
  <c r="AQ282" i="4" a="1"/>
  <c r="AQ282" i="4" s="1"/>
  <c r="AR282" i="4" a="1"/>
  <c r="AR282" i="4" s="1"/>
  <c r="AM283" i="4" a="1"/>
  <c r="AM283" i="4" s="1"/>
  <c r="AN283" i="4" a="1"/>
  <c r="AN283" i="4" s="1"/>
  <c r="AO283" i="4" a="1"/>
  <c r="AO283" i="4" s="1"/>
  <c r="AP283" i="4" a="1"/>
  <c r="AP283" i="4" s="1"/>
  <c r="AQ283" i="4" a="1"/>
  <c r="AQ283" i="4" s="1"/>
  <c r="AR283" i="4" a="1"/>
  <c r="AR283" i="4" s="1"/>
  <c r="AM284" i="4" a="1"/>
  <c r="AM284" i="4" s="1"/>
  <c r="AN284" i="4" a="1"/>
  <c r="AN284" i="4" s="1"/>
  <c r="AO284" i="4" a="1"/>
  <c r="AO284" i="4" s="1"/>
  <c r="AP284" i="4" a="1"/>
  <c r="AP284" i="4" s="1"/>
  <c r="AQ284" i="4" a="1"/>
  <c r="AQ284" i="4" s="1"/>
  <c r="AR284" i="4" a="1"/>
  <c r="AR284" i="4" s="1"/>
  <c r="AM285" i="4" a="1"/>
  <c r="AM285" i="4" s="1"/>
  <c r="AN285" i="4" a="1"/>
  <c r="AN285" i="4" s="1"/>
  <c r="AO285" i="4" a="1"/>
  <c r="AO285" i="4" s="1"/>
  <c r="AP285" i="4" a="1"/>
  <c r="AP285" i="4" s="1"/>
  <c r="AQ285" i="4" a="1"/>
  <c r="AQ285" i="4" s="1"/>
  <c r="AR285" i="4" a="1"/>
  <c r="AR285" i="4" s="1"/>
  <c r="AM286" i="4" a="1"/>
  <c r="AM286" i="4" s="1"/>
  <c r="AN286" i="4" a="1"/>
  <c r="AN286" i="4" s="1"/>
  <c r="AO286" i="4" a="1"/>
  <c r="AO286" i="4" s="1"/>
  <c r="AP286" i="4" a="1"/>
  <c r="AP286" i="4" s="1"/>
  <c r="AQ286" i="4" a="1"/>
  <c r="AQ286" i="4" s="1"/>
  <c r="AR286" i="4" a="1"/>
  <c r="AR286" i="4" s="1"/>
  <c r="AM287" i="4" a="1"/>
  <c r="AM287" i="4" s="1"/>
  <c r="AN287" i="4" a="1"/>
  <c r="AN287" i="4" s="1"/>
  <c r="AO287" i="4" a="1"/>
  <c r="AO287" i="4" s="1"/>
  <c r="AP287" i="4" a="1"/>
  <c r="AP287" i="4" s="1"/>
  <c r="AQ287" i="4" a="1"/>
  <c r="AQ287" i="4" s="1"/>
  <c r="AR287" i="4" a="1"/>
  <c r="AR287" i="4" s="1"/>
  <c r="AM288" i="4" a="1"/>
  <c r="AM288" i="4" s="1"/>
  <c r="AN288" i="4" a="1"/>
  <c r="AN288" i="4" s="1"/>
  <c r="AO288" i="4" a="1"/>
  <c r="AO288" i="4" s="1"/>
  <c r="AP288" i="4" a="1"/>
  <c r="AP288" i="4" s="1"/>
  <c r="AQ288" i="4" a="1"/>
  <c r="AQ288" i="4" s="1"/>
  <c r="AR288" i="4" a="1"/>
  <c r="AR288" i="4" s="1"/>
  <c r="AM289" i="4" a="1"/>
  <c r="AM289" i="4" s="1"/>
  <c r="AN289" i="4" a="1"/>
  <c r="AN289" i="4" s="1"/>
  <c r="AO289" i="4" a="1"/>
  <c r="AO289" i="4" s="1"/>
  <c r="AP289" i="4" a="1"/>
  <c r="AP289" i="4" s="1"/>
  <c r="AQ289" i="4" a="1"/>
  <c r="AQ289" i="4" s="1"/>
  <c r="AR289" i="4" a="1"/>
  <c r="AR289" i="4" s="1"/>
  <c r="AM290" i="4" a="1"/>
  <c r="AM290" i="4" s="1"/>
  <c r="AN290" i="4" a="1"/>
  <c r="AN290" i="4" s="1"/>
  <c r="AO290" i="4" a="1"/>
  <c r="AO290" i="4" s="1"/>
  <c r="AP290" i="4" a="1"/>
  <c r="AP290" i="4" s="1"/>
  <c r="AQ290" i="4" a="1"/>
  <c r="AQ290" i="4" s="1"/>
  <c r="AR290" i="4" a="1"/>
  <c r="AR290" i="4" s="1"/>
  <c r="AM291" i="4" a="1"/>
  <c r="AM291" i="4" s="1"/>
  <c r="AN291" i="4" a="1"/>
  <c r="AN291" i="4" s="1"/>
  <c r="AO291" i="4" a="1"/>
  <c r="AO291" i="4" s="1"/>
  <c r="AP291" i="4" a="1"/>
  <c r="AP291" i="4" s="1"/>
  <c r="AQ291" i="4" a="1"/>
  <c r="AQ291" i="4" s="1"/>
  <c r="AR291" i="4" a="1"/>
  <c r="AR291" i="4" s="1"/>
  <c r="AM292" i="4" a="1"/>
  <c r="AM292" i="4" s="1"/>
  <c r="AN292" i="4" a="1"/>
  <c r="AN292" i="4" s="1"/>
  <c r="AO292" i="4" a="1"/>
  <c r="AO292" i="4" s="1"/>
  <c r="AP292" i="4" a="1"/>
  <c r="AP292" i="4" s="1"/>
  <c r="AQ292" i="4" a="1"/>
  <c r="AQ292" i="4" s="1"/>
  <c r="AR292" i="4" a="1"/>
  <c r="AR292" i="4" s="1"/>
  <c r="AM293" i="4" a="1"/>
  <c r="AM293" i="4" s="1"/>
  <c r="AN293" i="4" a="1"/>
  <c r="AN293" i="4" s="1"/>
  <c r="AO293" i="4" a="1"/>
  <c r="AO293" i="4" s="1"/>
  <c r="AP293" i="4" a="1"/>
  <c r="AP293" i="4" s="1"/>
  <c r="AQ293" i="4" a="1"/>
  <c r="AQ293" i="4" s="1"/>
  <c r="AR293" i="4" a="1"/>
  <c r="AR293" i="4" s="1"/>
  <c r="AM294" i="4" a="1"/>
  <c r="AM294" i="4" s="1"/>
  <c r="AN294" i="4" a="1"/>
  <c r="AN294" i="4" s="1"/>
  <c r="AO294" i="4" a="1"/>
  <c r="AO294" i="4" s="1"/>
  <c r="AP294" i="4" a="1"/>
  <c r="AP294" i="4" s="1"/>
  <c r="AQ294" i="4" a="1"/>
  <c r="AQ294" i="4" s="1"/>
  <c r="AR294" i="4" a="1"/>
  <c r="AR294" i="4" s="1"/>
  <c r="AM295" i="4" a="1"/>
  <c r="AM295" i="4" s="1"/>
  <c r="AN295" i="4" a="1"/>
  <c r="AN295" i="4" s="1"/>
  <c r="AO295" i="4" a="1"/>
  <c r="AO295" i="4" s="1"/>
  <c r="AP295" i="4" a="1"/>
  <c r="AP295" i="4" s="1"/>
  <c r="AQ295" i="4" a="1"/>
  <c r="AQ295" i="4" s="1"/>
  <c r="AR295" i="4" a="1"/>
  <c r="AR295" i="4" s="1"/>
  <c r="AM296" i="4" a="1"/>
  <c r="AM296" i="4" s="1"/>
  <c r="AN296" i="4" a="1"/>
  <c r="AN296" i="4" s="1"/>
  <c r="AO296" i="4" a="1"/>
  <c r="AO296" i="4" s="1"/>
  <c r="AP296" i="4" a="1"/>
  <c r="AP296" i="4" s="1"/>
  <c r="AQ296" i="4" a="1"/>
  <c r="AQ296" i="4" s="1"/>
  <c r="AR296" i="4" a="1"/>
  <c r="AR296" i="4" s="1"/>
  <c r="AM297" i="4" a="1"/>
  <c r="AM297" i="4" s="1"/>
  <c r="AN297" i="4" a="1"/>
  <c r="AN297" i="4" s="1"/>
  <c r="AO297" i="4" a="1"/>
  <c r="AO297" i="4" s="1"/>
  <c r="AP297" i="4" a="1"/>
  <c r="AP297" i="4" s="1"/>
  <c r="AQ297" i="4" a="1"/>
  <c r="AQ297" i="4" s="1"/>
  <c r="AR297" i="4" a="1"/>
  <c r="AR297" i="4" s="1"/>
  <c r="AM298" i="4" a="1"/>
  <c r="AM298" i="4" s="1"/>
  <c r="AN298" i="4" a="1"/>
  <c r="AN298" i="4" s="1"/>
  <c r="AO298" i="4" a="1"/>
  <c r="AO298" i="4" s="1"/>
  <c r="AP298" i="4" a="1"/>
  <c r="AP298" i="4" s="1"/>
  <c r="AQ298" i="4" a="1"/>
  <c r="AQ298" i="4" s="1"/>
  <c r="AR298" i="4" a="1"/>
  <c r="AR298" i="4" s="1"/>
  <c r="AM299" i="4" a="1"/>
  <c r="AM299" i="4" s="1"/>
  <c r="AN299" i="4" a="1"/>
  <c r="AN299" i="4" s="1"/>
  <c r="AO299" i="4" a="1"/>
  <c r="AO299" i="4" s="1"/>
  <c r="AP299" i="4" a="1"/>
  <c r="AP299" i="4" s="1"/>
  <c r="AQ299" i="4" a="1"/>
  <c r="AQ299" i="4" s="1"/>
  <c r="AR299" i="4" a="1"/>
  <c r="AR299" i="4" s="1"/>
  <c r="AM300" i="4" a="1"/>
  <c r="AM300" i="4" s="1"/>
  <c r="AN300" i="4" a="1"/>
  <c r="AN300" i="4" s="1"/>
  <c r="AO300" i="4" a="1"/>
  <c r="AO300" i="4" s="1"/>
  <c r="AP300" i="4" a="1"/>
  <c r="AP300" i="4" s="1"/>
  <c r="AQ300" i="4" a="1"/>
  <c r="AQ300" i="4" s="1"/>
  <c r="AR300" i="4" a="1"/>
  <c r="AR300" i="4" s="1"/>
  <c r="AF191" i="4" a="1"/>
  <c r="AF191" i="4" s="1"/>
  <c r="AG191" i="4" a="1"/>
  <c r="AG191" i="4" s="1"/>
  <c r="AH191" i="4" a="1"/>
  <c r="AH191" i="4" s="1"/>
  <c r="AI191" i="4" a="1"/>
  <c r="AI191" i="4" s="1"/>
  <c r="AJ191" i="4" a="1"/>
  <c r="AJ191" i="4" s="1"/>
  <c r="AK191" i="4" a="1"/>
  <c r="AK191" i="4" s="1"/>
  <c r="AF192" i="4" a="1"/>
  <c r="AF192" i="4" s="1"/>
  <c r="AG192" i="4" a="1"/>
  <c r="AG192" i="4" s="1"/>
  <c r="AH192" i="4" a="1"/>
  <c r="AH192" i="4" s="1"/>
  <c r="AI192" i="4" a="1"/>
  <c r="AI192" i="4" s="1"/>
  <c r="AJ192" i="4" a="1"/>
  <c r="AJ192" i="4" s="1"/>
  <c r="AK192" i="4" a="1"/>
  <c r="AK192" i="4" s="1"/>
  <c r="AF193" i="4" a="1"/>
  <c r="AF193" i="4" s="1"/>
  <c r="AG193" i="4" a="1"/>
  <c r="AG193" i="4" s="1"/>
  <c r="AH193" i="4" a="1"/>
  <c r="AH193" i="4" s="1"/>
  <c r="AI193" i="4" a="1"/>
  <c r="AI193" i="4" s="1"/>
  <c r="AJ193" i="4" a="1"/>
  <c r="AJ193" i="4" s="1"/>
  <c r="AK193" i="4" a="1"/>
  <c r="AK193" i="4" s="1"/>
  <c r="AF194" i="4" a="1"/>
  <c r="AF194" i="4" s="1"/>
  <c r="AG194" i="4" a="1"/>
  <c r="AG194" i="4" s="1"/>
  <c r="AH194" i="4" a="1"/>
  <c r="AH194" i="4" s="1"/>
  <c r="AI194" i="4" a="1"/>
  <c r="AI194" i="4" s="1"/>
  <c r="AJ194" i="4" a="1"/>
  <c r="AJ194" i="4" s="1"/>
  <c r="AK194" i="4" a="1"/>
  <c r="AK194" i="4" s="1"/>
  <c r="AF195" i="4" a="1"/>
  <c r="AF195" i="4" s="1"/>
  <c r="AG195" i="4" a="1"/>
  <c r="AG195" i="4" s="1"/>
  <c r="AH195" i="4" a="1"/>
  <c r="AH195" i="4" s="1"/>
  <c r="AI195" i="4" a="1"/>
  <c r="AI195" i="4" s="1"/>
  <c r="AJ195" i="4" a="1"/>
  <c r="AJ195" i="4" s="1"/>
  <c r="AK195" i="4" a="1"/>
  <c r="AK195" i="4" s="1"/>
  <c r="AF196" i="4" a="1"/>
  <c r="AF196" i="4" s="1"/>
  <c r="AG196" i="4" a="1"/>
  <c r="AG196" i="4" s="1"/>
  <c r="AH196" i="4" a="1"/>
  <c r="AH196" i="4" s="1"/>
  <c r="AI196" i="4" a="1"/>
  <c r="AI196" i="4" s="1"/>
  <c r="AJ196" i="4" a="1"/>
  <c r="AJ196" i="4" s="1"/>
  <c r="AK196" i="4" a="1"/>
  <c r="AK196" i="4" s="1"/>
  <c r="AF197" i="4" a="1"/>
  <c r="AF197" i="4" s="1"/>
  <c r="AG197" i="4" a="1"/>
  <c r="AG197" i="4" s="1"/>
  <c r="AH197" i="4" a="1"/>
  <c r="AH197" i="4" s="1"/>
  <c r="AI197" i="4" a="1"/>
  <c r="AI197" i="4" s="1"/>
  <c r="AJ197" i="4" a="1"/>
  <c r="AJ197" i="4" s="1"/>
  <c r="AK197" i="4" a="1"/>
  <c r="AK197" i="4" s="1"/>
  <c r="AF198" i="4" a="1"/>
  <c r="AF198" i="4" s="1"/>
  <c r="AG198" i="4" a="1"/>
  <c r="AG198" i="4" s="1"/>
  <c r="AH198" i="4" a="1"/>
  <c r="AH198" i="4" s="1"/>
  <c r="AI198" i="4" a="1"/>
  <c r="AI198" i="4" s="1"/>
  <c r="AJ198" i="4" a="1"/>
  <c r="AJ198" i="4" s="1"/>
  <c r="AK198" i="4" a="1"/>
  <c r="AK198" i="4" s="1"/>
  <c r="AF199" i="4" a="1"/>
  <c r="AF199" i="4" s="1"/>
  <c r="AG199" i="4" a="1"/>
  <c r="AG199" i="4" s="1"/>
  <c r="AH199" i="4" a="1"/>
  <c r="AH199" i="4" s="1"/>
  <c r="AI199" i="4" a="1"/>
  <c r="AI199" i="4" s="1"/>
  <c r="AJ199" i="4" a="1"/>
  <c r="AJ199" i="4" s="1"/>
  <c r="AK199" i="4" a="1"/>
  <c r="AK199" i="4" s="1"/>
  <c r="AF200" i="4" a="1"/>
  <c r="AF200" i="4" s="1"/>
  <c r="AG200" i="4" a="1"/>
  <c r="AG200" i="4" s="1"/>
  <c r="AH200" i="4" a="1"/>
  <c r="AH200" i="4" s="1"/>
  <c r="AI200" i="4" a="1"/>
  <c r="AI200" i="4" s="1"/>
  <c r="AJ200" i="4" a="1"/>
  <c r="AJ200" i="4" s="1"/>
  <c r="AK200" i="4" a="1"/>
  <c r="AK200" i="4" s="1"/>
  <c r="AF201" i="4" a="1"/>
  <c r="AF201" i="4" s="1"/>
  <c r="AG201" i="4" a="1"/>
  <c r="AG201" i="4" s="1"/>
  <c r="AH201" i="4" a="1"/>
  <c r="AH201" i="4" s="1"/>
  <c r="AI201" i="4" a="1"/>
  <c r="AI201" i="4" s="1"/>
  <c r="AJ201" i="4" a="1"/>
  <c r="AJ201" i="4" s="1"/>
  <c r="AK201" i="4" a="1"/>
  <c r="AK201" i="4" s="1"/>
  <c r="AF202" i="4" a="1"/>
  <c r="AF202" i="4" s="1"/>
  <c r="AG202" i="4" a="1"/>
  <c r="AG202" i="4" s="1"/>
  <c r="AH202" i="4" a="1"/>
  <c r="AH202" i="4" s="1"/>
  <c r="AI202" i="4" a="1"/>
  <c r="AI202" i="4" s="1"/>
  <c r="AJ202" i="4" a="1"/>
  <c r="AJ202" i="4" s="1"/>
  <c r="AK202" i="4" a="1"/>
  <c r="AK202" i="4" s="1"/>
  <c r="AF203" i="4" a="1"/>
  <c r="AF203" i="4" s="1"/>
  <c r="AG203" i="4" a="1"/>
  <c r="AG203" i="4" s="1"/>
  <c r="AH203" i="4" a="1"/>
  <c r="AH203" i="4" s="1"/>
  <c r="AI203" i="4" a="1"/>
  <c r="AI203" i="4" s="1"/>
  <c r="AJ203" i="4" a="1"/>
  <c r="AJ203" i="4" s="1"/>
  <c r="AK203" i="4" a="1"/>
  <c r="AK203" i="4" s="1"/>
  <c r="AF204" i="4" a="1"/>
  <c r="AF204" i="4" s="1"/>
  <c r="AG204" i="4" a="1"/>
  <c r="AG204" i="4" s="1"/>
  <c r="AH204" i="4" a="1"/>
  <c r="AH204" i="4" s="1"/>
  <c r="AI204" i="4" a="1"/>
  <c r="AI204" i="4" s="1"/>
  <c r="AJ204" i="4" a="1"/>
  <c r="AJ204" i="4" s="1"/>
  <c r="AK204" i="4" a="1"/>
  <c r="AK204" i="4" s="1"/>
  <c r="AF205" i="4" a="1"/>
  <c r="AF205" i="4" s="1"/>
  <c r="AG205" i="4" a="1"/>
  <c r="AG205" i="4" s="1"/>
  <c r="AH205" i="4" a="1"/>
  <c r="AH205" i="4" s="1"/>
  <c r="AI205" i="4" a="1"/>
  <c r="AI205" i="4" s="1"/>
  <c r="AJ205" i="4" a="1"/>
  <c r="AJ205" i="4" s="1"/>
  <c r="AK205" i="4" a="1"/>
  <c r="AK205" i="4" s="1"/>
  <c r="AF206" i="4" a="1"/>
  <c r="AF206" i="4" s="1"/>
  <c r="AG206" i="4" a="1"/>
  <c r="AG206" i="4" s="1"/>
  <c r="AH206" i="4" a="1"/>
  <c r="AH206" i="4" s="1"/>
  <c r="AI206" i="4" a="1"/>
  <c r="AI206" i="4" s="1"/>
  <c r="AJ206" i="4" a="1"/>
  <c r="AJ206" i="4" s="1"/>
  <c r="AK206" i="4" a="1"/>
  <c r="AK206" i="4" s="1"/>
  <c r="AF207" i="4" a="1"/>
  <c r="AF207" i="4" s="1"/>
  <c r="AG207" i="4" a="1"/>
  <c r="AG207" i="4" s="1"/>
  <c r="AH207" i="4" a="1"/>
  <c r="AH207" i="4" s="1"/>
  <c r="AI207" i="4" a="1"/>
  <c r="AI207" i="4" s="1"/>
  <c r="AJ207" i="4" a="1"/>
  <c r="AJ207" i="4" s="1"/>
  <c r="AK207" i="4" a="1"/>
  <c r="AK207" i="4" s="1"/>
  <c r="AF208" i="4" a="1"/>
  <c r="AF208" i="4" s="1"/>
  <c r="AG208" i="4" a="1"/>
  <c r="AG208" i="4" s="1"/>
  <c r="AH208" i="4" a="1"/>
  <c r="AH208" i="4" s="1"/>
  <c r="AI208" i="4" a="1"/>
  <c r="AI208" i="4" s="1"/>
  <c r="AJ208" i="4" a="1"/>
  <c r="AJ208" i="4" s="1"/>
  <c r="AK208" i="4" a="1"/>
  <c r="AK208" i="4" s="1"/>
  <c r="AF209" i="4" a="1"/>
  <c r="AF209" i="4" s="1"/>
  <c r="AG209" i="4" a="1"/>
  <c r="AG209" i="4" s="1"/>
  <c r="AH209" i="4" a="1"/>
  <c r="AH209" i="4" s="1"/>
  <c r="AI209" i="4" a="1"/>
  <c r="AI209" i="4" s="1"/>
  <c r="AJ209" i="4" a="1"/>
  <c r="AJ209" i="4" s="1"/>
  <c r="AK209" i="4" a="1"/>
  <c r="AK209" i="4" s="1"/>
  <c r="AF210" i="4" a="1"/>
  <c r="AF210" i="4" s="1"/>
  <c r="AG210" i="4" a="1"/>
  <c r="AG210" i="4" s="1"/>
  <c r="AH210" i="4" a="1"/>
  <c r="AH210" i="4" s="1"/>
  <c r="AI210" i="4" a="1"/>
  <c r="AI210" i="4" s="1"/>
  <c r="AJ210" i="4" a="1"/>
  <c r="AJ210" i="4" s="1"/>
  <c r="AK210" i="4" a="1"/>
  <c r="AK210" i="4" s="1"/>
  <c r="AF211" i="4" a="1"/>
  <c r="AF211" i="4" s="1"/>
  <c r="AG211" i="4" a="1"/>
  <c r="AG211" i="4" s="1"/>
  <c r="AH211" i="4" a="1"/>
  <c r="AH211" i="4" s="1"/>
  <c r="AI211" i="4" a="1"/>
  <c r="AI211" i="4" s="1"/>
  <c r="AJ211" i="4" a="1"/>
  <c r="AJ211" i="4" s="1"/>
  <c r="AK211" i="4" a="1"/>
  <c r="AK211" i="4" s="1"/>
  <c r="AF212" i="4" a="1"/>
  <c r="AF212" i="4" s="1"/>
  <c r="AG212" i="4" a="1"/>
  <c r="AG212" i="4" s="1"/>
  <c r="AH212" i="4" a="1"/>
  <c r="AH212" i="4" s="1"/>
  <c r="AI212" i="4" a="1"/>
  <c r="AI212" i="4" s="1"/>
  <c r="AJ212" i="4" a="1"/>
  <c r="AJ212" i="4" s="1"/>
  <c r="AK212" i="4" a="1"/>
  <c r="AK212" i="4" s="1"/>
  <c r="AF213" i="4" a="1"/>
  <c r="AF213" i="4" s="1"/>
  <c r="AG213" i="4" a="1"/>
  <c r="AG213" i="4" s="1"/>
  <c r="AH213" i="4" a="1"/>
  <c r="AH213" i="4" s="1"/>
  <c r="AI213" i="4" a="1"/>
  <c r="AI213" i="4" s="1"/>
  <c r="AJ213" i="4" a="1"/>
  <c r="AJ213" i="4" s="1"/>
  <c r="AK213" i="4" a="1"/>
  <c r="AK213" i="4" s="1"/>
  <c r="AF214" i="4" a="1"/>
  <c r="AF214" i="4" s="1"/>
  <c r="AG214" i="4" a="1"/>
  <c r="AG214" i="4" s="1"/>
  <c r="AH214" i="4" a="1"/>
  <c r="AH214" i="4" s="1"/>
  <c r="AI214" i="4" a="1"/>
  <c r="AI214" i="4" s="1"/>
  <c r="AJ214" i="4" a="1"/>
  <c r="AJ214" i="4" s="1"/>
  <c r="AK214" i="4" a="1"/>
  <c r="AK214" i="4" s="1"/>
  <c r="AF215" i="4" a="1"/>
  <c r="AF215" i="4" s="1"/>
  <c r="AG215" i="4" a="1"/>
  <c r="AG215" i="4" s="1"/>
  <c r="AH215" i="4" a="1"/>
  <c r="AH215" i="4" s="1"/>
  <c r="AI215" i="4" a="1"/>
  <c r="AI215" i="4" s="1"/>
  <c r="AJ215" i="4" a="1"/>
  <c r="AJ215" i="4" s="1"/>
  <c r="AK215" i="4" a="1"/>
  <c r="AK215" i="4" s="1"/>
  <c r="AF216" i="4" a="1"/>
  <c r="AF216" i="4" s="1"/>
  <c r="AG216" i="4" a="1"/>
  <c r="AG216" i="4" s="1"/>
  <c r="AH216" i="4" a="1"/>
  <c r="AH216" i="4" s="1"/>
  <c r="AI216" i="4" a="1"/>
  <c r="AI216" i="4" s="1"/>
  <c r="AJ216" i="4" a="1"/>
  <c r="AJ216" i="4" s="1"/>
  <c r="AK216" i="4" a="1"/>
  <c r="AK216" i="4" s="1"/>
  <c r="AF217" i="4" a="1"/>
  <c r="AF217" i="4" s="1"/>
  <c r="AG217" i="4" a="1"/>
  <c r="AG217" i="4" s="1"/>
  <c r="AH217" i="4" a="1"/>
  <c r="AH217" i="4" s="1"/>
  <c r="AI217" i="4" a="1"/>
  <c r="AI217" i="4" s="1"/>
  <c r="AJ217" i="4" a="1"/>
  <c r="AJ217" i="4" s="1"/>
  <c r="AK217" i="4" a="1"/>
  <c r="AK217" i="4" s="1"/>
  <c r="AF218" i="4" a="1"/>
  <c r="AF218" i="4" s="1"/>
  <c r="AG218" i="4" a="1"/>
  <c r="AG218" i="4" s="1"/>
  <c r="AH218" i="4" a="1"/>
  <c r="AH218" i="4" s="1"/>
  <c r="AI218" i="4" a="1"/>
  <c r="AI218" i="4" s="1"/>
  <c r="AJ218" i="4" a="1"/>
  <c r="AJ218" i="4" s="1"/>
  <c r="AK218" i="4" a="1"/>
  <c r="AK218" i="4" s="1"/>
  <c r="AF219" i="4" a="1"/>
  <c r="AF219" i="4" s="1"/>
  <c r="AG219" i="4" a="1"/>
  <c r="AG219" i="4" s="1"/>
  <c r="AH219" i="4" a="1"/>
  <c r="AH219" i="4" s="1"/>
  <c r="AI219" i="4" a="1"/>
  <c r="AI219" i="4" s="1"/>
  <c r="AJ219" i="4" a="1"/>
  <c r="AJ219" i="4" s="1"/>
  <c r="AK219" i="4" a="1"/>
  <c r="AK219" i="4" s="1"/>
  <c r="AF220" i="4" a="1"/>
  <c r="AF220" i="4" s="1"/>
  <c r="AG220" i="4" a="1"/>
  <c r="AG220" i="4" s="1"/>
  <c r="AH220" i="4" a="1"/>
  <c r="AH220" i="4" s="1"/>
  <c r="AI220" i="4" a="1"/>
  <c r="AI220" i="4" s="1"/>
  <c r="AJ220" i="4" a="1"/>
  <c r="AJ220" i="4" s="1"/>
  <c r="AK220" i="4" a="1"/>
  <c r="AK220" i="4" s="1"/>
  <c r="AF221" i="4" a="1"/>
  <c r="AF221" i="4" s="1"/>
  <c r="AG221" i="4" a="1"/>
  <c r="AG221" i="4" s="1"/>
  <c r="AH221" i="4" a="1"/>
  <c r="AH221" i="4" s="1"/>
  <c r="AI221" i="4" a="1"/>
  <c r="AI221" i="4" s="1"/>
  <c r="AJ221" i="4" a="1"/>
  <c r="AJ221" i="4" s="1"/>
  <c r="AK221" i="4" a="1"/>
  <c r="AK221" i="4" s="1"/>
  <c r="AF222" i="4" a="1"/>
  <c r="AF222" i="4" s="1"/>
  <c r="AG222" i="4" a="1"/>
  <c r="AG222" i="4" s="1"/>
  <c r="AH222" i="4" a="1"/>
  <c r="AH222" i="4" s="1"/>
  <c r="AI222" i="4" a="1"/>
  <c r="AI222" i="4" s="1"/>
  <c r="AJ222" i="4" a="1"/>
  <c r="AJ222" i="4" s="1"/>
  <c r="AK222" i="4" a="1"/>
  <c r="AK222" i="4" s="1"/>
  <c r="AF223" i="4" a="1"/>
  <c r="AF223" i="4" s="1"/>
  <c r="AG223" i="4" a="1"/>
  <c r="AG223" i="4" s="1"/>
  <c r="AH223" i="4" a="1"/>
  <c r="AH223" i="4" s="1"/>
  <c r="AI223" i="4" a="1"/>
  <c r="AI223" i="4" s="1"/>
  <c r="AJ223" i="4" a="1"/>
  <c r="AJ223" i="4" s="1"/>
  <c r="AK223" i="4" a="1"/>
  <c r="AK223" i="4" s="1"/>
  <c r="AF224" i="4" a="1"/>
  <c r="AF224" i="4" s="1"/>
  <c r="AG224" i="4" a="1"/>
  <c r="AG224" i="4" s="1"/>
  <c r="AH224" i="4" a="1"/>
  <c r="AH224" i="4" s="1"/>
  <c r="AI224" i="4" a="1"/>
  <c r="AI224" i="4" s="1"/>
  <c r="AJ224" i="4" a="1"/>
  <c r="AJ224" i="4" s="1"/>
  <c r="AK224" i="4" a="1"/>
  <c r="AK224" i="4" s="1"/>
  <c r="AF225" i="4" a="1"/>
  <c r="AF225" i="4" s="1"/>
  <c r="AG225" i="4" a="1"/>
  <c r="AG225" i="4" s="1"/>
  <c r="AH225" i="4" a="1"/>
  <c r="AH225" i="4" s="1"/>
  <c r="AI225" i="4" a="1"/>
  <c r="AI225" i="4" s="1"/>
  <c r="AJ225" i="4" a="1"/>
  <c r="AJ225" i="4" s="1"/>
  <c r="AK225" i="4" a="1"/>
  <c r="AK225" i="4" s="1"/>
  <c r="AF226" i="4" a="1"/>
  <c r="AF226" i="4" s="1"/>
  <c r="AG226" i="4" a="1"/>
  <c r="AG226" i="4" s="1"/>
  <c r="AH226" i="4" a="1"/>
  <c r="AH226" i="4" s="1"/>
  <c r="AI226" i="4" a="1"/>
  <c r="AI226" i="4" s="1"/>
  <c r="AJ226" i="4" a="1"/>
  <c r="AJ226" i="4" s="1"/>
  <c r="AK226" i="4" a="1"/>
  <c r="AK226" i="4" s="1"/>
  <c r="AF227" i="4" a="1"/>
  <c r="AF227" i="4" s="1"/>
  <c r="AG227" i="4" a="1"/>
  <c r="AG227" i="4" s="1"/>
  <c r="AH227" i="4" a="1"/>
  <c r="AH227" i="4" s="1"/>
  <c r="AI227" i="4" a="1"/>
  <c r="AI227" i="4" s="1"/>
  <c r="AJ227" i="4" a="1"/>
  <c r="AJ227" i="4" s="1"/>
  <c r="AK227" i="4" a="1"/>
  <c r="AK227" i="4" s="1"/>
  <c r="AF228" i="4" a="1"/>
  <c r="AF228" i="4" s="1"/>
  <c r="AG228" i="4" a="1"/>
  <c r="AG228" i="4" s="1"/>
  <c r="AH228" i="4" a="1"/>
  <c r="AH228" i="4" s="1"/>
  <c r="AI228" i="4" a="1"/>
  <c r="AI228" i="4" s="1"/>
  <c r="AJ228" i="4" a="1"/>
  <c r="AJ228" i="4" s="1"/>
  <c r="AK228" i="4" a="1"/>
  <c r="AK228" i="4" s="1"/>
  <c r="AF229" i="4" a="1"/>
  <c r="AF229" i="4" s="1"/>
  <c r="AG229" i="4" a="1"/>
  <c r="AG229" i="4" s="1"/>
  <c r="AH229" i="4" a="1"/>
  <c r="AH229" i="4" s="1"/>
  <c r="AI229" i="4" a="1"/>
  <c r="AI229" i="4" s="1"/>
  <c r="AJ229" i="4" a="1"/>
  <c r="AJ229" i="4" s="1"/>
  <c r="AK229" i="4" a="1"/>
  <c r="AK229" i="4" s="1"/>
  <c r="AF230" i="4" a="1"/>
  <c r="AF230" i="4" s="1"/>
  <c r="AG230" i="4" a="1"/>
  <c r="AG230" i="4" s="1"/>
  <c r="AH230" i="4" a="1"/>
  <c r="AH230" i="4" s="1"/>
  <c r="AI230" i="4" a="1"/>
  <c r="AI230" i="4" s="1"/>
  <c r="AJ230" i="4" a="1"/>
  <c r="AJ230" i="4" s="1"/>
  <c r="AK230" i="4" a="1"/>
  <c r="AK230" i="4" s="1"/>
  <c r="AF231" i="4" a="1"/>
  <c r="AF231" i="4" s="1"/>
  <c r="AG231" i="4" a="1"/>
  <c r="AG231" i="4" s="1"/>
  <c r="AH231" i="4" a="1"/>
  <c r="AH231" i="4" s="1"/>
  <c r="AI231" i="4" a="1"/>
  <c r="AI231" i="4" s="1"/>
  <c r="AJ231" i="4" a="1"/>
  <c r="AJ231" i="4" s="1"/>
  <c r="AK231" i="4" a="1"/>
  <c r="AK231" i="4" s="1"/>
  <c r="AF232" i="4" a="1"/>
  <c r="AF232" i="4" s="1"/>
  <c r="AG232" i="4" a="1"/>
  <c r="AG232" i="4" s="1"/>
  <c r="AH232" i="4" a="1"/>
  <c r="AH232" i="4" s="1"/>
  <c r="AI232" i="4" a="1"/>
  <c r="AI232" i="4" s="1"/>
  <c r="AJ232" i="4" a="1"/>
  <c r="AJ232" i="4" s="1"/>
  <c r="AK232" i="4" a="1"/>
  <c r="AK232" i="4" s="1"/>
  <c r="AF233" i="4" a="1"/>
  <c r="AF233" i="4" s="1"/>
  <c r="AG233" i="4" a="1"/>
  <c r="AG233" i="4" s="1"/>
  <c r="AH233" i="4" a="1"/>
  <c r="AH233" i="4" s="1"/>
  <c r="AI233" i="4" a="1"/>
  <c r="AI233" i="4" s="1"/>
  <c r="AJ233" i="4" a="1"/>
  <c r="AJ233" i="4" s="1"/>
  <c r="AK233" i="4" a="1"/>
  <c r="AK233" i="4" s="1"/>
  <c r="AF234" i="4" a="1"/>
  <c r="AF234" i="4" s="1"/>
  <c r="AG234" i="4" a="1"/>
  <c r="AG234" i="4" s="1"/>
  <c r="AH234" i="4" a="1"/>
  <c r="AH234" i="4" s="1"/>
  <c r="AI234" i="4" a="1"/>
  <c r="AI234" i="4" s="1"/>
  <c r="AJ234" i="4" a="1"/>
  <c r="AJ234" i="4" s="1"/>
  <c r="AK234" i="4" a="1"/>
  <c r="AK234" i="4" s="1"/>
  <c r="AF235" i="4" a="1"/>
  <c r="AF235" i="4" s="1"/>
  <c r="AG235" i="4" a="1"/>
  <c r="AG235" i="4" s="1"/>
  <c r="AH235" i="4" a="1"/>
  <c r="AH235" i="4" s="1"/>
  <c r="AI235" i="4" a="1"/>
  <c r="AI235" i="4" s="1"/>
  <c r="AJ235" i="4" a="1"/>
  <c r="AJ235" i="4" s="1"/>
  <c r="AK235" i="4" a="1"/>
  <c r="AK235" i="4" s="1"/>
  <c r="AF236" i="4" a="1"/>
  <c r="AF236" i="4" s="1"/>
  <c r="AG236" i="4" a="1"/>
  <c r="AG236" i="4" s="1"/>
  <c r="AH236" i="4" a="1"/>
  <c r="AH236" i="4" s="1"/>
  <c r="AI236" i="4" a="1"/>
  <c r="AI236" i="4" s="1"/>
  <c r="AJ236" i="4" a="1"/>
  <c r="AJ236" i="4" s="1"/>
  <c r="AK236" i="4" a="1"/>
  <c r="AK236" i="4" s="1"/>
  <c r="AF237" i="4" a="1"/>
  <c r="AF237" i="4" s="1"/>
  <c r="AG237" i="4" a="1"/>
  <c r="AG237" i="4" s="1"/>
  <c r="AH237" i="4" a="1"/>
  <c r="AH237" i="4" s="1"/>
  <c r="AI237" i="4" a="1"/>
  <c r="AI237" i="4" s="1"/>
  <c r="AJ237" i="4" a="1"/>
  <c r="AJ237" i="4" s="1"/>
  <c r="AK237" i="4" a="1"/>
  <c r="AK237" i="4" s="1"/>
  <c r="AF238" i="4" a="1"/>
  <c r="AF238" i="4" s="1"/>
  <c r="AG238" i="4" a="1"/>
  <c r="AG238" i="4" s="1"/>
  <c r="AH238" i="4" a="1"/>
  <c r="AH238" i="4" s="1"/>
  <c r="AI238" i="4" a="1"/>
  <c r="AI238" i="4" s="1"/>
  <c r="AJ238" i="4" a="1"/>
  <c r="AJ238" i="4" s="1"/>
  <c r="AK238" i="4" a="1"/>
  <c r="AK238" i="4" s="1"/>
  <c r="AF239" i="4" a="1"/>
  <c r="AF239" i="4" s="1"/>
  <c r="AG239" i="4" a="1"/>
  <c r="AG239" i="4" s="1"/>
  <c r="AH239" i="4" a="1"/>
  <c r="AH239" i="4" s="1"/>
  <c r="AI239" i="4" a="1"/>
  <c r="AI239" i="4" s="1"/>
  <c r="AJ239" i="4" a="1"/>
  <c r="AJ239" i="4" s="1"/>
  <c r="AK239" i="4" a="1"/>
  <c r="AK239" i="4" s="1"/>
  <c r="AF240" i="4" a="1"/>
  <c r="AF240" i="4" s="1"/>
  <c r="AG240" i="4" a="1"/>
  <c r="AG240" i="4" s="1"/>
  <c r="AH240" i="4" a="1"/>
  <c r="AH240" i="4" s="1"/>
  <c r="AI240" i="4" a="1"/>
  <c r="AI240" i="4" s="1"/>
  <c r="AJ240" i="4" a="1"/>
  <c r="AJ240" i="4" s="1"/>
  <c r="AK240" i="4" a="1"/>
  <c r="AK240" i="4" s="1"/>
  <c r="AF241" i="4" a="1"/>
  <c r="AF241" i="4" s="1"/>
  <c r="AG241" i="4" a="1"/>
  <c r="AG241" i="4" s="1"/>
  <c r="AH241" i="4" a="1"/>
  <c r="AH241" i="4" s="1"/>
  <c r="AI241" i="4" a="1"/>
  <c r="AI241" i="4" s="1"/>
  <c r="AJ241" i="4" a="1"/>
  <c r="AJ241" i="4" s="1"/>
  <c r="AK241" i="4" a="1"/>
  <c r="AK241" i="4" s="1"/>
  <c r="AF242" i="4" a="1"/>
  <c r="AF242" i="4" s="1"/>
  <c r="AG242" i="4" a="1"/>
  <c r="AG242" i="4" s="1"/>
  <c r="AH242" i="4" a="1"/>
  <c r="AH242" i="4" s="1"/>
  <c r="AI242" i="4" a="1"/>
  <c r="AI242" i="4" s="1"/>
  <c r="AJ242" i="4" a="1"/>
  <c r="AJ242" i="4" s="1"/>
  <c r="AK242" i="4" a="1"/>
  <c r="AK242" i="4" s="1"/>
  <c r="AF243" i="4" a="1"/>
  <c r="AF243" i="4" s="1"/>
  <c r="AG243" i="4" a="1"/>
  <c r="AG243" i="4" s="1"/>
  <c r="AH243" i="4" a="1"/>
  <c r="AH243" i="4" s="1"/>
  <c r="AI243" i="4" a="1"/>
  <c r="AI243" i="4" s="1"/>
  <c r="AJ243" i="4" a="1"/>
  <c r="AJ243" i="4" s="1"/>
  <c r="AK243" i="4" a="1"/>
  <c r="AK243" i="4" s="1"/>
  <c r="AF244" i="4" a="1"/>
  <c r="AF244" i="4" s="1"/>
  <c r="AG244" i="4" a="1"/>
  <c r="AG244" i="4" s="1"/>
  <c r="AH244" i="4" a="1"/>
  <c r="AH244" i="4" s="1"/>
  <c r="AI244" i="4" a="1"/>
  <c r="AI244" i="4" s="1"/>
  <c r="AJ244" i="4" a="1"/>
  <c r="AJ244" i="4" s="1"/>
  <c r="AK244" i="4" a="1"/>
  <c r="AK244" i="4" s="1"/>
  <c r="AF245" i="4" a="1"/>
  <c r="AF245" i="4" s="1"/>
  <c r="AG245" i="4" a="1"/>
  <c r="AG245" i="4" s="1"/>
  <c r="AH245" i="4" a="1"/>
  <c r="AH245" i="4" s="1"/>
  <c r="AI245" i="4" a="1"/>
  <c r="AI245" i="4" s="1"/>
  <c r="AJ245" i="4" a="1"/>
  <c r="AJ245" i="4" s="1"/>
  <c r="AK245" i="4" a="1"/>
  <c r="AK245" i="4" s="1"/>
  <c r="AF246" i="4" a="1"/>
  <c r="AF246" i="4" s="1"/>
  <c r="AG246" i="4" a="1"/>
  <c r="AG246" i="4" s="1"/>
  <c r="AH246" i="4" a="1"/>
  <c r="AH246" i="4" s="1"/>
  <c r="AI246" i="4" a="1"/>
  <c r="AI246" i="4" s="1"/>
  <c r="AJ246" i="4" a="1"/>
  <c r="AJ246" i="4" s="1"/>
  <c r="AK246" i="4" a="1"/>
  <c r="AK246" i="4" s="1"/>
  <c r="AF247" i="4" a="1"/>
  <c r="AF247" i="4" s="1"/>
  <c r="AG247" i="4" a="1"/>
  <c r="AG247" i="4" s="1"/>
  <c r="AH247" i="4" a="1"/>
  <c r="AH247" i="4" s="1"/>
  <c r="AI247" i="4" a="1"/>
  <c r="AI247" i="4" s="1"/>
  <c r="AJ247" i="4" a="1"/>
  <c r="AJ247" i="4" s="1"/>
  <c r="AK247" i="4" a="1"/>
  <c r="AK247" i="4" s="1"/>
  <c r="AF248" i="4" a="1"/>
  <c r="AF248" i="4" s="1"/>
  <c r="AG248" i="4" a="1"/>
  <c r="AG248" i="4" s="1"/>
  <c r="AH248" i="4" a="1"/>
  <c r="AH248" i="4" s="1"/>
  <c r="AI248" i="4" a="1"/>
  <c r="AI248" i="4" s="1"/>
  <c r="AJ248" i="4" a="1"/>
  <c r="AJ248" i="4" s="1"/>
  <c r="AK248" i="4" a="1"/>
  <c r="AK248" i="4" s="1"/>
  <c r="AF249" i="4" a="1"/>
  <c r="AF249" i="4" s="1"/>
  <c r="AG249" i="4" a="1"/>
  <c r="AG249" i="4" s="1"/>
  <c r="AH249" i="4" a="1"/>
  <c r="AH249" i="4" s="1"/>
  <c r="AI249" i="4" a="1"/>
  <c r="AI249" i="4" s="1"/>
  <c r="AJ249" i="4" a="1"/>
  <c r="AJ249" i="4" s="1"/>
  <c r="AK249" i="4" a="1"/>
  <c r="AK249" i="4" s="1"/>
  <c r="AF250" i="4" a="1"/>
  <c r="AF250" i="4" s="1"/>
  <c r="AG250" i="4" a="1"/>
  <c r="AG250" i="4" s="1"/>
  <c r="AH250" i="4" a="1"/>
  <c r="AH250" i="4" s="1"/>
  <c r="AI250" i="4" a="1"/>
  <c r="AI250" i="4" s="1"/>
  <c r="AJ250" i="4" a="1"/>
  <c r="AJ250" i="4" s="1"/>
  <c r="AK250" i="4" a="1"/>
  <c r="AK250" i="4" s="1"/>
  <c r="AF251" i="4" a="1"/>
  <c r="AF251" i="4" s="1"/>
  <c r="AG251" i="4" a="1"/>
  <c r="AG251" i="4" s="1"/>
  <c r="AH251" i="4" a="1"/>
  <c r="AH251" i="4" s="1"/>
  <c r="AI251" i="4" a="1"/>
  <c r="AI251" i="4" s="1"/>
  <c r="AJ251" i="4" a="1"/>
  <c r="AJ251" i="4" s="1"/>
  <c r="AK251" i="4" a="1"/>
  <c r="AK251" i="4" s="1"/>
  <c r="AF252" i="4" a="1"/>
  <c r="AF252" i="4" s="1"/>
  <c r="AG252" i="4" a="1"/>
  <c r="AG252" i="4" s="1"/>
  <c r="AH252" i="4" a="1"/>
  <c r="AH252" i="4" s="1"/>
  <c r="AI252" i="4" a="1"/>
  <c r="AI252" i="4" s="1"/>
  <c r="AJ252" i="4" a="1"/>
  <c r="AJ252" i="4" s="1"/>
  <c r="AK252" i="4" a="1"/>
  <c r="AK252" i="4" s="1"/>
  <c r="AF253" i="4" a="1"/>
  <c r="AF253" i="4" s="1"/>
  <c r="AG253" i="4" a="1"/>
  <c r="AG253" i="4" s="1"/>
  <c r="AH253" i="4" a="1"/>
  <c r="AH253" i="4" s="1"/>
  <c r="AI253" i="4" a="1"/>
  <c r="AI253" i="4" s="1"/>
  <c r="AJ253" i="4" a="1"/>
  <c r="AJ253" i="4" s="1"/>
  <c r="AK253" i="4" a="1"/>
  <c r="AK253" i="4" s="1"/>
  <c r="AF254" i="4" a="1"/>
  <c r="AF254" i="4" s="1"/>
  <c r="AG254" i="4" a="1"/>
  <c r="AG254" i="4" s="1"/>
  <c r="AH254" i="4" a="1"/>
  <c r="AH254" i="4" s="1"/>
  <c r="AI254" i="4" a="1"/>
  <c r="AI254" i="4" s="1"/>
  <c r="AJ254" i="4" a="1"/>
  <c r="AJ254" i="4" s="1"/>
  <c r="AK254" i="4" a="1"/>
  <c r="AK254" i="4" s="1"/>
  <c r="AF255" i="4" a="1"/>
  <c r="AF255" i="4" s="1"/>
  <c r="AG255" i="4" a="1"/>
  <c r="AG255" i="4" s="1"/>
  <c r="AH255" i="4" a="1"/>
  <c r="AH255" i="4" s="1"/>
  <c r="AI255" i="4" a="1"/>
  <c r="AI255" i="4" s="1"/>
  <c r="AJ255" i="4" a="1"/>
  <c r="AJ255" i="4" s="1"/>
  <c r="AK255" i="4" a="1"/>
  <c r="AK255" i="4" s="1"/>
  <c r="AF256" i="4" a="1"/>
  <c r="AF256" i="4" s="1"/>
  <c r="AG256" i="4" a="1"/>
  <c r="AG256" i="4" s="1"/>
  <c r="AH256" i="4" a="1"/>
  <c r="AH256" i="4" s="1"/>
  <c r="AI256" i="4" a="1"/>
  <c r="AI256" i="4" s="1"/>
  <c r="AJ256" i="4" a="1"/>
  <c r="AJ256" i="4" s="1"/>
  <c r="AK256" i="4" a="1"/>
  <c r="AK256" i="4" s="1"/>
  <c r="AF257" i="4" a="1"/>
  <c r="AF257" i="4" s="1"/>
  <c r="AG257" i="4" a="1"/>
  <c r="AG257" i="4" s="1"/>
  <c r="AH257" i="4" a="1"/>
  <c r="AH257" i="4" s="1"/>
  <c r="AI257" i="4" a="1"/>
  <c r="AI257" i="4" s="1"/>
  <c r="AJ257" i="4" a="1"/>
  <c r="AJ257" i="4" s="1"/>
  <c r="AK257" i="4" a="1"/>
  <c r="AK257" i="4" s="1"/>
  <c r="AF258" i="4" a="1"/>
  <c r="AF258" i="4" s="1"/>
  <c r="AG258" i="4" a="1"/>
  <c r="AG258" i="4" s="1"/>
  <c r="AH258" i="4" a="1"/>
  <c r="AH258" i="4" s="1"/>
  <c r="AI258" i="4" a="1"/>
  <c r="AI258" i="4" s="1"/>
  <c r="AJ258" i="4" a="1"/>
  <c r="AJ258" i="4" s="1"/>
  <c r="AK258" i="4" a="1"/>
  <c r="AK258" i="4" s="1"/>
  <c r="AF259" i="4" a="1"/>
  <c r="AF259" i="4" s="1"/>
  <c r="AG259" i="4" a="1"/>
  <c r="AG259" i="4" s="1"/>
  <c r="AH259" i="4" a="1"/>
  <c r="AH259" i="4" s="1"/>
  <c r="AI259" i="4" a="1"/>
  <c r="AI259" i="4" s="1"/>
  <c r="AJ259" i="4" a="1"/>
  <c r="AJ259" i="4" s="1"/>
  <c r="AK259" i="4" a="1"/>
  <c r="AK259" i="4" s="1"/>
  <c r="AF260" i="4" a="1"/>
  <c r="AF260" i="4" s="1"/>
  <c r="AG260" i="4" a="1"/>
  <c r="AG260" i="4" s="1"/>
  <c r="AH260" i="4" a="1"/>
  <c r="AH260" i="4" s="1"/>
  <c r="AI260" i="4" a="1"/>
  <c r="AI260" i="4" s="1"/>
  <c r="AJ260" i="4" a="1"/>
  <c r="AJ260" i="4" s="1"/>
  <c r="AK260" i="4" a="1"/>
  <c r="AK260" i="4" s="1"/>
  <c r="AF261" i="4" a="1"/>
  <c r="AF261" i="4" s="1"/>
  <c r="AG261" i="4" a="1"/>
  <c r="AG261" i="4" s="1"/>
  <c r="AH261" i="4" a="1"/>
  <c r="AH261" i="4" s="1"/>
  <c r="AI261" i="4" a="1"/>
  <c r="AI261" i="4" s="1"/>
  <c r="AJ261" i="4" a="1"/>
  <c r="AJ261" i="4" s="1"/>
  <c r="AK261" i="4" a="1"/>
  <c r="AK261" i="4" s="1"/>
  <c r="AF262" i="4" a="1"/>
  <c r="AF262" i="4" s="1"/>
  <c r="AG262" i="4" a="1"/>
  <c r="AG262" i="4" s="1"/>
  <c r="AH262" i="4" a="1"/>
  <c r="AH262" i="4" s="1"/>
  <c r="AI262" i="4" a="1"/>
  <c r="AI262" i="4" s="1"/>
  <c r="AJ262" i="4" a="1"/>
  <c r="AJ262" i="4" s="1"/>
  <c r="AK262" i="4" a="1"/>
  <c r="AK262" i="4" s="1"/>
  <c r="AF263" i="4" a="1"/>
  <c r="AF263" i="4" s="1"/>
  <c r="AG263" i="4" a="1"/>
  <c r="AG263" i="4" s="1"/>
  <c r="AH263" i="4" a="1"/>
  <c r="AH263" i="4" s="1"/>
  <c r="AI263" i="4" a="1"/>
  <c r="AI263" i="4" s="1"/>
  <c r="AJ263" i="4" a="1"/>
  <c r="AJ263" i="4" s="1"/>
  <c r="AK263" i="4" a="1"/>
  <c r="AK263" i="4" s="1"/>
  <c r="AF264" i="4" a="1"/>
  <c r="AF264" i="4" s="1"/>
  <c r="AG264" i="4" a="1"/>
  <c r="AG264" i="4" s="1"/>
  <c r="AH264" i="4" a="1"/>
  <c r="AH264" i="4" s="1"/>
  <c r="AI264" i="4" a="1"/>
  <c r="AI264" i="4" s="1"/>
  <c r="AJ264" i="4" a="1"/>
  <c r="AJ264" i="4" s="1"/>
  <c r="AK264" i="4" a="1"/>
  <c r="AK264" i="4" s="1"/>
  <c r="AF265" i="4" a="1"/>
  <c r="AF265" i="4" s="1"/>
  <c r="AG265" i="4" a="1"/>
  <c r="AG265" i="4" s="1"/>
  <c r="AH265" i="4" a="1"/>
  <c r="AH265" i="4" s="1"/>
  <c r="AI265" i="4" a="1"/>
  <c r="AI265" i="4" s="1"/>
  <c r="AJ265" i="4" a="1"/>
  <c r="AJ265" i="4" s="1"/>
  <c r="AK265" i="4" a="1"/>
  <c r="AK265" i="4" s="1"/>
  <c r="AF266" i="4" a="1"/>
  <c r="AF266" i="4" s="1"/>
  <c r="AG266" i="4" a="1"/>
  <c r="AG266" i="4" s="1"/>
  <c r="AH266" i="4" a="1"/>
  <c r="AH266" i="4" s="1"/>
  <c r="AI266" i="4" a="1"/>
  <c r="AI266" i="4" s="1"/>
  <c r="AJ266" i="4" a="1"/>
  <c r="AJ266" i="4" s="1"/>
  <c r="AK266" i="4" a="1"/>
  <c r="AK266" i="4" s="1"/>
  <c r="AF267" i="4" a="1"/>
  <c r="AF267" i="4" s="1"/>
  <c r="AG267" i="4" a="1"/>
  <c r="AG267" i="4" s="1"/>
  <c r="AH267" i="4" a="1"/>
  <c r="AH267" i="4" s="1"/>
  <c r="AI267" i="4" a="1"/>
  <c r="AI267" i="4" s="1"/>
  <c r="AJ267" i="4" a="1"/>
  <c r="AJ267" i="4" s="1"/>
  <c r="AK267" i="4" a="1"/>
  <c r="AK267" i="4" s="1"/>
  <c r="AF268" i="4" a="1"/>
  <c r="AF268" i="4" s="1"/>
  <c r="AG268" i="4" a="1"/>
  <c r="AG268" i="4" s="1"/>
  <c r="AH268" i="4" a="1"/>
  <c r="AH268" i="4" s="1"/>
  <c r="AI268" i="4" a="1"/>
  <c r="AI268" i="4" s="1"/>
  <c r="AJ268" i="4" a="1"/>
  <c r="AJ268" i="4" s="1"/>
  <c r="AK268" i="4" a="1"/>
  <c r="AK268" i="4" s="1"/>
  <c r="AF269" i="4" a="1"/>
  <c r="AF269" i="4" s="1"/>
  <c r="AG269" i="4" a="1"/>
  <c r="AG269" i="4" s="1"/>
  <c r="AH269" i="4" a="1"/>
  <c r="AH269" i="4" s="1"/>
  <c r="AI269" i="4" a="1"/>
  <c r="AI269" i="4" s="1"/>
  <c r="AJ269" i="4" a="1"/>
  <c r="AJ269" i="4" s="1"/>
  <c r="AK269" i="4" a="1"/>
  <c r="AK269" i="4" s="1"/>
  <c r="AF270" i="4" a="1"/>
  <c r="AF270" i="4" s="1"/>
  <c r="AG270" i="4" a="1"/>
  <c r="AG270" i="4" s="1"/>
  <c r="AH270" i="4" a="1"/>
  <c r="AH270" i="4" s="1"/>
  <c r="AI270" i="4" a="1"/>
  <c r="AI270" i="4" s="1"/>
  <c r="AJ270" i="4" a="1"/>
  <c r="AJ270" i="4" s="1"/>
  <c r="AK270" i="4" a="1"/>
  <c r="AK270" i="4" s="1"/>
  <c r="AF271" i="4" a="1"/>
  <c r="AF271" i="4" s="1"/>
  <c r="AG271" i="4" a="1"/>
  <c r="AG271" i="4" s="1"/>
  <c r="AH271" i="4" a="1"/>
  <c r="AH271" i="4" s="1"/>
  <c r="AI271" i="4" a="1"/>
  <c r="AI271" i="4" s="1"/>
  <c r="AJ271" i="4" a="1"/>
  <c r="AJ271" i="4" s="1"/>
  <c r="AK271" i="4" a="1"/>
  <c r="AK271" i="4" s="1"/>
  <c r="AF272" i="4" a="1"/>
  <c r="AF272" i="4" s="1"/>
  <c r="AG272" i="4" a="1"/>
  <c r="AG272" i="4" s="1"/>
  <c r="AH272" i="4" a="1"/>
  <c r="AH272" i="4" s="1"/>
  <c r="AI272" i="4" a="1"/>
  <c r="AI272" i="4" s="1"/>
  <c r="AJ272" i="4" a="1"/>
  <c r="AJ272" i="4" s="1"/>
  <c r="AK272" i="4" a="1"/>
  <c r="AK272" i="4" s="1"/>
  <c r="AF273" i="4" a="1"/>
  <c r="AF273" i="4" s="1"/>
  <c r="AG273" i="4" a="1"/>
  <c r="AG273" i="4" s="1"/>
  <c r="AH273" i="4" a="1"/>
  <c r="AH273" i="4" s="1"/>
  <c r="AI273" i="4" a="1"/>
  <c r="AI273" i="4" s="1"/>
  <c r="AJ273" i="4" a="1"/>
  <c r="AJ273" i="4" s="1"/>
  <c r="AK273" i="4" a="1"/>
  <c r="AK273" i="4" s="1"/>
  <c r="AF274" i="4" a="1"/>
  <c r="AF274" i="4" s="1"/>
  <c r="AG274" i="4" a="1"/>
  <c r="AG274" i="4" s="1"/>
  <c r="AH274" i="4" a="1"/>
  <c r="AH274" i="4" s="1"/>
  <c r="AI274" i="4" a="1"/>
  <c r="AI274" i="4" s="1"/>
  <c r="AJ274" i="4" a="1"/>
  <c r="AJ274" i="4" s="1"/>
  <c r="AK274" i="4" a="1"/>
  <c r="AK274" i="4" s="1"/>
  <c r="AF275" i="4" a="1"/>
  <c r="AF275" i="4" s="1"/>
  <c r="AG275" i="4" a="1"/>
  <c r="AG275" i="4" s="1"/>
  <c r="AH275" i="4" a="1"/>
  <c r="AH275" i="4" s="1"/>
  <c r="AI275" i="4" a="1"/>
  <c r="AI275" i="4" s="1"/>
  <c r="AJ275" i="4" a="1"/>
  <c r="AJ275" i="4" s="1"/>
  <c r="AK275" i="4" a="1"/>
  <c r="AK275" i="4" s="1"/>
  <c r="AF276" i="4" a="1"/>
  <c r="AF276" i="4" s="1"/>
  <c r="AG276" i="4" a="1"/>
  <c r="AG276" i="4" s="1"/>
  <c r="AH276" i="4" a="1"/>
  <c r="AH276" i="4" s="1"/>
  <c r="AI276" i="4" a="1"/>
  <c r="AI276" i="4" s="1"/>
  <c r="AJ276" i="4" a="1"/>
  <c r="AJ276" i="4" s="1"/>
  <c r="AK276" i="4" a="1"/>
  <c r="AK276" i="4" s="1"/>
  <c r="AF277" i="4" a="1"/>
  <c r="AF277" i="4" s="1"/>
  <c r="AG277" i="4" a="1"/>
  <c r="AG277" i="4" s="1"/>
  <c r="AH277" i="4" a="1"/>
  <c r="AH277" i="4" s="1"/>
  <c r="AI277" i="4" a="1"/>
  <c r="AI277" i="4" s="1"/>
  <c r="AJ277" i="4" a="1"/>
  <c r="AJ277" i="4" s="1"/>
  <c r="AK277" i="4" a="1"/>
  <c r="AK277" i="4" s="1"/>
  <c r="AF278" i="4" a="1"/>
  <c r="AF278" i="4" s="1"/>
  <c r="AG278" i="4" a="1"/>
  <c r="AG278" i="4" s="1"/>
  <c r="AH278" i="4" a="1"/>
  <c r="AH278" i="4" s="1"/>
  <c r="AI278" i="4" a="1"/>
  <c r="AI278" i="4" s="1"/>
  <c r="AJ278" i="4" a="1"/>
  <c r="AJ278" i="4" s="1"/>
  <c r="AK278" i="4" a="1"/>
  <c r="AK278" i="4" s="1"/>
  <c r="AF279" i="4" a="1"/>
  <c r="AF279" i="4" s="1"/>
  <c r="AG279" i="4" a="1"/>
  <c r="AG279" i="4" s="1"/>
  <c r="AH279" i="4" a="1"/>
  <c r="AH279" i="4" s="1"/>
  <c r="AI279" i="4" a="1"/>
  <c r="AI279" i="4" s="1"/>
  <c r="AJ279" i="4" a="1"/>
  <c r="AJ279" i="4" s="1"/>
  <c r="AK279" i="4" a="1"/>
  <c r="AK279" i="4" s="1"/>
  <c r="AF280" i="4" a="1"/>
  <c r="AF280" i="4" s="1"/>
  <c r="AG280" i="4" a="1"/>
  <c r="AG280" i="4" s="1"/>
  <c r="AH280" i="4" a="1"/>
  <c r="AH280" i="4" s="1"/>
  <c r="AI280" i="4" a="1"/>
  <c r="AI280" i="4" s="1"/>
  <c r="AJ280" i="4" a="1"/>
  <c r="AJ280" i="4" s="1"/>
  <c r="AK280" i="4" a="1"/>
  <c r="AK280" i="4" s="1"/>
  <c r="AF281" i="4" a="1"/>
  <c r="AF281" i="4" s="1"/>
  <c r="AG281" i="4" a="1"/>
  <c r="AG281" i="4" s="1"/>
  <c r="AH281" i="4" a="1"/>
  <c r="AH281" i="4" s="1"/>
  <c r="AI281" i="4" a="1"/>
  <c r="AI281" i="4" s="1"/>
  <c r="AJ281" i="4" a="1"/>
  <c r="AJ281" i="4" s="1"/>
  <c r="AK281" i="4" a="1"/>
  <c r="AK281" i="4" s="1"/>
  <c r="AF282" i="4" a="1"/>
  <c r="AF282" i="4" s="1"/>
  <c r="AG282" i="4" a="1"/>
  <c r="AG282" i="4" s="1"/>
  <c r="AH282" i="4" a="1"/>
  <c r="AH282" i="4" s="1"/>
  <c r="AI282" i="4" a="1"/>
  <c r="AI282" i="4" s="1"/>
  <c r="AJ282" i="4" a="1"/>
  <c r="AJ282" i="4" s="1"/>
  <c r="AK282" i="4" a="1"/>
  <c r="AK282" i="4" s="1"/>
  <c r="AF283" i="4" a="1"/>
  <c r="AF283" i="4" s="1"/>
  <c r="AG283" i="4" a="1"/>
  <c r="AG283" i="4" s="1"/>
  <c r="AH283" i="4" a="1"/>
  <c r="AH283" i="4" s="1"/>
  <c r="AI283" i="4" a="1"/>
  <c r="AI283" i="4" s="1"/>
  <c r="AJ283" i="4" a="1"/>
  <c r="AJ283" i="4" s="1"/>
  <c r="AK283" i="4" a="1"/>
  <c r="AK283" i="4" s="1"/>
  <c r="AF284" i="4" a="1"/>
  <c r="AF284" i="4" s="1"/>
  <c r="AG284" i="4" a="1"/>
  <c r="AG284" i="4" s="1"/>
  <c r="AH284" i="4" a="1"/>
  <c r="AH284" i="4" s="1"/>
  <c r="AI284" i="4" a="1"/>
  <c r="AI284" i="4" s="1"/>
  <c r="AJ284" i="4" a="1"/>
  <c r="AJ284" i="4" s="1"/>
  <c r="AK284" i="4" a="1"/>
  <c r="AK284" i="4" s="1"/>
  <c r="AF285" i="4" a="1"/>
  <c r="AF285" i="4" s="1"/>
  <c r="AG285" i="4" a="1"/>
  <c r="AG285" i="4" s="1"/>
  <c r="AH285" i="4" a="1"/>
  <c r="AH285" i="4" s="1"/>
  <c r="AI285" i="4" a="1"/>
  <c r="AI285" i="4" s="1"/>
  <c r="AJ285" i="4" a="1"/>
  <c r="AJ285" i="4" s="1"/>
  <c r="AK285" i="4" a="1"/>
  <c r="AK285" i="4" s="1"/>
  <c r="AF286" i="4" a="1"/>
  <c r="AF286" i="4" s="1"/>
  <c r="AG286" i="4" a="1"/>
  <c r="AG286" i="4" s="1"/>
  <c r="AH286" i="4" a="1"/>
  <c r="AH286" i="4" s="1"/>
  <c r="AI286" i="4" a="1"/>
  <c r="AI286" i="4" s="1"/>
  <c r="AJ286" i="4" a="1"/>
  <c r="AJ286" i="4" s="1"/>
  <c r="AK286" i="4" a="1"/>
  <c r="AK286" i="4" s="1"/>
  <c r="AF287" i="4" a="1"/>
  <c r="AF287" i="4" s="1"/>
  <c r="AG287" i="4" a="1"/>
  <c r="AG287" i="4" s="1"/>
  <c r="AH287" i="4" a="1"/>
  <c r="AH287" i="4" s="1"/>
  <c r="AI287" i="4" a="1"/>
  <c r="AI287" i="4" s="1"/>
  <c r="AJ287" i="4" a="1"/>
  <c r="AJ287" i="4" s="1"/>
  <c r="AK287" i="4" a="1"/>
  <c r="AK287" i="4" s="1"/>
  <c r="AF288" i="4" a="1"/>
  <c r="AF288" i="4" s="1"/>
  <c r="AG288" i="4" a="1"/>
  <c r="AG288" i="4" s="1"/>
  <c r="AH288" i="4" a="1"/>
  <c r="AH288" i="4" s="1"/>
  <c r="AI288" i="4" a="1"/>
  <c r="AI288" i="4" s="1"/>
  <c r="AJ288" i="4" a="1"/>
  <c r="AJ288" i="4" s="1"/>
  <c r="AK288" i="4" a="1"/>
  <c r="AK288" i="4" s="1"/>
  <c r="AF289" i="4" a="1"/>
  <c r="AF289" i="4" s="1"/>
  <c r="AG289" i="4" a="1"/>
  <c r="AG289" i="4" s="1"/>
  <c r="AH289" i="4" a="1"/>
  <c r="AH289" i="4" s="1"/>
  <c r="AI289" i="4" a="1"/>
  <c r="AI289" i="4" s="1"/>
  <c r="AJ289" i="4" a="1"/>
  <c r="AJ289" i="4" s="1"/>
  <c r="AK289" i="4" a="1"/>
  <c r="AK289" i="4" s="1"/>
  <c r="AF290" i="4" a="1"/>
  <c r="AF290" i="4" s="1"/>
  <c r="AG290" i="4" a="1"/>
  <c r="AG290" i="4" s="1"/>
  <c r="AH290" i="4" a="1"/>
  <c r="AH290" i="4" s="1"/>
  <c r="AI290" i="4" a="1"/>
  <c r="AI290" i="4" s="1"/>
  <c r="AJ290" i="4" a="1"/>
  <c r="AJ290" i="4" s="1"/>
  <c r="AK290" i="4" a="1"/>
  <c r="AK290" i="4" s="1"/>
  <c r="AF291" i="4" a="1"/>
  <c r="AF291" i="4" s="1"/>
  <c r="AG291" i="4" a="1"/>
  <c r="AG291" i="4" s="1"/>
  <c r="AH291" i="4" a="1"/>
  <c r="AH291" i="4" s="1"/>
  <c r="AI291" i="4" a="1"/>
  <c r="AI291" i="4" s="1"/>
  <c r="AJ291" i="4" a="1"/>
  <c r="AJ291" i="4" s="1"/>
  <c r="AK291" i="4" a="1"/>
  <c r="AK291" i="4" s="1"/>
  <c r="AF292" i="4" a="1"/>
  <c r="AF292" i="4" s="1"/>
  <c r="AG292" i="4" a="1"/>
  <c r="AG292" i="4" s="1"/>
  <c r="AH292" i="4" a="1"/>
  <c r="AH292" i="4" s="1"/>
  <c r="AI292" i="4" a="1"/>
  <c r="AI292" i="4" s="1"/>
  <c r="AJ292" i="4" a="1"/>
  <c r="AJ292" i="4" s="1"/>
  <c r="AK292" i="4" a="1"/>
  <c r="AK292" i="4" s="1"/>
  <c r="AF293" i="4" a="1"/>
  <c r="AF293" i="4" s="1"/>
  <c r="AG293" i="4" a="1"/>
  <c r="AG293" i="4" s="1"/>
  <c r="AH293" i="4" a="1"/>
  <c r="AH293" i="4" s="1"/>
  <c r="AI293" i="4" a="1"/>
  <c r="AI293" i="4" s="1"/>
  <c r="AJ293" i="4" a="1"/>
  <c r="AJ293" i="4" s="1"/>
  <c r="AK293" i="4" a="1"/>
  <c r="AK293" i="4" s="1"/>
  <c r="AF294" i="4" a="1"/>
  <c r="AF294" i="4" s="1"/>
  <c r="AG294" i="4" a="1"/>
  <c r="AG294" i="4" s="1"/>
  <c r="AH294" i="4" a="1"/>
  <c r="AH294" i="4" s="1"/>
  <c r="AI294" i="4" a="1"/>
  <c r="AI294" i="4" s="1"/>
  <c r="AJ294" i="4" a="1"/>
  <c r="AJ294" i="4" s="1"/>
  <c r="AK294" i="4" a="1"/>
  <c r="AK294" i="4" s="1"/>
  <c r="AF295" i="4" a="1"/>
  <c r="AF295" i="4" s="1"/>
  <c r="AG295" i="4" a="1"/>
  <c r="AG295" i="4" s="1"/>
  <c r="AH295" i="4" a="1"/>
  <c r="AH295" i="4" s="1"/>
  <c r="AI295" i="4" a="1"/>
  <c r="AI295" i="4" s="1"/>
  <c r="AJ295" i="4" a="1"/>
  <c r="AJ295" i="4" s="1"/>
  <c r="AK295" i="4" a="1"/>
  <c r="AK295" i="4" s="1"/>
  <c r="AF296" i="4" a="1"/>
  <c r="AF296" i="4" s="1"/>
  <c r="AG296" i="4" a="1"/>
  <c r="AG296" i="4" s="1"/>
  <c r="AH296" i="4" a="1"/>
  <c r="AH296" i="4" s="1"/>
  <c r="AI296" i="4" a="1"/>
  <c r="AI296" i="4" s="1"/>
  <c r="AJ296" i="4" a="1"/>
  <c r="AJ296" i="4" s="1"/>
  <c r="AK296" i="4" a="1"/>
  <c r="AK296" i="4" s="1"/>
  <c r="AF297" i="4" a="1"/>
  <c r="AF297" i="4" s="1"/>
  <c r="AG297" i="4" a="1"/>
  <c r="AG297" i="4" s="1"/>
  <c r="AH297" i="4" a="1"/>
  <c r="AH297" i="4" s="1"/>
  <c r="AI297" i="4" a="1"/>
  <c r="AI297" i="4" s="1"/>
  <c r="AJ297" i="4" a="1"/>
  <c r="AJ297" i="4" s="1"/>
  <c r="AK297" i="4" a="1"/>
  <c r="AK297" i="4" s="1"/>
  <c r="AF298" i="4" a="1"/>
  <c r="AF298" i="4" s="1"/>
  <c r="AG298" i="4" a="1"/>
  <c r="AG298" i="4" s="1"/>
  <c r="AH298" i="4" a="1"/>
  <c r="AH298" i="4" s="1"/>
  <c r="AI298" i="4" a="1"/>
  <c r="AI298" i="4" s="1"/>
  <c r="AJ298" i="4" a="1"/>
  <c r="AJ298" i="4" s="1"/>
  <c r="AK298" i="4" a="1"/>
  <c r="AK298" i="4" s="1"/>
  <c r="AF299" i="4" a="1"/>
  <c r="AF299" i="4" s="1"/>
  <c r="AG299" i="4" a="1"/>
  <c r="AG299" i="4" s="1"/>
  <c r="AH299" i="4" a="1"/>
  <c r="AH299" i="4" s="1"/>
  <c r="AI299" i="4" a="1"/>
  <c r="AI299" i="4" s="1"/>
  <c r="AJ299" i="4" a="1"/>
  <c r="AJ299" i="4" s="1"/>
  <c r="AK299" i="4" a="1"/>
  <c r="AK299" i="4" s="1"/>
  <c r="AF300" i="4" a="1"/>
  <c r="AF300" i="4" s="1"/>
  <c r="AG300" i="4" a="1"/>
  <c r="AG300" i="4" s="1"/>
  <c r="AH300" i="4" a="1"/>
  <c r="AH300" i="4" s="1"/>
  <c r="AI300" i="4" a="1"/>
  <c r="AI300" i="4" s="1"/>
  <c r="AJ300" i="4" a="1"/>
  <c r="AJ300" i="4" s="1"/>
  <c r="AK300" i="4" a="1"/>
  <c r="AK300" i="4" s="1"/>
  <c r="K191" i="4" a="1"/>
  <c r="K191" i="4" s="1"/>
  <c r="L191" i="4" a="1"/>
  <c r="L191" i="4" s="1"/>
  <c r="M191" i="4" a="1"/>
  <c r="M191" i="4" s="1"/>
  <c r="N191" i="4" a="1"/>
  <c r="N191" i="4" s="1"/>
  <c r="O191" i="4" a="1"/>
  <c r="O191" i="4" s="1"/>
  <c r="P191" i="4" a="1"/>
  <c r="P191" i="4" s="1"/>
  <c r="K192" i="4" a="1"/>
  <c r="K192" i="4" s="1"/>
  <c r="L192" i="4" a="1"/>
  <c r="L192" i="4" s="1"/>
  <c r="M192" i="4" a="1"/>
  <c r="M192" i="4" s="1"/>
  <c r="N192" i="4" a="1"/>
  <c r="N192" i="4" s="1"/>
  <c r="O192" i="4" a="1"/>
  <c r="O192" i="4" s="1"/>
  <c r="P192" i="4" a="1"/>
  <c r="P192" i="4" s="1"/>
  <c r="K193" i="4" a="1"/>
  <c r="K193" i="4" s="1"/>
  <c r="L193" i="4" a="1"/>
  <c r="L193" i="4" s="1"/>
  <c r="M193" i="4" a="1"/>
  <c r="M193" i="4" s="1"/>
  <c r="N193" i="4" a="1"/>
  <c r="N193" i="4" s="1"/>
  <c r="O193" i="4" a="1"/>
  <c r="O193" i="4" s="1"/>
  <c r="P193" i="4" a="1"/>
  <c r="P193" i="4" s="1"/>
  <c r="K194" i="4" a="1"/>
  <c r="K194" i="4" s="1"/>
  <c r="L194" i="4" a="1"/>
  <c r="L194" i="4" s="1"/>
  <c r="M194" i="4" a="1"/>
  <c r="M194" i="4" s="1"/>
  <c r="N194" i="4" a="1"/>
  <c r="N194" i="4" s="1"/>
  <c r="O194" i="4" a="1"/>
  <c r="O194" i="4" s="1"/>
  <c r="P194" i="4" a="1"/>
  <c r="P194" i="4" s="1"/>
  <c r="K195" i="4" a="1"/>
  <c r="K195" i="4" s="1"/>
  <c r="L195" i="4" a="1"/>
  <c r="L195" i="4" s="1"/>
  <c r="M195" i="4" a="1"/>
  <c r="M195" i="4" s="1"/>
  <c r="N195" i="4" a="1"/>
  <c r="N195" i="4" s="1"/>
  <c r="O195" i="4" a="1"/>
  <c r="O195" i="4" s="1"/>
  <c r="P195" i="4" a="1"/>
  <c r="P195" i="4" s="1"/>
  <c r="K196" i="4" a="1"/>
  <c r="K196" i="4" s="1"/>
  <c r="L196" i="4" a="1"/>
  <c r="L196" i="4" s="1"/>
  <c r="M196" i="4" a="1"/>
  <c r="M196" i="4" s="1"/>
  <c r="N196" i="4" a="1"/>
  <c r="N196" i="4" s="1"/>
  <c r="O196" i="4" a="1"/>
  <c r="O196" i="4" s="1"/>
  <c r="P196" i="4" a="1"/>
  <c r="P196" i="4" s="1"/>
  <c r="K197" i="4" a="1"/>
  <c r="K197" i="4" s="1"/>
  <c r="L197" i="4" a="1"/>
  <c r="L197" i="4" s="1"/>
  <c r="M197" i="4" a="1"/>
  <c r="M197" i="4" s="1"/>
  <c r="N197" i="4" a="1"/>
  <c r="N197" i="4" s="1"/>
  <c r="O197" i="4" a="1"/>
  <c r="O197" i="4" s="1"/>
  <c r="P197" i="4" a="1"/>
  <c r="P197" i="4" s="1"/>
  <c r="K198" i="4" a="1"/>
  <c r="K198" i="4" s="1"/>
  <c r="L198" i="4" a="1"/>
  <c r="L198" i="4" s="1"/>
  <c r="M198" i="4" a="1"/>
  <c r="M198" i="4" s="1"/>
  <c r="N198" i="4" a="1"/>
  <c r="N198" i="4" s="1"/>
  <c r="O198" i="4" a="1"/>
  <c r="O198" i="4" s="1"/>
  <c r="P198" i="4" a="1"/>
  <c r="P198" i="4" s="1"/>
  <c r="K199" i="4" a="1"/>
  <c r="K199" i="4" s="1"/>
  <c r="L199" i="4" a="1"/>
  <c r="L199" i="4" s="1"/>
  <c r="M199" i="4" a="1"/>
  <c r="M199" i="4" s="1"/>
  <c r="N199" i="4" a="1"/>
  <c r="N199" i="4" s="1"/>
  <c r="O199" i="4" a="1"/>
  <c r="O199" i="4" s="1"/>
  <c r="P199" i="4" a="1"/>
  <c r="P199" i="4" s="1"/>
  <c r="K200" i="4" a="1"/>
  <c r="K200" i="4" s="1"/>
  <c r="L200" i="4" a="1"/>
  <c r="L200" i="4" s="1"/>
  <c r="M200" i="4" a="1"/>
  <c r="M200" i="4" s="1"/>
  <c r="N200" i="4" a="1"/>
  <c r="N200" i="4" s="1"/>
  <c r="O200" i="4" a="1"/>
  <c r="O200" i="4" s="1"/>
  <c r="P200" i="4" a="1"/>
  <c r="P200" i="4" s="1"/>
  <c r="K201" i="4" a="1"/>
  <c r="K201" i="4" s="1"/>
  <c r="L201" i="4" a="1"/>
  <c r="L201" i="4" s="1"/>
  <c r="M201" i="4" a="1"/>
  <c r="M201" i="4" s="1"/>
  <c r="N201" i="4" a="1"/>
  <c r="N201" i="4" s="1"/>
  <c r="O201" i="4" a="1"/>
  <c r="O201" i="4" s="1"/>
  <c r="P201" i="4" a="1"/>
  <c r="P201" i="4" s="1"/>
  <c r="K202" i="4" a="1"/>
  <c r="K202" i="4" s="1"/>
  <c r="L202" i="4" a="1"/>
  <c r="L202" i="4" s="1"/>
  <c r="M202" i="4" a="1"/>
  <c r="M202" i="4" s="1"/>
  <c r="N202" i="4" a="1"/>
  <c r="N202" i="4" s="1"/>
  <c r="O202" i="4" a="1"/>
  <c r="O202" i="4" s="1"/>
  <c r="P202" i="4" a="1"/>
  <c r="P202" i="4" s="1"/>
  <c r="K203" i="4" a="1"/>
  <c r="K203" i="4" s="1"/>
  <c r="L203" i="4" a="1"/>
  <c r="L203" i="4" s="1"/>
  <c r="M203" i="4" a="1"/>
  <c r="M203" i="4" s="1"/>
  <c r="N203" i="4" a="1"/>
  <c r="N203" i="4" s="1"/>
  <c r="O203" i="4" a="1"/>
  <c r="O203" i="4" s="1"/>
  <c r="P203" i="4" a="1"/>
  <c r="P203" i="4" s="1"/>
  <c r="K204" i="4" a="1"/>
  <c r="K204" i="4" s="1"/>
  <c r="L204" i="4" a="1"/>
  <c r="L204" i="4" s="1"/>
  <c r="M204" i="4" a="1"/>
  <c r="M204" i="4" s="1"/>
  <c r="N204" i="4" a="1"/>
  <c r="N204" i="4" s="1"/>
  <c r="O204" i="4" a="1"/>
  <c r="O204" i="4" s="1"/>
  <c r="P204" i="4" a="1"/>
  <c r="P204" i="4" s="1"/>
  <c r="K205" i="4" a="1"/>
  <c r="K205" i="4" s="1"/>
  <c r="L205" i="4" a="1"/>
  <c r="L205" i="4" s="1"/>
  <c r="M205" i="4" a="1"/>
  <c r="M205" i="4" s="1"/>
  <c r="N205" i="4" a="1"/>
  <c r="N205" i="4" s="1"/>
  <c r="O205" i="4" a="1"/>
  <c r="O205" i="4" s="1"/>
  <c r="P205" i="4" a="1"/>
  <c r="P205" i="4" s="1"/>
  <c r="K206" i="4" a="1"/>
  <c r="K206" i="4" s="1"/>
  <c r="L206" i="4" a="1"/>
  <c r="L206" i="4" s="1"/>
  <c r="M206" i="4" a="1"/>
  <c r="M206" i="4" s="1"/>
  <c r="N206" i="4" a="1"/>
  <c r="N206" i="4" s="1"/>
  <c r="O206" i="4" a="1"/>
  <c r="O206" i="4" s="1"/>
  <c r="P206" i="4" a="1"/>
  <c r="P206" i="4" s="1"/>
  <c r="K207" i="4" a="1"/>
  <c r="K207" i="4" s="1"/>
  <c r="L207" i="4" a="1"/>
  <c r="L207" i="4" s="1"/>
  <c r="M207" i="4" a="1"/>
  <c r="M207" i="4" s="1"/>
  <c r="N207" i="4" a="1"/>
  <c r="N207" i="4" s="1"/>
  <c r="O207" i="4" a="1"/>
  <c r="O207" i="4" s="1"/>
  <c r="P207" i="4" a="1"/>
  <c r="P207" i="4" s="1"/>
  <c r="K208" i="4" a="1"/>
  <c r="K208" i="4" s="1"/>
  <c r="L208" i="4" a="1"/>
  <c r="L208" i="4" s="1"/>
  <c r="M208" i="4" a="1"/>
  <c r="M208" i="4" s="1"/>
  <c r="N208" i="4" a="1"/>
  <c r="N208" i="4" s="1"/>
  <c r="O208" i="4" a="1"/>
  <c r="O208" i="4" s="1"/>
  <c r="P208" i="4" a="1"/>
  <c r="P208" i="4" s="1"/>
  <c r="K209" i="4" a="1"/>
  <c r="K209" i="4" s="1"/>
  <c r="L209" i="4" a="1"/>
  <c r="L209" i="4" s="1"/>
  <c r="M209" i="4" a="1"/>
  <c r="M209" i="4" s="1"/>
  <c r="N209" i="4" a="1"/>
  <c r="N209" i="4" s="1"/>
  <c r="O209" i="4" a="1"/>
  <c r="O209" i="4" s="1"/>
  <c r="P209" i="4" a="1"/>
  <c r="P209" i="4" s="1"/>
  <c r="K210" i="4" a="1"/>
  <c r="K210" i="4" s="1"/>
  <c r="L210" i="4" a="1"/>
  <c r="L210" i="4" s="1"/>
  <c r="M210" i="4" a="1"/>
  <c r="M210" i="4" s="1"/>
  <c r="N210" i="4" a="1"/>
  <c r="N210" i="4" s="1"/>
  <c r="O210" i="4" a="1"/>
  <c r="O210" i="4" s="1"/>
  <c r="P210" i="4" a="1"/>
  <c r="P210" i="4" s="1"/>
  <c r="K211" i="4" a="1"/>
  <c r="K211" i="4" s="1"/>
  <c r="L211" i="4" a="1"/>
  <c r="L211" i="4" s="1"/>
  <c r="M211" i="4" a="1"/>
  <c r="M211" i="4" s="1"/>
  <c r="N211" i="4" a="1"/>
  <c r="N211" i="4" s="1"/>
  <c r="O211" i="4" a="1"/>
  <c r="O211" i="4" s="1"/>
  <c r="P211" i="4" a="1"/>
  <c r="P211" i="4" s="1"/>
  <c r="K212" i="4" a="1"/>
  <c r="K212" i="4" s="1"/>
  <c r="L212" i="4" a="1"/>
  <c r="L212" i="4" s="1"/>
  <c r="M212" i="4" a="1"/>
  <c r="M212" i="4" s="1"/>
  <c r="N212" i="4" a="1"/>
  <c r="N212" i="4" s="1"/>
  <c r="O212" i="4" a="1"/>
  <c r="O212" i="4" s="1"/>
  <c r="P212" i="4" a="1"/>
  <c r="P212" i="4" s="1"/>
  <c r="K213" i="4" a="1"/>
  <c r="K213" i="4" s="1"/>
  <c r="L213" i="4" a="1"/>
  <c r="L213" i="4" s="1"/>
  <c r="M213" i="4" a="1"/>
  <c r="M213" i="4" s="1"/>
  <c r="N213" i="4" a="1"/>
  <c r="N213" i="4" s="1"/>
  <c r="O213" i="4" a="1"/>
  <c r="O213" i="4" s="1"/>
  <c r="P213" i="4" a="1"/>
  <c r="P213" i="4" s="1"/>
  <c r="K214" i="4" a="1"/>
  <c r="K214" i="4" s="1"/>
  <c r="L214" i="4" a="1"/>
  <c r="L214" i="4" s="1"/>
  <c r="M214" i="4" a="1"/>
  <c r="M214" i="4" s="1"/>
  <c r="N214" i="4" a="1"/>
  <c r="N214" i="4" s="1"/>
  <c r="O214" i="4" a="1"/>
  <c r="O214" i="4" s="1"/>
  <c r="P214" i="4" a="1"/>
  <c r="P214" i="4" s="1"/>
  <c r="K215" i="4" a="1"/>
  <c r="K215" i="4" s="1"/>
  <c r="L215" i="4" a="1"/>
  <c r="L215" i="4" s="1"/>
  <c r="M215" i="4" a="1"/>
  <c r="M215" i="4" s="1"/>
  <c r="N215" i="4" a="1"/>
  <c r="N215" i="4" s="1"/>
  <c r="O215" i="4" a="1"/>
  <c r="O215" i="4" s="1"/>
  <c r="P215" i="4" a="1"/>
  <c r="P215" i="4" s="1"/>
  <c r="K216" i="4" a="1"/>
  <c r="K216" i="4" s="1"/>
  <c r="L216" i="4" a="1"/>
  <c r="L216" i="4" s="1"/>
  <c r="M216" i="4" a="1"/>
  <c r="M216" i="4" s="1"/>
  <c r="N216" i="4" a="1"/>
  <c r="N216" i="4" s="1"/>
  <c r="O216" i="4" a="1"/>
  <c r="O216" i="4" s="1"/>
  <c r="P216" i="4" a="1"/>
  <c r="P216" i="4" s="1"/>
  <c r="K217" i="4" a="1"/>
  <c r="K217" i="4" s="1"/>
  <c r="L217" i="4" a="1"/>
  <c r="L217" i="4" s="1"/>
  <c r="M217" i="4" a="1"/>
  <c r="M217" i="4" s="1"/>
  <c r="N217" i="4" a="1"/>
  <c r="N217" i="4" s="1"/>
  <c r="O217" i="4" a="1"/>
  <c r="O217" i="4" s="1"/>
  <c r="P217" i="4" a="1"/>
  <c r="P217" i="4" s="1"/>
  <c r="K218" i="4" a="1"/>
  <c r="K218" i="4" s="1"/>
  <c r="L218" i="4" a="1"/>
  <c r="L218" i="4" s="1"/>
  <c r="M218" i="4" a="1"/>
  <c r="M218" i="4" s="1"/>
  <c r="N218" i="4" a="1"/>
  <c r="N218" i="4" s="1"/>
  <c r="O218" i="4" a="1"/>
  <c r="O218" i="4" s="1"/>
  <c r="P218" i="4" a="1"/>
  <c r="P218" i="4" s="1"/>
  <c r="K219" i="4" a="1"/>
  <c r="K219" i="4" s="1"/>
  <c r="L219" i="4" a="1"/>
  <c r="L219" i="4" s="1"/>
  <c r="M219" i="4" a="1"/>
  <c r="M219" i="4" s="1"/>
  <c r="N219" i="4" a="1"/>
  <c r="N219" i="4" s="1"/>
  <c r="O219" i="4" a="1"/>
  <c r="O219" i="4" s="1"/>
  <c r="P219" i="4" a="1"/>
  <c r="P219" i="4" s="1"/>
  <c r="K220" i="4" a="1"/>
  <c r="K220" i="4" s="1"/>
  <c r="L220" i="4" a="1"/>
  <c r="L220" i="4" s="1"/>
  <c r="M220" i="4" a="1"/>
  <c r="M220" i="4" s="1"/>
  <c r="N220" i="4" a="1"/>
  <c r="N220" i="4" s="1"/>
  <c r="O220" i="4" a="1"/>
  <c r="O220" i="4" s="1"/>
  <c r="P220" i="4" a="1"/>
  <c r="P220" i="4" s="1"/>
  <c r="K221" i="4" a="1"/>
  <c r="K221" i="4" s="1"/>
  <c r="L221" i="4" a="1"/>
  <c r="L221" i="4" s="1"/>
  <c r="M221" i="4" a="1"/>
  <c r="M221" i="4" s="1"/>
  <c r="N221" i="4" a="1"/>
  <c r="N221" i="4" s="1"/>
  <c r="O221" i="4" a="1"/>
  <c r="O221" i="4" s="1"/>
  <c r="P221" i="4" a="1"/>
  <c r="P221" i="4" s="1"/>
  <c r="K222" i="4" a="1"/>
  <c r="K222" i="4" s="1"/>
  <c r="L222" i="4" a="1"/>
  <c r="L222" i="4" s="1"/>
  <c r="M222" i="4" a="1"/>
  <c r="M222" i="4" s="1"/>
  <c r="N222" i="4" a="1"/>
  <c r="N222" i="4" s="1"/>
  <c r="O222" i="4" a="1"/>
  <c r="O222" i="4" s="1"/>
  <c r="P222" i="4" a="1"/>
  <c r="P222" i="4" s="1"/>
  <c r="K223" i="4" a="1"/>
  <c r="K223" i="4" s="1"/>
  <c r="L223" i="4" a="1"/>
  <c r="L223" i="4" s="1"/>
  <c r="M223" i="4" a="1"/>
  <c r="M223" i="4" s="1"/>
  <c r="N223" i="4" a="1"/>
  <c r="N223" i="4" s="1"/>
  <c r="O223" i="4" a="1"/>
  <c r="O223" i="4" s="1"/>
  <c r="P223" i="4" a="1"/>
  <c r="P223" i="4" s="1"/>
  <c r="K224" i="4" a="1"/>
  <c r="K224" i="4" s="1"/>
  <c r="L224" i="4" a="1"/>
  <c r="L224" i="4" s="1"/>
  <c r="M224" i="4" a="1"/>
  <c r="M224" i="4" s="1"/>
  <c r="N224" i="4" a="1"/>
  <c r="N224" i="4" s="1"/>
  <c r="O224" i="4" a="1"/>
  <c r="O224" i="4" s="1"/>
  <c r="P224" i="4" a="1"/>
  <c r="P224" i="4" s="1"/>
  <c r="K225" i="4" a="1"/>
  <c r="K225" i="4" s="1"/>
  <c r="L225" i="4" a="1"/>
  <c r="L225" i="4" s="1"/>
  <c r="M225" i="4" a="1"/>
  <c r="M225" i="4" s="1"/>
  <c r="N225" i="4" a="1"/>
  <c r="N225" i="4" s="1"/>
  <c r="O225" i="4" a="1"/>
  <c r="O225" i="4" s="1"/>
  <c r="P225" i="4" a="1"/>
  <c r="P225" i="4" s="1"/>
  <c r="K226" i="4" a="1"/>
  <c r="K226" i="4" s="1"/>
  <c r="L226" i="4" a="1"/>
  <c r="L226" i="4" s="1"/>
  <c r="M226" i="4" a="1"/>
  <c r="M226" i="4" s="1"/>
  <c r="N226" i="4" a="1"/>
  <c r="N226" i="4" s="1"/>
  <c r="O226" i="4" a="1"/>
  <c r="O226" i="4" s="1"/>
  <c r="P226" i="4" a="1"/>
  <c r="P226" i="4" s="1"/>
  <c r="K227" i="4" a="1"/>
  <c r="K227" i="4" s="1"/>
  <c r="L227" i="4" a="1"/>
  <c r="L227" i="4" s="1"/>
  <c r="M227" i="4" a="1"/>
  <c r="M227" i="4" s="1"/>
  <c r="N227" i="4" a="1"/>
  <c r="N227" i="4" s="1"/>
  <c r="O227" i="4" a="1"/>
  <c r="O227" i="4" s="1"/>
  <c r="P227" i="4" a="1"/>
  <c r="P227" i="4" s="1"/>
  <c r="K228" i="4" a="1"/>
  <c r="K228" i="4" s="1"/>
  <c r="L228" i="4" a="1"/>
  <c r="L228" i="4" s="1"/>
  <c r="M228" i="4" a="1"/>
  <c r="M228" i="4" s="1"/>
  <c r="N228" i="4" a="1"/>
  <c r="N228" i="4" s="1"/>
  <c r="O228" i="4" a="1"/>
  <c r="O228" i="4" s="1"/>
  <c r="P228" i="4" a="1"/>
  <c r="P228" i="4" s="1"/>
  <c r="K229" i="4" a="1"/>
  <c r="K229" i="4" s="1"/>
  <c r="L229" i="4" a="1"/>
  <c r="L229" i="4" s="1"/>
  <c r="M229" i="4" a="1"/>
  <c r="M229" i="4" s="1"/>
  <c r="N229" i="4" a="1"/>
  <c r="N229" i="4" s="1"/>
  <c r="O229" i="4" a="1"/>
  <c r="O229" i="4" s="1"/>
  <c r="P229" i="4" a="1"/>
  <c r="P229" i="4" s="1"/>
  <c r="K230" i="4" a="1"/>
  <c r="K230" i="4" s="1"/>
  <c r="L230" i="4" a="1"/>
  <c r="L230" i="4" s="1"/>
  <c r="M230" i="4" a="1"/>
  <c r="M230" i="4" s="1"/>
  <c r="N230" i="4" a="1"/>
  <c r="N230" i="4" s="1"/>
  <c r="O230" i="4" a="1"/>
  <c r="O230" i="4" s="1"/>
  <c r="P230" i="4" a="1"/>
  <c r="P230" i="4" s="1"/>
  <c r="K231" i="4" a="1"/>
  <c r="K231" i="4" s="1"/>
  <c r="L231" i="4" a="1"/>
  <c r="L231" i="4" s="1"/>
  <c r="M231" i="4" a="1"/>
  <c r="M231" i="4" s="1"/>
  <c r="N231" i="4" a="1"/>
  <c r="N231" i="4" s="1"/>
  <c r="O231" i="4" a="1"/>
  <c r="O231" i="4" s="1"/>
  <c r="P231" i="4" a="1"/>
  <c r="P231" i="4" s="1"/>
  <c r="K232" i="4" a="1"/>
  <c r="K232" i="4" s="1"/>
  <c r="L232" i="4" a="1"/>
  <c r="L232" i="4" s="1"/>
  <c r="M232" i="4" a="1"/>
  <c r="M232" i="4" s="1"/>
  <c r="N232" i="4" a="1"/>
  <c r="N232" i="4" s="1"/>
  <c r="O232" i="4" a="1"/>
  <c r="O232" i="4" s="1"/>
  <c r="P232" i="4" a="1"/>
  <c r="P232" i="4" s="1"/>
  <c r="K233" i="4" a="1"/>
  <c r="K233" i="4" s="1"/>
  <c r="L233" i="4" a="1"/>
  <c r="L233" i="4" s="1"/>
  <c r="M233" i="4" a="1"/>
  <c r="M233" i="4" s="1"/>
  <c r="N233" i="4" a="1"/>
  <c r="N233" i="4" s="1"/>
  <c r="O233" i="4" a="1"/>
  <c r="O233" i="4" s="1"/>
  <c r="P233" i="4" a="1"/>
  <c r="P233" i="4" s="1"/>
  <c r="K234" i="4" a="1"/>
  <c r="K234" i="4" s="1"/>
  <c r="L234" i="4" a="1"/>
  <c r="L234" i="4" s="1"/>
  <c r="M234" i="4" a="1"/>
  <c r="M234" i="4" s="1"/>
  <c r="N234" i="4" a="1"/>
  <c r="N234" i="4" s="1"/>
  <c r="O234" i="4" a="1"/>
  <c r="O234" i="4" s="1"/>
  <c r="P234" i="4" a="1"/>
  <c r="P234" i="4" s="1"/>
  <c r="K235" i="4" a="1"/>
  <c r="K235" i="4" s="1"/>
  <c r="L235" i="4" a="1"/>
  <c r="L235" i="4" s="1"/>
  <c r="M235" i="4" a="1"/>
  <c r="M235" i="4" s="1"/>
  <c r="N235" i="4" a="1"/>
  <c r="N235" i="4" s="1"/>
  <c r="O235" i="4" a="1"/>
  <c r="O235" i="4" s="1"/>
  <c r="P235" i="4" a="1"/>
  <c r="P235" i="4" s="1"/>
  <c r="K236" i="4" a="1"/>
  <c r="K236" i="4" s="1"/>
  <c r="L236" i="4" a="1"/>
  <c r="L236" i="4" s="1"/>
  <c r="M236" i="4" a="1"/>
  <c r="M236" i="4" s="1"/>
  <c r="N236" i="4" a="1"/>
  <c r="N236" i="4" s="1"/>
  <c r="O236" i="4" a="1"/>
  <c r="O236" i="4" s="1"/>
  <c r="P236" i="4" a="1"/>
  <c r="P236" i="4" s="1"/>
  <c r="K237" i="4" a="1"/>
  <c r="K237" i="4" s="1"/>
  <c r="L237" i="4" a="1"/>
  <c r="L237" i="4" s="1"/>
  <c r="M237" i="4" a="1"/>
  <c r="M237" i="4" s="1"/>
  <c r="N237" i="4" a="1"/>
  <c r="N237" i="4" s="1"/>
  <c r="O237" i="4" a="1"/>
  <c r="O237" i="4" s="1"/>
  <c r="P237" i="4" a="1"/>
  <c r="P237" i="4" s="1"/>
  <c r="K238" i="4" a="1"/>
  <c r="K238" i="4" s="1"/>
  <c r="L238" i="4" a="1"/>
  <c r="L238" i="4" s="1"/>
  <c r="M238" i="4" a="1"/>
  <c r="M238" i="4" s="1"/>
  <c r="N238" i="4" a="1"/>
  <c r="N238" i="4" s="1"/>
  <c r="O238" i="4" a="1"/>
  <c r="O238" i="4" s="1"/>
  <c r="P238" i="4" a="1"/>
  <c r="P238" i="4" s="1"/>
  <c r="K239" i="4" a="1"/>
  <c r="K239" i="4" s="1"/>
  <c r="L239" i="4" a="1"/>
  <c r="L239" i="4" s="1"/>
  <c r="M239" i="4" a="1"/>
  <c r="M239" i="4" s="1"/>
  <c r="N239" i="4" a="1"/>
  <c r="N239" i="4" s="1"/>
  <c r="O239" i="4" a="1"/>
  <c r="O239" i="4" s="1"/>
  <c r="P239" i="4" a="1"/>
  <c r="P239" i="4" s="1"/>
  <c r="K240" i="4" a="1"/>
  <c r="K240" i="4" s="1"/>
  <c r="L240" i="4" a="1"/>
  <c r="L240" i="4" s="1"/>
  <c r="M240" i="4" a="1"/>
  <c r="M240" i="4" s="1"/>
  <c r="N240" i="4" a="1"/>
  <c r="N240" i="4" s="1"/>
  <c r="O240" i="4" a="1"/>
  <c r="O240" i="4" s="1"/>
  <c r="P240" i="4" a="1"/>
  <c r="P240" i="4" s="1"/>
  <c r="K241" i="4" a="1"/>
  <c r="K241" i="4" s="1"/>
  <c r="L241" i="4" a="1"/>
  <c r="L241" i="4" s="1"/>
  <c r="M241" i="4" a="1"/>
  <c r="M241" i="4" s="1"/>
  <c r="N241" i="4" a="1"/>
  <c r="N241" i="4" s="1"/>
  <c r="O241" i="4" a="1"/>
  <c r="O241" i="4" s="1"/>
  <c r="P241" i="4" a="1"/>
  <c r="P241" i="4" s="1"/>
  <c r="K242" i="4" a="1"/>
  <c r="K242" i="4" s="1"/>
  <c r="L242" i="4" a="1"/>
  <c r="L242" i="4" s="1"/>
  <c r="M242" i="4" a="1"/>
  <c r="M242" i="4" s="1"/>
  <c r="N242" i="4" a="1"/>
  <c r="N242" i="4" s="1"/>
  <c r="O242" i="4" a="1"/>
  <c r="O242" i="4" s="1"/>
  <c r="P242" i="4" a="1"/>
  <c r="P242" i="4" s="1"/>
  <c r="K243" i="4" a="1"/>
  <c r="K243" i="4" s="1"/>
  <c r="L243" i="4" a="1"/>
  <c r="L243" i="4" s="1"/>
  <c r="M243" i="4" a="1"/>
  <c r="M243" i="4" s="1"/>
  <c r="N243" i="4" a="1"/>
  <c r="N243" i="4" s="1"/>
  <c r="O243" i="4" a="1"/>
  <c r="O243" i="4" s="1"/>
  <c r="P243" i="4" a="1"/>
  <c r="P243" i="4" s="1"/>
  <c r="K244" i="4" a="1"/>
  <c r="K244" i="4" s="1"/>
  <c r="L244" i="4" a="1"/>
  <c r="L244" i="4" s="1"/>
  <c r="M244" i="4" a="1"/>
  <c r="M244" i="4" s="1"/>
  <c r="N244" i="4" a="1"/>
  <c r="N244" i="4" s="1"/>
  <c r="O244" i="4" a="1"/>
  <c r="O244" i="4" s="1"/>
  <c r="P244" i="4" a="1"/>
  <c r="P244" i="4" s="1"/>
  <c r="K245" i="4" a="1"/>
  <c r="K245" i="4" s="1"/>
  <c r="L245" i="4" a="1"/>
  <c r="L245" i="4" s="1"/>
  <c r="M245" i="4" a="1"/>
  <c r="M245" i="4" s="1"/>
  <c r="N245" i="4" a="1"/>
  <c r="N245" i="4" s="1"/>
  <c r="O245" i="4" a="1"/>
  <c r="O245" i="4" s="1"/>
  <c r="P245" i="4" a="1"/>
  <c r="P245" i="4" s="1"/>
  <c r="K246" i="4" a="1"/>
  <c r="K246" i="4" s="1"/>
  <c r="L246" i="4" a="1"/>
  <c r="L246" i="4" s="1"/>
  <c r="M246" i="4" a="1"/>
  <c r="M246" i="4" s="1"/>
  <c r="N246" i="4" a="1"/>
  <c r="N246" i="4" s="1"/>
  <c r="O246" i="4" a="1"/>
  <c r="O246" i="4" s="1"/>
  <c r="P246" i="4" a="1"/>
  <c r="P246" i="4" s="1"/>
  <c r="K247" i="4" a="1"/>
  <c r="K247" i="4" s="1"/>
  <c r="L247" i="4" a="1"/>
  <c r="L247" i="4" s="1"/>
  <c r="M247" i="4" a="1"/>
  <c r="M247" i="4" s="1"/>
  <c r="N247" i="4" a="1"/>
  <c r="N247" i="4" s="1"/>
  <c r="O247" i="4" a="1"/>
  <c r="O247" i="4" s="1"/>
  <c r="P247" i="4" a="1"/>
  <c r="P247" i="4" s="1"/>
  <c r="K248" i="4" a="1"/>
  <c r="K248" i="4" s="1"/>
  <c r="L248" i="4" a="1"/>
  <c r="L248" i="4" s="1"/>
  <c r="M248" i="4" a="1"/>
  <c r="M248" i="4" s="1"/>
  <c r="N248" i="4" a="1"/>
  <c r="N248" i="4" s="1"/>
  <c r="O248" i="4" a="1"/>
  <c r="O248" i="4" s="1"/>
  <c r="P248" i="4" a="1"/>
  <c r="P248" i="4" s="1"/>
  <c r="K249" i="4" a="1"/>
  <c r="K249" i="4" s="1"/>
  <c r="L249" i="4" a="1"/>
  <c r="L249" i="4" s="1"/>
  <c r="M249" i="4" a="1"/>
  <c r="M249" i="4" s="1"/>
  <c r="N249" i="4" a="1"/>
  <c r="N249" i="4" s="1"/>
  <c r="O249" i="4" a="1"/>
  <c r="O249" i="4" s="1"/>
  <c r="P249" i="4" a="1"/>
  <c r="P249" i="4" s="1"/>
  <c r="K250" i="4" a="1"/>
  <c r="K250" i="4" s="1"/>
  <c r="L250" i="4" a="1"/>
  <c r="L250" i="4" s="1"/>
  <c r="M250" i="4" a="1"/>
  <c r="M250" i="4" s="1"/>
  <c r="N250" i="4" a="1"/>
  <c r="N250" i="4" s="1"/>
  <c r="O250" i="4" a="1"/>
  <c r="O250" i="4" s="1"/>
  <c r="P250" i="4" a="1"/>
  <c r="P250" i="4" s="1"/>
  <c r="K251" i="4" a="1"/>
  <c r="K251" i="4" s="1"/>
  <c r="L251" i="4" a="1"/>
  <c r="L251" i="4" s="1"/>
  <c r="M251" i="4" a="1"/>
  <c r="M251" i="4" s="1"/>
  <c r="N251" i="4" a="1"/>
  <c r="N251" i="4" s="1"/>
  <c r="O251" i="4" a="1"/>
  <c r="O251" i="4" s="1"/>
  <c r="P251" i="4" a="1"/>
  <c r="P251" i="4" s="1"/>
  <c r="K252" i="4" a="1"/>
  <c r="K252" i="4" s="1"/>
  <c r="L252" i="4" a="1"/>
  <c r="L252" i="4" s="1"/>
  <c r="M252" i="4" a="1"/>
  <c r="M252" i="4" s="1"/>
  <c r="N252" i="4" a="1"/>
  <c r="N252" i="4" s="1"/>
  <c r="O252" i="4" a="1"/>
  <c r="O252" i="4" s="1"/>
  <c r="P252" i="4" a="1"/>
  <c r="P252" i="4" s="1"/>
  <c r="K253" i="4" a="1"/>
  <c r="K253" i="4" s="1"/>
  <c r="L253" i="4" a="1"/>
  <c r="L253" i="4" s="1"/>
  <c r="M253" i="4" a="1"/>
  <c r="M253" i="4" s="1"/>
  <c r="N253" i="4" a="1"/>
  <c r="N253" i="4" s="1"/>
  <c r="O253" i="4" a="1"/>
  <c r="O253" i="4" s="1"/>
  <c r="P253" i="4" a="1"/>
  <c r="P253" i="4" s="1"/>
  <c r="K254" i="4" a="1"/>
  <c r="K254" i="4" s="1"/>
  <c r="L254" i="4" a="1"/>
  <c r="L254" i="4" s="1"/>
  <c r="M254" i="4" a="1"/>
  <c r="M254" i="4" s="1"/>
  <c r="N254" i="4" a="1"/>
  <c r="N254" i="4" s="1"/>
  <c r="O254" i="4" a="1"/>
  <c r="O254" i="4" s="1"/>
  <c r="P254" i="4" a="1"/>
  <c r="P254" i="4" s="1"/>
  <c r="K255" i="4" a="1"/>
  <c r="K255" i="4" s="1"/>
  <c r="L255" i="4" a="1"/>
  <c r="L255" i="4" s="1"/>
  <c r="M255" i="4" a="1"/>
  <c r="M255" i="4" s="1"/>
  <c r="N255" i="4" a="1"/>
  <c r="N255" i="4" s="1"/>
  <c r="O255" i="4" a="1"/>
  <c r="O255" i="4" s="1"/>
  <c r="P255" i="4" a="1"/>
  <c r="P255" i="4" s="1"/>
  <c r="K256" i="4" a="1"/>
  <c r="K256" i="4" s="1"/>
  <c r="L256" i="4" a="1"/>
  <c r="L256" i="4" s="1"/>
  <c r="M256" i="4" a="1"/>
  <c r="M256" i="4" s="1"/>
  <c r="N256" i="4" a="1"/>
  <c r="N256" i="4" s="1"/>
  <c r="O256" i="4" a="1"/>
  <c r="O256" i="4" s="1"/>
  <c r="P256" i="4" a="1"/>
  <c r="P256" i="4" s="1"/>
  <c r="K257" i="4" a="1"/>
  <c r="K257" i="4" s="1"/>
  <c r="L257" i="4" a="1"/>
  <c r="L257" i="4" s="1"/>
  <c r="M257" i="4" a="1"/>
  <c r="M257" i="4" s="1"/>
  <c r="N257" i="4" a="1"/>
  <c r="N257" i="4" s="1"/>
  <c r="O257" i="4" a="1"/>
  <c r="O257" i="4" s="1"/>
  <c r="P257" i="4" a="1"/>
  <c r="P257" i="4" s="1"/>
  <c r="K258" i="4" a="1"/>
  <c r="K258" i="4" s="1"/>
  <c r="L258" i="4" a="1"/>
  <c r="L258" i="4" s="1"/>
  <c r="M258" i="4" a="1"/>
  <c r="M258" i="4" s="1"/>
  <c r="N258" i="4" a="1"/>
  <c r="N258" i="4" s="1"/>
  <c r="O258" i="4" a="1"/>
  <c r="O258" i="4" s="1"/>
  <c r="P258" i="4" a="1"/>
  <c r="P258" i="4" s="1"/>
  <c r="K259" i="4" a="1"/>
  <c r="K259" i="4" s="1"/>
  <c r="L259" i="4" a="1"/>
  <c r="L259" i="4" s="1"/>
  <c r="M259" i="4" a="1"/>
  <c r="M259" i="4" s="1"/>
  <c r="N259" i="4" a="1"/>
  <c r="N259" i="4" s="1"/>
  <c r="O259" i="4" a="1"/>
  <c r="O259" i="4" s="1"/>
  <c r="P259" i="4" a="1"/>
  <c r="P259" i="4" s="1"/>
  <c r="K260" i="4" a="1"/>
  <c r="K260" i="4" s="1"/>
  <c r="L260" i="4" a="1"/>
  <c r="L260" i="4" s="1"/>
  <c r="M260" i="4" a="1"/>
  <c r="M260" i="4" s="1"/>
  <c r="N260" i="4" a="1"/>
  <c r="N260" i="4" s="1"/>
  <c r="O260" i="4" a="1"/>
  <c r="O260" i="4" s="1"/>
  <c r="P260" i="4" a="1"/>
  <c r="P260" i="4" s="1"/>
  <c r="K261" i="4" a="1"/>
  <c r="K261" i="4" s="1"/>
  <c r="L261" i="4" a="1"/>
  <c r="L261" i="4" s="1"/>
  <c r="M261" i="4" a="1"/>
  <c r="M261" i="4" s="1"/>
  <c r="N261" i="4" a="1"/>
  <c r="N261" i="4" s="1"/>
  <c r="O261" i="4" a="1"/>
  <c r="O261" i="4" s="1"/>
  <c r="P261" i="4" a="1"/>
  <c r="P261" i="4" s="1"/>
  <c r="K262" i="4" a="1"/>
  <c r="K262" i="4" s="1"/>
  <c r="L262" i="4" a="1"/>
  <c r="L262" i="4" s="1"/>
  <c r="M262" i="4" a="1"/>
  <c r="M262" i="4" s="1"/>
  <c r="N262" i="4" a="1"/>
  <c r="N262" i="4" s="1"/>
  <c r="O262" i="4" a="1"/>
  <c r="O262" i="4" s="1"/>
  <c r="P262" i="4" a="1"/>
  <c r="P262" i="4" s="1"/>
  <c r="K263" i="4" a="1"/>
  <c r="K263" i="4" s="1"/>
  <c r="L263" i="4" a="1"/>
  <c r="L263" i="4" s="1"/>
  <c r="M263" i="4" a="1"/>
  <c r="M263" i="4" s="1"/>
  <c r="N263" i="4" a="1"/>
  <c r="N263" i="4" s="1"/>
  <c r="O263" i="4" a="1"/>
  <c r="O263" i="4" s="1"/>
  <c r="P263" i="4" a="1"/>
  <c r="P263" i="4" s="1"/>
  <c r="K264" i="4" a="1"/>
  <c r="K264" i="4" s="1"/>
  <c r="L264" i="4" a="1"/>
  <c r="L264" i="4" s="1"/>
  <c r="M264" i="4" a="1"/>
  <c r="M264" i="4" s="1"/>
  <c r="N264" i="4" a="1"/>
  <c r="N264" i="4" s="1"/>
  <c r="O264" i="4" a="1"/>
  <c r="O264" i="4" s="1"/>
  <c r="P264" i="4" a="1"/>
  <c r="P264" i="4" s="1"/>
  <c r="K265" i="4" a="1"/>
  <c r="K265" i="4" s="1"/>
  <c r="L265" i="4" a="1"/>
  <c r="L265" i="4" s="1"/>
  <c r="M265" i="4" a="1"/>
  <c r="M265" i="4" s="1"/>
  <c r="N265" i="4" a="1"/>
  <c r="N265" i="4" s="1"/>
  <c r="O265" i="4" a="1"/>
  <c r="O265" i="4" s="1"/>
  <c r="P265" i="4" a="1"/>
  <c r="P265" i="4" s="1"/>
  <c r="K266" i="4" a="1"/>
  <c r="K266" i="4" s="1"/>
  <c r="L266" i="4" a="1"/>
  <c r="L266" i="4" s="1"/>
  <c r="M266" i="4" a="1"/>
  <c r="M266" i="4" s="1"/>
  <c r="N266" i="4" a="1"/>
  <c r="N266" i="4" s="1"/>
  <c r="O266" i="4" a="1"/>
  <c r="O266" i="4" s="1"/>
  <c r="P266" i="4" a="1"/>
  <c r="P266" i="4" s="1"/>
  <c r="K267" i="4" a="1"/>
  <c r="K267" i="4" s="1"/>
  <c r="L267" i="4" a="1"/>
  <c r="L267" i="4" s="1"/>
  <c r="M267" i="4" a="1"/>
  <c r="M267" i="4" s="1"/>
  <c r="N267" i="4" a="1"/>
  <c r="N267" i="4" s="1"/>
  <c r="O267" i="4" a="1"/>
  <c r="O267" i="4" s="1"/>
  <c r="P267" i="4" a="1"/>
  <c r="P267" i="4" s="1"/>
  <c r="K268" i="4" a="1"/>
  <c r="K268" i="4" s="1"/>
  <c r="L268" i="4" a="1"/>
  <c r="L268" i="4" s="1"/>
  <c r="M268" i="4" a="1"/>
  <c r="M268" i="4" s="1"/>
  <c r="N268" i="4" a="1"/>
  <c r="N268" i="4" s="1"/>
  <c r="O268" i="4" a="1"/>
  <c r="O268" i="4" s="1"/>
  <c r="P268" i="4" a="1"/>
  <c r="P268" i="4" s="1"/>
  <c r="K269" i="4" a="1"/>
  <c r="K269" i="4" s="1"/>
  <c r="L269" i="4" a="1"/>
  <c r="L269" i="4" s="1"/>
  <c r="M269" i="4" a="1"/>
  <c r="M269" i="4" s="1"/>
  <c r="N269" i="4" a="1"/>
  <c r="N269" i="4" s="1"/>
  <c r="O269" i="4" a="1"/>
  <c r="O269" i="4" s="1"/>
  <c r="P269" i="4" a="1"/>
  <c r="P269" i="4" s="1"/>
  <c r="K270" i="4" a="1"/>
  <c r="K270" i="4" s="1"/>
  <c r="L270" i="4" a="1"/>
  <c r="L270" i="4" s="1"/>
  <c r="M270" i="4" a="1"/>
  <c r="M270" i="4" s="1"/>
  <c r="N270" i="4" a="1"/>
  <c r="N270" i="4" s="1"/>
  <c r="O270" i="4" a="1"/>
  <c r="O270" i="4" s="1"/>
  <c r="P270" i="4" a="1"/>
  <c r="P270" i="4" s="1"/>
  <c r="K271" i="4" a="1"/>
  <c r="K271" i="4" s="1"/>
  <c r="L271" i="4" a="1"/>
  <c r="L271" i="4" s="1"/>
  <c r="M271" i="4" a="1"/>
  <c r="M271" i="4" s="1"/>
  <c r="N271" i="4" a="1"/>
  <c r="N271" i="4" s="1"/>
  <c r="O271" i="4" a="1"/>
  <c r="O271" i="4" s="1"/>
  <c r="P271" i="4" a="1"/>
  <c r="P271" i="4" s="1"/>
  <c r="K272" i="4" a="1"/>
  <c r="K272" i="4" s="1"/>
  <c r="L272" i="4" a="1"/>
  <c r="L272" i="4" s="1"/>
  <c r="M272" i="4" a="1"/>
  <c r="M272" i="4" s="1"/>
  <c r="N272" i="4" a="1"/>
  <c r="N272" i="4" s="1"/>
  <c r="O272" i="4" a="1"/>
  <c r="O272" i="4" s="1"/>
  <c r="P272" i="4" a="1"/>
  <c r="P272" i="4" s="1"/>
  <c r="K273" i="4" a="1"/>
  <c r="K273" i="4" s="1"/>
  <c r="L273" i="4" a="1"/>
  <c r="L273" i="4" s="1"/>
  <c r="M273" i="4" a="1"/>
  <c r="M273" i="4" s="1"/>
  <c r="N273" i="4" a="1"/>
  <c r="N273" i="4" s="1"/>
  <c r="O273" i="4" a="1"/>
  <c r="O273" i="4" s="1"/>
  <c r="P273" i="4" a="1"/>
  <c r="P273" i="4" s="1"/>
  <c r="K274" i="4" a="1"/>
  <c r="K274" i="4" s="1"/>
  <c r="L274" i="4" a="1"/>
  <c r="L274" i="4" s="1"/>
  <c r="M274" i="4" a="1"/>
  <c r="M274" i="4" s="1"/>
  <c r="N274" i="4" a="1"/>
  <c r="N274" i="4" s="1"/>
  <c r="O274" i="4" a="1"/>
  <c r="O274" i="4" s="1"/>
  <c r="P274" i="4" a="1"/>
  <c r="P274" i="4" s="1"/>
  <c r="K275" i="4" a="1"/>
  <c r="K275" i="4" s="1"/>
  <c r="L275" i="4" a="1"/>
  <c r="L275" i="4" s="1"/>
  <c r="M275" i="4" a="1"/>
  <c r="M275" i="4" s="1"/>
  <c r="N275" i="4" a="1"/>
  <c r="N275" i="4" s="1"/>
  <c r="O275" i="4" a="1"/>
  <c r="O275" i="4" s="1"/>
  <c r="P275" i="4" a="1"/>
  <c r="P275" i="4" s="1"/>
  <c r="K276" i="4" a="1"/>
  <c r="K276" i="4" s="1"/>
  <c r="L276" i="4" a="1"/>
  <c r="L276" i="4" s="1"/>
  <c r="M276" i="4" a="1"/>
  <c r="M276" i="4" s="1"/>
  <c r="N276" i="4" a="1"/>
  <c r="N276" i="4" s="1"/>
  <c r="O276" i="4" a="1"/>
  <c r="O276" i="4" s="1"/>
  <c r="P276" i="4" a="1"/>
  <c r="P276" i="4" s="1"/>
  <c r="K277" i="4" a="1"/>
  <c r="K277" i="4" s="1"/>
  <c r="L277" i="4" a="1"/>
  <c r="L277" i="4" s="1"/>
  <c r="M277" i="4" a="1"/>
  <c r="M277" i="4" s="1"/>
  <c r="N277" i="4" a="1"/>
  <c r="N277" i="4" s="1"/>
  <c r="O277" i="4" a="1"/>
  <c r="O277" i="4" s="1"/>
  <c r="P277" i="4" a="1"/>
  <c r="P277" i="4" s="1"/>
  <c r="K278" i="4" a="1"/>
  <c r="K278" i="4" s="1"/>
  <c r="L278" i="4" a="1"/>
  <c r="L278" i="4" s="1"/>
  <c r="M278" i="4" a="1"/>
  <c r="M278" i="4" s="1"/>
  <c r="N278" i="4" a="1"/>
  <c r="N278" i="4" s="1"/>
  <c r="O278" i="4" a="1"/>
  <c r="O278" i="4" s="1"/>
  <c r="P278" i="4" a="1"/>
  <c r="P278" i="4" s="1"/>
  <c r="K279" i="4" a="1"/>
  <c r="K279" i="4" s="1"/>
  <c r="L279" i="4" a="1"/>
  <c r="L279" i="4" s="1"/>
  <c r="M279" i="4" a="1"/>
  <c r="M279" i="4" s="1"/>
  <c r="N279" i="4" a="1"/>
  <c r="N279" i="4" s="1"/>
  <c r="O279" i="4" a="1"/>
  <c r="O279" i="4" s="1"/>
  <c r="P279" i="4" a="1"/>
  <c r="P279" i="4" s="1"/>
  <c r="K280" i="4" a="1"/>
  <c r="K280" i="4" s="1"/>
  <c r="L280" i="4" a="1"/>
  <c r="L280" i="4" s="1"/>
  <c r="M280" i="4" a="1"/>
  <c r="M280" i="4" s="1"/>
  <c r="N280" i="4" a="1"/>
  <c r="N280" i="4" s="1"/>
  <c r="O280" i="4" a="1"/>
  <c r="O280" i="4" s="1"/>
  <c r="P280" i="4" a="1"/>
  <c r="P280" i="4" s="1"/>
  <c r="K281" i="4" a="1"/>
  <c r="K281" i="4" s="1"/>
  <c r="L281" i="4" a="1"/>
  <c r="L281" i="4" s="1"/>
  <c r="M281" i="4" a="1"/>
  <c r="M281" i="4" s="1"/>
  <c r="N281" i="4" a="1"/>
  <c r="N281" i="4" s="1"/>
  <c r="O281" i="4" a="1"/>
  <c r="O281" i="4" s="1"/>
  <c r="P281" i="4" a="1"/>
  <c r="P281" i="4" s="1"/>
  <c r="K282" i="4" a="1"/>
  <c r="K282" i="4" s="1"/>
  <c r="L282" i="4" a="1"/>
  <c r="L282" i="4" s="1"/>
  <c r="M282" i="4" a="1"/>
  <c r="M282" i="4" s="1"/>
  <c r="N282" i="4" a="1"/>
  <c r="N282" i="4" s="1"/>
  <c r="O282" i="4" a="1"/>
  <c r="O282" i="4" s="1"/>
  <c r="P282" i="4" a="1"/>
  <c r="P282" i="4" s="1"/>
  <c r="K283" i="4" a="1"/>
  <c r="K283" i="4" s="1"/>
  <c r="L283" i="4" a="1"/>
  <c r="L283" i="4" s="1"/>
  <c r="M283" i="4" a="1"/>
  <c r="M283" i="4" s="1"/>
  <c r="N283" i="4" a="1"/>
  <c r="N283" i="4" s="1"/>
  <c r="O283" i="4" a="1"/>
  <c r="O283" i="4" s="1"/>
  <c r="P283" i="4" a="1"/>
  <c r="P283" i="4" s="1"/>
  <c r="K284" i="4" a="1"/>
  <c r="K284" i="4" s="1"/>
  <c r="L284" i="4" a="1"/>
  <c r="L284" i="4" s="1"/>
  <c r="M284" i="4" a="1"/>
  <c r="M284" i="4" s="1"/>
  <c r="N284" i="4" a="1"/>
  <c r="N284" i="4" s="1"/>
  <c r="O284" i="4" a="1"/>
  <c r="O284" i="4" s="1"/>
  <c r="P284" i="4" a="1"/>
  <c r="P284" i="4" s="1"/>
  <c r="K285" i="4" a="1"/>
  <c r="K285" i="4" s="1"/>
  <c r="L285" i="4" a="1"/>
  <c r="L285" i="4" s="1"/>
  <c r="M285" i="4" a="1"/>
  <c r="M285" i="4" s="1"/>
  <c r="N285" i="4" a="1"/>
  <c r="N285" i="4" s="1"/>
  <c r="O285" i="4" a="1"/>
  <c r="O285" i="4" s="1"/>
  <c r="P285" i="4" a="1"/>
  <c r="P285" i="4" s="1"/>
  <c r="K286" i="4" a="1"/>
  <c r="K286" i="4" s="1"/>
  <c r="L286" i="4" a="1"/>
  <c r="L286" i="4" s="1"/>
  <c r="M286" i="4" a="1"/>
  <c r="M286" i="4" s="1"/>
  <c r="N286" i="4" a="1"/>
  <c r="N286" i="4" s="1"/>
  <c r="O286" i="4" a="1"/>
  <c r="O286" i="4" s="1"/>
  <c r="P286" i="4" a="1"/>
  <c r="P286" i="4" s="1"/>
  <c r="K287" i="4" a="1"/>
  <c r="K287" i="4" s="1"/>
  <c r="L287" i="4" a="1"/>
  <c r="L287" i="4" s="1"/>
  <c r="M287" i="4" a="1"/>
  <c r="M287" i="4" s="1"/>
  <c r="N287" i="4" a="1"/>
  <c r="N287" i="4" s="1"/>
  <c r="O287" i="4" a="1"/>
  <c r="O287" i="4" s="1"/>
  <c r="P287" i="4" a="1"/>
  <c r="P287" i="4" s="1"/>
  <c r="K288" i="4" a="1"/>
  <c r="K288" i="4" s="1"/>
  <c r="L288" i="4" a="1"/>
  <c r="L288" i="4" s="1"/>
  <c r="M288" i="4" a="1"/>
  <c r="M288" i="4" s="1"/>
  <c r="N288" i="4" a="1"/>
  <c r="N288" i="4" s="1"/>
  <c r="O288" i="4" a="1"/>
  <c r="O288" i="4" s="1"/>
  <c r="P288" i="4" a="1"/>
  <c r="P288" i="4" s="1"/>
  <c r="K289" i="4" a="1"/>
  <c r="K289" i="4" s="1"/>
  <c r="L289" i="4" a="1"/>
  <c r="L289" i="4" s="1"/>
  <c r="M289" i="4" a="1"/>
  <c r="M289" i="4" s="1"/>
  <c r="N289" i="4" a="1"/>
  <c r="N289" i="4" s="1"/>
  <c r="O289" i="4" a="1"/>
  <c r="O289" i="4" s="1"/>
  <c r="P289" i="4" a="1"/>
  <c r="P289" i="4" s="1"/>
  <c r="K290" i="4" a="1"/>
  <c r="K290" i="4" s="1"/>
  <c r="L290" i="4" a="1"/>
  <c r="L290" i="4" s="1"/>
  <c r="M290" i="4" a="1"/>
  <c r="M290" i="4" s="1"/>
  <c r="N290" i="4" a="1"/>
  <c r="N290" i="4" s="1"/>
  <c r="O290" i="4" a="1"/>
  <c r="O290" i="4" s="1"/>
  <c r="P290" i="4" a="1"/>
  <c r="P290" i="4" s="1"/>
  <c r="K291" i="4" a="1"/>
  <c r="K291" i="4" s="1"/>
  <c r="L291" i="4" a="1"/>
  <c r="L291" i="4" s="1"/>
  <c r="M291" i="4" a="1"/>
  <c r="M291" i="4" s="1"/>
  <c r="N291" i="4" a="1"/>
  <c r="N291" i="4" s="1"/>
  <c r="O291" i="4" a="1"/>
  <c r="O291" i="4" s="1"/>
  <c r="P291" i="4" a="1"/>
  <c r="P291" i="4" s="1"/>
  <c r="K292" i="4" a="1"/>
  <c r="K292" i="4" s="1"/>
  <c r="L292" i="4" a="1"/>
  <c r="L292" i="4" s="1"/>
  <c r="M292" i="4" a="1"/>
  <c r="M292" i="4" s="1"/>
  <c r="N292" i="4" a="1"/>
  <c r="N292" i="4" s="1"/>
  <c r="O292" i="4" a="1"/>
  <c r="O292" i="4" s="1"/>
  <c r="P292" i="4" a="1"/>
  <c r="P292" i="4" s="1"/>
  <c r="K293" i="4" a="1"/>
  <c r="K293" i="4" s="1"/>
  <c r="L293" i="4" a="1"/>
  <c r="L293" i="4" s="1"/>
  <c r="M293" i="4" a="1"/>
  <c r="M293" i="4" s="1"/>
  <c r="N293" i="4" a="1"/>
  <c r="N293" i="4" s="1"/>
  <c r="O293" i="4" a="1"/>
  <c r="O293" i="4" s="1"/>
  <c r="P293" i="4" a="1"/>
  <c r="P293" i="4" s="1"/>
  <c r="K294" i="4" a="1"/>
  <c r="K294" i="4" s="1"/>
  <c r="L294" i="4" a="1"/>
  <c r="L294" i="4" s="1"/>
  <c r="M294" i="4" a="1"/>
  <c r="M294" i="4" s="1"/>
  <c r="N294" i="4" a="1"/>
  <c r="N294" i="4" s="1"/>
  <c r="O294" i="4" a="1"/>
  <c r="O294" i="4" s="1"/>
  <c r="P294" i="4" a="1"/>
  <c r="P294" i="4" s="1"/>
  <c r="K295" i="4" a="1"/>
  <c r="K295" i="4" s="1"/>
  <c r="L295" i="4" a="1"/>
  <c r="L295" i="4" s="1"/>
  <c r="M295" i="4" a="1"/>
  <c r="M295" i="4" s="1"/>
  <c r="N295" i="4" a="1"/>
  <c r="N295" i="4" s="1"/>
  <c r="O295" i="4" a="1"/>
  <c r="O295" i="4" s="1"/>
  <c r="P295" i="4" a="1"/>
  <c r="P295" i="4" s="1"/>
  <c r="K296" i="4" a="1"/>
  <c r="K296" i="4" s="1"/>
  <c r="L296" i="4" a="1"/>
  <c r="L296" i="4" s="1"/>
  <c r="M296" i="4" a="1"/>
  <c r="M296" i="4" s="1"/>
  <c r="N296" i="4" a="1"/>
  <c r="N296" i="4" s="1"/>
  <c r="O296" i="4" a="1"/>
  <c r="O296" i="4" s="1"/>
  <c r="P296" i="4" a="1"/>
  <c r="P296" i="4" s="1"/>
  <c r="K297" i="4" a="1"/>
  <c r="K297" i="4" s="1"/>
  <c r="L297" i="4" a="1"/>
  <c r="L297" i="4" s="1"/>
  <c r="M297" i="4" a="1"/>
  <c r="M297" i="4" s="1"/>
  <c r="N297" i="4" a="1"/>
  <c r="N297" i="4" s="1"/>
  <c r="O297" i="4" a="1"/>
  <c r="O297" i="4" s="1"/>
  <c r="P297" i="4" a="1"/>
  <c r="P297" i="4" s="1"/>
  <c r="K298" i="4" a="1"/>
  <c r="K298" i="4" s="1"/>
  <c r="L298" i="4" a="1"/>
  <c r="L298" i="4" s="1"/>
  <c r="M298" i="4" a="1"/>
  <c r="M298" i="4" s="1"/>
  <c r="N298" i="4" a="1"/>
  <c r="N298" i="4" s="1"/>
  <c r="O298" i="4" a="1"/>
  <c r="O298" i="4" s="1"/>
  <c r="P298" i="4" a="1"/>
  <c r="P298" i="4" s="1"/>
  <c r="K299" i="4" a="1"/>
  <c r="K299" i="4" s="1"/>
  <c r="L299" i="4" a="1"/>
  <c r="L299" i="4" s="1"/>
  <c r="M299" i="4" a="1"/>
  <c r="M299" i="4" s="1"/>
  <c r="N299" i="4" a="1"/>
  <c r="N299" i="4" s="1"/>
  <c r="O299" i="4" a="1"/>
  <c r="O299" i="4" s="1"/>
  <c r="P299" i="4" a="1"/>
  <c r="P299" i="4" s="1"/>
  <c r="K300" i="4" a="1"/>
  <c r="K300" i="4" s="1"/>
  <c r="L300" i="4" a="1"/>
  <c r="L300" i="4" s="1"/>
  <c r="M300" i="4" a="1"/>
  <c r="M300" i="4" s="1"/>
  <c r="N300" i="4" a="1"/>
  <c r="N300" i="4" s="1"/>
  <c r="O300" i="4" a="1"/>
  <c r="O300" i="4" s="1"/>
  <c r="P300" i="4" a="1"/>
  <c r="P300" i="4" s="1"/>
  <c r="AD300" i="4" a="1"/>
  <c r="AD300" i="4" s="1"/>
  <c r="AC300" i="4" a="1"/>
  <c r="AC300" i="4" s="1"/>
  <c r="AB300" i="4" a="1"/>
  <c r="AB300" i="4" s="1"/>
  <c r="AA300" i="4" a="1"/>
  <c r="AA300" i="4" s="1"/>
  <c r="Z300" i="4" a="1"/>
  <c r="Z300" i="4" s="1"/>
  <c r="Y300" i="4" a="1"/>
  <c r="Y300" i="4" s="1"/>
  <c r="AD299" i="4" a="1"/>
  <c r="AD299" i="4" s="1"/>
  <c r="AC299" i="4" a="1"/>
  <c r="AC299" i="4" s="1"/>
  <c r="AB299" i="4" a="1"/>
  <c r="AB299" i="4" s="1"/>
  <c r="AA299" i="4" a="1"/>
  <c r="AA299" i="4" s="1"/>
  <c r="Z299" i="4" a="1"/>
  <c r="Z299" i="4" s="1"/>
  <c r="Y299" i="4" a="1"/>
  <c r="Y299" i="4" s="1"/>
  <c r="AD298" i="4" a="1"/>
  <c r="AD298" i="4" s="1"/>
  <c r="AC298" i="4" a="1"/>
  <c r="AC298" i="4" s="1"/>
  <c r="AB298" i="4" a="1"/>
  <c r="AB298" i="4" s="1"/>
  <c r="AA298" i="4" a="1"/>
  <c r="AA298" i="4" s="1"/>
  <c r="Z298" i="4" a="1"/>
  <c r="Z298" i="4" s="1"/>
  <c r="Y298" i="4" a="1"/>
  <c r="Y298" i="4" s="1"/>
  <c r="AD297" i="4" a="1"/>
  <c r="AD297" i="4" s="1"/>
  <c r="AC297" i="4" a="1"/>
  <c r="AC297" i="4" s="1"/>
  <c r="AB297" i="4" a="1"/>
  <c r="AB297" i="4" s="1"/>
  <c r="AA297" i="4" a="1"/>
  <c r="AA297" i="4" s="1"/>
  <c r="Z297" i="4" a="1"/>
  <c r="Z297" i="4" s="1"/>
  <c r="Y297" i="4" a="1"/>
  <c r="Y297" i="4" s="1"/>
  <c r="AD296" i="4" a="1"/>
  <c r="AD296" i="4" s="1"/>
  <c r="AC296" i="4" a="1"/>
  <c r="AC296" i="4" s="1"/>
  <c r="AB296" i="4" a="1"/>
  <c r="AB296" i="4" s="1"/>
  <c r="AA296" i="4" a="1"/>
  <c r="AA296" i="4" s="1"/>
  <c r="Z296" i="4" a="1"/>
  <c r="Z296" i="4" s="1"/>
  <c r="Y296" i="4" a="1"/>
  <c r="Y296" i="4" s="1"/>
  <c r="AD295" i="4" a="1"/>
  <c r="AD295" i="4" s="1"/>
  <c r="AC295" i="4" a="1"/>
  <c r="AC295" i="4" s="1"/>
  <c r="AB295" i="4" a="1"/>
  <c r="AB295" i="4" s="1"/>
  <c r="AA295" i="4" a="1"/>
  <c r="AA295" i="4" s="1"/>
  <c r="Z295" i="4" a="1"/>
  <c r="Z295" i="4" s="1"/>
  <c r="Y295" i="4" a="1"/>
  <c r="Y295" i="4" s="1"/>
  <c r="AD294" i="4" a="1"/>
  <c r="AD294" i="4" s="1"/>
  <c r="AC294" i="4" a="1"/>
  <c r="AC294" i="4" s="1"/>
  <c r="AB294" i="4" a="1"/>
  <c r="AB294" i="4" s="1"/>
  <c r="AA294" i="4" a="1"/>
  <c r="AA294" i="4" s="1"/>
  <c r="Z294" i="4" a="1"/>
  <c r="Z294" i="4" s="1"/>
  <c r="Y294" i="4" a="1"/>
  <c r="Y294" i="4" s="1"/>
  <c r="AD293" i="4" a="1"/>
  <c r="AD293" i="4" s="1"/>
  <c r="AC293" i="4" a="1"/>
  <c r="AC293" i="4" s="1"/>
  <c r="AB293" i="4" a="1"/>
  <c r="AB293" i="4" s="1"/>
  <c r="AA293" i="4" a="1"/>
  <c r="AA293" i="4" s="1"/>
  <c r="Z293" i="4" a="1"/>
  <c r="Z293" i="4" s="1"/>
  <c r="Y293" i="4" a="1"/>
  <c r="Y293" i="4" s="1"/>
  <c r="AD292" i="4" a="1"/>
  <c r="AD292" i="4" s="1"/>
  <c r="AC292" i="4" a="1"/>
  <c r="AC292" i="4" s="1"/>
  <c r="AB292" i="4" a="1"/>
  <c r="AB292" i="4" s="1"/>
  <c r="AA292" i="4" a="1"/>
  <c r="AA292" i="4" s="1"/>
  <c r="Z292" i="4" a="1"/>
  <c r="Z292" i="4" s="1"/>
  <c r="Y292" i="4" a="1"/>
  <c r="Y292" i="4" s="1"/>
  <c r="AD291" i="4" a="1"/>
  <c r="AD291" i="4" s="1"/>
  <c r="AC291" i="4" a="1"/>
  <c r="AC291" i="4" s="1"/>
  <c r="AB291" i="4" a="1"/>
  <c r="AB291" i="4" s="1"/>
  <c r="AA291" i="4" a="1"/>
  <c r="AA291" i="4" s="1"/>
  <c r="Z291" i="4" a="1"/>
  <c r="Z291" i="4" s="1"/>
  <c r="Y291" i="4" a="1"/>
  <c r="Y291" i="4" s="1"/>
  <c r="AD290" i="4" a="1"/>
  <c r="AD290" i="4" s="1"/>
  <c r="AC290" i="4" a="1"/>
  <c r="AC290" i="4" s="1"/>
  <c r="AB290" i="4" a="1"/>
  <c r="AB290" i="4" s="1"/>
  <c r="AA290" i="4" a="1"/>
  <c r="AA290" i="4" s="1"/>
  <c r="Z290" i="4" a="1"/>
  <c r="Z290" i="4" s="1"/>
  <c r="Y290" i="4" a="1"/>
  <c r="Y290" i="4" s="1"/>
  <c r="AD289" i="4" a="1"/>
  <c r="AD289" i="4" s="1"/>
  <c r="AC289" i="4" a="1"/>
  <c r="AC289" i="4" s="1"/>
  <c r="AB289" i="4" a="1"/>
  <c r="AB289" i="4" s="1"/>
  <c r="AA289" i="4" a="1"/>
  <c r="AA289" i="4" s="1"/>
  <c r="Z289" i="4" a="1"/>
  <c r="Z289" i="4" s="1"/>
  <c r="Y289" i="4" a="1"/>
  <c r="Y289" i="4" s="1"/>
  <c r="AD288" i="4" a="1"/>
  <c r="AD288" i="4" s="1"/>
  <c r="AC288" i="4" a="1"/>
  <c r="AC288" i="4" s="1"/>
  <c r="AB288" i="4" a="1"/>
  <c r="AB288" i="4" s="1"/>
  <c r="AA288" i="4" a="1"/>
  <c r="AA288" i="4" s="1"/>
  <c r="Z288" i="4" a="1"/>
  <c r="Z288" i="4" s="1"/>
  <c r="Y288" i="4" a="1"/>
  <c r="Y288" i="4" s="1"/>
  <c r="AD287" i="4" a="1"/>
  <c r="AD287" i="4" s="1"/>
  <c r="AC287" i="4" a="1"/>
  <c r="AC287" i="4" s="1"/>
  <c r="AB287" i="4" a="1"/>
  <c r="AB287" i="4" s="1"/>
  <c r="AA287" i="4" a="1"/>
  <c r="AA287" i="4" s="1"/>
  <c r="Z287" i="4" a="1"/>
  <c r="Z287" i="4" s="1"/>
  <c r="Y287" i="4" a="1"/>
  <c r="Y287" i="4" s="1"/>
  <c r="AD286" i="4" a="1"/>
  <c r="AD286" i="4" s="1"/>
  <c r="AC286" i="4" a="1"/>
  <c r="AC286" i="4" s="1"/>
  <c r="AB286" i="4" a="1"/>
  <c r="AB286" i="4" s="1"/>
  <c r="AA286" i="4" a="1"/>
  <c r="AA286" i="4" s="1"/>
  <c r="Z286" i="4" a="1"/>
  <c r="Z286" i="4" s="1"/>
  <c r="Y286" i="4" a="1"/>
  <c r="Y286" i="4" s="1"/>
  <c r="AD285" i="4" a="1"/>
  <c r="AD285" i="4" s="1"/>
  <c r="AC285" i="4" a="1"/>
  <c r="AC285" i="4" s="1"/>
  <c r="AB285" i="4" a="1"/>
  <c r="AB285" i="4" s="1"/>
  <c r="AA285" i="4" a="1"/>
  <c r="AA285" i="4" s="1"/>
  <c r="Z285" i="4" a="1"/>
  <c r="Z285" i="4" s="1"/>
  <c r="Y285" i="4" a="1"/>
  <c r="Y285" i="4" s="1"/>
  <c r="AD284" i="4" a="1"/>
  <c r="AD284" i="4" s="1"/>
  <c r="AC284" i="4" a="1"/>
  <c r="AC284" i="4" s="1"/>
  <c r="AB284" i="4" a="1"/>
  <c r="AB284" i="4" s="1"/>
  <c r="AA284" i="4" a="1"/>
  <c r="AA284" i="4" s="1"/>
  <c r="Z284" i="4" a="1"/>
  <c r="Z284" i="4" s="1"/>
  <c r="Y284" i="4" a="1"/>
  <c r="Y284" i="4" s="1"/>
  <c r="AD283" i="4" a="1"/>
  <c r="AD283" i="4" s="1"/>
  <c r="AC283" i="4" a="1"/>
  <c r="AC283" i="4" s="1"/>
  <c r="AB283" i="4" a="1"/>
  <c r="AB283" i="4" s="1"/>
  <c r="AA283" i="4" a="1"/>
  <c r="AA283" i="4" s="1"/>
  <c r="Z283" i="4" a="1"/>
  <c r="Z283" i="4" s="1"/>
  <c r="Y283" i="4" a="1"/>
  <c r="Y283" i="4" s="1"/>
  <c r="AD282" i="4" a="1"/>
  <c r="AD282" i="4" s="1"/>
  <c r="AC282" i="4" a="1"/>
  <c r="AC282" i="4" s="1"/>
  <c r="AB282" i="4" a="1"/>
  <c r="AB282" i="4" s="1"/>
  <c r="AA282" i="4" a="1"/>
  <c r="AA282" i="4" s="1"/>
  <c r="Z282" i="4" a="1"/>
  <c r="Z282" i="4" s="1"/>
  <c r="Y282" i="4" a="1"/>
  <c r="Y282" i="4" s="1"/>
  <c r="AD281" i="4" a="1"/>
  <c r="AD281" i="4" s="1"/>
  <c r="AC281" i="4" a="1"/>
  <c r="AC281" i="4" s="1"/>
  <c r="AB281" i="4" a="1"/>
  <c r="AB281" i="4" s="1"/>
  <c r="AA281" i="4" a="1"/>
  <c r="AA281" i="4" s="1"/>
  <c r="Z281" i="4" a="1"/>
  <c r="Z281" i="4" s="1"/>
  <c r="Y281" i="4" a="1"/>
  <c r="Y281" i="4" s="1"/>
  <c r="AD280" i="4" a="1"/>
  <c r="AD280" i="4" s="1"/>
  <c r="AC280" i="4" a="1"/>
  <c r="AC280" i="4" s="1"/>
  <c r="AB280" i="4" a="1"/>
  <c r="AB280" i="4" s="1"/>
  <c r="AA280" i="4" a="1"/>
  <c r="AA280" i="4" s="1"/>
  <c r="Z280" i="4" a="1"/>
  <c r="Z280" i="4" s="1"/>
  <c r="Y280" i="4" a="1"/>
  <c r="Y280" i="4" s="1"/>
  <c r="AD279" i="4" a="1"/>
  <c r="AD279" i="4" s="1"/>
  <c r="AC279" i="4" a="1"/>
  <c r="AC279" i="4" s="1"/>
  <c r="AB279" i="4" a="1"/>
  <c r="AB279" i="4" s="1"/>
  <c r="AA279" i="4" a="1"/>
  <c r="AA279" i="4" s="1"/>
  <c r="Z279" i="4" a="1"/>
  <c r="Z279" i="4" s="1"/>
  <c r="Y279" i="4" a="1"/>
  <c r="Y279" i="4" s="1"/>
  <c r="AD278" i="4" a="1"/>
  <c r="AD278" i="4" s="1"/>
  <c r="AC278" i="4" a="1"/>
  <c r="AC278" i="4" s="1"/>
  <c r="AB278" i="4" a="1"/>
  <c r="AB278" i="4" s="1"/>
  <c r="AA278" i="4" a="1"/>
  <c r="AA278" i="4" s="1"/>
  <c r="Z278" i="4" a="1"/>
  <c r="Z278" i="4" s="1"/>
  <c r="Y278" i="4" a="1"/>
  <c r="Y278" i="4" s="1"/>
  <c r="AD277" i="4" a="1"/>
  <c r="AD277" i="4" s="1"/>
  <c r="AC277" i="4" a="1"/>
  <c r="AC277" i="4" s="1"/>
  <c r="AB277" i="4" a="1"/>
  <c r="AB277" i="4" s="1"/>
  <c r="AA277" i="4" a="1"/>
  <c r="AA277" i="4" s="1"/>
  <c r="Z277" i="4" a="1"/>
  <c r="Z277" i="4" s="1"/>
  <c r="Y277" i="4" a="1"/>
  <c r="Y277" i="4" s="1"/>
  <c r="AD276" i="4" a="1"/>
  <c r="AD276" i="4" s="1"/>
  <c r="AC276" i="4" a="1"/>
  <c r="AC276" i="4" s="1"/>
  <c r="AB276" i="4" a="1"/>
  <c r="AB276" i="4" s="1"/>
  <c r="AA276" i="4" a="1"/>
  <c r="AA276" i="4" s="1"/>
  <c r="Z276" i="4" a="1"/>
  <c r="Z276" i="4" s="1"/>
  <c r="Y276" i="4" a="1"/>
  <c r="Y276" i="4" s="1"/>
  <c r="AD275" i="4" a="1"/>
  <c r="AD275" i="4" s="1"/>
  <c r="AC275" i="4" a="1"/>
  <c r="AC275" i="4" s="1"/>
  <c r="AB275" i="4" a="1"/>
  <c r="AB275" i="4" s="1"/>
  <c r="AA275" i="4" a="1"/>
  <c r="AA275" i="4" s="1"/>
  <c r="Z275" i="4" a="1"/>
  <c r="Z275" i="4" s="1"/>
  <c r="Y275" i="4" a="1"/>
  <c r="Y275" i="4" s="1"/>
  <c r="AD274" i="4" a="1"/>
  <c r="AD274" i="4" s="1"/>
  <c r="AC274" i="4" a="1"/>
  <c r="AC274" i="4" s="1"/>
  <c r="AB274" i="4" a="1"/>
  <c r="AB274" i="4" s="1"/>
  <c r="AA274" i="4" a="1"/>
  <c r="AA274" i="4" s="1"/>
  <c r="Z274" i="4" a="1"/>
  <c r="Z274" i="4" s="1"/>
  <c r="Y274" i="4" a="1"/>
  <c r="Y274" i="4" s="1"/>
  <c r="AD273" i="4" a="1"/>
  <c r="AD273" i="4" s="1"/>
  <c r="AC273" i="4" a="1"/>
  <c r="AC273" i="4" s="1"/>
  <c r="AB273" i="4" a="1"/>
  <c r="AB273" i="4" s="1"/>
  <c r="AA273" i="4" a="1"/>
  <c r="AA273" i="4" s="1"/>
  <c r="Z273" i="4" a="1"/>
  <c r="Z273" i="4" s="1"/>
  <c r="Y273" i="4" a="1"/>
  <c r="Y273" i="4" s="1"/>
  <c r="AD272" i="4" a="1"/>
  <c r="AD272" i="4" s="1"/>
  <c r="AC272" i="4" a="1"/>
  <c r="AC272" i="4" s="1"/>
  <c r="AB272" i="4" a="1"/>
  <c r="AB272" i="4" s="1"/>
  <c r="AA272" i="4" a="1"/>
  <c r="AA272" i="4" s="1"/>
  <c r="Z272" i="4" a="1"/>
  <c r="Z272" i="4" s="1"/>
  <c r="Y272" i="4" a="1"/>
  <c r="Y272" i="4" s="1"/>
  <c r="AD271" i="4" a="1"/>
  <c r="AD271" i="4" s="1"/>
  <c r="AC271" i="4" a="1"/>
  <c r="AC271" i="4" s="1"/>
  <c r="AB271" i="4" a="1"/>
  <c r="AB271" i="4" s="1"/>
  <c r="AA271" i="4" a="1"/>
  <c r="AA271" i="4" s="1"/>
  <c r="Z271" i="4" a="1"/>
  <c r="Z271" i="4" s="1"/>
  <c r="Y271" i="4" a="1"/>
  <c r="Y271" i="4" s="1"/>
  <c r="AD270" i="4" a="1"/>
  <c r="AD270" i="4" s="1"/>
  <c r="AC270" i="4" a="1"/>
  <c r="AC270" i="4" s="1"/>
  <c r="AB270" i="4" a="1"/>
  <c r="AB270" i="4" s="1"/>
  <c r="AA270" i="4" a="1"/>
  <c r="AA270" i="4" s="1"/>
  <c r="Z270" i="4" a="1"/>
  <c r="Z270" i="4" s="1"/>
  <c r="Y270" i="4" a="1"/>
  <c r="Y270" i="4" s="1"/>
  <c r="AD269" i="4" a="1"/>
  <c r="AD269" i="4" s="1"/>
  <c r="AC269" i="4" a="1"/>
  <c r="AC269" i="4" s="1"/>
  <c r="AB269" i="4" a="1"/>
  <c r="AB269" i="4" s="1"/>
  <c r="AA269" i="4" a="1"/>
  <c r="AA269" i="4" s="1"/>
  <c r="Z269" i="4" a="1"/>
  <c r="Z269" i="4" s="1"/>
  <c r="Y269" i="4" a="1"/>
  <c r="Y269" i="4" s="1"/>
  <c r="AD268" i="4" a="1"/>
  <c r="AD268" i="4" s="1"/>
  <c r="AC268" i="4" a="1"/>
  <c r="AC268" i="4" s="1"/>
  <c r="AB268" i="4" a="1"/>
  <c r="AB268" i="4" s="1"/>
  <c r="AA268" i="4" a="1"/>
  <c r="AA268" i="4" s="1"/>
  <c r="Z268" i="4" a="1"/>
  <c r="Z268" i="4" s="1"/>
  <c r="Y268" i="4" a="1"/>
  <c r="Y268" i="4" s="1"/>
  <c r="AD267" i="4" a="1"/>
  <c r="AD267" i="4" s="1"/>
  <c r="AC267" i="4" a="1"/>
  <c r="AC267" i="4" s="1"/>
  <c r="AB267" i="4" a="1"/>
  <c r="AB267" i="4" s="1"/>
  <c r="AA267" i="4" a="1"/>
  <c r="AA267" i="4" s="1"/>
  <c r="Z267" i="4" a="1"/>
  <c r="Z267" i="4" s="1"/>
  <c r="Y267" i="4" a="1"/>
  <c r="Y267" i="4" s="1"/>
  <c r="AD266" i="4" a="1"/>
  <c r="AD266" i="4" s="1"/>
  <c r="AC266" i="4" a="1"/>
  <c r="AC266" i="4" s="1"/>
  <c r="AB266" i="4" a="1"/>
  <c r="AB266" i="4" s="1"/>
  <c r="AA266" i="4" a="1"/>
  <c r="AA266" i="4" s="1"/>
  <c r="Z266" i="4" a="1"/>
  <c r="Z266" i="4" s="1"/>
  <c r="Y266" i="4" a="1"/>
  <c r="Y266" i="4" s="1"/>
  <c r="AD265" i="4" a="1"/>
  <c r="AD265" i="4" s="1"/>
  <c r="AC265" i="4" a="1"/>
  <c r="AC265" i="4" s="1"/>
  <c r="AB265" i="4" a="1"/>
  <c r="AB265" i="4" s="1"/>
  <c r="AA265" i="4" a="1"/>
  <c r="AA265" i="4" s="1"/>
  <c r="Z265" i="4" a="1"/>
  <c r="Z265" i="4" s="1"/>
  <c r="Y265" i="4" a="1"/>
  <c r="Y265" i="4" s="1"/>
  <c r="AD264" i="4" a="1"/>
  <c r="AD264" i="4" s="1"/>
  <c r="AC264" i="4" a="1"/>
  <c r="AC264" i="4" s="1"/>
  <c r="AB264" i="4" a="1"/>
  <c r="AB264" i="4" s="1"/>
  <c r="AA264" i="4" a="1"/>
  <c r="AA264" i="4" s="1"/>
  <c r="Z264" i="4" a="1"/>
  <c r="Z264" i="4" s="1"/>
  <c r="Y264" i="4" a="1"/>
  <c r="Y264" i="4" s="1"/>
  <c r="AD263" i="4" a="1"/>
  <c r="AD263" i="4" s="1"/>
  <c r="AC263" i="4" a="1"/>
  <c r="AC263" i="4" s="1"/>
  <c r="AB263" i="4" a="1"/>
  <c r="AB263" i="4" s="1"/>
  <c r="AA263" i="4" a="1"/>
  <c r="AA263" i="4" s="1"/>
  <c r="Z263" i="4" a="1"/>
  <c r="Z263" i="4" s="1"/>
  <c r="Y263" i="4" a="1"/>
  <c r="Y263" i="4" s="1"/>
  <c r="AD262" i="4" a="1"/>
  <c r="AD262" i="4" s="1"/>
  <c r="AC262" i="4" a="1"/>
  <c r="AC262" i="4" s="1"/>
  <c r="AB262" i="4" a="1"/>
  <c r="AB262" i="4" s="1"/>
  <c r="AA262" i="4" a="1"/>
  <c r="AA262" i="4" s="1"/>
  <c r="Z262" i="4" a="1"/>
  <c r="Z262" i="4" s="1"/>
  <c r="Y262" i="4" a="1"/>
  <c r="Y262" i="4" s="1"/>
  <c r="AD261" i="4" a="1"/>
  <c r="AD261" i="4" s="1"/>
  <c r="AC261" i="4" a="1"/>
  <c r="AC261" i="4" s="1"/>
  <c r="AB261" i="4" a="1"/>
  <c r="AB261" i="4" s="1"/>
  <c r="AA261" i="4" a="1"/>
  <c r="AA261" i="4" s="1"/>
  <c r="Z261" i="4" a="1"/>
  <c r="Z261" i="4" s="1"/>
  <c r="Y261" i="4" a="1"/>
  <c r="Y261" i="4" s="1"/>
  <c r="AD260" i="4" a="1"/>
  <c r="AD260" i="4" s="1"/>
  <c r="AC260" i="4" a="1"/>
  <c r="AC260" i="4" s="1"/>
  <c r="AB260" i="4" a="1"/>
  <c r="AB260" i="4" s="1"/>
  <c r="AA260" i="4" a="1"/>
  <c r="AA260" i="4" s="1"/>
  <c r="Z260" i="4" a="1"/>
  <c r="Z260" i="4" s="1"/>
  <c r="Y260" i="4" a="1"/>
  <c r="Y260" i="4" s="1"/>
  <c r="AD259" i="4" a="1"/>
  <c r="AD259" i="4" s="1"/>
  <c r="AC259" i="4" a="1"/>
  <c r="AC259" i="4" s="1"/>
  <c r="AB259" i="4" a="1"/>
  <c r="AB259" i="4" s="1"/>
  <c r="AA259" i="4" a="1"/>
  <c r="AA259" i="4" s="1"/>
  <c r="Z259" i="4" a="1"/>
  <c r="Z259" i="4" s="1"/>
  <c r="Y259" i="4" a="1"/>
  <c r="Y259" i="4" s="1"/>
  <c r="AD258" i="4" a="1"/>
  <c r="AD258" i="4" s="1"/>
  <c r="AC258" i="4" a="1"/>
  <c r="AC258" i="4" s="1"/>
  <c r="AB258" i="4" a="1"/>
  <c r="AB258" i="4" s="1"/>
  <c r="AA258" i="4" a="1"/>
  <c r="AA258" i="4" s="1"/>
  <c r="Z258" i="4" a="1"/>
  <c r="Z258" i="4" s="1"/>
  <c r="Y258" i="4" a="1"/>
  <c r="Y258" i="4" s="1"/>
  <c r="AD257" i="4" a="1"/>
  <c r="AD257" i="4" s="1"/>
  <c r="AC257" i="4" a="1"/>
  <c r="AC257" i="4" s="1"/>
  <c r="AB257" i="4" a="1"/>
  <c r="AB257" i="4" s="1"/>
  <c r="AA257" i="4" a="1"/>
  <c r="AA257" i="4" s="1"/>
  <c r="Z257" i="4" a="1"/>
  <c r="Z257" i="4" s="1"/>
  <c r="Y257" i="4" a="1"/>
  <c r="Y257" i="4" s="1"/>
  <c r="AD256" i="4" a="1"/>
  <c r="AD256" i="4" s="1"/>
  <c r="AC256" i="4" a="1"/>
  <c r="AC256" i="4" s="1"/>
  <c r="AB256" i="4" a="1"/>
  <c r="AB256" i="4" s="1"/>
  <c r="AA256" i="4" a="1"/>
  <c r="AA256" i="4" s="1"/>
  <c r="Z256" i="4" a="1"/>
  <c r="Z256" i="4" s="1"/>
  <c r="Y256" i="4" a="1"/>
  <c r="Y256" i="4" s="1"/>
  <c r="AD255" i="4" a="1"/>
  <c r="AD255" i="4" s="1"/>
  <c r="AC255" i="4" a="1"/>
  <c r="AC255" i="4" s="1"/>
  <c r="AB255" i="4" a="1"/>
  <c r="AB255" i="4" s="1"/>
  <c r="AA255" i="4" a="1"/>
  <c r="AA255" i="4" s="1"/>
  <c r="Z255" i="4" a="1"/>
  <c r="Z255" i="4" s="1"/>
  <c r="Y255" i="4" a="1"/>
  <c r="Y255" i="4" s="1"/>
  <c r="AD254" i="4" a="1"/>
  <c r="AD254" i="4" s="1"/>
  <c r="AC254" i="4" a="1"/>
  <c r="AC254" i="4" s="1"/>
  <c r="AB254" i="4" a="1"/>
  <c r="AB254" i="4" s="1"/>
  <c r="AA254" i="4" a="1"/>
  <c r="AA254" i="4" s="1"/>
  <c r="Z254" i="4" a="1"/>
  <c r="Z254" i="4" s="1"/>
  <c r="Y254" i="4" a="1"/>
  <c r="Y254" i="4" s="1"/>
  <c r="AD253" i="4" a="1"/>
  <c r="AD253" i="4" s="1"/>
  <c r="AC253" i="4" a="1"/>
  <c r="AC253" i="4" s="1"/>
  <c r="AB253" i="4" a="1"/>
  <c r="AB253" i="4" s="1"/>
  <c r="AA253" i="4" a="1"/>
  <c r="AA253" i="4" s="1"/>
  <c r="Z253" i="4" a="1"/>
  <c r="Z253" i="4" s="1"/>
  <c r="Y253" i="4" a="1"/>
  <c r="Y253" i="4" s="1"/>
  <c r="AD252" i="4" a="1"/>
  <c r="AD252" i="4" s="1"/>
  <c r="AC252" i="4" a="1"/>
  <c r="AC252" i="4" s="1"/>
  <c r="AB252" i="4" a="1"/>
  <c r="AB252" i="4" s="1"/>
  <c r="AA252" i="4" a="1"/>
  <c r="AA252" i="4" s="1"/>
  <c r="Z252" i="4" a="1"/>
  <c r="Z252" i="4" s="1"/>
  <c r="Y252" i="4" a="1"/>
  <c r="Y252" i="4" s="1"/>
  <c r="AD251" i="4" a="1"/>
  <c r="AD251" i="4" s="1"/>
  <c r="AC251" i="4" a="1"/>
  <c r="AC251" i="4" s="1"/>
  <c r="AB251" i="4" a="1"/>
  <c r="AB251" i="4" s="1"/>
  <c r="AA251" i="4" a="1"/>
  <c r="AA251" i="4" s="1"/>
  <c r="Z251" i="4" a="1"/>
  <c r="Z251" i="4" s="1"/>
  <c r="Y251" i="4" a="1"/>
  <c r="Y251" i="4" s="1"/>
  <c r="AD250" i="4" a="1"/>
  <c r="AD250" i="4" s="1"/>
  <c r="AC250" i="4" a="1"/>
  <c r="AC250" i="4" s="1"/>
  <c r="AB250" i="4" a="1"/>
  <c r="AB250" i="4" s="1"/>
  <c r="AA250" i="4" a="1"/>
  <c r="AA250" i="4" s="1"/>
  <c r="Z250" i="4" a="1"/>
  <c r="Z250" i="4" s="1"/>
  <c r="Y250" i="4" a="1"/>
  <c r="Y250" i="4" s="1"/>
  <c r="AD249" i="4" a="1"/>
  <c r="AD249" i="4" s="1"/>
  <c r="AC249" i="4" a="1"/>
  <c r="AC249" i="4" s="1"/>
  <c r="AB249" i="4" a="1"/>
  <c r="AB249" i="4" s="1"/>
  <c r="AA249" i="4" a="1"/>
  <c r="AA249" i="4" s="1"/>
  <c r="Z249" i="4" a="1"/>
  <c r="Z249" i="4" s="1"/>
  <c r="Y249" i="4" a="1"/>
  <c r="Y249" i="4" s="1"/>
  <c r="AD248" i="4" a="1"/>
  <c r="AD248" i="4" s="1"/>
  <c r="AC248" i="4" a="1"/>
  <c r="AC248" i="4" s="1"/>
  <c r="AB248" i="4" a="1"/>
  <c r="AB248" i="4" s="1"/>
  <c r="AA248" i="4" a="1"/>
  <c r="AA248" i="4" s="1"/>
  <c r="Z248" i="4" a="1"/>
  <c r="Z248" i="4" s="1"/>
  <c r="Y248" i="4" a="1"/>
  <c r="Y248" i="4" s="1"/>
  <c r="AD247" i="4" a="1"/>
  <c r="AD247" i="4" s="1"/>
  <c r="AC247" i="4" a="1"/>
  <c r="AC247" i="4" s="1"/>
  <c r="AB247" i="4" a="1"/>
  <c r="AB247" i="4" s="1"/>
  <c r="AA247" i="4" a="1"/>
  <c r="AA247" i="4" s="1"/>
  <c r="Z247" i="4" a="1"/>
  <c r="Z247" i="4" s="1"/>
  <c r="Y247" i="4" a="1"/>
  <c r="Y247" i="4" s="1"/>
  <c r="AD246" i="4" a="1"/>
  <c r="AD246" i="4" s="1"/>
  <c r="AC246" i="4" a="1"/>
  <c r="AC246" i="4" s="1"/>
  <c r="AB246" i="4" a="1"/>
  <c r="AB246" i="4" s="1"/>
  <c r="AA246" i="4" a="1"/>
  <c r="AA246" i="4" s="1"/>
  <c r="Z246" i="4" a="1"/>
  <c r="Z246" i="4" s="1"/>
  <c r="Y246" i="4" a="1"/>
  <c r="Y246" i="4" s="1"/>
  <c r="AD245" i="4" a="1"/>
  <c r="AD245" i="4" s="1"/>
  <c r="AC245" i="4" a="1"/>
  <c r="AC245" i="4" s="1"/>
  <c r="AB245" i="4" a="1"/>
  <c r="AB245" i="4" s="1"/>
  <c r="AA245" i="4" a="1"/>
  <c r="AA245" i="4" s="1"/>
  <c r="Z245" i="4" a="1"/>
  <c r="Z245" i="4" s="1"/>
  <c r="Y245" i="4" a="1"/>
  <c r="Y245" i="4" s="1"/>
  <c r="AD244" i="4" a="1"/>
  <c r="AD244" i="4" s="1"/>
  <c r="AC244" i="4" a="1"/>
  <c r="AC244" i="4" s="1"/>
  <c r="AB244" i="4" a="1"/>
  <c r="AB244" i="4" s="1"/>
  <c r="AA244" i="4" a="1"/>
  <c r="AA244" i="4" s="1"/>
  <c r="Z244" i="4" a="1"/>
  <c r="Z244" i="4" s="1"/>
  <c r="Y244" i="4" a="1"/>
  <c r="Y244" i="4" s="1"/>
  <c r="AD243" i="4" a="1"/>
  <c r="AD243" i="4" s="1"/>
  <c r="AC243" i="4" a="1"/>
  <c r="AC243" i="4" s="1"/>
  <c r="AB243" i="4" a="1"/>
  <c r="AB243" i="4" s="1"/>
  <c r="AA243" i="4" a="1"/>
  <c r="AA243" i="4" s="1"/>
  <c r="Z243" i="4" a="1"/>
  <c r="Z243" i="4" s="1"/>
  <c r="Y243" i="4" a="1"/>
  <c r="Y243" i="4" s="1"/>
  <c r="AD242" i="4" a="1"/>
  <c r="AD242" i="4" s="1"/>
  <c r="AC242" i="4" a="1"/>
  <c r="AC242" i="4" s="1"/>
  <c r="AB242" i="4" a="1"/>
  <c r="AB242" i="4" s="1"/>
  <c r="AA242" i="4" a="1"/>
  <c r="AA242" i="4" s="1"/>
  <c r="Z242" i="4" a="1"/>
  <c r="Z242" i="4" s="1"/>
  <c r="Y242" i="4" a="1"/>
  <c r="Y242" i="4" s="1"/>
  <c r="AD241" i="4" a="1"/>
  <c r="AD241" i="4" s="1"/>
  <c r="AC241" i="4" a="1"/>
  <c r="AC241" i="4" s="1"/>
  <c r="AB241" i="4" a="1"/>
  <c r="AB241" i="4" s="1"/>
  <c r="AA241" i="4" a="1"/>
  <c r="AA241" i="4" s="1"/>
  <c r="Z241" i="4" a="1"/>
  <c r="Z241" i="4" s="1"/>
  <c r="Y241" i="4" a="1"/>
  <c r="Y241" i="4" s="1"/>
  <c r="AD240" i="4" a="1"/>
  <c r="AD240" i="4" s="1"/>
  <c r="AC240" i="4" a="1"/>
  <c r="AC240" i="4" s="1"/>
  <c r="AB240" i="4" a="1"/>
  <c r="AB240" i="4" s="1"/>
  <c r="AA240" i="4" a="1"/>
  <c r="AA240" i="4" s="1"/>
  <c r="Z240" i="4" a="1"/>
  <c r="Z240" i="4" s="1"/>
  <c r="Y240" i="4" a="1"/>
  <c r="Y240" i="4" s="1"/>
  <c r="AD239" i="4" a="1"/>
  <c r="AD239" i="4" s="1"/>
  <c r="AC239" i="4" a="1"/>
  <c r="AC239" i="4" s="1"/>
  <c r="AB239" i="4" a="1"/>
  <c r="AB239" i="4" s="1"/>
  <c r="AA239" i="4" a="1"/>
  <c r="AA239" i="4" s="1"/>
  <c r="Z239" i="4" a="1"/>
  <c r="Z239" i="4" s="1"/>
  <c r="Y239" i="4" a="1"/>
  <c r="Y239" i="4" s="1"/>
  <c r="AD238" i="4" a="1"/>
  <c r="AD238" i="4" s="1"/>
  <c r="AC238" i="4" a="1"/>
  <c r="AC238" i="4" s="1"/>
  <c r="AB238" i="4" a="1"/>
  <c r="AB238" i="4" s="1"/>
  <c r="AA238" i="4" a="1"/>
  <c r="AA238" i="4" s="1"/>
  <c r="Z238" i="4" a="1"/>
  <c r="Z238" i="4" s="1"/>
  <c r="Y238" i="4" a="1"/>
  <c r="Y238" i="4" s="1"/>
  <c r="AD237" i="4" a="1"/>
  <c r="AD237" i="4" s="1"/>
  <c r="AC237" i="4" a="1"/>
  <c r="AC237" i="4" s="1"/>
  <c r="AB237" i="4" a="1"/>
  <c r="AB237" i="4" s="1"/>
  <c r="AA237" i="4" a="1"/>
  <c r="AA237" i="4" s="1"/>
  <c r="Z237" i="4" a="1"/>
  <c r="Z237" i="4" s="1"/>
  <c r="Y237" i="4" a="1"/>
  <c r="Y237" i="4" s="1"/>
  <c r="AD236" i="4" a="1"/>
  <c r="AD236" i="4" s="1"/>
  <c r="AC236" i="4" a="1"/>
  <c r="AC236" i="4" s="1"/>
  <c r="AB236" i="4" a="1"/>
  <c r="AB236" i="4" s="1"/>
  <c r="AA236" i="4" a="1"/>
  <c r="AA236" i="4" s="1"/>
  <c r="Z236" i="4" a="1"/>
  <c r="Z236" i="4" s="1"/>
  <c r="Y236" i="4" a="1"/>
  <c r="Y236" i="4" s="1"/>
  <c r="AD235" i="4" a="1"/>
  <c r="AD235" i="4" s="1"/>
  <c r="AC235" i="4" a="1"/>
  <c r="AC235" i="4" s="1"/>
  <c r="AB235" i="4" a="1"/>
  <c r="AB235" i="4" s="1"/>
  <c r="AA235" i="4" a="1"/>
  <c r="AA235" i="4" s="1"/>
  <c r="Z235" i="4" a="1"/>
  <c r="Z235" i="4" s="1"/>
  <c r="Y235" i="4" a="1"/>
  <c r="Y235" i="4" s="1"/>
  <c r="AD234" i="4" a="1"/>
  <c r="AD234" i="4" s="1"/>
  <c r="AC234" i="4" a="1"/>
  <c r="AC234" i="4" s="1"/>
  <c r="AB234" i="4" a="1"/>
  <c r="AB234" i="4" s="1"/>
  <c r="AA234" i="4" a="1"/>
  <c r="AA234" i="4" s="1"/>
  <c r="Z234" i="4" a="1"/>
  <c r="Z234" i="4" s="1"/>
  <c r="Y234" i="4" a="1"/>
  <c r="Y234" i="4" s="1"/>
  <c r="AD233" i="4" a="1"/>
  <c r="AD233" i="4" s="1"/>
  <c r="AC233" i="4" a="1"/>
  <c r="AC233" i="4" s="1"/>
  <c r="AB233" i="4" a="1"/>
  <c r="AB233" i="4" s="1"/>
  <c r="AA233" i="4" a="1"/>
  <c r="AA233" i="4" s="1"/>
  <c r="Z233" i="4" a="1"/>
  <c r="Z233" i="4" s="1"/>
  <c r="Y233" i="4" a="1"/>
  <c r="Y233" i="4" s="1"/>
  <c r="AD232" i="4" a="1"/>
  <c r="AD232" i="4" s="1"/>
  <c r="AC232" i="4" a="1"/>
  <c r="AC232" i="4" s="1"/>
  <c r="AB232" i="4" a="1"/>
  <c r="AB232" i="4" s="1"/>
  <c r="AA232" i="4" a="1"/>
  <c r="AA232" i="4" s="1"/>
  <c r="Z232" i="4" a="1"/>
  <c r="Z232" i="4" s="1"/>
  <c r="Y232" i="4" a="1"/>
  <c r="Y232" i="4" s="1"/>
  <c r="AD231" i="4" a="1"/>
  <c r="AD231" i="4" s="1"/>
  <c r="AC231" i="4" a="1"/>
  <c r="AC231" i="4" s="1"/>
  <c r="AB231" i="4" a="1"/>
  <c r="AB231" i="4" s="1"/>
  <c r="AA231" i="4" a="1"/>
  <c r="AA231" i="4" s="1"/>
  <c r="Z231" i="4" a="1"/>
  <c r="Z231" i="4" s="1"/>
  <c r="Y231" i="4" a="1"/>
  <c r="Y231" i="4" s="1"/>
  <c r="AD230" i="4" a="1"/>
  <c r="AD230" i="4" s="1"/>
  <c r="AC230" i="4" a="1"/>
  <c r="AC230" i="4" s="1"/>
  <c r="AB230" i="4" a="1"/>
  <c r="AB230" i="4" s="1"/>
  <c r="AA230" i="4" a="1"/>
  <c r="AA230" i="4" s="1"/>
  <c r="Z230" i="4" a="1"/>
  <c r="Z230" i="4" s="1"/>
  <c r="Y230" i="4" a="1"/>
  <c r="Y230" i="4" s="1"/>
  <c r="AD229" i="4" a="1"/>
  <c r="AD229" i="4" s="1"/>
  <c r="AC229" i="4" a="1"/>
  <c r="AC229" i="4" s="1"/>
  <c r="AB229" i="4" a="1"/>
  <c r="AB229" i="4" s="1"/>
  <c r="AA229" i="4" a="1"/>
  <c r="AA229" i="4" s="1"/>
  <c r="Z229" i="4" a="1"/>
  <c r="Z229" i="4" s="1"/>
  <c r="Y229" i="4" a="1"/>
  <c r="Y229" i="4" s="1"/>
  <c r="AD228" i="4" a="1"/>
  <c r="AD228" i="4" s="1"/>
  <c r="AC228" i="4" a="1"/>
  <c r="AC228" i="4" s="1"/>
  <c r="AB228" i="4" a="1"/>
  <c r="AB228" i="4" s="1"/>
  <c r="AA228" i="4" a="1"/>
  <c r="AA228" i="4" s="1"/>
  <c r="Z228" i="4" a="1"/>
  <c r="Z228" i="4" s="1"/>
  <c r="Y228" i="4" a="1"/>
  <c r="Y228" i="4" s="1"/>
  <c r="AD227" i="4" a="1"/>
  <c r="AD227" i="4" s="1"/>
  <c r="AC227" i="4" a="1"/>
  <c r="AC227" i="4" s="1"/>
  <c r="AB227" i="4" a="1"/>
  <c r="AB227" i="4" s="1"/>
  <c r="AA227" i="4" a="1"/>
  <c r="AA227" i="4" s="1"/>
  <c r="Z227" i="4" a="1"/>
  <c r="Z227" i="4" s="1"/>
  <c r="Y227" i="4" a="1"/>
  <c r="Y227" i="4" s="1"/>
  <c r="AD226" i="4" a="1"/>
  <c r="AD226" i="4" s="1"/>
  <c r="AC226" i="4" a="1"/>
  <c r="AC226" i="4" s="1"/>
  <c r="AB226" i="4" a="1"/>
  <c r="AB226" i="4" s="1"/>
  <c r="AA226" i="4" a="1"/>
  <c r="AA226" i="4" s="1"/>
  <c r="Z226" i="4" a="1"/>
  <c r="Z226" i="4" s="1"/>
  <c r="Y226" i="4" a="1"/>
  <c r="Y226" i="4" s="1"/>
  <c r="AD225" i="4" a="1"/>
  <c r="AD225" i="4" s="1"/>
  <c r="AC225" i="4" a="1"/>
  <c r="AC225" i="4" s="1"/>
  <c r="AB225" i="4" a="1"/>
  <c r="AB225" i="4" s="1"/>
  <c r="AA225" i="4" a="1"/>
  <c r="AA225" i="4" s="1"/>
  <c r="Z225" i="4" a="1"/>
  <c r="Z225" i="4" s="1"/>
  <c r="Y225" i="4" a="1"/>
  <c r="Y225" i="4" s="1"/>
  <c r="AD224" i="4" a="1"/>
  <c r="AD224" i="4" s="1"/>
  <c r="AC224" i="4" a="1"/>
  <c r="AC224" i="4" s="1"/>
  <c r="AB224" i="4" a="1"/>
  <c r="AB224" i="4" s="1"/>
  <c r="AA224" i="4" a="1"/>
  <c r="AA224" i="4" s="1"/>
  <c r="Z224" i="4" a="1"/>
  <c r="Z224" i="4" s="1"/>
  <c r="Y224" i="4" a="1"/>
  <c r="Y224" i="4" s="1"/>
  <c r="AD223" i="4" a="1"/>
  <c r="AD223" i="4" s="1"/>
  <c r="AC223" i="4" a="1"/>
  <c r="AC223" i="4" s="1"/>
  <c r="AB223" i="4" a="1"/>
  <c r="AB223" i="4" s="1"/>
  <c r="AA223" i="4" a="1"/>
  <c r="AA223" i="4" s="1"/>
  <c r="Z223" i="4" a="1"/>
  <c r="Z223" i="4" s="1"/>
  <c r="Y223" i="4" a="1"/>
  <c r="Y223" i="4" s="1"/>
  <c r="AD222" i="4" a="1"/>
  <c r="AD222" i="4" s="1"/>
  <c r="AC222" i="4" a="1"/>
  <c r="AC222" i="4" s="1"/>
  <c r="AB222" i="4" a="1"/>
  <c r="AB222" i="4" s="1"/>
  <c r="AA222" i="4" a="1"/>
  <c r="AA222" i="4" s="1"/>
  <c r="Z222" i="4" a="1"/>
  <c r="Z222" i="4" s="1"/>
  <c r="Y222" i="4" a="1"/>
  <c r="Y222" i="4" s="1"/>
  <c r="AD221" i="4" a="1"/>
  <c r="AD221" i="4" s="1"/>
  <c r="AC221" i="4" a="1"/>
  <c r="AC221" i="4" s="1"/>
  <c r="AB221" i="4" a="1"/>
  <c r="AB221" i="4" s="1"/>
  <c r="AA221" i="4" a="1"/>
  <c r="AA221" i="4" s="1"/>
  <c r="Z221" i="4" a="1"/>
  <c r="Z221" i="4" s="1"/>
  <c r="Y221" i="4" a="1"/>
  <c r="Y221" i="4" s="1"/>
  <c r="AD220" i="4" a="1"/>
  <c r="AD220" i="4" s="1"/>
  <c r="AC220" i="4" a="1"/>
  <c r="AC220" i="4" s="1"/>
  <c r="AB220" i="4" a="1"/>
  <c r="AB220" i="4" s="1"/>
  <c r="AA220" i="4" a="1"/>
  <c r="AA220" i="4" s="1"/>
  <c r="Z220" i="4" a="1"/>
  <c r="Z220" i="4" s="1"/>
  <c r="Y220" i="4" a="1"/>
  <c r="Y220" i="4" s="1"/>
  <c r="AD219" i="4" a="1"/>
  <c r="AD219" i="4" s="1"/>
  <c r="AC219" i="4" a="1"/>
  <c r="AC219" i="4" s="1"/>
  <c r="AB219" i="4" a="1"/>
  <c r="AB219" i="4" s="1"/>
  <c r="AA219" i="4" a="1"/>
  <c r="AA219" i="4" s="1"/>
  <c r="Z219" i="4" a="1"/>
  <c r="Z219" i="4" s="1"/>
  <c r="Y219" i="4" a="1"/>
  <c r="Y219" i="4" s="1"/>
  <c r="AD218" i="4" a="1"/>
  <c r="AD218" i="4" s="1"/>
  <c r="AC218" i="4" a="1"/>
  <c r="AC218" i="4" s="1"/>
  <c r="AB218" i="4" a="1"/>
  <c r="AB218" i="4" s="1"/>
  <c r="AA218" i="4" a="1"/>
  <c r="AA218" i="4" s="1"/>
  <c r="Z218" i="4" a="1"/>
  <c r="Z218" i="4" s="1"/>
  <c r="Y218" i="4" a="1"/>
  <c r="Y218" i="4" s="1"/>
  <c r="AD217" i="4" a="1"/>
  <c r="AD217" i="4" s="1"/>
  <c r="AC217" i="4" a="1"/>
  <c r="AC217" i="4" s="1"/>
  <c r="AB217" i="4" a="1"/>
  <c r="AB217" i="4" s="1"/>
  <c r="AA217" i="4" a="1"/>
  <c r="AA217" i="4" s="1"/>
  <c r="Z217" i="4" a="1"/>
  <c r="Z217" i="4" s="1"/>
  <c r="Y217" i="4" a="1"/>
  <c r="Y217" i="4" s="1"/>
  <c r="AD216" i="4" a="1"/>
  <c r="AD216" i="4" s="1"/>
  <c r="AC216" i="4" a="1"/>
  <c r="AC216" i="4" s="1"/>
  <c r="AB216" i="4" a="1"/>
  <c r="AB216" i="4" s="1"/>
  <c r="AA216" i="4" a="1"/>
  <c r="AA216" i="4" s="1"/>
  <c r="Z216" i="4" a="1"/>
  <c r="Z216" i="4" s="1"/>
  <c r="Y216" i="4" a="1"/>
  <c r="Y216" i="4" s="1"/>
  <c r="AD215" i="4" a="1"/>
  <c r="AD215" i="4" s="1"/>
  <c r="AC215" i="4" a="1"/>
  <c r="AC215" i="4" s="1"/>
  <c r="AB215" i="4" a="1"/>
  <c r="AB215" i="4" s="1"/>
  <c r="AA215" i="4" a="1"/>
  <c r="AA215" i="4" s="1"/>
  <c r="Z215" i="4" a="1"/>
  <c r="Z215" i="4" s="1"/>
  <c r="Y215" i="4" a="1"/>
  <c r="Y215" i="4" s="1"/>
  <c r="AD214" i="4" a="1"/>
  <c r="AD214" i="4" s="1"/>
  <c r="AC214" i="4" a="1"/>
  <c r="AC214" i="4" s="1"/>
  <c r="AB214" i="4" a="1"/>
  <c r="AB214" i="4" s="1"/>
  <c r="AA214" i="4" a="1"/>
  <c r="AA214" i="4" s="1"/>
  <c r="Z214" i="4" a="1"/>
  <c r="Z214" i="4" s="1"/>
  <c r="Y214" i="4" a="1"/>
  <c r="Y214" i="4" s="1"/>
  <c r="AD213" i="4" a="1"/>
  <c r="AD213" i="4" s="1"/>
  <c r="AC213" i="4" a="1"/>
  <c r="AC213" i="4" s="1"/>
  <c r="AB213" i="4" a="1"/>
  <c r="AB213" i="4" s="1"/>
  <c r="AA213" i="4" a="1"/>
  <c r="AA213" i="4" s="1"/>
  <c r="Z213" i="4" a="1"/>
  <c r="Z213" i="4" s="1"/>
  <c r="Y213" i="4" a="1"/>
  <c r="Y213" i="4" s="1"/>
  <c r="AD212" i="4" a="1"/>
  <c r="AD212" i="4" s="1"/>
  <c r="AC212" i="4" a="1"/>
  <c r="AC212" i="4" s="1"/>
  <c r="AB212" i="4" a="1"/>
  <c r="AB212" i="4" s="1"/>
  <c r="AA212" i="4" a="1"/>
  <c r="AA212" i="4" s="1"/>
  <c r="Z212" i="4" a="1"/>
  <c r="Z212" i="4" s="1"/>
  <c r="Y212" i="4" a="1"/>
  <c r="Y212" i="4" s="1"/>
  <c r="AD211" i="4" a="1"/>
  <c r="AD211" i="4" s="1"/>
  <c r="AC211" i="4" a="1"/>
  <c r="AC211" i="4" s="1"/>
  <c r="AB211" i="4" a="1"/>
  <c r="AB211" i="4" s="1"/>
  <c r="AA211" i="4" a="1"/>
  <c r="AA211" i="4" s="1"/>
  <c r="Z211" i="4" a="1"/>
  <c r="Z211" i="4" s="1"/>
  <c r="Y211" i="4" a="1"/>
  <c r="Y211" i="4" s="1"/>
  <c r="AD210" i="4" a="1"/>
  <c r="AD210" i="4" s="1"/>
  <c r="AC210" i="4" a="1"/>
  <c r="AC210" i="4" s="1"/>
  <c r="AB210" i="4" a="1"/>
  <c r="AB210" i="4" s="1"/>
  <c r="AA210" i="4" a="1"/>
  <c r="AA210" i="4" s="1"/>
  <c r="Z210" i="4" a="1"/>
  <c r="Z210" i="4" s="1"/>
  <c r="Y210" i="4" a="1"/>
  <c r="Y210" i="4" s="1"/>
  <c r="AD209" i="4" a="1"/>
  <c r="AD209" i="4" s="1"/>
  <c r="AC209" i="4" a="1"/>
  <c r="AC209" i="4" s="1"/>
  <c r="AB209" i="4" a="1"/>
  <c r="AB209" i="4" s="1"/>
  <c r="AA209" i="4" a="1"/>
  <c r="AA209" i="4" s="1"/>
  <c r="Z209" i="4" a="1"/>
  <c r="Z209" i="4" s="1"/>
  <c r="Y209" i="4" a="1"/>
  <c r="Y209" i="4" s="1"/>
  <c r="AD208" i="4" a="1"/>
  <c r="AD208" i="4" s="1"/>
  <c r="AC208" i="4" a="1"/>
  <c r="AC208" i="4" s="1"/>
  <c r="AB208" i="4" a="1"/>
  <c r="AB208" i="4" s="1"/>
  <c r="AA208" i="4" a="1"/>
  <c r="AA208" i="4" s="1"/>
  <c r="Z208" i="4" a="1"/>
  <c r="Z208" i="4" s="1"/>
  <c r="Y208" i="4" a="1"/>
  <c r="Y208" i="4" s="1"/>
  <c r="AD207" i="4" a="1"/>
  <c r="AD207" i="4" s="1"/>
  <c r="AC207" i="4" a="1"/>
  <c r="AC207" i="4" s="1"/>
  <c r="AB207" i="4" a="1"/>
  <c r="AB207" i="4" s="1"/>
  <c r="AA207" i="4" a="1"/>
  <c r="AA207" i="4" s="1"/>
  <c r="Z207" i="4" a="1"/>
  <c r="Z207" i="4" s="1"/>
  <c r="Y207" i="4" a="1"/>
  <c r="Y207" i="4" s="1"/>
  <c r="AD206" i="4" a="1"/>
  <c r="AD206" i="4" s="1"/>
  <c r="AC206" i="4" a="1"/>
  <c r="AC206" i="4" s="1"/>
  <c r="AB206" i="4" a="1"/>
  <c r="AB206" i="4" s="1"/>
  <c r="AA206" i="4" a="1"/>
  <c r="AA206" i="4" s="1"/>
  <c r="Z206" i="4" a="1"/>
  <c r="Z206" i="4" s="1"/>
  <c r="Y206" i="4" a="1"/>
  <c r="Y206" i="4" s="1"/>
  <c r="AD205" i="4" a="1"/>
  <c r="AD205" i="4" s="1"/>
  <c r="AC205" i="4" a="1"/>
  <c r="AC205" i="4" s="1"/>
  <c r="AB205" i="4" a="1"/>
  <c r="AB205" i="4" s="1"/>
  <c r="AA205" i="4" a="1"/>
  <c r="AA205" i="4" s="1"/>
  <c r="Z205" i="4" a="1"/>
  <c r="Z205" i="4" s="1"/>
  <c r="Y205" i="4" a="1"/>
  <c r="Y205" i="4" s="1"/>
  <c r="AD204" i="4" a="1"/>
  <c r="AD204" i="4" s="1"/>
  <c r="AC204" i="4" a="1"/>
  <c r="AC204" i="4" s="1"/>
  <c r="AB204" i="4" a="1"/>
  <c r="AB204" i="4" s="1"/>
  <c r="AA204" i="4" a="1"/>
  <c r="AA204" i="4" s="1"/>
  <c r="Z204" i="4" a="1"/>
  <c r="Z204" i="4" s="1"/>
  <c r="Y204" i="4" a="1"/>
  <c r="Y204" i="4" s="1"/>
  <c r="AD203" i="4" a="1"/>
  <c r="AD203" i="4" s="1"/>
  <c r="AC203" i="4" a="1"/>
  <c r="AC203" i="4" s="1"/>
  <c r="AB203" i="4" a="1"/>
  <c r="AB203" i="4" s="1"/>
  <c r="AA203" i="4" a="1"/>
  <c r="AA203" i="4" s="1"/>
  <c r="Z203" i="4" a="1"/>
  <c r="Z203" i="4" s="1"/>
  <c r="Y203" i="4" a="1"/>
  <c r="Y203" i="4" s="1"/>
  <c r="AD202" i="4" a="1"/>
  <c r="AD202" i="4" s="1"/>
  <c r="AC202" i="4" a="1"/>
  <c r="AC202" i="4" s="1"/>
  <c r="AB202" i="4" a="1"/>
  <c r="AB202" i="4" s="1"/>
  <c r="AA202" i="4" a="1"/>
  <c r="AA202" i="4" s="1"/>
  <c r="Z202" i="4" a="1"/>
  <c r="Z202" i="4" s="1"/>
  <c r="Y202" i="4" a="1"/>
  <c r="Y202" i="4" s="1"/>
  <c r="AD201" i="4" a="1"/>
  <c r="AD201" i="4" s="1"/>
  <c r="AC201" i="4" a="1"/>
  <c r="AC201" i="4" s="1"/>
  <c r="AB201" i="4" a="1"/>
  <c r="AB201" i="4" s="1"/>
  <c r="AA201" i="4" a="1"/>
  <c r="AA201" i="4" s="1"/>
  <c r="Z201" i="4" a="1"/>
  <c r="Z201" i="4" s="1"/>
  <c r="Y201" i="4" a="1"/>
  <c r="Y201" i="4" s="1"/>
  <c r="AD200" i="4" a="1"/>
  <c r="AD200" i="4" s="1"/>
  <c r="AC200" i="4" a="1"/>
  <c r="AC200" i="4" s="1"/>
  <c r="AB200" i="4" a="1"/>
  <c r="AB200" i="4" s="1"/>
  <c r="AA200" i="4" a="1"/>
  <c r="AA200" i="4" s="1"/>
  <c r="Z200" i="4" a="1"/>
  <c r="Z200" i="4" s="1"/>
  <c r="Y200" i="4" a="1"/>
  <c r="Y200" i="4" s="1"/>
  <c r="AD199" i="4" a="1"/>
  <c r="AD199" i="4" s="1"/>
  <c r="AC199" i="4" a="1"/>
  <c r="AC199" i="4" s="1"/>
  <c r="AB199" i="4" a="1"/>
  <c r="AB199" i="4" s="1"/>
  <c r="AA199" i="4" a="1"/>
  <c r="AA199" i="4" s="1"/>
  <c r="Z199" i="4" a="1"/>
  <c r="Z199" i="4" s="1"/>
  <c r="Y199" i="4" a="1"/>
  <c r="Y199" i="4" s="1"/>
  <c r="AD198" i="4" a="1"/>
  <c r="AD198" i="4" s="1"/>
  <c r="AC198" i="4" a="1"/>
  <c r="AC198" i="4" s="1"/>
  <c r="AB198" i="4" a="1"/>
  <c r="AB198" i="4" s="1"/>
  <c r="AA198" i="4" a="1"/>
  <c r="AA198" i="4" s="1"/>
  <c r="Z198" i="4" a="1"/>
  <c r="Z198" i="4" s="1"/>
  <c r="Y198" i="4" a="1"/>
  <c r="Y198" i="4" s="1"/>
  <c r="AD197" i="4" a="1"/>
  <c r="AD197" i="4" s="1"/>
  <c r="AC197" i="4" a="1"/>
  <c r="AC197" i="4" s="1"/>
  <c r="AB197" i="4" a="1"/>
  <c r="AB197" i="4" s="1"/>
  <c r="AA197" i="4" a="1"/>
  <c r="AA197" i="4" s="1"/>
  <c r="Z197" i="4" a="1"/>
  <c r="Z197" i="4" s="1"/>
  <c r="Y197" i="4" a="1"/>
  <c r="Y197" i="4" s="1"/>
  <c r="AD196" i="4" a="1"/>
  <c r="AD196" i="4" s="1"/>
  <c r="AC196" i="4" a="1"/>
  <c r="AC196" i="4" s="1"/>
  <c r="AB196" i="4" a="1"/>
  <c r="AB196" i="4" s="1"/>
  <c r="AA196" i="4" a="1"/>
  <c r="AA196" i="4" s="1"/>
  <c r="Z196" i="4" a="1"/>
  <c r="Z196" i="4" s="1"/>
  <c r="Y196" i="4" a="1"/>
  <c r="Y196" i="4" s="1"/>
  <c r="AD195" i="4" a="1"/>
  <c r="AD195" i="4" s="1"/>
  <c r="AC195" i="4" a="1"/>
  <c r="AC195" i="4" s="1"/>
  <c r="AB195" i="4" a="1"/>
  <c r="AB195" i="4" s="1"/>
  <c r="AA195" i="4" a="1"/>
  <c r="AA195" i="4" s="1"/>
  <c r="Z195" i="4" a="1"/>
  <c r="Z195" i="4" s="1"/>
  <c r="Y195" i="4" a="1"/>
  <c r="Y195" i="4" s="1"/>
  <c r="AD194" i="4" a="1"/>
  <c r="AD194" i="4" s="1"/>
  <c r="AC194" i="4" a="1"/>
  <c r="AC194" i="4" s="1"/>
  <c r="AB194" i="4" a="1"/>
  <c r="AB194" i="4" s="1"/>
  <c r="AA194" i="4" a="1"/>
  <c r="AA194" i="4" s="1"/>
  <c r="Z194" i="4" a="1"/>
  <c r="Z194" i="4" s="1"/>
  <c r="Y194" i="4" a="1"/>
  <c r="Y194" i="4" s="1"/>
  <c r="AD193" i="4" a="1"/>
  <c r="AD193" i="4" s="1"/>
  <c r="AC193" i="4" a="1"/>
  <c r="AC193" i="4" s="1"/>
  <c r="AB193" i="4" a="1"/>
  <c r="AB193" i="4" s="1"/>
  <c r="AA193" i="4" a="1"/>
  <c r="AA193" i="4" s="1"/>
  <c r="Z193" i="4" a="1"/>
  <c r="Z193" i="4" s="1"/>
  <c r="Y193" i="4" a="1"/>
  <c r="Y193" i="4" s="1"/>
  <c r="AD192" i="4" a="1"/>
  <c r="AD192" i="4" s="1"/>
  <c r="AC192" i="4" a="1"/>
  <c r="AC192" i="4" s="1"/>
  <c r="AB192" i="4" a="1"/>
  <c r="AB192" i="4" s="1"/>
  <c r="AA192" i="4" a="1"/>
  <c r="AA192" i="4" s="1"/>
  <c r="Z192" i="4" a="1"/>
  <c r="Z192" i="4" s="1"/>
  <c r="Y192" i="4" a="1"/>
  <c r="Y192" i="4" s="1"/>
  <c r="AD191" i="4" a="1"/>
  <c r="AD191" i="4" s="1"/>
  <c r="AC191" i="4" a="1"/>
  <c r="AC191" i="4" s="1"/>
  <c r="AB191" i="4" a="1"/>
  <c r="AB191" i="4" s="1"/>
  <c r="AA191" i="4" a="1"/>
  <c r="AA191" i="4" s="1"/>
  <c r="Z191" i="4" a="1"/>
  <c r="Z191" i="4" s="1"/>
  <c r="Y191" i="4" a="1"/>
  <c r="Y191" i="4" s="1"/>
  <c r="W300" i="4" a="1"/>
  <c r="W300" i="4" s="1"/>
  <c r="V300" i="4" a="1"/>
  <c r="V300" i="4" s="1"/>
  <c r="U300" i="4" a="1"/>
  <c r="U300" i="4" s="1"/>
  <c r="T300" i="4" a="1"/>
  <c r="T300" i="4" s="1"/>
  <c r="S300" i="4" a="1"/>
  <c r="S300" i="4" s="1"/>
  <c r="R300" i="4" a="1"/>
  <c r="R300" i="4" s="1"/>
  <c r="W299" i="4" a="1"/>
  <c r="W299" i="4" s="1"/>
  <c r="V299" i="4" a="1"/>
  <c r="V299" i="4" s="1"/>
  <c r="U299" i="4" a="1"/>
  <c r="U299" i="4" s="1"/>
  <c r="T299" i="4" a="1"/>
  <c r="T299" i="4" s="1"/>
  <c r="S299" i="4" a="1"/>
  <c r="S299" i="4" s="1"/>
  <c r="R299" i="4" a="1"/>
  <c r="R299" i="4" s="1"/>
  <c r="W298" i="4" a="1"/>
  <c r="W298" i="4" s="1"/>
  <c r="V298" i="4" a="1"/>
  <c r="V298" i="4" s="1"/>
  <c r="U298" i="4" a="1"/>
  <c r="U298" i="4" s="1"/>
  <c r="T298" i="4" a="1"/>
  <c r="T298" i="4" s="1"/>
  <c r="S298" i="4" a="1"/>
  <c r="S298" i="4" s="1"/>
  <c r="R298" i="4" a="1"/>
  <c r="R298" i="4" s="1"/>
  <c r="W297" i="4" a="1"/>
  <c r="W297" i="4" s="1"/>
  <c r="V297" i="4" a="1"/>
  <c r="V297" i="4" s="1"/>
  <c r="U297" i="4" a="1"/>
  <c r="U297" i="4" s="1"/>
  <c r="T297" i="4" a="1"/>
  <c r="T297" i="4" s="1"/>
  <c r="S297" i="4" a="1"/>
  <c r="S297" i="4" s="1"/>
  <c r="R297" i="4" a="1"/>
  <c r="R297" i="4" s="1"/>
  <c r="W296" i="4" a="1"/>
  <c r="W296" i="4" s="1"/>
  <c r="V296" i="4" a="1"/>
  <c r="V296" i="4" s="1"/>
  <c r="U296" i="4" a="1"/>
  <c r="U296" i="4" s="1"/>
  <c r="T296" i="4" a="1"/>
  <c r="T296" i="4" s="1"/>
  <c r="S296" i="4" a="1"/>
  <c r="S296" i="4" s="1"/>
  <c r="R296" i="4" a="1"/>
  <c r="R296" i="4" s="1"/>
  <c r="W295" i="4" a="1"/>
  <c r="W295" i="4" s="1"/>
  <c r="V295" i="4" a="1"/>
  <c r="V295" i="4" s="1"/>
  <c r="U295" i="4" a="1"/>
  <c r="U295" i="4" s="1"/>
  <c r="T295" i="4" a="1"/>
  <c r="T295" i="4" s="1"/>
  <c r="S295" i="4" a="1"/>
  <c r="S295" i="4" s="1"/>
  <c r="R295" i="4" a="1"/>
  <c r="R295" i="4" s="1"/>
  <c r="W294" i="4" a="1"/>
  <c r="W294" i="4" s="1"/>
  <c r="V294" i="4" a="1"/>
  <c r="V294" i="4" s="1"/>
  <c r="U294" i="4" a="1"/>
  <c r="U294" i="4" s="1"/>
  <c r="T294" i="4" a="1"/>
  <c r="T294" i="4" s="1"/>
  <c r="S294" i="4" a="1"/>
  <c r="S294" i="4" s="1"/>
  <c r="R294" i="4" a="1"/>
  <c r="R294" i="4" s="1"/>
  <c r="W293" i="4" a="1"/>
  <c r="W293" i="4" s="1"/>
  <c r="V293" i="4" a="1"/>
  <c r="V293" i="4" s="1"/>
  <c r="U293" i="4" a="1"/>
  <c r="U293" i="4" s="1"/>
  <c r="T293" i="4" a="1"/>
  <c r="T293" i="4" s="1"/>
  <c r="S293" i="4" a="1"/>
  <c r="S293" i="4" s="1"/>
  <c r="R293" i="4" a="1"/>
  <c r="R293" i="4" s="1"/>
  <c r="W292" i="4" a="1"/>
  <c r="W292" i="4" s="1"/>
  <c r="V292" i="4" a="1"/>
  <c r="V292" i="4" s="1"/>
  <c r="U292" i="4" a="1"/>
  <c r="U292" i="4" s="1"/>
  <c r="T292" i="4" a="1"/>
  <c r="T292" i="4" s="1"/>
  <c r="S292" i="4" a="1"/>
  <c r="S292" i="4" s="1"/>
  <c r="R292" i="4" a="1"/>
  <c r="R292" i="4" s="1"/>
  <c r="W291" i="4" a="1"/>
  <c r="W291" i="4" s="1"/>
  <c r="V291" i="4" a="1"/>
  <c r="V291" i="4" s="1"/>
  <c r="U291" i="4" a="1"/>
  <c r="U291" i="4" s="1"/>
  <c r="T291" i="4" a="1"/>
  <c r="T291" i="4" s="1"/>
  <c r="S291" i="4" a="1"/>
  <c r="S291" i="4" s="1"/>
  <c r="R291" i="4" a="1"/>
  <c r="R291" i="4" s="1"/>
  <c r="W290" i="4" a="1"/>
  <c r="W290" i="4" s="1"/>
  <c r="V290" i="4" a="1"/>
  <c r="V290" i="4" s="1"/>
  <c r="U290" i="4" a="1"/>
  <c r="U290" i="4" s="1"/>
  <c r="T290" i="4" a="1"/>
  <c r="T290" i="4" s="1"/>
  <c r="S290" i="4" a="1"/>
  <c r="S290" i="4" s="1"/>
  <c r="R290" i="4" a="1"/>
  <c r="R290" i="4" s="1"/>
  <c r="W289" i="4" a="1"/>
  <c r="W289" i="4" s="1"/>
  <c r="V289" i="4" a="1"/>
  <c r="V289" i="4" s="1"/>
  <c r="U289" i="4" a="1"/>
  <c r="U289" i="4" s="1"/>
  <c r="T289" i="4" a="1"/>
  <c r="T289" i="4" s="1"/>
  <c r="S289" i="4" a="1"/>
  <c r="S289" i="4" s="1"/>
  <c r="R289" i="4" a="1"/>
  <c r="R289" i="4" s="1"/>
  <c r="W288" i="4" a="1"/>
  <c r="W288" i="4" s="1"/>
  <c r="V288" i="4" a="1"/>
  <c r="V288" i="4" s="1"/>
  <c r="U288" i="4" a="1"/>
  <c r="U288" i="4" s="1"/>
  <c r="T288" i="4" a="1"/>
  <c r="T288" i="4" s="1"/>
  <c r="S288" i="4" a="1"/>
  <c r="S288" i="4" s="1"/>
  <c r="R288" i="4" a="1"/>
  <c r="R288" i="4" s="1"/>
  <c r="W287" i="4" a="1"/>
  <c r="W287" i="4" s="1"/>
  <c r="V287" i="4" a="1"/>
  <c r="V287" i="4" s="1"/>
  <c r="U287" i="4" a="1"/>
  <c r="U287" i="4" s="1"/>
  <c r="T287" i="4" a="1"/>
  <c r="T287" i="4" s="1"/>
  <c r="S287" i="4" a="1"/>
  <c r="S287" i="4" s="1"/>
  <c r="R287" i="4" a="1"/>
  <c r="R287" i="4" s="1"/>
  <c r="W286" i="4" a="1"/>
  <c r="W286" i="4" s="1"/>
  <c r="V286" i="4" a="1"/>
  <c r="V286" i="4" s="1"/>
  <c r="U286" i="4" a="1"/>
  <c r="U286" i="4" s="1"/>
  <c r="T286" i="4" a="1"/>
  <c r="T286" i="4" s="1"/>
  <c r="S286" i="4" a="1"/>
  <c r="S286" i="4" s="1"/>
  <c r="R286" i="4" a="1"/>
  <c r="R286" i="4" s="1"/>
  <c r="W285" i="4" a="1"/>
  <c r="W285" i="4" s="1"/>
  <c r="V285" i="4" a="1"/>
  <c r="V285" i="4" s="1"/>
  <c r="U285" i="4" a="1"/>
  <c r="U285" i="4" s="1"/>
  <c r="T285" i="4" a="1"/>
  <c r="T285" i="4" s="1"/>
  <c r="S285" i="4" a="1"/>
  <c r="S285" i="4" s="1"/>
  <c r="R285" i="4" a="1"/>
  <c r="R285" i="4" s="1"/>
  <c r="W284" i="4" a="1"/>
  <c r="W284" i="4" s="1"/>
  <c r="V284" i="4" a="1"/>
  <c r="V284" i="4" s="1"/>
  <c r="U284" i="4" a="1"/>
  <c r="U284" i="4" s="1"/>
  <c r="T284" i="4" a="1"/>
  <c r="T284" i="4" s="1"/>
  <c r="S284" i="4" a="1"/>
  <c r="S284" i="4" s="1"/>
  <c r="R284" i="4" a="1"/>
  <c r="R284" i="4" s="1"/>
  <c r="W283" i="4" a="1"/>
  <c r="W283" i="4" s="1"/>
  <c r="V283" i="4" a="1"/>
  <c r="V283" i="4" s="1"/>
  <c r="U283" i="4" a="1"/>
  <c r="U283" i="4" s="1"/>
  <c r="T283" i="4" a="1"/>
  <c r="T283" i="4" s="1"/>
  <c r="S283" i="4" a="1"/>
  <c r="S283" i="4" s="1"/>
  <c r="R283" i="4" a="1"/>
  <c r="R283" i="4" s="1"/>
  <c r="W282" i="4" a="1"/>
  <c r="W282" i="4" s="1"/>
  <c r="V282" i="4" a="1"/>
  <c r="V282" i="4" s="1"/>
  <c r="U282" i="4" a="1"/>
  <c r="U282" i="4" s="1"/>
  <c r="T282" i="4" a="1"/>
  <c r="T282" i="4" s="1"/>
  <c r="S282" i="4" a="1"/>
  <c r="S282" i="4" s="1"/>
  <c r="R282" i="4" a="1"/>
  <c r="R282" i="4" s="1"/>
  <c r="W281" i="4" a="1"/>
  <c r="W281" i="4" s="1"/>
  <c r="V281" i="4" a="1"/>
  <c r="V281" i="4" s="1"/>
  <c r="U281" i="4" a="1"/>
  <c r="U281" i="4" s="1"/>
  <c r="T281" i="4" a="1"/>
  <c r="T281" i="4" s="1"/>
  <c r="S281" i="4" a="1"/>
  <c r="S281" i="4" s="1"/>
  <c r="R281" i="4" a="1"/>
  <c r="R281" i="4" s="1"/>
  <c r="W280" i="4" a="1"/>
  <c r="W280" i="4" s="1"/>
  <c r="V280" i="4" a="1"/>
  <c r="V280" i="4" s="1"/>
  <c r="U280" i="4" a="1"/>
  <c r="U280" i="4" s="1"/>
  <c r="T280" i="4" a="1"/>
  <c r="T280" i="4" s="1"/>
  <c r="S280" i="4" a="1"/>
  <c r="S280" i="4" s="1"/>
  <c r="R280" i="4" a="1"/>
  <c r="R280" i="4" s="1"/>
  <c r="W279" i="4" a="1"/>
  <c r="W279" i="4" s="1"/>
  <c r="V279" i="4" a="1"/>
  <c r="V279" i="4" s="1"/>
  <c r="U279" i="4" a="1"/>
  <c r="U279" i="4" s="1"/>
  <c r="T279" i="4" a="1"/>
  <c r="T279" i="4" s="1"/>
  <c r="S279" i="4" a="1"/>
  <c r="S279" i="4" s="1"/>
  <c r="R279" i="4" a="1"/>
  <c r="R279" i="4" s="1"/>
  <c r="W278" i="4" a="1"/>
  <c r="W278" i="4" s="1"/>
  <c r="V278" i="4" a="1"/>
  <c r="V278" i="4" s="1"/>
  <c r="U278" i="4" a="1"/>
  <c r="U278" i="4" s="1"/>
  <c r="T278" i="4" a="1"/>
  <c r="T278" i="4" s="1"/>
  <c r="S278" i="4" a="1"/>
  <c r="S278" i="4" s="1"/>
  <c r="R278" i="4" a="1"/>
  <c r="R278" i="4" s="1"/>
  <c r="W277" i="4" a="1"/>
  <c r="W277" i="4" s="1"/>
  <c r="V277" i="4" a="1"/>
  <c r="V277" i="4" s="1"/>
  <c r="U277" i="4" a="1"/>
  <c r="U277" i="4" s="1"/>
  <c r="T277" i="4" a="1"/>
  <c r="T277" i="4" s="1"/>
  <c r="S277" i="4" a="1"/>
  <c r="S277" i="4" s="1"/>
  <c r="R277" i="4" a="1"/>
  <c r="R277" i="4" s="1"/>
  <c r="W276" i="4" a="1"/>
  <c r="W276" i="4" s="1"/>
  <c r="V276" i="4" a="1"/>
  <c r="V276" i="4" s="1"/>
  <c r="U276" i="4" a="1"/>
  <c r="U276" i="4" s="1"/>
  <c r="T276" i="4" a="1"/>
  <c r="T276" i="4" s="1"/>
  <c r="S276" i="4" a="1"/>
  <c r="S276" i="4" s="1"/>
  <c r="R276" i="4" a="1"/>
  <c r="R276" i="4" s="1"/>
  <c r="W275" i="4" a="1"/>
  <c r="W275" i="4" s="1"/>
  <c r="V275" i="4" a="1"/>
  <c r="V275" i="4" s="1"/>
  <c r="U275" i="4" a="1"/>
  <c r="U275" i="4" s="1"/>
  <c r="T275" i="4" a="1"/>
  <c r="T275" i="4" s="1"/>
  <c r="S275" i="4" a="1"/>
  <c r="S275" i="4" s="1"/>
  <c r="R275" i="4" a="1"/>
  <c r="R275" i="4" s="1"/>
  <c r="W274" i="4" a="1"/>
  <c r="W274" i="4" s="1"/>
  <c r="V274" i="4" a="1"/>
  <c r="V274" i="4" s="1"/>
  <c r="U274" i="4" a="1"/>
  <c r="U274" i="4" s="1"/>
  <c r="T274" i="4" a="1"/>
  <c r="T274" i="4" s="1"/>
  <c r="S274" i="4" a="1"/>
  <c r="S274" i="4" s="1"/>
  <c r="R274" i="4" a="1"/>
  <c r="R274" i="4" s="1"/>
  <c r="W273" i="4" a="1"/>
  <c r="W273" i="4" s="1"/>
  <c r="V273" i="4" a="1"/>
  <c r="V273" i="4" s="1"/>
  <c r="U273" i="4" a="1"/>
  <c r="U273" i="4" s="1"/>
  <c r="T273" i="4" a="1"/>
  <c r="T273" i="4" s="1"/>
  <c r="S273" i="4" a="1"/>
  <c r="S273" i="4" s="1"/>
  <c r="R273" i="4" a="1"/>
  <c r="R273" i="4" s="1"/>
  <c r="W272" i="4" a="1"/>
  <c r="W272" i="4" s="1"/>
  <c r="V272" i="4" a="1"/>
  <c r="V272" i="4" s="1"/>
  <c r="U272" i="4" a="1"/>
  <c r="U272" i="4" s="1"/>
  <c r="T272" i="4" a="1"/>
  <c r="T272" i="4" s="1"/>
  <c r="S272" i="4" a="1"/>
  <c r="S272" i="4" s="1"/>
  <c r="R272" i="4" a="1"/>
  <c r="R272" i="4" s="1"/>
  <c r="W271" i="4" a="1"/>
  <c r="W271" i="4" s="1"/>
  <c r="V271" i="4" a="1"/>
  <c r="V271" i="4" s="1"/>
  <c r="U271" i="4" a="1"/>
  <c r="U271" i="4" s="1"/>
  <c r="T271" i="4" a="1"/>
  <c r="T271" i="4" s="1"/>
  <c r="S271" i="4" a="1"/>
  <c r="S271" i="4" s="1"/>
  <c r="R271" i="4" a="1"/>
  <c r="R271" i="4" s="1"/>
  <c r="W270" i="4" a="1"/>
  <c r="W270" i="4" s="1"/>
  <c r="V270" i="4" a="1"/>
  <c r="V270" i="4" s="1"/>
  <c r="U270" i="4" a="1"/>
  <c r="U270" i="4" s="1"/>
  <c r="T270" i="4" a="1"/>
  <c r="T270" i="4" s="1"/>
  <c r="S270" i="4" a="1"/>
  <c r="S270" i="4" s="1"/>
  <c r="R270" i="4" a="1"/>
  <c r="R270" i="4" s="1"/>
  <c r="W269" i="4" a="1"/>
  <c r="W269" i="4" s="1"/>
  <c r="V269" i="4" a="1"/>
  <c r="V269" i="4" s="1"/>
  <c r="U269" i="4" a="1"/>
  <c r="U269" i="4" s="1"/>
  <c r="T269" i="4" a="1"/>
  <c r="T269" i="4" s="1"/>
  <c r="S269" i="4" a="1"/>
  <c r="S269" i="4" s="1"/>
  <c r="R269" i="4" a="1"/>
  <c r="R269" i="4" s="1"/>
  <c r="W268" i="4" a="1"/>
  <c r="W268" i="4" s="1"/>
  <c r="V268" i="4" a="1"/>
  <c r="V268" i="4" s="1"/>
  <c r="U268" i="4" a="1"/>
  <c r="U268" i="4" s="1"/>
  <c r="T268" i="4" a="1"/>
  <c r="T268" i="4" s="1"/>
  <c r="S268" i="4" a="1"/>
  <c r="S268" i="4" s="1"/>
  <c r="R268" i="4" a="1"/>
  <c r="R268" i="4" s="1"/>
  <c r="W267" i="4" a="1"/>
  <c r="W267" i="4" s="1"/>
  <c r="V267" i="4" a="1"/>
  <c r="V267" i="4" s="1"/>
  <c r="U267" i="4" a="1"/>
  <c r="U267" i="4" s="1"/>
  <c r="T267" i="4" a="1"/>
  <c r="T267" i="4" s="1"/>
  <c r="S267" i="4" a="1"/>
  <c r="S267" i="4" s="1"/>
  <c r="R267" i="4" a="1"/>
  <c r="R267" i="4" s="1"/>
  <c r="W266" i="4" a="1"/>
  <c r="W266" i="4" s="1"/>
  <c r="V266" i="4" a="1"/>
  <c r="V266" i="4" s="1"/>
  <c r="U266" i="4" a="1"/>
  <c r="U266" i="4" s="1"/>
  <c r="T266" i="4" a="1"/>
  <c r="T266" i="4" s="1"/>
  <c r="S266" i="4" a="1"/>
  <c r="S266" i="4" s="1"/>
  <c r="R266" i="4" a="1"/>
  <c r="R266" i="4" s="1"/>
  <c r="W265" i="4" a="1"/>
  <c r="W265" i="4" s="1"/>
  <c r="V265" i="4" a="1"/>
  <c r="V265" i="4" s="1"/>
  <c r="U265" i="4" a="1"/>
  <c r="U265" i="4" s="1"/>
  <c r="T265" i="4" a="1"/>
  <c r="T265" i="4" s="1"/>
  <c r="S265" i="4" a="1"/>
  <c r="S265" i="4" s="1"/>
  <c r="R265" i="4" a="1"/>
  <c r="R265" i="4" s="1"/>
  <c r="W264" i="4" a="1"/>
  <c r="W264" i="4" s="1"/>
  <c r="V264" i="4" a="1"/>
  <c r="V264" i="4" s="1"/>
  <c r="U264" i="4" a="1"/>
  <c r="U264" i="4" s="1"/>
  <c r="T264" i="4" a="1"/>
  <c r="T264" i="4" s="1"/>
  <c r="S264" i="4" a="1"/>
  <c r="S264" i="4" s="1"/>
  <c r="R264" i="4" a="1"/>
  <c r="R264" i="4" s="1"/>
  <c r="W263" i="4" a="1"/>
  <c r="W263" i="4" s="1"/>
  <c r="V263" i="4" a="1"/>
  <c r="V263" i="4" s="1"/>
  <c r="U263" i="4" a="1"/>
  <c r="U263" i="4" s="1"/>
  <c r="T263" i="4" a="1"/>
  <c r="T263" i="4" s="1"/>
  <c r="S263" i="4" a="1"/>
  <c r="S263" i="4" s="1"/>
  <c r="R263" i="4" a="1"/>
  <c r="R263" i="4" s="1"/>
  <c r="W262" i="4" a="1"/>
  <c r="W262" i="4" s="1"/>
  <c r="V262" i="4" a="1"/>
  <c r="V262" i="4" s="1"/>
  <c r="U262" i="4" a="1"/>
  <c r="U262" i="4" s="1"/>
  <c r="T262" i="4" a="1"/>
  <c r="T262" i="4" s="1"/>
  <c r="S262" i="4" a="1"/>
  <c r="S262" i="4" s="1"/>
  <c r="R262" i="4" a="1"/>
  <c r="R262" i="4" s="1"/>
  <c r="W261" i="4" a="1"/>
  <c r="W261" i="4" s="1"/>
  <c r="V261" i="4" a="1"/>
  <c r="V261" i="4" s="1"/>
  <c r="U261" i="4" a="1"/>
  <c r="U261" i="4" s="1"/>
  <c r="T261" i="4" a="1"/>
  <c r="T261" i="4" s="1"/>
  <c r="S261" i="4" a="1"/>
  <c r="S261" i="4" s="1"/>
  <c r="R261" i="4" a="1"/>
  <c r="R261" i="4" s="1"/>
  <c r="W260" i="4" a="1"/>
  <c r="W260" i="4" s="1"/>
  <c r="V260" i="4" a="1"/>
  <c r="V260" i="4" s="1"/>
  <c r="U260" i="4" a="1"/>
  <c r="U260" i="4" s="1"/>
  <c r="T260" i="4" a="1"/>
  <c r="T260" i="4" s="1"/>
  <c r="S260" i="4" a="1"/>
  <c r="S260" i="4" s="1"/>
  <c r="R260" i="4" a="1"/>
  <c r="R260" i="4" s="1"/>
  <c r="W259" i="4" a="1"/>
  <c r="W259" i="4" s="1"/>
  <c r="V259" i="4" a="1"/>
  <c r="V259" i="4" s="1"/>
  <c r="U259" i="4" a="1"/>
  <c r="U259" i="4" s="1"/>
  <c r="T259" i="4" a="1"/>
  <c r="T259" i="4" s="1"/>
  <c r="S259" i="4" a="1"/>
  <c r="S259" i="4" s="1"/>
  <c r="R259" i="4" a="1"/>
  <c r="R259" i="4" s="1"/>
  <c r="W258" i="4" a="1"/>
  <c r="W258" i="4" s="1"/>
  <c r="V258" i="4" a="1"/>
  <c r="V258" i="4" s="1"/>
  <c r="U258" i="4" a="1"/>
  <c r="U258" i="4" s="1"/>
  <c r="T258" i="4" a="1"/>
  <c r="T258" i="4" s="1"/>
  <c r="S258" i="4" a="1"/>
  <c r="S258" i="4" s="1"/>
  <c r="R258" i="4" a="1"/>
  <c r="R258" i="4" s="1"/>
  <c r="W257" i="4" a="1"/>
  <c r="W257" i="4" s="1"/>
  <c r="V257" i="4" a="1"/>
  <c r="V257" i="4" s="1"/>
  <c r="U257" i="4" a="1"/>
  <c r="U257" i="4" s="1"/>
  <c r="T257" i="4" a="1"/>
  <c r="T257" i="4" s="1"/>
  <c r="S257" i="4" a="1"/>
  <c r="S257" i="4" s="1"/>
  <c r="R257" i="4" a="1"/>
  <c r="R257" i="4" s="1"/>
  <c r="W256" i="4" a="1"/>
  <c r="W256" i="4" s="1"/>
  <c r="V256" i="4" a="1"/>
  <c r="V256" i="4" s="1"/>
  <c r="U256" i="4" a="1"/>
  <c r="U256" i="4" s="1"/>
  <c r="T256" i="4" a="1"/>
  <c r="T256" i="4" s="1"/>
  <c r="S256" i="4" a="1"/>
  <c r="S256" i="4" s="1"/>
  <c r="R256" i="4" a="1"/>
  <c r="R256" i="4" s="1"/>
  <c r="W255" i="4" a="1"/>
  <c r="W255" i="4" s="1"/>
  <c r="V255" i="4" a="1"/>
  <c r="V255" i="4" s="1"/>
  <c r="U255" i="4" a="1"/>
  <c r="U255" i="4" s="1"/>
  <c r="T255" i="4" a="1"/>
  <c r="T255" i="4" s="1"/>
  <c r="S255" i="4" a="1"/>
  <c r="S255" i="4" s="1"/>
  <c r="R255" i="4" a="1"/>
  <c r="R255" i="4" s="1"/>
  <c r="W254" i="4" a="1"/>
  <c r="W254" i="4" s="1"/>
  <c r="V254" i="4" a="1"/>
  <c r="V254" i="4" s="1"/>
  <c r="U254" i="4" a="1"/>
  <c r="U254" i="4" s="1"/>
  <c r="T254" i="4" a="1"/>
  <c r="T254" i="4" s="1"/>
  <c r="S254" i="4" a="1"/>
  <c r="S254" i="4" s="1"/>
  <c r="R254" i="4" a="1"/>
  <c r="R254" i="4" s="1"/>
  <c r="W253" i="4" a="1"/>
  <c r="W253" i="4" s="1"/>
  <c r="V253" i="4" a="1"/>
  <c r="V253" i="4" s="1"/>
  <c r="U253" i="4" a="1"/>
  <c r="U253" i="4" s="1"/>
  <c r="T253" i="4" a="1"/>
  <c r="T253" i="4" s="1"/>
  <c r="S253" i="4" a="1"/>
  <c r="S253" i="4" s="1"/>
  <c r="R253" i="4" a="1"/>
  <c r="R253" i="4" s="1"/>
  <c r="W252" i="4" a="1"/>
  <c r="W252" i="4" s="1"/>
  <c r="V252" i="4" a="1"/>
  <c r="V252" i="4" s="1"/>
  <c r="U252" i="4" a="1"/>
  <c r="U252" i="4" s="1"/>
  <c r="T252" i="4" a="1"/>
  <c r="T252" i="4" s="1"/>
  <c r="S252" i="4" a="1"/>
  <c r="S252" i="4" s="1"/>
  <c r="R252" i="4" a="1"/>
  <c r="R252" i="4" s="1"/>
  <c r="W251" i="4" a="1"/>
  <c r="W251" i="4" s="1"/>
  <c r="V251" i="4" a="1"/>
  <c r="V251" i="4" s="1"/>
  <c r="U251" i="4" a="1"/>
  <c r="U251" i="4" s="1"/>
  <c r="T251" i="4" a="1"/>
  <c r="T251" i="4" s="1"/>
  <c r="S251" i="4" a="1"/>
  <c r="S251" i="4" s="1"/>
  <c r="R251" i="4" a="1"/>
  <c r="R251" i="4" s="1"/>
  <c r="W250" i="4" a="1"/>
  <c r="W250" i="4" s="1"/>
  <c r="V250" i="4" a="1"/>
  <c r="V250" i="4" s="1"/>
  <c r="U250" i="4" a="1"/>
  <c r="U250" i="4" s="1"/>
  <c r="T250" i="4" a="1"/>
  <c r="T250" i="4" s="1"/>
  <c r="S250" i="4" a="1"/>
  <c r="S250" i="4" s="1"/>
  <c r="R250" i="4" a="1"/>
  <c r="R250" i="4" s="1"/>
  <c r="W249" i="4" a="1"/>
  <c r="W249" i="4" s="1"/>
  <c r="V249" i="4" a="1"/>
  <c r="V249" i="4" s="1"/>
  <c r="U249" i="4" a="1"/>
  <c r="U249" i="4" s="1"/>
  <c r="T249" i="4" a="1"/>
  <c r="T249" i="4" s="1"/>
  <c r="S249" i="4" a="1"/>
  <c r="S249" i="4" s="1"/>
  <c r="R249" i="4" a="1"/>
  <c r="R249" i="4" s="1"/>
  <c r="W248" i="4" a="1"/>
  <c r="W248" i="4" s="1"/>
  <c r="V248" i="4" a="1"/>
  <c r="V248" i="4" s="1"/>
  <c r="U248" i="4" a="1"/>
  <c r="U248" i="4" s="1"/>
  <c r="T248" i="4" a="1"/>
  <c r="T248" i="4" s="1"/>
  <c r="S248" i="4" a="1"/>
  <c r="S248" i="4" s="1"/>
  <c r="R248" i="4" a="1"/>
  <c r="R248" i="4" s="1"/>
  <c r="W247" i="4" a="1"/>
  <c r="W247" i="4" s="1"/>
  <c r="V247" i="4" a="1"/>
  <c r="V247" i="4" s="1"/>
  <c r="U247" i="4" a="1"/>
  <c r="U247" i="4" s="1"/>
  <c r="T247" i="4" a="1"/>
  <c r="T247" i="4" s="1"/>
  <c r="S247" i="4" a="1"/>
  <c r="S247" i="4" s="1"/>
  <c r="R247" i="4" a="1"/>
  <c r="R247" i="4" s="1"/>
  <c r="W246" i="4" a="1"/>
  <c r="W246" i="4" s="1"/>
  <c r="V246" i="4" a="1"/>
  <c r="V246" i="4" s="1"/>
  <c r="U246" i="4" a="1"/>
  <c r="U246" i="4" s="1"/>
  <c r="T246" i="4" a="1"/>
  <c r="T246" i="4" s="1"/>
  <c r="S246" i="4" a="1"/>
  <c r="S246" i="4" s="1"/>
  <c r="R246" i="4" a="1"/>
  <c r="R246" i="4" s="1"/>
  <c r="W245" i="4" a="1"/>
  <c r="W245" i="4" s="1"/>
  <c r="V245" i="4" a="1"/>
  <c r="V245" i="4" s="1"/>
  <c r="U245" i="4" a="1"/>
  <c r="U245" i="4" s="1"/>
  <c r="T245" i="4" a="1"/>
  <c r="T245" i="4" s="1"/>
  <c r="S245" i="4" a="1"/>
  <c r="S245" i="4" s="1"/>
  <c r="R245" i="4" a="1"/>
  <c r="R245" i="4" s="1"/>
  <c r="W244" i="4" a="1"/>
  <c r="W244" i="4" s="1"/>
  <c r="V244" i="4" a="1"/>
  <c r="V244" i="4" s="1"/>
  <c r="U244" i="4" a="1"/>
  <c r="U244" i="4" s="1"/>
  <c r="T244" i="4" a="1"/>
  <c r="T244" i="4" s="1"/>
  <c r="S244" i="4" a="1"/>
  <c r="S244" i="4" s="1"/>
  <c r="R244" i="4" a="1"/>
  <c r="R244" i="4" s="1"/>
  <c r="W243" i="4" a="1"/>
  <c r="W243" i="4" s="1"/>
  <c r="V243" i="4" a="1"/>
  <c r="V243" i="4" s="1"/>
  <c r="U243" i="4" a="1"/>
  <c r="U243" i="4" s="1"/>
  <c r="T243" i="4" a="1"/>
  <c r="T243" i="4" s="1"/>
  <c r="S243" i="4" a="1"/>
  <c r="S243" i="4" s="1"/>
  <c r="R243" i="4" a="1"/>
  <c r="R243" i="4" s="1"/>
  <c r="W242" i="4" a="1"/>
  <c r="W242" i="4" s="1"/>
  <c r="V242" i="4" a="1"/>
  <c r="V242" i="4" s="1"/>
  <c r="U242" i="4" a="1"/>
  <c r="U242" i="4" s="1"/>
  <c r="T242" i="4" a="1"/>
  <c r="T242" i="4" s="1"/>
  <c r="S242" i="4" a="1"/>
  <c r="S242" i="4" s="1"/>
  <c r="R242" i="4" a="1"/>
  <c r="R242" i="4" s="1"/>
  <c r="W241" i="4" a="1"/>
  <c r="W241" i="4" s="1"/>
  <c r="V241" i="4" a="1"/>
  <c r="V241" i="4" s="1"/>
  <c r="U241" i="4" a="1"/>
  <c r="U241" i="4" s="1"/>
  <c r="T241" i="4" a="1"/>
  <c r="T241" i="4" s="1"/>
  <c r="S241" i="4" a="1"/>
  <c r="S241" i="4" s="1"/>
  <c r="R241" i="4" a="1"/>
  <c r="R241" i="4" s="1"/>
  <c r="W240" i="4" a="1"/>
  <c r="W240" i="4" s="1"/>
  <c r="V240" i="4" a="1"/>
  <c r="V240" i="4" s="1"/>
  <c r="U240" i="4" a="1"/>
  <c r="U240" i="4" s="1"/>
  <c r="T240" i="4" a="1"/>
  <c r="T240" i="4" s="1"/>
  <c r="S240" i="4" a="1"/>
  <c r="S240" i="4" s="1"/>
  <c r="R240" i="4" a="1"/>
  <c r="R240" i="4" s="1"/>
  <c r="W239" i="4" a="1"/>
  <c r="W239" i="4" s="1"/>
  <c r="V239" i="4" a="1"/>
  <c r="V239" i="4" s="1"/>
  <c r="U239" i="4" a="1"/>
  <c r="U239" i="4" s="1"/>
  <c r="T239" i="4" a="1"/>
  <c r="T239" i="4" s="1"/>
  <c r="S239" i="4" a="1"/>
  <c r="S239" i="4" s="1"/>
  <c r="R239" i="4" a="1"/>
  <c r="R239" i="4" s="1"/>
  <c r="W238" i="4" a="1"/>
  <c r="W238" i="4" s="1"/>
  <c r="V238" i="4" a="1"/>
  <c r="V238" i="4" s="1"/>
  <c r="U238" i="4" a="1"/>
  <c r="U238" i="4" s="1"/>
  <c r="T238" i="4" a="1"/>
  <c r="T238" i="4" s="1"/>
  <c r="S238" i="4" a="1"/>
  <c r="S238" i="4" s="1"/>
  <c r="R238" i="4" a="1"/>
  <c r="R238" i="4" s="1"/>
  <c r="W237" i="4" a="1"/>
  <c r="W237" i="4" s="1"/>
  <c r="V237" i="4" a="1"/>
  <c r="V237" i="4" s="1"/>
  <c r="U237" i="4" a="1"/>
  <c r="U237" i="4" s="1"/>
  <c r="T237" i="4" a="1"/>
  <c r="T237" i="4" s="1"/>
  <c r="S237" i="4" a="1"/>
  <c r="S237" i="4" s="1"/>
  <c r="R237" i="4" a="1"/>
  <c r="R237" i="4" s="1"/>
  <c r="W236" i="4" a="1"/>
  <c r="W236" i="4" s="1"/>
  <c r="V236" i="4" a="1"/>
  <c r="V236" i="4" s="1"/>
  <c r="U236" i="4" a="1"/>
  <c r="U236" i="4" s="1"/>
  <c r="T236" i="4" a="1"/>
  <c r="T236" i="4" s="1"/>
  <c r="S236" i="4" a="1"/>
  <c r="S236" i="4" s="1"/>
  <c r="R236" i="4" a="1"/>
  <c r="R236" i="4" s="1"/>
  <c r="W235" i="4" a="1"/>
  <c r="W235" i="4" s="1"/>
  <c r="V235" i="4" a="1"/>
  <c r="V235" i="4" s="1"/>
  <c r="U235" i="4" a="1"/>
  <c r="U235" i="4" s="1"/>
  <c r="T235" i="4" a="1"/>
  <c r="T235" i="4" s="1"/>
  <c r="S235" i="4" a="1"/>
  <c r="S235" i="4" s="1"/>
  <c r="R235" i="4" a="1"/>
  <c r="R235" i="4" s="1"/>
  <c r="W234" i="4" a="1"/>
  <c r="W234" i="4" s="1"/>
  <c r="V234" i="4" a="1"/>
  <c r="V234" i="4" s="1"/>
  <c r="U234" i="4" a="1"/>
  <c r="U234" i="4" s="1"/>
  <c r="T234" i="4" a="1"/>
  <c r="T234" i="4" s="1"/>
  <c r="S234" i="4" a="1"/>
  <c r="S234" i="4" s="1"/>
  <c r="R234" i="4" a="1"/>
  <c r="R234" i="4" s="1"/>
  <c r="W233" i="4" a="1"/>
  <c r="W233" i="4" s="1"/>
  <c r="V233" i="4" a="1"/>
  <c r="V233" i="4" s="1"/>
  <c r="U233" i="4" a="1"/>
  <c r="U233" i="4" s="1"/>
  <c r="T233" i="4" a="1"/>
  <c r="T233" i="4" s="1"/>
  <c r="S233" i="4" a="1"/>
  <c r="S233" i="4" s="1"/>
  <c r="R233" i="4" a="1"/>
  <c r="R233" i="4" s="1"/>
  <c r="W232" i="4" a="1"/>
  <c r="W232" i="4" s="1"/>
  <c r="V232" i="4" a="1"/>
  <c r="V232" i="4" s="1"/>
  <c r="U232" i="4" a="1"/>
  <c r="U232" i="4" s="1"/>
  <c r="T232" i="4" a="1"/>
  <c r="T232" i="4" s="1"/>
  <c r="S232" i="4" a="1"/>
  <c r="S232" i="4" s="1"/>
  <c r="R232" i="4" a="1"/>
  <c r="R232" i="4" s="1"/>
  <c r="W231" i="4" a="1"/>
  <c r="W231" i="4" s="1"/>
  <c r="V231" i="4" a="1"/>
  <c r="V231" i="4" s="1"/>
  <c r="U231" i="4" a="1"/>
  <c r="U231" i="4" s="1"/>
  <c r="T231" i="4" a="1"/>
  <c r="T231" i="4" s="1"/>
  <c r="S231" i="4" a="1"/>
  <c r="S231" i="4" s="1"/>
  <c r="R231" i="4" a="1"/>
  <c r="R231" i="4" s="1"/>
  <c r="W230" i="4" a="1"/>
  <c r="W230" i="4" s="1"/>
  <c r="V230" i="4" a="1"/>
  <c r="V230" i="4" s="1"/>
  <c r="U230" i="4" a="1"/>
  <c r="U230" i="4" s="1"/>
  <c r="T230" i="4" a="1"/>
  <c r="T230" i="4" s="1"/>
  <c r="S230" i="4" a="1"/>
  <c r="S230" i="4" s="1"/>
  <c r="R230" i="4" a="1"/>
  <c r="R230" i="4" s="1"/>
  <c r="W229" i="4" a="1"/>
  <c r="W229" i="4" s="1"/>
  <c r="V229" i="4" a="1"/>
  <c r="V229" i="4" s="1"/>
  <c r="U229" i="4" a="1"/>
  <c r="U229" i="4" s="1"/>
  <c r="T229" i="4" a="1"/>
  <c r="T229" i="4" s="1"/>
  <c r="S229" i="4" a="1"/>
  <c r="S229" i="4" s="1"/>
  <c r="R229" i="4" a="1"/>
  <c r="R229" i="4" s="1"/>
  <c r="W228" i="4" a="1"/>
  <c r="W228" i="4" s="1"/>
  <c r="V228" i="4" a="1"/>
  <c r="V228" i="4" s="1"/>
  <c r="U228" i="4" a="1"/>
  <c r="U228" i="4" s="1"/>
  <c r="T228" i="4" a="1"/>
  <c r="T228" i="4" s="1"/>
  <c r="S228" i="4" a="1"/>
  <c r="S228" i="4" s="1"/>
  <c r="R228" i="4" a="1"/>
  <c r="R228" i="4" s="1"/>
  <c r="W227" i="4" a="1"/>
  <c r="W227" i="4" s="1"/>
  <c r="V227" i="4" a="1"/>
  <c r="V227" i="4" s="1"/>
  <c r="U227" i="4" a="1"/>
  <c r="U227" i="4" s="1"/>
  <c r="T227" i="4" a="1"/>
  <c r="T227" i="4" s="1"/>
  <c r="S227" i="4" a="1"/>
  <c r="S227" i="4" s="1"/>
  <c r="R227" i="4" a="1"/>
  <c r="R227" i="4" s="1"/>
  <c r="W226" i="4" a="1"/>
  <c r="W226" i="4" s="1"/>
  <c r="V226" i="4" a="1"/>
  <c r="V226" i="4" s="1"/>
  <c r="U226" i="4" a="1"/>
  <c r="U226" i="4" s="1"/>
  <c r="T226" i="4" a="1"/>
  <c r="T226" i="4" s="1"/>
  <c r="S226" i="4" a="1"/>
  <c r="S226" i="4" s="1"/>
  <c r="R226" i="4" a="1"/>
  <c r="R226" i="4" s="1"/>
  <c r="W225" i="4" a="1"/>
  <c r="W225" i="4" s="1"/>
  <c r="V225" i="4" a="1"/>
  <c r="V225" i="4" s="1"/>
  <c r="U225" i="4" a="1"/>
  <c r="U225" i="4" s="1"/>
  <c r="T225" i="4" a="1"/>
  <c r="T225" i="4" s="1"/>
  <c r="S225" i="4" a="1"/>
  <c r="S225" i="4" s="1"/>
  <c r="R225" i="4" a="1"/>
  <c r="R225" i="4" s="1"/>
  <c r="W224" i="4" a="1"/>
  <c r="W224" i="4" s="1"/>
  <c r="V224" i="4" a="1"/>
  <c r="V224" i="4" s="1"/>
  <c r="U224" i="4" a="1"/>
  <c r="U224" i="4" s="1"/>
  <c r="T224" i="4" a="1"/>
  <c r="T224" i="4" s="1"/>
  <c r="S224" i="4" a="1"/>
  <c r="S224" i="4" s="1"/>
  <c r="R224" i="4" a="1"/>
  <c r="R224" i="4" s="1"/>
  <c r="W223" i="4" a="1"/>
  <c r="W223" i="4" s="1"/>
  <c r="V223" i="4" a="1"/>
  <c r="V223" i="4" s="1"/>
  <c r="U223" i="4" a="1"/>
  <c r="U223" i="4" s="1"/>
  <c r="T223" i="4" a="1"/>
  <c r="T223" i="4" s="1"/>
  <c r="S223" i="4" a="1"/>
  <c r="S223" i="4" s="1"/>
  <c r="R223" i="4" a="1"/>
  <c r="R223" i="4" s="1"/>
  <c r="W222" i="4" a="1"/>
  <c r="W222" i="4" s="1"/>
  <c r="V222" i="4" a="1"/>
  <c r="V222" i="4" s="1"/>
  <c r="U222" i="4" a="1"/>
  <c r="U222" i="4" s="1"/>
  <c r="T222" i="4" a="1"/>
  <c r="T222" i="4" s="1"/>
  <c r="S222" i="4" a="1"/>
  <c r="S222" i="4" s="1"/>
  <c r="R222" i="4" a="1"/>
  <c r="R222" i="4" s="1"/>
  <c r="W221" i="4" a="1"/>
  <c r="W221" i="4" s="1"/>
  <c r="V221" i="4" a="1"/>
  <c r="V221" i="4" s="1"/>
  <c r="U221" i="4" a="1"/>
  <c r="U221" i="4" s="1"/>
  <c r="T221" i="4" a="1"/>
  <c r="T221" i="4" s="1"/>
  <c r="S221" i="4" a="1"/>
  <c r="S221" i="4" s="1"/>
  <c r="R221" i="4" a="1"/>
  <c r="R221" i="4" s="1"/>
  <c r="W220" i="4" a="1"/>
  <c r="W220" i="4" s="1"/>
  <c r="V220" i="4" a="1"/>
  <c r="V220" i="4" s="1"/>
  <c r="U220" i="4" a="1"/>
  <c r="U220" i="4" s="1"/>
  <c r="T220" i="4" a="1"/>
  <c r="T220" i="4" s="1"/>
  <c r="S220" i="4" a="1"/>
  <c r="S220" i="4" s="1"/>
  <c r="R220" i="4" a="1"/>
  <c r="R220" i="4" s="1"/>
  <c r="W219" i="4" a="1"/>
  <c r="W219" i="4" s="1"/>
  <c r="V219" i="4" a="1"/>
  <c r="V219" i="4" s="1"/>
  <c r="U219" i="4" a="1"/>
  <c r="U219" i="4" s="1"/>
  <c r="T219" i="4" a="1"/>
  <c r="T219" i="4" s="1"/>
  <c r="S219" i="4" a="1"/>
  <c r="S219" i="4" s="1"/>
  <c r="R219" i="4" a="1"/>
  <c r="R219" i="4" s="1"/>
  <c r="W218" i="4" a="1"/>
  <c r="W218" i="4" s="1"/>
  <c r="V218" i="4" a="1"/>
  <c r="V218" i="4" s="1"/>
  <c r="U218" i="4" a="1"/>
  <c r="U218" i="4" s="1"/>
  <c r="T218" i="4" a="1"/>
  <c r="T218" i="4" s="1"/>
  <c r="S218" i="4" a="1"/>
  <c r="S218" i="4" s="1"/>
  <c r="R218" i="4" a="1"/>
  <c r="R218" i="4" s="1"/>
  <c r="W217" i="4" a="1"/>
  <c r="W217" i="4" s="1"/>
  <c r="V217" i="4" a="1"/>
  <c r="V217" i="4" s="1"/>
  <c r="U217" i="4" a="1"/>
  <c r="U217" i="4" s="1"/>
  <c r="T217" i="4" a="1"/>
  <c r="T217" i="4" s="1"/>
  <c r="S217" i="4" a="1"/>
  <c r="S217" i="4" s="1"/>
  <c r="R217" i="4" a="1"/>
  <c r="R217" i="4" s="1"/>
  <c r="W216" i="4" a="1"/>
  <c r="W216" i="4" s="1"/>
  <c r="V216" i="4" a="1"/>
  <c r="V216" i="4" s="1"/>
  <c r="U216" i="4" a="1"/>
  <c r="U216" i="4" s="1"/>
  <c r="T216" i="4" a="1"/>
  <c r="T216" i="4" s="1"/>
  <c r="S216" i="4" a="1"/>
  <c r="S216" i="4" s="1"/>
  <c r="R216" i="4" a="1"/>
  <c r="R216" i="4" s="1"/>
  <c r="W215" i="4" a="1"/>
  <c r="W215" i="4" s="1"/>
  <c r="V215" i="4" a="1"/>
  <c r="V215" i="4" s="1"/>
  <c r="U215" i="4" a="1"/>
  <c r="U215" i="4" s="1"/>
  <c r="T215" i="4" a="1"/>
  <c r="T215" i="4" s="1"/>
  <c r="S215" i="4" a="1"/>
  <c r="S215" i="4" s="1"/>
  <c r="R215" i="4" a="1"/>
  <c r="R215" i="4" s="1"/>
  <c r="W214" i="4" a="1"/>
  <c r="W214" i="4" s="1"/>
  <c r="V214" i="4" a="1"/>
  <c r="V214" i="4" s="1"/>
  <c r="U214" i="4" a="1"/>
  <c r="U214" i="4" s="1"/>
  <c r="T214" i="4" a="1"/>
  <c r="T214" i="4" s="1"/>
  <c r="S214" i="4" a="1"/>
  <c r="S214" i="4" s="1"/>
  <c r="R214" i="4" a="1"/>
  <c r="R214" i="4" s="1"/>
  <c r="W213" i="4" a="1"/>
  <c r="W213" i="4" s="1"/>
  <c r="V213" i="4" a="1"/>
  <c r="V213" i="4" s="1"/>
  <c r="U213" i="4" a="1"/>
  <c r="U213" i="4" s="1"/>
  <c r="T213" i="4" a="1"/>
  <c r="T213" i="4" s="1"/>
  <c r="S213" i="4" a="1"/>
  <c r="S213" i="4" s="1"/>
  <c r="R213" i="4" a="1"/>
  <c r="R213" i="4" s="1"/>
  <c r="W212" i="4" a="1"/>
  <c r="W212" i="4" s="1"/>
  <c r="V212" i="4" a="1"/>
  <c r="V212" i="4" s="1"/>
  <c r="U212" i="4" a="1"/>
  <c r="U212" i="4" s="1"/>
  <c r="T212" i="4" a="1"/>
  <c r="T212" i="4" s="1"/>
  <c r="S212" i="4" a="1"/>
  <c r="S212" i="4" s="1"/>
  <c r="R212" i="4" a="1"/>
  <c r="R212" i="4" s="1"/>
  <c r="W211" i="4" a="1"/>
  <c r="W211" i="4" s="1"/>
  <c r="V211" i="4" a="1"/>
  <c r="V211" i="4" s="1"/>
  <c r="U211" i="4" a="1"/>
  <c r="U211" i="4" s="1"/>
  <c r="T211" i="4" a="1"/>
  <c r="T211" i="4" s="1"/>
  <c r="S211" i="4" a="1"/>
  <c r="S211" i="4" s="1"/>
  <c r="R211" i="4" a="1"/>
  <c r="R211" i="4" s="1"/>
  <c r="W210" i="4" a="1"/>
  <c r="W210" i="4" s="1"/>
  <c r="V210" i="4" a="1"/>
  <c r="V210" i="4" s="1"/>
  <c r="U210" i="4" a="1"/>
  <c r="U210" i="4" s="1"/>
  <c r="T210" i="4" a="1"/>
  <c r="T210" i="4" s="1"/>
  <c r="S210" i="4" a="1"/>
  <c r="S210" i="4" s="1"/>
  <c r="R210" i="4" a="1"/>
  <c r="R210" i="4" s="1"/>
  <c r="W209" i="4" a="1"/>
  <c r="W209" i="4" s="1"/>
  <c r="V209" i="4" a="1"/>
  <c r="V209" i="4" s="1"/>
  <c r="U209" i="4" a="1"/>
  <c r="U209" i="4" s="1"/>
  <c r="T209" i="4" a="1"/>
  <c r="T209" i="4" s="1"/>
  <c r="S209" i="4" a="1"/>
  <c r="S209" i="4" s="1"/>
  <c r="R209" i="4" a="1"/>
  <c r="R209" i="4" s="1"/>
  <c r="W208" i="4" a="1"/>
  <c r="W208" i="4" s="1"/>
  <c r="V208" i="4" a="1"/>
  <c r="V208" i="4" s="1"/>
  <c r="U208" i="4" a="1"/>
  <c r="U208" i="4" s="1"/>
  <c r="T208" i="4" a="1"/>
  <c r="T208" i="4" s="1"/>
  <c r="S208" i="4" a="1"/>
  <c r="S208" i="4" s="1"/>
  <c r="R208" i="4" a="1"/>
  <c r="R208" i="4" s="1"/>
  <c r="W207" i="4" a="1"/>
  <c r="W207" i="4" s="1"/>
  <c r="V207" i="4" a="1"/>
  <c r="V207" i="4" s="1"/>
  <c r="U207" i="4" a="1"/>
  <c r="U207" i="4" s="1"/>
  <c r="T207" i="4" a="1"/>
  <c r="T207" i="4" s="1"/>
  <c r="S207" i="4" a="1"/>
  <c r="S207" i="4" s="1"/>
  <c r="R207" i="4" a="1"/>
  <c r="R207" i="4" s="1"/>
  <c r="W206" i="4" a="1"/>
  <c r="W206" i="4" s="1"/>
  <c r="V206" i="4" a="1"/>
  <c r="V206" i="4" s="1"/>
  <c r="U206" i="4" a="1"/>
  <c r="U206" i="4" s="1"/>
  <c r="T206" i="4" a="1"/>
  <c r="T206" i="4" s="1"/>
  <c r="S206" i="4" a="1"/>
  <c r="S206" i="4" s="1"/>
  <c r="R206" i="4" a="1"/>
  <c r="R206" i="4" s="1"/>
  <c r="W205" i="4" a="1"/>
  <c r="W205" i="4" s="1"/>
  <c r="V205" i="4" a="1"/>
  <c r="V205" i="4" s="1"/>
  <c r="U205" i="4" a="1"/>
  <c r="U205" i="4" s="1"/>
  <c r="T205" i="4" a="1"/>
  <c r="T205" i="4" s="1"/>
  <c r="S205" i="4" a="1"/>
  <c r="S205" i="4" s="1"/>
  <c r="R205" i="4" a="1"/>
  <c r="R205" i="4" s="1"/>
  <c r="W204" i="4" a="1"/>
  <c r="W204" i="4" s="1"/>
  <c r="V204" i="4" a="1"/>
  <c r="V204" i="4" s="1"/>
  <c r="U204" i="4" a="1"/>
  <c r="U204" i="4" s="1"/>
  <c r="T204" i="4" a="1"/>
  <c r="T204" i="4" s="1"/>
  <c r="S204" i="4" a="1"/>
  <c r="S204" i="4" s="1"/>
  <c r="R204" i="4" a="1"/>
  <c r="R204" i="4" s="1"/>
  <c r="W203" i="4" a="1"/>
  <c r="W203" i="4" s="1"/>
  <c r="V203" i="4" a="1"/>
  <c r="V203" i="4" s="1"/>
  <c r="U203" i="4" a="1"/>
  <c r="U203" i="4" s="1"/>
  <c r="T203" i="4" a="1"/>
  <c r="T203" i="4" s="1"/>
  <c r="S203" i="4" a="1"/>
  <c r="S203" i="4" s="1"/>
  <c r="R203" i="4" a="1"/>
  <c r="R203" i="4" s="1"/>
  <c r="W202" i="4" a="1"/>
  <c r="W202" i="4" s="1"/>
  <c r="V202" i="4" a="1"/>
  <c r="V202" i="4" s="1"/>
  <c r="U202" i="4" a="1"/>
  <c r="U202" i="4" s="1"/>
  <c r="T202" i="4" a="1"/>
  <c r="T202" i="4" s="1"/>
  <c r="S202" i="4" a="1"/>
  <c r="S202" i="4" s="1"/>
  <c r="R202" i="4" a="1"/>
  <c r="R202" i="4" s="1"/>
  <c r="W201" i="4" a="1"/>
  <c r="W201" i="4" s="1"/>
  <c r="V201" i="4" a="1"/>
  <c r="V201" i="4" s="1"/>
  <c r="U201" i="4" a="1"/>
  <c r="U201" i="4" s="1"/>
  <c r="T201" i="4" a="1"/>
  <c r="T201" i="4" s="1"/>
  <c r="S201" i="4" a="1"/>
  <c r="S201" i="4" s="1"/>
  <c r="R201" i="4" a="1"/>
  <c r="R201" i="4" s="1"/>
  <c r="W200" i="4" a="1"/>
  <c r="W200" i="4" s="1"/>
  <c r="V200" i="4" a="1"/>
  <c r="V200" i="4" s="1"/>
  <c r="U200" i="4" a="1"/>
  <c r="U200" i="4" s="1"/>
  <c r="T200" i="4" a="1"/>
  <c r="T200" i="4" s="1"/>
  <c r="S200" i="4" a="1"/>
  <c r="S200" i="4" s="1"/>
  <c r="R200" i="4" a="1"/>
  <c r="R200" i="4" s="1"/>
  <c r="W199" i="4" a="1"/>
  <c r="W199" i="4" s="1"/>
  <c r="V199" i="4" a="1"/>
  <c r="V199" i="4" s="1"/>
  <c r="U199" i="4" a="1"/>
  <c r="U199" i="4" s="1"/>
  <c r="T199" i="4" a="1"/>
  <c r="T199" i="4" s="1"/>
  <c r="S199" i="4" a="1"/>
  <c r="S199" i="4" s="1"/>
  <c r="R199" i="4" a="1"/>
  <c r="R199" i="4" s="1"/>
  <c r="W198" i="4" a="1"/>
  <c r="W198" i="4" s="1"/>
  <c r="V198" i="4" a="1"/>
  <c r="V198" i="4" s="1"/>
  <c r="U198" i="4" a="1"/>
  <c r="U198" i="4" s="1"/>
  <c r="T198" i="4" a="1"/>
  <c r="T198" i="4" s="1"/>
  <c r="S198" i="4" a="1"/>
  <c r="S198" i="4" s="1"/>
  <c r="R198" i="4" a="1"/>
  <c r="R198" i="4" s="1"/>
  <c r="W197" i="4" a="1"/>
  <c r="W197" i="4" s="1"/>
  <c r="V197" i="4" a="1"/>
  <c r="V197" i="4" s="1"/>
  <c r="U197" i="4" a="1"/>
  <c r="U197" i="4" s="1"/>
  <c r="T197" i="4" a="1"/>
  <c r="T197" i="4" s="1"/>
  <c r="S197" i="4" a="1"/>
  <c r="S197" i="4" s="1"/>
  <c r="R197" i="4" a="1"/>
  <c r="R197" i="4" s="1"/>
  <c r="W196" i="4" a="1"/>
  <c r="W196" i="4" s="1"/>
  <c r="V196" i="4" a="1"/>
  <c r="V196" i="4" s="1"/>
  <c r="U196" i="4" a="1"/>
  <c r="U196" i="4" s="1"/>
  <c r="T196" i="4" a="1"/>
  <c r="T196" i="4" s="1"/>
  <c r="S196" i="4" a="1"/>
  <c r="S196" i="4" s="1"/>
  <c r="R196" i="4" a="1"/>
  <c r="R196" i="4" s="1"/>
  <c r="W195" i="4" a="1"/>
  <c r="W195" i="4" s="1"/>
  <c r="V195" i="4" a="1"/>
  <c r="V195" i="4" s="1"/>
  <c r="U195" i="4" a="1"/>
  <c r="U195" i="4" s="1"/>
  <c r="T195" i="4" a="1"/>
  <c r="T195" i="4" s="1"/>
  <c r="S195" i="4" a="1"/>
  <c r="S195" i="4" s="1"/>
  <c r="R195" i="4" a="1"/>
  <c r="R195" i="4" s="1"/>
  <c r="W194" i="4" a="1"/>
  <c r="W194" i="4" s="1"/>
  <c r="V194" i="4" a="1"/>
  <c r="V194" i="4" s="1"/>
  <c r="U194" i="4" a="1"/>
  <c r="U194" i="4" s="1"/>
  <c r="T194" i="4" a="1"/>
  <c r="T194" i="4" s="1"/>
  <c r="S194" i="4" a="1"/>
  <c r="S194" i="4" s="1"/>
  <c r="R194" i="4" a="1"/>
  <c r="R194" i="4" s="1"/>
  <c r="W193" i="4" a="1"/>
  <c r="W193" i="4" s="1"/>
  <c r="V193" i="4" a="1"/>
  <c r="V193" i="4" s="1"/>
  <c r="U193" i="4" a="1"/>
  <c r="U193" i="4" s="1"/>
  <c r="T193" i="4" a="1"/>
  <c r="T193" i="4" s="1"/>
  <c r="S193" i="4" a="1"/>
  <c r="S193" i="4" s="1"/>
  <c r="R193" i="4" a="1"/>
  <c r="R193" i="4" s="1"/>
  <c r="W192" i="4" a="1"/>
  <c r="W192" i="4" s="1"/>
  <c r="V192" i="4" a="1"/>
  <c r="V192" i="4" s="1"/>
  <c r="U192" i="4" a="1"/>
  <c r="U192" i="4" s="1"/>
  <c r="T192" i="4" a="1"/>
  <c r="T192" i="4" s="1"/>
  <c r="S192" i="4" a="1"/>
  <c r="S192" i="4" s="1"/>
  <c r="R192" i="4" a="1"/>
  <c r="R192" i="4" s="1"/>
  <c r="W191" i="4" a="1"/>
  <c r="W191" i="4" s="1"/>
  <c r="V191" i="4" a="1"/>
  <c r="V191" i="4" s="1"/>
  <c r="U191" i="4" a="1"/>
  <c r="U191" i="4" s="1"/>
  <c r="T191" i="4" a="1"/>
  <c r="T191" i="4" s="1"/>
  <c r="S191" i="4" a="1"/>
  <c r="S191" i="4" s="1"/>
  <c r="R191" i="4" a="1"/>
  <c r="R191" i="4" s="1"/>
  <c r="AJ149" i="3" l="1"/>
  <c r="AI149" i="3"/>
  <c r="AH149" i="3"/>
  <c r="AG149" i="3"/>
  <c r="AF149" i="3"/>
  <c r="AE149" i="3"/>
  <c r="AD149" i="3"/>
  <c r="AC149" i="3"/>
  <c r="AB149" i="3"/>
  <c r="AJ148" i="3"/>
  <c r="AI148" i="3"/>
  <c r="AH148" i="3"/>
  <c r="AG148" i="3"/>
  <c r="AF148" i="3"/>
  <c r="AE148" i="3"/>
  <c r="AD148" i="3"/>
  <c r="AC148" i="3"/>
  <c r="AB148" i="3"/>
  <c r="AJ147" i="3"/>
  <c r="AI147" i="3"/>
  <c r="AH147" i="3"/>
  <c r="AG147" i="3"/>
  <c r="AF147" i="3"/>
  <c r="AE147" i="3"/>
  <c r="AD147" i="3"/>
  <c r="AC147" i="3"/>
  <c r="AB147" i="3"/>
  <c r="AJ146" i="3"/>
  <c r="AI146" i="3"/>
  <c r="AH146" i="3"/>
  <c r="AG146" i="3"/>
  <c r="AF146" i="3"/>
  <c r="AE146" i="3"/>
  <c r="AD146" i="3"/>
  <c r="AC146" i="3"/>
  <c r="AB146" i="3"/>
  <c r="AJ145" i="3"/>
  <c r="AI145" i="3"/>
  <c r="AH145" i="3"/>
  <c r="AG145" i="3"/>
  <c r="AF145" i="3"/>
  <c r="AE145" i="3"/>
  <c r="AD145" i="3"/>
  <c r="AC145" i="3"/>
  <c r="AB145" i="3"/>
  <c r="AJ144" i="3"/>
  <c r="AI144" i="3"/>
  <c r="AH144" i="3"/>
  <c r="AG144" i="3"/>
  <c r="AF144" i="3"/>
  <c r="AE144" i="3"/>
  <c r="AD144" i="3"/>
  <c r="AC144" i="3"/>
  <c r="AB144" i="3"/>
  <c r="AJ143" i="3"/>
  <c r="AI143" i="3"/>
  <c r="AH143" i="3"/>
  <c r="AG143" i="3"/>
  <c r="AF143" i="3"/>
  <c r="AE143" i="3"/>
  <c r="AD143" i="3"/>
  <c r="AC143" i="3"/>
  <c r="AB143" i="3"/>
  <c r="AJ142" i="3"/>
  <c r="AI142" i="3"/>
  <c r="AH142" i="3"/>
  <c r="AG142" i="3"/>
  <c r="AF142" i="3"/>
  <c r="AE142" i="3"/>
  <c r="AD142" i="3"/>
  <c r="AC142" i="3"/>
  <c r="AB142" i="3"/>
  <c r="AJ141" i="3"/>
  <c r="AI141" i="3"/>
  <c r="AH141" i="3"/>
  <c r="AG141" i="3"/>
  <c r="AF141" i="3"/>
  <c r="AE141" i="3"/>
  <c r="AD141" i="3"/>
  <c r="AC141" i="3"/>
  <c r="AB141" i="3"/>
  <c r="AJ140" i="3"/>
  <c r="AI140" i="3"/>
  <c r="AH140" i="3"/>
  <c r="AG140" i="3"/>
  <c r="AF140" i="3"/>
  <c r="AE140" i="3"/>
  <c r="AD140" i="3"/>
  <c r="AC140" i="3"/>
  <c r="AB140" i="3"/>
  <c r="AJ139" i="3"/>
  <c r="AI139" i="3"/>
  <c r="AH139" i="3"/>
  <c r="AG139" i="3"/>
  <c r="AF139" i="3"/>
  <c r="AE139" i="3"/>
  <c r="AD139" i="3"/>
  <c r="AC139" i="3"/>
  <c r="AB139" i="3"/>
  <c r="AJ138" i="3"/>
  <c r="AI138" i="3"/>
  <c r="AH138" i="3"/>
  <c r="AG138" i="3"/>
  <c r="AF138" i="3"/>
  <c r="AE138" i="3"/>
  <c r="AD138" i="3"/>
  <c r="AC138" i="3"/>
  <c r="AB138" i="3"/>
  <c r="AJ137" i="3"/>
  <c r="AI137" i="3"/>
  <c r="AH137" i="3"/>
  <c r="AG137" i="3"/>
  <c r="AF137" i="3"/>
  <c r="AE137" i="3"/>
  <c r="AD137" i="3"/>
  <c r="AC137" i="3"/>
  <c r="AB137" i="3"/>
  <c r="AJ136" i="3"/>
  <c r="AI136" i="3"/>
  <c r="AH136" i="3"/>
  <c r="AG136" i="3"/>
  <c r="AF136" i="3"/>
  <c r="AE136" i="3"/>
  <c r="AD136" i="3"/>
  <c r="AC136" i="3"/>
  <c r="AB136" i="3"/>
  <c r="AJ135" i="3"/>
  <c r="AI135" i="3"/>
  <c r="AH135" i="3"/>
  <c r="AG135" i="3"/>
  <c r="AF135" i="3"/>
  <c r="AE135" i="3"/>
  <c r="AD135" i="3"/>
  <c r="AC135" i="3"/>
  <c r="AB135" i="3"/>
  <c r="AJ134" i="3"/>
  <c r="AI134" i="3"/>
  <c r="AH134" i="3"/>
  <c r="AG134" i="3"/>
  <c r="AF134" i="3"/>
  <c r="AE134" i="3"/>
  <c r="AD134" i="3"/>
  <c r="AC134" i="3"/>
  <c r="AB134" i="3"/>
  <c r="AJ133" i="3"/>
  <c r="AI133" i="3"/>
  <c r="AH133" i="3"/>
  <c r="AG133" i="3"/>
  <c r="AF133" i="3"/>
  <c r="AE133" i="3"/>
  <c r="AD133" i="3"/>
  <c r="AC133" i="3"/>
  <c r="AB133" i="3"/>
  <c r="AJ132" i="3"/>
  <c r="AI132" i="3"/>
  <c r="AH132" i="3"/>
  <c r="AG132" i="3"/>
  <c r="AF132" i="3"/>
  <c r="AE132" i="3"/>
  <c r="AD132" i="3"/>
  <c r="AC132" i="3"/>
  <c r="AB132" i="3"/>
  <c r="AJ131" i="3"/>
  <c r="AI131" i="3"/>
  <c r="AH131" i="3"/>
  <c r="AG131" i="3"/>
  <c r="AF131" i="3"/>
  <c r="AE131" i="3"/>
  <c r="AD131" i="3"/>
  <c r="AC131" i="3"/>
  <c r="AB131" i="3"/>
  <c r="AJ130" i="3"/>
  <c r="AI130" i="3"/>
  <c r="AH130" i="3"/>
  <c r="AG130" i="3"/>
  <c r="AF130" i="3"/>
  <c r="AE130" i="3"/>
  <c r="AD130" i="3"/>
  <c r="AC130" i="3"/>
  <c r="AB130" i="3"/>
  <c r="AJ129" i="3"/>
  <c r="AI129" i="3"/>
  <c r="AH129" i="3"/>
  <c r="AG129" i="3"/>
  <c r="AF129" i="3"/>
  <c r="AE129" i="3"/>
  <c r="AD129" i="3"/>
  <c r="AC129" i="3"/>
  <c r="AB129" i="3"/>
  <c r="AJ128" i="3"/>
  <c r="AI128" i="3"/>
  <c r="AH128" i="3"/>
  <c r="AG128" i="3"/>
  <c r="AF128" i="3"/>
  <c r="AE128" i="3"/>
  <c r="AD128" i="3"/>
  <c r="AC128" i="3"/>
  <c r="AB128" i="3"/>
  <c r="AJ127" i="3"/>
  <c r="AI127" i="3"/>
  <c r="AH127" i="3"/>
  <c r="AG127" i="3"/>
  <c r="AF127" i="3"/>
  <c r="AE127" i="3"/>
  <c r="AD127" i="3"/>
  <c r="AC127" i="3"/>
  <c r="AB127" i="3"/>
  <c r="AJ126" i="3"/>
  <c r="AI126" i="3"/>
  <c r="AH126" i="3"/>
  <c r="AG126" i="3"/>
  <c r="AF126" i="3"/>
  <c r="AE126" i="3"/>
  <c r="AD126" i="3"/>
  <c r="AC126" i="3"/>
  <c r="AB126" i="3"/>
  <c r="AJ125" i="3"/>
  <c r="AI125" i="3"/>
  <c r="AH125" i="3"/>
  <c r="AG125" i="3"/>
  <c r="AF125" i="3"/>
  <c r="AE125" i="3"/>
  <c r="AD125" i="3"/>
  <c r="AC125" i="3"/>
  <c r="AB125" i="3"/>
  <c r="AJ124" i="3"/>
  <c r="AI124" i="3"/>
  <c r="AH124" i="3"/>
  <c r="AG124" i="3"/>
  <c r="AF124" i="3"/>
  <c r="AE124" i="3"/>
  <c r="AD124" i="3"/>
  <c r="AC124" i="3"/>
  <c r="AB124" i="3"/>
  <c r="AJ123" i="3"/>
  <c r="AI123" i="3"/>
  <c r="AH123" i="3"/>
  <c r="AG123" i="3"/>
  <c r="AF123" i="3"/>
  <c r="AE123" i="3"/>
  <c r="AD123" i="3"/>
  <c r="AC123" i="3"/>
  <c r="AB123" i="3"/>
  <c r="AJ122" i="3"/>
  <c r="AI122" i="3"/>
  <c r="AH122" i="3"/>
  <c r="AG122" i="3"/>
  <c r="AF122" i="3"/>
  <c r="AE122" i="3"/>
  <c r="AD122" i="3"/>
  <c r="AC122" i="3"/>
  <c r="AB122" i="3"/>
  <c r="AJ121" i="3"/>
  <c r="AI121" i="3"/>
  <c r="AH121" i="3"/>
  <c r="AG121" i="3"/>
  <c r="AF121" i="3"/>
  <c r="AE121" i="3"/>
  <c r="AD121" i="3"/>
  <c r="AC121" i="3"/>
  <c r="AB121" i="3"/>
  <c r="AJ120" i="3"/>
  <c r="AI120" i="3"/>
  <c r="AH120" i="3"/>
  <c r="AG120" i="3"/>
  <c r="AF120" i="3"/>
  <c r="AE120" i="3"/>
  <c r="AD120" i="3"/>
  <c r="AC120" i="3"/>
  <c r="AB120" i="3"/>
  <c r="AJ119" i="3"/>
  <c r="AI119" i="3"/>
  <c r="AH119" i="3"/>
  <c r="AG119" i="3"/>
  <c r="AF119" i="3"/>
  <c r="AE119" i="3"/>
  <c r="AD119" i="3"/>
  <c r="AC119" i="3"/>
  <c r="AB119" i="3"/>
  <c r="AJ118" i="3"/>
  <c r="AI118" i="3"/>
  <c r="AH118" i="3"/>
  <c r="AG118" i="3"/>
  <c r="AF118" i="3"/>
  <c r="AE118" i="3"/>
  <c r="AD118" i="3"/>
  <c r="AC118" i="3"/>
  <c r="AB118" i="3"/>
  <c r="AJ117" i="3"/>
  <c r="AI117" i="3"/>
  <c r="AH117" i="3"/>
  <c r="AG117" i="3"/>
  <c r="AF117" i="3"/>
  <c r="AE117" i="3"/>
  <c r="AD117" i="3"/>
  <c r="AC117" i="3"/>
  <c r="AB117" i="3"/>
  <c r="AJ116" i="3"/>
  <c r="AI116" i="3"/>
  <c r="AH116" i="3"/>
  <c r="AG116" i="3"/>
  <c r="AF116" i="3"/>
  <c r="AE116" i="3"/>
  <c r="AD116" i="3"/>
  <c r="AC116" i="3"/>
  <c r="AB116" i="3"/>
  <c r="AJ115" i="3"/>
  <c r="AI115" i="3"/>
  <c r="AH115" i="3"/>
  <c r="AG115" i="3"/>
  <c r="AF115" i="3"/>
  <c r="AE115" i="3"/>
  <c r="AD115" i="3"/>
  <c r="AC115" i="3"/>
  <c r="AB115" i="3"/>
  <c r="AJ114" i="3"/>
  <c r="AI114" i="3"/>
  <c r="AH114" i="3"/>
  <c r="AG114" i="3"/>
  <c r="AF114" i="3"/>
  <c r="AE114" i="3"/>
  <c r="AD114" i="3"/>
  <c r="AC114" i="3"/>
  <c r="AB114" i="3"/>
  <c r="AJ113" i="3"/>
  <c r="AI113" i="3"/>
  <c r="AH113" i="3"/>
  <c r="AG113" i="3"/>
  <c r="AF113" i="3"/>
  <c r="AE113" i="3"/>
  <c r="AD113" i="3"/>
  <c r="AC113" i="3"/>
  <c r="AB113" i="3"/>
  <c r="AJ112" i="3"/>
  <c r="AI112" i="3"/>
  <c r="AH112" i="3"/>
  <c r="AG112" i="3"/>
  <c r="AF112" i="3"/>
  <c r="AE112" i="3"/>
  <c r="AD112" i="3"/>
  <c r="AC112" i="3"/>
  <c r="AB112" i="3"/>
  <c r="AJ111" i="3"/>
  <c r="AI111" i="3"/>
  <c r="AH111" i="3"/>
  <c r="AG111" i="3"/>
  <c r="AF111" i="3"/>
  <c r="AE111" i="3"/>
  <c r="AD111" i="3"/>
  <c r="AC111" i="3"/>
  <c r="AB111" i="3"/>
  <c r="AJ110" i="3"/>
  <c r="AI110" i="3"/>
  <c r="AH110" i="3"/>
  <c r="AG110" i="3"/>
  <c r="AF110" i="3"/>
  <c r="AE110" i="3"/>
  <c r="AD110" i="3"/>
  <c r="AC110" i="3"/>
  <c r="AB110" i="3"/>
  <c r="AJ109" i="3"/>
  <c r="AI109" i="3"/>
  <c r="AH109" i="3"/>
  <c r="AG109" i="3"/>
  <c r="AF109" i="3"/>
  <c r="AE109" i="3"/>
  <c r="AD109" i="3"/>
  <c r="AC109" i="3"/>
  <c r="AB109" i="3"/>
  <c r="AJ108" i="3"/>
  <c r="AI108" i="3"/>
  <c r="AH108" i="3"/>
  <c r="AG108" i="3"/>
  <c r="AF108" i="3"/>
  <c r="AE108" i="3"/>
  <c r="AD108" i="3"/>
  <c r="AC108" i="3"/>
  <c r="AB108" i="3"/>
  <c r="AJ107" i="3"/>
  <c r="AI107" i="3"/>
  <c r="AH107" i="3"/>
  <c r="AG107" i="3"/>
  <c r="AF107" i="3"/>
  <c r="AE107" i="3"/>
  <c r="AD107" i="3"/>
  <c r="AC107" i="3"/>
  <c r="AB107" i="3"/>
  <c r="AJ106" i="3"/>
  <c r="AI106" i="3"/>
  <c r="AH106" i="3"/>
  <c r="AG106" i="3"/>
  <c r="AF106" i="3"/>
  <c r="AE106" i="3"/>
  <c r="AD106" i="3"/>
  <c r="AC106" i="3"/>
  <c r="AB106" i="3"/>
  <c r="AJ105" i="3"/>
  <c r="AI105" i="3"/>
  <c r="AH105" i="3"/>
  <c r="AG105" i="3"/>
  <c r="AF105" i="3"/>
  <c r="AE105" i="3"/>
  <c r="AD105" i="3"/>
  <c r="AC105" i="3"/>
  <c r="AB105" i="3"/>
  <c r="AJ104" i="3"/>
  <c r="AI104" i="3"/>
  <c r="AH104" i="3"/>
  <c r="AG104" i="3"/>
  <c r="AF104" i="3"/>
  <c r="AE104" i="3"/>
  <c r="AD104" i="3"/>
  <c r="AC104" i="3"/>
  <c r="AB104" i="3"/>
  <c r="AJ103" i="3"/>
  <c r="AI103" i="3"/>
  <c r="AH103" i="3"/>
  <c r="AG103" i="3"/>
  <c r="AF103" i="3"/>
  <c r="AE103" i="3"/>
  <c r="AD103" i="3"/>
  <c r="AC103" i="3"/>
  <c r="AB103" i="3"/>
  <c r="AJ102" i="3"/>
  <c r="AI102" i="3"/>
  <c r="AH102" i="3"/>
  <c r="AG102" i="3"/>
  <c r="AF102" i="3"/>
  <c r="AE102" i="3"/>
  <c r="AD102" i="3"/>
  <c r="AC102" i="3"/>
  <c r="AB102" i="3"/>
  <c r="AJ101" i="3"/>
  <c r="AI101" i="3"/>
  <c r="AH101" i="3"/>
  <c r="AG101" i="3"/>
  <c r="AF101" i="3"/>
  <c r="AE101" i="3"/>
  <c r="AD101" i="3"/>
  <c r="AC101" i="3"/>
  <c r="AB101" i="3"/>
  <c r="AJ100" i="3"/>
  <c r="AI100" i="3"/>
  <c r="AH100" i="3"/>
  <c r="AG100" i="3"/>
  <c r="AF100" i="3"/>
  <c r="AE100" i="3"/>
  <c r="AD100" i="3"/>
  <c r="AC100" i="3"/>
  <c r="AB100" i="3"/>
  <c r="U7" i="2" l="1"/>
  <c r="D6" i="4" l="1"/>
  <c r="D5" i="4"/>
  <c r="I9" i="4"/>
  <c r="I191" i="4" a="1"/>
  <c r="I191" i="4" s="1"/>
  <c r="I192" i="4" a="1"/>
  <c r="I192" i="4" s="1"/>
  <c r="I193" i="4" a="1"/>
  <c r="I193" i="4" s="1"/>
  <c r="I194" i="4" a="1"/>
  <c r="I194" i="4" s="1"/>
  <c r="I195" i="4" a="1"/>
  <c r="I195" i="4" s="1"/>
  <c r="I196" i="4" a="1"/>
  <c r="I196" i="4" s="1"/>
  <c r="I197" i="4" a="1"/>
  <c r="I197" i="4" s="1"/>
  <c r="I198" i="4" a="1"/>
  <c r="I198" i="4" s="1"/>
  <c r="I199" i="4" a="1"/>
  <c r="I199" i="4" s="1"/>
  <c r="I200" i="4" a="1"/>
  <c r="I200" i="4" s="1"/>
  <c r="I201" i="4" a="1"/>
  <c r="I201" i="4" s="1"/>
  <c r="I202" i="4" a="1"/>
  <c r="I202" i="4" s="1"/>
  <c r="I203" i="4" a="1"/>
  <c r="I203" i="4" s="1"/>
  <c r="I204" i="4" a="1"/>
  <c r="I204" i="4" s="1"/>
  <c r="I205" i="4" a="1"/>
  <c r="I205" i="4" s="1"/>
  <c r="I206" i="4" a="1"/>
  <c r="I206" i="4" s="1"/>
  <c r="I207" i="4" a="1"/>
  <c r="I207" i="4" s="1"/>
  <c r="I208" i="4" a="1"/>
  <c r="I208" i="4" s="1"/>
  <c r="I209" i="4" a="1"/>
  <c r="I209" i="4" s="1"/>
  <c r="I210" i="4" a="1"/>
  <c r="I210" i="4" s="1"/>
  <c r="I211" i="4" a="1"/>
  <c r="I211" i="4" s="1"/>
  <c r="I212" i="4" a="1"/>
  <c r="I212" i="4" s="1"/>
  <c r="I213" i="4" a="1"/>
  <c r="I213" i="4" s="1"/>
  <c r="I214" i="4" a="1"/>
  <c r="I214" i="4" s="1"/>
  <c r="I215" i="4" a="1"/>
  <c r="I215" i="4" s="1"/>
  <c r="I216" i="4" a="1"/>
  <c r="I216" i="4" s="1"/>
  <c r="I217" i="4" a="1"/>
  <c r="I217" i="4" s="1"/>
  <c r="I218" i="4" a="1"/>
  <c r="I218" i="4" s="1"/>
  <c r="I219" i="4" a="1"/>
  <c r="I219" i="4" s="1"/>
  <c r="I220" i="4" a="1"/>
  <c r="I220" i="4" s="1"/>
  <c r="I221" i="4" a="1"/>
  <c r="I221" i="4" s="1"/>
  <c r="I222" i="4" a="1"/>
  <c r="I222" i="4" s="1"/>
  <c r="I223" i="4" a="1"/>
  <c r="I223" i="4" s="1"/>
  <c r="I224" i="4" a="1"/>
  <c r="I224" i="4" s="1"/>
  <c r="I225" i="4" a="1"/>
  <c r="I225" i="4" s="1"/>
  <c r="I226" i="4" a="1"/>
  <c r="I226" i="4" s="1"/>
  <c r="I227" i="4" a="1"/>
  <c r="I227" i="4" s="1"/>
  <c r="I228" i="4" a="1"/>
  <c r="I228" i="4" s="1"/>
  <c r="I229" i="4" a="1"/>
  <c r="I229" i="4" s="1"/>
  <c r="I230" i="4" a="1"/>
  <c r="I230" i="4" s="1"/>
  <c r="I231" i="4" a="1"/>
  <c r="I231" i="4" s="1"/>
  <c r="I232" i="4" a="1"/>
  <c r="I232" i="4" s="1"/>
  <c r="I233" i="4" a="1"/>
  <c r="I233" i="4" s="1"/>
  <c r="I234" i="4" a="1"/>
  <c r="I234" i="4" s="1"/>
  <c r="I235" i="4" a="1"/>
  <c r="I235" i="4" s="1"/>
  <c r="I236" i="4" a="1"/>
  <c r="I236" i="4" s="1"/>
  <c r="I237" i="4" a="1"/>
  <c r="I237" i="4" s="1"/>
  <c r="I238" i="4" a="1"/>
  <c r="I238" i="4" s="1"/>
  <c r="I239" i="4" a="1"/>
  <c r="I239" i="4" s="1"/>
  <c r="I240" i="4" a="1"/>
  <c r="I240" i="4" s="1"/>
  <c r="I241" i="4" a="1"/>
  <c r="I241" i="4" s="1"/>
  <c r="I242" i="4" a="1"/>
  <c r="I242" i="4" s="1"/>
  <c r="I243" i="4" a="1"/>
  <c r="I243" i="4" s="1"/>
  <c r="I244" i="4" a="1"/>
  <c r="I244" i="4" s="1"/>
  <c r="I245" i="4" a="1"/>
  <c r="I245" i="4" s="1"/>
  <c r="I246" i="4" a="1"/>
  <c r="I246" i="4" s="1"/>
  <c r="I247" i="4" a="1"/>
  <c r="I247" i="4" s="1"/>
  <c r="I248" i="4" a="1"/>
  <c r="I248" i="4" s="1"/>
  <c r="I249" i="4" a="1"/>
  <c r="I249" i="4" s="1"/>
  <c r="I250" i="4" a="1"/>
  <c r="I250" i="4" s="1"/>
  <c r="I251" i="4" a="1"/>
  <c r="I251" i="4" s="1"/>
  <c r="I252" i="4" a="1"/>
  <c r="I252" i="4" s="1"/>
  <c r="I253" i="4" a="1"/>
  <c r="I253" i="4" s="1"/>
  <c r="I254" i="4" a="1"/>
  <c r="I254" i="4" s="1"/>
  <c r="I255" i="4" a="1"/>
  <c r="I255" i="4" s="1"/>
  <c r="I256" i="4" a="1"/>
  <c r="I256" i="4" s="1"/>
  <c r="I257" i="4" a="1"/>
  <c r="I257" i="4" s="1"/>
  <c r="I258" i="4" a="1"/>
  <c r="I258" i="4" s="1"/>
  <c r="I259" i="4" a="1"/>
  <c r="I259" i="4" s="1"/>
  <c r="I260" i="4" a="1"/>
  <c r="I260" i="4" s="1"/>
  <c r="I261" i="4" a="1"/>
  <c r="I261" i="4" s="1"/>
  <c r="I262" i="4" a="1"/>
  <c r="I262" i="4" s="1"/>
  <c r="I263" i="4" a="1"/>
  <c r="I263" i="4" s="1"/>
  <c r="I264" i="4" a="1"/>
  <c r="I264" i="4" s="1"/>
  <c r="I265" i="4" a="1"/>
  <c r="I265" i="4" s="1"/>
  <c r="I266" i="4" a="1"/>
  <c r="I266" i="4" s="1"/>
  <c r="I267" i="4" a="1"/>
  <c r="I267" i="4" s="1"/>
  <c r="I268" i="4" a="1"/>
  <c r="I268" i="4" s="1"/>
  <c r="I269" i="4" a="1"/>
  <c r="I269" i="4" s="1"/>
  <c r="I270" i="4" a="1"/>
  <c r="I270" i="4" s="1"/>
  <c r="I271" i="4" a="1"/>
  <c r="I271" i="4" s="1"/>
  <c r="I272" i="4" a="1"/>
  <c r="I272" i="4" s="1"/>
  <c r="I273" i="4" a="1"/>
  <c r="I273" i="4" s="1"/>
  <c r="I274" i="4" a="1"/>
  <c r="I274" i="4" s="1"/>
  <c r="I275" i="4" a="1"/>
  <c r="I275" i="4" s="1"/>
  <c r="I276" i="4" a="1"/>
  <c r="I276" i="4" s="1"/>
  <c r="I277" i="4" a="1"/>
  <c r="I277" i="4" s="1"/>
  <c r="I278" i="4" a="1"/>
  <c r="I278" i="4" s="1"/>
  <c r="I279" i="4" a="1"/>
  <c r="I279" i="4" s="1"/>
  <c r="I280" i="4" a="1"/>
  <c r="I280" i="4" s="1"/>
  <c r="I281" i="4" a="1"/>
  <c r="I281" i="4" s="1"/>
  <c r="I282" i="4" a="1"/>
  <c r="I282" i="4" s="1"/>
  <c r="I283" i="4" a="1"/>
  <c r="I283" i="4" s="1"/>
  <c r="I284" i="4" a="1"/>
  <c r="I284" i="4" s="1"/>
  <c r="I285" i="4" a="1"/>
  <c r="I285" i="4" s="1"/>
  <c r="I286" i="4" a="1"/>
  <c r="I286" i="4" s="1"/>
  <c r="I287" i="4" a="1"/>
  <c r="I287" i="4" s="1"/>
  <c r="I288" i="4" a="1"/>
  <c r="I288" i="4" s="1"/>
  <c r="I289" i="4" a="1"/>
  <c r="I289" i="4" s="1"/>
  <c r="I290" i="4" a="1"/>
  <c r="I290" i="4" s="1"/>
  <c r="I291" i="4" a="1"/>
  <c r="I291" i="4" s="1"/>
  <c r="I292" i="4" a="1"/>
  <c r="I292" i="4" s="1"/>
  <c r="I293" i="4" a="1"/>
  <c r="I293" i="4" s="1"/>
  <c r="I294" i="4" a="1"/>
  <c r="I294" i="4" s="1"/>
  <c r="I295" i="4" a="1"/>
  <c r="I295" i="4" s="1"/>
  <c r="I296" i="4" a="1"/>
  <c r="I296" i="4" s="1"/>
  <c r="I297" i="4" a="1"/>
  <c r="I297" i="4" s="1"/>
  <c r="I298" i="4" a="1"/>
  <c r="I298" i="4" s="1"/>
  <c r="I299" i="4" a="1"/>
  <c r="I299" i="4" s="1"/>
  <c r="I300" i="4" a="1"/>
  <c r="I300" i="4" s="1"/>
  <c r="H191" i="4" a="1"/>
  <c r="H191" i="4" s="1"/>
  <c r="H192" i="4" a="1"/>
  <c r="H192" i="4" s="1"/>
  <c r="H193" i="4" a="1"/>
  <c r="H193" i="4" s="1"/>
  <c r="H194" i="4" a="1"/>
  <c r="H194" i="4" s="1"/>
  <c r="H195" i="4" a="1"/>
  <c r="H195" i="4" s="1"/>
  <c r="H196" i="4" a="1"/>
  <c r="H196" i="4" s="1"/>
  <c r="H197" i="4" a="1"/>
  <c r="H197" i="4" s="1"/>
  <c r="H198" i="4" a="1"/>
  <c r="H198" i="4" s="1"/>
  <c r="H199" i="4" a="1"/>
  <c r="H199" i="4" s="1"/>
  <c r="H200" i="4" a="1"/>
  <c r="H200" i="4" s="1"/>
  <c r="H201" i="4" a="1"/>
  <c r="H201" i="4" s="1"/>
  <c r="H202" i="4" a="1"/>
  <c r="H202" i="4" s="1"/>
  <c r="H203" i="4" a="1"/>
  <c r="H203" i="4" s="1"/>
  <c r="H204" i="4" a="1"/>
  <c r="H204" i="4" s="1"/>
  <c r="H205" i="4" a="1"/>
  <c r="H205" i="4" s="1"/>
  <c r="H206" i="4" a="1"/>
  <c r="H206" i="4" s="1"/>
  <c r="H207" i="4" a="1"/>
  <c r="H207" i="4" s="1"/>
  <c r="H208" i="4" a="1"/>
  <c r="H208" i="4" s="1"/>
  <c r="H209" i="4" a="1"/>
  <c r="H209" i="4" s="1"/>
  <c r="H210" i="4" a="1"/>
  <c r="H210" i="4" s="1"/>
  <c r="H211" i="4" a="1"/>
  <c r="H211" i="4" s="1"/>
  <c r="H212" i="4" a="1"/>
  <c r="H212" i="4" s="1"/>
  <c r="H213" i="4" a="1"/>
  <c r="H213" i="4" s="1"/>
  <c r="H214" i="4" a="1"/>
  <c r="H214" i="4" s="1"/>
  <c r="H215" i="4" a="1"/>
  <c r="H215" i="4" s="1"/>
  <c r="H216" i="4" a="1"/>
  <c r="H216" i="4" s="1"/>
  <c r="H217" i="4" a="1"/>
  <c r="H217" i="4" s="1"/>
  <c r="H218" i="4" a="1"/>
  <c r="H218" i="4" s="1"/>
  <c r="H219" i="4" a="1"/>
  <c r="H219" i="4" s="1"/>
  <c r="H220" i="4" a="1"/>
  <c r="H220" i="4" s="1"/>
  <c r="H221" i="4" a="1"/>
  <c r="H221" i="4" s="1"/>
  <c r="H222" i="4" a="1"/>
  <c r="H222" i="4" s="1"/>
  <c r="H223" i="4" a="1"/>
  <c r="H223" i="4" s="1"/>
  <c r="H224" i="4" a="1"/>
  <c r="H224" i="4" s="1"/>
  <c r="H225" i="4" a="1"/>
  <c r="H225" i="4" s="1"/>
  <c r="H226" i="4" a="1"/>
  <c r="H226" i="4" s="1"/>
  <c r="H227" i="4" a="1"/>
  <c r="H227" i="4" s="1"/>
  <c r="H228" i="4" a="1"/>
  <c r="H228" i="4" s="1"/>
  <c r="H229" i="4" a="1"/>
  <c r="H229" i="4" s="1"/>
  <c r="H230" i="4" a="1"/>
  <c r="H230" i="4" s="1"/>
  <c r="H231" i="4" a="1"/>
  <c r="H231" i="4" s="1"/>
  <c r="H232" i="4" a="1"/>
  <c r="H232" i="4" s="1"/>
  <c r="H233" i="4" a="1"/>
  <c r="H233" i="4" s="1"/>
  <c r="H234" i="4" a="1"/>
  <c r="H234" i="4" s="1"/>
  <c r="H235" i="4" a="1"/>
  <c r="H235" i="4" s="1"/>
  <c r="H236" i="4" a="1"/>
  <c r="H236" i="4" s="1"/>
  <c r="H237" i="4" a="1"/>
  <c r="H237" i="4" s="1"/>
  <c r="H238" i="4" a="1"/>
  <c r="H238" i="4" s="1"/>
  <c r="H239" i="4" a="1"/>
  <c r="H239" i="4" s="1"/>
  <c r="H240" i="4" a="1"/>
  <c r="H240" i="4" s="1"/>
  <c r="H241" i="4" a="1"/>
  <c r="H241" i="4" s="1"/>
  <c r="H242" i="4" a="1"/>
  <c r="H242" i="4" s="1"/>
  <c r="H243" i="4" a="1"/>
  <c r="H243" i="4" s="1"/>
  <c r="H244" i="4" a="1"/>
  <c r="H244" i="4" s="1"/>
  <c r="H245" i="4" a="1"/>
  <c r="H245" i="4" s="1"/>
  <c r="H246" i="4" a="1"/>
  <c r="H246" i="4" s="1"/>
  <c r="H247" i="4" a="1"/>
  <c r="H247" i="4" s="1"/>
  <c r="H248" i="4" a="1"/>
  <c r="H248" i="4" s="1"/>
  <c r="H249" i="4" a="1"/>
  <c r="H249" i="4" s="1"/>
  <c r="H250" i="4" a="1"/>
  <c r="H250" i="4" s="1"/>
  <c r="H251" i="4" a="1"/>
  <c r="H251" i="4" s="1"/>
  <c r="H252" i="4" a="1"/>
  <c r="H252" i="4" s="1"/>
  <c r="H253" i="4" a="1"/>
  <c r="H253" i="4" s="1"/>
  <c r="H254" i="4" a="1"/>
  <c r="H254" i="4" s="1"/>
  <c r="H255" i="4" a="1"/>
  <c r="H255" i="4" s="1"/>
  <c r="H256" i="4" a="1"/>
  <c r="H256" i="4" s="1"/>
  <c r="H257" i="4" a="1"/>
  <c r="H257" i="4" s="1"/>
  <c r="H258" i="4" a="1"/>
  <c r="H258" i="4" s="1"/>
  <c r="H259" i="4" a="1"/>
  <c r="H259" i="4" s="1"/>
  <c r="H260" i="4" a="1"/>
  <c r="H260" i="4" s="1"/>
  <c r="H261" i="4" a="1"/>
  <c r="H261" i="4" s="1"/>
  <c r="H262" i="4" a="1"/>
  <c r="H262" i="4" s="1"/>
  <c r="H263" i="4" a="1"/>
  <c r="H263" i="4" s="1"/>
  <c r="H264" i="4" a="1"/>
  <c r="H264" i="4" s="1"/>
  <c r="H265" i="4" a="1"/>
  <c r="H265" i="4" s="1"/>
  <c r="H266" i="4" a="1"/>
  <c r="H266" i="4" s="1"/>
  <c r="H267" i="4" a="1"/>
  <c r="H267" i="4" s="1"/>
  <c r="H268" i="4" a="1"/>
  <c r="H268" i="4" s="1"/>
  <c r="H269" i="4" a="1"/>
  <c r="H269" i="4" s="1"/>
  <c r="H270" i="4" a="1"/>
  <c r="H270" i="4" s="1"/>
  <c r="H271" i="4" a="1"/>
  <c r="H271" i="4" s="1"/>
  <c r="H272" i="4" a="1"/>
  <c r="H272" i="4" s="1"/>
  <c r="H273" i="4" a="1"/>
  <c r="H273" i="4" s="1"/>
  <c r="H274" i="4" a="1"/>
  <c r="H274" i="4" s="1"/>
  <c r="H275" i="4" a="1"/>
  <c r="H275" i="4" s="1"/>
  <c r="H276" i="4" a="1"/>
  <c r="H276" i="4" s="1"/>
  <c r="H277" i="4" a="1"/>
  <c r="H277" i="4" s="1"/>
  <c r="H278" i="4" a="1"/>
  <c r="H278" i="4" s="1"/>
  <c r="H279" i="4" a="1"/>
  <c r="H279" i="4" s="1"/>
  <c r="H280" i="4" a="1"/>
  <c r="H280" i="4" s="1"/>
  <c r="H281" i="4" a="1"/>
  <c r="H281" i="4" s="1"/>
  <c r="H282" i="4" a="1"/>
  <c r="H282" i="4" s="1"/>
  <c r="H283" i="4" a="1"/>
  <c r="H283" i="4" s="1"/>
  <c r="H284" i="4" a="1"/>
  <c r="H284" i="4" s="1"/>
  <c r="H285" i="4" a="1"/>
  <c r="H285" i="4" s="1"/>
  <c r="H286" i="4" a="1"/>
  <c r="H286" i="4" s="1"/>
  <c r="H287" i="4" a="1"/>
  <c r="H287" i="4" s="1"/>
  <c r="H288" i="4" a="1"/>
  <c r="H288" i="4" s="1"/>
  <c r="H289" i="4" a="1"/>
  <c r="H289" i="4" s="1"/>
  <c r="H290" i="4" a="1"/>
  <c r="H290" i="4" s="1"/>
  <c r="H291" i="4" a="1"/>
  <c r="H291" i="4" s="1"/>
  <c r="H292" i="4" a="1"/>
  <c r="H292" i="4" s="1"/>
  <c r="H293" i="4" a="1"/>
  <c r="H293" i="4" s="1"/>
  <c r="H294" i="4" a="1"/>
  <c r="H294" i="4" s="1"/>
  <c r="H295" i="4" a="1"/>
  <c r="H295" i="4" s="1"/>
  <c r="H296" i="4" a="1"/>
  <c r="H296" i="4" s="1"/>
  <c r="H297" i="4" a="1"/>
  <c r="H297" i="4" s="1"/>
  <c r="H298" i="4" a="1"/>
  <c r="H298" i="4" s="1"/>
  <c r="H299" i="4" a="1"/>
  <c r="H299" i="4" s="1"/>
  <c r="H300" i="4" a="1"/>
  <c r="H300" i="4" s="1"/>
  <c r="E191" i="4" a="1"/>
  <c r="E191" i="4" s="1"/>
  <c r="F191" i="4" a="1"/>
  <c r="F191" i="4" s="1"/>
  <c r="G191" i="4" a="1"/>
  <c r="G191" i="4" s="1"/>
  <c r="E192" i="4" a="1"/>
  <c r="E192" i="4" s="1"/>
  <c r="F192" i="4" a="1"/>
  <c r="F192" i="4" s="1"/>
  <c r="G192" i="4" a="1"/>
  <c r="G192" i="4" s="1"/>
  <c r="E193" i="4" a="1"/>
  <c r="E193" i="4" s="1"/>
  <c r="F193" i="4" a="1"/>
  <c r="F193" i="4" s="1"/>
  <c r="G193" i="4" a="1"/>
  <c r="G193" i="4" s="1"/>
  <c r="E194" i="4" a="1"/>
  <c r="E194" i="4" s="1"/>
  <c r="F194" i="4" a="1"/>
  <c r="F194" i="4" s="1"/>
  <c r="G194" i="4" a="1"/>
  <c r="G194" i="4" s="1"/>
  <c r="E195" i="4" a="1"/>
  <c r="E195" i="4" s="1"/>
  <c r="F195" i="4" a="1"/>
  <c r="F195" i="4" s="1"/>
  <c r="G195" i="4" a="1"/>
  <c r="G195" i="4" s="1"/>
  <c r="E196" i="4" a="1"/>
  <c r="E196" i="4" s="1"/>
  <c r="F196" i="4" a="1"/>
  <c r="F196" i="4" s="1"/>
  <c r="G196" i="4" a="1"/>
  <c r="G196" i="4" s="1"/>
  <c r="E197" i="4" a="1"/>
  <c r="E197" i="4" s="1"/>
  <c r="F197" i="4" a="1"/>
  <c r="F197" i="4" s="1"/>
  <c r="G197" i="4" a="1"/>
  <c r="G197" i="4" s="1"/>
  <c r="E198" i="4" a="1"/>
  <c r="E198" i="4" s="1"/>
  <c r="F198" i="4" a="1"/>
  <c r="F198" i="4" s="1"/>
  <c r="G198" i="4" a="1"/>
  <c r="G198" i="4" s="1"/>
  <c r="E199" i="4" a="1"/>
  <c r="E199" i="4" s="1"/>
  <c r="F199" i="4" a="1"/>
  <c r="F199" i="4" s="1"/>
  <c r="G199" i="4" a="1"/>
  <c r="G199" i="4" s="1"/>
  <c r="E200" i="4" a="1"/>
  <c r="E200" i="4" s="1"/>
  <c r="F200" i="4" a="1"/>
  <c r="F200" i="4" s="1"/>
  <c r="G200" i="4" a="1"/>
  <c r="G200" i="4" s="1"/>
  <c r="E201" i="4" a="1"/>
  <c r="E201" i="4" s="1"/>
  <c r="F201" i="4" a="1"/>
  <c r="F201" i="4" s="1"/>
  <c r="G201" i="4" a="1"/>
  <c r="G201" i="4" s="1"/>
  <c r="E202" i="4" a="1"/>
  <c r="E202" i="4" s="1"/>
  <c r="F202" i="4" a="1"/>
  <c r="F202" i="4" s="1"/>
  <c r="G202" i="4" a="1"/>
  <c r="G202" i="4" s="1"/>
  <c r="E203" i="4" a="1"/>
  <c r="E203" i="4" s="1"/>
  <c r="F203" i="4" a="1"/>
  <c r="F203" i="4" s="1"/>
  <c r="G203" i="4" a="1"/>
  <c r="G203" i="4" s="1"/>
  <c r="E204" i="4" a="1"/>
  <c r="E204" i="4" s="1"/>
  <c r="F204" i="4" a="1"/>
  <c r="F204" i="4" s="1"/>
  <c r="G204" i="4" a="1"/>
  <c r="G204" i="4" s="1"/>
  <c r="E205" i="4" a="1"/>
  <c r="E205" i="4" s="1"/>
  <c r="F205" i="4" a="1"/>
  <c r="F205" i="4" s="1"/>
  <c r="G205" i="4" a="1"/>
  <c r="G205" i="4" s="1"/>
  <c r="E206" i="4" a="1"/>
  <c r="E206" i="4" s="1"/>
  <c r="F206" i="4" a="1"/>
  <c r="F206" i="4" s="1"/>
  <c r="G206" i="4" a="1"/>
  <c r="G206" i="4" s="1"/>
  <c r="E207" i="4" a="1"/>
  <c r="E207" i="4" s="1"/>
  <c r="F207" i="4" a="1"/>
  <c r="F207" i="4" s="1"/>
  <c r="G207" i="4" a="1"/>
  <c r="G207" i="4" s="1"/>
  <c r="E208" i="4" a="1"/>
  <c r="E208" i="4" s="1"/>
  <c r="F208" i="4" a="1"/>
  <c r="F208" i="4" s="1"/>
  <c r="G208" i="4" a="1"/>
  <c r="G208" i="4" s="1"/>
  <c r="E209" i="4" a="1"/>
  <c r="E209" i="4" s="1"/>
  <c r="F209" i="4" a="1"/>
  <c r="F209" i="4" s="1"/>
  <c r="G209" i="4" a="1"/>
  <c r="G209" i="4" s="1"/>
  <c r="E210" i="4" a="1"/>
  <c r="E210" i="4" s="1"/>
  <c r="F210" i="4" a="1"/>
  <c r="F210" i="4" s="1"/>
  <c r="G210" i="4" a="1"/>
  <c r="G210" i="4" s="1"/>
  <c r="E211" i="4" a="1"/>
  <c r="E211" i="4" s="1"/>
  <c r="F211" i="4" a="1"/>
  <c r="F211" i="4" s="1"/>
  <c r="G211" i="4" a="1"/>
  <c r="G211" i="4" s="1"/>
  <c r="E212" i="4" a="1"/>
  <c r="E212" i="4" s="1"/>
  <c r="F212" i="4" a="1"/>
  <c r="F212" i="4" s="1"/>
  <c r="G212" i="4" a="1"/>
  <c r="G212" i="4" s="1"/>
  <c r="E213" i="4" a="1"/>
  <c r="E213" i="4" s="1"/>
  <c r="F213" i="4" a="1"/>
  <c r="F213" i="4" s="1"/>
  <c r="G213" i="4" a="1"/>
  <c r="G213" i="4" s="1"/>
  <c r="E214" i="4" a="1"/>
  <c r="E214" i="4" s="1"/>
  <c r="F214" i="4" a="1"/>
  <c r="F214" i="4" s="1"/>
  <c r="G214" i="4" a="1"/>
  <c r="G214" i="4" s="1"/>
  <c r="E215" i="4" a="1"/>
  <c r="E215" i="4" s="1"/>
  <c r="F215" i="4" a="1"/>
  <c r="F215" i="4" s="1"/>
  <c r="G215" i="4" a="1"/>
  <c r="G215" i="4" s="1"/>
  <c r="E216" i="4" a="1"/>
  <c r="E216" i="4" s="1"/>
  <c r="F216" i="4" a="1"/>
  <c r="F216" i="4" s="1"/>
  <c r="G216" i="4" a="1"/>
  <c r="G216" i="4" s="1"/>
  <c r="E217" i="4" a="1"/>
  <c r="E217" i="4" s="1"/>
  <c r="F217" i="4" a="1"/>
  <c r="F217" i="4" s="1"/>
  <c r="G217" i="4" a="1"/>
  <c r="G217" i="4" s="1"/>
  <c r="E218" i="4" a="1"/>
  <c r="E218" i="4" s="1"/>
  <c r="F218" i="4" a="1"/>
  <c r="F218" i="4" s="1"/>
  <c r="G218" i="4" a="1"/>
  <c r="G218" i="4" s="1"/>
  <c r="E219" i="4" a="1"/>
  <c r="E219" i="4" s="1"/>
  <c r="F219" i="4" a="1"/>
  <c r="F219" i="4" s="1"/>
  <c r="G219" i="4" a="1"/>
  <c r="G219" i="4" s="1"/>
  <c r="E220" i="4" a="1"/>
  <c r="E220" i="4" s="1"/>
  <c r="F220" i="4" a="1"/>
  <c r="F220" i="4" s="1"/>
  <c r="G220" i="4" a="1"/>
  <c r="G220" i="4" s="1"/>
  <c r="E221" i="4" a="1"/>
  <c r="E221" i="4" s="1"/>
  <c r="F221" i="4" a="1"/>
  <c r="F221" i="4" s="1"/>
  <c r="G221" i="4" a="1"/>
  <c r="G221" i="4" s="1"/>
  <c r="E222" i="4" a="1"/>
  <c r="E222" i="4" s="1"/>
  <c r="F222" i="4" a="1"/>
  <c r="F222" i="4" s="1"/>
  <c r="G222" i="4" a="1"/>
  <c r="G222" i="4" s="1"/>
  <c r="E223" i="4" a="1"/>
  <c r="E223" i="4" s="1"/>
  <c r="F223" i="4" a="1"/>
  <c r="F223" i="4" s="1"/>
  <c r="G223" i="4" a="1"/>
  <c r="G223" i="4" s="1"/>
  <c r="E224" i="4" a="1"/>
  <c r="E224" i="4" s="1"/>
  <c r="F224" i="4" a="1"/>
  <c r="F224" i="4" s="1"/>
  <c r="G224" i="4" a="1"/>
  <c r="G224" i="4" s="1"/>
  <c r="E225" i="4" a="1"/>
  <c r="E225" i="4" s="1"/>
  <c r="F225" i="4" a="1"/>
  <c r="F225" i="4" s="1"/>
  <c r="G225" i="4" a="1"/>
  <c r="G225" i="4" s="1"/>
  <c r="E226" i="4" a="1"/>
  <c r="E226" i="4" s="1"/>
  <c r="F226" i="4" a="1"/>
  <c r="F226" i="4" s="1"/>
  <c r="G226" i="4" a="1"/>
  <c r="G226" i="4" s="1"/>
  <c r="E227" i="4" a="1"/>
  <c r="E227" i="4" s="1"/>
  <c r="F227" i="4" a="1"/>
  <c r="F227" i="4" s="1"/>
  <c r="G227" i="4" a="1"/>
  <c r="G227" i="4" s="1"/>
  <c r="E228" i="4" a="1"/>
  <c r="E228" i="4" s="1"/>
  <c r="F228" i="4" a="1"/>
  <c r="F228" i="4" s="1"/>
  <c r="G228" i="4" a="1"/>
  <c r="G228" i="4" s="1"/>
  <c r="E229" i="4" a="1"/>
  <c r="E229" i="4" s="1"/>
  <c r="F229" i="4" a="1"/>
  <c r="F229" i="4" s="1"/>
  <c r="G229" i="4" a="1"/>
  <c r="G229" i="4" s="1"/>
  <c r="E230" i="4" a="1"/>
  <c r="E230" i="4" s="1"/>
  <c r="F230" i="4" a="1"/>
  <c r="F230" i="4" s="1"/>
  <c r="G230" i="4" a="1"/>
  <c r="G230" i="4" s="1"/>
  <c r="E231" i="4" a="1"/>
  <c r="E231" i="4" s="1"/>
  <c r="F231" i="4" a="1"/>
  <c r="F231" i="4" s="1"/>
  <c r="G231" i="4" a="1"/>
  <c r="G231" i="4" s="1"/>
  <c r="E232" i="4" a="1"/>
  <c r="E232" i="4" s="1"/>
  <c r="F232" i="4" a="1"/>
  <c r="F232" i="4" s="1"/>
  <c r="G232" i="4" a="1"/>
  <c r="G232" i="4" s="1"/>
  <c r="E233" i="4" a="1"/>
  <c r="E233" i="4" s="1"/>
  <c r="F233" i="4" a="1"/>
  <c r="F233" i="4" s="1"/>
  <c r="G233" i="4" a="1"/>
  <c r="G233" i="4" s="1"/>
  <c r="E234" i="4" a="1"/>
  <c r="E234" i="4" s="1"/>
  <c r="F234" i="4" a="1"/>
  <c r="F234" i="4" s="1"/>
  <c r="G234" i="4" a="1"/>
  <c r="G234" i="4" s="1"/>
  <c r="E235" i="4" a="1"/>
  <c r="E235" i="4" s="1"/>
  <c r="F235" i="4" a="1"/>
  <c r="F235" i="4" s="1"/>
  <c r="G235" i="4" a="1"/>
  <c r="G235" i="4" s="1"/>
  <c r="E236" i="4" a="1"/>
  <c r="E236" i="4" s="1"/>
  <c r="F236" i="4" a="1"/>
  <c r="F236" i="4" s="1"/>
  <c r="G236" i="4" a="1"/>
  <c r="G236" i="4" s="1"/>
  <c r="E237" i="4" a="1"/>
  <c r="E237" i="4" s="1"/>
  <c r="F237" i="4" a="1"/>
  <c r="F237" i="4" s="1"/>
  <c r="G237" i="4" a="1"/>
  <c r="G237" i="4" s="1"/>
  <c r="E238" i="4" a="1"/>
  <c r="E238" i="4" s="1"/>
  <c r="F238" i="4" a="1"/>
  <c r="F238" i="4" s="1"/>
  <c r="G238" i="4" a="1"/>
  <c r="G238" i="4" s="1"/>
  <c r="E239" i="4" a="1"/>
  <c r="E239" i="4" s="1"/>
  <c r="F239" i="4" a="1"/>
  <c r="F239" i="4" s="1"/>
  <c r="G239" i="4" a="1"/>
  <c r="G239" i="4" s="1"/>
  <c r="E240" i="4" a="1"/>
  <c r="E240" i="4" s="1"/>
  <c r="F240" i="4" a="1"/>
  <c r="F240" i="4" s="1"/>
  <c r="G240" i="4" a="1"/>
  <c r="G240" i="4" s="1"/>
  <c r="E241" i="4" a="1"/>
  <c r="E241" i="4" s="1"/>
  <c r="F241" i="4" a="1"/>
  <c r="F241" i="4" s="1"/>
  <c r="G241" i="4" a="1"/>
  <c r="G241" i="4" s="1"/>
  <c r="E242" i="4" a="1"/>
  <c r="E242" i="4" s="1"/>
  <c r="F242" i="4" a="1"/>
  <c r="F242" i="4" s="1"/>
  <c r="G242" i="4" a="1"/>
  <c r="G242" i="4" s="1"/>
  <c r="E243" i="4" a="1"/>
  <c r="E243" i="4" s="1"/>
  <c r="F243" i="4" a="1"/>
  <c r="F243" i="4" s="1"/>
  <c r="G243" i="4" a="1"/>
  <c r="G243" i="4" s="1"/>
  <c r="E244" i="4" a="1"/>
  <c r="E244" i="4" s="1"/>
  <c r="F244" i="4" a="1"/>
  <c r="F244" i="4" s="1"/>
  <c r="G244" i="4" a="1"/>
  <c r="G244" i="4" s="1"/>
  <c r="E245" i="4" a="1"/>
  <c r="E245" i="4" s="1"/>
  <c r="F245" i="4" a="1"/>
  <c r="F245" i="4" s="1"/>
  <c r="G245" i="4" a="1"/>
  <c r="G245" i="4" s="1"/>
  <c r="E246" i="4" a="1"/>
  <c r="E246" i="4" s="1"/>
  <c r="F246" i="4" a="1"/>
  <c r="F246" i="4" s="1"/>
  <c r="G246" i="4" a="1"/>
  <c r="G246" i="4" s="1"/>
  <c r="E247" i="4" a="1"/>
  <c r="E247" i="4" s="1"/>
  <c r="F247" i="4" a="1"/>
  <c r="F247" i="4" s="1"/>
  <c r="G247" i="4" a="1"/>
  <c r="G247" i="4" s="1"/>
  <c r="E248" i="4" a="1"/>
  <c r="E248" i="4" s="1"/>
  <c r="F248" i="4" a="1"/>
  <c r="F248" i="4" s="1"/>
  <c r="G248" i="4" a="1"/>
  <c r="G248" i="4" s="1"/>
  <c r="E249" i="4" a="1"/>
  <c r="E249" i="4" s="1"/>
  <c r="F249" i="4" a="1"/>
  <c r="F249" i="4" s="1"/>
  <c r="G249" i="4" a="1"/>
  <c r="G249" i="4" s="1"/>
  <c r="E250" i="4" a="1"/>
  <c r="E250" i="4" s="1"/>
  <c r="F250" i="4" a="1"/>
  <c r="F250" i="4" s="1"/>
  <c r="G250" i="4" a="1"/>
  <c r="G250" i="4" s="1"/>
  <c r="E251" i="4" a="1"/>
  <c r="E251" i="4" s="1"/>
  <c r="F251" i="4" a="1"/>
  <c r="F251" i="4" s="1"/>
  <c r="G251" i="4" a="1"/>
  <c r="G251" i="4" s="1"/>
  <c r="E252" i="4" a="1"/>
  <c r="E252" i="4" s="1"/>
  <c r="F252" i="4" a="1"/>
  <c r="F252" i="4" s="1"/>
  <c r="G252" i="4" a="1"/>
  <c r="G252" i="4" s="1"/>
  <c r="E253" i="4" a="1"/>
  <c r="E253" i="4" s="1"/>
  <c r="F253" i="4" a="1"/>
  <c r="F253" i="4" s="1"/>
  <c r="G253" i="4" a="1"/>
  <c r="G253" i="4" s="1"/>
  <c r="E254" i="4" a="1"/>
  <c r="E254" i="4" s="1"/>
  <c r="F254" i="4" a="1"/>
  <c r="F254" i="4" s="1"/>
  <c r="G254" i="4" a="1"/>
  <c r="G254" i="4" s="1"/>
  <c r="E255" i="4" a="1"/>
  <c r="E255" i="4" s="1"/>
  <c r="F255" i="4" a="1"/>
  <c r="F255" i="4" s="1"/>
  <c r="G255" i="4" a="1"/>
  <c r="G255" i="4" s="1"/>
  <c r="E256" i="4" a="1"/>
  <c r="E256" i="4" s="1"/>
  <c r="F256" i="4" a="1"/>
  <c r="F256" i="4" s="1"/>
  <c r="G256" i="4" a="1"/>
  <c r="G256" i="4" s="1"/>
  <c r="E257" i="4" a="1"/>
  <c r="E257" i="4" s="1"/>
  <c r="F257" i="4" a="1"/>
  <c r="F257" i="4" s="1"/>
  <c r="G257" i="4" a="1"/>
  <c r="G257" i="4" s="1"/>
  <c r="E258" i="4" a="1"/>
  <c r="E258" i="4" s="1"/>
  <c r="F258" i="4" a="1"/>
  <c r="F258" i="4" s="1"/>
  <c r="G258" i="4" a="1"/>
  <c r="G258" i="4" s="1"/>
  <c r="E259" i="4" a="1"/>
  <c r="E259" i="4" s="1"/>
  <c r="F259" i="4" a="1"/>
  <c r="F259" i="4" s="1"/>
  <c r="G259" i="4" a="1"/>
  <c r="G259" i="4" s="1"/>
  <c r="E260" i="4" a="1"/>
  <c r="E260" i="4" s="1"/>
  <c r="F260" i="4" a="1"/>
  <c r="F260" i="4" s="1"/>
  <c r="G260" i="4" a="1"/>
  <c r="G260" i="4" s="1"/>
  <c r="E261" i="4" a="1"/>
  <c r="E261" i="4" s="1"/>
  <c r="F261" i="4" a="1"/>
  <c r="F261" i="4" s="1"/>
  <c r="G261" i="4" a="1"/>
  <c r="G261" i="4" s="1"/>
  <c r="E262" i="4" a="1"/>
  <c r="E262" i="4" s="1"/>
  <c r="F262" i="4" a="1"/>
  <c r="F262" i="4" s="1"/>
  <c r="G262" i="4" a="1"/>
  <c r="G262" i="4" s="1"/>
  <c r="E263" i="4" a="1"/>
  <c r="E263" i="4" s="1"/>
  <c r="F263" i="4" a="1"/>
  <c r="F263" i="4" s="1"/>
  <c r="G263" i="4" a="1"/>
  <c r="G263" i="4" s="1"/>
  <c r="E264" i="4" a="1"/>
  <c r="E264" i="4" s="1"/>
  <c r="F264" i="4" a="1"/>
  <c r="F264" i="4" s="1"/>
  <c r="G264" i="4" a="1"/>
  <c r="G264" i="4" s="1"/>
  <c r="E265" i="4" a="1"/>
  <c r="E265" i="4" s="1"/>
  <c r="F265" i="4" a="1"/>
  <c r="F265" i="4" s="1"/>
  <c r="G265" i="4" a="1"/>
  <c r="G265" i="4" s="1"/>
  <c r="E266" i="4" a="1"/>
  <c r="E266" i="4" s="1"/>
  <c r="F266" i="4" a="1"/>
  <c r="F266" i="4" s="1"/>
  <c r="G266" i="4" a="1"/>
  <c r="G266" i="4" s="1"/>
  <c r="E267" i="4" a="1"/>
  <c r="E267" i="4" s="1"/>
  <c r="F267" i="4" a="1"/>
  <c r="F267" i="4" s="1"/>
  <c r="G267" i="4" a="1"/>
  <c r="G267" i="4" s="1"/>
  <c r="E268" i="4" a="1"/>
  <c r="E268" i="4" s="1"/>
  <c r="F268" i="4" a="1"/>
  <c r="F268" i="4" s="1"/>
  <c r="G268" i="4" a="1"/>
  <c r="G268" i="4" s="1"/>
  <c r="E269" i="4" a="1"/>
  <c r="E269" i="4" s="1"/>
  <c r="F269" i="4" a="1"/>
  <c r="F269" i="4" s="1"/>
  <c r="G269" i="4" a="1"/>
  <c r="G269" i="4" s="1"/>
  <c r="E270" i="4" a="1"/>
  <c r="E270" i="4" s="1"/>
  <c r="F270" i="4" a="1"/>
  <c r="F270" i="4" s="1"/>
  <c r="G270" i="4" a="1"/>
  <c r="G270" i="4" s="1"/>
  <c r="E271" i="4" a="1"/>
  <c r="E271" i="4" s="1"/>
  <c r="F271" i="4" a="1"/>
  <c r="F271" i="4" s="1"/>
  <c r="G271" i="4" a="1"/>
  <c r="G271" i="4" s="1"/>
  <c r="E272" i="4" a="1"/>
  <c r="E272" i="4" s="1"/>
  <c r="F272" i="4" a="1"/>
  <c r="F272" i="4" s="1"/>
  <c r="G272" i="4" a="1"/>
  <c r="G272" i="4" s="1"/>
  <c r="E273" i="4" a="1"/>
  <c r="E273" i="4" s="1"/>
  <c r="F273" i="4" a="1"/>
  <c r="F273" i="4" s="1"/>
  <c r="G273" i="4" a="1"/>
  <c r="G273" i="4" s="1"/>
  <c r="E274" i="4" a="1"/>
  <c r="E274" i="4" s="1"/>
  <c r="F274" i="4" a="1"/>
  <c r="F274" i="4" s="1"/>
  <c r="G274" i="4" a="1"/>
  <c r="G274" i="4" s="1"/>
  <c r="E275" i="4" a="1"/>
  <c r="E275" i="4" s="1"/>
  <c r="F275" i="4" a="1"/>
  <c r="F275" i="4" s="1"/>
  <c r="G275" i="4" a="1"/>
  <c r="G275" i="4" s="1"/>
  <c r="E276" i="4" a="1"/>
  <c r="E276" i="4" s="1"/>
  <c r="F276" i="4" a="1"/>
  <c r="F276" i="4" s="1"/>
  <c r="G276" i="4" a="1"/>
  <c r="G276" i="4" s="1"/>
  <c r="E277" i="4" a="1"/>
  <c r="E277" i="4" s="1"/>
  <c r="F277" i="4" a="1"/>
  <c r="F277" i="4" s="1"/>
  <c r="G277" i="4" a="1"/>
  <c r="G277" i="4" s="1"/>
  <c r="E278" i="4" a="1"/>
  <c r="E278" i="4" s="1"/>
  <c r="F278" i="4" a="1"/>
  <c r="F278" i="4" s="1"/>
  <c r="G278" i="4" a="1"/>
  <c r="G278" i="4" s="1"/>
  <c r="E279" i="4" a="1"/>
  <c r="E279" i="4" s="1"/>
  <c r="F279" i="4" a="1"/>
  <c r="F279" i="4" s="1"/>
  <c r="G279" i="4" a="1"/>
  <c r="G279" i="4" s="1"/>
  <c r="E280" i="4" a="1"/>
  <c r="E280" i="4" s="1"/>
  <c r="F280" i="4" a="1"/>
  <c r="F280" i="4" s="1"/>
  <c r="G280" i="4" a="1"/>
  <c r="G280" i="4" s="1"/>
  <c r="E281" i="4" a="1"/>
  <c r="E281" i="4" s="1"/>
  <c r="F281" i="4" a="1"/>
  <c r="F281" i="4" s="1"/>
  <c r="G281" i="4" a="1"/>
  <c r="G281" i="4" s="1"/>
  <c r="E282" i="4" a="1"/>
  <c r="E282" i="4" s="1"/>
  <c r="F282" i="4" a="1"/>
  <c r="F282" i="4" s="1"/>
  <c r="G282" i="4" a="1"/>
  <c r="G282" i="4" s="1"/>
  <c r="E283" i="4" a="1"/>
  <c r="E283" i="4" s="1"/>
  <c r="F283" i="4" a="1"/>
  <c r="F283" i="4" s="1"/>
  <c r="G283" i="4" a="1"/>
  <c r="G283" i="4" s="1"/>
  <c r="E284" i="4" a="1"/>
  <c r="E284" i="4" s="1"/>
  <c r="F284" i="4" a="1"/>
  <c r="F284" i="4" s="1"/>
  <c r="G284" i="4" a="1"/>
  <c r="G284" i="4" s="1"/>
  <c r="E285" i="4" a="1"/>
  <c r="E285" i="4" s="1"/>
  <c r="F285" i="4" a="1"/>
  <c r="F285" i="4" s="1"/>
  <c r="G285" i="4" a="1"/>
  <c r="G285" i="4" s="1"/>
  <c r="E286" i="4" a="1"/>
  <c r="E286" i="4" s="1"/>
  <c r="F286" i="4" a="1"/>
  <c r="F286" i="4" s="1"/>
  <c r="G286" i="4" a="1"/>
  <c r="G286" i="4" s="1"/>
  <c r="E287" i="4" a="1"/>
  <c r="E287" i="4" s="1"/>
  <c r="F287" i="4" a="1"/>
  <c r="F287" i="4" s="1"/>
  <c r="G287" i="4" a="1"/>
  <c r="G287" i="4" s="1"/>
  <c r="E288" i="4" a="1"/>
  <c r="E288" i="4" s="1"/>
  <c r="F288" i="4" a="1"/>
  <c r="F288" i="4" s="1"/>
  <c r="G288" i="4" a="1"/>
  <c r="G288" i="4" s="1"/>
  <c r="E289" i="4" a="1"/>
  <c r="E289" i="4" s="1"/>
  <c r="F289" i="4" a="1"/>
  <c r="F289" i="4" s="1"/>
  <c r="G289" i="4" a="1"/>
  <c r="G289" i="4" s="1"/>
  <c r="E290" i="4" a="1"/>
  <c r="E290" i="4" s="1"/>
  <c r="F290" i="4" a="1"/>
  <c r="F290" i="4" s="1"/>
  <c r="G290" i="4" a="1"/>
  <c r="G290" i="4" s="1"/>
  <c r="E291" i="4" a="1"/>
  <c r="E291" i="4" s="1"/>
  <c r="F291" i="4" a="1"/>
  <c r="F291" i="4" s="1"/>
  <c r="G291" i="4" a="1"/>
  <c r="G291" i="4" s="1"/>
  <c r="E292" i="4" a="1"/>
  <c r="E292" i="4" s="1"/>
  <c r="F292" i="4" a="1"/>
  <c r="F292" i="4" s="1"/>
  <c r="G292" i="4" a="1"/>
  <c r="G292" i="4" s="1"/>
  <c r="E293" i="4" a="1"/>
  <c r="E293" i="4" s="1"/>
  <c r="F293" i="4" a="1"/>
  <c r="F293" i="4" s="1"/>
  <c r="G293" i="4" a="1"/>
  <c r="G293" i="4" s="1"/>
  <c r="E294" i="4" a="1"/>
  <c r="E294" i="4" s="1"/>
  <c r="F294" i="4" a="1"/>
  <c r="F294" i="4" s="1"/>
  <c r="G294" i="4" a="1"/>
  <c r="G294" i="4" s="1"/>
  <c r="E295" i="4" a="1"/>
  <c r="E295" i="4" s="1"/>
  <c r="F295" i="4" a="1"/>
  <c r="F295" i="4" s="1"/>
  <c r="G295" i="4" a="1"/>
  <c r="G295" i="4" s="1"/>
  <c r="E296" i="4" a="1"/>
  <c r="E296" i="4" s="1"/>
  <c r="F296" i="4" a="1"/>
  <c r="F296" i="4" s="1"/>
  <c r="G296" i="4" a="1"/>
  <c r="G296" i="4" s="1"/>
  <c r="E297" i="4" a="1"/>
  <c r="E297" i="4" s="1"/>
  <c r="F297" i="4" a="1"/>
  <c r="F297" i="4" s="1"/>
  <c r="G297" i="4" a="1"/>
  <c r="G297" i="4" s="1"/>
  <c r="E298" i="4" a="1"/>
  <c r="E298" i="4" s="1"/>
  <c r="F298" i="4" a="1"/>
  <c r="F298" i="4" s="1"/>
  <c r="G298" i="4" a="1"/>
  <c r="G298" i="4" s="1"/>
  <c r="E299" i="4" a="1"/>
  <c r="E299" i="4" s="1"/>
  <c r="F299" i="4" a="1"/>
  <c r="F299" i="4" s="1"/>
  <c r="G299" i="4" a="1"/>
  <c r="G299" i="4" s="1"/>
  <c r="E300" i="4" a="1"/>
  <c r="E300" i="4" s="1"/>
  <c r="F300" i="4" a="1"/>
  <c r="F300" i="4" s="1"/>
  <c r="G300" i="4" a="1"/>
  <c r="G300" i="4" s="1"/>
  <c r="AP35" i="2"/>
  <c r="D7" i="2" a="1"/>
  <c r="D7" i="2" s="1"/>
  <c r="G9" i="9" l="1"/>
  <c r="H9" i="9"/>
  <c r="I9" i="9"/>
  <c r="G10" i="9"/>
  <c r="H10" i="9"/>
  <c r="I10" i="9"/>
  <c r="G11" i="9"/>
  <c r="H11" i="9"/>
  <c r="I11" i="9"/>
  <c r="G12" i="9"/>
  <c r="H12" i="9"/>
  <c r="I12" i="9"/>
  <c r="G13" i="9"/>
  <c r="H13" i="9"/>
  <c r="I13" i="9"/>
  <c r="G14" i="9"/>
  <c r="H14" i="9"/>
  <c r="I14" i="9"/>
  <c r="G15" i="9"/>
  <c r="H15" i="9"/>
  <c r="I15" i="9"/>
  <c r="G16" i="9"/>
  <c r="H16" i="9"/>
  <c r="I16" i="9"/>
  <c r="G17" i="9"/>
  <c r="H17" i="9"/>
  <c r="I17" i="9"/>
  <c r="G18" i="9"/>
  <c r="H18" i="9"/>
  <c r="I18" i="9"/>
  <c r="G19" i="9"/>
  <c r="H19" i="9"/>
  <c r="I19" i="9"/>
  <c r="G20" i="9"/>
  <c r="H20" i="9"/>
  <c r="I20" i="9"/>
  <c r="G21" i="9"/>
  <c r="H21" i="9"/>
  <c r="I21" i="9"/>
  <c r="G22" i="9"/>
  <c r="H22" i="9"/>
  <c r="I22" i="9"/>
  <c r="G23" i="9"/>
  <c r="H23" i="9"/>
  <c r="I23" i="9"/>
  <c r="G24" i="9"/>
  <c r="H24" i="9"/>
  <c r="I24" i="9"/>
  <c r="G25" i="9"/>
  <c r="H25" i="9"/>
  <c r="I25" i="9"/>
  <c r="G26" i="9"/>
  <c r="H26" i="9"/>
  <c r="I26" i="9"/>
  <c r="G27" i="9"/>
  <c r="H27" i="9"/>
  <c r="I27" i="9"/>
  <c r="G28" i="9"/>
  <c r="H28" i="9"/>
  <c r="I28" i="9"/>
  <c r="G29" i="9"/>
  <c r="H29" i="9"/>
  <c r="I29" i="9"/>
  <c r="G30" i="9"/>
  <c r="H30" i="9"/>
  <c r="I30" i="9"/>
  <c r="G31" i="9"/>
  <c r="H31" i="9"/>
  <c r="I31" i="9"/>
  <c r="G32" i="9"/>
  <c r="H32" i="9"/>
  <c r="I32" i="9"/>
  <c r="G33" i="9"/>
  <c r="H33" i="9"/>
  <c r="I33" i="9"/>
  <c r="G34" i="9"/>
  <c r="H34" i="9"/>
  <c r="I34" i="9"/>
  <c r="G35" i="9"/>
  <c r="H35" i="9"/>
  <c r="I35" i="9"/>
  <c r="G36" i="9"/>
  <c r="H36" i="9"/>
  <c r="I36" i="9"/>
  <c r="G37" i="9"/>
  <c r="H37" i="9"/>
  <c r="I37" i="9"/>
  <c r="G38" i="9"/>
  <c r="H38" i="9"/>
  <c r="I38" i="9"/>
  <c r="G39" i="9"/>
  <c r="H39" i="9"/>
  <c r="I39" i="9"/>
  <c r="G40" i="9"/>
  <c r="H40" i="9"/>
  <c r="I40" i="9"/>
  <c r="G41" i="9"/>
  <c r="H41" i="9"/>
  <c r="I41" i="9"/>
  <c r="G42" i="9"/>
  <c r="H42" i="9"/>
  <c r="I42" i="9"/>
  <c r="G43" i="9"/>
  <c r="H43" i="9"/>
  <c r="I43" i="9"/>
  <c r="G44" i="9"/>
  <c r="H44" i="9"/>
  <c r="I44" i="9"/>
  <c r="G45" i="9"/>
  <c r="H45" i="9"/>
  <c r="I45" i="9"/>
  <c r="G46" i="9"/>
  <c r="H46" i="9"/>
  <c r="I46" i="9"/>
  <c r="G47" i="9"/>
  <c r="H47" i="9"/>
  <c r="I47" i="9"/>
  <c r="G48" i="9"/>
  <c r="H48" i="9"/>
  <c r="I48" i="9"/>
  <c r="G49" i="9"/>
  <c r="H49" i="9"/>
  <c r="I49" i="9"/>
  <c r="G50" i="9"/>
  <c r="H50" i="9"/>
  <c r="I50" i="9"/>
  <c r="G51" i="9"/>
  <c r="H51" i="9"/>
  <c r="I51" i="9"/>
  <c r="G52" i="9"/>
  <c r="H52" i="9"/>
  <c r="I52" i="9"/>
  <c r="G53" i="9"/>
  <c r="H53" i="9"/>
  <c r="I53" i="9"/>
  <c r="G54" i="9"/>
  <c r="H54" i="9"/>
  <c r="I54" i="9"/>
  <c r="G55" i="9"/>
  <c r="H55" i="9"/>
  <c r="I55" i="9"/>
  <c r="G56" i="9"/>
  <c r="H56" i="9"/>
  <c r="I56" i="9"/>
  <c r="G57" i="9"/>
  <c r="H57" i="9"/>
  <c r="I57" i="9"/>
  <c r="G58" i="9"/>
  <c r="H58" i="9"/>
  <c r="I58" i="9"/>
  <c r="G59" i="9"/>
  <c r="H59" i="9"/>
  <c r="I59" i="9"/>
  <c r="G60" i="9"/>
  <c r="H60" i="9"/>
  <c r="I60" i="9"/>
  <c r="G61" i="9"/>
  <c r="H61" i="9"/>
  <c r="I61" i="9"/>
  <c r="G62" i="9"/>
  <c r="H62" i="9"/>
  <c r="I62" i="9"/>
  <c r="G63" i="9"/>
  <c r="H63" i="9"/>
  <c r="I63" i="9"/>
  <c r="G64" i="9"/>
  <c r="H64" i="9"/>
  <c r="I64" i="9"/>
  <c r="G65" i="9"/>
  <c r="H65" i="9"/>
  <c r="I65" i="9"/>
  <c r="G66" i="9"/>
  <c r="H66" i="9"/>
  <c r="I66" i="9"/>
  <c r="G67" i="9"/>
  <c r="H67" i="9"/>
  <c r="I67" i="9"/>
  <c r="G68" i="9"/>
  <c r="H68" i="9"/>
  <c r="I68" i="9"/>
  <c r="G69" i="9"/>
  <c r="H69" i="9"/>
  <c r="I69" i="9"/>
  <c r="G70" i="9"/>
  <c r="H70" i="9"/>
  <c r="I70" i="9"/>
  <c r="G71" i="9"/>
  <c r="H71" i="9"/>
  <c r="I71" i="9"/>
  <c r="G72" i="9"/>
  <c r="H72" i="9"/>
  <c r="I72" i="9"/>
  <c r="G73" i="9"/>
  <c r="H73" i="9"/>
  <c r="I73" i="9"/>
  <c r="G74" i="9"/>
  <c r="H74" i="9"/>
  <c r="I74" i="9"/>
  <c r="G75" i="9"/>
  <c r="H75" i="9"/>
  <c r="I75" i="9"/>
  <c r="G76" i="9"/>
  <c r="H76" i="9"/>
  <c r="I76" i="9"/>
  <c r="G77" i="9"/>
  <c r="H77" i="9"/>
  <c r="I77" i="9"/>
  <c r="G78" i="9"/>
  <c r="H78" i="9"/>
  <c r="I78" i="9"/>
  <c r="G79" i="9"/>
  <c r="H79" i="9"/>
  <c r="I79" i="9"/>
  <c r="G80" i="9"/>
  <c r="H80" i="9"/>
  <c r="I80" i="9"/>
  <c r="G81" i="9"/>
  <c r="H81" i="9"/>
  <c r="I81" i="9"/>
  <c r="G82" i="9"/>
  <c r="H82" i="9"/>
  <c r="I82" i="9"/>
  <c r="G83" i="9"/>
  <c r="H83" i="9"/>
  <c r="I83" i="9"/>
  <c r="G84" i="9"/>
  <c r="H84" i="9"/>
  <c r="I84" i="9"/>
  <c r="G85" i="9"/>
  <c r="H85" i="9"/>
  <c r="I85" i="9"/>
  <c r="G86" i="9"/>
  <c r="H86" i="9"/>
  <c r="I86" i="9"/>
  <c r="G87" i="9"/>
  <c r="H87" i="9"/>
  <c r="I87" i="9"/>
  <c r="G88" i="9"/>
  <c r="H88" i="9"/>
  <c r="I88" i="9"/>
  <c r="G89" i="9"/>
  <c r="H89" i="9"/>
  <c r="I89" i="9"/>
  <c r="G90" i="9"/>
  <c r="H90" i="9"/>
  <c r="I90" i="9"/>
  <c r="G91" i="9"/>
  <c r="H91" i="9"/>
  <c r="I91" i="9"/>
  <c r="G92" i="9"/>
  <c r="H92" i="9"/>
  <c r="I92" i="9"/>
  <c r="G93" i="9"/>
  <c r="H93" i="9"/>
  <c r="I93" i="9"/>
  <c r="G94" i="9"/>
  <c r="H94" i="9"/>
  <c r="I94" i="9"/>
  <c r="G95" i="9"/>
  <c r="H95" i="9"/>
  <c r="I95" i="9"/>
  <c r="G96" i="9"/>
  <c r="H96" i="9"/>
  <c r="I96" i="9"/>
  <c r="G97" i="9"/>
  <c r="H97" i="9"/>
  <c r="I97" i="9"/>
  <c r="G98" i="9"/>
  <c r="H98" i="9"/>
  <c r="I98" i="9"/>
  <c r="G99" i="9"/>
  <c r="H99" i="9"/>
  <c r="I99" i="9"/>
  <c r="G100" i="9"/>
  <c r="H100" i="9"/>
  <c r="I100" i="9"/>
  <c r="G101" i="9"/>
  <c r="H101" i="9"/>
  <c r="I101" i="9"/>
  <c r="G102" i="9"/>
  <c r="H102" i="9"/>
  <c r="I102" i="9"/>
  <c r="G103" i="9"/>
  <c r="H103" i="9"/>
  <c r="I103" i="9"/>
  <c r="G104" i="9"/>
  <c r="H104" i="9"/>
  <c r="I104" i="9"/>
  <c r="G105" i="9"/>
  <c r="H105" i="9"/>
  <c r="I105" i="9"/>
  <c r="G106" i="9"/>
  <c r="H106" i="9"/>
  <c r="I106" i="9"/>
  <c r="G107" i="9"/>
  <c r="H107" i="9"/>
  <c r="I107" i="9"/>
  <c r="G108" i="9"/>
  <c r="H108" i="9"/>
  <c r="I108" i="9"/>
  <c r="G109" i="9"/>
  <c r="H109" i="9"/>
  <c r="I109" i="9"/>
  <c r="G110" i="9"/>
  <c r="H110" i="9"/>
  <c r="I110" i="9"/>
  <c r="G111" i="9"/>
  <c r="H111" i="9"/>
  <c r="I111" i="9"/>
  <c r="G112" i="9"/>
  <c r="H112" i="9"/>
  <c r="I112" i="9"/>
  <c r="G113" i="9"/>
  <c r="H113" i="9"/>
  <c r="I113" i="9"/>
  <c r="G114" i="9"/>
  <c r="H114" i="9"/>
  <c r="I114" i="9"/>
  <c r="G115" i="9"/>
  <c r="H115" i="9"/>
  <c r="I115" i="9"/>
  <c r="G116" i="9"/>
  <c r="H116" i="9"/>
  <c r="I116" i="9"/>
  <c r="G117" i="9"/>
  <c r="H117" i="9"/>
  <c r="I117" i="9"/>
  <c r="G118" i="9"/>
  <c r="H118" i="9"/>
  <c r="I118" i="9"/>
  <c r="G119" i="9"/>
  <c r="H119" i="9"/>
  <c r="I119" i="9"/>
  <c r="G120" i="9"/>
  <c r="H120" i="9"/>
  <c r="I120" i="9"/>
  <c r="G121" i="9"/>
  <c r="H121" i="9"/>
  <c r="I121" i="9"/>
  <c r="G122" i="9"/>
  <c r="H122" i="9"/>
  <c r="I122" i="9"/>
  <c r="G123" i="9"/>
  <c r="H123" i="9"/>
  <c r="I123" i="9"/>
  <c r="G124" i="9"/>
  <c r="H124" i="9"/>
  <c r="I124" i="9"/>
  <c r="G125" i="9"/>
  <c r="H125" i="9"/>
  <c r="I125" i="9"/>
  <c r="G126" i="9"/>
  <c r="H126" i="9"/>
  <c r="I126" i="9"/>
  <c r="G127" i="9"/>
  <c r="H127" i="9"/>
  <c r="I127" i="9"/>
  <c r="G128" i="9"/>
  <c r="H128" i="9"/>
  <c r="I128" i="9"/>
  <c r="G129" i="9"/>
  <c r="H129" i="9"/>
  <c r="I129" i="9"/>
  <c r="G130" i="9"/>
  <c r="H130" i="9"/>
  <c r="I130" i="9"/>
  <c r="G131" i="9"/>
  <c r="H131" i="9"/>
  <c r="I131" i="9"/>
  <c r="G132" i="9"/>
  <c r="H132" i="9"/>
  <c r="I132" i="9"/>
  <c r="G133" i="9"/>
  <c r="H133" i="9"/>
  <c r="I133" i="9"/>
  <c r="G134" i="9"/>
  <c r="H134" i="9"/>
  <c r="I134" i="9"/>
  <c r="G135" i="9"/>
  <c r="H135" i="9"/>
  <c r="I135" i="9"/>
  <c r="G136" i="9"/>
  <c r="H136" i="9"/>
  <c r="I136" i="9"/>
  <c r="G137" i="9"/>
  <c r="H137" i="9"/>
  <c r="I137" i="9"/>
  <c r="G138" i="9"/>
  <c r="H138" i="9"/>
  <c r="I138" i="9"/>
  <c r="G139" i="9"/>
  <c r="H139" i="9"/>
  <c r="I139" i="9"/>
  <c r="G140" i="9"/>
  <c r="H140" i="9"/>
  <c r="I140" i="9"/>
  <c r="G141" i="9"/>
  <c r="H141" i="9"/>
  <c r="I141" i="9"/>
  <c r="G142" i="9"/>
  <c r="H142" i="9"/>
  <c r="I142" i="9"/>
  <c r="G143" i="9"/>
  <c r="H143" i="9"/>
  <c r="I143" i="9"/>
  <c r="G144" i="9"/>
  <c r="H144" i="9"/>
  <c r="I144" i="9"/>
  <c r="G145" i="9"/>
  <c r="H145" i="9"/>
  <c r="I145" i="9"/>
  <c r="G146" i="9"/>
  <c r="H146" i="9"/>
  <c r="I146" i="9"/>
  <c r="G147" i="9"/>
  <c r="H147" i="9"/>
  <c r="I147" i="9"/>
  <c r="G148" i="9"/>
  <c r="H148" i="9"/>
  <c r="I148" i="9"/>
  <c r="G149" i="9"/>
  <c r="H149" i="9"/>
  <c r="I149" i="9"/>
  <c r="G150" i="9"/>
  <c r="H150" i="9"/>
  <c r="I150" i="9"/>
  <c r="G151" i="9"/>
  <c r="H151" i="9"/>
  <c r="I151" i="9"/>
  <c r="G152" i="9"/>
  <c r="H152" i="9"/>
  <c r="I152" i="9"/>
  <c r="G153" i="9"/>
  <c r="H153" i="9"/>
  <c r="I153" i="9"/>
  <c r="G154" i="9"/>
  <c r="H154" i="9"/>
  <c r="I154" i="9"/>
  <c r="G155" i="9"/>
  <c r="H155" i="9"/>
  <c r="I155" i="9"/>
  <c r="G156" i="9"/>
  <c r="H156" i="9"/>
  <c r="I156" i="9"/>
  <c r="G157" i="9"/>
  <c r="H157" i="9"/>
  <c r="I157" i="9"/>
  <c r="G158" i="9"/>
  <c r="H158" i="9"/>
  <c r="I158" i="9"/>
  <c r="G159" i="9"/>
  <c r="H159" i="9"/>
  <c r="I159" i="9"/>
  <c r="G160" i="9"/>
  <c r="H160" i="9"/>
  <c r="I160" i="9"/>
  <c r="G161" i="9"/>
  <c r="H161" i="9"/>
  <c r="I161" i="9"/>
  <c r="G162" i="9"/>
  <c r="H162" i="9"/>
  <c r="I162" i="9"/>
  <c r="G163" i="9"/>
  <c r="H163" i="9"/>
  <c r="I163" i="9"/>
  <c r="G164" i="9"/>
  <c r="H164" i="9"/>
  <c r="I164" i="9"/>
  <c r="G165" i="9"/>
  <c r="H165" i="9"/>
  <c r="I165" i="9"/>
  <c r="G166" i="9"/>
  <c r="H166" i="9"/>
  <c r="I166" i="9"/>
  <c r="G167" i="9"/>
  <c r="H167" i="9"/>
  <c r="I167" i="9"/>
  <c r="G168" i="9"/>
  <c r="H168" i="9"/>
  <c r="I168" i="9"/>
  <c r="G169" i="9"/>
  <c r="H169" i="9"/>
  <c r="I169" i="9"/>
  <c r="G170" i="9"/>
  <c r="H170" i="9"/>
  <c r="I170" i="9"/>
  <c r="G171" i="9"/>
  <c r="H171" i="9"/>
  <c r="I171" i="9"/>
  <c r="G172" i="9"/>
  <c r="H172" i="9"/>
  <c r="I172" i="9"/>
  <c r="G173" i="9"/>
  <c r="H173" i="9"/>
  <c r="I173" i="9"/>
  <c r="G174" i="9"/>
  <c r="H174" i="9"/>
  <c r="I174" i="9"/>
  <c r="G175" i="9"/>
  <c r="H175" i="9"/>
  <c r="I175" i="9"/>
  <c r="G176" i="9"/>
  <c r="H176" i="9"/>
  <c r="I176" i="9"/>
  <c r="G177" i="9"/>
  <c r="H177" i="9"/>
  <c r="I177" i="9"/>
  <c r="G178" i="9"/>
  <c r="H178" i="9"/>
  <c r="I178" i="9"/>
  <c r="G179" i="9"/>
  <c r="H179" i="9"/>
  <c r="I179" i="9"/>
  <c r="G180" i="9"/>
  <c r="H180" i="9"/>
  <c r="I180" i="9"/>
  <c r="G181" i="9"/>
  <c r="H181" i="9"/>
  <c r="I181" i="9"/>
  <c r="G182" i="9"/>
  <c r="H182" i="9"/>
  <c r="I182" i="9"/>
  <c r="G183" i="9"/>
  <c r="H183" i="9"/>
  <c r="I183" i="9"/>
  <c r="G184" i="9"/>
  <c r="H184" i="9"/>
  <c r="I184" i="9"/>
  <c r="G185" i="9"/>
  <c r="H185" i="9"/>
  <c r="I185" i="9"/>
  <c r="G186" i="9"/>
  <c r="H186" i="9"/>
  <c r="I186" i="9"/>
  <c r="G187" i="9"/>
  <c r="H187" i="9"/>
  <c r="I187" i="9"/>
  <c r="G188" i="9"/>
  <c r="H188" i="9"/>
  <c r="I188" i="9"/>
  <c r="G189" i="9"/>
  <c r="H189" i="9"/>
  <c r="I189" i="9"/>
  <c r="G190" i="9"/>
  <c r="H190" i="9"/>
  <c r="I190" i="9"/>
  <c r="G191" i="9"/>
  <c r="H191" i="9"/>
  <c r="I191" i="9"/>
  <c r="G192" i="9"/>
  <c r="H192" i="9"/>
  <c r="I192" i="9"/>
  <c r="G193" i="9"/>
  <c r="H193" i="9"/>
  <c r="I193" i="9"/>
  <c r="G194" i="9"/>
  <c r="H194" i="9"/>
  <c r="I194" i="9"/>
  <c r="G195" i="9"/>
  <c r="H195" i="9"/>
  <c r="I195" i="9"/>
  <c r="G196" i="9"/>
  <c r="H196" i="9"/>
  <c r="I196" i="9"/>
  <c r="G197" i="9"/>
  <c r="H197" i="9"/>
  <c r="I197" i="9"/>
  <c r="G198" i="9"/>
  <c r="H198" i="9"/>
  <c r="I198" i="9"/>
  <c r="G199" i="9"/>
  <c r="H199" i="9"/>
  <c r="I199" i="9"/>
  <c r="G200" i="9"/>
  <c r="H200" i="9"/>
  <c r="I200" i="9"/>
  <c r="G201" i="9"/>
  <c r="H201" i="9"/>
  <c r="I201" i="9"/>
  <c r="G202" i="9"/>
  <c r="H202" i="9"/>
  <c r="I202" i="9"/>
  <c r="G203" i="9"/>
  <c r="H203" i="9"/>
  <c r="I203" i="9"/>
  <c r="G204" i="9"/>
  <c r="H204" i="9"/>
  <c r="I204" i="9"/>
  <c r="G205" i="9"/>
  <c r="H205" i="9"/>
  <c r="I205" i="9"/>
  <c r="G206" i="9"/>
  <c r="H206" i="9"/>
  <c r="I206" i="9"/>
  <c r="G207" i="9"/>
  <c r="H207" i="9"/>
  <c r="I207" i="9"/>
  <c r="G208" i="9"/>
  <c r="H208" i="9"/>
  <c r="I208" i="9"/>
  <c r="G209" i="9"/>
  <c r="H209" i="9"/>
  <c r="I209" i="9"/>
  <c r="G210" i="9"/>
  <c r="H210" i="9"/>
  <c r="I210" i="9"/>
  <c r="G211" i="9"/>
  <c r="H211" i="9"/>
  <c r="I211" i="9"/>
  <c r="G212" i="9"/>
  <c r="H212" i="9"/>
  <c r="I212" i="9"/>
  <c r="G213" i="9"/>
  <c r="H213" i="9"/>
  <c r="I213" i="9"/>
  <c r="G214" i="9"/>
  <c r="H214" i="9"/>
  <c r="I214" i="9"/>
  <c r="G215" i="9"/>
  <c r="H215" i="9"/>
  <c r="I215" i="9"/>
  <c r="G216" i="9"/>
  <c r="H216" i="9"/>
  <c r="I216" i="9"/>
  <c r="G217" i="9"/>
  <c r="H217" i="9"/>
  <c r="I217" i="9"/>
  <c r="G218" i="9"/>
  <c r="H218" i="9"/>
  <c r="I218" i="9"/>
  <c r="G219" i="9"/>
  <c r="H219" i="9"/>
  <c r="I219" i="9"/>
  <c r="G220" i="9"/>
  <c r="H220" i="9"/>
  <c r="I220" i="9"/>
  <c r="G221" i="9"/>
  <c r="H221" i="9"/>
  <c r="I221" i="9"/>
  <c r="G222" i="9"/>
  <c r="H222" i="9"/>
  <c r="I222" i="9"/>
  <c r="G223" i="9"/>
  <c r="H223" i="9"/>
  <c r="I223" i="9"/>
  <c r="G224" i="9"/>
  <c r="H224" i="9"/>
  <c r="I224" i="9"/>
  <c r="G225" i="9"/>
  <c r="H225" i="9"/>
  <c r="I225" i="9"/>
  <c r="G226" i="9"/>
  <c r="H226" i="9"/>
  <c r="I226" i="9"/>
  <c r="G227" i="9"/>
  <c r="H227" i="9"/>
  <c r="I227" i="9"/>
  <c r="G228" i="9"/>
  <c r="H228" i="9"/>
  <c r="I228" i="9"/>
  <c r="G229" i="9"/>
  <c r="H229" i="9"/>
  <c r="I229" i="9"/>
  <c r="G230" i="9"/>
  <c r="H230" i="9"/>
  <c r="I230" i="9"/>
  <c r="G231" i="9"/>
  <c r="H231" i="9"/>
  <c r="I231" i="9"/>
  <c r="G232" i="9"/>
  <c r="H232" i="9"/>
  <c r="I232" i="9"/>
  <c r="G233" i="9"/>
  <c r="H233" i="9"/>
  <c r="I233" i="9"/>
  <c r="G234" i="9"/>
  <c r="H234" i="9"/>
  <c r="I234" i="9"/>
  <c r="G235" i="9"/>
  <c r="H235" i="9"/>
  <c r="I235" i="9"/>
  <c r="G236" i="9"/>
  <c r="H236" i="9"/>
  <c r="I236" i="9"/>
  <c r="G237" i="9"/>
  <c r="H237" i="9"/>
  <c r="I237" i="9"/>
  <c r="G238" i="9"/>
  <c r="H238" i="9"/>
  <c r="I238" i="9"/>
  <c r="G239" i="9"/>
  <c r="H239" i="9"/>
  <c r="I239" i="9"/>
  <c r="G240" i="9"/>
  <c r="H240" i="9"/>
  <c r="I240" i="9"/>
  <c r="G241" i="9"/>
  <c r="H241" i="9"/>
  <c r="I241" i="9"/>
  <c r="G242" i="9"/>
  <c r="H242" i="9"/>
  <c r="I242" i="9"/>
  <c r="G243" i="9"/>
  <c r="H243" i="9"/>
  <c r="I243" i="9"/>
  <c r="G244" i="9"/>
  <c r="H244" i="9"/>
  <c r="I244" i="9"/>
  <c r="G245" i="9"/>
  <c r="H245" i="9"/>
  <c r="I245" i="9"/>
  <c r="G246" i="9"/>
  <c r="H246" i="9"/>
  <c r="I246" i="9"/>
  <c r="G247" i="9"/>
  <c r="H247" i="9"/>
  <c r="I247" i="9"/>
  <c r="G248" i="9"/>
  <c r="H248" i="9"/>
  <c r="I248" i="9"/>
  <c r="G249" i="9"/>
  <c r="H249" i="9"/>
  <c r="I249" i="9"/>
  <c r="G250" i="9"/>
  <c r="H250" i="9"/>
  <c r="I250" i="9"/>
  <c r="G251" i="9"/>
  <c r="H251" i="9"/>
  <c r="I251" i="9"/>
  <c r="G252" i="9"/>
  <c r="H252" i="9"/>
  <c r="I252" i="9"/>
  <c r="G253" i="9"/>
  <c r="H253" i="9"/>
  <c r="I253" i="9"/>
  <c r="G254" i="9"/>
  <c r="H254" i="9"/>
  <c r="I254" i="9"/>
  <c r="G255" i="9"/>
  <c r="H255" i="9"/>
  <c r="I255" i="9"/>
  <c r="G256" i="9"/>
  <c r="H256" i="9"/>
  <c r="I256" i="9"/>
  <c r="G257" i="9"/>
  <c r="H257" i="9"/>
  <c r="I257" i="9"/>
  <c r="G258" i="9"/>
  <c r="H258" i="9"/>
  <c r="I258" i="9"/>
  <c r="G259" i="9"/>
  <c r="H259" i="9"/>
  <c r="I259" i="9"/>
  <c r="G260" i="9"/>
  <c r="H260" i="9"/>
  <c r="I260" i="9"/>
  <c r="G261" i="9"/>
  <c r="H261" i="9"/>
  <c r="I261" i="9"/>
  <c r="G262" i="9"/>
  <c r="H262" i="9"/>
  <c r="I262" i="9"/>
  <c r="G263" i="9"/>
  <c r="H263" i="9"/>
  <c r="I263" i="9"/>
  <c r="G264" i="9"/>
  <c r="H264" i="9"/>
  <c r="I264" i="9"/>
  <c r="G265" i="9"/>
  <c r="H265" i="9"/>
  <c r="I265" i="9"/>
  <c r="G266" i="9"/>
  <c r="H266" i="9"/>
  <c r="I266" i="9"/>
  <c r="G267" i="9"/>
  <c r="H267" i="9"/>
  <c r="I267" i="9"/>
  <c r="G268" i="9"/>
  <c r="H268" i="9"/>
  <c r="I268" i="9"/>
  <c r="G269" i="9"/>
  <c r="H269" i="9"/>
  <c r="I269" i="9"/>
  <c r="G270" i="9"/>
  <c r="H270" i="9"/>
  <c r="I270" i="9"/>
  <c r="G271" i="9"/>
  <c r="H271" i="9"/>
  <c r="I271" i="9"/>
  <c r="G272" i="9"/>
  <c r="H272" i="9"/>
  <c r="I272" i="9"/>
  <c r="G273" i="9"/>
  <c r="H273" i="9"/>
  <c r="I273" i="9"/>
  <c r="G274" i="9"/>
  <c r="H274" i="9"/>
  <c r="I274" i="9"/>
  <c r="G275" i="9"/>
  <c r="H275" i="9"/>
  <c r="I275" i="9"/>
  <c r="G276" i="9"/>
  <c r="H276" i="9"/>
  <c r="I276" i="9"/>
  <c r="G277" i="9"/>
  <c r="H277" i="9"/>
  <c r="I277" i="9"/>
  <c r="G278" i="9"/>
  <c r="H278" i="9"/>
  <c r="I278" i="9"/>
  <c r="G279" i="9"/>
  <c r="H279" i="9"/>
  <c r="I279" i="9"/>
  <c r="G280" i="9"/>
  <c r="H280" i="9"/>
  <c r="I280" i="9"/>
  <c r="G281" i="9"/>
  <c r="H281" i="9"/>
  <c r="I281" i="9"/>
  <c r="G282" i="9"/>
  <c r="H282" i="9"/>
  <c r="I282" i="9"/>
  <c r="G283" i="9"/>
  <c r="H283" i="9"/>
  <c r="I283" i="9"/>
  <c r="G284" i="9"/>
  <c r="H284" i="9"/>
  <c r="I284" i="9"/>
  <c r="G285" i="9"/>
  <c r="H285" i="9"/>
  <c r="I285" i="9"/>
  <c r="G286" i="9"/>
  <c r="H286" i="9"/>
  <c r="I286" i="9"/>
  <c r="G287" i="9"/>
  <c r="H287" i="9"/>
  <c r="I287" i="9"/>
  <c r="G288" i="9"/>
  <c r="H288" i="9"/>
  <c r="I288" i="9"/>
  <c r="G289" i="9"/>
  <c r="H289" i="9"/>
  <c r="I289" i="9"/>
  <c r="G290" i="9"/>
  <c r="H290" i="9"/>
  <c r="I290" i="9"/>
  <c r="G291" i="9"/>
  <c r="H291" i="9"/>
  <c r="I291" i="9"/>
  <c r="G292" i="9"/>
  <c r="H292" i="9"/>
  <c r="I292" i="9"/>
  <c r="G293" i="9"/>
  <c r="H293" i="9"/>
  <c r="I293" i="9"/>
  <c r="G294" i="9"/>
  <c r="H294" i="9"/>
  <c r="I294" i="9"/>
  <c r="G295" i="9"/>
  <c r="H295" i="9"/>
  <c r="I295" i="9"/>
  <c r="G296" i="9"/>
  <c r="H296" i="9"/>
  <c r="I296" i="9"/>
  <c r="G297" i="9"/>
  <c r="H297" i="9"/>
  <c r="I297" i="9"/>
  <c r="G298" i="9"/>
  <c r="H298" i="9"/>
  <c r="I298" i="9"/>
  <c r="G299" i="9"/>
  <c r="H299" i="9"/>
  <c r="I299" i="9"/>
  <c r="G300" i="9"/>
  <c r="H300" i="9"/>
  <c r="I300" i="9"/>
  <c r="I8" i="9"/>
  <c r="H8" i="9"/>
  <c r="G8" i="9"/>
  <c r="A10" i="1" l="1" a="1"/>
  <c r="A10" i="1" s="1"/>
  <c r="K52" i="3" l="1"/>
  <c r="J52" i="3"/>
  <c r="A11" i="1" l="1" a="1"/>
  <c r="A11" i="1" s="1"/>
  <c r="B11" i="1" a="1"/>
  <c r="B11" i="1" s="1"/>
  <c r="A12" i="1" a="1"/>
  <c r="A12" i="1" s="1"/>
  <c r="B12" i="1" a="1"/>
  <c r="B12" i="1" s="1"/>
  <c r="A13" i="1" a="1"/>
  <c r="A13" i="1" s="1"/>
  <c r="B13" i="1" a="1"/>
  <c r="B13" i="1" s="1"/>
  <c r="A14" i="1" a="1"/>
  <c r="A14" i="1" s="1"/>
  <c r="B14" i="1" a="1"/>
  <c r="B14" i="1" s="1"/>
  <c r="A15" i="1" a="1"/>
  <c r="A15" i="1" s="1"/>
  <c r="B15" i="1" a="1"/>
  <c r="B15" i="1" s="1"/>
  <c r="A16" i="1" a="1"/>
  <c r="A16" i="1" s="1"/>
  <c r="B16" i="1" a="1"/>
  <c r="B16" i="1" s="1"/>
  <c r="A17" i="1" a="1"/>
  <c r="A17" i="1" s="1"/>
  <c r="B17" i="1" a="1"/>
  <c r="B17" i="1" s="1"/>
  <c r="A18" i="1" a="1"/>
  <c r="A18" i="1" s="1"/>
  <c r="B18" i="1" a="1"/>
  <c r="B18" i="1" s="1"/>
  <c r="A19" i="1" a="1"/>
  <c r="A19" i="1" s="1"/>
  <c r="B19" i="1" a="1"/>
  <c r="B19" i="1" s="1"/>
  <c r="A20" i="1" a="1"/>
  <c r="A20" i="1" s="1"/>
  <c r="B20" i="1" a="1"/>
  <c r="B20" i="1" s="1"/>
  <c r="A21" i="1" a="1"/>
  <c r="A21" i="1" s="1"/>
  <c r="B21" i="1" a="1"/>
  <c r="B21" i="1" s="1"/>
  <c r="A22" i="1" a="1"/>
  <c r="A22" i="1" s="1"/>
  <c r="B22" i="1" a="1"/>
  <c r="B22" i="1" s="1"/>
  <c r="A23" i="1" a="1"/>
  <c r="A23" i="1" s="1"/>
  <c r="B23" i="1" a="1"/>
  <c r="B23" i="1" s="1"/>
  <c r="A24" i="1" a="1"/>
  <c r="A24" i="1" s="1"/>
  <c r="B24" i="1" a="1"/>
  <c r="B24" i="1" s="1"/>
  <c r="A25" i="1" a="1"/>
  <c r="A25" i="1" s="1"/>
  <c r="B25" i="1" a="1"/>
  <c r="B25" i="1" s="1"/>
  <c r="A26" i="1" a="1"/>
  <c r="A26" i="1" s="1"/>
  <c r="B26" i="1" a="1"/>
  <c r="B26" i="1" s="1"/>
  <c r="A27" i="1" a="1"/>
  <c r="A27" i="1" s="1"/>
  <c r="B27" i="1" a="1"/>
  <c r="B27" i="1" s="1"/>
  <c r="A28" i="1" a="1"/>
  <c r="A28" i="1" s="1"/>
  <c r="B28" i="1" a="1"/>
  <c r="B28" i="1" s="1"/>
  <c r="A29" i="1" a="1"/>
  <c r="A29" i="1" s="1"/>
  <c r="B29" i="1" a="1"/>
  <c r="B29" i="1" s="1"/>
  <c r="A30" i="1" a="1"/>
  <c r="A30" i="1" s="1"/>
  <c r="B30" i="1" a="1"/>
  <c r="B30" i="1" s="1"/>
  <c r="A31" i="1" a="1"/>
  <c r="A31" i="1" s="1"/>
  <c r="B31" i="1" a="1"/>
  <c r="B31" i="1" s="1"/>
  <c r="A32" i="1" a="1"/>
  <c r="A32" i="1" s="1"/>
  <c r="B32" i="1" a="1"/>
  <c r="B32" i="1" s="1"/>
  <c r="A33" i="1" a="1"/>
  <c r="A33" i="1" s="1"/>
  <c r="B33" i="1" a="1"/>
  <c r="B33" i="1" s="1"/>
  <c r="A34" i="1" a="1"/>
  <c r="A34" i="1" s="1"/>
  <c r="B34" i="1" a="1"/>
  <c r="B34" i="1" s="1"/>
  <c r="A35" i="1" a="1"/>
  <c r="A35" i="1" s="1"/>
  <c r="B35" i="1" a="1"/>
  <c r="B35" i="1" s="1"/>
  <c r="A36" i="1" a="1"/>
  <c r="A36" i="1" s="1"/>
  <c r="B36" i="1" a="1"/>
  <c r="B36" i="1" s="1"/>
  <c r="A37" i="1" a="1"/>
  <c r="A37" i="1" s="1"/>
  <c r="B37" i="1" a="1"/>
  <c r="B37" i="1" s="1"/>
  <c r="A38" i="1" a="1"/>
  <c r="A38" i="1" s="1"/>
  <c r="B38" i="1" a="1"/>
  <c r="B38" i="1" s="1"/>
  <c r="A39" i="1" a="1"/>
  <c r="A39" i="1" s="1"/>
  <c r="B39" i="1" a="1"/>
  <c r="B39" i="1" s="1"/>
  <c r="A40" i="1" a="1"/>
  <c r="A40" i="1" s="1"/>
  <c r="B40" i="1" a="1"/>
  <c r="B40" i="1" s="1"/>
  <c r="A41" i="1" a="1"/>
  <c r="A41" i="1" s="1"/>
  <c r="B41" i="1" a="1"/>
  <c r="B41" i="1" s="1"/>
  <c r="A42" i="1" a="1"/>
  <c r="A42" i="1" s="1"/>
  <c r="B42" i="1" a="1"/>
  <c r="B42" i="1" s="1"/>
  <c r="A43" i="1" a="1"/>
  <c r="A43" i="1" s="1"/>
  <c r="B43" i="1" a="1"/>
  <c r="B43" i="1" s="1"/>
  <c r="A44" i="1" a="1"/>
  <c r="A44" i="1" s="1"/>
  <c r="B44" i="1" a="1"/>
  <c r="B44" i="1" s="1"/>
  <c r="A45" i="1" a="1"/>
  <c r="A45" i="1" s="1"/>
  <c r="B45" i="1" a="1"/>
  <c r="B45" i="1" s="1"/>
  <c r="A46" i="1" a="1"/>
  <c r="A46" i="1" s="1"/>
  <c r="B46" i="1" a="1"/>
  <c r="B46" i="1" s="1"/>
  <c r="A47" i="1" a="1"/>
  <c r="A47" i="1" s="1"/>
  <c r="B47" i="1" a="1"/>
  <c r="B47" i="1" s="1"/>
  <c r="A48" i="1" a="1"/>
  <c r="A48" i="1" s="1"/>
  <c r="B48" i="1" a="1"/>
  <c r="B48" i="1" s="1"/>
  <c r="A49" i="1" a="1"/>
  <c r="A49" i="1" s="1"/>
  <c r="B49" i="1" a="1"/>
  <c r="B49" i="1" s="1"/>
  <c r="A50" i="1" a="1"/>
  <c r="A50" i="1" s="1"/>
  <c r="B50" i="1" a="1"/>
  <c r="B50" i="1" s="1"/>
  <c r="A51" i="1" a="1"/>
  <c r="A51" i="1" s="1"/>
  <c r="B51" i="1" a="1"/>
  <c r="B51" i="1" s="1"/>
  <c r="A52" i="1" a="1"/>
  <c r="A52" i="1" s="1"/>
  <c r="B52" i="1" a="1"/>
  <c r="B52" i="1" s="1"/>
  <c r="A53" i="1" a="1"/>
  <c r="A53" i="1" s="1"/>
  <c r="B53" i="1" a="1"/>
  <c r="B53" i="1" s="1"/>
  <c r="A54" i="1" a="1"/>
  <c r="A54" i="1" s="1"/>
  <c r="B54" i="1" a="1"/>
  <c r="B54" i="1" s="1"/>
  <c r="A55" i="1" a="1"/>
  <c r="A55" i="1" s="1"/>
  <c r="B55" i="1" a="1"/>
  <c r="B55" i="1" s="1"/>
  <c r="A56" i="1" a="1"/>
  <c r="A56" i="1" s="1"/>
  <c r="B56" i="1" a="1"/>
  <c r="B56" i="1" s="1"/>
  <c r="A57" i="1" a="1"/>
  <c r="A57" i="1" s="1"/>
  <c r="B57" i="1" a="1"/>
  <c r="B57" i="1" s="1"/>
  <c r="A58" i="1" a="1"/>
  <c r="A58" i="1" s="1"/>
  <c r="B58" i="1" a="1"/>
  <c r="B58" i="1" s="1"/>
  <c r="A59" i="1" a="1"/>
  <c r="A59" i="1" s="1"/>
  <c r="B59" i="1" a="1"/>
  <c r="B59" i="1" s="1"/>
  <c r="A60" i="1" a="1"/>
  <c r="A60" i="1" s="1"/>
  <c r="B60" i="1" a="1"/>
  <c r="B60" i="1" s="1"/>
  <c r="A61" i="1" a="1"/>
  <c r="A61" i="1" s="1"/>
  <c r="B61" i="1" a="1"/>
  <c r="B61" i="1" s="1"/>
  <c r="A62" i="1" a="1"/>
  <c r="A62" i="1" s="1"/>
  <c r="B62" i="1" a="1"/>
  <c r="B62" i="1" s="1"/>
  <c r="A63" i="1" a="1"/>
  <c r="A63" i="1" s="1"/>
  <c r="B63" i="1" a="1"/>
  <c r="B63" i="1" s="1"/>
  <c r="A64" i="1" a="1"/>
  <c r="A64" i="1" s="1"/>
  <c r="B64" i="1" a="1"/>
  <c r="B64" i="1" s="1"/>
  <c r="A65" i="1" a="1"/>
  <c r="A65" i="1" s="1"/>
  <c r="B65" i="1" a="1"/>
  <c r="B65" i="1" s="1"/>
  <c r="A66" i="1" a="1"/>
  <c r="A66" i="1" s="1"/>
  <c r="B66" i="1" a="1"/>
  <c r="B66" i="1" s="1"/>
  <c r="A67" i="1" a="1"/>
  <c r="A67" i="1" s="1"/>
  <c r="B67" i="1" a="1"/>
  <c r="B67" i="1" s="1"/>
  <c r="A68" i="1" a="1"/>
  <c r="A68" i="1" s="1"/>
  <c r="B68" i="1" a="1"/>
  <c r="B68" i="1" s="1"/>
  <c r="A69" i="1" a="1"/>
  <c r="A69" i="1" s="1"/>
  <c r="B69" i="1" a="1"/>
  <c r="B69" i="1" s="1"/>
  <c r="A70" i="1" a="1"/>
  <c r="A70" i="1" s="1"/>
  <c r="B70" i="1" a="1"/>
  <c r="B70" i="1" s="1"/>
  <c r="A71" i="1" a="1"/>
  <c r="A71" i="1" s="1"/>
  <c r="B71" i="1" a="1"/>
  <c r="B71" i="1" s="1"/>
  <c r="A72" i="1" a="1"/>
  <c r="A72" i="1" s="1"/>
  <c r="B72" i="1" a="1"/>
  <c r="B72" i="1" s="1"/>
  <c r="A73" i="1" a="1"/>
  <c r="A73" i="1" s="1"/>
  <c r="B73" i="1" a="1"/>
  <c r="B73" i="1" s="1"/>
  <c r="A74" i="1" a="1"/>
  <c r="A74" i="1" s="1"/>
  <c r="B74" i="1" a="1"/>
  <c r="B74" i="1" s="1"/>
  <c r="A75" i="1" a="1"/>
  <c r="A75" i="1" s="1"/>
  <c r="B75" i="1" a="1"/>
  <c r="B75" i="1" s="1"/>
  <c r="A76" i="1" a="1"/>
  <c r="A76" i="1" s="1"/>
  <c r="B76" i="1" a="1"/>
  <c r="B76" i="1" s="1"/>
  <c r="A77" i="1" a="1"/>
  <c r="A77" i="1" s="1"/>
  <c r="B77" i="1" a="1"/>
  <c r="B77" i="1" s="1"/>
  <c r="A78" i="1" a="1"/>
  <c r="A78" i="1" s="1"/>
  <c r="B78" i="1" a="1"/>
  <c r="B78" i="1" s="1"/>
  <c r="A79" i="1" a="1"/>
  <c r="A79" i="1" s="1"/>
  <c r="B79" i="1" a="1"/>
  <c r="B79" i="1" s="1"/>
  <c r="A80" i="1" a="1"/>
  <c r="A80" i="1" s="1"/>
  <c r="B80" i="1" a="1"/>
  <c r="B80" i="1" s="1"/>
  <c r="A81" i="1" a="1"/>
  <c r="A81" i="1" s="1"/>
  <c r="B81" i="1" a="1"/>
  <c r="B81" i="1" s="1"/>
  <c r="A82" i="1" a="1"/>
  <c r="A82" i="1" s="1"/>
  <c r="B82" i="1" a="1"/>
  <c r="B82" i="1" s="1"/>
  <c r="A83" i="1" a="1"/>
  <c r="A83" i="1" s="1"/>
  <c r="B83" i="1" a="1"/>
  <c r="B83" i="1" s="1"/>
  <c r="A84" i="1" a="1"/>
  <c r="A84" i="1" s="1"/>
  <c r="B84" i="1" a="1"/>
  <c r="B84" i="1" s="1"/>
  <c r="A85" i="1" a="1"/>
  <c r="A85" i="1" s="1"/>
  <c r="B85" i="1" a="1"/>
  <c r="B85" i="1" s="1"/>
  <c r="A86" i="1" a="1"/>
  <c r="A86" i="1" s="1"/>
  <c r="B86" i="1" a="1"/>
  <c r="B86" i="1" s="1"/>
  <c r="A87" i="1" a="1"/>
  <c r="A87" i="1" s="1"/>
  <c r="B87" i="1" a="1"/>
  <c r="B87" i="1" s="1"/>
  <c r="A88" i="1" a="1"/>
  <c r="A88" i="1" s="1"/>
  <c r="B88" i="1" a="1"/>
  <c r="B88" i="1" s="1"/>
  <c r="A89" i="1" a="1"/>
  <c r="A89" i="1" s="1"/>
  <c r="B89" i="1" a="1"/>
  <c r="B89" i="1" s="1"/>
  <c r="A90" i="1" a="1"/>
  <c r="A90" i="1" s="1"/>
  <c r="B90" i="1" a="1"/>
  <c r="B90" i="1" s="1"/>
  <c r="A91" i="1" a="1"/>
  <c r="A91" i="1" s="1"/>
  <c r="B91" i="1" a="1"/>
  <c r="B91" i="1" s="1"/>
  <c r="A92" i="1" a="1"/>
  <c r="A92" i="1" s="1"/>
  <c r="B92" i="1" a="1"/>
  <c r="B92" i="1" s="1"/>
  <c r="A93" i="1" a="1"/>
  <c r="A93" i="1" s="1"/>
  <c r="B93" i="1" a="1"/>
  <c r="B93" i="1" s="1"/>
  <c r="A94" i="1" a="1"/>
  <c r="A94" i="1" s="1"/>
  <c r="B94" i="1" a="1"/>
  <c r="B94" i="1" s="1"/>
  <c r="A95" i="1" a="1"/>
  <c r="A95" i="1" s="1"/>
  <c r="B95" i="1" a="1"/>
  <c r="B95" i="1" s="1"/>
  <c r="A96" i="1" a="1"/>
  <c r="A96" i="1" s="1"/>
  <c r="B96" i="1" a="1"/>
  <c r="B96" i="1" s="1"/>
  <c r="A97" i="1" a="1"/>
  <c r="A97" i="1" s="1"/>
  <c r="B97" i="1" a="1"/>
  <c r="B97" i="1" s="1"/>
  <c r="A98" i="1" a="1"/>
  <c r="A98" i="1" s="1"/>
  <c r="B98" i="1" a="1"/>
  <c r="B98" i="1" s="1"/>
  <c r="A99" i="1" a="1"/>
  <c r="A99" i="1" s="1"/>
  <c r="B99" i="1" a="1"/>
  <c r="B99" i="1" s="1"/>
  <c r="A100" i="1" a="1"/>
  <c r="A100" i="1" s="1"/>
  <c r="B100" i="1" a="1"/>
  <c r="B100" i="1" s="1"/>
  <c r="A101" i="1" a="1"/>
  <c r="A101" i="1" s="1"/>
  <c r="B101" i="1" a="1"/>
  <c r="B101" i="1" s="1"/>
  <c r="A102" i="1" a="1"/>
  <c r="A102" i="1" s="1"/>
  <c r="B102" i="1" a="1"/>
  <c r="B102" i="1" s="1"/>
  <c r="A103" i="1" a="1"/>
  <c r="A103" i="1" s="1"/>
  <c r="B103" i="1" a="1"/>
  <c r="B103" i="1" s="1"/>
  <c r="A104" i="1" a="1"/>
  <c r="A104" i="1" s="1"/>
  <c r="B104" i="1" a="1"/>
  <c r="B104" i="1" s="1"/>
  <c r="A105" i="1" a="1"/>
  <c r="A105" i="1" s="1"/>
  <c r="B105" i="1" a="1"/>
  <c r="B105" i="1" s="1"/>
  <c r="A106" i="1" a="1"/>
  <c r="A106" i="1" s="1"/>
  <c r="B106" i="1" a="1"/>
  <c r="B106" i="1" s="1"/>
  <c r="A107" i="1" a="1"/>
  <c r="A107" i="1" s="1"/>
  <c r="B107" i="1" a="1"/>
  <c r="B107" i="1" s="1"/>
  <c r="A108" i="1" a="1"/>
  <c r="A108" i="1" s="1"/>
  <c r="B108" i="1" a="1"/>
  <c r="B108" i="1" s="1"/>
  <c r="A109" i="1" a="1"/>
  <c r="A109" i="1" s="1"/>
  <c r="B109" i="1" a="1"/>
  <c r="B109" i="1" s="1"/>
  <c r="A110" i="1" a="1"/>
  <c r="A110" i="1" s="1"/>
  <c r="B110" i="1" a="1"/>
  <c r="B110" i="1" s="1"/>
  <c r="A111" i="1" a="1"/>
  <c r="A111" i="1" s="1"/>
  <c r="B111" i="1" a="1"/>
  <c r="B111" i="1" s="1"/>
  <c r="A112" i="1" a="1"/>
  <c r="A112" i="1" s="1"/>
  <c r="B112" i="1" a="1"/>
  <c r="B112" i="1" s="1"/>
  <c r="A113" i="1" a="1"/>
  <c r="A113" i="1" s="1"/>
  <c r="B113" i="1" a="1"/>
  <c r="B113" i="1" s="1"/>
  <c r="A114" i="1" a="1"/>
  <c r="A114" i="1" s="1"/>
  <c r="B114" i="1" a="1"/>
  <c r="B114" i="1" s="1"/>
  <c r="A115" i="1" a="1"/>
  <c r="A115" i="1" s="1"/>
  <c r="B115" i="1" a="1"/>
  <c r="B115" i="1" s="1"/>
  <c r="A116" i="1" a="1"/>
  <c r="A116" i="1" s="1"/>
  <c r="B116" i="1" a="1"/>
  <c r="B116" i="1" s="1"/>
  <c r="A117" i="1" a="1"/>
  <c r="A117" i="1" s="1"/>
  <c r="B117" i="1" a="1"/>
  <c r="B117" i="1" s="1"/>
  <c r="A118" i="1" a="1"/>
  <c r="A118" i="1" s="1"/>
  <c r="B118" i="1" a="1"/>
  <c r="B118" i="1" s="1"/>
  <c r="A119" i="1" a="1"/>
  <c r="A119" i="1" s="1"/>
  <c r="B119" i="1" a="1"/>
  <c r="B119" i="1" s="1"/>
  <c r="A120" i="1" a="1"/>
  <c r="A120" i="1" s="1"/>
  <c r="B120" i="1" a="1"/>
  <c r="B120" i="1" s="1"/>
  <c r="A121" i="1" a="1"/>
  <c r="A121" i="1" s="1"/>
  <c r="B121" i="1" a="1"/>
  <c r="B121" i="1" s="1"/>
  <c r="A122" i="1" a="1"/>
  <c r="A122" i="1" s="1"/>
  <c r="B122" i="1" a="1"/>
  <c r="B122" i="1" s="1"/>
  <c r="A123" i="1" a="1"/>
  <c r="A123" i="1" s="1"/>
  <c r="B123" i="1" a="1"/>
  <c r="B123" i="1" s="1"/>
  <c r="A124" i="1" a="1"/>
  <c r="A124" i="1" s="1"/>
  <c r="B124" i="1" a="1"/>
  <c r="B124" i="1" s="1"/>
  <c r="A125" i="1" a="1"/>
  <c r="A125" i="1" s="1"/>
  <c r="B125" i="1" a="1"/>
  <c r="B125" i="1" s="1"/>
  <c r="A126" i="1" a="1"/>
  <c r="A126" i="1" s="1"/>
  <c r="B126" i="1" a="1"/>
  <c r="B126" i="1" s="1"/>
  <c r="A127" i="1" a="1"/>
  <c r="A127" i="1" s="1"/>
  <c r="B127" i="1" a="1"/>
  <c r="B127" i="1" s="1"/>
  <c r="A128" i="1" a="1"/>
  <c r="A128" i="1" s="1"/>
  <c r="B128" i="1" a="1"/>
  <c r="B128" i="1" s="1"/>
  <c r="A129" i="1" a="1"/>
  <c r="A129" i="1" s="1"/>
  <c r="B129" i="1" a="1"/>
  <c r="B129" i="1" s="1"/>
  <c r="A130" i="1" a="1"/>
  <c r="A130" i="1" s="1"/>
  <c r="B130" i="1" a="1"/>
  <c r="B130" i="1" s="1"/>
  <c r="A131" i="1" a="1"/>
  <c r="A131" i="1" s="1"/>
  <c r="B131" i="1" a="1"/>
  <c r="B131" i="1" s="1"/>
  <c r="A132" i="1" a="1"/>
  <c r="A132" i="1" s="1"/>
  <c r="B132" i="1" a="1"/>
  <c r="B132" i="1" s="1"/>
  <c r="A133" i="1" a="1"/>
  <c r="A133" i="1" s="1"/>
  <c r="B133" i="1" a="1"/>
  <c r="B133" i="1" s="1"/>
  <c r="A134" i="1" a="1"/>
  <c r="A134" i="1" s="1"/>
  <c r="B134" i="1" a="1"/>
  <c r="B134" i="1" s="1"/>
  <c r="A135" i="1" a="1"/>
  <c r="A135" i="1" s="1"/>
  <c r="B135" i="1" a="1"/>
  <c r="B135" i="1" s="1"/>
  <c r="A136" i="1" a="1"/>
  <c r="A136" i="1" s="1"/>
  <c r="B136" i="1" a="1"/>
  <c r="B136" i="1" s="1"/>
  <c r="A137" i="1" a="1"/>
  <c r="A137" i="1" s="1"/>
  <c r="B137" i="1" a="1"/>
  <c r="B137" i="1" s="1"/>
  <c r="A138" i="1" a="1"/>
  <c r="A138" i="1" s="1"/>
  <c r="B138" i="1" a="1"/>
  <c r="B138" i="1" s="1"/>
  <c r="A139" i="1" a="1"/>
  <c r="A139" i="1" s="1"/>
  <c r="B139" i="1" a="1"/>
  <c r="B139" i="1" s="1"/>
  <c r="A140" i="1" a="1"/>
  <c r="A140" i="1" s="1"/>
  <c r="B140" i="1" a="1"/>
  <c r="B140" i="1" s="1"/>
  <c r="A141" i="1" a="1"/>
  <c r="A141" i="1" s="1"/>
  <c r="B141" i="1" a="1"/>
  <c r="B141" i="1" s="1"/>
  <c r="A142" i="1" a="1"/>
  <c r="A142" i="1" s="1"/>
  <c r="B142" i="1" a="1"/>
  <c r="B142" i="1" s="1"/>
  <c r="A143" i="1" a="1"/>
  <c r="A143" i="1" s="1"/>
  <c r="B143" i="1" a="1"/>
  <c r="B143" i="1" s="1"/>
  <c r="A144" i="1" a="1"/>
  <c r="A144" i="1" s="1"/>
  <c r="B144" i="1" a="1"/>
  <c r="B144" i="1" s="1"/>
  <c r="A145" i="1" a="1"/>
  <c r="A145" i="1" s="1"/>
  <c r="B145" i="1" a="1"/>
  <c r="B145" i="1" s="1"/>
  <c r="A146" i="1" a="1"/>
  <c r="A146" i="1" s="1"/>
  <c r="B146" i="1" a="1"/>
  <c r="B146" i="1" s="1"/>
  <c r="A147" i="1" a="1"/>
  <c r="A147" i="1" s="1"/>
  <c r="B147" i="1" a="1"/>
  <c r="B147" i="1" s="1"/>
  <c r="A148" i="1" a="1"/>
  <c r="A148" i="1" s="1"/>
  <c r="B148" i="1" a="1"/>
  <c r="B148" i="1" s="1"/>
  <c r="A149" i="1" a="1"/>
  <c r="A149" i="1" s="1"/>
  <c r="B149" i="1" a="1"/>
  <c r="B149" i="1" s="1"/>
  <c r="A150" i="1" a="1"/>
  <c r="A150" i="1" s="1"/>
  <c r="B150" i="1" a="1"/>
  <c r="B150" i="1" s="1"/>
  <c r="A151" i="1" a="1"/>
  <c r="A151" i="1" s="1"/>
  <c r="B151" i="1" a="1"/>
  <c r="B151" i="1" s="1"/>
  <c r="A152" i="1" a="1"/>
  <c r="A152" i="1" s="1"/>
  <c r="B152" i="1" a="1"/>
  <c r="B152" i="1" s="1"/>
  <c r="A153" i="1" a="1"/>
  <c r="A153" i="1" s="1"/>
  <c r="B153" i="1" a="1"/>
  <c r="B153" i="1" s="1"/>
  <c r="A154" i="1" a="1"/>
  <c r="A154" i="1" s="1"/>
  <c r="B154" i="1" a="1"/>
  <c r="B154" i="1" s="1"/>
  <c r="A155" i="1" a="1"/>
  <c r="A155" i="1" s="1"/>
  <c r="B155" i="1" a="1"/>
  <c r="B155" i="1" s="1"/>
  <c r="A156" i="1" a="1"/>
  <c r="A156" i="1" s="1"/>
  <c r="B156" i="1" a="1"/>
  <c r="B156" i="1" s="1"/>
  <c r="A157" i="1" a="1"/>
  <c r="A157" i="1" s="1"/>
  <c r="B157" i="1" a="1"/>
  <c r="B157" i="1" s="1"/>
  <c r="A158" i="1" a="1"/>
  <c r="A158" i="1" s="1"/>
  <c r="B158" i="1" a="1"/>
  <c r="B158" i="1" s="1"/>
  <c r="A159" i="1" a="1"/>
  <c r="A159" i="1" s="1"/>
  <c r="B159" i="1" a="1"/>
  <c r="B159" i="1" s="1"/>
  <c r="A160" i="1" a="1"/>
  <c r="A160" i="1" s="1"/>
  <c r="B160" i="1" a="1"/>
  <c r="B160" i="1" s="1"/>
  <c r="A161" i="1" a="1"/>
  <c r="A161" i="1" s="1"/>
  <c r="B161" i="1" a="1"/>
  <c r="B161" i="1" s="1"/>
  <c r="A162" i="1" a="1"/>
  <c r="A162" i="1" s="1"/>
  <c r="B162" i="1" a="1"/>
  <c r="B162" i="1" s="1"/>
  <c r="A163" i="1" a="1"/>
  <c r="A163" i="1" s="1"/>
  <c r="B163" i="1" a="1"/>
  <c r="B163" i="1" s="1"/>
  <c r="A164" i="1" a="1"/>
  <c r="A164" i="1" s="1"/>
  <c r="B164" i="1" a="1"/>
  <c r="B164" i="1" s="1"/>
  <c r="A165" i="1" a="1"/>
  <c r="A165" i="1" s="1"/>
  <c r="B165" i="1" a="1"/>
  <c r="B165" i="1" s="1"/>
  <c r="A166" i="1" a="1"/>
  <c r="A166" i="1" s="1"/>
  <c r="B166" i="1" a="1"/>
  <c r="B166" i="1" s="1"/>
  <c r="A167" i="1" a="1"/>
  <c r="A167" i="1" s="1"/>
  <c r="B167" i="1" a="1"/>
  <c r="B167" i="1" s="1"/>
  <c r="A168" i="1" a="1"/>
  <c r="A168" i="1" s="1"/>
  <c r="B168" i="1" a="1"/>
  <c r="B168" i="1" s="1"/>
  <c r="A169" i="1" a="1"/>
  <c r="A169" i="1" s="1"/>
  <c r="B169" i="1" a="1"/>
  <c r="B169" i="1" s="1"/>
  <c r="A170" i="1" a="1"/>
  <c r="A170" i="1" s="1"/>
  <c r="B170" i="1" a="1"/>
  <c r="B170" i="1" s="1"/>
  <c r="A171" i="1" a="1"/>
  <c r="A171" i="1" s="1"/>
  <c r="B171" i="1" a="1"/>
  <c r="B171" i="1" s="1"/>
  <c r="A172" i="1" a="1"/>
  <c r="A172" i="1" s="1"/>
  <c r="B172" i="1" a="1"/>
  <c r="B172" i="1" s="1"/>
  <c r="A173" i="1" a="1"/>
  <c r="A173" i="1" s="1"/>
  <c r="B173" i="1" a="1"/>
  <c r="B173" i="1" s="1"/>
  <c r="A174" i="1" a="1"/>
  <c r="A174" i="1" s="1"/>
  <c r="B174" i="1" a="1"/>
  <c r="B174" i="1" s="1"/>
  <c r="A175" i="1" a="1"/>
  <c r="A175" i="1" s="1"/>
  <c r="B175" i="1" a="1"/>
  <c r="B175" i="1" s="1"/>
  <c r="A176" i="1" a="1"/>
  <c r="A176" i="1" s="1"/>
  <c r="B176" i="1" a="1"/>
  <c r="B176" i="1" s="1"/>
  <c r="A177" i="1" a="1"/>
  <c r="A177" i="1" s="1"/>
  <c r="B177" i="1" a="1"/>
  <c r="B177" i="1" s="1"/>
  <c r="A178" i="1" a="1"/>
  <c r="A178" i="1" s="1"/>
  <c r="B178" i="1" a="1"/>
  <c r="B178" i="1" s="1"/>
  <c r="A179" i="1" a="1"/>
  <c r="A179" i="1" s="1"/>
  <c r="B179" i="1" a="1"/>
  <c r="B179" i="1" s="1"/>
  <c r="A180" i="1" a="1"/>
  <c r="A180" i="1" s="1"/>
  <c r="B180" i="1" a="1"/>
  <c r="B180" i="1" s="1"/>
  <c r="A181" i="1" a="1"/>
  <c r="A181" i="1" s="1"/>
  <c r="B181" i="1" a="1"/>
  <c r="B181" i="1" s="1"/>
  <c r="A182" i="1" a="1"/>
  <c r="A182" i="1" s="1"/>
  <c r="B182" i="1" a="1"/>
  <c r="B182" i="1" s="1"/>
  <c r="A183" i="1" a="1"/>
  <c r="A183" i="1" s="1"/>
  <c r="B183" i="1" a="1"/>
  <c r="B183" i="1" s="1"/>
  <c r="A184" i="1" a="1"/>
  <c r="A184" i="1" s="1"/>
  <c r="B184" i="1" a="1"/>
  <c r="B184" i="1" s="1"/>
  <c r="A185" i="1" a="1"/>
  <c r="A185" i="1" s="1"/>
  <c r="B185" i="1" a="1"/>
  <c r="B185" i="1" s="1"/>
  <c r="A186" i="1" a="1"/>
  <c r="A186" i="1" s="1"/>
  <c r="B186" i="1" a="1"/>
  <c r="B186" i="1" s="1"/>
  <c r="A187" i="1" a="1"/>
  <c r="A187" i="1" s="1"/>
  <c r="B187" i="1" a="1"/>
  <c r="B187" i="1" s="1"/>
  <c r="A188" i="1" a="1"/>
  <c r="A188" i="1" s="1"/>
  <c r="B188" i="1" a="1"/>
  <c r="B188" i="1" s="1"/>
  <c r="A189" i="1" a="1"/>
  <c r="A189" i="1" s="1"/>
  <c r="B189" i="1" a="1"/>
  <c r="B189" i="1" s="1"/>
  <c r="A190" i="1" a="1"/>
  <c r="A190" i="1" s="1"/>
  <c r="B190" i="1" a="1"/>
  <c r="B190" i="1" s="1"/>
  <c r="A191" i="1" a="1"/>
  <c r="A191" i="1" s="1"/>
  <c r="B191" i="1" a="1"/>
  <c r="B191" i="1" s="1"/>
  <c r="A192" i="1" a="1"/>
  <c r="A192" i="1" s="1"/>
  <c r="B192" i="1" a="1"/>
  <c r="B192" i="1" s="1"/>
  <c r="A193" i="1" a="1"/>
  <c r="A193" i="1" s="1"/>
  <c r="B193" i="1" a="1"/>
  <c r="B193" i="1" s="1"/>
  <c r="A194" i="1" a="1"/>
  <c r="A194" i="1" s="1"/>
  <c r="B194" i="1" a="1"/>
  <c r="B194" i="1" s="1"/>
  <c r="A195" i="1" a="1"/>
  <c r="A195" i="1" s="1"/>
  <c r="B195" i="1" a="1"/>
  <c r="B195" i="1" s="1"/>
  <c r="A196" i="1" a="1"/>
  <c r="A196" i="1" s="1"/>
  <c r="B196" i="1" a="1"/>
  <c r="B196" i="1" s="1"/>
  <c r="A197" i="1" a="1"/>
  <c r="A197" i="1" s="1"/>
  <c r="B197" i="1" a="1"/>
  <c r="B197" i="1" s="1"/>
  <c r="A198" i="1" a="1"/>
  <c r="A198" i="1" s="1"/>
  <c r="B198" i="1" a="1"/>
  <c r="B198" i="1" s="1"/>
  <c r="A199" i="1" a="1"/>
  <c r="A199" i="1" s="1"/>
  <c r="B199" i="1" a="1"/>
  <c r="B199" i="1" s="1"/>
  <c r="A200" i="1" a="1"/>
  <c r="A200" i="1" s="1"/>
  <c r="B200" i="1" a="1"/>
  <c r="B200" i="1" s="1"/>
  <c r="A201" i="1" a="1"/>
  <c r="A201" i="1" s="1"/>
  <c r="B201" i="1" a="1"/>
  <c r="B201" i="1" s="1"/>
  <c r="A202" i="1" a="1"/>
  <c r="A202" i="1" s="1"/>
  <c r="B202" i="1" a="1"/>
  <c r="B202" i="1" s="1"/>
  <c r="A203" i="1" a="1"/>
  <c r="A203" i="1" s="1"/>
  <c r="B203" i="1" a="1"/>
  <c r="B203" i="1" s="1"/>
  <c r="A204" i="1" a="1"/>
  <c r="A204" i="1" s="1"/>
  <c r="B204" i="1" a="1"/>
  <c r="B204" i="1" s="1"/>
  <c r="A205" i="1" a="1"/>
  <c r="A205" i="1" s="1"/>
  <c r="B205" i="1" a="1"/>
  <c r="B205" i="1" s="1"/>
  <c r="A206" i="1" a="1"/>
  <c r="A206" i="1" s="1"/>
  <c r="B206" i="1" a="1"/>
  <c r="B206" i="1" s="1"/>
  <c r="A207" i="1" a="1"/>
  <c r="A207" i="1" s="1"/>
  <c r="B207" i="1" a="1"/>
  <c r="B207" i="1" s="1"/>
  <c r="A208" i="1" a="1"/>
  <c r="A208" i="1" s="1"/>
  <c r="B208" i="1" a="1"/>
  <c r="B208" i="1" s="1"/>
  <c r="A209" i="1" a="1"/>
  <c r="A209" i="1" s="1"/>
  <c r="B209" i="1" a="1"/>
  <c r="B209" i="1" s="1"/>
  <c r="A210" i="1" a="1"/>
  <c r="A210" i="1" s="1"/>
  <c r="B210" i="1" a="1"/>
  <c r="B210" i="1" s="1"/>
  <c r="A211" i="1" a="1"/>
  <c r="A211" i="1" s="1"/>
  <c r="B211" i="1" a="1"/>
  <c r="B211" i="1" s="1"/>
  <c r="A212" i="1" a="1"/>
  <c r="A212" i="1" s="1"/>
  <c r="B212" i="1" a="1"/>
  <c r="B212" i="1" s="1"/>
  <c r="A213" i="1" a="1"/>
  <c r="A213" i="1" s="1"/>
  <c r="B213" i="1" a="1"/>
  <c r="B213" i="1" s="1"/>
  <c r="A214" i="1" a="1"/>
  <c r="A214" i="1" s="1"/>
  <c r="B214" i="1" a="1"/>
  <c r="B214" i="1" s="1"/>
  <c r="A215" i="1" a="1"/>
  <c r="A215" i="1" s="1"/>
  <c r="B215" i="1" a="1"/>
  <c r="B215" i="1" s="1"/>
  <c r="A216" i="1" a="1"/>
  <c r="A216" i="1" s="1"/>
  <c r="B216" i="1" a="1"/>
  <c r="B216" i="1" s="1"/>
  <c r="A217" i="1" a="1"/>
  <c r="A217" i="1" s="1"/>
  <c r="B217" i="1" a="1"/>
  <c r="B217" i="1" s="1"/>
  <c r="A218" i="1" a="1"/>
  <c r="A218" i="1" s="1"/>
  <c r="B218" i="1" a="1"/>
  <c r="B218" i="1" s="1"/>
  <c r="A219" i="1" a="1"/>
  <c r="A219" i="1" s="1"/>
  <c r="B219" i="1" a="1"/>
  <c r="B219" i="1" s="1"/>
  <c r="A220" i="1" a="1"/>
  <c r="A220" i="1" s="1"/>
  <c r="B220" i="1" a="1"/>
  <c r="B220" i="1" s="1"/>
  <c r="A221" i="1" a="1"/>
  <c r="A221" i="1" s="1"/>
  <c r="B221" i="1" a="1"/>
  <c r="B221" i="1" s="1"/>
  <c r="A222" i="1" a="1"/>
  <c r="A222" i="1" s="1"/>
  <c r="B222" i="1" a="1"/>
  <c r="B222" i="1" s="1"/>
  <c r="A223" i="1" a="1"/>
  <c r="A223" i="1" s="1"/>
  <c r="B223" i="1" a="1"/>
  <c r="B223" i="1" s="1"/>
  <c r="A224" i="1" a="1"/>
  <c r="A224" i="1" s="1"/>
  <c r="B224" i="1" a="1"/>
  <c r="B224" i="1" s="1"/>
  <c r="A225" i="1" a="1"/>
  <c r="A225" i="1" s="1"/>
  <c r="B225" i="1" a="1"/>
  <c r="B225" i="1" s="1"/>
  <c r="A226" i="1" a="1"/>
  <c r="A226" i="1" s="1"/>
  <c r="B226" i="1" a="1"/>
  <c r="B226" i="1" s="1"/>
  <c r="A227" i="1" a="1"/>
  <c r="A227" i="1" s="1"/>
  <c r="B227" i="1" a="1"/>
  <c r="B227" i="1" s="1"/>
  <c r="A228" i="1" a="1"/>
  <c r="A228" i="1" s="1"/>
  <c r="B228" i="1" a="1"/>
  <c r="B228" i="1" s="1"/>
  <c r="A229" i="1" a="1"/>
  <c r="A229" i="1" s="1"/>
  <c r="B229" i="1" a="1"/>
  <c r="B229" i="1" s="1"/>
  <c r="A230" i="1" a="1"/>
  <c r="A230" i="1" s="1"/>
  <c r="B230" i="1" a="1"/>
  <c r="B230" i="1" s="1"/>
  <c r="A231" i="1" a="1"/>
  <c r="A231" i="1" s="1"/>
  <c r="B231" i="1" a="1"/>
  <c r="B231" i="1" s="1"/>
  <c r="A232" i="1" a="1"/>
  <c r="A232" i="1" s="1"/>
  <c r="B232" i="1" a="1"/>
  <c r="B232" i="1" s="1"/>
  <c r="A233" i="1" a="1"/>
  <c r="A233" i="1" s="1"/>
  <c r="B233" i="1" a="1"/>
  <c r="B233" i="1" s="1"/>
  <c r="A234" i="1" a="1"/>
  <c r="A234" i="1" s="1"/>
  <c r="B234" i="1" a="1"/>
  <c r="B234" i="1" s="1"/>
  <c r="A235" i="1" a="1"/>
  <c r="A235" i="1" s="1"/>
  <c r="B235" i="1" a="1"/>
  <c r="B235" i="1" s="1"/>
  <c r="A236" i="1" a="1"/>
  <c r="A236" i="1" s="1"/>
  <c r="B236" i="1" a="1"/>
  <c r="B236" i="1" s="1"/>
  <c r="A237" i="1" a="1"/>
  <c r="A237" i="1" s="1"/>
  <c r="B237" i="1" a="1"/>
  <c r="B237" i="1" s="1"/>
  <c r="A238" i="1" a="1"/>
  <c r="A238" i="1" s="1"/>
  <c r="B238" i="1" a="1"/>
  <c r="B238" i="1" s="1"/>
  <c r="A239" i="1" a="1"/>
  <c r="A239" i="1" s="1"/>
  <c r="B239" i="1" a="1"/>
  <c r="B239" i="1" s="1"/>
  <c r="A240" i="1" a="1"/>
  <c r="A240" i="1" s="1"/>
  <c r="B240" i="1" a="1"/>
  <c r="B240" i="1" s="1"/>
  <c r="A241" i="1" a="1"/>
  <c r="A241" i="1" s="1"/>
  <c r="B241" i="1" a="1"/>
  <c r="B241" i="1" s="1"/>
  <c r="A242" i="1" a="1"/>
  <c r="A242" i="1" s="1"/>
  <c r="B242" i="1" a="1"/>
  <c r="B242" i="1" s="1"/>
  <c r="A243" i="1" a="1"/>
  <c r="A243" i="1" s="1"/>
  <c r="B243" i="1" a="1"/>
  <c r="B243" i="1" s="1"/>
  <c r="A244" i="1" a="1"/>
  <c r="A244" i="1" s="1"/>
  <c r="B244" i="1" a="1"/>
  <c r="B244" i="1" s="1"/>
  <c r="A245" i="1" a="1"/>
  <c r="A245" i="1" s="1"/>
  <c r="B245" i="1" a="1"/>
  <c r="B245" i="1" s="1"/>
  <c r="A246" i="1" a="1"/>
  <c r="A246" i="1" s="1"/>
  <c r="B246" i="1" a="1"/>
  <c r="B246" i="1" s="1"/>
  <c r="A247" i="1" a="1"/>
  <c r="A247" i="1" s="1"/>
  <c r="B247" i="1" a="1"/>
  <c r="B247" i="1" s="1"/>
  <c r="A248" i="1" a="1"/>
  <c r="A248" i="1" s="1"/>
  <c r="B248" i="1" a="1"/>
  <c r="B248" i="1" s="1"/>
  <c r="A249" i="1" a="1"/>
  <c r="A249" i="1" s="1"/>
  <c r="B249" i="1" a="1"/>
  <c r="B249" i="1" s="1"/>
  <c r="A250" i="1" a="1"/>
  <c r="A250" i="1" s="1"/>
  <c r="B250" i="1" a="1"/>
  <c r="B250" i="1" s="1"/>
  <c r="A251" i="1" a="1"/>
  <c r="A251" i="1" s="1"/>
  <c r="B251" i="1" a="1"/>
  <c r="B251" i="1" s="1"/>
  <c r="A252" i="1" a="1"/>
  <c r="A252" i="1" s="1"/>
  <c r="B252" i="1" a="1"/>
  <c r="B252" i="1" s="1"/>
  <c r="A253" i="1" a="1"/>
  <c r="A253" i="1" s="1"/>
  <c r="B253" i="1" a="1"/>
  <c r="B253" i="1" s="1"/>
  <c r="A254" i="1" a="1"/>
  <c r="A254" i="1" s="1"/>
  <c r="B254" i="1" a="1"/>
  <c r="B254" i="1" s="1"/>
  <c r="A255" i="1" a="1"/>
  <c r="A255" i="1" s="1"/>
  <c r="B255" i="1" a="1"/>
  <c r="B255" i="1" s="1"/>
  <c r="A256" i="1" a="1"/>
  <c r="A256" i="1" s="1"/>
  <c r="B256" i="1" a="1"/>
  <c r="B256" i="1" s="1"/>
  <c r="A257" i="1" a="1"/>
  <c r="A257" i="1" s="1"/>
  <c r="B257" i="1" a="1"/>
  <c r="B257" i="1" s="1"/>
  <c r="A258" i="1" a="1"/>
  <c r="A258" i="1" s="1"/>
  <c r="B258" i="1" a="1"/>
  <c r="B258" i="1" s="1"/>
  <c r="A259" i="1" a="1"/>
  <c r="A259" i="1" s="1"/>
  <c r="B259" i="1" a="1"/>
  <c r="B259" i="1" s="1"/>
  <c r="A260" i="1" a="1"/>
  <c r="A260" i="1" s="1"/>
  <c r="B260" i="1" a="1"/>
  <c r="B260" i="1" s="1"/>
  <c r="A261" i="1" a="1"/>
  <c r="A261" i="1" s="1"/>
  <c r="B261" i="1" a="1"/>
  <c r="B261" i="1" s="1"/>
  <c r="A262" i="1" a="1"/>
  <c r="A262" i="1" s="1"/>
  <c r="B262" i="1" a="1"/>
  <c r="B262" i="1" s="1"/>
  <c r="A263" i="1" a="1"/>
  <c r="A263" i="1" s="1"/>
  <c r="B263" i="1" a="1"/>
  <c r="B263" i="1" s="1"/>
  <c r="A264" i="1" a="1"/>
  <c r="A264" i="1" s="1"/>
  <c r="B264" i="1" a="1"/>
  <c r="B264" i="1" s="1"/>
  <c r="A265" i="1" a="1"/>
  <c r="A265" i="1" s="1"/>
  <c r="B265" i="1" a="1"/>
  <c r="B265" i="1" s="1"/>
  <c r="A266" i="1" a="1"/>
  <c r="A266" i="1" s="1"/>
  <c r="B266" i="1" a="1"/>
  <c r="B266" i="1" s="1"/>
  <c r="A267" i="1" a="1"/>
  <c r="A267" i="1" s="1"/>
  <c r="B267" i="1" a="1"/>
  <c r="B267" i="1" s="1"/>
  <c r="A268" i="1" a="1"/>
  <c r="A268" i="1" s="1"/>
  <c r="B268" i="1" a="1"/>
  <c r="B268" i="1" s="1"/>
  <c r="A269" i="1" a="1"/>
  <c r="A269" i="1" s="1"/>
  <c r="B269" i="1" a="1"/>
  <c r="B269" i="1" s="1"/>
  <c r="A270" i="1" a="1"/>
  <c r="A270" i="1" s="1"/>
  <c r="B270" i="1" a="1"/>
  <c r="B270" i="1" s="1"/>
  <c r="A271" i="1" a="1"/>
  <c r="A271" i="1" s="1"/>
  <c r="B271" i="1" a="1"/>
  <c r="B271" i="1" s="1"/>
  <c r="A272" i="1" a="1"/>
  <c r="A272" i="1" s="1"/>
  <c r="B272" i="1" a="1"/>
  <c r="B272" i="1" s="1"/>
  <c r="A273" i="1" a="1"/>
  <c r="A273" i="1" s="1"/>
  <c r="B273" i="1" a="1"/>
  <c r="B273" i="1" s="1"/>
  <c r="A274" i="1" a="1"/>
  <c r="A274" i="1" s="1"/>
  <c r="B274" i="1" a="1"/>
  <c r="B274" i="1" s="1"/>
  <c r="A275" i="1" a="1"/>
  <c r="A275" i="1" s="1"/>
  <c r="B275" i="1" a="1"/>
  <c r="B275" i="1" s="1"/>
  <c r="A276" i="1" a="1"/>
  <c r="A276" i="1" s="1"/>
  <c r="B276" i="1" a="1"/>
  <c r="B276" i="1" s="1"/>
  <c r="A277" i="1" a="1"/>
  <c r="A277" i="1" s="1"/>
  <c r="B277" i="1" a="1"/>
  <c r="B277" i="1" s="1"/>
  <c r="A278" i="1" a="1"/>
  <c r="A278" i="1" s="1"/>
  <c r="B278" i="1" a="1"/>
  <c r="B278" i="1" s="1"/>
  <c r="A279" i="1" a="1"/>
  <c r="A279" i="1" s="1"/>
  <c r="B279" i="1" a="1"/>
  <c r="B279" i="1" s="1"/>
  <c r="A280" i="1" a="1"/>
  <c r="A280" i="1" s="1"/>
  <c r="B280" i="1" a="1"/>
  <c r="B280" i="1" s="1"/>
  <c r="A281" i="1" a="1"/>
  <c r="A281" i="1" s="1"/>
  <c r="B281" i="1" a="1"/>
  <c r="B281" i="1" s="1"/>
  <c r="A282" i="1" a="1"/>
  <c r="A282" i="1" s="1"/>
  <c r="B282" i="1" a="1"/>
  <c r="B282" i="1" s="1"/>
  <c r="A283" i="1" a="1"/>
  <c r="A283" i="1" s="1"/>
  <c r="B283" i="1" a="1"/>
  <c r="B283" i="1" s="1"/>
  <c r="A284" i="1" a="1"/>
  <c r="A284" i="1" s="1"/>
  <c r="B284" i="1" a="1"/>
  <c r="B284" i="1" s="1"/>
  <c r="A285" i="1" a="1"/>
  <c r="A285" i="1" s="1"/>
  <c r="B285" i="1" a="1"/>
  <c r="B285" i="1" s="1"/>
  <c r="A286" i="1" a="1"/>
  <c r="A286" i="1" s="1"/>
  <c r="B286" i="1" a="1"/>
  <c r="B286" i="1" s="1"/>
  <c r="A287" i="1" a="1"/>
  <c r="A287" i="1" s="1"/>
  <c r="B287" i="1" a="1"/>
  <c r="B287" i="1" s="1"/>
  <c r="A288" i="1" a="1"/>
  <c r="A288" i="1" s="1"/>
  <c r="B288" i="1" a="1"/>
  <c r="B288" i="1" s="1"/>
  <c r="A289" i="1" a="1"/>
  <c r="A289" i="1" s="1"/>
  <c r="B289" i="1" a="1"/>
  <c r="B289" i="1" s="1"/>
  <c r="A290" i="1" a="1"/>
  <c r="A290" i="1" s="1"/>
  <c r="B290" i="1" a="1"/>
  <c r="B290" i="1" s="1"/>
  <c r="A291" i="1" a="1"/>
  <c r="A291" i="1" s="1"/>
  <c r="B291" i="1" a="1"/>
  <c r="B291" i="1" s="1"/>
  <c r="A292" i="1" a="1"/>
  <c r="A292" i="1" s="1"/>
  <c r="B292" i="1" a="1"/>
  <c r="B292" i="1" s="1"/>
  <c r="A293" i="1" a="1"/>
  <c r="A293" i="1" s="1"/>
  <c r="B293" i="1" a="1"/>
  <c r="B293" i="1" s="1"/>
  <c r="A294" i="1" a="1"/>
  <c r="A294" i="1" s="1"/>
  <c r="B294" i="1" a="1"/>
  <c r="B294" i="1" s="1"/>
  <c r="A295" i="1" a="1"/>
  <c r="A295" i="1" s="1"/>
  <c r="B295" i="1" a="1"/>
  <c r="B295" i="1" s="1"/>
  <c r="A296" i="1" a="1"/>
  <c r="A296" i="1" s="1"/>
  <c r="B296" i="1" a="1"/>
  <c r="B296" i="1" s="1"/>
  <c r="A297" i="1" a="1"/>
  <c r="A297" i="1" s="1"/>
  <c r="B297" i="1" a="1"/>
  <c r="B297" i="1" s="1"/>
  <c r="A298" i="1" a="1"/>
  <c r="A298" i="1" s="1"/>
  <c r="B298" i="1" a="1"/>
  <c r="B298" i="1" s="1"/>
  <c r="A299" i="1" a="1"/>
  <c r="A299" i="1" s="1"/>
  <c r="B299" i="1" a="1"/>
  <c r="B299" i="1" s="1"/>
  <c r="A300" i="1" a="1"/>
  <c r="A300" i="1" s="1"/>
  <c r="B300" i="1" a="1"/>
  <c r="B300" i="1" s="1"/>
  <c r="A301" i="1" a="1"/>
  <c r="A301" i="1" s="1"/>
  <c r="B301" i="1" a="1"/>
  <c r="B301" i="1" s="1"/>
  <c r="A302" i="1" a="1"/>
  <c r="A302" i="1" s="1"/>
  <c r="B302" i="1" a="1"/>
  <c r="B302" i="1" s="1"/>
  <c r="A303" i="1" a="1"/>
  <c r="A303" i="1" s="1"/>
  <c r="B303" i="1" a="1"/>
  <c r="B303" i="1" s="1"/>
  <c r="A304" i="1" a="1"/>
  <c r="A304" i="1" s="1"/>
  <c r="B304" i="1" a="1"/>
  <c r="B304" i="1" s="1"/>
  <c r="A305" i="1" a="1"/>
  <c r="A305" i="1" s="1"/>
  <c r="B305" i="1" a="1"/>
  <c r="B305" i="1" s="1"/>
  <c r="A306" i="1" a="1"/>
  <c r="A306" i="1" s="1"/>
  <c r="B306" i="1" a="1"/>
  <c r="B306" i="1" s="1"/>
  <c r="A307" i="1" a="1"/>
  <c r="A307" i="1" s="1"/>
  <c r="B307" i="1" a="1"/>
  <c r="B307" i="1" s="1"/>
  <c r="A308" i="1" a="1"/>
  <c r="A308" i="1" s="1"/>
  <c r="B308" i="1" a="1"/>
  <c r="B308" i="1" s="1"/>
  <c r="A309" i="1" a="1"/>
  <c r="A309" i="1" s="1"/>
  <c r="B309" i="1" a="1"/>
  <c r="B309" i="1" s="1"/>
  <c r="A310" i="1" a="1"/>
  <c r="A310" i="1" s="1"/>
  <c r="B310" i="1" a="1"/>
  <c r="B310" i="1" s="1"/>
  <c r="A311" i="1" a="1"/>
  <c r="A311" i="1" s="1"/>
  <c r="B311" i="1" a="1"/>
  <c r="B311" i="1" s="1"/>
  <c r="A312" i="1" a="1"/>
  <c r="A312" i="1" s="1"/>
  <c r="B312" i="1" a="1"/>
  <c r="B312" i="1" s="1"/>
  <c r="A313" i="1" a="1"/>
  <c r="A313" i="1" s="1"/>
  <c r="B313" i="1" a="1"/>
  <c r="B313" i="1" s="1"/>
  <c r="A314" i="1" a="1"/>
  <c r="A314" i="1" s="1"/>
  <c r="B314" i="1" a="1"/>
  <c r="B314" i="1" s="1"/>
  <c r="A315" i="1" a="1"/>
  <c r="A315" i="1" s="1"/>
  <c r="B315" i="1" a="1"/>
  <c r="B315" i="1" s="1"/>
  <c r="A316" i="1" a="1"/>
  <c r="A316" i="1" s="1"/>
  <c r="B316" i="1" a="1"/>
  <c r="B316" i="1" s="1"/>
  <c r="A317" i="1" a="1"/>
  <c r="A317" i="1" s="1"/>
  <c r="B317" i="1" a="1"/>
  <c r="B317" i="1" s="1"/>
  <c r="A318" i="1" a="1"/>
  <c r="A318" i="1" s="1"/>
  <c r="B318" i="1" a="1"/>
  <c r="B318" i="1" s="1"/>
  <c r="A319" i="1" a="1"/>
  <c r="A319" i="1" s="1"/>
  <c r="B319" i="1" a="1"/>
  <c r="B319" i="1" s="1"/>
  <c r="A320" i="1" a="1"/>
  <c r="A320" i="1" s="1"/>
  <c r="B320" i="1" a="1"/>
  <c r="B320" i="1" s="1"/>
  <c r="A321" i="1" a="1"/>
  <c r="A321" i="1" s="1"/>
  <c r="B321" i="1" a="1"/>
  <c r="B321" i="1" s="1"/>
  <c r="A322" i="1" a="1"/>
  <c r="A322" i="1" s="1"/>
  <c r="B322" i="1" a="1"/>
  <c r="B322" i="1" s="1"/>
  <c r="A323" i="1" a="1"/>
  <c r="A323" i="1" s="1"/>
  <c r="B323" i="1" a="1"/>
  <c r="B323" i="1" s="1"/>
  <c r="A324" i="1" a="1"/>
  <c r="A324" i="1" s="1"/>
  <c r="B324" i="1" a="1"/>
  <c r="B324" i="1" s="1"/>
  <c r="A325" i="1" a="1"/>
  <c r="A325" i="1" s="1"/>
  <c r="B325" i="1" a="1"/>
  <c r="B325" i="1" s="1"/>
  <c r="A326" i="1" a="1"/>
  <c r="A326" i="1" s="1"/>
  <c r="B326" i="1" a="1"/>
  <c r="B326" i="1" s="1"/>
  <c r="A327" i="1" a="1"/>
  <c r="A327" i="1" s="1"/>
  <c r="B327" i="1" a="1"/>
  <c r="B327" i="1" s="1"/>
  <c r="A328" i="1" a="1"/>
  <c r="A328" i="1" s="1"/>
  <c r="B328" i="1" a="1"/>
  <c r="B328" i="1" s="1"/>
  <c r="A329" i="1" a="1"/>
  <c r="A329" i="1" s="1"/>
  <c r="B329" i="1" a="1"/>
  <c r="B329" i="1" s="1"/>
  <c r="A330" i="1" a="1"/>
  <c r="A330" i="1" s="1"/>
  <c r="B330" i="1" a="1"/>
  <c r="B330" i="1" s="1"/>
  <c r="A331" i="1" a="1"/>
  <c r="A331" i="1" s="1"/>
  <c r="B331" i="1" a="1"/>
  <c r="B331" i="1" s="1"/>
  <c r="A332" i="1" a="1"/>
  <c r="A332" i="1" s="1"/>
  <c r="B332" i="1" a="1"/>
  <c r="B332" i="1" s="1"/>
  <c r="A333" i="1" a="1"/>
  <c r="A333" i="1" s="1"/>
  <c r="B333" i="1" a="1"/>
  <c r="B333" i="1" s="1"/>
  <c r="A334" i="1" a="1"/>
  <c r="A334" i="1" s="1"/>
  <c r="B334" i="1" a="1"/>
  <c r="B334" i="1" s="1"/>
  <c r="A335" i="1" a="1"/>
  <c r="A335" i="1" s="1"/>
  <c r="B335" i="1" a="1"/>
  <c r="B335" i="1" s="1"/>
  <c r="A336" i="1" a="1"/>
  <c r="A336" i="1" s="1"/>
  <c r="B336" i="1" a="1"/>
  <c r="B336" i="1" s="1"/>
  <c r="A337" i="1" a="1"/>
  <c r="A337" i="1" s="1"/>
  <c r="B337" i="1" a="1"/>
  <c r="B337" i="1" s="1"/>
  <c r="A338" i="1" a="1"/>
  <c r="A338" i="1" s="1"/>
  <c r="B338" i="1" a="1"/>
  <c r="B338" i="1" s="1"/>
  <c r="A339" i="1" a="1"/>
  <c r="A339" i="1" s="1"/>
  <c r="B339" i="1" a="1"/>
  <c r="B339" i="1" s="1"/>
  <c r="A340" i="1" a="1"/>
  <c r="A340" i="1" s="1"/>
  <c r="B340" i="1" a="1"/>
  <c r="B340" i="1" s="1"/>
  <c r="A341" i="1" a="1"/>
  <c r="A341" i="1" s="1"/>
  <c r="B341" i="1" a="1"/>
  <c r="B341" i="1" s="1"/>
  <c r="A342" i="1" a="1"/>
  <c r="A342" i="1" s="1"/>
  <c r="B342" i="1" a="1"/>
  <c r="B342" i="1" s="1"/>
  <c r="A343" i="1" a="1"/>
  <c r="A343" i="1" s="1"/>
  <c r="B343" i="1" a="1"/>
  <c r="B343" i="1" s="1"/>
  <c r="A344" i="1" a="1"/>
  <c r="A344" i="1" s="1"/>
  <c r="B344" i="1" a="1"/>
  <c r="B344" i="1" s="1"/>
  <c r="A345" i="1" a="1"/>
  <c r="A345" i="1" s="1"/>
  <c r="B345" i="1" a="1"/>
  <c r="B345" i="1" s="1"/>
  <c r="A346" i="1" a="1"/>
  <c r="A346" i="1" s="1"/>
  <c r="B346" i="1" a="1"/>
  <c r="B346" i="1" s="1"/>
  <c r="A347" i="1" a="1"/>
  <c r="A347" i="1" s="1"/>
  <c r="B347" i="1" a="1"/>
  <c r="B347" i="1" s="1"/>
  <c r="A348" i="1" a="1"/>
  <c r="A348" i="1" s="1"/>
  <c r="B348" i="1" a="1"/>
  <c r="B348" i="1" s="1"/>
  <c r="A349" i="1" a="1"/>
  <c r="A349" i="1" s="1"/>
  <c r="B349" i="1" a="1"/>
  <c r="B349" i="1" s="1"/>
  <c r="A350" i="1" a="1"/>
  <c r="A350" i="1" s="1"/>
  <c r="B350" i="1" a="1"/>
  <c r="B350" i="1" s="1"/>
  <c r="A351" i="1" a="1"/>
  <c r="A351" i="1" s="1"/>
  <c r="B351" i="1" a="1"/>
  <c r="B351" i="1" s="1"/>
  <c r="A352" i="1" a="1"/>
  <c r="A352" i="1" s="1"/>
  <c r="B352" i="1" a="1"/>
  <c r="B352" i="1" s="1"/>
  <c r="A353" i="1" a="1"/>
  <c r="A353" i="1" s="1"/>
  <c r="B353" i="1" a="1"/>
  <c r="B353" i="1" s="1"/>
  <c r="A354" i="1" a="1"/>
  <c r="A354" i="1" s="1"/>
  <c r="B354" i="1" a="1"/>
  <c r="B354" i="1" s="1"/>
  <c r="A355" i="1" a="1"/>
  <c r="A355" i="1" s="1"/>
  <c r="B355" i="1" a="1"/>
  <c r="B355" i="1" s="1"/>
  <c r="A356" i="1" a="1"/>
  <c r="A356" i="1" s="1"/>
  <c r="B356" i="1" a="1"/>
  <c r="B356" i="1" s="1"/>
  <c r="A357" i="1" a="1"/>
  <c r="A357" i="1" s="1"/>
  <c r="B357" i="1" a="1"/>
  <c r="B357" i="1" s="1"/>
  <c r="A358" i="1" a="1"/>
  <c r="A358" i="1" s="1"/>
  <c r="B358" i="1" a="1"/>
  <c r="B358" i="1" s="1"/>
  <c r="A359" i="1" a="1"/>
  <c r="A359" i="1" s="1"/>
  <c r="B359" i="1" a="1"/>
  <c r="B359" i="1" s="1"/>
  <c r="A360" i="1" a="1"/>
  <c r="A360" i="1" s="1"/>
  <c r="B360" i="1" a="1"/>
  <c r="B360" i="1" s="1"/>
  <c r="A361" i="1" a="1"/>
  <c r="A361" i="1" s="1"/>
  <c r="B361" i="1" a="1"/>
  <c r="B361" i="1" s="1"/>
  <c r="A362" i="1" a="1"/>
  <c r="A362" i="1" s="1"/>
  <c r="B362" i="1" a="1"/>
  <c r="B362" i="1" s="1"/>
  <c r="A363" i="1" a="1"/>
  <c r="A363" i="1" s="1"/>
  <c r="B363" i="1" a="1"/>
  <c r="B363" i="1" s="1"/>
  <c r="A364" i="1" a="1"/>
  <c r="A364" i="1" s="1"/>
  <c r="B364" i="1" a="1"/>
  <c r="B364" i="1" s="1"/>
  <c r="A365" i="1" a="1"/>
  <c r="A365" i="1" s="1"/>
  <c r="B365" i="1" a="1"/>
  <c r="B365" i="1" s="1"/>
  <c r="A366" i="1" a="1"/>
  <c r="A366" i="1" s="1"/>
  <c r="B366" i="1" a="1"/>
  <c r="B366" i="1" s="1"/>
  <c r="A367" i="1" a="1"/>
  <c r="A367" i="1" s="1"/>
  <c r="B367" i="1" a="1"/>
  <c r="B367" i="1" s="1"/>
  <c r="A368" i="1" a="1"/>
  <c r="A368" i="1" s="1"/>
  <c r="B368" i="1" a="1"/>
  <c r="B368" i="1" s="1"/>
  <c r="A369" i="1" a="1"/>
  <c r="A369" i="1" s="1"/>
  <c r="B369" i="1" a="1"/>
  <c r="B369" i="1" s="1"/>
  <c r="A370" i="1" a="1"/>
  <c r="A370" i="1" s="1"/>
  <c r="B370" i="1" a="1"/>
  <c r="B370" i="1" s="1"/>
  <c r="A371" i="1" a="1"/>
  <c r="A371" i="1" s="1"/>
  <c r="B371" i="1" a="1"/>
  <c r="B371" i="1" s="1"/>
  <c r="A372" i="1" a="1"/>
  <c r="A372" i="1" s="1"/>
  <c r="B372" i="1" a="1"/>
  <c r="B372" i="1" s="1"/>
  <c r="A373" i="1" a="1"/>
  <c r="A373" i="1" s="1"/>
  <c r="B373" i="1" a="1"/>
  <c r="B373" i="1" s="1"/>
  <c r="A374" i="1" a="1"/>
  <c r="A374" i="1" s="1"/>
  <c r="B374" i="1" a="1"/>
  <c r="B374" i="1" s="1"/>
  <c r="A375" i="1" a="1"/>
  <c r="A375" i="1" s="1"/>
  <c r="B375" i="1" a="1"/>
  <c r="B375" i="1" s="1"/>
  <c r="A376" i="1" a="1"/>
  <c r="A376" i="1" s="1"/>
  <c r="B376" i="1" a="1"/>
  <c r="B376" i="1" s="1"/>
  <c r="A377" i="1" a="1"/>
  <c r="A377" i="1" s="1"/>
  <c r="B377" i="1" a="1"/>
  <c r="B377" i="1" s="1"/>
  <c r="A378" i="1" a="1"/>
  <c r="A378" i="1" s="1"/>
  <c r="B378" i="1" a="1"/>
  <c r="B378" i="1" s="1"/>
  <c r="A379" i="1" a="1"/>
  <c r="A379" i="1" s="1"/>
  <c r="B379" i="1" a="1"/>
  <c r="B379" i="1" s="1"/>
  <c r="A380" i="1" a="1"/>
  <c r="A380" i="1" s="1"/>
  <c r="B380" i="1" a="1"/>
  <c r="B380" i="1" s="1"/>
  <c r="A381" i="1" a="1"/>
  <c r="A381" i="1" s="1"/>
  <c r="B381" i="1" a="1"/>
  <c r="B381" i="1" s="1"/>
  <c r="A382" i="1" a="1"/>
  <c r="A382" i="1" s="1"/>
  <c r="B382" i="1" a="1"/>
  <c r="B382" i="1" s="1"/>
  <c r="A383" i="1" a="1"/>
  <c r="A383" i="1" s="1"/>
  <c r="B383" i="1" a="1"/>
  <c r="B383" i="1" s="1"/>
  <c r="A384" i="1" a="1"/>
  <c r="A384" i="1" s="1"/>
  <c r="B384" i="1" a="1"/>
  <c r="B384" i="1" s="1"/>
  <c r="A385" i="1" a="1"/>
  <c r="A385" i="1" s="1"/>
  <c r="B385" i="1" a="1"/>
  <c r="B385" i="1" s="1"/>
  <c r="A386" i="1" a="1"/>
  <c r="A386" i="1" s="1"/>
  <c r="B386" i="1" a="1"/>
  <c r="B386" i="1" s="1"/>
  <c r="A387" i="1" a="1"/>
  <c r="A387" i="1" s="1"/>
  <c r="B387" i="1" a="1"/>
  <c r="B387" i="1" s="1"/>
  <c r="A388" i="1" a="1"/>
  <c r="A388" i="1" s="1"/>
  <c r="B388" i="1" a="1"/>
  <c r="B388" i="1" s="1"/>
  <c r="A389" i="1" a="1"/>
  <c r="A389" i="1" s="1"/>
  <c r="B389" i="1" a="1"/>
  <c r="B389" i="1" s="1"/>
  <c r="A390" i="1" a="1"/>
  <c r="A390" i="1" s="1"/>
  <c r="B390" i="1" a="1"/>
  <c r="B390" i="1" s="1"/>
  <c r="A391" i="1" a="1"/>
  <c r="A391" i="1" s="1"/>
  <c r="B391" i="1" a="1"/>
  <c r="B391" i="1" s="1"/>
  <c r="A392" i="1" a="1"/>
  <c r="A392" i="1" s="1"/>
  <c r="B392" i="1" a="1"/>
  <c r="B392" i="1" s="1"/>
  <c r="A393" i="1" a="1"/>
  <c r="A393" i="1" s="1"/>
  <c r="B393" i="1" a="1"/>
  <c r="B393" i="1" s="1"/>
  <c r="A394" i="1" a="1"/>
  <c r="A394" i="1" s="1"/>
  <c r="B394" i="1" a="1"/>
  <c r="B394" i="1" s="1"/>
  <c r="A395" i="1" a="1"/>
  <c r="A395" i="1" s="1"/>
  <c r="B395" i="1" a="1"/>
  <c r="B395" i="1" s="1"/>
  <c r="A396" i="1" a="1"/>
  <c r="A396" i="1" s="1"/>
  <c r="B396" i="1" a="1"/>
  <c r="B396" i="1" s="1"/>
  <c r="A397" i="1" a="1"/>
  <c r="A397" i="1" s="1"/>
  <c r="B397" i="1" a="1"/>
  <c r="B397" i="1" s="1"/>
  <c r="A398" i="1" a="1"/>
  <c r="A398" i="1" s="1"/>
  <c r="B398" i="1" a="1"/>
  <c r="B398" i="1" s="1"/>
  <c r="A399" i="1" a="1"/>
  <c r="A399" i="1" s="1"/>
  <c r="B399" i="1" a="1"/>
  <c r="B399" i="1" s="1"/>
  <c r="A400" i="1" a="1"/>
  <c r="A400" i="1" s="1"/>
  <c r="B400" i="1" a="1"/>
  <c r="B400" i="1" s="1"/>
  <c r="A401" i="1" a="1"/>
  <c r="A401" i="1" s="1"/>
  <c r="B401" i="1" a="1"/>
  <c r="B401" i="1" s="1"/>
  <c r="A402" i="1" a="1"/>
  <c r="A402" i="1" s="1"/>
  <c r="B402" i="1" a="1"/>
  <c r="B402" i="1" s="1"/>
  <c r="A403" i="1" a="1"/>
  <c r="A403" i="1" s="1"/>
  <c r="B403" i="1" a="1"/>
  <c r="B403" i="1" s="1"/>
  <c r="A404" i="1" a="1"/>
  <c r="A404" i="1" s="1"/>
  <c r="B404" i="1" a="1"/>
  <c r="B404" i="1" s="1"/>
  <c r="A405" i="1" a="1"/>
  <c r="A405" i="1" s="1"/>
  <c r="B405" i="1" a="1"/>
  <c r="B405" i="1" s="1"/>
  <c r="A406" i="1" a="1"/>
  <c r="A406" i="1" s="1"/>
  <c r="B406" i="1" a="1"/>
  <c r="B406" i="1" s="1"/>
  <c r="A407" i="1" a="1"/>
  <c r="A407" i="1" s="1"/>
  <c r="B407" i="1" a="1"/>
  <c r="B407" i="1" s="1"/>
  <c r="A408" i="1" a="1"/>
  <c r="A408" i="1" s="1"/>
  <c r="B408" i="1" a="1"/>
  <c r="B408" i="1" s="1"/>
  <c r="A409" i="1" a="1"/>
  <c r="A409" i="1" s="1"/>
  <c r="B409" i="1" a="1"/>
  <c r="B409" i="1" s="1"/>
  <c r="A410" i="1" a="1"/>
  <c r="A410" i="1" s="1"/>
  <c r="B410" i="1" a="1"/>
  <c r="B410" i="1" s="1"/>
  <c r="A411" i="1" a="1"/>
  <c r="A411" i="1" s="1"/>
  <c r="B411" i="1" a="1"/>
  <c r="B411" i="1" s="1"/>
  <c r="A412" i="1" a="1"/>
  <c r="A412" i="1" s="1"/>
  <c r="B412" i="1" a="1"/>
  <c r="B412" i="1" s="1"/>
  <c r="A413" i="1" a="1"/>
  <c r="A413" i="1" s="1"/>
  <c r="B413" i="1" a="1"/>
  <c r="B413" i="1" s="1"/>
  <c r="A414" i="1" a="1"/>
  <c r="A414" i="1" s="1"/>
  <c r="B414" i="1" a="1"/>
  <c r="B414" i="1" s="1"/>
  <c r="A415" i="1" a="1"/>
  <c r="A415" i="1" s="1"/>
  <c r="B415" i="1" a="1"/>
  <c r="B415" i="1" s="1"/>
  <c r="A416" i="1" a="1"/>
  <c r="A416" i="1" s="1"/>
  <c r="B416" i="1" a="1"/>
  <c r="B416" i="1" s="1"/>
  <c r="A417" i="1" a="1"/>
  <c r="A417" i="1" s="1"/>
  <c r="B417" i="1" a="1"/>
  <c r="B417" i="1" s="1"/>
  <c r="A418" i="1" a="1"/>
  <c r="A418" i="1" s="1"/>
  <c r="B418" i="1" a="1"/>
  <c r="B418" i="1" s="1"/>
  <c r="A419" i="1" a="1"/>
  <c r="A419" i="1" s="1"/>
  <c r="B419" i="1" a="1"/>
  <c r="B419" i="1" s="1"/>
  <c r="A420" i="1" a="1"/>
  <c r="A420" i="1" s="1"/>
  <c r="B420" i="1" a="1"/>
  <c r="B420" i="1" s="1"/>
  <c r="A421" i="1" a="1"/>
  <c r="A421" i="1" s="1"/>
  <c r="B421" i="1" a="1"/>
  <c r="B421" i="1" s="1"/>
  <c r="A422" i="1" a="1"/>
  <c r="A422" i="1" s="1"/>
  <c r="B422" i="1" a="1"/>
  <c r="B422" i="1" s="1"/>
  <c r="A423" i="1" a="1"/>
  <c r="A423" i="1" s="1"/>
  <c r="B423" i="1" a="1"/>
  <c r="B423" i="1" s="1"/>
  <c r="A424" i="1" a="1"/>
  <c r="A424" i="1" s="1"/>
  <c r="B424" i="1" a="1"/>
  <c r="B424" i="1" s="1"/>
  <c r="A425" i="1" a="1"/>
  <c r="A425" i="1" s="1"/>
  <c r="B425" i="1" a="1"/>
  <c r="B425" i="1" s="1"/>
  <c r="A426" i="1" a="1"/>
  <c r="A426" i="1" s="1"/>
  <c r="B426" i="1" a="1"/>
  <c r="B426" i="1" s="1"/>
  <c r="A427" i="1" a="1"/>
  <c r="A427" i="1" s="1"/>
  <c r="B427" i="1" a="1"/>
  <c r="B427" i="1" s="1"/>
  <c r="A428" i="1" a="1"/>
  <c r="A428" i="1" s="1"/>
  <c r="B428" i="1" a="1"/>
  <c r="B428" i="1" s="1"/>
  <c r="A429" i="1" a="1"/>
  <c r="A429" i="1" s="1"/>
  <c r="B429" i="1" a="1"/>
  <c r="B429" i="1" s="1"/>
  <c r="A430" i="1" a="1"/>
  <c r="A430" i="1" s="1"/>
  <c r="B430" i="1" a="1"/>
  <c r="B430" i="1" s="1"/>
  <c r="A431" i="1" a="1"/>
  <c r="A431" i="1" s="1"/>
  <c r="B431" i="1" a="1"/>
  <c r="B431" i="1" s="1"/>
  <c r="A432" i="1" a="1"/>
  <c r="A432" i="1" s="1"/>
  <c r="B432" i="1" a="1"/>
  <c r="B432" i="1" s="1"/>
  <c r="A433" i="1" a="1"/>
  <c r="A433" i="1" s="1"/>
  <c r="B433" i="1" a="1"/>
  <c r="B433" i="1" s="1"/>
  <c r="A434" i="1" a="1"/>
  <c r="A434" i="1" s="1"/>
  <c r="B434" i="1" a="1"/>
  <c r="B434" i="1" s="1"/>
  <c r="A435" i="1" a="1"/>
  <c r="A435" i="1" s="1"/>
  <c r="B435" i="1" a="1"/>
  <c r="B435" i="1" s="1"/>
  <c r="A436" i="1" a="1"/>
  <c r="A436" i="1" s="1"/>
  <c r="B436" i="1" a="1"/>
  <c r="B436" i="1" s="1"/>
  <c r="A437" i="1" a="1"/>
  <c r="A437" i="1" s="1"/>
  <c r="B437" i="1" a="1"/>
  <c r="B437" i="1" s="1"/>
  <c r="A438" i="1" a="1"/>
  <c r="A438" i="1" s="1"/>
  <c r="B438" i="1" a="1"/>
  <c r="B438" i="1" s="1"/>
  <c r="A439" i="1" a="1"/>
  <c r="A439" i="1" s="1"/>
  <c r="B439" i="1" a="1"/>
  <c r="B439" i="1" s="1"/>
  <c r="A440" i="1" a="1"/>
  <c r="A440" i="1" s="1"/>
  <c r="B440" i="1" a="1"/>
  <c r="B440" i="1" s="1"/>
  <c r="A441" i="1" a="1"/>
  <c r="A441" i="1" s="1"/>
  <c r="B441" i="1" a="1"/>
  <c r="B441" i="1" s="1"/>
  <c r="A442" i="1" a="1"/>
  <c r="A442" i="1" s="1"/>
  <c r="B442" i="1" a="1"/>
  <c r="B442" i="1" s="1"/>
  <c r="A443" i="1" a="1"/>
  <c r="A443" i="1" s="1"/>
  <c r="B443" i="1" a="1"/>
  <c r="B443" i="1" s="1"/>
  <c r="A444" i="1" a="1"/>
  <c r="A444" i="1" s="1"/>
  <c r="B444" i="1" a="1"/>
  <c r="B444" i="1" s="1"/>
  <c r="A445" i="1" a="1"/>
  <c r="A445" i="1" s="1"/>
  <c r="B445" i="1" a="1"/>
  <c r="B445" i="1" s="1"/>
  <c r="A446" i="1" a="1"/>
  <c r="A446" i="1" s="1"/>
  <c r="B446" i="1" a="1"/>
  <c r="B446" i="1" s="1"/>
  <c r="A447" i="1" a="1"/>
  <c r="A447" i="1" s="1"/>
  <c r="B447" i="1" a="1"/>
  <c r="B447" i="1" s="1"/>
  <c r="A448" i="1" a="1"/>
  <c r="A448" i="1" s="1"/>
  <c r="B448" i="1" a="1"/>
  <c r="B448" i="1" s="1"/>
  <c r="A449" i="1" a="1"/>
  <c r="A449" i="1" s="1"/>
  <c r="B449" i="1" a="1"/>
  <c r="B449" i="1" s="1"/>
  <c r="A450" i="1" a="1"/>
  <c r="A450" i="1" s="1"/>
  <c r="B450" i="1" a="1"/>
  <c r="B450" i="1" s="1"/>
  <c r="A451" i="1" a="1"/>
  <c r="A451" i="1" s="1"/>
  <c r="B451" i="1" a="1"/>
  <c r="B451" i="1" s="1"/>
  <c r="A452" i="1" a="1"/>
  <c r="A452" i="1" s="1"/>
  <c r="B452" i="1" a="1"/>
  <c r="B452" i="1" s="1"/>
  <c r="A453" i="1" a="1"/>
  <c r="A453" i="1" s="1"/>
  <c r="B453" i="1" a="1"/>
  <c r="B453" i="1" s="1"/>
  <c r="A454" i="1" a="1"/>
  <c r="A454" i="1" s="1"/>
  <c r="B454" i="1" a="1"/>
  <c r="B454" i="1" s="1"/>
  <c r="A455" i="1" a="1"/>
  <c r="A455" i="1" s="1"/>
  <c r="B455" i="1" a="1"/>
  <c r="B455" i="1" s="1"/>
  <c r="A456" i="1" a="1"/>
  <c r="A456" i="1" s="1"/>
  <c r="B456" i="1" a="1"/>
  <c r="B456" i="1" s="1"/>
  <c r="A457" i="1" a="1"/>
  <c r="A457" i="1" s="1"/>
  <c r="B457" i="1" a="1"/>
  <c r="B457" i="1" s="1"/>
  <c r="A458" i="1" a="1"/>
  <c r="A458" i="1" s="1"/>
  <c r="B458" i="1" a="1"/>
  <c r="B458" i="1" s="1"/>
  <c r="A459" i="1" a="1"/>
  <c r="A459" i="1" s="1"/>
  <c r="B459" i="1" a="1"/>
  <c r="B459" i="1" s="1"/>
  <c r="A460" i="1" a="1"/>
  <c r="A460" i="1" s="1"/>
  <c r="B460" i="1" a="1"/>
  <c r="B460" i="1" s="1"/>
  <c r="A461" i="1" a="1"/>
  <c r="A461" i="1" s="1"/>
  <c r="B461" i="1" a="1"/>
  <c r="B461" i="1" s="1"/>
  <c r="A462" i="1" a="1"/>
  <c r="A462" i="1" s="1"/>
  <c r="B462" i="1" a="1"/>
  <c r="B462" i="1" s="1"/>
  <c r="A463" i="1" a="1"/>
  <c r="A463" i="1" s="1"/>
  <c r="B463" i="1" a="1"/>
  <c r="B463" i="1" s="1"/>
  <c r="A464" i="1" a="1"/>
  <c r="A464" i="1" s="1"/>
  <c r="B464" i="1" a="1"/>
  <c r="B464" i="1" s="1"/>
  <c r="A465" i="1" a="1"/>
  <c r="A465" i="1" s="1"/>
  <c r="B465" i="1" a="1"/>
  <c r="B465" i="1" s="1"/>
  <c r="A466" i="1" a="1"/>
  <c r="A466" i="1" s="1"/>
  <c r="B466" i="1" a="1"/>
  <c r="B466" i="1" s="1"/>
  <c r="A467" i="1" a="1"/>
  <c r="A467" i="1" s="1"/>
  <c r="B467" i="1" a="1"/>
  <c r="B467" i="1" s="1"/>
  <c r="A468" i="1" a="1"/>
  <c r="A468" i="1" s="1"/>
  <c r="B468" i="1" a="1"/>
  <c r="B468" i="1" s="1"/>
  <c r="A469" i="1" a="1"/>
  <c r="A469" i="1" s="1"/>
  <c r="B469" i="1" a="1"/>
  <c r="B469" i="1" s="1"/>
  <c r="A470" i="1" a="1"/>
  <c r="A470" i="1" s="1"/>
  <c r="B470" i="1" a="1"/>
  <c r="B470" i="1" s="1"/>
  <c r="A471" i="1" a="1"/>
  <c r="A471" i="1" s="1"/>
  <c r="B471" i="1" a="1"/>
  <c r="B471" i="1" s="1"/>
  <c r="A472" i="1" a="1"/>
  <c r="A472" i="1" s="1"/>
  <c r="B472" i="1" a="1"/>
  <c r="B472" i="1" s="1"/>
  <c r="A473" i="1" a="1"/>
  <c r="A473" i="1" s="1"/>
  <c r="B473" i="1" a="1"/>
  <c r="B473" i="1" s="1"/>
  <c r="A474" i="1" a="1"/>
  <c r="A474" i="1" s="1"/>
  <c r="B474" i="1" a="1"/>
  <c r="B474" i="1" s="1"/>
  <c r="A475" i="1" a="1"/>
  <c r="A475" i="1" s="1"/>
  <c r="B475" i="1" a="1"/>
  <c r="B475" i="1" s="1"/>
  <c r="A476" i="1" a="1"/>
  <c r="A476" i="1" s="1"/>
  <c r="B476" i="1" a="1"/>
  <c r="B476" i="1" s="1"/>
  <c r="A477" i="1" a="1"/>
  <c r="A477" i="1" s="1"/>
  <c r="B477" i="1" a="1"/>
  <c r="B477" i="1" s="1"/>
  <c r="A478" i="1" a="1"/>
  <c r="A478" i="1" s="1"/>
  <c r="B478" i="1" a="1"/>
  <c r="B478" i="1" s="1"/>
  <c r="A479" i="1" a="1"/>
  <c r="A479" i="1" s="1"/>
  <c r="B479" i="1" a="1"/>
  <c r="B479" i="1" s="1"/>
  <c r="A480" i="1" a="1"/>
  <c r="A480" i="1" s="1"/>
  <c r="B480" i="1" a="1"/>
  <c r="B480" i="1" s="1"/>
  <c r="A481" i="1" a="1"/>
  <c r="A481" i="1" s="1"/>
  <c r="B481" i="1" a="1"/>
  <c r="B481" i="1" s="1"/>
  <c r="A482" i="1" a="1"/>
  <c r="A482" i="1" s="1"/>
  <c r="B482" i="1" a="1"/>
  <c r="B482" i="1" s="1"/>
  <c r="A483" i="1" a="1"/>
  <c r="A483" i="1" s="1"/>
  <c r="B483" i="1" a="1"/>
  <c r="B483" i="1" s="1"/>
  <c r="A484" i="1" a="1"/>
  <c r="A484" i="1" s="1"/>
  <c r="B484" i="1" a="1"/>
  <c r="B484" i="1" s="1"/>
  <c r="A485" i="1" a="1"/>
  <c r="A485" i="1" s="1"/>
  <c r="B485" i="1" a="1"/>
  <c r="B485" i="1" s="1"/>
  <c r="A486" i="1" a="1"/>
  <c r="A486" i="1" s="1"/>
  <c r="B486" i="1" a="1"/>
  <c r="B486" i="1" s="1"/>
  <c r="A487" i="1" a="1"/>
  <c r="A487" i="1" s="1"/>
  <c r="B487" i="1" a="1"/>
  <c r="B487" i="1" s="1"/>
  <c r="A488" i="1" a="1"/>
  <c r="A488" i="1" s="1"/>
  <c r="B488" i="1" a="1"/>
  <c r="B488" i="1" s="1"/>
  <c r="A489" i="1" a="1"/>
  <c r="A489" i="1" s="1"/>
  <c r="B489" i="1" a="1"/>
  <c r="B489" i="1" s="1"/>
  <c r="A490" i="1" a="1"/>
  <c r="A490" i="1" s="1"/>
  <c r="B490" i="1" a="1"/>
  <c r="B490" i="1" s="1"/>
  <c r="A491" i="1" a="1"/>
  <c r="A491" i="1" s="1"/>
  <c r="B491" i="1" a="1"/>
  <c r="B491" i="1" s="1"/>
  <c r="A492" i="1" a="1"/>
  <c r="A492" i="1" s="1"/>
  <c r="B492" i="1" a="1"/>
  <c r="B492" i="1" s="1"/>
  <c r="A493" i="1" a="1"/>
  <c r="A493" i="1" s="1"/>
  <c r="B493" i="1" a="1"/>
  <c r="B493" i="1" s="1"/>
  <c r="A494" i="1" a="1"/>
  <c r="A494" i="1" s="1"/>
  <c r="B494" i="1" a="1"/>
  <c r="B494" i="1" s="1"/>
  <c r="A495" i="1" a="1"/>
  <c r="A495" i="1" s="1"/>
  <c r="B495" i="1" a="1"/>
  <c r="B495" i="1" s="1"/>
  <c r="A496" i="1" a="1"/>
  <c r="A496" i="1" s="1"/>
  <c r="B496" i="1" a="1"/>
  <c r="B496" i="1" s="1"/>
  <c r="A497" i="1" a="1"/>
  <c r="A497" i="1" s="1"/>
  <c r="B497" i="1" a="1"/>
  <c r="B497" i="1" s="1"/>
  <c r="A498" i="1" a="1"/>
  <c r="A498" i="1" s="1"/>
  <c r="B498" i="1" a="1"/>
  <c r="B498" i="1" s="1"/>
  <c r="A499" i="1" a="1"/>
  <c r="A499" i="1" s="1"/>
  <c r="B499" i="1" a="1"/>
  <c r="B499" i="1" s="1"/>
  <c r="A500" i="1" a="1"/>
  <c r="A500" i="1" s="1"/>
  <c r="B500" i="1" a="1"/>
  <c r="B500" i="1" s="1"/>
  <c r="A501" i="1" a="1"/>
  <c r="A501" i="1" s="1"/>
  <c r="B501" i="1" a="1"/>
  <c r="B501" i="1" s="1"/>
  <c r="A502" i="1" a="1"/>
  <c r="A502" i="1" s="1"/>
  <c r="B502" i="1" a="1"/>
  <c r="B502" i="1" s="1"/>
  <c r="A503" i="1" a="1"/>
  <c r="A503" i="1" s="1"/>
  <c r="B503" i="1" a="1"/>
  <c r="B503" i="1" s="1"/>
  <c r="A504" i="1" a="1"/>
  <c r="A504" i="1" s="1"/>
  <c r="B504" i="1" a="1"/>
  <c r="B504" i="1" s="1"/>
  <c r="A505" i="1" a="1"/>
  <c r="A505" i="1" s="1"/>
  <c r="B505" i="1" a="1"/>
  <c r="B505" i="1" s="1"/>
  <c r="A506" i="1" a="1"/>
  <c r="A506" i="1" s="1"/>
  <c r="B506" i="1" a="1"/>
  <c r="B506" i="1" s="1"/>
  <c r="A507" i="1" a="1"/>
  <c r="A507" i="1" s="1"/>
  <c r="B507" i="1" a="1"/>
  <c r="B507" i="1" s="1"/>
  <c r="A508" i="1" a="1"/>
  <c r="A508" i="1" s="1"/>
  <c r="B508" i="1" a="1"/>
  <c r="B508" i="1" s="1"/>
  <c r="A509" i="1" a="1"/>
  <c r="A509" i="1" s="1"/>
  <c r="B509" i="1" a="1"/>
  <c r="B509" i="1" s="1"/>
  <c r="A510" i="1" a="1"/>
  <c r="A510" i="1" s="1"/>
  <c r="B510" i="1" a="1"/>
  <c r="B510" i="1" s="1"/>
  <c r="A511" i="1" a="1"/>
  <c r="A511" i="1" s="1"/>
  <c r="B511" i="1" a="1"/>
  <c r="B511" i="1" s="1"/>
  <c r="A512" i="1" a="1"/>
  <c r="A512" i="1" s="1"/>
  <c r="B512" i="1" a="1"/>
  <c r="B512" i="1" s="1"/>
  <c r="A513" i="1" a="1"/>
  <c r="A513" i="1" s="1"/>
  <c r="B513" i="1" a="1"/>
  <c r="B513" i="1" s="1"/>
  <c r="A514" i="1" a="1"/>
  <c r="A514" i="1" s="1"/>
  <c r="B514" i="1" a="1"/>
  <c r="B514" i="1" s="1"/>
  <c r="A515" i="1" a="1"/>
  <c r="A515" i="1" s="1"/>
  <c r="B515" i="1" a="1"/>
  <c r="B515" i="1" s="1"/>
  <c r="A516" i="1" a="1"/>
  <c r="A516" i="1" s="1"/>
  <c r="B516" i="1" a="1"/>
  <c r="B516" i="1" s="1"/>
  <c r="A517" i="1" a="1"/>
  <c r="A517" i="1" s="1"/>
  <c r="B517" i="1" a="1"/>
  <c r="B517" i="1" s="1"/>
  <c r="A518" i="1" a="1"/>
  <c r="A518" i="1" s="1"/>
  <c r="B518" i="1" a="1"/>
  <c r="B518" i="1" s="1"/>
  <c r="A519" i="1" a="1"/>
  <c r="A519" i="1" s="1"/>
  <c r="B519" i="1" a="1"/>
  <c r="B519" i="1" s="1"/>
  <c r="A520" i="1" a="1"/>
  <c r="A520" i="1" s="1"/>
  <c r="B520" i="1" a="1"/>
  <c r="B520" i="1" s="1"/>
  <c r="A521" i="1" a="1"/>
  <c r="A521" i="1" s="1"/>
  <c r="B521" i="1" a="1"/>
  <c r="B521" i="1" s="1"/>
  <c r="A522" i="1" a="1"/>
  <c r="A522" i="1" s="1"/>
  <c r="B522" i="1" a="1"/>
  <c r="B522" i="1" s="1"/>
  <c r="A523" i="1" a="1"/>
  <c r="A523" i="1" s="1"/>
  <c r="B523" i="1" a="1"/>
  <c r="B523" i="1" s="1"/>
  <c r="A524" i="1" a="1"/>
  <c r="A524" i="1" s="1"/>
  <c r="B524" i="1" a="1"/>
  <c r="B524" i="1" s="1"/>
  <c r="A525" i="1" a="1"/>
  <c r="A525" i="1" s="1"/>
  <c r="B525" i="1" a="1"/>
  <c r="B525" i="1" s="1"/>
  <c r="A526" i="1" a="1"/>
  <c r="A526" i="1" s="1"/>
  <c r="B526" i="1" a="1"/>
  <c r="B526" i="1" s="1"/>
  <c r="A527" i="1" a="1"/>
  <c r="A527" i="1" s="1"/>
  <c r="B527" i="1" a="1"/>
  <c r="B527" i="1" s="1"/>
  <c r="A528" i="1" a="1"/>
  <c r="A528" i="1" s="1"/>
  <c r="B528" i="1" a="1"/>
  <c r="B528" i="1" s="1"/>
  <c r="A529" i="1" a="1"/>
  <c r="A529" i="1" s="1"/>
  <c r="B529" i="1" a="1"/>
  <c r="B529" i="1" s="1"/>
  <c r="A530" i="1" a="1"/>
  <c r="A530" i="1" s="1"/>
  <c r="B530" i="1" a="1"/>
  <c r="B530" i="1" s="1"/>
  <c r="A531" i="1" a="1"/>
  <c r="A531" i="1" s="1"/>
  <c r="B531" i="1" a="1"/>
  <c r="B531" i="1" s="1"/>
  <c r="A532" i="1" a="1"/>
  <c r="A532" i="1" s="1"/>
  <c r="B532" i="1" a="1"/>
  <c r="B532" i="1" s="1"/>
  <c r="A533" i="1" a="1"/>
  <c r="A533" i="1" s="1"/>
  <c r="B533" i="1" a="1"/>
  <c r="B533" i="1" s="1"/>
  <c r="A534" i="1" a="1"/>
  <c r="A534" i="1" s="1"/>
  <c r="B534" i="1" a="1"/>
  <c r="B534" i="1" s="1"/>
  <c r="A535" i="1" a="1"/>
  <c r="A535" i="1" s="1"/>
  <c r="B535" i="1" a="1"/>
  <c r="B535" i="1" s="1"/>
  <c r="A536" i="1" a="1"/>
  <c r="A536" i="1" s="1"/>
  <c r="B536" i="1" a="1"/>
  <c r="B536" i="1" s="1"/>
  <c r="A537" i="1" a="1"/>
  <c r="A537" i="1" s="1"/>
  <c r="B537" i="1" a="1"/>
  <c r="B537" i="1" s="1"/>
  <c r="A538" i="1" a="1"/>
  <c r="A538" i="1" s="1"/>
  <c r="B538" i="1" a="1"/>
  <c r="B538" i="1" s="1"/>
  <c r="A539" i="1" a="1"/>
  <c r="A539" i="1" s="1"/>
  <c r="B539" i="1" a="1"/>
  <c r="B539" i="1" s="1"/>
  <c r="A540" i="1" a="1"/>
  <c r="A540" i="1" s="1"/>
  <c r="B540" i="1" a="1"/>
  <c r="B540" i="1" s="1"/>
  <c r="A541" i="1" a="1"/>
  <c r="A541" i="1" s="1"/>
  <c r="B541" i="1" a="1"/>
  <c r="B541" i="1" s="1"/>
  <c r="A542" i="1" a="1"/>
  <c r="A542" i="1" s="1"/>
  <c r="B542" i="1" a="1"/>
  <c r="B542" i="1" s="1"/>
  <c r="A543" i="1" a="1"/>
  <c r="A543" i="1" s="1"/>
  <c r="B543" i="1" a="1"/>
  <c r="B543" i="1" s="1"/>
  <c r="A544" i="1" a="1"/>
  <c r="A544" i="1" s="1"/>
  <c r="B544" i="1" a="1"/>
  <c r="B544" i="1" s="1"/>
  <c r="A545" i="1" a="1"/>
  <c r="A545" i="1" s="1"/>
  <c r="B545" i="1" a="1"/>
  <c r="B545" i="1" s="1"/>
  <c r="A546" i="1" a="1"/>
  <c r="A546" i="1" s="1"/>
  <c r="B546" i="1" a="1"/>
  <c r="B546" i="1" s="1"/>
  <c r="A547" i="1" a="1"/>
  <c r="A547" i="1" s="1"/>
  <c r="B547" i="1" a="1"/>
  <c r="B547" i="1" s="1"/>
  <c r="A548" i="1" a="1"/>
  <c r="A548" i="1" s="1"/>
  <c r="B548" i="1" a="1"/>
  <c r="B548" i="1" s="1"/>
  <c r="A549" i="1" a="1"/>
  <c r="A549" i="1" s="1"/>
  <c r="B549" i="1" a="1"/>
  <c r="B549" i="1" s="1"/>
  <c r="A550" i="1" a="1"/>
  <c r="A550" i="1" s="1"/>
  <c r="B550" i="1" a="1"/>
  <c r="B550" i="1" s="1"/>
  <c r="A551" i="1" a="1"/>
  <c r="A551" i="1" s="1"/>
  <c r="B551" i="1" a="1"/>
  <c r="B551" i="1" s="1"/>
  <c r="A552" i="1" a="1"/>
  <c r="A552" i="1" s="1"/>
  <c r="B552" i="1" a="1"/>
  <c r="B552" i="1" s="1"/>
  <c r="A553" i="1" a="1"/>
  <c r="A553" i="1" s="1"/>
  <c r="B553" i="1" a="1"/>
  <c r="B553" i="1" s="1"/>
  <c r="A554" i="1" a="1"/>
  <c r="A554" i="1" s="1"/>
  <c r="B554" i="1" a="1"/>
  <c r="B554" i="1" s="1"/>
  <c r="A555" i="1" a="1"/>
  <c r="A555" i="1" s="1"/>
  <c r="B555" i="1" a="1"/>
  <c r="B555" i="1" s="1"/>
  <c r="A556" i="1" a="1"/>
  <c r="A556" i="1" s="1"/>
  <c r="B556" i="1" a="1"/>
  <c r="B556" i="1" s="1"/>
  <c r="A557" i="1" a="1"/>
  <c r="A557" i="1" s="1"/>
  <c r="B557" i="1" a="1"/>
  <c r="B557" i="1" s="1"/>
  <c r="A558" i="1" a="1"/>
  <c r="A558" i="1" s="1"/>
  <c r="B558" i="1" a="1"/>
  <c r="B558" i="1" s="1"/>
  <c r="A559" i="1" a="1"/>
  <c r="A559" i="1" s="1"/>
  <c r="B559" i="1" a="1"/>
  <c r="B559" i="1" s="1"/>
  <c r="A560" i="1" a="1"/>
  <c r="A560" i="1" s="1"/>
  <c r="B560" i="1" a="1"/>
  <c r="B560" i="1" s="1"/>
  <c r="A561" i="1" a="1"/>
  <c r="A561" i="1" s="1"/>
  <c r="B561" i="1" a="1"/>
  <c r="B561" i="1" s="1"/>
  <c r="A562" i="1" a="1"/>
  <c r="A562" i="1" s="1"/>
  <c r="B562" i="1" a="1"/>
  <c r="B562" i="1" s="1"/>
  <c r="A563" i="1" a="1"/>
  <c r="A563" i="1" s="1"/>
  <c r="B563" i="1" a="1"/>
  <c r="B563" i="1" s="1"/>
  <c r="A564" i="1" a="1"/>
  <c r="A564" i="1" s="1"/>
  <c r="B564" i="1" a="1"/>
  <c r="B564" i="1" s="1"/>
  <c r="A565" i="1" a="1"/>
  <c r="A565" i="1" s="1"/>
  <c r="B565" i="1" a="1"/>
  <c r="B565" i="1" s="1"/>
  <c r="A566" i="1" a="1"/>
  <c r="A566" i="1" s="1"/>
  <c r="B566" i="1" a="1"/>
  <c r="B566" i="1" s="1"/>
  <c r="A567" i="1" a="1"/>
  <c r="A567" i="1" s="1"/>
  <c r="B567" i="1" a="1"/>
  <c r="B567" i="1" s="1"/>
  <c r="A568" i="1" a="1"/>
  <c r="A568" i="1" s="1"/>
  <c r="B568" i="1" a="1"/>
  <c r="B568" i="1" s="1"/>
  <c r="A569" i="1" a="1"/>
  <c r="A569" i="1" s="1"/>
  <c r="B569" i="1" a="1"/>
  <c r="B569" i="1" s="1"/>
  <c r="A570" i="1" a="1"/>
  <c r="A570" i="1" s="1"/>
  <c r="B570" i="1" a="1"/>
  <c r="B570" i="1" s="1"/>
  <c r="A571" i="1" a="1"/>
  <c r="A571" i="1" s="1"/>
  <c r="B571" i="1" a="1"/>
  <c r="B571" i="1" s="1"/>
  <c r="A572" i="1" a="1"/>
  <c r="A572" i="1" s="1"/>
  <c r="B572" i="1" a="1"/>
  <c r="B572" i="1" s="1"/>
  <c r="A573" i="1" a="1"/>
  <c r="A573" i="1" s="1"/>
  <c r="B573" i="1" a="1"/>
  <c r="B573" i="1" s="1"/>
  <c r="A574" i="1" a="1"/>
  <c r="A574" i="1" s="1"/>
  <c r="B574" i="1" a="1"/>
  <c r="B574" i="1" s="1"/>
  <c r="A575" i="1" a="1"/>
  <c r="A575" i="1" s="1"/>
  <c r="B575" i="1" a="1"/>
  <c r="B575" i="1" s="1"/>
  <c r="A576" i="1" a="1"/>
  <c r="A576" i="1" s="1"/>
  <c r="B576" i="1" a="1"/>
  <c r="B576" i="1" s="1"/>
  <c r="A577" i="1" a="1"/>
  <c r="A577" i="1" s="1"/>
  <c r="B577" i="1" a="1"/>
  <c r="B577" i="1" s="1"/>
  <c r="A578" i="1" a="1"/>
  <c r="A578" i="1" s="1"/>
  <c r="B578" i="1" a="1"/>
  <c r="B578" i="1" s="1"/>
  <c r="A579" i="1" a="1"/>
  <c r="A579" i="1" s="1"/>
  <c r="B579" i="1" a="1"/>
  <c r="B579" i="1" s="1"/>
  <c r="A580" i="1" a="1"/>
  <c r="A580" i="1" s="1"/>
  <c r="B580" i="1" a="1"/>
  <c r="B580" i="1" s="1"/>
  <c r="A581" i="1" a="1"/>
  <c r="A581" i="1" s="1"/>
  <c r="B581" i="1" a="1"/>
  <c r="B581" i="1" s="1"/>
  <c r="A582" i="1" a="1"/>
  <c r="A582" i="1" s="1"/>
  <c r="B582" i="1" a="1"/>
  <c r="B582" i="1" s="1"/>
  <c r="A583" i="1" a="1"/>
  <c r="A583" i="1" s="1"/>
  <c r="B583" i="1" a="1"/>
  <c r="B583" i="1" s="1"/>
  <c r="A584" i="1" a="1"/>
  <c r="A584" i="1" s="1"/>
  <c r="B584" i="1" a="1"/>
  <c r="B584" i="1" s="1"/>
  <c r="A585" i="1" a="1"/>
  <c r="A585" i="1" s="1"/>
  <c r="B585" i="1" a="1"/>
  <c r="B585" i="1" s="1"/>
  <c r="A586" i="1" a="1"/>
  <c r="A586" i="1" s="1"/>
  <c r="B586" i="1" a="1"/>
  <c r="B586" i="1" s="1"/>
  <c r="A587" i="1" a="1"/>
  <c r="A587" i="1" s="1"/>
  <c r="B587" i="1" a="1"/>
  <c r="B587" i="1" s="1"/>
  <c r="A588" i="1" a="1"/>
  <c r="A588" i="1" s="1"/>
  <c r="B588" i="1" a="1"/>
  <c r="B588" i="1" s="1"/>
  <c r="A589" i="1" a="1"/>
  <c r="A589" i="1" s="1"/>
  <c r="B589" i="1" a="1"/>
  <c r="B589" i="1" s="1"/>
  <c r="A590" i="1" a="1"/>
  <c r="A590" i="1" s="1"/>
  <c r="B590" i="1" a="1"/>
  <c r="B590" i="1" s="1"/>
  <c r="A591" i="1" a="1"/>
  <c r="A591" i="1" s="1"/>
  <c r="B591" i="1" a="1"/>
  <c r="B591" i="1" s="1"/>
  <c r="A592" i="1" a="1"/>
  <c r="A592" i="1" s="1"/>
  <c r="B592" i="1" a="1"/>
  <c r="B592" i="1" s="1"/>
  <c r="A593" i="1" a="1"/>
  <c r="A593" i="1" s="1"/>
  <c r="B593" i="1" a="1"/>
  <c r="B593" i="1" s="1"/>
  <c r="A594" i="1" a="1"/>
  <c r="A594" i="1" s="1"/>
  <c r="B594" i="1" a="1"/>
  <c r="B594" i="1" s="1"/>
  <c r="A595" i="1" a="1"/>
  <c r="A595" i="1" s="1"/>
  <c r="B595" i="1" a="1"/>
  <c r="B595" i="1" s="1"/>
  <c r="A596" i="1" a="1"/>
  <c r="A596" i="1" s="1"/>
  <c r="B596" i="1" a="1"/>
  <c r="B596" i="1" s="1"/>
  <c r="A597" i="1" a="1"/>
  <c r="A597" i="1" s="1"/>
  <c r="B597" i="1" a="1"/>
  <c r="B597" i="1" s="1"/>
  <c r="A598" i="1" a="1"/>
  <c r="A598" i="1" s="1"/>
  <c r="B598" i="1" a="1"/>
  <c r="B598" i="1" s="1"/>
  <c r="A599" i="1" a="1"/>
  <c r="A599" i="1" s="1"/>
  <c r="B599" i="1" a="1"/>
  <c r="B599" i="1" s="1"/>
  <c r="A600" i="1" a="1"/>
  <c r="A600" i="1" s="1"/>
  <c r="B600" i="1" a="1"/>
  <c r="B600" i="1" s="1"/>
  <c r="A601" i="1" a="1"/>
  <c r="A601" i="1" s="1"/>
  <c r="B601" i="1" a="1"/>
  <c r="B601" i="1" s="1"/>
  <c r="A602" i="1" a="1"/>
  <c r="A602" i="1" s="1"/>
  <c r="B602" i="1" a="1"/>
  <c r="B602" i="1" s="1"/>
  <c r="A603" i="1" a="1"/>
  <c r="A603" i="1" s="1"/>
  <c r="B603" i="1" a="1"/>
  <c r="B603" i="1" s="1"/>
  <c r="A604" i="1" a="1"/>
  <c r="A604" i="1" s="1"/>
  <c r="B604" i="1" a="1"/>
  <c r="B604" i="1" s="1"/>
  <c r="A605" i="1" a="1"/>
  <c r="A605" i="1" s="1"/>
  <c r="B605" i="1" a="1"/>
  <c r="B605" i="1" s="1"/>
  <c r="A606" i="1" a="1"/>
  <c r="A606" i="1" s="1"/>
  <c r="B606" i="1" a="1"/>
  <c r="B606" i="1" s="1"/>
  <c r="A607" i="1" a="1"/>
  <c r="A607" i="1" s="1"/>
  <c r="B607" i="1" a="1"/>
  <c r="B607" i="1" s="1"/>
  <c r="A608" i="1" a="1"/>
  <c r="A608" i="1" s="1"/>
  <c r="B608" i="1" a="1"/>
  <c r="B608" i="1" s="1"/>
  <c r="A609" i="1" a="1"/>
  <c r="A609" i="1" s="1"/>
  <c r="B609" i="1" a="1"/>
  <c r="B609" i="1" s="1"/>
  <c r="A610" i="1" a="1"/>
  <c r="A610" i="1" s="1"/>
  <c r="B610" i="1" a="1"/>
  <c r="B610" i="1" s="1"/>
  <c r="A611" i="1" a="1"/>
  <c r="A611" i="1" s="1"/>
  <c r="B611" i="1" a="1"/>
  <c r="B611" i="1" s="1"/>
  <c r="A612" i="1" a="1"/>
  <c r="A612" i="1" s="1"/>
  <c r="B612" i="1" a="1"/>
  <c r="B612" i="1" s="1"/>
  <c r="A613" i="1" a="1"/>
  <c r="A613" i="1" s="1"/>
  <c r="B613" i="1" a="1"/>
  <c r="B613" i="1" s="1"/>
  <c r="A614" i="1" a="1"/>
  <c r="A614" i="1" s="1"/>
  <c r="B614" i="1" a="1"/>
  <c r="B614" i="1" s="1"/>
  <c r="A615" i="1" a="1"/>
  <c r="A615" i="1" s="1"/>
  <c r="B615" i="1" a="1"/>
  <c r="B615" i="1" s="1"/>
  <c r="A616" i="1" a="1"/>
  <c r="A616" i="1" s="1"/>
  <c r="B616" i="1" a="1"/>
  <c r="B616" i="1" s="1"/>
  <c r="A617" i="1" a="1"/>
  <c r="A617" i="1" s="1"/>
  <c r="B617" i="1" a="1"/>
  <c r="B617" i="1" s="1"/>
  <c r="A618" i="1" a="1"/>
  <c r="A618" i="1" s="1"/>
  <c r="B618" i="1" a="1"/>
  <c r="B618" i="1" s="1"/>
  <c r="A619" i="1" a="1"/>
  <c r="A619" i="1" s="1"/>
  <c r="B619" i="1" a="1"/>
  <c r="B619" i="1" s="1"/>
  <c r="A620" i="1" a="1"/>
  <c r="A620" i="1" s="1"/>
  <c r="B620" i="1" a="1"/>
  <c r="B620" i="1" s="1"/>
  <c r="A621" i="1" a="1"/>
  <c r="A621" i="1" s="1"/>
  <c r="B621" i="1" a="1"/>
  <c r="B621" i="1" s="1"/>
  <c r="A622" i="1" a="1"/>
  <c r="A622" i="1" s="1"/>
  <c r="B622" i="1" a="1"/>
  <c r="B622" i="1" s="1"/>
  <c r="A623" i="1" a="1"/>
  <c r="A623" i="1" s="1"/>
  <c r="B623" i="1" a="1"/>
  <c r="B623" i="1" s="1"/>
  <c r="A624" i="1" a="1"/>
  <c r="A624" i="1" s="1"/>
  <c r="B624" i="1" a="1"/>
  <c r="B624" i="1" s="1"/>
  <c r="A625" i="1" a="1"/>
  <c r="A625" i="1" s="1"/>
  <c r="B625" i="1" a="1"/>
  <c r="B625" i="1" s="1"/>
  <c r="A626" i="1" a="1"/>
  <c r="A626" i="1" s="1"/>
  <c r="B626" i="1" a="1"/>
  <c r="B626" i="1" s="1"/>
  <c r="A627" i="1" a="1"/>
  <c r="A627" i="1" s="1"/>
  <c r="B627" i="1" a="1"/>
  <c r="B627" i="1" s="1"/>
  <c r="A628" i="1" a="1"/>
  <c r="A628" i="1" s="1"/>
  <c r="B628" i="1" a="1"/>
  <c r="B628" i="1" s="1"/>
  <c r="A629" i="1" a="1"/>
  <c r="A629" i="1" s="1"/>
  <c r="B629" i="1" a="1"/>
  <c r="B629" i="1" s="1"/>
  <c r="A630" i="1" a="1"/>
  <c r="A630" i="1" s="1"/>
  <c r="B630" i="1" a="1"/>
  <c r="B630" i="1" s="1"/>
  <c r="A631" i="1" a="1"/>
  <c r="A631" i="1" s="1"/>
  <c r="B631" i="1" a="1"/>
  <c r="B631" i="1" s="1"/>
  <c r="A632" i="1" a="1"/>
  <c r="A632" i="1" s="1"/>
  <c r="B632" i="1" a="1"/>
  <c r="B632" i="1" s="1"/>
  <c r="A633" i="1" a="1"/>
  <c r="A633" i="1" s="1"/>
  <c r="B633" i="1" a="1"/>
  <c r="B633" i="1" s="1"/>
  <c r="A634" i="1" a="1"/>
  <c r="A634" i="1" s="1"/>
  <c r="B634" i="1" a="1"/>
  <c r="B634" i="1" s="1"/>
  <c r="A635" i="1" a="1"/>
  <c r="A635" i="1" s="1"/>
  <c r="B635" i="1" a="1"/>
  <c r="B635" i="1" s="1"/>
  <c r="A636" i="1" a="1"/>
  <c r="A636" i="1" s="1"/>
  <c r="B636" i="1" a="1"/>
  <c r="B636" i="1" s="1"/>
  <c r="A637" i="1" a="1"/>
  <c r="A637" i="1" s="1"/>
  <c r="B637" i="1" a="1"/>
  <c r="B637" i="1" s="1"/>
  <c r="A638" i="1" a="1"/>
  <c r="A638" i="1" s="1"/>
  <c r="B638" i="1" a="1"/>
  <c r="B638" i="1" s="1"/>
  <c r="A639" i="1" a="1"/>
  <c r="A639" i="1" s="1"/>
  <c r="B639" i="1" a="1"/>
  <c r="B639" i="1" s="1"/>
  <c r="A640" i="1" a="1"/>
  <c r="A640" i="1" s="1"/>
  <c r="B640" i="1" a="1"/>
  <c r="B640" i="1" s="1"/>
  <c r="A641" i="1" a="1"/>
  <c r="A641" i="1" s="1"/>
  <c r="B641" i="1" a="1"/>
  <c r="B641" i="1" s="1"/>
  <c r="A642" i="1" a="1"/>
  <c r="A642" i="1" s="1"/>
  <c r="B642" i="1" a="1"/>
  <c r="B642" i="1" s="1"/>
  <c r="A643" i="1" a="1"/>
  <c r="A643" i="1" s="1"/>
  <c r="B643" i="1" a="1"/>
  <c r="B643" i="1" s="1"/>
  <c r="A644" i="1" a="1"/>
  <c r="A644" i="1" s="1"/>
  <c r="B644" i="1" a="1"/>
  <c r="B644" i="1" s="1"/>
  <c r="A645" i="1" a="1"/>
  <c r="A645" i="1" s="1"/>
  <c r="B645" i="1" a="1"/>
  <c r="B645" i="1" s="1"/>
  <c r="A646" i="1" a="1"/>
  <c r="A646" i="1" s="1"/>
  <c r="B646" i="1" a="1"/>
  <c r="B646" i="1" s="1"/>
  <c r="A647" i="1" a="1"/>
  <c r="A647" i="1" s="1"/>
  <c r="B647" i="1" a="1"/>
  <c r="B647" i="1" s="1"/>
  <c r="A648" i="1" a="1"/>
  <c r="A648" i="1" s="1"/>
  <c r="B648" i="1" a="1"/>
  <c r="B648" i="1" s="1"/>
  <c r="A649" i="1" a="1"/>
  <c r="A649" i="1" s="1"/>
  <c r="B649" i="1" a="1"/>
  <c r="B649" i="1" s="1"/>
  <c r="A650" i="1" a="1"/>
  <c r="A650" i="1" s="1"/>
  <c r="B650" i="1" a="1"/>
  <c r="B650" i="1" s="1"/>
  <c r="A651" i="1" a="1"/>
  <c r="A651" i="1" s="1"/>
  <c r="B651" i="1" a="1"/>
  <c r="B651" i="1" s="1"/>
  <c r="A652" i="1" a="1"/>
  <c r="A652" i="1" s="1"/>
  <c r="B652" i="1" a="1"/>
  <c r="B652" i="1" s="1"/>
  <c r="A653" i="1" a="1"/>
  <c r="A653" i="1" s="1"/>
  <c r="B653" i="1" a="1"/>
  <c r="B653" i="1" s="1"/>
  <c r="A654" i="1" a="1"/>
  <c r="A654" i="1" s="1"/>
  <c r="B654" i="1" a="1"/>
  <c r="B654" i="1" s="1"/>
  <c r="A655" i="1" a="1"/>
  <c r="A655" i="1" s="1"/>
  <c r="B655" i="1" a="1"/>
  <c r="B655" i="1" s="1"/>
  <c r="A656" i="1" a="1"/>
  <c r="A656" i="1" s="1"/>
  <c r="B656" i="1" a="1"/>
  <c r="B656" i="1" s="1"/>
  <c r="A657" i="1" a="1"/>
  <c r="A657" i="1" s="1"/>
  <c r="B657" i="1" a="1"/>
  <c r="B657" i="1" s="1"/>
  <c r="A658" i="1" a="1"/>
  <c r="A658" i="1" s="1"/>
  <c r="B658" i="1" a="1"/>
  <c r="B658" i="1" s="1"/>
  <c r="A659" i="1" a="1"/>
  <c r="A659" i="1" s="1"/>
  <c r="B659" i="1" a="1"/>
  <c r="B659" i="1" s="1"/>
  <c r="A660" i="1" a="1"/>
  <c r="A660" i="1" s="1"/>
  <c r="B660" i="1" a="1"/>
  <c r="B660" i="1" s="1"/>
  <c r="A661" i="1" a="1"/>
  <c r="A661" i="1" s="1"/>
  <c r="B661" i="1" a="1"/>
  <c r="B661" i="1" s="1"/>
  <c r="A662" i="1" a="1"/>
  <c r="A662" i="1" s="1"/>
  <c r="B662" i="1" a="1"/>
  <c r="B662" i="1" s="1"/>
  <c r="A663" i="1" a="1"/>
  <c r="A663" i="1" s="1"/>
  <c r="B663" i="1" a="1"/>
  <c r="B663" i="1" s="1"/>
  <c r="A664" i="1" a="1"/>
  <c r="A664" i="1" s="1"/>
  <c r="B664" i="1" a="1"/>
  <c r="B664" i="1" s="1"/>
  <c r="A665" i="1" a="1"/>
  <c r="A665" i="1" s="1"/>
  <c r="B665" i="1" a="1"/>
  <c r="B665" i="1" s="1"/>
  <c r="A666" i="1" a="1"/>
  <c r="A666" i="1" s="1"/>
  <c r="B666" i="1" a="1"/>
  <c r="B666" i="1" s="1"/>
  <c r="A667" i="1" a="1"/>
  <c r="A667" i="1" s="1"/>
  <c r="B667" i="1" a="1"/>
  <c r="B667" i="1" s="1"/>
  <c r="A668" i="1" a="1"/>
  <c r="A668" i="1" s="1"/>
  <c r="B668" i="1" a="1"/>
  <c r="B668" i="1" s="1"/>
  <c r="A669" i="1" a="1"/>
  <c r="A669" i="1" s="1"/>
  <c r="B669" i="1" a="1"/>
  <c r="B669" i="1" s="1"/>
  <c r="A670" i="1" a="1"/>
  <c r="A670" i="1" s="1"/>
  <c r="B670" i="1" a="1"/>
  <c r="B670" i="1" s="1"/>
  <c r="A671" i="1" a="1"/>
  <c r="A671" i="1" s="1"/>
  <c r="B671" i="1" a="1"/>
  <c r="B671" i="1" s="1"/>
  <c r="A672" i="1" a="1"/>
  <c r="A672" i="1" s="1"/>
  <c r="B672" i="1" a="1"/>
  <c r="B672" i="1" s="1"/>
  <c r="A673" i="1" a="1"/>
  <c r="A673" i="1" s="1"/>
  <c r="B673" i="1" a="1"/>
  <c r="B673" i="1" s="1"/>
  <c r="A674" i="1" a="1"/>
  <c r="A674" i="1" s="1"/>
  <c r="B674" i="1" a="1"/>
  <c r="B674" i="1" s="1"/>
  <c r="A675" i="1" a="1"/>
  <c r="A675" i="1" s="1"/>
  <c r="B675" i="1" a="1"/>
  <c r="B675" i="1" s="1"/>
  <c r="A676" i="1" a="1"/>
  <c r="A676" i="1" s="1"/>
  <c r="B676" i="1" a="1"/>
  <c r="B676" i="1" s="1"/>
  <c r="A677" i="1" a="1"/>
  <c r="A677" i="1" s="1"/>
  <c r="B677" i="1" a="1"/>
  <c r="B677" i="1" s="1"/>
  <c r="A678" i="1" a="1"/>
  <c r="A678" i="1" s="1"/>
  <c r="B678" i="1" a="1"/>
  <c r="B678" i="1" s="1"/>
  <c r="A679" i="1" a="1"/>
  <c r="A679" i="1" s="1"/>
  <c r="B679" i="1" a="1"/>
  <c r="B679" i="1" s="1"/>
  <c r="A680" i="1" a="1"/>
  <c r="A680" i="1" s="1"/>
  <c r="B680" i="1" a="1"/>
  <c r="B680" i="1" s="1"/>
  <c r="A681" i="1" a="1"/>
  <c r="A681" i="1" s="1"/>
  <c r="B681" i="1" a="1"/>
  <c r="B681" i="1" s="1"/>
  <c r="A682" i="1" a="1"/>
  <c r="A682" i="1" s="1"/>
  <c r="B682" i="1" a="1"/>
  <c r="B682" i="1" s="1"/>
  <c r="A683" i="1" a="1"/>
  <c r="A683" i="1" s="1"/>
  <c r="B683" i="1" a="1"/>
  <c r="B683" i="1" s="1"/>
  <c r="A684" i="1" a="1"/>
  <c r="A684" i="1" s="1"/>
  <c r="B684" i="1" a="1"/>
  <c r="B684" i="1" s="1"/>
  <c r="A685" i="1" a="1"/>
  <c r="A685" i="1" s="1"/>
  <c r="B685" i="1" a="1"/>
  <c r="B685" i="1" s="1"/>
  <c r="A686" i="1" a="1"/>
  <c r="A686" i="1" s="1"/>
  <c r="B686" i="1" a="1"/>
  <c r="B686" i="1" s="1"/>
  <c r="A687" i="1" a="1"/>
  <c r="A687" i="1" s="1"/>
  <c r="B687" i="1" a="1"/>
  <c r="B687" i="1" s="1"/>
  <c r="A688" i="1" a="1"/>
  <c r="A688" i="1" s="1"/>
  <c r="B688" i="1" a="1"/>
  <c r="B688" i="1" s="1"/>
  <c r="A689" i="1" a="1"/>
  <c r="A689" i="1" s="1"/>
  <c r="B689" i="1" a="1"/>
  <c r="B689" i="1" s="1"/>
  <c r="A690" i="1" a="1"/>
  <c r="A690" i="1" s="1"/>
  <c r="B690" i="1" a="1"/>
  <c r="B690" i="1" s="1"/>
  <c r="A691" i="1" a="1"/>
  <c r="A691" i="1" s="1"/>
  <c r="B691" i="1" a="1"/>
  <c r="B691" i="1" s="1"/>
  <c r="A692" i="1" a="1"/>
  <c r="A692" i="1" s="1"/>
  <c r="B692" i="1" a="1"/>
  <c r="B692" i="1" s="1"/>
  <c r="A693" i="1" a="1"/>
  <c r="A693" i="1" s="1"/>
  <c r="B693" i="1" a="1"/>
  <c r="B693" i="1" s="1"/>
  <c r="A694" i="1" a="1"/>
  <c r="A694" i="1" s="1"/>
  <c r="B694" i="1" a="1"/>
  <c r="B694" i="1" s="1"/>
  <c r="A695" i="1" a="1"/>
  <c r="A695" i="1" s="1"/>
  <c r="B695" i="1" a="1"/>
  <c r="B695" i="1" s="1"/>
  <c r="A696" i="1" a="1"/>
  <c r="A696" i="1" s="1"/>
  <c r="B696" i="1" a="1"/>
  <c r="B696" i="1" s="1"/>
  <c r="A697" i="1" a="1"/>
  <c r="A697" i="1" s="1"/>
  <c r="B697" i="1" a="1"/>
  <c r="B697" i="1" s="1"/>
  <c r="A698" i="1" a="1"/>
  <c r="A698" i="1" s="1"/>
  <c r="B698" i="1" a="1"/>
  <c r="B698" i="1" s="1"/>
  <c r="A699" i="1" a="1"/>
  <c r="A699" i="1" s="1"/>
  <c r="B699" i="1" a="1"/>
  <c r="B699" i="1" s="1"/>
  <c r="A700" i="1" a="1"/>
  <c r="A700" i="1" s="1"/>
  <c r="B700" i="1" a="1"/>
  <c r="B700" i="1" s="1"/>
  <c r="A701" i="1" a="1"/>
  <c r="A701" i="1" s="1"/>
  <c r="B701" i="1" a="1"/>
  <c r="B701" i="1" s="1"/>
  <c r="A702" i="1" a="1"/>
  <c r="A702" i="1" s="1"/>
  <c r="B702" i="1" a="1"/>
  <c r="B702" i="1" s="1"/>
  <c r="A703" i="1" a="1"/>
  <c r="A703" i="1" s="1"/>
  <c r="B703" i="1" a="1"/>
  <c r="B703" i="1" s="1"/>
  <c r="A704" i="1" a="1"/>
  <c r="A704" i="1" s="1"/>
  <c r="B704" i="1" a="1"/>
  <c r="B704" i="1" s="1"/>
  <c r="A705" i="1" a="1"/>
  <c r="A705" i="1" s="1"/>
  <c r="B705" i="1" a="1"/>
  <c r="B705" i="1" s="1"/>
  <c r="A706" i="1" a="1"/>
  <c r="A706" i="1" s="1"/>
  <c r="B706" i="1" a="1"/>
  <c r="B706" i="1" s="1"/>
  <c r="A707" i="1" a="1"/>
  <c r="A707" i="1" s="1"/>
  <c r="B707" i="1" a="1"/>
  <c r="B707" i="1" s="1"/>
  <c r="A708" i="1" a="1"/>
  <c r="A708" i="1" s="1"/>
  <c r="B708" i="1" a="1"/>
  <c r="B708" i="1" s="1"/>
  <c r="A709" i="1" a="1"/>
  <c r="A709" i="1" s="1"/>
  <c r="B709" i="1" a="1"/>
  <c r="B709" i="1" s="1"/>
  <c r="A710" i="1" a="1"/>
  <c r="A710" i="1" s="1"/>
  <c r="B710" i="1" a="1"/>
  <c r="B710" i="1" s="1"/>
  <c r="A711" i="1" a="1"/>
  <c r="A711" i="1" s="1"/>
  <c r="B711" i="1" a="1"/>
  <c r="B711" i="1" s="1"/>
  <c r="A712" i="1" a="1"/>
  <c r="A712" i="1" s="1"/>
  <c r="B712" i="1" a="1"/>
  <c r="B712" i="1" s="1"/>
  <c r="A713" i="1" a="1"/>
  <c r="A713" i="1" s="1"/>
  <c r="B713" i="1" a="1"/>
  <c r="B713" i="1" s="1"/>
  <c r="A714" i="1" a="1"/>
  <c r="A714" i="1" s="1"/>
  <c r="B714" i="1" a="1"/>
  <c r="B714" i="1" s="1"/>
  <c r="A715" i="1" a="1"/>
  <c r="A715" i="1" s="1"/>
  <c r="B715" i="1" a="1"/>
  <c r="B715" i="1" s="1"/>
  <c r="A716" i="1" a="1"/>
  <c r="A716" i="1" s="1"/>
  <c r="B716" i="1" a="1"/>
  <c r="B716" i="1" s="1"/>
  <c r="A717" i="1" a="1"/>
  <c r="A717" i="1" s="1"/>
  <c r="B717" i="1" a="1"/>
  <c r="B717" i="1" s="1"/>
  <c r="A718" i="1" a="1"/>
  <c r="A718" i="1" s="1"/>
  <c r="B718" i="1" a="1"/>
  <c r="B718" i="1" s="1"/>
  <c r="A719" i="1" a="1"/>
  <c r="A719" i="1" s="1"/>
  <c r="B719" i="1" a="1"/>
  <c r="B719" i="1" s="1"/>
  <c r="A720" i="1" a="1"/>
  <c r="A720" i="1" s="1"/>
  <c r="B720" i="1" a="1"/>
  <c r="B720" i="1" s="1"/>
  <c r="A721" i="1" a="1"/>
  <c r="A721" i="1" s="1"/>
  <c r="B721" i="1" a="1"/>
  <c r="B721" i="1" s="1"/>
  <c r="A722" i="1" a="1"/>
  <c r="A722" i="1" s="1"/>
  <c r="B722" i="1" a="1"/>
  <c r="B722" i="1" s="1"/>
  <c r="A723" i="1" a="1"/>
  <c r="A723" i="1" s="1"/>
  <c r="B723" i="1" a="1"/>
  <c r="B723" i="1" s="1"/>
  <c r="A724" i="1" a="1"/>
  <c r="A724" i="1" s="1"/>
  <c r="B724" i="1" a="1"/>
  <c r="B724" i="1" s="1"/>
  <c r="A725" i="1" a="1"/>
  <c r="A725" i="1" s="1"/>
  <c r="B725" i="1" a="1"/>
  <c r="B725" i="1" s="1"/>
  <c r="A726" i="1" a="1"/>
  <c r="A726" i="1" s="1"/>
  <c r="B726" i="1" a="1"/>
  <c r="B726" i="1" s="1"/>
  <c r="A727" i="1" a="1"/>
  <c r="A727" i="1" s="1"/>
  <c r="B727" i="1" a="1"/>
  <c r="B727" i="1" s="1"/>
  <c r="A728" i="1" a="1"/>
  <c r="A728" i="1" s="1"/>
  <c r="B728" i="1" a="1"/>
  <c r="B728" i="1" s="1"/>
  <c r="A729" i="1" a="1"/>
  <c r="A729" i="1" s="1"/>
  <c r="B729" i="1" a="1"/>
  <c r="B729" i="1" s="1"/>
  <c r="A730" i="1" a="1"/>
  <c r="A730" i="1" s="1"/>
  <c r="B730" i="1" a="1"/>
  <c r="B730" i="1" s="1"/>
  <c r="A731" i="1" a="1"/>
  <c r="A731" i="1" s="1"/>
  <c r="B731" i="1" a="1"/>
  <c r="B731" i="1" s="1"/>
  <c r="A732" i="1" a="1"/>
  <c r="A732" i="1" s="1"/>
  <c r="B732" i="1" a="1"/>
  <c r="B732" i="1" s="1"/>
  <c r="A733" i="1" a="1"/>
  <c r="A733" i="1" s="1"/>
  <c r="B733" i="1" a="1"/>
  <c r="B733" i="1" s="1"/>
  <c r="A734" i="1" a="1"/>
  <c r="A734" i="1" s="1"/>
  <c r="B734" i="1" a="1"/>
  <c r="B734" i="1" s="1"/>
  <c r="A735" i="1" a="1"/>
  <c r="A735" i="1" s="1"/>
  <c r="B735" i="1" a="1"/>
  <c r="B735" i="1" s="1"/>
  <c r="A736" i="1" a="1"/>
  <c r="A736" i="1" s="1"/>
  <c r="B736" i="1" a="1"/>
  <c r="B736" i="1" s="1"/>
  <c r="A737" i="1" a="1"/>
  <c r="A737" i="1" s="1"/>
  <c r="B737" i="1" a="1"/>
  <c r="B737" i="1" s="1"/>
  <c r="A738" i="1" a="1"/>
  <c r="A738" i="1" s="1"/>
  <c r="B738" i="1" a="1"/>
  <c r="B738" i="1" s="1"/>
  <c r="A739" i="1" a="1"/>
  <c r="A739" i="1" s="1"/>
  <c r="B739" i="1" a="1"/>
  <c r="B739" i="1" s="1"/>
  <c r="A740" i="1" a="1"/>
  <c r="A740" i="1" s="1"/>
  <c r="B740" i="1" a="1"/>
  <c r="B740" i="1" s="1"/>
  <c r="A741" i="1" a="1"/>
  <c r="A741" i="1" s="1"/>
  <c r="B741" i="1" a="1"/>
  <c r="B741" i="1" s="1"/>
  <c r="A742" i="1" a="1"/>
  <c r="A742" i="1" s="1"/>
  <c r="B742" i="1" a="1"/>
  <c r="B742" i="1" s="1"/>
  <c r="A743" i="1" a="1"/>
  <c r="A743" i="1" s="1"/>
  <c r="B743" i="1" a="1"/>
  <c r="B743" i="1" s="1"/>
  <c r="A744" i="1" a="1"/>
  <c r="A744" i="1" s="1"/>
  <c r="B744" i="1" a="1"/>
  <c r="B744" i="1" s="1"/>
  <c r="A745" i="1" a="1"/>
  <c r="A745" i="1" s="1"/>
  <c r="B745" i="1" a="1"/>
  <c r="B745" i="1" s="1"/>
  <c r="A746" i="1" a="1"/>
  <c r="A746" i="1" s="1"/>
  <c r="B746" i="1" a="1"/>
  <c r="B746" i="1" s="1"/>
  <c r="A747" i="1" a="1"/>
  <c r="A747" i="1" s="1"/>
  <c r="B747" i="1" a="1"/>
  <c r="B747" i="1" s="1"/>
  <c r="A748" i="1" a="1"/>
  <c r="A748" i="1" s="1"/>
  <c r="B748" i="1" a="1"/>
  <c r="B748" i="1" s="1"/>
  <c r="A749" i="1" a="1"/>
  <c r="A749" i="1" s="1"/>
  <c r="B749" i="1" a="1"/>
  <c r="B749" i="1" s="1"/>
  <c r="A750" i="1" a="1"/>
  <c r="A750" i="1" s="1"/>
  <c r="B750" i="1" a="1"/>
  <c r="B750" i="1" s="1"/>
  <c r="A751" i="1" a="1"/>
  <c r="A751" i="1" s="1"/>
  <c r="B751" i="1" a="1"/>
  <c r="B751" i="1" s="1"/>
  <c r="A752" i="1" a="1"/>
  <c r="A752" i="1" s="1"/>
  <c r="B752" i="1" a="1"/>
  <c r="B752" i="1" s="1"/>
  <c r="A753" i="1" a="1"/>
  <c r="A753" i="1" s="1"/>
  <c r="B753" i="1" a="1"/>
  <c r="B753" i="1" s="1"/>
  <c r="A754" i="1" a="1"/>
  <c r="A754" i="1" s="1"/>
  <c r="B754" i="1" a="1"/>
  <c r="B754" i="1" s="1"/>
  <c r="A755" i="1" a="1"/>
  <c r="A755" i="1" s="1"/>
  <c r="B755" i="1" a="1"/>
  <c r="B755" i="1" s="1"/>
  <c r="A756" i="1" a="1"/>
  <c r="A756" i="1" s="1"/>
  <c r="B756" i="1" a="1"/>
  <c r="B756" i="1" s="1"/>
  <c r="A757" i="1" a="1"/>
  <c r="A757" i="1" s="1"/>
  <c r="B757" i="1" a="1"/>
  <c r="B757" i="1" s="1"/>
  <c r="A758" i="1" a="1"/>
  <c r="A758" i="1" s="1"/>
  <c r="B758" i="1" a="1"/>
  <c r="B758" i="1" s="1"/>
  <c r="A759" i="1" a="1"/>
  <c r="A759" i="1" s="1"/>
  <c r="B759" i="1" a="1"/>
  <c r="B759" i="1" s="1"/>
  <c r="A760" i="1" a="1"/>
  <c r="A760" i="1" s="1"/>
  <c r="B760" i="1" a="1"/>
  <c r="B760" i="1" s="1"/>
  <c r="A761" i="1" a="1"/>
  <c r="A761" i="1" s="1"/>
  <c r="B761" i="1" a="1"/>
  <c r="B761" i="1" s="1"/>
  <c r="A762" i="1" a="1"/>
  <c r="A762" i="1" s="1"/>
  <c r="B762" i="1" a="1"/>
  <c r="B762" i="1" s="1"/>
  <c r="A763" i="1" a="1"/>
  <c r="A763" i="1" s="1"/>
  <c r="B763" i="1" a="1"/>
  <c r="B763" i="1" s="1"/>
  <c r="A764" i="1" a="1"/>
  <c r="A764" i="1" s="1"/>
  <c r="B764" i="1" a="1"/>
  <c r="B764" i="1" s="1"/>
  <c r="A765" i="1" a="1"/>
  <c r="A765" i="1" s="1"/>
  <c r="B765" i="1" a="1"/>
  <c r="B765" i="1" s="1"/>
  <c r="A766" i="1" a="1"/>
  <c r="A766" i="1" s="1"/>
  <c r="B766" i="1" a="1"/>
  <c r="B766" i="1" s="1"/>
  <c r="A767" i="1" a="1"/>
  <c r="A767" i="1" s="1"/>
  <c r="B767" i="1" a="1"/>
  <c r="B767" i="1" s="1"/>
  <c r="A768" i="1" a="1"/>
  <c r="A768" i="1" s="1"/>
  <c r="B768" i="1" a="1"/>
  <c r="B768" i="1" s="1"/>
  <c r="A769" i="1" a="1"/>
  <c r="A769" i="1" s="1"/>
  <c r="B769" i="1" a="1"/>
  <c r="B769" i="1" s="1"/>
  <c r="A770" i="1" a="1"/>
  <c r="A770" i="1" s="1"/>
  <c r="B770" i="1" a="1"/>
  <c r="B770" i="1" s="1"/>
  <c r="A771" i="1" a="1"/>
  <c r="A771" i="1" s="1"/>
  <c r="B771" i="1" a="1"/>
  <c r="B771" i="1" s="1"/>
  <c r="A772" i="1" a="1"/>
  <c r="A772" i="1" s="1"/>
  <c r="B772" i="1" a="1"/>
  <c r="B772" i="1" s="1"/>
  <c r="A773" i="1" a="1"/>
  <c r="A773" i="1" s="1"/>
  <c r="B773" i="1" a="1"/>
  <c r="B773" i="1" s="1"/>
  <c r="A774" i="1" a="1"/>
  <c r="A774" i="1" s="1"/>
  <c r="B774" i="1" a="1"/>
  <c r="B774" i="1" s="1"/>
  <c r="A775" i="1" a="1"/>
  <c r="A775" i="1" s="1"/>
  <c r="B775" i="1" a="1"/>
  <c r="B775" i="1" s="1"/>
  <c r="A776" i="1" a="1"/>
  <c r="A776" i="1" s="1"/>
  <c r="B776" i="1" a="1"/>
  <c r="B776" i="1" s="1"/>
  <c r="A777" i="1" a="1"/>
  <c r="A777" i="1" s="1"/>
  <c r="B777" i="1" a="1"/>
  <c r="B777" i="1" s="1"/>
  <c r="A778" i="1" a="1"/>
  <c r="A778" i="1" s="1"/>
  <c r="B778" i="1" a="1"/>
  <c r="B778" i="1" s="1"/>
  <c r="A779" i="1" a="1"/>
  <c r="A779" i="1" s="1"/>
  <c r="B779" i="1" a="1"/>
  <c r="B779" i="1" s="1"/>
  <c r="A780" i="1" a="1"/>
  <c r="A780" i="1" s="1"/>
  <c r="B780" i="1" a="1"/>
  <c r="B780" i="1" s="1"/>
  <c r="A781" i="1" a="1"/>
  <c r="A781" i="1" s="1"/>
  <c r="B781" i="1" a="1"/>
  <c r="B781" i="1" s="1"/>
  <c r="A782" i="1" a="1"/>
  <c r="A782" i="1" s="1"/>
  <c r="B782" i="1" a="1"/>
  <c r="B782" i="1" s="1"/>
  <c r="A783" i="1" a="1"/>
  <c r="A783" i="1" s="1"/>
  <c r="B783" i="1" a="1"/>
  <c r="B783" i="1" s="1"/>
  <c r="A784" i="1" a="1"/>
  <c r="A784" i="1" s="1"/>
  <c r="B784" i="1" a="1"/>
  <c r="B784" i="1" s="1"/>
  <c r="A785" i="1" a="1"/>
  <c r="A785" i="1" s="1"/>
  <c r="B785" i="1" a="1"/>
  <c r="B785" i="1" s="1"/>
  <c r="A786" i="1" a="1"/>
  <c r="A786" i="1" s="1"/>
  <c r="B786" i="1" a="1"/>
  <c r="B786" i="1" s="1"/>
  <c r="A787" i="1" a="1"/>
  <c r="A787" i="1" s="1"/>
  <c r="B787" i="1" a="1"/>
  <c r="B787" i="1" s="1"/>
  <c r="A788" i="1" a="1"/>
  <c r="A788" i="1" s="1"/>
  <c r="B788" i="1" a="1"/>
  <c r="B788" i="1" s="1"/>
  <c r="A789" i="1" a="1"/>
  <c r="A789" i="1" s="1"/>
  <c r="B789" i="1" a="1"/>
  <c r="B789" i="1" s="1"/>
  <c r="A790" i="1" a="1"/>
  <c r="A790" i="1" s="1"/>
  <c r="B790" i="1" a="1"/>
  <c r="B790" i="1" s="1"/>
  <c r="A791" i="1" a="1"/>
  <c r="A791" i="1" s="1"/>
  <c r="B791" i="1" a="1"/>
  <c r="B791" i="1" s="1"/>
  <c r="A792" i="1" a="1"/>
  <c r="A792" i="1" s="1"/>
  <c r="B792" i="1" a="1"/>
  <c r="B792" i="1" s="1"/>
  <c r="A793" i="1" a="1"/>
  <c r="A793" i="1" s="1"/>
  <c r="B793" i="1" a="1"/>
  <c r="B793" i="1" s="1"/>
  <c r="A794" i="1" a="1"/>
  <c r="A794" i="1" s="1"/>
  <c r="B794" i="1" a="1"/>
  <c r="B794" i="1" s="1"/>
  <c r="A795" i="1" a="1"/>
  <c r="A795" i="1" s="1"/>
  <c r="B795" i="1" a="1"/>
  <c r="B795" i="1" s="1"/>
  <c r="A796" i="1" a="1"/>
  <c r="A796" i="1" s="1"/>
  <c r="B796" i="1" a="1"/>
  <c r="B796" i="1" s="1"/>
  <c r="A797" i="1" a="1"/>
  <c r="A797" i="1" s="1"/>
  <c r="B797" i="1" a="1"/>
  <c r="B797" i="1" s="1"/>
  <c r="A798" i="1" a="1"/>
  <c r="A798" i="1" s="1"/>
  <c r="B798" i="1" a="1"/>
  <c r="B798" i="1" s="1"/>
  <c r="A799" i="1" a="1"/>
  <c r="A799" i="1" s="1"/>
  <c r="B799" i="1" a="1"/>
  <c r="B799" i="1" s="1"/>
  <c r="A800" i="1" a="1"/>
  <c r="A800" i="1" s="1"/>
  <c r="B800" i="1" a="1"/>
  <c r="B800" i="1" s="1"/>
  <c r="A801" i="1" a="1"/>
  <c r="A801" i="1" s="1"/>
  <c r="B801" i="1" a="1"/>
  <c r="B801" i="1" s="1"/>
  <c r="A802" i="1" a="1"/>
  <c r="A802" i="1" s="1"/>
  <c r="B802" i="1" a="1"/>
  <c r="B802" i="1" s="1"/>
  <c r="A803" i="1" a="1"/>
  <c r="A803" i="1" s="1"/>
  <c r="B803" i="1" a="1"/>
  <c r="B803" i="1" s="1"/>
  <c r="A804" i="1" a="1"/>
  <c r="A804" i="1" s="1"/>
  <c r="B804" i="1" a="1"/>
  <c r="B804" i="1" s="1"/>
  <c r="A805" i="1" a="1"/>
  <c r="A805" i="1" s="1"/>
  <c r="B805" i="1" a="1"/>
  <c r="B805" i="1" s="1"/>
  <c r="A806" i="1" a="1"/>
  <c r="A806" i="1" s="1"/>
  <c r="B806" i="1" a="1"/>
  <c r="B806" i="1" s="1"/>
  <c r="A807" i="1" a="1"/>
  <c r="A807" i="1" s="1"/>
  <c r="B807" i="1" a="1"/>
  <c r="B807" i="1" s="1"/>
  <c r="A808" i="1" a="1"/>
  <c r="A808" i="1" s="1"/>
  <c r="B808" i="1" a="1"/>
  <c r="B808" i="1" s="1"/>
  <c r="A809" i="1" a="1"/>
  <c r="A809" i="1" s="1"/>
  <c r="B809" i="1" a="1"/>
  <c r="B809" i="1" s="1"/>
  <c r="A810" i="1" a="1"/>
  <c r="A810" i="1" s="1"/>
  <c r="B810" i="1" a="1"/>
  <c r="B810" i="1" s="1"/>
  <c r="A811" i="1" a="1"/>
  <c r="A811" i="1" s="1"/>
  <c r="B811" i="1" a="1"/>
  <c r="B811" i="1" s="1"/>
  <c r="A812" i="1" a="1"/>
  <c r="A812" i="1" s="1"/>
  <c r="B812" i="1" a="1"/>
  <c r="B812" i="1" s="1"/>
  <c r="A813" i="1" a="1"/>
  <c r="A813" i="1" s="1"/>
  <c r="B813" i="1" a="1"/>
  <c r="B813" i="1" s="1"/>
  <c r="A814" i="1" a="1"/>
  <c r="A814" i="1" s="1"/>
  <c r="B814" i="1" a="1"/>
  <c r="B814" i="1" s="1"/>
  <c r="A815" i="1" a="1"/>
  <c r="A815" i="1" s="1"/>
  <c r="B815" i="1" a="1"/>
  <c r="B815" i="1" s="1"/>
  <c r="A816" i="1" a="1"/>
  <c r="A816" i="1" s="1"/>
  <c r="B816" i="1" a="1"/>
  <c r="B816" i="1" s="1"/>
  <c r="A817" i="1" a="1"/>
  <c r="A817" i="1" s="1"/>
  <c r="B817" i="1" a="1"/>
  <c r="B817" i="1" s="1"/>
  <c r="A818" i="1" a="1"/>
  <c r="A818" i="1" s="1"/>
  <c r="B818" i="1" a="1"/>
  <c r="B818" i="1" s="1"/>
  <c r="A819" i="1" a="1"/>
  <c r="A819" i="1" s="1"/>
  <c r="B819" i="1" a="1"/>
  <c r="B819" i="1" s="1"/>
  <c r="A820" i="1" a="1"/>
  <c r="A820" i="1" s="1"/>
  <c r="B820" i="1" a="1"/>
  <c r="B820" i="1" s="1"/>
  <c r="A821" i="1" a="1"/>
  <c r="A821" i="1" s="1"/>
  <c r="B821" i="1" a="1"/>
  <c r="B821" i="1" s="1"/>
  <c r="A822" i="1" a="1"/>
  <c r="A822" i="1" s="1"/>
  <c r="B822" i="1" a="1"/>
  <c r="B822" i="1" s="1"/>
  <c r="A823" i="1" a="1"/>
  <c r="A823" i="1" s="1"/>
  <c r="B823" i="1" a="1"/>
  <c r="B823" i="1" s="1"/>
  <c r="A824" i="1" a="1"/>
  <c r="A824" i="1" s="1"/>
  <c r="B824" i="1" a="1"/>
  <c r="B824" i="1" s="1"/>
  <c r="A825" i="1" a="1"/>
  <c r="A825" i="1" s="1"/>
  <c r="B825" i="1" a="1"/>
  <c r="B825" i="1" s="1"/>
  <c r="A826" i="1" a="1"/>
  <c r="A826" i="1" s="1"/>
  <c r="B826" i="1" a="1"/>
  <c r="B826" i="1" s="1"/>
  <c r="A827" i="1" a="1"/>
  <c r="A827" i="1" s="1"/>
  <c r="B827" i="1" a="1"/>
  <c r="B827" i="1" s="1"/>
  <c r="A828" i="1" a="1"/>
  <c r="A828" i="1" s="1"/>
  <c r="B828" i="1" a="1"/>
  <c r="B828" i="1" s="1"/>
  <c r="A829" i="1" a="1"/>
  <c r="A829" i="1" s="1"/>
  <c r="B829" i="1" a="1"/>
  <c r="B829" i="1" s="1"/>
  <c r="A830" i="1" a="1"/>
  <c r="A830" i="1" s="1"/>
  <c r="B830" i="1" a="1"/>
  <c r="B830" i="1" s="1"/>
  <c r="A831" i="1" a="1"/>
  <c r="A831" i="1" s="1"/>
  <c r="B831" i="1" a="1"/>
  <c r="B831" i="1" s="1"/>
  <c r="A832" i="1" a="1"/>
  <c r="A832" i="1" s="1"/>
  <c r="B832" i="1" a="1"/>
  <c r="B832" i="1" s="1"/>
  <c r="A833" i="1" a="1"/>
  <c r="A833" i="1" s="1"/>
  <c r="B833" i="1" a="1"/>
  <c r="B833" i="1" s="1"/>
  <c r="A834" i="1" a="1"/>
  <c r="A834" i="1" s="1"/>
  <c r="B834" i="1" a="1"/>
  <c r="B834" i="1" s="1"/>
  <c r="A835" i="1" a="1"/>
  <c r="A835" i="1" s="1"/>
  <c r="B835" i="1" a="1"/>
  <c r="B835" i="1" s="1"/>
  <c r="A836" i="1" a="1"/>
  <c r="A836" i="1" s="1"/>
  <c r="B836" i="1" a="1"/>
  <c r="B836" i="1" s="1"/>
  <c r="A837" i="1" a="1"/>
  <c r="A837" i="1" s="1"/>
  <c r="B837" i="1" a="1"/>
  <c r="B837" i="1" s="1"/>
  <c r="A838" i="1" a="1"/>
  <c r="A838" i="1" s="1"/>
  <c r="B838" i="1" a="1"/>
  <c r="B838" i="1" s="1"/>
  <c r="A839" i="1" a="1"/>
  <c r="A839" i="1" s="1"/>
  <c r="B839" i="1" a="1"/>
  <c r="B839" i="1" s="1"/>
  <c r="A840" i="1" a="1"/>
  <c r="A840" i="1" s="1"/>
  <c r="B840" i="1" a="1"/>
  <c r="B840" i="1" s="1"/>
  <c r="A841" i="1" a="1"/>
  <c r="A841" i="1" s="1"/>
  <c r="B841" i="1" a="1"/>
  <c r="B841" i="1" s="1"/>
  <c r="A842" i="1" a="1"/>
  <c r="A842" i="1" s="1"/>
  <c r="B842" i="1" a="1"/>
  <c r="B842" i="1" s="1"/>
  <c r="A843" i="1" a="1"/>
  <c r="A843" i="1" s="1"/>
  <c r="B843" i="1" a="1"/>
  <c r="B843" i="1" s="1"/>
  <c r="A844" i="1" a="1"/>
  <c r="A844" i="1" s="1"/>
  <c r="B844" i="1" a="1"/>
  <c r="B844" i="1" s="1"/>
  <c r="A845" i="1" a="1"/>
  <c r="A845" i="1" s="1"/>
  <c r="B845" i="1" a="1"/>
  <c r="B845" i="1" s="1"/>
  <c r="A846" i="1" a="1"/>
  <c r="A846" i="1" s="1"/>
  <c r="B846" i="1" a="1"/>
  <c r="B846" i="1" s="1"/>
  <c r="A847" i="1" a="1"/>
  <c r="A847" i="1" s="1"/>
  <c r="B847" i="1" a="1"/>
  <c r="B847" i="1" s="1"/>
  <c r="A848" i="1" a="1"/>
  <c r="A848" i="1" s="1"/>
  <c r="B848" i="1" a="1"/>
  <c r="B848" i="1" s="1"/>
  <c r="A849" i="1" a="1"/>
  <c r="A849" i="1" s="1"/>
  <c r="B849" i="1" a="1"/>
  <c r="B849" i="1" s="1"/>
  <c r="A850" i="1" a="1"/>
  <c r="A850" i="1" s="1"/>
  <c r="B850" i="1" a="1"/>
  <c r="B850" i="1" s="1"/>
  <c r="A851" i="1" a="1"/>
  <c r="A851" i="1" s="1"/>
  <c r="B851" i="1" a="1"/>
  <c r="B851" i="1" s="1"/>
  <c r="A852" i="1" a="1"/>
  <c r="A852" i="1" s="1"/>
  <c r="B852" i="1" a="1"/>
  <c r="B852" i="1" s="1"/>
  <c r="A853" i="1" a="1"/>
  <c r="A853" i="1" s="1"/>
  <c r="B853" i="1" a="1"/>
  <c r="B853" i="1" s="1"/>
  <c r="A854" i="1" a="1"/>
  <c r="A854" i="1" s="1"/>
  <c r="B854" i="1" a="1"/>
  <c r="B854" i="1" s="1"/>
  <c r="A855" i="1" a="1"/>
  <c r="A855" i="1" s="1"/>
  <c r="B855" i="1" a="1"/>
  <c r="B855" i="1" s="1"/>
  <c r="A856" i="1" a="1"/>
  <c r="A856" i="1" s="1"/>
  <c r="B856" i="1" a="1"/>
  <c r="B856" i="1" s="1"/>
  <c r="A857" i="1" a="1"/>
  <c r="A857" i="1" s="1"/>
  <c r="B857" i="1" a="1"/>
  <c r="B857" i="1" s="1"/>
  <c r="A858" i="1" a="1"/>
  <c r="A858" i="1" s="1"/>
  <c r="B858" i="1" a="1"/>
  <c r="B858" i="1" s="1"/>
  <c r="A859" i="1" a="1"/>
  <c r="A859" i="1" s="1"/>
  <c r="B859" i="1" a="1"/>
  <c r="B859" i="1" s="1"/>
  <c r="A860" i="1" a="1"/>
  <c r="A860" i="1" s="1"/>
  <c r="B860" i="1" a="1"/>
  <c r="B860" i="1" s="1"/>
  <c r="A861" i="1" a="1"/>
  <c r="A861" i="1" s="1"/>
  <c r="B861" i="1" a="1"/>
  <c r="B861" i="1" s="1"/>
  <c r="A862" i="1" a="1"/>
  <c r="A862" i="1" s="1"/>
  <c r="B862" i="1" a="1"/>
  <c r="B862" i="1" s="1"/>
  <c r="A863" i="1" a="1"/>
  <c r="A863" i="1" s="1"/>
  <c r="B863" i="1" a="1"/>
  <c r="B863" i="1" s="1"/>
  <c r="A864" i="1" a="1"/>
  <c r="A864" i="1" s="1"/>
  <c r="B864" i="1" a="1"/>
  <c r="B864" i="1" s="1"/>
  <c r="A865" i="1" a="1"/>
  <c r="A865" i="1" s="1"/>
  <c r="B865" i="1" a="1"/>
  <c r="B865" i="1" s="1"/>
  <c r="A866" i="1" a="1"/>
  <c r="A866" i="1" s="1"/>
  <c r="B866" i="1" a="1"/>
  <c r="B866" i="1" s="1"/>
  <c r="A867" i="1" a="1"/>
  <c r="A867" i="1" s="1"/>
  <c r="B867" i="1" a="1"/>
  <c r="B867" i="1" s="1"/>
  <c r="A868" i="1" a="1"/>
  <c r="A868" i="1" s="1"/>
  <c r="B868" i="1" a="1"/>
  <c r="B868" i="1" s="1"/>
  <c r="A869" i="1" a="1"/>
  <c r="A869" i="1" s="1"/>
  <c r="B869" i="1" a="1"/>
  <c r="B869" i="1" s="1"/>
  <c r="A870" i="1" a="1"/>
  <c r="A870" i="1" s="1"/>
  <c r="B870" i="1" a="1"/>
  <c r="B870" i="1" s="1"/>
  <c r="A871" i="1" a="1"/>
  <c r="A871" i="1" s="1"/>
  <c r="B871" i="1" a="1"/>
  <c r="B871" i="1" s="1"/>
  <c r="A872" i="1" a="1"/>
  <c r="A872" i="1" s="1"/>
  <c r="B872" i="1" a="1"/>
  <c r="B872" i="1" s="1"/>
  <c r="A873" i="1" a="1"/>
  <c r="A873" i="1" s="1"/>
  <c r="B873" i="1" a="1"/>
  <c r="B873" i="1" s="1"/>
  <c r="A874" i="1" a="1"/>
  <c r="A874" i="1" s="1"/>
  <c r="B874" i="1" a="1"/>
  <c r="B874" i="1" s="1"/>
  <c r="A875" i="1" a="1"/>
  <c r="A875" i="1" s="1"/>
  <c r="B875" i="1" a="1"/>
  <c r="B875" i="1" s="1"/>
  <c r="A876" i="1" a="1"/>
  <c r="A876" i="1" s="1"/>
  <c r="B876" i="1" a="1"/>
  <c r="B876" i="1" s="1"/>
  <c r="A877" i="1" a="1"/>
  <c r="A877" i="1" s="1"/>
  <c r="B877" i="1" a="1"/>
  <c r="B877" i="1" s="1"/>
  <c r="A878" i="1" a="1"/>
  <c r="A878" i="1" s="1"/>
  <c r="B878" i="1" a="1"/>
  <c r="B878" i="1" s="1"/>
  <c r="A879" i="1" a="1"/>
  <c r="A879" i="1" s="1"/>
  <c r="B879" i="1" a="1"/>
  <c r="B879" i="1" s="1"/>
  <c r="A880" i="1" a="1"/>
  <c r="A880" i="1" s="1"/>
  <c r="B880" i="1" a="1"/>
  <c r="B880" i="1" s="1"/>
  <c r="A881" i="1" a="1"/>
  <c r="A881" i="1" s="1"/>
  <c r="B881" i="1" a="1"/>
  <c r="B881" i="1" s="1"/>
  <c r="A882" i="1" a="1"/>
  <c r="A882" i="1" s="1"/>
  <c r="B882" i="1" a="1"/>
  <c r="B882" i="1" s="1"/>
  <c r="A883" i="1" a="1"/>
  <c r="A883" i="1" s="1"/>
  <c r="B883" i="1" a="1"/>
  <c r="B883" i="1" s="1"/>
  <c r="A884" i="1" a="1"/>
  <c r="A884" i="1" s="1"/>
  <c r="B884" i="1" a="1"/>
  <c r="B884" i="1" s="1"/>
  <c r="A885" i="1" a="1"/>
  <c r="A885" i="1" s="1"/>
  <c r="B885" i="1" a="1"/>
  <c r="B885" i="1" s="1"/>
  <c r="A886" i="1" a="1"/>
  <c r="A886" i="1" s="1"/>
  <c r="B886" i="1" a="1"/>
  <c r="B886" i="1" s="1"/>
  <c r="A887" i="1" a="1"/>
  <c r="A887" i="1" s="1"/>
  <c r="B887" i="1" a="1"/>
  <c r="B887" i="1" s="1"/>
  <c r="A888" i="1" a="1"/>
  <c r="A888" i="1" s="1"/>
  <c r="B888" i="1" a="1"/>
  <c r="B888" i="1" s="1"/>
  <c r="A889" i="1" a="1"/>
  <c r="A889" i="1" s="1"/>
  <c r="B889" i="1" a="1"/>
  <c r="B889" i="1" s="1"/>
  <c r="A890" i="1" a="1"/>
  <c r="A890" i="1" s="1"/>
  <c r="B890" i="1" a="1"/>
  <c r="B890" i="1" s="1"/>
  <c r="A891" i="1" a="1"/>
  <c r="A891" i="1" s="1"/>
  <c r="B891" i="1" a="1"/>
  <c r="B891" i="1" s="1"/>
  <c r="A892" i="1" a="1"/>
  <c r="A892" i="1" s="1"/>
  <c r="B892" i="1" a="1"/>
  <c r="B892" i="1" s="1"/>
  <c r="A893" i="1" a="1"/>
  <c r="A893" i="1" s="1"/>
  <c r="B893" i="1" a="1"/>
  <c r="B893" i="1" s="1"/>
  <c r="A894" i="1" a="1"/>
  <c r="A894" i="1" s="1"/>
  <c r="B894" i="1" a="1"/>
  <c r="B894" i="1" s="1"/>
  <c r="A895" i="1" a="1"/>
  <c r="A895" i="1" s="1"/>
  <c r="B895" i="1" a="1"/>
  <c r="B895" i="1" s="1"/>
  <c r="A896" i="1" a="1"/>
  <c r="A896" i="1" s="1"/>
  <c r="B896" i="1" a="1"/>
  <c r="B896" i="1" s="1"/>
  <c r="A897" i="1" a="1"/>
  <c r="A897" i="1" s="1"/>
  <c r="B897" i="1" a="1"/>
  <c r="B897" i="1" s="1"/>
  <c r="A898" i="1" a="1"/>
  <c r="A898" i="1" s="1"/>
  <c r="B898" i="1" a="1"/>
  <c r="B898" i="1" s="1"/>
  <c r="A899" i="1" a="1"/>
  <c r="A899" i="1" s="1"/>
  <c r="B899" i="1" a="1"/>
  <c r="B899" i="1" s="1"/>
  <c r="A900" i="1" a="1"/>
  <c r="A900" i="1" s="1"/>
  <c r="B900" i="1" a="1"/>
  <c r="B900" i="1" s="1"/>
  <c r="A901" i="1" a="1"/>
  <c r="A901" i="1" s="1"/>
  <c r="B901" i="1" a="1"/>
  <c r="B901" i="1" s="1"/>
  <c r="A902" i="1" a="1"/>
  <c r="A902" i="1" s="1"/>
  <c r="B902" i="1" a="1"/>
  <c r="B902" i="1" s="1"/>
  <c r="A903" i="1" a="1"/>
  <c r="A903" i="1" s="1"/>
  <c r="B903" i="1" a="1"/>
  <c r="B903" i="1" s="1"/>
  <c r="A904" i="1" a="1"/>
  <c r="A904" i="1" s="1"/>
  <c r="B904" i="1" a="1"/>
  <c r="B904" i="1" s="1"/>
  <c r="A905" i="1" a="1"/>
  <c r="A905" i="1" s="1"/>
  <c r="B905" i="1" a="1"/>
  <c r="B905" i="1" s="1"/>
  <c r="A906" i="1" a="1"/>
  <c r="A906" i="1" s="1"/>
  <c r="B906" i="1" a="1"/>
  <c r="B906" i="1" s="1"/>
  <c r="A907" i="1" a="1"/>
  <c r="A907" i="1" s="1"/>
  <c r="B907" i="1" a="1"/>
  <c r="B907" i="1" s="1"/>
  <c r="A908" i="1" a="1"/>
  <c r="A908" i="1" s="1"/>
  <c r="B908" i="1" a="1"/>
  <c r="B908" i="1" s="1"/>
  <c r="A909" i="1" a="1"/>
  <c r="A909" i="1" s="1"/>
  <c r="B909" i="1" a="1"/>
  <c r="B909" i="1" s="1"/>
  <c r="A910" i="1" a="1"/>
  <c r="A910" i="1" s="1"/>
  <c r="B910" i="1" a="1"/>
  <c r="B910" i="1" s="1"/>
  <c r="A911" i="1" a="1"/>
  <c r="A911" i="1" s="1"/>
  <c r="B911" i="1" a="1"/>
  <c r="B911" i="1" s="1"/>
  <c r="A912" i="1" a="1"/>
  <c r="A912" i="1" s="1"/>
  <c r="B912" i="1" a="1"/>
  <c r="B912" i="1" s="1"/>
  <c r="A913" i="1" a="1"/>
  <c r="A913" i="1" s="1"/>
  <c r="B913" i="1" a="1"/>
  <c r="B913" i="1" s="1"/>
  <c r="A914" i="1" a="1"/>
  <c r="A914" i="1" s="1"/>
  <c r="B914" i="1" a="1"/>
  <c r="B914" i="1" s="1"/>
  <c r="A915" i="1" a="1"/>
  <c r="A915" i="1" s="1"/>
  <c r="B915" i="1" a="1"/>
  <c r="B915" i="1" s="1"/>
  <c r="A916" i="1" a="1"/>
  <c r="A916" i="1" s="1"/>
  <c r="B916" i="1" a="1"/>
  <c r="B916" i="1" s="1"/>
  <c r="A917" i="1" a="1"/>
  <c r="A917" i="1" s="1"/>
  <c r="B917" i="1" a="1"/>
  <c r="B917" i="1" s="1"/>
  <c r="A918" i="1" a="1"/>
  <c r="A918" i="1" s="1"/>
  <c r="B918" i="1" a="1"/>
  <c r="B918" i="1" s="1"/>
  <c r="A919" i="1" a="1"/>
  <c r="A919" i="1" s="1"/>
  <c r="B919" i="1" a="1"/>
  <c r="B919" i="1" s="1"/>
  <c r="A920" i="1" a="1"/>
  <c r="A920" i="1" s="1"/>
  <c r="B920" i="1" a="1"/>
  <c r="B920" i="1" s="1"/>
  <c r="A921" i="1" a="1"/>
  <c r="A921" i="1" s="1"/>
  <c r="B921" i="1" a="1"/>
  <c r="B921" i="1" s="1"/>
  <c r="A922" i="1" a="1"/>
  <c r="A922" i="1" s="1"/>
  <c r="B922" i="1" a="1"/>
  <c r="B922" i="1" s="1"/>
  <c r="A923" i="1" a="1"/>
  <c r="A923" i="1" s="1"/>
  <c r="B923" i="1" a="1"/>
  <c r="B923" i="1" s="1"/>
  <c r="A924" i="1" a="1"/>
  <c r="A924" i="1" s="1"/>
  <c r="B924" i="1" a="1"/>
  <c r="B924" i="1" s="1"/>
  <c r="A925" i="1" a="1"/>
  <c r="A925" i="1" s="1"/>
  <c r="B925" i="1" a="1"/>
  <c r="B925" i="1" s="1"/>
  <c r="A926" i="1" a="1"/>
  <c r="A926" i="1" s="1"/>
  <c r="B926" i="1" a="1"/>
  <c r="B926" i="1" s="1"/>
  <c r="A927" i="1" a="1"/>
  <c r="A927" i="1" s="1"/>
  <c r="B927" i="1" a="1"/>
  <c r="B927" i="1" s="1"/>
  <c r="A928" i="1" a="1"/>
  <c r="A928" i="1" s="1"/>
  <c r="B928" i="1" a="1"/>
  <c r="B928" i="1" s="1"/>
  <c r="A929" i="1" a="1"/>
  <c r="A929" i="1" s="1"/>
  <c r="B929" i="1" a="1"/>
  <c r="B929" i="1" s="1"/>
  <c r="A930" i="1" a="1"/>
  <c r="A930" i="1" s="1"/>
  <c r="B930" i="1" a="1"/>
  <c r="B930" i="1" s="1"/>
  <c r="A931" i="1" a="1"/>
  <c r="A931" i="1" s="1"/>
  <c r="B931" i="1" a="1"/>
  <c r="B931" i="1" s="1"/>
  <c r="A932" i="1" a="1"/>
  <c r="A932" i="1" s="1"/>
  <c r="B932" i="1" a="1"/>
  <c r="B932" i="1" s="1"/>
  <c r="A933" i="1" a="1"/>
  <c r="A933" i="1" s="1"/>
  <c r="B933" i="1" a="1"/>
  <c r="B933" i="1" s="1"/>
  <c r="A934" i="1" a="1"/>
  <c r="A934" i="1" s="1"/>
  <c r="B934" i="1" a="1"/>
  <c r="B934" i="1" s="1"/>
  <c r="A935" i="1" a="1"/>
  <c r="A935" i="1" s="1"/>
  <c r="B935" i="1" a="1"/>
  <c r="B935" i="1" s="1"/>
  <c r="A936" i="1" a="1"/>
  <c r="A936" i="1" s="1"/>
  <c r="B936" i="1" a="1"/>
  <c r="B936" i="1" s="1"/>
  <c r="A937" i="1" a="1"/>
  <c r="A937" i="1" s="1"/>
  <c r="B937" i="1" a="1"/>
  <c r="B937" i="1" s="1"/>
  <c r="A938" i="1" a="1"/>
  <c r="A938" i="1" s="1"/>
  <c r="B938" i="1" a="1"/>
  <c r="B938" i="1" s="1"/>
  <c r="A939" i="1" a="1"/>
  <c r="A939" i="1" s="1"/>
  <c r="B939" i="1" a="1"/>
  <c r="B939" i="1" s="1"/>
  <c r="A940" i="1" a="1"/>
  <c r="A940" i="1" s="1"/>
  <c r="B940" i="1" a="1"/>
  <c r="B940" i="1" s="1"/>
  <c r="A941" i="1" a="1"/>
  <c r="A941" i="1" s="1"/>
  <c r="B941" i="1" a="1"/>
  <c r="B941" i="1" s="1"/>
  <c r="A942" i="1" a="1"/>
  <c r="A942" i="1" s="1"/>
  <c r="B942" i="1" a="1"/>
  <c r="B942" i="1" s="1"/>
  <c r="A943" i="1" a="1"/>
  <c r="A943" i="1" s="1"/>
  <c r="B943" i="1" a="1"/>
  <c r="B943" i="1" s="1"/>
  <c r="A944" i="1" a="1"/>
  <c r="A944" i="1" s="1"/>
  <c r="B944" i="1" a="1"/>
  <c r="B944" i="1" s="1"/>
  <c r="A945" i="1" a="1"/>
  <c r="A945" i="1" s="1"/>
  <c r="B945" i="1" a="1"/>
  <c r="B945" i="1" s="1"/>
  <c r="A946" i="1" a="1"/>
  <c r="A946" i="1" s="1"/>
  <c r="B946" i="1" a="1"/>
  <c r="B946" i="1" s="1"/>
  <c r="A947" i="1" a="1"/>
  <c r="A947" i="1" s="1"/>
  <c r="B947" i="1" a="1"/>
  <c r="B947" i="1" s="1"/>
  <c r="A948" i="1" a="1"/>
  <c r="A948" i="1" s="1"/>
  <c r="B948" i="1" a="1"/>
  <c r="B948" i="1" s="1"/>
  <c r="A949" i="1" a="1"/>
  <c r="A949" i="1" s="1"/>
  <c r="B949" i="1" a="1"/>
  <c r="B949" i="1" s="1"/>
  <c r="A950" i="1" a="1"/>
  <c r="A950" i="1" s="1"/>
  <c r="B950" i="1" a="1"/>
  <c r="B950" i="1" s="1"/>
  <c r="A951" i="1" a="1"/>
  <c r="A951" i="1" s="1"/>
  <c r="B951" i="1" a="1"/>
  <c r="B951" i="1" s="1"/>
  <c r="A952" i="1" a="1"/>
  <c r="A952" i="1" s="1"/>
  <c r="B952" i="1" a="1"/>
  <c r="B952" i="1" s="1"/>
  <c r="A953" i="1" a="1"/>
  <c r="A953" i="1" s="1"/>
  <c r="B953" i="1" a="1"/>
  <c r="B953" i="1" s="1"/>
  <c r="A954" i="1" a="1"/>
  <c r="A954" i="1" s="1"/>
  <c r="B954" i="1" a="1"/>
  <c r="B954" i="1" s="1"/>
  <c r="A955" i="1" a="1"/>
  <c r="A955" i="1" s="1"/>
  <c r="B955" i="1" a="1"/>
  <c r="B955" i="1" s="1"/>
  <c r="A956" i="1" a="1"/>
  <c r="A956" i="1" s="1"/>
  <c r="B956" i="1" a="1"/>
  <c r="B956" i="1" s="1"/>
  <c r="A957" i="1" a="1"/>
  <c r="A957" i="1" s="1"/>
  <c r="B957" i="1" a="1"/>
  <c r="B957" i="1" s="1"/>
  <c r="A958" i="1" a="1"/>
  <c r="A958" i="1" s="1"/>
  <c r="B958" i="1" a="1"/>
  <c r="B958" i="1" s="1"/>
  <c r="A959" i="1" a="1"/>
  <c r="A959" i="1" s="1"/>
  <c r="B959" i="1" a="1"/>
  <c r="B959" i="1" s="1"/>
  <c r="A960" i="1" a="1"/>
  <c r="A960" i="1" s="1"/>
  <c r="B960" i="1" a="1"/>
  <c r="B960" i="1" s="1"/>
  <c r="A961" i="1" a="1"/>
  <c r="A961" i="1" s="1"/>
  <c r="B961" i="1" a="1"/>
  <c r="B961" i="1" s="1"/>
  <c r="A962" i="1" a="1"/>
  <c r="A962" i="1" s="1"/>
  <c r="B962" i="1" a="1"/>
  <c r="B962" i="1" s="1"/>
  <c r="A963" i="1" a="1"/>
  <c r="A963" i="1" s="1"/>
  <c r="B963" i="1" a="1"/>
  <c r="B963" i="1" s="1"/>
  <c r="A964" i="1" a="1"/>
  <c r="A964" i="1" s="1"/>
  <c r="B964" i="1" a="1"/>
  <c r="B964" i="1" s="1"/>
  <c r="A965" i="1" a="1"/>
  <c r="A965" i="1" s="1"/>
  <c r="B965" i="1" a="1"/>
  <c r="B965" i="1" s="1"/>
  <c r="A966" i="1" a="1"/>
  <c r="A966" i="1" s="1"/>
  <c r="B966" i="1" a="1"/>
  <c r="B966" i="1" s="1"/>
  <c r="A967" i="1" a="1"/>
  <c r="A967" i="1" s="1"/>
  <c r="B967" i="1" a="1"/>
  <c r="B967" i="1" s="1"/>
  <c r="A968" i="1" a="1"/>
  <c r="A968" i="1" s="1"/>
  <c r="B968" i="1" a="1"/>
  <c r="B968" i="1" s="1"/>
  <c r="A969" i="1" a="1"/>
  <c r="A969" i="1" s="1"/>
  <c r="B969" i="1" a="1"/>
  <c r="B969" i="1" s="1"/>
  <c r="A970" i="1" a="1"/>
  <c r="A970" i="1" s="1"/>
  <c r="B970" i="1" a="1"/>
  <c r="B970" i="1" s="1"/>
  <c r="A971" i="1" a="1"/>
  <c r="A971" i="1" s="1"/>
  <c r="B971" i="1" a="1"/>
  <c r="B971" i="1" s="1"/>
  <c r="A972" i="1" a="1"/>
  <c r="A972" i="1" s="1"/>
  <c r="B972" i="1" a="1"/>
  <c r="B972" i="1" s="1"/>
  <c r="A973" i="1" a="1"/>
  <c r="A973" i="1" s="1"/>
  <c r="B973" i="1" a="1"/>
  <c r="B973" i="1" s="1"/>
  <c r="A974" i="1" a="1"/>
  <c r="A974" i="1" s="1"/>
  <c r="B974" i="1" a="1"/>
  <c r="B974" i="1" s="1"/>
  <c r="A975" i="1" a="1"/>
  <c r="A975" i="1" s="1"/>
  <c r="B975" i="1" a="1"/>
  <c r="B975" i="1" s="1"/>
  <c r="A976" i="1" a="1"/>
  <c r="A976" i="1" s="1"/>
  <c r="B976" i="1" a="1"/>
  <c r="B976" i="1" s="1"/>
  <c r="A977" i="1" a="1"/>
  <c r="A977" i="1" s="1"/>
  <c r="B977" i="1" a="1"/>
  <c r="B977" i="1" s="1"/>
  <c r="A978" i="1" a="1"/>
  <c r="A978" i="1" s="1"/>
  <c r="B978" i="1" a="1"/>
  <c r="B978" i="1" s="1"/>
  <c r="A979" i="1" a="1"/>
  <c r="A979" i="1" s="1"/>
  <c r="B979" i="1" a="1"/>
  <c r="B979" i="1" s="1"/>
  <c r="A980" i="1" a="1"/>
  <c r="A980" i="1" s="1"/>
  <c r="B980" i="1" a="1"/>
  <c r="B980" i="1" s="1"/>
  <c r="A981" i="1" a="1"/>
  <c r="A981" i="1" s="1"/>
  <c r="B981" i="1" a="1"/>
  <c r="B981" i="1" s="1"/>
  <c r="A982" i="1" a="1"/>
  <c r="A982" i="1" s="1"/>
  <c r="B982" i="1" a="1"/>
  <c r="B982" i="1" s="1"/>
  <c r="A983" i="1" a="1"/>
  <c r="A983" i="1" s="1"/>
  <c r="B983" i="1" a="1"/>
  <c r="B983" i="1" s="1"/>
  <c r="A984" i="1" a="1"/>
  <c r="A984" i="1" s="1"/>
  <c r="B984" i="1" a="1"/>
  <c r="B984" i="1" s="1"/>
  <c r="A985" i="1" a="1"/>
  <c r="A985" i="1" s="1"/>
  <c r="B985" i="1" a="1"/>
  <c r="B985" i="1" s="1"/>
  <c r="A986" i="1" a="1"/>
  <c r="A986" i="1" s="1"/>
  <c r="B986" i="1" a="1"/>
  <c r="B986" i="1" s="1"/>
  <c r="A987" i="1" a="1"/>
  <c r="A987" i="1" s="1"/>
  <c r="B987" i="1" a="1"/>
  <c r="B987" i="1" s="1"/>
  <c r="A988" i="1" a="1"/>
  <c r="A988" i="1" s="1"/>
  <c r="B988" i="1" a="1"/>
  <c r="B988" i="1" s="1"/>
  <c r="A989" i="1" a="1"/>
  <c r="A989" i="1" s="1"/>
  <c r="B989" i="1" a="1"/>
  <c r="B989" i="1" s="1"/>
  <c r="A990" i="1" a="1"/>
  <c r="A990" i="1" s="1"/>
  <c r="B990" i="1" a="1"/>
  <c r="B990" i="1" s="1"/>
  <c r="A991" i="1" a="1"/>
  <c r="A991" i="1" s="1"/>
  <c r="B991" i="1" a="1"/>
  <c r="B991" i="1" s="1"/>
  <c r="A992" i="1" a="1"/>
  <c r="A992" i="1" s="1"/>
  <c r="B992" i="1" a="1"/>
  <c r="B992" i="1" s="1"/>
  <c r="A993" i="1" a="1"/>
  <c r="A993" i="1" s="1"/>
  <c r="B993" i="1" a="1"/>
  <c r="B993" i="1" s="1"/>
  <c r="A994" i="1" a="1"/>
  <c r="A994" i="1" s="1"/>
  <c r="B994" i="1" a="1"/>
  <c r="B994" i="1" s="1"/>
  <c r="A995" i="1" a="1"/>
  <c r="A995" i="1" s="1"/>
  <c r="B995" i="1" a="1"/>
  <c r="B995" i="1" s="1"/>
  <c r="A996" i="1" a="1"/>
  <c r="A996" i="1" s="1"/>
  <c r="B996" i="1" a="1"/>
  <c r="B996" i="1" s="1"/>
  <c r="A997" i="1" a="1"/>
  <c r="A997" i="1" s="1"/>
  <c r="B997" i="1" a="1"/>
  <c r="B997" i="1" s="1"/>
  <c r="A998" i="1" a="1"/>
  <c r="A998" i="1" s="1"/>
  <c r="B998" i="1" a="1"/>
  <c r="B998" i="1" s="1"/>
  <c r="A999" i="1" a="1"/>
  <c r="A999" i="1" s="1"/>
  <c r="B999" i="1" a="1"/>
  <c r="B999" i="1" s="1"/>
  <c r="A1000" i="1" a="1"/>
  <c r="A1000" i="1" s="1"/>
  <c r="B1000" i="1" a="1"/>
  <c r="B1000" i="1" s="1"/>
  <c r="B10" i="1" a="1"/>
  <c r="B10" i="1" s="1"/>
  <c r="C7" i="2" l="1" a="1"/>
  <c r="C7" i="2" s="1"/>
  <c r="B7" i="2" a="1"/>
  <c r="B7" i="2" s="1"/>
  <c r="AD12" i="9" l="1" a="1"/>
  <c r="AD12" i="9" s="1"/>
  <c r="AS191" i="4"/>
  <c r="AS192" i="4"/>
  <c r="AS193" i="4"/>
  <c r="AS194" i="4"/>
  <c r="AS195" i="4"/>
  <c r="AS196" i="4"/>
  <c r="AS197" i="4"/>
  <c r="AS198" i="4"/>
  <c r="AS199" i="4"/>
  <c r="AS200" i="4"/>
  <c r="AS201" i="4"/>
  <c r="AS202" i="4"/>
  <c r="AS203" i="4"/>
  <c r="AS204" i="4"/>
  <c r="AS205" i="4"/>
  <c r="AS206" i="4"/>
  <c r="AS207" i="4"/>
  <c r="AS208" i="4"/>
  <c r="AS209" i="4"/>
  <c r="AS210" i="4"/>
  <c r="AS211" i="4"/>
  <c r="AS212" i="4"/>
  <c r="AS213" i="4"/>
  <c r="AS214" i="4"/>
  <c r="AS215" i="4"/>
  <c r="AS216" i="4"/>
  <c r="AS217" i="4"/>
  <c r="AS218" i="4"/>
  <c r="AS219" i="4"/>
  <c r="AS220" i="4"/>
  <c r="AS221" i="4"/>
  <c r="AS222" i="4"/>
  <c r="AS223" i="4"/>
  <c r="AS224" i="4"/>
  <c r="AS225" i="4"/>
  <c r="AS226" i="4"/>
  <c r="AS227" i="4"/>
  <c r="AS228" i="4"/>
  <c r="AS229" i="4"/>
  <c r="AS230" i="4"/>
  <c r="AS231" i="4"/>
  <c r="AS232" i="4"/>
  <c r="AS233" i="4"/>
  <c r="AS234" i="4"/>
  <c r="AS235" i="4"/>
  <c r="AS236" i="4"/>
  <c r="AS237" i="4"/>
  <c r="AS238" i="4"/>
  <c r="AS239" i="4"/>
  <c r="AS240" i="4"/>
  <c r="AS241" i="4"/>
  <c r="AS242" i="4"/>
  <c r="AS243" i="4"/>
  <c r="AS244" i="4"/>
  <c r="AS245" i="4"/>
  <c r="AS246" i="4"/>
  <c r="AS247" i="4"/>
  <c r="AS248" i="4"/>
  <c r="AS249" i="4"/>
  <c r="AS250" i="4"/>
  <c r="AS251" i="4"/>
  <c r="AS252" i="4"/>
  <c r="AS253" i="4"/>
  <c r="AS254" i="4"/>
  <c r="AS256" i="4"/>
  <c r="AS257" i="4"/>
  <c r="AS258" i="4"/>
  <c r="AS259" i="4"/>
  <c r="AS260" i="4"/>
  <c r="AS261" i="4"/>
  <c r="AS262" i="4"/>
  <c r="AS263" i="4"/>
  <c r="AS264" i="4"/>
  <c r="AS265" i="4"/>
  <c r="AS266" i="4"/>
  <c r="AS267" i="4"/>
  <c r="AS268" i="4"/>
  <c r="AS269" i="4"/>
  <c r="AS270" i="4"/>
  <c r="AS271" i="4"/>
  <c r="AS272" i="4"/>
  <c r="AS273" i="4"/>
  <c r="AS274" i="4"/>
  <c r="AS275" i="4"/>
  <c r="AS276" i="4"/>
  <c r="AS277" i="4"/>
  <c r="AS278" i="4"/>
  <c r="AS279" i="4"/>
  <c r="AS280" i="4"/>
  <c r="AS281" i="4"/>
  <c r="AS282" i="4"/>
  <c r="AS283" i="4"/>
  <c r="AS284" i="4"/>
  <c r="AS285" i="4"/>
  <c r="AS286" i="4"/>
  <c r="AS287" i="4"/>
  <c r="AS288" i="4"/>
  <c r="AS289" i="4"/>
  <c r="AS290" i="4"/>
  <c r="AS291" i="4"/>
  <c r="AS292" i="4"/>
  <c r="AS293" i="4"/>
  <c r="AS294" i="4"/>
  <c r="AS295" i="4"/>
  <c r="AS296" i="4"/>
  <c r="AS297" i="4"/>
  <c r="AS298" i="4"/>
  <c r="AS299" i="4"/>
  <c r="AS30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BA5" i="2"/>
  <c r="C300" i="4"/>
  <c r="C299" i="5" s="1"/>
  <c r="B300" i="4"/>
  <c r="B299" i="5" s="1"/>
  <c r="A300" i="4"/>
  <c r="A299" i="5" s="1"/>
  <c r="C299" i="4"/>
  <c r="C298" i="5" s="1"/>
  <c r="B299" i="4"/>
  <c r="B298" i="5" s="1"/>
  <c r="A299" i="4"/>
  <c r="A298" i="5" s="1"/>
  <c r="C298" i="4"/>
  <c r="C297" i="5" s="1"/>
  <c r="B298" i="4"/>
  <c r="B297" i="5" s="1"/>
  <c r="A298" i="4"/>
  <c r="A297" i="5" s="1"/>
  <c r="C297" i="4"/>
  <c r="C296" i="5" s="1"/>
  <c r="B297" i="4"/>
  <c r="B296" i="5" s="1"/>
  <c r="A297" i="4"/>
  <c r="A296" i="5" s="1"/>
  <c r="C296" i="4"/>
  <c r="C295" i="5" s="1"/>
  <c r="B296" i="4"/>
  <c r="B295" i="5" s="1"/>
  <c r="A296" i="4"/>
  <c r="A295" i="5" s="1"/>
  <c r="C295" i="4"/>
  <c r="C294" i="5" s="1"/>
  <c r="B295" i="4"/>
  <c r="B294" i="5" s="1"/>
  <c r="A295" i="4"/>
  <c r="A294" i="5" s="1"/>
  <c r="C294" i="4"/>
  <c r="C293" i="5" s="1"/>
  <c r="B294" i="4"/>
  <c r="B293" i="5" s="1"/>
  <c r="A294" i="4"/>
  <c r="A293" i="5" s="1"/>
  <c r="C293" i="4"/>
  <c r="C292" i="5" s="1"/>
  <c r="B293" i="4"/>
  <c r="B292" i="5" s="1"/>
  <c r="A293" i="4"/>
  <c r="A292" i="5" s="1"/>
  <c r="C292" i="4"/>
  <c r="C291" i="5" s="1"/>
  <c r="B292" i="4"/>
  <c r="B291" i="5" s="1"/>
  <c r="A292" i="4"/>
  <c r="A291" i="5" s="1"/>
  <c r="C291" i="4"/>
  <c r="C290" i="5" s="1"/>
  <c r="B291" i="4"/>
  <c r="B290" i="5" s="1"/>
  <c r="A291" i="4"/>
  <c r="A290" i="5" s="1"/>
  <c r="C290" i="4"/>
  <c r="C289" i="5" s="1"/>
  <c r="B290" i="4"/>
  <c r="B289" i="5" s="1"/>
  <c r="A290" i="4"/>
  <c r="A289" i="5" s="1"/>
  <c r="C289" i="4"/>
  <c r="C288" i="5" s="1"/>
  <c r="B289" i="4"/>
  <c r="B288" i="5" s="1"/>
  <c r="A289" i="4"/>
  <c r="A288" i="5" s="1"/>
  <c r="C288" i="4"/>
  <c r="C287" i="5" s="1"/>
  <c r="B288" i="4"/>
  <c r="B287" i="5" s="1"/>
  <c r="A288" i="4"/>
  <c r="A287" i="5" s="1"/>
  <c r="C287" i="4"/>
  <c r="C286" i="5" s="1"/>
  <c r="B287" i="4"/>
  <c r="B286" i="5" s="1"/>
  <c r="A287" i="4"/>
  <c r="A286" i="5" s="1"/>
  <c r="C286" i="4"/>
  <c r="C285" i="5" s="1"/>
  <c r="B286" i="4"/>
  <c r="B285" i="5" s="1"/>
  <c r="A286" i="4"/>
  <c r="A285" i="5" s="1"/>
  <c r="C285" i="4"/>
  <c r="C284" i="5" s="1"/>
  <c r="B285" i="4"/>
  <c r="B284" i="5" s="1"/>
  <c r="A285" i="4"/>
  <c r="A284" i="5" s="1"/>
  <c r="C284" i="4"/>
  <c r="C283" i="5" s="1"/>
  <c r="B284" i="4"/>
  <c r="B283" i="5" s="1"/>
  <c r="A284" i="4"/>
  <c r="A283" i="5" s="1"/>
  <c r="C283" i="4"/>
  <c r="C282" i="5" s="1"/>
  <c r="B283" i="4"/>
  <c r="B282" i="5" s="1"/>
  <c r="A283" i="4"/>
  <c r="A282" i="5" s="1"/>
  <c r="C282" i="4"/>
  <c r="C281" i="5" s="1"/>
  <c r="B282" i="4"/>
  <c r="B281" i="5" s="1"/>
  <c r="A282" i="4"/>
  <c r="A281" i="5" s="1"/>
  <c r="C281" i="4"/>
  <c r="C280" i="5" s="1"/>
  <c r="B281" i="4"/>
  <c r="B280" i="5" s="1"/>
  <c r="A281" i="4"/>
  <c r="A280" i="5" s="1"/>
  <c r="C280" i="4"/>
  <c r="C279" i="5" s="1"/>
  <c r="B280" i="4"/>
  <c r="B279" i="5" s="1"/>
  <c r="A280" i="4"/>
  <c r="A279" i="5" s="1"/>
  <c r="C279" i="4"/>
  <c r="C278" i="5" s="1"/>
  <c r="B279" i="4"/>
  <c r="B278" i="5" s="1"/>
  <c r="A279" i="4"/>
  <c r="A278" i="5" s="1"/>
  <c r="C278" i="4"/>
  <c r="C277" i="5" s="1"/>
  <c r="B278" i="4"/>
  <c r="B277" i="5" s="1"/>
  <c r="A278" i="4"/>
  <c r="A277" i="5" s="1"/>
  <c r="C277" i="4"/>
  <c r="C276" i="5" s="1"/>
  <c r="B277" i="4"/>
  <c r="B276" i="5" s="1"/>
  <c r="A277" i="4"/>
  <c r="A276" i="5" s="1"/>
  <c r="C276" i="4"/>
  <c r="C275" i="5" s="1"/>
  <c r="B276" i="4"/>
  <c r="B275" i="5" s="1"/>
  <c r="A276" i="4"/>
  <c r="A275" i="5" s="1"/>
  <c r="C275" i="4"/>
  <c r="C274" i="5" s="1"/>
  <c r="B275" i="4"/>
  <c r="B274" i="5" s="1"/>
  <c r="A275" i="4"/>
  <c r="A274" i="5" s="1"/>
  <c r="C274" i="4"/>
  <c r="C273" i="5" s="1"/>
  <c r="B274" i="4"/>
  <c r="B273" i="5" s="1"/>
  <c r="A274" i="4"/>
  <c r="A273" i="5" s="1"/>
  <c r="C273" i="4"/>
  <c r="C272" i="5" s="1"/>
  <c r="B273" i="4"/>
  <c r="B272" i="5" s="1"/>
  <c r="A273" i="4"/>
  <c r="A272" i="5" s="1"/>
  <c r="C272" i="4"/>
  <c r="C271" i="5" s="1"/>
  <c r="B272" i="4"/>
  <c r="B271" i="5" s="1"/>
  <c r="A272" i="4"/>
  <c r="A271" i="5" s="1"/>
  <c r="C271" i="4"/>
  <c r="C270" i="5" s="1"/>
  <c r="B271" i="4"/>
  <c r="B270" i="5" s="1"/>
  <c r="A271" i="4"/>
  <c r="A270" i="5" s="1"/>
  <c r="C270" i="4"/>
  <c r="C269" i="5" s="1"/>
  <c r="B270" i="4"/>
  <c r="B269" i="5" s="1"/>
  <c r="A270" i="4"/>
  <c r="A269" i="5" s="1"/>
  <c r="C269" i="4"/>
  <c r="C268" i="5" s="1"/>
  <c r="B269" i="4"/>
  <c r="B268" i="5" s="1"/>
  <c r="A269" i="4"/>
  <c r="A268" i="5" s="1"/>
  <c r="C268" i="4"/>
  <c r="C267" i="5" s="1"/>
  <c r="B268" i="4"/>
  <c r="B267" i="5" s="1"/>
  <c r="A268" i="4"/>
  <c r="A267" i="5" s="1"/>
  <c r="C267" i="4"/>
  <c r="C266" i="5" s="1"/>
  <c r="B267" i="4"/>
  <c r="B266" i="5" s="1"/>
  <c r="A267" i="4"/>
  <c r="A266" i="5" s="1"/>
  <c r="C266" i="4"/>
  <c r="C265" i="5" s="1"/>
  <c r="B266" i="4"/>
  <c r="B265" i="5" s="1"/>
  <c r="A266" i="4"/>
  <c r="A265" i="5" s="1"/>
  <c r="C265" i="4"/>
  <c r="C264" i="5" s="1"/>
  <c r="B265" i="4"/>
  <c r="B264" i="5" s="1"/>
  <c r="A265" i="4"/>
  <c r="A264" i="5" s="1"/>
  <c r="C264" i="4"/>
  <c r="C263" i="5" s="1"/>
  <c r="B264" i="4"/>
  <c r="B263" i="5" s="1"/>
  <c r="A264" i="4"/>
  <c r="A263" i="5" s="1"/>
  <c r="C263" i="4"/>
  <c r="C262" i="5" s="1"/>
  <c r="B263" i="4"/>
  <c r="B262" i="5" s="1"/>
  <c r="A263" i="4"/>
  <c r="A262" i="5" s="1"/>
  <c r="C262" i="4"/>
  <c r="C261" i="5" s="1"/>
  <c r="B262" i="4"/>
  <c r="B261" i="5" s="1"/>
  <c r="A262" i="4"/>
  <c r="A261" i="5" s="1"/>
  <c r="C261" i="4"/>
  <c r="C260" i="5" s="1"/>
  <c r="B261" i="4"/>
  <c r="B260" i="5" s="1"/>
  <c r="A261" i="4"/>
  <c r="A260" i="5" s="1"/>
  <c r="C260" i="4"/>
  <c r="C259" i="5" s="1"/>
  <c r="B260" i="4"/>
  <c r="B259" i="5" s="1"/>
  <c r="A260" i="4"/>
  <c r="A259" i="5" s="1"/>
  <c r="C259" i="4"/>
  <c r="C258" i="5" s="1"/>
  <c r="B259" i="4"/>
  <c r="B258" i="5" s="1"/>
  <c r="A259" i="4"/>
  <c r="A258" i="5" s="1"/>
  <c r="C258" i="4"/>
  <c r="C257" i="5" s="1"/>
  <c r="B258" i="4"/>
  <c r="B257" i="5" s="1"/>
  <c r="A258" i="4"/>
  <c r="A257" i="5" s="1"/>
  <c r="C257" i="4"/>
  <c r="C256" i="5" s="1"/>
  <c r="B257" i="4"/>
  <c r="B256" i="5" s="1"/>
  <c r="A257" i="4"/>
  <c r="A256" i="5" s="1"/>
  <c r="C256" i="4"/>
  <c r="C255" i="5" s="1"/>
  <c r="B256" i="4"/>
  <c r="B255" i="5" s="1"/>
  <c r="A256" i="4"/>
  <c r="A255" i="5" s="1"/>
  <c r="AS255" i="4"/>
  <c r="C255" i="4"/>
  <c r="C254" i="5" s="1"/>
  <c r="B255" i="4"/>
  <c r="B254" i="5" s="1"/>
  <c r="A255" i="4"/>
  <c r="A254" i="5" s="1"/>
  <c r="C254" i="4"/>
  <c r="C253" i="5" s="1"/>
  <c r="B254" i="4"/>
  <c r="B253" i="5" s="1"/>
  <c r="A254" i="4"/>
  <c r="A253" i="5" s="1"/>
  <c r="C253" i="4"/>
  <c r="C252" i="5" s="1"/>
  <c r="B253" i="4"/>
  <c r="B252" i="5" s="1"/>
  <c r="A253" i="4"/>
  <c r="A252" i="5" s="1"/>
  <c r="C252" i="4"/>
  <c r="C251" i="5" s="1"/>
  <c r="B252" i="4"/>
  <c r="B251" i="5" s="1"/>
  <c r="A252" i="4"/>
  <c r="A251" i="5" s="1"/>
  <c r="C251" i="4"/>
  <c r="C250" i="5" s="1"/>
  <c r="B251" i="4"/>
  <c r="B250" i="5" s="1"/>
  <c r="A251" i="4"/>
  <c r="A250" i="5" s="1"/>
  <c r="C250" i="4"/>
  <c r="C249" i="5" s="1"/>
  <c r="B250" i="4"/>
  <c r="B249" i="5" s="1"/>
  <c r="A250" i="4"/>
  <c r="A249" i="5" s="1"/>
  <c r="C249" i="4"/>
  <c r="C248" i="5" s="1"/>
  <c r="B249" i="4"/>
  <c r="B248" i="5" s="1"/>
  <c r="A249" i="4"/>
  <c r="A248" i="5" s="1"/>
  <c r="C248" i="4"/>
  <c r="C247" i="5" s="1"/>
  <c r="B248" i="4"/>
  <c r="B247" i="5" s="1"/>
  <c r="A248" i="4"/>
  <c r="A247" i="5" s="1"/>
  <c r="C247" i="4"/>
  <c r="C246" i="5" s="1"/>
  <c r="B247" i="4"/>
  <c r="B246" i="5" s="1"/>
  <c r="A247" i="4"/>
  <c r="A246" i="5" s="1"/>
  <c r="C246" i="4"/>
  <c r="C245" i="5" s="1"/>
  <c r="B246" i="4"/>
  <c r="B245" i="5" s="1"/>
  <c r="A246" i="4"/>
  <c r="A245" i="5" s="1"/>
  <c r="C245" i="4"/>
  <c r="C244" i="5" s="1"/>
  <c r="B245" i="4"/>
  <c r="B244" i="5" s="1"/>
  <c r="A245" i="4"/>
  <c r="A244" i="5" s="1"/>
  <c r="C244" i="4"/>
  <c r="C243" i="5" s="1"/>
  <c r="B244" i="4"/>
  <c r="B243" i="5" s="1"/>
  <c r="A244" i="4"/>
  <c r="A243" i="5" s="1"/>
  <c r="C243" i="4"/>
  <c r="C242" i="5" s="1"/>
  <c r="B243" i="4"/>
  <c r="B242" i="5" s="1"/>
  <c r="A243" i="4"/>
  <c r="A242" i="5" s="1"/>
  <c r="C242" i="4"/>
  <c r="C241" i="5" s="1"/>
  <c r="B242" i="4"/>
  <c r="B241" i="5" s="1"/>
  <c r="A242" i="4"/>
  <c r="A241" i="5" s="1"/>
  <c r="C241" i="4"/>
  <c r="C240" i="5" s="1"/>
  <c r="B241" i="4"/>
  <c r="B240" i="5" s="1"/>
  <c r="A241" i="4"/>
  <c r="A240" i="5" s="1"/>
  <c r="C240" i="4"/>
  <c r="C239" i="5" s="1"/>
  <c r="B240" i="4"/>
  <c r="B239" i="5" s="1"/>
  <c r="A240" i="4"/>
  <c r="A239" i="5" s="1"/>
  <c r="C239" i="4"/>
  <c r="C238" i="5" s="1"/>
  <c r="B239" i="4"/>
  <c r="B238" i="5" s="1"/>
  <c r="A239" i="4"/>
  <c r="A238" i="5" s="1"/>
  <c r="C238" i="4"/>
  <c r="C237" i="5" s="1"/>
  <c r="B238" i="4"/>
  <c r="B237" i="5" s="1"/>
  <c r="A238" i="4"/>
  <c r="A237" i="5" s="1"/>
  <c r="C237" i="4"/>
  <c r="C236" i="5" s="1"/>
  <c r="B237" i="4"/>
  <c r="B236" i="5" s="1"/>
  <c r="A237" i="4"/>
  <c r="A236" i="5" s="1"/>
  <c r="C236" i="4"/>
  <c r="C235" i="5" s="1"/>
  <c r="B236" i="4"/>
  <c r="B235" i="5" s="1"/>
  <c r="A236" i="4"/>
  <c r="A235" i="5" s="1"/>
  <c r="C235" i="4"/>
  <c r="C234" i="5" s="1"/>
  <c r="B235" i="4"/>
  <c r="B234" i="5" s="1"/>
  <c r="A235" i="4"/>
  <c r="A234" i="5" s="1"/>
  <c r="C234" i="4"/>
  <c r="C233" i="5" s="1"/>
  <c r="B234" i="4"/>
  <c r="B233" i="5" s="1"/>
  <c r="A234" i="4"/>
  <c r="A233" i="5" s="1"/>
  <c r="C233" i="4"/>
  <c r="C232" i="5" s="1"/>
  <c r="B233" i="4"/>
  <c r="B232" i="5" s="1"/>
  <c r="A233" i="4"/>
  <c r="A232" i="5" s="1"/>
  <c r="C232" i="4"/>
  <c r="C231" i="5" s="1"/>
  <c r="B232" i="4"/>
  <c r="B231" i="5" s="1"/>
  <c r="A232" i="4"/>
  <c r="A231" i="5" s="1"/>
  <c r="C231" i="4"/>
  <c r="C230" i="5" s="1"/>
  <c r="B231" i="4"/>
  <c r="B230" i="5" s="1"/>
  <c r="A231" i="4"/>
  <c r="A230" i="5" s="1"/>
  <c r="C230" i="4"/>
  <c r="C229" i="5" s="1"/>
  <c r="B230" i="4"/>
  <c r="B229" i="5" s="1"/>
  <c r="A230" i="4"/>
  <c r="A229" i="5" s="1"/>
  <c r="C229" i="4"/>
  <c r="C228" i="5" s="1"/>
  <c r="B229" i="4"/>
  <c r="B228" i="5" s="1"/>
  <c r="A229" i="4"/>
  <c r="A228" i="5" s="1"/>
  <c r="C228" i="4"/>
  <c r="C227" i="5" s="1"/>
  <c r="B228" i="4"/>
  <c r="B227" i="5" s="1"/>
  <c r="A228" i="4"/>
  <c r="A227" i="5" s="1"/>
  <c r="C227" i="4"/>
  <c r="C226" i="5" s="1"/>
  <c r="B227" i="4"/>
  <c r="B226" i="5" s="1"/>
  <c r="A227" i="4"/>
  <c r="A226" i="5" s="1"/>
  <c r="C226" i="4"/>
  <c r="C225" i="5" s="1"/>
  <c r="B226" i="4"/>
  <c r="B225" i="5" s="1"/>
  <c r="A226" i="4"/>
  <c r="A225" i="5" s="1"/>
  <c r="C225" i="4"/>
  <c r="C224" i="5" s="1"/>
  <c r="B225" i="4"/>
  <c r="B224" i="5" s="1"/>
  <c r="A225" i="4"/>
  <c r="A224" i="5" s="1"/>
  <c r="C224" i="4"/>
  <c r="C223" i="5" s="1"/>
  <c r="B224" i="4"/>
  <c r="B223" i="5" s="1"/>
  <c r="A224" i="4"/>
  <c r="A223" i="5" s="1"/>
  <c r="C223" i="4"/>
  <c r="C222" i="5" s="1"/>
  <c r="B223" i="4"/>
  <c r="B222" i="5" s="1"/>
  <c r="A223" i="4"/>
  <c r="A222" i="5" s="1"/>
  <c r="C222" i="4"/>
  <c r="C221" i="5" s="1"/>
  <c r="B222" i="4"/>
  <c r="B221" i="5" s="1"/>
  <c r="A222" i="4"/>
  <c r="A221" i="5" s="1"/>
  <c r="C221" i="4"/>
  <c r="C220" i="5" s="1"/>
  <c r="B221" i="4"/>
  <c r="B220" i="5" s="1"/>
  <c r="A221" i="4"/>
  <c r="A220" i="5" s="1"/>
  <c r="C220" i="4"/>
  <c r="C219" i="5" s="1"/>
  <c r="B220" i="4"/>
  <c r="B219" i="5" s="1"/>
  <c r="A220" i="4"/>
  <c r="A219" i="5" s="1"/>
  <c r="C219" i="4"/>
  <c r="C218" i="5" s="1"/>
  <c r="B219" i="4"/>
  <c r="B218" i="5" s="1"/>
  <c r="A219" i="4"/>
  <c r="A218" i="5" s="1"/>
  <c r="C218" i="4"/>
  <c r="C217" i="5" s="1"/>
  <c r="B218" i="4"/>
  <c r="B217" i="5" s="1"/>
  <c r="A218" i="4"/>
  <c r="A217" i="5" s="1"/>
  <c r="C217" i="4"/>
  <c r="C216" i="5" s="1"/>
  <c r="B217" i="4"/>
  <c r="B216" i="5" s="1"/>
  <c r="A217" i="4"/>
  <c r="A216" i="5" s="1"/>
  <c r="C216" i="4"/>
  <c r="C215" i="5" s="1"/>
  <c r="B216" i="4"/>
  <c r="B215" i="5" s="1"/>
  <c r="A216" i="4"/>
  <c r="A215" i="5" s="1"/>
  <c r="C215" i="4"/>
  <c r="C214" i="5" s="1"/>
  <c r="B215" i="4"/>
  <c r="B214" i="5" s="1"/>
  <c r="A215" i="4"/>
  <c r="A214" i="5" s="1"/>
  <c r="C214" i="4"/>
  <c r="C213" i="5" s="1"/>
  <c r="B214" i="4"/>
  <c r="B213" i="5" s="1"/>
  <c r="A214" i="4"/>
  <c r="A213" i="5" s="1"/>
  <c r="C213" i="4"/>
  <c r="C212" i="5" s="1"/>
  <c r="B213" i="4"/>
  <c r="B212" i="5" s="1"/>
  <c r="A213" i="4"/>
  <c r="A212" i="5" s="1"/>
  <c r="C212" i="4"/>
  <c r="C211" i="5" s="1"/>
  <c r="B212" i="4"/>
  <c r="B211" i="5" s="1"/>
  <c r="A212" i="4"/>
  <c r="A211" i="5" s="1"/>
  <c r="C211" i="4"/>
  <c r="C210" i="5" s="1"/>
  <c r="B211" i="4"/>
  <c r="B210" i="5" s="1"/>
  <c r="A211" i="4"/>
  <c r="A210" i="5" s="1"/>
  <c r="C210" i="4"/>
  <c r="C209" i="5" s="1"/>
  <c r="B210" i="4"/>
  <c r="B209" i="5" s="1"/>
  <c r="A210" i="4"/>
  <c r="A209" i="5" s="1"/>
  <c r="C209" i="4"/>
  <c r="C208" i="5" s="1"/>
  <c r="B209" i="4"/>
  <c r="B208" i="5" s="1"/>
  <c r="A209" i="4"/>
  <c r="A208" i="5" s="1"/>
  <c r="C208" i="4"/>
  <c r="C207" i="5" s="1"/>
  <c r="B208" i="4"/>
  <c r="B207" i="5" s="1"/>
  <c r="A208" i="4"/>
  <c r="A207" i="5" s="1"/>
  <c r="C207" i="4"/>
  <c r="C206" i="5" s="1"/>
  <c r="B207" i="4"/>
  <c r="B206" i="5" s="1"/>
  <c r="A207" i="4"/>
  <c r="A206" i="5" s="1"/>
  <c r="C206" i="4"/>
  <c r="C205" i="5" s="1"/>
  <c r="B206" i="4"/>
  <c r="B205" i="5" s="1"/>
  <c r="A206" i="4"/>
  <c r="A205" i="5" s="1"/>
  <c r="C205" i="4"/>
  <c r="C204" i="5" s="1"/>
  <c r="B205" i="4"/>
  <c r="B204" i="5" s="1"/>
  <c r="A205" i="4"/>
  <c r="A204" i="5" s="1"/>
  <c r="C204" i="4"/>
  <c r="C203" i="5" s="1"/>
  <c r="B204" i="4"/>
  <c r="B203" i="5" s="1"/>
  <c r="A204" i="4"/>
  <c r="A203" i="5" s="1"/>
  <c r="C203" i="4"/>
  <c r="C202" i="5" s="1"/>
  <c r="B203" i="4"/>
  <c r="B202" i="5" s="1"/>
  <c r="A203" i="4"/>
  <c r="A202" i="5" s="1"/>
  <c r="C202" i="4"/>
  <c r="C201" i="5" s="1"/>
  <c r="B202" i="4"/>
  <c r="B201" i="5" s="1"/>
  <c r="A202" i="4"/>
  <c r="A201" i="5" s="1"/>
  <c r="C201" i="4"/>
  <c r="C200" i="5" s="1"/>
  <c r="B201" i="4"/>
  <c r="B200" i="5" s="1"/>
  <c r="A201" i="4"/>
  <c r="A200" i="5" s="1"/>
  <c r="C200" i="4"/>
  <c r="C199" i="5" s="1"/>
  <c r="B200" i="4"/>
  <c r="B199" i="5" s="1"/>
  <c r="A200" i="4"/>
  <c r="A199" i="5" s="1"/>
  <c r="C199" i="4"/>
  <c r="C198" i="5" s="1"/>
  <c r="B199" i="4"/>
  <c r="B198" i="5" s="1"/>
  <c r="A199" i="4"/>
  <c r="A198" i="5" s="1"/>
  <c r="C198" i="4"/>
  <c r="C197" i="5" s="1"/>
  <c r="B198" i="4"/>
  <c r="B197" i="5" s="1"/>
  <c r="A198" i="4"/>
  <c r="A197" i="5" s="1"/>
  <c r="C197" i="4"/>
  <c r="C196" i="5" s="1"/>
  <c r="B197" i="4"/>
  <c r="B196" i="5" s="1"/>
  <c r="A197" i="4"/>
  <c r="A196" i="5" s="1"/>
  <c r="C196" i="4"/>
  <c r="C195" i="5" s="1"/>
  <c r="B196" i="4"/>
  <c r="B195" i="5" s="1"/>
  <c r="A196" i="4"/>
  <c r="A195" i="5" s="1"/>
  <c r="C195" i="4"/>
  <c r="C194" i="5" s="1"/>
  <c r="B195" i="4"/>
  <c r="B194" i="5" s="1"/>
  <c r="A195" i="4"/>
  <c r="A194" i="5" s="1"/>
  <c r="C194" i="4"/>
  <c r="C193" i="5" s="1"/>
  <c r="B194" i="4"/>
  <c r="B193" i="5" s="1"/>
  <c r="A194" i="4"/>
  <c r="A193" i="5" s="1"/>
  <c r="C193" i="4"/>
  <c r="C192" i="5" s="1"/>
  <c r="B193" i="4"/>
  <c r="B192" i="5" s="1"/>
  <c r="A193" i="4"/>
  <c r="A192" i="5" s="1"/>
  <c r="C192" i="4"/>
  <c r="C191" i="5" s="1"/>
  <c r="B192" i="4"/>
  <c r="B191" i="5" s="1"/>
  <c r="A192" i="4"/>
  <c r="A191" i="5" s="1"/>
  <c r="C191" i="4"/>
  <c r="C190" i="5" s="1"/>
  <c r="B191" i="4"/>
  <c r="B190" i="5" s="1"/>
  <c r="A191" i="4"/>
  <c r="A190" i="5" s="1"/>
  <c r="C190" i="4"/>
  <c r="C189" i="5" s="1"/>
  <c r="B190" i="4"/>
  <c r="A190" i="4"/>
  <c r="A189" i="5" s="1"/>
  <c r="C189" i="4"/>
  <c r="C188" i="5" s="1"/>
  <c r="B189" i="4"/>
  <c r="A189" i="4"/>
  <c r="A188" i="5" s="1"/>
  <c r="C188" i="4"/>
  <c r="C187" i="5" s="1"/>
  <c r="B188" i="4"/>
  <c r="A188" i="4"/>
  <c r="A187" i="5" s="1"/>
  <c r="C187" i="4"/>
  <c r="C186" i="5" s="1"/>
  <c r="B187" i="4"/>
  <c r="A187" i="4"/>
  <c r="A186" i="5" s="1"/>
  <c r="C186" i="4"/>
  <c r="C185" i="5" s="1"/>
  <c r="B186" i="4"/>
  <c r="A186" i="4"/>
  <c r="A185" i="5" s="1"/>
  <c r="C185" i="4"/>
  <c r="C184" i="5" s="1"/>
  <c r="B185" i="4"/>
  <c r="A185" i="4"/>
  <c r="A184" i="5" s="1"/>
  <c r="C184" i="4"/>
  <c r="C183" i="5" s="1"/>
  <c r="B184" i="4"/>
  <c r="A184" i="4"/>
  <c r="A183" i="5" s="1"/>
  <c r="C183" i="4"/>
  <c r="C182" i="5" s="1"/>
  <c r="B183" i="4"/>
  <c r="A183" i="4"/>
  <c r="A182" i="5" s="1"/>
  <c r="C182" i="4"/>
  <c r="C181" i="5" s="1"/>
  <c r="B182" i="4"/>
  <c r="A182" i="4"/>
  <c r="A181" i="5" s="1"/>
  <c r="C181" i="4"/>
  <c r="C180" i="5" s="1"/>
  <c r="B181" i="4"/>
  <c r="A181" i="4"/>
  <c r="A180" i="5" s="1"/>
  <c r="C180" i="4"/>
  <c r="C179" i="5" s="1"/>
  <c r="B180" i="4"/>
  <c r="A180" i="4"/>
  <c r="A179" i="5" s="1"/>
  <c r="C179" i="4"/>
  <c r="C178" i="5" s="1"/>
  <c r="B179" i="4"/>
  <c r="A179" i="4"/>
  <c r="A178" i="5" s="1"/>
  <c r="C178" i="4"/>
  <c r="C177" i="5" s="1"/>
  <c r="B178" i="4"/>
  <c r="A178" i="4"/>
  <c r="A177" i="5" s="1"/>
  <c r="C177" i="4"/>
  <c r="C176" i="5" s="1"/>
  <c r="B177" i="4"/>
  <c r="A177" i="4"/>
  <c r="A176" i="5" s="1"/>
  <c r="C176" i="4"/>
  <c r="C175" i="5" s="1"/>
  <c r="B176" i="4"/>
  <c r="A176" i="4"/>
  <c r="A175" i="5" s="1"/>
  <c r="C175" i="4"/>
  <c r="C174" i="5" s="1"/>
  <c r="B175" i="4"/>
  <c r="A175" i="4"/>
  <c r="A174" i="5" s="1"/>
  <c r="C174" i="4"/>
  <c r="C173" i="5" s="1"/>
  <c r="B174" i="4"/>
  <c r="A174" i="4"/>
  <c r="A173" i="5" s="1"/>
  <c r="C173" i="4"/>
  <c r="C172" i="5" s="1"/>
  <c r="B173" i="4"/>
  <c r="A173" i="4"/>
  <c r="A172" i="5" s="1"/>
  <c r="C172" i="4"/>
  <c r="C171" i="5" s="1"/>
  <c r="B172" i="4"/>
  <c r="A172" i="4"/>
  <c r="A171" i="5" s="1"/>
  <c r="C171" i="4"/>
  <c r="C170" i="5" s="1"/>
  <c r="B171" i="4"/>
  <c r="A171" i="4"/>
  <c r="A170" i="5" s="1"/>
  <c r="C170" i="4"/>
  <c r="C169" i="5" s="1"/>
  <c r="B170" i="4"/>
  <c r="A170" i="4"/>
  <c r="A169" i="5" s="1"/>
  <c r="C169" i="4"/>
  <c r="C168" i="5" s="1"/>
  <c r="B169" i="4"/>
  <c r="A169" i="4"/>
  <c r="A168" i="5" s="1"/>
  <c r="C168" i="4"/>
  <c r="C167" i="5" s="1"/>
  <c r="B168" i="4"/>
  <c r="A168" i="4"/>
  <c r="A167" i="5" s="1"/>
  <c r="C167" i="4"/>
  <c r="C166" i="5" s="1"/>
  <c r="B167" i="4"/>
  <c r="A167" i="4"/>
  <c r="A166" i="5" s="1"/>
  <c r="C166" i="4"/>
  <c r="C165" i="5" s="1"/>
  <c r="B166" i="4"/>
  <c r="A166" i="4"/>
  <c r="A165" i="5" s="1"/>
  <c r="C165" i="4"/>
  <c r="C164" i="5" s="1"/>
  <c r="B165" i="4"/>
  <c r="A165" i="4"/>
  <c r="A164" i="5" s="1"/>
  <c r="C164" i="4"/>
  <c r="C163" i="5" s="1"/>
  <c r="B164" i="4"/>
  <c r="A164" i="4"/>
  <c r="A163" i="5" s="1"/>
  <c r="C163" i="4"/>
  <c r="C162" i="5" s="1"/>
  <c r="B163" i="4"/>
  <c r="A163" i="4"/>
  <c r="A162" i="5" s="1"/>
  <c r="C162" i="4"/>
  <c r="C161" i="5" s="1"/>
  <c r="B162" i="4"/>
  <c r="A162" i="4"/>
  <c r="A161" i="5" s="1"/>
  <c r="C161" i="4"/>
  <c r="C160" i="5" s="1"/>
  <c r="B161" i="4"/>
  <c r="A161" i="4"/>
  <c r="A160" i="5" s="1"/>
  <c r="C160" i="4"/>
  <c r="C159" i="5" s="1"/>
  <c r="B160" i="4"/>
  <c r="A160" i="4"/>
  <c r="A159" i="5" s="1"/>
  <c r="C159" i="4"/>
  <c r="C158" i="5" s="1"/>
  <c r="B159" i="4"/>
  <c r="A159" i="4"/>
  <c r="A158" i="5" s="1"/>
  <c r="C158" i="4"/>
  <c r="C157" i="5" s="1"/>
  <c r="B158" i="4"/>
  <c r="A158" i="4"/>
  <c r="A157" i="5" s="1"/>
  <c r="C157" i="4"/>
  <c r="C156" i="5" s="1"/>
  <c r="B157" i="4"/>
  <c r="A157" i="4"/>
  <c r="A156" i="5" s="1"/>
  <c r="C156" i="4"/>
  <c r="C155" i="5" s="1"/>
  <c r="B156" i="4"/>
  <c r="A156" i="4"/>
  <c r="A155" i="5" s="1"/>
  <c r="C155" i="4"/>
  <c r="C154" i="5" s="1"/>
  <c r="B155" i="4"/>
  <c r="A155" i="4"/>
  <c r="A154" i="5" s="1"/>
  <c r="C154" i="4"/>
  <c r="C153" i="5" s="1"/>
  <c r="B154" i="4"/>
  <c r="A154" i="4"/>
  <c r="A153" i="5" s="1"/>
  <c r="C153" i="4"/>
  <c r="C152" i="5" s="1"/>
  <c r="B153" i="4"/>
  <c r="A153" i="4"/>
  <c r="A152" i="5" s="1"/>
  <c r="C152" i="4"/>
  <c r="C151" i="5" s="1"/>
  <c r="B152" i="4"/>
  <c r="A152" i="4"/>
  <c r="A151" i="5" s="1"/>
  <c r="C151" i="4"/>
  <c r="C150" i="5" s="1"/>
  <c r="B151" i="4"/>
  <c r="A151" i="4"/>
  <c r="A150" i="5" s="1"/>
  <c r="C150" i="4"/>
  <c r="C149" i="5" s="1"/>
  <c r="B150" i="4"/>
  <c r="A150" i="4"/>
  <c r="A149" i="5" s="1"/>
  <c r="C149" i="4"/>
  <c r="C148" i="5" s="1"/>
  <c r="B149" i="4"/>
  <c r="A149" i="4"/>
  <c r="A148" i="5" s="1"/>
  <c r="C148" i="4"/>
  <c r="C147" i="5" s="1"/>
  <c r="B148" i="4"/>
  <c r="A148" i="4"/>
  <c r="A147" i="5" s="1"/>
  <c r="C147" i="4"/>
  <c r="C146" i="5" s="1"/>
  <c r="B147" i="4"/>
  <c r="A147" i="4"/>
  <c r="A146" i="5" s="1"/>
  <c r="C146" i="4"/>
  <c r="C145" i="5" s="1"/>
  <c r="B146" i="4"/>
  <c r="A146" i="4"/>
  <c r="A145" i="5" s="1"/>
  <c r="C145" i="4"/>
  <c r="C144" i="5" s="1"/>
  <c r="B145" i="4"/>
  <c r="A145" i="4"/>
  <c r="A144" i="5" s="1"/>
  <c r="C144" i="4"/>
  <c r="C143" i="5" s="1"/>
  <c r="B144" i="4"/>
  <c r="A144" i="4"/>
  <c r="A143" i="5" s="1"/>
  <c r="C143" i="4"/>
  <c r="C142" i="5" s="1"/>
  <c r="B143" i="4"/>
  <c r="A143" i="4"/>
  <c r="A142" i="5" s="1"/>
  <c r="C142" i="4"/>
  <c r="C141" i="5" s="1"/>
  <c r="B142" i="4"/>
  <c r="A142" i="4"/>
  <c r="A141" i="5" s="1"/>
  <c r="C141" i="4"/>
  <c r="C140" i="5" s="1"/>
  <c r="B141" i="4"/>
  <c r="A141" i="4"/>
  <c r="A140" i="5" s="1"/>
  <c r="C140" i="4"/>
  <c r="C139" i="5" s="1"/>
  <c r="B140" i="4"/>
  <c r="A140" i="4"/>
  <c r="A139" i="5" s="1"/>
  <c r="C139" i="4"/>
  <c r="C138" i="5" s="1"/>
  <c r="B139" i="4"/>
  <c r="A139" i="4"/>
  <c r="A138" i="5" s="1"/>
  <c r="C138" i="4"/>
  <c r="C137" i="5" s="1"/>
  <c r="B138" i="4"/>
  <c r="A138" i="4"/>
  <c r="A137" i="5" s="1"/>
  <c r="C137" i="4"/>
  <c r="C136" i="5" s="1"/>
  <c r="B137" i="4"/>
  <c r="A137" i="4"/>
  <c r="A136" i="5" s="1"/>
  <c r="C136" i="4"/>
  <c r="C135" i="5" s="1"/>
  <c r="B136" i="4"/>
  <c r="A136" i="4"/>
  <c r="A135" i="5" s="1"/>
  <c r="C135" i="4"/>
  <c r="C134" i="5" s="1"/>
  <c r="B135" i="4"/>
  <c r="A135" i="4"/>
  <c r="A134" i="5" s="1"/>
  <c r="C134" i="4"/>
  <c r="C133" i="5" s="1"/>
  <c r="B134" i="4"/>
  <c r="A134" i="4"/>
  <c r="A133" i="5" s="1"/>
  <c r="C133" i="4"/>
  <c r="C132" i="5" s="1"/>
  <c r="B133" i="4"/>
  <c r="A133" i="4"/>
  <c r="A132" i="5" s="1"/>
  <c r="C132" i="4"/>
  <c r="C131" i="5" s="1"/>
  <c r="B132" i="4"/>
  <c r="A132" i="4"/>
  <c r="A131" i="5" s="1"/>
  <c r="C131" i="4"/>
  <c r="C130" i="5" s="1"/>
  <c r="B131" i="4"/>
  <c r="A131" i="4"/>
  <c r="A130" i="5" s="1"/>
  <c r="C130" i="4"/>
  <c r="C129" i="5" s="1"/>
  <c r="B130" i="4"/>
  <c r="A130" i="4"/>
  <c r="A129" i="5" s="1"/>
  <c r="C129" i="4"/>
  <c r="C128" i="5" s="1"/>
  <c r="B129" i="4"/>
  <c r="A129" i="4"/>
  <c r="A128" i="5" s="1"/>
  <c r="C128" i="4"/>
  <c r="C127" i="5" s="1"/>
  <c r="B128" i="4"/>
  <c r="A128" i="4"/>
  <c r="A127" i="5" s="1"/>
  <c r="C127" i="4"/>
  <c r="C126" i="5" s="1"/>
  <c r="B127" i="4"/>
  <c r="A127" i="4"/>
  <c r="A126" i="5" s="1"/>
  <c r="C126" i="4"/>
  <c r="C125" i="5" s="1"/>
  <c r="B126" i="4"/>
  <c r="A126" i="4"/>
  <c r="A125" i="5" s="1"/>
  <c r="C125" i="4"/>
  <c r="C124" i="5" s="1"/>
  <c r="B125" i="4"/>
  <c r="A125" i="4"/>
  <c r="A124" i="5" s="1"/>
  <c r="C124" i="4"/>
  <c r="C123" i="5" s="1"/>
  <c r="B124" i="4"/>
  <c r="A124" i="4"/>
  <c r="A123" i="5" s="1"/>
  <c r="C123" i="4"/>
  <c r="C122" i="5" s="1"/>
  <c r="B123" i="4"/>
  <c r="A123" i="4"/>
  <c r="A122" i="5" s="1"/>
  <c r="C122" i="4"/>
  <c r="C121" i="5" s="1"/>
  <c r="B122" i="4"/>
  <c r="A122" i="4"/>
  <c r="A121" i="5" s="1"/>
  <c r="C121" i="4"/>
  <c r="C120" i="5" s="1"/>
  <c r="B121" i="4"/>
  <c r="A121" i="4"/>
  <c r="A120" i="5" s="1"/>
  <c r="C120" i="4"/>
  <c r="C119" i="5" s="1"/>
  <c r="B120" i="4"/>
  <c r="A120" i="4"/>
  <c r="A119" i="5" s="1"/>
  <c r="C119" i="4"/>
  <c r="C118" i="5" s="1"/>
  <c r="B119" i="4"/>
  <c r="A119" i="4"/>
  <c r="A118" i="5" s="1"/>
  <c r="C118" i="4"/>
  <c r="C117" i="5" s="1"/>
  <c r="B118" i="4"/>
  <c r="A118" i="4"/>
  <c r="A117" i="5" s="1"/>
  <c r="C117" i="4"/>
  <c r="C116" i="5" s="1"/>
  <c r="B117" i="4"/>
  <c r="A117" i="4"/>
  <c r="A116" i="5" s="1"/>
  <c r="C116" i="4"/>
  <c r="C115" i="5" s="1"/>
  <c r="B116" i="4"/>
  <c r="A116" i="4"/>
  <c r="A115" i="5" s="1"/>
  <c r="C115" i="4"/>
  <c r="C114" i="5" s="1"/>
  <c r="B115" i="4"/>
  <c r="A115" i="4"/>
  <c r="A114" i="5" s="1"/>
  <c r="C114" i="4"/>
  <c r="C113" i="5" s="1"/>
  <c r="B114" i="4"/>
  <c r="A114" i="4"/>
  <c r="A113" i="5" s="1"/>
  <c r="C113" i="4"/>
  <c r="C112" i="5" s="1"/>
  <c r="B113" i="4"/>
  <c r="A113" i="4"/>
  <c r="A112" i="5" s="1"/>
  <c r="C112" i="4"/>
  <c r="C111" i="5" s="1"/>
  <c r="B112" i="4"/>
  <c r="A112" i="4"/>
  <c r="A111" i="5" s="1"/>
  <c r="C111" i="4"/>
  <c r="C110" i="5" s="1"/>
  <c r="B111" i="4"/>
  <c r="A111" i="4"/>
  <c r="A110" i="5" s="1"/>
  <c r="C110" i="4"/>
  <c r="C109" i="5" s="1"/>
  <c r="B110" i="4"/>
  <c r="A110" i="4"/>
  <c r="A109" i="5" s="1"/>
  <c r="C109" i="4"/>
  <c r="C108" i="5" s="1"/>
  <c r="B109" i="4"/>
  <c r="A109" i="4"/>
  <c r="A108" i="5" s="1"/>
  <c r="C108" i="4"/>
  <c r="C107" i="5" s="1"/>
  <c r="B108" i="4"/>
  <c r="A108" i="4"/>
  <c r="A107" i="5" s="1"/>
  <c r="C107" i="4"/>
  <c r="C106" i="5" s="1"/>
  <c r="B107" i="4"/>
  <c r="A107" i="4"/>
  <c r="A106" i="5" s="1"/>
  <c r="C106" i="4"/>
  <c r="C105" i="5" s="1"/>
  <c r="B106" i="4"/>
  <c r="A106" i="4"/>
  <c r="A105" i="5" s="1"/>
  <c r="C105" i="4"/>
  <c r="C104" i="5" s="1"/>
  <c r="B105" i="4"/>
  <c r="A105" i="4"/>
  <c r="A104" i="5" s="1"/>
  <c r="C104" i="4"/>
  <c r="C103" i="5" s="1"/>
  <c r="B104" i="4"/>
  <c r="A104" i="4"/>
  <c r="A103" i="5" s="1"/>
  <c r="C103" i="4"/>
  <c r="C102" i="5" s="1"/>
  <c r="B103" i="4"/>
  <c r="A103" i="4"/>
  <c r="A102" i="5" s="1"/>
  <c r="C102" i="4"/>
  <c r="C101" i="5" s="1"/>
  <c r="B102" i="4"/>
  <c r="A102" i="4"/>
  <c r="A101" i="5" s="1"/>
  <c r="A11" i="4"/>
  <c r="A10" i="5" s="1"/>
  <c r="B11" i="4"/>
  <c r="C11" i="4"/>
  <c r="C10" i="5" s="1"/>
  <c r="A12" i="4"/>
  <c r="A11" i="5" s="1"/>
  <c r="B12" i="4"/>
  <c r="C12" i="4"/>
  <c r="C11" i="5" s="1"/>
  <c r="A13" i="4"/>
  <c r="A12" i="5" s="1"/>
  <c r="B13" i="4"/>
  <c r="C13" i="4"/>
  <c r="C12" i="5" s="1"/>
  <c r="A14" i="4"/>
  <c r="A13" i="5" s="1"/>
  <c r="B14" i="4"/>
  <c r="C14" i="4"/>
  <c r="C13" i="5" s="1"/>
  <c r="A15" i="4"/>
  <c r="A14" i="5" s="1"/>
  <c r="B15" i="4"/>
  <c r="C15" i="4"/>
  <c r="C14" i="5" s="1"/>
  <c r="A16" i="4"/>
  <c r="A15" i="5" s="1"/>
  <c r="B16" i="4"/>
  <c r="C16" i="4"/>
  <c r="C15" i="5" s="1"/>
  <c r="A17" i="4"/>
  <c r="A16" i="5" s="1"/>
  <c r="B17" i="4"/>
  <c r="C17" i="4"/>
  <c r="C16" i="5" s="1"/>
  <c r="A18" i="4"/>
  <c r="A17" i="5" s="1"/>
  <c r="B18" i="4"/>
  <c r="C18" i="4"/>
  <c r="C17" i="5" s="1"/>
  <c r="A19" i="4"/>
  <c r="A18" i="5" s="1"/>
  <c r="B19" i="4"/>
  <c r="C19" i="4"/>
  <c r="C18" i="5" s="1"/>
  <c r="A20" i="4"/>
  <c r="A19" i="5" s="1"/>
  <c r="B20" i="4"/>
  <c r="C20" i="4"/>
  <c r="C19" i="5" s="1"/>
  <c r="A21" i="4"/>
  <c r="A20" i="5" s="1"/>
  <c r="B21" i="4"/>
  <c r="C21" i="4"/>
  <c r="C20" i="5" s="1"/>
  <c r="A22" i="4"/>
  <c r="A21" i="5" s="1"/>
  <c r="B22" i="4"/>
  <c r="C22" i="4"/>
  <c r="C21" i="5" s="1"/>
  <c r="A23" i="4"/>
  <c r="A22" i="5" s="1"/>
  <c r="B23" i="4"/>
  <c r="C23" i="4"/>
  <c r="C22" i="5" s="1"/>
  <c r="A24" i="4"/>
  <c r="A23" i="5" s="1"/>
  <c r="B24" i="4"/>
  <c r="C24" i="4"/>
  <c r="C23" i="5" s="1"/>
  <c r="A25" i="4"/>
  <c r="A24" i="5" s="1"/>
  <c r="B25" i="4"/>
  <c r="C25" i="4"/>
  <c r="C24" i="5" s="1"/>
  <c r="A26" i="4"/>
  <c r="A25" i="5" s="1"/>
  <c r="B26" i="4"/>
  <c r="C26" i="4"/>
  <c r="C25" i="5" s="1"/>
  <c r="A27" i="4"/>
  <c r="A26" i="5" s="1"/>
  <c r="B27" i="4"/>
  <c r="C27" i="4"/>
  <c r="C26" i="5" s="1"/>
  <c r="A28" i="4"/>
  <c r="A27" i="5" s="1"/>
  <c r="B28" i="4"/>
  <c r="C28" i="4"/>
  <c r="C27" i="5" s="1"/>
  <c r="A29" i="4"/>
  <c r="A28" i="5" s="1"/>
  <c r="B29" i="4"/>
  <c r="C29" i="4"/>
  <c r="C28" i="5" s="1"/>
  <c r="A30" i="4"/>
  <c r="A29" i="5" s="1"/>
  <c r="B30" i="4"/>
  <c r="C30" i="4"/>
  <c r="C29" i="5" s="1"/>
  <c r="A31" i="4"/>
  <c r="A30" i="5" s="1"/>
  <c r="B31" i="4"/>
  <c r="C31" i="4"/>
  <c r="C30" i="5" s="1"/>
  <c r="A32" i="4"/>
  <c r="A31" i="5" s="1"/>
  <c r="B32" i="4"/>
  <c r="C32" i="4"/>
  <c r="C31" i="5" s="1"/>
  <c r="A33" i="4"/>
  <c r="A32" i="5" s="1"/>
  <c r="B33" i="4"/>
  <c r="C33" i="4"/>
  <c r="C32" i="5" s="1"/>
  <c r="A34" i="4"/>
  <c r="A33" i="5" s="1"/>
  <c r="B34" i="4"/>
  <c r="C34" i="4"/>
  <c r="C33" i="5" s="1"/>
  <c r="A35" i="4"/>
  <c r="A34" i="5" s="1"/>
  <c r="B35" i="4"/>
  <c r="C35" i="4"/>
  <c r="C34" i="5" s="1"/>
  <c r="A36" i="4"/>
  <c r="A35" i="5" s="1"/>
  <c r="B36" i="4"/>
  <c r="C36" i="4"/>
  <c r="C35" i="5" s="1"/>
  <c r="A37" i="4"/>
  <c r="A36" i="5" s="1"/>
  <c r="B37" i="4"/>
  <c r="C37" i="4"/>
  <c r="C36" i="5" s="1"/>
  <c r="A38" i="4"/>
  <c r="A37" i="5" s="1"/>
  <c r="B38" i="4"/>
  <c r="C38" i="4"/>
  <c r="C37" i="5" s="1"/>
  <c r="A39" i="4"/>
  <c r="A38" i="5" s="1"/>
  <c r="B39" i="4"/>
  <c r="C39" i="4"/>
  <c r="C38" i="5" s="1"/>
  <c r="A40" i="4"/>
  <c r="A39" i="5" s="1"/>
  <c r="B40" i="4"/>
  <c r="C40" i="4"/>
  <c r="C39" i="5" s="1"/>
  <c r="A41" i="4"/>
  <c r="A40" i="5" s="1"/>
  <c r="B41" i="4"/>
  <c r="C41" i="4"/>
  <c r="C40" i="5" s="1"/>
  <c r="A42" i="4"/>
  <c r="A41" i="5" s="1"/>
  <c r="B42" i="4"/>
  <c r="C42" i="4"/>
  <c r="C41" i="5" s="1"/>
  <c r="A43" i="4"/>
  <c r="A42" i="5" s="1"/>
  <c r="B43" i="4"/>
  <c r="C43" i="4"/>
  <c r="C42" i="5" s="1"/>
  <c r="A44" i="4"/>
  <c r="A43" i="5" s="1"/>
  <c r="B44" i="4"/>
  <c r="C44" i="4"/>
  <c r="C43" i="5" s="1"/>
  <c r="A45" i="4"/>
  <c r="A44" i="5" s="1"/>
  <c r="B45" i="4"/>
  <c r="C45" i="4"/>
  <c r="C44" i="5" s="1"/>
  <c r="A46" i="4"/>
  <c r="A45" i="5" s="1"/>
  <c r="B46" i="4"/>
  <c r="C46" i="4"/>
  <c r="C45" i="5" s="1"/>
  <c r="A47" i="4"/>
  <c r="A46" i="5" s="1"/>
  <c r="B47" i="4"/>
  <c r="C47" i="4"/>
  <c r="C46" i="5" s="1"/>
  <c r="A48" i="4"/>
  <c r="A47" i="5" s="1"/>
  <c r="B48" i="4"/>
  <c r="C48" i="4"/>
  <c r="C47" i="5" s="1"/>
  <c r="A49" i="4"/>
  <c r="A48" i="5" s="1"/>
  <c r="B49" i="4"/>
  <c r="C49" i="4"/>
  <c r="C48" i="5" s="1"/>
  <c r="A50" i="4"/>
  <c r="A49" i="5" s="1"/>
  <c r="B50" i="4"/>
  <c r="C50" i="4"/>
  <c r="C49" i="5" s="1"/>
  <c r="A51" i="4"/>
  <c r="A50" i="5" s="1"/>
  <c r="B51" i="4"/>
  <c r="C51" i="4"/>
  <c r="C50" i="5" s="1"/>
  <c r="A52" i="4"/>
  <c r="A51" i="5" s="1"/>
  <c r="B52" i="4"/>
  <c r="C52" i="4"/>
  <c r="C51" i="5" s="1"/>
  <c r="A53" i="4"/>
  <c r="A52" i="5" s="1"/>
  <c r="B53" i="4"/>
  <c r="C53" i="4"/>
  <c r="C52" i="5" s="1"/>
  <c r="A54" i="4"/>
  <c r="A53" i="5" s="1"/>
  <c r="B54" i="4"/>
  <c r="C54" i="4"/>
  <c r="C53" i="5" s="1"/>
  <c r="A55" i="4"/>
  <c r="A54" i="5" s="1"/>
  <c r="B55" i="4"/>
  <c r="C55" i="4"/>
  <c r="C54" i="5" s="1"/>
  <c r="A56" i="4"/>
  <c r="A55" i="5" s="1"/>
  <c r="B56" i="4"/>
  <c r="C56" i="4"/>
  <c r="C55" i="5" s="1"/>
  <c r="A57" i="4"/>
  <c r="A56" i="5" s="1"/>
  <c r="B57" i="4"/>
  <c r="C57" i="4"/>
  <c r="C56" i="5" s="1"/>
  <c r="A58" i="4"/>
  <c r="A57" i="5" s="1"/>
  <c r="B58" i="4"/>
  <c r="C58" i="4"/>
  <c r="C57" i="5" s="1"/>
  <c r="A59" i="4"/>
  <c r="A58" i="5" s="1"/>
  <c r="B59" i="4"/>
  <c r="C59" i="4"/>
  <c r="C58" i="5" s="1"/>
  <c r="A60" i="4"/>
  <c r="A59" i="5" s="1"/>
  <c r="B60" i="4"/>
  <c r="C60" i="4"/>
  <c r="C59" i="5" s="1"/>
  <c r="A61" i="4"/>
  <c r="A60" i="5" s="1"/>
  <c r="B61" i="4"/>
  <c r="C61" i="4"/>
  <c r="C60" i="5" s="1"/>
  <c r="A62" i="4"/>
  <c r="A61" i="5" s="1"/>
  <c r="B62" i="4"/>
  <c r="C62" i="4"/>
  <c r="C61" i="5" s="1"/>
  <c r="A63" i="4"/>
  <c r="A62" i="5" s="1"/>
  <c r="B63" i="4"/>
  <c r="C63" i="4"/>
  <c r="C62" i="5" s="1"/>
  <c r="A64" i="4"/>
  <c r="A63" i="5" s="1"/>
  <c r="B64" i="4"/>
  <c r="C64" i="4"/>
  <c r="C63" i="5" s="1"/>
  <c r="A65" i="4"/>
  <c r="A64" i="5" s="1"/>
  <c r="B65" i="4"/>
  <c r="C65" i="4"/>
  <c r="C64" i="5" s="1"/>
  <c r="A66" i="4"/>
  <c r="A65" i="5" s="1"/>
  <c r="B66" i="4"/>
  <c r="C66" i="4"/>
  <c r="C65" i="5" s="1"/>
  <c r="A67" i="4"/>
  <c r="A66" i="5" s="1"/>
  <c r="B67" i="4"/>
  <c r="C67" i="4"/>
  <c r="C66" i="5" s="1"/>
  <c r="A68" i="4"/>
  <c r="A67" i="5" s="1"/>
  <c r="B68" i="4"/>
  <c r="C68" i="4"/>
  <c r="C67" i="5" s="1"/>
  <c r="A69" i="4"/>
  <c r="A68" i="5" s="1"/>
  <c r="B69" i="4"/>
  <c r="C69" i="4"/>
  <c r="C68" i="5" s="1"/>
  <c r="A70" i="4"/>
  <c r="A69" i="5" s="1"/>
  <c r="B70" i="4"/>
  <c r="C70" i="4"/>
  <c r="C69" i="5" s="1"/>
  <c r="A71" i="4"/>
  <c r="A70" i="5" s="1"/>
  <c r="B71" i="4"/>
  <c r="C71" i="4"/>
  <c r="C70" i="5" s="1"/>
  <c r="A72" i="4"/>
  <c r="A71" i="5" s="1"/>
  <c r="B72" i="4"/>
  <c r="C72" i="4"/>
  <c r="C71" i="5" s="1"/>
  <c r="A73" i="4"/>
  <c r="A72" i="5" s="1"/>
  <c r="B73" i="4"/>
  <c r="C73" i="4"/>
  <c r="C72" i="5" s="1"/>
  <c r="A74" i="4"/>
  <c r="A73" i="5" s="1"/>
  <c r="B74" i="4"/>
  <c r="C74" i="4"/>
  <c r="C73" i="5" s="1"/>
  <c r="A75" i="4"/>
  <c r="A74" i="5" s="1"/>
  <c r="B75" i="4"/>
  <c r="C75" i="4"/>
  <c r="C74" i="5" s="1"/>
  <c r="A76" i="4"/>
  <c r="A75" i="5" s="1"/>
  <c r="B76" i="4"/>
  <c r="C76" i="4"/>
  <c r="C75" i="5" s="1"/>
  <c r="A77" i="4"/>
  <c r="A76" i="5" s="1"/>
  <c r="B77" i="4"/>
  <c r="C77" i="4"/>
  <c r="C76" i="5" s="1"/>
  <c r="A78" i="4"/>
  <c r="A77" i="5" s="1"/>
  <c r="B78" i="4"/>
  <c r="C78" i="4"/>
  <c r="C77" i="5" s="1"/>
  <c r="A79" i="4"/>
  <c r="A78" i="5" s="1"/>
  <c r="B79" i="4"/>
  <c r="C79" i="4"/>
  <c r="C78" i="5" s="1"/>
  <c r="A80" i="4"/>
  <c r="A79" i="5" s="1"/>
  <c r="B80" i="4"/>
  <c r="C80" i="4"/>
  <c r="C79" i="5" s="1"/>
  <c r="A81" i="4"/>
  <c r="A80" i="5" s="1"/>
  <c r="B81" i="4"/>
  <c r="C81" i="4"/>
  <c r="C80" i="5" s="1"/>
  <c r="A82" i="4"/>
  <c r="A81" i="5" s="1"/>
  <c r="B82" i="4"/>
  <c r="C82" i="4"/>
  <c r="C81" i="5" s="1"/>
  <c r="A83" i="4"/>
  <c r="A82" i="5" s="1"/>
  <c r="B83" i="4"/>
  <c r="C83" i="4"/>
  <c r="C82" i="5" s="1"/>
  <c r="A84" i="4"/>
  <c r="A83" i="5" s="1"/>
  <c r="B84" i="4"/>
  <c r="C84" i="4"/>
  <c r="C83" i="5" s="1"/>
  <c r="A85" i="4"/>
  <c r="A84" i="5" s="1"/>
  <c r="B85" i="4"/>
  <c r="C85" i="4"/>
  <c r="C84" i="5" s="1"/>
  <c r="A86" i="4"/>
  <c r="A85" i="5" s="1"/>
  <c r="B86" i="4"/>
  <c r="C86" i="4"/>
  <c r="C85" i="5" s="1"/>
  <c r="A87" i="4"/>
  <c r="A86" i="5" s="1"/>
  <c r="B87" i="4"/>
  <c r="C87" i="4"/>
  <c r="C86" i="5" s="1"/>
  <c r="A88" i="4"/>
  <c r="A87" i="5" s="1"/>
  <c r="B88" i="4"/>
  <c r="C88" i="4"/>
  <c r="C87" i="5" s="1"/>
  <c r="A89" i="4"/>
  <c r="A88" i="5" s="1"/>
  <c r="B89" i="4"/>
  <c r="C89" i="4"/>
  <c r="C88" i="5" s="1"/>
  <c r="A90" i="4"/>
  <c r="A89" i="5" s="1"/>
  <c r="B90" i="4"/>
  <c r="C90" i="4"/>
  <c r="C89" i="5" s="1"/>
  <c r="A91" i="4"/>
  <c r="A90" i="5" s="1"/>
  <c r="B91" i="4"/>
  <c r="C91" i="4"/>
  <c r="C90" i="5" s="1"/>
  <c r="A92" i="4"/>
  <c r="A91" i="5" s="1"/>
  <c r="B92" i="4"/>
  <c r="C92" i="4"/>
  <c r="C91" i="5" s="1"/>
  <c r="A93" i="4"/>
  <c r="A92" i="5" s="1"/>
  <c r="B93" i="4"/>
  <c r="C93" i="4"/>
  <c r="C92" i="5" s="1"/>
  <c r="A94" i="4"/>
  <c r="A93" i="5" s="1"/>
  <c r="B94" i="4"/>
  <c r="C94" i="4"/>
  <c r="C93" i="5" s="1"/>
  <c r="A95" i="4"/>
  <c r="A94" i="5" s="1"/>
  <c r="B95" i="4"/>
  <c r="C95" i="4"/>
  <c r="C94" i="5" s="1"/>
  <c r="A96" i="4"/>
  <c r="A95" i="5" s="1"/>
  <c r="B96" i="4"/>
  <c r="C96" i="4"/>
  <c r="C95" i="5" s="1"/>
  <c r="A97" i="4"/>
  <c r="A96" i="5" s="1"/>
  <c r="B97" i="4"/>
  <c r="C97" i="4"/>
  <c r="C96" i="5" s="1"/>
  <c r="A98" i="4"/>
  <c r="A97" i="5" s="1"/>
  <c r="B98" i="4"/>
  <c r="C98" i="4"/>
  <c r="C97" i="5" s="1"/>
  <c r="A99" i="4"/>
  <c r="A98" i="5" s="1"/>
  <c r="B99" i="4"/>
  <c r="C99" i="4"/>
  <c r="C98" i="5" s="1"/>
  <c r="A100" i="4"/>
  <c r="A99" i="5" s="1"/>
  <c r="B100" i="4"/>
  <c r="C100" i="4"/>
  <c r="C99" i="5" s="1"/>
  <c r="A101" i="4"/>
  <c r="A100" i="5" s="1"/>
  <c r="B101" i="4"/>
  <c r="C101" i="4"/>
  <c r="C100" i="5" s="1"/>
  <c r="B10" i="4"/>
  <c r="C10" i="4"/>
  <c r="C9" i="5" s="1"/>
  <c r="A10" i="4"/>
  <c r="A9" i="5" s="1"/>
  <c r="AD14" i="9" l="1" a="1"/>
  <c r="AD14" i="9" s="1"/>
  <c r="AD10" i="9" a="1"/>
  <c r="AD10" i="9" s="1"/>
  <c r="AD9" i="9" a="1"/>
  <c r="AD9" i="9" s="1"/>
  <c r="AY6" i="4" s="1"/>
  <c r="AD8" i="9" a="1"/>
  <c r="AD8" i="9" s="1"/>
  <c r="AD13" i="9" a="1"/>
  <c r="AD13" i="9" s="1"/>
  <c r="AD11" i="9" a="1"/>
  <c r="AD11" i="9" s="1"/>
  <c r="K10" i="4" a="1"/>
  <c r="K10" i="4" s="1"/>
  <c r="M10" i="4" a="1"/>
  <c r="M10" i="4" s="1"/>
  <c r="P10" i="4" a="1"/>
  <c r="P10" i="4" s="1"/>
  <c r="L10" i="4" a="1"/>
  <c r="L10" i="4" s="1"/>
  <c r="AA10" i="4" a="1"/>
  <c r="AA10" i="4" s="1"/>
  <c r="T10" i="4" a="1"/>
  <c r="T10" i="4" s="1"/>
  <c r="R10" i="4" a="1"/>
  <c r="R10" i="4" s="1"/>
  <c r="Z10" i="4" a="1"/>
  <c r="Z10" i="4" s="1"/>
  <c r="W10" i="4" a="1"/>
  <c r="W10" i="4" s="1"/>
  <c r="S10" i="4" a="1"/>
  <c r="S10" i="4" s="1"/>
  <c r="AD10" i="4" a="1"/>
  <c r="AD10" i="4" s="1"/>
  <c r="Y10" i="4" a="1"/>
  <c r="Y10" i="4" s="1"/>
  <c r="B86" i="5"/>
  <c r="K87" i="4" a="1"/>
  <c r="K87" i="4" s="1"/>
  <c r="L87" i="4" a="1"/>
  <c r="L87" i="4" s="1"/>
  <c r="M87" i="4" a="1"/>
  <c r="M87" i="4" s="1"/>
  <c r="P87" i="4" a="1"/>
  <c r="P87" i="4" s="1"/>
  <c r="Y87" i="4" a="1"/>
  <c r="Y87" i="4" s="1"/>
  <c r="Z87" i="4" a="1"/>
  <c r="Z87" i="4" s="1"/>
  <c r="AA87" i="4" a="1"/>
  <c r="AA87" i="4" s="1"/>
  <c r="AD87" i="4" a="1"/>
  <c r="AD87" i="4" s="1"/>
  <c r="W87" i="4" a="1"/>
  <c r="W87" i="4" s="1"/>
  <c r="R87" i="4" a="1"/>
  <c r="R87" i="4" s="1"/>
  <c r="S87" i="4" a="1"/>
  <c r="S87" i="4" s="1"/>
  <c r="F87" i="4" a="1"/>
  <c r="F87" i="4" s="1"/>
  <c r="I87" i="4" a="1"/>
  <c r="I87" i="4" s="1"/>
  <c r="E87" i="4" a="1"/>
  <c r="E87" i="4" s="1"/>
  <c r="T87" i="4" a="1"/>
  <c r="T87" i="4" s="1"/>
  <c r="B78" i="5"/>
  <c r="P79" i="4" a="1"/>
  <c r="P79" i="4" s="1"/>
  <c r="K79" i="4" a="1"/>
  <c r="K79" i="4" s="1"/>
  <c r="M79" i="4" a="1"/>
  <c r="M79" i="4" s="1"/>
  <c r="L79" i="4" a="1"/>
  <c r="L79" i="4" s="1"/>
  <c r="Y79" i="4" a="1"/>
  <c r="Y79" i="4" s="1"/>
  <c r="Z79" i="4" a="1"/>
  <c r="Z79" i="4" s="1"/>
  <c r="AA79" i="4" a="1"/>
  <c r="AA79" i="4" s="1"/>
  <c r="W79" i="4" a="1"/>
  <c r="W79" i="4" s="1"/>
  <c r="R79" i="4" a="1"/>
  <c r="R79" i="4" s="1"/>
  <c r="T79" i="4" a="1"/>
  <c r="T79" i="4" s="1"/>
  <c r="F79" i="4" a="1"/>
  <c r="F79" i="4" s="1"/>
  <c r="E79" i="4" a="1"/>
  <c r="E79" i="4" s="1"/>
  <c r="AD79" i="4" a="1"/>
  <c r="AD79" i="4" s="1"/>
  <c r="S79" i="4" a="1"/>
  <c r="S79" i="4" s="1"/>
  <c r="I79" i="4" a="1"/>
  <c r="I79" i="4" s="1"/>
  <c r="B46" i="5"/>
  <c r="P47" i="4" a="1"/>
  <c r="P47" i="4" s="1"/>
  <c r="M47" i="4" a="1"/>
  <c r="M47" i="4" s="1"/>
  <c r="L47" i="4" a="1"/>
  <c r="L47" i="4" s="1"/>
  <c r="K47" i="4" a="1"/>
  <c r="K47" i="4" s="1"/>
  <c r="Y47" i="4" a="1"/>
  <c r="Y47" i="4" s="1"/>
  <c r="AA47" i="4" a="1"/>
  <c r="AA47" i="4" s="1"/>
  <c r="Z47" i="4" a="1"/>
  <c r="Z47" i="4" s="1"/>
  <c r="S47" i="4" a="1"/>
  <c r="S47" i="4" s="1"/>
  <c r="AD47" i="4" a="1"/>
  <c r="AD47" i="4" s="1"/>
  <c r="T47" i="4" a="1"/>
  <c r="T47" i="4" s="1"/>
  <c r="W47" i="4" a="1"/>
  <c r="W47" i="4" s="1"/>
  <c r="R47" i="4" a="1"/>
  <c r="R47" i="4" s="1"/>
  <c r="F47" i="4" a="1"/>
  <c r="F47" i="4" s="1"/>
  <c r="I47" i="4" a="1"/>
  <c r="I47" i="4" s="1"/>
  <c r="E47" i="4" a="1"/>
  <c r="E47" i="4" s="1"/>
  <c r="B30" i="5"/>
  <c r="K31" i="4" a="1"/>
  <c r="K31" i="4" s="1"/>
  <c r="P31" i="4" a="1"/>
  <c r="P31" i="4" s="1"/>
  <c r="M31" i="4" a="1"/>
  <c r="M31" i="4" s="1"/>
  <c r="L31" i="4" a="1"/>
  <c r="L31" i="4" s="1"/>
  <c r="Z31" i="4" a="1"/>
  <c r="Z31" i="4" s="1"/>
  <c r="AA31" i="4" a="1"/>
  <c r="AA31" i="4" s="1"/>
  <c r="T31" i="4" a="1"/>
  <c r="T31" i="4" s="1"/>
  <c r="S31" i="4" a="1"/>
  <c r="S31" i="4" s="1"/>
  <c r="Y31" i="4" a="1"/>
  <c r="Y31" i="4" s="1"/>
  <c r="R31" i="4" a="1"/>
  <c r="R31" i="4" s="1"/>
  <c r="I31" i="4" a="1"/>
  <c r="I31" i="4" s="1"/>
  <c r="F31" i="4" a="1"/>
  <c r="F31" i="4" s="1"/>
  <c r="E31" i="4" a="1"/>
  <c r="E31" i="4" s="1"/>
  <c r="AD31" i="4" a="1"/>
  <c r="AD31" i="4" s="1"/>
  <c r="W31" i="4" a="1"/>
  <c r="W31" i="4" s="1"/>
  <c r="B26" i="5"/>
  <c r="L27" i="4" a="1"/>
  <c r="L27" i="4" s="1"/>
  <c r="M27" i="4" a="1"/>
  <c r="M27" i="4" s="1"/>
  <c r="K27" i="4" a="1"/>
  <c r="K27" i="4" s="1"/>
  <c r="P27" i="4" a="1"/>
  <c r="P27" i="4" s="1"/>
  <c r="Z27" i="4" a="1"/>
  <c r="Z27" i="4" s="1"/>
  <c r="T27" i="4" a="1"/>
  <c r="T27" i="4" s="1"/>
  <c r="AD27" i="4" a="1"/>
  <c r="AD27" i="4" s="1"/>
  <c r="W27" i="4" a="1"/>
  <c r="W27" i="4" s="1"/>
  <c r="AA27" i="4" a="1"/>
  <c r="AA27" i="4" s="1"/>
  <c r="R27" i="4" a="1"/>
  <c r="R27" i="4" s="1"/>
  <c r="S27" i="4" a="1"/>
  <c r="S27" i="4" s="1"/>
  <c r="I27" i="4" a="1"/>
  <c r="I27" i="4" s="1"/>
  <c r="Y27" i="4" a="1"/>
  <c r="Y27" i="4" s="1"/>
  <c r="F27" i="4" a="1"/>
  <c r="F27" i="4" s="1"/>
  <c r="E27" i="4" a="1"/>
  <c r="E27" i="4" s="1"/>
  <c r="B22" i="5"/>
  <c r="L23" i="4" a="1"/>
  <c r="L23" i="4" s="1"/>
  <c r="M23" i="4" a="1"/>
  <c r="M23" i="4" s="1"/>
  <c r="K23" i="4" a="1"/>
  <c r="K23" i="4" s="1"/>
  <c r="P23" i="4" a="1"/>
  <c r="P23" i="4" s="1"/>
  <c r="Y23" i="4" a="1"/>
  <c r="Y23" i="4" s="1"/>
  <c r="AA23" i="4" a="1"/>
  <c r="AA23" i="4" s="1"/>
  <c r="Z23" i="4" a="1"/>
  <c r="Z23" i="4" s="1"/>
  <c r="T23" i="4" a="1"/>
  <c r="T23" i="4" s="1"/>
  <c r="S23" i="4" a="1"/>
  <c r="S23" i="4" s="1"/>
  <c r="F23" i="4" a="1"/>
  <c r="F23" i="4" s="1"/>
  <c r="I23" i="4" a="1"/>
  <c r="I23" i="4" s="1"/>
  <c r="E23" i="4" a="1"/>
  <c r="E23" i="4" s="1"/>
  <c r="W23" i="4" a="1"/>
  <c r="W23" i="4" s="1"/>
  <c r="R23" i="4" a="1"/>
  <c r="R23" i="4" s="1"/>
  <c r="AD23" i="4" a="1"/>
  <c r="AD23" i="4" s="1"/>
  <c r="B112" i="5"/>
  <c r="M113" i="4" a="1"/>
  <c r="M113" i="4" s="1"/>
  <c r="K113" i="4" a="1"/>
  <c r="K113" i="4" s="1"/>
  <c r="AA113" i="4" a="1"/>
  <c r="AA113" i="4" s="1"/>
  <c r="Y113" i="4" a="1"/>
  <c r="Y113" i="4" s="1"/>
  <c r="L113" i="4" a="1"/>
  <c r="L113" i="4" s="1"/>
  <c r="P113" i="4" a="1"/>
  <c r="P113" i="4" s="1"/>
  <c r="R113" i="4" a="1"/>
  <c r="R113" i="4" s="1"/>
  <c r="AD113" i="4" a="1"/>
  <c r="AD113" i="4" s="1"/>
  <c r="S113" i="4" a="1"/>
  <c r="S113" i="4" s="1"/>
  <c r="W113" i="4" a="1"/>
  <c r="W113" i="4" s="1"/>
  <c r="T113" i="4" a="1"/>
  <c r="T113" i="4" s="1"/>
  <c r="F113" i="4" a="1"/>
  <c r="F113" i="4" s="1"/>
  <c r="I113" i="4" a="1"/>
  <c r="I113" i="4" s="1"/>
  <c r="Z113" i="4" a="1"/>
  <c r="Z113" i="4" s="1"/>
  <c r="E113" i="4" a="1"/>
  <c r="E113" i="4" s="1"/>
  <c r="B124" i="5"/>
  <c r="M125" i="4" a="1"/>
  <c r="M125" i="4" s="1"/>
  <c r="P125" i="4" a="1"/>
  <c r="P125" i="4" s="1"/>
  <c r="AD125" i="4" a="1"/>
  <c r="AD125" i="4" s="1"/>
  <c r="AA125" i="4" a="1"/>
  <c r="AA125" i="4" s="1"/>
  <c r="K125" i="4" a="1"/>
  <c r="K125" i="4" s="1"/>
  <c r="Y125" i="4" a="1"/>
  <c r="Y125" i="4" s="1"/>
  <c r="L125" i="4" a="1"/>
  <c r="L125" i="4" s="1"/>
  <c r="R125" i="4" a="1"/>
  <c r="R125" i="4" s="1"/>
  <c r="Z125" i="4" a="1"/>
  <c r="Z125" i="4" s="1"/>
  <c r="S125" i="4" a="1"/>
  <c r="S125" i="4" s="1"/>
  <c r="T125" i="4" a="1"/>
  <c r="T125" i="4" s="1"/>
  <c r="E125" i="4" a="1"/>
  <c r="E125" i="4" s="1"/>
  <c r="W125" i="4" a="1"/>
  <c r="W125" i="4" s="1"/>
  <c r="I125" i="4" a="1"/>
  <c r="I125" i="4" s="1"/>
  <c r="F125" i="4" a="1"/>
  <c r="F125" i="4" s="1"/>
  <c r="B128" i="5"/>
  <c r="K129" i="4" a="1"/>
  <c r="K129" i="4" s="1"/>
  <c r="M129" i="4" a="1"/>
  <c r="M129" i="4" s="1"/>
  <c r="L129" i="4" a="1"/>
  <c r="L129" i="4" s="1"/>
  <c r="P129" i="4" a="1"/>
  <c r="P129" i="4" s="1"/>
  <c r="Y129" i="4" a="1"/>
  <c r="Y129" i="4" s="1"/>
  <c r="AD129" i="4" a="1"/>
  <c r="AD129" i="4" s="1"/>
  <c r="Z129" i="4" a="1"/>
  <c r="Z129" i="4" s="1"/>
  <c r="R129" i="4" a="1"/>
  <c r="R129" i="4" s="1"/>
  <c r="W129" i="4" a="1"/>
  <c r="W129" i="4" s="1"/>
  <c r="T129" i="4" a="1"/>
  <c r="T129" i="4" s="1"/>
  <c r="AA129" i="4" a="1"/>
  <c r="AA129" i="4" s="1"/>
  <c r="F129" i="4" a="1"/>
  <c r="F129" i="4" s="1"/>
  <c r="I129" i="4" a="1"/>
  <c r="I129" i="4" s="1"/>
  <c r="S129" i="4" a="1"/>
  <c r="S129" i="4" s="1"/>
  <c r="E129" i="4" a="1"/>
  <c r="E129" i="4" s="1"/>
  <c r="B140" i="5"/>
  <c r="Z141" i="4" a="1"/>
  <c r="Z141" i="4" s="1"/>
  <c r="L141" i="4" a="1"/>
  <c r="L141" i="4" s="1"/>
  <c r="AD141" i="4" a="1"/>
  <c r="AD141" i="4" s="1"/>
  <c r="AA141" i="4" a="1"/>
  <c r="AA141" i="4" s="1"/>
  <c r="Y141" i="4" a="1"/>
  <c r="Y141" i="4" s="1"/>
  <c r="K141" i="4" a="1"/>
  <c r="K141" i="4" s="1"/>
  <c r="T141" i="4" a="1"/>
  <c r="T141" i="4" s="1"/>
  <c r="R141" i="4" a="1"/>
  <c r="R141" i="4" s="1"/>
  <c r="W141" i="4" a="1"/>
  <c r="W141" i="4" s="1"/>
  <c r="M141" i="4" a="1"/>
  <c r="M141" i="4" s="1"/>
  <c r="S141" i="4" a="1"/>
  <c r="S141" i="4" s="1"/>
  <c r="P141" i="4" a="1"/>
  <c r="P141" i="4" s="1"/>
  <c r="E141" i="4" a="1"/>
  <c r="E141" i="4" s="1"/>
  <c r="I141" i="4" a="1"/>
  <c r="I141" i="4" s="1"/>
  <c r="F141" i="4" a="1"/>
  <c r="F141" i="4" s="1"/>
  <c r="B188" i="5"/>
  <c r="L189" i="4" a="1"/>
  <c r="L189" i="4" s="1"/>
  <c r="Y189" i="4" a="1"/>
  <c r="Y189" i="4" s="1"/>
  <c r="M189" i="4" a="1"/>
  <c r="M189" i="4" s="1"/>
  <c r="AA189" i="4" a="1"/>
  <c r="AA189" i="4" s="1"/>
  <c r="P189" i="4" a="1"/>
  <c r="P189" i="4" s="1"/>
  <c r="K189" i="4" a="1"/>
  <c r="K189" i="4" s="1"/>
  <c r="Z189" i="4" a="1"/>
  <c r="Z189" i="4" s="1"/>
  <c r="W189" i="4" a="1"/>
  <c r="W189" i="4" s="1"/>
  <c r="R189" i="4" a="1"/>
  <c r="R189" i="4" s="1"/>
  <c r="S189" i="4" a="1"/>
  <c r="S189" i="4" s="1"/>
  <c r="E189" i="4" a="1"/>
  <c r="E189" i="4" s="1"/>
  <c r="AD189" i="4" a="1"/>
  <c r="AD189" i="4" s="1"/>
  <c r="T189" i="4" a="1"/>
  <c r="T189" i="4" s="1"/>
  <c r="F189" i="4" a="1"/>
  <c r="F189" i="4" s="1"/>
  <c r="I189" i="4" a="1"/>
  <c r="I189" i="4" s="1"/>
  <c r="B99" i="5"/>
  <c r="L100" i="4" a="1"/>
  <c r="L100" i="4" s="1"/>
  <c r="K100" i="4" a="1"/>
  <c r="K100" i="4" s="1"/>
  <c r="P100" i="4" a="1"/>
  <c r="P100" i="4" s="1"/>
  <c r="AD100" i="4" a="1"/>
  <c r="AD100" i="4" s="1"/>
  <c r="Y100" i="4" a="1"/>
  <c r="Y100" i="4" s="1"/>
  <c r="Z100" i="4" a="1"/>
  <c r="Z100" i="4" s="1"/>
  <c r="R100" i="4" a="1"/>
  <c r="R100" i="4" s="1"/>
  <c r="T100" i="4" a="1"/>
  <c r="T100" i="4" s="1"/>
  <c r="S100" i="4" a="1"/>
  <c r="S100" i="4" s="1"/>
  <c r="E100" i="4" a="1"/>
  <c r="E100" i="4" s="1"/>
  <c r="F100" i="4" a="1"/>
  <c r="F100" i="4" s="1"/>
  <c r="M100" i="4" a="1"/>
  <c r="M100" i="4" s="1"/>
  <c r="W100" i="4" a="1"/>
  <c r="W100" i="4" s="1"/>
  <c r="AA100" i="4" a="1"/>
  <c r="AA100" i="4" s="1"/>
  <c r="I100" i="4" a="1"/>
  <c r="I100" i="4" s="1"/>
  <c r="B91" i="5"/>
  <c r="L92" i="4" a="1"/>
  <c r="L92" i="4" s="1"/>
  <c r="K92" i="4" a="1"/>
  <c r="K92" i="4" s="1"/>
  <c r="P92" i="4" a="1"/>
  <c r="P92" i="4" s="1"/>
  <c r="M92" i="4" a="1"/>
  <c r="M92" i="4" s="1"/>
  <c r="Y92" i="4" a="1"/>
  <c r="Y92" i="4" s="1"/>
  <c r="AD92" i="4" a="1"/>
  <c r="AD92" i="4" s="1"/>
  <c r="Z92" i="4" a="1"/>
  <c r="Z92" i="4" s="1"/>
  <c r="AA92" i="4" a="1"/>
  <c r="AA92" i="4" s="1"/>
  <c r="R92" i="4" a="1"/>
  <c r="R92" i="4" s="1"/>
  <c r="T92" i="4" a="1"/>
  <c r="T92" i="4" s="1"/>
  <c r="E92" i="4" a="1"/>
  <c r="E92" i="4" s="1"/>
  <c r="F92" i="4" a="1"/>
  <c r="F92" i="4" s="1"/>
  <c r="S92" i="4" a="1"/>
  <c r="S92" i="4" s="1"/>
  <c r="W92" i="4" a="1"/>
  <c r="W92" i="4" s="1"/>
  <c r="I92" i="4" a="1"/>
  <c r="I92" i="4" s="1"/>
  <c r="B87" i="5"/>
  <c r="K88" i="4" a="1"/>
  <c r="K88" i="4" s="1"/>
  <c r="P88" i="4" a="1"/>
  <c r="P88" i="4" s="1"/>
  <c r="L88" i="4" a="1"/>
  <c r="L88" i="4" s="1"/>
  <c r="M88" i="4" a="1"/>
  <c r="M88" i="4" s="1"/>
  <c r="Y88" i="4" a="1"/>
  <c r="Y88" i="4" s="1"/>
  <c r="AD88" i="4" a="1"/>
  <c r="AD88" i="4" s="1"/>
  <c r="AA88" i="4" a="1"/>
  <c r="AA88" i="4" s="1"/>
  <c r="R88" i="4" a="1"/>
  <c r="R88" i="4" s="1"/>
  <c r="T88" i="4" a="1"/>
  <c r="T88" i="4" s="1"/>
  <c r="Z88" i="4" a="1"/>
  <c r="Z88" i="4" s="1"/>
  <c r="I88" i="4" a="1"/>
  <c r="I88" i="4" s="1"/>
  <c r="W88" i="4" a="1"/>
  <c r="W88" i="4" s="1"/>
  <c r="E88" i="4" a="1"/>
  <c r="E88" i="4" s="1"/>
  <c r="F88" i="4" a="1"/>
  <c r="F88" i="4" s="1"/>
  <c r="S88" i="4" a="1"/>
  <c r="S88" i="4" s="1"/>
  <c r="B83" i="5"/>
  <c r="M84" i="4" a="1"/>
  <c r="M84" i="4" s="1"/>
  <c r="K84" i="4" a="1"/>
  <c r="K84" i="4" s="1"/>
  <c r="P84" i="4" a="1"/>
  <c r="P84" i="4" s="1"/>
  <c r="Y84" i="4" a="1"/>
  <c r="Y84" i="4" s="1"/>
  <c r="AD84" i="4" a="1"/>
  <c r="AD84" i="4" s="1"/>
  <c r="Z84" i="4" a="1"/>
  <c r="Z84" i="4" s="1"/>
  <c r="AA84" i="4" a="1"/>
  <c r="AA84" i="4" s="1"/>
  <c r="R84" i="4" a="1"/>
  <c r="R84" i="4" s="1"/>
  <c r="T84" i="4" a="1"/>
  <c r="T84" i="4" s="1"/>
  <c r="L84" i="4" a="1"/>
  <c r="L84" i="4" s="1"/>
  <c r="S84" i="4" a="1"/>
  <c r="S84" i="4" s="1"/>
  <c r="W84" i="4" a="1"/>
  <c r="W84" i="4" s="1"/>
  <c r="E84" i="4" a="1"/>
  <c r="E84" i="4" s="1"/>
  <c r="F84" i="4" a="1"/>
  <c r="F84" i="4" s="1"/>
  <c r="I84" i="4" a="1"/>
  <c r="I84" i="4" s="1"/>
  <c r="B79" i="5"/>
  <c r="M80" i="4" a="1"/>
  <c r="M80" i="4" s="1"/>
  <c r="K80" i="4" a="1"/>
  <c r="K80" i="4" s="1"/>
  <c r="P80" i="4" a="1"/>
  <c r="P80" i="4" s="1"/>
  <c r="L80" i="4" a="1"/>
  <c r="L80" i="4" s="1"/>
  <c r="AD80" i="4" a="1"/>
  <c r="AD80" i="4" s="1"/>
  <c r="S80" i="4" a="1"/>
  <c r="S80" i="4" s="1"/>
  <c r="R80" i="4" a="1"/>
  <c r="R80" i="4" s="1"/>
  <c r="T80" i="4" a="1"/>
  <c r="T80" i="4" s="1"/>
  <c r="Y80" i="4" a="1"/>
  <c r="Y80" i="4" s="1"/>
  <c r="AA80" i="4" a="1"/>
  <c r="AA80" i="4" s="1"/>
  <c r="I80" i="4" a="1"/>
  <c r="I80" i="4" s="1"/>
  <c r="W80" i="4" a="1"/>
  <c r="W80" i="4" s="1"/>
  <c r="Z80" i="4" a="1"/>
  <c r="Z80" i="4" s="1"/>
  <c r="E80" i="4" a="1"/>
  <c r="E80" i="4" s="1"/>
  <c r="F80" i="4" a="1"/>
  <c r="F80" i="4" s="1"/>
  <c r="B75" i="5"/>
  <c r="M76" i="4" a="1"/>
  <c r="M76" i="4" s="1"/>
  <c r="K76" i="4" a="1"/>
  <c r="K76" i="4" s="1"/>
  <c r="L76" i="4" a="1"/>
  <c r="L76" i="4" s="1"/>
  <c r="Y76" i="4" a="1"/>
  <c r="Y76" i="4" s="1"/>
  <c r="P76" i="4" a="1"/>
  <c r="P76" i="4" s="1"/>
  <c r="AD76" i="4" a="1"/>
  <c r="AD76" i="4" s="1"/>
  <c r="Z76" i="4" a="1"/>
  <c r="Z76" i="4" s="1"/>
  <c r="AA76" i="4" a="1"/>
  <c r="AA76" i="4" s="1"/>
  <c r="R76" i="4" a="1"/>
  <c r="R76" i="4" s="1"/>
  <c r="T76" i="4" a="1"/>
  <c r="T76" i="4" s="1"/>
  <c r="E76" i="4" a="1"/>
  <c r="E76" i="4" s="1"/>
  <c r="F76" i="4" a="1"/>
  <c r="F76" i="4" s="1"/>
  <c r="W76" i="4" a="1"/>
  <c r="W76" i="4" s="1"/>
  <c r="I76" i="4" a="1"/>
  <c r="I76" i="4" s="1"/>
  <c r="S76" i="4" a="1"/>
  <c r="S76" i="4" s="1"/>
  <c r="B71" i="5"/>
  <c r="M72" i="4" a="1"/>
  <c r="M72" i="4" s="1"/>
  <c r="K72" i="4" a="1"/>
  <c r="K72" i="4" s="1"/>
  <c r="P72" i="4" a="1"/>
  <c r="P72" i="4" s="1"/>
  <c r="L72" i="4" a="1"/>
  <c r="L72" i="4" s="1"/>
  <c r="AD72" i="4" a="1"/>
  <c r="AD72" i="4" s="1"/>
  <c r="AA72" i="4" a="1"/>
  <c r="AA72" i="4" s="1"/>
  <c r="R72" i="4" a="1"/>
  <c r="R72" i="4" s="1"/>
  <c r="T72" i="4" a="1"/>
  <c r="T72" i="4" s="1"/>
  <c r="S72" i="4" a="1"/>
  <c r="S72" i="4" s="1"/>
  <c r="Z72" i="4" a="1"/>
  <c r="Z72" i="4" s="1"/>
  <c r="I72" i="4" a="1"/>
  <c r="I72" i="4" s="1"/>
  <c r="Y72" i="4" a="1"/>
  <c r="Y72" i="4" s="1"/>
  <c r="W72" i="4" a="1"/>
  <c r="W72" i="4" s="1"/>
  <c r="E72" i="4" a="1"/>
  <c r="E72" i="4" s="1"/>
  <c r="F72" i="4" a="1"/>
  <c r="F72" i="4" s="1"/>
  <c r="B67" i="5"/>
  <c r="P68" i="4" a="1"/>
  <c r="P68" i="4" s="1"/>
  <c r="M68" i="4" a="1"/>
  <c r="M68" i="4" s="1"/>
  <c r="L68" i="4" a="1"/>
  <c r="L68" i="4" s="1"/>
  <c r="K68" i="4" a="1"/>
  <c r="K68" i="4" s="1"/>
  <c r="Y68" i="4" a="1"/>
  <c r="Y68" i="4" s="1"/>
  <c r="AD68" i="4" a="1"/>
  <c r="AD68" i="4" s="1"/>
  <c r="Z68" i="4" a="1"/>
  <c r="Z68" i="4" s="1"/>
  <c r="AA68" i="4" a="1"/>
  <c r="AA68" i="4" s="1"/>
  <c r="R68" i="4" a="1"/>
  <c r="R68" i="4" s="1"/>
  <c r="T68" i="4" a="1"/>
  <c r="T68" i="4" s="1"/>
  <c r="S68" i="4" a="1"/>
  <c r="S68" i="4" s="1"/>
  <c r="E68" i="4" a="1"/>
  <c r="E68" i="4" s="1"/>
  <c r="I68" i="4" a="1"/>
  <c r="I68" i="4" s="1"/>
  <c r="W68" i="4" a="1"/>
  <c r="W68" i="4" s="1"/>
  <c r="F68" i="4" a="1"/>
  <c r="F68" i="4" s="1"/>
  <c r="B63" i="5"/>
  <c r="M64" i="4" a="1"/>
  <c r="M64" i="4" s="1"/>
  <c r="K64" i="4" a="1"/>
  <c r="K64" i="4" s="1"/>
  <c r="P64" i="4" a="1"/>
  <c r="P64" i="4" s="1"/>
  <c r="L64" i="4" a="1"/>
  <c r="L64" i="4" s="1"/>
  <c r="AD64" i="4" a="1"/>
  <c r="AD64" i="4" s="1"/>
  <c r="Y64" i="4" a="1"/>
  <c r="Y64" i="4" s="1"/>
  <c r="R64" i="4" a="1"/>
  <c r="R64" i="4" s="1"/>
  <c r="T64" i="4" a="1"/>
  <c r="T64" i="4" s="1"/>
  <c r="S64" i="4" a="1"/>
  <c r="S64" i="4" s="1"/>
  <c r="AA64" i="4" a="1"/>
  <c r="AA64" i="4" s="1"/>
  <c r="Z64" i="4" a="1"/>
  <c r="Z64" i="4" s="1"/>
  <c r="W64" i="4" a="1"/>
  <c r="W64" i="4" s="1"/>
  <c r="I64" i="4" a="1"/>
  <c r="I64" i="4" s="1"/>
  <c r="F64" i="4" a="1"/>
  <c r="F64" i="4" s="1"/>
  <c r="E64" i="4" a="1"/>
  <c r="E64" i="4" s="1"/>
  <c r="B59" i="5"/>
  <c r="L60" i="4" a="1"/>
  <c r="L60" i="4" s="1"/>
  <c r="M60" i="4" a="1"/>
  <c r="M60" i="4" s="1"/>
  <c r="P60" i="4" a="1"/>
  <c r="P60" i="4" s="1"/>
  <c r="AD60" i="4" a="1"/>
  <c r="AD60" i="4" s="1"/>
  <c r="Z60" i="4" a="1"/>
  <c r="Z60" i="4" s="1"/>
  <c r="AA60" i="4" a="1"/>
  <c r="AA60" i="4" s="1"/>
  <c r="K60" i="4" a="1"/>
  <c r="K60" i="4" s="1"/>
  <c r="R60" i="4" a="1"/>
  <c r="R60" i="4" s="1"/>
  <c r="T60" i="4" a="1"/>
  <c r="T60" i="4" s="1"/>
  <c r="E60" i="4" a="1"/>
  <c r="E60" i="4" s="1"/>
  <c r="F60" i="4" a="1"/>
  <c r="F60" i="4" s="1"/>
  <c r="Y60" i="4" a="1"/>
  <c r="Y60" i="4" s="1"/>
  <c r="W60" i="4" a="1"/>
  <c r="W60" i="4" s="1"/>
  <c r="S60" i="4" a="1"/>
  <c r="S60" i="4" s="1"/>
  <c r="I60" i="4" a="1"/>
  <c r="I60" i="4" s="1"/>
  <c r="B55" i="5"/>
  <c r="K56" i="4" a="1"/>
  <c r="K56" i="4" s="1"/>
  <c r="L56" i="4" a="1"/>
  <c r="L56" i="4" s="1"/>
  <c r="P56" i="4" a="1"/>
  <c r="P56" i="4" s="1"/>
  <c r="M56" i="4" a="1"/>
  <c r="M56" i="4" s="1"/>
  <c r="AD56" i="4" a="1"/>
  <c r="AD56" i="4" s="1"/>
  <c r="AA56" i="4" a="1"/>
  <c r="AA56" i="4" s="1"/>
  <c r="R56" i="4" a="1"/>
  <c r="R56" i="4" s="1"/>
  <c r="T56" i="4" a="1"/>
  <c r="T56" i="4" s="1"/>
  <c r="S56" i="4" a="1"/>
  <c r="S56" i="4" s="1"/>
  <c r="Z56" i="4" a="1"/>
  <c r="Z56" i="4" s="1"/>
  <c r="I56" i="4" a="1"/>
  <c r="I56" i="4" s="1"/>
  <c r="Y56" i="4" a="1"/>
  <c r="Y56" i="4" s="1"/>
  <c r="W56" i="4" a="1"/>
  <c r="W56" i="4" s="1"/>
  <c r="E56" i="4" a="1"/>
  <c r="E56" i="4" s="1"/>
  <c r="F56" i="4" a="1"/>
  <c r="F56" i="4" s="1"/>
  <c r="B51" i="5"/>
  <c r="P52" i="4" a="1"/>
  <c r="P52" i="4" s="1"/>
  <c r="K52" i="4" a="1"/>
  <c r="K52" i="4" s="1"/>
  <c r="M52" i="4" a="1"/>
  <c r="M52" i="4" s="1"/>
  <c r="AD52" i="4" a="1"/>
  <c r="AD52" i="4" s="1"/>
  <c r="T52" i="4" a="1"/>
  <c r="T52" i="4" s="1"/>
  <c r="Z52" i="4" a="1"/>
  <c r="Z52" i="4" s="1"/>
  <c r="Y52" i="4" a="1"/>
  <c r="Y52" i="4" s="1"/>
  <c r="R52" i="4" a="1"/>
  <c r="R52" i="4" s="1"/>
  <c r="L52" i="4" a="1"/>
  <c r="L52" i="4" s="1"/>
  <c r="S52" i="4" a="1"/>
  <c r="S52" i="4" s="1"/>
  <c r="W52" i="4" a="1"/>
  <c r="W52" i="4" s="1"/>
  <c r="AA52" i="4" a="1"/>
  <c r="AA52" i="4" s="1"/>
  <c r="E52" i="4" a="1"/>
  <c r="E52" i="4" s="1"/>
  <c r="F52" i="4" a="1"/>
  <c r="F52" i="4" s="1"/>
  <c r="I52" i="4" a="1"/>
  <c r="I52" i="4" s="1"/>
  <c r="B47" i="5"/>
  <c r="M48" i="4" a="1"/>
  <c r="M48" i="4" s="1"/>
  <c r="K48" i="4" a="1"/>
  <c r="K48" i="4" s="1"/>
  <c r="P48" i="4" a="1"/>
  <c r="P48" i="4" s="1"/>
  <c r="Z48" i="4" a="1"/>
  <c r="Z48" i="4" s="1"/>
  <c r="L48" i="4" a="1"/>
  <c r="L48" i="4" s="1"/>
  <c r="R48" i="4" a="1"/>
  <c r="R48" i="4" s="1"/>
  <c r="W48" i="4" a="1"/>
  <c r="W48" i="4" s="1"/>
  <c r="S48" i="4" a="1"/>
  <c r="S48" i="4" s="1"/>
  <c r="I48" i="4" a="1"/>
  <c r="I48" i="4" s="1"/>
  <c r="Y48" i="4" a="1"/>
  <c r="Y48" i="4" s="1"/>
  <c r="AD48" i="4" a="1"/>
  <c r="AD48" i="4" s="1"/>
  <c r="AA48" i="4" a="1"/>
  <c r="AA48" i="4" s="1"/>
  <c r="T48" i="4" a="1"/>
  <c r="T48" i="4" s="1"/>
  <c r="E48" i="4" a="1"/>
  <c r="E48" i="4" s="1"/>
  <c r="F48" i="4" a="1"/>
  <c r="F48" i="4" s="1"/>
  <c r="B43" i="5"/>
  <c r="L44" i="4" a="1"/>
  <c r="L44" i="4" s="1"/>
  <c r="M44" i="4" a="1"/>
  <c r="M44" i="4" s="1"/>
  <c r="P44" i="4" a="1"/>
  <c r="P44" i="4" s="1"/>
  <c r="K44" i="4" a="1"/>
  <c r="K44" i="4" s="1"/>
  <c r="AD44" i="4" a="1"/>
  <c r="AD44" i="4" s="1"/>
  <c r="Z44" i="4" a="1"/>
  <c r="Z44" i="4" s="1"/>
  <c r="Y44" i="4" a="1"/>
  <c r="Y44" i="4" s="1"/>
  <c r="T44" i="4" a="1"/>
  <c r="T44" i="4" s="1"/>
  <c r="R44" i="4" a="1"/>
  <c r="R44" i="4" s="1"/>
  <c r="E44" i="4" a="1"/>
  <c r="E44" i="4" s="1"/>
  <c r="F44" i="4" a="1"/>
  <c r="F44" i="4" s="1"/>
  <c r="AA44" i="4" a="1"/>
  <c r="AA44" i="4" s="1"/>
  <c r="I44" i="4" a="1"/>
  <c r="I44" i="4" s="1"/>
  <c r="W44" i="4" a="1"/>
  <c r="W44" i="4" s="1"/>
  <c r="S44" i="4" a="1"/>
  <c r="S44" i="4" s="1"/>
  <c r="B39" i="5"/>
  <c r="L40" i="4" a="1"/>
  <c r="L40" i="4" s="1"/>
  <c r="P40" i="4" a="1"/>
  <c r="P40" i="4" s="1"/>
  <c r="M40" i="4" a="1"/>
  <c r="M40" i="4" s="1"/>
  <c r="K40" i="4" a="1"/>
  <c r="K40" i="4" s="1"/>
  <c r="AD40" i="4" a="1"/>
  <c r="AD40" i="4" s="1"/>
  <c r="R40" i="4" a="1"/>
  <c r="R40" i="4" s="1"/>
  <c r="S40" i="4" a="1"/>
  <c r="S40" i="4" s="1"/>
  <c r="Y40" i="4" a="1"/>
  <c r="Y40" i="4" s="1"/>
  <c r="AA40" i="4" a="1"/>
  <c r="AA40" i="4" s="1"/>
  <c r="W40" i="4" a="1"/>
  <c r="W40" i="4" s="1"/>
  <c r="I40" i="4" a="1"/>
  <c r="I40" i="4" s="1"/>
  <c r="Z40" i="4" a="1"/>
  <c r="Z40" i="4" s="1"/>
  <c r="T40" i="4" a="1"/>
  <c r="T40" i="4" s="1"/>
  <c r="E40" i="4" a="1"/>
  <c r="E40" i="4" s="1"/>
  <c r="F40" i="4" a="1"/>
  <c r="F40" i="4" s="1"/>
  <c r="B35" i="5"/>
  <c r="M36" i="4" a="1"/>
  <c r="M36" i="4" s="1"/>
  <c r="P36" i="4" a="1"/>
  <c r="P36" i="4" s="1"/>
  <c r="L36" i="4" a="1"/>
  <c r="L36" i="4" s="1"/>
  <c r="Z36" i="4" a="1"/>
  <c r="Z36" i="4" s="1"/>
  <c r="Y36" i="4" a="1"/>
  <c r="Y36" i="4" s="1"/>
  <c r="R36" i="4" a="1"/>
  <c r="R36" i="4" s="1"/>
  <c r="T36" i="4" a="1"/>
  <c r="T36" i="4" s="1"/>
  <c r="K36" i="4" a="1"/>
  <c r="K36" i="4" s="1"/>
  <c r="W36" i="4" a="1"/>
  <c r="W36" i="4" s="1"/>
  <c r="AA36" i="4" a="1"/>
  <c r="AA36" i="4" s="1"/>
  <c r="AD36" i="4" a="1"/>
  <c r="AD36" i="4" s="1"/>
  <c r="E36" i="4" a="1"/>
  <c r="E36" i="4" s="1"/>
  <c r="S36" i="4" a="1"/>
  <c r="S36" i="4" s="1"/>
  <c r="F36" i="4" a="1"/>
  <c r="F36" i="4" s="1"/>
  <c r="I36" i="4" a="1"/>
  <c r="I36" i="4" s="1"/>
  <c r="B31" i="5"/>
  <c r="M32" i="4" a="1"/>
  <c r="M32" i="4" s="1"/>
  <c r="P32" i="4" a="1"/>
  <c r="P32" i="4" s="1"/>
  <c r="L32" i="4" a="1"/>
  <c r="L32" i="4" s="1"/>
  <c r="K32" i="4" a="1"/>
  <c r="K32" i="4" s="1"/>
  <c r="AA32" i="4" a="1"/>
  <c r="AA32" i="4" s="1"/>
  <c r="R32" i="4" a="1"/>
  <c r="R32" i="4" s="1"/>
  <c r="T32" i="4" a="1"/>
  <c r="T32" i="4" s="1"/>
  <c r="Y32" i="4" a="1"/>
  <c r="Y32" i="4" s="1"/>
  <c r="W32" i="4" a="1"/>
  <c r="W32" i="4" s="1"/>
  <c r="Z32" i="4" a="1"/>
  <c r="Z32" i="4" s="1"/>
  <c r="AD32" i="4" a="1"/>
  <c r="AD32" i="4" s="1"/>
  <c r="I32" i="4" a="1"/>
  <c r="I32" i="4" s="1"/>
  <c r="S32" i="4" a="1"/>
  <c r="S32" i="4" s="1"/>
  <c r="E32" i="4" a="1"/>
  <c r="E32" i="4" s="1"/>
  <c r="F32" i="4" a="1"/>
  <c r="F32" i="4" s="1"/>
  <c r="B27" i="5"/>
  <c r="P28" i="4" a="1"/>
  <c r="P28" i="4" s="1"/>
  <c r="L28" i="4" a="1"/>
  <c r="L28" i="4" s="1"/>
  <c r="M28" i="4" a="1"/>
  <c r="M28" i="4" s="1"/>
  <c r="K28" i="4" a="1"/>
  <c r="K28" i="4" s="1"/>
  <c r="AA28" i="4" a="1"/>
  <c r="AA28" i="4" s="1"/>
  <c r="Y28" i="4" a="1"/>
  <c r="Y28" i="4" s="1"/>
  <c r="AD28" i="4" a="1"/>
  <c r="AD28" i="4" s="1"/>
  <c r="R28" i="4" a="1"/>
  <c r="R28" i="4" s="1"/>
  <c r="W28" i="4" a="1"/>
  <c r="W28" i="4" s="1"/>
  <c r="S28" i="4" a="1"/>
  <c r="S28" i="4" s="1"/>
  <c r="Z28" i="4" a="1"/>
  <c r="Z28" i="4" s="1"/>
  <c r="T28" i="4" a="1"/>
  <c r="T28" i="4" s="1"/>
  <c r="E28" i="4" a="1"/>
  <c r="E28" i="4" s="1"/>
  <c r="F28" i="4" a="1"/>
  <c r="F28" i="4" s="1"/>
  <c r="I28" i="4" a="1"/>
  <c r="I28" i="4" s="1"/>
  <c r="B23" i="5"/>
  <c r="M24" i="4" a="1"/>
  <c r="M24" i="4" s="1"/>
  <c r="K24" i="4" a="1"/>
  <c r="K24" i="4" s="1"/>
  <c r="P24" i="4" a="1"/>
  <c r="P24" i="4" s="1"/>
  <c r="L24" i="4" a="1"/>
  <c r="L24" i="4" s="1"/>
  <c r="AD24" i="4" a="1"/>
  <c r="AD24" i="4" s="1"/>
  <c r="W24" i="4" a="1"/>
  <c r="W24" i="4" s="1"/>
  <c r="AA24" i="4" a="1"/>
  <c r="AA24" i="4" s="1"/>
  <c r="T24" i="4" a="1"/>
  <c r="T24" i="4" s="1"/>
  <c r="S24" i="4" a="1"/>
  <c r="S24" i="4" s="1"/>
  <c r="Y24" i="4" a="1"/>
  <c r="Y24" i="4" s="1"/>
  <c r="R24" i="4" a="1"/>
  <c r="R24" i="4" s="1"/>
  <c r="I24" i="4" a="1"/>
  <c r="I24" i="4" s="1"/>
  <c r="Z24" i="4" a="1"/>
  <c r="Z24" i="4" s="1"/>
  <c r="E24" i="4" a="1"/>
  <c r="E24" i="4" s="1"/>
  <c r="F24" i="4" a="1"/>
  <c r="F24" i="4" s="1"/>
  <c r="B19" i="5"/>
  <c r="M20" i="4" a="1"/>
  <c r="M20" i="4" s="1"/>
  <c r="K20" i="4" a="1"/>
  <c r="K20" i="4" s="1"/>
  <c r="L20" i="4" a="1"/>
  <c r="L20" i="4" s="1"/>
  <c r="P20" i="4" a="1"/>
  <c r="P20" i="4" s="1"/>
  <c r="AA20" i="4" a="1"/>
  <c r="AA20" i="4" s="1"/>
  <c r="AD20" i="4" a="1"/>
  <c r="AD20" i="4" s="1"/>
  <c r="T20" i="4" a="1"/>
  <c r="T20" i="4" s="1"/>
  <c r="Y20" i="4" a="1"/>
  <c r="Y20" i="4" s="1"/>
  <c r="W20" i="4" a="1"/>
  <c r="W20" i="4" s="1"/>
  <c r="R20" i="4" a="1"/>
  <c r="R20" i="4" s="1"/>
  <c r="F20" i="4" a="1"/>
  <c r="F20" i="4" s="1"/>
  <c r="Z20" i="4" a="1"/>
  <c r="Z20" i="4" s="1"/>
  <c r="S20" i="4" a="1"/>
  <c r="S20" i="4" s="1"/>
  <c r="E20" i="4" a="1"/>
  <c r="E20" i="4" s="1"/>
  <c r="I20" i="4" a="1"/>
  <c r="I20" i="4" s="1"/>
  <c r="B15" i="5"/>
  <c r="M16" i="4" a="1"/>
  <c r="M16" i="4" s="1"/>
  <c r="P16" i="4" a="1"/>
  <c r="P16" i="4" s="1"/>
  <c r="L16" i="4" a="1"/>
  <c r="L16" i="4" s="1"/>
  <c r="K16" i="4" a="1"/>
  <c r="K16" i="4" s="1"/>
  <c r="Y16" i="4" a="1"/>
  <c r="Y16" i="4" s="1"/>
  <c r="R16" i="4" a="1"/>
  <c r="R16" i="4" s="1"/>
  <c r="T16" i="4" a="1"/>
  <c r="T16" i="4" s="1"/>
  <c r="AA16" i="4" a="1"/>
  <c r="AA16" i="4" s="1"/>
  <c r="AD16" i="4" a="1"/>
  <c r="AD16" i="4" s="1"/>
  <c r="I16" i="4" a="1"/>
  <c r="I16" i="4" s="1"/>
  <c r="Z16" i="4" a="1"/>
  <c r="Z16" i="4" s="1"/>
  <c r="W16" i="4" a="1"/>
  <c r="W16" i="4" s="1"/>
  <c r="S16" i="4" a="1"/>
  <c r="S16" i="4" s="1"/>
  <c r="E16" i="4" a="1"/>
  <c r="E16" i="4" s="1"/>
  <c r="F16" i="4" a="1"/>
  <c r="F16" i="4" s="1"/>
  <c r="L12" i="4" a="1"/>
  <c r="L12" i="4" s="1"/>
  <c r="M12" i="4" a="1"/>
  <c r="M12" i="4" s="1"/>
  <c r="K12" i="4" a="1"/>
  <c r="K12" i="4" s="1"/>
  <c r="P12" i="4" a="1"/>
  <c r="P12" i="4" s="1"/>
  <c r="AD12" i="4" a="1"/>
  <c r="AD12" i="4" s="1"/>
  <c r="T12" i="4" a="1"/>
  <c r="T12" i="4" s="1"/>
  <c r="Z12" i="4" a="1"/>
  <c r="Z12" i="4" s="1"/>
  <c r="Y12" i="4" a="1"/>
  <c r="Y12" i="4" s="1"/>
  <c r="W12" i="4" a="1"/>
  <c r="W12" i="4" s="1"/>
  <c r="AA12" i="4" a="1"/>
  <c r="AA12" i="4" s="1"/>
  <c r="R12" i="4" a="1"/>
  <c r="R12" i="4" s="1"/>
  <c r="S12" i="4" a="1"/>
  <c r="S12" i="4" s="1"/>
  <c r="B103" i="5"/>
  <c r="K104" i="4" a="1"/>
  <c r="K104" i="4" s="1"/>
  <c r="L104" i="4" a="1"/>
  <c r="L104" i="4" s="1"/>
  <c r="M104" i="4" a="1"/>
  <c r="M104" i="4" s="1"/>
  <c r="P104" i="4" a="1"/>
  <c r="P104" i="4" s="1"/>
  <c r="AD104" i="4" a="1"/>
  <c r="AD104" i="4" s="1"/>
  <c r="Z104" i="4" a="1"/>
  <c r="Z104" i="4" s="1"/>
  <c r="Y104" i="4" a="1"/>
  <c r="Y104" i="4" s="1"/>
  <c r="AA104" i="4" a="1"/>
  <c r="AA104" i="4" s="1"/>
  <c r="R104" i="4" a="1"/>
  <c r="R104" i="4" s="1"/>
  <c r="T104" i="4" a="1"/>
  <c r="T104" i="4" s="1"/>
  <c r="I104" i="4" a="1"/>
  <c r="I104" i="4" s="1"/>
  <c r="S104" i="4" a="1"/>
  <c r="S104" i="4" s="1"/>
  <c r="W104" i="4" a="1"/>
  <c r="W104" i="4" s="1"/>
  <c r="E104" i="4" a="1"/>
  <c r="E104" i="4" s="1"/>
  <c r="F104" i="4" a="1"/>
  <c r="F104" i="4" s="1"/>
  <c r="B107" i="5"/>
  <c r="L108" i="4" a="1"/>
  <c r="L108" i="4" s="1"/>
  <c r="M108" i="4" a="1"/>
  <c r="M108" i="4" s="1"/>
  <c r="K108" i="4" a="1"/>
  <c r="K108" i="4" s="1"/>
  <c r="AA108" i="4" a="1"/>
  <c r="AA108" i="4" s="1"/>
  <c r="Z108" i="4" a="1"/>
  <c r="Z108" i="4" s="1"/>
  <c r="P108" i="4" a="1"/>
  <c r="P108" i="4" s="1"/>
  <c r="R108" i="4" a="1"/>
  <c r="R108" i="4" s="1"/>
  <c r="Y108" i="4" a="1"/>
  <c r="Y108" i="4" s="1"/>
  <c r="T108" i="4" a="1"/>
  <c r="T108" i="4" s="1"/>
  <c r="E108" i="4" a="1"/>
  <c r="E108" i="4" s="1"/>
  <c r="F108" i="4" a="1"/>
  <c r="F108" i="4" s="1"/>
  <c r="S108" i="4" a="1"/>
  <c r="S108" i="4" s="1"/>
  <c r="AD108" i="4" a="1"/>
  <c r="AD108" i="4" s="1"/>
  <c r="W108" i="4" a="1"/>
  <c r="W108" i="4" s="1"/>
  <c r="I108" i="4" a="1"/>
  <c r="I108" i="4" s="1"/>
  <c r="B111" i="5"/>
  <c r="K112" i="4" a="1"/>
  <c r="K112" i="4" s="1"/>
  <c r="P112" i="4" a="1"/>
  <c r="P112" i="4" s="1"/>
  <c r="Y112" i="4" a="1"/>
  <c r="Y112" i="4" s="1"/>
  <c r="L112" i="4" a="1"/>
  <c r="L112" i="4" s="1"/>
  <c r="M112" i="4" a="1"/>
  <c r="M112" i="4" s="1"/>
  <c r="S112" i="4" a="1"/>
  <c r="S112" i="4" s="1"/>
  <c r="Z112" i="4" a="1"/>
  <c r="Z112" i="4" s="1"/>
  <c r="R112" i="4" a="1"/>
  <c r="R112" i="4" s="1"/>
  <c r="T112" i="4" a="1"/>
  <c r="T112" i="4" s="1"/>
  <c r="I112" i="4" a="1"/>
  <c r="I112" i="4" s="1"/>
  <c r="AD112" i="4" a="1"/>
  <c r="AD112" i="4" s="1"/>
  <c r="W112" i="4" a="1"/>
  <c r="W112" i="4" s="1"/>
  <c r="AA112" i="4" a="1"/>
  <c r="AA112" i="4" s="1"/>
  <c r="E112" i="4" a="1"/>
  <c r="E112" i="4" s="1"/>
  <c r="F112" i="4" a="1"/>
  <c r="F112" i="4" s="1"/>
  <c r="B115" i="5"/>
  <c r="L116" i="4" a="1"/>
  <c r="L116" i="4" s="1"/>
  <c r="P116" i="4" a="1"/>
  <c r="P116" i="4" s="1"/>
  <c r="K116" i="4" a="1"/>
  <c r="K116" i="4" s="1"/>
  <c r="M116" i="4" a="1"/>
  <c r="M116" i="4" s="1"/>
  <c r="AD116" i="4" a="1"/>
  <c r="AD116" i="4" s="1"/>
  <c r="R116" i="4" a="1"/>
  <c r="R116" i="4" s="1"/>
  <c r="T116" i="4" a="1"/>
  <c r="T116" i="4" s="1"/>
  <c r="Y116" i="4" a="1"/>
  <c r="Y116" i="4" s="1"/>
  <c r="Z116" i="4" a="1"/>
  <c r="Z116" i="4" s="1"/>
  <c r="AA116" i="4" a="1"/>
  <c r="AA116" i="4" s="1"/>
  <c r="W116" i="4" a="1"/>
  <c r="W116" i="4" s="1"/>
  <c r="E116" i="4" a="1"/>
  <c r="E116" i="4" s="1"/>
  <c r="F116" i="4" a="1"/>
  <c r="F116" i="4" s="1"/>
  <c r="S116" i="4" a="1"/>
  <c r="S116" i="4" s="1"/>
  <c r="I116" i="4" a="1"/>
  <c r="I116" i="4" s="1"/>
  <c r="B119" i="5"/>
  <c r="K120" i="4" a="1"/>
  <c r="K120" i="4" s="1"/>
  <c r="M120" i="4" a="1"/>
  <c r="M120" i="4" s="1"/>
  <c r="Z120" i="4" a="1"/>
  <c r="Z120" i="4" s="1"/>
  <c r="AD120" i="4" a="1"/>
  <c r="AD120" i="4" s="1"/>
  <c r="P120" i="4" a="1"/>
  <c r="P120" i="4" s="1"/>
  <c r="L120" i="4" a="1"/>
  <c r="L120" i="4" s="1"/>
  <c r="R120" i="4" a="1"/>
  <c r="R120" i="4" s="1"/>
  <c r="T120" i="4" a="1"/>
  <c r="T120" i="4" s="1"/>
  <c r="S120" i="4" a="1"/>
  <c r="S120" i="4" s="1"/>
  <c r="Y120" i="4" a="1"/>
  <c r="Y120" i="4" s="1"/>
  <c r="I120" i="4" a="1"/>
  <c r="I120" i="4" s="1"/>
  <c r="W120" i="4" a="1"/>
  <c r="W120" i="4" s="1"/>
  <c r="E120" i="4" a="1"/>
  <c r="E120" i="4" s="1"/>
  <c r="F120" i="4" a="1"/>
  <c r="F120" i="4" s="1"/>
  <c r="AA120" i="4" a="1"/>
  <c r="AA120" i="4" s="1"/>
  <c r="B123" i="5"/>
  <c r="L124" i="4" a="1"/>
  <c r="L124" i="4" s="1"/>
  <c r="K124" i="4" a="1"/>
  <c r="K124" i="4" s="1"/>
  <c r="P124" i="4" a="1"/>
  <c r="P124" i="4" s="1"/>
  <c r="M124" i="4" a="1"/>
  <c r="M124" i="4" s="1"/>
  <c r="AD124" i="4" a="1"/>
  <c r="AD124" i="4" s="1"/>
  <c r="Y124" i="4" a="1"/>
  <c r="Y124" i="4" s="1"/>
  <c r="AA124" i="4" a="1"/>
  <c r="AA124" i="4" s="1"/>
  <c r="S124" i="4" a="1"/>
  <c r="S124" i="4" s="1"/>
  <c r="Z124" i="4" a="1"/>
  <c r="Z124" i="4" s="1"/>
  <c r="R124" i="4" a="1"/>
  <c r="R124" i="4" s="1"/>
  <c r="W124" i="4" a="1"/>
  <c r="W124" i="4" s="1"/>
  <c r="T124" i="4" a="1"/>
  <c r="T124" i="4" s="1"/>
  <c r="E124" i="4" a="1"/>
  <c r="E124" i="4" s="1"/>
  <c r="F124" i="4" a="1"/>
  <c r="F124" i="4" s="1"/>
  <c r="I124" i="4" a="1"/>
  <c r="I124" i="4" s="1"/>
  <c r="B127" i="5"/>
  <c r="K128" i="4" a="1"/>
  <c r="K128" i="4" s="1"/>
  <c r="L128" i="4" a="1"/>
  <c r="L128" i="4" s="1"/>
  <c r="Z128" i="4" a="1"/>
  <c r="Z128" i="4" s="1"/>
  <c r="M128" i="4" a="1"/>
  <c r="M128" i="4" s="1"/>
  <c r="P128" i="4" a="1"/>
  <c r="P128" i="4" s="1"/>
  <c r="W128" i="4" a="1"/>
  <c r="W128" i="4" s="1"/>
  <c r="R128" i="4" a="1"/>
  <c r="R128" i="4" s="1"/>
  <c r="AA128" i="4" a="1"/>
  <c r="AA128" i="4" s="1"/>
  <c r="AD128" i="4" a="1"/>
  <c r="AD128" i="4" s="1"/>
  <c r="S128" i="4" a="1"/>
  <c r="S128" i="4" s="1"/>
  <c r="Y128" i="4" a="1"/>
  <c r="Y128" i="4" s="1"/>
  <c r="T128" i="4" a="1"/>
  <c r="T128" i="4" s="1"/>
  <c r="I128" i="4" a="1"/>
  <c r="I128" i="4" s="1"/>
  <c r="F128" i="4" a="1"/>
  <c r="F128" i="4" s="1"/>
  <c r="E128" i="4" a="1"/>
  <c r="E128" i="4" s="1"/>
  <c r="B131" i="5"/>
  <c r="P132" i="4" a="1"/>
  <c r="P132" i="4" s="1"/>
  <c r="L132" i="4" a="1"/>
  <c r="L132" i="4" s="1"/>
  <c r="Z132" i="4" a="1"/>
  <c r="Z132" i="4" s="1"/>
  <c r="K132" i="4" a="1"/>
  <c r="K132" i="4" s="1"/>
  <c r="AD132" i="4" a="1"/>
  <c r="AD132" i="4" s="1"/>
  <c r="M132" i="4" a="1"/>
  <c r="M132" i="4" s="1"/>
  <c r="Y132" i="4" a="1"/>
  <c r="Y132" i="4" s="1"/>
  <c r="AA132" i="4" a="1"/>
  <c r="AA132" i="4" s="1"/>
  <c r="W132" i="4" a="1"/>
  <c r="W132" i="4" s="1"/>
  <c r="S132" i="4" a="1"/>
  <c r="S132" i="4" s="1"/>
  <c r="T132" i="4" a="1"/>
  <c r="T132" i="4" s="1"/>
  <c r="E132" i="4" a="1"/>
  <c r="E132" i="4" s="1"/>
  <c r="I132" i="4" a="1"/>
  <c r="I132" i="4" s="1"/>
  <c r="F132" i="4" a="1"/>
  <c r="F132" i="4" s="1"/>
  <c r="R132" i="4" a="1"/>
  <c r="R132" i="4" s="1"/>
  <c r="B135" i="5"/>
  <c r="K136" i="4" a="1"/>
  <c r="K136" i="4" s="1"/>
  <c r="AA136" i="4" a="1"/>
  <c r="AA136" i="4" s="1"/>
  <c r="P136" i="4" a="1"/>
  <c r="P136" i="4" s="1"/>
  <c r="Y136" i="4" a="1"/>
  <c r="Y136" i="4" s="1"/>
  <c r="T136" i="4" a="1"/>
  <c r="T136" i="4" s="1"/>
  <c r="S136" i="4" a="1"/>
  <c r="S136" i="4" s="1"/>
  <c r="AD136" i="4" a="1"/>
  <c r="AD136" i="4" s="1"/>
  <c r="L136" i="4" a="1"/>
  <c r="L136" i="4" s="1"/>
  <c r="M136" i="4" a="1"/>
  <c r="M136" i="4" s="1"/>
  <c r="R136" i="4" a="1"/>
  <c r="R136" i="4" s="1"/>
  <c r="I136" i="4" a="1"/>
  <c r="I136" i="4" s="1"/>
  <c r="Z136" i="4" a="1"/>
  <c r="Z136" i="4" s="1"/>
  <c r="E136" i="4" a="1"/>
  <c r="E136" i="4" s="1"/>
  <c r="F136" i="4" a="1"/>
  <c r="F136" i="4" s="1"/>
  <c r="W136" i="4" a="1"/>
  <c r="W136" i="4" s="1"/>
  <c r="B139" i="5"/>
  <c r="L140" i="4" a="1"/>
  <c r="L140" i="4" s="1"/>
  <c r="M140" i="4" a="1"/>
  <c r="M140" i="4" s="1"/>
  <c r="AA140" i="4" a="1"/>
  <c r="AA140" i="4" s="1"/>
  <c r="K140" i="4" a="1"/>
  <c r="K140" i="4" s="1"/>
  <c r="P140" i="4" a="1"/>
  <c r="P140" i="4" s="1"/>
  <c r="AD140" i="4" a="1"/>
  <c r="AD140" i="4" s="1"/>
  <c r="S140" i="4" a="1"/>
  <c r="S140" i="4" s="1"/>
  <c r="Z140" i="4" a="1"/>
  <c r="Z140" i="4" s="1"/>
  <c r="R140" i="4" a="1"/>
  <c r="R140" i="4" s="1"/>
  <c r="W140" i="4" a="1"/>
  <c r="W140" i="4" s="1"/>
  <c r="E140" i="4" a="1"/>
  <c r="E140" i="4" s="1"/>
  <c r="F140" i="4" a="1"/>
  <c r="F140" i="4" s="1"/>
  <c r="T140" i="4" a="1"/>
  <c r="T140" i="4" s="1"/>
  <c r="I140" i="4" a="1"/>
  <c r="I140" i="4" s="1"/>
  <c r="Y140" i="4" a="1"/>
  <c r="Y140" i="4" s="1"/>
  <c r="B143" i="5"/>
  <c r="Z144" i="4" a="1"/>
  <c r="Z144" i="4" s="1"/>
  <c r="L144" i="4" a="1"/>
  <c r="L144" i="4" s="1"/>
  <c r="K144" i="4" a="1"/>
  <c r="K144" i="4" s="1"/>
  <c r="AD144" i="4" a="1"/>
  <c r="AD144" i="4" s="1"/>
  <c r="T144" i="4" a="1"/>
  <c r="T144" i="4" s="1"/>
  <c r="AA144" i="4" a="1"/>
  <c r="AA144" i="4" s="1"/>
  <c r="S144" i="4" a="1"/>
  <c r="S144" i="4" s="1"/>
  <c r="Y144" i="4" a="1"/>
  <c r="Y144" i="4" s="1"/>
  <c r="W144" i="4" a="1"/>
  <c r="W144" i="4" s="1"/>
  <c r="R144" i="4" a="1"/>
  <c r="R144" i="4" s="1"/>
  <c r="P144" i="4" a="1"/>
  <c r="P144" i="4" s="1"/>
  <c r="I144" i="4" a="1"/>
  <c r="I144" i="4" s="1"/>
  <c r="M144" i="4" a="1"/>
  <c r="M144" i="4" s="1"/>
  <c r="F144" i="4" a="1"/>
  <c r="F144" i="4" s="1"/>
  <c r="E144" i="4" a="1"/>
  <c r="E144" i="4" s="1"/>
  <c r="B147" i="5"/>
  <c r="M148" i="4" a="1"/>
  <c r="M148" i="4" s="1"/>
  <c r="P148" i="4" a="1"/>
  <c r="P148" i="4" s="1"/>
  <c r="L148" i="4" a="1"/>
  <c r="L148" i="4" s="1"/>
  <c r="K148" i="4" a="1"/>
  <c r="K148" i="4" s="1"/>
  <c r="AD148" i="4" a="1"/>
  <c r="AD148" i="4" s="1"/>
  <c r="Z148" i="4" a="1"/>
  <c r="Z148" i="4" s="1"/>
  <c r="Y148" i="4" a="1"/>
  <c r="Y148" i="4" s="1"/>
  <c r="W148" i="4" a="1"/>
  <c r="W148" i="4" s="1"/>
  <c r="T148" i="4" a="1"/>
  <c r="T148" i="4" s="1"/>
  <c r="S148" i="4" a="1"/>
  <c r="S148" i="4" s="1"/>
  <c r="AA148" i="4" a="1"/>
  <c r="AA148" i="4" s="1"/>
  <c r="R148" i="4" a="1"/>
  <c r="R148" i="4" s="1"/>
  <c r="E148" i="4" a="1"/>
  <c r="E148" i="4" s="1"/>
  <c r="F148" i="4" a="1"/>
  <c r="F148" i="4" s="1"/>
  <c r="I148" i="4" a="1"/>
  <c r="I148" i="4" s="1"/>
  <c r="B151" i="5"/>
  <c r="K152" i="4" a="1"/>
  <c r="K152" i="4" s="1"/>
  <c r="AD152" i="4" a="1"/>
  <c r="AD152" i="4" s="1"/>
  <c r="Z152" i="4" a="1"/>
  <c r="Z152" i="4" s="1"/>
  <c r="T152" i="4" a="1"/>
  <c r="T152" i="4" s="1"/>
  <c r="P152" i="4" a="1"/>
  <c r="P152" i="4" s="1"/>
  <c r="Y152" i="4" a="1"/>
  <c r="Y152" i="4" s="1"/>
  <c r="W152" i="4" a="1"/>
  <c r="W152" i="4" s="1"/>
  <c r="S152" i="4" a="1"/>
  <c r="S152" i="4" s="1"/>
  <c r="L152" i="4" a="1"/>
  <c r="L152" i="4" s="1"/>
  <c r="I152" i="4" a="1"/>
  <c r="I152" i="4" s="1"/>
  <c r="AA152" i="4" a="1"/>
  <c r="AA152" i="4" s="1"/>
  <c r="M152" i="4" a="1"/>
  <c r="M152" i="4" s="1"/>
  <c r="R152" i="4" a="1"/>
  <c r="R152" i="4" s="1"/>
  <c r="E152" i="4" a="1"/>
  <c r="E152" i="4" s="1"/>
  <c r="F152" i="4" a="1"/>
  <c r="F152" i="4" s="1"/>
  <c r="B155" i="5"/>
  <c r="M156" i="4" a="1"/>
  <c r="M156" i="4" s="1"/>
  <c r="P156" i="4" a="1"/>
  <c r="P156" i="4" s="1"/>
  <c r="Y156" i="4" a="1"/>
  <c r="Y156" i="4" s="1"/>
  <c r="AD156" i="4" a="1"/>
  <c r="AD156" i="4" s="1"/>
  <c r="L156" i="4" a="1"/>
  <c r="L156" i="4" s="1"/>
  <c r="K156" i="4" a="1"/>
  <c r="K156" i="4" s="1"/>
  <c r="Z156" i="4" a="1"/>
  <c r="Z156" i="4" s="1"/>
  <c r="W156" i="4" a="1"/>
  <c r="W156" i="4" s="1"/>
  <c r="R156" i="4" a="1"/>
  <c r="R156" i="4" s="1"/>
  <c r="AA156" i="4" a="1"/>
  <c r="AA156" i="4" s="1"/>
  <c r="T156" i="4" a="1"/>
  <c r="T156" i="4" s="1"/>
  <c r="E156" i="4" a="1"/>
  <c r="E156" i="4" s="1"/>
  <c r="F156" i="4" a="1"/>
  <c r="F156" i="4" s="1"/>
  <c r="I156" i="4" a="1"/>
  <c r="I156" i="4" s="1"/>
  <c r="S156" i="4" a="1"/>
  <c r="S156" i="4" s="1"/>
  <c r="B159" i="5"/>
  <c r="Y160" i="4" a="1"/>
  <c r="Y160" i="4" s="1"/>
  <c r="AA160" i="4" a="1"/>
  <c r="AA160" i="4" s="1"/>
  <c r="M160" i="4" a="1"/>
  <c r="M160" i="4" s="1"/>
  <c r="Z160" i="4" a="1"/>
  <c r="Z160" i="4" s="1"/>
  <c r="P160" i="4" a="1"/>
  <c r="P160" i="4" s="1"/>
  <c r="K160" i="4" a="1"/>
  <c r="K160" i="4" s="1"/>
  <c r="AD160" i="4" a="1"/>
  <c r="AD160" i="4" s="1"/>
  <c r="T160" i="4" a="1"/>
  <c r="T160" i="4" s="1"/>
  <c r="S160" i="4" a="1"/>
  <c r="S160" i="4" s="1"/>
  <c r="L160" i="4" a="1"/>
  <c r="L160" i="4" s="1"/>
  <c r="R160" i="4" a="1"/>
  <c r="R160" i="4" s="1"/>
  <c r="W160" i="4" a="1"/>
  <c r="W160" i="4" s="1"/>
  <c r="I160" i="4" a="1"/>
  <c r="I160" i="4" s="1"/>
  <c r="E160" i="4" a="1"/>
  <c r="E160" i="4" s="1"/>
  <c r="F160" i="4" a="1"/>
  <c r="F160" i="4" s="1"/>
  <c r="B163" i="5"/>
  <c r="M164" i="4" a="1"/>
  <c r="M164" i="4" s="1"/>
  <c r="Y164" i="4" a="1"/>
  <c r="Y164" i="4" s="1"/>
  <c r="P164" i="4" a="1"/>
  <c r="P164" i="4" s="1"/>
  <c r="L164" i="4" a="1"/>
  <c r="L164" i="4" s="1"/>
  <c r="AA164" i="4" a="1"/>
  <c r="AA164" i="4" s="1"/>
  <c r="Z164" i="4" a="1"/>
  <c r="Z164" i="4" s="1"/>
  <c r="K164" i="4" a="1"/>
  <c r="K164" i="4" s="1"/>
  <c r="AD164" i="4" a="1"/>
  <c r="AD164" i="4" s="1"/>
  <c r="W164" i="4" a="1"/>
  <c r="W164" i="4" s="1"/>
  <c r="S164" i="4" a="1"/>
  <c r="S164" i="4" s="1"/>
  <c r="E164" i="4" a="1"/>
  <c r="E164" i="4" s="1"/>
  <c r="F164" i="4" a="1"/>
  <c r="F164" i="4" s="1"/>
  <c r="R164" i="4" a="1"/>
  <c r="R164" i="4" s="1"/>
  <c r="I164" i="4" a="1"/>
  <c r="I164" i="4" s="1"/>
  <c r="T164" i="4" a="1"/>
  <c r="T164" i="4" s="1"/>
  <c r="B167" i="5"/>
  <c r="AD168" i="4" a="1"/>
  <c r="AD168" i="4" s="1"/>
  <c r="K168" i="4" a="1"/>
  <c r="K168" i="4" s="1"/>
  <c r="Z168" i="4" a="1"/>
  <c r="Z168" i="4" s="1"/>
  <c r="L168" i="4" a="1"/>
  <c r="L168" i="4" s="1"/>
  <c r="P168" i="4" a="1"/>
  <c r="P168" i="4" s="1"/>
  <c r="S168" i="4" a="1"/>
  <c r="S168" i="4" s="1"/>
  <c r="AA168" i="4" a="1"/>
  <c r="AA168" i="4" s="1"/>
  <c r="R168" i="4" a="1"/>
  <c r="R168" i="4" s="1"/>
  <c r="I168" i="4" a="1"/>
  <c r="I168" i="4" s="1"/>
  <c r="Y168" i="4" a="1"/>
  <c r="Y168" i="4" s="1"/>
  <c r="W168" i="4" a="1"/>
  <c r="W168" i="4" s="1"/>
  <c r="E168" i="4" a="1"/>
  <c r="E168" i="4" s="1"/>
  <c r="F168" i="4" a="1"/>
  <c r="F168" i="4" s="1"/>
  <c r="T168" i="4" a="1"/>
  <c r="T168" i="4" s="1"/>
  <c r="M168" i="4" a="1"/>
  <c r="M168" i="4" s="1"/>
  <c r="B171" i="5"/>
  <c r="M172" i="4" a="1"/>
  <c r="M172" i="4" s="1"/>
  <c r="Y172" i="4" a="1"/>
  <c r="Y172" i="4" s="1"/>
  <c r="P172" i="4" a="1"/>
  <c r="P172" i="4" s="1"/>
  <c r="L172" i="4" a="1"/>
  <c r="L172" i="4" s="1"/>
  <c r="AA172" i="4" a="1"/>
  <c r="AA172" i="4" s="1"/>
  <c r="AD172" i="4" a="1"/>
  <c r="AD172" i="4" s="1"/>
  <c r="K172" i="4" a="1"/>
  <c r="K172" i="4" s="1"/>
  <c r="T172" i="4" a="1"/>
  <c r="T172" i="4" s="1"/>
  <c r="W172" i="4" a="1"/>
  <c r="W172" i="4" s="1"/>
  <c r="R172" i="4" a="1"/>
  <c r="R172" i="4" s="1"/>
  <c r="Z172" i="4" a="1"/>
  <c r="Z172" i="4" s="1"/>
  <c r="E172" i="4" a="1"/>
  <c r="E172" i="4" s="1"/>
  <c r="F172" i="4" a="1"/>
  <c r="F172" i="4" s="1"/>
  <c r="S172" i="4" a="1"/>
  <c r="S172" i="4" s="1"/>
  <c r="I172" i="4" a="1"/>
  <c r="I172" i="4" s="1"/>
  <c r="B175" i="5"/>
  <c r="AD176" i="4" a="1"/>
  <c r="AD176" i="4" s="1"/>
  <c r="Z176" i="4" a="1"/>
  <c r="Z176" i="4" s="1"/>
  <c r="AA176" i="4" a="1"/>
  <c r="AA176" i="4" s="1"/>
  <c r="K176" i="4" a="1"/>
  <c r="K176" i="4" s="1"/>
  <c r="S176" i="4" a="1"/>
  <c r="S176" i="4" s="1"/>
  <c r="W176" i="4" a="1"/>
  <c r="W176" i="4" s="1"/>
  <c r="P176" i="4" a="1"/>
  <c r="P176" i="4" s="1"/>
  <c r="T176" i="4" a="1"/>
  <c r="T176" i="4" s="1"/>
  <c r="M176" i="4" a="1"/>
  <c r="M176" i="4" s="1"/>
  <c r="R176" i="4" a="1"/>
  <c r="R176" i="4" s="1"/>
  <c r="I176" i="4" a="1"/>
  <c r="I176" i="4" s="1"/>
  <c r="Y176" i="4" a="1"/>
  <c r="Y176" i="4" s="1"/>
  <c r="L176" i="4" a="1"/>
  <c r="L176" i="4" s="1"/>
  <c r="F176" i="4" a="1"/>
  <c r="F176" i="4" s="1"/>
  <c r="E176" i="4" a="1"/>
  <c r="E176" i="4" s="1"/>
  <c r="B179" i="5"/>
  <c r="AD180" i="4" a="1"/>
  <c r="AD180" i="4" s="1"/>
  <c r="M180" i="4" a="1"/>
  <c r="M180" i="4" s="1"/>
  <c r="Z180" i="4" a="1"/>
  <c r="Z180" i="4" s="1"/>
  <c r="AA180" i="4" a="1"/>
  <c r="AA180" i="4" s="1"/>
  <c r="P180" i="4" a="1"/>
  <c r="P180" i="4" s="1"/>
  <c r="L180" i="4" a="1"/>
  <c r="L180" i="4" s="1"/>
  <c r="Y180" i="4" a="1"/>
  <c r="Y180" i="4" s="1"/>
  <c r="W180" i="4" a="1"/>
  <c r="W180" i="4" s="1"/>
  <c r="S180" i="4" a="1"/>
  <c r="S180" i="4" s="1"/>
  <c r="K180" i="4" a="1"/>
  <c r="K180" i="4" s="1"/>
  <c r="R180" i="4" a="1"/>
  <c r="R180" i="4" s="1"/>
  <c r="T180" i="4" a="1"/>
  <c r="T180" i="4" s="1"/>
  <c r="E180" i="4" a="1"/>
  <c r="E180" i="4" s="1"/>
  <c r="I180" i="4" a="1"/>
  <c r="I180" i="4" s="1"/>
  <c r="F180" i="4" a="1"/>
  <c r="F180" i="4" s="1"/>
  <c r="B183" i="5"/>
  <c r="K184" i="4" a="1"/>
  <c r="K184" i="4" s="1"/>
  <c r="Y184" i="4" a="1"/>
  <c r="Y184" i="4" s="1"/>
  <c r="M184" i="4" a="1"/>
  <c r="M184" i="4" s="1"/>
  <c r="L184" i="4" a="1"/>
  <c r="L184" i="4" s="1"/>
  <c r="R184" i="4" a="1"/>
  <c r="R184" i="4" s="1"/>
  <c r="AA184" i="4" a="1"/>
  <c r="AA184" i="4" s="1"/>
  <c r="S184" i="4" a="1"/>
  <c r="S184" i="4" s="1"/>
  <c r="AD184" i="4" a="1"/>
  <c r="AD184" i="4" s="1"/>
  <c r="T184" i="4" a="1"/>
  <c r="T184" i="4" s="1"/>
  <c r="I184" i="4" a="1"/>
  <c r="I184" i="4" s="1"/>
  <c r="W184" i="4" a="1"/>
  <c r="W184" i="4" s="1"/>
  <c r="E184" i="4" a="1"/>
  <c r="E184" i="4" s="1"/>
  <c r="F184" i="4" a="1"/>
  <c r="F184" i="4" s="1"/>
  <c r="P184" i="4" a="1"/>
  <c r="P184" i="4" s="1"/>
  <c r="Z184" i="4" a="1"/>
  <c r="Z184" i="4" s="1"/>
  <c r="B187" i="5"/>
  <c r="M188" i="4" a="1"/>
  <c r="M188" i="4" s="1"/>
  <c r="Y188" i="4" a="1"/>
  <c r="Y188" i="4" s="1"/>
  <c r="P188" i="4" a="1"/>
  <c r="P188" i="4" s="1"/>
  <c r="AD188" i="4" a="1"/>
  <c r="AD188" i="4" s="1"/>
  <c r="Z188" i="4" a="1"/>
  <c r="Z188" i="4" s="1"/>
  <c r="AA188" i="4" a="1"/>
  <c r="AA188" i="4" s="1"/>
  <c r="K188" i="4" a="1"/>
  <c r="K188" i="4" s="1"/>
  <c r="L188" i="4" a="1"/>
  <c r="L188" i="4" s="1"/>
  <c r="R188" i="4" a="1"/>
  <c r="R188" i="4" s="1"/>
  <c r="T188" i="4" a="1"/>
  <c r="T188" i="4" s="1"/>
  <c r="W188" i="4" a="1"/>
  <c r="W188" i="4" s="1"/>
  <c r="S188" i="4" a="1"/>
  <c r="S188" i="4" s="1"/>
  <c r="F188" i="4" a="1"/>
  <c r="F188" i="4" s="1"/>
  <c r="E188" i="4" a="1"/>
  <c r="E188" i="4" s="1"/>
  <c r="I188" i="4" a="1"/>
  <c r="I188" i="4" s="1"/>
  <c r="B98" i="5"/>
  <c r="L99" i="4" a="1"/>
  <c r="L99" i="4" s="1"/>
  <c r="P99" i="4" a="1"/>
  <c r="P99" i="4" s="1"/>
  <c r="K99" i="4" a="1"/>
  <c r="K99" i="4" s="1"/>
  <c r="M99" i="4" a="1"/>
  <c r="M99" i="4" s="1"/>
  <c r="Y99" i="4" a="1"/>
  <c r="Y99" i="4" s="1"/>
  <c r="AD99" i="4" a="1"/>
  <c r="AD99" i="4" s="1"/>
  <c r="AA99" i="4" a="1"/>
  <c r="AA99" i="4" s="1"/>
  <c r="Z99" i="4" a="1"/>
  <c r="Z99" i="4" s="1"/>
  <c r="W99" i="4" a="1"/>
  <c r="W99" i="4" s="1"/>
  <c r="S99" i="4" a="1"/>
  <c r="S99" i="4" s="1"/>
  <c r="R99" i="4" a="1"/>
  <c r="R99" i="4" s="1"/>
  <c r="F99" i="4" a="1"/>
  <c r="F99" i="4" s="1"/>
  <c r="E99" i="4" a="1"/>
  <c r="E99" i="4" s="1"/>
  <c r="T99" i="4" a="1"/>
  <c r="T99" i="4" s="1"/>
  <c r="I99" i="4" a="1"/>
  <c r="I99" i="4" s="1"/>
  <c r="B94" i="5"/>
  <c r="L95" i="4" a="1"/>
  <c r="L95" i="4" s="1"/>
  <c r="P95" i="4" a="1"/>
  <c r="P95" i="4" s="1"/>
  <c r="M95" i="4" a="1"/>
  <c r="M95" i="4" s="1"/>
  <c r="K95" i="4" a="1"/>
  <c r="K95" i="4" s="1"/>
  <c r="Z95" i="4" a="1"/>
  <c r="Z95" i="4" s="1"/>
  <c r="Y95" i="4" a="1"/>
  <c r="Y95" i="4" s="1"/>
  <c r="S95" i="4" a="1"/>
  <c r="S95" i="4" s="1"/>
  <c r="W95" i="4" a="1"/>
  <c r="W95" i="4" s="1"/>
  <c r="R95" i="4" a="1"/>
  <c r="R95" i="4" s="1"/>
  <c r="T95" i="4" a="1"/>
  <c r="T95" i="4" s="1"/>
  <c r="I95" i="4" a="1"/>
  <c r="I95" i="4" s="1"/>
  <c r="AA95" i="4" a="1"/>
  <c r="AA95" i="4" s="1"/>
  <c r="F95" i="4" a="1"/>
  <c r="F95" i="4" s="1"/>
  <c r="E95" i="4" a="1"/>
  <c r="E95" i="4" s="1"/>
  <c r="AD95" i="4" a="1"/>
  <c r="AD95" i="4" s="1"/>
  <c r="B90" i="5"/>
  <c r="M91" i="4" a="1"/>
  <c r="M91" i="4" s="1"/>
  <c r="L91" i="4" a="1"/>
  <c r="L91" i="4" s="1"/>
  <c r="AA91" i="4" a="1"/>
  <c r="AA91" i="4" s="1"/>
  <c r="P91" i="4" a="1"/>
  <c r="P91" i="4" s="1"/>
  <c r="Y91" i="4" a="1"/>
  <c r="Y91" i="4" s="1"/>
  <c r="W91" i="4" a="1"/>
  <c r="W91" i="4" s="1"/>
  <c r="S91" i="4" a="1"/>
  <c r="S91" i="4" s="1"/>
  <c r="R91" i="4" a="1"/>
  <c r="R91" i="4" s="1"/>
  <c r="I91" i="4" a="1"/>
  <c r="I91" i="4" s="1"/>
  <c r="AD91" i="4" a="1"/>
  <c r="AD91" i="4" s="1"/>
  <c r="K91" i="4" a="1"/>
  <c r="K91" i="4" s="1"/>
  <c r="T91" i="4" a="1"/>
  <c r="T91" i="4" s="1"/>
  <c r="Z91" i="4" a="1"/>
  <c r="Z91" i="4" s="1"/>
  <c r="F91" i="4" a="1"/>
  <c r="F91" i="4" s="1"/>
  <c r="E91" i="4" a="1"/>
  <c r="E91" i="4" s="1"/>
  <c r="B74" i="5"/>
  <c r="K75" i="4" a="1"/>
  <c r="K75" i="4" s="1"/>
  <c r="P75" i="4" a="1"/>
  <c r="P75" i="4" s="1"/>
  <c r="L75" i="4" a="1"/>
  <c r="L75" i="4" s="1"/>
  <c r="M75" i="4" a="1"/>
  <c r="M75" i="4" s="1"/>
  <c r="AA75" i="4" a="1"/>
  <c r="AA75" i="4" s="1"/>
  <c r="S75" i="4" a="1"/>
  <c r="S75" i="4" s="1"/>
  <c r="W75" i="4" a="1"/>
  <c r="W75" i="4" s="1"/>
  <c r="AD75" i="4" a="1"/>
  <c r="AD75" i="4" s="1"/>
  <c r="Y75" i="4" a="1"/>
  <c r="Y75" i="4" s="1"/>
  <c r="R75" i="4" a="1"/>
  <c r="R75" i="4" s="1"/>
  <c r="Z75" i="4" a="1"/>
  <c r="Z75" i="4" s="1"/>
  <c r="I75" i="4" a="1"/>
  <c r="I75" i="4" s="1"/>
  <c r="T75" i="4" a="1"/>
  <c r="T75" i="4" s="1"/>
  <c r="F75" i="4" a="1"/>
  <c r="F75" i="4" s="1"/>
  <c r="E75" i="4" a="1"/>
  <c r="E75" i="4" s="1"/>
  <c r="B70" i="5"/>
  <c r="K71" i="4" a="1"/>
  <c r="K71" i="4" s="1"/>
  <c r="M71" i="4" a="1"/>
  <c r="M71" i="4" s="1"/>
  <c r="L71" i="4" a="1"/>
  <c r="L71" i="4" s="1"/>
  <c r="Y71" i="4" a="1"/>
  <c r="Y71" i="4" s="1"/>
  <c r="P71" i="4" a="1"/>
  <c r="P71" i="4" s="1"/>
  <c r="Z71" i="4" a="1"/>
  <c r="Z71" i="4" s="1"/>
  <c r="AD71" i="4" a="1"/>
  <c r="AD71" i="4" s="1"/>
  <c r="S71" i="4" a="1"/>
  <c r="S71" i="4" s="1"/>
  <c r="AA71" i="4" a="1"/>
  <c r="AA71" i="4" s="1"/>
  <c r="W71" i="4" a="1"/>
  <c r="W71" i="4" s="1"/>
  <c r="R71" i="4" a="1"/>
  <c r="R71" i="4" s="1"/>
  <c r="F71" i="4" a="1"/>
  <c r="F71" i="4" s="1"/>
  <c r="I71" i="4" a="1"/>
  <c r="I71" i="4" s="1"/>
  <c r="E71" i="4" a="1"/>
  <c r="E71" i="4" s="1"/>
  <c r="T71" i="4" a="1"/>
  <c r="T71" i="4" s="1"/>
  <c r="B66" i="5"/>
  <c r="K67" i="4" a="1"/>
  <c r="K67" i="4" s="1"/>
  <c r="P67" i="4" a="1"/>
  <c r="P67" i="4" s="1"/>
  <c r="L67" i="4" a="1"/>
  <c r="L67" i="4" s="1"/>
  <c r="AA67" i="4" a="1"/>
  <c r="AA67" i="4" s="1"/>
  <c r="S67" i="4" a="1"/>
  <c r="S67" i="4" s="1"/>
  <c r="AD67" i="4" a="1"/>
  <c r="AD67" i="4" s="1"/>
  <c r="M67" i="4" a="1"/>
  <c r="M67" i="4" s="1"/>
  <c r="Z67" i="4" a="1"/>
  <c r="Z67" i="4" s="1"/>
  <c r="W67" i="4" a="1"/>
  <c r="W67" i="4" s="1"/>
  <c r="R67" i="4" a="1"/>
  <c r="R67" i="4" s="1"/>
  <c r="Y67" i="4" a="1"/>
  <c r="Y67" i="4" s="1"/>
  <c r="F67" i="4" a="1"/>
  <c r="F67" i="4" s="1"/>
  <c r="E67" i="4" a="1"/>
  <c r="E67" i="4" s="1"/>
  <c r="T67" i="4" a="1"/>
  <c r="T67" i="4" s="1"/>
  <c r="I67" i="4" a="1"/>
  <c r="I67" i="4" s="1"/>
  <c r="B62" i="5"/>
  <c r="P63" i="4" a="1"/>
  <c r="P63" i="4" s="1"/>
  <c r="K63" i="4" a="1"/>
  <c r="K63" i="4" s="1"/>
  <c r="Y63" i="4" a="1"/>
  <c r="Y63" i="4" s="1"/>
  <c r="L63" i="4" a="1"/>
  <c r="L63" i="4" s="1"/>
  <c r="Z63" i="4" a="1"/>
  <c r="Z63" i="4" s="1"/>
  <c r="S63" i="4" a="1"/>
  <c r="S63" i="4" s="1"/>
  <c r="M63" i="4" a="1"/>
  <c r="M63" i="4" s="1"/>
  <c r="W63" i="4" a="1"/>
  <c r="W63" i="4" s="1"/>
  <c r="R63" i="4" a="1"/>
  <c r="R63" i="4" s="1"/>
  <c r="T63" i="4" a="1"/>
  <c r="T63" i="4" s="1"/>
  <c r="I63" i="4" a="1"/>
  <c r="I63" i="4" s="1"/>
  <c r="E63" i="4" a="1"/>
  <c r="E63" i="4" s="1"/>
  <c r="F63" i="4" a="1"/>
  <c r="F63" i="4" s="1"/>
  <c r="AA63" i="4" a="1"/>
  <c r="AA63" i="4" s="1"/>
  <c r="AD63" i="4" a="1"/>
  <c r="AD63" i="4" s="1"/>
  <c r="B58" i="5"/>
  <c r="K59" i="4" a="1"/>
  <c r="K59" i="4" s="1"/>
  <c r="L59" i="4" a="1"/>
  <c r="L59" i="4" s="1"/>
  <c r="P59" i="4" a="1"/>
  <c r="P59" i="4" s="1"/>
  <c r="M59" i="4" a="1"/>
  <c r="M59" i="4" s="1"/>
  <c r="AA59" i="4" a="1"/>
  <c r="AA59" i="4" s="1"/>
  <c r="Y59" i="4" a="1"/>
  <c r="Y59" i="4" s="1"/>
  <c r="W59" i="4" a="1"/>
  <c r="W59" i="4" s="1"/>
  <c r="S59" i="4" a="1"/>
  <c r="S59" i="4" s="1"/>
  <c r="R59" i="4" a="1"/>
  <c r="R59" i="4" s="1"/>
  <c r="AD59" i="4" a="1"/>
  <c r="AD59" i="4" s="1"/>
  <c r="I59" i="4" a="1"/>
  <c r="I59" i="4" s="1"/>
  <c r="T59" i="4" a="1"/>
  <c r="T59" i="4" s="1"/>
  <c r="Z59" i="4" a="1"/>
  <c r="Z59" i="4" s="1"/>
  <c r="E59" i="4" a="1"/>
  <c r="E59" i="4" s="1"/>
  <c r="F59" i="4" a="1"/>
  <c r="F59" i="4" s="1"/>
  <c r="B54" i="5"/>
  <c r="K55" i="4" a="1"/>
  <c r="K55" i="4" s="1"/>
  <c r="P55" i="4" a="1"/>
  <c r="P55" i="4" s="1"/>
  <c r="L55" i="4" a="1"/>
  <c r="L55" i="4" s="1"/>
  <c r="M55" i="4" a="1"/>
  <c r="M55" i="4" s="1"/>
  <c r="Z55" i="4" a="1"/>
  <c r="Z55" i="4" s="1"/>
  <c r="Y55" i="4" a="1"/>
  <c r="Y55" i="4" s="1"/>
  <c r="AD55" i="4" a="1"/>
  <c r="AD55" i="4" s="1"/>
  <c r="W55" i="4" a="1"/>
  <c r="W55" i="4" s="1"/>
  <c r="R55" i="4" a="1"/>
  <c r="R55" i="4" s="1"/>
  <c r="F55" i="4" a="1"/>
  <c r="F55" i="4" s="1"/>
  <c r="I55" i="4" a="1"/>
  <c r="I55" i="4" s="1"/>
  <c r="E55" i="4" a="1"/>
  <c r="E55" i="4" s="1"/>
  <c r="T55" i="4" a="1"/>
  <c r="T55" i="4" s="1"/>
  <c r="S55" i="4" a="1"/>
  <c r="S55" i="4" s="1"/>
  <c r="AA55" i="4" a="1"/>
  <c r="AA55" i="4" s="1"/>
  <c r="B50" i="5"/>
  <c r="M51" i="4" a="1"/>
  <c r="M51" i="4" s="1"/>
  <c r="K51" i="4" a="1"/>
  <c r="K51" i="4" s="1"/>
  <c r="L51" i="4" a="1"/>
  <c r="L51" i="4" s="1"/>
  <c r="S51" i="4" a="1"/>
  <c r="S51" i="4" s="1"/>
  <c r="AD51" i="4" a="1"/>
  <c r="AD51" i="4" s="1"/>
  <c r="AA51" i="4" a="1"/>
  <c r="AA51" i="4" s="1"/>
  <c r="Y51" i="4" a="1"/>
  <c r="Y51" i="4" s="1"/>
  <c r="P51" i="4" a="1"/>
  <c r="P51" i="4" s="1"/>
  <c r="R51" i="4" a="1"/>
  <c r="R51" i="4" s="1"/>
  <c r="W51" i="4" a="1"/>
  <c r="W51" i="4" s="1"/>
  <c r="T51" i="4" a="1"/>
  <c r="T51" i="4" s="1"/>
  <c r="F51" i="4" a="1"/>
  <c r="F51" i="4" s="1"/>
  <c r="E51" i="4" a="1"/>
  <c r="E51" i="4" s="1"/>
  <c r="Z51" i="4" a="1"/>
  <c r="Z51" i="4" s="1"/>
  <c r="I51" i="4" a="1"/>
  <c r="I51" i="4" s="1"/>
  <c r="B34" i="5"/>
  <c r="P35" i="4" a="1"/>
  <c r="P35" i="4" s="1"/>
  <c r="K35" i="4" a="1"/>
  <c r="K35" i="4" s="1"/>
  <c r="M35" i="4" a="1"/>
  <c r="M35" i="4" s="1"/>
  <c r="L35" i="4" a="1"/>
  <c r="L35" i="4" s="1"/>
  <c r="Y35" i="4" a="1"/>
  <c r="Y35" i="4" s="1"/>
  <c r="S35" i="4" a="1"/>
  <c r="S35" i="4" s="1"/>
  <c r="AD35" i="4" a="1"/>
  <c r="AD35" i="4" s="1"/>
  <c r="Z35" i="4" a="1"/>
  <c r="Z35" i="4" s="1"/>
  <c r="R35" i="4" a="1"/>
  <c r="R35" i="4" s="1"/>
  <c r="AA35" i="4" a="1"/>
  <c r="AA35" i="4" s="1"/>
  <c r="W35" i="4" a="1"/>
  <c r="W35" i="4" s="1"/>
  <c r="T35" i="4" a="1"/>
  <c r="T35" i="4" s="1"/>
  <c r="F35" i="4" a="1"/>
  <c r="F35" i="4" s="1"/>
  <c r="E35" i="4" a="1"/>
  <c r="E35" i="4" s="1"/>
  <c r="I35" i="4" a="1"/>
  <c r="I35" i="4" s="1"/>
  <c r="B18" i="5"/>
  <c r="L19" i="4" a="1"/>
  <c r="L19" i="4" s="1"/>
  <c r="M19" i="4" a="1"/>
  <c r="M19" i="4" s="1"/>
  <c r="K19" i="4" a="1"/>
  <c r="K19" i="4" s="1"/>
  <c r="P19" i="4" a="1"/>
  <c r="P19" i="4" s="1"/>
  <c r="T19" i="4" a="1"/>
  <c r="T19" i="4" s="1"/>
  <c r="W19" i="4" a="1"/>
  <c r="W19" i="4" s="1"/>
  <c r="R19" i="4" a="1"/>
  <c r="R19" i="4" s="1"/>
  <c r="Y19" i="4" a="1"/>
  <c r="Y19" i="4" s="1"/>
  <c r="AA19" i="4" a="1"/>
  <c r="AA19" i="4" s="1"/>
  <c r="Z19" i="4" a="1"/>
  <c r="Z19" i="4" s="1"/>
  <c r="S19" i="4" a="1"/>
  <c r="S19" i="4" s="1"/>
  <c r="F19" i="4" a="1"/>
  <c r="F19" i="4" s="1"/>
  <c r="E19" i="4" a="1"/>
  <c r="E19" i="4" s="1"/>
  <c r="AD19" i="4" a="1"/>
  <c r="AD19" i="4" s="1"/>
  <c r="I19" i="4" a="1"/>
  <c r="I19" i="4" s="1"/>
  <c r="B14" i="5"/>
  <c r="L15" i="4" a="1"/>
  <c r="L15" i="4" s="1"/>
  <c r="M15" i="4" a="1"/>
  <c r="M15" i="4" s="1"/>
  <c r="P15" i="4" a="1"/>
  <c r="P15" i="4" s="1"/>
  <c r="K15" i="4" a="1"/>
  <c r="K15" i="4" s="1"/>
  <c r="Z15" i="4" a="1"/>
  <c r="Z15" i="4" s="1"/>
  <c r="S15" i="4" a="1"/>
  <c r="S15" i="4" s="1"/>
  <c r="T15" i="4" a="1"/>
  <c r="T15" i="4" s="1"/>
  <c r="W15" i="4" a="1"/>
  <c r="W15" i="4" s="1"/>
  <c r="Y15" i="4" a="1"/>
  <c r="Y15" i="4" s="1"/>
  <c r="R15" i="4" a="1"/>
  <c r="R15" i="4" s="1"/>
  <c r="F15" i="4" a="1"/>
  <c r="F15" i="4" s="1"/>
  <c r="AA15" i="4" a="1"/>
  <c r="AA15" i="4" s="1"/>
  <c r="I15" i="4" a="1"/>
  <c r="I15" i="4" s="1"/>
  <c r="E15" i="4" a="1"/>
  <c r="E15" i="4" s="1"/>
  <c r="AD15" i="4" a="1"/>
  <c r="AD15" i="4" s="1"/>
  <c r="L11" i="4" a="1"/>
  <c r="L11" i="4" s="1"/>
  <c r="P11" i="4" a="1"/>
  <c r="P11" i="4" s="1"/>
  <c r="K11" i="4" a="1"/>
  <c r="K11" i="4" s="1"/>
  <c r="M11" i="4" a="1"/>
  <c r="M11" i="4" s="1"/>
  <c r="T11" i="4" a="1"/>
  <c r="T11" i="4" s="1"/>
  <c r="AD11" i="4" a="1"/>
  <c r="AD11" i="4" s="1"/>
  <c r="AA11" i="4" a="1"/>
  <c r="AA11" i="4" s="1"/>
  <c r="R11" i="4" a="1"/>
  <c r="R11" i="4" s="1"/>
  <c r="S11" i="4" a="1"/>
  <c r="S11" i="4" s="1"/>
  <c r="Z11" i="4" a="1"/>
  <c r="Z11" i="4" s="1"/>
  <c r="Y11" i="4" a="1"/>
  <c r="Y11" i="4" s="1"/>
  <c r="W11" i="4" a="1"/>
  <c r="W11" i="4" s="1"/>
  <c r="B104" i="5"/>
  <c r="L105" i="4" a="1"/>
  <c r="L105" i="4" s="1"/>
  <c r="P105" i="4" a="1"/>
  <c r="P105" i="4" s="1"/>
  <c r="K105" i="4" a="1"/>
  <c r="K105" i="4" s="1"/>
  <c r="AD105" i="4" a="1"/>
  <c r="AD105" i="4" s="1"/>
  <c r="AA105" i="4" a="1"/>
  <c r="AA105" i="4" s="1"/>
  <c r="R105" i="4" a="1"/>
  <c r="R105" i="4" s="1"/>
  <c r="Y105" i="4" a="1"/>
  <c r="Y105" i="4" s="1"/>
  <c r="M105" i="4" a="1"/>
  <c r="M105" i="4" s="1"/>
  <c r="Z105" i="4" a="1"/>
  <c r="Z105" i="4" s="1"/>
  <c r="S105" i="4" a="1"/>
  <c r="S105" i="4" s="1"/>
  <c r="W105" i="4" a="1"/>
  <c r="W105" i="4" s="1"/>
  <c r="T105" i="4" a="1"/>
  <c r="T105" i="4" s="1"/>
  <c r="I105" i="4" a="1"/>
  <c r="I105" i="4" s="1"/>
  <c r="E105" i="4" a="1"/>
  <c r="E105" i="4" s="1"/>
  <c r="F105" i="4" a="1"/>
  <c r="F105" i="4" s="1"/>
  <c r="B108" i="5"/>
  <c r="M109" i="4" a="1"/>
  <c r="M109" i="4" s="1"/>
  <c r="P109" i="4" a="1"/>
  <c r="P109" i="4" s="1"/>
  <c r="L109" i="4" a="1"/>
  <c r="L109" i="4" s="1"/>
  <c r="K109" i="4" a="1"/>
  <c r="K109" i="4" s="1"/>
  <c r="Y109" i="4" a="1"/>
  <c r="Y109" i="4" s="1"/>
  <c r="Z109" i="4" a="1"/>
  <c r="Z109" i="4" s="1"/>
  <c r="R109" i="4" a="1"/>
  <c r="R109" i="4" s="1"/>
  <c r="AA109" i="4" a="1"/>
  <c r="AA109" i="4" s="1"/>
  <c r="S109" i="4" a="1"/>
  <c r="S109" i="4" s="1"/>
  <c r="W109" i="4" a="1"/>
  <c r="W109" i="4" s="1"/>
  <c r="T109" i="4" a="1"/>
  <c r="T109" i="4" s="1"/>
  <c r="E109" i="4" a="1"/>
  <c r="E109" i="4" s="1"/>
  <c r="I109" i="4" a="1"/>
  <c r="I109" i="4" s="1"/>
  <c r="F109" i="4" a="1"/>
  <c r="F109" i="4" s="1"/>
  <c r="AD109" i="4" a="1"/>
  <c r="AD109" i="4" s="1"/>
  <c r="B116" i="5"/>
  <c r="M117" i="4" a="1"/>
  <c r="M117" i="4" s="1"/>
  <c r="K117" i="4" a="1"/>
  <c r="K117" i="4" s="1"/>
  <c r="AD117" i="4" a="1"/>
  <c r="AD117" i="4" s="1"/>
  <c r="AA117" i="4" a="1"/>
  <c r="AA117" i="4" s="1"/>
  <c r="L117" i="4" a="1"/>
  <c r="L117" i="4" s="1"/>
  <c r="Y117" i="4" a="1"/>
  <c r="Y117" i="4" s="1"/>
  <c r="P117" i="4" a="1"/>
  <c r="P117" i="4" s="1"/>
  <c r="R117" i="4" a="1"/>
  <c r="R117" i="4" s="1"/>
  <c r="Z117" i="4" a="1"/>
  <c r="Z117" i="4" s="1"/>
  <c r="W117" i="4" a="1"/>
  <c r="W117" i="4" s="1"/>
  <c r="T117" i="4" a="1"/>
  <c r="T117" i="4" s="1"/>
  <c r="S117" i="4" a="1"/>
  <c r="S117" i="4" s="1"/>
  <c r="E117" i="4" a="1"/>
  <c r="E117" i="4" s="1"/>
  <c r="F117" i="4" a="1"/>
  <c r="F117" i="4" s="1"/>
  <c r="I117" i="4" a="1"/>
  <c r="I117" i="4" s="1"/>
  <c r="B120" i="5"/>
  <c r="L121" i="4" a="1"/>
  <c r="L121" i="4" s="1"/>
  <c r="K121" i="4" a="1"/>
  <c r="K121" i="4" s="1"/>
  <c r="P121" i="4" a="1"/>
  <c r="P121" i="4" s="1"/>
  <c r="M121" i="4" a="1"/>
  <c r="M121" i="4" s="1"/>
  <c r="AA121" i="4" a="1"/>
  <c r="AA121" i="4" s="1"/>
  <c r="R121" i="4" a="1"/>
  <c r="R121" i="4" s="1"/>
  <c r="Y121" i="4" a="1"/>
  <c r="Y121" i="4" s="1"/>
  <c r="W121" i="4" a="1"/>
  <c r="W121" i="4" s="1"/>
  <c r="T121" i="4" a="1"/>
  <c r="T121" i="4" s="1"/>
  <c r="S121" i="4" a="1"/>
  <c r="S121" i="4" s="1"/>
  <c r="I121" i="4" a="1"/>
  <c r="I121" i="4" s="1"/>
  <c r="F121" i="4" a="1"/>
  <c r="F121" i="4" s="1"/>
  <c r="Z121" i="4" a="1"/>
  <c r="Z121" i="4" s="1"/>
  <c r="AD121" i="4" a="1"/>
  <c r="AD121" i="4" s="1"/>
  <c r="E121" i="4" a="1"/>
  <c r="E121" i="4" s="1"/>
  <c r="B136" i="5"/>
  <c r="M137" i="4" a="1"/>
  <c r="M137" i="4" s="1"/>
  <c r="P137" i="4" a="1"/>
  <c r="P137" i="4" s="1"/>
  <c r="L137" i="4" a="1"/>
  <c r="L137" i="4" s="1"/>
  <c r="AA137" i="4" a="1"/>
  <c r="AA137" i="4" s="1"/>
  <c r="AD137" i="4" a="1"/>
  <c r="AD137" i="4" s="1"/>
  <c r="R137" i="4" a="1"/>
  <c r="R137" i="4" s="1"/>
  <c r="Z137" i="4" a="1"/>
  <c r="Z137" i="4" s="1"/>
  <c r="K137" i="4" a="1"/>
  <c r="K137" i="4" s="1"/>
  <c r="I137" i="4" a="1"/>
  <c r="I137" i="4" s="1"/>
  <c r="Y137" i="4" a="1"/>
  <c r="Y137" i="4" s="1"/>
  <c r="S137" i="4" a="1"/>
  <c r="S137" i="4" s="1"/>
  <c r="T137" i="4" a="1"/>
  <c r="T137" i="4" s="1"/>
  <c r="E137" i="4" a="1"/>
  <c r="E137" i="4" s="1"/>
  <c r="W137" i="4" a="1"/>
  <c r="W137" i="4" s="1"/>
  <c r="F137" i="4" a="1"/>
  <c r="F137" i="4" s="1"/>
  <c r="B156" i="5"/>
  <c r="L157" i="4" a="1"/>
  <c r="L157" i="4" s="1"/>
  <c r="AD157" i="4" a="1"/>
  <c r="AD157" i="4" s="1"/>
  <c r="AA157" i="4" a="1"/>
  <c r="AA157" i="4" s="1"/>
  <c r="M157" i="4" a="1"/>
  <c r="M157" i="4" s="1"/>
  <c r="P157" i="4" a="1"/>
  <c r="P157" i="4" s="1"/>
  <c r="K157" i="4" a="1"/>
  <c r="K157" i="4" s="1"/>
  <c r="Z157" i="4" a="1"/>
  <c r="Z157" i="4" s="1"/>
  <c r="S157" i="4" a="1"/>
  <c r="S157" i="4" s="1"/>
  <c r="T157" i="4" a="1"/>
  <c r="T157" i="4" s="1"/>
  <c r="E157" i="4" a="1"/>
  <c r="E157" i="4" s="1"/>
  <c r="Y157" i="4" a="1"/>
  <c r="Y157" i="4" s="1"/>
  <c r="R157" i="4" a="1"/>
  <c r="R157" i="4" s="1"/>
  <c r="I157" i="4" a="1"/>
  <c r="I157" i="4" s="1"/>
  <c r="F157" i="4" a="1"/>
  <c r="F157" i="4" s="1"/>
  <c r="W157" i="4" a="1"/>
  <c r="W157" i="4" s="1"/>
  <c r="B172" i="5"/>
  <c r="L173" i="4" a="1"/>
  <c r="L173" i="4" s="1"/>
  <c r="M173" i="4" a="1"/>
  <c r="M173" i="4" s="1"/>
  <c r="P173" i="4" a="1"/>
  <c r="P173" i="4" s="1"/>
  <c r="Y173" i="4" a="1"/>
  <c r="Y173" i="4" s="1"/>
  <c r="Z173" i="4" a="1"/>
  <c r="Z173" i="4" s="1"/>
  <c r="K173" i="4" a="1"/>
  <c r="K173" i="4" s="1"/>
  <c r="W173" i="4" a="1"/>
  <c r="W173" i="4" s="1"/>
  <c r="AD173" i="4" a="1"/>
  <c r="AD173" i="4" s="1"/>
  <c r="AA173" i="4" a="1"/>
  <c r="AA173" i="4" s="1"/>
  <c r="S173" i="4" a="1"/>
  <c r="S173" i="4" s="1"/>
  <c r="R173" i="4" a="1"/>
  <c r="R173" i="4" s="1"/>
  <c r="E173" i="4" a="1"/>
  <c r="E173" i="4" s="1"/>
  <c r="I173" i="4" a="1"/>
  <c r="I173" i="4" s="1"/>
  <c r="T173" i="4" a="1"/>
  <c r="T173" i="4" s="1"/>
  <c r="F173" i="4" a="1"/>
  <c r="F173" i="4" s="1"/>
  <c r="B176" i="5"/>
  <c r="AA177" i="4" a="1"/>
  <c r="AA177" i="4" s="1"/>
  <c r="K177" i="4" a="1"/>
  <c r="K177" i="4" s="1"/>
  <c r="L177" i="4" a="1"/>
  <c r="L177" i="4" s="1"/>
  <c r="AD177" i="4" a="1"/>
  <c r="AD177" i="4" s="1"/>
  <c r="Y177" i="4" a="1"/>
  <c r="Y177" i="4" s="1"/>
  <c r="Z177" i="4" a="1"/>
  <c r="Z177" i="4" s="1"/>
  <c r="P177" i="4" a="1"/>
  <c r="P177" i="4" s="1"/>
  <c r="M177" i="4" a="1"/>
  <c r="M177" i="4" s="1"/>
  <c r="T177" i="4" a="1"/>
  <c r="T177" i="4" s="1"/>
  <c r="R177" i="4" a="1"/>
  <c r="R177" i="4" s="1"/>
  <c r="W177" i="4" a="1"/>
  <c r="W177" i="4" s="1"/>
  <c r="I177" i="4" a="1"/>
  <c r="I177" i="4" s="1"/>
  <c r="S177" i="4" a="1"/>
  <c r="S177" i="4" s="1"/>
  <c r="F177" i="4" a="1"/>
  <c r="F177" i="4" s="1"/>
  <c r="E177" i="4" a="1"/>
  <c r="E177" i="4" s="1"/>
  <c r="B180" i="5"/>
  <c r="L181" i="4" a="1"/>
  <c r="L181" i="4" s="1"/>
  <c r="AD181" i="4" a="1"/>
  <c r="AD181" i="4" s="1"/>
  <c r="Z181" i="4" a="1"/>
  <c r="Z181" i="4" s="1"/>
  <c r="AA181" i="4" a="1"/>
  <c r="AA181" i="4" s="1"/>
  <c r="Y181" i="4" a="1"/>
  <c r="Y181" i="4" s="1"/>
  <c r="M181" i="4" a="1"/>
  <c r="M181" i="4" s="1"/>
  <c r="K181" i="4" a="1"/>
  <c r="K181" i="4" s="1"/>
  <c r="R181" i="4" a="1"/>
  <c r="R181" i="4" s="1"/>
  <c r="W181" i="4" a="1"/>
  <c r="W181" i="4" s="1"/>
  <c r="S181" i="4" a="1"/>
  <c r="S181" i="4" s="1"/>
  <c r="T181" i="4" a="1"/>
  <c r="T181" i="4" s="1"/>
  <c r="P181" i="4" a="1"/>
  <c r="P181" i="4" s="1"/>
  <c r="E181" i="4" a="1"/>
  <c r="E181" i="4" s="1"/>
  <c r="F181" i="4" a="1"/>
  <c r="F181" i="4" s="1"/>
  <c r="I181" i="4" a="1"/>
  <c r="I181" i="4" s="1"/>
  <c r="B184" i="5"/>
  <c r="AD185" i="4" a="1"/>
  <c r="AD185" i="4" s="1"/>
  <c r="K185" i="4" a="1"/>
  <c r="K185" i="4" s="1"/>
  <c r="Z185" i="4" a="1"/>
  <c r="Z185" i="4" s="1"/>
  <c r="Y185" i="4" a="1"/>
  <c r="Y185" i="4" s="1"/>
  <c r="L185" i="4" a="1"/>
  <c r="L185" i="4" s="1"/>
  <c r="P185" i="4" a="1"/>
  <c r="P185" i="4" s="1"/>
  <c r="AA185" i="4" a="1"/>
  <c r="AA185" i="4" s="1"/>
  <c r="M185" i="4" a="1"/>
  <c r="M185" i="4" s="1"/>
  <c r="W185" i="4" a="1"/>
  <c r="W185" i="4" s="1"/>
  <c r="R185" i="4" a="1"/>
  <c r="R185" i="4" s="1"/>
  <c r="T185" i="4" a="1"/>
  <c r="T185" i="4" s="1"/>
  <c r="F185" i="4" a="1"/>
  <c r="F185" i="4" s="1"/>
  <c r="I185" i="4" a="1"/>
  <c r="I185" i="4" s="1"/>
  <c r="S185" i="4" a="1"/>
  <c r="S185" i="4" s="1"/>
  <c r="E185" i="4" a="1"/>
  <c r="E185" i="4" s="1"/>
  <c r="B95" i="5"/>
  <c r="K96" i="4" a="1"/>
  <c r="K96" i="4" s="1"/>
  <c r="P96" i="4" a="1"/>
  <c r="P96" i="4" s="1"/>
  <c r="L96" i="4" a="1"/>
  <c r="L96" i="4" s="1"/>
  <c r="M96" i="4" a="1"/>
  <c r="M96" i="4" s="1"/>
  <c r="AD96" i="4" a="1"/>
  <c r="AD96" i="4" s="1"/>
  <c r="R96" i="4" a="1"/>
  <c r="R96" i="4" s="1"/>
  <c r="T96" i="4" a="1"/>
  <c r="T96" i="4" s="1"/>
  <c r="Z96" i="4" a="1"/>
  <c r="Z96" i="4" s="1"/>
  <c r="Y96" i="4" a="1"/>
  <c r="Y96" i="4" s="1"/>
  <c r="S96" i="4" a="1"/>
  <c r="S96" i="4" s="1"/>
  <c r="W96" i="4" a="1"/>
  <c r="W96" i="4" s="1"/>
  <c r="AA96" i="4" a="1"/>
  <c r="AA96" i="4" s="1"/>
  <c r="I96" i="4" a="1"/>
  <c r="I96" i="4" s="1"/>
  <c r="E96" i="4" a="1"/>
  <c r="E96" i="4" s="1"/>
  <c r="F96" i="4" a="1"/>
  <c r="F96" i="4" s="1"/>
  <c r="B100" i="5"/>
  <c r="M101" i="4" a="1"/>
  <c r="M101" i="4" s="1"/>
  <c r="P101" i="4" a="1"/>
  <c r="P101" i="4" s="1"/>
  <c r="L101" i="4" a="1"/>
  <c r="L101" i="4" s="1"/>
  <c r="K101" i="4" a="1"/>
  <c r="K101" i="4" s="1"/>
  <c r="Z101" i="4" a="1"/>
  <c r="Z101" i="4" s="1"/>
  <c r="AA101" i="4" a="1"/>
  <c r="AA101" i="4" s="1"/>
  <c r="S101" i="4" a="1"/>
  <c r="S101" i="4" s="1"/>
  <c r="AD101" i="4" a="1"/>
  <c r="AD101" i="4" s="1"/>
  <c r="W101" i="4" a="1"/>
  <c r="W101" i="4" s="1"/>
  <c r="T101" i="4" a="1"/>
  <c r="T101" i="4" s="1"/>
  <c r="Y101" i="4" a="1"/>
  <c r="Y101" i="4" s="1"/>
  <c r="R101" i="4" a="1"/>
  <c r="R101" i="4" s="1"/>
  <c r="E101" i="4" a="1"/>
  <c r="E101" i="4" s="1"/>
  <c r="I101" i="4" a="1"/>
  <c r="I101" i="4" s="1"/>
  <c r="F101" i="4" a="1"/>
  <c r="F101" i="4" s="1"/>
  <c r="B96" i="5"/>
  <c r="K97" i="4" a="1"/>
  <c r="K97" i="4" s="1"/>
  <c r="M97" i="4" a="1"/>
  <c r="M97" i="4" s="1"/>
  <c r="AD97" i="4" a="1"/>
  <c r="AD97" i="4" s="1"/>
  <c r="AA97" i="4" a="1"/>
  <c r="AA97" i="4" s="1"/>
  <c r="L97" i="4" a="1"/>
  <c r="L97" i="4" s="1"/>
  <c r="P97" i="4" a="1"/>
  <c r="P97" i="4" s="1"/>
  <c r="Y97" i="4" a="1"/>
  <c r="Y97" i="4" s="1"/>
  <c r="Z97" i="4" a="1"/>
  <c r="Z97" i="4" s="1"/>
  <c r="W97" i="4" a="1"/>
  <c r="W97" i="4" s="1"/>
  <c r="T97" i="4" a="1"/>
  <c r="T97" i="4" s="1"/>
  <c r="F97" i="4" a="1"/>
  <c r="F97" i="4" s="1"/>
  <c r="R97" i="4" a="1"/>
  <c r="R97" i="4" s="1"/>
  <c r="S97" i="4" a="1"/>
  <c r="S97" i="4" s="1"/>
  <c r="I97" i="4" a="1"/>
  <c r="I97" i="4" s="1"/>
  <c r="E97" i="4" a="1"/>
  <c r="E97" i="4" s="1"/>
  <c r="B92" i="5"/>
  <c r="M93" i="4" a="1"/>
  <c r="M93" i="4" s="1"/>
  <c r="P93" i="4" a="1"/>
  <c r="P93" i="4" s="1"/>
  <c r="K93" i="4" a="1"/>
  <c r="K93" i="4" s="1"/>
  <c r="L93" i="4" a="1"/>
  <c r="L93" i="4" s="1"/>
  <c r="Z93" i="4" a="1"/>
  <c r="Z93" i="4" s="1"/>
  <c r="AA93" i="4" a="1"/>
  <c r="AA93" i="4" s="1"/>
  <c r="Y93" i="4" a="1"/>
  <c r="Y93" i="4" s="1"/>
  <c r="W93" i="4" a="1"/>
  <c r="W93" i="4" s="1"/>
  <c r="T93" i="4" a="1"/>
  <c r="T93" i="4" s="1"/>
  <c r="E93" i="4" a="1"/>
  <c r="E93" i="4" s="1"/>
  <c r="R93" i="4" a="1"/>
  <c r="R93" i="4" s="1"/>
  <c r="AD93" i="4" a="1"/>
  <c r="AD93" i="4" s="1"/>
  <c r="S93" i="4" a="1"/>
  <c r="S93" i="4" s="1"/>
  <c r="I93" i="4" a="1"/>
  <c r="I93" i="4" s="1"/>
  <c r="F93" i="4" a="1"/>
  <c r="F93" i="4" s="1"/>
  <c r="B88" i="5"/>
  <c r="M89" i="4" a="1"/>
  <c r="M89" i="4" s="1"/>
  <c r="K89" i="4" a="1"/>
  <c r="K89" i="4" s="1"/>
  <c r="P89" i="4" a="1"/>
  <c r="P89" i="4" s="1"/>
  <c r="AD89" i="4" a="1"/>
  <c r="AD89" i="4" s="1"/>
  <c r="L89" i="4" a="1"/>
  <c r="L89" i="4" s="1"/>
  <c r="Z89" i="4" a="1"/>
  <c r="Z89" i="4" s="1"/>
  <c r="AA89" i="4" a="1"/>
  <c r="AA89" i="4" s="1"/>
  <c r="Y89" i="4" a="1"/>
  <c r="Y89" i="4" s="1"/>
  <c r="S89" i="4" a="1"/>
  <c r="S89" i="4" s="1"/>
  <c r="W89" i="4" a="1"/>
  <c r="W89" i="4" s="1"/>
  <c r="T89" i="4" a="1"/>
  <c r="T89" i="4" s="1"/>
  <c r="I89" i="4" a="1"/>
  <c r="I89" i="4" s="1"/>
  <c r="F89" i="4" a="1"/>
  <c r="F89" i="4" s="1"/>
  <c r="E89" i="4" a="1"/>
  <c r="E89" i="4" s="1"/>
  <c r="R89" i="4" a="1"/>
  <c r="R89" i="4" s="1"/>
  <c r="B84" i="5"/>
  <c r="M85" i="4" a="1"/>
  <c r="M85" i="4" s="1"/>
  <c r="L85" i="4" a="1"/>
  <c r="L85" i="4" s="1"/>
  <c r="P85" i="4" a="1"/>
  <c r="P85" i="4" s="1"/>
  <c r="K85" i="4" a="1"/>
  <c r="K85" i="4" s="1"/>
  <c r="AD85" i="4" a="1"/>
  <c r="AD85" i="4" s="1"/>
  <c r="Z85" i="4" a="1"/>
  <c r="Z85" i="4" s="1"/>
  <c r="W85" i="4" a="1"/>
  <c r="W85" i="4" s="1"/>
  <c r="T85" i="4" a="1"/>
  <c r="T85" i="4" s="1"/>
  <c r="R85" i="4" a="1"/>
  <c r="R85" i="4" s="1"/>
  <c r="AA85" i="4" a="1"/>
  <c r="AA85" i="4" s="1"/>
  <c r="S85" i="4" a="1"/>
  <c r="S85" i="4" s="1"/>
  <c r="E85" i="4" a="1"/>
  <c r="E85" i="4" s="1"/>
  <c r="Y85" i="4" a="1"/>
  <c r="Y85" i="4" s="1"/>
  <c r="I85" i="4" a="1"/>
  <c r="I85" i="4" s="1"/>
  <c r="F85" i="4" a="1"/>
  <c r="F85" i="4" s="1"/>
  <c r="B80" i="5"/>
  <c r="L81" i="4" a="1"/>
  <c r="L81" i="4" s="1"/>
  <c r="M81" i="4" a="1"/>
  <c r="M81" i="4" s="1"/>
  <c r="K81" i="4" a="1"/>
  <c r="K81" i="4" s="1"/>
  <c r="P81" i="4" a="1"/>
  <c r="P81" i="4" s="1"/>
  <c r="AD81" i="4" a="1"/>
  <c r="AD81" i="4" s="1"/>
  <c r="Z81" i="4" a="1"/>
  <c r="Z81" i="4" s="1"/>
  <c r="AA81" i="4" a="1"/>
  <c r="AA81" i="4" s="1"/>
  <c r="W81" i="4" a="1"/>
  <c r="W81" i="4" s="1"/>
  <c r="T81" i="4" a="1"/>
  <c r="T81" i="4" s="1"/>
  <c r="F81" i="4" a="1"/>
  <c r="F81" i="4" s="1"/>
  <c r="Y81" i="4" a="1"/>
  <c r="Y81" i="4" s="1"/>
  <c r="S81" i="4" a="1"/>
  <c r="S81" i="4" s="1"/>
  <c r="I81" i="4" a="1"/>
  <c r="I81" i="4" s="1"/>
  <c r="R81" i="4" a="1"/>
  <c r="R81" i="4" s="1"/>
  <c r="E81" i="4" a="1"/>
  <c r="E81" i="4" s="1"/>
  <c r="B76" i="5"/>
  <c r="M77" i="4" a="1"/>
  <c r="M77" i="4" s="1"/>
  <c r="P77" i="4" a="1"/>
  <c r="P77" i="4" s="1"/>
  <c r="K77" i="4" a="1"/>
  <c r="K77" i="4" s="1"/>
  <c r="L77" i="4" a="1"/>
  <c r="L77" i="4" s="1"/>
  <c r="Z77" i="4" a="1"/>
  <c r="Z77" i="4" s="1"/>
  <c r="AD77" i="4" a="1"/>
  <c r="AD77" i="4" s="1"/>
  <c r="AA77" i="4" a="1"/>
  <c r="AA77" i="4" s="1"/>
  <c r="Y77" i="4" a="1"/>
  <c r="Y77" i="4" s="1"/>
  <c r="W77" i="4" a="1"/>
  <c r="W77" i="4" s="1"/>
  <c r="S77" i="4" a="1"/>
  <c r="S77" i="4" s="1"/>
  <c r="T77" i="4" a="1"/>
  <c r="T77" i="4" s="1"/>
  <c r="E77" i="4" a="1"/>
  <c r="E77" i="4" s="1"/>
  <c r="R77" i="4" a="1"/>
  <c r="R77" i="4" s="1"/>
  <c r="I77" i="4" a="1"/>
  <c r="I77" i="4" s="1"/>
  <c r="F77" i="4" a="1"/>
  <c r="F77" i="4" s="1"/>
  <c r="B72" i="5"/>
  <c r="L73" i="4" a="1"/>
  <c r="L73" i="4" s="1"/>
  <c r="M73" i="4" a="1"/>
  <c r="M73" i="4" s="1"/>
  <c r="AD73" i="4" a="1"/>
  <c r="AD73" i="4" s="1"/>
  <c r="Z73" i="4" a="1"/>
  <c r="Z73" i="4" s="1"/>
  <c r="K73" i="4" a="1"/>
  <c r="K73" i="4" s="1"/>
  <c r="AA73" i="4" a="1"/>
  <c r="AA73" i="4" s="1"/>
  <c r="P73" i="4" a="1"/>
  <c r="P73" i="4" s="1"/>
  <c r="Y73" i="4" a="1"/>
  <c r="Y73" i="4" s="1"/>
  <c r="W73" i="4" a="1"/>
  <c r="W73" i="4" s="1"/>
  <c r="T73" i="4" a="1"/>
  <c r="T73" i="4" s="1"/>
  <c r="I73" i="4" a="1"/>
  <c r="I73" i="4" s="1"/>
  <c r="S73" i="4" a="1"/>
  <c r="S73" i="4" s="1"/>
  <c r="E73" i="4" a="1"/>
  <c r="E73" i="4" s="1"/>
  <c r="R73" i="4" a="1"/>
  <c r="R73" i="4" s="1"/>
  <c r="F73" i="4" a="1"/>
  <c r="F73" i="4" s="1"/>
  <c r="B68" i="5"/>
  <c r="M69" i="4" a="1"/>
  <c r="M69" i="4" s="1"/>
  <c r="P69" i="4" a="1"/>
  <c r="P69" i="4" s="1"/>
  <c r="L69" i="4" a="1"/>
  <c r="L69" i="4" s="1"/>
  <c r="K69" i="4" a="1"/>
  <c r="K69" i="4" s="1"/>
  <c r="Z69" i="4" a="1"/>
  <c r="Z69" i="4" s="1"/>
  <c r="AD69" i="4" a="1"/>
  <c r="AD69" i="4" s="1"/>
  <c r="W69" i="4" a="1"/>
  <c r="W69" i="4" s="1"/>
  <c r="T69" i="4" a="1"/>
  <c r="T69" i="4" s="1"/>
  <c r="S69" i="4" a="1"/>
  <c r="S69" i="4" s="1"/>
  <c r="R69" i="4" a="1"/>
  <c r="R69" i="4" s="1"/>
  <c r="E69" i="4" a="1"/>
  <c r="E69" i="4" s="1"/>
  <c r="AA69" i="4" a="1"/>
  <c r="AA69" i="4" s="1"/>
  <c r="Y69" i="4" a="1"/>
  <c r="Y69" i="4" s="1"/>
  <c r="F69" i="4" a="1"/>
  <c r="F69" i="4" s="1"/>
  <c r="I69" i="4" a="1"/>
  <c r="I69" i="4" s="1"/>
  <c r="B64" i="5"/>
  <c r="L65" i="4" a="1"/>
  <c r="L65" i="4" s="1"/>
  <c r="M65" i="4" a="1"/>
  <c r="M65" i="4" s="1"/>
  <c r="K65" i="4" a="1"/>
  <c r="K65" i="4" s="1"/>
  <c r="P65" i="4" a="1"/>
  <c r="P65" i="4" s="1"/>
  <c r="AD65" i="4" a="1"/>
  <c r="AD65" i="4" s="1"/>
  <c r="Z65" i="4" a="1"/>
  <c r="Z65" i="4" s="1"/>
  <c r="AA65" i="4" a="1"/>
  <c r="AA65" i="4" s="1"/>
  <c r="W65" i="4" a="1"/>
  <c r="W65" i="4" s="1"/>
  <c r="Y65" i="4" a="1"/>
  <c r="Y65" i="4" s="1"/>
  <c r="T65" i="4" a="1"/>
  <c r="T65" i="4" s="1"/>
  <c r="F65" i="4" a="1"/>
  <c r="F65" i="4" s="1"/>
  <c r="S65" i="4" a="1"/>
  <c r="S65" i="4" s="1"/>
  <c r="R65" i="4" a="1"/>
  <c r="R65" i="4" s="1"/>
  <c r="I65" i="4" a="1"/>
  <c r="I65" i="4" s="1"/>
  <c r="E65" i="4" a="1"/>
  <c r="E65" i="4" s="1"/>
  <c r="B60" i="5"/>
  <c r="M61" i="4" a="1"/>
  <c r="M61" i="4" s="1"/>
  <c r="P61" i="4" a="1"/>
  <c r="P61" i="4" s="1"/>
  <c r="K61" i="4" a="1"/>
  <c r="K61" i="4" s="1"/>
  <c r="L61" i="4" a="1"/>
  <c r="L61" i="4" s="1"/>
  <c r="Z61" i="4" a="1"/>
  <c r="Z61" i="4" s="1"/>
  <c r="AA61" i="4" a="1"/>
  <c r="AA61" i="4" s="1"/>
  <c r="Y61" i="4" a="1"/>
  <c r="Y61" i="4" s="1"/>
  <c r="AD61" i="4" a="1"/>
  <c r="AD61" i="4" s="1"/>
  <c r="W61" i="4" a="1"/>
  <c r="W61" i="4" s="1"/>
  <c r="S61" i="4" a="1"/>
  <c r="S61" i="4" s="1"/>
  <c r="T61" i="4" a="1"/>
  <c r="T61" i="4" s="1"/>
  <c r="E61" i="4" a="1"/>
  <c r="E61" i="4" s="1"/>
  <c r="R61" i="4" a="1"/>
  <c r="R61" i="4" s="1"/>
  <c r="I61" i="4" a="1"/>
  <c r="I61" i="4" s="1"/>
  <c r="F61" i="4" a="1"/>
  <c r="F61" i="4" s="1"/>
  <c r="B56" i="5"/>
  <c r="L57" i="4" a="1"/>
  <c r="L57" i="4" s="1"/>
  <c r="P57" i="4" a="1"/>
  <c r="P57" i="4" s="1"/>
  <c r="K57" i="4" a="1"/>
  <c r="K57" i="4" s="1"/>
  <c r="AA57" i="4" a="1"/>
  <c r="AA57" i="4" s="1"/>
  <c r="Y57" i="4" a="1"/>
  <c r="Y57" i="4" s="1"/>
  <c r="W57" i="4" a="1"/>
  <c r="W57" i="4" s="1"/>
  <c r="T57" i="4" a="1"/>
  <c r="T57" i="4" s="1"/>
  <c r="I57" i="4" a="1"/>
  <c r="I57" i="4" s="1"/>
  <c r="F57" i="4" a="1"/>
  <c r="F57" i="4" s="1"/>
  <c r="M57" i="4" a="1"/>
  <c r="M57" i="4" s="1"/>
  <c r="AD57" i="4" a="1"/>
  <c r="AD57" i="4" s="1"/>
  <c r="E57" i="4" a="1"/>
  <c r="E57" i="4" s="1"/>
  <c r="R57" i="4" a="1"/>
  <c r="R57" i="4" s="1"/>
  <c r="S57" i="4" a="1"/>
  <c r="S57" i="4" s="1"/>
  <c r="Z57" i="4" a="1"/>
  <c r="Z57" i="4" s="1"/>
  <c r="B52" i="5"/>
  <c r="P53" i="4" a="1"/>
  <c r="P53" i="4" s="1"/>
  <c r="M53" i="4" a="1"/>
  <c r="M53" i="4" s="1"/>
  <c r="L53" i="4" a="1"/>
  <c r="L53" i="4" s="1"/>
  <c r="K53" i="4" a="1"/>
  <c r="K53" i="4" s="1"/>
  <c r="Y53" i="4" a="1"/>
  <c r="Y53" i="4" s="1"/>
  <c r="T53" i="4" a="1"/>
  <c r="T53" i="4" s="1"/>
  <c r="AA53" i="4" a="1"/>
  <c r="AA53" i="4" s="1"/>
  <c r="W53" i="4" a="1"/>
  <c r="W53" i="4" s="1"/>
  <c r="AD53" i="4" a="1"/>
  <c r="AD53" i="4" s="1"/>
  <c r="R53" i="4" a="1"/>
  <c r="R53" i="4" s="1"/>
  <c r="Z53" i="4" a="1"/>
  <c r="Z53" i="4" s="1"/>
  <c r="E53" i="4" a="1"/>
  <c r="E53" i="4" s="1"/>
  <c r="S53" i="4" a="1"/>
  <c r="S53" i="4" s="1"/>
  <c r="F53" i="4" a="1"/>
  <c r="F53" i="4" s="1"/>
  <c r="I53" i="4" a="1"/>
  <c r="I53" i="4" s="1"/>
  <c r="B48" i="5"/>
  <c r="K49" i="4" a="1"/>
  <c r="K49" i="4" s="1"/>
  <c r="L49" i="4" a="1"/>
  <c r="L49" i="4" s="1"/>
  <c r="P49" i="4" a="1"/>
  <c r="P49" i="4" s="1"/>
  <c r="M49" i="4" a="1"/>
  <c r="M49" i="4" s="1"/>
  <c r="AD49" i="4" a="1"/>
  <c r="AD49" i="4" s="1"/>
  <c r="Y49" i="4" a="1"/>
  <c r="Y49" i="4" s="1"/>
  <c r="Z49" i="4" a="1"/>
  <c r="Z49" i="4" s="1"/>
  <c r="T49" i="4" a="1"/>
  <c r="T49" i="4" s="1"/>
  <c r="AA49" i="4" a="1"/>
  <c r="AA49" i="4" s="1"/>
  <c r="S49" i="4" a="1"/>
  <c r="S49" i="4" s="1"/>
  <c r="F49" i="4" a="1"/>
  <c r="F49" i="4" s="1"/>
  <c r="I49" i="4" a="1"/>
  <c r="I49" i="4" s="1"/>
  <c r="W49" i="4" a="1"/>
  <c r="W49" i="4" s="1"/>
  <c r="R49" i="4" a="1"/>
  <c r="R49" i="4" s="1"/>
  <c r="E49" i="4" a="1"/>
  <c r="E49" i="4" s="1"/>
  <c r="B44" i="5"/>
  <c r="M45" i="4" a="1"/>
  <c r="M45" i="4" s="1"/>
  <c r="L45" i="4" a="1"/>
  <c r="L45" i="4" s="1"/>
  <c r="K45" i="4" a="1"/>
  <c r="K45" i="4" s="1"/>
  <c r="P45" i="4" a="1"/>
  <c r="P45" i="4" s="1"/>
  <c r="AD45" i="4" a="1"/>
  <c r="AD45" i="4" s="1"/>
  <c r="Z45" i="4" a="1"/>
  <c r="Z45" i="4" s="1"/>
  <c r="S45" i="4" a="1"/>
  <c r="S45" i="4" s="1"/>
  <c r="E45" i="4" a="1"/>
  <c r="E45" i="4" s="1"/>
  <c r="R45" i="4" a="1"/>
  <c r="R45" i="4" s="1"/>
  <c r="AA45" i="4" a="1"/>
  <c r="AA45" i="4" s="1"/>
  <c r="Y45" i="4" a="1"/>
  <c r="Y45" i="4" s="1"/>
  <c r="I45" i="4" a="1"/>
  <c r="I45" i="4" s="1"/>
  <c r="F45" i="4" a="1"/>
  <c r="F45" i="4" s="1"/>
  <c r="W45" i="4" a="1"/>
  <c r="W45" i="4" s="1"/>
  <c r="T45" i="4" a="1"/>
  <c r="T45" i="4" s="1"/>
  <c r="B40" i="5"/>
  <c r="M41" i="4" a="1"/>
  <c r="M41" i="4" s="1"/>
  <c r="P41" i="4" a="1"/>
  <c r="P41" i="4" s="1"/>
  <c r="L41" i="4" a="1"/>
  <c r="L41" i="4" s="1"/>
  <c r="AD41" i="4" a="1"/>
  <c r="AD41" i="4" s="1"/>
  <c r="Z41" i="4" a="1"/>
  <c r="Z41" i="4" s="1"/>
  <c r="K41" i="4" a="1"/>
  <c r="K41" i="4" s="1"/>
  <c r="W41" i="4" a="1"/>
  <c r="W41" i="4" s="1"/>
  <c r="T41" i="4" a="1"/>
  <c r="T41" i="4" s="1"/>
  <c r="I41" i="4" a="1"/>
  <c r="I41" i="4" s="1"/>
  <c r="S41" i="4" a="1"/>
  <c r="S41" i="4" s="1"/>
  <c r="E41" i="4" a="1"/>
  <c r="E41" i="4" s="1"/>
  <c r="R41" i="4" a="1"/>
  <c r="R41" i="4" s="1"/>
  <c r="AA41" i="4" a="1"/>
  <c r="AA41" i="4" s="1"/>
  <c r="F41" i="4" a="1"/>
  <c r="F41" i="4" s="1"/>
  <c r="Y41" i="4" a="1"/>
  <c r="Y41" i="4" s="1"/>
  <c r="B36" i="5"/>
  <c r="P37" i="4" a="1"/>
  <c r="P37" i="4" s="1"/>
  <c r="K37" i="4" a="1"/>
  <c r="K37" i="4" s="1"/>
  <c r="M37" i="4" a="1"/>
  <c r="M37" i="4" s="1"/>
  <c r="L37" i="4" a="1"/>
  <c r="L37" i="4" s="1"/>
  <c r="Y37" i="4" a="1"/>
  <c r="Y37" i="4" s="1"/>
  <c r="AA37" i="4" a="1"/>
  <c r="AA37" i="4" s="1"/>
  <c r="T37" i="4" a="1"/>
  <c r="T37" i="4" s="1"/>
  <c r="AD37" i="4" a="1"/>
  <c r="AD37" i="4" s="1"/>
  <c r="R37" i="4" a="1"/>
  <c r="R37" i="4" s="1"/>
  <c r="S37" i="4" a="1"/>
  <c r="S37" i="4" s="1"/>
  <c r="E37" i="4" a="1"/>
  <c r="E37" i="4" s="1"/>
  <c r="Z37" i="4" a="1"/>
  <c r="Z37" i="4" s="1"/>
  <c r="W37" i="4" a="1"/>
  <c r="W37" i="4" s="1"/>
  <c r="I37" i="4" a="1"/>
  <c r="I37" i="4" s="1"/>
  <c r="F37" i="4" a="1"/>
  <c r="F37" i="4" s="1"/>
  <c r="B32" i="5"/>
  <c r="L33" i="4" a="1"/>
  <c r="L33" i="4" s="1"/>
  <c r="P33" i="4" a="1"/>
  <c r="P33" i="4" s="1"/>
  <c r="M33" i="4" a="1"/>
  <c r="M33" i="4" s="1"/>
  <c r="AD33" i="4" a="1"/>
  <c r="AD33" i="4" s="1"/>
  <c r="T33" i="4" a="1"/>
  <c r="T33" i="4" s="1"/>
  <c r="AA33" i="4" a="1"/>
  <c r="AA33" i="4" s="1"/>
  <c r="Z33" i="4" a="1"/>
  <c r="Z33" i="4" s="1"/>
  <c r="W33" i="4" a="1"/>
  <c r="W33" i="4" s="1"/>
  <c r="Y33" i="4" a="1"/>
  <c r="Y33" i="4" s="1"/>
  <c r="F33" i="4" a="1"/>
  <c r="F33" i="4" s="1"/>
  <c r="R33" i="4" a="1"/>
  <c r="R33" i="4" s="1"/>
  <c r="I33" i="4" a="1"/>
  <c r="I33" i="4" s="1"/>
  <c r="K33" i="4" a="1"/>
  <c r="K33" i="4" s="1"/>
  <c r="S33" i="4" a="1"/>
  <c r="S33" i="4" s="1"/>
  <c r="E33" i="4" a="1"/>
  <c r="E33" i="4" s="1"/>
  <c r="B28" i="5"/>
  <c r="P29" i="4" a="1"/>
  <c r="P29" i="4" s="1"/>
  <c r="M29" i="4" a="1"/>
  <c r="M29" i="4" s="1"/>
  <c r="K29" i="4" a="1"/>
  <c r="K29" i="4" s="1"/>
  <c r="L29" i="4" a="1"/>
  <c r="L29" i="4" s="1"/>
  <c r="W29" i="4" a="1"/>
  <c r="W29" i="4" s="1"/>
  <c r="Y29" i="4" a="1"/>
  <c r="Y29" i="4" s="1"/>
  <c r="AA29" i="4" a="1"/>
  <c r="AA29" i="4" s="1"/>
  <c r="AD29" i="4" a="1"/>
  <c r="AD29" i="4" s="1"/>
  <c r="Z29" i="4" a="1"/>
  <c r="Z29" i="4" s="1"/>
  <c r="S29" i="4" a="1"/>
  <c r="S29" i="4" s="1"/>
  <c r="E29" i="4" a="1"/>
  <c r="E29" i="4" s="1"/>
  <c r="R29" i="4" a="1"/>
  <c r="R29" i="4" s="1"/>
  <c r="T29" i="4" a="1"/>
  <c r="T29" i="4" s="1"/>
  <c r="I29" i="4" a="1"/>
  <c r="I29" i="4" s="1"/>
  <c r="F29" i="4" a="1"/>
  <c r="F29" i="4" s="1"/>
  <c r="B24" i="5"/>
  <c r="L25" i="4" a="1"/>
  <c r="L25" i="4" s="1"/>
  <c r="P25" i="4" a="1"/>
  <c r="P25" i="4" s="1"/>
  <c r="M25" i="4" a="1"/>
  <c r="M25" i="4" s="1"/>
  <c r="K25" i="4" a="1"/>
  <c r="K25" i="4" s="1"/>
  <c r="Y25" i="4" a="1"/>
  <c r="Y25" i="4" s="1"/>
  <c r="AA25" i="4" a="1"/>
  <c r="AA25" i="4" s="1"/>
  <c r="R25" i="4" a="1"/>
  <c r="R25" i="4" s="1"/>
  <c r="AD25" i="4" a="1"/>
  <c r="AD25" i="4" s="1"/>
  <c r="I25" i="4" a="1"/>
  <c r="I25" i="4" s="1"/>
  <c r="F25" i="4" a="1"/>
  <c r="F25" i="4" s="1"/>
  <c r="T25" i="4" a="1"/>
  <c r="T25" i="4" s="1"/>
  <c r="Z25" i="4" a="1"/>
  <c r="Z25" i="4" s="1"/>
  <c r="S25" i="4" a="1"/>
  <c r="S25" i="4" s="1"/>
  <c r="E25" i="4" a="1"/>
  <c r="E25" i="4" s="1"/>
  <c r="W25" i="4" a="1"/>
  <c r="W25" i="4" s="1"/>
  <c r="B20" i="5"/>
  <c r="P21" i="4" a="1"/>
  <c r="P21" i="4" s="1"/>
  <c r="M21" i="4" a="1"/>
  <c r="M21" i="4" s="1"/>
  <c r="L21" i="4" a="1"/>
  <c r="L21" i="4" s="1"/>
  <c r="K21" i="4" a="1"/>
  <c r="K21" i="4" s="1"/>
  <c r="S21" i="4" a="1"/>
  <c r="S21" i="4" s="1"/>
  <c r="T21" i="4" a="1"/>
  <c r="T21" i="4" s="1"/>
  <c r="AD21" i="4" a="1"/>
  <c r="AD21" i="4" s="1"/>
  <c r="Z21" i="4" a="1"/>
  <c r="Z21" i="4" s="1"/>
  <c r="AA21" i="4" a="1"/>
  <c r="AA21" i="4" s="1"/>
  <c r="Y21" i="4" a="1"/>
  <c r="Y21" i="4" s="1"/>
  <c r="R21" i="4" a="1"/>
  <c r="R21" i="4" s="1"/>
  <c r="E21" i="4" a="1"/>
  <c r="E21" i="4" s="1"/>
  <c r="W21" i="4" a="1"/>
  <c r="W21" i="4" s="1"/>
  <c r="I21" i="4" a="1"/>
  <c r="I21" i="4" s="1"/>
  <c r="F21" i="4" a="1"/>
  <c r="F21" i="4" s="1"/>
  <c r="B16" i="5"/>
  <c r="M17" i="4" a="1"/>
  <c r="M17" i="4" s="1"/>
  <c r="K17" i="4" a="1"/>
  <c r="K17" i="4" s="1"/>
  <c r="P17" i="4" a="1"/>
  <c r="P17" i="4" s="1"/>
  <c r="L17" i="4" a="1"/>
  <c r="L17" i="4" s="1"/>
  <c r="AD17" i="4" a="1"/>
  <c r="AD17" i="4" s="1"/>
  <c r="Z17" i="4" a="1"/>
  <c r="Z17" i="4" s="1"/>
  <c r="AA17" i="4" a="1"/>
  <c r="AA17" i="4" s="1"/>
  <c r="Y17" i="4" a="1"/>
  <c r="Y17" i="4" s="1"/>
  <c r="R17" i="4" a="1"/>
  <c r="R17" i="4" s="1"/>
  <c r="W17" i="4" a="1"/>
  <c r="W17" i="4" s="1"/>
  <c r="F17" i="4" a="1"/>
  <c r="F17" i="4" s="1"/>
  <c r="I17" i="4" a="1"/>
  <c r="I17" i="4" s="1"/>
  <c r="T17" i="4" a="1"/>
  <c r="T17" i="4" s="1"/>
  <c r="S17" i="4" a="1"/>
  <c r="S17" i="4" s="1"/>
  <c r="E17" i="4" a="1"/>
  <c r="E17" i="4" s="1"/>
  <c r="K13" i="4" a="1"/>
  <c r="K13" i="4" s="1"/>
  <c r="M13" i="4" a="1"/>
  <c r="M13" i="4" s="1"/>
  <c r="P13" i="4" a="1"/>
  <c r="P13" i="4" s="1"/>
  <c r="T13" i="4" a="1"/>
  <c r="T13" i="4" s="1"/>
  <c r="W13" i="4" a="1"/>
  <c r="W13" i="4" s="1"/>
  <c r="AD13" i="4" a="1"/>
  <c r="AD13" i="4" s="1"/>
  <c r="Z13" i="4" a="1"/>
  <c r="Z13" i="4" s="1"/>
  <c r="AA13" i="4" a="1"/>
  <c r="AA13" i="4" s="1"/>
  <c r="L13" i="4" a="1"/>
  <c r="L13" i="4" s="1"/>
  <c r="S13" i="4" a="1"/>
  <c r="S13" i="4" s="1"/>
  <c r="Y13" i="4" a="1"/>
  <c r="Y13" i="4" s="1"/>
  <c r="R13" i="4" a="1"/>
  <c r="R13" i="4" s="1"/>
  <c r="B102" i="5"/>
  <c r="K103" i="4" a="1"/>
  <c r="K103" i="4" s="1"/>
  <c r="M103" i="4" a="1"/>
  <c r="M103" i="4" s="1"/>
  <c r="L103" i="4" a="1"/>
  <c r="L103" i="4" s="1"/>
  <c r="AA103" i="4" a="1"/>
  <c r="AA103" i="4" s="1"/>
  <c r="S103" i="4" a="1"/>
  <c r="S103" i="4" s="1"/>
  <c r="Z103" i="4" a="1"/>
  <c r="Z103" i="4" s="1"/>
  <c r="AD103" i="4" a="1"/>
  <c r="AD103" i="4" s="1"/>
  <c r="Y103" i="4" a="1"/>
  <c r="Y103" i="4" s="1"/>
  <c r="W103" i="4" a="1"/>
  <c r="W103" i="4" s="1"/>
  <c r="R103" i="4" a="1"/>
  <c r="R103" i="4" s="1"/>
  <c r="F103" i="4" a="1"/>
  <c r="F103" i="4" s="1"/>
  <c r="I103" i="4" a="1"/>
  <c r="I103" i="4" s="1"/>
  <c r="E103" i="4" a="1"/>
  <c r="E103" i="4" s="1"/>
  <c r="T103" i="4" a="1"/>
  <c r="T103" i="4" s="1"/>
  <c r="P103" i="4" a="1"/>
  <c r="P103" i="4" s="1"/>
  <c r="B106" i="5"/>
  <c r="AA107" i="4" a="1"/>
  <c r="AA107" i="4" s="1"/>
  <c r="K107" i="4" a="1"/>
  <c r="K107" i="4" s="1"/>
  <c r="P107" i="4" a="1"/>
  <c r="P107" i="4" s="1"/>
  <c r="L107" i="4" a="1"/>
  <c r="L107" i="4" s="1"/>
  <c r="AD107" i="4" a="1"/>
  <c r="AD107" i="4" s="1"/>
  <c r="Z107" i="4" a="1"/>
  <c r="Z107" i="4" s="1"/>
  <c r="R107" i="4" a="1"/>
  <c r="R107" i="4" s="1"/>
  <c r="W107" i="4" a="1"/>
  <c r="W107" i="4" s="1"/>
  <c r="Y107" i="4" a="1"/>
  <c r="Y107" i="4" s="1"/>
  <c r="S107" i="4" a="1"/>
  <c r="S107" i="4" s="1"/>
  <c r="I107" i="4" a="1"/>
  <c r="I107" i="4" s="1"/>
  <c r="M107" i="4" a="1"/>
  <c r="M107" i="4" s="1"/>
  <c r="T107" i="4" a="1"/>
  <c r="T107" i="4" s="1"/>
  <c r="E107" i="4" a="1"/>
  <c r="E107" i="4" s="1"/>
  <c r="F107" i="4" a="1"/>
  <c r="F107" i="4" s="1"/>
  <c r="B110" i="5"/>
  <c r="AA111" i="4" a="1"/>
  <c r="AA111" i="4" s="1"/>
  <c r="L111" i="4" a="1"/>
  <c r="L111" i="4" s="1"/>
  <c r="Y111" i="4" a="1"/>
  <c r="Y111" i="4" s="1"/>
  <c r="AD111" i="4" a="1"/>
  <c r="AD111" i="4" s="1"/>
  <c r="R111" i="4" a="1"/>
  <c r="R111" i="4" s="1"/>
  <c r="Z111" i="4" a="1"/>
  <c r="Z111" i="4" s="1"/>
  <c r="P111" i="4" a="1"/>
  <c r="P111" i="4" s="1"/>
  <c r="M111" i="4" a="1"/>
  <c r="M111" i="4" s="1"/>
  <c r="K111" i="4" a="1"/>
  <c r="K111" i="4" s="1"/>
  <c r="W111" i="4" a="1"/>
  <c r="W111" i="4" s="1"/>
  <c r="S111" i="4" a="1"/>
  <c r="S111" i="4" s="1"/>
  <c r="T111" i="4" a="1"/>
  <c r="T111" i="4" s="1"/>
  <c r="F111" i="4" a="1"/>
  <c r="F111" i="4" s="1"/>
  <c r="I111" i="4" a="1"/>
  <c r="I111" i="4" s="1"/>
  <c r="E111" i="4" a="1"/>
  <c r="E111" i="4" s="1"/>
  <c r="B114" i="5"/>
  <c r="L115" i="4" a="1"/>
  <c r="L115" i="4" s="1"/>
  <c r="P115" i="4" a="1"/>
  <c r="P115" i="4" s="1"/>
  <c r="M115" i="4" a="1"/>
  <c r="M115" i="4" s="1"/>
  <c r="AD115" i="4" a="1"/>
  <c r="AD115" i="4" s="1"/>
  <c r="AA115" i="4" a="1"/>
  <c r="AA115" i="4" s="1"/>
  <c r="R115" i="4" a="1"/>
  <c r="R115" i="4" s="1"/>
  <c r="Z115" i="4" a="1"/>
  <c r="Z115" i="4" s="1"/>
  <c r="S115" i="4" a="1"/>
  <c r="S115" i="4" s="1"/>
  <c r="Y115" i="4" a="1"/>
  <c r="Y115" i="4" s="1"/>
  <c r="W115" i="4" a="1"/>
  <c r="W115" i="4" s="1"/>
  <c r="F115" i="4" a="1"/>
  <c r="F115" i="4" s="1"/>
  <c r="E115" i="4" a="1"/>
  <c r="E115" i="4" s="1"/>
  <c r="T115" i="4" a="1"/>
  <c r="T115" i="4" s="1"/>
  <c r="K115" i="4" a="1"/>
  <c r="K115" i="4" s="1"/>
  <c r="I115" i="4" a="1"/>
  <c r="I115" i="4" s="1"/>
  <c r="B118" i="5"/>
  <c r="P119" i="4" a="1"/>
  <c r="P119" i="4" s="1"/>
  <c r="M119" i="4" a="1"/>
  <c r="M119" i="4" s="1"/>
  <c r="K119" i="4" a="1"/>
  <c r="K119" i="4" s="1"/>
  <c r="Z119" i="4" a="1"/>
  <c r="Z119" i="4" s="1"/>
  <c r="L119" i="4" a="1"/>
  <c r="L119" i="4" s="1"/>
  <c r="Y119" i="4" a="1"/>
  <c r="Y119" i="4" s="1"/>
  <c r="R119" i="4" a="1"/>
  <c r="R119" i="4" s="1"/>
  <c r="AA119" i="4" a="1"/>
  <c r="AA119" i="4" s="1"/>
  <c r="W119" i="4" a="1"/>
  <c r="W119" i="4" s="1"/>
  <c r="F119" i="4" a="1"/>
  <c r="F119" i="4" s="1"/>
  <c r="I119" i="4" a="1"/>
  <c r="I119" i="4" s="1"/>
  <c r="E119" i="4" a="1"/>
  <c r="E119" i="4" s="1"/>
  <c r="T119" i="4" a="1"/>
  <c r="T119" i="4" s="1"/>
  <c r="S119" i="4" a="1"/>
  <c r="S119" i="4" s="1"/>
  <c r="AD119" i="4" a="1"/>
  <c r="AD119" i="4" s="1"/>
  <c r="B122" i="5"/>
  <c r="M123" i="4" a="1"/>
  <c r="M123" i="4" s="1"/>
  <c r="L123" i="4" a="1"/>
  <c r="L123" i="4" s="1"/>
  <c r="P123" i="4" a="1"/>
  <c r="P123" i="4" s="1"/>
  <c r="AA123" i="4" a="1"/>
  <c r="AA123" i="4" s="1"/>
  <c r="Y123" i="4" a="1"/>
  <c r="Y123" i="4" s="1"/>
  <c r="T123" i="4" a="1"/>
  <c r="T123" i="4" s="1"/>
  <c r="AD123" i="4" a="1"/>
  <c r="AD123" i="4" s="1"/>
  <c r="Z123" i="4" a="1"/>
  <c r="Z123" i="4" s="1"/>
  <c r="R123" i="4" a="1"/>
  <c r="R123" i="4" s="1"/>
  <c r="K123" i="4" a="1"/>
  <c r="K123" i="4" s="1"/>
  <c r="S123" i="4" a="1"/>
  <c r="S123" i="4" s="1"/>
  <c r="I123" i="4" a="1"/>
  <c r="I123" i="4" s="1"/>
  <c r="W123" i="4" a="1"/>
  <c r="W123" i="4" s="1"/>
  <c r="E123" i="4" a="1"/>
  <c r="E123" i="4" s="1"/>
  <c r="F123" i="4" a="1"/>
  <c r="F123" i="4" s="1"/>
  <c r="B126" i="5"/>
  <c r="L127" i="4" a="1"/>
  <c r="L127" i="4" s="1"/>
  <c r="AD127" i="4" a="1"/>
  <c r="AD127" i="4" s="1"/>
  <c r="Y127" i="4" a="1"/>
  <c r="Y127" i="4" s="1"/>
  <c r="Z127" i="4" a="1"/>
  <c r="Z127" i="4" s="1"/>
  <c r="P127" i="4" a="1"/>
  <c r="P127" i="4" s="1"/>
  <c r="K127" i="4" a="1"/>
  <c r="K127" i="4" s="1"/>
  <c r="M127" i="4" a="1"/>
  <c r="M127" i="4" s="1"/>
  <c r="T127" i="4" a="1"/>
  <c r="T127" i="4" s="1"/>
  <c r="S127" i="4" a="1"/>
  <c r="S127" i="4" s="1"/>
  <c r="W127" i="4" a="1"/>
  <c r="W127" i="4" s="1"/>
  <c r="I127" i="4" a="1"/>
  <c r="I127" i="4" s="1"/>
  <c r="AA127" i="4" a="1"/>
  <c r="AA127" i="4" s="1"/>
  <c r="F127" i="4" a="1"/>
  <c r="F127" i="4" s="1"/>
  <c r="R127" i="4" a="1"/>
  <c r="R127" i="4" s="1"/>
  <c r="E127" i="4" a="1"/>
  <c r="E127" i="4" s="1"/>
  <c r="B130" i="5"/>
  <c r="L131" i="4" a="1"/>
  <c r="L131" i="4" s="1"/>
  <c r="P131" i="4" a="1"/>
  <c r="P131" i="4" s="1"/>
  <c r="K131" i="4" a="1"/>
  <c r="K131" i="4" s="1"/>
  <c r="M131" i="4" a="1"/>
  <c r="M131" i="4" s="1"/>
  <c r="W131" i="4" a="1"/>
  <c r="W131" i="4" s="1"/>
  <c r="S131" i="4" a="1"/>
  <c r="S131" i="4" s="1"/>
  <c r="AA131" i="4" a="1"/>
  <c r="AA131" i="4" s="1"/>
  <c r="T131" i="4" a="1"/>
  <c r="T131" i="4" s="1"/>
  <c r="Y131" i="4" a="1"/>
  <c r="Y131" i="4" s="1"/>
  <c r="AD131" i="4" a="1"/>
  <c r="AD131" i="4" s="1"/>
  <c r="R131" i="4" a="1"/>
  <c r="R131" i="4" s="1"/>
  <c r="Z131" i="4" a="1"/>
  <c r="Z131" i="4" s="1"/>
  <c r="F131" i="4" a="1"/>
  <c r="F131" i="4" s="1"/>
  <c r="E131" i="4" a="1"/>
  <c r="E131" i="4" s="1"/>
  <c r="I131" i="4" a="1"/>
  <c r="I131" i="4" s="1"/>
  <c r="B134" i="5"/>
  <c r="M135" i="4" a="1"/>
  <c r="M135" i="4" s="1"/>
  <c r="AD135" i="4" a="1"/>
  <c r="AD135" i="4" s="1"/>
  <c r="Z135" i="4" a="1"/>
  <c r="Z135" i="4" s="1"/>
  <c r="AA135" i="4" a="1"/>
  <c r="AA135" i="4" s="1"/>
  <c r="P135" i="4" a="1"/>
  <c r="P135" i="4" s="1"/>
  <c r="K135" i="4" a="1"/>
  <c r="K135" i="4" s="1"/>
  <c r="L135" i="4" a="1"/>
  <c r="L135" i="4" s="1"/>
  <c r="Y135" i="4" a="1"/>
  <c r="Y135" i="4" s="1"/>
  <c r="S135" i="4" a="1"/>
  <c r="S135" i="4" s="1"/>
  <c r="W135" i="4" a="1"/>
  <c r="W135" i="4" s="1"/>
  <c r="R135" i="4" a="1"/>
  <c r="R135" i="4" s="1"/>
  <c r="F135" i="4" a="1"/>
  <c r="F135" i="4" s="1"/>
  <c r="I135" i="4" a="1"/>
  <c r="I135" i="4" s="1"/>
  <c r="E135" i="4" a="1"/>
  <c r="E135" i="4" s="1"/>
  <c r="T135" i="4" a="1"/>
  <c r="T135" i="4" s="1"/>
  <c r="B138" i="5"/>
  <c r="AD139" i="4" a="1"/>
  <c r="AD139" i="4" s="1"/>
  <c r="Y139" i="4" a="1"/>
  <c r="Y139" i="4" s="1"/>
  <c r="M139" i="4" a="1"/>
  <c r="M139" i="4" s="1"/>
  <c r="L139" i="4" a="1"/>
  <c r="L139" i="4" s="1"/>
  <c r="AA139" i="4" a="1"/>
  <c r="AA139" i="4" s="1"/>
  <c r="K139" i="4" a="1"/>
  <c r="K139" i="4" s="1"/>
  <c r="T139" i="4" a="1"/>
  <c r="T139" i="4" s="1"/>
  <c r="S139" i="4" a="1"/>
  <c r="S139" i="4" s="1"/>
  <c r="W139" i="4" a="1"/>
  <c r="W139" i="4" s="1"/>
  <c r="P139" i="4" a="1"/>
  <c r="P139" i="4" s="1"/>
  <c r="R139" i="4" a="1"/>
  <c r="R139" i="4" s="1"/>
  <c r="I139" i="4" a="1"/>
  <c r="I139" i="4" s="1"/>
  <c r="Z139" i="4" a="1"/>
  <c r="Z139" i="4" s="1"/>
  <c r="F139" i="4" a="1"/>
  <c r="F139" i="4" s="1"/>
  <c r="E139" i="4" a="1"/>
  <c r="E139" i="4" s="1"/>
  <c r="B142" i="5"/>
  <c r="P143" i="4" a="1"/>
  <c r="P143" i="4" s="1"/>
  <c r="K143" i="4" a="1"/>
  <c r="K143" i="4" s="1"/>
  <c r="AD143" i="4" a="1"/>
  <c r="AD143" i="4" s="1"/>
  <c r="Y143" i="4" a="1"/>
  <c r="Y143" i="4" s="1"/>
  <c r="M143" i="4" a="1"/>
  <c r="M143" i="4" s="1"/>
  <c r="L143" i="4" a="1"/>
  <c r="L143" i="4" s="1"/>
  <c r="AA143" i="4" a="1"/>
  <c r="AA143" i="4" s="1"/>
  <c r="W143" i="4" a="1"/>
  <c r="W143" i="4" s="1"/>
  <c r="Z143" i="4" a="1"/>
  <c r="Z143" i="4" s="1"/>
  <c r="S143" i="4" a="1"/>
  <c r="S143" i="4" s="1"/>
  <c r="T143" i="4" a="1"/>
  <c r="T143" i="4" s="1"/>
  <c r="F143" i="4" a="1"/>
  <c r="F143" i="4" s="1"/>
  <c r="E143" i="4" a="1"/>
  <c r="E143" i="4" s="1"/>
  <c r="I143" i="4" a="1"/>
  <c r="I143" i="4" s="1"/>
  <c r="R143" i="4" a="1"/>
  <c r="R143" i="4" s="1"/>
  <c r="B146" i="5"/>
  <c r="Z147" i="4" a="1"/>
  <c r="Z147" i="4" s="1"/>
  <c r="M147" i="4" a="1"/>
  <c r="M147" i="4" s="1"/>
  <c r="L147" i="4" a="1"/>
  <c r="L147" i="4" s="1"/>
  <c r="P147" i="4" a="1"/>
  <c r="P147" i="4" s="1"/>
  <c r="T147" i="4" a="1"/>
  <c r="T147" i="4" s="1"/>
  <c r="AA147" i="4" a="1"/>
  <c r="AA147" i="4" s="1"/>
  <c r="Y147" i="4" a="1"/>
  <c r="Y147" i="4" s="1"/>
  <c r="R147" i="4" a="1"/>
  <c r="R147" i="4" s="1"/>
  <c r="S147" i="4" a="1"/>
  <c r="S147" i="4" s="1"/>
  <c r="AD147" i="4" a="1"/>
  <c r="AD147" i="4" s="1"/>
  <c r="K147" i="4" a="1"/>
  <c r="K147" i="4" s="1"/>
  <c r="W147" i="4" a="1"/>
  <c r="W147" i="4" s="1"/>
  <c r="F147" i="4" a="1"/>
  <c r="F147" i="4" s="1"/>
  <c r="E147" i="4" a="1"/>
  <c r="E147" i="4" s="1"/>
  <c r="I147" i="4" a="1"/>
  <c r="I147" i="4" s="1"/>
  <c r="B150" i="5"/>
  <c r="P151" i="4" a="1"/>
  <c r="P151" i="4" s="1"/>
  <c r="K151" i="4" a="1"/>
  <c r="K151" i="4" s="1"/>
  <c r="Z151" i="4" a="1"/>
  <c r="Z151" i="4" s="1"/>
  <c r="L151" i="4" a="1"/>
  <c r="L151" i="4" s="1"/>
  <c r="W151" i="4" a="1"/>
  <c r="W151" i="4" s="1"/>
  <c r="AD151" i="4" a="1"/>
  <c r="AD151" i="4" s="1"/>
  <c r="S151" i="4" a="1"/>
  <c r="S151" i="4" s="1"/>
  <c r="Y151" i="4" a="1"/>
  <c r="Y151" i="4" s="1"/>
  <c r="R151" i="4" a="1"/>
  <c r="R151" i="4" s="1"/>
  <c r="M151" i="4" a="1"/>
  <c r="M151" i="4" s="1"/>
  <c r="F151" i="4" a="1"/>
  <c r="F151" i="4" s="1"/>
  <c r="I151" i="4" a="1"/>
  <c r="I151" i="4" s="1"/>
  <c r="E151" i="4" a="1"/>
  <c r="E151" i="4" s="1"/>
  <c r="T151" i="4" a="1"/>
  <c r="T151" i="4" s="1"/>
  <c r="AA151" i="4" a="1"/>
  <c r="AA151" i="4" s="1"/>
  <c r="B154" i="5"/>
  <c r="Y155" i="4" a="1"/>
  <c r="Y155" i="4" s="1"/>
  <c r="M155" i="4" a="1"/>
  <c r="M155" i="4" s="1"/>
  <c r="P155" i="4" a="1"/>
  <c r="P155" i="4" s="1"/>
  <c r="W155" i="4" a="1"/>
  <c r="W155" i="4" s="1"/>
  <c r="R155" i="4" a="1"/>
  <c r="R155" i="4" s="1"/>
  <c r="S155" i="4" a="1"/>
  <c r="S155" i="4" s="1"/>
  <c r="L155" i="4" a="1"/>
  <c r="L155" i="4" s="1"/>
  <c r="AD155" i="4" a="1"/>
  <c r="AD155" i="4" s="1"/>
  <c r="K155" i="4" a="1"/>
  <c r="K155" i="4" s="1"/>
  <c r="Z155" i="4" a="1"/>
  <c r="Z155" i="4" s="1"/>
  <c r="T155" i="4" a="1"/>
  <c r="T155" i="4" s="1"/>
  <c r="I155" i="4" a="1"/>
  <c r="I155" i="4" s="1"/>
  <c r="AA155" i="4" a="1"/>
  <c r="AA155" i="4" s="1"/>
  <c r="F155" i="4" a="1"/>
  <c r="F155" i="4" s="1"/>
  <c r="E155" i="4" a="1"/>
  <c r="E155" i="4" s="1"/>
  <c r="B158" i="5"/>
  <c r="P159" i="4" a="1"/>
  <c r="P159" i="4" s="1"/>
  <c r="Y159" i="4" a="1"/>
  <c r="Y159" i="4" s="1"/>
  <c r="K159" i="4" a="1"/>
  <c r="K159" i="4" s="1"/>
  <c r="M159" i="4" a="1"/>
  <c r="M159" i="4" s="1"/>
  <c r="AD159" i="4" a="1"/>
  <c r="AD159" i="4" s="1"/>
  <c r="AA159" i="4" a="1"/>
  <c r="AA159" i="4" s="1"/>
  <c r="L159" i="4" a="1"/>
  <c r="L159" i="4" s="1"/>
  <c r="W159" i="4" a="1"/>
  <c r="W159" i="4" s="1"/>
  <c r="Z159" i="4" a="1"/>
  <c r="Z159" i="4" s="1"/>
  <c r="R159" i="4" a="1"/>
  <c r="R159" i="4" s="1"/>
  <c r="T159" i="4" a="1"/>
  <c r="T159" i="4" s="1"/>
  <c r="S159" i="4" a="1"/>
  <c r="S159" i="4" s="1"/>
  <c r="I159" i="4" a="1"/>
  <c r="I159" i="4" s="1"/>
  <c r="F159" i="4" a="1"/>
  <c r="F159" i="4" s="1"/>
  <c r="E159" i="4" a="1"/>
  <c r="E159" i="4" s="1"/>
  <c r="B162" i="5"/>
  <c r="M163" i="4" a="1"/>
  <c r="M163" i="4" s="1"/>
  <c r="L163" i="4" a="1"/>
  <c r="L163" i="4" s="1"/>
  <c r="P163" i="4" a="1"/>
  <c r="P163" i="4" s="1"/>
  <c r="Y163" i="4" a="1"/>
  <c r="Y163" i="4" s="1"/>
  <c r="Z163" i="4" a="1"/>
  <c r="Z163" i="4" s="1"/>
  <c r="K163" i="4" a="1"/>
  <c r="K163" i="4" s="1"/>
  <c r="S163" i="4" a="1"/>
  <c r="S163" i="4" s="1"/>
  <c r="R163" i="4" a="1"/>
  <c r="R163" i="4" s="1"/>
  <c r="T163" i="4" a="1"/>
  <c r="T163" i="4" s="1"/>
  <c r="AA163" i="4" a="1"/>
  <c r="AA163" i="4" s="1"/>
  <c r="W163" i="4" a="1"/>
  <c r="W163" i="4" s="1"/>
  <c r="AD163" i="4" a="1"/>
  <c r="AD163" i="4" s="1"/>
  <c r="F163" i="4" a="1"/>
  <c r="F163" i="4" s="1"/>
  <c r="E163" i="4" a="1"/>
  <c r="E163" i="4" s="1"/>
  <c r="I163" i="4" a="1"/>
  <c r="I163" i="4" s="1"/>
  <c r="B166" i="5"/>
  <c r="P167" i="4" a="1"/>
  <c r="P167" i="4" s="1"/>
  <c r="AD167" i="4" a="1"/>
  <c r="AD167" i="4" s="1"/>
  <c r="K167" i="4" a="1"/>
  <c r="K167" i="4" s="1"/>
  <c r="L167" i="4" a="1"/>
  <c r="L167" i="4" s="1"/>
  <c r="Z167" i="4" a="1"/>
  <c r="Z167" i="4" s="1"/>
  <c r="M167" i="4" a="1"/>
  <c r="M167" i="4" s="1"/>
  <c r="AA167" i="4" a="1"/>
  <c r="AA167" i="4" s="1"/>
  <c r="Y167" i="4" a="1"/>
  <c r="Y167" i="4" s="1"/>
  <c r="R167" i="4" a="1"/>
  <c r="R167" i="4" s="1"/>
  <c r="S167" i="4" a="1"/>
  <c r="S167" i="4" s="1"/>
  <c r="F167" i="4" a="1"/>
  <c r="F167" i="4" s="1"/>
  <c r="I167" i="4" a="1"/>
  <c r="I167" i="4" s="1"/>
  <c r="E167" i="4" a="1"/>
  <c r="E167" i="4" s="1"/>
  <c r="W167" i="4" a="1"/>
  <c r="W167" i="4" s="1"/>
  <c r="T167" i="4" a="1"/>
  <c r="T167" i="4" s="1"/>
  <c r="B170" i="5"/>
  <c r="Z171" i="4" a="1"/>
  <c r="Z171" i="4" s="1"/>
  <c r="Y171" i="4" a="1"/>
  <c r="Y171" i="4" s="1"/>
  <c r="M171" i="4" a="1"/>
  <c r="M171" i="4" s="1"/>
  <c r="K171" i="4" a="1"/>
  <c r="K171" i="4" s="1"/>
  <c r="P171" i="4" a="1"/>
  <c r="P171" i="4" s="1"/>
  <c r="AD171" i="4" a="1"/>
  <c r="AD171" i="4" s="1"/>
  <c r="S171" i="4" a="1"/>
  <c r="S171" i="4" s="1"/>
  <c r="L171" i="4" a="1"/>
  <c r="L171" i="4" s="1"/>
  <c r="T171" i="4" a="1"/>
  <c r="T171" i="4" s="1"/>
  <c r="R171" i="4" a="1"/>
  <c r="R171" i="4" s="1"/>
  <c r="I171" i="4" a="1"/>
  <c r="I171" i="4" s="1"/>
  <c r="W171" i="4" a="1"/>
  <c r="W171" i="4" s="1"/>
  <c r="AA171" i="4" a="1"/>
  <c r="AA171" i="4" s="1"/>
  <c r="E171" i="4" a="1"/>
  <c r="E171" i="4" s="1"/>
  <c r="F171" i="4" a="1"/>
  <c r="F171" i="4" s="1"/>
  <c r="B174" i="5"/>
  <c r="P175" i="4" a="1"/>
  <c r="P175" i="4" s="1"/>
  <c r="AD175" i="4" a="1"/>
  <c r="AD175" i="4" s="1"/>
  <c r="K175" i="4" a="1"/>
  <c r="K175" i="4" s="1"/>
  <c r="M175" i="4" a="1"/>
  <c r="M175" i="4" s="1"/>
  <c r="AA175" i="4" a="1"/>
  <c r="AA175" i="4" s="1"/>
  <c r="Z175" i="4" a="1"/>
  <c r="Z175" i="4" s="1"/>
  <c r="L175" i="4" a="1"/>
  <c r="L175" i="4" s="1"/>
  <c r="Y175" i="4" a="1"/>
  <c r="Y175" i="4" s="1"/>
  <c r="W175" i="4" a="1"/>
  <c r="W175" i="4" s="1"/>
  <c r="F175" i="4" a="1"/>
  <c r="F175" i="4" s="1"/>
  <c r="T175" i="4" a="1"/>
  <c r="T175" i="4" s="1"/>
  <c r="R175" i="4" a="1"/>
  <c r="R175" i="4" s="1"/>
  <c r="I175" i="4" a="1"/>
  <c r="I175" i="4" s="1"/>
  <c r="E175" i="4" a="1"/>
  <c r="E175" i="4" s="1"/>
  <c r="S175" i="4" a="1"/>
  <c r="S175" i="4" s="1"/>
  <c r="B178" i="5"/>
  <c r="M179" i="4" a="1"/>
  <c r="M179" i="4" s="1"/>
  <c r="L179" i="4" a="1"/>
  <c r="L179" i="4" s="1"/>
  <c r="P179" i="4" a="1"/>
  <c r="P179" i="4" s="1"/>
  <c r="Y179" i="4" a="1"/>
  <c r="Y179" i="4" s="1"/>
  <c r="Z179" i="4" a="1"/>
  <c r="Z179" i="4" s="1"/>
  <c r="R179" i="4" a="1"/>
  <c r="R179" i="4" s="1"/>
  <c r="AD179" i="4" a="1"/>
  <c r="AD179" i="4" s="1"/>
  <c r="AA179" i="4" a="1"/>
  <c r="AA179" i="4" s="1"/>
  <c r="K179" i="4" a="1"/>
  <c r="K179" i="4" s="1"/>
  <c r="S179" i="4" a="1"/>
  <c r="S179" i="4" s="1"/>
  <c r="F179" i="4" a="1"/>
  <c r="F179" i="4" s="1"/>
  <c r="E179" i="4" a="1"/>
  <c r="E179" i="4" s="1"/>
  <c r="T179" i="4" a="1"/>
  <c r="T179" i="4" s="1"/>
  <c r="W179" i="4" a="1"/>
  <c r="W179" i="4" s="1"/>
  <c r="I179" i="4" a="1"/>
  <c r="I179" i="4" s="1"/>
  <c r="B182" i="5"/>
  <c r="P183" i="4" a="1"/>
  <c r="P183" i="4" s="1"/>
  <c r="K183" i="4" a="1"/>
  <c r="K183" i="4" s="1"/>
  <c r="Y183" i="4" a="1"/>
  <c r="Y183" i="4" s="1"/>
  <c r="AD183" i="4" a="1"/>
  <c r="AD183" i="4" s="1"/>
  <c r="M183" i="4" a="1"/>
  <c r="M183" i="4" s="1"/>
  <c r="R183" i="4" a="1"/>
  <c r="R183" i="4" s="1"/>
  <c r="L183" i="4" a="1"/>
  <c r="L183" i="4" s="1"/>
  <c r="W183" i="4" a="1"/>
  <c r="W183" i="4" s="1"/>
  <c r="AA183" i="4" a="1"/>
  <c r="AA183" i="4" s="1"/>
  <c r="Z183" i="4" a="1"/>
  <c r="Z183" i="4" s="1"/>
  <c r="T183" i="4" a="1"/>
  <c r="T183" i="4" s="1"/>
  <c r="S183" i="4" a="1"/>
  <c r="S183" i="4" s="1"/>
  <c r="F183" i="4" a="1"/>
  <c r="F183" i="4" s="1"/>
  <c r="I183" i="4" a="1"/>
  <c r="I183" i="4" s="1"/>
  <c r="E183" i="4" a="1"/>
  <c r="E183" i="4" s="1"/>
  <c r="B186" i="5"/>
  <c r="AD187" i="4" a="1"/>
  <c r="AD187" i="4" s="1"/>
  <c r="AA187" i="4" a="1"/>
  <c r="AA187" i="4" s="1"/>
  <c r="M187" i="4" a="1"/>
  <c r="M187" i="4" s="1"/>
  <c r="Z187" i="4" a="1"/>
  <c r="Z187" i="4" s="1"/>
  <c r="P187" i="4" a="1"/>
  <c r="P187" i="4" s="1"/>
  <c r="L187" i="4" a="1"/>
  <c r="L187" i="4" s="1"/>
  <c r="T187" i="4" a="1"/>
  <c r="T187" i="4" s="1"/>
  <c r="Y187" i="4" a="1"/>
  <c r="Y187" i="4" s="1"/>
  <c r="W187" i="4" a="1"/>
  <c r="W187" i="4" s="1"/>
  <c r="R187" i="4" a="1"/>
  <c r="R187" i="4" s="1"/>
  <c r="S187" i="4" a="1"/>
  <c r="S187" i="4" s="1"/>
  <c r="I187" i="4" a="1"/>
  <c r="I187" i="4" s="1"/>
  <c r="K187" i="4" a="1"/>
  <c r="K187" i="4" s="1"/>
  <c r="E187" i="4" a="1"/>
  <c r="E187" i="4" s="1"/>
  <c r="F187" i="4" a="1"/>
  <c r="F187" i="4" s="1"/>
  <c r="B82" i="5"/>
  <c r="M83" i="4" a="1"/>
  <c r="M83" i="4" s="1"/>
  <c r="L83" i="4" a="1"/>
  <c r="L83" i="4" s="1"/>
  <c r="P83" i="4" a="1"/>
  <c r="P83" i="4" s="1"/>
  <c r="K83" i="4" a="1"/>
  <c r="K83" i="4" s="1"/>
  <c r="AA83" i="4" a="1"/>
  <c r="AA83" i="4" s="1"/>
  <c r="S83" i="4" a="1"/>
  <c r="S83" i="4" s="1"/>
  <c r="Y83" i="4" a="1"/>
  <c r="Y83" i="4" s="1"/>
  <c r="AD83" i="4" a="1"/>
  <c r="AD83" i="4" s="1"/>
  <c r="Z83" i="4" a="1"/>
  <c r="Z83" i="4" s="1"/>
  <c r="W83" i="4" a="1"/>
  <c r="W83" i="4" s="1"/>
  <c r="R83" i="4" a="1"/>
  <c r="R83" i="4" s="1"/>
  <c r="F83" i="4" a="1"/>
  <c r="F83" i="4" s="1"/>
  <c r="E83" i="4" a="1"/>
  <c r="E83" i="4" s="1"/>
  <c r="T83" i="4" a="1"/>
  <c r="T83" i="4" s="1"/>
  <c r="I83" i="4" a="1"/>
  <c r="I83" i="4" s="1"/>
  <c r="B42" i="5"/>
  <c r="K43" i="4" a="1"/>
  <c r="K43" i="4" s="1"/>
  <c r="L43" i="4" a="1"/>
  <c r="L43" i="4" s="1"/>
  <c r="P43" i="4" a="1"/>
  <c r="P43" i="4" s="1"/>
  <c r="M43" i="4" a="1"/>
  <c r="M43" i="4" s="1"/>
  <c r="Z43" i="4" a="1"/>
  <c r="Z43" i="4" s="1"/>
  <c r="T43" i="4" a="1"/>
  <c r="T43" i="4" s="1"/>
  <c r="S43" i="4" a="1"/>
  <c r="S43" i="4" s="1"/>
  <c r="W43" i="4" a="1"/>
  <c r="W43" i="4" s="1"/>
  <c r="AD43" i="4" a="1"/>
  <c r="AD43" i="4" s="1"/>
  <c r="AA43" i="4" a="1"/>
  <c r="AA43" i="4" s="1"/>
  <c r="R43" i="4" a="1"/>
  <c r="R43" i="4" s="1"/>
  <c r="Y43" i="4" a="1"/>
  <c r="Y43" i="4" s="1"/>
  <c r="I43" i="4" a="1"/>
  <c r="I43" i="4" s="1"/>
  <c r="E43" i="4" a="1"/>
  <c r="E43" i="4" s="1"/>
  <c r="F43" i="4" a="1"/>
  <c r="F43" i="4" s="1"/>
  <c r="B38" i="5"/>
  <c r="P39" i="4" a="1"/>
  <c r="P39" i="4" s="1"/>
  <c r="K39" i="4" a="1"/>
  <c r="K39" i="4" s="1"/>
  <c r="L39" i="4" a="1"/>
  <c r="L39" i="4" s="1"/>
  <c r="M39" i="4" a="1"/>
  <c r="M39" i="4" s="1"/>
  <c r="Y39" i="4" a="1"/>
  <c r="Y39" i="4" s="1"/>
  <c r="AA39" i="4" a="1"/>
  <c r="AA39" i="4" s="1"/>
  <c r="T39" i="4" a="1"/>
  <c r="T39" i="4" s="1"/>
  <c r="Z39" i="4" a="1"/>
  <c r="Z39" i="4" s="1"/>
  <c r="AD39" i="4" a="1"/>
  <c r="AD39" i="4" s="1"/>
  <c r="S39" i="4" a="1"/>
  <c r="S39" i="4" s="1"/>
  <c r="R39" i="4" a="1"/>
  <c r="R39" i="4" s="1"/>
  <c r="W39" i="4" a="1"/>
  <c r="W39" i="4" s="1"/>
  <c r="F39" i="4" a="1"/>
  <c r="F39" i="4" s="1"/>
  <c r="I39" i="4" a="1"/>
  <c r="I39" i="4" s="1"/>
  <c r="E39" i="4" a="1"/>
  <c r="E39" i="4" s="1"/>
  <c r="B132" i="5"/>
  <c r="M133" i="4" a="1"/>
  <c r="M133" i="4" s="1"/>
  <c r="AD133" i="4" a="1"/>
  <c r="AD133" i="4" s="1"/>
  <c r="P133" i="4" a="1"/>
  <c r="P133" i="4" s="1"/>
  <c r="AA133" i="4" a="1"/>
  <c r="AA133" i="4" s="1"/>
  <c r="L133" i="4" a="1"/>
  <c r="L133" i="4" s="1"/>
  <c r="K133" i="4" a="1"/>
  <c r="K133" i="4" s="1"/>
  <c r="S133" i="4" a="1"/>
  <c r="S133" i="4" s="1"/>
  <c r="T133" i="4" a="1"/>
  <c r="T133" i="4" s="1"/>
  <c r="Y133" i="4" a="1"/>
  <c r="Y133" i="4" s="1"/>
  <c r="W133" i="4" a="1"/>
  <c r="W133" i="4" s="1"/>
  <c r="R133" i="4" a="1"/>
  <c r="R133" i="4" s="1"/>
  <c r="E133" i="4" a="1"/>
  <c r="E133" i="4" s="1"/>
  <c r="Z133" i="4" a="1"/>
  <c r="Z133" i="4" s="1"/>
  <c r="F133" i="4" a="1"/>
  <c r="F133" i="4" s="1"/>
  <c r="I133" i="4" a="1"/>
  <c r="I133" i="4" s="1"/>
  <c r="B144" i="5"/>
  <c r="K145" i="4" a="1"/>
  <c r="K145" i="4" s="1"/>
  <c r="L145" i="4" a="1"/>
  <c r="L145" i="4" s="1"/>
  <c r="Z145" i="4" a="1"/>
  <c r="Z145" i="4" s="1"/>
  <c r="P145" i="4" a="1"/>
  <c r="P145" i="4" s="1"/>
  <c r="M145" i="4" a="1"/>
  <c r="M145" i="4" s="1"/>
  <c r="AA145" i="4" a="1"/>
  <c r="AA145" i="4" s="1"/>
  <c r="AD145" i="4" a="1"/>
  <c r="AD145" i="4" s="1"/>
  <c r="Y145" i="4" a="1"/>
  <c r="Y145" i="4" s="1"/>
  <c r="W145" i="4" a="1"/>
  <c r="W145" i="4" s="1"/>
  <c r="R145" i="4" a="1"/>
  <c r="R145" i="4" s="1"/>
  <c r="S145" i="4" a="1"/>
  <c r="S145" i="4" s="1"/>
  <c r="F145" i="4" a="1"/>
  <c r="F145" i="4" s="1"/>
  <c r="I145" i="4" a="1"/>
  <c r="I145" i="4" s="1"/>
  <c r="T145" i="4" a="1"/>
  <c r="T145" i="4" s="1"/>
  <c r="E145" i="4" a="1"/>
  <c r="E145" i="4" s="1"/>
  <c r="B148" i="5"/>
  <c r="L149" i="4" a="1"/>
  <c r="L149" i="4" s="1"/>
  <c r="Z149" i="4" a="1"/>
  <c r="Z149" i="4" s="1"/>
  <c r="M149" i="4" a="1"/>
  <c r="M149" i="4" s="1"/>
  <c r="K149" i="4" a="1"/>
  <c r="K149" i="4" s="1"/>
  <c r="AD149" i="4" a="1"/>
  <c r="AD149" i="4" s="1"/>
  <c r="P149" i="4" a="1"/>
  <c r="P149" i="4" s="1"/>
  <c r="T149" i="4" a="1"/>
  <c r="T149" i="4" s="1"/>
  <c r="AA149" i="4" a="1"/>
  <c r="AA149" i="4" s="1"/>
  <c r="W149" i="4" a="1"/>
  <c r="W149" i="4" s="1"/>
  <c r="S149" i="4" a="1"/>
  <c r="S149" i="4" s="1"/>
  <c r="R149" i="4" a="1"/>
  <c r="R149" i="4" s="1"/>
  <c r="Y149" i="4" a="1"/>
  <c r="Y149" i="4" s="1"/>
  <c r="E149" i="4" a="1"/>
  <c r="E149" i="4" s="1"/>
  <c r="I149" i="4" a="1"/>
  <c r="I149" i="4" s="1"/>
  <c r="F149" i="4" a="1"/>
  <c r="F149" i="4" s="1"/>
  <c r="B152" i="5"/>
  <c r="K153" i="4" a="1"/>
  <c r="K153" i="4" s="1"/>
  <c r="AD153" i="4" a="1"/>
  <c r="AD153" i="4" s="1"/>
  <c r="L153" i="4" a="1"/>
  <c r="L153" i="4" s="1"/>
  <c r="P153" i="4" a="1"/>
  <c r="P153" i="4" s="1"/>
  <c r="S153" i="4" a="1"/>
  <c r="S153" i="4" s="1"/>
  <c r="R153" i="4" a="1"/>
  <c r="R153" i="4" s="1"/>
  <c r="Z153" i="4" a="1"/>
  <c r="Z153" i="4" s="1"/>
  <c r="M153" i="4" a="1"/>
  <c r="M153" i="4" s="1"/>
  <c r="Y153" i="4" a="1"/>
  <c r="Y153" i="4" s="1"/>
  <c r="AA153" i="4" a="1"/>
  <c r="AA153" i="4" s="1"/>
  <c r="T153" i="4" a="1"/>
  <c r="T153" i="4" s="1"/>
  <c r="I153" i="4" a="1"/>
  <c r="I153" i="4" s="1"/>
  <c r="F153" i="4" a="1"/>
  <c r="F153" i="4" s="1"/>
  <c r="W153" i="4" a="1"/>
  <c r="W153" i="4" s="1"/>
  <c r="E153" i="4" a="1"/>
  <c r="E153" i="4" s="1"/>
  <c r="B160" i="5"/>
  <c r="K161" i="4" a="1"/>
  <c r="K161" i="4" s="1"/>
  <c r="Z161" i="4" a="1"/>
  <c r="Z161" i="4" s="1"/>
  <c r="Y161" i="4" a="1"/>
  <c r="Y161" i="4" s="1"/>
  <c r="L161" i="4" a="1"/>
  <c r="L161" i="4" s="1"/>
  <c r="AD161" i="4" a="1"/>
  <c r="AD161" i="4" s="1"/>
  <c r="AA161" i="4" a="1"/>
  <c r="AA161" i="4" s="1"/>
  <c r="P161" i="4" a="1"/>
  <c r="P161" i="4" s="1"/>
  <c r="M161" i="4" a="1"/>
  <c r="M161" i="4" s="1"/>
  <c r="W161" i="4" a="1"/>
  <c r="W161" i="4" s="1"/>
  <c r="F161" i="4" a="1"/>
  <c r="F161" i="4" s="1"/>
  <c r="S161" i="4" a="1"/>
  <c r="S161" i="4" s="1"/>
  <c r="T161" i="4" a="1"/>
  <c r="T161" i="4" s="1"/>
  <c r="I161" i="4" a="1"/>
  <c r="I161" i="4" s="1"/>
  <c r="R161" i="4" a="1"/>
  <c r="R161" i="4" s="1"/>
  <c r="E161" i="4" a="1"/>
  <c r="E161" i="4" s="1"/>
  <c r="B164" i="5"/>
  <c r="L165" i="4" a="1"/>
  <c r="L165" i="4" s="1"/>
  <c r="Z165" i="4" a="1"/>
  <c r="Z165" i="4" s="1"/>
  <c r="AA165" i="4" a="1"/>
  <c r="AA165" i="4" s="1"/>
  <c r="Y165" i="4" a="1"/>
  <c r="Y165" i="4" s="1"/>
  <c r="M165" i="4" a="1"/>
  <c r="M165" i="4" s="1"/>
  <c r="K165" i="4" a="1"/>
  <c r="K165" i="4" s="1"/>
  <c r="P165" i="4" a="1"/>
  <c r="P165" i="4" s="1"/>
  <c r="AD165" i="4" a="1"/>
  <c r="AD165" i="4" s="1"/>
  <c r="W165" i="4" a="1"/>
  <c r="W165" i="4" s="1"/>
  <c r="S165" i="4" a="1"/>
  <c r="S165" i="4" s="1"/>
  <c r="T165" i="4" a="1"/>
  <c r="T165" i="4" s="1"/>
  <c r="R165" i="4" a="1"/>
  <c r="R165" i="4" s="1"/>
  <c r="E165" i="4" a="1"/>
  <c r="E165" i="4" s="1"/>
  <c r="I165" i="4" a="1"/>
  <c r="I165" i="4" s="1"/>
  <c r="F165" i="4" a="1"/>
  <c r="F165" i="4" s="1"/>
  <c r="B168" i="5"/>
  <c r="AD169" i="4" a="1"/>
  <c r="AD169" i="4" s="1"/>
  <c r="K169" i="4" a="1"/>
  <c r="K169" i="4" s="1"/>
  <c r="L169" i="4" a="1"/>
  <c r="L169" i="4" s="1"/>
  <c r="M169" i="4" a="1"/>
  <c r="M169" i="4" s="1"/>
  <c r="Y169" i="4" a="1"/>
  <c r="Y169" i="4" s="1"/>
  <c r="AA169" i="4" a="1"/>
  <c r="AA169" i="4" s="1"/>
  <c r="P169" i="4" a="1"/>
  <c r="P169" i="4" s="1"/>
  <c r="Z169" i="4" a="1"/>
  <c r="Z169" i="4" s="1"/>
  <c r="R169" i="4" a="1"/>
  <c r="R169" i="4" s="1"/>
  <c r="W169" i="4" a="1"/>
  <c r="W169" i="4" s="1"/>
  <c r="T169" i="4" a="1"/>
  <c r="T169" i="4" s="1"/>
  <c r="S169" i="4" a="1"/>
  <c r="S169" i="4" s="1"/>
  <c r="I169" i="4" a="1"/>
  <c r="I169" i="4" s="1"/>
  <c r="E169" i="4" a="1"/>
  <c r="E169" i="4" s="1"/>
  <c r="F169" i="4" a="1"/>
  <c r="F169" i="4" s="1"/>
  <c r="B97" i="5"/>
  <c r="K98" i="4" a="1"/>
  <c r="K98" i="4" s="1"/>
  <c r="L98" i="4" a="1"/>
  <c r="L98" i="4" s="1"/>
  <c r="S98" i="4" a="1"/>
  <c r="S98" i="4" s="1"/>
  <c r="M98" i="4" a="1"/>
  <c r="M98" i="4" s="1"/>
  <c r="AA98" i="4" a="1"/>
  <c r="AA98" i="4" s="1"/>
  <c r="AD98" i="4" a="1"/>
  <c r="AD98" i="4" s="1"/>
  <c r="R98" i="4" a="1"/>
  <c r="R98" i="4" s="1"/>
  <c r="T98" i="4" a="1"/>
  <c r="T98" i="4" s="1"/>
  <c r="P98" i="4" a="1"/>
  <c r="P98" i="4" s="1"/>
  <c r="Z98" i="4" a="1"/>
  <c r="Z98" i="4" s="1"/>
  <c r="E98" i="4" a="1"/>
  <c r="E98" i="4" s="1"/>
  <c r="F98" i="4" a="1"/>
  <c r="F98" i="4" s="1"/>
  <c r="Y98" i="4" a="1"/>
  <c r="Y98" i="4" s="1"/>
  <c r="W98" i="4" a="1"/>
  <c r="W98" i="4" s="1"/>
  <c r="I98" i="4" a="1"/>
  <c r="I98" i="4" s="1"/>
  <c r="B93" i="5"/>
  <c r="P94" i="4" a="1"/>
  <c r="P94" i="4" s="1"/>
  <c r="L94" i="4" a="1"/>
  <c r="L94" i="4" s="1"/>
  <c r="M94" i="4" a="1"/>
  <c r="M94" i="4" s="1"/>
  <c r="AA94" i="4" a="1"/>
  <c r="AA94" i="4" s="1"/>
  <c r="Z94" i="4" a="1"/>
  <c r="Z94" i="4" s="1"/>
  <c r="Y94" i="4" a="1"/>
  <c r="Y94" i="4" s="1"/>
  <c r="R94" i="4" a="1"/>
  <c r="R94" i="4" s="1"/>
  <c r="T94" i="4" a="1"/>
  <c r="T94" i="4" s="1"/>
  <c r="K94" i="4" a="1"/>
  <c r="K94" i="4" s="1"/>
  <c r="S94" i="4" a="1"/>
  <c r="S94" i="4" s="1"/>
  <c r="E94" i="4" a="1"/>
  <c r="E94" i="4" s="1"/>
  <c r="F94" i="4" a="1"/>
  <c r="F94" i="4" s="1"/>
  <c r="I94" i="4" a="1"/>
  <c r="I94" i="4" s="1"/>
  <c r="W94" i="4" a="1"/>
  <c r="W94" i="4" s="1"/>
  <c r="AD94" i="4" a="1"/>
  <c r="AD94" i="4" s="1"/>
  <c r="B89" i="5"/>
  <c r="L90" i="4" a="1"/>
  <c r="L90" i="4" s="1"/>
  <c r="AA90" i="4" a="1"/>
  <c r="AA90" i="4" s="1"/>
  <c r="P90" i="4" a="1"/>
  <c r="P90" i="4" s="1"/>
  <c r="M90" i="4" a="1"/>
  <c r="M90" i="4" s="1"/>
  <c r="K90" i="4" a="1"/>
  <c r="K90" i="4" s="1"/>
  <c r="AD90" i="4" a="1"/>
  <c r="AD90" i="4" s="1"/>
  <c r="R90" i="4" a="1"/>
  <c r="R90" i="4" s="1"/>
  <c r="S90" i="4" a="1"/>
  <c r="S90" i="4" s="1"/>
  <c r="T90" i="4" a="1"/>
  <c r="T90" i="4" s="1"/>
  <c r="E90" i="4" a="1"/>
  <c r="E90" i="4" s="1"/>
  <c r="F90" i="4" a="1"/>
  <c r="F90" i="4" s="1"/>
  <c r="W90" i="4" a="1"/>
  <c r="W90" i="4" s="1"/>
  <c r="Y90" i="4" a="1"/>
  <c r="Y90" i="4" s="1"/>
  <c r="I90" i="4" a="1"/>
  <c r="I90" i="4" s="1"/>
  <c r="Z90" i="4" a="1"/>
  <c r="Z90" i="4" s="1"/>
  <c r="B85" i="5"/>
  <c r="P86" i="4" a="1"/>
  <c r="P86" i="4" s="1"/>
  <c r="K86" i="4" a="1"/>
  <c r="K86" i="4" s="1"/>
  <c r="M86" i="4" a="1"/>
  <c r="M86" i="4" s="1"/>
  <c r="L86" i="4" a="1"/>
  <c r="L86" i="4" s="1"/>
  <c r="Z86" i="4" a="1"/>
  <c r="Z86" i="4" s="1"/>
  <c r="R86" i="4" a="1"/>
  <c r="R86" i="4" s="1"/>
  <c r="T86" i="4" a="1"/>
  <c r="T86" i="4" s="1"/>
  <c r="S86" i="4" a="1"/>
  <c r="S86" i="4" s="1"/>
  <c r="Y86" i="4" a="1"/>
  <c r="Y86" i="4" s="1"/>
  <c r="I86" i="4" a="1"/>
  <c r="I86" i="4" s="1"/>
  <c r="AD86" i="4" a="1"/>
  <c r="AD86" i="4" s="1"/>
  <c r="AA86" i="4" a="1"/>
  <c r="AA86" i="4" s="1"/>
  <c r="W86" i="4" a="1"/>
  <c r="W86" i="4" s="1"/>
  <c r="E86" i="4" a="1"/>
  <c r="E86" i="4" s="1"/>
  <c r="F86" i="4" a="1"/>
  <c r="F86" i="4" s="1"/>
  <c r="B81" i="5"/>
  <c r="P82" i="4" a="1"/>
  <c r="P82" i="4" s="1"/>
  <c r="K82" i="4" a="1"/>
  <c r="K82" i="4" s="1"/>
  <c r="L82" i="4" a="1"/>
  <c r="L82" i="4" s="1"/>
  <c r="AA82" i="4" a="1"/>
  <c r="AA82" i="4" s="1"/>
  <c r="M82" i="4" a="1"/>
  <c r="M82" i="4" s="1"/>
  <c r="AD82" i="4" a="1"/>
  <c r="AD82" i="4" s="1"/>
  <c r="R82" i="4" a="1"/>
  <c r="R82" i="4" s="1"/>
  <c r="T82" i="4" a="1"/>
  <c r="T82" i="4" s="1"/>
  <c r="Z82" i="4" a="1"/>
  <c r="Z82" i="4" s="1"/>
  <c r="Y82" i="4" a="1"/>
  <c r="Y82" i="4" s="1"/>
  <c r="S82" i="4" a="1"/>
  <c r="S82" i="4" s="1"/>
  <c r="E82" i="4" a="1"/>
  <c r="E82" i="4" s="1"/>
  <c r="F82" i="4" a="1"/>
  <c r="F82" i="4" s="1"/>
  <c r="W82" i="4" a="1"/>
  <c r="W82" i="4" s="1"/>
  <c r="I82" i="4" a="1"/>
  <c r="I82" i="4" s="1"/>
  <c r="B77" i="5"/>
  <c r="L78" i="4" a="1"/>
  <c r="L78" i="4" s="1"/>
  <c r="P78" i="4" a="1"/>
  <c r="P78" i="4" s="1"/>
  <c r="M78" i="4" a="1"/>
  <c r="M78" i="4" s="1"/>
  <c r="Z78" i="4" a="1"/>
  <c r="Z78" i="4" s="1"/>
  <c r="AD78" i="4" a="1"/>
  <c r="AD78" i="4" s="1"/>
  <c r="K78" i="4" a="1"/>
  <c r="K78" i="4" s="1"/>
  <c r="Y78" i="4" a="1"/>
  <c r="Y78" i="4" s="1"/>
  <c r="R78" i="4" a="1"/>
  <c r="R78" i="4" s="1"/>
  <c r="T78" i="4" a="1"/>
  <c r="T78" i="4" s="1"/>
  <c r="AA78" i="4" a="1"/>
  <c r="AA78" i="4" s="1"/>
  <c r="I78" i="4" a="1"/>
  <c r="I78" i="4" s="1"/>
  <c r="S78" i="4" a="1"/>
  <c r="S78" i="4" s="1"/>
  <c r="E78" i="4" a="1"/>
  <c r="E78" i="4" s="1"/>
  <c r="F78" i="4" a="1"/>
  <c r="F78" i="4" s="1"/>
  <c r="W78" i="4" a="1"/>
  <c r="W78" i="4" s="1"/>
  <c r="B73" i="5"/>
  <c r="L74" i="4" a="1"/>
  <c r="L74" i="4" s="1"/>
  <c r="M74" i="4" a="1"/>
  <c r="M74" i="4" s="1"/>
  <c r="AA74" i="4" a="1"/>
  <c r="AA74" i="4" s="1"/>
  <c r="K74" i="4" a="1"/>
  <c r="K74" i="4" s="1"/>
  <c r="P74" i="4" a="1"/>
  <c r="P74" i="4" s="1"/>
  <c r="R74" i="4" a="1"/>
  <c r="R74" i="4" s="1"/>
  <c r="S74" i="4" a="1"/>
  <c r="S74" i="4" s="1"/>
  <c r="T74" i="4" a="1"/>
  <c r="T74" i="4" s="1"/>
  <c r="AD74" i="4" a="1"/>
  <c r="AD74" i="4" s="1"/>
  <c r="Z74" i="4" a="1"/>
  <c r="Z74" i="4" s="1"/>
  <c r="W74" i="4" a="1"/>
  <c r="W74" i="4" s="1"/>
  <c r="I74" i="4" a="1"/>
  <c r="I74" i="4" s="1"/>
  <c r="E74" i="4" a="1"/>
  <c r="E74" i="4" s="1"/>
  <c r="F74" i="4" a="1"/>
  <c r="F74" i="4" s="1"/>
  <c r="Y74" i="4" a="1"/>
  <c r="Y74" i="4" s="1"/>
  <c r="B69" i="5"/>
  <c r="L70" i="4" a="1"/>
  <c r="L70" i="4" s="1"/>
  <c r="M70" i="4" a="1"/>
  <c r="M70" i="4" s="1"/>
  <c r="P70" i="4" a="1"/>
  <c r="P70" i="4" s="1"/>
  <c r="K70" i="4" a="1"/>
  <c r="K70" i="4" s="1"/>
  <c r="Z70" i="4" a="1"/>
  <c r="Z70" i="4" s="1"/>
  <c r="AA70" i="4" a="1"/>
  <c r="AA70" i="4" s="1"/>
  <c r="R70" i="4" a="1"/>
  <c r="R70" i="4" s="1"/>
  <c r="T70" i="4" a="1"/>
  <c r="T70" i="4" s="1"/>
  <c r="S70" i="4" a="1"/>
  <c r="S70" i="4" s="1"/>
  <c r="I70" i="4" a="1"/>
  <c r="I70" i="4" s="1"/>
  <c r="AD70" i="4" a="1"/>
  <c r="AD70" i="4" s="1"/>
  <c r="Y70" i="4" a="1"/>
  <c r="Y70" i="4" s="1"/>
  <c r="W70" i="4" a="1"/>
  <c r="W70" i="4" s="1"/>
  <c r="E70" i="4" a="1"/>
  <c r="E70" i="4" s="1"/>
  <c r="F70" i="4" a="1"/>
  <c r="F70" i="4" s="1"/>
  <c r="B65" i="5"/>
  <c r="M66" i="4" a="1"/>
  <c r="M66" i="4" s="1"/>
  <c r="P66" i="4" a="1"/>
  <c r="P66" i="4" s="1"/>
  <c r="K66" i="4" a="1"/>
  <c r="K66" i="4" s="1"/>
  <c r="L66" i="4" a="1"/>
  <c r="L66" i="4" s="1"/>
  <c r="AA66" i="4" a="1"/>
  <c r="AA66" i="4" s="1"/>
  <c r="Z66" i="4" a="1"/>
  <c r="Z66" i="4" s="1"/>
  <c r="R66" i="4" a="1"/>
  <c r="R66" i="4" s="1"/>
  <c r="T66" i="4" a="1"/>
  <c r="T66" i="4" s="1"/>
  <c r="Y66" i="4" a="1"/>
  <c r="Y66" i="4" s="1"/>
  <c r="E66" i="4" a="1"/>
  <c r="E66" i="4" s="1"/>
  <c r="F66" i="4" a="1"/>
  <c r="F66" i="4" s="1"/>
  <c r="AD66" i="4" a="1"/>
  <c r="AD66" i="4" s="1"/>
  <c r="S66" i="4" a="1"/>
  <c r="S66" i="4" s="1"/>
  <c r="W66" i="4" a="1"/>
  <c r="W66" i="4" s="1"/>
  <c r="I66" i="4" a="1"/>
  <c r="I66" i="4" s="1"/>
  <c r="B61" i="5"/>
  <c r="L62" i="4" a="1"/>
  <c r="L62" i="4" s="1"/>
  <c r="P62" i="4" a="1"/>
  <c r="P62" i="4" s="1"/>
  <c r="M62" i="4" a="1"/>
  <c r="M62" i="4" s="1"/>
  <c r="Z62" i="4" a="1"/>
  <c r="Z62" i="4" s="1"/>
  <c r="K62" i="4" a="1"/>
  <c r="K62" i="4" s="1"/>
  <c r="Y62" i="4" a="1"/>
  <c r="Y62" i="4" s="1"/>
  <c r="AA62" i="4" a="1"/>
  <c r="AA62" i="4" s="1"/>
  <c r="R62" i="4" a="1"/>
  <c r="R62" i="4" s="1"/>
  <c r="T62" i="4" a="1"/>
  <c r="T62" i="4" s="1"/>
  <c r="AD62" i="4" a="1"/>
  <c r="AD62" i="4" s="1"/>
  <c r="E62" i="4" a="1"/>
  <c r="E62" i="4" s="1"/>
  <c r="F62" i="4" a="1"/>
  <c r="F62" i="4" s="1"/>
  <c r="I62" i="4" a="1"/>
  <c r="I62" i="4" s="1"/>
  <c r="S62" i="4" a="1"/>
  <c r="S62" i="4" s="1"/>
  <c r="W62" i="4" a="1"/>
  <c r="W62" i="4" s="1"/>
  <c r="B57" i="5"/>
  <c r="K58" i="4" a="1"/>
  <c r="K58" i="4" s="1"/>
  <c r="L58" i="4" a="1"/>
  <c r="L58" i="4" s="1"/>
  <c r="M58" i="4" a="1"/>
  <c r="M58" i="4" s="1"/>
  <c r="P58" i="4" a="1"/>
  <c r="P58" i="4" s="1"/>
  <c r="R58" i="4" a="1"/>
  <c r="R58" i="4" s="1"/>
  <c r="S58" i="4" a="1"/>
  <c r="S58" i="4" s="1"/>
  <c r="T58" i="4" a="1"/>
  <c r="T58" i="4" s="1"/>
  <c r="Z58" i="4" a="1"/>
  <c r="Z58" i="4" s="1"/>
  <c r="E58" i="4" a="1"/>
  <c r="E58" i="4" s="1"/>
  <c r="F58" i="4" a="1"/>
  <c r="F58" i="4" s="1"/>
  <c r="W58" i="4" a="1"/>
  <c r="W58" i="4" s="1"/>
  <c r="Y58" i="4" a="1"/>
  <c r="Y58" i="4" s="1"/>
  <c r="I58" i="4" a="1"/>
  <c r="I58" i="4" s="1"/>
  <c r="AD58" i="4" a="1"/>
  <c r="AD58" i="4" s="1"/>
  <c r="AA58" i="4" a="1"/>
  <c r="AA58" i="4" s="1"/>
  <c r="B53" i="5"/>
  <c r="M54" i="4" a="1"/>
  <c r="M54" i="4" s="1"/>
  <c r="P54" i="4" a="1"/>
  <c r="P54" i="4" s="1"/>
  <c r="K54" i="4" a="1"/>
  <c r="K54" i="4" s="1"/>
  <c r="L54" i="4" a="1"/>
  <c r="L54" i="4" s="1"/>
  <c r="AA54" i="4" a="1"/>
  <c r="AA54" i="4" s="1"/>
  <c r="Y54" i="4" a="1"/>
  <c r="Y54" i="4" s="1"/>
  <c r="R54" i="4" a="1"/>
  <c r="R54" i="4" s="1"/>
  <c r="AD54" i="4" a="1"/>
  <c r="AD54" i="4" s="1"/>
  <c r="T54" i="4" a="1"/>
  <c r="T54" i="4" s="1"/>
  <c r="S54" i="4" a="1"/>
  <c r="S54" i="4" s="1"/>
  <c r="I54" i="4" a="1"/>
  <c r="I54" i="4" s="1"/>
  <c r="Z54" i="4" a="1"/>
  <c r="Z54" i="4" s="1"/>
  <c r="W54" i="4" a="1"/>
  <c r="W54" i="4" s="1"/>
  <c r="E54" i="4" a="1"/>
  <c r="E54" i="4" s="1"/>
  <c r="F54" i="4" a="1"/>
  <c r="F54" i="4" s="1"/>
  <c r="B49" i="5"/>
  <c r="P50" i="4" a="1"/>
  <c r="P50" i="4" s="1"/>
  <c r="M50" i="4" a="1"/>
  <c r="M50" i="4" s="1"/>
  <c r="K50" i="4" a="1"/>
  <c r="K50" i="4" s="1"/>
  <c r="L50" i="4" a="1"/>
  <c r="L50" i="4" s="1"/>
  <c r="Z50" i="4" a="1"/>
  <c r="Z50" i="4" s="1"/>
  <c r="W50" i="4" a="1"/>
  <c r="W50" i="4" s="1"/>
  <c r="R50" i="4" a="1"/>
  <c r="R50" i="4" s="1"/>
  <c r="Y50" i="4" a="1"/>
  <c r="Y50" i="4" s="1"/>
  <c r="AA50" i="4" a="1"/>
  <c r="AA50" i="4" s="1"/>
  <c r="AD50" i="4" a="1"/>
  <c r="AD50" i="4" s="1"/>
  <c r="S50" i="4" a="1"/>
  <c r="S50" i="4" s="1"/>
  <c r="E50" i="4" a="1"/>
  <c r="E50" i="4" s="1"/>
  <c r="F50" i="4" a="1"/>
  <c r="F50" i="4" s="1"/>
  <c r="T50" i="4" a="1"/>
  <c r="T50" i="4" s="1"/>
  <c r="I50" i="4" a="1"/>
  <c r="I50" i="4" s="1"/>
  <c r="B45" i="5"/>
  <c r="K46" i="4" a="1"/>
  <c r="K46" i="4" s="1"/>
  <c r="L46" i="4" a="1"/>
  <c r="L46" i="4" s="1"/>
  <c r="M46" i="4" a="1"/>
  <c r="M46" i="4" s="1"/>
  <c r="P46" i="4" a="1"/>
  <c r="P46" i="4" s="1"/>
  <c r="T46" i="4" a="1"/>
  <c r="T46" i="4" s="1"/>
  <c r="AA46" i="4" a="1"/>
  <c r="AA46" i="4" s="1"/>
  <c r="AD46" i="4" a="1"/>
  <c r="AD46" i="4" s="1"/>
  <c r="Z46" i="4" a="1"/>
  <c r="Z46" i="4" s="1"/>
  <c r="R46" i="4" a="1"/>
  <c r="R46" i="4" s="1"/>
  <c r="I46" i="4" a="1"/>
  <c r="I46" i="4" s="1"/>
  <c r="Y46" i="4" a="1"/>
  <c r="Y46" i="4" s="1"/>
  <c r="S46" i="4" a="1"/>
  <c r="S46" i="4" s="1"/>
  <c r="E46" i="4" a="1"/>
  <c r="E46" i="4" s="1"/>
  <c r="F46" i="4" a="1"/>
  <c r="F46" i="4" s="1"/>
  <c r="W46" i="4" a="1"/>
  <c r="W46" i="4" s="1"/>
  <c r="B41" i="5"/>
  <c r="L42" i="4" a="1"/>
  <c r="L42" i="4" s="1"/>
  <c r="K42" i="4" a="1"/>
  <c r="K42" i="4" s="1"/>
  <c r="M42" i="4" a="1"/>
  <c r="M42" i="4" s="1"/>
  <c r="Z42" i="4" a="1"/>
  <c r="Z42" i="4" s="1"/>
  <c r="P42" i="4" a="1"/>
  <c r="P42" i="4" s="1"/>
  <c r="Y42" i="4" a="1"/>
  <c r="Y42" i="4" s="1"/>
  <c r="AD42" i="4" a="1"/>
  <c r="AD42" i="4" s="1"/>
  <c r="R42" i="4" a="1"/>
  <c r="R42" i="4" s="1"/>
  <c r="S42" i="4" a="1"/>
  <c r="S42" i="4" s="1"/>
  <c r="W42" i="4" a="1"/>
  <c r="W42" i="4" s="1"/>
  <c r="T42" i="4" a="1"/>
  <c r="T42" i="4" s="1"/>
  <c r="I42" i="4" a="1"/>
  <c r="I42" i="4" s="1"/>
  <c r="E42" i="4" a="1"/>
  <c r="E42" i="4" s="1"/>
  <c r="F42" i="4" a="1"/>
  <c r="F42" i="4" s="1"/>
  <c r="AA42" i="4" a="1"/>
  <c r="AA42" i="4" s="1"/>
  <c r="B37" i="5"/>
  <c r="M38" i="4" a="1"/>
  <c r="M38" i="4" s="1"/>
  <c r="K38" i="4" a="1"/>
  <c r="K38" i="4" s="1"/>
  <c r="L38" i="4" a="1"/>
  <c r="L38" i="4" s="1"/>
  <c r="AA38" i="4" a="1"/>
  <c r="AA38" i="4" s="1"/>
  <c r="P38" i="4" a="1"/>
  <c r="P38" i="4" s="1"/>
  <c r="T38" i="4" a="1"/>
  <c r="T38" i="4" s="1"/>
  <c r="Y38" i="4" a="1"/>
  <c r="Y38" i="4" s="1"/>
  <c r="R38" i="4" a="1"/>
  <c r="R38" i="4" s="1"/>
  <c r="W38" i="4" a="1"/>
  <c r="W38" i="4" s="1"/>
  <c r="AD38" i="4" a="1"/>
  <c r="AD38" i="4" s="1"/>
  <c r="S38" i="4" a="1"/>
  <c r="S38" i="4" s="1"/>
  <c r="Z38" i="4" a="1"/>
  <c r="Z38" i="4" s="1"/>
  <c r="I38" i="4" a="1"/>
  <c r="I38" i="4" s="1"/>
  <c r="E38" i="4" a="1"/>
  <c r="E38" i="4" s="1"/>
  <c r="F38" i="4" a="1"/>
  <c r="F38" i="4" s="1"/>
  <c r="B33" i="5"/>
  <c r="K34" i="4" a="1"/>
  <c r="K34" i="4" s="1"/>
  <c r="P34" i="4" a="1"/>
  <c r="P34" i="4" s="1"/>
  <c r="L34" i="4" a="1"/>
  <c r="L34" i="4" s="1"/>
  <c r="M34" i="4" a="1"/>
  <c r="M34" i="4" s="1"/>
  <c r="Z34" i="4" a="1"/>
  <c r="Z34" i="4" s="1"/>
  <c r="R34" i="4" a="1"/>
  <c r="R34" i="4" s="1"/>
  <c r="T34" i="4" a="1"/>
  <c r="T34" i="4" s="1"/>
  <c r="Y34" i="4" a="1"/>
  <c r="Y34" i="4" s="1"/>
  <c r="S34" i="4" a="1"/>
  <c r="S34" i="4" s="1"/>
  <c r="E34" i="4" a="1"/>
  <c r="E34" i="4" s="1"/>
  <c r="F34" i="4" a="1"/>
  <c r="F34" i="4" s="1"/>
  <c r="AD34" i="4" a="1"/>
  <c r="AD34" i="4" s="1"/>
  <c r="W34" i="4" a="1"/>
  <c r="W34" i="4" s="1"/>
  <c r="AA34" i="4" a="1"/>
  <c r="AA34" i="4" s="1"/>
  <c r="I34" i="4" a="1"/>
  <c r="I34" i="4" s="1"/>
  <c r="B29" i="5"/>
  <c r="P30" i="4" a="1"/>
  <c r="P30" i="4" s="1"/>
  <c r="M30" i="4" a="1"/>
  <c r="M30" i="4" s="1"/>
  <c r="K30" i="4" a="1"/>
  <c r="K30" i="4" s="1"/>
  <c r="L30" i="4" a="1"/>
  <c r="L30" i="4" s="1"/>
  <c r="AA30" i="4" a="1"/>
  <c r="AA30" i="4" s="1"/>
  <c r="Z30" i="4" a="1"/>
  <c r="Z30" i="4" s="1"/>
  <c r="Y30" i="4" a="1"/>
  <c r="Y30" i="4" s="1"/>
  <c r="R30" i="4" a="1"/>
  <c r="R30" i="4" s="1"/>
  <c r="T30" i="4" a="1"/>
  <c r="T30" i="4" s="1"/>
  <c r="W30" i="4" a="1"/>
  <c r="W30" i="4" s="1"/>
  <c r="S30" i="4" a="1"/>
  <c r="S30" i="4" s="1"/>
  <c r="AD30" i="4" a="1"/>
  <c r="AD30" i="4" s="1"/>
  <c r="E30" i="4" a="1"/>
  <c r="E30" i="4" s="1"/>
  <c r="F30" i="4" a="1"/>
  <c r="F30" i="4" s="1"/>
  <c r="I30" i="4" a="1"/>
  <c r="I30" i="4" s="1"/>
  <c r="B25" i="5"/>
  <c r="L26" i="4" a="1"/>
  <c r="L26" i="4" s="1"/>
  <c r="M26" i="4" a="1"/>
  <c r="M26" i="4" s="1"/>
  <c r="P26" i="4" a="1"/>
  <c r="P26" i="4" s="1"/>
  <c r="K26" i="4" a="1"/>
  <c r="K26" i="4" s="1"/>
  <c r="Y26" i="4" a="1"/>
  <c r="Y26" i="4" s="1"/>
  <c r="Z26" i="4" a="1"/>
  <c r="Z26" i="4" s="1"/>
  <c r="T26" i="4" a="1"/>
  <c r="T26" i="4" s="1"/>
  <c r="R26" i="4" a="1"/>
  <c r="R26" i="4" s="1"/>
  <c r="AD26" i="4" a="1"/>
  <c r="AD26" i="4" s="1"/>
  <c r="W26" i="4" a="1"/>
  <c r="W26" i="4" s="1"/>
  <c r="E26" i="4" a="1"/>
  <c r="E26" i="4" s="1"/>
  <c r="F26" i="4" a="1"/>
  <c r="F26" i="4" s="1"/>
  <c r="I26" i="4" a="1"/>
  <c r="I26" i="4" s="1"/>
  <c r="S26" i="4" a="1"/>
  <c r="S26" i="4" s="1"/>
  <c r="AA26" i="4" a="1"/>
  <c r="AA26" i="4" s="1"/>
  <c r="B21" i="5"/>
  <c r="L22" i="4" a="1"/>
  <c r="L22" i="4" s="1"/>
  <c r="P22" i="4" a="1"/>
  <c r="P22" i="4" s="1"/>
  <c r="M22" i="4" a="1"/>
  <c r="M22" i="4" s="1"/>
  <c r="R22" i="4" a="1"/>
  <c r="R22" i="4" s="1"/>
  <c r="AA22" i="4" a="1"/>
  <c r="AA22" i="4" s="1"/>
  <c r="AD22" i="4" a="1"/>
  <c r="AD22" i="4" s="1"/>
  <c r="S22" i="4" a="1"/>
  <c r="S22" i="4" s="1"/>
  <c r="W22" i="4" a="1"/>
  <c r="W22" i="4" s="1"/>
  <c r="I22" i="4" a="1"/>
  <c r="I22" i="4" s="1"/>
  <c r="Y22" i="4" a="1"/>
  <c r="Y22" i="4" s="1"/>
  <c r="K22" i="4" a="1"/>
  <c r="K22" i="4" s="1"/>
  <c r="Z22" i="4" a="1"/>
  <c r="Z22" i="4" s="1"/>
  <c r="T22" i="4" a="1"/>
  <c r="T22" i="4" s="1"/>
  <c r="E22" i="4" a="1"/>
  <c r="E22" i="4" s="1"/>
  <c r="F22" i="4" a="1"/>
  <c r="F22" i="4" s="1"/>
  <c r="B17" i="5"/>
  <c r="K18" i="4" a="1"/>
  <c r="K18" i="4" s="1"/>
  <c r="M18" i="4" a="1"/>
  <c r="M18" i="4" s="1"/>
  <c r="L18" i="4" a="1"/>
  <c r="L18" i="4" s="1"/>
  <c r="P18" i="4" a="1"/>
  <c r="P18" i="4" s="1"/>
  <c r="Y18" i="4" a="1"/>
  <c r="Y18" i="4" s="1"/>
  <c r="S18" i="4" a="1"/>
  <c r="S18" i="4" s="1"/>
  <c r="Z18" i="4" a="1"/>
  <c r="Z18" i="4" s="1"/>
  <c r="AA18" i="4" a="1"/>
  <c r="AA18" i="4" s="1"/>
  <c r="W18" i="4" a="1"/>
  <c r="W18" i="4" s="1"/>
  <c r="R18" i="4" a="1"/>
  <c r="R18" i="4" s="1"/>
  <c r="E18" i="4" a="1"/>
  <c r="E18" i="4" s="1"/>
  <c r="F18" i="4" a="1"/>
  <c r="F18" i="4" s="1"/>
  <c r="T18" i="4" a="1"/>
  <c r="T18" i="4" s="1"/>
  <c r="AD18" i="4" a="1"/>
  <c r="AD18" i="4" s="1"/>
  <c r="I18" i="4" a="1"/>
  <c r="I18" i="4" s="1"/>
  <c r="P14" i="4" a="1"/>
  <c r="P14" i="4" s="1"/>
  <c r="K14" i="4" a="1"/>
  <c r="K14" i="4" s="1"/>
  <c r="L14" i="4" a="1"/>
  <c r="L14" i="4" s="1"/>
  <c r="M14" i="4" a="1"/>
  <c r="M14" i="4" s="1"/>
  <c r="R14" i="4" a="1"/>
  <c r="R14" i="4" s="1"/>
  <c r="AD14" i="4" a="1"/>
  <c r="AD14" i="4" s="1"/>
  <c r="AA14" i="4" a="1"/>
  <c r="AA14" i="4" s="1"/>
  <c r="Z14" i="4" a="1"/>
  <c r="Z14" i="4" s="1"/>
  <c r="S14" i="4" a="1"/>
  <c r="S14" i="4" s="1"/>
  <c r="T14" i="4" a="1"/>
  <c r="T14" i="4" s="1"/>
  <c r="W14" i="4" a="1"/>
  <c r="W14" i="4" s="1"/>
  <c r="Y14" i="4" a="1"/>
  <c r="Y14" i="4" s="1"/>
  <c r="B101" i="5"/>
  <c r="P102" i="4" a="1"/>
  <c r="P102" i="4" s="1"/>
  <c r="M102" i="4" a="1"/>
  <c r="M102" i="4" s="1"/>
  <c r="K102" i="4" a="1"/>
  <c r="K102" i="4" s="1"/>
  <c r="L102" i="4" a="1"/>
  <c r="L102" i="4" s="1"/>
  <c r="Y102" i="4" a="1"/>
  <c r="Y102" i="4" s="1"/>
  <c r="AA102" i="4" a="1"/>
  <c r="AA102" i="4" s="1"/>
  <c r="AD102" i="4" a="1"/>
  <c r="AD102" i="4" s="1"/>
  <c r="R102" i="4" a="1"/>
  <c r="R102" i="4" s="1"/>
  <c r="T102" i="4" a="1"/>
  <c r="T102" i="4" s="1"/>
  <c r="S102" i="4" a="1"/>
  <c r="S102" i="4" s="1"/>
  <c r="Z102" i="4" a="1"/>
  <c r="Z102" i="4" s="1"/>
  <c r="I102" i="4" a="1"/>
  <c r="I102" i="4" s="1"/>
  <c r="W102" i="4" a="1"/>
  <c r="W102" i="4" s="1"/>
  <c r="E102" i="4" a="1"/>
  <c r="E102" i="4" s="1"/>
  <c r="F102" i="4" a="1"/>
  <c r="F102" i="4" s="1"/>
  <c r="B105" i="5"/>
  <c r="P106" i="4" a="1"/>
  <c r="P106" i="4" s="1"/>
  <c r="M106" i="4" a="1"/>
  <c r="M106" i="4" s="1"/>
  <c r="AD106" i="4" a="1"/>
  <c r="AD106" i="4" s="1"/>
  <c r="L106" i="4" a="1"/>
  <c r="L106" i="4" s="1"/>
  <c r="K106" i="4" a="1"/>
  <c r="K106" i="4" s="1"/>
  <c r="Y106" i="4" a="1"/>
  <c r="Y106" i="4" s="1"/>
  <c r="T106" i="4" a="1"/>
  <c r="T106" i="4" s="1"/>
  <c r="W106" i="4" a="1"/>
  <c r="W106" i="4" s="1"/>
  <c r="Z106" i="4" a="1"/>
  <c r="Z106" i="4" s="1"/>
  <c r="I106" i="4" a="1"/>
  <c r="I106" i="4" s="1"/>
  <c r="R106" i="4" a="1"/>
  <c r="R106" i="4" s="1"/>
  <c r="E106" i="4" a="1"/>
  <c r="E106" i="4" s="1"/>
  <c r="F106" i="4" a="1"/>
  <c r="F106" i="4" s="1"/>
  <c r="AA106" i="4" a="1"/>
  <c r="AA106" i="4" s="1"/>
  <c r="S106" i="4" a="1"/>
  <c r="S106" i="4" s="1"/>
  <c r="B109" i="5"/>
  <c r="P110" i="4" a="1"/>
  <c r="P110" i="4" s="1"/>
  <c r="M110" i="4" a="1"/>
  <c r="M110" i="4" s="1"/>
  <c r="K110" i="4" a="1"/>
  <c r="K110" i="4" s="1"/>
  <c r="L110" i="4" a="1"/>
  <c r="L110" i="4" s="1"/>
  <c r="Y110" i="4" a="1"/>
  <c r="Y110" i="4" s="1"/>
  <c r="Z110" i="4" a="1"/>
  <c r="Z110" i="4" s="1"/>
  <c r="AA110" i="4" a="1"/>
  <c r="AA110" i="4" s="1"/>
  <c r="T110" i="4" a="1"/>
  <c r="T110" i="4" s="1"/>
  <c r="AD110" i="4" a="1"/>
  <c r="AD110" i="4" s="1"/>
  <c r="S110" i="4" a="1"/>
  <c r="S110" i="4" s="1"/>
  <c r="R110" i="4" a="1"/>
  <c r="R110" i="4" s="1"/>
  <c r="I110" i="4" a="1"/>
  <c r="I110" i="4" s="1"/>
  <c r="E110" i="4" a="1"/>
  <c r="E110" i="4" s="1"/>
  <c r="F110" i="4" a="1"/>
  <c r="F110" i="4" s="1"/>
  <c r="W110" i="4" a="1"/>
  <c r="W110" i="4" s="1"/>
  <c r="B113" i="5"/>
  <c r="K114" i="4" a="1"/>
  <c r="K114" i="4" s="1"/>
  <c r="L114" i="4" a="1"/>
  <c r="L114" i="4" s="1"/>
  <c r="P114" i="4" a="1"/>
  <c r="P114" i="4" s="1"/>
  <c r="Y114" i="4" a="1"/>
  <c r="Y114" i="4" s="1"/>
  <c r="M114" i="4" a="1"/>
  <c r="M114" i="4" s="1"/>
  <c r="AA114" i="4" a="1"/>
  <c r="AA114" i="4" s="1"/>
  <c r="AD114" i="4" a="1"/>
  <c r="AD114" i="4" s="1"/>
  <c r="T114" i="4" a="1"/>
  <c r="T114" i="4" s="1"/>
  <c r="Z114" i="4" a="1"/>
  <c r="Z114" i="4" s="1"/>
  <c r="E114" i="4" a="1"/>
  <c r="E114" i="4" s="1"/>
  <c r="F114" i="4" a="1"/>
  <c r="F114" i="4" s="1"/>
  <c r="R114" i="4" a="1"/>
  <c r="R114" i="4" s="1"/>
  <c r="S114" i="4" a="1"/>
  <c r="S114" i="4" s="1"/>
  <c r="W114" i="4" a="1"/>
  <c r="W114" i="4" s="1"/>
  <c r="I114" i="4" a="1"/>
  <c r="I114" i="4" s="1"/>
  <c r="B117" i="5"/>
  <c r="P118" i="4" a="1"/>
  <c r="P118" i="4" s="1"/>
  <c r="L118" i="4" a="1"/>
  <c r="L118" i="4" s="1"/>
  <c r="M118" i="4" a="1"/>
  <c r="M118" i="4" s="1"/>
  <c r="K118" i="4" a="1"/>
  <c r="K118" i="4" s="1"/>
  <c r="AA118" i="4" a="1"/>
  <c r="AA118" i="4" s="1"/>
  <c r="AD118" i="4" a="1"/>
  <c r="AD118" i="4" s="1"/>
  <c r="Z118" i="4" a="1"/>
  <c r="Z118" i="4" s="1"/>
  <c r="T118" i="4" a="1"/>
  <c r="T118" i="4" s="1"/>
  <c r="Y118" i="4" a="1"/>
  <c r="Y118" i="4" s="1"/>
  <c r="S118" i="4" a="1"/>
  <c r="S118" i="4" s="1"/>
  <c r="R118" i="4" a="1"/>
  <c r="R118" i="4" s="1"/>
  <c r="I118" i="4" a="1"/>
  <c r="I118" i="4" s="1"/>
  <c r="W118" i="4" a="1"/>
  <c r="W118" i="4" s="1"/>
  <c r="E118" i="4" a="1"/>
  <c r="E118" i="4" s="1"/>
  <c r="F118" i="4" a="1"/>
  <c r="F118" i="4" s="1"/>
  <c r="B121" i="5"/>
  <c r="K122" i="4" a="1"/>
  <c r="K122" i="4" s="1"/>
  <c r="L122" i="4" a="1"/>
  <c r="L122" i="4" s="1"/>
  <c r="Y122" i="4" a="1"/>
  <c r="Y122" i="4" s="1"/>
  <c r="P122" i="4" a="1"/>
  <c r="P122" i="4" s="1"/>
  <c r="AD122" i="4" a="1"/>
  <c r="AD122" i="4" s="1"/>
  <c r="S122" i="4" a="1"/>
  <c r="S122" i="4" s="1"/>
  <c r="W122" i="4" a="1"/>
  <c r="W122" i="4" s="1"/>
  <c r="T122" i="4" a="1"/>
  <c r="T122" i="4" s="1"/>
  <c r="Z122" i="4" a="1"/>
  <c r="Z122" i="4" s="1"/>
  <c r="E122" i="4" a="1"/>
  <c r="E122" i="4" s="1"/>
  <c r="F122" i="4" a="1"/>
  <c r="F122" i="4" s="1"/>
  <c r="M122" i="4" a="1"/>
  <c r="M122" i="4" s="1"/>
  <c r="AA122" i="4" a="1"/>
  <c r="AA122" i="4" s="1"/>
  <c r="I122" i="4" a="1"/>
  <c r="I122" i="4" s="1"/>
  <c r="R122" i="4" a="1"/>
  <c r="R122" i="4" s="1"/>
  <c r="B125" i="5"/>
  <c r="P126" i="4" a="1"/>
  <c r="P126" i="4" s="1"/>
  <c r="M126" i="4" a="1"/>
  <c r="M126" i="4" s="1"/>
  <c r="L126" i="4" a="1"/>
  <c r="L126" i="4" s="1"/>
  <c r="Y126" i="4" a="1"/>
  <c r="Y126" i="4" s="1"/>
  <c r="T126" i="4" a="1"/>
  <c r="T126" i="4" s="1"/>
  <c r="Z126" i="4" a="1"/>
  <c r="Z126" i="4" s="1"/>
  <c r="W126" i="4" a="1"/>
  <c r="W126" i="4" s="1"/>
  <c r="AD126" i="4" a="1"/>
  <c r="AD126" i="4" s="1"/>
  <c r="AA126" i="4" a="1"/>
  <c r="AA126" i="4" s="1"/>
  <c r="S126" i="4" a="1"/>
  <c r="S126" i="4" s="1"/>
  <c r="R126" i="4" a="1"/>
  <c r="R126" i="4" s="1"/>
  <c r="E126" i="4" a="1"/>
  <c r="E126" i="4" s="1"/>
  <c r="F126" i="4" a="1"/>
  <c r="F126" i="4" s="1"/>
  <c r="I126" i="4" a="1"/>
  <c r="I126" i="4" s="1"/>
  <c r="K126" i="4" a="1"/>
  <c r="K126" i="4" s="1"/>
  <c r="B129" i="5"/>
  <c r="L130" i="4" a="1"/>
  <c r="L130" i="4" s="1"/>
  <c r="K130" i="4" a="1"/>
  <c r="K130" i="4" s="1"/>
  <c r="Y130" i="4" a="1"/>
  <c r="Y130" i="4" s="1"/>
  <c r="M130" i="4" a="1"/>
  <c r="M130" i="4" s="1"/>
  <c r="AD130" i="4" a="1"/>
  <c r="AD130" i="4" s="1"/>
  <c r="P130" i="4" a="1"/>
  <c r="P130" i="4" s="1"/>
  <c r="R130" i="4" a="1"/>
  <c r="R130" i="4" s="1"/>
  <c r="S130" i="4" a="1"/>
  <c r="S130" i="4" s="1"/>
  <c r="Z130" i="4" a="1"/>
  <c r="Z130" i="4" s="1"/>
  <c r="AA130" i="4" a="1"/>
  <c r="AA130" i="4" s="1"/>
  <c r="T130" i="4" a="1"/>
  <c r="T130" i="4" s="1"/>
  <c r="E130" i="4" a="1"/>
  <c r="E130" i="4" s="1"/>
  <c r="F130" i="4" a="1"/>
  <c r="F130" i="4" s="1"/>
  <c r="W130" i="4" a="1"/>
  <c r="W130" i="4" s="1"/>
  <c r="I130" i="4" a="1"/>
  <c r="I130" i="4" s="1"/>
  <c r="B133" i="5"/>
  <c r="P134" i="4" a="1"/>
  <c r="P134" i="4" s="1"/>
  <c r="L134" i="4" a="1"/>
  <c r="L134" i="4" s="1"/>
  <c r="M134" i="4" a="1"/>
  <c r="M134" i="4" s="1"/>
  <c r="K134" i="4" a="1"/>
  <c r="K134" i="4" s="1"/>
  <c r="Y134" i="4" a="1"/>
  <c r="Y134" i="4" s="1"/>
  <c r="Z134" i="4" a="1"/>
  <c r="Z134" i="4" s="1"/>
  <c r="S134" i="4" a="1"/>
  <c r="S134" i="4" s="1"/>
  <c r="R134" i="4" a="1"/>
  <c r="R134" i="4" s="1"/>
  <c r="T134" i="4" a="1"/>
  <c r="T134" i="4" s="1"/>
  <c r="I134" i="4" a="1"/>
  <c r="I134" i="4" s="1"/>
  <c r="AD134" i="4" a="1"/>
  <c r="AD134" i="4" s="1"/>
  <c r="W134" i="4" a="1"/>
  <c r="W134" i="4" s="1"/>
  <c r="AA134" i="4" a="1"/>
  <c r="AA134" i="4" s="1"/>
  <c r="E134" i="4" a="1"/>
  <c r="E134" i="4" s="1"/>
  <c r="F134" i="4" a="1"/>
  <c r="F134" i="4" s="1"/>
  <c r="B137" i="5"/>
  <c r="L138" i="4" a="1"/>
  <c r="L138" i="4" s="1"/>
  <c r="M138" i="4" a="1"/>
  <c r="M138" i="4" s="1"/>
  <c r="Y138" i="4" a="1"/>
  <c r="Y138" i="4" s="1"/>
  <c r="AD138" i="4" a="1"/>
  <c r="AD138" i="4" s="1"/>
  <c r="P138" i="4" a="1"/>
  <c r="P138" i="4" s="1"/>
  <c r="K138" i="4" a="1"/>
  <c r="K138" i="4" s="1"/>
  <c r="AA138" i="4" a="1"/>
  <c r="AA138" i="4" s="1"/>
  <c r="W138" i="4" a="1"/>
  <c r="W138" i="4" s="1"/>
  <c r="T138" i="4" a="1"/>
  <c r="T138" i="4" s="1"/>
  <c r="Z138" i="4" a="1"/>
  <c r="Z138" i="4" s="1"/>
  <c r="S138" i="4" a="1"/>
  <c r="S138" i="4" s="1"/>
  <c r="I138" i="4" a="1"/>
  <c r="I138" i="4" s="1"/>
  <c r="R138" i="4" a="1"/>
  <c r="R138" i="4" s="1"/>
  <c r="E138" i="4" a="1"/>
  <c r="E138" i="4" s="1"/>
  <c r="F138" i="4" a="1"/>
  <c r="F138" i="4" s="1"/>
  <c r="B141" i="5"/>
  <c r="P142" i="4" a="1"/>
  <c r="P142" i="4" s="1"/>
  <c r="L142" i="4" a="1"/>
  <c r="L142" i="4" s="1"/>
  <c r="K142" i="4" a="1"/>
  <c r="K142" i="4" s="1"/>
  <c r="AD142" i="4" a="1"/>
  <c r="AD142" i="4" s="1"/>
  <c r="Y142" i="4" a="1"/>
  <c r="Y142" i="4" s="1"/>
  <c r="S142" i="4" a="1"/>
  <c r="S142" i="4" s="1"/>
  <c r="T142" i="4" a="1"/>
  <c r="T142" i="4" s="1"/>
  <c r="R142" i="4" a="1"/>
  <c r="R142" i="4" s="1"/>
  <c r="AA142" i="4" a="1"/>
  <c r="AA142" i="4" s="1"/>
  <c r="W142" i="4" a="1"/>
  <c r="W142" i="4" s="1"/>
  <c r="Z142" i="4" a="1"/>
  <c r="Z142" i="4" s="1"/>
  <c r="M142" i="4" a="1"/>
  <c r="M142" i="4" s="1"/>
  <c r="I142" i="4" a="1"/>
  <c r="I142" i="4" s="1"/>
  <c r="E142" i="4" a="1"/>
  <c r="E142" i="4" s="1"/>
  <c r="F142" i="4" a="1"/>
  <c r="F142" i="4" s="1"/>
  <c r="B145" i="5"/>
  <c r="L146" i="4" a="1"/>
  <c r="L146" i="4" s="1"/>
  <c r="Z146" i="4" a="1"/>
  <c r="Z146" i="4" s="1"/>
  <c r="AD146" i="4" a="1"/>
  <c r="AD146" i="4" s="1"/>
  <c r="M146" i="4" a="1"/>
  <c r="M146" i="4" s="1"/>
  <c r="P146" i="4" a="1"/>
  <c r="P146" i="4" s="1"/>
  <c r="W146" i="4" a="1"/>
  <c r="W146" i="4" s="1"/>
  <c r="K146" i="4" a="1"/>
  <c r="K146" i="4" s="1"/>
  <c r="T146" i="4" a="1"/>
  <c r="T146" i="4" s="1"/>
  <c r="AA146" i="4" a="1"/>
  <c r="AA146" i="4" s="1"/>
  <c r="E146" i="4" a="1"/>
  <c r="E146" i="4" s="1"/>
  <c r="F146" i="4" a="1"/>
  <c r="F146" i="4" s="1"/>
  <c r="Y146" i="4" a="1"/>
  <c r="Y146" i="4" s="1"/>
  <c r="S146" i="4" a="1"/>
  <c r="S146" i="4" s="1"/>
  <c r="R146" i="4" a="1"/>
  <c r="R146" i="4" s="1"/>
  <c r="I146" i="4" a="1"/>
  <c r="I146" i="4" s="1"/>
  <c r="B149" i="5"/>
  <c r="M150" i="4" a="1"/>
  <c r="M150" i="4" s="1"/>
  <c r="Z150" i="4" a="1"/>
  <c r="Z150" i="4" s="1"/>
  <c r="K150" i="4" a="1"/>
  <c r="K150" i="4" s="1"/>
  <c r="AD150" i="4" a="1"/>
  <c r="AD150" i="4" s="1"/>
  <c r="P150" i="4" a="1"/>
  <c r="P150" i="4" s="1"/>
  <c r="L150" i="4" a="1"/>
  <c r="L150" i="4" s="1"/>
  <c r="AA150" i="4" a="1"/>
  <c r="AA150" i="4" s="1"/>
  <c r="S150" i="4" a="1"/>
  <c r="S150" i="4" s="1"/>
  <c r="T150" i="4" a="1"/>
  <c r="T150" i="4" s="1"/>
  <c r="R150" i="4" a="1"/>
  <c r="R150" i="4" s="1"/>
  <c r="Y150" i="4" a="1"/>
  <c r="Y150" i="4" s="1"/>
  <c r="W150" i="4" a="1"/>
  <c r="W150" i="4" s="1"/>
  <c r="I150" i="4" a="1"/>
  <c r="I150" i="4" s="1"/>
  <c r="E150" i="4" a="1"/>
  <c r="E150" i="4" s="1"/>
  <c r="F150" i="4" a="1"/>
  <c r="F150" i="4" s="1"/>
  <c r="B153" i="5"/>
  <c r="L154" i="4" a="1"/>
  <c r="L154" i="4" s="1"/>
  <c r="K154" i="4" a="1"/>
  <c r="K154" i="4" s="1"/>
  <c r="AD154" i="4" a="1"/>
  <c r="AD154" i="4" s="1"/>
  <c r="M154" i="4" a="1"/>
  <c r="M154" i="4" s="1"/>
  <c r="AA154" i="4" a="1"/>
  <c r="AA154" i="4" s="1"/>
  <c r="Z154" i="4" a="1"/>
  <c r="Z154" i="4" s="1"/>
  <c r="Y154" i="4" a="1"/>
  <c r="Y154" i="4" s="1"/>
  <c r="R154" i="4" a="1"/>
  <c r="R154" i="4" s="1"/>
  <c r="W154" i="4" a="1"/>
  <c r="W154" i="4" s="1"/>
  <c r="T154" i="4" a="1"/>
  <c r="T154" i="4" s="1"/>
  <c r="E154" i="4" a="1"/>
  <c r="E154" i="4" s="1"/>
  <c r="F154" i="4" a="1"/>
  <c r="F154" i="4" s="1"/>
  <c r="P154" i="4" a="1"/>
  <c r="P154" i="4" s="1"/>
  <c r="S154" i="4" a="1"/>
  <c r="S154" i="4" s="1"/>
  <c r="I154" i="4" a="1"/>
  <c r="I154" i="4" s="1"/>
  <c r="B157" i="5"/>
  <c r="AA158" i="4" a="1"/>
  <c r="AA158" i="4" s="1"/>
  <c r="M158" i="4" a="1"/>
  <c r="M158" i="4" s="1"/>
  <c r="P158" i="4" a="1"/>
  <c r="P158" i="4" s="1"/>
  <c r="K158" i="4" a="1"/>
  <c r="K158" i="4" s="1"/>
  <c r="Z158" i="4" a="1"/>
  <c r="Z158" i="4" s="1"/>
  <c r="AD158" i="4" a="1"/>
  <c r="AD158" i="4" s="1"/>
  <c r="Y158" i="4" a="1"/>
  <c r="Y158" i="4" s="1"/>
  <c r="W158" i="4" a="1"/>
  <c r="W158" i="4" s="1"/>
  <c r="S158" i="4" a="1"/>
  <c r="S158" i="4" s="1"/>
  <c r="L158" i="4" a="1"/>
  <c r="L158" i="4" s="1"/>
  <c r="T158" i="4" a="1"/>
  <c r="T158" i="4" s="1"/>
  <c r="R158" i="4" a="1"/>
  <c r="R158" i="4" s="1"/>
  <c r="E158" i="4" a="1"/>
  <c r="E158" i="4" s="1"/>
  <c r="F158" i="4" a="1"/>
  <c r="F158" i="4" s="1"/>
  <c r="I158" i="4" a="1"/>
  <c r="I158" i="4" s="1"/>
  <c r="B161" i="5"/>
  <c r="L162" i="4" a="1"/>
  <c r="L162" i="4" s="1"/>
  <c r="AD162" i="4" a="1"/>
  <c r="AD162" i="4" s="1"/>
  <c r="Z162" i="4" a="1"/>
  <c r="Z162" i="4" s="1"/>
  <c r="AA162" i="4" a="1"/>
  <c r="AA162" i="4" s="1"/>
  <c r="M162" i="4" a="1"/>
  <c r="M162" i="4" s="1"/>
  <c r="K162" i="4" a="1"/>
  <c r="K162" i="4" s="1"/>
  <c r="T162" i="4" a="1"/>
  <c r="T162" i="4" s="1"/>
  <c r="P162" i="4" a="1"/>
  <c r="P162" i="4" s="1"/>
  <c r="W162" i="4" a="1"/>
  <c r="W162" i="4" s="1"/>
  <c r="R162" i="4" a="1"/>
  <c r="R162" i="4" s="1"/>
  <c r="S162" i="4" a="1"/>
  <c r="S162" i="4" s="1"/>
  <c r="E162" i="4" a="1"/>
  <c r="E162" i="4" s="1"/>
  <c r="F162" i="4" a="1"/>
  <c r="F162" i="4" s="1"/>
  <c r="Y162" i="4" a="1"/>
  <c r="Y162" i="4" s="1"/>
  <c r="I162" i="4" a="1"/>
  <c r="I162" i="4" s="1"/>
  <c r="B165" i="5"/>
  <c r="M166" i="4" a="1"/>
  <c r="M166" i="4" s="1"/>
  <c r="AD166" i="4" a="1"/>
  <c r="AD166" i="4" s="1"/>
  <c r="Z166" i="4" a="1"/>
  <c r="Z166" i="4" s="1"/>
  <c r="K166" i="4" a="1"/>
  <c r="K166" i="4" s="1"/>
  <c r="P166" i="4" a="1"/>
  <c r="P166" i="4" s="1"/>
  <c r="AA166" i="4" a="1"/>
  <c r="AA166" i="4" s="1"/>
  <c r="W166" i="4" a="1"/>
  <c r="W166" i="4" s="1"/>
  <c r="S166" i="4" a="1"/>
  <c r="S166" i="4" s="1"/>
  <c r="R166" i="4" a="1"/>
  <c r="R166" i="4" s="1"/>
  <c r="T166" i="4" a="1"/>
  <c r="T166" i="4" s="1"/>
  <c r="I166" i="4" a="1"/>
  <c r="I166" i="4" s="1"/>
  <c r="Y166" i="4" a="1"/>
  <c r="Y166" i="4" s="1"/>
  <c r="L166" i="4" a="1"/>
  <c r="L166" i="4" s="1"/>
  <c r="E166" i="4" a="1"/>
  <c r="E166" i="4" s="1"/>
  <c r="F166" i="4" a="1"/>
  <c r="F166" i="4" s="1"/>
  <c r="B169" i="5"/>
  <c r="Y170" i="4" a="1"/>
  <c r="Y170" i="4" s="1"/>
  <c r="L170" i="4" a="1"/>
  <c r="L170" i="4" s="1"/>
  <c r="AD170" i="4" a="1"/>
  <c r="AD170" i="4" s="1"/>
  <c r="K170" i="4" a="1"/>
  <c r="K170" i="4" s="1"/>
  <c r="AA170" i="4" a="1"/>
  <c r="AA170" i="4" s="1"/>
  <c r="Z170" i="4" a="1"/>
  <c r="Z170" i="4" s="1"/>
  <c r="M170" i="4" a="1"/>
  <c r="M170" i="4" s="1"/>
  <c r="R170" i="4" a="1"/>
  <c r="R170" i="4" s="1"/>
  <c r="P170" i="4" a="1"/>
  <c r="P170" i="4" s="1"/>
  <c r="T170" i="4" a="1"/>
  <c r="T170" i="4" s="1"/>
  <c r="S170" i="4" a="1"/>
  <c r="S170" i="4" s="1"/>
  <c r="I170" i="4" a="1"/>
  <c r="I170" i="4" s="1"/>
  <c r="W170" i="4" a="1"/>
  <c r="W170" i="4" s="1"/>
  <c r="E170" i="4" a="1"/>
  <c r="E170" i="4" s="1"/>
  <c r="F170" i="4" a="1"/>
  <c r="F170" i="4" s="1"/>
  <c r="B173" i="5"/>
  <c r="M174" i="4" a="1"/>
  <c r="M174" i="4" s="1"/>
  <c r="AD174" i="4" a="1"/>
  <c r="AD174" i="4" s="1"/>
  <c r="P174" i="4" a="1"/>
  <c r="P174" i="4" s="1"/>
  <c r="K174" i="4" a="1"/>
  <c r="K174" i="4" s="1"/>
  <c r="Z174" i="4" a="1"/>
  <c r="Z174" i="4" s="1"/>
  <c r="R174" i="4" a="1"/>
  <c r="R174" i="4" s="1"/>
  <c r="T174" i="4" a="1"/>
  <c r="T174" i="4" s="1"/>
  <c r="AA174" i="4" a="1"/>
  <c r="AA174" i="4" s="1"/>
  <c r="L174" i="4" a="1"/>
  <c r="L174" i="4" s="1"/>
  <c r="W174" i="4" a="1"/>
  <c r="W174" i="4" s="1"/>
  <c r="Y174" i="4" a="1"/>
  <c r="Y174" i="4" s="1"/>
  <c r="S174" i="4" a="1"/>
  <c r="S174" i="4" s="1"/>
  <c r="I174" i="4" a="1"/>
  <c r="I174" i="4" s="1"/>
  <c r="E174" i="4" a="1"/>
  <c r="E174" i="4" s="1"/>
  <c r="F174" i="4" a="1"/>
  <c r="F174" i="4" s="1"/>
  <c r="B177" i="5"/>
  <c r="Z178" i="4" a="1"/>
  <c r="Z178" i="4" s="1"/>
  <c r="L178" i="4" a="1"/>
  <c r="L178" i="4" s="1"/>
  <c r="M178" i="4" a="1"/>
  <c r="M178" i="4" s="1"/>
  <c r="P178" i="4" a="1"/>
  <c r="P178" i="4" s="1"/>
  <c r="S178" i="4" a="1"/>
  <c r="S178" i="4" s="1"/>
  <c r="R178" i="4" a="1"/>
  <c r="R178" i="4" s="1"/>
  <c r="K178" i="4" a="1"/>
  <c r="K178" i="4" s="1"/>
  <c r="Y178" i="4" a="1"/>
  <c r="Y178" i="4" s="1"/>
  <c r="AD178" i="4" a="1"/>
  <c r="AD178" i="4" s="1"/>
  <c r="T178" i="4" a="1"/>
  <c r="T178" i="4" s="1"/>
  <c r="W178" i="4" a="1"/>
  <c r="W178" i="4" s="1"/>
  <c r="AA178" i="4" a="1"/>
  <c r="AA178" i="4" s="1"/>
  <c r="E178" i="4" a="1"/>
  <c r="E178" i="4" s="1"/>
  <c r="F178" i="4" a="1"/>
  <c r="F178" i="4" s="1"/>
  <c r="I178" i="4" a="1"/>
  <c r="I178" i="4" s="1"/>
  <c r="B181" i="5"/>
  <c r="M182" i="4" a="1"/>
  <c r="M182" i="4" s="1"/>
  <c r="Y182" i="4" a="1"/>
  <c r="Y182" i="4" s="1"/>
  <c r="K182" i="4" a="1"/>
  <c r="K182" i="4" s="1"/>
  <c r="P182" i="4" a="1"/>
  <c r="P182" i="4" s="1"/>
  <c r="AD182" i="4" a="1"/>
  <c r="AD182" i="4" s="1"/>
  <c r="AA182" i="4" a="1"/>
  <c r="AA182" i="4" s="1"/>
  <c r="T182" i="4" a="1"/>
  <c r="T182" i="4" s="1"/>
  <c r="W182" i="4" a="1"/>
  <c r="W182" i="4" s="1"/>
  <c r="L182" i="4" a="1"/>
  <c r="L182" i="4" s="1"/>
  <c r="Z182" i="4" a="1"/>
  <c r="Z182" i="4" s="1"/>
  <c r="R182" i="4" a="1"/>
  <c r="R182" i="4" s="1"/>
  <c r="I182" i="4" a="1"/>
  <c r="I182" i="4" s="1"/>
  <c r="S182" i="4" a="1"/>
  <c r="S182" i="4" s="1"/>
  <c r="E182" i="4" a="1"/>
  <c r="E182" i="4" s="1"/>
  <c r="F182" i="4" a="1"/>
  <c r="F182" i="4" s="1"/>
  <c r="B185" i="5"/>
  <c r="L186" i="4" a="1"/>
  <c r="L186" i="4" s="1"/>
  <c r="AD186" i="4" a="1"/>
  <c r="AD186" i="4" s="1"/>
  <c r="K186" i="4" a="1"/>
  <c r="K186" i="4" s="1"/>
  <c r="AA186" i="4" a="1"/>
  <c r="AA186" i="4" s="1"/>
  <c r="M186" i="4" a="1"/>
  <c r="M186" i="4" s="1"/>
  <c r="Z186" i="4" a="1"/>
  <c r="Z186" i="4" s="1"/>
  <c r="Y186" i="4" a="1"/>
  <c r="Y186" i="4" s="1"/>
  <c r="P186" i="4" a="1"/>
  <c r="P186" i="4" s="1"/>
  <c r="S186" i="4" a="1"/>
  <c r="S186" i="4" s="1"/>
  <c r="R186" i="4" a="1"/>
  <c r="R186" i="4" s="1"/>
  <c r="E186" i="4" a="1"/>
  <c r="E186" i="4" s="1"/>
  <c r="F186" i="4" a="1"/>
  <c r="F186" i="4" s="1"/>
  <c r="I186" i="4" a="1"/>
  <c r="I186" i="4" s="1"/>
  <c r="W186" i="4" a="1"/>
  <c r="W186" i="4" s="1"/>
  <c r="T186" i="4" a="1"/>
  <c r="T186" i="4" s="1"/>
  <c r="B189" i="5"/>
  <c r="M190" i="4" a="1"/>
  <c r="M190" i="4" s="1"/>
  <c r="AD190" i="4" a="1"/>
  <c r="AD190" i="4" s="1"/>
  <c r="P190" i="4" a="1"/>
  <c r="P190" i="4" s="1"/>
  <c r="K190" i="4" a="1"/>
  <c r="K190" i="4" s="1"/>
  <c r="AA190" i="4" a="1"/>
  <c r="AA190" i="4" s="1"/>
  <c r="Z190" i="4" a="1"/>
  <c r="Z190" i="4" s="1"/>
  <c r="W190" i="4" a="1"/>
  <c r="W190" i="4" s="1"/>
  <c r="Y190" i="4" a="1"/>
  <c r="Y190" i="4" s="1"/>
  <c r="T190" i="4" a="1"/>
  <c r="T190" i="4" s="1"/>
  <c r="L190" i="4" a="1"/>
  <c r="L190" i="4" s="1"/>
  <c r="E190" i="4" a="1"/>
  <c r="E190" i="4" s="1"/>
  <c r="F190" i="4" a="1"/>
  <c r="F190" i="4" s="1"/>
  <c r="S190" i="4" a="1"/>
  <c r="S190" i="4" s="1"/>
  <c r="I190" i="4" a="1"/>
  <c r="I190" i="4" s="1"/>
  <c r="R190" i="4" a="1"/>
  <c r="R190" i="4" s="1"/>
  <c r="K100" i="5" a="1"/>
  <c r="K100" i="5" s="1"/>
  <c r="R100" i="5" a="1"/>
  <c r="R100" i="5" s="1"/>
  <c r="Z100" i="5" a="1"/>
  <c r="Z100" i="5" s="1"/>
  <c r="Y100" i="5" a="1"/>
  <c r="Y100" i="5" s="1"/>
  <c r="AC100" i="5" a="1"/>
  <c r="AC100" i="5" s="1"/>
  <c r="K92" i="5" a="1"/>
  <c r="K92" i="5" s="1"/>
  <c r="Z92" i="5" a="1"/>
  <c r="Z92" i="5" s="1"/>
  <c r="Y92" i="5" a="1"/>
  <c r="Y92" i="5" s="1"/>
  <c r="AC92" i="5" a="1"/>
  <c r="AC92" i="5" s="1"/>
  <c r="R92" i="5" a="1"/>
  <c r="R92" i="5" s="1"/>
  <c r="K84" i="5" a="1"/>
  <c r="K84" i="5" s="1"/>
  <c r="AC84" i="5" a="1"/>
  <c r="AC84" i="5" s="1"/>
  <c r="Y84" i="5" a="1"/>
  <c r="Y84" i="5" s="1"/>
  <c r="R84" i="5" a="1"/>
  <c r="R84" i="5" s="1"/>
  <c r="Z84" i="5" a="1"/>
  <c r="Z84" i="5" s="1"/>
  <c r="K76" i="5" a="1"/>
  <c r="K76" i="5" s="1"/>
  <c r="Z76" i="5" a="1"/>
  <c r="Z76" i="5" s="1"/>
  <c r="Y76" i="5" a="1"/>
  <c r="Y76" i="5" s="1"/>
  <c r="AC76" i="5" a="1"/>
  <c r="AC76" i="5" s="1"/>
  <c r="R76" i="5" a="1"/>
  <c r="R76" i="5" s="1"/>
  <c r="K64" i="5" a="1"/>
  <c r="K64" i="5" s="1"/>
  <c r="R64" i="5" a="1"/>
  <c r="R64" i="5" s="1"/>
  <c r="Z64" i="5" a="1"/>
  <c r="Z64" i="5" s="1"/>
  <c r="AC64" i="5" a="1"/>
  <c r="AC64" i="5" s="1"/>
  <c r="Y64" i="5" a="1"/>
  <c r="Y64" i="5" s="1"/>
  <c r="K56" i="5" a="1"/>
  <c r="K56" i="5" s="1"/>
  <c r="R56" i="5" a="1"/>
  <c r="R56" i="5" s="1"/>
  <c r="AC56" i="5" a="1"/>
  <c r="AC56" i="5" s="1"/>
  <c r="Y56" i="5" a="1"/>
  <c r="Y56" i="5" s="1"/>
  <c r="Z56" i="5" a="1"/>
  <c r="Z56" i="5" s="1"/>
  <c r="K48" i="5" a="1"/>
  <c r="K48" i="5" s="1"/>
  <c r="R48" i="5" a="1"/>
  <c r="R48" i="5" s="1"/>
  <c r="Z48" i="5" a="1"/>
  <c r="Z48" i="5" s="1"/>
  <c r="AC48" i="5" a="1"/>
  <c r="AC48" i="5" s="1"/>
  <c r="Y48" i="5" a="1"/>
  <c r="Y48" i="5" s="1"/>
  <c r="K40" i="5" a="1"/>
  <c r="K40" i="5" s="1"/>
  <c r="AC40" i="5" a="1"/>
  <c r="AC40" i="5" s="1"/>
  <c r="Y40" i="5" a="1"/>
  <c r="Y40" i="5" s="1"/>
  <c r="Z40" i="5" a="1"/>
  <c r="Z40" i="5" s="1"/>
  <c r="R40" i="5" a="1"/>
  <c r="R40" i="5" s="1"/>
  <c r="K32" i="5" a="1"/>
  <c r="K32" i="5" s="1"/>
  <c r="R32" i="5" a="1"/>
  <c r="R32" i="5" s="1"/>
  <c r="Z32" i="5" a="1"/>
  <c r="Z32" i="5" s="1"/>
  <c r="AC32" i="5" a="1"/>
  <c r="AC32" i="5" s="1"/>
  <c r="Y32" i="5" a="1"/>
  <c r="Y32" i="5" s="1"/>
  <c r="K28" i="5" a="1"/>
  <c r="K28" i="5" s="1"/>
  <c r="R28" i="5" a="1"/>
  <c r="R28" i="5" s="1"/>
  <c r="Z28" i="5" a="1"/>
  <c r="Z28" i="5" s="1"/>
  <c r="Y28" i="5" a="1"/>
  <c r="Y28" i="5" s="1"/>
  <c r="AC28" i="5" a="1"/>
  <c r="AC28" i="5" s="1"/>
  <c r="K20" i="5" a="1"/>
  <c r="K20" i="5" s="1"/>
  <c r="R20" i="5" a="1"/>
  <c r="R20" i="5" s="1"/>
  <c r="AC20" i="5" a="1"/>
  <c r="AC20" i="5" s="1"/>
  <c r="Z20" i="5" a="1"/>
  <c r="Z20" i="5" s="1"/>
  <c r="Y20" i="5" a="1"/>
  <c r="Y20" i="5" s="1"/>
  <c r="Z12" i="5" a="1"/>
  <c r="Z12" i="5" s="1"/>
  <c r="Y12" i="5" a="1"/>
  <c r="Y12" i="5" s="1"/>
  <c r="AC12" i="5" a="1"/>
  <c r="AC12" i="5" s="1"/>
  <c r="K108" i="5" a="1"/>
  <c r="K108" i="5" s="1"/>
  <c r="R108" i="5" a="1"/>
  <c r="R108" i="5" s="1"/>
  <c r="Z108" i="5" a="1"/>
  <c r="Z108" i="5" s="1"/>
  <c r="AC108" i="5" a="1"/>
  <c r="AC108" i="5" s="1"/>
  <c r="Y108" i="5" a="1"/>
  <c r="Y108" i="5" s="1"/>
  <c r="K116" i="5" a="1"/>
  <c r="K116" i="5" s="1"/>
  <c r="R116" i="5" a="1"/>
  <c r="R116" i="5" s="1"/>
  <c r="Y116" i="5" a="1"/>
  <c r="Y116" i="5" s="1"/>
  <c r="Z116" i="5" a="1"/>
  <c r="Z116" i="5" s="1"/>
  <c r="AC116" i="5" a="1"/>
  <c r="AC116" i="5" s="1"/>
  <c r="K128" i="5" a="1"/>
  <c r="K128" i="5" s="1"/>
  <c r="AC128" i="5" a="1"/>
  <c r="AC128" i="5" s="1"/>
  <c r="Y128" i="5" a="1"/>
  <c r="Y128" i="5" s="1"/>
  <c r="Z128" i="5" a="1"/>
  <c r="Z128" i="5" s="1"/>
  <c r="R128" i="5" a="1"/>
  <c r="R128" i="5" s="1"/>
  <c r="K144" i="5" a="1"/>
  <c r="K144" i="5" s="1"/>
  <c r="R144" i="5" a="1"/>
  <c r="R144" i="5" s="1"/>
  <c r="Y144" i="5" a="1"/>
  <c r="Y144" i="5" s="1"/>
  <c r="AC144" i="5" a="1"/>
  <c r="AC144" i="5" s="1"/>
  <c r="Z144" i="5" a="1"/>
  <c r="Z144" i="5" s="1"/>
  <c r="K152" i="5" a="1"/>
  <c r="K152" i="5" s="1"/>
  <c r="Z152" i="5" a="1"/>
  <c r="Z152" i="5" s="1"/>
  <c r="R152" i="5" a="1"/>
  <c r="R152" i="5" s="1"/>
  <c r="AC152" i="5" a="1"/>
  <c r="AC152" i="5" s="1"/>
  <c r="Y152" i="5" a="1"/>
  <c r="Y152" i="5" s="1"/>
  <c r="K160" i="5" a="1"/>
  <c r="K160" i="5" s="1"/>
  <c r="Z160" i="5" a="1"/>
  <c r="Z160" i="5" s="1"/>
  <c r="R160" i="5" a="1"/>
  <c r="R160" i="5" s="1"/>
  <c r="AC160" i="5" a="1"/>
  <c r="AC160" i="5" s="1"/>
  <c r="Y160" i="5" a="1"/>
  <c r="Y160" i="5" s="1"/>
  <c r="K172" i="5" a="1"/>
  <c r="K172" i="5" s="1"/>
  <c r="R172" i="5" a="1"/>
  <c r="R172" i="5" s="1"/>
  <c r="Z172" i="5" a="1"/>
  <c r="Z172" i="5" s="1"/>
  <c r="AC172" i="5" a="1"/>
  <c r="AC172" i="5" s="1"/>
  <c r="Y172" i="5" a="1"/>
  <c r="Y172" i="5" s="1"/>
  <c r="K180" i="5" a="1"/>
  <c r="K180" i="5" s="1"/>
  <c r="Z180" i="5" a="1"/>
  <c r="Z180" i="5" s="1"/>
  <c r="R180" i="5" a="1"/>
  <c r="R180" i="5" s="1"/>
  <c r="Y180" i="5" a="1"/>
  <c r="Y180" i="5" s="1"/>
  <c r="AC180" i="5" a="1"/>
  <c r="AC180" i="5" s="1"/>
  <c r="K188" i="5" a="1"/>
  <c r="K188" i="5" s="1"/>
  <c r="Z188" i="5" a="1"/>
  <c r="Z188" i="5" s="1"/>
  <c r="R188" i="5" a="1"/>
  <c r="R188" i="5" s="1"/>
  <c r="AC188" i="5" a="1"/>
  <c r="AC188" i="5" s="1"/>
  <c r="Y188" i="5" a="1"/>
  <c r="Y188" i="5" s="1"/>
  <c r="O200" i="5" a="1"/>
  <c r="O200" i="5" s="1"/>
  <c r="L200" i="5" a="1"/>
  <c r="L200" i="5" s="1"/>
  <c r="P200" i="5" a="1"/>
  <c r="P200" i="5" s="1"/>
  <c r="M200" i="5" a="1"/>
  <c r="M200" i="5" s="1"/>
  <c r="N200" i="5" a="1"/>
  <c r="N200" i="5" s="1"/>
  <c r="K200" i="5" a="1"/>
  <c r="K200" i="5" s="1"/>
  <c r="S200" i="5" a="1"/>
  <c r="S200" i="5" s="1"/>
  <c r="W200" i="5" a="1"/>
  <c r="W200" i="5" s="1"/>
  <c r="T200" i="5" a="1"/>
  <c r="T200" i="5" s="1"/>
  <c r="AA200" i="5" a="1"/>
  <c r="AA200" i="5" s="1"/>
  <c r="AB200" i="5" a="1"/>
  <c r="AB200" i="5" s="1"/>
  <c r="Z200" i="5" a="1"/>
  <c r="Z200" i="5" s="1"/>
  <c r="U200" i="5" a="1"/>
  <c r="U200" i="5" s="1"/>
  <c r="V200" i="5" a="1"/>
  <c r="V200" i="5" s="1"/>
  <c r="Y200" i="5" a="1"/>
  <c r="Y200" i="5" s="1"/>
  <c r="AC200" i="5" a="1"/>
  <c r="AC200" i="5" s="1"/>
  <c r="R200" i="5" a="1"/>
  <c r="R200" i="5" s="1"/>
  <c r="O208" i="5" a="1"/>
  <c r="O208" i="5" s="1"/>
  <c r="K208" i="5" a="1"/>
  <c r="K208" i="5" s="1"/>
  <c r="L208" i="5" a="1"/>
  <c r="L208" i="5" s="1"/>
  <c r="P208" i="5" a="1"/>
  <c r="P208" i="5" s="1"/>
  <c r="N208" i="5" a="1"/>
  <c r="N208" i="5" s="1"/>
  <c r="M208" i="5" a="1"/>
  <c r="M208" i="5" s="1"/>
  <c r="R208" i="5" a="1"/>
  <c r="R208" i="5" s="1"/>
  <c r="U208" i="5" a="1"/>
  <c r="U208" i="5" s="1"/>
  <c r="S208" i="5" a="1"/>
  <c r="S208" i="5" s="1"/>
  <c r="AB208" i="5" a="1"/>
  <c r="AB208" i="5" s="1"/>
  <c r="W208" i="5" a="1"/>
  <c r="W208" i="5" s="1"/>
  <c r="Z208" i="5" a="1"/>
  <c r="Z208" i="5" s="1"/>
  <c r="T208" i="5" a="1"/>
  <c r="T208" i="5" s="1"/>
  <c r="V208" i="5" a="1"/>
  <c r="V208" i="5" s="1"/>
  <c r="Y208" i="5" a="1"/>
  <c r="Y208" i="5" s="1"/>
  <c r="AC208" i="5" a="1"/>
  <c r="AC208" i="5" s="1"/>
  <c r="AA208" i="5" a="1"/>
  <c r="AA208" i="5" s="1"/>
  <c r="O216" i="5" a="1"/>
  <c r="O216" i="5" s="1"/>
  <c r="N216" i="5" a="1"/>
  <c r="N216" i="5" s="1"/>
  <c r="K216" i="5" a="1"/>
  <c r="K216" i="5" s="1"/>
  <c r="L216" i="5" a="1"/>
  <c r="L216" i="5" s="1"/>
  <c r="M216" i="5" a="1"/>
  <c r="M216" i="5" s="1"/>
  <c r="S216" i="5" a="1"/>
  <c r="S216" i="5" s="1"/>
  <c r="W216" i="5" a="1"/>
  <c r="W216" i="5" s="1"/>
  <c r="P216" i="5" a="1"/>
  <c r="P216" i="5" s="1"/>
  <c r="AA216" i="5" a="1"/>
  <c r="AA216" i="5" s="1"/>
  <c r="AB216" i="5" a="1"/>
  <c r="AB216" i="5" s="1"/>
  <c r="R216" i="5" a="1"/>
  <c r="R216" i="5" s="1"/>
  <c r="V216" i="5" a="1"/>
  <c r="V216" i="5" s="1"/>
  <c r="Z216" i="5" a="1"/>
  <c r="Z216" i="5" s="1"/>
  <c r="T216" i="5" a="1"/>
  <c r="T216" i="5" s="1"/>
  <c r="U216" i="5" a="1"/>
  <c r="U216" i="5" s="1"/>
  <c r="Y216" i="5" a="1"/>
  <c r="Y216" i="5" s="1"/>
  <c r="AC216" i="5" a="1"/>
  <c r="AC216" i="5" s="1"/>
  <c r="O224" i="5" a="1"/>
  <c r="O224" i="5" s="1"/>
  <c r="M224" i="5" a="1"/>
  <c r="M224" i="5" s="1"/>
  <c r="N224" i="5" a="1"/>
  <c r="N224" i="5" s="1"/>
  <c r="L224" i="5" a="1"/>
  <c r="L224" i="5" s="1"/>
  <c r="K224" i="5" a="1"/>
  <c r="K224" i="5" s="1"/>
  <c r="R224" i="5" a="1"/>
  <c r="R224" i="5" s="1"/>
  <c r="U224" i="5" a="1"/>
  <c r="U224" i="5" s="1"/>
  <c r="W224" i="5" a="1"/>
  <c r="W224" i="5" s="1"/>
  <c r="AB224" i="5" a="1"/>
  <c r="AB224" i="5" s="1"/>
  <c r="P224" i="5" a="1"/>
  <c r="P224" i="5" s="1"/>
  <c r="V224" i="5" a="1"/>
  <c r="V224" i="5" s="1"/>
  <c r="Z224" i="5" a="1"/>
  <c r="Z224" i="5" s="1"/>
  <c r="S224" i="5" a="1"/>
  <c r="S224" i="5" s="1"/>
  <c r="Y224" i="5" a="1"/>
  <c r="Y224" i="5" s="1"/>
  <c r="T224" i="5" a="1"/>
  <c r="T224" i="5" s="1"/>
  <c r="AA224" i="5" a="1"/>
  <c r="AA224" i="5" s="1"/>
  <c r="AC224" i="5" a="1"/>
  <c r="AC224" i="5" s="1"/>
  <c r="O232" i="5" a="1"/>
  <c r="O232" i="5" s="1"/>
  <c r="L232" i="5" a="1"/>
  <c r="L232" i="5" s="1"/>
  <c r="M232" i="5" a="1"/>
  <c r="M232" i="5" s="1"/>
  <c r="K232" i="5" a="1"/>
  <c r="K232" i="5" s="1"/>
  <c r="N232" i="5" a="1"/>
  <c r="N232" i="5" s="1"/>
  <c r="P232" i="5" a="1"/>
  <c r="P232" i="5" s="1"/>
  <c r="S232" i="5" a="1"/>
  <c r="S232" i="5" s="1"/>
  <c r="W232" i="5" a="1"/>
  <c r="W232" i="5" s="1"/>
  <c r="R232" i="5" a="1"/>
  <c r="R232" i="5" s="1"/>
  <c r="V232" i="5" a="1"/>
  <c r="V232" i="5" s="1"/>
  <c r="AA232" i="5" a="1"/>
  <c r="AA232" i="5" s="1"/>
  <c r="AB232" i="5" a="1"/>
  <c r="AB232" i="5" s="1"/>
  <c r="U232" i="5" a="1"/>
  <c r="U232" i="5" s="1"/>
  <c r="Z232" i="5" a="1"/>
  <c r="Z232" i="5" s="1"/>
  <c r="Y232" i="5" a="1"/>
  <c r="Y232" i="5" s="1"/>
  <c r="T232" i="5" a="1"/>
  <c r="T232" i="5" s="1"/>
  <c r="AC232" i="5" a="1"/>
  <c r="AC232" i="5" s="1"/>
  <c r="L240" i="5" a="1"/>
  <c r="L240" i="5" s="1"/>
  <c r="N240" i="5" a="1"/>
  <c r="N240" i="5" s="1"/>
  <c r="P240" i="5" a="1"/>
  <c r="P240" i="5" s="1"/>
  <c r="K240" i="5" a="1"/>
  <c r="K240" i="5" s="1"/>
  <c r="O240" i="5" a="1"/>
  <c r="O240" i="5" s="1"/>
  <c r="M240" i="5" a="1"/>
  <c r="M240" i="5" s="1"/>
  <c r="R240" i="5" a="1"/>
  <c r="R240" i="5" s="1"/>
  <c r="U240" i="5" a="1"/>
  <c r="U240" i="5" s="1"/>
  <c r="V240" i="5" a="1"/>
  <c r="V240" i="5" s="1"/>
  <c r="T240" i="5" a="1"/>
  <c r="T240" i="5" s="1"/>
  <c r="Z240" i="5" a="1"/>
  <c r="Z240" i="5" s="1"/>
  <c r="Y240" i="5" a="1"/>
  <c r="Y240" i="5" s="1"/>
  <c r="S240" i="5" a="1"/>
  <c r="S240" i="5" s="1"/>
  <c r="AB240" i="5" a="1"/>
  <c r="AB240" i="5" s="1"/>
  <c r="W240" i="5" a="1"/>
  <c r="W240" i="5" s="1"/>
  <c r="AA240" i="5" a="1"/>
  <c r="AA240" i="5" s="1"/>
  <c r="AC240" i="5" a="1"/>
  <c r="AC240" i="5" s="1"/>
  <c r="L252" i="5" a="1"/>
  <c r="L252" i="5" s="1"/>
  <c r="N252" i="5" a="1"/>
  <c r="N252" i="5" s="1"/>
  <c r="P252" i="5" a="1"/>
  <c r="P252" i="5" s="1"/>
  <c r="M252" i="5" a="1"/>
  <c r="M252" i="5" s="1"/>
  <c r="O252" i="5" a="1"/>
  <c r="O252" i="5" s="1"/>
  <c r="K252" i="5" a="1"/>
  <c r="K252" i="5" s="1"/>
  <c r="T252" i="5" a="1"/>
  <c r="T252" i="5" s="1"/>
  <c r="U252" i="5" a="1"/>
  <c r="U252" i="5" s="1"/>
  <c r="S252" i="5" a="1"/>
  <c r="S252" i="5" s="1"/>
  <c r="Z252" i="5" a="1"/>
  <c r="Z252" i="5" s="1"/>
  <c r="V252" i="5" a="1"/>
  <c r="V252" i="5" s="1"/>
  <c r="Y252" i="5" a="1"/>
  <c r="Y252" i="5" s="1"/>
  <c r="W252" i="5" a="1"/>
  <c r="W252" i="5" s="1"/>
  <c r="R252" i="5" a="1"/>
  <c r="R252" i="5" s="1"/>
  <c r="AA252" i="5" a="1"/>
  <c r="AA252" i="5" s="1"/>
  <c r="AB252" i="5" a="1"/>
  <c r="AB252" i="5" s="1"/>
  <c r="AC252" i="5" a="1"/>
  <c r="AC252" i="5" s="1"/>
  <c r="L257" i="5" a="1"/>
  <c r="L257" i="5" s="1"/>
  <c r="N257" i="5" a="1"/>
  <c r="N257" i="5" s="1"/>
  <c r="P257" i="5" a="1"/>
  <c r="P257" i="5" s="1"/>
  <c r="K257" i="5" a="1"/>
  <c r="K257" i="5" s="1"/>
  <c r="O257" i="5" a="1"/>
  <c r="O257" i="5" s="1"/>
  <c r="M257" i="5" a="1"/>
  <c r="M257" i="5" s="1"/>
  <c r="T257" i="5" a="1"/>
  <c r="T257" i="5" s="1"/>
  <c r="W257" i="5" a="1"/>
  <c r="W257" i="5" s="1"/>
  <c r="AA257" i="5" a="1"/>
  <c r="AA257" i="5" s="1"/>
  <c r="U257" i="5" a="1"/>
  <c r="U257" i="5" s="1"/>
  <c r="Y257" i="5" a="1"/>
  <c r="Y257" i="5" s="1"/>
  <c r="V257" i="5" a="1"/>
  <c r="V257" i="5" s="1"/>
  <c r="R257" i="5" a="1"/>
  <c r="R257" i="5" s="1"/>
  <c r="AB257" i="5" a="1"/>
  <c r="AB257" i="5" s="1"/>
  <c r="S257" i="5" a="1"/>
  <c r="S257" i="5" s="1"/>
  <c r="Z257" i="5" a="1"/>
  <c r="Z257" i="5" s="1"/>
  <c r="AC257" i="5" a="1"/>
  <c r="AC257" i="5" s="1"/>
  <c r="L265" i="5" a="1"/>
  <c r="L265" i="5" s="1"/>
  <c r="N265" i="5" a="1"/>
  <c r="N265" i="5" s="1"/>
  <c r="P265" i="5" a="1"/>
  <c r="P265" i="5" s="1"/>
  <c r="M265" i="5" a="1"/>
  <c r="M265" i="5" s="1"/>
  <c r="O265" i="5" a="1"/>
  <c r="O265" i="5" s="1"/>
  <c r="S265" i="5" a="1"/>
  <c r="S265" i="5" s="1"/>
  <c r="V265" i="5" a="1"/>
  <c r="V265" i="5" s="1"/>
  <c r="R265" i="5" a="1"/>
  <c r="R265" i="5" s="1"/>
  <c r="U265" i="5" a="1"/>
  <c r="U265" i="5" s="1"/>
  <c r="W265" i="5" a="1"/>
  <c r="W265" i="5" s="1"/>
  <c r="Y265" i="5" a="1"/>
  <c r="Y265" i="5" s="1"/>
  <c r="T265" i="5" a="1"/>
  <c r="T265" i="5" s="1"/>
  <c r="K265" i="5" a="1"/>
  <c r="K265" i="5" s="1"/>
  <c r="AC265" i="5" a="1"/>
  <c r="AC265" i="5" s="1"/>
  <c r="Z265" i="5" a="1"/>
  <c r="Z265" i="5" s="1"/>
  <c r="AB265" i="5" a="1"/>
  <c r="AB265" i="5" s="1"/>
  <c r="AA265" i="5" a="1"/>
  <c r="AA265" i="5" s="1"/>
  <c r="L273" i="5" a="1"/>
  <c r="L273" i="5" s="1"/>
  <c r="N273" i="5" a="1"/>
  <c r="N273" i="5" s="1"/>
  <c r="P273" i="5" a="1"/>
  <c r="P273" i="5" s="1"/>
  <c r="K273" i="5" a="1"/>
  <c r="K273" i="5" s="1"/>
  <c r="O273" i="5" a="1"/>
  <c r="O273" i="5" s="1"/>
  <c r="M273" i="5" a="1"/>
  <c r="M273" i="5" s="1"/>
  <c r="T273" i="5" a="1"/>
  <c r="T273" i="5" s="1"/>
  <c r="W273" i="5" a="1"/>
  <c r="W273" i="5" s="1"/>
  <c r="AA273" i="5" a="1"/>
  <c r="AA273" i="5" s="1"/>
  <c r="R273" i="5" a="1"/>
  <c r="R273" i="5" s="1"/>
  <c r="Y273" i="5" a="1"/>
  <c r="Y273" i="5" s="1"/>
  <c r="S273" i="5" a="1"/>
  <c r="S273" i="5" s="1"/>
  <c r="U273" i="5" a="1"/>
  <c r="U273" i="5" s="1"/>
  <c r="V273" i="5" a="1"/>
  <c r="V273" i="5" s="1"/>
  <c r="Z273" i="5" a="1"/>
  <c r="Z273" i="5" s="1"/>
  <c r="AC273" i="5" a="1"/>
  <c r="AC273" i="5" s="1"/>
  <c r="AB273" i="5" a="1"/>
  <c r="AB273" i="5" s="1"/>
  <c r="K281" i="5" a="1"/>
  <c r="K281" i="5" s="1"/>
  <c r="N281" i="5" a="1"/>
  <c r="N281" i="5" s="1"/>
  <c r="L281" i="5" a="1"/>
  <c r="L281" i="5" s="1"/>
  <c r="P281" i="5" a="1"/>
  <c r="P281" i="5" s="1"/>
  <c r="M281" i="5" a="1"/>
  <c r="M281" i="5" s="1"/>
  <c r="S281" i="5" a="1"/>
  <c r="S281" i="5" s="1"/>
  <c r="V281" i="5" a="1"/>
  <c r="V281" i="5" s="1"/>
  <c r="R281" i="5" a="1"/>
  <c r="R281" i="5" s="1"/>
  <c r="U281" i="5" a="1"/>
  <c r="U281" i="5" s="1"/>
  <c r="T281" i="5" a="1"/>
  <c r="T281" i="5" s="1"/>
  <c r="AA281" i="5" a="1"/>
  <c r="AA281" i="5" s="1"/>
  <c r="Y281" i="5" a="1"/>
  <c r="Y281" i="5" s="1"/>
  <c r="O281" i="5" a="1"/>
  <c r="O281" i="5" s="1"/>
  <c r="W281" i="5" a="1"/>
  <c r="W281" i="5" s="1"/>
  <c r="AC281" i="5" a="1"/>
  <c r="AC281" i="5" s="1"/>
  <c r="Z281" i="5" a="1"/>
  <c r="Z281" i="5" s="1"/>
  <c r="AB281" i="5" a="1"/>
  <c r="AB281" i="5" s="1"/>
  <c r="K289" i="5" a="1"/>
  <c r="K289" i="5" s="1"/>
  <c r="N289" i="5" a="1"/>
  <c r="N289" i="5" s="1"/>
  <c r="L289" i="5" a="1"/>
  <c r="L289" i="5" s="1"/>
  <c r="P289" i="5" a="1"/>
  <c r="P289" i="5" s="1"/>
  <c r="S289" i="5" a="1"/>
  <c r="S289" i="5" s="1"/>
  <c r="V289" i="5" a="1"/>
  <c r="V289" i="5" s="1"/>
  <c r="O289" i="5" a="1"/>
  <c r="O289" i="5" s="1"/>
  <c r="U289" i="5" a="1"/>
  <c r="U289" i="5" s="1"/>
  <c r="AA289" i="5" a="1"/>
  <c r="AA289" i="5" s="1"/>
  <c r="T289" i="5" a="1"/>
  <c r="T289" i="5" s="1"/>
  <c r="Y289" i="5" a="1"/>
  <c r="Y289" i="5" s="1"/>
  <c r="R289" i="5" a="1"/>
  <c r="R289" i="5" s="1"/>
  <c r="W289" i="5" a="1"/>
  <c r="W289" i="5" s="1"/>
  <c r="M289" i="5" a="1"/>
  <c r="M289" i="5" s="1"/>
  <c r="AB289" i="5" a="1"/>
  <c r="AB289" i="5" s="1"/>
  <c r="Z289" i="5" a="1"/>
  <c r="Z289" i="5" s="1"/>
  <c r="AC289" i="5" a="1"/>
  <c r="AC289" i="5" s="1"/>
  <c r="K297" i="5" a="1"/>
  <c r="K297" i="5" s="1"/>
  <c r="N297" i="5" a="1"/>
  <c r="N297" i="5" s="1"/>
  <c r="L297" i="5" a="1"/>
  <c r="L297" i="5" s="1"/>
  <c r="P297" i="5" a="1"/>
  <c r="P297" i="5" s="1"/>
  <c r="M297" i="5" a="1"/>
  <c r="M297" i="5" s="1"/>
  <c r="S297" i="5" a="1"/>
  <c r="S297" i="5" s="1"/>
  <c r="V297" i="5" a="1"/>
  <c r="V297" i="5" s="1"/>
  <c r="U297" i="5" a="1"/>
  <c r="U297" i="5" s="1"/>
  <c r="O297" i="5" a="1"/>
  <c r="O297" i="5" s="1"/>
  <c r="T297" i="5" a="1"/>
  <c r="T297" i="5" s="1"/>
  <c r="Y297" i="5" a="1"/>
  <c r="Y297" i="5" s="1"/>
  <c r="AA297" i="5" a="1"/>
  <c r="AA297" i="5" s="1"/>
  <c r="AB297" i="5" a="1"/>
  <c r="AB297" i="5" s="1"/>
  <c r="W297" i="5" a="1"/>
  <c r="W297" i="5" s="1"/>
  <c r="Z297" i="5" a="1"/>
  <c r="Z297" i="5" s="1"/>
  <c r="R297" i="5" a="1"/>
  <c r="R297" i="5" s="1"/>
  <c r="AC297" i="5" a="1"/>
  <c r="AC297" i="5" s="1"/>
  <c r="K97" i="5" a="1"/>
  <c r="K97" i="5" s="1"/>
  <c r="R97" i="5" a="1"/>
  <c r="R97" i="5" s="1"/>
  <c r="Z97" i="5" a="1"/>
  <c r="Z97" i="5" s="1"/>
  <c r="Y97" i="5" a="1"/>
  <c r="Y97" i="5" s="1"/>
  <c r="AC97" i="5" a="1"/>
  <c r="AC97" i="5" s="1"/>
  <c r="K85" i="5" a="1"/>
  <c r="K85" i="5" s="1"/>
  <c r="R85" i="5" a="1"/>
  <c r="R85" i="5" s="1"/>
  <c r="Z85" i="5" a="1"/>
  <c r="Z85" i="5" s="1"/>
  <c r="AC85" i="5" a="1"/>
  <c r="AC85" i="5" s="1"/>
  <c r="Y85" i="5" a="1"/>
  <c r="Y85" i="5" s="1"/>
  <c r="K77" i="5" a="1"/>
  <c r="K77" i="5" s="1"/>
  <c r="R77" i="5" a="1"/>
  <c r="R77" i="5" s="1"/>
  <c r="AC77" i="5" a="1"/>
  <c r="AC77" i="5" s="1"/>
  <c r="Z77" i="5" a="1"/>
  <c r="Z77" i="5" s="1"/>
  <c r="Y77" i="5" a="1"/>
  <c r="Y77" i="5" s="1"/>
  <c r="K69" i="5" a="1"/>
  <c r="K69" i="5" s="1"/>
  <c r="R69" i="5" a="1"/>
  <c r="R69" i="5" s="1"/>
  <c r="Z69" i="5" a="1"/>
  <c r="Z69" i="5" s="1"/>
  <c r="Y69" i="5" a="1"/>
  <c r="Y69" i="5" s="1"/>
  <c r="AC69" i="5" a="1"/>
  <c r="AC69" i="5" s="1"/>
  <c r="K65" i="5" a="1"/>
  <c r="K65" i="5" s="1"/>
  <c r="Z65" i="5" a="1"/>
  <c r="Z65" i="5" s="1"/>
  <c r="Y65" i="5" a="1"/>
  <c r="Y65" i="5" s="1"/>
  <c r="R65" i="5" a="1"/>
  <c r="R65" i="5" s="1"/>
  <c r="AC65" i="5" a="1"/>
  <c r="AC65" i="5" s="1"/>
  <c r="K57" i="5" a="1"/>
  <c r="K57" i="5" s="1"/>
  <c r="R57" i="5" a="1"/>
  <c r="R57" i="5" s="1"/>
  <c r="Z57" i="5" a="1"/>
  <c r="Z57" i="5" s="1"/>
  <c r="Y57" i="5" a="1"/>
  <c r="Y57" i="5" s="1"/>
  <c r="AC57" i="5" a="1"/>
  <c r="AC57" i="5" s="1"/>
  <c r="K49" i="5" a="1"/>
  <c r="K49" i="5" s="1"/>
  <c r="R49" i="5" a="1"/>
  <c r="R49" i="5" s="1"/>
  <c r="Z49" i="5" a="1"/>
  <c r="Z49" i="5" s="1"/>
  <c r="Y49" i="5" a="1"/>
  <c r="Y49" i="5" s="1"/>
  <c r="AC49" i="5" a="1"/>
  <c r="AC49" i="5" s="1"/>
  <c r="K41" i="5" a="1"/>
  <c r="K41" i="5" s="1"/>
  <c r="R41" i="5" a="1"/>
  <c r="R41" i="5" s="1"/>
  <c r="Z41" i="5" a="1"/>
  <c r="Z41" i="5" s="1"/>
  <c r="Y41" i="5" a="1"/>
  <c r="Y41" i="5" s="1"/>
  <c r="AC41" i="5" a="1"/>
  <c r="AC41" i="5" s="1"/>
  <c r="K25" i="5" a="1"/>
  <c r="K25" i="5" s="1"/>
  <c r="R25" i="5" a="1"/>
  <c r="R25" i="5" s="1"/>
  <c r="Z25" i="5" a="1"/>
  <c r="Z25" i="5" s="1"/>
  <c r="AC25" i="5" a="1"/>
  <c r="AC25" i="5" s="1"/>
  <c r="Y25" i="5" a="1"/>
  <c r="Y25" i="5" s="1"/>
  <c r="K17" i="5" a="1"/>
  <c r="K17" i="5" s="1"/>
  <c r="R17" i="5" a="1"/>
  <c r="R17" i="5" s="1"/>
  <c r="Z17" i="5" a="1"/>
  <c r="Z17" i="5" s="1"/>
  <c r="Y17" i="5" a="1"/>
  <c r="Y17" i="5" s="1"/>
  <c r="AC17" i="5" a="1"/>
  <c r="AC17" i="5" s="1"/>
  <c r="AC13" i="5" a="1"/>
  <c r="AC13" i="5" s="1"/>
  <c r="Z13" i="5" a="1"/>
  <c r="Z13" i="5" s="1"/>
  <c r="Y13" i="5" a="1"/>
  <c r="Y13" i="5" s="1"/>
  <c r="K103" i="5" a="1"/>
  <c r="K103" i="5" s="1"/>
  <c r="Z103" i="5" a="1"/>
  <c r="Z103" i="5" s="1"/>
  <c r="Y103" i="5" a="1"/>
  <c r="Y103" i="5" s="1"/>
  <c r="R103" i="5" a="1"/>
  <c r="R103" i="5" s="1"/>
  <c r="AC103" i="5" a="1"/>
  <c r="AC103" i="5" s="1"/>
  <c r="K115" i="5" a="1"/>
  <c r="K115" i="5" s="1"/>
  <c r="R115" i="5" a="1"/>
  <c r="R115" i="5" s="1"/>
  <c r="Z115" i="5" a="1"/>
  <c r="Z115" i="5" s="1"/>
  <c r="AC115" i="5" a="1"/>
  <c r="AC115" i="5" s="1"/>
  <c r="Y115" i="5" a="1"/>
  <c r="Y115" i="5" s="1"/>
  <c r="K123" i="5" a="1"/>
  <c r="K123" i="5" s="1"/>
  <c r="AC123" i="5" a="1"/>
  <c r="AC123" i="5" s="1"/>
  <c r="R123" i="5" a="1"/>
  <c r="R123" i="5" s="1"/>
  <c r="Z123" i="5" a="1"/>
  <c r="Z123" i="5" s="1"/>
  <c r="Y123" i="5" a="1"/>
  <c r="Y123" i="5" s="1"/>
  <c r="K127" i="5" a="1"/>
  <c r="K127" i="5" s="1"/>
  <c r="R127" i="5" a="1"/>
  <c r="R127" i="5" s="1"/>
  <c r="Z127" i="5" a="1"/>
  <c r="Z127" i="5" s="1"/>
  <c r="AC127" i="5" a="1"/>
  <c r="AC127" i="5" s="1"/>
  <c r="Y127" i="5" a="1"/>
  <c r="Y127" i="5" s="1"/>
  <c r="K135" i="5" a="1"/>
  <c r="K135" i="5" s="1"/>
  <c r="R135" i="5" a="1"/>
  <c r="R135" i="5" s="1"/>
  <c r="Z135" i="5" a="1"/>
  <c r="Z135" i="5" s="1"/>
  <c r="Y135" i="5" a="1"/>
  <c r="Y135" i="5" s="1"/>
  <c r="AC135" i="5" a="1"/>
  <c r="AC135" i="5" s="1"/>
  <c r="K143" i="5" a="1"/>
  <c r="K143" i="5" s="1"/>
  <c r="R143" i="5" a="1"/>
  <c r="R143" i="5" s="1"/>
  <c r="Z143" i="5" a="1"/>
  <c r="Z143" i="5" s="1"/>
  <c r="AC143" i="5" a="1"/>
  <c r="AC143" i="5" s="1"/>
  <c r="Y143" i="5" a="1"/>
  <c r="Y143" i="5" s="1"/>
  <c r="K147" i="5" a="1"/>
  <c r="K147" i="5" s="1"/>
  <c r="R147" i="5" a="1"/>
  <c r="R147" i="5" s="1"/>
  <c r="Z147" i="5" a="1"/>
  <c r="Z147" i="5" s="1"/>
  <c r="AC147" i="5" a="1"/>
  <c r="AC147" i="5" s="1"/>
  <c r="Y147" i="5" a="1"/>
  <c r="Y147" i="5" s="1"/>
  <c r="K151" i="5" a="1"/>
  <c r="K151" i="5" s="1"/>
  <c r="R151" i="5" a="1"/>
  <c r="R151" i="5" s="1"/>
  <c r="AC151" i="5" a="1"/>
  <c r="AC151" i="5" s="1"/>
  <c r="Z151" i="5" a="1"/>
  <c r="Z151" i="5" s="1"/>
  <c r="Y151" i="5" a="1"/>
  <c r="Y151" i="5" s="1"/>
  <c r="K155" i="5" a="1"/>
  <c r="K155" i="5" s="1"/>
  <c r="R155" i="5" a="1"/>
  <c r="R155" i="5" s="1"/>
  <c r="Y155" i="5" a="1"/>
  <c r="Y155" i="5" s="1"/>
  <c r="AC155" i="5" a="1"/>
  <c r="AC155" i="5" s="1"/>
  <c r="Z155" i="5" a="1"/>
  <c r="Z155" i="5" s="1"/>
  <c r="K163" i="5" a="1"/>
  <c r="K163" i="5" s="1"/>
  <c r="R163" i="5" a="1"/>
  <c r="R163" i="5" s="1"/>
  <c r="Z163" i="5" a="1"/>
  <c r="Z163" i="5" s="1"/>
  <c r="Y163" i="5" a="1"/>
  <c r="Y163" i="5" s="1"/>
  <c r="AC163" i="5" a="1"/>
  <c r="AC163" i="5" s="1"/>
  <c r="K171" i="5" a="1"/>
  <c r="K171" i="5" s="1"/>
  <c r="R171" i="5" a="1"/>
  <c r="R171" i="5" s="1"/>
  <c r="Z171" i="5" a="1"/>
  <c r="Z171" i="5" s="1"/>
  <c r="Y171" i="5" a="1"/>
  <c r="Y171" i="5" s="1"/>
  <c r="AC171" i="5" a="1"/>
  <c r="AC171" i="5" s="1"/>
  <c r="R179" i="5" a="1"/>
  <c r="R179" i="5" s="1"/>
  <c r="K179" i="5" a="1"/>
  <c r="K179" i="5" s="1"/>
  <c r="Z179" i="5" a="1"/>
  <c r="Z179" i="5" s="1"/>
  <c r="AC179" i="5" a="1"/>
  <c r="AC179" i="5" s="1"/>
  <c r="Y179" i="5" a="1"/>
  <c r="Y179" i="5" s="1"/>
  <c r="K187" i="5" a="1"/>
  <c r="K187" i="5" s="1"/>
  <c r="Z187" i="5" a="1"/>
  <c r="Z187" i="5" s="1"/>
  <c r="Y187" i="5" a="1"/>
  <c r="Y187" i="5" s="1"/>
  <c r="AC187" i="5" a="1"/>
  <c r="AC187" i="5" s="1"/>
  <c r="R187" i="5" a="1"/>
  <c r="R187" i="5" s="1"/>
  <c r="M195" i="5" a="1"/>
  <c r="M195" i="5" s="1"/>
  <c r="P195" i="5" a="1"/>
  <c r="P195" i="5" s="1"/>
  <c r="L195" i="5" a="1"/>
  <c r="L195" i="5" s="1"/>
  <c r="O195" i="5" a="1"/>
  <c r="O195" i="5" s="1"/>
  <c r="K195" i="5" a="1"/>
  <c r="K195" i="5" s="1"/>
  <c r="N195" i="5" a="1"/>
  <c r="N195" i="5" s="1"/>
  <c r="U195" i="5" a="1"/>
  <c r="U195" i="5" s="1"/>
  <c r="V195" i="5" a="1"/>
  <c r="V195" i="5" s="1"/>
  <c r="T195" i="5" a="1"/>
  <c r="T195" i="5" s="1"/>
  <c r="W195" i="5" a="1"/>
  <c r="W195" i="5" s="1"/>
  <c r="Z195" i="5" a="1"/>
  <c r="Z195" i="5" s="1"/>
  <c r="AB195" i="5" a="1"/>
  <c r="AB195" i="5" s="1"/>
  <c r="AC195" i="5" a="1"/>
  <c r="AC195" i="5" s="1"/>
  <c r="R195" i="5" a="1"/>
  <c r="R195" i="5" s="1"/>
  <c r="AA195" i="5" a="1"/>
  <c r="AA195" i="5" s="1"/>
  <c r="Y195" i="5" a="1"/>
  <c r="Y195" i="5" s="1"/>
  <c r="S195" i="5" a="1"/>
  <c r="S195" i="5" s="1"/>
  <c r="M203" i="5" a="1"/>
  <c r="M203" i="5" s="1"/>
  <c r="P203" i="5" a="1"/>
  <c r="P203" i="5" s="1"/>
  <c r="K203" i="5" a="1"/>
  <c r="K203" i="5" s="1"/>
  <c r="O203" i="5" a="1"/>
  <c r="O203" i="5" s="1"/>
  <c r="L203" i="5" a="1"/>
  <c r="L203" i="5" s="1"/>
  <c r="N203" i="5" a="1"/>
  <c r="N203" i="5" s="1"/>
  <c r="S203" i="5" a="1"/>
  <c r="S203" i="5" s="1"/>
  <c r="W203" i="5" a="1"/>
  <c r="W203" i="5" s="1"/>
  <c r="U203" i="5" a="1"/>
  <c r="U203" i="5" s="1"/>
  <c r="AA203" i="5" a="1"/>
  <c r="AA203" i="5" s="1"/>
  <c r="T203" i="5" a="1"/>
  <c r="T203" i="5" s="1"/>
  <c r="V203" i="5" a="1"/>
  <c r="V203" i="5" s="1"/>
  <c r="Z203" i="5" a="1"/>
  <c r="Z203" i="5" s="1"/>
  <c r="AB203" i="5" a="1"/>
  <c r="AB203" i="5" s="1"/>
  <c r="AC203" i="5" a="1"/>
  <c r="AC203" i="5" s="1"/>
  <c r="R203" i="5" a="1"/>
  <c r="R203" i="5" s="1"/>
  <c r="Y203" i="5" a="1"/>
  <c r="Y203" i="5" s="1"/>
  <c r="N207" i="5" a="1"/>
  <c r="N207" i="5" s="1"/>
  <c r="M207" i="5" a="1"/>
  <c r="M207" i="5" s="1"/>
  <c r="O207" i="5" a="1"/>
  <c r="O207" i="5" s="1"/>
  <c r="L207" i="5" a="1"/>
  <c r="L207" i="5" s="1"/>
  <c r="K207" i="5" a="1"/>
  <c r="K207" i="5" s="1"/>
  <c r="T207" i="5" a="1"/>
  <c r="T207" i="5" s="1"/>
  <c r="U207" i="5" a="1"/>
  <c r="U207" i="5" s="1"/>
  <c r="S207" i="5" a="1"/>
  <c r="S207" i="5" s="1"/>
  <c r="P207" i="5" a="1"/>
  <c r="P207" i="5" s="1"/>
  <c r="Z207" i="5" a="1"/>
  <c r="Z207" i="5" s="1"/>
  <c r="R207" i="5" a="1"/>
  <c r="R207" i="5" s="1"/>
  <c r="AB207" i="5" a="1"/>
  <c r="AB207" i="5" s="1"/>
  <c r="Y207" i="5" a="1"/>
  <c r="Y207" i="5" s="1"/>
  <c r="V207" i="5" a="1"/>
  <c r="V207" i="5" s="1"/>
  <c r="AA207" i="5" a="1"/>
  <c r="AA207" i="5" s="1"/>
  <c r="AC207" i="5" a="1"/>
  <c r="AC207" i="5" s="1"/>
  <c r="W207" i="5" a="1"/>
  <c r="W207" i="5" s="1"/>
  <c r="N215" i="5" a="1"/>
  <c r="N215" i="5" s="1"/>
  <c r="L215" i="5" a="1"/>
  <c r="L215" i="5" s="1"/>
  <c r="P215" i="5" a="1"/>
  <c r="P215" i="5" s="1"/>
  <c r="M215" i="5" a="1"/>
  <c r="M215" i="5" s="1"/>
  <c r="O215" i="5" a="1"/>
  <c r="O215" i="5" s="1"/>
  <c r="K215" i="5" a="1"/>
  <c r="K215" i="5" s="1"/>
  <c r="R215" i="5" a="1"/>
  <c r="R215" i="5" s="1"/>
  <c r="V215" i="5" a="1"/>
  <c r="V215" i="5" s="1"/>
  <c r="T215" i="5" a="1"/>
  <c r="T215" i="5" s="1"/>
  <c r="S215" i="5" a="1"/>
  <c r="S215" i="5" s="1"/>
  <c r="AA215" i="5" a="1"/>
  <c r="AA215" i="5" s="1"/>
  <c r="Z215" i="5" a="1"/>
  <c r="Z215" i="5" s="1"/>
  <c r="AB215" i="5" a="1"/>
  <c r="AB215" i="5" s="1"/>
  <c r="Y215" i="5" a="1"/>
  <c r="Y215" i="5" s="1"/>
  <c r="U215" i="5" a="1"/>
  <c r="U215" i="5" s="1"/>
  <c r="W215" i="5" a="1"/>
  <c r="W215" i="5" s="1"/>
  <c r="AC215" i="5" a="1"/>
  <c r="AC215" i="5" s="1"/>
  <c r="N223" i="5" a="1"/>
  <c r="N223" i="5" s="1"/>
  <c r="K223" i="5" a="1"/>
  <c r="K223" i="5" s="1"/>
  <c r="O223" i="5" a="1"/>
  <c r="O223" i="5" s="1"/>
  <c r="L223" i="5" a="1"/>
  <c r="L223" i="5" s="1"/>
  <c r="P223" i="5" a="1"/>
  <c r="P223" i="5" s="1"/>
  <c r="M223" i="5" a="1"/>
  <c r="M223" i="5" s="1"/>
  <c r="T223" i="5" a="1"/>
  <c r="T223" i="5" s="1"/>
  <c r="S223" i="5" a="1"/>
  <c r="S223" i="5" s="1"/>
  <c r="R223" i="5" a="1"/>
  <c r="R223" i="5" s="1"/>
  <c r="W223" i="5" a="1"/>
  <c r="W223" i="5" s="1"/>
  <c r="AA223" i="5" a="1"/>
  <c r="AA223" i="5" s="1"/>
  <c r="Z223" i="5" a="1"/>
  <c r="Z223" i="5" s="1"/>
  <c r="Y223" i="5" a="1"/>
  <c r="Y223" i="5" s="1"/>
  <c r="AB223" i="5" a="1"/>
  <c r="AB223" i="5" s="1"/>
  <c r="U223" i="5" a="1"/>
  <c r="U223" i="5" s="1"/>
  <c r="V223" i="5" a="1"/>
  <c r="V223" i="5" s="1"/>
  <c r="AC223" i="5" a="1"/>
  <c r="AC223" i="5" s="1"/>
  <c r="N231" i="5" a="1"/>
  <c r="N231" i="5" s="1"/>
  <c r="L231" i="5" a="1"/>
  <c r="L231" i="5" s="1"/>
  <c r="O231" i="5" a="1"/>
  <c r="O231" i="5" s="1"/>
  <c r="M231" i="5" a="1"/>
  <c r="M231" i="5" s="1"/>
  <c r="K231" i="5" a="1"/>
  <c r="K231" i="5" s="1"/>
  <c r="R231" i="5" a="1"/>
  <c r="R231" i="5" s="1"/>
  <c r="V231" i="5" a="1"/>
  <c r="V231" i="5" s="1"/>
  <c r="S231" i="5" a="1"/>
  <c r="S231" i="5" s="1"/>
  <c r="W231" i="5" a="1"/>
  <c r="W231" i="5" s="1"/>
  <c r="AA231" i="5" a="1"/>
  <c r="AA231" i="5" s="1"/>
  <c r="Z231" i="5" a="1"/>
  <c r="Z231" i="5" s="1"/>
  <c r="Y231" i="5" a="1"/>
  <c r="Y231" i="5" s="1"/>
  <c r="P231" i="5" a="1"/>
  <c r="P231" i="5" s="1"/>
  <c r="AB231" i="5" a="1"/>
  <c r="AB231" i="5" s="1"/>
  <c r="T231" i="5" a="1"/>
  <c r="T231" i="5" s="1"/>
  <c r="AC231" i="5" a="1"/>
  <c r="AC231" i="5" s="1"/>
  <c r="U231" i="5" a="1"/>
  <c r="U231" i="5" s="1"/>
  <c r="L239" i="5" a="1"/>
  <c r="L239" i="5" s="1"/>
  <c r="N239" i="5" a="1"/>
  <c r="N239" i="5" s="1"/>
  <c r="P239" i="5" a="1"/>
  <c r="P239" i="5" s="1"/>
  <c r="M239" i="5" a="1"/>
  <c r="M239" i="5" s="1"/>
  <c r="K239" i="5" a="1"/>
  <c r="K239" i="5" s="1"/>
  <c r="O239" i="5" a="1"/>
  <c r="O239" i="5" s="1"/>
  <c r="T239" i="5" a="1"/>
  <c r="T239" i="5" s="1"/>
  <c r="R239" i="5" a="1"/>
  <c r="R239" i="5" s="1"/>
  <c r="W239" i="5" a="1"/>
  <c r="W239" i="5" s="1"/>
  <c r="V239" i="5" a="1"/>
  <c r="V239" i="5" s="1"/>
  <c r="AB239" i="5" a="1"/>
  <c r="AB239" i="5" s="1"/>
  <c r="Y239" i="5" a="1"/>
  <c r="Y239" i="5" s="1"/>
  <c r="S239" i="5" a="1"/>
  <c r="S239" i="5" s="1"/>
  <c r="Z239" i="5" a="1"/>
  <c r="Z239" i="5" s="1"/>
  <c r="U239" i="5" a="1"/>
  <c r="U239" i="5" s="1"/>
  <c r="AA239" i="5" a="1"/>
  <c r="AA239" i="5" s="1"/>
  <c r="AC239" i="5" a="1"/>
  <c r="AC239" i="5" s="1"/>
  <c r="L247" i="5" a="1"/>
  <c r="L247" i="5" s="1"/>
  <c r="N247" i="5" a="1"/>
  <c r="N247" i="5" s="1"/>
  <c r="P247" i="5" a="1"/>
  <c r="P247" i="5" s="1"/>
  <c r="K247" i="5" a="1"/>
  <c r="K247" i="5" s="1"/>
  <c r="M247" i="5" a="1"/>
  <c r="M247" i="5" s="1"/>
  <c r="O247" i="5" a="1"/>
  <c r="O247" i="5" s="1"/>
  <c r="R247" i="5" a="1"/>
  <c r="R247" i="5" s="1"/>
  <c r="V247" i="5" a="1"/>
  <c r="V247" i="5" s="1"/>
  <c r="W247" i="5" a="1"/>
  <c r="W247" i="5" s="1"/>
  <c r="U247" i="5" a="1"/>
  <c r="U247" i="5" s="1"/>
  <c r="AA247" i="5" a="1"/>
  <c r="AA247" i="5" s="1"/>
  <c r="AB247" i="5" a="1"/>
  <c r="AB247" i="5" s="1"/>
  <c r="Y247" i="5" a="1"/>
  <c r="Y247" i="5" s="1"/>
  <c r="S247" i="5" a="1"/>
  <c r="S247" i="5" s="1"/>
  <c r="T247" i="5" a="1"/>
  <c r="T247" i="5" s="1"/>
  <c r="Z247" i="5" a="1"/>
  <c r="Z247" i="5" s="1"/>
  <c r="AC247" i="5" a="1"/>
  <c r="AC247" i="5" s="1"/>
  <c r="L251" i="5" a="1"/>
  <c r="L251" i="5" s="1"/>
  <c r="N251" i="5" a="1"/>
  <c r="N251" i="5" s="1"/>
  <c r="P251" i="5" a="1"/>
  <c r="P251" i="5" s="1"/>
  <c r="K251" i="5" a="1"/>
  <c r="K251" i="5" s="1"/>
  <c r="M251" i="5" a="1"/>
  <c r="M251" i="5" s="1"/>
  <c r="O251" i="5" a="1"/>
  <c r="O251" i="5" s="1"/>
  <c r="S251" i="5" a="1"/>
  <c r="S251" i="5" s="1"/>
  <c r="W251" i="5" a="1"/>
  <c r="W251" i="5" s="1"/>
  <c r="V251" i="5" a="1"/>
  <c r="V251" i="5" s="1"/>
  <c r="AA251" i="5" a="1"/>
  <c r="AA251" i="5" s="1"/>
  <c r="U251" i="5" a="1"/>
  <c r="U251" i="5" s="1"/>
  <c r="R251" i="5" a="1"/>
  <c r="R251" i="5" s="1"/>
  <c r="Y251" i="5" a="1"/>
  <c r="Y251" i="5" s="1"/>
  <c r="T251" i="5" a="1"/>
  <c r="T251" i="5" s="1"/>
  <c r="Z251" i="5" a="1"/>
  <c r="Z251" i="5" s="1"/>
  <c r="AB251" i="5" a="1"/>
  <c r="AB251" i="5" s="1"/>
  <c r="AC251" i="5" a="1"/>
  <c r="AC251" i="5" s="1"/>
  <c r="L256" i="5" a="1"/>
  <c r="L256" i="5" s="1"/>
  <c r="N256" i="5" a="1"/>
  <c r="N256" i="5" s="1"/>
  <c r="P256" i="5" a="1"/>
  <c r="P256" i="5" s="1"/>
  <c r="O256" i="5" a="1"/>
  <c r="O256" i="5" s="1"/>
  <c r="M256" i="5" a="1"/>
  <c r="M256" i="5" s="1"/>
  <c r="S256" i="5" a="1"/>
  <c r="S256" i="5" s="1"/>
  <c r="W256" i="5" a="1"/>
  <c r="W256" i="5" s="1"/>
  <c r="K256" i="5" a="1"/>
  <c r="K256" i="5" s="1"/>
  <c r="V256" i="5" a="1"/>
  <c r="V256" i="5" s="1"/>
  <c r="Z256" i="5" a="1"/>
  <c r="Z256" i="5" s="1"/>
  <c r="T256" i="5" a="1"/>
  <c r="T256" i="5" s="1"/>
  <c r="Y256" i="5" a="1"/>
  <c r="Y256" i="5" s="1"/>
  <c r="U256" i="5" a="1"/>
  <c r="U256" i="5" s="1"/>
  <c r="AA256" i="5" a="1"/>
  <c r="AA256" i="5" s="1"/>
  <c r="AB256" i="5" a="1"/>
  <c r="AB256" i="5" s="1"/>
  <c r="AC256" i="5" a="1"/>
  <c r="AC256" i="5" s="1"/>
  <c r="R256" i="5" a="1"/>
  <c r="R256" i="5" s="1"/>
  <c r="L264" i="5" a="1"/>
  <c r="L264" i="5" s="1"/>
  <c r="N264" i="5" a="1"/>
  <c r="N264" i="5" s="1"/>
  <c r="P264" i="5" a="1"/>
  <c r="P264" i="5" s="1"/>
  <c r="O264" i="5" a="1"/>
  <c r="O264" i="5" s="1"/>
  <c r="K264" i="5" a="1"/>
  <c r="K264" i="5" s="1"/>
  <c r="R264" i="5" a="1"/>
  <c r="R264" i="5" s="1"/>
  <c r="U264" i="5" a="1"/>
  <c r="U264" i="5" s="1"/>
  <c r="AA264" i="5" a="1"/>
  <c r="AA264" i="5" s="1"/>
  <c r="T264" i="5" a="1"/>
  <c r="T264" i="5" s="1"/>
  <c r="Z264" i="5" a="1"/>
  <c r="Z264" i="5" s="1"/>
  <c r="V264" i="5" a="1"/>
  <c r="V264" i="5" s="1"/>
  <c r="Y264" i="5" a="1"/>
  <c r="Y264" i="5" s="1"/>
  <c r="W264" i="5" a="1"/>
  <c r="W264" i="5" s="1"/>
  <c r="AB264" i="5" a="1"/>
  <c r="AB264" i="5" s="1"/>
  <c r="M264" i="5" a="1"/>
  <c r="M264" i="5" s="1"/>
  <c r="S264" i="5" a="1"/>
  <c r="S264" i="5" s="1"/>
  <c r="AC264" i="5" a="1"/>
  <c r="AC264" i="5" s="1"/>
  <c r="L272" i="5" a="1"/>
  <c r="L272" i="5" s="1"/>
  <c r="N272" i="5" a="1"/>
  <c r="N272" i="5" s="1"/>
  <c r="P272" i="5" a="1"/>
  <c r="P272" i="5" s="1"/>
  <c r="O272" i="5" a="1"/>
  <c r="O272" i="5" s="1"/>
  <c r="M272" i="5" a="1"/>
  <c r="M272" i="5" s="1"/>
  <c r="K272" i="5" a="1"/>
  <c r="K272" i="5" s="1"/>
  <c r="S272" i="5" a="1"/>
  <c r="S272" i="5" s="1"/>
  <c r="W272" i="5" a="1"/>
  <c r="W272" i="5" s="1"/>
  <c r="V272" i="5" a="1"/>
  <c r="V272" i="5" s="1"/>
  <c r="Z272" i="5" a="1"/>
  <c r="Z272" i="5" s="1"/>
  <c r="Y272" i="5" a="1"/>
  <c r="Y272" i="5" s="1"/>
  <c r="R272" i="5" a="1"/>
  <c r="R272" i="5" s="1"/>
  <c r="AB272" i="5" a="1"/>
  <c r="AB272" i="5" s="1"/>
  <c r="T272" i="5" a="1"/>
  <c r="T272" i="5" s="1"/>
  <c r="AA272" i="5" a="1"/>
  <c r="AA272" i="5" s="1"/>
  <c r="U272" i="5" a="1"/>
  <c r="U272" i="5" s="1"/>
  <c r="AC272" i="5" a="1"/>
  <c r="AC272" i="5" s="1"/>
  <c r="L284" i="5" a="1"/>
  <c r="L284" i="5" s="1"/>
  <c r="O284" i="5" a="1"/>
  <c r="O284" i="5" s="1"/>
  <c r="P284" i="5" a="1"/>
  <c r="P284" i="5" s="1"/>
  <c r="N284" i="5" a="1"/>
  <c r="N284" i="5" s="1"/>
  <c r="T284" i="5" a="1"/>
  <c r="T284" i="5" s="1"/>
  <c r="M284" i="5" a="1"/>
  <c r="M284" i="5" s="1"/>
  <c r="S284" i="5" a="1"/>
  <c r="S284" i="5" s="1"/>
  <c r="V284" i="5" a="1"/>
  <c r="V284" i="5" s="1"/>
  <c r="Z284" i="5" a="1"/>
  <c r="Z284" i="5" s="1"/>
  <c r="R284" i="5" a="1"/>
  <c r="R284" i="5" s="1"/>
  <c r="W284" i="5" a="1"/>
  <c r="W284" i="5" s="1"/>
  <c r="Y284" i="5" a="1"/>
  <c r="Y284" i="5" s="1"/>
  <c r="K284" i="5" a="1"/>
  <c r="K284" i="5" s="1"/>
  <c r="AA284" i="5" a="1"/>
  <c r="AA284" i="5" s="1"/>
  <c r="U284" i="5" a="1"/>
  <c r="U284" i="5" s="1"/>
  <c r="AB284" i="5" a="1"/>
  <c r="AB284" i="5" s="1"/>
  <c r="AC284" i="5" a="1"/>
  <c r="AC284" i="5" s="1"/>
  <c r="L292" i="5" a="1"/>
  <c r="L292" i="5" s="1"/>
  <c r="O292" i="5" a="1"/>
  <c r="O292" i="5" s="1"/>
  <c r="P292" i="5" a="1"/>
  <c r="P292" i="5" s="1"/>
  <c r="N292" i="5" a="1"/>
  <c r="N292" i="5" s="1"/>
  <c r="K292" i="5" a="1"/>
  <c r="K292" i="5" s="1"/>
  <c r="T292" i="5" a="1"/>
  <c r="T292" i="5" s="1"/>
  <c r="S292" i="5" a="1"/>
  <c r="S292" i="5" s="1"/>
  <c r="V292" i="5" a="1"/>
  <c r="V292" i="5" s="1"/>
  <c r="AA292" i="5" a="1"/>
  <c r="AA292" i="5" s="1"/>
  <c r="Z292" i="5" a="1"/>
  <c r="Z292" i="5" s="1"/>
  <c r="R292" i="5" a="1"/>
  <c r="R292" i="5" s="1"/>
  <c r="W292" i="5" a="1"/>
  <c r="W292" i="5" s="1"/>
  <c r="Y292" i="5" a="1"/>
  <c r="Y292" i="5" s="1"/>
  <c r="M292" i="5" a="1"/>
  <c r="M292" i="5" s="1"/>
  <c r="U292" i="5" a="1"/>
  <c r="U292" i="5" s="1"/>
  <c r="AC292" i="5" a="1"/>
  <c r="AC292" i="5" s="1"/>
  <c r="AB292" i="5" a="1"/>
  <c r="AB292" i="5" s="1"/>
  <c r="K99" i="5" a="1"/>
  <c r="K99" i="5" s="1"/>
  <c r="R99" i="5" a="1"/>
  <c r="R99" i="5" s="1"/>
  <c r="Z99" i="5" a="1"/>
  <c r="Z99" i="5" s="1"/>
  <c r="Y99" i="5" a="1"/>
  <c r="Y99" i="5" s="1"/>
  <c r="AC99" i="5" a="1"/>
  <c r="AC99" i="5" s="1"/>
  <c r="K95" i="5" a="1"/>
  <c r="K95" i="5" s="1"/>
  <c r="R95" i="5" a="1"/>
  <c r="R95" i="5" s="1"/>
  <c r="AC95" i="5" a="1"/>
  <c r="AC95" i="5" s="1"/>
  <c r="Y95" i="5" a="1"/>
  <c r="Y95" i="5" s="1"/>
  <c r="Z95" i="5" a="1"/>
  <c r="Z95" i="5" s="1"/>
  <c r="K91" i="5" a="1"/>
  <c r="K91" i="5" s="1"/>
  <c r="R91" i="5" a="1"/>
  <c r="R91" i="5" s="1"/>
  <c r="Y91" i="5" a="1"/>
  <c r="Y91" i="5" s="1"/>
  <c r="Z91" i="5" a="1"/>
  <c r="Z91" i="5" s="1"/>
  <c r="AC91" i="5" a="1"/>
  <c r="AC91" i="5" s="1"/>
  <c r="K87" i="5" a="1"/>
  <c r="K87" i="5" s="1"/>
  <c r="R87" i="5" a="1"/>
  <c r="R87" i="5" s="1"/>
  <c r="Z87" i="5" a="1"/>
  <c r="Z87" i="5" s="1"/>
  <c r="AC87" i="5" a="1"/>
  <c r="AC87" i="5" s="1"/>
  <c r="Y87" i="5" a="1"/>
  <c r="Y87" i="5" s="1"/>
  <c r="K83" i="5" a="1"/>
  <c r="K83" i="5" s="1"/>
  <c r="R83" i="5" a="1"/>
  <c r="R83" i="5" s="1"/>
  <c r="Z83" i="5" a="1"/>
  <c r="Z83" i="5" s="1"/>
  <c r="Y83" i="5" a="1"/>
  <c r="Y83" i="5" s="1"/>
  <c r="AC83" i="5" a="1"/>
  <c r="AC83" i="5" s="1"/>
  <c r="K79" i="5" a="1"/>
  <c r="K79" i="5" s="1"/>
  <c r="R79" i="5" a="1"/>
  <c r="R79" i="5" s="1"/>
  <c r="AC79" i="5" a="1"/>
  <c r="AC79" i="5" s="1"/>
  <c r="Z79" i="5" a="1"/>
  <c r="Z79" i="5" s="1"/>
  <c r="Y79" i="5" a="1"/>
  <c r="Y79" i="5" s="1"/>
  <c r="K75" i="5" a="1"/>
  <c r="K75" i="5" s="1"/>
  <c r="R75" i="5" a="1"/>
  <c r="R75" i="5" s="1"/>
  <c r="AC75" i="5" a="1"/>
  <c r="AC75" i="5" s="1"/>
  <c r="Z75" i="5" a="1"/>
  <c r="Z75" i="5" s="1"/>
  <c r="Y75" i="5" a="1"/>
  <c r="Y75" i="5" s="1"/>
  <c r="K71" i="5" a="1"/>
  <c r="K71" i="5" s="1"/>
  <c r="R71" i="5" a="1"/>
  <c r="R71" i="5" s="1"/>
  <c r="Z71" i="5" a="1"/>
  <c r="Z71" i="5" s="1"/>
  <c r="AC71" i="5" a="1"/>
  <c r="AC71" i="5" s="1"/>
  <c r="Y71" i="5" a="1"/>
  <c r="Y71" i="5" s="1"/>
  <c r="K67" i="5" a="1"/>
  <c r="K67" i="5" s="1"/>
  <c r="R67" i="5" a="1"/>
  <c r="R67" i="5" s="1"/>
  <c r="Z67" i="5" a="1"/>
  <c r="Z67" i="5" s="1"/>
  <c r="Y67" i="5" a="1"/>
  <c r="Y67" i="5" s="1"/>
  <c r="AC67" i="5" a="1"/>
  <c r="AC67" i="5" s="1"/>
  <c r="K63" i="5" a="1"/>
  <c r="K63" i="5" s="1"/>
  <c r="AC63" i="5" a="1"/>
  <c r="AC63" i="5" s="1"/>
  <c r="R63" i="5" a="1"/>
  <c r="R63" i="5" s="1"/>
  <c r="Z63" i="5" a="1"/>
  <c r="Z63" i="5" s="1"/>
  <c r="Y63" i="5" a="1"/>
  <c r="Y63" i="5" s="1"/>
  <c r="K59" i="5" a="1"/>
  <c r="K59" i="5" s="1"/>
  <c r="R59" i="5" a="1"/>
  <c r="R59" i="5" s="1"/>
  <c r="AC59" i="5" a="1"/>
  <c r="AC59" i="5" s="1"/>
  <c r="Z59" i="5" a="1"/>
  <c r="Z59" i="5" s="1"/>
  <c r="Y59" i="5" a="1"/>
  <c r="Y59" i="5" s="1"/>
  <c r="K55" i="5" a="1"/>
  <c r="K55" i="5" s="1"/>
  <c r="R55" i="5" a="1"/>
  <c r="R55" i="5" s="1"/>
  <c r="Z55" i="5" a="1"/>
  <c r="Z55" i="5" s="1"/>
  <c r="Y55" i="5" a="1"/>
  <c r="Y55" i="5" s="1"/>
  <c r="AC55" i="5" a="1"/>
  <c r="AC55" i="5" s="1"/>
  <c r="K51" i="5" a="1"/>
  <c r="K51" i="5" s="1"/>
  <c r="R51" i="5" a="1"/>
  <c r="R51" i="5" s="1"/>
  <c r="Z51" i="5" a="1"/>
  <c r="Z51" i="5" s="1"/>
  <c r="AC51" i="5" a="1"/>
  <c r="AC51" i="5" s="1"/>
  <c r="Y51" i="5" a="1"/>
  <c r="Y51" i="5" s="1"/>
  <c r="K47" i="5" a="1"/>
  <c r="K47" i="5" s="1"/>
  <c r="R47" i="5" a="1"/>
  <c r="R47" i="5" s="1"/>
  <c r="Z47" i="5" a="1"/>
  <c r="Z47" i="5" s="1"/>
  <c r="Y47" i="5" a="1"/>
  <c r="Y47" i="5" s="1"/>
  <c r="AC47" i="5" a="1"/>
  <c r="AC47" i="5" s="1"/>
  <c r="K43" i="5" a="1"/>
  <c r="K43" i="5" s="1"/>
  <c r="R43" i="5" a="1"/>
  <c r="R43" i="5" s="1"/>
  <c r="Z43" i="5" a="1"/>
  <c r="Z43" i="5" s="1"/>
  <c r="Y43" i="5" a="1"/>
  <c r="Y43" i="5" s="1"/>
  <c r="AC43" i="5" a="1"/>
  <c r="AC43" i="5" s="1"/>
  <c r="K39" i="5" a="1"/>
  <c r="K39" i="5" s="1"/>
  <c r="R39" i="5" a="1"/>
  <c r="R39" i="5" s="1"/>
  <c r="Z39" i="5" a="1"/>
  <c r="Z39" i="5" s="1"/>
  <c r="Y39" i="5" a="1"/>
  <c r="Y39" i="5" s="1"/>
  <c r="AC39" i="5" a="1"/>
  <c r="AC39" i="5" s="1"/>
  <c r="K35" i="5" a="1"/>
  <c r="K35" i="5" s="1"/>
  <c r="R35" i="5" a="1"/>
  <c r="R35" i="5" s="1"/>
  <c r="Z35" i="5" a="1"/>
  <c r="Z35" i="5" s="1"/>
  <c r="Y35" i="5" a="1"/>
  <c r="Y35" i="5" s="1"/>
  <c r="AC35" i="5" a="1"/>
  <c r="AC35" i="5" s="1"/>
  <c r="K31" i="5" a="1"/>
  <c r="K31" i="5" s="1"/>
  <c r="R31" i="5" a="1"/>
  <c r="R31" i="5" s="1"/>
  <c r="AC31" i="5" a="1"/>
  <c r="AC31" i="5" s="1"/>
  <c r="Y31" i="5" a="1"/>
  <c r="Y31" i="5" s="1"/>
  <c r="Z31" i="5" a="1"/>
  <c r="Z31" i="5" s="1"/>
  <c r="K27" i="5" a="1"/>
  <c r="K27" i="5" s="1"/>
  <c r="R27" i="5" a="1"/>
  <c r="R27" i="5" s="1"/>
  <c r="Z27" i="5" a="1"/>
  <c r="Z27" i="5" s="1"/>
  <c r="Y27" i="5" a="1"/>
  <c r="Y27" i="5" s="1"/>
  <c r="AC27" i="5" a="1"/>
  <c r="AC27" i="5" s="1"/>
  <c r="K23" i="5" a="1"/>
  <c r="K23" i="5" s="1"/>
  <c r="R23" i="5" a="1"/>
  <c r="R23" i="5" s="1"/>
  <c r="Z23" i="5" a="1"/>
  <c r="Z23" i="5" s="1"/>
  <c r="AC23" i="5" a="1"/>
  <c r="AC23" i="5" s="1"/>
  <c r="Y23" i="5" a="1"/>
  <c r="Y23" i="5" s="1"/>
  <c r="K19" i="5" a="1"/>
  <c r="K19" i="5" s="1"/>
  <c r="R19" i="5" a="1"/>
  <c r="R19" i="5" s="1"/>
  <c r="Z19" i="5" a="1"/>
  <c r="Z19" i="5" s="1"/>
  <c r="Y19" i="5" a="1"/>
  <c r="Y19" i="5" s="1"/>
  <c r="AC19" i="5" a="1"/>
  <c r="AC19" i="5" s="1"/>
  <c r="K15" i="5" a="1"/>
  <c r="K15" i="5" s="1"/>
  <c r="R15" i="5" a="1"/>
  <c r="R15" i="5" s="1"/>
  <c r="AC15" i="5" a="1"/>
  <c r="AC15" i="5" s="1"/>
  <c r="Z15" i="5" a="1"/>
  <c r="Z15" i="5" s="1"/>
  <c r="Y15" i="5" a="1"/>
  <c r="Y15" i="5" s="1"/>
  <c r="Y11" i="5" a="1"/>
  <c r="Y11" i="5" s="1"/>
  <c r="AC11" i="5" a="1"/>
  <c r="AC11" i="5" s="1"/>
  <c r="Z11" i="5" a="1"/>
  <c r="Z11" i="5" s="1"/>
  <c r="K101" i="5" a="1"/>
  <c r="K101" i="5" s="1"/>
  <c r="R101" i="5" a="1"/>
  <c r="R101" i="5" s="1"/>
  <c r="Z101" i="5" a="1"/>
  <c r="Z101" i="5" s="1"/>
  <c r="Y101" i="5" a="1"/>
  <c r="Y101" i="5" s="1"/>
  <c r="AC101" i="5" a="1"/>
  <c r="AC101" i="5" s="1"/>
  <c r="K105" i="5" a="1"/>
  <c r="K105" i="5" s="1"/>
  <c r="R105" i="5" a="1"/>
  <c r="R105" i="5" s="1"/>
  <c r="Y105" i="5" a="1"/>
  <c r="Y105" i="5" s="1"/>
  <c r="Z105" i="5" a="1"/>
  <c r="Z105" i="5" s="1"/>
  <c r="AC105" i="5" a="1"/>
  <c r="AC105" i="5" s="1"/>
  <c r="K109" i="5" a="1"/>
  <c r="K109" i="5" s="1"/>
  <c r="R109" i="5" a="1"/>
  <c r="R109" i="5" s="1"/>
  <c r="Y109" i="5" a="1"/>
  <c r="Y109" i="5" s="1"/>
  <c r="AC109" i="5" a="1"/>
  <c r="AC109" i="5" s="1"/>
  <c r="Z109" i="5" a="1"/>
  <c r="Z109" i="5" s="1"/>
  <c r="K113" i="5" a="1"/>
  <c r="K113" i="5" s="1"/>
  <c r="Z113" i="5" a="1"/>
  <c r="Z113" i="5" s="1"/>
  <c r="Y113" i="5" a="1"/>
  <c r="Y113" i="5" s="1"/>
  <c r="AC113" i="5" a="1"/>
  <c r="AC113" i="5" s="1"/>
  <c r="R113" i="5" a="1"/>
  <c r="R113" i="5" s="1"/>
  <c r="K117" i="5" a="1"/>
  <c r="K117" i="5" s="1"/>
  <c r="R117" i="5" a="1"/>
  <c r="R117" i="5" s="1"/>
  <c r="Z117" i="5" a="1"/>
  <c r="Z117" i="5" s="1"/>
  <c r="Y117" i="5" a="1"/>
  <c r="Y117" i="5" s="1"/>
  <c r="AC117" i="5" a="1"/>
  <c r="AC117" i="5" s="1"/>
  <c r="K121" i="5" a="1"/>
  <c r="K121" i="5" s="1"/>
  <c r="R121" i="5" a="1"/>
  <c r="R121" i="5" s="1"/>
  <c r="AC121" i="5" a="1"/>
  <c r="AC121" i="5" s="1"/>
  <c r="Z121" i="5" a="1"/>
  <c r="Z121" i="5" s="1"/>
  <c r="Y121" i="5" a="1"/>
  <c r="Y121" i="5" s="1"/>
  <c r="K125" i="5" a="1"/>
  <c r="K125" i="5" s="1"/>
  <c r="R125" i="5" a="1"/>
  <c r="R125" i="5" s="1"/>
  <c r="Z125" i="5" a="1"/>
  <c r="Z125" i="5" s="1"/>
  <c r="Y125" i="5" a="1"/>
  <c r="Y125" i="5" s="1"/>
  <c r="AC125" i="5" a="1"/>
  <c r="AC125" i="5" s="1"/>
  <c r="K129" i="5" a="1"/>
  <c r="K129" i="5" s="1"/>
  <c r="Z129" i="5" a="1"/>
  <c r="Z129" i="5" s="1"/>
  <c r="R129" i="5" a="1"/>
  <c r="R129" i="5" s="1"/>
  <c r="Y129" i="5" a="1"/>
  <c r="Y129" i="5" s="1"/>
  <c r="AC129" i="5" a="1"/>
  <c r="AC129" i="5" s="1"/>
  <c r="K133" i="5" a="1"/>
  <c r="K133" i="5" s="1"/>
  <c r="R133" i="5" a="1"/>
  <c r="R133" i="5" s="1"/>
  <c r="Y133" i="5" a="1"/>
  <c r="Y133" i="5" s="1"/>
  <c r="Z133" i="5" a="1"/>
  <c r="Z133" i="5" s="1"/>
  <c r="AC133" i="5" a="1"/>
  <c r="AC133" i="5" s="1"/>
  <c r="K137" i="5" a="1"/>
  <c r="K137" i="5" s="1"/>
  <c r="R137" i="5" a="1"/>
  <c r="R137" i="5" s="1"/>
  <c r="Y137" i="5" a="1"/>
  <c r="Y137" i="5" s="1"/>
  <c r="Z137" i="5" a="1"/>
  <c r="Z137" i="5" s="1"/>
  <c r="AC137" i="5" a="1"/>
  <c r="AC137" i="5" s="1"/>
  <c r="K141" i="5" a="1"/>
  <c r="K141" i="5" s="1"/>
  <c r="R141" i="5" a="1"/>
  <c r="R141" i="5" s="1"/>
  <c r="Z141" i="5" a="1"/>
  <c r="Z141" i="5" s="1"/>
  <c r="AC141" i="5" a="1"/>
  <c r="AC141" i="5" s="1"/>
  <c r="Y141" i="5" a="1"/>
  <c r="Y141" i="5" s="1"/>
  <c r="K145" i="5" a="1"/>
  <c r="K145" i="5" s="1"/>
  <c r="Z145" i="5" a="1"/>
  <c r="Z145" i="5" s="1"/>
  <c r="AC145" i="5" a="1"/>
  <c r="AC145" i="5" s="1"/>
  <c r="R145" i="5" a="1"/>
  <c r="R145" i="5" s="1"/>
  <c r="Y145" i="5" a="1"/>
  <c r="Y145" i="5" s="1"/>
  <c r="K149" i="5" a="1"/>
  <c r="K149" i="5" s="1"/>
  <c r="R149" i="5" a="1"/>
  <c r="R149" i="5" s="1"/>
  <c r="AC149" i="5" a="1"/>
  <c r="AC149" i="5" s="1"/>
  <c r="Z149" i="5" a="1"/>
  <c r="Z149" i="5" s="1"/>
  <c r="Y149" i="5" a="1"/>
  <c r="Y149" i="5" s="1"/>
  <c r="K153" i="5" a="1"/>
  <c r="K153" i="5" s="1"/>
  <c r="R153" i="5" a="1"/>
  <c r="R153" i="5" s="1"/>
  <c r="Z153" i="5" a="1"/>
  <c r="Z153" i="5" s="1"/>
  <c r="Y153" i="5" a="1"/>
  <c r="Y153" i="5" s="1"/>
  <c r="AC153" i="5" a="1"/>
  <c r="AC153" i="5" s="1"/>
  <c r="K157" i="5" a="1"/>
  <c r="K157" i="5" s="1"/>
  <c r="R157" i="5" a="1"/>
  <c r="R157" i="5" s="1"/>
  <c r="Z157" i="5" a="1"/>
  <c r="Z157" i="5" s="1"/>
  <c r="AC157" i="5" a="1"/>
  <c r="AC157" i="5" s="1"/>
  <c r="Y157" i="5" a="1"/>
  <c r="Y157" i="5" s="1"/>
  <c r="K161" i="5" a="1"/>
  <c r="K161" i="5" s="1"/>
  <c r="Z161" i="5" a="1"/>
  <c r="Z161" i="5" s="1"/>
  <c r="R161" i="5" a="1"/>
  <c r="R161" i="5" s="1"/>
  <c r="Y161" i="5" a="1"/>
  <c r="Y161" i="5" s="1"/>
  <c r="AC161" i="5" a="1"/>
  <c r="AC161" i="5" s="1"/>
  <c r="K165" i="5" a="1"/>
  <c r="K165" i="5" s="1"/>
  <c r="R165" i="5" a="1"/>
  <c r="R165" i="5" s="1"/>
  <c r="Y165" i="5" a="1"/>
  <c r="Y165" i="5" s="1"/>
  <c r="Z165" i="5" a="1"/>
  <c r="Z165" i="5" s="1"/>
  <c r="AC165" i="5" a="1"/>
  <c r="AC165" i="5" s="1"/>
  <c r="K169" i="5" a="1"/>
  <c r="K169" i="5" s="1"/>
  <c r="R169" i="5" a="1"/>
  <c r="R169" i="5" s="1"/>
  <c r="Y169" i="5" a="1"/>
  <c r="Y169" i="5" s="1"/>
  <c r="Z169" i="5" a="1"/>
  <c r="Z169" i="5" s="1"/>
  <c r="AC169" i="5" a="1"/>
  <c r="AC169" i="5" s="1"/>
  <c r="K173" i="5" a="1"/>
  <c r="K173" i="5" s="1"/>
  <c r="R173" i="5" a="1"/>
  <c r="R173" i="5" s="1"/>
  <c r="Y173" i="5" a="1"/>
  <c r="Y173" i="5" s="1"/>
  <c r="AC173" i="5" a="1"/>
  <c r="AC173" i="5" s="1"/>
  <c r="Z173" i="5" a="1"/>
  <c r="Z173" i="5" s="1"/>
  <c r="K177" i="5" a="1"/>
  <c r="K177" i="5" s="1"/>
  <c r="R177" i="5" a="1"/>
  <c r="R177" i="5" s="1"/>
  <c r="Y177" i="5" a="1"/>
  <c r="Y177" i="5" s="1"/>
  <c r="AC177" i="5" a="1"/>
  <c r="AC177" i="5" s="1"/>
  <c r="Z177" i="5" a="1"/>
  <c r="Z177" i="5" s="1"/>
  <c r="K181" i="5" a="1"/>
  <c r="K181" i="5" s="1"/>
  <c r="AC181" i="5" a="1"/>
  <c r="AC181" i="5" s="1"/>
  <c r="Y181" i="5" a="1"/>
  <c r="Y181" i="5" s="1"/>
  <c r="Z181" i="5" a="1"/>
  <c r="Z181" i="5" s="1"/>
  <c r="R181" i="5" a="1"/>
  <c r="R181" i="5" s="1"/>
  <c r="K185" i="5" a="1"/>
  <c r="K185" i="5" s="1"/>
  <c r="Y185" i="5" a="1"/>
  <c r="Y185" i="5" s="1"/>
  <c r="R185" i="5" a="1"/>
  <c r="R185" i="5" s="1"/>
  <c r="AC185" i="5" a="1"/>
  <c r="AC185" i="5" s="1"/>
  <c r="Z185" i="5" a="1"/>
  <c r="Z185" i="5" s="1"/>
  <c r="K189" i="5" a="1"/>
  <c r="K189" i="5" s="1"/>
  <c r="R189" i="5" a="1"/>
  <c r="R189" i="5" s="1"/>
  <c r="Y189" i="5" a="1"/>
  <c r="Y189" i="5" s="1"/>
  <c r="AC189" i="5" a="1"/>
  <c r="AC189" i="5" s="1"/>
  <c r="Z189" i="5" a="1"/>
  <c r="Z189" i="5" s="1"/>
  <c r="L193" i="5" a="1"/>
  <c r="L193" i="5" s="1"/>
  <c r="K193" i="5" a="1"/>
  <c r="K193" i="5" s="1"/>
  <c r="P193" i="5" a="1"/>
  <c r="P193" i="5" s="1"/>
  <c r="M193" i="5" a="1"/>
  <c r="M193" i="5" s="1"/>
  <c r="N193" i="5" a="1"/>
  <c r="N193" i="5" s="1"/>
  <c r="O193" i="5" a="1"/>
  <c r="O193" i="5" s="1"/>
  <c r="S193" i="5" a="1"/>
  <c r="S193" i="5" s="1"/>
  <c r="V193" i="5" a="1"/>
  <c r="V193" i="5" s="1"/>
  <c r="T193" i="5" a="1"/>
  <c r="T193" i="5" s="1"/>
  <c r="R193" i="5" a="1"/>
  <c r="R193" i="5" s="1"/>
  <c r="W193" i="5" a="1"/>
  <c r="W193" i="5" s="1"/>
  <c r="AA193" i="5" a="1"/>
  <c r="AA193" i="5" s="1"/>
  <c r="AC193" i="5" a="1"/>
  <c r="AC193" i="5" s="1"/>
  <c r="AB193" i="5" a="1"/>
  <c r="AB193" i="5" s="1"/>
  <c r="Y193" i="5" a="1"/>
  <c r="Y193" i="5" s="1"/>
  <c r="Z193" i="5" a="1"/>
  <c r="Z193" i="5" s="1"/>
  <c r="U193" i="5" a="1"/>
  <c r="U193" i="5" s="1"/>
  <c r="M197" i="5" a="1"/>
  <c r="M197" i="5" s="1"/>
  <c r="N197" i="5" a="1"/>
  <c r="N197" i="5" s="1"/>
  <c r="O197" i="5" a="1"/>
  <c r="O197" i="5" s="1"/>
  <c r="L197" i="5" a="1"/>
  <c r="L197" i="5" s="1"/>
  <c r="P197" i="5" a="1"/>
  <c r="P197" i="5" s="1"/>
  <c r="K197" i="5" a="1"/>
  <c r="K197" i="5" s="1"/>
  <c r="T197" i="5" a="1"/>
  <c r="T197" i="5" s="1"/>
  <c r="W197" i="5" a="1"/>
  <c r="W197" i="5" s="1"/>
  <c r="S197" i="5" a="1"/>
  <c r="S197" i="5" s="1"/>
  <c r="AA197" i="5" a="1"/>
  <c r="AA197" i="5" s="1"/>
  <c r="R197" i="5" a="1"/>
  <c r="R197" i="5" s="1"/>
  <c r="V197" i="5" a="1"/>
  <c r="V197" i="5" s="1"/>
  <c r="U197" i="5" a="1"/>
  <c r="U197" i="5" s="1"/>
  <c r="Y197" i="5" a="1"/>
  <c r="Y197" i="5" s="1"/>
  <c r="Z197" i="5" a="1"/>
  <c r="Z197" i="5" s="1"/>
  <c r="AB197" i="5" a="1"/>
  <c r="AB197" i="5" s="1"/>
  <c r="AC197" i="5" a="1"/>
  <c r="AC197" i="5" s="1"/>
  <c r="L201" i="5" a="1"/>
  <c r="L201" i="5" s="1"/>
  <c r="O201" i="5" a="1"/>
  <c r="O201" i="5" s="1"/>
  <c r="K201" i="5" a="1"/>
  <c r="K201" i="5" s="1"/>
  <c r="P201" i="5" a="1"/>
  <c r="P201" i="5" s="1"/>
  <c r="N201" i="5" a="1"/>
  <c r="N201" i="5" s="1"/>
  <c r="M201" i="5" a="1"/>
  <c r="M201" i="5" s="1"/>
  <c r="S201" i="5" a="1"/>
  <c r="S201" i="5" s="1"/>
  <c r="W201" i="5" a="1"/>
  <c r="W201" i="5" s="1"/>
  <c r="R201" i="5" a="1"/>
  <c r="R201" i="5" s="1"/>
  <c r="V201" i="5" a="1"/>
  <c r="V201" i="5" s="1"/>
  <c r="AC201" i="5" a="1"/>
  <c r="AC201" i="5" s="1"/>
  <c r="T201" i="5" a="1"/>
  <c r="T201" i="5" s="1"/>
  <c r="Y201" i="5" a="1"/>
  <c r="Y201" i="5" s="1"/>
  <c r="U201" i="5" a="1"/>
  <c r="U201" i="5" s="1"/>
  <c r="Z201" i="5" a="1"/>
  <c r="Z201" i="5" s="1"/>
  <c r="AB201" i="5" a="1"/>
  <c r="AB201" i="5" s="1"/>
  <c r="AA201" i="5" a="1"/>
  <c r="AA201" i="5" s="1"/>
  <c r="L205" i="5" a="1"/>
  <c r="L205" i="5" s="1"/>
  <c r="P205" i="5" a="1"/>
  <c r="P205" i="5" s="1"/>
  <c r="M205" i="5" a="1"/>
  <c r="M205" i="5" s="1"/>
  <c r="O205" i="5" a="1"/>
  <c r="O205" i="5" s="1"/>
  <c r="K205" i="5" a="1"/>
  <c r="K205" i="5" s="1"/>
  <c r="R205" i="5" a="1"/>
  <c r="R205" i="5" s="1"/>
  <c r="U205" i="5" a="1"/>
  <c r="U205" i="5" s="1"/>
  <c r="N205" i="5" a="1"/>
  <c r="N205" i="5" s="1"/>
  <c r="S205" i="5" a="1"/>
  <c r="S205" i="5" s="1"/>
  <c r="W205" i="5" a="1"/>
  <c r="W205" i="5" s="1"/>
  <c r="V205" i="5" a="1"/>
  <c r="V205" i="5" s="1"/>
  <c r="T205" i="5" a="1"/>
  <c r="T205" i="5" s="1"/>
  <c r="AA205" i="5" a="1"/>
  <c r="AA205" i="5" s="1"/>
  <c r="Y205" i="5" a="1"/>
  <c r="Y205" i="5" s="1"/>
  <c r="AB205" i="5" a="1"/>
  <c r="AB205" i="5" s="1"/>
  <c r="Z205" i="5" a="1"/>
  <c r="Z205" i="5" s="1"/>
  <c r="AC205" i="5" a="1"/>
  <c r="AC205" i="5" s="1"/>
  <c r="L209" i="5" a="1"/>
  <c r="L209" i="5" s="1"/>
  <c r="N209" i="5" a="1"/>
  <c r="N209" i="5" s="1"/>
  <c r="O209" i="5" a="1"/>
  <c r="O209" i="5" s="1"/>
  <c r="K209" i="5" a="1"/>
  <c r="K209" i="5" s="1"/>
  <c r="M209" i="5" a="1"/>
  <c r="M209" i="5" s="1"/>
  <c r="P209" i="5" a="1"/>
  <c r="P209" i="5" s="1"/>
  <c r="S209" i="5" a="1"/>
  <c r="S209" i="5" s="1"/>
  <c r="V209" i="5" a="1"/>
  <c r="V209" i="5" s="1"/>
  <c r="R209" i="5" a="1"/>
  <c r="R209" i="5" s="1"/>
  <c r="W209" i="5" a="1"/>
  <c r="W209" i="5" s="1"/>
  <c r="U209" i="5" a="1"/>
  <c r="U209" i="5" s="1"/>
  <c r="AA209" i="5" a="1"/>
  <c r="AA209" i="5" s="1"/>
  <c r="AC209" i="5" a="1"/>
  <c r="AC209" i="5" s="1"/>
  <c r="T209" i="5" a="1"/>
  <c r="T209" i="5" s="1"/>
  <c r="AB209" i="5" a="1"/>
  <c r="AB209" i="5" s="1"/>
  <c r="Y209" i="5" a="1"/>
  <c r="Y209" i="5" s="1"/>
  <c r="Z209" i="5" a="1"/>
  <c r="Z209" i="5" s="1"/>
  <c r="K213" i="5" a="1"/>
  <c r="K213" i="5" s="1"/>
  <c r="O213" i="5" a="1"/>
  <c r="O213" i="5" s="1"/>
  <c r="L213" i="5" a="1"/>
  <c r="L213" i="5" s="1"/>
  <c r="P213" i="5" a="1"/>
  <c r="P213" i="5" s="1"/>
  <c r="M213" i="5" a="1"/>
  <c r="M213" i="5" s="1"/>
  <c r="T213" i="5" a="1"/>
  <c r="T213" i="5" s="1"/>
  <c r="W213" i="5" a="1"/>
  <c r="W213" i="5" s="1"/>
  <c r="R213" i="5" a="1"/>
  <c r="R213" i="5" s="1"/>
  <c r="V213" i="5" a="1"/>
  <c r="V213" i="5" s="1"/>
  <c r="AA213" i="5" a="1"/>
  <c r="AA213" i="5" s="1"/>
  <c r="N213" i="5" a="1"/>
  <c r="N213" i="5" s="1"/>
  <c r="U213" i="5" a="1"/>
  <c r="U213" i="5" s="1"/>
  <c r="S213" i="5" a="1"/>
  <c r="S213" i="5" s="1"/>
  <c r="Y213" i="5" a="1"/>
  <c r="Y213" i="5" s="1"/>
  <c r="Z213" i="5" a="1"/>
  <c r="Z213" i="5" s="1"/>
  <c r="AB213" i="5" a="1"/>
  <c r="AB213" i="5" s="1"/>
  <c r="AC213" i="5" a="1"/>
  <c r="AC213" i="5" s="1"/>
  <c r="L217" i="5" a="1"/>
  <c r="L217" i="5" s="1"/>
  <c r="M217" i="5" a="1"/>
  <c r="M217" i="5" s="1"/>
  <c r="N217" i="5" a="1"/>
  <c r="N217" i="5" s="1"/>
  <c r="O217" i="5" a="1"/>
  <c r="O217" i="5" s="1"/>
  <c r="K217" i="5" a="1"/>
  <c r="K217" i="5" s="1"/>
  <c r="P217" i="5" a="1"/>
  <c r="P217" i="5" s="1"/>
  <c r="R217" i="5" a="1"/>
  <c r="R217" i="5" s="1"/>
  <c r="V217" i="5" a="1"/>
  <c r="V217" i="5" s="1"/>
  <c r="U217" i="5" a="1"/>
  <c r="U217" i="5" s="1"/>
  <c r="W217" i="5" a="1"/>
  <c r="W217" i="5" s="1"/>
  <c r="AA217" i="5" a="1"/>
  <c r="AA217" i="5" s="1"/>
  <c r="Y217" i="5" a="1"/>
  <c r="Y217" i="5" s="1"/>
  <c r="S217" i="5" a="1"/>
  <c r="S217" i="5" s="1"/>
  <c r="T217" i="5" a="1"/>
  <c r="T217" i="5" s="1"/>
  <c r="AC217" i="5" a="1"/>
  <c r="AC217" i="5" s="1"/>
  <c r="Z217" i="5" a="1"/>
  <c r="Z217" i="5" s="1"/>
  <c r="AB217" i="5" a="1"/>
  <c r="AB217" i="5" s="1"/>
  <c r="N221" i="5" a="1"/>
  <c r="N221" i="5" s="1"/>
  <c r="K221" i="5" a="1"/>
  <c r="K221" i="5" s="1"/>
  <c r="O221" i="5" a="1"/>
  <c r="O221" i="5" s="1"/>
  <c r="P221" i="5" a="1"/>
  <c r="P221" i="5" s="1"/>
  <c r="M221" i="5" a="1"/>
  <c r="M221" i="5" s="1"/>
  <c r="L221" i="5" a="1"/>
  <c r="L221" i="5" s="1"/>
  <c r="R221" i="5" a="1"/>
  <c r="R221" i="5" s="1"/>
  <c r="U221" i="5" a="1"/>
  <c r="U221" i="5" s="1"/>
  <c r="V221" i="5" a="1"/>
  <c r="V221" i="5" s="1"/>
  <c r="S221" i="5" a="1"/>
  <c r="S221" i="5" s="1"/>
  <c r="Y221" i="5" a="1"/>
  <c r="Y221" i="5" s="1"/>
  <c r="T221" i="5" a="1"/>
  <c r="T221" i="5" s="1"/>
  <c r="W221" i="5" a="1"/>
  <c r="W221" i="5" s="1"/>
  <c r="AA221" i="5" a="1"/>
  <c r="AA221" i="5" s="1"/>
  <c r="AB221" i="5" a="1"/>
  <c r="AB221" i="5" s="1"/>
  <c r="Z221" i="5" a="1"/>
  <c r="Z221" i="5" s="1"/>
  <c r="AC221" i="5" a="1"/>
  <c r="AC221" i="5" s="1"/>
  <c r="L225" i="5" a="1"/>
  <c r="L225" i="5" s="1"/>
  <c r="K225" i="5" a="1"/>
  <c r="K225" i="5" s="1"/>
  <c r="M225" i="5" a="1"/>
  <c r="M225" i="5" s="1"/>
  <c r="P225" i="5" a="1"/>
  <c r="P225" i="5" s="1"/>
  <c r="O225" i="5" a="1"/>
  <c r="O225" i="5" s="1"/>
  <c r="N225" i="5" a="1"/>
  <c r="N225" i="5" s="1"/>
  <c r="S225" i="5" a="1"/>
  <c r="S225" i="5" s="1"/>
  <c r="V225" i="5" a="1"/>
  <c r="V225" i="5" s="1"/>
  <c r="U225" i="5" a="1"/>
  <c r="U225" i="5" s="1"/>
  <c r="AA225" i="5" a="1"/>
  <c r="AA225" i="5" s="1"/>
  <c r="W225" i="5" a="1"/>
  <c r="W225" i="5" s="1"/>
  <c r="Y225" i="5" a="1"/>
  <c r="Y225" i="5" s="1"/>
  <c r="R225" i="5" a="1"/>
  <c r="R225" i="5" s="1"/>
  <c r="Z225" i="5" a="1"/>
  <c r="Z225" i="5" s="1"/>
  <c r="T225" i="5" a="1"/>
  <c r="T225" i="5" s="1"/>
  <c r="AB225" i="5" a="1"/>
  <c r="AB225" i="5" s="1"/>
  <c r="AC225" i="5" a="1"/>
  <c r="AC225" i="5" s="1"/>
  <c r="K229" i="5" a="1"/>
  <c r="K229" i="5" s="1"/>
  <c r="N229" i="5" a="1"/>
  <c r="N229" i="5" s="1"/>
  <c r="L229" i="5" a="1"/>
  <c r="L229" i="5" s="1"/>
  <c r="P229" i="5" a="1"/>
  <c r="P229" i="5" s="1"/>
  <c r="O229" i="5" a="1"/>
  <c r="O229" i="5" s="1"/>
  <c r="T229" i="5" a="1"/>
  <c r="T229" i="5" s="1"/>
  <c r="W229" i="5" a="1"/>
  <c r="W229" i="5" s="1"/>
  <c r="U229" i="5" a="1"/>
  <c r="U229" i="5" s="1"/>
  <c r="AA229" i="5" a="1"/>
  <c r="AA229" i="5" s="1"/>
  <c r="M229" i="5" a="1"/>
  <c r="M229" i="5" s="1"/>
  <c r="R229" i="5" a="1"/>
  <c r="R229" i="5" s="1"/>
  <c r="Y229" i="5" a="1"/>
  <c r="Y229" i="5" s="1"/>
  <c r="S229" i="5" a="1"/>
  <c r="S229" i="5" s="1"/>
  <c r="V229" i="5" a="1"/>
  <c r="V229" i="5" s="1"/>
  <c r="Z229" i="5" a="1"/>
  <c r="Z229" i="5" s="1"/>
  <c r="AB229" i="5" a="1"/>
  <c r="AB229" i="5" s="1"/>
  <c r="AC229" i="5" a="1"/>
  <c r="AC229" i="5" s="1"/>
  <c r="L233" i="5" a="1"/>
  <c r="L233" i="5" s="1"/>
  <c r="M233" i="5" a="1"/>
  <c r="M233" i="5" s="1"/>
  <c r="P233" i="5" a="1"/>
  <c r="P233" i="5" s="1"/>
  <c r="N233" i="5" a="1"/>
  <c r="N233" i="5" s="1"/>
  <c r="K233" i="5" a="1"/>
  <c r="K233" i="5" s="1"/>
  <c r="U233" i="5" a="1"/>
  <c r="U233" i="5" s="1"/>
  <c r="O233" i="5" a="1"/>
  <c r="O233" i="5" s="1"/>
  <c r="T233" i="5" a="1"/>
  <c r="T233" i="5" s="1"/>
  <c r="V233" i="5" a="1"/>
  <c r="V233" i="5" s="1"/>
  <c r="Y233" i="5" a="1"/>
  <c r="Y233" i="5" s="1"/>
  <c r="W233" i="5" a="1"/>
  <c r="W233" i="5" s="1"/>
  <c r="R233" i="5" a="1"/>
  <c r="R233" i="5" s="1"/>
  <c r="AA233" i="5" a="1"/>
  <c r="AA233" i="5" s="1"/>
  <c r="S233" i="5" a="1"/>
  <c r="S233" i="5" s="1"/>
  <c r="Z233" i="5" a="1"/>
  <c r="Z233" i="5" s="1"/>
  <c r="AB233" i="5" a="1"/>
  <c r="AB233" i="5" s="1"/>
  <c r="AC233" i="5" a="1"/>
  <c r="AC233" i="5" s="1"/>
  <c r="K237" i="5" a="1"/>
  <c r="K237" i="5" s="1"/>
  <c r="N237" i="5" a="1"/>
  <c r="N237" i="5" s="1"/>
  <c r="O237" i="5" a="1"/>
  <c r="O237" i="5" s="1"/>
  <c r="M237" i="5" a="1"/>
  <c r="M237" i="5" s="1"/>
  <c r="L237" i="5" a="1"/>
  <c r="L237" i="5" s="1"/>
  <c r="R237" i="5" a="1"/>
  <c r="R237" i="5" s="1"/>
  <c r="U237" i="5" a="1"/>
  <c r="U237" i="5" s="1"/>
  <c r="T237" i="5" a="1"/>
  <c r="T237" i="5" s="1"/>
  <c r="Z237" i="5" a="1"/>
  <c r="Z237" i="5" s="1"/>
  <c r="Y237" i="5" a="1"/>
  <c r="Y237" i="5" s="1"/>
  <c r="S237" i="5" a="1"/>
  <c r="S237" i="5" s="1"/>
  <c r="AA237" i="5" a="1"/>
  <c r="AA237" i="5" s="1"/>
  <c r="AB237" i="5" a="1"/>
  <c r="AB237" i="5" s="1"/>
  <c r="P237" i="5" a="1"/>
  <c r="P237" i="5" s="1"/>
  <c r="V237" i="5" a="1"/>
  <c r="V237" i="5" s="1"/>
  <c r="W237" i="5" a="1"/>
  <c r="W237" i="5" s="1"/>
  <c r="AC237" i="5" a="1"/>
  <c r="AC237" i="5" s="1"/>
  <c r="L241" i="5" a="1"/>
  <c r="L241" i="5" s="1"/>
  <c r="N241" i="5" a="1"/>
  <c r="N241" i="5" s="1"/>
  <c r="P241" i="5" a="1"/>
  <c r="P241" i="5" s="1"/>
  <c r="M241" i="5" a="1"/>
  <c r="M241" i="5" s="1"/>
  <c r="O241" i="5" a="1"/>
  <c r="O241" i="5" s="1"/>
  <c r="S241" i="5" a="1"/>
  <c r="S241" i="5" s="1"/>
  <c r="V241" i="5" a="1"/>
  <c r="V241" i="5" s="1"/>
  <c r="K241" i="5" a="1"/>
  <c r="K241" i="5" s="1"/>
  <c r="T241" i="5" a="1"/>
  <c r="T241" i="5" s="1"/>
  <c r="AA241" i="5" a="1"/>
  <c r="AA241" i="5" s="1"/>
  <c r="U241" i="5" a="1"/>
  <c r="U241" i="5" s="1"/>
  <c r="Y241" i="5" a="1"/>
  <c r="Y241" i="5" s="1"/>
  <c r="W241" i="5" a="1"/>
  <c r="W241" i="5" s="1"/>
  <c r="Z241" i="5" a="1"/>
  <c r="Z241" i="5" s="1"/>
  <c r="AC241" i="5" a="1"/>
  <c r="AC241" i="5" s="1"/>
  <c r="R241" i="5" a="1"/>
  <c r="R241" i="5" s="1"/>
  <c r="AB241" i="5" a="1"/>
  <c r="AB241" i="5" s="1"/>
  <c r="L245" i="5" a="1"/>
  <c r="L245" i="5" s="1"/>
  <c r="N245" i="5" a="1"/>
  <c r="N245" i="5" s="1"/>
  <c r="P245" i="5" a="1"/>
  <c r="P245" i="5" s="1"/>
  <c r="O245" i="5" a="1"/>
  <c r="O245" i="5" s="1"/>
  <c r="M245" i="5" a="1"/>
  <c r="M245" i="5" s="1"/>
  <c r="T245" i="5" a="1"/>
  <c r="T245" i="5" s="1"/>
  <c r="W245" i="5" a="1"/>
  <c r="W245" i="5" s="1"/>
  <c r="AA245" i="5" a="1"/>
  <c r="AA245" i="5" s="1"/>
  <c r="S245" i="5" a="1"/>
  <c r="S245" i="5" s="1"/>
  <c r="Z245" i="5" a="1"/>
  <c r="Z245" i="5" s="1"/>
  <c r="Y245" i="5" a="1"/>
  <c r="Y245" i="5" s="1"/>
  <c r="K245" i="5" a="1"/>
  <c r="K245" i="5" s="1"/>
  <c r="R245" i="5" a="1"/>
  <c r="R245" i="5" s="1"/>
  <c r="AB245" i="5" a="1"/>
  <c r="AB245" i="5" s="1"/>
  <c r="U245" i="5" a="1"/>
  <c r="U245" i="5" s="1"/>
  <c r="V245" i="5" a="1"/>
  <c r="V245" i="5" s="1"/>
  <c r="AC245" i="5" a="1"/>
  <c r="AC245" i="5" s="1"/>
  <c r="L249" i="5" a="1"/>
  <c r="L249" i="5" s="1"/>
  <c r="N249" i="5" a="1"/>
  <c r="N249" i="5" s="1"/>
  <c r="P249" i="5" a="1"/>
  <c r="P249" i="5" s="1"/>
  <c r="O249" i="5" a="1"/>
  <c r="O249" i="5" s="1"/>
  <c r="K249" i="5" a="1"/>
  <c r="K249" i="5" s="1"/>
  <c r="T249" i="5" a="1"/>
  <c r="T249" i="5" s="1"/>
  <c r="M249" i="5" a="1"/>
  <c r="M249" i="5" s="1"/>
  <c r="S249" i="5" a="1"/>
  <c r="S249" i="5" s="1"/>
  <c r="W249" i="5" a="1"/>
  <c r="W249" i="5" s="1"/>
  <c r="U249" i="5" a="1"/>
  <c r="U249" i="5" s="1"/>
  <c r="AA249" i="5" a="1"/>
  <c r="AA249" i="5" s="1"/>
  <c r="Y249" i="5" a="1"/>
  <c r="Y249" i="5" s="1"/>
  <c r="V249" i="5" a="1"/>
  <c r="V249" i="5" s="1"/>
  <c r="R249" i="5" a="1"/>
  <c r="R249" i="5" s="1"/>
  <c r="Z249" i="5" a="1"/>
  <c r="Z249" i="5" s="1"/>
  <c r="AB249" i="5" a="1"/>
  <c r="AB249" i="5" s="1"/>
  <c r="AC249" i="5" a="1"/>
  <c r="AC249" i="5" s="1"/>
  <c r="L253" i="5" a="1"/>
  <c r="L253" i="5" s="1"/>
  <c r="N253" i="5" a="1"/>
  <c r="N253" i="5" s="1"/>
  <c r="P253" i="5" a="1"/>
  <c r="P253" i="5" s="1"/>
  <c r="O253" i="5" a="1"/>
  <c r="O253" i="5" s="1"/>
  <c r="M253" i="5" a="1"/>
  <c r="M253" i="5" s="1"/>
  <c r="K253" i="5" a="1"/>
  <c r="K253" i="5" s="1"/>
  <c r="R253" i="5" a="1"/>
  <c r="R253" i="5" s="1"/>
  <c r="T253" i="5" a="1"/>
  <c r="T253" i="5" s="1"/>
  <c r="W253" i="5" a="1"/>
  <c r="W253" i="5" s="1"/>
  <c r="S253" i="5" a="1"/>
  <c r="S253" i="5" s="1"/>
  <c r="V253" i="5" a="1"/>
  <c r="V253" i="5" s="1"/>
  <c r="Z253" i="5" a="1"/>
  <c r="Z253" i="5" s="1"/>
  <c r="Y253" i="5" a="1"/>
  <c r="Y253" i="5" s="1"/>
  <c r="AB253" i="5" a="1"/>
  <c r="AB253" i="5" s="1"/>
  <c r="AC253" i="5" a="1"/>
  <c r="AC253" i="5" s="1"/>
  <c r="U253" i="5" a="1"/>
  <c r="U253" i="5" s="1"/>
  <c r="AA253" i="5" a="1"/>
  <c r="AA253" i="5" s="1"/>
  <c r="L258" i="5" a="1"/>
  <c r="L258" i="5" s="1"/>
  <c r="N258" i="5" a="1"/>
  <c r="N258" i="5" s="1"/>
  <c r="P258" i="5" a="1"/>
  <c r="P258" i="5" s="1"/>
  <c r="K258" i="5" a="1"/>
  <c r="K258" i="5" s="1"/>
  <c r="O258" i="5" a="1"/>
  <c r="O258" i="5" s="1"/>
  <c r="R258" i="5" a="1"/>
  <c r="R258" i="5" s="1"/>
  <c r="V258" i="5" a="1"/>
  <c r="V258" i="5" s="1"/>
  <c r="AA258" i="5" a="1"/>
  <c r="AA258" i="5" s="1"/>
  <c r="M258" i="5" a="1"/>
  <c r="M258" i="5" s="1"/>
  <c r="U258" i="5" a="1"/>
  <c r="U258" i="5" s="1"/>
  <c r="Z258" i="5" a="1"/>
  <c r="Z258" i="5" s="1"/>
  <c r="AB258" i="5" a="1"/>
  <c r="AB258" i="5" s="1"/>
  <c r="Y258" i="5" a="1"/>
  <c r="Y258" i="5" s="1"/>
  <c r="W258" i="5" a="1"/>
  <c r="W258" i="5" s="1"/>
  <c r="S258" i="5" a="1"/>
  <c r="S258" i="5" s="1"/>
  <c r="AC258" i="5" a="1"/>
  <c r="AC258" i="5" s="1"/>
  <c r="T258" i="5" a="1"/>
  <c r="T258" i="5" s="1"/>
  <c r="L262" i="5" a="1"/>
  <c r="L262" i="5" s="1"/>
  <c r="N262" i="5" a="1"/>
  <c r="N262" i="5" s="1"/>
  <c r="P262" i="5" a="1"/>
  <c r="P262" i="5" s="1"/>
  <c r="K262" i="5" a="1"/>
  <c r="K262" i="5" s="1"/>
  <c r="M262" i="5" a="1"/>
  <c r="M262" i="5" s="1"/>
  <c r="S262" i="5" a="1"/>
  <c r="S262" i="5" s="1"/>
  <c r="R262" i="5" a="1"/>
  <c r="R262" i="5" s="1"/>
  <c r="V262" i="5" a="1"/>
  <c r="V262" i="5" s="1"/>
  <c r="Z262" i="5" a="1"/>
  <c r="Z262" i="5" s="1"/>
  <c r="T262" i="5" a="1"/>
  <c r="T262" i="5" s="1"/>
  <c r="AA262" i="5" a="1"/>
  <c r="AA262" i="5" s="1"/>
  <c r="Y262" i="5" a="1"/>
  <c r="Y262" i="5" s="1"/>
  <c r="O262" i="5" a="1"/>
  <c r="O262" i="5" s="1"/>
  <c r="U262" i="5" a="1"/>
  <c r="U262" i="5" s="1"/>
  <c r="W262" i="5" a="1"/>
  <c r="W262" i="5" s="1"/>
  <c r="AB262" i="5" a="1"/>
  <c r="AB262" i="5" s="1"/>
  <c r="AC262" i="5" a="1"/>
  <c r="AC262" i="5" s="1"/>
  <c r="L266" i="5" a="1"/>
  <c r="L266" i="5" s="1"/>
  <c r="N266" i="5" a="1"/>
  <c r="N266" i="5" s="1"/>
  <c r="P266" i="5" a="1"/>
  <c r="P266" i="5" s="1"/>
  <c r="K266" i="5" a="1"/>
  <c r="K266" i="5" s="1"/>
  <c r="M266" i="5" a="1"/>
  <c r="M266" i="5" s="1"/>
  <c r="T266" i="5" a="1"/>
  <c r="T266" i="5" s="1"/>
  <c r="W266" i="5" a="1"/>
  <c r="W266" i="5" s="1"/>
  <c r="S266" i="5" a="1"/>
  <c r="S266" i="5" s="1"/>
  <c r="Z266" i="5" a="1"/>
  <c r="Z266" i="5" s="1"/>
  <c r="O266" i="5" a="1"/>
  <c r="O266" i="5" s="1"/>
  <c r="AB266" i="5" a="1"/>
  <c r="AB266" i="5" s="1"/>
  <c r="Y266" i="5" a="1"/>
  <c r="Y266" i="5" s="1"/>
  <c r="R266" i="5" a="1"/>
  <c r="R266" i="5" s="1"/>
  <c r="U266" i="5" a="1"/>
  <c r="U266" i="5" s="1"/>
  <c r="AA266" i="5" a="1"/>
  <c r="AA266" i="5" s="1"/>
  <c r="AC266" i="5" a="1"/>
  <c r="AC266" i="5" s="1"/>
  <c r="V266" i="5" a="1"/>
  <c r="V266" i="5" s="1"/>
  <c r="L270" i="5" a="1"/>
  <c r="L270" i="5" s="1"/>
  <c r="N270" i="5" a="1"/>
  <c r="N270" i="5" s="1"/>
  <c r="P270" i="5" a="1"/>
  <c r="P270" i="5" s="1"/>
  <c r="K270" i="5" a="1"/>
  <c r="K270" i="5" s="1"/>
  <c r="O270" i="5" a="1"/>
  <c r="O270" i="5" s="1"/>
  <c r="M270" i="5" a="1"/>
  <c r="M270" i="5" s="1"/>
  <c r="U270" i="5" a="1"/>
  <c r="U270" i="5" s="1"/>
  <c r="T270" i="5" a="1"/>
  <c r="T270" i="5" s="1"/>
  <c r="W270" i="5" a="1"/>
  <c r="W270" i="5" s="1"/>
  <c r="AA270" i="5" a="1"/>
  <c r="AA270" i="5" s="1"/>
  <c r="Z270" i="5" a="1"/>
  <c r="Z270" i="5" s="1"/>
  <c r="V270" i="5" a="1"/>
  <c r="V270" i="5" s="1"/>
  <c r="Y270" i="5" a="1"/>
  <c r="Y270" i="5" s="1"/>
  <c r="R270" i="5" a="1"/>
  <c r="R270" i="5" s="1"/>
  <c r="AB270" i="5" a="1"/>
  <c r="AB270" i="5" s="1"/>
  <c r="AC270" i="5" a="1"/>
  <c r="AC270" i="5" s="1"/>
  <c r="S270" i="5" a="1"/>
  <c r="S270" i="5" s="1"/>
  <c r="L274" i="5" a="1"/>
  <c r="L274" i="5" s="1"/>
  <c r="N274" i="5" a="1"/>
  <c r="N274" i="5" s="1"/>
  <c r="P274" i="5" a="1"/>
  <c r="P274" i="5" s="1"/>
  <c r="K274" i="5" a="1"/>
  <c r="K274" i="5" s="1"/>
  <c r="O274" i="5" a="1"/>
  <c r="O274" i="5" s="1"/>
  <c r="M274" i="5" a="1"/>
  <c r="M274" i="5" s="1"/>
  <c r="R274" i="5" a="1"/>
  <c r="R274" i="5" s="1"/>
  <c r="V274" i="5" a="1"/>
  <c r="V274" i="5" s="1"/>
  <c r="AA274" i="5" a="1"/>
  <c r="AA274" i="5" s="1"/>
  <c r="U274" i="5" a="1"/>
  <c r="U274" i="5" s="1"/>
  <c r="Z274" i="5" a="1"/>
  <c r="Z274" i="5" s="1"/>
  <c r="S274" i="5" a="1"/>
  <c r="S274" i="5" s="1"/>
  <c r="AB274" i="5" a="1"/>
  <c r="AB274" i="5" s="1"/>
  <c r="Y274" i="5" a="1"/>
  <c r="Y274" i="5" s="1"/>
  <c r="T274" i="5" a="1"/>
  <c r="T274" i="5" s="1"/>
  <c r="AC274" i="5" a="1"/>
  <c r="AC274" i="5" s="1"/>
  <c r="W274" i="5" a="1"/>
  <c r="W274" i="5" s="1"/>
  <c r="M278" i="5" a="1"/>
  <c r="M278" i="5" s="1"/>
  <c r="P278" i="5" a="1"/>
  <c r="P278" i="5" s="1"/>
  <c r="K278" i="5" a="1"/>
  <c r="K278" i="5" s="1"/>
  <c r="N278" i="5" a="1"/>
  <c r="N278" i="5" s="1"/>
  <c r="S278" i="5" a="1"/>
  <c r="S278" i="5" s="1"/>
  <c r="R278" i="5" a="1"/>
  <c r="R278" i="5" s="1"/>
  <c r="V278" i="5" a="1"/>
  <c r="V278" i="5" s="1"/>
  <c r="Z278" i="5" a="1"/>
  <c r="Z278" i="5" s="1"/>
  <c r="W278" i="5" a="1"/>
  <c r="W278" i="5" s="1"/>
  <c r="Y278" i="5" a="1"/>
  <c r="Y278" i="5" s="1"/>
  <c r="L278" i="5" a="1"/>
  <c r="L278" i="5" s="1"/>
  <c r="T278" i="5" a="1"/>
  <c r="T278" i="5" s="1"/>
  <c r="U278" i="5" a="1"/>
  <c r="U278" i="5" s="1"/>
  <c r="AA278" i="5" a="1"/>
  <c r="AA278" i="5" s="1"/>
  <c r="O278" i="5" a="1"/>
  <c r="O278" i="5" s="1"/>
  <c r="AC278" i="5" a="1"/>
  <c r="AC278" i="5" s="1"/>
  <c r="AB278" i="5" a="1"/>
  <c r="AB278" i="5" s="1"/>
  <c r="M282" i="5" a="1"/>
  <c r="M282" i="5" s="1"/>
  <c r="P282" i="5" a="1"/>
  <c r="P282" i="5" s="1"/>
  <c r="K282" i="5" a="1"/>
  <c r="K282" i="5" s="1"/>
  <c r="N282" i="5" a="1"/>
  <c r="N282" i="5" s="1"/>
  <c r="L282" i="5" a="1"/>
  <c r="L282" i="5" s="1"/>
  <c r="O282" i="5" a="1"/>
  <c r="O282" i="5" s="1"/>
  <c r="U282" i="5" a="1"/>
  <c r="U282" i="5" s="1"/>
  <c r="R282" i="5" a="1"/>
  <c r="R282" i="5" s="1"/>
  <c r="W282" i="5" a="1"/>
  <c r="W282" i="5" s="1"/>
  <c r="Z282" i="5" a="1"/>
  <c r="Z282" i="5" s="1"/>
  <c r="S282" i="5" a="1"/>
  <c r="S282" i="5" s="1"/>
  <c r="AB282" i="5" a="1"/>
  <c r="AB282" i="5" s="1"/>
  <c r="Y282" i="5" a="1"/>
  <c r="Y282" i="5" s="1"/>
  <c r="T282" i="5" a="1"/>
  <c r="T282" i="5" s="1"/>
  <c r="AA282" i="5" a="1"/>
  <c r="AA282" i="5" s="1"/>
  <c r="V282" i="5" a="1"/>
  <c r="V282" i="5" s="1"/>
  <c r="AC282" i="5" a="1"/>
  <c r="AC282" i="5" s="1"/>
  <c r="M286" i="5" a="1"/>
  <c r="M286" i="5" s="1"/>
  <c r="P286" i="5" a="1"/>
  <c r="P286" i="5" s="1"/>
  <c r="K286" i="5" a="1"/>
  <c r="K286" i="5" s="1"/>
  <c r="N286" i="5" a="1"/>
  <c r="N286" i="5" s="1"/>
  <c r="O286" i="5" a="1"/>
  <c r="O286" i="5" s="1"/>
  <c r="U286" i="5" a="1"/>
  <c r="U286" i="5" s="1"/>
  <c r="L286" i="5" a="1"/>
  <c r="L286" i="5" s="1"/>
  <c r="R286" i="5" a="1"/>
  <c r="R286" i="5" s="1"/>
  <c r="W286" i="5" a="1"/>
  <c r="W286" i="5" s="1"/>
  <c r="AA286" i="5" a="1"/>
  <c r="AA286" i="5" s="1"/>
  <c r="Z286" i="5" a="1"/>
  <c r="Z286" i="5" s="1"/>
  <c r="V286" i="5" a="1"/>
  <c r="V286" i="5" s="1"/>
  <c r="Y286" i="5" a="1"/>
  <c r="Y286" i="5" s="1"/>
  <c r="S286" i="5" a="1"/>
  <c r="S286" i="5" s="1"/>
  <c r="AB286" i="5" a="1"/>
  <c r="AB286" i="5" s="1"/>
  <c r="AC286" i="5" a="1"/>
  <c r="AC286" i="5" s="1"/>
  <c r="T286" i="5" a="1"/>
  <c r="T286" i="5" s="1"/>
  <c r="M290" i="5" a="1"/>
  <c r="M290" i="5" s="1"/>
  <c r="P290" i="5" a="1"/>
  <c r="P290" i="5" s="1"/>
  <c r="K290" i="5" a="1"/>
  <c r="K290" i="5" s="1"/>
  <c r="N290" i="5" a="1"/>
  <c r="N290" i="5" s="1"/>
  <c r="L290" i="5" a="1"/>
  <c r="L290" i="5" s="1"/>
  <c r="O290" i="5" a="1"/>
  <c r="O290" i="5" s="1"/>
  <c r="U290" i="5" a="1"/>
  <c r="U290" i="5" s="1"/>
  <c r="AA290" i="5" a="1"/>
  <c r="AA290" i="5" s="1"/>
  <c r="R290" i="5" a="1"/>
  <c r="R290" i="5" s="1"/>
  <c r="W290" i="5" a="1"/>
  <c r="W290" i="5" s="1"/>
  <c r="Z290" i="5" a="1"/>
  <c r="Z290" i="5" s="1"/>
  <c r="S290" i="5" a="1"/>
  <c r="S290" i="5" s="1"/>
  <c r="AB290" i="5" a="1"/>
  <c r="AB290" i="5" s="1"/>
  <c r="Y290" i="5" a="1"/>
  <c r="Y290" i="5" s="1"/>
  <c r="T290" i="5" a="1"/>
  <c r="T290" i="5" s="1"/>
  <c r="V290" i="5" a="1"/>
  <c r="V290" i="5" s="1"/>
  <c r="AC290" i="5" a="1"/>
  <c r="AC290" i="5" s="1"/>
  <c r="M294" i="5" a="1"/>
  <c r="M294" i="5" s="1"/>
  <c r="P294" i="5" a="1"/>
  <c r="P294" i="5" s="1"/>
  <c r="K294" i="5" a="1"/>
  <c r="K294" i="5" s="1"/>
  <c r="N294" i="5" a="1"/>
  <c r="N294" i="5" s="1"/>
  <c r="U294" i="5" a="1"/>
  <c r="U294" i="5" s="1"/>
  <c r="R294" i="5" a="1"/>
  <c r="R294" i="5" s="1"/>
  <c r="W294" i="5" a="1"/>
  <c r="W294" i="5" s="1"/>
  <c r="Z294" i="5" a="1"/>
  <c r="Z294" i="5" s="1"/>
  <c r="L294" i="5" a="1"/>
  <c r="L294" i="5" s="1"/>
  <c r="V294" i="5" a="1"/>
  <c r="V294" i="5" s="1"/>
  <c r="AA294" i="5" a="1"/>
  <c r="AA294" i="5" s="1"/>
  <c r="Y294" i="5" a="1"/>
  <c r="Y294" i="5" s="1"/>
  <c r="O294" i="5" a="1"/>
  <c r="O294" i="5" s="1"/>
  <c r="S294" i="5" a="1"/>
  <c r="S294" i="5" s="1"/>
  <c r="AB294" i="5" a="1"/>
  <c r="AB294" i="5" s="1"/>
  <c r="AC294" i="5" a="1"/>
  <c r="AC294" i="5" s="1"/>
  <c r="T294" i="5" a="1"/>
  <c r="T294" i="5" s="1"/>
  <c r="M298" i="5" a="1"/>
  <c r="M298" i="5" s="1"/>
  <c r="P298" i="5" a="1"/>
  <c r="P298" i="5" s="1"/>
  <c r="K298" i="5" a="1"/>
  <c r="K298" i="5" s="1"/>
  <c r="N298" i="5" a="1"/>
  <c r="N298" i="5" s="1"/>
  <c r="L298" i="5" a="1"/>
  <c r="L298" i="5" s="1"/>
  <c r="O298" i="5" a="1"/>
  <c r="O298" i="5" s="1"/>
  <c r="U298" i="5" a="1"/>
  <c r="U298" i="5" s="1"/>
  <c r="R298" i="5" a="1"/>
  <c r="R298" i="5" s="1"/>
  <c r="W298" i="5" a="1"/>
  <c r="W298" i="5" s="1"/>
  <c r="Z298" i="5" a="1"/>
  <c r="Z298" i="5" s="1"/>
  <c r="S298" i="5" a="1"/>
  <c r="S298" i="5" s="1"/>
  <c r="AB298" i="5" a="1"/>
  <c r="AB298" i="5" s="1"/>
  <c r="Y298" i="5" a="1"/>
  <c r="Y298" i="5" s="1"/>
  <c r="T298" i="5" a="1"/>
  <c r="T298" i="5" s="1"/>
  <c r="V298" i="5" a="1"/>
  <c r="V298" i="5" s="1"/>
  <c r="AA298" i="5" a="1"/>
  <c r="AA298" i="5" s="1"/>
  <c r="AC298" i="5" a="1"/>
  <c r="AC298" i="5" s="1"/>
  <c r="K96" i="5" a="1"/>
  <c r="K96" i="5" s="1"/>
  <c r="R96" i="5" a="1"/>
  <c r="R96" i="5" s="1"/>
  <c r="Z96" i="5" a="1"/>
  <c r="Z96" i="5" s="1"/>
  <c r="Y96" i="5" a="1"/>
  <c r="Y96" i="5" s="1"/>
  <c r="AC96" i="5" a="1"/>
  <c r="AC96" i="5" s="1"/>
  <c r="K88" i="5" a="1"/>
  <c r="K88" i="5" s="1"/>
  <c r="R88" i="5" a="1"/>
  <c r="R88" i="5" s="1"/>
  <c r="AC88" i="5" a="1"/>
  <c r="AC88" i="5" s="1"/>
  <c r="Y88" i="5" a="1"/>
  <c r="Y88" i="5" s="1"/>
  <c r="Z88" i="5" a="1"/>
  <c r="Z88" i="5" s="1"/>
  <c r="K80" i="5" a="1"/>
  <c r="K80" i="5" s="1"/>
  <c r="Z80" i="5" a="1"/>
  <c r="Z80" i="5" s="1"/>
  <c r="R80" i="5" a="1"/>
  <c r="R80" i="5" s="1"/>
  <c r="Y80" i="5" a="1"/>
  <c r="Y80" i="5" s="1"/>
  <c r="AC80" i="5" a="1"/>
  <c r="AC80" i="5" s="1"/>
  <c r="K72" i="5" a="1"/>
  <c r="K72" i="5" s="1"/>
  <c r="R72" i="5" a="1"/>
  <c r="R72" i="5" s="1"/>
  <c r="AC72" i="5" a="1"/>
  <c r="AC72" i="5" s="1"/>
  <c r="Z72" i="5" a="1"/>
  <c r="Z72" i="5" s="1"/>
  <c r="Y72" i="5" a="1"/>
  <c r="Y72" i="5" s="1"/>
  <c r="K68" i="5" a="1"/>
  <c r="K68" i="5" s="1"/>
  <c r="R68" i="5" a="1"/>
  <c r="R68" i="5" s="1"/>
  <c r="AC68" i="5" a="1"/>
  <c r="AC68" i="5" s="1"/>
  <c r="Z68" i="5" a="1"/>
  <c r="Z68" i="5" s="1"/>
  <c r="Y68" i="5" a="1"/>
  <c r="Y68" i="5" s="1"/>
  <c r="K60" i="5" a="1"/>
  <c r="K60" i="5" s="1"/>
  <c r="R60" i="5" a="1"/>
  <c r="R60" i="5" s="1"/>
  <c r="Z60" i="5" a="1"/>
  <c r="Z60" i="5" s="1"/>
  <c r="Y60" i="5" a="1"/>
  <c r="Y60" i="5" s="1"/>
  <c r="AC60" i="5" a="1"/>
  <c r="AC60" i="5" s="1"/>
  <c r="K52" i="5" a="1"/>
  <c r="K52" i="5" s="1"/>
  <c r="R52" i="5" a="1"/>
  <c r="R52" i="5" s="1"/>
  <c r="AC52" i="5" a="1"/>
  <c r="AC52" i="5" s="1"/>
  <c r="Y52" i="5" a="1"/>
  <c r="Y52" i="5" s="1"/>
  <c r="Z52" i="5" a="1"/>
  <c r="Z52" i="5" s="1"/>
  <c r="K44" i="5" a="1"/>
  <c r="K44" i="5" s="1"/>
  <c r="Z44" i="5" a="1"/>
  <c r="Z44" i="5" s="1"/>
  <c r="Y44" i="5" a="1"/>
  <c r="Y44" i="5" s="1"/>
  <c r="AC44" i="5" a="1"/>
  <c r="AC44" i="5" s="1"/>
  <c r="R44" i="5" a="1"/>
  <c r="R44" i="5" s="1"/>
  <c r="K36" i="5" a="1"/>
  <c r="K36" i="5" s="1"/>
  <c r="R36" i="5" a="1"/>
  <c r="R36" i="5" s="1"/>
  <c r="AC36" i="5" a="1"/>
  <c r="AC36" i="5" s="1"/>
  <c r="Z36" i="5" a="1"/>
  <c r="Z36" i="5" s="1"/>
  <c r="Y36" i="5" a="1"/>
  <c r="Y36" i="5" s="1"/>
  <c r="K24" i="5" a="1"/>
  <c r="K24" i="5" s="1"/>
  <c r="R24" i="5" a="1"/>
  <c r="R24" i="5" s="1"/>
  <c r="AC24" i="5" a="1"/>
  <c r="AC24" i="5" s="1"/>
  <c r="Y24" i="5" a="1"/>
  <c r="Y24" i="5" s="1"/>
  <c r="Z24" i="5" a="1"/>
  <c r="Z24" i="5" s="1"/>
  <c r="K16" i="5" a="1"/>
  <c r="K16" i="5" s="1"/>
  <c r="R16" i="5" a="1"/>
  <c r="R16" i="5" s="1"/>
  <c r="Z16" i="5" a="1"/>
  <c r="Z16" i="5" s="1"/>
  <c r="AC16" i="5" a="1"/>
  <c r="AC16" i="5" s="1"/>
  <c r="Y16" i="5" a="1"/>
  <c r="Y16" i="5" s="1"/>
  <c r="K104" i="5" a="1"/>
  <c r="K104" i="5" s="1"/>
  <c r="Z104" i="5" a="1"/>
  <c r="Z104" i="5" s="1"/>
  <c r="AC104" i="5" a="1"/>
  <c r="AC104" i="5" s="1"/>
  <c r="R104" i="5" a="1"/>
  <c r="R104" i="5" s="1"/>
  <c r="Y104" i="5" a="1"/>
  <c r="Y104" i="5" s="1"/>
  <c r="K112" i="5" a="1"/>
  <c r="K112" i="5" s="1"/>
  <c r="AC112" i="5" a="1"/>
  <c r="AC112" i="5" s="1"/>
  <c r="R112" i="5" a="1"/>
  <c r="R112" i="5" s="1"/>
  <c r="Z112" i="5" a="1"/>
  <c r="Z112" i="5" s="1"/>
  <c r="Y112" i="5" a="1"/>
  <c r="Y112" i="5" s="1"/>
  <c r="K120" i="5" a="1"/>
  <c r="K120" i="5" s="1"/>
  <c r="R120" i="5" a="1"/>
  <c r="R120" i="5" s="1"/>
  <c r="Z120" i="5" a="1"/>
  <c r="Z120" i="5" s="1"/>
  <c r="AC120" i="5" a="1"/>
  <c r="AC120" i="5" s="1"/>
  <c r="Y120" i="5" a="1"/>
  <c r="Y120" i="5" s="1"/>
  <c r="K124" i="5" a="1"/>
  <c r="K124" i="5" s="1"/>
  <c r="R124" i="5" a="1"/>
  <c r="R124" i="5" s="1"/>
  <c r="Z124" i="5" a="1"/>
  <c r="Z124" i="5" s="1"/>
  <c r="Y124" i="5" a="1"/>
  <c r="Y124" i="5" s="1"/>
  <c r="AC124" i="5" a="1"/>
  <c r="AC124" i="5" s="1"/>
  <c r="K132" i="5" a="1"/>
  <c r="K132" i="5" s="1"/>
  <c r="R132" i="5" a="1"/>
  <c r="R132" i="5" s="1"/>
  <c r="Z132" i="5" a="1"/>
  <c r="Z132" i="5" s="1"/>
  <c r="AC132" i="5" a="1"/>
  <c r="AC132" i="5" s="1"/>
  <c r="Y132" i="5" a="1"/>
  <c r="Y132" i="5" s="1"/>
  <c r="K136" i="5" a="1"/>
  <c r="K136" i="5" s="1"/>
  <c r="Z136" i="5" a="1"/>
  <c r="Z136" i="5" s="1"/>
  <c r="R136" i="5" a="1"/>
  <c r="R136" i="5" s="1"/>
  <c r="AC136" i="5" a="1"/>
  <c r="AC136" i="5" s="1"/>
  <c r="Y136" i="5" a="1"/>
  <c r="Y136" i="5" s="1"/>
  <c r="K140" i="5" a="1"/>
  <c r="K140" i="5" s="1"/>
  <c r="R140" i="5" a="1"/>
  <c r="R140" i="5" s="1"/>
  <c r="Y140" i="5" a="1"/>
  <c r="Y140" i="5" s="1"/>
  <c r="AC140" i="5" a="1"/>
  <c r="AC140" i="5" s="1"/>
  <c r="Z140" i="5" a="1"/>
  <c r="Z140" i="5" s="1"/>
  <c r="K148" i="5" a="1"/>
  <c r="K148" i="5" s="1"/>
  <c r="R148" i="5" a="1"/>
  <c r="R148" i="5" s="1"/>
  <c r="Z148" i="5" a="1"/>
  <c r="Z148" i="5" s="1"/>
  <c r="Y148" i="5" a="1"/>
  <c r="Y148" i="5" s="1"/>
  <c r="AC148" i="5" a="1"/>
  <c r="AC148" i="5" s="1"/>
  <c r="K156" i="5" a="1"/>
  <c r="K156" i="5" s="1"/>
  <c r="R156" i="5" a="1"/>
  <c r="R156" i="5" s="1"/>
  <c r="Z156" i="5" a="1"/>
  <c r="Z156" i="5" s="1"/>
  <c r="Y156" i="5" a="1"/>
  <c r="Y156" i="5" s="1"/>
  <c r="AC156" i="5" a="1"/>
  <c r="AC156" i="5" s="1"/>
  <c r="K164" i="5" a="1"/>
  <c r="K164" i="5" s="1"/>
  <c r="R164" i="5" a="1"/>
  <c r="R164" i="5" s="1"/>
  <c r="Z164" i="5" a="1"/>
  <c r="Z164" i="5" s="1"/>
  <c r="AC164" i="5" a="1"/>
  <c r="AC164" i="5" s="1"/>
  <c r="Y164" i="5" a="1"/>
  <c r="Y164" i="5" s="1"/>
  <c r="K168" i="5" a="1"/>
  <c r="K168" i="5" s="1"/>
  <c r="Z168" i="5" a="1"/>
  <c r="Z168" i="5" s="1"/>
  <c r="R168" i="5" a="1"/>
  <c r="R168" i="5" s="1"/>
  <c r="AC168" i="5" a="1"/>
  <c r="AC168" i="5" s="1"/>
  <c r="Y168" i="5" a="1"/>
  <c r="Y168" i="5" s="1"/>
  <c r="K176" i="5" a="1"/>
  <c r="K176" i="5" s="1"/>
  <c r="R176" i="5" a="1"/>
  <c r="R176" i="5" s="1"/>
  <c r="Z176" i="5" a="1"/>
  <c r="Z176" i="5" s="1"/>
  <c r="Y176" i="5" a="1"/>
  <c r="Y176" i="5" s="1"/>
  <c r="AC176" i="5" a="1"/>
  <c r="AC176" i="5" s="1"/>
  <c r="K184" i="5" a="1"/>
  <c r="K184" i="5" s="1"/>
  <c r="Z184" i="5" a="1"/>
  <c r="Z184" i="5" s="1"/>
  <c r="R184" i="5" a="1"/>
  <c r="R184" i="5" s="1"/>
  <c r="Y184" i="5" a="1"/>
  <c r="Y184" i="5" s="1"/>
  <c r="AC184" i="5" a="1"/>
  <c r="AC184" i="5" s="1"/>
  <c r="O192" i="5" a="1"/>
  <c r="O192" i="5" s="1"/>
  <c r="M192" i="5" a="1"/>
  <c r="M192" i="5" s="1"/>
  <c r="N192" i="5" a="1"/>
  <c r="N192" i="5" s="1"/>
  <c r="K192" i="5" a="1"/>
  <c r="K192" i="5" s="1"/>
  <c r="P192" i="5" a="1"/>
  <c r="P192" i="5" s="1"/>
  <c r="L192" i="5" a="1"/>
  <c r="L192" i="5" s="1"/>
  <c r="R192" i="5" a="1"/>
  <c r="R192" i="5" s="1"/>
  <c r="U192" i="5" a="1"/>
  <c r="U192" i="5" s="1"/>
  <c r="T192" i="5" a="1"/>
  <c r="T192" i="5" s="1"/>
  <c r="AB192" i="5" a="1"/>
  <c r="AB192" i="5" s="1"/>
  <c r="S192" i="5" a="1"/>
  <c r="S192" i="5" s="1"/>
  <c r="Z192" i="5" a="1"/>
  <c r="Z192" i="5" s="1"/>
  <c r="V192" i="5" a="1"/>
  <c r="V192" i="5" s="1"/>
  <c r="W192" i="5" a="1"/>
  <c r="W192" i="5" s="1"/>
  <c r="AA192" i="5" a="1"/>
  <c r="AA192" i="5" s="1"/>
  <c r="Y192" i="5" a="1"/>
  <c r="Y192" i="5" s="1"/>
  <c r="AC192" i="5" a="1"/>
  <c r="AC192" i="5" s="1"/>
  <c r="P196" i="5" a="1"/>
  <c r="P196" i="5" s="1"/>
  <c r="K196" i="5" a="1"/>
  <c r="K196" i="5" s="1"/>
  <c r="O196" i="5" a="1"/>
  <c r="O196" i="5" s="1"/>
  <c r="L196" i="5" a="1"/>
  <c r="L196" i="5" s="1"/>
  <c r="M196" i="5" a="1"/>
  <c r="M196" i="5" s="1"/>
  <c r="V196" i="5" a="1"/>
  <c r="V196" i="5" s="1"/>
  <c r="T196" i="5" a="1"/>
  <c r="T196" i="5" s="1"/>
  <c r="AB196" i="5" a="1"/>
  <c r="AB196" i="5" s="1"/>
  <c r="S196" i="5" a="1"/>
  <c r="S196" i="5" s="1"/>
  <c r="AA196" i="5" a="1"/>
  <c r="AA196" i="5" s="1"/>
  <c r="Z196" i="5" a="1"/>
  <c r="Z196" i="5" s="1"/>
  <c r="AC196" i="5" a="1"/>
  <c r="AC196" i="5" s="1"/>
  <c r="R196" i="5" a="1"/>
  <c r="R196" i="5" s="1"/>
  <c r="N196" i="5" a="1"/>
  <c r="N196" i="5" s="1"/>
  <c r="U196" i="5" a="1"/>
  <c r="U196" i="5" s="1"/>
  <c r="W196" i="5" a="1"/>
  <c r="W196" i="5" s="1"/>
  <c r="Y196" i="5" a="1"/>
  <c r="Y196" i="5" s="1"/>
  <c r="P204" i="5" a="1"/>
  <c r="P204" i="5" s="1"/>
  <c r="N204" i="5" a="1"/>
  <c r="N204" i="5" s="1"/>
  <c r="K204" i="5" a="1"/>
  <c r="K204" i="5" s="1"/>
  <c r="O204" i="5" a="1"/>
  <c r="O204" i="5" s="1"/>
  <c r="M204" i="5" a="1"/>
  <c r="M204" i="5" s="1"/>
  <c r="L204" i="5" a="1"/>
  <c r="L204" i="5" s="1"/>
  <c r="T204" i="5" a="1"/>
  <c r="T204" i="5" s="1"/>
  <c r="S204" i="5" a="1"/>
  <c r="S204" i="5" s="1"/>
  <c r="AB204" i="5" a="1"/>
  <c r="AB204" i="5" s="1"/>
  <c r="W204" i="5" a="1"/>
  <c r="W204" i="5" s="1"/>
  <c r="Z204" i="5" a="1"/>
  <c r="Z204" i="5" s="1"/>
  <c r="AA204" i="5" a="1"/>
  <c r="AA204" i="5" s="1"/>
  <c r="AC204" i="5" a="1"/>
  <c r="AC204" i="5" s="1"/>
  <c r="R204" i="5" a="1"/>
  <c r="R204" i="5" s="1"/>
  <c r="U204" i="5" a="1"/>
  <c r="U204" i="5" s="1"/>
  <c r="V204" i="5" a="1"/>
  <c r="V204" i="5" s="1"/>
  <c r="Y204" i="5" a="1"/>
  <c r="Y204" i="5" s="1"/>
  <c r="P212" i="5" a="1"/>
  <c r="P212" i="5" s="1"/>
  <c r="M212" i="5" a="1"/>
  <c r="M212" i="5" s="1"/>
  <c r="N212" i="5" a="1"/>
  <c r="N212" i="5" s="1"/>
  <c r="K212" i="5" a="1"/>
  <c r="K212" i="5" s="1"/>
  <c r="L212" i="5" a="1"/>
  <c r="L212" i="5" s="1"/>
  <c r="O212" i="5" a="1"/>
  <c r="O212" i="5" s="1"/>
  <c r="V212" i="5" a="1"/>
  <c r="V212" i="5" s="1"/>
  <c r="S212" i="5" a="1"/>
  <c r="S212" i="5" s="1"/>
  <c r="AB212" i="5" a="1"/>
  <c r="AB212" i="5" s="1"/>
  <c r="R212" i="5" a="1"/>
  <c r="R212" i="5" s="1"/>
  <c r="W212" i="5" a="1"/>
  <c r="W212" i="5" s="1"/>
  <c r="AA212" i="5" a="1"/>
  <c r="AA212" i="5" s="1"/>
  <c r="Z212" i="5" a="1"/>
  <c r="Z212" i="5" s="1"/>
  <c r="AC212" i="5" a="1"/>
  <c r="AC212" i="5" s="1"/>
  <c r="T212" i="5" a="1"/>
  <c r="T212" i="5" s="1"/>
  <c r="U212" i="5" a="1"/>
  <c r="U212" i="5" s="1"/>
  <c r="Y212" i="5" a="1"/>
  <c r="Y212" i="5" s="1"/>
  <c r="P220" i="5" a="1"/>
  <c r="P220" i="5" s="1"/>
  <c r="L220" i="5" a="1"/>
  <c r="L220" i="5" s="1"/>
  <c r="M220" i="5" a="1"/>
  <c r="M220" i="5" s="1"/>
  <c r="N220" i="5" a="1"/>
  <c r="N220" i="5" s="1"/>
  <c r="K220" i="5" a="1"/>
  <c r="K220" i="5" s="1"/>
  <c r="O220" i="5" a="1"/>
  <c r="O220" i="5" s="1"/>
  <c r="T220" i="5" a="1"/>
  <c r="T220" i="5" s="1"/>
  <c r="W220" i="5" a="1"/>
  <c r="W220" i="5" s="1"/>
  <c r="AB220" i="5" a="1"/>
  <c r="AB220" i="5" s="1"/>
  <c r="R220" i="5" a="1"/>
  <c r="R220" i="5" s="1"/>
  <c r="V220" i="5" a="1"/>
  <c r="V220" i="5" s="1"/>
  <c r="Z220" i="5" a="1"/>
  <c r="Z220" i="5" s="1"/>
  <c r="Y220" i="5" a="1"/>
  <c r="Y220" i="5" s="1"/>
  <c r="S220" i="5" a="1"/>
  <c r="S220" i="5" s="1"/>
  <c r="AA220" i="5" a="1"/>
  <c r="AA220" i="5" s="1"/>
  <c r="AC220" i="5" a="1"/>
  <c r="AC220" i="5" s="1"/>
  <c r="U220" i="5" a="1"/>
  <c r="U220" i="5" s="1"/>
  <c r="P228" i="5" a="1"/>
  <c r="P228" i="5" s="1"/>
  <c r="K228" i="5" a="1"/>
  <c r="K228" i="5" s="1"/>
  <c r="N228" i="5" a="1"/>
  <c r="N228" i="5" s="1"/>
  <c r="L228" i="5" a="1"/>
  <c r="L228" i="5" s="1"/>
  <c r="M228" i="5" a="1"/>
  <c r="M228" i="5" s="1"/>
  <c r="O228" i="5" a="1"/>
  <c r="O228" i="5" s="1"/>
  <c r="V228" i="5" a="1"/>
  <c r="V228" i="5" s="1"/>
  <c r="R228" i="5" a="1"/>
  <c r="R228" i="5" s="1"/>
  <c r="W228" i="5" a="1"/>
  <c r="W228" i="5" s="1"/>
  <c r="AB228" i="5" a="1"/>
  <c r="AB228" i="5" s="1"/>
  <c r="U228" i="5" a="1"/>
  <c r="U228" i="5" s="1"/>
  <c r="AA228" i="5" a="1"/>
  <c r="AA228" i="5" s="1"/>
  <c r="Z228" i="5" a="1"/>
  <c r="Z228" i="5" s="1"/>
  <c r="Y228" i="5" a="1"/>
  <c r="Y228" i="5" s="1"/>
  <c r="S228" i="5" a="1"/>
  <c r="S228" i="5" s="1"/>
  <c r="T228" i="5" a="1"/>
  <c r="T228" i="5" s="1"/>
  <c r="AC228" i="5" a="1"/>
  <c r="AC228" i="5" s="1"/>
  <c r="K236" i="5" a="1"/>
  <c r="K236" i="5" s="1"/>
  <c r="N236" i="5" a="1"/>
  <c r="N236" i="5" s="1"/>
  <c r="O236" i="5" a="1"/>
  <c r="O236" i="5" s="1"/>
  <c r="M236" i="5" a="1"/>
  <c r="M236" i="5" s="1"/>
  <c r="P236" i="5" a="1"/>
  <c r="P236" i="5" s="1"/>
  <c r="T236" i="5" a="1"/>
  <c r="T236" i="5" s="1"/>
  <c r="L236" i="5" a="1"/>
  <c r="L236" i="5" s="1"/>
  <c r="R236" i="5" a="1"/>
  <c r="R236" i="5" s="1"/>
  <c r="V236" i="5" a="1"/>
  <c r="V236" i="5" s="1"/>
  <c r="U236" i="5" a="1"/>
  <c r="U236" i="5" s="1"/>
  <c r="Z236" i="5" a="1"/>
  <c r="Z236" i="5" s="1"/>
  <c r="W236" i="5" a="1"/>
  <c r="W236" i="5" s="1"/>
  <c r="AA236" i="5" a="1"/>
  <c r="AA236" i="5" s="1"/>
  <c r="Y236" i="5" a="1"/>
  <c r="Y236" i="5" s="1"/>
  <c r="S236" i="5" a="1"/>
  <c r="S236" i="5" s="1"/>
  <c r="AB236" i="5" a="1"/>
  <c r="AB236" i="5" s="1"/>
  <c r="AC236" i="5" a="1"/>
  <c r="AC236" i="5" s="1"/>
  <c r="L244" i="5" a="1"/>
  <c r="L244" i="5" s="1"/>
  <c r="N244" i="5" a="1"/>
  <c r="N244" i="5" s="1"/>
  <c r="P244" i="5" a="1"/>
  <c r="P244" i="5" s="1"/>
  <c r="K244" i="5" a="1"/>
  <c r="K244" i="5" s="1"/>
  <c r="O244" i="5" a="1"/>
  <c r="O244" i="5" s="1"/>
  <c r="M244" i="5" a="1"/>
  <c r="M244" i="5" s="1"/>
  <c r="V244" i="5" a="1"/>
  <c r="V244" i="5" s="1"/>
  <c r="U244" i="5" a="1"/>
  <c r="U244" i="5" s="1"/>
  <c r="T244" i="5" a="1"/>
  <c r="T244" i="5" s="1"/>
  <c r="AA244" i="5" a="1"/>
  <c r="AA244" i="5" s="1"/>
  <c r="Z244" i="5" a="1"/>
  <c r="Z244" i="5" s="1"/>
  <c r="W244" i="5" a="1"/>
  <c r="W244" i="5" s="1"/>
  <c r="Y244" i="5" a="1"/>
  <c r="Y244" i="5" s="1"/>
  <c r="R244" i="5" a="1"/>
  <c r="R244" i="5" s="1"/>
  <c r="AC244" i="5" a="1"/>
  <c r="AC244" i="5" s="1"/>
  <c r="S244" i="5" a="1"/>
  <c r="S244" i="5" s="1"/>
  <c r="AB244" i="5" a="1"/>
  <c r="AB244" i="5" s="1"/>
  <c r="L248" i="5" a="1"/>
  <c r="L248" i="5" s="1"/>
  <c r="N248" i="5" a="1"/>
  <c r="N248" i="5" s="1"/>
  <c r="P248" i="5" a="1"/>
  <c r="P248" i="5" s="1"/>
  <c r="M248" i="5" a="1"/>
  <c r="M248" i="5" s="1"/>
  <c r="O248" i="5" a="1"/>
  <c r="O248" i="5" s="1"/>
  <c r="K248" i="5" a="1"/>
  <c r="K248" i="5" s="1"/>
  <c r="S248" i="5" a="1"/>
  <c r="S248" i="5" s="1"/>
  <c r="W248" i="5" a="1"/>
  <c r="W248" i="5" s="1"/>
  <c r="U248" i="5" a="1"/>
  <c r="U248" i="5" s="1"/>
  <c r="AA248" i="5" a="1"/>
  <c r="AA248" i="5" s="1"/>
  <c r="T248" i="5" a="1"/>
  <c r="T248" i="5" s="1"/>
  <c r="Z248" i="5" a="1"/>
  <c r="Z248" i="5" s="1"/>
  <c r="R248" i="5" a="1"/>
  <c r="R248" i="5" s="1"/>
  <c r="Y248" i="5" a="1"/>
  <c r="Y248" i="5" s="1"/>
  <c r="AB248" i="5" a="1"/>
  <c r="AB248" i="5" s="1"/>
  <c r="V248" i="5" a="1"/>
  <c r="V248" i="5" s="1"/>
  <c r="AC248" i="5" a="1"/>
  <c r="AC248" i="5" s="1"/>
  <c r="L261" i="5" a="1"/>
  <c r="L261" i="5" s="1"/>
  <c r="N261" i="5" a="1"/>
  <c r="N261" i="5" s="1"/>
  <c r="P261" i="5" a="1"/>
  <c r="P261" i="5" s="1"/>
  <c r="K261" i="5" a="1"/>
  <c r="K261" i="5" s="1"/>
  <c r="O261" i="5" a="1"/>
  <c r="O261" i="5" s="1"/>
  <c r="M261" i="5" a="1"/>
  <c r="M261" i="5" s="1"/>
  <c r="R261" i="5" a="1"/>
  <c r="R261" i="5" s="1"/>
  <c r="U261" i="5" a="1"/>
  <c r="U261" i="5" s="1"/>
  <c r="AA261" i="5" a="1"/>
  <c r="AA261" i="5" s="1"/>
  <c r="S261" i="5" a="1"/>
  <c r="S261" i="5" s="1"/>
  <c r="Z261" i="5" a="1"/>
  <c r="Z261" i="5" s="1"/>
  <c r="Y261" i="5" a="1"/>
  <c r="Y261" i="5" s="1"/>
  <c r="T261" i="5" a="1"/>
  <c r="T261" i="5" s="1"/>
  <c r="AB261" i="5" a="1"/>
  <c r="AB261" i="5" s="1"/>
  <c r="V261" i="5" a="1"/>
  <c r="V261" i="5" s="1"/>
  <c r="W261" i="5" a="1"/>
  <c r="W261" i="5" s="1"/>
  <c r="AC261" i="5" a="1"/>
  <c r="AC261" i="5" s="1"/>
  <c r="L269" i="5" a="1"/>
  <c r="L269" i="5" s="1"/>
  <c r="N269" i="5" a="1"/>
  <c r="N269" i="5" s="1"/>
  <c r="P269" i="5" a="1"/>
  <c r="P269" i="5" s="1"/>
  <c r="M269" i="5" a="1"/>
  <c r="M269" i="5" s="1"/>
  <c r="O269" i="5" a="1"/>
  <c r="O269" i="5" s="1"/>
  <c r="T269" i="5" a="1"/>
  <c r="T269" i="5" s="1"/>
  <c r="W269" i="5" a="1"/>
  <c r="W269" i="5" s="1"/>
  <c r="S269" i="5" a="1"/>
  <c r="S269" i="5" s="1"/>
  <c r="V269" i="5" a="1"/>
  <c r="V269" i="5" s="1"/>
  <c r="Z269" i="5" a="1"/>
  <c r="Z269" i="5" s="1"/>
  <c r="Y269" i="5" a="1"/>
  <c r="Y269" i="5" s="1"/>
  <c r="U269" i="5" a="1"/>
  <c r="U269" i="5" s="1"/>
  <c r="AA269" i="5" a="1"/>
  <c r="AA269" i="5" s="1"/>
  <c r="AB269" i="5" a="1"/>
  <c r="AB269" i="5" s="1"/>
  <c r="K269" i="5" a="1"/>
  <c r="K269" i="5" s="1"/>
  <c r="R269" i="5" a="1"/>
  <c r="R269" i="5" s="1"/>
  <c r="AC269" i="5" a="1"/>
  <c r="AC269" i="5" s="1"/>
  <c r="K277" i="5" a="1"/>
  <c r="K277" i="5" s="1"/>
  <c r="N277" i="5" a="1"/>
  <c r="N277" i="5" s="1"/>
  <c r="L277" i="5" a="1"/>
  <c r="L277" i="5" s="1"/>
  <c r="O277" i="5" a="1"/>
  <c r="O277" i="5" s="1"/>
  <c r="M277" i="5" a="1"/>
  <c r="M277" i="5" s="1"/>
  <c r="P277" i="5" a="1"/>
  <c r="P277" i="5" s="1"/>
  <c r="R277" i="5" a="1"/>
  <c r="R277" i="5" s="1"/>
  <c r="U277" i="5" a="1"/>
  <c r="U277" i="5" s="1"/>
  <c r="AA277" i="5" a="1"/>
  <c r="AA277" i="5" s="1"/>
  <c r="V277" i="5" a="1"/>
  <c r="V277" i="5" s="1"/>
  <c r="Z277" i="5" a="1"/>
  <c r="Z277" i="5" s="1"/>
  <c r="Y277" i="5" a="1"/>
  <c r="Y277" i="5" s="1"/>
  <c r="W277" i="5" a="1"/>
  <c r="W277" i="5" s="1"/>
  <c r="AB277" i="5" a="1"/>
  <c r="AB277" i="5" s="1"/>
  <c r="S277" i="5" a="1"/>
  <c r="S277" i="5" s="1"/>
  <c r="T277" i="5" a="1"/>
  <c r="T277" i="5" s="1"/>
  <c r="AC277" i="5" a="1"/>
  <c r="AC277" i="5" s="1"/>
  <c r="K285" i="5" a="1"/>
  <c r="K285" i="5" s="1"/>
  <c r="N285" i="5" a="1"/>
  <c r="N285" i="5" s="1"/>
  <c r="L285" i="5" a="1"/>
  <c r="L285" i="5" s="1"/>
  <c r="O285" i="5" a="1"/>
  <c r="O285" i="5" s="1"/>
  <c r="M285" i="5" a="1"/>
  <c r="M285" i="5" s="1"/>
  <c r="S285" i="5" a="1"/>
  <c r="S285" i="5" s="1"/>
  <c r="V285" i="5" a="1"/>
  <c r="V285" i="5" s="1"/>
  <c r="U285" i="5" a="1"/>
  <c r="U285" i="5" s="1"/>
  <c r="Z285" i="5" a="1"/>
  <c r="Z285" i="5" s="1"/>
  <c r="Y285" i="5" a="1"/>
  <c r="Y285" i="5" s="1"/>
  <c r="R285" i="5" a="1"/>
  <c r="R285" i="5" s="1"/>
  <c r="W285" i="5" a="1"/>
  <c r="W285" i="5" s="1"/>
  <c r="AB285" i="5" a="1"/>
  <c r="AB285" i="5" s="1"/>
  <c r="T285" i="5" a="1"/>
  <c r="T285" i="5" s="1"/>
  <c r="AC285" i="5" a="1"/>
  <c r="AC285" i="5" s="1"/>
  <c r="P285" i="5" a="1"/>
  <c r="P285" i="5" s="1"/>
  <c r="AA285" i="5" a="1"/>
  <c r="AA285" i="5" s="1"/>
  <c r="K293" i="5" a="1"/>
  <c r="K293" i="5" s="1"/>
  <c r="N293" i="5" a="1"/>
  <c r="N293" i="5" s="1"/>
  <c r="L293" i="5" a="1"/>
  <c r="L293" i="5" s="1"/>
  <c r="O293" i="5" a="1"/>
  <c r="O293" i="5" s="1"/>
  <c r="M293" i="5" a="1"/>
  <c r="M293" i="5" s="1"/>
  <c r="P293" i="5" a="1"/>
  <c r="P293" i="5" s="1"/>
  <c r="S293" i="5" a="1"/>
  <c r="S293" i="5" s="1"/>
  <c r="V293" i="5" a="1"/>
  <c r="V293" i="5" s="1"/>
  <c r="AA293" i="5" a="1"/>
  <c r="AA293" i="5" s="1"/>
  <c r="U293" i="5" a="1"/>
  <c r="U293" i="5" s="1"/>
  <c r="Z293" i="5" a="1"/>
  <c r="Z293" i="5" s="1"/>
  <c r="Y293" i="5" a="1"/>
  <c r="Y293" i="5" s="1"/>
  <c r="R293" i="5" a="1"/>
  <c r="R293" i="5" s="1"/>
  <c r="W293" i="5" a="1"/>
  <c r="W293" i="5" s="1"/>
  <c r="AB293" i="5" a="1"/>
  <c r="AB293" i="5" s="1"/>
  <c r="T293" i="5" a="1"/>
  <c r="T293" i="5" s="1"/>
  <c r="AC293" i="5" a="1"/>
  <c r="AC293" i="5" s="1"/>
  <c r="K93" i="5" a="1"/>
  <c r="K93" i="5" s="1"/>
  <c r="R93" i="5" a="1"/>
  <c r="R93" i="5" s="1"/>
  <c r="AC93" i="5" a="1"/>
  <c r="AC93" i="5" s="1"/>
  <c r="Z93" i="5" a="1"/>
  <c r="Z93" i="5" s="1"/>
  <c r="Y93" i="5" a="1"/>
  <c r="Y93" i="5" s="1"/>
  <c r="K89" i="5" a="1"/>
  <c r="K89" i="5" s="1"/>
  <c r="Z89" i="5" a="1"/>
  <c r="Z89" i="5" s="1"/>
  <c r="Y89" i="5" a="1"/>
  <c r="Y89" i="5" s="1"/>
  <c r="AC89" i="5" a="1"/>
  <c r="AC89" i="5" s="1"/>
  <c r="R89" i="5" a="1"/>
  <c r="R89" i="5" s="1"/>
  <c r="K81" i="5" a="1"/>
  <c r="K81" i="5" s="1"/>
  <c r="R81" i="5" a="1"/>
  <c r="R81" i="5" s="1"/>
  <c r="Z81" i="5" a="1"/>
  <c r="Z81" i="5" s="1"/>
  <c r="Y81" i="5" a="1"/>
  <c r="Y81" i="5" s="1"/>
  <c r="AC81" i="5" a="1"/>
  <c r="AC81" i="5" s="1"/>
  <c r="K73" i="5" a="1"/>
  <c r="K73" i="5" s="1"/>
  <c r="R73" i="5" a="1"/>
  <c r="R73" i="5" s="1"/>
  <c r="AC73" i="5" a="1"/>
  <c r="AC73" i="5" s="1"/>
  <c r="Z73" i="5" a="1"/>
  <c r="Z73" i="5" s="1"/>
  <c r="Y73" i="5" a="1"/>
  <c r="Y73" i="5" s="1"/>
  <c r="K61" i="5" a="1"/>
  <c r="K61" i="5" s="1"/>
  <c r="R61" i="5" a="1"/>
  <c r="R61" i="5" s="1"/>
  <c r="AC61" i="5" a="1"/>
  <c r="AC61" i="5" s="1"/>
  <c r="Z61" i="5" a="1"/>
  <c r="Z61" i="5" s="1"/>
  <c r="Y61" i="5" a="1"/>
  <c r="Y61" i="5" s="1"/>
  <c r="K53" i="5" a="1"/>
  <c r="K53" i="5" s="1"/>
  <c r="R53" i="5" a="1"/>
  <c r="R53" i="5" s="1"/>
  <c r="Z53" i="5" a="1"/>
  <c r="Z53" i="5" s="1"/>
  <c r="Y53" i="5" a="1"/>
  <c r="Y53" i="5" s="1"/>
  <c r="AC53" i="5" a="1"/>
  <c r="AC53" i="5" s="1"/>
  <c r="K45" i="5" a="1"/>
  <c r="K45" i="5" s="1"/>
  <c r="Y45" i="5" a="1"/>
  <c r="Y45" i="5" s="1"/>
  <c r="R45" i="5" a="1"/>
  <c r="R45" i="5" s="1"/>
  <c r="Z45" i="5" a="1"/>
  <c r="Z45" i="5" s="1"/>
  <c r="AC45" i="5" a="1"/>
  <c r="AC45" i="5" s="1"/>
  <c r="K37" i="5" a="1"/>
  <c r="K37" i="5" s="1"/>
  <c r="R37" i="5" a="1"/>
  <c r="R37" i="5" s="1"/>
  <c r="Z37" i="5" a="1"/>
  <c r="Z37" i="5" s="1"/>
  <c r="AC37" i="5" a="1"/>
  <c r="AC37" i="5" s="1"/>
  <c r="Y37" i="5" a="1"/>
  <c r="Y37" i="5" s="1"/>
  <c r="K33" i="5" a="1"/>
  <c r="K33" i="5" s="1"/>
  <c r="R33" i="5" a="1"/>
  <c r="R33" i="5" s="1"/>
  <c r="Z33" i="5" a="1"/>
  <c r="Z33" i="5" s="1"/>
  <c r="Y33" i="5" a="1"/>
  <c r="Y33" i="5" s="1"/>
  <c r="AC33" i="5" a="1"/>
  <c r="AC33" i="5" s="1"/>
  <c r="K29" i="5" a="1"/>
  <c r="K29" i="5" s="1"/>
  <c r="AC29" i="5" a="1"/>
  <c r="AC29" i="5" s="1"/>
  <c r="Z29" i="5" a="1"/>
  <c r="Z29" i="5" s="1"/>
  <c r="Y29" i="5" a="1"/>
  <c r="Y29" i="5" s="1"/>
  <c r="R29" i="5" a="1"/>
  <c r="R29" i="5" s="1"/>
  <c r="K21" i="5" a="1"/>
  <c r="K21" i="5" s="1"/>
  <c r="R21" i="5" a="1"/>
  <c r="R21" i="5" s="1"/>
  <c r="Z21" i="5" a="1"/>
  <c r="Z21" i="5" s="1"/>
  <c r="Y21" i="5" a="1"/>
  <c r="Y21" i="5" s="1"/>
  <c r="AC21" i="5" a="1"/>
  <c r="AC21" i="5" s="1"/>
  <c r="K107" i="5" a="1"/>
  <c r="K107" i="5" s="1"/>
  <c r="R107" i="5" a="1"/>
  <c r="R107" i="5" s="1"/>
  <c r="AC107" i="5" a="1"/>
  <c r="AC107" i="5" s="1"/>
  <c r="Z107" i="5" a="1"/>
  <c r="Z107" i="5" s="1"/>
  <c r="Y107" i="5" a="1"/>
  <c r="Y107" i="5" s="1"/>
  <c r="K111" i="5" a="1"/>
  <c r="K111" i="5" s="1"/>
  <c r="R111" i="5" a="1"/>
  <c r="R111" i="5" s="1"/>
  <c r="Y111" i="5" a="1"/>
  <c r="Y111" i="5" s="1"/>
  <c r="Z111" i="5" a="1"/>
  <c r="Z111" i="5" s="1"/>
  <c r="AC111" i="5" a="1"/>
  <c r="AC111" i="5" s="1"/>
  <c r="K119" i="5" a="1"/>
  <c r="K119" i="5" s="1"/>
  <c r="R119" i="5" a="1"/>
  <c r="R119" i="5" s="1"/>
  <c r="Z119" i="5" a="1"/>
  <c r="Z119" i="5" s="1"/>
  <c r="AC119" i="5" a="1"/>
  <c r="AC119" i="5" s="1"/>
  <c r="Y119" i="5" a="1"/>
  <c r="Y119" i="5" s="1"/>
  <c r="K131" i="5" a="1"/>
  <c r="K131" i="5" s="1"/>
  <c r="R131" i="5" a="1"/>
  <c r="R131" i="5" s="1"/>
  <c r="Z131" i="5" a="1"/>
  <c r="Z131" i="5" s="1"/>
  <c r="AC131" i="5" a="1"/>
  <c r="AC131" i="5" s="1"/>
  <c r="Y131" i="5" a="1"/>
  <c r="Y131" i="5" s="1"/>
  <c r="K139" i="5" a="1"/>
  <c r="K139" i="5" s="1"/>
  <c r="Y139" i="5" a="1"/>
  <c r="Y139" i="5" s="1"/>
  <c r="Z139" i="5" a="1"/>
  <c r="Z139" i="5" s="1"/>
  <c r="AC139" i="5" a="1"/>
  <c r="AC139" i="5" s="1"/>
  <c r="R139" i="5" a="1"/>
  <c r="R139" i="5" s="1"/>
  <c r="K159" i="5" a="1"/>
  <c r="K159" i="5" s="1"/>
  <c r="R159" i="5" a="1"/>
  <c r="R159" i="5" s="1"/>
  <c r="Z159" i="5" a="1"/>
  <c r="Z159" i="5" s="1"/>
  <c r="AC159" i="5" a="1"/>
  <c r="AC159" i="5" s="1"/>
  <c r="Y159" i="5" a="1"/>
  <c r="Y159" i="5" s="1"/>
  <c r="R167" i="5" a="1"/>
  <c r="R167" i="5" s="1"/>
  <c r="K167" i="5" a="1"/>
  <c r="K167" i="5" s="1"/>
  <c r="Z167" i="5" a="1"/>
  <c r="Z167" i="5" s="1"/>
  <c r="Y167" i="5" a="1"/>
  <c r="Y167" i="5" s="1"/>
  <c r="AC167" i="5" a="1"/>
  <c r="AC167" i="5" s="1"/>
  <c r="K175" i="5" a="1"/>
  <c r="K175" i="5" s="1"/>
  <c r="R175" i="5" a="1"/>
  <c r="R175" i="5" s="1"/>
  <c r="Z175" i="5" a="1"/>
  <c r="Z175" i="5" s="1"/>
  <c r="Y175" i="5" a="1"/>
  <c r="Y175" i="5" s="1"/>
  <c r="AC175" i="5" a="1"/>
  <c r="AC175" i="5" s="1"/>
  <c r="K183" i="5" a="1"/>
  <c r="K183" i="5" s="1"/>
  <c r="R183" i="5" a="1"/>
  <c r="R183" i="5" s="1"/>
  <c r="Z183" i="5" a="1"/>
  <c r="Z183" i="5" s="1"/>
  <c r="AC183" i="5" a="1"/>
  <c r="AC183" i="5" s="1"/>
  <c r="Y183" i="5" a="1"/>
  <c r="Y183" i="5" s="1"/>
  <c r="N191" i="5" a="1"/>
  <c r="N191" i="5" s="1"/>
  <c r="K191" i="5" a="1"/>
  <c r="K191" i="5" s="1"/>
  <c r="O191" i="5" a="1"/>
  <c r="O191" i="5" s="1"/>
  <c r="L191" i="5" a="1"/>
  <c r="L191" i="5" s="1"/>
  <c r="P191" i="5" a="1"/>
  <c r="P191" i="5" s="1"/>
  <c r="M191" i="5" a="1"/>
  <c r="M191" i="5" s="1"/>
  <c r="T191" i="5" a="1"/>
  <c r="T191" i="5" s="1"/>
  <c r="V191" i="5" a="1"/>
  <c r="V191" i="5" s="1"/>
  <c r="U191" i="5" a="1"/>
  <c r="U191" i="5" s="1"/>
  <c r="R191" i="5" a="1"/>
  <c r="R191" i="5" s="1"/>
  <c r="AA191" i="5" a="1"/>
  <c r="AA191" i="5" s="1"/>
  <c r="Z191" i="5" a="1"/>
  <c r="Z191" i="5" s="1"/>
  <c r="S191" i="5" a="1"/>
  <c r="S191" i="5" s="1"/>
  <c r="AB191" i="5" a="1"/>
  <c r="AB191" i="5" s="1"/>
  <c r="Y191" i="5" a="1"/>
  <c r="Y191" i="5" s="1"/>
  <c r="W191" i="5" a="1"/>
  <c r="W191" i="5" s="1"/>
  <c r="AC191" i="5" a="1"/>
  <c r="AC191" i="5" s="1"/>
  <c r="N199" i="5" a="1"/>
  <c r="N199" i="5" s="1"/>
  <c r="K199" i="5" a="1"/>
  <c r="K199" i="5" s="1"/>
  <c r="O199" i="5" a="1"/>
  <c r="O199" i="5" s="1"/>
  <c r="L199" i="5" a="1"/>
  <c r="L199" i="5" s="1"/>
  <c r="M199" i="5" a="1"/>
  <c r="M199" i="5" s="1"/>
  <c r="R199" i="5" a="1"/>
  <c r="R199" i="5" s="1"/>
  <c r="V199" i="5" a="1"/>
  <c r="V199" i="5" s="1"/>
  <c r="U199" i="5" a="1"/>
  <c r="U199" i="5" s="1"/>
  <c r="T199" i="5" a="1"/>
  <c r="T199" i="5" s="1"/>
  <c r="AA199" i="5" a="1"/>
  <c r="AA199" i="5" s="1"/>
  <c r="Z199" i="5" a="1"/>
  <c r="Z199" i="5" s="1"/>
  <c r="S199" i="5" a="1"/>
  <c r="S199" i="5" s="1"/>
  <c r="AB199" i="5" a="1"/>
  <c r="AB199" i="5" s="1"/>
  <c r="Y199" i="5" a="1"/>
  <c r="Y199" i="5" s="1"/>
  <c r="W199" i="5" a="1"/>
  <c r="W199" i="5" s="1"/>
  <c r="AC199" i="5" a="1"/>
  <c r="AC199" i="5" s="1"/>
  <c r="P199" i="5" a="1"/>
  <c r="P199" i="5" s="1"/>
  <c r="M211" i="5" a="1"/>
  <c r="M211" i="5" s="1"/>
  <c r="P211" i="5" a="1"/>
  <c r="P211" i="5" s="1"/>
  <c r="N211" i="5" a="1"/>
  <c r="N211" i="5" s="1"/>
  <c r="K211" i="5" a="1"/>
  <c r="K211" i="5" s="1"/>
  <c r="O211" i="5" a="1"/>
  <c r="O211" i="5" s="1"/>
  <c r="U211" i="5" a="1"/>
  <c r="U211" i="5" s="1"/>
  <c r="T211" i="5" a="1"/>
  <c r="T211" i="5" s="1"/>
  <c r="S211" i="5" a="1"/>
  <c r="S211" i="5" s="1"/>
  <c r="V211" i="5" a="1"/>
  <c r="V211" i="5" s="1"/>
  <c r="Z211" i="5" a="1"/>
  <c r="Z211" i="5" s="1"/>
  <c r="L211" i="5" a="1"/>
  <c r="L211" i="5" s="1"/>
  <c r="W211" i="5" a="1"/>
  <c r="W211" i="5" s="1"/>
  <c r="AA211" i="5" a="1"/>
  <c r="AA211" i="5" s="1"/>
  <c r="AB211" i="5" a="1"/>
  <c r="AB211" i="5" s="1"/>
  <c r="AC211" i="5" a="1"/>
  <c r="AC211" i="5" s="1"/>
  <c r="R211" i="5" a="1"/>
  <c r="R211" i="5" s="1"/>
  <c r="Y211" i="5" a="1"/>
  <c r="Y211" i="5" s="1"/>
  <c r="M219" i="5" a="1"/>
  <c r="M219" i="5" s="1"/>
  <c r="P219" i="5" a="1"/>
  <c r="P219" i="5" s="1"/>
  <c r="N219" i="5" a="1"/>
  <c r="N219" i="5" s="1"/>
  <c r="K219" i="5" a="1"/>
  <c r="K219" i="5" s="1"/>
  <c r="O219" i="5" a="1"/>
  <c r="O219" i="5" s="1"/>
  <c r="S219" i="5" a="1"/>
  <c r="S219" i="5" s="1"/>
  <c r="W219" i="5" a="1"/>
  <c r="W219" i="5" s="1"/>
  <c r="T219" i="5" a="1"/>
  <c r="T219" i="5" s="1"/>
  <c r="AA219" i="5" a="1"/>
  <c r="AA219" i="5" s="1"/>
  <c r="R219" i="5" a="1"/>
  <c r="R219" i="5" s="1"/>
  <c r="U219" i="5" a="1"/>
  <c r="U219" i="5" s="1"/>
  <c r="Z219" i="5" a="1"/>
  <c r="Z219" i="5" s="1"/>
  <c r="Y219" i="5" a="1"/>
  <c r="Y219" i="5" s="1"/>
  <c r="V219" i="5" a="1"/>
  <c r="V219" i="5" s="1"/>
  <c r="AB219" i="5" a="1"/>
  <c r="AB219" i="5" s="1"/>
  <c r="L219" i="5" a="1"/>
  <c r="L219" i="5" s="1"/>
  <c r="AC219" i="5" a="1"/>
  <c r="AC219" i="5" s="1"/>
  <c r="M227" i="5" a="1"/>
  <c r="M227" i="5" s="1"/>
  <c r="P227" i="5" a="1"/>
  <c r="P227" i="5" s="1"/>
  <c r="K227" i="5" a="1"/>
  <c r="K227" i="5" s="1"/>
  <c r="O227" i="5" a="1"/>
  <c r="O227" i="5" s="1"/>
  <c r="L227" i="5" a="1"/>
  <c r="L227" i="5" s="1"/>
  <c r="U227" i="5" a="1"/>
  <c r="U227" i="5" s="1"/>
  <c r="N227" i="5" a="1"/>
  <c r="N227" i="5" s="1"/>
  <c r="S227" i="5" a="1"/>
  <c r="S227" i="5" s="1"/>
  <c r="R227" i="5" a="1"/>
  <c r="R227" i="5" s="1"/>
  <c r="W227" i="5" a="1"/>
  <c r="W227" i="5" s="1"/>
  <c r="T227" i="5" a="1"/>
  <c r="T227" i="5" s="1"/>
  <c r="Z227" i="5" a="1"/>
  <c r="Z227" i="5" s="1"/>
  <c r="Y227" i="5" a="1"/>
  <c r="Y227" i="5" s="1"/>
  <c r="V227" i="5" a="1"/>
  <c r="V227" i="5" s="1"/>
  <c r="AB227" i="5" a="1"/>
  <c r="AB227" i="5" s="1"/>
  <c r="AC227" i="5" a="1"/>
  <c r="AC227" i="5" s="1"/>
  <c r="AA227" i="5" a="1"/>
  <c r="AA227" i="5" s="1"/>
  <c r="M235" i="5" a="1"/>
  <c r="M235" i="5" s="1"/>
  <c r="P235" i="5" a="1"/>
  <c r="P235" i="5" s="1"/>
  <c r="K235" i="5" a="1"/>
  <c r="K235" i="5" s="1"/>
  <c r="N235" i="5" a="1"/>
  <c r="N235" i="5" s="1"/>
  <c r="O235" i="5" a="1"/>
  <c r="O235" i="5" s="1"/>
  <c r="L235" i="5" a="1"/>
  <c r="L235" i="5" s="1"/>
  <c r="S235" i="5" a="1"/>
  <c r="S235" i="5" s="1"/>
  <c r="W235" i="5" a="1"/>
  <c r="W235" i="5" s="1"/>
  <c r="R235" i="5" a="1"/>
  <c r="R235" i="5" s="1"/>
  <c r="AA235" i="5" a="1"/>
  <c r="AA235" i="5" s="1"/>
  <c r="V235" i="5" a="1"/>
  <c r="V235" i="5" s="1"/>
  <c r="T235" i="5" a="1"/>
  <c r="T235" i="5" s="1"/>
  <c r="Y235" i="5" a="1"/>
  <c r="Y235" i="5" s="1"/>
  <c r="U235" i="5" a="1"/>
  <c r="U235" i="5" s="1"/>
  <c r="Z235" i="5" a="1"/>
  <c r="Z235" i="5" s="1"/>
  <c r="AB235" i="5" a="1"/>
  <c r="AB235" i="5" s="1"/>
  <c r="AC235" i="5" a="1"/>
  <c r="AC235" i="5" s="1"/>
  <c r="L243" i="5" a="1"/>
  <c r="L243" i="5" s="1"/>
  <c r="N243" i="5" a="1"/>
  <c r="N243" i="5" s="1"/>
  <c r="P243" i="5" a="1"/>
  <c r="P243" i="5" s="1"/>
  <c r="M243" i="5" a="1"/>
  <c r="M243" i="5" s="1"/>
  <c r="K243" i="5" a="1"/>
  <c r="K243" i="5" s="1"/>
  <c r="U243" i="5" a="1"/>
  <c r="U243" i="5" s="1"/>
  <c r="R243" i="5" a="1"/>
  <c r="R243" i="5" s="1"/>
  <c r="W243" i="5" a="1"/>
  <c r="W243" i="5" s="1"/>
  <c r="V243" i="5" a="1"/>
  <c r="V243" i="5" s="1"/>
  <c r="O243" i="5" a="1"/>
  <c r="O243" i="5" s="1"/>
  <c r="S243" i="5" a="1"/>
  <c r="S243" i="5" s="1"/>
  <c r="Y243" i="5" a="1"/>
  <c r="Y243" i="5" s="1"/>
  <c r="T243" i="5" a="1"/>
  <c r="T243" i="5" s="1"/>
  <c r="AA243" i="5" a="1"/>
  <c r="AA243" i="5" s="1"/>
  <c r="Z243" i="5" a="1"/>
  <c r="Z243" i="5" s="1"/>
  <c r="AB243" i="5" a="1"/>
  <c r="AB243" i="5" s="1"/>
  <c r="AC243" i="5" a="1"/>
  <c r="AC243" i="5" s="1"/>
  <c r="L260" i="5" a="1"/>
  <c r="L260" i="5" s="1"/>
  <c r="N260" i="5" a="1"/>
  <c r="N260" i="5" s="1"/>
  <c r="P260" i="5" a="1"/>
  <c r="P260" i="5" s="1"/>
  <c r="O260" i="5" a="1"/>
  <c r="O260" i="5" s="1"/>
  <c r="K260" i="5" a="1"/>
  <c r="K260" i="5" s="1"/>
  <c r="T260" i="5" a="1"/>
  <c r="T260" i="5" s="1"/>
  <c r="S260" i="5" a="1"/>
  <c r="S260" i="5" s="1"/>
  <c r="W260" i="5" a="1"/>
  <c r="W260" i="5" s="1"/>
  <c r="AA260" i="5" a="1"/>
  <c r="AA260" i="5" s="1"/>
  <c r="Z260" i="5" a="1"/>
  <c r="Z260" i="5" s="1"/>
  <c r="R260" i="5" a="1"/>
  <c r="R260" i="5" s="1"/>
  <c r="Y260" i="5" a="1"/>
  <c r="Y260" i="5" s="1"/>
  <c r="U260" i="5" a="1"/>
  <c r="U260" i="5" s="1"/>
  <c r="AB260" i="5" a="1"/>
  <c r="AB260" i="5" s="1"/>
  <c r="M260" i="5" a="1"/>
  <c r="M260" i="5" s="1"/>
  <c r="AC260" i="5" a="1"/>
  <c r="AC260" i="5" s="1"/>
  <c r="V260" i="5" a="1"/>
  <c r="V260" i="5" s="1"/>
  <c r="L268" i="5" a="1"/>
  <c r="L268" i="5" s="1"/>
  <c r="N268" i="5" a="1"/>
  <c r="N268" i="5" s="1"/>
  <c r="P268" i="5" a="1"/>
  <c r="P268" i="5" s="1"/>
  <c r="O268" i="5" a="1"/>
  <c r="O268" i="5" s="1"/>
  <c r="M268" i="5" a="1"/>
  <c r="M268" i="5" s="1"/>
  <c r="K268" i="5" a="1"/>
  <c r="K268" i="5" s="1"/>
  <c r="V268" i="5" a="1"/>
  <c r="V268" i="5" s="1"/>
  <c r="R268" i="5" a="1"/>
  <c r="R268" i="5" s="1"/>
  <c r="U268" i="5" a="1"/>
  <c r="U268" i="5" s="1"/>
  <c r="Z268" i="5" a="1"/>
  <c r="Z268" i="5" s="1"/>
  <c r="S268" i="5" a="1"/>
  <c r="S268" i="5" s="1"/>
  <c r="AA268" i="5" a="1"/>
  <c r="AA268" i="5" s="1"/>
  <c r="Y268" i="5" a="1"/>
  <c r="Y268" i="5" s="1"/>
  <c r="T268" i="5" a="1"/>
  <c r="T268" i="5" s="1"/>
  <c r="W268" i="5" a="1"/>
  <c r="W268" i="5" s="1"/>
  <c r="AB268" i="5" a="1"/>
  <c r="AB268" i="5" s="1"/>
  <c r="AC268" i="5" a="1"/>
  <c r="AC268" i="5" s="1"/>
  <c r="L276" i="5" a="1"/>
  <c r="L276" i="5" s="1"/>
  <c r="N276" i="5" a="1"/>
  <c r="N276" i="5" s="1"/>
  <c r="P276" i="5" a="1"/>
  <c r="P276" i="5" s="1"/>
  <c r="O276" i="5" a="1"/>
  <c r="O276" i="5" s="1"/>
  <c r="K276" i="5" a="1"/>
  <c r="K276" i="5" s="1"/>
  <c r="M276" i="5" a="1"/>
  <c r="M276" i="5" s="1"/>
  <c r="T276" i="5" a="1"/>
  <c r="T276" i="5" s="1"/>
  <c r="S276" i="5" a="1"/>
  <c r="S276" i="5" s="1"/>
  <c r="W276" i="5" a="1"/>
  <c r="W276" i="5" s="1"/>
  <c r="AA276" i="5" a="1"/>
  <c r="AA276" i="5" s="1"/>
  <c r="Z276" i="5" a="1"/>
  <c r="Z276" i="5" s="1"/>
  <c r="U276" i="5" a="1"/>
  <c r="U276" i="5" s="1"/>
  <c r="Y276" i="5" a="1"/>
  <c r="Y276" i="5" s="1"/>
  <c r="V276" i="5" a="1"/>
  <c r="V276" i="5" s="1"/>
  <c r="R276" i="5" a="1"/>
  <c r="R276" i="5" s="1"/>
  <c r="AB276" i="5" a="1"/>
  <c r="AB276" i="5" s="1"/>
  <c r="AC276" i="5" a="1"/>
  <c r="AC276" i="5" s="1"/>
  <c r="L280" i="5" a="1"/>
  <c r="L280" i="5" s="1"/>
  <c r="O280" i="5" a="1"/>
  <c r="O280" i="5" s="1"/>
  <c r="M280" i="5" a="1"/>
  <c r="M280" i="5" s="1"/>
  <c r="K280" i="5" a="1"/>
  <c r="K280" i="5" s="1"/>
  <c r="R280" i="5" a="1"/>
  <c r="R280" i="5" s="1"/>
  <c r="U280" i="5" a="1"/>
  <c r="U280" i="5" s="1"/>
  <c r="AA280" i="5" a="1"/>
  <c r="AA280" i="5" s="1"/>
  <c r="P280" i="5" a="1"/>
  <c r="P280" i="5" s="1"/>
  <c r="T280" i="5" a="1"/>
  <c r="T280" i="5" s="1"/>
  <c r="Z280" i="5" a="1"/>
  <c r="Z280" i="5" s="1"/>
  <c r="Y280" i="5" a="1"/>
  <c r="Y280" i="5" s="1"/>
  <c r="N280" i="5" a="1"/>
  <c r="N280" i="5" s="1"/>
  <c r="S280" i="5" a="1"/>
  <c r="S280" i="5" s="1"/>
  <c r="AB280" i="5" a="1"/>
  <c r="AB280" i="5" s="1"/>
  <c r="V280" i="5" a="1"/>
  <c r="V280" i="5" s="1"/>
  <c r="AC280" i="5" a="1"/>
  <c r="AC280" i="5" s="1"/>
  <c r="W280" i="5" a="1"/>
  <c r="W280" i="5" s="1"/>
  <c r="L288" i="5" a="1"/>
  <c r="L288" i="5" s="1"/>
  <c r="O288" i="5" a="1"/>
  <c r="O288" i="5" s="1"/>
  <c r="M288" i="5" a="1"/>
  <c r="M288" i="5" s="1"/>
  <c r="K288" i="5" a="1"/>
  <c r="K288" i="5" s="1"/>
  <c r="N288" i="5" a="1"/>
  <c r="N288" i="5" s="1"/>
  <c r="T288" i="5" a="1"/>
  <c r="T288" i="5" s="1"/>
  <c r="S288" i="5" a="1"/>
  <c r="S288" i="5" s="1"/>
  <c r="V288" i="5" a="1"/>
  <c r="V288" i="5" s="1"/>
  <c r="Z288" i="5" a="1"/>
  <c r="Z288" i="5" s="1"/>
  <c r="Y288" i="5" a="1"/>
  <c r="Y288" i="5" s="1"/>
  <c r="U288" i="5" a="1"/>
  <c r="U288" i="5" s="1"/>
  <c r="AA288" i="5" a="1"/>
  <c r="AA288" i="5" s="1"/>
  <c r="AB288" i="5" a="1"/>
  <c r="AB288" i="5" s="1"/>
  <c r="P288" i="5" a="1"/>
  <c r="P288" i="5" s="1"/>
  <c r="R288" i="5" a="1"/>
  <c r="R288" i="5" s="1"/>
  <c r="W288" i="5" a="1"/>
  <c r="W288" i="5" s="1"/>
  <c r="AC288" i="5" a="1"/>
  <c r="AC288" i="5" s="1"/>
  <c r="L296" i="5" a="1"/>
  <c r="L296" i="5" s="1"/>
  <c r="O296" i="5" a="1"/>
  <c r="O296" i="5" s="1"/>
  <c r="M296" i="5" a="1"/>
  <c r="M296" i="5" s="1"/>
  <c r="K296" i="5" a="1"/>
  <c r="K296" i="5" s="1"/>
  <c r="T296" i="5" a="1"/>
  <c r="T296" i="5" s="1"/>
  <c r="AA296" i="5" a="1"/>
  <c r="AA296" i="5" s="1"/>
  <c r="P296" i="5" a="1"/>
  <c r="P296" i="5" s="1"/>
  <c r="S296" i="5" a="1"/>
  <c r="S296" i="5" s="1"/>
  <c r="V296" i="5" a="1"/>
  <c r="V296" i="5" s="1"/>
  <c r="Z296" i="5" a="1"/>
  <c r="Z296" i="5" s="1"/>
  <c r="Y296" i="5" a="1"/>
  <c r="Y296" i="5" s="1"/>
  <c r="U296" i="5" a="1"/>
  <c r="U296" i="5" s="1"/>
  <c r="AB296" i="5" a="1"/>
  <c r="AB296" i="5" s="1"/>
  <c r="R296" i="5" a="1"/>
  <c r="R296" i="5" s="1"/>
  <c r="W296" i="5" a="1"/>
  <c r="W296" i="5" s="1"/>
  <c r="N296" i="5" a="1"/>
  <c r="N296" i="5" s="1"/>
  <c r="AC296" i="5" a="1"/>
  <c r="AC296" i="5" s="1"/>
  <c r="AC9" i="5" a="1"/>
  <c r="AC9" i="5" s="1"/>
  <c r="Y9" i="5" a="1"/>
  <c r="Y9" i="5" s="1"/>
  <c r="Z9" i="5" a="1"/>
  <c r="Z9" i="5" s="1"/>
  <c r="K98" i="5" a="1"/>
  <c r="K98" i="5" s="1"/>
  <c r="Y98" i="5" a="1"/>
  <c r="Y98" i="5" s="1"/>
  <c r="AC98" i="5" a="1"/>
  <c r="AC98" i="5" s="1"/>
  <c r="Z98" i="5" a="1"/>
  <c r="Z98" i="5" s="1"/>
  <c r="R98" i="5" a="1"/>
  <c r="R98" i="5" s="1"/>
  <c r="K94" i="5" a="1"/>
  <c r="K94" i="5" s="1"/>
  <c r="Z94" i="5" a="1"/>
  <c r="Z94" i="5" s="1"/>
  <c r="R94" i="5" a="1"/>
  <c r="R94" i="5" s="1"/>
  <c r="AC94" i="5" a="1"/>
  <c r="AC94" i="5" s="1"/>
  <c r="Y94" i="5" a="1"/>
  <c r="Y94" i="5" s="1"/>
  <c r="K90" i="5" a="1"/>
  <c r="K90" i="5" s="1"/>
  <c r="R90" i="5" a="1"/>
  <c r="R90" i="5" s="1"/>
  <c r="Z90" i="5" a="1"/>
  <c r="Z90" i="5" s="1"/>
  <c r="Y90" i="5" a="1"/>
  <c r="Y90" i="5" s="1"/>
  <c r="AC90" i="5" a="1"/>
  <c r="AC90" i="5" s="1"/>
  <c r="K86" i="5" a="1"/>
  <c r="K86" i="5" s="1"/>
  <c r="R86" i="5" a="1"/>
  <c r="R86" i="5" s="1"/>
  <c r="AC86" i="5" a="1"/>
  <c r="AC86" i="5" s="1"/>
  <c r="Z86" i="5" a="1"/>
  <c r="Z86" i="5" s="1"/>
  <c r="Y86" i="5" a="1"/>
  <c r="Y86" i="5" s="1"/>
  <c r="K82" i="5" a="1"/>
  <c r="K82" i="5" s="1"/>
  <c r="R82" i="5" a="1"/>
  <c r="R82" i="5" s="1"/>
  <c r="Z82" i="5" a="1"/>
  <c r="Z82" i="5" s="1"/>
  <c r="Y82" i="5" a="1"/>
  <c r="Y82" i="5" s="1"/>
  <c r="AC82" i="5" a="1"/>
  <c r="AC82" i="5" s="1"/>
  <c r="K78" i="5" a="1"/>
  <c r="K78" i="5" s="1"/>
  <c r="Z78" i="5" a="1"/>
  <c r="Z78" i="5" s="1"/>
  <c r="AC78" i="5" a="1"/>
  <c r="AC78" i="5" s="1"/>
  <c r="R78" i="5" a="1"/>
  <c r="R78" i="5" s="1"/>
  <c r="Y78" i="5" a="1"/>
  <c r="Y78" i="5" s="1"/>
  <c r="K74" i="5" a="1"/>
  <c r="K74" i="5" s="1"/>
  <c r="R74" i="5" a="1"/>
  <c r="R74" i="5" s="1"/>
  <c r="Z74" i="5" a="1"/>
  <c r="Z74" i="5" s="1"/>
  <c r="Y74" i="5" a="1"/>
  <c r="Y74" i="5" s="1"/>
  <c r="AC74" i="5" a="1"/>
  <c r="AC74" i="5" s="1"/>
  <c r="K70" i="5" a="1"/>
  <c r="K70" i="5" s="1"/>
  <c r="R70" i="5" a="1"/>
  <c r="R70" i="5" s="1"/>
  <c r="AC70" i="5" a="1"/>
  <c r="AC70" i="5" s="1"/>
  <c r="Y70" i="5" a="1"/>
  <c r="Y70" i="5" s="1"/>
  <c r="Z70" i="5" a="1"/>
  <c r="Z70" i="5" s="1"/>
  <c r="K66" i="5" a="1"/>
  <c r="K66" i="5" s="1"/>
  <c r="R66" i="5" a="1"/>
  <c r="R66" i="5" s="1"/>
  <c r="AC66" i="5" a="1"/>
  <c r="AC66" i="5" s="1"/>
  <c r="Y66" i="5" a="1"/>
  <c r="Y66" i="5" s="1"/>
  <c r="Z66" i="5" a="1"/>
  <c r="Z66" i="5" s="1"/>
  <c r="K62" i="5" a="1"/>
  <c r="K62" i="5" s="1"/>
  <c r="R62" i="5" a="1"/>
  <c r="R62" i="5" s="1"/>
  <c r="Z62" i="5" a="1"/>
  <c r="Z62" i="5" s="1"/>
  <c r="Y62" i="5" a="1"/>
  <c r="Y62" i="5" s="1"/>
  <c r="AC62" i="5" a="1"/>
  <c r="AC62" i="5" s="1"/>
  <c r="K58" i="5" a="1"/>
  <c r="K58" i="5" s="1"/>
  <c r="R58" i="5" a="1"/>
  <c r="R58" i="5" s="1"/>
  <c r="Z58" i="5" a="1"/>
  <c r="Z58" i="5" s="1"/>
  <c r="Y58" i="5" a="1"/>
  <c r="Y58" i="5" s="1"/>
  <c r="AC58" i="5" a="1"/>
  <c r="AC58" i="5" s="1"/>
  <c r="K54" i="5" a="1"/>
  <c r="K54" i="5" s="1"/>
  <c r="R54" i="5" a="1"/>
  <c r="R54" i="5" s="1"/>
  <c r="AC54" i="5" a="1"/>
  <c r="AC54" i="5" s="1"/>
  <c r="Z54" i="5" a="1"/>
  <c r="Z54" i="5" s="1"/>
  <c r="Y54" i="5" a="1"/>
  <c r="Y54" i="5" s="1"/>
  <c r="K50" i="5" a="1"/>
  <c r="K50" i="5" s="1"/>
  <c r="R50" i="5" a="1"/>
  <c r="R50" i="5" s="1"/>
  <c r="Y50" i="5" a="1"/>
  <c r="Y50" i="5" s="1"/>
  <c r="Z50" i="5" a="1"/>
  <c r="Z50" i="5" s="1"/>
  <c r="AC50" i="5" a="1"/>
  <c r="AC50" i="5" s="1"/>
  <c r="K46" i="5" a="1"/>
  <c r="K46" i="5" s="1"/>
  <c r="Z46" i="5" a="1"/>
  <c r="Z46" i="5" s="1"/>
  <c r="R46" i="5" a="1"/>
  <c r="R46" i="5" s="1"/>
  <c r="AC46" i="5" a="1"/>
  <c r="AC46" i="5" s="1"/>
  <c r="Y46" i="5" a="1"/>
  <c r="Y46" i="5" s="1"/>
  <c r="K42" i="5" a="1"/>
  <c r="K42" i="5" s="1"/>
  <c r="Z42" i="5" a="1"/>
  <c r="Z42" i="5" s="1"/>
  <c r="Y42" i="5" a="1"/>
  <c r="Y42" i="5" s="1"/>
  <c r="AC42" i="5" a="1"/>
  <c r="AC42" i="5" s="1"/>
  <c r="R42" i="5" a="1"/>
  <c r="R42" i="5" s="1"/>
  <c r="K38" i="5" a="1"/>
  <c r="K38" i="5" s="1"/>
  <c r="R38" i="5" a="1"/>
  <c r="R38" i="5" s="1"/>
  <c r="AC38" i="5" a="1"/>
  <c r="AC38" i="5" s="1"/>
  <c r="Y38" i="5" a="1"/>
  <c r="Y38" i="5" s="1"/>
  <c r="Z38" i="5" a="1"/>
  <c r="Z38" i="5" s="1"/>
  <c r="K34" i="5" a="1"/>
  <c r="K34" i="5" s="1"/>
  <c r="R34" i="5" a="1"/>
  <c r="R34" i="5" s="1"/>
  <c r="Z34" i="5" a="1"/>
  <c r="Z34" i="5" s="1"/>
  <c r="Y34" i="5" a="1"/>
  <c r="Y34" i="5" s="1"/>
  <c r="AC34" i="5" a="1"/>
  <c r="AC34" i="5" s="1"/>
  <c r="K30" i="5" a="1"/>
  <c r="K30" i="5" s="1"/>
  <c r="R30" i="5" a="1"/>
  <c r="R30" i="5" s="1"/>
  <c r="Z30" i="5" a="1"/>
  <c r="Z30" i="5" s="1"/>
  <c r="AC30" i="5" a="1"/>
  <c r="AC30" i="5" s="1"/>
  <c r="Y30" i="5" a="1"/>
  <c r="Y30" i="5" s="1"/>
  <c r="K26" i="5" a="1"/>
  <c r="K26" i="5" s="1"/>
  <c r="R26" i="5" a="1"/>
  <c r="R26" i="5" s="1"/>
  <c r="Z26" i="5" a="1"/>
  <c r="Z26" i="5" s="1"/>
  <c r="Y26" i="5" a="1"/>
  <c r="Y26" i="5" s="1"/>
  <c r="AC26" i="5" a="1"/>
  <c r="AC26" i="5" s="1"/>
  <c r="K22" i="5" a="1"/>
  <c r="K22" i="5" s="1"/>
  <c r="AC22" i="5" a="1"/>
  <c r="AC22" i="5" s="1"/>
  <c r="R22" i="5" a="1"/>
  <c r="R22" i="5" s="1"/>
  <c r="Z22" i="5" a="1"/>
  <c r="Z22" i="5" s="1"/>
  <c r="Y22" i="5" a="1"/>
  <c r="Y22" i="5" s="1"/>
  <c r="K18" i="5" a="1"/>
  <c r="K18" i="5" s="1"/>
  <c r="R18" i="5" a="1"/>
  <c r="R18" i="5" s="1"/>
  <c r="Z18" i="5" a="1"/>
  <c r="Z18" i="5" s="1"/>
  <c r="AC18" i="5" a="1"/>
  <c r="AC18" i="5" s="1"/>
  <c r="Y18" i="5" a="1"/>
  <c r="Y18" i="5" s="1"/>
  <c r="K14" i="5" a="1"/>
  <c r="K14" i="5" s="1"/>
  <c r="R14" i="5" a="1"/>
  <c r="R14" i="5" s="1"/>
  <c r="Y14" i="5" a="1"/>
  <c r="Y14" i="5" s="1"/>
  <c r="AC14" i="5" a="1"/>
  <c r="AC14" i="5" s="1"/>
  <c r="Z14" i="5" a="1"/>
  <c r="Z14" i="5" s="1"/>
  <c r="AC10" i="5" a="1"/>
  <c r="AC10" i="5" s="1"/>
  <c r="Y10" i="5" a="1"/>
  <c r="Y10" i="5" s="1"/>
  <c r="Z10" i="5" a="1"/>
  <c r="Z10" i="5" s="1"/>
  <c r="K102" i="5" a="1"/>
  <c r="K102" i="5" s="1"/>
  <c r="R102" i="5" a="1"/>
  <c r="R102" i="5" s="1"/>
  <c r="AC102" i="5" a="1"/>
  <c r="AC102" i="5" s="1"/>
  <c r="Z102" i="5" a="1"/>
  <c r="Z102" i="5" s="1"/>
  <c r="Y102" i="5" a="1"/>
  <c r="Y102" i="5" s="1"/>
  <c r="K106" i="5" a="1"/>
  <c r="K106" i="5" s="1"/>
  <c r="Z106" i="5" a="1"/>
  <c r="Z106" i="5" s="1"/>
  <c r="Y106" i="5" a="1"/>
  <c r="Y106" i="5" s="1"/>
  <c r="AC106" i="5" a="1"/>
  <c r="AC106" i="5" s="1"/>
  <c r="R106" i="5" a="1"/>
  <c r="R106" i="5" s="1"/>
  <c r="K110" i="5" a="1"/>
  <c r="K110" i="5" s="1"/>
  <c r="R110" i="5" a="1"/>
  <c r="R110" i="5" s="1"/>
  <c r="Z110" i="5" a="1"/>
  <c r="Z110" i="5" s="1"/>
  <c r="AC110" i="5" a="1"/>
  <c r="AC110" i="5" s="1"/>
  <c r="Y110" i="5" a="1"/>
  <c r="Y110" i="5" s="1"/>
  <c r="K114" i="5" a="1"/>
  <c r="K114" i="5" s="1"/>
  <c r="R114" i="5" a="1"/>
  <c r="R114" i="5" s="1"/>
  <c r="Y114" i="5" a="1"/>
  <c r="Y114" i="5" s="1"/>
  <c r="Z114" i="5" a="1"/>
  <c r="Z114" i="5" s="1"/>
  <c r="AC114" i="5" a="1"/>
  <c r="AC114" i="5" s="1"/>
  <c r="K118" i="5" a="1"/>
  <c r="K118" i="5" s="1"/>
  <c r="R118" i="5" a="1"/>
  <c r="R118" i="5" s="1"/>
  <c r="AC118" i="5" a="1"/>
  <c r="AC118" i="5" s="1"/>
  <c r="Z118" i="5" a="1"/>
  <c r="Z118" i="5" s="1"/>
  <c r="Y118" i="5" a="1"/>
  <c r="Y118" i="5" s="1"/>
  <c r="K122" i="5" a="1"/>
  <c r="K122" i="5" s="1"/>
  <c r="Z122" i="5" a="1"/>
  <c r="Z122" i="5" s="1"/>
  <c r="Y122" i="5" a="1"/>
  <c r="Y122" i="5" s="1"/>
  <c r="AC122" i="5" a="1"/>
  <c r="AC122" i="5" s="1"/>
  <c r="R122" i="5" a="1"/>
  <c r="R122" i="5" s="1"/>
  <c r="K126" i="5" a="1"/>
  <c r="K126" i="5" s="1"/>
  <c r="R126" i="5" a="1"/>
  <c r="R126" i="5" s="1"/>
  <c r="AC126" i="5" a="1"/>
  <c r="AC126" i="5" s="1"/>
  <c r="Y126" i="5" a="1"/>
  <c r="Y126" i="5" s="1"/>
  <c r="Z126" i="5" a="1"/>
  <c r="Z126" i="5" s="1"/>
  <c r="K130" i="5" a="1"/>
  <c r="K130" i="5" s="1"/>
  <c r="R130" i="5" a="1"/>
  <c r="R130" i="5" s="1"/>
  <c r="Y130" i="5" a="1"/>
  <c r="Y130" i="5" s="1"/>
  <c r="AC130" i="5" a="1"/>
  <c r="AC130" i="5" s="1"/>
  <c r="Z130" i="5" a="1"/>
  <c r="Z130" i="5" s="1"/>
  <c r="K134" i="5" a="1"/>
  <c r="K134" i="5" s="1"/>
  <c r="R134" i="5" a="1"/>
  <c r="R134" i="5" s="1"/>
  <c r="Z134" i="5" a="1"/>
  <c r="Z134" i="5" s="1"/>
  <c r="AC134" i="5" a="1"/>
  <c r="AC134" i="5" s="1"/>
  <c r="Y134" i="5" a="1"/>
  <c r="Y134" i="5" s="1"/>
  <c r="K138" i="5" a="1"/>
  <c r="K138" i="5" s="1"/>
  <c r="Z138" i="5" a="1"/>
  <c r="Z138" i="5" s="1"/>
  <c r="Y138" i="5" a="1"/>
  <c r="Y138" i="5" s="1"/>
  <c r="R138" i="5" a="1"/>
  <c r="R138" i="5" s="1"/>
  <c r="AC138" i="5" a="1"/>
  <c r="AC138" i="5" s="1"/>
  <c r="K142" i="5" a="1"/>
  <c r="K142" i="5" s="1"/>
  <c r="R142" i="5" a="1"/>
  <c r="R142" i="5" s="1"/>
  <c r="Z142" i="5" a="1"/>
  <c r="Z142" i="5" s="1"/>
  <c r="Y142" i="5" a="1"/>
  <c r="Y142" i="5" s="1"/>
  <c r="AC142" i="5" a="1"/>
  <c r="AC142" i="5" s="1"/>
  <c r="K146" i="5" a="1"/>
  <c r="K146" i="5" s="1"/>
  <c r="R146" i="5" a="1"/>
  <c r="R146" i="5" s="1"/>
  <c r="AC146" i="5" a="1"/>
  <c r="AC146" i="5" s="1"/>
  <c r="Z146" i="5" a="1"/>
  <c r="Z146" i="5" s="1"/>
  <c r="Y146" i="5" a="1"/>
  <c r="Y146" i="5" s="1"/>
  <c r="K150" i="5" a="1"/>
  <c r="K150" i="5" s="1"/>
  <c r="R150" i="5" a="1"/>
  <c r="R150" i="5" s="1"/>
  <c r="Z150" i="5" a="1"/>
  <c r="Z150" i="5" s="1"/>
  <c r="Y150" i="5" a="1"/>
  <c r="Y150" i="5" s="1"/>
  <c r="AC150" i="5" a="1"/>
  <c r="AC150" i="5" s="1"/>
  <c r="K154" i="5" a="1"/>
  <c r="K154" i="5" s="1"/>
  <c r="Z154" i="5" a="1"/>
  <c r="Z154" i="5" s="1"/>
  <c r="Y154" i="5" a="1"/>
  <c r="Y154" i="5" s="1"/>
  <c r="AC154" i="5" a="1"/>
  <c r="AC154" i="5" s="1"/>
  <c r="R154" i="5" a="1"/>
  <c r="R154" i="5" s="1"/>
  <c r="K158" i="5" a="1"/>
  <c r="K158" i="5" s="1"/>
  <c r="R158" i="5" a="1"/>
  <c r="R158" i="5" s="1"/>
  <c r="Y158" i="5" a="1"/>
  <c r="Y158" i="5" s="1"/>
  <c r="AC158" i="5" a="1"/>
  <c r="AC158" i="5" s="1"/>
  <c r="Z158" i="5" a="1"/>
  <c r="Z158" i="5" s="1"/>
  <c r="K162" i="5" a="1"/>
  <c r="K162" i="5" s="1"/>
  <c r="R162" i="5" a="1"/>
  <c r="R162" i="5" s="1"/>
  <c r="Z162" i="5" a="1"/>
  <c r="Z162" i="5" s="1"/>
  <c r="AC162" i="5" a="1"/>
  <c r="AC162" i="5" s="1"/>
  <c r="Y162" i="5" a="1"/>
  <c r="Y162" i="5" s="1"/>
  <c r="K166" i="5" a="1"/>
  <c r="K166" i="5" s="1"/>
  <c r="R166" i="5" a="1"/>
  <c r="R166" i="5" s="1"/>
  <c r="Z166" i="5" a="1"/>
  <c r="Z166" i="5" s="1"/>
  <c r="AC166" i="5" a="1"/>
  <c r="AC166" i="5" s="1"/>
  <c r="Y166" i="5" a="1"/>
  <c r="Y166" i="5" s="1"/>
  <c r="K170" i="5" a="1"/>
  <c r="K170" i="5" s="1"/>
  <c r="R170" i="5" a="1"/>
  <c r="R170" i="5" s="1"/>
  <c r="Z170" i="5" a="1"/>
  <c r="Z170" i="5" s="1"/>
  <c r="AC170" i="5" a="1"/>
  <c r="AC170" i="5" s="1"/>
  <c r="Y170" i="5" a="1"/>
  <c r="Y170" i="5" s="1"/>
  <c r="K174" i="5" a="1"/>
  <c r="K174" i="5" s="1"/>
  <c r="Z174" i="5" a="1"/>
  <c r="Z174" i="5" s="1"/>
  <c r="AC174" i="5" a="1"/>
  <c r="AC174" i="5" s="1"/>
  <c r="R174" i="5" a="1"/>
  <c r="R174" i="5" s="1"/>
  <c r="Y174" i="5" a="1"/>
  <c r="Y174" i="5" s="1"/>
  <c r="K178" i="5" a="1"/>
  <c r="K178" i="5" s="1"/>
  <c r="Z178" i="5" a="1"/>
  <c r="Z178" i="5" s="1"/>
  <c r="Y178" i="5" a="1"/>
  <c r="Y178" i="5" s="1"/>
  <c r="R178" i="5" a="1"/>
  <c r="R178" i="5" s="1"/>
  <c r="AC178" i="5" a="1"/>
  <c r="AC178" i="5" s="1"/>
  <c r="K182" i="5" a="1"/>
  <c r="K182" i="5" s="1"/>
  <c r="R182" i="5" a="1"/>
  <c r="R182" i="5" s="1"/>
  <c r="Z182" i="5" a="1"/>
  <c r="Z182" i="5" s="1"/>
  <c r="Y182" i="5" a="1"/>
  <c r="Y182" i="5" s="1"/>
  <c r="AC182" i="5" a="1"/>
  <c r="AC182" i="5" s="1"/>
  <c r="K186" i="5" a="1"/>
  <c r="K186" i="5" s="1"/>
  <c r="R186" i="5" a="1"/>
  <c r="R186" i="5" s="1"/>
  <c r="Z186" i="5" a="1"/>
  <c r="Z186" i="5" s="1"/>
  <c r="AC186" i="5" a="1"/>
  <c r="AC186" i="5" s="1"/>
  <c r="Y186" i="5" a="1"/>
  <c r="Y186" i="5" s="1"/>
  <c r="K190" i="5" a="1"/>
  <c r="K190" i="5" s="1"/>
  <c r="N190" i="5" a="1"/>
  <c r="N190" i="5" s="1"/>
  <c r="L190" i="5" a="1"/>
  <c r="L190" i="5" s="1"/>
  <c r="M190" i="5" a="1"/>
  <c r="M190" i="5" s="1"/>
  <c r="O190" i="5" a="1"/>
  <c r="O190" i="5" s="1"/>
  <c r="S190" i="5" a="1"/>
  <c r="S190" i="5" s="1"/>
  <c r="R190" i="5" a="1"/>
  <c r="R190" i="5" s="1"/>
  <c r="W190" i="5" a="1"/>
  <c r="W190" i="5" s="1"/>
  <c r="AB190" i="5" a="1"/>
  <c r="AB190" i="5" s="1"/>
  <c r="P190" i="5" a="1"/>
  <c r="P190" i="5" s="1"/>
  <c r="V190" i="5" a="1"/>
  <c r="V190" i="5" s="1"/>
  <c r="AA190" i="5" a="1"/>
  <c r="AA190" i="5" s="1"/>
  <c r="Z190" i="5" a="1"/>
  <c r="Z190" i="5" s="1"/>
  <c r="AC190" i="5" a="1"/>
  <c r="AC190" i="5" s="1"/>
  <c r="T190" i="5" a="1"/>
  <c r="T190" i="5" s="1"/>
  <c r="U190" i="5" a="1"/>
  <c r="U190" i="5" s="1"/>
  <c r="Y190" i="5" a="1"/>
  <c r="Y190" i="5" s="1"/>
  <c r="L194" i="5" a="1"/>
  <c r="L194" i="5" s="1"/>
  <c r="N194" i="5" a="1"/>
  <c r="N194" i="5" s="1"/>
  <c r="K194" i="5" a="1"/>
  <c r="K194" i="5" s="1"/>
  <c r="O194" i="5" a="1"/>
  <c r="O194" i="5" s="1"/>
  <c r="P194" i="5" a="1"/>
  <c r="P194" i="5" s="1"/>
  <c r="M194" i="5" a="1"/>
  <c r="M194" i="5" s="1"/>
  <c r="T194" i="5" a="1"/>
  <c r="T194" i="5" s="1"/>
  <c r="W194" i="5" a="1"/>
  <c r="W194" i="5" s="1"/>
  <c r="R194" i="5" a="1"/>
  <c r="R194" i="5" s="1"/>
  <c r="AA194" i="5" a="1"/>
  <c r="AA194" i="5" s="1"/>
  <c r="AB194" i="5" a="1"/>
  <c r="AB194" i="5" s="1"/>
  <c r="V194" i="5" a="1"/>
  <c r="V194" i="5" s="1"/>
  <c r="Z194" i="5" a="1"/>
  <c r="Z194" i="5" s="1"/>
  <c r="S194" i="5" a="1"/>
  <c r="S194" i="5" s="1"/>
  <c r="U194" i="5" a="1"/>
  <c r="U194" i="5" s="1"/>
  <c r="Y194" i="5" a="1"/>
  <c r="Y194" i="5" s="1"/>
  <c r="AC194" i="5" a="1"/>
  <c r="AC194" i="5" s="1"/>
  <c r="K198" i="5" a="1"/>
  <c r="K198" i="5" s="1"/>
  <c r="N198" i="5" a="1"/>
  <c r="N198" i="5" s="1"/>
  <c r="P198" i="5" a="1"/>
  <c r="P198" i="5" s="1"/>
  <c r="L198" i="5" a="1"/>
  <c r="L198" i="5" s="1"/>
  <c r="O198" i="5" a="1"/>
  <c r="O198" i="5" s="1"/>
  <c r="M198" i="5" a="1"/>
  <c r="M198" i="5" s="1"/>
  <c r="U198" i="5" a="1"/>
  <c r="U198" i="5" s="1"/>
  <c r="R198" i="5" a="1"/>
  <c r="R198" i="5" s="1"/>
  <c r="AB198" i="5" a="1"/>
  <c r="AB198" i="5" s="1"/>
  <c r="V198" i="5" a="1"/>
  <c r="V198" i="5" s="1"/>
  <c r="Z198" i="5" a="1"/>
  <c r="Z198" i="5" s="1"/>
  <c r="W198" i="5" a="1"/>
  <c r="W198" i="5" s="1"/>
  <c r="AA198" i="5" a="1"/>
  <c r="AA198" i="5" s="1"/>
  <c r="AC198" i="5" a="1"/>
  <c r="AC198" i="5" s="1"/>
  <c r="S198" i="5" a="1"/>
  <c r="S198" i="5" s="1"/>
  <c r="T198" i="5" a="1"/>
  <c r="T198" i="5" s="1"/>
  <c r="Y198" i="5" a="1"/>
  <c r="Y198" i="5" s="1"/>
  <c r="L202" i="5" a="1"/>
  <c r="L202" i="5" s="1"/>
  <c r="M202" i="5" a="1"/>
  <c r="M202" i="5" s="1"/>
  <c r="N202" i="5" a="1"/>
  <c r="N202" i="5" s="1"/>
  <c r="K202" i="5" a="1"/>
  <c r="K202" i="5" s="1"/>
  <c r="P202" i="5" a="1"/>
  <c r="P202" i="5" s="1"/>
  <c r="O202" i="5" a="1"/>
  <c r="O202" i="5" s="1"/>
  <c r="R202" i="5" a="1"/>
  <c r="R202" i="5" s="1"/>
  <c r="V202" i="5" a="1"/>
  <c r="V202" i="5" s="1"/>
  <c r="AB202" i="5" a="1"/>
  <c r="AB202" i="5" s="1"/>
  <c r="U202" i="5" a="1"/>
  <c r="U202" i="5" s="1"/>
  <c r="Z202" i="5" a="1"/>
  <c r="Z202" i="5" s="1"/>
  <c r="S202" i="5" a="1"/>
  <c r="S202" i="5" s="1"/>
  <c r="T202" i="5" a="1"/>
  <c r="T202" i="5" s="1"/>
  <c r="Y202" i="5" a="1"/>
  <c r="Y202" i="5" s="1"/>
  <c r="W202" i="5" a="1"/>
  <c r="W202" i="5" s="1"/>
  <c r="AC202" i="5" a="1"/>
  <c r="AC202" i="5" s="1"/>
  <c r="AA202" i="5" a="1"/>
  <c r="AA202" i="5" s="1"/>
  <c r="K206" i="5" a="1"/>
  <c r="K206" i="5" s="1"/>
  <c r="N206" i="5" a="1"/>
  <c r="N206" i="5" s="1"/>
  <c r="O206" i="5" a="1"/>
  <c r="O206" i="5" s="1"/>
  <c r="P206" i="5" a="1"/>
  <c r="P206" i="5" s="1"/>
  <c r="L206" i="5" a="1"/>
  <c r="L206" i="5" s="1"/>
  <c r="M206" i="5" a="1"/>
  <c r="M206" i="5" s="1"/>
  <c r="S206" i="5" a="1"/>
  <c r="S206" i="5" s="1"/>
  <c r="V206" i="5" a="1"/>
  <c r="V206" i="5" s="1"/>
  <c r="AB206" i="5" a="1"/>
  <c r="AB206" i="5" s="1"/>
  <c r="U206" i="5" a="1"/>
  <c r="U206" i="5" s="1"/>
  <c r="AA206" i="5" a="1"/>
  <c r="AA206" i="5" s="1"/>
  <c r="Z206" i="5" a="1"/>
  <c r="Z206" i="5" s="1"/>
  <c r="W206" i="5" a="1"/>
  <c r="W206" i="5" s="1"/>
  <c r="AC206" i="5" a="1"/>
  <c r="AC206" i="5" s="1"/>
  <c r="R206" i="5" a="1"/>
  <c r="R206" i="5" s="1"/>
  <c r="Y206" i="5" a="1"/>
  <c r="Y206" i="5" s="1"/>
  <c r="T206" i="5" a="1"/>
  <c r="T206" i="5" s="1"/>
  <c r="L210" i="5" a="1"/>
  <c r="L210" i="5" s="1"/>
  <c r="P210" i="5" a="1"/>
  <c r="P210" i="5" s="1"/>
  <c r="M210" i="5" a="1"/>
  <c r="M210" i="5" s="1"/>
  <c r="N210" i="5" a="1"/>
  <c r="N210" i="5" s="1"/>
  <c r="K210" i="5" a="1"/>
  <c r="K210" i="5" s="1"/>
  <c r="O210" i="5" a="1"/>
  <c r="O210" i="5" s="1"/>
  <c r="T210" i="5" a="1"/>
  <c r="T210" i="5" s="1"/>
  <c r="W210" i="5" a="1"/>
  <c r="W210" i="5" s="1"/>
  <c r="V210" i="5" a="1"/>
  <c r="V210" i="5" s="1"/>
  <c r="AA210" i="5" a="1"/>
  <c r="AA210" i="5" s="1"/>
  <c r="AB210" i="5" a="1"/>
  <c r="AB210" i="5" s="1"/>
  <c r="U210" i="5" a="1"/>
  <c r="U210" i="5" s="1"/>
  <c r="Z210" i="5" a="1"/>
  <c r="Z210" i="5" s="1"/>
  <c r="R210" i="5" a="1"/>
  <c r="R210" i="5" s="1"/>
  <c r="S210" i="5" a="1"/>
  <c r="S210" i="5" s="1"/>
  <c r="Y210" i="5" a="1"/>
  <c r="Y210" i="5" s="1"/>
  <c r="AC210" i="5" a="1"/>
  <c r="AC210" i="5" s="1"/>
  <c r="K214" i="5" a="1"/>
  <c r="K214" i="5" s="1"/>
  <c r="N214" i="5" a="1"/>
  <c r="N214" i="5" s="1"/>
  <c r="M214" i="5" a="1"/>
  <c r="M214" i="5" s="1"/>
  <c r="O214" i="5" a="1"/>
  <c r="O214" i="5" s="1"/>
  <c r="P214" i="5" a="1"/>
  <c r="P214" i="5" s="1"/>
  <c r="L214" i="5" a="1"/>
  <c r="L214" i="5" s="1"/>
  <c r="U214" i="5" a="1"/>
  <c r="U214" i="5" s="1"/>
  <c r="V214" i="5" a="1"/>
  <c r="V214" i="5" s="1"/>
  <c r="AB214" i="5" a="1"/>
  <c r="AB214" i="5" s="1"/>
  <c r="T214" i="5" a="1"/>
  <c r="T214" i="5" s="1"/>
  <c r="Z214" i="5" a="1"/>
  <c r="Z214" i="5" s="1"/>
  <c r="AC214" i="5" a="1"/>
  <c r="AC214" i="5" s="1"/>
  <c r="W214" i="5" a="1"/>
  <c r="W214" i="5" s="1"/>
  <c r="R214" i="5" a="1"/>
  <c r="R214" i="5" s="1"/>
  <c r="Y214" i="5" a="1"/>
  <c r="Y214" i="5" s="1"/>
  <c r="S214" i="5" a="1"/>
  <c r="S214" i="5" s="1"/>
  <c r="AA214" i="5" a="1"/>
  <c r="AA214" i="5" s="1"/>
  <c r="L218" i="5" a="1"/>
  <c r="L218" i="5" s="1"/>
  <c r="K218" i="5" a="1"/>
  <c r="K218" i="5" s="1"/>
  <c r="O218" i="5" a="1"/>
  <c r="O218" i="5" s="1"/>
  <c r="P218" i="5" a="1"/>
  <c r="P218" i="5" s="1"/>
  <c r="N218" i="5" a="1"/>
  <c r="N218" i="5" s="1"/>
  <c r="M218" i="5" a="1"/>
  <c r="M218" i="5" s="1"/>
  <c r="R218" i="5" a="1"/>
  <c r="R218" i="5" s="1"/>
  <c r="V218" i="5" a="1"/>
  <c r="V218" i="5" s="1"/>
  <c r="U218" i="5" a="1"/>
  <c r="U218" i="5" s="1"/>
  <c r="AB218" i="5" a="1"/>
  <c r="AB218" i="5" s="1"/>
  <c r="T218" i="5" a="1"/>
  <c r="T218" i="5" s="1"/>
  <c r="Z218" i="5" a="1"/>
  <c r="Z218" i="5" s="1"/>
  <c r="Y218" i="5" a="1"/>
  <c r="Y218" i="5" s="1"/>
  <c r="S218" i="5" a="1"/>
  <c r="S218" i="5" s="1"/>
  <c r="AA218" i="5" a="1"/>
  <c r="AA218" i="5" s="1"/>
  <c r="AC218" i="5" a="1"/>
  <c r="AC218" i="5" s="1"/>
  <c r="W218" i="5" a="1"/>
  <c r="W218" i="5" s="1"/>
  <c r="K222" i="5" a="1"/>
  <c r="K222" i="5" s="1"/>
  <c r="N222" i="5" a="1"/>
  <c r="N222" i="5" s="1"/>
  <c r="L222" i="5" a="1"/>
  <c r="L222" i="5" s="1"/>
  <c r="M222" i="5" a="1"/>
  <c r="M222" i="5" s="1"/>
  <c r="P222" i="5" a="1"/>
  <c r="P222" i="5" s="1"/>
  <c r="S222" i="5" a="1"/>
  <c r="S222" i="5" s="1"/>
  <c r="U222" i="5" a="1"/>
  <c r="U222" i="5" s="1"/>
  <c r="AB222" i="5" a="1"/>
  <c r="AB222" i="5" s="1"/>
  <c r="T222" i="5" a="1"/>
  <c r="T222" i="5" s="1"/>
  <c r="AA222" i="5" a="1"/>
  <c r="AA222" i="5" s="1"/>
  <c r="Z222" i="5" a="1"/>
  <c r="Z222" i="5" s="1"/>
  <c r="V222" i="5" a="1"/>
  <c r="V222" i="5" s="1"/>
  <c r="Y222" i="5" a="1"/>
  <c r="Y222" i="5" s="1"/>
  <c r="W222" i="5" a="1"/>
  <c r="W222" i="5" s="1"/>
  <c r="O222" i="5" a="1"/>
  <c r="O222" i="5" s="1"/>
  <c r="R222" i="5" a="1"/>
  <c r="R222" i="5" s="1"/>
  <c r="AC222" i="5" a="1"/>
  <c r="AC222" i="5" s="1"/>
  <c r="L226" i="5" a="1"/>
  <c r="L226" i="5" s="1"/>
  <c r="M226" i="5" a="1"/>
  <c r="M226" i="5" s="1"/>
  <c r="P226" i="5" a="1"/>
  <c r="P226" i="5" s="1"/>
  <c r="K226" i="5" a="1"/>
  <c r="K226" i="5" s="1"/>
  <c r="O226" i="5" a="1"/>
  <c r="O226" i="5" s="1"/>
  <c r="N226" i="5" a="1"/>
  <c r="N226" i="5" s="1"/>
  <c r="T226" i="5" a="1"/>
  <c r="T226" i="5" s="1"/>
  <c r="W226" i="5" a="1"/>
  <c r="W226" i="5" s="1"/>
  <c r="U226" i="5" a="1"/>
  <c r="U226" i="5" s="1"/>
  <c r="AA226" i="5" a="1"/>
  <c r="AA226" i="5" s="1"/>
  <c r="AB226" i="5" a="1"/>
  <c r="AB226" i="5" s="1"/>
  <c r="S226" i="5" a="1"/>
  <c r="S226" i="5" s="1"/>
  <c r="Z226" i="5" a="1"/>
  <c r="Z226" i="5" s="1"/>
  <c r="Y226" i="5" a="1"/>
  <c r="Y226" i="5" s="1"/>
  <c r="R226" i="5" a="1"/>
  <c r="R226" i="5" s="1"/>
  <c r="V226" i="5" a="1"/>
  <c r="V226" i="5" s="1"/>
  <c r="AC226" i="5" a="1"/>
  <c r="AC226" i="5" s="1"/>
  <c r="K230" i="5" a="1"/>
  <c r="K230" i="5" s="1"/>
  <c r="N230" i="5" a="1"/>
  <c r="N230" i="5" s="1"/>
  <c r="O230" i="5" a="1"/>
  <c r="O230" i="5" s="1"/>
  <c r="L230" i="5" a="1"/>
  <c r="L230" i="5" s="1"/>
  <c r="M230" i="5" a="1"/>
  <c r="M230" i="5" s="1"/>
  <c r="P230" i="5" a="1"/>
  <c r="P230" i="5" s="1"/>
  <c r="U230" i="5" a="1"/>
  <c r="U230" i="5" s="1"/>
  <c r="T230" i="5" a="1"/>
  <c r="T230" i="5" s="1"/>
  <c r="AB230" i="5" a="1"/>
  <c r="AB230" i="5" s="1"/>
  <c r="S230" i="5" a="1"/>
  <c r="S230" i="5" s="1"/>
  <c r="W230" i="5" a="1"/>
  <c r="W230" i="5" s="1"/>
  <c r="Z230" i="5" a="1"/>
  <c r="Z230" i="5" s="1"/>
  <c r="V230" i="5" a="1"/>
  <c r="V230" i="5" s="1"/>
  <c r="AA230" i="5" a="1"/>
  <c r="AA230" i="5" s="1"/>
  <c r="Y230" i="5" a="1"/>
  <c r="Y230" i="5" s="1"/>
  <c r="R230" i="5" a="1"/>
  <c r="R230" i="5" s="1"/>
  <c r="AC230" i="5" a="1"/>
  <c r="AC230" i="5" s="1"/>
  <c r="M234" i="5" a="1"/>
  <c r="M234" i="5" s="1"/>
  <c r="P234" i="5" a="1"/>
  <c r="P234" i="5" s="1"/>
  <c r="N234" i="5" a="1"/>
  <c r="N234" i="5" s="1"/>
  <c r="L234" i="5" a="1"/>
  <c r="L234" i="5" s="1"/>
  <c r="O234" i="5" a="1"/>
  <c r="O234" i="5" s="1"/>
  <c r="K234" i="5" a="1"/>
  <c r="K234" i="5" s="1"/>
  <c r="R234" i="5" a="1"/>
  <c r="R234" i="5" s="1"/>
  <c r="V234" i="5" a="1"/>
  <c r="V234" i="5" s="1"/>
  <c r="T234" i="5" a="1"/>
  <c r="T234" i="5" s="1"/>
  <c r="S234" i="5" a="1"/>
  <c r="S234" i="5" s="1"/>
  <c r="W234" i="5" a="1"/>
  <c r="W234" i="5" s="1"/>
  <c r="Z234" i="5" a="1"/>
  <c r="Z234" i="5" s="1"/>
  <c r="AB234" i="5" a="1"/>
  <c r="AB234" i="5" s="1"/>
  <c r="Y234" i="5" a="1"/>
  <c r="Y234" i="5" s="1"/>
  <c r="U234" i="5" a="1"/>
  <c r="U234" i="5" s="1"/>
  <c r="AC234" i="5" a="1"/>
  <c r="AC234" i="5" s="1"/>
  <c r="AA234" i="5" a="1"/>
  <c r="AA234" i="5" s="1"/>
  <c r="K238" i="5" a="1"/>
  <c r="K238" i="5" s="1"/>
  <c r="N238" i="5" a="1"/>
  <c r="N238" i="5" s="1"/>
  <c r="L238" i="5" a="1"/>
  <c r="L238" i="5" s="1"/>
  <c r="O238" i="5" a="1"/>
  <c r="O238" i="5" s="1"/>
  <c r="P238" i="5" a="1"/>
  <c r="P238" i="5" s="1"/>
  <c r="M238" i="5" a="1"/>
  <c r="M238" i="5" s="1"/>
  <c r="S238" i="5" a="1"/>
  <c r="S238" i="5" s="1"/>
  <c r="T238" i="5" a="1"/>
  <c r="T238" i="5" s="1"/>
  <c r="R238" i="5" a="1"/>
  <c r="R238" i="5" s="1"/>
  <c r="W238" i="5" a="1"/>
  <c r="W238" i="5" s="1"/>
  <c r="AA238" i="5" a="1"/>
  <c r="AA238" i="5" s="1"/>
  <c r="Z238" i="5" a="1"/>
  <c r="Z238" i="5" s="1"/>
  <c r="U238" i="5" a="1"/>
  <c r="U238" i="5" s="1"/>
  <c r="Y238" i="5" a="1"/>
  <c r="Y238" i="5" s="1"/>
  <c r="V238" i="5" a="1"/>
  <c r="V238" i="5" s="1"/>
  <c r="AB238" i="5" a="1"/>
  <c r="AB238" i="5" s="1"/>
  <c r="AC238" i="5" a="1"/>
  <c r="AC238" i="5" s="1"/>
  <c r="L242" i="5" a="1"/>
  <c r="L242" i="5" s="1"/>
  <c r="N242" i="5" a="1"/>
  <c r="N242" i="5" s="1"/>
  <c r="P242" i="5" a="1"/>
  <c r="P242" i="5" s="1"/>
  <c r="K242" i="5" a="1"/>
  <c r="K242" i="5" s="1"/>
  <c r="O242" i="5" a="1"/>
  <c r="O242" i="5" s="1"/>
  <c r="M242" i="5" a="1"/>
  <c r="M242" i="5" s="1"/>
  <c r="T242" i="5" a="1"/>
  <c r="T242" i="5" s="1"/>
  <c r="W242" i="5" a="1"/>
  <c r="W242" i="5" s="1"/>
  <c r="S242" i="5" a="1"/>
  <c r="S242" i="5" s="1"/>
  <c r="AA242" i="5" a="1"/>
  <c r="AA242" i="5" s="1"/>
  <c r="R242" i="5" a="1"/>
  <c r="R242" i="5" s="1"/>
  <c r="Z242" i="5" a="1"/>
  <c r="Z242" i="5" s="1"/>
  <c r="AB242" i="5" a="1"/>
  <c r="AB242" i="5" s="1"/>
  <c r="Y242" i="5" a="1"/>
  <c r="Y242" i="5" s="1"/>
  <c r="U242" i="5" a="1"/>
  <c r="U242" i="5" s="1"/>
  <c r="V242" i="5" a="1"/>
  <c r="V242" i="5" s="1"/>
  <c r="AC242" i="5" a="1"/>
  <c r="AC242" i="5" s="1"/>
  <c r="L246" i="5" a="1"/>
  <c r="L246" i="5" s="1"/>
  <c r="N246" i="5" a="1"/>
  <c r="N246" i="5" s="1"/>
  <c r="P246" i="5" a="1"/>
  <c r="P246" i="5" s="1"/>
  <c r="K246" i="5" a="1"/>
  <c r="K246" i="5" s="1"/>
  <c r="M246" i="5" a="1"/>
  <c r="M246" i="5" s="1"/>
  <c r="O246" i="5" a="1"/>
  <c r="O246" i="5" s="1"/>
  <c r="U246" i="5" a="1"/>
  <c r="U246" i="5" s="1"/>
  <c r="S246" i="5" a="1"/>
  <c r="S246" i="5" s="1"/>
  <c r="W246" i="5" a="1"/>
  <c r="W246" i="5" s="1"/>
  <c r="R246" i="5" a="1"/>
  <c r="R246" i="5" s="1"/>
  <c r="Z246" i="5" a="1"/>
  <c r="Z246" i="5" s="1"/>
  <c r="T246" i="5" a="1"/>
  <c r="T246" i="5" s="1"/>
  <c r="Y246" i="5" a="1"/>
  <c r="Y246" i="5" s="1"/>
  <c r="V246" i="5" a="1"/>
  <c r="V246" i="5" s="1"/>
  <c r="AA246" i="5" a="1"/>
  <c r="AA246" i="5" s="1"/>
  <c r="AC246" i="5" a="1"/>
  <c r="AC246" i="5" s="1"/>
  <c r="AB246" i="5" a="1"/>
  <c r="AB246" i="5" s="1"/>
  <c r="L250" i="5" a="1"/>
  <c r="L250" i="5" s="1"/>
  <c r="N250" i="5" a="1"/>
  <c r="N250" i="5" s="1"/>
  <c r="P250" i="5" a="1"/>
  <c r="P250" i="5" s="1"/>
  <c r="K250" i="5" a="1"/>
  <c r="K250" i="5" s="1"/>
  <c r="O250" i="5" a="1"/>
  <c r="O250" i="5" s="1"/>
  <c r="R250" i="5" a="1"/>
  <c r="R250" i="5" s="1"/>
  <c r="V250" i="5" a="1"/>
  <c r="V250" i="5" s="1"/>
  <c r="M250" i="5" a="1"/>
  <c r="M250" i="5" s="1"/>
  <c r="S250" i="5" a="1"/>
  <c r="S250" i="5" s="1"/>
  <c r="W250" i="5" a="1"/>
  <c r="W250" i="5" s="1"/>
  <c r="Z250" i="5" a="1"/>
  <c r="Z250" i="5" s="1"/>
  <c r="AB250" i="5" a="1"/>
  <c r="AB250" i="5" s="1"/>
  <c r="Y250" i="5" a="1"/>
  <c r="Y250" i="5" s="1"/>
  <c r="AA250" i="5" a="1"/>
  <c r="AA250" i="5" s="1"/>
  <c r="T250" i="5" a="1"/>
  <c r="T250" i="5" s="1"/>
  <c r="U250" i="5" a="1"/>
  <c r="U250" i="5" s="1"/>
  <c r="AC250" i="5" a="1"/>
  <c r="AC250" i="5" s="1"/>
  <c r="L254" i="5" a="1"/>
  <c r="L254" i="5" s="1"/>
  <c r="N254" i="5" a="1"/>
  <c r="N254" i="5" s="1"/>
  <c r="P254" i="5" a="1"/>
  <c r="P254" i="5" s="1"/>
  <c r="K254" i="5" a="1"/>
  <c r="K254" i="5" s="1"/>
  <c r="M254" i="5" a="1"/>
  <c r="M254" i="5" s="1"/>
  <c r="U254" i="5" a="1"/>
  <c r="U254" i="5" s="1"/>
  <c r="T254" i="5" a="1"/>
  <c r="T254" i="5" s="1"/>
  <c r="W254" i="5" a="1"/>
  <c r="W254" i="5" s="1"/>
  <c r="AA254" i="5" a="1"/>
  <c r="AA254" i="5" s="1"/>
  <c r="Z254" i="5" a="1"/>
  <c r="Z254" i="5" s="1"/>
  <c r="R254" i="5" a="1"/>
  <c r="R254" i="5" s="1"/>
  <c r="Y254" i="5" a="1"/>
  <c r="Y254" i="5" s="1"/>
  <c r="S254" i="5" a="1"/>
  <c r="S254" i="5" s="1"/>
  <c r="O254" i="5" a="1"/>
  <c r="O254" i="5" s="1"/>
  <c r="V254" i="5" a="1"/>
  <c r="V254" i="5" s="1"/>
  <c r="AB254" i="5" a="1"/>
  <c r="AB254" i="5" s="1"/>
  <c r="AC254" i="5" a="1"/>
  <c r="AC254" i="5" s="1"/>
  <c r="L255" i="5" a="1"/>
  <c r="L255" i="5" s="1"/>
  <c r="N255" i="5" a="1"/>
  <c r="N255" i="5" s="1"/>
  <c r="P255" i="5" a="1"/>
  <c r="P255" i="5" s="1"/>
  <c r="K255" i="5" a="1"/>
  <c r="K255" i="5" s="1"/>
  <c r="M255" i="5" a="1"/>
  <c r="M255" i="5" s="1"/>
  <c r="O255" i="5" a="1"/>
  <c r="O255" i="5" s="1"/>
  <c r="R255" i="5" a="1"/>
  <c r="R255" i="5" s="1"/>
  <c r="V255" i="5" a="1"/>
  <c r="V255" i="5" s="1"/>
  <c r="U255" i="5" a="1"/>
  <c r="U255" i="5" s="1"/>
  <c r="S255" i="5" a="1"/>
  <c r="S255" i="5" s="1"/>
  <c r="AA255" i="5" a="1"/>
  <c r="AA255" i="5" s="1"/>
  <c r="AB255" i="5" a="1"/>
  <c r="AB255" i="5" s="1"/>
  <c r="Y255" i="5" a="1"/>
  <c r="Y255" i="5" s="1"/>
  <c r="T255" i="5" a="1"/>
  <c r="T255" i="5" s="1"/>
  <c r="W255" i="5" a="1"/>
  <c r="W255" i="5" s="1"/>
  <c r="AC255" i="5" a="1"/>
  <c r="AC255" i="5" s="1"/>
  <c r="Z255" i="5" a="1"/>
  <c r="Z255" i="5" s="1"/>
  <c r="L259" i="5" a="1"/>
  <c r="L259" i="5" s="1"/>
  <c r="N259" i="5" a="1"/>
  <c r="N259" i="5" s="1"/>
  <c r="P259" i="5" a="1"/>
  <c r="P259" i="5" s="1"/>
  <c r="M259" i="5" a="1"/>
  <c r="M259" i="5" s="1"/>
  <c r="K259" i="5" a="1"/>
  <c r="K259" i="5" s="1"/>
  <c r="O259" i="5" a="1"/>
  <c r="O259" i="5" s="1"/>
  <c r="S259" i="5" a="1"/>
  <c r="S259" i="5" s="1"/>
  <c r="W259" i="5" a="1"/>
  <c r="W259" i="5" s="1"/>
  <c r="R259" i="5" a="1"/>
  <c r="R259" i="5" s="1"/>
  <c r="V259" i="5" a="1"/>
  <c r="V259" i="5" s="1"/>
  <c r="Y259" i="5" a="1"/>
  <c r="Y259" i="5" s="1"/>
  <c r="Z259" i="5" a="1"/>
  <c r="Z259" i="5" s="1"/>
  <c r="T259" i="5" a="1"/>
  <c r="T259" i="5" s="1"/>
  <c r="U259" i="5" a="1"/>
  <c r="U259" i="5" s="1"/>
  <c r="AC259" i="5" a="1"/>
  <c r="AC259" i="5" s="1"/>
  <c r="AB259" i="5" a="1"/>
  <c r="AB259" i="5" s="1"/>
  <c r="AA259" i="5" a="1"/>
  <c r="AA259" i="5" s="1"/>
  <c r="L263" i="5" a="1"/>
  <c r="L263" i="5" s="1"/>
  <c r="N263" i="5" a="1"/>
  <c r="N263" i="5" s="1"/>
  <c r="P263" i="5" a="1"/>
  <c r="P263" i="5" s="1"/>
  <c r="M263" i="5" a="1"/>
  <c r="M263" i="5" s="1"/>
  <c r="K263" i="5" a="1"/>
  <c r="K263" i="5" s="1"/>
  <c r="O263" i="5" a="1"/>
  <c r="O263" i="5" s="1"/>
  <c r="T263" i="5" a="1"/>
  <c r="T263" i="5" s="1"/>
  <c r="S263" i="5" a="1"/>
  <c r="S263" i="5" s="1"/>
  <c r="W263" i="5" a="1"/>
  <c r="W263" i="5" s="1"/>
  <c r="AA263" i="5" a="1"/>
  <c r="AA263" i="5" s="1"/>
  <c r="U263" i="5" a="1"/>
  <c r="U263" i="5" s="1"/>
  <c r="AB263" i="5" a="1"/>
  <c r="AB263" i="5" s="1"/>
  <c r="Y263" i="5" a="1"/>
  <c r="Y263" i="5" s="1"/>
  <c r="V263" i="5" a="1"/>
  <c r="V263" i="5" s="1"/>
  <c r="R263" i="5" a="1"/>
  <c r="R263" i="5" s="1"/>
  <c r="Z263" i="5" a="1"/>
  <c r="Z263" i="5" s="1"/>
  <c r="AC263" i="5" a="1"/>
  <c r="AC263" i="5" s="1"/>
  <c r="L267" i="5" a="1"/>
  <c r="L267" i="5" s="1"/>
  <c r="N267" i="5" a="1"/>
  <c r="N267" i="5" s="1"/>
  <c r="P267" i="5" a="1"/>
  <c r="P267" i="5" s="1"/>
  <c r="M267" i="5" a="1"/>
  <c r="M267" i="5" s="1"/>
  <c r="K267" i="5" a="1"/>
  <c r="K267" i="5" s="1"/>
  <c r="O267" i="5" a="1"/>
  <c r="O267" i="5" s="1"/>
  <c r="U267" i="5" a="1"/>
  <c r="U267" i="5" s="1"/>
  <c r="AA267" i="5" a="1"/>
  <c r="AA267" i="5" s="1"/>
  <c r="T267" i="5" a="1"/>
  <c r="T267" i="5" s="1"/>
  <c r="R267" i="5" a="1"/>
  <c r="R267" i="5" s="1"/>
  <c r="Y267" i="5" a="1"/>
  <c r="Y267" i="5" s="1"/>
  <c r="S267" i="5" a="1"/>
  <c r="S267" i="5" s="1"/>
  <c r="Z267" i="5" a="1"/>
  <c r="Z267" i="5" s="1"/>
  <c r="V267" i="5" a="1"/>
  <c r="V267" i="5" s="1"/>
  <c r="W267" i="5" a="1"/>
  <c r="W267" i="5" s="1"/>
  <c r="AB267" i="5" a="1"/>
  <c r="AB267" i="5" s="1"/>
  <c r="AC267" i="5" a="1"/>
  <c r="AC267" i="5" s="1"/>
  <c r="L271" i="5" a="1"/>
  <c r="L271" i="5" s="1"/>
  <c r="N271" i="5" a="1"/>
  <c r="N271" i="5" s="1"/>
  <c r="P271" i="5" a="1"/>
  <c r="P271" i="5" s="1"/>
  <c r="M271" i="5" a="1"/>
  <c r="M271" i="5" s="1"/>
  <c r="O271" i="5" a="1"/>
  <c r="O271" i="5" s="1"/>
  <c r="K271" i="5" a="1"/>
  <c r="K271" i="5" s="1"/>
  <c r="R271" i="5" a="1"/>
  <c r="R271" i="5" s="1"/>
  <c r="V271" i="5" a="1"/>
  <c r="V271" i="5" s="1"/>
  <c r="U271" i="5" a="1"/>
  <c r="U271" i="5" s="1"/>
  <c r="W271" i="5" a="1"/>
  <c r="W271" i="5" s="1"/>
  <c r="AB271" i="5" a="1"/>
  <c r="AB271" i="5" s="1"/>
  <c r="Y271" i="5" a="1"/>
  <c r="Y271" i="5" s="1"/>
  <c r="S271" i="5" a="1"/>
  <c r="S271" i="5" s="1"/>
  <c r="AA271" i="5" a="1"/>
  <c r="AA271" i="5" s="1"/>
  <c r="T271" i="5" a="1"/>
  <c r="T271" i="5" s="1"/>
  <c r="Z271" i="5" a="1"/>
  <c r="Z271" i="5" s="1"/>
  <c r="AC271" i="5" a="1"/>
  <c r="AC271" i="5" s="1"/>
  <c r="L275" i="5" a="1"/>
  <c r="L275" i="5" s="1"/>
  <c r="N275" i="5" a="1"/>
  <c r="N275" i="5" s="1"/>
  <c r="P275" i="5" a="1"/>
  <c r="P275" i="5" s="1"/>
  <c r="M275" i="5" a="1"/>
  <c r="M275" i="5" s="1"/>
  <c r="O275" i="5" a="1"/>
  <c r="O275" i="5" s="1"/>
  <c r="S275" i="5" a="1"/>
  <c r="S275" i="5" s="1"/>
  <c r="W275" i="5" a="1"/>
  <c r="W275" i="5" s="1"/>
  <c r="K275" i="5" a="1"/>
  <c r="K275" i="5" s="1"/>
  <c r="R275" i="5" a="1"/>
  <c r="R275" i="5" s="1"/>
  <c r="V275" i="5" a="1"/>
  <c r="V275" i="5" s="1"/>
  <c r="T275" i="5" a="1"/>
  <c r="T275" i="5" s="1"/>
  <c r="Y275" i="5" a="1"/>
  <c r="Y275" i="5" s="1"/>
  <c r="U275" i="5" a="1"/>
  <c r="U275" i="5" s="1"/>
  <c r="AA275" i="5" a="1"/>
  <c r="AA275" i="5" s="1"/>
  <c r="Z275" i="5" a="1"/>
  <c r="Z275" i="5" s="1"/>
  <c r="AB275" i="5" a="1"/>
  <c r="AB275" i="5" s="1"/>
  <c r="AC275" i="5" a="1"/>
  <c r="AC275" i="5" s="1"/>
  <c r="O279" i="5" a="1"/>
  <c r="O279" i="5" s="1"/>
  <c r="M279" i="5" a="1"/>
  <c r="M279" i="5" s="1"/>
  <c r="P279" i="5" a="1"/>
  <c r="P279" i="5" s="1"/>
  <c r="N279" i="5" a="1"/>
  <c r="N279" i="5" s="1"/>
  <c r="L279" i="5" a="1"/>
  <c r="L279" i="5" s="1"/>
  <c r="T279" i="5" a="1"/>
  <c r="T279" i="5" s="1"/>
  <c r="K279" i="5" a="1"/>
  <c r="K279" i="5" s="1"/>
  <c r="S279" i="5" a="1"/>
  <c r="S279" i="5" s="1"/>
  <c r="W279" i="5" a="1"/>
  <c r="W279" i="5" s="1"/>
  <c r="AA279" i="5" a="1"/>
  <c r="AA279" i="5" s="1"/>
  <c r="AB279" i="5" a="1"/>
  <c r="AB279" i="5" s="1"/>
  <c r="Y279" i="5" a="1"/>
  <c r="Y279" i="5" s="1"/>
  <c r="R279" i="5" a="1"/>
  <c r="R279" i="5" s="1"/>
  <c r="U279" i="5" a="1"/>
  <c r="U279" i="5" s="1"/>
  <c r="V279" i="5" a="1"/>
  <c r="V279" i="5" s="1"/>
  <c r="Z279" i="5" a="1"/>
  <c r="Z279" i="5" s="1"/>
  <c r="AC279" i="5" a="1"/>
  <c r="AC279" i="5" s="1"/>
  <c r="O283" i="5" a="1"/>
  <c r="O283" i="5" s="1"/>
  <c r="M283" i="5" a="1"/>
  <c r="M283" i="5" s="1"/>
  <c r="P283" i="5" a="1"/>
  <c r="P283" i="5" s="1"/>
  <c r="K283" i="5" a="1"/>
  <c r="K283" i="5" s="1"/>
  <c r="L283" i="5" a="1"/>
  <c r="L283" i="5" s="1"/>
  <c r="R283" i="5" a="1"/>
  <c r="R283" i="5" s="1"/>
  <c r="W283" i="5" a="1"/>
  <c r="W283" i="5" s="1"/>
  <c r="AA283" i="5" a="1"/>
  <c r="AA283" i="5" s="1"/>
  <c r="T283" i="5" a="1"/>
  <c r="T283" i="5" s="1"/>
  <c r="N283" i="5" a="1"/>
  <c r="N283" i="5" s="1"/>
  <c r="Y283" i="5" a="1"/>
  <c r="Y283" i="5" s="1"/>
  <c r="S283" i="5" a="1"/>
  <c r="S283" i="5" s="1"/>
  <c r="Z283" i="5" a="1"/>
  <c r="Z283" i="5" s="1"/>
  <c r="U283" i="5" a="1"/>
  <c r="U283" i="5" s="1"/>
  <c r="AB283" i="5" a="1"/>
  <c r="AB283" i="5" s="1"/>
  <c r="V283" i="5" a="1"/>
  <c r="V283" i="5" s="1"/>
  <c r="AC283" i="5" a="1"/>
  <c r="AC283" i="5" s="1"/>
  <c r="O287" i="5" a="1"/>
  <c r="O287" i="5" s="1"/>
  <c r="M287" i="5" a="1"/>
  <c r="M287" i="5" s="1"/>
  <c r="P287" i="5" a="1"/>
  <c r="P287" i="5" s="1"/>
  <c r="N287" i="5" a="1"/>
  <c r="N287" i="5" s="1"/>
  <c r="L287" i="5" a="1"/>
  <c r="L287" i="5" s="1"/>
  <c r="R287" i="5" a="1"/>
  <c r="R287" i="5" s="1"/>
  <c r="W287" i="5" a="1"/>
  <c r="W287" i="5" s="1"/>
  <c r="T287" i="5" a="1"/>
  <c r="T287" i="5" s="1"/>
  <c r="K287" i="5" a="1"/>
  <c r="K287" i="5" s="1"/>
  <c r="U287" i="5" a="1"/>
  <c r="U287" i="5" s="1"/>
  <c r="AA287" i="5" a="1"/>
  <c r="AA287" i="5" s="1"/>
  <c r="AB287" i="5" a="1"/>
  <c r="AB287" i="5" s="1"/>
  <c r="Y287" i="5" a="1"/>
  <c r="Y287" i="5" s="1"/>
  <c r="V287" i="5" a="1"/>
  <c r="V287" i="5" s="1"/>
  <c r="Z287" i="5" a="1"/>
  <c r="Z287" i="5" s="1"/>
  <c r="S287" i="5" a="1"/>
  <c r="S287" i="5" s="1"/>
  <c r="AC287" i="5" a="1"/>
  <c r="AC287" i="5" s="1"/>
  <c r="O291" i="5" a="1"/>
  <c r="O291" i="5" s="1"/>
  <c r="M291" i="5" a="1"/>
  <c r="M291" i="5" s="1"/>
  <c r="P291" i="5" a="1"/>
  <c r="P291" i="5" s="1"/>
  <c r="K291" i="5" a="1"/>
  <c r="K291" i="5" s="1"/>
  <c r="R291" i="5" a="1"/>
  <c r="R291" i="5" s="1"/>
  <c r="W291" i="5" a="1"/>
  <c r="W291" i="5" s="1"/>
  <c r="N291" i="5" a="1"/>
  <c r="N291" i="5" s="1"/>
  <c r="T291" i="5" a="1"/>
  <c r="T291" i="5" s="1"/>
  <c r="Y291" i="5" a="1"/>
  <c r="Y291" i="5" s="1"/>
  <c r="L291" i="5" a="1"/>
  <c r="L291" i="5" s="1"/>
  <c r="S291" i="5" a="1"/>
  <c r="S291" i="5" s="1"/>
  <c r="Z291" i="5" a="1"/>
  <c r="Z291" i="5" s="1"/>
  <c r="U291" i="5" a="1"/>
  <c r="U291" i="5" s="1"/>
  <c r="AC291" i="5" a="1"/>
  <c r="AC291" i="5" s="1"/>
  <c r="V291" i="5" a="1"/>
  <c r="V291" i="5" s="1"/>
  <c r="AA291" i="5" a="1"/>
  <c r="AA291" i="5" s="1"/>
  <c r="AB291" i="5" a="1"/>
  <c r="AB291" i="5" s="1"/>
  <c r="O295" i="5" a="1"/>
  <c r="O295" i="5" s="1"/>
  <c r="M295" i="5" a="1"/>
  <c r="M295" i="5" s="1"/>
  <c r="P295" i="5" a="1"/>
  <c r="P295" i="5" s="1"/>
  <c r="N295" i="5" a="1"/>
  <c r="N295" i="5" s="1"/>
  <c r="L295" i="5" a="1"/>
  <c r="L295" i="5" s="1"/>
  <c r="R295" i="5" a="1"/>
  <c r="R295" i="5" s="1"/>
  <c r="W295" i="5" a="1"/>
  <c r="W295" i="5" s="1"/>
  <c r="K295" i="5" a="1"/>
  <c r="K295" i="5" s="1"/>
  <c r="T295" i="5" a="1"/>
  <c r="T295" i="5" s="1"/>
  <c r="AA295" i="5" a="1"/>
  <c r="AA295" i="5" s="1"/>
  <c r="U295" i="5" a="1"/>
  <c r="U295" i="5" s="1"/>
  <c r="AB295" i="5" a="1"/>
  <c r="AB295" i="5" s="1"/>
  <c r="Y295" i="5" a="1"/>
  <c r="Y295" i="5" s="1"/>
  <c r="V295" i="5" a="1"/>
  <c r="V295" i="5" s="1"/>
  <c r="AC295" i="5" a="1"/>
  <c r="AC295" i="5" s="1"/>
  <c r="S295" i="5" a="1"/>
  <c r="S295" i="5" s="1"/>
  <c r="Z295" i="5" a="1"/>
  <c r="Z295" i="5" s="1"/>
  <c r="O299" i="5" a="1"/>
  <c r="O299" i="5" s="1"/>
  <c r="M299" i="5" a="1"/>
  <c r="M299" i="5" s="1"/>
  <c r="P299" i="5" a="1"/>
  <c r="P299" i="5" s="1"/>
  <c r="K299" i="5" a="1"/>
  <c r="K299" i="5" s="1"/>
  <c r="L299" i="5" a="1"/>
  <c r="L299" i="5" s="1"/>
  <c r="R299" i="5" a="1"/>
  <c r="R299" i="5" s="1"/>
  <c r="W299" i="5" a="1"/>
  <c r="W299" i="5" s="1"/>
  <c r="AA299" i="5" a="1"/>
  <c r="AA299" i="5" s="1"/>
  <c r="T299" i="5" a="1"/>
  <c r="T299" i="5" s="1"/>
  <c r="Y299" i="5" a="1"/>
  <c r="Y299" i="5" s="1"/>
  <c r="S299" i="5" a="1"/>
  <c r="S299" i="5" s="1"/>
  <c r="Z299" i="5" a="1"/>
  <c r="Z299" i="5" s="1"/>
  <c r="N299" i="5" a="1"/>
  <c r="N299" i="5" s="1"/>
  <c r="U299" i="5" a="1"/>
  <c r="U299" i="5" s="1"/>
  <c r="V299" i="5" a="1"/>
  <c r="V299" i="5" s="1"/>
  <c r="AC299" i="5" a="1"/>
  <c r="AC299" i="5" s="1"/>
  <c r="AB299" i="5" a="1"/>
  <c r="AB299" i="5" s="1"/>
  <c r="D95" i="5" a="1"/>
  <c r="D95" i="5" s="1"/>
  <c r="D87" i="5" a="1"/>
  <c r="D87" i="5" s="1"/>
  <c r="D79" i="5" a="1"/>
  <c r="D79" i="5" s="1"/>
  <c r="D71" i="5" a="1"/>
  <c r="D71" i="5" s="1"/>
  <c r="D63" i="5" a="1"/>
  <c r="D63" i="5" s="1"/>
  <c r="D55" i="5" a="1"/>
  <c r="D55" i="5" s="1"/>
  <c r="D47" i="5" a="1"/>
  <c r="D47" i="5" s="1"/>
  <c r="D43" i="5" a="1"/>
  <c r="D43" i="5" s="1"/>
  <c r="D35" i="5" a="1"/>
  <c r="D35" i="5" s="1"/>
  <c r="D27" i="5" a="1"/>
  <c r="D27" i="5" s="1"/>
  <c r="D19" i="5" a="1"/>
  <c r="D19" i="5" s="1"/>
  <c r="D15" i="5" a="1"/>
  <c r="D15" i="5" s="1"/>
  <c r="D101" i="5" a="1"/>
  <c r="D101" i="5" s="1"/>
  <c r="D109" i="5" a="1"/>
  <c r="D109" i="5" s="1"/>
  <c r="D117" i="5" a="1"/>
  <c r="D117" i="5" s="1"/>
  <c r="D125" i="5" a="1"/>
  <c r="D125" i="5" s="1"/>
  <c r="D133" i="5" a="1"/>
  <c r="D133" i="5" s="1"/>
  <c r="D141" i="5" a="1"/>
  <c r="D141" i="5" s="1"/>
  <c r="D149" i="5" a="1"/>
  <c r="D149" i="5" s="1"/>
  <c r="D157" i="5" a="1"/>
  <c r="D157" i="5" s="1"/>
  <c r="D165" i="5" a="1"/>
  <c r="D165" i="5" s="1"/>
  <c r="D173" i="5" a="1"/>
  <c r="D173" i="5" s="1"/>
  <c r="D181" i="5" a="1"/>
  <c r="D181" i="5" s="1"/>
  <c r="D189" i="5" a="1"/>
  <c r="D189" i="5" s="1"/>
  <c r="E197" i="5" a="1"/>
  <c r="E197" i="5" s="1"/>
  <c r="G197" i="5" a="1"/>
  <c r="G197" i="5" s="1"/>
  <c r="I197" i="5" a="1"/>
  <c r="I197" i="5" s="1"/>
  <c r="D197" i="5" a="1"/>
  <c r="D197" i="5" s="1"/>
  <c r="F197" i="5" a="1"/>
  <c r="F197" i="5" s="1"/>
  <c r="H197" i="5" a="1"/>
  <c r="H197" i="5" s="1"/>
  <c r="E205" i="5" a="1"/>
  <c r="E205" i="5" s="1"/>
  <c r="G205" i="5" a="1"/>
  <c r="G205" i="5" s="1"/>
  <c r="I205" i="5" a="1"/>
  <c r="I205" i="5" s="1"/>
  <c r="D205" i="5" a="1"/>
  <c r="D205" i="5" s="1"/>
  <c r="F205" i="5" a="1"/>
  <c r="F205" i="5" s="1"/>
  <c r="H205" i="5" a="1"/>
  <c r="H205" i="5" s="1"/>
  <c r="E213" i="5" a="1"/>
  <c r="E213" i="5" s="1"/>
  <c r="G213" i="5" a="1"/>
  <c r="G213" i="5" s="1"/>
  <c r="I213" i="5" a="1"/>
  <c r="I213" i="5" s="1"/>
  <c r="D213" i="5" a="1"/>
  <c r="D213" i="5" s="1"/>
  <c r="F213" i="5" a="1"/>
  <c r="F213" i="5" s="1"/>
  <c r="H213" i="5" a="1"/>
  <c r="H213" i="5" s="1"/>
  <c r="E221" i="5" a="1"/>
  <c r="E221" i="5" s="1"/>
  <c r="G221" i="5" a="1"/>
  <c r="G221" i="5" s="1"/>
  <c r="I221" i="5" a="1"/>
  <c r="I221" i="5" s="1"/>
  <c r="D221" i="5" a="1"/>
  <c r="D221" i="5" s="1"/>
  <c r="F221" i="5" a="1"/>
  <c r="F221" i="5" s="1"/>
  <c r="H221" i="5" a="1"/>
  <c r="H221" i="5" s="1"/>
  <c r="E229" i="5" a="1"/>
  <c r="E229" i="5" s="1"/>
  <c r="G229" i="5" a="1"/>
  <c r="G229" i="5" s="1"/>
  <c r="I229" i="5" a="1"/>
  <c r="I229" i="5" s="1"/>
  <c r="D229" i="5" a="1"/>
  <c r="D229" i="5" s="1"/>
  <c r="F229" i="5" a="1"/>
  <c r="F229" i="5" s="1"/>
  <c r="H229" i="5" a="1"/>
  <c r="H229" i="5" s="1"/>
  <c r="E237" i="5" a="1"/>
  <c r="E237" i="5" s="1"/>
  <c r="G237" i="5" a="1"/>
  <c r="G237" i="5" s="1"/>
  <c r="I237" i="5" a="1"/>
  <c r="I237" i="5" s="1"/>
  <c r="D237" i="5" a="1"/>
  <c r="D237" i="5" s="1"/>
  <c r="F237" i="5" a="1"/>
  <c r="F237" i="5" s="1"/>
  <c r="H237" i="5" a="1"/>
  <c r="H237" i="5" s="1"/>
  <c r="E245" i="5" a="1"/>
  <c r="E245" i="5" s="1"/>
  <c r="G245" i="5" a="1"/>
  <c r="G245" i="5" s="1"/>
  <c r="I245" i="5" a="1"/>
  <c r="I245" i="5" s="1"/>
  <c r="D245" i="5" a="1"/>
  <c r="D245" i="5" s="1"/>
  <c r="F245" i="5" a="1"/>
  <c r="F245" i="5" s="1"/>
  <c r="H245" i="5" a="1"/>
  <c r="H245" i="5" s="1"/>
  <c r="E253" i="5" a="1"/>
  <c r="E253" i="5" s="1"/>
  <c r="G253" i="5" a="1"/>
  <c r="G253" i="5" s="1"/>
  <c r="I253" i="5" a="1"/>
  <c r="I253" i="5" s="1"/>
  <c r="D253" i="5" a="1"/>
  <c r="D253" i="5" s="1"/>
  <c r="F253" i="5" a="1"/>
  <c r="F253" i="5" s="1"/>
  <c r="H253" i="5" a="1"/>
  <c r="H253" i="5" s="1"/>
  <c r="E262" i="5" a="1"/>
  <c r="E262" i="5" s="1"/>
  <c r="G262" i="5" a="1"/>
  <c r="G262" i="5" s="1"/>
  <c r="I262" i="5" a="1"/>
  <c r="I262" i="5" s="1"/>
  <c r="D262" i="5" a="1"/>
  <c r="D262" i="5" s="1"/>
  <c r="F262" i="5" a="1"/>
  <c r="F262" i="5" s="1"/>
  <c r="H262" i="5" a="1"/>
  <c r="H262" i="5" s="1"/>
  <c r="D270" i="5" a="1"/>
  <c r="D270" i="5" s="1"/>
  <c r="F270" i="5" a="1"/>
  <c r="F270" i="5" s="1"/>
  <c r="H270" i="5" a="1"/>
  <c r="H270" i="5" s="1"/>
  <c r="E270" i="5" a="1"/>
  <c r="E270" i="5" s="1"/>
  <c r="G270" i="5" a="1"/>
  <c r="G270" i="5" s="1"/>
  <c r="I270" i="5" a="1"/>
  <c r="I270" i="5" s="1"/>
  <c r="D278" i="5" a="1"/>
  <c r="D278" i="5" s="1"/>
  <c r="F278" i="5" a="1"/>
  <c r="F278" i="5" s="1"/>
  <c r="H278" i="5" a="1"/>
  <c r="H278" i="5" s="1"/>
  <c r="E278" i="5" a="1"/>
  <c r="E278" i="5" s="1"/>
  <c r="G278" i="5" a="1"/>
  <c r="G278" i="5" s="1"/>
  <c r="I278" i="5" a="1"/>
  <c r="I278" i="5" s="1"/>
  <c r="D286" i="5" a="1"/>
  <c r="D286" i="5" s="1"/>
  <c r="F286" i="5" a="1"/>
  <c r="F286" i="5" s="1"/>
  <c r="H286" i="5" a="1"/>
  <c r="H286" i="5" s="1"/>
  <c r="E286" i="5" a="1"/>
  <c r="E286" i="5" s="1"/>
  <c r="G286" i="5" a="1"/>
  <c r="G286" i="5" s="1"/>
  <c r="I286" i="5" a="1"/>
  <c r="I286" i="5" s="1"/>
  <c r="D294" i="5" a="1"/>
  <c r="D294" i="5" s="1"/>
  <c r="F294" i="5" a="1"/>
  <c r="F294" i="5" s="1"/>
  <c r="H294" i="5" a="1"/>
  <c r="H294" i="5" s="1"/>
  <c r="E294" i="5" a="1"/>
  <c r="E294" i="5" s="1"/>
  <c r="G294" i="5" a="1"/>
  <c r="G294" i="5" s="1"/>
  <c r="I294" i="5" a="1"/>
  <c r="I294" i="5" s="1"/>
  <c r="D76" i="5" a="1"/>
  <c r="D76" i="5" s="1"/>
  <c r="D68" i="5" a="1"/>
  <c r="D68" i="5" s="1"/>
  <c r="D60" i="5" a="1"/>
  <c r="D60" i="5" s="1"/>
  <c r="D52" i="5" a="1"/>
  <c r="D52" i="5" s="1"/>
  <c r="D44" i="5" a="1"/>
  <c r="D44" i="5" s="1"/>
  <c r="D36" i="5" a="1"/>
  <c r="D36" i="5" s="1"/>
  <c r="D28" i="5" a="1"/>
  <c r="D28" i="5" s="1"/>
  <c r="D20" i="5" a="1"/>
  <c r="D20" i="5" s="1"/>
  <c r="D16" i="5" a="1"/>
  <c r="D16" i="5" s="1"/>
  <c r="D108" i="5" a="1"/>
  <c r="D108" i="5" s="1"/>
  <c r="D116" i="5" a="1"/>
  <c r="D116" i="5" s="1"/>
  <c r="D124" i="5" a="1"/>
  <c r="D124" i="5" s="1"/>
  <c r="D132" i="5" a="1"/>
  <c r="D132" i="5" s="1"/>
  <c r="D136" i="5" a="1"/>
  <c r="D136" i="5" s="1"/>
  <c r="D140" i="5" a="1"/>
  <c r="D140" i="5" s="1"/>
  <c r="D148" i="5" a="1"/>
  <c r="D148" i="5" s="1"/>
  <c r="D156" i="5" a="1"/>
  <c r="D156" i="5" s="1"/>
  <c r="D164" i="5" a="1"/>
  <c r="D164" i="5" s="1"/>
  <c r="D172" i="5" a="1"/>
  <c r="D172" i="5" s="1"/>
  <c r="D180" i="5" a="1"/>
  <c r="D180" i="5" s="1"/>
  <c r="D188" i="5" a="1"/>
  <c r="D188" i="5" s="1"/>
  <c r="E196" i="5" a="1"/>
  <c r="E196" i="5" s="1"/>
  <c r="G196" i="5" a="1"/>
  <c r="G196" i="5" s="1"/>
  <c r="I196" i="5" a="1"/>
  <c r="I196" i="5" s="1"/>
  <c r="D196" i="5" a="1"/>
  <c r="D196" i="5" s="1"/>
  <c r="F196" i="5" a="1"/>
  <c r="F196" i="5" s="1"/>
  <c r="H196" i="5" a="1"/>
  <c r="H196" i="5" s="1"/>
  <c r="E200" i="5" a="1"/>
  <c r="E200" i="5" s="1"/>
  <c r="G200" i="5" a="1"/>
  <c r="G200" i="5" s="1"/>
  <c r="I200" i="5" a="1"/>
  <c r="I200" i="5" s="1"/>
  <c r="D200" i="5" a="1"/>
  <c r="D200" i="5" s="1"/>
  <c r="F200" i="5" a="1"/>
  <c r="F200" i="5" s="1"/>
  <c r="H200" i="5" a="1"/>
  <c r="H200" i="5" s="1"/>
  <c r="E208" i="5" a="1"/>
  <c r="E208" i="5" s="1"/>
  <c r="G208" i="5" a="1"/>
  <c r="G208" i="5" s="1"/>
  <c r="I208" i="5" a="1"/>
  <c r="I208" i="5" s="1"/>
  <c r="D208" i="5" a="1"/>
  <c r="D208" i="5" s="1"/>
  <c r="F208" i="5" a="1"/>
  <c r="F208" i="5" s="1"/>
  <c r="H208" i="5" a="1"/>
  <c r="H208" i="5" s="1"/>
  <c r="E216" i="5" a="1"/>
  <c r="E216" i="5" s="1"/>
  <c r="G216" i="5" a="1"/>
  <c r="G216" i="5" s="1"/>
  <c r="I216" i="5" a="1"/>
  <c r="I216" i="5" s="1"/>
  <c r="D216" i="5" a="1"/>
  <c r="D216" i="5" s="1"/>
  <c r="F216" i="5" a="1"/>
  <c r="F216" i="5" s="1"/>
  <c r="H216" i="5" a="1"/>
  <c r="H216" i="5" s="1"/>
  <c r="E224" i="5" a="1"/>
  <c r="E224" i="5" s="1"/>
  <c r="G224" i="5" a="1"/>
  <c r="G224" i="5" s="1"/>
  <c r="I224" i="5" a="1"/>
  <c r="I224" i="5" s="1"/>
  <c r="D224" i="5" a="1"/>
  <c r="D224" i="5" s="1"/>
  <c r="F224" i="5" a="1"/>
  <c r="F224" i="5" s="1"/>
  <c r="H224" i="5" a="1"/>
  <c r="H224" i="5" s="1"/>
  <c r="E232" i="5" a="1"/>
  <c r="E232" i="5" s="1"/>
  <c r="G232" i="5" a="1"/>
  <c r="G232" i="5" s="1"/>
  <c r="I232" i="5" a="1"/>
  <c r="I232" i="5" s="1"/>
  <c r="D232" i="5" a="1"/>
  <c r="D232" i="5" s="1"/>
  <c r="F232" i="5" a="1"/>
  <c r="F232" i="5" s="1"/>
  <c r="H232" i="5" a="1"/>
  <c r="H232" i="5" s="1"/>
  <c r="E240" i="5" a="1"/>
  <c r="E240" i="5" s="1"/>
  <c r="G240" i="5" a="1"/>
  <c r="G240" i="5" s="1"/>
  <c r="I240" i="5" a="1"/>
  <c r="I240" i="5" s="1"/>
  <c r="D240" i="5" a="1"/>
  <c r="D240" i="5" s="1"/>
  <c r="F240" i="5" a="1"/>
  <c r="F240" i="5" s="1"/>
  <c r="H240" i="5" a="1"/>
  <c r="H240" i="5" s="1"/>
  <c r="E248" i="5" a="1"/>
  <c r="E248" i="5" s="1"/>
  <c r="G248" i="5" a="1"/>
  <c r="G248" i="5" s="1"/>
  <c r="I248" i="5" a="1"/>
  <c r="I248" i="5" s="1"/>
  <c r="D248" i="5" a="1"/>
  <c r="D248" i="5" s="1"/>
  <c r="F248" i="5" a="1"/>
  <c r="F248" i="5" s="1"/>
  <c r="H248" i="5" a="1"/>
  <c r="H248" i="5" s="1"/>
  <c r="E261" i="5" a="1"/>
  <c r="E261" i="5" s="1"/>
  <c r="G261" i="5" a="1"/>
  <c r="G261" i="5" s="1"/>
  <c r="I261" i="5" a="1"/>
  <c r="I261" i="5" s="1"/>
  <c r="D261" i="5" a="1"/>
  <c r="D261" i="5" s="1"/>
  <c r="F261" i="5" a="1"/>
  <c r="F261" i="5" s="1"/>
  <c r="H261" i="5" a="1"/>
  <c r="H261" i="5" s="1"/>
  <c r="D269" i="5" a="1"/>
  <c r="D269" i="5" s="1"/>
  <c r="F269" i="5" a="1"/>
  <c r="F269" i="5" s="1"/>
  <c r="H269" i="5" a="1"/>
  <c r="H269" i="5" s="1"/>
  <c r="E269" i="5" a="1"/>
  <c r="E269" i="5" s="1"/>
  <c r="G269" i="5" a="1"/>
  <c r="G269" i="5" s="1"/>
  <c r="I269" i="5" a="1"/>
  <c r="I269" i="5" s="1"/>
  <c r="D281" i="5" a="1"/>
  <c r="D281" i="5" s="1"/>
  <c r="F281" i="5" a="1"/>
  <c r="F281" i="5" s="1"/>
  <c r="H281" i="5" a="1"/>
  <c r="H281" i="5" s="1"/>
  <c r="E281" i="5" a="1"/>
  <c r="E281" i="5" s="1"/>
  <c r="G281" i="5" a="1"/>
  <c r="G281" i="5" s="1"/>
  <c r="I281" i="5" a="1"/>
  <c r="I281" i="5" s="1"/>
  <c r="D293" i="5" a="1"/>
  <c r="D293" i="5" s="1"/>
  <c r="H293" i="5" a="1"/>
  <c r="H293" i="5" s="1"/>
  <c r="E293" i="5" a="1"/>
  <c r="E293" i="5" s="1"/>
  <c r="G293" i="5" a="1"/>
  <c r="G293" i="5" s="1"/>
  <c r="I293" i="5" a="1"/>
  <c r="I293" i="5" s="1"/>
  <c r="F293" i="5" a="1"/>
  <c r="F293" i="5" s="1"/>
  <c r="D97" i="5" a="1"/>
  <c r="D97" i="5" s="1"/>
  <c r="D93" i="5" a="1"/>
  <c r="D93" i="5" s="1"/>
  <c r="D89" i="5" a="1"/>
  <c r="D89" i="5" s="1"/>
  <c r="D85" i="5" a="1"/>
  <c r="D85" i="5" s="1"/>
  <c r="D81" i="5" a="1"/>
  <c r="D81" i="5" s="1"/>
  <c r="D77" i="5" a="1"/>
  <c r="D77" i="5" s="1"/>
  <c r="D73" i="5" a="1"/>
  <c r="D73" i="5" s="1"/>
  <c r="D69" i="5" a="1"/>
  <c r="D69" i="5" s="1"/>
  <c r="D65" i="5" a="1"/>
  <c r="D65" i="5" s="1"/>
  <c r="D61" i="5" a="1"/>
  <c r="D61" i="5" s="1"/>
  <c r="D57" i="5" a="1"/>
  <c r="D57" i="5" s="1"/>
  <c r="D53" i="5" a="1"/>
  <c r="D53" i="5" s="1"/>
  <c r="D49" i="5" a="1"/>
  <c r="D49" i="5" s="1"/>
  <c r="D45" i="5" a="1"/>
  <c r="D45" i="5" s="1"/>
  <c r="D41" i="5" a="1"/>
  <c r="D41" i="5" s="1"/>
  <c r="D37" i="5" a="1"/>
  <c r="D37" i="5" s="1"/>
  <c r="D33" i="5" a="1"/>
  <c r="D33" i="5" s="1"/>
  <c r="D29" i="5" a="1"/>
  <c r="D29" i="5" s="1"/>
  <c r="D25" i="5" a="1"/>
  <c r="D25" i="5" s="1"/>
  <c r="D21" i="5" a="1"/>
  <c r="D21" i="5" s="1"/>
  <c r="D17" i="5" a="1"/>
  <c r="D17" i="5" s="1"/>
  <c r="D13" i="5" a="1"/>
  <c r="D13" i="5" s="1"/>
  <c r="D103" i="5" a="1"/>
  <c r="D103" i="5" s="1"/>
  <c r="D107" i="5" a="1"/>
  <c r="D107" i="5" s="1"/>
  <c r="D111" i="5" a="1"/>
  <c r="D111" i="5" s="1"/>
  <c r="D115" i="5" a="1"/>
  <c r="D115" i="5" s="1"/>
  <c r="D119" i="5" a="1"/>
  <c r="D119" i="5" s="1"/>
  <c r="D123" i="5" a="1"/>
  <c r="D123" i="5" s="1"/>
  <c r="D127" i="5" a="1"/>
  <c r="D127" i="5" s="1"/>
  <c r="D131" i="5" a="1"/>
  <c r="D131" i="5" s="1"/>
  <c r="D135" i="5" a="1"/>
  <c r="D135" i="5" s="1"/>
  <c r="D139" i="5" a="1"/>
  <c r="D139" i="5" s="1"/>
  <c r="D143" i="5" a="1"/>
  <c r="D143" i="5" s="1"/>
  <c r="D147" i="5" a="1"/>
  <c r="D147" i="5" s="1"/>
  <c r="D151" i="5" a="1"/>
  <c r="D151" i="5" s="1"/>
  <c r="D155" i="5" a="1"/>
  <c r="D155" i="5" s="1"/>
  <c r="D159" i="5" a="1"/>
  <c r="D159" i="5" s="1"/>
  <c r="D163" i="5" a="1"/>
  <c r="D163" i="5" s="1"/>
  <c r="D167" i="5" a="1"/>
  <c r="D167" i="5" s="1"/>
  <c r="D171" i="5" a="1"/>
  <c r="D171" i="5" s="1"/>
  <c r="D175" i="5" a="1"/>
  <c r="D175" i="5" s="1"/>
  <c r="D179" i="5" a="1"/>
  <c r="D179" i="5" s="1"/>
  <c r="D183" i="5" a="1"/>
  <c r="D183" i="5" s="1"/>
  <c r="D187" i="5" a="1"/>
  <c r="D187" i="5" s="1"/>
  <c r="D191" i="5" a="1"/>
  <c r="D191" i="5" s="1"/>
  <c r="I191" i="5" a="1"/>
  <c r="I191" i="5" s="1"/>
  <c r="E191" i="5" a="1"/>
  <c r="E191" i="5" s="1"/>
  <c r="F191" i="5" a="1"/>
  <c r="F191" i="5" s="1"/>
  <c r="G191" i="5" a="1"/>
  <c r="G191" i="5" s="1"/>
  <c r="H191" i="5" a="1"/>
  <c r="H191" i="5" s="1"/>
  <c r="E195" i="5" a="1"/>
  <c r="E195" i="5" s="1"/>
  <c r="G195" i="5" a="1"/>
  <c r="G195" i="5" s="1"/>
  <c r="I195" i="5" a="1"/>
  <c r="I195" i="5" s="1"/>
  <c r="D195" i="5" a="1"/>
  <c r="D195" i="5" s="1"/>
  <c r="F195" i="5" a="1"/>
  <c r="F195" i="5" s="1"/>
  <c r="H195" i="5" a="1"/>
  <c r="H195" i="5" s="1"/>
  <c r="E199" i="5" a="1"/>
  <c r="E199" i="5" s="1"/>
  <c r="G199" i="5" a="1"/>
  <c r="G199" i="5" s="1"/>
  <c r="I199" i="5" a="1"/>
  <c r="I199" i="5" s="1"/>
  <c r="D199" i="5" a="1"/>
  <c r="D199" i="5" s="1"/>
  <c r="F199" i="5" a="1"/>
  <c r="F199" i="5" s="1"/>
  <c r="H199" i="5" a="1"/>
  <c r="H199" i="5" s="1"/>
  <c r="E203" i="5" a="1"/>
  <c r="E203" i="5" s="1"/>
  <c r="G203" i="5" a="1"/>
  <c r="G203" i="5" s="1"/>
  <c r="I203" i="5" a="1"/>
  <c r="I203" i="5" s="1"/>
  <c r="D203" i="5" a="1"/>
  <c r="D203" i="5" s="1"/>
  <c r="F203" i="5" a="1"/>
  <c r="F203" i="5" s="1"/>
  <c r="H203" i="5" a="1"/>
  <c r="H203" i="5" s="1"/>
  <c r="E207" i="5" a="1"/>
  <c r="E207" i="5" s="1"/>
  <c r="G207" i="5" a="1"/>
  <c r="G207" i="5" s="1"/>
  <c r="I207" i="5" a="1"/>
  <c r="I207" i="5" s="1"/>
  <c r="D207" i="5" a="1"/>
  <c r="D207" i="5" s="1"/>
  <c r="F207" i="5" a="1"/>
  <c r="F207" i="5" s="1"/>
  <c r="H207" i="5" a="1"/>
  <c r="H207" i="5" s="1"/>
  <c r="E211" i="5" a="1"/>
  <c r="E211" i="5" s="1"/>
  <c r="G211" i="5" a="1"/>
  <c r="G211" i="5" s="1"/>
  <c r="I211" i="5" a="1"/>
  <c r="I211" i="5" s="1"/>
  <c r="D211" i="5" a="1"/>
  <c r="D211" i="5" s="1"/>
  <c r="F211" i="5" a="1"/>
  <c r="F211" i="5" s="1"/>
  <c r="H211" i="5" a="1"/>
  <c r="H211" i="5" s="1"/>
  <c r="E215" i="5" a="1"/>
  <c r="E215" i="5" s="1"/>
  <c r="G215" i="5" a="1"/>
  <c r="G215" i="5" s="1"/>
  <c r="I215" i="5" a="1"/>
  <c r="I215" i="5" s="1"/>
  <c r="D215" i="5" a="1"/>
  <c r="D215" i="5" s="1"/>
  <c r="F215" i="5" a="1"/>
  <c r="F215" i="5" s="1"/>
  <c r="H215" i="5" a="1"/>
  <c r="H215" i="5" s="1"/>
  <c r="E219" i="5" a="1"/>
  <c r="E219" i="5" s="1"/>
  <c r="G219" i="5" a="1"/>
  <c r="G219" i="5" s="1"/>
  <c r="I219" i="5" a="1"/>
  <c r="I219" i="5" s="1"/>
  <c r="D219" i="5" a="1"/>
  <c r="D219" i="5" s="1"/>
  <c r="F219" i="5" a="1"/>
  <c r="F219" i="5" s="1"/>
  <c r="H219" i="5" a="1"/>
  <c r="H219" i="5" s="1"/>
  <c r="E223" i="5" a="1"/>
  <c r="E223" i="5" s="1"/>
  <c r="G223" i="5" a="1"/>
  <c r="G223" i="5" s="1"/>
  <c r="I223" i="5" a="1"/>
  <c r="I223" i="5" s="1"/>
  <c r="D223" i="5" a="1"/>
  <c r="D223" i="5" s="1"/>
  <c r="F223" i="5" a="1"/>
  <c r="F223" i="5" s="1"/>
  <c r="H223" i="5" a="1"/>
  <c r="H223" i="5" s="1"/>
  <c r="E227" i="5" a="1"/>
  <c r="E227" i="5" s="1"/>
  <c r="G227" i="5" a="1"/>
  <c r="G227" i="5" s="1"/>
  <c r="I227" i="5" a="1"/>
  <c r="I227" i="5" s="1"/>
  <c r="D227" i="5" a="1"/>
  <c r="D227" i="5" s="1"/>
  <c r="F227" i="5" a="1"/>
  <c r="F227" i="5" s="1"/>
  <c r="H227" i="5" a="1"/>
  <c r="H227" i="5" s="1"/>
  <c r="E231" i="5" a="1"/>
  <c r="E231" i="5" s="1"/>
  <c r="G231" i="5" a="1"/>
  <c r="G231" i="5" s="1"/>
  <c r="I231" i="5" a="1"/>
  <c r="I231" i="5" s="1"/>
  <c r="D231" i="5" a="1"/>
  <c r="D231" i="5" s="1"/>
  <c r="F231" i="5" a="1"/>
  <c r="F231" i="5" s="1"/>
  <c r="H231" i="5" a="1"/>
  <c r="H231" i="5" s="1"/>
  <c r="E235" i="5" a="1"/>
  <c r="E235" i="5" s="1"/>
  <c r="G235" i="5" a="1"/>
  <c r="G235" i="5" s="1"/>
  <c r="I235" i="5" a="1"/>
  <c r="I235" i="5" s="1"/>
  <c r="D235" i="5" a="1"/>
  <c r="D235" i="5" s="1"/>
  <c r="F235" i="5" a="1"/>
  <c r="F235" i="5" s="1"/>
  <c r="H235" i="5" a="1"/>
  <c r="H235" i="5" s="1"/>
  <c r="E239" i="5" a="1"/>
  <c r="E239" i="5" s="1"/>
  <c r="G239" i="5" a="1"/>
  <c r="G239" i="5" s="1"/>
  <c r="I239" i="5" a="1"/>
  <c r="I239" i="5" s="1"/>
  <c r="D239" i="5" a="1"/>
  <c r="D239" i="5" s="1"/>
  <c r="F239" i="5" a="1"/>
  <c r="F239" i="5" s="1"/>
  <c r="H239" i="5" a="1"/>
  <c r="H239" i="5" s="1"/>
  <c r="E243" i="5" a="1"/>
  <c r="E243" i="5" s="1"/>
  <c r="G243" i="5" a="1"/>
  <c r="G243" i="5" s="1"/>
  <c r="I243" i="5" a="1"/>
  <c r="I243" i="5" s="1"/>
  <c r="D243" i="5" a="1"/>
  <c r="D243" i="5" s="1"/>
  <c r="F243" i="5" a="1"/>
  <c r="F243" i="5" s="1"/>
  <c r="H243" i="5" a="1"/>
  <c r="H243" i="5" s="1"/>
  <c r="E247" i="5" a="1"/>
  <c r="E247" i="5" s="1"/>
  <c r="G247" i="5" a="1"/>
  <c r="G247" i="5" s="1"/>
  <c r="I247" i="5" a="1"/>
  <c r="I247" i="5" s="1"/>
  <c r="D247" i="5" a="1"/>
  <c r="D247" i="5" s="1"/>
  <c r="F247" i="5" a="1"/>
  <c r="F247" i="5" s="1"/>
  <c r="H247" i="5" a="1"/>
  <c r="H247" i="5" s="1"/>
  <c r="E251" i="5" a="1"/>
  <c r="E251" i="5" s="1"/>
  <c r="G251" i="5" a="1"/>
  <c r="G251" i="5" s="1"/>
  <c r="I251" i="5" a="1"/>
  <c r="I251" i="5" s="1"/>
  <c r="D251" i="5" a="1"/>
  <c r="D251" i="5" s="1"/>
  <c r="F251" i="5" a="1"/>
  <c r="F251" i="5" s="1"/>
  <c r="H251" i="5" a="1"/>
  <c r="H251" i="5" s="1"/>
  <c r="E256" i="5" a="1"/>
  <c r="E256" i="5" s="1"/>
  <c r="G256" i="5" a="1"/>
  <c r="G256" i="5" s="1"/>
  <c r="I256" i="5" a="1"/>
  <c r="I256" i="5" s="1"/>
  <c r="D256" i="5" a="1"/>
  <c r="D256" i="5" s="1"/>
  <c r="F256" i="5" a="1"/>
  <c r="F256" i="5" s="1"/>
  <c r="H256" i="5" a="1"/>
  <c r="H256" i="5" s="1"/>
  <c r="E260" i="5" a="1"/>
  <c r="E260" i="5" s="1"/>
  <c r="G260" i="5" a="1"/>
  <c r="G260" i="5" s="1"/>
  <c r="I260" i="5" a="1"/>
  <c r="I260" i="5" s="1"/>
  <c r="D260" i="5" a="1"/>
  <c r="D260" i="5" s="1"/>
  <c r="F260" i="5" a="1"/>
  <c r="F260" i="5" s="1"/>
  <c r="H260" i="5" a="1"/>
  <c r="H260" i="5" s="1"/>
  <c r="E264" i="5" a="1"/>
  <c r="E264" i="5" s="1"/>
  <c r="G264" i="5" a="1"/>
  <c r="G264" i="5" s="1"/>
  <c r="I264" i="5" a="1"/>
  <c r="I264" i="5" s="1"/>
  <c r="D264" i="5" a="1"/>
  <c r="D264" i="5" s="1"/>
  <c r="F264" i="5" a="1"/>
  <c r="F264" i="5" s="1"/>
  <c r="H264" i="5" a="1"/>
  <c r="H264" i="5" s="1"/>
  <c r="D268" i="5" a="1"/>
  <c r="D268" i="5" s="1"/>
  <c r="F268" i="5" a="1"/>
  <c r="F268" i="5" s="1"/>
  <c r="H268" i="5" a="1"/>
  <c r="H268" i="5" s="1"/>
  <c r="E268" i="5" a="1"/>
  <c r="E268" i="5" s="1"/>
  <c r="G268" i="5" a="1"/>
  <c r="G268" i="5" s="1"/>
  <c r="I268" i="5" a="1"/>
  <c r="I268" i="5" s="1"/>
  <c r="D272" i="5" a="1"/>
  <c r="D272" i="5" s="1"/>
  <c r="F272" i="5" a="1"/>
  <c r="F272" i="5" s="1"/>
  <c r="H272" i="5" a="1"/>
  <c r="H272" i="5" s="1"/>
  <c r="E272" i="5" a="1"/>
  <c r="E272" i="5" s="1"/>
  <c r="G272" i="5" a="1"/>
  <c r="G272" i="5" s="1"/>
  <c r="I272" i="5" a="1"/>
  <c r="I272" i="5" s="1"/>
  <c r="D276" i="5" a="1"/>
  <c r="D276" i="5" s="1"/>
  <c r="F276" i="5" a="1"/>
  <c r="F276" i="5" s="1"/>
  <c r="H276" i="5" a="1"/>
  <c r="H276" i="5" s="1"/>
  <c r="E276" i="5" a="1"/>
  <c r="E276" i="5" s="1"/>
  <c r="G276" i="5" a="1"/>
  <c r="G276" i="5" s="1"/>
  <c r="I276" i="5" a="1"/>
  <c r="I276" i="5" s="1"/>
  <c r="D280" i="5" a="1"/>
  <c r="D280" i="5" s="1"/>
  <c r="F280" i="5" a="1"/>
  <c r="F280" i="5" s="1"/>
  <c r="H280" i="5" a="1"/>
  <c r="H280" i="5" s="1"/>
  <c r="E280" i="5" a="1"/>
  <c r="E280" i="5" s="1"/>
  <c r="G280" i="5" a="1"/>
  <c r="G280" i="5" s="1"/>
  <c r="I280" i="5" a="1"/>
  <c r="I280" i="5" s="1"/>
  <c r="D284" i="5" a="1"/>
  <c r="D284" i="5" s="1"/>
  <c r="F284" i="5" a="1"/>
  <c r="F284" i="5" s="1"/>
  <c r="H284" i="5" a="1"/>
  <c r="H284" i="5" s="1"/>
  <c r="E284" i="5" a="1"/>
  <c r="E284" i="5" s="1"/>
  <c r="G284" i="5" a="1"/>
  <c r="G284" i="5" s="1"/>
  <c r="I284" i="5" a="1"/>
  <c r="I284" i="5" s="1"/>
  <c r="F288" i="5" a="1"/>
  <c r="F288" i="5" s="1"/>
  <c r="H288" i="5" a="1"/>
  <c r="H288" i="5" s="1"/>
  <c r="E288" i="5" a="1"/>
  <c r="E288" i="5" s="1"/>
  <c r="G288" i="5" a="1"/>
  <c r="G288" i="5" s="1"/>
  <c r="I288" i="5" a="1"/>
  <c r="I288" i="5" s="1"/>
  <c r="D288" i="5" a="1"/>
  <c r="D288" i="5" s="1"/>
  <c r="D292" i="5" a="1"/>
  <c r="D292" i="5" s="1"/>
  <c r="F292" i="5" a="1"/>
  <c r="F292" i="5" s="1"/>
  <c r="H292" i="5" a="1"/>
  <c r="H292" i="5" s="1"/>
  <c r="E292" i="5" a="1"/>
  <c r="E292" i="5" s="1"/>
  <c r="G292" i="5" a="1"/>
  <c r="G292" i="5" s="1"/>
  <c r="I292" i="5" a="1"/>
  <c r="I292" i="5" s="1"/>
  <c r="D296" i="5" a="1"/>
  <c r="D296" i="5" s="1"/>
  <c r="H296" i="5" a="1"/>
  <c r="H296" i="5" s="1"/>
  <c r="E296" i="5" a="1"/>
  <c r="E296" i="5" s="1"/>
  <c r="G296" i="5" a="1"/>
  <c r="G296" i="5" s="1"/>
  <c r="I296" i="5" a="1"/>
  <c r="I296" i="5" s="1"/>
  <c r="F296" i="5" a="1"/>
  <c r="F296" i="5" s="1"/>
  <c r="D99" i="5" a="1"/>
  <c r="D99" i="5" s="1"/>
  <c r="D91" i="5" a="1"/>
  <c r="D91" i="5" s="1"/>
  <c r="D83" i="5" a="1"/>
  <c r="D83" i="5" s="1"/>
  <c r="D75" i="5" a="1"/>
  <c r="D75" i="5" s="1"/>
  <c r="D67" i="5" a="1"/>
  <c r="D67" i="5" s="1"/>
  <c r="D59" i="5" a="1"/>
  <c r="D59" i="5" s="1"/>
  <c r="D51" i="5" a="1"/>
  <c r="D51" i="5" s="1"/>
  <c r="D39" i="5" a="1"/>
  <c r="D39" i="5" s="1"/>
  <c r="D31" i="5" a="1"/>
  <c r="D31" i="5" s="1"/>
  <c r="D23" i="5" a="1"/>
  <c r="D23" i="5" s="1"/>
  <c r="D11" i="5" a="1"/>
  <c r="D11" i="5" s="1"/>
  <c r="D105" i="5" a="1"/>
  <c r="D105" i="5" s="1"/>
  <c r="D113" i="5" a="1"/>
  <c r="D113" i="5" s="1"/>
  <c r="D121" i="5" a="1"/>
  <c r="D121" i="5" s="1"/>
  <c r="D129" i="5" a="1"/>
  <c r="D129" i="5" s="1"/>
  <c r="D137" i="5" a="1"/>
  <c r="D137" i="5" s="1"/>
  <c r="D145" i="5" a="1"/>
  <c r="D145" i="5" s="1"/>
  <c r="D153" i="5" a="1"/>
  <c r="D153" i="5" s="1"/>
  <c r="D161" i="5" a="1"/>
  <c r="D161" i="5" s="1"/>
  <c r="D169" i="5" a="1"/>
  <c r="D169" i="5" s="1"/>
  <c r="D177" i="5" a="1"/>
  <c r="D177" i="5" s="1"/>
  <c r="D185" i="5" a="1"/>
  <c r="D185" i="5" s="1"/>
  <c r="E193" i="5" a="1"/>
  <c r="E193" i="5" s="1"/>
  <c r="H193" i="5" a="1"/>
  <c r="H193" i="5" s="1"/>
  <c r="D193" i="5" a="1"/>
  <c r="D193" i="5" s="1"/>
  <c r="G193" i="5" a="1"/>
  <c r="G193" i="5" s="1"/>
  <c r="F193" i="5" a="1"/>
  <c r="F193" i="5" s="1"/>
  <c r="I193" i="5" a="1"/>
  <c r="I193" i="5" s="1"/>
  <c r="E201" i="5" a="1"/>
  <c r="E201" i="5" s="1"/>
  <c r="G201" i="5" a="1"/>
  <c r="G201" i="5" s="1"/>
  <c r="I201" i="5" a="1"/>
  <c r="I201" i="5" s="1"/>
  <c r="D201" i="5" a="1"/>
  <c r="D201" i="5" s="1"/>
  <c r="F201" i="5" a="1"/>
  <c r="F201" i="5" s="1"/>
  <c r="H201" i="5" a="1"/>
  <c r="H201" i="5" s="1"/>
  <c r="E209" i="5" a="1"/>
  <c r="E209" i="5" s="1"/>
  <c r="G209" i="5" a="1"/>
  <c r="G209" i="5" s="1"/>
  <c r="I209" i="5" a="1"/>
  <c r="I209" i="5" s="1"/>
  <c r="D209" i="5" a="1"/>
  <c r="D209" i="5" s="1"/>
  <c r="F209" i="5" a="1"/>
  <c r="F209" i="5" s="1"/>
  <c r="H209" i="5" a="1"/>
  <c r="H209" i="5" s="1"/>
  <c r="E217" i="5" a="1"/>
  <c r="E217" i="5" s="1"/>
  <c r="G217" i="5" a="1"/>
  <c r="G217" i="5" s="1"/>
  <c r="I217" i="5" a="1"/>
  <c r="I217" i="5" s="1"/>
  <c r="D217" i="5" a="1"/>
  <c r="D217" i="5" s="1"/>
  <c r="F217" i="5" a="1"/>
  <c r="F217" i="5" s="1"/>
  <c r="H217" i="5" a="1"/>
  <c r="H217" i="5" s="1"/>
  <c r="E225" i="5" a="1"/>
  <c r="E225" i="5" s="1"/>
  <c r="G225" i="5" a="1"/>
  <c r="G225" i="5" s="1"/>
  <c r="I225" i="5" a="1"/>
  <c r="I225" i="5" s="1"/>
  <c r="D225" i="5" a="1"/>
  <c r="D225" i="5" s="1"/>
  <c r="F225" i="5" a="1"/>
  <c r="F225" i="5" s="1"/>
  <c r="H225" i="5" a="1"/>
  <c r="H225" i="5" s="1"/>
  <c r="E233" i="5" a="1"/>
  <c r="E233" i="5" s="1"/>
  <c r="G233" i="5" a="1"/>
  <c r="G233" i="5" s="1"/>
  <c r="I233" i="5" a="1"/>
  <c r="I233" i="5" s="1"/>
  <c r="D233" i="5" a="1"/>
  <c r="D233" i="5" s="1"/>
  <c r="F233" i="5" a="1"/>
  <c r="F233" i="5" s="1"/>
  <c r="H233" i="5" a="1"/>
  <c r="H233" i="5" s="1"/>
  <c r="E241" i="5" a="1"/>
  <c r="E241" i="5" s="1"/>
  <c r="G241" i="5" a="1"/>
  <c r="G241" i="5" s="1"/>
  <c r="I241" i="5" a="1"/>
  <c r="I241" i="5" s="1"/>
  <c r="D241" i="5" a="1"/>
  <c r="D241" i="5" s="1"/>
  <c r="F241" i="5" a="1"/>
  <c r="F241" i="5" s="1"/>
  <c r="H241" i="5" a="1"/>
  <c r="H241" i="5" s="1"/>
  <c r="E249" i="5" a="1"/>
  <c r="E249" i="5" s="1"/>
  <c r="G249" i="5" a="1"/>
  <c r="G249" i="5" s="1"/>
  <c r="I249" i="5" a="1"/>
  <c r="I249" i="5" s="1"/>
  <c r="D249" i="5" a="1"/>
  <c r="D249" i="5" s="1"/>
  <c r="F249" i="5" a="1"/>
  <c r="F249" i="5" s="1"/>
  <c r="H249" i="5" a="1"/>
  <c r="H249" i="5" s="1"/>
  <c r="E258" i="5" a="1"/>
  <c r="E258" i="5" s="1"/>
  <c r="G258" i="5" a="1"/>
  <c r="G258" i="5" s="1"/>
  <c r="I258" i="5" a="1"/>
  <c r="I258" i="5" s="1"/>
  <c r="D258" i="5" a="1"/>
  <c r="D258" i="5" s="1"/>
  <c r="F258" i="5" a="1"/>
  <c r="F258" i="5" s="1"/>
  <c r="H258" i="5" a="1"/>
  <c r="H258" i="5" s="1"/>
  <c r="E266" i="5" a="1"/>
  <c r="E266" i="5" s="1"/>
  <c r="G266" i="5" a="1"/>
  <c r="G266" i="5" s="1"/>
  <c r="I266" i="5" a="1"/>
  <c r="I266" i="5" s="1"/>
  <c r="D266" i="5" a="1"/>
  <c r="D266" i="5" s="1"/>
  <c r="F266" i="5" a="1"/>
  <c r="F266" i="5" s="1"/>
  <c r="H266" i="5" a="1"/>
  <c r="H266" i="5" s="1"/>
  <c r="D274" i="5" a="1"/>
  <c r="D274" i="5" s="1"/>
  <c r="F274" i="5" a="1"/>
  <c r="F274" i="5" s="1"/>
  <c r="H274" i="5" a="1"/>
  <c r="H274" i="5" s="1"/>
  <c r="E274" i="5" a="1"/>
  <c r="E274" i="5" s="1"/>
  <c r="G274" i="5" a="1"/>
  <c r="G274" i="5" s="1"/>
  <c r="I274" i="5" a="1"/>
  <c r="I274" i="5" s="1"/>
  <c r="D282" i="5" a="1"/>
  <c r="D282" i="5" s="1"/>
  <c r="F282" i="5" a="1"/>
  <c r="F282" i="5" s="1"/>
  <c r="H282" i="5" a="1"/>
  <c r="H282" i="5" s="1"/>
  <c r="E282" i="5" a="1"/>
  <c r="E282" i="5" s="1"/>
  <c r="G282" i="5" a="1"/>
  <c r="G282" i="5" s="1"/>
  <c r="I282" i="5" a="1"/>
  <c r="I282" i="5" s="1"/>
  <c r="D290" i="5" a="1"/>
  <c r="D290" i="5" s="1"/>
  <c r="F290" i="5" a="1"/>
  <c r="F290" i="5" s="1"/>
  <c r="H290" i="5" a="1"/>
  <c r="H290" i="5" s="1"/>
  <c r="E290" i="5" a="1"/>
  <c r="E290" i="5" s="1"/>
  <c r="G290" i="5" a="1"/>
  <c r="G290" i="5" s="1"/>
  <c r="I290" i="5" a="1"/>
  <c r="I290" i="5" s="1"/>
  <c r="D298" i="5" a="1"/>
  <c r="D298" i="5" s="1"/>
  <c r="H298" i="5" a="1"/>
  <c r="H298" i="5" s="1"/>
  <c r="E298" i="5" a="1"/>
  <c r="E298" i="5" s="1"/>
  <c r="G298" i="5" a="1"/>
  <c r="G298" i="5" s="1"/>
  <c r="I298" i="5" a="1"/>
  <c r="I298" i="5" s="1"/>
  <c r="F298" i="5" a="1"/>
  <c r="F298" i="5" s="1"/>
  <c r="D100" i="5" a="1"/>
  <c r="D100" i="5" s="1"/>
  <c r="D96" i="5" a="1"/>
  <c r="D96" i="5" s="1"/>
  <c r="D92" i="5" a="1"/>
  <c r="D92" i="5" s="1"/>
  <c r="D88" i="5" a="1"/>
  <c r="D88" i="5" s="1"/>
  <c r="D84" i="5" a="1"/>
  <c r="D84" i="5" s="1"/>
  <c r="D80" i="5" a="1"/>
  <c r="D80" i="5" s="1"/>
  <c r="D72" i="5" a="1"/>
  <c r="D72" i="5" s="1"/>
  <c r="D64" i="5" a="1"/>
  <c r="D64" i="5" s="1"/>
  <c r="D56" i="5" a="1"/>
  <c r="D56" i="5" s="1"/>
  <c r="D48" i="5" a="1"/>
  <c r="D48" i="5" s="1"/>
  <c r="D40" i="5" a="1"/>
  <c r="D40" i="5" s="1"/>
  <c r="D32" i="5" a="1"/>
  <c r="D32" i="5" s="1"/>
  <c r="D24" i="5" a="1"/>
  <c r="D24" i="5" s="1"/>
  <c r="D12" i="5" a="1"/>
  <c r="D12" i="5" s="1"/>
  <c r="D104" i="5" a="1"/>
  <c r="D104" i="5" s="1"/>
  <c r="D112" i="5" a="1"/>
  <c r="D112" i="5" s="1"/>
  <c r="D120" i="5" a="1"/>
  <c r="D120" i="5" s="1"/>
  <c r="D128" i="5" a="1"/>
  <c r="D128" i="5" s="1"/>
  <c r="D144" i="5" a="1"/>
  <c r="D144" i="5" s="1"/>
  <c r="D152" i="5" a="1"/>
  <c r="D152" i="5" s="1"/>
  <c r="D160" i="5" a="1"/>
  <c r="D160" i="5" s="1"/>
  <c r="D168" i="5" a="1"/>
  <c r="D168" i="5" s="1"/>
  <c r="D176" i="5" a="1"/>
  <c r="D176" i="5" s="1"/>
  <c r="D184" i="5" a="1"/>
  <c r="D184" i="5" s="1"/>
  <c r="F192" i="5" a="1"/>
  <c r="F192" i="5" s="1"/>
  <c r="E192" i="5" a="1"/>
  <c r="E192" i="5" s="1"/>
  <c r="H192" i="5" a="1"/>
  <c r="H192" i="5" s="1"/>
  <c r="D192" i="5" a="1"/>
  <c r="D192" i="5" s="1"/>
  <c r="I192" i="5" a="1"/>
  <c r="I192" i="5" s="1"/>
  <c r="G192" i="5" a="1"/>
  <c r="G192" i="5" s="1"/>
  <c r="E204" i="5" a="1"/>
  <c r="E204" i="5" s="1"/>
  <c r="G204" i="5" a="1"/>
  <c r="G204" i="5" s="1"/>
  <c r="I204" i="5" a="1"/>
  <c r="I204" i="5" s="1"/>
  <c r="D204" i="5" a="1"/>
  <c r="D204" i="5" s="1"/>
  <c r="F204" i="5" a="1"/>
  <c r="F204" i="5" s="1"/>
  <c r="H204" i="5" a="1"/>
  <c r="H204" i="5" s="1"/>
  <c r="E212" i="5" a="1"/>
  <c r="E212" i="5" s="1"/>
  <c r="G212" i="5" a="1"/>
  <c r="G212" i="5" s="1"/>
  <c r="I212" i="5" a="1"/>
  <c r="I212" i="5" s="1"/>
  <c r="D212" i="5" a="1"/>
  <c r="D212" i="5" s="1"/>
  <c r="F212" i="5" a="1"/>
  <c r="F212" i="5" s="1"/>
  <c r="H212" i="5" a="1"/>
  <c r="H212" i="5" s="1"/>
  <c r="E220" i="5" a="1"/>
  <c r="E220" i="5" s="1"/>
  <c r="G220" i="5" a="1"/>
  <c r="G220" i="5" s="1"/>
  <c r="I220" i="5" a="1"/>
  <c r="I220" i="5" s="1"/>
  <c r="D220" i="5" a="1"/>
  <c r="D220" i="5" s="1"/>
  <c r="F220" i="5" a="1"/>
  <c r="F220" i="5" s="1"/>
  <c r="H220" i="5" a="1"/>
  <c r="H220" i="5" s="1"/>
  <c r="E228" i="5" a="1"/>
  <c r="E228" i="5" s="1"/>
  <c r="G228" i="5" a="1"/>
  <c r="G228" i="5" s="1"/>
  <c r="I228" i="5" a="1"/>
  <c r="I228" i="5" s="1"/>
  <c r="D228" i="5" a="1"/>
  <c r="D228" i="5" s="1"/>
  <c r="F228" i="5" a="1"/>
  <c r="F228" i="5" s="1"/>
  <c r="H228" i="5" a="1"/>
  <c r="H228" i="5" s="1"/>
  <c r="E236" i="5" a="1"/>
  <c r="E236" i="5" s="1"/>
  <c r="G236" i="5" a="1"/>
  <c r="G236" i="5" s="1"/>
  <c r="I236" i="5" a="1"/>
  <c r="I236" i="5" s="1"/>
  <c r="D236" i="5" a="1"/>
  <c r="D236" i="5" s="1"/>
  <c r="F236" i="5" a="1"/>
  <c r="F236" i="5" s="1"/>
  <c r="H236" i="5" a="1"/>
  <c r="H236" i="5" s="1"/>
  <c r="E244" i="5" a="1"/>
  <c r="E244" i="5" s="1"/>
  <c r="G244" i="5" a="1"/>
  <c r="G244" i="5" s="1"/>
  <c r="I244" i="5" a="1"/>
  <c r="I244" i="5" s="1"/>
  <c r="D244" i="5" a="1"/>
  <c r="D244" i="5" s="1"/>
  <c r="F244" i="5" a="1"/>
  <c r="F244" i="5" s="1"/>
  <c r="H244" i="5" a="1"/>
  <c r="H244" i="5" s="1"/>
  <c r="E252" i="5" a="1"/>
  <c r="E252" i="5" s="1"/>
  <c r="G252" i="5" a="1"/>
  <c r="G252" i="5" s="1"/>
  <c r="I252" i="5" a="1"/>
  <c r="I252" i="5" s="1"/>
  <c r="D252" i="5" a="1"/>
  <c r="D252" i="5" s="1"/>
  <c r="F252" i="5" a="1"/>
  <c r="F252" i="5" s="1"/>
  <c r="H252" i="5" a="1"/>
  <c r="H252" i="5" s="1"/>
  <c r="E257" i="5" a="1"/>
  <c r="E257" i="5" s="1"/>
  <c r="G257" i="5" a="1"/>
  <c r="G257" i="5" s="1"/>
  <c r="I257" i="5" a="1"/>
  <c r="I257" i="5" s="1"/>
  <c r="D257" i="5" a="1"/>
  <c r="D257" i="5" s="1"/>
  <c r="F257" i="5" a="1"/>
  <c r="F257" i="5" s="1"/>
  <c r="H257" i="5" a="1"/>
  <c r="H257" i="5" s="1"/>
  <c r="E265" i="5" a="1"/>
  <c r="E265" i="5" s="1"/>
  <c r="G265" i="5" a="1"/>
  <c r="G265" i="5" s="1"/>
  <c r="I265" i="5" a="1"/>
  <c r="I265" i="5" s="1"/>
  <c r="D265" i="5" a="1"/>
  <c r="D265" i="5" s="1"/>
  <c r="F265" i="5" a="1"/>
  <c r="F265" i="5" s="1"/>
  <c r="H265" i="5" a="1"/>
  <c r="H265" i="5" s="1"/>
  <c r="D273" i="5" a="1"/>
  <c r="D273" i="5" s="1"/>
  <c r="F273" i="5" a="1"/>
  <c r="F273" i="5" s="1"/>
  <c r="H273" i="5" a="1"/>
  <c r="H273" i="5" s="1"/>
  <c r="E273" i="5" a="1"/>
  <c r="E273" i="5" s="1"/>
  <c r="G273" i="5" a="1"/>
  <c r="G273" i="5" s="1"/>
  <c r="I273" i="5" a="1"/>
  <c r="I273" i="5" s="1"/>
  <c r="D277" i="5" a="1"/>
  <c r="D277" i="5" s="1"/>
  <c r="F277" i="5" a="1"/>
  <c r="F277" i="5" s="1"/>
  <c r="H277" i="5" a="1"/>
  <c r="H277" i="5" s="1"/>
  <c r="E277" i="5" a="1"/>
  <c r="E277" i="5" s="1"/>
  <c r="G277" i="5" a="1"/>
  <c r="G277" i="5" s="1"/>
  <c r="I277" i="5" a="1"/>
  <c r="I277" i="5" s="1"/>
  <c r="D285" i="5" a="1"/>
  <c r="D285" i="5" s="1"/>
  <c r="F285" i="5" a="1"/>
  <c r="F285" i="5" s="1"/>
  <c r="H285" i="5" a="1"/>
  <c r="H285" i="5" s="1"/>
  <c r="E285" i="5" a="1"/>
  <c r="E285" i="5" s="1"/>
  <c r="G285" i="5" a="1"/>
  <c r="G285" i="5" s="1"/>
  <c r="I285" i="5" a="1"/>
  <c r="I285" i="5" s="1"/>
  <c r="D289" i="5" a="1"/>
  <c r="D289" i="5" s="1"/>
  <c r="F289" i="5" a="1"/>
  <c r="F289" i="5" s="1"/>
  <c r="H289" i="5" a="1"/>
  <c r="H289" i="5" s="1"/>
  <c r="E289" i="5" a="1"/>
  <c r="E289" i="5" s="1"/>
  <c r="G289" i="5" a="1"/>
  <c r="G289" i="5" s="1"/>
  <c r="I289" i="5" a="1"/>
  <c r="I289" i="5" s="1"/>
  <c r="F297" i="5" a="1"/>
  <c r="F297" i="5" s="1"/>
  <c r="E297" i="5" a="1"/>
  <c r="E297" i="5" s="1"/>
  <c r="G297" i="5" a="1"/>
  <c r="G297" i="5" s="1"/>
  <c r="I297" i="5" a="1"/>
  <c r="I297" i="5" s="1"/>
  <c r="D297" i="5" a="1"/>
  <c r="D297" i="5" s="1"/>
  <c r="H297" i="5" a="1"/>
  <c r="H297" i="5" s="1"/>
  <c r="D9" i="5" a="1"/>
  <c r="D9" i="5" s="1"/>
  <c r="D98" i="5" a="1"/>
  <c r="D98" i="5" s="1"/>
  <c r="D94" i="5" a="1"/>
  <c r="D94" i="5" s="1"/>
  <c r="D90" i="5" a="1"/>
  <c r="D90" i="5" s="1"/>
  <c r="D86" i="5" a="1"/>
  <c r="D86" i="5" s="1"/>
  <c r="D82" i="5" a="1"/>
  <c r="D82" i="5" s="1"/>
  <c r="D78" i="5" a="1"/>
  <c r="D78" i="5" s="1"/>
  <c r="D74" i="5" a="1"/>
  <c r="D74" i="5" s="1"/>
  <c r="D70" i="5" a="1"/>
  <c r="D70" i="5" s="1"/>
  <c r="D66" i="5" a="1"/>
  <c r="D66" i="5" s="1"/>
  <c r="D62" i="5" a="1"/>
  <c r="D62" i="5" s="1"/>
  <c r="D58" i="5" a="1"/>
  <c r="D58" i="5" s="1"/>
  <c r="D54" i="5" a="1"/>
  <c r="D54" i="5" s="1"/>
  <c r="D50" i="5" a="1"/>
  <c r="D50" i="5" s="1"/>
  <c r="D46" i="5" a="1"/>
  <c r="D46" i="5" s="1"/>
  <c r="D42" i="5" a="1"/>
  <c r="D42" i="5" s="1"/>
  <c r="D38" i="5" a="1"/>
  <c r="D38" i="5" s="1"/>
  <c r="D34" i="5" a="1"/>
  <c r="D34" i="5" s="1"/>
  <c r="D30" i="5" a="1"/>
  <c r="D30" i="5" s="1"/>
  <c r="D26" i="5" a="1"/>
  <c r="D26" i="5" s="1"/>
  <c r="D22" i="5" a="1"/>
  <c r="D22" i="5" s="1"/>
  <c r="D18" i="5" a="1"/>
  <c r="D18" i="5" s="1"/>
  <c r="D14" i="5" a="1"/>
  <c r="D14" i="5" s="1"/>
  <c r="D10" i="5" a="1"/>
  <c r="D10" i="5" s="1"/>
  <c r="D102" i="5" a="1"/>
  <c r="D102" i="5" s="1"/>
  <c r="D106" i="5" a="1"/>
  <c r="D106" i="5" s="1"/>
  <c r="D110" i="5" a="1"/>
  <c r="D110" i="5" s="1"/>
  <c r="D114" i="5" a="1"/>
  <c r="D114" i="5" s="1"/>
  <c r="D118" i="5" a="1"/>
  <c r="D118" i="5" s="1"/>
  <c r="D122" i="5" a="1"/>
  <c r="D122" i="5" s="1"/>
  <c r="D126" i="5" a="1"/>
  <c r="D126" i="5" s="1"/>
  <c r="D130" i="5" a="1"/>
  <c r="D130" i="5" s="1"/>
  <c r="D134" i="5" a="1"/>
  <c r="D134" i="5" s="1"/>
  <c r="D138" i="5" a="1"/>
  <c r="D138" i="5" s="1"/>
  <c r="D142" i="5" a="1"/>
  <c r="D142" i="5" s="1"/>
  <c r="D146" i="5" a="1"/>
  <c r="D146" i="5" s="1"/>
  <c r="D150" i="5" a="1"/>
  <c r="D150" i="5" s="1"/>
  <c r="D154" i="5" a="1"/>
  <c r="D154" i="5" s="1"/>
  <c r="D158" i="5" a="1"/>
  <c r="D158" i="5" s="1"/>
  <c r="D162" i="5" a="1"/>
  <c r="D162" i="5" s="1"/>
  <c r="D166" i="5" a="1"/>
  <c r="D166" i="5" s="1"/>
  <c r="D170" i="5" a="1"/>
  <c r="D170" i="5" s="1"/>
  <c r="D174" i="5" a="1"/>
  <c r="D174" i="5" s="1"/>
  <c r="D178" i="5" a="1"/>
  <c r="D178" i="5" s="1"/>
  <c r="D182" i="5" a="1"/>
  <c r="D182" i="5" s="1"/>
  <c r="D186" i="5" a="1"/>
  <c r="D186" i="5" s="1"/>
  <c r="G190" i="5" a="1"/>
  <c r="G190" i="5" s="1"/>
  <c r="F190" i="5" a="1"/>
  <c r="F190" i="5" s="1"/>
  <c r="D190" i="5" a="1"/>
  <c r="D190" i="5" s="1"/>
  <c r="I190" i="5" a="1"/>
  <c r="I190" i="5" s="1"/>
  <c r="E190" i="5" a="1"/>
  <c r="E190" i="5" s="1"/>
  <c r="H190" i="5" a="1"/>
  <c r="H190" i="5" s="1"/>
  <c r="G194" i="5" a="1"/>
  <c r="G194" i="5" s="1"/>
  <c r="F194" i="5" a="1"/>
  <c r="F194" i="5" s="1"/>
  <c r="D194" i="5" a="1"/>
  <c r="D194" i="5" s="1"/>
  <c r="I194" i="5" a="1"/>
  <c r="I194" i="5" s="1"/>
  <c r="E194" i="5" a="1"/>
  <c r="E194" i="5" s="1"/>
  <c r="H194" i="5" a="1"/>
  <c r="H194" i="5" s="1"/>
  <c r="E198" i="5" a="1"/>
  <c r="E198" i="5" s="1"/>
  <c r="G198" i="5" a="1"/>
  <c r="G198" i="5" s="1"/>
  <c r="I198" i="5" a="1"/>
  <c r="I198" i="5" s="1"/>
  <c r="D198" i="5" a="1"/>
  <c r="D198" i="5" s="1"/>
  <c r="F198" i="5" a="1"/>
  <c r="F198" i="5" s="1"/>
  <c r="H198" i="5" a="1"/>
  <c r="H198" i="5" s="1"/>
  <c r="E202" i="5" a="1"/>
  <c r="E202" i="5" s="1"/>
  <c r="G202" i="5" a="1"/>
  <c r="G202" i="5" s="1"/>
  <c r="I202" i="5" a="1"/>
  <c r="I202" i="5" s="1"/>
  <c r="D202" i="5" a="1"/>
  <c r="D202" i="5" s="1"/>
  <c r="F202" i="5" a="1"/>
  <c r="F202" i="5" s="1"/>
  <c r="H202" i="5" a="1"/>
  <c r="H202" i="5" s="1"/>
  <c r="E206" i="5" a="1"/>
  <c r="E206" i="5" s="1"/>
  <c r="G206" i="5" a="1"/>
  <c r="G206" i="5" s="1"/>
  <c r="I206" i="5" a="1"/>
  <c r="I206" i="5" s="1"/>
  <c r="D206" i="5" a="1"/>
  <c r="D206" i="5" s="1"/>
  <c r="F206" i="5" a="1"/>
  <c r="F206" i="5" s="1"/>
  <c r="H206" i="5" a="1"/>
  <c r="H206" i="5" s="1"/>
  <c r="E210" i="5" a="1"/>
  <c r="E210" i="5" s="1"/>
  <c r="G210" i="5" a="1"/>
  <c r="G210" i="5" s="1"/>
  <c r="I210" i="5" a="1"/>
  <c r="I210" i="5" s="1"/>
  <c r="D210" i="5" a="1"/>
  <c r="D210" i="5" s="1"/>
  <c r="F210" i="5" a="1"/>
  <c r="F210" i="5" s="1"/>
  <c r="H210" i="5" a="1"/>
  <c r="H210" i="5" s="1"/>
  <c r="E214" i="5" a="1"/>
  <c r="E214" i="5" s="1"/>
  <c r="G214" i="5" a="1"/>
  <c r="G214" i="5" s="1"/>
  <c r="I214" i="5" a="1"/>
  <c r="I214" i="5" s="1"/>
  <c r="D214" i="5" a="1"/>
  <c r="D214" i="5" s="1"/>
  <c r="F214" i="5" a="1"/>
  <c r="F214" i="5" s="1"/>
  <c r="H214" i="5" a="1"/>
  <c r="H214" i="5" s="1"/>
  <c r="E218" i="5" a="1"/>
  <c r="E218" i="5" s="1"/>
  <c r="G218" i="5" a="1"/>
  <c r="G218" i="5" s="1"/>
  <c r="I218" i="5" a="1"/>
  <c r="I218" i="5" s="1"/>
  <c r="D218" i="5" a="1"/>
  <c r="D218" i="5" s="1"/>
  <c r="F218" i="5" a="1"/>
  <c r="F218" i="5" s="1"/>
  <c r="H218" i="5" a="1"/>
  <c r="H218" i="5" s="1"/>
  <c r="E222" i="5" a="1"/>
  <c r="E222" i="5" s="1"/>
  <c r="G222" i="5" a="1"/>
  <c r="G222" i="5" s="1"/>
  <c r="I222" i="5" a="1"/>
  <c r="I222" i="5" s="1"/>
  <c r="D222" i="5" a="1"/>
  <c r="D222" i="5" s="1"/>
  <c r="F222" i="5" a="1"/>
  <c r="F222" i="5" s="1"/>
  <c r="H222" i="5" a="1"/>
  <c r="H222" i="5" s="1"/>
  <c r="E226" i="5" a="1"/>
  <c r="E226" i="5" s="1"/>
  <c r="G226" i="5" a="1"/>
  <c r="G226" i="5" s="1"/>
  <c r="I226" i="5" a="1"/>
  <c r="I226" i="5" s="1"/>
  <c r="D226" i="5" a="1"/>
  <c r="D226" i="5" s="1"/>
  <c r="F226" i="5" a="1"/>
  <c r="F226" i="5" s="1"/>
  <c r="H226" i="5" a="1"/>
  <c r="H226" i="5" s="1"/>
  <c r="E230" i="5" a="1"/>
  <c r="E230" i="5" s="1"/>
  <c r="G230" i="5" a="1"/>
  <c r="G230" i="5" s="1"/>
  <c r="I230" i="5" a="1"/>
  <c r="I230" i="5" s="1"/>
  <c r="D230" i="5" a="1"/>
  <c r="D230" i="5" s="1"/>
  <c r="F230" i="5" a="1"/>
  <c r="F230" i="5" s="1"/>
  <c r="H230" i="5" a="1"/>
  <c r="H230" i="5" s="1"/>
  <c r="E234" i="5" a="1"/>
  <c r="E234" i="5" s="1"/>
  <c r="G234" i="5" a="1"/>
  <c r="G234" i="5" s="1"/>
  <c r="I234" i="5" a="1"/>
  <c r="I234" i="5" s="1"/>
  <c r="D234" i="5" a="1"/>
  <c r="D234" i="5" s="1"/>
  <c r="F234" i="5" a="1"/>
  <c r="F234" i="5" s="1"/>
  <c r="H234" i="5" a="1"/>
  <c r="H234" i="5" s="1"/>
  <c r="E238" i="5" a="1"/>
  <c r="E238" i="5" s="1"/>
  <c r="G238" i="5" a="1"/>
  <c r="G238" i="5" s="1"/>
  <c r="I238" i="5" a="1"/>
  <c r="I238" i="5" s="1"/>
  <c r="D238" i="5" a="1"/>
  <c r="D238" i="5" s="1"/>
  <c r="F238" i="5" a="1"/>
  <c r="F238" i="5" s="1"/>
  <c r="H238" i="5" a="1"/>
  <c r="H238" i="5" s="1"/>
  <c r="E242" i="5" a="1"/>
  <c r="E242" i="5" s="1"/>
  <c r="G242" i="5" a="1"/>
  <c r="G242" i="5" s="1"/>
  <c r="I242" i="5" a="1"/>
  <c r="I242" i="5" s="1"/>
  <c r="D242" i="5" a="1"/>
  <c r="D242" i="5" s="1"/>
  <c r="F242" i="5" a="1"/>
  <c r="F242" i="5" s="1"/>
  <c r="H242" i="5" a="1"/>
  <c r="H242" i="5" s="1"/>
  <c r="E246" i="5" a="1"/>
  <c r="E246" i="5" s="1"/>
  <c r="G246" i="5" a="1"/>
  <c r="G246" i="5" s="1"/>
  <c r="I246" i="5" a="1"/>
  <c r="I246" i="5" s="1"/>
  <c r="D246" i="5" a="1"/>
  <c r="D246" i="5" s="1"/>
  <c r="F246" i="5" a="1"/>
  <c r="F246" i="5" s="1"/>
  <c r="H246" i="5" a="1"/>
  <c r="H246" i="5" s="1"/>
  <c r="E250" i="5" a="1"/>
  <c r="E250" i="5" s="1"/>
  <c r="G250" i="5" a="1"/>
  <c r="G250" i="5" s="1"/>
  <c r="I250" i="5" a="1"/>
  <c r="I250" i="5" s="1"/>
  <c r="D250" i="5" a="1"/>
  <c r="D250" i="5" s="1"/>
  <c r="F250" i="5" a="1"/>
  <c r="F250" i="5" s="1"/>
  <c r="H250" i="5" a="1"/>
  <c r="H250" i="5" s="1"/>
  <c r="E254" i="5" a="1"/>
  <c r="E254" i="5" s="1"/>
  <c r="G254" i="5" a="1"/>
  <c r="G254" i="5" s="1"/>
  <c r="I254" i="5" a="1"/>
  <c r="I254" i="5" s="1"/>
  <c r="D254" i="5" a="1"/>
  <c r="D254" i="5" s="1"/>
  <c r="F254" i="5" a="1"/>
  <c r="F254" i="5" s="1"/>
  <c r="H254" i="5" a="1"/>
  <c r="H254" i="5" s="1"/>
  <c r="E255" i="5" a="1"/>
  <c r="E255" i="5" s="1"/>
  <c r="G255" i="5" a="1"/>
  <c r="G255" i="5" s="1"/>
  <c r="I255" i="5" a="1"/>
  <c r="I255" i="5" s="1"/>
  <c r="D255" i="5" a="1"/>
  <c r="D255" i="5" s="1"/>
  <c r="F255" i="5" a="1"/>
  <c r="F255" i="5" s="1"/>
  <c r="H255" i="5" a="1"/>
  <c r="H255" i="5" s="1"/>
  <c r="E259" i="5" a="1"/>
  <c r="E259" i="5" s="1"/>
  <c r="G259" i="5" a="1"/>
  <c r="G259" i="5" s="1"/>
  <c r="I259" i="5" a="1"/>
  <c r="I259" i="5" s="1"/>
  <c r="D259" i="5" a="1"/>
  <c r="D259" i="5" s="1"/>
  <c r="F259" i="5" a="1"/>
  <c r="F259" i="5" s="1"/>
  <c r="H259" i="5" a="1"/>
  <c r="H259" i="5" s="1"/>
  <c r="E263" i="5" a="1"/>
  <c r="E263" i="5" s="1"/>
  <c r="G263" i="5" a="1"/>
  <c r="G263" i="5" s="1"/>
  <c r="I263" i="5" a="1"/>
  <c r="I263" i="5" s="1"/>
  <c r="D263" i="5" a="1"/>
  <c r="D263" i="5" s="1"/>
  <c r="F263" i="5" a="1"/>
  <c r="F263" i="5" s="1"/>
  <c r="H263" i="5" a="1"/>
  <c r="H263" i="5" s="1"/>
  <c r="H267" i="5" a="1"/>
  <c r="H267" i="5" s="1"/>
  <c r="E267" i="5" a="1"/>
  <c r="E267" i="5" s="1"/>
  <c r="G267" i="5" a="1"/>
  <c r="G267" i="5" s="1"/>
  <c r="I267" i="5" a="1"/>
  <c r="I267" i="5" s="1"/>
  <c r="D267" i="5" a="1"/>
  <c r="D267" i="5" s="1"/>
  <c r="F267" i="5" a="1"/>
  <c r="F267" i="5" s="1"/>
  <c r="D271" i="5" a="1"/>
  <c r="D271" i="5" s="1"/>
  <c r="F271" i="5" a="1"/>
  <c r="F271" i="5" s="1"/>
  <c r="H271" i="5" a="1"/>
  <c r="H271" i="5" s="1"/>
  <c r="E271" i="5" a="1"/>
  <c r="E271" i="5" s="1"/>
  <c r="G271" i="5" a="1"/>
  <c r="G271" i="5" s="1"/>
  <c r="I271" i="5" a="1"/>
  <c r="I271" i="5" s="1"/>
  <c r="D275" i="5" a="1"/>
  <c r="D275" i="5" s="1"/>
  <c r="F275" i="5" a="1"/>
  <c r="F275" i="5" s="1"/>
  <c r="H275" i="5" a="1"/>
  <c r="H275" i="5" s="1"/>
  <c r="E275" i="5" a="1"/>
  <c r="E275" i="5" s="1"/>
  <c r="G275" i="5" a="1"/>
  <c r="G275" i="5" s="1"/>
  <c r="I275" i="5" a="1"/>
  <c r="I275" i="5" s="1"/>
  <c r="D279" i="5" a="1"/>
  <c r="D279" i="5" s="1"/>
  <c r="F279" i="5" a="1"/>
  <c r="F279" i="5" s="1"/>
  <c r="H279" i="5" a="1"/>
  <c r="H279" i="5" s="1"/>
  <c r="E279" i="5" a="1"/>
  <c r="E279" i="5" s="1"/>
  <c r="G279" i="5" a="1"/>
  <c r="G279" i="5" s="1"/>
  <c r="I279" i="5" a="1"/>
  <c r="I279" i="5" s="1"/>
  <c r="D283" i="5" a="1"/>
  <c r="D283" i="5" s="1"/>
  <c r="F283" i="5" a="1"/>
  <c r="F283" i="5" s="1"/>
  <c r="H283" i="5" a="1"/>
  <c r="H283" i="5" s="1"/>
  <c r="E283" i="5" a="1"/>
  <c r="E283" i="5" s="1"/>
  <c r="G283" i="5" a="1"/>
  <c r="G283" i="5" s="1"/>
  <c r="I283" i="5" a="1"/>
  <c r="I283" i="5" s="1"/>
  <c r="D287" i="5" a="1"/>
  <c r="D287" i="5" s="1"/>
  <c r="F287" i="5" a="1"/>
  <c r="F287" i="5" s="1"/>
  <c r="H287" i="5" a="1"/>
  <c r="H287" i="5" s="1"/>
  <c r="E287" i="5" a="1"/>
  <c r="E287" i="5" s="1"/>
  <c r="G287" i="5" a="1"/>
  <c r="G287" i="5" s="1"/>
  <c r="I287" i="5" a="1"/>
  <c r="I287" i="5" s="1"/>
  <c r="D291" i="5" a="1"/>
  <c r="D291" i="5" s="1"/>
  <c r="F291" i="5" a="1"/>
  <c r="F291" i="5" s="1"/>
  <c r="H291" i="5" a="1"/>
  <c r="H291" i="5" s="1"/>
  <c r="E291" i="5" a="1"/>
  <c r="E291" i="5" s="1"/>
  <c r="G291" i="5" a="1"/>
  <c r="G291" i="5" s="1"/>
  <c r="I291" i="5" a="1"/>
  <c r="I291" i="5" s="1"/>
  <c r="D295" i="5" a="1"/>
  <c r="D295" i="5" s="1"/>
  <c r="E295" i="5" a="1"/>
  <c r="E295" i="5" s="1"/>
  <c r="G295" i="5" a="1"/>
  <c r="G295" i="5" s="1"/>
  <c r="I295" i="5" a="1"/>
  <c r="I295" i="5" s="1"/>
  <c r="F295" i="5" a="1"/>
  <c r="F295" i="5" s="1"/>
  <c r="H295" i="5" a="1"/>
  <c r="H295" i="5" s="1"/>
  <c r="F299" i="5" a="1"/>
  <c r="F299" i="5" s="1"/>
  <c r="E299" i="5" a="1"/>
  <c r="E299" i="5" s="1"/>
  <c r="G299" i="5" a="1"/>
  <c r="G299" i="5" s="1"/>
  <c r="I299" i="5" a="1"/>
  <c r="I299" i="5" s="1"/>
  <c r="D299" i="5" a="1"/>
  <c r="D299" i="5" s="1"/>
  <c r="H299" i="5" a="1"/>
  <c r="H299" i="5" s="1"/>
  <c r="I12" i="4" a="1"/>
  <c r="I12" i="4" s="1"/>
  <c r="I10" i="4" a="1"/>
  <c r="I10" i="4" s="1"/>
  <c r="I13" i="4" a="1"/>
  <c r="I13" i="4" s="1"/>
  <c r="I11" i="4" a="1"/>
  <c r="I11" i="4" s="1"/>
  <c r="I14" i="4" a="1"/>
  <c r="I14" i="4" s="1"/>
  <c r="B10" i="5"/>
  <c r="B12" i="5"/>
  <c r="B9" i="5"/>
  <c r="B11" i="5"/>
  <c r="B13" i="5"/>
  <c r="J277" i="4"/>
  <c r="X277" i="4" s="1"/>
  <c r="J223" i="4"/>
  <c r="AE223" i="4" s="1"/>
  <c r="J231" i="4"/>
  <c r="AE231" i="4" s="1"/>
  <c r="J207" i="4"/>
  <c r="X207" i="4" s="1"/>
  <c r="J278" i="4"/>
  <c r="X278" i="4" s="1"/>
  <c r="J257" i="4"/>
  <c r="AE257" i="4" s="1"/>
  <c r="J243" i="4"/>
  <c r="X243" i="4" s="1"/>
  <c r="J251" i="4"/>
  <c r="AE251" i="4" s="1"/>
  <c r="J256" i="4"/>
  <c r="AE256" i="4" s="1"/>
  <c r="J284" i="4"/>
  <c r="X284" i="4" s="1"/>
  <c r="J202" i="4"/>
  <c r="X202" i="4" s="1"/>
  <c r="J212" i="4"/>
  <c r="X212" i="4" s="1"/>
  <c r="J214" i="4"/>
  <c r="Q214" i="4" s="1"/>
  <c r="J203" i="4"/>
  <c r="AE203" i="4" s="1"/>
  <c r="J238" i="4"/>
  <c r="AE238" i="4" s="1"/>
  <c r="J275" i="4"/>
  <c r="AE275" i="4" s="1"/>
  <c r="J286" i="4"/>
  <c r="AE286" i="4" s="1"/>
  <c r="J191" i="4"/>
  <c r="Q191" i="4" s="1"/>
  <c r="J211" i="4"/>
  <c r="AE211" i="4" s="1"/>
  <c r="J224" i="4"/>
  <c r="Q224" i="4" s="1"/>
  <c r="J226" i="4"/>
  <c r="Q226" i="4" s="1"/>
  <c r="J241" i="4"/>
  <c r="AE241" i="4" s="1"/>
  <c r="J272" i="4"/>
  <c r="X272" i="4" s="1"/>
  <c r="J289" i="4"/>
  <c r="Q289" i="4" s="1"/>
  <c r="J268" i="4"/>
  <c r="AE268" i="4" s="1"/>
  <c r="J264" i="4"/>
  <c r="X264" i="4" s="1"/>
  <c r="J259" i="4"/>
  <c r="AE259" i="4" s="1"/>
  <c r="J194" i="4"/>
  <c r="X194" i="4" s="1"/>
  <c r="J206" i="4"/>
  <c r="X206" i="4" s="1"/>
  <c r="J210" i="4"/>
  <c r="Q210" i="4" s="1"/>
  <c r="J219" i="4"/>
  <c r="AE219" i="4" s="1"/>
  <c r="J239" i="4"/>
  <c r="X239" i="4" s="1"/>
  <c r="J252" i="4"/>
  <c r="Q252" i="4" s="1"/>
  <c r="J266" i="4"/>
  <c r="Q266" i="4" s="1"/>
  <c r="J279" i="4"/>
  <c r="Q279" i="4" s="1"/>
  <c r="J198" i="4"/>
  <c r="X198" i="4" s="1"/>
  <c r="J199" i="4"/>
  <c r="AE199" i="4" s="1"/>
  <c r="J225" i="4"/>
  <c r="X225" i="4" s="1"/>
  <c r="J234" i="4"/>
  <c r="Q234" i="4" s="1"/>
  <c r="J267" i="4"/>
  <c r="Q267" i="4" s="1"/>
  <c r="J276" i="4"/>
  <c r="Q276" i="4" s="1"/>
  <c r="J282" i="4"/>
  <c r="AE282" i="4" s="1"/>
  <c r="J230" i="4"/>
  <c r="X230" i="4" s="1"/>
  <c r="J247" i="4"/>
  <c r="Q247" i="4" s="1"/>
  <c r="J255" i="4"/>
  <c r="AE255" i="4" s="1"/>
  <c r="J300" i="4"/>
  <c r="Q300" i="4" s="1"/>
  <c r="J244" i="4"/>
  <c r="Q244" i="4" s="1"/>
  <c r="J260" i="4"/>
  <c r="Q260" i="4" s="1"/>
  <c r="J271" i="4"/>
  <c r="AE271" i="4" s="1"/>
  <c r="J283" i="4"/>
  <c r="X283" i="4" s="1"/>
  <c r="J288" i="4"/>
  <c r="X288" i="4" s="1"/>
  <c r="J287" i="4"/>
  <c r="AE287" i="4" s="1"/>
  <c r="J290" i="4"/>
  <c r="J294" i="4"/>
  <c r="AE294" i="4" s="1"/>
  <c r="J297" i="4"/>
  <c r="X297" i="4" s="1"/>
  <c r="J193" i="4"/>
  <c r="J216" i="4"/>
  <c r="J228" i="4"/>
  <c r="J192" i="4"/>
  <c r="J195" i="4"/>
  <c r="J197" i="4"/>
  <c r="J200" i="4"/>
  <c r="J201" i="4"/>
  <c r="J196" i="4"/>
  <c r="J221" i="4"/>
  <c r="J235" i="4"/>
  <c r="J218" i="4"/>
  <c r="J222" i="4"/>
  <c r="J204" i="4"/>
  <c r="J205" i="4"/>
  <c r="J208" i="4"/>
  <c r="J209" i="4"/>
  <c r="J215" i="4"/>
  <c r="J220" i="4"/>
  <c r="J227" i="4"/>
  <c r="J232" i="4"/>
  <c r="J233" i="4"/>
  <c r="J240" i="4"/>
  <c r="J213" i="4"/>
  <c r="J248" i="4"/>
  <c r="J258" i="4"/>
  <c r="J217" i="4"/>
  <c r="J229" i="4"/>
  <c r="J236" i="4"/>
  <c r="J237" i="4"/>
  <c r="J249" i="4"/>
  <c r="J254" i="4"/>
  <c r="J265" i="4"/>
  <c r="J242" i="4"/>
  <c r="J245" i="4"/>
  <c r="J246" i="4"/>
  <c r="J250" i="4"/>
  <c r="J263" i="4"/>
  <c r="J253" i="4"/>
  <c r="J261" i="4"/>
  <c r="J262" i="4"/>
  <c r="J269" i="4"/>
  <c r="J270" i="4"/>
  <c r="J285" i="4"/>
  <c r="J273" i="4"/>
  <c r="J274" i="4"/>
  <c r="J280" i="4"/>
  <c r="J281" i="4"/>
  <c r="J298" i="4"/>
  <c r="J293" i="4"/>
  <c r="J295" i="4"/>
  <c r="J296" i="4"/>
  <c r="J291" i="4"/>
  <c r="J292" i="4"/>
  <c r="J299" i="4"/>
  <c r="AX6" i="4" l="1"/>
  <c r="AY10" i="4"/>
  <c r="AY11" i="4"/>
  <c r="AY13" i="4"/>
  <c r="AY15" i="4"/>
  <c r="AY17" i="4"/>
  <c r="AY19" i="4"/>
  <c r="AY12" i="4"/>
  <c r="AY20" i="4"/>
  <c r="AY24" i="4"/>
  <c r="AY28" i="4"/>
  <c r="AY32" i="4"/>
  <c r="AY36" i="4"/>
  <c r="AY40" i="4"/>
  <c r="AY44" i="4"/>
  <c r="AY48" i="4"/>
  <c r="AY52" i="4"/>
  <c r="AY56" i="4"/>
  <c r="AY60" i="4"/>
  <c r="AY64" i="4"/>
  <c r="AY68" i="4"/>
  <c r="AY72" i="4"/>
  <c r="AY76" i="4"/>
  <c r="AY80" i="4"/>
  <c r="AY84" i="4"/>
  <c r="AY88" i="4"/>
  <c r="AY92" i="4"/>
  <c r="AY96" i="4"/>
  <c r="AY100" i="4"/>
  <c r="AY104" i="4"/>
  <c r="AY108" i="4"/>
  <c r="AY112" i="4"/>
  <c r="AY116" i="4"/>
  <c r="AY120" i="4"/>
  <c r="AY124" i="4"/>
  <c r="AY128" i="4"/>
  <c r="AY132" i="4"/>
  <c r="AY136" i="4"/>
  <c r="AY140" i="4"/>
  <c r="AY144" i="4"/>
  <c r="AY148" i="4"/>
  <c r="AY152" i="4"/>
  <c r="AY156" i="4"/>
  <c r="AY160" i="4"/>
  <c r="AY164" i="4"/>
  <c r="AY22" i="4"/>
  <c r="AY46" i="4"/>
  <c r="AY58" i="4"/>
  <c r="AY66" i="4"/>
  <c r="AY74" i="4"/>
  <c r="AY78" i="4"/>
  <c r="AY86" i="4"/>
  <c r="AY94" i="4"/>
  <c r="AY102" i="4"/>
  <c r="AY110" i="4"/>
  <c r="AY118" i="4"/>
  <c r="AY126" i="4"/>
  <c r="AY134" i="4"/>
  <c r="AY142" i="4"/>
  <c r="AY146" i="4"/>
  <c r="AY154" i="4"/>
  <c r="AY162" i="4"/>
  <c r="AY27" i="4"/>
  <c r="AY55" i="4"/>
  <c r="AY67" i="4"/>
  <c r="AY75" i="4"/>
  <c r="AY83" i="4"/>
  <c r="AY91" i="4"/>
  <c r="AY103" i="4"/>
  <c r="AY111" i="4"/>
  <c r="AY119" i="4"/>
  <c r="AY127" i="4"/>
  <c r="AY135" i="4"/>
  <c r="AY147" i="4"/>
  <c r="AY155" i="4"/>
  <c r="AY167" i="4"/>
  <c r="AY14" i="4"/>
  <c r="AY21" i="4"/>
  <c r="AY25" i="4"/>
  <c r="AY29" i="4"/>
  <c r="AY33" i="4"/>
  <c r="AY37" i="4"/>
  <c r="AY41" i="4"/>
  <c r="AY45" i="4"/>
  <c r="AY49" i="4"/>
  <c r="AY53" i="4"/>
  <c r="AY57" i="4"/>
  <c r="AY61" i="4"/>
  <c r="AY65" i="4"/>
  <c r="AY69" i="4"/>
  <c r="AY73" i="4"/>
  <c r="AY77" i="4"/>
  <c r="AY81" i="4"/>
  <c r="AY85" i="4"/>
  <c r="AY89" i="4"/>
  <c r="AY93" i="4"/>
  <c r="AY97" i="4"/>
  <c r="AY101" i="4"/>
  <c r="AY105" i="4"/>
  <c r="AY109" i="4"/>
  <c r="AY113" i="4"/>
  <c r="AY117" i="4"/>
  <c r="AY121" i="4"/>
  <c r="AY125" i="4"/>
  <c r="AY129" i="4"/>
  <c r="AY133" i="4"/>
  <c r="AY137" i="4"/>
  <c r="AY141" i="4"/>
  <c r="AY145" i="4"/>
  <c r="AY149" i="4"/>
  <c r="AY153" i="4"/>
  <c r="AY157" i="4"/>
  <c r="AY161" i="4"/>
  <c r="AY165" i="4"/>
  <c r="AY16" i="4"/>
  <c r="AY26" i="4"/>
  <c r="AY30" i="4"/>
  <c r="AY34" i="4"/>
  <c r="AY38" i="4"/>
  <c r="AY42" i="4"/>
  <c r="AY50" i="4"/>
  <c r="AY54" i="4"/>
  <c r="AY62" i="4"/>
  <c r="AY70" i="4"/>
  <c r="AY82" i="4"/>
  <c r="AY90" i="4"/>
  <c r="AY98" i="4"/>
  <c r="AY106" i="4"/>
  <c r="AY114" i="4"/>
  <c r="AY122" i="4"/>
  <c r="AY130" i="4"/>
  <c r="AY138" i="4"/>
  <c r="AY150" i="4"/>
  <c r="AY158" i="4"/>
  <c r="AY166" i="4"/>
  <c r="AY18" i="4"/>
  <c r="AY23" i="4"/>
  <c r="AY31" i="4"/>
  <c r="AY35" i="4"/>
  <c r="AY39" i="4"/>
  <c r="AY43" i="4"/>
  <c r="AY47" i="4"/>
  <c r="AY51" i="4"/>
  <c r="AY59" i="4"/>
  <c r="AY63" i="4"/>
  <c r="AY71" i="4"/>
  <c r="AY79" i="4"/>
  <c r="AY87" i="4"/>
  <c r="AY95" i="4"/>
  <c r="AY99" i="4"/>
  <c r="AY107" i="4"/>
  <c r="AY115" i="4"/>
  <c r="AY123" i="4"/>
  <c r="AY131" i="4"/>
  <c r="AY139" i="4"/>
  <c r="AY143" i="4"/>
  <c r="AY151" i="4"/>
  <c r="AY159" i="4"/>
  <c r="AY163" i="4"/>
  <c r="R11" i="5" a="1"/>
  <c r="R11" i="5" s="1"/>
  <c r="K11" i="5" a="1"/>
  <c r="K11" i="5" s="1"/>
  <c r="K9" i="5" a="1"/>
  <c r="K9" i="5" s="1"/>
  <c r="R9" i="5" a="1"/>
  <c r="R9" i="5" s="1"/>
  <c r="K12" i="5" a="1"/>
  <c r="K12" i="5" s="1"/>
  <c r="R12" i="5" a="1"/>
  <c r="R12" i="5" s="1"/>
  <c r="K13" i="5" a="1"/>
  <c r="K13" i="5" s="1"/>
  <c r="R13" i="5" a="1"/>
  <c r="R13" i="5" s="1"/>
  <c r="R10" i="5" a="1"/>
  <c r="R10" i="5" s="1"/>
  <c r="K10" i="5" a="1"/>
  <c r="K10" i="5" s="1"/>
  <c r="AE224" i="4"/>
  <c r="Q288" i="4"/>
  <c r="X199" i="4"/>
  <c r="Y4" i="5"/>
  <c r="Q211" i="4"/>
  <c r="D4" i="5"/>
  <c r="X289" i="4"/>
  <c r="Q256" i="4"/>
  <c r="X247" i="4"/>
  <c r="AE289" i="4"/>
  <c r="AE278" i="4"/>
  <c r="AE214" i="4"/>
  <c r="Q202" i="4"/>
  <c r="Q257" i="4"/>
  <c r="Q194" i="4"/>
  <c r="X226" i="4"/>
  <c r="AE264" i="4"/>
  <c r="Q264" i="4"/>
  <c r="X203" i="4"/>
  <c r="Q223" i="4"/>
  <c r="AE284" i="4"/>
  <c r="X268" i="4"/>
  <c r="X241" i="4"/>
  <c r="X234" i="4"/>
  <c r="J267" i="5"/>
  <c r="X267" i="5" s="1"/>
  <c r="X294" i="4"/>
  <c r="AE277" i="4"/>
  <c r="AE247" i="4"/>
  <c r="X256" i="4"/>
  <c r="X224" i="4"/>
  <c r="Q286" i="4"/>
  <c r="AE230" i="4"/>
  <c r="Q199" i="4"/>
  <c r="X286" i="4"/>
  <c r="AE288" i="4"/>
  <c r="Q277" i="4"/>
  <c r="X260" i="4"/>
  <c r="Q278" i="4"/>
  <c r="X214" i="4"/>
  <c r="Q294" i="4"/>
  <c r="Q284" i="4"/>
  <c r="X267" i="4"/>
  <c r="AE276" i="4"/>
  <c r="X257" i="4"/>
  <c r="AE226" i="4"/>
  <c r="Q268" i="4"/>
  <c r="Q203" i="4"/>
  <c r="X223" i="4"/>
  <c r="AE252" i="4"/>
  <c r="AE212" i="4"/>
  <c r="AE297" i="4"/>
  <c r="Q231" i="4"/>
  <c r="Q241" i="4"/>
  <c r="Q238" i="4"/>
  <c r="AE202" i="4"/>
  <c r="Q251" i="4"/>
  <c r="AE243" i="4"/>
  <c r="X231" i="4"/>
  <c r="AE239" i="4"/>
  <c r="X238" i="4"/>
  <c r="Q207" i="4"/>
  <c r="X210" i="4"/>
  <c r="AE191" i="4"/>
  <c r="J296" i="5"/>
  <c r="Q296" i="5" s="1"/>
  <c r="J286" i="5"/>
  <c r="Q286" i="5" s="1"/>
  <c r="X266" i="4"/>
  <c r="X251" i="4"/>
  <c r="AE272" i="4"/>
  <c r="Q275" i="4"/>
  <c r="Q212" i="4"/>
  <c r="J193" i="5"/>
  <c r="X193" i="5" s="1"/>
  <c r="Q287" i="4"/>
  <c r="AE266" i="4"/>
  <c r="Q243" i="4"/>
  <c r="Q272" i="4"/>
  <c r="X252" i="4"/>
  <c r="X275" i="4"/>
  <c r="AE207" i="4"/>
  <c r="AE194" i="4"/>
  <c r="X191" i="4"/>
  <c r="X211" i="4"/>
  <c r="J290" i="5"/>
  <c r="X290" i="5" s="1"/>
  <c r="AE210" i="4"/>
  <c r="X287" i="4"/>
  <c r="X276" i="4"/>
  <c r="Q259" i="4"/>
  <c r="J293" i="5"/>
  <c r="Q293" i="5" s="1"/>
  <c r="Y6" i="4"/>
  <c r="R6" i="4"/>
  <c r="K6" i="4"/>
  <c r="J254" i="5"/>
  <c r="Q254" i="5" s="1"/>
  <c r="J264" i="5"/>
  <c r="X264" i="5" s="1"/>
  <c r="J289" i="5"/>
  <c r="Q289" i="5" s="1"/>
  <c r="J299" i="5"/>
  <c r="X299" i="5" s="1"/>
  <c r="J263" i="5"/>
  <c r="Q263" i="5" s="1"/>
  <c r="J298" i="5"/>
  <c r="Q298" i="5" s="1"/>
  <c r="J253" i="5"/>
  <c r="Q253" i="5" s="1"/>
  <c r="Q297" i="4"/>
  <c r="X259" i="4"/>
  <c r="X244" i="4"/>
  <c r="Q230" i="4"/>
  <c r="Q198" i="4"/>
  <c r="J297" i="5"/>
  <c r="X279" i="4"/>
  <c r="Q255" i="4"/>
  <c r="Q271" i="4"/>
  <c r="AE283" i="4"/>
  <c r="Q219" i="4"/>
  <c r="J294" i="5"/>
  <c r="Q294" i="5" s="1"/>
  <c r="J271" i="5"/>
  <c r="Q271" i="5" s="1"/>
  <c r="J255" i="5"/>
  <c r="Q255" i="5" s="1"/>
  <c r="AE267" i="4"/>
  <c r="AE206" i="4"/>
  <c r="J243" i="5"/>
  <c r="X243" i="5" s="1"/>
  <c r="J235" i="5"/>
  <c r="Q235" i="5" s="1"/>
  <c r="J233" i="5"/>
  <c r="Q233" i="5" s="1"/>
  <c r="J231" i="5"/>
  <c r="Q231" i="5" s="1"/>
  <c r="J199" i="5"/>
  <c r="X199" i="5" s="1"/>
  <c r="J285" i="5"/>
  <c r="X285" i="5" s="1"/>
  <c r="X255" i="4"/>
  <c r="Q239" i="4"/>
  <c r="X271" i="4"/>
  <c r="Q282" i="4"/>
  <c r="AE234" i="4"/>
  <c r="Q206" i="4"/>
  <c r="X219" i="4"/>
  <c r="AE198" i="4"/>
  <c r="AE300" i="4"/>
  <c r="J250" i="5"/>
  <c r="X250" i="5" s="1"/>
  <c r="AE279" i="4"/>
  <c r="AE260" i="4"/>
  <c r="Q283" i="4"/>
  <c r="X300" i="4"/>
  <c r="J247" i="5"/>
  <c r="X247" i="5" s="1"/>
  <c r="J241" i="5"/>
  <c r="Q241" i="5" s="1"/>
  <c r="J239" i="5"/>
  <c r="Q239" i="5" s="1"/>
  <c r="J229" i="5"/>
  <c r="X229" i="5" s="1"/>
  <c r="J227" i="5"/>
  <c r="X227" i="5" s="1"/>
  <c r="X282" i="4"/>
  <c r="AE244" i="4"/>
  <c r="J245" i="5"/>
  <c r="X245" i="5" s="1"/>
  <c r="J237" i="5"/>
  <c r="X237" i="5" s="1"/>
  <c r="J248" i="5"/>
  <c r="X248" i="5" s="1"/>
  <c r="J295" i="5"/>
  <c r="J260" i="5"/>
  <c r="AE225" i="4"/>
  <c r="Q225" i="4"/>
  <c r="X290" i="4"/>
  <c r="AE290" i="4"/>
  <c r="Q290" i="4"/>
  <c r="J257" i="5"/>
  <c r="Q257" i="5" s="1"/>
  <c r="J217" i="5"/>
  <c r="Q217" i="5" s="1"/>
  <c r="J270" i="5"/>
  <c r="Q270" i="5" s="1"/>
  <c r="J197" i="5"/>
  <c r="Q197" i="5" s="1"/>
  <c r="J256" i="5"/>
  <c r="Q256" i="5" s="1"/>
  <c r="J251" i="5"/>
  <c r="J282" i="5"/>
  <c r="X282" i="5" s="1"/>
  <c r="J274" i="5"/>
  <c r="Q274" i="5" s="1"/>
  <c r="J272" i="5"/>
  <c r="X272" i="5" s="1"/>
  <c r="J283" i="5"/>
  <c r="X283" i="5" s="1"/>
  <c r="J275" i="5"/>
  <c r="X275" i="5" s="1"/>
  <c r="J287" i="5"/>
  <c r="J269" i="5"/>
  <c r="J278" i="5"/>
  <c r="Q278" i="5" s="1"/>
  <c r="J279" i="5"/>
  <c r="X279" i="5" s="1"/>
  <c r="J261" i="5"/>
  <c r="J284" i="5"/>
  <c r="Q284" i="5" s="1"/>
  <c r="J280" i="5"/>
  <c r="X280" i="5" s="1"/>
  <c r="J211" i="5"/>
  <c r="X211" i="5" s="1"/>
  <c r="J207" i="5"/>
  <c r="X207" i="5" s="1"/>
  <c r="J203" i="5"/>
  <c r="Q203" i="5" s="1"/>
  <c r="J276" i="5"/>
  <c r="X276" i="5" s="1"/>
  <c r="J219" i="5"/>
  <c r="X219" i="5" s="1"/>
  <c r="J220" i="5"/>
  <c r="Q220" i="5" s="1"/>
  <c r="J213" i="5"/>
  <c r="X213" i="5" s="1"/>
  <c r="J209" i="5"/>
  <c r="Q209" i="5" s="1"/>
  <c r="J205" i="5"/>
  <c r="Q205" i="5" s="1"/>
  <c r="J201" i="5"/>
  <c r="Q201" i="5" s="1"/>
  <c r="J200" i="5"/>
  <c r="Q200" i="5" s="1"/>
  <c r="J262" i="5"/>
  <c r="J288" i="5"/>
  <c r="J292" i="5"/>
  <c r="J265" i="5"/>
  <c r="J291" i="5"/>
  <c r="J268" i="5"/>
  <c r="J266" i="5"/>
  <c r="J259" i="5"/>
  <c r="J258" i="5"/>
  <c r="J252" i="5"/>
  <c r="J277" i="5"/>
  <c r="J244" i="5"/>
  <c r="J240" i="5"/>
  <c r="J236" i="5"/>
  <c r="J232" i="5"/>
  <c r="J228" i="5"/>
  <c r="J215" i="5"/>
  <c r="J216" i="5"/>
  <c r="J212" i="5"/>
  <c r="J208" i="5"/>
  <c r="J204" i="5"/>
  <c r="J198" i="5"/>
  <c r="J221" i="5"/>
  <c r="J192" i="5"/>
  <c r="J218" i="5"/>
  <c r="J194" i="5"/>
  <c r="J273" i="5"/>
  <c r="J281" i="5"/>
  <c r="J249" i="5"/>
  <c r="J195" i="5"/>
  <c r="J246" i="5"/>
  <c r="J242" i="5"/>
  <c r="J238" i="5"/>
  <c r="J234" i="5"/>
  <c r="J230" i="5"/>
  <c r="J226" i="5"/>
  <c r="J223" i="5"/>
  <c r="J224" i="5"/>
  <c r="J210" i="5"/>
  <c r="J206" i="5"/>
  <c r="J202" i="5"/>
  <c r="J222" i="5"/>
  <c r="J191" i="5"/>
  <c r="J225" i="5"/>
  <c r="J214" i="5"/>
  <c r="J196" i="5"/>
  <c r="J190" i="5"/>
  <c r="X298" i="4"/>
  <c r="Q298" i="4"/>
  <c r="AE298" i="4"/>
  <c r="Q253" i="4"/>
  <c r="AE253" i="4"/>
  <c r="X253" i="4"/>
  <c r="Q249" i="4"/>
  <c r="AE249" i="4"/>
  <c r="X249" i="4"/>
  <c r="X227" i="4"/>
  <c r="Q227" i="4"/>
  <c r="AE227" i="4"/>
  <c r="Q221" i="4"/>
  <c r="AE221" i="4"/>
  <c r="X221" i="4"/>
  <c r="Q269" i="4"/>
  <c r="X269" i="4"/>
  <c r="AE269" i="4"/>
  <c r="AE242" i="4"/>
  <c r="X242" i="4"/>
  <c r="Q242" i="4"/>
  <c r="AE237" i="4"/>
  <c r="X237" i="4"/>
  <c r="Q237" i="4"/>
  <c r="AE258" i="4"/>
  <c r="X258" i="4"/>
  <c r="Q258" i="4"/>
  <c r="AE205" i="4"/>
  <c r="Q205" i="4"/>
  <c r="X205" i="4"/>
  <c r="AE222" i="4"/>
  <c r="X222" i="4"/>
  <c r="Q222" i="4"/>
  <c r="AE197" i="4"/>
  <c r="X197" i="4"/>
  <c r="Q197" i="4"/>
  <c r="Q299" i="4"/>
  <c r="AE299" i="4"/>
  <c r="X299" i="4"/>
  <c r="Q295" i="4"/>
  <c r="AE295" i="4"/>
  <c r="X295" i="4"/>
  <c r="AE281" i="4"/>
  <c r="X281" i="4"/>
  <c r="Q281" i="4"/>
  <c r="AE262" i="4"/>
  <c r="X262" i="4"/>
  <c r="Q262" i="4"/>
  <c r="AE250" i="4"/>
  <c r="X250" i="4"/>
  <c r="Q250" i="4"/>
  <c r="Q265" i="4"/>
  <c r="AE265" i="4"/>
  <c r="X265" i="4"/>
  <c r="Q236" i="4"/>
  <c r="X236" i="4"/>
  <c r="AE236" i="4"/>
  <c r="X248" i="4"/>
  <c r="Q248" i="4"/>
  <c r="AE248" i="4"/>
  <c r="AE233" i="4"/>
  <c r="X233" i="4"/>
  <c r="Q233" i="4"/>
  <c r="X215" i="4"/>
  <c r="Q215" i="4"/>
  <c r="AE215" i="4"/>
  <c r="Q204" i="4"/>
  <c r="AE204" i="4"/>
  <c r="X204" i="4"/>
  <c r="AE218" i="4"/>
  <c r="X218" i="4"/>
  <c r="Q218" i="4"/>
  <c r="Q195" i="4"/>
  <c r="X195" i="4"/>
  <c r="AE195" i="4"/>
  <c r="AE193" i="4"/>
  <c r="X193" i="4"/>
  <c r="Q193" i="4"/>
  <c r="Q291" i="4"/>
  <c r="AE291" i="4"/>
  <c r="X291" i="4"/>
  <c r="Q273" i="4"/>
  <c r="X273" i="4"/>
  <c r="AE273" i="4"/>
  <c r="AE270" i="4"/>
  <c r="Q270" i="4"/>
  <c r="X270" i="4"/>
  <c r="Q245" i="4"/>
  <c r="X245" i="4"/>
  <c r="AE245" i="4"/>
  <c r="Q208" i="4"/>
  <c r="X208" i="4"/>
  <c r="AE208" i="4"/>
  <c r="AE200" i="4"/>
  <c r="X200" i="4"/>
  <c r="Q200" i="4"/>
  <c r="Q216" i="4"/>
  <c r="X216" i="4"/>
  <c r="AE216" i="4"/>
  <c r="AE296" i="4"/>
  <c r="X296" i="4"/>
  <c r="Q296" i="4"/>
  <c r="AE263" i="4"/>
  <c r="X263" i="4"/>
  <c r="Q263" i="4"/>
  <c r="Q217" i="4"/>
  <c r="AE217" i="4"/>
  <c r="X217" i="4"/>
  <c r="Q240" i="4"/>
  <c r="X240" i="4"/>
  <c r="AE240" i="4"/>
  <c r="Q220" i="4"/>
  <c r="X220" i="4"/>
  <c r="AE220" i="4"/>
  <c r="Q196" i="4"/>
  <c r="AE196" i="4"/>
  <c r="X196" i="4"/>
  <c r="AE292" i="4"/>
  <c r="X292" i="4"/>
  <c r="Q292" i="4"/>
  <c r="AE293" i="4"/>
  <c r="X293" i="4"/>
  <c r="Q293" i="4"/>
  <c r="Q280" i="4"/>
  <c r="AE280" i="4"/>
  <c r="X280" i="4"/>
  <c r="AE274" i="4"/>
  <c r="Q274" i="4"/>
  <c r="X274" i="4"/>
  <c r="Q285" i="4"/>
  <c r="AE285" i="4"/>
  <c r="X285" i="4"/>
  <c r="AE261" i="4"/>
  <c r="Q261" i="4"/>
  <c r="X261" i="4"/>
  <c r="AE246" i="4"/>
  <c r="X246" i="4"/>
  <c r="Q246" i="4"/>
  <c r="AE254" i="4"/>
  <c r="Q254" i="4"/>
  <c r="X254" i="4"/>
  <c r="AE229" i="4"/>
  <c r="X229" i="4"/>
  <c r="Q229" i="4"/>
  <c r="Q213" i="4"/>
  <c r="AE213" i="4"/>
  <c r="X213" i="4"/>
  <c r="Q232" i="4"/>
  <c r="AE232" i="4"/>
  <c r="X232" i="4"/>
  <c r="AE209" i="4"/>
  <c r="Q209" i="4"/>
  <c r="X209" i="4"/>
  <c r="X235" i="4"/>
  <c r="Q235" i="4"/>
  <c r="AE235" i="4"/>
  <c r="AE201" i="4"/>
  <c r="X201" i="4"/>
  <c r="Q201" i="4"/>
  <c r="Q192" i="4"/>
  <c r="AE192" i="4"/>
  <c r="X192" i="4"/>
  <c r="Q228" i="4"/>
  <c r="X228" i="4"/>
  <c r="AE228" i="4"/>
  <c r="C9" i="4"/>
  <c r="D1" i="8"/>
  <c r="AY5" i="2"/>
  <c r="AY6" i="2" s="1"/>
  <c r="AX5" i="2"/>
  <c r="AX6" i="2" s="1"/>
  <c r="AW5" i="2"/>
  <c r="AW6" i="2" s="1"/>
  <c r="AV5" i="2"/>
  <c r="AV6" i="2" s="1"/>
  <c r="L6" i="2"/>
  <c r="H9" i="4" s="1"/>
  <c r="K6" i="2"/>
  <c r="J6" i="2"/>
  <c r="I6" i="2"/>
  <c r="AX11" i="4" l="1"/>
  <c r="AX13" i="4"/>
  <c r="AX15" i="4"/>
  <c r="AX17" i="4"/>
  <c r="AX19" i="4"/>
  <c r="AX21" i="4"/>
  <c r="AX23" i="4"/>
  <c r="AX25" i="4"/>
  <c r="AX27" i="4"/>
  <c r="AX29" i="4"/>
  <c r="AX31" i="4"/>
  <c r="AX33" i="4"/>
  <c r="AX35" i="4"/>
  <c r="AX37" i="4"/>
  <c r="AX39" i="4"/>
  <c r="AX41" i="4"/>
  <c r="AX43" i="4"/>
  <c r="AX45" i="4"/>
  <c r="AX47" i="4"/>
  <c r="AX49" i="4"/>
  <c r="AX51" i="4"/>
  <c r="AX53" i="4"/>
  <c r="AX55" i="4"/>
  <c r="AX57" i="4"/>
  <c r="AX59" i="4"/>
  <c r="AX61" i="4"/>
  <c r="AX63" i="4"/>
  <c r="AX65" i="4"/>
  <c r="AX67" i="4"/>
  <c r="AX69" i="4"/>
  <c r="AX71" i="4"/>
  <c r="AX73" i="4"/>
  <c r="AX75" i="4"/>
  <c r="AX77" i="4"/>
  <c r="AX79" i="4"/>
  <c r="AX81" i="4"/>
  <c r="AX83" i="4"/>
  <c r="AX85" i="4"/>
  <c r="AX87" i="4"/>
  <c r="AX89" i="4"/>
  <c r="AX91" i="4"/>
  <c r="AX93" i="4"/>
  <c r="AX95" i="4"/>
  <c r="AX97" i="4"/>
  <c r="AX99" i="4"/>
  <c r="AX101" i="4"/>
  <c r="AX103" i="4"/>
  <c r="AX105" i="4"/>
  <c r="AX107" i="4"/>
  <c r="AX109" i="4"/>
  <c r="AX111" i="4"/>
  <c r="AX113" i="4"/>
  <c r="AX115" i="4"/>
  <c r="AX117" i="4"/>
  <c r="AX119" i="4"/>
  <c r="AX121" i="4"/>
  <c r="AX123" i="4"/>
  <c r="AX125" i="4"/>
  <c r="AX127" i="4"/>
  <c r="AX129" i="4"/>
  <c r="AX131" i="4"/>
  <c r="AX133" i="4"/>
  <c r="AX135" i="4"/>
  <c r="AX137" i="4"/>
  <c r="AX139" i="4"/>
  <c r="AX141" i="4"/>
  <c r="AX143" i="4"/>
  <c r="AX145" i="4"/>
  <c r="AX147" i="4"/>
  <c r="AX149" i="4"/>
  <c r="AX151" i="4"/>
  <c r="AX153" i="4"/>
  <c r="AX155" i="4"/>
  <c r="AX157" i="4"/>
  <c r="AX159" i="4"/>
  <c r="AX161" i="4"/>
  <c r="AX163" i="4"/>
  <c r="AX165" i="4"/>
  <c r="AX167" i="4"/>
  <c r="AX12" i="4"/>
  <c r="AX14" i="4"/>
  <c r="AX16" i="4"/>
  <c r="AX18" i="4"/>
  <c r="AX20" i="4"/>
  <c r="AX22" i="4"/>
  <c r="AX24" i="4"/>
  <c r="AX26" i="4"/>
  <c r="AX28" i="4"/>
  <c r="AX30" i="4"/>
  <c r="AX32" i="4"/>
  <c r="AX34" i="4"/>
  <c r="AX36" i="4"/>
  <c r="AX38" i="4"/>
  <c r="AX40" i="4"/>
  <c r="AX42" i="4"/>
  <c r="AX44" i="4"/>
  <c r="AX46" i="4"/>
  <c r="AX48" i="4"/>
  <c r="AX50" i="4"/>
  <c r="AX52" i="4"/>
  <c r="AX54" i="4"/>
  <c r="AX56" i="4"/>
  <c r="AX58" i="4"/>
  <c r="AX60" i="4"/>
  <c r="AX62" i="4"/>
  <c r="AX64" i="4"/>
  <c r="AX66" i="4"/>
  <c r="AX68" i="4"/>
  <c r="AX70" i="4"/>
  <c r="AX72" i="4"/>
  <c r="AX74" i="4"/>
  <c r="AX76" i="4"/>
  <c r="AX78" i="4"/>
  <c r="AX80" i="4"/>
  <c r="AX82" i="4"/>
  <c r="AX84" i="4"/>
  <c r="AX86" i="4"/>
  <c r="AX88" i="4"/>
  <c r="AX90" i="4"/>
  <c r="AX92" i="4"/>
  <c r="AX94" i="4"/>
  <c r="AX96" i="4"/>
  <c r="AX98" i="4"/>
  <c r="AX100" i="4"/>
  <c r="AX102" i="4"/>
  <c r="AX104" i="4"/>
  <c r="AX106" i="4"/>
  <c r="AX108" i="4"/>
  <c r="AX110" i="4"/>
  <c r="AX112" i="4"/>
  <c r="AX114" i="4"/>
  <c r="AX116" i="4"/>
  <c r="AX118" i="4"/>
  <c r="AX120" i="4"/>
  <c r="AX122" i="4"/>
  <c r="AX124" i="4"/>
  <c r="AX126" i="4"/>
  <c r="AX128" i="4"/>
  <c r="AX130" i="4"/>
  <c r="AX132" i="4"/>
  <c r="AX134" i="4"/>
  <c r="AX136" i="4"/>
  <c r="AX138" i="4"/>
  <c r="AX140" i="4"/>
  <c r="AX142" i="4"/>
  <c r="AX144" i="4"/>
  <c r="AX146" i="4"/>
  <c r="AX148" i="4"/>
  <c r="AX150" i="4"/>
  <c r="AX152" i="4"/>
  <c r="AX154" i="4"/>
  <c r="AX156" i="4"/>
  <c r="AX158" i="4"/>
  <c r="AX160" i="4"/>
  <c r="AX162" i="4"/>
  <c r="AX164" i="4"/>
  <c r="AX166" i="4"/>
  <c r="AX10" i="4"/>
  <c r="H79" i="4" a="1"/>
  <c r="H79" i="4" s="1"/>
  <c r="H27" i="4" a="1"/>
  <c r="H27" i="4" s="1"/>
  <c r="H113" i="4" a="1"/>
  <c r="H113" i="4" s="1"/>
  <c r="H125" i="4" a="1"/>
  <c r="H125" i="4" s="1"/>
  <c r="H141" i="4" a="1"/>
  <c r="H141" i="4" s="1"/>
  <c r="H60" i="4" a="1"/>
  <c r="H60" i="4" s="1"/>
  <c r="H48" i="4" a="1"/>
  <c r="H48" i="4" s="1"/>
  <c r="H87" i="4" a="1"/>
  <c r="H87" i="4" s="1"/>
  <c r="H100" i="4" a="1"/>
  <c r="H100" i="4" s="1"/>
  <c r="H92" i="4" a="1"/>
  <c r="H92" i="4" s="1"/>
  <c r="H64" i="4" a="1"/>
  <c r="H64" i="4" s="1"/>
  <c r="H56" i="4" a="1"/>
  <c r="H56" i="4" s="1"/>
  <c r="H104" i="4" a="1"/>
  <c r="H104" i="4" s="1"/>
  <c r="H116" i="4" a="1"/>
  <c r="H116" i="4" s="1"/>
  <c r="H47" i="4" a="1"/>
  <c r="H47" i="4" s="1"/>
  <c r="H88" i="4" a="1"/>
  <c r="H88" i="4" s="1"/>
  <c r="H84" i="4" a="1"/>
  <c r="H84" i="4" s="1"/>
  <c r="H23" i="4" a="1"/>
  <c r="H23" i="4" s="1"/>
  <c r="H52" i="4" a="1"/>
  <c r="H52" i="4" s="1"/>
  <c r="H44" i="4" a="1"/>
  <c r="H44" i="4" s="1"/>
  <c r="H20" i="4" a="1"/>
  <c r="H20" i="4" s="1"/>
  <c r="H108" i="4" a="1"/>
  <c r="H108" i="4" s="1"/>
  <c r="H112" i="4" a="1"/>
  <c r="H112" i="4" s="1"/>
  <c r="H152" i="4" a="1"/>
  <c r="H152" i="4" s="1"/>
  <c r="H164" i="4" a="1"/>
  <c r="H164" i="4" s="1"/>
  <c r="H176" i="4" a="1"/>
  <c r="H176" i="4" s="1"/>
  <c r="H63" i="4" a="1"/>
  <c r="H63" i="4" s="1"/>
  <c r="H59" i="4" a="1"/>
  <c r="H59" i="4" s="1"/>
  <c r="H80" i="4" a="1"/>
  <c r="H80" i="4" s="1"/>
  <c r="H72" i="4" a="1"/>
  <c r="H72" i="4" s="1"/>
  <c r="H32" i="4" a="1"/>
  <c r="H32" i="4" s="1"/>
  <c r="H124" i="4" a="1"/>
  <c r="H124" i="4" s="1"/>
  <c r="H128" i="4" a="1"/>
  <c r="H128" i="4" s="1"/>
  <c r="H140" i="4" a="1"/>
  <c r="H140" i="4" s="1"/>
  <c r="H144" i="4" a="1"/>
  <c r="H144" i="4" s="1"/>
  <c r="H188" i="4" a="1"/>
  <c r="H188" i="4" s="1"/>
  <c r="H99" i="4" a="1"/>
  <c r="H99" i="4" s="1"/>
  <c r="H75" i="4" a="1"/>
  <c r="H75" i="4" s="1"/>
  <c r="H51" i="4" a="1"/>
  <c r="H51" i="4" s="1"/>
  <c r="H35" i="4" a="1"/>
  <c r="H35" i="4" s="1"/>
  <c r="H173" i="4" a="1"/>
  <c r="H173" i="4" s="1"/>
  <c r="H181" i="4" a="1"/>
  <c r="H181" i="4" s="1"/>
  <c r="H96" i="4" a="1"/>
  <c r="H96" i="4" s="1"/>
  <c r="H129" i="4" a="1"/>
  <c r="H129" i="4" s="1"/>
  <c r="H68" i="4" a="1"/>
  <c r="H68" i="4" s="1"/>
  <c r="H36" i="4" a="1"/>
  <c r="H36" i="4" s="1"/>
  <c r="H24" i="4" a="1"/>
  <c r="H24" i="4" s="1"/>
  <c r="H16" i="4" a="1"/>
  <c r="H16" i="4" s="1"/>
  <c r="H132" i="4" a="1"/>
  <c r="H132" i="4" s="1"/>
  <c r="H168" i="4" a="1"/>
  <c r="H168" i="4" s="1"/>
  <c r="H172" i="4" a="1"/>
  <c r="H172" i="4" s="1"/>
  <c r="H180" i="4" a="1"/>
  <c r="H180" i="4" s="1"/>
  <c r="H91" i="4" a="1"/>
  <c r="H91" i="4" s="1"/>
  <c r="H71" i="4" a="1"/>
  <c r="H71" i="4" s="1"/>
  <c r="H67" i="4" a="1"/>
  <c r="H67" i="4" s="1"/>
  <c r="H19" i="4" a="1"/>
  <c r="H19" i="4" s="1"/>
  <c r="H31" i="4" a="1"/>
  <c r="H31" i="4" s="1"/>
  <c r="H120" i="4" a="1"/>
  <c r="H120" i="4" s="1"/>
  <c r="H160" i="4" a="1"/>
  <c r="H160" i="4" s="1"/>
  <c r="H184" i="4" a="1"/>
  <c r="H184" i="4" s="1"/>
  <c r="H121" i="4" a="1"/>
  <c r="H121" i="4" s="1"/>
  <c r="H177" i="4" a="1"/>
  <c r="H177" i="4" s="1"/>
  <c r="H185" i="4" a="1"/>
  <c r="H185" i="4" s="1"/>
  <c r="H85" i="4" a="1"/>
  <c r="H85" i="4" s="1"/>
  <c r="H81" i="4" a="1"/>
  <c r="H81" i="4" s="1"/>
  <c r="H77" i="4" a="1"/>
  <c r="H77" i="4" s="1"/>
  <c r="H189" i="4" a="1"/>
  <c r="H189" i="4" s="1"/>
  <c r="H28" i="4" a="1"/>
  <c r="H28" i="4" s="1"/>
  <c r="H95" i="4" a="1"/>
  <c r="H95" i="4" s="1"/>
  <c r="H55" i="4" a="1"/>
  <c r="H55" i="4" s="1"/>
  <c r="H15" i="4" a="1"/>
  <c r="H15" i="4" s="1"/>
  <c r="H101" i="4" a="1"/>
  <c r="H101" i="4" s="1"/>
  <c r="H97" i="4" a="1"/>
  <c r="H97" i="4" s="1"/>
  <c r="H76" i="4" a="1"/>
  <c r="H76" i="4" s="1"/>
  <c r="H40" i="4" a="1"/>
  <c r="H40" i="4" s="1"/>
  <c r="H136" i="4" a="1"/>
  <c r="H136" i="4" s="1"/>
  <c r="H148" i="4" a="1"/>
  <c r="H148" i="4" s="1"/>
  <c r="H156" i="4" a="1"/>
  <c r="H156" i="4" s="1"/>
  <c r="H105" i="4" a="1"/>
  <c r="H105" i="4" s="1"/>
  <c r="H109" i="4" a="1"/>
  <c r="H109" i="4" s="1"/>
  <c r="H137" i="4" a="1"/>
  <c r="H137" i="4" s="1"/>
  <c r="H73" i="4" a="1"/>
  <c r="H73" i="4" s="1"/>
  <c r="H69" i="4" a="1"/>
  <c r="H69" i="4" s="1"/>
  <c r="H157" i="4" a="1"/>
  <c r="H157" i="4" s="1"/>
  <c r="H57" i="4" a="1"/>
  <c r="H57" i="4" s="1"/>
  <c r="H53" i="4" a="1"/>
  <c r="H53" i="4" s="1"/>
  <c r="H41" i="4" a="1"/>
  <c r="H41" i="4" s="1"/>
  <c r="H21" i="4" a="1"/>
  <c r="H21" i="4" s="1"/>
  <c r="H115" i="4" a="1"/>
  <c r="H115" i="4" s="1"/>
  <c r="H131" i="4" a="1"/>
  <c r="H131" i="4" s="1"/>
  <c r="H147" i="4" a="1"/>
  <c r="H147" i="4" s="1"/>
  <c r="H159" i="4" a="1"/>
  <c r="H159" i="4" s="1"/>
  <c r="H183" i="4" a="1"/>
  <c r="H183" i="4" s="1"/>
  <c r="H83" i="4" a="1"/>
  <c r="H83" i="4" s="1"/>
  <c r="H43" i="4" a="1"/>
  <c r="H43" i="4" s="1"/>
  <c r="H93" i="4" a="1"/>
  <c r="H93" i="4" s="1"/>
  <c r="H89" i="4" a="1"/>
  <c r="H89" i="4" s="1"/>
  <c r="H49" i="4" a="1"/>
  <c r="H49" i="4" s="1"/>
  <c r="H37" i="4" a="1"/>
  <c r="H37" i="4" s="1"/>
  <c r="H33" i="4" a="1"/>
  <c r="H33" i="4" s="1"/>
  <c r="H119" i="4" a="1"/>
  <c r="H119" i="4" s="1"/>
  <c r="H167" i="4" a="1"/>
  <c r="H167" i="4" s="1"/>
  <c r="H175" i="4" a="1"/>
  <c r="H175" i="4" s="1"/>
  <c r="H39" i="4" a="1"/>
  <c r="H39" i="4" s="1"/>
  <c r="H145" i="4" a="1"/>
  <c r="H145" i="4" s="1"/>
  <c r="H169" i="4" a="1"/>
  <c r="H169" i="4" s="1"/>
  <c r="H117" i="4" a="1"/>
  <c r="H117" i="4" s="1"/>
  <c r="H65" i="4" a="1"/>
  <c r="H65" i="4" s="1"/>
  <c r="H61" i="4" a="1"/>
  <c r="H61" i="4" s="1"/>
  <c r="H45" i="4" a="1"/>
  <c r="H45" i="4" s="1"/>
  <c r="H29" i="4" a="1"/>
  <c r="H29" i="4" s="1"/>
  <c r="H17" i="4" a="1"/>
  <c r="H17" i="4" s="1"/>
  <c r="H103" i="4" a="1"/>
  <c r="H103" i="4" s="1"/>
  <c r="H107" i="4" a="1"/>
  <c r="H107" i="4" s="1"/>
  <c r="H111" i="4" a="1"/>
  <c r="H111" i="4" s="1"/>
  <c r="H127" i="4" a="1"/>
  <c r="H127" i="4" s="1"/>
  <c r="H139" i="4" a="1"/>
  <c r="H139" i="4" s="1"/>
  <c r="H143" i="4" a="1"/>
  <c r="H143" i="4" s="1"/>
  <c r="H155" i="4" a="1"/>
  <c r="H155" i="4" s="1"/>
  <c r="H171" i="4" a="1"/>
  <c r="H171" i="4" s="1"/>
  <c r="H133" i="4" a="1"/>
  <c r="H133" i="4" s="1"/>
  <c r="H149" i="4" a="1"/>
  <c r="H149" i="4" s="1"/>
  <c r="H153" i="4" a="1"/>
  <c r="H153" i="4" s="1"/>
  <c r="H161" i="4" a="1"/>
  <c r="H161" i="4" s="1"/>
  <c r="H165" i="4" a="1"/>
  <c r="H165" i="4" s="1"/>
  <c r="H94" i="4" a="1"/>
  <c r="H94" i="4" s="1"/>
  <c r="H70" i="4" a="1"/>
  <c r="H70" i="4" s="1"/>
  <c r="H62" i="4" a="1"/>
  <c r="H62" i="4" s="1"/>
  <c r="H58" i="4" a="1"/>
  <c r="H58" i="4" s="1"/>
  <c r="H54" i="4" a="1"/>
  <c r="H54" i="4" s="1"/>
  <c r="H38" i="4" a="1"/>
  <c r="H38" i="4" s="1"/>
  <c r="H34" i="4" a="1"/>
  <c r="H34" i="4" s="1"/>
  <c r="H22" i="4" a="1"/>
  <c r="H22" i="4" s="1"/>
  <c r="H18" i="4" a="1"/>
  <c r="H18" i="4" s="1"/>
  <c r="H122" i="4" a="1"/>
  <c r="H122" i="4" s="1"/>
  <c r="H135" i="4" a="1"/>
  <c r="H135" i="4" s="1"/>
  <c r="H187" i="4" a="1"/>
  <c r="H187" i="4" s="1"/>
  <c r="H82" i="4" a="1"/>
  <c r="H82" i="4" s="1"/>
  <c r="H78" i="4" a="1"/>
  <c r="H78" i="4" s="1"/>
  <c r="H46" i="4" a="1"/>
  <c r="H46" i="4" s="1"/>
  <c r="H30" i="4" a="1"/>
  <c r="H30" i="4" s="1"/>
  <c r="H114" i="4" a="1"/>
  <c r="H114" i="4" s="1"/>
  <c r="H126" i="4" a="1"/>
  <c r="H126" i="4" s="1"/>
  <c r="H130" i="4" a="1"/>
  <c r="H130" i="4" s="1"/>
  <c r="H138" i="4" a="1"/>
  <c r="H138" i="4" s="1"/>
  <c r="H178" i="4" a="1"/>
  <c r="H178" i="4" s="1"/>
  <c r="H142" i="4" a="1"/>
  <c r="H142" i="4" s="1"/>
  <c r="H166" i="4" a="1"/>
  <c r="H166" i="4" s="1"/>
  <c r="H182" i="4" a="1"/>
  <c r="H182" i="4" s="1"/>
  <c r="H25" i="4" a="1"/>
  <c r="H25" i="4" s="1"/>
  <c r="H123" i="4" a="1"/>
  <c r="H123" i="4" s="1"/>
  <c r="H74" i="4" a="1"/>
  <c r="H74" i="4" s="1"/>
  <c r="H50" i="4" a="1"/>
  <c r="H50" i="4" s="1"/>
  <c r="H118" i="4" a="1"/>
  <c r="H118" i="4" s="1"/>
  <c r="H134" i="4" a="1"/>
  <c r="H134" i="4" s="1"/>
  <c r="H158" i="4" a="1"/>
  <c r="H158" i="4" s="1"/>
  <c r="H146" i="4" a="1"/>
  <c r="H146" i="4" s="1"/>
  <c r="H150" i="4" a="1"/>
  <c r="H150" i="4" s="1"/>
  <c r="H151" i="4" a="1"/>
  <c r="H151" i="4" s="1"/>
  <c r="H163" i="4" a="1"/>
  <c r="H163" i="4" s="1"/>
  <c r="H42" i="4" a="1"/>
  <c r="H42" i="4" s="1"/>
  <c r="H26" i="4" a="1"/>
  <c r="H26" i="4" s="1"/>
  <c r="H102" i="4" a="1"/>
  <c r="H102" i="4" s="1"/>
  <c r="H106" i="4" a="1"/>
  <c r="H106" i="4" s="1"/>
  <c r="H154" i="4" a="1"/>
  <c r="H154" i="4" s="1"/>
  <c r="H162" i="4" a="1"/>
  <c r="H162" i="4" s="1"/>
  <c r="H174" i="4" a="1"/>
  <c r="H174" i="4" s="1"/>
  <c r="H190" i="4" a="1"/>
  <c r="H190" i="4" s="1"/>
  <c r="H110" i="4" a="1"/>
  <c r="H110" i="4" s="1"/>
  <c r="H186" i="4" a="1"/>
  <c r="H186" i="4" s="1"/>
  <c r="H179" i="4" a="1"/>
  <c r="H179" i="4" s="1"/>
  <c r="H98" i="4" a="1"/>
  <c r="H98" i="4" s="1"/>
  <c r="H90" i="4" a="1"/>
  <c r="H90" i="4" s="1"/>
  <c r="H86" i="4" a="1"/>
  <c r="H86" i="4" s="1"/>
  <c r="H66" i="4" a="1"/>
  <c r="H66" i="4" s="1"/>
  <c r="H170" i="4" a="1"/>
  <c r="H170" i="4" s="1"/>
  <c r="Q290" i="5"/>
  <c r="Y5" i="5"/>
  <c r="R4" i="5"/>
  <c r="H8" i="5"/>
  <c r="O9" i="4"/>
  <c r="H12" i="4" a="1"/>
  <c r="H12" i="4" s="1"/>
  <c r="H11" i="4" a="1"/>
  <c r="H11" i="4" s="1"/>
  <c r="H10" i="4" a="1"/>
  <c r="H10" i="4" s="1"/>
  <c r="H13" i="4" a="1"/>
  <c r="H13" i="4" s="1"/>
  <c r="H14" i="4" a="1"/>
  <c r="H14" i="4" s="1"/>
  <c r="H6" i="4" s="1"/>
  <c r="K4" i="5"/>
  <c r="L7" i="2"/>
  <c r="E39" i="2"/>
  <c r="R5" i="4"/>
  <c r="R4" i="4" s="1"/>
  <c r="K5" i="4"/>
  <c r="K4" i="4" s="1"/>
  <c r="Q267" i="5"/>
  <c r="Y5" i="4"/>
  <c r="Y4" i="4" s="1"/>
  <c r="X286" i="5"/>
  <c r="X293" i="5"/>
  <c r="X257" i="5"/>
  <c r="X296" i="5"/>
  <c r="Q193" i="5"/>
  <c r="X271" i="5"/>
  <c r="Q299" i="5"/>
  <c r="Q247" i="5"/>
  <c r="X235" i="5"/>
  <c r="Q250" i="5"/>
  <c r="Q264" i="5"/>
  <c r="X289" i="5"/>
  <c r="X294" i="5"/>
  <c r="Q279" i="5"/>
  <c r="Q237" i="5"/>
  <c r="X254" i="5"/>
  <c r="Q243" i="5"/>
  <c r="X263" i="5"/>
  <c r="Q248" i="5"/>
  <c r="X241" i="5"/>
  <c r="X231" i="5"/>
  <c r="Q229" i="5"/>
  <c r="Q227" i="5"/>
  <c r="Q245" i="5"/>
  <c r="X255" i="5"/>
  <c r="Q285" i="5"/>
  <c r="X233" i="5"/>
  <c r="Q199" i="5"/>
  <c r="X239" i="5"/>
  <c r="X298" i="5"/>
  <c r="AZ6" i="2" a="1"/>
  <c r="AZ6" i="2" s="1"/>
  <c r="BA6" i="2" s="1"/>
  <c r="Q211" i="5"/>
  <c r="X201" i="5"/>
  <c r="Q219" i="5"/>
  <c r="X253" i="5"/>
  <c r="X274" i="5"/>
  <c r="X297" i="5"/>
  <c r="Q297" i="5"/>
  <c r="X260" i="5"/>
  <c r="Q260" i="5"/>
  <c r="Q295" i="5"/>
  <c r="X295" i="5"/>
  <c r="Q207" i="5"/>
  <c r="X197" i="5"/>
  <c r="Q272" i="5"/>
  <c r="X220" i="5"/>
  <c r="X217" i="5"/>
  <c r="X205" i="5"/>
  <c r="X270" i="5"/>
  <c r="X209" i="5"/>
  <c r="X278" i="5"/>
  <c r="Q283" i="5"/>
  <c r="Q275" i="5"/>
  <c r="Q282" i="5"/>
  <c r="Q280" i="5"/>
  <c r="X256" i="5"/>
  <c r="Q213" i="5"/>
  <c r="Q276" i="5"/>
  <c r="X203" i="5"/>
  <c r="X200" i="5"/>
  <c r="X284" i="5"/>
  <c r="X251" i="5"/>
  <c r="Q251" i="5"/>
  <c r="Q269" i="5"/>
  <c r="X269" i="5"/>
  <c r="X261" i="5"/>
  <c r="Q261" i="5"/>
  <c r="X287" i="5"/>
  <c r="Q287" i="5"/>
  <c r="X266" i="5"/>
  <c r="Q266" i="5"/>
  <c r="X292" i="5"/>
  <c r="Q292" i="5"/>
  <c r="Q252" i="5"/>
  <c r="X252" i="5"/>
  <c r="Q268" i="5"/>
  <c r="X268" i="5"/>
  <c r="Q288" i="5"/>
  <c r="X288" i="5"/>
  <c r="Q258" i="5"/>
  <c r="X258" i="5"/>
  <c r="Q291" i="5"/>
  <c r="X291" i="5"/>
  <c r="Q262" i="5"/>
  <c r="X262" i="5"/>
  <c r="X259" i="5"/>
  <c r="Q259" i="5"/>
  <c r="Q265" i="5"/>
  <c r="X265" i="5"/>
  <c r="X214" i="5"/>
  <c r="Q214" i="5"/>
  <c r="Q202" i="5"/>
  <c r="X202" i="5"/>
  <c r="Q230" i="5"/>
  <c r="X230" i="5"/>
  <c r="Q246" i="5"/>
  <c r="X246" i="5"/>
  <c r="X192" i="5"/>
  <c r="Q192" i="5"/>
  <c r="X216" i="5"/>
  <c r="Q216" i="5"/>
  <c r="Q228" i="5"/>
  <c r="X228" i="5"/>
  <c r="Q244" i="5"/>
  <c r="X244" i="5"/>
  <c r="Q225" i="5"/>
  <c r="X225" i="5"/>
  <c r="Q206" i="5"/>
  <c r="X206" i="5"/>
  <c r="Q234" i="5"/>
  <c r="X234" i="5"/>
  <c r="X195" i="5"/>
  <c r="Q195" i="5"/>
  <c r="X221" i="5"/>
  <c r="Q221" i="5"/>
  <c r="Q204" i="5"/>
  <c r="X204" i="5"/>
  <c r="Q232" i="5"/>
  <c r="X232" i="5"/>
  <c r="X277" i="5"/>
  <c r="Q277" i="5"/>
  <c r="Q210" i="5"/>
  <c r="X210" i="5"/>
  <c r="X223" i="5"/>
  <c r="Q223" i="5"/>
  <c r="Q238" i="5"/>
  <c r="X238" i="5"/>
  <c r="X249" i="5"/>
  <c r="Q249" i="5"/>
  <c r="X273" i="5"/>
  <c r="Q273" i="5"/>
  <c r="X198" i="5"/>
  <c r="Q198" i="5"/>
  <c r="Q208" i="5"/>
  <c r="X208" i="5"/>
  <c r="Q236" i="5"/>
  <c r="X236" i="5"/>
  <c r="X190" i="5"/>
  <c r="Q190" i="5"/>
  <c r="X196" i="5"/>
  <c r="Q196" i="5"/>
  <c r="X191" i="5"/>
  <c r="Q191" i="5"/>
  <c r="X222" i="5"/>
  <c r="Q222" i="5"/>
  <c r="X224" i="5"/>
  <c r="Q224" i="5"/>
  <c r="Q226" i="5"/>
  <c r="X226" i="5"/>
  <c r="Q242" i="5"/>
  <c r="X242" i="5"/>
  <c r="X281" i="5"/>
  <c r="Q281" i="5"/>
  <c r="X194" i="5"/>
  <c r="Q194" i="5"/>
  <c r="X218" i="5"/>
  <c r="Q218" i="5"/>
  <c r="Q212" i="5"/>
  <c r="X212" i="5"/>
  <c r="Q215" i="5"/>
  <c r="X215" i="5"/>
  <c r="Q240" i="5"/>
  <c r="X240" i="5"/>
  <c r="C9" i="1"/>
  <c r="AE18" i="9"/>
  <c r="U18" i="9"/>
  <c r="AE17" i="9"/>
  <c r="U17" i="9"/>
  <c r="AE16" i="9"/>
  <c r="U16" i="9"/>
  <c r="AE15" i="9"/>
  <c r="U15" i="9"/>
  <c r="AE14" i="9"/>
  <c r="U14" i="9"/>
  <c r="AE13" i="9"/>
  <c r="U13" i="9"/>
  <c r="AE12" i="9"/>
  <c r="U12" i="9"/>
  <c r="AE11" i="9"/>
  <c r="U11" i="9"/>
  <c r="AE10" i="9"/>
  <c r="U10" i="9"/>
  <c r="AE9" i="9"/>
  <c r="U9" i="9"/>
  <c r="A9" i="9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E8" i="9"/>
  <c r="U8" i="9"/>
  <c r="O31" i="4" l="1" a="1"/>
  <c r="O31" i="4" s="1"/>
  <c r="O189" i="4" a="1"/>
  <c r="O189" i="4" s="1"/>
  <c r="O88" i="4" a="1"/>
  <c r="O88" i="4" s="1"/>
  <c r="O84" i="4" a="1"/>
  <c r="O84" i="4" s="1"/>
  <c r="O80" i="4" a="1"/>
  <c r="O80" i="4" s="1"/>
  <c r="O64" i="4" a="1"/>
  <c r="O64" i="4" s="1"/>
  <c r="O40" i="4" a="1"/>
  <c r="O40" i="4" s="1"/>
  <c r="O24" i="4" a="1"/>
  <c r="O24" i="4" s="1"/>
  <c r="O20" i="4" a="1"/>
  <c r="O20" i="4" s="1"/>
  <c r="O79" i="4" a="1"/>
  <c r="O79" i="4" s="1"/>
  <c r="O27" i="4" a="1"/>
  <c r="O27" i="4" s="1"/>
  <c r="O125" i="4" a="1"/>
  <c r="O125" i="4" s="1"/>
  <c r="O129" i="4" a="1"/>
  <c r="O129" i="4" s="1"/>
  <c r="O92" i="4" a="1"/>
  <c r="O92" i="4" s="1"/>
  <c r="O72" i="4" a="1"/>
  <c r="O72" i="4" s="1"/>
  <c r="O60" i="4" a="1"/>
  <c r="O60" i="4" s="1"/>
  <c r="O56" i="4" a="1"/>
  <c r="O56" i="4" s="1"/>
  <c r="O36" i="4" a="1"/>
  <c r="O36" i="4" s="1"/>
  <c r="O32" i="4" a="1"/>
  <c r="O32" i="4" s="1"/>
  <c r="O16" i="4" a="1"/>
  <c r="O16" i="4" s="1"/>
  <c r="O104" i="4" a="1"/>
  <c r="O104" i="4" s="1"/>
  <c r="O120" i="4" a="1"/>
  <c r="O120" i="4" s="1"/>
  <c r="O10" i="4" a="1"/>
  <c r="O10" i="4" s="1"/>
  <c r="O47" i="4" a="1"/>
  <c r="O47" i="4" s="1"/>
  <c r="O113" i="4" a="1"/>
  <c r="O113" i="4" s="1"/>
  <c r="O141" i="4" a="1"/>
  <c r="O141" i="4" s="1"/>
  <c r="O76" i="4" a="1"/>
  <c r="O76" i="4" s="1"/>
  <c r="O68" i="4" a="1"/>
  <c r="O68" i="4" s="1"/>
  <c r="O44" i="4" a="1"/>
  <c r="O44" i="4" s="1"/>
  <c r="O128" i="4" a="1"/>
  <c r="O128" i="4" s="1"/>
  <c r="O136" i="4" a="1"/>
  <c r="O136" i="4" s="1"/>
  <c r="O144" i="4" a="1"/>
  <c r="O144" i="4" s="1"/>
  <c r="O156" i="4" a="1"/>
  <c r="O156" i="4" s="1"/>
  <c r="O95" i="4" a="1"/>
  <c r="O95" i="4" s="1"/>
  <c r="O91" i="4" a="1"/>
  <c r="O91" i="4" s="1"/>
  <c r="O75" i="4" a="1"/>
  <c r="O75" i="4" s="1"/>
  <c r="O67" i="4" a="1"/>
  <c r="O67" i="4" s="1"/>
  <c r="O51" i="4" a="1"/>
  <c r="O51" i="4" s="1"/>
  <c r="O52" i="4" a="1"/>
  <c r="O52" i="4" s="1"/>
  <c r="O48" i="4" a="1"/>
  <c r="O48" i="4" s="1"/>
  <c r="O28" i="4" a="1"/>
  <c r="O28" i="4" s="1"/>
  <c r="O140" i="4" a="1"/>
  <c r="O140" i="4" s="1"/>
  <c r="O164" i="4" a="1"/>
  <c r="O164" i="4" s="1"/>
  <c r="O184" i="4" a="1"/>
  <c r="O184" i="4" s="1"/>
  <c r="O55" i="4" a="1"/>
  <c r="O55" i="4" s="1"/>
  <c r="O35" i="4" a="1"/>
  <c r="O35" i="4" s="1"/>
  <c r="O19" i="4" a="1"/>
  <c r="O19" i="4" s="1"/>
  <c r="O105" i="4" a="1"/>
  <c r="O105" i="4" s="1"/>
  <c r="O101" i="4" a="1"/>
  <c r="O101" i="4" s="1"/>
  <c r="O87" i="4" a="1"/>
  <c r="O87" i="4" s="1"/>
  <c r="O12" i="4" a="1"/>
  <c r="O12" i="4" s="1"/>
  <c r="O108" i="4" a="1"/>
  <c r="O108" i="4" s="1"/>
  <c r="O116" i="4" a="1"/>
  <c r="O116" i="4" s="1"/>
  <c r="O152" i="4" a="1"/>
  <c r="O152" i="4" s="1"/>
  <c r="O160" i="4" a="1"/>
  <c r="O160" i="4" s="1"/>
  <c r="O168" i="4" a="1"/>
  <c r="O168" i="4" s="1"/>
  <c r="O176" i="4" a="1"/>
  <c r="O176" i="4" s="1"/>
  <c r="O180" i="4" a="1"/>
  <c r="O180" i="4" s="1"/>
  <c r="O71" i="4" a="1"/>
  <c r="O71" i="4" s="1"/>
  <c r="O63" i="4" a="1"/>
  <c r="O63" i="4" s="1"/>
  <c r="O59" i="4" a="1"/>
  <c r="O59" i="4" s="1"/>
  <c r="O23" i="4" a="1"/>
  <c r="O23" i="4" s="1"/>
  <c r="O124" i="4" a="1"/>
  <c r="O124" i="4" s="1"/>
  <c r="O172" i="4" a="1"/>
  <c r="O172" i="4" s="1"/>
  <c r="O185" i="4" a="1"/>
  <c r="O185" i="4" s="1"/>
  <c r="O93" i="4" a="1"/>
  <c r="O93" i="4" s="1"/>
  <c r="O89" i="4" a="1"/>
  <c r="O89" i="4" s="1"/>
  <c r="O73" i="4" a="1"/>
  <c r="O73" i="4" s="1"/>
  <c r="O57" i="4" a="1"/>
  <c r="O57" i="4" s="1"/>
  <c r="O45" i="4" a="1"/>
  <c r="O45" i="4" s="1"/>
  <c r="O100" i="4" a="1"/>
  <c r="O100" i="4" s="1"/>
  <c r="O109" i="4" a="1"/>
  <c r="O109" i="4" s="1"/>
  <c r="O137" i="4" a="1"/>
  <c r="O137" i="4" s="1"/>
  <c r="O177" i="4" a="1"/>
  <c r="O177" i="4" s="1"/>
  <c r="O96" i="4" a="1"/>
  <c r="O96" i="4" s="1"/>
  <c r="O97" i="4" a="1"/>
  <c r="O97" i="4" s="1"/>
  <c r="O112" i="4" a="1"/>
  <c r="O112" i="4" s="1"/>
  <c r="O132" i="4" a="1"/>
  <c r="O132" i="4" s="1"/>
  <c r="O148" i="4" a="1"/>
  <c r="O148" i="4" s="1"/>
  <c r="O99" i="4" a="1"/>
  <c r="O99" i="4" s="1"/>
  <c r="O15" i="4" a="1"/>
  <c r="O15" i="4" s="1"/>
  <c r="O11" i="4" a="1"/>
  <c r="O11" i="4" s="1"/>
  <c r="O117" i="4" a="1"/>
  <c r="O117" i="4" s="1"/>
  <c r="O173" i="4" a="1"/>
  <c r="O173" i="4" s="1"/>
  <c r="O181" i="4" a="1"/>
  <c r="O181" i="4" s="1"/>
  <c r="O85" i="4" a="1"/>
  <c r="O85" i="4" s="1"/>
  <c r="O69" i="4" a="1"/>
  <c r="O69" i="4" s="1"/>
  <c r="O65" i="4" a="1"/>
  <c r="O65" i="4" s="1"/>
  <c r="O61" i="4" a="1"/>
  <c r="O61" i="4" s="1"/>
  <c r="O121" i="4" a="1"/>
  <c r="O121" i="4" s="1"/>
  <c r="O81" i="4" a="1"/>
  <c r="O81" i="4" s="1"/>
  <c r="O41" i="4" a="1"/>
  <c r="O41" i="4" s="1"/>
  <c r="O29" i="4" a="1"/>
  <c r="O29" i="4" s="1"/>
  <c r="O21" i="4" a="1"/>
  <c r="O21" i="4" s="1"/>
  <c r="O17" i="4" a="1"/>
  <c r="O17" i="4" s="1"/>
  <c r="O135" i="4" a="1"/>
  <c r="O135" i="4" s="1"/>
  <c r="O139" i="4" a="1"/>
  <c r="O139" i="4" s="1"/>
  <c r="O175" i="4" a="1"/>
  <c r="O175" i="4" s="1"/>
  <c r="O183" i="4" a="1"/>
  <c r="O183" i="4" s="1"/>
  <c r="O43" i="4" a="1"/>
  <c r="O43" i="4" s="1"/>
  <c r="O165" i="4" a="1"/>
  <c r="O165" i="4" s="1"/>
  <c r="O82" i="4" a="1"/>
  <c r="O82" i="4" s="1"/>
  <c r="O70" i="4" a="1"/>
  <c r="O70" i="4" s="1"/>
  <c r="O62" i="4" a="1"/>
  <c r="O62" i="4" s="1"/>
  <c r="O157" i="4" a="1"/>
  <c r="O157" i="4" s="1"/>
  <c r="O53" i="4" a="1"/>
  <c r="O53" i="4" s="1"/>
  <c r="O49" i="4" a="1"/>
  <c r="O49" i="4" s="1"/>
  <c r="O33" i="4" a="1"/>
  <c r="O33" i="4" s="1"/>
  <c r="O103" i="4" a="1"/>
  <c r="O103" i="4" s="1"/>
  <c r="O159" i="4" a="1"/>
  <c r="O159" i="4" s="1"/>
  <c r="O167" i="4" a="1"/>
  <c r="O167" i="4" s="1"/>
  <c r="O133" i="4" a="1"/>
  <c r="O133" i="4" s="1"/>
  <c r="O86" i="4" a="1"/>
  <c r="O86" i="4" s="1"/>
  <c r="O188" i="4" a="1"/>
  <c r="O188" i="4" s="1"/>
  <c r="O37" i="4" a="1"/>
  <c r="O37" i="4" s="1"/>
  <c r="O25" i="4" a="1"/>
  <c r="O25" i="4" s="1"/>
  <c r="O13" i="4" a="1"/>
  <c r="O13" i="4" s="1"/>
  <c r="O111" i="4" a="1"/>
  <c r="O111" i="4" s="1"/>
  <c r="O115" i="4" a="1"/>
  <c r="O115" i="4" s="1"/>
  <c r="O123" i="4" a="1"/>
  <c r="O123" i="4" s="1"/>
  <c r="O127" i="4" a="1"/>
  <c r="O127" i="4" s="1"/>
  <c r="O163" i="4" a="1"/>
  <c r="O163" i="4" s="1"/>
  <c r="O171" i="4" a="1"/>
  <c r="O171" i="4" s="1"/>
  <c r="O179" i="4" a="1"/>
  <c r="O179" i="4" s="1"/>
  <c r="O187" i="4" a="1"/>
  <c r="O187" i="4" s="1"/>
  <c r="O39" i="4" a="1"/>
  <c r="O39" i="4" s="1"/>
  <c r="O145" i="4" a="1"/>
  <c r="O145" i="4" s="1"/>
  <c r="O153" i="4" a="1"/>
  <c r="O153" i="4" s="1"/>
  <c r="O169" i="4" a="1"/>
  <c r="O169" i="4" s="1"/>
  <c r="O98" i="4" a="1"/>
  <c r="O98" i="4" s="1"/>
  <c r="O94" i="4" a="1"/>
  <c r="O94" i="4" s="1"/>
  <c r="O90" i="4" a="1"/>
  <c r="O90" i="4" s="1"/>
  <c r="O74" i="4" a="1"/>
  <c r="O74" i="4" s="1"/>
  <c r="O66" i="4" a="1"/>
  <c r="O66" i="4" s="1"/>
  <c r="O58" i="4" a="1"/>
  <c r="O58" i="4" s="1"/>
  <c r="O50" i="4" a="1"/>
  <c r="O50" i="4" s="1"/>
  <c r="O46" i="4" a="1"/>
  <c r="O46" i="4" s="1"/>
  <c r="O42" i="4" a="1"/>
  <c r="O42" i="4" s="1"/>
  <c r="O34" i="4" a="1"/>
  <c r="O34" i="4" s="1"/>
  <c r="O26" i="4" a="1"/>
  <c r="O26" i="4" s="1"/>
  <c r="O22" i="4" a="1"/>
  <c r="O22" i="4" s="1"/>
  <c r="O110" i="4" a="1"/>
  <c r="O110" i="4" s="1"/>
  <c r="O138" i="4" a="1"/>
  <c r="O138" i="4" s="1"/>
  <c r="O107" i="4" a="1"/>
  <c r="O107" i="4" s="1"/>
  <c r="O131" i="4" a="1"/>
  <c r="O131" i="4" s="1"/>
  <c r="O143" i="4" a="1"/>
  <c r="O143" i="4" s="1"/>
  <c r="O147" i="4" a="1"/>
  <c r="O147" i="4" s="1"/>
  <c r="O78" i="4" a="1"/>
  <c r="O78" i="4" s="1"/>
  <c r="O114" i="4" a="1"/>
  <c r="O114" i="4" s="1"/>
  <c r="O130" i="4" a="1"/>
  <c r="O130" i="4" s="1"/>
  <c r="O150" i="4" a="1"/>
  <c r="O150" i="4" s="1"/>
  <c r="O154" i="4" a="1"/>
  <c r="O154" i="4" s="1"/>
  <c r="O170" i="4" a="1"/>
  <c r="O170" i="4" s="1"/>
  <c r="O126" i="4" a="1"/>
  <c r="O126" i="4" s="1"/>
  <c r="O151" i="4" a="1"/>
  <c r="O151" i="4" s="1"/>
  <c r="O155" i="4" a="1"/>
  <c r="O155" i="4" s="1"/>
  <c r="O14" i="4" a="1"/>
  <c r="O14" i="4" s="1"/>
  <c r="O122" i="4" a="1"/>
  <c r="O122" i="4" s="1"/>
  <c r="O142" i="4" a="1"/>
  <c r="O142" i="4" s="1"/>
  <c r="O162" i="4" a="1"/>
  <c r="O162" i="4" s="1"/>
  <c r="O182" i="4" a="1"/>
  <c r="O182" i="4" s="1"/>
  <c r="O77" i="4" a="1"/>
  <c r="O77" i="4" s="1"/>
  <c r="O83" i="4" a="1"/>
  <c r="O83" i="4" s="1"/>
  <c r="O149" i="4" a="1"/>
  <c r="O149" i="4" s="1"/>
  <c r="O38" i="4" a="1"/>
  <c r="O38" i="4" s="1"/>
  <c r="O18" i="4" a="1"/>
  <c r="O18" i="4" s="1"/>
  <c r="O102" i="4" a="1"/>
  <c r="O102" i="4" s="1"/>
  <c r="O134" i="4" a="1"/>
  <c r="O134" i="4" s="1"/>
  <c r="O146" i="4" a="1"/>
  <c r="O146" i="4" s="1"/>
  <c r="O158" i="4" a="1"/>
  <c r="O158" i="4" s="1"/>
  <c r="O166" i="4" a="1"/>
  <c r="O166" i="4" s="1"/>
  <c r="O174" i="4" a="1"/>
  <c r="O174" i="4" s="1"/>
  <c r="O186" i="4" a="1"/>
  <c r="O186" i="4" s="1"/>
  <c r="O190" i="4" a="1"/>
  <c r="O190" i="4" s="1"/>
  <c r="O106" i="4" a="1"/>
  <c r="O106" i="4" s="1"/>
  <c r="O178" i="4" a="1"/>
  <c r="O178" i="4" s="1"/>
  <c r="O119" i="4" a="1"/>
  <c r="O119" i="4" s="1"/>
  <c r="O161" i="4" a="1"/>
  <c r="O161" i="4" s="1"/>
  <c r="O54" i="4" a="1"/>
  <c r="O54" i="4" s="1"/>
  <c r="O30" i="4" a="1"/>
  <c r="O30" i="4" s="1"/>
  <c r="O118" i="4" a="1"/>
  <c r="O118" i="4" s="1"/>
  <c r="H79" i="5" a="1"/>
  <c r="H79" i="5" s="1"/>
  <c r="H47" i="5" a="1"/>
  <c r="H47" i="5" s="1"/>
  <c r="H101" i="5" a="1"/>
  <c r="H101" i="5" s="1"/>
  <c r="H117" i="5" a="1"/>
  <c r="H117" i="5" s="1"/>
  <c r="H87" i="5" a="1"/>
  <c r="H87" i="5" s="1"/>
  <c r="H133" i="5" a="1"/>
  <c r="H133" i="5" s="1"/>
  <c r="H149" i="5" a="1"/>
  <c r="H149" i="5" s="1"/>
  <c r="H165" i="5" a="1"/>
  <c r="H165" i="5" s="1"/>
  <c r="H181" i="5" a="1"/>
  <c r="H181" i="5" s="1"/>
  <c r="H20" i="5" a="1"/>
  <c r="H20" i="5" s="1"/>
  <c r="H71" i="5" a="1"/>
  <c r="H71" i="5" s="1"/>
  <c r="H55" i="5" a="1"/>
  <c r="H55" i="5" s="1"/>
  <c r="H43" i="5" a="1"/>
  <c r="H43" i="5" s="1"/>
  <c r="H27" i="5" a="1"/>
  <c r="H27" i="5" s="1"/>
  <c r="H15" i="5" a="1"/>
  <c r="H15" i="5" s="1"/>
  <c r="H95" i="5" a="1"/>
  <c r="H95" i="5" s="1"/>
  <c r="H63" i="5" a="1"/>
  <c r="H63" i="5" s="1"/>
  <c r="H35" i="5" a="1"/>
  <c r="H35" i="5" s="1"/>
  <c r="H19" i="5" a="1"/>
  <c r="H19" i="5" s="1"/>
  <c r="H109" i="5" a="1"/>
  <c r="H109" i="5" s="1"/>
  <c r="H125" i="5" a="1"/>
  <c r="H125" i="5" s="1"/>
  <c r="H141" i="5" a="1"/>
  <c r="H141" i="5" s="1"/>
  <c r="H157" i="5" a="1"/>
  <c r="H157" i="5" s="1"/>
  <c r="H173" i="5" a="1"/>
  <c r="H173" i="5" s="1"/>
  <c r="H189" i="5" a="1"/>
  <c r="H189" i="5" s="1"/>
  <c r="H76" i="5" a="1"/>
  <c r="H76" i="5" s="1"/>
  <c r="H68" i="5" a="1"/>
  <c r="H68" i="5" s="1"/>
  <c r="H44" i="5" a="1"/>
  <c r="H44" i="5" s="1"/>
  <c r="H28" i="5" a="1"/>
  <c r="H28" i="5" s="1"/>
  <c r="H16" i="5" a="1"/>
  <c r="H16" i="5" s="1"/>
  <c r="H132" i="5" a="1"/>
  <c r="H132" i="5" s="1"/>
  <c r="H148" i="5" a="1"/>
  <c r="H148" i="5" s="1"/>
  <c r="H156" i="5" a="1"/>
  <c r="H156" i="5" s="1"/>
  <c r="H164" i="5" a="1"/>
  <c r="H164" i="5" s="1"/>
  <c r="H60" i="5" a="1"/>
  <c r="H60" i="5" s="1"/>
  <c r="H36" i="5" a="1"/>
  <c r="H36" i="5" s="1"/>
  <c r="H140" i="5" a="1"/>
  <c r="H140" i="5" s="1"/>
  <c r="H49" i="5" a="1"/>
  <c r="H49" i="5" s="1"/>
  <c r="H17" i="5" a="1"/>
  <c r="H17" i="5" s="1"/>
  <c r="H103" i="5" a="1"/>
  <c r="H103" i="5" s="1"/>
  <c r="H172" i="5" a="1"/>
  <c r="H172" i="5" s="1"/>
  <c r="H93" i="5" a="1"/>
  <c r="H93" i="5" s="1"/>
  <c r="H89" i="5" a="1"/>
  <c r="H89" i="5" s="1"/>
  <c r="H77" i="5" a="1"/>
  <c r="H77" i="5" s="1"/>
  <c r="H73" i="5" a="1"/>
  <c r="H73" i="5" s="1"/>
  <c r="H69" i="5" a="1"/>
  <c r="H69" i="5" s="1"/>
  <c r="H65" i="5" a="1"/>
  <c r="H65" i="5" s="1"/>
  <c r="H41" i="5" a="1"/>
  <c r="H41" i="5" s="1"/>
  <c r="H37" i="5" a="1"/>
  <c r="H37" i="5" s="1"/>
  <c r="H52" i="5" a="1"/>
  <c r="H52" i="5" s="1"/>
  <c r="H116" i="5" a="1"/>
  <c r="H116" i="5" s="1"/>
  <c r="H124" i="5" a="1"/>
  <c r="H124" i="5" s="1"/>
  <c r="H180" i="5" a="1"/>
  <c r="H180" i="5" s="1"/>
  <c r="H188" i="5" a="1"/>
  <c r="H188" i="5" s="1"/>
  <c r="H97" i="5" a="1"/>
  <c r="H97" i="5" s="1"/>
  <c r="H85" i="5" a="1"/>
  <c r="H85" i="5" s="1"/>
  <c r="H81" i="5" a="1"/>
  <c r="H81" i="5" s="1"/>
  <c r="H61" i="5" a="1"/>
  <c r="H61" i="5" s="1"/>
  <c r="H57" i="5" a="1"/>
  <c r="H57" i="5" s="1"/>
  <c r="H53" i="5" a="1"/>
  <c r="H53" i="5" s="1"/>
  <c r="H45" i="5" a="1"/>
  <c r="H45" i="5" s="1"/>
  <c r="H33" i="5" a="1"/>
  <c r="H33" i="5" s="1"/>
  <c r="H29" i="5" a="1"/>
  <c r="H29" i="5" s="1"/>
  <c r="H25" i="5" a="1"/>
  <c r="H25" i="5" s="1"/>
  <c r="H21" i="5" a="1"/>
  <c r="H21" i="5" s="1"/>
  <c r="H107" i="5" a="1"/>
  <c r="H107" i="5" s="1"/>
  <c r="H119" i="5" a="1"/>
  <c r="H119" i="5" s="1"/>
  <c r="H123" i="5" a="1"/>
  <c r="H123" i="5" s="1"/>
  <c r="H127" i="5" a="1"/>
  <c r="H127" i="5" s="1"/>
  <c r="H108" i="5" a="1"/>
  <c r="H108" i="5" s="1"/>
  <c r="H136" i="5" a="1"/>
  <c r="H136" i="5" s="1"/>
  <c r="H131" i="5" a="1"/>
  <c r="H131" i="5" s="1"/>
  <c r="H115" i="5" a="1"/>
  <c r="H115" i="5" s="1"/>
  <c r="H91" i="5" a="1"/>
  <c r="H91" i="5" s="1"/>
  <c r="H59" i="5" a="1"/>
  <c r="H59" i="5" s="1"/>
  <c r="H39" i="5" a="1"/>
  <c r="H39" i="5" s="1"/>
  <c r="H23" i="5" a="1"/>
  <c r="H23" i="5" s="1"/>
  <c r="H56" i="5" a="1"/>
  <c r="H56" i="5" s="1"/>
  <c r="H48" i="5" a="1"/>
  <c r="H48" i="5" s="1"/>
  <c r="H32" i="5" a="1"/>
  <c r="H32" i="5" s="1"/>
  <c r="H24" i="5" a="1"/>
  <c r="H24" i="5" s="1"/>
  <c r="H176" i="5" a="1"/>
  <c r="H176" i="5" s="1"/>
  <c r="H70" i="5" a="1"/>
  <c r="H70" i="5" s="1"/>
  <c r="H58" i="5" a="1"/>
  <c r="H58" i="5" s="1"/>
  <c r="H54" i="5" a="1"/>
  <c r="H54" i="5" s="1"/>
  <c r="H50" i="5" a="1"/>
  <c r="H50" i="5" s="1"/>
  <c r="H42" i="5" a="1"/>
  <c r="H42" i="5" s="1"/>
  <c r="H38" i="5" a="1"/>
  <c r="H38" i="5" s="1"/>
  <c r="H34" i="5" a="1"/>
  <c r="H34" i="5" s="1"/>
  <c r="H26" i="5" a="1"/>
  <c r="H26" i="5" s="1"/>
  <c r="H22" i="5" a="1"/>
  <c r="H22" i="5" s="1"/>
  <c r="H18" i="5" a="1"/>
  <c r="H18" i="5" s="1"/>
  <c r="H134" i="5" a="1"/>
  <c r="H134" i="5" s="1"/>
  <c r="H154" i="5" a="1"/>
  <c r="H154" i="5" s="1"/>
  <c r="H174" i="5" a="1"/>
  <c r="H174" i="5" s="1"/>
  <c r="H139" i="5" a="1"/>
  <c r="H139" i="5" s="1"/>
  <c r="H151" i="5" a="1"/>
  <c r="H151" i="5" s="1"/>
  <c r="H155" i="5" a="1"/>
  <c r="H155" i="5" s="1"/>
  <c r="H167" i="5" a="1"/>
  <c r="H167" i="5" s="1"/>
  <c r="H175" i="5" a="1"/>
  <c r="H175" i="5" s="1"/>
  <c r="H183" i="5" a="1"/>
  <c r="H183" i="5" s="1"/>
  <c r="H83" i="5" a="1"/>
  <c r="H83" i="5" s="1"/>
  <c r="H51" i="5" a="1"/>
  <c r="H51" i="5" s="1"/>
  <c r="H105" i="5" a="1"/>
  <c r="H105" i="5" s="1"/>
  <c r="H121" i="5" a="1"/>
  <c r="H121" i="5" s="1"/>
  <c r="H137" i="5" a="1"/>
  <c r="H137" i="5" s="1"/>
  <c r="H153" i="5" a="1"/>
  <c r="H153" i="5" s="1"/>
  <c r="H169" i="5" a="1"/>
  <c r="H169" i="5" s="1"/>
  <c r="H185" i="5" a="1"/>
  <c r="H185" i="5" s="1"/>
  <c r="H80" i="5" a="1"/>
  <c r="H80" i="5" s="1"/>
  <c r="H112" i="5" a="1"/>
  <c r="H112" i="5" s="1"/>
  <c r="H120" i="5" a="1"/>
  <c r="H120" i="5" s="1"/>
  <c r="H144" i="5" a="1"/>
  <c r="H144" i="5" s="1"/>
  <c r="H160" i="5" a="1"/>
  <c r="H160" i="5" s="1"/>
  <c r="H168" i="5" a="1"/>
  <c r="H168" i="5" s="1"/>
  <c r="H184" i="5" a="1"/>
  <c r="H184" i="5" s="1"/>
  <c r="H94" i="5" a="1"/>
  <c r="H94" i="5" s="1"/>
  <c r="H86" i="5" a="1"/>
  <c r="H86" i="5" s="1"/>
  <c r="H78" i="5" a="1"/>
  <c r="H78" i="5" s="1"/>
  <c r="H62" i="5" a="1"/>
  <c r="H62" i="5" s="1"/>
  <c r="H46" i="5" a="1"/>
  <c r="H46" i="5" s="1"/>
  <c r="H30" i="5" a="1"/>
  <c r="H30" i="5" s="1"/>
  <c r="H14" i="5" a="1"/>
  <c r="H14" i="5" s="1"/>
  <c r="H102" i="5" a="1"/>
  <c r="H102" i="5" s="1"/>
  <c r="H110" i="5" a="1"/>
  <c r="H110" i="5" s="1"/>
  <c r="H118" i="5" a="1"/>
  <c r="H118" i="5" s="1"/>
  <c r="H126" i="5" a="1"/>
  <c r="H126" i="5" s="1"/>
  <c r="H150" i="5" a="1"/>
  <c r="H150" i="5" s="1"/>
  <c r="H158" i="5" a="1"/>
  <c r="H158" i="5" s="1"/>
  <c r="H166" i="5" a="1"/>
  <c r="H166" i="5" s="1"/>
  <c r="H182" i="5" a="1"/>
  <c r="H182" i="5" s="1"/>
  <c r="H186" i="5" a="1"/>
  <c r="H186" i="5" s="1"/>
  <c r="H111" i="5" a="1"/>
  <c r="H111" i="5" s="1"/>
  <c r="H159" i="5" a="1"/>
  <c r="H159" i="5" s="1"/>
  <c r="H99" i="5" a="1"/>
  <c r="H99" i="5" s="1"/>
  <c r="H67" i="5" a="1"/>
  <c r="H67" i="5" s="1"/>
  <c r="H31" i="5" a="1"/>
  <c r="H31" i="5" s="1"/>
  <c r="H100" i="5" a="1"/>
  <c r="H100" i="5" s="1"/>
  <c r="H84" i="5" a="1"/>
  <c r="H84" i="5" s="1"/>
  <c r="H104" i="5" a="1"/>
  <c r="H104" i="5" s="1"/>
  <c r="H128" i="5" a="1"/>
  <c r="H128" i="5" s="1"/>
  <c r="H152" i="5" a="1"/>
  <c r="H152" i="5" s="1"/>
  <c r="H74" i="5" a="1"/>
  <c r="H74" i="5" s="1"/>
  <c r="H106" i="5" a="1"/>
  <c r="H106" i="5" s="1"/>
  <c r="H114" i="5" a="1"/>
  <c r="H114" i="5" s="1"/>
  <c r="H135" i="5" a="1"/>
  <c r="H135" i="5" s="1"/>
  <c r="H143" i="5" a="1"/>
  <c r="H143" i="5" s="1"/>
  <c r="H147" i="5" a="1"/>
  <c r="H147" i="5" s="1"/>
  <c r="H163" i="5" a="1"/>
  <c r="H163" i="5" s="1"/>
  <c r="H171" i="5" a="1"/>
  <c r="H171" i="5" s="1"/>
  <c r="H179" i="5" a="1"/>
  <c r="H179" i="5" s="1"/>
  <c r="H187" i="5" a="1"/>
  <c r="H187" i="5" s="1"/>
  <c r="H75" i="5" a="1"/>
  <c r="H75" i="5" s="1"/>
  <c r="H113" i="5" a="1"/>
  <c r="H113" i="5" s="1"/>
  <c r="H129" i="5" a="1"/>
  <c r="H129" i="5" s="1"/>
  <c r="H145" i="5" a="1"/>
  <c r="H145" i="5" s="1"/>
  <c r="H161" i="5" a="1"/>
  <c r="H161" i="5" s="1"/>
  <c r="H177" i="5" a="1"/>
  <c r="H177" i="5" s="1"/>
  <c r="H96" i="5" a="1"/>
  <c r="H96" i="5" s="1"/>
  <c r="H92" i="5" a="1"/>
  <c r="H92" i="5" s="1"/>
  <c r="H88" i="5" a="1"/>
  <c r="H88" i="5" s="1"/>
  <c r="H72" i="5" a="1"/>
  <c r="H72" i="5" s="1"/>
  <c r="H64" i="5" a="1"/>
  <c r="H64" i="5" s="1"/>
  <c r="H40" i="5" a="1"/>
  <c r="H40" i="5" s="1"/>
  <c r="H98" i="5" a="1"/>
  <c r="H98" i="5" s="1"/>
  <c r="H90" i="5" a="1"/>
  <c r="H90" i="5" s="1"/>
  <c r="H82" i="5" a="1"/>
  <c r="H82" i="5" s="1"/>
  <c r="H66" i="5" a="1"/>
  <c r="H66" i="5" s="1"/>
  <c r="H122" i="5" a="1"/>
  <c r="H122" i="5" s="1"/>
  <c r="H138" i="5" a="1"/>
  <c r="H138" i="5" s="1"/>
  <c r="H142" i="5" a="1"/>
  <c r="H142" i="5" s="1"/>
  <c r="H146" i="5" a="1"/>
  <c r="H146" i="5" s="1"/>
  <c r="H162" i="5" a="1"/>
  <c r="H162" i="5" s="1"/>
  <c r="H170" i="5" a="1"/>
  <c r="H170" i="5" s="1"/>
  <c r="H178" i="5" a="1"/>
  <c r="H178" i="5" s="1"/>
  <c r="H130" i="5" a="1"/>
  <c r="H130" i="5" s="1"/>
  <c r="H11" i="5" a="1"/>
  <c r="H11" i="5" s="1"/>
  <c r="H12" i="5" a="1"/>
  <c r="H12" i="5" s="1"/>
  <c r="H13" i="5" a="1"/>
  <c r="H13" i="5" s="1"/>
  <c r="H10" i="5" a="1"/>
  <c r="H10" i="5" s="1"/>
  <c r="H9" i="5" a="1"/>
  <c r="H9" i="5" s="1"/>
  <c r="V9" i="4"/>
  <c r="O6" i="4"/>
  <c r="H5" i="4"/>
  <c r="H4" i="4" s="1"/>
  <c r="O39" i="2"/>
  <c r="Z39" i="2" s="1"/>
  <c r="AK39" i="2" s="1"/>
  <c r="AE35" i="2"/>
  <c r="T35" i="2"/>
  <c r="J35" i="2"/>
  <c r="AS5" i="2"/>
  <c r="V5" i="2"/>
  <c r="N5" i="2"/>
  <c r="V10" i="4" l="1" a="1"/>
  <c r="V10" i="4" s="1"/>
  <c r="V129" i="4" a="1"/>
  <c r="V129" i="4" s="1"/>
  <c r="V100" i="4" a="1"/>
  <c r="V100" i="4" s="1"/>
  <c r="V36" i="4" a="1"/>
  <c r="V36" i="4" s="1"/>
  <c r="V87" i="4" a="1"/>
  <c r="V87" i="4" s="1"/>
  <c r="V27" i="4" a="1"/>
  <c r="V27" i="4" s="1"/>
  <c r="V189" i="4" a="1"/>
  <c r="V189" i="4" s="1"/>
  <c r="V92" i="4" a="1"/>
  <c r="V92" i="4" s="1"/>
  <c r="V84" i="4" a="1"/>
  <c r="V84" i="4" s="1"/>
  <c r="V60" i="4" a="1"/>
  <c r="V60" i="4" s="1"/>
  <c r="V52" i="4" a="1"/>
  <c r="V52" i="4" s="1"/>
  <c r="V48" i="4" a="1"/>
  <c r="V48" i="4" s="1"/>
  <c r="V44" i="4" a="1"/>
  <c r="V44" i="4" s="1"/>
  <c r="V40" i="4" a="1"/>
  <c r="V40" i="4" s="1"/>
  <c r="V32" i="4" a="1"/>
  <c r="V32" i="4" s="1"/>
  <c r="V28" i="4" a="1"/>
  <c r="V28" i="4" s="1"/>
  <c r="V16" i="4" a="1"/>
  <c r="V16" i="4" s="1"/>
  <c r="V12" i="4" a="1"/>
  <c r="V12" i="4" s="1"/>
  <c r="V108" i="4" a="1"/>
  <c r="V108" i="4" s="1"/>
  <c r="V116" i="4" a="1"/>
  <c r="V116" i="4" s="1"/>
  <c r="V79" i="4" a="1"/>
  <c r="V79" i="4" s="1"/>
  <c r="V47" i="4" a="1"/>
  <c r="V47" i="4" s="1"/>
  <c r="V31" i="4" a="1"/>
  <c r="V31" i="4" s="1"/>
  <c r="V125" i="4" a="1"/>
  <c r="V125" i="4" s="1"/>
  <c r="V76" i="4" a="1"/>
  <c r="V76" i="4" s="1"/>
  <c r="V88" i="4" a="1"/>
  <c r="V88" i="4" s="1"/>
  <c r="V24" i="4" a="1"/>
  <c r="V24" i="4" s="1"/>
  <c r="V20" i="4" a="1"/>
  <c r="V20" i="4" s="1"/>
  <c r="V132" i="4" a="1"/>
  <c r="V132" i="4" s="1"/>
  <c r="V136" i="4" a="1"/>
  <c r="V136" i="4" s="1"/>
  <c r="V152" i="4" a="1"/>
  <c r="V152" i="4" s="1"/>
  <c r="V168" i="4" a="1"/>
  <c r="V168" i="4" s="1"/>
  <c r="V184" i="4" a="1"/>
  <c r="V184" i="4" s="1"/>
  <c r="V188" i="4" a="1"/>
  <c r="V188" i="4" s="1"/>
  <c r="V99" i="4" a="1"/>
  <c r="V99" i="4" s="1"/>
  <c r="V91" i="4" a="1"/>
  <c r="V91" i="4" s="1"/>
  <c r="V67" i="4" a="1"/>
  <c r="V67" i="4" s="1"/>
  <c r="V59" i="4" a="1"/>
  <c r="V59" i="4" s="1"/>
  <c r="V141" i="4" a="1"/>
  <c r="V141" i="4" s="1"/>
  <c r="V64" i="4" a="1"/>
  <c r="V64" i="4" s="1"/>
  <c r="V56" i="4" a="1"/>
  <c r="V56" i="4" s="1"/>
  <c r="V104" i="4" a="1"/>
  <c r="V104" i="4" s="1"/>
  <c r="V160" i="4" a="1"/>
  <c r="V160" i="4" s="1"/>
  <c r="V55" i="4" a="1"/>
  <c r="V55" i="4" s="1"/>
  <c r="V181" i="4" a="1"/>
  <c r="V181" i="4" s="1"/>
  <c r="V96" i="4" a="1"/>
  <c r="V96" i="4" s="1"/>
  <c r="V93" i="4" a="1"/>
  <c r="V93" i="4" s="1"/>
  <c r="V61" i="4" a="1"/>
  <c r="V61" i="4" s="1"/>
  <c r="V53" i="4" a="1"/>
  <c r="V53" i="4" s="1"/>
  <c r="V23" i="4" a="1"/>
  <c r="V23" i="4" s="1"/>
  <c r="V113" i="4" a="1"/>
  <c r="V113" i="4" s="1"/>
  <c r="V68" i="4" a="1"/>
  <c r="V68" i="4" s="1"/>
  <c r="V120" i="4" a="1"/>
  <c r="V120" i="4" s="1"/>
  <c r="V124" i="4" a="1"/>
  <c r="V124" i="4" s="1"/>
  <c r="V128" i="4" a="1"/>
  <c r="V128" i="4" s="1"/>
  <c r="V140" i="4" a="1"/>
  <c r="V140" i="4" s="1"/>
  <c r="V148" i="4" a="1"/>
  <c r="V148" i="4" s="1"/>
  <c r="V156" i="4" a="1"/>
  <c r="V156" i="4" s="1"/>
  <c r="V176" i="4" a="1"/>
  <c r="V176" i="4" s="1"/>
  <c r="V95" i="4" a="1"/>
  <c r="V95" i="4" s="1"/>
  <c r="V75" i="4" a="1"/>
  <c r="V75" i="4" s="1"/>
  <c r="V71" i="4" a="1"/>
  <c r="V71" i="4" s="1"/>
  <c r="V35" i="4" a="1"/>
  <c r="V35" i="4" s="1"/>
  <c r="V164" i="4" a="1"/>
  <c r="V164" i="4" s="1"/>
  <c r="V172" i="4" a="1"/>
  <c r="V172" i="4" s="1"/>
  <c r="V117" i="4" a="1"/>
  <c r="V117" i="4" s="1"/>
  <c r="V137" i="4" a="1"/>
  <c r="V137" i="4" s="1"/>
  <c r="V173" i="4" a="1"/>
  <c r="V173" i="4" s="1"/>
  <c r="V185" i="4" a="1"/>
  <c r="V185" i="4" s="1"/>
  <c r="V97" i="4" a="1"/>
  <c r="V97" i="4" s="1"/>
  <c r="V81" i="4" a="1"/>
  <c r="V81" i="4" s="1"/>
  <c r="V69" i="4" a="1"/>
  <c r="V69" i="4" s="1"/>
  <c r="V45" i="4" a="1"/>
  <c r="V45" i="4" s="1"/>
  <c r="V41" i="4" a="1"/>
  <c r="V41" i="4" s="1"/>
  <c r="V29" i="4" a="1"/>
  <c r="V29" i="4" s="1"/>
  <c r="V17" i="4" a="1"/>
  <c r="V17" i="4" s="1"/>
  <c r="V13" i="4" a="1"/>
  <c r="V13" i="4" s="1"/>
  <c r="V112" i="4" a="1"/>
  <c r="V112" i="4" s="1"/>
  <c r="V11" i="4" a="1"/>
  <c r="V11" i="4" s="1"/>
  <c r="V105" i="4" a="1"/>
  <c r="V105" i="4" s="1"/>
  <c r="V121" i="4" a="1"/>
  <c r="V121" i="4" s="1"/>
  <c r="V157" i="4" a="1"/>
  <c r="V157" i="4" s="1"/>
  <c r="V177" i="4" a="1"/>
  <c r="V177" i="4" s="1"/>
  <c r="V72" i="4" a="1"/>
  <c r="V72" i="4" s="1"/>
  <c r="V180" i="4" a="1"/>
  <c r="V180" i="4" s="1"/>
  <c r="V51" i="4" a="1"/>
  <c r="V51" i="4" s="1"/>
  <c r="V19" i="4" a="1"/>
  <c r="V19" i="4" s="1"/>
  <c r="V85" i="4" a="1"/>
  <c r="V85" i="4" s="1"/>
  <c r="V80" i="4" a="1"/>
  <c r="V80" i="4" s="1"/>
  <c r="V15" i="4" a="1"/>
  <c r="V15" i="4" s="1"/>
  <c r="V77" i="4" a="1"/>
  <c r="V77" i="4" s="1"/>
  <c r="V37" i="4" a="1"/>
  <c r="V37" i="4" s="1"/>
  <c r="V107" i="4" a="1"/>
  <c r="V107" i="4" s="1"/>
  <c r="V115" i="4" a="1"/>
  <c r="V115" i="4" s="1"/>
  <c r="V175" i="4" a="1"/>
  <c r="V175" i="4" s="1"/>
  <c r="V39" i="4" a="1"/>
  <c r="V39" i="4" s="1"/>
  <c r="V133" i="4" a="1"/>
  <c r="V133" i="4" s="1"/>
  <c r="V153" i="4" a="1"/>
  <c r="V153" i="4" s="1"/>
  <c r="V161" i="4" a="1"/>
  <c r="V161" i="4" s="1"/>
  <c r="V90" i="4" a="1"/>
  <c r="V90" i="4" s="1"/>
  <c r="V73" i="4" a="1"/>
  <c r="V73" i="4" s="1"/>
  <c r="V65" i="4" a="1"/>
  <c r="V65" i="4" s="1"/>
  <c r="V57" i="4" a="1"/>
  <c r="V57" i="4" s="1"/>
  <c r="V49" i="4" a="1"/>
  <c r="V49" i="4" s="1"/>
  <c r="V21" i="4" a="1"/>
  <c r="V21" i="4" s="1"/>
  <c r="V103" i="4" a="1"/>
  <c r="V103" i="4" s="1"/>
  <c r="V135" i="4" a="1"/>
  <c r="V135" i="4" s="1"/>
  <c r="V139" i="4" a="1"/>
  <c r="V139" i="4" s="1"/>
  <c r="V163" i="4" a="1"/>
  <c r="V163" i="4" s="1"/>
  <c r="V183" i="4" a="1"/>
  <c r="V183" i="4" s="1"/>
  <c r="V83" i="4" a="1"/>
  <c r="V83" i="4" s="1"/>
  <c r="V43" i="4" a="1"/>
  <c r="V43" i="4" s="1"/>
  <c r="V94" i="4" a="1"/>
  <c r="V94" i="4" s="1"/>
  <c r="V86" i="4" a="1"/>
  <c r="V86" i="4" s="1"/>
  <c r="V101" i="4" a="1"/>
  <c r="V101" i="4" s="1"/>
  <c r="V89" i="4" a="1"/>
  <c r="V89" i="4" s="1"/>
  <c r="V33" i="4" a="1"/>
  <c r="V33" i="4" s="1"/>
  <c r="V123" i="4" a="1"/>
  <c r="V123" i="4" s="1"/>
  <c r="V127" i="4" a="1"/>
  <c r="V127" i="4" s="1"/>
  <c r="V131" i="4" a="1"/>
  <c r="V131" i="4" s="1"/>
  <c r="V151" i="4" a="1"/>
  <c r="V151" i="4" s="1"/>
  <c r="V159" i="4" a="1"/>
  <c r="V159" i="4" s="1"/>
  <c r="V167" i="4" a="1"/>
  <c r="V167" i="4" s="1"/>
  <c r="V179" i="4" a="1"/>
  <c r="V179" i="4" s="1"/>
  <c r="V187" i="4" a="1"/>
  <c r="V187" i="4" s="1"/>
  <c r="V145" i="4" a="1"/>
  <c r="V145" i="4" s="1"/>
  <c r="V165" i="4" a="1"/>
  <c r="V165" i="4" s="1"/>
  <c r="V82" i="4" a="1"/>
  <c r="V82" i="4" s="1"/>
  <c r="V70" i="4" a="1"/>
  <c r="V70" i="4" s="1"/>
  <c r="V46" i="4" a="1"/>
  <c r="V46" i="4" s="1"/>
  <c r="V42" i="4" a="1"/>
  <c r="V42" i="4" s="1"/>
  <c r="V18" i="4" a="1"/>
  <c r="V18" i="4" s="1"/>
  <c r="V14" i="4" a="1"/>
  <c r="V14" i="4" s="1"/>
  <c r="V102" i="4" a="1"/>
  <c r="V102" i="4" s="1"/>
  <c r="V126" i="4" a="1"/>
  <c r="V126" i="4" s="1"/>
  <c r="V158" i="4" a="1"/>
  <c r="V158" i="4" s="1"/>
  <c r="V178" i="4" a="1"/>
  <c r="V178" i="4" s="1"/>
  <c r="V190" i="4" a="1"/>
  <c r="V190" i="4" s="1"/>
  <c r="V63" i="4" a="1"/>
  <c r="V63" i="4" s="1"/>
  <c r="V111" i="4" a="1"/>
  <c r="V111" i="4" s="1"/>
  <c r="V147" i="4" a="1"/>
  <c r="V147" i="4" s="1"/>
  <c r="V98" i="4" a="1"/>
  <c r="V98" i="4" s="1"/>
  <c r="V38" i="4" a="1"/>
  <c r="V38" i="4" s="1"/>
  <c r="V26" i="4" a="1"/>
  <c r="V26" i="4" s="1"/>
  <c r="V114" i="4" a="1"/>
  <c r="V114" i="4" s="1"/>
  <c r="V142" i="4" a="1"/>
  <c r="V142" i="4" s="1"/>
  <c r="V170" i="4" a="1"/>
  <c r="V170" i="4" s="1"/>
  <c r="V22" i="4" a="1"/>
  <c r="V22" i="4" s="1"/>
  <c r="V130" i="4" a="1"/>
  <c r="V130" i="4" s="1"/>
  <c r="V154" i="4" a="1"/>
  <c r="V154" i="4" s="1"/>
  <c r="V144" i="4" a="1"/>
  <c r="V144" i="4" s="1"/>
  <c r="V109" i="4" a="1"/>
  <c r="V109" i="4" s="1"/>
  <c r="V25" i="4" a="1"/>
  <c r="V25" i="4" s="1"/>
  <c r="V155" i="4" a="1"/>
  <c r="V155" i="4" s="1"/>
  <c r="V66" i="4" a="1"/>
  <c r="V66" i="4" s="1"/>
  <c r="V54" i="4" a="1"/>
  <c r="V54" i="4" s="1"/>
  <c r="V50" i="4" a="1"/>
  <c r="V50" i="4" s="1"/>
  <c r="V106" i="4" a="1"/>
  <c r="V106" i="4" s="1"/>
  <c r="V110" i="4" a="1"/>
  <c r="V110" i="4" s="1"/>
  <c r="V122" i="4" a="1"/>
  <c r="V122" i="4" s="1"/>
  <c r="V138" i="4" a="1"/>
  <c r="V138" i="4" s="1"/>
  <c r="V150" i="4" a="1"/>
  <c r="V150" i="4" s="1"/>
  <c r="V166" i="4" a="1"/>
  <c r="V166" i="4" s="1"/>
  <c r="V182" i="4" a="1"/>
  <c r="V182" i="4" s="1"/>
  <c r="V186" i="4" a="1"/>
  <c r="V186" i="4" s="1"/>
  <c r="V78" i="4" a="1"/>
  <c r="V78" i="4" s="1"/>
  <c r="V74" i="4" a="1"/>
  <c r="V74" i="4" s="1"/>
  <c r="V62" i="4" a="1"/>
  <c r="V62" i="4" s="1"/>
  <c r="V34" i="4" a="1"/>
  <c r="V34" i="4" s="1"/>
  <c r="V118" i="4" a="1"/>
  <c r="V118" i="4" s="1"/>
  <c r="V146" i="4" a="1"/>
  <c r="V146" i="4" s="1"/>
  <c r="V162" i="4" a="1"/>
  <c r="V162" i="4" s="1"/>
  <c r="V119" i="4" a="1"/>
  <c r="V119" i="4" s="1"/>
  <c r="V143" i="4" a="1"/>
  <c r="V143" i="4" s="1"/>
  <c r="V171" i="4" a="1"/>
  <c r="V171" i="4" s="1"/>
  <c r="V149" i="4" a="1"/>
  <c r="V149" i="4" s="1"/>
  <c r="V169" i="4" a="1"/>
  <c r="V169" i="4" s="1"/>
  <c r="V58" i="4" a="1"/>
  <c r="V58" i="4" s="1"/>
  <c r="V30" i="4" a="1"/>
  <c r="V30" i="4" s="1"/>
  <c r="V134" i="4" a="1"/>
  <c r="V134" i="4" s="1"/>
  <c r="V174" i="4" a="1"/>
  <c r="V174" i="4" s="1"/>
  <c r="O5" i="4"/>
  <c r="O4" i="4" s="1"/>
  <c r="O8" i="5"/>
  <c r="AC9" i="4"/>
  <c r="V6" i="4"/>
  <c r="H4" i="5"/>
  <c r="A10" i="8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l="1"/>
  <c r="C212" i="8"/>
  <c r="AX5" i="4" s="1"/>
  <c r="AC79" i="4" a="1"/>
  <c r="AC79" i="4" s="1"/>
  <c r="AC31" i="4" a="1"/>
  <c r="AC31" i="4" s="1"/>
  <c r="AC113" i="4" a="1"/>
  <c r="AC113" i="4" s="1"/>
  <c r="AC125" i="4" a="1"/>
  <c r="AC125" i="4" s="1"/>
  <c r="AC92" i="4" a="1"/>
  <c r="AC92" i="4" s="1"/>
  <c r="AC84" i="4" a="1"/>
  <c r="AC84" i="4" s="1"/>
  <c r="AC72" i="4" a="1"/>
  <c r="AC72" i="4" s="1"/>
  <c r="AC60" i="4" a="1"/>
  <c r="AC60" i="4" s="1"/>
  <c r="AC44" i="4" a="1"/>
  <c r="AC44" i="4" s="1"/>
  <c r="AC40" i="4" a="1"/>
  <c r="AC40" i="4" s="1"/>
  <c r="AC16" i="4" a="1"/>
  <c r="AC16" i="4" s="1"/>
  <c r="AC87" i="4" a="1"/>
  <c r="AC87" i="4" s="1"/>
  <c r="AC47" i="4" a="1"/>
  <c r="AC47" i="4" s="1"/>
  <c r="AC27" i="4" a="1"/>
  <c r="AC27" i="4" s="1"/>
  <c r="AC189" i="4" a="1"/>
  <c r="AC189" i="4" s="1"/>
  <c r="AC100" i="4" a="1"/>
  <c r="AC100" i="4" s="1"/>
  <c r="AC88" i="4" a="1"/>
  <c r="AC88" i="4" s="1"/>
  <c r="AC80" i="4" a="1"/>
  <c r="AC80" i="4" s="1"/>
  <c r="AC76" i="4" a="1"/>
  <c r="AC76" i="4" s="1"/>
  <c r="AC68" i="4" a="1"/>
  <c r="AC68" i="4" s="1"/>
  <c r="AC64" i="4" a="1"/>
  <c r="AC64" i="4" s="1"/>
  <c r="AC56" i="4" a="1"/>
  <c r="AC56" i="4" s="1"/>
  <c r="AC48" i="4" a="1"/>
  <c r="AC48" i="4" s="1"/>
  <c r="AC24" i="4" a="1"/>
  <c r="AC24" i="4" s="1"/>
  <c r="AC104" i="4" a="1"/>
  <c r="AC104" i="4" s="1"/>
  <c r="AC112" i="4" a="1"/>
  <c r="AC112" i="4" s="1"/>
  <c r="AC129" i="4" a="1"/>
  <c r="AC129" i="4" s="1"/>
  <c r="AC141" i="4" a="1"/>
  <c r="AC141" i="4" s="1"/>
  <c r="AC28" i="4" a="1"/>
  <c r="AC28" i="4" s="1"/>
  <c r="AC20" i="4" a="1"/>
  <c r="AC20" i="4" s="1"/>
  <c r="AC144" i="4" a="1"/>
  <c r="AC144" i="4" s="1"/>
  <c r="AC164" i="4" a="1"/>
  <c r="AC164" i="4" s="1"/>
  <c r="AC172" i="4" a="1"/>
  <c r="AC172" i="4" s="1"/>
  <c r="AC67" i="4" a="1"/>
  <c r="AC67" i="4" s="1"/>
  <c r="AC35" i="4" a="1"/>
  <c r="AC35" i="4" s="1"/>
  <c r="AC23" i="4" a="1"/>
  <c r="AC23" i="4" s="1"/>
  <c r="AC12" i="4" a="1"/>
  <c r="AC12" i="4" s="1"/>
  <c r="AC128" i="4" a="1"/>
  <c r="AC128" i="4" s="1"/>
  <c r="AC136" i="4" a="1"/>
  <c r="AC136" i="4" s="1"/>
  <c r="AC140" i="4" a="1"/>
  <c r="AC140" i="4" s="1"/>
  <c r="AC168" i="4" a="1"/>
  <c r="AC168" i="4" s="1"/>
  <c r="AC176" i="4" a="1"/>
  <c r="AC176" i="4" s="1"/>
  <c r="AC184" i="4" a="1"/>
  <c r="AC184" i="4" s="1"/>
  <c r="AC188" i="4" a="1"/>
  <c r="AC188" i="4" s="1"/>
  <c r="AC95" i="4" a="1"/>
  <c r="AC95" i="4" s="1"/>
  <c r="AC91" i="4" a="1"/>
  <c r="AC91" i="4" s="1"/>
  <c r="AC71" i="4" a="1"/>
  <c r="AC71" i="4" s="1"/>
  <c r="AC55" i="4" a="1"/>
  <c r="AC55" i="4" s="1"/>
  <c r="AC121" i="4" a="1"/>
  <c r="AC121" i="4" s="1"/>
  <c r="AC181" i="4" a="1"/>
  <c r="AC181" i="4" s="1"/>
  <c r="AC97" i="4" a="1"/>
  <c r="AC97" i="4" s="1"/>
  <c r="AC85" i="4" a="1"/>
  <c r="AC85" i="4" s="1"/>
  <c r="AC36" i="4" a="1"/>
  <c r="AC36" i="4" s="1"/>
  <c r="AC32" i="4" a="1"/>
  <c r="AC32" i="4" s="1"/>
  <c r="AC156" i="4" a="1"/>
  <c r="AC156" i="4" s="1"/>
  <c r="AC160" i="4" a="1"/>
  <c r="AC160" i="4" s="1"/>
  <c r="AC59" i="4" a="1"/>
  <c r="AC59" i="4" s="1"/>
  <c r="AC51" i="4" a="1"/>
  <c r="AC51" i="4" s="1"/>
  <c r="AC116" i="4" a="1"/>
  <c r="AC116" i="4" s="1"/>
  <c r="AC99" i="4" a="1"/>
  <c r="AC99" i="4" s="1"/>
  <c r="AC105" i="4" a="1"/>
  <c r="AC105" i="4" s="1"/>
  <c r="AC137" i="4" a="1"/>
  <c r="AC137" i="4" s="1"/>
  <c r="AC173" i="4" a="1"/>
  <c r="AC173" i="4" s="1"/>
  <c r="AC89" i="4" a="1"/>
  <c r="AC89" i="4" s="1"/>
  <c r="AC77" i="4" a="1"/>
  <c r="AC77" i="4" s="1"/>
  <c r="AC41" i="4" a="1"/>
  <c r="AC41" i="4" s="1"/>
  <c r="AC25" i="4" a="1"/>
  <c r="AC25" i="4" s="1"/>
  <c r="AC17" i="4" a="1"/>
  <c r="AC17" i="4" s="1"/>
  <c r="AC132" i="4" a="1"/>
  <c r="AC132" i="4" s="1"/>
  <c r="AC152" i="4" a="1"/>
  <c r="AC152" i="4" s="1"/>
  <c r="AC180" i="4" a="1"/>
  <c r="AC180" i="4" s="1"/>
  <c r="AC19" i="4" a="1"/>
  <c r="AC19" i="4" s="1"/>
  <c r="AC157" i="4" a="1"/>
  <c r="AC157" i="4" s="1"/>
  <c r="AC185" i="4" a="1"/>
  <c r="AC185" i="4" s="1"/>
  <c r="AC10" i="4" a="1"/>
  <c r="AC10" i="4" s="1"/>
  <c r="AC52" i="4" a="1"/>
  <c r="AC52" i="4" s="1"/>
  <c r="AC124" i="4" a="1"/>
  <c r="AC124" i="4" s="1"/>
  <c r="AC75" i="4" a="1"/>
  <c r="AC75" i="4" s="1"/>
  <c r="AC93" i="4" a="1"/>
  <c r="AC93" i="4" s="1"/>
  <c r="AC65" i="4" a="1"/>
  <c r="AC65" i="4" s="1"/>
  <c r="AC15" i="4" a="1"/>
  <c r="AC15" i="4" s="1"/>
  <c r="AC177" i="4" a="1"/>
  <c r="AC177" i="4" s="1"/>
  <c r="AC101" i="4" a="1"/>
  <c r="AC101" i="4" s="1"/>
  <c r="AC37" i="4" a="1"/>
  <c r="AC37" i="4" s="1"/>
  <c r="AC33" i="4" a="1"/>
  <c r="AC33" i="4" s="1"/>
  <c r="AC21" i="4" a="1"/>
  <c r="AC21" i="4" s="1"/>
  <c r="AC115" i="4" a="1"/>
  <c r="AC115" i="4" s="1"/>
  <c r="AC131" i="4" a="1"/>
  <c r="AC131" i="4" s="1"/>
  <c r="AC135" i="4" a="1"/>
  <c r="AC135" i="4" s="1"/>
  <c r="AC139" i="4" a="1"/>
  <c r="AC139" i="4" s="1"/>
  <c r="AC147" i="4" a="1"/>
  <c r="AC147" i="4" s="1"/>
  <c r="AC159" i="4" a="1"/>
  <c r="AC159" i="4" s="1"/>
  <c r="AC183" i="4" a="1"/>
  <c r="AC183" i="4" s="1"/>
  <c r="AC145" i="4" a="1"/>
  <c r="AC145" i="4" s="1"/>
  <c r="AC153" i="4" a="1"/>
  <c r="AC153" i="4" s="1"/>
  <c r="AC98" i="4" a="1"/>
  <c r="AC98" i="4" s="1"/>
  <c r="AC120" i="4" a="1"/>
  <c r="AC120" i="4" s="1"/>
  <c r="AC11" i="4" a="1"/>
  <c r="AC11" i="4" s="1"/>
  <c r="AC117" i="4" a="1"/>
  <c r="AC117" i="4" s="1"/>
  <c r="AC96" i="4" a="1"/>
  <c r="AC96" i="4" s="1"/>
  <c r="AC29" i="4" a="1"/>
  <c r="AC29" i="4" s="1"/>
  <c r="AC13" i="4" a="1"/>
  <c r="AC13" i="4" s="1"/>
  <c r="AC107" i="4" a="1"/>
  <c r="AC107" i="4" s="1"/>
  <c r="AC111" i="4" a="1"/>
  <c r="AC111" i="4" s="1"/>
  <c r="AC155" i="4" a="1"/>
  <c r="AC155" i="4" s="1"/>
  <c r="AC83" i="4" a="1"/>
  <c r="AC83" i="4" s="1"/>
  <c r="AC43" i="4" a="1"/>
  <c r="AC43" i="4" s="1"/>
  <c r="AC39" i="4" a="1"/>
  <c r="AC39" i="4" s="1"/>
  <c r="AC169" i="4" a="1"/>
  <c r="AC169" i="4" s="1"/>
  <c r="AC90" i="4" a="1"/>
  <c r="AC90" i="4" s="1"/>
  <c r="AC108" i="4" a="1"/>
  <c r="AC108" i="4" s="1"/>
  <c r="AC148" i="4" a="1"/>
  <c r="AC148" i="4" s="1"/>
  <c r="AC61" i="4" a="1"/>
  <c r="AC61" i="4" s="1"/>
  <c r="AC57" i="4" a="1"/>
  <c r="AC57" i="4" s="1"/>
  <c r="AC103" i="4" a="1"/>
  <c r="AC103" i="4" s="1"/>
  <c r="AC123" i="4" a="1"/>
  <c r="AC123" i="4" s="1"/>
  <c r="AC143" i="4" a="1"/>
  <c r="AC143" i="4" s="1"/>
  <c r="AC151" i="4" a="1"/>
  <c r="AC151" i="4" s="1"/>
  <c r="AC167" i="4" a="1"/>
  <c r="AC167" i="4" s="1"/>
  <c r="AC175" i="4" a="1"/>
  <c r="AC175" i="4" s="1"/>
  <c r="AC161" i="4" a="1"/>
  <c r="AC161" i="4" s="1"/>
  <c r="AC86" i="4" a="1"/>
  <c r="AC86" i="4" s="1"/>
  <c r="AC82" i="4" a="1"/>
  <c r="AC82" i="4" s="1"/>
  <c r="AC62" i="4" a="1"/>
  <c r="AC62" i="4" s="1"/>
  <c r="AC46" i="4" a="1"/>
  <c r="AC46" i="4" s="1"/>
  <c r="AC26" i="4" a="1"/>
  <c r="AC26" i="4" s="1"/>
  <c r="AC122" i="4" a="1"/>
  <c r="AC122" i="4" s="1"/>
  <c r="AC126" i="4" a="1"/>
  <c r="AC126" i="4" s="1"/>
  <c r="AC81" i="4" a="1"/>
  <c r="AC81" i="4" s="1"/>
  <c r="AC45" i="4" a="1"/>
  <c r="AC45" i="4" s="1"/>
  <c r="AC149" i="4" a="1"/>
  <c r="AC149" i="4" s="1"/>
  <c r="AC94" i="4" a="1"/>
  <c r="AC94" i="4" s="1"/>
  <c r="AC50" i="4" a="1"/>
  <c r="AC50" i="4" s="1"/>
  <c r="AC118" i="4" a="1"/>
  <c r="AC118" i="4" s="1"/>
  <c r="AC130" i="4" a="1"/>
  <c r="AC130" i="4" s="1"/>
  <c r="AC142" i="4" a="1"/>
  <c r="AC142" i="4" s="1"/>
  <c r="AC146" i="4" a="1"/>
  <c r="AC146" i="4" s="1"/>
  <c r="AC158" i="4" a="1"/>
  <c r="AC158" i="4" s="1"/>
  <c r="AC162" i="4" a="1"/>
  <c r="AC162" i="4" s="1"/>
  <c r="AC178" i="4" a="1"/>
  <c r="AC178" i="4" s="1"/>
  <c r="AC186" i="4" a="1"/>
  <c r="AC186" i="4" s="1"/>
  <c r="AC190" i="4" a="1"/>
  <c r="AC190" i="4" s="1"/>
  <c r="AC106" i="4" a="1"/>
  <c r="AC106" i="4" s="1"/>
  <c r="AC174" i="4" a="1"/>
  <c r="AC174" i="4" s="1"/>
  <c r="AC63" i="4" a="1"/>
  <c r="AC63" i="4" s="1"/>
  <c r="AC179" i="4" a="1"/>
  <c r="AC179" i="4" s="1"/>
  <c r="AC133" i="4" a="1"/>
  <c r="AC133" i="4" s="1"/>
  <c r="AC78" i="4" a="1"/>
  <c r="AC78" i="4" s="1"/>
  <c r="AC66" i="4" a="1"/>
  <c r="AC66" i="4" s="1"/>
  <c r="AC58" i="4" a="1"/>
  <c r="AC58" i="4" s="1"/>
  <c r="AC54" i="4" a="1"/>
  <c r="AC54" i="4" s="1"/>
  <c r="AC34" i="4" a="1"/>
  <c r="AC34" i="4" s="1"/>
  <c r="AC30" i="4" a="1"/>
  <c r="AC30" i="4" s="1"/>
  <c r="AC18" i="4" a="1"/>
  <c r="AC18" i="4" s="1"/>
  <c r="AC114" i="4" a="1"/>
  <c r="AC114" i="4" s="1"/>
  <c r="AC154" i="4" a="1"/>
  <c r="AC154" i="4" s="1"/>
  <c r="AC109" i="4" a="1"/>
  <c r="AC109" i="4" s="1"/>
  <c r="AC73" i="4" a="1"/>
  <c r="AC73" i="4" s="1"/>
  <c r="AC53" i="4" a="1"/>
  <c r="AC53" i="4" s="1"/>
  <c r="AC49" i="4" a="1"/>
  <c r="AC49" i="4" s="1"/>
  <c r="AC163" i="4" a="1"/>
  <c r="AC163" i="4" s="1"/>
  <c r="AC171" i="4" a="1"/>
  <c r="AC171" i="4" s="1"/>
  <c r="AC187" i="4" a="1"/>
  <c r="AC187" i="4" s="1"/>
  <c r="AC165" i="4" a="1"/>
  <c r="AC165" i="4" s="1"/>
  <c r="AC38" i="4" a="1"/>
  <c r="AC38" i="4" s="1"/>
  <c r="AC22" i="4" a="1"/>
  <c r="AC22" i="4" s="1"/>
  <c r="AC14" i="4" a="1"/>
  <c r="AC14" i="4" s="1"/>
  <c r="AC102" i="4" a="1"/>
  <c r="AC102" i="4" s="1"/>
  <c r="AC110" i="4" a="1"/>
  <c r="AC110" i="4" s="1"/>
  <c r="AC134" i="4" a="1"/>
  <c r="AC134" i="4" s="1"/>
  <c r="AC138" i="4" a="1"/>
  <c r="AC138" i="4" s="1"/>
  <c r="AC150" i="4" a="1"/>
  <c r="AC150" i="4" s="1"/>
  <c r="AC170" i="4" a="1"/>
  <c r="AC170" i="4" s="1"/>
  <c r="AC182" i="4" a="1"/>
  <c r="AC182" i="4" s="1"/>
  <c r="AC69" i="4" a="1"/>
  <c r="AC69" i="4" s="1"/>
  <c r="AC119" i="4" a="1"/>
  <c r="AC119" i="4" s="1"/>
  <c r="AC127" i="4" a="1"/>
  <c r="AC127" i="4" s="1"/>
  <c r="AC74" i="4" a="1"/>
  <c r="AC74" i="4" s="1"/>
  <c r="AC70" i="4" a="1"/>
  <c r="AC70" i="4" s="1"/>
  <c r="AC42" i="4" a="1"/>
  <c r="AC42" i="4" s="1"/>
  <c r="AC166" i="4" a="1"/>
  <c r="AC166" i="4" s="1"/>
  <c r="O100" i="5" a="1"/>
  <c r="O100" i="5" s="1"/>
  <c r="O64" i="5" a="1"/>
  <c r="O64" i="5" s="1"/>
  <c r="O144" i="5" a="1"/>
  <c r="O144" i="5" s="1"/>
  <c r="O180" i="5" a="1"/>
  <c r="O180" i="5" s="1"/>
  <c r="O85" i="5" a="1"/>
  <c r="O85" i="5" s="1"/>
  <c r="O57" i="5" a="1"/>
  <c r="O57" i="5" s="1"/>
  <c r="O49" i="5" a="1"/>
  <c r="O49" i="5" s="1"/>
  <c r="O17" i="5" a="1"/>
  <c r="O17" i="5" s="1"/>
  <c r="O103" i="5" a="1"/>
  <c r="O103" i="5" s="1"/>
  <c r="O127" i="5" a="1"/>
  <c r="O127" i="5" s="1"/>
  <c r="O155" i="5" a="1"/>
  <c r="O155" i="5" s="1"/>
  <c r="O92" i="5" a="1"/>
  <c r="O92" i="5" s="1"/>
  <c r="O84" i="5" a="1"/>
  <c r="O84" i="5" s="1"/>
  <c r="O32" i="5" a="1"/>
  <c r="O32" i="5" s="1"/>
  <c r="O28" i="5" a="1"/>
  <c r="O28" i="5" s="1"/>
  <c r="O152" i="5" a="1"/>
  <c r="O152" i="5" s="1"/>
  <c r="O172" i="5" a="1"/>
  <c r="O172" i="5" s="1"/>
  <c r="O97" i="5" a="1"/>
  <c r="O97" i="5" s="1"/>
  <c r="O65" i="5" a="1"/>
  <c r="O65" i="5" s="1"/>
  <c r="O41" i="5" a="1"/>
  <c r="O41" i="5" s="1"/>
  <c r="O123" i="5" a="1"/>
  <c r="O123" i="5" s="1"/>
  <c r="O135" i="5" a="1"/>
  <c r="O135" i="5" s="1"/>
  <c r="O171" i="5" a="1"/>
  <c r="O171" i="5" s="1"/>
  <c r="O187" i="5" a="1"/>
  <c r="O187" i="5" s="1"/>
  <c r="O87" i="5" a="1"/>
  <c r="O87" i="5" s="1"/>
  <c r="O79" i="5" a="1"/>
  <c r="O79" i="5" s="1"/>
  <c r="O55" i="5" a="1"/>
  <c r="O55" i="5" s="1"/>
  <c r="O56" i="5" a="1"/>
  <c r="O56" i="5" s="1"/>
  <c r="O20" i="5" a="1"/>
  <c r="O20" i="5" s="1"/>
  <c r="O116" i="5" a="1"/>
  <c r="O116" i="5" s="1"/>
  <c r="O160" i="5" a="1"/>
  <c r="O160" i="5" s="1"/>
  <c r="O77" i="5" a="1"/>
  <c r="O77" i="5" s="1"/>
  <c r="O69" i="5" a="1"/>
  <c r="O69" i="5" s="1"/>
  <c r="O25" i="5" a="1"/>
  <c r="O25" i="5" s="1"/>
  <c r="O143" i="5" a="1"/>
  <c r="O143" i="5" s="1"/>
  <c r="O163" i="5" a="1"/>
  <c r="O163" i="5" s="1"/>
  <c r="O99" i="5" a="1"/>
  <c r="O99" i="5" s="1"/>
  <c r="O95" i="5" a="1"/>
  <c r="O95" i="5" s="1"/>
  <c r="O76" i="5" a="1"/>
  <c r="O76" i="5" s="1"/>
  <c r="O48" i="5" a="1"/>
  <c r="O48" i="5" s="1"/>
  <c r="O40" i="5" a="1"/>
  <c r="O40" i="5" s="1"/>
  <c r="O108" i="5" a="1"/>
  <c r="O108" i="5" s="1"/>
  <c r="O128" i="5" a="1"/>
  <c r="O128" i="5" s="1"/>
  <c r="O188" i="5" a="1"/>
  <c r="O188" i="5" s="1"/>
  <c r="O115" i="5" a="1"/>
  <c r="O115" i="5" s="1"/>
  <c r="O147" i="5" a="1"/>
  <c r="O147" i="5" s="1"/>
  <c r="O151" i="5" a="1"/>
  <c r="O151" i="5" s="1"/>
  <c r="O179" i="5" a="1"/>
  <c r="O179" i="5" s="1"/>
  <c r="O91" i="5" a="1"/>
  <c r="O91" i="5" s="1"/>
  <c r="O43" i="5" a="1"/>
  <c r="O43" i="5" s="1"/>
  <c r="O31" i="5" a="1"/>
  <c r="O31" i="5" s="1"/>
  <c r="O23" i="5" a="1"/>
  <c r="O23" i="5" s="1"/>
  <c r="O105" i="5" a="1"/>
  <c r="O105" i="5" s="1"/>
  <c r="O117" i="5" a="1"/>
  <c r="O117" i="5" s="1"/>
  <c r="O121" i="5" a="1"/>
  <c r="O121" i="5" s="1"/>
  <c r="O161" i="5" a="1"/>
  <c r="O161" i="5" s="1"/>
  <c r="O165" i="5" a="1"/>
  <c r="O165" i="5" s="1"/>
  <c r="O177" i="5" a="1"/>
  <c r="O177" i="5" s="1"/>
  <c r="O88" i="5" a="1"/>
  <c r="O88" i="5" s="1"/>
  <c r="O72" i="5" a="1"/>
  <c r="O72" i="5" s="1"/>
  <c r="O68" i="5" a="1"/>
  <c r="O68" i="5" s="1"/>
  <c r="O24" i="5" a="1"/>
  <c r="O24" i="5" s="1"/>
  <c r="O140" i="5" a="1"/>
  <c r="O140" i="5" s="1"/>
  <c r="O93" i="5" a="1"/>
  <c r="O93" i="5" s="1"/>
  <c r="O89" i="5" a="1"/>
  <c r="O89" i="5" s="1"/>
  <c r="O73" i="5" a="1"/>
  <c r="O73" i="5" s="1"/>
  <c r="O37" i="5" a="1"/>
  <c r="O37" i="5" s="1"/>
  <c r="O119" i="5" a="1"/>
  <c r="O119" i="5" s="1"/>
  <c r="O183" i="5" a="1"/>
  <c r="O183" i="5" s="1"/>
  <c r="O94" i="5" a="1"/>
  <c r="O94" i="5" s="1"/>
  <c r="O82" i="5" a="1"/>
  <c r="O82" i="5" s="1"/>
  <c r="O74" i="5" a="1"/>
  <c r="O74" i="5" s="1"/>
  <c r="O66" i="5" a="1"/>
  <c r="O66" i="5" s="1"/>
  <c r="O58" i="5" a="1"/>
  <c r="O58" i="5" s="1"/>
  <c r="O46" i="5" a="1"/>
  <c r="O46" i="5" s="1"/>
  <c r="O42" i="5" a="1"/>
  <c r="O42" i="5" s="1"/>
  <c r="O106" i="5" a="1"/>
  <c r="O106" i="5" s="1"/>
  <c r="O114" i="5" a="1"/>
  <c r="O114" i="5" s="1"/>
  <c r="O130" i="5" a="1"/>
  <c r="O130" i="5" s="1"/>
  <c r="O67" i="5" a="1"/>
  <c r="O67" i="5" s="1"/>
  <c r="O109" i="5" a="1"/>
  <c r="O109" i="5" s="1"/>
  <c r="O125" i="5" a="1"/>
  <c r="O125" i="5" s="1"/>
  <c r="O145" i="5" a="1"/>
  <c r="O145" i="5" s="1"/>
  <c r="O149" i="5" a="1"/>
  <c r="O149" i="5" s="1"/>
  <c r="O173" i="5" a="1"/>
  <c r="O173" i="5" s="1"/>
  <c r="O181" i="5" a="1"/>
  <c r="O181" i="5" s="1"/>
  <c r="O60" i="5" a="1"/>
  <c r="O60" i="5" s="1"/>
  <c r="O52" i="5" a="1"/>
  <c r="O52" i="5" s="1"/>
  <c r="O112" i="5" a="1"/>
  <c r="O112" i="5" s="1"/>
  <c r="O136" i="5" a="1"/>
  <c r="O136" i="5" s="1"/>
  <c r="O168" i="5" a="1"/>
  <c r="O168" i="5" s="1"/>
  <c r="O176" i="5" a="1"/>
  <c r="O176" i="5" s="1"/>
  <c r="O61" i="5" a="1"/>
  <c r="O61" i="5" s="1"/>
  <c r="O53" i="5" a="1"/>
  <c r="O53" i="5" s="1"/>
  <c r="O45" i="5" a="1"/>
  <c r="O45" i="5" s="1"/>
  <c r="O33" i="5" a="1"/>
  <c r="O33" i="5" s="1"/>
  <c r="O167" i="5" a="1"/>
  <c r="O167" i="5" s="1"/>
  <c r="O98" i="5" a="1"/>
  <c r="O98" i="5" s="1"/>
  <c r="O90" i="5" a="1"/>
  <c r="O90" i="5" s="1"/>
  <c r="O38" i="5" a="1"/>
  <c r="O38" i="5" s="1"/>
  <c r="O22" i="5" a="1"/>
  <c r="O22" i="5" s="1"/>
  <c r="O18" i="5" a="1"/>
  <c r="O18" i="5" s="1"/>
  <c r="O118" i="5" a="1"/>
  <c r="O118" i="5" s="1"/>
  <c r="O126" i="5" a="1"/>
  <c r="O126" i="5" s="1"/>
  <c r="O83" i="5" a="1"/>
  <c r="O83" i="5" s="1"/>
  <c r="O75" i="5" a="1"/>
  <c r="O75" i="5" s="1"/>
  <c r="O71" i="5" a="1"/>
  <c r="O71" i="5" s="1"/>
  <c r="O63" i="5" a="1"/>
  <c r="O63" i="5" s="1"/>
  <c r="O47" i="5" a="1"/>
  <c r="O47" i="5" s="1"/>
  <c r="O35" i="5" a="1"/>
  <c r="O35" i="5" s="1"/>
  <c r="O19" i="5" a="1"/>
  <c r="O19" i="5" s="1"/>
  <c r="O129" i="5" a="1"/>
  <c r="O129" i="5" s="1"/>
  <c r="O133" i="5" a="1"/>
  <c r="O133" i="5" s="1"/>
  <c r="O137" i="5" a="1"/>
  <c r="O137" i="5" s="1"/>
  <c r="O153" i="5" a="1"/>
  <c r="O153" i="5" s="1"/>
  <c r="O169" i="5" a="1"/>
  <c r="O169" i="5" s="1"/>
  <c r="O96" i="5" a="1"/>
  <c r="O96" i="5" s="1"/>
  <c r="O104" i="5" a="1"/>
  <c r="O104" i="5" s="1"/>
  <c r="O132" i="5" a="1"/>
  <c r="O132" i="5" s="1"/>
  <c r="O184" i="5" a="1"/>
  <c r="O184" i="5" s="1"/>
  <c r="O29" i="5" a="1"/>
  <c r="O29" i="5" s="1"/>
  <c r="O107" i="5" a="1"/>
  <c r="O107" i="5" s="1"/>
  <c r="O131" i="5" a="1"/>
  <c r="O131" i="5" s="1"/>
  <c r="O159" i="5" a="1"/>
  <c r="O159" i="5" s="1"/>
  <c r="O175" i="5" a="1"/>
  <c r="O175" i="5" s="1"/>
  <c r="O86" i="5" a="1"/>
  <c r="O86" i="5" s="1"/>
  <c r="O54" i="5" a="1"/>
  <c r="O54" i="5" s="1"/>
  <c r="O14" i="5" a="1"/>
  <c r="O14" i="5" s="1"/>
  <c r="O122" i="5" a="1"/>
  <c r="O122" i="5" s="1"/>
  <c r="O134" i="5" a="1"/>
  <c r="O134" i="5" s="1"/>
  <c r="O59" i="5" a="1"/>
  <c r="O59" i="5" s="1"/>
  <c r="O51" i="5" a="1"/>
  <c r="O51" i="5" s="1"/>
  <c r="O39" i="5" a="1"/>
  <c r="O39" i="5" s="1"/>
  <c r="O27" i="5" a="1"/>
  <c r="O27" i="5" s="1"/>
  <c r="O15" i="5" a="1"/>
  <c r="O15" i="5" s="1"/>
  <c r="O101" i="5" a="1"/>
  <c r="O101" i="5" s="1"/>
  <c r="O113" i="5" a="1"/>
  <c r="O113" i="5" s="1"/>
  <c r="O141" i="5" a="1"/>
  <c r="O141" i="5" s="1"/>
  <c r="O157" i="5" a="1"/>
  <c r="O157" i="5" s="1"/>
  <c r="O185" i="5" a="1"/>
  <c r="O185" i="5" s="1"/>
  <c r="O189" i="5" a="1"/>
  <c r="O189" i="5" s="1"/>
  <c r="O80" i="5" a="1"/>
  <c r="O80" i="5" s="1"/>
  <c r="O44" i="5" a="1"/>
  <c r="O44" i="5" s="1"/>
  <c r="O36" i="5" a="1"/>
  <c r="O36" i="5" s="1"/>
  <c r="O16" i="5" a="1"/>
  <c r="O16" i="5" s="1"/>
  <c r="O120" i="5" a="1"/>
  <c r="O120" i="5" s="1"/>
  <c r="O124" i="5" a="1"/>
  <c r="O124" i="5" s="1"/>
  <c r="O148" i="5" a="1"/>
  <c r="O148" i="5" s="1"/>
  <c r="O156" i="5" a="1"/>
  <c r="O156" i="5" s="1"/>
  <c r="O164" i="5" a="1"/>
  <c r="O164" i="5" s="1"/>
  <c r="O81" i="5" a="1"/>
  <c r="O81" i="5" s="1"/>
  <c r="O21" i="5" a="1"/>
  <c r="O21" i="5" s="1"/>
  <c r="O111" i="5" a="1"/>
  <c r="O111" i="5" s="1"/>
  <c r="O139" i="5" a="1"/>
  <c r="O139" i="5" s="1"/>
  <c r="O78" i="5" a="1"/>
  <c r="O78" i="5" s="1"/>
  <c r="O70" i="5" a="1"/>
  <c r="O70" i="5" s="1"/>
  <c r="O62" i="5" a="1"/>
  <c r="O62" i="5" s="1"/>
  <c r="O50" i="5" a="1"/>
  <c r="O50" i="5" s="1"/>
  <c r="O34" i="5" a="1"/>
  <c r="O34" i="5" s="1"/>
  <c r="O30" i="5" a="1"/>
  <c r="O30" i="5" s="1"/>
  <c r="O26" i="5" a="1"/>
  <c r="O26" i="5" s="1"/>
  <c r="O102" i="5" a="1"/>
  <c r="O102" i="5" s="1"/>
  <c r="O110" i="5" a="1"/>
  <c r="O110" i="5" s="1"/>
  <c r="O142" i="5" a="1"/>
  <c r="O142" i="5" s="1"/>
  <c r="O170" i="5" a="1"/>
  <c r="O170" i="5" s="1"/>
  <c r="O174" i="5" a="1"/>
  <c r="O174" i="5" s="1"/>
  <c r="O186" i="5" a="1"/>
  <c r="O186" i="5" s="1"/>
  <c r="O162" i="5" a="1"/>
  <c r="O162" i="5" s="1"/>
  <c r="O150" i="5" a="1"/>
  <c r="O150" i="5" s="1"/>
  <c r="O166" i="5" a="1"/>
  <c r="O166" i="5" s="1"/>
  <c r="O138" i="5" a="1"/>
  <c r="O138" i="5" s="1"/>
  <c r="O146" i="5" a="1"/>
  <c r="O146" i="5" s="1"/>
  <c r="O154" i="5" a="1"/>
  <c r="O154" i="5" s="1"/>
  <c r="O158" i="5" a="1"/>
  <c r="O158" i="5" s="1"/>
  <c r="O178" i="5" a="1"/>
  <c r="O178" i="5" s="1"/>
  <c r="O182" i="5" a="1"/>
  <c r="O182" i="5" s="1"/>
  <c r="O11" i="5" a="1"/>
  <c r="O11" i="5" s="1"/>
  <c r="O9" i="5" a="1"/>
  <c r="O9" i="5" s="1"/>
  <c r="O10" i="5" a="1"/>
  <c r="O10" i="5" s="1"/>
  <c r="O12" i="5" a="1"/>
  <c r="O12" i="5" s="1"/>
  <c r="O13" i="5" a="1"/>
  <c r="O13" i="5" s="1"/>
  <c r="C203" i="8"/>
  <c r="AZ9" i="4" s="1"/>
  <c r="C85" i="8"/>
  <c r="C38" i="8"/>
  <c r="L5" i="9" s="1"/>
  <c r="V5" i="4"/>
  <c r="V4" i="4" s="1"/>
  <c r="V8" i="5"/>
  <c r="AJ9" i="4"/>
  <c r="AC6" i="4"/>
  <c r="C11" i="8"/>
  <c r="C10" i="7" s="1"/>
  <c r="C36" i="8"/>
  <c r="I6" i="9" s="1"/>
  <c r="C28" i="8"/>
  <c r="C22" i="8"/>
  <c r="C30" i="8"/>
  <c r="L6" i="9" s="1"/>
  <c r="C13" i="8"/>
  <c r="C14" i="7" s="1"/>
  <c r="C16" i="8"/>
  <c r="D17" i="7" s="1"/>
  <c r="C24" i="8"/>
  <c r="C32" i="8"/>
  <c r="B5" i="9" s="1"/>
  <c r="C20" i="8"/>
  <c r="C18" i="8"/>
  <c r="C26" i="8"/>
  <c r="C34" i="8"/>
  <c r="G6" i="9" s="1"/>
  <c r="C10" i="8"/>
  <c r="C3" i="7" s="1"/>
  <c r="C12" i="8"/>
  <c r="C14" i="8"/>
  <c r="C15" i="8"/>
  <c r="C17" i="8"/>
  <c r="D19" i="7" s="1"/>
  <c r="C19" i="8"/>
  <c r="C21" i="8"/>
  <c r="C23" i="8"/>
  <c r="C25" i="8"/>
  <c r="C27" i="8"/>
  <c r="C29" i="8"/>
  <c r="B2" i="9" s="1"/>
  <c r="C31" i="8"/>
  <c r="L7" i="9" s="1"/>
  <c r="C35" i="8"/>
  <c r="H6" i="9" s="1"/>
  <c r="C33" i="8"/>
  <c r="F6" i="9" s="1"/>
  <c r="A214" i="8" l="1"/>
  <c r="A215" i="8" s="1"/>
  <c r="A216" i="8" s="1"/>
  <c r="A217" i="8" s="1"/>
  <c r="C213" i="8"/>
  <c r="AZ5" i="4" s="1"/>
  <c r="V76" i="5" a="1"/>
  <c r="V76" i="5" s="1"/>
  <c r="V32" i="5" a="1"/>
  <c r="V32" i="5" s="1"/>
  <c r="V108" i="5" a="1"/>
  <c r="V108" i="5" s="1"/>
  <c r="V152" i="5" a="1"/>
  <c r="V152" i="5" s="1"/>
  <c r="V103" i="5" a="1"/>
  <c r="V103" i="5" s="1"/>
  <c r="V135" i="5" a="1"/>
  <c r="V135" i="5" s="1"/>
  <c r="V95" i="5" a="1"/>
  <c r="V95" i="5" s="1"/>
  <c r="V56" i="5" a="1"/>
  <c r="V56" i="5" s="1"/>
  <c r="V160" i="5" a="1"/>
  <c r="V160" i="5" s="1"/>
  <c r="V180" i="5" a="1"/>
  <c r="V180" i="5" s="1"/>
  <c r="V188" i="5" a="1"/>
  <c r="V188" i="5" s="1"/>
  <c r="V77" i="5" a="1"/>
  <c r="V77" i="5" s="1"/>
  <c r="V69" i="5" a="1"/>
  <c r="V69" i="5" s="1"/>
  <c r="V65" i="5" a="1"/>
  <c r="V65" i="5" s="1"/>
  <c r="V41" i="5" a="1"/>
  <c r="V41" i="5" s="1"/>
  <c r="V25" i="5" a="1"/>
  <c r="V25" i="5" s="1"/>
  <c r="V123" i="5" a="1"/>
  <c r="V123" i="5" s="1"/>
  <c r="V143" i="5" a="1"/>
  <c r="V143" i="5" s="1"/>
  <c r="V155" i="5" a="1"/>
  <c r="V155" i="5" s="1"/>
  <c r="V187" i="5" a="1"/>
  <c r="V187" i="5" s="1"/>
  <c r="V91" i="5" a="1"/>
  <c r="V91" i="5" s="1"/>
  <c r="V87" i="5" a="1"/>
  <c r="V87" i="5" s="1"/>
  <c r="V83" i="5" a="1"/>
  <c r="V83" i="5" s="1"/>
  <c r="V71" i="5" a="1"/>
  <c r="V71" i="5" s="1"/>
  <c r="V100" i="5" a="1"/>
  <c r="V100" i="5" s="1"/>
  <c r="V92" i="5" a="1"/>
  <c r="V92" i="5" s="1"/>
  <c r="V84" i="5" a="1"/>
  <c r="V84" i="5" s="1"/>
  <c r="V64" i="5" a="1"/>
  <c r="V64" i="5" s="1"/>
  <c r="V48" i="5" a="1"/>
  <c r="V48" i="5" s="1"/>
  <c r="V40" i="5" a="1"/>
  <c r="V40" i="5" s="1"/>
  <c r="V116" i="5" a="1"/>
  <c r="V116" i="5" s="1"/>
  <c r="V128" i="5" a="1"/>
  <c r="V128" i="5" s="1"/>
  <c r="V85" i="5" a="1"/>
  <c r="V85" i="5" s="1"/>
  <c r="V49" i="5" a="1"/>
  <c r="V49" i="5" s="1"/>
  <c r="V17" i="5" a="1"/>
  <c r="V17" i="5" s="1"/>
  <c r="V115" i="5" a="1"/>
  <c r="V115" i="5" s="1"/>
  <c r="V151" i="5" a="1"/>
  <c r="V151" i="5" s="1"/>
  <c r="V163" i="5" a="1"/>
  <c r="V163" i="5" s="1"/>
  <c r="V171" i="5" a="1"/>
  <c r="V171" i="5" s="1"/>
  <c r="V179" i="5" a="1"/>
  <c r="V179" i="5" s="1"/>
  <c r="V79" i="5" a="1"/>
  <c r="V79" i="5" s="1"/>
  <c r="V28" i="5" a="1"/>
  <c r="V28" i="5" s="1"/>
  <c r="V20" i="5" a="1"/>
  <c r="V20" i="5" s="1"/>
  <c r="V144" i="5" a="1"/>
  <c r="V144" i="5" s="1"/>
  <c r="V172" i="5" a="1"/>
  <c r="V172" i="5" s="1"/>
  <c r="V97" i="5" a="1"/>
  <c r="V97" i="5" s="1"/>
  <c r="V57" i="5" a="1"/>
  <c r="V57" i="5" s="1"/>
  <c r="V127" i="5" a="1"/>
  <c r="V127" i="5" s="1"/>
  <c r="V147" i="5" a="1"/>
  <c r="V147" i="5" s="1"/>
  <c r="V99" i="5" a="1"/>
  <c r="V99" i="5" s="1"/>
  <c r="V67" i="5" a="1"/>
  <c r="V67" i="5" s="1"/>
  <c r="V63" i="5" a="1"/>
  <c r="V63" i="5" s="1"/>
  <c r="V55" i="5" a="1"/>
  <c r="V55" i="5" s="1"/>
  <c r="V113" i="5" a="1"/>
  <c r="V113" i="5" s="1"/>
  <c r="V117" i="5" a="1"/>
  <c r="V117" i="5" s="1"/>
  <c r="V129" i="5" a="1"/>
  <c r="V129" i="5" s="1"/>
  <c r="V145" i="5" a="1"/>
  <c r="V145" i="5" s="1"/>
  <c r="V149" i="5" a="1"/>
  <c r="V149" i="5" s="1"/>
  <c r="V165" i="5" a="1"/>
  <c r="V165" i="5" s="1"/>
  <c r="V173" i="5" a="1"/>
  <c r="V173" i="5" s="1"/>
  <c r="V177" i="5" a="1"/>
  <c r="V177" i="5" s="1"/>
  <c r="V181" i="5" a="1"/>
  <c r="V181" i="5" s="1"/>
  <c r="V80" i="5" a="1"/>
  <c r="V80" i="5" s="1"/>
  <c r="V60" i="5" a="1"/>
  <c r="V60" i="5" s="1"/>
  <c r="V24" i="5" a="1"/>
  <c r="V24" i="5" s="1"/>
  <c r="V16" i="5" a="1"/>
  <c r="V16" i="5" s="1"/>
  <c r="V104" i="5" a="1"/>
  <c r="V104" i="5" s="1"/>
  <c r="V140" i="5" a="1"/>
  <c r="V140" i="5" s="1"/>
  <c r="V93" i="5" a="1"/>
  <c r="V93" i="5" s="1"/>
  <c r="V81" i="5" a="1"/>
  <c r="V81" i="5" s="1"/>
  <c r="V45" i="5" a="1"/>
  <c r="V45" i="5" s="1"/>
  <c r="V33" i="5" a="1"/>
  <c r="V33" i="5" s="1"/>
  <c r="V107" i="5" a="1"/>
  <c r="V107" i="5" s="1"/>
  <c r="V119" i="5" a="1"/>
  <c r="V119" i="5" s="1"/>
  <c r="V167" i="5" a="1"/>
  <c r="V167" i="5" s="1"/>
  <c r="V98" i="5" a="1"/>
  <c r="V98" i="5" s="1"/>
  <c r="V94" i="5" a="1"/>
  <c r="V94" i="5" s="1"/>
  <c r="V62" i="5" a="1"/>
  <c r="V62" i="5" s="1"/>
  <c r="V58" i="5" a="1"/>
  <c r="V58" i="5" s="1"/>
  <c r="V54" i="5" a="1"/>
  <c r="V54" i="5" s="1"/>
  <c r="V46" i="5" a="1"/>
  <c r="V46" i="5" s="1"/>
  <c r="V42" i="5" a="1"/>
  <c r="V42" i="5" s="1"/>
  <c r="V26" i="5" a="1"/>
  <c r="V26" i="5" s="1"/>
  <c r="V102" i="5" a="1"/>
  <c r="V102" i="5" s="1"/>
  <c r="V118" i="5" a="1"/>
  <c r="V118" i="5" s="1"/>
  <c r="V134" i="5" a="1"/>
  <c r="V134" i="5" s="1"/>
  <c r="V75" i="5" a="1"/>
  <c r="V75" i="5" s="1"/>
  <c r="V51" i="5" a="1"/>
  <c r="V51" i="5" s="1"/>
  <c r="V47" i="5" a="1"/>
  <c r="V47" i="5" s="1"/>
  <c r="V39" i="5" a="1"/>
  <c r="V39" i="5" s="1"/>
  <c r="V31" i="5" a="1"/>
  <c r="V31" i="5" s="1"/>
  <c r="V23" i="5" a="1"/>
  <c r="V23" i="5" s="1"/>
  <c r="V19" i="5" a="1"/>
  <c r="V19" i="5" s="1"/>
  <c r="V133" i="5" a="1"/>
  <c r="V133" i="5" s="1"/>
  <c r="V189" i="5" a="1"/>
  <c r="V189" i="5" s="1"/>
  <c r="V124" i="5" a="1"/>
  <c r="V124" i="5" s="1"/>
  <c r="V132" i="5" a="1"/>
  <c r="V132" i="5" s="1"/>
  <c r="V89" i="5" a="1"/>
  <c r="V89" i="5" s="1"/>
  <c r="V73" i="5" a="1"/>
  <c r="V73" i="5" s="1"/>
  <c r="V53" i="5" a="1"/>
  <c r="V53" i="5" s="1"/>
  <c r="V37" i="5" a="1"/>
  <c r="V37" i="5" s="1"/>
  <c r="V21" i="5" a="1"/>
  <c r="V21" i="5" s="1"/>
  <c r="V131" i="5" a="1"/>
  <c r="V131" i="5" s="1"/>
  <c r="V86" i="5" a="1"/>
  <c r="V86" i="5" s="1"/>
  <c r="V78" i="5" a="1"/>
  <c r="V78" i="5" s="1"/>
  <c r="V70" i="5" a="1"/>
  <c r="V70" i="5" s="1"/>
  <c r="V66" i="5" a="1"/>
  <c r="V66" i="5" s="1"/>
  <c r="V50" i="5" a="1"/>
  <c r="V50" i="5" s="1"/>
  <c r="V22" i="5" a="1"/>
  <c r="V22" i="5" s="1"/>
  <c r="V114" i="5" a="1"/>
  <c r="V114" i="5" s="1"/>
  <c r="V130" i="5" a="1"/>
  <c r="V130" i="5" s="1"/>
  <c r="V59" i="5" a="1"/>
  <c r="V59" i="5" s="1"/>
  <c r="V27" i="5" a="1"/>
  <c r="V27" i="5" s="1"/>
  <c r="V101" i="5" a="1"/>
  <c r="V101" i="5" s="1"/>
  <c r="V105" i="5" a="1"/>
  <c r="V105" i="5" s="1"/>
  <c r="V121" i="5" a="1"/>
  <c r="V121" i="5" s="1"/>
  <c r="V125" i="5" a="1"/>
  <c r="V125" i="5" s="1"/>
  <c r="V137" i="5" a="1"/>
  <c r="V137" i="5" s="1"/>
  <c r="V141" i="5" a="1"/>
  <c r="V141" i="5" s="1"/>
  <c r="V153" i="5" a="1"/>
  <c r="V153" i="5" s="1"/>
  <c r="V157" i="5" a="1"/>
  <c r="V157" i="5" s="1"/>
  <c r="V96" i="5" a="1"/>
  <c r="V96" i="5" s="1"/>
  <c r="V88" i="5" a="1"/>
  <c r="V88" i="5" s="1"/>
  <c r="V72" i="5" a="1"/>
  <c r="V72" i="5" s="1"/>
  <c r="V68" i="5" a="1"/>
  <c r="V68" i="5" s="1"/>
  <c r="V36" i="5" a="1"/>
  <c r="V36" i="5" s="1"/>
  <c r="V112" i="5" a="1"/>
  <c r="V112" i="5" s="1"/>
  <c r="V136" i="5" a="1"/>
  <c r="V136" i="5" s="1"/>
  <c r="V148" i="5" a="1"/>
  <c r="V148" i="5" s="1"/>
  <c r="V156" i="5" a="1"/>
  <c r="V156" i="5" s="1"/>
  <c r="V164" i="5" a="1"/>
  <c r="V164" i="5" s="1"/>
  <c r="V176" i="5" a="1"/>
  <c r="V176" i="5" s="1"/>
  <c r="V184" i="5" a="1"/>
  <c r="V184" i="5" s="1"/>
  <c r="V61" i="5" a="1"/>
  <c r="V61" i="5" s="1"/>
  <c r="V29" i="5" a="1"/>
  <c r="V29" i="5" s="1"/>
  <c r="V175" i="5" a="1"/>
  <c r="V175" i="5" s="1"/>
  <c r="V183" i="5" a="1"/>
  <c r="V183" i="5" s="1"/>
  <c r="V90" i="5" a="1"/>
  <c r="V90" i="5" s="1"/>
  <c r="V74" i="5" a="1"/>
  <c r="V74" i="5" s="1"/>
  <c r="V34" i="5" a="1"/>
  <c r="V34" i="5" s="1"/>
  <c r="V18" i="5" a="1"/>
  <c r="V18" i="5" s="1"/>
  <c r="V106" i="5" a="1"/>
  <c r="V106" i="5" s="1"/>
  <c r="V122" i="5" a="1"/>
  <c r="V122" i="5" s="1"/>
  <c r="V126" i="5" a="1"/>
  <c r="V126" i="5" s="1"/>
  <c r="V43" i="5" a="1"/>
  <c r="V43" i="5" s="1"/>
  <c r="V35" i="5" a="1"/>
  <c r="V35" i="5" s="1"/>
  <c r="V15" i="5" a="1"/>
  <c r="V15" i="5" s="1"/>
  <c r="V109" i="5" a="1"/>
  <c r="V109" i="5" s="1"/>
  <c r="V161" i="5" a="1"/>
  <c r="V161" i="5" s="1"/>
  <c r="V169" i="5" a="1"/>
  <c r="V169" i="5" s="1"/>
  <c r="V185" i="5" a="1"/>
  <c r="V185" i="5" s="1"/>
  <c r="V52" i="5" a="1"/>
  <c r="V52" i="5" s="1"/>
  <c r="V44" i="5" a="1"/>
  <c r="V44" i="5" s="1"/>
  <c r="V120" i="5" a="1"/>
  <c r="V120" i="5" s="1"/>
  <c r="V168" i="5" a="1"/>
  <c r="V168" i="5" s="1"/>
  <c r="V111" i="5" a="1"/>
  <c r="V111" i="5" s="1"/>
  <c r="V139" i="5" a="1"/>
  <c r="V139" i="5" s="1"/>
  <c r="V159" i="5" a="1"/>
  <c r="V159" i="5" s="1"/>
  <c r="V82" i="5" a="1"/>
  <c r="V82" i="5" s="1"/>
  <c r="V38" i="5" a="1"/>
  <c r="V38" i="5" s="1"/>
  <c r="V30" i="5" a="1"/>
  <c r="V30" i="5" s="1"/>
  <c r="V14" i="5" a="1"/>
  <c r="V14" i="5" s="1"/>
  <c r="V110" i="5" a="1"/>
  <c r="V110" i="5" s="1"/>
  <c r="V150" i="5" a="1"/>
  <c r="V150" i="5" s="1"/>
  <c r="V162" i="5" a="1"/>
  <c r="V162" i="5" s="1"/>
  <c r="V170" i="5" a="1"/>
  <c r="V170" i="5" s="1"/>
  <c r="V178" i="5" a="1"/>
  <c r="V178" i="5" s="1"/>
  <c r="V146" i="5" a="1"/>
  <c r="V146" i="5" s="1"/>
  <c r="V158" i="5" a="1"/>
  <c r="V158" i="5" s="1"/>
  <c r="V166" i="5" a="1"/>
  <c r="V166" i="5" s="1"/>
  <c r="V174" i="5" a="1"/>
  <c r="V174" i="5" s="1"/>
  <c r="V182" i="5" a="1"/>
  <c r="V182" i="5" s="1"/>
  <c r="V186" i="5" a="1"/>
  <c r="V186" i="5" s="1"/>
  <c r="V142" i="5" a="1"/>
  <c r="V142" i="5" s="1"/>
  <c r="V154" i="5" a="1"/>
  <c r="V154" i="5" s="1"/>
  <c r="V138" i="5" a="1"/>
  <c r="V138" i="5" s="1"/>
  <c r="V11" i="5" a="1"/>
  <c r="V11" i="5" s="1"/>
  <c r="V12" i="5" a="1"/>
  <c r="V12" i="5" s="1"/>
  <c r="V13" i="5" a="1"/>
  <c r="V13" i="5" s="1"/>
  <c r="V10" i="5" a="1"/>
  <c r="V10" i="5" s="1"/>
  <c r="V9" i="5" a="1"/>
  <c r="V9" i="5" s="1"/>
  <c r="C86" i="8"/>
  <c r="C44" i="8"/>
  <c r="L13" i="9" s="1"/>
  <c r="O4" i="5"/>
  <c r="O5" i="5" s="1"/>
  <c r="AQ9" i="4"/>
  <c r="AC5" i="4"/>
  <c r="AC4" i="4" s="1"/>
  <c r="C78" i="8"/>
  <c r="O9" i="9" s="1"/>
  <c r="C12" i="7"/>
  <c r="C1" i="8"/>
  <c r="C37" i="8"/>
  <c r="E6" i="9" s="1"/>
  <c r="C39" i="8"/>
  <c r="L8" i="9" s="1"/>
  <c r="C40" i="8"/>
  <c r="L9" i="9" s="1"/>
  <c r="A218" i="8" l="1"/>
  <c r="C217" i="8"/>
  <c r="I5" i="11" s="1"/>
  <c r="C87" i="8"/>
  <c r="V4" i="5"/>
  <c r="V5" i="5" s="1"/>
  <c r="C79" i="8"/>
  <c r="O10" i="9" s="1"/>
  <c r="A9" i="4"/>
  <c r="A9" i="1"/>
  <c r="B9" i="1"/>
  <c r="B9" i="4"/>
  <c r="B8" i="5" s="1"/>
  <c r="C41" i="8"/>
  <c r="L10" i="9" s="1"/>
  <c r="A219" i="8" l="1"/>
  <c r="C218" i="8"/>
  <c r="J5" i="11" s="1"/>
  <c r="C88" i="8"/>
  <c r="C80" i="8"/>
  <c r="O11" i="9" s="1"/>
  <c r="C42" i="8"/>
  <c r="L11" i="9" s="1"/>
  <c r="A220" i="8" l="1"/>
  <c r="C219" i="8"/>
  <c r="K5" i="11" s="1"/>
  <c r="C89" i="8"/>
  <c r="C82" i="8"/>
  <c r="O13" i="9" s="1"/>
  <c r="C81" i="8"/>
  <c r="O12" i="9" s="1"/>
  <c r="C43" i="8"/>
  <c r="L12" i="9" s="1"/>
  <c r="A221" i="8" l="1"/>
  <c r="C220" i="8"/>
  <c r="L5" i="11" s="1"/>
  <c r="C90" i="8"/>
  <c r="C45" i="8"/>
  <c r="A222" i="8" l="1"/>
  <c r="C221" i="8"/>
  <c r="M5" i="11" s="1"/>
  <c r="C91" i="8"/>
  <c r="V5" i="9"/>
  <c r="C46" i="8"/>
  <c r="V6" i="9" s="1"/>
  <c r="A223" i="8" l="1"/>
  <c r="C222" i="8"/>
  <c r="O5" i="11" s="1"/>
  <c r="C92" i="8"/>
  <c r="C47" i="8"/>
  <c r="W6" i="9" s="1"/>
  <c r="A224" i="8" l="1"/>
  <c r="C223" i="8"/>
  <c r="P4" i="11" s="1"/>
  <c r="C93" i="8"/>
  <c r="C48" i="8"/>
  <c r="W7" i="9" s="1"/>
  <c r="A225" i="8" l="1"/>
  <c r="C224" i="8"/>
  <c r="C94" i="8"/>
  <c r="R13" i="9" s="1"/>
  <c r="C49" i="8"/>
  <c r="X7" i="9" s="1"/>
  <c r="A226" i="8" l="1"/>
  <c r="C225" i="8"/>
  <c r="C95" i="8"/>
  <c r="C50" i="8"/>
  <c r="Y7" i="9" s="1"/>
  <c r="A227" i="8" l="1"/>
  <c r="C226" i="8"/>
  <c r="C96" i="8"/>
  <c r="C51" i="8"/>
  <c r="Z6" i="9" s="1"/>
  <c r="A228" i="8" l="1"/>
  <c r="C227" i="8"/>
  <c r="C97" i="8"/>
  <c r="C52" i="8"/>
  <c r="AA6" i="9" s="1"/>
  <c r="A229" i="8" l="1"/>
  <c r="C228" i="8"/>
  <c r="C98" i="8"/>
  <c r="C53" i="8"/>
  <c r="AB6" i="9" s="1"/>
  <c r="A230" i="8" l="1"/>
  <c r="C229" i="8"/>
  <c r="C99" i="8"/>
  <c r="O16" i="9" s="1"/>
  <c r="C54" i="8"/>
  <c r="A231" i="8" l="1"/>
  <c r="C230" i="8"/>
  <c r="C100" i="8"/>
  <c r="O17" i="9" s="1"/>
  <c r="C55" i="8"/>
  <c r="A232" i="8" l="1"/>
  <c r="C231" i="8"/>
  <c r="C101" i="8"/>
  <c r="O18" i="9" s="1"/>
  <c r="C56" i="8"/>
  <c r="C102" i="8" l="1"/>
  <c r="O19" i="9" s="1"/>
  <c r="C57" i="8"/>
  <c r="C103" i="8" l="1"/>
  <c r="C58" i="8"/>
  <c r="C104" i="8" l="1"/>
  <c r="C59" i="8"/>
  <c r="C105" i="8" l="1"/>
  <c r="C106" i="8" l="1"/>
  <c r="C107" i="8" l="1"/>
  <c r="C108" i="8" l="1"/>
  <c r="C109" i="8" l="1"/>
  <c r="C110" i="8" l="1"/>
  <c r="C111" i="8" l="1"/>
  <c r="C112" i="8" l="1"/>
  <c r="C113" i="8" l="1"/>
  <c r="C114" i="8" l="1"/>
  <c r="C115" i="8" l="1"/>
  <c r="C116" i="8" l="1"/>
  <c r="C117" i="8" l="1"/>
  <c r="C118" i="8" l="1"/>
  <c r="C119" i="8" l="1"/>
  <c r="C120" i="8" l="1"/>
  <c r="C121" i="8" l="1"/>
  <c r="C122" i="8" l="1"/>
  <c r="C123" i="8" l="1"/>
  <c r="C124" i="8" l="1"/>
  <c r="C125" i="8" l="1"/>
  <c r="C126" i="8" l="1"/>
  <c r="C127" i="8" l="1"/>
  <c r="C128" i="8" l="1"/>
  <c r="C60" i="8"/>
  <c r="C129" i="8" l="1"/>
  <c r="C61" i="8"/>
  <c r="C130" i="8" l="1"/>
  <c r="C62" i="8"/>
  <c r="AC6" i="9" s="1"/>
  <c r="C131" i="8" l="1"/>
  <c r="C63" i="8"/>
  <c r="C132" i="8" l="1"/>
  <c r="R9" i="9"/>
  <c r="C64" i="8"/>
  <c r="C133" i="8" l="1"/>
  <c r="R10" i="9"/>
  <c r="C65" i="8"/>
  <c r="AD6" i="9" s="1"/>
  <c r="C134" i="8" l="1"/>
  <c r="R11" i="9"/>
  <c r="AL5" i="2" s="1"/>
  <c r="C66" i="8"/>
  <c r="C135" i="8" l="1"/>
  <c r="R12" i="9"/>
  <c r="AM5" i="2" s="1"/>
  <c r="C67" i="8"/>
  <c r="B1" i="8" s="1"/>
  <c r="C136" i="8" l="1"/>
  <c r="C68" i="8"/>
  <c r="C137" i="8" l="1"/>
  <c r="R16" i="9"/>
  <c r="C69" i="8"/>
  <c r="B3" i="8" s="1"/>
  <c r="C138" i="8" l="1"/>
  <c r="R18" i="9"/>
  <c r="R17" i="9"/>
  <c r="C70" i="8"/>
  <c r="B4" i="8" s="1"/>
  <c r="C139" i="8" l="1"/>
  <c r="AH9" i="1"/>
  <c r="C71" i="8"/>
  <c r="B5" i="8" s="1"/>
  <c r="C140" i="8" l="1"/>
  <c r="C72" i="8"/>
  <c r="B6" i="8" s="1"/>
  <c r="C141" i="8" l="1"/>
  <c r="C73" i="8"/>
  <c r="B7" i="8" s="1"/>
  <c r="C142" i="8" l="1"/>
  <c r="C74" i="8"/>
  <c r="A1" i="1" s="1"/>
  <c r="C143" i="8" l="1"/>
  <c r="C75" i="8"/>
  <c r="C144" i="8" l="1"/>
  <c r="X7" i="1"/>
  <c r="C145" i="8" l="1"/>
  <c r="X9" i="1"/>
  <c r="C146" i="8" l="1"/>
  <c r="C76" i="8"/>
  <c r="D7" i="1" s="1"/>
  <c r="C147" i="8" l="1"/>
  <c r="C77" i="8"/>
  <c r="C148" i="8" l="1"/>
  <c r="D9" i="1"/>
  <c r="O8" i="9"/>
  <c r="C83" i="8"/>
  <c r="E9" i="1" s="1"/>
  <c r="C149" i="8" l="1"/>
  <c r="C84" i="8"/>
  <c r="C150" i="8" l="1"/>
  <c r="G9" i="1"/>
  <c r="L21" i="9"/>
  <c r="C151" i="8" l="1"/>
  <c r="H9" i="1"/>
  <c r="O21" i="9"/>
  <c r="F9" i="1"/>
  <c r="C152" i="8" l="1"/>
  <c r="I9" i="1"/>
  <c r="R21" i="9"/>
  <c r="J7" i="1"/>
  <c r="C153" i="8" l="1"/>
  <c r="J9" i="1"/>
  <c r="R8" i="9"/>
  <c r="C154" i="8" l="1"/>
  <c r="K9" i="1"/>
  <c r="L9" i="1"/>
  <c r="C155" i="8" l="1"/>
  <c r="M9" i="1"/>
  <c r="C156" i="8" l="1"/>
  <c r="L19" i="9" s="1"/>
  <c r="L5" i="2" s="1"/>
  <c r="N9" i="1"/>
  <c r="O15" i="9"/>
  <c r="O9" i="1"/>
  <c r="AC5" i="2" l="1"/>
  <c r="D39" i="2"/>
  <c r="C157" i="8"/>
  <c r="P9" i="1"/>
  <c r="C158" i="8" l="1"/>
  <c r="Q7" i="1"/>
  <c r="C159" i="8" l="1"/>
  <c r="Q9" i="1"/>
  <c r="C160" i="8" l="1"/>
  <c r="R9" i="1"/>
  <c r="C161" i="8" l="1"/>
  <c r="X3" i="2" s="1"/>
  <c r="S9" i="1"/>
  <c r="C162" i="8" l="1"/>
  <c r="AF3" i="2" s="1"/>
  <c r="T9" i="1"/>
  <c r="C163" i="8" l="1"/>
  <c r="U7" i="1"/>
  <c r="C164" i="8" l="1"/>
  <c r="AV3" i="2" s="1"/>
  <c r="R15" i="9"/>
  <c r="U9" i="1"/>
  <c r="C165" i="8" l="1"/>
  <c r="V9" i="1"/>
  <c r="W7" i="1"/>
  <c r="C166" i="8" l="1"/>
  <c r="W9" i="1"/>
  <c r="C167" i="8" l="1"/>
  <c r="Y9" i="1"/>
  <c r="C168" i="8" l="1"/>
  <c r="AA1" i="1"/>
  <c r="C169" i="8" l="1"/>
  <c r="AA9" i="1"/>
  <c r="C170" i="8" l="1"/>
  <c r="AB9" i="1"/>
  <c r="C171" i="8" l="1"/>
  <c r="AC7" i="1"/>
  <c r="C172" i="8" l="1"/>
  <c r="AC9" i="1"/>
  <c r="C173" i="8" l="1"/>
  <c r="AD9" i="1"/>
  <c r="C174" i="8" l="1"/>
  <c r="AE7" i="1"/>
  <c r="C175" i="8" l="1"/>
  <c r="AE9" i="1"/>
  <c r="C176" i="8" l="1"/>
  <c r="AF9" i="1"/>
  <c r="C177" i="8" l="1"/>
  <c r="AG9" i="1"/>
  <c r="C178" i="8" l="1"/>
  <c r="AI9" i="1"/>
  <c r="C179" i="8" l="1"/>
  <c r="AJ8" i="1"/>
  <c r="C180" i="8" l="1"/>
  <c r="AO9" i="1"/>
  <c r="C181" i="8" l="1"/>
  <c r="AP9" i="1"/>
  <c r="C182" i="8" l="1"/>
  <c r="AQ8" i="1"/>
  <c r="C183" i="8" l="1"/>
  <c r="AV9" i="1"/>
  <c r="C184" i="8" l="1"/>
  <c r="AW8" i="1"/>
  <c r="C185" i="8" l="1"/>
  <c r="BB9" i="1"/>
  <c r="C186" i="8" l="1"/>
  <c r="BC8" i="1"/>
  <c r="C187" i="8" l="1"/>
  <c r="BH9" i="1"/>
  <c r="C188" i="8" l="1"/>
  <c r="AB3" i="1"/>
  <c r="C189" i="8" l="1"/>
  <c r="AD3" i="1"/>
  <c r="C190" i="8" l="1"/>
  <c r="AB5" i="1"/>
  <c r="C191" i="8" l="1"/>
  <c r="AP3" i="1"/>
  <c r="C192" i="8" l="1"/>
  <c r="AP4" i="1"/>
  <c r="C193" i="8" l="1"/>
  <c r="AP5" i="1"/>
  <c r="C194" i="8" l="1"/>
  <c r="AP6" i="1"/>
  <c r="C195" i="8" l="1"/>
  <c r="L15" i="9"/>
  <c r="C196" i="8" l="1"/>
  <c r="L16" i="9"/>
  <c r="I5" i="2" s="1"/>
  <c r="C197" i="8" l="1"/>
  <c r="L17" i="9"/>
  <c r="J5" i="2" s="1"/>
  <c r="C198" i="8" l="1"/>
  <c r="L18" i="9"/>
  <c r="K5" i="2" s="1"/>
  <c r="A1" i="2"/>
  <c r="C199" i="8" l="1"/>
  <c r="AU8" i="4" s="1"/>
  <c r="B3" i="2"/>
  <c r="C200" i="8" l="1"/>
  <c r="AU9" i="4" s="1"/>
  <c r="I3" i="2"/>
  <c r="C201" i="8" l="1"/>
  <c r="AV9" i="4" s="1"/>
  <c r="R3" i="2"/>
  <c r="C202" i="8" l="1"/>
  <c r="AX8" i="4" s="1"/>
  <c r="AO3" i="2"/>
  <c r="C204" i="8" l="1"/>
  <c r="B33" i="2"/>
  <c r="X33" i="2"/>
  <c r="C205" i="8" l="1"/>
  <c r="AI33" i="2"/>
  <c r="L33" i="2"/>
  <c r="C206" i="8" l="1"/>
  <c r="B5" i="2"/>
  <c r="R22" i="9"/>
  <c r="C207" i="8" l="1"/>
  <c r="C5" i="2"/>
  <c r="R23" i="9"/>
  <c r="D5" i="2"/>
  <c r="AR5" i="2" s="1"/>
  <c r="AZ5" i="2" s="1"/>
  <c r="C208" i="8" l="1"/>
  <c r="R5" i="2"/>
  <c r="C209" i="8" l="1"/>
  <c r="S5" i="2"/>
  <c r="C210" i="8" l="1"/>
  <c r="T5" i="2"/>
  <c r="T6" i="2" s="1"/>
  <c r="C211" i="8" l="1"/>
  <c r="AX4" i="4" s="1"/>
  <c r="U5" i="2"/>
  <c r="C214" i="8" l="1"/>
  <c r="B2" i="11" s="1"/>
  <c r="AO5" i="2"/>
  <c r="C215" i="8" l="1"/>
  <c r="B5" i="11" s="1"/>
  <c r="AP5" i="2"/>
  <c r="C232" i="8" l="1"/>
  <c r="C216" i="8"/>
  <c r="H5" i="11" s="1"/>
  <c r="AQ5" i="2"/>
  <c r="AF5" i="2" l="1"/>
  <c r="AG5" i="2" l="1"/>
  <c r="AH5" i="2" l="1"/>
  <c r="AI5" i="2" l="1"/>
  <c r="AJ5" i="2" l="1"/>
  <c r="AK5" i="2" l="1"/>
  <c r="A1" i="4" l="1"/>
  <c r="A1" i="5" l="1"/>
  <c r="E8" i="4" l="1"/>
  <c r="E7" i="5" s="1"/>
  <c r="K8" i="4" l="1"/>
  <c r="K9" i="4" l="1"/>
  <c r="R8" i="4" l="1"/>
  <c r="R9" i="4" l="1"/>
  <c r="Y8" i="4" l="1"/>
  <c r="Y9" i="4" l="1"/>
  <c r="AF8" i="4" l="1"/>
  <c r="AF9" i="4" l="1"/>
  <c r="AL9" i="4" l="1"/>
  <c r="AM8" i="4" l="1"/>
  <c r="D8" i="5" l="1"/>
  <c r="Y7" i="5" l="1"/>
  <c r="Y8" i="5" l="1"/>
  <c r="Z8" i="5" l="1"/>
  <c r="AA8" i="5" l="1"/>
  <c r="AB8" i="5" l="1"/>
  <c r="AC8" i="5" l="1"/>
  <c r="AJ99" i="3" l="1"/>
  <c r="AI99" i="3"/>
  <c r="AH99" i="3"/>
  <c r="AG99" i="3"/>
  <c r="AF99" i="3"/>
  <c r="AE99" i="3"/>
  <c r="AD99" i="3"/>
  <c r="AC99" i="3"/>
  <c r="AB99" i="3"/>
  <c r="AJ98" i="3"/>
  <c r="AI98" i="3"/>
  <c r="AH98" i="3"/>
  <c r="AG98" i="3"/>
  <c r="AF98" i="3"/>
  <c r="AE98" i="3"/>
  <c r="AD98" i="3"/>
  <c r="AC98" i="3"/>
  <c r="AB98" i="3"/>
  <c r="AJ97" i="3"/>
  <c r="AI97" i="3"/>
  <c r="AH97" i="3"/>
  <c r="AG97" i="3"/>
  <c r="AF97" i="3"/>
  <c r="AE97" i="3"/>
  <c r="AD97" i="3"/>
  <c r="AC97" i="3"/>
  <c r="AB97" i="3"/>
  <c r="AJ96" i="3"/>
  <c r="AI96" i="3"/>
  <c r="AH96" i="3"/>
  <c r="AG96" i="3"/>
  <c r="AF96" i="3"/>
  <c r="AE96" i="3"/>
  <c r="AD96" i="3"/>
  <c r="AC96" i="3"/>
  <c r="AB96" i="3"/>
  <c r="AJ95" i="3"/>
  <c r="AI95" i="3"/>
  <c r="AH95" i="3"/>
  <c r="AG95" i="3"/>
  <c r="AF95" i="3"/>
  <c r="AE95" i="3"/>
  <c r="AD95" i="3"/>
  <c r="AC95" i="3"/>
  <c r="AB95" i="3"/>
  <c r="AJ94" i="3"/>
  <c r="AI94" i="3"/>
  <c r="AH94" i="3"/>
  <c r="AG94" i="3"/>
  <c r="AF94" i="3"/>
  <c r="AE94" i="3"/>
  <c r="AD94" i="3"/>
  <c r="AC94" i="3"/>
  <c r="AB94" i="3"/>
  <c r="AJ93" i="3"/>
  <c r="AI93" i="3"/>
  <c r="AH93" i="3"/>
  <c r="AG93" i="3"/>
  <c r="AF93" i="3"/>
  <c r="AE93" i="3"/>
  <c r="AD93" i="3"/>
  <c r="AC93" i="3"/>
  <c r="AB93" i="3"/>
  <c r="AJ92" i="3"/>
  <c r="AI92" i="3"/>
  <c r="AH92" i="3"/>
  <c r="AG92" i="3"/>
  <c r="AF92" i="3"/>
  <c r="AE92" i="3"/>
  <c r="AD92" i="3"/>
  <c r="AC92" i="3"/>
  <c r="AB92" i="3"/>
  <c r="AJ91" i="3"/>
  <c r="AI91" i="3"/>
  <c r="AH91" i="3"/>
  <c r="AG91" i="3"/>
  <c r="AF91" i="3"/>
  <c r="AE91" i="3"/>
  <c r="AD91" i="3"/>
  <c r="AC91" i="3"/>
  <c r="AB91" i="3"/>
  <c r="AJ90" i="3"/>
  <c r="AI90" i="3"/>
  <c r="AH90" i="3"/>
  <c r="AG90" i="3"/>
  <c r="AF90" i="3"/>
  <c r="AE90" i="3"/>
  <c r="AD90" i="3"/>
  <c r="AC90" i="3"/>
  <c r="AB90" i="3"/>
  <c r="AJ89" i="3"/>
  <c r="AI89" i="3"/>
  <c r="AH89" i="3"/>
  <c r="AG89" i="3"/>
  <c r="AF89" i="3"/>
  <c r="AE89" i="3"/>
  <c r="AD89" i="3"/>
  <c r="AC89" i="3"/>
  <c r="AB89" i="3"/>
  <c r="AI1000" i="1"/>
  <c r="AD1000" i="1"/>
  <c r="AC1000" i="1"/>
  <c r="AB1000" i="1"/>
  <c r="AF1000" i="1" s="1"/>
  <c r="AA1000" i="1"/>
  <c r="AI999" i="1"/>
  <c r="AD999" i="1"/>
  <c r="AC999" i="1"/>
  <c r="AB999" i="1"/>
  <c r="AF999" i="1" s="1"/>
  <c r="AA999" i="1"/>
  <c r="AI998" i="1"/>
  <c r="AD998" i="1"/>
  <c r="AC998" i="1"/>
  <c r="AB998" i="1"/>
  <c r="AF998" i="1" s="1"/>
  <c r="AA998" i="1"/>
  <c r="AD997" i="1"/>
  <c r="AC997" i="1"/>
  <c r="AB997" i="1"/>
  <c r="AF997" i="1" s="1"/>
  <c r="AA997" i="1"/>
  <c r="AD996" i="1"/>
  <c r="AC996" i="1"/>
  <c r="AB996" i="1"/>
  <c r="AF996" i="1" s="1"/>
  <c r="AA996" i="1"/>
  <c r="AI995" i="1"/>
  <c r="AD995" i="1"/>
  <c r="AC995" i="1"/>
  <c r="AB995" i="1"/>
  <c r="AF995" i="1" s="1"/>
  <c r="AA995" i="1"/>
  <c r="AI994" i="1"/>
  <c r="AD994" i="1"/>
  <c r="AC994" i="1"/>
  <c r="AB994" i="1"/>
  <c r="AF994" i="1" s="1"/>
  <c r="AA994" i="1"/>
  <c r="AI993" i="1"/>
  <c r="AD993" i="1"/>
  <c r="AC993" i="1"/>
  <c r="AB993" i="1"/>
  <c r="AF993" i="1" s="1"/>
  <c r="AA993" i="1"/>
  <c r="AI992" i="1"/>
  <c r="AD992" i="1"/>
  <c r="AC992" i="1"/>
  <c r="AB992" i="1"/>
  <c r="AF992" i="1" s="1"/>
  <c r="AA992" i="1"/>
  <c r="AI991" i="1"/>
  <c r="AD991" i="1"/>
  <c r="AC991" i="1"/>
  <c r="AB991" i="1"/>
  <c r="AF991" i="1" s="1"/>
  <c r="AA991" i="1"/>
  <c r="AI990" i="1"/>
  <c r="AD990" i="1"/>
  <c r="AC990" i="1"/>
  <c r="AB990" i="1"/>
  <c r="AF990" i="1" s="1"/>
  <c r="AA990" i="1"/>
  <c r="AD989" i="1"/>
  <c r="AC989" i="1"/>
  <c r="AB989" i="1"/>
  <c r="AF989" i="1" s="1"/>
  <c r="AA989" i="1"/>
  <c r="AI988" i="1"/>
  <c r="AD988" i="1"/>
  <c r="AC988" i="1"/>
  <c r="AB988" i="1"/>
  <c r="AF988" i="1" s="1"/>
  <c r="AA988" i="1"/>
  <c r="AI987" i="1"/>
  <c r="AD987" i="1"/>
  <c r="AC987" i="1"/>
  <c r="AB987" i="1"/>
  <c r="AF987" i="1" s="1"/>
  <c r="AA987" i="1"/>
  <c r="AI986" i="1"/>
  <c r="AD986" i="1"/>
  <c r="AC986" i="1"/>
  <c r="AB986" i="1"/>
  <c r="AF986" i="1" s="1"/>
  <c r="AA986" i="1"/>
  <c r="AI985" i="1"/>
  <c r="AD985" i="1"/>
  <c r="AC985" i="1"/>
  <c r="AB985" i="1"/>
  <c r="AF985" i="1" s="1"/>
  <c r="AA985" i="1"/>
  <c r="AI984" i="1"/>
  <c r="AD984" i="1"/>
  <c r="AC984" i="1"/>
  <c r="AB984" i="1"/>
  <c r="AF984" i="1" s="1"/>
  <c r="AA984" i="1"/>
  <c r="AI983" i="1"/>
  <c r="AD983" i="1"/>
  <c r="AC983" i="1"/>
  <c r="AB983" i="1"/>
  <c r="AF983" i="1" s="1"/>
  <c r="AA983" i="1"/>
  <c r="AI982" i="1"/>
  <c r="AD982" i="1"/>
  <c r="AC982" i="1"/>
  <c r="AB982" i="1"/>
  <c r="AF982" i="1" s="1"/>
  <c r="AA982" i="1"/>
  <c r="AI981" i="1"/>
  <c r="AD981" i="1"/>
  <c r="AC981" i="1"/>
  <c r="AB981" i="1"/>
  <c r="AF981" i="1" s="1"/>
  <c r="AA981" i="1"/>
  <c r="AD980" i="1"/>
  <c r="AC980" i="1"/>
  <c r="AB980" i="1"/>
  <c r="AF980" i="1" s="1"/>
  <c r="AA980" i="1"/>
  <c r="AI979" i="1"/>
  <c r="AD979" i="1"/>
  <c r="AC979" i="1"/>
  <c r="AB979" i="1"/>
  <c r="AF979" i="1" s="1"/>
  <c r="AA979" i="1"/>
  <c r="AI978" i="1"/>
  <c r="AD978" i="1"/>
  <c r="AC978" i="1"/>
  <c r="AB978" i="1"/>
  <c r="AF978" i="1" s="1"/>
  <c r="AA978" i="1"/>
  <c r="AI977" i="1"/>
  <c r="AD977" i="1"/>
  <c r="AC977" i="1"/>
  <c r="AB977" i="1"/>
  <c r="AF977" i="1" s="1"/>
  <c r="AA977" i="1"/>
  <c r="AI976" i="1"/>
  <c r="AD976" i="1"/>
  <c r="AC976" i="1"/>
  <c r="AB976" i="1"/>
  <c r="AF976" i="1" s="1"/>
  <c r="AA976" i="1"/>
  <c r="AI975" i="1"/>
  <c r="AD975" i="1"/>
  <c r="AC975" i="1"/>
  <c r="AB975" i="1"/>
  <c r="AF975" i="1" s="1"/>
  <c r="AA975" i="1"/>
  <c r="AI974" i="1"/>
  <c r="AD974" i="1"/>
  <c r="AC974" i="1"/>
  <c r="AB974" i="1"/>
  <c r="AF974" i="1" s="1"/>
  <c r="AA974" i="1"/>
  <c r="AI973" i="1"/>
  <c r="AD973" i="1"/>
  <c r="AC973" i="1"/>
  <c r="AB973" i="1"/>
  <c r="AF973" i="1" s="1"/>
  <c r="AA973" i="1"/>
  <c r="AI972" i="1"/>
  <c r="AD972" i="1"/>
  <c r="AC972" i="1"/>
  <c r="AB972" i="1"/>
  <c r="AF972" i="1" s="1"/>
  <c r="AA972" i="1"/>
  <c r="AI971" i="1"/>
  <c r="AD971" i="1"/>
  <c r="AC971" i="1"/>
  <c r="AB971" i="1"/>
  <c r="AF971" i="1" s="1"/>
  <c r="AA971" i="1"/>
  <c r="AI970" i="1"/>
  <c r="AD970" i="1"/>
  <c r="AC970" i="1"/>
  <c r="AB970" i="1"/>
  <c r="AF970" i="1" s="1"/>
  <c r="AA970" i="1"/>
  <c r="AI969" i="1"/>
  <c r="AD969" i="1"/>
  <c r="AC969" i="1"/>
  <c r="AB969" i="1"/>
  <c r="AF969" i="1" s="1"/>
  <c r="AA969" i="1"/>
  <c r="AI968" i="1"/>
  <c r="AD968" i="1"/>
  <c r="AC968" i="1"/>
  <c r="AB968" i="1"/>
  <c r="AF968" i="1" s="1"/>
  <c r="AA968" i="1"/>
  <c r="AI967" i="1"/>
  <c r="AD967" i="1"/>
  <c r="AC967" i="1"/>
  <c r="AB967" i="1"/>
  <c r="AF967" i="1" s="1"/>
  <c r="AA967" i="1"/>
  <c r="AI966" i="1"/>
  <c r="AD966" i="1"/>
  <c r="AC966" i="1"/>
  <c r="AB966" i="1"/>
  <c r="AF966" i="1" s="1"/>
  <c r="AA966" i="1"/>
  <c r="AD965" i="1"/>
  <c r="AC965" i="1"/>
  <c r="AB965" i="1"/>
  <c r="AF965" i="1" s="1"/>
  <c r="AA965" i="1"/>
  <c r="AI964" i="1"/>
  <c r="AD964" i="1"/>
  <c r="AC964" i="1"/>
  <c r="AB964" i="1"/>
  <c r="AF964" i="1" s="1"/>
  <c r="AA964" i="1"/>
  <c r="AI963" i="1"/>
  <c r="AD963" i="1"/>
  <c r="AC963" i="1"/>
  <c r="AB963" i="1"/>
  <c r="AF963" i="1" s="1"/>
  <c r="AA963" i="1"/>
  <c r="AI962" i="1"/>
  <c r="AD962" i="1"/>
  <c r="AC962" i="1"/>
  <c r="AB962" i="1"/>
  <c r="AF962" i="1" s="1"/>
  <c r="AA962" i="1"/>
  <c r="AI961" i="1"/>
  <c r="AD961" i="1"/>
  <c r="AC961" i="1"/>
  <c r="AB961" i="1"/>
  <c r="AF961" i="1" s="1"/>
  <c r="AA961" i="1"/>
  <c r="AI960" i="1"/>
  <c r="AD960" i="1"/>
  <c r="AC960" i="1"/>
  <c r="AB960" i="1"/>
  <c r="AF960" i="1" s="1"/>
  <c r="AA960" i="1"/>
  <c r="AI959" i="1"/>
  <c r="AD959" i="1"/>
  <c r="AC959" i="1"/>
  <c r="AB959" i="1"/>
  <c r="AF959" i="1" s="1"/>
  <c r="AA959" i="1"/>
  <c r="AI958" i="1"/>
  <c r="AD958" i="1"/>
  <c r="AC958" i="1"/>
  <c r="AB958" i="1"/>
  <c r="AF958" i="1" s="1"/>
  <c r="AA958" i="1"/>
  <c r="AI957" i="1"/>
  <c r="AD957" i="1"/>
  <c r="AC957" i="1"/>
  <c r="AB957" i="1"/>
  <c r="AF957" i="1" s="1"/>
  <c r="AA957" i="1"/>
  <c r="AI956" i="1"/>
  <c r="AD956" i="1"/>
  <c r="AC956" i="1"/>
  <c r="AB956" i="1"/>
  <c r="AF956" i="1" s="1"/>
  <c r="AA956" i="1"/>
  <c r="AI955" i="1"/>
  <c r="AD955" i="1"/>
  <c r="AC955" i="1"/>
  <c r="AB955" i="1"/>
  <c r="AF955" i="1" s="1"/>
  <c r="AA955" i="1"/>
  <c r="AI954" i="1"/>
  <c r="AD954" i="1"/>
  <c r="AC954" i="1"/>
  <c r="AB954" i="1"/>
  <c r="AF954" i="1" s="1"/>
  <c r="AA954" i="1"/>
  <c r="AI953" i="1"/>
  <c r="AD953" i="1"/>
  <c r="AC953" i="1"/>
  <c r="AB953" i="1"/>
  <c r="AF953" i="1" s="1"/>
  <c r="AA953" i="1"/>
  <c r="AI952" i="1"/>
  <c r="AD952" i="1"/>
  <c r="AC952" i="1"/>
  <c r="AB952" i="1"/>
  <c r="AF952" i="1" s="1"/>
  <c r="AA952" i="1"/>
  <c r="AI951" i="1"/>
  <c r="AD951" i="1"/>
  <c r="AC951" i="1"/>
  <c r="AB951" i="1"/>
  <c r="AF951" i="1" s="1"/>
  <c r="AA951" i="1"/>
  <c r="AI950" i="1"/>
  <c r="AD950" i="1"/>
  <c r="AC950" i="1"/>
  <c r="AB950" i="1"/>
  <c r="AF950" i="1" s="1"/>
  <c r="AA950" i="1"/>
  <c r="AD949" i="1"/>
  <c r="AC949" i="1"/>
  <c r="AB949" i="1"/>
  <c r="AF949" i="1" s="1"/>
  <c r="AA949" i="1"/>
  <c r="AI948" i="1"/>
  <c r="AD948" i="1"/>
  <c r="AC948" i="1"/>
  <c r="AB948" i="1"/>
  <c r="AF948" i="1" s="1"/>
  <c r="AA948" i="1"/>
  <c r="AI947" i="1"/>
  <c r="AD947" i="1"/>
  <c r="AC947" i="1"/>
  <c r="AB947" i="1"/>
  <c r="AF947" i="1" s="1"/>
  <c r="AA947" i="1"/>
  <c r="AI946" i="1"/>
  <c r="AD946" i="1"/>
  <c r="AC946" i="1"/>
  <c r="AB946" i="1"/>
  <c r="AF946" i="1" s="1"/>
  <c r="AA946" i="1"/>
  <c r="AI945" i="1"/>
  <c r="AD945" i="1"/>
  <c r="AC945" i="1"/>
  <c r="AB945" i="1"/>
  <c r="AF945" i="1" s="1"/>
  <c r="AA945" i="1"/>
  <c r="AI944" i="1"/>
  <c r="AD944" i="1"/>
  <c r="AC944" i="1"/>
  <c r="AB944" i="1"/>
  <c r="AF944" i="1" s="1"/>
  <c r="AA944" i="1"/>
  <c r="AI943" i="1"/>
  <c r="AD943" i="1"/>
  <c r="AC943" i="1"/>
  <c r="AB943" i="1"/>
  <c r="AF943" i="1" s="1"/>
  <c r="AA943" i="1"/>
  <c r="AI942" i="1"/>
  <c r="AD942" i="1"/>
  <c r="AC942" i="1"/>
  <c r="AB942" i="1"/>
  <c r="AF942" i="1" s="1"/>
  <c r="AA942" i="1"/>
  <c r="AI941" i="1"/>
  <c r="AD941" i="1"/>
  <c r="AC941" i="1"/>
  <c r="AB941" i="1"/>
  <c r="AF941" i="1" s="1"/>
  <c r="AA941" i="1"/>
  <c r="AI940" i="1"/>
  <c r="AD940" i="1"/>
  <c r="AC940" i="1"/>
  <c r="AB940" i="1"/>
  <c r="AF940" i="1" s="1"/>
  <c r="AA940" i="1"/>
  <c r="AI939" i="1"/>
  <c r="AD939" i="1"/>
  <c r="AC939" i="1"/>
  <c r="AB939" i="1"/>
  <c r="AF939" i="1" s="1"/>
  <c r="AA939" i="1"/>
  <c r="AD938" i="1"/>
  <c r="AC938" i="1"/>
  <c r="AB938" i="1"/>
  <c r="AF938" i="1" s="1"/>
  <c r="AA938" i="1"/>
  <c r="AI937" i="1"/>
  <c r="AD937" i="1"/>
  <c r="AC937" i="1"/>
  <c r="AB937" i="1"/>
  <c r="AF937" i="1" s="1"/>
  <c r="AA937" i="1"/>
  <c r="AI936" i="1"/>
  <c r="AD936" i="1"/>
  <c r="AC936" i="1"/>
  <c r="AB936" i="1"/>
  <c r="AF936" i="1" s="1"/>
  <c r="AA936" i="1"/>
  <c r="AD935" i="1"/>
  <c r="AC935" i="1"/>
  <c r="AB935" i="1"/>
  <c r="AF935" i="1" s="1"/>
  <c r="AA935" i="1"/>
  <c r="AI934" i="1"/>
  <c r="AD934" i="1"/>
  <c r="AC934" i="1"/>
  <c r="AB934" i="1"/>
  <c r="AF934" i="1" s="1"/>
  <c r="AA934" i="1"/>
  <c r="AI933" i="1"/>
  <c r="AD933" i="1"/>
  <c r="AC933" i="1"/>
  <c r="AB933" i="1"/>
  <c r="AF933" i="1" s="1"/>
  <c r="AA933" i="1"/>
  <c r="AI932" i="1"/>
  <c r="AD932" i="1"/>
  <c r="AC932" i="1"/>
  <c r="AB932" i="1"/>
  <c r="AF932" i="1" s="1"/>
  <c r="AA932" i="1"/>
  <c r="AI931" i="1"/>
  <c r="AD931" i="1"/>
  <c r="AC931" i="1"/>
  <c r="AB931" i="1"/>
  <c r="AF931" i="1" s="1"/>
  <c r="AA931" i="1"/>
  <c r="AI930" i="1"/>
  <c r="AD930" i="1"/>
  <c r="AC930" i="1"/>
  <c r="AB930" i="1"/>
  <c r="AF930" i="1" s="1"/>
  <c r="AA930" i="1"/>
  <c r="AI929" i="1"/>
  <c r="AD929" i="1"/>
  <c r="AC929" i="1"/>
  <c r="AB929" i="1"/>
  <c r="AF929" i="1" s="1"/>
  <c r="AA929" i="1"/>
  <c r="AI928" i="1"/>
  <c r="AD928" i="1"/>
  <c r="AC928" i="1"/>
  <c r="AB928" i="1"/>
  <c r="AF928" i="1" s="1"/>
  <c r="AA928" i="1"/>
  <c r="AI927" i="1"/>
  <c r="AD927" i="1"/>
  <c r="AC927" i="1"/>
  <c r="AB927" i="1"/>
  <c r="AF927" i="1" s="1"/>
  <c r="AA927" i="1"/>
  <c r="AD926" i="1"/>
  <c r="AC926" i="1"/>
  <c r="AB926" i="1"/>
  <c r="AF926" i="1" s="1"/>
  <c r="AA926" i="1"/>
  <c r="AI925" i="1"/>
  <c r="AD925" i="1"/>
  <c r="AC925" i="1"/>
  <c r="AB925" i="1"/>
  <c r="AF925" i="1" s="1"/>
  <c r="AA925" i="1"/>
  <c r="AI924" i="1"/>
  <c r="AD924" i="1"/>
  <c r="AC924" i="1"/>
  <c r="AB924" i="1"/>
  <c r="AF924" i="1" s="1"/>
  <c r="AA924" i="1"/>
  <c r="AI923" i="1"/>
  <c r="AD923" i="1"/>
  <c r="AC923" i="1"/>
  <c r="AB923" i="1"/>
  <c r="AF923" i="1" s="1"/>
  <c r="AA923" i="1"/>
  <c r="AI922" i="1"/>
  <c r="AD922" i="1"/>
  <c r="AC922" i="1"/>
  <c r="AB922" i="1"/>
  <c r="AF922" i="1" s="1"/>
  <c r="AA922" i="1"/>
  <c r="AI921" i="1"/>
  <c r="AD921" i="1"/>
  <c r="AC921" i="1"/>
  <c r="AB921" i="1"/>
  <c r="AF921" i="1" s="1"/>
  <c r="AA921" i="1"/>
  <c r="AI920" i="1"/>
  <c r="AD920" i="1"/>
  <c r="AC920" i="1"/>
  <c r="AB920" i="1"/>
  <c r="AF920" i="1" s="1"/>
  <c r="AA920" i="1"/>
  <c r="AI919" i="1"/>
  <c r="AD919" i="1"/>
  <c r="AC919" i="1"/>
  <c r="AB919" i="1"/>
  <c r="AF919" i="1" s="1"/>
  <c r="AA919" i="1"/>
  <c r="AI918" i="1"/>
  <c r="AD918" i="1"/>
  <c r="AC918" i="1"/>
  <c r="AB918" i="1"/>
  <c r="AF918" i="1" s="1"/>
  <c r="AA918" i="1"/>
  <c r="AI917" i="1"/>
  <c r="AD917" i="1"/>
  <c r="AC917" i="1"/>
  <c r="AB917" i="1"/>
  <c r="AF917" i="1" s="1"/>
  <c r="AA917" i="1"/>
  <c r="AI916" i="1"/>
  <c r="AD916" i="1"/>
  <c r="AC916" i="1"/>
  <c r="AB916" i="1"/>
  <c r="AF916" i="1" s="1"/>
  <c r="AA916" i="1"/>
  <c r="AI915" i="1"/>
  <c r="AD915" i="1"/>
  <c r="AC915" i="1"/>
  <c r="AB915" i="1"/>
  <c r="AF915" i="1" s="1"/>
  <c r="AA915" i="1"/>
  <c r="AI914" i="1"/>
  <c r="AD914" i="1"/>
  <c r="AC914" i="1"/>
  <c r="AB914" i="1"/>
  <c r="AF914" i="1" s="1"/>
  <c r="AA914" i="1"/>
  <c r="AI913" i="1"/>
  <c r="AD913" i="1"/>
  <c r="AC913" i="1"/>
  <c r="AB913" i="1"/>
  <c r="AF913" i="1" s="1"/>
  <c r="AA913" i="1"/>
  <c r="AI912" i="1"/>
  <c r="AD912" i="1"/>
  <c r="AC912" i="1"/>
  <c r="AB912" i="1"/>
  <c r="AF912" i="1" s="1"/>
  <c r="AA912" i="1"/>
  <c r="AI911" i="1"/>
  <c r="AD911" i="1"/>
  <c r="AC911" i="1"/>
  <c r="AB911" i="1"/>
  <c r="AF911" i="1" s="1"/>
  <c r="AA911" i="1"/>
  <c r="AD910" i="1"/>
  <c r="AC910" i="1"/>
  <c r="AB910" i="1"/>
  <c r="AF910" i="1" s="1"/>
  <c r="AA910" i="1"/>
  <c r="AI909" i="1"/>
  <c r="AD909" i="1"/>
  <c r="AC909" i="1"/>
  <c r="AB909" i="1"/>
  <c r="AF909" i="1" s="1"/>
  <c r="AA909" i="1"/>
  <c r="AI908" i="1"/>
  <c r="AD908" i="1"/>
  <c r="AC908" i="1"/>
  <c r="AB908" i="1"/>
  <c r="AF908" i="1" s="1"/>
  <c r="AA908" i="1"/>
  <c r="AI907" i="1"/>
  <c r="AD907" i="1"/>
  <c r="AC907" i="1"/>
  <c r="AB907" i="1"/>
  <c r="AF907" i="1" s="1"/>
  <c r="AA907" i="1"/>
  <c r="AI906" i="1"/>
  <c r="AD906" i="1"/>
  <c r="AC906" i="1"/>
  <c r="AB906" i="1"/>
  <c r="AF906" i="1" s="1"/>
  <c r="AA906" i="1"/>
  <c r="AI905" i="1"/>
  <c r="AD905" i="1"/>
  <c r="AC905" i="1"/>
  <c r="AB905" i="1"/>
  <c r="AF905" i="1" s="1"/>
  <c r="AA905" i="1"/>
  <c r="AI904" i="1"/>
  <c r="AD904" i="1"/>
  <c r="AC904" i="1"/>
  <c r="AB904" i="1"/>
  <c r="AF904" i="1" s="1"/>
  <c r="AA904" i="1"/>
  <c r="AD903" i="1"/>
  <c r="AC903" i="1"/>
  <c r="AB903" i="1"/>
  <c r="AF903" i="1" s="1"/>
  <c r="AA903" i="1"/>
  <c r="AI902" i="1"/>
  <c r="AD902" i="1"/>
  <c r="AC902" i="1"/>
  <c r="AB902" i="1"/>
  <c r="AF902" i="1" s="1"/>
  <c r="AA902" i="1"/>
  <c r="AI901" i="1"/>
  <c r="AD901" i="1"/>
  <c r="AC901" i="1"/>
  <c r="AB901" i="1"/>
  <c r="AF901" i="1" s="1"/>
  <c r="AA901" i="1"/>
  <c r="AI900" i="1"/>
  <c r="AD900" i="1"/>
  <c r="AC900" i="1"/>
  <c r="AB900" i="1"/>
  <c r="AF900" i="1" s="1"/>
  <c r="AA900" i="1"/>
  <c r="AI899" i="1"/>
  <c r="AD899" i="1"/>
  <c r="AC899" i="1"/>
  <c r="AB899" i="1"/>
  <c r="AF899" i="1" s="1"/>
  <c r="AA899" i="1"/>
  <c r="AI898" i="1"/>
  <c r="AD898" i="1"/>
  <c r="AC898" i="1"/>
  <c r="AB898" i="1"/>
  <c r="AF898" i="1" s="1"/>
  <c r="AA898" i="1"/>
  <c r="AD897" i="1"/>
  <c r="AC897" i="1"/>
  <c r="AB897" i="1"/>
  <c r="AF897" i="1" s="1"/>
  <c r="AA897" i="1"/>
  <c r="AI896" i="1"/>
  <c r="AD896" i="1"/>
  <c r="AC896" i="1"/>
  <c r="AB896" i="1"/>
  <c r="AF896" i="1" s="1"/>
  <c r="AA896" i="1"/>
  <c r="AI895" i="1"/>
  <c r="AD895" i="1"/>
  <c r="AC895" i="1"/>
  <c r="AB895" i="1"/>
  <c r="AF895" i="1" s="1"/>
  <c r="AA895" i="1"/>
  <c r="AI894" i="1"/>
  <c r="AD894" i="1"/>
  <c r="AC894" i="1"/>
  <c r="AB894" i="1"/>
  <c r="AF894" i="1" s="1"/>
  <c r="AA894" i="1"/>
  <c r="AI893" i="1"/>
  <c r="AD893" i="1"/>
  <c r="AC893" i="1"/>
  <c r="AB893" i="1"/>
  <c r="AF893" i="1" s="1"/>
  <c r="AA893" i="1"/>
  <c r="AI892" i="1"/>
  <c r="AD892" i="1"/>
  <c r="AC892" i="1"/>
  <c r="AB892" i="1"/>
  <c r="AF892" i="1" s="1"/>
  <c r="AA892" i="1"/>
  <c r="AD891" i="1"/>
  <c r="AC891" i="1"/>
  <c r="AB891" i="1"/>
  <c r="AF891" i="1" s="1"/>
  <c r="AA891" i="1"/>
  <c r="AI890" i="1"/>
  <c r="AD890" i="1"/>
  <c r="AC890" i="1"/>
  <c r="AB890" i="1"/>
  <c r="AF890" i="1" s="1"/>
  <c r="AA890" i="1"/>
  <c r="AI889" i="1"/>
  <c r="AD889" i="1"/>
  <c r="AC889" i="1"/>
  <c r="AB889" i="1"/>
  <c r="AF889" i="1" s="1"/>
  <c r="AA889" i="1"/>
  <c r="AI888" i="1"/>
  <c r="AD888" i="1"/>
  <c r="AC888" i="1"/>
  <c r="AB888" i="1"/>
  <c r="AF888" i="1" s="1"/>
  <c r="AA888" i="1"/>
  <c r="AI887" i="1"/>
  <c r="AD887" i="1"/>
  <c r="AC887" i="1"/>
  <c r="AB887" i="1"/>
  <c r="AF887" i="1" s="1"/>
  <c r="AA887" i="1"/>
  <c r="AD886" i="1"/>
  <c r="AC886" i="1"/>
  <c r="AB886" i="1"/>
  <c r="AF886" i="1" s="1"/>
  <c r="AA886" i="1"/>
  <c r="AI885" i="1"/>
  <c r="AD885" i="1"/>
  <c r="AC885" i="1"/>
  <c r="AB885" i="1"/>
  <c r="AF885" i="1" s="1"/>
  <c r="AA885" i="1"/>
  <c r="AI884" i="1"/>
  <c r="AD884" i="1"/>
  <c r="AC884" i="1"/>
  <c r="AB884" i="1"/>
  <c r="AF884" i="1" s="1"/>
  <c r="AA884" i="1"/>
  <c r="AI883" i="1"/>
  <c r="AD883" i="1"/>
  <c r="AC883" i="1"/>
  <c r="AB883" i="1"/>
  <c r="AF883" i="1" s="1"/>
  <c r="AA883" i="1"/>
  <c r="AI882" i="1"/>
  <c r="AD882" i="1"/>
  <c r="AC882" i="1"/>
  <c r="AB882" i="1"/>
  <c r="AF882" i="1" s="1"/>
  <c r="AA882" i="1"/>
  <c r="AI881" i="1"/>
  <c r="AD881" i="1"/>
  <c r="AC881" i="1"/>
  <c r="AB881" i="1"/>
  <c r="AF881" i="1" s="1"/>
  <c r="AA881" i="1"/>
  <c r="AI880" i="1"/>
  <c r="AD880" i="1"/>
  <c r="AC880" i="1"/>
  <c r="AB880" i="1"/>
  <c r="AF880" i="1" s="1"/>
  <c r="AA880" i="1"/>
  <c r="AI879" i="1"/>
  <c r="AD879" i="1"/>
  <c r="AC879" i="1"/>
  <c r="AB879" i="1"/>
  <c r="AF879" i="1" s="1"/>
  <c r="AA879" i="1"/>
  <c r="AD878" i="1"/>
  <c r="AC878" i="1"/>
  <c r="AB878" i="1"/>
  <c r="AF878" i="1" s="1"/>
  <c r="AA878" i="1"/>
  <c r="AI877" i="1"/>
  <c r="AD877" i="1"/>
  <c r="AC877" i="1"/>
  <c r="AB877" i="1"/>
  <c r="AF877" i="1" s="1"/>
  <c r="AA877" i="1"/>
  <c r="AI876" i="1"/>
  <c r="AD876" i="1"/>
  <c r="AC876" i="1"/>
  <c r="AB876" i="1"/>
  <c r="AF876" i="1" s="1"/>
  <c r="AA876" i="1"/>
  <c r="AI875" i="1"/>
  <c r="AD875" i="1"/>
  <c r="AC875" i="1"/>
  <c r="AB875" i="1"/>
  <c r="AF875" i="1" s="1"/>
  <c r="AA875" i="1"/>
  <c r="AI874" i="1"/>
  <c r="AD874" i="1"/>
  <c r="AC874" i="1"/>
  <c r="AB874" i="1"/>
  <c r="AF874" i="1" s="1"/>
  <c r="AA874" i="1"/>
  <c r="AI873" i="1"/>
  <c r="AD873" i="1"/>
  <c r="AC873" i="1"/>
  <c r="AB873" i="1"/>
  <c r="AF873" i="1" s="1"/>
  <c r="AA873" i="1"/>
  <c r="AI872" i="1"/>
  <c r="AD872" i="1"/>
  <c r="AC872" i="1"/>
  <c r="AB872" i="1"/>
  <c r="AF872" i="1" s="1"/>
  <c r="AA872" i="1"/>
  <c r="AI871" i="1"/>
  <c r="AD871" i="1"/>
  <c r="AC871" i="1"/>
  <c r="AB871" i="1"/>
  <c r="AF871" i="1" s="1"/>
  <c r="AA871" i="1"/>
  <c r="AD870" i="1"/>
  <c r="AC870" i="1"/>
  <c r="AB870" i="1"/>
  <c r="AF870" i="1" s="1"/>
  <c r="AA870" i="1"/>
  <c r="AI869" i="1"/>
  <c r="AD869" i="1"/>
  <c r="AC869" i="1"/>
  <c r="AB869" i="1"/>
  <c r="AF869" i="1" s="1"/>
  <c r="AA869" i="1"/>
  <c r="AI868" i="1"/>
  <c r="AD868" i="1"/>
  <c r="AC868" i="1"/>
  <c r="AB868" i="1"/>
  <c r="AF868" i="1" s="1"/>
  <c r="AA868" i="1"/>
  <c r="AI867" i="1"/>
  <c r="AD867" i="1"/>
  <c r="AC867" i="1"/>
  <c r="AB867" i="1"/>
  <c r="AF867" i="1" s="1"/>
  <c r="AA867" i="1"/>
  <c r="AI866" i="1"/>
  <c r="AD866" i="1"/>
  <c r="AC866" i="1"/>
  <c r="AB866" i="1"/>
  <c r="AF866" i="1" s="1"/>
  <c r="AA866" i="1"/>
  <c r="AI865" i="1"/>
  <c r="AD865" i="1"/>
  <c r="AC865" i="1"/>
  <c r="AB865" i="1"/>
  <c r="AF865" i="1" s="1"/>
  <c r="AA865" i="1"/>
  <c r="AI864" i="1"/>
  <c r="AD864" i="1"/>
  <c r="AC864" i="1"/>
  <c r="AB864" i="1"/>
  <c r="AF864" i="1" s="1"/>
  <c r="AA864" i="1"/>
  <c r="AI863" i="1"/>
  <c r="AD863" i="1"/>
  <c r="AC863" i="1"/>
  <c r="AB863" i="1"/>
  <c r="AF863" i="1" s="1"/>
  <c r="AA863" i="1"/>
  <c r="AI862" i="1"/>
  <c r="AD862" i="1"/>
  <c r="AC862" i="1"/>
  <c r="AB862" i="1"/>
  <c r="AF862" i="1" s="1"/>
  <c r="AA862" i="1"/>
  <c r="AI861" i="1"/>
  <c r="AD861" i="1"/>
  <c r="AC861" i="1"/>
  <c r="AB861" i="1"/>
  <c r="AF861" i="1" s="1"/>
  <c r="AA861" i="1"/>
  <c r="AI860" i="1"/>
  <c r="AD860" i="1"/>
  <c r="AC860" i="1"/>
  <c r="AB860" i="1"/>
  <c r="AF860" i="1" s="1"/>
  <c r="AA860" i="1"/>
  <c r="AI859" i="1"/>
  <c r="AD859" i="1"/>
  <c r="AC859" i="1"/>
  <c r="AB859" i="1"/>
  <c r="AF859" i="1" s="1"/>
  <c r="AA859" i="1"/>
  <c r="AI858" i="1"/>
  <c r="AD858" i="1"/>
  <c r="AC858" i="1"/>
  <c r="AB858" i="1"/>
  <c r="AF858" i="1" s="1"/>
  <c r="AA858" i="1"/>
  <c r="AI857" i="1"/>
  <c r="AD857" i="1"/>
  <c r="AC857" i="1"/>
  <c r="AB857" i="1"/>
  <c r="AF857" i="1" s="1"/>
  <c r="AA857" i="1"/>
  <c r="AI856" i="1"/>
  <c r="AD856" i="1"/>
  <c r="AC856" i="1"/>
  <c r="AB856" i="1"/>
  <c r="AF856" i="1" s="1"/>
  <c r="AA856" i="1"/>
  <c r="AI855" i="1"/>
  <c r="AD855" i="1"/>
  <c r="AC855" i="1"/>
  <c r="AB855" i="1"/>
  <c r="AF855" i="1" s="1"/>
  <c r="AA855" i="1"/>
  <c r="AD854" i="1"/>
  <c r="AC854" i="1"/>
  <c r="AB854" i="1"/>
  <c r="AF854" i="1" s="1"/>
  <c r="AA854" i="1"/>
  <c r="AI853" i="1"/>
  <c r="AD853" i="1"/>
  <c r="AC853" i="1"/>
  <c r="AB853" i="1"/>
  <c r="AF853" i="1" s="1"/>
  <c r="AA853" i="1"/>
  <c r="AI852" i="1"/>
  <c r="AD852" i="1"/>
  <c r="AC852" i="1"/>
  <c r="AB852" i="1"/>
  <c r="AF852" i="1" s="1"/>
  <c r="AA852" i="1"/>
  <c r="AI851" i="1"/>
  <c r="AD851" i="1"/>
  <c r="AC851" i="1"/>
  <c r="AB851" i="1"/>
  <c r="AF851" i="1" s="1"/>
  <c r="AA851" i="1"/>
  <c r="AI850" i="1"/>
  <c r="AD850" i="1"/>
  <c r="AC850" i="1"/>
  <c r="AB850" i="1"/>
  <c r="AF850" i="1" s="1"/>
  <c r="AA850" i="1"/>
  <c r="AI849" i="1"/>
  <c r="AD849" i="1"/>
  <c r="AC849" i="1"/>
  <c r="AB849" i="1"/>
  <c r="AF849" i="1" s="1"/>
  <c r="AA849" i="1"/>
  <c r="AI848" i="1"/>
  <c r="AD848" i="1"/>
  <c r="AC848" i="1"/>
  <c r="AB848" i="1"/>
  <c r="AF848" i="1" s="1"/>
  <c r="AA848" i="1"/>
  <c r="AI847" i="1"/>
  <c r="AD847" i="1"/>
  <c r="AC847" i="1"/>
  <c r="AB847" i="1"/>
  <c r="AF847" i="1" s="1"/>
  <c r="AA847" i="1"/>
  <c r="AI846" i="1"/>
  <c r="AD846" i="1"/>
  <c r="AC846" i="1"/>
  <c r="AB846" i="1"/>
  <c r="AF846" i="1" s="1"/>
  <c r="AA846" i="1"/>
  <c r="AI845" i="1"/>
  <c r="AD845" i="1"/>
  <c r="AC845" i="1"/>
  <c r="AB845" i="1"/>
  <c r="AF845" i="1" s="1"/>
  <c r="AA845" i="1"/>
  <c r="AI844" i="1"/>
  <c r="AD844" i="1"/>
  <c r="AC844" i="1"/>
  <c r="AB844" i="1"/>
  <c r="AF844" i="1" s="1"/>
  <c r="AA844" i="1"/>
  <c r="AI843" i="1"/>
  <c r="AD843" i="1"/>
  <c r="AC843" i="1"/>
  <c r="AB843" i="1"/>
  <c r="AF843" i="1" s="1"/>
  <c r="AA843" i="1"/>
  <c r="AI842" i="1"/>
  <c r="AD842" i="1"/>
  <c r="AC842" i="1"/>
  <c r="AB842" i="1"/>
  <c r="AF842" i="1" s="1"/>
  <c r="AA842" i="1"/>
  <c r="AI841" i="1"/>
  <c r="AD841" i="1"/>
  <c r="AC841" i="1"/>
  <c r="AB841" i="1"/>
  <c r="AF841" i="1" s="1"/>
  <c r="AA841" i="1"/>
  <c r="AI840" i="1"/>
  <c r="AD840" i="1"/>
  <c r="AC840" i="1"/>
  <c r="AB840" i="1"/>
  <c r="AF840" i="1" s="1"/>
  <c r="AA840" i="1"/>
  <c r="AI839" i="1"/>
  <c r="AD839" i="1"/>
  <c r="AC839" i="1"/>
  <c r="AB839" i="1"/>
  <c r="AF839" i="1" s="1"/>
  <c r="AA839" i="1"/>
  <c r="AD838" i="1"/>
  <c r="AC838" i="1"/>
  <c r="AB838" i="1"/>
  <c r="AF838" i="1" s="1"/>
  <c r="AA838" i="1"/>
  <c r="AI837" i="1"/>
  <c r="AD837" i="1"/>
  <c r="AC837" i="1"/>
  <c r="AB837" i="1"/>
  <c r="AF837" i="1" s="1"/>
  <c r="AA837" i="1"/>
  <c r="AI836" i="1"/>
  <c r="AD836" i="1"/>
  <c r="AC836" i="1"/>
  <c r="AB836" i="1"/>
  <c r="AF836" i="1" s="1"/>
  <c r="AA836" i="1"/>
  <c r="AI835" i="1"/>
  <c r="AD835" i="1"/>
  <c r="AC835" i="1"/>
  <c r="AB835" i="1"/>
  <c r="AF835" i="1" s="1"/>
  <c r="AA835" i="1"/>
  <c r="AI834" i="1"/>
  <c r="AD834" i="1"/>
  <c r="AC834" i="1"/>
  <c r="AB834" i="1"/>
  <c r="AF834" i="1" s="1"/>
  <c r="AA834" i="1"/>
  <c r="AD833" i="1"/>
  <c r="AC833" i="1"/>
  <c r="AB833" i="1"/>
  <c r="AF833" i="1" s="1"/>
  <c r="AA833" i="1"/>
  <c r="AI832" i="1"/>
  <c r="AD832" i="1"/>
  <c r="AC832" i="1"/>
  <c r="AB832" i="1"/>
  <c r="AF832" i="1" s="1"/>
  <c r="AA832" i="1"/>
  <c r="AI831" i="1"/>
  <c r="AD831" i="1"/>
  <c r="AC831" i="1"/>
  <c r="AB831" i="1"/>
  <c r="AF831" i="1" s="1"/>
  <c r="AA831" i="1"/>
  <c r="AD830" i="1"/>
  <c r="AC830" i="1"/>
  <c r="AB830" i="1"/>
  <c r="AF830" i="1" s="1"/>
  <c r="AA830" i="1"/>
  <c r="AI829" i="1"/>
  <c r="AD829" i="1"/>
  <c r="AC829" i="1"/>
  <c r="AB829" i="1"/>
  <c r="AF829" i="1" s="1"/>
  <c r="AA829" i="1"/>
  <c r="AI828" i="1"/>
  <c r="AD828" i="1"/>
  <c r="AC828" i="1"/>
  <c r="AB828" i="1"/>
  <c r="AF828" i="1" s="1"/>
  <c r="AA828" i="1"/>
  <c r="AI827" i="1"/>
  <c r="AD827" i="1"/>
  <c r="AC827" i="1"/>
  <c r="AB827" i="1"/>
  <c r="AF827" i="1" s="1"/>
  <c r="AA827" i="1"/>
  <c r="AI826" i="1"/>
  <c r="AD826" i="1"/>
  <c r="AC826" i="1"/>
  <c r="AB826" i="1"/>
  <c r="AF826" i="1" s="1"/>
  <c r="AA826" i="1"/>
  <c r="AD825" i="1"/>
  <c r="AC825" i="1"/>
  <c r="AB825" i="1"/>
  <c r="AF825" i="1" s="1"/>
  <c r="AA825" i="1"/>
  <c r="AI824" i="1"/>
  <c r="AD824" i="1"/>
  <c r="AC824" i="1"/>
  <c r="AB824" i="1"/>
  <c r="AF824" i="1" s="1"/>
  <c r="AA824" i="1"/>
  <c r="AI823" i="1"/>
  <c r="AD823" i="1"/>
  <c r="AC823" i="1"/>
  <c r="AB823" i="1"/>
  <c r="AF823" i="1" s="1"/>
  <c r="AA823" i="1"/>
  <c r="AD822" i="1"/>
  <c r="AC822" i="1"/>
  <c r="AB822" i="1"/>
  <c r="AF822" i="1" s="1"/>
  <c r="AA822" i="1"/>
  <c r="AI821" i="1"/>
  <c r="AD821" i="1"/>
  <c r="AC821" i="1"/>
  <c r="AB821" i="1"/>
  <c r="AF821" i="1" s="1"/>
  <c r="AA821" i="1"/>
  <c r="AI820" i="1"/>
  <c r="AD820" i="1"/>
  <c r="AC820" i="1"/>
  <c r="AB820" i="1"/>
  <c r="AF820" i="1" s="1"/>
  <c r="AA820" i="1"/>
  <c r="AI819" i="1"/>
  <c r="AD819" i="1"/>
  <c r="AC819" i="1"/>
  <c r="AB819" i="1"/>
  <c r="AF819" i="1" s="1"/>
  <c r="AA819" i="1"/>
  <c r="AI818" i="1"/>
  <c r="AD818" i="1"/>
  <c r="AC818" i="1"/>
  <c r="AB818" i="1"/>
  <c r="AF818" i="1" s="1"/>
  <c r="AA818" i="1"/>
  <c r="AD817" i="1"/>
  <c r="AC817" i="1"/>
  <c r="AB817" i="1"/>
  <c r="AF817" i="1" s="1"/>
  <c r="AA817" i="1"/>
  <c r="AI816" i="1"/>
  <c r="AD816" i="1"/>
  <c r="AC816" i="1"/>
  <c r="AB816" i="1"/>
  <c r="AF816" i="1" s="1"/>
  <c r="AA816" i="1"/>
  <c r="AI815" i="1"/>
  <c r="AD815" i="1"/>
  <c r="AC815" i="1"/>
  <c r="AB815" i="1"/>
  <c r="AF815" i="1" s="1"/>
  <c r="AA815" i="1"/>
  <c r="AD814" i="1"/>
  <c r="AC814" i="1"/>
  <c r="AB814" i="1"/>
  <c r="AF814" i="1" s="1"/>
  <c r="AA814" i="1"/>
  <c r="AI813" i="1"/>
  <c r="AD813" i="1"/>
  <c r="AC813" i="1"/>
  <c r="AB813" i="1"/>
  <c r="AF813" i="1" s="1"/>
  <c r="AA813" i="1"/>
  <c r="AI812" i="1"/>
  <c r="AD812" i="1"/>
  <c r="AC812" i="1"/>
  <c r="AB812" i="1"/>
  <c r="AF812" i="1" s="1"/>
  <c r="AA812" i="1"/>
  <c r="AI811" i="1"/>
  <c r="AD811" i="1"/>
  <c r="AC811" i="1"/>
  <c r="AB811" i="1"/>
  <c r="AF811" i="1" s="1"/>
  <c r="AA811" i="1"/>
  <c r="AI810" i="1"/>
  <c r="AD810" i="1"/>
  <c r="AC810" i="1"/>
  <c r="AB810" i="1"/>
  <c r="AF810" i="1" s="1"/>
  <c r="AA810" i="1"/>
  <c r="AI809" i="1"/>
  <c r="AD809" i="1"/>
  <c r="AC809" i="1"/>
  <c r="AB809" i="1"/>
  <c r="AF809" i="1" s="1"/>
  <c r="AA809" i="1"/>
  <c r="AI808" i="1"/>
  <c r="AD808" i="1"/>
  <c r="AC808" i="1"/>
  <c r="AB808" i="1"/>
  <c r="AF808" i="1" s="1"/>
  <c r="AA808" i="1"/>
  <c r="AI807" i="1"/>
  <c r="AD807" i="1"/>
  <c r="AC807" i="1"/>
  <c r="AB807" i="1"/>
  <c r="AF807" i="1" s="1"/>
  <c r="AA807" i="1"/>
  <c r="AI806" i="1"/>
  <c r="AD806" i="1"/>
  <c r="AC806" i="1"/>
  <c r="AB806" i="1"/>
  <c r="AF806" i="1" s="1"/>
  <c r="AA806" i="1"/>
  <c r="AI805" i="1"/>
  <c r="AD805" i="1"/>
  <c r="AC805" i="1"/>
  <c r="AB805" i="1"/>
  <c r="AF805" i="1" s="1"/>
  <c r="AA805" i="1"/>
  <c r="AI804" i="1"/>
  <c r="AD804" i="1"/>
  <c r="AC804" i="1"/>
  <c r="AB804" i="1"/>
  <c r="AF804" i="1" s="1"/>
  <c r="AA804" i="1"/>
  <c r="AD803" i="1"/>
  <c r="AC803" i="1"/>
  <c r="AB803" i="1"/>
  <c r="AF803" i="1" s="1"/>
  <c r="AA803" i="1"/>
  <c r="AI802" i="1"/>
  <c r="AD802" i="1"/>
  <c r="AC802" i="1"/>
  <c r="AB802" i="1"/>
  <c r="AF802" i="1" s="1"/>
  <c r="AA802" i="1"/>
  <c r="AI801" i="1"/>
  <c r="AD801" i="1"/>
  <c r="AC801" i="1"/>
  <c r="AB801" i="1"/>
  <c r="AF801" i="1" s="1"/>
  <c r="AA801" i="1"/>
  <c r="AI800" i="1"/>
  <c r="AD800" i="1"/>
  <c r="AC800" i="1"/>
  <c r="AB800" i="1"/>
  <c r="AF800" i="1" s="1"/>
  <c r="AA800" i="1"/>
  <c r="AI799" i="1"/>
  <c r="AD799" i="1"/>
  <c r="AC799" i="1"/>
  <c r="AB799" i="1"/>
  <c r="AF799" i="1" s="1"/>
  <c r="AA799" i="1"/>
  <c r="AI798" i="1"/>
  <c r="AD798" i="1"/>
  <c r="AC798" i="1"/>
  <c r="AB798" i="1"/>
  <c r="AF798" i="1" s="1"/>
  <c r="AA798" i="1"/>
  <c r="AI797" i="1"/>
  <c r="AD797" i="1"/>
  <c r="AC797" i="1"/>
  <c r="AB797" i="1"/>
  <c r="AF797" i="1" s="1"/>
  <c r="AA797" i="1"/>
  <c r="AI796" i="1"/>
  <c r="AD796" i="1"/>
  <c r="AC796" i="1"/>
  <c r="AB796" i="1"/>
  <c r="AF796" i="1" s="1"/>
  <c r="AA796" i="1"/>
  <c r="AI795" i="1"/>
  <c r="AD795" i="1"/>
  <c r="AC795" i="1"/>
  <c r="AB795" i="1"/>
  <c r="AF795" i="1" s="1"/>
  <c r="AA795" i="1"/>
  <c r="AD794" i="1"/>
  <c r="AC794" i="1"/>
  <c r="AB794" i="1"/>
  <c r="AF794" i="1" s="1"/>
  <c r="AA794" i="1"/>
  <c r="AI793" i="1"/>
  <c r="AD793" i="1"/>
  <c r="AC793" i="1"/>
  <c r="AB793" i="1"/>
  <c r="AF793" i="1" s="1"/>
  <c r="AA793" i="1"/>
  <c r="AI792" i="1"/>
  <c r="AD792" i="1"/>
  <c r="AC792" i="1"/>
  <c r="AB792" i="1"/>
  <c r="AF792" i="1" s="1"/>
  <c r="AA792" i="1"/>
  <c r="AI791" i="1"/>
  <c r="AD791" i="1"/>
  <c r="AC791" i="1"/>
  <c r="AB791" i="1"/>
  <c r="AF791" i="1" s="1"/>
  <c r="AA791" i="1"/>
  <c r="AI790" i="1"/>
  <c r="AD790" i="1"/>
  <c r="AC790" i="1"/>
  <c r="AB790" i="1"/>
  <c r="AF790" i="1" s="1"/>
  <c r="AA790" i="1"/>
  <c r="AI789" i="1"/>
  <c r="AD789" i="1"/>
  <c r="AC789" i="1"/>
  <c r="AB789" i="1"/>
  <c r="AF789" i="1" s="1"/>
  <c r="AA789" i="1"/>
  <c r="AI788" i="1"/>
  <c r="AD788" i="1"/>
  <c r="AC788" i="1"/>
  <c r="AB788" i="1"/>
  <c r="AF788" i="1" s="1"/>
  <c r="AA788" i="1"/>
  <c r="AI787" i="1"/>
  <c r="AD787" i="1"/>
  <c r="AC787" i="1"/>
  <c r="AB787" i="1"/>
  <c r="AF787" i="1" s="1"/>
  <c r="AA787" i="1"/>
  <c r="AI786" i="1"/>
  <c r="AD786" i="1"/>
  <c r="AC786" i="1"/>
  <c r="AB786" i="1"/>
  <c r="AF786" i="1" s="1"/>
  <c r="AA786" i="1"/>
  <c r="AI785" i="1"/>
  <c r="AD785" i="1"/>
  <c r="AC785" i="1"/>
  <c r="AB785" i="1"/>
  <c r="AF785" i="1" s="1"/>
  <c r="AA785" i="1"/>
  <c r="AI784" i="1"/>
  <c r="AD784" i="1"/>
  <c r="AC784" i="1"/>
  <c r="AB784" i="1"/>
  <c r="AF784" i="1" s="1"/>
  <c r="AA784" i="1"/>
  <c r="AI783" i="1"/>
  <c r="AD783" i="1"/>
  <c r="AC783" i="1"/>
  <c r="AB783" i="1"/>
  <c r="AF783" i="1" s="1"/>
  <c r="AA783" i="1"/>
  <c r="AI782" i="1"/>
  <c r="AD782" i="1"/>
  <c r="AC782" i="1"/>
  <c r="AB782" i="1"/>
  <c r="AF782" i="1" s="1"/>
  <c r="AA782" i="1"/>
  <c r="AI781" i="1"/>
  <c r="AD781" i="1"/>
  <c r="AC781" i="1"/>
  <c r="AB781" i="1"/>
  <c r="AF781" i="1" s="1"/>
  <c r="AA781" i="1"/>
  <c r="AI780" i="1"/>
  <c r="AD780" i="1"/>
  <c r="AC780" i="1"/>
  <c r="AB780" i="1"/>
  <c r="AF780" i="1" s="1"/>
  <c r="AA780" i="1"/>
  <c r="AI779" i="1"/>
  <c r="AD779" i="1"/>
  <c r="AC779" i="1"/>
  <c r="AB779" i="1"/>
  <c r="AF779" i="1" s="1"/>
  <c r="AA779" i="1"/>
  <c r="AI778" i="1"/>
  <c r="AD778" i="1"/>
  <c r="AC778" i="1"/>
  <c r="AB778" i="1"/>
  <c r="AF778" i="1" s="1"/>
  <c r="AA778" i="1"/>
  <c r="AI777" i="1"/>
  <c r="AD777" i="1"/>
  <c r="AC777" i="1"/>
  <c r="AB777" i="1"/>
  <c r="AF777" i="1" s="1"/>
  <c r="AA777" i="1"/>
  <c r="AI776" i="1"/>
  <c r="AD776" i="1"/>
  <c r="AC776" i="1"/>
  <c r="AB776" i="1"/>
  <c r="AF776" i="1" s="1"/>
  <c r="AA776" i="1"/>
  <c r="AI775" i="1"/>
  <c r="AD775" i="1"/>
  <c r="AC775" i="1"/>
  <c r="AB775" i="1"/>
  <c r="AF775" i="1" s="1"/>
  <c r="AA775" i="1"/>
  <c r="AI774" i="1"/>
  <c r="AD774" i="1"/>
  <c r="AC774" i="1"/>
  <c r="AB774" i="1"/>
  <c r="AF774" i="1" s="1"/>
  <c r="AA774" i="1"/>
  <c r="AI773" i="1"/>
  <c r="AD773" i="1"/>
  <c r="AC773" i="1"/>
  <c r="AB773" i="1"/>
  <c r="AF773" i="1" s="1"/>
  <c r="AA773" i="1"/>
  <c r="AI772" i="1"/>
  <c r="AD772" i="1"/>
  <c r="AC772" i="1"/>
  <c r="AB772" i="1"/>
  <c r="AF772" i="1" s="1"/>
  <c r="AA772" i="1"/>
  <c r="AI771" i="1"/>
  <c r="AD771" i="1"/>
  <c r="AC771" i="1"/>
  <c r="AB771" i="1"/>
  <c r="AF771" i="1" s="1"/>
  <c r="AA771" i="1"/>
  <c r="AI770" i="1"/>
  <c r="AD770" i="1"/>
  <c r="AC770" i="1"/>
  <c r="AB770" i="1"/>
  <c r="AF770" i="1" s="1"/>
  <c r="AA770" i="1"/>
  <c r="AI769" i="1"/>
  <c r="AD769" i="1"/>
  <c r="AC769" i="1"/>
  <c r="AB769" i="1"/>
  <c r="AF769" i="1" s="1"/>
  <c r="AA769" i="1"/>
  <c r="AI768" i="1"/>
  <c r="AD768" i="1"/>
  <c r="AC768" i="1"/>
  <c r="AB768" i="1"/>
  <c r="AF768" i="1" s="1"/>
  <c r="AA768" i="1"/>
  <c r="AI767" i="1"/>
  <c r="AD767" i="1"/>
  <c r="AC767" i="1"/>
  <c r="AB767" i="1"/>
  <c r="AF767" i="1" s="1"/>
  <c r="AA767" i="1"/>
  <c r="AI766" i="1"/>
  <c r="AD766" i="1"/>
  <c r="AC766" i="1"/>
  <c r="AB766" i="1"/>
  <c r="AF766" i="1" s="1"/>
  <c r="AA766" i="1"/>
  <c r="AI765" i="1"/>
  <c r="AD765" i="1"/>
  <c r="AC765" i="1"/>
  <c r="AB765" i="1"/>
  <c r="AF765" i="1" s="1"/>
  <c r="AA765" i="1"/>
  <c r="AI764" i="1"/>
  <c r="AD764" i="1"/>
  <c r="AC764" i="1"/>
  <c r="AB764" i="1"/>
  <c r="AF764" i="1" s="1"/>
  <c r="AA764" i="1"/>
  <c r="AI763" i="1"/>
  <c r="AD763" i="1"/>
  <c r="AC763" i="1"/>
  <c r="AB763" i="1"/>
  <c r="AF763" i="1" s="1"/>
  <c r="AA763" i="1"/>
  <c r="AI762" i="1"/>
  <c r="AD762" i="1"/>
  <c r="AC762" i="1"/>
  <c r="AB762" i="1"/>
  <c r="AF762" i="1" s="1"/>
  <c r="AA762" i="1"/>
  <c r="AI761" i="1"/>
  <c r="AD761" i="1"/>
  <c r="AC761" i="1"/>
  <c r="AB761" i="1"/>
  <c r="AF761" i="1" s="1"/>
  <c r="AA761" i="1"/>
  <c r="AI760" i="1"/>
  <c r="AD760" i="1"/>
  <c r="AC760" i="1"/>
  <c r="AB760" i="1"/>
  <c r="AF760" i="1" s="1"/>
  <c r="AA760" i="1"/>
  <c r="AI759" i="1"/>
  <c r="AD759" i="1"/>
  <c r="AC759" i="1"/>
  <c r="AB759" i="1"/>
  <c r="AF759" i="1" s="1"/>
  <c r="AA759" i="1"/>
  <c r="AI758" i="1"/>
  <c r="AD758" i="1"/>
  <c r="AC758" i="1"/>
  <c r="AB758" i="1"/>
  <c r="AF758" i="1" s="1"/>
  <c r="AA758" i="1"/>
  <c r="AI757" i="1"/>
  <c r="AD757" i="1"/>
  <c r="AC757" i="1"/>
  <c r="AB757" i="1"/>
  <c r="AF757" i="1" s="1"/>
  <c r="AA757" i="1"/>
  <c r="AI756" i="1"/>
  <c r="AD756" i="1"/>
  <c r="AC756" i="1"/>
  <c r="AB756" i="1"/>
  <c r="AF756" i="1" s="1"/>
  <c r="AA756" i="1"/>
  <c r="AI755" i="1"/>
  <c r="AD755" i="1"/>
  <c r="AC755" i="1"/>
  <c r="AB755" i="1"/>
  <c r="AF755" i="1" s="1"/>
  <c r="AA755" i="1"/>
  <c r="AI754" i="1"/>
  <c r="AD754" i="1"/>
  <c r="AC754" i="1"/>
  <c r="AB754" i="1"/>
  <c r="AF754" i="1" s="1"/>
  <c r="AA754" i="1"/>
  <c r="AI753" i="1"/>
  <c r="AD753" i="1"/>
  <c r="AC753" i="1"/>
  <c r="AB753" i="1"/>
  <c r="AF753" i="1" s="1"/>
  <c r="AA753" i="1"/>
  <c r="AI752" i="1"/>
  <c r="AD752" i="1"/>
  <c r="AC752" i="1"/>
  <c r="AB752" i="1"/>
  <c r="AF752" i="1" s="1"/>
  <c r="AA752" i="1"/>
  <c r="AI751" i="1"/>
  <c r="AD751" i="1"/>
  <c r="AC751" i="1"/>
  <c r="AB751" i="1"/>
  <c r="AF751" i="1" s="1"/>
  <c r="AA751" i="1"/>
  <c r="AI750" i="1"/>
  <c r="AD750" i="1"/>
  <c r="AC750" i="1"/>
  <c r="AB750" i="1"/>
  <c r="AF750" i="1" s="1"/>
  <c r="AA750" i="1"/>
  <c r="AI749" i="1"/>
  <c r="AD749" i="1"/>
  <c r="AC749" i="1"/>
  <c r="AB749" i="1"/>
  <c r="AF749" i="1" s="1"/>
  <c r="AA749" i="1"/>
  <c r="AI748" i="1"/>
  <c r="AD748" i="1"/>
  <c r="AC748" i="1"/>
  <c r="AB748" i="1"/>
  <c r="AF748" i="1" s="1"/>
  <c r="AA748" i="1"/>
  <c r="AI747" i="1"/>
  <c r="AD747" i="1"/>
  <c r="AC747" i="1"/>
  <c r="AB747" i="1"/>
  <c r="AF747" i="1" s="1"/>
  <c r="AA747" i="1"/>
  <c r="AI746" i="1"/>
  <c r="AD746" i="1"/>
  <c r="AC746" i="1"/>
  <c r="AB746" i="1"/>
  <c r="AF746" i="1" s="1"/>
  <c r="AA746" i="1"/>
  <c r="AI745" i="1"/>
  <c r="AD745" i="1"/>
  <c r="AC745" i="1"/>
  <c r="AB745" i="1"/>
  <c r="AF745" i="1" s="1"/>
  <c r="AA745" i="1"/>
  <c r="AI744" i="1"/>
  <c r="AD744" i="1"/>
  <c r="AC744" i="1"/>
  <c r="AB744" i="1"/>
  <c r="AF744" i="1" s="1"/>
  <c r="AA744" i="1"/>
  <c r="AI743" i="1"/>
  <c r="AD743" i="1"/>
  <c r="AC743" i="1"/>
  <c r="AB743" i="1"/>
  <c r="AF743" i="1" s="1"/>
  <c r="AA743" i="1"/>
  <c r="AI742" i="1"/>
  <c r="AD742" i="1"/>
  <c r="AC742" i="1"/>
  <c r="AB742" i="1"/>
  <c r="AF742" i="1" s="1"/>
  <c r="AA742" i="1"/>
  <c r="AI741" i="1"/>
  <c r="AD741" i="1"/>
  <c r="AC741" i="1"/>
  <c r="AB741" i="1"/>
  <c r="AF741" i="1" s="1"/>
  <c r="AA741" i="1"/>
  <c r="AI740" i="1"/>
  <c r="AD740" i="1"/>
  <c r="AC740" i="1"/>
  <c r="AB740" i="1"/>
  <c r="AF740" i="1" s="1"/>
  <c r="AA740" i="1"/>
  <c r="AI739" i="1"/>
  <c r="AD739" i="1"/>
  <c r="AC739" i="1"/>
  <c r="AB739" i="1"/>
  <c r="AF739" i="1" s="1"/>
  <c r="AA739" i="1"/>
  <c r="AI738" i="1"/>
  <c r="AD738" i="1"/>
  <c r="AC738" i="1"/>
  <c r="AB738" i="1"/>
  <c r="AF738" i="1" s="1"/>
  <c r="AA738" i="1"/>
  <c r="AI737" i="1"/>
  <c r="AD737" i="1"/>
  <c r="AC737" i="1"/>
  <c r="AB737" i="1"/>
  <c r="AF737" i="1" s="1"/>
  <c r="AA737" i="1"/>
  <c r="AI736" i="1"/>
  <c r="AD736" i="1"/>
  <c r="AC736" i="1"/>
  <c r="AB736" i="1"/>
  <c r="AF736" i="1" s="1"/>
  <c r="AA736" i="1"/>
  <c r="AI735" i="1"/>
  <c r="AD735" i="1"/>
  <c r="AC735" i="1"/>
  <c r="AB735" i="1"/>
  <c r="AF735" i="1" s="1"/>
  <c r="AA735" i="1"/>
  <c r="AI734" i="1"/>
  <c r="AD734" i="1"/>
  <c r="AC734" i="1"/>
  <c r="AB734" i="1"/>
  <c r="AF734" i="1" s="1"/>
  <c r="AA734" i="1"/>
  <c r="AI733" i="1"/>
  <c r="AD733" i="1"/>
  <c r="AC733" i="1"/>
  <c r="AB733" i="1"/>
  <c r="AF733" i="1" s="1"/>
  <c r="AA733" i="1"/>
  <c r="AI732" i="1"/>
  <c r="AD732" i="1"/>
  <c r="AC732" i="1"/>
  <c r="AB732" i="1"/>
  <c r="AF732" i="1" s="1"/>
  <c r="AA732" i="1"/>
  <c r="AI731" i="1"/>
  <c r="AD731" i="1"/>
  <c r="AC731" i="1"/>
  <c r="AB731" i="1"/>
  <c r="AF731" i="1" s="1"/>
  <c r="AA731" i="1"/>
  <c r="AI730" i="1"/>
  <c r="AD730" i="1"/>
  <c r="AC730" i="1"/>
  <c r="AB730" i="1"/>
  <c r="AF730" i="1" s="1"/>
  <c r="AA730" i="1"/>
  <c r="AI729" i="1"/>
  <c r="AD729" i="1"/>
  <c r="AC729" i="1"/>
  <c r="AB729" i="1"/>
  <c r="AF729" i="1" s="1"/>
  <c r="AA729" i="1"/>
  <c r="AI728" i="1"/>
  <c r="AD728" i="1"/>
  <c r="AC728" i="1"/>
  <c r="AB728" i="1"/>
  <c r="AF728" i="1" s="1"/>
  <c r="AA728" i="1"/>
  <c r="AI727" i="1"/>
  <c r="AD727" i="1"/>
  <c r="AC727" i="1"/>
  <c r="AB727" i="1"/>
  <c r="AF727" i="1" s="1"/>
  <c r="AA727" i="1"/>
  <c r="AD726" i="1"/>
  <c r="AC726" i="1"/>
  <c r="AB726" i="1"/>
  <c r="AF726" i="1" s="1"/>
  <c r="AA726" i="1"/>
  <c r="AI725" i="1"/>
  <c r="AD725" i="1"/>
  <c r="AC725" i="1"/>
  <c r="AB725" i="1"/>
  <c r="AF725" i="1" s="1"/>
  <c r="AA725" i="1"/>
  <c r="AI724" i="1"/>
  <c r="AD724" i="1"/>
  <c r="AC724" i="1"/>
  <c r="AB724" i="1"/>
  <c r="AF724" i="1" s="1"/>
  <c r="AA724" i="1"/>
  <c r="AI723" i="1"/>
  <c r="AD723" i="1"/>
  <c r="AC723" i="1"/>
  <c r="AB723" i="1"/>
  <c r="AF723" i="1" s="1"/>
  <c r="AA723" i="1"/>
  <c r="AI722" i="1"/>
  <c r="AD722" i="1"/>
  <c r="AC722" i="1"/>
  <c r="AB722" i="1"/>
  <c r="AF722" i="1" s="1"/>
  <c r="AA722" i="1"/>
  <c r="AD721" i="1"/>
  <c r="AC721" i="1"/>
  <c r="AB721" i="1"/>
  <c r="AF721" i="1" s="1"/>
  <c r="AA721" i="1"/>
  <c r="AI720" i="1"/>
  <c r="AD720" i="1"/>
  <c r="AC720" i="1"/>
  <c r="AB720" i="1"/>
  <c r="AF720" i="1" s="1"/>
  <c r="AA720" i="1"/>
  <c r="AI719" i="1"/>
  <c r="AD719" i="1"/>
  <c r="AC719" i="1"/>
  <c r="AB719" i="1"/>
  <c r="AF719" i="1" s="1"/>
  <c r="AA719" i="1"/>
  <c r="AI718" i="1"/>
  <c r="AD718" i="1"/>
  <c r="AC718" i="1"/>
  <c r="AB718" i="1"/>
  <c r="AF718" i="1" s="1"/>
  <c r="AA718" i="1"/>
  <c r="AI717" i="1"/>
  <c r="AD717" i="1"/>
  <c r="AC717" i="1"/>
  <c r="AB717" i="1"/>
  <c r="AF717" i="1" s="1"/>
  <c r="AA717" i="1"/>
  <c r="AI716" i="1"/>
  <c r="AD716" i="1"/>
  <c r="AC716" i="1"/>
  <c r="AB716" i="1"/>
  <c r="AF716" i="1" s="1"/>
  <c r="AA716" i="1"/>
  <c r="AI715" i="1"/>
  <c r="AD715" i="1"/>
  <c r="AC715" i="1"/>
  <c r="AB715" i="1"/>
  <c r="AF715" i="1" s="1"/>
  <c r="AA715" i="1"/>
  <c r="AI714" i="1"/>
  <c r="AD714" i="1"/>
  <c r="AC714" i="1"/>
  <c r="AB714" i="1"/>
  <c r="AF714" i="1" s="1"/>
  <c r="AA714" i="1"/>
  <c r="AI713" i="1"/>
  <c r="AD713" i="1"/>
  <c r="AC713" i="1"/>
  <c r="AB713" i="1"/>
  <c r="AF713" i="1" s="1"/>
  <c r="AA713" i="1"/>
  <c r="AI712" i="1"/>
  <c r="AD712" i="1"/>
  <c r="AC712" i="1"/>
  <c r="AB712" i="1"/>
  <c r="AF712" i="1" s="1"/>
  <c r="AA712" i="1"/>
  <c r="AI711" i="1"/>
  <c r="AD711" i="1"/>
  <c r="AC711" i="1"/>
  <c r="AB711" i="1"/>
  <c r="AF711" i="1" s="1"/>
  <c r="AA711" i="1"/>
  <c r="AD710" i="1"/>
  <c r="AC710" i="1"/>
  <c r="AB710" i="1"/>
  <c r="AF710" i="1" s="1"/>
  <c r="AA710" i="1"/>
  <c r="AI709" i="1"/>
  <c r="AD709" i="1"/>
  <c r="AC709" i="1"/>
  <c r="AB709" i="1"/>
  <c r="AF709" i="1" s="1"/>
  <c r="AA709" i="1"/>
  <c r="AI708" i="1"/>
  <c r="AD708" i="1"/>
  <c r="AC708" i="1"/>
  <c r="AB708" i="1"/>
  <c r="AF708" i="1" s="1"/>
  <c r="AA708" i="1"/>
  <c r="AI707" i="1"/>
  <c r="AD707" i="1"/>
  <c r="AC707" i="1"/>
  <c r="AB707" i="1"/>
  <c r="AF707" i="1" s="1"/>
  <c r="AA707" i="1"/>
  <c r="AI706" i="1"/>
  <c r="AD706" i="1"/>
  <c r="AC706" i="1"/>
  <c r="AB706" i="1"/>
  <c r="AF706" i="1" s="1"/>
  <c r="AA706" i="1"/>
  <c r="AI705" i="1"/>
  <c r="AD705" i="1"/>
  <c r="AC705" i="1"/>
  <c r="AB705" i="1"/>
  <c r="AF705" i="1" s="1"/>
  <c r="AA705" i="1"/>
  <c r="AI704" i="1"/>
  <c r="AD704" i="1"/>
  <c r="AC704" i="1"/>
  <c r="AB704" i="1"/>
  <c r="AF704" i="1" s="1"/>
  <c r="AA704" i="1"/>
  <c r="AI703" i="1"/>
  <c r="AD703" i="1"/>
  <c r="AC703" i="1"/>
  <c r="AB703" i="1"/>
  <c r="AF703" i="1" s="1"/>
  <c r="AA703" i="1"/>
  <c r="AD702" i="1"/>
  <c r="AC702" i="1"/>
  <c r="AB702" i="1"/>
  <c r="AF702" i="1" s="1"/>
  <c r="AA702" i="1"/>
  <c r="AI701" i="1"/>
  <c r="AD701" i="1"/>
  <c r="AC701" i="1"/>
  <c r="AB701" i="1"/>
  <c r="AF701" i="1" s="1"/>
  <c r="AA701" i="1"/>
  <c r="AI700" i="1"/>
  <c r="AD700" i="1"/>
  <c r="AC700" i="1"/>
  <c r="AB700" i="1"/>
  <c r="AF700" i="1" s="1"/>
  <c r="AA700" i="1"/>
  <c r="AI699" i="1"/>
  <c r="AD699" i="1"/>
  <c r="AC699" i="1"/>
  <c r="AB699" i="1"/>
  <c r="AF699" i="1" s="1"/>
  <c r="AA699" i="1"/>
  <c r="AI698" i="1"/>
  <c r="AD698" i="1"/>
  <c r="AC698" i="1"/>
  <c r="AB698" i="1"/>
  <c r="AF698" i="1" s="1"/>
  <c r="AA698" i="1"/>
  <c r="AI697" i="1"/>
  <c r="AD697" i="1"/>
  <c r="AC697" i="1"/>
  <c r="AB697" i="1"/>
  <c r="AF697" i="1" s="1"/>
  <c r="AA697" i="1"/>
  <c r="AI696" i="1"/>
  <c r="AD696" i="1"/>
  <c r="AC696" i="1"/>
  <c r="AB696" i="1"/>
  <c r="AF696" i="1" s="1"/>
  <c r="AA696" i="1"/>
  <c r="AI695" i="1"/>
  <c r="AD695" i="1"/>
  <c r="AC695" i="1"/>
  <c r="AB695" i="1"/>
  <c r="AF695" i="1" s="1"/>
  <c r="AA695" i="1"/>
  <c r="AI694" i="1"/>
  <c r="AD694" i="1"/>
  <c r="AC694" i="1"/>
  <c r="AB694" i="1"/>
  <c r="AF694" i="1" s="1"/>
  <c r="AA694" i="1"/>
  <c r="AI693" i="1"/>
  <c r="AD693" i="1"/>
  <c r="AC693" i="1"/>
  <c r="AB693" i="1"/>
  <c r="AF693" i="1" s="1"/>
  <c r="AA693" i="1"/>
  <c r="AI692" i="1"/>
  <c r="AD692" i="1"/>
  <c r="AC692" i="1"/>
  <c r="AB692" i="1"/>
  <c r="AF692" i="1" s="1"/>
  <c r="AA692" i="1"/>
  <c r="AI691" i="1"/>
  <c r="AD691" i="1"/>
  <c r="AC691" i="1"/>
  <c r="AB691" i="1"/>
  <c r="AF691" i="1" s="1"/>
  <c r="AA691" i="1"/>
  <c r="AI690" i="1"/>
  <c r="AD690" i="1"/>
  <c r="AC690" i="1"/>
  <c r="AB690" i="1"/>
  <c r="AF690" i="1" s="1"/>
  <c r="AA690" i="1"/>
  <c r="AI689" i="1"/>
  <c r="AD689" i="1"/>
  <c r="AC689" i="1"/>
  <c r="AB689" i="1"/>
  <c r="AF689" i="1" s="1"/>
  <c r="AA689" i="1"/>
  <c r="AI688" i="1"/>
  <c r="AD688" i="1"/>
  <c r="AC688" i="1"/>
  <c r="AB688" i="1"/>
  <c r="AF688" i="1" s="1"/>
  <c r="AA688" i="1"/>
  <c r="AI687" i="1"/>
  <c r="AD687" i="1"/>
  <c r="AC687" i="1"/>
  <c r="AB687" i="1"/>
  <c r="AF687" i="1" s="1"/>
  <c r="AA687" i="1"/>
  <c r="AI686" i="1"/>
  <c r="AD686" i="1"/>
  <c r="AC686" i="1"/>
  <c r="AB686" i="1"/>
  <c r="AF686" i="1" s="1"/>
  <c r="AA686" i="1"/>
  <c r="AI685" i="1"/>
  <c r="AD685" i="1"/>
  <c r="AC685" i="1"/>
  <c r="AB685" i="1"/>
  <c r="AF685" i="1" s="1"/>
  <c r="AA685" i="1"/>
  <c r="AI684" i="1"/>
  <c r="AD684" i="1"/>
  <c r="AC684" i="1"/>
  <c r="AB684" i="1"/>
  <c r="AF684" i="1" s="1"/>
  <c r="AA684" i="1"/>
  <c r="AI683" i="1"/>
  <c r="AD683" i="1"/>
  <c r="AC683" i="1"/>
  <c r="AB683" i="1"/>
  <c r="AF683" i="1" s="1"/>
  <c r="AA683" i="1"/>
  <c r="AI682" i="1"/>
  <c r="AD682" i="1"/>
  <c r="AC682" i="1"/>
  <c r="AB682" i="1"/>
  <c r="AF682" i="1" s="1"/>
  <c r="AA682" i="1"/>
  <c r="AI681" i="1"/>
  <c r="AD681" i="1"/>
  <c r="AC681" i="1"/>
  <c r="AB681" i="1"/>
  <c r="AF681" i="1" s="1"/>
  <c r="AA681" i="1"/>
  <c r="AI680" i="1"/>
  <c r="AD680" i="1"/>
  <c r="AC680" i="1"/>
  <c r="AB680" i="1"/>
  <c r="AF680" i="1" s="1"/>
  <c r="AA680" i="1"/>
  <c r="AI679" i="1"/>
  <c r="AD679" i="1"/>
  <c r="AC679" i="1"/>
  <c r="AB679" i="1"/>
  <c r="AF679" i="1" s="1"/>
  <c r="AA679" i="1"/>
  <c r="AD678" i="1"/>
  <c r="AC678" i="1"/>
  <c r="AB678" i="1"/>
  <c r="AF678" i="1" s="1"/>
  <c r="AA678" i="1"/>
  <c r="AI677" i="1"/>
  <c r="AD677" i="1"/>
  <c r="AC677" i="1"/>
  <c r="AB677" i="1"/>
  <c r="AF677" i="1" s="1"/>
  <c r="AA677" i="1"/>
  <c r="AI676" i="1"/>
  <c r="AD676" i="1"/>
  <c r="AC676" i="1"/>
  <c r="AB676" i="1"/>
  <c r="AF676" i="1" s="1"/>
  <c r="AA676" i="1"/>
  <c r="AI675" i="1"/>
  <c r="AD675" i="1"/>
  <c r="AC675" i="1"/>
  <c r="AB675" i="1"/>
  <c r="AF675" i="1" s="1"/>
  <c r="AA675" i="1"/>
  <c r="AI674" i="1"/>
  <c r="AD674" i="1"/>
  <c r="AC674" i="1"/>
  <c r="AB674" i="1"/>
  <c r="AF674" i="1" s="1"/>
  <c r="AA674" i="1"/>
  <c r="AI673" i="1"/>
  <c r="AD673" i="1"/>
  <c r="AC673" i="1"/>
  <c r="AB673" i="1"/>
  <c r="AF673" i="1" s="1"/>
  <c r="AA673" i="1"/>
  <c r="AI672" i="1"/>
  <c r="AD672" i="1"/>
  <c r="AC672" i="1"/>
  <c r="AB672" i="1"/>
  <c r="AF672" i="1" s="1"/>
  <c r="AA672" i="1"/>
  <c r="AI671" i="1"/>
  <c r="AD671" i="1"/>
  <c r="AC671" i="1"/>
  <c r="AB671" i="1"/>
  <c r="AF671" i="1" s="1"/>
  <c r="AA671" i="1"/>
  <c r="AD670" i="1"/>
  <c r="AC670" i="1"/>
  <c r="AB670" i="1"/>
  <c r="AF670" i="1" s="1"/>
  <c r="AA670" i="1"/>
  <c r="AI669" i="1"/>
  <c r="AD669" i="1"/>
  <c r="AC669" i="1"/>
  <c r="AB669" i="1"/>
  <c r="AF669" i="1" s="1"/>
  <c r="AA669" i="1"/>
  <c r="AI668" i="1"/>
  <c r="AD668" i="1"/>
  <c r="AC668" i="1"/>
  <c r="AB668" i="1"/>
  <c r="AF668" i="1" s="1"/>
  <c r="AA668" i="1"/>
  <c r="AI667" i="1"/>
  <c r="AD667" i="1"/>
  <c r="AC667" i="1"/>
  <c r="AB667" i="1"/>
  <c r="AF667" i="1" s="1"/>
  <c r="AA667" i="1"/>
  <c r="AI666" i="1"/>
  <c r="AD666" i="1"/>
  <c r="AC666" i="1"/>
  <c r="AB666" i="1"/>
  <c r="AF666" i="1" s="1"/>
  <c r="AA666" i="1"/>
  <c r="AD665" i="1"/>
  <c r="AC665" i="1"/>
  <c r="AB665" i="1"/>
  <c r="AF665" i="1" s="1"/>
  <c r="AA665" i="1"/>
  <c r="AI664" i="1"/>
  <c r="AD664" i="1"/>
  <c r="AC664" i="1"/>
  <c r="AB664" i="1"/>
  <c r="AF664" i="1" s="1"/>
  <c r="AA664" i="1"/>
  <c r="AI663" i="1"/>
  <c r="AD663" i="1"/>
  <c r="AC663" i="1"/>
  <c r="AB663" i="1"/>
  <c r="AF663" i="1" s="1"/>
  <c r="AA663" i="1"/>
  <c r="AI662" i="1"/>
  <c r="AD662" i="1"/>
  <c r="AC662" i="1"/>
  <c r="AB662" i="1"/>
  <c r="AF662" i="1" s="1"/>
  <c r="AA662" i="1"/>
  <c r="AI661" i="1"/>
  <c r="AD661" i="1"/>
  <c r="AC661" i="1"/>
  <c r="AB661" i="1"/>
  <c r="AF661" i="1" s="1"/>
  <c r="AA661" i="1"/>
  <c r="AI660" i="1"/>
  <c r="AD660" i="1"/>
  <c r="AC660" i="1"/>
  <c r="AB660" i="1"/>
  <c r="AF660" i="1" s="1"/>
  <c r="AA660" i="1"/>
  <c r="AI659" i="1"/>
  <c r="AD659" i="1"/>
  <c r="AC659" i="1"/>
  <c r="AB659" i="1"/>
  <c r="AF659" i="1" s="1"/>
  <c r="AA659" i="1"/>
  <c r="AI658" i="1"/>
  <c r="AD658" i="1"/>
  <c r="AC658" i="1"/>
  <c r="AB658" i="1"/>
  <c r="AF658" i="1" s="1"/>
  <c r="AA658" i="1"/>
  <c r="AI657" i="1"/>
  <c r="AD657" i="1"/>
  <c r="AC657" i="1"/>
  <c r="AB657" i="1"/>
  <c r="AF657" i="1" s="1"/>
  <c r="AA657" i="1"/>
  <c r="AI656" i="1"/>
  <c r="AD656" i="1"/>
  <c r="AC656" i="1"/>
  <c r="AB656" i="1"/>
  <c r="AF656" i="1" s="1"/>
  <c r="AA656" i="1"/>
  <c r="AI655" i="1"/>
  <c r="AD655" i="1"/>
  <c r="AC655" i="1"/>
  <c r="AB655" i="1"/>
  <c r="AF655" i="1" s="1"/>
  <c r="AA655" i="1"/>
  <c r="AI654" i="1"/>
  <c r="AD654" i="1"/>
  <c r="AC654" i="1"/>
  <c r="AB654" i="1"/>
  <c r="AF654" i="1" s="1"/>
  <c r="AA654" i="1"/>
  <c r="AI653" i="1"/>
  <c r="AD653" i="1"/>
  <c r="AC653" i="1"/>
  <c r="AB653" i="1"/>
  <c r="AF653" i="1" s="1"/>
  <c r="AA653" i="1"/>
  <c r="AI652" i="1"/>
  <c r="AD652" i="1"/>
  <c r="AC652" i="1"/>
  <c r="AB652" i="1"/>
  <c r="AF652" i="1" s="1"/>
  <c r="AA652" i="1"/>
  <c r="AI651" i="1"/>
  <c r="AD651" i="1"/>
  <c r="AC651" i="1"/>
  <c r="AB651" i="1"/>
  <c r="AF651" i="1" s="1"/>
  <c r="AA651" i="1"/>
  <c r="AI650" i="1"/>
  <c r="AD650" i="1"/>
  <c r="AC650" i="1"/>
  <c r="AB650" i="1"/>
  <c r="AF650" i="1" s="1"/>
  <c r="AA650" i="1"/>
  <c r="AI649" i="1"/>
  <c r="AD649" i="1"/>
  <c r="AC649" i="1"/>
  <c r="AB649" i="1"/>
  <c r="AF649" i="1" s="1"/>
  <c r="AA649" i="1"/>
  <c r="AI648" i="1"/>
  <c r="AD648" i="1"/>
  <c r="AC648" i="1"/>
  <c r="AB648" i="1"/>
  <c r="AF648" i="1" s="1"/>
  <c r="AA648" i="1"/>
  <c r="AI647" i="1"/>
  <c r="AD647" i="1"/>
  <c r="AC647" i="1"/>
  <c r="AB647" i="1"/>
  <c r="AF647" i="1" s="1"/>
  <c r="AA647" i="1"/>
  <c r="AD646" i="1"/>
  <c r="AC646" i="1"/>
  <c r="AB646" i="1"/>
  <c r="AF646" i="1" s="1"/>
  <c r="AA646" i="1"/>
  <c r="AI645" i="1"/>
  <c r="AD645" i="1"/>
  <c r="AC645" i="1"/>
  <c r="AB645" i="1"/>
  <c r="AF645" i="1" s="1"/>
  <c r="AA645" i="1"/>
  <c r="AI644" i="1"/>
  <c r="AD644" i="1"/>
  <c r="AC644" i="1"/>
  <c r="AB644" i="1"/>
  <c r="AF644" i="1" s="1"/>
  <c r="AA644" i="1"/>
  <c r="AI643" i="1"/>
  <c r="AD643" i="1"/>
  <c r="AC643" i="1"/>
  <c r="AB643" i="1"/>
  <c r="AF643" i="1" s="1"/>
  <c r="AA643" i="1"/>
  <c r="AI642" i="1"/>
  <c r="AD642" i="1"/>
  <c r="AC642" i="1"/>
  <c r="AB642" i="1"/>
  <c r="AF642" i="1" s="1"/>
  <c r="AA642" i="1"/>
  <c r="AI641" i="1"/>
  <c r="AD641" i="1"/>
  <c r="AC641" i="1"/>
  <c r="AB641" i="1"/>
  <c r="AF641" i="1" s="1"/>
  <c r="AA641" i="1"/>
  <c r="AI640" i="1"/>
  <c r="AD640" i="1"/>
  <c r="AC640" i="1"/>
  <c r="AB640" i="1"/>
  <c r="AF640" i="1" s="1"/>
  <c r="AA640" i="1"/>
  <c r="AI639" i="1"/>
  <c r="AD639" i="1"/>
  <c r="AC639" i="1"/>
  <c r="AB639" i="1"/>
  <c r="AF639" i="1" s="1"/>
  <c r="AA639" i="1"/>
  <c r="AI638" i="1"/>
  <c r="AD638" i="1"/>
  <c r="AC638" i="1"/>
  <c r="AB638" i="1"/>
  <c r="AF638" i="1" s="1"/>
  <c r="AA638" i="1"/>
  <c r="AI637" i="1"/>
  <c r="AD637" i="1"/>
  <c r="AC637" i="1"/>
  <c r="AB637" i="1"/>
  <c r="AF637" i="1" s="1"/>
  <c r="AA637" i="1"/>
  <c r="AI636" i="1"/>
  <c r="AD636" i="1"/>
  <c r="AC636" i="1"/>
  <c r="AB636" i="1"/>
  <c r="AF636" i="1" s="1"/>
  <c r="AA636" i="1"/>
  <c r="AI635" i="1"/>
  <c r="AD635" i="1"/>
  <c r="AC635" i="1"/>
  <c r="AB635" i="1"/>
  <c r="AF635" i="1" s="1"/>
  <c r="AA635" i="1"/>
  <c r="AI634" i="1"/>
  <c r="AD634" i="1"/>
  <c r="AC634" i="1"/>
  <c r="AB634" i="1"/>
  <c r="AF634" i="1" s="1"/>
  <c r="AA634" i="1"/>
  <c r="AI633" i="1"/>
  <c r="AD633" i="1"/>
  <c r="AC633" i="1"/>
  <c r="AB633" i="1"/>
  <c r="AF633" i="1" s="1"/>
  <c r="AA633" i="1"/>
  <c r="AI632" i="1"/>
  <c r="AD632" i="1"/>
  <c r="AC632" i="1"/>
  <c r="AB632" i="1"/>
  <c r="AF632" i="1" s="1"/>
  <c r="AA632" i="1"/>
  <c r="AI631" i="1"/>
  <c r="AD631" i="1"/>
  <c r="AC631" i="1"/>
  <c r="AB631" i="1"/>
  <c r="AF631" i="1" s="1"/>
  <c r="AA631" i="1"/>
  <c r="AI630" i="1"/>
  <c r="AD630" i="1"/>
  <c r="AC630" i="1"/>
  <c r="AB630" i="1"/>
  <c r="AF630" i="1" s="1"/>
  <c r="AA630" i="1"/>
  <c r="AI629" i="1"/>
  <c r="AD629" i="1"/>
  <c r="AC629" i="1"/>
  <c r="AB629" i="1"/>
  <c r="AF629" i="1" s="1"/>
  <c r="AA629" i="1"/>
  <c r="AI628" i="1"/>
  <c r="AD628" i="1"/>
  <c r="AC628" i="1"/>
  <c r="AB628" i="1"/>
  <c r="AF628" i="1" s="1"/>
  <c r="AA628" i="1"/>
  <c r="AD627" i="1"/>
  <c r="AC627" i="1"/>
  <c r="AB627" i="1"/>
  <c r="AF627" i="1" s="1"/>
  <c r="AA627" i="1"/>
  <c r="AI626" i="1"/>
  <c r="AD626" i="1"/>
  <c r="AC626" i="1"/>
  <c r="AB626" i="1"/>
  <c r="AF626" i="1" s="1"/>
  <c r="AA626" i="1"/>
  <c r="AI625" i="1"/>
  <c r="AD625" i="1"/>
  <c r="AC625" i="1"/>
  <c r="AB625" i="1"/>
  <c r="AF625" i="1" s="1"/>
  <c r="AA625" i="1"/>
  <c r="AI624" i="1"/>
  <c r="AD624" i="1"/>
  <c r="AC624" i="1"/>
  <c r="AB624" i="1"/>
  <c r="AF624" i="1" s="1"/>
  <c r="AA624" i="1"/>
  <c r="AI623" i="1"/>
  <c r="AD623" i="1"/>
  <c r="AC623" i="1"/>
  <c r="AB623" i="1"/>
  <c r="AF623" i="1" s="1"/>
  <c r="AA623" i="1"/>
  <c r="AI622" i="1"/>
  <c r="AD622" i="1"/>
  <c r="AC622" i="1"/>
  <c r="AB622" i="1"/>
  <c r="AF622" i="1" s="1"/>
  <c r="AA622" i="1"/>
  <c r="AI621" i="1"/>
  <c r="AD621" i="1"/>
  <c r="AC621" i="1"/>
  <c r="AB621" i="1"/>
  <c r="AF621" i="1" s="1"/>
  <c r="AA621" i="1"/>
  <c r="AI620" i="1"/>
  <c r="AD620" i="1"/>
  <c r="AC620" i="1"/>
  <c r="AB620" i="1"/>
  <c r="AF620" i="1" s="1"/>
  <c r="AA620" i="1"/>
  <c r="AD619" i="1"/>
  <c r="AC619" i="1"/>
  <c r="AB619" i="1"/>
  <c r="AF619" i="1" s="1"/>
  <c r="AA619" i="1"/>
  <c r="AI618" i="1"/>
  <c r="AD618" i="1"/>
  <c r="AC618" i="1"/>
  <c r="AB618" i="1"/>
  <c r="AF618" i="1" s="1"/>
  <c r="AA618" i="1"/>
  <c r="AI617" i="1"/>
  <c r="AD617" i="1"/>
  <c r="AC617" i="1"/>
  <c r="AB617" i="1"/>
  <c r="AF617" i="1" s="1"/>
  <c r="AA617" i="1"/>
  <c r="AD616" i="1"/>
  <c r="AC616" i="1"/>
  <c r="AB616" i="1"/>
  <c r="AF616" i="1" s="1"/>
  <c r="AA616" i="1"/>
  <c r="AI615" i="1"/>
  <c r="AD615" i="1"/>
  <c r="AC615" i="1"/>
  <c r="AB615" i="1"/>
  <c r="AF615" i="1" s="1"/>
  <c r="AA615" i="1"/>
  <c r="AI614" i="1"/>
  <c r="AD614" i="1"/>
  <c r="AC614" i="1"/>
  <c r="AB614" i="1"/>
  <c r="AF614" i="1" s="1"/>
  <c r="AA614" i="1"/>
  <c r="AI613" i="1"/>
  <c r="AD613" i="1"/>
  <c r="AC613" i="1"/>
  <c r="AB613" i="1"/>
  <c r="AF613" i="1" s="1"/>
  <c r="AA613" i="1"/>
  <c r="AI612" i="1"/>
  <c r="AD612" i="1"/>
  <c r="AC612" i="1"/>
  <c r="AB612" i="1"/>
  <c r="AF612" i="1" s="1"/>
  <c r="AA612" i="1"/>
  <c r="AD611" i="1"/>
  <c r="AC611" i="1"/>
  <c r="AB611" i="1"/>
  <c r="AF611" i="1" s="1"/>
  <c r="AA611" i="1"/>
  <c r="AI610" i="1"/>
  <c r="AD610" i="1"/>
  <c r="AC610" i="1"/>
  <c r="AB610" i="1"/>
  <c r="AF610" i="1" s="1"/>
  <c r="AA610" i="1"/>
  <c r="AI609" i="1"/>
  <c r="AD609" i="1"/>
  <c r="AC609" i="1"/>
  <c r="AB609" i="1"/>
  <c r="AF609" i="1" s="1"/>
  <c r="AA609" i="1"/>
  <c r="AI608" i="1"/>
  <c r="AD608" i="1"/>
  <c r="AC608" i="1"/>
  <c r="AB608" i="1"/>
  <c r="AF608" i="1" s="1"/>
  <c r="AA608" i="1"/>
  <c r="AI607" i="1"/>
  <c r="AD607" i="1"/>
  <c r="AC607" i="1"/>
  <c r="AB607" i="1"/>
  <c r="AF607" i="1" s="1"/>
  <c r="AA607" i="1"/>
  <c r="AI606" i="1"/>
  <c r="AD606" i="1"/>
  <c r="AC606" i="1"/>
  <c r="AB606" i="1"/>
  <c r="AF606" i="1" s="1"/>
  <c r="AA606" i="1"/>
  <c r="AI605" i="1"/>
  <c r="AD605" i="1"/>
  <c r="AC605" i="1"/>
  <c r="AB605" i="1"/>
  <c r="AF605" i="1" s="1"/>
  <c r="AA605" i="1"/>
  <c r="AI604" i="1"/>
  <c r="AD604" i="1"/>
  <c r="AC604" i="1"/>
  <c r="AB604" i="1"/>
  <c r="AF604" i="1" s="1"/>
  <c r="AA604" i="1"/>
  <c r="AD603" i="1"/>
  <c r="AC603" i="1"/>
  <c r="AB603" i="1"/>
  <c r="AF603" i="1" s="1"/>
  <c r="AA603" i="1"/>
  <c r="AI602" i="1"/>
  <c r="AD602" i="1"/>
  <c r="AC602" i="1"/>
  <c r="AB602" i="1"/>
  <c r="AF602" i="1" s="1"/>
  <c r="AA602" i="1"/>
  <c r="AI601" i="1"/>
  <c r="AD601" i="1"/>
  <c r="AC601" i="1"/>
  <c r="AB601" i="1"/>
  <c r="AF601" i="1" s="1"/>
  <c r="AA601" i="1"/>
  <c r="AI600" i="1"/>
  <c r="AD600" i="1"/>
  <c r="AC600" i="1"/>
  <c r="AB600" i="1"/>
  <c r="AF600" i="1" s="1"/>
  <c r="AA600" i="1"/>
  <c r="AI599" i="1"/>
  <c r="AD599" i="1"/>
  <c r="AC599" i="1"/>
  <c r="AB599" i="1"/>
  <c r="AF599" i="1" s="1"/>
  <c r="AA599" i="1"/>
  <c r="AI598" i="1"/>
  <c r="AD598" i="1"/>
  <c r="AC598" i="1"/>
  <c r="AB598" i="1"/>
  <c r="AF598" i="1" s="1"/>
  <c r="AA598" i="1"/>
  <c r="AI597" i="1"/>
  <c r="AD597" i="1"/>
  <c r="AC597" i="1"/>
  <c r="AB597" i="1"/>
  <c r="AF597" i="1" s="1"/>
  <c r="AA597" i="1"/>
  <c r="AI596" i="1"/>
  <c r="AD596" i="1"/>
  <c r="AC596" i="1"/>
  <c r="AB596" i="1"/>
  <c r="AF596" i="1" s="1"/>
  <c r="AA596" i="1"/>
  <c r="AD595" i="1"/>
  <c r="AC595" i="1"/>
  <c r="AB595" i="1"/>
  <c r="AF595" i="1" s="1"/>
  <c r="AA595" i="1"/>
  <c r="AI594" i="1"/>
  <c r="AD594" i="1"/>
  <c r="AC594" i="1"/>
  <c r="AB594" i="1"/>
  <c r="AF594" i="1" s="1"/>
  <c r="AA594" i="1"/>
  <c r="AI593" i="1"/>
  <c r="AD593" i="1"/>
  <c r="AC593" i="1"/>
  <c r="AB593" i="1"/>
  <c r="AF593" i="1" s="1"/>
  <c r="AA593" i="1"/>
  <c r="AD592" i="1"/>
  <c r="AC592" i="1"/>
  <c r="AB592" i="1"/>
  <c r="AF592" i="1" s="1"/>
  <c r="AA592" i="1"/>
  <c r="AI591" i="1"/>
  <c r="AD591" i="1"/>
  <c r="AC591" i="1"/>
  <c r="AB591" i="1"/>
  <c r="AF591" i="1" s="1"/>
  <c r="AA591" i="1"/>
  <c r="AI590" i="1"/>
  <c r="AD590" i="1"/>
  <c r="AC590" i="1"/>
  <c r="AB590" i="1"/>
  <c r="AF590" i="1" s="1"/>
  <c r="AA590" i="1"/>
  <c r="AI589" i="1"/>
  <c r="AD589" i="1"/>
  <c r="AC589" i="1"/>
  <c r="AB589" i="1"/>
  <c r="AF589" i="1" s="1"/>
  <c r="AA589" i="1"/>
  <c r="AI588" i="1"/>
  <c r="AD588" i="1"/>
  <c r="AC588" i="1"/>
  <c r="AB588" i="1"/>
  <c r="AF588" i="1" s="1"/>
  <c r="AA588" i="1"/>
  <c r="AD587" i="1"/>
  <c r="AC587" i="1"/>
  <c r="AB587" i="1"/>
  <c r="AF587" i="1" s="1"/>
  <c r="AA587" i="1"/>
  <c r="AI586" i="1"/>
  <c r="AD586" i="1"/>
  <c r="AC586" i="1"/>
  <c r="AB586" i="1"/>
  <c r="AF586" i="1" s="1"/>
  <c r="AA586" i="1"/>
  <c r="AI585" i="1"/>
  <c r="AD585" i="1"/>
  <c r="AC585" i="1"/>
  <c r="AB585" i="1"/>
  <c r="AF585" i="1" s="1"/>
  <c r="AA585" i="1"/>
  <c r="AD584" i="1"/>
  <c r="AC584" i="1"/>
  <c r="AB584" i="1"/>
  <c r="AF584" i="1" s="1"/>
  <c r="AA584" i="1"/>
  <c r="AI583" i="1"/>
  <c r="AD583" i="1"/>
  <c r="AC583" i="1"/>
  <c r="AB583" i="1"/>
  <c r="AF583" i="1" s="1"/>
  <c r="AA583" i="1"/>
  <c r="AI582" i="1"/>
  <c r="AD582" i="1"/>
  <c r="AC582" i="1"/>
  <c r="AB582" i="1"/>
  <c r="AF582" i="1" s="1"/>
  <c r="AA582" i="1"/>
  <c r="AI581" i="1"/>
  <c r="AD581" i="1"/>
  <c r="AC581" i="1"/>
  <c r="AB581" i="1"/>
  <c r="AF581" i="1" s="1"/>
  <c r="AA581" i="1"/>
  <c r="AI580" i="1"/>
  <c r="AD580" i="1"/>
  <c r="AC580" i="1"/>
  <c r="AB580" i="1"/>
  <c r="AF580" i="1" s="1"/>
  <c r="AA580" i="1"/>
  <c r="AD579" i="1"/>
  <c r="AC579" i="1"/>
  <c r="AB579" i="1"/>
  <c r="AF579" i="1" s="1"/>
  <c r="AA579" i="1"/>
  <c r="AI578" i="1"/>
  <c r="AD578" i="1"/>
  <c r="AC578" i="1"/>
  <c r="AB578" i="1"/>
  <c r="AF578" i="1" s="1"/>
  <c r="AA578" i="1"/>
  <c r="AI577" i="1"/>
  <c r="AD577" i="1"/>
  <c r="AC577" i="1"/>
  <c r="AB577" i="1"/>
  <c r="AF577" i="1" s="1"/>
  <c r="AA577" i="1"/>
  <c r="AD576" i="1"/>
  <c r="AC576" i="1"/>
  <c r="AB576" i="1"/>
  <c r="AF576" i="1" s="1"/>
  <c r="AA576" i="1"/>
  <c r="AI575" i="1"/>
  <c r="AD575" i="1"/>
  <c r="AC575" i="1"/>
  <c r="AB575" i="1"/>
  <c r="AF575" i="1" s="1"/>
  <c r="AA575" i="1"/>
  <c r="AI574" i="1"/>
  <c r="AD574" i="1"/>
  <c r="AC574" i="1"/>
  <c r="AB574" i="1"/>
  <c r="AF574" i="1" s="1"/>
  <c r="AA574" i="1"/>
  <c r="AI573" i="1"/>
  <c r="AD573" i="1"/>
  <c r="AC573" i="1"/>
  <c r="AB573" i="1"/>
  <c r="AF573" i="1" s="1"/>
  <c r="AA573" i="1"/>
  <c r="AI572" i="1"/>
  <c r="AD572" i="1"/>
  <c r="AC572" i="1"/>
  <c r="AB572" i="1"/>
  <c r="AF572" i="1" s="1"/>
  <c r="AA572" i="1"/>
  <c r="AD571" i="1"/>
  <c r="AC571" i="1"/>
  <c r="AB571" i="1"/>
  <c r="AF571" i="1" s="1"/>
  <c r="AA571" i="1"/>
  <c r="AI570" i="1"/>
  <c r="AD570" i="1"/>
  <c r="AC570" i="1"/>
  <c r="AB570" i="1"/>
  <c r="AF570" i="1" s="1"/>
  <c r="AA570" i="1"/>
  <c r="AI569" i="1"/>
  <c r="AD569" i="1"/>
  <c r="AC569" i="1"/>
  <c r="AB569" i="1"/>
  <c r="AF569" i="1" s="1"/>
  <c r="AA569" i="1"/>
  <c r="AD568" i="1"/>
  <c r="AC568" i="1"/>
  <c r="AB568" i="1"/>
  <c r="AF568" i="1" s="1"/>
  <c r="AA568" i="1"/>
  <c r="AI567" i="1"/>
  <c r="AD567" i="1"/>
  <c r="AC567" i="1"/>
  <c r="AB567" i="1"/>
  <c r="AF567" i="1" s="1"/>
  <c r="AA567" i="1"/>
  <c r="AI566" i="1"/>
  <c r="AD566" i="1"/>
  <c r="AC566" i="1"/>
  <c r="AB566" i="1"/>
  <c r="AF566" i="1" s="1"/>
  <c r="AA566" i="1"/>
  <c r="AI565" i="1"/>
  <c r="AD565" i="1"/>
  <c r="AC565" i="1"/>
  <c r="AB565" i="1"/>
  <c r="AF565" i="1" s="1"/>
  <c r="AA565" i="1"/>
  <c r="AI564" i="1"/>
  <c r="AD564" i="1"/>
  <c r="AC564" i="1"/>
  <c r="AB564" i="1"/>
  <c r="AF564" i="1" s="1"/>
  <c r="AA564" i="1"/>
  <c r="AI563" i="1"/>
  <c r="AD563" i="1"/>
  <c r="AC563" i="1"/>
  <c r="AB563" i="1"/>
  <c r="AF563" i="1" s="1"/>
  <c r="AA563" i="1"/>
  <c r="AI562" i="1"/>
  <c r="AD562" i="1"/>
  <c r="AC562" i="1"/>
  <c r="AB562" i="1"/>
  <c r="AF562" i="1" s="1"/>
  <c r="AA562" i="1"/>
  <c r="AI561" i="1"/>
  <c r="AD561" i="1"/>
  <c r="AC561" i="1"/>
  <c r="AB561" i="1"/>
  <c r="AF561" i="1" s="1"/>
  <c r="AA561" i="1"/>
  <c r="AI560" i="1"/>
  <c r="AD560" i="1"/>
  <c r="AC560" i="1"/>
  <c r="AB560" i="1"/>
  <c r="AF560" i="1" s="1"/>
  <c r="AA560" i="1"/>
  <c r="AI559" i="1"/>
  <c r="AD559" i="1"/>
  <c r="AC559" i="1"/>
  <c r="AB559" i="1"/>
  <c r="AF559" i="1" s="1"/>
  <c r="AA559" i="1"/>
  <c r="AI558" i="1"/>
  <c r="AD558" i="1"/>
  <c r="AC558" i="1"/>
  <c r="AB558" i="1"/>
  <c r="AF558" i="1" s="1"/>
  <c r="AA558" i="1"/>
  <c r="AI557" i="1"/>
  <c r="AD557" i="1"/>
  <c r="AC557" i="1"/>
  <c r="AB557" i="1"/>
  <c r="AF557" i="1" s="1"/>
  <c r="AA557" i="1"/>
  <c r="AI556" i="1"/>
  <c r="AD556" i="1"/>
  <c r="AC556" i="1"/>
  <c r="AB556" i="1"/>
  <c r="AF556" i="1" s="1"/>
  <c r="AA556" i="1"/>
  <c r="AI555" i="1"/>
  <c r="AD555" i="1"/>
  <c r="AC555" i="1"/>
  <c r="AB555" i="1"/>
  <c r="AF555" i="1" s="1"/>
  <c r="AA555" i="1"/>
  <c r="AI554" i="1"/>
  <c r="AD554" i="1"/>
  <c r="AC554" i="1"/>
  <c r="AB554" i="1"/>
  <c r="AF554" i="1" s="1"/>
  <c r="AA554" i="1"/>
  <c r="AI553" i="1"/>
  <c r="AD553" i="1"/>
  <c r="AC553" i="1"/>
  <c r="AB553" i="1"/>
  <c r="AF553" i="1" s="1"/>
  <c r="AA553" i="1"/>
  <c r="AD552" i="1"/>
  <c r="AC552" i="1"/>
  <c r="AB552" i="1"/>
  <c r="AF552" i="1" s="1"/>
  <c r="AA552" i="1"/>
  <c r="AI551" i="1"/>
  <c r="AD551" i="1"/>
  <c r="AC551" i="1"/>
  <c r="AB551" i="1"/>
  <c r="AF551" i="1" s="1"/>
  <c r="AA551" i="1"/>
  <c r="AI550" i="1"/>
  <c r="AD550" i="1"/>
  <c r="AC550" i="1"/>
  <c r="AB550" i="1"/>
  <c r="AF550" i="1" s="1"/>
  <c r="AA550" i="1"/>
  <c r="AI549" i="1"/>
  <c r="AD549" i="1"/>
  <c r="AC549" i="1"/>
  <c r="AB549" i="1"/>
  <c r="AF549" i="1" s="1"/>
  <c r="AA549" i="1"/>
  <c r="AI548" i="1"/>
  <c r="AD548" i="1"/>
  <c r="AC548" i="1"/>
  <c r="AB548" i="1"/>
  <c r="AF548" i="1" s="1"/>
  <c r="AA548" i="1"/>
  <c r="AD547" i="1"/>
  <c r="AC547" i="1"/>
  <c r="AB547" i="1"/>
  <c r="AF547" i="1" s="1"/>
  <c r="AA547" i="1"/>
  <c r="AI546" i="1"/>
  <c r="AD546" i="1"/>
  <c r="AC546" i="1"/>
  <c r="AB546" i="1"/>
  <c r="AF546" i="1" s="1"/>
  <c r="AA546" i="1"/>
  <c r="AI545" i="1"/>
  <c r="AD545" i="1"/>
  <c r="AC545" i="1"/>
  <c r="AB545" i="1"/>
  <c r="AF545" i="1" s="1"/>
  <c r="AA545" i="1"/>
  <c r="AI544" i="1"/>
  <c r="AD544" i="1"/>
  <c r="AC544" i="1"/>
  <c r="AB544" i="1"/>
  <c r="AF544" i="1" s="1"/>
  <c r="AA544" i="1"/>
  <c r="AI543" i="1"/>
  <c r="AD543" i="1"/>
  <c r="AC543" i="1"/>
  <c r="AB543" i="1"/>
  <c r="AF543" i="1" s="1"/>
  <c r="AA543" i="1"/>
  <c r="AI542" i="1"/>
  <c r="AD542" i="1"/>
  <c r="AC542" i="1"/>
  <c r="AB542" i="1"/>
  <c r="AF542" i="1" s="1"/>
  <c r="AA542" i="1"/>
  <c r="AI541" i="1"/>
  <c r="AD541" i="1"/>
  <c r="AC541" i="1"/>
  <c r="AB541" i="1"/>
  <c r="AF541" i="1" s="1"/>
  <c r="AA541" i="1"/>
  <c r="AI540" i="1"/>
  <c r="AD540" i="1"/>
  <c r="AC540" i="1"/>
  <c r="AB540" i="1"/>
  <c r="AF540" i="1" s="1"/>
  <c r="AA540" i="1"/>
  <c r="AI539" i="1"/>
  <c r="AD539" i="1"/>
  <c r="AC539" i="1"/>
  <c r="AB539" i="1"/>
  <c r="AF539" i="1" s="1"/>
  <c r="AA539" i="1"/>
  <c r="AI538" i="1"/>
  <c r="AD538" i="1"/>
  <c r="AC538" i="1"/>
  <c r="AB538" i="1"/>
  <c r="AF538" i="1" s="1"/>
  <c r="AA538" i="1"/>
  <c r="AI537" i="1"/>
  <c r="AD537" i="1"/>
  <c r="AC537" i="1"/>
  <c r="AB537" i="1"/>
  <c r="AF537" i="1" s="1"/>
  <c r="AA537" i="1"/>
  <c r="AD536" i="1"/>
  <c r="AC536" i="1"/>
  <c r="AB536" i="1"/>
  <c r="AF536" i="1" s="1"/>
  <c r="AA536" i="1"/>
  <c r="AI535" i="1"/>
  <c r="AD535" i="1"/>
  <c r="AC535" i="1"/>
  <c r="AB535" i="1"/>
  <c r="AF535" i="1" s="1"/>
  <c r="AA535" i="1"/>
  <c r="AI534" i="1"/>
  <c r="AD534" i="1"/>
  <c r="AC534" i="1"/>
  <c r="AB534" i="1"/>
  <c r="AF534" i="1" s="1"/>
  <c r="AA534" i="1"/>
  <c r="AI533" i="1"/>
  <c r="AD533" i="1"/>
  <c r="AC533" i="1"/>
  <c r="AB533" i="1"/>
  <c r="AF533" i="1" s="1"/>
  <c r="AA533" i="1"/>
  <c r="AI532" i="1"/>
  <c r="AD532" i="1"/>
  <c r="AC532" i="1"/>
  <c r="AB532" i="1"/>
  <c r="AF532" i="1" s="1"/>
  <c r="AA532" i="1"/>
  <c r="AI531" i="1"/>
  <c r="AD531" i="1"/>
  <c r="AC531" i="1"/>
  <c r="AB531" i="1"/>
  <c r="AF531" i="1" s="1"/>
  <c r="AA531" i="1"/>
  <c r="AI530" i="1"/>
  <c r="AD530" i="1"/>
  <c r="AC530" i="1"/>
  <c r="AB530" i="1"/>
  <c r="AF530" i="1" s="1"/>
  <c r="AA530" i="1"/>
  <c r="AI529" i="1"/>
  <c r="AD529" i="1"/>
  <c r="AC529" i="1"/>
  <c r="AB529" i="1"/>
  <c r="AF529" i="1" s="1"/>
  <c r="AA529" i="1"/>
  <c r="AI528" i="1"/>
  <c r="AD528" i="1"/>
  <c r="AC528" i="1"/>
  <c r="AB528" i="1"/>
  <c r="AF528" i="1" s="1"/>
  <c r="AA528" i="1"/>
  <c r="AI527" i="1"/>
  <c r="AD527" i="1"/>
  <c r="AC527" i="1"/>
  <c r="AB527" i="1"/>
  <c r="AF527" i="1" s="1"/>
  <c r="AA527" i="1"/>
  <c r="AI526" i="1"/>
  <c r="AD526" i="1"/>
  <c r="AC526" i="1"/>
  <c r="AB526" i="1"/>
  <c r="AF526" i="1" s="1"/>
  <c r="AA526" i="1"/>
  <c r="AI525" i="1"/>
  <c r="AD525" i="1"/>
  <c r="AC525" i="1"/>
  <c r="AB525" i="1"/>
  <c r="AF525" i="1" s="1"/>
  <c r="AA525" i="1"/>
  <c r="AI524" i="1"/>
  <c r="AD524" i="1"/>
  <c r="AC524" i="1"/>
  <c r="AB524" i="1"/>
  <c r="AF524" i="1" s="1"/>
  <c r="AA524" i="1"/>
  <c r="AD523" i="1"/>
  <c r="AC523" i="1"/>
  <c r="AB523" i="1"/>
  <c r="AF523" i="1" s="1"/>
  <c r="AA523" i="1"/>
  <c r="AI522" i="1"/>
  <c r="AD522" i="1"/>
  <c r="AC522" i="1"/>
  <c r="AB522" i="1"/>
  <c r="AF522" i="1" s="1"/>
  <c r="AA522" i="1"/>
  <c r="AI521" i="1"/>
  <c r="AD521" i="1"/>
  <c r="AC521" i="1"/>
  <c r="AB521" i="1"/>
  <c r="AF521" i="1" s="1"/>
  <c r="AA521" i="1"/>
  <c r="AD520" i="1"/>
  <c r="AC520" i="1"/>
  <c r="AB520" i="1"/>
  <c r="AF520" i="1" s="1"/>
  <c r="AA520" i="1"/>
  <c r="AI519" i="1"/>
  <c r="AD519" i="1"/>
  <c r="AC519" i="1"/>
  <c r="AB519" i="1"/>
  <c r="AF519" i="1" s="1"/>
  <c r="AA519" i="1"/>
  <c r="AI518" i="1"/>
  <c r="AD518" i="1"/>
  <c r="AC518" i="1"/>
  <c r="AB518" i="1"/>
  <c r="AF518" i="1" s="1"/>
  <c r="AA518" i="1"/>
  <c r="AI517" i="1"/>
  <c r="AD517" i="1"/>
  <c r="AC517" i="1"/>
  <c r="AB517" i="1"/>
  <c r="AF517" i="1" s="1"/>
  <c r="AA517" i="1"/>
  <c r="AI516" i="1"/>
  <c r="AD516" i="1"/>
  <c r="AC516" i="1"/>
  <c r="AB516" i="1"/>
  <c r="AF516" i="1" s="1"/>
  <c r="AA516" i="1"/>
  <c r="AD515" i="1"/>
  <c r="AC515" i="1"/>
  <c r="AB515" i="1"/>
  <c r="AF515" i="1" s="1"/>
  <c r="AA515" i="1"/>
  <c r="AI514" i="1"/>
  <c r="AD514" i="1"/>
  <c r="AC514" i="1"/>
  <c r="AB514" i="1"/>
  <c r="AF514" i="1" s="1"/>
  <c r="AA514" i="1"/>
  <c r="AI513" i="1"/>
  <c r="AD513" i="1"/>
  <c r="AC513" i="1"/>
  <c r="AB513" i="1"/>
  <c r="AF513" i="1" s="1"/>
  <c r="AA513" i="1"/>
  <c r="AI512" i="1"/>
  <c r="AD512" i="1"/>
  <c r="AC512" i="1"/>
  <c r="AB512" i="1"/>
  <c r="AF512" i="1" s="1"/>
  <c r="AA512" i="1"/>
  <c r="AI511" i="1"/>
  <c r="AD511" i="1"/>
  <c r="AC511" i="1"/>
  <c r="AB511" i="1"/>
  <c r="AF511" i="1" s="1"/>
  <c r="AA511" i="1"/>
  <c r="AI510" i="1"/>
  <c r="AD510" i="1"/>
  <c r="AC510" i="1"/>
  <c r="AB510" i="1"/>
  <c r="AF510" i="1" s="1"/>
  <c r="AA510" i="1"/>
  <c r="AI509" i="1"/>
  <c r="AD509" i="1"/>
  <c r="AC509" i="1"/>
  <c r="AB509" i="1"/>
  <c r="AF509" i="1" s="1"/>
  <c r="AA509" i="1"/>
  <c r="AI508" i="1"/>
  <c r="AD508" i="1"/>
  <c r="AC508" i="1"/>
  <c r="AB508" i="1"/>
  <c r="AF508" i="1" s="1"/>
  <c r="AA508" i="1"/>
  <c r="AI507" i="1"/>
  <c r="AD507" i="1"/>
  <c r="AC507" i="1"/>
  <c r="AB507" i="1"/>
  <c r="AF507" i="1" s="1"/>
  <c r="AA507" i="1"/>
  <c r="AI506" i="1"/>
  <c r="AD506" i="1"/>
  <c r="AC506" i="1"/>
  <c r="AB506" i="1"/>
  <c r="AF506" i="1" s="1"/>
  <c r="AA506" i="1"/>
  <c r="AI505" i="1"/>
  <c r="AD505" i="1"/>
  <c r="AC505" i="1"/>
  <c r="AB505" i="1"/>
  <c r="AF505" i="1" s="1"/>
  <c r="AA505" i="1"/>
  <c r="AI504" i="1"/>
  <c r="AD504" i="1"/>
  <c r="AC504" i="1"/>
  <c r="AB504" i="1"/>
  <c r="AF504" i="1" s="1"/>
  <c r="AA504" i="1"/>
  <c r="AI503" i="1"/>
  <c r="AD503" i="1"/>
  <c r="AC503" i="1"/>
  <c r="AB503" i="1"/>
  <c r="AF503" i="1" s="1"/>
  <c r="AA503" i="1"/>
  <c r="AI502" i="1"/>
  <c r="AD502" i="1"/>
  <c r="AC502" i="1"/>
  <c r="AB502" i="1"/>
  <c r="AF502" i="1" s="1"/>
  <c r="AA502" i="1"/>
  <c r="AI501" i="1"/>
  <c r="AD501" i="1"/>
  <c r="AC501" i="1"/>
  <c r="AB501" i="1"/>
  <c r="AF501" i="1" s="1"/>
  <c r="AA501" i="1"/>
  <c r="AI500" i="1"/>
  <c r="AD500" i="1"/>
  <c r="AC500" i="1"/>
  <c r="AB500" i="1"/>
  <c r="AF500" i="1" s="1"/>
  <c r="AA500" i="1"/>
  <c r="AM7" i="2"/>
  <c r="AL7" i="2"/>
  <c r="D9" i="4"/>
  <c r="AI536" i="1" l="1"/>
  <c r="AI552" i="1"/>
  <c r="AI568" i="1"/>
  <c r="AI576" i="1"/>
  <c r="AI584" i="1"/>
  <c r="AI592" i="1"/>
  <c r="AI616" i="1"/>
  <c r="AI980" i="1"/>
  <c r="AI996" i="1"/>
  <c r="AI520" i="1"/>
  <c r="AI665" i="1"/>
  <c r="AI721" i="1"/>
  <c r="AI817" i="1"/>
  <c r="AI825" i="1"/>
  <c r="AI833" i="1"/>
  <c r="AI897" i="1"/>
  <c r="AI949" i="1"/>
  <c r="AI965" i="1"/>
  <c r="AI989" i="1"/>
  <c r="AI997" i="1"/>
  <c r="AI646" i="1"/>
  <c r="AI670" i="1"/>
  <c r="AI678" i="1"/>
  <c r="AI702" i="1"/>
  <c r="AI710" i="1"/>
  <c r="AI726" i="1"/>
  <c r="AI794" i="1"/>
  <c r="AI814" i="1"/>
  <c r="AI822" i="1"/>
  <c r="AI830" i="1"/>
  <c r="AI838" i="1"/>
  <c r="AI854" i="1"/>
  <c r="AI870" i="1"/>
  <c r="AI878" i="1"/>
  <c r="AI886" i="1"/>
  <c r="AI910" i="1"/>
  <c r="AI926" i="1"/>
  <c r="AI938" i="1"/>
  <c r="AI515" i="1"/>
  <c r="AI523" i="1"/>
  <c r="AI547" i="1"/>
  <c r="AI571" i="1"/>
  <c r="AI579" i="1"/>
  <c r="AI587" i="1"/>
  <c r="AI595" i="1"/>
  <c r="AI603" i="1"/>
  <c r="AI611" i="1"/>
  <c r="AI619" i="1"/>
  <c r="AI627" i="1"/>
  <c r="AI803" i="1"/>
  <c r="AI891" i="1"/>
  <c r="AI903" i="1"/>
  <c r="AI935" i="1"/>
  <c r="Z4" i="5"/>
  <c r="Z5" i="5" s="1"/>
  <c r="AC4" i="5"/>
  <c r="AC5" i="5" s="1"/>
  <c r="R7" i="5"/>
  <c r="X8" i="5"/>
  <c r="Q8" i="5"/>
  <c r="R8" i="5"/>
  <c r="K8" i="5"/>
  <c r="K7" i="5"/>
  <c r="AS9" i="4"/>
  <c r="AM9" i="4"/>
  <c r="X9" i="4"/>
  <c r="AE9" i="4" s="1"/>
  <c r="C8" i="5"/>
  <c r="A8" i="5"/>
  <c r="P9" i="4" l="1"/>
  <c r="I6" i="4"/>
  <c r="I8" i="5"/>
  <c r="I95" i="5" l="1" a="1"/>
  <c r="I95" i="5" s="1"/>
  <c r="I47" i="5" a="1"/>
  <c r="I47" i="5" s="1"/>
  <c r="I109" i="5" a="1"/>
  <c r="I109" i="5" s="1"/>
  <c r="I87" i="5" a="1"/>
  <c r="I87" i="5" s="1"/>
  <c r="I43" i="5" a="1"/>
  <c r="I43" i="5" s="1"/>
  <c r="I35" i="5" a="1"/>
  <c r="I35" i="5" s="1"/>
  <c r="I125" i="5" a="1"/>
  <c r="I125" i="5" s="1"/>
  <c r="I141" i="5" a="1"/>
  <c r="I141" i="5" s="1"/>
  <c r="I149" i="5" a="1"/>
  <c r="I149" i="5" s="1"/>
  <c r="I165" i="5" a="1"/>
  <c r="I165" i="5" s="1"/>
  <c r="I181" i="5" a="1"/>
  <c r="I181" i="5" s="1"/>
  <c r="I68" i="5" a="1"/>
  <c r="I68" i="5" s="1"/>
  <c r="I52" i="5" a="1"/>
  <c r="I52" i="5" s="1"/>
  <c r="I36" i="5" a="1"/>
  <c r="I36" i="5" s="1"/>
  <c r="I20" i="5" a="1"/>
  <c r="I20" i="5" s="1"/>
  <c r="I108" i="5" a="1"/>
  <c r="I108" i="5" s="1"/>
  <c r="I71" i="5" a="1"/>
  <c r="I71" i="5" s="1"/>
  <c r="I55" i="5" a="1"/>
  <c r="I55" i="5" s="1"/>
  <c r="I27" i="5" a="1"/>
  <c r="I27" i="5" s="1"/>
  <c r="I15" i="5" a="1"/>
  <c r="I15" i="5" s="1"/>
  <c r="I117" i="5" a="1"/>
  <c r="I117" i="5" s="1"/>
  <c r="I133" i="5" a="1"/>
  <c r="I133" i="5" s="1"/>
  <c r="I79" i="5" a="1"/>
  <c r="I79" i="5" s="1"/>
  <c r="I63" i="5" a="1"/>
  <c r="I63" i="5" s="1"/>
  <c r="I19" i="5" a="1"/>
  <c r="I19" i="5" s="1"/>
  <c r="I101" i="5" a="1"/>
  <c r="I101" i="5" s="1"/>
  <c r="I157" i="5" a="1"/>
  <c r="I157" i="5" s="1"/>
  <c r="I173" i="5" a="1"/>
  <c r="I173" i="5" s="1"/>
  <c r="I189" i="5" a="1"/>
  <c r="I189" i="5" s="1"/>
  <c r="I76" i="5" a="1"/>
  <c r="I76" i="5" s="1"/>
  <c r="I60" i="5" a="1"/>
  <c r="I60" i="5" s="1"/>
  <c r="I44" i="5" a="1"/>
  <c r="I44" i="5" s="1"/>
  <c r="I28" i="5" a="1"/>
  <c r="I28" i="5" s="1"/>
  <c r="I116" i="5" a="1"/>
  <c r="I116" i="5" s="1"/>
  <c r="I140" i="5" a="1"/>
  <c r="I140" i="5" s="1"/>
  <c r="I172" i="5" a="1"/>
  <c r="I172" i="5" s="1"/>
  <c r="I132" i="5" a="1"/>
  <c r="I132" i="5" s="1"/>
  <c r="I136" i="5" a="1"/>
  <c r="I136" i="5" s="1"/>
  <c r="I180" i="5" a="1"/>
  <c r="I180" i="5" s="1"/>
  <c r="I188" i="5" a="1"/>
  <c r="I188" i="5" s="1"/>
  <c r="I93" i="5" a="1"/>
  <c r="I93" i="5" s="1"/>
  <c r="I77" i="5" a="1"/>
  <c r="I77" i="5" s="1"/>
  <c r="I69" i="5" a="1"/>
  <c r="I69" i="5" s="1"/>
  <c r="I111" i="5" a="1"/>
  <c r="I111" i="5" s="1"/>
  <c r="I16" i="5" a="1"/>
  <c r="I16" i="5" s="1"/>
  <c r="I124" i="5" a="1"/>
  <c r="I124" i="5" s="1"/>
  <c r="I61" i="5" a="1"/>
  <c r="I61" i="5" s="1"/>
  <c r="I49" i="5" a="1"/>
  <c r="I49" i="5" s="1"/>
  <c r="I37" i="5" a="1"/>
  <c r="I37" i="5" s="1"/>
  <c r="I33" i="5" a="1"/>
  <c r="I33" i="5" s="1"/>
  <c r="I17" i="5" a="1"/>
  <c r="I17" i="5" s="1"/>
  <c r="I148" i="5" a="1"/>
  <c r="I148" i="5" s="1"/>
  <c r="I57" i="5" a="1"/>
  <c r="I57" i="5" s="1"/>
  <c r="I53" i="5" a="1"/>
  <c r="I53" i="5" s="1"/>
  <c r="I45" i="5" a="1"/>
  <c r="I45" i="5" s="1"/>
  <c r="I41" i="5" a="1"/>
  <c r="I41" i="5" s="1"/>
  <c r="I29" i="5" a="1"/>
  <c r="I29" i="5" s="1"/>
  <c r="I25" i="5" a="1"/>
  <c r="I25" i="5" s="1"/>
  <c r="I21" i="5" a="1"/>
  <c r="I21" i="5" s="1"/>
  <c r="I115" i="5" a="1"/>
  <c r="I115" i="5" s="1"/>
  <c r="I156" i="5" a="1"/>
  <c r="I156" i="5" s="1"/>
  <c r="I164" i="5" a="1"/>
  <c r="I164" i="5" s="1"/>
  <c r="I97" i="5" a="1"/>
  <c r="I97" i="5" s="1"/>
  <c r="I89" i="5" a="1"/>
  <c r="I89" i="5" s="1"/>
  <c r="I85" i="5" a="1"/>
  <c r="I85" i="5" s="1"/>
  <c r="I81" i="5" a="1"/>
  <c r="I81" i="5" s="1"/>
  <c r="I73" i="5" a="1"/>
  <c r="I73" i="5" s="1"/>
  <c r="I65" i="5" a="1"/>
  <c r="I65" i="5" s="1"/>
  <c r="I123" i="5" a="1"/>
  <c r="I123" i="5" s="1"/>
  <c r="I167" i="5" a="1"/>
  <c r="I167" i="5" s="1"/>
  <c r="I75" i="5" a="1"/>
  <c r="I75" i="5" s="1"/>
  <c r="I39" i="5" a="1"/>
  <c r="I39" i="5" s="1"/>
  <c r="I23" i="5" a="1"/>
  <c r="I23" i="5" s="1"/>
  <c r="I153" i="5" a="1"/>
  <c r="I153" i="5" s="1"/>
  <c r="I96" i="5" a="1"/>
  <c r="I96" i="5" s="1"/>
  <c r="I64" i="5" a="1"/>
  <c r="I64" i="5" s="1"/>
  <c r="I128" i="5" a="1"/>
  <c r="I128" i="5" s="1"/>
  <c r="I152" i="5" a="1"/>
  <c r="I152" i="5" s="1"/>
  <c r="I94" i="5" a="1"/>
  <c r="I94" i="5" s="1"/>
  <c r="I86" i="5" a="1"/>
  <c r="I86" i="5" s="1"/>
  <c r="I62" i="5" a="1"/>
  <c r="I62" i="5" s="1"/>
  <c r="I46" i="5" a="1"/>
  <c r="I46" i="5" s="1"/>
  <c r="I30" i="5" a="1"/>
  <c r="I30" i="5" s="1"/>
  <c r="I22" i="5" a="1"/>
  <c r="I22" i="5" s="1"/>
  <c r="I14" i="5" a="1"/>
  <c r="I14" i="5" s="1"/>
  <c r="I106" i="5" a="1"/>
  <c r="I106" i="5" s="1"/>
  <c r="I110" i="5" a="1"/>
  <c r="I110" i="5" s="1"/>
  <c r="I158" i="5" a="1"/>
  <c r="I158" i="5" s="1"/>
  <c r="I119" i="5" a="1"/>
  <c r="I119" i="5" s="1"/>
  <c r="I127" i="5" a="1"/>
  <c r="I127" i="5" s="1"/>
  <c r="I139" i="5" a="1"/>
  <c r="I139" i="5" s="1"/>
  <c r="I143" i="5" a="1"/>
  <c r="I143" i="5" s="1"/>
  <c r="I151" i="5" a="1"/>
  <c r="I151" i="5" s="1"/>
  <c r="I159" i="5" a="1"/>
  <c r="I159" i="5" s="1"/>
  <c r="I175" i="5" a="1"/>
  <c r="I175" i="5" s="1"/>
  <c r="I183" i="5" a="1"/>
  <c r="I183" i="5" s="1"/>
  <c r="I187" i="5" a="1"/>
  <c r="I187" i="5" s="1"/>
  <c r="I91" i="5" a="1"/>
  <c r="I91" i="5" s="1"/>
  <c r="I83" i="5" a="1"/>
  <c r="I83" i="5" s="1"/>
  <c r="I51" i="5" a="1"/>
  <c r="I51" i="5" s="1"/>
  <c r="I31" i="5" a="1"/>
  <c r="I31" i="5" s="1"/>
  <c r="I105" i="5" a="1"/>
  <c r="I105" i="5" s="1"/>
  <c r="I113" i="5" a="1"/>
  <c r="I113" i="5" s="1"/>
  <c r="I121" i="5" a="1"/>
  <c r="I121" i="5" s="1"/>
  <c r="I129" i="5" a="1"/>
  <c r="I129" i="5" s="1"/>
  <c r="I137" i="5" a="1"/>
  <c r="I137" i="5" s="1"/>
  <c r="I169" i="5" a="1"/>
  <c r="I169" i="5" s="1"/>
  <c r="I88" i="5" a="1"/>
  <c r="I88" i="5" s="1"/>
  <c r="I80" i="5" a="1"/>
  <c r="I80" i="5" s="1"/>
  <c r="I104" i="5" a="1"/>
  <c r="I104" i="5" s="1"/>
  <c r="I120" i="5" a="1"/>
  <c r="I120" i="5" s="1"/>
  <c r="I78" i="5" a="1"/>
  <c r="I78" i="5" s="1"/>
  <c r="I74" i="5" a="1"/>
  <c r="I74" i="5" s="1"/>
  <c r="I70" i="5" a="1"/>
  <c r="I70" i="5" s="1"/>
  <c r="I38" i="5" a="1"/>
  <c r="I38" i="5" s="1"/>
  <c r="I118" i="5" a="1"/>
  <c r="I118" i="5" s="1"/>
  <c r="I130" i="5" a="1"/>
  <c r="I130" i="5" s="1"/>
  <c r="I146" i="5" a="1"/>
  <c r="I146" i="5" s="1"/>
  <c r="I162" i="5" a="1"/>
  <c r="I162" i="5" s="1"/>
  <c r="I170" i="5" a="1"/>
  <c r="I170" i="5" s="1"/>
  <c r="I178" i="5" a="1"/>
  <c r="I178" i="5" s="1"/>
  <c r="I135" i="5" a="1"/>
  <c r="I135" i="5" s="1"/>
  <c r="I147" i="5" a="1"/>
  <c r="I147" i="5" s="1"/>
  <c r="I155" i="5" a="1"/>
  <c r="I155" i="5" s="1"/>
  <c r="I163" i="5" a="1"/>
  <c r="I163" i="5" s="1"/>
  <c r="I171" i="5" a="1"/>
  <c r="I171" i="5" s="1"/>
  <c r="I179" i="5" a="1"/>
  <c r="I179" i="5" s="1"/>
  <c r="I99" i="5" a="1"/>
  <c r="I99" i="5" s="1"/>
  <c r="I67" i="5" a="1"/>
  <c r="I67" i="5" s="1"/>
  <c r="I100" i="5" a="1"/>
  <c r="I100" i="5" s="1"/>
  <c r="I92" i="5" a="1"/>
  <c r="I92" i="5" s="1"/>
  <c r="I48" i="5" a="1"/>
  <c r="I48" i="5" s="1"/>
  <c r="I32" i="5" a="1"/>
  <c r="I32" i="5" s="1"/>
  <c r="I112" i="5" a="1"/>
  <c r="I112" i="5" s="1"/>
  <c r="I176" i="5" a="1"/>
  <c r="I176" i="5" s="1"/>
  <c r="I82" i="5" a="1"/>
  <c r="I82" i="5" s="1"/>
  <c r="I50" i="5" a="1"/>
  <c r="I50" i="5" s="1"/>
  <c r="I34" i="5" a="1"/>
  <c r="I34" i="5" s="1"/>
  <c r="I18" i="5" a="1"/>
  <c r="I18" i="5" s="1"/>
  <c r="I10" i="5" a="1"/>
  <c r="I10" i="5" s="1"/>
  <c r="I103" i="5" a="1"/>
  <c r="I103" i="5" s="1"/>
  <c r="I107" i="5" a="1"/>
  <c r="I107" i="5" s="1"/>
  <c r="I131" i="5" a="1"/>
  <c r="I131" i="5" s="1"/>
  <c r="I59" i="5" a="1"/>
  <c r="I59" i="5" s="1"/>
  <c r="I145" i="5" a="1"/>
  <c r="I145" i="5" s="1"/>
  <c r="I161" i="5" a="1"/>
  <c r="I161" i="5" s="1"/>
  <c r="I177" i="5" a="1"/>
  <c r="I177" i="5" s="1"/>
  <c r="I185" i="5" a="1"/>
  <c r="I185" i="5" s="1"/>
  <c r="I84" i="5" a="1"/>
  <c r="I84" i="5" s="1"/>
  <c r="I72" i="5" a="1"/>
  <c r="I72" i="5" s="1"/>
  <c r="I56" i="5" a="1"/>
  <c r="I56" i="5" s="1"/>
  <c r="I40" i="5" a="1"/>
  <c r="I40" i="5" s="1"/>
  <c r="I24" i="5" a="1"/>
  <c r="I24" i="5" s="1"/>
  <c r="I144" i="5" a="1"/>
  <c r="I144" i="5" s="1"/>
  <c r="I160" i="5" a="1"/>
  <c r="I160" i="5" s="1"/>
  <c r="I168" i="5" a="1"/>
  <c r="I168" i="5" s="1"/>
  <c r="I184" i="5" a="1"/>
  <c r="I184" i="5" s="1"/>
  <c r="I98" i="5" a="1"/>
  <c r="I98" i="5" s="1"/>
  <c r="I90" i="5" a="1"/>
  <c r="I90" i="5" s="1"/>
  <c r="I66" i="5" a="1"/>
  <c r="I66" i="5" s="1"/>
  <c r="I58" i="5" a="1"/>
  <c r="I58" i="5" s="1"/>
  <c r="I54" i="5" a="1"/>
  <c r="I54" i="5" s="1"/>
  <c r="I42" i="5" a="1"/>
  <c r="I42" i="5" s="1"/>
  <c r="I26" i="5" a="1"/>
  <c r="I26" i="5" s="1"/>
  <c r="I102" i="5" a="1"/>
  <c r="I102" i="5" s="1"/>
  <c r="I114" i="5" a="1"/>
  <c r="I114" i="5" s="1"/>
  <c r="I126" i="5" a="1"/>
  <c r="I126" i="5" s="1"/>
  <c r="I150" i="5" a="1"/>
  <c r="I150" i="5" s="1"/>
  <c r="I166" i="5" a="1"/>
  <c r="I166" i="5" s="1"/>
  <c r="I182" i="5" a="1"/>
  <c r="I182" i="5" s="1"/>
  <c r="I186" i="5" a="1"/>
  <c r="I186" i="5" s="1"/>
  <c r="I122" i="5" a="1"/>
  <c r="I122" i="5" s="1"/>
  <c r="I142" i="5" a="1"/>
  <c r="I142" i="5" s="1"/>
  <c r="I174" i="5" a="1"/>
  <c r="I174" i="5" s="1"/>
  <c r="I138" i="5" a="1"/>
  <c r="I138" i="5" s="1"/>
  <c r="I134" i="5" a="1"/>
  <c r="I134" i="5" s="1"/>
  <c r="I154" i="5" a="1"/>
  <c r="I154" i="5" s="1"/>
  <c r="I11" i="5" a="1"/>
  <c r="I11" i="5" s="1"/>
  <c r="I13" i="5" a="1"/>
  <c r="I13" i="5" s="1"/>
  <c r="I12" i="5" a="1"/>
  <c r="I12" i="5" s="1"/>
  <c r="I9" i="5" a="1"/>
  <c r="I9" i="5" s="1"/>
  <c r="I5" i="4"/>
  <c r="I4" i="4" s="1"/>
  <c r="W9" i="4"/>
  <c r="P6" i="4"/>
  <c r="I4" i="5" l="1"/>
  <c r="P5" i="4"/>
  <c r="P4" i="4" s="1"/>
  <c r="P8" i="5"/>
  <c r="W6" i="4"/>
  <c r="AD9" i="4"/>
  <c r="P100" i="5" l="1" a="1"/>
  <c r="P100" i="5" s="1"/>
  <c r="P48" i="5" a="1"/>
  <c r="P48" i="5" s="1"/>
  <c r="P41" i="5" a="1"/>
  <c r="P41" i="5" s="1"/>
  <c r="P135" i="5" a="1"/>
  <c r="P135" i="5" s="1"/>
  <c r="P179" i="5" a="1"/>
  <c r="P179" i="5" s="1"/>
  <c r="P99" i="5" a="1"/>
  <c r="P99" i="5" s="1"/>
  <c r="P92" i="5" a="1"/>
  <c r="P92" i="5" s="1"/>
  <c r="P76" i="5" a="1"/>
  <c r="P76" i="5" s="1"/>
  <c r="P40" i="5" a="1"/>
  <c r="P40" i="5" s="1"/>
  <c r="P108" i="5" a="1"/>
  <c r="P108" i="5" s="1"/>
  <c r="P116" i="5" a="1"/>
  <c r="P116" i="5" s="1"/>
  <c r="P128" i="5" a="1"/>
  <c r="P128" i="5" s="1"/>
  <c r="P160" i="5" a="1"/>
  <c r="P160" i="5" s="1"/>
  <c r="P188" i="5" a="1"/>
  <c r="P188" i="5" s="1"/>
  <c r="P17" i="5" a="1"/>
  <c r="P17" i="5" s="1"/>
  <c r="P143" i="5" a="1"/>
  <c r="P143" i="5" s="1"/>
  <c r="P151" i="5" a="1"/>
  <c r="P151" i="5" s="1"/>
  <c r="P95" i="5" a="1"/>
  <c r="P95" i="5" s="1"/>
  <c r="P63" i="5" a="1"/>
  <c r="P63" i="5" s="1"/>
  <c r="P56" i="5" a="1"/>
  <c r="P56" i="5" s="1"/>
  <c r="P28" i="5" a="1"/>
  <c r="P28" i="5" s="1"/>
  <c r="P144" i="5" a="1"/>
  <c r="P144" i="5" s="1"/>
  <c r="P152" i="5" a="1"/>
  <c r="P152" i="5" s="1"/>
  <c r="P172" i="5" a="1"/>
  <c r="P172" i="5" s="1"/>
  <c r="P180" i="5" a="1"/>
  <c r="P180" i="5" s="1"/>
  <c r="P69" i="5" a="1"/>
  <c r="P69" i="5" s="1"/>
  <c r="P65" i="5" a="1"/>
  <c r="P65" i="5" s="1"/>
  <c r="P25" i="5" a="1"/>
  <c r="P25" i="5" s="1"/>
  <c r="P147" i="5" a="1"/>
  <c r="P147" i="5" s="1"/>
  <c r="P155" i="5" a="1"/>
  <c r="P155" i="5" s="1"/>
  <c r="P163" i="5" a="1"/>
  <c r="P163" i="5" s="1"/>
  <c r="P187" i="5" a="1"/>
  <c r="P187" i="5" s="1"/>
  <c r="P91" i="5" a="1"/>
  <c r="P91" i="5" s="1"/>
  <c r="P84" i="5" a="1"/>
  <c r="P84" i="5" s="1"/>
  <c r="P64" i="5" a="1"/>
  <c r="P64" i="5" s="1"/>
  <c r="P32" i="5" a="1"/>
  <c r="P32" i="5" s="1"/>
  <c r="P20" i="5" a="1"/>
  <c r="P20" i="5" s="1"/>
  <c r="P97" i="5" a="1"/>
  <c r="P97" i="5" s="1"/>
  <c r="P85" i="5" a="1"/>
  <c r="P85" i="5" s="1"/>
  <c r="P77" i="5" a="1"/>
  <c r="P77" i="5" s="1"/>
  <c r="P57" i="5" a="1"/>
  <c r="P57" i="5" s="1"/>
  <c r="P49" i="5" a="1"/>
  <c r="P49" i="5" s="1"/>
  <c r="P103" i="5" a="1"/>
  <c r="P103" i="5" s="1"/>
  <c r="P115" i="5" a="1"/>
  <c r="P115" i="5" s="1"/>
  <c r="P123" i="5" a="1"/>
  <c r="P123" i="5" s="1"/>
  <c r="P127" i="5" a="1"/>
  <c r="P127" i="5" s="1"/>
  <c r="P171" i="5" a="1"/>
  <c r="P171" i="5" s="1"/>
  <c r="P87" i="5" a="1"/>
  <c r="P87" i="5" s="1"/>
  <c r="P83" i="5" a="1"/>
  <c r="P83" i="5" s="1"/>
  <c r="P67" i="5" a="1"/>
  <c r="P67" i="5" s="1"/>
  <c r="P59" i="5" a="1"/>
  <c r="P59" i="5" s="1"/>
  <c r="P55" i="5" a="1"/>
  <c r="P55" i="5" s="1"/>
  <c r="P113" i="5" a="1"/>
  <c r="P113" i="5" s="1"/>
  <c r="P129" i="5" a="1"/>
  <c r="P129" i="5" s="1"/>
  <c r="P145" i="5" a="1"/>
  <c r="P145" i="5" s="1"/>
  <c r="P157" i="5" a="1"/>
  <c r="P157" i="5" s="1"/>
  <c r="P161" i="5" a="1"/>
  <c r="P161" i="5" s="1"/>
  <c r="P169" i="5" a="1"/>
  <c r="P169" i="5" s="1"/>
  <c r="P173" i="5" a="1"/>
  <c r="P173" i="5" s="1"/>
  <c r="P80" i="5" a="1"/>
  <c r="P80" i="5" s="1"/>
  <c r="P60" i="5" a="1"/>
  <c r="P60" i="5" s="1"/>
  <c r="P24" i="5" a="1"/>
  <c r="P24" i="5" s="1"/>
  <c r="P124" i="5" a="1"/>
  <c r="P124" i="5" s="1"/>
  <c r="P132" i="5" a="1"/>
  <c r="P132" i="5" s="1"/>
  <c r="P140" i="5" a="1"/>
  <c r="P140" i="5" s="1"/>
  <c r="P156" i="5" a="1"/>
  <c r="P156" i="5" s="1"/>
  <c r="P168" i="5" a="1"/>
  <c r="P168" i="5" s="1"/>
  <c r="P184" i="5" a="1"/>
  <c r="P184" i="5" s="1"/>
  <c r="P53" i="5" a="1"/>
  <c r="P53" i="5" s="1"/>
  <c r="P111" i="5" a="1"/>
  <c r="P111" i="5" s="1"/>
  <c r="P139" i="5" a="1"/>
  <c r="P139" i="5" s="1"/>
  <c r="P94" i="5" a="1"/>
  <c r="P94" i="5" s="1"/>
  <c r="P86" i="5" a="1"/>
  <c r="P86" i="5" s="1"/>
  <c r="P78" i="5" a="1"/>
  <c r="P78" i="5" s="1"/>
  <c r="P62" i="5" a="1"/>
  <c r="P62" i="5" s="1"/>
  <c r="P30" i="5" a="1"/>
  <c r="P30" i="5" s="1"/>
  <c r="P14" i="5" a="1"/>
  <c r="P14" i="5" s="1"/>
  <c r="P102" i="5" a="1"/>
  <c r="P102" i="5" s="1"/>
  <c r="P134" i="5" a="1"/>
  <c r="P134" i="5" s="1"/>
  <c r="P142" i="5" a="1"/>
  <c r="P142" i="5" s="1"/>
  <c r="P146" i="5" a="1"/>
  <c r="P146" i="5" s="1"/>
  <c r="P47" i="5" a="1"/>
  <c r="P47" i="5" s="1"/>
  <c r="P39" i="5" a="1"/>
  <c r="P39" i="5" s="1"/>
  <c r="P23" i="5" a="1"/>
  <c r="P23" i="5" s="1"/>
  <c r="P19" i="5" a="1"/>
  <c r="P19" i="5" s="1"/>
  <c r="P15" i="5" a="1"/>
  <c r="P15" i="5" s="1"/>
  <c r="P101" i="5" a="1"/>
  <c r="P101" i="5" s="1"/>
  <c r="P117" i="5" a="1"/>
  <c r="P117" i="5" s="1"/>
  <c r="P133" i="5" a="1"/>
  <c r="P133" i="5" s="1"/>
  <c r="P137" i="5" a="1"/>
  <c r="P137" i="5" s="1"/>
  <c r="P149" i="5" a="1"/>
  <c r="P149" i="5" s="1"/>
  <c r="P153" i="5" a="1"/>
  <c r="P153" i="5" s="1"/>
  <c r="P44" i="5" a="1"/>
  <c r="P44" i="5" s="1"/>
  <c r="P36" i="5" a="1"/>
  <c r="P36" i="5" s="1"/>
  <c r="P16" i="5" a="1"/>
  <c r="P16" i="5" s="1"/>
  <c r="P148" i="5" a="1"/>
  <c r="P148" i="5" s="1"/>
  <c r="P61" i="5" a="1"/>
  <c r="P61" i="5" s="1"/>
  <c r="P37" i="5" a="1"/>
  <c r="P37" i="5" s="1"/>
  <c r="P29" i="5" a="1"/>
  <c r="P29" i="5" s="1"/>
  <c r="P107" i="5" a="1"/>
  <c r="P107" i="5" s="1"/>
  <c r="P119" i="5" a="1"/>
  <c r="P119" i="5" s="1"/>
  <c r="P131" i="5" a="1"/>
  <c r="P131" i="5" s="1"/>
  <c r="P159" i="5" a="1"/>
  <c r="P159" i="5" s="1"/>
  <c r="P175" i="5" a="1"/>
  <c r="P175" i="5" s="1"/>
  <c r="P90" i="5" a="1"/>
  <c r="P90" i="5" s="1"/>
  <c r="P74" i="5" a="1"/>
  <c r="P74" i="5" s="1"/>
  <c r="P66" i="5" a="1"/>
  <c r="P66" i="5" s="1"/>
  <c r="P50" i="5" a="1"/>
  <c r="P50" i="5" s="1"/>
  <c r="P34" i="5" a="1"/>
  <c r="P34" i="5" s="1"/>
  <c r="P26" i="5" a="1"/>
  <c r="P26" i="5" s="1"/>
  <c r="P106" i="5" a="1"/>
  <c r="P106" i="5" s="1"/>
  <c r="P122" i="5" a="1"/>
  <c r="P122" i="5" s="1"/>
  <c r="P51" i="5" a="1"/>
  <c r="P51" i="5" s="1"/>
  <c r="P43" i="5" a="1"/>
  <c r="P43" i="5" s="1"/>
  <c r="P35" i="5" a="1"/>
  <c r="P35" i="5" s="1"/>
  <c r="P31" i="5" a="1"/>
  <c r="P31" i="5" s="1"/>
  <c r="P27" i="5" a="1"/>
  <c r="P27" i="5" s="1"/>
  <c r="P105" i="5" a="1"/>
  <c r="P105" i="5" s="1"/>
  <c r="P121" i="5" a="1"/>
  <c r="P121" i="5" s="1"/>
  <c r="P165" i="5" a="1"/>
  <c r="P165" i="5" s="1"/>
  <c r="P177" i="5" a="1"/>
  <c r="P177" i="5" s="1"/>
  <c r="P185" i="5" a="1"/>
  <c r="P185" i="5" s="1"/>
  <c r="P96" i="5" a="1"/>
  <c r="P96" i="5" s="1"/>
  <c r="P88" i="5" a="1"/>
  <c r="P88" i="5" s="1"/>
  <c r="P72" i="5" a="1"/>
  <c r="P72" i="5" s="1"/>
  <c r="P68" i="5" a="1"/>
  <c r="P68" i="5" s="1"/>
  <c r="P52" i="5" a="1"/>
  <c r="P52" i="5" s="1"/>
  <c r="P104" i="5" a="1"/>
  <c r="P104" i="5" s="1"/>
  <c r="P112" i="5" a="1"/>
  <c r="P112" i="5" s="1"/>
  <c r="P120" i="5" a="1"/>
  <c r="P120" i="5" s="1"/>
  <c r="P89" i="5" a="1"/>
  <c r="P89" i="5" s="1"/>
  <c r="P81" i="5" a="1"/>
  <c r="P81" i="5" s="1"/>
  <c r="P45" i="5" a="1"/>
  <c r="P45" i="5" s="1"/>
  <c r="P33" i="5" a="1"/>
  <c r="P33" i="5" s="1"/>
  <c r="P21" i="5" a="1"/>
  <c r="P21" i="5" s="1"/>
  <c r="P167" i="5" a="1"/>
  <c r="P167" i="5" s="1"/>
  <c r="P70" i="5" a="1"/>
  <c r="P70" i="5" s="1"/>
  <c r="P58" i="5" a="1"/>
  <c r="P58" i="5" s="1"/>
  <c r="P54" i="5" a="1"/>
  <c r="P54" i="5" s="1"/>
  <c r="P46" i="5" a="1"/>
  <c r="P46" i="5" s="1"/>
  <c r="P22" i="5" a="1"/>
  <c r="P22" i="5" s="1"/>
  <c r="P18" i="5" a="1"/>
  <c r="P18" i="5" s="1"/>
  <c r="P114" i="5" a="1"/>
  <c r="P114" i="5" s="1"/>
  <c r="P126" i="5" a="1"/>
  <c r="P126" i="5" s="1"/>
  <c r="P79" i="5" a="1"/>
  <c r="P79" i="5" s="1"/>
  <c r="P75" i="5" a="1"/>
  <c r="P75" i="5" s="1"/>
  <c r="P71" i="5" a="1"/>
  <c r="P71" i="5" s="1"/>
  <c r="P109" i="5" a="1"/>
  <c r="P109" i="5" s="1"/>
  <c r="P125" i="5" a="1"/>
  <c r="P125" i="5" s="1"/>
  <c r="P141" i="5" a="1"/>
  <c r="P141" i="5" s="1"/>
  <c r="P181" i="5" a="1"/>
  <c r="P181" i="5" s="1"/>
  <c r="P189" i="5" a="1"/>
  <c r="P189" i="5" s="1"/>
  <c r="P136" i="5" a="1"/>
  <c r="P136" i="5" s="1"/>
  <c r="P164" i="5" a="1"/>
  <c r="P164" i="5" s="1"/>
  <c r="P176" i="5" a="1"/>
  <c r="P176" i="5" s="1"/>
  <c r="P93" i="5" a="1"/>
  <c r="P93" i="5" s="1"/>
  <c r="P73" i="5" a="1"/>
  <c r="P73" i="5" s="1"/>
  <c r="P183" i="5" a="1"/>
  <c r="P183" i="5" s="1"/>
  <c r="P98" i="5" a="1"/>
  <c r="P98" i="5" s="1"/>
  <c r="P82" i="5" a="1"/>
  <c r="P82" i="5" s="1"/>
  <c r="P42" i="5" a="1"/>
  <c r="P42" i="5" s="1"/>
  <c r="P38" i="5" a="1"/>
  <c r="P38" i="5" s="1"/>
  <c r="P110" i="5" a="1"/>
  <c r="P110" i="5" s="1"/>
  <c r="P182" i="5" a="1"/>
  <c r="P182" i="5" s="1"/>
  <c r="P118" i="5" a="1"/>
  <c r="P118" i="5" s="1"/>
  <c r="P138" i="5" a="1"/>
  <c r="P138" i="5" s="1"/>
  <c r="P158" i="5" a="1"/>
  <c r="P158" i="5" s="1"/>
  <c r="P174" i="5" a="1"/>
  <c r="P174" i="5" s="1"/>
  <c r="P178" i="5" a="1"/>
  <c r="P178" i="5" s="1"/>
  <c r="P150" i="5" a="1"/>
  <c r="P150" i="5" s="1"/>
  <c r="P162" i="5" a="1"/>
  <c r="P162" i="5" s="1"/>
  <c r="P130" i="5" a="1"/>
  <c r="P130" i="5" s="1"/>
  <c r="P154" i="5" a="1"/>
  <c r="P154" i="5" s="1"/>
  <c r="P166" i="5" a="1"/>
  <c r="P166" i="5" s="1"/>
  <c r="P170" i="5" a="1"/>
  <c r="P170" i="5" s="1"/>
  <c r="P186" i="5" a="1"/>
  <c r="P186" i="5" s="1"/>
  <c r="P9" i="5" a="1"/>
  <c r="P9" i="5" s="1"/>
  <c r="P12" i="5" a="1"/>
  <c r="P12" i="5" s="1"/>
  <c r="P13" i="5" a="1"/>
  <c r="P13" i="5" s="1"/>
  <c r="P10" i="5" a="1"/>
  <c r="P10" i="5" s="1"/>
  <c r="P11" i="5" a="1"/>
  <c r="P11" i="5" s="1"/>
  <c r="W5" i="4"/>
  <c r="W4" i="4" s="1"/>
  <c r="W8" i="5"/>
  <c r="AD6" i="4"/>
  <c r="AK9" i="4"/>
  <c r="AR9" i="4" s="1"/>
  <c r="M5" i="2"/>
  <c r="D40" i="2" s="1"/>
  <c r="N40" i="2" s="1"/>
  <c r="Y40" i="2" s="1"/>
  <c r="AJ40" i="2" s="1"/>
  <c r="BB4" i="1"/>
  <c r="BH4" i="1" s="1"/>
  <c r="BB3" i="1"/>
  <c r="BH3" i="1" s="1"/>
  <c r="W100" i="5" l="1" a="1"/>
  <c r="W100" i="5" s="1"/>
  <c r="W64" i="5" a="1"/>
  <c r="W64" i="5" s="1"/>
  <c r="W40" i="5" a="1"/>
  <c r="W40" i="5" s="1"/>
  <c r="W28" i="5" a="1"/>
  <c r="W28" i="5" s="1"/>
  <c r="W128" i="5" a="1"/>
  <c r="W128" i="5" s="1"/>
  <c r="W172" i="5" a="1"/>
  <c r="W172" i="5" s="1"/>
  <c r="W85" i="5" a="1"/>
  <c r="W85" i="5" s="1"/>
  <c r="W25" i="5" a="1"/>
  <c r="W25" i="5" s="1"/>
  <c r="W163" i="5" a="1"/>
  <c r="W163" i="5" s="1"/>
  <c r="W187" i="5" a="1"/>
  <c r="W187" i="5" s="1"/>
  <c r="W92" i="5" a="1"/>
  <c r="W92" i="5" s="1"/>
  <c r="W84" i="5" a="1"/>
  <c r="W84" i="5" s="1"/>
  <c r="W32" i="5" a="1"/>
  <c r="W32" i="5" s="1"/>
  <c r="W144" i="5" a="1"/>
  <c r="W144" i="5" s="1"/>
  <c r="W152" i="5" a="1"/>
  <c r="W152" i="5" s="1"/>
  <c r="W97" i="5" a="1"/>
  <c r="W97" i="5" s="1"/>
  <c r="W17" i="5" a="1"/>
  <c r="W17" i="5" s="1"/>
  <c r="W127" i="5" a="1"/>
  <c r="W127" i="5" s="1"/>
  <c r="W135" i="5" a="1"/>
  <c r="W135" i="5" s="1"/>
  <c r="W151" i="5" a="1"/>
  <c r="W151" i="5" s="1"/>
  <c r="W155" i="5" a="1"/>
  <c r="W155" i="5" s="1"/>
  <c r="W179" i="5" a="1"/>
  <c r="W179" i="5" s="1"/>
  <c r="W75" i="5" a="1"/>
  <c r="W75" i="5" s="1"/>
  <c r="W63" i="5" a="1"/>
  <c r="W63" i="5" s="1"/>
  <c r="W51" i="5" a="1"/>
  <c r="W51" i="5" s="1"/>
  <c r="W76" i="5" a="1"/>
  <c r="W76" i="5" s="1"/>
  <c r="W20" i="5" a="1"/>
  <c r="W20" i="5" s="1"/>
  <c r="W108" i="5" a="1"/>
  <c r="W108" i="5" s="1"/>
  <c r="W180" i="5" a="1"/>
  <c r="W180" i="5" s="1"/>
  <c r="W69" i="5" a="1"/>
  <c r="W69" i="5" s="1"/>
  <c r="W65" i="5" a="1"/>
  <c r="W65" i="5" s="1"/>
  <c r="W57" i="5" a="1"/>
  <c r="W57" i="5" s="1"/>
  <c r="W49" i="5" a="1"/>
  <c r="W49" i="5" s="1"/>
  <c r="W41" i="5" a="1"/>
  <c r="W41" i="5" s="1"/>
  <c r="W103" i="5" a="1"/>
  <c r="W103" i="5" s="1"/>
  <c r="W115" i="5" a="1"/>
  <c r="W115" i="5" s="1"/>
  <c r="W99" i="5" a="1"/>
  <c r="W99" i="5" s="1"/>
  <c r="W95" i="5" a="1"/>
  <c r="W95" i="5" s="1"/>
  <c r="W56" i="5" a="1"/>
  <c r="W56" i="5" s="1"/>
  <c r="W48" i="5" a="1"/>
  <c r="W48" i="5" s="1"/>
  <c r="W116" i="5" a="1"/>
  <c r="W116" i="5" s="1"/>
  <c r="W160" i="5" a="1"/>
  <c r="W160" i="5" s="1"/>
  <c r="W188" i="5" a="1"/>
  <c r="W188" i="5" s="1"/>
  <c r="W77" i="5" a="1"/>
  <c r="W77" i="5" s="1"/>
  <c r="W123" i="5" a="1"/>
  <c r="W123" i="5" s="1"/>
  <c r="W143" i="5" a="1"/>
  <c r="W143" i="5" s="1"/>
  <c r="W147" i="5" a="1"/>
  <c r="W147" i="5" s="1"/>
  <c r="W171" i="5" a="1"/>
  <c r="W171" i="5" s="1"/>
  <c r="W91" i="5" a="1"/>
  <c r="W91" i="5" s="1"/>
  <c r="W87" i="5" a="1"/>
  <c r="W87" i="5" s="1"/>
  <c r="W83" i="5" a="1"/>
  <c r="W83" i="5" s="1"/>
  <c r="W71" i="5" a="1"/>
  <c r="W71" i="5" s="1"/>
  <c r="W19" i="5" a="1"/>
  <c r="W19" i="5" s="1"/>
  <c r="W105" i="5" a="1"/>
  <c r="W105" i="5" s="1"/>
  <c r="W121" i="5" a="1"/>
  <c r="W121" i="5" s="1"/>
  <c r="W137" i="5" a="1"/>
  <c r="W137" i="5" s="1"/>
  <c r="W153" i="5" a="1"/>
  <c r="W153" i="5" s="1"/>
  <c r="W161" i="5" a="1"/>
  <c r="W161" i="5" s="1"/>
  <c r="W189" i="5" a="1"/>
  <c r="W189" i="5" s="1"/>
  <c r="W88" i="5" a="1"/>
  <c r="W88" i="5" s="1"/>
  <c r="W68" i="5" a="1"/>
  <c r="W68" i="5" s="1"/>
  <c r="W44" i="5" a="1"/>
  <c r="W44" i="5" s="1"/>
  <c r="W36" i="5" a="1"/>
  <c r="W36" i="5" s="1"/>
  <c r="W16" i="5" a="1"/>
  <c r="W16" i="5" s="1"/>
  <c r="W112" i="5" a="1"/>
  <c r="W112" i="5" s="1"/>
  <c r="W132" i="5" a="1"/>
  <c r="W132" i="5" s="1"/>
  <c r="W136" i="5" a="1"/>
  <c r="W136" i="5" s="1"/>
  <c r="W140" i="5" a="1"/>
  <c r="W140" i="5" s="1"/>
  <c r="W89" i="5" a="1"/>
  <c r="W89" i="5" s="1"/>
  <c r="W29" i="5" a="1"/>
  <c r="W29" i="5" s="1"/>
  <c r="W21" i="5" a="1"/>
  <c r="W21" i="5" s="1"/>
  <c r="W119" i="5" a="1"/>
  <c r="W119" i="5" s="1"/>
  <c r="W90" i="5" a="1"/>
  <c r="W90" i="5" s="1"/>
  <c r="W34" i="5" a="1"/>
  <c r="W34" i="5" s="1"/>
  <c r="W30" i="5" a="1"/>
  <c r="W30" i="5" s="1"/>
  <c r="W14" i="5" a="1"/>
  <c r="W14" i="5" s="1"/>
  <c r="W122" i="5" a="1"/>
  <c r="W122" i="5" s="1"/>
  <c r="W79" i="5" a="1"/>
  <c r="W79" i="5" s="1"/>
  <c r="W55" i="5" a="1"/>
  <c r="W55" i="5" s="1"/>
  <c r="W15" i="5" a="1"/>
  <c r="W15" i="5" s="1"/>
  <c r="W125" i="5" a="1"/>
  <c r="W125" i="5" s="1"/>
  <c r="W149" i="5" a="1"/>
  <c r="W149" i="5" s="1"/>
  <c r="W157" i="5" a="1"/>
  <c r="W157" i="5" s="1"/>
  <c r="W169" i="5" a="1"/>
  <c r="W169" i="5" s="1"/>
  <c r="W185" i="5" a="1"/>
  <c r="W185" i="5" s="1"/>
  <c r="W96" i="5" a="1"/>
  <c r="W96" i="5" s="1"/>
  <c r="W80" i="5" a="1"/>
  <c r="W80" i="5" s="1"/>
  <c r="W72" i="5" a="1"/>
  <c r="W72" i="5" s="1"/>
  <c r="W120" i="5" a="1"/>
  <c r="W120" i="5" s="1"/>
  <c r="W45" i="5" a="1"/>
  <c r="W45" i="5" s="1"/>
  <c r="W37" i="5" a="1"/>
  <c r="W37" i="5" s="1"/>
  <c r="W33" i="5" a="1"/>
  <c r="W33" i="5" s="1"/>
  <c r="W111" i="5" a="1"/>
  <c r="W111" i="5" s="1"/>
  <c r="W159" i="5" a="1"/>
  <c r="W159" i="5" s="1"/>
  <c r="W86" i="5" a="1"/>
  <c r="W86" i="5" s="1"/>
  <c r="W78" i="5" a="1"/>
  <c r="W78" i="5" s="1"/>
  <c r="W62" i="5" a="1"/>
  <c r="W62" i="5" s="1"/>
  <c r="W38" i="5" a="1"/>
  <c r="W38" i="5" s="1"/>
  <c r="W18" i="5" a="1"/>
  <c r="W18" i="5" s="1"/>
  <c r="W110" i="5" a="1"/>
  <c r="W110" i="5" s="1"/>
  <c r="W126" i="5" a="1"/>
  <c r="W126" i="5" s="1"/>
  <c r="W43" i="5" a="1"/>
  <c r="W43" i="5" s="1"/>
  <c r="W39" i="5" a="1"/>
  <c r="W39" i="5" s="1"/>
  <c r="W27" i="5" a="1"/>
  <c r="W27" i="5" s="1"/>
  <c r="W113" i="5" a="1"/>
  <c r="W113" i="5" s="1"/>
  <c r="W117" i="5" a="1"/>
  <c r="W117" i="5" s="1"/>
  <c r="W129" i="5" a="1"/>
  <c r="W129" i="5" s="1"/>
  <c r="W133" i="5" a="1"/>
  <c r="W133" i="5" s="1"/>
  <c r="W145" i="5" a="1"/>
  <c r="W145" i="5" s="1"/>
  <c r="W165" i="5" a="1"/>
  <c r="W165" i="5" s="1"/>
  <c r="W177" i="5" a="1"/>
  <c r="W177" i="5" s="1"/>
  <c r="W60" i="5" a="1"/>
  <c r="W60" i="5" s="1"/>
  <c r="W52" i="5" a="1"/>
  <c r="W52" i="5" s="1"/>
  <c r="W24" i="5" a="1"/>
  <c r="W24" i="5" s="1"/>
  <c r="W124" i="5" a="1"/>
  <c r="W124" i="5" s="1"/>
  <c r="W164" i="5" a="1"/>
  <c r="W164" i="5" s="1"/>
  <c r="W168" i="5" a="1"/>
  <c r="W168" i="5" s="1"/>
  <c r="W81" i="5" a="1"/>
  <c r="W81" i="5" s="1"/>
  <c r="W107" i="5" a="1"/>
  <c r="W107" i="5" s="1"/>
  <c r="W131" i="5" a="1"/>
  <c r="W131" i="5" s="1"/>
  <c r="W175" i="5" a="1"/>
  <c r="W175" i="5" s="1"/>
  <c r="W98" i="5" a="1"/>
  <c r="W98" i="5" s="1"/>
  <c r="W74" i="5" a="1"/>
  <c r="W74" i="5" s="1"/>
  <c r="W58" i="5" a="1"/>
  <c r="W58" i="5" s="1"/>
  <c r="W54" i="5" a="1"/>
  <c r="W54" i="5" s="1"/>
  <c r="W46" i="5" a="1"/>
  <c r="W46" i="5" s="1"/>
  <c r="W26" i="5" a="1"/>
  <c r="W26" i="5" s="1"/>
  <c r="W22" i="5" a="1"/>
  <c r="W22" i="5" s="1"/>
  <c r="W102" i="5" a="1"/>
  <c r="W102" i="5" s="1"/>
  <c r="W67" i="5" a="1"/>
  <c r="W67" i="5" s="1"/>
  <c r="W59" i="5" a="1"/>
  <c r="W59" i="5" s="1"/>
  <c r="W47" i="5" a="1"/>
  <c r="W47" i="5" s="1"/>
  <c r="W35" i="5" a="1"/>
  <c r="W35" i="5" s="1"/>
  <c r="W31" i="5" a="1"/>
  <c r="W31" i="5" s="1"/>
  <c r="W23" i="5" a="1"/>
  <c r="W23" i="5" s="1"/>
  <c r="W101" i="5" a="1"/>
  <c r="W101" i="5" s="1"/>
  <c r="W109" i="5" a="1"/>
  <c r="W109" i="5" s="1"/>
  <c r="W141" i="5" a="1"/>
  <c r="W141" i="5" s="1"/>
  <c r="W173" i="5" a="1"/>
  <c r="W173" i="5" s="1"/>
  <c r="W181" i="5" a="1"/>
  <c r="W181" i="5" s="1"/>
  <c r="W104" i="5" a="1"/>
  <c r="W104" i="5" s="1"/>
  <c r="W148" i="5" a="1"/>
  <c r="W148" i="5" s="1"/>
  <c r="W156" i="5" a="1"/>
  <c r="W156" i="5" s="1"/>
  <c r="W176" i="5" a="1"/>
  <c r="W176" i="5" s="1"/>
  <c r="W184" i="5" a="1"/>
  <c r="W184" i="5" s="1"/>
  <c r="W93" i="5" a="1"/>
  <c r="W93" i="5" s="1"/>
  <c r="W73" i="5" a="1"/>
  <c r="W73" i="5" s="1"/>
  <c r="W61" i="5" a="1"/>
  <c r="W61" i="5" s="1"/>
  <c r="W53" i="5" a="1"/>
  <c r="W53" i="5" s="1"/>
  <c r="W139" i="5" a="1"/>
  <c r="W139" i="5" s="1"/>
  <c r="W167" i="5" a="1"/>
  <c r="W167" i="5" s="1"/>
  <c r="W183" i="5" a="1"/>
  <c r="W183" i="5" s="1"/>
  <c r="W94" i="5" a="1"/>
  <c r="W94" i="5" s="1"/>
  <c r="W82" i="5" a="1"/>
  <c r="W82" i="5" s="1"/>
  <c r="W70" i="5" a="1"/>
  <c r="W70" i="5" s="1"/>
  <c r="W66" i="5" a="1"/>
  <c r="W66" i="5" s="1"/>
  <c r="W50" i="5" a="1"/>
  <c r="W50" i="5" s="1"/>
  <c r="W42" i="5" a="1"/>
  <c r="W42" i="5" s="1"/>
  <c r="W106" i="5" a="1"/>
  <c r="W106" i="5" s="1"/>
  <c r="W130" i="5" a="1"/>
  <c r="W130" i="5" s="1"/>
  <c r="W134" i="5" a="1"/>
  <c r="W134" i="5" s="1"/>
  <c r="W142" i="5" a="1"/>
  <c r="W142" i="5" s="1"/>
  <c r="W150" i="5" a="1"/>
  <c r="W150" i="5" s="1"/>
  <c r="W158" i="5" a="1"/>
  <c r="W158" i="5" s="1"/>
  <c r="W154" i="5" a="1"/>
  <c r="W154" i="5" s="1"/>
  <c r="W182" i="5" a="1"/>
  <c r="W182" i="5" s="1"/>
  <c r="W138" i="5" a="1"/>
  <c r="W138" i="5" s="1"/>
  <c r="W146" i="5" a="1"/>
  <c r="W146" i="5" s="1"/>
  <c r="W174" i="5" a="1"/>
  <c r="W174" i="5" s="1"/>
  <c r="W114" i="5" a="1"/>
  <c r="W114" i="5" s="1"/>
  <c r="W118" i="5" a="1"/>
  <c r="W118" i="5" s="1"/>
  <c r="W162" i="5" a="1"/>
  <c r="W162" i="5" s="1"/>
  <c r="W166" i="5" a="1"/>
  <c r="W166" i="5" s="1"/>
  <c r="W170" i="5" a="1"/>
  <c r="W170" i="5" s="1"/>
  <c r="W178" i="5" a="1"/>
  <c r="W178" i="5" s="1"/>
  <c r="W186" i="5" a="1"/>
  <c r="W186" i="5" s="1"/>
  <c r="W13" i="5" a="1"/>
  <c r="W13" i="5" s="1"/>
  <c r="W12" i="5" a="1"/>
  <c r="W12" i="5" s="1"/>
  <c r="W11" i="5" a="1"/>
  <c r="W11" i="5" s="1"/>
  <c r="W9" i="5" a="1"/>
  <c r="W9" i="5" s="1"/>
  <c r="W10" i="5" a="1"/>
  <c r="W10" i="5" s="1"/>
  <c r="P4" i="5"/>
  <c r="P5" i="5" s="1"/>
  <c r="AD5" i="4"/>
  <c r="AD4" i="4" s="1"/>
  <c r="E9" i="4"/>
  <c r="F9" i="4"/>
  <c r="G9" i="4"/>
  <c r="D38" i="2"/>
  <c r="N38" i="2" s="1"/>
  <c r="Y38" i="2" s="1"/>
  <c r="AJ38" i="2" s="1"/>
  <c r="D36" i="2"/>
  <c r="N36" i="2" s="1"/>
  <c r="Y36" i="2" s="1"/>
  <c r="AJ36" i="2" s="1"/>
  <c r="G1" i="3"/>
  <c r="T4" i="3"/>
  <c r="U4" i="3"/>
  <c r="AB5" i="3"/>
  <c r="AC5" i="3"/>
  <c r="AD5" i="3"/>
  <c r="AE5" i="3"/>
  <c r="AF5" i="3"/>
  <c r="AG5" i="3"/>
  <c r="AH5" i="3"/>
  <c r="AI5" i="3"/>
  <c r="AJ5" i="3"/>
  <c r="AB6" i="3"/>
  <c r="AC6" i="3"/>
  <c r="AD6" i="3"/>
  <c r="AE6" i="3"/>
  <c r="AF6" i="3"/>
  <c r="AG6" i="3"/>
  <c r="AH6" i="3"/>
  <c r="AI6" i="3"/>
  <c r="AJ6" i="3"/>
  <c r="AB7" i="3"/>
  <c r="AC7" i="3"/>
  <c r="AD7" i="3"/>
  <c r="AE7" i="3"/>
  <c r="AF7" i="3"/>
  <c r="AG7" i="3"/>
  <c r="AH7" i="3"/>
  <c r="AI7" i="3"/>
  <c r="AJ7" i="3"/>
  <c r="AB8" i="3"/>
  <c r="AC8" i="3"/>
  <c r="AD8" i="3"/>
  <c r="AE8" i="3"/>
  <c r="AF8" i="3"/>
  <c r="AG8" i="3"/>
  <c r="AH8" i="3"/>
  <c r="AI8" i="3"/>
  <c r="AJ8" i="3"/>
  <c r="AB9" i="3"/>
  <c r="AC9" i="3"/>
  <c r="AD9" i="3"/>
  <c r="AE9" i="3"/>
  <c r="AF9" i="3"/>
  <c r="AG9" i="3"/>
  <c r="AH9" i="3"/>
  <c r="AI9" i="3"/>
  <c r="AJ9" i="3"/>
  <c r="AB10" i="3"/>
  <c r="AC10" i="3"/>
  <c r="AD10" i="3"/>
  <c r="AE10" i="3"/>
  <c r="AF10" i="3"/>
  <c r="AG10" i="3"/>
  <c r="AH10" i="3"/>
  <c r="AI10" i="3"/>
  <c r="AJ10" i="3"/>
  <c r="AB11" i="3"/>
  <c r="AC11" i="3"/>
  <c r="AD11" i="3"/>
  <c r="AE11" i="3"/>
  <c r="AF11" i="3"/>
  <c r="AG11" i="3"/>
  <c r="AH11" i="3"/>
  <c r="AI11" i="3"/>
  <c r="AJ11" i="3"/>
  <c r="AB12" i="3"/>
  <c r="AC12" i="3"/>
  <c r="AD12" i="3"/>
  <c r="AE12" i="3"/>
  <c r="AF12" i="3"/>
  <c r="AG12" i="3"/>
  <c r="AH12" i="3"/>
  <c r="AI12" i="3"/>
  <c r="AJ12" i="3"/>
  <c r="AB13" i="3"/>
  <c r="AC13" i="3"/>
  <c r="AD13" i="3"/>
  <c r="AE13" i="3"/>
  <c r="AF13" i="3"/>
  <c r="AG13" i="3"/>
  <c r="AH13" i="3"/>
  <c r="AI13" i="3"/>
  <c r="AJ13" i="3"/>
  <c r="AB14" i="3"/>
  <c r="AC14" i="3"/>
  <c r="AD14" i="3"/>
  <c r="AE14" i="3"/>
  <c r="AF14" i="3"/>
  <c r="AG14" i="3"/>
  <c r="AH14" i="3"/>
  <c r="AI14" i="3"/>
  <c r="AJ14" i="3"/>
  <c r="AB15" i="3"/>
  <c r="AC15" i="3"/>
  <c r="AD15" i="3"/>
  <c r="AE15" i="3"/>
  <c r="AF15" i="3"/>
  <c r="AG15" i="3"/>
  <c r="AH15" i="3"/>
  <c r="AI15" i="3"/>
  <c r="AJ15" i="3"/>
  <c r="AB16" i="3"/>
  <c r="AC16" i="3"/>
  <c r="AD16" i="3"/>
  <c r="AE16" i="3"/>
  <c r="AF16" i="3"/>
  <c r="AG16" i="3"/>
  <c r="AH16" i="3"/>
  <c r="AI16" i="3"/>
  <c r="AJ16" i="3"/>
  <c r="AB17" i="3"/>
  <c r="AC17" i="3"/>
  <c r="AD17" i="3"/>
  <c r="AE17" i="3"/>
  <c r="AF17" i="3"/>
  <c r="AG17" i="3"/>
  <c r="AH17" i="3"/>
  <c r="AI17" i="3"/>
  <c r="AJ17" i="3"/>
  <c r="AB18" i="3"/>
  <c r="AC18" i="3"/>
  <c r="AD18" i="3"/>
  <c r="AE18" i="3"/>
  <c r="AF18" i="3"/>
  <c r="AG18" i="3"/>
  <c r="AH18" i="3"/>
  <c r="AI18" i="3"/>
  <c r="AJ18" i="3"/>
  <c r="AB19" i="3"/>
  <c r="AC19" i="3"/>
  <c r="AD19" i="3"/>
  <c r="AE19" i="3"/>
  <c r="AF19" i="3"/>
  <c r="AG19" i="3"/>
  <c r="AH19" i="3"/>
  <c r="AI19" i="3"/>
  <c r="AJ19" i="3"/>
  <c r="AB20" i="3"/>
  <c r="AC20" i="3"/>
  <c r="AD20" i="3"/>
  <c r="AE20" i="3"/>
  <c r="AF20" i="3"/>
  <c r="AG20" i="3"/>
  <c r="AH20" i="3"/>
  <c r="AI20" i="3"/>
  <c r="AJ20" i="3"/>
  <c r="AB21" i="3"/>
  <c r="AC21" i="3"/>
  <c r="AD21" i="3"/>
  <c r="AE21" i="3"/>
  <c r="AF21" i="3"/>
  <c r="AG21" i="3"/>
  <c r="AH21" i="3"/>
  <c r="AI21" i="3"/>
  <c r="AJ21" i="3"/>
  <c r="AB22" i="3"/>
  <c r="AC22" i="3"/>
  <c r="AD22" i="3"/>
  <c r="AE22" i="3"/>
  <c r="AF22" i="3"/>
  <c r="AG22" i="3"/>
  <c r="AH22" i="3"/>
  <c r="AI22" i="3"/>
  <c r="AJ22" i="3"/>
  <c r="AB23" i="3"/>
  <c r="AC23" i="3"/>
  <c r="AD23" i="3"/>
  <c r="AE23" i="3"/>
  <c r="AF23" i="3"/>
  <c r="AG23" i="3"/>
  <c r="AH23" i="3"/>
  <c r="AI23" i="3"/>
  <c r="AJ23" i="3"/>
  <c r="AB24" i="3"/>
  <c r="AC24" i="3"/>
  <c r="AD24" i="3"/>
  <c r="AE24" i="3"/>
  <c r="AF24" i="3"/>
  <c r="AG24" i="3"/>
  <c r="AH24" i="3"/>
  <c r="AI24" i="3"/>
  <c r="AJ24" i="3"/>
  <c r="AB25" i="3"/>
  <c r="AC25" i="3"/>
  <c r="AD25" i="3"/>
  <c r="AE25" i="3"/>
  <c r="AF25" i="3"/>
  <c r="AG25" i="3"/>
  <c r="AH25" i="3"/>
  <c r="AI25" i="3"/>
  <c r="AJ25" i="3"/>
  <c r="AB26" i="3"/>
  <c r="AC26" i="3"/>
  <c r="AD26" i="3"/>
  <c r="AE26" i="3"/>
  <c r="AF26" i="3"/>
  <c r="AG26" i="3"/>
  <c r="AH26" i="3"/>
  <c r="AI26" i="3"/>
  <c r="AJ26" i="3"/>
  <c r="AB27" i="3"/>
  <c r="AC27" i="3"/>
  <c r="AD27" i="3"/>
  <c r="AE27" i="3"/>
  <c r="AF27" i="3"/>
  <c r="AG27" i="3"/>
  <c r="AH27" i="3"/>
  <c r="AI27" i="3"/>
  <c r="AJ27" i="3"/>
  <c r="AB28" i="3"/>
  <c r="AC28" i="3"/>
  <c r="AD28" i="3"/>
  <c r="AE28" i="3"/>
  <c r="AF28" i="3"/>
  <c r="AG28" i="3"/>
  <c r="AH28" i="3"/>
  <c r="AI28" i="3"/>
  <c r="AJ28" i="3"/>
  <c r="AB29" i="3"/>
  <c r="AC29" i="3"/>
  <c r="AD29" i="3"/>
  <c r="AE29" i="3"/>
  <c r="AF29" i="3"/>
  <c r="AG29" i="3"/>
  <c r="AH29" i="3"/>
  <c r="AI29" i="3"/>
  <c r="AJ29" i="3"/>
  <c r="AB30" i="3"/>
  <c r="AC30" i="3"/>
  <c r="AD30" i="3"/>
  <c r="AE30" i="3"/>
  <c r="AF30" i="3"/>
  <c r="AG30" i="3"/>
  <c r="AH30" i="3"/>
  <c r="AI30" i="3"/>
  <c r="AJ30" i="3"/>
  <c r="AB31" i="3"/>
  <c r="AC31" i="3"/>
  <c r="AD31" i="3"/>
  <c r="AE31" i="3"/>
  <c r="AF31" i="3"/>
  <c r="AG31" i="3"/>
  <c r="AH31" i="3"/>
  <c r="AI31" i="3"/>
  <c r="AJ31" i="3"/>
  <c r="AB32" i="3"/>
  <c r="AC32" i="3"/>
  <c r="AD32" i="3"/>
  <c r="AE32" i="3"/>
  <c r="AF32" i="3"/>
  <c r="AG32" i="3"/>
  <c r="AH32" i="3"/>
  <c r="AI32" i="3"/>
  <c r="AJ32" i="3"/>
  <c r="AB33" i="3"/>
  <c r="AC33" i="3"/>
  <c r="AD33" i="3"/>
  <c r="AE33" i="3"/>
  <c r="AF33" i="3"/>
  <c r="AG33" i="3"/>
  <c r="AH33" i="3"/>
  <c r="AI33" i="3"/>
  <c r="AJ33" i="3"/>
  <c r="AB34" i="3"/>
  <c r="AC34" i="3"/>
  <c r="AD34" i="3"/>
  <c r="AE34" i="3"/>
  <c r="AF34" i="3"/>
  <c r="AG34" i="3"/>
  <c r="AH34" i="3"/>
  <c r="AI34" i="3"/>
  <c r="AJ34" i="3"/>
  <c r="AB35" i="3"/>
  <c r="AC35" i="3"/>
  <c r="AD35" i="3"/>
  <c r="AE35" i="3"/>
  <c r="AF35" i="3"/>
  <c r="AG35" i="3"/>
  <c r="AH35" i="3"/>
  <c r="AI35" i="3"/>
  <c r="AJ35" i="3"/>
  <c r="AB36" i="3"/>
  <c r="AC36" i="3"/>
  <c r="AD36" i="3"/>
  <c r="AE36" i="3"/>
  <c r="AF36" i="3"/>
  <c r="AG36" i="3"/>
  <c r="AH36" i="3"/>
  <c r="AI36" i="3"/>
  <c r="AJ36" i="3"/>
  <c r="AB37" i="3"/>
  <c r="AC37" i="3"/>
  <c r="AD37" i="3"/>
  <c r="AE37" i="3"/>
  <c r="AF37" i="3"/>
  <c r="AG37" i="3"/>
  <c r="AH37" i="3"/>
  <c r="AI37" i="3"/>
  <c r="AJ37" i="3"/>
  <c r="AB38" i="3"/>
  <c r="AC38" i="3"/>
  <c r="AD38" i="3"/>
  <c r="AE38" i="3"/>
  <c r="AF38" i="3"/>
  <c r="AG38" i="3"/>
  <c r="AH38" i="3"/>
  <c r="AI38" i="3"/>
  <c r="AJ38" i="3"/>
  <c r="AB39" i="3"/>
  <c r="AC39" i="3"/>
  <c r="AD39" i="3"/>
  <c r="AE39" i="3"/>
  <c r="AF39" i="3"/>
  <c r="AG39" i="3"/>
  <c r="AH39" i="3"/>
  <c r="AI39" i="3"/>
  <c r="AJ39" i="3"/>
  <c r="AB40" i="3"/>
  <c r="AC40" i="3"/>
  <c r="AD40" i="3"/>
  <c r="AE40" i="3"/>
  <c r="AF40" i="3"/>
  <c r="AG40" i="3"/>
  <c r="AH40" i="3"/>
  <c r="AI40" i="3"/>
  <c r="AJ40" i="3"/>
  <c r="AB41" i="3"/>
  <c r="AC41" i="3"/>
  <c r="AD41" i="3"/>
  <c r="AE41" i="3"/>
  <c r="AF41" i="3"/>
  <c r="AG41" i="3"/>
  <c r="AH41" i="3"/>
  <c r="AI41" i="3"/>
  <c r="AJ41" i="3"/>
  <c r="AB42" i="3"/>
  <c r="AC42" i="3"/>
  <c r="AD42" i="3"/>
  <c r="AE42" i="3"/>
  <c r="AF42" i="3"/>
  <c r="AG42" i="3"/>
  <c r="AH42" i="3"/>
  <c r="AI42" i="3"/>
  <c r="AJ42" i="3"/>
  <c r="AB43" i="3"/>
  <c r="AC43" i="3"/>
  <c r="AD43" i="3"/>
  <c r="AE43" i="3"/>
  <c r="AF43" i="3"/>
  <c r="AG43" i="3"/>
  <c r="AH43" i="3"/>
  <c r="AI43" i="3"/>
  <c r="AJ43" i="3"/>
  <c r="AB44" i="3"/>
  <c r="AC44" i="3"/>
  <c r="AD44" i="3"/>
  <c r="AE44" i="3"/>
  <c r="AF44" i="3"/>
  <c r="AG44" i="3"/>
  <c r="AH44" i="3"/>
  <c r="AI44" i="3"/>
  <c r="AJ44" i="3"/>
  <c r="AB45" i="3"/>
  <c r="AC45" i="3"/>
  <c r="AD45" i="3"/>
  <c r="AE45" i="3"/>
  <c r="AF45" i="3"/>
  <c r="AG45" i="3"/>
  <c r="AH45" i="3"/>
  <c r="AI45" i="3"/>
  <c r="AJ45" i="3"/>
  <c r="AB46" i="3"/>
  <c r="AC46" i="3"/>
  <c r="AD46" i="3"/>
  <c r="AE46" i="3"/>
  <c r="AF46" i="3"/>
  <c r="AG46" i="3"/>
  <c r="AH46" i="3"/>
  <c r="AI46" i="3"/>
  <c r="AJ46" i="3"/>
  <c r="AB47" i="3"/>
  <c r="AC47" i="3"/>
  <c r="AD47" i="3"/>
  <c r="AE47" i="3"/>
  <c r="AF47" i="3"/>
  <c r="AG47" i="3"/>
  <c r="AH47" i="3"/>
  <c r="AI47" i="3"/>
  <c r="AJ47" i="3"/>
  <c r="AB48" i="3"/>
  <c r="AC48" i="3"/>
  <c r="AD48" i="3"/>
  <c r="AE48" i="3"/>
  <c r="AF48" i="3"/>
  <c r="AG48" i="3"/>
  <c r="AH48" i="3"/>
  <c r="AI48" i="3"/>
  <c r="AJ48" i="3"/>
  <c r="AB49" i="3"/>
  <c r="AC49" i="3"/>
  <c r="AD49" i="3"/>
  <c r="AE49" i="3"/>
  <c r="AF49" i="3"/>
  <c r="AG49" i="3"/>
  <c r="AH49" i="3"/>
  <c r="AI49" i="3"/>
  <c r="AJ49" i="3"/>
  <c r="AB50" i="3"/>
  <c r="AC50" i="3"/>
  <c r="AD50" i="3"/>
  <c r="AE50" i="3"/>
  <c r="AF50" i="3"/>
  <c r="AG50" i="3"/>
  <c r="AH50" i="3"/>
  <c r="AI50" i="3"/>
  <c r="AJ50" i="3"/>
  <c r="AB51" i="3"/>
  <c r="AC51" i="3"/>
  <c r="AD51" i="3"/>
  <c r="AE51" i="3"/>
  <c r="AF51" i="3"/>
  <c r="AG51" i="3"/>
  <c r="AH51" i="3"/>
  <c r="AI51" i="3"/>
  <c r="AJ51" i="3"/>
  <c r="N52" i="3"/>
  <c r="Q52" i="3"/>
  <c r="R52" i="3"/>
  <c r="AD52" i="3" s="1"/>
  <c r="AB52" i="3"/>
  <c r="AC52" i="3"/>
  <c r="AF52" i="3"/>
  <c r="AH52" i="3"/>
  <c r="AJ52" i="3"/>
  <c r="R53" i="3"/>
  <c r="AE53" i="3"/>
  <c r="AF53" i="3"/>
  <c r="AG53" i="3"/>
  <c r="AH53" i="3"/>
  <c r="AI53" i="3"/>
  <c r="AJ53" i="3"/>
  <c r="R54" i="3"/>
  <c r="AD54" i="3" s="1"/>
  <c r="AB54" i="3"/>
  <c r="AE54" i="3"/>
  <c r="AF54" i="3"/>
  <c r="AG54" i="3"/>
  <c r="AH54" i="3"/>
  <c r="AI54" i="3"/>
  <c r="AJ54" i="3"/>
  <c r="R55" i="3"/>
  <c r="AB55" i="3"/>
  <c r="AE55" i="3"/>
  <c r="AF55" i="3"/>
  <c r="AG55" i="3"/>
  <c r="AH55" i="3"/>
  <c r="AI55" i="3"/>
  <c r="AJ55" i="3"/>
  <c r="R56" i="3"/>
  <c r="AD56" i="3" s="1"/>
  <c r="AB56" i="3"/>
  <c r="AE56" i="3"/>
  <c r="AF56" i="3"/>
  <c r="AG56" i="3"/>
  <c r="AH56" i="3"/>
  <c r="AI56" i="3"/>
  <c r="AJ56" i="3"/>
  <c r="R57" i="3"/>
  <c r="AB57" i="3" s="1"/>
  <c r="AC57" i="3"/>
  <c r="AD57" i="3"/>
  <c r="AE57" i="3"/>
  <c r="AF57" i="3"/>
  <c r="AG57" i="3"/>
  <c r="AH57" i="3"/>
  <c r="AI57" i="3"/>
  <c r="AJ57" i="3"/>
  <c r="R58" i="3"/>
  <c r="AB58" i="3" s="1"/>
  <c r="AC58" i="3"/>
  <c r="AD58" i="3"/>
  <c r="AE58" i="3"/>
  <c r="AF58" i="3"/>
  <c r="AG58" i="3"/>
  <c r="AH58" i="3"/>
  <c r="AI58" i="3"/>
  <c r="AJ58" i="3"/>
  <c r="R59" i="3"/>
  <c r="AB59" i="3" s="1"/>
  <c r="AC59" i="3"/>
  <c r="AD59" i="3"/>
  <c r="AE59" i="3"/>
  <c r="AF59" i="3"/>
  <c r="AG59" i="3"/>
  <c r="AH59" i="3"/>
  <c r="AI59" i="3"/>
  <c r="AJ59" i="3"/>
  <c r="R60" i="3"/>
  <c r="AD60" i="3" s="1"/>
  <c r="AE60" i="3"/>
  <c r="AF60" i="3"/>
  <c r="AG60" i="3"/>
  <c r="AH60" i="3"/>
  <c r="AI60" i="3"/>
  <c r="AJ60" i="3"/>
  <c r="R61" i="3"/>
  <c r="AB61" i="3" s="1"/>
  <c r="AC61" i="3"/>
  <c r="AD61" i="3"/>
  <c r="AE61" i="3"/>
  <c r="AF61" i="3"/>
  <c r="AG61" i="3"/>
  <c r="AH61" i="3"/>
  <c r="AI61" i="3"/>
  <c r="AJ61" i="3"/>
  <c r="R62" i="3"/>
  <c r="AD62" i="3" s="1"/>
  <c r="AE62" i="3"/>
  <c r="AF62" i="3"/>
  <c r="AG62" i="3"/>
  <c r="AH62" i="3"/>
  <c r="AI62" i="3"/>
  <c r="AJ62" i="3"/>
  <c r="R63" i="3"/>
  <c r="AB63" i="3" s="1"/>
  <c r="AC63" i="3"/>
  <c r="AD63" i="3"/>
  <c r="AE63" i="3"/>
  <c r="AF63" i="3"/>
  <c r="AG63" i="3"/>
  <c r="AH63" i="3"/>
  <c r="AI63" i="3"/>
  <c r="AJ63" i="3"/>
  <c r="R64" i="3"/>
  <c r="AB64" i="3"/>
  <c r="AC64" i="3"/>
  <c r="AD64" i="3"/>
  <c r="AE64" i="3"/>
  <c r="AF64" i="3"/>
  <c r="AG64" i="3"/>
  <c r="AH64" i="3"/>
  <c r="AI64" i="3"/>
  <c r="AJ64" i="3"/>
  <c r="AB65" i="3"/>
  <c r="AC65" i="3"/>
  <c r="AD65" i="3"/>
  <c r="AE65" i="3"/>
  <c r="AF65" i="3"/>
  <c r="AG65" i="3"/>
  <c r="AH65" i="3"/>
  <c r="AI65" i="3"/>
  <c r="AJ65" i="3"/>
  <c r="R66" i="3"/>
  <c r="AD66" i="3" s="1"/>
  <c r="AE66" i="3"/>
  <c r="AF66" i="3"/>
  <c r="AG66" i="3"/>
  <c r="AH66" i="3"/>
  <c r="AI66" i="3"/>
  <c r="AJ66" i="3"/>
  <c r="R67" i="3"/>
  <c r="AB67" i="3" s="1"/>
  <c r="AC67" i="3"/>
  <c r="AD67" i="3"/>
  <c r="AE67" i="3"/>
  <c r="AF67" i="3"/>
  <c r="AG67" i="3"/>
  <c r="AH67" i="3"/>
  <c r="AI67" i="3"/>
  <c r="AJ67" i="3"/>
  <c r="R68" i="3"/>
  <c r="AB68" i="3" s="1"/>
  <c r="AC68" i="3"/>
  <c r="AE68" i="3"/>
  <c r="AF68" i="3"/>
  <c r="AG68" i="3"/>
  <c r="AH68" i="3"/>
  <c r="AI68" i="3"/>
  <c r="AJ68" i="3"/>
  <c r="N69" i="3"/>
  <c r="AB69" i="3"/>
  <c r="AC69" i="3"/>
  <c r="AD69" i="3"/>
  <c r="AE69" i="3"/>
  <c r="AF69" i="3"/>
  <c r="AG69" i="3"/>
  <c r="AH69" i="3"/>
  <c r="AI69" i="3"/>
  <c r="AJ69" i="3"/>
  <c r="AB70" i="3"/>
  <c r="AC70" i="3"/>
  <c r="AD70" i="3"/>
  <c r="AE70" i="3"/>
  <c r="AF70" i="3"/>
  <c r="AG70" i="3"/>
  <c r="AH70" i="3"/>
  <c r="AI70" i="3"/>
  <c r="AJ70" i="3"/>
  <c r="AB71" i="3"/>
  <c r="AC71" i="3"/>
  <c r="AD71" i="3"/>
  <c r="AE71" i="3"/>
  <c r="AF71" i="3"/>
  <c r="AG71" i="3"/>
  <c r="AH71" i="3"/>
  <c r="AI71" i="3"/>
  <c r="AJ71" i="3"/>
  <c r="AB72" i="3"/>
  <c r="AC72" i="3"/>
  <c r="AD72" i="3"/>
  <c r="AE72" i="3"/>
  <c r="AF72" i="3"/>
  <c r="AG72" i="3"/>
  <c r="AH72" i="3"/>
  <c r="AI72" i="3"/>
  <c r="AJ72" i="3"/>
  <c r="AB73" i="3"/>
  <c r="AC73" i="3"/>
  <c r="AD73" i="3"/>
  <c r="AE73" i="3"/>
  <c r="AF73" i="3"/>
  <c r="AG73" i="3"/>
  <c r="AH73" i="3"/>
  <c r="AI73" i="3"/>
  <c r="AJ73" i="3"/>
  <c r="AB74" i="3"/>
  <c r="AC74" i="3"/>
  <c r="AD74" i="3"/>
  <c r="AE74" i="3"/>
  <c r="AF74" i="3"/>
  <c r="AG74" i="3"/>
  <c r="AH74" i="3"/>
  <c r="AI74" i="3"/>
  <c r="AJ74" i="3"/>
  <c r="AB75" i="3"/>
  <c r="AC75" i="3"/>
  <c r="AD75" i="3"/>
  <c r="AE75" i="3"/>
  <c r="AF75" i="3"/>
  <c r="AG75" i="3"/>
  <c r="AH75" i="3"/>
  <c r="AI75" i="3"/>
  <c r="AJ75" i="3"/>
  <c r="AB76" i="3"/>
  <c r="AC76" i="3"/>
  <c r="AD76" i="3"/>
  <c r="AE76" i="3"/>
  <c r="AF76" i="3"/>
  <c r="AG76" i="3"/>
  <c r="AH76" i="3"/>
  <c r="AI76" i="3"/>
  <c r="AJ76" i="3"/>
  <c r="AB77" i="3"/>
  <c r="AC77" i="3"/>
  <c r="AD77" i="3"/>
  <c r="AE77" i="3"/>
  <c r="AF77" i="3"/>
  <c r="AG77" i="3"/>
  <c r="AH77" i="3"/>
  <c r="AI77" i="3"/>
  <c r="AJ77" i="3"/>
  <c r="AB78" i="3"/>
  <c r="AC78" i="3"/>
  <c r="AD78" i="3"/>
  <c r="AE78" i="3"/>
  <c r="AF78" i="3"/>
  <c r="AG78" i="3"/>
  <c r="AH78" i="3"/>
  <c r="AI78" i="3"/>
  <c r="AJ78" i="3"/>
  <c r="AB79" i="3"/>
  <c r="AC79" i="3"/>
  <c r="AD79" i="3"/>
  <c r="AE79" i="3"/>
  <c r="AF79" i="3"/>
  <c r="AG79" i="3"/>
  <c r="AH79" i="3"/>
  <c r="AI79" i="3"/>
  <c r="AJ79" i="3"/>
  <c r="AB80" i="3"/>
  <c r="AC80" i="3"/>
  <c r="AD80" i="3"/>
  <c r="AE80" i="3"/>
  <c r="AF80" i="3"/>
  <c r="AG80" i="3"/>
  <c r="AH80" i="3"/>
  <c r="AI80" i="3"/>
  <c r="AJ80" i="3"/>
  <c r="AB81" i="3"/>
  <c r="AC81" i="3"/>
  <c r="AD81" i="3"/>
  <c r="AE81" i="3"/>
  <c r="AF81" i="3"/>
  <c r="AG81" i="3"/>
  <c r="AH81" i="3"/>
  <c r="AI81" i="3"/>
  <c r="AJ81" i="3"/>
  <c r="AB82" i="3"/>
  <c r="AC82" i="3"/>
  <c r="AD82" i="3"/>
  <c r="AE82" i="3"/>
  <c r="AF82" i="3"/>
  <c r="AG82" i="3"/>
  <c r="AH82" i="3"/>
  <c r="AI82" i="3"/>
  <c r="AJ82" i="3"/>
  <c r="AB83" i="3"/>
  <c r="AC83" i="3"/>
  <c r="AD83" i="3"/>
  <c r="AE83" i="3"/>
  <c r="AF83" i="3"/>
  <c r="AG83" i="3"/>
  <c r="AH83" i="3"/>
  <c r="AI83" i="3"/>
  <c r="AJ83" i="3"/>
  <c r="AB84" i="3"/>
  <c r="AC84" i="3"/>
  <c r="AD84" i="3"/>
  <c r="AE84" i="3"/>
  <c r="AF84" i="3"/>
  <c r="AG84" i="3"/>
  <c r="AH84" i="3"/>
  <c r="AI84" i="3"/>
  <c r="AJ84" i="3"/>
  <c r="AB85" i="3"/>
  <c r="AC85" i="3"/>
  <c r="AD85" i="3"/>
  <c r="AE85" i="3"/>
  <c r="AF85" i="3"/>
  <c r="AG85" i="3"/>
  <c r="AH85" i="3"/>
  <c r="AI85" i="3"/>
  <c r="AJ85" i="3"/>
  <c r="AB86" i="3"/>
  <c r="AC86" i="3"/>
  <c r="AD86" i="3"/>
  <c r="AE86" i="3"/>
  <c r="AF86" i="3"/>
  <c r="AG86" i="3"/>
  <c r="AH86" i="3"/>
  <c r="AI86" i="3"/>
  <c r="AJ86" i="3"/>
  <c r="Q87" i="3"/>
  <c r="AB87" i="3"/>
  <c r="AC87" i="3"/>
  <c r="AD87" i="3"/>
  <c r="AE87" i="3"/>
  <c r="AF87" i="3"/>
  <c r="AG87" i="3"/>
  <c r="AH87" i="3"/>
  <c r="AI87" i="3"/>
  <c r="AJ87" i="3"/>
  <c r="AB88" i="3"/>
  <c r="AC88" i="3"/>
  <c r="AD88" i="3"/>
  <c r="AE88" i="3"/>
  <c r="AF88" i="3"/>
  <c r="AG88" i="3"/>
  <c r="AH88" i="3"/>
  <c r="AI88" i="3"/>
  <c r="AJ88" i="3"/>
  <c r="AB150" i="3"/>
  <c r="AC150" i="3"/>
  <c r="AD150" i="3"/>
  <c r="AE150" i="3"/>
  <c r="AF150" i="3"/>
  <c r="AG150" i="3"/>
  <c r="AH150" i="3"/>
  <c r="AI150" i="3"/>
  <c r="AJ150" i="3"/>
  <c r="M7" i="2"/>
  <c r="F35" i="2"/>
  <c r="P35" i="2" s="1"/>
  <c r="AA35" i="2" s="1"/>
  <c r="AL35" i="2" s="1"/>
  <c r="G35" i="2"/>
  <c r="Q35" i="2" s="1"/>
  <c r="AB35" i="2" s="1"/>
  <c r="AM35" i="2" s="1"/>
  <c r="H35" i="2"/>
  <c r="R35" i="2" s="1"/>
  <c r="AC35" i="2" s="1"/>
  <c r="AN35" i="2" s="1"/>
  <c r="I35" i="2"/>
  <c r="S35" i="2" s="1"/>
  <c r="AD35" i="2" s="1"/>
  <c r="AO35" i="2" s="1"/>
  <c r="X6" i="2"/>
  <c r="Y6" i="2"/>
  <c r="Z6" i="2"/>
  <c r="AA6" i="2"/>
  <c r="E36" i="2"/>
  <c r="D37" i="2"/>
  <c r="N37" i="2" s="1"/>
  <c r="Y37" i="2" s="1"/>
  <c r="AJ37" i="2" s="1"/>
  <c r="N39" i="2"/>
  <c r="Y39" i="2" s="1"/>
  <c r="AJ39" i="2" s="1"/>
  <c r="AW3" i="1"/>
  <c r="BC3" i="1"/>
  <c r="AJ9" i="1"/>
  <c r="AA10" i="1"/>
  <c r="AB10" i="1"/>
  <c r="AF10" i="1" s="1"/>
  <c r="AC10" i="1"/>
  <c r="AD10" i="1"/>
  <c r="AI10" i="1"/>
  <c r="AA11" i="1"/>
  <c r="AB11" i="1"/>
  <c r="AF11" i="1" s="1"/>
  <c r="AC11" i="1"/>
  <c r="AD11" i="1"/>
  <c r="AI11" i="1"/>
  <c r="AA12" i="1"/>
  <c r="AB12" i="1"/>
  <c r="AF12" i="1" s="1"/>
  <c r="AC12" i="1"/>
  <c r="AD12" i="1"/>
  <c r="AI12" i="1"/>
  <c r="AA13" i="1"/>
  <c r="AB13" i="1"/>
  <c r="AF13" i="1" s="1"/>
  <c r="AC13" i="1"/>
  <c r="AD13" i="1"/>
  <c r="AI13" i="1"/>
  <c r="AA14" i="1"/>
  <c r="AB14" i="1"/>
  <c r="AF14" i="1" s="1"/>
  <c r="AC14" i="1"/>
  <c r="AD14" i="1"/>
  <c r="AI14" i="1"/>
  <c r="AA15" i="1"/>
  <c r="AB15" i="1"/>
  <c r="AF15" i="1" s="1"/>
  <c r="AC15" i="1"/>
  <c r="AD15" i="1"/>
  <c r="AI15" i="1"/>
  <c r="AA16" i="1"/>
  <c r="AB16" i="1"/>
  <c r="AF16" i="1" s="1"/>
  <c r="AC16" i="1"/>
  <c r="AD16" i="1"/>
  <c r="AI16" i="1"/>
  <c r="AA17" i="1"/>
  <c r="AB17" i="1"/>
  <c r="AF17" i="1" s="1"/>
  <c r="AC17" i="1"/>
  <c r="AD17" i="1"/>
  <c r="AI17" i="1"/>
  <c r="AA18" i="1"/>
  <c r="AB18" i="1"/>
  <c r="AF18" i="1" s="1"/>
  <c r="AC18" i="1"/>
  <c r="AD18" i="1"/>
  <c r="AI18" i="1"/>
  <c r="AA19" i="1"/>
  <c r="AB19" i="1"/>
  <c r="AF19" i="1" s="1"/>
  <c r="AC19" i="1"/>
  <c r="AD19" i="1"/>
  <c r="AI19" i="1"/>
  <c r="AA20" i="1"/>
  <c r="AB20" i="1"/>
  <c r="AF20" i="1" s="1"/>
  <c r="AC20" i="1"/>
  <c r="AD20" i="1"/>
  <c r="AI20" i="1"/>
  <c r="AA21" i="1"/>
  <c r="AB21" i="1"/>
  <c r="AF21" i="1" s="1"/>
  <c r="AC21" i="1"/>
  <c r="AD21" i="1"/>
  <c r="AI21" i="1"/>
  <c r="AA22" i="1"/>
  <c r="AB22" i="1"/>
  <c r="AF22" i="1" s="1"/>
  <c r="AC22" i="1"/>
  <c r="AD22" i="1"/>
  <c r="AI22" i="1"/>
  <c r="AA23" i="1"/>
  <c r="AB23" i="1"/>
  <c r="AF23" i="1" s="1"/>
  <c r="AC23" i="1"/>
  <c r="AD23" i="1"/>
  <c r="AI23" i="1"/>
  <c r="AA24" i="1"/>
  <c r="AB24" i="1"/>
  <c r="AF24" i="1" s="1"/>
  <c r="AC24" i="1"/>
  <c r="AD24" i="1"/>
  <c r="AI24" i="1"/>
  <c r="AA25" i="1"/>
  <c r="AB25" i="1"/>
  <c r="AF25" i="1" s="1"/>
  <c r="AC25" i="1"/>
  <c r="AD25" i="1"/>
  <c r="AI25" i="1"/>
  <c r="AA26" i="1"/>
  <c r="AB26" i="1"/>
  <c r="AF26" i="1" s="1"/>
  <c r="AC26" i="1"/>
  <c r="AD26" i="1"/>
  <c r="AI26" i="1"/>
  <c r="AA27" i="1"/>
  <c r="AB27" i="1"/>
  <c r="AF27" i="1" s="1"/>
  <c r="AC27" i="1"/>
  <c r="AD27" i="1"/>
  <c r="AI27" i="1"/>
  <c r="AA28" i="1"/>
  <c r="AB28" i="1"/>
  <c r="AF28" i="1" s="1"/>
  <c r="AC28" i="1"/>
  <c r="AD28" i="1"/>
  <c r="AI28" i="1"/>
  <c r="AA29" i="1"/>
  <c r="AB29" i="1"/>
  <c r="AF29" i="1" s="1"/>
  <c r="AC29" i="1"/>
  <c r="AD29" i="1"/>
  <c r="AI29" i="1"/>
  <c r="AA30" i="1"/>
  <c r="AB30" i="1"/>
  <c r="AF30" i="1" s="1"/>
  <c r="AC30" i="1"/>
  <c r="AD30" i="1"/>
  <c r="AI30" i="1"/>
  <c r="AA31" i="1"/>
  <c r="AB31" i="1"/>
  <c r="AF31" i="1" s="1"/>
  <c r="AC31" i="1"/>
  <c r="AD31" i="1"/>
  <c r="AI31" i="1"/>
  <c r="AA32" i="1"/>
  <c r="AB32" i="1"/>
  <c r="AF32" i="1" s="1"/>
  <c r="AC32" i="1"/>
  <c r="AD32" i="1"/>
  <c r="AI32" i="1"/>
  <c r="AA33" i="1"/>
  <c r="AB33" i="1"/>
  <c r="AF33" i="1" s="1"/>
  <c r="AC33" i="1"/>
  <c r="AD33" i="1"/>
  <c r="AI33" i="1"/>
  <c r="AA34" i="1"/>
  <c r="AB34" i="1"/>
  <c r="AF34" i="1" s="1"/>
  <c r="AC34" i="1"/>
  <c r="AD34" i="1"/>
  <c r="AI34" i="1"/>
  <c r="AA35" i="1"/>
  <c r="AB35" i="1"/>
  <c r="AF35" i="1" s="1"/>
  <c r="AC35" i="1"/>
  <c r="AD35" i="1"/>
  <c r="AI35" i="1"/>
  <c r="AA36" i="1"/>
  <c r="AB36" i="1"/>
  <c r="AF36" i="1" s="1"/>
  <c r="AC36" i="1"/>
  <c r="AD36" i="1"/>
  <c r="AI36" i="1"/>
  <c r="AA37" i="1"/>
  <c r="AB37" i="1"/>
  <c r="AF37" i="1" s="1"/>
  <c r="AC37" i="1"/>
  <c r="AD37" i="1"/>
  <c r="AI37" i="1"/>
  <c r="AA38" i="1"/>
  <c r="AB38" i="1"/>
  <c r="AF38" i="1" s="1"/>
  <c r="AC38" i="1"/>
  <c r="AD38" i="1"/>
  <c r="AI38" i="1"/>
  <c r="AA39" i="1"/>
  <c r="AB39" i="1"/>
  <c r="AF39" i="1" s="1"/>
  <c r="AC39" i="1"/>
  <c r="AD39" i="1"/>
  <c r="AI39" i="1"/>
  <c r="AA40" i="1"/>
  <c r="AB40" i="1"/>
  <c r="AF40" i="1" s="1"/>
  <c r="AC40" i="1"/>
  <c r="AD40" i="1"/>
  <c r="AI40" i="1"/>
  <c r="AA41" i="1"/>
  <c r="AB41" i="1"/>
  <c r="AF41" i="1" s="1"/>
  <c r="AC41" i="1"/>
  <c r="AD41" i="1"/>
  <c r="AI41" i="1"/>
  <c r="AA42" i="1"/>
  <c r="AB42" i="1"/>
  <c r="AF42" i="1" s="1"/>
  <c r="AC42" i="1"/>
  <c r="AD42" i="1"/>
  <c r="AI42" i="1"/>
  <c r="AA43" i="1"/>
  <c r="AB43" i="1"/>
  <c r="AF43" i="1" s="1"/>
  <c r="AC43" i="1"/>
  <c r="AD43" i="1"/>
  <c r="AI43" i="1"/>
  <c r="AA44" i="1"/>
  <c r="AB44" i="1"/>
  <c r="AF44" i="1" s="1"/>
  <c r="AC44" i="1"/>
  <c r="AD44" i="1"/>
  <c r="AI44" i="1"/>
  <c r="AA45" i="1"/>
  <c r="AB45" i="1"/>
  <c r="AF45" i="1" s="1"/>
  <c r="AC45" i="1"/>
  <c r="AD45" i="1"/>
  <c r="AI45" i="1"/>
  <c r="AA46" i="1"/>
  <c r="AB46" i="1"/>
  <c r="AF46" i="1" s="1"/>
  <c r="AC46" i="1"/>
  <c r="AD46" i="1"/>
  <c r="AI46" i="1"/>
  <c r="AA47" i="1"/>
  <c r="AB47" i="1"/>
  <c r="AF47" i="1" s="1"/>
  <c r="AC47" i="1"/>
  <c r="AD47" i="1"/>
  <c r="AI47" i="1"/>
  <c r="AA48" i="1"/>
  <c r="AB48" i="1"/>
  <c r="AF48" i="1" s="1"/>
  <c r="AC48" i="1"/>
  <c r="AD48" i="1"/>
  <c r="AI48" i="1"/>
  <c r="AA49" i="1"/>
  <c r="AB49" i="1"/>
  <c r="AF49" i="1" s="1"/>
  <c r="AC49" i="1"/>
  <c r="AD49" i="1"/>
  <c r="AI49" i="1"/>
  <c r="AA50" i="1"/>
  <c r="AB50" i="1"/>
  <c r="AF50" i="1" s="1"/>
  <c r="AC50" i="1"/>
  <c r="AD50" i="1"/>
  <c r="AI50" i="1"/>
  <c r="AA51" i="1"/>
  <c r="AB51" i="1"/>
  <c r="AF51" i="1" s="1"/>
  <c r="AC51" i="1"/>
  <c r="AD51" i="1"/>
  <c r="AI51" i="1"/>
  <c r="AA52" i="1"/>
  <c r="AB52" i="1"/>
  <c r="AF52" i="1" s="1"/>
  <c r="AC52" i="1"/>
  <c r="AD52" i="1"/>
  <c r="AI52" i="1"/>
  <c r="AA53" i="1"/>
  <c r="AB53" i="1"/>
  <c r="AF53" i="1" s="1"/>
  <c r="AC53" i="1"/>
  <c r="AD53" i="1"/>
  <c r="AI53" i="1"/>
  <c r="AA54" i="1"/>
  <c r="AB54" i="1"/>
  <c r="AF54" i="1" s="1"/>
  <c r="AC54" i="1"/>
  <c r="AD54" i="1"/>
  <c r="AI54" i="1"/>
  <c r="AA55" i="1"/>
  <c r="AB55" i="1"/>
  <c r="AF55" i="1" s="1"/>
  <c r="AC55" i="1"/>
  <c r="AD55" i="1"/>
  <c r="AI55" i="1"/>
  <c r="AA56" i="1"/>
  <c r="AB56" i="1"/>
  <c r="AF56" i="1" s="1"/>
  <c r="AC56" i="1"/>
  <c r="AD56" i="1"/>
  <c r="AI56" i="1"/>
  <c r="AA57" i="1"/>
  <c r="AB57" i="1"/>
  <c r="AF57" i="1" s="1"/>
  <c r="AC57" i="1"/>
  <c r="AD57" i="1"/>
  <c r="AI57" i="1"/>
  <c r="AA58" i="1"/>
  <c r="AB58" i="1"/>
  <c r="AF58" i="1" s="1"/>
  <c r="AC58" i="1"/>
  <c r="AD58" i="1"/>
  <c r="AI58" i="1"/>
  <c r="AA59" i="1"/>
  <c r="AB59" i="1"/>
  <c r="AF59" i="1" s="1"/>
  <c r="AC59" i="1"/>
  <c r="AD59" i="1"/>
  <c r="AI59" i="1"/>
  <c r="AA60" i="1"/>
  <c r="AB60" i="1"/>
  <c r="AF60" i="1" s="1"/>
  <c r="AC60" i="1"/>
  <c r="AD60" i="1"/>
  <c r="AI60" i="1"/>
  <c r="AA61" i="1"/>
  <c r="AB61" i="1"/>
  <c r="AF61" i="1" s="1"/>
  <c r="AC61" i="1"/>
  <c r="AD61" i="1"/>
  <c r="AI61" i="1"/>
  <c r="AA62" i="1"/>
  <c r="AB62" i="1"/>
  <c r="AF62" i="1" s="1"/>
  <c r="AC62" i="1"/>
  <c r="AD62" i="1"/>
  <c r="AI62" i="1"/>
  <c r="AA63" i="1"/>
  <c r="AB63" i="1"/>
  <c r="AF63" i="1" s="1"/>
  <c r="AC63" i="1"/>
  <c r="AD63" i="1"/>
  <c r="AI63" i="1"/>
  <c r="AA64" i="1"/>
  <c r="AB64" i="1"/>
  <c r="AF64" i="1" s="1"/>
  <c r="AC64" i="1"/>
  <c r="AD64" i="1"/>
  <c r="AI64" i="1"/>
  <c r="AA65" i="1"/>
  <c r="AB65" i="1"/>
  <c r="AF65" i="1" s="1"/>
  <c r="AC65" i="1"/>
  <c r="AD65" i="1"/>
  <c r="AI65" i="1"/>
  <c r="AA66" i="1"/>
  <c r="AB66" i="1"/>
  <c r="AF66" i="1" s="1"/>
  <c r="AC66" i="1"/>
  <c r="AD66" i="1"/>
  <c r="AI66" i="1"/>
  <c r="AA67" i="1"/>
  <c r="AB67" i="1"/>
  <c r="AF67" i="1" s="1"/>
  <c r="AC67" i="1"/>
  <c r="AD67" i="1"/>
  <c r="AI67" i="1"/>
  <c r="AA68" i="1"/>
  <c r="AB68" i="1"/>
  <c r="AF68" i="1" s="1"/>
  <c r="AC68" i="1"/>
  <c r="AD68" i="1"/>
  <c r="AI68" i="1"/>
  <c r="AA69" i="1"/>
  <c r="AB69" i="1"/>
  <c r="AF69" i="1" s="1"/>
  <c r="AC69" i="1"/>
  <c r="AD69" i="1"/>
  <c r="AI69" i="1"/>
  <c r="AA70" i="1"/>
  <c r="AB70" i="1"/>
  <c r="AF70" i="1" s="1"/>
  <c r="AC70" i="1"/>
  <c r="AD70" i="1"/>
  <c r="AI70" i="1"/>
  <c r="AA71" i="1"/>
  <c r="AB71" i="1"/>
  <c r="AF71" i="1" s="1"/>
  <c r="AC71" i="1"/>
  <c r="AD71" i="1"/>
  <c r="AI71" i="1"/>
  <c r="AA72" i="1"/>
  <c r="AB72" i="1"/>
  <c r="AF72" i="1" s="1"/>
  <c r="AC72" i="1"/>
  <c r="AD72" i="1"/>
  <c r="AI72" i="1"/>
  <c r="AA73" i="1"/>
  <c r="AB73" i="1"/>
  <c r="AF73" i="1" s="1"/>
  <c r="AC73" i="1"/>
  <c r="AD73" i="1"/>
  <c r="AI73" i="1"/>
  <c r="AA74" i="1"/>
  <c r="AB74" i="1"/>
  <c r="AF74" i="1" s="1"/>
  <c r="AC74" i="1"/>
  <c r="AD74" i="1"/>
  <c r="AI74" i="1"/>
  <c r="AA75" i="1"/>
  <c r="AB75" i="1"/>
  <c r="AF75" i="1" s="1"/>
  <c r="AC75" i="1"/>
  <c r="AD75" i="1"/>
  <c r="AI75" i="1"/>
  <c r="AA76" i="1"/>
  <c r="AB76" i="1"/>
  <c r="AF76" i="1" s="1"/>
  <c r="AC76" i="1"/>
  <c r="AD76" i="1"/>
  <c r="AI76" i="1"/>
  <c r="AA77" i="1"/>
  <c r="AB77" i="1"/>
  <c r="AF77" i="1" s="1"/>
  <c r="AC77" i="1"/>
  <c r="AD77" i="1"/>
  <c r="AI77" i="1"/>
  <c r="AA78" i="1"/>
  <c r="AB78" i="1"/>
  <c r="AF78" i="1" s="1"/>
  <c r="AC78" i="1"/>
  <c r="AD78" i="1"/>
  <c r="AI78" i="1"/>
  <c r="AA79" i="1"/>
  <c r="AB79" i="1"/>
  <c r="AF79" i="1" s="1"/>
  <c r="AC79" i="1"/>
  <c r="AD79" i="1"/>
  <c r="AI79" i="1"/>
  <c r="AA80" i="1"/>
  <c r="AB80" i="1"/>
  <c r="AF80" i="1" s="1"/>
  <c r="AC80" i="1"/>
  <c r="AD80" i="1"/>
  <c r="AI80" i="1"/>
  <c r="AA81" i="1"/>
  <c r="AB81" i="1"/>
  <c r="AF81" i="1" s="1"/>
  <c r="AC81" i="1"/>
  <c r="AD81" i="1"/>
  <c r="AI81" i="1"/>
  <c r="AA82" i="1"/>
  <c r="AB82" i="1"/>
  <c r="AF82" i="1" s="1"/>
  <c r="AC82" i="1"/>
  <c r="AD82" i="1"/>
  <c r="AI82" i="1"/>
  <c r="AA83" i="1"/>
  <c r="AB83" i="1"/>
  <c r="AF83" i="1" s="1"/>
  <c r="AC83" i="1"/>
  <c r="AD83" i="1"/>
  <c r="AI83" i="1"/>
  <c r="AA84" i="1"/>
  <c r="AB84" i="1"/>
  <c r="AF84" i="1" s="1"/>
  <c r="AC84" i="1"/>
  <c r="AD84" i="1"/>
  <c r="AI84" i="1"/>
  <c r="AA85" i="1"/>
  <c r="AB85" i="1"/>
  <c r="AF85" i="1" s="1"/>
  <c r="AC85" i="1"/>
  <c r="AD85" i="1"/>
  <c r="AI85" i="1"/>
  <c r="AA86" i="1"/>
  <c r="AB86" i="1"/>
  <c r="AF86" i="1" s="1"/>
  <c r="AC86" i="1"/>
  <c r="AD86" i="1"/>
  <c r="AI86" i="1"/>
  <c r="AA87" i="1"/>
  <c r="AB87" i="1"/>
  <c r="AF87" i="1" s="1"/>
  <c r="AC87" i="1"/>
  <c r="AD87" i="1"/>
  <c r="AI87" i="1"/>
  <c r="AA88" i="1"/>
  <c r="AB88" i="1"/>
  <c r="AF88" i="1" s="1"/>
  <c r="AC88" i="1"/>
  <c r="AD88" i="1"/>
  <c r="AI88" i="1"/>
  <c r="AA89" i="1"/>
  <c r="AB89" i="1"/>
  <c r="AF89" i="1" s="1"/>
  <c r="AC89" i="1"/>
  <c r="AD89" i="1"/>
  <c r="AI89" i="1"/>
  <c r="AA90" i="1"/>
  <c r="AB90" i="1"/>
  <c r="AF90" i="1" s="1"/>
  <c r="AC90" i="1"/>
  <c r="AD90" i="1"/>
  <c r="AI90" i="1"/>
  <c r="AA91" i="1"/>
  <c r="AB91" i="1"/>
  <c r="AF91" i="1" s="1"/>
  <c r="AC91" i="1"/>
  <c r="AD91" i="1"/>
  <c r="AI91" i="1"/>
  <c r="AA92" i="1"/>
  <c r="AB92" i="1"/>
  <c r="AF92" i="1" s="1"/>
  <c r="AC92" i="1"/>
  <c r="AD92" i="1"/>
  <c r="AI92" i="1"/>
  <c r="AA93" i="1"/>
  <c r="AB93" i="1"/>
  <c r="AF93" i="1" s="1"/>
  <c r="AC93" i="1"/>
  <c r="AD93" i="1"/>
  <c r="AA94" i="1"/>
  <c r="AB94" i="1"/>
  <c r="AF94" i="1" s="1"/>
  <c r="AC94" i="1"/>
  <c r="AD94" i="1"/>
  <c r="AI94" i="1"/>
  <c r="AA95" i="1"/>
  <c r="AB95" i="1"/>
  <c r="AF95" i="1" s="1"/>
  <c r="AC95" i="1"/>
  <c r="AD95" i="1"/>
  <c r="AI95" i="1"/>
  <c r="AA96" i="1"/>
  <c r="AB96" i="1"/>
  <c r="AF96" i="1" s="1"/>
  <c r="AC96" i="1"/>
  <c r="AD96" i="1"/>
  <c r="AI96" i="1"/>
  <c r="AA97" i="1"/>
  <c r="AB97" i="1"/>
  <c r="AF97" i="1" s="1"/>
  <c r="AC97" i="1"/>
  <c r="AD97" i="1"/>
  <c r="AI97" i="1"/>
  <c r="AA98" i="1"/>
  <c r="AB98" i="1"/>
  <c r="AF98" i="1" s="1"/>
  <c r="AC98" i="1"/>
  <c r="AD98" i="1"/>
  <c r="AA99" i="1"/>
  <c r="AB99" i="1"/>
  <c r="AF99" i="1" s="1"/>
  <c r="AC99" i="1"/>
  <c r="AD99" i="1"/>
  <c r="AI99" i="1"/>
  <c r="AA100" i="1"/>
  <c r="AB100" i="1"/>
  <c r="AF100" i="1" s="1"/>
  <c r="AC100" i="1"/>
  <c r="AD100" i="1"/>
  <c r="AI100" i="1"/>
  <c r="AA101" i="1"/>
  <c r="AB101" i="1"/>
  <c r="AF101" i="1" s="1"/>
  <c r="AC101" i="1"/>
  <c r="AD101" i="1"/>
  <c r="AI101" i="1"/>
  <c r="AA102" i="1"/>
  <c r="AB102" i="1"/>
  <c r="AF102" i="1" s="1"/>
  <c r="AC102" i="1"/>
  <c r="AD102" i="1"/>
  <c r="AI102" i="1"/>
  <c r="AA103" i="1"/>
  <c r="AB103" i="1"/>
  <c r="AF103" i="1" s="1"/>
  <c r="AC103" i="1"/>
  <c r="AD103" i="1"/>
  <c r="AI103" i="1"/>
  <c r="AA104" i="1"/>
  <c r="AB104" i="1"/>
  <c r="AF104" i="1" s="1"/>
  <c r="AC104" i="1"/>
  <c r="AD104" i="1"/>
  <c r="AI104" i="1"/>
  <c r="AA105" i="1"/>
  <c r="AB105" i="1"/>
  <c r="AF105" i="1" s="1"/>
  <c r="AC105" i="1"/>
  <c r="AD105" i="1"/>
  <c r="AI105" i="1"/>
  <c r="AA106" i="1"/>
  <c r="AB106" i="1"/>
  <c r="AF106" i="1" s="1"/>
  <c r="AC106" i="1"/>
  <c r="AD106" i="1"/>
  <c r="AA107" i="1"/>
  <c r="AB107" i="1"/>
  <c r="AF107" i="1" s="1"/>
  <c r="AC107" i="1"/>
  <c r="AD107" i="1"/>
  <c r="AA108" i="1"/>
  <c r="AB108" i="1"/>
  <c r="AF108" i="1" s="1"/>
  <c r="AC108" i="1"/>
  <c r="AD108" i="1"/>
  <c r="AI108" i="1"/>
  <c r="AA109" i="1"/>
  <c r="AB109" i="1"/>
  <c r="AF109" i="1" s="1"/>
  <c r="AC109" i="1"/>
  <c r="AD109" i="1"/>
  <c r="AI109" i="1"/>
  <c r="AA110" i="1"/>
  <c r="AB110" i="1"/>
  <c r="AF110" i="1" s="1"/>
  <c r="AC110" i="1"/>
  <c r="AD110" i="1"/>
  <c r="AI110" i="1"/>
  <c r="AA111" i="1"/>
  <c r="AB111" i="1"/>
  <c r="AF111" i="1" s="1"/>
  <c r="AC111" i="1"/>
  <c r="AD111" i="1"/>
  <c r="AI111" i="1"/>
  <c r="AA112" i="1"/>
  <c r="AB112" i="1"/>
  <c r="AF112" i="1" s="1"/>
  <c r="AC112" i="1"/>
  <c r="AD112" i="1"/>
  <c r="AI112" i="1"/>
  <c r="AA113" i="1"/>
  <c r="AB113" i="1"/>
  <c r="AF113" i="1" s="1"/>
  <c r="AC113" i="1"/>
  <c r="AD113" i="1"/>
  <c r="AI113" i="1"/>
  <c r="AA114" i="1"/>
  <c r="AB114" i="1"/>
  <c r="AF114" i="1" s="1"/>
  <c r="AC114" i="1"/>
  <c r="AD114" i="1"/>
  <c r="AA115" i="1"/>
  <c r="AB115" i="1"/>
  <c r="AF115" i="1" s="1"/>
  <c r="AC115" i="1"/>
  <c r="AD115" i="1"/>
  <c r="AI115" i="1"/>
  <c r="AA116" i="1"/>
  <c r="AB116" i="1"/>
  <c r="AF116" i="1" s="1"/>
  <c r="AC116" i="1"/>
  <c r="AD116" i="1"/>
  <c r="AI116" i="1"/>
  <c r="AA117" i="1"/>
  <c r="AB117" i="1"/>
  <c r="AF117" i="1" s="1"/>
  <c r="AC117" i="1"/>
  <c r="AD117" i="1"/>
  <c r="AA118" i="1"/>
  <c r="AB118" i="1"/>
  <c r="AF118" i="1" s="1"/>
  <c r="AC118" i="1"/>
  <c r="AD118" i="1"/>
  <c r="AI118" i="1"/>
  <c r="AA119" i="1"/>
  <c r="AB119" i="1"/>
  <c r="AF119" i="1" s="1"/>
  <c r="AC119" i="1"/>
  <c r="AD119" i="1"/>
  <c r="AI119" i="1"/>
  <c r="AA120" i="1"/>
  <c r="AB120" i="1"/>
  <c r="AF120" i="1" s="1"/>
  <c r="AC120" i="1"/>
  <c r="AD120" i="1"/>
  <c r="AI120" i="1"/>
  <c r="AA121" i="1"/>
  <c r="AB121" i="1"/>
  <c r="AF121" i="1" s="1"/>
  <c r="AC121" i="1"/>
  <c r="AD121" i="1"/>
  <c r="AI121" i="1"/>
  <c r="AA122" i="1"/>
  <c r="AB122" i="1"/>
  <c r="AF122" i="1" s="1"/>
  <c r="AC122" i="1"/>
  <c r="AD122" i="1"/>
  <c r="AA123" i="1"/>
  <c r="AB123" i="1"/>
  <c r="AF123" i="1" s="1"/>
  <c r="AC123" i="1"/>
  <c r="AD123" i="1"/>
  <c r="AI123" i="1"/>
  <c r="AA124" i="1"/>
  <c r="AB124" i="1"/>
  <c r="AF124" i="1" s="1"/>
  <c r="AC124" i="1"/>
  <c r="AD124" i="1"/>
  <c r="AI124" i="1"/>
  <c r="AA125" i="1"/>
  <c r="AB125" i="1"/>
  <c r="AF125" i="1" s="1"/>
  <c r="AC125" i="1"/>
  <c r="AD125" i="1"/>
  <c r="AI125" i="1"/>
  <c r="AA126" i="1"/>
  <c r="AB126" i="1"/>
  <c r="AF126" i="1" s="1"/>
  <c r="AC126" i="1"/>
  <c r="AD126" i="1"/>
  <c r="AI126" i="1"/>
  <c r="AA127" i="1"/>
  <c r="AB127" i="1"/>
  <c r="AF127" i="1" s="1"/>
  <c r="AC127" i="1"/>
  <c r="AD127" i="1"/>
  <c r="AI127" i="1"/>
  <c r="AA128" i="1"/>
  <c r="AB128" i="1"/>
  <c r="AF128" i="1" s="1"/>
  <c r="AC128" i="1"/>
  <c r="AD128" i="1"/>
  <c r="AI128" i="1"/>
  <c r="AA129" i="1"/>
  <c r="AB129" i="1"/>
  <c r="AF129" i="1" s="1"/>
  <c r="AC129" i="1"/>
  <c r="AD129" i="1"/>
  <c r="AI129" i="1"/>
  <c r="AA130" i="1"/>
  <c r="AB130" i="1"/>
  <c r="AF130" i="1" s="1"/>
  <c r="AC130" i="1"/>
  <c r="AD130" i="1"/>
  <c r="AA131" i="1"/>
  <c r="AB131" i="1"/>
  <c r="AF131" i="1" s="1"/>
  <c r="AC131" i="1"/>
  <c r="AD131" i="1"/>
  <c r="AI131" i="1"/>
  <c r="AA132" i="1"/>
  <c r="AB132" i="1"/>
  <c r="AF132" i="1" s="1"/>
  <c r="AC132" i="1"/>
  <c r="AD132" i="1"/>
  <c r="AI132" i="1"/>
  <c r="AA133" i="1"/>
  <c r="AB133" i="1"/>
  <c r="AF133" i="1" s="1"/>
  <c r="AC133" i="1"/>
  <c r="AD133" i="1"/>
  <c r="AI133" i="1"/>
  <c r="AA134" i="1"/>
  <c r="AB134" i="1"/>
  <c r="AF134" i="1" s="1"/>
  <c r="AC134" i="1"/>
  <c r="AD134" i="1"/>
  <c r="AI134" i="1"/>
  <c r="AA135" i="1"/>
  <c r="AB135" i="1"/>
  <c r="AF135" i="1" s="1"/>
  <c r="AC135" i="1"/>
  <c r="AD135" i="1"/>
  <c r="AA136" i="1"/>
  <c r="AB136" i="1"/>
  <c r="AF136" i="1" s="1"/>
  <c r="AC136" i="1"/>
  <c r="AD136" i="1"/>
  <c r="AA137" i="1"/>
  <c r="AB137" i="1"/>
  <c r="AF137" i="1" s="1"/>
  <c r="AC137" i="1"/>
  <c r="AD137" i="1"/>
  <c r="AI137" i="1"/>
  <c r="AA138" i="1"/>
  <c r="AB138" i="1"/>
  <c r="AF138" i="1" s="1"/>
  <c r="AC138" i="1"/>
  <c r="AD138" i="1"/>
  <c r="AI138" i="1"/>
  <c r="AA139" i="1"/>
  <c r="AB139" i="1"/>
  <c r="AF139" i="1" s="1"/>
  <c r="AC139" i="1"/>
  <c r="AD139" i="1"/>
  <c r="AI139" i="1"/>
  <c r="AA140" i="1"/>
  <c r="AB140" i="1"/>
  <c r="AF140" i="1" s="1"/>
  <c r="AC140" i="1"/>
  <c r="AD140" i="1"/>
  <c r="AI140" i="1"/>
  <c r="AA141" i="1"/>
  <c r="AB141" i="1"/>
  <c r="AF141" i="1" s="1"/>
  <c r="AC141" i="1"/>
  <c r="AD141" i="1"/>
  <c r="AI141" i="1"/>
  <c r="AA142" i="1"/>
  <c r="AB142" i="1"/>
  <c r="AF142" i="1" s="1"/>
  <c r="AC142" i="1"/>
  <c r="AD142" i="1"/>
  <c r="AI142" i="1"/>
  <c r="AA143" i="1"/>
  <c r="AB143" i="1"/>
  <c r="AF143" i="1" s="1"/>
  <c r="AC143" i="1"/>
  <c r="AD143" i="1"/>
  <c r="AA144" i="1"/>
  <c r="AB144" i="1"/>
  <c r="AF144" i="1" s="1"/>
  <c r="AC144" i="1"/>
  <c r="AD144" i="1"/>
  <c r="AI144" i="1"/>
  <c r="AA145" i="1"/>
  <c r="AB145" i="1"/>
  <c r="AF145" i="1" s="1"/>
  <c r="AC145" i="1"/>
  <c r="AD145" i="1"/>
  <c r="AI145" i="1"/>
  <c r="AA146" i="1"/>
  <c r="AB146" i="1"/>
  <c r="AF146" i="1" s="1"/>
  <c r="AC146" i="1"/>
  <c r="AD146" i="1"/>
  <c r="AI146" i="1"/>
  <c r="AA147" i="1"/>
  <c r="AB147" i="1"/>
  <c r="AF147" i="1" s="1"/>
  <c r="AC147" i="1"/>
  <c r="AD147" i="1"/>
  <c r="AI147" i="1"/>
  <c r="AA148" i="1"/>
  <c r="AB148" i="1"/>
  <c r="AF148" i="1" s="1"/>
  <c r="AC148" i="1"/>
  <c r="AD148" i="1"/>
  <c r="AI148" i="1"/>
  <c r="AA149" i="1"/>
  <c r="AB149" i="1"/>
  <c r="AF149" i="1" s="1"/>
  <c r="AC149" i="1"/>
  <c r="AD149" i="1"/>
  <c r="AI149" i="1"/>
  <c r="AA150" i="1"/>
  <c r="AB150" i="1"/>
  <c r="AF150" i="1" s="1"/>
  <c r="AC150" i="1"/>
  <c r="AD150" i="1"/>
  <c r="AI150" i="1"/>
  <c r="AA151" i="1"/>
  <c r="AB151" i="1"/>
  <c r="AF151" i="1" s="1"/>
  <c r="AC151" i="1"/>
  <c r="AD151" i="1"/>
  <c r="AI151" i="1"/>
  <c r="AA152" i="1"/>
  <c r="AB152" i="1"/>
  <c r="AF152" i="1" s="1"/>
  <c r="AC152" i="1"/>
  <c r="AD152" i="1"/>
  <c r="AI152" i="1"/>
  <c r="AA153" i="1"/>
  <c r="AB153" i="1"/>
  <c r="AF153" i="1" s="1"/>
  <c r="AC153" i="1"/>
  <c r="AD153" i="1"/>
  <c r="AI153" i="1"/>
  <c r="AA154" i="1"/>
  <c r="AB154" i="1"/>
  <c r="AF154" i="1" s="1"/>
  <c r="AC154" i="1"/>
  <c r="AD154" i="1"/>
  <c r="AI154" i="1"/>
  <c r="AA155" i="1"/>
  <c r="AB155" i="1"/>
  <c r="AF155" i="1" s="1"/>
  <c r="AC155" i="1"/>
  <c r="AD155" i="1"/>
  <c r="AA156" i="1"/>
  <c r="AB156" i="1"/>
  <c r="AF156" i="1" s="1"/>
  <c r="AC156" i="1"/>
  <c r="AD156" i="1"/>
  <c r="AI156" i="1"/>
  <c r="AA157" i="1"/>
  <c r="AB157" i="1"/>
  <c r="AF157" i="1" s="1"/>
  <c r="AC157" i="1"/>
  <c r="AD157" i="1"/>
  <c r="AI157" i="1"/>
  <c r="AA158" i="1"/>
  <c r="AB158" i="1"/>
  <c r="AF158" i="1" s="1"/>
  <c r="AC158" i="1"/>
  <c r="AD158" i="1"/>
  <c r="AI158" i="1"/>
  <c r="AA159" i="1"/>
  <c r="AB159" i="1"/>
  <c r="AF159" i="1" s="1"/>
  <c r="AC159" i="1"/>
  <c r="AD159" i="1"/>
  <c r="AI159" i="1"/>
  <c r="AA160" i="1"/>
  <c r="AB160" i="1"/>
  <c r="AF160" i="1" s="1"/>
  <c r="AC160" i="1"/>
  <c r="AD160" i="1"/>
  <c r="AA161" i="1"/>
  <c r="AB161" i="1"/>
  <c r="AF161" i="1" s="1"/>
  <c r="AC161" i="1"/>
  <c r="AD161" i="1"/>
  <c r="AI161" i="1"/>
  <c r="AA162" i="1"/>
  <c r="AB162" i="1"/>
  <c r="AF162" i="1" s="1"/>
  <c r="AC162" i="1"/>
  <c r="AD162" i="1"/>
  <c r="AI162" i="1"/>
  <c r="AA163" i="1"/>
  <c r="AB163" i="1"/>
  <c r="AF163" i="1" s="1"/>
  <c r="AC163" i="1"/>
  <c r="AD163" i="1"/>
  <c r="AA164" i="1"/>
  <c r="AB164" i="1"/>
  <c r="AF164" i="1" s="1"/>
  <c r="AC164" i="1"/>
  <c r="AD164" i="1"/>
  <c r="AI164" i="1"/>
  <c r="AA165" i="1"/>
  <c r="AB165" i="1"/>
  <c r="AF165" i="1" s="1"/>
  <c r="AC165" i="1"/>
  <c r="AD165" i="1"/>
  <c r="AI165" i="1"/>
  <c r="AA166" i="1"/>
  <c r="AB166" i="1"/>
  <c r="AF166" i="1" s="1"/>
  <c r="AC166" i="1"/>
  <c r="AD166" i="1"/>
  <c r="AI166" i="1"/>
  <c r="AA167" i="1"/>
  <c r="AB167" i="1"/>
  <c r="AF167" i="1" s="1"/>
  <c r="AC167" i="1"/>
  <c r="AD167" i="1"/>
  <c r="AI167" i="1"/>
  <c r="AA168" i="1"/>
  <c r="AB168" i="1"/>
  <c r="AF168" i="1" s="1"/>
  <c r="AC168" i="1"/>
  <c r="AD168" i="1"/>
  <c r="AI168" i="1"/>
  <c r="AA169" i="1"/>
  <c r="AB169" i="1"/>
  <c r="AF169" i="1" s="1"/>
  <c r="AC169" i="1"/>
  <c r="AD169" i="1"/>
  <c r="AI169" i="1"/>
  <c r="AA170" i="1"/>
  <c r="AB170" i="1"/>
  <c r="AF170" i="1" s="1"/>
  <c r="AC170" i="1"/>
  <c r="AD170" i="1"/>
  <c r="AI170" i="1"/>
  <c r="AA171" i="1"/>
  <c r="AB171" i="1"/>
  <c r="AF171" i="1" s="1"/>
  <c r="AC171" i="1"/>
  <c r="AD171" i="1"/>
  <c r="AI171" i="1"/>
  <c r="AA172" i="1"/>
  <c r="AB172" i="1"/>
  <c r="AF172" i="1" s="1"/>
  <c r="AC172" i="1"/>
  <c r="AD172" i="1"/>
  <c r="AI172" i="1"/>
  <c r="AA173" i="1"/>
  <c r="AB173" i="1"/>
  <c r="AF173" i="1" s="1"/>
  <c r="AC173" i="1"/>
  <c r="AD173" i="1"/>
  <c r="AI173" i="1"/>
  <c r="AA174" i="1"/>
  <c r="AB174" i="1"/>
  <c r="AF174" i="1" s="1"/>
  <c r="AC174" i="1"/>
  <c r="AD174" i="1"/>
  <c r="AI174" i="1"/>
  <c r="AA175" i="1"/>
  <c r="AB175" i="1"/>
  <c r="AF175" i="1" s="1"/>
  <c r="AC175" i="1"/>
  <c r="AD175" i="1"/>
  <c r="AI175" i="1"/>
  <c r="AA176" i="1"/>
  <c r="AB176" i="1"/>
  <c r="AF176" i="1" s="1"/>
  <c r="AC176" i="1"/>
  <c r="AD176" i="1"/>
  <c r="AA177" i="1"/>
  <c r="AB177" i="1"/>
  <c r="AF177" i="1" s="1"/>
  <c r="AC177" i="1"/>
  <c r="AD177" i="1"/>
  <c r="AI177" i="1"/>
  <c r="AA178" i="1"/>
  <c r="AB178" i="1"/>
  <c r="AF178" i="1" s="1"/>
  <c r="AC178" i="1"/>
  <c r="AD178" i="1"/>
  <c r="AI178" i="1"/>
  <c r="AA179" i="1"/>
  <c r="AB179" i="1"/>
  <c r="AF179" i="1" s="1"/>
  <c r="AC179" i="1"/>
  <c r="AD179" i="1"/>
  <c r="AA180" i="1"/>
  <c r="AB180" i="1"/>
  <c r="AF180" i="1" s="1"/>
  <c r="AC180" i="1"/>
  <c r="AD180" i="1"/>
  <c r="AI180" i="1"/>
  <c r="AA181" i="1"/>
  <c r="AB181" i="1"/>
  <c r="AF181" i="1" s="1"/>
  <c r="AC181" i="1"/>
  <c r="AD181" i="1"/>
  <c r="AI181" i="1"/>
  <c r="AA182" i="1"/>
  <c r="AB182" i="1"/>
  <c r="AF182" i="1" s="1"/>
  <c r="AC182" i="1"/>
  <c r="AD182" i="1"/>
  <c r="AI182" i="1"/>
  <c r="AA183" i="1"/>
  <c r="AB183" i="1"/>
  <c r="AF183" i="1" s="1"/>
  <c r="AC183" i="1"/>
  <c r="AD183" i="1"/>
  <c r="AI183" i="1"/>
  <c r="AA184" i="1"/>
  <c r="AB184" i="1"/>
  <c r="AF184" i="1" s="1"/>
  <c r="AC184" i="1"/>
  <c r="AD184" i="1"/>
  <c r="AA185" i="1"/>
  <c r="AB185" i="1"/>
  <c r="AF185" i="1" s="1"/>
  <c r="AC185" i="1"/>
  <c r="AD185" i="1"/>
  <c r="AI185" i="1"/>
  <c r="AA186" i="1"/>
  <c r="AB186" i="1"/>
  <c r="AF186" i="1" s="1"/>
  <c r="AC186" i="1"/>
  <c r="AD186" i="1"/>
  <c r="AI186" i="1"/>
  <c r="AA187" i="1"/>
  <c r="AB187" i="1"/>
  <c r="AF187" i="1" s="1"/>
  <c r="AC187" i="1"/>
  <c r="AD187" i="1"/>
  <c r="AA188" i="1"/>
  <c r="AB188" i="1"/>
  <c r="AF188" i="1" s="1"/>
  <c r="AC188" i="1"/>
  <c r="AD188" i="1"/>
  <c r="AI188" i="1"/>
  <c r="AA189" i="1"/>
  <c r="AB189" i="1"/>
  <c r="AF189" i="1" s="1"/>
  <c r="AC189" i="1"/>
  <c r="AD189" i="1"/>
  <c r="AI189" i="1"/>
  <c r="AA190" i="1"/>
  <c r="AB190" i="1"/>
  <c r="AF190" i="1" s="1"/>
  <c r="AC190" i="1"/>
  <c r="AD190" i="1"/>
  <c r="AI190" i="1"/>
  <c r="AA191" i="1"/>
  <c r="AB191" i="1"/>
  <c r="AF191" i="1" s="1"/>
  <c r="AC191" i="1"/>
  <c r="AD191" i="1"/>
  <c r="AI191" i="1"/>
  <c r="AA192" i="1"/>
  <c r="AB192" i="1"/>
  <c r="AF192" i="1" s="1"/>
  <c r="AC192" i="1"/>
  <c r="AD192" i="1"/>
  <c r="AA193" i="1"/>
  <c r="AB193" i="1"/>
  <c r="AF193" i="1" s="1"/>
  <c r="AC193" i="1"/>
  <c r="AD193" i="1"/>
  <c r="AI193" i="1"/>
  <c r="AA194" i="1"/>
  <c r="AB194" i="1"/>
  <c r="AF194" i="1" s="1"/>
  <c r="AC194" i="1"/>
  <c r="AD194" i="1"/>
  <c r="AI194" i="1"/>
  <c r="AA195" i="1"/>
  <c r="AB195" i="1"/>
  <c r="AF195" i="1" s="1"/>
  <c r="AC195" i="1"/>
  <c r="AD195" i="1"/>
  <c r="AA196" i="1"/>
  <c r="AB196" i="1"/>
  <c r="AF196" i="1" s="1"/>
  <c r="AC196" i="1"/>
  <c r="AD196" i="1"/>
  <c r="AI196" i="1"/>
  <c r="AA197" i="1"/>
  <c r="AB197" i="1"/>
  <c r="AF197" i="1" s="1"/>
  <c r="AC197" i="1"/>
  <c r="AD197" i="1"/>
  <c r="AI197" i="1"/>
  <c r="AA198" i="1"/>
  <c r="AB198" i="1"/>
  <c r="AF198" i="1" s="1"/>
  <c r="AC198" i="1"/>
  <c r="AD198" i="1"/>
  <c r="AI198" i="1"/>
  <c r="AA199" i="1"/>
  <c r="AB199" i="1"/>
  <c r="AF199" i="1" s="1"/>
  <c r="AC199" i="1"/>
  <c r="AD199" i="1"/>
  <c r="AI199" i="1"/>
  <c r="AA200" i="1"/>
  <c r="AB200" i="1"/>
  <c r="AF200" i="1" s="1"/>
  <c r="AC200" i="1"/>
  <c r="AD200" i="1"/>
  <c r="AA201" i="1"/>
  <c r="AB201" i="1"/>
  <c r="AF201" i="1" s="1"/>
  <c r="AC201" i="1"/>
  <c r="AD201" i="1"/>
  <c r="AI201" i="1"/>
  <c r="AA202" i="1"/>
  <c r="AB202" i="1"/>
  <c r="AF202" i="1" s="1"/>
  <c r="AC202" i="1"/>
  <c r="AD202" i="1"/>
  <c r="AI202" i="1"/>
  <c r="AA203" i="1"/>
  <c r="AB203" i="1"/>
  <c r="AF203" i="1" s="1"/>
  <c r="AC203" i="1"/>
  <c r="AD203" i="1"/>
  <c r="AA204" i="1"/>
  <c r="AB204" i="1"/>
  <c r="AF204" i="1" s="1"/>
  <c r="AC204" i="1"/>
  <c r="AD204" i="1"/>
  <c r="AI204" i="1"/>
  <c r="AA205" i="1"/>
  <c r="AB205" i="1"/>
  <c r="AF205" i="1" s="1"/>
  <c r="AC205" i="1"/>
  <c r="AD205" i="1"/>
  <c r="AI205" i="1"/>
  <c r="AA206" i="1"/>
  <c r="AB206" i="1"/>
  <c r="AF206" i="1" s="1"/>
  <c r="AC206" i="1"/>
  <c r="AD206" i="1"/>
  <c r="AI206" i="1"/>
  <c r="AA207" i="1"/>
  <c r="AB207" i="1"/>
  <c r="AF207" i="1" s="1"/>
  <c r="AC207" i="1"/>
  <c r="AD207" i="1"/>
  <c r="AI207" i="1"/>
  <c r="AA208" i="1"/>
  <c r="AB208" i="1"/>
  <c r="AF208" i="1" s="1"/>
  <c r="AC208" i="1"/>
  <c r="AD208" i="1"/>
  <c r="AA209" i="1"/>
  <c r="AB209" i="1"/>
  <c r="AF209" i="1" s="1"/>
  <c r="AC209" i="1"/>
  <c r="AD209" i="1"/>
  <c r="AI209" i="1"/>
  <c r="AA210" i="1"/>
  <c r="AB210" i="1"/>
  <c r="AF210" i="1" s="1"/>
  <c r="AC210" i="1"/>
  <c r="AD210" i="1"/>
  <c r="AI210" i="1"/>
  <c r="AA211" i="1"/>
  <c r="AB211" i="1"/>
  <c r="AF211" i="1" s="1"/>
  <c r="AC211" i="1"/>
  <c r="AD211" i="1"/>
  <c r="AA212" i="1"/>
  <c r="AB212" i="1"/>
  <c r="AF212" i="1" s="1"/>
  <c r="AC212" i="1"/>
  <c r="AD212" i="1"/>
  <c r="AI212" i="1"/>
  <c r="AA213" i="1"/>
  <c r="AB213" i="1"/>
  <c r="AF213" i="1" s="1"/>
  <c r="AC213" i="1"/>
  <c r="AD213" i="1"/>
  <c r="AI213" i="1"/>
  <c r="AA214" i="1"/>
  <c r="AB214" i="1"/>
  <c r="AF214" i="1" s="1"/>
  <c r="AC214" i="1"/>
  <c r="AD214" i="1"/>
  <c r="AI214" i="1"/>
  <c r="AA215" i="1"/>
  <c r="AB215" i="1"/>
  <c r="AF215" i="1" s="1"/>
  <c r="AC215" i="1"/>
  <c r="AD215" i="1"/>
  <c r="AI215" i="1"/>
  <c r="AA216" i="1"/>
  <c r="AB216" i="1"/>
  <c r="AF216" i="1" s="1"/>
  <c r="AC216" i="1"/>
  <c r="AD216" i="1"/>
  <c r="AA217" i="1"/>
  <c r="AB217" i="1"/>
  <c r="AF217" i="1" s="1"/>
  <c r="AC217" i="1"/>
  <c r="AD217" i="1"/>
  <c r="AI217" i="1"/>
  <c r="AA218" i="1"/>
  <c r="AB218" i="1"/>
  <c r="AF218" i="1" s="1"/>
  <c r="AC218" i="1"/>
  <c r="AD218" i="1"/>
  <c r="AI218" i="1"/>
  <c r="AA219" i="1"/>
  <c r="AB219" i="1"/>
  <c r="AF219" i="1" s="1"/>
  <c r="AC219" i="1"/>
  <c r="AD219" i="1"/>
  <c r="AI219" i="1"/>
  <c r="AA220" i="1"/>
  <c r="AB220" i="1"/>
  <c r="AF220" i="1" s="1"/>
  <c r="AC220" i="1"/>
  <c r="AD220" i="1"/>
  <c r="AA221" i="1"/>
  <c r="AB221" i="1"/>
  <c r="AF221" i="1" s="1"/>
  <c r="AC221" i="1"/>
  <c r="AD221" i="1"/>
  <c r="AI221" i="1"/>
  <c r="AA222" i="1"/>
  <c r="AB222" i="1"/>
  <c r="AF222" i="1" s="1"/>
  <c r="AC222" i="1"/>
  <c r="AD222" i="1"/>
  <c r="AI222" i="1"/>
  <c r="AA223" i="1"/>
  <c r="AB223" i="1"/>
  <c r="AF223" i="1" s="1"/>
  <c r="AC223" i="1"/>
  <c r="AD223" i="1"/>
  <c r="AA224" i="1"/>
  <c r="AB224" i="1"/>
  <c r="AF224" i="1" s="1"/>
  <c r="AC224" i="1"/>
  <c r="AD224" i="1"/>
  <c r="AI224" i="1"/>
  <c r="AA225" i="1"/>
  <c r="AB225" i="1"/>
  <c r="AF225" i="1" s="1"/>
  <c r="AC225" i="1"/>
  <c r="AD225" i="1"/>
  <c r="AI225" i="1"/>
  <c r="AA226" i="1"/>
  <c r="AB226" i="1"/>
  <c r="AF226" i="1" s="1"/>
  <c r="AC226" i="1"/>
  <c r="AD226" i="1"/>
  <c r="AI226" i="1"/>
  <c r="AA227" i="1"/>
  <c r="AB227" i="1"/>
  <c r="AF227" i="1" s="1"/>
  <c r="AC227" i="1"/>
  <c r="AD227" i="1"/>
  <c r="AI227" i="1"/>
  <c r="AA228" i="1"/>
  <c r="AB228" i="1"/>
  <c r="AF228" i="1" s="1"/>
  <c r="AC228" i="1"/>
  <c r="AD228" i="1"/>
  <c r="AA229" i="1"/>
  <c r="AB229" i="1"/>
  <c r="AF229" i="1" s="1"/>
  <c r="AC229" i="1"/>
  <c r="AD229" i="1"/>
  <c r="AI229" i="1"/>
  <c r="AA230" i="1"/>
  <c r="AB230" i="1"/>
  <c r="AF230" i="1" s="1"/>
  <c r="AC230" i="1"/>
  <c r="AD230" i="1"/>
  <c r="AI230" i="1"/>
  <c r="AA231" i="1"/>
  <c r="AB231" i="1"/>
  <c r="AF231" i="1" s="1"/>
  <c r="AC231" i="1"/>
  <c r="AD231" i="1"/>
  <c r="AI231" i="1"/>
  <c r="AA232" i="1"/>
  <c r="AB232" i="1"/>
  <c r="AF232" i="1" s="1"/>
  <c r="AC232" i="1"/>
  <c r="AD232" i="1"/>
  <c r="AI232" i="1"/>
  <c r="AA233" i="1"/>
  <c r="AB233" i="1"/>
  <c r="AF233" i="1" s="1"/>
  <c r="AC233" i="1"/>
  <c r="AD233" i="1"/>
  <c r="AI233" i="1"/>
  <c r="AA234" i="1"/>
  <c r="AB234" i="1"/>
  <c r="AF234" i="1" s="1"/>
  <c r="AC234" i="1"/>
  <c r="AD234" i="1"/>
  <c r="AI234" i="1"/>
  <c r="AA235" i="1"/>
  <c r="AB235" i="1"/>
  <c r="AF235" i="1" s="1"/>
  <c r="AC235" i="1"/>
  <c r="AD235" i="1"/>
  <c r="AI235" i="1"/>
  <c r="AA236" i="1"/>
  <c r="AB236" i="1"/>
  <c r="AF236" i="1" s="1"/>
  <c r="AC236" i="1"/>
  <c r="AD236" i="1"/>
  <c r="AI236" i="1"/>
  <c r="AA237" i="1"/>
  <c r="AB237" i="1"/>
  <c r="AF237" i="1" s="1"/>
  <c r="AC237" i="1"/>
  <c r="AD237" i="1"/>
  <c r="AI237" i="1"/>
  <c r="AA238" i="1"/>
  <c r="AB238" i="1"/>
  <c r="AF238" i="1" s="1"/>
  <c r="AC238" i="1"/>
  <c r="AD238" i="1"/>
  <c r="AI238" i="1"/>
  <c r="AA239" i="1"/>
  <c r="AB239" i="1"/>
  <c r="AF239" i="1" s="1"/>
  <c r="AC239" i="1"/>
  <c r="AD239" i="1"/>
  <c r="AI239" i="1"/>
  <c r="AA240" i="1"/>
  <c r="AB240" i="1"/>
  <c r="AF240" i="1" s="1"/>
  <c r="AC240" i="1"/>
  <c r="AD240" i="1"/>
  <c r="AA241" i="1"/>
  <c r="AB241" i="1"/>
  <c r="AF241" i="1" s="1"/>
  <c r="AC241" i="1"/>
  <c r="AD241" i="1"/>
  <c r="AA242" i="1"/>
  <c r="AB242" i="1"/>
  <c r="AF242" i="1" s="1"/>
  <c r="AC242" i="1"/>
  <c r="AD242" i="1"/>
  <c r="AI242" i="1"/>
  <c r="AA243" i="1"/>
  <c r="AB243" i="1"/>
  <c r="AF243" i="1" s="1"/>
  <c r="AC243" i="1"/>
  <c r="AD243" i="1"/>
  <c r="AI243" i="1"/>
  <c r="AA244" i="1"/>
  <c r="AB244" i="1"/>
  <c r="AF244" i="1" s="1"/>
  <c r="AC244" i="1"/>
  <c r="AD244" i="1"/>
  <c r="AI244" i="1"/>
  <c r="AA245" i="1"/>
  <c r="AB245" i="1"/>
  <c r="AF245" i="1" s="1"/>
  <c r="AC245" i="1"/>
  <c r="AD245" i="1"/>
  <c r="AI245" i="1"/>
  <c r="AA246" i="1"/>
  <c r="AB246" i="1"/>
  <c r="AF246" i="1" s="1"/>
  <c r="AC246" i="1"/>
  <c r="AD246" i="1"/>
  <c r="AA247" i="1"/>
  <c r="AB247" i="1"/>
  <c r="AF247" i="1" s="1"/>
  <c r="AC247" i="1"/>
  <c r="AD247" i="1"/>
  <c r="AI247" i="1"/>
  <c r="AA248" i="1"/>
  <c r="AB248" i="1"/>
  <c r="AF248" i="1" s="1"/>
  <c r="AC248" i="1"/>
  <c r="AD248" i="1"/>
  <c r="AI248" i="1"/>
  <c r="AA249" i="1"/>
  <c r="AB249" i="1"/>
  <c r="AF249" i="1" s="1"/>
  <c r="AC249" i="1"/>
  <c r="AD249" i="1"/>
  <c r="AA250" i="1"/>
  <c r="AB250" i="1"/>
  <c r="AF250" i="1" s="1"/>
  <c r="AC250" i="1"/>
  <c r="AD250" i="1"/>
  <c r="AI250" i="1"/>
  <c r="AA251" i="1"/>
  <c r="AB251" i="1"/>
  <c r="AF251" i="1" s="1"/>
  <c r="AC251" i="1"/>
  <c r="AD251" i="1"/>
  <c r="AI251" i="1"/>
  <c r="AA252" i="1"/>
  <c r="AB252" i="1"/>
  <c r="AF252" i="1" s="1"/>
  <c r="AC252" i="1"/>
  <c r="AD252" i="1"/>
  <c r="AI252" i="1"/>
  <c r="AA253" i="1"/>
  <c r="AB253" i="1"/>
  <c r="AF253" i="1" s="1"/>
  <c r="AC253" i="1"/>
  <c r="AD253" i="1"/>
  <c r="AI253" i="1"/>
  <c r="AA254" i="1"/>
  <c r="AB254" i="1"/>
  <c r="AF254" i="1" s="1"/>
  <c r="AC254" i="1"/>
  <c r="AD254" i="1"/>
  <c r="AI254" i="1"/>
  <c r="AA255" i="1"/>
  <c r="AB255" i="1"/>
  <c r="AF255" i="1" s="1"/>
  <c r="AC255" i="1"/>
  <c r="AD255" i="1"/>
  <c r="AI255" i="1"/>
  <c r="AA256" i="1"/>
  <c r="AB256" i="1"/>
  <c r="AF256" i="1" s="1"/>
  <c r="AC256" i="1"/>
  <c r="AD256" i="1"/>
  <c r="AA257" i="1"/>
  <c r="AB257" i="1"/>
  <c r="AF257" i="1" s="1"/>
  <c r="AC257" i="1"/>
  <c r="AD257" i="1"/>
  <c r="AA258" i="1"/>
  <c r="AB258" i="1"/>
  <c r="AF258" i="1" s="1"/>
  <c r="AC258" i="1"/>
  <c r="AD258" i="1"/>
  <c r="AI258" i="1"/>
  <c r="AA259" i="1"/>
  <c r="AB259" i="1"/>
  <c r="AF259" i="1" s="1"/>
  <c r="AC259" i="1"/>
  <c r="AD259" i="1"/>
  <c r="AI259" i="1"/>
  <c r="AA260" i="1"/>
  <c r="AB260" i="1"/>
  <c r="AF260" i="1" s="1"/>
  <c r="AC260" i="1"/>
  <c r="AD260" i="1"/>
  <c r="AA261" i="1"/>
  <c r="AB261" i="1"/>
  <c r="AF261" i="1" s="1"/>
  <c r="AC261" i="1"/>
  <c r="AD261" i="1"/>
  <c r="AI261" i="1"/>
  <c r="AA262" i="1"/>
  <c r="AB262" i="1"/>
  <c r="AF262" i="1" s="1"/>
  <c r="AC262" i="1"/>
  <c r="AD262" i="1"/>
  <c r="AI262" i="1"/>
  <c r="AA263" i="1"/>
  <c r="AB263" i="1"/>
  <c r="AF263" i="1" s="1"/>
  <c r="AC263" i="1"/>
  <c r="AD263" i="1"/>
  <c r="AI263" i="1"/>
  <c r="AA264" i="1"/>
  <c r="AB264" i="1"/>
  <c r="AF264" i="1" s="1"/>
  <c r="AC264" i="1"/>
  <c r="AD264" i="1"/>
  <c r="AI264" i="1"/>
  <c r="AA265" i="1"/>
  <c r="AB265" i="1"/>
  <c r="AF265" i="1" s="1"/>
  <c r="AC265" i="1"/>
  <c r="AD265" i="1"/>
  <c r="AI265" i="1"/>
  <c r="AA266" i="1"/>
  <c r="AB266" i="1"/>
  <c r="AF266" i="1" s="1"/>
  <c r="AC266" i="1"/>
  <c r="AD266" i="1"/>
  <c r="AI266" i="1"/>
  <c r="AA267" i="1"/>
  <c r="AB267" i="1"/>
  <c r="AF267" i="1" s="1"/>
  <c r="AC267" i="1"/>
  <c r="AD267" i="1"/>
  <c r="AI267" i="1"/>
  <c r="AA268" i="1"/>
  <c r="AB268" i="1"/>
  <c r="AF268" i="1" s="1"/>
  <c r="AC268" i="1"/>
  <c r="AD268" i="1"/>
  <c r="AI268" i="1"/>
  <c r="AA269" i="1"/>
  <c r="AB269" i="1"/>
  <c r="AF269" i="1" s="1"/>
  <c r="AC269" i="1"/>
  <c r="AD269" i="1"/>
  <c r="AI269" i="1"/>
  <c r="AA270" i="1"/>
  <c r="AB270" i="1"/>
  <c r="AF270" i="1" s="1"/>
  <c r="AC270" i="1"/>
  <c r="AD270" i="1"/>
  <c r="AI270" i="1"/>
  <c r="AA271" i="1"/>
  <c r="AB271" i="1"/>
  <c r="AF271" i="1" s="1"/>
  <c r="AC271" i="1"/>
  <c r="AD271" i="1"/>
  <c r="AI271" i="1"/>
  <c r="AA272" i="1"/>
  <c r="AB272" i="1"/>
  <c r="AF272" i="1" s="1"/>
  <c r="AC272" i="1"/>
  <c r="AD272" i="1"/>
  <c r="AA273" i="1"/>
  <c r="AB273" i="1"/>
  <c r="AF273" i="1" s="1"/>
  <c r="AC273" i="1"/>
  <c r="AD273" i="1"/>
  <c r="AA274" i="1"/>
  <c r="AB274" i="1"/>
  <c r="AF274" i="1" s="1"/>
  <c r="AC274" i="1"/>
  <c r="AD274" i="1"/>
  <c r="AI274" i="1"/>
  <c r="AA275" i="1"/>
  <c r="AB275" i="1"/>
  <c r="AF275" i="1" s="1"/>
  <c r="AC275" i="1"/>
  <c r="AD275" i="1"/>
  <c r="AI275" i="1"/>
  <c r="AA276" i="1"/>
  <c r="AB276" i="1"/>
  <c r="AF276" i="1" s="1"/>
  <c r="AC276" i="1"/>
  <c r="AD276" i="1"/>
  <c r="AI276" i="1"/>
  <c r="AA277" i="1"/>
  <c r="AB277" i="1"/>
  <c r="AF277" i="1" s="1"/>
  <c r="AC277" i="1"/>
  <c r="AD277" i="1"/>
  <c r="AI277" i="1"/>
  <c r="AA278" i="1"/>
  <c r="AB278" i="1"/>
  <c r="AF278" i="1" s="1"/>
  <c r="AC278" i="1"/>
  <c r="AD278" i="1"/>
  <c r="AA279" i="1"/>
  <c r="AB279" i="1"/>
  <c r="AF279" i="1" s="1"/>
  <c r="AC279" i="1"/>
  <c r="AD279" i="1"/>
  <c r="AI279" i="1"/>
  <c r="AA280" i="1"/>
  <c r="AB280" i="1"/>
  <c r="AF280" i="1" s="1"/>
  <c r="AC280" i="1"/>
  <c r="AD280" i="1"/>
  <c r="AI280" i="1"/>
  <c r="AA281" i="1"/>
  <c r="AB281" i="1"/>
  <c r="AF281" i="1" s="1"/>
  <c r="AC281" i="1"/>
  <c r="AD281" i="1"/>
  <c r="AA282" i="1"/>
  <c r="AB282" i="1"/>
  <c r="AF282" i="1" s="1"/>
  <c r="AC282" i="1"/>
  <c r="AD282" i="1"/>
  <c r="AI282" i="1"/>
  <c r="AA283" i="1"/>
  <c r="AB283" i="1"/>
  <c r="AF283" i="1" s="1"/>
  <c r="AC283" i="1"/>
  <c r="AD283" i="1"/>
  <c r="AI283" i="1"/>
  <c r="AA284" i="1"/>
  <c r="AB284" i="1"/>
  <c r="AF284" i="1" s="1"/>
  <c r="AC284" i="1"/>
  <c r="AD284" i="1"/>
  <c r="AI284" i="1"/>
  <c r="AA285" i="1"/>
  <c r="AB285" i="1"/>
  <c r="AF285" i="1" s="1"/>
  <c r="AC285" i="1"/>
  <c r="AD285" i="1"/>
  <c r="AI285" i="1"/>
  <c r="AA286" i="1"/>
  <c r="AB286" i="1"/>
  <c r="AF286" i="1" s="1"/>
  <c r="AC286" i="1"/>
  <c r="AD286" i="1"/>
  <c r="AA287" i="1"/>
  <c r="AB287" i="1"/>
  <c r="AF287" i="1" s="1"/>
  <c r="AC287" i="1"/>
  <c r="AD287" i="1"/>
  <c r="AI287" i="1"/>
  <c r="AA288" i="1"/>
  <c r="AB288" i="1"/>
  <c r="AF288" i="1" s="1"/>
  <c r="AC288" i="1"/>
  <c r="AD288" i="1"/>
  <c r="AI288" i="1"/>
  <c r="AA289" i="1"/>
  <c r="AB289" i="1"/>
  <c r="AF289" i="1" s="1"/>
  <c r="AC289" i="1"/>
  <c r="AD289" i="1"/>
  <c r="AI289" i="1"/>
  <c r="AA290" i="1"/>
  <c r="AB290" i="1"/>
  <c r="AF290" i="1" s="1"/>
  <c r="AC290" i="1"/>
  <c r="AD290" i="1"/>
  <c r="AA291" i="1"/>
  <c r="AB291" i="1"/>
  <c r="AF291" i="1" s="1"/>
  <c r="AC291" i="1"/>
  <c r="AD291" i="1"/>
  <c r="AI291" i="1"/>
  <c r="AA292" i="1"/>
  <c r="AB292" i="1"/>
  <c r="AF292" i="1" s="1"/>
  <c r="AC292" i="1"/>
  <c r="AD292" i="1"/>
  <c r="AI292" i="1"/>
  <c r="AA293" i="1"/>
  <c r="AB293" i="1"/>
  <c r="AF293" i="1" s="1"/>
  <c r="AC293" i="1"/>
  <c r="AD293" i="1"/>
  <c r="AI293" i="1"/>
  <c r="AA294" i="1"/>
  <c r="AB294" i="1"/>
  <c r="AF294" i="1" s="1"/>
  <c r="AC294" i="1"/>
  <c r="AD294" i="1"/>
  <c r="AI294" i="1"/>
  <c r="AA295" i="1"/>
  <c r="AB295" i="1"/>
  <c r="AF295" i="1" s="1"/>
  <c r="AC295" i="1"/>
  <c r="AD295" i="1"/>
  <c r="AA296" i="1"/>
  <c r="AB296" i="1"/>
  <c r="AF296" i="1" s="1"/>
  <c r="AC296" i="1"/>
  <c r="AD296" i="1"/>
  <c r="AI296" i="1"/>
  <c r="AA297" i="1"/>
  <c r="AB297" i="1"/>
  <c r="AF297" i="1" s="1"/>
  <c r="AC297" i="1"/>
  <c r="AD297" i="1"/>
  <c r="AI297" i="1"/>
  <c r="AA298" i="1"/>
  <c r="AB298" i="1"/>
  <c r="AF298" i="1" s="1"/>
  <c r="AC298" i="1"/>
  <c r="AD298" i="1"/>
  <c r="AI298" i="1"/>
  <c r="AA299" i="1"/>
  <c r="AB299" i="1"/>
  <c r="AF299" i="1" s="1"/>
  <c r="AC299" i="1"/>
  <c r="AD299" i="1"/>
  <c r="AI299" i="1"/>
  <c r="AA300" i="1"/>
  <c r="AB300" i="1"/>
  <c r="AF300" i="1" s="1"/>
  <c r="AC300" i="1"/>
  <c r="AD300" i="1"/>
  <c r="AI300" i="1"/>
  <c r="AA301" i="1"/>
  <c r="AB301" i="1"/>
  <c r="AF301" i="1" s="1"/>
  <c r="AC301" i="1"/>
  <c r="AD301" i="1"/>
  <c r="AA302" i="1"/>
  <c r="AB302" i="1"/>
  <c r="AF302" i="1" s="1"/>
  <c r="AC302" i="1"/>
  <c r="AD302" i="1"/>
  <c r="AI302" i="1"/>
  <c r="AA303" i="1"/>
  <c r="AB303" i="1"/>
  <c r="AF303" i="1" s="1"/>
  <c r="AC303" i="1"/>
  <c r="AD303" i="1"/>
  <c r="AA304" i="1"/>
  <c r="AB304" i="1"/>
  <c r="AF304" i="1" s="1"/>
  <c r="AC304" i="1"/>
  <c r="AD304" i="1"/>
  <c r="AI304" i="1"/>
  <c r="AA305" i="1"/>
  <c r="AB305" i="1"/>
  <c r="AF305" i="1" s="1"/>
  <c r="AC305" i="1"/>
  <c r="AD305" i="1"/>
  <c r="AI305" i="1"/>
  <c r="AA306" i="1"/>
  <c r="AB306" i="1"/>
  <c r="AF306" i="1" s="1"/>
  <c r="AC306" i="1"/>
  <c r="AD306" i="1"/>
  <c r="AI306" i="1"/>
  <c r="AA307" i="1"/>
  <c r="AB307" i="1"/>
  <c r="AF307" i="1" s="1"/>
  <c r="AC307" i="1"/>
  <c r="AD307" i="1"/>
  <c r="AI307" i="1"/>
  <c r="AA308" i="1"/>
  <c r="AB308" i="1"/>
  <c r="AF308" i="1" s="1"/>
  <c r="AC308" i="1"/>
  <c r="AD308" i="1"/>
  <c r="AI308" i="1"/>
  <c r="AA309" i="1"/>
  <c r="AB309" i="1"/>
  <c r="AF309" i="1" s="1"/>
  <c r="AC309" i="1"/>
  <c r="AD309" i="1"/>
  <c r="AI309" i="1"/>
  <c r="AA310" i="1"/>
  <c r="AB310" i="1"/>
  <c r="AF310" i="1" s="1"/>
  <c r="AC310" i="1"/>
  <c r="AD310" i="1"/>
  <c r="AI310" i="1"/>
  <c r="AA311" i="1"/>
  <c r="AB311" i="1"/>
  <c r="AF311" i="1" s="1"/>
  <c r="AC311" i="1"/>
  <c r="AD311" i="1"/>
  <c r="AA312" i="1"/>
  <c r="AB312" i="1"/>
  <c r="AF312" i="1" s="1"/>
  <c r="AC312" i="1"/>
  <c r="AD312" i="1"/>
  <c r="AI312" i="1"/>
  <c r="AA313" i="1"/>
  <c r="AB313" i="1"/>
  <c r="AF313" i="1" s="1"/>
  <c r="AC313" i="1"/>
  <c r="AD313" i="1"/>
  <c r="AI313" i="1"/>
  <c r="AA314" i="1"/>
  <c r="AB314" i="1"/>
  <c r="AF314" i="1" s="1"/>
  <c r="AC314" i="1"/>
  <c r="AD314" i="1"/>
  <c r="AI314" i="1"/>
  <c r="AA315" i="1"/>
  <c r="AB315" i="1"/>
  <c r="AF315" i="1" s="1"/>
  <c r="AC315" i="1"/>
  <c r="AD315" i="1"/>
  <c r="AI315" i="1"/>
  <c r="AA316" i="1"/>
  <c r="AB316" i="1"/>
  <c r="AF316" i="1" s="1"/>
  <c r="AC316" i="1"/>
  <c r="AD316" i="1"/>
  <c r="AI316" i="1"/>
  <c r="AA317" i="1"/>
  <c r="AB317" i="1"/>
  <c r="AF317" i="1" s="1"/>
  <c r="AC317" i="1"/>
  <c r="AD317" i="1"/>
  <c r="AI317" i="1"/>
  <c r="AA318" i="1"/>
  <c r="AB318" i="1"/>
  <c r="AF318" i="1" s="1"/>
  <c r="AC318" i="1"/>
  <c r="AD318" i="1"/>
  <c r="AI318" i="1"/>
  <c r="AA319" i="1"/>
  <c r="AB319" i="1"/>
  <c r="AF319" i="1" s="1"/>
  <c r="AC319" i="1"/>
  <c r="AD319" i="1"/>
  <c r="AA320" i="1"/>
  <c r="AB320" i="1"/>
  <c r="AF320" i="1" s="1"/>
  <c r="AC320" i="1"/>
  <c r="AD320" i="1"/>
  <c r="AI320" i="1"/>
  <c r="AA321" i="1"/>
  <c r="AB321" i="1"/>
  <c r="AF321" i="1" s="1"/>
  <c r="AC321" i="1"/>
  <c r="AD321" i="1"/>
  <c r="AI321" i="1"/>
  <c r="AA322" i="1"/>
  <c r="AB322" i="1"/>
  <c r="AF322" i="1" s="1"/>
  <c r="AC322" i="1"/>
  <c r="AD322" i="1"/>
  <c r="AI322" i="1"/>
  <c r="AA323" i="1"/>
  <c r="AB323" i="1"/>
  <c r="AF323" i="1" s="1"/>
  <c r="AC323" i="1"/>
  <c r="AD323" i="1"/>
  <c r="AI323" i="1"/>
  <c r="AA324" i="1"/>
  <c r="AB324" i="1"/>
  <c r="AF324" i="1" s="1"/>
  <c r="AC324" i="1"/>
  <c r="AD324" i="1"/>
  <c r="AI324" i="1"/>
  <c r="AA325" i="1"/>
  <c r="AB325" i="1"/>
  <c r="AF325" i="1" s="1"/>
  <c r="AC325" i="1"/>
  <c r="AD325" i="1"/>
  <c r="AI325" i="1"/>
  <c r="AA326" i="1"/>
  <c r="AB326" i="1"/>
  <c r="AF326" i="1" s="1"/>
  <c r="AC326" i="1"/>
  <c r="AD326" i="1"/>
  <c r="AI326" i="1"/>
  <c r="AA327" i="1"/>
  <c r="AB327" i="1"/>
  <c r="AF327" i="1" s="1"/>
  <c r="AC327" i="1"/>
  <c r="AD327" i="1"/>
  <c r="AA328" i="1"/>
  <c r="AB328" i="1"/>
  <c r="AF328" i="1" s="1"/>
  <c r="AC328" i="1"/>
  <c r="AD328" i="1"/>
  <c r="AI328" i="1"/>
  <c r="AA329" i="1"/>
  <c r="AB329" i="1"/>
  <c r="AF329" i="1" s="1"/>
  <c r="AC329" i="1"/>
  <c r="AD329" i="1"/>
  <c r="AI329" i="1"/>
  <c r="AA330" i="1"/>
  <c r="AB330" i="1"/>
  <c r="AF330" i="1" s="1"/>
  <c r="AC330" i="1"/>
  <c r="AD330" i="1"/>
  <c r="AI330" i="1"/>
  <c r="AA331" i="1"/>
  <c r="AB331" i="1"/>
  <c r="AF331" i="1" s="1"/>
  <c r="AC331" i="1"/>
  <c r="AD331" i="1"/>
  <c r="AI331" i="1"/>
  <c r="AA332" i="1"/>
  <c r="AB332" i="1"/>
  <c r="AF332" i="1" s="1"/>
  <c r="AC332" i="1"/>
  <c r="AD332" i="1"/>
  <c r="AI332" i="1"/>
  <c r="AA333" i="1"/>
  <c r="AB333" i="1"/>
  <c r="AF333" i="1" s="1"/>
  <c r="AC333" i="1"/>
  <c r="AD333" i="1"/>
  <c r="AI333" i="1"/>
  <c r="AA334" i="1"/>
  <c r="AB334" i="1"/>
  <c r="AF334" i="1" s="1"/>
  <c r="AC334" i="1"/>
  <c r="AD334" i="1"/>
  <c r="AI334" i="1"/>
  <c r="AA335" i="1"/>
  <c r="AB335" i="1"/>
  <c r="AF335" i="1" s="1"/>
  <c r="AC335" i="1"/>
  <c r="AD335" i="1"/>
  <c r="AA336" i="1"/>
  <c r="AB336" i="1"/>
  <c r="AF336" i="1" s="1"/>
  <c r="AC336" i="1"/>
  <c r="AD336" i="1"/>
  <c r="AI336" i="1"/>
  <c r="AA337" i="1"/>
  <c r="AB337" i="1"/>
  <c r="AF337" i="1" s="1"/>
  <c r="AC337" i="1"/>
  <c r="AD337" i="1"/>
  <c r="AI337" i="1"/>
  <c r="AA338" i="1"/>
  <c r="AB338" i="1"/>
  <c r="AF338" i="1" s="1"/>
  <c r="AC338" i="1"/>
  <c r="AD338" i="1"/>
  <c r="AI338" i="1"/>
  <c r="AA339" i="1"/>
  <c r="AB339" i="1"/>
  <c r="AF339" i="1" s="1"/>
  <c r="AC339" i="1"/>
  <c r="AD339" i="1"/>
  <c r="AI339" i="1"/>
  <c r="AA340" i="1"/>
  <c r="AB340" i="1"/>
  <c r="AF340" i="1" s="1"/>
  <c r="AC340" i="1"/>
  <c r="AD340" i="1"/>
  <c r="AI340" i="1"/>
  <c r="AA341" i="1"/>
  <c r="AB341" i="1"/>
  <c r="AF341" i="1" s="1"/>
  <c r="AC341" i="1"/>
  <c r="AD341" i="1"/>
  <c r="AI341" i="1"/>
  <c r="AA342" i="1"/>
  <c r="AB342" i="1"/>
  <c r="AF342" i="1" s="1"/>
  <c r="AC342" i="1"/>
  <c r="AD342" i="1"/>
  <c r="AI342" i="1"/>
  <c r="AA343" i="1"/>
  <c r="AB343" i="1"/>
  <c r="AF343" i="1" s="1"/>
  <c r="AC343" i="1"/>
  <c r="AD343" i="1"/>
  <c r="AA344" i="1"/>
  <c r="AB344" i="1"/>
  <c r="AF344" i="1" s="1"/>
  <c r="AC344" i="1"/>
  <c r="AD344" i="1"/>
  <c r="AI344" i="1"/>
  <c r="AA345" i="1"/>
  <c r="AB345" i="1"/>
  <c r="AF345" i="1" s="1"/>
  <c r="AC345" i="1"/>
  <c r="AD345" i="1"/>
  <c r="AI345" i="1"/>
  <c r="AA346" i="1"/>
  <c r="AB346" i="1"/>
  <c r="AF346" i="1" s="1"/>
  <c r="AC346" i="1"/>
  <c r="AD346" i="1"/>
  <c r="AI346" i="1"/>
  <c r="AA347" i="1"/>
  <c r="AB347" i="1"/>
  <c r="AF347" i="1" s="1"/>
  <c r="AC347" i="1"/>
  <c r="AD347" i="1"/>
  <c r="AI347" i="1"/>
  <c r="AA348" i="1"/>
  <c r="AB348" i="1"/>
  <c r="AF348" i="1" s="1"/>
  <c r="AC348" i="1"/>
  <c r="AD348" i="1"/>
  <c r="AI348" i="1"/>
  <c r="AA349" i="1"/>
  <c r="AB349" i="1"/>
  <c r="AF349" i="1" s="1"/>
  <c r="AC349" i="1"/>
  <c r="AD349" i="1"/>
  <c r="AI349" i="1"/>
  <c r="AA350" i="1"/>
  <c r="AB350" i="1"/>
  <c r="AF350" i="1" s="1"/>
  <c r="AC350" i="1"/>
  <c r="AD350" i="1"/>
  <c r="AI350" i="1"/>
  <c r="AA351" i="1"/>
  <c r="AB351" i="1"/>
  <c r="AF351" i="1" s="1"/>
  <c r="AC351" i="1"/>
  <c r="AD351" i="1"/>
  <c r="AA352" i="1"/>
  <c r="AB352" i="1"/>
  <c r="AF352" i="1" s="1"/>
  <c r="AC352" i="1"/>
  <c r="AD352" i="1"/>
  <c r="AI352" i="1"/>
  <c r="AA353" i="1"/>
  <c r="AB353" i="1"/>
  <c r="AF353" i="1" s="1"/>
  <c r="AC353" i="1"/>
  <c r="AD353" i="1"/>
  <c r="AI353" i="1"/>
  <c r="AA354" i="1"/>
  <c r="AB354" i="1"/>
  <c r="AF354" i="1" s="1"/>
  <c r="AC354" i="1"/>
  <c r="AD354" i="1"/>
  <c r="AI354" i="1"/>
  <c r="AA355" i="1"/>
  <c r="AB355" i="1"/>
  <c r="AF355" i="1" s="1"/>
  <c r="AC355" i="1"/>
  <c r="AD355" i="1"/>
  <c r="AI355" i="1"/>
  <c r="AA356" i="1"/>
  <c r="AB356" i="1"/>
  <c r="AF356" i="1" s="1"/>
  <c r="AC356" i="1"/>
  <c r="AD356" i="1"/>
  <c r="AI356" i="1"/>
  <c r="AA357" i="1"/>
  <c r="AB357" i="1"/>
  <c r="AF357" i="1" s="1"/>
  <c r="AC357" i="1"/>
  <c r="AD357" i="1"/>
  <c r="AI357" i="1"/>
  <c r="AA358" i="1"/>
  <c r="AB358" i="1"/>
  <c r="AF358" i="1" s="1"/>
  <c r="AC358" i="1"/>
  <c r="AD358" i="1"/>
  <c r="AI358" i="1"/>
  <c r="AA359" i="1"/>
  <c r="AB359" i="1"/>
  <c r="AF359" i="1" s="1"/>
  <c r="AC359" i="1"/>
  <c r="AD359" i="1"/>
  <c r="AA360" i="1"/>
  <c r="AB360" i="1"/>
  <c r="AF360" i="1" s="1"/>
  <c r="AC360" i="1"/>
  <c r="AD360" i="1"/>
  <c r="AI360" i="1"/>
  <c r="AA361" i="1"/>
  <c r="AB361" i="1"/>
  <c r="AF361" i="1" s="1"/>
  <c r="AC361" i="1"/>
  <c r="AD361" i="1"/>
  <c r="AI361" i="1"/>
  <c r="AA362" i="1"/>
  <c r="AB362" i="1"/>
  <c r="AF362" i="1" s="1"/>
  <c r="AC362" i="1"/>
  <c r="AD362" i="1"/>
  <c r="AI362" i="1"/>
  <c r="AA363" i="1"/>
  <c r="AB363" i="1"/>
  <c r="AF363" i="1" s="1"/>
  <c r="AC363" i="1"/>
  <c r="AD363" i="1"/>
  <c r="AI363" i="1"/>
  <c r="AA364" i="1"/>
  <c r="AB364" i="1"/>
  <c r="AF364" i="1" s="1"/>
  <c r="AC364" i="1"/>
  <c r="AD364" i="1"/>
  <c r="AI364" i="1"/>
  <c r="AA365" i="1"/>
  <c r="AB365" i="1"/>
  <c r="AF365" i="1" s="1"/>
  <c r="AC365" i="1"/>
  <c r="AD365" i="1"/>
  <c r="AI365" i="1"/>
  <c r="AA366" i="1"/>
  <c r="AB366" i="1"/>
  <c r="AF366" i="1" s="1"/>
  <c r="AC366" i="1"/>
  <c r="AD366" i="1"/>
  <c r="AI366" i="1"/>
  <c r="AA367" i="1"/>
  <c r="AB367" i="1"/>
  <c r="AF367" i="1" s="1"/>
  <c r="AC367" i="1"/>
  <c r="AD367" i="1"/>
  <c r="AA368" i="1"/>
  <c r="AB368" i="1"/>
  <c r="AF368" i="1" s="1"/>
  <c r="AC368" i="1"/>
  <c r="AD368" i="1"/>
  <c r="AI368" i="1"/>
  <c r="AA369" i="1"/>
  <c r="AB369" i="1"/>
  <c r="AF369" i="1" s="1"/>
  <c r="AC369" i="1"/>
  <c r="AD369" i="1"/>
  <c r="AI369" i="1"/>
  <c r="AA370" i="1"/>
  <c r="AB370" i="1"/>
  <c r="AF370" i="1" s="1"/>
  <c r="AC370" i="1"/>
  <c r="AD370" i="1"/>
  <c r="AI370" i="1"/>
  <c r="AA371" i="1"/>
  <c r="AB371" i="1"/>
  <c r="AF371" i="1" s="1"/>
  <c r="AC371" i="1"/>
  <c r="AD371" i="1"/>
  <c r="AI371" i="1"/>
  <c r="AA372" i="1"/>
  <c r="AB372" i="1"/>
  <c r="AF372" i="1" s="1"/>
  <c r="AC372" i="1"/>
  <c r="AD372" i="1"/>
  <c r="AI372" i="1"/>
  <c r="AA373" i="1"/>
  <c r="AB373" i="1"/>
  <c r="AF373" i="1" s="1"/>
  <c r="AC373" i="1"/>
  <c r="AD373" i="1"/>
  <c r="AI373" i="1"/>
  <c r="AA374" i="1"/>
  <c r="AB374" i="1"/>
  <c r="AF374" i="1" s="1"/>
  <c r="AC374" i="1"/>
  <c r="AD374" i="1"/>
  <c r="AI374" i="1"/>
  <c r="AA375" i="1"/>
  <c r="AB375" i="1"/>
  <c r="AF375" i="1" s="1"/>
  <c r="AC375" i="1"/>
  <c r="AD375" i="1"/>
  <c r="AI375" i="1"/>
  <c r="AA376" i="1"/>
  <c r="AB376" i="1"/>
  <c r="AF376" i="1" s="1"/>
  <c r="AC376" i="1"/>
  <c r="AD376" i="1"/>
  <c r="AI376" i="1"/>
  <c r="AA377" i="1"/>
  <c r="AB377" i="1"/>
  <c r="AF377" i="1" s="1"/>
  <c r="AC377" i="1"/>
  <c r="AD377" i="1"/>
  <c r="AI377" i="1"/>
  <c r="AA378" i="1"/>
  <c r="AB378" i="1"/>
  <c r="AF378" i="1" s="1"/>
  <c r="AC378" i="1"/>
  <c r="AD378" i="1"/>
  <c r="AA379" i="1"/>
  <c r="AB379" i="1"/>
  <c r="AF379" i="1" s="1"/>
  <c r="AC379" i="1"/>
  <c r="AD379" i="1"/>
  <c r="AA380" i="1"/>
  <c r="AB380" i="1"/>
  <c r="AF380" i="1" s="1"/>
  <c r="AC380" i="1"/>
  <c r="AD380" i="1"/>
  <c r="AI380" i="1"/>
  <c r="AA381" i="1"/>
  <c r="AB381" i="1"/>
  <c r="AF381" i="1" s="1"/>
  <c r="AC381" i="1"/>
  <c r="AD381" i="1"/>
  <c r="AI381" i="1"/>
  <c r="AA382" i="1"/>
  <c r="AB382" i="1"/>
  <c r="AF382" i="1" s="1"/>
  <c r="AC382" i="1"/>
  <c r="AD382" i="1"/>
  <c r="AI382" i="1"/>
  <c r="AA383" i="1"/>
  <c r="AB383" i="1"/>
  <c r="AF383" i="1" s="1"/>
  <c r="AC383" i="1"/>
  <c r="AD383" i="1"/>
  <c r="AI383" i="1"/>
  <c r="AA384" i="1"/>
  <c r="AB384" i="1"/>
  <c r="AF384" i="1" s="1"/>
  <c r="AC384" i="1"/>
  <c r="AD384" i="1"/>
  <c r="AI384" i="1"/>
  <c r="AA385" i="1"/>
  <c r="AB385" i="1"/>
  <c r="AF385" i="1" s="1"/>
  <c r="AC385" i="1"/>
  <c r="AD385" i="1"/>
  <c r="AI385" i="1"/>
  <c r="AA386" i="1"/>
  <c r="AB386" i="1"/>
  <c r="AF386" i="1" s="1"/>
  <c r="AC386" i="1"/>
  <c r="AD386" i="1"/>
  <c r="AA387" i="1"/>
  <c r="AB387" i="1"/>
  <c r="AF387" i="1" s="1"/>
  <c r="AC387" i="1"/>
  <c r="AD387" i="1"/>
  <c r="AA388" i="1"/>
  <c r="AB388" i="1"/>
  <c r="AF388" i="1" s="1"/>
  <c r="AC388" i="1"/>
  <c r="AD388" i="1"/>
  <c r="AI388" i="1"/>
  <c r="AA389" i="1"/>
  <c r="AB389" i="1"/>
  <c r="AF389" i="1" s="1"/>
  <c r="AC389" i="1"/>
  <c r="AD389" i="1"/>
  <c r="AI389" i="1"/>
  <c r="AA390" i="1"/>
  <c r="AB390" i="1"/>
  <c r="AF390" i="1" s="1"/>
  <c r="AC390" i="1"/>
  <c r="AD390" i="1"/>
  <c r="AI390" i="1"/>
  <c r="AA391" i="1"/>
  <c r="AB391" i="1"/>
  <c r="AF391" i="1" s="1"/>
  <c r="AC391" i="1"/>
  <c r="AD391" i="1"/>
  <c r="AI391" i="1"/>
  <c r="AA392" i="1"/>
  <c r="AB392" i="1"/>
  <c r="AF392" i="1" s="1"/>
  <c r="AC392" i="1"/>
  <c r="AD392" i="1"/>
  <c r="AI392" i="1"/>
  <c r="AA393" i="1"/>
  <c r="AB393" i="1"/>
  <c r="AF393" i="1" s="1"/>
  <c r="AC393" i="1"/>
  <c r="AD393" i="1"/>
  <c r="AI393" i="1"/>
  <c r="AA394" i="1"/>
  <c r="AB394" i="1"/>
  <c r="AF394" i="1" s="1"/>
  <c r="AC394" i="1"/>
  <c r="AD394" i="1"/>
  <c r="AA395" i="1"/>
  <c r="AB395" i="1"/>
  <c r="AF395" i="1" s="1"/>
  <c r="AC395" i="1"/>
  <c r="AD395" i="1"/>
  <c r="AA396" i="1"/>
  <c r="AB396" i="1"/>
  <c r="AF396" i="1" s="1"/>
  <c r="AC396" i="1"/>
  <c r="AD396" i="1"/>
  <c r="AI396" i="1"/>
  <c r="AA397" i="1"/>
  <c r="AB397" i="1"/>
  <c r="AF397" i="1" s="1"/>
  <c r="AC397" i="1"/>
  <c r="AD397" i="1"/>
  <c r="AI397" i="1"/>
  <c r="AA398" i="1"/>
  <c r="AB398" i="1"/>
  <c r="AF398" i="1" s="1"/>
  <c r="AC398" i="1"/>
  <c r="AD398" i="1"/>
  <c r="AI398" i="1"/>
  <c r="AA399" i="1"/>
  <c r="AB399" i="1"/>
  <c r="AF399" i="1" s="1"/>
  <c r="AC399" i="1"/>
  <c r="AD399" i="1"/>
  <c r="AI399" i="1"/>
  <c r="AA400" i="1"/>
  <c r="AB400" i="1"/>
  <c r="AF400" i="1" s="1"/>
  <c r="AC400" i="1"/>
  <c r="AD400" i="1"/>
  <c r="AI400" i="1"/>
  <c r="AA401" i="1"/>
  <c r="AB401" i="1"/>
  <c r="AF401" i="1" s="1"/>
  <c r="AC401" i="1"/>
  <c r="AD401" i="1"/>
  <c r="AI401" i="1"/>
  <c r="AA402" i="1"/>
  <c r="AB402" i="1"/>
  <c r="AF402" i="1" s="1"/>
  <c r="AC402" i="1"/>
  <c r="AD402" i="1"/>
  <c r="AA403" i="1"/>
  <c r="AB403" i="1"/>
  <c r="AF403" i="1" s="1"/>
  <c r="AC403" i="1"/>
  <c r="AD403" i="1"/>
  <c r="AA404" i="1"/>
  <c r="AB404" i="1"/>
  <c r="AF404" i="1" s="1"/>
  <c r="AC404" i="1"/>
  <c r="AD404" i="1"/>
  <c r="AI404" i="1"/>
  <c r="AA405" i="1"/>
  <c r="AB405" i="1"/>
  <c r="AF405" i="1" s="1"/>
  <c r="AC405" i="1"/>
  <c r="AD405" i="1"/>
  <c r="AI405" i="1"/>
  <c r="AA406" i="1"/>
  <c r="AB406" i="1"/>
  <c r="AF406" i="1" s="1"/>
  <c r="AC406" i="1"/>
  <c r="AD406" i="1"/>
  <c r="AI406" i="1"/>
  <c r="AA407" i="1"/>
  <c r="AB407" i="1"/>
  <c r="AF407" i="1" s="1"/>
  <c r="AC407" i="1"/>
  <c r="AD407" i="1"/>
  <c r="AI407" i="1"/>
  <c r="AA408" i="1"/>
  <c r="AB408" i="1"/>
  <c r="AF408" i="1" s="1"/>
  <c r="AC408" i="1"/>
  <c r="AD408" i="1"/>
  <c r="AI408" i="1"/>
  <c r="AA409" i="1"/>
  <c r="AB409" i="1"/>
  <c r="AF409" i="1" s="1"/>
  <c r="AC409" i="1"/>
  <c r="AD409" i="1"/>
  <c r="AI409" i="1"/>
  <c r="AA410" i="1"/>
  <c r="AB410" i="1"/>
  <c r="AF410" i="1" s="1"/>
  <c r="AC410" i="1"/>
  <c r="AD410" i="1"/>
  <c r="AA411" i="1"/>
  <c r="AB411" i="1"/>
  <c r="AF411" i="1" s="1"/>
  <c r="AC411" i="1"/>
  <c r="AD411" i="1"/>
  <c r="AA412" i="1"/>
  <c r="AB412" i="1"/>
  <c r="AF412" i="1" s="1"/>
  <c r="AC412" i="1"/>
  <c r="AD412" i="1"/>
  <c r="AI412" i="1"/>
  <c r="AA413" i="1"/>
  <c r="AB413" i="1"/>
  <c r="AF413" i="1" s="1"/>
  <c r="AC413" i="1"/>
  <c r="AD413" i="1"/>
  <c r="AI413" i="1"/>
  <c r="AA414" i="1"/>
  <c r="AB414" i="1"/>
  <c r="AF414" i="1" s="1"/>
  <c r="AC414" i="1"/>
  <c r="AD414" i="1"/>
  <c r="AI414" i="1"/>
  <c r="AA415" i="1"/>
  <c r="AB415" i="1"/>
  <c r="AF415" i="1" s="1"/>
  <c r="AC415" i="1"/>
  <c r="AD415" i="1"/>
  <c r="AI415" i="1"/>
  <c r="AA416" i="1"/>
  <c r="AB416" i="1"/>
  <c r="AF416" i="1" s="1"/>
  <c r="AC416" i="1"/>
  <c r="AD416" i="1"/>
  <c r="AI416" i="1"/>
  <c r="AA417" i="1"/>
  <c r="AB417" i="1"/>
  <c r="AF417" i="1" s="1"/>
  <c r="AC417" i="1"/>
  <c r="AD417" i="1"/>
  <c r="AI417" i="1"/>
  <c r="AA418" i="1"/>
  <c r="AB418" i="1"/>
  <c r="AF418" i="1" s="1"/>
  <c r="AC418" i="1"/>
  <c r="AD418" i="1"/>
  <c r="AA419" i="1"/>
  <c r="AB419" i="1"/>
  <c r="AF419" i="1" s="1"/>
  <c r="AC419" i="1"/>
  <c r="AD419" i="1"/>
  <c r="AA420" i="1"/>
  <c r="AB420" i="1"/>
  <c r="AF420" i="1" s="1"/>
  <c r="AC420" i="1"/>
  <c r="AD420" i="1"/>
  <c r="AI420" i="1"/>
  <c r="AA421" i="1"/>
  <c r="AB421" i="1"/>
  <c r="AF421" i="1" s="1"/>
  <c r="AC421" i="1"/>
  <c r="AD421" i="1"/>
  <c r="AI421" i="1"/>
  <c r="AA422" i="1"/>
  <c r="AB422" i="1"/>
  <c r="AF422" i="1" s="1"/>
  <c r="AC422" i="1"/>
  <c r="AD422" i="1"/>
  <c r="AI422" i="1"/>
  <c r="AA423" i="1"/>
  <c r="AB423" i="1"/>
  <c r="AF423" i="1" s="1"/>
  <c r="AC423" i="1"/>
  <c r="AD423" i="1"/>
  <c r="AI423" i="1"/>
  <c r="AA424" i="1"/>
  <c r="AB424" i="1"/>
  <c r="AF424" i="1" s="1"/>
  <c r="AC424" i="1"/>
  <c r="AD424" i="1"/>
  <c r="AI424" i="1"/>
  <c r="AA425" i="1"/>
  <c r="AB425" i="1"/>
  <c r="AF425" i="1" s="1"/>
  <c r="AC425" i="1"/>
  <c r="AD425" i="1"/>
  <c r="AI425" i="1"/>
  <c r="AA426" i="1"/>
  <c r="AB426" i="1"/>
  <c r="AF426" i="1" s="1"/>
  <c r="AC426" i="1"/>
  <c r="AD426" i="1"/>
  <c r="AA427" i="1"/>
  <c r="AB427" i="1"/>
  <c r="AF427" i="1" s="1"/>
  <c r="AC427" i="1"/>
  <c r="AD427" i="1"/>
  <c r="AA428" i="1"/>
  <c r="AB428" i="1"/>
  <c r="AF428" i="1" s="1"/>
  <c r="AC428" i="1"/>
  <c r="AD428" i="1"/>
  <c r="AI428" i="1"/>
  <c r="AA429" i="1"/>
  <c r="AB429" i="1"/>
  <c r="AF429" i="1" s="1"/>
  <c r="AC429" i="1"/>
  <c r="AD429" i="1"/>
  <c r="AI429" i="1"/>
  <c r="AA430" i="1"/>
  <c r="AB430" i="1"/>
  <c r="AF430" i="1" s="1"/>
  <c r="AC430" i="1"/>
  <c r="AD430" i="1"/>
  <c r="AI430" i="1"/>
  <c r="AA431" i="1"/>
  <c r="AB431" i="1"/>
  <c r="AF431" i="1" s="1"/>
  <c r="AC431" i="1"/>
  <c r="AD431" i="1"/>
  <c r="AI431" i="1"/>
  <c r="AA432" i="1"/>
  <c r="AB432" i="1"/>
  <c r="AF432" i="1" s="1"/>
  <c r="AC432" i="1"/>
  <c r="AD432" i="1"/>
  <c r="AI432" i="1"/>
  <c r="AA433" i="1"/>
  <c r="AB433" i="1"/>
  <c r="AF433" i="1" s="1"/>
  <c r="AC433" i="1"/>
  <c r="AD433" i="1"/>
  <c r="AI433" i="1"/>
  <c r="AA434" i="1"/>
  <c r="AB434" i="1"/>
  <c r="AF434" i="1" s="1"/>
  <c r="AC434" i="1"/>
  <c r="AD434" i="1"/>
  <c r="AA435" i="1"/>
  <c r="AB435" i="1"/>
  <c r="AF435" i="1" s="1"/>
  <c r="AC435" i="1"/>
  <c r="AD435" i="1"/>
  <c r="AA436" i="1"/>
  <c r="AB436" i="1"/>
  <c r="AF436" i="1" s="1"/>
  <c r="AC436" i="1"/>
  <c r="AD436" i="1"/>
  <c r="AI436" i="1"/>
  <c r="AA437" i="1"/>
  <c r="AB437" i="1"/>
  <c r="AF437" i="1" s="1"/>
  <c r="AC437" i="1"/>
  <c r="AD437" i="1"/>
  <c r="AI437" i="1"/>
  <c r="AA438" i="1"/>
  <c r="AB438" i="1"/>
  <c r="AF438" i="1" s="1"/>
  <c r="AC438" i="1"/>
  <c r="AD438" i="1"/>
  <c r="AI438" i="1"/>
  <c r="AA439" i="1"/>
  <c r="AB439" i="1"/>
  <c r="AF439" i="1" s="1"/>
  <c r="AC439" i="1"/>
  <c r="AD439" i="1"/>
  <c r="AI439" i="1"/>
  <c r="AA440" i="1"/>
  <c r="AB440" i="1"/>
  <c r="AF440" i="1" s="1"/>
  <c r="AC440" i="1"/>
  <c r="AD440" i="1"/>
  <c r="AI440" i="1"/>
  <c r="AA441" i="1"/>
  <c r="AB441" i="1"/>
  <c r="AF441" i="1" s="1"/>
  <c r="AC441" i="1"/>
  <c r="AD441" i="1"/>
  <c r="AI441" i="1"/>
  <c r="AA442" i="1"/>
  <c r="AB442" i="1"/>
  <c r="AF442" i="1" s="1"/>
  <c r="AC442" i="1"/>
  <c r="AD442" i="1"/>
  <c r="AA443" i="1"/>
  <c r="AB443" i="1"/>
  <c r="AF443" i="1" s="1"/>
  <c r="AC443" i="1"/>
  <c r="AD443" i="1"/>
  <c r="AA444" i="1"/>
  <c r="AB444" i="1"/>
  <c r="AF444" i="1" s="1"/>
  <c r="AC444" i="1"/>
  <c r="AD444" i="1"/>
  <c r="AI444" i="1"/>
  <c r="AA445" i="1"/>
  <c r="AB445" i="1"/>
  <c r="AF445" i="1" s="1"/>
  <c r="AC445" i="1"/>
  <c r="AD445" i="1"/>
  <c r="AI445" i="1"/>
  <c r="AA446" i="1"/>
  <c r="AB446" i="1"/>
  <c r="AF446" i="1" s="1"/>
  <c r="AC446" i="1"/>
  <c r="AD446" i="1"/>
  <c r="AI446" i="1"/>
  <c r="AA447" i="1"/>
  <c r="AB447" i="1"/>
  <c r="AF447" i="1" s="1"/>
  <c r="AC447" i="1"/>
  <c r="AD447" i="1"/>
  <c r="AI447" i="1"/>
  <c r="AA448" i="1"/>
  <c r="AB448" i="1"/>
  <c r="AF448" i="1" s="1"/>
  <c r="AC448" i="1"/>
  <c r="AD448" i="1"/>
  <c r="AI448" i="1"/>
  <c r="AA449" i="1"/>
  <c r="AB449" i="1"/>
  <c r="AF449" i="1" s="1"/>
  <c r="AC449" i="1"/>
  <c r="AD449" i="1"/>
  <c r="AI449" i="1"/>
  <c r="AA450" i="1"/>
  <c r="AB450" i="1"/>
  <c r="AF450" i="1" s="1"/>
  <c r="AC450" i="1"/>
  <c r="AD450" i="1"/>
  <c r="AA451" i="1"/>
  <c r="AB451" i="1"/>
  <c r="AF451" i="1" s="1"/>
  <c r="AC451" i="1"/>
  <c r="AD451" i="1"/>
  <c r="AA452" i="1"/>
  <c r="AB452" i="1"/>
  <c r="AF452" i="1" s="1"/>
  <c r="AC452" i="1"/>
  <c r="AD452" i="1"/>
  <c r="AI452" i="1"/>
  <c r="AA453" i="1"/>
  <c r="AB453" i="1"/>
  <c r="AF453" i="1" s="1"/>
  <c r="AC453" i="1"/>
  <c r="AD453" i="1"/>
  <c r="AI453" i="1"/>
  <c r="AA454" i="1"/>
  <c r="AB454" i="1"/>
  <c r="AF454" i="1" s="1"/>
  <c r="AC454" i="1"/>
  <c r="AD454" i="1"/>
  <c r="AI454" i="1"/>
  <c r="AA455" i="1"/>
  <c r="AB455" i="1"/>
  <c r="AF455" i="1" s="1"/>
  <c r="AC455" i="1"/>
  <c r="AD455" i="1"/>
  <c r="AI455" i="1"/>
  <c r="AA456" i="1"/>
  <c r="AB456" i="1"/>
  <c r="AF456" i="1" s="1"/>
  <c r="AC456" i="1"/>
  <c r="AD456" i="1"/>
  <c r="AI456" i="1"/>
  <c r="AA457" i="1"/>
  <c r="AB457" i="1"/>
  <c r="AF457" i="1" s="1"/>
  <c r="AC457" i="1"/>
  <c r="AD457" i="1"/>
  <c r="AI457" i="1"/>
  <c r="AA458" i="1"/>
  <c r="AB458" i="1"/>
  <c r="AF458" i="1" s="1"/>
  <c r="AC458" i="1"/>
  <c r="AD458" i="1"/>
  <c r="AA459" i="1"/>
  <c r="AB459" i="1"/>
  <c r="AF459" i="1" s="1"/>
  <c r="AC459" i="1"/>
  <c r="AD459" i="1"/>
  <c r="AI459" i="1"/>
  <c r="AA460" i="1"/>
  <c r="AB460" i="1"/>
  <c r="AF460" i="1" s="1"/>
  <c r="AC460" i="1"/>
  <c r="AD460" i="1"/>
  <c r="AI460" i="1"/>
  <c r="AA461" i="1"/>
  <c r="AB461" i="1"/>
  <c r="AF461" i="1" s="1"/>
  <c r="AC461" i="1"/>
  <c r="AD461" i="1"/>
  <c r="AI461" i="1"/>
  <c r="AA462" i="1"/>
  <c r="AB462" i="1"/>
  <c r="AF462" i="1" s="1"/>
  <c r="AC462" i="1"/>
  <c r="AD462" i="1"/>
  <c r="AI462" i="1"/>
  <c r="AA463" i="1"/>
  <c r="AB463" i="1"/>
  <c r="AF463" i="1" s="1"/>
  <c r="AC463" i="1"/>
  <c r="AD463" i="1"/>
  <c r="AI463" i="1"/>
  <c r="AA464" i="1"/>
  <c r="AB464" i="1"/>
  <c r="AF464" i="1" s="1"/>
  <c r="AC464" i="1"/>
  <c r="AD464" i="1"/>
  <c r="AI464" i="1"/>
  <c r="AA465" i="1"/>
  <c r="AB465" i="1"/>
  <c r="AF465" i="1" s="1"/>
  <c r="AC465" i="1"/>
  <c r="AD465" i="1"/>
  <c r="AI465" i="1"/>
  <c r="AA466" i="1"/>
  <c r="AB466" i="1"/>
  <c r="AF466" i="1" s="1"/>
  <c r="AC466" i="1"/>
  <c r="AD466" i="1"/>
  <c r="AI466" i="1"/>
  <c r="AA467" i="1"/>
  <c r="AB467" i="1"/>
  <c r="AF467" i="1" s="1"/>
  <c r="AC467" i="1"/>
  <c r="AD467" i="1"/>
  <c r="AA468" i="1"/>
  <c r="AB468" i="1"/>
  <c r="AF468" i="1" s="1"/>
  <c r="AC468" i="1"/>
  <c r="AD468" i="1"/>
  <c r="AI468" i="1"/>
  <c r="AA469" i="1"/>
  <c r="AB469" i="1"/>
  <c r="AF469" i="1" s="1"/>
  <c r="AC469" i="1"/>
  <c r="AD469" i="1"/>
  <c r="AI469" i="1"/>
  <c r="AA470" i="1"/>
  <c r="AB470" i="1"/>
  <c r="AF470" i="1" s="1"/>
  <c r="AC470" i="1"/>
  <c r="AD470" i="1"/>
  <c r="AI470" i="1"/>
  <c r="AA471" i="1"/>
  <c r="AB471" i="1"/>
  <c r="AF471" i="1" s="1"/>
  <c r="AC471" i="1"/>
  <c r="AD471" i="1"/>
  <c r="AI471" i="1"/>
  <c r="AA472" i="1"/>
  <c r="AB472" i="1"/>
  <c r="AF472" i="1" s="1"/>
  <c r="AC472" i="1"/>
  <c r="AD472" i="1"/>
  <c r="AI472" i="1"/>
  <c r="AA473" i="1"/>
  <c r="AB473" i="1"/>
  <c r="AF473" i="1" s="1"/>
  <c r="AC473" i="1"/>
  <c r="AD473" i="1"/>
  <c r="AI473" i="1"/>
  <c r="AA474" i="1"/>
  <c r="AB474" i="1"/>
  <c r="AF474" i="1" s="1"/>
  <c r="AC474" i="1"/>
  <c r="AD474" i="1"/>
  <c r="AI474" i="1"/>
  <c r="AA475" i="1"/>
  <c r="AB475" i="1"/>
  <c r="AF475" i="1" s="1"/>
  <c r="AC475" i="1"/>
  <c r="AD475" i="1"/>
  <c r="AI475" i="1"/>
  <c r="AA476" i="1"/>
  <c r="AB476" i="1"/>
  <c r="AF476" i="1" s="1"/>
  <c r="AC476" i="1"/>
  <c r="AD476" i="1"/>
  <c r="AI476" i="1"/>
  <c r="AA477" i="1"/>
  <c r="AB477" i="1"/>
  <c r="AF477" i="1" s="1"/>
  <c r="AC477" i="1"/>
  <c r="AD477" i="1"/>
  <c r="AI477" i="1"/>
  <c r="AA478" i="1"/>
  <c r="AB478" i="1"/>
  <c r="AF478" i="1" s="1"/>
  <c r="AC478" i="1"/>
  <c r="AD478" i="1"/>
  <c r="AI478" i="1"/>
  <c r="AA479" i="1"/>
  <c r="AB479" i="1"/>
  <c r="AF479" i="1" s="1"/>
  <c r="AC479" i="1"/>
  <c r="AD479" i="1"/>
  <c r="AI479" i="1"/>
  <c r="AA480" i="1"/>
  <c r="AB480" i="1"/>
  <c r="AF480" i="1" s="1"/>
  <c r="AC480" i="1"/>
  <c r="AD480" i="1"/>
  <c r="AI480" i="1"/>
  <c r="AA481" i="1"/>
  <c r="AB481" i="1"/>
  <c r="AF481" i="1" s="1"/>
  <c r="AC481" i="1"/>
  <c r="AD481" i="1"/>
  <c r="AI481" i="1"/>
  <c r="AA482" i="1"/>
  <c r="AB482" i="1"/>
  <c r="AF482" i="1" s="1"/>
  <c r="AC482" i="1"/>
  <c r="AD482" i="1"/>
  <c r="AI482" i="1"/>
  <c r="AA483" i="1"/>
  <c r="AB483" i="1"/>
  <c r="AF483" i="1" s="1"/>
  <c r="AC483" i="1"/>
  <c r="AD483" i="1"/>
  <c r="AI483" i="1"/>
  <c r="AA484" i="1"/>
  <c r="AB484" i="1"/>
  <c r="AF484" i="1" s="1"/>
  <c r="AC484" i="1"/>
  <c r="AD484" i="1"/>
  <c r="AI484" i="1"/>
  <c r="AA485" i="1"/>
  <c r="AB485" i="1"/>
  <c r="AF485" i="1" s="1"/>
  <c r="AC485" i="1"/>
  <c r="AD485" i="1"/>
  <c r="AI485" i="1"/>
  <c r="AA486" i="1"/>
  <c r="AB486" i="1"/>
  <c r="AF486" i="1" s="1"/>
  <c r="AC486" i="1"/>
  <c r="AD486" i="1"/>
  <c r="AI486" i="1"/>
  <c r="AA487" i="1"/>
  <c r="AB487" i="1"/>
  <c r="AF487" i="1" s="1"/>
  <c r="AC487" i="1"/>
  <c r="AD487" i="1"/>
  <c r="AI487" i="1"/>
  <c r="AA488" i="1"/>
  <c r="AB488" i="1"/>
  <c r="AF488" i="1" s="1"/>
  <c r="AC488" i="1"/>
  <c r="AD488" i="1"/>
  <c r="AI488" i="1"/>
  <c r="AA489" i="1"/>
  <c r="AB489" i="1"/>
  <c r="AF489" i="1" s="1"/>
  <c r="AC489" i="1"/>
  <c r="AD489" i="1"/>
  <c r="AI489" i="1"/>
  <c r="AA490" i="1"/>
  <c r="AB490" i="1"/>
  <c r="AF490" i="1" s="1"/>
  <c r="AC490" i="1"/>
  <c r="AD490" i="1"/>
  <c r="AI490" i="1"/>
  <c r="AA491" i="1"/>
  <c r="AB491" i="1"/>
  <c r="AF491" i="1" s="1"/>
  <c r="AC491" i="1"/>
  <c r="AD491" i="1"/>
  <c r="AI491" i="1"/>
  <c r="AA492" i="1"/>
  <c r="AB492" i="1"/>
  <c r="AF492" i="1" s="1"/>
  <c r="AC492" i="1"/>
  <c r="AD492" i="1"/>
  <c r="AI492" i="1"/>
  <c r="AA493" i="1"/>
  <c r="AB493" i="1"/>
  <c r="AF493" i="1" s="1"/>
  <c r="AC493" i="1"/>
  <c r="AD493" i="1"/>
  <c r="AI493" i="1"/>
  <c r="AA494" i="1"/>
  <c r="AB494" i="1"/>
  <c r="AF494" i="1" s="1"/>
  <c r="AC494" i="1"/>
  <c r="AD494" i="1"/>
  <c r="AI494" i="1"/>
  <c r="AA495" i="1"/>
  <c r="AB495" i="1"/>
  <c r="AF495" i="1" s="1"/>
  <c r="AC495" i="1"/>
  <c r="AD495" i="1"/>
  <c r="AI495" i="1"/>
  <c r="AA496" i="1"/>
  <c r="AB496" i="1"/>
  <c r="AF496" i="1" s="1"/>
  <c r="AC496" i="1"/>
  <c r="AD496" i="1"/>
  <c r="AI496" i="1"/>
  <c r="AA497" i="1"/>
  <c r="AB497" i="1"/>
  <c r="AF497" i="1" s="1"/>
  <c r="AC497" i="1"/>
  <c r="AD497" i="1"/>
  <c r="AI497" i="1"/>
  <c r="AA498" i="1"/>
  <c r="AB498" i="1"/>
  <c r="AF498" i="1" s="1"/>
  <c r="AC498" i="1"/>
  <c r="AD498" i="1"/>
  <c r="AI498" i="1"/>
  <c r="AA499" i="1"/>
  <c r="AB499" i="1"/>
  <c r="AF499" i="1" s="1"/>
  <c r="AC499" i="1"/>
  <c r="AD499" i="1"/>
  <c r="AI499" i="1"/>
  <c r="AJ1215" i="1" l="1"/>
  <c r="AJ1239" i="1"/>
  <c r="AJ1199" i="1"/>
  <c r="AJ1201" i="1"/>
  <c r="AJ1185" i="1"/>
  <c r="AJ1197" i="1"/>
  <c r="AJ1175" i="1"/>
  <c r="AJ1166" i="1"/>
  <c r="AJ1183" i="1"/>
  <c r="AJ1181" i="1"/>
  <c r="AJ1162" i="1"/>
  <c r="AJ1109" i="1"/>
  <c r="AJ1143" i="1"/>
  <c r="AJ1163" i="1"/>
  <c r="AJ1146" i="1"/>
  <c r="AJ1122" i="1"/>
  <c r="AJ1113" i="1"/>
  <c r="AJ1151" i="1"/>
  <c r="AJ1024" i="1"/>
  <c r="AJ1016" i="1"/>
  <c r="AJ1008" i="1"/>
  <c r="AJ1093" i="1"/>
  <c r="AJ1077" i="1"/>
  <c r="AJ1028" i="1"/>
  <c r="AJ1081" i="1"/>
  <c r="AJ1004" i="1"/>
  <c r="AJ1032" i="1"/>
  <c r="AJ1138" i="1"/>
  <c r="AJ1139" i="1"/>
  <c r="AJ1154" i="1"/>
  <c r="AJ1155" i="1"/>
  <c r="AJ1167" i="1"/>
  <c r="AJ1223" i="1"/>
  <c r="AJ1039" i="1"/>
  <c r="AJ1071" i="1"/>
  <c r="AJ1003" i="1"/>
  <c r="AJ1047" i="1"/>
  <c r="AJ1001" i="1"/>
  <c r="AJ1040" i="1"/>
  <c r="AJ1086" i="1"/>
  <c r="AJ1057" i="1"/>
  <c r="AJ1096" i="1"/>
  <c r="AJ1112" i="1"/>
  <c r="AJ1134" i="1"/>
  <c r="AJ1002" i="1"/>
  <c r="AJ1010" i="1"/>
  <c r="AJ1018" i="1"/>
  <c r="AJ1026" i="1"/>
  <c r="AJ1034" i="1"/>
  <c r="AJ1050" i="1"/>
  <c r="AJ1066" i="1"/>
  <c r="AJ1083" i="1"/>
  <c r="AJ1110" i="1"/>
  <c r="AJ1045" i="1"/>
  <c r="AJ1097" i="1"/>
  <c r="AJ1121" i="1"/>
  <c r="AJ1124" i="1"/>
  <c r="AJ1107" i="1"/>
  <c r="AJ1115" i="1"/>
  <c r="AJ1200" i="1"/>
  <c r="AJ1244" i="1"/>
  <c r="AJ1210" i="1"/>
  <c r="AJ1216" i="1"/>
  <c r="AJ1226" i="1"/>
  <c r="AJ1232" i="1"/>
  <c r="AJ1242" i="1"/>
  <c r="AJ1212" i="1"/>
  <c r="AJ1222" i="1"/>
  <c r="AJ1228" i="1"/>
  <c r="AJ1238" i="1"/>
  <c r="AJ1141" i="1"/>
  <c r="AJ1145" i="1"/>
  <c r="AJ1148" i="1"/>
  <c r="AJ1165" i="1"/>
  <c r="AJ1169" i="1"/>
  <c r="AJ1177" i="1"/>
  <c r="AJ1194" i="1"/>
  <c r="AJ1203" i="1"/>
  <c r="AJ1211" i="1"/>
  <c r="AJ1243" i="1"/>
  <c r="AJ1217" i="1"/>
  <c r="AJ1233" i="1"/>
  <c r="AJ1219" i="1"/>
  <c r="AJ1221" i="1"/>
  <c r="AJ1012" i="1"/>
  <c r="AJ1101" i="1"/>
  <c r="AJ1147" i="1"/>
  <c r="AJ1105" i="1"/>
  <c r="AJ1131" i="1"/>
  <c r="AJ1135" i="1"/>
  <c r="AJ1171" i="1"/>
  <c r="AJ1142" i="1"/>
  <c r="AJ1193" i="1"/>
  <c r="AJ1205" i="1"/>
  <c r="AJ1043" i="1"/>
  <c r="AJ1076" i="1"/>
  <c r="AJ1082" i="1"/>
  <c r="AJ1021" i="1"/>
  <c r="AJ1007" i="1"/>
  <c r="AJ1011" i="1"/>
  <c r="AJ1015" i="1"/>
  <c r="AJ1019" i="1"/>
  <c r="AJ1023" i="1"/>
  <c r="AJ1067" i="1"/>
  <c r="AJ1072" i="1"/>
  <c r="AJ1126" i="1"/>
  <c r="AJ1106" i="1"/>
  <c r="AJ1053" i="1"/>
  <c r="AJ1061" i="1"/>
  <c r="AJ1073" i="1"/>
  <c r="AJ1098" i="1"/>
  <c r="AJ1116" i="1"/>
  <c r="AJ1046" i="1"/>
  <c r="AJ1062" i="1"/>
  <c r="AJ1129" i="1"/>
  <c r="AJ1049" i="1"/>
  <c r="AJ1084" i="1"/>
  <c r="AJ1174" i="1"/>
  <c r="AJ1192" i="1"/>
  <c r="AJ1130" i="1"/>
  <c r="AJ1246" i="1"/>
  <c r="AJ1182" i="1"/>
  <c r="AJ1190" i="1"/>
  <c r="AJ1198" i="1"/>
  <c r="AJ1206" i="1"/>
  <c r="AJ1168" i="1"/>
  <c r="AJ1140" i="1"/>
  <c r="AJ1144" i="1"/>
  <c r="AJ1157" i="1"/>
  <c r="AJ1161" i="1"/>
  <c r="AJ1164" i="1"/>
  <c r="AJ1187" i="1"/>
  <c r="AJ1237" i="1"/>
  <c r="AJ1079" i="1"/>
  <c r="AJ1020" i="1"/>
  <c r="AJ1125" i="1"/>
  <c r="AJ1117" i="1"/>
  <c r="AJ1123" i="1"/>
  <c r="AJ1150" i="1"/>
  <c r="AJ1158" i="1"/>
  <c r="AJ1189" i="1"/>
  <c r="AJ1191" i="1"/>
  <c r="AJ1207" i="1"/>
  <c r="AJ1245" i="1"/>
  <c r="AJ1231" i="1"/>
  <c r="AJ1029" i="1"/>
  <c r="AJ1055" i="1"/>
  <c r="AJ1027" i="1"/>
  <c r="AJ1031" i="1"/>
  <c r="AJ1036" i="1"/>
  <c r="AJ1052" i="1"/>
  <c r="AJ1063" i="1"/>
  <c r="AJ1068" i="1"/>
  <c r="AJ1064" i="1"/>
  <c r="AJ1075" i="1"/>
  <c r="AJ1013" i="1"/>
  <c r="AJ1025" i="1"/>
  <c r="AJ1088" i="1"/>
  <c r="AJ1114" i="1"/>
  <c r="AJ1118" i="1"/>
  <c r="AJ1095" i="1"/>
  <c r="AJ1120" i="1"/>
  <c r="AJ1006" i="1"/>
  <c r="AJ1014" i="1"/>
  <c r="AJ1022" i="1"/>
  <c r="AJ1030" i="1"/>
  <c r="AJ1042" i="1"/>
  <c r="AJ1058" i="1"/>
  <c r="AJ1074" i="1"/>
  <c r="AJ1089" i="1"/>
  <c r="AJ1127" i="1"/>
  <c r="AJ1119" i="1"/>
  <c r="AJ1041" i="1"/>
  <c r="AJ1065" i="1"/>
  <c r="AJ1087" i="1"/>
  <c r="AJ1108" i="1"/>
  <c r="AJ1085" i="1"/>
  <c r="AJ1103" i="1"/>
  <c r="AJ1111" i="1"/>
  <c r="AJ1133" i="1"/>
  <c r="AJ1173" i="1"/>
  <c r="AJ1208" i="1"/>
  <c r="AJ1218" i="1"/>
  <c r="AJ1224" i="1"/>
  <c r="AJ1234" i="1"/>
  <c r="AJ1240" i="1"/>
  <c r="AJ1176" i="1"/>
  <c r="AJ1180" i="1"/>
  <c r="AJ1188" i="1"/>
  <c r="AJ1196" i="1"/>
  <c r="AJ1214" i="1"/>
  <c r="AJ1220" i="1"/>
  <c r="AJ1230" i="1"/>
  <c r="AJ1236" i="1"/>
  <c r="AJ1153" i="1"/>
  <c r="AJ1156" i="1"/>
  <c r="AJ1160" i="1"/>
  <c r="AJ1170" i="1"/>
  <c r="AJ1178" i="1"/>
  <c r="AJ1195" i="1"/>
  <c r="AJ1202" i="1"/>
  <c r="AJ1227" i="1"/>
  <c r="AJ1209" i="1"/>
  <c r="AJ1225" i="1"/>
  <c r="AJ1241" i="1"/>
  <c r="AJ1091" i="1"/>
  <c r="AJ1048" i="1"/>
  <c r="AJ1009" i="1"/>
  <c r="AJ1044" i="1"/>
  <c r="AJ1035" i="1"/>
  <c r="AJ1017" i="1"/>
  <c r="AJ1080" i="1"/>
  <c r="AJ1132" i="1"/>
  <c r="AJ1102" i="1"/>
  <c r="AJ1069" i="1"/>
  <c r="AJ1184" i="1"/>
  <c r="AJ1152" i="1"/>
  <c r="AJ1235" i="1"/>
  <c r="AJ1005" i="1"/>
  <c r="AJ1059" i="1"/>
  <c r="AJ1033" i="1"/>
  <c r="AJ1056" i="1"/>
  <c r="AJ1070" i="1"/>
  <c r="AJ1090" i="1"/>
  <c r="AJ1037" i="1"/>
  <c r="AJ1078" i="1"/>
  <c r="AJ1136" i="1"/>
  <c r="AJ1213" i="1"/>
  <c r="AJ1159" i="1"/>
  <c r="AJ1092" i="1"/>
  <c r="AJ1094" i="1"/>
  <c r="AJ1038" i="1"/>
  <c r="AJ1172" i="1"/>
  <c r="AJ1179" i="1"/>
  <c r="AJ1186" i="1"/>
  <c r="AJ1060" i="1"/>
  <c r="AJ1100" i="1"/>
  <c r="AJ1054" i="1"/>
  <c r="AJ1137" i="1"/>
  <c r="AJ1204" i="1"/>
  <c r="AJ1149" i="1"/>
  <c r="AJ1229" i="1"/>
  <c r="AJ1051" i="1"/>
  <c r="AJ1104" i="1"/>
  <c r="AJ1099" i="1"/>
  <c r="AJ1128" i="1"/>
  <c r="AJ929" i="1"/>
  <c r="AJ953" i="1"/>
  <c r="AJ952" i="1"/>
  <c r="AJ939" i="1"/>
  <c r="AJ933" i="1"/>
  <c r="AJ954" i="1"/>
  <c r="AJ983" i="1"/>
  <c r="AJ989" i="1"/>
  <c r="AJ967" i="1"/>
  <c r="AJ990" i="1"/>
  <c r="AJ977" i="1"/>
  <c r="AJ951" i="1"/>
  <c r="AJ996" i="1"/>
  <c r="AJ956" i="1"/>
  <c r="AJ931" i="1"/>
  <c r="AJ766" i="1"/>
  <c r="AJ928" i="1"/>
  <c r="AJ946" i="1"/>
  <c r="AJ974" i="1"/>
  <c r="AJ943" i="1"/>
  <c r="AJ982" i="1"/>
  <c r="AJ984" i="1"/>
  <c r="AJ976" i="1"/>
  <c r="AJ987" i="1"/>
  <c r="AJ998" i="1"/>
  <c r="AJ941" i="1"/>
  <c r="AJ981" i="1"/>
  <c r="AJ986" i="1"/>
  <c r="AJ940" i="1"/>
  <c r="AJ647" i="1"/>
  <c r="AJ936" i="1"/>
  <c r="AJ972" i="1"/>
  <c r="AJ955" i="1"/>
  <c r="AJ957" i="1"/>
  <c r="AJ949" i="1"/>
  <c r="AJ962" i="1"/>
  <c r="AJ985" i="1"/>
  <c r="AJ992" i="1"/>
  <c r="AJ708" i="1"/>
  <c r="AJ973" i="1"/>
  <c r="AJ934" i="1"/>
  <c r="AJ971" i="1"/>
  <c r="AJ991" i="1"/>
  <c r="AJ587" i="1"/>
  <c r="AJ965" i="1"/>
  <c r="AJ930" i="1"/>
  <c r="AJ947" i="1"/>
  <c r="AJ963" i="1"/>
  <c r="AJ964" i="1"/>
  <c r="AJ959" i="1"/>
  <c r="AJ960" i="1"/>
  <c r="AJ945" i="1"/>
  <c r="AJ938" i="1"/>
  <c r="AJ935" i="1"/>
  <c r="AJ994" i="1"/>
  <c r="AJ988" i="1"/>
  <c r="AJ978" i="1"/>
  <c r="AJ966" i="1"/>
  <c r="AJ948" i="1"/>
  <c r="AJ999" i="1"/>
  <c r="AJ975" i="1"/>
  <c r="AJ997" i="1"/>
  <c r="AJ942" i="1"/>
  <c r="AJ980" i="1"/>
  <c r="AJ961" i="1"/>
  <c r="AJ968" i="1"/>
  <c r="AJ970" i="1"/>
  <c r="AJ979" i="1"/>
  <c r="AJ944" i="1"/>
  <c r="AJ958" i="1"/>
  <c r="AJ950" i="1"/>
  <c r="AJ993" i="1"/>
  <c r="AJ1000" i="1"/>
  <c r="AJ995" i="1"/>
  <c r="AJ969" i="1"/>
  <c r="AJ932" i="1"/>
  <c r="AJ937" i="1"/>
  <c r="G79" i="4" a="1"/>
  <c r="G79" i="4" s="1"/>
  <c r="G27" i="4" a="1"/>
  <c r="G27" i="4" s="1"/>
  <c r="G23" i="4" a="1"/>
  <c r="G23" i="4" s="1"/>
  <c r="G189" i="4" a="1"/>
  <c r="G189" i="4" s="1"/>
  <c r="G84" i="4" a="1"/>
  <c r="G84" i="4" s="1"/>
  <c r="G80" i="4" a="1"/>
  <c r="G80" i="4" s="1"/>
  <c r="G68" i="4" a="1"/>
  <c r="G68" i="4" s="1"/>
  <c r="G56" i="4" a="1"/>
  <c r="G56" i="4" s="1"/>
  <c r="G36" i="4" a="1"/>
  <c r="G36" i="4" s="1"/>
  <c r="G28" i="4" a="1"/>
  <c r="G28" i="4" s="1"/>
  <c r="G47" i="4" a="1"/>
  <c r="G47" i="4" s="1"/>
  <c r="G125" i="4" a="1"/>
  <c r="G125" i="4" s="1"/>
  <c r="G141" i="4" a="1"/>
  <c r="G141" i="4" s="1"/>
  <c r="G92" i="4" a="1"/>
  <c r="G92" i="4" s="1"/>
  <c r="G88" i="4" a="1"/>
  <c r="G88" i="4" s="1"/>
  <c r="G60" i="4" a="1"/>
  <c r="G60" i="4" s="1"/>
  <c r="G52" i="4" a="1"/>
  <c r="G52" i="4" s="1"/>
  <c r="G44" i="4" a="1"/>
  <c r="G44" i="4" s="1"/>
  <c r="G40" i="4" a="1"/>
  <c r="G40" i="4" s="1"/>
  <c r="G24" i="4" a="1"/>
  <c r="G24" i="4" s="1"/>
  <c r="G87" i="4" a="1"/>
  <c r="G87" i="4" s="1"/>
  <c r="G31" i="4" a="1"/>
  <c r="G31" i="4" s="1"/>
  <c r="G100" i="4" a="1"/>
  <c r="G100" i="4" s="1"/>
  <c r="G76" i="4" a="1"/>
  <c r="G76" i="4" s="1"/>
  <c r="G72" i="4" a="1"/>
  <c r="G72" i="4" s="1"/>
  <c r="G129" i="4" a="1"/>
  <c r="G129" i="4" s="1"/>
  <c r="G20" i="4" a="1"/>
  <c r="G20" i="4" s="1"/>
  <c r="G16" i="4" a="1"/>
  <c r="G16" i="4" s="1"/>
  <c r="G108" i="4" a="1"/>
  <c r="G108" i="4" s="1"/>
  <c r="G128" i="4" a="1"/>
  <c r="G128" i="4" s="1"/>
  <c r="G160" i="4" a="1"/>
  <c r="G160" i="4" s="1"/>
  <c r="G95" i="4" a="1"/>
  <c r="G95" i="4" s="1"/>
  <c r="G63" i="4" a="1"/>
  <c r="G63" i="4" s="1"/>
  <c r="G55" i="4" a="1"/>
  <c r="G55" i="4" s="1"/>
  <c r="G113" i="4" a="1"/>
  <c r="G113" i="4" s="1"/>
  <c r="G48" i="4" a="1"/>
  <c r="G48" i="4" s="1"/>
  <c r="G132" i="4" a="1"/>
  <c r="G132" i="4" s="1"/>
  <c r="G164" i="4" a="1"/>
  <c r="G164" i="4" s="1"/>
  <c r="G168" i="4" a="1"/>
  <c r="G168" i="4" s="1"/>
  <c r="G172" i="4" a="1"/>
  <c r="G172" i="4" s="1"/>
  <c r="G180" i="4" a="1"/>
  <c r="G180" i="4" s="1"/>
  <c r="G184" i="4" a="1"/>
  <c r="G184" i="4" s="1"/>
  <c r="J184" i="4" s="1"/>
  <c r="G91" i="4" a="1"/>
  <c r="G91" i="4" s="1"/>
  <c r="G75" i="4" a="1"/>
  <c r="G75" i="4" s="1"/>
  <c r="G51" i="4" a="1"/>
  <c r="G51" i="4" s="1"/>
  <c r="G185" i="4" a="1"/>
  <c r="G185" i="4" s="1"/>
  <c r="G101" i="4" a="1"/>
  <c r="G101" i="4" s="1"/>
  <c r="G32" i="4" a="1"/>
  <c r="G32" i="4" s="1"/>
  <c r="G112" i="4" a="1"/>
  <c r="G112" i="4" s="1"/>
  <c r="G120" i="4" a="1"/>
  <c r="G120" i="4" s="1"/>
  <c r="G124" i="4" a="1"/>
  <c r="G124" i="4" s="1"/>
  <c r="G136" i="4" a="1"/>
  <c r="G136" i="4" s="1"/>
  <c r="G144" i="4" a="1"/>
  <c r="G144" i="4" s="1"/>
  <c r="J144" i="4" s="1"/>
  <c r="G188" i="4" a="1"/>
  <c r="G188" i="4" s="1"/>
  <c r="G99" i="4" a="1"/>
  <c r="G99" i="4" s="1"/>
  <c r="G67" i="4" a="1"/>
  <c r="G67" i="4" s="1"/>
  <c r="G59" i="4" a="1"/>
  <c r="G59" i="4" s="1"/>
  <c r="G35" i="4" a="1"/>
  <c r="G35" i="4" s="1"/>
  <c r="G19" i="4" a="1"/>
  <c r="G19" i="4" s="1"/>
  <c r="G64" i="4" a="1"/>
  <c r="G64" i="4" s="1"/>
  <c r="G116" i="4" a="1"/>
  <c r="G116" i="4" s="1"/>
  <c r="G157" i="4" a="1"/>
  <c r="G157" i="4" s="1"/>
  <c r="G97" i="4" a="1"/>
  <c r="G97" i="4" s="1"/>
  <c r="G93" i="4" a="1"/>
  <c r="G93" i="4" s="1"/>
  <c r="G73" i="4" a="1"/>
  <c r="G73" i="4" s="1"/>
  <c r="G57" i="4" a="1"/>
  <c r="G57" i="4" s="1"/>
  <c r="J57" i="4" s="1"/>
  <c r="G53" i="4" a="1"/>
  <c r="G53" i="4" s="1"/>
  <c r="J53" i="4" s="1"/>
  <c r="G25" i="4" a="1"/>
  <c r="G25" i="4" s="1"/>
  <c r="G105" i="4" a="1"/>
  <c r="G105" i="4" s="1"/>
  <c r="G117" i="4" a="1"/>
  <c r="G117" i="4" s="1"/>
  <c r="J117" i="4" s="1"/>
  <c r="G173" i="4" a="1"/>
  <c r="G173" i="4" s="1"/>
  <c r="J173" i="4" s="1"/>
  <c r="G85" i="4" a="1"/>
  <c r="G85" i="4" s="1"/>
  <c r="G148" i="4" a="1"/>
  <c r="G148" i="4" s="1"/>
  <c r="G152" i="4" a="1"/>
  <c r="G152" i="4" s="1"/>
  <c r="J152" i="4" s="1"/>
  <c r="G121" i="4" a="1"/>
  <c r="G121" i="4" s="1"/>
  <c r="J121" i="4" s="1"/>
  <c r="G137" i="4" a="1"/>
  <c r="G137" i="4" s="1"/>
  <c r="G156" i="4" a="1"/>
  <c r="G156" i="4" s="1"/>
  <c r="G15" i="4" a="1"/>
  <c r="G15" i="4" s="1"/>
  <c r="G181" i="4" a="1"/>
  <c r="G181" i="4" s="1"/>
  <c r="J181" i="4" s="1"/>
  <c r="G81" i="4" a="1"/>
  <c r="G81" i="4" s="1"/>
  <c r="G111" i="4" a="1"/>
  <c r="G111" i="4" s="1"/>
  <c r="G123" i="4" a="1"/>
  <c r="G123" i="4" s="1"/>
  <c r="J123" i="4" s="1"/>
  <c r="G135" i="4" a="1"/>
  <c r="G135" i="4" s="1"/>
  <c r="G151" i="4" a="1"/>
  <c r="G151" i="4" s="1"/>
  <c r="G171" i="4" a="1"/>
  <c r="G171" i="4" s="1"/>
  <c r="G187" i="4" a="1"/>
  <c r="G187" i="4" s="1"/>
  <c r="G165" i="4" a="1"/>
  <c r="G165" i="4" s="1"/>
  <c r="G169" i="4" a="1"/>
  <c r="G169" i="4" s="1"/>
  <c r="G90" i="4" a="1"/>
  <c r="G90" i="4" s="1"/>
  <c r="G82" i="4" a="1"/>
  <c r="G82" i="4" s="1"/>
  <c r="G74" i="4" a="1"/>
  <c r="G74" i="4" s="1"/>
  <c r="G71" i="4" a="1"/>
  <c r="G71" i="4" s="1"/>
  <c r="G89" i="4" a="1"/>
  <c r="G89" i="4" s="1"/>
  <c r="G77" i="4" a="1"/>
  <c r="G77" i="4" s="1"/>
  <c r="G41" i="4" a="1"/>
  <c r="G41" i="4" s="1"/>
  <c r="G21" i="4" a="1"/>
  <c r="G21" i="4" s="1"/>
  <c r="G131" i="4" a="1"/>
  <c r="G131" i="4" s="1"/>
  <c r="J131" i="4" s="1"/>
  <c r="G147" i="4" a="1"/>
  <c r="G147" i="4" s="1"/>
  <c r="J147" i="4" s="1"/>
  <c r="G163" i="4" a="1"/>
  <c r="G163" i="4" s="1"/>
  <c r="G175" i="4" a="1"/>
  <c r="G175" i="4" s="1"/>
  <c r="G183" i="4" a="1"/>
  <c r="G183" i="4" s="1"/>
  <c r="J183" i="4" s="1"/>
  <c r="G161" i="4" a="1"/>
  <c r="G161" i="4" s="1"/>
  <c r="G98" i="4" a="1"/>
  <c r="G98" i="4" s="1"/>
  <c r="G86" i="4" a="1"/>
  <c r="G86" i="4" s="1"/>
  <c r="G109" i="4" a="1"/>
  <c r="G109" i="4" s="1"/>
  <c r="G96" i="4" a="1"/>
  <c r="G96" i="4" s="1"/>
  <c r="G65" i="4" a="1"/>
  <c r="G65" i="4" s="1"/>
  <c r="G49" i="4" a="1"/>
  <c r="G49" i="4" s="1"/>
  <c r="G37" i="4" a="1"/>
  <c r="G37" i="4" s="1"/>
  <c r="J37" i="4" s="1"/>
  <c r="G17" i="4" a="1"/>
  <c r="G17" i="4" s="1"/>
  <c r="G115" i="4" a="1"/>
  <c r="G115" i="4" s="1"/>
  <c r="J115" i="4" s="1"/>
  <c r="G119" i="4" a="1"/>
  <c r="G119" i="4" s="1"/>
  <c r="G127" i="4" a="1"/>
  <c r="G127" i="4" s="1"/>
  <c r="J127" i="4" s="1"/>
  <c r="G167" i="4" a="1"/>
  <c r="G167" i="4" s="1"/>
  <c r="G39" i="4" a="1"/>
  <c r="G39" i="4" s="1"/>
  <c r="G94" i="4" a="1"/>
  <c r="G94" i="4" s="1"/>
  <c r="G78" i="4" a="1"/>
  <c r="G78" i="4" s="1"/>
  <c r="G62" i="4" a="1"/>
  <c r="G62" i="4" s="1"/>
  <c r="G54" i="4" a="1"/>
  <c r="G54" i="4" s="1"/>
  <c r="G50" i="4" a="1"/>
  <c r="G50" i="4" s="1"/>
  <c r="J50" i="4" s="1"/>
  <c r="G34" i="4" a="1"/>
  <c r="G34" i="4" s="1"/>
  <c r="G22" i="4" a="1"/>
  <c r="G22" i="4" s="1"/>
  <c r="G106" i="4" a="1"/>
  <c r="G106" i="4" s="1"/>
  <c r="G118" i="4" a="1"/>
  <c r="G118" i="4" s="1"/>
  <c r="G122" i="4" a="1"/>
  <c r="G122" i="4" s="1"/>
  <c r="G104" i="4" a="1"/>
  <c r="G104" i="4" s="1"/>
  <c r="G176" i="4" a="1"/>
  <c r="G176" i="4" s="1"/>
  <c r="G29" i="4" a="1"/>
  <c r="G29" i="4" s="1"/>
  <c r="G155" i="4" a="1"/>
  <c r="G155" i="4" s="1"/>
  <c r="G70" i="4" a="1"/>
  <c r="G70" i="4" s="1"/>
  <c r="G66" i="4" a="1"/>
  <c r="G66" i="4" s="1"/>
  <c r="G58" i="4" a="1"/>
  <c r="G58" i="4" s="1"/>
  <c r="G46" i="4" a="1"/>
  <c r="G46" i="4" s="1"/>
  <c r="J46" i="4" s="1"/>
  <c r="G30" i="4" a="1"/>
  <c r="G30" i="4" s="1"/>
  <c r="G18" i="4" a="1"/>
  <c r="G18" i="4" s="1"/>
  <c r="G126" i="4" a="1"/>
  <c r="G126" i="4" s="1"/>
  <c r="G186" i="4" a="1"/>
  <c r="G186" i="4" s="1"/>
  <c r="G190" i="4" a="1"/>
  <c r="G190" i="4" s="1"/>
  <c r="G114" i="4" a="1"/>
  <c r="G114" i="4" s="1"/>
  <c r="G162" i="4" a="1"/>
  <c r="G162" i="4" s="1"/>
  <c r="J162" i="4" s="1"/>
  <c r="G61" i="4" a="1"/>
  <c r="G61" i="4" s="1"/>
  <c r="G103" i="4" a="1"/>
  <c r="G103" i="4" s="1"/>
  <c r="G139" i="4" a="1"/>
  <c r="G139" i="4" s="1"/>
  <c r="G83" i="4" a="1"/>
  <c r="G83" i="4" s="1"/>
  <c r="G153" i="4" a="1"/>
  <c r="G153" i="4" s="1"/>
  <c r="G42" i="4" a="1"/>
  <c r="G42" i="4" s="1"/>
  <c r="G38" i="4" a="1"/>
  <c r="G38" i="4" s="1"/>
  <c r="G102" i="4" a="1"/>
  <c r="G102" i="4" s="1"/>
  <c r="G130" i="4" a="1"/>
  <c r="G130" i="4" s="1"/>
  <c r="G138" i="4" a="1"/>
  <c r="G138" i="4" s="1"/>
  <c r="J138" i="4" s="1"/>
  <c r="G146" i="4" a="1"/>
  <c r="G146" i="4" s="1"/>
  <c r="G150" i="4" a="1"/>
  <c r="G150" i="4" s="1"/>
  <c r="G154" i="4" a="1"/>
  <c r="G154" i="4" s="1"/>
  <c r="J154" i="4" s="1"/>
  <c r="G158" i="4" a="1"/>
  <c r="G158" i="4" s="1"/>
  <c r="J158" i="4" s="1"/>
  <c r="G170" i="4" a="1"/>
  <c r="G170" i="4" s="1"/>
  <c r="G174" i="4" a="1"/>
  <c r="G174" i="4" s="1"/>
  <c r="J174" i="4" s="1"/>
  <c r="G140" i="4" a="1"/>
  <c r="G140" i="4" s="1"/>
  <c r="G177" i="4" a="1"/>
  <c r="G177" i="4" s="1"/>
  <c r="G33" i="4" a="1"/>
  <c r="G33" i="4" s="1"/>
  <c r="G143" i="4" a="1"/>
  <c r="G143" i="4" s="1"/>
  <c r="G149" i="4" a="1"/>
  <c r="G149" i="4" s="1"/>
  <c r="G26" i="4" a="1"/>
  <c r="G26" i="4" s="1"/>
  <c r="G110" i="4" a="1"/>
  <c r="G110" i="4" s="1"/>
  <c r="G178" i="4" a="1"/>
  <c r="G178" i="4" s="1"/>
  <c r="G182" i="4" a="1"/>
  <c r="G182" i="4" s="1"/>
  <c r="J182" i="4" s="1"/>
  <c r="G134" i="4" a="1"/>
  <c r="G134" i="4" s="1"/>
  <c r="G166" i="4" a="1"/>
  <c r="G166" i="4" s="1"/>
  <c r="J166" i="4" s="1"/>
  <c r="G69" i="4" a="1"/>
  <c r="G69" i="4" s="1"/>
  <c r="G45" i="4" a="1"/>
  <c r="G45" i="4" s="1"/>
  <c r="G107" i="4" a="1"/>
  <c r="G107" i="4" s="1"/>
  <c r="G159" i="4" a="1"/>
  <c r="G159" i="4" s="1"/>
  <c r="G179" i="4" a="1"/>
  <c r="G179" i="4" s="1"/>
  <c r="J179" i="4" s="1"/>
  <c r="G43" i="4" a="1"/>
  <c r="G43" i="4" s="1"/>
  <c r="G133" i="4" a="1"/>
  <c r="G133" i="4" s="1"/>
  <c r="J133" i="4" s="1"/>
  <c r="G145" i="4" a="1"/>
  <c r="G145" i="4" s="1"/>
  <c r="G142" i="4" a="1"/>
  <c r="G142" i="4" s="1"/>
  <c r="J142" i="4" s="1"/>
  <c r="AJ672" i="1"/>
  <c r="AJ671" i="1"/>
  <c r="AK9" i="1"/>
  <c r="AK96" i="1" s="1"/>
  <c r="AR96" i="1" s="1"/>
  <c r="AJ825" i="1"/>
  <c r="AJ630" i="1"/>
  <c r="AJ739" i="1"/>
  <c r="AJ744" i="1"/>
  <c r="AJ771" i="1"/>
  <c r="AJ776" i="1"/>
  <c r="AJ506" i="1"/>
  <c r="AJ537" i="1"/>
  <c r="AJ545" i="1"/>
  <c r="AJ706" i="1"/>
  <c r="AJ801" i="1"/>
  <c r="AJ812" i="1"/>
  <c r="AJ874" i="1"/>
  <c r="AJ534" i="1"/>
  <c r="AJ656" i="1"/>
  <c r="AJ650" i="1"/>
  <c r="AJ831" i="1"/>
  <c r="AJ910" i="1"/>
  <c r="AJ629" i="1"/>
  <c r="AJ741" i="1"/>
  <c r="AJ755" i="1"/>
  <c r="AJ773" i="1"/>
  <c r="AJ533" i="1"/>
  <c r="AJ548" i="1"/>
  <c r="AJ715" i="1"/>
  <c r="AJ526" i="1"/>
  <c r="AJ680" i="1"/>
  <c r="AJ688" i="1"/>
  <c r="AJ604" i="1"/>
  <c r="AJ872" i="1"/>
  <c r="AJ531" i="1"/>
  <c r="AJ507" i="1"/>
  <c r="AJ598" i="1"/>
  <c r="AJ634" i="1"/>
  <c r="AJ696" i="1"/>
  <c r="AJ704" i="1"/>
  <c r="AJ846" i="1"/>
  <c r="AJ913" i="1"/>
  <c r="AJ558" i="1"/>
  <c r="AJ611" i="1"/>
  <c r="AJ633" i="1"/>
  <c r="AJ716" i="1"/>
  <c r="AJ769" i="1"/>
  <c r="AJ745" i="1"/>
  <c r="AJ902" i="1"/>
  <c r="AJ921" i="1"/>
  <c r="AJ926" i="1"/>
  <c r="AJ500" i="1"/>
  <c r="AJ806" i="1"/>
  <c r="AJ709" i="1"/>
  <c r="AJ781" i="1"/>
  <c r="AJ838" i="1"/>
  <c r="AJ638" i="1"/>
  <c r="AJ510" i="1"/>
  <c r="AJ606" i="1"/>
  <c r="AJ622" i="1"/>
  <c r="AJ761" i="1"/>
  <c r="AJ800" i="1"/>
  <c r="AJ627" i="1"/>
  <c r="AJ816" i="1"/>
  <c r="AJ550" i="1"/>
  <c r="AJ648" i="1"/>
  <c r="AJ894" i="1"/>
  <c r="AJ664" i="1"/>
  <c r="AJ865" i="1"/>
  <c r="AJ849" i="1"/>
  <c r="AJ603" i="1"/>
  <c r="AJ889" i="1"/>
  <c r="AJ870" i="1"/>
  <c r="AJ590" i="1"/>
  <c r="AJ626" i="1"/>
  <c r="AJ539" i="1"/>
  <c r="AJ785" i="1"/>
  <c r="AJ873" i="1"/>
  <c r="AJ632" i="1"/>
  <c r="AJ777" i="1"/>
  <c r="AJ824" i="1"/>
  <c r="AJ582" i="1"/>
  <c r="AJ712" i="1"/>
  <c r="AJ542" i="1"/>
  <c r="AJ881" i="1"/>
  <c r="AJ625" i="1"/>
  <c r="AJ862" i="1"/>
  <c r="AJ555" i="1"/>
  <c r="AJ515" i="1"/>
  <c r="AJ563" i="1"/>
  <c r="AJ753" i="1"/>
  <c r="AJ729" i="1"/>
  <c r="AJ737" i="1"/>
  <c r="AJ886" i="1"/>
  <c r="AJ536" i="1"/>
  <c r="AJ560" i="1"/>
  <c r="AJ569" i="1"/>
  <c r="AJ669" i="1"/>
  <c r="AJ620" i="1"/>
  <c r="AJ667" i="1"/>
  <c r="AJ718" i="1"/>
  <c r="AJ509" i="1"/>
  <c r="AJ517" i="1"/>
  <c r="AJ525" i="1"/>
  <c r="AJ565" i="1"/>
  <c r="AJ597" i="1"/>
  <c r="AJ637" i="1"/>
  <c r="AJ643" i="1"/>
  <c r="AJ658" i="1"/>
  <c r="AJ659" i="1"/>
  <c r="AJ690" i="1"/>
  <c r="AJ713" i="1"/>
  <c r="AJ734" i="1"/>
  <c r="AJ750" i="1"/>
  <c r="AJ782" i="1"/>
  <c r="AJ663" i="1"/>
  <c r="AJ689" i="1"/>
  <c r="AJ678" i="1"/>
  <c r="AJ789" i="1"/>
  <c r="AJ885" i="1"/>
  <c r="AJ821" i="1"/>
  <c r="AJ827" i="1"/>
  <c r="AJ815" i="1"/>
  <c r="AJ823" i="1"/>
  <c r="AJ830" i="1"/>
  <c r="AJ855" i="1"/>
  <c r="AJ904" i="1"/>
  <c r="AJ912" i="1"/>
  <c r="AJ920" i="1"/>
  <c r="AJ900" i="1"/>
  <c r="AJ911" i="1"/>
  <c r="AJ867" i="1"/>
  <c r="AJ892" i="1"/>
  <c r="AJ924" i="1"/>
  <c r="AJ802" i="1"/>
  <c r="AJ512" i="1"/>
  <c r="AJ528" i="1"/>
  <c r="AJ552" i="1"/>
  <c r="AJ577" i="1"/>
  <c r="AJ593" i="1"/>
  <c r="AJ609" i="1"/>
  <c r="AJ616" i="1"/>
  <c r="AJ617" i="1"/>
  <c r="AJ662" i="1"/>
  <c r="AJ654" i="1"/>
  <c r="AJ722" i="1"/>
  <c r="AJ635" i="1"/>
  <c r="AJ700" i="1"/>
  <c r="AJ719" i="1"/>
  <c r="AJ527" i="1"/>
  <c r="AJ621" i="1"/>
  <c r="AJ714" i="1"/>
  <c r="AJ738" i="1"/>
  <c r="AJ754" i="1"/>
  <c r="AJ770" i="1"/>
  <c r="AJ786" i="1"/>
  <c r="AJ657" i="1"/>
  <c r="AJ684" i="1"/>
  <c r="AJ695" i="1"/>
  <c r="AJ674" i="1"/>
  <c r="AJ697" i="1"/>
  <c r="AJ703" i="1"/>
  <c r="AJ795" i="1"/>
  <c r="AJ837" i="1"/>
  <c r="AJ840" i="1"/>
  <c r="AJ826" i="1"/>
  <c r="AJ848" i="1"/>
  <c r="AJ791" i="1"/>
  <c r="AJ814" i="1"/>
  <c r="AJ822" i="1"/>
  <c r="AJ863" i="1"/>
  <c r="AJ879" i="1"/>
  <c r="AJ887" i="1"/>
  <c r="AJ895" i="1"/>
  <c r="AJ919" i="1"/>
  <c r="AJ852" i="1"/>
  <c r="AJ860" i="1"/>
  <c r="AJ884" i="1"/>
  <c r="AJ916" i="1"/>
  <c r="AJ918" i="1"/>
  <c r="AJ576" i="1"/>
  <c r="AJ592" i="1"/>
  <c r="AJ601" i="1"/>
  <c r="AJ608" i="1"/>
  <c r="AJ693" i="1"/>
  <c r="AJ705" i="1"/>
  <c r="AJ711" i="1"/>
  <c r="AJ624" i="1"/>
  <c r="AJ636" i="1"/>
  <c r="AJ668" i="1"/>
  <c r="AJ723" i="1"/>
  <c r="AJ575" i="1"/>
  <c r="AJ618" i="1"/>
  <c r="AJ628" i="1"/>
  <c r="AJ699" i="1"/>
  <c r="AJ742" i="1"/>
  <c r="AJ758" i="1"/>
  <c r="AJ774" i="1"/>
  <c r="AJ793" i="1"/>
  <c r="AJ652" i="1"/>
  <c r="AJ670" i="1"/>
  <c r="AJ701" i="1"/>
  <c r="AJ721" i="1"/>
  <c r="AJ692" i="1"/>
  <c r="AJ805" i="1"/>
  <c r="AJ799" i="1"/>
  <c r="AJ808" i="1"/>
  <c r="AJ818" i="1"/>
  <c r="AJ864" i="1"/>
  <c r="AJ833" i="1"/>
  <c r="AJ836" i="1"/>
  <c r="AJ839" i="1"/>
  <c r="AJ871" i="1"/>
  <c r="AJ927" i="1"/>
  <c r="AJ851" i="1"/>
  <c r="AJ859" i="1"/>
  <c r="AJ883" i="1"/>
  <c r="AJ903" i="1"/>
  <c r="AJ907" i="1"/>
  <c r="AJ504" i="1"/>
  <c r="AJ514" i="1"/>
  <c r="AJ501" i="1"/>
  <c r="AJ520" i="1"/>
  <c r="AJ544" i="1"/>
  <c r="AJ585" i="1"/>
  <c r="AJ600" i="1"/>
  <c r="AJ641" i="1"/>
  <c r="AJ682" i="1"/>
  <c r="AJ541" i="1"/>
  <c r="AJ549" i="1"/>
  <c r="AJ589" i="1"/>
  <c r="AJ613" i="1"/>
  <c r="AJ649" i="1"/>
  <c r="AJ661" i="1"/>
  <c r="AJ673" i="1"/>
  <c r="AJ679" i="1"/>
  <c r="AJ599" i="1"/>
  <c r="AJ686" i="1"/>
  <c r="AJ691" i="1"/>
  <c r="AJ681" i="1"/>
  <c r="AJ694" i="1"/>
  <c r="AJ725" i="1"/>
  <c r="AJ730" i="1"/>
  <c r="AJ746" i="1"/>
  <c r="AJ762" i="1"/>
  <c r="AJ778" i="1"/>
  <c r="AJ666" i="1"/>
  <c r="AJ702" i="1"/>
  <c r="AJ788" i="1"/>
  <c r="AJ646" i="1"/>
  <c r="AJ660" i="1"/>
  <c r="AJ710" i="1"/>
  <c r="AJ726" i="1"/>
  <c r="AJ797" i="1"/>
  <c r="AJ792" i="1"/>
  <c r="AJ811" i="1"/>
  <c r="AJ819" i="1"/>
  <c r="AJ856" i="1"/>
  <c r="AJ893" i="1"/>
  <c r="AJ847" i="1"/>
  <c r="AJ844" i="1"/>
  <c r="AJ868" i="1"/>
  <c r="AJ595" i="1"/>
  <c r="AJ803" i="1"/>
  <c r="AJ794" i="1"/>
  <c r="AJ584" i="1"/>
  <c r="AJ571" i="1"/>
  <c r="AJ854" i="1"/>
  <c r="AJ505" i="1"/>
  <c r="AJ909" i="1"/>
  <c r="AJ783" i="1"/>
  <c r="AJ922" i="1"/>
  <c r="AJ861" i="1"/>
  <c r="AJ845" i="1"/>
  <c r="AJ882" i="1"/>
  <c r="AJ749" i="1"/>
  <c r="AJ516" i="1"/>
  <c r="AJ877" i="1"/>
  <c r="AJ596" i="1"/>
  <c r="AJ605" i="1"/>
  <c r="AJ586" i="1"/>
  <c r="AJ594" i="1"/>
  <c r="AJ553" i="1"/>
  <c r="AJ557" i="1"/>
  <c r="AJ835" i="1"/>
  <c r="AJ564" i="1"/>
  <c r="AJ502" i="1"/>
  <c r="AJ521" i="1"/>
  <c r="AJ602" i="1"/>
  <c r="AJ740" i="1"/>
  <c r="AJ607" i="1"/>
  <c r="AJ588" i="1"/>
  <c r="AJ765" i="1"/>
  <c r="AJ923" i="1"/>
  <c r="AJ813" i="1"/>
  <c r="AJ540" i="1"/>
  <c r="AJ511" i="1"/>
  <c r="AJ908" i="1"/>
  <c r="AJ735" i="1"/>
  <c r="AJ645" i="1"/>
  <c r="AJ639" i="1"/>
  <c r="AJ760" i="1"/>
  <c r="AJ530" i="1"/>
  <c r="AJ841" i="1"/>
  <c r="AJ614" i="1"/>
  <c r="AJ896" i="1"/>
  <c r="AJ732" i="1"/>
  <c r="AJ834" i="1"/>
  <c r="AJ897" i="1"/>
  <c r="AJ523" i="1"/>
  <c r="AJ579" i="1"/>
  <c r="AJ891" i="1"/>
  <c r="AJ665" i="1"/>
  <c r="AJ731" i="1"/>
  <c r="AJ828" i="1"/>
  <c r="AJ551" i="1"/>
  <c r="AJ768" i="1"/>
  <c r="AJ717" i="1"/>
  <c r="AJ890" i="1"/>
  <c r="AJ775" i="1"/>
  <c r="AJ707" i="1"/>
  <c r="AJ529" i="1"/>
  <c r="AJ561" i="1"/>
  <c r="AJ804" i="1"/>
  <c r="AJ747" i="1"/>
  <c r="AJ567" i="1"/>
  <c r="AJ522" i="1"/>
  <c r="AJ915" i="1"/>
  <c r="AJ772" i="1"/>
  <c r="AJ554" i="1"/>
  <c r="AJ583" i="1"/>
  <c r="AJ901" i="1"/>
  <c r="AJ562" i="1"/>
  <c r="AJ832" i="1"/>
  <c r="AJ566" i="1"/>
  <c r="AJ869" i="1"/>
  <c r="AJ538" i="1"/>
  <c r="AJ796" i="1"/>
  <c r="AJ532" i="1"/>
  <c r="AJ655" i="1"/>
  <c r="AJ798" i="1"/>
  <c r="AJ790" i="1"/>
  <c r="AJ767" i="1"/>
  <c r="AJ687" i="1"/>
  <c r="AJ807" i="1"/>
  <c r="AJ866" i="1"/>
  <c r="AJ720" i="1"/>
  <c r="AJ570" i="1"/>
  <c r="AJ850" i="1"/>
  <c r="AJ784" i="1"/>
  <c r="AJ780" i="1"/>
  <c r="AJ591" i="1"/>
  <c r="AJ653" i="1"/>
  <c r="AJ817" i="1"/>
  <c r="AJ547" i="1"/>
  <c r="AJ568" i="1"/>
  <c r="AJ736" i="1"/>
  <c r="AJ513" i="1"/>
  <c r="AJ809" i="1"/>
  <c r="AJ573" i="1"/>
  <c r="AJ820" i="1"/>
  <c r="AJ581" i="1"/>
  <c r="AJ875" i="1"/>
  <c r="AJ779" i="1"/>
  <c r="AJ925" i="1"/>
  <c r="AJ727" i="1"/>
  <c r="AJ644" i="1"/>
  <c r="AJ876" i="1"/>
  <c r="AJ898" i="1"/>
  <c r="AJ724" i="1"/>
  <c r="AJ580" i="1"/>
  <c r="AJ853" i="1"/>
  <c r="AJ519" i="1"/>
  <c r="AJ857" i="1"/>
  <c r="AJ842" i="1"/>
  <c r="AJ631" i="1"/>
  <c r="AJ888" i="1"/>
  <c r="AJ572" i="1"/>
  <c r="AJ728" i="1"/>
  <c r="AJ917" i="1"/>
  <c r="AJ810" i="1"/>
  <c r="AJ574" i="1"/>
  <c r="AJ905" i="1"/>
  <c r="AJ683" i="1"/>
  <c r="AJ642" i="1"/>
  <c r="AJ914" i="1"/>
  <c r="AJ764" i="1"/>
  <c r="AJ578" i="1"/>
  <c r="AJ878" i="1"/>
  <c r="AJ619" i="1"/>
  <c r="AJ640" i="1"/>
  <c r="AJ612" i="1"/>
  <c r="AJ756" i="1"/>
  <c r="AJ535" i="1"/>
  <c r="AJ543" i="1"/>
  <c r="AJ763" i="1"/>
  <c r="AJ651" i="1"/>
  <c r="AJ743" i="1"/>
  <c r="AJ899" i="1"/>
  <c r="AJ733" i="1"/>
  <c r="AJ559" i="1"/>
  <c r="AJ677" i="1"/>
  <c r="AJ685" i="1"/>
  <c r="AJ752" i="1"/>
  <c r="AJ787" i="1"/>
  <c r="AJ623" i="1"/>
  <c r="AJ906" i="1"/>
  <c r="AJ675" i="1"/>
  <c r="AJ508" i="1"/>
  <c r="AJ676" i="1"/>
  <c r="AJ880" i="1"/>
  <c r="AJ556" i="1"/>
  <c r="AJ615" i="1"/>
  <c r="AJ759" i="1"/>
  <c r="AJ546" i="1"/>
  <c r="AJ757" i="1"/>
  <c r="AJ698" i="1"/>
  <c r="AJ610" i="1"/>
  <c r="AJ524" i="1"/>
  <c r="AJ843" i="1"/>
  <c r="AJ503" i="1"/>
  <c r="AJ858" i="1"/>
  <c r="AJ829" i="1"/>
  <c r="AJ518" i="1"/>
  <c r="AJ751" i="1"/>
  <c r="AJ748" i="1"/>
  <c r="AI451" i="1"/>
  <c r="AJ451" i="1" s="1"/>
  <c r="AI443" i="1"/>
  <c r="AI435" i="1"/>
  <c r="AI411" i="1"/>
  <c r="AJ411" i="1" s="1"/>
  <c r="AI379" i="1"/>
  <c r="AJ379" i="1" s="1"/>
  <c r="AI351" i="1"/>
  <c r="AI303" i="1"/>
  <c r="AJ303" i="1" s="1"/>
  <c r="AI223" i="1"/>
  <c r="AI281" i="1"/>
  <c r="AJ281" i="1" s="1"/>
  <c r="AI273" i="1"/>
  <c r="AJ273" i="1" s="1"/>
  <c r="AI257" i="1"/>
  <c r="AI272" i="1"/>
  <c r="AJ272" i="1" s="1"/>
  <c r="AI260" i="1"/>
  <c r="AJ260" i="1" s="1"/>
  <c r="AI256" i="1"/>
  <c r="AJ256" i="1" s="1"/>
  <c r="AI240" i="1"/>
  <c r="AJ240" i="1" s="1"/>
  <c r="AI228" i="1"/>
  <c r="AJ228" i="1" s="1"/>
  <c r="AI220" i="1"/>
  <c r="AJ220" i="1" s="1"/>
  <c r="AI216" i="1"/>
  <c r="AJ216" i="1" s="1"/>
  <c r="AI208" i="1"/>
  <c r="AI200" i="1"/>
  <c r="AJ200" i="1" s="1"/>
  <c r="AI192" i="1"/>
  <c r="AJ192" i="1" s="1"/>
  <c r="AI184" i="1"/>
  <c r="AJ184" i="1" s="1"/>
  <c r="AI176" i="1"/>
  <c r="AI160" i="1"/>
  <c r="AJ160" i="1" s="1"/>
  <c r="AI136" i="1"/>
  <c r="AH12" i="4" a="1"/>
  <c r="AH12" i="4" s="1"/>
  <c r="AK14" i="4" a="1"/>
  <c r="AK14" i="4" s="1"/>
  <c r="AH17" i="4" a="1"/>
  <c r="AH17" i="4" s="1"/>
  <c r="AF23" i="4" a="1"/>
  <c r="AF23" i="4" s="1"/>
  <c r="AJ25" i="4" a="1"/>
  <c r="AJ25" i="4" s="1"/>
  <c r="AK28" i="4" a="1"/>
  <c r="AK28" i="4" s="1"/>
  <c r="AH31" i="4" a="1"/>
  <c r="AH31" i="4" s="1"/>
  <c r="AF34" i="4" a="1"/>
  <c r="AF34" i="4" s="1"/>
  <c r="AJ36" i="4" a="1"/>
  <c r="AJ36" i="4" s="1"/>
  <c r="AK38" i="4" a="1"/>
  <c r="AK38" i="4" s="1"/>
  <c r="AK40" i="4" a="1"/>
  <c r="AK40" i="4" s="1"/>
  <c r="AG44" i="4" a="1"/>
  <c r="AG44" i="4" s="1"/>
  <c r="AG46" i="4" a="1"/>
  <c r="AG46" i="4" s="1"/>
  <c r="AF49" i="4" a="1"/>
  <c r="AF49" i="4" s="1"/>
  <c r="AH54" i="4" a="1"/>
  <c r="AH54" i="4" s="1"/>
  <c r="AK56" i="4" a="1"/>
  <c r="AK56" i="4" s="1"/>
  <c r="AK59" i="4" a="1"/>
  <c r="AK59" i="4" s="1"/>
  <c r="AF63" i="4" a="1"/>
  <c r="AF63" i="4" s="1"/>
  <c r="AF69" i="4" a="1"/>
  <c r="AF69" i="4" s="1"/>
  <c r="AJ71" i="4" a="1"/>
  <c r="AJ71" i="4" s="1"/>
  <c r="AH74" i="4" a="1"/>
  <c r="AH74" i="4" s="1"/>
  <c r="AF77" i="4" a="1"/>
  <c r="AF77" i="4" s="1"/>
  <c r="AJ79" i="4" a="1"/>
  <c r="AJ79" i="4" s="1"/>
  <c r="AH82" i="4" a="1"/>
  <c r="AH82" i="4" s="1"/>
  <c r="AF85" i="4" a="1"/>
  <c r="AF85" i="4" s="1"/>
  <c r="AJ87" i="4" a="1"/>
  <c r="AJ87" i="4" s="1"/>
  <c r="AH90" i="4" a="1"/>
  <c r="AH90" i="4" s="1"/>
  <c r="AF93" i="4" a="1"/>
  <c r="AF93" i="4" s="1"/>
  <c r="AJ95" i="4" a="1"/>
  <c r="AJ95" i="4" s="1"/>
  <c r="AH98" i="4" a="1"/>
  <c r="AH98" i="4" s="1"/>
  <c r="AF101" i="4" a="1"/>
  <c r="AF101" i="4" s="1"/>
  <c r="AJ103" i="4" a="1"/>
  <c r="AJ103" i="4" s="1"/>
  <c r="AH106" i="4" a="1"/>
  <c r="AH106" i="4" s="1"/>
  <c r="AF109" i="4" a="1"/>
  <c r="AF109" i="4" s="1"/>
  <c r="AJ111" i="4" a="1"/>
  <c r="AJ111" i="4" s="1"/>
  <c r="AH114" i="4" a="1"/>
  <c r="AH114" i="4" s="1"/>
  <c r="AF117" i="4" a="1"/>
  <c r="AF117" i="4" s="1"/>
  <c r="AJ119" i="4" a="1"/>
  <c r="AJ119" i="4" s="1"/>
  <c r="AH122" i="4" a="1"/>
  <c r="AH122" i="4" s="1"/>
  <c r="AF125" i="4" a="1"/>
  <c r="AF125" i="4" s="1"/>
  <c r="AF127" i="4" a="1"/>
  <c r="AF127" i="4" s="1"/>
  <c r="AF130" i="4" a="1"/>
  <c r="AF130" i="4" s="1"/>
  <c r="AG133" i="4" a="1"/>
  <c r="AG133" i="4" s="1"/>
  <c r="AG138" i="4" a="1"/>
  <c r="AG138" i="4" s="1"/>
  <c r="AK140" i="4" a="1"/>
  <c r="AK140" i="4" s="1"/>
  <c r="AG146" i="4" a="1"/>
  <c r="AG146" i="4" s="1"/>
  <c r="AK148" i="4" a="1"/>
  <c r="AK148" i="4" s="1"/>
  <c r="AG154" i="4" a="1"/>
  <c r="AG154" i="4" s="1"/>
  <c r="AK156" i="4" a="1"/>
  <c r="AK156" i="4" s="1"/>
  <c r="AG162" i="4" a="1"/>
  <c r="AG162" i="4" s="1"/>
  <c r="AK164" i="4" a="1"/>
  <c r="AK164" i="4" s="1"/>
  <c r="AG170" i="4" a="1"/>
  <c r="AG170" i="4" s="1"/>
  <c r="AK172" i="4" a="1"/>
  <c r="AK172" i="4" s="1"/>
  <c r="AG178" i="4" a="1"/>
  <c r="AG178" i="4" s="1"/>
  <c r="AK180" i="4" a="1"/>
  <c r="AK180" i="4" s="1"/>
  <c r="AG186" i="4" a="1"/>
  <c r="AG186" i="4" s="1"/>
  <c r="AF17" i="4" a="1"/>
  <c r="AF17" i="4" s="1"/>
  <c r="AF19" i="4" a="1"/>
  <c r="AF19" i="4" s="1"/>
  <c r="AG22" i="4" a="1"/>
  <c r="AG22" i="4" s="1"/>
  <c r="AG25" i="4" a="1"/>
  <c r="AG25" i="4" s="1"/>
  <c r="AH28" i="4" a="1"/>
  <c r="AH28" i="4" s="1"/>
  <c r="AF31" i="4" a="1"/>
  <c r="AF31" i="4" s="1"/>
  <c r="AJ33" i="4" a="1"/>
  <c r="AJ33" i="4" s="1"/>
  <c r="AH36" i="4" a="1"/>
  <c r="AH36" i="4" s="1"/>
  <c r="AH41" i="4" a="1"/>
  <c r="AH41" i="4" s="1"/>
  <c r="AK43" i="4" a="1"/>
  <c r="AK43" i="4" s="1"/>
  <c r="AK45" i="4" a="1"/>
  <c r="AK45" i="4" s="1"/>
  <c r="AG49" i="4" a="1"/>
  <c r="AG49" i="4" s="1"/>
  <c r="AG51" i="4" a="1"/>
  <c r="AG51" i="4" s="1"/>
  <c r="AF59" i="4" a="1"/>
  <c r="AF59" i="4" s="1"/>
  <c r="AF62" i="4" a="1"/>
  <c r="AF62" i="4" s="1"/>
  <c r="AF65" i="4" a="1"/>
  <c r="AF65" i="4" s="1"/>
  <c r="AH66" i="4" a="1"/>
  <c r="AH66" i="4" s="1"/>
  <c r="AJ67" i="4" a="1"/>
  <c r="AJ67" i="4" s="1"/>
  <c r="AG69" i="4" a="1"/>
  <c r="AG69" i="4" s="1"/>
  <c r="AK71" i="4" a="1"/>
  <c r="AK71" i="4" s="1"/>
  <c r="AG77" i="4" a="1"/>
  <c r="AG77" i="4" s="1"/>
  <c r="AK79" i="4" a="1"/>
  <c r="AK79" i="4" s="1"/>
  <c r="AG85" i="4" a="1"/>
  <c r="AG85" i="4" s="1"/>
  <c r="AK87" i="4" a="1"/>
  <c r="AK87" i="4" s="1"/>
  <c r="AG93" i="4" a="1"/>
  <c r="AG93" i="4" s="1"/>
  <c r="AK95" i="4" a="1"/>
  <c r="AK95" i="4" s="1"/>
  <c r="AG101" i="4" a="1"/>
  <c r="AG101" i="4" s="1"/>
  <c r="AK103" i="4" a="1"/>
  <c r="AK103" i="4" s="1"/>
  <c r="AG109" i="4" a="1"/>
  <c r="AG109" i="4" s="1"/>
  <c r="AK111" i="4" a="1"/>
  <c r="AK111" i="4" s="1"/>
  <c r="AG117" i="4" a="1"/>
  <c r="AG117" i="4" s="1"/>
  <c r="AK119" i="4" a="1"/>
  <c r="AK119" i="4" s="1"/>
  <c r="AG125" i="4" a="1"/>
  <c r="AG125" i="4" s="1"/>
  <c r="AJ127" i="4" a="1"/>
  <c r="AJ127" i="4" s="1"/>
  <c r="AJ129" i="4" a="1"/>
  <c r="AJ129" i="4" s="1"/>
  <c r="AJ132" i="4" a="1"/>
  <c r="AJ132" i="4" s="1"/>
  <c r="AG136" i="4" a="1"/>
  <c r="AG136" i="4" s="1"/>
  <c r="AK138" i="4" a="1"/>
  <c r="AK138" i="4" s="1"/>
  <c r="AG144" i="4" a="1"/>
  <c r="AG144" i="4" s="1"/>
  <c r="AK146" i="4" a="1"/>
  <c r="AK146" i="4" s="1"/>
  <c r="AG152" i="4" a="1"/>
  <c r="AG152" i="4" s="1"/>
  <c r="AK154" i="4" a="1"/>
  <c r="AK154" i="4" s="1"/>
  <c r="AG160" i="4" a="1"/>
  <c r="AG160" i="4" s="1"/>
  <c r="AG16" i="4" a="1"/>
  <c r="AG16" i="4" s="1"/>
  <c r="AH23" i="4" a="1"/>
  <c r="AH23" i="4" s="1"/>
  <c r="AJ31" i="4" a="1"/>
  <c r="AJ31" i="4" s="1"/>
  <c r="AF37" i="4" a="1"/>
  <c r="AF37" i="4" s="1"/>
  <c r="AG43" i="4" a="1"/>
  <c r="AG43" i="4" s="1"/>
  <c r="AF47" i="4" a="1"/>
  <c r="AF47" i="4" s="1"/>
  <c r="AJ16" i="4" a="1"/>
  <c r="AJ16" i="4" s="1"/>
  <c r="AJ21" i="4" a="1"/>
  <c r="AJ21" i="4" s="1"/>
  <c r="AK26" i="4" a="1"/>
  <c r="AK26" i="4" s="1"/>
  <c r="AG31" i="4" a="1"/>
  <c r="AG31" i="4" s="1"/>
  <c r="AH47" i="4" a="1"/>
  <c r="AH47" i="4" s="1"/>
  <c r="AG54" i="4" a="1"/>
  <c r="AG54" i="4" s="1"/>
  <c r="AG58" i="4" a="1"/>
  <c r="AG58" i="4" s="1"/>
  <c r="AG62" i="4" a="1"/>
  <c r="AG62" i="4" s="1"/>
  <c r="AJ73" i="4" a="1"/>
  <c r="AJ73" i="4" s="1"/>
  <c r="AH78" i="4" a="1"/>
  <c r="AH78" i="4" s="1"/>
  <c r="AJ83" i="4" a="1"/>
  <c r="AJ83" i="4" s="1"/>
  <c r="AF89" i="4" a="1"/>
  <c r="AF89" i="4" s="1"/>
  <c r="AH94" i="4" a="1"/>
  <c r="AH94" i="4" s="1"/>
  <c r="AJ99" i="4" a="1"/>
  <c r="AJ99" i="4" s="1"/>
  <c r="AJ13" i="4" a="1"/>
  <c r="AJ13" i="4" s="1"/>
  <c r="AK17" i="4" a="1"/>
  <c r="AK17" i="4" s="1"/>
  <c r="AK21" i="4" a="1"/>
  <c r="AK21" i="4" s="1"/>
  <c r="AF27" i="4" a="1"/>
  <c r="AF27" i="4" s="1"/>
  <c r="AH33" i="4" a="1"/>
  <c r="AH33" i="4" s="1"/>
  <c r="AJ38" i="4" a="1"/>
  <c r="AJ38" i="4" s="1"/>
  <c r="AG17" i="4" a="1"/>
  <c r="AG17" i="4" s="1"/>
  <c r="AK33" i="4" a="1"/>
  <c r="AK33" i="4" s="1"/>
  <c r="AK49" i="4" a="1"/>
  <c r="AK49" i="4" s="1"/>
  <c r="AJ57" i="4" a="1"/>
  <c r="AJ57" i="4" s="1"/>
  <c r="AK62" i="4" a="1"/>
  <c r="AK62" i="4" s="1"/>
  <c r="AF76" i="4" a="1"/>
  <c r="AF76" i="4" s="1"/>
  <c r="AK85" i="4" a="1"/>
  <c r="AK85" i="4" s="1"/>
  <c r="AJ91" i="4" a="1"/>
  <c r="AJ91" i="4" s="1"/>
  <c r="AG97" i="4" a="1"/>
  <c r="AG97" i="4" s="1"/>
  <c r="AG106" i="4" a="1"/>
  <c r="AG106" i="4" s="1"/>
  <c r="AK116" i="4" a="1"/>
  <c r="AK116" i="4" s="1"/>
  <c r="AG122" i="4" a="1"/>
  <c r="AG122" i="4" s="1"/>
  <c r="AH135" i="4" a="1"/>
  <c r="AH135" i="4" s="1"/>
  <c r="AJ140" i="4" a="1"/>
  <c r="AJ140" i="4" s="1"/>
  <c r="AF146" i="4" a="1"/>
  <c r="AF146" i="4" s="1"/>
  <c r="AH151" i="4" a="1"/>
  <c r="AH151" i="4" s="1"/>
  <c r="AJ156" i="4" a="1"/>
  <c r="AJ156" i="4" s="1"/>
  <c r="AF162" i="4" a="1"/>
  <c r="AF162" i="4" s="1"/>
  <c r="AG167" i="4" a="1"/>
  <c r="AG167" i="4" s="1"/>
  <c r="AF170" i="4" a="1"/>
  <c r="AF170" i="4" s="1"/>
  <c r="AF173" i="4" a="1"/>
  <c r="AF173" i="4" s="1"/>
  <c r="AK177" i="4" a="1"/>
  <c r="AK177" i="4" s="1"/>
  <c r="AJ180" i="4" a="1"/>
  <c r="AJ180" i="4" s="1"/>
  <c r="AJ183" i="4" a="1"/>
  <c r="AJ183" i="4" s="1"/>
  <c r="AG188" i="4" a="1"/>
  <c r="AG188" i="4" s="1"/>
  <c r="AJ190" i="4" a="1"/>
  <c r="AJ190" i="4" s="1"/>
  <c r="AG18" i="4" a="1"/>
  <c r="AG18" i="4" s="1"/>
  <c r="AK53" i="4" a="1"/>
  <c r="AK53" i="4" s="1"/>
  <c r="AH63" i="4" a="1"/>
  <c r="AH63" i="4" s="1"/>
  <c r="AG68" i="4" a="1"/>
  <c r="AG68" i="4" s="1"/>
  <c r="AG83" i="4" a="1"/>
  <c r="AG83" i="4" s="1"/>
  <c r="AG89" i="4" a="1"/>
  <c r="AG89" i="4" s="1"/>
  <c r="AJ97" i="4" a="1"/>
  <c r="AJ97" i="4" s="1"/>
  <c r="AK110" i="4" a="1"/>
  <c r="AK110" i="4" s="1"/>
  <c r="AG116" i="4" a="1"/>
  <c r="AG116" i="4" s="1"/>
  <c r="AK127" i="4" a="1"/>
  <c r="AK127" i="4" s="1"/>
  <c r="AK132" i="4" a="1"/>
  <c r="AK132" i="4" s="1"/>
  <c r="AK137" i="4" a="1"/>
  <c r="AK137" i="4" s="1"/>
  <c r="AG143" i="4" a="1"/>
  <c r="AG143" i="4" s="1"/>
  <c r="AK153" i="4" a="1"/>
  <c r="AK153" i="4" s="1"/>
  <c r="AG159" i="4" a="1"/>
  <c r="AG159" i="4" s="1"/>
  <c r="AH167" i="4" a="1"/>
  <c r="AH167" i="4" s="1"/>
  <c r="AH170" i="4" a="1"/>
  <c r="AH170" i="4" s="1"/>
  <c r="AG175" i="4" a="1"/>
  <c r="AG175" i="4" s="1"/>
  <c r="AF178" i="4" a="1"/>
  <c r="AF178" i="4" s="1"/>
  <c r="AF181" i="4" a="1"/>
  <c r="AF181" i="4" s="1"/>
  <c r="AK185" i="4" a="1"/>
  <c r="AK185" i="4" s="1"/>
  <c r="AK188" i="4" a="1"/>
  <c r="AK188" i="4" s="1"/>
  <c r="AK190" i="4" a="1"/>
  <c r="AK190" i="4" s="1"/>
  <c r="AF11" i="4" a="1"/>
  <c r="AF11" i="4" s="1"/>
  <c r="AK35" i="4" a="1"/>
  <c r="AK35" i="4" s="1"/>
  <c r="AH50" i="4" a="1"/>
  <c r="AH50" i="4" s="1"/>
  <c r="AK60" i="4" a="1"/>
  <c r="AK60" i="4" s="1"/>
  <c r="AF72" i="4" a="1"/>
  <c r="AF72" i="4" s="1"/>
  <c r="AF81" i="4" a="1"/>
  <c r="AF81" i="4" s="1"/>
  <c r="AH102" i="4" a="1"/>
  <c r="AH102" i="4" s="1"/>
  <c r="AK107" i="4" a="1"/>
  <c r="AK107" i="4" s="1"/>
  <c r="AG113" i="4" a="1"/>
  <c r="AG113" i="4" s="1"/>
  <c r="AK123" i="4" a="1"/>
  <c r="AK123" i="4" s="1"/>
  <c r="AF128" i="4" a="1"/>
  <c r="AF128" i="4" s="1"/>
  <c r="AF132" i="4" a="1"/>
  <c r="AF132" i="4" s="1"/>
  <c r="AF137" i="4" a="1"/>
  <c r="AF137" i="4" s="1"/>
  <c r="AH142" i="4" a="1"/>
  <c r="AH142" i="4" s="1"/>
  <c r="AJ147" i="4" a="1"/>
  <c r="AJ147" i="4" s="1"/>
  <c r="AF153" i="4" a="1"/>
  <c r="AF153" i="4" s="1"/>
  <c r="AH158" i="4" a="1"/>
  <c r="AH158" i="4" s="1"/>
  <c r="AH163" i="4" a="1"/>
  <c r="AH163" i="4" s="1"/>
  <c r="AG166" i="4" a="1"/>
  <c r="AG166" i="4" s="1"/>
  <c r="AF169" i="4" a="1"/>
  <c r="AF169" i="4" s="1"/>
  <c r="AF174" i="4" a="1"/>
  <c r="AF174" i="4" s="1"/>
  <c r="AK176" i="4" a="1"/>
  <c r="AK176" i="4" s="1"/>
  <c r="AJ179" i="4" a="1"/>
  <c r="AJ179" i="4" s="1"/>
  <c r="AJ184" i="4" a="1"/>
  <c r="AJ184" i="4" s="1"/>
  <c r="AH187" i="4" a="1"/>
  <c r="AH187" i="4" s="1"/>
  <c r="AF190" i="4" a="1"/>
  <c r="AF190" i="4" s="1"/>
  <c r="AK50" i="4" a="1"/>
  <c r="AK50" i="4" s="1"/>
  <c r="AJ74" i="4" a="1"/>
  <c r="AJ74" i="4" s="1"/>
  <c r="AG124" i="4" a="1"/>
  <c r="AG124" i="4" s="1"/>
  <c r="AK161" i="4" a="1"/>
  <c r="AK161" i="4" s="1"/>
  <c r="AH176" i="4" a="1"/>
  <c r="AH176" i="4" s="1"/>
  <c r="AJ189" i="4" a="1"/>
  <c r="AJ189" i="4" s="1"/>
  <c r="AK51" i="4" a="1"/>
  <c r="AK51" i="4" s="1"/>
  <c r="AG71" i="4" a="1"/>
  <c r="AG71" i="4" s="1"/>
  <c r="AG98" i="4" a="1"/>
  <c r="AG98" i="4" s="1"/>
  <c r="AF121" i="4" a="1"/>
  <c r="AF121" i="4" s="1"/>
  <c r="AH137" i="4" a="1"/>
  <c r="AH137" i="4" s="1"/>
  <c r="AJ158" i="4" a="1"/>
  <c r="AJ158" i="4" s="1"/>
  <c r="AG174" i="4" a="1"/>
  <c r="AG174" i="4" s="1"/>
  <c r="AK67" i="4" a="1"/>
  <c r="AK67" i="4" s="1"/>
  <c r="AF105" i="4" a="1"/>
  <c r="AF105" i="4" s="1"/>
  <c r="AH126" i="4" a="1"/>
  <c r="AH126" i="4" s="1"/>
  <c r="AG151" i="4" a="1"/>
  <c r="AG151" i="4" s="1"/>
  <c r="AG169" i="4" a="1"/>
  <c r="AG169" i="4" s="1"/>
  <c r="AH183" i="4" a="1"/>
  <c r="AH183" i="4" s="1"/>
  <c r="AK10" i="4" a="1"/>
  <c r="AK10" i="4" s="1"/>
  <c r="AK68" i="4" a="1"/>
  <c r="AK68" i="4" s="1"/>
  <c r="AK160" i="4" a="1"/>
  <c r="AK160" i="4" s="1"/>
  <c r="AG164" i="4" a="1"/>
  <c r="AG164" i="4" s="1"/>
  <c r="AH152" i="4" a="1"/>
  <c r="AH152" i="4" s="1"/>
  <c r="AF41" i="4" a="1"/>
  <c r="AF41" i="4" s="1"/>
  <c r="AK12" i="4" a="1"/>
  <c r="AK12" i="4" s="1"/>
  <c r="AH15" i="4" a="1"/>
  <c r="AH15" i="4" s="1"/>
  <c r="AH18" i="4" a="1"/>
  <c r="AH18" i="4" s="1"/>
  <c r="AH21" i="4" a="1"/>
  <c r="AH21" i="4" s="1"/>
  <c r="AG26" i="4" a="1"/>
  <c r="AG26" i="4" s="1"/>
  <c r="AH29" i="4" a="1"/>
  <c r="AH29" i="4" s="1"/>
  <c r="AK31" i="4" a="1"/>
  <c r="AK31" i="4" s="1"/>
  <c r="AG37" i="4" a="1"/>
  <c r="AG37" i="4" s="1"/>
  <c r="AH39" i="4" a="1"/>
  <c r="AH39" i="4" s="1"/>
  <c r="AK41" i="4" a="1"/>
  <c r="AK41" i="4" s="1"/>
  <c r="AJ44" i="4" a="1"/>
  <c r="AJ44" i="4" s="1"/>
  <c r="AJ46" i="4" a="1"/>
  <c r="AJ46" i="4" s="1"/>
  <c r="AF50" i="4" a="1"/>
  <c r="AF50" i="4" s="1"/>
  <c r="AF52" i="4" a="1"/>
  <c r="AF52" i="4" s="1"/>
  <c r="AH55" i="4" a="1"/>
  <c r="AH55" i="4" s="1"/>
  <c r="AH57" i="4" a="1"/>
  <c r="AH57" i="4" s="1"/>
  <c r="AG72" i="4" a="1"/>
  <c r="AG72" i="4" s="1"/>
  <c r="AK74" i="4" a="1"/>
  <c r="AK74" i="4" s="1"/>
  <c r="AG80" i="4" a="1"/>
  <c r="AG80" i="4" s="1"/>
  <c r="AK82" i="4" a="1"/>
  <c r="AK82" i="4" s="1"/>
  <c r="AG88" i="4" a="1"/>
  <c r="AG88" i="4" s="1"/>
  <c r="AK90" i="4" a="1"/>
  <c r="AK90" i="4" s="1"/>
  <c r="AG96" i="4" a="1"/>
  <c r="AG96" i="4" s="1"/>
  <c r="AK98" i="4" a="1"/>
  <c r="AK98" i="4" s="1"/>
  <c r="AG104" i="4" a="1"/>
  <c r="AG104" i="4" s="1"/>
  <c r="AK106" i="4" a="1"/>
  <c r="AK106" i="4" s="1"/>
  <c r="AG112" i="4" a="1"/>
  <c r="AG112" i="4" s="1"/>
  <c r="AK114" i="4" a="1"/>
  <c r="AK114" i="4" s="1"/>
  <c r="AG120" i="4" a="1"/>
  <c r="AG120" i="4" s="1"/>
  <c r="AK122" i="4" a="1"/>
  <c r="AK122" i="4" s="1"/>
  <c r="AJ130" i="4" a="1"/>
  <c r="AJ130" i="4" s="1"/>
  <c r="AF134" i="4" a="1"/>
  <c r="AF134" i="4" s="1"/>
  <c r="AF136" i="4" a="1"/>
  <c r="AF136" i="4" s="1"/>
  <c r="AJ138" i="4" a="1"/>
  <c r="AJ138" i="4" s="1"/>
  <c r="AH141" i="4" a="1"/>
  <c r="AH141" i="4" s="1"/>
  <c r="AF144" i="4" a="1"/>
  <c r="AF144" i="4" s="1"/>
  <c r="AJ146" i="4" a="1"/>
  <c r="AJ146" i="4" s="1"/>
  <c r="AH149" i="4" a="1"/>
  <c r="AH149" i="4" s="1"/>
  <c r="AF152" i="4" a="1"/>
  <c r="AF152" i="4" s="1"/>
  <c r="AJ154" i="4" a="1"/>
  <c r="AJ154" i="4" s="1"/>
  <c r="AH157" i="4" a="1"/>
  <c r="AH157" i="4" s="1"/>
  <c r="AF160" i="4" a="1"/>
  <c r="AF160" i="4" s="1"/>
  <c r="AJ162" i="4" a="1"/>
  <c r="AJ162" i="4" s="1"/>
  <c r="AH165" i="4" a="1"/>
  <c r="AH165" i="4" s="1"/>
  <c r="AF168" i="4" a="1"/>
  <c r="AF168" i="4" s="1"/>
  <c r="AJ170" i="4" a="1"/>
  <c r="AJ170" i="4" s="1"/>
  <c r="AH173" i="4" a="1"/>
  <c r="AH173" i="4" s="1"/>
  <c r="AF176" i="4" a="1"/>
  <c r="AF176" i="4" s="1"/>
  <c r="AJ178" i="4" a="1"/>
  <c r="AJ178" i="4" s="1"/>
  <c r="AH181" i="4" a="1"/>
  <c r="AH181" i="4" s="1"/>
  <c r="AF184" i="4" a="1"/>
  <c r="AF184" i="4" s="1"/>
  <c r="AJ186" i="4" a="1"/>
  <c r="AJ186" i="4" s="1"/>
  <c r="AF15" i="4" a="1"/>
  <c r="AF15" i="4" s="1"/>
  <c r="AF20" i="4" a="1"/>
  <c r="AF20" i="4" s="1"/>
  <c r="AG23" i="4" a="1"/>
  <c r="AG23" i="4" s="1"/>
  <c r="AK25" i="4" a="1"/>
  <c r="AK25" i="4" s="1"/>
  <c r="AG34" i="4" a="1"/>
  <c r="AG34" i="4" s="1"/>
  <c r="AK36" i="4" a="1"/>
  <c r="AK36" i="4" s="1"/>
  <c r="AF39" i="4" a="1"/>
  <c r="AF39" i="4" s="1"/>
  <c r="AH42" i="4" a="1"/>
  <c r="AH42" i="4" s="1"/>
  <c r="AH44" i="4" a="1"/>
  <c r="AH44" i="4" s="1"/>
  <c r="AK46" i="4" a="1"/>
  <c r="AK46" i="4" s="1"/>
  <c r="AJ49" i="4" a="1"/>
  <c r="AJ49" i="4" s="1"/>
  <c r="AG52" i="4" a="1"/>
  <c r="AG52" i="4" s="1"/>
  <c r="AF55" i="4" a="1"/>
  <c r="AF55" i="4" s="1"/>
  <c r="AH65" i="4" a="1"/>
  <c r="AH65" i="4" s="1"/>
  <c r="AJ66" i="4" a="1"/>
  <c r="AJ66" i="4" s="1"/>
  <c r="AF68" i="4" a="1"/>
  <c r="AF68" i="4" s="1"/>
  <c r="AF70" i="4" a="1"/>
  <c r="AF70" i="4" s="1"/>
  <c r="AJ72" i="4" a="1"/>
  <c r="AJ72" i="4" s="1"/>
  <c r="AH75" i="4" a="1"/>
  <c r="AH75" i="4" s="1"/>
  <c r="AJ77" i="4" a="1"/>
  <c r="AJ77" i="4" s="1"/>
  <c r="AH80" i="4" a="1"/>
  <c r="AH80" i="4" s="1"/>
  <c r="AF83" i="4" a="1"/>
  <c r="AF83" i="4" s="1"/>
  <c r="AJ85" i="4" a="1"/>
  <c r="AJ85" i="4" s="1"/>
  <c r="AH88" i="4" a="1"/>
  <c r="AH88" i="4" s="1"/>
  <c r="AF91" i="4" a="1"/>
  <c r="AF91" i="4" s="1"/>
  <c r="AJ93" i="4" a="1"/>
  <c r="AJ93" i="4" s="1"/>
  <c r="AH96" i="4" a="1"/>
  <c r="AH96" i="4" s="1"/>
  <c r="AF99" i="4" a="1"/>
  <c r="AF99" i="4" s="1"/>
  <c r="AJ101" i="4" a="1"/>
  <c r="AJ101" i="4" s="1"/>
  <c r="AH104" i="4" a="1"/>
  <c r="AH104" i="4" s="1"/>
  <c r="AF107" i="4" a="1"/>
  <c r="AF107" i="4" s="1"/>
  <c r="AJ109" i="4" a="1"/>
  <c r="AJ109" i="4" s="1"/>
  <c r="AH112" i="4" a="1"/>
  <c r="AH112" i="4" s="1"/>
  <c r="AF115" i="4" a="1"/>
  <c r="AF115" i="4" s="1"/>
  <c r="AJ117" i="4" a="1"/>
  <c r="AJ117" i="4" s="1"/>
  <c r="AH120" i="4" a="1"/>
  <c r="AH120" i="4" s="1"/>
  <c r="AF123" i="4" a="1"/>
  <c r="AF123" i="4" s="1"/>
  <c r="AJ125" i="4" a="1"/>
  <c r="AJ125" i="4" s="1"/>
  <c r="AG128" i="4" a="1"/>
  <c r="AG128" i="4" s="1"/>
  <c r="AG130" i="4" a="1"/>
  <c r="AG130" i="4" s="1"/>
  <c r="AJ133" i="4" a="1"/>
  <c r="AJ133" i="4" s="1"/>
  <c r="AJ136" i="4" a="1"/>
  <c r="AJ136" i="4" s="1"/>
  <c r="AH139" i="4" a="1"/>
  <c r="AH139" i="4" s="1"/>
  <c r="AF142" i="4" a="1"/>
  <c r="AF142" i="4" s="1"/>
  <c r="AJ144" i="4" a="1"/>
  <c r="AJ144" i="4" s="1"/>
  <c r="AH147" i="4" a="1"/>
  <c r="AH147" i="4" s="1"/>
  <c r="AF150" i="4" a="1"/>
  <c r="AF150" i="4" s="1"/>
  <c r="AJ152" i="4" a="1"/>
  <c r="AJ152" i="4" s="1"/>
  <c r="AH155" i="4" a="1"/>
  <c r="AH155" i="4" s="1"/>
  <c r="AF158" i="4" a="1"/>
  <c r="AF158" i="4" s="1"/>
  <c r="AJ160" i="4" a="1"/>
  <c r="AJ160" i="4" s="1"/>
  <c r="AG11" i="4" a="1"/>
  <c r="AG11" i="4" s="1"/>
  <c r="AH19" i="4" a="1"/>
  <c r="AH19" i="4" s="1"/>
  <c r="AJ28" i="4" a="1"/>
  <c r="AJ28" i="4" s="1"/>
  <c r="AK32" i="4" a="1"/>
  <c r="AK32" i="4" s="1"/>
  <c r="AG40" i="4" a="1"/>
  <c r="AG40" i="4" s="1"/>
  <c r="AF44" i="4" a="1"/>
  <c r="AF44" i="4" s="1"/>
  <c r="AF48" i="4" a="1"/>
  <c r="AF48" i="4" s="1"/>
  <c r="AJ17" i="4" a="1"/>
  <c r="AJ17" i="4" s="1"/>
  <c r="AJ22" i="4" a="1"/>
  <c r="AJ22" i="4" s="1"/>
  <c r="AK27" i="4" a="1"/>
  <c r="AK27" i="4" s="1"/>
  <c r="AG32" i="4" a="1"/>
  <c r="AG32" i="4" s="1"/>
  <c r="AH48" i="4" a="1"/>
  <c r="AH48" i="4" s="1"/>
  <c r="AG55" i="4" a="1"/>
  <c r="AG55" i="4" s="1"/>
  <c r="AG59" i="4" a="1"/>
  <c r="AG59" i="4" s="1"/>
  <c r="AG70" i="4" a="1"/>
  <c r="AG70" i="4" s="1"/>
  <c r="AH79" i="4" a="1"/>
  <c r="AH79" i="4" s="1"/>
  <c r="AJ84" i="4" a="1"/>
  <c r="AJ84" i="4" s="1"/>
  <c r="AF90" i="4" a="1"/>
  <c r="AF90" i="4" s="1"/>
  <c r="AH95" i="4" a="1"/>
  <c r="AH95" i="4" s="1"/>
  <c r="AJ100" i="4" a="1"/>
  <c r="AJ100" i="4" s="1"/>
  <c r="AJ14" i="4" a="1"/>
  <c r="AJ14" i="4" s="1"/>
  <c r="AJ18" i="4" a="1"/>
  <c r="AJ18" i="4" s="1"/>
  <c r="AK22" i="4" a="1"/>
  <c r="AK22" i="4" s="1"/>
  <c r="AF28" i="4" a="1"/>
  <c r="AF28" i="4" s="1"/>
  <c r="AH34" i="4" a="1"/>
  <c r="AH34" i="4" s="1"/>
  <c r="AJ39" i="4" a="1"/>
  <c r="AJ39" i="4" s="1"/>
  <c r="AG21" i="4" a="1"/>
  <c r="AG21" i="4" s="1"/>
  <c r="AG38" i="4" a="1"/>
  <c r="AG38" i="4" s="1"/>
  <c r="AH52" i="4" a="1"/>
  <c r="AH52" i="4" s="1"/>
  <c r="AK58" i="4" a="1"/>
  <c r="AK58" i="4" s="1"/>
  <c r="AH64" i="4" a="1"/>
  <c r="AH64" i="4" s="1"/>
  <c r="AK78" i="4" a="1"/>
  <c r="AK78" i="4" s="1"/>
  <c r="AH87" i="4" a="1"/>
  <c r="AH87" i="4" s="1"/>
  <c r="AK92" i="4" a="1"/>
  <c r="AK92" i="4" s="1"/>
  <c r="AG100" i="4" a="1"/>
  <c r="AG100" i="4" s="1"/>
  <c r="AG107" i="4" a="1"/>
  <c r="AG107" i="4" s="1"/>
  <c r="AK117" i="4" a="1"/>
  <c r="AK117" i="4" s="1"/>
  <c r="AG123" i="4" a="1"/>
  <c r="AG123" i="4" s="1"/>
  <c r="AK142" i="4" a="1"/>
  <c r="AK142" i="4" s="1"/>
  <c r="AG148" i="4" a="1"/>
  <c r="AG148" i="4" s="1"/>
  <c r="AK158" i="4" a="1"/>
  <c r="AK158" i="4" s="1"/>
  <c r="AF163" i="4" a="1"/>
  <c r="AF163" i="4" s="1"/>
  <c r="AK167" i="4" a="1"/>
  <c r="AK167" i="4" s="1"/>
  <c r="AK170" i="4" a="1"/>
  <c r="AK170" i="4" s="1"/>
  <c r="AJ173" i="4" a="1"/>
  <c r="AJ173" i="4" s="1"/>
  <c r="AH184" i="4" a="1"/>
  <c r="AH184" i="4" s="1"/>
  <c r="AJ188" i="4" a="1"/>
  <c r="AJ188" i="4" s="1"/>
  <c r="AH26" i="4" a="1"/>
  <c r="AH26" i="4" s="1"/>
  <c r="AK57" i="4" a="1"/>
  <c r="AK57" i="4" s="1"/>
  <c r="AJ64" i="4" a="1"/>
  <c r="AJ64" i="4" s="1"/>
  <c r="AH69" i="4" a="1"/>
  <c r="AH69" i="4" s="1"/>
  <c r="AF79" i="4" a="1"/>
  <c r="AF79" i="4" s="1"/>
  <c r="AK84" i="4" a="1"/>
  <c r="AK84" i="4" s="1"/>
  <c r="AJ90" i="4" a="1"/>
  <c r="AJ90" i="4" s="1"/>
  <c r="AH100" i="4" a="1"/>
  <c r="AH100" i="4" s="1"/>
  <c r="AJ106" i="4" a="1"/>
  <c r="AJ106" i="4" s="1"/>
  <c r="AF112" i="4" a="1"/>
  <c r="AF112" i="4" s="1"/>
  <c r="AH117" i="4" a="1"/>
  <c r="AH117" i="4" s="1"/>
  <c r="AJ122" i="4" a="1"/>
  <c r="AJ122" i="4" s="1"/>
  <c r="AK128" i="4" a="1"/>
  <c r="AK128" i="4" s="1"/>
  <c r="AK133" i="4" a="1"/>
  <c r="AK133" i="4" s="1"/>
  <c r="AF139" i="4" a="1"/>
  <c r="AF139" i="4" s="1"/>
  <c r="AH144" i="4" a="1"/>
  <c r="AH144" i="4" s="1"/>
  <c r="AJ149" i="4" a="1"/>
  <c r="AJ149" i="4" s="1"/>
  <c r="AF155" i="4" a="1"/>
  <c r="AF155" i="4" s="1"/>
  <c r="AH160" i="4" a="1"/>
  <c r="AH160" i="4" s="1"/>
  <c r="AG165" i="4" a="1"/>
  <c r="AG165" i="4" s="1"/>
  <c r="AG168" i="4" a="1"/>
  <c r="AG168" i="4" s="1"/>
  <c r="AF171" i="4" a="1"/>
  <c r="AF171" i="4" s="1"/>
  <c r="AK175" i="4" a="1"/>
  <c r="AK175" i="4" s="1"/>
  <c r="AK178" i="4" a="1"/>
  <c r="AK178" i="4" s="1"/>
  <c r="AJ181" i="4" a="1"/>
  <c r="AJ181" i="4" s="1"/>
  <c r="AH189" i="4" a="1"/>
  <c r="AH189" i="4" s="1"/>
  <c r="AG10" i="4" a="1"/>
  <c r="AG10" i="4" s="1"/>
  <c r="AG15" i="4" a="1"/>
  <c r="AG15" i="4" s="1"/>
  <c r="AF40" i="4" a="1"/>
  <c r="AF40" i="4" s="1"/>
  <c r="AJ51" i="4" a="1"/>
  <c r="AJ51" i="4" s="1"/>
  <c r="AJ63" i="4" a="1"/>
  <c r="AJ63" i="4" s="1"/>
  <c r="AK76" i="4" a="1"/>
  <c r="AK76" i="4" s="1"/>
  <c r="AG82" i="4" a="1"/>
  <c r="AG82" i="4" s="1"/>
  <c r="AF98" i="4" a="1"/>
  <c r="AF98" i="4" s="1"/>
  <c r="AK108" i="4" a="1"/>
  <c r="AK108" i="4" s="1"/>
  <c r="AG114" i="4" a="1"/>
  <c r="AG114" i="4" s="1"/>
  <c r="AK124" i="4" a="1"/>
  <c r="AK124" i="4" s="1"/>
  <c r="AF129" i="4" a="1"/>
  <c r="AF129" i="4" s="1"/>
  <c r="AF133" i="4" a="1"/>
  <c r="AF133" i="4" s="1"/>
  <c r="AF138" i="4" a="1"/>
  <c r="AF138" i="4" s="1"/>
  <c r="AH143" i="4" a="1"/>
  <c r="AH143" i="4" s="1"/>
  <c r="AJ148" i="4" a="1"/>
  <c r="AJ148" i="4" s="1"/>
  <c r="AF154" i="4" a="1"/>
  <c r="AF154" i="4" s="1"/>
  <c r="AH159" i="4" a="1"/>
  <c r="AH159" i="4" s="1"/>
  <c r="AF164" i="4" a="1"/>
  <c r="AF164" i="4" s="1"/>
  <c r="AK166" i="4" a="1"/>
  <c r="AK166" i="4" s="1"/>
  <c r="AK171" i="4" a="1"/>
  <c r="AK171" i="4" s="1"/>
  <c r="AJ174" i="4" a="1"/>
  <c r="AJ174" i="4" s="1"/>
  <c r="AH185" i="4" a="1"/>
  <c r="AH185" i="4" s="1"/>
  <c r="AK187" i="4" a="1"/>
  <c r="AK187" i="4" s="1"/>
  <c r="AJ10" i="4" a="1"/>
  <c r="AJ10" i="4" s="1"/>
  <c r="AJ55" i="4" a="1"/>
  <c r="AJ55" i="4" s="1"/>
  <c r="AF80" i="4" a="1"/>
  <c r="AF80" i="4" s="1"/>
  <c r="AH111" i="4" a="1"/>
  <c r="AH111" i="4" s="1"/>
  <c r="AH128" i="4" a="1"/>
  <c r="AH128" i="4" s="1"/>
  <c r="AK144" i="4" a="1"/>
  <c r="AK144" i="4" s="1"/>
  <c r="AF165" i="4" a="1"/>
  <c r="AF165" i="4" s="1"/>
  <c r="AF182" i="4" a="1"/>
  <c r="AF182" i="4" s="1"/>
  <c r="AG57" i="4" a="1"/>
  <c r="AG57" i="4" s="1"/>
  <c r="AG81" i="4" a="1"/>
  <c r="AG81" i="4" s="1"/>
  <c r="AF104" i="4" a="1"/>
  <c r="AF104" i="4" s="1"/>
  <c r="AH125" i="4" a="1"/>
  <c r="AH125" i="4" s="1"/>
  <c r="AJ141" i="4" a="1"/>
  <c r="AJ141" i="4" s="1"/>
  <c r="AK162" i="4" a="1"/>
  <c r="AK162" i="4" s="1"/>
  <c r="AF177" i="4" a="1"/>
  <c r="AF177" i="4" s="1"/>
  <c r="AF188" i="4" a="1"/>
  <c r="AF188" i="4" s="1"/>
  <c r="AH53" i="4" a="1"/>
  <c r="AH53" i="4" s="1"/>
  <c r="AH72" i="4" a="1"/>
  <c r="AH72" i="4" s="1"/>
  <c r="AH109" i="4" a="1"/>
  <c r="AH109" i="4" s="1"/>
  <c r="AH130" i="4" a="1"/>
  <c r="AH130" i="4" s="1"/>
  <c r="AF172" i="4" a="1"/>
  <c r="AF172" i="4" s="1"/>
  <c r="AH186" i="4" a="1"/>
  <c r="AH186" i="4" s="1"/>
  <c r="AJ89" i="4" a="1"/>
  <c r="AJ89" i="4" s="1"/>
  <c r="AJ172" i="4" a="1"/>
  <c r="AJ172" i="4" s="1"/>
  <c r="AJ114" i="4" a="1"/>
  <c r="AJ114" i="4" s="1"/>
  <c r="AJ175" i="4" a="1"/>
  <c r="AJ175" i="4" s="1"/>
  <c r="AH101" i="4" a="1"/>
  <c r="AH101" i="4" s="1"/>
  <c r="AG65" i="4" a="1"/>
  <c r="AG65" i="4" s="1"/>
  <c r="AH11" i="4" a="1"/>
  <c r="AH11" i="4" s="1"/>
  <c r="AK13" i="4" a="1"/>
  <c r="AK13" i="4" s="1"/>
  <c r="AK15" i="4" a="1"/>
  <c r="AK15" i="4" s="1"/>
  <c r="AK18" i="4" a="1"/>
  <c r="AK18" i="4" s="1"/>
  <c r="AF22" i="4" a="1"/>
  <c r="AF22" i="4" s="1"/>
  <c r="AF24" i="4" a="1"/>
  <c r="AF24" i="4" s="1"/>
  <c r="AG27" i="4" a="1"/>
  <c r="AG27" i="4" s="1"/>
  <c r="AH30" i="4" a="1"/>
  <c r="AH30" i="4" s="1"/>
  <c r="AF35" i="4" a="1"/>
  <c r="AF35" i="4" s="1"/>
  <c r="AK37" i="4" a="1"/>
  <c r="AK37" i="4" s="1"/>
  <c r="AK39" i="4" a="1"/>
  <c r="AK39" i="4" s="1"/>
  <c r="AJ42" i="4" a="1"/>
  <c r="AJ42" i="4" s="1"/>
  <c r="AG45" i="4" a="1"/>
  <c r="AG45" i="4" s="1"/>
  <c r="AG47" i="4" a="1"/>
  <c r="AG47" i="4" s="1"/>
  <c r="AK55" i="4" a="1"/>
  <c r="AK55" i="4" s="1"/>
  <c r="AH58" i="4" a="1"/>
  <c r="AH58" i="4" s="1"/>
  <c r="AF64" i="4" a="1"/>
  <c r="AF64" i="4" s="1"/>
  <c r="AH70" i="4" a="1"/>
  <c r="AH70" i="4" s="1"/>
  <c r="AF73" i="4" a="1"/>
  <c r="AF73" i="4" s="1"/>
  <c r="AJ75" i="4" a="1"/>
  <c r="AJ75" i="4" s="1"/>
  <c r="AF78" i="4" a="1"/>
  <c r="AF78" i="4" s="1"/>
  <c r="AJ80" i="4" a="1"/>
  <c r="AJ80" i="4" s="1"/>
  <c r="AH83" i="4" a="1"/>
  <c r="AH83" i="4" s="1"/>
  <c r="AF86" i="4" a="1"/>
  <c r="AF86" i="4" s="1"/>
  <c r="AJ88" i="4" a="1"/>
  <c r="AJ88" i="4" s="1"/>
  <c r="AH91" i="4" a="1"/>
  <c r="AH91" i="4" s="1"/>
  <c r="AF94" i="4" a="1"/>
  <c r="AF94" i="4" s="1"/>
  <c r="AJ96" i="4" a="1"/>
  <c r="AJ96" i="4" s="1"/>
  <c r="AH99" i="4" a="1"/>
  <c r="AH99" i="4" s="1"/>
  <c r="AF102" i="4" a="1"/>
  <c r="AF102" i="4" s="1"/>
  <c r="AJ104" i="4" a="1"/>
  <c r="AJ104" i="4" s="1"/>
  <c r="AH107" i="4" a="1"/>
  <c r="AH107" i="4" s="1"/>
  <c r="AF110" i="4" a="1"/>
  <c r="AF110" i="4" s="1"/>
  <c r="AJ112" i="4" a="1"/>
  <c r="AJ112" i="4" s="1"/>
  <c r="AH115" i="4" a="1"/>
  <c r="AH115" i="4" s="1"/>
  <c r="AF118" i="4" a="1"/>
  <c r="AF118" i="4" s="1"/>
  <c r="AJ120" i="4" a="1"/>
  <c r="AJ120" i="4" s="1"/>
  <c r="AH123" i="4" a="1"/>
  <c r="AH123" i="4" s="1"/>
  <c r="AF126" i="4" a="1"/>
  <c r="AF126" i="4" s="1"/>
  <c r="AJ131" i="4" a="1"/>
  <c r="AJ131" i="4" s="1"/>
  <c r="AG139" i="4" a="1"/>
  <c r="AG139" i="4" s="1"/>
  <c r="AK141" i="4" a="1"/>
  <c r="AK141" i="4" s="1"/>
  <c r="AG147" i="4" a="1"/>
  <c r="AG147" i="4" s="1"/>
  <c r="AK149" i="4" a="1"/>
  <c r="AK149" i="4" s="1"/>
  <c r="AG155" i="4" a="1"/>
  <c r="AG155" i="4" s="1"/>
  <c r="AK157" i="4" a="1"/>
  <c r="AK157" i="4" s="1"/>
  <c r="AG163" i="4" a="1"/>
  <c r="AG163" i="4" s="1"/>
  <c r="AK165" i="4" a="1"/>
  <c r="AK165" i="4" s="1"/>
  <c r="AG171" i="4" a="1"/>
  <c r="AG171" i="4" s="1"/>
  <c r="AK173" i="4" a="1"/>
  <c r="AK173" i="4" s="1"/>
  <c r="AG179" i="4" a="1"/>
  <c r="AG179" i="4" s="1"/>
  <c r="AK181" i="4" a="1"/>
  <c r="AK181" i="4" s="1"/>
  <c r="AH13" i="4" a="1"/>
  <c r="AH13" i="4" s="1"/>
  <c r="AF18" i="4" a="1"/>
  <c r="AF18" i="4" s="1"/>
  <c r="AF21" i="4" a="1"/>
  <c r="AF21" i="4" s="1"/>
  <c r="AG24" i="4" a="1"/>
  <c r="AG24" i="4" s="1"/>
  <c r="AJ26" i="4" a="1"/>
  <c r="AJ26" i="4" s="1"/>
  <c r="AF30" i="4" a="1"/>
  <c r="AF30" i="4" s="1"/>
  <c r="AF32" i="4" a="1"/>
  <c r="AF32" i="4" s="1"/>
  <c r="AG35" i="4" a="1"/>
  <c r="AG35" i="4" s="1"/>
  <c r="AH37" i="4" a="1"/>
  <c r="AH37" i="4" s="1"/>
  <c r="AK42" i="4" a="1"/>
  <c r="AK42" i="4" s="1"/>
  <c r="AK44" i="4" a="1"/>
  <c r="AK44" i="4" s="1"/>
  <c r="AJ47" i="4" a="1"/>
  <c r="AJ47" i="4" s="1"/>
  <c r="AG50" i="4" a="1"/>
  <c r="AG50" i="4" s="1"/>
  <c r="AF53" i="4" a="1"/>
  <c r="AF53" i="4" s="1"/>
  <c r="AF58" i="4" a="1"/>
  <c r="AF58" i="4" s="1"/>
  <c r="AF60" i="4" a="1"/>
  <c r="AF60" i="4" s="1"/>
  <c r="AG63" i="4" a="1"/>
  <c r="AG63" i="4" s="1"/>
  <c r="AJ65" i="4" a="1"/>
  <c r="AJ65" i="4" s="1"/>
  <c r="AF67" i="4" a="1"/>
  <c r="AF67" i="4" s="1"/>
  <c r="AH68" i="4" a="1"/>
  <c r="AH68" i="4" s="1"/>
  <c r="AG73" i="4" a="1"/>
  <c r="AG73" i="4" s="1"/>
  <c r="AK75" i="4" a="1"/>
  <c r="AK75" i="4" s="1"/>
  <c r="AG78" i="4" a="1"/>
  <c r="AG78" i="4" s="1"/>
  <c r="AK80" i="4" a="1"/>
  <c r="AK80" i="4" s="1"/>
  <c r="AG86" i="4" a="1"/>
  <c r="AG86" i="4" s="1"/>
  <c r="AK88" i="4" a="1"/>
  <c r="AK88" i="4" s="1"/>
  <c r="AG94" i="4" a="1"/>
  <c r="AG94" i="4" s="1"/>
  <c r="AK96" i="4" a="1"/>
  <c r="AK96" i="4" s="1"/>
  <c r="AG102" i="4" a="1"/>
  <c r="AG102" i="4" s="1"/>
  <c r="AK104" i="4" a="1"/>
  <c r="AK104" i="4" s="1"/>
  <c r="AG110" i="4" a="1"/>
  <c r="AG110" i="4" s="1"/>
  <c r="AK112" i="4" a="1"/>
  <c r="AK112" i="4" s="1"/>
  <c r="AG118" i="4" a="1"/>
  <c r="AG118" i="4" s="1"/>
  <c r="AK120" i="4" a="1"/>
  <c r="AK120" i="4" s="1"/>
  <c r="AG126" i="4" a="1"/>
  <c r="AG126" i="4" s="1"/>
  <c r="AJ128" i="4" a="1"/>
  <c r="AJ128" i="4" s="1"/>
  <c r="AG131" i="4" a="1"/>
  <c r="AG131" i="4" s="1"/>
  <c r="AG134" i="4" a="1"/>
  <c r="AG134" i="4" s="1"/>
  <c r="AG137" i="4" a="1"/>
  <c r="AG137" i="4" s="1"/>
  <c r="AK139" i="4" a="1"/>
  <c r="AK139" i="4" s="1"/>
  <c r="AG145" i="4" a="1"/>
  <c r="AG145" i="4" s="1"/>
  <c r="AK147" i="4" a="1"/>
  <c r="AK147" i="4" s="1"/>
  <c r="AG153" i="4" a="1"/>
  <c r="AG153" i="4" s="1"/>
  <c r="AK155" i="4" a="1"/>
  <c r="AK155" i="4" s="1"/>
  <c r="AG161" i="4" a="1"/>
  <c r="AG161" i="4" s="1"/>
  <c r="AG12" i="4" a="1"/>
  <c r="AG12" i="4" s="1"/>
  <c r="AH20" i="4" a="1"/>
  <c r="AH20" i="4" s="1"/>
  <c r="AK29" i="4" a="1"/>
  <c r="AK29" i="4" s="1"/>
  <c r="AK34" i="4" a="1"/>
  <c r="AK34" i="4" s="1"/>
  <c r="AG41" i="4" a="1"/>
  <c r="AG41" i="4" s="1"/>
  <c r="AF45" i="4" a="1"/>
  <c r="AF45" i="4" s="1"/>
  <c r="AJ19" i="4" a="1"/>
  <c r="AJ19" i="4" s="1"/>
  <c r="AJ23" i="4" a="1"/>
  <c r="AJ23" i="4" s="1"/>
  <c r="AF29" i="4" a="1"/>
  <c r="AF29" i="4" s="1"/>
  <c r="AG33" i="4" a="1"/>
  <c r="AG33" i="4" s="1"/>
  <c r="AH49" i="4" a="1"/>
  <c r="AH49" i="4" s="1"/>
  <c r="AG56" i="4" a="1"/>
  <c r="AG56" i="4" s="1"/>
  <c r="AG60" i="4" a="1"/>
  <c r="AG60" i="4" s="1"/>
  <c r="AF71" i="4" a="1"/>
  <c r="AF71" i="4" s="1"/>
  <c r="AH76" i="4" a="1"/>
  <c r="AH76" i="4" s="1"/>
  <c r="AK86" i="4" a="1"/>
  <c r="AK86" i="4" s="1"/>
  <c r="AG92" i="4" a="1"/>
  <c r="AG92" i="4" s="1"/>
  <c r="AK102" i="4" a="1"/>
  <c r="AK102" i="4" s="1"/>
  <c r="AJ11" i="4" a="1"/>
  <c r="AJ11" i="4" s="1"/>
  <c r="AJ15" i="4" a="1"/>
  <c r="AJ15" i="4" s="1"/>
  <c r="AK19" i="4" a="1"/>
  <c r="AK19" i="4" s="1"/>
  <c r="AK23" i="4" a="1"/>
  <c r="AK23" i="4" s="1"/>
  <c r="AG29" i="4" a="1"/>
  <c r="AG29" i="4" s="1"/>
  <c r="AJ40" i="4" a="1"/>
  <c r="AJ40" i="4" s="1"/>
  <c r="AH25" i="4" a="1"/>
  <c r="AH25" i="4" s="1"/>
  <c r="AF42" i="4" a="1"/>
  <c r="AF42" i="4" s="1"/>
  <c r="AJ53" i="4" a="1"/>
  <c r="AJ53" i="4" s="1"/>
  <c r="AH60" i="4" a="1"/>
  <c r="AH60" i="4" s="1"/>
  <c r="AG66" i="4" a="1"/>
  <c r="AG66" i="4" s="1"/>
  <c r="AK73" i="4" a="1"/>
  <c r="AK73" i="4" s="1"/>
  <c r="AJ81" i="4" a="1"/>
  <c r="AJ81" i="4" s="1"/>
  <c r="AF103" i="4" a="1"/>
  <c r="AF103" i="4" s="1"/>
  <c r="AH108" i="4" a="1"/>
  <c r="AH108" i="4" s="1"/>
  <c r="AJ113" i="4" a="1"/>
  <c r="AJ113" i="4" s="1"/>
  <c r="AF119" i="4" a="1"/>
  <c r="AF119" i="4" s="1"/>
  <c r="AH124" i="4" a="1"/>
  <c r="AH124" i="4" s="1"/>
  <c r="AK143" i="4" a="1"/>
  <c r="AK143" i="4" s="1"/>
  <c r="AG149" i="4" a="1"/>
  <c r="AG149" i="4" s="1"/>
  <c r="AK159" i="4" a="1"/>
  <c r="AK159" i="4" s="1"/>
  <c r="AJ163" i="4" a="1"/>
  <c r="AJ163" i="4" s="1"/>
  <c r="AJ168" i="4" a="1"/>
  <c r="AJ168" i="4" s="1"/>
  <c r="AH174" i="4" a="1"/>
  <c r="AH174" i="4" s="1"/>
  <c r="AH179" i="4" a="1"/>
  <c r="AH179" i="4" s="1"/>
  <c r="AG182" i="4" a="1"/>
  <c r="AG182" i="4" s="1"/>
  <c r="AF185" i="4" a="1"/>
  <c r="AF185" i="4" s="1"/>
  <c r="AG189" i="4" a="1"/>
  <c r="AG189" i="4" s="1"/>
  <c r="AJ34" i="4" a="1"/>
  <c r="AJ34" i="4" s="1"/>
  <c r="AH51" i="4" a="1"/>
  <c r="AH51" i="4" s="1"/>
  <c r="AJ60" i="4" a="1"/>
  <c r="AJ60" i="4" s="1"/>
  <c r="AG74" i="4" a="1"/>
  <c r="AG74" i="4" s="1"/>
  <c r="AH86" i="4" a="1"/>
  <c r="AH86" i="4" s="1"/>
  <c r="AK91" i="4" a="1"/>
  <c r="AK91" i="4" s="1"/>
  <c r="AK101" i="4" a="1"/>
  <c r="AK101" i="4" s="1"/>
  <c r="AJ107" i="4" a="1"/>
  <c r="AJ107" i="4" s="1"/>
  <c r="AF113" i="4" a="1"/>
  <c r="AF113" i="4" s="1"/>
  <c r="AH118" i="4" a="1"/>
  <c r="AH118" i="4" s="1"/>
  <c r="AJ123" i="4" a="1"/>
  <c r="AJ123" i="4" s="1"/>
  <c r="AK130" i="4" a="1"/>
  <c r="AK130" i="4" s="1"/>
  <c r="AJ134" i="4" a="1"/>
  <c r="AJ134" i="4" s="1"/>
  <c r="AF140" i="4" a="1"/>
  <c r="AF140" i="4" s="1"/>
  <c r="AH145" i="4" a="1"/>
  <c r="AH145" i="4" s="1"/>
  <c r="AJ150" i="4" a="1"/>
  <c r="AJ150" i="4" s="1"/>
  <c r="AF156" i="4" a="1"/>
  <c r="AF156" i="4" s="1"/>
  <c r="AH161" i="4" a="1"/>
  <c r="AH161" i="4" s="1"/>
  <c r="AF166" i="4" a="1"/>
  <c r="AF166" i="4" s="1"/>
  <c r="AK168" i="4" a="1"/>
  <c r="AK168" i="4" s="1"/>
  <c r="AJ171" i="4" a="1"/>
  <c r="AJ171" i="4" s="1"/>
  <c r="AJ176" i="4" a="1"/>
  <c r="AJ176" i="4" s="1"/>
  <c r="AH182" i="4" a="1"/>
  <c r="AH182" i="4" s="1"/>
  <c r="AG187" i="4" a="1"/>
  <c r="AG187" i="4" s="1"/>
  <c r="AK189" i="4" a="1"/>
  <c r="AK189" i="4" s="1"/>
  <c r="AG19" i="4" a="1"/>
  <c r="AG19" i="4" s="1"/>
  <c r="AF43" i="4" a="1"/>
  <c r="AF43" i="4" s="1"/>
  <c r="AK52" i="4" a="1"/>
  <c r="AK52" i="4" s="1"/>
  <c r="AK64" i="4" a="1"/>
  <c r="AK64" i="4" s="1"/>
  <c r="AJ69" i="4" a="1"/>
  <c r="AJ69" i="4" s="1"/>
  <c r="AK77" i="4" a="1"/>
  <c r="AK77" i="4" s="1"/>
  <c r="AK83" i="4" a="1"/>
  <c r="AK83" i="4" s="1"/>
  <c r="AH92" i="4" a="1"/>
  <c r="AH92" i="4" s="1"/>
  <c r="AG99" i="4" a="1"/>
  <c r="AG99" i="4" s="1"/>
  <c r="AK109" i="4" a="1"/>
  <c r="AK109" i="4" s="1"/>
  <c r="AG115" i="4" a="1"/>
  <c r="AG115" i="4" s="1"/>
  <c r="AK125" i="4" a="1"/>
  <c r="AK125" i="4" s="1"/>
  <c r="AK129" i="4" a="1"/>
  <c r="AK129" i="4" s="1"/>
  <c r="AK134" i="4" a="1"/>
  <c r="AK134" i="4" s="1"/>
  <c r="AG140" i="4" a="1"/>
  <c r="AG140" i="4" s="1"/>
  <c r="AK150" i="4" a="1"/>
  <c r="AK150" i="4" s="1"/>
  <c r="AG156" i="4" a="1"/>
  <c r="AG156" i="4" s="1"/>
  <c r="AJ164" i="4" a="1"/>
  <c r="AJ164" i="4" s="1"/>
  <c r="AJ167" i="4" a="1"/>
  <c r="AJ167" i="4" s="1"/>
  <c r="AH175" i="4" a="1"/>
  <c r="AH175" i="4" s="1"/>
  <c r="AH178" i="4" a="1"/>
  <c r="AH178" i="4" s="1"/>
  <c r="AG183" i="4" a="1"/>
  <c r="AG183" i="4" s="1"/>
  <c r="AF186" i="4" a="1"/>
  <c r="AF186" i="4" s="1"/>
  <c r="AF189" i="4" a="1"/>
  <c r="AF189" i="4" s="1"/>
  <c r="AF10" i="4" a="1"/>
  <c r="AF10" i="4" s="1"/>
  <c r="AF12" i="4" a="1"/>
  <c r="AF12" i="4" s="1"/>
  <c r="AH61" i="4" a="1"/>
  <c r="AH61" i="4" s="1"/>
  <c r="AG91" i="4" a="1"/>
  <c r="AG91" i="4" s="1"/>
  <c r="AJ115" i="4" a="1"/>
  <c r="AJ115" i="4" s="1"/>
  <c r="AH132" i="4" a="1"/>
  <c r="AH132" i="4" s="1"/>
  <c r="AH153" i="4" a="1"/>
  <c r="AH153" i="4" s="1"/>
  <c r="AK184" i="4" a="1"/>
  <c r="AK184" i="4" s="1"/>
  <c r="AF16" i="4" a="1"/>
  <c r="AF16" i="4" s="1"/>
  <c r="AJ62" i="4" a="1"/>
  <c r="AJ62" i="4" s="1"/>
  <c r="AF87" i="4" a="1"/>
  <c r="AF87" i="4" s="1"/>
  <c r="AG108" i="4" a="1"/>
  <c r="AG108" i="4" s="1"/>
  <c r="AH129" i="4" a="1"/>
  <c r="AH129" i="4" s="1"/>
  <c r="AK145" i="4" a="1"/>
  <c r="AK145" i="4" s="1"/>
  <c r="AJ165" i="4" a="1"/>
  <c r="AJ165" i="4" s="1"/>
  <c r="AK179" i="4" a="1"/>
  <c r="AK179" i="4" s="1"/>
  <c r="AH10" i="4" a="1"/>
  <c r="AH10" i="4" s="1"/>
  <c r="AJ58" i="4" a="1"/>
  <c r="AJ58" i="4" s="1"/>
  <c r="AK93" i="4" a="1"/>
  <c r="AK93" i="4" s="1"/>
  <c r="AJ142" i="4" a="1"/>
  <c r="AJ142" i="4" s="1"/>
  <c r="AK174" i="4" a="1"/>
  <c r="AK174" i="4" s="1"/>
  <c r="AH110" i="4" a="1"/>
  <c r="AH110" i="4" s="1"/>
  <c r="AG184" i="4" a="1"/>
  <c r="AG184" i="4" s="1"/>
  <c r="AJ54" i="4" a="1"/>
  <c r="AJ54" i="4" s="1"/>
  <c r="AH131" i="4" a="1"/>
  <c r="AH131" i="4" s="1"/>
  <c r="AF187" i="4" a="1"/>
  <c r="AF187" i="4" s="1"/>
  <c r="AH24" i="4" a="1"/>
  <c r="AH24" i="4" s="1"/>
  <c r="AK118" i="4" a="1"/>
  <c r="AK118" i="4" s="1"/>
  <c r="AG84" i="4" a="1"/>
  <c r="AG84" i="4" s="1"/>
  <c r="AK169" i="4" a="1"/>
  <c r="AK169" i="4" s="1"/>
  <c r="AK11" i="4" a="1"/>
  <c r="AK11" i="4" s="1"/>
  <c r="AH14" i="4" a="1"/>
  <c r="AH14" i="4" s="1"/>
  <c r="AH16" i="4" a="1"/>
  <c r="AH16" i="4" s="1"/>
  <c r="AF25" i="4" a="1"/>
  <c r="AF25" i="4" s="1"/>
  <c r="AG28" i="4" a="1"/>
  <c r="AG28" i="4" s="1"/>
  <c r="AK30" i="4" a="1"/>
  <c r="AK30" i="4" s="1"/>
  <c r="AG36" i="4" a="1"/>
  <c r="AG36" i="4" s="1"/>
  <c r="AH38" i="4" a="1"/>
  <c r="AH38" i="4" s="1"/>
  <c r="AH40" i="4" a="1"/>
  <c r="AH40" i="4" s="1"/>
  <c r="AJ43" i="4" a="1"/>
  <c r="AJ43" i="4" s="1"/>
  <c r="AJ45" i="4" a="1"/>
  <c r="AJ45" i="4" s="1"/>
  <c r="AG48" i="4" a="1"/>
  <c r="AG48" i="4" s="1"/>
  <c r="AF51" i="4" a="1"/>
  <c r="AF51" i="4" s="1"/>
  <c r="AH56" i="4" a="1"/>
  <c r="AH56" i="4" s="1"/>
  <c r="AH59" i="4" a="1"/>
  <c r="AH59" i="4" s="1"/>
  <c r="AH62" i="4" a="1"/>
  <c r="AH62" i="4" s="1"/>
  <c r="AK70" i="4" a="1"/>
  <c r="AK70" i="4" s="1"/>
  <c r="AG76" i="4" a="1"/>
  <c r="AG76" i="4" s="1"/>
  <c r="AJ78" i="4" a="1"/>
  <c r="AJ78" i="4" s="1"/>
  <c r="AH81" i="4" a="1"/>
  <c r="AH81" i="4" s="1"/>
  <c r="AF84" i="4" a="1"/>
  <c r="AF84" i="4" s="1"/>
  <c r="AJ86" i="4" a="1"/>
  <c r="AJ86" i="4" s="1"/>
  <c r="AH89" i="4" a="1"/>
  <c r="AH89" i="4" s="1"/>
  <c r="AF92" i="4" a="1"/>
  <c r="AF92" i="4" s="1"/>
  <c r="AJ94" i="4" a="1"/>
  <c r="AJ94" i="4" s="1"/>
  <c r="AH97" i="4" a="1"/>
  <c r="AH97" i="4" s="1"/>
  <c r="AF100" i="4" a="1"/>
  <c r="AF100" i="4" s="1"/>
  <c r="AJ102" i="4" a="1"/>
  <c r="AJ102" i="4" s="1"/>
  <c r="AH105" i="4" a="1"/>
  <c r="AH105" i="4" s="1"/>
  <c r="AF108" i="4" a="1"/>
  <c r="AF108" i="4" s="1"/>
  <c r="AJ110" i="4" a="1"/>
  <c r="AJ110" i="4" s="1"/>
  <c r="AH113" i="4" a="1"/>
  <c r="AH113" i="4" s="1"/>
  <c r="AF116" i="4" a="1"/>
  <c r="AF116" i="4" s="1"/>
  <c r="AJ118" i="4" a="1"/>
  <c r="AJ118" i="4" s="1"/>
  <c r="AH121" i="4" a="1"/>
  <c r="AH121" i="4" s="1"/>
  <c r="AF124" i="4" a="1"/>
  <c r="AF124" i="4" s="1"/>
  <c r="AF135" i="4" a="1"/>
  <c r="AF135" i="4" s="1"/>
  <c r="AJ137" i="4" a="1"/>
  <c r="AJ137" i="4" s="1"/>
  <c r="AH140" i="4" a="1"/>
  <c r="AH140" i="4" s="1"/>
  <c r="AF143" i="4" a="1"/>
  <c r="AF143" i="4" s="1"/>
  <c r="AJ145" i="4" a="1"/>
  <c r="AJ145" i="4" s="1"/>
  <c r="AH148" i="4" a="1"/>
  <c r="AH148" i="4" s="1"/>
  <c r="AF151" i="4" a="1"/>
  <c r="AF151" i="4" s="1"/>
  <c r="AJ153" i="4" a="1"/>
  <c r="AJ153" i="4" s="1"/>
  <c r="AH156" i="4" a="1"/>
  <c r="AH156" i="4" s="1"/>
  <c r="AF159" i="4" a="1"/>
  <c r="AF159" i="4" s="1"/>
  <c r="AJ161" i="4" a="1"/>
  <c r="AJ161" i="4" s="1"/>
  <c r="AH164" i="4" a="1"/>
  <c r="AH164" i="4" s="1"/>
  <c r="AF167" i="4" a="1"/>
  <c r="AF167" i="4" s="1"/>
  <c r="AJ169" i="4" a="1"/>
  <c r="AJ169" i="4" s="1"/>
  <c r="AH172" i="4" a="1"/>
  <c r="AH172" i="4" s="1"/>
  <c r="AF175" i="4" a="1"/>
  <c r="AF175" i="4" s="1"/>
  <c r="AJ177" i="4" a="1"/>
  <c r="AJ177" i="4" s="1"/>
  <c r="AH180" i="4" a="1"/>
  <c r="AH180" i="4" s="1"/>
  <c r="AF183" i="4" a="1"/>
  <c r="AF183" i="4" s="1"/>
  <c r="AJ185" i="4" a="1"/>
  <c r="AJ185" i="4" s="1"/>
  <c r="AF14" i="4" a="1"/>
  <c r="AF14" i="4" s="1"/>
  <c r="AJ24" i="4" a="1"/>
  <c r="AJ24" i="4" s="1"/>
  <c r="AJ27" i="4" a="1"/>
  <c r="AJ27" i="4" s="1"/>
  <c r="AF33" i="4" a="1"/>
  <c r="AF33" i="4" s="1"/>
  <c r="AJ35" i="4" a="1"/>
  <c r="AJ35" i="4" s="1"/>
  <c r="AF38" i="4" a="1"/>
  <c r="AF38" i="4" s="1"/>
  <c r="AH43" i="4" a="1"/>
  <c r="AH43" i="4" s="1"/>
  <c r="AH45" i="4" a="1"/>
  <c r="AH45" i="4" s="1"/>
  <c r="AJ48" i="4" a="1"/>
  <c r="AJ48" i="4" s="1"/>
  <c r="AJ50" i="4" a="1"/>
  <c r="AJ50" i="4" s="1"/>
  <c r="AF54" i="4" a="1"/>
  <c r="AF54" i="4" s="1"/>
  <c r="AF56" i="4" a="1"/>
  <c r="AF56" i="4" s="1"/>
  <c r="AF61" i="4" a="1"/>
  <c r="AF61" i="4" s="1"/>
  <c r="AG64" i="4" a="1"/>
  <c r="AG64" i="4" s="1"/>
  <c r="AF66" i="4" a="1"/>
  <c r="AF66" i="4" s="1"/>
  <c r="AH67" i="4" a="1"/>
  <c r="AH67" i="4" s="1"/>
  <c r="AJ68" i="4" a="1"/>
  <c r="AJ68" i="4" s="1"/>
  <c r="AH71" i="4" a="1"/>
  <c r="AH71" i="4" s="1"/>
  <c r="AF74" i="4" a="1"/>
  <c r="AF74" i="4" s="1"/>
  <c r="AJ76" i="4" a="1"/>
  <c r="AJ76" i="4" s="1"/>
  <c r="AG79" i="4" a="1"/>
  <c r="AG79" i="4" s="1"/>
  <c r="AK81" i="4" a="1"/>
  <c r="AK81" i="4" s="1"/>
  <c r="AG87" i="4" a="1"/>
  <c r="AG87" i="4" s="1"/>
  <c r="AK89" i="4" a="1"/>
  <c r="AK89" i="4" s="1"/>
  <c r="AG95" i="4" a="1"/>
  <c r="AG95" i="4" s="1"/>
  <c r="AK97" i="4" a="1"/>
  <c r="AK97" i="4" s="1"/>
  <c r="AG103" i="4" a="1"/>
  <c r="AG103" i="4" s="1"/>
  <c r="AK105" i="4" a="1"/>
  <c r="AK105" i="4" s="1"/>
  <c r="AG111" i="4" a="1"/>
  <c r="AG111" i="4" s="1"/>
  <c r="AK113" i="4" a="1"/>
  <c r="AK113" i="4" s="1"/>
  <c r="AG119" i="4" a="1"/>
  <c r="AG119" i="4" s="1"/>
  <c r="AK121" i="4" a="1"/>
  <c r="AK121" i="4" s="1"/>
  <c r="AJ126" i="4" a="1"/>
  <c r="AJ126" i="4" s="1"/>
  <c r="AG129" i="4" a="1"/>
  <c r="AG129" i="4" s="1"/>
  <c r="AG132" i="4" a="1"/>
  <c r="AG132" i="4" s="1"/>
  <c r="AJ135" i="4" a="1"/>
  <c r="AJ135" i="4" s="1"/>
  <c r="AH138" i="4" a="1"/>
  <c r="AH138" i="4" s="1"/>
  <c r="AF141" i="4" a="1"/>
  <c r="AF141" i="4" s="1"/>
  <c r="AJ143" i="4" a="1"/>
  <c r="AJ143" i="4" s="1"/>
  <c r="AH146" i="4" a="1"/>
  <c r="AH146" i="4" s="1"/>
  <c r="AF149" i="4" a="1"/>
  <c r="AF149" i="4" s="1"/>
  <c r="AJ151" i="4" a="1"/>
  <c r="AJ151" i="4" s="1"/>
  <c r="AH154" i="4" a="1"/>
  <c r="AH154" i="4" s="1"/>
  <c r="AF157" i="4" a="1"/>
  <c r="AF157" i="4" s="1"/>
  <c r="AJ159" i="4" a="1"/>
  <c r="AJ159" i="4" s="1"/>
  <c r="AH162" i="4" a="1"/>
  <c r="AH162" i="4" s="1"/>
  <c r="AG13" i="4" a="1"/>
  <c r="AG13" i="4" s="1"/>
  <c r="AH22" i="4" a="1"/>
  <c r="AH22" i="4" s="1"/>
  <c r="AJ30" i="4" a="1"/>
  <c r="AJ30" i="4" s="1"/>
  <c r="AF36" i="4" a="1"/>
  <c r="AF36" i="4" s="1"/>
  <c r="AG42" i="4" a="1"/>
  <c r="AG42" i="4" s="1"/>
  <c r="AF46" i="4" a="1"/>
  <c r="AF46" i="4" s="1"/>
  <c r="AJ20" i="4" a="1"/>
  <c r="AJ20" i="4" s="1"/>
  <c r="AK24" i="4" a="1"/>
  <c r="AK24" i="4" s="1"/>
  <c r="AG30" i="4" a="1"/>
  <c r="AG30" i="4" s="1"/>
  <c r="AH35" i="4" a="1"/>
  <c r="AH35" i="4" s="1"/>
  <c r="AH46" i="4" a="1"/>
  <c r="AH46" i="4" s="1"/>
  <c r="AG53" i="4" a="1"/>
  <c r="AG53" i="4" s="1"/>
  <c r="AF57" i="4" a="1"/>
  <c r="AF57" i="4" s="1"/>
  <c r="AG61" i="4" a="1"/>
  <c r="AG61" i="4" s="1"/>
  <c r="AK72" i="4" a="1"/>
  <c r="AK72" i="4" s="1"/>
  <c r="AH77" i="4" a="1"/>
  <c r="AH77" i="4" s="1"/>
  <c r="AJ82" i="4" a="1"/>
  <c r="AJ82" i="4" s="1"/>
  <c r="AF88" i="4" a="1"/>
  <c r="AF88" i="4" s="1"/>
  <c r="AH93" i="4" a="1"/>
  <c r="AH93" i="4" s="1"/>
  <c r="AJ98" i="4" a="1"/>
  <c r="AJ98" i="4" s="1"/>
  <c r="AJ12" i="4" a="1"/>
  <c r="AJ12" i="4" s="1"/>
  <c r="AK16" i="4" a="1"/>
  <c r="AK16" i="4" s="1"/>
  <c r="AK20" i="4" a="1"/>
  <c r="AK20" i="4" s="1"/>
  <c r="AF26" i="4" a="1"/>
  <c r="AF26" i="4" s="1"/>
  <c r="AH32" i="4" a="1"/>
  <c r="AH32" i="4" s="1"/>
  <c r="AJ37" i="4" a="1"/>
  <c r="AJ37" i="4" s="1"/>
  <c r="AJ41" i="4" a="1"/>
  <c r="AJ41" i="4" s="1"/>
  <c r="AF13" i="4" a="1"/>
  <c r="AF13" i="4" s="1"/>
  <c r="AJ29" i="4" a="1"/>
  <c r="AJ29" i="4" s="1"/>
  <c r="AK47" i="4" a="1"/>
  <c r="AK47" i="4" s="1"/>
  <c r="AK54" i="4" a="1"/>
  <c r="AK54" i="4" s="1"/>
  <c r="AJ61" i="4" a="1"/>
  <c r="AJ61" i="4" s="1"/>
  <c r="AG67" i="4" a="1"/>
  <c r="AG67" i="4" s="1"/>
  <c r="AF75" i="4" a="1"/>
  <c r="AF75" i="4" s="1"/>
  <c r="AH84" i="4" a="1"/>
  <c r="AH84" i="4" s="1"/>
  <c r="AG90" i="4" a="1"/>
  <c r="AG90" i="4" s="1"/>
  <c r="AF96" i="4" a="1"/>
  <c r="AF96" i="4" s="1"/>
  <c r="AG105" i="4" a="1"/>
  <c r="AG105" i="4" s="1"/>
  <c r="AK115" i="4" a="1"/>
  <c r="AK115" i="4" s="1"/>
  <c r="AG121" i="4" a="1"/>
  <c r="AG121" i="4" s="1"/>
  <c r="AH127" i="4" a="1"/>
  <c r="AH127" i="4" s="1"/>
  <c r="AH134" i="4" a="1"/>
  <c r="AH134" i="4" s="1"/>
  <c r="AJ139" i="4" a="1"/>
  <c r="AJ139" i="4" s="1"/>
  <c r="AF145" i="4" a="1"/>
  <c r="AF145" i="4" s="1"/>
  <c r="AH150" i="4" a="1"/>
  <c r="AH150" i="4" s="1"/>
  <c r="AJ155" i="4" a="1"/>
  <c r="AJ155" i="4" s="1"/>
  <c r="AF161" i="4" a="1"/>
  <c r="AF161" i="4" s="1"/>
  <c r="AH169" i="4" a="1"/>
  <c r="AH169" i="4" s="1"/>
  <c r="AG172" i="4" a="1"/>
  <c r="AG172" i="4" s="1"/>
  <c r="AG177" i="4" a="1"/>
  <c r="AG177" i="4" s="1"/>
  <c r="AF180" i="4" a="1"/>
  <c r="AF180" i="4" s="1"/>
  <c r="AK182" i="4" a="1"/>
  <c r="AK182" i="4" s="1"/>
  <c r="AJ187" i="4" a="1"/>
  <c r="AJ187" i="4" s="1"/>
  <c r="AG190" i="4" a="1"/>
  <c r="AG190" i="4" s="1"/>
  <c r="AG14" i="4" a="1"/>
  <c r="AG14" i="4" s="1"/>
  <c r="AG39" i="4" a="1"/>
  <c r="AG39" i="4" s="1"/>
  <c r="AJ52" i="4" a="1"/>
  <c r="AJ52" i="4" s="1"/>
  <c r="AK61" i="4" a="1"/>
  <c r="AK61" i="4" s="1"/>
  <c r="AG75" i="4" a="1"/>
  <c r="AG75" i="4" s="1"/>
  <c r="AF82" i="4" a="1"/>
  <c r="AF82" i="4" s="1"/>
  <c r="AK94" i="4" a="1"/>
  <c r="AK94" i="4" s="1"/>
  <c r="AH103" i="4" a="1"/>
  <c r="AH103" i="4" s="1"/>
  <c r="AJ108" i="4" a="1"/>
  <c r="AJ108" i="4" s="1"/>
  <c r="AF114" i="4" a="1"/>
  <c r="AF114" i="4" s="1"/>
  <c r="AH119" i="4" a="1"/>
  <c r="AH119" i="4" s="1"/>
  <c r="AJ124" i="4" a="1"/>
  <c r="AJ124" i="4" s="1"/>
  <c r="AK131" i="4" a="1"/>
  <c r="AK131" i="4" s="1"/>
  <c r="AK136" i="4" a="1"/>
  <c r="AK136" i="4" s="1"/>
  <c r="AG142" i="4" a="1"/>
  <c r="AG142" i="4" s="1"/>
  <c r="AK152" i="4" a="1"/>
  <c r="AK152" i="4" s="1"/>
  <c r="AG158" i="4" a="1"/>
  <c r="AG158" i="4" s="1"/>
  <c r="AK163" i="4" a="1"/>
  <c r="AK163" i="4" s="1"/>
  <c r="AJ166" i="4" a="1"/>
  <c r="AJ166" i="4" s="1"/>
  <c r="AH177" i="4" a="1"/>
  <c r="AH177" i="4" s="1"/>
  <c r="AG180" i="4" a="1"/>
  <c r="AG180" i="4" s="1"/>
  <c r="AG185" i="4" a="1"/>
  <c r="AG185" i="4" s="1"/>
  <c r="AH188" i="4" a="1"/>
  <c r="AH188" i="4" s="1"/>
  <c r="AH190" i="4" a="1"/>
  <c r="AH190" i="4" s="1"/>
  <c r="AH27" i="4" a="1"/>
  <c r="AH27" i="4" s="1"/>
  <c r="AK48" i="4" a="1"/>
  <c r="AK48" i="4" s="1"/>
  <c r="AJ56" i="4" a="1"/>
  <c r="AJ56" i="4" s="1"/>
  <c r="AK65" i="4" a="1"/>
  <c r="AK65" i="4" s="1"/>
  <c r="AJ70" i="4" a="1"/>
  <c r="AJ70" i="4" s="1"/>
  <c r="AH85" i="4" a="1"/>
  <c r="AH85" i="4" s="1"/>
  <c r="AF95" i="4" a="1"/>
  <c r="AF95" i="4" s="1"/>
  <c r="AK100" i="4" a="1"/>
  <c r="AK100" i="4" s="1"/>
  <c r="AJ105" i="4" a="1"/>
  <c r="AJ105" i="4" s="1"/>
  <c r="AF111" i="4" a="1"/>
  <c r="AF111" i="4" s="1"/>
  <c r="AH116" i="4" a="1"/>
  <c r="AH116" i="4" s="1"/>
  <c r="AJ121" i="4" a="1"/>
  <c r="AJ121" i="4" s="1"/>
  <c r="AK126" i="4" a="1"/>
  <c r="AK126" i="4" s="1"/>
  <c r="AF131" i="4" a="1"/>
  <c r="AF131" i="4" s="1"/>
  <c r="AK135" i="4" a="1"/>
  <c r="AK135" i="4" s="1"/>
  <c r="AG141" i="4" a="1"/>
  <c r="AG141" i="4" s="1"/>
  <c r="AK151" i="4" a="1"/>
  <c r="AK151" i="4" s="1"/>
  <c r="AG157" i="4" a="1"/>
  <c r="AG157" i="4" s="1"/>
  <c r="AH168" i="4" a="1"/>
  <c r="AH168" i="4" s="1"/>
  <c r="AG173" i="4" a="1"/>
  <c r="AG173" i="4" s="1"/>
  <c r="AG176" i="4" a="1"/>
  <c r="AG176" i="4" s="1"/>
  <c r="AF179" i="4" a="1"/>
  <c r="AF179" i="4" s="1"/>
  <c r="AK183" i="4" a="1"/>
  <c r="AK183" i="4" s="1"/>
  <c r="AK186" i="4" a="1"/>
  <c r="AK186" i="4" s="1"/>
  <c r="AK69" i="4" a="1"/>
  <c r="AK69" i="4" s="1"/>
  <c r="AF97" i="4" a="1"/>
  <c r="AF97" i="4" s="1"/>
  <c r="AF120" i="4" a="1"/>
  <c r="AF120" i="4" s="1"/>
  <c r="AH136" i="4" a="1"/>
  <c r="AH136" i="4" s="1"/>
  <c r="AJ157" i="4" a="1"/>
  <c r="AJ157" i="4" s="1"/>
  <c r="AJ32" i="4" a="1"/>
  <c r="AJ32" i="4" s="1"/>
  <c r="AK66" i="4" a="1"/>
  <c r="AK66" i="4" s="1"/>
  <c r="AJ92" i="4" a="1"/>
  <c r="AJ92" i="4" s="1"/>
  <c r="AJ116" i="4" a="1"/>
  <c r="AJ116" i="4" s="1"/>
  <c r="AH133" i="4" a="1"/>
  <c r="AH133" i="4" s="1"/>
  <c r="AG150" i="4" a="1"/>
  <c r="AG150" i="4" s="1"/>
  <c r="AH171" i="4" a="1"/>
  <c r="AH171" i="4" s="1"/>
  <c r="AJ182" i="4" a="1"/>
  <c r="AJ182" i="4" s="1"/>
  <c r="AG20" i="4" a="1"/>
  <c r="AG20" i="4" s="1"/>
  <c r="AK63" i="4" a="1"/>
  <c r="AK63" i="4" s="1"/>
  <c r="AK99" i="4" a="1"/>
  <c r="AK99" i="4" s="1"/>
  <c r="AF122" i="4" a="1"/>
  <c r="AF122" i="4" s="1"/>
  <c r="AF147" i="4" a="1"/>
  <c r="AF147" i="4" s="1"/>
  <c r="AH166" i="4" a="1"/>
  <c r="AH166" i="4" s="1"/>
  <c r="AG127" i="4" a="1"/>
  <c r="AG127" i="4" s="1"/>
  <c r="AH73" i="4" a="1"/>
  <c r="AH73" i="4" s="1"/>
  <c r="AF148" i="4" a="1"/>
  <c r="AF148" i="4" s="1"/>
  <c r="AJ59" i="4" a="1"/>
  <c r="AJ59" i="4" s="1"/>
  <c r="AG135" i="4" a="1"/>
  <c r="AG135" i="4" s="1"/>
  <c r="AF106" i="4" a="1"/>
  <c r="AF106" i="4" s="1"/>
  <c r="AG181" i="4" a="1"/>
  <c r="AG181" i="4" s="1"/>
  <c r="AI427" i="1"/>
  <c r="AJ427" i="1" s="1"/>
  <c r="AI387" i="1"/>
  <c r="AJ387" i="1" s="1"/>
  <c r="AI367" i="1"/>
  <c r="AJ367" i="1" s="1"/>
  <c r="AI359" i="1"/>
  <c r="AJ359" i="1" s="1"/>
  <c r="AI295" i="1"/>
  <c r="AJ295" i="1" s="1"/>
  <c r="AI467" i="1"/>
  <c r="AJ467" i="1" s="1"/>
  <c r="AI403" i="1"/>
  <c r="AJ403" i="1" s="1"/>
  <c r="AI395" i="1"/>
  <c r="AI335" i="1"/>
  <c r="AJ335" i="1" s="1"/>
  <c r="AI458" i="1"/>
  <c r="AJ458" i="1" s="1"/>
  <c r="AI426" i="1"/>
  <c r="AJ426" i="1" s="1"/>
  <c r="AI410" i="1"/>
  <c r="AI394" i="1"/>
  <c r="AJ394" i="1" s="1"/>
  <c r="AI386" i="1"/>
  <c r="AJ386" i="1" s="1"/>
  <c r="AI290" i="1"/>
  <c r="AJ290" i="1" s="1"/>
  <c r="AI286" i="1"/>
  <c r="AJ286" i="1" s="1"/>
  <c r="AI278" i="1"/>
  <c r="AJ278" i="1" s="1"/>
  <c r="AI246" i="1"/>
  <c r="AJ246" i="1" s="1"/>
  <c r="AI130" i="1"/>
  <c r="AJ130" i="1" s="1"/>
  <c r="AI122" i="1"/>
  <c r="AJ122" i="1" s="1"/>
  <c r="AI114" i="1"/>
  <c r="AJ114" i="1" s="1"/>
  <c r="AI106" i="1"/>
  <c r="AJ106" i="1" s="1"/>
  <c r="AI98" i="1"/>
  <c r="AJ98" i="1" s="1"/>
  <c r="AI419" i="1"/>
  <c r="AI343" i="1"/>
  <c r="AJ343" i="1" s="1"/>
  <c r="AI327" i="1"/>
  <c r="AJ327" i="1" s="1"/>
  <c r="AI319" i="1"/>
  <c r="AI311" i="1"/>
  <c r="AJ311" i="1" s="1"/>
  <c r="AI211" i="1"/>
  <c r="AJ211" i="1" s="1"/>
  <c r="AI203" i="1"/>
  <c r="AJ203" i="1" s="1"/>
  <c r="AI195" i="1"/>
  <c r="AJ195" i="1" s="1"/>
  <c r="AI187" i="1"/>
  <c r="AI179" i="1"/>
  <c r="AI163" i="1"/>
  <c r="AJ163" i="1" s="1"/>
  <c r="AI155" i="1"/>
  <c r="AJ155" i="1" s="1"/>
  <c r="AI143" i="1"/>
  <c r="AI135" i="1"/>
  <c r="AI107" i="1"/>
  <c r="AJ107" i="1" s="1"/>
  <c r="AI450" i="1"/>
  <c r="AJ450" i="1" s="1"/>
  <c r="AI442" i="1"/>
  <c r="AJ442" i="1" s="1"/>
  <c r="AI434" i="1"/>
  <c r="AJ434" i="1" s="1"/>
  <c r="AI418" i="1"/>
  <c r="AJ418" i="1" s="1"/>
  <c r="AI402" i="1"/>
  <c r="AJ402" i="1" s="1"/>
  <c r="AI378" i="1"/>
  <c r="AI301" i="1"/>
  <c r="AJ301" i="1" s="1"/>
  <c r="AI249" i="1"/>
  <c r="AJ249" i="1" s="1"/>
  <c r="AI241" i="1"/>
  <c r="AI117" i="1"/>
  <c r="AI93" i="1"/>
  <c r="AM11" i="4" a="1"/>
  <c r="AM11" i="4" s="1"/>
  <c r="AM13" i="4" a="1"/>
  <c r="AM13" i="4" s="1"/>
  <c r="AN16" i="4" a="1"/>
  <c r="AN16" i="4" s="1"/>
  <c r="AR18" i="4" a="1"/>
  <c r="AR18" i="4" s="1"/>
  <c r="AQ21" i="4" a="1"/>
  <c r="AQ21" i="4" s="1"/>
  <c r="AR29" i="4" a="1"/>
  <c r="AR29" i="4" s="1"/>
  <c r="AM32" i="4" a="1"/>
  <c r="AM32" i="4" s="1"/>
  <c r="AQ38" i="4" a="1"/>
  <c r="AQ38" i="4" s="1"/>
  <c r="AO41" i="4" a="1"/>
  <c r="AO41" i="4" s="1"/>
  <c r="AO43" i="4" a="1"/>
  <c r="AO43" i="4" s="1"/>
  <c r="AN49" i="4" a="1"/>
  <c r="AN49" i="4" s="1"/>
  <c r="AN52" i="4" a="1"/>
  <c r="AN52" i="4" s="1"/>
  <c r="AQ54" i="4" a="1"/>
  <c r="AQ54" i="4" s="1"/>
  <c r="AO57" i="4" a="1"/>
  <c r="AO57" i="4" s="1"/>
  <c r="AO59" i="4" a="1"/>
  <c r="AO59" i="4" s="1"/>
  <c r="AN62" i="4" a="1"/>
  <c r="AN62" i="4" s="1"/>
  <c r="AR64" i="4" a="1"/>
  <c r="AR64" i="4" s="1"/>
  <c r="AQ70" i="4" a="1"/>
  <c r="AQ70" i="4" s="1"/>
  <c r="AM73" i="4" a="1"/>
  <c r="AM73" i="4" s="1"/>
  <c r="AM76" i="4" a="1"/>
  <c r="AM76" i="4" s="1"/>
  <c r="AO78" i="4" a="1"/>
  <c r="AO78" i="4" s="1"/>
  <c r="AO81" i="4" a="1"/>
  <c r="AO81" i="4" s="1"/>
  <c r="AQ83" i="4" a="1"/>
  <c r="AQ83" i="4" s="1"/>
  <c r="AQ86" i="4" a="1"/>
  <c r="AQ86" i="4" s="1"/>
  <c r="AM89" i="4" a="1"/>
  <c r="AM89" i="4" s="1"/>
  <c r="AM92" i="4" a="1"/>
  <c r="AM92" i="4" s="1"/>
  <c r="AO94" i="4" a="1"/>
  <c r="AO94" i="4" s="1"/>
  <c r="AO97" i="4" a="1"/>
  <c r="AO97" i="4" s="1"/>
  <c r="AQ99" i="4" a="1"/>
  <c r="AQ99" i="4" s="1"/>
  <c r="AQ102" i="4" a="1"/>
  <c r="AQ102" i="4" s="1"/>
  <c r="AM105" i="4" a="1"/>
  <c r="AM105" i="4" s="1"/>
  <c r="AM108" i="4" a="1"/>
  <c r="AM108" i="4" s="1"/>
  <c r="AO110" i="4" a="1"/>
  <c r="AO110" i="4" s="1"/>
  <c r="AO113" i="4" a="1"/>
  <c r="AO113" i="4" s="1"/>
  <c r="AQ115" i="4" a="1"/>
  <c r="AQ115" i="4" s="1"/>
  <c r="AQ118" i="4" a="1"/>
  <c r="AQ118" i="4" s="1"/>
  <c r="AM121" i="4" a="1"/>
  <c r="AM121" i="4" s="1"/>
  <c r="AM124" i="4" a="1"/>
  <c r="AM124" i="4" s="1"/>
  <c r="AO127" i="4" a="1"/>
  <c r="AO127" i="4" s="1"/>
  <c r="AQ129" i="4" a="1"/>
  <c r="AQ129" i="4" s="1"/>
  <c r="AQ132" i="4" a="1"/>
  <c r="AQ132" i="4" s="1"/>
  <c r="AM135" i="4" a="1"/>
  <c r="AM135" i="4" s="1"/>
  <c r="AM138" i="4" a="1"/>
  <c r="AM138" i="4" s="1"/>
  <c r="AO140" i="4" a="1"/>
  <c r="AO140" i="4" s="1"/>
  <c r="AO143" i="4" a="1"/>
  <c r="AO143" i="4" s="1"/>
  <c r="AQ145" i="4" a="1"/>
  <c r="AQ145" i="4" s="1"/>
  <c r="AQ148" i="4" a="1"/>
  <c r="AQ148" i="4" s="1"/>
  <c r="AM151" i="4" a="1"/>
  <c r="AM151" i="4" s="1"/>
  <c r="AM154" i="4" a="1"/>
  <c r="AM154" i="4" s="1"/>
  <c r="AO156" i="4" a="1"/>
  <c r="AO156" i="4" s="1"/>
  <c r="AO159" i="4" a="1"/>
  <c r="AO159" i="4" s="1"/>
  <c r="AQ161" i="4" a="1"/>
  <c r="AQ161" i="4" s="1"/>
  <c r="AQ164" i="4" a="1"/>
  <c r="AQ164" i="4" s="1"/>
  <c r="AM167" i="4" a="1"/>
  <c r="AM167" i="4" s="1"/>
  <c r="AR169" i="4" a="1"/>
  <c r="AR169" i="4" s="1"/>
  <c r="AQ172" i="4" a="1"/>
  <c r="AQ172" i="4" s="1"/>
  <c r="AM175" i="4" a="1"/>
  <c r="AM175" i="4" s="1"/>
  <c r="AR177" i="4" a="1"/>
  <c r="AR177" i="4" s="1"/>
  <c r="AQ180" i="4" a="1"/>
  <c r="AQ180" i="4" s="1"/>
  <c r="AM183" i="4" a="1"/>
  <c r="AM183" i="4" s="1"/>
  <c r="AQ185" i="4" a="1"/>
  <c r="AQ185" i="4" s="1"/>
  <c r="AQ188" i="4" a="1"/>
  <c r="AQ188" i="4" s="1"/>
  <c r="AN13" i="4" a="1"/>
  <c r="AN13" i="4" s="1"/>
  <c r="AQ15" i="4" a="1"/>
  <c r="AQ15" i="4" s="1"/>
  <c r="AO18" i="4" a="1"/>
  <c r="AO18" i="4" s="1"/>
  <c r="AR20" i="4" a="1"/>
  <c r="AR20" i="4" s="1"/>
  <c r="AR25" i="4" a="1"/>
  <c r="AR25" i="4" s="1"/>
  <c r="AR28" i="4" a="1"/>
  <c r="AR28" i="4" s="1"/>
  <c r="AN31" i="4" a="1"/>
  <c r="AN31" i="4" s="1"/>
  <c r="AN37" i="4" a="1"/>
  <c r="AN37" i="4" s="1"/>
  <c r="AM43" i="4" a="1"/>
  <c r="AM43" i="4" s="1"/>
  <c r="AM46" i="4" a="1"/>
  <c r="AM46" i="4" s="1"/>
  <c r="AQ48" i="4" a="1"/>
  <c r="AQ48" i="4" s="1"/>
  <c r="AR51" i="4" a="1"/>
  <c r="AR51" i="4" s="1"/>
  <c r="AR53" i="4" a="1"/>
  <c r="AR53" i="4" s="1"/>
  <c r="AM59" i="4" a="1"/>
  <c r="AM59" i="4" s="1"/>
  <c r="AR61" i="4" a="1"/>
  <c r="AR61" i="4" s="1"/>
  <c r="AN67" i="4" a="1"/>
  <c r="AN67" i="4" s="1"/>
  <c r="AQ69" i="4" a="1"/>
  <c r="AQ69" i="4" s="1"/>
  <c r="AQ72" i="4" a="1"/>
  <c r="AQ72" i="4" s="1"/>
  <c r="AM75" i="4" a="1"/>
  <c r="AM75" i="4" s="1"/>
  <c r="AM78" i="4" a="1"/>
  <c r="AM78" i="4" s="1"/>
  <c r="AO80" i="4" a="1"/>
  <c r="AO80" i="4" s="1"/>
  <c r="AO83" i="4" a="1"/>
  <c r="AO83" i="4" s="1"/>
  <c r="AQ85" i="4" a="1"/>
  <c r="AQ85" i="4" s="1"/>
  <c r="AQ88" i="4" a="1"/>
  <c r="AQ88" i="4" s="1"/>
  <c r="AM91" i="4" a="1"/>
  <c r="AM91" i="4" s="1"/>
  <c r="AM94" i="4" a="1"/>
  <c r="AM94" i="4" s="1"/>
  <c r="AO96" i="4" a="1"/>
  <c r="AO96" i="4" s="1"/>
  <c r="AO99" i="4" a="1"/>
  <c r="AO99" i="4" s="1"/>
  <c r="AQ101" i="4" a="1"/>
  <c r="AQ101" i="4" s="1"/>
  <c r="AQ104" i="4" a="1"/>
  <c r="AQ104" i="4" s="1"/>
  <c r="AM107" i="4" a="1"/>
  <c r="AM107" i="4" s="1"/>
  <c r="AM110" i="4" a="1"/>
  <c r="AM110" i="4" s="1"/>
  <c r="AO112" i="4" a="1"/>
  <c r="AO112" i="4" s="1"/>
  <c r="AO115" i="4" a="1"/>
  <c r="AO115" i="4" s="1"/>
  <c r="AQ117" i="4" a="1"/>
  <c r="AQ117" i="4" s="1"/>
  <c r="AQ120" i="4" a="1"/>
  <c r="AQ120" i="4" s="1"/>
  <c r="AM123" i="4" a="1"/>
  <c r="AM123" i="4" s="1"/>
  <c r="AQ125" i="4" a="1"/>
  <c r="AQ125" i="4" s="1"/>
  <c r="AQ128" i="4" a="1"/>
  <c r="AQ128" i="4" s="1"/>
  <c r="AM131" i="4" a="1"/>
  <c r="AM131" i="4" s="1"/>
  <c r="AM134" i="4" a="1"/>
  <c r="AM134" i="4" s="1"/>
  <c r="AO136" i="4" a="1"/>
  <c r="AO136" i="4" s="1"/>
  <c r="AO139" i="4" a="1"/>
  <c r="AO139" i="4" s="1"/>
  <c r="AQ141" i="4" a="1"/>
  <c r="AQ141" i="4" s="1"/>
  <c r="AQ144" i="4" a="1"/>
  <c r="AQ144" i="4" s="1"/>
  <c r="AM147" i="4" a="1"/>
  <c r="AM147" i="4" s="1"/>
  <c r="AM150" i="4" a="1"/>
  <c r="AM150" i="4" s="1"/>
  <c r="AO152" i="4" a="1"/>
  <c r="AO152" i="4" s="1"/>
  <c r="AO155" i="4" a="1"/>
  <c r="AO155" i="4" s="1"/>
  <c r="AQ157" i="4" a="1"/>
  <c r="AQ157" i="4" s="1"/>
  <c r="AQ160" i="4" a="1"/>
  <c r="AQ160" i="4" s="1"/>
  <c r="AM163" i="4" a="1"/>
  <c r="AM163" i="4" s="1"/>
  <c r="AM166" i="4" a="1"/>
  <c r="AM166" i="4" s="1"/>
  <c r="AR168" i="4" a="1"/>
  <c r="AR168" i="4" s="1"/>
  <c r="AN171" i="4" a="1"/>
  <c r="AN171" i="4" s="1"/>
  <c r="AM174" i="4" a="1"/>
  <c r="AM174" i="4" s="1"/>
  <c r="AR176" i="4" a="1"/>
  <c r="AR176" i="4" s="1"/>
  <c r="AN179" i="4" a="1"/>
  <c r="AN179" i="4" s="1"/>
  <c r="AM182" i="4" a="1"/>
  <c r="AM182" i="4" s="1"/>
  <c r="AR184" i="4" a="1"/>
  <c r="AR184" i="4" s="1"/>
  <c r="AM187" i="4" a="1"/>
  <c r="AM187" i="4" s="1"/>
  <c r="AN190" i="4" a="1"/>
  <c r="AN190" i="4" s="1"/>
  <c r="AQ11" i="4" a="1"/>
  <c r="AQ11" i="4" s="1"/>
  <c r="AO14" i="4" a="1"/>
  <c r="AO14" i="4" s="1"/>
  <c r="AR16" i="4" a="1"/>
  <c r="AR16" i="4" s="1"/>
  <c r="AM22" i="4" a="1"/>
  <c r="AM22" i="4" s="1"/>
  <c r="AR24" i="4" a="1"/>
  <c r="AR24" i="4" s="1"/>
  <c r="AN27" i="4" a="1"/>
  <c r="AN27" i="4" s="1"/>
  <c r="AN30" i="4" a="1"/>
  <c r="AN30" i="4" s="1"/>
  <c r="AN33" i="4" a="1"/>
  <c r="AN33" i="4" s="1"/>
  <c r="AN35" i="4" a="1"/>
  <c r="AN35" i="4" s="1"/>
  <c r="AO37" i="4" a="1"/>
  <c r="AO37" i="4" s="1"/>
  <c r="AN43" i="4" a="1"/>
  <c r="AN43" i="4" s="1"/>
  <c r="AQ45" i="4" a="1"/>
  <c r="AQ45" i="4" s="1"/>
  <c r="AO48" i="4" a="1"/>
  <c r="AO48" i="4" s="1"/>
  <c r="AO50" i="4" a="1"/>
  <c r="AO50" i="4" s="1"/>
  <c r="AM53" i="4" a="1"/>
  <c r="AM53" i="4" s="1"/>
  <c r="AQ23" i="4" a="1"/>
  <c r="AQ23" i="4" s="1"/>
  <c r="AR32" i="4" a="1"/>
  <c r="AR32" i="4" s="1"/>
  <c r="AO47" i="4" a="1"/>
  <c r="AO47" i="4" s="1"/>
  <c r="AQ56" i="4" a="1"/>
  <c r="AQ56" i="4" s="1"/>
  <c r="AR67" i="4" a="1"/>
  <c r="AR67" i="4" s="1"/>
  <c r="AN78" i="4" a="1"/>
  <c r="AN78" i="4" s="1"/>
  <c r="AN84" i="4" a="1"/>
  <c r="AN84" i="4" s="1"/>
  <c r="AR88" i="4" a="1"/>
  <c r="AR88" i="4" s="1"/>
  <c r="AR94" i="4" a="1"/>
  <c r="AR94" i="4" s="1"/>
  <c r="AN110" i="4" a="1"/>
  <c r="AN110" i="4" s="1"/>
  <c r="AN116" i="4" a="1"/>
  <c r="AN116" i="4" s="1"/>
  <c r="AR120" i="4" a="1"/>
  <c r="AR120" i="4" s="1"/>
  <c r="AQ126" i="4" a="1"/>
  <c r="AQ126" i="4" s="1"/>
  <c r="AO131" i="4" a="1"/>
  <c r="AO131" i="4" s="1"/>
  <c r="AO137" i="4" a="1"/>
  <c r="AO137" i="4" s="1"/>
  <c r="AM142" i="4" a="1"/>
  <c r="AM142" i="4" s="1"/>
  <c r="AM148" i="4" a="1"/>
  <c r="AM148" i="4" s="1"/>
  <c r="AQ152" i="4" a="1"/>
  <c r="AQ152" i="4" s="1"/>
  <c r="AQ158" i="4" a="1"/>
  <c r="AQ158" i="4" s="1"/>
  <c r="AO163" i="4" a="1"/>
  <c r="AO163" i="4" s="1"/>
  <c r="AN169" i="4" a="1"/>
  <c r="AN169" i="4" s="1"/>
  <c r="AQ173" i="4" a="1"/>
  <c r="AQ173" i="4" s="1"/>
  <c r="AM185" i="4" a="1"/>
  <c r="AM185" i="4" s="1"/>
  <c r="AR189" i="4" a="1"/>
  <c r="AR189" i="4" s="1"/>
  <c r="AM18" i="4" a="1"/>
  <c r="AM18" i="4" s="1"/>
  <c r="AQ26" i="4" a="1"/>
  <c r="AQ26" i="4" s="1"/>
  <c r="AO35" i="4" a="1"/>
  <c r="AO35" i="4" s="1"/>
  <c r="AR43" i="4" a="1"/>
  <c r="AR43" i="4" s="1"/>
  <c r="AM56" i="4" a="1"/>
  <c r="AM56" i="4" s="1"/>
  <c r="AN60" i="4" a="1"/>
  <c r="AN60" i="4" s="1"/>
  <c r="AO70" i="4" a="1"/>
  <c r="AO70" i="4" s="1"/>
  <c r="AO76" i="4" a="1"/>
  <c r="AO76" i="4" s="1"/>
  <c r="AM81" i="4" a="1"/>
  <c r="AM81" i="4" s="1"/>
  <c r="AM87" i="4" a="1"/>
  <c r="AM87" i="4" s="1"/>
  <c r="AQ91" i="4" a="1"/>
  <c r="AQ91" i="4" s="1"/>
  <c r="AQ97" i="4" a="1"/>
  <c r="AQ97" i="4" s="1"/>
  <c r="AO102" i="4" a="1"/>
  <c r="AO102" i="4" s="1"/>
  <c r="AO108" i="4" a="1"/>
  <c r="AO108" i="4" s="1"/>
  <c r="AM113" i="4" a="1"/>
  <c r="AM113" i="4" s="1"/>
  <c r="AM119" i="4" a="1"/>
  <c r="AM119" i="4" s="1"/>
  <c r="AQ123" i="4" a="1"/>
  <c r="AQ123" i="4" s="1"/>
  <c r="AN134" i="4" a="1"/>
  <c r="AN134" i="4" s="1"/>
  <c r="AN140" i="4" a="1"/>
  <c r="AN140" i="4" s="1"/>
  <c r="AR144" i="4" a="1"/>
  <c r="AR144" i="4" s="1"/>
  <c r="AR150" i="4" a="1"/>
  <c r="AR150" i="4" s="1"/>
  <c r="AN166" i="4" a="1"/>
  <c r="AN166" i="4" s="1"/>
  <c r="AR171" i="4" a="1"/>
  <c r="AR171" i="4" s="1"/>
  <c r="AO176" i="4" a="1"/>
  <c r="AO176" i="4" s="1"/>
  <c r="AN182" i="4" a="1"/>
  <c r="AN182" i="4" s="1"/>
  <c r="AO27" i="4" a="1"/>
  <c r="AO27" i="4" s="1"/>
  <c r="AR35" i="4" a="1"/>
  <c r="AR35" i="4" s="1"/>
  <c r="AO44" i="4" a="1"/>
  <c r="AO44" i="4" s="1"/>
  <c r="AN56" i="4" a="1"/>
  <c r="AN56" i="4" s="1"/>
  <c r="AM62" i="4" a="1"/>
  <c r="AM62" i="4" s="1"/>
  <c r="AO67" i="4" a="1"/>
  <c r="AO67" i="4" s="1"/>
  <c r="AR72" i="4" a="1"/>
  <c r="AR72" i="4" s="1"/>
  <c r="AR78" i="4" a="1"/>
  <c r="AR78" i="4" s="1"/>
  <c r="AN94" i="4" a="1"/>
  <c r="AN94" i="4" s="1"/>
  <c r="AN100" i="4" a="1"/>
  <c r="AN100" i="4" s="1"/>
  <c r="AR104" i="4" a="1"/>
  <c r="AR104" i="4" s="1"/>
  <c r="AR110" i="4" a="1"/>
  <c r="AR110" i="4" s="1"/>
  <c r="AM126" i="4" a="1"/>
  <c r="AM126" i="4" s="1"/>
  <c r="AM132" i="4" a="1"/>
  <c r="AM132" i="4" s="1"/>
  <c r="AQ136" i="4" a="1"/>
  <c r="AQ136" i="4" s="1"/>
  <c r="AQ142" i="4" a="1"/>
  <c r="AQ142" i="4" s="1"/>
  <c r="AO147" i="4" a="1"/>
  <c r="AO147" i="4" s="1"/>
  <c r="AO153" i="4" a="1"/>
  <c r="AO153" i="4" s="1"/>
  <c r="AM158" i="4" a="1"/>
  <c r="AM158" i="4" s="1"/>
  <c r="AM164" i="4" a="1"/>
  <c r="AM164" i="4" s="1"/>
  <c r="AO174" i="4" a="1"/>
  <c r="AO174" i="4" s="1"/>
  <c r="AM180" i="4" a="1"/>
  <c r="AM180" i="4" s="1"/>
  <c r="AO190" i="4" a="1"/>
  <c r="AO190" i="4" s="1"/>
  <c r="AR12" i="4" a="1"/>
  <c r="AR12" i="4" s="1"/>
  <c r="AN55" i="4" a="1"/>
  <c r="AN55" i="4" s="1"/>
  <c r="AQ75" i="4" a="1"/>
  <c r="AQ75" i="4" s="1"/>
  <c r="AQ94" i="4" a="1"/>
  <c r="AQ94" i="4" s="1"/>
  <c r="AO118" i="4" a="1"/>
  <c r="AO118" i="4" s="1"/>
  <c r="AN137" i="4" a="1"/>
  <c r="AN137" i="4" s="1"/>
  <c r="AN156" i="4" a="1"/>
  <c r="AN156" i="4" s="1"/>
  <c r="AO179" i="4" a="1"/>
  <c r="AO179" i="4" s="1"/>
  <c r="AN23" i="4" a="1"/>
  <c r="AN23" i="4" s="1"/>
  <c r="AQ60" i="4" a="1"/>
  <c r="AQ60" i="4" s="1"/>
  <c r="AR76" i="4" a="1"/>
  <c r="AR76" i="4" s="1"/>
  <c r="AR95" i="4" a="1"/>
  <c r="AR95" i="4" s="1"/>
  <c r="AM143" i="4" a="1"/>
  <c r="AM143" i="4" s="1"/>
  <c r="AM162" i="4" a="1"/>
  <c r="AM162" i="4" s="1"/>
  <c r="AO180" i="4" a="1"/>
  <c r="AO180" i="4" s="1"/>
  <c r="AM65" i="4" a="1"/>
  <c r="AM65" i="4" s="1"/>
  <c r="AM130" i="4" a="1"/>
  <c r="AM130" i="4" s="1"/>
  <c r="AQ153" i="4" a="1"/>
  <c r="AQ153" i="4" s="1"/>
  <c r="AO172" i="4" a="1"/>
  <c r="AO172" i="4" s="1"/>
  <c r="AR69" i="4" a="1"/>
  <c r="AR69" i="4" s="1"/>
  <c r="AO164" i="4" a="1"/>
  <c r="AO164" i="4" s="1"/>
  <c r="AM169" i="4" a="1"/>
  <c r="AM169" i="4" s="1"/>
  <c r="AN98" i="4" a="1"/>
  <c r="AN98" i="4" s="1"/>
  <c r="AM84" i="4" a="1"/>
  <c r="AM84" i="4" s="1"/>
  <c r="AM14" i="4" a="1"/>
  <c r="AM14" i="4" s="1"/>
  <c r="AN17" i="4" a="1"/>
  <c r="AN17" i="4" s="1"/>
  <c r="AQ19" i="4" a="1"/>
  <c r="AQ19" i="4" s="1"/>
  <c r="AR22" i="4" a="1"/>
  <c r="AR22" i="4" s="1"/>
  <c r="AM25" i="4" a="1"/>
  <c r="AM25" i="4" s="1"/>
  <c r="AM28" i="4" a="1"/>
  <c r="AM28" i="4" s="1"/>
  <c r="AO30" i="4" a="1"/>
  <c r="AO30" i="4" s="1"/>
  <c r="AM36" i="4" a="1"/>
  <c r="AM36" i="4" s="1"/>
  <c r="AR39" i="4" a="1"/>
  <c r="AR39" i="4" s="1"/>
  <c r="AR41" i="4" a="1"/>
  <c r="AR41" i="4" s="1"/>
  <c r="AM47" i="4" a="1"/>
  <c r="AM47" i="4" s="1"/>
  <c r="AM50" i="4" a="1"/>
  <c r="AM50" i="4" s="1"/>
  <c r="AQ52" i="4" a="1"/>
  <c r="AQ52" i="4" s="1"/>
  <c r="AR55" i="4" a="1"/>
  <c r="AR55" i="4" s="1"/>
  <c r="AR57" i="4" a="1"/>
  <c r="AR57" i="4" s="1"/>
  <c r="AM63" i="4" a="1"/>
  <c r="AM63" i="4" s="1"/>
  <c r="AQ65" i="4" a="1"/>
  <c r="AQ65" i="4" s="1"/>
  <c r="AO68" i="4" a="1"/>
  <c r="AO68" i="4" s="1"/>
  <c r="AO71" i="4" a="1"/>
  <c r="AO71" i="4" s="1"/>
  <c r="AQ73" i="4" a="1"/>
  <c r="AQ73" i="4" s="1"/>
  <c r="AQ76" i="4" a="1"/>
  <c r="AQ76" i="4" s="1"/>
  <c r="AM79" i="4" a="1"/>
  <c r="AM79" i="4" s="1"/>
  <c r="AM82" i="4" a="1"/>
  <c r="AM82" i="4" s="1"/>
  <c r="AO84" i="4" a="1"/>
  <c r="AO84" i="4" s="1"/>
  <c r="AO87" i="4" a="1"/>
  <c r="AO87" i="4" s="1"/>
  <c r="AQ89" i="4" a="1"/>
  <c r="AQ89" i="4" s="1"/>
  <c r="AQ92" i="4" a="1"/>
  <c r="AQ92" i="4" s="1"/>
  <c r="AM95" i="4" a="1"/>
  <c r="AM95" i="4" s="1"/>
  <c r="AM98" i="4" a="1"/>
  <c r="AM98" i="4" s="1"/>
  <c r="AO100" i="4" a="1"/>
  <c r="AO100" i="4" s="1"/>
  <c r="AO103" i="4" a="1"/>
  <c r="AO103" i="4" s="1"/>
  <c r="AQ105" i="4" a="1"/>
  <c r="AQ105" i="4" s="1"/>
  <c r="AQ108" i="4" a="1"/>
  <c r="AQ108" i="4" s="1"/>
  <c r="AM111" i="4" a="1"/>
  <c r="AM111" i="4" s="1"/>
  <c r="AM114" i="4" a="1"/>
  <c r="AM114" i="4" s="1"/>
  <c r="AO116" i="4" a="1"/>
  <c r="AO116" i="4" s="1"/>
  <c r="AO119" i="4" a="1"/>
  <c r="AO119" i="4" s="1"/>
  <c r="AQ121" i="4" a="1"/>
  <c r="AQ121" i="4" s="1"/>
  <c r="AQ124" i="4" a="1"/>
  <c r="AQ124" i="4" s="1"/>
  <c r="AM128" i="4" a="1"/>
  <c r="AM128" i="4" s="1"/>
  <c r="AO130" i="4" a="1"/>
  <c r="AO130" i="4" s="1"/>
  <c r="AO133" i="4" a="1"/>
  <c r="AO133" i="4" s="1"/>
  <c r="AQ135" i="4" a="1"/>
  <c r="AQ135" i="4" s="1"/>
  <c r="AQ138" i="4" a="1"/>
  <c r="AQ138" i="4" s="1"/>
  <c r="AM141" i="4" a="1"/>
  <c r="AM141" i="4" s="1"/>
  <c r="AM144" i="4" a="1"/>
  <c r="AM144" i="4" s="1"/>
  <c r="AO146" i="4" a="1"/>
  <c r="AO146" i="4" s="1"/>
  <c r="AO149" i="4" a="1"/>
  <c r="AO149" i="4" s="1"/>
  <c r="AQ151" i="4" a="1"/>
  <c r="AQ151" i="4" s="1"/>
  <c r="AQ154" i="4" a="1"/>
  <c r="AQ154" i="4" s="1"/>
  <c r="AM157" i="4" a="1"/>
  <c r="AM157" i="4" s="1"/>
  <c r="AM160" i="4" a="1"/>
  <c r="AM160" i="4" s="1"/>
  <c r="AO162" i="4" a="1"/>
  <c r="AO162" i="4" s="1"/>
  <c r="AO165" i="4" a="1"/>
  <c r="AO165" i="4" s="1"/>
  <c r="AN168" i="4" a="1"/>
  <c r="AN168" i="4" s="1"/>
  <c r="AO173" i="4" a="1"/>
  <c r="AO173" i="4" s="1"/>
  <c r="AN176" i="4" a="1"/>
  <c r="AN176" i="4" s="1"/>
  <c r="AO181" i="4" a="1"/>
  <c r="AO181" i="4" s="1"/>
  <c r="AN184" i="4" a="1"/>
  <c r="AN184" i="4" s="1"/>
  <c r="AR186" i="4" a="1"/>
  <c r="AR186" i="4" s="1"/>
  <c r="AO189" i="4" a="1"/>
  <c r="AO189" i="4" s="1"/>
  <c r="AN10" i="4" a="1"/>
  <c r="AN10" i="4" s="1"/>
  <c r="AQ13" i="4" a="1"/>
  <c r="AQ13" i="4" s="1"/>
  <c r="AQ16" i="4" a="1"/>
  <c r="AQ16" i="4" s="1"/>
  <c r="AO19" i="4" a="1"/>
  <c r="AO19" i="4" s="1"/>
  <c r="AO21" i="4" a="1"/>
  <c r="AO21" i="4" s="1"/>
  <c r="AM24" i="4" a="1"/>
  <c r="AM24" i="4" s="1"/>
  <c r="AO26" i="4" a="1"/>
  <c r="AO26" i="4" s="1"/>
  <c r="AO29" i="4" a="1"/>
  <c r="AO29" i="4" s="1"/>
  <c r="AN32" i="4" a="1"/>
  <c r="AN32" i="4" s="1"/>
  <c r="AM35" i="4" a="1"/>
  <c r="AM35" i="4" s="1"/>
  <c r="AQ37" i="4" a="1"/>
  <c r="AQ37" i="4" s="1"/>
  <c r="AM41" i="4" a="1"/>
  <c r="AM41" i="4" s="1"/>
  <c r="AN47" i="4" a="1"/>
  <c r="AN47" i="4" s="1"/>
  <c r="AQ49" i="4" a="1"/>
  <c r="AQ49" i="4" s="1"/>
  <c r="AO52" i="4" a="1"/>
  <c r="AO52" i="4" s="1"/>
  <c r="AO54" i="4" a="1"/>
  <c r="AO54" i="4" s="1"/>
  <c r="AM57" i="4" a="1"/>
  <c r="AM57" i="4" s="1"/>
  <c r="AQ62" i="4" a="1"/>
  <c r="AQ62" i="4" s="1"/>
  <c r="AO65" i="4" a="1"/>
  <c r="AO65" i="4" s="1"/>
  <c r="AM68" i="4" a="1"/>
  <c r="AM68" i="4" s="1"/>
  <c r="AN70" i="4" a="1"/>
  <c r="AN70" i="4" s="1"/>
  <c r="AN73" i="4" a="1"/>
  <c r="AN73" i="4" s="1"/>
  <c r="AR80" i="4" a="1"/>
  <c r="AR80" i="4" s="1"/>
  <c r="AR83" i="4" a="1"/>
  <c r="AR83" i="4" s="1"/>
  <c r="AN86" i="4" a="1"/>
  <c r="AN86" i="4" s="1"/>
  <c r="AN89" i="4" a="1"/>
  <c r="AN89" i="4" s="1"/>
  <c r="AR96" i="4" a="1"/>
  <c r="AR96" i="4" s="1"/>
  <c r="AR99" i="4" a="1"/>
  <c r="AR99" i="4" s="1"/>
  <c r="AN102" i="4" a="1"/>
  <c r="AN102" i="4" s="1"/>
  <c r="AN105" i="4" a="1"/>
  <c r="AN105" i="4" s="1"/>
  <c r="AR112" i="4" a="1"/>
  <c r="AR112" i="4" s="1"/>
  <c r="AR115" i="4" a="1"/>
  <c r="AR115" i="4" s="1"/>
  <c r="AN118" i="4" a="1"/>
  <c r="AN118" i="4" s="1"/>
  <c r="AN121" i="4" a="1"/>
  <c r="AN121" i="4" s="1"/>
  <c r="AO126" i="4" a="1"/>
  <c r="AO126" i="4" s="1"/>
  <c r="AO129" i="4" a="1"/>
  <c r="AO129" i="4" s="1"/>
  <c r="AQ131" i="4" a="1"/>
  <c r="AQ131" i="4" s="1"/>
  <c r="AQ134" i="4" a="1"/>
  <c r="AQ134" i="4" s="1"/>
  <c r="AM137" i="4" a="1"/>
  <c r="AM137" i="4" s="1"/>
  <c r="AM140" i="4" a="1"/>
  <c r="AM140" i="4" s="1"/>
  <c r="AO142" i="4" a="1"/>
  <c r="AO142" i="4" s="1"/>
  <c r="AO145" i="4" a="1"/>
  <c r="AO145" i="4" s="1"/>
  <c r="AQ147" i="4" a="1"/>
  <c r="AQ147" i="4" s="1"/>
  <c r="AQ150" i="4" a="1"/>
  <c r="AQ150" i="4" s="1"/>
  <c r="AM153" i="4" a="1"/>
  <c r="AM153" i="4" s="1"/>
  <c r="AM156" i="4" a="1"/>
  <c r="AM156" i="4" s="1"/>
  <c r="AO158" i="4" a="1"/>
  <c r="AO158" i="4" s="1"/>
  <c r="AO161" i="4" a="1"/>
  <c r="AO161" i="4" s="1"/>
  <c r="AQ163" i="4" a="1"/>
  <c r="AQ163" i="4" s="1"/>
  <c r="AQ166" i="4" a="1"/>
  <c r="AQ166" i="4" s="1"/>
  <c r="AQ171" i="4" a="1"/>
  <c r="AQ171" i="4" s="1"/>
  <c r="AQ174" i="4" a="1"/>
  <c r="AQ174" i="4" s="1"/>
  <c r="AQ179" i="4" a="1"/>
  <c r="AQ179" i="4" s="1"/>
  <c r="AQ182" i="4" a="1"/>
  <c r="AQ182" i="4" s="1"/>
  <c r="AO185" i="4" a="1"/>
  <c r="AO185" i="4" s="1"/>
  <c r="AN188" i="4" a="1"/>
  <c r="AN188" i="4" s="1"/>
  <c r="AQ190" i="4" a="1"/>
  <c r="AQ190" i="4" s="1"/>
  <c r="AQ12" i="4" a="1"/>
  <c r="AQ12" i="4" s="1"/>
  <c r="AO15" i="4" a="1"/>
  <c r="AO15" i="4" s="1"/>
  <c r="AM20" i="4" a="1"/>
  <c r="AM20" i="4" s="1"/>
  <c r="AO25" i="4" a="1"/>
  <c r="AO25" i="4" s="1"/>
  <c r="AQ27" i="4" a="1"/>
  <c r="AQ27" i="4" s="1"/>
  <c r="AQ30" i="4" a="1"/>
  <c r="AQ30" i="4" s="1"/>
  <c r="AQ33" i="4" a="1"/>
  <c r="AQ33" i="4" s="1"/>
  <c r="AQ35" i="4" a="1"/>
  <c r="AQ35" i="4" s="1"/>
  <c r="AR37" i="4" a="1"/>
  <c r="AR37" i="4" s="1"/>
  <c r="AM40" i="4" a="1"/>
  <c r="AM40" i="4" s="1"/>
  <c r="AQ43" i="4" a="1"/>
  <c r="AQ43" i="4" s="1"/>
  <c r="AN46" i="4" a="1"/>
  <c r="AN46" i="4" s="1"/>
  <c r="AR48" i="4" a="1"/>
  <c r="AR48" i="4" s="1"/>
  <c r="AR50" i="4" a="1"/>
  <c r="AR50" i="4" s="1"/>
  <c r="AO11" i="4" a="1"/>
  <c r="AO11" i="4" s="1"/>
  <c r="AN26" i="4" a="1"/>
  <c r="AN26" i="4" s="1"/>
  <c r="AR34" i="4" a="1"/>
  <c r="AR34" i="4" s="1"/>
  <c r="AQ57" i="4" a="1"/>
  <c r="AQ57" i="4" s="1"/>
  <c r="AO63" i="4" a="1"/>
  <c r="AO63" i="4" s="1"/>
  <c r="AM70" i="4" a="1"/>
  <c r="AM70" i="4" s="1"/>
  <c r="AQ74" i="4" a="1"/>
  <c r="AQ74" i="4" s="1"/>
  <c r="AQ80" i="4" a="1"/>
  <c r="AQ80" i="4" s="1"/>
  <c r="AO85" i="4" a="1"/>
  <c r="AO85" i="4" s="1"/>
  <c r="AO91" i="4" a="1"/>
  <c r="AO91" i="4" s="1"/>
  <c r="AM96" i="4" a="1"/>
  <c r="AM96" i="4" s="1"/>
  <c r="AM102" i="4" a="1"/>
  <c r="AM102" i="4" s="1"/>
  <c r="AQ106" i="4" a="1"/>
  <c r="AQ106" i="4" s="1"/>
  <c r="AQ112" i="4" a="1"/>
  <c r="AQ112" i="4" s="1"/>
  <c r="AO117" i="4" a="1"/>
  <c r="AO117" i="4" s="1"/>
  <c r="AO123" i="4" a="1"/>
  <c r="AO123" i="4" s="1"/>
  <c r="AR127" i="4" a="1"/>
  <c r="AR127" i="4" s="1"/>
  <c r="AN143" i="4" a="1"/>
  <c r="AN143" i="4" s="1"/>
  <c r="AN149" i="4" a="1"/>
  <c r="AN149" i="4" s="1"/>
  <c r="AR153" i="4" a="1"/>
  <c r="AR153" i="4" s="1"/>
  <c r="AR159" i="4" a="1"/>
  <c r="AR159" i="4" s="1"/>
  <c r="AO170" i="4" a="1"/>
  <c r="AO170" i="4" s="1"/>
  <c r="AM176" i="4" a="1"/>
  <c r="AM176" i="4" s="1"/>
  <c r="AN186" i="4" a="1"/>
  <c r="AN186" i="4" s="1"/>
  <c r="AN20" i="4" a="1"/>
  <c r="AN20" i="4" s="1"/>
  <c r="AM29" i="4" a="1"/>
  <c r="AM29" i="4" s="1"/>
  <c r="AR45" i="4" a="1"/>
  <c r="AR45" i="4" s="1"/>
  <c r="AN57" i="4" a="1"/>
  <c r="AN57" i="4" s="1"/>
  <c r="AM61" i="4" a="1"/>
  <c r="AM61" i="4" s="1"/>
  <c r="AO66" i="4" a="1"/>
  <c r="AO66" i="4" s="1"/>
  <c r="AN82" i="4" a="1"/>
  <c r="AN82" i="4" s="1"/>
  <c r="AN88" i="4" a="1"/>
  <c r="AN88" i="4" s="1"/>
  <c r="AR92" i="4" a="1"/>
  <c r="AR92" i="4" s="1"/>
  <c r="AR98" i="4" a="1"/>
  <c r="AR98" i="4" s="1"/>
  <c r="AN114" i="4" a="1"/>
  <c r="AN114" i="4" s="1"/>
  <c r="AN120" i="4" a="1"/>
  <c r="AN120" i="4" s="1"/>
  <c r="AR124" i="4" a="1"/>
  <c r="AR124" i="4" s="1"/>
  <c r="AQ130" i="4" a="1"/>
  <c r="AQ130" i="4" s="1"/>
  <c r="AO135" i="4" a="1"/>
  <c r="AO135" i="4" s="1"/>
  <c r="AO141" i="4" a="1"/>
  <c r="AO141" i="4" s="1"/>
  <c r="AM146" i="4" a="1"/>
  <c r="AM146" i="4" s="1"/>
  <c r="AM152" i="4" a="1"/>
  <c r="AM152" i="4" s="1"/>
  <c r="AQ156" i="4" a="1"/>
  <c r="AQ156" i="4" s="1"/>
  <c r="AQ162" i="4" a="1"/>
  <c r="AQ162" i="4" s="1"/>
  <c r="AO167" i="4" a="1"/>
  <c r="AO167" i="4" s="1"/>
  <c r="AM173" i="4" a="1"/>
  <c r="AM173" i="4" s="1"/>
  <c r="AR178" i="4" a="1"/>
  <c r="AR178" i="4" s="1"/>
  <c r="AO183" i="4" a="1"/>
  <c r="AO183" i="4" s="1"/>
  <c r="AQ187" i="4" a="1"/>
  <c r="AQ187" i="4" s="1"/>
  <c r="AQ29" i="4" a="1"/>
  <c r="AQ29" i="4" s="1"/>
  <c r="AM38" i="4" a="1"/>
  <c r="AM38" i="4" s="1"/>
  <c r="AO46" i="4" a="1"/>
  <c r="AO46" i="4" s="1"/>
  <c r="AN58" i="4" a="1"/>
  <c r="AN58" i="4" s="1"/>
  <c r="AR63" i="4" a="1"/>
  <c r="AR63" i="4" s="1"/>
  <c r="AO69" i="4" a="1"/>
  <c r="AO69" i="4" s="1"/>
  <c r="AO75" i="4" a="1"/>
  <c r="AO75" i="4" s="1"/>
  <c r="AM80" i="4" a="1"/>
  <c r="AM80" i="4" s="1"/>
  <c r="AM86" i="4" a="1"/>
  <c r="AM86" i="4" s="1"/>
  <c r="AQ90" i="4" a="1"/>
  <c r="AQ90" i="4" s="1"/>
  <c r="AQ96" i="4" a="1"/>
  <c r="AQ96" i="4" s="1"/>
  <c r="AO101" i="4" a="1"/>
  <c r="AO101" i="4" s="1"/>
  <c r="AO107" i="4" a="1"/>
  <c r="AO107" i="4" s="1"/>
  <c r="AM112" i="4" a="1"/>
  <c r="AM112" i="4" s="1"/>
  <c r="AM118" i="4" a="1"/>
  <c r="AM118" i="4" s="1"/>
  <c r="AQ122" i="4" a="1"/>
  <c r="AQ122" i="4" s="1"/>
  <c r="AN127" i="4" a="1"/>
  <c r="AN127" i="4" s="1"/>
  <c r="AN133" i="4" a="1"/>
  <c r="AN133" i="4" s="1"/>
  <c r="AR137" i="4" a="1"/>
  <c r="AR137" i="4" s="1"/>
  <c r="AR143" i="4" a="1"/>
  <c r="AR143" i="4" s="1"/>
  <c r="AN159" i="4" a="1"/>
  <c r="AN159" i="4" s="1"/>
  <c r="AN165" i="4" a="1"/>
  <c r="AN165" i="4" s="1"/>
  <c r="AQ169" i="4" a="1"/>
  <c r="AQ169" i="4" s="1"/>
  <c r="AN181" i="4" a="1"/>
  <c r="AN181" i="4" s="1"/>
  <c r="AQ186" i="4" a="1"/>
  <c r="AQ186" i="4" s="1"/>
  <c r="AR10" i="4" a="1"/>
  <c r="AR10" i="4" s="1"/>
  <c r="AM21" i="4" a="1"/>
  <c r="AM21" i="4" s="1"/>
  <c r="AQ59" i="4" a="1"/>
  <c r="AQ59" i="4" s="1"/>
  <c r="AN104" i="4" a="1"/>
  <c r="AN104" i="4" s="1"/>
  <c r="AN123" i="4" a="1"/>
  <c r="AN123" i="4" s="1"/>
  <c r="AR141" i="4" a="1"/>
  <c r="AR141" i="4" s="1"/>
  <c r="AR160" i="4" a="1"/>
  <c r="AR160" i="4" s="1"/>
  <c r="AR183" i="4" a="1"/>
  <c r="AR183" i="4" s="1"/>
  <c r="AO32" i="4" a="1"/>
  <c r="AO32" i="4" s="1"/>
  <c r="AN64" i="4" a="1"/>
  <c r="AN64" i="4" s="1"/>
  <c r="AQ81" i="4" a="1"/>
  <c r="AQ81" i="4" s="1"/>
  <c r="AQ100" i="4" a="1"/>
  <c r="AQ100" i="4" s="1"/>
  <c r="AO124" i="4" a="1"/>
  <c r="AO124" i="4" s="1"/>
  <c r="AR147" i="4" a="1"/>
  <c r="AR147" i="4" s="1"/>
  <c r="AR166" i="4" a="1"/>
  <c r="AR166" i="4" s="1"/>
  <c r="AQ189" i="4" a="1"/>
  <c r="AQ189" i="4" s="1"/>
  <c r="AQ42" i="4" a="1"/>
  <c r="AQ42" i="4" s="1"/>
  <c r="AQ68" i="4" a="1"/>
  <c r="AQ68" i="4" s="1"/>
  <c r="AO92" i="4" a="1"/>
  <c r="AO92" i="4" s="1"/>
  <c r="AO111" i="4" a="1"/>
  <c r="AO111" i="4" s="1"/>
  <c r="AR134" i="4" a="1"/>
  <c r="AR134" i="4" s="1"/>
  <c r="AM177" i="4" a="1"/>
  <c r="AM177" i="4" s="1"/>
  <c r="AQ107" i="4" a="1"/>
  <c r="AQ107" i="4" s="1"/>
  <c r="AR182" i="4" a="1"/>
  <c r="AR182" i="4" s="1"/>
  <c r="AN187" i="4" a="1"/>
  <c r="AN187" i="4" s="1"/>
  <c r="AN117" i="4" a="1"/>
  <c r="AN117" i="4" s="1"/>
  <c r="AR44" i="4" a="1"/>
  <c r="AR44" i="4" s="1"/>
  <c r="AQ140" i="4" a="1"/>
  <c r="AQ140" i="4" s="1"/>
  <c r="AQ159" i="4" a="1"/>
  <c r="AQ159" i="4" s="1"/>
  <c r="AM12" i="4" a="1"/>
  <c r="AM12" i="4" s="1"/>
  <c r="AQ14" i="4" a="1"/>
  <c r="AQ14" i="4" s="1"/>
  <c r="AQ17" i="4" a="1"/>
  <c r="AQ17" i="4" s="1"/>
  <c r="AQ20" i="4" a="1"/>
  <c r="AQ20" i="4" s="1"/>
  <c r="AO23" i="4" a="1"/>
  <c r="AO23" i="4" s="1"/>
  <c r="AQ25" i="4" a="1"/>
  <c r="AQ25" i="4" s="1"/>
  <c r="AQ28" i="4" a="1"/>
  <c r="AQ28" i="4" s="1"/>
  <c r="AM31" i="4" a="1"/>
  <c r="AM31" i="4" s="1"/>
  <c r="AM37" i="4" a="1"/>
  <c r="AM37" i="4" s="1"/>
  <c r="AO40" i="4" a="1"/>
  <c r="AO40" i="4" s="1"/>
  <c r="AO42" i="4" a="1"/>
  <c r="AO42" i="4" s="1"/>
  <c r="AM45" i="4" a="1"/>
  <c r="AM45" i="4" s="1"/>
  <c r="AN51" i="4" a="1"/>
  <c r="AN51" i="4" s="1"/>
  <c r="AQ53" i="4" a="1"/>
  <c r="AQ53" i="4" s="1"/>
  <c r="AO56" i="4" a="1"/>
  <c r="AO56" i="4" s="1"/>
  <c r="AO58" i="4" a="1"/>
  <c r="AO58" i="4" s="1"/>
  <c r="AR60" i="4" a="1"/>
  <c r="AR60" i="4" s="1"/>
  <c r="AN66" i="4" a="1"/>
  <c r="AN66" i="4" s="1"/>
  <c r="AR68" i="4" a="1"/>
  <c r="AR68" i="4" s="1"/>
  <c r="AR71" i="4" a="1"/>
  <c r="AR71" i="4" s="1"/>
  <c r="AN74" i="4" a="1"/>
  <c r="AN74" i="4" s="1"/>
  <c r="AN77" i="4" a="1"/>
  <c r="AN77" i="4" s="1"/>
  <c r="AR84" i="4" a="1"/>
  <c r="AR84" i="4" s="1"/>
  <c r="AR87" i="4" a="1"/>
  <c r="AR87" i="4" s="1"/>
  <c r="AN90" i="4" a="1"/>
  <c r="AN90" i="4" s="1"/>
  <c r="AN93" i="4" a="1"/>
  <c r="AN93" i="4" s="1"/>
  <c r="AR100" i="4" a="1"/>
  <c r="AR100" i="4" s="1"/>
  <c r="AR103" i="4" a="1"/>
  <c r="AR103" i="4" s="1"/>
  <c r="AN106" i="4" a="1"/>
  <c r="AN106" i="4" s="1"/>
  <c r="AN109" i="4" a="1"/>
  <c r="AN109" i="4" s="1"/>
  <c r="AR116" i="4" a="1"/>
  <c r="AR116" i="4" s="1"/>
  <c r="AR119" i="4" a="1"/>
  <c r="AR119" i="4" s="1"/>
  <c r="AN122" i="4" a="1"/>
  <c r="AN122" i="4" s="1"/>
  <c r="AN126" i="4" a="1"/>
  <c r="AN126" i="4" s="1"/>
  <c r="AR133" i="4" a="1"/>
  <c r="AR133" i="4" s="1"/>
  <c r="AR136" i="4" a="1"/>
  <c r="AR136" i="4" s="1"/>
  <c r="AN139" i="4" a="1"/>
  <c r="AN139" i="4" s="1"/>
  <c r="AN142" i="4" a="1"/>
  <c r="AN142" i="4" s="1"/>
  <c r="AR149" i="4" a="1"/>
  <c r="AR149" i="4" s="1"/>
  <c r="AR152" i="4" a="1"/>
  <c r="AR152" i="4" s="1"/>
  <c r="AN155" i="4" a="1"/>
  <c r="AN155" i="4" s="1"/>
  <c r="AN158" i="4" a="1"/>
  <c r="AN158" i="4" s="1"/>
  <c r="AR165" i="4" a="1"/>
  <c r="AR165" i="4" s="1"/>
  <c r="AQ168" i="4" a="1"/>
  <c r="AQ168" i="4" s="1"/>
  <c r="AM171" i="4" a="1"/>
  <c r="AM171" i="4" s="1"/>
  <c r="AR173" i="4" a="1"/>
  <c r="AR173" i="4" s="1"/>
  <c r="AQ176" i="4" a="1"/>
  <c r="AQ176" i="4" s="1"/>
  <c r="AM179" i="4" a="1"/>
  <c r="AM179" i="4" s="1"/>
  <c r="AR181" i="4" a="1"/>
  <c r="AR181" i="4" s="1"/>
  <c r="AQ184" i="4" a="1"/>
  <c r="AQ184" i="4" s="1"/>
  <c r="AM190" i="4" a="1"/>
  <c r="AM190" i="4" s="1"/>
  <c r="AN11" i="4" a="1"/>
  <c r="AN11" i="4" s="1"/>
  <c r="AN14" i="4" a="1"/>
  <c r="AN14" i="4" s="1"/>
  <c r="AO17" i="4" a="1"/>
  <c r="AO17" i="4" s="1"/>
  <c r="AR19" i="4" a="1"/>
  <c r="AR19" i="4" s="1"/>
  <c r="AR21" i="4" a="1"/>
  <c r="AR21" i="4" s="1"/>
  <c r="AQ24" i="4" a="1"/>
  <c r="AQ24" i="4" s="1"/>
  <c r="AM27" i="4" a="1"/>
  <c r="AM27" i="4" s="1"/>
  <c r="AM30" i="4" a="1"/>
  <c r="AM30" i="4" s="1"/>
  <c r="AM33" i="4" a="1"/>
  <c r="AM33" i="4" s="1"/>
  <c r="AN36" i="4" a="1"/>
  <c r="AN36" i="4" s="1"/>
  <c r="AR38" i="4" a="1"/>
  <c r="AR38" i="4" s="1"/>
  <c r="AM44" i="4" a="1"/>
  <c r="AM44" i="4" s="1"/>
  <c r="AQ47" i="4" a="1"/>
  <c r="AQ47" i="4" s="1"/>
  <c r="AN50" i="4" a="1"/>
  <c r="AN50" i="4" s="1"/>
  <c r="AR52" i="4" a="1"/>
  <c r="AR52" i="4" s="1"/>
  <c r="AR54" i="4" a="1"/>
  <c r="AR54" i="4" s="1"/>
  <c r="AM60" i="4" a="1"/>
  <c r="AM60" i="4" s="1"/>
  <c r="AN63" i="4" a="1"/>
  <c r="AN63" i="4" s="1"/>
  <c r="AR65" i="4" a="1"/>
  <c r="AR65" i="4" s="1"/>
  <c r="AR70" i="4" a="1"/>
  <c r="AR70" i="4" s="1"/>
  <c r="AR73" i="4" a="1"/>
  <c r="AR73" i="4" s="1"/>
  <c r="AN76" i="4" a="1"/>
  <c r="AN76" i="4" s="1"/>
  <c r="AN79" i="4" a="1"/>
  <c r="AN79" i="4" s="1"/>
  <c r="AR86" i="4" a="1"/>
  <c r="AR86" i="4" s="1"/>
  <c r="AR89" i="4" a="1"/>
  <c r="AR89" i="4" s="1"/>
  <c r="AN92" i="4" a="1"/>
  <c r="AN92" i="4" s="1"/>
  <c r="AN95" i="4" a="1"/>
  <c r="AN95" i="4" s="1"/>
  <c r="AR102" i="4" a="1"/>
  <c r="AR102" i="4" s="1"/>
  <c r="AR105" i="4" a="1"/>
  <c r="AR105" i="4" s="1"/>
  <c r="AN108" i="4" a="1"/>
  <c r="AN108" i="4" s="1"/>
  <c r="AN111" i="4" a="1"/>
  <c r="AN111" i="4" s="1"/>
  <c r="AR118" i="4" a="1"/>
  <c r="AR118" i="4" s="1"/>
  <c r="AR121" i="4" a="1"/>
  <c r="AR121" i="4" s="1"/>
  <c r="AN124" i="4" a="1"/>
  <c r="AN124" i="4" s="1"/>
  <c r="AR129" i="4" a="1"/>
  <c r="AR129" i="4" s="1"/>
  <c r="AR132" i="4" a="1"/>
  <c r="AR132" i="4" s="1"/>
  <c r="AN135" i="4" a="1"/>
  <c r="AN135" i="4" s="1"/>
  <c r="AN138" i="4" a="1"/>
  <c r="AN138" i="4" s="1"/>
  <c r="AR145" i="4" a="1"/>
  <c r="AR145" i="4" s="1"/>
  <c r="AR148" i="4" a="1"/>
  <c r="AR148" i="4" s="1"/>
  <c r="AN151" i="4" a="1"/>
  <c r="AN151" i="4" s="1"/>
  <c r="AN154" i="4" a="1"/>
  <c r="AN154" i="4" s="1"/>
  <c r="AR161" i="4" a="1"/>
  <c r="AR161" i="4" s="1"/>
  <c r="AR164" i="4" a="1"/>
  <c r="AR164" i="4" s="1"/>
  <c r="AN167" i="4" a="1"/>
  <c r="AN167" i="4" s="1"/>
  <c r="AM170" i="4" a="1"/>
  <c r="AM170" i="4" s="1"/>
  <c r="AR172" i="4" a="1"/>
  <c r="AR172" i="4" s="1"/>
  <c r="AN175" i="4" a="1"/>
  <c r="AN175" i="4" s="1"/>
  <c r="AM178" i="4" a="1"/>
  <c r="AM178" i="4" s="1"/>
  <c r="AR180" i="4" a="1"/>
  <c r="AR180" i="4" s="1"/>
  <c r="AN183" i="4" a="1"/>
  <c r="AN183" i="4" s="1"/>
  <c r="AR185" i="4" a="1"/>
  <c r="AR185" i="4" s="1"/>
  <c r="AR188" i="4" a="1"/>
  <c r="AR188" i="4" s="1"/>
  <c r="AQ10" i="4" a="1"/>
  <c r="AQ10" i="4" s="1"/>
  <c r="AO13" i="4" a="1"/>
  <c r="AO13" i="4" s="1"/>
  <c r="AR15" i="4" a="1"/>
  <c r="AR15" i="4" s="1"/>
  <c r="AM23" i="4" a="1"/>
  <c r="AM23" i="4" s="1"/>
  <c r="AM26" i="4" a="1"/>
  <c r="AM26" i="4" s="1"/>
  <c r="AO28" i="4" a="1"/>
  <c r="AO28" i="4" s="1"/>
  <c r="AQ31" i="4" a="1"/>
  <c r="AQ31" i="4" s="1"/>
  <c r="AN34" i="4" a="1"/>
  <c r="AN34" i="4" s="1"/>
  <c r="AO36" i="4" a="1"/>
  <c r="AO36" i="4" s="1"/>
  <c r="AO38" i="4" a="1"/>
  <c r="AO38" i="4" s="1"/>
  <c r="AN41" i="4" a="1"/>
  <c r="AN41" i="4" s="1"/>
  <c r="AN44" i="4" a="1"/>
  <c r="AN44" i="4" s="1"/>
  <c r="AQ46" i="4" a="1"/>
  <c r="AQ46" i="4" s="1"/>
  <c r="AO49" i="4" a="1"/>
  <c r="AO49" i="4" s="1"/>
  <c r="AO51" i="4" a="1"/>
  <c r="AO51" i="4" s="1"/>
  <c r="AN39" i="4" a="1"/>
  <c r="AN39" i="4" s="1"/>
  <c r="AQ58" i="4" a="1"/>
  <c r="AQ58" i="4" s="1"/>
  <c r="AN65" i="4" a="1"/>
  <c r="AN65" i="4" s="1"/>
  <c r="AN71" i="4" a="1"/>
  <c r="AN71" i="4" s="1"/>
  <c r="AR75" i="4" a="1"/>
  <c r="AR75" i="4" s="1"/>
  <c r="AR81" i="4" a="1"/>
  <c r="AR81" i="4" s="1"/>
  <c r="AN97" i="4" a="1"/>
  <c r="AN97" i="4" s="1"/>
  <c r="AN103" i="4" a="1"/>
  <c r="AN103" i="4" s="1"/>
  <c r="AR107" i="4" a="1"/>
  <c r="AR107" i="4" s="1"/>
  <c r="AR113" i="4" a="1"/>
  <c r="AR113" i="4" s="1"/>
  <c r="AM129" i="4" a="1"/>
  <c r="AM129" i="4" s="1"/>
  <c r="AQ133" i="4" a="1"/>
  <c r="AQ133" i="4" s="1"/>
  <c r="AQ139" i="4" a="1"/>
  <c r="AQ139" i="4" s="1"/>
  <c r="AO144" i="4" a="1"/>
  <c r="AO144" i="4" s="1"/>
  <c r="AO150" i="4" a="1"/>
  <c r="AO150" i="4" s="1"/>
  <c r="AM155" i="4" a="1"/>
  <c r="AM155" i="4" s="1"/>
  <c r="AM161" i="4" a="1"/>
  <c r="AM161" i="4" s="1"/>
  <c r="AQ165" i="4" a="1"/>
  <c r="AQ165" i="4" s="1"/>
  <c r="AN177" i="4" a="1"/>
  <c r="AN177" i="4" s="1"/>
  <c r="AQ181" i="4" a="1"/>
  <c r="AQ181" i="4" s="1"/>
  <c r="AO187" i="4" a="1"/>
  <c r="AO187" i="4" s="1"/>
  <c r="AR11" i="4" a="1"/>
  <c r="AR11" i="4" s="1"/>
  <c r="AN22" i="4" a="1"/>
  <c r="AN22" i="4" s="1"/>
  <c r="AO31" i="4" a="1"/>
  <c r="AO31" i="4" s="1"/>
  <c r="AQ39" i="4" a="1"/>
  <c r="AQ39" i="4" s="1"/>
  <c r="AM52" i="4" a="1"/>
  <c r="AM52" i="4" s="1"/>
  <c r="AM58" i="4" a="1"/>
  <c r="AM58" i="4" s="1"/>
  <c r="AR62" i="4" a="1"/>
  <c r="AR62" i="4" s="1"/>
  <c r="AN68" i="4" a="1"/>
  <c r="AN68" i="4" s="1"/>
  <c r="AM74" i="4" a="1"/>
  <c r="AM74" i="4" s="1"/>
  <c r="AQ78" i="4" a="1"/>
  <c r="AQ78" i="4" s="1"/>
  <c r="AQ84" i="4" a="1"/>
  <c r="AQ84" i="4" s="1"/>
  <c r="AO89" i="4" a="1"/>
  <c r="AO89" i="4" s="1"/>
  <c r="AO95" i="4" a="1"/>
  <c r="AO95" i="4" s="1"/>
  <c r="AM100" i="4" a="1"/>
  <c r="AM100" i="4" s="1"/>
  <c r="AM106" i="4" a="1"/>
  <c r="AM106" i="4" s="1"/>
  <c r="AQ110" i="4" a="1"/>
  <c r="AQ110" i="4" s="1"/>
  <c r="AQ116" i="4" a="1"/>
  <c r="AQ116" i="4" s="1"/>
  <c r="AO121" i="4" a="1"/>
  <c r="AO121" i="4" s="1"/>
  <c r="AR125" i="4" a="1"/>
  <c r="AR125" i="4" s="1"/>
  <c r="AR131" i="4" a="1"/>
  <c r="AR131" i="4" s="1"/>
  <c r="AN147" i="4" a="1"/>
  <c r="AN147" i="4" s="1"/>
  <c r="AN153" i="4" a="1"/>
  <c r="AN153" i="4" s="1"/>
  <c r="AR157" i="4" a="1"/>
  <c r="AR157" i="4" s="1"/>
  <c r="AR163" i="4" a="1"/>
  <c r="AR163" i="4" s="1"/>
  <c r="AO168" i="4" a="1"/>
  <c r="AO168" i="4" s="1"/>
  <c r="AN174" i="4" a="1"/>
  <c r="AN174" i="4" s="1"/>
  <c r="AR179" i="4" a="1"/>
  <c r="AR179" i="4" s="1"/>
  <c r="AO184" i="4" a="1"/>
  <c r="AO184" i="4" s="1"/>
  <c r="AM189" i="4" a="1"/>
  <c r="AM189" i="4" s="1"/>
  <c r="AQ18" i="4" a="1"/>
  <c r="AQ18" i="4" s="1"/>
  <c r="AR31" i="4" a="1"/>
  <c r="AR31" i="4" s="1"/>
  <c r="AN40" i="4" a="1"/>
  <c r="AN40" i="4" s="1"/>
  <c r="AO60" i="4" a="1"/>
  <c r="AO60" i="4" s="1"/>
  <c r="AQ64" i="4" a="1"/>
  <c r="AQ64" i="4" s="1"/>
  <c r="AN81" i="4" a="1"/>
  <c r="AN81" i="4" s="1"/>
  <c r="AN87" i="4" a="1"/>
  <c r="AN87" i="4" s="1"/>
  <c r="AR91" i="4" a="1"/>
  <c r="AR91" i="4" s="1"/>
  <c r="AR97" i="4" a="1"/>
  <c r="AR97" i="4" s="1"/>
  <c r="AN113" i="4" a="1"/>
  <c r="AN113" i="4" s="1"/>
  <c r="AN119" i="4" a="1"/>
  <c r="AN119" i="4" s="1"/>
  <c r="AR123" i="4" a="1"/>
  <c r="AR123" i="4" s="1"/>
  <c r="AO128" i="4" a="1"/>
  <c r="AO128" i="4" s="1"/>
  <c r="AO134" i="4" a="1"/>
  <c r="AO134" i="4" s="1"/>
  <c r="AM139" i="4" a="1"/>
  <c r="AM139" i="4" s="1"/>
  <c r="AM145" i="4" a="1"/>
  <c r="AM145" i="4" s="1"/>
  <c r="AQ149" i="4" a="1"/>
  <c r="AQ149" i="4" s="1"/>
  <c r="AQ155" i="4" a="1"/>
  <c r="AQ155" i="4" s="1"/>
  <c r="AO160" i="4" a="1"/>
  <c r="AO160" i="4" s="1"/>
  <c r="AO166" i="4" a="1"/>
  <c r="AO166" i="4" s="1"/>
  <c r="AM172" i="4" a="1"/>
  <c r="AM172" i="4" s="1"/>
  <c r="AO182" i="4" a="1"/>
  <c r="AO182" i="4" s="1"/>
  <c r="AR187" i="4" a="1"/>
  <c r="AR187" i="4" s="1"/>
  <c r="AR66" i="4" a="1"/>
  <c r="AR66" i="4" s="1"/>
  <c r="AN85" i="4" a="1"/>
  <c r="AN85" i="4" s="1"/>
  <c r="AR108" i="4" a="1"/>
  <c r="AR108" i="4" s="1"/>
  <c r="AQ127" i="4" a="1"/>
  <c r="AQ127" i="4" s="1"/>
  <c r="AQ146" i="4" a="1"/>
  <c r="AQ146" i="4" s="1"/>
  <c r="AN170" i="4" a="1"/>
  <c r="AN170" i="4" s="1"/>
  <c r="AO188" i="4" a="1"/>
  <c r="AO188" i="4" s="1"/>
  <c r="AQ40" i="4" a="1"/>
  <c r="AQ40" i="4" s="1"/>
  <c r="AQ67" i="4" a="1"/>
  <c r="AQ67" i="4" s="1"/>
  <c r="AO86" i="4" a="1"/>
  <c r="AO86" i="4" s="1"/>
  <c r="AO105" i="4" a="1"/>
  <c r="AO105" i="4" s="1"/>
  <c r="AR128" i="4" a="1"/>
  <c r="AR128" i="4" s="1"/>
  <c r="AO171" i="4" a="1"/>
  <c r="AO171" i="4" s="1"/>
  <c r="AO10" i="4" a="1"/>
  <c r="AO10" i="4" s="1"/>
  <c r="AM51" i="4" a="1"/>
  <c r="AM51" i="4" s="1"/>
  <c r="AO73" i="4" a="1"/>
  <c r="AO73" i="4" s="1"/>
  <c r="AM97" i="4" a="1"/>
  <c r="AM97" i="4" s="1"/>
  <c r="AM116" i="4" a="1"/>
  <c r="AM116" i="4" s="1"/>
  <c r="AN163" i="4" a="1"/>
  <c r="AN163" i="4" s="1"/>
  <c r="AM186" i="4" a="1"/>
  <c r="AM186" i="4" s="1"/>
  <c r="AN19" i="4" a="1"/>
  <c r="AN19" i="4" s="1"/>
  <c r="AR27" i="4" a="1"/>
  <c r="AR27" i="4" s="1"/>
  <c r="AN131" i="4" a="1"/>
  <c r="AN131" i="4" s="1"/>
  <c r="AO62" i="4" a="1"/>
  <c r="AO62" i="4" s="1"/>
  <c r="AM136" i="4" a="1"/>
  <c r="AM136" i="4" s="1"/>
  <c r="AM122" i="4" a="1"/>
  <c r="AM122" i="4" s="1"/>
  <c r="AM103" i="4" a="1"/>
  <c r="AM103" i="4" s="1"/>
  <c r="AN15" i="4" a="1"/>
  <c r="AN15" i="4" s="1"/>
  <c r="AN18" i="4" a="1"/>
  <c r="AN18" i="4" s="1"/>
  <c r="AN21" i="4" a="1"/>
  <c r="AN21" i="4" s="1"/>
  <c r="AR23" i="4" a="1"/>
  <c r="AR23" i="4" s="1"/>
  <c r="AR26" i="4" a="1"/>
  <c r="AR26" i="4" s="1"/>
  <c r="AN29" i="4" a="1"/>
  <c r="AN29" i="4" s="1"/>
  <c r="AO34" i="4" a="1"/>
  <c r="AO34" i="4" s="1"/>
  <c r="AN38" i="4" a="1"/>
  <c r="AN38" i="4" s="1"/>
  <c r="AR40" i="4" a="1"/>
  <c r="AR40" i="4" s="1"/>
  <c r="AR42" i="4" a="1"/>
  <c r="AR42" i="4" s="1"/>
  <c r="AM48" i="4" a="1"/>
  <c r="AM48" i="4" s="1"/>
  <c r="AQ51" i="4" a="1"/>
  <c r="AQ51" i="4" s="1"/>
  <c r="AN54" i="4" a="1"/>
  <c r="AN54" i="4" s="1"/>
  <c r="AR56" i="4" a="1"/>
  <c r="AR56" i="4" s="1"/>
  <c r="AR58" i="4" a="1"/>
  <c r="AR58" i="4" s="1"/>
  <c r="AQ61" i="4" a="1"/>
  <c r="AQ61" i="4" s="1"/>
  <c r="AO64" i="4" a="1"/>
  <c r="AO64" i="4" s="1"/>
  <c r="AM67" i="4" a="1"/>
  <c r="AM67" i="4" s="1"/>
  <c r="AR74" i="4" a="1"/>
  <c r="AR74" i="4" s="1"/>
  <c r="AR77" i="4" a="1"/>
  <c r="AR77" i="4" s="1"/>
  <c r="AN80" i="4" a="1"/>
  <c r="AN80" i="4" s="1"/>
  <c r="AN83" i="4" a="1"/>
  <c r="AN83" i="4" s="1"/>
  <c r="AR90" i="4" a="1"/>
  <c r="AR90" i="4" s="1"/>
  <c r="AR93" i="4" a="1"/>
  <c r="AR93" i="4" s="1"/>
  <c r="AN96" i="4" a="1"/>
  <c r="AN96" i="4" s="1"/>
  <c r="AN99" i="4" a="1"/>
  <c r="AN99" i="4" s="1"/>
  <c r="AR106" i="4" a="1"/>
  <c r="AR106" i="4" s="1"/>
  <c r="AR109" i="4" a="1"/>
  <c r="AR109" i="4" s="1"/>
  <c r="AN112" i="4" a="1"/>
  <c r="AN112" i="4" s="1"/>
  <c r="AN115" i="4" a="1"/>
  <c r="AN115" i="4" s="1"/>
  <c r="AR122" i="4" a="1"/>
  <c r="AR122" i="4" s="1"/>
  <c r="AR126" i="4" a="1"/>
  <c r="AR126" i="4" s="1"/>
  <c r="AN129" i="4" a="1"/>
  <c r="AN129" i="4" s="1"/>
  <c r="AN132" i="4" a="1"/>
  <c r="AN132" i="4" s="1"/>
  <c r="AR139" i="4" a="1"/>
  <c r="AR139" i="4" s="1"/>
  <c r="AR142" i="4" a="1"/>
  <c r="AR142" i="4" s="1"/>
  <c r="AN145" i="4" a="1"/>
  <c r="AN145" i="4" s="1"/>
  <c r="AN148" i="4" a="1"/>
  <c r="AN148" i="4" s="1"/>
  <c r="AR155" i="4" a="1"/>
  <c r="AR155" i="4" s="1"/>
  <c r="AR158" i="4" a="1"/>
  <c r="AR158" i="4" s="1"/>
  <c r="AN161" i="4" a="1"/>
  <c r="AN161" i="4" s="1"/>
  <c r="AN164" i="4" a="1"/>
  <c r="AN164" i="4" s="1"/>
  <c r="AO169" i="4" a="1"/>
  <c r="AO169" i="4" s="1"/>
  <c r="AN172" i="4" a="1"/>
  <c r="AN172" i="4" s="1"/>
  <c r="AO177" i="4" a="1"/>
  <c r="AO177" i="4" s="1"/>
  <c r="AN180" i="4" a="1"/>
  <c r="AN180" i="4" s="1"/>
  <c r="AN185" i="4" a="1"/>
  <c r="AN185" i="4" s="1"/>
  <c r="AM188" i="4" a="1"/>
  <c r="AM188" i="4" s="1"/>
  <c r="AN12" i="4" a="1"/>
  <c r="AN12" i="4" s="1"/>
  <c r="AR14" i="4" a="1"/>
  <c r="AR14" i="4" s="1"/>
  <c r="AR17" i="4" a="1"/>
  <c r="AR17" i="4" s="1"/>
  <c r="AO20" i="4" a="1"/>
  <c r="AO20" i="4" s="1"/>
  <c r="AO22" i="4" a="1"/>
  <c r="AO22" i="4" s="1"/>
  <c r="AN25" i="4" a="1"/>
  <c r="AN25" i="4" s="1"/>
  <c r="AN28" i="4" a="1"/>
  <c r="AN28" i="4" s="1"/>
  <c r="AM34" i="4" a="1"/>
  <c r="AM34" i="4" s="1"/>
  <c r="AQ36" i="4" a="1"/>
  <c r="AQ36" i="4" s="1"/>
  <c r="AO39" i="4" a="1"/>
  <c r="AO39" i="4" s="1"/>
  <c r="AN45" i="4" a="1"/>
  <c r="AN45" i="4" s="1"/>
  <c r="AN48" i="4" a="1"/>
  <c r="AN48" i="4" s="1"/>
  <c r="AQ50" i="4" a="1"/>
  <c r="AQ50" i="4" s="1"/>
  <c r="AO53" i="4" a="1"/>
  <c r="AO53" i="4" s="1"/>
  <c r="AO55" i="4" a="1"/>
  <c r="AO55" i="4" s="1"/>
  <c r="AO61" i="4" a="1"/>
  <c r="AO61" i="4" s="1"/>
  <c r="AM64" i="4" a="1"/>
  <c r="AM64" i="4" s="1"/>
  <c r="AQ66" i="4" a="1"/>
  <c r="AQ66" i="4" s="1"/>
  <c r="AM69" i="4" a="1"/>
  <c r="AM69" i="4" s="1"/>
  <c r="AM72" i="4" a="1"/>
  <c r="AM72" i="4" s="1"/>
  <c r="AO74" i="4" a="1"/>
  <c r="AO74" i="4" s="1"/>
  <c r="AO77" i="4" a="1"/>
  <c r="AO77" i="4" s="1"/>
  <c r="AQ79" i="4" a="1"/>
  <c r="AQ79" i="4" s="1"/>
  <c r="AQ82" i="4" a="1"/>
  <c r="AQ82" i="4" s="1"/>
  <c r="AM85" i="4" a="1"/>
  <c r="AM85" i="4" s="1"/>
  <c r="AM88" i="4" a="1"/>
  <c r="AM88" i="4" s="1"/>
  <c r="AO90" i="4" a="1"/>
  <c r="AO90" i="4" s="1"/>
  <c r="AO93" i="4" a="1"/>
  <c r="AO93" i="4" s="1"/>
  <c r="AQ95" i="4" a="1"/>
  <c r="AQ95" i="4" s="1"/>
  <c r="AQ98" i="4" a="1"/>
  <c r="AQ98" i="4" s="1"/>
  <c r="AM101" i="4" a="1"/>
  <c r="AM101" i="4" s="1"/>
  <c r="AM104" i="4" a="1"/>
  <c r="AM104" i="4" s="1"/>
  <c r="AO106" i="4" a="1"/>
  <c r="AO106" i="4" s="1"/>
  <c r="AO109" i="4" a="1"/>
  <c r="AO109" i="4" s="1"/>
  <c r="AQ111" i="4" a="1"/>
  <c r="AQ111" i="4" s="1"/>
  <c r="AQ114" i="4" a="1"/>
  <c r="AQ114" i="4" s="1"/>
  <c r="AM117" i="4" a="1"/>
  <c r="AM117" i="4" s="1"/>
  <c r="AM120" i="4" a="1"/>
  <c r="AM120" i="4" s="1"/>
  <c r="AO122" i="4" a="1"/>
  <c r="AO122" i="4" s="1"/>
  <c r="AN125" i="4" a="1"/>
  <c r="AN125" i="4" s="1"/>
  <c r="AN128" i="4" a="1"/>
  <c r="AN128" i="4" s="1"/>
  <c r="AR135" i="4" a="1"/>
  <c r="AR135" i="4" s="1"/>
  <c r="AR138" i="4" a="1"/>
  <c r="AR138" i="4" s="1"/>
  <c r="AN141" i="4" a="1"/>
  <c r="AN141" i="4" s="1"/>
  <c r="AN144" i="4" a="1"/>
  <c r="AN144" i="4" s="1"/>
  <c r="AR151" i="4" a="1"/>
  <c r="AR151" i="4" s="1"/>
  <c r="AR154" i="4" a="1"/>
  <c r="AR154" i="4" s="1"/>
  <c r="AN157" i="4" a="1"/>
  <c r="AN157" i="4" s="1"/>
  <c r="AN160" i="4" a="1"/>
  <c r="AN160" i="4" s="1"/>
  <c r="AQ167" i="4" a="1"/>
  <c r="AQ167" i="4" s="1"/>
  <c r="AQ170" i="4" a="1"/>
  <c r="AQ170" i="4" s="1"/>
  <c r="AQ175" i="4" a="1"/>
  <c r="AQ175" i="4" s="1"/>
  <c r="AQ178" i="4" a="1"/>
  <c r="AQ178" i="4" s="1"/>
  <c r="AQ183" i="4" a="1"/>
  <c r="AQ183" i="4" s="1"/>
  <c r="AO186" i="4" a="1"/>
  <c r="AO186" i="4" s="1"/>
  <c r="AM10" i="4" a="1"/>
  <c r="AM10" i="4" s="1"/>
  <c r="AR13" i="4" a="1"/>
  <c r="AR13" i="4" s="1"/>
  <c r="AO16" i="4" a="1"/>
  <c r="AO16" i="4" s="1"/>
  <c r="AM19" i="4" a="1"/>
  <c r="AM19" i="4" s="1"/>
  <c r="AN24" i="4" a="1"/>
  <c r="AN24" i="4" s="1"/>
  <c r="AQ32" i="4" a="1"/>
  <c r="AQ32" i="4" s="1"/>
  <c r="AQ34" i="4" a="1"/>
  <c r="AQ34" i="4" s="1"/>
  <c r="AR36" i="4" a="1"/>
  <c r="AR36" i="4" s="1"/>
  <c r="AM39" i="4" a="1"/>
  <c r="AM39" i="4" s="1"/>
  <c r="AM42" i="4" a="1"/>
  <c r="AM42" i="4" s="1"/>
  <c r="AQ44" i="4" a="1"/>
  <c r="AQ44" i="4" s="1"/>
  <c r="AR47" i="4" a="1"/>
  <c r="AR47" i="4" s="1"/>
  <c r="AR49" i="4" a="1"/>
  <c r="AR49" i="4" s="1"/>
  <c r="AM55" i="4" a="1"/>
  <c r="AM55" i="4" s="1"/>
  <c r="AR30" i="4" a="1"/>
  <c r="AR30" i="4" s="1"/>
  <c r="AO45" i="4" a="1"/>
  <c r="AO45" i="4" s="1"/>
  <c r="AQ55" i="4" a="1"/>
  <c r="AQ55" i="4" s="1"/>
  <c r="AR59" i="4" a="1"/>
  <c r="AR59" i="4" s="1"/>
  <c r="AM66" i="4" a="1"/>
  <c r="AM66" i="4" s="1"/>
  <c r="AO72" i="4" a="1"/>
  <c r="AO72" i="4" s="1"/>
  <c r="AM77" i="4" a="1"/>
  <c r="AM77" i="4" s="1"/>
  <c r="AM83" i="4" a="1"/>
  <c r="AM83" i="4" s="1"/>
  <c r="AQ87" i="4" a="1"/>
  <c r="AQ87" i="4" s="1"/>
  <c r="AQ93" i="4" a="1"/>
  <c r="AQ93" i="4" s="1"/>
  <c r="AO98" i="4" a="1"/>
  <c r="AO98" i="4" s="1"/>
  <c r="AO104" i="4" a="1"/>
  <c r="AO104" i="4" s="1"/>
  <c r="AM109" i="4" a="1"/>
  <c r="AM109" i="4" s="1"/>
  <c r="AM115" i="4" a="1"/>
  <c r="AM115" i="4" s="1"/>
  <c r="AQ119" i="4" a="1"/>
  <c r="AQ119" i="4" s="1"/>
  <c r="AN130" i="4" a="1"/>
  <c r="AN130" i="4" s="1"/>
  <c r="AN136" i="4" a="1"/>
  <c r="AN136" i="4" s="1"/>
  <c r="AR140" i="4" a="1"/>
  <c r="AR140" i="4" s="1"/>
  <c r="AR146" i="4" a="1"/>
  <c r="AR146" i="4" s="1"/>
  <c r="AN162" i="4" a="1"/>
  <c r="AN162" i="4" s="1"/>
  <c r="AM168" i="4" a="1"/>
  <c r="AM168" i="4" s="1"/>
  <c r="AO178" i="4" a="1"/>
  <c r="AO178" i="4" s="1"/>
  <c r="AM184" i="4" a="1"/>
  <c r="AM184" i="4" s="1"/>
  <c r="AM16" i="4" a="1"/>
  <c r="AM16" i="4" s="1"/>
  <c r="AO24" i="4" a="1"/>
  <c r="AO24" i="4" s="1"/>
  <c r="AO33" i="4" a="1"/>
  <c r="AO33" i="4" s="1"/>
  <c r="AQ41" i="4" a="1"/>
  <c r="AQ41" i="4" s="1"/>
  <c r="AM54" i="4" a="1"/>
  <c r="AM54" i="4" s="1"/>
  <c r="AN59" i="4" a="1"/>
  <c r="AN59" i="4" s="1"/>
  <c r="AQ63" i="4" a="1"/>
  <c r="AQ63" i="4" s="1"/>
  <c r="AN69" i="4" a="1"/>
  <c r="AN69" i="4" s="1"/>
  <c r="AN75" i="4" a="1"/>
  <c r="AN75" i="4" s="1"/>
  <c r="AR79" i="4" a="1"/>
  <c r="AR79" i="4" s="1"/>
  <c r="AR85" i="4" a="1"/>
  <c r="AR85" i="4" s="1"/>
  <c r="AN101" i="4" a="1"/>
  <c r="AN101" i="4" s="1"/>
  <c r="AN107" i="4" a="1"/>
  <c r="AN107" i="4" s="1"/>
  <c r="AR111" i="4" a="1"/>
  <c r="AR111" i="4" s="1"/>
  <c r="AR117" i="4" a="1"/>
  <c r="AR117" i="4" s="1"/>
  <c r="AM127" i="4" a="1"/>
  <c r="AM127" i="4" s="1"/>
  <c r="AM133" i="4" a="1"/>
  <c r="AM133" i="4" s="1"/>
  <c r="AQ137" i="4" a="1"/>
  <c r="AQ137" i="4" s="1"/>
  <c r="AQ143" i="4" a="1"/>
  <c r="AQ143" i="4" s="1"/>
  <c r="AO148" i="4" a="1"/>
  <c r="AO148" i="4" s="1"/>
  <c r="AO154" i="4" a="1"/>
  <c r="AO154" i="4" s="1"/>
  <c r="AM159" i="4" a="1"/>
  <c r="AM159" i="4" s="1"/>
  <c r="AM165" i="4" a="1"/>
  <c r="AM165" i="4" s="1"/>
  <c r="AR170" i="4" a="1"/>
  <c r="AR170" i="4" s="1"/>
  <c r="AO175" i="4" a="1"/>
  <c r="AO175" i="4" s="1"/>
  <c r="AM181" i="4" a="1"/>
  <c r="AM181" i="4" s="1"/>
  <c r="AO12" i="4" a="1"/>
  <c r="AO12" i="4" s="1"/>
  <c r="AQ22" i="4" a="1"/>
  <c r="AQ22" i="4" s="1"/>
  <c r="AR33" i="4" a="1"/>
  <c r="AR33" i="4" s="1"/>
  <c r="AN42" i="4" a="1"/>
  <c r="AN42" i="4" s="1"/>
  <c r="AN61" i="4" a="1"/>
  <c r="AN61" i="4" s="1"/>
  <c r="AQ71" i="4" a="1"/>
  <c r="AQ71" i="4" s="1"/>
  <c r="AQ77" i="4" a="1"/>
  <c r="AQ77" i="4" s="1"/>
  <c r="AO82" i="4" a="1"/>
  <c r="AO82" i="4" s="1"/>
  <c r="AO88" i="4" a="1"/>
  <c r="AO88" i="4" s="1"/>
  <c r="AM93" i="4" a="1"/>
  <c r="AM93" i="4" s="1"/>
  <c r="AM99" i="4" a="1"/>
  <c r="AM99" i="4" s="1"/>
  <c r="AQ103" i="4" a="1"/>
  <c r="AQ103" i="4" s="1"/>
  <c r="AQ109" i="4" a="1"/>
  <c r="AQ109" i="4" s="1"/>
  <c r="AO114" i="4" a="1"/>
  <c r="AO114" i="4" s="1"/>
  <c r="AO120" i="4" a="1"/>
  <c r="AO120" i="4" s="1"/>
  <c r="AM125" i="4" a="1"/>
  <c r="AM125" i="4" s="1"/>
  <c r="AR130" i="4" a="1"/>
  <c r="AR130" i="4" s="1"/>
  <c r="AN146" i="4" a="1"/>
  <c r="AN146" i="4" s="1"/>
  <c r="AN152" i="4" a="1"/>
  <c r="AN152" i="4" s="1"/>
  <c r="AR156" i="4" a="1"/>
  <c r="AR156" i="4" s="1"/>
  <c r="AR162" i="4" a="1"/>
  <c r="AR162" i="4" s="1"/>
  <c r="AN173" i="4" a="1"/>
  <c r="AN173" i="4" s="1"/>
  <c r="AQ177" i="4" a="1"/>
  <c r="AQ177" i="4" s="1"/>
  <c r="AN189" i="4" a="1"/>
  <c r="AN189" i="4" s="1"/>
  <c r="AR46" i="4" a="1"/>
  <c r="AR46" i="4" s="1"/>
  <c r="AM71" i="4" a="1"/>
  <c r="AM71" i="4" s="1"/>
  <c r="AM90" i="4" a="1"/>
  <c r="AM90" i="4" s="1"/>
  <c r="AQ113" i="4" a="1"/>
  <c r="AQ113" i="4" s="1"/>
  <c r="AO132" i="4" a="1"/>
  <c r="AO132" i="4" s="1"/>
  <c r="AO151" i="4" a="1"/>
  <c r="AO151" i="4" s="1"/>
  <c r="AR174" i="4" a="1"/>
  <c r="AR174" i="4" s="1"/>
  <c r="AM15" i="4" a="1"/>
  <c r="AM15" i="4" s="1"/>
  <c r="AM49" i="4" a="1"/>
  <c r="AM49" i="4" s="1"/>
  <c r="AN72" i="4" a="1"/>
  <c r="AN72" i="4" s="1"/>
  <c r="AN91" i="4" a="1"/>
  <c r="AN91" i="4" s="1"/>
  <c r="AR114" i="4" a="1"/>
  <c r="AR114" i="4" s="1"/>
  <c r="AO138" i="4" a="1"/>
  <c r="AO138" i="4" s="1"/>
  <c r="AO157" i="4" a="1"/>
  <c r="AO157" i="4" s="1"/>
  <c r="AR175" i="4" a="1"/>
  <c r="AR175" i="4" s="1"/>
  <c r="AM17" i="4" a="1"/>
  <c r="AM17" i="4" s="1"/>
  <c r="AR82" i="4" a="1"/>
  <c r="AR82" i="4" s="1"/>
  <c r="AR101" i="4" a="1"/>
  <c r="AR101" i="4" s="1"/>
  <c r="AO125" i="4" a="1"/>
  <c r="AO125" i="4" s="1"/>
  <c r="AM149" i="4" a="1"/>
  <c r="AM149" i="4" s="1"/>
  <c r="AR167" i="4" a="1"/>
  <c r="AR167" i="4" s="1"/>
  <c r="AR190" i="4" a="1"/>
  <c r="AR190" i="4" s="1"/>
  <c r="AN53" i="4" a="1"/>
  <c r="AN53" i="4" s="1"/>
  <c r="AN150" i="4" a="1"/>
  <c r="AN150" i="4" s="1"/>
  <c r="AO79" i="4" a="1"/>
  <c r="AO79" i="4" s="1"/>
  <c r="AN178" i="4" a="1"/>
  <c r="AN178" i="4" s="1"/>
  <c r="AO40" i="2" a="1"/>
  <c r="AO40" i="2" s="1"/>
  <c r="AO36" i="2" a="1"/>
  <c r="AO36" i="2" s="1"/>
  <c r="AA39" i="2" a="1"/>
  <c r="AA39" i="2" s="1"/>
  <c r="AB39" i="2" s="1" a="1"/>
  <c r="AB39" i="2" s="1"/>
  <c r="P39" i="2" a="1"/>
  <c r="P39" i="2" s="1"/>
  <c r="Q39" i="2" s="1" a="1"/>
  <c r="Q39" i="2" s="1"/>
  <c r="I40" i="2" a="1"/>
  <c r="I40" i="2" s="1"/>
  <c r="AD40" i="2" a="1"/>
  <c r="AD40" i="2" s="1"/>
  <c r="AL39" i="2" a="1"/>
  <c r="AL39" i="2" s="1"/>
  <c r="AM39" i="2" s="1" a="1"/>
  <c r="AM39" i="2" s="1"/>
  <c r="AA40" i="2" a="1"/>
  <c r="AA40" i="2" s="1"/>
  <c r="AB40" i="2" s="1" a="1"/>
  <c r="AB40" i="2" s="1"/>
  <c r="AA36" i="2" a="1"/>
  <c r="AA36" i="2" s="1"/>
  <c r="AB36" i="2" s="1" a="1"/>
  <c r="AB36" i="2" s="1"/>
  <c r="P40" i="2" a="1"/>
  <c r="P40" i="2" s="1"/>
  <c r="Q40" i="2" s="1" a="1"/>
  <c r="Q40" i="2" s="1"/>
  <c r="P36" i="2" a="1"/>
  <c r="P36" i="2" s="1"/>
  <c r="Q36" i="2" s="1" a="1"/>
  <c r="Q36" i="2" s="1"/>
  <c r="AL40" i="2" a="1"/>
  <c r="AL40" i="2" s="1"/>
  <c r="AM40" i="2" s="1" a="1"/>
  <c r="AM40" i="2" s="1"/>
  <c r="AL36" i="2" a="1"/>
  <c r="AL36" i="2" s="1"/>
  <c r="AM36" i="2" s="1" a="1"/>
  <c r="AM36" i="2" s="1"/>
  <c r="AD39" i="2" a="1"/>
  <c r="AD39" i="2" s="1"/>
  <c r="S40" i="2" a="1"/>
  <c r="S40" i="2" s="1"/>
  <c r="S39" i="2" a="1"/>
  <c r="S39" i="2" s="1"/>
  <c r="I39" i="2" a="1"/>
  <c r="I39" i="2" s="1"/>
  <c r="AO39" i="2" a="1"/>
  <c r="AO39" i="2" s="1"/>
  <c r="AD36" i="2" a="1"/>
  <c r="AD36" i="2" s="1"/>
  <c r="S36" i="2" a="1"/>
  <c r="S36" i="2" s="1"/>
  <c r="AJ6" i="4"/>
  <c r="I36" i="2" a="1"/>
  <c r="I36" i="2" s="1"/>
  <c r="F40" i="2" a="1"/>
  <c r="F40" i="2" s="1"/>
  <c r="G40" i="2" s="1" a="1"/>
  <c r="G40" i="2" s="1"/>
  <c r="AR6" i="2" a="1"/>
  <c r="AR6" i="2" s="1"/>
  <c r="F39" i="2" a="1"/>
  <c r="F39" i="2" s="1"/>
  <c r="G39" i="2" s="1" a="1"/>
  <c r="G39" i="2" s="1"/>
  <c r="S7" i="2" a="1"/>
  <c r="S7" i="2" s="1"/>
  <c r="T7" i="2"/>
  <c r="AQ6" i="4"/>
  <c r="W4" i="5"/>
  <c r="W5" i="5" s="1"/>
  <c r="E10" i="4" a="1"/>
  <c r="E10" i="4" s="1"/>
  <c r="E12" i="4" a="1"/>
  <c r="E12" i="4" s="1"/>
  <c r="E11" i="4" a="1"/>
  <c r="E11" i="4" s="1"/>
  <c r="E14" i="4" a="1"/>
  <c r="E14" i="4" s="1"/>
  <c r="E6" i="4" s="1"/>
  <c r="E13" i="4" a="1"/>
  <c r="E13" i="4" s="1"/>
  <c r="G11" i="4" a="1"/>
  <c r="G11" i="4" s="1"/>
  <c r="G14" i="4" a="1"/>
  <c r="G14" i="4" s="1"/>
  <c r="G6" i="4" s="1"/>
  <c r="G13" i="4" a="1"/>
  <c r="G13" i="4" s="1"/>
  <c r="G10" i="4" a="1"/>
  <c r="G10" i="4" s="1"/>
  <c r="G12" i="4" a="1"/>
  <c r="G12" i="4" s="1"/>
  <c r="F13" i="4" a="1"/>
  <c r="F13" i="4" s="1"/>
  <c r="F11" i="4" a="1"/>
  <c r="F11" i="4" s="1"/>
  <c r="F10" i="4" a="1"/>
  <c r="F10" i="4" s="1"/>
  <c r="F12" i="4" a="1"/>
  <c r="F12" i="4" s="1"/>
  <c r="F14" i="4" a="1"/>
  <c r="F14" i="4" s="1"/>
  <c r="F6" i="4" s="1"/>
  <c r="AJ498" i="1"/>
  <c r="AJ482" i="1"/>
  <c r="AJ469" i="1"/>
  <c r="AJ449" i="1"/>
  <c r="AJ429" i="1"/>
  <c r="AJ417" i="1"/>
  <c r="AJ397" i="1"/>
  <c r="AJ383" i="1"/>
  <c r="AJ381" i="1"/>
  <c r="AJ380" i="1"/>
  <c r="AJ322" i="1"/>
  <c r="AJ298" i="1"/>
  <c r="AJ280" i="1"/>
  <c r="AJ207" i="1"/>
  <c r="AJ191" i="1"/>
  <c r="AJ104" i="1"/>
  <c r="AJ490" i="1"/>
  <c r="AJ465" i="1"/>
  <c r="AJ462" i="1"/>
  <c r="AJ461" i="1"/>
  <c r="AJ346" i="1"/>
  <c r="AJ314" i="1"/>
  <c r="AJ115" i="1"/>
  <c r="AJ437" i="1"/>
  <c r="AJ421" i="1"/>
  <c r="AJ393" i="1"/>
  <c r="AJ389" i="1"/>
  <c r="AJ377" i="1"/>
  <c r="AJ375" i="1"/>
  <c r="AJ338" i="1"/>
  <c r="AJ237" i="1"/>
  <c r="AJ232" i="1"/>
  <c r="AJ111" i="1"/>
  <c r="AJ362" i="1"/>
  <c r="AJ267" i="1"/>
  <c r="AJ151" i="1"/>
  <c r="AJ147" i="1"/>
  <c r="R7" i="2" a="1"/>
  <c r="R7" i="2" s="1"/>
  <c r="AR6" i="4"/>
  <c r="AM6" i="4"/>
  <c r="AF6" i="4"/>
  <c r="AK6" i="4"/>
  <c r="G8" i="5"/>
  <c r="F8" i="5"/>
  <c r="E8" i="5"/>
  <c r="J187" i="4"/>
  <c r="J124" i="4"/>
  <c r="I7" i="2"/>
  <c r="AC56" i="3"/>
  <c r="AB60" i="3"/>
  <c r="AC62" i="3"/>
  <c r="AC54" i="3"/>
  <c r="AJ51" i="1"/>
  <c r="AJ16" i="1"/>
  <c r="AJ25" i="1"/>
  <c r="AJ18" i="1"/>
  <c r="AJ41" i="1"/>
  <c r="AJ40" i="1"/>
  <c r="AC60" i="3"/>
  <c r="AB62" i="3"/>
  <c r="AD68" i="3"/>
  <c r="E37" i="2"/>
  <c r="K7" i="2"/>
  <c r="E38" i="2"/>
  <c r="I38" i="2" s="1" a="1"/>
  <c r="I38" i="2" s="1"/>
  <c r="O36" i="2"/>
  <c r="Z36" i="2" s="1"/>
  <c r="AK36" i="2" s="1"/>
  <c r="AB6" i="2" a="1"/>
  <c r="AB6" i="2" s="1"/>
  <c r="AC6" i="2" s="1"/>
  <c r="N9" i="4"/>
  <c r="M9" i="4"/>
  <c r="L9" i="4"/>
  <c r="J7" i="2"/>
  <c r="E7" i="2"/>
  <c r="AJ351" i="1"/>
  <c r="AJ15" i="1"/>
  <c r="AJ187" i="1"/>
  <c r="AJ319" i="1"/>
  <c r="AJ80" i="1"/>
  <c r="AJ241" i="1"/>
  <c r="AJ72" i="1"/>
  <c r="AJ58" i="1"/>
  <c r="AJ282" i="1"/>
  <c r="AJ255" i="1"/>
  <c r="AJ224" i="1"/>
  <c r="AJ64" i="1"/>
  <c r="AJ54" i="1"/>
  <c r="AJ24" i="1"/>
  <c r="AJ271" i="1"/>
  <c r="AJ222" i="1"/>
  <c r="AJ85" i="1"/>
  <c r="AJ206" i="1"/>
  <c r="AJ199" i="1"/>
  <c r="AJ175" i="1"/>
  <c r="AJ149" i="1"/>
  <c r="AJ118" i="1"/>
  <c r="AJ105" i="1"/>
  <c r="AJ37" i="1"/>
  <c r="AJ171" i="1"/>
  <c r="AJ166" i="1"/>
  <c r="AJ218" i="1"/>
  <c r="AJ71" i="1"/>
  <c r="AJ28" i="1"/>
  <c r="AJ21" i="1"/>
  <c r="AJ294" i="1"/>
  <c r="AJ182" i="1"/>
  <c r="AJ257" i="1"/>
  <c r="AJ97" i="1"/>
  <c r="AJ92" i="1"/>
  <c r="AJ79" i="1"/>
  <c r="AJ55" i="1"/>
  <c r="AJ48" i="1"/>
  <c r="AJ44" i="1"/>
  <c r="AJ30" i="1"/>
  <c r="AJ464" i="1"/>
  <c r="AJ408" i="1"/>
  <c r="AJ400" i="1"/>
  <c r="AJ366" i="1"/>
  <c r="AJ358" i="1"/>
  <c r="AJ481" i="1"/>
  <c r="AJ480" i="1"/>
  <c r="AJ456" i="1"/>
  <c r="AJ432" i="1"/>
  <c r="AJ424" i="1"/>
  <c r="AJ416" i="1"/>
  <c r="AJ497" i="1"/>
  <c r="AJ473" i="1"/>
  <c r="AJ443" i="1"/>
  <c r="AJ395" i="1"/>
  <c r="AJ368" i="1"/>
  <c r="AJ360" i="1"/>
  <c r="AJ352" i="1"/>
  <c r="AJ344" i="1"/>
  <c r="AJ336" i="1"/>
  <c r="AJ328" i="1"/>
  <c r="AJ320" i="1"/>
  <c r="AJ312" i="1"/>
  <c r="AJ304" i="1"/>
  <c r="AJ292" i="1"/>
  <c r="AJ254" i="1"/>
  <c r="AJ250" i="1"/>
  <c r="AJ244" i="1"/>
  <c r="AJ233" i="1"/>
  <c r="AJ227" i="1"/>
  <c r="AJ217" i="1"/>
  <c r="AJ299" i="1"/>
  <c r="AJ283" i="1"/>
  <c r="AJ276" i="1"/>
  <c r="AJ264" i="1"/>
  <c r="AJ248" i="1"/>
  <c r="AJ266" i="1"/>
  <c r="AJ258" i="1"/>
  <c r="AJ350" i="1"/>
  <c r="AJ334" i="1"/>
  <c r="AJ310" i="1"/>
  <c r="AJ300" i="1"/>
  <c r="AJ238" i="1"/>
  <c r="AJ234" i="1"/>
  <c r="AJ219" i="1"/>
  <c r="AJ252" i="1"/>
  <c r="AJ225" i="1"/>
  <c r="AJ178" i="1"/>
  <c r="AJ210" i="1"/>
  <c r="AJ202" i="1"/>
  <c r="AJ194" i="1"/>
  <c r="AJ186" i="1"/>
  <c r="AJ247" i="1"/>
  <c r="AJ229" i="1"/>
  <c r="AJ209" i="1"/>
  <c r="AJ201" i="1"/>
  <c r="AJ193" i="1"/>
  <c r="AJ243" i="1"/>
  <c r="AJ212" i="1"/>
  <c r="AJ205" i="1"/>
  <c r="AJ204" i="1"/>
  <c r="AJ197" i="1"/>
  <c r="AJ196" i="1"/>
  <c r="AJ188" i="1"/>
  <c r="AJ180" i="1"/>
  <c r="AJ173" i="1"/>
  <c r="AJ172" i="1"/>
  <c r="AJ165" i="1"/>
  <c r="AJ152" i="1"/>
  <c r="AJ150" i="1"/>
  <c r="AJ127" i="1"/>
  <c r="AJ176" i="1"/>
  <c r="AJ168" i="1"/>
  <c r="AJ144" i="1"/>
  <c r="AJ141" i="1"/>
  <c r="AJ138" i="1"/>
  <c r="AJ126" i="1"/>
  <c r="AJ108" i="1"/>
  <c r="AJ136" i="1"/>
  <c r="AJ123" i="1"/>
  <c r="AJ84" i="1"/>
  <c r="AJ120" i="1"/>
  <c r="AJ103" i="1"/>
  <c r="AJ96" i="1"/>
  <c r="AJ90" i="1"/>
  <c r="AJ81" i="1"/>
  <c r="AJ73" i="1"/>
  <c r="AJ65" i="1"/>
  <c r="AJ61" i="1"/>
  <c r="AJ50" i="1"/>
  <c r="AJ47" i="1"/>
  <c r="AJ39" i="1"/>
  <c r="AJ38" i="1"/>
  <c r="AJ19" i="1"/>
  <c r="AJ99" i="1"/>
  <c r="AJ86" i="1"/>
  <c r="AJ76" i="1"/>
  <c r="AJ74" i="1"/>
  <c r="AJ68" i="1"/>
  <c r="AJ66" i="1"/>
  <c r="AQ9" i="1"/>
  <c r="AJ59" i="1"/>
  <c r="AJ57" i="1"/>
  <c r="AJ52" i="1"/>
  <c r="AJ46" i="1"/>
  <c r="AJ33" i="1"/>
  <c r="AJ14" i="1"/>
  <c r="AC55" i="3"/>
  <c r="AD55" i="3"/>
  <c r="AC53" i="3"/>
  <c r="AD53" i="3"/>
  <c r="AB53" i="3"/>
  <c r="AE52" i="3"/>
  <c r="AI52" i="3"/>
  <c r="AG52" i="3"/>
  <c r="AJ53" i="1"/>
  <c r="AJ29" i="1"/>
  <c r="AJ27" i="1"/>
  <c r="AJ22" i="1"/>
  <c r="AJ7" i="2"/>
  <c r="AG7" i="2"/>
  <c r="AK7" i="2"/>
  <c r="AF7" i="2"/>
  <c r="AB66" i="3"/>
  <c r="AC66" i="3"/>
  <c r="AJ77" i="1"/>
  <c r="AJ69" i="1"/>
  <c r="AJ49" i="1"/>
  <c r="AJ35" i="1"/>
  <c r="AJ43" i="1"/>
  <c r="AJ42" i="1"/>
  <c r="AJ36" i="1"/>
  <c r="AJ32" i="1"/>
  <c r="AJ23" i="1"/>
  <c r="AJ56" i="1"/>
  <c r="AJ45" i="1"/>
  <c r="AJ34" i="1"/>
  <c r="AJ31" i="1"/>
  <c r="AJ20" i="1"/>
  <c r="AJ17" i="1"/>
  <c r="AO6" i="2"/>
  <c r="AC5" i="1"/>
  <c r="AQ6" i="2"/>
  <c r="AP6" i="2" s="1"/>
  <c r="F36" i="2" a="1"/>
  <c r="F36" i="2" s="1"/>
  <c r="AJ26" i="1"/>
  <c r="AJ13" i="1"/>
  <c r="AI7" i="2" a="1"/>
  <c r="AI7" i="2" s="1"/>
  <c r="AH7" i="2"/>
  <c r="I37" i="2" l="1" a="1"/>
  <c r="I37" i="2" s="1"/>
  <c r="AL37" i="2" a="1"/>
  <c r="AL37" i="2" s="1"/>
  <c r="AM37" i="2" s="1" a="1"/>
  <c r="AM37" i="2" s="1"/>
  <c r="S37" i="2" a="1"/>
  <c r="S37" i="2" s="1"/>
  <c r="AO37" i="2" a="1"/>
  <c r="AO37" i="2" s="1"/>
  <c r="AA37" i="2" a="1"/>
  <c r="AA37" i="2" s="1"/>
  <c r="AB37" i="2" s="1" a="1"/>
  <c r="AB37" i="2" s="1"/>
  <c r="P37" i="2" a="1"/>
  <c r="P37" i="2" s="1"/>
  <c r="Q37" i="2" s="1" a="1"/>
  <c r="Q37" i="2" s="1"/>
  <c r="AD37" i="2" a="1"/>
  <c r="AD37" i="2" s="1"/>
  <c r="AK142" i="1"/>
  <c r="AR142" i="1" s="1"/>
  <c r="AK135" i="1"/>
  <c r="AR135" i="1" s="1"/>
  <c r="AK219" i="1"/>
  <c r="AR219" i="1" s="1"/>
  <c r="AK33" i="1"/>
  <c r="AR33" i="1" s="1"/>
  <c r="AK54" i="1"/>
  <c r="AR54" i="1" s="1"/>
  <c r="AK134" i="1"/>
  <c r="AR134" i="1" s="1"/>
  <c r="AK80" i="1"/>
  <c r="AR80" i="1" s="1"/>
  <c r="AK18" i="1"/>
  <c r="AR18" i="1" s="1"/>
  <c r="AK46" i="1"/>
  <c r="AR46" i="1" s="1"/>
  <c r="AK155" i="1"/>
  <c r="AR155" i="1" s="1"/>
  <c r="AK141" i="1"/>
  <c r="AR141" i="1" s="1"/>
  <c r="AK150" i="1"/>
  <c r="AR150" i="1" s="1"/>
  <c r="AK94" i="1"/>
  <c r="AR94" i="1" s="1"/>
  <c r="AK16" i="1"/>
  <c r="AR16" i="1" s="1"/>
  <c r="AK117" i="1"/>
  <c r="AR117" i="1" s="1"/>
  <c r="AK144" i="1"/>
  <c r="AR144" i="1" s="1"/>
  <c r="AK106" i="1"/>
  <c r="AR106" i="1" s="1"/>
  <c r="AQ144" i="1"/>
  <c r="BC144" i="1"/>
  <c r="BD144" i="1"/>
  <c r="AW144" i="1"/>
  <c r="AQ958" i="1"/>
  <c r="BC958" i="1"/>
  <c r="AW958" i="1"/>
  <c r="AQ997" i="1"/>
  <c r="AW997" i="1"/>
  <c r="BC997" i="1"/>
  <c r="AQ959" i="1"/>
  <c r="BC959" i="1"/>
  <c r="AW959" i="1"/>
  <c r="AQ957" i="1"/>
  <c r="AW957" i="1"/>
  <c r="BC957" i="1"/>
  <c r="AQ946" i="1"/>
  <c r="BC946" i="1"/>
  <c r="AW946" i="1"/>
  <c r="AQ956" i="1"/>
  <c r="BC956" i="1"/>
  <c r="AW956" i="1"/>
  <c r="AQ953" i="1"/>
  <c r="AW953" i="1"/>
  <c r="BC953" i="1"/>
  <c r="BC1060" i="1"/>
  <c r="AW1060" i="1"/>
  <c r="AQ1060" i="1"/>
  <c r="AW1213" i="1"/>
  <c r="BC1213" i="1"/>
  <c r="AQ1213" i="1"/>
  <c r="AW1080" i="1"/>
  <c r="BC1080" i="1"/>
  <c r="AQ1080" i="1"/>
  <c r="BC1156" i="1"/>
  <c r="AW1156" i="1"/>
  <c r="AQ1156" i="1"/>
  <c r="AW1180" i="1"/>
  <c r="BC1180" i="1"/>
  <c r="AQ1180" i="1"/>
  <c r="BC1058" i="1"/>
  <c r="AW1058" i="1"/>
  <c r="AQ1058" i="1"/>
  <c r="BC1013" i="1"/>
  <c r="AW1013" i="1"/>
  <c r="AQ1013" i="1"/>
  <c r="AQ1158" i="1"/>
  <c r="AW1158" i="1"/>
  <c r="BC1158" i="1"/>
  <c r="BC1198" i="1"/>
  <c r="AW1198" i="1"/>
  <c r="AQ1198" i="1"/>
  <c r="BC1116" i="1"/>
  <c r="AW1116" i="1"/>
  <c r="AQ1116" i="1"/>
  <c r="BC1076" i="1"/>
  <c r="AW1076" i="1"/>
  <c r="AQ1076" i="1"/>
  <c r="BC1221" i="1"/>
  <c r="AW1221" i="1"/>
  <c r="AQ1221" i="1"/>
  <c r="BC1145" i="1"/>
  <c r="AW1145" i="1"/>
  <c r="AQ1145" i="1"/>
  <c r="BC1200" i="1"/>
  <c r="AW1200" i="1"/>
  <c r="AQ1200" i="1"/>
  <c r="BC1134" i="1"/>
  <c r="AW1134" i="1"/>
  <c r="AQ1134" i="1"/>
  <c r="AW1167" i="1"/>
  <c r="BC1167" i="1"/>
  <c r="AQ1167" i="1"/>
  <c r="BC1016" i="1"/>
  <c r="AW1016" i="1"/>
  <c r="AQ1016" i="1"/>
  <c r="AW1109" i="1"/>
  <c r="BC1109" i="1"/>
  <c r="AQ1109" i="1"/>
  <c r="AQ176" i="1"/>
  <c r="AW176" i="1"/>
  <c r="BC176" i="1"/>
  <c r="AK223" i="1"/>
  <c r="AR223" i="1" s="1"/>
  <c r="AQ80" i="1"/>
  <c r="BC80" i="1"/>
  <c r="BD80" i="1"/>
  <c r="AW80" i="1"/>
  <c r="AQ937" i="1"/>
  <c r="AW937" i="1"/>
  <c r="BC937" i="1"/>
  <c r="AQ1000" i="1"/>
  <c r="BC1000" i="1"/>
  <c r="AW1000" i="1"/>
  <c r="AQ944" i="1"/>
  <c r="BC944" i="1"/>
  <c r="AW944" i="1"/>
  <c r="AQ961" i="1"/>
  <c r="AW961" i="1"/>
  <c r="BC961" i="1"/>
  <c r="AQ975" i="1"/>
  <c r="BC975" i="1"/>
  <c r="AW975" i="1"/>
  <c r="AQ978" i="1"/>
  <c r="BC978" i="1"/>
  <c r="AW978" i="1"/>
  <c r="AQ938" i="1"/>
  <c r="BC938" i="1"/>
  <c r="AW938" i="1"/>
  <c r="AQ964" i="1"/>
  <c r="BC964" i="1"/>
  <c r="AW964" i="1"/>
  <c r="AQ965" i="1"/>
  <c r="AW965" i="1"/>
  <c r="BC965" i="1"/>
  <c r="AQ934" i="1"/>
  <c r="BC934" i="1"/>
  <c r="AW934" i="1"/>
  <c r="AQ985" i="1"/>
  <c r="AW985" i="1"/>
  <c r="BC985" i="1"/>
  <c r="AQ955" i="1"/>
  <c r="BC955" i="1"/>
  <c r="AW955" i="1"/>
  <c r="AQ940" i="1"/>
  <c r="BC940" i="1"/>
  <c r="AW940" i="1"/>
  <c r="AQ998" i="1"/>
  <c r="BC998" i="1"/>
  <c r="AW998" i="1"/>
  <c r="AQ982" i="1"/>
  <c r="BC982" i="1"/>
  <c r="AW982" i="1"/>
  <c r="AQ928" i="1"/>
  <c r="BC928" i="1"/>
  <c r="AW928" i="1"/>
  <c r="AQ996" i="1"/>
  <c r="BC996" i="1"/>
  <c r="AW996" i="1"/>
  <c r="AQ967" i="1"/>
  <c r="BC967" i="1"/>
  <c r="AW967" i="1"/>
  <c r="AQ933" i="1"/>
  <c r="AW933" i="1"/>
  <c r="BC933" i="1"/>
  <c r="AQ929" i="1"/>
  <c r="AW929" i="1"/>
  <c r="BC929" i="1"/>
  <c r="BC1051" i="1"/>
  <c r="AW1051" i="1"/>
  <c r="AQ1051" i="1"/>
  <c r="BC1137" i="1"/>
  <c r="AW1137" i="1"/>
  <c r="AQ1137" i="1"/>
  <c r="AW1186" i="1"/>
  <c r="BC1186" i="1"/>
  <c r="AQ1186" i="1"/>
  <c r="AW1094" i="1"/>
  <c r="BC1094" i="1"/>
  <c r="AQ1094" i="1"/>
  <c r="BC1136" i="1"/>
  <c r="AW1136" i="1"/>
  <c r="AQ1136" i="1"/>
  <c r="BC1070" i="1"/>
  <c r="AW1070" i="1"/>
  <c r="AQ1070" i="1"/>
  <c r="BC1005" i="1"/>
  <c r="AW1005" i="1"/>
  <c r="AQ1005" i="1"/>
  <c r="BC1069" i="1"/>
  <c r="AW1069" i="1"/>
  <c r="AQ1069" i="1"/>
  <c r="AW1017" i="1"/>
  <c r="BC1017" i="1"/>
  <c r="AQ1017" i="1"/>
  <c r="AW1048" i="1"/>
  <c r="BC1048" i="1"/>
  <c r="AQ1048" i="1"/>
  <c r="AW1209" i="1"/>
  <c r="BC1209" i="1"/>
  <c r="AQ1209" i="1"/>
  <c r="BC1178" i="1"/>
  <c r="AW1178" i="1"/>
  <c r="AQ1178" i="1"/>
  <c r="BC1153" i="1"/>
  <c r="AW1153" i="1"/>
  <c r="AQ1153" i="1"/>
  <c r="BC1214" i="1"/>
  <c r="AW1214" i="1"/>
  <c r="AQ1214" i="1"/>
  <c r="AW1176" i="1"/>
  <c r="BC1176" i="1"/>
  <c r="AQ1176" i="1"/>
  <c r="AW1218" i="1"/>
  <c r="BC1218" i="1"/>
  <c r="AQ1218" i="1"/>
  <c r="BC1111" i="1"/>
  <c r="AW1111" i="1"/>
  <c r="AQ1111" i="1"/>
  <c r="BC1087" i="1"/>
  <c r="AW1087" i="1"/>
  <c r="AQ1087" i="1"/>
  <c r="BC1127" i="1"/>
  <c r="AW1127" i="1"/>
  <c r="AQ1127" i="1"/>
  <c r="BC1042" i="1"/>
  <c r="AW1042" i="1"/>
  <c r="AQ1042" i="1"/>
  <c r="AW1006" i="1"/>
  <c r="BC1006" i="1"/>
  <c r="AQ1006" i="1"/>
  <c r="BC1114" i="1"/>
  <c r="AW1114" i="1"/>
  <c r="AQ1114" i="1"/>
  <c r="BC1075" i="1"/>
  <c r="AW1075" i="1"/>
  <c r="AQ1075" i="1"/>
  <c r="BC1052" i="1"/>
  <c r="AW1052" i="1"/>
  <c r="AQ1052" i="1"/>
  <c r="BC1055" i="1"/>
  <c r="AW1055" i="1"/>
  <c r="AQ1055" i="1"/>
  <c r="AW1207" i="1"/>
  <c r="BC1207" i="1"/>
  <c r="AQ1207" i="1"/>
  <c r="AQ1150" i="1"/>
  <c r="BC1150" i="1"/>
  <c r="AW1150" i="1"/>
  <c r="AW1020" i="1"/>
  <c r="BC1020" i="1"/>
  <c r="AQ1020" i="1"/>
  <c r="AW1164" i="1"/>
  <c r="BC1164" i="1"/>
  <c r="AQ1164" i="1"/>
  <c r="BC1140" i="1"/>
  <c r="AW1140" i="1"/>
  <c r="AQ1140" i="1"/>
  <c r="AW1190" i="1"/>
  <c r="BC1190" i="1"/>
  <c r="AQ1190" i="1"/>
  <c r="AW1192" i="1"/>
  <c r="BC1192" i="1"/>
  <c r="AQ1192" i="1"/>
  <c r="BC1129" i="1"/>
  <c r="AW1129" i="1"/>
  <c r="AQ1129" i="1"/>
  <c r="AW1098" i="1"/>
  <c r="BC1098" i="1"/>
  <c r="AQ1098" i="1"/>
  <c r="BC1106" i="1"/>
  <c r="AW1106" i="1"/>
  <c r="AQ1106" i="1"/>
  <c r="BC1023" i="1"/>
  <c r="AW1023" i="1"/>
  <c r="AQ1023" i="1"/>
  <c r="BC1007" i="1"/>
  <c r="AW1007" i="1"/>
  <c r="AQ1007" i="1"/>
  <c r="AW1043" i="1"/>
  <c r="BC1043" i="1"/>
  <c r="AQ1043" i="1"/>
  <c r="AW1171" i="1"/>
  <c r="BC1171" i="1"/>
  <c r="AQ1171" i="1"/>
  <c r="BC1147" i="1"/>
  <c r="AW1147" i="1"/>
  <c r="AQ1147" i="1"/>
  <c r="BC1219" i="1"/>
  <c r="AW1219" i="1"/>
  <c r="AQ1219" i="1"/>
  <c r="BC1211" i="1"/>
  <c r="AW1211" i="1"/>
  <c r="AQ1211" i="1"/>
  <c r="BC1169" i="1"/>
  <c r="AW1169" i="1"/>
  <c r="AQ1169" i="1"/>
  <c r="AW1141" i="1"/>
  <c r="BC1141" i="1"/>
  <c r="AQ1141" i="1"/>
  <c r="BC1212" i="1"/>
  <c r="AW1212" i="1"/>
  <c r="AQ1212" i="1"/>
  <c r="AW1216" i="1"/>
  <c r="BC1216" i="1"/>
  <c r="AQ1216" i="1"/>
  <c r="AW1115" i="1"/>
  <c r="BC1115" i="1"/>
  <c r="AQ1115" i="1"/>
  <c r="BC1097" i="1"/>
  <c r="AW1097" i="1"/>
  <c r="AQ1097" i="1"/>
  <c r="BC1066" i="1"/>
  <c r="AW1066" i="1"/>
  <c r="AQ1066" i="1"/>
  <c r="BC1018" i="1"/>
  <c r="AW1018" i="1"/>
  <c r="AQ1018" i="1"/>
  <c r="AW1112" i="1"/>
  <c r="BC1112" i="1"/>
  <c r="AQ1112" i="1"/>
  <c r="BC1040" i="1"/>
  <c r="AW1040" i="1"/>
  <c r="AQ1040" i="1"/>
  <c r="BC1071" i="1"/>
  <c r="AW1071" i="1"/>
  <c r="AQ1071" i="1"/>
  <c r="BC1155" i="1"/>
  <c r="AW1155" i="1"/>
  <c r="AQ1155" i="1"/>
  <c r="BC1032" i="1"/>
  <c r="AW1032" i="1"/>
  <c r="AQ1032" i="1"/>
  <c r="AQ1077" i="1"/>
  <c r="AW1077" i="1"/>
  <c r="BC1077" i="1"/>
  <c r="BC1024" i="1"/>
  <c r="AW1024" i="1"/>
  <c r="AQ1024" i="1"/>
  <c r="BC1146" i="1"/>
  <c r="AW1146" i="1"/>
  <c r="AQ1146" i="1"/>
  <c r="AQ1162" i="1"/>
  <c r="BC1162" i="1"/>
  <c r="AW1162" i="1"/>
  <c r="BC1175" i="1"/>
  <c r="AW1175" i="1"/>
  <c r="AQ1175" i="1"/>
  <c r="BC1199" i="1"/>
  <c r="AW1199" i="1"/>
  <c r="AQ1199" i="1"/>
  <c r="AQ141" i="1"/>
  <c r="AW141" i="1"/>
  <c r="BC141" i="1"/>
  <c r="AQ106" i="1"/>
  <c r="BC106" i="1"/>
  <c r="AW106" i="1"/>
  <c r="AQ995" i="1"/>
  <c r="BC995" i="1"/>
  <c r="AW995" i="1"/>
  <c r="AQ935" i="1"/>
  <c r="BC935" i="1"/>
  <c r="AW935" i="1"/>
  <c r="AQ971" i="1"/>
  <c r="BC971" i="1"/>
  <c r="AW971" i="1"/>
  <c r="AQ941" i="1"/>
  <c r="AW941" i="1"/>
  <c r="BC941" i="1"/>
  <c r="AQ990" i="1"/>
  <c r="BC990" i="1"/>
  <c r="AW990" i="1"/>
  <c r="AW1104" i="1"/>
  <c r="BC1104" i="1"/>
  <c r="AQ1104" i="1"/>
  <c r="BC1090" i="1"/>
  <c r="AW1090" i="1"/>
  <c r="AQ1090" i="1"/>
  <c r="AW1184" i="1"/>
  <c r="BC1184" i="1"/>
  <c r="AQ1184" i="1"/>
  <c r="BC1225" i="1"/>
  <c r="AW1225" i="1"/>
  <c r="AQ1225" i="1"/>
  <c r="BC1224" i="1"/>
  <c r="AW1224" i="1"/>
  <c r="AQ1224" i="1"/>
  <c r="AW1119" i="1"/>
  <c r="BC1119" i="1"/>
  <c r="AQ1119" i="1"/>
  <c r="BC1118" i="1"/>
  <c r="AW1118" i="1"/>
  <c r="AQ1118" i="1"/>
  <c r="AW1027" i="1"/>
  <c r="BC1027" i="1"/>
  <c r="AQ1027" i="1"/>
  <c r="BC1187" i="1"/>
  <c r="AW1187" i="1"/>
  <c r="AQ1187" i="1"/>
  <c r="BC1130" i="1"/>
  <c r="AW1130" i="1"/>
  <c r="AQ1130" i="1"/>
  <c r="BC1053" i="1"/>
  <c r="AW1053" i="1"/>
  <c r="AQ1053" i="1"/>
  <c r="AQ1142" i="1"/>
  <c r="AW1142" i="1"/>
  <c r="BC1142" i="1"/>
  <c r="BC1243" i="1"/>
  <c r="AW1243" i="1"/>
  <c r="AQ1243" i="1"/>
  <c r="AW1222" i="1"/>
  <c r="BC1222" i="1"/>
  <c r="AQ1222" i="1"/>
  <c r="AW1121" i="1"/>
  <c r="BC1121" i="1"/>
  <c r="AQ1121" i="1"/>
  <c r="BC1026" i="1"/>
  <c r="AW1026" i="1"/>
  <c r="AQ1026" i="1"/>
  <c r="AW1003" i="1"/>
  <c r="BC1003" i="1"/>
  <c r="AQ1003" i="1"/>
  <c r="BC1028" i="1"/>
  <c r="AW1028" i="1"/>
  <c r="AQ1028" i="1"/>
  <c r="BC1201" i="1"/>
  <c r="AW1201" i="1"/>
  <c r="AQ1201" i="1"/>
  <c r="AQ96" i="1"/>
  <c r="BD96" i="1"/>
  <c r="AW96" i="1"/>
  <c r="BC96" i="1"/>
  <c r="AX96" i="1"/>
  <c r="AQ219" i="1"/>
  <c r="BC219" i="1"/>
  <c r="AW219" i="1"/>
  <c r="AQ115" i="1"/>
  <c r="BC115" i="1"/>
  <c r="AW115" i="1"/>
  <c r="AK67" i="1"/>
  <c r="AR67" i="1" s="1"/>
  <c r="AK1230" i="1"/>
  <c r="AR1230" i="1" s="1"/>
  <c r="AK1222" i="1"/>
  <c r="AK1194" i="1"/>
  <c r="AK1178" i="1"/>
  <c r="AR1178" i="1" s="1"/>
  <c r="AK1157" i="1"/>
  <c r="AR1157" i="1" s="1"/>
  <c r="AK1141" i="1"/>
  <c r="AK1125" i="1"/>
  <c r="AK1153" i="1"/>
  <c r="AR1153" i="1" s="1"/>
  <c r="AK1149" i="1"/>
  <c r="AR1149" i="1" s="1"/>
  <c r="AK1136" i="1"/>
  <c r="AK1097" i="1"/>
  <c r="AR1097" i="1" s="1"/>
  <c r="AK1081" i="1"/>
  <c r="AR1081" i="1" s="1"/>
  <c r="AK1027" i="1"/>
  <c r="AR1027" i="1" s="1"/>
  <c r="AK1019" i="1"/>
  <c r="AK1011" i="1"/>
  <c r="AK1003" i="1"/>
  <c r="AR1003" i="1" s="1"/>
  <c r="AK1035" i="1"/>
  <c r="AR1035" i="1" s="1"/>
  <c r="AK1031" i="1"/>
  <c r="AR1031" i="1" s="1"/>
  <c r="AK1007" i="1"/>
  <c r="AR1007" i="1" s="1"/>
  <c r="AK1023" i="1"/>
  <c r="AR1023" i="1" s="1"/>
  <c r="AK1034" i="1"/>
  <c r="AR1034" i="1" s="1"/>
  <c r="AK1103" i="1"/>
  <c r="AK1074" i="1"/>
  <c r="AK1115" i="1"/>
  <c r="AR1115" i="1" s="1"/>
  <c r="AK1010" i="1"/>
  <c r="AR1010" i="1" s="1"/>
  <c r="AK1046" i="1"/>
  <c r="AR1046" i="1" s="1"/>
  <c r="AK1084" i="1"/>
  <c r="AR1084" i="1" s="1"/>
  <c r="AK1107" i="1"/>
  <c r="AR1107" i="1" s="1"/>
  <c r="AK1130" i="1"/>
  <c r="AR1130" i="1" s="1"/>
  <c r="AK1070" i="1"/>
  <c r="AK1083" i="1"/>
  <c r="AK1123" i="1"/>
  <c r="AR1123" i="1" s="1"/>
  <c r="AK1133" i="1"/>
  <c r="AR1133" i="1" s="1"/>
  <c r="AK1145" i="1"/>
  <c r="AK1161" i="1"/>
  <c r="AK1214" i="1"/>
  <c r="AR1214" i="1" s="1"/>
  <c r="AK1165" i="1"/>
  <c r="AR1165" i="1" s="1"/>
  <c r="AK1005" i="1"/>
  <c r="AK1009" i="1"/>
  <c r="AK1033" i="1"/>
  <c r="AR1033" i="1" s="1"/>
  <c r="AK1055" i="1"/>
  <c r="AR1055" i="1" s="1"/>
  <c r="AK1076" i="1"/>
  <c r="AK1082" i="1"/>
  <c r="AK1016" i="1"/>
  <c r="AR1016" i="1" s="1"/>
  <c r="AK1032" i="1"/>
  <c r="AR1032" i="1" s="1"/>
  <c r="AK1052" i="1"/>
  <c r="AK1068" i="1"/>
  <c r="AR1068" i="1" s="1"/>
  <c r="AK1017" i="1"/>
  <c r="AR1017" i="1" s="1"/>
  <c r="AK1051" i="1"/>
  <c r="AR1051" i="1" s="1"/>
  <c r="AK1080" i="1"/>
  <c r="AK1098" i="1"/>
  <c r="AR1098" i="1" s="1"/>
  <c r="AK1114" i="1"/>
  <c r="AR1114" i="1" s="1"/>
  <c r="AK1118" i="1"/>
  <c r="AR1118" i="1" s="1"/>
  <c r="AK1088" i="1"/>
  <c r="AX1088" i="1" s="1"/>
  <c r="AK1095" i="1"/>
  <c r="AR1095" i="1" s="1"/>
  <c r="AK1045" i="1"/>
  <c r="AR1045" i="1" s="1"/>
  <c r="AK1061" i="1"/>
  <c r="AR1061" i="1" s="1"/>
  <c r="AK1077" i="1"/>
  <c r="AK1113" i="1"/>
  <c r="AK1126" i="1"/>
  <c r="AR1126" i="1" s="1"/>
  <c r="AK1129" i="1"/>
  <c r="AR1129" i="1" s="1"/>
  <c r="AK1100" i="1"/>
  <c r="AR1100" i="1" s="1"/>
  <c r="AK1108" i="1"/>
  <c r="AK1116" i="1"/>
  <c r="AR1116" i="1" s="1"/>
  <c r="AK1128" i="1"/>
  <c r="AR1128" i="1" s="1"/>
  <c r="AK1122" i="1"/>
  <c r="AR1122" i="1" s="1"/>
  <c r="AK1173" i="1"/>
  <c r="AR1173" i="1" s="1"/>
  <c r="AK1208" i="1"/>
  <c r="AR1208" i="1" s="1"/>
  <c r="AK1224" i="1"/>
  <c r="AR1224" i="1" s="1"/>
  <c r="AK1240" i="1"/>
  <c r="AK1246" i="1"/>
  <c r="AK1187" i="1"/>
  <c r="AR1187" i="1" s="1"/>
  <c r="AK1195" i="1"/>
  <c r="AR1195" i="1" s="1"/>
  <c r="AK1203" i="1"/>
  <c r="AX1203" i="1" s="1"/>
  <c r="AK1211" i="1"/>
  <c r="AR1211" i="1" s="1"/>
  <c r="AK1243" i="1"/>
  <c r="AR1243" i="1" s="1"/>
  <c r="AK1147" i="1"/>
  <c r="AR1147" i="1" s="1"/>
  <c r="AK1163" i="1"/>
  <c r="AR1163" i="1" s="1"/>
  <c r="AK1176" i="1"/>
  <c r="AR1176" i="1" s="1"/>
  <c r="AK1180" i="1"/>
  <c r="AR1180" i="1" s="1"/>
  <c r="AK1188" i="1"/>
  <c r="AR1188" i="1" s="1"/>
  <c r="AK1196" i="1"/>
  <c r="AX1196" i="1" s="1"/>
  <c r="AK1220" i="1"/>
  <c r="AR1220" i="1" s="1"/>
  <c r="AK1236" i="1"/>
  <c r="AR1236" i="1" s="1"/>
  <c r="AK1156" i="1"/>
  <c r="AR1156" i="1" s="1"/>
  <c r="AK1160" i="1"/>
  <c r="AR1160" i="1" s="1"/>
  <c r="AK1199" i="1"/>
  <c r="AR1199" i="1" s="1"/>
  <c r="AK1206" i="1"/>
  <c r="AR1206" i="1" s="1"/>
  <c r="AK1223" i="1"/>
  <c r="AR1223" i="1" s="1"/>
  <c r="AK1193" i="1"/>
  <c r="AR1193" i="1" s="1"/>
  <c r="AK1209" i="1"/>
  <c r="AR1209" i="1" s="1"/>
  <c r="AK1225" i="1"/>
  <c r="AR1225" i="1" s="1"/>
  <c r="AK1241" i="1"/>
  <c r="AR1241" i="1" s="1"/>
  <c r="AK1175" i="1"/>
  <c r="AK1231" i="1"/>
  <c r="AK1181" i="1"/>
  <c r="AR1181" i="1" s="1"/>
  <c r="AK1197" i="1"/>
  <c r="AR1197" i="1" s="1"/>
  <c r="AK1229" i="1"/>
  <c r="AK1006" i="1"/>
  <c r="AR1006" i="1" s="1"/>
  <c r="AK1062" i="1"/>
  <c r="AR1062" i="1" s="1"/>
  <c r="AK1050" i="1"/>
  <c r="AR1050" i="1" s="1"/>
  <c r="AK1015" i="1"/>
  <c r="AR1015" i="1" s="1"/>
  <c r="AK1038" i="1"/>
  <c r="AX1038" i="1" s="1"/>
  <c r="AK1079" i="1"/>
  <c r="AR1079" i="1" s="1"/>
  <c r="AK1085" i="1"/>
  <c r="AR1085" i="1" s="1"/>
  <c r="AK1054" i="1"/>
  <c r="AX1054" i="1" s="1"/>
  <c r="AK1142" i="1"/>
  <c r="AR1142" i="1" s="1"/>
  <c r="AK1150" i="1"/>
  <c r="AR1150" i="1" s="1"/>
  <c r="AK1158" i="1"/>
  <c r="AR1158" i="1" s="1"/>
  <c r="AK1170" i="1"/>
  <c r="AK1166" i="1"/>
  <c r="AK1146" i="1"/>
  <c r="AR1146" i="1" s="1"/>
  <c r="AK1238" i="1"/>
  <c r="AR1238" i="1" s="1"/>
  <c r="AK1048" i="1"/>
  <c r="AK1044" i="1"/>
  <c r="AR1044" i="1" s="1"/>
  <c r="AK1060" i="1"/>
  <c r="AR1060" i="1" s="1"/>
  <c r="AK1012" i="1"/>
  <c r="AR1012" i="1" s="1"/>
  <c r="AK1028" i="1"/>
  <c r="AK1063" i="1"/>
  <c r="AK1064" i="1"/>
  <c r="AR1064" i="1" s="1"/>
  <c r="AK1075" i="1"/>
  <c r="AR1075" i="1" s="1"/>
  <c r="AK1001" i="1"/>
  <c r="AR1001" i="1" s="1"/>
  <c r="AK1056" i="1"/>
  <c r="AX1056" i="1" s="1"/>
  <c r="AK1120" i="1"/>
  <c r="AR1120" i="1" s="1"/>
  <c r="AK1041" i="1"/>
  <c r="AR1041" i="1" s="1"/>
  <c r="AK1057" i="1"/>
  <c r="AR1057" i="1" s="1"/>
  <c r="AK1073" i="1"/>
  <c r="AK1078" i="1"/>
  <c r="AR1078" i="1" s="1"/>
  <c r="AK1093" i="1"/>
  <c r="AR1093" i="1" s="1"/>
  <c r="AK1109" i="1"/>
  <c r="AK1127" i="1"/>
  <c r="AR1127" i="1" s="1"/>
  <c r="AK1102" i="1"/>
  <c r="AR1102" i="1" s="1"/>
  <c r="AK1099" i="1"/>
  <c r="AR1099" i="1" s="1"/>
  <c r="AK1089" i="1"/>
  <c r="AX1089" i="1" s="1"/>
  <c r="AK1172" i="1"/>
  <c r="AX1172" i="1" s="1"/>
  <c r="AK1184" i="1"/>
  <c r="AR1184" i="1" s="1"/>
  <c r="AK1135" i="1"/>
  <c r="AR1135" i="1" s="1"/>
  <c r="AK1179" i="1"/>
  <c r="AK1210" i="1"/>
  <c r="AR1210" i="1" s="1"/>
  <c r="AK1226" i="1"/>
  <c r="AR1226" i="1" s="1"/>
  <c r="AK1242" i="1"/>
  <c r="AR1242" i="1" s="1"/>
  <c r="AK1219" i="1"/>
  <c r="AK1143" i="1"/>
  <c r="BD1143" i="1" s="1"/>
  <c r="AK1159" i="1"/>
  <c r="AR1159" i="1" s="1"/>
  <c r="AK1204" i="1"/>
  <c r="AR1204" i="1" s="1"/>
  <c r="AK1152" i="1"/>
  <c r="AR1152" i="1" s="1"/>
  <c r="AK1183" i="1"/>
  <c r="AK1190" i="1"/>
  <c r="AR1190" i="1" s="1"/>
  <c r="AK1213" i="1"/>
  <c r="AR1213" i="1" s="1"/>
  <c r="AK1058" i="1"/>
  <c r="AK1030" i="1"/>
  <c r="AK1022" i="1"/>
  <c r="AR1022" i="1" s="1"/>
  <c r="AK1014" i="1"/>
  <c r="AR1014" i="1" s="1"/>
  <c r="AK1042" i="1"/>
  <c r="AK1087" i="1"/>
  <c r="AR1087" i="1" s="1"/>
  <c r="AK1066" i="1"/>
  <c r="AR1066" i="1" s="1"/>
  <c r="AK1018" i="1"/>
  <c r="AR1018" i="1" s="1"/>
  <c r="AK1091" i="1"/>
  <c r="AK1111" i="1"/>
  <c r="AR1111" i="1" s="1"/>
  <c r="AK1059" i="1"/>
  <c r="AR1059" i="1" s="1"/>
  <c r="AK1039" i="1"/>
  <c r="AR1039" i="1" s="1"/>
  <c r="AK1092" i="1"/>
  <c r="AK1024" i="1"/>
  <c r="AR1024" i="1" s="1"/>
  <c r="AK1021" i="1"/>
  <c r="AR1021" i="1" s="1"/>
  <c r="AK1040" i="1"/>
  <c r="AR1040" i="1" s="1"/>
  <c r="AK1072" i="1"/>
  <c r="AR1072" i="1" s="1"/>
  <c r="AK1094" i="1"/>
  <c r="AR1094" i="1" s="1"/>
  <c r="AK1132" i="1"/>
  <c r="AR1132" i="1" s="1"/>
  <c r="AK1037" i="1"/>
  <c r="AR1037" i="1" s="1"/>
  <c r="AK1053" i="1"/>
  <c r="AK1069" i="1"/>
  <c r="AR1069" i="1" s="1"/>
  <c r="AK1105" i="1"/>
  <c r="AR1105" i="1" s="1"/>
  <c r="AK1110" i="1"/>
  <c r="AR1110" i="1" s="1"/>
  <c r="AK1090" i="1"/>
  <c r="AK1104" i="1"/>
  <c r="AR1104" i="1" s="1"/>
  <c r="AK1112" i="1"/>
  <c r="AR1112" i="1" s="1"/>
  <c r="AK1121" i="1"/>
  <c r="AR1121" i="1" s="1"/>
  <c r="AK1174" i="1"/>
  <c r="BD1174" i="1" s="1"/>
  <c r="AK1137" i="1"/>
  <c r="AR1137" i="1" s="1"/>
  <c r="AK1200" i="1"/>
  <c r="AR1200" i="1" s="1"/>
  <c r="AK1124" i="1"/>
  <c r="AR1124" i="1" s="1"/>
  <c r="AK1216" i="1"/>
  <c r="AK1232" i="1"/>
  <c r="AK1227" i="1"/>
  <c r="AR1227" i="1" s="1"/>
  <c r="AK1139" i="1"/>
  <c r="AR1139" i="1" s="1"/>
  <c r="AK1155" i="1"/>
  <c r="AK1212" i="1"/>
  <c r="AR1212" i="1" s="1"/>
  <c r="AK1228" i="1"/>
  <c r="AR1228" i="1" s="1"/>
  <c r="AK1148" i="1"/>
  <c r="AR1148" i="1" s="1"/>
  <c r="AK1169" i="1"/>
  <c r="AK1177" i="1"/>
  <c r="AR1177" i="1" s="1"/>
  <c r="AK1198" i="1"/>
  <c r="AR1198" i="1" s="1"/>
  <c r="AK1207" i="1"/>
  <c r="AR1207" i="1" s="1"/>
  <c r="AK1239" i="1"/>
  <c r="AR1239" i="1" s="1"/>
  <c r="AK1185" i="1"/>
  <c r="AK1201" i="1"/>
  <c r="AR1201" i="1" s="1"/>
  <c r="AK1217" i="1"/>
  <c r="AR1217" i="1" s="1"/>
  <c r="AK1233" i="1"/>
  <c r="AX1233" i="1" s="1"/>
  <c r="AK1167" i="1"/>
  <c r="AR1167" i="1" s="1"/>
  <c r="AK1245" i="1"/>
  <c r="AR1245" i="1" s="1"/>
  <c r="AK1029" i="1"/>
  <c r="AR1029" i="1" s="1"/>
  <c r="AK1071" i="1"/>
  <c r="AK1020" i="1"/>
  <c r="AR1020" i="1" s="1"/>
  <c r="AK1065" i="1"/>
  <c r="AR1065" i="1" s="1"/>
  <c r="AK1218" i="1"/>
  <c r="AR1218" i="1" s="1"/>
  <c r="AK1168" i="1"/>
  <c r="AK1164" i="1"/>
  <c r="AR1164" i="1" s="1"/>
  <c r="AK1205" i="1"/>
  <c r="AR1205" i="1" s="1"/>
  <c r="AK1186" i="1"/>
  <c r="AR1186" i="1" s="1"/>
  <c r="AK1202" i="1"/>
  <c r="AR1202" i="1" s="1"/>
  <c r="AK1004" i="1"/>
  <c r="AR1004" i="1" s="1"/>
  <c r="AK1047" i="1"/>
  <c r="AR1047" i="1" s="1"/>
  <c r="AK1049" i="1"/>
  <c r="AR1049" i="1" s="1"/>
  <c r="AK1096" i="1"/>
  <c r="AR1096" i="1" s="1"/>
  <c r="AK1234" i="1"/>
  <c r="AK1151" i="1"/>
  <c r="AR1151" i="1" s="1"/>
  <c r="AK1182" i="1"/>
  <c r="AR1182" i="1" s="1"/>
  <c r="AK1191" i="1"/>
  <c r="AK1215" i="1"/>
  <c r="AK1221" i="1"/>
  <c r="AR1221" i="1" s="1"/>
  <c r="AK1138" i="1"/>
  <c r="AR1138" i="1" s="1"/>
  <c r="AK1013" i="1"/>
  <c r="AK1106" i="1"/>
  <c r="AR1106" i="1" s="1"/>
  <c r="AK1101" i="1"/>
  <c r="AR1101" i="1" s="1"/>
  <c r="AK1192" i="1"/>
  <c r="AR1192" i="1" s="1"/>
  <c r="AK1131" i="1"/>
  <c r="AR1131" i="1" s="1"/>
  <c r="AK1235" i="1"/>
  <c r="AK1002" i="1"/>
  <c r="AR1002" i="1" s="1"/>
  <c r="AK1026" i="1"/>
  <c r="AR1026" i="1" s="1"/>
  <c r="AK1162" i="1"/>
  <c r="AK1008" i="1"/>
  <c r="AK1067" i="1"/>
  <c r="AR1067" i="1" s="1"/>
  <c r="AK1086" i="1"/>
  <c r="AR1086" i="1" s="1"/>
  <c r="AK1134" i="1"/>
  <c r="AK1117" i="1"/>
  <c r="AR1117" i="1" s="1"/>
  <c r="AK1119" i="1"/>
  <c r="AR1119" i="1" s="1"/>
  <c r="AK1144" i="1"/>
  <c r="AR1144" i="1" s="1"/>
  <c r="AK1237" i="1"/>
  <c r="AR1237" i="1" s="1"/>
  <c r="AK1154" i="1"/>
  <c r="AK1043" i="1"/>
  <c r="AR1043" i="1" s="1"/>
  <c r="AK1036" i="1"/>
  <c r="AR1036" i="1" s="1"/>
  <c r="AK1025" i="1"/>
  <c r="AR1025" i="1" s="1"/>
  <c r="AK1244" i="1"/>
  <c r="AK1140" i="1"/>
  <c r="AR1140" i="1" s="1"/>
  <c r="AK1189" i="1"/>
  <c r="AR1189" i="1" s="1"/>
  <c r="AK1171" i="1"/>
  <c r="AK993" i="1"/>
  <c r="AK972" i="1"/>
  <c r="AR972" i="1" s="1"/>
  <c r="AK955" i="1"/>
  <c r="AR955" i="1" s="1"/>
  <c r="AK962" i="1"/>
  <c r="AK982" i="1"/>
  <c r="AR982" i="1" s="1"/>
  <c r="AK985" i="1"/>
  <c r="AR985" i="1" s="1"/>
  <c r="AK946" i="1"/>
  <c r="AR946" i="1" s="1"/>
  <c r="AK974" i="1"/>
  <c r="AR974" i="1" s="1"/>
  <c r="AK990" i="1"/>
  <c r="AR990" i="1" s="1"/>
  <c r="AK969" i="1"/>
  <c r="AR969" i="1" s="1"/>
  <c r="AK976" i="1"/>
  <c r="AR976" i="1" s="1"/>
  <c r="AK943" i="1"/>
  <c r="BD943" i="1" s="1"/>
  <c r="AK929" i="1"/>
  <c r="AR929" i="1" s="1"/>
  <c r="AK647" i="1"/>
  <c r="AR647" i="1" s="1"/>
  <c r="AK971" i="1"/>
  <c r="AR971" i="1" s="1"/>
  <c r="AK952" i="1"/>
  <c r="AR952" i="1" s="1"/>
  <c r="AK936" i="1"/>
  <c r="AK957" i="1"/>
  <c r="AR957" i="1" s="1"/>
  <c r="AK991" i="1"/>
  <c r="AR991" i="1" s="1"/>
  <c r="AK981" i="1"/>
  <c r="AR981" i="1" s="1"/>
  <c r="AK949" i="1"/>
  <c r="BD949" i="1" s="1"/>
  <c r="AK997" i="1"/>
  <c r="AR997" i="1" s="1"/>
  <c r="AK996" i="1"/>
  <c r="AR996" i="1" s="1"/>
  <c r="AK940" i="1"/>
  <c r="AK766" i="1"/>
  <c r="AR766" i="1" s="1"/>
  <c r="AK933" i="1"/>
  <c r="AR933" i="1" s="1"/>
  <c r="AK942" i="1"/>
  <c r="AR942" i="1" s="1"/>
  <c r="AK995" i="1"/>
  <c r="AK963" i="1"/>
  <c r="AK979" i="1"/>
  <c r="AR979" i="1" s="1"/>
  <c r="AK951" i="1"/>
  <c r="AR951" i="1" s="1"/>
  <c r="AK934" i="1"/>
  <c r="AK998" i="1"/>
  <c r="AR998" i="1" s="1"/>
  <c r="AK939" i="1"/>
  <c r="AR939" i="1" s="1"/>
  <c r="AK941" i="1"/>
  <c r="AR941" i="1" s="1"/>
  <c r="AK954" i="1"/>
  <c r="AR954" i="1" s="1"/>
  <c r="AK977" i="1"/>
  <c r="AK984" i="1"/>
  <c r="AR984" i="1" s="1"/>
  <c r="AK967" i="1"/>
  <c r="AR967" i="1" s="1"/>
  <c r="AK964" i="1"/>
  <c r="AK983" i="1"/>
  <c r="AK928" i="1"/>
  <c r="AR928" i="1" s="1"/>
  <c r="AK935" i="1"/>
  <c r="AR935" i="1" s="1"/>
  <c r="AK953" i="1"/>
  <c r="AK965" i="1"/>
  <c r="AR965" i="1" s="1"/>
  <c r="AK968" i="1"/>
  <c r="AR968" i="1" s="1"/>
  <c r="AK947" i="1"/>
  <c r="AR947" i="1" s="1"/>
  <c r="AK944" i="1"/>
  <c r="AK959" i="1"/>
  <c r="AR959" i="1" s="1"/>
  <c r="AK945" i="1"/>
  <c r="AR945" i="1" s="1"/>
  <c r="AK966" i="1"/>
  <c r="AR966" i="1" s="1"/>
  <c r="AK708" i="1"/>
  <c r="AR708" i="1" s="1"/>
  <c r="AK994" i="1"/>
  <c r="AR994" i="1" s="1"/>
  <c r="AK961" i="1"/>
  <c r="AR961" i="1" s="1"/>
  <c r="AK931" i="1"/>
  <c r="AR931" i="1" s="1"/>
  <c r="AK938" i="1"/>
  <c r="AK956" i="1"/>
  <c r="AR956" i="1" s="1"/>
  <c r="AK930" i="1"/>
  <c r="AR930" i="1" s="1"/>
  <c r="AK937" i="1"/>
  <c r="AR937" i="1" s="1"/>
  <c r="AK987" i="1"/>
  <c r="AK988" i="1"/>
  <c r="AR988" i="1" s="1"/>
  <c r="AK973" i="1"/>
  <c r="AR973" i="1" s="1"/>
  <c r="AK960" i="1"/>
  <c r="AR960" i="1" s="1"/>
  <c r="AK958" i="1"/>
  <c r="AK980" i="1"/>
  <c r="AR980" i="1" s="1"/>
  <c r="AK992" i="1"/>
  <c r="AR992" i="1" s="1"/>
  <c r="AK986" i="1"/>
  <c r="AR986" i="1" s="1"/>
  <c r="AK970" i="1"/>
  <c r="AR970" i="1" s="1"/>
  <c r="AK932" i="1"/>
  <c r="AR932" i="1" s="1"/>
  <c r="AK948" i="1"/>
  <c r="AR948" i="1" s="1"/>
  <c r="AK999" i="1"/>
  <c r="AR999" i="1" s="1"/>
  <c r="AK587" i="1"/>
  <c r="AK989" i="1"/>
  <c r="AX989" i="1" s="1"/>
  <c r="AK975" i="1"/>
  <c r="AR975" i="1" s="1"/>
  <c r="AK978" i="1"/>
  <c r="AR978" i="1" s="1"/>
  <c r="AK950" i="1"/>
  <c r="AR950" i="1" s="1"/>
  <c r="AK1000" i="1"/>
  <c r="AR1000" i="1" s="1"/>
  <c r="AQ932" i="1"/>
  <c r="BC932" i="1"/>
  <c r="AW932" i="1"/>
  <c r="AQ993" i="1"/>
  <c r="AW993" i="1"/>
  <c r="BC993" i="1"/>
  <c r="AQ979" i="1"/>
  <c r="BC979" i="1"/>
  <c r="AW979" i="1"/>
  <c r="AQ980" i="1"/>
  <c r="BC980" i="1"/>
  <c r="AW980" i="1"/>
  <c r="AQ999" i="1"/>
  <c r="BC999" i="1"/>
  <c r="AW999" i="1"/>
  <c r="AQ988" i="1"/>
  <c r="BC988" i="1"/>
  <c r="AW988" i="1"/>
  <c r="AQ945" i="1"/>
  <c r="AW945" i="1"/>
  <c r="BC945" i="1"/>
  <c r="AQ963" i="1"/>
  <c r="BC963" i="1"/>
  <c r="AW963" i="1"/>
  <c r="AQ587" i="1"/>
  <c r="BC587" i="1"/>
  <c r="AW587" i="1"/>
  <c r="AQ973" i="1"/>
  <c r="AW973" i="1"/>
  <c r="BC973" i="1"/>
  <c r="AQ962" i="1"/>
  <c r="BC962" i="1"/>
  <c r="AW962" i="1"/>
  <c r="AQ972" i="1"/>
  <c r="BC972" i="1"/>
  <c r="AW972" i="1"/>
  <c r="AQ986" i="1"/>
  <c r="BC986" i="1"/>
  <c r="AW986" i="1"/>
  <c r="AQ987" i="1"/>
  <c r="BC987" i="1"/>
  <c r="AW987" i="1"/>
  <c r="AQ943" i="1"/>
  <c r="BC943" i="1"/>
  <c r="AW943" i="1"/>
  <c r="AQ766" i="1"/>
  <c r="BC766" i="1"/>
  <c r="AW766" i="1"/>
  <c r="AQ951" i="1"/>
  <c r="BC951" i="1"/>
  <c r="AW951" i="1"/>
  <c r="AQ989" i="1"/>
  <c r="AW989" i="1"/>
  <c r="BC989" i="1"/>
  <c r="AQ939" i="1"/>
  <c r="BC939" i="1"/>
  <c r="AW939" i="1"/>
  <c r="AW1128" i="1"/>
  <c r="BC1128" i="1"/>
  <c r="AQ1128" i="1"/>
  <c r="AW1229" i="1"/>
  <c r="BC1229" i="1"/>
  <c r="AQ1229" i="1"/>
  <c r="AW1054" i="1"/>
  <c r="BC1054" i="1"/>
  <c r="AQ1054" i="1"/>
  <c r="AW1179" i="1"/>
  <c r="BC1179" i="1"/>
  <c r="AQ1179" i="1"/>
  <c r="BC1092" i="1"/>
  <c r="AW1092" i="1"/>
  <c r="AQ1092" i="1"/>
  <c r="BC1078" i="1"/>
  <c r="AW1078" i="1"/>
  <c r="AQ1078" i="1"/>
  <c r="BC1056" i="1"/>
  <c r="AW1056" i="1"/>
  <c r="AQ1056" i="1"/>
  <c r="BC1235" i="1"/>
  <c r="AW1235" i="1"/>
  <c r="AQ1235" i="1"/>
  <c r="AW1102" i="1"/>
  <c r="BC1102" i="1"/>
  <c r="AQ1102" i="1"/>
  <c r="BC1035" i="1"/>
  <c r="AW1035" i="1"/>
  <c r="AQ1035" i="1"/>
  <c r="BC1091" i="1"/>
  <c r="AW1091" i="1"/>
  <c r="AQ1091" i="1"/>
  <c r="AW1227" i="1"/>
  <c r="BC1227" i="1"/>
  <c r="AQ1227" i="1"/>
  <c r="AW1170" i="1"/>
  <c r="BC1170" i="1"/>
  <c r="AQ1170" i="1"/>
  <c r="AW1236" i="1"/>
  <c r="BC1236" i="1"/>
  <c r="AQ1236" i="1"/>
  <c r="BC1196" i="1"/>
  <c r="AW1196" i="1"/>
  <c r="AQ1196" i="1"/>
  <c r="AW1240" i="1"/>
  <c r="BC1240" i="1"/>
  <c r="AQ1240" i="1"/>
  <c r="AW1208" i="1"/>
  <c r="BC1208" i="1"/>
  <c r="AQ1208" i="1"/>
  <c r="BC1103" i="1"/>
  <c r="AW1103" i="1"/>
  <c r="AQ1103" i="1"/>
  <c r="AW1065" i="1"/>
  <c r="BC1065" i="1"/>
  <c r="AQ1065" i="1"/>
  <c r="BC1089" i="1"/>
  <c r="AW1089" i="1"/>
  <c r="AQ1089" i="1"/>
  <c r="AW1030" i="1"/>
  <c r="BC1030" i="1"/>
  <c r="AQ1030" i="1"/>
  <c r="BC1120" i="1"/>
  <c r="AW1120" i="1"/>
  <c r="AQ1120" i="1"/>
  <c r="AW1088" i="1"/>
  <c r="BC1088" i="1"/>
  <c r="AQ1088" i="1"/>
  <c r="BC1064" i="1"/>
  <c r="AW1064" i="1"/>
  <c r="AQ1064" i="1"/>
  <c r="BC1036" i="1"/>
  <c r="AW1036" i="1"/>
  <c r="AQ1036" i="1"/>
  <c r="BC1029" i="1"/>
  <c r="AW1029" i="1"/>
  <c r="AQ1029" i="1"/>
  <c r="AW1191" i="1"/>
  <c r="BC1191" i="1"/>
  <c r="AQ1191" i="1"/>
  <c r="AQ1123" i="1"/>
  <c r="BC1123" i="1"/>
  <c r="AW1123" i="1"/>
  <c r="AW1079" i="1"/>
  <c r="BC1079" i="1"/>
  <c r="AQ1079" i="1"/>
  <c r="AW1161" i="1"/>
  <c r="BC1161" i="1"/>
  <c r="AQ1161" i="1"/>
  <c r="BC1168" i="1"/>
  <c r="AW1168" i="1"/>
  <c r="AQ1168" i="1"/>
  <c r="AW1182" i="1"/>
  <c r="BC1182" i="1"/>
  <c r="AQ1182" i="1"/>
  <c r="BC1174" i="1"/>
  <c r="AW1174" i="1"/>
  <c r="AQ1174" i="1"/>
  <c r="AW1062" i="1"/>
  <c r="BC1062" i="1"/>
  <c r="AQ1062" i="1"/>
  <c r="BC1073" i="1"/>
  <c r="AW1073" i="1"/>
  <c r="AQ1073" i="1"/>
  <c r="AW1126" i="1"/>
  <c r="BC1126" i="1"/>
  <c r="AQ1126" i="1"/>
  <c r="BC1019" i="1"/>
  <c r="AW1019" i="1"/>
  <c r="AQ1019" i="1"/>
  <c r="BC1021" i="1"/>
  <c r="AW1021" i="1"/>
  <c r="AQ1021" i="1"/>
  <c r="AQ1205" i="1"/>
  <c r="AW1205" i="1"/>
  <c r="BC1205" i="1"/>
  <c r="AQ1135" i="1"/>
  <c r="AW1135" i="1"/>
  <c r="BC1135" i="1"/>
  <c r="BC1101" i="1"/>
  <c r="AW1101" i="1"/>
  <c r="AQ1101" i="1"/>
  <c r="AW1233" i="1"/>
  <c r="BC1233" i="1"/>
  <c r="AQ1233" i="1"/>
  <c r="BC1203" i="1"/>
  <c r="AW1203" i="1"/>
  <c r="AQ1203" i="1"/>
  <c r="AW1165" i="1"/>
  <c r="BC1165" i="1"/>
  <c r="AQ1165" i="1"/>
  <c r="AW1238" i="1"/>
  <c r="BC1238" i="1"/>
  <c r="AQ1238" i="1"/>
  <c r="AW1242" i="1"/>
  <c r="BC1242" i="1"/>
  <c r="AQ1242" i="1"/>
  <c r="BC1210" i="1"/>
  <c r="AW1210" i="1"/>
  <c r="AQ1210" i="1"/>
  <c r="AW1107" i="1"/>
  <c r="BC1107" i="1"/>
  <c r="AQ1107" i="1"/>
  <c r="BC1045" i="1"/>
  <c r="AW1045" i="1"/>
  <c r="AQ1045" i="1"/>
  <c r="BC1050" i="1"/>
  <c r="AW1050" i="1"/>
  <c r="AQ1050" i="1"/>
  <c r="BC1010" i="1"/>
  <c r="AW1010" i="1"/>
  <c r="AQ1010" i="1"/>
  <c r="AW1096" i="1"/>
  <c r="BC1096" i="1"/>
  <c r="AQ1096" i="1"/>
  <c r="AW1001" i="1"/>
  <c r="BC1001" i="1"/>
  <c r="AQ1001" i="1"/>
  <c r="BC1039" i="1"/>
  <c r="AW1039" i="1"/>
  <c r="AQ1039" i="1"/>
  <c r="AQ1154" i="1"/>
  <c r="BC1154" i="1"/>
  <c r="AW1154" i="1"/>
  <c r="AW1004" i="1"/>
  <c r="BC1004" i="1"/>
  <c r="AQ1004" i="1"/>
  <c r="AQ1093" i="1"/>
  <c r="AW1093" i="1"/>
  <c r="BC1093" i="1"/>
  <c r="AW1151" i="1"/>
  <c r="BC1151" i="1"/>
  <c r="AQ1151" i="1"/>
  <c r="AW1163" i="1"/>
  <c r="BC1163" i="1"/>
  <c r="AQ1163" i="1"/>
  <c r="AW1181" i="1"/>
  <c r="AQ1181" i="1"/>
  <c r="BC1181" i="1"/>
  <c r="BC1197" i="1"/>
  <c r="AW1197" i="1"/>
  <c r="AQ1197" i="1"/>
  <c r="BC1239" i="1"/>
  <c r="AW1239" i="1"/>
  <c r="AQ1239" i="1"/>
  <c r="AQ968" i="1"/>
  <c r="BC968" i="1"/>
  <c r="AW968" i="1"/>
  <c r="AQ966" i="1"/>
  <c r="BC966" i="1"/>
  <c r="AW966" i="1"/>
  <c r="AQ930" i="1"/>
  <c r="BC930" i="1"/>
  <c r="AW930" i="1"/>
  <c r="AQ992" i="1"/>
  <c r="BC992" i="1"/>
  <c r="AW992" i="1"/>
  <c r="AQ647" i="1"/>
  <c r="AW647" i="1"/>
  <c r="BC647" i="1"/>
  <c r="AQ984" i="1"/>
  <c r="BC984" i="1"/>
  <c r="AW984" i="1"/>
  <c r="AQ954" i="1"/>
  <c r="BC954" i="1"/>
  <c r="AW954" i="1"/>
  <c r="BC1204" i="1"/>
  <c r="AW1204" i="1"/>
  <c r="AQ1204" i="1"/>
  <c r="AW1038" i="1"/>
  <c r="BC1038" i="1"/>
  <c r="AQ1038" i="1"/>
  <c r="AW1059" i="1"/>
  <c r="BC1059" i="1"/>
  <c r="AQ1059" i="1"/>
  <c r="AW1009" i="1"/>
  <c r="BC1009" i="1"/>
  <c r="AQ1009" i="1"/>
  <c r="AW1195" i="1"/>
  <c r="BC1195" i="1"/>
  <c r="AQ1195" i="1"/>
  <c r="AW1220" i="1"/>
  <c r="BC1220" i="1"/>
  <c r="AQ1220" i="1"/>
  <c r="BC1133" i="1"/>
  <c r="AW1133" i="1"/>
  <c r="AQ1133" i="1"/>
  <c r="BC1108" i="1"/>
  <c r="AW1108" i="1"/>
  <c r="AQ1108" i="1"/>
  <c r="AW1014" i="1"/>
  <c r="BC1014" i="1"/>
  <c r="AQ1014" i="1"/>
  <c r="BC1063" i="1"/>
  <c r="AW1063" i="1"/>
  <c r="AQ1063" i="1"/>
  <c r="AQ1245" i="1"/>
  <c r="AW1245" i="1"/>
  <c r="BC1245" i="1"/>
  <c r="AQ1125" i="1"/>
  <c r="BC1125" i="1"/>
  <c r="AW1125" i="1"/>
  <c r="BC1144" i="1"/>
  <c r="AW1144" i="1"/>
  <c r="AQ1144" i="1"/>
  <c r="BC1049" i="1"/>
  <c r="AW1049" i="1"/>
  <c r="AQ1049" i="1"/>
  <c r="AW1067" i="1"/>
  <c r="BC1067" i="1"/>
  <c r="AQ1067" i="1"/>
  <c r="AW1011" i="1"/>
  <c r="BC1011" i="1"/>
  <c r="AQ1011" i="1"/>
  <c r="BC1105" i="1"/>
  <c r="AW1105" i="1"/>
  <c r="AQ1105" i="1"/>
  <c r="BC1177" i="1"/>
  <c r="AW1177" i="1"/>
  <c r="AQ1177" i="1"/>
  <c r="BC1226" i="1"/>
  <c r="AW1226" i="1"/>
  <c r="AQ1226" i="1"/>
  <c r="BC1083" i="1"/>
  <c r="AW1083" i="1"/>
  <c r="AQ1083" i="1"/>
  <c r="AW1086" i="1"/>
  <c r="BC1086" i="1"/>
  <c r="AQ1086" i="1"/>
  <c r="AQ1138" i="1"/>
  <c r="BC1138" i="1"/>
  <c r="AW1138" i="1"/>
  <c r="AQ1122" i="1"/>
  <c r="AW1122" i="1"/>
  <c r="BC1122" i="1"/>
  <c r="AQ1166" i="1"/>
  <c r="BC1166" i="1"/>
  <c r="AW1166" i="1"/>
  <c r="AJ223" i="1"/>
  <c r="AQ437" i="1"/>
  <c r="BC437" i="1"/>
  <c r="AW437" i="1"/>
  <c r="AQ155" i="1"/>
  <c r="BC155" i="1"/>
  <c r="AW155" i="1"/>
  <c r="AQ969" i="1"/>
  <c r="AW969" i="1"/>
  <c r="BC969" i="1"/>
  <c r="AQ950" i="1"/>
  <c r="BC950" i="1"/>
  <c r="AW950" i="1"/>
  <c r="AQ970" i="1"/>
  <c r="BC970" i="1"/>
  <c r="AW970" i="1"/>
  <c r="AQ942" i="1"/>
  <c r="BC942" i="1"/>
  <c r="AW942" i="1"/>
  <c r="AQ948" i="1"/>
  <c r="BC948" i="1"/>
  <c r="AW948" i="1"/>
  <c r="AQ994" i="1"/>
  <c r="BC994" i="1"/>
  <c r="AW994" i="1"/>
  <c r="AQ960" i="1"/>
  <c r="BC960" i="1"/>
  <c r="AW960" i="1"/>
  <c r="AQ947" i="1"/>
  <c r="BC947" i="1"/>
  <c r="AW947" i="1"/>
  <c r="AQ991" i="1"/>
  <c r="BC991" i="1"/>
  <c r="AW991" i="1"/>
  <c r="AQ708" i="1"/>
  <c r="BC708" i="1"/>
  <c r="AW708" i="1"/>
  <c r="AQ949" i="1"/>
  <c r="AW949" i="1"/>
  <c r="BC949" i="1"/>
  <c r="AQ936" i="1"/>
  <c r="BC936" i="1"/>
  <c r="AW936" i="1"/>
  <c r="AQ981" i="1"/>
  <c r="AW981" i="1"/>
  <c r="BC981" i="1"/>
  <c r="AQ976" i="1"/>
  <c r="BC976" i="1"/>
  <c r="AW976" i="1"/>
  <c r="AQ974" i="1"/>
  <c r="BC974" i="1"/>
  <c r="AW974" i="1"/>
  <c r="AQ931" i="1"/>
  <c r="BC931" i="1"/>
  <c r="AW931" i="1"/>
  <c r="AQ977" i="1"/>
  <c r="AW977" i="1"/>
  <c r="BC977" i="1"/>
  <c r="AQ983" i="1"/>
  <c r="BC983" i="1"/>
  <c r="AW983" i="1"/>
  <c r="AQ952" i="1"/>
  <c r="BC952" i="1"/>
  <c r="AW952" i="1"/>
  <c r="BC1099" i="1"/>
  <c r="AW1099" i="1"/>
  <c r="AQ1099" i="1"/>
  <c r="AW1149" i="1"/>
  <c r="BC1149" i="1"/>
  <c r="AQ1149" i="1"/>
  <c r="BC1100" i="1"/>
  <c r="AW1100" i="1"/>
  <c r="AQ1100" i="1"/>
  <c r="BC1172" i="1"/>
  <c r="AW1172" i="1"/>
  <c r="AQ1172" i="1"/>
  <c r="BC1159" i="1"/>
  <c r="AW1159" i="1"/>
  <c r="AQ1159" i="1"/>
  <c r="BC1037" i="1"/>
  <c r="AW1037" i="1"/>
  <c r="AQ1037" i="1"/>
  <c r="BC1033" i="1"/>
  <c r="AW1033" i="1"/>
  <c r="AQ1033" i="1"/>
  <c r="AW1152" i="1"/>
  <c r="BC1152" i="1"/>
  <c r="AQ1152" i="1"/>
  <c r="AW1132" i="1"/>
  <c r="BC1132" i="1"/>
  <c r="AQ1132" i="1"/>
  <c r="BC1044" i="1"/>
  <c r="AW1044" i="1"/>
  <c r="AQ1044" i="1"/>
  <c r="AW1241" i="1"/>
  <c r="BC1241" i="1"/>
  <c r="AQ1241" i="1"/>
  <c r="AW1202" i="1"/>
  <c r="BC1202" i="1"/>
  <c r="AQ1202" i="1"/>
  <c r="BC1160" i="1"/>
  <c r="AW1160" i="1"/>
  <c r="AQ1160" i="1"/>
  <c r="BC1230" i="1"/>
  <c r="AW1230" i="1"/>
  <c r="AQ1230" i="1"/>
  <c r="AW1188" i="1"/>
  <c r="BC1188" i="1"/>
  <c r="AQ1188" i="1"/>
  <c r="AW1234" i="1"/>
  <c r="BC1234" i="1"/>
  <c r="AQ1234" i="1"/>
  <c r="AW1173" i="1"/>
  <c r="BC1173" i="1"/>
  <c r="AQ1173" i="1"/>
  <c r="BC1085" i="1"/>
  <c r="AW1085" i="1"/>
  <c r="AQ1085" i="1"/>
  <c r="AW1041" i="1"/>
  <c r="BC1041" i="1"/>
  <c r="AQ1041" i="1"/>
  <c r="BC1074" i="1"/>
  <c r="AW1074" i="1"/>
  <c r="AQ1074" i="1"/>
  <c r="BC1022" i="1"/>
  <c r="AW1022" i="1"/>
  <c r="AQ1022" i="1"/>
  <c r="BC1095" i="1"/>
  <c r="AW1095" i="1"/>
  <c r="AQ1095" i="1"/>
  <c r="AW1025" i="1"/>
  <c r="BC1025" i="1"/>
  <c r="AQ1025" i="1"/>
  <c r="BC1068" i="1"/>
  <c r="AW1068" i="1"/>
  <c r="AQ1068" i="1"/>
  <c r="AW1031" i="1"/>
  <c r="BC1031" i="1"/>
  <c r="AQ1031" i="1"/>
  <c r="AW1231" i="1"/>
  <c r="BC1231" i="1"/>
  <c r="AQ1231" i="1"/>
  <c r="AQ1189" i="1"/>
  <c r="AW1189" i="1"/>
  <c r="BC1189" i="1"/>
  <c r="AW1117" i="1"/>
  <c r="BC1117" i="1"/>
  <c r="AQ1117" i="1"/>
  <c r="AW1237" i="1"/>
  <c r="BC1237" i="1"/>
  <c r="AQ1237" i="1"/>
  <c r="BC1157" i="1"/>
  <c r="AW1157" i="1"/>
  <c r="AQ1157" i="1"/>
  <c r="BC1206" i="1"/>
  <c r="AW1206" i="1"/>
  <c r="AQ1206" i="1"/>
  <c r="AW1246" i="1"/>
  <c r="BC1246" i="1"/>
  <c r="AQ1246" i="1"/>
  <c r="BC1084" i="1"/>
  <c r="AW1084" i="1"/>
  <c r="AQ1084" i="1"/>
  <c r="BC1046" i="1"/>
  <c r="AW1046" i="1"/>
  <c r="AQ1046" i="1"/>
  <c r="BC1061" i="1"/>
  <c r="AW1061" i="1"/>
  <c r="AQ1061" i="1"/>
  <c r="AW1072" i="1"/>
  <c r="BC1072" i="1"/>
  <c r="AQ1072" i="1"/>
  <c r="BC1015" i="1"/>
  <c r="AW1015" i="1"/>
  <c r="AQ1015" i="1"/>
  <c r="BC1082" i="1"/>
  <c r="AW1082" i="1"/>
  <c r="AQ1082" i="1"/>
  <c r="AQ1193" i="1"/>
  <c r="AW1193" i="1"/>
  <c r="BC1193" i="1"/>
  <c r="AQ1131" i="1"/>
  <c r="BC1131" i="1"/>
  <c r="AW1131" i="1"/>
  <c r="AW1012" i="1"/>
  <c r="BC1012" i="1"/>
  <c r="AQ1012" i="1"/>
  <c r="AW1217" i="1"/>
  <c r="BC1217" i="1"/>
  <c r="AQ1217" i="1"/>
  <c r="BC1194" i="1"/>
  <c r="AW1194" i="1"/>
  <c r="AQ1194" i="1"/>
  <c r="AW1148" i="1"/>
  <c r="BC1148" i="1"/>
  <c r="AQ1148" i="1"/>
  <c r="BC1228" i="1"/>
  <c r="AW1228" i="1"/>
  <c r="AQ1228" i="1"/>
  <c r="AW1232" i="1"/>
  <c r="BC1232" i="1"/>
  <c r="AQ1232" i="1"/>
  <c r="BC1244" i="1"/>
  <c r="AW1244" i="1"/>
  <c r="AQ1244" i="1"/>
  <c r="AW1124" i="1"/>
  <c r="BC1124" i="1"/>
  <c r="AQ1124" i="1"/>
  <c r="AW1110" i="1"/>
  <c r="BC1110" i="1"/>
  <c r="AQ1110" i="1"/>
  <c r="AW1034" i="1"/>
  <c r="BC1034" i="1"/>
  <c r="AQ1034" i="1"/>
  <c r="BC1002" i="1"/>
  <c r="AW1002" i="1"/>
  <c r="AQ1002" i="1"/>
  <c r="AW1057" i="1"/>
  <c r="BC1057" i="1"/>
  <c r="AQ1057" i="1"/>
  <c r="BC1047" i="1"/>
  <c r="AW1047" i="1"/>
  <c r="AQ1047" i="1"/>
  <c r="BC1223" i="1"/>
  <c r="AW1223" i="1"/>
  <c r="AQ1223" i="1"/>
  <c r="BC1139" i="1"/>
  <c r="AW1139" i="1"/>
  <c r="AQ1139" i="1"/>
  <c r="AQ1081" i="1"/>
  <c r="BC1081" i="1"/>
  <c r="AW1081" i="1"/>
  <c r="BC1008" i="1"/>
  <c r="AW1008" i="1"/>
  <c r="AQ1008" i="1"/>
  <c r="BC1113" i="1"/>
  <c r="AW1113" i="1"/>
  <c r="AQ1113" i="1"/>
  <c r="BC1143" i="1"/>
  <c r="AW1143" i="1"/>
  <c r="AQ1143" i="1"/>
  <c r="BC1183" i="1"/>
  <c r="AW1183" i="1"/>
  <c r="AQ1183" i="1"/>
  <c r="AW1185" i="1"/>
  <c r="BC1185" i="1"/>
  <c r="AQ1185" i="1"/>
  <c r="BC1215" i="1"/>
  <c r="AW1215" i="1"/>
  <c r="AQ1215" i="1"/>
  <c r="AK176" i="1"/>
  <c r="AK403" i="1"/>
  <c r="AR403" i="1" s="1"/>
  <c r="AK35" i="1"/>
  <c r="AR35" i="1" s="1"/>
  <c r="AK241" i="1"/>
  <c r="AR241" i="1" s="1"/>
  <c r="AK216" i="1"/>
  <c r="AR216" i="1" s="1"/>
  <c r="AK186" i="1"/>
  <c r="AR186" i="1" s="1"/>
  <c r="AK387" i="1"/>
  <c r="AR387" i="1" s="1"/>
  <c r="S38" i="2" a="1"/>
  <c r="S38" i="2" s="1"/>
  <c r="N10" i="4" a="1"/>
  <c r="N10" i="4" s="1"/>
  <c r="N87" i="4" a="1"/>
  <c r="N87" i="4" s="1"/>
  <c r="N79" i="4" a="1"/>
  <c r="N79" i="4" s="1"/>
  <c r="N31" i="4" a="1"/>
  <c r="N31" i="4" s="1"/>
  <c r="N27" i="4" a="1"/>
  <c r="N27" i="4" s="1"/>
  <c r="N23" i="4" a="1"/>
  <c r="N23" i="4" s="1"/>
  <c r="N129" i="4" a="1"/>
  <c r="N129" i="4" s="1"/>
  <c r="N141" i="4" a="1"/>
  <c r="N141" i="4" s="1"/>
  <c r="N100" i="4" a="1"/>
  <c r="N100" i="4" s="1"/>
  <c r="N92" i="4" a="1"/>
  <c r="N92" i="4" s="1"/>
  <c r="N88" i="4" a="1"/>
  <c r="N88" i="4" s="1"/>
  <c r="N56" i="4" a="1"/>
  <c r="N56" i="4" s="1"/>
  <c r="N48" i="4" a="1"/>
  <c r="N48" i="4" s="1"/>
  <c r="N36" i="4" a="1"/>
  <c r="N36" i="4" s="1"/>
  <c r="N28" i="4" a="1"/>
  <c r="N28" i="4" s="1"/>
  <c r="N47" i="4" a="1"/>
  <c r="N47" i="4" s="1"/>
  <c r="N189" i="4" a="1"/>
  <c r="N189" i="4" s="1"/>
  <c r="N76" i="4" a="1"/>
  <c r="N76" i="4" s="1"/>
  <c r="N68" i="4" a="1"/>
  <c r="N68" i="4" s="1"/>
  <c r="N112" i="4" a="1"/>
  <c r="N112" i="4" s="1"/>
  <c r="N125" i="4" a="1"/>
  <c r="N125" i="4" s="1"/>
  <c r="N84" i="4" a="1"/>
  <c r="N84" i="4" s="1"/>
  <c r="N80" i="4" a="1"/>
  <c r="N80" i="4" s="1"/>
  <c r="N72" i="4" a="1"/>
  <c r="N72" i="4" s="1"/>
  <c r="N64" i="4" a="1"/>
  <c r="N64" i="4" s="1"/>
  <c r="N12" i="4" a="1"/>
  <c r="N12" i="4" s="1"/>
  <c r="N124" i="4" a="1"/>
  <c r="N124" i="4" s="1"/>
  <c r="N128" i="4" a="1"/>
  <c r="N128" i="4" s="1"/>
  <c r="N148" i="4" a="1"/>
  <c r="N148" i="4" s="1"/>
  <c r="N152" i="4" a="1"/>
  <c r="N152" i="4" s="1"/>
  <c r="N172" i="4" a="1"/>
  <c r="N172" i="4" s="1"/>
  <c r="N188" i="4" a="1"/>
  <c r="N188" i="4" s="1"/>
  <c r="N99" i="4" a="1"/>
  <c r="N99" i="4" s="1"/>
  <c r="N60" i="4" a="1"/>
  <c r="N60" i="4" s="1"/>
  <c r="N52" i="4" a="1"/>
  <c r="N52" i="4" s="1"/>
  <c r="N44" i="4" a="1"/>
  <c r="N44" i="4" s="1"/>
  <c r="N24" i="4" a="1"/>
  <c r="N24" i="4" s="1"/>
  <c r="N108" i="4" a="1"/>
  <c r="N108" i="4" s="1"/>
  <c r="N116" i="4" a="1"/>
  <c r="N116" i="4" s="1"/>
  <c r="N132" i="4" a="1"/>
  <c r="N132" i="4" s="1"/>
  <c r="N144" i="4" a="1"/>
  <c r="N144" i="4" s="1"/>
  <c r="N176" i="4" a="1"/>
  <c r="N176" i="4" s="1"/>
  <c r="N180" i="4" a="1"/>
  <c r="N180" i="4" s="1"/>
  <c r="N95" i="4" a="1"/>
  <c r="N95" i="4" s="1"/>
  <c r="N63" i="4" a="1"/>
  <c r="N63" i="4" s="1"/>
  <c r="N59" i="4" a="1"/>
  <c r="N59" i="4" s="1"/>
  <c r="N51" i="4" a="1"/>
  <c r="N51" i="4" s="1"/>
  <c r="N15" i="4" a="1"/>
  <c r="N15" i="4" s="1"/>
  <c r="N11" i="4" a="1"/>
  <c r="N11" i="4" s="1"/>
  <c r="N109" i="4" a="1"/>
  <c r="N109" i="4" s="1"/>
  <c r="N181" i="4" a="1"/>
  <c r="N181" i="4" s="1"/>
  <c r="N65" i="4" a="1"/>
  <c r="N65" i="4" s="1"/>
  <c r="N57" i="4" a="1"/>
  <c r="N57" i="4" s="1"/>
  <c r="N20" i="4" a="1"/>
  <c r="N20" i="4" s="1"/>
  <c r="N16" i="4" a="1"/>
  <c r="N16" i="4" s="1"/>
  <c r="N120" i="4" a="1"/>
  <c r="N120" i="4" s="1"/>
  <c r="N91" i="4" a="1"/>
  <c r="N91" i="4" s="1"/>
  <c r="N75" i="4" a="1"/>
  <c r="N75" i="4" s="1"/>
  <c r="N67" i="4" a="1"/>
  <c r="N67" i="4" s="1"/>
  <c r="N55" i="4" a="1"/>
  <c r="N55" i="4" s="1"/>
  <c r="N35" i="4" a="1"/>
  <c r="N35" i="4" s="1"/>
  <c r="N32" i="4" a="1"/>
  <c r="N32" i="4" s="1"/>
  <c r="N136" i="4" a="1"/>
  <c r="N136" i="4" s="1"/>
  <c r="N140" i="4" a="1"/>
  <c r="N140" i="4" s="1"/>
  <c r="N164" i="4" a="1"/>
  <c r="N164" i="4" s="1"/>
  <c r="N71" i="4" a="1"/>
  <c r="N71" i="4" s="1"/>
  <c r="N137" i="4" a="1"/>
  <c r="N137" i="4" s="1"/>
  <c r="N157" i="4" a="1"/>
  <c r="N157" i="4" s="1"/>
  <c r="N101" i="4" a="1"/>
  <c r="N101" i="4" s="1"/>
  <c r="N97" i="4" a="1"/>
  <c r="N97" i="4" s="1"/>
  <c r="N85" i="4" a="1"/>
  <c r="N85" i="4" s="1"/>
  <c r="N77" i="4" a="1"/>
  <c r="N77" i="4" s="1"/>
  <c r="N73" i="4" a="1"/>
  <c r="N73" i="4" s="1"/>
  <c r="N49" i="4" a="1"/>
  <c r="N49" i="4" s="1"/>
  <c r="N29" i="4" a="1"/>
  <c r="N29" i="4" s="1"/>
  <c r="N21" i="4" a="1"/>
  <c r="N21" i="4" s="1"/>
  <c r="N113" i="4" a="1"/>
  <c r="N113" i="4" s="1"/>
  <c r="N104" i="4" a="1"/>
  <c r="N104" i="4" s="1"/>
  <c r="N156" i="4" a="1"/>
  <c r="N156" i="4" s="1"/>
  <c r="N160" i="4" a="1"/>
  <c r="N160" i="4" s="1"/>
  <c r="N168" i="4" a="1"/>
  <c r="N168" i="4" s="1"/>
  <c r="N121" i="4" a="1"/>
  <c r="N121" i="4" s="1"/>
  <c r="N177" i="4" a="1"/>
  <c r="N177" i="4" s="1"/>
  <c r="N185" i="4" a="1"/>
  <c r="N185" i="4" s="1"/>
  <c r="N93" i="4" a="1"/>
  <c r="N93" i="4" s="1"/>
  <c r="N105" i="4" a="1"/>
  <c r="N105" i="4" s="1"/>
  <c r="N96" i="4" a="1"/>
  <c r="N96" i="4" s="1"/>
  <c r="N89" i="4" a="1"/>
  <c r="N89" i="4" s="1"/>
  <c r="N81" i="4" a="1"/>
  <c r="N81" i="4" s="1"/>
  <c r="N184" i="4" a="1"/>
  <c r="N184" i="4" s="1"/>
  <c r="N13" i="4" a="1"/>
  <c r="N13" i="4" s="1"/>
  <c r="N147" i="4" a="1"/>
  <c r="N147" i="4" s="1"/>
  <c r="N155" i="4" a="1"/>
  <c r="N155" i="4" s="1"/>
  <c r="N187" i="4" a="1"/>
  <c r="N187" i="4" s="1"/>
  <c r="N39" i="4" a="1"/>
  <c r="N39" i="4" s="1"/>
  <c r="N133" i="4" a="1"/>
  <c r="N133" i="4" s="1"/>
  <c r="N165" i="4" a="1"/>
  <c r="N165" i="4" s="1"/>
  <c r="N66" i="4" a="1"/>
  <c r="N66" i="4" s="1"/>
  <c r="N61" i="4" a="1"/>
  <c r="N61" i="4" s="1"/>
  <c r="N53" i="4" a="1"/>
  <c r="N53" i="4" s="1"/>
  <c r="N25" i="4" a="1"/>
  <c r="N25" i="4" s="1"/>
  <c r="N115" i="4" a="1"/>
  <c r="N115" i="4" s="1"/>
  <c r="N123" i="4" a="1"/>
  <c r="N123" i="4" s="1"/>
  <c r="N127" i="4" a="1"/>
  <c r="N127" i="4" s="1"/>
  <c r="N143" i="4" a="1"/>
  <c r="N143" i="4" s="1"/>
  <c r="N151" i="4" a="1"/>
  <c r="N151" i="4" s="1"/>
  <c r="N159" i="4" a="1"/>
  <c r="N159" i="4" s="1"/>
  <c r="N167" i="4" a="1"/>
  <c r="N167" i="4" s="1"/>
  <c r="N175" i="4" a="1"/>
  <c r="N175" i="4" s="1"/>
  <c r="N179" i="4" a="1"/>
  <c r="N179" i="4" s="1"/>
  <c r="N145" i="4" a="1"/>
  <c r="N145" i="4" s="1"/>
  <c r="N153" i="4" a="1"/>
  <c r="N153" i="4" s="1"/>
  <c r="N161" i="4" a="1"/>
  <c r="N161" i="4" s="1"/>
  <c r="N90" i="4" a="1"/>
  <c r="N90" i="4" s="1"/>
  <c r="N19" i="4" a="1"/>
  <c r="N19" i="4" s="1"/>
  <c r="N117" i="4" a="1"/>
  <c r="N117" i="4" s="1"/>
  <c r="N69" i="4" a="1"/>
  <c r="N69" i="4" s="1"/>
  <c r="N37" i="4" a="1"/>
  <c r="N37" i="4" s="1"/>
  <c r="N33" i="4" a="1"/>
  <c r="N33" i="4" s="1"/>
  <c r="N103" i="4" a="1"/>
  <c r="N103" i="4" s="1"/>
  <c r="N107" i="4" a="1"/>
  <c r="N107" i="4" s="1"/>
  <c r="N111" i="4" a="1"/>
  <c r="N111" i="4" s="1"/>
  <c r="N135" i="4" a="1"/>
  <c r="N135" i="4" s="1"/>
  <c r="N139" i="4" a="1"/>
  <c r="N139" i="4" s="1"/>
  <c r="N163" i="4" a="1"/>
  <c r="N163" i="4" s="1"/>
  <c r="N171" i="4" a="1"/>
  <c r="N171" i="4" s="1"/>
  <c r="N183" i="4" a="1"/>
  <c r="N183" i="4" s="1"/>
  <c r="N83" i="4" a="1"/>
  <c r="N83" i="4" s="1"/>
  <c r="N149" i="4" a="1"/>
  <c r="N149" i="4" s="1"/>
  <c r="N169" i="4" a="1"/>
  <c r="N169" i="4" s="1"/>
  <c r="N82" i="4" a="1"/>
  <c r="N82" i="4" s="1"/>
  <c r="N78" i="4" a="1"/>
  <c r="N78" i="4" s="1"/>
  <c r="N70" i="4" a="1"/>
  <c r="N70" i="4" s="1"/>
  <c r="N62" i="4" a="1"/>
  <c r="N62" i="4" s="1"/>
  <c r="N18" i="4" a="1"/>
  <c r="N18" i="4" s="1"/>
  <c r="N118" i="4" a="1"/>
  <c r="N118" i="4" s="1"/>
  <c r="N130" i="4" a="1"/>
  <c r="N130" i="4" s="1"/>
  <c r="N134" i="4" a="1"/>
  <c r="N134" i="4" s="1"/>
  <c r="N40" i="4" a="1"/>
  <c r="N40" i="4" s="1"/>
  <c r="N17" i="4" a="1"/>
  <c r="N17" i="4" s="1"/>
  <c r="N131" i="4" a="1"/>
  <c r="N131" i="4" s="1"/>
  <c r="N98" i="4" a="1"/>
  <c r="N98" i="4" s="1"/>
  <c r="N58" i="4" a="1"/>
  <c r="N58" i="4" s="1"/>
  <c r="N50" i="4" a="1"/>
  <c r="N50" i="4" s="1"/>
  <c r="N34" i="4" a="1"/>
  <c r="N34" i="4" s="1"/>
  <c r="N106" i="4" a="1"/>
  <c r="N106" i="4" s="1"/>
  <c r="N114" i="4" a="1"/>
  <c r="N114" i="4" s="1"/>
  <c r="N166" i="4" a="1"/>
  <c r="N166" i="4" s="1"/>
  <c r="N174" i="4" a="1"/>
  <c r="N174" i="4" s="1"/>
  <c r="N22" i="4" a="1"/>
  <c r="N22" i="4" s="1"/>
  <c r="N138" i="4" a="1"/>
  <c r="N138" i="4" s="1"/>
  <c r="N150" i="4" a="1"/>
  <c r="N150" i="4" s="1"/>
  <c r="N45" i="4" a="1"/>
  <c r="N45" i="4" s="1"/>
  <c r="N94" i="4" a="1"/>
  <c r="N94" i="4" s="1"/>
  <c r="N74" i="4" a="1"/>
  <c r="N74" i="4" s="1"/>
  <c r="N38" i="4" a="1"/>
  <c r="N38" i="4" s="1"/>
  <c r="N30" i="4" a="1"/>
  <c r="N30" i="4" s="1"/>
  <c r="N126" i="4" a="1"/>
  <c r="N126" i="4" s="1"/>
  <c r="N158" i="4" a="1"/>
  <c r="N158" i="4" s="1"/>
  <c r="N190" i="4" a="1"/>
  <c r="N190" i="4" s="1"/>
  <c r="N142" i="4" a="1"/>
  <c r="N142" i="4" s="1"/>
  <c r="N170" i="4" a="1"/>
  <c r="N170" i="4" s="1"/>
  <c r="N178" i="4" a="1"/>
  <c r="N178" i="4" s="1"/>
  <c r="N182" i="4" a="1"/>
  <c r="N182" i="4" s="1"/>
  <c r="N119" i="4" a="1"/>
  <c r="N119" i="4" s="1"/>
  <c r="N43" i="4" a="1"/>
  <c r="N43" i="4" s="1"/>
  <c r="N46" i="4" a="1"/>
  <c r="N46" i="4" s="1"/>
  <c r="N42" i="4" a="1"/>
  <c r="N42" i="4" s="1"/>
  <c r="N26" i="4" a="1"/>
  <c r="N26" i="4" s="1"/>
  <c r="N102" i="4" a="1"/>
  <c r="N102" i="4" s="1"/>
  <c r="N122" i="4" a="1"/>
  <c r="N122" i="4" s="1"/>
  <c r="N54" i="4" a="1"/>
  <c r="N54" i="4" s="1"/>
  <c r="N173" i="4" a="1"/>
  <c r="N173" i="4" s="1"/>
  <c r="N41" i="4" a="1"/>
  <c r="N41" i="4" s="1"/>
  <c r="N86" i="4" a="1"/>
  <c r="N86" i="4" s="1"/>
  <c r="N14" i="4" a="1"/>
  <c r="N14" i="4" s="1"/>
  <c r="N110" i="4" a="1"/>
  <c r="N110" i="4" s="1"/>
  <c r="N146" i="4" a="1"/>
  <c r="N146" i="4" s="1"/>
  <c r="N154" i="4" a="1"/>
  <c r="N154" i="4" s="1"/>
  <c r="N162" i="4" a="1"/>
  <c r="N162" i="4" s="1"/>
  <c r="N186" i="4" a="1"/>
  <c r="N186" i="4" s="1"/>
  <c r="AO38" i="2" a="1"/>
  <c r="AO38" i="2" s="1"/>
  <c r="AD38" i="2" a="1"/>
  <c r="AD38" i="2" s="1"/>
  <c r="AA38" i="2" a="1"/>
  <c r="AA38" i="2" s="1"/>
  <c r="AB38" i="2" s="1" a="1"/>
  <c r="AB38" i="2" s="1"/>
  <c r="AL38" i="2" a="1"/>
  <c r="AL38" i="2" s="1"/>
  <c r="AM38" i="2" s="1" a="1"/>
  <c r="AM38" i="2" s="1"/>
  <c r="P38" i="2" a="1"/>
  <c r="P38" i="2" s="1"/>
  <c r="Q38" i="2" s="1" a="1"/>
  <c r="Q38" i="2" s="1"/>
  <c r="AK84" i="1"/>
  <c r="AR84" i="1" s="1"/>
  <c r="AK292" i="1"/>
  <c r="AR292" i="1" s="1"/>
  <c r="AK61" i="1"/>
  <c r="AR61" i="1" s="1"/>
  <c r="AK73" i="1"/>
  <c r="AR73" i="1" s="1"/>
  <c r="AK202" i="1"/>
  <c r="AR202" i="1" s="1"/>
  <c r="AK370" i="1"/>
  <c r="AR370" i="1" s="1"/>
  <c r="AK51" i="1"/>
  <c r="AR51" i="1" s="1"/>
  <c r="AK107" i="1"/>
  <c r="AR107" i="1" s="1"/>
  <c r="AK319" i="1"/>
  <c r="AR319" i="1" s="1"/>
  <c r="AK295" i="1"/>
  <c r="AR295" i="1" s="1"/>
  <c r="AK426" i="1"/>
  <c r="AR426" i="1" s="1"/>
  <c r="AK114" i="1"/>
  <c r="AR114" i="1" s="1"/>
  <c r="AK165" i="1"/>
  <c r="AR165" i="1" s="1"/>
  <c r="AK182" i="1"/>
  <c r="AR182" i="1" s="1"/>
  <c r="AK157" i="1"/>
  <c r="AR157" i="1" s="1"/>
  <c r="AK25" i="1"/>
  <c r="AR25" i="1" s="1"/>
  <c r="AK48" i="1"/>
  <c r="AR48" i="1" s="1"/>
  <c r="AK163" i="1"/>
  <c r="AR163" i="1" s="1"/>
  <c r="AK199" i="1"/>
  <c r="AR199" i="1" s="1"/>
  <c r="AK203" i="1"/>
  <c r="AR203" i="1" s="1"/>
  <c r="AK234" i="1"/>
  <c r="AR234" i="1" s="1"/>
  <c r="AK301" i="1"/>
  <c r="AR301" i="1" s="1"/>
  <c r="AK350" i="1"/>
  <c r="AR350" i="1" s="1"/>
  <c r="AK264" i="1"/>
  <c r="AR264" i="1" s="1"/>
  <c r="AK312" i="1"/>
  <c r="AR312" i="1" s="1"/>
  <c r="AK451" i="1"/>
  <c r="AR451" i="1" s="1"/>
  <c r="AK402" i="1"/>
  <c r="AR402" i="1" s="1"/>
  <c r="AK58" i="1"/>
  <c r="AR58" i="1" s="1"/>
  <c r="AK222" i="1"/>
  <c r="AR222" i="1" s="1"/>
  <c r="AK21" i="1"/>
  <c r="AR21" i="1" s="1"/>
  <c r="AK218" i="1"/>
  <c r="AR218" i="1" s="1"/>
  <c r="AK206" i="1"/>
  <c r="AR206" i="1" s="1"/>
  <c r="AK282" i="1"/>
  <c r="AR282" i="1" s="1"/>
  <c r="AK72" i="1"/>
  <c r="AR72" i="1" s="1"/>
  <c r="AK103" i="1"/>
  <c r="AR103" i="1" s="1"/>
  <c r="AK123" i="1"/>
  <c r="AR123" i="1" s="1"/>
  <c r="AK225" i="1"/>
  <c r="AR225" i="1" s="1"/>
  <c r="AK252" i="1"/>
  <c r="AR252" i="1" s="1"/>
  <c r="AK220" i="1"/>
  <c r="AR220" i="1" s="1"/>
  <c r="AK260" i="1"/>
  <c r="AR260" i="1" s="1"/>
  <c r="AK367" i="1"/>
  <c r="AR367" i="1" s="1"/>
  <c r="AK400" i="1"/>
  <c r="AR400" i="1" s="1"/>
  <c r="AK416" i="1"/>
  <c r="AR416" i="1" s="1"/>
  <c r="AK197" i="1"/>
  <c r="AR197" i="1" s="1"/>
  <c r="AK365" i="1"/>
  <c r="AR365" i="1" s="1"/>
  <c r="AK441" i="1"/>
  <c r="AR441" i="1" s="1"/>
  <c r="AK257" i="1"/>
  <c r="AR257" i="1" s="1"/>
  <c r="AK47" i="1"/>
  <c r="AR47" i="1" s="1"/>
  <c r="AK227" i="1"/>
  <c r="AR227" i="1" s="1"/>
  <c r="AK166" i="1"/>
  <c r="AR166" i="1" s="1"/>
  <c r="AK36" i="1"/>
  <c r="AR36" i="1" s="1"/>
  <c r="AK109" i="1"/>
  <c r="AR109" i="1" s="1"/>
  <c r="AK287" i="1"/>
  <c r="AR287" i="1" s="1"/>
  <c r="AK158" i="1"/>
  <c r="AR158" i="1" s="1"/>
  <c r="AK245" i="1"/>
  <c r="AR245" i="1" s="1"/>
  <c r="AK45" i="1"/>
  <c r="AR45" i="1" s="1"/>
  <c r="AK79" i="1"/>
  <c r="AR79" i="1" s="1"/>
  <c r="AK90" i="1"/>
  <c r="AR90" i="1" s="1"/>
  <c r="AK126" i="1"/>
  <c r="AR126" i="1" s="1"/>
  <c r="AK188" i="1"/>
  <c r="AR188" i="1" s="1"/>
  <c r="AK192" i="1"/>
  <c r="AR192" i="1" s="1"/>
  <c r="AK210" i="1"/>
  <c r="AR210" i="1" s="1"/>
  <c r="AK209" i="1"/>
  <c r="AR209" i="1" s="1"/>
  <c r="AK228" i="1"/>
  <c r="AR228" i="1" s="1"/>
  <c r="AK327" i="1"/>
  <c r="AR327" i="1" s="1"/>
  <c r="AK379" i="1"/>
  <c r="AR379" i="1" s="1"/>
  <c r="AK254" i="1"/>
  <c r="AR254" i="1" s="1"/>
  <c r="AK300" i="1"/>
  <c r="AR300" i="1" s="1"/>
  <c r="AK360" i="1"/>
  <c r="AR360" i="1" s="1"/>
  <c r="AK432" i="1"/>
  <c r="AR432" i="1" s="1"/>
  <c r="AK464" i="1"/>
  <c r="AR464" i="1" s="1"/>
  <c r="AK481" i="1"/>
  <c r="AR481" i="1" s="1"/>
  <c r="AK366" i="1"/>
  <c r="AR366" i="1" s="1"/>
  <c r="AK281" i="1"/>
  <c r="AR281" i="1" s="1"/>
  <c r="AK118" i="1"/>
  <c r="AR118" i="1" s="1"/>
  <c r="AK15" i="1"/>
  <c r="AR15" i="1" s="1"/>
  <c r="AK231" i="1"/>
  <c r="AR231" i="1" s="1"/>
  <c r="AK306" i="1"/>
  <c r="AR306" i="1" s="1"/>
  <c r="AK100" i="1"/>
  <c r="AR100" i="1" s="1"/>
  <c r="AK169" i="1"/>
  <c r="AR169" i="1" s="1"/>
  <c r="AK279" i="1"/>
  <c r="AR279" i="1" s="1"/>
  <c r="AK401" i="1"/>
  <c r="AR401" i="1" s="1"/>
  <c r="AK71" i="1"/>
  <c r="AR71" i="1" s="1"/>
  <c r="AK64" i="1"/>
  <c r="AR64" i="1" s="1"/>
  <c r="AK38" i="1"/>
  <c r="AR38" i="1" s="1"/>
  <c r="AK108" i="1"/>
  <c r="AR108" i="1" s="1"/>
  <c r="AK171" i="1"/>
  <c r="AR171" i="1" s="1"/>
  <c r="AK184" i="1"/>
  <c r="AR184" i="1" s="1"/>
  <c r="AK175" i="1"/>
  <c r="AR175" i="1" s="1"/>
  <c r="AK194" i="1"/>
  <c r="AR194" i="1" s="1"/>
  <c r="AK195" i="1"/>
  <c r="AR195" i="1" s="1"/>
  <c r="AK243" i="1"/>
  <c r="AR243" i="1" s="1"/>
  <c r="AK276" i="1"/>
  <c r="AR276" i="1" s="1"/>
  <c r="AK266" i="1"/>
  <c r="AR266" i="1" s="1"/>
  <c r="AK343" i="1"/>
  <c r="AR343" i="1" s="1"/>
  <c r="AK244" i="1"/>
  <c r="AR244" i="1" s="1"/>
  <c r="AK328" i="1"/>
  <c r="AR328" i="1" s="1"/>
  <c r="AK344" i="1"/>
  <c r="AR344" i="1" s="1"/>
  <c r="AK467" i="1"/>
  <c r="AR467" i="1" s="1"/>
  <c r="AK450" i="1"/>
  <c r="AR450" i="1" s="1"/>
  <c r="AK37" i="1"/>
  <c r="AR37" i="1" s="1"/>
  <c r="AK229" i="1"/>
  <c r="AR229" i="1" s="1"/>
  <c r="AK31" i="1"/>
  <c r="AR31" i="1" s="1"/>
  <c r="AK285" i="1"/>
  <c r="AR285" i="1" s="1"/>
  <c r="AK672" i="1"/>
  <c r="AR672" i="1" s="1"/>
  <c r="AK671" i="1"/>
  <c r="AR671" i="1" s="1"/>
  <c r="AK32" i="1"/>
  <c r="AR32" i="1" s="1"/>
  <c r="AK42" i="1"/>
  <c r="AR42" i="1" s="1"/>
  <c r="AK41" i="1"/>
  <c r="AR41" i="1" s="1"/>
  <c r="AK22" i="1"/>
  <c r="AR22" i="1" s="1"/>
  <c r="AK29" i="1"/>
  <c r="AR29" i="1" s="1"/>
  <c r="AK14" i="1"/>
  <c r="AR14" i="1" s="1"/>
  <c r="AK52" i="1"/>
  <c r="AR52" i="1" s="1"/>
  <c r="AK59" i="1"/>
  <c r="AR59" i="1" s="1"/>
  <c r="AK120" i="1"/>
  <c r="AR120" i="1" s="1"/>
  <c r="AK68" i="1"/>
  <c r="AR68" i="1" s="1"/>
  <c r="AK76" i="1"/>
  <c r="AR76" i="1" s="1"/>
  <c r="AK19" i="1"/>
  <c r="AR19" i="1" s="1"/>
  <c r="AK39" i="1"/>
  <c r="AR39" i="1" s="1"/>
  <c r="AK50" i="1"/>
  <c r="AR50" i="1" s="1"/>
  <c r="AK92" i="1"/>
  <c r="AR92" i="1" s="1"/>
  <c r="AK98" i="1"/>
  <c r="AR98" i="1" s="1"/>
  <c r="AK138" i="1"/>
  <c r="AR138" i="1" s="1"/>
  <c r="AK160" i="1"/>
  <c r="AR160" i="1" s="1"/>
  <c r="AK187" i="1"/>
  <c r="AR187" i="1" s="1"/>
  <c r="AK212" i="1"/>
  <c r="AR212" i="1" s="1"/>
  <c r="AK255" i="1"/>
  <c r="AR255" i="1" s="1"/>
  <c r="AK201" i="1"/>
  <c r="AR201" i="1" s="1"/>
  <c r="AK256" i="1"/>
  <c r="AR256" i="1" s="1"/>
  <c r="AK178" i="1"/>
  <c r="AR178" i="1" s="1"/>
  <c r="AK283" i="1"/>
  <c r="AR283" i="1" s="1"/>
  <c r="AK258" i="1"/>
  <c r="AR258" i="1" s="1"/>
  <c r="AK303" i="1"/>
  <c r="AR303" i="1" s="1"/>
  <c r="AK334" i="1"/>
  <c r="AR334" i="1" s="1"/>
  <c r="AK351" i="1"/>
  <c r="AR351" i="1" s="1"/>
  <c r="AK248" i="1"/>
  <c r="AR248" i="1" s="1"/>
  <c r="AK304" i="1"/>
  <c r="AR304" i="1" s="1"/>
  <c r="AK320" i="1"/>
  <c r="AR320" i="1" s="1"/>
  <c r="AK336" i="1"/>
  <c r="AR336" i="1" s="1"/>
  <c r="AK419" i="1"/>
  <c r="AR419" i="1" s="1"/>
  <c r="AK435" i="1"/>
  <c r="AR435" i="1" s="1"/>
  <c r="AK458" i="1"/>
  <c r="AR458" i="1" s="1"/>
  <c r="AK497" i="1"/>
  <c r="AR497" i="1" s="1"/>
  <c r="AK358" i="1"/>
  <c r="AR358" i="1" s="1"/>
  <c r="AK386" i="1"/>
  <c r="AR386" i="1" s="1"/>
  <c r="AK130" i="1"/>
  <c r="AR130" i="1" s="1"/>
  <c r="AK97" i="1"/>
  <c r="AR97" i="1" s="1"/>
  <c r="AK247" i="1"/>
  <c r="AR247" i="1" s="1"/>
  <c r="AK28" i="1"/>
  <c r="AR28" i="1" s="1"/>
  <c r="AK85" i="1"/>
  <c r="AR85" i="1" s="1"/>
  <c r="AK273" i="1"/>
  <c r="AR273" i="1" s="1"/>
  <c r="AK224" i="1"/>
  <c r="AR224" i="1" s="1"/>
  <c r="AK13" i="1"/>
  <c r="AR13" i="1" s="1"/>
  <c r="AK40" i="1"/>
  <c r="AR40" i="1" s="1"/>
  <c r="AK20" i="1"/>
  <c r="AR20" i="1" s="1"/>
  <c r="AK43" i="1"/>
  <c r="AR43" i="1" s="1"/>
  <c r="AK125" i="1"/>
  <c r="AR125" i="1" s="1"/>
  <c r="AK177" i="1"/>
  <c r="AR177" i="1" s="1"/>
  <c r="AK330" i="1"/>
  <c r="AR330" i="1" s="1"/>
  <c r="AK493" i="1"/>
  <c r="AR493" i="1" s="1"/>
  <c r="AK88" i="1"/>
  <c r="AR88" i="1" s="1"/>
  <c r="AK181" i="1"/>
  <c r="AR181" i="1" s="1"/>
  <c r="AK457" i="1"/>
  <c r="AR457" i="1" s="1"/>
  <c r="AK324" i="1"/>
  <c r="AR324" i="1" s="1"/>
  <c r="AK385" i="1"/>
  <c r="AR385" i="1" s="1"/>
  <c r="AK476" i="1"/>
  <c r="AR476" i="1" s="1"/>
  <c r="AK249" i="1"/>
  <c r="AR249" i="1" s="1"/>
  <c r="AQ671" i="1"/>
  <c r="AW671" i="1"/>
  <c r="BC671" i="1"/>
  <c r="AK23" i="1"/>
  <c r="AR23" i="1" s="1"/>
  <c r="AK34" i="1"/>
  <c r="AR34" i="1" s="1"/>
  <c r="AK49" i="1"/>
  <c r="AR49" i="1" s="1"/>
  <c r="AK69" i="1"/>
  <c r="AR69" i="1" s="1"/>
  <c r="AK77" i="1"/>
  <c r="AR77" i="1" s="1"/>
  <c r="AK27" i="1"/>
  <c r="AR27" i="1" s="1"/>
  <c r="AK53" i="1"/>
  <c r="AR53" i="1" s="1"/>
  <c r="AK55" i="1"/>
  <c r="AR55" i="1" s="1"/>
  <c r="AK66" i="1"/>
  <c r="AR66" i="1" s="1"/>
  <c r="AK74" i="1"/>
  <c r="AR74" i="1" s="1"/>
  <c r="AK86" i="1"/>
  <c r="AR86" i="1" s="1"/>
  <c r="AK99" i="1"/>
  <c r="AR99" i="1" s="1"/>
  <c r="AK65" i="1"/>
  <c r="AR65" i="1" s="1"/>
  <c r="AK81" i="1"/>
  <c r="AR81" i="1" s="1"/>
  <c r="AK136" i="1"/>
  <c r="AR136" i="1" s="1"/>
  <c r="AK149" i="1"/>
  <c r="AR149" i="1" s="1"/>
  <c r="AK168" i="1"/>
  <c r="AR168" i="1" s="1"/>
  <c r="AK179" i="1"/>
  <c r="AR179" i="1" s="1"/>
  <c r="AK127" i="1"/>
  <c r="AR127" i="1" s="1"/>
  <c r="AK152" i="1"/>
  <c r="AR152" i="1" s="1"/>
  <c r="AK172" i="1"/>
  <c r="AR172" i="1" s="1"/>
  <c r="AK180" i="1"/>
  <c r="AR180" i="1" s="1"/>
  <c r="AK196" i="1"/>
  <c r="AR196" i="1" s="1"/>
  <c r="AK204" i="1"/>
  <c r="AR204" i="1" s="1"/>
  <c r="AK200" i="1"/>
  <c r="AR200" i="1" s="1"/>
  <c r="AK246" i="1"/>
  <c r="AR246" i="1" s="1"/>
  <c r="AK193" i="1"/>
  <c r="AR193" i="1" s="1"/>
  <c r="AK211" i="1"/>
  <c r="AR211" i="1" s="1"/>
  <c r="AK240" i="1"/>
  <c r="AR240" i="1" s="1"/>
  <c r="AK272" i="1"/>
  <c r="AR272" i="1" s="1"/>
  <c r="AK294" i="1"/>
  <c r="AR294" i="1" s="1"/>
  <c r="AK238" i="1"/>
  <c r="AR238" i="1" s="1"/>
  <c r="AK299" i="1"/>
  <c r="AR299" i="1" s="1"/>
  <c r="AK310" i="1"/>
  <c r="AR310" i="1" s="1"/>
  <c r="AK335" i="1"/>
  <c r="AR335" i="1" s="1"/>
  <c r="AK359" i="1"/>
  <c r="AR359" i="1" s="1"/>
  <c r="AK217" i="1"/>
  <c r="AR217" i="1" s="1"/>
  <c r="AK233" i="1"/>
  <c r="AR233" i="1" s="1"/>
  <c r="AK250" i="1"/>
  <c r="AR250" i="1" s="1"/>
  <c r="AK352" i="1"/>
  <c r="AR352" i="1" s="1"/>
  <c r="AK368" i="1"/>
  <c r="AR368" i="1" s="1"/>
  <c r="AK408" i="1"/>
  <c r="AR408" i="1" s="1"/>
  <c r="AK424" i="1"/>
  <c r="AR424" i="1" s="1"/>
  <c r="AK443" i="1"/>
  <c r="AR443" i="1" s="1"/>
  <c r="AK456" i="1"/>
  <c r="AR456" i="1" s="1"/>
  <c r="AK480" i="1"/>
  <c r="AR480" i="1" s="1"/>
  <c r="AK418" i="1"/>
  <c r="AR418" i="1" s="1"/>
  <c r="AK434" i="1"/>
  <c r="AR434" i="1" s="1"/>
  <c r="AK473" i="1"/>
  <c r="AR473" i="1" s="1"/>
  <c r="AK378" i="1"/>
  <c r="AR378" i="1" s="1"/>
  <c r="AK394" i="1"/>
  <c r="AR394" i="1" s="1"/>
  <c r="AK30" i="1"/>
  <c r="AR30" i="1" s="1"/>
  <c r="AK44" i="1"/>
  <c r="AR44" i="1" s="1"/>
  <c r="AK271" i="1"/>
  <c r="AR271" i="1" s="1"/>
  <c r="AK17" i="1"/>
  <c r="AR17" i="1" s="1"/>
  <c r="AK290" i="1"/>
  <c r="AR290" i="1" s="1"/>
  <c r="AK205" i="1"/>
  <c r="AR205" i="1" s="1"/>
  <c r="AK105" i="1"/>
  <c r="AR105" i="1" s="1"/>
  <c r="AK173" i="1"/>
  <c r="AR173" i="1" s="1"/>
  <c r="AK24" i="1"/>
  <c r="AR24" i="1" s="1"/>
  <c r="AK57" i="1"/>
  <c r="AR57" i="1" s="1"/>
  <c r="AK26" i="1"/>
  <c r="AR26" i="1" s="1"/>
  <c r="AK56" i="1"/>
  <c r="AR56" i="1" s="1"/>
  <c r="AK146" i="1"/>
  <c r="AR146" i="1" s="1"/>
  <c r="AK333" i="1"/>
  <c r="AR333" i="1" s="1"/>
  <c r="AK60" i="1"/>
  <c r="AR60" i="1" s="1"/>
  <c r="AK91" i="1"/>
  <c r="AR91" i="1" s="1"/>
  <c r="AK213" i="1"/>
  <c r="AR213" i="1" s="1"/>
  <c r="AK253" i="1"/>
  <c r="AR253" i="1" s="1"/>
  <c r="AK339" i="1"/>
  <c r="AR339" i="1" s="1"/>
  <c r="AK376" i="1"/>
  <c r="AR376" i="1" s="1"/>
  <c r="AK242" i="1"/>
  <c r="AR242" i="1" s="1"/>
  <c r="AK297" i="1"/>
  <c r="AR297" i="1" s="1"/>
  <c r="AK478" i="1"/>
  <c r="AR478" i="1" s="1"/>
  <c r="AK93" i="1"/>
  <c r="AR93" i="1" s="1"/>
  <c r="AK278" i="1"/>
  <c r="AR278" i="1" s="1"/>
  <c r="AQ672" i="1"/>
  <c r="AW672" i="1"/>
  <c r="AX672" i="1"/>
  <c r="BC672" i="1"/>
  <c r="AQ86" i="1"/>
  <c r="BC86" i="1"/>
  <c r="AW86" i="1"/>
  <c r="AQ168" i="1"/>
  <c r="BC168" i="1"/>
  <c r="AW168" i="1"/>
  <c r="AQ150" i="1"/>
  <c r="BC150" i="1"/>
  <c r="AW150" i="1"/>
  <c r="AQ202" i="1"/>
  <c r="BC202" i="1"/>
  <c r="AW202" i="1"/>
  <c r="AQ278" i="1"/>
  <c r="BC278" i="1"/>
  <c r="AW278" i="1"/>
  <c r="AQ301" i="1"/>
  <c r="BC301" i="1"/>
  <c r="AW301" i="1"/>
  <c r="AQ283" i="1"/>
  <c r="BC283" i="1"/>
  <c r="AW283" i="1"/>
  <c r="AQ254" i="1"/>
  <c r="BC254" i="1"/>
  <c r="AW254" i="1"/>
  <c r="AQ387" i="1"/>
  <c r="BC387" i="1"/>
  <c r="AW387" i="1"/>
  <c r="AQ480" i="1"/>
  <c r="BC480" i="1"/>
  <c r="AW480" i="1"/>
  <c r="AQ175" i="1"/>
  <c r="BC175" i="1"/>
  <c r="AW175" i="1"/>
  <c r="AQ241" i="1"/>
  <c r="BC241" i="1"/>
  <c r="AW241" i="1"/>
  <c r="AQ173" i="1"/>
  <c r="AW173" i="1"/>
  <c r="BC173" i="1"/>
  <c r="AQ210" i="1"/>
  <c r="BC210" i="1"/>
  <c r="AW210" i="1"/>
  <c r="AQ292" i="1"/>
  <c r="BC292" i="1"/>
  <c r="AW292" i="1"/>
  <c r="AQ427" i="1"/>
  <c r="BC427" i="1"/>
  <c r="AW427" i="1"/>
  <c r="AQ281" i="1"/>
  <c r="BC281" i="1"/>
  <c r="AW281" i="1"/>
  <c r="AQ120" i="1"/>
  <c r="AW120" i="1"/>
  <c r="BC120" i="1"/>
  <c r="AQ77" i="1"/>
  <c r="BC77" i="1"/>
  <c r="AW77" i="1"/>
  <c r="AQ66" i="1"/>
  <c r="BC66" i="1"/>
  <c r="AW66" i="1"/>
  <c r="AQ127" i="1"/>
  <c r="BC127" i="1"/>
  <c r="AW127" i="1"/>
  <c r="AQ152" i="1"/>
  <c r="BC152" i="1"/>
  <c r="AW152" i="1"/>
  <c r="AQ209" i="1"/>
  <c r="BC209" i="1"/>
  <c r="AW209" i="1"/>
  <c r="AQ186" i="1"/>
  <c r="BC186" i="1"/>
  <c r="AW186" i="1"/>
  <c r="AQ300" i="1"/>
  <c r="BC300" i="1"/>
  <c r="AW300" i="1"/>
  <c r="AQ244" i="1"/>
  <c r="AW244" i="1"/>
  <c r="BC244" i="1"/>
  <c r="AQ294" i="1"/>
  <c r="BC294" i="1"/>
  <c r="AW294" i="1"/>
  <c r="AQ149" i="1"/>
  <c r="BC149" i="1"/>
  <c r="AW149" i="1"/>
  <c r="AQ172" i="1"/>
  <c r="BC172" i="1"/>
  <c r="AW172" i="1"/>
  <c r="AQ240" i="1"/>
  <c r="BC240" i="1"/>
  <c r="AW240" i="1"/>
  <c r="AQ194" i="1"/>
  <c r="BC194" i="1"/>
  <c r="AW194" i="1"/>
  <c r="AQ481" i="1"/>
  <c r="BC481" i="1"/>
  <c r="AW481" i="1"/>
  <c r="AQ218" i="1"/>
  <c r="BC218" i="1"/>
  <c r="AW218" i="1"/>
  <c r="AQ232" i="1"/>
  <c r="BC232" i="1"/>
  <c r="AW232" i="1"/>
  <c r="AQ377" i="1"/>
  <c r="BC377" i="1"/>
  <c r="AW377" i="1"/>
  <c r="AQ421" i="1"/>
  <c r="BC421" i="1"/>
  <c r="AW421" i="1"/>
  <c r="AQ346" i="1"/>
  <c r="BC346" i="1"/>
  <c r="AW346" i="1"/>
  <c r="AQ191" i="1"/>
  <c r="AW191" i="1"/>
  <c r="BC191" i="1"/>
  <c r="AQ322" i="1"/>
  <c r="BC322" i="1"/>
  <c r="AW322" i="1"/>
  <c r="AQ397" i="1"/>
  <c r="BC397" i="1"/>
  <c r="AW397" i="1"/>
  <c r="AQ417" i="1"/>
  <c r="BC417" i="1"/>
  <c r="AW417" i="1"/>
  <c r="AQ68" i="1"/>
  <c r="BC68" i="1"/>
  <c r="AW68" i="1"/>
  <c r="AQ61" i="1"/>
  <c r="BC61" i="1"/>
  <c r="AW61" i="1"/>
  <c r="AQ126" i="1"/>
  <c r="BC126" i="1"/>
  <c r="AW126" i="1"/>
  <c r="AQ138" i="1"/>
  <c r="BC138" i="1"/>
  <c r="AW138" i="1"/>
  <c r="AQ188" i="1"/>
  <c r="BC188" i="1"/>
  <c r="AW188" i="1"/>
  <c r="AQ220" i="1"/>
  <c r="BC220" i="1"/>
  <c r="AW220" i="1"/>
  <c r="AQ416" i="1"/>
  <c r="BC416" i="1"/>
  <c r="AW416" i="1"/>
  <c r="AQ432" i="1"/>
  <c r="BC432" i="1"/>
  <c r="AW432" i="1"/>
  <c r="AQ171" i="1"/>
  <c r="BC171" i="1"/>
  <c r="AW171" i="1"/>
  <c r="AQ69" i="1"/>
  <c r="BC69" i="1"/>
  <c r="AW69" i="1"/>
  <c r="AQ108" i="1"/>
  <c r="BC108" i="1"/>
  <c r="AW108" i="1"/>
  <c r="AQ160" i="1"/>
  <c r="BC160" i="1"/>
  <c r="AW160" i="1"/>
  <c r="AQ247" i="1"/>
  <c r="BC247" i="1"/>
  <c r="AW247" i="1"/>
  <c r="AQ252" i="1"/>
  <c r="BC252" i="1"/>
  <c r="AW252" i="1"/>
  <c r="AQ234" i="1"/>
  <c r="BC234" i="1"/>
  <c r="AW234" i="1"/>
  <c r="AQ334" i="1"/>
  <c r="BC334" i="1"/>
  <c r="AW334" i="1"/>
  <c r="AQ237" i="1"/>
  <c r="BC237" i="1"/>
  <c r="AW237" i="1"/>
  <c r="AQ375" i="1"/>
  <c r="BC375" i="1"/>
  <c r="AW375" i="1"/>
  <c r="AQ389" i="1"/>
  <c r="BC389" i="1"/>
  <c r="AW389" i="1"/>
  <c r="AQ393" i="1"/>
  <c r="BC393" i="1"/>
  <c r="AW393" i="1"/>
  <c r="AQ314" i="1"/>
  <c r="BC314" i="1"/>
  <c r="AW314" i="1"/>
  <c r="AQ461" i="1"/>
  <c r="BC461" i="1"/>
  <c r="AW461" i="1"/>
  <c r="AQ104" i="1"/>
  <c r="BC104" i="1"/>
  <c r="AW104" i="1"/>
  <c r="AQ298" i="1"/>
  <c r="BC298" i="1"/>
  <c r="AW298" i="1"/>
  <c r="AQ380" i="1"/>
  <c r="BC380" i="1"/>
  <c r="AW380" i="1"/>
  <c r="AQ429" i="1"/>
  <c r="BC429" i="1"/>
  <c r="AW429" i="1"/>
  <c r="AQ498" i="1"/>
  <c r="BC498" i="1"/>
  <c r="AW498" i="1"/>
  <c r="AQ76" i="1"/>
  <c r="BC76" i="1"/>
  <c r="AW76" i="1"/>
  <c r="AQ99" i="1"/>
  <c r="BC99" i="1"/>
  <c r="AW99" i="1"/>
  <c r="AQ107" i="1"/>
  <c r="BC107" i="1"/>
  <c r="AW107" i="1"/>
  <c r="AQ81" i="1"/>
  <c r="BC81" i="1"/>
  <c r="AW81" i="1"/>
  <c r="AQ90" i="1"/>
  <c r="BC90" i="1"/>
  <c r="AW90" i="1"/>
  <c r="AQ84" i="1"/>
  <c r="BC84" i="1"/>
  <c r="AW84" i="1"/>
  <c r="AQ184" i="1"/>
  <c r="BC184" i="1"/>
  <c r="AW184" i="1"/>
  <c r="AQ192" i="1"/>
  <c r="BC192" i="1"/>
  <c r="AW192" i="1"/>
  <c r="AQ249" i="1"/>
  <c r="BC249" i="1"/>
  <c r="AW249" i="1"/>
  <c r="AQ229" i="1"/>
  <c r="BC229" i="1"/>
  <c r="AW229" i="1"/>
  <c r="AQ178" i="1"/>
  <c r="BC178" i="1"/>
  <c r="AW178" i="1"/>
  <c r="AQ225" i="1"/>
  <c r="BC225" i="1"/>
  <c r="AW225" i="1"/>
  <c r="AQ260" i="1"/>
  <c r="BC260" i="1"/>
  <c r="AW260" i="1"/>
  <c r="AQ238" i="1"/>
  <c r="BC238" i="1"/>
  <c r="AW238" i="1"/>
  <c r="AQ310" i="1"/>
  <c r="BC310" i="1"/>
  <c r="AW310" i="1"/>
  <c r="AQ350" i="1"/>
  <c r="BC350" i="1"/>
  <c r="AW350" i="1"/>
  <c r="AQ258" i="1"/>
  <c r="BC258" i="1"/>
  <c r="AW258" i="1"/>
  <c r="AQ295" i="1"/>
  <c r="AW295" i="1"/>
  <c r="BC295" i="1"/>
  <c r="AQ217" i="1"/>
  <c r="BC217" i="1"/>
  <c r="AW217" i="1"/>
  <c r="AQ227" i="1"/>
  <c r="BC227" i="1"/>
  <c r="AW227" i="1"/>
  <c r="AQ250" i="1"/>
  <c r="BC250" i="1"/>
  <c r="AW250" i="1"/>
  <c r="AQ304" i="1"/>
  <c r="BC304" i="1"/>
  <c r="AW304" i="1"/>
  <c r="AQ312" i="1"/>
  <c r="BC312" i="1"/>
  <c r="AW312" i="1"/>
  <c r="AQ320" i="1"/>
  <c r="BC320" i="1"/>
  <c r="AW320" i="1"/>
  <c r="AQ328" i="1"/>
  <c r="BC328" i="1"/>
  <c r="AW328" i="1"/>
  <c r="AQ336" i="1"/>
  <c r="BC336" i="1"/>
  <c r="AW336" i="1"/>
  <c r="AQ344" i="1"/>
  <c r="BC344" i="1"/>
  <c r="AW344" i="1"/>
  <c r="AQ352" i="1"/>
  <c r="BC352" i="1"/>
  <c r="AW352" i="1"/>
  <c r="AQ360" i="1"/>
  <c r="BC360" i="1"/>
  <c r="AW360" i="1"/>
  <c r="AQ368" i="1"/>
  <c r="BC368" i="1"/>
  <c r="AW368" i="1"/>
  <c r="AQ395" i="1"/>
  <c r="BC395" i="1"/>
  <c r="AW395" i="1"/>
  <c r="AQ451" i="1"/>
  <c r="BC451" i="1"/>
  <c r="AW451" i="1"/>
  <c r="AQ467" i="1"/>
  <c r="BC467" i="1"/>
  <c r="AW467" i="1"/>
  <c r="AQ424" i="1"/>
  <c r="BC424" i="1"/>
  <c r="AW424" i="1"/>
  <c r="AQ408" i="1"/>
  <c r="BC408" i="1"/>
  <c r="AW408" i="1"/>
  <c r="AQ79" i="1"/>
  <c r="BC79" i="1"/>
  <c r="AW79" i="1"/>
  <c r="AQ97" i="1"/>
  <c r="BC97" i="1"/>
  <c r="AW97" i="1"/>
  <c r="AQ182" i="1"/>
  <c r="BC182" i="1"/>
  <c r="AW182" i="1"/>
  <c r="AQ166" i="1"/>
  <c r="BC166" i="1"/>
  <c r="AW166" i="1"/>
  <c r="AQ255" i="1"/>
  <c r="BC255" i="1"/>
  <c r="AW255" i="1"/>
  <c r="AQ187" i="1"/>
  <c r="BC187" i="1"/>
  <c r="AW187" i="1"/>
  <c r="AQ303" i="1"/>
  <c r="BC303" i="1"/>
  <c r="AW303" i="1"/>
  <c r="AQ327" i="1"/>
  <c r="BC327" i="1"/>
  <c r="AW327" i="1"/>
  <c r="AQ151" i="1"/>
  <c r="BC151" i="1"/>
  <c r="AW151" i="1"/>
  <c r="AQ338" i="1"/>
  <c r="BC338" i="1"/>
  <c r="AW338" i="1"/>
  <c r="AQ462" i="1"/>
  <c r="BC462" i="1"/>
  <c r="AW462" i="1"/>
  <c r="AQ490" i="1"/>
  <c r="BC490" i="1"/>
  <c r="AW490" i="1"/>
  <c r="AQ280" i="1"/>
  <c r="BC280" i="1"/>
  <c r="AW280" i="1"/>
  <c r="AQ381" i="1"/>
  <c r="BC381" i="1"/>
  <c r="AW381" i="1"/>
  <c r="AQ449" i="1"/>
  <c r="BC449" i="1"/>
  <c r="AW449" i="1"/>
  <c r="AQ482" i="1"/>
  <c r="BC482" i="1"/>
  <c r="AW482" i="1"/>
  <c r="AQ203" i="1"/>
  <c r="BC203" i="1"/>
  <c r="AW203" i="1"/>
  <c r="AQ386" i="1"/>
  <c r="BC386" i="1"/>
  <c r="AW386" i="1"/>
  <c r="AQ458" i="1"/>
  <c r="BC458" i="1"/>
  <c r="AW458" i="1"/>
  <c r="AQ379" i="1"/>
  <c r="AW379" i="1"/>
  <c r="BC379" i="1"/>
  <c r="AQ829" i="1"/>
  <c r="BC829" i="1"/>
  <c r="AW829" i="1"/>
  <c r="AQ524" i="1"/>
  <c r="AW524" i="1"/>
  <c r="BC524" i="1"/>
  <c r="AQ546" i="1"/>
  <c r="BC546" i="1"/>
  <c r="AW546" i="1"/>
  <c r="AQ880" i="1"/>
  <c r="BC880" i="1"/>
  <c r="AW880" i="1"/>
  <c r="AQ906" i="1"/>
  <c r="BC906" i="1"/>
  <c r="AW906" i="1"/>
  <c r="AQ685" i="1"/>
  <c r="BC685" i="1"/>
  <c r="AW685" i="1"/>
  <c r="AQ899" i="1"/>
  <c r="AW899" i="1"/>
  <c r="BC899" i="1"/>
  <c r="AQ543" i="1"/>
  <c r="BC543" i="1"/>
  <c r="AW543" i="1"/>
  <c r="AQ640" i="1"/>
  <c r="AW640" i="1"/>
  <c r="BC640" i="1"/>
  <c r="AQ764" i="1"/>
  <c r="BC764" i="1"/>
  <c r="AW764" i="1"/>
  <c r="AQ905" i="1"/>
  <c r="BC905" i="1"/>
  <c r="AW905" i="1"/>
  <c r="AQ728" i="1"/>
  <c r="BC728" i="1"/>
  <c r="AW728" i="1"/>
  <c r="AQ842" i="1"/>
  <c r="BC842" i="1"/>
  <c r="AW842" i="1"/>
  <c r="AQ580" i="1"/>
  <c r="BC580" i="1"/>
  <c r="AW580" i="1"/>
  <c r="AQ644" i="1"/>
  <c r="BC644" i="1"/>
  <c r="AW644" i="1"/>
  <c r="AQ875" i="1"/>
  <c r="BC875" i="1"/>
  <c r="AW875" i="1"/>
  <c r="AQ809" i="1"/>
  <c r="BC809" i="1"/>
  <c r="AW809" i="1"/>
  <c r="AQ547" i="1"/>
  <c r="BC547" i="1"/>
  <c r="AW547" i="1"/>
  <c r="AQ780" i="1"/>
  <c r="AW780" i="1"/>
  <c r="BC780" i="1"/>
  <c r="AQ720" i="1"/>
  <c r="BC720" i="1"/>
  <c r="AW720" i="1"/>
  <c r="AQ767" i="1"/>
  <c r="BC767" i="1"/>
  <c r="AW767" i="1"/>
  <c r="AQ532" i="1"/>
  <c r="BC532" i="1"/>
  <c r="AW532" i="1"/>
  <c r="AQ566" i="1"/>
  <c r="BC566" i="1"/>
  <c r="AW566" i="1"/>
  <c r="AQ583" i="1"/>
  <c r="BC583" i="1"/>
  <c r="AW583" i="1"/>
  <c r="AQ522" i="1"/>
  <c r="BC522" i="1"/>
  <c r="AW522" i="1"/>
  <c r="AQ561" i="1"/>
  <c r="BC561" i="1"/>
  <c r="AW561" i="1"/>
  <c r="AQ890" i="1"/>
  <c r="BC890" i="1"/>
  <c r="AW890" i="1"/>
  <c r="AQ828" i="1"/>
  <c r="BC828" i="1"/>
  <c r="AW828" i="1"/>
  <c r="AQ579" i="1"/>
  <c r="BC579" i="1"/>
  <c r="AW579" i="1"/>
  <c r="AQ732" i="1"/>
  <c r="BC732" i="1"/>
  <c r="AW732" i="1"/>
  <c r="AQ530" i="1"/>
  <c r="BC530" i="1"/>
  <c r="AW530" i="1"/>
  <c r="AQ735" i="1"/>
  <c r="BC735" i="1"/>
  <c r="AW735" i="1"/>
  <c r="AQ813" i="1"/>
  <c r="BC813" i="1"/>
  <c r="AW813" i="1"/>
  <c r="AQ607" i="1"/>
  <c r="BC607" i="1"/>
  <c r="AW607" i="1"/>
  <c r="AQ502" i="1"/>
  <c r="BC502" i="1"/>
  <c r="AW502" i="1"/>
  <c r="AQ553" i="1"/>
  <c r="BC553" i="1"/>
  <c r="AW553" i="1"/>
  <c r="AQ596" i="1"/>
  <c r="BC596" i="1"/>
  <c r="AW596" i="1"/>
  <c r="AQ882" i="1"/>
  <c r="BC882" i="1"/>
  <c r="AW882" i="1"/>
  <c r="AQ783" i="1"/>
  <c r="AW783" i="1"/>
  <c r="BC783" i="1"/>
  <c r="AQ571" i="1"/>
  <c r="BC571" i="1"/>
  <c r="AW571" i="1"/>
  <c r="AQ595" i="1"/>
  <c r="BC595" i="1"/>
  <c r="AW595" i="1"/>
  <c r="AQ893" i="1"/>
  <c r="BC893" i="1"/>
  <c r="AW893" i="1"/>
  <c r="AQ792" i="1"/>
  <c r="BC792" i="1"/>
  <c r="AW792" i="1"/>
  <c r="AQ660" i="1"/>
  <c r="AW660" i="1"/>
  <c r="BC660" i="1"/>
  <c r="AQ666" i="1"/>
  <c r="BC666" i="1"/>
  <c r="AW666" i="1"/>
  <c r="AQ730" i="1"/>
  <c r="BC730" i="1"/>
  <c r="AW730" i="1"/>
  <c r="AQ691" i="1"/>
  <c r="BC691" i="1"/>
  <c r="AW691" i="1"/>
  <c r="AQ673" i="1"/>
  <c r="BC673" i="1"/>
  <c r="AW673" i="1"/>
  <c r="AQ589" i="1"/>
  <c r="AW589" i="1"/>
  <c r="BC589" i="1"/>
  <c r="AQ641" i="1"/>
  <c r="BC641" i="1"/>
  <c r="AW641" i="1"/>
  <c r="AQ520" i="1"/>
  <c r="AW520" i="1"/>
  <c r="BC520" i="1"/>
  <c r="AQ907" i="1"/>
  <c r="AW907" i="1"/>
  <c r="BC907" i="1"/>
  <c r="AQ851" i="1"/>
  <c r="AW851" i="1"/>
  <c r="BC851" i="1"/>
  <c r="AQ836" i="1"/>
  <c r="BC836" i="1"/>
  <c r="AW836" i="1"/>
  <c r="AQ808" i="1"/>
  <c r="BC808" i="1"/>
  <c r="AW808" i="1"/>
  <c r="AQ721" i="1"/>
  <c r="BC721" i="1"/>
  <c r="AW721" i="1"/>
  <c r="AQ793" i="1"/>
  <c r="BC793" i="1"/>
  <c r="AW793" i="1"/>
  <c r="AQ699" i="1"/>
  <c r="BC699" i="1"/>
  <c r="AW699" i="1"/>
  <c r="AQ723" i="1"/>
  <c r="AW723" i="1"/>
  <c r="BC723" i="1"/>
  <c r="AQ711" i="1"/>
  <c r="BC711" i="1"/>
  <c r="AW711" i="1"/>
  <c r="AQ601" i="1"/>
  <c r="BC601" i="1"/>
  <c r="AW601" i="1"/>
  <c r="AQ916" i="1"/>
  <c r="BC916" i="1"/>
  <c r="AW916" i="1"/>
  <c r="AQ919" i="1"/>
  <c r="BC919" i="1"/>
  <c r="AW919" i="1"/>
  <c r="AQ863" i="1"/>
  <c r="BC863" i="1"/>
  <c r="AW863" i="1"/>
  <c r="AQ848" i="1"/>
  <c r="BC848" i="1"/>
  <c r="AW848" i="1"/>
  <c r="AQ795" i="1"/>
  <c r="AW795" i="1"/>
  <c r="BC795" i="1"/>
  <c r="AQ695" i="1"/>
  <c r="BC695" i="1"/>
  <c r="AW695" i="1"/>
  <c r="AQ770" i="1"/>
  <c r="BC770" i="1"/>
  <c r="AW770" i="1"/>
  <c r="AQ621" i="1"/>
  <c r="AW621" i="1"/>
  <c r="BC621" i="1"/>
  <c r="AQ635" i="1"/>
  <c r="BC635" i="1"/>
  <c r="AW635" i="1"/>
  <c r="AQ617" i="1"/>
  <c r="BC617" i="1"/>
  <c r="AW617" i="1"/>
  <c r="AQ577" i="1"/>
  <c r="BC577" i="1"/>
  <c r="AW577" i="1"/>
  <c r="AQ802" i="1"/>
  <c r="BC802" i="1"/>
  <c r="AW802" i="1"/>
  <c r="AQ911" i="1"/>
  <c r="BC911" i="1"/>
  <c r="AW911" i="1"/>
  <c r="AQ904" i="1"/>
  <c r="BC904" i="1"/>
  <c r="AW904" i="1"/>
  <c r="AQ815" i="1"/>
  <c r="BC815" i="1"/>
  <c r="AW815" i="1"/>
  <c r="AQ789" i="1"/>
  <c r="BC789" i="1"/>
  <c r="AW789" i="1"/>
  <c r="AQ782" i="1"/>
  <c r="BC782" i="1"/>
  <c r="AW782" i="1"/>
  <c r="AQ690" i="1"/>
  <c r="BC690" i="1"/>
  <c r="AW690" i="1"/>
  <c r="AQ637" i="1"/>
  <c r="BC637" i="1"/>
  <c r="AW637" i="1"/>
  <c r="AQ517" i="1"/>
  <c r="BC517" i="1"/>
  <c r="AW517" i="1"/>
  <c r="AQ620" i="1"/>
  <c r="BC620" i="1"/>
  <c r="AW620" i="1"/>
  <c r="AQ536" i="1"/>
  <c r="BC536" i="1"/>
  <c r="AW536" i="1"/>
  <c r="AQ753" i="1"/>
  <c r="BC753" i="1"/>
  <c r="AW753" i="1"/>
  <c r="AQ862" i="1"/>
  <c r="BC862" i="1"/>
  <c r="AW862" i="1"/>
  <c r="AQ712" i="1"/>
  <c r="AW712" i="1"/>
  <c r="BC712" i="1"/>
  <c r="AQ632" i="1"/>
  <c r="BC632" i="1"/>
  <c r="AW632" i="1"/>
  <c r="AQ626" i="1"/>
  <c r="BC626" i="1"/>
  <c r="AW626" i="1"/>
  <c r="AQ603" i="1"/>
  <c r="BC603" i="1"/>
  <c r="AW603" i="1"/>
  <c r="AQ894" i="1"/>
  <c r="BC894" i="1"/>
  <c r="AW894" i="1"/>
  <c r="AQ627" i="1"/>
  <c r="BC627" i="1"/>
  <c r="AW627" i="1"/>
  <c r="AQ606" i="1"/>
  <c r="BC606" i="1"/>
  <c r="AW606" i="1"/>
  <c r="AQ781" i="1"/>
  <c r="BC781" i="1"/>
  <c r="AW781" i="1"/>
  <c r="AQ926" i="1"/>
  <c r="BC926" i="1"/>
  <c r="AW926" i="1"/>
  <c r="AQ769" i="1"/>
  <c r="BC769" i="1"/>
  <c r="AW769" i="1"/>
  <c r="AQ558" i="1"/>
  <c r="BC558" i="1"/>
  <c r="AW558" i="1"/>
  <c r="AQ696" i="1"/>
  <c r="BC696" i="1"/>
  <c r="AW696" i="1"/>
  <c r="AQ531" i="1"/>
  <c r="BC531" i="1"/>
  <c r="AW531" i="1"/>
  <c r="AQ680" i="1"/>
  <c r="BC680" i="1"/>
  <c r="AW680" i="1"/>
  <c r="AQ533" i="1"/>
  <c r="BC533" i="1"/>
  <c r="AW533" i="1"/>
  <c r="AQ629" i="1"/>
  <c r="BC629" i="1"/>
  <c r="AW629" i="1"/>
  <c r="AQ656" i="1"/>
  <c r="AW656" i="1"/>
  <c r="BC656" i="1"/>
  <c r="AQ801" i="1"/>
  <c r="BC801" i="1"/>
  <c r="AW801" i="1"/>
  <c r="AQ506" i="1"/>
  <c r="BC506" i="1"/>
  <c r="AW506" i="1"/>
  <c r="AQ739" i="1"/>
  <c r="BC739" i="1"/>
  <c r="AW739" i="1"/>
  <c r="AQ434" i="1"/>
  <c r="BC434" i="1"/>
  <c r="AW434" i="1"/>
  <c r="AQ211" i="1"/>
  <c r="BC211" i="1"/>
  <c r="AW211" i="1"/>
  <c r="AQ343" i="1"/>
  <c r="BC343" i="1"/>
  <c r="AW343" i="1"/>
  <c r="AQ394" i="1"/>
  <c r="BC394" i="1"/>
  <c r="AW394" i="1"/>
  <c r="AQ335" i="1"/>
  <c r="BC335" i="1"/>
  <c r="AW335" i="1"/>
  <c r="AQ228" i="1"/>
  <c r="BC228" i="1"/>
  <c r="AW228" i="1"/>
  <c r="AQ748" i="1"/>
  <c r="BC748" i="1"/>
  <c r="AW748" i="1"/>
  <c r="AQ858" i="1"/>
  <c r="AW858" i="1"/>
  <c r="BC858" i="1"/>
  <c r="AQ610" i="1"/>
  <c r="BC610" i="1"/>
  <c r="AW610" i="1"/>
  <c r="AQ759" i="1"/>
  <c r="AW759" i="1"/>
  <c r="BC759" i="1"/>
  <c r="AQ676" i="1"/>
  <c r="BC676" i="1"/>
  <c r="AW676" i="1"/>
  <c r="AQ623" i="1"/>
  <c r="BC623" i="1"/>
  <c r="AW623" i="1"/>
  <c r="AQ677" i="1"/>
  <c r="AW677" i="1"/>
  <c r="BC677" i="1"/>
  <c r="AQ743" i="1"/>
  <c r="BC743" i="1"/>
  <c r="AW743" i="1"/>
  <c r="AQ535" i="1"/>
  <c r="BC535" i="1"/>
  <c r="AW535" i="1"/>
  <c r="AQ619" i="1"/>
  <c r="BC619" i="1"/>
  <c r="AW619" i="1"/>
  <c r="AQ914" i="1"/>
  <c r="BC914" i="1"/>
  <c r="AW914" i="1"/>
  <c r="AQ574" i="1"/>
  <c r="BC574" i="1"/>
  <c r="AW574" i="1"/>
  <c r="AQ572" i="1"/>
  <c r="AW572" i="1"/>
  <c r="BC572" i="1"/>
  <c r="AQ857" i="1"/>
  <c r="BC857" i="1"/>
  <c r="AW857" i="1"/>
  <c r="AQ724" i="1"/>
  <c r="AW724" i="1"/>
  <c r="BC724" i="1"/>
  <c r="AQ727" i="1"/>
  <c r="BC727" i="1"/>
  <c r="AW727" i="1"/>
  <c r="AQ581" i="1"/>
  <c r="BC581" i="1"/>
  <c r="AW581" i="1"/>
  <c r="AQ513" i="1"/>
  <c r="BC513" i="1"/>
  <c r="AW513" i="1"/>
  <c r="AQ817" i="1"/>
  <c r="BC817" i="1"/>
  <c r="AW817" i="1"/>
  <c r="AQ784" i="1"/>
  <c r="AW784" i="1"/>
  <c r="BC784" i="1"/>
  <c r="AQ866" i="1"/>
  <c r="BC866" i="1"/>
  <c r="AW866" i="1"/>
  <c r="AQ790" i="1"/>
  <c r="BC790" i="1"/>
  <c r="AW790" i="1"/>
  <c r="AQ796" i="1"/>
  <c r="BC796" i="1"/>
  <c r="AW796" i="1"/>
  <c r="AQ832" i="1"/>
  <c r="BC832" i="1"/>
  <c r="AW832" i="1"/>
  <c r="AQ554" i="1"/>
  <c r="BC554" i="1"/>
  <c r="AW554" i="1"/>
  <c r="AQ567" i="1"/>
  <c r="AW567" i="1"/>
  <c r="BC567" i="1"/>
  <c r="AQ529" i="1"/>
  <c r="BC529" i="1"/>
  <c r="AW529" i="1"/>
  <c r="AQ717" i="1"/>
  <c r="BC717" i="1"/>
  <c r="AW717" i="1"/>
  <c r="AQ731" i="1"/>
  <c r="BC731" i="1"/>
  <c r="AW731" i="1"/>
  <c r="AQ523" i="1"/>
  <c r="AW523" i="1"/>
  <c r="BC523" i="1"/>
  <c r="AQ896" i="1"/>
  <c r="BC896" i="1"/>
  <c r="AW896" i="1"/>
  <c r="AQ760" i="1"/>
  <c r="BC760" i="1"/>
  <c r="AW760" i="1"/>
  <c r="AQ908" i="1"/>
  <c r="BC908" i="1"/>
  <c r="AW908" i="1"/>
  <c r="AQ923" i="1"/>
  <c r="AW923" i="1"/>
  <c r="BC923" i="1"/>
  <c r="AQ740" i="1"/>
  <c r="AW740" i="1"/>
  <c r="BC740" i="1"/>
  <c r="AQ564" i="1"/>
  <c r="BC564" i="1"/>
  <c r="AW564" i="1"/>
  <c r="AQ594" i="1"/>
  <c r="BC594" i="1"/>
  <c r="AW594" i="1"/>
  <c r="AQ877" i="1"/>
  <c r="BC877" i="1"/>
  <c r="AW877" i="1"/>
  <c r="AQ845" i="1"/>
  <c r="BC845" i="1"/>
  <c r="AW845" i="1"/>
  <c r="AQ909" i="1"/>
  <c r="BC909" i="1"/>
  <c r="AW909" i="1"/>
  <c r="AQ584" i="1"/>
  <c r="AW584" i="1"/>
  <c r="BC584" i="1"/>
  <c r="AQ868" i="1"/>
  <c r="BC868" i="1"/>
  <c r="AW868" i="1"/>
  <c r="AQ856" i="1"/>
  <c r="BC856" i="1"/>
  <c r="AW856" i="1"/>
  <c r="AQ797" i="1"/>
  <c r="BC797" i="1"/>
  <c r="AW797" i="1"/>
  <c r="AQ646" i="1"/>
  <c r="BC646" i="1"/>
  <c r="AW646" i="1"/>
  <c r="AQ778" i="1"/>
  <c r="BC778" i="1"/>
  <c r="AW778" i="1"/>
  <c r="AQ725" i="1"/>
  <c r="BC725" i="1"/>
  <c r="AW725" i="1"/>
  <c r="AQ686" i="1"/>
  <c r="BC686" i="1"/>
  <c r="AW686" i="1"/>
  <c r="AQ661" i="1"/>
  <c r="BC661" i="1"/>
  <c r="AW661" i="1"/>
  <c r="AQ549" i="1"/>
  <c r="BC549" i="1"/>
  <c r="AW549" i="1"/>
  <c r="AQ600" i="1"/>
  <c r="BC600" i="1"/>
  <c r="AW600" i="1"/>
  <c r="AQ501" i="1"/>
  <c r="BC501" i="1"/>
  <c r="AW501" i="1"/>
  <c r="AQ903" i="1"/>
  <c r="BC903" i="1"/>
  <c r="AW903" i="1"/>
  <c r="AQ927" i="1"/>
  <c r="BC927" i="1"/>
  <c r="AW927" i="1"/>
  <c r="AQ833" i="1"/>
  <c r="BC833" i="1"/>
  <c r="AW833" i="1"/>
  <c r="AQ799" i="1"/>
  <c r="BC799" i="1"/>
  <c r="AW799" i="1"/>
  <c r="AQ701" i="1"/>
  <c r="BC701" i="1"/>
  <c r="AW701" i="1"/>
  <c r="AQ774" i="1"/>
  <c r="BC774" i="1"/>
  <c r="AW774" i="1"/>
  <c r="AQ628" i="1"/>
  <c r="BC628" i="1"/>
  <c r="AW628" i="1"/>
  <c r="AQ668" i="1"/>
  <c r="BC668" i="1"/>
  <c r="AW668" i="1"/>
  <c r="AQ705" i="1"/>
  <c r="BC705" i="1"/>
  <c r="AW705" i="1"/>
  <c r="AQ592" i="1"/>
  <c r="AW592" i="1"/>
  <c r="BC592" i="1"/>
  <c r="AQ884" i="1"/>
  <c r="BC884" i="1"/>
  <c r="AW884" i="1"/>
  <c r="AQ895" i="1"/>
  <c r="BC895" i="1"/>
  <c r="AW895" i="1"/>
  <c r="AQ822" i="1"/>
  <c r="BC822" i="1"/>
  <c r="AW822" i="1"/>
  <c r="AQ826" i="1"/>
  <c r="BC826" i="1"/>
  <c r="AW826" i="1"/>
  <c r="AQ703" i="1"/>
  <c r="AW703" i="1"/>
  <c r="BC703" i="1"/>
  <c r="AQ684" i="1"/>
  <c r="BC684" i="1"/>
  <c r="AW684" i="1"/>
  <c r="AQ754" i="1"/>
  <c r="BC754" i="1"/>
  <c r="AW754" i="1"/>
  <c r="AQ527" i="1"/>
  <c r="BC527" i="1"/>
  <c r="AW527" i="1"/>
  <c r="AQ722" i="1"/>
  <c r="BC722" i="1"/>
  <c r="AW722" i="1"/>
  <c r="AQ616" i="1"/>
  <c r="BC616" i="1"/>
  <c r="AW616" i="1"/>
  <c r="AQ552" i="1"/>
  <c r="AW552" i="1"/>
  <c r="BC552" i="1"/>
  <c r="AQ924" i="1"/>
  <c r="BC924" i="1"/>
  <c r="AW924" i="1"/>
  <c r="AQ900" i="1"/>
  <c r="BC900" i="1"/>
  <c r="AW900" i="1"/>
  <c r="AQ855" i="1"/>
  <c r="BC855" i="1"/>
  <c r="AW855" i="1"/>
  <c r="AQ827" i="1"/>
  <c r="BC827" i="1"/>
  <c r="AW827" i="1"/>
  <c r="AQ678" i="1"/>
  <c r="BC678" i="1"/>
  <c r="AW678" i="1"/>
  <c r="AQ750" i="1"/>
  <c r="BC750" i="1"/>
  <c r="AW750" i="1"/>
  <c r="AQ659" i="1"/>
  <c r="BC659" i="1"/>
  <c r="AW659" i="1"/>
  <c r="AQ597" i="1"/>
  <c r="BC597" i="1"/>
  <c r="AW597" i="1"/>
  <c r="AQ509" i="1"/>
  <c r="BC509" i="1"/>
  <c r="AW509" i="1"/>
  <c r="AQ669" i="1"/>
  <c r="BC669" i="1"/>
  <c r="AW669" i="1"/>
  <c r="AQ886" i="1"/>
  <c r="BC886" i="1"/>
  <c r="AW886" i="1"/>
  <c r="AQ563" i="1"/>
  <c r="BC563" i="1"/>
  <c r="AW563" i="1"/>
  <c r="AQ625" i="1"/>
  <c r="BC625" i="1"/>
  <c r="AW625" i="1"/>
  <c r="AQ582" i="1"/>
  <c r="BC582" i="1"/>
  <c r="AW582" i="1"/>
  <c r="AQ873" i="1"/>
  <c r="BC873" i="1"/>
  <c r="AW873" i="1"/>
  <c r="AQ590" i="1"/>
  <c r="BC590" i="1"/>
  <c r="AW590" i="1"/>
  <c r="AQ849" i="1"/>
  <c r="BC849" i="1"/>
  <c r="AW849" i="1"/>
  <c r="AQ648" i="1"/>
  <c r="BC648" i="1"/>
  <c r="AW648" i="1"/>
  <c r="AQ800" i="1"/>
  <c r="AW800" i="1"/>
  <c r="BC800" i="1"/>
  <c r="AQ510" i="1"/>
  <c r="BC510" i="1"/>
  <c r="AW510" i="1"/>
  <c r="AQ709" i="1"/>
  <c r="BC709" i="1"/>
  <c r="AW709" i="1"/>
  <c r="AQ921" i="1"/>
  <c r="BC921" i="1"/>
  <c r="AW921" i="1"/>
  <c r="AQ716" i="1"/>
  <c r="BC716" i="1"/>
  <c r="AW716" i="1"/>
  <c r="AQ913" i="1"/>
  <c r="BC913" i="1"/>
  <c r="AW913" i="1"/>
  <c r="AQ634" i="1"/>
  <c r="BC634" i="1"/>
  <c r="AW634" i="1"/>
  <c r="AQ872" i="1"/>
  <c r="BC872" i="1"/>
  <c r="AW872" i="1"/>
  <c r="AQ526" i="1"/>
  <c r="BC526" i="1"/>
  <c r="AW526" i="1"/>
  <c r="AQ773" i="1"/>
  <c r="BC773" i="1"/>
  <c r="AW773" i="1"/>
  <c r="AQ910" i="1"/>
  <c r="BC910" i="1"/>
  <c r="AW910" i="1"/>
  <c r="AQ534" i="1"/>
  <c r="BC534" i="1"/>
  <c r="AW534" i="1"/>
  <c r="AQ706" i="1"/>
  <c r="BC706" i="1"/>
  <c r="AW706" i="1"/>
  <c r="AQ776" i="1"/>
  <c r="BC776" i="1"/>
  <c r="AW776" i="1"/>
  <c r="AQ630" i="1"/>
  <c r="BC630" i="1"/>
  <c r="AW630" i="1"/>
  <c r="AQ267" i="1"/>
  <c r="BC267" i="1"/>
  <c r="AW267" i="1"/>
  <c r="AQ123" i="1"/>
  <c r="BC123" i="1"/>
  <c r="AW123" i="1"/>
  <c r="AQ165" i="1"/>
  <c r="BC165" i="1"/>
  <c r="AW165" i="1"/>
  <c r="AQ180" i="1"/>
  <c r="AW180" i="1"/>
  <c r="BC180" i="1"/>
  <c r="AQ197" i="1"/>
  <c r="BC197" i="1"/>
  <c r="AW197" i="1"/>
  <c r="AQ212" i="1"/>
  <c r="BC212" i="1"/>
  <c r="AW212" i="1"/>
  <c r="AQ266" i="1"/>
  <c r="BC266" i="1"/>
  <c r="AW266" i="1"/>
  <c r="AQ264" i="1"/>
  <c r="BC264" i="1"/>
  <c r="AW264" i="1"/>
  <c r="AQ497" i="1"/>
  <c r="BC497" i="1"/>
  <c r="AW497" i="1"/>
  <c r="AQ92" i="1"/>
  <c r="BC92" i="1"/>
  <c r="AW92" i="1"/>
  <c r="AQ256" i="1"/>
  <c r="BC256" i="1"/>
  <c r="AW256" i="1"/>
  <c r="AQ105" i="1"/>
  <c r="BC105" i="1"/>
  <c r="AW105" i="1"/>
  <c r="AQ118" i="1"/>
  <c r="BC118" i="1"/>
  <c r="AW118" i="1"/>
  <c r="AQ199" i="1"/>
  <c r="BC199" i="1"/>
  <c r="AW199" i="1"/>
  <c r="AQ206" i="1"/>
  <c r="BC206" i="1"/>
  <c r="AW206" i="1"/>
  <c r="AQ222" i="1"/>
  <c r="BC222" i="1"/>
  <c r="AW222" i="1"/>
  <c r="AQ64" i="1"/>
  <c r="BC64" i="1"/>
  <c r="AW64" i="1"/>
  <c r="AQ224" i="1"/>
  <c r="BC224" i="1"/>
  <c r="AW224" i="1"/>
  <c r="AQ282" i="1"/>
  <c r="BC282" i="1"/>
  <c r="AW282" i="1"/>
  <c r="AQ98" i="1"/>
  <c r="BC98" i="1"/>
  <c r="AW98" i="1"/>
  <c r="AQ290" i="1"/>
  <c r="BC290" i="1"/>
  <c r="AW290" i="1"/>
  <c r="AQ442" i="1"/>
  <c r="BC442" i="1"/>
  <c r="AW442" i="1"/>
  <c r="AQ311" i="1"/>
  <c r="BC311" i="1"/>
  <c r="AW311" i="1"/>
  <c r="AQ122" i="1"/>
  <c r="AW122" i="1"/>
  <c r="BC122" i="1"/>
  <c r="AQ286" i="1"/>
  <c r="BC286" i="1"/>
  <c r="AW286" i="1"/>
  <c r="AQ359" i="1"/>
  <c r="BC359" i="1"/>
  <c r="AW359" i="1"/>
  <c r="AQ751" i="1"/>
  <c r="BC751" i="1"/>
  <c r="AW751" i="1"/>
  <c r="AQ503" i="1"/>
  <c r="BC503" i="1"/>
  <c r="AW503" i="1"/>
  <c r="AQ698" i="1"/>
  <c r="BC698" i="1"/>
  <c r="AW698" i="1"/>
  <c r="AQ615" i="1"/>
  <c r="BC615" i="1"/>
  <c r="AW615" i="1"/>
  <c r="AQ508" i="1"/>
  <c r="AW508" i="1"/>
  <c r="BC508" i="1"/>
  <c r="AQ787" i="1"/>
  <c r="BC787" i="1"/>
  <c r="AW787" i="1"/>
  <c r="AQ559" i="1"/>
  <c r="BC559" i="1"/>
  <c r="AW559" i="1"/>
  <c r="AQ651" i="1"/>
  <c r="BC651" i="1"/>
  <c r="AW651" i="1"/>
  <c r="AQ756" i="1"/>
  <c r="AW756" i="1"/>
  <c r="BC756" i="1"/>
  <c r="AQ878" i="1"/>
  <c r="BC878" i="1"/>
  <c r="AW878" i="1"/>
  <c r="AQ642" i="1"/>
  <c r="BC642" i="1"/>
  <c r="AW642" i="1"/>
  <c r="AQ810" i="1"/>
  <c r="BC810" i="1"/>
  <c r="AW810" i="1"/>
  <c r="AQ888" i="1"/>
  <c r="BC888" i="1"/>
  <c r="AW888" i="1"/>
  <c r="AQ519" i="1"/>
  <c r="BC519" i="1"/>
  <c r="AW519" i="1"/>
  <c r="AQ898" i="1"/>
  <c r="BC898" i="1"/>
  <c r="AW898" i="1"/>
  <c r="AQ925" i="1"/>
  <c r="BC925" i="1"/>
  <c r="AW925" i="1"/>
  <c r="AQ820" i="1"/>
  <c r="BC820" i="1"/>
  <c r="AW820" i="1"/>
  <c r="AQ736" i="1"/>
  <c r="BC736" i="1"/>
  <c r="AW736" i="1"/>
  <c r="AQ653" i="1"/>
  <c r="BC653" i="1"/>
  <c r="AW653" i="1"/>
  <c r="AQ850" i="1"/>
  <c r="BC850" i="1"/>
  <c r="AW850" i="1"/>
  <c r="AQ807" i="1"/>
  <c r="BC807" i="1"/>
  <c r="AW807" i="1"/>
  <c r="AQ798" i="1"/>
  <c r="BC798" i="1"/>
  <c r="AW798" i="1"/>
  <c r="AQ538" i="1"/>
  <c r="BC538" i="1"/>
  <c r="AW538" i="1"/>
  <c r="AQ562" i="1"/>
  <c r="BC562" i="1"/>
  <c r="AW562" i="1"/>
  <c r="AQ772" i="1"/>
  <c r="BC772" i="1"/>
  <c r="AW772" i="1"/>
  <c r="AQ747" i="1"/>
  <c r="BC747" i="1"/>
  <c r="AW747" i="1"/>
  <c r="AQ707" i="1"/>
  <c r="AW707" i="1"/>
  <c r="BC707" i="1"/>
  <c r="AQ768" i="1"/>
  <c r="AW768" i="1"/>
  <c r="BC768" i="1"/>
  <c r="AQ665" i="1"/>
  <c r="BC665" i="1"/>
  <c r="AW665" i="1"/>
  <c r="AQ897" i="1"/>
  <c r="BC897" i="1"/>
  <c r="AW897" i="1"/>
  <c r="AQ614" i="1"/>
  <c r="BC614" i="1"/>
  <c r="AW614" i="1"/>
  <c r="AQ639" i="1"/>
  <c r="AW639" i="1"/>
  <c r="BC639" i="1"/>
  <c r="AQ511" i="1"/>
  <c r="BC511" i="1"/>
  <c r="AW511" i="1"/>
  <c r="AQ765" i="1"/>
  <c r="BC765" i="1"/>
  <c r="AW765" i="1"/>
  <c r="AQ602" i="1"/>
  <c r="BC602" i="1"/>
  <c r="AW602" i="1"/>
  <c r="AQ835" i="1"/>
  <c r="AW835" i="1"/>
  <c r="BC835" i="1"/>
  <c r="AQ586" i="1"/>
  <c r="BC586" i="1"/>
  <c r="AW586" i="1"/>
  <c r="AQ516" i="1"/>
  <c r="BC516" i="1"/>
  <c r="AW516" i="1"/>
  <c r="AQ861" i="1"/>
  <c r="BC861" i="1"/>
  <c r="AW861" i="1"/>
  <c r="AQ505" i="1"/>
  <c r="BC505" i="1"/>
  <c r="AW505" i="1"/>
  <c r="AQ794" i="1"/>
  <c r="BC794" i="1"/>
  <c r="AW794" i="1"/>
  <c r="AQ844" i="1"/>
  <c r="BC844" i="1"/>
  <c r="AW844" i="1"/>
  <c r="AQ819" i="1"/>
  <c r="AW819" i="1"/>
  <c r="BC819" i="1"/>
  <c r="AQ726" i="1"/>
  <c r="BC726" i="1"/>
  <c r="AW726" i="1"/>
  <c r="AQ788" i="1"/>
  <c r="BC788" i="1"/>
  <c r="AW788" i="1"/>
  <c r="AQ762" i="1"/>
  <c r="BC762" i="1"/>
  <c r="AW762" i="1"/>
  <c r="AQ694" i="1"/>
  <c r="BC694" i="1"/>
  <c r="AW694" i="1"/>
  <c r="AQ599" i="1"/>
  <c r="BC599" i="1"/>
  <c r="AW599" i="1"/>
  <c r="AQ649" i="1"/>
  <c r="BC649" i="1"/>
  <c r="AW649" i="1"/>
  <c r="AQ541" i="1"/>
  <c r="BC541" i="1"/>
  <c r="AW541" i="1"/>
  <c r="AQ585" i="1"/>
  <c r="BC585" i="1"/>
  <c r="AW585" i="1"/>
  <c r="AQ514" i="1"/>
  <c r="BC514" i="1"/>
  <c r="AW514" i="1"/>
  <c r="AQ883" i="1"/>
  <c r="AW883" i="1"/>
  <c r="BC883" i="1"/>
  <c r="AQ871" i="1"/>
  <c r="BC871" i="1"/>
  <c r="AW871" i="1"/>
  <c r="AQ864" i="1"/>
  <c r="BC864" i="1"/>
  <c r="AW864" i="1"/>
  <c r="AQ805" i="1"/>
  <c r="BC805" i="1"/>
  <c r="AW805" i="1"/>
  <c r="AQ670" i="1"/>
  <c r="BC670" i="1"/>
  <c r="AW670" i="1"/>
  <c r="AQ758" i="1"/>
  <c r="BC758" i="1"/>
  <c r="AW758" i="1"/>
  <c r="AQ618" i="1"/>
  <c r="BC618" i="1"/>
  <c r="AW618" i="1"/>
  <c r="AQ636" i="1"/>
  <c r="AW636" i="1"/>
  <c r="BC636" i="1"/>
  <c r="AQ693" i="1"/>
  <c r="BC693" i="1"/>
  <c r="AW693" i="1"/>
  <c r="AQ576" i="1"/>
  <c r="BC576" i="1"/>
  <c r="AW576" i="1"/>
  <c r="AQ860" i="1"/>
  <c r="BC860" i="1"/>
  <c r="AW860" i="1"/>
  <c r="AQ887" i="1"/>
  <c r="BC887" i="1"/>
  <c r="AW887" i="1"/>
  <c r="AQ814" i="1"/>
  <c r="BC814" i="1"/>
  <c r="AW814" i="1"/>
  <c r="AQ840" i="1"/>
  <c r="BC840" i="1"/>
  <c r="AW840" i="1"/>
  <c r="AQ697" i="1"/>
  <c r="BC697" i="1"/>
  <c r="AW697" i="1"/>
  <c r="AQ657" i="1"/>
  <c r="BC657" i="1"/>
  <c r="AW657" i="1"/>
  <c r="AQ738" i="1"/>
  <c r="BC738" i="1"/>
  <c r="AW738" i="1"/>
  <c r="AQ719" i="1"/>
  <c r="BC719" i="1"/>
  <c r="AW719" i="1"/>
  <c r="AQ654" i="1"/>
  <c r="BC654" i="1"/>
  <c r="AW654" i="1"/>
  <c r="AQ609" i="1"/>
  <c r="AW609" i="1"/>
  <c r="BC609" i="1"/>
  <c r="AQ528" i="1"/>
  <c r="BC528" i="1"/>
  <c r="AW528" i="1"/>
  <c r="AQ892" i="1"/>
  <c r="BC892" i="1"/>
  <c r="AW892" i="1"/>
  <c r="AQ920" i="1"/>
  <c r="BC920" i="1"/>
  <c r="AW920" i="1"/>
  <c r="AQ830" i="1"/>
  <c r="BC830" i="1"/>
  <c r="AW830" i="1"/>
  <c r="AQ821" i="1"/>
  <c r="BC821" i="1"/>
  <c r="AW821" i="1"/>
  <c r="AQ689" i="1"/>
  <c r="BC689" i="1"/>
  <c r="AW689" i="1"/>
  <c r="AQ734" i="1"/>
  <c r="BC734" i="1"/>
  <c r="AW734" i="1"/>
  <c r="AQ658" i="1"/>
  <c r="BC658" i="1"/>
  <c r="AW658" i="1"/>
  <c r="AQ565" i="1"/>
  <c r="BC565" i="1"/>
  <c r="AW565" i="1"/>
  <c r="AQ718" i="1"/>
  <c r="BC718" i="1"/>
  <c r="AW718" i="1"/>
  <c r="AQ569" i="1"/>
  <c r="AW569" i="1"/>
  <c r="BC569" i="1"/>
  <c r="AQ737" i="1"/>
  <c r="BC737" i="1"/>
  <c r="AW737" i="1"/>
  <c r="AQ515" i="1"/>
  <c r="BC515" i="1"/>
  <c r="AW515" i="1"/>
  <c r="AQ881" i="1"/>
  <c r="BC881" i="1"/>
  <c r="AW881" i="1"/>
  <c r="AQ824" i="1"/>
  <c r="BC824" i="1"/>
  <c r="AW824" i="1"/>
  <c r="AQ785" i="1"/>
  <c r="BC785" i="1"/>
  <c r="AW785" i="1"/>
  <c r="AQ870" i="1"/>
  <c r="BC870" i="1"/>
  <c r="AW870" i="1"/>
  <c r="AQ865" i="1"/>
  <c r="BC865" i="1"/>
  <c r="AW865" i="1"/>
  <c r="AQ550" i="1"/>
  <c r="BC550" i="1"/>
  <c r="AW550" i="1"/>
  <c r="AQ761" i="1"/>
  <c r="BC761" i="1"/>
  <c r="AW761" i="1"/>
  <c r="AQ638" i="1"/>
  <c r="BC638" i="1"/>
  <c r="AW638" i="1"/>
  <c r="AQ806" i="1"/>
  <c r="BC806" i="1"/>
  <c r="AW806" i="1"/>
  <c r="AQ902" i="1"/>
  <c r="BC902" i="1"/>
  <c r="AW902" i="1"/>
  <c r="AQ633" i="1"/>
  <c r="BC633" i="1"/>
  <c r="AW633" i="1"/>
  <c r="AQ846" i="1"/>
  <c r="BC846" i="1"/>
  <c r="AW846" i="1"/>
  <c r="AQ598" i="1"/>
  <c r="BC598" i="1"/>
  <c r="AW598" i="1"/>
  <c r="AQ604" i="1"/>
  <c r="AW604" i="1"/>
  <c r="BC604" i="1"/>
  <c r="AQ715" i="1"/>
  <c r="BC715" i="1"/>
  <c r="AW715" i="1"/>
  <c r="AQ755" i="1"/>
  <c r="BC755" i="1"/>
  <c r="AW755" i="1"/>
  <c r="AQ831" i="1"/>
  <c r="BC831" i="1"/>
  <c r="AW831" i="1"/>
  <c r="AQ874" i="1"/>
  <c r="BC874" i="1"/>
  <c r="AW874" i="1"/>
  <c r="AQ545" i="1"/>
  <c r="BC545" i="1"/>
  <c r="AW545" i="1"/>
  <c r="AQ771" i="1"/>
  <c r="BC771" i="1"/>
  <c r="AW771" i="1"/>
  <c r="AQ825" i="1"/>
  <c r="BC825" i="1"/>
  <c r="AW825" i="1"/>
  <c r="AQ65" i="1"/>
  <c r="AW65" i="1"/>
  <c r="BC65" i="1"/>
  <c r="AQ136" i="1"/>
  <c r="BC136" i="1"/>
  <c r="AW136" i="1"/>
  <c r="AQ196" i="1"/>
  <c r="BC196" i="1"/>
  <c r="AW196" i="1"/>
  <c r="AQ200" i="1"/>
  <c r="BC200" i="1"/>
  <c r="AW200" i="1"/>
  <c r="AQ201" i="1"/>
  <c r="BC201" i="1"/>
  <c r="AW201" i="1"/>
  <c r="AQ246" i="1"/>
  <c r="BC246" i="1"/>
  <c r="AW246" i="1"/>
  <c r="AQ233" i="1"/>
  <c r="BC233" i="1"/>
  <c r="AW233" i="1"/>
  <c r="AQ403" i="1"/>
  <c r="BC403" i="1"/>
  <c r="AW403" i="1"/>
  <c r="AQ473" i="1"/>
  <c r="AW473" i="1"/>
  <c r="BC473" i="1"/>
  <c r="AQ114" i="1"/>
  <c r="BC114" i="1"/>
  <c r="AW114" i="1"/>
  <c r="AQ147" i="1"/>
  <c r="BC147" i="1"/>
  <c r="AW147" i="1"/>
  <c r="AQ362" i="1"/>
  <c r="AW362" i="1"/>
  <c r="BC362" i="1"/>
  <c r="AQ111" i="1"/>
  <c r="BC111" i="1"/>
  <c r="AW111" i="1"/>
  <c r="AQ465" i="1"/>
  <c r="BC465" i="1"/>
  <c r="AW465" i="1"/>
  <c r="AQ207" i="1"/>
  <c r="BC207" i="1"/>
  <c r="AW207" i="1"/>
  <c r="AQ383" i="1"/>
  <c r="BC383" i="1"/>
  <c r="AW383" i="1"/>
  <c r="AQ469" i="1"/>
  <c r="BC469" i="1"/>
  <c r="AW469" i="1"/>
  <c r="AQ74" i="1"/>
  <c r="BC74" i="1"/>
  <c r="AW74" i="1"/>
  <c r="AQ73" i="1"/>
  <c r="BC73" i="1"/>
  <c r="AW73" i="1"/>
  <c r="AQ103" i="1"/>
  <c r="BC103" i="1"/>
  <c r="AW103" i="1"/>
  <c r="AQ204" i="1"/>
  <c r="BC204" i="1"/>
  <c r="AW204" i="1"/>
  <c r="AQ205" i="1"/>
  <c r="BC205" i="1"/>
  <c r="AW205" i="1"/>
  <c r="AQ243" i="1"/>
  <c r="BC243" i="1"/>
  <c r="AW243" i="1"/>
  <c r="AQ193" i="1"/>
  <c r="BC193" i="1"/>
  <c r="AW193" i="1"/>
  <c r="AQ248" i="1"/>
  <c r="BC248" i="1"/>
  <c r="AW248" i="1"/>
  <c r="AQ276" i="1"/>
  <c r="AW276" i="1"/>
  <c r="BC276" i="1"/>
  <c r="AQ299" i="1"/>
  <c r="AW299" i="1"/>
  <c r="BC299" i="1"/>
  <c r="AQ411" i="1"/>
  <c r="BC411" i="1"/>
  <c r="AW411" i="1"/>
  <c r="AQ443" i="1"/>
  <c r="BC443" i="1"/>
  <c r="AW443" i="1"/>
  <c r="AQ456" i="1"/>
  <c r="BC456" i="1"/>
  <c r="AW456" i="1"/>
  <c r="AQ358" i="1"/>
  <c r="BC358" i="1"/>
  <c r="AW358" i="1"/>
  <c r="AQ366" i="1"/>
  <c r="BC366" i="1"/>
  <c r="AW366" i="1"/>
  <c r="AQ400" i="1"/>
  <c r="BC400" i="1"/>
  <c r="AW400" i="1"/>
  <c r="AQ464" i="1"/>
  <c r="BC464" i="1"/>
  <c r="AW464" i="1"/>
  <c r="AQ418" i="1"/>
  <c r="BC418" i="1"/>
  <c r="AW418" i="1"/>
  <c r="AQ257" i="1"/>
  <c r="BC257" i="1"/>
  <c r="AW257" i="1"/>
  <c r="AQ272" i="1"/>
  <c r="BC272" i="1"/>
  <c r="AW272" i="1"/>
  <c r="AQ71" i="1"/>
  <c r="BC71" i="1"/>
  <c r="AW71" i="1"/>
  <c r="AQ85" i="1"/>
  <c r="BC85" i="1"/>
  <c r="AW85" i="1"/>
  <c r="AQ271" i="1"/>
  <c r="BC271" i="1"/>
  <c r="AW271" i="1"/>
  <c r="AQ72" i="1"/>
  <c r="BC72" i="1"/>
  <c r="AW72" i="1"/>
  <c r="AQ319" i="1"/>
  <c r="BC319" i="1"/>
  <c r="AW319" i="1"/>
  <c r="AQ163" i="1"/>
  <c r="BC163" i="1"/>
  <c r="AW163" i="1"/>
  <c r="AQ351" i="1"/>
  <c r="BC351" i="1"/>
  <c r="AW351" i="1"/>
  <c r="AQ402" i="1"/>
  <c r="BC402" i="1"/>
  <c r="AW402" i="1"/>
  <c r="AQ450" i="1"/>
  <c r="BC450" i="1"/>
  <c r="AW450" i="1"/>
  <c r="AQ195" i="1"/>
  <c r="BC195" i="1"/>
  <c r="AW195" i="1"/>
  <c r="AQ130" i="1"/>
  <c r="BC130" i="1"/>
  <c r="AW130" i="1"/>
  <c r="AQ426" i="1"/>
  <c r="BC426" i="1"/>
  <c r="AW426" i="1"/>
  <c r="AQ367" i="1"/>
  <c r="BC367" i="1"/>
  <c r="AW367" i="1"/>
  <c r="AQ216" i="1"/>
  <c r="BC216" i="1"/>
  <c r="AW216" i="1"/>
  <c r="AQ273" i="1"/>
  <c r="BC273" i="1"/>
  <c r="AW273" i="1"/>
  <c r="AQ518" i="1"/>
  <c r="BC518" i="1"/>
  <c r="AW518" i="1"/>
  <c r="AQ843" i="1"/>
  <c r="AW843" i="1"/>
  <c r="BC843" i="1"/>
  <c r="AQ757" i="1"/>
  <c r="AW757" i="1"/>
  <c r="BC757" i="1"/>
  <c r="AQ556" i="1"/>
  <c r="AW556" i="1"/>
  <c r="BC556" i="1"/>
  <c r="AQ675" i="1"/>
  <c r="AW675" i="1"/>
  <c r="BC675" i="1"/>
  <c r="AQ752" i="1"/>
  <c r="BC752" i="1"/>
  <c r="AW752" i="1"/>
  <c r="AQ733" i="1"/>
  <c r="BC733" i="1"/>
  <c r="AW733" i="1"/>
  <c r="AQ763" i="1"/>
  <c r="BC763" i="1"/>
  <c r="AW763" i="1"/>
  <c r="AQ612" i="1"/>
  <c r="BC612" i="1"/>
  <c r="AW612" i="1"/>
  <c r="AQ578" i="1"/>
  <c r="BC578" i="1"/>
  <c r="AW578" i="1"/>
  <c r="AQ683" i="1"/>
  <c r="BC683" i="1"/>
  <c r="AW683" i="1"/>
  <c r="AQ917" i="1"/>
  <c r="BC917" i="1"/>
  <c r="AW917" i="1"/>
  <c r="AQ631" i="1"/>
  <c r="BC631" i="1"/>
  <c r="AW631" i="1"/>
  <c r="AQ853" i="1"/>
  <c r="BC853" i="1"/>
  <c r="AW853" i="1"/>
  <c r="AQ876" i="1"/>
  <c r="BC876" i="1"/>
  <c r="AW876" i="1"/>
  <c r="AQ779" i="1"/>
  <c r="BC779" i="1"/>
  <c r="AW779" i="1"/>
  <c r="AQ573" i="1"/>
  <c r="BC573" i="1"/>
  <c r="AW573" i="1"/>
  <c r="AQ568" i="1"/>
  <c r="BC568" i="1"/>
  <c r="AW568" i="1"/>
  <c r="AQ591" i="1"/>
  <c r="BC591" i="1"/>
  <c r="AW591" i="1"/>
  <c r="AQ570" i="1"/>
  <c r="BC570" i="1"/>
  <c r="AW570" i="1"/>
  <c r="AQ687" i="1"/>
  <c r="BC687" i="1"/>
  <c r="AW687" i="1"/>
  <c r="AQ655" i="1"/>
  <c r="BC655" i="1"/>
  <c r="AW655" i="1"/>
  <c r="AQ869" i="1"/>
  <c r="BC869" i="1"/>
  <c r="AW869" i="1"/>
  <c r="AQ901" i="1"/>
  <c r="BC901" i="1"/>
  <c r="AW901" i="1"/>
  <c r="AQ915" i="1"/>
  <c r="AW915" i="1"/>
  <c r="BC915" i="1"/>
  <c r="AQ804" i="1"/>
  <c r="BC804" i="1"/>
  <c r="AW804" i="1"/>
  <c r="AQ775" i="1"/>
  <c r="BC775" i="1"/>
  <c r="AW775" i="1"/>
  <c r="AQ551" i="1"/>
  <c r="BC551" i="1"/>
  <c r="AW551" i="1"/>
  <c r="AQ891" i="1"/>
  <c r="AW891" i="1"/>
  <c r="BC891" i="1"/>
  <c r="AQ834" i="1"/>
  <c r="BC834" i="1"/>
  <c r="AW834" i="1"/>
  <c r="AQ841" i="1"/>
  <c r="BC841" i="1"/>
  <c r="AW841" i="1"/>
  <c r="AQ645" i="1"/>
  <c r="BC645" i="1"/>
  <c r="AW645" i="1"/>
  <c r="AQ540" i="1"/>
  <c r="AW540" i="1"/>
  <c r="BC540" i="1"/>
  <c r="AQ588" i="1"/>
  <c r="BC588" i="1"/>
  <c r="AW588" i="1"/>
  <c r="AQ521" i="1"/>
  <c r="BC521" i="1"/>
  <c r="AW521" i="1"/>
  <c r="AQ557" i="1"/>
  <c r="AW557" i="1"/>
  <c r="BC557" i="1"/>
  <c r="AQ605" i="1"/>
  <c r="BC605" i="1"/>
  <c r="AW605" i="1"/>
  <c r="AQ749" i="1"/>
  <c r="BC749" i="1"/>
  <c r="AW749" i="1"/>
  <c r="AQ922" i="1"/>
  <c r="BC922" i="1"/>
  <c r="AW922" i="1"/>
  <c r="AQ854" i="1"/>
  <c r="BC854" i="1"/>
  <c r="AW854" i="1"/>
  <c r="AQ803" i="1"/>
  <c r="BC803" i="1"/>
  <c r="AW803" i="1"/>
  <c r="AQ847" i="1"/>
  <c r="BC847" i="1"/>
  <c r="AW847" i="1"/>
  <c r="AQ811" i="1"/>
  <c r="BC811" i="1"/>
  <c r="AW811" i="1"/>
  <c r="AQ710" i="1"/>
  <c r="BC710" i="1"/>
  <c r="AW710" i="1"/>
  <c r="AQ702" i="1"/>
  <c r="BC702" i="1"/>
  <c r="AW702" i="1"/>
  <c r="AQ746" i="1"/>
  <c r="BC746" i="1"/>
  <c r="AW746" i="1"/>
  <c r="AQ681" i="1"/>
  <c r="BC681" i="1"/>
  <c r="AW681" i="1"/>
  <c r="AQ679" i="1"/>
  <c r="BC679" i="1"/>
  <c r="AW679" i="1"/>
  <c r="AQ613" i="1"/>
  <c r="BC613" i="1"/>
  <c r="AW613" i="1"/>
  <c r="AQ682" i="1"/>
  <c r="BC682" i="1"/>
  <c r="AW682" i="1"/>
  <c r="AQ544" i="1"/>
  <c r="BC544" i="1"/>
  <c r="AW544" i="1"/>
  <c r="AQ504" i="1"/>
  <c r="BC504" i="1"/>
  <c r="AW504" i="1"/>
  <c r="AQ859" i="1"/>
  <c r="AW859" i="1"/>
  <c r="BC859" i="1"/>
  <c r="AQ839" i="1"/>
  <c r="BC839" i="1"/>
  <c r="AW839" i="1"/>
  <c r="AQ818" i="1"/>
  <c r="BC818" i="1"/>
  <c r="AW818" i="1"/>
  <c r="AQ692" i="1"/>
  <c r="AW692" i="1"/>
  <c r="BC692" i="1"/>
  <c r="AQ652" i="1"/>
  <c r="BC652" i="1"/>
  <c r="AW652" i="1"/>
  <c r="AQ742" i="1"/>
  <c r="BC742" i="1"/>
  <c r="AW742" i="1"/>
  <c r="AQ575" i="1"/>
  <c r="BC575" i="1"/>
  <c r="AW575" i="1"/>
  <c r="AQ624" i="1"/>
  <c r="AW624" i="1"/>
  <c r="BC624" i="1"/>
  <c r="AQ608" i="1"/>
  <c r="AW608" i="1"/>
  <c r="BC608" i="1"/>
  <c r="AQ918" i="1"/>
  <c r="BC918" i="1"/>
  <c r="AW918" i="1"/>
  <c r="AQ852" i="1"/>
  <c r="BC852" i="1"/>
  <c r="AW852" i="1"/>
  <c r="AQ879" i="1"/>
  <c r="BC879" i="1"/>
  <c r="AW879" i="1"/>
  <c r="AQ791" i="1"/>
  <c r="BC791" i="1"/>
  <c r="AW791" i="1"/>
  <c r="AQ837" i="1"/>
  <c r="BC837" i="1"/>
  <c r="AW837" i="1"/>
  <c r="AQ674" i="1"/>
  <c r="BC674" i="1"/>
  <c r="AW674" i="1"/>
  <c r="AQ786" i="1"/>
  <c r="BC786" i="1"/>
  <c r="AW786" i="1"/>
  <c r="AQ714" i="1"/>
  <c r="BC714" i="1"/>
  <c r="AW714" i="1"/>
  <c r="AQ700" i="1"/>
  <c r="BC700" i="1"/>
  <c r="AW700" i="1"/>
  <c r="AQ662" i="1"/>
  <c r="BC662" i="1"/>
  <c r="AW662" i="1"/>
  <c r="AQ593" i="1"/>
  <c r="BC593" i="1"/>
  <c r="AW593" i="1"/>
  <c r="AQ512" i="1"/>
  <c r="BC512" i="1"/>
  <c r="AW512" i="1"/>
  <c r="AQ867" i="1"/>
  <c r="AW867" i="1"/>
  <c r="BC867" i="1"/>
  <c r="AQ912" i="1"/>
  <c r="BC912" i="1"/>
  <c r="AW912" i="1"/>
  <c r="AQ823" i="1"/>
  <c r="BC823" i="1"/>
  <c r="AW823" i="1"/>
  <c r="AQ885" i="1"/>
  <c r="BC885" i="1"/>
  <c r="AW885" i="1"/>
  <c r="AQ663" i="1"/>
  <c r="BC663" i="1"/>
  <c r="AW663" i="1"/>
  <c r="AQ713" i="1"/>
  <c r="BC713" i="1"/>
  <c r="AW713" i="1"/>
  <c r="AQ643" i="1"/>
  <c r="BC643" i="1"/>
  <c r="AW643" i="1"/>
  <c r="AQ525" i="1"/>
  <c r="BC525" i="1"/>
  <c r="AW525" i="1"/>
  <c r="AQ667" i="1"/>
  <c r="BC667" i="1"/>
  <c r="AW667" i="1"/>
  <c r="AQ560" i="1"/>
  <c r="BC560" i="1"/>
  <c r="AW560" i="1"/>
  <c r="AQ729" i="1"/>
  <c r="BC729" i="1"/>
  <c r="AW729" i="1"/>
  <c r="AQ555" i="1"/>
  <c r="BC555" i="1"/>
  <c r="AW555" i="1"/>
  <c r="AQ542" i="1"/>
  <c r="BC542" i="1"/>
  <c r="AW542" i="1"/>
  <c r="AQ777" i="1"/>
  <c r="BC777" i="1"/>
  <c r="AW777" i="1"/>
  <c r="AQ539" i="1"/>
  <c r="BC539" i="1"/>
  <c r="AW539" i="1"/>
  <c r="AQ889" i="1"/>
  <c r="BC889" i="1"/>
  <c r="AW889" i="1"/>
  <c r="AQ664" i="1"/>
  <c r="BC664" i="1"/>
  <c r="AW664" i="1"/>
  <c r="AQ816" i="1"/>
  <c r="BC816" i="1"/>
  <c r="AW816" i="1"/>
  <c r="AQ622" i="1"/>
  <c r="BC622" i="1"/>
  <c r="AW622" i="1"/>
  <c r="AQ838" i="1"/>
  <c r="BC838" i="1"/>
  <c r="AW838" i="1"/>
  <c r="AQ500" i="1"/>
  <c r="BC500" i="1"/>
  <c r="AW500" i="1"/>
  <c r="AQ745" i="1"/>
  <c r="BC745" i="1"/>
  <c r="AW745" i="1"/>
  <c r="AQ611" i="1"/>
  <c r="BC611" i="1"/>
  <c r="AW611" i="1"/>
  <c r="AQ704" i="1"/>
  <c r="AW704" i="1"/>
  <c r="BC704" i="1"/>
  <c r="AQ507" i="1"/>
  <c r="BC507" i="1"/>
  <c r="AW507" i="1"/>
  <c r="AQ688" i="1"/>
  <c r="AW688" i="1"/>
  <c r="BC688" i="1"/>
  <c r="AQ548" i="1"/>
  <c r="BC548" i="1"/>
  <c r="AW548" i="1"/>
  <c r="AQ741" i="1"/>
  <c r="BC741" i="1"/>
  <c r="AW741" i="1"/>
  <c r="AQ650" i="1"/>
  <c r="BC650" i="1"/>
  <c r="AW650" i="1"/>
  <c r="AQ812" i="1"/>
  <c r="AW812" i="1"/>
  <c r="BC812" i="1"/>
  <c r="AQ537" i="1"/>
  <c r="AW537" i="1"/>
  <c r="BC537" i="1"/>
  <c r="AQ744" i="1"/>
  <c r="AW744" i="1"/>
  <c r="BC744" i="1"/>
  <c r="AL9" i="1"/>
  <c r="AL117" i="1" s="1"/>
  <c r="AS117" i="1" s="1"/>
  <c r="AK642" i="1"/>
  <c r="AK698" i="1"/>
  <c r="AK914" i="1"/>
  <c r="AK857" i="1"/>
  <c r="AK605" i="1"/>
  <c r="AR605" i="1" s="1"/>
  <c r="AK561" i="1"/>
  <c r="AK802" i="1"/>
  <c r="AK663" i="1"/>
  <c r="AR663" i="1" s="1"/>
  <c r="AK727" i="1"/>
  <c r="AK740" i="1"/>
  <c r="AK752" i="1"/>
  <c r="AR752" i="1" s="1"/>
  <c r="AK772" i="1"/>
  <c r="AK787" i="1"/>
  <c r="AK835" i="1"/>
  <c r="AK538" i="1"/>
  <c r="AK546" i="1"/>
  <c r="AK707" i="1"/>
  <c r="AX707" i="1" s="1"/>
  <c r="AK594" i="1"/>
  <c r="AK858" i="1"/>
  <c r="AK875" i="1"/>
  <c r="AK899" i="1"/>
  <c r="AK852" i="1"/>
  <c r="AR852" i="1" s="1"/>
  <c r="AK534" i="1"/>
  <c r="AK648" i="1"/>
  <c r="AK712" i="1"/>
  <c r="AK645" i="1"/>
  <c r="AR645" i="1" s="1"/>
  <c r="AK880" i="1"/>
  <c r="AK573" i="1"/>
  <c r="AR573" i="1" s="1"/>
  <c r="AK651" i="1"/>
  <c r="AK809" i="1"/>
  <c r="AK736" i="1"/>
  <c r="AK756" i="1"/>
  <c r="AK768" i="1"/>
  <c r="AK505" i="1"/>
  <c r="AK513" i="1"/>
  <c r="AK574" i="1"/>
  <c r="AK529" i="1"/>
  <c r="AK623" i="1"/>
  <c r="AK550" i="1"/>
  <c r="AR550" i="1" s="1"/>
  <c r="AK582" i="1"/>
  <c r="AK652" i="1"/>
  <c r="AR652" i="1" s="1"/>
  <c r="AK868" i="1"/>
  <c r="AK884" i="1"/>
  <c r="AK656" i="1"/>
  <c r="AK586" i="1"/>
  <c r="AK596" i="1"/>
  <c r="AK844" i="1"/>
  <c r="AK881" i="1"/>
  <c r="AR881" i="1" s="1"/>
  <c r="AK924" i="1"/>
  <c r="AK632" i="1"/>
  <c r="AK541" i="1"/>
  <c r="AK597" i="1"/>
  <c r="AK609" i="1"/>
  <c r="AR609" i="1" s="1"/>
  <c r="AK510" i="1"/>
  <c r="AK606" i="1"/>
  <c r="AK618" i="1"/>
  <c r="AR618" i="1" s="1"/>
  <c r="AK660" i="1"/>
  <c r="AK892" i="1"/>
  <c r="AR892" i="1" s="1"/>
  <c r="AK800" i="1"/>
  <c r="AK823" i="1"/>
  <c r="AR823" i="1" s="1"/>
  <c r="AK598" i="1"/>
  <c r="AR598" i="1" s="1"/>
  <c r="AK601" i="1"/>
  <c r="AK703" i="1"/>
  <c r="AK696" i="1"/>
  <c r="AK704" i="1"/>
  <c r="AR704" i="1" s="1"/>
  <c r="AK695" i="1"/>
  <c r="AK913" i="1"/>
  <c r="AK549" i="1"/>
  <c r="AK590" i="1"/>
  <c r="AK873" i="1"/>
  <c r="AK716" i="1"/>
  <c r="AK824" i="1"/>
  <c r="AR824" i="1" s="1"/>
  <c r="AK557" i="1"/>
  <c r="AR557" i="1" s="1"/>
  <c r="AK542" i="1"/>
  <c r="AR542" i="1" s="1"/>
  <c r="AK634" i="1"/>
  <c r="AK860" i="1"/>
  <c r="AR860" i="1" s="1"/>
  <c r="AK565" i="1"/>
  <c r="AR565" i="1" s="1"/>
  <c r="AK517" i="1"/>
  <c r="AK589" i="1"/>
  <c r="AK692" i="1"/>
  <c r="AR692" i="1" s="1"/>
  <c r="AK509" i="1"/>
  <c r="AK622" i="1"/>
  <c r="AR622" i="1" s="1"/>
  <c r="AK791" i="1"/>
  <c r="AR791" i="1" s="1"/>
  <c r="AK816" i="1"/>
  <c r="AR816" i="1" s="1"/>
  <c r="AK916" i="1"/>
  <c r="AK500" i="1"/>
  <c r="AR500" i="1" s="1"/>
  <c r="AK664" i="1"/>
  <c r="AR664" i="1" s="1"/>
  <c r="AK865" i="1"/>
  <c r="AR865" i="1" s="1"/>
  <c r="AK628" i="1"/>
  <c r="AK684" i="1"/>
  <c r="AK849" i="1"/>
  <c r="AK641" i="1"/>
  <c r="AK889" i="1"/>
  <c r="AR889" i="1" s="1"/>
  <c r="AK621" i="1"/>
  <c r="AK558" i="1"/>
  <c r="AK613" i="1"/>
  <c r="AR613" i="1" s="1"/>
  <c r="AK525" i="1"/>
  <c r="AR525" i="1" s="1"/>
  <c r="AK815" i="1"/>
  <c r="AK625" i="1"/>
  <c r="AK921" i="1"/>
  <c r="AK514" i="1"/>
  <c r="AK539" i="1"/>
  <c r="AR539" i="1" s="1"/>
  <c r="AK563" i="1"/>
  <c r="AK576" i="1"/>
  <c r="AR576" i="1" s="1"/>
  <c r="AK584" i="1"/>
  <c r="AK592" i="1"/>
  <c r="AK595" i="1"/>
  <c r="AK608" i="1"/>
  <c r="AR608" i="1" s="1"/>
  <c r="AK617" i="1"/>
  <c r="AK626" i="1"/>
  <c r="AK661" i="1"/>
  <c r="AK668" i="1"/>
  <c r="AK719" i="1"/>
  <c r="AR719" i="1" s="1"/>
  <c r="AK742" i="1"/>
  <c r="AR742" i="1" s="1"/>
  <c r="AK758" i="1"/>
  <c r="AR758" i="1" s="1"/>
  <c r="AK774" i="1"/>
  <c r="AK657" i="1"/>
  <c r="AR657" i="1" s="1"/>
  <c r="AK670" i="1"/>
  <c r="AR670" i="1" s="1"/>
  <c r="AK721" i="1"/>
  <c r="AK638" i="1"/>
  <c r="AR638" i="1" s="1"/>
  <c r="AK697" i="1"/>
  <c r="AR697" i="1" s="1"/>
  <c r="AK805" i="1"/>
  <c r="AR805" i="1" s="1"/>
  <c r="AK818" i="1"/>
  <c r="AR818" i="1" s="1"/>
  <c r="AK811" i="1"/>
  <c r="AR811" i="1" s="1"/>
  <c r="AK821" i="1"/>
  <c r="AR821" i="1" s="1"/>
  <c r="AK745" i="1"/>
  <c r="AR745" i="1" s="1"/>
  <c r="AK777" i="1"/>
  <c r="AR777" i="1" s="1"/>
  <c r="AK864" i="1"/>
  <c r="AR864" i="1" s="1"/>
  <c r="AK825" i="1"/>
  <c r="AR825" i="1" s="1"/>
  <c r="AK839" i="1"/>
  <c r="AR839" i="1" s="1"/>
  <c r="AK871" i="1"/>
  <c r="AK927" i="1"/>
  <c r="AK838" i="1"/>
  <c r="AR838" i="1" s="1"/>
  <c r="AK851" i="1"/>
  <c r="AK859" i="1"/>
  <c r="AR859" i="1" s="1"/>
  <c r="AK883" i="1"/>
  <c r="BD883" i="1" s="1"/>
  <c r="AK894" i="1"/>
  <c r="AK903" i="1"/>
  <c r="AK907" i="1"/>
  <c r="AK504" i="1"/>
  <c r="AR504" i="1" s="1"/>
  <c r="AK501" i="1"/>
  <c r="AK515" i="1"/>
  <c r="AR515" i="1" s="1"/>
  <c r="AK531" i="1"/>
  <c r="AK544" i="1"/>
  <c r="AR544" i="1" s="1"/>
  <c r="AK555" i="1"/>
  <c r="AR555" i="1" s="1"/>
  <c r="AK568" i="1"/>
  <c r="AR568" i="1" s="1"/>
  <c r="AK600" i="1"/>
  <c r="AK611" i="1"/>
  <c r="AR611" i="1" s="1"/>
  <c r="AK669" i="1"/>
  <c r="AK682" i="1"/>
  <c r="AR682" i="1" s="1"/>
  <c r="AK705" i="1"/>
  <c r="AK711" i="1"/>
  <c r="AK577" i="1"/>
  <c r="AK636" i="1"/>
  <c r="AR636" i="1" s="1"/>
  <c r="AK643" i="1"/>
  <c r="AR643" i="1" s="1"/>
  <c r="AK723" i="1"/>
  <c r="AK686" i="1"/>
  <c r="AK694" i="1"/>
  <c r="AX694" i="1" s="1"/>
  <c r="AK730" i="1"/>
  <c r="AK746" i="1"/>
  <c r="AR746" i="1" s="1"/>
  <c r="AK762" i="1"/>
  <c r="AK778" i="1"/>
  <c r="AK629" i="1"/>
  <c r="AK666" i="1"/>
  <c r="AK710" i="1"/>
  <c r="AR710" i="1" s="1"/>
  <c r="AK819" i="1"/>
  <c r="AX819" i="1" s="1"/>
  <c r="AK753" i="1"/>
  <c r="AK781" i="1"/>
  <c r="AK856" i="1"/>
  <c r="AK833" i="1"/>
  <c r="AK836" i="1"/>
  <c r="AK847" i="1"/>
  <c r="AR847" i="1" s="1"/>
  <c r="AK862" i="1"/>
  <c r="AK891" i="1"/>
  <c r="AR891" i="1" s="1"/>
  <c r="AK918" i="1"/>
  <c r="AR918" i="1" s="1"/>
  <c r="AK507" i="1"/>
  <c r="AR507" i="1" s="1"/>
  <c r="AK523" i="1"/>
  <c r="AK536" i="1"/>
  <c r="AK560" i="1"/>
  <c r="AR560" i="1" s="1"/>
  <c r="AK603" i="1"/>
  <c r="AK620" i="1"/>
  <c r="AK718" i="1"/>
  <c r="AR718" i="1" s="1"/>
  <c r="AK569" i="1"/>
  <c r="AR569" i="1" s="1"/>
  <c r="AK585" i="1"/>
  <c r="BD585" i="1" s="1"/>
  <c r="AK637" i="1"/>
  <c r="AK649" i="1"/>
  <c r="AK673" i="1"/>
  <c r="AK679" i="1"/>
  <c r="AR679" i="1" s="1"/>
  <c r="AK635" i="1"/>
  <c r="AK658" i="1"/>
  <c r="AR658" i="1" s="1"/>
  <c r="AK691" i="1"/>
  <c r="AK681" i="1"/>
  <c r="AR681" i="1" s="1"/>
  <c r="AK690" i="1"/>
  <c r="AK725" i="1"/>
  <c r="AK734" i="1"/>
  <c r="AR734" i="1" s="1"/>
  <c r="AK750" i="1"/>
  <c r="AK782" i="1"/>
  <c r="AK709" i="1"/>
  <c r="AK788" i="1"/>
  <c r="AK678" i="1"/>
  <c r="AK699" i="1"/>
  <c r="AK797" i="1"/>
  <c r="AK789" i="1"/>
  <c r="AK795" i="1"/>
  <c r="AK729" i="1"/>
  <c r="AR729" i="1" s="1"/>
  <c r="AK761" i="1"/>
  <c r="AR761" i="1" s="1"/>
  <c r="AK785" i="1"/>
  <c r="AR785" i="1" s="1"/>
  <c r="AK808" i="1"/>
  <c r="AK827" i="1"/>
  <c r="AK893" i="1"/>
  <c r="AK806" i="1"/>
  <c r="AR806" i="1" s="1"/>
  <c r="AK830" i="1"/>
  <c r="AR830" i="1" s="1"/>
  <c r="AK855" i="1"/>
  <c r="AK904" i="1"/>
  <c r="AK912" i="1"/>
  <c r="AR912" i="1" s="1"/>
  <c r="AK920" i="1"/>
  <c r="AR920" i="1" s="1"/>
  <c r="AK911" i="1"/>
  <c r="AK867" i="1"/>
  <c r="AR867" i="1" s="1"/>
  <c r="AK878" i="1"/>
  <c r="AK897" i="1"/>
  <c r="BD897" i="1" s="1"/>
  <c r="AK910" i="1"/>
  <c r="AK512" i="1"/>
  <c r="AR512" i="1" s="1"/>
  <c r="AK528" i="1"/>
  <c r="AR528" i="1" s="1"/>
  <c r="AK547" i="1"/>
  <c r="AK616" i="1"/>
  <c r="AK662" i="1"/>
  <c r="AR662" i="1" s="1"/>
  <c r="AK693" i="1"/>
  <c r="AR693" i="1" s="1"/>
  <c r="AK654" i="1"/>
  <c r="AR654" i="1" s="1"/>
  <c r="AK667" i="1"/>
  <c r="AR667" i="1" s="1"/>
  <c r="AK722" i="1"/>
  <c r="AK527" i="1"/>
  <c r="AK575" i="1"/>
  <c r="AR575" i="1" s="1"/>
  <c r="AK593" i="1"/>
  <c r="AR593" i="1" s="1"/>
  <c r="AK599" i="1"/>
  <c r="AK624" i="1"/>
  <c r="AR624" i="1" s="1"/>
  <c r="AK700" i="1"/>
  <c r="AR700" i="1" s="1"/>
  <c r="AK659" i="1"/>
  <c r="AK714" i="1"/>
  <c r="AR714" i="1" s="1"/>
  <c r="AK701" i="1"/>
  <c r="AK713" i="1"/>
  <c r="AR713" i="1" s="1"/>
  <c r="AK738" i="1"/>
  <c r="AR738" i="1" s="1"/>
  <c r="AK754" i="1"/>
  <c r="AK770" i="1"/>
  <c r="AK786" i="1"/>
  <c r="AR786" i="1" s="1"/>
  <c r="AK793" i="1"/>
  <c r="AK633" i="1"/>
  <c r="AR633" i="1" s="1"/>
  <c r="AK689" i="1"/>
  <c r="AR689" i="1" s="1"/>
  <c r="AK674" i="1"/>
  <c r="AR674" i="1" s="1"/>
  <c r="AK837" i="1"/>
  <c r="AR837" i="1" s="1"/>
  <c r="AK840" i="1"/>
  <c r="AR840" i="1" s="1"/>
  <c r="AK885" i="1"/>
  <c r="AR885" i="1" s="1"/>
  <c r="AK826" i="1"/>
  <c r="AK848" i="1"/>
  <c r="AK737" i="1"/>
  <c r="AR737" i="1" s="1"/>
  <c r="AK769" i="1"/>
  <c r="AK792" i="1"/>
  <c r="AK799" i="1"/>
  <c r="AK814" i="1"/>
  <c r="AR814" i="1" s="1"/>
  <c r="AK817" i="1"/>
  <c r="AK863" i="1"/>
  <c r="AK879" i="1"/>
  <c r="AR879" i="1" s="1"/>
  <c r="AK887" i="1"/>
  <c r="AR887" i="1" s="1"/>
  <c r="AK895" i="1"/>
  <c r="AK900" i="1"/>
  <c r="AK902" i="1"/>
  <c r="AR902" i="1" s="1"/>
  <c r="AK919" i="1"/>
  <c r="AK846" i="1"/>
  <c r="AR846" i="1" s="1"/>
  <c r="AK870" i="1"/>
  <c r="AR870" i="1" s="1"/>
  <c r="AK926" i="1"/>
  <c r="AK726" i="1"/>
  <c r="AK627" i="1"/>
  <c r="AK520" i="1"/>
  <c r="AK763" i="1"/>
  <c r="AR763" i="1" s="1"/>
  <c r="AK543" i="1"/>
  <c r="AK717" i="1"/>
  <c r="AK922" i="1"/>
  <c r="AR922" i="1" s="1"/>
  <c r="AK526" i="1"/>
  <c r="AK820" i="1"/>
  <c r="AK828" i="1"/>
  <c r="AK810" i="1"/>
  <c r="AK877" i="1"/>
  <c r="AK872" i="1"/>
  <c r="AK581" i="1"/>
  <c r="AK812" i="1"/>
  <c r="AR812" i="1" s="1"/>
  <c r="AK842" i="1"/>
  <c r="AK804" i="1"/>
  <c r="AR804" i="1" s="1"/>
  <c r="AK522" i="1"/>
  <c r="AK554" i="1"/>
  <c r="AK607" i="1"/>
  <c r="AK876" i="1"/>
  <c r="AR876" i="1" s="1"/>
  <c r="AK676" i="1"/>
  <c r="AK583" i="1"/>
  <c r="AK604" i="1"/>
  <c r="AR604" i="1" s="1"/>
  <c r="AK602" i="1"/>
  <c r="AK874" i="1"/>
  <c r="AR874" i="1" s="1"/>
  <c r="AK915" i="1"/>
  <c r="AR915" i="1" s="1"/>
  <c r="AK747" i="1"/>
  <c r="AK906" i="1"/>
  <c r="AK869" i="1"/>
  <c r="AR869" i="1" s="1"/>
  <c r="AK807" i="1"/>
  <c r="AK533" i="1"/>
  <c r="AK917" i="1"/>
  <c r="AR917" i="1" s="1"/>
  <c r="AK591" i="1"/>
  <c r="AR591" i="1" s="1"/>
  <c r="AK578" i="1"/>
  <c r="AR578" i="1" s="1"/>
  <c r="AK518" i="1"/>
  <c r="AR518" i="1" s="1"/>
  <c r="AK850" i="1"/>
  <c r="AK834" i="1"/>
  <c r="AR834" i="1" s="1"/>
  <c r="AK764" i="1"/>
  <c r="AK751" i="1"/>
  <c r="AK896" i="1"/>
  <c r="AK798" i="1"/>
  <c r="AK530" i="1"/>
  <c r="AK571" i="1"/>
  <c r="AK854" i="1"/>
  <c r="AR854" i="1" s="1"/>
  <c r="AK822" i="1"/>
  <c r="AK845" i="1"/>
  <c r="AK909" i="1"/>
  <c r="AK890" i="1"/>
  <c r="AK783" i="1"/>
  <c r="AK731" i="1"/>
  <c r="AK688" i="1"/>
  <c r="AR688" i="1" s="1"/>
  <c r="AK759" i="1"/>
  <c r="AK631" i="1"/>
  <c r="AR631" i="1" s="1"/>
  <c r="AK677" i="1"/>
  <c r="AK532" i="1"/>
  <c r="AK898" i="1"/>
  <c r="AK553" i="1"/>
  <c r="AK925" i="1"/>
  <c r="AK796" i="1"/>
  <c r="AK853" i="1"/>
  <c r="AR853" i="1" s="1"/>
  <c r="AK813" i="1"/>
  <c r="AK610" i="1"/>
  <c r="AK524" i="1"/>
  <c r="AK843" i="1"/>
  <c r="AR843" i="1" s="1"/>
  <c r="AK572" i="1"/>
  <c r="AK540" i="1"/>
  <c r="AR540" i="1" s="1"/>
  <c r="AK503" i="1"/>
  <c r="AK748" i="1"/>
  <c r="AK735" i="1"/>
  <c r="AK829" i="1"/>
  <c r="AK545" i="1"/>
  <c r="AR545" i="1" s="1"/>
  <c r="AK537" i="1"/>
  <c r="AR537" i="1" s="1"/>
  <c r="AK506" i="1"/>
  <c r="AK905" i="1"/>
  <c r="AK757" i="1"/>
  <c r="AR757" i="1" s="1"/>
  <c r="AK744" i="1"/>
  <c r="AR744" i="1" s="1"/>
  <c r="AK683" i="1"/>
  <c r="AR683" i="1" s="1"/>
  <c r="AK630" i="1"/>
  <c r="AK771" i="1"/>
  <c r="AR771" i="1" s="1"/>
  <c r="AK739" i="1"/>
  <c r="AK706" i="1"/>
  <c r="AK548" i="1"/>
  <c r="AR548" i="1" s="1"/>
  <c r="AK619" i="1"/>
  <c r="AK886" i="1"/>
  <c r="AK665" i="1"/>
  <c r="AK680" i="1"/>
  <c r="AK749" i="1"/>
  <c r="AR749" i="1" s="1"/>
  <c r="AK861" i="1"/>
  <c r="AX861" i="1" s="1"/>
  <c r="AK612" i="1"/>
  <c r="AR612" i="1" s="1"/>
  <c r="AK775" i="1"/>
  <c r="AR775" i="1" s="1"/>
  <c r="AK882" i="1"/>
  <c r="AK640" i="1"/>
  <c r="AK551" i="1"/>
  <c r="AR551" i="1" s="1"/>
  <c r="AK588" i="1"/>
  <c r="AR588" i="1" s="1"/>
  <c r="AK831" i="1"/>
  <c r="AR831" i="1" s="1"/>
  <c r="AK733" i="1"/>
  <c r="AR733" i="1" s="1"/>
  <c r="AK644" i="1"/>
  <c r="AK655" i="1"/>
  <c r="AR655" i="1" s="1"/>
  <c r="AK519" i="1"/>
  <c r="AK580" i="1"/>
  <c r="AK559" i="1"/>
  <c r="AK901" i="1"/>
  <c r="AR901" i="1" s="1"/>
  <c r="AK728" i="1"/>
  <c r="AK566" i="1"/>
  <c r="AK779" i="1"/>
  <c r="AR779" i="1" s="1"/>
  <c r="AK685" i="1"/>
  <c r="AK508" i="1"/>
  <c r="AK790" i="1"/>
  <c r="AK767" i="1"/>
  <c r="AK741" i="1"/>
  <c r="AR741" i="1" s="1"/>
  <c r="AK687" i="1"/>
  <c r="AR687" i="1" s="1"/>
  <c r="AK866" i="1"/>
  <c r="AK570" i="1"/>
  <c r="AR570" i="1" s="1"/>
  <c r="AK841" i="1"/>
  <c r="AR841" i="1" s="1"/>
  <c r="AK776" i="1"/>
  <c r="AK923" i="1"/>
  <c r="AK653" i="1"/>
  <c r="AK511" i="1"/>
  <c r="AX511" i="1" s="1"/>
  <c r="AK639" i="1"/>
  <c r="BD639" i="1" s="1"/>
  <c r="AK552" i="1"/>
  <c r="AK803" i="1"/>
  <c r="AR803" i="1" s="1"/>
  <c r="AK794" i="1"/>
  <c r="AK579" i="1"/>
  <c r="AK702" i="1"/>
  <c r="AR702" i="1" s="1"/>
  <c r="AK646" i="1"/>
  <c r="AK743" i="1"/>
  <c r="AK516" i="1"/>
  <c r="AK801" i="1"/>
  <c r="AK535" i="1"/>
  <c r="AK564" i="1"/>
  <c r="AK567" i="1"/>
  <c r="AK675" i="1"/>
  <c r="AR675" i="1" s="1"/>
  <c r="AK556" i="1"/>
  <c r="AR556" i="1" s="1"/>
  <c r="AK832" i="1"/>
  <c r="AK724" i="1"/>
  <c r="AK562" i="1"/>
  <c r="AK521" i="1"/>
  <c r="AR521" i="1" s="1"/>
  <c r="AK502" i="1"/>
  <c r="AK765" i="1"/>
  <c r="AK615" i="1"/>
  <c r="AK715" i="1"/>
  <c r="AR715" i="1" s="1"/>
  <c r="AK888" i="1"/>
  <c r="AK908" i="1"/>
  <c r="AK780" i="1"/>
  <c r="AK773" i="1"/>
  <c r="AK760" i="1"/>
  <c r="AK650" i="1"/>
  <c r="AR650" i="1" s="1"/>
  <c r="AK720" i="1"/>
  <c r="AK614" i="1"/>
  <c r="AK784" i="1"/>
  <c r="AK732" i="1"/>
  <c r="AK755" i="1"/>
  <c r="AR755" i="1" s="1"/>
  <c r="AJ208" i="1"/>
  <c r="AK311" i="1"/>
  <c r="AK395" i="1"/>
  <c r="AK411" i="1"/>
  <c r="AR411" i="1" s="1"/>
  <c r="AJ419" i="1"/>
  <c r="AK427" i="1"/>
  <c r="AJ435" i="1"/>
  <c r="AK122" i="1"/>
  <c r="AK286" i="1"/>
  <c r="AJ143" i="1"/>
  <c r="AJ179" i="1"/>
  <c r="AJ93" i="1"/>
  <c r="AJ135" i="1"/>
  <c r="AK143" i="1"/>
  <c r="AR143" i="1" s="1"/>
  <c r="AJ117" i="1"/>
  <c r="AK208" i="1"/>
  <c r="AR208" i="1" s="1"/>
  <c r="AK410" i="1"/>
  <c r="AR410" i="1" s="1"/>
  <c r="AK442" i="1"/>
  <c r="AJ378" i="1"/>
  <c r="AJ410" i="1"/>
  <c r="AQ49" i="1"/>
  <c r="BC49" i="1"/>
  <c r="AQ27" i="1"/>
  <c r="BC27" i="1"/>
  <c r="AQ14" i="1"/>
  <c r="BC14" i="1"/>
  <c r="AQ38" i="1"/>
  <c r="BC38" i="1"/>
  <c r="AQ54" i="1"/>
  <c r="BC54" i="1"/>
  <c r="AQ26" i="1"/>
  <c r="BC26" i="1"/>
  <c r="AQ17" i="1"/>
  <c r="BC17" i="1"/>
  <c r="AQ31" i="1"/>
  <c r="BC31" i="1"/>
  <c r="AQ32" i="1"/>
  <c r="BC32" i="1"/>
  <c r="AQ42" i="1"/>
  <c r="BC42" i="1"/>
  <c r="AQ59" i="1"/>
  <c r="BC59" i="1"/>
  <c r="AQ39" i="1"/>
  <c r="BC39" i="1"/>
  <c r="AQ30" i="1"/>
  <c r="BC30" i="1"/>
  <c r="AQ41" i="1"/>
  <c r="BC41" i="1"/>
  <c r="AQ56" i="1"/>
  <c r="BC56" i="1"/>
  <c r="AQ36" i="1"/>
  <c r="BC36" i="1"/>
  <c r="AQ35" i="1"/>
  <c r="BC35" i="1"/>
  <c r="AQ19" i="1"/>
  <c r="BC19" i="1"/>
  <c r="AQ48" i="1"/>
  <c r="BC48" i="1"/>
  <c r="AQ28" i="1"/>
  <c r="BC28" i="1"/>
  <c r="AQ37" i="1"/>
  <c r="BC37" i="1"/>
  <c r="AQ24" i="1"/>
  <c r="BC24" i="1"/>
  <c r="AQ18" i="1"/>
  <c r="BC18" i="1"/>
  <c r="AQ51" i="1"/>
  <c r="BC51" i="1"/>
  <c r="AQ20" i="1"/>
  <c r="BC20" i="1"/>
  <c r="AQ45" i="1"/>
  <c r="BC45" i="1"/>
  <c r="AQ23" i="1"/>
  <c r="BC23" i="1"/>
  <c r="AQ43" i="1"/>
  <c r="BC43" i="1"/>
  <c r="AQ33" i="1"/>
  <c r="BC33" i="1"/>
  <c r="AQ52" i="1"/>
  <c r="BC52" i="1"/>
  <c r="AQ57" i="1"/>
  <c r="BC57" i="1"/>
  <c r="AQ44" i="1"/>
  <c r="BC44" i="1"/>
  <c r="AQ15" i="1"/>
  <c r="BC15" i="1"/>
  <c r="AQ13" i="1"/>
  <c r="BC13" i="1"/>
  <c r="AQ22" i="1"/>
  <c r="BC22" i="1"/>
  <c r="AQ53" i="1"/>
  <c r="BC53" i="1"/>
  <c r="AQ47" i="1"/>
  <c r="BC47" i="1"/>
  <c r="AQ55" i="1"/>
  <c r="BC55" i="1"/>
  <c r="AQ21" i="1"/>
  <c r="BC21" i="1"/>
  <c r="AQ25" i="1"/>
  <c r="BC25" i="1"/>
  <c r="AQ34" i="1"/>
  <c r="BC34" i="1"/>
  <c r="AQ29" i="1"/>
  <c r="BC29" i="1"/>
  <c r="AQ46" i="1"/>
  <c r="BC46" i="1"/>
  <c r="AQ50" i="1"/>
  <c r="BC50" i="1"/>
  <c r="AQ58" i="1"/>
  <c r="BC58" i="1"/>
  <c r="AQ40" i="1"/>
  <c r="BC40" i="1"/>
  <c r="AQ16" i="1"/>
  <c r="BC16" i="1"/>
  <c r="AW22" i="1"/>
  <c r="AW21" i="1"/>
  <c r="AW29" i="1"/>
  <c r="AW46" i="1"/>
  <c r="AW39" i="1"/>
  <c r="AW47" i="1"/>
  <c r="AW41" i="1"/>
  <c r="AW36" i="1"/>
  <c r="AW35" i="1"/>
  <c r="AW50" i="1"/>
  <c r="AW48" i="1"/>
  <c r="AW28" i="1"/>
  <c r="AW58" i="1"/>
  <c r="AW40" i="1"/>
  <c r="AW16" i="1"/>
  <c r="AW13" i="1"/>
  <c r="AW26" i="1"/>
  <c r="AW17" i="1"/>
  <c r="AW31" i="1"/>
  <c r="AW32" i="1"/>
  <c r="AW42" i="1"/>
  <c r="AW53" i="1"/>
  <c r="AW59" i="1"/>
  <c r="AW38" i="1"/>
  <c r="AW30" i="1"/>
  <c r="AW55" i="1"/>
  <c r="AW54" i="1"/>
  <c r="AW15" i="1"/>
  <c r="AW34" i="1"/>
  <c r="AW56" i="1"/>
  <c r="AW25" i="1"/>
  <c r="AW20" i="1"/>
  <c r="AW45" i="1"/>
  <c r="AW23" i="1"/>
  <c r="AW43" i="1"/>
  <c r="AW49" i="1"/>
  <c r="AW27" i="1"/>
  <c r="AW14" i="1"/>
  <c r="AW33" i="1"/>
  <c r="AW52" i="1"/>
  <c r="AW57" i="1"/>
  <c r="AW19" i="1"/>
  <c r="AW44" i="1"/>
  <c r="AW37" i="1"/>
  <c r="AW24" i="1"/>
  <c r="AW18" i="1"/>
  <c r="AW51" i="1"/>
  <c r="AA76" i="5" a="1"/>
  <c r="AA76" i="5" s="1"/>
  <c r="AA64" i="5" a="1"/>
  <c r="AA64" i="5" s="1"/>
  <c r="AA48" i="5" a="1"/>
  <c r="AA48" i="5" s="1"/>
  <c r="AA128" i="5" a="1"/>
  <c r="AA128" i="5" s="1"/>
  <c r="AA172" i="5" a="1"/>
  <c r="AA172" i="5" s="1"/>
  <c r="AA188" i="5" a="1"/>
  <c r="AA188" i="5" s="1"/>
  <c r="AA65" i="5" a="1"/>
  <c r="AA65" i="5" s="1"/>
  <c r="AA49" i="5" a="1"/>
  <c r="AA49" i="5" s="1"/>
  <c r="AA115" i="5" a="1"/>
  <c r="AA115" i="5" s="1"/>
  <c r="AA135" i="5" a="1"/>
  <c r="AA135" i="5" s="1"/>
  <c r="AA92" i="5" a="1"/>
  <c r="AA92" i="5" s="1"/>
  <c r="AA32" i="5" a="1"/>
  <c r="AA32" i="5" s="1"/>
  <c r="AA28" i="5" a="1"/>
  <c r="AA28" i="5" s="1"/>
  <c r="AA116" i="5" a="1"/>
  <c r="AA116" i="5" s="1"/>
  <c r="AA97" i="5" a="1"/>
  <c r="AA97" i="5" s="1"/>
  <c r="AA41" i="5" a="1"/>
  <c r="AA41" i="5" s="1"/>
  <c r="AA25" i="5" a="1"/>
  <c r="AA25" i="5" s="1"/>
  <c r="AA147" i="5" a="1"/>
  <c r="AA147" i="5" s="1"/>
  <c r="AA151" i="5" a="1"/>
  <c r="AA151" i="5" s="1"/>
  <c r="AA75" i="5" a="1"/>
  <c r="AA75" i="5" s="1"/>
  <c r="AA59" i="5" a="1"/>
  <c r="AA59" i="5" s="1"/>
  <c r="AA56" i="5" a="1"/>
  <c r="AA56" i="5" s="1"/>
  <c r="AA40" i="5" a="1"/>
  <c r="AA40" i="5" s="1"/>
  <c r="AA20" i="5" a="1"/>
  <c r="AA20" i="5" s="1"/>
  <c r="AA12" i="5" a="1"/>
  <c r="AA12" i="5" s="1"/>
  <c r="AA152" i="5" a="1"/>
  <c r="AA152" i="5" s="1"/>
  <c r="AA85" i="5" a="1"/>
  <c r="AA85" i="5" s="1"/>
  <c r="AA77" i="5" a="1"/>
  <c r="AA77" i="5" s="1"/>
  <c r="AA17" i="5" a="1"/>
  <c r="AA17" i="5" s="1"/>
  <c r="AA103" i="5" a="1"/>
  <c r="AA103" i="5" s="1"/>
  <c r="AA127" i="5" a="1"/>
  <c r="AA127" i="5" s="1"/>
  <c r="AA143" i="5" a="1"/>
  <c r="AA143" i="5" s="1"/>
  <c r="AA155" i="5" a="1"/>
  <c r="AA155" i="5" s="1"/>
  <c r="AA163" i="5" a="1"/>
  <c r="AA163" i="5" s="1"/>
  <c r="AA171" i="5" a="1"/>
  <c r="AA171" i="5" s="1"/>
  <c r="AA179" i="5" a="1"/>
  <c r="AA179" i="5" s="1"/>
  <c r="AA187" i="5" a="1"/>
  <c r="AA187" i="5" s="1"/>
  <c r="AA95" i="5" a="1"/>
  <c r="AA95" i="5" s="1"/>
  <c r="AA67" i="5" a="1"/>
  <c r="AA67" i="5" s="1"/>
  <c r="AA100" i="5" a="1"/>
  <c r="AA100" i="5" s="1"/>
  <c r="AA84" i="5" a="1"/>
  <c r="AA84" i="5" s="1"/>
  <c r="AA108" i="5" a="1"/>
  <c r="AA108" i="5" s="1"/>
  <c r="AA144" i="5" a="1"/>
  <c r="AA144" i="5" s="1"/>
  <c r="AA160" i="5" a="1"/>
  <c r="AA160" i="5" s="1"/>
  <c r="AA180" i="5" a="1"/>
  <c r="AA180" i="5" s="1"/>
  <c r="AA69" i="5" a="1"/>
  <c r="AA69" i="5" s="1"/>
  <c r="AA57" i="5" a="1"/>
  <c r="AA57" i="5" s="1"/>
  <c r="AA13" i="5" a="1"/>
  <c r="AA13" i="5" s="1"/>
  <c r="AA123" i="5" a="1"/>
  <c r="AA123" i="5" s="1"/>
  <c r="AA99" i="5" a="1"/>
  <c r="AA99" i="5" s="1"/>
  <c r="AA91" i="5" a="1"/>
  <c r="AA91" i="5" s="1"/>
  <c r="AA87" i="5" a="1"/>
  <c r="AA87" i="5" s="1"/>
  <c r="AA63" i="5" a="1"/>
  <c r="AA63" i="5" s="1"/>
  <c r="AA31" i="5" a="1"/>
  <c r="AA31" i="5" s="1"/>
  <c r="AA19" i="5" a="1"/>
  <c r="AA19" i="5" s="1"/>
  <c r="AA109" i="5" a="1"/>
  <c r="AA109" i="5" s="1"/>
  <c r="AA145" i="5" a="1"/>
  <c r="AA145" i="5" s="1"/>
  <c r="AA189" i="5" a="1"/>
  <c r="AA189" i="5" s="1"/>
  <c r="AA52" i="5" a="1"/>
  <c r="AA52" i="5" s="1"/>
  <c r="AA44" i="5" a="1"/>
  <c r="AA44" i="5" s="1"/>
  <c r="AA16" i="5" a="1"/>
  <c r="AA16" i="5" s="1"/>
  <c r="AA136" i="5" a="1"/>
  <c r="AA136" i="5" s="1"/>
  <c r="AA148" i="5" a="1"/>
  <c r="AA148" i="5" s="1"/>
  <c r="AA156" i="5" a="1"/>
  <c r="AA156" i="5" s="1"/>
  <c r="AA168" i="5" a="1"/>
  <c r="AA168" i="5" s="1"/>
  <c r="AA176" i="5" a="1"/>
  <c r="AA176" i="5" s="1"/>
  <c r="AA89" i="5" a="1"/>
  <c r="AA89" i="5" s="1"/>
  <c r="AA81" i="5" a="1"/>
  <c r="AA81" i="5" s="1"/>
  <c r="AA53" i="5" a="1"/>
  <c r="AA53" i="5" s="1"/>
  <c r="AA29" i="5" a="1"/>
  <c r="AA29" i="5" s="1"/>
  <c r="AA9" i="5" a="1"/>
  <c r="AA9" i="5" s="1"/>
  <c r="AA86" i="5" a="1"/>
  <c r="AA86" i="5" s="1"/>
  <c r="AA82" i="5" a="1"/>
  <c r="AA82" i="5" s="1"/>
  <c r="AA58" i="5" a="1"/>
  <c r="AA58" i="5" s="1"/>
  <c r="AA42" i="5" a="1"/>
  <c r="AA42" i="5" s="1"/>
  <c r="AA22" i="5" a="1"/>
  <c r="AA22" i="5" s="1"/>
  <c r="AA106" i="5" a="1"/>
  <c r="AA106" i="5" s="1"/>
  <c r="AA130" i="5" a="1"/>
  <c r="AA130" i="5" s="1"/>
  <c r="AA134" i="5" a="1"/>
  <c r="AA134" i="5" s="1"/>
  <c r="AA138" i="5" a="1"/>
  <c r="AA138" i="5" s="1"/>
  <c r="AA47" i="5" a="1"/>
  <c r="AA47" i="5" s="1"/>
  <c r="AA35" i="5" a="1"/>
  <c r="AA35" i="5" s="1"/>
  <c r="AA101" i="5" a="1"/>
  <c r="AA101" i="5" s="1"/>
  <c r="AA121" i="5" a="1"/>
  <c r="AA121" i="5" s="1"/>
  <c r="AA125" i="5" a="1"/>
  <c r="AA125" i="5" s="1"/>
  <c r="AA129" i="5" a="1"/>
  <c r="AA129" i="5" s="1"/>
  <c r="AA133" i="5" a="1"/>
  <c r="AA133" i="5" s="1"/>
  <c r="AA141" i="5" a="1"/>
  <c r="AA141" i="5" s="1"/>
  <c r="AA153" i="5" a="1"/>
  <c r="AA153" i="5" s="1"/>
  <c r="AA157" i="5" a="1"/>
  <c r="AA157" i="5" s="1"/>
  <c r="AA161" i="5" a="1"/>
  <c r="AA161" i="5" s="1"/>
  <c r="AA173" i="5" a="1"/>
  <c r="AA173" i="5" s="1"/>
  <c r="AA181" i="5" a="1"/>
  <c r="AA181" i="5" s="1"/>
  <c r="AA88" i="5" a="1"/>
  <c r="AA88" i="5" s="1"/>
  <c r="AA60" i="5" a="1"/>
  <c r="AA60" i="5" s="1"/>
  <c r="AA36" i="5" a="1"/>
  <c r="AA36" i="5" s="1"/>
  <c r="AA24" i="5" a="1"/>
  <c r="AA24" i="5" s="1"/>
  <c r="AA124" i="5" a="1"/>
  <c r="AA124" i="5" s="1"/>
  <c r="AA132" i="5" a="1"/>
  <c r="AA132" i="5" s="1"/>
  <c r="AA140" i="5" a="1"/>
  <c r="AA140" i="5" s="1"/>
  <c r="AA164" i="5" a="1"/>
  <c r="AA164" i="5" s="1"/>
  <c r="AA131" i="5" a="1"/>
  <c r="AA131" i="5" s="1"/>
  <c r="AA139" i="5" a="1"/>
  <c r="AA139" i="5" s="1"/>
  <c r="AA159" i="5" a="1"/>
  <c r="AA159" i="5" s="1"/>
  <c r="AA167" i="5" a="1"/>
  <c r="AA167" i="5" s="1"/>
  <c r="AA94" i="5" a="1"/>
  <c r="AA94" i="5" s="1"/>
  <c r="AA90" i="5" a="1"/>
  <c r="AA90" i="5" s="1"/>
  <c r="AA50" i="5" a="1"/>
  <c r="AA50" i="5" s="1"/>
  <c r="AA46" i="5" a="1"/>
  <c r="AA46" i="5" s="1"/>
  <c r="AA71" i="5" a="1"/>
  <c r="AA71" i="5" s="1"/>
  <c r="AA55" i="5" a="1"/>
  <c r="AA55" i="5" s="1"/>
  <c r="AA43" i="5" a="1"/>
  <c r="AA43" i="5" s="1"/>
  <c r="AA39" i="5" a="1"/>
  <c r="AA39" i="5" s="1"/>
  <c r="AA15" i="5" a="1"/>
  <c r="AA15" i="5" s="1"/>
  <c r="AA11" i="5" a="1"/>
  <c r="AA11" i="5" s="1"/>
  <c r="AA105" i="5" a="1"/>
  <c r="AA105" i="5" s="1"/>
  <c r="AA117" i="5" a="1"/>
  <c r="AA117" i="5" s="1"/>
  <c r="AA137" i="5" a="1"/>
  <c r="AA137" i="5" s="1"/>
  <c r="AA149" i="5" a="1"/>
  <c r="AA149" i="5" s="1"/>
  <c r="AA169" i="5" a="1"/>
  <c r="AA169" i="5" s="1"/>
  <c r="AA177" i="5" a="1"/>
  <c r="AA177" i="5" s="1"/>
  <c r="AA185" i="5" a="1"/>
  <c r="AA185" i="5" s="1"/>
  <c r="AA96" i="5" a="1"/>
  <c r="AA96" i="5" s="1"/>
  <c r="AA68" i="5" a="1"/>
  <c r="AA68" i="5" s="1"/>
  <c r="AA104" i="5" a="1"/>
  <c r="AA104" i="5" s="1"/>
  <c r="AA73" i="5" a="1"/>
  <c r="AA73" i="5" s="1"/>
  <c r="AA61" i="5" a="1"/>
  <c r="AA61" i="5" s="1"/>
  <c r="AA37" i="5" a="1"/>
  <c r="AA37" i="5" s="1"/>
  <c r="AA21" i="5" a="1"/>
  <c r="AA21" i="5" s="1"/>
  <c r="AA107" i="5" a="1"/>
  <c r="AA107" i="5" s="1"/>
  <c r="AA98" i="5" a="1"/>
  <c r="AA98" i="5" s="1"/>
  <c r="AA78" i="5" a="1"/>
  <c r="AA78" i="5" s="1"/>
  <c r="AA70" i="5" a="1"/>
  <c r="AA70" i="5" s="1"/>
  <c r="AA66" i="5" a="1"/>
  <c r="AA66" i="5" s="1"/>
  <c r="AA62" i="5" a="1"/>
  <c r="AA62" i="5" s="1"/>
  <c r="AA34" i="5" a="1"/>
  <c r="AA34" i="5" s="1"/>
  <c r="AA30" i="5" a="1"/>
  <c r="AA30" i="5" s="1"/>
  <c r="AA26" i="5" a="1"/>
  <c r="AA26" i="5" s="1"/>
  <c r="AA18" i="5" a="1"/>
  <c r="AA18" i="5" s="1"/>
  <c r="AA102" i="5" a="1"/>
  <c r="AA102" i="5" s="1"/>
  <c r="AA110" i="5" a="1"/>
  <c r="AA110" i="5" s="1"/>
  <c r="AA114" i="5" a="1"/>
  <c r="AA114" i="5" s="1"/>
  <c r="AA122" i="5" a="1"/>
  <c r="AA122" i="5" s="1"/>
  <c r="AA126" i="5" a="1"/>
  <c r="AA126" i="5" s="1"/>
  <c r="AA83" i="5" a="1"/>
  <c r="AA83" i="5" s="1"/>
  <c r="AA79" i="5" a="1"/>
  <c r="AA79" i="5" s="1"/>
  <c r="AA51" i="5" a="1"/>
  <c r="AA51" i="5" s="1"/>
  <c r="AA27" i="5" a="1"/>
  <c r="AA27" i="5" s="1"/>
  <c r="AA23" i="5" a="1"/>
  <c r="AA23" i="5" s="1"/>
  <c r="AA113" i="5" a="1"/>
  <c r="AA113" i="5" s="1"/>
  <c r="AA165" i="5" a="1"/>
  <c r="AA165" i="5" s="1"/>
  <c r="AA80" i="5" a="1"/>
  <c r="AA80" i="5" s="1"/>
  <c r="AA72" i="5" a="1"/>
  <c r="AA72" i="5" s="1"/>
  <c r="AA112" i="5" a="1"/>
  <c r="AA112" i="5" s="1"/>
  <c r="AA120" i="5" a="1"/>
  <c r="AA120" i="5" s="1"/>
  <c r="AA184" i="5" a="1"/>
  <c r="AA184" i="5" s="1"/>
  <c r="AA93" i="5" a="1"/>
  <c r="AA93" i="5" s="1"/>
  <c r="AA45" i="5" a="1"/>
  <c r="AA45" i="5" s="1"/>
  <c r="AA33" i="5" a="1"/>
  <c r="AA33" i="5" s="1"/>
  <c r="AA111" i="5" a="1"/>
  <c r="AA111" i="5" s="1"/>
  <c r="AA119" i="5" a="1"/>
  <c r="AA119" i="5" s="1"/>
  <c r="AA175" i="5" a="1"/>
  <c r="AA175" i="5" s="1"/>
  <c r="AA183" i="5" a="1"/>
  <c r="AA183" i="5" s="1"/>
  <c r="AA74" i="5" a="1"/>
  <c r="AA74" i="5" s="1"/>
  <c r="AA54" i="5" a="1"/>
  <c r="AA54" i="5" s="1"/>
  <c r="AA38" i="5" a="1"/>
  <c r="AA38" i="5" s="1"/>
  <c r="AA14" i="5" a="1"/>
  <c r="AA14" i="5" s="1"/>
  <c r="AA10" i="5" a="1"/>
  <c r="AA10" i="5" s="1"/>
  <c r="AA142" i="5" a="1"/>
  <c r="AA142" i="5" s="1"/>
  <c r="AA150" i="5" a="1"/>
  <c r="AA150" i="5" s="1"/>
  <c r="AA174" i="5" a="1"/>
  <c r="AA174" i="5" s="1"/>
  <c r="AA178" i="5" a="1"/>
  <c r="AA178" i="5" s="1"/>
  <c r="AA186" i="5" a="1"/>
  <c r="AA186" i="5" s="1"/>
  <c r="AA118" i="5" a="1"/>
  <c r="AA118" i="5" s="1"/>
  <c r="AA158" i="5" a="1"/>
  <c r="AA158" i="5" s="1"/>
  <c r="AA166" i="5" a="1"/>
  <c r="AA166" i="5" s="1"/>
  <c r="AA170" i="5" a="1"/>
  <c r="AA170" i="5" s="1"/>
  <c r="AA146" i="5" a="1"/>
  <c r="AA146" i="5" s="1"/>
  <c r="AA162" i="5" a="1"/>
  <c r="AA162" i="5" s="1"/>
  <c r="AA182" i="5" a="1"/>
  <c r="AA182" i="5" s="1"/>
  <c r="AA154" i="5" a="1"/>
  <c r="AA154" i="5" s="1"/>
  <c r="AB56" i="5" a="1"/>
  <c r="AB56" i="5" s="1"/>
  <c r="AB108" i="5" a="1"/>
  <c r="AB108" i="5" s="1"/>
  <c r="AB116" i="5" a="1"/>
  <c r="AB116" i="5" s="1"/>
  <c r="AB160" i="5" a="1"/>
  <c r="AB160" i="5" s="1"/>
  <c r="AB188" i="5" a="1"/>
  <c r="AB188" i="5" s="1"/>
  <c r="AB13" i="5" a="1"/>
  <c r="AB13" i="5" s="1"/>
  <c r="AB143" i="5" a="1"/>
  <c r="AB143" i="5" s="1"/>
  <c r="AB171" i="5" a="1"/>
  <c r="AB171" i="5" s="1"/>
  <c r="AB95" i="5" a="1"/>
  <c r="AB95" i="5" s="1"/>
  <c r="AB76" i="5" a="1"/>
  <c r="AB76" i="5" s="1"/>
  <c r="AB64" i="5" a="1"/>
  <c r="AB64" i="5" s="1"/>
  <c r="AB48" i="5" a="1"/>
  <c r="AB48" i="5" s="1"/>
  <c r="AB28" i="5" a="1"/>
  <c r="AB28" i="5" s="1"/>
  <c r="AB20" i="5" a="1"/>
  <c r="AB20" i="5" s="1"/>
  <c r="AB128" i="5" a="1"/>
  <c r="AB128" i="5" s="1"/>
  <c r="AB144" i="5" a="1"/>
  <c r="AB144" i="5" s="1"/>
  <c r="AB152" i="5" a="1"/>
  <c r="AB152" i="5" s="1"/>
  <c r="AB172" i="5" a="1"/>
  <c r="AB172" i="5" s="1"/>
  <c r="AB69" i="5" a="1"/>
  <c r="AB69" i="5" s="1"/>
  <c r="AB65" i="5" a="1"/>
  <c r="AB65" i="5" s="1"/>
  <c r="AB41" i="5" a="1"/>
  <c r="AB41" i="5" s="1"/>
  <c r="AB25" i="5" a="1"/>
  <c r="AB25" i="5" s="1"/>
  <c r="AB17" i="5" a="1"/>
  <c r="AB17" i="5" s="1"/>
  <c r="AB103" i="5" a="1"/>
  <c r="AB103" i="5" s="1"/>
  <c r="AB115" i="5" a="1"/>
  <c r="AB115" i="5" s="1"/>
  <c r="AB123" i="5" a="1"/>
  <c r="AB123" i="5" s="1"/>
  <c r="AB147" i="5" a="1"/>
  <c r="AB147" i="5" s="1"/>
  <c r="AB179" i="5" a="1"/>
  <c r="AB179" i="5" s="1"/>
  <c r="AB91" i="5" a="1"/>
  <c r="AB91" i="5" s="1"/>
  <c r="AB87" i="5" a="1"/>
  <c r="AB87" i="5" s="1"/>
  <c r="AB79" i="5" a="1"/>
  <c r="AB79" i="5" s="1"/>
  <c r="AB59" i="5" a="1"/>
  <c r="AB59" i="5" s="1"/>
  <c r="AB100" i="5" a="1"/>
  <c r="AB100" i="5" s="1"/>
  <c r="AB84" i="5" a="1"/>
  <c r="AB84" i="5" s="1"/>
  <c r="AB32" i="5" a="1"/>
  <c r="AB32" i="5" s="1"/>
  <c r="AB97" i="5" a="1"/>
  <c r="AB97" i="5" s="1"/>
  <c r="AB57" i="5" a="1"/>
  <c r="AB57" i="5" s="1"/>
  <c r="AB127" i="5" a="1"/>
  <c r="AB127" i="5" s="1"/>
  <c r="AB135" i="5" a="1"/>
  <c r="AB135" i="5" s="1"/>
  <c r="AB163" i="5" a="1"/>
  <c r="AB163" i="5" s="1"/>
  <c r="AB187" i="5" a="1"/>
  <c r="AB187" i="5" s="1"/>
  <c r="AB99" i="5" a="1"/>
  <c r="AB99" i="5" s="1"/>
  <c r="AB67" i="5" a="1"/>
  <c r="AB67" i="5" s="1"/>
  <c r="AB92" i="5" a="1"/>
  <c r="AB92" i="5" s="1"/>
  <c r="AB40" i="5" a="1"/>
  <c r="AB40" i="5" s="1"/>
  <c r="AB12" i="5" a="1"/>
  <c r="AB12" i="5" s="1"/>
  <c r="AB180" i="5" a="1"/>
  <c r="AB180" i="5" s="1"/>
  <c r="AB85" i="5" a="1"/>
  <c r="AB85" i="5" s="1"/>
  <c r="AB77" i="5" a="1"/>
  <c r="AB77" i="5" s="1"/>
  <c r="AB49" i="5" a="1"/>
  <c r="AB49" i="5" s="1"/>
  <c r="AB151" i="5" a="1"/>
  <c r="AB151" i="5" s="1"/>
  <c r="AB155" i="5" a="1"/>
  <c r="AB155" i="5" s="1"/>
  <c r="AB83" i="5" a="1"/>
  <c r="AB83" i="5" s="1"/>
  <c r="AB51" i="5" a="1"/>
  <c r="AB51" i="5" s="1"/>
  <c r="AB43" i="5" a="1"/>
  <c r="AB43" i="5" s="1"/>
  <c r="AB35" i="5" a="1"/>
  <c r="AB35" i="5" s="1"/>
  <c r="AB23" i="5" a="1"/>
  <c r="AB23" i="5" s="1"/>
  <c r="AB11" i="5" a="1"/>
  <c r="AB11" i="5" s="1"/>
  <c r="AB117" i="5" a="1"/>
  <c r="AB117" i="5" s="1"/>
  <c r="AB149" i="5" a="1"/>
  <c r="AB149" i="5" s="1"/>
  <c r="AB173" i="5" a="1"/>
  <c r="AB173" i="5" s="1"/>
  <c r="AB177" i="5" a="1"/>
  <c r="AB177" i="5" s="1"/>
  <c r="AB96" i="5" a="1"/>
  <c r="AB96" i="5" s="1"/>
  <c r="AB80" i="5" a="1"/>
  <c r="AB80" i="5" s="1"/>
  <c r="AB72" i="5" a="1"/>
  <c r="AB72" i="5" s="1"/>
  <c r="AB164" i="5" a="1"/>
  <c r="AB164" i="5" s="1"/>
  <c r="AB93" i="5" a="1"/>
  <c r="AB93" i="5" s="1"/>
  <c r="AB45" i="5" a="1"/>
  <c r="AB45" i="5" s="1"/>
  <c r="AB33" i="5" a="1"/>
  <c r="AB33" i="5" s="1"/>
  <c r="AB111" i="5" a="1"/>
  <c r="AB111" i="5" s="1"/>
  <c r="AB131" i="5" a="1"/>
  <c r="AB131" i="5" s="1"/>
  <c r="AB183" i="5" a="1"/>
  <c r="AB183" i="5" s="1"/>
  <c r="AB82" i="5" a="1"/>
  <c r="AB82" i="5" s="1"/>
  <c r="AB70" i="5" a="1"/>
  <c r="AB70" i="5" s="1"/>
  <c r="AB54" i="5" a="1"/>
  <c r="AB54" i="5" s="1"/>
  <c r="AB50" i="5" a="1"/>
  <c r="AB50" i="5" s="1"/>
  <c r="AB46" i="5" a="1"/>
  <c r="AB46" i="5" s="1"/>
  <c r="AB34" i="5" a="1"/>
  <c r="AB34" i="5" s="1"/>
  <c r="AB10" i="5" a="1"/>
  <c r="AB10" i="5" s="1"/>
  <c r="AB102" i="5" a="1"/>
  <c r="AB102" i="5" s="1"/>
  <c r="AB118" i="5" a="1"/>
  <c r="AB118" i="5" s="1"/>
  <c r="AB142" i="5" a="1"/>
  <c r="AB142" i="5" s="1"/>
  <c r="AB75" i="5" a="1"/>
  <c r="AB75" i="5" s="1"/>
  <c r="AB39" i="5" a="1"/>
  <c r="AB39" i="5" s="1"/>
  <c r="AB19" i="5" a="1"/>
  <c r="AB19" i="5" s="1"/>
  <c r="AB109" i="5" a="1"/>
  <c r="AB109" i="5" s="1"/>
  <c r="AB113" i="5" a="1"/>
  <c r="AB113" i="5" s="1"/>
  <c r="AB137" i="5" a="1"/>
  <c r="AB137" i="5" s="1"/>
  <c r="AB169" i="5" a="1"/>
  <c r="AB169" i="5" s="1"/>
  <c r="AB185" i="5" a="1"/>
  <c r="AB185" i="5" s="1"/>
  <c r="AB189" i="5" a="1"/>
  <c r="AB189" i="5" s="1"/>
  <c r="AB88" i="5" a="1"/>
  <c r="AB88" i="5" s="1"/>
  <c r="AB68" i="5" a="1"/>
  <c r="AB68" i="5" s="1"/>
  <c r="AB44" i="5" a="1"/>
  <c r="AB44" i="5" s="1"/>
  <c r="AB36" i="5" a="1"/>
  <c r="AB36" i="5" s="1"/>
  <c r="AB120" i="5" a="1"/>
  <c r="AB120" i="5" s="1"/>
  <c r="AB136" i="5" a="1"/>
  <c r="AB136" i="5" s="1"/>
  <c r="AB156" i="5" a="1"/>
  <c r="AB156" i="5" s="1"/>
  <c r="AB168" i="5" a="1"/>
  <c r="AB168" i="5" s="1"/>
  <c r="AB184" i="5" a="1"/>
  <c r="AB184" i="5" s="1"/>
  <c r="AB81" i="5" a="1"/>
  <c r="AB81" i="5" s="1"/>
  <c r="AB29" i="5" a="1"/>
  <c r="AB29" i="5" s="1"/>
  <c r="AB9" i="5" a="1"/>
  <c r="AB9" i="5" s="1"/>
  <c r="AB98" i="5" a="1"/>
  <c r="AB98" i="5" s="1"/>
  <c r="AB86" i="5" a="1"/>
  <c r="AB86" i="5" s="1"/>
  <c r="AB74" i="5" a="1"/>
  <c r="AB74" i="5" s="1"/>
  <c r="AB66" i="5" a="1"/>
  <c r="AB66" i="5" s="1"/>
  <c r="AB58" i="5" a="1"/>
  <c r="AB58" i="5" s="1"/>
  <c r="AB38" i="5" a="1"/>
  <c r="AB38" i="5" s="1"/>
  <c r="AB22" i="5" a="1"/>
  <c r="AB22" i="5" s="1"/>
  <c r="AB18" i="5" a="1"/>
  <c r="AB18" i="5" s="1"/>
  <c r="AB14" i="5" a="1"/>
  <c r="AB14" i="5" s="1"/>
  <c r="AB110" i="5" a="1"/>
  <c r="AB110" i="5" s="1"/>
  <c r="AB63" i="5" a="1"/>
  <c r="AB63" i="5" s="1"/>
  <c r="AB47" i="5" a="1"/>
  <c r="AB47" i="5" s="1"/>
  <c r="AB31" i="5" a="1"/>
  <c r="AB31" i="5" s="1"/>
  <c r="AB121" i="5" a="1"/>
  <c r="AB121" i="5" s="1"/>
  <c r="AB133" i="5" a="1"/>
  <c r="AB133" i="5" s="1"/>
  <c r="AB145" i="5" a="1"/>
  <c r="AB145" i="5" s="1"/>
  <c r="AB153" i="5" a="1"/>
  <c r="AB153" i="5" s="1"/>
  <c r="AB60" i="5" a="1"/>
  <c r="AB60" i="5" s="1"/>
  <c r="AB52" i="5" a="1"/>
  <c r="AB52" i="5" s="1"/>
  <c r="AB112" i="5" a="1"/>
  <c r="AB112" i="5" s="1"/>
  <c r="AB124" i="5" a="1"/>
  <c r="AB124" i="5" s="1"/>
  <c r="AB148" i="5" a="1"/>
  <c r="AB148" i="5" s="1"/>
  <c r="AB176" i="5" a="1"/>
  <c r="AB176" i="5" s="1"/>
  <c r="AB89" i="5" a="1"/>
  <c r="AB89" i="5" s="1"/>
  <c r="AB73" i="5" a="1"/>
  <c r="AB73" i="5" s="1"/>
  <c r="AB107" i="5" a="1"/>
  <c r="AB107" i="5" s="1"/>
  <c r="AB139" i="5" a="1"/>
  <c r="AB139" i="5" s="1"/>
  <c r="AB159" i="5" a="1"/>
  <c r="AB159" i="5" s="1"/>
  <c r="AB167" i="5" a="1"/>
  <c r="AB167" i="5" s="1"/>
  <c r="AB90" i="5" a="1"/>
  <c r="AB90" i="5" s="1"/>
  <c r="AB78" i="5" a="1"/>
  <c r="AB78" i="5" s="1"/>
  <c r="AB42" i="5" a="1"/>
  <c r="AB42" i="5" s="1"/>
  <c r="AB122" i="5" a="1"/>
  <c r="AB122" i="5" s="1"/>
  <c r="AB130" i="5" a="1"/>
  <c r="AB130" i="5" s="1"/>
  <c r="AB71" i="5" a="1"/>
  <c r="AB71" i="5" s="1"/>
  <c r="AB55" i="5" a="1"/>
  <c r="AB55" i="5" s="1"/>
  <c r="AB27" i="5" a="1"/>
  <c r="AB27" i="5" s="1"/>
  <c r="AB15" i="5" a="1"/>
  <c r="AB15" i="5" s="1"/>
  <c r="AB101" i="5" a="1"/>
  <c r="AB101" i="5" s="1"/>
  <c r="AB105" i="5" a="1"/>
  <c r="AB105" i="5" s="1"/>
  <c r="AB125" i="5" a="1"/>
  <c r="AB125" i="5" s="1"/>
  <c r="AB129" i="5" a="1"/>
  <c r="AB129" i="5" s="1"/>
  <c r="AB141" i="5" a="1"/>
  <c r="AB141" i="5" s="1"/>
  <c r="AB157" i="5" a="1"/>
  <c r="AB157" i="5" s="1"/>
  <c r="AB161" i="5" a="1"/>
  <c r="AB161" i="5" s="1"/>
  <c r="AB165" i="5" a="1"/>
  <c r="AB165" i="5" s="1"/>
  <c r="AB181" i="5" a="1"/>
  <c r="AB181" i="5" s="1"/>
  <c r="AB24" i="5" a="1"/>
  <c r="AB24" i="5" s="1"/>
  <c r="AB16" i="5" a="1"/>
  <c r="AB16" i="5" s="1"/>
  <c r="AB104" i="5" a="1"/>
  <c r="AB104" i="5" s="1"/>
  <c r="AB132" i="5" a="1"/>
  <c r="AB132" i="5" s="1"/>
  <c r="AB140" i="5" a="1"/>
  <c r="AB140" i="5" s="1"/>
  <c r="AB61" i="5" a="1"/>
  <c r="AB61" i="5" s="1"/>
  <c r="AB53" i="5" a="1"/>
  <c r="AB53" i="5" s="1"/>
  <c r="AB37" i="5" a="1"/>
  <c r="AB37" i="5" s="1"/>
  <c r="AB21" i="5" a="1"/>
  <c r="AB21" i="5" s="1"/>
  <c r="AB119" i="5" a="1"/>
  <c r="AB119" i="5" s="1"/>
  <c r="AB175" i="5" a="1"/>
  <c r="AB175" i="5" s="1"/>
  <c r="AB94" i="5" a="1"/>
  <c r="AB94" i="5" s="1"/>
  <c r="AB62" i="5" a="1"/>
  <c r="AB62" i="5" s="1"/>
  <c r="AB30" i="5" a="1"/>
  <c r="AB30" i="5" s="1"/>
  <c r="AB26" i="5" a="1"/>
  <c r="AB26" i="5" s="1"/>
  <c r="AB106" i="5" a="1"/>
  <c r="AB106" i="5" s="1"/>
  <c r="AB174" i="5" a="1"/>
  <c r="AB174" i="5" s="1"/>
  <c r="AB186" i="5" a="1"/>
  <c r="AB186" i="5" s="1"/>
  <c r="AB126" i="5" a="1"/>
  <c r="AB126" i="5" s="1"/>
  <c r="AB134" i="5" a="1"/>
  <c r="AB134" i="5" s="1"/>
  <c r="AB138" i="5" a="1"/>
  <c r="AB138" i="5" s="1"/>
  <c r="AB158" i="5" a="1"/>
  <c r="AB158" i="5" s="1"/>
  <c r="AB178" i="5" a="1"/>
  <c r="AB178" i="5" s="1"/>
  <c r="AB154" i="5" a="1"/>
  <c r="AB154" i="5" s="1"/>
  <c r="AB162" i="5" a="1"/>
  <c r="AB162" i="5" s="1"/>
  <c r="AB114" i="5" a="1"/>
  <c r="AB114" i="5" s="1"/>
  <c r="AB146" i="5" a="1"/>
  <c r="AB146" i="5" s="1"/>
  <c r="AB150" i="5" a="1"/>
  <c r="AB150" i="5" s="1"/>
  <c r="AB166" i="5" a="1"/>
  <c r="AB166" i="5" s="1"/>
  <c r="AB170" i="5" a="1"/>
  <c r="AB170" i="5" s="1"/>
  <c r="AB182" i="5" a="1"/>
  <c r="AB182" i="5" s="1"/>
  <c r="E87" i="5" a="1"/>
  <c r="E87" i="5" s="1"/>
  <c r="E133" i="5" a="1"/>
  <c r="E133" i="5" s="1"/>
  <c r="E149" i="5" a="1"/>
  <c r="E149" i="5" s="1"/>
  <c r="E165" i="5" a="1"/>
  <c r="E165" i="5" s="1"/>
  <c r="E181" i="5" a="1"/>
  <c r="E181" i="5" s="1"/>
  <c r="E71" i="5" a="1"/>
  <c r="E71" i="5" s="1"/>
  <c r="E55" i="5" a="1"/>
  <c r="E55" i="5" s="1"/>
  <c r="E43" i="5" a="1"/>
  <c r="E43" i="5" s="1"/>
  <c r="E27" i="5" a="1"/>
  <c r="E27" i="5" s="1"/>
  <c r="E15" i="5" a="1"/>
  <c r="E15" i="5" s="1"/>
  <c r="E117" i="5" a="1"/>
  <c r="E117" i="5" s="1"/>
  <c r="E68" i="5" a="1"/>
  <c r="E68" i="5" s="1"/>
  <c r="E60" i="5" a="1"/>
  <c r="E60" i="5" s="1"/>
  <c r="E52" i="5" a="1"/>
  <c r="E52" i="5" s="1"/>
  <c r="E36" i="5" a="1"/>
  <c r="E36" i="5" s="1"/>
  <c r="E28" i="5" a="1"/>
  <c r="E28" i="5" s="1"/>
  <c r="E95" i="5" a="1"/>
  <c r="E95" i="5" s="1"/>
  <c r="E63" i="5" a="1"/>
  <c r="E63" i="5" s="1"/>
  <c r="E35" i="5" a="1"/>
  <c r="E35" i="5" s="1"/>
  <c r="E19" i="5" a="1"/>
  <c r="E19" i="5" s="1"/>
  <c r="E101" i="5" a="1"/>
  <c r="E101" i="5" s="1"/>
  <c r="E125" i="5" a="1"/>
  <c r="E125" i="5" s="1"/>
  <c r="E141" i="5" a="1"/>
  <c r="E141" i="5" s="1"/>
  <c r="E157" i="5" a="1"/>
  <c r="E157" i="5" s="1"/>
  <c r="E79" i="5" a="1"/>
  <c r="E79" i="5" s="1"/>
  <c r="E47" i="5" a="1"/>
  <c r="E47" i="5" s="1"/>
  <c r="E109" i="5" a="1"/>
  <c r="E109" i="5" s="1"/>
  <c r="E108" i="5" a="1"/>
  <c r="E108" i="5" s="1"/>
  <c r="E116" i="5" a="1"/>
  <c r="E116" i="5" s="1"/>
  <c r="E124" i="5" a="1"/>
  <c r="E124" i="5" s="1"/>
  <c r="E188" i="5" a="1"/>
  <c r="E188" i="5" s="1"/>
  <c r="E148" i="5" a="1"/>
  <c r="E148" i="5" s="1"/>
  <c r="E172" i="5" a="1"/>
  <c r="E172" i="5" s="1"/>
  <c r="E85" i="5" a="1"/>
  <c r="E85" i="5" s="1"/>
  <c r="E81" i="5" a="1"/>
  <c r="E81" i="5" s="1"/>
  <c r="E69" i="5" a="1"/>
  <c r="E69" i="5" s="1"/>
  <c r="E61" i="5" a="1"/>
  <c r="E61" i="5" s="1"/>
  <c r="E53" i="5" a="1"/>
  <c r="E53" i="5" s="1"/>
  <c r="E49" i="5" a="1"/>
  <c r="E49" i="5" s="1"/>
  <c r="E45" i="5" a="1"/>
  <c r="E45" i="5" s="1"/>
  <c r="E37" i="5" a="1"/>
  <c r="E37" i="5" s="1"/>
  <c r="E29" i="5" a="1"/>
  <c r="E29" i="5" s="1"/>
  <c r="E21" i="5" a="1"/>
  <c r="E21" i="5" s="1"/>
  <c r="E76" i="5" a="1"/>
  <c r="E76" i="5" s="1"/>
  <c r="E132" i="5" a="1"/>
  <c r="E132" i="5" s="1"/>
  <c r="E156" i="5" a="1"/>
  <c r="E156" i="5" s="1"/>
  <c r="E164" i="5" a="1"/>
  <c r="E164" i="5" s="1"/>
  <c r="E180" i="5" a="1"/>
  <c r="E180" i="5" s="1"/>
  <c r="E173" i="5" a="1"/>
  <c r="E173" i="5" s="1"/>
  <c r="E189" i="5" a="1"/>
  <c r="E189" i="5" s="1"/>
  <c r="E16" i="5" a="1"/>
  <c r="E16" i="5" s="1"/>
  <c r="E136" i="5" a="1"/>
  <c r="E136" i="5" s="1"/>
  <c r="E89" i="5" a="1"/>
  <c r="E89" i="5" s="1"/>
  <c r="E73" i="5" a="1"/>
  <c r="E73" i="5" s="1"/>
  <c r="E65" i="5" a="1"/>
  <c r="E65" i="5" s="1"/>
  <c r="E107" i="5" a="1"/>
  <c r="E107" i="5" s="1"/>
  <c r="E115" i="5" a="1"/>
  <c r="E115" i="5" s="1"/>
  <c r="E131" i="5" a="1"/>
  <c r="E131" i="5" s="1"/>
  <c r="E44" i="5" a="1"/>
  <c r="E44" i="5" s="1"/>
  <c r="E20" i="5" a="1"/>
  <c r="E20" i="5" s="1"/>
  <c r="E140" i="5" a="1"/>
  <c r="E140" i="5" s="1"/>
  <c r="E97" i="5" a="1"/>
  <c r="E97" i="5" s="1"/>
  <c r="E93" i="5" a="1"/>
  <c r="E93" i="5" s="1"/>
  <c r="E77" i="5" a="1"/>
  <c r="E77" i="5" s="1"/>
  <c r="E57" i="5" a="1"/>
  <c r="E57" i="5" s="1"/>
  <c r="E41" i="5" a="1"/>
  <c r="E41" i="5" s="1"/>
  <c r="E33" i="5" a="1"/>
  <c r="E33" i="5" s="1"/>
  <c r="E25" i="5" a="1"/>
  <c r="E25" i="5" s="1"/>
  <c r="E17" i="5" a="1"/>
  <c r="E17" i="5" s="1"/>
  <c r="E103" i="5" a="1"/>
  <c r="E103" i="5" s="1"/>
  <c r="E111" i="5" a="1"/>
  <c r="E111" i="5" s="1"/>
  <c r="E119" i="5" a="1"/>
  <c r="E119" i="5" s="1"/>
  <c r="E123" i="5" a="1"/>
  <c r="E123" i="5" s="1"/>
  <c r="E139" i="5" a="1"/>
  <c r="E139" i="5" s="1"/>
  <c r="E135" i="5" a="1"/>
  <c r="E135" i="5" s="1"/>
  <c r="E171" i="5" a="1"/>
  <c r="E171" i="5" s="1"/>
  <c r="E83" i="5" a="1"/>
  <c r="E83" i="5" s="1"/>
  <c r="E51" i="5" a="1"/>
  <c r="E51" i="5" s="1"/>
  <c r="E113" i="5" a="1"/>
  <c r="E113" i="5" s="1"/>
  <c r="E121" i="5" a="1"/>
  <c r="E121" i="5" s="1"/>
  <c r="E137" i="5" a="1"/>
  <c r="E137" i="5" s="1"/>
  <c r="E153" i="5" a="1"/>
  <c r="E153" i="5" s="1"/>
  <c r="E169" i="5" a="1"/>
  <c r="E169" i="5" s="1"/>
  <c r="E185" i="5" a="1"/>
  <c r="E185" i="5" s="1"/>
  <c r="E96" i="5" a="1"/>
  <c r="E96" i="5" s="1"/>
  <c r="E80" i="5" a="1"/>
  <c r="E80" i="5" s="1"/>
  <c r="E64" i="5" a="1"/>
  <c r="E64" i="5" s="1"/>
  <c r="E112" i="5" a="1"/>
  <c r="E112" i="5" s="1"/>
  <c r="E144" i="5" a="1"/>
  <c r="E144" i="5" s="1"/>
  <c r="E160" i="5" a="1"/>
  <c r="E160" i="5" s="1"/>
  <c r="E168" i="5" a="1"/>
  <c r="E168" i="5" s="1"/>
  <c r="E184" i="5" a="1"/>
  <c r="E184" i="5" s="1"/>
  <c r="E94" i="5" a="1"/>
  <c r="E94" i="5" s="1"/>
  <c r="E86" i="5" a="1"/>
  <c r="E86" i="5" s="1"/>
  <c r="E78" i="5" a="1"/>
  <c r="E78" i="5" s="1"/>
  <c r="E62" i="5" a="1"/>
  <c r="E62" i="5" s="1"/>
  <c r="E46" i="5" a="1"/>
  <c r="E46" i="5" s="1"/>
  <c r="E30" i="5" a="1"/>
  <c r="E30" i="5" s="1"/>
  <c r="E14" i="5" a="1"/>
  <c r="E14" i="5" s="1"/>
  <c r="E102" i="5" a="1"/>
  <c r="E102" i="5" s="1"/>
  <c r="E110" i="5" a="1"/>
  <c r="E110" i="5" s="1"/>
  <c r="E118" i="5" a="1"/>
  <c r="E118" i="5" s="1"/>
  <c r="E126" i="5" a="1"/>
  <c r="E126" i="5" s="1"/>
  <c r="E150" i="5" a="1"/>
  <c r="E150" i="5" s="1"/>
  <c r="E158" i="5" a="1"/>
  <c r="E158" i="5" s="1"/>
  <c r="E166" i="5" a="1"/>
  <c r="E166" i="5" s="1"/>
  <c r="E182" i="5" a="1"/>
  <c r="E182" i="5" s="1"/>
  <c r="E186" i="5" a="1"/>
  <c r="E186" i="5" s="1"/>
  <c r="E143" i="5" a="1"/>
  <c r="E143" i="5" s="1"/>
  <c r="E159" i="5" a="1"/>
  <c r="E159" i="5" s="1"/>
  <c r="E99" i="5" a="1"/>
  <c r="E99" i="5" s="1"/>
  <c r="E67" i="5" a="1"/>
  <c r="E67" i="5" s="1"/>
  <c r="E31" i="5" a="1"/>
  <c r="E31" i="5" s="1"/>
  <c r="E92" i="5" a="1"/>
  <c r="E92" i="5" s="1"/>
  <c r="E88" i="5" a="1"/>
  <c r="E88" i="5" s="1"/>
  <c r="E84" i="5" a="1"/>
  <c r="E84" i="5" s="1"/>
  <c r="E72" i="5" a="1"/>
  <c r="E72" i="5" s="1"/>
  <c r="E48" i="5" a="1"/>
  <c r="E48" i="5" s="1"/>
  <c r="E40" i="5" a="1"/>
  <c r="E40" i="5" s="1"/>
  <c r="E32" i="5" a="1"/>
  <c r="E32" i="5" s="1"/>
  <c r="E128" i="5" a="1"/>
  <c r="E128" i="5" s="1"/>
  <c r="E152" i="5" a="1"/>
  <c r="E152" i="5" s="1"/>
  <c r="E74" i="5" a="1"/>
  <c r="E74" i="5" s="1"/>
  <c r="E106" i="5" a="1"/>
  <c r="E106" i="5" s="1"/>
  <c r="E114" i="5" a="1"/>
  <c r="E114" i="5" s="1"/>
  <c r="E151" i="5" a="1"/>
  <c r="E151" i="5" s="1"/>
  <c r="E167" i="5" a="1"/>
  <c r="E167" i="5" s="1"/>
  <c r="E175" i="5" a="1"/>
  <c r="E175" i="5" s="1"/>
  <c r="E183" i="5" a="1"/>
  <c r="E183" i="5" s="1"/>
  <c r="E75" i="5" a="1"/>
  <c r="E75" i="5" s="1"/>
  <c r="E105" i="5" a="1"/>
  <c r="E105" i="5" s="1"/>
  <c r="E129" i="5" a="1"/>
  <c r="E129" i="5" s="1"/>
  <c r="E145" i="5" a="1"/>
  <c r="E145" i="5" s="1"/>
  <c r="E161" i="5" a="1"/>
  <c r="E161" i="5" s="1"/>
  <c r="E177" i="5" a="1"/>
  <c r="E177" i="5" s="1"/>
  <c r="E98" i="5" a="1"/>
  <c r="E98" i="5" s="1"/>
  <c r="E90" i="5" a="1"/>
  <c r="E90" i="5" s="1"/>
  <c r="E82" i="5" a="1"/>
  <c r="E82" i="5" s="1"/>
  <c r="E66" i="5" a="1"/>
  <c r="E66" i="5" s="1"/>
  <c r="E127" i="5" a="1"/>
  <c r="E127" i="5" s="1"/>
  <c r="E147" i="5" a="1"/>
  <c r="E147" i="5" s="1"/>
  <c r="E155" i="5" a="1"/>
  <c r="E155" i="5" s="1"/>
  <c r="E163" i="5" a="1"/>
  <c r="E163" i="5" s="1"/>
  <c r="E179" i="5" a="1"/>
  <c r="E179" i="5" s="1"/>
  <c r="E187" i="5" a="1"/>
  <c r="E187" i="5" s="1"/>
  <c r="E91" i="5" a="1"/>
  <c r="E91" i="5" s="1"/>
  <c r="E59" i="5" a="1"/>
  <c r="E59" i="5" s="1"/>
  <c r="E39" i="5" a="1"/>
  <c r="E39" i="5" s="1"/>
  <c r="E23" i="5" a="1"/>
  <c r="E23" i="5" s="1"/>
  <c r="E100" i="5" a="1"/>
  <c r="E100" i="5" s="1"/>
  <c r="E56" i="5" a="1"/>
  <c r="E56" i="5" s="1"/>
  <c r="E24" i="5" a="1"/>
  <c r="E24" i="5" s="1"/>
  <c r="E104" i="5" a="1"/>
  <c r="E104" i="5" s="1"/>
  <c r="E120" i="5" a="1"/>
  <c r="E120" i="5" s="1"/>
  <c r="E176" i="5" a="1"/>
  <c r="E176" i="5" s="1"/>
  <c r="E70" i="5" a="1"/>
  <c r="E70" i="5" s="1"/>
  <c r="E58" i="5" a="1"/>
  <c r="E58" i="5" s="1"/>
  <c r="E54" i="5" a="1"/>
  <c r="E54" i="5" s="1"/>
  <c r="E50" i="5" a="1"/>
  <c r="E50" i="5" s="1"/>
  <c r="E42" i="5" a="1"/>
  <c r="E42" i="5" s="1"/>
  <c r="E38" i="5" a="1"/>
  <c r="E38" i="5" s="1"/>
  <c r="E34" i="5" a="1"/>
  <c r="E34" i="5" s="1"/>
  <c r="E26" i="5" a="1"/>
  <c r="E26" i="5" s="1"/>
  <c r="E22" i="5" a="1"/>
  <c r="E22" i="5" s="1"/>
  <c r="E18" i="5" a="1"/>
  <c r="E18" i="5" s="1"/>
  <c r="E122" i="5" a="1"/>
  <c r="E122" i="5" s="1"/>
  <c r="E130" i="5" a="1"/>
  <c r="E130" i="5" s="1"/>
  <c r="E134" i="5" a="1"/>
  <c r="E134" i="5" s="1"/>
  <c r="E138" i="5" a="1"/>
  <c r="E138" i="5" s="1"/>
  <c r="E142" i="5" a="1"/>
  <c r="E142" i="5" s="1"/>
  <c r="E154" i="5" a="1"/>
  <c r="E154" i="5" s="1"/>
  <c r="E174" i="5" a="1"/>
  <c r="E174" i="5" s="1"/>
  <c r="E178" i="5" a="1"/>
  <c r="E178" i="5" s="1"/>
  <c r="E162" i="5" a="1"/>
  <c r="E162" i="5" s="1"/>
  <c r="E170" i="5" a="1"/>
  <c r="E170" i="5" s="1"/>
  <c r="E146" i="5" a="1"/>
  <c r="E146" i="5" s="1"/>
  <c r="E12" i="5" a="1"/>
  <c r="E12" i="5" s="1"/>
  <c r="E9" i="5" a="1"/>
  <c r="E9" i="5" s="1"/>
  <c r="E13" i="5" a="1"/>
  <c r="E13" i="5" s="1"/>
  <c r="E11" i="5" a="1"/>
  <c r="E11" i="5" s="1"/>
  <c r="E10" i="5" a="1"/>
  <c r="E10" i="5" s="1"/>
  <c r="G55" i="5" a="1"/>
  <c r="G55" i="5" s="1"/>
  <c r="G117" i="5" a="1"/>
  <c r="G117" i="5" s="1"/>
  <c r="G173" i="5" a="1"/>
  <c r="G173" i="5" s="1"/>
  <c r="G95" i="5" a="1"/>
  <c r="G95" i="5" s="1"/>
  <c r="G79" i="5" a="1"/>
  <c r="G79" i="5" s="1"/>
  <c r="G63" i="5" a="1"/>
  <c r="G63" i="5" s="1"/>
  <c r="G47" i="5" a="1"/>
  <c r="G47" i="5" s="1"/>
  <c r="G35" i="5" a="1"/>
  <c r="G35" i="5" s="1"/>
  <c r="G19" i="5" a="1"/>
  <c r="G19" i="5" s="1"/>
  <c r="G101" i="5" a="1"/>
  <c r="G101" i="5" s="1"/>
  <c r="G157" i="5" a="1"/>
  <c r="G157" i="5" s="1"/>
  <c r="G189" i="5" a="1"/>
  <c r="G189" i="5" s="1"/>
  <c r="G116" i="5" a="1"/>
  <c r="G116" i="5" s="1"/>
  <c r="G124" i="5" a="1"/>
  <c r="G124" i="5" s="1"/>
  <c r="G132" i="5" a="1"/>
  <c r="G132" i="5" s="1"/>
  <c r="G109" i="5" a="1"/>
  <c r="G109" i="5" s="1"/>
  <c r="G125" i="5" a="1"/>
  <c r="G125" i="5" s="1"/>
  <c r="G141" i="5" a="1"/>
  <c r="G141" i="5" s="1"/>
  <c r="G149" i="5" a="1"/>
  <c r="G149" i="5" s="1"/>
  <c r="G165" i="5" a="1"/>
  <c r="G165" i="5" s="1"/>
  <c r="G87" i="5" a="1"/>
  <c r="G87" i="5" s="1"/>
  <c r="G71" i="5" a="1"/>
  <c r="G71" i="5" s="1"/>
  <c r="G43" i="5" a="1"/>
  <c r="G43" i="5" s="1"/>
  <c r="G27" i="5" a="1"/>
  <c r="G27" i="5" s="1"/>
  <c r="G15" i="5" a="1"/>
  <c r="G15" i="5" s="1"/>
  <c r="G133" i="5" a="1"/>
  <c r="G133" i="5" s="1"/>
  <c r="G181" i="5" a="1"/>
  <c r="G181" i="5" s="1"/>
  <c r="G68" i="5" a="1"/>
  <c r="G68" i="5" s="1"/>
  <c r="G52" i="5" a="1"/>
  <c r="G52" i="5" s="1"/>
  <c r="G36" i="5" a="1"/>
  <c r="G36" i="5" s="1"/>
  <c r="G20" i="5" a="1"/>
  <c r="G20" i="5" s="1"/>
  <c r="G136" i="5" a="1"/>
  <c r="G136" i="5" s="1"/>
  <c r="G140" i="5" a="1"/>
  <c r="G140" i="5" s="1"/>
  <c r="G172" i="5" a="1"/>
  <c r="G172" i="5" s="1"/>
  <c r="G188" i="5" a="1"/>
  <c r="G188" i="5" s="1"/>
  <c r="G44" i="5" a="1"/>
  <c r="G44" i="5" s="1"/>
  <c r="G108" i="5" a="1"/>
  <c r="G108" i="5" s="1"/>
  <c r="G156" i="5" a="1"/>
  <c r="G156" i="5" s="1"/>
  <c r="G164" i="5" a="1"/>
  <c r="G164" i="5" s="1"/>
  <c r="G97" i="5" a="1"/>
  <c r="G97" i="5" s="1"/>
  <c r="G93" i="5" a="1"/>
  <c r="G93" i="5" s="1"/>
  <c r="G89" i="5" a="1"/>
  <c r="G89" i="5" s="1"/>
  <c r="G73" i="5" a="1"/>
  <c r="G73" i="5" s="1"/>
  <c r="G57" i="5" a="1"/>
  <c r="G57" i="5" s="1"/>
  <c r="G41" i="5" a="1"/>
  <c r="G41" i="5" s="1"/>
  <c r="G33" i="5" a="1"/>
  <c r="G33" i="5" s="1"/>
  <c r="G25" i="5" a="1"/>
  <c r="G25" i="5" s="1"/>
  <c r="G107" i="5" a="1"/>
  <c r="G107" i="5" s="1"/>
  <c r="G115" i="5" a="1"/>
  <c r="G115" i="5" s="1"/>
  <c r="G60" i="5" a="1"/>
  <c r="G60" i="5" s="1"/>
  <c r="G180" i="5" a="1"/>
  <c r="G180" i="5" s="1"/>
  <c r="G85" i="5" a="1"/>
  <c r="G85" i="5" s="1"/>
  <c r="G61" i="5" a="1"/>
  <c r="G61" i="5" s="1"/>
  <c r="G53" i="5" a="1"/>
  <c r="G53" i="5" s="1"/>
  <c r="G45" i="5" a="1"/>
  <c r="G45" i="5" s="1"/>
  <c r="G29" i="5" a="1"/>
  <c r="G29" i="5" s="1"/>
  <c r="G21" i="5" a="1"/>
  <c r="G21" i="5" s="1"/>
  <c r="G17" i="5" a="1"/>
  <c r="G17" i="5" s="1"/>
  <c r="G76" i="5" a="1"/>
  <c r="G76" i="5" s="1"/>
  <c r="G28" i="5" a="1"/>
  <c r="G28" i="5" s="1"/>
  <c r="G77" i="5" a="1"/>
  <c r="G77" i="5" s="1"/>
  <c r="G69" i="5" a="1"/>
  <c r="G69" i="5" s="1"/>
  <c r="G49" i="5" a="1"/>
  <c r="G49" i="5" s="1"/>
  <c r="G37" i="5" a="1"/>
  <c r="G37" i="5" s="1"/>
  <c r="G119" i="5" a="1"/>
  <c r="G119" i="5" s="1"/>
  <c r="G16" i="5" a="1"/>
  <c r="G16" i="5" s="1"/>
  <c r="G148" i="5" a="1"/>
  <c r="G148" i="5" s="1"/>
  <c r="G81" i="5" a="1"/>
  <c r="G81" i="5" s="1"/>
  <c r="G65" i="5" a="1"/>
  <c r="G65" i="5" s="1"/>
  <c r="G103" i="5" a="1"/>
  <c r="G103" i="5" s="1"/>
  <c r="G111" i="5" a="1"/>
  <c r="G111" i="5" s="1"/>
  <c r="G135" i="5" a="1"/>
  <c r="G135" i="5" s="1"/>
  <c r="G139" i="5" a="1"/>
  <c r="G139" i="5" s="1"/>
  <c r="G151" i="5" a="1"/>
  <c r="G151" i="5" s="1"/>
  <c r="G159" i="5" a="1"/>
  <c r="G159" i="5" s="1"/>
  <c r="G167" i="5" a="1"/>
  <c r="G167" i="5" s="1"/>
  <c r="G175" i="5" a="1"/>
  <c r="G175" i="5" s="1"/>
  <c r="G183" i="5" a="1"/>
  <c r="G183" i="5" s="1"/>
  <c r="G99" i="5" a="1"/>
  <c r="G99" i="5" s="1"/>
  <c r="G67" i="5" a="1"/>
  <c r="G67" i="5" s="1"/>
  <c r="G105" i="5" a="1"/>
  <c r="G105" i="5" s="1"/>
  <c r="G145" i="5" a="1"/>
  <c r="G145" i="5" s="1"/>
  <c r="G161" i="5" a="1"/>
  <c r="G161" i="5" s="1"/>
  <c r="G185" i="5" a="1"/>
  <c r="G185" i="5" s="1"/>
  <c r="G100" i="5" a="1"/>
  <c r="G100" i="5" s="1"/>
  <c r="G92" i="5" a="1"/>
  <c r="G92" i="5" s="1"/>
  <c r="G72" i="5" a="1"/>
  <c r="G72" i="5" s="1"/>
  <c r="G48" i="5" a="1"/>
  <c r="G48" i="5" s="1"/>
  <c r="G32" i="5" a="1"/>
  <c r="G32" i="5" s="1"/>
  <c r="G104" i="5" a="1"/>
  <c r="G104" i="5" s="1"/>
  <c r="G120" i="5" a="1"/>
  <c r="G120" i="5" s="1"/>
  <c r="G98" i="5" a="1"/>
  <c r="G98" i="5" s="1"/>
  <c r="G82" i="5" a="1"/>
  <c r="G82" i="5" s="1"/>
  <c r="G78" i="5" a="1"/>
  <c r="G78" i="5" s="1"/>
  <c r="G74" i="5" a="1"/>
  <c r="G74" i="5" s="1"/>
  <c r="G70" i="5" a="1"/>
  <c r="G70" i="5" s="1"/>
  <c r="G38" i="5" a="1"/>
  <c r="G38" i="5" s="1"/>
  <c r="G102" i="5" a="1"/>
  <c r="G102" i="5" s="1"/>
  <c r="G118" i="5" a="1"/>
  <c r="G118" i="5" s="1"/>
  <c r="G126" i="5" a="1"/>
  <c r="G126" i="5" s="1"/>
  <c r="G131" i="5" a="1"/>
  <c r="G131" i="5" s="1"/>
  <c r="G147" i="5" a="1"/>
  <c r="G147" i="5" s="1"/>
  <c r="G163" i="5" a="1"/>
  <c r="G163" i="5" s="1"/>
  <c r="G179" i="5" a="1"/>
  <c r="G179" i="5" s="1"/>
  <c r="G91" i="5" a="1"/>
  <c r="G91" i="5" s="1"/>
  <c r="G75" i="5" a="1"/>
  <c r="G75" i="5" s="1"/>
  <c r="G59" i="5" a="1"/>
  <c r="G59" i="5" s="1"/>
  <c r="G153" i="5" a="1"/>
  <c r="G153" i="5" s="1"/>
  <c r="G177" i="5" a="1"/>
  <c r="G177" i="5" s="1"/>
  <c r="G96" i="5" a="1"/>
  <c r="G96" i="5" s="1"/>
  <c r="G84" i="5" a="1"/>
  <c r="G84" i="5" s="1"/>
  <c r="G64" i="5" a="1"/>
  <c r="G64" i="5" s="1"/>
  <c r="G56" i="5" a="1"/>
  <c r="G56" i="5" s="1"/>
  <c r="G40" i="5" a="1"/>
  <c r="G40" i="5" s="1"/>
  <c r="G24" i="5" a="1"/>
  <c r="G24" i="5" s="1"/>
  <c r="G152" i="5" a="1"/>
  <c r="G152" i="5" s="1"/>
  <c r="G168" i="5" a="1"/>
  <c r="G168" i="5" s="1"/>
  <c r="G184" i="5" a="1"/>
  <c r="G184" i="5" s="1"/>
  <c r="G90" i="5" a="1"/>
  <c r="G90" i="5" s="1"/>
  <c r="G66" i="5" a="1"/>
  <c r="G66" i="5" s="1"/>
  <c r="G58" i="5" a="1"/>
  <c r="G58" i="5" s="1"/>
  <c r="G54" i="5" a="1"/>
  <c r="G54" i="5" s="1"/>
  <c r="G50" i="5" a="1"/>
  <c r="G50" i="5" s="1"/>
  <c r="G46" i="5" a="1"/>
  <c r="G46" i="5" s="1"/>
  <c r="G42" i="5" a="1"/>
  <c r="G42" i="5" s="1"/>
  <c r="G34" i="5" a="1"/>
  <c r="G34" i="5" s="1"/>
  <c r="G26" i="5" a="1"/>
  <c r="G26" i="5" s="1"/>
  <c r="G18" i="5" a="1"/>
  <c r="G18" i="5" s="1"/>
  <c r="G14" i="5" a="1"/>
  <c r="G14" i="5" s="1"/>
  <c r="G110" i="5" a="1"/>
  <c r="G110" i="5" s="1"/>
  <c r="G114" i="5" a="1"/>
  <c r="G114" i="5" s="1"/>
  <c r="G186" i="5" a="1"/>
  <c r="G186" i="5" s="1"/>
  <c r="G127" i="5" a="1"/>
  <c r="G127" i="5" s="1"/>
  <c r="G143" i="5" a="1"/>
  <c r="G143" i="5" s="1"/>
  <c r="G171" i="5" a="1"/>
  <c r="G171" i="5" s="1"/>
  <c r="G187" i="5" a="1"/>
  <c r="G187" i="5" s="1"/>
  <c r="G83" i="5" a="1"/>
  <c r="G83" i="5" s="1"/>
  <c r="G39" i="5" a="1"/>
  <c r="G39" i="5" s="1"/>
  <c r="G23" i="5" a="1"/>
  <c r="G23" i="5" s="1"/>
  <c r="G129" i="5" a="1"/>
  <c r="G129" i="5" s="1"/>
  <c r="G137" i="5" a="1"/>
  <c r="G137" i="5" s="1"/>
  <c r="G88" i="5" a="1"/>
  <c r="G88" i="5" s="1"/>
  <c r="G80" i="5" a="1"/>
  <c r="G80" i="5" s="1"/>
  <c r="G94" i="5" a="1"/>
  <c r="G94" i="5" s="1"/>
  <c r="G106" i="5" a="1"/>
  <c r="G106" i="5" s="1"/>
  <c r="G122" i="5" a="1"/>
  <c r="G122" i="5" s="1"/>
  <c r="G123" i="5" a="1"/>
  <c r="G123" i="5" s="1"/>
  <c r="G155" i="5" a="1"/>
  <c r="G155" i="5" s="1"/>
  <c r="G51" i="5" a="1"/>
  <c r="G51" i="5" s="1"/>
  <c r="G31" i="5" a="1"/>
  <c r="G31" i="5" s="1"/>
  <c r="G113" i="5" a="1"/>
  <c r="G113" i="5" s="1"/>
  <c r="G121" i="5" a="1"/>
  <c r="G121" i="5" s="1"/>
  <c r="G169" i="5" a="1"/>
  <c r="G169" i="5" s="1"/>
  <c r="G112" i="5" a="1"/>
  <c r="G112" i="5" s="1"/>
  <c r="G128" i="5" a="1"/>
  <c r="G128" i="5" s="1"/>
  <c r="G144" i="5" a="1"/>
  <c r="G144" i="5" s="1"/>
  <c r="G160" i="5" a="1"/>
  <c r="G160" i="5" s="1"/>
  <c r="G176" i="5" a="1"/>
  <c r="G176" i="5" s="1"/>
  <c r="G86" i="5" a="1"/>
  <c r="G86" i="5" s="1"/>
  <c r="G62" i="5" a="1"/>
  <c r="G62" i="5" s="1"/>
  <c r="G30" i="5" a="1"/>
  <c r="G30" i="5" s="1"/>
  <c r="G22" i="5" a="1"/>
  <c r="G22" i="5" s="1"/>
  <c r="G134" i="5" a="1"/>
  <c r="G134" i="5" s="1"/>
  <c r="G150" i="5" a="1"/>
  <c r="G150" i="5" s="1"/>
  <c r="G158" i="5" a="1"/>
  <c r="G158" i="5" s="1"/>
  <c r="G166" i="5" a="1"/>
  <c r="G166" i="5" s="1"/>
  <c r="G174" i="5" a="1"/>
  <c r="G174" i="5" s="1"/>
  <c r="G182" i="5" a="1"/>
  <c r="G182" i="5" s="1"/>
  <c r="G146" i="5" a="1"/>
  <c r="G146" i="5" s="1"/>
  <c r="G154" i="5" a="1"/>
  <c r="G154" i="5" s="1"/>
  <c r="G130" i="5" a="1"/>
  <c r="G130" i="5" s="1"/>
  <c r="G142" i="5" a="1"/>
  <c r="G142" i="5" s="1"/>
  <c r="G178" i="5" a="1"/>
  <c r="G178" i="5" s="1"/>
  <c r="G138" i="5" a="1"/>
  <c r="G138" i="5" s="1"/>
  <c r="G162" i="5" a="1"/>
  <c r="G162" i="5" s="1"/>
  <c r="G170" i="5" a="1"/>
  <c r="G170" i="5" s="1"/>
  <c r="G11" i="5" a="1"/>
  <c r="G11" i="5" s="1"/>
  <c r="G12" i="5" a="1"/>
  <c r="G12" i="5" s="1"/>
  <c r="G13" i="5" a="1"/>
  <c r="G13" i="5" s="1"/>
  <c r="G9" i="5" a="1"/>
  <c r="G9" i="5" s="1"/>
  <c r="G10" i="5" a="1"/>
  <c r="G10" i="5" s="1"/>
  <c r="F79" i="5" a="1"/>
  <c r="F79" i="5" s="1"/>
  <c r="F109" i="5" a="1"/>
  <c r="F109" i="5" s="1"/>
  <c r="F133" i="5" a="1"/>
  <c r="F133" i="5" s="1"/>
  <c r="F157" i="5" a="1"/>
  <c r="F157" i="5" s="1"/>
  <c r="F181" i="5" a="1"/>
  <c r="F181" i="5" s="1"/>
  <c r="F95" i="5" a="1"/>
  <c r="F95" i="5" s="1"/>
  <c r="F63" i="5" a="1"/>
  <c r="F63" i="5" s="1"/>
  <c r="F47" i="5" a="1"/>
  <c r="F47" i="5" s="1"/>
  <c r="F19" i="5" a="1"/>
  <c r="F19" i="5" s="1"/>
  <c r="F101" i="5" a="1"/>
  <c r="F101" i="5" s="1"/>
  <c r="F173" i="5" a="1"/>
  <c r="F173" i="5" s="1"/>
  <c r="F76" i="5" a="1"/>
  <c r="F76" i="5" s="1"/>
  <c r="F44" i="5" a="1"/>
  <c r="F44" i="5" s="1"/>
  <c r="F16" i="5" a="1"/>
  <c r="F16" i="5" s="1"/>
  <c r="F108" i="5" a="1"/>
  <c r="F108" i="5" s="1"/>
  <c r="F43" i="5" a="1"/>
  <c r="F43" i="5" s="1"/>
  <c r="F35" i="5" a="1"/>
  <c r="F35" i="5" s="1"/>
  <c r="F117" i="5" a="1"/>
  <c r="F117" i="5" s="1"/>
  <c r="F87" i="5" a="1"/>
  <c r="F87" i="5" s="1"/>
  <c r="F71" i="5" a="1"/>
  <c r="F71" i="5" s="1"/>
  <c r="F55" i="5" a="1"/>
  <c r="F55" i="5" s="1"/>
  <c r="F27" i="5" a="1"/>
  <c r="F27" i="5" s="1"/>
  <c r="F15" i="5" a="1"/>
  <c r="F15" i="5" s="1"/>
  <c r="F125" i="5" a="1"/>
  <c r="F125" i="5" s="1"/>
  <c r="J125" i="5" s="1"/>
  <c r="F141" i="5" a="1"/>
  <c r="F141" i="5" s="1"/>
  <c r="J141" i="5" s="1"/>
  <c r="F149" i="5" a="1"/>
  <c r="F149" i="5" s="1"/>
  <c r="F165" i="5" a="1"/>
  <c r="F165" i="5" s="1"/>
  <c r="F36" i="5" a="1"/>
  <c r="F36" i="5" s="1"/>
  <c r="F136" i="5" a="1"/>
  <c r="F136" i="5" s="1"/>
  <c r="F189" i="5" a="1"/>
  <c r="F189" i="5" s="1"/>
  <c r="F28" i="5" a="1"/>
  <c r="F28" i="5" s="1"/>
  <c r="F140" i="5" a="1"/>
  <c r="F140" i="5" s="1"/>
  <c r="F156" i="5" a="1"/>
  <c r="F156" i="5" s="1"/>
  <c r="F180" i="5" a="1"/>
  <c r="F180" i="5" s="1"/>
  <c r="J180" i="5" s="1"/>
  <c r="X180" i="5" s="1"/>
  <c r="F97" i="5" a="1"/>
  <c r="F97" i="5" s="1"/>
  <c r="F89" i="5" a="1"/>
  <c r="F89" i="5" s="1"/>
  <c r="F81" i="5" a="1"/>
  <c r="F81" i="5" s="1"/>
  <c r="F73" i="5" a="1"/>
  <c r="F73" i="5" s="1"/>
  <c r="F65" i="5" a="1"/>
  <c r="F65" i="5" s="1"/>
  <c r="F57" i="5" a="1"/>
  <c r="F57" i="5" s="1"/>
  <c r="F41" i="5" a="1"/>
  <c r="F41" i="5" s="1"/>
  <c r="F25" i="5" a="1"/>
  <c r="F25" i="5" s="1"/>
  <c r="J25" i="5" s="1"/>
  <c r="Q25" i="5" s="1"/>
  <c r="F103" i="5" a="1"/>
  <c r="F103" i="5" s="1"/>
  <c r="F107" i="5" a="1"/>
  <c r="F107" i="5" s="1"/>
  <c r="F119" i="5" a="1"/>
  <c r="F119" i="5" s="1"/>
  <c r="F68" i="5" a="1"/>
  <c r="F68" i="5" s="1"/>
  <c r="F52" i="5" a="1"/>
  <c r="F52" i="5" s="1"/>
  <c r="F116" i="5" a="1"/>
  <c r="F116" i="5" s="1"/>
  <c r="F188" i="5" a="1"/>
  <c r="F188" i="5" s="1"/>
  <c r="F20" i="5" a="1"/>
  <c r="F20" i="5" s="1"/>
  <c r="J20" i="5" s="1"/>
  <c r="X20" i="5" s="1"/>
  <c r="F132" i="5" a="1"/>
  <c r="F132" i="5" s="1"/>
  <c r="F148" i="5" a="1"/>
  <c r="F148" i="5" s="1"/>
  <c r="F93" i="5" a="1"/>
  <c r="F93" i="5" s="1"/>
  <c r="F85" i="5" a="1"/>
  <c r="F85" i="5" s="1"/>
  <c r="F77" i="5" a="1"/>
  <c r="F77" i="5" s="1"/>
  <c r="F69" i="5" a="1"/>
  <c r="F69" i="5" s="1"/>
  <c r="F37" i="5" a="1"/>
  <c r="F37" i="5" s="1"/>
  <c r="F111" i="5" a="1"/>
  <c r="F111" i="5" s="1"/>
  <c r="F135" i="5" a="1"/>
  <c r="F135" i="5" s="1"/>
  <c r="F60" i="5" a="1"/>
  <c r="F60" i="5" s="1"/>
  <c r="F124" i="5" a="1"/>
  <c r="F124" i="5" s="1"/>
  <c r="F164" i="5" a="1"/>
  <c r="F164" i="5" s="1"/>
  <c r="F172" i="5" a="1"/>
  <c r="F172" i="5" s="1"/>
  <c r="F61" i="5" a="1"/>
  <c r="F61" i="5" s="1"/>
  <c r="F53" i="5" a="1"/>
  <c r="F53" i="5" s="1"/>
  <c r="F49" i="5" a="1"/>
  <c r="F49" i="5" s="1"/>
  <c r="F45" i="5" a="1"/>
  <c r="F45" i="5" s="1"/>
  <c r="F33" i="5" a="1"/>
  <c r="F33" i="5" s="1"/>
  <c r="F29" i="5" a="1"/>
  <c r="F29" i="5" s="1"/>
  <c r="F21" i="5" a="1"/>
  <c r="F21" i="5" s="1"/>
  <c r="F17" i="5" a="1"/>
  <c r="F17" i="5" s="1"/>
  <c r="F115" i="5" a="1"/>
  <c r="F115" i="5" s="1"/>
  <c r="F127" i="5" a="1"/>
  <c r="F127" i="5" s="1"/>
  <c r="F131" i="5" a="1"/>
  <c r="F131" i="5" s="1"/>
  <c r="F143" i="5" a="1"/>
  <c r="F143" i="5" s="1"/>
  <c r="F147" i="5" a="1"/>
  <c r="F147" i="5" s="1"/>
  <c r="F163" i="5" a="1"/>
  <c r="F163" i="5" s="1"/>
  <c r="F179" i="5" a="1"/>
  <c r="F179" i="5" s="1"/>
  <c r="F91" i="5" a="1"/>
  <c r="F91" i="5" s="1"/>
  <c r="F59" i="5" a="1"/>
  <c r="F59" i="5" s="1"/>
  <c r="F105" i="5" a="1"/>
  <c r="F105" i="5" s="1"/>
  <c r="F129" i="5" a="1"/>
  <c r="F129" i="5" s="1"/>
  <c r="F169" i="5" a="1"/>
  <c r="F169" i="5" s="1"/>
  <c r="F92" i="5" a="1"/>
  <c r="F92" i="5" s="1"/>
  <c r="F88" i="5" a="1"/>
  <c r="F88" i="5" s="1"/>
  <c r="J88" i="5" s="1"/>
  <c r="X88" i="5" s="1"/>
  <c r="F84" i="5" a="1"/>
  <c r="F84" i="5" s="1"/>
  <c r="J84" i="5" s="1"/>
  <c r="Q84" i="5" s="1"/>
  <c r="F98" i="5" a="1"/>
  <c r="F98" i="5" s="1"/>
  <c r="F90" i="5" a="1"/>
  <c r="F90" i="5" s="1"/>
  <c r="F82" i="5" a="1"/>
  <c r="F82" i="5" s="1"/>
  <c r="F66" i="5" a="1"/>
  <c r="F66" i="5" s="1"/>
  <c r="F122" i="5" a="1"/>
  <c r="F122" i="5" s="1"/>
  <c r="F138" i="5" a="1"/>
  <c r="F138" i="5" s="1"/>
  <c r="F174" i="5" a="1"/>
  <c r="F174" i="5" s="1"/>
  <c r="F171" i="5" a="1"/>
  <c r="F171" i="5" s="1"/>
  <c r="J171" i="5" s="1"/>
  <c r="Q171" i="5" s="1"/>
  <c r="F187" i="5" a="1"/>
  <c r="F187" i="5" s="1"/>
  <c r="F99" i="5" a="1"/>
  <c r="F99" i="5" s="1"/>
  <c r="F67" i="5" a="1"/>
  <c r="F67" i="5" s="1"/>
  <c r="F39" i="5" a="1"/>
  <c r="F39" i="5" s="1"/>
  <c r="F23" i="5" a="1"/>
  <c r="F23" i="5" s="1"/>
  <c r="F145" i="5" a="1"/>
  <c r="F145" i="5" s="1"/>
  <c r="F161" i="5" a="1"/>
  <c r="F161" i="5" s="1"/>
  <c r="F185" i="5" a="1"/>
  <c r="F185" i="5" s="1"/>
  <c r="F100" i="5" a="1"/>
  <c r="F100" i="5" s="1"/>
  <c r="F96" i="5" a="1"/>
  <c r="F96" i="5" s="1"/>
  <c r="F64" i="5" a="1"/>
  <c r="F64" i="5" s="1"/>
  <c r="F104" i="5" a="1"/>
  <c r="F104" i="5" s="1"/>
  <c r="F144" i="5" a="1"/>
  <c r="F144" i="5" s="1"/>
  <c r="F160" i="5" a="1"/>
  <c r="F160" i="5" s="1"/>
  <c r="F176" i="5" a="1"/>
  <c r="F176" i="5" s="1"/>
  <c r="F102" i="5" a="1"/>
  <c r="F102" i="5" s="1"/>
  <c r="F126" i="5" a="1"/>
  <c r="F126" i="5" s="1"/>
  <c r="F134" i="5" a="1"/>
  <c r="F134" i="5" s="1"/>
  <c r="F142" i="5" a="1"/>
  <c r="F142" i="5" s="1"/>
  <c r="F150" i="5" a="1"/>
  <c r="F150" i="5" s="1"/>
  <c r="F166" i="5" a="1"/>
  <c r="F166" i="5" s="1"/>
  <c r="F182" i="5" a="1"/>
  <c r="F182" i="5" s="1"/>
  <c r="F123" i="5" a="1"/>
  <c r="F123" i="5" s="1"/>
  <c r="F155" i="5" a="1"/>
  <c r="F155" i="5" s="1"/>
  <c r="F113" i="5" a="1"/>
  <c r="F113" i="5" s="1"/>
  <c r="F153" i="5" a="1"/>
  <c r="F153" i="5" s="1"/>
  <c r="F177" i="5" a="1"/>
  <c r="F177" i="5" s="1"/>
  <c r="F72" i="5" a="1"/>
  <c r="F72" i="5" s="1"/>
  <c r="F56" i="5" a="1"/>
  <c r="F56" i="5" s="1"/>
  <c r="F40" i="5" a="1"/>
  <c r="F40" i="5" s="1"/>
  <c r="F24" i="5" a="1"/>
  <c r="F24" i="5" s="1"/>
  <c r="F112" i="5" a="1"/>
  <c r="F112" i="5" s="1"/>
  <c r="F120" i="5" a="1"/>
  <c r="F120" i="5" s="1"/>
  <c r="F128" i="5" a="1"/>
  <c r="F128" i="5" s="1"/>
  <c r="F168" i="5" a="1"/>
  <c r="F168" i="5" s="1"/>
  <c r="F86" i="5" a="1"/>
  <c r="F86" i="5" s="1"/>
  <c r="F70" i="5" a="1"/>
  <c r="F70" i="5" s="1"/>
  <c r="F62" i="5" a="1"/>
  <c r="F62" i="5" s="1"/>
  <c r="F58" i="5" a="1"/>
  <c r="F58" i="5" s="1"/>
  <c r="F54" i="5" a="1"/>
  <c r="F54" i="5" s="1"/>
  <c r="F50" i="5" a="1"/>
  <c r="F50" i="5" s="1"/>
  <c r="F46" i="5" a="1"/>
  <c r="F46" i="5" s="1"/>
  <c r="F42" i="5" a="1"/>
  <c r="F42" i="5" s="1"/>
  <c r="F38" i="5" a="1"/>
  <c r="F38" i="5" s="1"/>
  <c r="F34" i="5" a="1"/>
  <c r="F34" i="5" s="1"/>
  <c r="F30" i="5" a="1"/>
  <c r="F30" i="5" s="1"/>
  <c r="F26" i="5" a="1"/>
  <c r="F26" i="5" s="1"/>
  <c r="F22" i="5" a="1"/>
  <c r="F22" i="5" s="1"/>
  <c r="F18" i="5" a="1"/>
  <c r="F18" i="5" s="1"/>
  <c r="F14" i="5" a="1"/>
  <c r="F14" i="5" s="1"/>
  <c r="F10" i="5" a="1"/>
  <c r="F10" i="5" s="1"/>
  <c r="F114" i="5" a="1"/>
  <c r="F114" i="5" s="1"/>
  <c r="F118" i="5" a="1"/>
  <c r="F118" i="5" s="1"/>
  <c r="F139" i="5" a="1"/>
  <c r="F139" i="5" s="1"/>
  <c r="F151" i="5" a="1"/>
  <c r="F151" i="5" s="1"/>
  <c r="F159" i="5" a="1"/>
  <c r="F159" i="5" s="1"/>
  <c r="F167" i="5" a="1"/>
  <c r="F167" i="5" s="1"/>
  <c r="F175" i="5" a="1"/>
  <c r="F175" i="5" s="1"/>
  <c r="F183" i="5" a="1"/>
  <c r="F183" i="5" s="1"/>
  <c r="F83" i="5" a="1"/>
  <c r="F83" i="5" s="1"/>
  <c r="F75" i="5" a="1"/>
  <c r="F75" i="5" s="1"/>
  <c r="F51" i="5" a="1"/>
  <c r="F51" i="5" s="1"/>
  <c r="J51" i="5" s="1"/>
  <c r="X51" i="5" s="1"/>
  <c r="F31" i="5" a="1"/>
  <c r="F31" i="5" s="1"/>
  <c r="F121" i="5" a="1"/>
  <c r="F121" i="5" s="1"/>
  <c r="F137" i="5" a="1"/>
  <c r="F137" i="5" s="1"/>
  <c r="F80" i="5" a="1"/>
  <c r="F80" i="5" s="1"/>
  <c r="F48" i="5" a="1"/>
  <c r="F48" i="5" s="1"/>
  <c r="F32" i="5" a="1"/>
  <c r="F32" i="5" s="1"/>
  <c r="F152" i="5" a="1"/>
  <c r="F152" i="5" s="1"/>
  <c r="F184" i="5" a="1"/>
  <c r="F184" i="5" s="1"/>
  <c r="F94" i="5" a="1"/>
  <c r="F94" i="5" s="1"/>
  <c r="F78" i="5" a="1"/>
  <c r="F78" i="5" s="1"/>
  <c r="F74" i="5" a="1"/>
  <c r="F74" i="5" s="1"/>
  <c r="F106" i="5" a="1"/>
  <c r="F106" i="5" s="1"/>
  <c r="F110" i="5" a="1"/>
  <c r="F110" i="5" s="1"/>
  <c r="F130" i="5" a="1"/>
  <c r="F130" i="5" s="1"/>
  <c r="F146" i="5" a="1"/>
  <c r="F146" i="5" s="1"/>
  <c r="F154" i="5" a="1"/>
  <c r="F154" i="5" s="1"/>
  <c r="F162" i="5" a="1"/>
  <c r="F162" i="5" s="1"/>
  <c r="F170" i="5" a="1"/>
  <c r="F170" i="5" s="1"/>
  <c r="F178" i="5" a="1"/>
  <c r="F178" i="5" s="1"/>
  <c r="F186" i="5" a="1"/>
  <c r="F186" i="5" s="1"/>
  <c r="F158" i="5" a="1"/>
  <c r="F158" i="5" s="1"/>
  <c r="F9" i="5" a="1"/>
  <c r="F9" i="5" s="1"/>
  <c r="F11" i="5" a="1"/>
  <c r="F11" i="5" s="1"/>
  <c r="F13" i="5" a="1"/>
  <c r="F13" i="5" s="1"/>
  <c r="F12" i="5" a="1"/>
  <c r="F12" i="5" s="1"/>
  <c r="AE39" i="2"/>
  <c r="J39" i="2"/>
  <c r="AP39" i="2"/>
  <c r="T40" i="2"/>
  <c r="AQ5" i="4"/>
  <c r="AQ4" i="4" s="1"/>
  <c r="T39" i="2"/>
  <c r="AJ5" i="4"/>
  <c r="AJ4" i="4" s="1"/>
  <c r="AP40" i="2"/>
  <c r="AE40" i="2"/>
  <c r="AM5" i="4"/>
  <c r="AM4" i="4" s="1"/>
  <c r="AP36" i="2"/>
  <c r="E5" i="4"/>
  <c r="E4" i="4" s="1"/>
  <c r="AK5" i="4"/>
  <c r="AK4" i="4" s="1"/>
  <c r="AF5" i="4"/>
  <c r="AF4" i="4" s="1"/>
  <c r="J175" i="4"/>
  <c r="Q175" i="4" s="1"/>
  <c r="J150" i="4"/>
  <c r="AE150" i="4" s="1"/>
  <c r="J104" i="4"/>
  <c r="AE104" i="4" s="1"/>
  <c r="J122" i="4"/>
  <c r="AE122" i="4" s="1"/>
  <c r="J186" i="4"/>
  <c r="X186" i="4" s="1"/>
  <c r="J189" i="4"/>
  <c r="AE189" i="4" s="1"/>
  <c r="J105" i="4"/>
  <c r="Q105" i="4" s="1"/>
  <c r="AK449" i="1"/>
  <c r="AJ109" i="1"/>
  <c r="AJ121" i="1"/>
  <c r="AJ326" i="1"/>
  <c r="AJ347" i="1"/>
  <c r="AJ371" i="1"/>
  <c r="O37" i="2"/>
  <c r="Z37" i="2" s="1"/>
  <c r="AK37" i="2" s="1"/>
  <c r="AJ364" i="1"/>
  <c r="AJ396" i="1"/>
  <c r="AK445" i="1"/>
  <c r="AR445" i="1" s="1"/>
  <c r="AJ471" i="1"/>
  <c r="AR5" i="4"/>
  <c r="AR4" i="4" s="1"/>
  <c r="G5" i="4"/>
  <c r="G4" i="4" s="1"/>
  <c r="F5" i="4"/>
  <c r="F4" i="4" s="1"/>
  <c r="J13" i="4"/>
  <c r="X13" i="4" s="1"/>
  <c r="J60" i="4"/>
  <c r="X60" i="4" s="1"/>
  <c r="J56" i="4"/>
  <c r="X56" i="4" s="1"/>
  <c r="J48" i="4"/>
  <c r="AE48" i="4" s="1"/>
  <c r="J44" i="4"/>
  <c r="Q44" i="4" s="1"/>
  <c r="J28" i="4"/>
  <c r="X28" i="4" s="1"/>
  <c r="J24" i="4"/>
  <c r="Q24" i="4" s="1"/>
  <c r="J16" i="4"/>
  <c r="Q16" i="4" s="1"/>
  <c r="J157" i="4"/>
  <c r="AE157" i="4" s="1"/>
  <c r="J69" i="4"/>
  <c r="Q69" i="4" s="1"/>
  <c r="J136" i="4"/>
  <c r="Q136" i="4" s="1"/>
  <c r="J73" i="4"/>
  <c r="X73" i="4" s="1"/>
  <c r="J65" i="4"/>
  <c r="X65" i="4" s="1"/>
  <c r="J45" i="4"/>
  <c r="AE45" i="4" s="1"/>
  <c r="J41" i="4"/>
  <c r="AE41" i="4" s="1"/>
  <c r="J29" i="4"/>
  <c r="Q29" i="4" s="1"/>
  <c r="J25" i="4"/>
  <c r="X25" i="4" s="1"/>
  <c r="J21" i="4"/>
  <c r="X21" i="4" s="1"/>
  <c r="J17" i="4"/>
  <c r="AE17" i="4" s="1"/>
  <c r="J119" i="4"/>
  <c r="Q119" i="4" s="1"/>
  <c r="J126" i="4"/>
  <c r="AE126" i="4" s="1"/>
  <c r="J94" i="4"/>
  <c r="X94" i="4" s="1"/>
  <c r="J70" i="4"/>
  <c r="Q70" i="4" s="1"/>
  <c r="J34" i="4"/>
  <c r="Q34" i="4" s="1"/>
  <c r="J165" i="4"/>
  <c r="X165" i="4" s="1"/>
  <c r="J177" i="4"/>
  <c r="AE177" i="4" s="1"/>
  <c r="J167" i="4"/>
  <c r="X167" i="4" s="1"/>
  <c r="J107" i="4"/>
  <c r="AE107" i="4" s="1"/>
  <c r="J190" i="4"/>
  <c r="AE190" i="4" s="1"/>
  <c r="J153" i="4"/>
  <c r="AE153" i="4" s="1"/>
  <c r="J66" i="4"/>
  <c r="X66" i="4" s="1"/>
  <c r="J38" i="4"/>
  <c r="X38" i="4" s="1"/>
  <c r="J128" i="4"/>
  <c r="AE128" i="4" s="1"/>
  <c r="J156" i="4"/>
  <c r="X156" i="4" s="1"/>
  <c r="J180" i="4"/>
  <c r="AE180" i="4" s="1"/>
  <c r="J106" i="4"/>
  <c r="Q106" i="4" s="1"/>
  <c r="J149" i="4"/>
  <c r="X149" i="4" s="1"/>
  <c r="J125" i="4"/>
  <c r="AE125" i="4" s="1"/>
  <c r="J118" i="4"/>
  <c r="Q118" i="4" s="1"/>
  <c r="J99" i="4"/>
  <c r="AE99" i="4" s="1"/>
  <c r="J95" i="4"/>
  <c r="X95" i="4" s="1"/>
  <c r="J91" i="4"/>
  <c r="Q91" i="4" s="1"/>
  <c r="J87" i="4"/>
  <c r="X87" i="4" s="1"/>
  <c r="J83" i="4"/>
  <c r="AE83" i="4" s="1"/>
  <c r="J79" i="4"/>
  <c r="X79" i="4" s="1"/>
  <c r="J75" i="4"/>
  <c r="Q75" i="4" s="1"/>
  <c r="J71" i="4"/>
  <c r="X71" i="4" s="1"/>
  <c r="J67" i="4"/>
  <c r="AE67" i="4" s="1"/>
  <c r="J63" i="4"/>
  <c r="X63" i="4" s="1"/>
  <c r="J59" i="4"/>
  <c r="X59" i="4" s="1"/>
  <c r="J55" i="4"/>
  <c r="AE55" i="4" s="1"/>
  <c r="J51" i="4"/>
  <c r="X51" i="4" s="1"/>
  <c r="J47" i="4"/>
  <c r="X47" i="4" s="1"/>
  <c r="J43" i="4"/>
  <c r="Q43" i="4" s="1"/>
  <c r="J39" i="4"/>
  <c r="AE39" i="4" s="1"/>
  <c r="J35" i="4"/>
  <c r="X35" i="4" s="1"/>
  <c r="J31" i="4"/>
  <c r="AE31" i="4" s="1"/>
  <c r="J27" i="4"/>
  <c r="X27" i="4" s="1"/>
  <c r="J23" i="4"/>
  <c r="AE23" i="4" s="1"/>
  <c r="J19" i="4"/>
  <c r="AE19" i="4" s="1"/>
  <c r="J15" i="4"/>
  <c r="X15" i="4" s="1"/>
  <c r="J11" i="4"/>
  <c r="AE11" i="4" s="1"/>
  <c r="J132" i="4"/>
  <c r="X132" i="4" s="1"/>
  <c r="J168" i="4"/>
  <c r="X168" i="4" s="1"/>
  <c r="J185" i="4"/>
  <c r="X185" i="4" s="1"/>
  <c r="J161" i="4"/>
  <c r="Q161" i="4" s="1"/>
  <c r="AK407" i="1"/>
  <c r="AR407" i="1" s="1"/>
  <c r="AK491" i="1"/>
  <c r="AR491" i="1" s="1"/>
  <c r="AJ159" i="1"/>
  <c r="AJ134" i="1"/>
  <c r="AJ382" i="1"/>
  <c r="AJ231" i="1"/>
  <c r="AK275" i="1"/>
  <c r="AR275" i="1" s="1"/>
  <c r="AJ337" i="1"/>
  <c r="AK455" i="1"/>
  <c r="AR455" i="1" s="1"/>
  <c r="AK465" i="1"/>
  <c r="AR465" i="1" s="1"/>
  <c r="AJ287" i="1"/>
  <c r="AK337" i="1"/>
  <c r="AR337" i="1" s="1"/>
  <c r="AK495" i="1"/>
  <c r="AR495" i="1" s="1"/>
  <c r="J81" i="4"/>
  <c r="X81" i="4" s="1"/>
  <c r="J61" i="4"/>
  <c r="AE61" i="4" s="1"/>
  <c r="J49" i="4"/>
  <c r="Q49" i="4" s="1"/>
  <c r="J33" i="4"/>
  <c r="AE33" i="4" s="1"/>
  <c r="J86" i="4"/>
  <c r="AE86" i="4" s="1"/>
  <c r="J101" i="4"/>
  <c r="X101" i="4" s="1"/>
  <c r="J97" i="4"/>
  <c r="Q97" i="4" s="1"/>
  <c r="J93" i="4"/>
  <c r="Q93" i="4" s="1"/>
  <c r="J89" i="4"/>
  <c r="AE89" i="4" s="1"/>
  <c r="J85" i="4"/>
  <c r="AE85" i="4" s="1"/>
  <c r="J77" i="4"/>
  <c r="Q77" i="4" s="1"/>
  <c r="J137" i="4"/>
  <c r="Q137" i="4" s="1"/>
  <c r="J143" i="4"/>
  <c r="X143" i="4" s="1"/>
  <c r="J116" i="4"/>
  <c r="Q116" i="4" s="1"/>
  <c r="J160" i="4"/>
  <c r="Q160" i="4" s="1"/>
  <c r="J163" i="4"/>
  <c r="AE163" i="4" s="1"/>
  <c r="J130" i="4"/>
  <c r="X130" i="4" s="1"/>
  <c r="AJ161" i="1"/>
  <c r="AK226" i="1"/>
  <c r="AR226" i="1" s="1"/>
  <c r="AJ245" i="1"/>
  <c r="AJ270" i="1"/>
  <c r="AJ317" i="1"/>
  <c r="AJ356" i="1"/>
  <c r="AJ329" i="1"/>
  <c r="AK371" i="1"/>
  <c r="AR371" i="1" s="1"/>
  <c r="AK389" i="1"/>
  <c r="AJ476" i="1"/>
  <c r="AK499" i="1"/>
  <c r="AR499" i="1" s="1"/>
  <c r="AK415" i="1"/>
  <c r="AR415" i="1" s="1"/>
  <c r="AK487" i="1"/>
  <c r="AR487" i="1" s="1"/>
  <c r="AK151" i="1"/>
  <c r="AK341" i="1"/>
  <c r="AR341" i="1" s="1"/>
  <c r="AK237" i="1"/>
  <c r="AJ296" i="1"/>
  <c r="AK63" i="1"/>
  <c r="AR63" i="1" s="1"/>
  <c r="AK396" i="1"/>
  <c r="AR396" i="1" s="1"/>
  <c r="AJ63" i="1"/>
  <c r="AK113" i="1"/>
  <c r="AR113" i="1" s="1"/>
  <c r="AK124" i="1"/>
  <c r="AR124" i="1" s="1"/>
  <c r="AK145" i="1"/>
  <c r="AR145" i="1" s="1"/>
  <c r="AK159" i="1"/>
  <c r="AR159" i="1" s="1"/>
  <c r="AK87" i="1"/>
  <c r="AR87" i="1" s="1"/>
  <c r="AJ94" i="1"/>
  <c r="AK101" i="1"/>
  <c r="AR101" i="1" s="1"/>
  <c r="AJ124" i="1"/>
  <c r="AJ142" i="1"/>
  <c r="AK191" i="1"/>
  <c r="AJ213" i="1"/>
  <c r="AK170" i="1"/>
  <c r="AR170" i="1" s="1"/>
  <c r="AK270" i="1"/>
  <c r="AR270" i="1" s="1"/>
  <c r="AJ275" i="1"/>
  <c r="AK313" i="1"/>
  <c r="AR313" i="1" s="1"/>
  <c r="AJ333" i="1"/>
  <c r="AK364" i="1"/>
  <c r="AR364" i="1" s="1"/>
  <c r="AK375" i="1"/>
  <c r="AJ313" i="1"/>
  <c r="AK437" i="1"/>
  <c r="AR437" i="1" s="1"/>
  <c r="AJ491" i="1"/>
  <c r="AK382" i="1"/>
  <c r="AR382" i="1" s="1"/>
  <c r="AJ407" i="1"/>
  <c r="AK482" i="1"/>
  <c r="AJ455" i="1"/>
  <c r="AK471" i="1"/>
  <c r="AR471" i="1" s="1"/>
  <c r="AJ495" i="1"/>
  <c r="AJ422" i="1"/>
  <c r="AJ265" i="1"/>
  <c r="AK296" i="1"/>
  <c r="AR296" i="1" s="1"/>
  <c r="AJ401" i="1"/>
  <c r="AJ113" i="1"/>
  <c r="AK317" i="1"/>
  <c r="AR317" i="1" s="1"/>
  <c r="AJ87" i="1"/>
  <c r="AJ101" i="1"/>
  <c r="AK121" i="1"/>
  <c r="AR121" i="1" s="1"/>
  <c r="AJ145" i="1"/>
  <c r="AK161" i="1"/>
  <c r="AR161" i="1" s="1"/>
  <c r="AJ170" i="1"/>
  <c r="AK326" i="1"/>
  <c r="AR326" i="1" s="1"/>
  <c r="AK329" i="1"/>
  <c r="AR329" i="1" s="1"/>
  <c r="AJ341" i="1"/>
  <c r="AK356" i="1"/>
  <c r="AR356" i="1" s="1"/>
  <c r="AK347" i="1"/>
  <c r="AR347" i="1" s="1"/>
  <c r="AK422" i="1"/>
  <c r="AR422" i="1" s="1"/>
  <c r="AK430" i="1"/>
  <c r="AR430" i="1" s="1"/>
  <c r="AJ460" i="1"/>
  <c r="AJ499" i="1"/>
  <c r="AJ415" i="1"/>
  <c r="AJ487" i="1"/>
  <c r="AJ445" i="1"/>
  <c r="AK460" i="1"/>
  <c r="AR460" i="1" s="1"/>
  <c r="AK265" i="1"/>
  <c r="AR265" i="1" s="1"/>
  <c r="AJ441" i="1"/>
  <c r="AJ430" i="1"/>
  <c r="AK322" i="1"/>
  <c r="J52" i="4"/>
  <c r="X52" i="4" s="1"/>
  <c r="J40" i="4"/>
  <c r="Q40" i="4" s="1"/>
  <c r="J36" i="4"/>
  <c r="AE36" i="4" s="1"/>
  <c r="J32" i="4"/>
  <c r="AE32" i="4" s="1"/>
  <c r="J20" i="4"/>
  <c r="X20" i="4" s="1"/>
  <c r="J12" i="4"/>
  <c r="AE12" i="4" s="1"/>
  <c r="J98" i="4"/>
  <c r="AE98" i="4" s="1"/>
  <c r="J90" i="4"/>
  <c r="X90" i="4" s="1"/>
  <c r="J82" i="4"/>
  <c r="Q82" i="4" s="1"/>
  <c r="J78" i="4"/>
  <c r="Q78" i="4" s="1"/>
  <c r="J74" i="4"/>
  <c r="AE74" i="4" s="1"/>
  <c r="J62" i="4"/>
  <c r="X62" i="4" s="1"/>
  <c r="J58" i="4"/>
  <c r="X58" i="4" s="1"/>
  <c r="J54" i="4"/>
  <c r="Q54" i="4" s="1"/>
  <c r="J42" i="4"/>
  <c r="X42" i="4" s="1"/>
  <c r="J30" i="4"/>
  <c r="AE30" i="4" s="1"/>
  <c r="J26" i="4"/>
  <c r="X26" i="4" s="1"/>
  <c r="J22" i="4"/>
  <c r="AE22" i="4" s="1"/>
  <c r="J18" i="4"/>
  <c r="AE18" i="4" s="1"/>
  <c r="J14" i="4"/>
  <c r="J6" i="4" s="1"/>
  <c r="J100" i="4"/>
  <c r="AE100" i="4" s="1"/>
  <c r="J96" i="4"/>
  <c r="X96" i="4" s="1"/>
  <c r="J92" i="4"/>
  <c r="X92" i="4" s="1"/>
  <c r="J88" i="4"/>
  <c r="X88" i="4" s="1"/>
  <c r="J84" i="4"/>
  <c r="AE84" i="4" s="1"/>
  <c r="J80" i="4"/>
  <c r="AE80" i="4" s="1"/>
  <c r="J76" i="4"/>
  <c r="X76" i="4" s="1"/>
  <c r="J72" i="4"/>
  <c r="Q72" i="4" s="1"/>
  <c r="J68" i="4"/>
  <c r="AE68" i="4" s="1"/>
  <c r="J64" i="4"/>
  <c r="AE64" i="4" s="1"/>
  <c r="J171" i="4"/>
  <c r="X171" i="4" s="1"/>
  <c r="J120" i="4"/>
  <c r="Q120" i="4" s="1"/>
  <c r="J111" i="4"/>
  <c r="Q111" i="4" s="1"/>
  <c r="J159" i="4"/>
  <c r="Q159" i="4" s="1"/>
  <c r="J108" i="4"/>
  <c r="X108" i="4" s="1"/>
  <c r="J176" i="4"/>
  <c r="AE176" i="4" s="1"/>
  <c r="J188" i="4"/>
  <c r="AE188" i="4" s="1"/>
  <c r="J113" i="4"/>
  <c r="Q113" i="4" s="1"/>
  <c r="J170" i="4"/>
  <c r="AE170" i="4" s="1"/>
  <c r="J145" i="4"/>
  <c r="X145" i="4" s="1"/>
  <c r="J172" i="4"/>
  <c r="X172" i="4" s="1"/>
  <c r="J129" i="4"/>
  <c r="Q129" i="4" s="1"/>
  <c r="J146" i="4"/>
  <c r="AE146" i="4" s="1"/>
  <c r="J102" i="4"/>
  <c r="X102" i="4" s="1"/>
  <c r="J139" i="4"/>
  <c r="Q139" i="4" s="1"/>
  <c r="J114" i="4"/>
  <c r="X114" i="4" s="1"/>
  <c r="J112" i="4"/>
  <c r="X112" i="4" s="1"/>
  <c r="J178" i="4"/>
  <c r="X178" i="4" s="1"/>
  <c r="J155" i="4"/>
  <c r="X155" i="4" s="1"/>
  <c r="J109" i="4"/>
  <c r="Q109" i="4" s="1"/>
  <c r="J103" i="4"/>
  <c r="AE103" i="4" s="1"/>
  <c r="J169" i="4"/>
  <c r="X169" i="4" s="1"/>
  <c r="J141" i="4"/>
  <c r="X141" i="4" s="1"/>
  <c r="J134" i="4"/>
  <c r="X134" i="4" s="1"/>
  <c r="J148" i="4"/>
  <c r="Q148" i="4" s="1"/>
  <c r="J164" i="4"/>
  <c r="Q164" i="4" s="1"/>
  <c r="J151" i="4"/>
  <c r="Q151" i="4" s="1"/>
  <c r="J140" i="4"/>
  <c r="X140" i="4" s="1"/>
  <c r="J110" i="4"/>
  <c r="X110" i="4" s="1"/>
  <c r="J135" i="4"/>
  <c r="Q135" i="4" s="1"/>
  <c r="AK393" i="1"/>
  <c r="AJ306" i="1"/>
  <c r="AJ226" i="1"/>
  <c r="AK132" i="1"/>
  <c r="AR132" i="1" s="1"/>
  <c r="AJ413" i="1"/>
  <c r="AJ268" i="1"/>
  <c r="AJ315" i="1"/>
  <c r="AJ331" i="1"/>
  <c r="AJ339" i="1"/>
  <c r="AJ89" i="1"/>
  <c r="AJ289" i="1"/>
  <c r="AK139" i="1"/>
  <c r="AR139" i="1" s="1"/>
  <c r="AK298" i="1"/>
  <c r="AK331" i="1"/>
  <c r="AR331" i="1" s="1"/>
  <c r="AJ82" i="1"/>
  <c r="AK154" i="1"/>
  <c r="AR154" i="1" s="1"/>
  <c r="AJ185" i="1"/>
  <c r="AK221" i="1"/>
  <c r="AR221" i="1" s="1"/>
  <c r="AJ279" i="1"/>
  <c r="AJ221" i="1"/>
  <c r="AJ308" i="1"/>
  <c r="AJ369" i="1"/>
  <c r="AK439" i="1"/>
  <c r="AR439" i="1" s="1"/>
  <c r="AK474" i="1"/>
  <c r="AR474" i="1" s="1"/>
  <c r="AK469" i="1"/>
  <c r="AR469" i="1" s="1"/>
  <c r="AK485" i="1"/>
  <c r="AR485" i="1" s="1"/>
  <c r="AJ174" i="1"/>
  <c r="AK112" i="1"/>
  <c r="AR112" i="1" s="1"/>
  <c r="AK433" i="1"/>
  <c r="AR433" i="1" s="1"/>
  <c r="AK263" i="1"/>
  <c r="AR263" i="1" s="1"/>
  <c r="AJ372" i="1"/>
  <c r="AK383" i="1"/>
  <c r="AR383" i="1" s="1"/>
  <c r="AJ496" i="1"/>
  <c r="AJ390" i="1"/>
  <c r="AK259" i="1"/>
  <c r="AR259" i="1" s="1"/>
  <c r="AJ466" i="1"/>
  <c r="AJ483" i="1"/>
  <c r="AK488" i="1"/>
  <c r="AR488" i="1" s="1"/>
  <c r="AJ88" i="1"/>
  <c r="AJ133" i="1"/>
  <c r="AK390" i="1"/>
  <c r="AR390" i="1" s="1"/>
  <c r="AK463" i="1"/>
  <c r="AR463" i="1" s="1"/>
  <c r="AJ454" i="1"/>
  <c r="AJ214" i="1"/>
  <c r="AJ388" i="1"/>
  <c r="AK392" i="1"/>
  <c r="AR392" i="1" s="1"/>
  <c r="AJ330" i="1"/>
  <c r="AJ370" i="1"/>
  <c r="AJ128" i="1"/>
  <c r="AK128" i="1"/>
  <c r="AR128" i="1" s="1"/>
  <c r="AK147" i="1"/>
  <c r="AR147" i="1" s="1"/>
  <c r="AJ154" i="1"/>
  <c r="AK262" i="1"/>
  <c r="AR262" i="1" s="1"/>
  <c r="AJ262" i="1"/>
  <c r="AK268" i="1"/>
  <c r="AR268" i="1" s="1"/>
  <c r="AJ285" i="1"/>
  <c r="AK362" i="1"/>
  <c r="AR362" i="1" s="1"/>
  <c r="AJ493" i="1"/>
  <c r="AJ60" i="1"/>
  <c r="AK82" i="1"/>
  <c r="AR82" i="1" s="1"/>
  <c r="AK89" i="1"/>
  <c r="AR89" i="1" s="1"/>
  <c r="AK111" i="1"/>
  <c r="AR111" i="1" s="1"/>
  <c r="AJ132" i="1"/>
  <c r="AJ157" i="1"/>
  <c r="AJ183" i="1"/>
  <c r="AK183" i="1"/>
  <c r="AR183" i="1" s="1"/>
  <c r="AK215" i="1"/>
  <c r="AR215" i="1" s="1"/>
  <c r="AJ215" i="1"/>
  <c r="AJ235" i="1"/>
  <c r="AK235" i="1"/>
  <c r="AR235" i="1" s="1"/>
  <c r="AJ251" i="1"/>
  <c r="AK251" i="1"/>
  <c r="AR251" i="1" s="1"/>
  <c r="AK289" i="1"/>
  <c r="AR289" i="1" s="1"/>
  <c r="AK308" i="1"/>
  <c r="AR308" i="1" s="1"/>
  <c r="AK369" i="1"/>
  <c r="AR369" i="1" s="1"/>
  <c r="AK373" i="1"/>
  <c r="AR373" i="1" s="1"/>
  <c r="AJ373" i="1"/>
  <c r="AK377" i="1"/>
  <c r="AK391" i="1"/>
  <c r="AR391" i="1" s="1"/>
  <c r="AJ391" i="1"/>
  <c r="AK405" i="1"/>
  <c r="AR405" i="1" s="1"/>
  <c r="AJ405" i="1"/>
  <c r="AK420" i="1"/>
  <c r="AR420" i="1" s="1"/>
  <c r="AJ420" i="1"/>
  <c r="AK425" i="1"/>
  <c r="AR425" i="1" s="1"/>
  <c r="AJ425" i="1"/>
  <c r="AJ439" i="1"/>
  <c r="AJ453" i="1"/>
  <c r="AK453" i="1"/>
  <c r="AR453" i="1" s="1"/>
  <c r="AJ12" i="1"/>
  <c r="AK12" i="1"/>
  <c r="AR12" i="1" s="1"/>
  <c r="AK115" i="1"/>
  <c r="BD115" i="1" s="1"/>
  <c r="AK185" i="1"/>
  <c r="AR185" i="1" s="1"/>
  <c r="AK291" i="1"/>
  <c r="AR291" i="1" s="1"/>
  <c r="AJ291" i="1"/>
  <c r="AK315" i="1"/>
  <c r="AR315" i="1" s="1"/>
  <c r="AK345" i="1"/>
  <c r="AR345" i="1" s="1"/>
  <c r="AJ345" i="1"/>
  <c r="AJ349" i="1"/>
  <c r="AK349" i="1"/>
  <c r="AR349" i="1" s="1"/>
  <c r="AK462" i="1"/>
  <c r="AJ486" i="1"/>
  <c r="AK486" i="1"/>
  <c r="AR486" i="1" s="1"/>
  <c r="AK75" i="1"/>
  <c r="AR75" i="1" s="1"/>
  <c r="AJ75" i="1"/>
  <c r="AK104" i="1"/>
  <c r="AJ139" i="1"/>
  <c r="AJ167" i="1"/>
  <c r="AK167" i="1"/>
  <c r="AR167" i="1" s="1"/>
  <c r="AK189" i="1"/>
  <c r="AR189" i="1" s="1"/>
  <c r="AJ189" i="1"/>
  <c r="AJ324" i="1"/>
  <c r="AJ354" i="1"/>
  <c r="AK354" i="1"/>
  <c r="AR354" i="1" s="1"/>
  <c r="AK380" i="1"/>
  <c r="AJ384" i="1"/>
  <c r="AK384" i="1"/>
  <c r="AR384" i="1" s="1"/>
  <c r="AJ398" i="1"/>
  <c r="AK398" i="1"/>
  <c r="AR398" i="1" s="1"/>
  <c r="AK413" i="1"/>
  <c r="AR413" i="1" s="1"/>
  <c r="AJ428" i="1"/>
  <c r="AK428" i="1"/>
  <c r="AR428" i="1" s="1"/>
  <c r="AJ433" i="1"/>
  <c r="AJ447" i="1"/>
  <c r="AK447" i="1"/>
  <c r="AR447" i="1" s="1"/>
  <c r="AJ474" i="1"/>
  <c r="AJ478" i="1"/>
  <c r="AK484" i="1"/>
  <c r="AR484" i="1" s="1"/>
  <c r="AJ484" i="1"/>
  <c r="AJ489" i="1"/>
  <c r="AK489" i="1"/>
  <c r="AR489" i="1" s="1"/>
  <c r="AJ263" i="1"/>
  <c r="AJ116" i="1"/>
  <c r="AK325" i="1"/>
  <c r="AR325" i="1" s="1"/>
  <c r="AJ399" i="1"/>
  <c r="AK95" i="1"/>
  <c r="AR95" i="1" s="1"/>
  <c r="AJ131" i="1"/>
  <c r="AJ110" i="1"/>
  <c r="AJ357" i="1"/>
  <c r="AJ365" i="1"/>
  <c r="AK261" i="1"/>
  <c r="AR261" i="1" s="1"/>
  <c r="AJ321" i="1"/>
  <c r="AJ404" i="1"/>
  <c r="AJ468" i="1"/>
  <c r="AK472" i="1"/>
  <c r="AR472" i="1" s="1"/>
  <c r="AK431" i="1"/>
  <c r="AR431" i="1" s="1"/>
  <c r="AJ253" i="1"/>
  <c r="AJ438" i="1"/>
  <c r="AJ477" i="1"/>
  <c r="AK269" i="1"/>
  <c r="AR269" i="1" s="1"/>
  <c r="AK293" i="1"/>
  <c r="AR293" i="1" s="1"/>
  <c r="AJ309" i="1"/>
  <c r="AK340" i="1"/>
  <c r="AR340" i="1" s="1"/>
  <c r="AK406" i="1"/>
  <c r="AR406" i="1" s="1"/>
  <c r="AK421" i="1"/>
  <c r="AK470" i="1"/>
  <c r="AR470" i="1" s="1"/>
  <c r="AK466" i="1"/>
  <c r="AR466" i="1" s="1"/>
  <c r="AJ91" i="1"/>
  <c r="AJ406" i="1"/>
  <c r="AK409" i="1"/>
  <c r="AR409" i="1" s="1"/>
  <c r="AK492" i="1"/>
  <c r="AR492" i="1" s="1"/>
  <c r="AK70" i="1"/>
  <c r="AR70" i="1" s="1"/>
  <c r="AK83" i="1"/>
  <c r="AR83" i="1" s="1"/>
  <c r="AJ62" i="1"/>
  <c r="AK131" i="1"/>
  <c r="AR131" i="1" s="1"/>
  <c r="AJ169" i="1"/>
  <c r="AK236" i="1"/>
  <c r="AR236" i="1" s="1"/>
  <c r="AK232" i="1"/>
  <c r="AJ288" i="1"/>
  <c r="AJ323" i="1"/>
  <c r="AJ355" i="1"/>
  <c r="AJ284" i="1"/>
  <c r="AJ325" i="1"/>
  <c r="AJ340" i="1"/>
  <c r="AK342" i="1"/>
  <c r="AR342" i="1" s="1"/>
  <c r="AJ261" i="1"/>
  <c r="AK274" i="1"/>
  <c r="AR274" i="1" s="1"/>
  <c r="AK438" i="1"/>
  <c r="AR438" i="1" s="1"/>
  <c r="AK454" i="1"/>
  <c r="AR454" i="1" s="1"/>
  <c r="AJ448" i="1"/>
  <c r="AJ472" i="1"/>
  <c r="AK490" i="1"/>
  <c r="AK314" i="1"/>
  <c r="AK346" i="1"/>
  <c r="AJ67" i="1"/>
  <c r="AJ414" i="1"/>
  <c r="AK417" i="1"/>
  <c r="AJ83" i="1"/>
  <c r="AK102" i="1"/>
  <c r="AR102" i="1" s="1"/>
  <c r="AK133" i="1"/>
  <c r="AR133" i="1" s="1"/>
  <c r="AK153" i="1"/>
  <c r="AR153" i="1" s="1"/>
  <c r="AJ164" i="1"/>
  <c r="AJ181" i="1"/>
  <c r="AK207" i="1"/>
  <c r="AR207" i="1" s="1"/>
  <c r="AJ242" i="1"/>
  <c r="AJ307" i="1"/>
  <c r="AK372" i="1"/>
  <c r="AR372" i="1" s="1"/>
  <c r="AJ305" i="1"/>
  <c r="AJ353" i="1"/>
  <c r="AK363" i="1"/>
  <c r="AR363" i="1" s="1"/>
  <c r="AJ436" i="1"/>
  <c r="AK440" i="1"/>
  <c r="AR440" i="1" s="1"/>
  <c r="AJ452" i="1"/>
  <c r="AK483" i="1"/>
  <c r="AR483" i="1" s="1"/>
  <c r="AJ431" i="1"/>
  <c r="AJ463" i="1"/>
  <c r="AJ488" i="1"/>
  <c r="AK399" i="1"/>
  <c r="AR399" i="1" s="1"/>
  <c r="AK190" i="1"/>
  <c r="AR190" i="1" s="1"/>
  <c r="AJ198" i="1"/>
  <c r="AJ259" i="1"/>
  <c r="AK309" i="1"/>
  <c r="AR309" i="1" s="1"/>
  <c r="AJ409" i="1"/>
  <c r="AK436" i="1"/>
  <c r="AR436" i="1" s="1"/>
  <c r="AK468" i="1"/>
  <c r="AR468" i="1" s="1"/>
  <c r="AJ78" i="1"/>
  <c r="AJ119" i="1"/>
  <c r="AK116" i="1"/>
  <c r="AR116" i="1" s="1"/>
  <c r="AJ125" i="1"/>
  <c r="AK110" i="1"/>
  <c r="AR110" i="1" s="1"/>
  <c r="AJ137" i="1"/>
  <c r="AK140" i="1"/>
  <c r="AR140" i="1" s="1"/>
  <c r="AJ148" i="1"/>
  <c r="AJ162" i="1"/>
  <c r="AJ153" i="1"/>
  <c r="AK162" i="1"/>
  <c r="AR162" i="1" s="1"/>
  <c r="AJ156" i="1"/>
  <c r="AK239" i="1"/>
  <c r="AR239" i="1" s="1"/>
  <c r="AK230" i="1"/>
  <c r="AR230" i="1" s="1"/>
  <c r="AJ230" i="1"/>
  <c r="AK267" i="1"/>
  <c r="AJ277" i="1"/>
  <c r="AK280" i="1"/>
  <c r="AK288" i="1"/>
  <c r="AR288" i="1" s="1"/>
  <c r="AJ297" i="1"/>
  <c r="AJ302" i="1"/>
  <c r="AJ318" i="1"/>
  <c r="AK302" i="1"/>
  <c r="AR302" i="1" s="1"/>
  <c r="AK305" i="1"/>
  <c r="AR305" i="1" s="1"/>
  <c r="AK316" i="1"/>
  <c r="AR316" i="1" s="1"/>
  <c r="AJ332" i="1"/>
  <c r="AK348" i="1"/>
  <c r="AR348" i="1" s="1"/>
  <c r="AJ274" i="1"/>
  <c r="AJ293" i="1"/>
  <c r="AK307" i="1"/>
  <c r="AR307" i="1" s="1"/>
  <c r="AJ361" i="1"/>
  <c r="AK374" i="1"/>
  <c r="AR374" i="1" s="1"/>
  <c r="AJ376" i="1"/>
  <c r="AK397" i="1"/>
  <c r="AJ412" i="1"/>
  <c r="AK414" i="1"/>
  <c r="AR414" i="1" s="1"/>
  <c r="AK429" i="1"/>
  <c r="AJ444" i="1"/>
  <c r="AK446" i="1"/>
  <c r="AR446" i="1" s="1"/>
  <c r="AJ459" i="1"/>
  <c r="AK461" i="1"/>
  <c r="AK475" i="1"/>
  <c r="AR475" i="1" s="1"/>
  <c r="AK496" i="1"/>
  <c r="AR496" i="1" s="1"/>
  <c r="AJ392" i="1"/>
  <c r="AK423" i="1"/>
  <c r="AR423" i="1" s="1"/>
  <c r="AK479" i="1"/>
  <c r="AR479" i="1" s="1"/>
  <c r="AJ190" i="1"/>
  <c r="AK444" i="1"/>
  <c r="AR444" i="1" s="1"/>
  <c r="AJ485" i="1"/>
  <c r="AJ239" i="1"/>
  <c r="AK357" i="1"/>
  <c r="AR357" i="1" s="1"/>
  <c r="AJ385" i="1"/>
  <c r="AK452" i="1"/>
  <c r="AR452" i="1" s="1"/>
  <c r="AK338" i="1"/>
  <c r="AJ494" i="1"/>
  <c r="AJ112" i="1"/>
  <c r="AK404" i="1"/>
  <c r="AR404" i="1" s="1"/>
  <c r="AJ457" i="1"/>
  <c r="AK119" i="1"/>
  <c r="AR119" i="1" s="1"/>
  <c r="AJ446" i="1"/>
  <c r="AJ70" i="1"/>
  <c r="AK62" i="1"/>
  <c r="AR62" i="1" s="1"/>
  <c r="AJ100" i="1"/>
  <c r="AJ95" i="1"/>
  <c r="AK129" i="1"/>
  <c r="AR129" i="1" s="1"/>
  <c r="AJ146" i="1"/>
  <c r="AK137" i="1"/>
  <c r="AR137" i="1" s="1"/>
  <c r="AJ140" i="1"/>
  <c r="AK148" i="1"/>
  <c r="AR148" i="1" s="1"/>
  <c r="AJ158" i="1"/>
  <c r="AJ177" i="1"/>
  <c r="AK156" i="1"/>
  <c r="AR156" i="1" s="1"/>
  <c r="AK164" i="1"/>
  <c r="AR164" i="1" s="1"/>
  <c r="AK214" i="1"/>
  <c r="AR214" i="1" s="1"/>
  <c r="AJ236" i="1"/>
  <c r="AK277" i="1"/>
  <c r="AR277" i="1" s="1"/>
  <c r="AJ269" i="1"/>
  <c r="AJ342" i="1"/>
  <c r="AJ363" i="1"/>
  <c r="AK284" i="1"/>
  <c r="AR284" i="1" s="1"/>
  <c r="AJ316" i="1"/>
  <c r="AK318" i="1"/>
  <c r="AR318" i="1" s="1"/>
  <c r="AK321" i="1"/>
  <c r="AR321" i="1" s="1"/>
  <c r="AK332" i="1"/>
  <c r="AR332" i="1" s="1"/>
  <c r="AJ348" i="1"/>
  <c r="AK353" i="1"/>
  <c r="AR353" i="1" s="1"/>
  <c r="AK361" i="1"/>
  <c r="AR361" i="1" s="1"/>
  <c r="AK323" i="1"/>
  <c r="AR323" i="1" s="1"/>
  <c r="AK355" i="1"/>
  <c r="AR355" i="1" s="1"/>
  <c r="AJ374" i="1"/>
  <c r="AK448" i="1"/>
  <c r="AR448" i="1" s="1"/>
  <c r="AK459" i="1"/>
  <c r="AR459" i="1" s="1"/>
  <c r="AJ475" i="1"/>
  <c r="AK477" i="1"/>
  <c r="AR477" i="1" s="1"/>
  <c r="AJ492" i="1"/>
  <c r="AK494" i="1"/>
  <c r="AR494" i="1" s="1"/>
  <c r="AJ423" i="1"/>
  <c r="AJ440" i="1"/>
  <c r="AJ479" i="1"/>
  <c r="AK498" i="1"/>
  <c r="AK381" i="1"/>
  <c r="AK174" i="1"/>
  <c r="AR174" i="1" s="1"/>
  <c r="AK198" i="1"/>
  <c r="AR198" i="1" s="1"/>
  <c r="AK412" i="1"/>
  <c r="AR412" i="1" s="1"/>
  <c r="AK78" i="1"/>
  <c r="AR78" i="1" s="1"/>
  <c r="AJ102" i="1"/>
  <c r="AJ470" i="1"/>
  <c r="AJ129" i="1"/>
  <c r="AK388" i="1"/>
  <c r="AR388" i="1" s="1"/>
  <c r="Q138" i="4"/>
  <c r="AE138" i="4"/>
  <c r="X138" i="4"/>
  <c r="Q115" i="4"/>
  <c r="AE115" i="4"/>
  <c r="X115" i="4"/>
  <c r="X158" i="4"/>
  <c r="Q158" i="4"/>
  <c r="AE158" i="4"/>
  <c r="AE121" i="4"/>
  <c r="Q121" i="4"/>
  <c r="X121" i="4"/>
  <c r="Q179" i="4"/>
  <c r="AE179" i="4"/>
  <c r="X179" i="4"/>
  <c r="X142" i="4"/>
  <c r="AE142" i="4"/>
  <c r="Q142" i="4"/>
  <c r="AE181" i="4"/>
  <c r="X181" i="4"/>
  <c r="Q181" i="4"/>
  <c r="Q152" i="4"/>
  <c r="AE152" i="4"/>
  <c r="X152" i="4"/>
  <c r="X166" i="4"/>
  <c r="Q166" i="4"/>
  <c r="AE166" i="4"/>
  <c r="Q124" i="4"/>
  <c r="X124" i="4"/>
  <c r="AE124" i="4"/>
  <c r="X184" i="4"/>
  <c r="AE184" i="4"/>
  <c r="Q184" i="4"/>
  <c r="X162" i="4"/>
  <c r="Q162" i="4"/>
  <c r="AE162" i="4"/>
  <c r="Q147" i="4"/>
  <c r="AE147" i="4"/>
  <c r="X147" i="4"/>
  <c r="X187" i="4"/>
  <c r="Q187" i="4"/>
  <c r="AE187" i="4"/>
  <c r="Q182" i="4"/>
  <c r="X182" i="4"/>
  <c r="AE182" i="4"/>
  <c r="Q127" i="4"/>
  <c r="AE127" i="4"/>
  <c r="X127" i="4"/>
  <c r="L6" i="4"/>
  <c r="M6" i="4"/>
  <c r="AE123" i="4"/>
  <c r="X123" i="4"/>
  <c r="Q123" i="4"/>
  <c r="X174" i="4"/>
  <c r="Q174" i="4"/>
  <c r="AE174" i="4"/>
  <c r="AE183" i="4"/>
  <c r="X183" i="4"/>
  <c r="Q183" i="4"/>
  <c r="AE117" i="4"/>
  <c r="X117" i="4"/>
  <c r="Q117" i="4"/>
  <c r="X173" i="4"/>
  <c r="Q173" i="4"/>
  <c r="AE173" i="4"/>
  <c r="Q154" i="4"/>
  <c r="AE154" i="4"/>
  <c r="X154" i="4"/>
  <c r="N6" i="4"/>
  <c r="AE144" i="4"/>
  <c r="X144" i="4"/>
  <c r="Q144" i="4"/>
  <c r="X133" i="4"/>
  <c r="AE133" i="4"/>
  <c r="Q133" i="4"/>
  <c r="X131" i="4"/>
  <c r="Q131" i="4"/>
  <c r="AE131" i="4"/>
  <c r="F37" i="2" a="1"/>
  <c r="F37" i="2" s="1"/>
  <c r="G37" i="2" s="1" a="1"/>
  <c r="G37" i="2" s="1"/>
  <c r="F38" i="2" a="1"/>
  <c r="F38" i="2" s="1"/>
  <c r="G38" i="2" s="1" a="1"/>
  <c r="G38" i="2" s="1"/>
  <c r="O38" i="2"/>
  <c r="Z38" i="2" s="1"/>
  <c r="AK38" i="2" s="1"/>
  <c r="N7" i="2"/>
  <c r="J40" i="2"/>
  <c r="G36" i="2" a="1"/>
  <c r="G36" i="2" s="1"/>
  <c r="J36" i="2" s="1"/>
  <c r="AE36" i="2"/>
  <c r="T36" i="2"/>
  <c r="AS6" i="2"/>
  <c r="AE53" i="4"/>
  <c r="Q53" i="4"/>
  <c r="X53" i="4"/>
  <c r="X57" i="4"/>
  <c r="AE57" i="4"/>
  <c r="Q57" i="4"/>
  <c r="AE50" i="4"/>
  <c r="Q50" i="4"/>
  <c r="X50" i="4"/>
  <c r="X46" i="4"/>
  <c r="AE46" i="4"/>
  <c r="Q46" i="4"/>
  <c r="AE37" i="4"/>
  <c r="Q37" i="4"/>
  <c r="X37" i="4"/>
  <c r="S9" i="4"/>
  <c r="T9" i="4"/>
  <c r="U9" i="4"/>
  <c r="J10" i="4"/>
  <c r="V7" i="2"/>
  <c r="AJ11" i="1"/>
  <c r="AK11" i="1"/>
  <c r="AR11" i="1" s="1"/>
  <c r="AQ4" i="1"/>
  <c r="AW9" i="1"/>
  <c r="AR9" i="1"/>
  <c r="AK10" i="1"/>
  <c r="AR10" i="1" s="1"/>
  <c r="AJ10" i="1"/>
  <c r="AX219" i="1" l="1"/>
  <c r="BD219" i="1"/>
  <c r="AX54" i="1"/>
  <c r="BD54" i="1"/>
  <c r="AX33" i="1"/>
  <c r="BD33" i="1"/>
  <c r="AX16" i="1"/>
  <c r="BD46" i="1"/>
  <c r="AX46" i="1"/>
  <c r="AX1163" i="1"/>
  <c r="AX18" i="1"/>
  <c r="BD18" i="1"/>
  <c r="AX974" i="1"/>
  <c r="AX1174" i="1"/>
  <c r="AX141" i="1"/>
  <c r="AX80" i="1"/>
  <c r="BD150" i="1"/>
  <c r="AX1195" i="1"/>
  <c r="BD1061" i="1"/>
  <c r="BD931" i="1"/>
  <c r="BD976" i="1"/>
  <c r="AX1110" i="1"/>
  <c r="BD1010" i="1"/>
  <c r="AX1159" i="1"/>
  <c r="BD1126" i="1"/>
  <c r="BD1188" i="1"/>
  <c r="AX960" i="1"/>
  <c r="AX1197" i="1"/>
  <c r="AX1062" i="1"/>
  <c r="AX1133" i="1"/>
  <c r="BD1101" i="1"/>
  <c r="BD141" i="1"/>
  <c r="BD403" i="1"/>
  <c r="BD186" i="1"/>
  <c r="AX1015" i="1"/>
  <c r="BD1045" i="1"/>
  <c r="AX1064" i="1"/>
  <c r="AX1227" i="1"/>
  <c r="BD106" i="1"/>
  <c r="AX155" i="1"/>
  <c r="AX1117" i="1"/>
  <c r="BD994" i="1"/>
  <c r="AX1084" i="1"/>
  <c r="BD1044" i="1"/>
  <c r="AX1210" i="1"/>
  <c r="BD988" i="1"/>
  <c r="AR989" i="1"/>
  <c r="BD989" i="1"/>
  <c r="AR963" i="1"/>
  <c r="AX963" i="1"/>
  <c r="AR949" i="1"/>
  <c r="AX949" i="1"/>
  <c r="AR936" i="1"/>
  <c r="BD936" i="1"/>
  <c r="AR1244" i="1"/>
  <c r="AX1244" i="1"/>
  <c r="AR1154" i="1"/>
  <c r="AX1154" i="1"/>
  <c r="BD1154" i="1"/>
  <c r="AR1008" i="1"/>
  <c r="AX1008" i="1"/>
  <c r="AR1235" i="1"/>
  <c r="BD1235" i="1"/>
  <c r="AR1215" i="1"/>
  <c r="AX1215" i="1"/>
  <c r="AR1234" i="1"/>
  <c r="AX1234" i="1"/>
  <c r="AR1056" i="1"/>
  <c r="BD1056" i="1"/>
  <c r="AR1063" i="1"/>
  <c r="AX1063" i="1"/>
  <c r="AR1038" i="1"/>
  <c r="BD1038" i="1"/>
  <c r="AR1231" i="1"/>
  <c r="BD1231" i="1"/>
  <c r="AR1246" i="1"/>
  <c r="BD1246" i="1"/>
  <c r="AR1108" i="1"/>
  <c r="BD1108" i="1"/>
  <c r="AR1113" i="1"/>
  <c r="AX1113" i="1"/>
  <c r="AR1082" i="1"/>
  <c r="BD1082" i="1"/>
  <c r="AR1161" i="1"/>
  <c r="BD1161" i="1"/>
  <c r="AR1074" i="1"/>
  <c r="AX1074" i="1"/>
  <c r="AR1011" i="1"/>
  <c r="AX1011" i="1"/>
  <c r="AR1125" i="1"/>
  <c r="AX1125" i="1"/>
  <c r="AX1173" i="1"/>
  <c r="AR983" i="1"/>
  <c r="BD983" i="1"/>
  <c r="AR977" i="1"/>
  <c r="AX977" i="1"/>
  <c r="AR993" i="1"/>
  <c r="AX993" i="1"/>
  <c r="AR1185" i="1"/>
  <c r="BD1185" i="1"/>
  <c r="AX1185" i="1"/>
  <c r="AR1232" i="1"/>
  <c r="AX1232" i="1"/>
  <c r="BD1232" i="1"/>
  <c r="AR1030" i="1"/>
  <c r="BD1030" i="1"/>
  <c r="AR1183" i="1"/>
  <c r="BD1183" i="1"/>
  <c r="AR1143" i="1"/>
  <c r="AX1143" i="1"/>
  <c r="AR1172" i="1"/>
  <c r="BD1172" i="1"/>
  <c r="AR1073" i="1"/>
  <c r="AX1073" i="1"/>
  <c r="AR1166" i="1"/>
  <c r="BD1166" i="1"/>
  <c r="AR1009" i="1"/>
  <c r="BD1009" i="1"/>
  <c r="AR1083" i="1"/>
  <c r="AX1083" i="1"/>
  <c r="AR1194" i="1"/>
  <c r="AX1194" i="1"/>
  <c r="AX1231" i="1"/>
  <c r="AX1068" i="1"/>
  <c r="AX986" i="1"/>
  <c r="BD16" i="1"/>
  <c r="BD155" i="1"/>
  <c r="AX150" i="1"/>
  <c r="BD1215" i="1"/>
  <c r="BD1244" i="1"/>
  <c r="BD1194" i="1"/>
  <c r="AX1082" i="1"/>
  <c r="BD1084" i="1"/>
  <c r="BD1068" i="1"/>
  <c r="BD1095" i="1"/>
  <c r="BD1074" i="1"/>
  <c r="BD1234" i="1"/>
  <c r="AX1044" i="1"/>
  <c r="AX1132" i="1"/>
  <c r="AX983" i="1"/>
  <c r="BD977" i="1"/>
  <c r="AX994" i="1"/>
  <c r="BD1083" i="1"/>
  <c r="BD1177" i="1"/>
  <c r="BD1011" i="1"/>
  <c r="BD1245" i="1"/>
  <c r="BD1063" i="1"/>
  <c r="BD1220" i="1"/>
  <c r="BD647" i="1"/>
  <c r="AX1004" i="1"/>
  <c r="BD1205" i="1"/>
  <c r="AX1161" i="1"/>
  <c r="AX1120" i="1"/>
  <c r="AX1030" i="1"/>
  <c r="AX1235" i="1"/>
  <c r="BD972" i="1"/>
  <c r="AX988" i="1"/>
  <c r="AX144" i="1"/>
  <c r="BD1059" i="1"/>
  <c r="BD1123" i="1"/>
  <c r="BD1078" i="1"/>
  <c r="AX945" i="1"/>
  <c r="AX969" i="1"/>
  <c r="BD984" i="1"/>
  <c r="AX1183" i="1"/>
  <c r="BD1113" i="1"/>
  <c r="BD1008" i="1"/>
  <c r="AX1246" i="1"/>
  <c r="AX1206" i="1"/>
  <c r="BD1117" i="1"/>
  <c r="AX1095" i="1"/>
  <c r="BD1173" i="1"/>
  <c r="AX936" i="1"/>
  <c r="AX1166" i="1"/>
  <c r="AX1177" i="1"/>
  <c r="BD1105" i="1"/>
  <c r="BD1125" i="1"/>
  <c r="AX1108" i="1"/>
  <c r="AX1220" i="1"/>
  <c r="AX1009" i="1"/>
  <c r="AX992" i="1"/>
  <c r="AX930" i="1"/>
  <c r="AX1181" i="1"/>
  <c r="BD1004" i="1"/>
  <c r="BD1210" i="1"/>
  <c r="BD1073" i="1"/>
  <c r="AX1065" i="1"/>
  <c r="BD766" i="1"/>
  <c r="BD963" i="1"/>
  <c r="AX980" i="1"/>
  <c r="BD979" i="1"/>
  <c r="BD932" i="1"/>
  <c r="AX106" i="1"/>
  <c r="BD1081" i="1"/>
  <c r="BD1002" i="1"/>
  <c r="BD1228" i="1"/>
  <c r="BD1206" i="1"/>
  <c r="AX1022" i="1"/>
  <c r="BD1132" i="1"/>
  <c r="AX1033" i="1"/>
  <c r="AX1105" i="1"/>
  <c r="AX1245" i="1"/>
  <c r="AX1059" i="1"/>
  <c r="AX647" i="1"/>
  <c r="BD930" i="1"/>
  <c r="AX968" i="1"/>
  <c r="AX1045" i="1"/>
  <c r="AX1107" i="1"/>
  <c r="AX1101" i="1"/>
  <c r="BD1021" i="1"/>
  <c r="AX1079" i="1"/>
  <c r="BD1208" i="1"/>
  <c r="AX985" i="1"/>
  <c r="BD1102" i="1"/>
  <c r="AX1190" i="1"/>
  <c r="BD1047" i="1"/>
  <c r="BD1033" i="1"/>
  <c r="BD1159" i="1"/>
  <c r="BD948" i="1"/>
  <c r="BD969" i="1"/>
  <c r="BD1226" i="1"/>
  <c r="AX1067" i="1"/>
  <c r="AX984" i="1"/>
  <c r="BD1151" i="1"/>
  <c r="AX1126" i="1"/>
  <c r="BD1062" i="1"/>
  <c r="BD1079" i="1"/>
  <c r="AX1123" i="1"/>
  <c r="BD1064" i="1"/>
  <c r="BD1120" i="1"/>
  <c r="BD1065" i="1"/>
  <c r="AX1208" i="1"/>
  <c r="BD1236" i="1"/>
  <c r="AX1078" i="1"/>
  <c r="BD939" i="1"/>
  <c r="AX766" i="1"/>
  <c r="AX972" i="1"/>
  <c r="BD973" i="1"/>
  <c r="BD980" i="1"/>
  <c r="BD993" i="1"/>
  <c r="AX932" i="1"/>
  <c r="BD1094" i="1"/>
  <c r="AX1081" i="1"/>
  <c r="AX1047" i="1"/>
  <c r="AX1002" i="1"/>
  <c r="AX1228" i="1"/>
  <c r="BD1022" i="1"/>
  <c r="AX948" i="1"/>
  <c r="AX1226" i="1"/>
  <c r="BD1067" i="1"/>
  <c r="BD992" i="1"/>
  <c r="BD968" i="1"/>
  <c r="BD1181" i="1"/>
  <c r="AX1151" i="1"/>
  <c r="BD1107" i="1"/>
  <c r="AX1205" i="1"/>
  <c r="AX1021" i="1"/>
  <c r="AX1236" i="1"/>
  <c r="BD1227" i="1"/>
  <c r="AX1102" i="1"/>
  <c r="BD945" i="1"/>
  <c r="AX979" i="1"/>
  <c r="BD1223" i="1"/>
  <c r="AX1034" i="1"/>
  <c r="BD1124" i="1"/>
  <c r="AX1148" i="1"/>
  <c r="AX1217" i="1"/>
  <c r="BD1041" i="1"/>
  <c r="AX1085" i="1"/>
  <c r="AL115" i="1"/>
  <c r="AS115" i="1" s="1"/>
  <c r="AX403" i="1"/>
  <c r="AX186" i="1"/>
  <c r="BD1139" i="1"/>
  <c r="AX1189" i="1"/>
  <c r="BD1189" i="1"/>
  <c r="AX1230" i="1"/>
  <c r="BD1037" i="1"/>
  <c r="AX1149" i="1"/>
  <c r="BD1195" i="1"/>
  <c r="BD999" i="1"/>
  <c r="AX935" i="1"/>
  <c r="AX1051" i="1"/>
  <c r="AX1158" i="1"/>
  <c r="BD978" i="1"/>
  <c r="AX937" i="1"/>
  <c r="BD1099" i="1"/>
  <c r="AX976" i="1"/>
  <c r="AX991" i="1"/>
  <c r="BD1138" i="1"/>
  <c r="BD1144" i="1"/>
  <c r="AX1093" i="1"/>
  <c r="BD1165" i="1"/>
  <c r="BD1029" i="1"/>
  <c r="BD1121" i="1"/>
  <c r="BD1119" i="1"/>
  <c r="AX1218" i="1"/>
  <c r="BD1209" i="1"/>
  <c r="AL112" i="1"/>
  <c r="AS112" i="1" s="1"/>
  <c r="BD1148" i="1"/>
  <c r="BD1157" i="1"/>
  <c r="BD1149" i="1"/>
  <c r="AX1138" i="1"/>
  <c r="AX1144" i="1"/>
  <c r="AX1014" i="1"/>
  <c r="BD1204" i="1"/>
  <c r="AX966" i="1"/>
  <c r="AX1238" i="1"/>
  <c r="AX1165" i="1"/>
  <c r="AX1029" i="1"/>
  <c r="BD1036" i="1"/>
  <c r="BD1128" i="1"/>
  <c r="BD951" i="1"/>
  <c r="AX1213" i="1"/>
  <c r="AX1100" i="1"/>
  <c r="AX1001" i="1"/>
  <c r="BD1032" i="1"/>
  <c r="BD1156" i="1"/>
  <c r="AX1223" i="1"/>
  <c r="BD1034" i="1"/>
  <c r="AX1124" i="1"/>
  <c r="BD1217" i="1"/>
  <c r="BD1012" i="1"/>
  <c r="BD1015" i="1"/>
  <c r="AX1157" i="1"/>
  <c r="BD1230" i="1"/>
  <c r="BD1241" i="1"/>
  <c r="AX931" i="1"/>
  <c r="BD991" i="1"/>
  <c r="AX947" i="1"/>
  <c r="AX942" i="1"/>
  <c r="AX1086" i="1"/>
  <c r="AX1049" i="1"/>
  <c r="BD1133" i="1"/>
  <c r="BD966" i="1"/>
  <c r="BD1197" i="1"/>
  <c r="BD1093" i="1"/>
  <c r="AX1039" i="1"/>
  <c r="AX1050" i="1"/>
  <c r="BD1242" i="1"/>
  <c r="BD1238" i="1"/>
  <c r="BD1203" i="1"/>
  <c r="AX1135" i="1"/>
  <c r="AX1182" i="1"/>
  <c r="AX1036" i="1"/>
  <c r="AX1035" i="1"/>
  <c r="AX999" i="1"/>
  <c r="AX1121" i="1"/>
  <c r="AX1040" i="1"/>
  <c r="BD1018" i="1"/>
  <c r="AX1097" i="1"/>
  <c r="AX1147" i="1"/>
  <c r="BD1098" i="1"/>
  <c r="AX1020" i="1"/>
  <c r="BD1207" i="1"/>
  <c r="BD1218" i="1"/>
  <c r="BD982" i="1"/>
  <c r="BD998" i="1"/>
  <c r="BD1213" i="1"/>
  <c r="AX946" i="1"/>
  <c r="AX957" i="1"/>
  <c r="AX950" i="1"/>
  <c r="AX1139" i="1"/>
  <c r="BD1110" i="1"/>
  <c r="AX1012" i="1"/>
  <c r="BD1193" i="1"/>
  <c r="AX1061" i="1"/>
  <c r="AX1041" i="1"/>
  <c r="BD1085" i="1"/>
  <c r="AX1188" i="1"/>
  <c r="AX1241" i="1"/>
  <c r="AX1037" i="1"/>
  <c r="AX1099" i="1"/>
  <c r="BD947" i="1"/>
  <c r="BD960" i="1"/>
  <c r="BD942" i="1"/>
  <c r="BD1086" i="1"/>
  <c r="BD1049" i="1"/>
  <c r="BD1014" i="1"/>
  <c r="AX1204" i="1"/>
  <c r="BD1039" i="1"/>
  <c r="BD1001" i="1"/>
  <c r="AX1010" i="1"/>
  <c r="BD1050" i="1"/>
  <c r="AX1242" i="1"/>
  <c r="BD1135" i="1"/>
  <c r="BD1182" i="1"/>
  <c r="BD1035" i="1"/>
  <c r="AX1128" i="1"/>
  <c r="AX951" i="1"/>
  <c r="AX1003" i="1"/>
  <c r="AX1104" i="1"/>
  <c r="BD941" i="1"/>
  <c r="AX1106" i="1"/>
  <c r="AX1164" i="1"/>
  <c r="AX1186" i="1"/>
  <c r="BD996" i="1"/>
  <c r="AX1167" i="1"/>
  <c r="BD946" i="1"/>
  <c r="AQ94" i="1"/>
  <c r="BC94" i="1"/>
  <c r="BD94" i="1"/>
  <c r="AW94" i="1"/>
  <c r="AX94" i="1"/>
  <c r="AL121" i="1"/>
  <c r="AS121" i="1" s="1"/>
  <c r="AL1241" i="1"/>
  <c r="AL1213" i="1"/>
  <c r="BE1213" i="1" s="1"/>
  <c r="AL1225" i="1"/>
  <c r="BE1225" i="1" s="1"/>
  <c r="AL1169" i="1"/>
  <c r="AS1169" i="1" s="1"/>
  <c r="AL1152" i="1"/>
  <c r="AY1152" i="1" s="1"/>
  <c r="AL1133" i="1"/>
  <c r="AL1148" i="1"/>
  <c r="AL1107" i="1"/>
  <c r="AL1096" i="1"/>
  <c r="AY1096" i="1" s="1"/>
  <c r="AL1070" i="1"/>
  <c r="AS1070" i="1" s="1"/>
  <c r="AL1030" i="1"/>
  <c r="AL1054" i="1"/>
  <c r="BE1054" i="1" s="1"/>
  <c r="AL1129" i="1"/>
  <c r="AS1129" i="1" s="1"/>
  <c r="AL1046" i="1"/>
  <c r="BE1046" i="1" s="1"/>
  <c r="AL1002" i="1"/>
  <c r="AL1058" i="1"/>
  <c r="AS1058" i="1" s="1"/>
  <c r="AL1006" i="1"/>
  <c r="BE1006" i="1" s="1"/>
  <c r="AL1041" i="1"/>
  <c r="AL1062" i="1"/>
  <c r="AL1045" i="1"/>
  <c r="AL1099" i="1"/>
  <c r="AL1037" i="1"/>
  <c r="AL1140" i="1"/>
  <c r="AY1140" i="1" s="1"/>
  <c r="AL1149" i="1"/>
  <c r="AL1165" i="1"/>
  <c r="AL1209" i="1"/>
  <c r="BE1209" i="1" s="1"/>
  <c r="AL1177" i="1"/>
  <c r="AL1229" i="1"/>
  <c r="AL1237" i="1"/>
  <c r="BE1237" i="1" s="1"/>
  <c r="AL1048" i="1"/>
  <c r="AS1048" i="1" s="1"/>
  <c r="AL1029" i="1"/>
  <c r="AL1044" i="1"/>
  <c r="AL1060" i="1"/>
  <c r="BE1060" i="1" s="1"/>
  <c r="AL1035" i="1"/>
  <c r="AL1004" i="1"/>
  <c r="AL1020" i="1"/>
  <c r="AL1025" i="1"/>
  <c r="AY1025" i="1" s="1"/>
  <c r="AL1056" i="1"/>
  <c r="AL1120" i="1"/>
  <c r="AL1132" i="1"/>
  <c r="AL1109" i="1"/>
  <c r="AL1102" i="1"/>
  <c r="AL1108" i="1"/>
  <c r="AL1093" i="1"/>
  <c r="AL1172" i="1"/>
  <c r="AL1184" i="1"/>
  <c r="AY1184" i="1" s="1"/>
  <c r="AL1131" i="1"/>
  <c r="AL1179" i="1"/>
  <c r="AL1218" i="1"/>
  <c r="BE1218" i="1" s="1"/>
  <c r="AL1234" i="1"/>
  <c r="AL1219" i="1"/>
  <c r="AS1219" i="1" s="1"/>
  <c r="AL1143" i="1"/>
  <c r="AL1159" i="1"/>
  <c r="AL1204" i="1"/>
  <c r="AL1214" i="1"/>
  <c r="BE1214" i="1" s="1"/>
  <c r="AL1230" i="1"/>
  <c r="AL1125" i="1"/>
  <c r="AL1138" i="1"/>
  <c r="AL1158" i="1"/>
  <c r="BE1158" i="1" s="1"/>
  <c r="AL1162" i="1"/>
  <c r="AS1162" i="1" s="1"/>
  <c r="AL1170" i="1"/>
  <c r="BE1170" i="1" s="1"/>
  <c r="AL1178" i="1"/>
  <c r="BE1178" i="1" s="1"/>
  <c r="AL1183" i="1"/>
  <c r="AL1202" i="1"/>
  <c r="BE1202" i="1" s="1"/>
  <c r="AL1231" i="1"/>
  <c r="AL1239" i="1"/>
  <c r="AY1239" i="1" s="1"/>
  <c r="AL1245" i="1"/>
  <c r="AL1010" i="1"/>
  <c r="AL1057" i="1"/>
  <c r="AY1057" i="1" s="1"/>
  <c r="AL1103" i="1"/>
  <c r="BE1103" i="1" s="1"/>
  <c r="AL1034" i="1"/>
  <c r="AL1074" i="1"/>
  <c r="AL1115" i="1"/>
  <c r="AY1115" i="1" s="1"/>
  <c r="AL1065" i="1"/>
  <c r="AL1049" i="1"/>
  <c r="AL1137" i="1"/>
  <c r="AL1078" i="1"/>
  <c r="AL1123" i="1"/>
  <c r="AL1160" i="1"/>
  <c r="BE1160" i="1" s="1"/>
  <c r="AL1185" i="1"/>
  <c r="AL1201" i="1"/>
  <c r="AY1201" i="1" s="1"/>
  <c r="AL1059" i="1"/>
  <c r="AL1005" i="1"/>
  <c r="AS1005" i="1" s="1"/>
  <c r="AL1033" i="1"/>
  <c r="AL1039" i="1"/>
  <c r="AL1082" i="1"/>
  <c r="AL1092" i="1"/>
  <c r="AY1092" i="1" s="1"/>
  <c r="AL1016" i="1"/>
  <c r="AL1032" i="1"/>
  <c r="BE1032" i="1" s="1"/>
  <c r="AL1036" i="1"/>
  <c r="AL1047" i="1"/>
  <c r="AL1013" i="1"/>
  <c r="AS1013" i="1" s="1"/>
  <c r="AL1040" i="1"/>
  <c r="AL1094" i="1"/>
  <c r="AY1094" i="1" s="1"/>
  <c r="AL1100" i="1"/>
  <c r="AY1100" i="1" s="1"/>
  <c r="AL1104" i="1"/>
  <c r="AL1088" i="1"/>
  <c r="AL1105" i="1"/>
  <c r="AL1127" i="1"/>
  <c r="AS1127" i="1" s="1"/>
  <c r="AL1110" i="1"/>
  <c r="AL1119" i="1"/>
  <c r="AY1119" i="1" s="1"/>
  <c r="AL1084" i="1"/>
  <c r="AL1130" i="1"/>
  <c r="BE1130" i="1" s="1"/>
  <c r="AL1128" i="1"/>
  <c r="AL1173" i="1"/>
  <c r="AL1200" i="1"/>
  <c r="BE1200" i="1" s="1"/>
  <c r="AL1136" i="1"/>
  <c r="AS1136" i="1" s="1"/>
  <c r="AL1216" i="1"/>
  <c r="AS1216" i="1" s="1"/>
  <c r="AL1232" i="1"/>
  <c r="AL1227" i="1"/>
  <c r="AL1139" i="1"/>
  <c r="AL1155" i="1"/>
  <c r="AS1155" i="1" s="1"/>
  <c r="AL1212" i="1"/>
  <c r="AY1212" i="1" s="1"/>
  <c r="AL1228" i="1"/>
  <c r="AL1154" i="1"/>
  <c r="AL1186" i="1"/>
  <c r="AL1207" i="1"/>
  <c r="BE1207" i="1" s="1"/>
  <c r="AL1014" i="1"/>
  <c r="AL1018" i="1"/>
  <c r="BE1018" i="1" s="1"/>
  <c r="AL1050" i="1"/>
  <c r="AL1026" i="1"/>
  <c r="AY1026" i="1" s="1"/>
  <c r="AL1091" i="1"/>
  <c r="AY1091" i="1" s="1"/>
  <c r="AL1144" i="1"/>
  <c r="AL1038" i="1"/>
  <c r="AL1090" i="1"/>
  <c r="AL1053" i="1"/>
  <c r="AS1053" i="1" s="1"/>
  <c r="AL1073" i="1"/>
  <c r="AL1069" i="1"/>
  <c r="AL1156" i="1"/>
  <c r="BE1156" i="1" s="1"/>
  <c r="AL1164" i="1"/>
  <c r="BE1164" i="1" s="1"/>
  <c r="AL1181" i="1"/>
  <c r="AL1193" i="1"/>
  <c r="AL1157" i="1"/>
  <c r="AL1175" i="1"/>
  <c r="AS1175" i="1" s="1"/>
  <c r="AL1153" i="1"/>
  <c r="BE1153" i="1" s="1"/>
  <c r="AL1221" i="1"/>
  <c r="AY1221" i="1" s="1"/>
  <c r="AL1233" i="1"/>
  <c r="AY1233" i="1" s="1"/>
  <c r="AL1043" i="1"/>
  <c r="AY1043" i="1" s="1"/>
  <c r="AL1009" i="1"/>
  <c r="AL1071" i="1"/>
  <c r="AS1071" i="1" s="1"/>
  <c r="AL1003" i="1"/>
  <c r="BE1003" i="1" s="1"/>
  <c r="AL1008" i="1"/>
  <c r="AL1012" i="1"/>
  <c r="AL1028" i="1"/>
  <c r="AS1028" i="1" s="1"/>
  <c r="AL1001" i="1"/>
  <c r="BE1001" i="1" s="1"/>
  <c r="AL1017" i="1"/>
  <c r="BE1017" i="1" s="1"/>
  <c r="AL1015" i="1"/>
  <c r="BE1015" i="1" s="1"/>
  <c r="AL1023" i="1"/>
  <c r="AL1051" i="1"/>
  <c r="BE1051" i="1" s="1"/>
  <c r="AL1067" i="1"/>
  <c r="AL1080" i="1"/>
  <c r="AS1080" i="1" s="1"/>
  <c r="AL1106" i="1"/>
  <c r="AL1112" i="1"/>
  <c r="AY1112" i="1" s="1"/>
  <c r="AL1101" i="1"/>
  <c r="AL1117" i="1"/>
  <c r="AL1077" i="1"/>
  <c r="AS1077" i="1" s="1"/>
  <c r="AL1192" i="1"/>
  <c r="BE1192" i="1" s="1"/>
  <c r="AL1244" i="1"/>
  <c r="AL1210" i="1"/>
  <c r="AL1226" i="1"/>
  <c r="AL1242" i="1"/>
  <c r="AL1235" i="1"/>
  <c r="AL1151" i="1"/>
  <c r="AL1168" i="1"/>
  <c r="BE1168" i="1" s="1"/>
  <c r="AL1222" i="1"/>
  <c r="AL1238" i="1"/>
  <c r="AL1150" i="1"/>
  <c r="AY1150" i="1" s="1"/>
  <c r="AL1191" i="1"/>
  <c r="AL1194" i="1"/>
  <c r="AL1215" i="1"/>
  <c r="AL1022" i="1"/>
  <c r="AL1042" i="1"/>
  <c r="AS1042" i="1" s="1"/>
  <c r="AL1066" i="1"/>
  <c r="BE1066" i="1" s="1"/>
  <c r="AL1079" i="1"/>
  <c r="AL1124" i="1"/>
  <c r="AL1171" i="1"/>
  <c r="AS1171" i="1" s="1"/>
  <c r="AL1161" i="1"/>
  <c r="AL1205" i="1"/>
  <c r="AL1217" i="1"/>
  <c r="AL1068" i="1"/>
  <c r="AL1019" i="1"/>
  <c r="AY1019" i="1" s="1"/>
  <c r="AL1089" i="1"/>
  <c r="BE1089" i="1" s="1"/>
  <c r="AL1114" i="1"/>
  <c r="BE1114" i="1" s="1"/>
  <c r="AL1087" i="1"/>
  <c r="AL1208" i="1"/>
  <c r="AL1246" i="1"/>
  <c r="AL1182" i="1"/>
  <c r="AL1198" i="1"/>
  <c r="AL1243" i="1"/>
  <c r="AL1147" i="1"/>
  <c r="AY1147" i="1" s="1"/>
  <c r="AL1188" i="1"/>
  <c r="AL1146" i="1"/>
  <c r="AL1199" i="1"/>
  <c r="BE1199" i="1" s="1"/>
  <c r="AL1061" i="1"/>
  <c r="AL1135" i="1"/>
  <c r="AL1055" i="1"/>
  <c r="AL1076" i="1"/>
  <c r="BE1076" i="1" s="1"/>
  <c r="AL1024" i="1"/>
  <c r="AY1024" i="1" s="1"/>
  <c r="AL1021" i="1"/>
  <c r="AL1007" i="1"/>
  <c r="BE1007" i="1" s="1"/>
  <c r="AL1086" i="1"/>
  <c r="AL1126" i="1"/>
  <c r="AL1118" i="1"/>
  <c r="BE1118" i="1" s="1"/>
  <c r="AL1097" i="1"/>
  <c r="AL1134" i="1"/>
  <c r="AY1134" i="1" s="1"/>
  <c r="AL1113" i="1"/>
  <c r="AL1121" i="1"/>
  <c r="BE1121" i="1" s="1"/>
  <c r="AL1122" i="1"/>
  <c r="AY1122" i="1" s="1"/>
  <c r="AL1224" i="1"/>
  <c r="BE1224" i="1" s="1"/>
  <c r="AL1187" i="1"/>
  <c r="AY1187" i="1" s="1"/>
  <c r="AL1203" i="1"/>
  <c r="AS1203" i="1" s="1"/>
  <c r="AL1196" i="1"/>
  <c r="AL1142" i="1"/>
  <c r="AL1189" i="1"/>
  <c r="AL1063" i="1"/>
  <c r="AL1072" i="1"/>
  <c r="AL1195" i="1"/>
  <c r="AL1236" i="1"/>
  <c r="AL1145" i="1"/>
  <c r="AS1145" i="1" s="1"/>
  <c r="AL1141" i="1"/>
  <c r="AS1141" i="1" s="1"/>
  <c r="AL1167" i="1"/>
  <c r="AY1167" i="1" s="1"/>
  <c r="AL1197" i="1"/>
  <c r="AL1027" i="1"/>
  <c r="AY1027" i="1" s="1"/>
  <c r="AL1052" i="1"/>
  <c r="AS1052" i="1" s="1"/>
  <c r="AL1064" i="1"/>
  <c r="AL1011" i="1"/>
  <c r="AL1098" i="1"/>
  <c r="AY1098" i="1" s="1"/>
  <c r="AL1085" i="1"/>
  <c r="AL1116" i="1"/>
  <c r="BE1116" i="1" s="1"/>
  <c r="AL1095" i="1"/>
  <c r="AL1083" i="1"/>
  <c r="AL1174" i="1"/>
  <c r="AL1240" i="1"/>
  <c r="AL1190" i="1"/>
  <c r="BE1190" i="1" s="1"/>
  <c r="AL1206" i="1"/>
  <c r="AL1176" i="1"/>
  <c r="AY1176" i="1" s="1"/>
  <c r="AL1220" i="1"/>
  <c r="AL1166" i="1"/>
  <c r="AL1223" i="1"/>
  <c r="AL1111" i="1"/>
  <c r="BE1111" i="1" s="1"/>
  <c r="AL1031" i="1"/>
  <c r="AS1031" i="1" s="1"/>
  <c r="AL1075" i="1"/>
  <c r="AS1075" i="1" s="1"/>
  <c r="AL1081" i="1"/>
  <c r="AL1211" i="1"/>
  <c r="AL1163" i="1"/>
  <c r="BE1163" i="1" s="1"/>
  <c r="AL1180" i="1"/>
  <c r="BE1180" i="1" s="1"/>
  <c r="AL945" i="1"/>
  <c r="AL960" i="1"/>
  <c r="AL968" i="1"/>
  <c r="AL976" i="1"/>
  <c r="AL943" i="1"/>
  <c r="AY943" i="1" s="1"/>
  <c r="AL647" i="1"/>
  <c r="AL928" i="1"/>
  <c r="BE928" i="1" s="1"/>
  <c r="AL957" i="1"/>
  <c r="BE957" i="1" s="1"/>
  <c r="AL949" i="1"/>
  <c r="AL996" i="1"/>
  <c r="AL936" i="1"/>
  <c r="AL947" i="1"/>
  <c r="AL994" i="1"/>
  <c r="AL978" i="1"/>
  <c r="AL937" i="1"/>
  <c r="AY937" i="1" s="1"/>
  <c r="AL951" i="1"/>
  <c r="AL967" i="1"/>
  <c r="AY967" i="1" s="1"/>
  <c r="AL971" i="1"/>
  <c r="AL972" i="1"/>
  <c r="AY972" i="1" s="1"/>
  <c r="AL998" i="1"/>
  <c r="BE998" i="1" s="1"/>
  <c r="AL955" i="1"/>
  <c r="AY955" i="1" s="1"/>
  <c r="AL941" i="1"/>
  <c r="AL954" i="1"/>
  <c r="BE954" i="1" s="1"/>
  <c r="AL981" i="1"/>
  <c r="AY981" i="1" s="1"/>
  <c r="AL977" i="1"/>
  <c r="AL984" i="1"/>
  <c r="AL929" i="1"/>
  <c r="BE929" i="1" s="1"/>
  <c r="AL962" i="1"/>
  <c r="BE962" i="1" s="1"/>
  <c r="AL982" i="1"/>
  <c r="AY982" i="1" s="1"/>
  <c r="AL983" i="1"/>
  <c r="AL948" i="1"/>
  <c r="AL958" i="1"/>
  <c r="AS958" i="1" s="1"/>
  <c r="AL934" i="1"/>
  <c r="AS934" i="1" s="1"/>
  <c r="AL766" i="1"/>
  <c r="AL991" i="1"/>
  <c r="AL933" i="1"/>
  <c r="AY933" i="1" s="1"/>
  <c r="AL946" i="1"/>
  <c r="BE946" i="1" s="1"/>
  <c r="AL974" i="1"/>
  <c r="AY974" i="1" s="1"/>
  <c r="AL953" i="1"/>
  <c r="AL940" i="1"/>
  <c r="AS940" i="1" s="1"/>
  <c r="AL990" i="1"/>
  <c r="BE990" i="1" s="1"/>
  <c r="AL959" i="1"/>
  <c r="AL938" i="1"/>
  <c r="AY938" i="1" s="1"/>
  <c r="AL985" i="1"/>
  <c r="AY985" i="1" s="1"/>
  <c r="AL952" i="1"/>
  <c r="BE952" i="1" s="1"/>
  <c r="AL939" i="1"/>
  <c r="AL989" i="1"/>
  <c r="AL935" i="1"/>
  <c r="BE935" i="1" s="1"/>
  <c r="AL961" i="1"/>
  <c r="BE961" i="1" s="1"/>
  <c r="AL987" i="1"/>
  <c r="BE987" i="1" s="1"/>
  <c r="AL932" i="1"/>
  <c r="AL986" i="1"/>
  <c r="AL931" i="1"/>
  <c r="AL966" i="1"/>
  <c r="AL1000" i="1"/>
  <c r="BE1000" i="1" s="1"/>
  <c r="AL942" i="1"/>
  <c r="AL999" i="1"/>
  <c r="BE999" i="1" s="1"/>
  <c r="AL975" i="1"/>
  <c r="BE975" i="1" s="1"/>
  <c r="AL964" i="1"/>
  <c r="AL708" i="1"/>
  <c r="AY708" i="1" s="1"/>
  <c r="AL995" i="1"/>
  <c r="AS995" i="1" s="1"/>
  <c r="AL997" i="1"/>
  <c r="AL956" i="1"/>
  <c r="BE956" i="1" s="1"/>
  <c r="AL930" i="1"/>
  <c r="AL992" i="1"/>
  <c r="AL944" i="1"/>
  <c r="AS944" i="1" s="1"/>
  <c r="AL970" i="1"/>
  <c r="BE970" i="1" s="1"/>
  <c r="AL979" i="1"/>
  <c r="AL950" i="1"/>
  <c r="BE950" i="1" s="1"/>
  <c r="AL993" i="1"/>
  <c r="AL963" i="1"/>
  <c r="AL973" i="1"/>
  <c r="AL965" i="1"/>
  <c r="BE965" i="1" s="1"/>
  <c r="AL587" i="1"/>
  <c r="BE587" i="1" s="1"/>
  <c r="AL980" i="1"/>
  <c r="AL988" i="1"/>
  <c r="AL969" i="1"/>
  <c r="AL226" i="1"/>
  <c r="AS226" i="1" s="1"/>
  <c r="AL155" i="1"/>
  <c r="AL137" i="1"/>
  <c r="AS137" i="1" s="1"/>
  <c r="AL18" i="1"/>
  <c r="AL16" i="1"/>
  <c r="AL54" i="1"/>
  <c r="AL219" i="1"/>
  <c r="AL341" i="1"/>
  <c r="AS341" i="1" s="1"/>
  <c r="AL96" i="1"/>
  <c r="AL144" i="1"/>
  <c r="AL80" i="1"/>
  <c r="AL468" i="1"/>
  <c r="AS468" i="1" s="1"/>
  <c r="AL46" i="1"/>
  <c r="AL141" i="1"/>
  <c r="AL33" i="1"/>
  <c r="AL106" i="1"/>
  <c r="AL223" i="1"/>
  <c r="AL135" i="1"/>
  <c r="AS135" i="1" s="1"/>
  <c r="AL95" i="1"/>
  <c r="AS95" i="1" s="1"/>
  <c r="AL176" i="1"/>
  <c r="BE176" i="1" s="1"/>
  <c r="AL94" i="1"/>
  <c r="AS94" i="1" s="1"/>
  <c r="AL63" i="1"/>
  <c r="AY63" i="1" s="1"/>
  <c r="AL134" i="1"/>
  <c r="AS134" i="1" s="1"/>
  <c r="AL437" i="1"/>
  <c r="AY437" i="1" s="1"/>
  <c r="AQ341" i="1"/>
  <c r="BD341" i="1"/>
  <c r="AW341" i="1"/>
  <c r="BC341" i="1"/>
  <c r="AX341" i="1"/>
  <c r="AQ142" i="1"/>
  <c r="BC142" i="1"/>
  <c r="BD142" i="1"/>
  <c r="AX142" i="1"/>
  <c r="AW142" i="1"/>
  <c r="AL142" i="1"/>
  <c r="AS142" i="1" s="1"/>
  <c r="AQ117" i="1"/>
  <c r="BD117" i="1"/>
  <c r="BE117" i="1"/>
  <c r="AW117" i="1"/>
  <c r="BC117" i="1"/>
  <c r="AX117" i="1"/>
  <c r="AY117" i="1"/>
  <c r="AR587" i="1"/>
  <c r="AX587" i="1"/>
  <c r="AR958" i="1"/>
  <c r="AX958" i="1"/>
  <c r="AR987" i="1"/>
  <c r="AX987" i="1"/>
  <c r="AR938" i="1"/>
  <c r="AX938" i="1"/>
  <c r="AR944" i="1"/>
  <c r="AX944" i="1"/>
  <c r="BD944" i="1"/>
  <c r="AR953" i="1"/>
  <c r="BD953" i="1"/>
  <c r="AR964" i="1"/>
  <c r="AX964" i="1"/>
  <c r="AR934" i="1"/>
  <c r="AX934" i="1"/>
  <c r="AR995" i="1"/>
  <c r="BD995" i="1"/>
  <c r="AR940" i="1"/>
  <c r="AX940" i="1"/>
  <c r="BD940" i="1"/>
  <c r="AR943" i="1"/>
  <c r="AR962" i="1"/>
  <c r="BD962" i="1"/>
  <c r="AX962" i="1"/>
  <c r="AR1171" i="1"/>
  <c r="AX1171" i="1"/>
  <c r="BD1171" i="1"/>
  <c r="AR1134" i="1"/>
  <c r="BD1134" i="1"/>
  <c r="AX1134" i="1"/>
  <c r="AR1162" i="1"/>
  <c r="AR1013" i="1"/>
  <c r="BD1013" i="1"/>
  <c r="AX1013" i="1"/>
  <c r="AR1191" i="1"/>
  <c r="AX1191" i="1"/>
  <c r="AR1168" i="1"/>
  <c r="AR1071" i="1"/>
  <c r="BD1071" i="1"/>
  <c r="AX1071" i="1"/>
  <c r="AR1233" i="1"/>
  <c r="AR1169" i="1"/>
  <c r="BD1169" i="1"/>
  <c r="AX1169" i="1"/>
  <c r="AR1155" i="1"/>
  <c r="BD1155" i="1"/>
  <c r="AX1155" i="1"/>
  <c r="AR1216" i="1"/>
  <c r="AR1174" i="1"/>
  <c r="AR1090" i="1"/>
  <c r="BD1090" i="1"/>
  <c r="AX1090" i="1"/>
  <c r="AR1053" i="1"/>
  <c r="BD1053" i="1"/>
  <c r="AX1053" i="1"/>
  <c r="AR1092" i="1"/>
  <c r="AR1091" i="1"/>
  <c r="AR1042" i="1"/>
  <c r="BD1042" i="1"/>
  <c r="AX1042" i="1"/>
  <c r="AR1058" i="1"/>
  <c r="AX1058" i="1"/>
  <c r="AR1219" i="1"/>
  <c r="BD1219" i="1"/>
  <c r="AX1219" i="1"/>
  <c r="AR1179" i="1"/>
  <c r="AR1089" i="1"/>
  <c r="AR1109" i="1"/>
  <c r="BD1109" i="1"/>
  <c r="AX1109" i="1"/>
  <c r="AR1028" i="1"/>
  <c r="BD1028" i="1"/>
  <c r="AR1048" i="1"/>
  <c r="BD1048" i="1"/>
  <c r="AX1048" i="1"/>
  <c r="AR1170" i="1"/>
  <c r="AX1170" i="1"/>
  <c r="AR1054" i="1"/>
  <c r="BD1054" i="1"/>
  <c r="AR1229" i="1"/>
  <c r="AX1229" i="1"/>
  <c r="AR1175" i="1"/>
  <c r="BD1175" i="1"/>
  <c r="AX1175" i="1"/>
  <c r="AR1196" i="1"/>
  <c r="AR1203" i="1"/>
  <c r="AR1240" i="1"/>
  <c r="AX1240" i="1"/>
  <c r="AR1077" i="1"/>
  <c r="AX1077" i="1"/>
  <c r="BD1077" i="1"/>
  <c r="AR1088" i="1"/>
  <c r="AR1080" i="1"/>
  <c r="BD1080" i="1"/>
  <c r="AX1080" i="1"/>
  <c r="AR1052" i="1"/>
  <c r="AX1052" i="1"/>
  <c r="BD1052" i="1"/>
  <c r="AR1076" i="1"/>
  <c r="BD1076" i="1"/>
  <c r="AX1076" i="1"/>
  <c r="AR1005" i="1"/>
  <c r="BD1005" i="1"/>
  <c r="AX1005" i="1"/>
  <c r="AR1145" i="1"/>
  <c r="BD1145" i="1"/>
  <c r="AR1070" i="1"/>
  <c r="BD1070" i="1"/>
  <c r="AX1070" i="1"/>
  <c r="AR1103" i="1"/>
  <c r="AR1019" i="1"/>
  <c r="AR1136" i="1"/>
  <c r="BD1136" i="1"/>
  <c r="AR1141" i="1"/>
  <c r="BD1141" i="1"/>
  <c r="AR1222" i="1"/>
  <c r="AX1222" i="1"/>
  <c r="AX995" i="1"/>
  <c r="BD934" i="1"/>
  <c r="AX1145" i="1"/>
  <c r="AQ95" i="1"/>
  <c r="BC95" i="1"/>
  <c r="AX95" i="1"/>
  <c r="BD95" i="1"/>
  <c r="AW95" i="1"/>
  <c r="AQ112" i="1"/>
  <c r="BC112" i="1"/>
  <c r="BD112" i="1"/>
  <c r="AW112" i="1"/>
  <c r="AX112" i="1"/>
  <c r="AQ137" i="1"/>
  <c r="BC137" i="1"/>
  <c r="AX137" i="1"/>
  <c r="BD137" i="1"/>
  <c r="AW137" i="1"/>
  <c r="AQ468" i="1"/>
  <c r="BC468" i="1"/>
  <c r="BD468" i="1"/>
  <c r="AW468" i="1"/>
  <c r="AX468" i="1"/>
  <c r="AR176" i="1"/>
  <c r="BD176" i="1"/>
  <c r="AX176" i="1"/>
  <c r="AX1131" i="1"/>
  <c r="BD1131" i="1"/>
  <c r="AX1072" i="1"/>
  <c r="BD1072" i="1"/>
  <c r="AX1046" i="1"/>
  <c r="BD1202" i="1"/>
  <c r="BD1152" i="1"/>
  <c r="BD952" i="1"/>
  <c r="AX952" i="1"/>
  <c r="AX981" i="1"/>
  <c r="BD981" i="1"/>
  <c r="BD437" i="1"/>
  <c r="AQ223" i="1"/>
  <c r="BC223" i="1"/>
  <c r="BD223" i="1"/>
  <c r="AW223" i="1"/>
  <c r="AX223" i="1"/>
  <c r="AX1122" i="1"/>
  <c r="AX954" i="1"/>
  <c r="AX1096" i="1"/>
  <c r="BD1019" i="1"/>
  <c r="AX1168" i="1"/>
  <c r="AX1103" i="1"/>
  <c r="BD1196" i="1"/>
  <c r="BD987" i="1"/>
  <c r="BD587" i="1"/>
  <c r="BD1162" i="1"/>
  <c r="BD1216" i="1"/>
  <c r="BD938" i="1"/>
  <c r="BD958" i="1"/>
  <c r="AR115" i="1"/>
  <c r="AX115" i="1"/>
  <c r="AQ226" i="1"/>
  <c r="BC226" i="1"/>
  <c r="AX226" i="1"/>
  <c r="BD226" i="1"/>
  <c r="AW226" i="1"/>
  <c r="AQ63" i="1"/>
  <c r="BD63" i="1"/>
  <c r="AW63" i="1"/>
  <c r="BC63" i="1"/>
  <c r="AX63" i="1"/>
  <c r="AQ134" i="1"/>
  <c r="BC134" i="1"/>
  <c r="BD134" i="1"/>
  <c r="AX134" i="1"/>
  <c r="AW134" i="1"/>
  <c r="AQ135" i="1"/>
  <c r="BC135" i="1"/>
  <c r="BD135" i="1"/>
  <c r="AX135" i="1"/>
  <c r="AW135" i="1"/>
  <c r="AX1057" i="1"/>
  <c r="AX1193" i="1"/>
  <c r="BD1046" i="1"/>
  <c r="BD1237" i="1"/>
  <c r="AX1031" i="1"/>
  <c r="BD1025" i="1"/>
  <c r="AX1160" i="1"/>
  <c r="BD1160" i="1"/>
  <c r="BD1100" i="1"/>
  <c r="BD954" i="1"/>
  <c r="BD1096" i="1"/>
  <c r="BD1233" i="1"/>
  <c r="AX1019" i="1"/>
  <c r="BD1168" i="1"/>
  <c r="BD1191" i="1"/>
  <c r="BD1240" i="1"/>
  <c r="BD1170" i="1"/>
  <c r="BD1091" i="1"/>
  <c r="AX1091" i="1"/>
  <c r="AX1179" i="1"/>
  <c r="BD1179" i="1"/>
  <c r="AX943" i="1"/>
  <c r="AX1141" i="1"/>
  <c r="AX1136" i="1"/>
  <c r="AX953" i="1"/>
  <c r="BD1057" i="1"/>
  <c r="AX1237" i="1"/>
  <c r="BD1031" i="1"/>
  <c r="AX1025" i="1"/>
  <c r="AX1202" i="1"/>
  <c r="AX1152" i="1"/>
  <c r="BD974" i="1"/>
  <c r="AX708" i="1"/>
  <c r="BD708" i="1"/>
  <c r="AX970" i="1"/>
  <c r="BD970" i="1"/>
  <c r="BD950" i="1"/>
  <c r="AX437" i="1"/>
  <c r="BD1122" i="1"/>
  <c r="BD1239" i="1"/>
  <c r="AX1239" i="1"/>
  <c r="BD1163" i="1"/>
  <c r="BD1088" i="1"/>
  <c r="BD1089" i="1"/>
  <c r="BD1103" i="1"/>
  <c r="BD1092" i="1"/>
  <c r="AX1092" i="1"/>
  <c r="BD1229" i="1"/>
  <c r="AX1028" i="1"/>
  <c r="BD1222" i="1"/>
  <c r="AX1162" i="1"/>
  <c r="AX1216" i="1"/>
  <c r="BD964" i="1"/>
  <c r="BD1058" i="1"/>
  <c r="BD1003" i="1"/>
  <c r="AX1243" i="1"/>
  <c r="BD1243" i="1"/>
  <c r="BD1130" i="1"/>
  <c r="AX1118" i="1"/>
  <c r="BD1118" i="1"/>
  <c r="AX1119" i="1"/>
  <c r="AX1184" i="1"/>
  <c r="BD1104" i="1"/>
  <c r="BD971" i="1"/>
  <c r="BD935" i="1"/>
  <c r="AX1146" i="1"/>
  <c r="AX1032" i="1"/>
  <c r="AX1018" i="1"/>
  <c r="AX1066" i="1"/>
  <c r="AX1211" i="1"/>
  <c r="BD1043" i="1"/>
  <c r="BD1007" i="1"/>
  <c r="AX1007" i="1"/>
  <c r="BD1023" i="1"/>
  <c r="AX1023" i="1"/>
  <c r="BD1106" i="1"/>
  <c r="BD1192" i="1"/>
  <c r="BD1190" i="1"/>
  <c r="AX1140" i="1"/>
  <c r="BD1164" i="1"/>
  <c r="AX1114" i="1"/>
  <c r="BD1114" i="1"/>
  <c r="BD1006" i="1"/>
  <c r="AX1111" i="1"/>
  <c r="BD1153" i="1"/>
  <c r="AX1153" i="1"/>
  <c r="AX1178" i="1"/>
  <c r="AX1069" i="1"/>
  <c r="AX929" i="1"/>
  <c r="BD928" i="1"/>
  <c r="AX998" i="1"/>
  <c r="AX975" i="1"/>
  <c r="AX961" i="1"/>
  <c r="BD1200" i="1"/>
  <c r="AX1200" i="1"/>
  <c r="AX1221" i="1"/>
  <c r="AX1116" i="1"/>
  <c r="BD1116" i="1"/>
  <c r="BD1198" i="1"/>
  <c r="AX1198" i="1"/>
  <c r="AX1156" i="1"/>
  <c r="AX1060" i="1"/>
  <c r="AX959" i="1"/>
  <c r="BD1026" i="1"/>
  <c r="AX1027" i="1"/>
  <c r="BD1027" i="1"/>
  <c r="BD1184" i="1"/>
  <c r="BD990" i="1"/>
  <c r="AX941" i="1"/>
  <c r="AX971" i="1"/>
  <c r="BD1146" i="1"/>
  <c r="AX1112" i="1"/>
  <c r="BD1112" i="1"/>
  <c r="BD1115" i="1"/>
  <c r="BD1211" i="1"/>
  <c r="BD1147" i="1"/>
  <c r="AX1043" i="1"/>
  <c r="BD1140" i="1"/>
  <c r="AX1150" i="1"/>
  <c r="BD1150" i="1"/>
  <c r="AX1055" i="1"/>
  <c r="AX1006" i="1"/>
  <c r="AX1176" i="1"/>
  <c r="BD1214" i="1"/>
  <c r="AX1017" i="1"/>
  <c r="AX1137" i="1"/>
  <c r="BD929" i="1"/>
  <c r="BD933" i="1"/>
  <c r="AX967" i="1"/>
  <c r="AX996" i="1"/>
  <c r="AX928" i="1"/>
  <c r="AX982" i="1"/>
  <c r="BD985" i="1"/>
  <c r="AX965" i="1"/>
  <c r="BD965" i="1"/>
  <c r="BD961" i="1"/>
  <c r="AX1000" i="1"/>
  <c r="BD937" i="1"/>
  <c r="BD1221" i="1"/>
  <c r="BD1180" i="1"/>
  <c r="BD1060" i="1"/>
  <c r="BD956" i="1"/>
  <c r="AX956" i="1"/>
  <c r="BD957" i="1"/>
  <c r="BD997" i="1"/>
  <c r="AX939" i="1"/>
  <c r="BD986" i="1"/>
  <c r="AX973" i="1"/>
  <c r="BD1201" i="1"/>
  <c r="AX1201" i="1"/>
  <c r="AX1026" i="1"/>
  <c r="AX1142" i="1"/>
  <c r="BD1142" i="1"/>
  <c r="AX1130" i="1"/>
  <c r="BD1187" i="1"/>
  <c r="AX1187" i="1"/>
  <c r="BD1224" i="1"/>
  <c r="AX1224" i="1"/>
  <c r="BD1225" i="1"/>
  <c r="AX1225" i="1"/>
  <c r="AX990" i="1"/>
  <c r="AX1199" i="1"/>
  <c r="BD1199" i="1"/>
  <c r="AX1024" i="1"/>
  <c r="BD1024" i="1"/>
  <c r="BD1040" i="1"/>
  <c r="BD1066" i="1"/>
  <c r="BD1097" i="1"/>
  <c r="AX1115" i="1"/>
  <c r="BD1212" i="1"/>
  <c r="AX1212" i="1"/>
  <c r="AX1098" i="1"/>
  <c r="AX1129" i="1"/>
  <c r="BD1129" i="1"/>
  <c r="AX1192" i="1"/>
  <c r="BD1020" i="1"/>
  <c r="AX1207" i="1"/>
  <c r="BD1055" i="1"/>
  <c r="AX1075" i="1"/>
  <c r="BD1075" i="1"/>
  <c r="AX1127" i="1"/>
  <c r="BD1127" i="1"/>
  <c r="AX1087" i="1"/>
  <c r="BD1087" i="1"/>
  <c r="BD1111" i="1"/>
  <c r="BD1176" i="1"/>
  <c r="AX1214" i="1"/>
  <c r="BD1178" i="1"/>
  <c r="AX1209" i="1"/>
  <c r="BD1017" i="1"/>
  <c r="BD1069" i="1"/>
  <c r="AX1094" i="1"/>
  <c r="BD1186" i="1"/>
  <c r="BD1137" i="1"/>
  <c r="BD1051" i="1"/>
  <c r="AX933" i="1"/>
  <c r="BD967" i="1"/>
  <c r="AX955" i="1"/>
  <c r="BD955" i="1"/>
  <c r="AX978" i="1"/>
  <c r="BD975" i="1"/>
  <c r="BD1000" i="1"/>
  <c r="AX1016" i="1"/>
  <c r="BD1016" i="1"/>
  <c r="BD1167" i="1"/>
  <c r="BD1158" i="1"/>
  <c r="AX1180" i="1"/>
  <c r="BD959" i="1"/>
  <c r="AX997" i="1"/>
  <c r="BD35" i="1"/>
  <c r="BD387" i="1"/>
  <c r="AX35" i="1"/>
  <c r="AL331" i="1"/>
  <c r="AS331" i="1" s="1"/>
  <c r="AX257" i="1"/>
  <c r="BD402" i="1"/>
  <c r="J152" i="5"/>
  <c r="Q152" i="5" s="1"/>
  <c r="J97" i="5"/>
  <c r="X97" i="5" s="1"/>
  <c r="BD243" i="1"/>
  <c r="J159" i="5"/>
  <c r="X159" i="5" s="1"/>
  <c r="J73" i="5"/>
  <c r="Q73" i="5" s="1"/>
  <c r="J86" i="5"/>
  <c r="Q86" i="5" s="1"/>
  <c r="BD52" i="1"/>
  <c r="AX163" i="1"/>
  <c r="AX387" i="1"/>
  <c r="AE59" i="4"/>
  <c r="J30" i="5"/>
  <c r="X30" i="5" s="1"/>
  <c r="J139" i="5"/>
  <c r="X139" i="5" s="1"/>
  <c r="AX136" i="1"/>
  <c r="Q100" i="4"/>
  <c r="X11" i="4"/>
  <c r="J140" i="5"/>
  <c r="Q140" i="5" s="1"/>
  <c r="J115" i="5"/>
  <c r="X115" i="5" s="1"/>
  <c r="J61" i="5"/>
  <c r="Q61" i="5" s="1"/>
  <c r="J116" i="5"/>
  <c r="Q116" i="5" s="1"/>
  <c r="BD48" i="1"/>
  <c r="BD41" i="1"/>
  <c r="X161" i="4"/>
  <c r="AX51" i="1"/>
  <c r="AX216" i="1"/>
  <c r="BD426" i="1"/>
  <c r="BD103" i="1"/>
  <c r="BD216" i="1"/>
  <c r="AX497" i="1"/>
  <c r="AX278" i="1"/>
  <c r="X93" i="4"/>
  <c r="J52" i="5"/>
  <c r="X52" i="5" s="1"/>
  <c r="BD49" i="1"/>
  <c r="X36" i="4"/>
  <c r="Q42" i="4"/>
  <c r="J110" i="5"/>
  <c r="Q110" i="5" s="1"/>
  <c r="J31" i="5"/>
  <c r="X31" i="5" s="1"/>
  <c r="J183" i="5"/>
  <c r="Q183" i="5" s="1"/>
  <c r="J151" i="5"/>
  <c r="X151" i="5" s="1"/>
  <c r="J53" i="5"/>
  <c r="X53" i="5" s="1"/>
  <c r="J124" i="5"/>
  <c r="Q124" i="5" s="1"/>
  <c r="J156" i="5"/>
  <c r="Q156" i="5" s="1"/>
  <c r="J36" i="5"/>
  <c r="X36" i="5" s="1"/>
  <c r="J71" i="5"/>
  <c r="X71" i="5" s="1"/>
  <c r="BD294" i="1"/>
  <c r="BD180" i="1"/>
  <c r="AX480" i="1"/>
  <c r="AA4" i="5"/>
  <c r="AA5" i="5" s="1"/>
  <c r="AX38" i="1"/>
  <c r="AX13" i="1"/>
  <c r="BD38" i="1"/>
  <c r="BD367" i="1"/>
  <c r="BD319" i="1"/>
  <c r="BD304" i="1"/>
  <c r="BD250" i="1"/>
  <c r="AX227" i="1"/>
  <c r="AX192" i="1"/>
  <c r="J121" i="5"/>
  <c r="X121" i="5" s="1"/>
  <c r="J113" i="5"/>
  <c r="X113" i="5" s="1"/>
  <c r="AX28" i="1"/>
  <c r="BD53" i="1"/>
  <c r="AX202" i="1"/>
  <c r="J160" i="5"/>
  <c r="Q160" i="5" s="1"/>
  <c r="BD28" i="1"/>
  <c r="BD276" i="1"/>
  <c r="AX92" i="1"/>
  <c r="AX187" i="1"/>
  <c r="AX84" i="1"/>
  <c r="BD202" i="1"/>
  <c r="AX241" i="1"/>
  <c r="AL438" i="1"/>
  <c r="AS438" i="1" s="1"/>
  <c r="BD241" i="1"/>
  <c r="AL470" i="1"/>
  <c r="AS470" i="1" s="1"/>
  <c r="AL370" i="1"/>
  <c r="AS370" i="1" s="1"/>
  <c r="BD220" i="1"/>
  <c r="J178" i="5"/>
  <c r="Q178" i="5" s="1"/>
  <c r="J137" i="5"/>
  <c r="Q137" i="5" s="1"/>
  <c r="J100" i="5"/>
  <c r="X100" i="5" s="1"/>
  <c r="J91" i="5"/>
  <c r="X91" i="5" s="1"/>
  <c r="J15" i="5"/>
  <c r="Q15" i="5" s="1"/>
  <c r="J87" i="5"/>
  <c r="X87" i="5" s="1"/>
  <c r="U10" i="4" a="1"/>
  <c r="U10" i="4" s="1"/>
  <c r="U87" i="4" a="1"/>
  <c r="U87" i="4" s="1"/>
  <c r="U27" i="4" a="1"/>
  <c r="U27" i="4" s="1"/>
  <c r="U125" i="4" a="1"/>
  <c r="U125" i="4" s="1"/>
  <c r="U80" i="4" a="1"/>
  <c r="U80" i="4" s="1"/>
  <c r="U68" i="4" a="1"/>
  <c r="U68" i="4" s="1"/>
  <c r="U64" i="4" a="1"/>
  <c r="U64" i="4" s="1"/>
  <c r="U52" i="4" a="1"/>
  <c r="U52" i="4" s="1"/>
  <c r="U48" i="4" a="1"/>
  <c r="U48" i="4" s="1"/>
  <c r="U44" i="4" a="1"/>
  <c r="U44" i="4" s="1"/>
  <c r="U36" i="4" a="1"/>
  <c r="U36" i="4" s="1"/>
  <c r="U32" i="4" a="1"/>
  <c r="U32" i="4" s="1"/>
  <c r="U20" i="4" a="1"/>
  <c r="U20" i="4" s="1"/>
  <c r="U31" i="4" a="1"/>
  <c r="U31" i="4" s="1"/>
  <c r="U129" i="4" a="1"/>
  <c r="U129" i="4" s="1"/>
  <c r="U141" i="4" a="1"/>
  <c r="U141" i="4" s="1"/>
  <c r="U100" i="4" a="1"/>
  <c r="U100" i="4" s="1"/>
  <c r="U92" i="4" a="1"/>
  <c r="U92" i="4" s="1"/>
  <c r="U76" i="4" a="1"/>
  <c r="U76" i="4" s="1"/>
  <c r="U60" i="4" a="1"/>
  <c r="U60" i="4" s="1"/>
  <c r="U56" i="4" a="1"/>
  <c r="U56" i="4" s="1"/>
  <c r="U40" i="4" a="1"/>
  <c r="U40" i="4" s="1"/>
  <c r="U28" i="4" a="1"/>
  <c r="U28" i="4" s="1"/>
  <c r="U24" i="4" a="1"/>
  <c r="U24" i="4" s="1"/>
  <c r="U112" i="4" a="1"/>
  <c r="U112" i="4" s="1"/>
  <c r="U23" i="4" a="1"/>
  <c r="U23" i="4" s="1"/>
  <c r="U189" i="4" a="1"/>
  <c r="U189" i="4" s="1"/>
  <c r="U72" i="4" a="1"/>
  <c r="U72" i="4" s="1"/>
  <c r="U47" i="4" a="1"/>
  <c r="U47" i="4" s="1"/>
  <c r="U113" i="4" a="1"/>
  <c r="U113" i="4" s="1"/>
  <c r="U12" i="4" a="1"/>
  <c r="U12" i="4" s="1"/>
  <c r="U124" i="4" a="1"/>
  <c r="U124" i="4" s="1"/>
  <c r="U128" i="4" a="1"/>
  <c r="U128" i="4" s="1"/>
  <c r="U132" i="4" a="1"/>
  <c r="U132" i="4" s="1"/>
  <c r="U136" i="4" a="1"/>
  <c r="U136" i="4" s="1"/>
  <c r="U156" i="4" a="1"/>
  <c r="U156" i="4" s="1"/>
  <c r="U172" i="4" a="1"/>
  <c r="U172" i="4" s="1"/>
  <c r="U91" i="4" a="1"/>
  <c r="U91" i="4" s="1"/>
  <c r="U63" i="4" a="1"/>
  <c r="U63" i="4" s="1"/>
  <c r="U79" i="4" a="1"/>
  <c r="U79" i="4" s="1"/>
  <c r="U16" i="4" a="1"/>
  <c r="U16" i="4" s="1"/>
  <c r="U148" i="4" a="1"/>
  <c r="U148" i="4" s="1"/>
  <c r="U160" i="4" a="1"/>
  <c r="U160" i="4" s="1"/>
  <c r="U168" i="4" a="1"/>
  <c r="U168" i="4" s="1"/>
  <c r="U71" i="4" a="1"/>
  <c r="U71" i="4" s="1"/>
  <c r="U59" i="4" a="1"/>
  <c r="U59" i="4" s="1"/>
  <c r="U15" i="4" a="1"/>
  <c r="U15" i="4" s="1"/>
  <c r="U105" i="4" a="1"/>
  <c r="U105" i="4" s="1"/>
  <c r="U177" i="4" a="1"/>
  <c r="U177" i="4" s="1"/>
  <c r="U185" i="4" a="1"/>
  <c r="U185" i="4" s="1"/>
  <c r="U101" i="4" a="1"/>
  <c r="U101" i="4" s="1"/>
  <c r="U73" i="4" a="1"/>
  <c r="U73" i="4" s="1"/>
  <c r="U65" i="4" a="1"/>
  <c r="U65" i="4" s="1"/>
  <c r="U88" i="4" a="1"/>
  <c r="U88" i="4" s="1"/>
  <c r="U104" i="4" a="1"/>
  <c r="U104" i="4" s="1"/>
  <c r="U144" i="4" a="1"/>
  <c r="U144" i="4" s="1"/>
  <c r="U176" i="4" a="1"/>
  <c r="U176" i="4" s="1"/>
  <c r="U75" i="4" a="1"/>
  <c r="U75" i="4" s="1"/>
  <c r="U108" i="4" a="1"/>
  <c r="U108" i="4" s="1"/>
  <c r="U116" i="4" a="1"/>
  <c r="U116" i="4" s="1"/>
  <c r="U140" i="4" a="1"/>
  <c r="U140" i="4" s="1"/>
  <c r="U164" i="4" a="1"/>
  <c r="U164" i="4" s="1"/>
  <c r="U180" i="4" a="1"/>
  <c r="U180" i="4" s="1"/>
  <c r="U99" i="4" a="1"/>
  <c r="U99" i="4" s="1"/>
  <c r="U173" i="4" a="1"/>
  <c r="U173" i="4" s="1"/>
  <c r="U77" i="4" a="1"/>
  <c r="U77" i="4" s="1"/>
  <c r="U45" i="4" a="1"/>
  <c r="U45" i="4" s="1"/>
  <c r="U21" i="4" a="1"/>
  <c r="U21" i="4" s="1"/>
  <c r="U17" i="4" a="1"/>
  <c r="U17" i="4" s="1"/>
  <c r="U120" i="4" a="1"/>
  <c r="U120" i="4" s="1"/>
  <c r="U188" i="4" a="1"/>
  <c r="U188" i="4" s="1"/>
  <c r="U95" i="4" a="1"/>
  <c r="U95" i="4" s="1"/>
  <c r="U67" i="4" a="1"/>
  <c r="U67" i="4" s="1"/>
  <c r="U55" i="4" a="1"/>
  <c r="U55" i="4" s="1"/>
  <c r="U19" i="4" a="1"/>
  <c r="U19" i="4" s="1"/>
  <c r="U137" i="4" a="1"/>
  <c r="U137" i="4" s="1"/>
  <c r="U157" i="4" a="1"/>
  <c r="U157" i="4" s="1"/>
  <c r="U181" i="4" a="1"/>
  <c r="U181" i="4" s="1"/>
  <c r="U85" i="4" a="1"/>
  <c r="U85" i="4" s="1"/>
  <c r="U184" i="4" a="1"/>
  <c r="U184" i="4" s="1"/>
  <c r="U35" i="4" a="1"/>
  <c r="U35" i="4" s="1"/>
  <c r="U117" i="4" a="1"/>
  <c r="U117" i="4" s="1"/>
  <c r="U121" i="4" a="1"/>
  <c r="U121" i="4" s="1"/>
  <c r="U96" i="4" a="1"/>
  <c r="U96" i="4" s="1"/>
  <c r="U93" i="4" a="1"/>
  <c r="U93" i="4" s="1"/>
  <c r="U61" i="4" a="1"/>
  <c r="U61" i="4" s="1"/>
  <c r="U84" i="4" a="1"/>
  <c r="U84" i="4" s="1"/>
  <c r="U51" i="4" a="1"/>
  <c r="U51" i="4" s="1"/>
  <c r="U97" i="4" a="1"/>
  <c r="U97" i="4" s="1"/>
  <c r="U81" i="4" a="1"/>
  <c r="U81" i="4" s="1"/>
  <c r="U57" i="4" a="1"/>
  <c r="U57" i="4" s="1"/>
  <c r="U53" i="4" a="1"/>
  <c r="U53" i="4" s="1"/>
  <c r="U13" i="4" a="1"/>
  <c r="U13" i="4" s="1"/>
  <c r="U123" i="4" a="1"/>
  <c r="U123" i="4" s="1"/>
  <c r="U147" i="4" a="1"/>
  <c r="U147" i="4" s="1"/>
  <c r="U171" i="4" a="1"/>
  <c r="U171" i="4" s="1"/>
  <c r="U183" i="4" a="1"/>
  <c r="U183" i="4" s="1"/>
  <c r="U149" i="4" a="1"/>
  <c r="U149" i="4" s="1"/>
  <c r="U98" i="4" a="1"/>
  <c r="U98" i="4" s="1"/>
  <c r="U86" i="4" a="1"/>
  <c r="U86" i="4" s="1"/>
  <c r="U66" i="4" a="1"/>
  <c r="U66" i="4" s="1"/>
  <c r="U89" i="4" a="1"/>
  <c r="U89" i="4" s="1"/>
  <c r="U69" i="4" a="1"/>
  <c r="U69" i="4" s="1"/>
  <c r="U41" i="4" a="1"/>
  <c r="U41" i="4" s="1"/>
  <c r="U33" i="4" a="1"/>
  <c r="U33" i="4" s="1"/>
  <c r="U107" i="4" a="1"/>
  <c r="U107" i="4" s="1"/>
  <c r="U119" i="4" a="1"/>
  <c r="U119" i="4" s="1"/>
  <c r="U127" i="4" a="1"/>
  <c r="U127" i="4" s="1"/>
  <c r="U143" i="4" a="1"/>
  <c r="U143" i="4" s="1"/>
  <c r="U151" i="4" a="1"/>
  <c r="U151" i="4" s="1"/>
  <c r="U175" i="4" a="1"/>
  <c r="U175" i="4" s="1"/>
  <c r="U153" i="4" a="1"/>
  <c r="U153" i="4" s="1"/>
  <c r="U165" i="4" a="1"/>
  <c r="U165" i="4" s="1"/>
  <c r="U94" i="4" a="1"/>
  <c r="U94" i="4" s="1"/>
  <c r="U90" i="4" a="1"/>
  <c r="U90" i="4" s="1"/>
  <c r="U11" i="4" a="1"/>
  <c r="U11" i="4" s="1"/>
  <c r="U37" i="4" a="1"/>
  <c r="U37" i="4" s="1"/>
  <c r="U29" i="4" a="1"/>
  <c r="U29" i="4" s="1"/>
  <c r="U103" i="4" a="1"/>
  <c r="U103" i="4" s="1"/>
  <c r="U155" i="4" a="1"/>
  <c r="U155" i="4" s="1"/>
  <c r="U74" i="4" a="1"/>
  <c r="U74" i="4" s="1"/>
  <c r="U102" i="4" a="1"/>
  <c r="U102" i="4" s="1"/>
  <c r="U122" i="4" a="1"/>
  <c r="U122" i="4" s="1"/>
  <c r="U130" i="4" a="1"/>
  <c r="U130" i="4" s="1"/>
  <c r="U111" i="4" a="1"/>
  <c r="U111" i="4" s="1"/>
  <c r="U135" i="4" a="1"/>
  <c r="U135" i="4" s="1"/>
  <c r="U58" i="4" a="1"/>
  <c r="U58" i="4" s="1"/>
  <c r="U42" i="4" a="1"/>
  <c r="U42" i="4" s="1"/>
  <c r="U18" i="4" a="1"/>
  <c r="U18" i="4" s="1"/>
  <c r="U134" i="4" a="1"/>
  <c r="U134" i="4" s="1"/>
  <c r="U146" i="4" a="1"/>
  <c r="U146" i="4" s="1"/>
  <c r="U158" i="4" a="1"/>
  <c r="U158" i="4" s="1"/>
  <c r="U162" i="4" a="1"/>
  <c r="U162" i="4" s="1"/>
  <c r="U170" i="4" a="1"/>
  <c r="U170" i="4" s="1"/>
  <c r="U178" i="4" a="1"/>
  <c r="U178" i="4" s="1"/>
  <c r="U182" i="4" a="1"/>
  <c r="U182" i="4" s="1"/>
  <c r="U190" i="4" a="1"/>
  <c r="U190" i="4" s="1"/>
  <c r="U154" i="4" a="1"/>
  <c r="U154" i="4" s="1"/>
  <c r="U152" i="4" a="1"/>
  <c r="U152" i="4" s="1"/>
  <c r="U159" i="4" a="1"/>
  <c r="U159" i="4" s="1"/>
  <c r="U163" i="4" a="1"/>
  <c r="U163" i="4" s="1"/>
  <c r="U83" i="4" a="1"/>
  <c r="U83" i="4" s="1"/>
  <c r="U43" i="4" a="1"/>
  <c r="U43" i="4" s="1"/>
  <c r="U161" i="4" a="1"/>
  <c r="U161" i="4" s="1"/>
  <c r="U62" i="4" a="1"/>
  <c r="U62" i="4" s="1"/>
  <c r="U54" i="4" a="1"/>
  <c r="U54" i="4" s="1"/>
  <c r="U34" i="4" a="1"/>
  <c r="U34" i="4" s="1"/>
  <c r="U14" i="4" a="1"/>
  <c r="U14" i="4" s="1"/>
  <c r="U118" i="4" a="1"/>
  <c r="U118" i="4" s="1"/>
  <c r="U186" i="4" a="1"/>
  <c r="U186" i="4" s="1"/>
  <c r="U114" i="4" a="1"/>
  <c r="U114" i="4" s="1"/>
  <c r="U109" i="4" a="1"/>
  <c r="U109" i="4" s="1"/>
  <c r="U25" i="4" a="1"/>
  <c r="U25" i="4" s="1"/>
  <c r="U115" i="4" a="1"/>
  <c r="U115" i="4" s="1"/>
  <c r="U131" i="4" a="1"/>
  <c r="U131" i="4" s="1"/>
  <c r="U187" i="4" a="1"/>
  <c r="U187" i="4" s="1"/>
  <c r="U39" i="4" a="1"/>
  <c r="U39" i="4" s="1"/>
  <c r="U133" i="4" a="1"/>
  <c r="U133" i="4" s="1"/>
  <c r="U145" i="4" a="1"/>
  <c r="U145" i="4" s="1"/>
  <c r="U78" i="4" a="1"/>
  <c r="U78" i="4" s="1"/>
  <c r="U70" i="4" a="1"/>
  <c r="U70" i="4" s="1"/>
  <c r="U46" i="4" a="1"/>
  <c r="U46" i="4" s="1"/>
  <c r="U38" i="4" a="1"/>
  <c r="U38" i="4" s="1"/>
  <c r="U26" i="4" a="1"/>
  <c r="U26" i="4" s="1"/>
  <c r="U22" i="4" a="1"/>
  <c r="U22" i="4" s="1"/>
  <c r="U106" i="4" a="1"/>
  <c r="U106" i="4" s="1"/>
  <c r="U110" i="4" a="1"/>
  <c r="U110" i="4" s="1"/>
  <c r="U126" i="4" a="1"/>
  <c r="U126" i="4" s="1"/>
  <c r="U142" i="4" a="1"/>
  <c r="U142" i="4" s="1"/>
  <c r="U150" i="4" a="1"/>
  <c r="U150" i="4" s="1"/>
  <c r="U166" i="4" a="1"/>
  <c r="U166" i="4" s="1"/>
  <c r="U174" i="4" a="1"/>
  <c r="U174" i="4" s="1"/>
  <c r="U50" i="4" a="1"/>
  <c r="U50" i="4" s="1"/>
  <c r="U30" i="4" a="1"/>
  <c r="U30" i="4" s="1"/>
  <c r="U138" i="4" a="1"/>
  <c r="U138" i="4" s="1"/>
  <c r="U49" i="4" a="1"/>
  <c r="U49" i="4" s="1"/>
  <c r="U139" i="4" a="1"/>
  <c r="U139" i="4" s="1"/>
  <c r="U167" i="4" a="1"/>
  <c r="U167" i="4" s="1"/>
  <c r="U179" i="4" a="1"/>
  <c r="U179" i="4" s="1"/>
  <c r="U169" i="4" a="1"/>
  <c r="U169" i="4" s="1"/>
  <c r="U82" i="4" a="1"/>
  <c r="U82" i="4" s="1"/>
  <c r="J83" i="5"/>
  <c r="X83" i="5" s="1"/>
  <c r="J106" i="5"/>
  <c r="X106" i="5" s="1"/>
  <c r="J32" i="5"/>
  <c r="Q32" i="5" s="1"/>
  <c r="J131" i="5"/>
  <c r="X131" i="5" s="1"/>
  <c r="Q18" i="4"/>
  <c r="J158" i="5"/>
  <c r="X158" i="5" s="1"/>
  <c r="J168" i="5"/>
  <c r="Q168" i="5" s="1"/>
  <c r="J177" i="5"/>
  <c r="Q177" i="5" s="1"/>
  <c r="J64" i="5"/>
  <c r="X64" i="5" s="1"/>
  <c r="J82" i="5"/>
  <c r="X82" i="5" s="1"/>
  <c r="J105" i="5"/>
  <c r="X105" i="5" s="1"/>
  <c r="J93" i="5"/>
  <c r="Q93" i="5" s="1"/>
  <c r="J41" i="5"/>
  <c r="Q41" i="5" s="1"/>
  <c r="J35" i="5"/>
  <c r="Q35" i="5" s="1"/>
  <c r="J79" i="5"/>
  <c r="Q79" i="5" s="1"/>
  <c r="AX328" i="1"/>
  <c r="BD84" i="1"/>
  <c r="BD175" i="1"/>
  <c r="AX292" i="1"/>
  <c r="BD292" i="1"/>
  <c r="AX50" i="1"/>
  <c r="AX264" i="1"/>
  <c r="AL362" i="1"/>
  <c r="AS362" i="1" s="1"/>
  <c r="BD233" i="1"/>
  <c r="AX188" i="1"/>
  <c r="AX481" i="1"/>
  <c r="AL91" i="1"/>
  <c r="AS91" i="1" s="1"/>
  <c r="AL385" i="1"/>
  <c r="AS385" i="1" s="1"/>
  <c r="BD350" i="1"/>
  <c r="BD61" i="1"/>
  <c r="Q101" i="4"/>
  <c r="J24" i="5"/>
  <c r="Q24" i="5" s="1"/>
  <c r="J188" i="5"/>
  <c r="Q188" i="5" s="1"/>
  <c r="J163" i="5"/>
  <c r="Q163" i="5" s="1"/>
  <c r="BD416" i="1"/>
  <c r="BD218" i="1"/>
  <c r="Q186" i="4"/>
  <c r="J70" i="5"/>
  <c r="X70" i="5" s="1"/>
  <c r="J98" i="5"/>
  <c r="X98" i="5" s="1"/>
  <c r="BD171" i="1"/>
  <c r="BD15" i="1"/>
  <c r="BD43" i="1"/>
  <c r="BD74" i="1"/>
  <c r="AX160" i="1"/>
  <c r="BD50" i="1"/>
  <c r="BD26" i="1"/>
  <c r="BD14" i="1"/>
  <c r="AX114" i="1"/>
  <c r="AX233" i="1"/>
  <c r="AX206" i="1"/>
  <c r="AX26" i="1"/>
  <c r="AX47" i="1"/>
  <c r="BD58" i="1"/>
  <c r="BD51" i="1"/>
  <c r="BD36" i="1"/>
  <c r="AX426" i="1"/>
  <c r="AX450" i="1"/>
  <c r="AX402" i="1"/>
  <c r="AX271" i="1"/>
  <c r="BD257" i="1"/>
  <c r="BD358" i="1"/>
  <c r="BD248" i="1"/>
  <c r="AX103" i="1"/>
  <c r="BD73" i="1"/>
  <c r="AX199" i="1"/>
  <c r="BD105" i="1"/>
  <c r="AX197" i="1"/>
  <c r="AX123" i="1"/>
  <c r="AX184" i="1"/>
  <c r="AX416" i="1"/>
  <c r="AX218" i="1"/>
  <c r="AX300" i="1"/>
  <c r="BD25" i="1"/>
  <c r="AX27" i="1"/>
  <c r="AX36" i="1"/>
  <c r="AX195" i="1"/>
  <c r="AX272" i="1"/>
  <c r="BD299" i="1"/>
  <c r="AX73" i="1"/>
  <c r="BD246" i="1"/>
  <c r="BD199" i="1"/>
  <c r="BD123" i="1"/>
  <c r="AX228" i="1"/>
  <c r="AX203" i="1"/>
  <c r="AX408" i="1"/>
  <c r="BD258" i="1"/>
  <c r="AX350" i="1"/>
  <c r="BD310" i="1"/>
  <c r="BD260" i="1"/>
  <c r="AX81" i="1"/>
  <c r="AX107" i="1"/>
  <c r="AX220" i="1"/>
  <c r="AX61" i="1"/>
  <c r="AX77" i="1"/>
  <c r="AX182" i="1"/>
  <c r="BD320" i="1"/>
  <c r="BD295" i="1"/>
  <c r="BD108" i="1"/>
  <c r="BD480" i="1"/>
  <c r="BD98" i="1"/>
  <c r="BD352" i="1"/>
  <c r="AX344" i="1"/>
  <c r="AX210" i="1"/>
  <c r="AX72" i="1"/>
  <c r="BD451" i="1"/>
  <c r="AX99" i="1"/>
  <c r="AX334" i="1"/>
  <c r="AX21" i="1"/>
  <c r="BD55" i="1"/>
  <c r="BD130" i="1"/>
  <c r="BD163" i="1"/>
  <c r="BD400" i="1"/>
  <c r="AX295" i="1"/>
  <c r="BD238" i="1"/>
  <c r="BD432" i="1"/>
  <c r="BD194" i="1"/>
  <c r="AX152" i="1"/>
  <c r="BD281" i="1"/>
  <c r="AX24" i="1"/>
  <c r="AX40" i="1"/>
  <c r="BD21" i="1"/>
  <c r="AX400" i="1"/>
  <c r="AX204" i="1"/>
  <c r="AX211" i="1"/>
  <c r="AX434" i="1"/>
  <c r="BD166" i="1"/>
  <c r="BD182" i="1"/>
  <c r="AX451" i="1"/>
  <c r="BD229" i="1"/>
  <c r="BD90" i="1"/>
  <c r="BD252" i="1"/>
  <c r="AX281" i="1"/>
  <c r="BD301" i="1"/>
  <c r="BD72" i="1"/>
  <c r="BD443" i="1"/>
  <c r="BD211" i="1"/>
  <c r="AX166" i="1"/>
  <c r="AX352" i="1"/>
  <c r="BD344" i="1"/>
  <c r="AX178" i="1"/>
  <c r="AX229" i="1"/>
  <c r="AX252" i="1"/>
  <c r="AX69" i="1"/>
  <c r="BD149" i="1"/>
  <c r="AX301" i="1"/>
  <c r="AX418" i="1"/>
  <c r="AX366" i="1"/>
  <c r="AX276" i="1"/>
  <c r="BD282" i="1"/>
  <c r="AX222" i="1"/>
  <c r="BD165" i="1"/>
  <c r="BD386" i="1"/>
  <c r="AX327" i="1"/>
  <c r="BD303" i="1"/>
  <c r="BD187" i="1"/>
  <c r="BD79" i="1"/>
  <c r="AX37" i="1"/>
  <c r="AX52" i="1"/>
  <c r="AX14" i="1"/>
  <c r="AX43" i="1"/>
  <c r="AX45" i="1"/>
  <c r="AX56" i="1"/>
  <c r="AX15" i="1"/>
  <c r="AX53" i="1"/>
  <c r="AX58" i="1"/>
  <c r="AX41" i="1"/>
  <c r="BD34" i="1"/>
  <c r="BD42" i="1"/>
  <c r="AX367" i="1"/>
  <c r="AX319" i="1"/>
  <c r="BD272" i="1"/>
  <c r="BD366" i="1"/>
  <c r="AX358" i="1"/>
  <c r="AX193" i="1"/>
  <c r="AX74" i="1"/>
  <c r="BD114" i="1"/>
  <c r="AX201" i="1"/>
  <c r="AX196" i="1"/>
  <c r="BD136" i="1"/>
  <c r="AX282" i="1"/>
  <c r="AX64" i="1"/>
  <c r="BD206" i="1"/>
  <c r="AX105" i="1"/>
  <c r="AX256" i="1"/>
  <c r="BD92" i="1"/>
  <c r="BD197" i="1"/>
  <c r="AX335" i="1"/>
  <c r="AX303" i="1"/>
  <c r="AX79" i="1"/>
  <c r="BD408" i="1"/>
  <c r="BD328" i="1"/>
  <c r="AX225" i="1"/>
  <c r="BD184" i="1"/>
  <c r="AX234" i="1"/>
  <c r="BD160" i="1"/>
  <c r="BD188" i="1"/>
  <c r="BD481" i="1"/>
  <c r="AX244" i="1"/>
  <c r="BD86" i="1"/>
  <c r="BD672" i="1"/>
  <c r="BD360" i="1"/>
  <c r="AX312" i="1"/>
  <c r="BD227" i="1"/>
  <c r="AX76" i="1"/>
  <c r="BD234" i="1"/>
  <c r="AX175" i="1"/>
  <c r="AX25" i="1"/>
  <c r="AX34" i="1"/>
  <c r="AX42" i="1"/>
  <c r="AX17" i="1"/>
  <c r="AX48" i="1"/>
  <c r="BD47" i="1"/>
  <c r="BD13" i="1"/>
  <c r="BD45" i="1"/>
  <c r="BD37" i="1"/>
  <c r="BD27" i="1"/>
  <c r="BD450" i="1"/>
  <c r="BD271" i="1"/>
  <c r="AX248" i="1"/>
  <c r="BD193" i="1"/>
  <c r="AX243" i="1"/>
  <c r="AX246" i="1"/>
  <c r="BD201" i="1"/>
  <c r="BD64" i="1"/>
  <c r="BD222" i="1"/>
  <c r="BD256" i="1"/>
  <c r="BD264" i="1"/>
  <c r="AX180" i="1"/>
  <c r="AX165" i="1"/>
  <c r="BD228" i="1"/>
  <c r="AX386" i="1"/>
  <c r="BD203" i="1"/>
  <c r="BD327" i="1"/>
  <c r="AX360" i="1"/>
  <c r="BD312" i="1"/>
  <c r="AX304" i="1"/>
  <c r="AX310" i="1"/>
  <c r="AX260" i="1"/>
  <c r="BD225" i="1"/>
  <c r="BD192" i="1"/>
  <c r="BD81" i="1"/>
  <c r="BD107" i="1"/>
  <c r="BD76" i="1"/>
  <c r="AX247" i="1"/>
  <c r="BD244" i="1"/>
  <c r="BD300" i="1"/>
  <c r="J138" i="5"/>
  <c r="X138" i="5" s="1"/>
  <c r="J92" i="5"/>
  <c r="X92" i="5" s="1"/>
  <c r="J89" i="5"/>
  <c r="X89" i="5" s="1"/>
  <c r="J154" i="5"/>
  <c r="Q154" i="5" s="1"/>
  <c r="J176" i="5"/>
  <c r="X176" i="5" s="1"/>
  <c r="J14" i="5"/>
  <c r="X14" i="5" s="1"/>
  <c r="J33" i="5"/>
  <c r="Q33" i="5" s="1"/>
  <c r="J55" i="5"/>
  <c r="Q55" i="5" s="1"/>
  <c r="AL421" i="1"/>
  <c r="AS421" i="1" s="1"/>
  <c r="AL251" i="1"/>
  <c r="AS251" i="1" s="1"/>
  <c r="AL482" i="1"/>
  <c r="AS482" i="1" s="1"/>
  <c r="AL231" i="1"/>
  <c r="AS231" i="1" s="1"/>
  <c r="BD456" i="1"/>
  <c r="AX343" i="1"/>
  <c r="BD336" i="1"/>
  <c r="BD172" i="1"/>
  <c r="AE29" i="4"/>
  <c r="AL239" i="1"/>
  <c r="AS239" i="1" s="1"/>
  <c r="AL365" i="1"/>
  <c r="AS365" i="1" s="1"/>
  <c r="AL75" i="1"/>
  <c r="AS75" i="1" s="1"/>
  <c r="AL486" i="1"/>
  <c r="AS486" i="1" s="1"/>
  <c r="AL322" i="1"/>
  <c r="AS322" i="1" s="1"/>
  <c r="AL441" i="1"/>
  <c r="AS441" i="1" s="1"/>
  <c r="J167" i="5"/>
  <c r="X167" i="5" s="1"/>
  <c r="J56" i="5"/>
  <c r="Q56" i="5" s="1"/>
  <c r="J126" i="5"/>
  <c r="Q126" i="5" s="1"/>
  <c r="J169" i="5"/>
  <c r="Q169" i="5" s="1"/>
  <c r="J135" i="5"/>
  <c r="X135" i="5" s="1"/>
  <c r="J65" i="5"/>
  <c r="X65" i="5" s="1"/>
  <c r="AX57" i="1"/>
  <c r="AX23" i="1"/>
  <c r="AX20" i="1"/>
  <c r="BD39" i="1"/>
  <c r="BD32" i="1"/>
  <c r="BD273" i="1"/>
  <c r="Q83" i="4"/>
  <c r="AL330" i="1"/>
  <c r="AS330" i="1" s="1"/>
  <c r="AL232" i="1"/>
  <c r="AS232" i="1" s="1"/>
  <c r="AL162" i="1"/>
  <c r="AS162" i="1" s="1"/>
  <c r="AL454" i="1"/>
  <c r="AS454" i="1" s="1"/>
  <c r="AL484" i="1"/>
  <c r="AS484" i="1" s="1"/>
  <c r="AL474" i="1"/>
  <c r="AS474" i="1" s="1"/>
  <c r="AL413" i="1"/>
  <c r="AS413" i="1" s="1"/>
  <c r="AL262" i="1"/>
  <c r="AS262" i="1" s="1"/>
  <c r="AL342" i="1"/>
  <c r="AS342" i="1" s="1"/>
  <c r="AL430" i="1"/>
  <c r="AS430" i="1" s="1"/>
  <c r="J130" i="5"/>
  <c r="Q130" i="5" s="1"/>
  <c r="J78" i="5"/>
  <c r="Q78" i="5" s="1"/>
  <c r="J22" i="5"/>
  <c r="X22" i="5" s="1"/>
  <c r="J54" i="5"/>
  <c r="X54" i="5" s="1"/>
  <c r="J102" i="5"/>
  <c r="X102" i="5" s="1"/>
  <c r="J21" i="5"/>
  <c r="Q21" i="5" s="1"/>
  <c r="J49" i="5"/>
  <c r="X49" i="5" s="1"/>
  <c r="J164" i="5"/>
  <c r="X164" i="5" s="1"/>
  <c r="J111" i="5"/>
  <c r="Q111" i="5" s="1"/>
  <c r="J149" i="5"/>
  <c r="X149" i="5" s="1"/>
  <c r="AX31" i="1"/>
  <c r="BD351" i="1"/>
  <c r="BD65" i="1"/>
  <c r="AX283" i="1"/>
  <c r="BD29" i="1"/>
  <c r="BD71" i="1"/>
  <c r="AX464" i="1"/>
  <c r="AX456" i="1"/>
  <c r="BD200" i="1"/>
  <c r="BD343" i="1"/>
  <c r="BD368" i="1"/>
  <c r="AL363" i="1"/>
  <c r="AS363" i="1" s="1"/>
  <c r="AL207" i="1"/>
  <c r="AS207" i="1" s="1"/>
  <c r="AL323" i="1"/>
  <c r="AS323" i="1" s="1"/>
  <c r="AL60" i="1"/>
  <c r="AS60" i="1" s="1"/>
  <c r="AL185" i="1"/>
  <c r="AS185" i="1" s="1"/>
  <c r="AL389" i="1"/>
  <c r="AS389" i="1" s="1"/>
  <c r="AX30" i="1"/>
  <c r="AX32" i="1"/>
  <c r="BD40" i="1"/>
  <c r="BD57" i="1"/>
  <c r="BD30" i="1"/>
  <c r="AL359" i="1"/>
  <c r="AY359" i="1" s="1"/>
  <c r="AL442" i="1"/>
  <c r="AS442" i="1" s="1"/>
  <c r="AX273" i="1"/>
  <c r="AX130" i="1"/>
  <c r="BD195" i="1"/>
  <c r="AX85" i="1"/>
  <c r="AX71" i="1"/>
  <c r="BD205" i="1"/>
  <c r="AX473" i="1"/>
  <c r="AX359" i="1"/>
  <c r="AX290" i="1"/>
  <c r="BD118" i="1"/>
  <c r="BD497" i="1"/>
  <c r="AX266" i="1"/>
  <c r="AX379" i="1"/>
  <c r="AX255" i="1"/>
  <c r="AX97" i="1"/>
  <c r="AX336" i="1"/>
  <c r="AX238" i="1"/>
  <c r="AX249" i="1"/>
  <c r="AX171" i="1"/>
  <c r="AX432" i="1"/>
  <c r="BD126" i="1"/>
  <c r="AX194" i="1"/>
  <c r="AX172" i="1"/>
  <c r="BD209" i="1"/>
  <c r="BD152" i="1"/>
  <c r="AX254" i="1"/>
  <c r="BD168" i="1"/>
  <c r="AX44" i="1"/>
  <c r="BD23" i="1"/>
  <c r="AX299" i="1"/>
  <c r="BD473" i="1"/>
  <c r="AX65" i="1"/>
  <c r="BD467" i="1"/>
  <c r="BD249" i="1"/>
  <c r="BD138" i="1"/>
  <c r="AX66" i="1"/>
  <c r="AX120" i="1"/>
  <c r="BD283" i="1"/>
  <c r="AL164" i="1"/>
  <c r="AS164" i="1" s="1"/>
  <c r="AL177" i="1"/>
  <c r="AS177" i="1" s="1"/>
  <c r="AL284" i="1"/>
  <c r="AS284" i="1" s="1"/>
  <c r="AL140" i="1"/>
  <c r="AS140" i="1" s="1"/>
  <c r="AL420" i="1"/>
  <c r="AS420" i="1" s="1"/>
  <c r="AL89" i="1"/>
  <c r="AS89" i="1" s="1"/>
  <c r="AL326" i="1"/>
  <c r="AS326" i="1" s="1"/>
  <c r="AX55" i="1"/>
  <c r="AX39" i="1"/>
  <c r="AX29" i="1"/>
  <c r="AX22" i="1"/>
  <c r="BD22" i="1"/>
  <c r="BD44" i="1"/>
  <c r="BD20" i="1"/>
  <c r="BD24" i="1"/>
  <c r="BD19" i="1"/>
  <c r="BD31" i="1"/>
  <c r="AX351" i="1"/>
  <c r="BD464" i="1"/>
  <c r="AX443" i="1"/>
  <c r="AX205" i="1"/>
  <c r="BD204" i="1"/>
  <c r="AX200" i="1"/>
  <c r="BD359" i="1"/>
  <c r="BD290" i="1"/>
  <c r="AX98" i="1"/>
  <c r="AX118" i="1"/>
  <c r="BD266" i="1"/>
  <c r="BD434" i="1"/>
  <c r="BD379" i="1"/>
  <c r="BD255" i="1"/>
  <c r="BD97" i="1"/>
  <c r="AX467" i="1"/>
  <c r="AX217" i="1"/>
  <c r="AX90" i="1"/>
  <c r="BD99" i="1"/>
  <c r="AX108" i="1"/>
  <c r="BD69" i="1"/>
  <c r="AX138" i="1"/>
  <c r="AX126" i="1"/>
  <c r="AX149" i="1"/>
  <c r="AX209" i="1"/>
  <c r="BD120" i="1"/>
  <c r="BD210" i="1"/>
  <c r="BD254" i="1"/>
  <c r="BD278" i="1"/>
  <c r="J134" i="5"/>
  <c r="X134" i="5" s="1"/>
  <c r="J59" i="5"/>
  <c r="X59" i="5" s="1"/>
  <c r="AB4" i="5"/>
  <c r="AB5" i="5" s="1"/>
  <c r="J40" i="5"/>
  <c r="Q40" i="5" s="1"/>
  <c r="J96" i="5"/>
  <c r="X96" i="5" s="1"/>
  <c r="J60" i="5"/>
  <c r="X60" i="5" s="1"/>
  <c r="BD458" i="1"/>
  <c r="BD424" i="1"/>
  <c r="AX250" i="1"/>
  <c r="BD178" i="1"/>
  <c r="BD334" i="1"/>
  <c r="AX294" i="1"/>
  <c r="BD127" i="1"/>
  <c r="AX173" i="1"/>
  <c r="AX671" i="1"/>
  <c r="AX224" i="1"/>
  <c r="AX212" i="1"/>
  <c r="BD335" i="1"/>
  <c r="AX394" i="1"/>
  <c r="AX424" i="1"/>
  <c r="AX320" i="1"/>
  <c r="BD217" i="1"/>
  <c r="AX258" i="1"/>
  <c r="AX68" i="1"/>
  <c r="AX240" i="1"/>
  <c r="BD66" i="1"/>
  <c r="AX86" i="1"/>
  <c r="BD671" i="1"/>
  <c r="AX19" i="1"/>
  <c r="AX49" i="1"/>
  <c r="AX59" i="1"/>
  <c r="BD56" i="1"/>
  <c r="BD59" i="1"/>
  <c r="BD17" i="1"/>
  <c r="AL672" i="1"/>
  <c r="AL671" i="1"/>
  <c r="BD85" i="1"/>
  <c r="BD418" i="1"/>
  <c r="BD196" i="1"/>
  <c r="BD224" i="1"/>
  <c r="BD212" i="1"/>
  <c r="BD394" i="1"/>
  <c r="AX458" i="1"/>
  <c r="AX368" i="1"/>
  <c r="BD247" i="1"/>
  <c r="BD68" i="1"/>
  <c r="BD240" i="1"/>
  <c r="AX127" i="1"/>
  <c r="BD77" i="1"/>
  <c r="BD173" i="1"/>
  <c r="AX168" i="1"/>
  <c r="AL403" i="1"/>
  <c r="AY403" i="1" s="1"/>
  <c r="AL167" i="1"/>
  <c r="AS167" i="1" s="1"/>
  <c r="AL168" i="1"/>
  <c r="AL172" i="1"/>
  <c r="AL165" i="1"/>
  <c r="AL171" i="1"/>
  <c r="AL166" i="1"/>
  <c r="AL490" i="1"/>
  <c r="AS490" i="1" s="1"/>
  <c r="AL406" i="1"/>
  <c r="AS406" i="1" s="1"/>
  <c r="AL314" i="1"/>
  <c r="AS314" i="1" s="1"/>
  <c r="AL280" i="1"/>
  <c r="AS280" i="1" s="1"/>
  <c r="AL125" i="1"/>
  <c r="AS125" i="1" s="1"/>
  <c r="AL230" i="1"/>
  <c r="AS230" i="1" s="1"/>
  <c r="AL116" i="1"/>
  <c r="AS116" i="1" s="1"/>
  <c r="AL397" i="1"/>
  <c r="AS397" i="1" s="1"/>
  <c r="AL485" i="1"/>
  <c r="AS485" i="1" s="1"/>
  <c r="AL338" i="1"/>
  <c r="AS338" i="1" s="1"/>
  <c r="AL158" i="1"/>
  <c r="AS158" i="1" s="1"/>
  <c r="AL146" i="1"/>
  <c r="AS146" i="1" s="1"/>
  <c r="AL102" i="1"/>
  <c r="AS102" i="1" s="1"/>
  <c r="AL277" i="1"/>
  <c r="AS277" i="1" s="1"/>
  <c r="AL414" i="1"/>
  <c r="AS414" i="1" s="1"/>
  <c r="AL190" i="1"/>
  <c r="AS190" i="1" s="1"/>
  <c r="AL332" i="1"/>
  <c r="AS332" i="1" s="1"/>
  <c r="AL429" i="1"/>
  <c r="AS429" i="1" s="1"/>
  <c r="AL494" i="1"/>
  <c r="AS494" i="1" s="1"/>
  <c r="AL174" i="1"/>
  <c r="AS174" i="1" s="1"/>
  <c r="AL110" i="1"/>
  <c r="AS110" i="1" s="1"/>
  <c r="AL409" i="1"/>
  <c r="AS409" i="1" s="1"/>
  <c r="AL446" i="1"/>
  <c r="AS446" i="1" s="1"/>
  <c r="AL242" i="1"/>
  <c r="AS242" i="1" s="1"/>
  <c r="AL447" i="1"/>
  <c r="AS447" i="1" s="1"/>
  <c r="AL279" i="1"/>
  <c r="AS279" i="1" s="1"/>
  <c r="AL139" i="1"/>
  <c r="AS139" i="1" s="1"/>
  <c r="AL345" i="1"/>
  <c r="AS345" i="1" s="1"/>
  <c r="AL405" i="1"/>
  <c r="AS405" i="1" s="1"/>
  <c r="AL369" i="1"/>
  <c r="AS369" i="1" s="1"/>
  <c r="AL289" i="1"/>
  <c r="AS289" i="1" s="1"/>
  <c r="AL493" i="1"/>
  <c r="AS493" i="1" s="1"/>
  <c r="AL147" i="1"/>
  <c r="AS147" i="1" s="1"/>
  <c r="AL221" i="1"/>
  <c r="AS221" i="1" s="1"/>
  <c r="AL291" i="1"/>
  <c r="AS291" i="1" s="1"/>
  <c r="AL465" i="1"/>
  <c r="AS465" i="1" s="1"/>
  <c r="AL499" i="1"/>
  <c r="AS499" i="1" s="1"/>
  <c r="AL422" i="1"/>
  <c r="AS422" i="1" s="1"/>
  <c r="AL476" i="1"/>
  <c r="AS476" i="1" s="1"/>
  <c r="AL393" i="1"/>
  <c r="AS393" i="1" s="1"/>
  <c r="AL237" i="1"/>
  <c r="AS237" i="1" s="1"/>
  <c r="AL101" i="1"/>
  <c r="AS101" i="1" s="1"/>
  <c r="AL122" i="1"/>
  <c r="AS122" i="1" s="1"/>
  <c r="AL410" i="1"/>
  <c r="AS410" i="1" s="1"/>
  <c r="AL348" i="1"/>
  <c r="AS348" i="1" s="1"/>
  <c r="AL457" i="1"/>
  <c r="AS457" i="1" s="1"/>
  <c r="AL376" i="1"/>
  <c r="AS376" i="1" s="1"/>
  <c r="AL346" i="1"/>
  <c r="AS346" i="1" s="1"/>
  <c r="AL297" i="1"/>
  <c r="AS297" i="1" s="1"/>
  <c r="AL181" i="1"/>
  <c r="AS181" i="1" s="1"/>
  <c r="AL269" i="1"/>
  <c r="AS269" i="1" s="1"/>
  <c r="AL466" i="1"/>
  <c r="AS466" i="1" s="1"/>
  <c r="AL477" i="1"/>
  <c r="AS477" i="1" s="1"/>
  <c r="AL318" i="1"/>
  <c r="AS318" i="1" s="1"/>
  <c r="AL88" i="1"/>
  <c r="AS88" i="1" s="1"/>
  <c r="AL267" i="1"/>
  <c r="AS267" i="1" s="1"/>
  <c r="AL169" i="1"/>
  <c r="AS169" i="1" s="1"/>
  <c r="AL498" i="1"/>
  <c r="AS498" i="1" s="1"/>
  <c r="AL263" i="1"/>
  <c r="AS263" i="1" s="1"/>
  <c r="AL469" i="1"/>
  <c r="AS469" i="1" s="1"/>
  <c r="AL433" i="1"/>
  <c r="AS433" i="1" s="1"/>
  <c r="AL428" i="1"/>
  <c r="AS428" i="1" s="1"/>
  <c r="AL384" i="1"/>
  <c r="AS384" i="1" s="1"/>
  <c r="AL104" i="1"/>
  <c r="AS104" i="1" s="1"/>
  <c r="AL349" i="1"/>
  <c r="AS349" i="1" s="1"/>
  <c r="AL391" i="1"/>
  <c r="AS391" i="1" s="1"/>
  <c r="AL235" i="1"/>
  <c r="AS235" i="1" s="1"/>
  <c r="AL183" i="1"/>
  <c r="AS183" i="1" s="1"/>
  <c r="AL157" i="1"/>
  <c r="AS157" i="1" s="1"/>
  <c r="AL111" i="1"/>
  <c r="AS111" i="1" s="1"/>
  <c r="AL82" i="1"/>
  <c r="AS82" i="1" s="1"/>
  <c r="AL268" i="1"/>
  <c r="AS268" i="1" s="1"/>
  <c r="AL198" i="1"/>
  <c r="AS198" i="1" s="1"/>
  <c r="AL425" i="1"/>
  <c r="AS425" i="1" s="1"/>
  <c r="AL374" i="1"/>
  <c r="AS374" i="1" s="1"/>
  <c r="AL478" i="1"/>
  <c r="AS478" i="1" s="1"/>
  <c r="AL298" i="1"/>
  <c r="AS298" i="1" s="1"/>
  <c r="AL449" i="1"/>
  <c r="AS449" i="1" s="1"/>
  <c r="AL191" i="1"/>
  <c r="AS191" i="1" s="1"/>
  <c r="AL401" i="1"/>
  <c r="AS401" i="1" s="1"/>
  <c r="AL347" i="1"/>
  <c r="AS347" i="1" s="1"/>
  <c r="AL287" i="1"/>
  <c r="AS287" i="1" s="1"/>
  <c r="AL213" i="1"/>
  <c r="AS213" i="1" s="1"/>
  <c r="AL375" i="1"/>
  <c r="AS375" i="1" s="1"/>
  <c r="AL382" i="1"/>
  <c r="AS382" i="1" s="1"/>
  <c r="AL265" i="1"/>
  <c r="AS265" i="1" s="1"/>
  <c r="AL333" i="1"/>
  <c r="AS333" i="1" s="1"/>
  <c r="AL170" i="1"/>
  <c r="AS170" i="1" s="1"/>
  <c r="AL10" i="1"/>
  <c r="AS10" i="1" s="1"/>
  <c r="AL11" i="1"/>
  <c r="AS11" i="1" s="1"/>
  <c r="AL83" i="1"/>
  <c r="AS83" i="1" s="1"/>
  <c r="AL316" i="1"/>
  <c r="AS316" i="1" s="1"/>
  <c r="AL253" i="1"/>
  <c r="AS253" i="1" s="1"/>
  <c r="AL417" i="1"/>
  <c r="AS417" i="1" s="1"/>
  <c r="AL461" i="1"/>
  <c r="AS461" i="1" s="1"/>
  <c r="AL302" i="1"/>
  <c r="AS302" i="1" s="1"/>
  <c r="AL288" i="1"/>
  <c r="AS288" i="1" s="1"/>
  <c r="AL153" i="1"/>
  <c r="AS153" i="1" s="1"/>
  <c r="AL381" i="1"/>
  <c r="AS381" i="1" s="1"/>
  <c r="AL390" i="1"/>
  <c r="AS390" i="1" s="1"/>
  <c r="AL100" i="1"/>
  <c r="AS100" i="1" s="1"/>
  <c r="AL156" i="1"/>
  <c r="AS156" i="1" s="1"/>
  <c r="AL148" i="1"/>
  <c r="AS148" i="1" s="1"/>
  <c r="AL307" i="1"/>
  <c r="AS307" i="1" s="1"/>
  <c r="AL355" i="1"/>
  <c r="AS355" i="1" s="1"/>
  <c r="AL67" i="1"/>
  <c r="AS67" i="1" s="1"/>
  <c r="AL398" i="1"/>
  <c r="AS398" i="1" s="1"/>
  <c r="AL380" i="1"/>
  <c r="AS380" i="1" s="1"/>
  <c r="AL324" i="1"/>
  <c r="AS324" i="1" s="1"/>
  <c r="AL462" i="1"/>
  <c r="AS462" i="1" s="1"/>
  <c r="AL315" i="1"/>
  <c r="AS315" i="1" s="1"/>
  <c r="AL439" i="1"/>
  <c r="AS439" i="1" s="1"/>
  <c r="AL377" i="1"/>
  <c r="AS377" i="1" s="1"/>
  <c r="AL373" i="1"/>
  <c r="AS373" i="1" s="1"/>
  <c r="AL308" i="1"/>
  <c r="AS308" i="1" s="1"/>
  <c r="AL132" i="1"/>
  <c r="AS132" i="1" s="1"/>
  <c r="AL128" i="1"/>
  <c r="AS128" i="1" s="1"/>
  <c r="AL383" i="1"/>
  <c r="AS383" i="1" s="1"/>
  <c r="AL339" i="1"/>
  <c r="AS339" i="1" s="1"/>
  <c r="AL285" i="1"/>
  <c r="AS285" i="1" s="1"/>
  <c r="AL151" i="1"/>
  <c r="AS151" i="1" s="1"/>
  <c r="AL270" i="1"/>
  <c r="AS270" i="1" s="1"/>
  <c r="AL109" i="1"/>
  <c r="AS109" i="1" s="1"/>
  <c r="AL491" i="1"/>
  <c r="AS491" i="1" s="1"/>
  <c r="AL445" i="1"/>
  <c r="AS445" i="1" s="1"/>
  <c r="AL245" i="1"/>
  <c r="AS245" i="1" s="1"/>
  <c r="AL371" i="1"/>
  <c r="AS371" i="1" s="1"/>
  <c r="AL306" i="1"/>
  <c r="AS306" i="1" s="1"/>
  <c r="AL143" i="1"/>
  <c r="AS143" i="1" s="1"/>
  <c r="AL427" i="1"/>
  <c r="AS427" i="1" s="1"/>
  <c r="AL240" i="1"/>
  <c r="BE240" i="1" s="1"/>
  <c r="AL114" i="1"/>
  <c r="AS114" i="1" s="1"/>
  <c r="AQ440" i="1"/>
  <c r="BD440" i="1"/>
  <c r="BC440" i="1"/>
  <c r="AW440" i="1"/>
  <c r="AX440" i="1"/>
  <c r="AQ302" i="1"/>
  <c r="BC302" i="1"/>
  <c r="BD302" i="1"/>
  <c r="AW302" i="1"/>
  <c r="AX302" i="1"/>
  <c r="AQ277" i="1"/>
  <c r="BD277" i="1"/>
  <c r="BC277" i="1"/>
  <c r="AW277" i="1"/>
  <c r="AX277" i="1"/>
  <c r="AQ148" i="1"/>
  <c r="BD148" i="1"/>
  <c r="BC148" i="1"/>
  <c r="AW148" i="1"/>
  <c r="AX148" i="1"/>
  <c r="AQ242" i="1"/>
  <c r="BC242" i="1"/>
  <c r="BD242" i="1"/>
  <c r="AX242" i="1"/>
  <c r="AW242" i="1"/>
  <c r="AQ164" i="1"/>
  <c r="BD164" i="1"/>
  <c r="BC164" i="1"/>
  <c r="AW164" i="1"/>
  <c r="AX164" i="1"/>
  <c r="AR314" i="1"/>
  <c r="AX314" i="1"/>
  <c r="BD314" i="1"/>
  <c r="AQ284" i="1"/>
  <c r="BD284" i="1"/>
  <c r="AW284" i="1"/>
  <c r="BC284" i="1"/>
  <c r="AX284" i="1"/>
  <c r="AQ62" i="1"/>
  <c r="BC62" i="1"/>
  <c r="BD62" i="1"/>
  <c r="AX62" i="1"/>
  <c r="AW62" i="1"/>
  <c r="AQ477" i="1"/>
  <c r="BD477" i="1"/>
  <c r="BC477" i="1"/>
  <c r="AW477" i="1"/>
  <c r="AX477" i="1"/>
  <c r="AQ139" i="1"/>
  <c r="BC139" i="1"/>
  <c r="BD139" i="1"/>
  <c r="AX139" i="1"/>
  <c r="AW139" i="1"/>
  <c r="AQ439" i="1"/>
  <c r="BC439" i="1"/>
  <c r="AX439" i="1"/>
  <c r="AW439" i="1"/>
  <c r="BD439" i="1"/>
  <c r="AQ262" i="1"/>
  <c r="BC262" i="1"/>
  <c r="BD262" i="1"/>
  <c r="AX262" i="1"/>
  <c r="AW262" i="1"/>
  <c r="AQ496" i="1"/>
  <c r="BC496" i="1"/>
  <c r="AW496" i="1"/>
  <c r="BD496" i="1"/>
  <c r="AX496" i="1"/>
  <c r="AQ413" i="1"/>
  <c r="BC413" i="1"/>
  <c r="AW413" i="1"/>
  <c r="AX413" i="1"/>
  <c r="BD413" i="1"/>
  <c r="AQ499" i="1"/>
  <c r="BC499" i="1"/>
  <c r="BD499" i="1"/>
  <c r="AX499" i="1"/>
  <c r="AW499" i="1"/>
  <c r="AQ423" i="1"/>
  <c r="AX423" i="1"/>
  <c r="BC423" i="1"/>
  <c r="BD423" i="1"/>
  <c r="AW423" i="1"/>
  <c r="AQ492" i="1"/>
  <c r="AW492" i="1"/>
  <c r="BC492" i="1"/>
  <c r="AX492" i="1"/>
  <c r="BD492" i="1"/>
  <c r="AQ363" i="1"/>
  <c r="BC363" i="1"/>
  <c r="AX363" i="1"/>
  <c r="BD363" i="1"/>
  <c r="AW363" i="1"/>
  <c r="AQ177" i="1"/>
  <c r="BD177" i="1"/>
  <c r="BC177" i="1"/>
  <c r="AW177" i="1"/>
  <c r="AX177" i="1"/>
  <c r="AQ70" i="1"/>
  <c r="BC70" i="1"/>
  <c r="BD70" i="1"/>
  <c r="AX70" i="1"/>
  <c r="AW70" i="1"/>
  <c r="AQ385" i="1"/>
  <c r="BC385" i="1"/>
  <c r="BD385" i="1"/>
  <c r="AW385" i="1"/>
  <c r="AX385" i="1"/>
  <c r="AQ190" i="1"/>
  <c r="BC190" i="1"/>
  <c r="BD190" i="1"/>
  <c r="AW190" i="1"/>
  <c r="AX190" i="1"/>
  <c r="AQ259" i="1"/>
  <c r="BD259" i="1"/>
  <c r="AX259" i="1"/>
  <c r="BC259" i="1"/>
  <c r="AW259" i="1"/>
  <c r="AQ463" i="1"/>
  <c r="BC463" i="1"/>
  <c r="AX463" i="1"/>
  <c r="BD463" i="1"/>
  <c r="AW463" i="1"/>
  <c r="AQ307" i="1"/>
  <c r="BD307" i="1"/>
  <c r="BC307" i="1"/>
  <c r="AX307" i="1"/>
  <c r="AW307" i="1"/>
  <c r="AQ83" i="1"/>
  <c r="AW83" i="1"/>
  <c r="AX83" i="1"/>
  <c r="BD83" i="1"/>
  <c r="BC83" i="1"/>
  <c r="AQ67" i="1"/>
  <c r="BC67" i="1"/>
  <c r="BD67" i="1"/>
  <c r="AW67" i="1"/>
  <c r="AX67" i="1"/>
  <c r="AQ169" i="1"/>
  <c r="BD169" i="1"/>
  <c r="BC169" i="1"/>
  <c r="AW169" i="1"/>
  <c r="AX169" i="1"/>
  <c r="AQ309" i="1"/>
  <c r="BD309" i="1"/>
  <c r="BC309" i="1"/>
  <c r="AX309" i="1"/>
  <c r="AW309" i="1"/>
  <c r="AQ365" i="1"/>
  <c r="BC365" i="1"/>
  <c r="BD365" i="1"/>
  <c r="AX365" i="1"/>
  <c r="AW365" i="1"/>
  <c r="AQ131" i="1"/>
  <c r="BC131" i="1"/>
  <c r="BD131" i="1"/>
  <c r="AX131" i="1"/>
  <c r="AW131" i="1"/>
  <c r="AQ447" i="1"/>
  <c r="BC447" i="1"/>
  <c r="BD447" i="1"/>
  <c r="AX447" i="1"/>
  <c r="AW447" i="1"/>
  <c r="AQ189" i="1"/>
  <c r="BD189" i="1"/>
  <c r="BC189" i="1"/>
  <c r="AW189" i="1"/>
  <c r="AX189" i="1"/>
  <c r="AQ486" i="1"/>
  <c r="BC486" i="1"/>
  <c r="BD486" i="1"/>
  <c r="AX486" i="1"/>
  <c r="AW486" i="1"/>
  <c r="AQ291" i="1"/>
  <c r="BD291" i="1"/>
  <c r="AX291" i="1"/>
  <c r="BC291" i="1"/>
  <c r="AW291" i="1"/>
  <c r="AQ425" i="1"/>
  <c r="BC425" i="1"/>
  <c r="BD425" i="1"/>
  <c r="AW425" i="1"/>
  <c r="AX425" i="1"/>
  <c r="AQ405" i="1"/>
  <c r="BC405" i="1"/>
  <c r="BD405" i="1"/>
  <c r="AX405" i="1"/>
  <c r="AW405" i="1"/>
  <c r="AQ391" i="1"/>
  <c r="BC391" i="1"/>
  <c r="BD391" i="1"/>
  <c r="AX391" i="1"/>
  <c r="AW391" i="1"/>
  <c r="AQ251" i="1"/>
  <c r="BD251" i="1"/>
  <c r="BC251" i="1"/>
  <c r="AX251" i="1"/>
  <c r="AW251" i="1"/>
  <c r="AR442" i="1"/>
  <c r="BD442" i="1"/>
  <c r="AX442" i="1"/>
  <c r="AQ93" i="1"/>
  <c r="BD93" i="1"/>
  <c r="BC93" i="1"/>
  <c r="AW93" i="1"/>
  <c r="AX93" i="1"/>
  <c r="AR122" i="1"/>
  <c r="BD122" i="1"/>
  <c r="AX122" i="1"/>
  <c r="AR614" i="1"/>
  <c r="AX614" i="1"/>
  <c r="BD614" i="1"/>
  <c r="AR773" i="1"/>
  <c r="BD773" i="1"/>
  <c r="AX773" i="1"/>
  <c r="AR535" i="1"/>
  <c r="AX535" i="1"/>
  <c r="BD535" i="1"/>
  <c r="AR646" i="1"/>
  <c r="AX646" i="1"/>
  <c r="BD646" i="1"/>
  <c r="AR653" i="1"/>
  <c r="BD653" i="1"/>
  <c r="AX653" i="1"/>
  <c r="AR767" i="1"/>
  <c r="AX767" i="1"/>
  <c r="BD767" i="1"/>
  <c r="AR559" i="1"/>
  <c r="AX559" i="1"/>
  <c r="BD559" i="1"/>
  <c r="AR644" i="1"/>
  <c r="BD644" i="1"/>
  <c r="AX644" i="1"/>
  <c r="AR665" i="1"/>
  <c r="AX665" i="1"/>
  <c r="AR706" i="1"/>
  <c r="AX706" i="1"/>
  <c r="BD706" i="1"/>
  <c r="AR506" i="1"/>
  <c r="BD506" i="1"/>
  <c r="AX506" i="1"/>
  <c r="AR735" i="1"/>
  <c r="BD735" i="1"/>
  <c r="AX735" i="1"/>
  <c r="AR572" i="1"/>
  <c r="BD572" i="1"/>
  <c r="AX572" i="1"/>
  <c r="AR813" i="1"/>
  <c r="BD813" i="1"/>
  <c r="AX813" i="1"/>
  <c r="AR553" i="1"/>
  <c r="BD553" i="1"/>
  <c r="AX553" i="1"/>
  <c r="AR783" i="1"/>
  <c r="BD783" i="1"/>
  <c r="AX783" i="1"/>
  <c r="AR822" i="1"/>
  <c r="AX822" i="1"/>
  <c r="BD822" i="1"/>
  <c r="AR798" i="1"/>
  <c r="BD798" i="1"/>
  <c r="AX798" i="1"/>
  <c r="AR676" i="1"/>
  <c r="AX676" i="1"/>
  <c r="BD676" i="1"/>
  <c r="AR522" i="1"/>
  <c r="AX522" i="1"/>
  <c r="BD522" i="1"/>
  <c r="AR581" i="1"/>
  <c r="BD581" i="1"/>
  <c r="AX581" i="1"/>
  <c r="AR828" i="1"/>
  <c r="BD828" i="1"/>
  <c r="AX828" i="1"/>
  <c r="AR717" i="1"/>
  <c r="AX717" i="1"/>
  <c r="BD717" i="1"/>
  <c r="AR627" i="1"/>
  <c r="AX627" i="1"/>
  <c r="BD627" i="1"/>
  <c r="AR895" i="1"/>
  <c r="AX895" i="1"/>
  <c r="BD895" i="1"/>
  <c r="AR817" i="1"/>
  <c r="BD817" i="1"/>
  <c r="AX817" i="1"/>
  <c r="AR769" i="1"/>
  <c r="AX769" i="1"/>
  <c r="BD769" i="1"/>
  <c r="AR770" i="1"/>
  <c r="AX770" i="1"/>
  <c r="BD770" i="1"/>
  <c r="AR701" i="1"/>
  <c r="BD701" i="1"/>
  <c r="AX701" i="1"/>
  <c r="AR527" i="1"/>
  <c r="BD527" i="1"/>
  <c r="AX527" i="1"/>
  <c r="AR878" i="1"/>
  <c r="AX878" i="1"/>
  <c r="BD878" i="1"/>
  <c r="AR789" i="1"/>
  <c r="AX789" i="1"/>
  <c r="BD789" i="1"/>
  <c r="AR788" i="1"/>
  <c r="BD788" i="1"/>
  <c r="AX788" i="1"/>
  <c r="AR691" i="1"/>
  <c r="BD691" i="1"/>
  <c r="AX691" i="1"/>
  <c r="AR673" i="1"/>
  <c r="BD673" i="1"/>
  <c r="AX673" i="1"/>
  <c r="AR836" i="1"/>
  <c r="BD836" i="1"/>
  <c r="AX836" i="1"/>
  <c r="AR753" i="1"/>
  <c r="AX753" i="1"/>
  <c r="BD753" i="1"/>
  <c r="AR629" i="1"/>
  <c r="BD629" i="1"/>
  <c r="AX629" i="1"/>
  <c r="AR730" i="1"/>
  <c r="AX730" i="1"/>
  <c r="BD730" i="1"/>
  <c r="AR705" i="1"/>
  <c r="AX705" i="1"/>
  <c r="BD705" i="1"/>
  <c r="AR600" i="1"/>
  <c r="AX600" i="1"/>
  <c r="BD600" i="1"/>
  <c r="AR531" i="1"/>
  <c r="BD531" i="1"/>
  <c r="AX531" i="1"/>
  <c r="AR907" i="1"/>
  <c r="BD907" i="1"/>
  <c r="AX907" i="1"/>
  <c r="AR871" i="1"/>
  <c r="AR721" i="1"/>
  <c r="AX721" i="1"/>
  <c r="BD721" i="1"/>
  <c r="AR661" i="1"/>
  <c r="AX661" i="1"/>
  <c r="BD661" i="1"/>
  <c r="AR595" i="1"/>
  <c r="BD595" i="1"/>
  <c r="AX595" i="1"/>
  <c r="AR563" i="1"/>
  <c r="AX563" i="1"/>
  <c r="BD563" i="1"/>
  <c r="AR625" i="1"/>
  <c r="BD625" i="1"/>
  <c r="AX625" i="1"/>
  <c r="AR558" i="1"/>
  <c r="AX558" i="1"/>
  <c r="BD558" i="1"/>
  <c r="AR849" i="1"/>
  <c r="BD849" i="1"/>
  <c r="AX849" i="1"/>
  <c r="AR589" i="1"/>
  <c r="BD589" i="1"/>
  <c r="AX589" i="1"/>
  <c r="AR634" i="1"/>
  <c r="AX634" i="1"/>
  <c r="BD634" i="1"/>
  <c r="AR716" i="1"/>
  <c r="BD716" i="1"/>
  <c r="AX716" i="1"/>
  <c r="AR913" i="1"/>
  <c r="BD913" i="1"/>
  <c r="AX913" i="1"/>
  <c r="AR703" i="1"/>
  <c r="AX703" i="1"/>
  <c r="BD703" i="1"/>
  <c r="AR800" i="1"/>
  <c r="BD800" i="1"/>
  <c r="AX800" i="1"/>
  <c r="AR606" i="1"/>
  <c r="AX606" i="1"/>
  <c r="BD606" i="1"/>
  <c r="AR541" i="1"/>
  <c r="AX541" i="1"/>
  <c r="AR844" i="1"/>
  <c r="BD844" i="1"/>
  <c r="AR884" i="1"/>
  <c r="BD884" i="1"/>
  <c r="AX884" i="1"/>
  <c r="AR513" i="1"/>
  <c r="BD513" i="1"/>
  <c r="AX513" i="1"/>
  <c r="AR736" i="1"/>
  <c r="AX736" i="1"/>
  <c r="BD736" i="1"/>
  <c r="AR880" i="1"/>
  <c r="BD880" i="1"/>
  <c r="AX880" i="1"/>
  <c r="AR534" i="1"/>
  <c r="AX534" i="1"/>
  <c r="BD534" i="1"/>
  <c r="AR858" i="1"/>
  <c r="AX858" i="1"/>
  <c r="BD858" i="1"/>
  <c r="AR538" i="1"/>
  <c r="BD538" i="1"/>
  <c r="AX538" i="1"/>
  <c r="AR802" i="1"/>
  <c r="AX802" i="1"/>
  <c r="BD802" i="1"/>
  <c r="AR914" i="1"/>
  <c r="AX914" i="1"/>
  <c r="BD914" i="1"/>
  <c r="AX650" i="1"/>
  <c r="BD650" i="1"/>
  <c r="BD548" i="1"/>
  <c r="BD500" i="1"/>
  <c r="BD838" i="1"/>
  <c r="BD816" i="1"/>
  <c r="AX777" i="1"/>
  <c r="AX560" i="1"/>
  <c r="BD667" i="1"/>
  <c r="BD643" i="1"/>
  <c r="AX885" i="1"/>
  <c r="BD912" i="1"/>
  <c r="BD512" i="1"/>
  <c r="AX593" i="1"/>
  <c r="BD700" i="1"/>
  <c r="AX786" i="1"/>
  <c r="AX837" i="1"/>
  <c r="BD791" i="1"/>
  <c r="AX852" i="1"/>
  <c r="BD852" i="1"/>
  <c r="AX608" i="1"/>
  <c r="BD652" i="1"/>
  <c r="BD818" i="1"/>
  <c r="AX544" i="1"/>
  <c r="AX682" i="1"/>
  <c r="BD682" i="1"/>
  <c r="BD679" i="1"/>
  <c r="AX746" i="1"/>
  <c r="AX702" i="1"/>
  <c r="BD702" i="1"/>
  <c r="BD922" i="1"/>
  <c r="AX645" i="1"/>
  <c r="BD834" i="1"/>
  <c r="BD775" i="1"/>
  <c r="AX804" i="1"/>
  <c r="AX901" i="1"/>
  <c r="AX869" i="1"/>
  <c r="AX573" i="1"/>
  <c r="BD876" i="1"/>
  <c r="AX853" i="1"/>
  <c r="BD631" i="1"/>
  <c r="AX917" i="1"/>
  <c r="BD683" i="1"/>
  <c r="BD578" i="1"/>
  <c r="AX612" i="1"/>
  <c r="BD763" i="1"/>
  <c r="AX752" i="1"/>
  <c r="BD752" i="1"/>
  <c r="AX556" i="1"/>
  <c r="BD518" i="1"/>
  <c r="BD207" i="1"/>
  <c r="BD111" i="1"/>
  <c r="AX825" i="1"/>
  <c r="BD874" i="1"/>
  <c r="AX598" i="1"/>
  <c r="BD598" i="1"/>
  <c r="AX846" i="1"/>
  <c r="BD902" i="1"/>
  <c r="AX806" i="1"/>
  <c r="BD806" i="1"/>
  <c r="AX761" i="1"/>
  <c r="BD550" i="1"/>
  <c r="AX865" i="1"/>
  <c r="BD824" i="1"/>
  <c r="BD515" i="1"/>
  <c r="BD718" i="1"/>
  <c r="BD734" i="1"/>
  <c r="AX821" i="1"/>
  <c r="AX830" i="1"/>
  <c r="BD920" i="1"/>
  <c r="BD892" i="1"/>
  <c r="AX528" i="1"/>
  <c r="BD654" i="1"/>
  <c r="BD719" i="1"/>
  <c r="AX738" i="1"/>
  <c r="BD738" i="1"/>
  <c r="AX697" i="1"/>
  <c r="BD840" i="1"/>
  <c r="BD814" i="1"/>
  <c r="BD860" i="1"/>
  <c r="BD576" i="1"/>
  <c r="BD618" i="1"/>
  <c r="BD670" i="1"/>
  <c r="BD864" i="1"/>
  <c r="BD762" i="1"/>
  <c r="AX844" i="1"/>
  <c r="AX505" i="1"/>
  <c r="BD765" i="1"/>
  <c r="AX639" i="1"/>
  <c r="BD665" i="1"/>
  <c r="AR381" i="1"/>
  <c r="BD381" i="1"/>
  <c r="AX381" i="1"/>
  <c r="AQ140" i="1"/>
  <c r="BC140" i="1"/>
  <c r="BD140" i="1"/>
  <c r="AW140" i="1"/>
  <c r="AX140" i="1"/>
  <c r="AR338" i="1"/>
  <c r="BD338" i="1"/>
  <c r="AX338" i="1"/>
  <c r="AQ376" i="1"/>
  <c r="BD376" i="1"/>
  <c r="AW376" i="1"/>
  <c r="AX376" i="1"/>
  <c r="BC376" i="1"/>
  <c r="AR417" i="1"/>
  <c r="BD417" i="1"/>
  <c r="AX417" i="1"/>
  <c r="AR490" i="1"/>
  <c r="BD490" i="1"/>
  <c r="AX490" i="1"/>
  <c r="AQ288" i="1"/>
  <c r="BC288" i="1"/>
  <c r="BD288" i="1"/>
  <c r="AW288" i="1"/>
  <c r="AX288" i="1"/>
  <c r="AQ91" i="1"/>
  <c r="BC91" i="1"/>
  <c r="BD91" i="1"/>
  <c r="AW91" i="1"/>
  <c r="AX91" i="1"/>
  <c r="AQ438" i="1"/>
  <c r="BC438" i="1"/>
  <c r="AW438" i="1"/>
  <c r="BD438" i="1"/>
  <c r="AX438" i="1"/>
  <c r="AQ321" i="1"/>
  <c r="BD321" i="1"/>
  <c r="BC321" i="1"/>
  <c r="AX321" i="1"/>
  <c r="AW321" i="1"/>
  <c r="AQ428" i="1"/>
  <c r="BD428" i="1"/>
  <c r="BC428" i="1"/>
  <c r="AW428" i="1"/>
  <c r="AX428" i="1"/>
  <c r="AQ384" i="1"/>
  <c r="BD384" i="1"/>
  <c r="BC384" i="1"/>
  <c r="AW384" i="1"/>
  <c r="AX384" i="1"/>
  <c r="AQ75" i="1"/>
  <c r="BD75" i="1"/>
  <c r="AW75" i="1"/>
  <c r="BC75" i="1"/>
  <c r="AX75" i="1"/>
  <c r="AQ235" i="1"/>
  <c r="BD235" i="1"/>
  <c r="BC235" i="1"/>
  <c r="AX235" i="1"/>
  <c r="AW235" i="1"/>
  <c r="AQ214" i="1"/>
  <c r="BC214" i="1"/>
  <c r="BD214" i="1"/>
  <c r="AW214" i="1"/>
  <c r="AX214" i="1"/>
  <c r="AQ82" i="1"/>
  <c r="BC82" i="1"/>
  <c r="BD82" i="1"/>
  <c r="AX82" i="1"/>
  <c r="AW82" i="1"/>
  <c r="AQ331" i="1"/>
  <c r="BD331" i="1"/>
  <c r="BC331" i="1"/>
  <c r="AX331" i="1"/>
  <c r="AW331" i="1"/>
  <c r="AQ306" i="1"/>
  <c r="BC306" i="1"/>
  <c r="BD306" i="1"/>
  <c r="AX306" i="1"/>
  <c r="AW306" i="1"/>
  <c r="AQ145" i="1"/>
  <c r="BD145" i="1"/>
  <c r="BC145" i="1"/>
  <c r="AW145" i="1"/>
  <c r="AX145" i="1"/>
  <c r="AQ407" i="1"/>
  <c r="BC407" i="1"/>
  <c r="AX407" i="1"/>
  <c r="AW407" i="1"/>
  <c r="BD407" i="1"/>
  <c r="AQ333" i="1"/>
  <c r="BD333" i="1"/>
  <c r="AW333" i="1"/>
  <c r="BC333" i="1"/>
  <c r="AX333" i="1"/>
  <c r="AQ275" i="1"/>
  <c r="BD275" i="1"/>
  <c r="BC275" i="1"/>
  <c r="AX275" i="1"/>
  <c r="AW275" i="1"/>
  <c r="AQ296" i="1"/>
  <c r="BC296" i="1"/>
  <c r="BD296" i="1"/>
  <c r="AW296" i="1"/>
  <c r="AX296" i="1"/>
  <c r="AQ287" i="1"/>
  <c r="BC287" i="1"/>
  <c r="BD287" i="1"/>
  <c r="AX287" i="1"/>
  <c r="AW287" i="1"/>
  <c r="AQ471" i="1"/>
  <c r="BD471" i="1"/>
  <c r="AX471" i="1"/>
  <c r="BC471" i="1"/>
  <c r="AW471" i="1"/>
  <c r="AQ364" i="1"/>
  <c r="BD364" i="1"/>
  <c r="BC364" i="1"/>
  <c r="AW364" i="1"/>
  <c r="AX364" i="1"/>
  <c r="AQ347" i="1"/>
  <c r="BD347" i="1"/>
  <c r="AX347" i="1"/>
  <c r="BC347" i="1"/>
  <c r="AW347" i="1"/>
  <c r="Q13" i="4"/>
  <c r="AR498" i="1"/>
  <c r="BD498" i="1"/>
  <c r="AX498" i="1"/>
  <c r="AQ475" i="1"/>
  <c r="AX475" i="1"/>
  <c r="BC475" i="1"/>
  <c r="AW475" i="1"/>
  <c r="BD475" i="1"/>
  <c r="AQ236" i="1"/>
  <c r="BD236" i="1"/>
  <c r="BC236" i="1"/>
  <c r="AW236" i="1"/>
  <c r="AX236" i="1"/>
  <c r="AQ100" i="1"/>
  <c r="BC100" i="1"/>
  <c r="BD100" i="1"/>
  <c r="AW100" i="1"/>
  <c r="AX100" i="1"/>
  <c r="AR429" i="1"/>
  <c r="BD429" i="1"/>
  <c r="AX429" i="1"/>
  <c r="AR267" i="1"/>
  <c r="BD267" i="1"/>
  <c r="AX267" i="1"/>
  <c r="AQ452" i="1"/>
  <c r="BD452" i="1"/>
  <c r="AW452" i="1"/>
  <c r="BC452" i="1"/>
  <c r="AX452" i="1"/>
  <c r="AQ472" i="1"/>
  <c r="BD472" i="1"/>
  <c r="BC472" i="1"/>
  <c r="AW472" i="1"/>
  <c r="AX472" i="1"/>
  <c r="AQ355" i="1"/>
  <c r="BC355" i="1"/>
  <c r="BD355" i="1"/>
  <c r="AX355" i="1"/>
  <c r="AW355" i="1"/>
  <c r="AQ433" i="1"/>
  <c r="BC433" i="1"/>
  <c r="BD433" i="1"/>
  <c r="AW433" i="1"/>
  <c r="AX433" i="1"/>
  <c r="AR380" i="1"/>
  <c r="BD380" i="1"/>
  <c r="AX380" i="1"/>
  <c r="AQ349" i="1"/>
  <c r="BD349" i="1"/>
  <c r="BC349" i="1"/>
  <c r="AW349" i="1"/>
  <c r="AX349" i="1"/>
  <c r="AQ453" i="1"/>
  <c r="BC453" i="1"/>
  <c r="BD453" i="1"/>
  <c r="AW453" i="1"/>
  <c r="AX453" i="1"/>
  <c r="AQ420" i="1"/>
  <c r="BD420" i="1"/>
  <c r="AW420" i="1"/>
  <c r="BC420" i="1"/>
  <c r="AX420" i="1"/>
  <c r="AQ183" i="1"/>
  <c r="BC183" i="1"/>
  <c r="AX183" i="1"/>
  <c r="AW183" i="1"/>
  <c r="BD183" i="1"/>
  <c r="AQ60" i="1"/>
  <c r="BC60" i="1"/>
  <c r="BD60" i="1"/>
  <c r="AW60" i="1"/>
  <c r="AX60" i="1"/>
  <c r="AQ128" i="1"/>
  <c r="BD128" i="1"/>
  <c r="BC128" i="1"/>
  <c r="AW128" i="1"/>
  <c r="AX128" i="1"/>
  <c r="AQ388" i="1"/>
  <c r="BD388" i="1"/>
  <c r="BC388" i="1"/>
  <c r="AW388" i="1"/>
  <c r="AX388" i="1"/>
  <c r="AQ185" i="1"/>
  <c r="BD185" i="1"/>
  <c r="BC185" i="1"/>
  <c r="AW185" i="1"/>
  <c r="AX185" i="1"/>
  <c r="AQ289" i="1"/>
  <c r="BD289" i="1"/>
  <c r="BC289" i="1"/>
  <c r="AX289" i="1"/>
  <c r="AW289" i="1"/>
  <c r="AQ170" i="1"/>
  <c r="BC170" i="1"/>
  <c r="BD170" i="1"/>
  <c r="AX170" i="1"/>
  <c r="AW170" i="1"/>
  <c r="AQ401" i="1"/>
  <c r="BC401" i="1"/>
  <c r="BD401" i="1"/>
  <c r="AW401" i="1"/>
  <c r="AX401" i="1"/>
  <c r="AR237" i="1"/>
  <c r="BD237" i="1"/>
  <c r="AX237" i="1"/>
  <c r="AQ326" i="1"/>
  <c r="BC326" i="1"/>
  <c r="BD326" i="1"/>
  <c r="AW326" i="1"/>
  <c r="AX326" i="1"/>
  <c r="AE34" i="4"/>
  <c r="Q33" i="4"/>
  <c r="AE54" i="4"/>
  <c r="AE71" i="4"/>
  <c r="AQ129" i="1"/>
  <c r="BD129" i="1"/>
  <c r="BC129" i="1"/>
  <c r="AW129" i="1"/>
  <c r="AX129" i="1"/>
  <c r="AQ479" i="1"/>
  <c r="BC479" i="1"/>
  <c r="AX479" i="1"/>
  <c r="BD479" i="1"/>
  <c r="AW479" i="1"/>
  <c r="AQ392" i="1"/>
  <c r="BD392" i="1"/>
  <c r="AW392" i="1"/>
  <c r="BC392" i="1"/>
  <c r="AX392" i="1"/>
  <c r="AR461" i="1"/>
  <c r="AX461" i="1"/>
  <c r="BD461" i="1"/>
  <c r="AQ361" i="1"/>
  <c r="BC361" i="1"/>
  <c r="BD361" i="1"/>
  <c r="AW361" i="1"/>
  <c r="AX361" i="1"/>
  <c r="AQ332" i="1"/>
  <c r="BC332" i="1"/>
  <c r="BD332" i="1"/>
  <c r="AW332" i="1"/>
  <c r="AX332" i="1"/>
  <c r="AQ230" i="1"/>
  <c r="BC230" i="1"/>
  <c r="BD230" i="1"/>
  <c r="AW230" i="1"/>
  <c r="AX230" i="1"/>
  <c r="AQ448" i="1"/>
  <c r="BD448" i="1"/>
  <c r="BC448" i="1"/>
  <c r="AW448" i="1"/>
  <c r="AX448" i="1"/>
  <c r="AQ404" i="1"/>
  <c r="BD404" i="1"/>
  <c r="BC404" i="1"/>
  <c r="AW404" i="1"/>
  <c r="AX404" i="1"/>
  <c r="AQ474" i="1"/>
  <c r="BC474" i="1"/>
  <c r="BD474" i="1"/>
  <c r="AX474" i="1"/>
  <c r="AW474" i="1"/>
  <c r="AQ398" i="1"/>
  <c r="BC398" i="1"/>
  <c r="BD398" i="1"/>
  <c r="AW398" i="1"/>
  <c r="AX398" i="1"/>
  <c r="AQ167" i="1"/>
  <c r="BC167" i="1"/>
  <c r="BD167" i="1"/>
  <c r="AX167" i="1"/>
  <c r="AW167" i="1"/>
  <c r="AQ373" i="1"/>
  <c r="BC373" i="1"/>
  <c r="AX373" i="1"/>
  <c r="BD373" i="1"/>
  <c r="AW373" i="1"/>
  <c r="AQ132" i="1"/>
  <c r="BC132" i="1"/>
  <c r="AW132" i="1"/>
  <c r="AX132" i="1"/>
  <c r="BD132" i="1"/>
  <c r="AQ466" i="1"/>
  <c r="BC466" i="1"/>
  <c r="BD466" i="1"/>
  <c r="AW466" i="1"/>
  <c r="AX466" i="1"/>
  <c r="AQ372" i="1"/>
  <c r="BD372" i="1"/>
  <c r="AW372" i="1"/>
  <c r="AX372" i="1"/>
  <c r="BC372" i="1"/>
  <c r="AQ279" i="1"/>
  <c r="BC279" i="1"/>
  <c r="BD279" i="1"/>
  <c r="AX279" i="1"/>
  <c r="AW279" i="1"/>
  <c r="AQ89" i="1"/>
  <c r="BC89" i="1"/>
  <c r="BD89" i="1"/>
  <c r="AX89" i="1"/>
  <c r="AW89" i="1"/>
  <c r="AQ268" i="1"/>
  <c r="BC268" i="1"/>
  <c r="AW268" i="1"/>
  <c r="AX268" i="1"/>
  <c r="BD268" i="1"/>
  <c r="AR393" i="1"/>
  <c r="AX393" i="1"/>
  <c r="BD393" i="1"/>
  <c r="AR322" i="1"/>
  <c r="BD322" i="1"/>
  <c r="AX322" i="1"/>
  <c r="AQ441" i="1"/>
  <c r="BC441" i="1"/>
  <c r="BD441" i="1"/>
  <c r="AX441" i="1"/>
  <c r="AW441" i="1"/>
  <c r="AQ445" i="1"/>
  <c r="BC445" i="1"/>
  <c r="BD445" i="1"/>
  <c r="AW445" i="1"/>
  <c r="AX445" i="1"/>
  <c r="AQ415" i="1"/>
  <c r="BC415" i="1"/>
  <c r="BD415" i="1"/>
  <c r="AX415" i="1"/>
  <c r="AW415" i="1"/>
  <c r="AQ460" i="1"/>
  <c r="BD460" i="1"/>
  <c r="BC460" i="1"/>
  <c r="AW460" i="1"/>
  <c r="AX460" i="1"/>
  <c r="AQ101" i="1"/>
  <c r="BC101" i="1"/>
  <c r="BD101" i="1"/>
  <c r="AW101" i="1"/>
  <c r="AX101" i="1"/>
  <c r="AQ265" i="1"/>
  <c r="BD265" i="1"/>
  <c r="BC265" i="1"/>
  <c r="AW265" i="1"/>
  <c r="AX265" i="1"/>
  <c r="AR482" i="1"/>
  <c r="BD482" i="1"/>
  <c r="AX482" i="1"/>
  <c r="AQ213" i="1"/>
  <c r="BD213" i="1"/>
  <c r="BC213" i="1"/>
  <c r="AW213" i="1"/>
  <c r="AX213" i="1"/>
  <c r="AQ476" i="1"/>
  <c r="BD476" i="1"/>
  <c r="AW476" i="1"/>
  <c r="BC476" i="1"/>
  <c r="AX476" i="1"/>
  <c r="AQ317" i="1"/>
  <c r="BD317" i="1"/>
  <c r="BC317" i="1"/>
  <c r="AW317" i="1"/>
  <c r="AX317" i="1"/>
  <c r="AQ382" i="1"/>
  <c r="BC382" i="1"/>
  <c r="BD382" i="1"/>
  <c r="AW382" i="1"/>
  <c r="AX382" i="1"/>
  <c r="AQ396" i="1"/>
  <c r="BD396" i="1"/>
  <c r="AW396" i="1"/>
  <c r="AX396" i="1"/>
  <c r="BC396" i="1"/>
  <c r="AQ109" i="1"/>
  <c r="BC109" i="1"/>
  <c r="BD109" i="1"/>
  <c r="AW109" i="1"/>
  <c r="AX109" i="1"/>
  <c r="J142" i="5"/>
  <c r="X142" i="5" s="1"/>
  <c r="J166" i="5"/>
  <c r="X166" i="5" s="1"/>
  <c r="J143" i="5"/>
  <c r="X143" i="5" s="1"/>
  <c r="X64" i="4"/>
  <c r="AE91" i="4"/>
  <c r="X82" i="4"/>
  <c r="AE87" i="4"/>
  <c r="X41" i="4"/>
  <c r="AE78" i="4"/>
  <c r="AE151" i="4"/>
  <c r="Q156" i="4"/>
  <c r="AQ374" i="1"/>
  <c r="BC374" i="1"/>
  <c r="BD374" i="1"/>
  <c r="AX374" i="1"/>
  <c r="AW374" i="1"/>
  <c r="AQ348" i="1"/>
  <c r="BC348" i="1"/>
  <c r="AW348" i="1"/>
  <c r="AX348" i="1"/>
  <c r="BD348" i="1"/>
  <c r="AQ158" i="1"/>
  <c r="BD158" i="1"/>
  <c r="BC158" i="1"/>
  <c r="AW158" i="1"/>
  <c r="AX158" i="1"/>
  <c r="AQ146" i="1"/>
  <c r="BD146" i="1"/>
  <c r="BC146" i="1"/>
  <c r="AW146" i="1"/>
  <c r="AX146" i="1"/>
  <c r="AQ446" i="1"/>
  <c r="BC446" i="1"/>
  <c r="BD446" i="1"/>
  <c r="AW446" i="1"/>
  <c r="AX446" i="1"/>
  <c r="AQ457" i="1"/>
  <c r="BC457" i="1"/>
  <c r="BD457" i="1"/>
  <c r="AX457" i="1"/>
  <c r="AW457" i="1"/>
  <c r="AQ459" i="1"/>
  <c r="BD459" i="1"/>
  <c r="AX459" i="1"/>
  <c r="BC459" i="1"/>
  <c r="AW459" i="1"/>
  <c r="AQ444" i="1"/>
  <c r="BD444" i="1"/>
  <c r="BC444" i="1"/>
  <c r="AW444" i="1"/>
  <c r="AX444" i="1"/>
  <c r="AQ412" i="1"/>
  <c r="BD412" i="1"/>
  <c r="AW412" i="1"/>
  <c r="BC412" i="1"/>
  <c r="AX412" i="1"/>
  <c r="AQ293" i="1"/>
  <c r="BD293" i="1"/>
  <c r="BC293" i="1"/>
  <c r="AW293" i="1"/>
  <c r="AX293" i="1"/>
  <c r="AQ318" i="1"/>
  <c r="BC318" i="1"/>
  <c r="AW318" i="1"/>
  <c r="AX318" i="1"/>
  <c r="BD318" i="1"/>
  <c r="AR280" i="1"/>
  <c r="BD280" i="1"/>
  <c r="AX280" i="1"/>
  <c r="AQ156" i="1"/>
  <c r="BC156" i="1"/>
  <c r="BD156" i="1"/>
  <c r="AW156" i="1"/>
  <c r="AX156" i="1"/>
  <c r="AQ162" i="1"/>
  <c r="BD162" i="1"/>
  <c r="BC162" i="1"/>
  <c r="AX162" i="1"/>
  <c r="AW162" i="1"/>
  <c r="AQ125" i="1"/>
  <c r="BC125" i="1"/>
  <c r="BD125" i="1"/>
  <c r="AW125" i="1"/>
  <c r="AX125" i="1"/>
  <c r="AQ78" i="1"/>
  <c r="BC78" i="1"/>
  <c r="BD78" i="1"/>
  <c r="AX78" i="1"/>
  <c r="AW78" i="1"/>
  <c r="AQ409" i="1"/>
  <c r="BC409" i="1"/>
  <c r="BD409" i="1"/>
  <c r="AX409" i="1"/>
  <c r="AW409" i="1"/>
  <c r="AQ431" i="1"/>
  <c r="BC431" i="1"/>
  <c r="BD431" i="1"/>
  <c r="AX431" i="1"/>
  <c r="AW431" i="1"/>
  <c r="AQ436" i="1"/>
  <c r="BD436" i="1"/>
  <c r="BC436" i="1"/>
  <c r="AW436" i="1"/>
  <c r="AX436" i="1"/>
  <c r="AQ353" i="1"/>
  <c r="BD353" i="1"/>
  <c r="BC353" i="1"/>
  <c r="AW353" i="1"/>
  <c r="AX353" i="1"/>
  <c r="AQ181" i="1"/>
  <c r="BD181" i="1"/>
  <c r="BC181" i="1"/>
  <c r="AW181" i="1"/>
  <c r="AX181" i="1"/>
  <c r="AR346" i="1"/>
  <c r="BD346" i="1"/>
  <c r="AX346" i="1"/>
  <c r="AQ261" i="1"/>
  <c r="BD261" i="1"/>
  <c r="BC261" i="1"/>
  <c r="AW261" i="1"/>
  <c r="AX261" i="1"/>
  <c r="AQ325" i="1"/>
  <c r="BD325" i="1"/>
  <c r="AW325" i="1"/>
  <c r="AX325" i="1"/>
  <c r="BC325" i="1"/>
  <c r="AQ323" i="1"/>
  <c r="BD323" i="1"/>
  <c r="BC323" i="1"/>
  <c r="AX323" i="1"/>
  <c r="AW323" i="1"/>
  <c r="AR232" i="1"/>
  <c r="AX232" i="1"/>
  <c r="BD232" i="1"/>
  <c r="AQ406" i="1"/>
  <c r="BC406" i="1"/>
  <c r="AX406" i="1"/>
  <c r="BD406" i="1"/>
  <c r="AW406" i="1"/>
  <c r="AQ357" i="1"/>
  <c r="BC357" i="1"/>
  <c r="BD357" i="1"/>
  <c r="AX357" i="1"/>
  <c r="AW357" i="1"/>
  <c r="AQ263" i="1"/>
  <c r="BC263" i="1"/>
  <c r="BD263" i="1"/>
  <c r="AX263" i="1"/>
  <c r="AW263" i="1"/>
  <c r="AQ484" i="1"/>
  <c r="BC484" i="1"/>
  <c r="BD484" i="1"/>
  <c r="AW484" i="1"/>
  <c r="AX484" i="1"/>
  <c r="AQ478" i="1"/>
  <c r="BC478" i="1"/>
  <c r="BD478" i="1"/>
  <c r="AW478" i="1"/>
  <c r="AX478" i="1"/>
  <c r="AQ324" i="1"/>
  <c r="BD324" i="1"/>
  <c r="BC324" i="1"/>
  <c r="AW324" i="1"/>
  <c r="AX324" i="1"/>
  <c r="AR462" i="1"/>
  <c r="BD462" i="1"/>
  <c r="AX462" i="1"/>
  <c r="AQ345" i="1"/>
  <c r="BD345" i="1"/>
  <c r="BC345" i="1"/>
  <c r="AW345" i="1"/>
  <c r="AX345" i="1"/>
  <c r="AQ12" i="1"/>
  <c r="BD12" i="1"/>
  <c r="AW12" i="1"/>
  <c r="AX12" i="1"/>
  <c r="BC12" i="1"/>
  <c r="AR377" i="1"/>
  <c r="AX377" i="1"/>
  <c r="BD377" i="1"/>
  <c r="AQ215" i="1"/>
  <c r="BC215" i="1"/>
  <c r="BD215" i="1"/>
  <c r="AX215" i="1"/>
  <c r="AW215" i="1"/>
  <c r="AQ157" i="1"/>
  <c r="BC157" i="1"/>
  <c r="BD157" i="1"/>
  <c r="AW157" i="1"/>
  <c r="AX157" i="1"/>
  <c r="AQ493" i="1"/>
  <c r="BD493" i="1"/>
  <c r="AW493" i="1"/>
  <c r="BC493" i="1"/>
  <c r="AX493" i="1"/>
  <c r="AQ154" i="1"/>
  <c r="BD154" i="1"/>
  <c r="BC154" i="1"/>
  <c r="AW154" i="1"/>
  <c r="AX154" i="1"/>
  <c r="AQ370" i="1"/>
  <c r="BD370" i="1"/>
  <c r="BC370" i="1"/>
  <c r="AW370" i="1"/>
  <c r="AX370" i="1"/>
  <c r="AQ454" i="1"/>
  <c r="BC454" i="1"/>
  <c r="BD454" i="1"/>
  <c r="AW454" i="1"/>
  <c r="AX454" i="1"/>
  <c r="AQ483" i="1"/>
  <c r="BC483" i="1"/>
  <c r="BD483" i="1"/>
  <c r="AX483" i="1"/>
  <c r="AW483" i="1"/>
  <c r="AQ390" i="1"/>
  <c r="BC390" i="1"/>
  <c r="AX390" i="1"/>
  <c r="BD390" i="1"/>
  <c r="AW390" i="1"/>
  <c r="AQ174" i="1"/>
  <c r="BC174" i="1"/>
  <c r="BD174" i="1"/>
  <c r="AW174" i="1"/>
  <c r="AX174" i="1"/>
  <c r="AQ369" i="1"/>
  <c r="BC369" i="1"/>
  <c r="BD369" i="1"/>
  <c r="AW369" i="1"/>
  <c r="AX369" i="1"/>
  <c r="AQ339" i="1"/>
  <c r="BD339" i="1"/>
  <c r="AX339" i="1"/>
  <c r="BC339" i="1"/>
  <c r="AW339" i="1"/>
  <c r="AQ430" i="1"/>
  <c r="BC430" i="1"/>
  <c r="AW430" i="1"/>
  <c r="AX430" i="1"/>
  <c r="BD430" i="1"/>
  <c r="AQ487" i="1"/>
  <c r="BD487" i="1"/>
  <c r="BC487" i="1"/>
  <c r="AX487" i="1"/>
  <c r="AW487" i="1"/>
  <c r="AQ87" i="1"/>
  <c r="BC87" i="1"/>
  <c r="AW87" i="1"/>
  <c r="BD87" i="1"/>
  <c r="AX87" i="1"/>
  <c r="AQ113" i="1"/>
  <c r="BC113" i="1"/>
  <c r="BD113" i="1"/>
  <c r="AW113" i="1"/>
  <c r="AX113" i="1"/>
  <c r="AQ313" i="1"/>
  <c r="BD313" i="1"/>
  <c r="BC313" i="1"/>
  <c r="AW313" i="1"/>
  <c r="AX313" i="1"/>
  <c r="AR191" i="1"/>
  <c r="AX191" i="1"/>
  <c r="BD191" i="1"/>
  <c r="AQ124" i="1"/>
  <c r="BC124" i="1"/>
  <c r="BD124" i="1"/>
  <c r="AW124" i="1"/>
  <c r="AX124" i="1"/>
  <c r="AQ329" i="1"/>
  <c r="BD329" i="1"/>
  <c r="AW329" i="1"/>
  <c r="AX329" i="1"/>
  <c r="BC329" i="1"/>
  <c r="AQ356" i="1"/>
  <c r="BC356" i="1"/>
  <c r="BD356" i="1"/>
  <c r="AW356" i="1"/>
  <c r="AX356" i="1"/>
  <c r="AQ245" i="1"/>
  <c r="BD245" i="1"/>
  <c r="BC245" i="1"/>
  <c r="AW245" i="1"/>
  <c r="AX245" i="1"/>
  <c r="AQ161" i="1"/>
  <c r="BC161" i="1"/>
  <c r="BD161" i="1"/>
  <c r="AW161" i="1"/>
  <c r="AX161" i="1"/>
  <c r="AQ337" i="1"/>
  <c r="BD337" i="1"/>
  <c r="BC337" i="1"/>
  <c r="AX337" i="1"/>
  <c r="AW337" i="1"/>
  <c r="AQ371" i="1"/>
  <c r="BD371" i="1"/>
  <c r="BC371" i="1"/>
  <c r="AX371" i="1"/>
  <c r="AW371" i="1"/>
  <c r="AR449" i="1"/>
  <c r="BD449" i="1"/>
  <c r="AX449" i="1"/>
  <c r="AQ179" i="1"/>
  <c r="BD179" i="1"/>
  <c r="BC179" i="1"/>
  <c r="AX179" i="1"/>
  <c r="AW179" i="1"/>
  <c r="AQ143" i="1"/>
  <c r="BC143" i="1"/>
  <c r="BD143" i="1"/>
  <c r="AX143" i="1"/>
  <c r="AW143" i="1"/>
  <c r="AQ435" i="1"/>
  <c r="BD435" i="1"/>
  <c r="BC435" i="1"/>
  <c r="AX435" i="1"/>
  <c r="AW435" i="1"/>
  <c r="AR395" i="1"/>
  <c r="BD395" i="1"/>
  <c r="AX395" i="1"/>
  <c r="AR720" i="1"/>
  <c r="AX720" i="1"/>
  <c r="BD720" i="1"/>
  <c r="AR780" i="1"/>
  <c r="BD780" i="1"/>
  <c r="AX780" i="1"/>
  <c r="AR615" i="1"/>
  <c r="AX615" i="1"/>
  <c r="BD615" i="1"/>
  <c r="AR562" i="1"/>
  <c r="AX562" i="1"/>
  <c r="BD562" i="1"/>
  <c r="AR801" i="1"/>
  <c r="AX801" i="1"/>
  <c r="BD801" i="1"/>
  <c r="AR552" i="1"/>
  <c r="AX552" i="1"/>
  <c r="BD552" i="1"/>
  <c r="AR923" i="1"/>
  <c r="AX923" i="1"/>
  <c r="BD923" i="1"/>
  <c r="AR866" i="1"/>
  <c r="AX866" i="1"/>
  <c r="BD866" i="1"/>
  <c r="AR790" i="1"/>
  <c r="AX790" i="1"/>
  <c r="BD790" i="1"/>
  <c r="AR566" i="1"/>
  <c r="BD566" i="1"/>
  <c r="AX566" i="1"/>
  <c r="AR580" i="1"/>
  <c r="AX580" i="1"/>
  <c r="BD580" i="1"/>
  <c r="AR640" i="1"/>
  <c r="AX640" i="1"/>
  <c r="BD640" i="1"/>
  <c r="AR861" i="1"/>
  <c r="BD861" i="1"/>
  <c r="AR886" i="1"/>
  <c r="AX886" i="1"/>
  <c r="BD886" i="1"/>
  <c r="AR739" i="1"/>
  <c r="AX739" i="1"/>
  <c r="BD739" i="1"/>
  <c r="AR748" i="1"/>
  <c r="BD748" i="1"/>
  <c r="AX748" i="1"/>
  <c r="AR898" i="1"/>
  <c r="AX898" i="1"/>
  <c r="BD898" i="1"/>
  <c r="AR759" i="1"/>
  <c r="AX759" i="1"/>
  <c r="BD759" i="1"/>
  <c r="AR890" i="1"/>
  <c r="AX890" i="1"/>
  <c r="BD890" i="1"/>
  <c r="AR896" i="1"/>
  <c r="BD896" i="1"/>
  <c r="AX896" i="1"/>
  <c r="AR850" i="1"/>
  <c r="AX850" i="1"/>
  <c r="BD850" i="1"/>
  <c r="AR906" i="1"/>
  <c r="AX906" i="1"/>
  <c r="BD906" i="1"/>
  <c r="AR602" i="1"/>
  <c r="AX602" i="1"/>
  <c r="BD602" i="1"/>
  <c r="AR872" i="1"/>
  <c r="AX872" i="1"/>
  <c r="BD872" i="1"/>
  <c r="AR820" i="1"/>
  <c r="BD820" i="1"/>
  <c r="AX820" i="1"/>
  <c r="AR543" i="1"/>
  <c r="AX543" i="1"/>
  <c r="BD543" i="1"/>
  <c r="AR726" i="1"/>
  <c r="BD726" i="1"/>
  <c r="AX726" i="1"/>
  <c r="AR919" i="1"/>
  <c r="AX919" i="1"/>
  <c r="BD919" i="1"/>
  <c r="AR754" i="1"/>
  <c r="AX754" i="1"/>
  <c r="BD754" i="1"/>
  <c r="AR599" i="1"/>
  <c r="BD599" i="1"/>
  <c r="AR722" i="1"/>
  <c r="BD722" i="1"/>
  <c r="AX722" i="1"/>
  <c r="AR904" i="1"/>
  <c r="BD904" i="1"/>
  <c r="AX904" i="1"/>
  <c r="AR893" i="1"/>
  <c r="BD893" i="1"/>
  <c r="AX893" i="1"/>
  <c r="AR797" i="1"/>
  <c r="BD797" i="1"/>
  <c r="AX797" i="1"/>
  <c r="AR709" i="1"/>
  <c r="BD709" i="1"/>
  <c r="AX709" i="1"/>
  <c r="AR725" i="1"/>
  <c r="BD725" i="1"/>
  <c r="AX725" i="1"/>
  <c r="AR649" i="1"/>
  <c r="AX649" i="1"/>
  <c r="AR536" i="1"/>
  <c r="AX536" i="1"/>
  <c r="BD536" i="1"/>
  <c r="AR833" i="1"/>
  <c r="AX833" i="1"/>
  <c r="BD833" i="1"/>
  <c r="AR819" i="1"/>
  <c r="AR778" i="1"/>
  <c r="AX778" i="1"/>
  <c r="BD778" i="1"/>
  <c r="AR694" i="1"/>
  <c r="BD694" i="1"/>
  <c r="AR903" i="1"/>
  <c r="AX903" i="1"/>
  <c r="BD903" i="1"/>
  <c r="AR851" i="1"/>
  <c r="BD851" i="1"/>
  <c r="AX851" i="1"/>
  <c r="AR626" i="1"/>
  <c r="AX626" i="1"/>
  <c r="BD626" i="1"/>
  <c r="AR592" i="1"/>
  <c r="BD592" i="1"/>
  <c r="AX592" i="1"/>
  <c r="AR815" i="1"/>
  <c r="AX815" i="1"/>
  <c r="BD815" i="1"/>
  <c r="AR621" i="1"/>
  <c r="BD621" i="1"/>
  <c r="AX621" i="1"/>
  <c r="AR684" i="1"/>
  <c r="AX684" i="1"/>
  <c r="BD684" i="1"/>
  <c r="AR517" i="1"/>
  <c r="BD517" i="1"/>
  <c r="AX517" i="1"/>
  <c r="AR873" i="1"/>
  <c r="BD873" i="1"/>
  <c r="AX873" i="1"/>
  <c r="AR695" i="1"/>
  <c r="BD695" i="1"/>
  <c r="AX695" i="1"/>
  <c r="AR601" i="1"/>
  <c r="BD601" i="1"/>
  <c r="AX601" i="1"/>
  <c r="AR510" i="1"/>
  <c r="AX510" i="1"/>
  <c r="BD510" i="1"/>
  <c r="AR632" i="1"/>
  <c r="BD632" i="1"/>
  <c r="AX632" i="1"/>
  <c r="AR596" i="1"/>
  <c r="BD596" i="1"/>
  <c r="AX596" i="1"/>
  <c r="AR868" i="1"/>
  <c r="BD868" i="1"/>
  <c r="AX868" i="1"/>
  <c r="AR623" i="1"/>
  <c r="AX623" i="1"/>
  <c r="BD623" i="1"/>
  <c r="AR505" i="1"/>
  <c r="AR809" i="1"/>
  <c r="BD809" i="1"/>
  <c r="AX809" i="1"/>
  <c r="AR594" i="1"/>
  <c r="BD594" i="1"/>
  <c r="AX594" i="1"/>
  <c r="AR835" i="1"/>
  <c r="AR740" i="1"/>
  <c r="BD740" i="1"/>
  <c r="AX740" i="1"/>
  <c r="AR561" i="1"/>
  <c r="AX561" i="1"/>
  <c r="BD561" i="1"/>
  <c r="AR698" i="1"/>
  <c r="AX698" i="1"/>
  <c r="BD698" i="1"/>
  <c r="BD812" i="1"/>
  <c r="BD688" i="1"/>
  <c r="AX704" i="1"/>
  <c r="BD704" i="1"/>
  <c r="BD611" i="1"/>
  <c r="AX622" i="1"/>
  <c r="BD664" i="1"/>
  <c r="AX664" i="1"/>
  <c r="BD542" i="1"/>
  <c r="BD560" i="1"/>
  <c r="BD885" i="1"/>
  <c r="AX912" i="1"/>
  <c r="AX662" i="1"/>
  <c r="AX714" i="1"/>
  <c r="BD674" i="1"/>
  <c r="BD837" i="1"/>
  <c r="AX742" i="1"/>
  <c r="BD692" i="1"/>
  <c r="BD504" i="1"/>
  <c r="AX613" i="1"/>
  <c r="BD746" i="1"/>
  <c r="BD811" i="1"/>
  <c r="BD588" i="1"/>
  <c r="BD551" i="1"/>
  <c r="BD901" i="1"/>
  <c r="BD869" i="1"/>
  <c r="BD655" i="1"/>
  <c r="BD687" i="1"/>
  <c r="AX568" i="1"/>
  <c r="BD568" i="1"/>
  <c r="BD779" i="1"/>
  <c r="BD853" i="1"/>
  <c r="BD917" i="1"/>
  <c r="AX578" i="1"/>
  <c r="BD612" i="1"/>
  <c r="AX757" i="1"/>
  <c r="AL256" i="1"/>
  <c r="AX411" i="1"/>
  <c r="BD383" i="1"/>
  <c r="AX111" i="1"/>
  <c r="BD147" i="1"/>
  <c r="AX545" i="1"/>
  <c r="AX874" i="1"/>
  <c r="BD755" i="1"/>
  <c r="BD604" i="1"/>
  <c r="AX633" i="1"/>
  <c r="AX550" i="1"/>
  <c r="AX785" i="1"/>
  <c r="AX824" i="1"/>
  <c r="AX565" i="1"/>
  <c r="BD658" i="1"/>
  <c r="AX689" i="1"/>
  <c r="BD821" i="1"/>
  <c r="BD830" i="1"/>
  <c r="BD528" i="1"/>
  <c r="AX609" i="1"/>
  <c r="AX654" i="1"/>
  <c r="AX840" i="1"/>
  <c r="AX814" i="1"/>
  <c r="AX636" i="1"/>
  <c r="BD636" i="1"/>
  <c r="AX618" i="1"/>
  <c r="BD758" i="1"/>
  <c r="AX670" i="1"/>
  <c r="AX805" i="1"/>
  <c r="AX871" i="1"/>
  <c r="AX883" i="1"/>
  <c r="BD541" i="1"/>
  <c r="BD649" i="1"/>
  <c r="BD819" i="1"/>
  <c r="AX835" i="1"/>
  <c r="BD511" i="1"/>
  <c r="AQ410" i="1"/>
  <c r="BC410" i="1"/>
  <c r="AW410" i="1"/>
  <c r="BD410" i="1"/>
  <c r="AX410" i="1"/>
  <c r="AR427" i="1"/>
  <c r="BD427" i="1"/>
  <c r="AX427" i="1"/>
  <c r="AR311" i="1"/>
  <c r="BD311" i="1"/>
  <c r="AX311" i="1"/>
  <c r="AR732" i="1"/>
  <c r="BD732" i="1"/>
  <c r="AX732" i="1"/>
  <c r="AR908" i="1"/>
  <c r="AX908" i="1"/>
  <c r="BD908" i="1"/>
  <c r="AR765" i="1"/>
  <c r="AX765" i="1"/>
  <c r="AR724" i="1"/>
  <c r="AX724" i="1"/>
  <c r="BD724" i="1"/>
  <c r="AR567" i="1"/>
  <c r="AX567" i="1"/>
  <c r="BD567" i="1"/>
  <c r="AR516" i="1"/>
  <c r="BD516" i="1"/>
  <c r="AR579" i="1"/>
  <c r="BD579" i="1"/>
  <c r="AX579" i="1"/>
  <c r="AR639" i="1"/>
  <c r="AR776" i="1"/>
  <c r="AX776" i="1"/>
  <c r="BD776" i="1"/>
  <c r="AR508" i="1"/>
  <c r="BD508" i="1"/>
  <c r="AX508" i="1"/>
  <c r="AR728" i="1"/>
  <c r="BD728" i="1"/>
  <c r="AX728" i="1"/>
  <c r="AR519" i="1"/>
  <c r="AX519" i="1"/>
  <c r="BD519" i="1"/>
  <c r="AR882" i="1"/>
  <c r="BD882" i="1"/>
  <c r="AX882" i="1"/>
  <c r="AR619" i="1"/>
  <c r="AX619" i="1"/>
  <c r="BD619" i="1"/>
  <c r="AR503" i="1"/>
  <c r="AX503" i="1"/>
  <c r="BD503" i="1"/>
  <c r="AR524" i="1"/>
  <c r="BD524" i="1"/>
  <c r="AX524" i="1"/>
  <c r="AR796" i="1"/>
  <c r="AX796" i="1"/>
  <c r="BD796" i="1"/>
  <c r="AR532" i="1"/>
  <c r="BD532" i="1"/>
  <c r="AX532" i="1"/>
  <c r="AR909" i="1"/>
  <c r="BD909" i="1"/>
  <c r="AX909" i="1"/>
  <c r="AR571" i="1"/>
  <c r="AX571" i="1"/>
  <c r="BD571" i="1"/>
  <c r="AR751" i="1"/>
  <c r="AX751" i="1"/>
  <c r="BD751" i="1"/>
  <c r="AR533" i="1"/>
  <c r="BD533" i="1"/>
  <c r="AX533" i="1"/>
  <c r="AR747" i="1"/>
  <c r="BD747" i="1"/>
  <c r="AX747" i="1"/>
  <c r="AR607" i="1"/>
  <c r="BD607" i="1"/>
  <c r="AX607" i="1"/>
  <c r="AR842" i="1"/>
  <c r="AX842" i="1"/>
  <c r="BD842" i="1"/>
  <c r="AR877" i="1"/>
  <c r="BD877" i="1"/>
  <c r="AX877" i="1"/>
  <c r="AR526" i="1"/>
  <c r="BD526" i="1"/>
  <c r="AX526" i="1"/>
  <c r="AR926" i="1"/>
  <c r="BD926" i="1"/>
  <c r="AX926" i="1"/>
  <c r="AR799" i="1"/>
  <c r="AX799" i="1"/>
  <c r="BD799" i="1"/>
  <c r="AR848" i="1"/>
  <c r="BD848" i="1"/>
  <c r="AX848" i="1"/>
  <c r="AR793" i="1"/>
  <c r="AX793" i="1"/>
  <c r="BD793" i="1"/>
  <c r="AR659" i="1"/>
  <c r="AX659" i="1"/>
  <c r="BD659" i="1"/>
  <c r="AR616" i="1"/>
  <c r="AX616" i="1"/>
  <c r="BD616" i="1"/>
  <c r="AR910" i="1"/>
  <c r="BD910" i="1"/>
  <c r="AX910" i="1"/>
  <c r="AR911" i="1"/>
  <c r="AX911" i="1"/>
  <c r="BD911" i="1"/>
  <c r="AR855" i="1"/>
  <c r="AX855" i="1"/>
  <c r="BD855" i="1"/>
  <c r="AR827" i="1"/>
  <c r="AX827" i="1"/>
  <c r="BD827" i="1"/>
  <c r="AR699" i="1"/>
  <c r="BD699" i="1"/>
  <c r="AX699" i="1"/>
  <c r="AR782" i="1"/>
  <c r="AX782" i="1"/>
  <c r="BD782" i="1"/>
  <c r="AR690" i="1"/>
  <c r="BD690" i="1"/>
  <c r="AX690" i="1"/>
  <c r="AR635" i="1"/>
  <c r="AX635" i="1"/>
  <c r="BD635" i="1"/>
  <c r="AR637" i="1"/>
  <c r="AX637" i="1"/>
  <c r="BD637" i="1"/>
  <c r="AR620" i="1"/>
  <c r="AX620" i="1"/>
  <c r="BD620" i="1"/>
  <c r="AR523" i="1"/>
  <c r="BD523" i="1"/>
  <c r="AX523" i="1"/>
  <c r="AR862" i="1"/>
  <c r="AX862" i="1"/>
  <c r="BD862" i="1"/>
  <c r="AR856" i="1"/>
  <c r="AX856" i="1"/>
  <c r="BD856" i="1"/>
  <c r="AR762" i="1"/>
  <c r="AX762" i="1"/>
  <c r="AR686" i="1"/>
  <c r="AX686" i="1"/>
  <c r="BD686" i="1"/>
  <c r="AR577" i="1"/>
  <c r="BD577" i="1"/>
  <c r="AX577" i="1"/>
  <c r="AR669" i="1"/>
  <c r="BD669" i="1"/>
  <c r="AX669" i="1"/>
  <c r="AR501" i="1"/>
  <c r="BD501" i="1"/>
  <c r="AX501" i="1"/>
  <c r="AR894" i="1"/>
  <c r="AX894" i="1"/>
  <c r="BD894" i="1"/>
  <c r="AR617" i="1"/>
  <c r="AX617" i="1"/>
  <c r="BD617" i="1"/>
  <c r="AR584" i="1"/>
  <c r="AX584" i="1"/>
  <c r="BD584" i="1"/>
  <c r="AR514" i="1"/>
  <c r="AX514" i="1"/>
  <c r="BD514" i="1"/>
  <c r="AR628" i="1"/>
  <c r="AX628" i="1"/>
  <c r="BD628" i="1"/>
  <c r="AR916" i="1"/>
  <c r="BD916" i="1"/>
  <c r="AX916" i="1"/>
  <c r="AR509" i="1"/>
  <c r="BD509" i="1"/>
  <c r="AX509" i="1"/>
  <c r="AR590" i="1"/>
  <c r="BD590" i="1"/>
  <c r="AX590" i="1"/>
  <c r="AR660" i="1"/>
  <c r="BD660" i="1"/>
  <c r="AX660" i="1"/>
  <c r="AR924" i="1"/>
  <c r="AX924" i="1"/>
  <c r="BD924" i="1"/>
  <c r="AR586" i="1"/>
  <c r="AR529" i="1"/>
  <c r="BD529" i="1"/>
  <c r="AX529" i="1"/>
  <c r="AR768" i="1"/>
  <c r="AR651" i="1"/>
  <c r="AX651" i="1"/>
  <c r="BD651" i="1"/>
  <c r="AR712" i="1"/>
  <c r="AX712" i="1"/>
  <c r="BD712" i="1"/>
  <c r="AR899" i="1"/>
  <c r="AX899" i="1"/>
  <c r="BD899" i="1"/>
  <c r="AR707" i="1"/>
  <c r="BD707" i="1"/>
  <c r="AR787" i="1"/>
  <c r="AX787" i="1"/>
  <c r="BD787" i="1"/>
  <c r="AR727" i="1"/>
  <c r="AX727" i="1"/>
  <c r="BD727" i="1"/>
  <c r="AR642" i="1"/>
  <c r="BD642" i="1"/>
  <c r="AX642" i="1"/>
  <c r="AX744" i="1"/>
  <c r="AX537" i="1"/>
  <c r="BD537" i="1"/>
  <c r="AX812" i="1"/>
  <c r="AX741" i="1"/>
  <c r="BD741" i="1"/>
  <c r="AX548" i="1"/>
  <c r="AX688" i="1"/>
  <c r="BD507" i="1"/>
  <c r="AX611" i="1"/>
  <c r="AX745" i="1"/>
  <c r="BD745" i="1"/>
  <c r="AX500" i="1"/>
  <c r="AX838" i="1"/>
  <c r="BD622" i="1"/>
  <c r="AX889" i="1"/>
  <c r="BD889" i="1"/>
  <c r="BD539" i="1"/>
  <c r="BD777" i="1"/>
  <c r="AX555" i="1"/>
  <c r="BD729" i="1"/>
  <c r="AX667" i="1"/>
  <c r="BD525" i="1"/>
  <c r="AX643" i="1"/>
  <c r="AX713" i="1"/>
  <c r="BD713" i="1"/>
  <c r="AX663" i="1"/>
  <c r="BD823" i="1"/>
  <c r="BD867" i="1"/>
  <c r="BD593" i="1"/>
  <c r="AX700" i="1"/>
  <c r="BD714" i="1"/>
  <c r="BD786" i="1"/>
  <c r="AX674" i="1"/>
  <c r="AX791" i="1"/>
  <c r="BD879" i="1"/>
  <c r="AX918" i="1"/>
  <c r="BD575" i="1"/>
  <c r="BD742" i="1"/>
  <c r="AX652" i="1"/>
  <c r="BD839" i="1"/>
  <c r="BD859" i="1"/>
  <c r="AX504" i="1"/>
  <c r="BD544" i="1"/>
  <c r="BD613" i="1"/>
  <c r="AX681" i="1"/>
  <c r="BD681" i="1"/>
  <c r="BD710" i="1"/>
  <c r="AX811" i="1"/>
  <c r="BD847" i="1"/>
  <c r="BD803" i="1"/>
  <c r="BD854" i="1"/>
  <c r="AX854" i="1"/>
  <c r="AX749" i="1"/>
  <c r="BD749" i="1"/>
  <c r="AX605" i="1"/>
  <c r="BD605" i="1"/>
  <c r="BD557" i="1"/>
  <c r="AX521" i="1"/>
  <c r="BD521" i="1"/>
  <c r="AX588" i="1"/>
  <c r="BD645" i="1"/>
  <c r="BD841" i="1"/>
  <c r="BD891" i="1"/>
  <c r="AX551" i="1"/>
  <c r="BD804" i="1"/>
  <c r="BD915" i="1"/>
  <c r="AX570" i="1"/>
  <c r="BD570" i="1"/>
  <c r="BD591" i="1"/>
  <c r="BD573" i="1"/>
  <c r="AX779" i="1"/>
  <c r="BD733" i="1"/>
  <c r="BD675" i="1"/>
  <c r="BD556" i="1"/>
  <c r="BD757" i="1"/>
  <c r="BD843" i="1"/>
  <c r="BD411" i="1"/>
  <c r="AX469" i="1"/>
  <c r="BD469" i="1"/>
  <c r="AX383" i="1"/>
  <c r="AX465" i="1"/>
  <c r="BD362" i="1"/>
  <c r="BD825" i="1"/>
  <c r="BD771" i="1"/>
  <c r="BD545" i="1"/>
  <c r="BD831" i="1"/>
  <c r="AX755" i="1"/>
  <c r="AX715" i="1"/>
  <c r="AX604" i="1"/>
  <c r="BD633" i="1"/>
  <c r="AX902" i="1"/>
  <c r="BD638" i="1"/>
  <c r="BD761" i="1"/>
  <c r="BD865" i="1"/>
  <c r="AX870" i="1"/>
  <c r="BD785" i="1"/>
  <c r="AX881" i="1"/>
  <c r="BD881" i="1"/>
  <c r="AX737" i="1"/>
  <c r="BD737" i="1"/>
  <c r="BD569" i="1"/>
  <c r="AX718" i="1"/>
  <c r="BD565" i="1"/>
  <c r="BD689" i="1"/>
  <c r="AX920" i="1"/>
  <c r="AX892" i="1"/>
  <c r="BD609" i="1"/>
  <c r="AX719" i="1"/>
  <c r="BD657" i="1"/>
  <c r="BD697" i="1"/>
  <c r="BD887" i="1"/>
  <c r="BD693" i="1"/>
  <c r="BD805" i="1"/>
  <c r="AX864" i="1"/>
  <c r="AX585" i="1"/>
  <c r="BD505" i="1"/>
  <c r="AX586" i="1"/>
  <c r="BD835" i="1"/>
  <c r="BD768" i="1"/>
  <c r="AQ102" i="1"/>
  <c r="BD102" i="1"/>
  <c r="AX102" i="1"/>
  <c r="AW102" i="1"/>
  <c r="BC102" i="1"/>
  <c r="AQ316" i="1"/>
  <c r="BC316" i="1"/>
  <c r="AW316" i="1"/>
  <c r="BD316" i="1"/>
  <c r="AX316" i="1"/>
  <c r="AQ342" i="1"/>
  <c r="BC342" i="1"/>
  <c r="BD342" i="1"/>
  <c r="AX342" i="1"/>
  <c r="AW342" i="1"/>
  <c r="AQ494" i="1"/>
  <c r="BC494" i="1"/>
  <c r="BD494" i="1"/>
  <c r="AW494" i="1"/>
  <c r="AX494" i="1"/>
  <c r="AQ239" i="1"/>
  <c r="BD239" i="1"/>
  <c r="BC239" i="1"/>
  <c r="AX239" i="1"/>
  <c r="AW239" i="1"/>
  <c r="AQ274" i="1"/>
  <c r="BC274" i="1"/>
  <c r="BD274" i="1"/>
  <c r="AX274" i="1"/>
  <c r="AW274" i="1"/>
  <c r="AQ153" i="1"/>
  <c r="BC153" i="1"/>
  <c r="BD153" i="1"/>
  <c r="AW153" i="1"/>
  <c r="AX153" i="1"/>
  <c r="AQ198" i="1"/>
  <c r="BC198" i="1"/>
  <c r="BD198" i="1"/>
  <c r="AW198" i="1"/>
  <c r="AX198" i="1"/>
  <c r="AR421" i="1"/>
  <c r="BD421" i="1"/>
  <c r="AX421" i="1"/>
  <c r="AQ116" i="1"/>
  <c r="BC116" i="1"/>
  <c r="BD116" i="1"/>
  <c r="AW116" i="1"/>
  <c r="AX116" i="1"/>
  <c r="AQ330" i="1"/>
  <c r="BC330" i="1"/>
  <c r="BD330" i="1"/>
  <c r="AW330" i="1"/>
  <c r="AX330" i="1"/>
  <c r="AQ133" i="1"/>
  <c r="BC133" i="1"/>
  <c r="BD133" i="1"/>
  <c r="AW133" i="1"/>
  <c r="AX133" i="1"/>
  <c r="AQ422" i="1"/>
  <c r="BD422" i="1"/>
  <c r="BC422" i="1"/>
  <c r="AX422" i="1"/>
  <c r="AW422" i="1"/>
  <c r="AQ455" i="1"/>
  <c r="BC455" i="1"/>
  <c r="AX455" i="1"/>
  <c r="AW455" i="1"/>
  <c r="BD455" i="1"/>
  <c r="AQ491" i="1"/>
  <c r="BD491" i="1"/>
  <c r="AX491" i="1"/>
  <c r="BC491" i="1"/>
  <c r="AW491" i="1"/>
  <c r="AR389" i="1"/>
  <c r="AX389" i="1"/>
  <c r="BD389" i="1"/>
  <c r="AQ270" i="1"/>
  <c r="BC270" i="1"/>
  <c r="BD270" i="1"/>
  <c r="AW270" i="1"/>
  <c r="AX270" i="1"/>
  <c r="AQ231" i="1"/>
  <c r="BC231" i="1"/>
  <c r="BD231" i="1"/>
  <c r="AX231" i="1"/>
  <c r="AW231" i="1"/>
  <c r="AQ159" i="1"/>
  <c r="BC159" i="1"/>
  <c r="BD159" i="1"/>
  <c r="AX159" i="1"/>
  <c r="AW159" i="1"/>
  <c r="AQ121" i="1"/>
  <c r="BC121" i="1"/>
  <c r="BD121" i="1"/>
  <c r="AW121" i="1"/>
  <c r="AX121" i="1"/>
  <c r="AE96" i="4"/>
  <c r="Q163" i="4"/>
  <c r="AQ470" i="1"/>
  <c r="BC470" i="1"/>
  <c r="BD470" i="1"/>
  <c r="AW470" i="1"/>
  <c r="AX470" i="1"/>
  <c r="AQ269" i="1"/>
  <c r="BD269" i="1"/>
  <c r="BC269" i="1"/>
  <c r="AW269" i="1"/>
  <c r="AX269" i="1"/>
  <c r="AQ485" i="1"/>
  <c r="BD485" i="1"/>
  <c r="BC485" i="1"/>
  <c r="AW485" i="1"/>
  <c r="AX485" i="1"/>
  <c r="AR397" i="1"/>
  <c r="BD397" i="1"/>
  <c r="AX397" i="1"/>
  <c r="AQ297" i="1"/>
  <c r="BD297" i="1"/>
  <c r="BC297" i="1"/>
  <c r="AX297" i="1"/>
  <c r="AW297" i="1"/>
  <c r="AQ119" i="1"/>
  <c r="BC119" i="1"/>
  <c r="BD119" i="1"/>
  <c r="AX119" i="1"/>
  <c r="AW119" i="1"/>
  <c r="AQ488" i="1"/>
  <c r="BD488" i="1"/>
  <c r="AW488" i="1"/>
  <c r="BC488" i="1"/>
  <c r="AX488" i="1"/>
  <c r="AQ305" i="1"/>
  <c r="BD305" i="1"/>
  <c r="BC305" i="1"/>
  <c r="AX305" i="1"/>
  <c r="AW305" i="1"/>
  <c r="AQ414" i="1"/>
  <c r="BC414" i="1"/>
  <c r="BD414" i="1"/>
  <c r="AW414" i="1"/>
  <c r="AX414" i="1"/>
  <c r="AQ340" i="1"/>
  <c r="BD340" i="1"/>
  <c r="BC340" i="1"/>
  <c r="AW340" i="1"/>
  <c r="AX340" i="1"/>
  <c r="AQ253" i="1"/>
  <c r="BD253" i="1"/>
  <c r="AW253" i="1"/>
  <c r="AX253" i="1"/>
  <c r="BC253" i="1"/>
  <c r="AQ110" i="1"/>
  <c r="BD110" i="1"/>
  <c r="BC110" i="1"/>
  <c r="AW110" i="1"/>
  <c r="AX110" i="1"/>
  <c r="AQ399" i="1"/>
  <c r="BC399" i="1"/>
  <c r="BD399" i="1"/>
  <c r="AX399" i="1"/>
  <c r="AW399" i="1"/>
  <c r="AQ489" i="1"/>
  <c r="BD489" i="1"/>
  <c r="BC489" i="1"/>
  <c r="AW489" i="1"/>
  <c r="AX489" i="1"/>
  <c r="AQ354" i="1"/>
  <c r="BC354" i="1"/>
  <c r="BD354" i="1"/>
  <c r="AW354" i="1"/>
  <c r="AX354" i="1"/>
  <c r="AR104" i="1"/>
  <c r="BD104" i="1"/>
  <c r="AX104" i="1"/>
  <c r="AQ285" i="1"/>
  <c r="BD285" i="1"/>
  <c r="BC285" i="1"/>
  <c r="AW285" i="1"/>
  <c r="AX285" i="1"/>
  <c r="AQ88" i="1"/>
  <c r="BC88" i="1"/>
  <c r="BD88" i="1"/>
  <c r="AW88" i="1"/>
  <c r="AX88" i="1"/>
  <c r="AQ308" i="1"/>
  <c r="BD308" i="1"/>
  <c r="BC308" i="1"/>
  <c r="AW308" i="1"/>
  <c r="AX308" i="1"/>
  <c r="AQ221" i="1"/>
  <c r="BD221" i="1"/>
  <c r="BC221" i="1"/>
  <c r="AW221" i="1"/>
  <c r="AX221" i="1"/>
  <c r="AR298" i="1"/>
  <c r="BD298" i="1"/>
  <c r="AX298" i="1"/>
  <c r="AQ315" i="1"/>
  <c r="BC315" i="1"/>
  <c r="BD315" i="1"/>
  <c r="AX315" i="1"/>
  <c r="AW315" i="1"/>
  <c r="AQ495" i="1"/>
  <c r="BC495" i="1"/>
  <c r="AX495" i="1"/>
  <c r="BD495" i="1"/>
  <c r="AW495" i="1"/>
  <c r="AR375" i="1"/>
  <c r="BD375" i="1"/>
  <c r="AX375" i="1"/>
  <c r="AR151" i="1"/>
  <c r="BD151" i="1"/>
  <c r="AX151" i="1"/>
  <c r="J118" i="5"/>
  <c r="X118" i="5" s="1"/>
  <c r="J74" i="5"/>
  <c r="Q74" i="5" s="1"/>
  <c r="J146" i="5"/>
  <c r="X146" i="5" s="1"/>
  <c r="J42" i="5"/>
  <c r="Q42" i="5" s="1"/>
  <c r="J175" i="5"/>
  <c r="Q175" i="5" s="1"/>
  <c r="J119" i="5"/>
  <c r="X119" i="5" s="1"/>
  <c r="J69" i="5"/>
  <c r="Q69" i="5" s="1"/>
  <c r="J19" i="5"/>
  <c r="Q19" i="5" s="1"/>
  <c r="J43" i="5"/>
  <c r="Q43" i="5" s="1"/>
  <c r="J165" i="5"/>
  <c r="X165" i="5" s="1"/>
  <c r="AQ378" i="1"/>
  <c r="BD378" i="1"/>
  <c r="AW378" i="1"/>
  <c r="BC378" i="1"/>
  <c r="AX378" i="1"/>
  <c r="AR286" i="1"/>
  <c r="BD286" i="1"/>
  <c r="AX286" i="1"/>
  <c r="AQ419" i="1"/>
  <c r="BD419" i="1"/>
  <c r="BC419" i="1"/>
  <c r="AX419" i="1"/>
  <c r="AW419" i="1"/>
  <c r="AQ208" i="1"/>
  <c r="BC208" i="1"/>
  <c r="BD208" i="1"/>
  <c r="AW208" i="1"/>
  <c r="AX208" i="1"/>
  <c r="AR784" i="1"/>
  <c r="BD784" i="1"/>
  <c r="AX784" i="1"/>
  <c r="AR760" i="1"/>
  <c r="AX760" i="1"/>
  <c r="BD760" i="1"/>
  <c r="AR888" i="1"/>
  <c r="AX888" i="1"/>
  <c r="BD888" i="1"/>
  <c r="AR502" i="1"/>
  <c r="AX502" i="1"/>
  <c r="BD502" i="1"/>
  <c r="AR832" i="1"/>
  <c r="BD832" i="1"/>
  <c r="AX832" i="1"/>
  <c r="AR564" i="1"/>
  <c r="AX564" i="1"/>
  <c r="BD564" i="1"/>
  <c r="AR743" i="1"/>
  <c r="AX743" i="1"/>
  <c r="BD743" i="1"/>
  <c r="AR794" i="1"/>
  <c r="BD794" i="1"/>
  <c r="AR511" i="1"/>
  <c r="AR685" i="1"/>
  <c r="AX685" i="1"/>
  <c r="BD685" i="1"/>
  <c r="AR680" i="1"/>
  <c r="BD680" i="1"/>
  <c r="AX680" i="1"/>
  <c r="AR630" i="1"/>
  <c r="AX630" i="1"/>
  <c r="BD630" i="1"/>
  <c r="AR905" i="1"/>
  <c r="AX905" i="1"/>
  <c r="BD905" i="1"/>
  <c r="AR829" i="1"/>
  <c r="BD829" i="1"/>
  <c r="AX829" i="1"/>
  <c r="AR610" i="1"/>
  <c r="BD610" i="1"/>
  <c r="AX610" i="1"/>
  <c r="AR925" i="1"/>
  <c r="BD925" i="1"/>
  <c r="AX925" i="1"/>
  <c r="AR677" i="1"/>
  <c r="BD677" i="1"/>
  <c r="AX677" i="1"/>
  <c r="AR731" i="1"/>
  <c r="AX731" i="1"/>
  <c r="BD731" i="1"/>
  <c r="AR845" i="1"/>
  <c r="BD845" i="1"/>
  <c r="AX845" i="1"/>
  <c r="AR530" i="1"/>
  <c r="AX530" i="1"/>
  <c r="BD530" i="1"/>
  <c r="AR764" i="1"/>
  <c r="BD764" i="1"/>
  <c r="AX764" i="1"/>
  <c r="AR807" i="1"/>
  <c r="AX807" i="1"/>
  <c r="BD807" i="1"/>
  <c r="AR583" i="1"/>
  <c r="BD583" i="1"/>
  <c r="AX583" i="1"/>
  <c r="AR554" i="1"/>
  <c r="BD554" i="1"/>
  <c r="AX554" i="1"/>
  <c r="AR810" i="1"/>
  <c r="AX810" i="1"/>
  <c r="BD810" i="1"/>
  <c r="AR520" i="1"/>
  <c r="BD520" i="1"/>
  <c r="AX520" i="1"/>
  <c r="AR900" i="1"/>
  <c r="BD900" i="1"/>
  <c r="AX900" i="1"/>
  <c r="AR863" i="1"/>
  <c r="AX863" i="1"/>
  <c r="BD863" i="1"/>
  <c r="AR792" i="1"/>
  <c r="BD792" i="1"/>
  <c r="AX792" i="1"/>
  <c r="AR826" i="1"/>
  <c r="AX826" i="1"/>
  <c r="BD826" i="1"/>
  <c r="AR547" i="1"/>
  <c r="BD547" i="1"/>
  <c r="AX547" i="1"/>
  <c r="AR897" i="1"/>
  <c r="AX897" i="1"/>
  <c r="AR808" i="1"/>
  <c r="BD808" i="1"/>
  <c r="AX808" i="1"/>
  <c r="AR795" i="1"/>
  <c r="AX795" i="1"/>
  <c r="BD795" i="1"/>
  <c r="AR678" i="1"/>
  <c r="BD678" i="1"/>
  <c r="AX678" i="1"/>
  <c r="AR750" i="1"/>
  <c r="AX750" i="1"/>
  <c r="BD750" i="1"/>
  <c r="AR585" i="1"/>
  <c r="AR603" i="1"/>
  <c r="AX603" i="1"/>
  <c r="BD603" i="1"/>
  <c r="AR781" i="1"/>
  <c r="BD781" i="1"/>
  <c r="AX781" i="1"/>
  <c r="AR666" i="1"/>
  <c r="AX666" i="1"/>
  <c r="BD666" i="1"/>
  <c r="AR723" i="1"/>
  <c r="AX723" i="1"/>
  <c r="BD723" i="1"/>
  <c r="AR711" i="1"/>
  <c r="AX711" i="1"/>
  <c r="BD711" i="1"/>
  <c r="AR883" i="1"/>
  <c r="AR927" i="1"/>
  <c r="AX927" i="1"/>
  <c r="BD927" i="1"/>
  <c r="AR774" i="1"/>
  <c r="AX774" i="1"/>
  <c r="BD774" i="1"/>
  <c r="AR668" i="1"/>
  <c r="AX668" i="1"/>
  <c r="BD668" i="1"/>
  <c r="AR921" i="1"/>
  <c r="BD921" i="1"/>
  <c r="AX921" i="1"/>
  <c r="AR641" i="1"/>
  <c r="BD641" i="1"/>
  <c r="AX641" i="1"/>
  <c r="AR549" i="1"/>
  <c r="BD549" i="1"/>
  <c r="AX549" i="1"/>
  <c r="AR696" i="1"/>
  <c r="AX696" i="1"/>
  <c r="BD696" i="1"/>
  <c r="AR597" i="1"/>
  <c r="BD597" i="1"/>
  <c r="AX597" i="1"/>
  <c r="AR656" i="1"/>
  <c r="AX656" i="1"/>
  <c r="BD656" i="1"/>
  <c r="AR582" i="1"/>
  <c r="AX582" i="1"/>
  <c r="BD582" i="1"/>
  <c r="AR574" i="1"/>
  <c r="AX574" i="1"/>
  <c r="BD574" i="1"/>
  <c r="AR756" i="1"/>
  <c r="AX756" i="1"/>
  <c r="BD756" i="1"/>
  <c r="AR648" i="1"/>
  <c r="BD648" i="1"/>
  <c r="AX648" i="1"/>
  <c r="AR875" i="1"/>
  <c r="AX875" i="1"/>
  <c r="BD875" i="1"/>
  <c r="AR546" i="1"/>
  <c r="BD546" i="1"/>
  <c r="AX546" i="1"/>
  <c r="AR772" i="1"/>
  <c r="AX772" i="1"/>
  <c r="BD772" i="1"/>
  <c r="AR857" i="1"/>
  <c r="BD857" i="1"/>
  <c r="AX857" i="1"/>
  <c r="AM9" i="1"/>
  <c r="AL732" i="1"/>
  <c r="AS732" i="1" s="1"/>
  <c r="AL764" i="1"/>
  <c r="AS764" i="1" s="1"/>
  <c r="AL850" i="1"/>
  <c r="AS850" i="1" s="1"/>
  <c r="AL530" i="1"/>
  <c r="AS530" i="1" s="1"/>
  <c r="AL570" i="1"/>
  <c r="AS570" i="1" s="1"/>
  <c r="AL578" i="1"/>
  <c r="AS578" i="1" s="1"/>
  <c r="AL898" i="1"/>
  <c r="AS898" i="1" s="1"/>
  <c r="AL852" i="1"/>
  <c r="AS852" i="1" s="1"/>
  <c r="AL560" i="1"/>
  <c r="AS560" i="1" s="1"/>
  <c r="AL608" i="1"/>
  <c r="AS608" i="1" s="1"/>
  <c r="AL733" i="1"/>
  <c r="AS733" i="1" s="1"/>
  <c r="AL747" i="1"/>
  <c r="AS747" i="1" s="1"/>
  <c r="AL759" i="1"/>
  <c r="AS759" i="1" s="1"/>
  <c r="AL765" i="1"/>
  <c r="AS765" i="1" s="1"/>
  <c r="AL779" i="1"/>
  <c r="AS779" i="1" s="1"/>
  <c r="AL502" i="1"/>
  <c r="AS502" i="1" s="1"/>
  <c r="AL581" i="1"/>
  <c r="AS581" i="1" s="1"/>
  <c r="AL663" i="1"/>
  <c r="AS663" i="1" s="1"/>
  <c r="AL639" i="1"/>
  <c r="AS639" i="1" s="1"/>
  <c r="AL748" i="1"/>
  <c r="AS748" i="1" s="1"/>
  <c r="AL760" i="1"/>
  <c r="AS760" i="1" s="1"/>
  <c r="AL780" i="1"/>
  <c r="AS780" i="1" s="1"/>
  <c r="AL790" i="1"/>
  <c r="AS790" i="1" s="1"/>
  <c r="AL917" i="1"/>
  <c r="AS917" i="1" s="1"/>
  <c r="AL731" i="1"/>
  <c r="AS731" i="1" s="1"/>
  <c r="AL743" i="1"/>
  <c r="AS743" i="1" s="1"/>
  <c r="AL749" i="1"/>
  <c r="AS749" i="1" s="1"/>
  <c r="AL763" i="1"/>
  <c r="AS763" i="1" s="1"/>
  <c r="AL775" i="1"/>
  <c r="AS775" i="1" s="1"/>
  <c r="AL783" i="1"/>
  <c r="AS783" i="1" s="1"/>
  <c r="AL655" i="1"/>
  <c r="AS655" i="1" s="1"/>
  <c r="AL796" i="1"/>
  <c r="AS796" i="1" s="1"/>
  <c r="AL566" i="1"/>
  <c r="AS566" i="1" s="1"/>
  <c r="AL781" i="1"/>
  <c r="AS781" i="1" s="1"/>
  <c r="AL868" i="1"/>
  <c r="AS868" i="1" s="1"/>
  <c r="AL884" i="1"/>
  <c r="AS884" i="1" s="1"/>
  <c r="AL836" i="1"/>
  <c r="AS836" i="1" s="1"/>
  <c r="AL601" i="1"/>
  <c r="AS601" i="1" s="1"/>
  <c r="AL500" i="1"/>
  <c r="AS500" i="1" s="1"/>
  <c r="AL703" i="1"/>
  <c r="AS703" i="1" s="1"/>
  <c r="AL512" i="1"/>
  <c r="AS512" i="1" s="1"/>
  <c r="AL806" i="1"/>
  <c r="AS806" i="1" s="1"/>
  <c r="AL900" i="1"/>
  <c r="AS900" i="1" s="1"/>
  <c r="AL638" i="1"/>
  <c r="AS638" i="1" s="1"/>
  <c r="AL636" i="1"/>
  <c r="AS636" i="1" s="1"/>
  <c r="AL613" i="1"/>
  <c r="AS613" i="1" s="1"/>
  <c r="AL525" i="1"/>
  <c r="AS525" i="1" s="1"/>
  <c r="AL785" i="1"/>
  <c r="AS785" i="1" s="1"/>
  <c r="AL815" i="1"/>
  <c r="AS815" i="1" s="1"/>
  <c r="AL777" i="1"/>
  <c r="AS777" i="1" s="1"/>
  <c r="AL851" i="1"/>
  <c r="AS851" i="1" s="1"/>
  <c r="AL522" i="1"/>
  <c r="AS522" i="1" s="1"/>
  <c r="AL860" i="1"/>
  <c r="AS860" i="1" s="1"/>
  <c r="AL600" i="1"/>
  <c r="AS600" i="1" s="1"/>
  <c r="AL674" i="1"/>
  <c r="AS674" i="1" s="1"/>
  <c r="AL541" i="1"/>
  <c r="AS541" i="1" s="1"/>
  <c r="AL597" i="1"/>
  <c r="AS597" i="1" s="1"/>
  <c r="AL609" i="1"/>
  <c r="AS609" i="1" s="1"/>
  <c r="AL589" i="1"/>
  <c r="AS589" i="1" s="1"/>
  <c r="AL753" i="1"/>
  <c r="AS753" i="1" s="1"/>
  <c r="AL729" i="1"/>
  <c r="AS729" i="1" s="1"/>
  <c r="AL616" i="1"/>
  <c r="AS616" i="1" s="1"/>
  <c r="AL737" i="1"/>
  <c r="AS737" i="1" s="1"/>
  <c r="AL916" i="1"/>
  <c r="AS916" i="1" s="1"/>
  <c r="AL628" i="1"/>
  <c r="AS628" i="1" s="1"/>
  <c r="AL695" i="1"/>
  <c r="AS695" i="1" s="1"/>
  <c r="AL802" i="1"/>
  <c r="AS802" i="1" s="1"/>
  <c r="AL549" i="1"/>
  <c r="AS549" i="1" s="1"/>
  <c r="AL621" i="1"/>
  <c r="AS621" i="1" s="1"/>
  <c r="AL528" i="1"/>
  <c r="AS528" i="1" s="1"/>
  <c r="AL544" i="1"/>
  <c r="AS544" i="1" s="1"/>
  <c r="AL769" i="1"/>
  <c r="AS769" i="1" s="1"/>
  <c r="AL627" i="1"/>
  <c r="AS627" i="1" s="1"/>
  <c r="AL745" i="1"/>
  <c r="AS745" i="1" s="1"/>
  <c r="AL634" i="1"/>
  <c r="AS634" i="1" s="1"/>
  <c r="AL844" i="1"/>
  <c r="AS844" i="1" s="1"/>
  <c r="AL924" i="1"/>
  <c r="AS924" i="1" s="1"/>
  <c r="AL565" i="1"/>
  <c r="AS565" i="1" s="1"/>
  <c r="AL517" i="1"/>
  <c r="AS517" i="1" s="1"/>
  <c r="AL624" i="1"/>
  <c r="AS624" i="1" s="1"/>
  <c r="AL666" i="1"/>
  <c r="AS666" i="1" s="1"/>
  <c r="AL617" i="1"/>
  <c r="AS617" i="1" s="1"/>
  <c r="AL509" i="1"/>
  <c r="AS509" i="1" s="1"/>
  <c r="AL892" i="1"/>
  <c r="AS892" i="1" s="1"/>
  <c r="AL761" i="1"/>
  <c r="AS761" i="1" s="1"/>
  <c r="AL823" i="1"/>
  <c r="AS823" i="1" s="1"/>
  <c r="AL859" i="1"/>
  <c r="AS859" i="1" s="1"/>
  <c r="AL501" i="1"/>
  <c r="AS501" i="1" s="1"/>
  <c r="AL515" i="1"/>
  <c r="AS515" i="1" s="1"/>
  <c r="AL531" i="1"/>
  <c r="AS531" i="1" s="1"/>
  <c r="AL555" i="1"/>
  <c r="AS555" i="1" s="1"/>
  <c r="AL611" i="1"/>
  <c r="AS611" i="1" s="1"/>
  <c r="AL669" i="1"/>
  <c r="AS669" i="1" s="1"/>
  <c r="AL705" i="1"/>
  <c r="AS705" i="1" s="1"/>
  <c r="AL711" i="1"/>
  <c r="AS711" i="1" s="1"/>
  <c r="AL700" i="1"/>
  <c r="AS700" i="1" s="1"/>
  <c r="AL723" i="1"/>
  <c r="AS723" i="1" s="1"/>
  <c r="AL510" i="1"/>
  <c r="AS510" i="1" s="1"/>
  <c r="AL558" i="1"/>
  <c r="AS558" i="1" s="1"/>
  <c r="AL569" i="1"/>
  <c r="AS569" i="1" s="1"/>
  <c r="AL585" i="1"/>
  <c r="AS585" i="1" s="1"/>
  <c r="AL590" i="1"/>
  <c r="AS590" i="1" s="1"/>
  <c r="AL686" i="1"/>
  <c r="AS686" i="1" s="1"/>
  <c r="AL694" i="1"/>
  <c r="AS694" i="1" s="1"/>
  <c r="AL699" i="1"/>
  <c r="AS699" i="1" s="1"/>
  <c r="AL730" i="1"/>
  <c r="AS730" i="1" s="1"/>
  <c r="AL746" i="1"/>
  <c r="AS746" i="1" s="1"/>
  <c r="AL762" i="1"/>
  <c r="AS762" i="1" s="1"/>
  <c r="AL778" i="1"/>
  <c r="AS778" i="1" s="1"/>
  <c r="AL786" i="1"/>
  <c r="AS786" i="1" s="1"/>
  <c r="AL793" i="1"/>
  <c r="AS793" i="1" s="1"/>
  <c r="AL684" i="1"/>
  <c r="AS684" i="1" s="1"/>
  <c r="AL788" i="1"/>
  <c r="AS788" i="1" s="1"/>
  <c r="AL629" i="1"/>
  <c r="AS629" i="1" s="1"/>
  <c r="AL646" i="1"/>
  <c r="AS646" i="1" s="1"/>
  <c r="AL665" i="1"/>
  <c r="AS665" i="1" s="1"/>
  <c r="AL710" i="1"/>
  <c r="AS710" i="1" s="1"/>
  <c r="AL726" i="1"/>
  <c r="AS726" i="1" s="1"/>
  <c r="AL648" i="1"/>
  <c r="AS648" i="1" s="1"/>
  <c r="AL664" i="1"/>
  <c r="AS664" i="1" s="1"/>
  <c r="AL704" i="1"/>
  <c r="AS704" i="1" s="1"/>
  <c r="AL797" i="1"/>
  <c r="AS797" i="1" s="1"/>
  <c r="AL795" i="1"/>
  <c r="AS795" i="1" s="1"/>
  <c r="AL837" i="1"/>
  <c r="AS837" i="1" s="1"/>
  <c r="AL840" i="1"/>
  <c r="AS840" i="1" s="1"/>
  <c r="AL848" i="1"/>
  <c r="AS848" i="1" s="1"/>
  <c r="AL811" i="1"/>
  <c r="AS811" i="1" s="1"/>
  <c r="AL800" i="1"/>
  <c r="AS800" i="1" s="1"/>
  <c r="AL833" i="1"/>
  <c r="AS833" i="1" s="1"/>
  <c r="AL839" i="1"/>
  <c r="AS839" i="1" s="1"/>
  <c r="AL871" i="1"/>
  <c r="AS871" i="1" s="1"/>
  <c r="AL889" i="1"/>
  <c r="AS889" i="1" s="1"/>
  <c r="AL927" i="1"/>
  <c r="AS927" i="1" s="1"/>
  <c r="AL862" i="1"/>
  <c r="AS862" i="1" s="1"/>
  <c r="AL918" i="1"/>
  <c r="AS918" i="1" s="1"/>
  <c r="AL883" i="1"/>
  <c r="AS883" i="1" s="1"/>
  <c r="AL891" i="1"/>
  <c r="AS891" i="1" s="1"/>
  <c r="AL507" i="1"/>
  <c r="AS507" i="1" s="1"/>
  <c r="AL603" i="1"/>
  <c r="AS603" i="1" s="1"/>
  <c r="AL641" i="1"/>
  <c r="AS641" i="1" s="1"/>
  <c r="AL682" i="1"/>
  <c r="AS682" i="1" s="1"/>
  <c r="AL620" i="1"/>
  <c r="AS620" i="1" s="1"/>
  <c r="AL718" i="1"/>
  <c r="AS718" i="1" s="1"/>
  <c r="AL649" i="1"/>
  <c r="AS649" i="1" s="1"/>
  <c r="AL668" i="1"/>
  <c r="AS668" i="1" s="1"/>
  <c r="AL673" i="1"/>
  <c r="AS673" i="1" s="1"/>
  <c r="AL679" i="1"/>
  <c r="AS679" i="1" s="1"/>
  <c r="AL534" i="1"/>
  <c r="AS534" i="1" s="1"/>
  <c r="AL598" i="1"/>
  <c r="AS598" i="1" s="1"/>
  <c r="AL618" i="1"/>
  <c r="AS618" i="1" s="1"/>
  <c r="AL691" i="1"/>
  <c r="AS691" i="1" s="1"/>
  <c r="AL681" i="1"/>
  <c r="AS681" i="1" s="1"/>
  <c r="AL725" i="1"/>
  <c r="AS725" i="1" s="1"/>
  <c r="AL734" i="1"/>
  <c r="AS734" i="1" s="1"/>
  <c r="AL750" i="1"/>
  <c r="AS750" i="1" s="1"/>
  <c r="AL782" i="1"/>
  <c r="AS782" i="1" s="1"/>
  <c r="AL652" i="1"/>
  <c r="AS652" i="1" s="1"/>
  <c r="AL690" i="1"/>
  <c r="AS690" i="1" s="1"/>
  <c r="AL709" i="1"/>
  <c r="AS709" i="1" s="1"/>
  <c r="AL678" i="1"/>
  <c r="AS678" i="1" s="1"/>
  <c r="AL692" i="1"/>
  <c r="AS692" i="1" s="1"/>
  <c r="AL805" i="1"/>
  <c r="AS805" i="1" s="1"/>
  <c r="AL818" i="1"/>
  <c r="AS818" i="1" s="1"/>
  <c r="AL794" i="1"/>
  <c r="AS794" i="1" s="1"/>
  <c r="AL803" i="1"/>
  <c r="AS803" i="1" s="1"/>
  <c r="AL826" i="1"/>
  <c r="AS826" i="1" s="1"/>
  <c r="AL893" i="1"/>
  <c r="AS893" i="1" s="1"/>
  <c r="AL792" i="1"/>
  <c r="AS792" i="1" s="1"/>
  <c r="AL808" i="1"/>
  <c r="AS808" i="1" s="1"/>
  <c r="AL864" i="1"/>
  <c r="AS864" i="1" s="1"/>
  <c r="AL816" i="1"/>
  <c r="AS816" i="1" s="1"/>
  <c r="AL824" i="1"/>
  <c r="AS824" i="1" s="1"/>
  <c r="AL847" i="1"/>
  <c r="AS847" i="1" s="1"/>
  <c r="AL849" i="1"/>
  <c r="AS849" i="1" s="1"/>
  <c r="AL879" i="1"/>
  <c r="AS879" i="1" s="1"/>
  <c r="AL902" i="1"/>
  <c r="AS902" i="1" s="1"/>
  <c r="AL904" i="1"/>
  <c r="AS904" i="1" s="1"/>
  <c r="AL913" i="1"/>
  <c r="AS913" i="1" s="1"/>
  <c r="AL921" i="1"/>
  <c r="AS921" i="1" s="1"/>
  <c r="AL910" i="1"/>
  <c r="AS910" i="1" s="1"/>
  <c r="AL504" i="1"/>
  <c r="AS504" i="1" s="1"/>
  <c r="AL514" i="1"/>
  <c r="AS514" i="1" s="1"/>
  <c r="AL547" i="1"/>
  <c r="AS547" i="1" s="1"/>
  <c r="AL626" i="1"/>
  <c r="AS626" i="1" s="1"/>
  <c r="AL662" i="1"/>
  <c r="AS662" i="1" s="1"/>
  <c r="AL693" i="1"/>
  <c r="AS693" i="1" s="1"/>
  <c r="AL654" i="1"/>
  <c r="AS654" i="1" s="1"/>
  <c r="AL667" i="1"/>
  <c r="AS667" i="1" s="1"/>
  <c r="AL722" i="1"/>
  <c r="AS722" i="1" s="1"/>
  <c r="AL527" i="1"/>
  <c r="AS527" i="1" s="1"/>
  <c r="AL575" i="1"/>
  <c r="AS575" i="1" s="1"/>
  <c r="AL599" i="1"/>
  <c r="AS599" i="1" s="1"/>
  <c r="AL622" i="1"/>
  <c r="AS622" i="1" s="1"/>
  <c r="AL542" i="1"/>
  <c r="AS542" i="1" s="1"/>
  <c r="AL582" i="1"/>
  <c r="AS582" i="1" s="1"/>
  <c r="AL593" i="1"/>
  <c r="AS593" i="1" s="1"/>
  <c r="AL606" i="1"/>
  <c r="AS606" i="1" s="1"/>
  <c r="AL658" i="1"/>
  <c r="AS658" i="1" s="1"/>
  <c r="AL659" i="1"/>
  <c r="AS659" i="1" s="1"/>
  <c r="AL701" i="1"/>
  <c r="AS701" i="1" s="1"/>
  <c r="AL713" i="1"/>
  <c r="AS713" i="1" s="1"/>
  <c r="AL738" i="1"/>
  <c r="AS738" i="1" s="1"/>
  <c r="AL754" i="1"/>
  <c r="AS754" i="1" s="1"/>
  <c r="AL770" i="1"/>
  <c r="AS770" i="1" s="1"/>
  <c r="AL633" i="1"/>
  <c r="AS633" i="1" s="1"/>
  <c r="AL689" i="1"/>
  <c r="AS689" i="1" s="1"/>
  <c r="AL660" i="1"/>
  <c r="AS660" i="1" s="1"/>
  <c r="AL632" i="1"/>
  <c r="AS632" i="1" s="1"/>
  <c r="AL656" i="1"/>
  <c r="AS656" i="1" s="1"/>
  <c r="AL696" i="1"/>
  <c r="AS696" i="1" s="1"/>
  <c r="AL712" i="1"/>
  <c r="AS712" i="1" s="1"/>
  <c r="AL716" i="1"/>
  <c r="AS716" i="1" s="1"/>
  <c r="AL885" i="1"/>
  <c r="AS885" i="1" s="1"/>
  <c r="AL819" i="1"/>
  <c r="AS819" i="1" s="1"/>
  <c r="AL791" i="1"/>
  <c r="AS791" i="1" s="1"/>
  <c r="AL856" i="1"/>
  <c r="AS856" i="1" s="1"/>
  <c r="AL855" i="1"/>
  <c r="AS855" i="1" s="1"/>
  <c r="AL865" i="1"/>
  <c r="AS865" i="1" s="1"/>
  <c r="AL873" i="1"/>
  <c r="AS873" i="1" s="1"/>
  <c r="AL887" i="1"/>
  <c r="AS887" i="1" s="1"/>
  <c r="AL911" i="1"/>
  <c r="AS911" i="1" s="1"/>
  <c r="AL846" i="1"/>
  <c r="AS846" i="1" s="1"/>
  <c r="AL870" i="1"/>
  <c r="AS870" i="1" s="1"/>
  <c r="AL912" i="1"/>
  <c r="AS912" i="1" s="1"/>
  <c r="AL867" i="1"/>
  <c r="AS867" i="1" s="1"/>
  <c r="AL907" i="1"/>
  <c r="AS907" i="1" s="1"/>
  <c r="AL539" i="1"/>
  <c r="AS539" i="1" s="1"/>
  <c r="AL563" i="1"/>
  <c r="AS563" i="1" s="1"/>
  <c r="AL571" i="1"/>
  <c r="AS571" i="1" s="1"/>
  <c r="AL661" i="1"/>
  <c r="AS661" i="1" s="1"/>
  <c r="AL635" i="1"/>
  <c r="AS635" i="1" s="1"/>
  <c r="AL637" i="1"/>
  <c r="AS637" i="1" s="1"/>
  <c r="AL643" i="1"/>
  <c r="AS643" i="1" s="1"/>
  <c r="AL719" i="1"/>
  <c r="AS719" i="1" s="1"/>
  <c r="AL550" i="1"/>
  <c r="AS550" i="1" s="1"/>
  <c r="AL577" i="1"/>
  <c r="AS577" i="1" s="1"/>
  <c r="AL714" i="1"/>
  <c r="AS714" i="1" s="1"/>
  <c r="AL742" i="1"/>
  <c r="AS742" i="1" s="1"/>
  <c r="AL758" i="1"/>
  <c r="AS758" i="1" s="1"/>
  <c r="AL774" i="1"/>
  <c r="AS774" i="1" s="1"/>
  <c r="AL625" i="1"/>
  <c r="AS625" i="1" s="1"/>
  <c r="AL657" i="1"/>
  <c r="AS657" i="1" s="1"/>
  <c r="AL670" i="1"/>
  <c r="AS670" i="1" s="1"/>
  <c r="AL721" i="1"/>
  <c r="AS721" i="1" s="1"/>
  <c r="AL697" i="1"/>
  <c r="AS697" i="1" s="1"/>
  <c r="AL789" i="1"/>
  <c r="AS789" i="1" s="1"/>
  <c r="AL821" i="1"/>
  <c r="AS821" i="1" s="1"/>
  <c r="AL827" i="1"/>
  <c r="AS827" i="1" s="1"/>
  <c r="AL799" i="1"/>
  <c r="AS799" i="1" s="1"/>
  <c r="AL825" i="1"/>
  <c r="AS825" i="1" s="1"/>
  <c r="AL863" i="1"/>
  <c r="AS863" i="1" s="1"/>
  <c r="AL881" i="1"/>
  <c r="AS881" i="1" s="1"/>
  <c r="AL895" i="1"/>
  <c r="AS895" i="1" s="1"/>
  <c r="AL919" i="1"/>
  <c r="AS919" i="1" s="1"/>
  <c r="AL838" i="1"/>
  <c r="AS838" i="1" s="1"/>
  <c r="AL894" i="1"/>
  <c r="AS894" i="1" s="1"/>
  <c r="AL903" i="1"/>
  <c r="AS903" i="1" s="1"/>
  <c r="AL920" i="1"/>
  <c r="AS920" i="1" s="1"/>
  <c r="AL702" i="1"/>
  <c r="AS702" i="1" s="1"/>
  <c r="AL536" i="1"/>
  <c r="AS536" i="1" s="1"/>
  <c r="AL926" i="1"/>
  <c r="AS926" i="1" s="1"/>
  <c r="AL854" i="1"/>
  <c r="AS854" i="1" s="1"/>
  <c r="AL886" i="1"/>
  <c r="AS886" i="1" s="1"/>
  <c r="AL882" i="1"/>
  <c r="AS882" i="1" s="1"/>
  <c r="AL612" i="1"/>
  <c r="AS612" i="1" s="1"/>
  <c r="AL551" i="1"/>
  <c r="AS551" i="1" s="1"/>
  <c r="AL651" i="1"/>
  <c r="AS651" i="1" s="1"/>
  <c r="AL529" i="1"/>
  <c r="AS529" i="1" s="1"/>
  <c r="AL543" i="1"/>
  <c r="AS543" i="1" s="1"/>
  <c r="AL890" i="1"/>
  <c r="AS890" i="1" s="1"/>
  <c r="AL756" i="1"/>
  <c r="AS756" i="1" s="1"/>
  <c r="AL845" i="1"/>
  <c r="AS845" i="1" s="1"/>
  <c r="AL809" i="1"/>
  <c r="AS809" i="1" s="1"/>
  <c r="AL574" i="1"/>
  <c r="AS574" i="1" s="1"/>
  <c r="AL776" i="1"/>
  <c r="AS776" i="1" s="1"/>
  <c r="AL675" i="1"/>
  <c r="AS675" i="1" s="1"/>
  <c r="AL588" i="1"/>
  <c r="AS588" i="1" s="1"/>
  <c r="AL554" i="1"/>
  <c r="AS554" i="1" s="1"/>
  <c r="AL521" i="1"/>
  <c r="AS521" i="1" s="1"/>
  <c r="AL901" i="1"/>
  <c r="AS901" i="1" s="1"/>
  <c r="AL842" i="1"/>
  <c r="AS842" i="1" s="1"/>
  <c r="AL519" i="1"/>
  <c r="AS519" i="1" s="1"/>
  <c r="AL532" i="1"/>
  <c r="AS532" i="1" s="1"/>
  <c r="AL540" i="1"/>
  <c r="AS540" i="1" s="1"/>
  <c r="AL548" i="1"/>
  <c r="AS548" i="1" s="1"/>
  <c r="AL798" i="1"/>
  <c r="AS798" i="1" s="1"/>
  <c r="AL767" i="1"/>
  <c r="AS767" i="1" s="1"/>
  <c r="AL741" i="1"/>
  <c r="AS741" i="1" s="1"/>
  <c r="AL687" i="1"/>
  <c r="AS687" i="1" s="1"/>
  <c r="AL810" i="1"/>
  <c r="AS810" i="1" s="1"/>
  <c r="AL545" i="1"/>
  <c r="AS545" i="1" s="1"/>
  <c r="AL784" i="1"/>
  <c r="AS784" i="1" s="1"/>
  <c r="AL739" i="1"/>
  <c r="AS739" i="1" s="1"/>
  <c r="AL630" i="1"/>
  <c r="AS630" i="1" s="1"/>
  <c r="AL715" i="1"/>
  <c r="AS715" i="1" s="1"/>
  <c r="AL592" i="1"/>
  <c r="AS592" i="1" s="1"/>
  <c r="AL579" i="1"/>
  <c r="AS579" i="1" s="1"/>
  <c r="AL640" i="1"/>
  <c r="AS640" i="1" s="1"/>
  <c r="AL768" i="1"/>
  <c r="AS768" i="1" s="1"/>
  <c r="AL526" i="1"/>
  <c r="AS526" i="1" s="1"/>
  <c r="AL717" i="1"/>
  <c r="AS717" i="1" s="1"/>
  <c r="AL707" i="1"/>
  <c r="AS707" i="1" s="1"/>
  <c r="AL573" i="1"/>
  <c r="AS573" i="1" s="1"/>
  <c r="AL828" i="1"/>
  <c r="AS828" i="1" s="1"/>
  <c r="AL787" i="1"/>
  <c r="AS787" i="1" s="1"/>
  <c r="AL831" i="1"/>
  <c r="AS831" i="1" s="1"/>
  <c r="AL561" i="1"/>
  <c r="AS561" i="1" s="1"/>
  <c r="AL557" i="1"/>
  <c r="AS557" i="1" s="1"/>
  <c r="AL853" i="1"/>
  <c r="AS853" i="1" s="1"/>
  <c r="AL559" i="1"/>
  <c r="AS559" i="1" s="1"/>
  <c r="AL876" i="1"/>
  <c r="AS876" i="1" s="1"/>
  <c r="AL580" i="1"/>
  <c r="AS580" i="1" s="1"/>
  <c r="AL724" i="1"/>
  <c r="AS724" i="1" s="1"/>
  <c r="AL583" i="1"/>
  <c r="AS583" i="1" s="1"/>
  <c r="AL602" i="1"/>
  <c r="AS602" i="1" s="1"/>
  <c r="AL556" i="1"/>
  <c r="AS556" i="1" s="1"/>
  <c r="AL857" i="1"/>
  <c r="AS857" i="1" s="1"/>
  <c r="AL804" i="1"/>
  <c r="AS804" i="1" s="1"/>
  <c r="AL727" i="1"/>
  <c r="AS727" i="1" s="1"/>
  <c r="AL508" i="1"/>
  <c r="AS508" i="1" s="1"/>
  <c r="AL537" i="1"/>
  <c r="AS537" i="1" s="1"/>
  <c r="AL829" i="1"/>
  <c r="AS829" i="1" s="1"/>
  <c r="AL807" i="1"/>
  <c r="AS807" i="1" s="1"/>
  <c r="AL533" i="1"/>
  <c r="AS533" i="1" s="1"/>
  <c r="AL888" i="1"/>
  <c r="AS888" i="1" s="1"/>
  <c r="AL706" i="1"/>
  <c r="AS706" i="1" s="1"/>
  <c r="AL880" i="1"/>
  <c r="AS880" i="1" s="1"/>
  <c r="AL645" i="1"/>
  <c r="AS645" i="1" s="1"/>
  <c r="AL518" i="1"/>
  <c r="AS518" i="1" s="1"/>
  <c r="AL914" i="1"/>
  <c r="AS914" i="1" s="1"/>
  <c r="AL653" i="1"/>
  <c r="AS653" i="1" s="1"/>
  <c r="AL614" i="1"/>
  <c r="AS614" i="1" s="1"/>
  <c r="AL834" i="1"/>
  <c r="AS834" i="1" s="1"/>
  <c r="AL771" i="1"/>
  <c r="AS771" i="1" s="1"/>
  <c r="AL503" i="1"/>
  <c r="AS503" i="1" s="1"/>
  <c r="AL576" i="1"/>
  <c r="AS576" i="1" s="1"/>
  <c r="AL814" i="1"/>
  <c r="AS814" i="1" s="1"/>
  <c r="AL584" i="1"/>
  <c r="AS584" i="1" s="1"/>
  <c r="AL523" i="1"/>
  <c r="AS523" i="1" s="1"/>
  <c r="AL568" i="1"/>
  <c r="AS568" i="1" s="1"/>
  <c r="AL897" i="1"/>
  <c r="AS897" i="1" s="1"/>
  <c r="AL817" i="1"/>
  <c r="AS817" i="1" s="1"/>
  <c r="AL688" i="1"/>
  <c r="AS688" i="1" s="1"/>
  <c r="AL820" i="1"/>
  <c r="AS820" i="1" s="1"/>
  <c r="AL516" i="1"/>
  <c r="AS516" i="1" s="1"/>
  <c r="AL801" i="1"/>
  <c r="AS801" i="1" s="1"/>
  <c r="AL680" i="1"/>
  <c r="AS680" i="1" s="1"/>
  <c r="AL535" i="1"/>
  <c r="AS535" i="1" s="1"/>
  <c r="AL744" i="1"/>
  <c r="AS744" i="1" s="1"/>
  <c r="AL899" i="1"/>
  <c r="AS899" i="1" s="1"/>
  <c r="AL869" i="1"/>
  <c r="AS869" i="1" s="1"/>
  <c r="AL586" i="1"/>
  <c r="AS586" i="1" s="1"/>
  <c r="AL564" i="1"/>
  <c r="AS564" i="1" s="1"/>
  <c r="AL872" i="1"/>
  <c r="AS872" i="1" s="1"/>
  <c r="AL875" i="1"/>
  <c r="AS875" i="1" s="1"/>
  <c r="AL906" i="1"/>
  <c r="AS906" i="1" s="1"/>
  <c r="AL676" i="1"/>
  <c r="AS676" i="1" s="1"/>
  <c r="AL562" i="1"/>
  <c r="AS562" i="1" s="1"/>
  <c r="AL874" i="1"/>
  <c r="AS874" i="1" s="1"/>
  <c r="AL772" i="1"/>
  <c r="AS772" i="1" s="1"/>
  <c r="AL594" i="1"/>
  <c r="AS594" i="1" s="1"/>
  <c r="AL631" i="1"/>
  <c r="AS631" i="1" s="1"/>
  <c r="AL685" i="1"/>
  <c r="AS685" i="1" s="1"/>
  <c r="AL896" i="1"/>
  <c r="AS896" i="1" s="1"/>
  <c r="AL858" i="1"/>
  <c r="AS858" i="1" s="1"/>
  <c r="AL610" i="1"/>
  <c r="AS610" i="1" s="1"/>
  <c r="AL524" i="1"/>
  <c r="AS524" i="1" s="1"/>
  <c r="AL843" i="1"/>
  <c r="AS843" i="1" s="1"/>
  <c r="AL908" i="1"/>
  <c r="AS908" i="1" s="1"/>
  <c r="AL773" i="1"/>
  <c r="AS773" i="1" s="1"/>
  <c r="AL755" i="1"/>
  <c r="AS755" i="1" s="1"/>
  <c r="AL720" i="1"/>
  <c r="AS720" i="1" s="1"/>
  <c r="AL923" i="1"/>
  <c r="AS923" i="1" s="1"/>
  <c r="AL506" i="1"/>
  <c r="AS506" i="1" s="1"/>
  <c r="AL751" i="1"/>
  <c r="AS751" i="1" s="1"/>
  <c r="AL866" i="1"/>
  <c r="AS866" i="1" s="1"/>
  <c r="AL830" i="1"/>
  <c r="AS830" i="1" s="1"/>
  <c r="AL619" i="1"/>
  <c r="AS619" i="1" s="1"/>
  <c r="AL822" i="1"/>
  <c r="AS822" i="1" s="1"/>
  <c r="AL520" i="1"/>
  <c r="AS520" i="1" s="1"/>
  <c r="AL552" i="1"/>
  <c r="AS552" i="1" s="1"/>
  <c r="AL595" i="1"/>
  <c r="AS595" i="1" s="1"/>
  <c r="AL878" i="1"/>
  <c r="AS878" i="1" s="1"/>
  <c r="AL513" i="1"/>
  <c r="AS513" i="1" s="1"/>
  <c r="AL922" i="1"/>
  <c r="AS922" i="1" s="1"/>
  <c r="AL736" i="1"/>
  <c r="AS736" i="1" s="1"/>
  <c r="AL909" i="1"/>
  <c r="AS909" i="1" s="1"/>
  <c r="AL861" i="1"/>
  <c r="AS861" i="1" s="1"/>
  <c r="AL505" i="1"/>
  <c r="AS505" i="1" s="1"/>
  <c r="AL607" i="1"/>
  <c r="AS607" i="1" s="1"/>
  <c r="AL605" i="1"/>
  <c r="AS605" i="1" s="1"/>
  <c r="AL877" i="1"/>
  <c r="AS877" i="1" s="1"/>
  <c r="AL596" i="1"/>
  <c r="AS596" i="1" s="1"/>
  <c r="AL832" i="1"/>
  <c r="AS832" i="1" s="1"/>
  <c r="AL677" i="1"/>
  <c r="AS677" i="1" s="1"/>
  <c r="AL553" i="1"/>
  <c r="AS553" i="1" s="1"/>
  <c r="AL740" i="1"/>
  <c r="AS740" i="1" s="1"/>
  <c r="AL567" i="1"/>
  <c r="AS567" i="1" s="1"/>
  <c r="AL623" i="1"/>
  <c r="AS623" i="1" s="1"/>
  <c r="AL615" i="1"/>
  <c r="AS615" i="1" s="1"/>
  <c r="AL538" i="1"/>
  <c r="AS538" i="1" s="1"/>
  <c r="AL604" i="1"/>
  <c r="AS604" i="1" s="1"/>
  <c r="AL835" i="1"/>
  <c r="AS835" i="1" s="1"/>
  <c r="AL644" i="1"/>
  <c r="AS644" i="1" s="1"/>
  <c r="AL546" i="1"/>
  <c r="AS546" i="1" s="1"/>
  <c r="AL915" i="1"/>
  <c r="AS915" i="1" s="1"/>
  <c r="AL925" i="1"/>
  <c r="AS925" i="1" s="1"/>
  <c r="AL812" i="1"/>
  <c r="AS812" i="1" s="1"/>
  <c r="AL752" i="1"/>
  <c r="AS752" i="1" s="1"/>
  <c r="AL650" i="1"/>
  <c r="AS650" i="1" s="1"/>
  <c r="AL591" i="1"/>
  <c r="AS591" i="1" s="1"/>
  <c r="AL511" i="1"/>
  <c r="AS511" i="1" s="1"/>
  <c r="AL735" i="1"/>
  <c r="AS735" i="1" s="1"/>
  <c r="AL728" i="1"/>
  <c r="AS728" i="1" s="1"/>
  <c r="AL841" i="1"/>
  <c r="AS841" i="1" s="1"/>
  <c r="AL905" i="1"/>
  <c r="AS905" i="1" s="1"/>
  <c r="AL757" i="1"/>
  <c r="AS757" i="1" s="1"/>
  <c r="AL698" i="1"/>
  <c r="AS698" i="1" s="1"/>
  <c r="AL683" i="1"/>
  <c r="AS683" i="1" s="1"/>
  <c r="AL642" i="1"/>
  <c r="AS642" i="1" s="1"/>
  <c r="AL813" i="1"/>
  <c r="AS813" i="1" s="1"/>
  <c r="AL572" i="1"/>
  <c r="AS572" i="1" s="1"/>
  <c r="AL32" i="1"/>
  <c r="AL467" i="1"/>
  <c r="AL411" i="1"/>
  <c r="AY411" i="1" s="1"/>
  <c r="AL107" i="1"/>
  <c r="AL451" i="1"/>
  <c r="AL120" i="1"/>
  <c r="AL294" i="1"/>
  <c r="AL271" i="1"/>
  <c r="AL173" i="1"/>
  <c r="AL99" i="1"/>
  <c r="AL286" i="1"/>
  <c r="AL247" i="1"/>
  <c r="AL196" i="1"/>
  <c r="AL30" i="1"/>
  <c r="AL400" i="1"/>
  <c r="AL450" i="1"/>
  <c r="AL480" i="1"/>
  <c r="AL464" i="1"/>
  <c r="AL416" i="1"/>
  <c r="AL300" i="1"/>
  <c r="AL244" i="1"/>
  <c r="AL350" i="1"/>
  <c r="AL283" i="1"/>
  <c r="AL344" i="1"/>
  <c r="AL225" i="1"/>
  <c r="AL201" i="1"/>
  <c r="AL175" i="1"/>
  <c r="AL150" i="1"/>
  <c r="AL187" i="1"/>
  <c r="AL136" i="1"/>
  <c r="AL92" i="1"/>
  <c r="AL65" i="1"/>
  <c r="AL19" i="1"/>
  <c r="AL85" i="1"/>
  <c r="AL489" i="1"/>
  <c r="AS489" i="1" s="1"/>
  <c r="AL357" i="1"/>
  <c r="AS357" i="1" s="1"/>
  <c r="AL353" i="1"/>
  <c r="AS353" i="1" s="1"/>
  <c r="AL259" i="1"/>
  <c r="AS259" i="1" s="1"/>
  <c r="AL492" i="1"/>
  <c r="AS492" i="1" s="1"/>
  <c r="AL460" i="1"/>
  <c r="AS460" i="1" s="1"/>
  <c r="AL317" i="1"/>
  <c r="AS317" i="1" s="1"/>
  <c r="AL313" i="1"/>
  <c r="AS313" i="1" s="1"/>
  <c r="AL275" i="1"/>
  <c r="AS275" i="1" s="1"/>
  <c r="AL161" i="1"/>
  <c r="AS161" i="1" s="1"/>
  <c r="AL455" i="1"/>
  <c r="AS455" i="1" s="1"/>
  <c r="AL407" i="1"/>
  <c r="AS407" i="1" s="1"/>
  <c r="AL392" i="1"/>
  <c r="AS392" i="1" s="1"/>
  <c r="AL388" i="1"/>
  <c r="AS388" i="1" s="1"/>
  <c r="AL340" i="1"/>
  <c r="AS340" i="1" s="1"/>
  <c r="AL309" i="1"/>
  <c r="AS309" i="1" s="1"/>
  <c r="AL305" i="1"/>
  <c r="AS305" i="1" s="1"/>
  <c r="AL236" i="1"/>
  <c r="AS236" i="1" s="1"/>
  <c r="AL215" i="1"/>
  <c r="AS215" i="1" s="1"/>
  <c r="AL154" i="1"/>
  <c r="AS154" i="1" s="1"/>
  <c r="AL473" i="1"/>
  <c r="AL248" i="1"/>
  <c r="AL351" i="1"/>
  <c r="AL266" i="1"/>
  <c r="AL368" i="1"/>
  <c r="AL328" i="1"/>
  <c r="AL301" i="1"/>
  <c r="AL194" i="1"/>
  <c r="AL152" i="1"/>
  <c r="AL127" i="1"/>
  <c r="AL59" i="1"/>
  <c r="AL43" i="1"/>
  <c r="AL93" i="1"/>
  <c r="AL257" i="1"/>
  <c r="AL180" i="1"/>
  <c r="AL255" i="1"/>
  <c r="AL149" i="1"/>
  <c r="AL205" i="1"/>
  <c r="AL282" i="1"/>
  <c r="AL218" i="1"/>
  <c r="AL103" i="1"/>
  <c r="AL130" i="1"/>
  <c r="AL23" i="1"/>
  <c r="AL497" i="1"/>
  <c r="AL426" i="1"/>
  <c r="AL408" i="1"/>
  <c r="AL210" i="1"/>
  <c r="AL186" i="1"/>
  <c r="AL246" i="1"/>
  <c r="AL209" i="1"/>
  <c r="AL163" i="1"/>
  <c r="AL68" i="1"/>
  <c r="AL79" i="1"/>
  <c r="AL53" i="1"/>
  <c r="AL487" i="1"/>
  <c r="AS487" i="1" s="1"/>
  <c r="AL471" i="1"/>
  <c r="AS471" i="1" s="1"/>
  <c r="AL415" i="1"/>
  <c r="AS415" i="1" s="1"/>
  <c r="AL396" i="1"/>
  <c r="AS396" i="1" s="1"/>
  <c r="AL325" i="1"/>
  <c r="AS325" i="1" s="1"/>
  <c r="AL321" i="1"/>
  <c r="AS321" i="1" s="1"/>
  <c r="AL119" i="1"/>
  <c r="AS119" i="1" s="1"/>
  <c r="AL12" i="1"/>
  <c r="AS12" i="1" s="1"/>
  <c r="AL453" i="1"/>
  <c r="AS453" i="1" s="1"/>
  <c r="AL404" i="1"/>
  <c r="AS404" i="1" s="1"/>
  <c r="AL372" i="1"/>
  <c r="AS372" i="1" s="1"/>
  <c r="AL159" i="1"/>
  <c r="AS159" i="1" s="1"/>
  <c r="AL113" i="1"/>
  <c r="AS113" i="1" s="1"/>
  <c r="AL87" i="1"/>
  <c r="AS87" i="1" s="1"/>
  <c r="AL495" i="1"/>
  <c r="AS495" i="1" s="1"/>
  <c r="AL364" i="1"/>
  <c r="AS364" i="1" s="1"/>
  <c r="AL329" i="1"/>
  <c r="AS329" i="1" s="1"/>
  <c r="AL145" i="1"/>
  <c r="AS145" i="1" s="1"/>
  <c r="AL78" i="1"/>
  <c r="AS78" i="1" s="1"/>
  <c r="AL57" i="1"/>
  <c r="AL20" i="1"/>
  <c r="AL443" i="1"/>
  <c r="AL56" i="1"/>
  <c r="AL44" i="1"/>
  <c r="AL58" i="1"/>
  <c r="AL212" i="1"/>
  <c r="AL222" i="1"/>
  <c r="AL197" i="1"/>
  <c r="AL24" i="1"/>
  <c r="AL290" i="1"/>
  <c r="AL273" i="1"/>
  <c r="AL28" i="1"/>
  <c r="AL204" i="1"/>
  <c r="AL184" i="1"/>
  <c r="AL481" i="1"/>
  <c r="AL394" i="1"/>
  <c r="AL434" i="1"/>
  <c r="AL418" i="1"/>
  <c r="AL456" i="1"/>
  <c r="AL432" i="1"/>
  <c r="AL424" i="1"/>
  <c r="AL292" i="1"/>
  <c r="AL233" i="1"/>
  <c r="AL334" i="1"/>
  <c r="AL310" i="1"/>
  <c r="AL276" i="1"/>
  <c r="AL327" i="1"/>
  <c r="AL319" i="1"/>
  <c r="AL303" i="1"/>
  <c r="AL258" i="1"/>
  <c r="AL360" i="1"/>
  <c r="AL320" i="1"/>
  <c r="AL238" i="1"/>
  <c r="AL234" i="1"/>
  <c r="AL278" i="1"/>
  <c r="AL249" i="1"/>
  <c r="AL216" i="1"/>
  <c r="AL195" i="1"/>
  <c r="AL193" i="1"/>
  <c r="AL228" i="1"/>
  <c r="AL199" i="1"/>
  <c r="AL206" i="1"/>
  <c r="AL160" i="1"/>
  <c r="AL138" i="1"/>
  <c r="AL126" i="1"/>
  <c r="AL108" i="1"/>
  <c r="AL123" i="1"/>
  <c r="AL98" i="1"/>
  <c r="AL73" i="1"/>
  <c r="AL47" i="1"/>
  <c r="AL39" i="1"/>
  <c r="AL76" i="1"/>
  <c r="AL97" i="1"/>
  <c r="AL55" i="1"/>
  <c r="AL52" i="1"/>
  <c r="AL48" i="1"/>
  <c r="AL25" i="1"/>
  <c r="AL14" i="1"/>
  <c r="AL71" i="1"/>
  <c r="AL27" i="1"/>
  <c r="AL35" i="1"/>
  <c r="AL21" i="1"/>
  <c r="AL479" i="1"/>
  <c r="AS479" i="1" s="1"/>
  <c r="AL475" i="1"/>
  <c r="AS475" i="1" s="1"/>
  <c r="AL448" i="1"/>
  <c r="AS448" i="1" s="1"/>
  <c r="AL444" i="1"/>
  <c r="AS444" i="1" s="1"/>
  <c r="AL399" i="1"/>
  <c r="AS399" i="1" s="1"/>
  <c r="AL354" i="1"/>
  <c r="AS354" i="1" s="1"/>
  <c r="AL189" i="1"/>
  <c r="AS189" i="1" s="1"/>
  <c r="AL452" i="1"/>
  <c r="AS452" i="1" s="1"/>
  <c r="AL423" i="1"/>
  <c r="AS423" i="1" s="1"/>
  <c r="AL337" i="1"/>
  <c r="AS337" i="1" s="1"/>
  <c r="AL133" i="1"/>
  <c r="AS133" i="1" s="1"/>
  <c r="AL62" i="1"/>
  <c r="AS62" i="1" s="1"/>
  <c r="AL129" i="1"/>
  <c r="AS129" i="1" s="1"/>
  <c r="AL304" i="1"/>
  <c r="AL203" i="1"/>
  <c r="AL182" i="1"/>
  <c r="AL61" i="1"/>
  <c r="AL86" i="1"/>
  <c r="AL74" i="1"/>
  <c r="AL29" i="1"/>
  <c r="AL72" i="1"/>
  <c r="AL34" i="1"/>
  <c r="AL37" i="1"/>
  <c r="AL386" i="1"/>
  <c r="AL352" i="1"/>
  <c r="AL312" i="1"/>
  <c r="AL202" i="1"/>
  <c r="AL229" i="1"/>
  <c r="AL211" i="1"/>
  <c r="AL41" i="1"/>
  <c r="AL42" i="1"/>
  <c r="AL15" i="1"/>
  <c r="AL13" i="1"/>
  <c r="AL488" i="1"/>
  <c r="AS488" i="1" s="1"/>
  <c r="AL483" i="1"/>
  <c r="AS483" i="1" s="1"/>
  <c r="AL472" i="1"/>
  <c r="AS472" i="1" s="1"/>
  <c r="AL431" i="1"/>
  <c r="AS431" i="1" s="1"/>
  <c r="AL412" i="1"/>
  <c r="AS412" i="1" s="1"/>
  <c r="AL356" i="1"/>
  <c r="AS356" i="1" s="1"/>
  <c r="AL296" i="1"/>
  <c r="AS296" i="1" s="1"/>
  <c r="AL463" i="1"/>
  <c r="AS463" i="1" s="1"/>
  <c r="AL459" i="1"/>
  <c r="AS459" i="1" s="1"/>
  <c r="AL293" i="1"/>
  <c r="AS293" i="1" s="1"/>
  <c r="AL274" i="1"/>
  <c r="AS274" i="1" s="1"/>
  <c r="AL70" i="1"/>
  <c r="AS70" i="1" s="1"/>
  <c r="AL440" i="1"/>
  <c r="AS440" i="1" s="1"/>
  <c r="AL436" i="1"/>
  <c r="AS436" i="1" s="1"/>
  <c r="AL214" i="1"/>
  <c r="AS214" i="1" s="1"/>
  <c r="AL131" i="1"/>
  <c r="AS131" i="1" s="1"/>
  <c r="AL496" i="1"/>
  <c r="AS496" i="1" s="1"/>
  <c r="AL361" i="1"/>
  <c r="AS361" i="1" s="1"/>
  <c r="AL261" i="1"/>
  <c r="AS261" i="1" s="1"/>
  <c r="AL124" i="1"/>
  <c r="AS124" i="1" s="1"/>
  <c r="AL36" i="1"/>
  <c r="AL77" i="1"/>
  <c r="AL241" i="1"/>
  <c r="AL90" i="1"/>
  <c r="AL252" i="1"/>
  <c r="AL118" i="1"/>
  <c r="AL358" i="1"/>
  <c r="AL250" i="1"/>
  <c r="AL295" i="1"/>
  <c r="AL367" i="1"/>
  <c r="AL335" i="1"/>
  <c r="AL311" i="1"/>
  <c r="AS311" i="1" s="1"/>
  <c r="AL260" i="1"/>
  <c r="AL38" i="1"/>
  <c r="AL69" i="1"/>
  <c r="AL188" i="1"/>
  <c r="AL402" i="1"/>
  <c r="AL366" i="1"/>
  <c r="AL254" i="1"/>
  <c r="AL227" i="1"/>
  <c r="AL84" i="1"/>
  <c r="AL81" i="1"/>
  <c r="AL51" i="1"/>
  <c r="AL22" i="1"/>
  <c r="AL49" i="1"/>
  <c r="AL17" i="1"/>
  <c r="AL64" i="1"/>
  <c r="AL45" i="1"/>
  <c r="AL26" i="1"/>
  <c r="AL40" i="1"/>
  <c r="AL224" i="1"/>
  <c r="AL378" i="1"/>
  <c r="AS378" i="1" s="1"/>
  <c r="AL458" i="1"/>
  <c r="AL299" i="1"/>
  <c r="AL264" i="1"/>
  <c r="AL343" i="1"/>
  <c r="AL336" i="1"/>
  <c r="AL50" i="1"/>
  <c r="AL105" i="1"/>
  <c r="AL379" i="1"/>
  <c r="AL272" i="1"/>
  <c r="AL243" i="1"/>
  <c r="AL217" i="1"/>
  <c r="AL178" i="1"/>
  <c r="AL281" i="1"/>
  <c r="AL220" i="1"/>
  <c r="AL179" i="1"/>
  <c r="AY179" i="1" s="1"/>
  <c r="AL66" i="1"/>
  <c r="AL31" i="1"/>
  <c r="AL387" i="1"/>
  <c r="AL192" i="1"/>
  <c r="AL419" i="1"/>
  <c r="AL395" i="1"/>
  <c r="AL208" i="1"/>
  <c r="AL200" i="1"/>
  <c r="AL435" i="1"/>
  <c r="BD744" i="1"/>
  <c r="AX507" i="1"/>
  <c r="AX816" i="1"/>
  <c r="AX539" i="1"/>
  <c r="AX542" i="1"/>
  <c r="BD555" i="1"/>
  <c r="AX729" i="1"/>
  <c r="AX525" i="1"/>
  <c r="BD663" i="1"/>
  <c r="AX823" i="1"/>
  <c r="AX867" i="1"/>
  <c r="AX512" i="1"/>
  <c r="BD662" i="1"/>
  <c r="AX879" i="1"/>
  <c r="BD918" i="1"/>
  <c r="BD608" i="1"/>
  <c r="AX624" i="1"/>
  <c r="BD624" i="1"/>
  <c r="AX575" i="1"/>
  <c r="AX692" i="1"/>
  <c r="AX818" i="1"/>
  <c r="AX839" i="1"/>
  <c r="AX859" i="1"/>
  <c r="AX679" i="1"/>
  <c r="AX710" i="1"/>
  <c r="AX847" i="1"/>
  <c r="AX803" i="1"/>
  <c r="AX922" i="1"/>
  <c r="AX557" i="1"/>
  <c r="AX540" i="1"/>
  <c r="BD540" i="1"/>
  <c r="AX841" i="1"/>
  <c r="AX834" i="1"/>
  <c r="AX891" i="1"/>
  <c r="AX775" i="1"/>
  <c r="AX915" i="1"/>
  <c r="AX655" i="1"/>
  <c r="AX687" i="1"/>
  <c r="AX591" i="1"/>
  <c r="AX876" i="1"/>
  <c r="AX631" i="1"/>
  <c r="AX683" i="1"/>
  <c r="AX763" i="1"/>
  <c r="AX733" i="1"/>
  <c r="AX675" i="1"/>
  <c r="AX843" i="1"/>
  <c r="AX518" i="1"/>
  <c r="AX207" i="1"/>
  <c r="BD465" i="1"/>
  <c r="AX362" i="1"/>
  <c r="AX147" i="1"/>
  <c r="AX771" i="1"/>
  <c r="AX831" i="1"/>
  <c r="BD715" i="1"/>
  <c r="BD846" i="1"/>
  <c r="AX638" i="1"/>
  <c r="BD870" i="1"/>
  <c r="AX515" i="1"/>
  <c r="AX569" i="1"/>
  <c r="AX658" i="1"/>
  <c r="AX734" i="1"/>
  <c r="AX657" i="1"/>
  <c r="AX887" i="1"/>
  <c r="AX860" i="1"/>
  <c r="AX576" i="1"/>
  <c r="AX693" i="1"/>
  <c r="AX758" i="1"/>
  <c r="BD871" i="1"/>
  <c r="AX599" i="1"/>
  <c r="AX794" i="1"/>
  <c r="AX516" i="1"/>
  <c r="BD586" i="1"/>
  <c r="AX768" i="1"/>
  <c r="Q94" i="4"/>
  <c r="AE21" i="4"/>
  <c r="X43" i="4"/>
  <c r="X69" i="4"/>
  <c r="AE101" i="4"/>
  <c r="X75" i="4"/>
  <c r="Q56" i="4"/>
  <c r="AE161" i="4"/>
  <c r="Q177" i="4"/>
  <c r="J162" i="5"/>
  <c r="Q162" i="5" s="1"/>
  <c r="Q140" i="4"/>
  <c r="AE116" i="4"/>
  <c r="X177" i="4"/>
  <c r="J67" i="5"/>
  <c r="Q67" i="5" s="1"/>
  <c r="J127" i="5"/>
  <c r="X127" i="5" s="1"/>
  <c r="AE24" i="4"/>
  <c r="Q74" i="4"/>
  <c r="AE94" i="4"/>
  <c r="X61" i="4"/>
  <c r="AE27" i="4"/>
  <c r="X45" i="4"/>
  <c r="AE43" i="4"/>
  <c r="X85" i="4"/>
  <c r="AE69" i="4"/>
  <c r="Q59" i="4"/>
  <c r="AE75" i="4"/>
  <c r="AE56" i="4"/>
  <c r="X91" i="4"/>
  <c r="Q61" i="4"/>
  <c r="Q98" i="4"/>
  <c r="Q11" i="4"/>
  <c r="Q45" i="4"/>
  <c r="Q85" i="4"/>
  <c r="Q89" i="4"/>
  <c r="AE186" i="4"/>
  <c r="X116" i="4"/>
  <c r="J75" i="5"/>
  <c r="X75" i="5" s="1"/>
  <c r="J34" i="5"/>
  <c r="X34" i="5" s="1"/>
  <c r="J122" i="5"/>
  <c r="Q122" i="5" s="1"/>
  <c r="J17" i="5"/>
  <c r="X17" i="5" s="1"/>
  <c r="J77" i="5"/>
  <c r="X77" i="5" s="1"/>
  <c r="J103" i="5"/>
  <c r="X103" i="5" s="1"/>
  <c r="J28" i="5"/>
  <c r="Q28" i="5" s="1"/>
  <c r="J108" i="5"/>
  <c r="X108" i="5" s="1"/>
  <c r="J173" i="5"/>
  <c r="X173" i="5" s="1"/>
  <c r="J63" i="5"/>
  <c r="X63" i="5" s="1"/>
  <c r="J133" i="5"/>
  <c r="Q133" i="5" s="1"/>
  <c r="J182" i="5"/>
  <c r="Q182" i="5" s="1"/>
  <c r="J62" i="5"/>
  <c r="X62" i="5" s="1"/>
  <c r="J186" i="5"/>
  <c r="X186" i="5" s="1"/>
  <c r="J153" i="5"/>
  <c r="Q153" i="5" s="1"/>
  <c r="J29" i="5"/>
  <c r="X29" i="5" s="1"/>
  <c r="J107" i="5"/>
  <c r="X107" i="5" s="1"/>
  <c r="J57" i="5"/>
  <c r="Q57" i="5" s="1"/>
  <c r="J44" i="5"/>
  <c r="Q44" i="5" s="1"/>
  <c r="J18" i="5"/>
  <c r="X18" i="5" s="1"/>
  <c r="J58" i="5"/>
  <c r="X58" i="5" s="1"/>
  <c r="J104" i="5"/>
  <c r="Q104" i="5" s="1"/>
  <c r="J187" i="5"/>
  <c r="Q187" i="5" s="1"/>
  <c r="J147" i="5"/>
  <c r="Q147" i="5" s="1"/>
  <c r="J145" i="5"/>
  <c r="X145" i="5" s="1"/>
  <c r="J46" i="5"/>
  <c r="Q46" i="5" s="1"/>
  <c r="J144" i="5"/>
  <c r="X144" i="5" s="1"/>
  <c r="J172" i="5"/>
  <c r="X172" i="5" s="1"/>
  <c r="X24" i="4"/>
  <c r="J123" i="5"/>
  <c r="X123" i="5" s="1"/>
  <c r="J184" i="5"/>
  <c r="X184" i="5" s="1"/>
  <c r="J117" i="5"/>
  <c r="X117" i="5" s="1"/>
  <c r="X137" i="5"/>
  <c r="X74" i="4"/>
  <c r="X100" i="4"/>
  <c r="X98" i="4"/>
  <c r="X39" i="4"/>
  <c r="Q84" i="4"/>
  <c r="Q36" i="4"/>
  <c r="AE52" i="4"/>
  <c r="AE92" i="4"/>
  <c r="AE42" i="4"/>
  <c r="X160" i="4"/>
  <c r="AE141" i="4"/>
  <c r="J9" i="5"/>
  <c r="X9" i="5" s="1"/>
  <c r="J170" i="5"/>
  <c r="X170" i="5" s="1"/>
  <c r="J114" i="5"/>
  <c r="X114" i="5" s="1"/>
  <c r="J38" i="5"/>
  <c r="X38" i="5" s="1"/>
  <c r="J112" i="5"/>
  <c r="X112" i="5" s="1"/>
  <c r="J72" i="5"/>
  <c r="X72" i="5" s="1"/>
  <c r="J155" i="5"/>
  <c r="X155" i="5" s="1"/>
  <c r="J150" i="5"/>
  <c r="Q150" i="5" s="1"/>
  <c r="J185" i="5"/>
  <c r="Q185" i="5" s="1"/>
  <c r="J39" i="5"/>
  <c r="X39" i="5" s="1"/>
  <c r="J66" i="5"/>
  <c r="X66" i="5" s="1"/>
  <c r="J129" i="5"/>
  <c r="Q129" i="5" s="1"/>
  <c r="J179" i="5"/>
  <c r="X179" i="5" s="1"/>
  <c r="J85" i="5"/>
  <c r="Q85" i="5" s="1"/>
  <c r="J68" i="5"/>
  <c r="X68" i="5" s="1"/>
  <c r="J189" i="5"/>
  <c r="X189" i="5" s="1"/>
  <c r="J27" i="5"/>
  <c r="Q27" i="5" s="1"/>
  <c r="J16" i="5"/>
  <c r="X16" i="5" s="1"/>
  <c r="J101" i="5"/>
  <c r="Q101" i="5" s="1"/>
  <c r="J95" i="5"/>
  <c r="X95" i="5" s="1"/>
  <c r="J109" i="5"/>
  <c r="X109" i="5" s="1"/>
  <c r="J128" i="5"/>
  <c r="X128" i="5" s="1"/>
  <c r="J80" i="5"/>
  <c r="X80" i="5" s="1"/>
  <c r="J23" i="5"/>
  <c r="X23" i="5" s="1"/>
  <c r="J26" i="5"/>
  <c r="X26" i="5" s="1"/>
  <c r="J50" i="5"/>
  <c r="X50" i="5" s="1"/>
  <c r="J120" i="5"/>
  <c r="Q120" i="5" s="1"/>
  <c r="J161" i="5"/>
  <c r="Q161" i="5" s="1"/>
  <c r="J99" i="5"/>
  <c r="X99" i="5" s="1"/>
  <c r="J148" i="5"/>
  <c r="X148" i="5" s="1"/>
  <c r="J76" i="5"/>
  <c r="X76" i="5" s="1"/>
  <c r="J45" i="5"/>
  <c r="X45" i="5" s="1"/>
  <c r="J181" i="5"/>
  <c r="X181" i="5" s="1"/>
  <c r="J132" i="5"/>
  <c r="X132" i="5" s="1"/>
  <c r="J157" i="5"/>
  <c r="Q157" i="5" s="1"/>
  <c r="J47" i="5"/>
  <c r="X47" i="5" s="1"/>
  <c r="J174" i="5"/>
  <c r="Q174" i="5" s="1"/>
  <c r="X16" i="4"/>
  <c r="AE49" i="4"/>
  <c r="Q58" i="4"/>
  <c r="Q26" i="4"/>
  <c r="J94" i="5"/>
  <c r="Q94" i="5" s="1"/>
  <c r="J81" i="5"/>
  <c r="Q81" i="5" s="1"/>
  <c r="J136" i="5"/>
  <c r="X136" i="5" s="1"/>
  <c r="J48" i="5"/>
  <c r="X48" i="5" s="1"/>
  <c r="J10" i="5"/>
  <c r="Q10" i="5" s="1"/>
  <c r="J37" i="5"/>
  <c r="Q37" i="5" s="1"/>
  <c r="X49" i="4"/>
  <c r="X18" i="4"/>
  <c r="Q68" i="4"/>
  <c r="Q21" i="4"/>
  <c r="Q71" i="4"/>
  <c r="Q90" i="4"/>
  <c r="X32" i="4"/>
  <c r="AE155" i="4"/>
  <c r="Q112" i="4"/>
  <c r="X146" i="4"/>
  <c r="AQ10" i="1"/>
  <c r="BD10" i="1"/>
  <c r="BC10" i="1"/>
  <c r="AQ11" i="1"/>
  <c r="BC11" i="1"/>
  <c r="BD11" i="1"/>
  <c r="AW11" i="1"/>
  <c r="AX11" i="1"/>
  <c r="AX10" i="1"/>
  <c r="AW10" i="1"/>
  <c r="J13" i="5"/>
  <c r="X13" i="5" s="1"/>
  <c r="Q139" i="5"/>
  <c r="X25" i="5"/>
  <c r="J90" i="5"/>
  <c r="X31" i="4"/>
  <c r="Q27" i="4"/>
  <c r="J12" i="5"/>
  <c r="X12" i="5" s="1"/>
  <c r="Q60" i="4"/>
  <c r="X68" i="4"/>
  <c r="X84" i="4"/>
  <c r="Q15" i="4"/>
  <c r="AE28" i="4"/>
  <c r="Q141" i="4"/>
  <c r="Q155" i="4"/>
  <c r="AE51" i="4"/>
  <c r="Q35" i="4"/>
  <c r="X44" i="4"/>
  <c r="X72" i="4"/>
  <c r="X151" i="4"/>
  <c r="X137" i="4"/>
  <c r="AE156" i="4"/>
  <c r="AE105" i="4"/>
  <c r="X139" i="4"/>
  <c r="J11" i="5"/>
  <c r="AE175" i="4"/>
  <c r="AE139" i="4"/>
  <c r="X175" i="4"/>
  <c r="X125" i="4"/>
  <c r="AE129" i="4"/>
  <c r="X122" i="4"/>
  <c r="G4" i="5"/>
  <c r="E4" i="5"/>
  <c r="AP38" i="2"/>
  <c r="AP37" i="2"/>
  <c r="F4" i="5"/>
  <c r="X178" i="5"/>
  <c r="Q180" i="5"/>
  <c r="Q53" i="5"/>
  <c r="Q88" i="5"/>
  <c r="Q20" i="5"/>
  <c r="X84" i="5"/>
  <c r="X171" i="5"/>
  <c r="Q31" i="5"/>
  <c r="AE95" i="4"/>
  <c r="Q81" i="4"/>
  <c r="Q79" i="4"/>
  <c r="Q47" i="4"/>
  <c r="Q65" i="4"/>
  <c r="Q22" i="4"/>
  <c r="Q63" i="4"/>
  <c r="AE88" i="4"/>
  <c r="Q51" i="5"/>
  <c r="Q105" i="5"/>
  <c r="X164" i="4"/>
  <c r="Q143" i="4"/>
  <c r="Q165" i="4"/>
  <c r="Q157" i="4"/>
  <c r="Q145" i="4"/>
  <c r="X23" i="4"/>
  <c r="X97" i="4"/>
  <c r="AE79" i="4"/>
  <c r="X12" i="4"/>
  <c r="X40" i="4"/>
  <c r="AE76" i="4"/>
  <c r="AE47" i="4"/>
  <c r="Q87" i="4"/>
  <c r="Q86" i="4"/>
  <c r="X70" i="4"/>
  <c r="Q41" i="4"/>
  <c r="Q30" i="4"/>
  <c r="Q20" i="4"/>
  <c r="Q28" i="4"/>
  <c r="AE63" i="4"/>
  <c r="AE135" i="4"/>
  <c r="AE130" i="4"/>
  <c r="AE110" i="4"/>
  <c r="AE148" i="4"/>
  <c r="AE169" i="4"/>
  <c r="X107" i="4"/>
  <c r="X180" i="4"/>
  <c r="X128" i="4"/>
  <c r="X150" i="4"/>
  <c r="AE60" i="4"/>
  <c r="Q95" i="4"/>
  <c r="X54" i="4"/>
  <c r="AE25" i="4"/>
  <c r="AE15" i="4"/>
  <c r="X89" i="4"/>
  <c r="Q88" i="4"/>
  <c r="AE164" i="4"/>
  <c r="AE178" i="4"/>
  <c r="AE38" i="4"/>
  <c r="Q67" i="4"/>
  <c r="AE13" i="4"/>
  <c r="Q73" i="4"/>
  <c r="X83" i="4"/>
  <c r="AE44" i="4"/>
  <c r="X106" i="4"/>
  <c r="X148" i="4"/>
  <c r="AE137" i="4"/>
  <c r="X119" i="4"/>
  <c r="Q171" i="4"/>
  <c r="X34" i="4"/>
  <c r="Q51" i="4"/>
  <c r="Q38" i="4"/>
  <c r="AE62" i="4"/>
  <c r="X77" i="4"/>
  <c r="Q76" i="4"/>
  <c r="AE35" i="4"/>
  <c r="AE82" i="4"/>
  <c r="X29" i="4"/>
  <c r="X67" i="4"/>
  <c r="Q66" i="4"/>
  <c r="AE93" i="4"/>
  <c r="Q17" i="4"/>
  <c r="AE73" i="4"/>
  <c r="X99" i="4"/>
  <c r="Q52" i="4"/>
  <c r="X19" i="4"/>
  <c r="AE20" i="4"/>
  <c r="Q92" i="4"/>
  <c r="X48" i="4"/>
  <c r="AE106" i="4"/>
  <c r="X163" i="4"/>
  <c r="X189" i="4"/>
  <c r="Q103" i="4"/>
  <c r="Q146" i="4"/>
  <c r="Q104" i="4"/>
  <c r="AE119" i="4"/>
  <c r="X105" i="4"/>
  <c r="X33" i="4"/>
  <c r="AE58" i="4"/>
  <c r="AE26" i="4"/>
  <c r="Q99" i="4"/>
  <c r="Q19" i="4"/>
  <c r="Q110" i="4"/>
  <c r="Q107" i="4"/>
  <c r="AE112" i="4"/>
  <c r="X104" i="4"/>
  <c r="AE97" i="4"/>
  <c r="AE77" i="4"/>
  <c r="Q80" i="4"/>
  <c r="AE14" i="4"/>
  <c r="AE70" i="4"/>
  <c r="Q96" i="4"/>
  <c r="X55" i="4"/>
  <c r="AE134" i="4"/>
  <c r="X103" i="4"/>
  <c r="AE114" i="4"/>
  <c r="L5" i="4"/>
  <c r="L4" i="4" s="1"/>
  <c r="Q23" i="4"/>
  <c r="AE16" i="4"/>
  <c r="AE81" i="4"/>
  <c r="Q62" i="4"/>
  <c r="Q12" i="4"/>
  <c r="AE40" i="4"/>
  <c r="Q39" i="4"/>
  <c r="Q25" i="4"/>
  <c r="AE66" i="4"/>
  <c r="X14" i="4"/>
  <c r="AE65" i="4"/>
  <c r="X17" i="4"/>
  <c r="X86" i="4"/>
  <c r="Q31" i="4"/>
  <c r="X22" i="4"/>
  <c r="Q55" i="4"/>
  <c r="X78" i="4"/>
  <c r="Q48" i="4"/>
  <c r="AE72" i="4"/>
  <c r="X135" i="4"/>
  <c r="AE140" i="4"/>
  <c r="Q189" i="4"/>
  <c r="AE160" i="4"/>
  <c r="AE143" i="4"/>
  <c r="Q134" i="4"/>
  <c r="X109" i="4"/>
  <c r="Q180" i="4"/>
  <c r="Q114" i="4"/>
  <c r="Q102" i="4"/>
  <c r="AE165" i="4"/>
  <c r="X129" i="4"/>
  <c r="Q122" i="4"/>
  <c r="AE136" i="4"/>
  <c r="Q64" i="4"/>
  <c r="X80" i="4"/>
  <c r="Q14" i="4"/>
  <c r="X30" i="4"/>
  <c r="AE90" i="4"/>
  <c r="Q32" i="4"/>
  <c r="Q130" i="4"/>
  <c r="Q169" i="4"/>
  <c r="Q167" i="4"/>
  <c r="Q178" i="4"/>
  <c r="Q128" i="4"/>
  <c r="Q150" i="4"/>
  <c r="AE109" i="4"/>
  <c r="AE167" i="4"/>
  <c r="AE102" i="4"/>
  <c r="X136" i="4"/>
  <c r="X153" i="4"/>
  <c r="AE120" i="4"/>
  <c r="Q153" i="4"/>
  <c r="X157" i="4"/>
  <c r="AE185" i="4"/>
  <c r="Q126" i="4"/>
  <c r="X190" i="4"/>
  <c r="X188" i="4"/>
  <c r="Q149" i="4"/>
  <c r="Q185" i="4"/>
  <c r="Q190" i="4"/>
  <c r="X176" i="4"/>
  <c r="X126" i="4"/>
  <c r="Q125" i="4"/>
  <c r="AE149" i="4"/>
  <c r="X111" i="4"/>
  <c r="J5" i="4"/>
  <c r="J4" i="4" s="1"/>
  <c r="M5" i="4"/>
  <c r="M4" i="4" s="1"/>
  <c r="N5" i="4"/>
  <c r="N4" i="4" s="1"/>
  <c r="AE145" i="4"/>
  <c r="Q176" i="4"/>
  <c r="X120" i="4"/>
  <c r="X118" i="4"/>
  <c r="AE113" i="4"/>
  <c r="Q132" i="4"/>
  <c r="AE132" i="4"/>
  <c r="AE118" i="4"/>
  <c r="AE159" i="4"/>
  <c r="Q168" i="4"/>
  <c r="AE108" i="4"/>
  <c r="AE171" i="4"/>
  <c r="AE168" i="4"/>
  <c r="Q170" i="4"/>
  <c r="Q108" i="4"/>
  <c r="X170" i="4"/>
  <c r="X113" i="4"/>
  <c r="X159" i="4"/>
  <c r="Q172" i="4"/>
  <c r="Q188" i="4"/>
  <c r="AE111" i="4"/>
  <c r="AE172" i="4"/>
  <c r="T38" i="2"/>
  <c r="L8" i="5"/>
  <c r="S6" i="4"/>
  <c r="N8" i="5"/>
  <c r="U6" i="4"/>
  <c r="M8" i="5"/>
  <c r="T6" i="4"/>
  <c r="X125" i="5"/>
  <c r="Q125" i="5"/>
  <c r="X110" i="5"/>
  <c r="X141" i="5"/>
  <c r="Q141" i="5"/>
  <c r="X116" i="5"/>
  <c r="AE38" i="2"/>
  <c r="J38" i="2"/>
  <c r="J37" i="2"/>
  <c r="T37" i="2"/>
  <c r="AE37" i="2"/>
  <c r="Q10" i="4"/>
  <c r="X10" i="4"/>
  <c r="AE10" i="4"/>
  <c r="AA9" i="4"/>
  <c r="AB9" i="4"/>
  <c r="Z9" i="4"/>
  <c r="AW4" i="1"/>
  <c r="AX9" i="1"/>
  <c r="BC9" i="1"/>
  <c r="AQ5" i="1"/>
  <c r="AS9" i="1"/>
  <c r="AR4" i="1"/>
  <c r="AR5" i="1"/>
  <c r="AX5" i="1" s="1"/>
  <c r="BD5" i="1" s="1"/>
  <c r="X124" i="5" l="1"/>
  <c r="Q87" i="5"/>
  <c r="AY1156" i="1"/>
  <c r="AY1066" i="1"/>
  <c r="BE1119" i="1"/>
  <c r="BE1027" i="1"/>
  <c r="AY1214" i="1"/>
  <c r="BE115" i="1"/>
  <c r="AY1051" i="1"/>
  <c r="BE1152" i="1"/>
  <c r="BE1031" i="1"/>
  <c r="AY1060" i="1"/>
  <c r="AY1000" i="1"/>
  <c r="AY1001" i="1"/>
  <c r="AY1175" i="1"/>
  <c r="AY1089" i="1"/>
  <c r="AY929" i="1"/>
  <c r="AY1218" i="1"/>
  <c r="BE1129" i="1"/>
  <c r="AY1129" i="1"/>
  <c r="AY1180" i="1"/>
  <c r="AY1031" i="1"/>
  <c r="BE1024" i="1"/>
  <c r="BE933" i="1"/>
  <c r="BE1019" i="1"/>
  <c r="AY1163" i="1"/>
  <c r="AY137" i="1"/>
  <c r="BE137" i="1"/>
  <c r="AY1018" i="1"/>
  <c r="BE112" i="1"/>
  <c r="BE1136" i="1"/>
  <c r="AY1121" i="1"/>
  <c r="AY1127" i="1"/>
  <c r="AY990" i="1"/>
  <c r="AY946" i="1"/>
  <c r="AY1015" i="1"/>
  <c r="BE1080" i="1"/>
  <c r="AY1153" i="1"/>
  <c r="AY135" i="1"/>
  <c r="AY1199" i="1"/>
  <c r="BE937" i="1"/>
  <c r="BE1026" i="1"/>
  <c r="AY1170" i="1"/>
  <c r="BE1025" i="1"/>
  <c r="AY115" i="1"/>
  <c r="BE135" i="1"/>
  <c r="AS63" i="1"/>
  <c r="BE63" i="1"/>
  <c r="AS964" i="1"/>
  <c r="BE964" i="1"/>
  <c r="AY964" i="1"/>
  <c r="AS938" i="1"/>
  <c r="BE938" i="1"/>
  <c r="AS953" i="1"/>
  <c r="AY953" i="1"/>
  <c r="BE953" i="1"/>
  <c r="BE1240" i="1"/>
  <c r="AY1240" i="1"/>
  <c r="AS1134" i="1"/>
  <c r="BE1134" i="1"/>
  <c r="AS1076" i="1"/>
  <c r="AY1076" i="1"/>
  <c r="AS1222" i="1"/>
  <c r="BE1222" i="1"/>
  <c r="AY1222" i="1"/>
  <c r="AS1090" i="1"/>
  <c r="AY1090" i="1"/>
  <c r="BE1090" i="1"/>
  <c r="AS1212" i="1"/>
  <c r="BE1212" i="1"/>
  <c r="BE1088" i="1"/>
  <c r="AY1088" i="1"/>
  <c r="AS1040" i="1"/>
  <c r="BE1040" i="1"/>
  <c r="AY1040" i="1"/>
  <c r="AS1109" i="1"/>
  <c r="AY1109" i="1"/>
  <c r="BE1109" i="1"/>
  <c r="AS1237" i="1"/>
  <c r="AY1237" i="1"/>
  <c r="BE955" i="1"/>
  <c r="AY961" i="1"/>
  <c r="AY112" i="1"/>
  <c r="BE1052" i="1"/>
  <c r="AY995" i="1"/>
  <c r="AY1203" i="1"/>
  <c r="BE1075" i="1"/>
  <c r="BE1147" i="1"/>
  <c r="AY998" i="1"/>
  <c r="BE708" i="1"/>
  <c r="BE1070" i="1"/>
  <c r="BE958" i="1"/>
  <c r="BE1184" i="1"/>
  <c r="AY957" i="1"/>
  <c r="BE1094" i="1"/>
  <c r="BE985" i="1"/>
  <c r="AY1209" i="1"/>
  <c r="AY962" i="1"/>
  <c r="AY1048" i="1"/>
  <c r="BE1053" i="1"/>
  <c r="AY1213" i="1"/>
  <c r="AY940" i="1"/>
  <c r="AY1046" i="1"/>
  <c r="AY958" i="1"/>
  <c r="AY1070" i="1"/>
  <c r="AY1053" i="1"/>
  <c r="BE1077" i="1"/>
  <c r="AY1013" i="1"/>
  <c r="BE1141" i="1"/>
  <c r="AY134" i="1"/>
  <c r="AY950" i="1"/>
  <c r="AY468" i="1"/>
  <c r="BE940" i="1"/>
  <c r="BE944" i="1"/>
  <c r="AY1136" i="1"/>
  <c r="AY1145" i="1"/>
  <c r="AY1219" i="1"/>
  <c r="BE1098" i="1"/>
  <c r="AY1017" i="1"/>
  <c r="AY1158" i="1"/>
  <c r="AY1178" i="1"/>
  <c r="BE943" i="1"/>
  <c r="BE1091" i="1"/>
  <c r="BE1203" i="1"/>
  <c r="BE134" i="1"/>
  <c r="AY1160" i="1"/>
  <c r="AY95" i="1"/>
  <c r="BE1005" i="1"/>
  <c r="BE1219" i="1"/>
  <c r="AY934" i="1"/>
  <c r="BE1127" i="1"/>
  <c r="AY1005" i="1"/>
  <c r="BE982" i="1"/>
  <c r="AY1075" i="1"/>
  <c r="BE1175" i="1"/>
  <c r="BE468" i="1"/>
  <c r="BE95" i="1"/>
  <c r="BE1145" i="1"/>
  <c r="AY1080" i="1"/>
  <c r="BE1048" i="1"/>
  <c r="BE995" i="1"/>
  <c r="BE934" i="1"/>
  <c r="BE142" i="1"/>
  <c r="AY341" i="1"/>
  <c r="BE341" i="1"/>
  <c r="AS1069" i="1"/>
  <c r="AS223" i="1"/>
  <c r="AS46" i="1"/>
  <c r="BE46" i="1"/>
  <c r="AY46" i="1"/>
  <c r="AS96" i="1"/>
  <c r="BE96" i="1"/>
  <c r="AY96" i="1"/>
  <c r="AS587" i="1"/>
  <c r="AS993" i="1"/>
  <c r="BE993" i="1"/>
  <c r="AY993" i="1"/>
  <c r="AS997" i="1"/>
  <c r="AS975" i="1"/>
  <c r="AS966" i="1"/>
  <c r="BE966" i="1"/>
  <c r="AY966" i="1"/>
  <c r="AS987" i="1"/>
  <c r="AY987" i="1"/>
  <c r="AS939" i="1"/>
  <c r="BE939" i="1"/>
  <c r="AY939" i="1"/>
  <c r="AS959" i="1"/>
  <c r="AS974" i="1"/>
  <c r="AS766" i="1"/>
  <c r="AY766" i="1"/>
  <c r="BE766" i="1"/>
  <c r="AS941" i="1"/>
  <c r="AS971" i="1"/>
  <c r="AY971" i="1"/>
  <c r="AS978" i="1"/>
  <c r="AS996" i="1"/>
  <c r="AS647" i="1"/>
  <c r="BE647" i="1"/>
  <c r="AY647" i="1"/>
  <c r="AS960" i="1"/>
  <c r="AY960" i="1"/>
  <c r="BE960" i="1"/>
  <c r="AS1211" i="1"/>
  <c r="BE1211" i="1"/>
  <c r="AS1111" i="1"/>
  <c r="AS1176" i="1"/>
  <c r="AS1174" i="1"/>
  <c r="AS1085" i="1"/>
  <c r="AY1085" i="1"/>
  <c r="BE1085" i="1"/>
  <c r="AS1072" i="1"/>
  <c r="AY1072" i="1"/>
  <c r="AS1196" i="1"/>
  <c r="BE1196" i="1"/>
  <c r="AS1122" i="1"/>
  <c r="AS1097" i="1"/>
  <c r="AS1007" i="1"/>
  <c r="AY1007" i="1"/>
  <c r="AS1055" i="1"/>
  <c r="AY1055" i="1"/>
  <c r="AS1146" i="1"/>
  <c r="BE1146" i="1"/>
  <c r="AS1198" i="1"/>
  <c r="AY1198" i="1"/>
  <c r="AS1087" i="1"/>
  <c r="AS1068" i="1"/>
  <c r="AY1068" i="1"/>
  <c r="BE1068" i="1"/>
  <c r="AS1191" i="1"/>
  <c r="AS1168" i="1"/>
  <c r="AS1226" i="1"/>
  <c r="AY1226" i="1"/>
  <c r="BE1226" i="1"/>
  <c r="AS1106" i="1"/>
  <c r="AS1023" i="1"/>
  <c r="AY1023" i="1"/>
  <c r="AS1221" i="1"/>
  <c r="AS1193" i="1"/>
  <c r="AS1038" i="1"/>
  <c r="BE1038" i="1"/>
  <c r="AY1038" i="1"/>
  <c r="AS1050" i="1"/>
  <c r="AY1050" i="1"/>
  <c r="BE1050" i="1"/>
  <c r="AS1186" i="1"/>
  <c r="BE1186" i="1"/>
  <c r="AS1128" i="1"/>
  <c r="BE1128" i="1"/>
  <c r="AY1128" i="1"/>
  <c r="AS1110" i="1"/>
  <c r="AY1110" i="1"/>
  <c r="BE1110" i="1"/>
  <c r="AS1104" i="1"/>
  <c r="AS1016" i="1"/>
  <c r="AS1033" i="1"/>
  <c r="AY1033" i="1"/>
  <c r="BE1033" i="1"/>
  <c r="AS1185" i="1"/>
  <c r="BE1185" i="1"/>
  <c r="AY1185" i="1"/>
  <c r="AS1137" i="1"/>
  <c r="AY1137" i="1"/>
  <c r="AS1074" i="1"/>
  <c r="AY1074" i="1"/>
  <c r="BE1074" i="1"/>
  <c r="AS1010" i="1"/>
  <c r="AY1010" i="1"/>
  <c r="BE1010" i="1"/>
  <c r="AS1230" i="1"/>
  <c r="AY1230" i="1"/>
  <c r="BE1230" i="1"/>
  <c r="AS1143" i="1"/>
  <c r="BE1143" i="1"/>
  <c r="AY1143" i="1"/>
  <c r="AS1179" i="1"/>
  <c r="AS1093" i="1"/>
  <c r="AY1093" i="1"/>
  <c r="BE1093" i="1"/>
  <c r="AS1132" i="1"/>
  <c r="BE1132" i="1"/>
  <c r="AY1132" i="1"/>
  <c r="AS1020" i="1"/>
  <c r="BE1020" i="1"/>
  <c r="AS1044" i="1"/>
  <c r="BE1044" i="1"/>
  <c r="AY1044" i="1"/>
  <c r="AS1229" i="1"/>
  <c r="AS1149" i="1"/>
  <c r="BE1149" i="1"/>
  <c r="AY1149" i="1"/>
  <c r="AS1045" i="1"/>
  <c r="BE1045" i="1"/>
  <c r="AY1045" i="1"/>
  <c r="AS1054" i="1"/>
  <c r="AY1054" i="1"/>
  <c r="AS1107" i="1"/>
  <c r="BE1107" i="1"/>
  <c r="AY1107" i="1"/>
  <c r="AR6" i="1"/>
  <c r="AY121" i="1"/>
  <c r="BE1221" i="1"/>
  <c r="BE1106" i="1"/>
  <c r="BE1023" i="1"/>
  <c r="AY1146" i="1"/>
  <c r="BE941" i="1"/>
  <c r="AY959" i="1"/>
  <c r="AY1016" i="1"/>
  <c r="BE996" i="1"/>
  <c r="AY1069" i="1"/>
  <c r="AY1111" i="1"/>
  <c r="AY1020" i="1"/>
  <c r="AY1106" i="1"/>
  <c r="BE997" i="1"/>
  <c r="BE959" i="1"/>
  <c r="AY1211" i="1"/>
  <c r="BE1097" i="1"/>
  <c r="BE971" i="1"/>
  <c r="BE1072" i="1"/>
  <c r="BE974" i="1"/>
  <c r="BE1193" i="1"/>
  <c r="BE1229" i="1"/>
  <c r="AY1179" i="1"/>
  <c r="BE223" i="1"/>
  <c r="BE1042" i="1"/>
  <c r="AY1196" i="1"/>
  <c r="AY1229" i="1"/>
  <c r="BE1028" i="1"/>
  <c r="BE1058" i="1"/>
  <c r="AY1042" i="1"/>
  <c r="BE1169" i="1"/>
  <c r="BE1071" i="1"/>
  <c r="AY1168" i="1"/>
  <c r="BE1013" i="1"/>
  <c r="AY1162" i="1"/>
  <c r="BE1171" i="1"/>
  <c r="AS437" i="1"/>
  <c r="BE437" i="1"/>
  <c r="AS176" i="1"/>
  <c r="AY176" i="1"/>
  <c r="AS106" i="1"/>
  <c r="AY106" i="1"/>
  <c r="BE106" i="1"/>
  <c r="AS18" i="1"/>
  <c r="BE18" i="1"/>
  <c r="AY18" i="1"/>
  <c r="AS969" i="1"/>
  <c r="AY969" i="1"/>
  <c r="BE969" i="1"/>
  <c r="AS965" i="1"/>
  <c r="AY965" i="1"/>
  <c r="AS950" i="1"/>
  <c r="AS992" i="1"/>
  <c r="AY992" i="1"/>
  <c r="BE992" i="1"/>
  <c r="AS999" i="1"/>
  <c r="AY999" i="1"/>
  <c r="AS931" i="1"/>
  <c r="AY931" i="1"/>
  <c r="BE931" i="1"/>
  <c r="AS961" i="1"/>
  <c r="AS952" i="1"/>
  <c r="AY952" i="1"/>
  <c r="AS990" i="1"/>
  <c r="AS946" i="1"/>
  <c r="AS982" i="1"/>
  <c r="AS977" i="1"/>
  <c r="BE977" i="1"/>
  <c r="AY977" i="1"/>
  <c r="AS955" i="1"/>
  <c r="AS967" i="1"/>
  <c r="BE967" i="1"/>
  <c r="AS994" i="1"/>
  <c r="BE994" i="1"/>
  <c r="AY994" i="1"/>
  <c r="AS949" i="1"/>
  <c r="AY949" i="1"/>
  <c r="BE949" i="1"/>
  <c r="AS943" i="1"/>
  <c r="AS945" i="1"/>
  <c r="AY945" i="1"/>
  <c r="BE945" i="1"/>
  <c r="AS1081" i="1"/>
  <c r="BE1081" i="1"/>
  <c r="AY1081" i="1"/>
  <c r="AS1223" i="1"/>
  <c r="AY1223" i="1"/>
  <c r="BE1223" i="1"/>
  <c r="AS1206" i="1"/>
  <c r="BE1206" i="1"/>
  <c r="AY1206" i="1"/>
  <c r="AS1083" i="1"/>
  <c r="BE1083" i="1"/>
  <c r="AY1083" i="1"/>
  <c r="AS1098" i="1"/>
  <c r="AS1027" i="1"/>
  <c r="AS1063" i="1"/>
  <c r="AY1063" i="1"/>
  <c r="BE1063" i="1"/>
  <c r="AS1121" i="1"/>
  <c r="AS1118" i="1"/>
  <c r="AY1118" i="1"/>
  <c r="AS1021" i="1"/>
  <c r="AY1021" i="1"/>
  <c r="BE1021" i="1"/>
  <c r="AS1135" i="1"/>
  <c r="BE1135" i="1"/>
  <c r="AY1135" i="1"/>
  <c r="AS1188" i="1"/>
  <c r="AY1188" i="1"/>
  <c r="BE1188" i="1"/>
  <c r="AS1182" i="1"/>
  <c r="BE1182" i="1"/>
  <c r="AY1182" i="1"/>
  <c r="AS1114" i="1"/>
  <c r="AY1114" i="1"/>
  <c r="AS1217" i="1"/>
  <c r="AY1217" i="1"/>
  <c r="BE1217" i="1"/>
  <c r="AS1124" i="1"/>
  <c r="BE1124" i="1"/>
  <c r="AY1124" i="1"/>
  <c r="AS1022" i="1"/>
  <c r="AY1022" i="1"/>
  <c r="BE1022" i="1"/>
  <c r="AS1150" i="1"/>
  <c r="BE1150" i="1"/>
  <c r="AS1151" i="1"/>
  <c r="BE1151" i="1"/>
  <c r="AY1151" i="1"/>
  <c r="AS1210" i="1"/>
  <c r="BE1210" i="1"/>
  <c r="AY1210" i="1"/>
  <c r="AS1117" i="1"/>
  <c r="BE1117" i="1"/>
  <c r="AY1117" i="1"/>
  <c r="AS1015" i="1"/>
  <c r="AS1012" i="1"/>
  <c r="AY1012" i="1"/>
  <c r="BE1012" i="1"/>
  <c r="AS1009" i="1"/>
  <c r="AY1009" i="1"/>
  <c r="BE1009" i="1"/>
  <c r="AS1153" i="1"/>
  <c r="AS1181" i="1"/>
  <c r="BE1181" i="1"/>
  <c r="AY1181" i="1"/>
  <c r="AS1073" i="1"/>
  <c r="AY1073" i="1"/>
  <c r="BE1073" i="1"/>
  <c r="AS1144" i="1"/>
  <c r="BE1144" i="1"/>
  <c r="AY1144" i="1"/>
  <c r="AS1018" i="1"/>
  <c r="AS1154" i="1"/>
  <c r="AY1154" i="1"/>
  <c r="BE1154" i="1"/>
  <c r="AS1139" i="1"/>
  <c r="BE1139" i="1"/>
  <c r="AY1139" i="1"/>
  <c r="AS1130" i="1"/>
  <c r="AY1130" i="1"/>
  <c r="AS1100" i="1"/>
  <c r="BE1100" i="1"/>
  <c r="AS1047" i="1"/>
  <c r="BE1047" i="1"/>
  <c r="AY1047" i="1"/>
  <c r="AS1092" i="1"/>
  <c r="BE1092" i="1"/>
  <c r="AS1160" i="1"/>
  <c r="AS1049" i="1"/>
  <c r="BE1049" i="1"/>
  <c r="AY1049" i="1"/>
  <c r="AS1034" i="1"/>
  <c r="BE1034" i="1"/>
  <c r="AY1034" i="1"/>
  <c r="AS1245" i="1"/>
  <c r="AY1245" i="1"/>
  <c r="BE1245" i="1"/>
  <c r="AS1183" i="1"/>
  <c r="BE1183" i="1"/>
  <c r="AY1183" i="1"/>
  <c r="AS1158" i="1"/>
  <c r="AS1214" i="1"/>
  <c r="AS1131" i="1"/>
  <c r="AY1131" i="1"/>
  <c r="BE1131" i="1"/>
  <c r="AS1108" i="1"/>
  <c r="BE1108" i="1"/>
  <c r="AY1108" i="1"/>
  <c r="AS1120" i="1"/>
  <c r="BE1120" i="1"/>
  <c r="AY1120" i="1"/>
  <c r="AS1004" i="1"/>
  <c r="BE1004" i="1"/>
  <c r="AY1004" i="1"/>
  <c r="AS1029" i="1"/>
  <c r="BE1029" i="1"/>
  <c r="AY1029" i="1"/>
  <c r="AS1177" i="1"/>
  <c r="AY1177" i="1"/>
  <c r="BE1177" i="1"/>
  <c r="AS1140" i="1"/>
  <c r="BE1140" i="1"/>
  <c r="AS1062" i="1"/>
  <c r="BE1062" i="1"/>
  <c r="AY1062" i="1"/>
  <c r="AS1002" i="1"/>
  <c r="BE1002" i="1"/>
  <c r="AY1002" i="1"/>
  <c r="AS1030" i="1"/>
  <c r="BE1030" i="1"/>
  <c r="AY1030" i="1"/>
  <c r="AS1148" i="1"/>
  <c r="AY1148" i="1"/>
  <c r="BE1148" i="1"/>
  <c r="AS1225" i="1"/>
  <c r="AY1225" i="1"/>
  <c r="BE94" i="1"/>
  <c r="AS16" i="1"/>
  <c r="BE16" i="1"/>
  <c r="AY16" i="1"/>
  <c r="AS984" i="1"/>
  <c r="BE984" i="1"/>
  <c r="AY984" i="1"/>
  <c r="BE121" i="1"/>
  <c r="BE1016" i="1"/>
  <c r="BE978" i="1"/>
  <c r="BE1176" i="1"/>
  <c r="BE1104" i="1"/>
  <c r="AY975" i="1"/>
  <c r="AY1186" i="1"/>
  <c r="AY1087" i="1"/>
  <c r="AY978" i="1"/>
  <c r="BE1137" i="1"/>
  <c r="BE1179" i="1"/>
  <c r="AY1174" i="1"/>
  <c r="AY1191" i="1"/>
  <c r="AY223" i="1"/>
  <c r="AY1141" i="1"/>
  <c r="AY1052" i="1"/>
  <c r="BE1216" i="1"/>
  <c r="AY1155" i="1"/>
  <c r="AY1169" i="1"/>
  <c r="BE1191" i="1"/>
  <c r="BE1162" i="1"/>
  <c r="AS33" i="1"/>
  <c r="BE33" i="1"/>
  <c r="AY33" i="1"/>
  <c r="AS80" i="1"/>
  <c r="AY80" i="1"/>
  <c r="BE80" i="1"/>
  <c r="AS219" i="1"/>
  <c r="BE219" i="1"/>
  <c r="AY219" i="1"/>
  <c r="AS988" i="1"/>
  <c r="AY988" i="1"/>
  <c r="BE988" i="1"/>
  <c r="AS973" i="1"/>
  <c r="BE973" i="1"/>
  <c r="AY973" i="1"/>
  <c r="AS979" i="1"/>
  <c r="AY979" i="1"/>
  <c r="BE979" i="1"/>
  <c r="AS930" i="1"/>
  <c r="AY930" i="1"/>
  <c r="BE930" i="1"/>
  <c r="AS708" i="1"/>
  <c r="AS942" i="1"/>
  <c r="BE942" i="1"/>
  <c r="AY942" i="1"/>
  <c r="AS986" i="1"/>
  <c r="BE986" i="1"/>
  <c r="AY986" i="1"/>
  <c r="AS935" i="1"/>
  <c r="AY935" i="1"/>
  <c r="AS985" i="1"/>
  <c r="AS933" i="1"/>
  <c r="AS962" i="1"/>
  <c r="AS981" i="1"/>
  <c r="BE981" i="1"/>
  <c r="AS998" i="1"/>
  <c r="AS951" i="1"/>
  <c r="BE951" i="1"/>
  <c r="AY951" i="1"/>
  <c r="AS947" i="1"/>
  <c r="AY947" i="1"/>
  <c r="BE947" i="1"/>
  <c r="AS957" i="1"/>
  <c r="AS976" i="1"/>
  <c r="AY976" i="1"/>
  <c r="BE976" i="1"/>
  <c r="AS1180" i="1"/>
  <c r="AS1166" i="1"/>
  <c r="AY1166" i="1"/>
  <c r="BE1166" i="1"/>
  <c r="AS1190" i="1"/>
  <c r="AY1190" i="1"/>
  <c r="AS1095" i="1"/>
  <c r="AY1095" i="1"/>
  <c r="BE1095" i="1"/>
  <c r="AS1011" i="1"/>
  <c r="AY1011" i="1"/>
  <c r="BE1011" i="1"/>
  <c r="AS1197" i="1"/>
  <c r="AY1197" i="1"/>
  <c r="BE1197" i="1"/>
  <c r="AS1236" i="1"/>
  <c r="AY1236" i="1"/>
  <c r="BE1236" i="1"/>
  <c r="AS1189" i="1"/>
  <c r="AY1189" i="1"/>
  <c r="BE1189" i="1"/>
  <c r="AS1187" i="1"/>
  <c r="BE1187" i="1"/>
  <c r="AS1113" i="1"/>
  <c r="AY1113" i="1"/>
  <c r="BE1113" i="1"/>
  <c r="AS1126" i="1"/>
  <c r="BE1126" i="1"/>
  <c r="AY1126" i="1"/>
  <c r="AS1024" i="1"/>
  <c r="AS1061" i="1"/>
  <c r="AY1061" i="1"/>
  <c r="BE1061" i="1"/>
  <c r="AS1147" i="1"/>
  <c r="AS1246" i="1"/>
  <c r="AY1246" i="1"/>
  <c r="BE1246" i="1"/>
  <c r="AS1089" i="1"/>
  <c r="AS1205" i="1"/>
  <c r="AY1205" i="1"/>
  <c r="BE1205" i="1"/>
  <c r="AS1079" i="1"/>
  <c r="BE1079" i="1"/>
  <c r="AY1079" i="1"/>
  <c r="AS1215" i="1"/>
  <c r="BE1215" i="1"/>
  <c r="AY1215" i="1"/>
  <c r="AS1238" i="1"/>
  <c r="AY1238" i="1"/>
  <c r="BE1238" i="1"/>
  <c r="AS1235" i="1"/>
  <c r="AY1235" i="1"/>
  <c r="BE1235" i="1"/>
  <c r="AS1244" i="1"/>
  <c r="AY1244" i="1"/>
  <c r="BE1244" i="1"/>
  <c r="AS1101" i="1"/>
  <c r="BE1101" i="1"/>
  <c r="AY1101" i="1"/>
  <c r="AS1067" i="1"/>
  <c r="AY1067" i="1"/>
  <c r="BE1067" i="1"/>
  <c r="AS1017" i="1"/>
  <c r="AS1008" i="1"/>
  <c r="AY1008" i="1"/>
  <c r="BE1008" i="1"/>
  <c r="AS1043" i="1"/>
  <c r="BE1043" i="1"/>
  <c r="AS1164" i="1"/>
  <c r="AY1164" i="1"/>
  <c r="AS1091" i="1"/>
  <c r="AS1014" i="1"/>
  <c r="BE1014" i="1"/>
  <c r="AY1014" i="1"/>
  <c r="AS1228" i="1"/>
  <c r="AY1228" i="1"/>
  <c r="BE1228" i="1"/>
  <c r="AS1227" i="1"/>
  <c r="BE1227" i="1"/>
  <c r="AY1227" i="1"/>
  <c r="AS1200" i="1"/>
  <c r="AY1200" i="1"/>
  <c r="AS1084" i="1"/>
  <c r="AY1084" i="1"/>
  <c r="BE1084" i="1"/>
  <c r="AS1105" i="1"/>
  <c r="BE1105" i="1"/>
  <c r="AY1105" i="1"/>
  <c r="AS1094" i="1"/>
  <c r="AS1036" i="1"/>
  <c r="AY1036" i="1"/>
  <c r="BE1036" i="1"/>
  <c r="AS1082" i="1"/>
  <c r="AY1082" i="1"/>
  <c r="BE1082" i="1"/>
  <c r="AS1059" i="1"/>
  <c r="AY1059" i="1"/>
  <c r="BE1059" i="1"/>
  <c r="AS1123" i="1"/>
  <c r="BE1123" i="1"/>
  <c r="AY1123" i="1"/>
  <c r="AS1065" i="1"/>
  <c r="BE1065" i="1"/>
  <c r="AY1065" i="1"/>
  <c r="AS1103" i="1"/>
  <c r="AY1103" i="1"/>
  <c r="AS1239" i="1"/>
  <c r="BE1239" i="1"/>
  <c r="AS1178" i="1"/>
  <c r="AS1138" i="1"/>
  <c r="AY1138" i="1"/>
  <c r="BE1138" i="1"/>
  <c r="AS1204" i="1"/>
  <c r="AY1204" i="1"/>
  <c r="BE1204" i="1"/>
  <c r="AS1234" i="1"/>
  <c r="AY1234" i="1"/>
  <c r="BE1234" i="1"/>
  <c r="AS1184" i="1"/>
  <c r="AS1102" i="1"/>
  <c r="BE1102" i="1"/>
  <c r="AY1102" i="1"/>
  <c r="AS1056" i="1"/>
  <c r="AY1056" i="1"/>
  <c r="BE1056" i="1"/>
  <c r="AS1035" i="1"/>
  <c r="BE1035" i="1"/>
  <c r="AY1035" i="1"/>
  <c r="AS1209" i="1"/>
  <c r="AS1037" i="1"/>
  <c r="AY1037" i="1"/>
  <c r="BE1037" i="1"/>
  <c r="AS1041" i="1"/>
  <c r="BE1041" i="1"/>
  <c r="AY1041" i="1"/>
  <c r="AS1046" i="1"/>
  <c r="AS1133" i="1"/>
  <c r="AY1133" i="1"/>
  <c r="BE1133" i="1"/>
  <c r="AS1213" i="1"/>
  <c r="AY94" i="1"/>
  <c r="AS983" i="1"/>
  <c r="AY983" i="1"/>
  <c r="BE983" i="1"/>
  <c r="AS1202" i="1"/>
  <c r="AM1220" i="1"/>
  <c r="AT1220" i="1" s="1"/>
  <c r="AM1196" i="1"/>
  <c r="AM1180" i="1"/>
  <c r="AM1176" i="1"/>
  <c r="AZ1176" i="1" s="1"/>
  <c r="AM1168" i="1"/>
  <c r="AZ1168" i="1" s="1"/>
  <c r="AM1155" i="1"/>
  <c r="BF1155" i="1" s="1"/>
  <c r="AM1151" i="1"/>
  <c r="AT1151" i="1" s="1"/>
  <c r="AM1139" i="1"/>
  <c r="AT1139" i="1" s="1"/>
  <c r="AM1140" i="1"/>
  <c r="AM1083" i="1"/>
  <c r="AT1083" i="1" s="1"/>
  <c r="AM1147" i="1"/>
  <c r="AM1131" i="1"/>
  <c r="BF1131" i="1" s="1"/>
  <c r="AM1089" i="1"/>
  <c r="AZ1089" i="1" s="1"/>
  <c r="AM1193" i="1"/>
  <c r="AZ1193" i="1" s="1"/>
  <c r="AM1185" i="1"/>
  <c r="AT1185" i="1" s="1"/>
  <c r="AM1205" i="1"/>
  <c r="AT1205" i="1" s="1"/>
  <c r="AM1212" i="1"/>
  <c r="AM1228" i="1"/>
  <c r="AT1228" i="1" s="1"/>
  <c r="AM1043" i="1"/>
  <c r="AM1059" i="1"/>
  <c r="AT1059" i="1" s="1"/>
  <c r="AM1044" i="1"/>
  <c r="AT1044" i="1" s="1"/>
  <c r="AM1092" i="1"/>
  <c r="AM1009" i="1"/>
  <c r="AT1009" i="1" s="1"/>
  <c r="AM1027" i="1"/>
  <c r="AM1031" i="1"/>
  <c r="AM1012" i="1"/>
  <c r="AT1012" i="1" s="1"/>
  <c r="AM1028" i="1"/>
  <c r="AM1052" i="1"/>
  <c r="AT1052" i="1" s="1"/>
  <c r="AM1063" i="1"/>
  <c r="AT1063" i="1" s="1"/>
  <c r="AM1064" i="1"/>
  <c r="AT1064" i="1" s="1"/>
  <c r="AM1075" i="1"/>
  <c r="AM1029" i="1"/>
  <c r="AT1029" i="1" s="1"/>
  <c r="AM1067" i="1"/>
  <c r="AT1067" i="1" s="1"/>
  <c r="AM1037" i="1"/>
  <c r="AT1037" i="1" s="1"/>
  <c r="AM1126" i="1"/>
  <c r="AT1126" i="1" s="1"/>
  <c r="AM1042" i="1"/>
  <c r="AZ1042" i="1" s="1"/>
  <c r="AM1050" i="1"/>
  <c r="AT1050" i="1" s="1"/>
  <c r="AM1100" i="1"/>
  <c r="AM1104" i="1"/>
  <c r="AM1118" i="1"/>
  <c r="AZ1118" i="1" s="1"/>
  <c r="AM1091" i="1"/>
  <c r="AM1098" i="1"/>
  <c r="AM1105" i="1"/>
  <c r="AT1105" i="1" s="1"/>
  <c r="AM1127" i="1"/>
  <c r="AM1045" i="1"/>
  <c r="AT1045" i="1" s="1"/>
  <c r="AM1065" i="1"/>
  <c r="AT1065" i="1" s="1"/>
  <c r="AM1119" i="1"/>
  <c r="AM1006" i="1"/>
  <c r="AM1026" i="1"/>
  <c r="BF1026" i="1" s="1"/>
  <c r="AM1070" i="1"/>
  <c r="AM1102" i="1"/>
  <c r="AT1102" i="1" s="1"/>
  <c r="AM1088" i="1"/>
  <c r="AZ1088" i="1" s="1"/>
  <c r="AM1107" i="1"/>
  <c r="AT1107" i="1" s="1"/>
  <c r="AM1128" i="1"/>
  <c r="AT1128" i="1" s="1"/>
  <c r="AM1136" i="1"/>
  <c r="AM1208" i="1"/>
  <c r="AT1208" i="1" s="1"/>
  <c r="AM1224" i="1"/>
  <c r="BF1224" i="1" s="1"/>
  <c r="AM1240" i="1"/>
  <c r="BF1240" i="1" s="1"/>
  <c r="AM1235" i="1"/>
  <c r="AT1235" i="1" s="1"/>
  <c r="AM1149" i="1"/>
  <c r="AT1149" i="1" s="1"/>
  <c r="AM1154" i="1"/>
  <c r="AT1154" i="1" s="1"/>
  <c r="AM1186" i="1"/>
  <c r="BF1186" i="1" s="1"/>
  <c r="AM1191" i="1"/>
  <c r="AM1215" i="1"/>
  <c r="AT1215" i="1" s="1"/>
  <c r="AM1175" i="1"/>
  <c r="AM1221" i="1"/>
  <c r="AM1237" i="1"/>
  <c r="AM1177" i="1"/>
  <c r="AT1177" i="1" s="1"/>
  <c r="AM1225" i="1"/>
  <c r="AM1241" i="1"/>
  <c r="AT1241" i="1" s="1"/>
  <c r="AM1144" i="1"/>
  <c r="AT1144" i="1" s="1"/>
  <c r="AM1017" i="1"/>
  <c r="AZ1017" i="1" s="1"/>
  <c r="AM1025" i="1"/>
  <c r="AM1021" i="1"/>
  <c r="AT1021" i="1" s="1"/>
  <c r="AM1084" i="1"/>
  <c r="AT1084" i="1" s="1"/>
  <c r="AM1122" i="1"/>
  <c r="AT1122" i="1" s="1"/>
  <c r="AM1093" i="1"/>
  <c r="AT1093" i="1" s="1"/>
  <c r="AM1085" i="1"/>
  <c r="AT1085" i="1" s="1"/>
  <c r="AM1156" i="1"/>
  <c r="AM1164" i="1"/>
  <c r="AM1204" i="1"/>
  <c r="AT1204" i="1" s="1"/>
  <c r="AM1181" i="1"/>
  <c r="AT1181" i="1" s="1"/>
  <c r="AM1236" i="1"/>
  <c r="AT1236" i="1" s="1"/>
  <c r="AM1189" i="1"/>
  <c r="AT1189" i="1" s="1"/>
  <c r="AM1197" i="1"/>
  <c r="AT1197" i="1" s="1"/>
  <c r="AM1245" i="1"/>
  <c r="AT1245" i="1" s="1"/>
  <c r="AM1048" i="1"/>
  <c r="AM1055" i="1"/>
  <c r="AZ1055" i="1" s="1"/>
  <c r="AM1071" i="1"/>
  <c r="AT1071" i="1" s="1"/>
  <c r="AM1003" i="1"/>
  <c r="AZ1003" i="1" s="1"/>
  <c r="AM1033" i="1"/>
  <c r="AT1033" i="1" s="1"/>
  <c r="AM1035" i="1"/>
  <c r="AT1035" i="1" s="1"/>
  <c r="AM1008" i="1"/>
  <c r="AT1008" i="1" s="1"/>
  <c r="AM1024" i="1"/>
  <c r="AM1040" i="1"/>
  <c r="AM1051" i="1"/>
  <c r="AM1072" i="1"/>
  <c r="AZ1072" i="1" s="1"/>
  <c r="AM1080" i="1"/>
  <c r="AM1086" i="1"/>
  <c r="AT1086" i="1" s="1"/>
  <c r="AM1057" i="1"/>
  <c r="AM1096" i="1"/>
  <c r="AM1112" i="1"/>
  <c r="AM1132" i="1"/>
  <c r="AT1132" i="1" s="1"/>
  <c r="AM1101" i="1"/>
  <c r="AT1101" i="1" s="1"/>
  <c r="AM1117" i="1"/>
  <c r="AT1117" i="1" s="1"/>
  <c r="AM1049" i="1"/>
  <c r="AT1049" i="1" s="1"/>
  <c r="AM1073" i="1"/>
  <c r="AT1073" i="1" s="1"/>
  <c r="AM1010" i="1"/>
  <c r="AT1010" i="1" s="1"/>
  <c r="AM1030" i="1"/>
  <c r="AT1030" i="1" s="1"/>
  <c r="AM1038" i="1"/>
  <c r="AT1038" i="1" s="1"/>
  <c r="AM1062" i="1"/>
  <c r="AT1062" i="1" s="1"/>
  <c r="AM1110" i="1"/>
  <c r="AT1110" i="1" s="1"/>
  <c r="AM1121" i="1"/>
  <c r="AM1184" i="1"/>
  <c r="AM1111" i="1"/>
  <c r="AT1111" i="1" s="1"/>
  <c r="AM1124" i="1"/>
  <c r="AT1124" i="1" s="1"/>
  <c r="AM1172" i="1"/>
  <c r="AT1172" i="1" s="1"/>
  <c r="AM1133" i="1"/>
  <c r="AT1133" i="1" s="1"/>
  <c r="AM1137" i="1"/>
  <c r="AM1244" i="1"/>
  <c r="AT1244" i="1" s="1"/>
  <c r="AM1210" i="1"/>
  <c r="AT1210" i="1" s="1"/>
  <c r="AM1226" i="1"/>
  <c r="AT1226" i="1" s="1"/>
  <c r="AM1242" i="1"/>
  <c r="AT1242" i="1" s="1"/>
  <c r="AM1187" i="1"/>
  <c r="AM1195" i="1"/>
  <c r="AT1195" i="1" s="1"/>
  <c r="AM1203" i="1"/>
  <c r="AM1211" i="1"/>
  <c r="AM1243" i="1"/>
  <c r="AM1222" i="1"/>
  <c r="AM1238" i="1"/>
  <c r="AT1238" i="1" s="1"/>
  <c r="AM1141" i="1"/>
  <c r="AM1145" i="1"/>
  <c r="AM1150" i="1"/>
  <c r="AM1165" i="1"/>
  <c r="AT1165" i="1" s="1"/>
  <c r="AM1169" i="1"/>
  <c r="AM1194" i="1"/>
  <c r="AT1194" i="1" s="1"/>
  <c r="AM1199" i="1"/>
  <c r="AM1223" i="1"/>
  <c r="AT1223" i="1" s="1"/>
  <c r="AM1209" i="1"/>
  <c r="AM1013" i="1"/>
  <c r="AZ1013" i="1" s="1"/>
  <c r="AM1081" i="1"/>
  <c r="AT1081" i="1" s="1"/>
  <c r="AM1143" i="1"/>
  <c r="AT1143" i="1" s="1"/>
  <c r="AM1125" i="1"/>
  <c r="AT1125" i="1" s="1"/>
  <c r="AM1152" i="1"/>
  <c r="AM1188" i="1"/>
  <c r="AT1188" i="1" s="1"/>
  <c r="AM1159" i="1"/>
  <c r="AT1159" i="1" s="1"/>
  <c r="AM1160" i="1"/>
  <c r="AM1201" i="1"/>
  <c r="AM1060" i="1"/>
  <c r="AZ1060" i="1" s="1"/>
  <c r="AM1076" i="1"/>
  <c r="AM1004" i="1"/>
  <c r="AT1004" i="1" s="1"/>
  <c r="AM1020" i="1"/>
  <c r="BF1020" i="1" s="1"/>
  <c r="AM1036" i="1"/>
  <c r="AT1036" i="1" s="1"/>
  <c r="AM1047" i="1"/>
  <c r="AT1047" i="1" s="1"/>
  <c r="AM1068" i="1"/>
  <c r="AT1068" i="1" s="1"/>
  <c r="AM1007" i="1"/>
  <c r="BF1007" i="1" s="1"/>
  <c r="AM1011" i="1"/>
  <c r="AT1011" i="1" s="1"/>
  <c r="AM1019" i="1"/>
  <c r="AM1069" i="1"/>
  <c r="AT1069" i="1" s="1"/>
  <c r="AM1046" i="1"/>
  <c r="BF1046" i="1" s="1"/>
  <c r="AM1097" i="1"/>
  <c r="BF1097" i="1" s="1"/>
  <c r="AM1106" i="1"/>
  <c r="AM1116" i="1"/>
  <c r="AM1134" i="1"/>
  <c r="AM1094" i="1"/>
  <c r="AZ1094" i="1" s="1"/>
  <c r="AM1113" i="1"/>
  <c r="AT1113" i="1" s="1"/>
  <c r="AM1129" i="1"/>
  <c r="AM1053" i="1"/>
  <c r="AM1018" i="1"/>
  <c r="AM1034" i="1"/>
  <c r="AT1034" i="1" s="1"/>
  <c r="AM1074" i="1"/>
  <c r="AT1074" i="1" s="1"/>
  <c r="AM1095" i="1"/>
  <c r="AT1095" i="1" s="1"/>
  <c r="AM1099" i="1"/>
  <c r="AT1099" i="1" s="1"/>
  <c r="AM1115" i="1"/>
  <c r="AM1174" i="1"/>
  <c r="AM1135" i="1"/>
  <c r="AT1135" i="1" s="1"/>
  <c r="AM1200" i="1"/>
  <c r="AM1179" i="1"/>
  <c r="AM1216" i="1"/>
  <c r="AZ1216" i="1" s="1"/>
  <c r="AM1232" i="1"/>
  <c r="AT1232" i="1" s="1"/>
  <c r="AM1246" i="1"/>
  <c r="AT1246" i="1" s="1"/>
  <c r="AM1182" i="1"/>
  <c r="AT1182" i="1" s="1"/>
  <c r="AM1190" i="1"/>
  <c r="AM1198" i="1"/>
  <c r="BF1198" i="1" s="1"/>
  <c r="AM1206" i="1"/>
  <c r="AT1206" i="1" s="1"/>
  <c r="AM1219" i="1"/>
  <c r="AM1142" i="1"/>
  <c r="AM1146" i="1"/>
  <c r="AZ1146" i="1" s="1"/>
  <c r="AM1157" i="1"/>
  <c r="AT1157" i="1" s="1"/>
  <c r="AM1161" i="1"/>
  <c r="AT1161" i="1" s="1"/>
  <c r="AM1166" i="1"/>
  <c r="AT1166" i="1" s="1"/>
  <c r="AM1183" i="1"/>
  <c r="AT1183" i="1" s="1"/>
  <c r="AM1231" i="1"/>
  <c r="AT1231" i="1" s="1"/>
  <c r="AM1167" i="1"/>
  <c r="AM1213" i="1"/>
  <c r="AM1229" i="1"/>
  <c r="AT1229" i="1" s="1"/>
  <c r="AM1079" i="1"/>
  <c r="AT1079" i="1" s="1"/>
  <c r="AM1001" i="1"/>
  <c r="AM1056" i="1"/>
  <c r="AT1056" i="1" s="1"/>
  <c r="AM1054" i="1"/>
  <c r="AM1109" i="1"/>
  <c r="AM1022" i="1"/>
  <c r="AT1022" i="1" s="1"/>
  <c r="AM1108" i="1"/>
  <c r="AT1108" i="1" s="1"/>
  <c r="AM1130" i="1"/>
  <c r="AM1192" i="1"/>
  <c r="AM1173" i="1"/>
  <c r="AT1173" i="1" s="1"/>
  <c r="AM1234" i="1"/>
  <c r="AT1234" i="1" s="1"/>
  <c r="AM1214" i="1"/>
  <c r="AM1158" i="1"/>
  <c r="AM1170" i="1"/>
  <c r="AM1207" i="1"/>
  <c r="AM1217" i="1"/>
  <c r="AT1217" i="1" s="1"/>
  <c r="AM1090" i="1"/>
  <c r="AM1123" i="1"/>
  <c r="AT1123" i="1" s="1"/>
  <c r="AM1148" i="1"/>
  <c r="AT1148" i="1" s="1"/>
  <c r="AM1005" i="1"/>
  <c r="AM1023" i="1"/>
  <c r="AZ1023" i="1" s="1"/>
  <c r="AM1066" i="1"/>
  <c r="BF1066" i="1" s="1"/>
  <c r="AM1114" i="1"/>
  <c r="AM1041" i="1"/>
  <c r="AT1041" i="1" s="1"/>
  <c r="AM1078" i="1"/>
  <c r="AT1078" i="1" s="1"/>
  <c r="AM1103" i="1"/>
  <c r="AM1230" i="1"/>
  <c r="AT1230" i="1" s="1"/>
  <c r="AM1153" i="1"/>
  <c r="AZ1153" i="1" s="1"/>
  <c r="AM1202" i="1"/>
  <c r="BF1202" i="1" s="1"/>
  <c r="AM1239" i="1"/>
  <c r="AM1233" i="1"/>
  <c r="AM1077" i="1"/>
  <c r="AZ1077" i="1" s="1"/>
  <c r="AM1016" i="1"/>
  <c r="BF1016" i="1" s="1"/>
  <c r="AM1015" i="1"/>
  <c r="AM1120" i="1"/>
  <c r="AT1120" i="1" s="1"/>
  <c r="AM1058" i="1"/>
  <c r="AZ1058" i="1" s="1"/>
  <c r="AM1087" i="1"/>
  <c r="AM1082" i="1"/>
  <c r="AT1082" i="1" s="1"/>
  <c r="AM1032" i="1"/>
  <c r="AM1014" i="1"/>
  <c r="AT1014" i="1" s="1"/>
  <c r="AM1061" i="1"/>
  <c r="AT1061" i="1" s="1"/>
  <c r="AM1227" i="1"/>
  <c r="AT1227" i="1" s="1"/>
  <c r="AM1138" i="1"/>
  <c r="AT1138" i="1" s="1"/>
  <c r="AM1171" i="1"/>
  <c r="AZ1171" i="1" s="1"/>
  <c r="AM1163" i="1"/>
  <c r="AZ1163" i="1" s="1"/>
  <c r="AM1039" i="1"/>
  <c r="AT1039" i="1" s="1"/>
  <c r="AM1002" i="1"/>
  <c r="AT1002" i="1" s="1"/>
  <c r="AM1218" i="1"/>
  <c r="AM1162" i="1"/>
  <c r="AZ1162" i="1" s="1"/>
  <c r="AM1178" i="1"/>
  <c r="AM950" i="1"/>
  <c r="AM933" i="1"/>
  <c r="BF933" i="1" s="1"/>
  <c r="AM967" i="1"/>
  <c r="AM971" i="1"/>
  <c r="AZ971" i="1" s="1"/>
  <c r="AM998" i="1"/>
  <c r="AM935" i="1"/>
  <c r="BF935" i="1" s="1"/>
  <c r="AM941" i="1"/>
  <c r="AT941" i="1" s="1"/>
  <c r="AM981" i="1"/>
  <c r="AM962" i="1"/>
  <c r="AM974" i="1"/>
  <c r="AT974" i="1" s="1"/>
  <c r="AM977" i="1"/>
  <c r="AT977" i="1" s="1"/>
  <c r="AM951" i="1"/>
  <c r="AZ951" i="1" s="1"/>
  <c r="AM984" i="1"/>
  <c r="AT984" i="1" s="1"/>
  <c r="AM996" i="1"/>
  <c r="AT996" i="1" s="1"/>
  <c r="AM766" i="1"/>
  <c r="AT766" i="1" s="1"/>
  <c r="AM972" i="1"/>
  <c r="BF972" i="1" s="1"/>
  <c r="AM955" i="1"/>
  <c r="AM957" i="1"/>
  <c r="BF957" i="1" s="1"/>
  <c r="AM953" i="1"/>
  <c r="AM938" i="1"/>
  <c r="AM939" i="1"/>
  <c r="AM991" i="1"/>
  <c r="AT991" i="1" s="1"/>
  <c r="AM965" i="1"/>
  <c r="BF965" i="1" s="1"/>
  <c r="AM940" i="1"/>
  <c r="AM990" i="1"/>
  <c r="AM936" i="1"/>
  <c r="AT936" i="1" s="1"/>
  <c r="AM932" i="1"/>
  <c r="AT932" i="1" s="1"/>
  <c r="AM985" i="1"/>
  <c r="AM952" i="1"/>
  <c r="AM928" i="1"/>
  <c r="AM929" i="1"/>
  <c r="BF929" i="1" s="1"/>
  <c r="AM954" i="1"/>
  <c r="AZ954" i="1" s="1"/>
  <c r="AM943" i="1"/>
  <c r="AM982" i="1"/>
  <c r="AM983" i="1"/>
  <c r="AT983" i="1" s="1"/>
  <c r="AM976" i="1"/>
  <c r="AT976" i="1" s="1"/>
  <c r="AM999" i="1"/>
  <c r="AM647" i="1"/>
  <c r="AT647" i="1" s="1"/>
  <c r="AM934" i="1"/>
  <c r="AM946" i="1"/>
  <c r="AM949" i="1"/>
  <c r="AT949" i="1" s="1"/>
  <c r="AM956" i="1"/>
  <c r="AM970" i="1"/>
  <c r="AM992" i="1"/>
  <c r="AT992" i="1" s="1"/>
  <c r="AM993" i="1"/>
  <c r="AT993" i="1" s="1"/>
  <c r="AM958" i="1"/>
  <c r="AM997" i="1"/>
  <c r="AT997" i="1" s="1"/>
  <c r="AM708" i="1"/>
  <c r="AM988" i="1"/>
  <c r="AT988" i="1" s="1"/>
  <c r="AM964" i="1"/>
  <c r="AM944" i="1"/>
  <c r="AM960" i="1"/>
  <c r="AT960" i="1" s="1"/>
  <c r="AM931" i="1"/>
  <c r="AT931" i="1" s="1"/>
  <c r="AM975" i="1"/>
  <c r="AM980" i="1"/>
  <c r="AT980" i="1" s="1"/>
  <c r="AM961" i="1"/>
  <c r="AM994" i="1"/>
  <c r="AT994" i="1" s="1"/>
  <c r="AM987" i="1"/>
  <c r="AM979" i="1"/>
  <c r="AM937" i="1"/>
  <c r="BF937" i="1" s="1"/>
  <c r="AM959" i="1"/>
  <c r="AM942" i="1"/>
  <c r="AT942" i="1" s="1"/>
  <c r="AM989" i="1"/>
  <c r="AT989" i="1" s="1"/>
  <c r="AM968" i="1"/>
  <c r="AT968" i="1" s="1"/>
  <c r="AM966" i="1"/>
  <c r="AT966" i="1" s="1"/>
  <c r="AM945" i="1"/>
  <c r="AM587" i="1"/>
  <c r="AZ587" i="1" s="1"/>
  <c r="AM947" i="1"/>
  <c r="AT947" i="1" s="1"/>
  <c r="AM930" i="1"/>
  <c r="AT930" i="1" s="1"/>
  <c r="AM1000" i="1"/>
  <c r="AM995" i="1"/>
  <c r="AM978" i="1"/>
  <c r="AM969" i="1"/>
  <c r="AT969" i="1" s="1"/>
  <c r="AM973" i="1"/>
  <c r="AM963" i="1"/>
  <c r="AT963" i="1" s="1"/>
  <c r="AM986" i="1"/>
  <c r="AZ986" i="1" s="1"/>
  <c r="AM948" i="1"/>
  <c r="AT948" i="1" s="1"/>
  <c r="AM80" i="1"/>
  <c r="AT80" i="1" s="1"/>
  <c r="AM54" i="1"/>
  <c r="AT54" i="1" s="1"/>
  <c r="AM219" i="1"/>
  <c r="AT219" i="1" s="1"/>
  <c r="AM46" i="1"/>
  <c r="AT46" i="1" s="1"/>
  <c r="AM18" i="1"/>
  <c r="AT18" i="1" s="1"/>
  <c r="AM63" i="1"/>
  <c r="AM144" i="1"/>
  <c r="AT144" i="1" s="1"/>
  <c r="AM95" i="1"/>
  <c r="AM141" i="1"/>
  <c r="AT141" i="1" s="1"/>
  <c r="AM112" i="1"/>
  <c r="AM33" i="1"/>
  <c r="AT33" i="1" s="1"/>
  <c r="AM16" i="1"/>
  <c r="AT16" i="1" s="1"/>
  <c r="AM117" i="1"/>
  <c r="AM96" i="1"/>
  <c r="AT96" i="1" s="1"/>
  <c r="AM223" i="1"/>
  <c r="AZ223" i="1" s="1"/>
  <c r="AM106" i="1"/>
  <c r="AT106" i="1" s="1"/>
  <c r="AM155" i="1"/>
  <c r="AT155" i="1" s="1"/>
  <c r="AM94" i="1"/>
  <c r="AT94" i="1" s="1"/>
  <c r="AM437" i="1"/>
  <c r="AM134" i="1"/>
  <c r="AM142" i="1"/>
  <c r="AM468" i="1"/>
  <c r="AM176" i="1"/>
  <c r="AM341" i="1"/>
  <c r="AM226" i="1"/>
  <c r="AM137" i="1"/>
  <c r="AM135" i="1"/>
  <c r="AM115" i="1"/>
  <c r="BE1198" i="1"/>
  <c r="BE1087" i="1"/>
  <c r="BE1055" i="1"/>
  <c r="AY996" i="1"/>
  <c r="AY1097" i="1"/>
  <c r="AY1104" i="1"/>
  <c r="AY997" i="1"/>
  <c r="BE1069" i="1"/>
  <c r="AY941" i="1"/>
  <c r="AY944" i="1"/>
  <c r="AY1077" i="1"/>
  <c r="AY587" i="1"/>
  <c r="AY1193" i="1"/>
  <c r="AY1171" i="1"/>
  <c r="BE1155" i="1"/>
  <c r="AY1202" i="1"/>
  <c r="AY226" i="1"/>
  <c r="BE226" i="1"/>
  <c r="AY1058" i="1"/>
  <c r="BE1174" i="1"/>
  <c r="BE1122" i="1"/>
  <c r="AY1028" i="1"/>
  <c r="AY1216" i="1"/>
  <c r="AY1071" i="1"/>
  <c r="AY142" i="1"/>
  <c r="AS141" i="1"/>
  <c r="AY141" i="1"/>
  <c r="BE141" i="1"/>
  <c r="AS144" i="1"/>
  <c r="AY144" i="1"/>
  <c r="BE144" i="1"/>
  <c r="AS54" i="1"/>
  <c r="BE54" i="1"/>
  <c r="AY54" i="1"/>
  <c r="AS155" i="1"/>
  <c r="BE155" i="1"/>
  <c r="AY155" i="1"/>
  <c r="AS980" i="1"/>
  <c r="BE980" i="1"/>
  <c r="AY980" i="1"/>
  <c r="AS963" i="1"/>
  <c r="AY963" i="1"/>
  <c r="BE963" i="1"/>
  <c r="AS970" i="1"/>
  <c r="AY970" i="1"/>
  <c r="AS956" i="1"/>
  <c r="AY956" i="1"/>
  <c r="AS1000" i="1"/>
  <c r="AS932" i="1"/>
  <c r="AY932" i="1"/>
  <c r="BE932" i="1"/>
  <c r="AS989" i="1"/>
  <c r="AY989" i="1"/>
  <c r="BE989" i="1"/>
  <c r="AS991" i="1"/>
  <c r="AY991" i="1"/>
  <c r="BE991" i="1"/>
  <c r="AS948" i="1"/>
  <c r="BE948" i="1"/>
  <c r="AY948" i="1"/>
  <c r="AS929" i="1"/>
  <c r="AS954" i="1"/>
  <c r="AY954" i="1"/>
  <c r="AS972" i="1"/>
  <c r="BE972" i="1"/>
  <c r="AS937" i="1"/>
  <c r="AS936" i="1"/>
  <c r="BE936" i="1"/>
  <c r="AY936" i="1"/>
  <c r="AS928" i="1"/>
  <c r="AY928" i="1"/>
  <c r="AS968" i="1"/>
  <c r="BE968" i="1"/>
  <c r="AY968" i="1"/>
  <c r="AS1163" i="1"/>
  <c r="AS1220" i="1"/>
  <c r="BE1220" i="1"/>
  <c r="AY1220" i="1"/>
  <c r="AS1240" i="1"/>
  <c r="AS1116" i="1"/>
  <c r="AY1116" i="1"/>
  <c r="AS1064" i="1"/>
  <c r="BE1064" i="1"/>
  <c r="AY1064" i="1"/>
  <c r="AS1167" i="1"/>
  <c r="BE1167" i="1"/>
  <c r="AS1195" i="1"/>
  <c r="AY1195" i="1"/>
  <c r="BE1195" i="1"/>
  <c r="AS1142" i="1"/>
  <c r="AY1142" i="1"/>
  <c r="BE1142" i="1"/>
  <c r="AS1224" i="1"/>
  <c r="AY1224" i="1"/>
  <c r="AS1086" i="1"/>
  <c r="AY1086" i="1"/>
  <c r="BE1086" i="1"/>
  <c r="AS1199" i="1"/>
  <c r="AS1243" i="1"/>
  <c r="BE1243" i="1"/>
  <c r="AY1243" i="1"/>
  <c r="AS1208" i="1"/>
  <c r="AY1208" i="1"/>
  <c r="BE1208" i="1"/>
  <c r="AS1019" i="1"/>
  <c r="AS1161" i="1"/>
  <c r="AY1161" i="1"/>
  <c r="BE1161" i="1"/>
  <c r="AS1066" i="1"/>
  <c r="AS1194" i="1"/>
  <c r="AY1194" i="1"/>
  <c r="BE1194" i="1"/>
  <c r="AS1242" i="1"/>
  <c r="BE1242" i="1"/>
  <c r="AY1242" i="1"/>
  <c r="AS1192" i="1"/>
  <c r="AY1192" i="1"/>
  <c r="AS1112" i="1"/>
  <c r="BE1112" i="1"/>
  <c r="AS1051" i="1"/>
  <c r="AS1001" i="1"/>
  <c r="AS1003" i="1"/>
  <c r="AY1003" i="1"/>
  <c r="AS1233" i="1"/>
  <c r="BE1233" i="1"/>
  <c r="AS1157" i="1"/>
  <c r="AY1157" i="1"/>
  <c r="BE1157" i="1"/>
  <c r="AS1156" i="1"/>
  <c r="AS1026" i="1"/>
  <c r="AS1207" i="1"/>
  <c r="AY1207" i="1"/>
  <c r="AS1232" i="1"/>
  <c r="AY1232" i="1"/>
  <c r="BE1232" i="1"/>
  <c r="AS1173" i="1"/>
  <c r="AY1173" i="1"/>
  <c r="BE1173" i="1"/>
  <c r="AS1119" i="1"/>
  <c r="AS1088" i="1"/>
  <c r="AS1032" i="1"/>
  <c r="AY1032" i="1"/>
  <c r="AS1039" i="1"/>
  <c r="BE1039" i="1"/>
  <c r="AY1039" i="1"/>
  <c r="AS1201" i="1"/>
  <c r="BE1201" i="1"/>
  <c r="AS1078" i="1"/>
  <c r="AY1078" i="1"/>
  <c r="BE1078" i="1"/>
  <c r="AS1115" i="1"/>
  <c r="BE1115" i="1"/>
  <c r="AS1057" i="1"/>
  <c r="BE1057" i="1"/>
  <c r="AS1231" i="1"/>
  <c r="BE1231" i="1"/>
  <c r="AY1231" i="1"/>
  <c r="AS1170" i="1"/>
  <c r="AS1125" i="1"/>
  <c r="AY1125" i="1"/>
  <c r="BE1125" i="1"/>
  <c r="AS1159" i="1"/>
  <c r="AY1159" i="1"/>
  <c r="BE1159" i="1"/>
  <c r="AS1218" i="1"/>
  <c r="AS1172" i="1"/>
  <c r="BE1172" i="1"/>
  <c r="AY1172" i="1"/>
  <c r="AS1025" i="1"/>
  <c r="AS1060" i="1"/>
  <c r="AS1165" i="1"/>
  <c r="BE1165" i="1"/>
  <c r="AY1165" i="1"/>
  <c r="AS1099" i="1"/>
  <c r="AY1099" i="1"/>
  <c r="BE1099" i="1"/>
  <c r="AS1006" i="1"/>
  <c r="AY1006" i="1"/>
  <c r="AS1096" i="1"/>
  <c r="BE1096" i="1"/>
  <c r="AS1152" i="1"/>
  <c r="AS1241" i="1"/>
  <c r="BE1241" i="1"/>
  <c r="AY1241" i="1"/>
  <c r="X126" i="5"/>
  <c r="Q151" i="5"/>
  <c r="X183" i="5"/>
  <c r="X140" i="5"/>
  <c r="Q100" i="5"/>
  <c r="Q167" i="5"/>
  <c r="Q159" i="5"/>
  <c r="Q52" i="5"/>
  <c r="Q30" i="5"/>
  <c r="X15" i="5"/>
  <c r="Q70" i="5"/>
  <c r="Q121" i="5"/>
  <c r="X163" i="5"/>
  <c r="Q71" i="5"/>
  <c r="Q113" i="5"/>
  <c r="X73" i="5"/>
  <c r="X61" i="5"/>
  <c r="X156" i="5"/>
  <c r="Q115" i="5"/>
  <c r="Q91" i="5"/>
  <c r="X152" i="5"/>
  <c r="X86" i="5"/>
  <c r="Q97" i="5"/>
  <c r="Q83" i="5"/>
  <c r="X160" i="5"/>
  <c r="X56" i="5"/>
  <c r="Q36" i="5"/>
  <c r="BE331" i="1"/>
  <c r="Q164" i="5"/>
  <c r="BE385" i="1"/>
  <c r="Q119" i="5"/>
  <c r="X154" i="5"/>
  <c r="X55" i="5"/>
  <c r="Q142" i="5"/>
  <c r="AY331" i="1"/>
  <c r="BE302" i="1"/>
  <c r="AY470" i="1"/>
  <c r="AS403" i="1"/>
  <c r="BE207" i="1"/>
  <c r="AY370" i="1"/>
  <c r="X130" i="5"/>
  <c r="Q138" i="5"/>
  <c r="X35" i="5"/>
  <c r="Q176" i="5"/>
  <c r="X177" i="5"/>
  <c r="Q98" i="5"/>
  <c r="X93" i="5"/>
  <c r="Q65" i="5"/>
  <c r="X150" i="5"/>
  <c r="Q106" i="5"/>
  <c r="X188" i="5"/>
  <c r="Q96" i="5"/>
  <c r="Q145" i="5"/>
  <c r="Q131" i="5"/>
  <c r="X33" i="5"/>
  <c r="Q134" i="5"/>
  <c r="Q102" i="5"/>
  <c r="X111" i="5"/>
  <c r="X120" i="5"/>
  <c r="X169" i="5"/>
  <c r="Q89" i="5"/>
  <c r="Q9" i="5"/>
  <c r="Q144" i="5"/>
  <c r="Q127" i="5"/>
  <c r="X185" i="5"/>
  <c r="Q95" i="5"/>
  <c r="Q123" i="5"/>
  <c r="Q63" i="5"/>
  <c r="Q38" i="5"/>
  <c r="Q103" i="5"/>
  <c r="X104" i="5"/>
  <c r="X81" i="5"/>
  <c r="BE370" i="1"/>
  <c r="AY438" i="1"/>
  <c r="X44" i="5"/>
  <c r="Q136" i="5"/>
  <c r="X122" i="5"/>
  <c r="Q118" i="5"/>
  <c r="Q158" i="5"/>
  <c r="Q82" i="5"/>
  <c r="X28" i="5"/>
  <c r="Q22" i="5"/>
  <c r="Q143" i="5"/>
  <c r="X133" i="5"/>
  <c r="Q109" i="5"/>
  <c r="Q49" i="5"/>
  <c r="X187" i="5"/>
  <c r="Q179" i="5"/>
  <c r="Q112" i="5"/>
  <c r="BE307" i="1"/>
  <c r="BE438" i="1"/>
  <c r="Q186" i="5"/>
  <c r="Q47" i="5"/>
  <c r="Q45" i="5"/>
  <c r="Q148" i="5"/>
  <c r="Q117" i="5"/>
  <c r="Q16" i="5"/>
  <c r="X74" i="5"/>
  <c r="Q92" i="5"/>
  <c r="X147" i="5"/>
  <c r="Q108" i="5"/>
  <c r="Q132" i="5"/>
  <c r="X85" i="5"/>
  <c r="Q18" i="5"/>
  <c r="X79" i="5"/>
  <c r="Q14" i="5"/>
  <c r="X182" i="5"/>
  <c r="Q128" i="5"/>
  <c r="Q72" i="5"/>
  <c r="Q29" i="5"/>
  <c r="Q172" i="5"/>
  <c r="BE239" i="1"/>
  <c r="AY430" i="1"/>
  <c r="BE279" i="1"/>
  <c r="Q170" i="5"/>
  <c r="X40" i="5"/>
  <c r="Q39" i="5"/>
  <c r="Q54" i="5"/>
  <c r="X168" i="5"/>
  <c r="X43" i="5"/>
  <c r="X175" i="5"/>
  <c r="X32" i="5"/>
  <c r="BE362" i="1"/>
  <c r="BE230" i="1"/>
  <c r="BE442" i="1"/>
  <c r="BE297" i="1"/>
  <c r="BE470" i="1"/>
  <c r="AY348" i="1"/>
  <c r="BE477" i="1"/>
  <c r="BE198" i="1"/>
  <c r="BE237" i="1"/>
  <c r="BE359" i="1"/>
  <c r="BE486" i="1"/>
  <c r="AY298" i="1"/>
  <c r="AY421" i="1"/>
  <c r="AY316" i="1"/>
  <c r="BE316" i="1"/>
  <c r="AY102" i="1"/>
  <c r="AY332" i="1"/>
  <c r="AY306" i="1"/>
  <c r="AY490" i="1"/>
  <c r="AY363" i="1"/>
  <c r="Q135" i="5"/>
  <c r="X174" i="5"/>
  <c r="Q149" i="5"/>
  <c r="Q181" i="5"/>
  <c r="X153" i="5"/>
  <c r="Q26" i="5"/>
  <c r="BE406" i="1"/>
  <c r="BE251" i="1"/>
  <c r="AY385" i="1"/>
  <c r="X78" i="5"/>
  <c r="Q64" i="5"/>
  <c r="Q107" i="5"/>
  <c r="Q62" i="5"/>
  <c r="X41" i="5"/>
  <c r="X19" i="5"/>
  <c r="Q60" i="5"/>
  <c r="AB92" i="4" a="1"/>
  <c r="AB92" i="4" s="1"/>
  <c r="AB56" i="4" a="1"/>
  <c r="AB56" i="4" s="1"/>
  <c r="AB36" i="4" a="1"/>
  <c r="AB36" i="4" s="1"/>
  <c r="AB31" i="4" a="1"/>
  <c r="AB31" i="4" s="1"/>
  <c r="AB23" i="4" a="1"/>
  <c r="AB23" i="4" s="1"/>
  <c r="AB113" i="4" a="1"/>
  <c r="AB113" i="4" s="1"/>
  <c r="AB125" i="4" a="1"/>
  <c r="AB125" i="4" s="1"/>
  <c r="AB141" i="4" a="1"/>
  <c r="AB141" i="4" s="1"/>
  <c r="AB88" i="4" a="1"/>
  <c r="AB88" i="4" s="1"/>
  <c r="AB44" i="4" a="1"/>
  <c r="AB44" i="4" s="1"/>
  <c r="AB100" i="4" a="1"/>
  <c r="AB100" i="4" s="1"/>
  <c r="AB80" i="4" a="1"/>
  <c r="AB80" i="4" s="1"/>
  <c r="AB64" i="4" a="1"/>
  <c r="AB64" i="4" s="1"/>
  <c r="AB47" i="4" a="1"/>
  <c r="AB47" i="4" s="1"/>
  <c r="AB129" i="4" a="1"/>
  <c r="AB129" i="4" s="1"/>
  <c r="AB68" i="4" a="1"/>
  <c r="AB68" i="4" s="1"/>
  <c r="AB60" i="4" a="1"/>
  <c r="AB60" i="4" s="1"/>
  <c r="AB24" i="4" a="1"/>
  <c r="AB24" i="4" s="1"/>
  <c r="AB108" i="4" a="1"/>
  <c r="AB108" i="4" s="1"/>
  <c r="AB112" i="4" a="1"/>
  <c r="AB112" i="4" s="1"/>
  <c r="AB116" i="4" a="1"/>
  <c r="AB116" i="4" s="1"/>
  <c r="AB128" i="4" a="1"/>
  <c r="AB128" i="4" s="1"/>
  <c r="AB140" i="4" a="1"/>
  <c r="AB140" i="4" s="1"/>
  <c r="AB160" i="4" a="1"/>
  <c r="AB160" i="4" s="1"/>
  <c r="AB168" i="4" a="1"/>
  <c r="AB168" i="4" s="1"/>
  <c r="AB180" i="4" a="1"/>
  <c r="AB180" i="4" s="1"/>
  <c r="AB75" i="4" a="1"/>
  <c r="AB75" i="4" s="1"/>
  <c r="AB71" i="4" a="1"/>
  <c r="AB71" i="4" s="1"/>
  <c r="AB10" i="4" a="1"/>
  <c r="AB10" i="4" s="1"/>
  <c r="AB87" i="4" a="1"/>
  <c r="AB87" i="4" s="1"/>
  <c r="AB189" i="4" a="1"/>
  <c r="AB189" i="4" s="1"/>
  <c r="AB52" i="4" a="1"/>
  <c r="AB52" i="4" s="1"/>
  <c r="AB28" i="4" a="1"/>
  <c r="AB28" i="4" s="1"/>
  <c r="AB20" i="4" a="1"/>
  <c r="AB20" i="4" s="1"/>
  <c r="AB120" i="4" a="1"/>
  <c r="AB120" i="4" s="1"/>
  <c r="AB132" i="4" a="1"/>
  <c r="AB132" i="4" s="1"/>
  <c r="AB144" i="4" a="1"/>
  <c r="AB144" i="4" s="1"/>
  <c r="AB148" i="4" a="1"/>
  <c r="AB148" i="4" s="1"/>
  <c r="AB176" i="4" a="1"/>
  <c r="AB176" i="4" s="1"/>
  <c r="AB188" i="4" a="1"/>
  <c r="AB188" i="4" s="1"/>
  <c r="AB99" i="4" a="1"/>
  <c r="AB99" i="4" s="1"/>
  <c r="AB95" i="4" a="1"/>
  <c r="AB95" i="4" s="1"/>
  <c r="AB35" i="4" a="1"/>
  <c r="AB35" i="4" s="1"/>
  <c r="AB11" i="4" a="1"/>
  <c r="AB11" i="4" s="1"/>
  <c r="AB105" i="4" a="1"/>
  <c r="AB105" i="4" s="1"/>
  <c r="AB117" i="4" a="1"/>
  <c r="AB117" i="4" s="1"/>
  <c r="AB157" i="4" a="1"/>
  <c r="AB157" i="4" s="1"/>
  <c r="AB173" i="4" a="1"/>
  <c r="AB173" i="4" s="1"/>
  <c r="AB177" i="4" a="1"/>
  <c r="AB177" i="4" s="1"/>
  <c r="AB89" i="4" a="1"/>
  <c r="AB89" i="4" s="1"/>
  <c r="AB81" i="4" a="1"/>
  <c r="AB81" i="4" s="1"/>
  <c r="AB69" i="4" a="1"/>
  <c r="AB69" i="4" s="1"/>
  <c r="AB65" i="4" a="1"/>
  <c r="AB65" i="4" s="1"/>
  <c r="AB57" i="4" a="1"/>
  <c r="AB57" i="4" s="1"/>
  <c r="AB79" i="4" a="1"/>
  <c r="AB79" i="4" s="1"/>
  <c r="AB72" i="4" a="1"/>
  <c r="AB72" i="4" s="1"/>
  <c r="AB48" i="4" a="1"/>
  <c r="AB48" i="4" s="1"/>
  <c r="AB40" i="4" a="1"/>
  <c r="AB40" i="4" s="1"/>
  <c r="AB32" i="4" a="1"/>
  <c r="AB32" i="4" s="1"/>
  <c r="AB16" i="4" a="1"/>
  <c r="AB16" i="4" s="1"/>
  <c r="AB12" i="4" a="1"/>
  <c r="AB12" i="4" s="1"/>
  <c r="AB124" i="4" a="1"/>
  <c r="AB124" i="4" s="1"/>
  <c r="AB136" i="4" a="1"/>
  <c r="AB136" i="4" s="1"/>
  <c r="AB152" i="4" a="1"/>
  <c r="AB152" i="4" s="1"/>
  <c r="AB164" i="4" a="1"/>
  <c r="AB164" i="4" s="1"/>
  <c r="AB172" i="4" a="1"/>
  <c r="AB172" i="4" s="1"/>
  <c r="AB184" i="4" a="1"/>
  <c r="AB184" i="4" s="1"/>
  <c r="AB55" i="4" a="1"/>
  <c r="AB55" i="4" s="1"/>
  <c r="AB51" i="4" a="1"/>
  <c r="AB51" i="4" s="1"/>
  <c r="AB27" i="4" a="1"/>
  <c r="AB27" i="4" s="1"/>
  <c r="AB156" i="4" a="1"/>
  <c r="AB156" i="4" s="1"/>
  <c r="AB91" i="4" a="1"/>
  <c r="AB91" i="4" s="1"/>
  <c r="AB61" i="4" a="1"/>
  <c r="AB61" i="4" s="1"/>
  <c r="AB33" i="4" a="1"/>
  <c r="AB33" i="4" s="1"/>
  <c r="AB29" i="4" a="1"/>
  <c r="AB29" i="4" s="1"/>
  <c r="AB21" i="4" a="1"/>
  <c r="AB21" i="4" s="1"/>
  <c r="AB67" i="4" a="1"/>
  <c r="AB67" i="4" s="1"/>
  <c r="AB59" i="4" a="1"/>
  <c r="AB59" i="4" s="1"/>
  <c r="AB137" i="4" a="1"/>
  <c r="AB137" i="4" s="1"/>
  <c r="AB185" i="4" a="1"/>
  <c r="AB185" i="4" s="1"/>
  <c r="AB93" i="4" a="1"/>
  <c r="AB93" i="4" s="1"/>
  <c r="AB85" i="4" a="1"/>
  <c r="AB85" i="4" s="1"/>
  <c r="AB76" i="4" a="1"/>
  <c r="AB76" i="4" s="1"/>
  <c r="AB19" i="4" a="1"/>
  <c r="AB19" i="4" s="1"/>
  <c r="AB15" i="4" a="1"/>
  <c r="AB15" i="4" s="1"/>
  <c r="AB121" i="4" a="1"/>
  <c r="AB121" i="4" s="1"/>
  <c r="AB96" i="4" a="1"/>
  <c r="AB96" i="4" s="1"/>
  <c r="AB101" i="4" a="1"/>
  <c r="AB101" i="4" s="1"/>
  <c r="AB84" i="4" a="1"/>
  <c r="AB84" i="4" s="1"/>
  <c r="AB107" i="4" a="1"/>
  <c r="AB107" i="4" s="1"/>
  <c r="AB123" i="4" a="1"/>
  <c r="AB123" i="4" s="1"/>
  <c r="AB127" i="4" a="1"/>
  <c r="AB127" i="4" s="1"/>
  <c r="AB131" i="4" a="1"/>
  <c r="AB131" i="4" s="1"/>
  <c r="AB155" i="4" a="1"/>
  <c r="AB155" i="4" s="1"/>
  <c r="AB163" i="4" a="1"/>
  <c r="AB163" i="4" s="1"/>
  <c r="AB171" i="4" a="1"/>
  <c r="AB171" i="4" s="1"/>
  <c r="AB149" i="4" a="1"/>
  <c r="AB149" i="4" s="1"/>
  <c r="AB161" i="4" a="1"/>
  <c r="AB161" i="4" s="1"/>
  <c r="AB78" i="4" a="1"/>
  <c r="AB78" i="4" s="1"/>
  <c r="AB74" i="4" a="1"/>
  <c r="AB74" i="4" s="1"/>
  <c r="AB181" i="4" a="1"/>
  <c r="AB181" i="4" s="1"/>
  <c r="AB97" i="4" a="1"/>
  <c r="AB97" i="4" s="1"/>
  <c r="AB45" i="4" a="1"/>
  <c r="AB45" i="4" s="1"/>
  <c r="AB41" i="4" a="1"/>
  <c r="AB41" i="4" s="1"/>
  <c r="AB25" i="4" a="1"/>
  <c r="AB25" i="4" s="1"/>
  <c r="AB17" i="4" a="1"/>
  <c r="AB17" i="4" s="1"/>
  <c r="AB13" i="4" a="1"/>
  <c r="AB13" i="4" s="1"/>
  <c r="AB167" i="4" a="1"/>
  <c r="AB167" i="4" s="1"/>
  <c r="AB187" i="4" a="1"/>
  <c r="AB187" i="4" s="1"/>
  <c r="AB133" i="4" a="1"/>
  <c r="AB133" i="4" s="1"/>
  <c r="AB165" i="4" a="1"/>
  <c r="AB165" i="4" s="1"/>
  <c r="AB169" i="4" a="1"/>
  <c r="AB169" i="4" s="1"/>
  <c r="AB94" i="4" a="1"/>
  <c r="AB94" i="4" s="1"/>
  <c r="AB86" i="4" a="1"/>
  <c r="AB86" i="4" s="1"/>
  <c r="AB77" i="4" a="1"/>
  <c r="AB77" i="4" s="1"/>
  <c r="AB73" i="4" a="1"/>
  <c r="AB73" i="4" s="1"/>
  <c r="AB37" i="4" a="1"/>
  <c r="AB37" i="4" s="1"/>
  <c r="AB111" i="4" a="1"/>
  <c r="AB111" i="4" s="1"/>
  <c r="AB119" i="4" a="1"/>
  <c r="AB119" i="4" s="1"/>
  <c r="AB139" i="4" a="1"/>
  <c r="AB139" i="4" s="1"/>
  <c r="AB143" i="4" a="1"/>
  <c r="AB143" i="4" s="1"/>
  <c r="AB151" i="4" a="1"/>
  <c r="AB151" i="4" s="1"/>
  <c r="AB39" i="4" a="1"/>
  <c r="AB39" i="4" s="1"/>
  <c r="AB90" i="4" a="1"/>
  <c r="AB90" i="4" s="1"/>
  <c r="AB70" i="4" a="1"/>
  <c r="AB70" i="4" s="1"/>
  <c r="AB54" i="4" a="1"/>
  <c r="AB54" i="4" s="1"/>
  <c r="AB50" i="4" a="1"/>
  <c r="AB50" i="4" s="1"/>
  <c r="AB34" i="4" a="1"/>
  <c r="AB34" i="4" s="1"/>
  <c r="AB22" i="4" a="1"/>
  <c r="AB22" i="4" s="1"/>
  <c r="AB18" i="4" a="1"/>
  <c r="AB18" i="4" s="1"/>
  <c r="AB110" i="4" a="1"/>
  <c r="AB110" i="4" s="1"/>
  <c r="AB118" i="4" a="1"/>
  <c r="AB118" i="4" s="1"/>
  <c r="AB122" i="4" a="1"/>
  <c r="AB122" i="4" s="1"/>
  <c r="AB104" i="4" a="1"/>
  <c r="AB104" i="4" s="1"/>
  <c r="AB147" i="4" a="1"/>
  <c r="AB147" i="4" s="1"/>
  <c r="AB38" i="4" a="1"/>
  <c r="AB38" i="4" s="1"/>
  <c r="AB26" i="4" a="1"/>
  <c r="AB26" i="4" s="1"/>
  <c r="AB102" i="4" a="1"/>
  <c r="AB102" i="4" s="1"/>
  <c r="AB114" i="4" a="1"/>
  <c r="AB114" i="4" s="1"/>
  <c r="AB126" i="4" a="1"/>
  <c r="AB126" i="4" s="1"/>
  <c r="AB142" i="4" a="1"/>
  <c r="AB142" i="4" s="1"/>
  <c r="AB146" i="4" a="1"/>
  <c r="AB146" i="4" s="1"/>
  <c r="AB178" i="4" a="1"/>
  <c r="AB178" i="4" s="1"/>
  <c r="AB190" i="4" a="1"/>
  <c r="AB190" i="4" s="1"/>
  <c r="AB63" i="4" a="1"/>
  <c r="AB63" i="4" s="1"/>
  <c r="AB103" i="4" a="1"/>
  <c r="AB103" i="4" s="1"/>
  <c r="AB115" i="4" a="1"/>
  <c r="AB115" i="4" s="1"/>
  <c r="AB175" i="4" a="1"/>
  <c r="AB175" i="4" s="1"/>
  <c r="AB179" i="4" a="1"/>
  <c r="AB179" i="4" s="1"/>
  <c r="AB43" i="4" a="1"/>
  <c r="AB43" i="4" s="1"/>
  <c r="AB58" i="4" a="1"/>
  <c r="AB58" i="4" s="1"/>
  <c r="AB42" i="4" a="1"/>
  <c r="AB42" i="4" s="1"/>
  <c r="AB130" i="4" a="1"/>
  <c r="AB130" i="4" s="1"/>
  <c r="AB134" i="4" a="1"/>
  <c r="AB134" i="4" s="1"/>
  <c r="AB138" i="4" a="1"/>
  <c r="AB138" i="4" s="1"/>
  <c r="AB150" i="4" a="1"/>
  <c r="AB150" i="4" s="1"/>
  <c r="AB158" i="4" a="1"/>
  <c r="AB158" i="4" s="1"/>
  <c r="AB166" i="4" a="1"/>
  <c r="AB166" i="4" s="1"/>
  <c r="AB170" i="4" a="1"/>
  <c r="AB170" i="4" s="1"/>
  <c r="AB106" i="4" a="1"/>
  <c r="AB106" i="4" s="1"/>
  <c r="AB162" i="4" a="1"/>
  <c r="AB162" i="4" s="1"/>
  <c r="AB186" i="4" a="1"/>
  <c r="AB186" i="4" s="1"/>
  <c r="AB109" i="4" a="1"/>
  <c r="AB109" i="4" s="1"/>
  <c r="AB53" i="4" a="1"/>
  <c r="AB53" i="4" s="1"/>
  <c r="AB83" i="4" a="1"/>
  <c r="AB83" i="4" s="1"/>
  <c r="AB145" i="4" a="1"/>
  <c r="AB145" i="4" s="1"/>
  <c r="AB62" i="4" a="1"/>
  <c r="AB62" i="4" s="1"/>
  <c r="AB46" i="4" a="1"/>
  <c r="AB46" i="4" s="1"/>
  <c r="AB14" i="4" a="1"/>
  <c r="AB14" i="4" s="1"/>
  <c r="AB174" i="4" a="1"/>
  <c r="AB174" i="4" s="1"/>
  <c r="AB66" i="4" a="1"/>
  <c r="AB66" i="4" s="1"/>
  <c r="AB30" i="4" a="1"/>
  <c r="AB30" i="4" s="1"/>
  <c r="AB154" i="4" a="1"/>
  <c r="AB154" i="4" s="1"/>
  <c r="AB49" i="4" a="1"/>
  <c r="AB49" i="4" s="1"/>
  <c r="AB135" i="4" a="1"/>
  <c r="AB135" i="4" s="1"/>
  <c r="AB159" i="4" a="1"/>
  <c r="AB159" i="4" s="1"/>
  <c r="AB183" i="4" a="1"/>
  <c r="AB183" i="4" s="1"/>
  <c r="AB153" i="4" a="1"/>
  <c r="AB153" i="4" s="1"/>
  <c r="AB98" i="4" a="1"/>
  <c r="AB98" i="4" s="1"/>
  <c r="AB82" i="4" a="1"/>
  <c r="AB82" i="4" s="1"/>
  <c r="AB182" i="4" a="1"/>
  <c r="AB182" i="4" s="1"/>
  <c r="Q114" i="5"/>
  <c r="X21" i="5"/>
  <c r="Q184" i="5"/>
  <c r="Q165" i="5"/>
  <c r="Q99" i="5"/>
  <c r="X24" i="5"/>
  <c r="Q50" i="5"/>
  <c r="Q17" i="5"/>
  <c r="X37" i="5"/>
  <c r="Q13" i="5"/>
  <c r="X27" i="5"/>
  <c r="X42" i="5"/>
  <c r="Q166" i="5"/>
  <c r="Q59" i="5"/>
  <c r="AY362" i="1"/>
  <c r="BE457" i="1"/>
  <c r="BE265" i="1"/>
  <c r="BE498" i="1"/>
  <c r="BE338" i="1"/>
  <c r="AY297" i="1"/>
  <c r="AY485" i="1"/>
  <c r="AY330" i="1"/>
  <c r="BE390" i="1"/>
  <c r="AY484" i="1"/>
  <c r="BE484" i="1"/>
  <c r="BE348" i="1"/>
  <c r="BE382" i="1"/>
  <c r="BE332" i="1"/>
  <c r="AY237" i="1"/>
  <c r="BE349" i="1"/>
  <c r="AY380" i="1"/>
  <c r="BE433" i="1"/>
  <c r="BE490" i="1"/>
  <c r="AS359" i="1"/>
  <c r="AY447" i="1"/>
  <c r="BE363" i="1"/>
  <c r="BE114" i="1"/>
  <c r="BE298" i="1"/>
  <c r="BE285" i="1"/>
  <c r="AY110" i="1"/>
  <c r="BE485" i="1"/>
  <c r="AY491" i="1"/>
  <c r="BE491" i="1"/>
  <c r="BE330" i="1"/>
  <c r="BE421" i="1"/>
  <c r="AY342" i="1"/>
  <c r="BE102" i="1"/>
  <c r="AY114" i="1"/>
  <c r="AY125" i="1"/>
  <c r="AY132" i="1"/>
  <c r="BE132" i="1"/>
  <c r="BE185" i="1"/>
  <c r="AY420" i="1"/>
  <c r="BE420" i="1"/>
  <c r="BE380" i="1"/>
  <c r="AY433" i="1"/>
  <c r="AY347" i="1"/>
  <c r="BE306" i="1"/>
  <c r="BE147" i="1"/>
  <c r="AY405" i="1"/>
  <c r="BE447" i="1"/>
  <c r="BE499" i="1"/>
  <c r="AY285" i="1"/>
  <c r="BE110" i="1"/>
  <c r="AY198" i="1"/>
  <c r="BE342" i="1"/>
  <c r="AY147" i="1"/>
  <c r="AY390" i="1"/>
  <c r="AY157" i="1"/>
  <c r="BE157" i="1"/>
  <c r="BE125" i="1"/>
  <c r="AY382" i="1"/>
  <c r="AY185" i="1"/>
  <c r="AY349" i="1"/>
  <c r="BE347" i="1"/>
  <c r="AY486" i="1"/>
  <c r="BE164" i="1"/>
  <c r="BE91" i="1"/>
  <c r="AY91" i="1"/>
  <c r="BE270" i="1"/>
  <c r="BE11" i="1"/>
  <c r="AY545" i="1"/>
  <c r="BE315" i="1"/>
  <c r="BE405" i="1"/>
  <c r="AY169" i="1"/>
  <c r="AY164" i="1"/>
  <c r="AY752" i="1"/>
  <c r="BE837" i="1"/>
  <c r="BE339" i="1"/>
  <c r="BE109" i="1"/>
  <c r="BE169" i="1"/>
  <c r="AY307" i="1"/>
  <c r="AY499" i="1"/>
  <c r="AY477" i="1"/>
  <c r="AY267" i="1"/>
  <c r="AY83" i="1"/>
  <c r="BE83" i="1"/>
  <c r="BE398" i="1"/>
  <c r="BE75" i="1"/>
  <c r="AY381" i="1"/>
  <c r="AY262" i="1"/>
  <c r="AY302" i="1"/>
  <c r="BE614" i="1"/>
  <c r="BE694" i="1"/>
  <c r="AY556" i="1"/>
  <c r="AY221" i="1"/>
  <c r="BE430" i="1"/>
  <c r="BE369" i="1"/>
  <c r="BE232" i="1"/>
  <c r="BE409" i="1"/>
  <c r="BE101" i="1"/>
  <c r="BE89" i="1"/>
  <c r="AY474" i="1"/>
  <c r="BE429" i="1"/>
  <c r="AY277" i="1"/>
  <c r="BE221" i="1"/>
  <c r="AY389" i="1"/>
  <c r="BE422" i="1"/>
  <c r="AY207" i="1"/>
  <c r="BE143" i="1"/>
  <c r="AY369" i="1"/>
  <c r="AY101" i="1"/>
  <c r="AY322" i="1"/>
  <c r="AY89" i="1"/>
  <c r="AY230" i="1"/>
  <c r="AY429" i="1"/>
  <c r="AY251" i="1"/>
  <c r="BE177" i="1"/>
  <c r="BE403" i="1"/>
  <c r="BE785" i="1"/>
  <c r="BE593" i="1"/>
  <c r="BE557" i="1"/>
  <c r="BE389" i="1"/>
  <c r="AY422" i="1"/>
  <c r="AY239" i="1"/>
  <c r="AY406" i="1"/>
  <c r="AY232" i="1"/>
  <c r="AY409" i="1"/>
  <c r="BE322" i="1"/>
  <c r="AY279" i="1"/>
  <c r="BE474" i="1"/>
  <c r="AY338" i="1"/>
  <c r="AY442" i="1"/>
  <c r="AY425" i="1"/>
  <c r="AY177" i="1"/>
  <c r="AY439" i="1"/>
  <c r="BE439" i="1"/>
  <c r="BE277" i="1"/>
  <c r="BE768" i="1"/>
  <c r="BE746" i="1"/>
  <c r="AY315" i="1"/>
  <c r="AY308" i="1"/>
  <c r="BE308" i="1"/>
  <c r="BE231" i="1"/>
  <c r="AY146" i="1"/>
  <c r="AY109" i="1"/>
  <c r="BE213" i="1"/>
  <c r="AY398" i="1"/>
  <c r="AY75" i="1"/>
  <c r="AY417" i="1"/>
  <c r="AY140" i="1"/>
  <c r="BE140" i="1"/>
  <c r="AS240" i="1"/>
  <c r="AY365" i="1"/>
  <c r="BE365" i="1"/>
  <c r="AY148" i="1"/>
  <c r="BE550" i="1"/>
  <c r="AY104" i="1"/>
  <c r="AY410" i="1"/>
  <c r="BE393" i="1"/>
  <c r="AY461" i="1"/>
  <c r="BE381" i="1"/>
  <c r="AY240" i="1"/>
  <c r="BE262" i="1"/>
  <c r="AY715" i="1"/>
  <c r="AY779" i="1"/>
  <c r="AY231" i="1"/>
  <c r="AY371" i="1"/>
  <c r="AY339" i="1"/>
  <c r="AY454" i="1"/>
  <c r="AY346" i="1"/>
  <c r="BE609" i="1"/>
  <c r="AY771" i="1"/>
  <c r="AY746" i="1"/>
  <c r="BE371" i="1"/>
  <c r="BE454" i="1"/>
  <c r="BE461" i="1"/>
  <c r="BE190" i="1"/>
  <c r="AY242" i="1"/>
  <c r="BE148" i="1"/>
  <c r="X101" i="5"/>
  <c r="Q146" i="5"/>
  <c r="X94" i="5"/>
  <c r="Q68" i="5"/>
  <c r="Q75" i="5"/>
  <c r="Q76" i="5"/>
  <c r="Q155" i="5"/>
  <c r="X69" i="5"/>
  <c r="Q173" i="5"/>
  <c r="Q80" i="5"/>
  <c r="AY719" i="1"/>
  <c r="BE734" i="1"/>
  <c r="BE650" i="1"/>
  <c r="AY482" i="1"/>
  <c r="BE441" i="1"/>
  <c r="AY333" i="1"/>
  <c r="X157" i="5"/>
  <c r="Q77" i="5"/>
  <c r="Q189" i="5"/>
  <c r="Q34" i="5"/>
  <c r="Q23" i="5"/>
  <c r="Q48" i="5"/>
  <c r="Q66" i="5"/>
  <c r="X161" i="5"/>
  <c r="X67" i="5"/>
  <c r="X57" i="5"/>
  <c r="BE738" i="1"/>
  <c r="AY609" i="1"/>
  <c r="BE825" i="1"/>
  <c r="BE578" i="1"/>
  <c r="AY786" i="1"/>
  <c r="AY663" i="1"/>
  <c r="BE542" i="1"/>
  <c r="AY245" i="1"/>
  <c r="BE162" i="1"/>
  <c r="AY441" i="1"/>
  <c r="BE167" i="1"/>
  <c r="AY326" i="1"/>
  <c r="AY413" i="1"/>
  <c r="BE413" i="1"/>
  <c r="X46" i="5"/>
  <c r="X129" i="5"/>
  <c r="X162" i="5"/>
  <c r="X10" i="5"/>
  <c r="Q58" i="5"/>
  <c r="AY765" i="1"/>
  <c r="BE618" i="1"/>
  <c r="BE719" i="1"/>
  <c r="AY920" i="1"/>
  <c r="AY865" i="1"/>
  <c r="AY804" i="1"/>
  <c r="BE786" i="1"/>
  <c r="AY507" i="1"/>
  <c r="AY427" i="1"/>
  <c r="BE383" i="1"/>
  <c r="BE323" i="1"/>
  <c r="AY162" i="1"/>
  <c r="BE482" i="1"/>
  <c r="AY373" i="1"/>
  <c r="AY785" i="1"/>
  <c r="BE397" i="1"/>
  <c r="BE410" i="1"/>
  <c r="AY280" i="1"/>
  <c r="BE146" i="1"/>
  <c r="AY393" i="1"/>
  <c r="BE401" i="1"/>
  <c r="BE170" i="1"/>
  <c r="BE183" i="1"/>
  <c r="BE267" i="1"/>
  <c r="BE67" i="1"/>
  <c r="BE242" i="1"/>
  <c r="BE602" i="1"/>
  <c r="BE881" i="1"/>
  <c r="AY675" i="1"/>
  <c r="AY763" i="1"/>
  <c r="AY917" i="1"/>
  <c r="AY573" i="1"/>
  <c r="BE869" i="1"/>
  <c r="BE749" i="1"/>
  <c r="AY818" i="1"/>
  <c r="AY852" i="1"/>
  <c r="AY611" i="1"/>
  <c r="AY375" i="1"/>
  <c r="BE104" i="1"/>
  <c r="AY397" i="1"/>
  <c r="AY153" i="1"/>
  <c r="BE153" i="1"/>
  <c r="BE427" i="1"/>
  <c r="BE465" i="1"/>
  <c r="AY383" i="1"/>
  <c r="AY174" i="1"/>
  <c r="BE493" i="1"/>
  <c r="BE462" i="1"/>
  <c r="BE478" i="1"/>
  <c r="AY156" i="1"/>
  <c r="AY466" i="1"/>
  <c r="BE373" i="1"/>
  <c r="BE326" i="1"/>
  <c r="AY401" i="1"/>
  <c r="AY60" i="1"/>
  <c r="AY469" i="1"/>
  <c r="AY190" i="1"/>
  <c r="AY284" i="1"/>
  <c r="BE284" i="1"/>
  <c r="AY11" i="1"/>
  <c r="BE861" i="1"/>
  <c r="AY843" i="1"/>
  <c r="BE917" i="1"/>
  <c r="BE667" i="1"/>
  <c r="BE611" i="1"/>
  <c r="BE375" i="1"/>
  <c r="BE245" i="1"/>
  <c r="BE345" i="1"/>
  <c r="AY478" i="1"/>
  <c r="BE156" i="1"/>
  <c r="BE469" i="1"/>
  <c r="AY67" i="1"/>
  <c r="AY665" i="1"/>
  <c r="AY762" i="1"/>
  <c r="BE670" i="1"/>
  <c r="BE654" i="1"/>
  <c r="BE821" i="1"/>
  <c r="AY718" i="1"/>
  <c r="AY824" i="1"/>
  <c r="AY874" i="1"/>
  <c r="BE901" i="1"/>
  <c r="BE702" i="1"/>
  <c r="AY544" i="1"/>
  <c r="AY912" i="1"/>
  <c r="BE525" i="1"/>
  <c r="AY539" i="1"/>
  <c r="AY270" i="1"/>
  <c r="AY465" i="1"/>
  <c r="BE174" i="1"/>
  <c r="AY493" i="1"/>
  <c r="AY345" i="1"/>
  <c r="AY462" i="1"/>
  <c r="AY323" i="1"/>
  <c r="BE346" i="1"/>
  <c r="BE280" i="1"/>
  <c r="AY268" i="1"/>
  <c r="BE268" i="1"/>
  <c r="BE466" i="1"/>
  <c r="AY170" i="1"/>
  <c r="BE60" i="1"/>
  <c r="AY183" i="1"/>
  <c r="AY82" i="1"/>
  <c r="BE384" i="1"/>
  <c r="BE417" i="1"/>
  <c r="AS671" i="1"/>
  <c r="AY591" i="1"/>
  <c r="BE682" i="1"/>
  <c r="AY885" i="1"/>
  <c r="AM672" i="1"/>
  <c r="AT672" i="1" s="1"/>
  <c r="AM671" i="1"/>
  <c r="AT671" i="1" s="1"/>
  <c r="BE269" i="1"/>
  <c r="AY191" i="1"/>
  <c r="BE377" i="1"/>
  <c r="AY324" i="1"/>
  <c r="BE324" i="1"/>
  <c r="AY263" i="1"/>
  <c r="BE263" i="1"/>
  <c r="AY213" i="1"/>
  <c r="AY167" i="1"/>
  <c r="BE333" i="1"/>
  <c r="AY384" i="1"/>
  <c r="AY376" i="1"/>
  <c r="AS672" i="1"/>
  <c r="BE672" i="1"/>
  <c r="BF672" i="1"/>
  <c r="AY672" i="1"/>
  <c r="AY671" i="1"/>
  <c r="AY867" i="1"/>
  <c r="AY88" i="1"/>
  <c r="BE88" i="1"/>
  <c r="BE253" i="1"/>
  <c r="AY269" i="1"/>
  <c r="BE191" i="1"/>
  <c r="AY158" i="1"/>
  <c r="BE374" i="1"/>
  <c r="BE235" i="1"/>
  <c r="BE697" i="1"/>
  <c r="AY151" i="1"/>
  <c r="BE116" i="1"/>
  <c r="AY374" i="1"/>
  <c r="BE82" i="1"/>
  <c r="AY235" i="1"/>
  <c r="BE376" i="1"/>
  <c r="BE671" i="1"/>
  <c r="AS166" i="1"/>
  <c r="BE166" i="1"/>
  <c r="AY166" i="1"/>
  <c r="AS168" i="1"/>
  <c r="AY168" i="1"/>
  <c r="BE168" i="1"/>
  <c r="AY814" i="1"/>
  <c r="BE853" i="1"/>
  <c r="AM166" i="1"/>
  <c r="AT166" i="1" s="1"/>
  <c r="AM171" i="1"/>
  <c r="AT171" i="1" s="1"/>
  <c r="AM168" i="1"/>
  <c r="AT168" i="1" s="1"/>
  <c r="AM164" i="1"/>
  <c r="AM172" i="1"/>
  <c r="AT172" i="1" s="1"/>
  <c r="AM165" i="1"/>
  <c r="AT165" i="1" s="1"/>
  <c r="AM174" i="1"/>
  <c r="AM170" i="1"/>
  <c r="AM167" i="1"/>
  <c r="AM169" i="1"/>
  <c r="AY253" i="1"/>
  <c r="BE494" i="1"/>
  <c r="AY494" i="1"/>
  <c r="BE181" i="1"/>
  <c r="AY318" i="1"/>
  <c r="BE446" i="1"/>
  <c r="AY265" i="1"/>
  <c r="BE445" i="1"/>
  <c r="AY289" i="1"/>
  <c r="AY498" i="1"/>
  <c r="AY288" i="1"/>
  <c r="AY122" i="1"/>
  <c r="AY391" i="1"/>
  <c r="BE391" i="1"/>
  <c r="BE425" i="1"/>
  <c r="BE291" i="1"/>
  <c r="BE139" i="1"/>
  <c r="BE314" i="1"/>
  <c r="AS171" i="1"/>
  <c r="BE171" i="1"/>
  <c r="AY171" i="1"/>
  <c r="AS5" i="1"/>
  <c r="AY5" i="1" s="1"/>
  <c r="BE5" i="1" s="1"/>
  <c r="AY840" i="1"/>
  <c r="AY714" i="1"/>
  <c r="BE414" i="1"/>
  <c r="AY143" i="1"/>
  <c r="BE449" i="1"/>
  <c r="AY377" i="1"/>
  <c r="AY181" i="1"/>
  <c r="BE318" i="1"/>
  <c r="AY457" i="1"/>
  <c r="BE158" i="1"/>
  <c r="BE128" i="1"/>
  <c r="BE355" i="1"/>
  <c r="BE287" i="1"/>
  <c r="BE428" i="1"/>
  <c r="BE288" i="1"/>
  <c r="AY111" i="1"/>
  <c r="AS165" i="1"/>
  <c r="BE165" i="1"/>
  <c r="AY165" i="1"/>
  <c r="AY10" i="1"/>
  <c r="BE10" i="1"/>
  <c r="BE761" i="1"/>
  <c r="BE111" i="1"/>
  <c r="BE518" i="1"/>
  <c r="AY834" i="1"/>
  <c r="AY922" i="1"/>
  <c r="AY652" i="1"/>
  <c r="AY662" i="1"/>
  <c r="BE885" i="1"/>
  <c r="BE643" i="1"/>
  <c r="BE151" i="1"/>
  <c r="AY414" i="1"/>
  <c r="AY116" i="1"/>
  <c r="AY449" i="1"/>
  <c r="AY446" i="1"/>
  <c r="AY476" i="1"/>
  <c r="BE476" i="1"/>
  <c r="AY445" i="1"/>
  <c r="BE289" i="1"/>
  <c r="AY128" i="1"/>
  <c r="AY355" i="1"/>
  <c r="AY100" i="1"/>
  <c r="BE100" i="1"/>
  <c r="AY287" i="1"/>
  <c r="AY428" i="1"/>
  <c r="BE122" i="1"/>
  <c r="AY291" i="1"/>
  <c r="AY139" i="1"/>
  <c r="AY314" i="1"/>
  <c r="AS172" i="1"/>
  <c r="BE172" i="1"/>
  <c r="AY172" i="1"/>
  <c r="AS208" i="1"/>
  <c r="AS387" i="1"/>
  <c r="BE387" i="1"/>
  <c r="AY387" i="1"/>
  <c r="AS220" i="1"/>
  <c r="AY220" i="1"/>
  <c r="BE220" i="1"/>
  <c r="AS243" i="1"/>
  <c r="AY243" i="1"/>
  <c r="BE243" i="1"/>
  <c r="AS50" i="1"/>
  <c r="BE50" i="1"/>
  <c r="AY50" i="1"/>
  <c r="AS299" i="1"/>
  <c r="BE299" i="1"/>
  <c r="AY299" i="1"/>
  <c r="AS40" i="1"/>
  <c r="AY40" i="1"/>
  <c r="BE40" i="1"/>
  <c r="AS17" i="1"/>
  <c r="AY17" i="1"/>
  <c r="BE17" i="1"/>
  <c r="AS81" i="1"/>
  <c r="BE81" i="1"/>
  <c r="AY81" i="1"/>
  <c r="AS366" i="1"/>
  <c r="AY366" i="1"/>
  <c r="BE366" i="1"/>
  <c r="AS38" i="1"/>
  <c r="AY38" i="1"/>
  <c r="BE38" i="1"/>
  <c r="AS367" i="1"/>
  <c r="BE367" i="1"/>
  <c r="AY367" i="1"/>
  <c r="AS118" i="1"/>
  <c r="BE118" i="1"/>
  <c r="AY118" i="1"/>
  <c r="AS77" i="1"/>
  <c r="AY77" i="1"/>
  <c r="BE77" i="1"/>
  <c r="AS42" i="1"/>
  <c r="BE42" i="1"/>
  <c r="AY42" i="1"/>
  <c r="AS202" i="1"/>
  <c r="AY202" i="1"/>
  <c r="BE202" i="1"/>
  <c r="AS37" i="1"/>
  <c r="BE37" i="1"/>
  <c r="AY37" i="1"/>
  <c r="AS74" i="1"/>
  <c r="BE74" i="1"/>
  <c r="AY74" i="1"/>
  <c r="AS203" i="1"/>
  <c r="BE203" i="1"/>
  <c r="AY203" i="1"/>
  <c r="AS35" i="1"/>
  <c r="AY35" i="1"/>
  <c r="BE35" i="1"/>
  <c r="AS25" i="1"/>
  <c r="BE25" i="1"/>
  <c r="AY25" i="1"/>
  <c r="AS97" i="1"/>
  <c r="AY97" i="1"/>
  <c r="BE97" i="1"/>
  <c r="AS73" i="1"/>
  <c r="BE73" i="1"/>
  <c r="AY73" i="1"/>
  <c r="AS126" i="1"/>
  <c r="BE126" i="1"/>
  <c r="AY126" i="1"/>
  <c r="AS199" i="1"/>
  <c r="AY199" i="1"/>
  <c r="BE199" i="1"/>
  <c r="AS216" i="1"/>
  <c r="BE216" i="1"/>
  <c r="AY216" i="1"/>
  <c r="AS238" i="1"/>
  <c r="AY238" i="1"/>
  <c r="BE238" i="1"/>
  <c r="AS303" i="1"/>
  <c r="BE303" i="1"/>
  <c r="AY303" i="1"/>
  <c r="AS310" i="1"/>
  <c r="BE310" i="1"/>
  <c r="AY310" i="1"/>
  <c r="AS424" i="1"/>
  <c r="AY424" i="1"/>
  <c r="BE424" i="1"/>
  <c r="AS434" i="1"/>
  <c r="AY434" i="1"/>
  <c r="BE434" i="1"/>
  <c r="AS204" i="1"/>
  <c r="BE204" i="1"/>
  <c r="AY204" i="1"/>
  <c r="AS24" i="1"/>
  <c r="BE24" i="1"/>
  <c r="AY24" i="1"/>
  <c r="AS58" i="1"/>
  <c r="BE58" i="1"/>
  <c r="AY58" i="1"/>
  <c r="AS20" i="1"/>
  <c r="AY20" i="1"/>
  <c r="BE20" i="1"/>
  <c r="AS163" i="1"/>
  <c r="AY163" i="1"/>
  <c r="BE163" i="1"/>
  <c r="AS210" i="1"/>
  <c r="AY210" i="1"/>
  <c r="BE210" i="1"/>
  <c r="AS23" i="1"/>
  <c r="AY23" i="1"/>
  <c r="BE23" i="1"/>
  <c r="AS282" i="1"/>
  <c r="BE282" i="1"/>
  <c r="AY282" i="1"/>
  <c r="AS180" i="1"/>
  <c r="AY180" i="1"/>
  <c r="BE180" i="1"/>
  <c r="AS59" i="1"/>
  <c r="AY59" i="1"/>
  <c r="BE59" i="1"/>
  <c r="AS301" i="1"/>
  <c r="BE301" i="1"/>
  <c r="AY301" i="1"/>
  <c r="AS351" i="1"/>
  <c r="BE351" i="1"/>
  <c r="AY351" i="1"/>
  <c r="AS19" i="1"/>
  <c r="BE19" i="1"/>
  <c r="AY19" i="1"/>
  <c r="AS187" i="1"/>
  <c r="AY187" i="1"/>
  <c r="BE187" i="1"/>
  <c r="AS225" i="1"/>
  <c r="BE225" i="1"/>
  <c r="AY225" i="1"/>
  <c r="AS244" i="1"/>
  <c r="BE244" i="1"/>
  <c r="AY244" i="1"/>
  <c r="AS480" i="1"/>
  <c r="BE480" i="1"/>
  <c r="AY480" i="1"/>
  <c r="AS196" i="1"/>
  <c r="BE196" i="1"/>
  <c r="AY196" i="1"/>
  <c r="AS173" i="1"/>
  <c r="BE173" i="1"/>
  <c r="AY173" i="1"/>
  <c r="AS451" i="1"/>
  <c r="BE451" i="1"/>
  <c r="AY451" i="1"/>
  <c r="AS32" i="1"/>
  <c r="AY32" i="1"/>
  <c r="BE32" i="1"/>
  <c r="AY857" i="1"/>
  <c r="BE772" i="1"/>
  <c r="AY546" i="1"/>
  <c r="AY875" i="1"/>
  <c r="BE574" i="1"/>
  <c r="AY656" i="1"/>
  <c r="BE656" i="1"/>
  <c r="BE597" i="1"/>
  <c r="BE549" i="1"/>
  <c r="AY641" i="1"/>
  <c r="AY668" i="1"/>
  <c r="AY774" i="1"/>
  <c r="BE927" i="1"/>
  <c r="AY711" i="1"/>
  <c r="BE781" i="1"/>
  <c r="BE603" i="1"/>
  <c r="BE750" i="1"/>
  <c r="BE808" i="1"/>
  <c r="AY826" i="1"/>
  <c r="AY810" i="1"/>
  <c r="BE583" i="1"/>
  <c r="AY807" i="1"/>
  <c r="AY764" i="1"/>
  <c r="BE677" i="1"/>
  <c r="BE925" i="1"/>
  <c r="BE829" i="1"/>
  <c r="AY743" i="1"/>
  <c r="AY564" i="1"/>
  <c r="BE832" i="1"/>
  <c r="AY832" i="1"/>
  <c r="AY888" i="1"/>
  <c r="BE784" i="1"/>
  <c r="AY208" i="1"/>
  <c r="BE208" i="1"/>
  <c r="BE378" i="1"/>
  <c r="AY495" i="1"/>
  <c r="BE354" i="1"/>
  <c r="BE488" i="1"/>
  <c r="BE159" i="1"/>
  <c r="BE274" i="1"/>
  <c r="BE665" i="1"/>
  <c r="AY602" i="1"/>
  <c r="BE599" i="1"/>
  <c r="AY670" i="1"/>
  <c r="AY636" i="1"/>
  <c r="BE576" i="1"/>
  <c r="AY860" i="1"/>
  <c r="AY821" i="1"/>
  <c r="AY658" i="1"/>
  <c r="AY550" i="1"/>
  <c r="AY638" i="1"/>
  <c r="AY831" i="1"/>
  <c r="BE545" i="1"/>
  <c r="BE752" i="1"/>
  <c r="BE763" i="1"/>
  <c r="AY578" i="1"/>
  <c r="BE631" i="1"/>
  <c r="AY853" i="1"/>
  <c r="AY568" i="1"/>
  <c r="AY869" i="1"/>
  <c r="BE854" i="1"/>
  <c r="AY847" i="1"/>
  <c r="AY702" i="1"/>
  <c r="BE544" i="1"/>
  <c r="BE608" i="1"/>
  <c r="AY512" i="1"/>
  <c r="AY525" i="1"/>
  <c r="BE560" i="1"/>
  <c r="AY555" i="1"/>
  <c r="BE664" i="1"/>
  <c r="AY704" i="1"/>
  <c r="BE688" i="1"/>
  <c r="AY650" i="1"/>
  <c r="BE744" i="1"/>
  <c r="BE642" i="1"/>
  <c r="AY727" i="1"/>
  <c r="AY651" i="1"/>
  <c r="AY660" i="1"/>
  <c r="BE509" i="1"/>
  <c r="BE916" i="1"/>
  <c r="AY617" i="1"/>
  <c r="BE617" i="1"/>
  <c r="AY501" i="1"/>
  <c r="BE669" i="1"/>
  <c r="AY577" i="1"/>
  <c r="BE577" i="1"/>
  <c r="BE762" i="1"/>
  <c r="BE856" i="1"/>
  <c r="AY782" i="1"/>
  <c r="BE699" i="1"/>
  <c r="AY911" i="1"/>
  <c r="BE616" i="1"/>
  <c r="BE659" i="1"/>
  <c r="AY793" i="1"/>
  <c r="AY799" i="1"/>
  <c r="BE526" i="1"/>
  <c r="AY842" i="1"/>
  <c r="BE747" i="1"/>
  <c r="AY532" i="1"/>
  <c r="AY796" i="1"/>
  <c r="BE796" i="1"/>
  <c r="AY503" i="1"/>
  <c r="BE619" i="1"/>
  <c r="AY508" i="1"/>
  <c r="AY776" i="1"/>
  <c r="BE639" i="1"/>
  <c r="BE567" i="1"/>
  <c r="AY707" i="1"/>
  <c r="BE864" i="1"/>
  <c r="BE693" i="1"/>
  <c r="BE887" i="1"/>
  <c r="AY654" i="1"/>
  <c r="BE689" i="1"/>
  <c r="AY737" i="1"/>
  <c r="BE806" i="1"/>
  <c r="AY633" i="1"/>
  <c r="BE715" i="1"/>
  <c r="AS256" i="1"/>
  <c r="BE256" i="1"/>
  <c r="AY256" i="1"/>
  <c r="BE843" i="1"/>
  <c r="AY757" i="1"/>
  <c r="BE675" i="1"/>
  <c r="BE591" i="1"/>
  <c r="AY570" i="1"/>
  <c r="AY687" i="1"/>
  <c r="AY901" i="1"/>
  <c r="AY775" i="1"/>
  <c r="AY551" i="1"/>
  <c r="AY588" i="1"/>
  <c r="AY749" i="1"/>
  <c r="AY791" i="1"/>
  <c r="BE867" i="1"/>
  <c r="AY729" i="1"/>
  <c r="AY777" i="1"/>
  <c r="AY745" i="1"/>
  <c r="AY688" i="1"/>
  <c r="AY741" i="1"/>
  <c r="BE537" i="1"/>
  <c r="BE835" i="1"/>
  <c r="AY594" i="1"/>
  <c r="AY809" i="1"/>
  <c r="AY505" i="1"/>
  <c r="AY623" i="1"/>
  <c r="BE623" i="1"/>
  <c r="BE596" i="1"/>
  <c r="BE632" i="1"/>
  <c r="BE695" i="1"/>
  <c r="AY873" i="1"/>
  <c r="BE873" i="1"/>
  <c r="AY517" i="1"/>
  <c r="AY684" i="1"/>
  <c r="BE621" i="1"/>
  <c r="AY626" i="1"/>
  <c r="AY903" i="1"/>
  <c r="BE819" i="1"/>
  <c r="AY536" i="1"/>
  <c r="BE536" i="1"/>
  <c r="AY797" i="1"/>
  <c r="BE754" i="1"/>
  <c r="BE872" i="1"/>
  <c r="BE850" i="1"/>
  <c r="AY890" i="1"/>
  <c r="BE759" i="1"/>
  <c r="BE898" i="1"/>
  <c r="AY748" i="1"/>
  <c r="AY580" i="1"/>
  <c r="AY866" i="1"/>
  <c r="AY923" i="1"/>
  <c r="BE801" i="1"/>
  <c r="AY562" i="1"/>
  <c r="BE720" i="1"/>
  <c r="AY395" i="1"/>
  <c r="AY356" i="1"/>
  <c r="BE356" i="1"/>
  <c r="BE124" i="1"/>
  <c r="AY483" i="1"/>
  <c r="BE154" i="1"/>
  <c r="BE215" i="1"/>
  <c r="BE357" i="1"/>
  <c r="AY325" i="1"/>
  <c r="BE353" i="1"/>
  <c r="BE436" i="1"/>
  <c r="BE431" i="1"/>
  <c r="BE78" i="1"/>
  <c r="AY293" i="1"/>
  <c r="AY412" i="1"/>
  <c r="AY317" i="1"/>
  <c r="AY415" i="1"/>
  <c r="AY372" i="1"/>
  <c r="AY404" i="1"/>
  <c r="BE361" i="1"/>
  <c r="BE388" i="1"/>
  <c r="AY472" i="1"/>
  <c r="BE452" i="1"/>
  <c r="BE236" i="1"/>
  <c r="AY364" i="1"/>
  <c r="BE364" i="1"/>
  <c r="BE471" i="1"/>
  <c r="AY296" i="1"/>
  <c r="BE296" i="1"/>
  <c r="AY407" i="1"/>
  <c r="AY145" i="1"/>
  <c r="BE145" i="1"/>
  <c r="AY516" i="1"/>
  <c r="AY805" i="1"/>
  <c r="BE840" i="1"/>
  <c r="AY830" i="1"/>
  <c r="BE658" i="1"/>
  <c r="BE737" i="1"/>
  <c r="AY902" i="1"/>
  <c r="BE570" i="1"/>
  <c r="BE551" i="1"/>
  <c r="AY692" i="1"/>
  <c r="AY918" i="1"/>
  <c r="BE622" i="1"/>
  <c r="AY736" i="1"/>
  <c r="AY844" i="1"/>
  <c r="BE703" i="1"/>
  <c r="BE913" i="1"/>
  <c r="AY716" i="1"/>
  <c r="BE634" i="1"/>
  <c r="BE849" i="1"/>
  <c r="BE558" i="1"/>
  <c r="BE721" i="1"/>
  <c r="BE871" i="1"/>
  <c r="AY531" i="1"/>
  <c r="BE600" i="1"/>
  <c r="BE705" i="1"/>
  <c r="AY730" i="1"/>
  <c r="AY629" i="1"/>
  <c r="BE836" i="1"/>
  <c r="AY836" i="1"/>
  <c r="BE691" i="1"/>
  <c r="BE789" i="1"/>
  <c r="BE527" i="1"/>
  <c r="BE701" i="1"/>
  <c r="AY769" i="1"/>
  <c r="BE817" i="1"/>
  <c r="AY627" i="1"/>
  <c r="AY828" i="1"/>
  <c r="BE581" i="1"/>
  <c r="AY522" i="1"/>
  <c r="AY798" i="1"/>
  <c r="AY822" i="1"/>
  <c r="AY783" i="1"/>
  <c r="BE783" i="1"/>
  <c r="AY553" i="1"/>
  <c r="BE813" i="1"/>
  <c r="BE572" i="1"/>
  <c r="BE767" i="1"/>
  <c r="BE653" i="1"/>
  <c r="BE646" i="1"/>
  <c r="BE535" i="1"/>
  <c r="AY70" i="1"/>
  <c r="AY496" i="1"/>
  <c r="AY62" i="1"/>
  <c r="BE649" i="1"/>
  <c r="AS395" i="1"/>
  <c r="AS31" i="1"/>
  <c r="BE31" i="1"/>
  <c r="AY31" i="1"/>
  <c r="AS281" i="1"/>
  <c r="AY281" i="1"/>
  <c r="BE281" i="1"/>
  <c r="AS272" i="1"/>
  <c r="BE272" i="1"/>
  <c r="AY272" i="1"/>
  <c r="AS336" i="1"/>
  <c r="BE336" i="1"/>
  <c r="AY336" i="1"/>
  <c r="AS458" i="1"/>
  <c r="AY458" i="1"/>
  <c r="BE458" i="1"/>
  <c r="AS26" i="1"/>
  <c r="BE26" i="1"/>
  <c r="AY26" i="1"/>
  <c r="AS49" i="1"/>
  <c r="BE49" i="1"/>
  <c r="AY49" i="1"/>
  <c r="AS84" i="1"/>
  <c r="BE84" i="1"/>
  <c r="AY84" i="1"/>
  <c r="AS402" i="1"/>
  <c r="AY402" i="1"/>
  <c r="BE402" i="1"/>
  <c r="AS260" i="1"/>
  <c r="AY260" i="1"/>
  <c r="BE260" i="1"/>
  <c r="AS295" i="1"/>
  <c r="BE295" i="1"/>
  <c r="AY295" i="1"/>
  <c r="AS252" i="1"/>
  <c r="BE252" i="1"/>
  <c r="AY252" i="1"/>
  <c r="AS36" i="1"/>
  <c r="AY36" i="1"/>
  <c r="BE36" i="1"/>
  <c r="AS41" i="1"/>
  <c r="BE41" i="1"/>
  <c r="AY41" i="1"/>
  <c r="AS312" i="1"/>
  <c r="AY312" i="1"/>
  <c r="BE312" i="1"/>
  <c r="AS34" i="1"/>
  <c r="BE34" i="1"/>
  <c r="AY34" i="1"/>
  <c r="AS86" i="1"/>
  <c r="BE86" i="1"/>
  <c r="AY86" i="1"/>
  <c r="AS304" i="1"/>
  <c r="BE304" i="1"/>
  <c r="AY304" i="1"/>
  <c r="AS27" i="1"/>
  <c r="BE27" i="1"/>
  <c r="AY27" i="1"/>
  <c r="AS48" i="1"/>
  <c r="AY48" i="1"/>
  <c r="BE48" i="1"/>
  <c r="AS76" i="1"/>
  <c r="BE76" i="1"/>
  <c r="AY76" i="1"/>
  <c r="AS98" i="1"/>
  <c r="AY98" i="1"/>
  <c r="BE98" i="1"/>
  <c r="AS138" i="1"/>
  <c r="AY138" i="1"/>
  <c r="BE138" i="1"/>
  <c r="AS228" i="1"/>
  <c r="BE228" i="1"/>
  <c r="AY228" i="1"/>
  <c r="AS249" i="1"/>
  <c r="AY249" i="1"/>
  <c r="BE249" i="1"/>
  <c r="AS320" i="1"/>
  <c r="BE320" i="1"/>
  <c r="AY320" i="1"/>
  <c r="AS319" i="1"/>
  <c r="BE319" i="1"/>
  <c r="AY319" i="1"/>
  <c r="AS334" i="1"/>
  <c r="BE334" i="1"/>
  <c r="AY334" i="1"/>
  <c r="AS432" i="1"/>
  <c r="AY432" i="1"/>
  <c r="BE432" i="1"/>
  <c r="AS394" i="1"/>
  <c r="AY394" i="1"/>
  <c r="BE394" i="1"/>
  <c r="AS28" i="1"/>
  <c r="AY28" i="1"/>
  <c r="BE28" i="1"/>
  <c r="AS197" i="1"/>
  <c r="BE197" i="1"/>
  <c r="AY197" i="1"/>
  <c r="AS44" i="1"/>
  <c r="BE44" i="1"/>
  <c r="AY44" i="1"/>
  <c r="AS57" i="1"/>
  <c r="AY57" i="1"/>
  <c r="BE57" i="1"/>
  <c r="AS53" i="1"/>
  <c r="BE53" i="1"/>
  <c r="AY53" i="1"/>
  <c r="AS209" i="1"/>
  <c r="AY209" i="1"/>
  <c r="BE209" i="1"/>
  <c r="AS408" i="1"/>
  <c r="BE408" i="1"/>
  <c r="AY408" i="1"/>
  <c r="AS130" i="1"/>
  <c r="AY130" i="1"/>
  <c r="BE130" i="1"/>
  <c r="AS205" i="1"/>
  <c r="BE205" i="1"/>
  <c r="AY205" i="1"/>
  <c r="AS257" i="1"/>
  <c r="BE257" i="1"/>
  <c r="AY257" i="1"/>
  <c r="AS127" i="1"/>
  <c r="BE127" i="1"/>
  <c r="AY127" i="1"/>
  <c r="AS328" i="1"/>
  <c r="BE328" i="1"/>
  <c r="AY328" i="1"/>
  <c r="AS248" i="1"/>
  <c r="BE248" i="1"/>
  <c r="AY248" i="1"/>
  <c r="AS65" i="1"/>
  <c r="AY65" i="1"/>
  <c r="BE65" i="1"/>
  <c r="AS150" i="1"/>
  <c r="AY150" i="1"/>
  <c r="BE150" i="1"/>
  <c r="AS344" i="1"/>
  <c r="AY344" i="1"/>
  <c r="BE344" i="1"/>
  <c r="AS300" i="1"/>
  <c r="BE300" i="1"/>
  <c r="AY300" i="1"/>
  <c r="AS450" i="1"/>
  <c r="AY450" i="1"/>
  <c r="BE450" i="1"/>
  <c r="AS247" i="1"/>
  <c r="BE247" i="1"/>
  <c r="AY247" i="1"/>
  <c r="AS271" i="1"/>
  <c r="BE271" i="1"/>
  <c r="AY271" i="1"/>
  <c r="AS107" i="1"/>
  <c r="AY107" i="1"/>
  <c r="BE107" i="1"/>
  <c r="BE857" i="1"/>
  <c r="AY648" i="1"/>
  <c r="BE756" i="1"/>
  <c r="AY582" i="1"/>
  <c r="BE696" i="1"/>
  <c r="BE641" i="1"/>
  <c r="BE921" i="1"/>
  <c r="BE774" i="1"/>
  <c r="AY927" i="1"/>
  <c r="AY666" i="1"/>
  <c r="AY781" i="1"/>
  <c r="AY585" i="1"/>
  <c r="AY750" i="1"/>
  <c r="AY678" i="1"/>
  <c r="BE795" i="1"/>
  <c r="BE792" i="1"/>
  <c r="BE520" i="1"/>
  <c r="AY583" i="1"/>
  <c r="BE807" i="1"/>
  <c r="BE530" i="1"/>
  <c r="AY845" i="1"/>
  <c r="AY731" i="1"/>
  <c r="AY677" i="1"/>
  <c r="BE610" i="1"/>
  <c r="AY680" i="1"/>
  <c r="AY685" i="1"/>
  <c r="BE502" i="1"/>
  <c r="AY784" i="1"/>
  <c r="BE286" i="1"/>
  <c r="BE495" i="1"/>
  <c r="AY354" i="1"/>
  <c r="AY119" i="1"/>
  <c r="BE455" i="1"/>
  <c r="BE511" i="1"/>
  <c r="AY514" i="1"/>
  <c r="AY618" i="1"/>
  <c r="AY576" i="1"/>
  <c r="AY734" i="1"/>
  <c r="BE902" i="1"/>
  <c r="BE604" i="1"/>
  <c r="BE874" i="1"/>
  <c r="BE733" i="1"/>
  <c r="BE612" i="1"/>
  <c r="BE573" i="1"/>
  <c r="AY891" i="1"/>
  <c r="BE922" i="1"/>
  <c r="BE803" i="1"/>
  <c r="AY710" i="1"/>
  <c r="BE679" i="1"/>
  <c r="BE652" i="1"/>
  <c r="AY742" i="1"/>
  <c r="BE575" i="1"/>
  <c r="AY643" i="1"/>
  <c r="BE729" i="1"/>
  <c r="AY542" i="1"/>
  <c r="BE500" i="1"/>
  <c r="BE707" i="1"/>
  <c r="BE529" i="1"/>
  <c r="BE590" i="1"/>
  <c r="AY584" i="1"/>
  <c r="AY862" i="1"/>
  <c r="AY620" i="1"/>
  <c r="BE620" i="1"/>
  <c r="BE637" i="1"/>
  <c r="AY635" i="1"/>
  <c r="BE635" i="1"/>
  <c r="BE782" i="1"/>
  <c r="BE827" i="1"/>
  <c r="AY855" i="1"/>
  <c r="AY910" i="1"/>
  <c r="AY659" i="1"/>
  <c r="BE793" i="1"/>
  <c r="BE799" i="1"/>
  <c r="AY526" i="1"/>
  <c r="AY751" i="1"/>
  <c r="BE751" i="1"/>
  <c r="AY571" i="1"/>
  <c r="BE909" i="1"/>
  <c r="BE532" i="1"/>
  <c r="BE524" i="1"/>
  <c r="AY882" i="1"/>
  <c r="BE519" i="1"/>
  <c r="BE508" i="1"/>
  <c r="AY567" i="1"/>
  <c r="AY724" i="1"/>
  <c r="AY908" i="1"/>
  <c r="BE311" i="1"/>
  <c r="AY887" i="1"/>
  <c r="AY657" i="1"/>
  <c r="BE892" i="1"/>
  <c r="AY565" i="1"/>
  <c r="BE831" i="1"/>
  <c r="AY825" i="1"/>
  <c r="AY683" i="1"/>
  <c r="AY631" i="1"/>
  <c r="BE915" i="1"/>
  <c r="BE891" i="1"/>
  <c r="AY540" i="1"/>
  <c r="BE521" i="1"/>
  <c r="AY605" i="1"/>
  <c r="BE613" i="1"/>
  <c r="AY859" i="1"/>
  <c r="AY624" i="1"/>
  <c r="BE879" i="1"/>
  <c r="AY560" i="1"/>
  <c r="BE555" i="1"/>
  <c r="AY816" i="1"/>
  <c r="AY744" i="1"/>
  <c r="BE698" i="1"/>
  <c r="BE740" i="1"/>
  <c r="BE505" i="1"/>
  <c r="BE868" i="1"/>
  <c r="AY868" i="1"/>
  <c r="AY632" i="1"/>
  <c r="AY510" i="1"/>
  <c r="BE601" i="1"/>
  <c r="AY695" i="1"/>
  <c r="AY592" i="1"/>
  <c r="BE592" i="1"/>
  <c r="BE903" i="1"/>
  <c r="AY778" i="1"/>
  <c r="BE722" i="1"/>
  <c r="BE820" i="1"/>
  <c r="AY820" i="1"/>
  <c r="BE906" i="1"/>
  <c r="AY739" i="1"/>
  <c r="AY861" i="1"/>
  <c r="AY566" i="1"/>
  <c r="BE790" i="1"/>
  <c r="AY552" i="1"/>
  <c r="BE615" i="1"/>
  <c r="BE780" i="1"/>
  <c r="AY720" i="1"/>
  <c r="AY161" i="1"/>
  <c r="AY313" i="1"/>
  <c r="AY113" i="1"/>
  <c r="BE113" i="1"/>
  <c r="BE87" i="1"/>
  <c r="BE487" i="1"/>
  <c r="BE483" i="1"/>
  <c r="AY215" i="1"/>
  <c r="BE12" i="1"/>
  <c r="AY261" i="1"/>
  <c r="BE261" i="1"/>
  <c r="AY353" i="1"/>
  <c r="AY436" i="1"/>
  <c r="AY78" i="1"/>
  <c r="BE293" i="1"/>
  <c r="AY459" i="1"/>
  <c r="AY396" i="1"/>
  <c r="BE317" i="1"/>
  <c r="BE448" i="1"/>
  <c r="AY392" i="1"/>
  <c r="AY479" i="1"/>
  <c r="AY129" i="1"/>
  <c r="AY388" i="1"/>
  <c r="BE472" i="1"/>
  <c r="AY236" i="1"/>
  <c r="AY471" i="1"/>
  <c r="AY275" i="1"/>
  <c r="BE407" i="1"/>
  <c r="BE214" i="1"/>
  <c r="AY321" i="1"/>
  <c r="BE321" i="1"/>
  <c r="BE897" i="1"/>
  <c r="BE788" i="1"/>
  <c r="BE758" i="1"/>
  <c r="BE771" i="1"/>
  <c r="BE779" i="1"/>
  <c r="AY613" i="1"/>
  <c r="BE742" i="1"/>
  <c r="AY575" i="1"/>
  <c r="AY700" i="1"/>
  <c r="BE914" i="1"/>
  <c r="AY802" i="1"/>
  <c r="BE538" i="1"/>
  <c r="AY858" i="1"/>
  <c r="AY534" i="1"/>
  <c r="BE736" i="1"/>
  <c r="AY513" i="1"/>
  <c r="BE844" i="1"/>
  <c r="AY800" i="1"/>
  <c r="AY703" i="1"/>
  <c r="BE716" i="1"/>
  <c r="AY625" i="1"/>
  <c r="BE563" i="1"/>
  <c r="BE595" i="1"/>
  <c r="BE661" i="1"/>
  <c r="BE907" i="1"/>
  <c r="BE531" i="1"/>
  <c r="BE730" i="1"/>
  <c r="BE878" i="1"/>
  <c r="AY527" i="1"/>
  <c r="BE770" i="1"/>
  <c r="BE769" i="1"/>
  <c r="BE895" i="1"/>
  <c r="AY581" i="1"/>
  <c r="BE522" i="1"/>
  <c r="BE676" i="1"/>
  <c r="BE822" i="1"/>
  <c r="BE735" i="1"/>
  <c r="AY559" i="1"/>
  <c r="AY646" i="1"/>
  <c r="AY535" i="1"/>
  <c r="AY773" i="1"/>
  <c r="AY309" i="1"/>
  <c r="AY463" i="1"/>
  <c r="AY423" i="1"/>
  <c r="AY440" i="1"/>
  <c r="BE516" i="1"/>
  <c r="AS435" i="1"/>
  <c r="AS419" i="1"/>
  <c r="AS66" i="1"/>
  <c r="AY66" i="1"/>
  <c r="BE66" i="1"/>
  <c r="AS178" i="1"/>
  <c r="AY178" i="1"/>
  <c r="BE178" i="1"/>
  <c r="AS379" i="1"/>
  <c r="AY379" i="1"/>
  <c r="BE379" i="1"/>
  <c r="AS343" i="1"/>
  <c r="BE343" i="1"/>
  <c r="AY343" i="1"/>
  <c r="AS45" i="1"/>
  <c r="AY45" i="1"/>
  <c r="BE45" i="1"/>
  <c r="AS22" i="1"/>
  <c r="BE22" i="1"/>
  <c r="AY22" i="1"/>
  <c r="AS227" i="1"/>
  <c r="AY227" i="1"/>
  <c r="BE227" i="1"/>
  <c r="AS188" i="1"/>
  <c r="BE188" i="1"/>
  <c r="AY188" i="1"/>
  <c r="AS250" i="1"/>
  <c r="BE250" i="1"/>
  <c r="AY250" i="1"/>
  <c r="AS90" i="1"/>
  <c r="BE90" i="1"/>
  <c r="AY90" i="1"/>
  <c r="AS13" i="1"/>
  <c r="BE13" i="1"/>
  <c r="AY13" i="1"/>
  <c r="AS211" i="1"/>
  <c r="AY211" i="1"/>
  <c r="BE211" i="1"/>
  <c r="AS352" i="1"/>
  <c r="AY352" i="1"/>
  <c r="BE352" i="1"/>
  <c r="AS72" i="1"/>
  <c r="BE72" i="1"/>
  <c r="AY72" i="1"/>
  <c r="AS61" i="1"/>
  <c r="BE61" i="1"/>
  <c r="AY61" i="1"/>
  <c r="AS71" i="1"/>
  <c r="BE71" i="1"/>
  <c r="AY71" i="1"/>
  <c r="AS52" i="1"/>
  <c r="BE52" i="1"/>
  <c r="AY52" i="1"/>
  <c r="AS39" i="1"/>
  <c r="BE39" i="1"/>
  <c r="AY39" i="1"/>
  <c r="AS123" i="1"/>
  <c r="AY123" i="1"/>
  <c r="BE123" i="1"/>
  <c r="AS160" i="1"/>
  <c r="BE160" i="1"/>
  <c r="AY160" i="1"/>
  <c r="AS193" i="1"/>
  <c r="BE193" i="1"/>
  <c r="AY193" i="1"/>
  <c r="AS278" i="1"/>
  <c r="AY278" i="1"/>
  <c r="BE278" i="1"/>
  <c r="AS360" i="1"/>
  <c r="BE360" i="1"/>
  <c r="AY360" i="1"/>
  <c r="AS327" i="1"/>
  <c r="BE327" i="1"/>
  <c r="AY327" i="1"/>
  <c r="AS233" i="1"/>
  <c r="BE233" i="1"/>
  <c r="AY233" i="1"/>
  <c r="AS456" i="1"/>
  <c r="AY456" i="1"/>
  <c r="BE456" i="1"/>
  <c r="AS481" i="1"/>
  <c r="AY481" i="1"/>
  <c r="BE481" i="1"/>
  <c r="AS273" i="1"/>
  <c r="AY273" i="1"/>
  <c r="BE273" i="1"/>
  <c r="AS222" i="1"/>
  <c r="BE222" i="1"/>
  <c r="AY222" i="1"/>
  <c r="AS56" i="1"/>
  <c r="AY56" i="1"/>
  <c r="BE56" i="1"/>
  <c r="AS79" i="1"/>
  <c r="BE79" i="1"/>
  <c r="AY79" i="1"/>
  <c r="AS246" i="1"/>
  <c r="AY246" i="1"/>
  <c r="BE246" i="1"/>
  <c r="AS426" i="1"/>
  <c r="BE426" i="1"/>
  <c r="AY426" i="1"/>
  <c r="AS103" i="1"/>
  <c r="BE103" i="1"/>
  <c r="AY103" i="1"/>
  <c r="AS149" i="1"/>
  <c r="BE149" i="1"/>
  <c r="AY149" i="1"/>
  <c r="AS93" i="1"/>
  <c r="AS152" i="1"/>
  <c r="AY152" i="1"/>
  <c r="BE152" i="1"/>
  <c r="AS368" i="1"/>
  <c r="BE368" i="1"/>
  <c r="AY368" i="1"/>
  <c r="AS473" i="1"/>
  <c r="BE473" i="1"/>
  <c r="AY473" i="1"/>
  <c r="AS92" i="1"/>
  <c r="AY92" i="1"/>
  <c r="BE92" i="1"/>
  <c r="AS175" i="1"/>
  <c r="AY175" i="1"/>
  <c r="BE175" i="1"/>
  <c r="AS283" i="1"/>
  <c r="AY283" i="1"/>
  <c r="BE283" i="1"/>
  <c r="AS416" i="1"/>
  <c r="BE416" i="1"/>
  <c r="AY416" i="1"/>
  <c r="AS400" i="1"/>
  <c r="AY400" i="1"/>
  <c r="BE400" i="1"/>
  <c r="AS286" i="1"/>
  <c r="AS294" i="1"/>
  <c r="AY294" i="1"/>
  <c r="BE294" i="1"/>
  <c r="AS411" i="1"/>
  <c r="BE875" i="1"/>
  <c r="BE648" i="1"/>
  <c r="AY756" i="1"/>
  <c r="AY574" i="1"/>
  <c r="BE582" i="1"/>
  <c r="AY696" i="1"/>
  <c r="AY549" i="1"/>
  <c r="AY921" i="1"/>
  <c r="BE883" i="1"/>
  <c r="BE711" i="1"/>
  <c r="AY723" i="1"/>
  <c r="BE723" i="1"/>
  <c r="BE666" i="1"/>
  <c r="BE678" i="1"/>
  <c r="AY795" i="1"/>
  <c r="AY808" i="1"/>
  <c r="AY897" i="1"/>
  <c r="AY547" i="1"/>
  <c r="BE863" i="1"/>
  <c r="BE900" i="1"/>
  <c r="AY900" i="1"/>
  <c r="BE810" i="1"/>
  <c r="BE554" i="1"/>
  <c r="AY554" i="1"/>
  <c r="BE845" i="1"/>
  <c r="AY925" i="1"/>
  <c r="AY610" i="1"/>
  <c r="AY905" i="1"/>
  <c r="BE680" i="1"/>
  <c r="BE685" i="1"/>
  <c r="BE743" i="1"/>
  <c r="BE564" i="1"/>
  <c r="BE888" i="1"/>
  <c r="AY760" i="1"/>
  <c r="BE760" i="1"/>
  <c r="AY419" i="1"/>
  <c r="AY286" i="1"/>
  <c r="AY489" i="1"/>
  <c r="BE489" i="1"/>
  <c r="AY399" i="1"/>
  <c r="BE399" i="1"/>
  <c r="AY340" i="1"/>
  <c r="AY305" i="1"/>
  <c r="BE305" i="1"/>
  <c r="AY488" i="1"/>
  <c r="AY159" i="1"/>
  <c r="AY835" i="1"/>
  <c r="AY694" i="1"/>
  <c r="AY883" i="1"/>
  <c r="BE805" i="1"/>
  <c r="BE636" i="1"/>
  <c r="BE528" i="1"/>
  <c r="BE718" i="1"/>
  <c r="AY569" i="1"/>
  <c r="BE870" i="1"/>
  <c r="BE568" i="1"/>
  <c r="BE804" i="1"/>
  <c r="BE775" i="1"/>
  <c r="BE834" i="1"/>
  <c r="AY645" i="1"/>
  <c r="BE588" i="1"/>
  <c r="AY679" i="1"/>
  <c r="AY682" i="1"/>
  <c r="BE504" i="1"/>
  <c r="BE692" i="1"/>
  <c r="BE624" i="1"/>
  <c r="AY608" i="1"/>
  <c r="BE714" i="1"/>
  <c r="AY593" i="1"/>
  <c r="BE838" i="1"/>
  <c r="BE704" i="1"/>
  <c r="BE548" i="1"/>
  <c r="BE812" i="1"/>
  <c r="BE727" i="1"/>
  <c r="BE712" i="1"/>
  <c r="BE651" i="1"/>
  <c r="AY529" i="1"/>
  <c r="BE586" i="1"/>
  <c r="AY509" i="1"/>
  <c r="AY916" i="1"/>
  <c r="AY628" i="1"/>
  <c r="BE584" i="1"/>
  <c r="AY894" i="1"/>
  <c r="BE501" i="1"/>
  <c r="AY686" i="1"/>
  <c r="BE686" i="1"/>
  <c r="AY856" i="1"/>
  <c r="BE862" i="1"/>
  <c r="AY523" i="1"/>
  <c r="AY699" i="1"/>
  <c r="BE855" i="1"/>
  <c r="BE910" i="1"/>
  <c r="AY616" i="1"/>
  <c r="BE848" i="1"/>
  <c r="AY877" i="1"/>
  <c r="AY533" i="1"/>
  <c r="AY619" i="1"/>
  <c r="AY519" i="1"/>
  <c r="BE728" i="1"/>
  <c r="AY639" i="1"/>
  <c r="AY579" i="1"/>
  <c r="BE732" i="1"/>
  <c r="BE794" i="1"/>
  <c r="BE860" i="1"/>
  <c r="BE814" i="1"/>
  <c r="AY697" i="1"/>
  <c r="AY892" i="1"/>
  <c r="BE569" i="1"/>
  <c r="AY515" i="1"/>
  <c r="BE598" i="1"/>
  <c r="AY604" i="1"/>
  <c r="AY733" i="1"/>
  <c r="BE683" i="1"/>
  <c r="BE876" i="1"/>
  <c r="AY915" i="1"/>
  <c r="BE645" i="1"/>
  <c r="AY557" i="1"/>
  <c r="BE847" i="1"/>
  <c r="AY681" i="1"/>
  <c r="AY504" i="1"/>
  <c r="BE839" i="1"/>
  <c r="BE823" i="1"/>
  <c r="BE713" i="1"/>
  <c r="BE539" i="1"/>
  <c r="AY889" i="1"/>
  <c r="AY537" i="1"/>
  <c r="AY698" i="1"/>
  <c r="AY561" i="1"/>
  <c r="BE594" i="1"/>
  <c r="BE809" i="1"/>
  <c r="AY601" i="1"/>
  <c r="BE626" i="1"/>
  <c r="BE851" i="1"/>
  <c r="AY851" i="1"/>
  <c r="BE778" i="1"/>
  <c r="AY833" i="1"/>
  <c r="AY725" i="1"/>
  <c r="AY709" i="1"/>
  <c r="BE709" i="1"/>
  <c r="BE893" i="1"/>
  <c r="BE904" i="1"/>
  <c r="AY599" i="1"/>
  <c r="AY754" i="1"/>
  <c r="AY919" i="1"/>
  <c r="BE726" i="1"/>
  <c r="BE543" i="1"/>
  <c r="AY872" i="1"/>
  <c r="AY906" i="1"/>
  <c r="AY850" i="1"/>
  <c r="AY896" i="1"/>
  <c r="AY898" i="1"/>
  <c r="BE739" i="1"/>
  <c r="AY886" i="1"/>
  <c r="BE640" i="1"/>
  <c r="AY790" i="1"/>
  <c r="BE866" i="1"/>
  <c r="BE923" i="1"/>
  <c r="AY801" i="1"/>
  <c r="BE562" i="1"/>
  <c r="AY780" i="1"/>
  <c r="BE395" i="1"/>
  <c r="AY435" i="1"/>
  <c r="BE435" i="1"/>
  <c r="BE337" i="1"/>
  <c r="BE161" i="1"/>
  <c r="AY124" i="1"/>
  <c r="AY487" i="1"/>
  <c r="AY154" i="1"/>
  <c r="AY444" i="1"/>
  <c r="AY460" i="1"/>
  <c r="BE372" i="1"/>
  <c r="AY448" i="1"/>
  <c r="AY361" i="1"/>
  <c r="BE392" i="1"/>
  <c r="BE129" i="1"/>
  <c r="AY452" i="1"/>
  <c r="BE475" i="1"/>
  <c r="AY614" i="1"/>
  <c r="AY794" i="1"/>
  <c r="AY788" i="1"/>
  <c r="AY864" i="1"/>
  <c r="BE920" i="1"/>
  <c r="BE824" i="1"/>
  <c r="AY846" i="1"/>
  <c r="BE755" i="1"/>
  <c r="BE655" i="1"/>
  <c r="AY854" i="1"/>
  <c r="AY803" i="1"/>
  <c r="BE710" i="1"/>
  <c r="BE791" i="1"/>
  <c r="AY667" i="1"/>
  <c r="BE777" i="1"/>
  <c r="AY548" i="1"/>
  <c r="BE880" i="1"/>
  <c r="BE513" i="1"/>
  <c r="AY606" i="1"/>
  <c r="BE606" i="1"/>
  <c r="BE800" i="1"/>
  <c r="AY634" i="1"/>
  <c r="AY589" i="1"/>
  <c r="BE589" i="1"/>
  <c r="AY595" i="1"/>
  <c r="AY721" i="1"/>
  <c r="BE753" i="1"/>
  <c r="BE673" i="1"/>
  <c r="AY691" i="1"/>
  <c r="AY789" i="1"/>
  <c r="BE627" i="1"/>
  <c r="AY717" i="1"/>
  <c r="BE717" i="1"/>
  <c r="AY676" i="1"/>
  <c r="BE798" i="1"/>
  <c r="BE553" i="1"/>
  <c r="AY813" i="1"/>
  <c r="BE506" i="1"/>
  <c r="BE706" i="1"/>
  <c r="BE644" i="1"/>
  <c r="BE559" i="1"/>
  <c r="AY767" i="1"/>
  <c r="AY653" i="1"/>
  <c r="BE773" i="1"/>
  <c r="AY93" i="1"/>
  <c r="BE93" i="1"/>
  <c r="AY189" i="1"/>
  <c r="BE189" i="1"/>
  <c r="BE309" i="1"/>
  <c r="BE463" i="1"/>
  <c r="BE259" i="1"/>
  <c r="AY492" i="1"/>
  <c r="BE423" i="1"/>
  <c r="BE62" i="1"/>
  <c r="BE440" i="1"/>
  <c r="AY586" i="1"/>
  <c r="BE765" i="1"/>
  <c r="AY726" i="1"/>
  <c r="AS200" i="1"/>
  <c r="BE200" i="1"/>
  <c r="AY200" i="1"/>
  <c r="AS192" i="1"/>
  <c r="BE192" i="1"/>
  <c r="AY192" i="1"/>
  <c r="AS179" i="1"/>
  <c r="AS217" i="1"/>
  <c r="AY217" i="1"/>
  <c r="BE217" i="1"/>
  <c r="AS105" i="1"/>
  <c r="BE105" i="1"/>
  <c r="AY105" i="1"/>
  <c r="AS264" i="1"/>
  <c r="AY264" i="1"/>
  <c r="BE264" i="1"/>
  <c r="AS224" i="1"/>
  <c r="BE224" i="1"/>
  <c r="AY224" i="1"/>
  <c r="AS64" i="1"/>
  <c r="BE64" i="1"/>
  <c r="AY64" i="1"/>
  <c r="AS51" i="1"/>
  <c r="BE51" i="1"/>
  <c r="AY51" i="1"/>
  <c r="AS254" i="1"/>
  <c r="BE254" i="1"/>
  <c r="AY254" i="1"/>
  <c r="AS69" i="1"/>
  <c r="AY69" i="1"/>
  <c r="BE69" i="1"/>
  <c r="AS335" i="1"/>
  <c r="AY335" i="1"/>
  <c r="BE335" i="1"/>
  <c r="AS358" i="1"/>
  <c r="BE358" i="1"/>
  <c r="AY358" i="1"/>
  <c r="AS241" i="1"/>
  <c r="BE241" i="1"/>
  <c r="AY241" i="1"/>
  <c r="AS15" i="1"/>
  <c r="BE15" i="1"/>
  <c r="AY15" i="1"/>
  <c r="AS229" i="1"/>
  <c r="AY229" i="1"/>
  <c r="BE229" i="1"/>
  <c r="AS386" i="1"/>
  <c r="AY386" i="1"/>
  <c r="BE386" i="1"/>
  <c r="AS29" i="1"/>
  <c r="BE29" i="1"/>
  <c r="AY29" i="1"/>
  <c r="AS182" i="1"/>
  <c r="AY182" i="1"/>
  <c r="BE182" i="1"/>
  <c r="AS21" i="1"/>
  <c r="AY21" i="1"/>
  <c r="BE21" i="1"/>
  <c r="AS14" i="1"/>
  <c r="BE14" i="1"/>
  <c r="AY14" i="1"/>
  <c r="AS55" i="1"/>
  <c r="BE55" i="1"/>
  <c r="AY55" i="1"/>
  <c r="AS47" i="1"/>
  <c r="AY47" i="1"/>
  <c r="BE47" i="1"/>
  <c r="AS108" i="1"/>
  <c r="BE108" i="1"/>
  <c r="AY108" i="1"/>
  <c r="AS206" i="1"/>
  <c r="AY206" i="1"/>
  <c r="BE206" i="1"/>
  <c r="AS195" i="1"/>
  <c r="AY195" i="1"/>
  <c r="BE195" i="1"/>
  <c r="AS234" i="1"/>
  <c r="BE234" i="1"/>
  <c r="AY234" i="1"/>
  <c r="AS258" i="1"/>
  <c r="BE258" i="1"/>
  <c r="AY258" i="1"/>
  <c r="AS276" i="1"/>
  <c r="BE276" i="1"/>
  <c r="AY276" i="1"/>
  <c r="AS292" i="1"/>
  <c r="AY292" i="1"/>
  <c r="BE292" i="1"/>
  <c r="AS418" i="1"/>
  <c r="BE418" i="1"/>
  <c r="AY418" i="1"/>
  <c r="AS184" i="1"/>
  <c r="BE184" i="1"/>
  <c r="AY184" i="1"/>
  <c r="AS290" i="1"/>
  <c r="BE290" i="1"/>
  <c r="AY290" i="1"/>
  <c r="AS212" i="1"/>
  <c r="BE212" i="1"/>
  <c r="AY212" i="1"/>
  <c r="AS443" i="1"/>
  <c r="BE443" i="1"/>
  <c r="AY443" i="1"/>
  <c r="AS68" i="1"/>
  <c r="BE68" i="1"/>
  <c r="AY68" i="1"/>
  <c r="AS186" i="1"/>
  <c r="BE186" i="1"/>
  <c r="AY186" i="1"/>
  <c r="AS497" i="1"/>
  <c r="BE497" i="1"/>
  <c r="AY497" i="1"/>
  <c r="AS218" i="1"/>
  <c r="BE218" i="1"/>
  <c r="AY218" i="1"/>
  <c r="AS255" i="1"/>
  <c r="AY255" i="1"/>
  <c r="BE255" i="1"/>
  <c r="AS43" i="1"/>
  <c r="BE43" i="1"/>
  <c r="AY43" i="1"/>
  <c r="AS194" i="1"/>
  <c r="BE194" i="1"/>
  <c r="AY194" i="1"/>
  <c r="AS266" i="1"/>
  <c r="BE266" i="1"/>
  <c r="AY266" i="1"/>
  <c r="AS85" i="1"/>
  <c r="AY85" i="1"/>
  <c r="BE85" i="1"/>
  <c r="AS136" i="1"/>
  <c r="AY136" i="1"/>
  <c r="BE136" i="1"/>
  <c r="AS201" i="1"/>
  <c r="BE201" i="1"/>
  <c r="AY201" i="1"/>
  <c r="AS350" i="1"/>
  <c r="BE350" i="1"/>
  <c r="AY350" i="1"/>
  <c r="AS464" i="1"/>
  <c r="BE464" i="1"/>
  <c r="AY464" i="1"/>
  <c r="AS30" i="1"/>
  <c r="BE30" i="1"/>
  <c r="AY30" i="1"/>
  <c r="AS99" i="1"/>
  <c r="AY99" i="1"/>
  <c r="BE99" i="1"/>
  <c r="AS120" i="1"/>
  <c r="AY120" i="1"/>
  <c r="BE120" i="1"/>
  <c r="AS467" i="1"/>
  <c r="AY467" i="1"/>
  <c r="BE467" i="1"/>
  <c r="AN9" i="1"/>
  <c r="AM683" i="1"/>
  <c r="AT683" i="1" s="1"/>
  <c r="AM751" i="1"/>
  <c r="AT751" i="1" s="1"/>
  <c r="AM757" i="1"/>
  <c r="AZ757" i="1" s="1"/>
  <c r="AM784" i="1"/>
  <c r="AT784" i="1" s="1"/>
  <c r="AM834" i="1"/>
  <c r="AT834" i="1" s="1"/>
  <c r="AM588" i="1"/>
  <c r="AM615" i="1"/>
  <c r="AT615" i="1" s="1"/>
  <c r="AM923" i="1"/>
  <c r="AT923" i="1" s="1"/>
  <c r="AM720" i="1"/>
  <c r="AT720" i="1" s="1"/>
  <c r="AM554" i="1"/>
  <c r="AT554" i="1" s="1"/>
  <c r="AM567" i="1"/>
  <c r="AT567" i="1" s="1"/>
  <c r="AM724" i="1"/>
  <c r="AT724" i="1" s="1"/>
  <c r="AM814" i="1"/>
  <c r="AM629" i="1"/>
  <c r="AT629" i="1" s="1"/>
  <c r="AM838" i="1"/>
  <c r="AM631" i="1"/>
  <c r="BF631" i="1" s="1"/>
  <c r="AM685" i="1"/>
  <c r="AT685" i="1" s="1"/>
  <c r="AM508" i="1"/>
  <c r="AT508" i="1" s="1"/>
  <c r="AM841" i="1"/>
  <c r="AM915" i="1"/>
  <c r="AT915" i="1" s="1"/>
  <c r="AM532" i="1"/>
  <c r="AT532" i="1" s="1"/>
  <c r="AM607" i="1"/>
  <c r="AT607" i="1" s="1"/>
  <c r="AM519" i="1"/>
  <c r="AT519" i="1" s="1"/>
  <c r="AM813" i="1"/>
  <c r="AT813" i="1" s="1"/>
  <c r="AM521" i="1"/>
  <c r="AT521" i="1" s="1"/>
  <c r="AM562" i="1"/>
  <c r="AT562" i="1" s="1"/>
  <c r="AM627" i="1"/>
  <c r="AT627" i="1" s="1"/>
  <c r="AM802" i="1"/>
  <c r="AT802" i="1" s="1"/>
  <c r="AM560" i="1"/>
  <c r="AM608" i="1"/>
  <c r="AT608" i="1" s="1"/>
  <c r="AM687" i="1"/>
  <c r="AT687" i="1" s="1"/>
  <c r="AM728" i="1"/>
  <c r="AT728" i="1" s="1"/>
  <c r="AM735" i="1"/>
  <c r="AT735" i="1" s="1"/>
  <c r="AM767" i="1"/>
  <c r="AT767" i="1" s="1"/>
  <c r="AM503" i="1"/>
  <c r="AT503" i="1" s="1"/>
  <c r="AM612" i="1"/>
  <c r="AM888" i="1"/>
  <c r="AT888" i="1" s="1"/>
  <c r="AM543" i="1"/>
  <c r="AT543" i="1" s="1"/>
  <c r="AM614" i="1"/>
  <c r="AT614" i="1" s="1"/>
  <c r="AM535" i="1"/>
  <c r="AT535" i="1" s="1"/>
  <c r="AM516" i="1"/>
  <c r="AT516" i="1" s="1"/>
  <c r="AM551" i="1"/>
  <c r="AM717" i="1"/>
  <c r="AT717" i="1" s="1"/>
  <c r="AM810" i="1"/>
  <c r="AT810" i="1" s="1"/>
  <c r="AM829" i="1"/>
  <c r="AT829" i="1" s="1"/>
  <c r="AM866" i="1"/>
  <c r="AT866" i="1" s="1"/>
  <c r="AM677" i="1"/>
  <c r="AT677" i="1" s="1"/>
  <c r="AM536" i="1"/>
  <c r="AT536" i="1" s="1"/>
  <c r="AM523" i="1"/>
  <c r="AT523" i="1" s="1"/>
  <c r="AM870" i="1"/>
  <c r="AT870" i="1" s="1"/>
  <c r="AM830" i="1"/>
  <c r="BF830" i="1" s="1"/>
  <c r="AM817" i="1"/>
  <c r="AT817" i="1" s="1"/>
  <c r="AM633" i="1"/>
  <c r="BF633" i="1" s="1"/>
  <c r="AM600" i="1"/>
  <c r="AT600" i="1" s="1"/>
  <c r="AM674" i="1"/>
  <c r="AM709" i="1"/>
  <c r="AT709" i="1" s="1"/>
  <c r="AM825" i="1"/>
  <c r="AM575" i="1"/>
  <c r="BF575" i="1" s="1"/>
  <c r="AM624" i="1"/>
  <c r="AT624" i="1" s="1"/>
  <c r="AM531" i="1"/>
  <c r="AT531" i="1" s="1"/>
  <c r="AM512" i="1"/>
  <c r="AZ512" i="1" s="1"/>
  <c r="AM689" i="1"/>
  <c r="AM539" i="1"/>
  <c r="AT539" i="1" s="1"/>
  <c r="AM528" i="1"/>
  <c r="BF528" i="1" s="1"/>
  <c r="AM544" i="1"/>
  <c r="AZ544" i="1" s="1"/>
  <c r="AM791" i="1"/>
  <c r="AM634" i="1"/>
  <c r="AT634" i="1" s="1"/>
  <c r="AM676" i="1"/>
  <c r="AT676" i="1" s="1"/>
  <c r="AM507" i="1"/>
  <c r="AT507" i="1" s="1"/>
  <c r="AM599" i="1"/>
  <c r="BF599" i="1" s="1"/>
  <c r="AM625" i="1"/>
  <c r="AT625" i="1" s="1"/>
  <c r="AM862" i="1"/>
  <c r="AT862" i="1" s="1"/>
  <c r="AM555" i="1"/>
  <c r="AT555" i="1" s="1"/>
  <c r="AM641" i="1"/>
  <c r="AT641" i="1" s="1"/>
  <c r="AM666" i="1"/>
  <c r="AT666" i="1" s="1"/>
  <c r="AM563" i="1"/>
  <c r="AT563" i="1" s="1"/>
  <c r="AM859" i="1"/>
  <c r="AT859" i="1" s="1"/>
  <c r="AM547" i="1"/>
  <c r="AT547" i="1" s="1"/>
  <c r="AM697" i="1"/>
  <c r="AM846" i="1"/>
  <c r="AT846" i="1" s="1"/>
  <c r="AM632" i="1"/>
  <c r="AT632" i="1" s="1"/>
  <c r="AM822" i="1"/>
  <c r="AT822" i="1" s="1"/>
  <c r="AM527" i="1"/>
  <c r="AT527" i="1" s="1"/>
  <c r="AM657" i="1"/>
  <c r="AM618" i="1"/>
  <c r="BF618" i="1" s="1"/>
  <c r="AM800" i="1"/>
  <c r="AT800" i="1" s="1"/>
  <c r="AM851" i="1"/>
  <c r="AT851" i="1" s="1"/>
  <c r="AM883" i="1"/>
  <c r="AT883" i="1" s="1"/>
  <c r="AM504" i="1"/>
  <c r="AM585" i="1"/>
  <c r="AT585" i="1" s="1"/>
  <c r="AM619" i="1"/>
  <c r="AT619" i="1" s="1"/>
  <c r="AM682" i="1"/>
  <c r="AZ682" i="1" s="1"/>
  <c r="AM705" i="1"/>
  <c r="AT705" i="1" s="1"/>
  <c r="AM541" i="1"/>
  <c r="AT541" i="1" s="1"/>
  <c r="AM549" i="1"/>
  <c r="AT549" i="1" s="1"/>
  <c r="AM576" i="1"/>
  <c r="AM589" i="1"/>
  <c r="AT589" i="1" s="1"/>
  <c r="AM613" i="1"/>
  <c r="AM622" i="1"/>
  <c r="AZ622" i="1" s="1"/>
  <c r="AM636" i="1"/>
  <c r="AT636" i="1" s="1"/>
  <c r="AM668" i="1"/>
  <c r="AT668" i="1" s="1"/>
  <c r="AM679" i="1"/>
  <c r="AM534" i="1"/>
  <c r="AT534" i="1" s="1"/>
  <c r="AM598" i="1"/>
  <c r="AM621" i="1"/>
  <c r="AT621" i="1" s="1"/>
  <c r="AM691" i="1"/>
  <c r="AT691" i="1" s="1"/>
  <c r="AM742" i="1"/>
  <c r="AM758" i="1"/>
  <c r="AM774" i="1"/>
  <c r="AT774" i="1" s="1"/>
  <c r="AM793" i="1"/>
  <c r="AT793" i="1" s="1"/>
  <c r="AM652" i="1"/>
  <c r="AZ652" i="1" s="1"/>
  <c r="AM713" i="1"/>
  <c r="AT713" i="1" s="1"/>
  <c r="AM725" i="1"/>
  <c r="AT725" i="1" s="1"/>
  <c r="AM692" i="1"/>
  <c r="AT692" i="1" s="1"/>
  <c r="AM753" i="1"/>
  <c r="AT753" i="1" s="1"/>
  <c r="AM781" i="1"/>
  <c r="AT781" i="1" s="1"/>
  <c r="AM819" i="1"/>
  <c r="AT819" i="1" s="1"/>
  <c r="AM856" i="1"/>
  <c r="AT856" i="1" s="1"/>
  <c r="AM893" i="1"/>
  <c r="AT893" i="1" s="1"/>
  <c r="AM816" i="1"/>
  <c r="AZ816" i="1" s="1"/>
  <c r="AM824" i="1"/>
  <c r="AZ824" i="1" s="1"/>
  <c r="AM836" i="1"/>
  <c r="AT836" i="1" s="1"/>
  <c r="AM847" i="1"/>
  <c r="BF847" i="1" s="1"/>
  <c r="AM849" i="1"/>
  <c r="AT849" i="1" s="1"/>
  <c r="AM902" i="1"/>
  <c r="AZ902" i="1" s="1"/>
  <c r="AM844" i="1"/>
  <c r="AM868" i="1"/>
  <c r="AT868" i="1" s="1"/>
  <c r="AM887" i="1"/>
  <c r="AZ887" i="1" s="1"/>
  <c r="AM913" i="1"/>
  <c r="AT913" i="1" s="1"/>
  <c r="AM921" i="1"/>
  <c r="AT921" i="1" s="1"/>
  <c r="AM918" i="1"/>
  <c r="AT918" i="1" s="1"/>
  <c r="AM910" i="1"/>
  <c r="AT910" i="1" s="1"/>
  <c r="AM514" i="1"/>
  <c r="AM569" i="1"/>
  <c r="AM693" i="1"/>
  <c r="AT693" i="1" s="1"/>
  <c r="AM667" i="1"/>
  <c r="BF667" i="1" s="1"/>
  <c r="AM509" i="1"/>
  <c r="AT509" i="1" s="1"/>
  <c r="AM517" i="1"/>
  <c r="AT517" i="1" s="1"/>
  <c r="AM525" i="1"/>
  <c r="AT525" i="1" s="1"/>
  <c r="AM565" i="1"/>
  <c r="BF565" i="1" s="1"/>
  <c r="AM584" i="1"/>
  <c r="AT584" i="1" s="1"/>
  <c r="AM595" i="1"/>
  <c r="AT595" i="1" s="1"/>
  <c r="AM597" i="1"/>
  <c r="AT597" i="1" s="1"/>
  <c r="AM620" i="1"/>
  <c r="AT620" i="1" s="1"/>
  <c r="AM637" i="1"/>
  <c r="AT637" i="1" s="1"/>
  <c r="AM649" i="1"/>
  <c r="AM673" i="1"/>
  <c r="AT673" i="1" s="1"/>
  <c r="AM542" i="1"/>
  <c r="AT542" i="1" s="1"/>
  <c r="AM582" i="1"/>
  <c r="AT582" i="1" s="1"/>
  <c r="AM606" i="1"/>
  <c r="AT606" i="1" s="1"/>
  <c r="AM658" i="1"/>
  <c r="AZ658" i="1" s="1"/>
  <c r="AM659" i="1"/>
  <c r="AT659" i="1" s="1"/>
  <c r="AM686" i="1"/>
  <c r="AT686" i="1" s="1"/>
  <c r="AM730" i="1"/>
  <c r="AT730" i="1" s="1"/>
  <c r="AM746" i="1"/>
  <c r="AT746" i="1" s="1"/>
  <c r="AM762" i="1"/>
  <c r="AT762" i="1" s="1"/>
  <c r="AM778" i="1"/>
  <c r="AT778" i="1" s="1"/>
  <c r="AM663" i="1"/>
  <c r="AT663" i="1" s="1"/>
  <c r="AM681" i="1"/>
  <c r="AM788" i="1"/>
  <c r="AZ788" i="1" s="1"/>
  <c r="AM638" i="1"/>
  <c r="AM660" i="1"/>
  <c r="AT660" i="1" s="1"/>
  <c r="AM656" i="1"/>
  <c r="AT656" i="1" s="1"/>
  <c r="AM696" i="1"/>
  <c r="AT696" i="1" s="1"/>
  <c r="AM712" i="1"/>
  <c r="AT712" i="1" s="1"/>
  <c r="AM797" i="1"/>
  <c r="AT797" i="1" s="1"/>
  <c r="AM716" i="1"/>
  <c r="AT716" i="1" s="1"/>
  <c r="AM789" i="1"/>
  <c r="AT789" i="1" s="1"/>
  <c r="AM729" i="1"/>
  <c r="AM761" i="1"/>
  <c r="AM785" i="1"/>
  <c r="AT785" i="1" s="1"/>
  <c r="AM808" i="1"/>
  <c r="AT808" i="1" s="1"/>
  <c r="AM885" i="1"/>
  <c r="AT885" i="1" s="1"/>
  <c r="AM821" i="1"/>
  <c r="AZ821" i="1" s="1"/>
  <c r="AM827" i="1"/>
  <c r="AT827" i="1" s="1"/>
  <c r="AM837" i="1"/>
  <c r="BF837" i="1" s="1"/>
  <c r="AM815" i="1"/>
  <c r="AT815" i="1" s="1"/>
  <c r="AM823" i="1"/>
  <c r="AT823" i="1" s="1"/>
  <c r="AM855" i="1"/>
  <c r="AT855" i="1" s="1"/>
  <c r="AM904" i="1"/>
  <c r="AT904" i="1" s="1"/>
  <c r="AM912" i="1"/>
  <c r="AM920" i="1"/>
  <c r="AM865" i="1"/>
  <c r="BF865" i="1" s="1"/>
  <c r="AM873" i="1"/>
  <c r="AT873" i="1" s="1"/>
  <c r="AM911" i="1"/>
  <c r="AT911" i="1" s="1"/>
  <c r="AM892" i="1"/>
  <c r="AZ892" i="1" s="1"/>
  <c r="AM895" i="1"/>
  <c r="AT895" i="1" s="1"/>
  <c r="AM924" i="1"/>
  <c r="AT924" i="1" s="1"/>
  <c r="AM867" i="1"/>
  <c r="AT867" i="1" s="1"/>
  <c r="AM907" i="1"/>
  <c r="AT907" i="1" s="1"/>
  <c r="AM501" i="1"/>
  <c r="AT501" i="1" s="1"/>
  <c r="AM577" i="1"/>
  <c r="AT577" i="1" s="1"/>
  <c r="AM593" i="1"/>
  <c r="BF593" i="1" s="1"/>
  <c r="AM609" i="1"/>
  <c r="AT609" i="1" s="1"/>
  <c r="AM661" i="1"/>
  <c r="AT661" i="1" s="1"/>
  <c r="AM718" i="1"/>
  <c r="AM592" i="1"/>
  <c r="AT592" i="1" s="1"/>
  <c r="AM635" i="1"/>
  <c r="AT635" i="1" s="1"/>
  <c r="AM643" i="1"/>
  <c r="BF643" i="1" s="1"/>
  <c r="AM654" i="1"/>
  <c r="BF654" i="1" s="1"/>
  <c r="AM719" i="1"/>
  <c r="AT719" i="1" s="1"/>
  <c r="AM500" i="1"/>
  <c r="AM550" i="1"/>
  <c r="AZ550" i="1" s="1"/>
  <c r="AM714" i="1"/>
  <c r="AM734" i="1"/>
  <c r="AT734" i="1" s="1"/>
  <c r="AM750" i="1"/>
  <c r="AT750" i="1" s="1"/>
  <c r="AM782" i="1"/>
  <c r="AT782" i="1" s="1"/>
  <c r="AM786" i="1"/>
  <c r="AT786" i="1" s="1"/>
  <c r="AM694" i="1"/>
  <c r="AT694" i="1" s="1"/>
  <c r="AM695" i="1"/>
  <c r="AT695" i="1" s="1"/>
  <c r="AM703" i="1"/>
  <c r="AT703" i="1" s="1"/>
  <c r="AM737" i="1"/>
  <c r="BF737" i="1" s="1"/>
  <c r="AM769" i="1"/>
  <c r="AT769" i="1" s="1"/>
  <c r="AM792" i="1"/>
  <c r="AT792" i="1" s="1"/>
  <c r="AM840" i="1"/>
  <c r="AZ840" i="1" s="1"/>
  <c r="AM826" i="1"/>
  <c r="AT826" i="1" s="1"/>
  <c r="AM848" i="1"/>
  <c r="AT848" i="1" s="1"/>
  <c r="AM811" i="1"/>
  <c r="AM863" i="1"/>
  <c r="AT863" i="1" s="1"/>
  <c r="AM881" i="1"/>
  <c r="BF881" i="1" s="1"/>
  <c r="AM900" i="1"/>
  <c r="AT900" i="1" s="1"/>
  <c r="AM919" i="1"/>
  <c r="AT919" i="1" s="1"/>
  <c r="AM852" i="1"/>
  <c r="AT852" i="1" s="1"/>
  <c r="AM860" i="1"/>
  <c r="AT860" i="1" s="1"/>
  <c r="AM884" i="1"/>
  <c r="AT884" i="1" s="1"/>
  <c r="AM916" i="1"/>
  <c r="AT916" i="1" s="1"/>
  <c r="AM894" i="1"/>
  <c r="AT894" i="1" s="1"/>
  <c r="AM878" i="1"/>
  <c r="AT878" i="1" s="1"/>
  <c r="AM601" i="1"/>
  <c r="AT601" i="1" s="1"/>
  <c r="AM617" i="1"/>
  <c r="AT617" i="1" s="1"/>
  <c r="AM626" i="1"/>
  <c r="AT626" i="1" s="1"/>
  <c r="AM662" i="1"/>
  <c r="AT662" i="1" s="1"/>
  <c r="AM669" i="1"/>
  <c r="AT669" i="1" s="1"/>
  <c r="AM711" i="1"/>
  <c r="AT711" i="1" s="1"/>
  <c r="AM722" i="1"/>
  <c r="AT722" i="1" s="1"/>
  <c r="AM700" i="1"/>
  <c r="BF700" i="1" s="1"/>
  <c r="AM723" i="1"/>
  <c r="AT723" i="1" s="1"/>
  <c r="AM510" i="1"/>
  <c r="AT510" i="1" s="1"/>
  <c r="AM558" i="1"/>
  <c r="AT558" i="1" s="1"/>
  <c r="AM590" i="1"/>
  <c r="AT590" i="1" s="1"/>
  <c r="AM628" i="1"/>
  <c r="AT628" i="1" s="1"/>
  <c r="AM699" i="1"/>
  <c r="AT699" i="1" s="1"/>
  <c r="AM738" i="1"/>
  <c r="BF738" i="1" s="1"/>
  <c r="AM754" i="1"/>
  <c r="AT754" i="1" s="1"/>
  <c r="AM770" i="1"/>
  <c r="AT770" i="1" s="1"/>
  <c r="AM684" i="1"/>
  <c r="AT684" i="1" s="1"/>
  <c r="AM690" i="1"/>
  <c r="AT690" i="1" s="1"/>
  <c r="AM701" i="1"/>
  <c r="AT701" i="1" s="1"/>
  <c r="AM805" i="1"/>
  <c r="BF805" i="1" s="1"/>
  <c r="AM648" i="1"/>
  <c r="AT648" i="1" s="1"/>
  <c r="AM664" i="1"/>
  <c r="AM704" i="1"/>
  <c r="BF704" i="1" s="1"/>
  <c r="AM795" i="1"/>
  <c r="AT795" i="1" s="1"/>
  <c r="AM745" i="1"/>
  <c r="AT745" i="1" s="1"/>
  <c r="AM777" i="1"/>
  <c r="BF777" i="1" s="1"/>
  <c r="AM799" i="1"/>
  <c r="AT799" i="1" s="1"/>
  <c r="AM818" i="1"/>
  <c r="AT818" i="1" s="1"/>
  <c r="AM806" i="1"/>
  <c r="AM864" i="1"/>
  <c r="AM839" i="1"/>
  <c r="AM871" i="1"/>
  <c r="AT871" i="1" s="1"/>
  <c r="AM889" i="1"/>
  <c r="AM927" i="1"/>
  <c r="AT927" i="1" s="1"/>
  <c r="AM879" i="1"/>
  <c r="BF879" i="1" s="1"/>
  <c r="AM603" i="1"/>
  <c r="AT603" i="1" s="1"/>
  <c r="AM670" i="1"/>
  <c r="AT670" i="1" s="1"/>
  <c r="AM903" i="1"/>
  <c r="AT903" i="1" s="1"/>
  <c r="AM891" i="1"/>
  <c r="AT891" i="1" s="1"/>
  <c r="AM520" i="1"/>
  <c r="AT520" i="1" s="1"/>
  <c r="AM571" i="1"/>
  <c r="AT571" i="1" s="1"/>
  <c r="AM886" i="1"/>
  <c r="AT886" i="1" s="1"/>
  <c r="AM731" i="1"/>
  <c r="AT731" i="1" s="1"/>
  <c r="AM801" i="1"/>
  <c r="AT801" i="1" s="1"/>
  <c r="AM749" i="1"/>
  <c r="AZ749" i="1" s="1"/>
  <c r="AM763" i="1"/>
  <c r="AT763" i="1" s="1"/>
  <c r="AM832" i="1"/>
  <c r="AT832" i="1" s="1"/>
  <c r="AM877" i="1"/>
  <c r="AT877" i="1" s="1"/>
  <c r="AM727" i="1"/>
  <c r="AT727" i="1" s="1"/>
  <c r="AM872" i="1"/>
  <c r="AT872" i="1" s="1"/>
  <c r="AM564" i="1"/>
  <c r="AT564" i="1" s="1"/>
  <c r="AM787" i="1"/>
  <c r="AT787" i="1" s="1"/>
  <c r="AM553" i="1"/>
  <c r="AT553" i="1" s="1"/>
  <c r="AM538" i="1"/>
  <c r="AT538" i="1" s="1"/>
  <c r="AM765" i="1"/>
  <c r="AT765" i="1" s="1"/>
  <c r="AM747" i="1"/>
  <c r="AT747" i="1" s="1"/>
  <c r="AM546" i="1"/>
  <c r="AT546" i="1" s="1"/>
  <c r="AM715" i="1"/>
  <c r="AT715" i="1" s="1"/>
  <c r="AM524" i="1"/>
  <c r="AT524" i="1" s="1"/>
  <c r="AM843" i="1"/>
  <c r="AT843" i="1" s="1"/>
  <c r="AM706" i="1"/>
  <c r="AT706" i="1" s="1"/>
  <c r="AM650" i="1"/>
  <c r="AT650" i="1" s="1"/>
  <c r="AM572" i="1"/>
  <c r="AT572" i="1" s="1"/>
  <c r="AM755" i="1"/>
  <c r="BF755" i="1" s="1"/>
  <c r="AM790" i="1"/>
  <c r="AT790" i="1" s="1"/>
  <c r="AM653" i="1"/>
  <c r="AT653" i="1" s="1"/>
  <c r="AM574" i="1"/>
  <c r="AT574" i="1" s="1"/>
  <c r="AM776" i="1"/>
  <c r="AT776" i="1" s="1"/>
  <c r="AM642" i="1"/>
  <c r="AT642" i="1" s="1"/>
  <c r="AM721" i="1"/>
  <c r="AT721" i="1" s="1"/>
  <c r="AM611" i="1"/>
  <c r="AT611" i="1" s="1"/>
  <c r="AM710" i="1"/>
  <c r="AM646" i="1"/>
  <c r="AT646" i="1" s="1"/>
  <c r="AM678" i="1"/>
  <c r="AT678" i="1" s="1"/>
  <c r="AM794" i="1"/>
  <c r="AT794" i="1" s="1"/>
  <c r="AM552" i="1"/>
  <c r="AT552" i="1" s="1"/>
  <c r="AM702" i="1"/>
  <c r="AM820" i="1"/>
  <c r="AT820" i="1" s="1"/>
  <c r="AM882" i="1"/>
  <c r="AT882" i="1" s="1"/>
  <c r="AM828" i="1"/>
  <c r="AT828" i="1" s="1"/>
  <c r="AM529" i="1"/>
  <c r="AT529" i="1" s="1"/>
  <c r="AM743" i="1"/>
  <c r="AT743" i="1" s="1"/>
  <c r="AM526" i="1"/>
  <c r="AT526" i="1" s="1"/>
  <c r="AM861" i="1"/>
  <c r="AT861" i="1" s="1"/>
  <c r="AM768" i="1"/>
  <c r="AT768" i="1" s="1"/>
  <c r="AM573" i="1"/>
  <c r="AM850" i="1"/>
  <c r="AT850" i="1" s="1"/>
  <c r="AM899" i="1"/>
  <c r="AT899" i="1" s="1"/>
  <c r="AM518" i="1"/>
  <c r="AT518" i="1" s="1"/>
  <c r="AM586" i="1"/>
  <c r="AT586" i="1" s="1"/>
  <c r="AM557" i="1"/>
  <c r="AT557" i="1" s="1"/>
  <c r="AM596" i="1"/>
  <c r="AT596" i="1" s="1"/>
  <c r="AM831" i="1"/>
  <c r="AZ831" i="1" s="1"/>
  <c r="AM875" i="1"/>
  <c r="AT875" i="1" s="1"/>
  <c r="AM623" i="1"/>
  <c r="AT623" i="1" s="1"/>
  <c r="AM925" i="1"/>
  <c r="AT925" i="1" s="1"/>
  <c r="AM502" i="1"/>
  <c r="AT502" i="1" s="1"/>
  <c r="AM604" i="1"/>
  <c r="AM874" i="1"/>
  <c r="AT874" i="1" s="1"/>
  <c r="AM804" i="1"/>
  <c r="AM655" i="1"/>
  <c r="AM812" i="1"/>
  <c r="AT812" i="1" s="1"/>
  <c r="AM780" i="1"/>
  <c r="AT780" i="1" s="1"/>
  <c r="AM760" i="1"/>
  <c r="AT760" i="1" s="1"/>
  <c r="AM908" i="1"/>
  <c r="AT908" i="1" s="1"/>
  <c r="AM578" i="1"/>
  <c r="AM732" i="1"/>
  <c r="AT732" i="1" s="1"/>
  <c r="AM854" i="1"/>
  <c r="AZ854" i="1" s="1"/>
  <c r="AM833" i="1"/>
  <c r="AT833" i="1" s="1"/>
  <c r="AM515" i="1"/>
  <c r="BF515" i="1" s="1"/>
  <c r="AM726" i="1"/>
  <c r="AM665" i="1"/>
  <c r="AT665" i="1" s="1"/>
  <c r="AM897" i="1"/>
  <c r="AM783" i="1"/>
  <c r="AT783" i="1" s="1"/>
  <c r="AM707" i="1"/>
  <c r="AT707" i="1" s="1"/>
  <c r="AM890" i="1"/>
  <c r="AT890" i="1" s="1"/>
  <c r="AM688" i="1"/>
  <c r="BF688" i="1" s="1"/>
  <c r="AM640" i="1"/>
  <c r="AT640" i="1" s="1"/>
  <c r="AM909" i="1"/>
  <c r="AT909" i="1" s="1"/>
  <c r="AM756" i="1"/>
  <c r="AT756" i="1" s="1"/>
  <c r="AM680" i="1"/>
  <c r="AT680" i="1" s="1"/>
  <c r="AM513" i="1"/>
  <c r="AT513" i="1" s="1"/>
  <c r="AM605" i="1"/>
  <c r="AT605" i="1" s="1"/>
  <c r="AM740" i="1"/>
  <c r="AT740" i="1" s="1"/>
  <c r="AM581" i="1"/>
  <c r="AT581" i="1" s="1"/>
  <c r="AM675" i="1"/>
  <c r="AT675" i="1" s="1"/>
  <c r="AM857" i="1"/>
  <c r="AT857" i="1" s="1"/>
  <c r="AM522" i="1"/>
  <c r="AT522" i="1" s="1"/>
  <c r="AM869" i="1"/>
  <c r="AT869" i="1" s="1"/>
  <c r="AM733" i="1"/>
  <c r="BF733" i="1" s="1"/>
  <c r="AM796" i="1"/>
  <c r="AT796" i="1" s="1"/>
  <c r="AM556" i="1"/>
  <c r="AT556" i="1" s="1"/>
  <c r="AM901" i="1"/>
  <c r="AM906" i="1"/>
  <c r="AT906" i="1" s="1"/>
  <c r="AM835" i="1"/>
  <c r="AT835" i="1" s="1"/>
  <c r="AM772" i="1"/>
  <c r="AT772" i="1" s="1"/>
  <c r="AM779" i="1"/>
  <c r="AT779" i="1" s="1"/>
  <c r="AM644" i="1"/>
  <c r="AT644" i="1" s="1"/>
  <c r="AM548" i="1"/>
  <c r="BF548" i="1" s="1"/>
  <c r="AM798" i="1"/>
  <c r="AT798" i="1" s="1"/>
  <c r="AM591" i="1"/>
  <c r="AT591" i="1" s="1"/>
  <c r="AM511" i="1"/>
  <c r="AM773" i="1"/>
  <c r="AT773" i="1" s="1"/>
  <c r="AM914" i="1"/>
  <c r="AT914" i="1" s="1"/>
  <c r="AM545" i="1"/>
  <c r="AM764" i="1"/>
  <c r="AT764" i="1" s="1"/>
  <c r="AM739" i="1"/>
  <c r="AT739" i="1" s="1"/>
  <c r="AM698" i="1"/>
  <c r="AT698" i="1" s="1"/>
  <c r="AM506" i="1"/>
  <c r="AT506" i="1" s="1"/>
  <c r="AM568" i="1"/>
  <c r="BF568" i="1" s="1"/>
  <c r="AM616" i="1"/>
  <c r="AT616" i="1" s="1"/>
  <c r="AM803" i="1"/>
  <c r="BF803" i="1" s="1"/>
  <c r="AM579" i="1"/>
  <c r="AT579" i="1" s="1"/>
  <c r="AM926" i="1"/>
  <c r="AT926" i="1" s="1"/>
  <c r="AM775" i="1"/>
  <c r="AM505" i="1"/>
  <c r="AT505" i="1" s="1"/>
  <c r="AM922" i="1"/>
  <c r="AT922" i="1" s="1"/>
  <c r="AM809" i="1"/>
  <c r="AT809" i="1" s="1"/>
  <c r="AM845" i="1"/>
  <c r="AT845" i="1" s="1"/>
  <c r="AM736" i="1"/>
  <c r="AT736" i="1" s="1"/>
  <c r="AM651" i="1"/>
  <c r="AT651" i="1" s="1"/>
  <c r="AM561" i="1"/>
  <c r="AT561" i="1" s="1"/>
  <c r="AM842" i="1"/>
  <c r="AT842" i="1" s="1"/>
  <c r="AM752" i="1"/>
  <c r="AT752" i="1" s="1"/>
  <c r="AM853" i="1"/>
  <c r="AT853" i="1" s="1"/>
  <c r="AM876" i="1"/>
  <c r="AT876" i="1" s="1"/>
  <c r="AM580" i="1"/>
  <c r="AT580" i="1" s="1"/>
  <c r="AM898" i="1"/>
  <c r="AT898" i="1" s="1"/>
  <c r="AM583" i="1"/>
  <c r="AT583" i="1" s="1"/>
  <c r="AM559" i="1"/>
  <c r="AT559" i="1" s="1"/>
  <c r="AM602" i="1"/>
  <c r="AT602" i="1" s="1"/>
  <c r="AM566" i="1"/>
  <c r="AT566" i="1" s="1"/>
  <c r="AM759" i="1"/>
  <c r="AT759" i="1" s="1"/>
  <c r="AM594" i="1"/>
  <c r="AT594" i="1" s="1"/>
  <c r="AM896" i="1"/>
  <c r="AT896" i="1" s="1"/>
  <c r="AM858" i="1"/>
  <c r="AT858" i="1" s="1"/>
  <c r="AM807" i="1"/>
  <c r="AT807" i="1" s="1"/>
  <c r="AM533" i="1"/>
  <c r="AT533" i="1" s="1"/>
  <c r="AM917" i="1"/>
  <c r="AT917" i="1" s="1"/>
  <c r="AM540" i="1"/>
  <c r="AT540" i="1" s="1"/>
  <c r="AM880" i="1"/>
  <c r="AT880" i="1" s="1"/>
  <c r="AM748" i="1"/>
  <c r="AT748" i="1" s="1"/>
  <c r="AM645" i="1"/>
  <c r="AM639" i="1"/>
  <c r="AT639" i="1" s="1"/>
  <c r="AM741" i="1"/>
  <c r="AM570" i="1"/>
  <c r="AM530" i="1"/>
  <c r="AT530" i="1" s="1"/>
  <c r="AM537" i="1"/>
  <c r="AM771" i="1"/>
  <c r="AT771" i="1" s="1"/>
  <c r="AM744" i="1"/>
  <c r="AT744" i="1" s="1"/>
  <c r="AM905" i="1"/>
  <c r="AT905" i="1" s="1"/>
  <c r="AM630" i="1"/>
  <c r="AT630" i="1" s="1"/>
  <c r="AM610" i="1"/>
  <c r="AT610" i="1" s="1"/>
  <c r="AM59" i="1"/>
  <c r="AT59" i="1" s="1"/>
  <c r="AM45" i="1"/>
  <c r="AT45" i="1" s="1"/>
  <c r="AM22" i="1"/>
  <c r="AT22" i="1" s="1"/>
  <c r="AM13" i="1"/>
  <c r="AT13" i="1" s="1"/>
  <c r="AM419" i="1"/>
  <c r="AT419" i="1" s="1"/>
  <c r="AM98" i="1"/>
  <c r="AT98" i="1" s="1"/>
  <c r="AM212" i="1"/>
  <c r="AT212" i="1" s="1"/>
  <c r="AM175" i="1"/>
  <c r="AT175" i="1" s="1"/>
  <c r="AM204" i="1"/>
  <c r="AT204" i="1" s="1"/>
  <c r="AM93" i="1"/>
  <c r="AT93" i="1" s="1"/>
  <c r="AM481" i="1"/>
  <c r="AT481" i="1" s="1"/>
  <c r="AM432" i="1"/>
  <c r="AT432" i="1" s="1"/>
  <c r="AM416" i="1"/>
  <c r="AT416" i="1" s="1"/>
  <c r="AM458" i="1"/>
  <c r="AT458" i="1" s="1"/>
  <c r="AM426" i="1"/>
  <c r="AT426" i="1" s="1"/>
  <c r="AM402" i="1"/>
  <c r="AT402" i="1" s="1"/>
  <c r="AM394" i="1"/>
  <c r="AT394" i="1" s="1"/>
  <c r="AM292" i="1"/>
  <c r="AT292" i="1" s="1"/>
  <c r="AM254" i="1"/>
  <c r="AT254" i="1" s="1"/>
  <c r="AM244" i="1"/>
  <c r="AT244" i="1" s="1"/>
  <c r="AM233" i="1"/>
  <c r="AT233" i="1" s="1"/>
  <c r="AM334" i="1"/>
  <c r="AT334" i="1" s="1"/>
  <c r="AM310" i="1"/>
  <c r="AT310" i="1" s="1"/>
  <c r="AM368" i="1"/>
  <c r="AT368" i="1" s="1"/>
  <c r="AM360" i="1"/>
  <c r="AT360" i="1" s="1"/>
  <c r="AM344" i="1"/>
  <c r="AT344" i="1" s="1"/>
  <c r="AM336" i="1"/>
  <c r="AT336" i="1" s="1"/>
  <c r="AM234" i="1"/>
  <c r="AT234" i="1" s="1"/>
  <c r="AM186" i="1"/>
  <c r="AT186" i="1" s="1"/>
  <c r="AM209" i="1"/>
  <c r="AT209" i="1" s="1"/>
  <c r="AM218" i="1"/>
  <c r="AT218" i="1" s="1"/>
  <c r="AM173" i="1"/>
  <c r="AT173" i="1" s="1"/>
  <c r="AM39" i="1"/>
  <c r="AT39" i="1" s="1"/>
  <c r="AM55" i="1"/>
  <c r="AT55" i="1" s="1"/>
  <c r="AM79" i="1"/>
  <c r="AT79" i="1" s="1"/>
  <c r="AM51" i="1"/>
  <c r="AT51" i="1" s="1"/>
  <c r="AM484" i="1"/>
  <c r="AM413" i="1"/>
  <c r="AM398" i="1"/>
  <c r="AM102" i="1"/>
  <c r="AM374" i="1"/>
  <c r="AM89" i="1"/>
  <c r="AM82" i="1"/>
  <c r="AM331" i="1"/>
  <c r="AM300" i="1"/>
  <c r="AT300" i="1" s="1"/>
  <c r="AM350" i="1"/>
  <c r="AT350" i="1" s="1"/>
  <c r="AM320" i="1"/>
  <c r="AT320" i="1" s="1"/>
  <c r="AM299" i="1"/>
  <c r="AT299" i="1" s="1"/>
  <c r="AM238" i="1"/>
  <c r="AT238" i="1" s="1"/>
  <c r="AM178" i="1"/>
  <c r="AT178" i="1" s="1"/>
  <c r="AM241" i="1"/>
  <c r="AT241" i="1" s="1"/>
  <c r="AM81" i="1"/>
  <c r="AT81" i="1" s="1"/>
  <c r="AM58" i="1"/>
  <c r="AT58" i="1" s="1"/>
  <c r="AM49" i="1"/>
  <c r="AT49" i="1" s="1"/>
  <c r="AM43" i="1"/>
  <c r="AT43" i="1" s="1"/>
  <c r="AM359" i="1"/>
  <c r="AM403" i="1"/>
  <c r="AM256" i="1"/>
  <c r="AT256" i="1" s="1"/>
  <c r="AM395" i="1"/>
  <c r="AT395" i="1" s="1"/>
  <c r="AM56" i="1"/>
  <c r="AT56" i="1" s="1"/>
  <c r="AM42" i="1"/>
  <c r="AT42" i="1" s="1"/>
  <c r="AM281" i="1"/>
  <c r="AT281" i="1" s="1"/>
  <c r="AM17" i="1"/>
  <c r="AT17" i="1" s="1"/>
  <c r="AM243" i="1"/>
  <c r="AT243" i="1" s="1"/>
  <c r="AM44" i="1"/>
  <c r="AT44" i="1" s="1"/>
  <c r="AM480" i="1"/>
  <c r="AT480" i="1" s="1"/>
  <c r="AM418" i="1"/>
  <c r="AT418" i="1" s="1"/>
  <c r="AM386" i="1"/>
  <c r="AT386" i="1" s="1"/>
  <c r="AM227" i="1"/>
  <c r="AT227" i="1" s="1"/>
  <c r="AM304" i="1"/>
  <c r="AT304" i="1" s="1"/>
  <c r="AM225" i="1"/>
  <c r="AT225" i="1" s="1"/>
  <c r="AM208" i="1"/>
  <c r="AT208" i="1" s="1"/>
  <c r="AM192" i="1"/>
  <c r="AT192" i="1" s="1"/>
  <c r="AM150" i="1"/>
  <c r="AT150" i="1" s="1"/>
  <c r="AM86" i="1"/>
  <c r="AT86" i="1" s="1"/>
  <c r="AM30" i="1"/>
  <c r="AT30" i="1" s="1"/>
  <c r="AM77" i="1"/>
  <c r="AT77" i="1" s="1"/>
  <c r="AM499" i="1"/>
  <c r="AM140" i="1"/>
  <c r="AM345" i="1"/>
  <c r="AM315" i="1"/>
  <c r="AM291" i="1"/>
  <c r="AM439" i="1"/>
  <c r="AM420" i="1"/>
  <c r="AM239" i="1"/>
  <c r="AM270" i="1"/>
  <c r="AM265" i="1"/>
  <c r="AM29" i="1"/>
  <c r="AT29" i="1" s="1"/>
  <c r="AM387" i="1"/>
  <c r="AT387" i="1" s="1"/>
  <c r="AM303" i="1"/>
  <c r="AT303" i="1" s="1"/>
  <c r="AM286" i="1"/>
  <c r="AT286" i="1" s="1"/>
  <c r="AM216" i="1"/>
  <c r="AT216" i="1" s="1"/>
  <c r="AM327" i="1"/>
  <c r="AT327" i="1" s="1"/>
  <c r="AM120" i="1"/>
  <c r="AT120" i="1" s="1"/>
  <c r="AM90" i="1"/>
  <c r="AT90" i="1" s="1"/>
  <c r="AM24" i="1"/>
  <c r="AT24" i="1" s="1"/>
  <c r="AM294" i="1"/>
  <c r="AT294" i="1" s="1"/>
  <c r="AM271" i="1"/>
  <c r="AT271" i="1" s="1"/>
  <c r="AM222" i="1"/>
  <c r="AT222" i="1" s="1"/>
  <c r="AM343" i="1"/>
  <c r="AT343" i="1" s="1"/>
  <c r="AM199" i="1"/>
  <c r="AT199" i="1" s="1"/>
  <c r="AM99" i="1"/>
  <c r="AT99" i="1" s="1"/>
  <c r="AM188" i="1"/>
  <c r="AT188" i="1" s="1"/>
  <c r="AM290" i="1"/>
  <c r="AT290" i="1" s="1"/>
  <c r="AM224" i="1"/>
  <c r="AT224" i="1" s="1"/>
  <c r="AM464" i="1"/>
  <c r="AT464" i="1" s="1"/>
  <c r="AM400" i="1"/>
  <c r="AT400" i="1" s="1"/>
  <c r="AM366" i="1"/>
  <c r="AT366" i="1" s="1"/>
  <c r="AM358" i="1"/>
  <c r="AT358" i="1" s="1"/>
  <c r="AM456" i="1"/>
  <c r="AT456" i="1" s="1"/>
  <c r="AM442" i="1"/>
  <c r="AM434" i="1"/>
  <c r="AT434" i="1" s="1"/>
  <c r="AM250" i="1"/>
  <c r="AT250" i="1" s="1"/>
  <c r="AM217" i="1"/>
  <c r="AT217" i="1" s="1"/>
  <c r="AM352" i="1"/>
  <c r="AT352" i="1" s="1"/>
  <c r="AM283" i="1"/>
  <c r="AT283" i="1" s="1"/>
  <c r="AM203" i="1"/>
  <c r="AT203" i="1" s="1"/>
  <c r="AM201" i="1"/>
  <c r="AT201" i="1" s="1"/>
  <c r="AM200" i="1"/>
  <c r="AT200" i="1" s="1"/>
  <c r="AM197" i="1"/>
  <c r="AT197" i="1" s="1"/>
  <c r="AM182" i="1"/>
  <c r="AT182" i="1" s="1"/>
  <c r="AM108" i="1"/>
  <c r="AT108" i="1" s="1"/>
  <c r="AM118" i="1"/>
  <c r="AT118" i="1" s="1"/>
  <c r="AM65" i="1"/>
  <c r="AT65" i="1" s="1"/>
  <c r="AM61" i="1"/>
  <c r="AT61" i="1" s="1"/>
  <c r="AM47" i="1"/>
  <c r="AT47" i="1" s="1"/>
  <c r="AM68" i="1"/>
  <c r="AT68" i="1" s="1"/>
  <c r="AM14" i="1"/>
  <c r="AT14" i="1" s="1"/>
  <c r="AM34" i="1"/>
  <c r="AT34" i="1" s="1"/>
  <c r="AM20" i="1"/>
  <c r="AT20" i="1" s="1"/>
  <c r="AM221" i="1"/>
  <c r="AM139" i="1"/>
  <c r="AM75" i="1"/>
  <c r="AM348" i="1"/>
  <c r="AM83" i="1"/>
  <c r="AM494" i="1"/>
  <c r="AM332" i="1"/>
  <c r="AM263" i="1"/>
  <c r="AM148" i="1"/>
  <c r="AM266" i="1"/>
  <c r="AT266" i="1" s="1"/>
  <c r="AM228" i="1"/>
  <c r="AT228" i="1" s="1"/>
  <c r="AM210" i="1"/>
  <c r="AT210" i="1" s="1"/>
  <c r="AM202" i="1"/>
  <c r="AT202" i="1" s="1"/>
  <c r="AM194" i="1"/>
  <c r="AT194" i="1" s="1"/>
  <c r="AM252" i="1"/>
  <c r="AT252" i="1" s="1"/>
  <c r="AM220" i="1"/>
  <c r="AT220" i="1" s="1"/>
  <c r="AM211" i="1"/>
  <c r="AT211" i="1" s="1"/>
  <c r="AM138" i="1"/>
  <c r="AT138" i="1" s="1"/>
  <c r="AM126" i="1"/>
  <c r="AT126" i="1" s="1"/>
  <c r="AM123" i="1"/>
  <c r="AT123" i="1" s="1"/>
  <c r="AM38" i="1"/>
  <c r="AT38" i="1" s="1"/>
  <c r="AM66" i="1"/>
  <c r="AT66" i="1" s="1"/>
  <c r="AM25" i="1"/>
  <c r="AT25" i="1" s="1"/>
  <c r="AM35" i="1"/>
  <c r="AT35" i="1" s="1"/>
  <c r="AM36" i="1"/>
  <c r="AT36" i="1" s="1"/>
  <c r="AM196" i="1"/>
  <c r="AT196" i="1" s="1"/>
  <c r="AM276" i="1"/>
  <c r="AT276" i="1" s="1"/>
  <c r="AM328" i="1"/>
  <c r="AT328" i="1" s="1"/>
  <c r="AM312" i="1"/>
  <c r="AT312" i="1" s="1"/>
  <c r="AM258" i="1"/>
  <c r="AT258" i="1" s="1"/>
  <c r="AM260" i="1"/>
  <c r="AT260" i="1" s="1"/>
  <c r="AM152" i="1"/>
  <c r="AT152" i="1" s="1"/>
  <c r="AM92" i="1"/>
  <c r="AT92" i="1" s="1"/>
  <c r="AM76" i="1"/>
  <c r="AT76" i="1" s="1"/>
  <c r="AM105" i="1"/>
  <c r="AT105" i="1" s="1"/>
  <c r="AM64" i="1"/>
  <c r="AT64" i="1" s="1"/>
  <c r="AM85" i="1"/>
  <c r="AT85" i="1" s="1"/>
  <c r="AM32" i="1"/>
  <c r="AT32" i="1" s="1"/>
  <c r="AM21" i="1"/>
  <c r="AT21" i="1" s="1"/>
  <c r="AM31" i="1"/>
  <c r="AT31" i="1" s="1"/>
  <c r="AM69" i="1"/>
  <c r="AT69" i="1" s="1"/>
  <c r="AM382" i="1"/>
  <c r="AM121" i="1"/>
  <c r="AM491" i="1"/>
  <c r="AM316" i="1"/>
  <c r="AM116" i="1"/>
  <c r="AM391" i="1"/>
  <c r="AM373" i="1"/>
  <c r="AM156" i="1"/>
  <c r="AM367" i="1"/>
  <c r="AT367" i="1" s="1"/>
  <c r="AM52" i="1"/>
  <c r="AT52" i="1" s="1"/>
  <c r="AM143" i="1"/>
  <c r="AM282" i="1"/>
  <c r="AT282" i="1" s="1"/>
  <c r="AM473" i="1"/>
  <c r="AT473" i="1" s="1"/>
  <c r="AM410" i="1"/>
  <c r="AM193" i="1"/>
  <c r="AT193" i="1" s="1"/>
  <c r="AM206" i="1"/>
  <c r="AT206" i="1" s="1"/>
  <c r="AM84" i="1"/>
  <c r="AT84" i="1" s="1"/>
  <c r="AM73" i="1"/>
  <c r="AT73" i="1" s="1"/>
  <c r="AM19" i="1"/>
  <c r="AT19" i="1" s="1"/>
  <c r="AM71" i="1"/>
  <c r="AT71" i="1" s="1"/>
  <c r="AM379" i="1"/>
  <c r="AT379" i="1" s="1"/>
  <c r="AM37" i="1"/>
  <c r="AT37" i="1" s="1"/>
  <c r="AM247" i="1"/>
  <c r="AT247" i="1" s="1"/>
  <c r="AM130" i="1"/>
  <c r="AT130" i="1" s="1"/>
  <c r="AM450" i="1"/>
  <c r="AT450" i="1" s="1"/>
  <c r="AM264" i="1"/>
  <c r="AT264" i="1" s="1"/>
  <c r="AM205" i="1"/>
  <c r="AT205" i="1" s="1"/>
  <c r="AM149" i="1"/>
  <c r="AT149" i="1" s="1"/>
  <c r="AM74" i="1"/>
  <c r="AT74" i="1" s="1"/>
  <c r="AM57" i="1"/>
  <c r="AT57" i="1" s="1"/>
  <c r="AM27" i="1"/>
  <c r="AT27" i="1" s="1"/>
  <c r="AM40" i="1"/>
  <c r="AT40" i="1" s="1"/>
  <c r="AM72" i="1"/>
  <c r="AT72" i="1" s="1"/>
  <c r="AM15" i="1"/>
  <c r="AT15" i="1" s="1"/>
  <c r="AM351" i="1"/>
  <c r="AT351" i="1" s="1"/>
  <c r="AM26" i="1"/>
  <c r="AT26" i="1" s="1"/>
  <c r="AM255" i="1"/>
  <c r="AT255" i="1" s="1"/>
  <c r="AM273" i="1"/>
  <c r="AT273" i="1" s="1"/>
  <c r="AM229" i="1"/>
  <c r="AT229" i="1" s="1"/>
  <c r="AM249" i="1"/>
  <c r="AT249" i="1" s="1"/>
  <c r="AM23" i="1"/>
  <c r="AT23" i="1" s="1"/>
  <c r="AM408" i="1"/>
  <c r="AT408" i="1" s="1"/>
  <c r="AM424" i="1"/>
  <c r="AT424" i="1" s="1"/>
  <c r="AM248" i="1"/>
  <c r="AT248" i="1" s="1"/>
  <c r="AM195" i="1"/>
  <c r="AT195" i="1" s="1"/>
  <c r="AM41" i="1"/>
  <c r="AT41" i="1" s="1"/>
  <c r="AM53" i="1"/>
  <c r="AT53" i="1" s="1"/>
  <c r="AM180" i="1"/>
  <c r="AT180" i="1" s="1"/>
  <c r="AM28" i="1"/>
  <c r="AT28" i="1" s="1"/>
  <c r="AM103" i="1"/>
  <c r="AT103" i="1" s="1"/>
  <c r="AM497" i="1"/>
  <c r="AT497" i="1" s="1"/>
  <c r="AM127" i="1"/>
  <c r="AT127" i="1" s="1"/>
  <c r="AM50" i="1"/>
  <c r="AT50" i="1" s="1"/>
  <c r="AM97" i="1"/>
  <c r="AT97" i="1" s="1"/>
  <c r="AM48" i="1"/>
  <c r="AT48" i="1" s="1"/>
  <c r="AM246" i="1"/>
  <c r="AT246" i="1" s="1"/>
  <c r="AM136" i="1"/>
  <c r="AT136" i="1" s="1"/>
  <c r="AM451" i="1"/>
  <c r="AT451" i="1" s="1"/>
  <c r="AM107" i="1"/>
  <c r="AT107" i="1" s="1"/>
  <c r="AM163" i="1"/>
  <c r="AT163" i="1" s="1"/>
  <c r="AM467" i="1"/>
  <c r="AT467" i="1" s="1"/>
  <c r="AM114" i="1"/>
  <c r="AM427" i="1"/>
  <c r="AM187" i="1"/>
  <c r="AT187" i="1" s="1"/>
  <c r="AM301" i="1"/>
  <c r="AT301" i="1" s="1"/>
  <c r="AM179" i="1"/>
  <c r="AT179" i="1" s="1"/>
  <c r="AM160" i="1"/>
  <c r="AT160" i="1" s="1"/>
  <c r="AM240" i="1"/>
  <c r="AM272" i="1"/>
  <c r="AT272" i="1" s="1"/>
  <c r="AM295" i="1"/>
  <c r="AT295" i="1" s="1"/>
  <c r="AM411" i="1"/>
  <c r="BF411" i="1" s="1"/>
  <c r="AM378" i="1"/>
  <c r="BF378" i="1" s="1"/>
  <c r="AM335" i="1"/>
  <c r="AM435" i="1"/>
  <c r="AT435" i="1" s="1"/>
  <c r="AM326" i="1"/>
  <c r="AM482" i="1"/>
  <c r="AM317" i="1"/>
  <c r="AM455" i="1"/>
  <c r="AZ455" i="1" s="1"/>
  <c r="AM487" i="1"/>
  <c r="AZ487" i="1" s="1"/>
  <c r="AM313" i="1"/>
  <c r="AM495" i="1"/>
  <c r="AZ495" i="1" s="1"/>
  <c r="AM237" i="1"/>
  <c r="AM153" i="1"/>
  <c r="AM268" i="1"/>
  <c r="AM215" i="1"/>
  <c r="BF215" i="1" s="1"/>
  <c r="AM279" i="1"/>
  <c r="AM298" i="1"/>
  <c r="AM490" i="1"/>
  <c r="AM346" i="1"/>
  <c r="AM414" i="1"/>
  <c r="AM162" i="1"/>
  <c r="AM269" i="1"/>
  <c r="AM214" i="1"/>
  <c r="AM190" i="1"/>
  <c r="AM363" i="1"/>
  <c r="AM488" i="1"/>
  <c r="AZ488" i="1" s="1"/>
  <c r="AM78" i="1"/>
  <c r="AM430" i="1"/>
  <c r="AM151" i="1"/>
  <c r="AM441" i="1"/>
  <c r="AM161" i="1"/>
  <c r="BF161" i="1" s="1"/>
  <c r="AM422" i="1"/>
  <c r="AM306" i="1"/>
  <c r="AM289" i="1"/>
  <c r="AM377" i="1"/>
  <c r="AM349" i="1"/>
  <c r="AM479" i="1"/>
  <c r="AZ479" i="1" s="1"/>
  <c r="AM323" i="1"/>
  <c r="AM404" i="1"/>
  <c r="AZ404" i="1" s="1"/>
  <c r="AM448" i="1"/>
  <c r="AM274" i="1"/>
  <c r="AM466" i="1"/>
  <c r="AM319" i="1"/>
  <c r="AT319" i="1" s="1"/>
  <c r="AM311" i="1"/>
  <c r="AZ311" i="1" s="1"/>
  <c r="AM122" i="1"/>
  <c r="AM257" i="1"/>
  <c r="AT257" i="1" s="1"/>
  <c r="AM184" i="1"/>
  <c r="AT184" i="1" s="1"/>
  <c r="AM278" i="1"/>
  <c r="AT278" i="1" s="1"/>
  <c r="AM87" i="1"/>
  <c r="AM145" i="1"/>
  <c r="BF145" i="1" s="1"/>
  <c r="AM275" i="1"/>
  <c r="AZ275" i="1" s="1"/>
  <c r="AM396" i="1"/>
  <c r="AM401" i="1"/>
  <c r="AM296" i="1"/>
  <c r="AZ296" i="1" s="1"/>
  <c r="AM471" i="1"/>
  <c r="AM449" i="1"/>
  <c r="AM109" i="1"/>
  <c r="AM375" i="1"/>
  <c r="AM231" i="1"/>
  <c r="AM453" i="1"/>
  <c r="AM277" i="1"/>
  <c r="AM474" i="1"/>
  <c r="AM433" i="1"/>
  <c r="AM297" i="1"/>
  <c r="AM236" i="1"/>
  <c r="AM477" i="1"/>
  <c r="AM147" i="1"/>
  <c r="AM285" i="1"/>
  <c r="AM132" i="1"/>
  <c r="AM251" i="1"/>
  <c r="AM308" i="1"/>
  <c r="AM369" i="1"/>
  <c r="AM425" i="1"/>
  <c r="AM384" i="1"/>
  <c r="AM489" i="1"/>
  <c r="AZ489" i="1" s="1"/>
  <c r="AM181" i="1"/>
  <c r="AM444" i="1"/>
  <c r="AZ444" i="1" s="1"/>
  <c r="AM129" i="1"/>
  <c r="AM158" i="1"/>
  <c r="AM376" i="1"/>
  <c r="AM457" i="1"/>
  <c r="AM302" i="1"/>
  <c r="AM470" i="1"/>
  <c r="AM100" i="1"/>
  <c r="AM355" i="1"/>
  <c r="AM353" i="1"/>
  <c r="BF353" i="1" s="1"/>
  <c r="AM365" i="1"/>
  <c r="AM385" i="1"/>
  <c r="AM438" i="1"/>
  <c r="AM445" i="1"/>
  <c r="AM460" i="1"/>
  <c r="BF460" i="1" s="1"/>
  <c r="AM287" i="1"/>
  <c r="AM371" i="1"/>
  <c r="AM337" i="1"/>
  <c r="AZ337" i="1" s="1"/>
  <c r="AM322" i="1"/>
  <c r="AM329" i="1"/>
  <c r="AZ329" i="1" s="1"/>
  <c r="AM476" i="1"/>
  <c r="AM465" i="1"/>
  <c r="AM124" i="1"/>
  <c r="AM159" i="1"/>
  <c r="BF159" i="1" s="1"/>
  <c r="AM469" i="1"/>
  <c r="AM475" i="1"/>
  <c r="BF475" i="1" s="1"/>
  <c r="AM392" i="1"/>
  <c r="BF392" i="1" s="1"/>
  <c r="AM128" i="1"/>
  <c r="AM493" i="1"/>
  <c r="AM183" i="1"/>
  <c r="AM354" i="1"/>
  <c r="AM380" i="1"/>
  <c r="AM338" i="1"/>
  <c r="AM207" i="1"/>
  <c r="AM230" i="1"/>
  <c r="AM454" i="1"/>
  <c r="AM412" i="1"/>
  <c r="AZ412" i="1" s="1"/>
  <c r="AM91" i="1"/>
  <c r="AM492" i="1"/>
  <c r="AM381" i="1"/>
  <c r="AM342" i="1"/>
  <c r="AM429" i="1"/>
  <c r="AM253" i="1"/>
  <c r="AM88" i="1"/>
  <c r="AM110" i="1"/>
  <c r="AM307" i="1"/>
  <c r="AM293" i="1"/>
  <c r="AM459" i="1"/>
  <c r="AZ459" i="1" s="1"/>
  <c r="AM10" i="1"/>
  <c r="AM213" i="1"/>
  <c r="AM393" i="1"/>
  <c r="AM407" i="1"/>
  <c r="AZ407" i="1" s="1"/>
  <c r="AM245" i="1"/>
  <c r="AM356" i="1"/>
  <c r="BF356" i="1" s="1"/>
  <c r="AM101" i="1"/>
  <c r="AM113" i="1"/>
  <c r="AZ113" i="1" s="1"/>
  <c r="AM333" i="1"/>
  <c r="AM415" i="1"/>
  <c r="AZ415" i="1" s="1"/>
  <c r="AM389" i="1"/>
  <c r="AM191" i="1"/>
  <c r="AM447" i="1"/>
  <c r="AM318" i="1"/>
  <c r="AM288" i="1"/>
  <c r="AM397" i="1"/>
  <c r="AM154" i="1"/>
  <c r="AZ154" i="1" s="1"/>
  <c r="AM362" i="1"/>
  <c r="AM235" i="1"/>
  <c r="AM339" i="1"/>
  <c r="AM12" i="1"/>
  <c r="BF12" i="1" s="1"/>
  <c r="AM486" i="1"/>
  <c r="AM431" i="1"/>
  <c r="AM125" i="1"/>
  <c r="AM417" i="1"/>
  <c r="AM446" i="1"/>
  <c r="AM314" i="1"/>
  <c r="AM399" i="1"/>
  <c r="AM119" i="1"/>
  <c r="AZ119" i="1" s="1"/>
  <c r="AM133" i="1"/>
  <c r="AM261" i="1"/>
  <c r="AZ261" i="1" s="1"/>
  <c r="AM483" i="1"/>
  <c r="AM383" i="1"/>
  <c r="AM198" i="1"/>
  <c r="AM325" i="1"/>
  <c r="AM357" i="1"/>
  <c r="BF357" i="1" s="1"/>
  <c r="AM305" i="1"/>
  <c r="AZ305" i="1" s="1"/>
  <c r="AM388" i="1"/>
  <c r="AM347" i="1"/>
  <c r="AM361" i="1"/>
  <c r="BF361" i="1" s="1"/>
  <c r="AM185" i="1"/>
  <c r="AM462" i="1"/>
  <c r="AM146" i="1"/>
  <c r="AM284" i="1"/>
  <c r="AM440" i="1"/>
  <c r="AZ440" i="1" s="1"/>
  <c r="AM498" i="1"/>
  <c r="AM259" i="1"/>
  <c r="AM280" i="1"/>
  <c r="AM340" i="1"/>
  <c r="AZ340" i="1" s="1"/>
  <c r="AM11" i="1"/>
  <c r="AM443" i="1"/>
  <c r="AT443" i="1" s="1"/>
  <c r="AM262" i="1"/>
  <c r="AM111" i="1"/>
  <c r="AM157" i="1"/>
  <c r="AM428" i="1"/>
  <c r="AM478" i="1"/>
  <c r="AM370" i="1"/>
  <c r="AM62" i="1"/>
  <c r="AM463" i="1"/>
  <c r="AM330" i="1"/>
  <c r="AM461" i="1"/>
  <c r="AM67" i="1"/>
  <c r="AM131" i="1"/>
  <c r="AM309" i="1"/>
  <c r="AZ309" i="1" s="1"/>
  <c r="AM472" i="1"/>
  <c r="BF472" i="1" s="1"/>
  <c r="AM406" i="1"/>
  <c r="AM372" i="1"/>
  <c r="AM423" i="1"/>
  <c r="AM452" i="1"/>
  <c r="AZ452" i="1" s="1"/>
  <c r="AM496" i="1"/>
  <c r="BF496" i="1" s="1"/>
  <c r="AM409" i="1"/>
  <c r="AM390" i="1"/>
  <c r="AM364" i="1"/>
  <c r="AZ364" i="1" s="1"/>
  <c r="AM232" i="1"/>
  <c r="AM189" i="1"/>
  <c r="BF189" i="1" s="1"/>
  <c r="AM60" i="1"/>
  <c r="AM405" i="1"/>
  <c r="AM104" i="1"/>
  <c r="AM324" i="1"/>
  <c r="AM242" i="1"/>
  <c r="AM485" i="1"/>
  <c r="AM421" i="1"/>
  <c r="AM70" i="1"/>
  <c r="AM177" i="1"/>
  <c r="AM321" i="1"/>
  <c r="AZ321" i="1" s="1"/>
  <c r="AM436" i="1"/>
  <c r="BF436" i="1" s="1"/>
  <c r="AM267" i="1"/>
  <c r="AY772" i="1"/>
  <c r="BE546" i="1"/>
  <c r="AY597" i="1"/>
  <c r="BE668" i="1"/>
  <c r="AY603" i="1"/>
  <c r="BE585" i="1"/>
  <c r="BE547" i="1"/>
  <c r="BE826" i="1"/>
  <c r="AY792" i="1"/>
  <c r="AY863" i="1"/>
  <c r="AY520" i="1"/>
  <c r="BE764" i="1"/>
  <c r="AY530" i="1"/>
  <c r="BE731" i="1"/>
  <c r="AY829" i="1"/>
  <c r="BE905" i="1"/>
  <c r="BE630" i="1"/>
  <c r="AY630" i="1"/>
  <c r="AY511" i="1"/>
  <c r="AY502" i="1"/>
  <c r="BE419" i="1"/>
  <c r="AY378" i="1"/>
  <c r="BE340" i="1"/>
  <c r="BE119" i="1"/>
  <c r="AY455" i="1"/>
  <c r="AY133" i="1"/>
  <c r="BE133" i="1"/>
  <c r="AY274" i="1"/>
  <c r="AY768" i="1"/>
  <c r="AY758" i="1"/>
  <c r="AY693" i="1"/>
  <c r="BE830" i="1"/>
  <c r="BE515" i="1"/>
  <c r="BE865" i="1"/>
  <c r="AY806" i="1"/>
  <c r="BE846" i="1"/>
  <c r="AY598" i="1"/>
  <c r="AY518" i="1"/>
  <c r="BE556" i="1"/>
  <c r="AY612" i="1"/>
  <c r="AY876" i="1"/>
  <c r="BE841" i="1"/>
  <c r="BE540" i="1"/>
  <c r="BE681" i="1"/>
  <c r="BE818" i="1"/>
  <c r="BE918" i="1"/>
  <c r="AY674" i="1"/>
  <c r="BE700" i="1"/>
  <c r="BE662" i="1"/>
  <c r="BE512" i="1"/>
  <c r="BE816" i="1"/>
  <c r="AY642" i="1"/>
  <c r="AY787" i="1"/>
  <c r="BE787" i="1"/>
  <c r="AY899" i="1"/>
  <c r="BE899" i="1"/>
  <c r="AY712" i="1"/>
  <c r="BE924" i="1"/>
  <c r="AY924" i="1"/>
  <c r="BE660" i="1"/>
  <c r="AY590" i="1"/>
  <c r="BE628" i="1"/>
  <c r="BE894" i="1"/>
  <c r="AY669" i="1"/>
  <c r="BE523" i="1"/>
  <c r="AY637" i="1"/>
  <c r="AY690" i="1"/>
  <c r="BE690" i="1"/>
  <c r="AY827" i="1"/>
  <c r="BE911" i="1"/>
  <c r="AY848" i="1"/>
  <c r="BE926" i="1"/>
  <c r="AY926" i="1"/>
  <c r="BE877" i="1"/>
  <c r="BE842" i="1"/>
  <c r="AY607" i="1"/>
  <c r="BE607" i="1"/>
  <c r="AY747" i="1"/>
  <c r="BE533" i="1"/>
  <c r="BE571" i="1"/>
  <c r="AY909" i="1"/>
  <c r="AY524" i="1"/>
  <c r="BE503" i="1"/>
  <c r="BE882" i="1"/>
  <c r="AY728" i="1"/>
  <c r="BE776" i="1"/>
  <c r="BE579" i="1"/>
  <c r="BE724" i="1"/>
  <c r="BE908" i="1"/>
  <c r="AY732" i="1"/>
  <c r="AY311" i="1"/>
  <c r="AY541" i="1"/>
  <c r="BE657" i="1"/>
  <c r="AY738" i="1"/>
  <c r="AY528" i="1"/>
  <c r="AY761" i="1"/>
  <c r="AY755" i="1"/>
  <c r="BE411" i="1"/>
  <c r="BE757" i="1"/>
  <c r="AY655" i="1"/>
  <c r="AY841" i="1"/>
  <c r="AY521" i="1"/>
  <c r="BE605" i="1"/>
  <c r="AY811" i="1"/>
  <c r="BE859" i="1"/>
  <c r="AY839" i="1"/>
  <c r="BE852" i="1"/>
  <c r="AY837" i="1"/>
  <c r="AY823" i="1"/>
  <c r="BE663" i="1"/>
  <c r="AY713" i="1"/>
  <c r="BE889" i="1"/>
  <c r="AY622" i="1"/>
  <c r="BE745" i="1"/>
  <c r="BE507" i="1"/>
  <c r="BE741" i="1"/>
  <c r="AY812" i="1"/>
  <c r="BE561" i="1"/>
  <c r="AY740" i="1"/>
  <c r="AY596" i="1"/>
  <c r="BE510" i="1"/>
  <c r="BE517" i="1"/>
  <c r="BE684" i="1"/>
  <c r="AY621" i="1"/>
  <c r="BE815" i="1"/>
  <c r="AY815" i="1"/>
  <c r="AY819" i="1"/>
  <c r="BE833" i="1"/>
  <c r="AY649" i="1"/>
  <c r="BE725" i="1"/>
  <c r="BE797" i="1"/>
  <c r="AY893" i="1"/>
  <c r="AY904" i="1"/>
  <c r="AY722" i="1"/>
  <c r="BE919" i="1"/>
  <c r="AY543" i="1"/>
  <c r="BE896" i="1"/>
  <c r="BE890" i="1"/>
  <c r="AY759" i="1"/>
  <c r="BE748" i="1"/>
  <c r="BE886" i="1"/>
  <c r="AY640" i="1"/>
  <c r="BE580" i="1"/>
  <c r="BE566" i="1"/>
  <c r="BE552" i="1"/>
  <c r="AY615" i="1"/>
  <c r="BE179" i="1"/>
  <c r="AY337" i="1"/>
  <c r="AY329" i="1"/>
  <c r="BE329" i="1"/>
  <c r="BE313" i="1"/>
  <c r="AY87" i="1"/>
  <c r="AY12" i="1"/>
  <c r="AY357" i="1"/>
  <c r="BE325" i="1"/>
  <c r="AY431" i="1"/>
  <c r="BE412" i="1"/>
  <c r="BE444" i="1"/>
  <c r="BE459" i="1"/>
  <c r="BE396" i="1"/>
  <c r="BE460" i="1"/>
  <c r="BE415" i="1"/>
  <c r="BE404" i="1"/>
  <c r="BE479" i="1"/>
  <c r="AY453" i="1"/>
  <c r="BE453" i="1"/>
  <c r="AY475" i="1"/>
  <c r="BE275" i="1"/>
  <c r="AY214" i="1"/>
  <c r="AY689" i="1"/>
  <c r="BE565" i="1"/>
  <c r="AY881" i="1"/>
  <c r="AY870" i="1"/>
  <c r="BE638" i="1"/>
  <c r="BE633" i="1"/>
  <c r="BE687" i="1"/>
  <c r="BE811" i="1"/>
  <c r="AY879" i="1"/>
  <c r="BE674" i="1"/>
  <c r="BE912" i="1"/>
  <c r="AY664" i="1"/>
  <c r="AY838" i="1"/>
  <c r="AY500" i="1"/>
  <c r="AY914" i="1"/>
  <c r="BE802" i="1"/>
  <c r="AY538" i="1"/>
  <c r="BE858" i="1"/>
  <c r="BE534" i="1"/>
  <c r="AY880" i="1"/>
  <c r="BE884" i="1"/>
  <c r="AY884" i="1"/>
  <c r="BE541" i="1"/>
  <c r="AY913" i="1"/>
  <c r="AY849" i="1"/>
  <c r="AY558" i="1"/>
  <c r="BE625" i="1"/>
  <c r="AY563" i="1"/>
  <c r="AY661" i="1"/>
  <c r="AY871" i="1"/>
  <c r="AY907" i="1"/>
  <c r="AY600" i="1"/>
  <c r="AY705" i="1"/>
  <c r="BE629" i="1"/>
  <c r="AY753" i="1"/>
  <c r="AY673" i="1"/>
  <c r="AY878" i="1"/>
  <c r="AY701" i="1"/>
  <c r="AY770" i="1"/>
  <c r="AY817" i="1"/>
  <c r="AY895" i="1"/>
  <c r="BE828" i="1"/>
  <c r="AY572" i="1"/>
  <c r="AY735" i="1"/>
  <c r="AY506" i="1"/>
  <c r="AY706" i="1"/>
  <c r="AY644" i="1"/>
  <c r="AY131" i="1"/>
  <c r="BE131" i="1"/>
  <c r="AY259" i="1"/>
  <c r="BE70" i="1"/>
  <c r="BE492" i="1"/>
  <c r="BE496" i="1"/>
  <c r="BE514" i="1"/>
  <c r="M76" i="5" a="1"/>
  <c r="M76" i="5" s="1"/>
  <c r="M56" i="5" a="1"/>
  <c r="M56" i="5" s="1"/>
  <c r="M20" i="5" a="1"/>
  <c r="M20" i="5" s="1"/>
  <c r="M108" i="5" a="1"/>
  <c r="M108" i="5" s="1"/>
  <c r="M128" i="5" a="1"/>
  <c r="M128" i="5" s="1"/>
  <c r="M144" i="5" a="1"/>
  <c r="M144" i="5" s="1"/>
  <c r="M152" i="5" a="1"/>
  <c r="M152" i="5" s="1"/>
  <c r="M160" i="5" a="1"/>
  <c r="M160" i="5" s="1"/>
  <c r="M172" i="5" a="1"/>
  <c r="M172" i="5" s="1"/>
  <c r="M188" i="5" a="1"/>
  <c r="M188" i="5" s="1"/>
  <c r="M85" i="5" a="1"/>
  <c r="M85" i="5" s="1"/>
  <c r="M77" i="5" a="1"/>
  <c r="M77" i="5" s="1"/>
  <c r="M49" i="5" a="1"/>
  <c r="M49" i="5" s="1"/>
  <c r="M151" i="5" a="1"/>
  <c r="M151" i="5" s="1"/>
  <c r="M179" i="5" a="1"/>
  <c r="M179" i="5" s="1"/>
  <c r="M100" i="5" a="1"/>
  <c r="M100" i="5" s="1"/>
  <c r="M64" i="5" a="1"/>
  <c r="M64" i="5" s="1"/>
  <c r="M48" i="5" a="1"/>
  <c r="M48" i="5" s="1"/>
  <c r="M32" i="5" a="1"/>
  <c r="M32" i="5" s="1"/>
  <c r="M57" i="5" a="1"/>
  <c r="M57" i="5" s="1"/>
  <c r="M41" i="5" a="1"/>
  <c r="M41" i="5" s="1"/>
  <c r="M103" i="5" a="1"/>
  <c r="M103" i="5" s="1"/>
  <c r="M115" i="5" a="1"/>
  <c r="M115" i="5" s="1"/>
  <c r="M123" i="5" a="1"/>
  <c r="M123" i="5" s="1"/>
  <c r="M155" i="5" a="1"/>
  <c r="M155" i="5" s="1"/>
  <c r="M163" i="5" a="1"/>
  <c r="M163" i="5" s="1"/>
  <c r="M99" i="5" a="1"/>
  <c r="M99" i="5" s="1"/>
  <c r="M83" i="5" a="1"/>
  <c r="M83" i="5" s="1"/>
  <c r="M67" i="5" a="1"/>
  <c r="M67" i="5" s="1"/>
  <c r="M63" i="5" a="1"/>
  <c r="M63" i="5" s="1"/>
  <c r="M51" i="5" a="1"/>
  <c r="M51" i="5" s="1"/>
  <c r="M92" i="5" a="1"/>
  <c r="M92" i="5" s="1"/>
  <c r="M84" i="5" a="1"/>
  <c r="M84" i="5" s="1"/>
  <c r="M97" i="5" a="1"/>
  <c r="M97" i="5" s="1"/>
  <c r="M127" i="5" a="1"/>
  <c r="M127" i="5" s="1"/>
  <c r="M135" i="5" a="1"/>
  <c r="M135" i="5" s="1"/>
  <c r="M95" i="5" a="1"/>
  <c r="M95" i="5" s="1"/>
  <c r="M87" i="5" a="1"/>
  <c r="M87" i="5" s="1"/>
  <c r="M79" i="5" a="1"/>
  <c r="M79" i="5" s="1"/>
  <c r="M75" i="5" a="1"/>
  <c r="M75" i="5" s="1"/>
  <c r="M40" i="5" a="1"/>
  <c r="M40" i="5" s="1"/>
  <c r="M28" i="5" a="1"/>
  <c r="M28" i="5" s="1"/>
  <c r="M116" i="5" a="1"/>
  <c r="M116" i="5" s="1"/>
  <c r="M180" i="5" a="1"/>
  <c r="M180" i="5" s="1"/>
  <c r="M69" i="5" a="1"/>
  <c r="M69" i="5" s="1"/>
  <c r="M65" i="5" a="1"/>
  <c r="M65" i="5" s="1"/>
  <c r="M25" i="5" a="1"/>
  <c r="M25" i="5" s="1"/>
  <c r="M17" i="5" a="1"/>
  <c r="M17" i="5" s="1"/>
  <c r="M143" i="5" a="1"/>
  <c r="M143" i="5" s="1"/>
  <c r="M147" i="5" a="1"/>
  <c r="M147" i="5" s="1"/>
  <c r="M171" i="5" a="1"/>
  <c r="M171" i="5" s="1"/>
  <c r="M187" i="5" a="1"/>
  <c r="M187" i="5" s="1"/>
  <c r="M91" i="5" a="1"/>
  <c r="M91" i="5" s="1"/>
  <c r="M71" i="5" a="1"/>
  <c r="M71" i="5" s="1"/>
  <c r="M39" i="5" a="1"/>
  <c r="M39" i="5" s="1"/>
  <c r="M35" i="5" a="1"/>
  <c r="M35" i="5" s="1"/>
  <c r="M23" i="5" a="1"/>
  <c r="M23" i="5" s="1"/>
  <c r="M15" i="5" a="1"/>
  <c r="M15" i="5" s="1"/>
  <c r="M101" i="5" a="1"/>
  <c r="M101" i="5" s="1"/>
  <c r="M117" i="5" a="1"/>
  <c r="M117" i="5" s="1"/>
  <c r="M133" i="5" a="1"/>
  <c r="M133" i="5" s="1"/>
  <c r="M153" i="5" a="1"/>
  <c r="M153" i="5" s="1"/>
  <c r="M177" i="5" a="1"/>
  <c r="M177" i="5" s="1"/>
  <c r="M181" i="5" a="1"/>
  <c r="M181" i="5" s="1"/>
  <c r="M88" i="5" a="1"/>
  <c r="M88" i="5" s="1"/>
  <c r="M44" i="5" a="1"/>
  <c r="M44" i="5" s="1"/>
  <c r="M16" i="5" a="1"/>
  <c r="M16" i="5" s="1"/>
  <c r="M120" i="5" a="1"/>
  <c r="M120" i="5" s="1"/>
  <c r="M148" i="5" a="1"/>
  <c r="M148" i="5" s="1"/>
  <c r="M93" i="5" a="1"/>
  <c r="M93" i="5" s="1"/>
  <c r="M81" i="5" a="1"/>
  <c r="M81" i="5" s="1"/>
  <c r="M73" i="5" a="1"/>
  <c r="M73" i="5" s="1"/>
  <c r="M61" i="5" a="1"/>
  <c r="M61" i="5" s="1"/>
  <c r="M33" i="5" a="1"/>
  <c r="M33" i="5" s="1"/>
  <c r="M159" i="5" a="1"/>
  <c r="M159" i="5" s="1"/>
  <c r="M167" i="5" a="1"/>
  <c r="M167" i="5" s="1"/>
  <c r="M175" i="5" a="1"/>
  <c r="M175" i="5" s="1"/>
  <c r="M78" i="5" a="1"/>
  <c r="M78" i="5" s="1"/>
  <c r="M58" i="5" a="1"/>
  <c r="M58" i="5" s="1"/>
  <c r="M26" i="5" a="1"/>
  <c r="M26" i="5" s="1"/>
  <c r="M110" i="5" a="1"/>
  <c r="M110" i="5" s="1"/>
  <c r="M114" i="5" a="1"/>
  <c r="M114" i="5" s="1"/>
  <c r="M130" i="5" a="1"/>
  <c r="M130" i="5" s="1"/>
  <c r="M138" i="5" a="1"/>
  <c r="M138" i="5" s="1"/>
  <c r="M142" i="5" a="1"/>
  <c r="M142" i="5" s="1"/>
  <c r="M27" i="5" a="1"/>
  <c r="M27" i="5" s="1"/>
  <c r="M105" i="5" a="1"/>
  <c r="M105" i="5" s="1"/>
  <c r="M121" i="5" a="1"/>
  <c r="M121" i="5" s="1"/>
  <c r="M141" i="5" a="1"/>
  <c r="M141" i="5" s="1"/>
  <c r="M185" i="5" a="1"/>
  <c r="M185" i="5" s="1"/>
  <c r="M72" i="5" a="1"/>
  <c r="M72" i="5" s="1"/>
  <c r="M68" i="5" a="1"/>
  <c r="M68" i="5" s="1"/>
  <c r="M104" i="5" a="1"/>
  <c r="M104" i="5" s="1"/>
  <c r="M124" i="5" a="1"/>
  <c r="M124" i="5" s="1"/>
  <c r="M140" i="5" a="1"/>
  <c r="M140" i="5" s="1"/>
  <c r="M156" i="5" a="1"/>
  <c r="M156" i="5" s="1"/>
  <c r="M184" i="5" a="1"/>
  <c r="M184" i="5" s="1"/>
  <c r="M89" i="5" a="1"/>
  <c r="M89" i="5" s="1"/>
  <c r="M53" i="5" a="1"/>
  <c r="M53" i="5" s="1"/>
  <c r="M29" i="5" a="1"/>
  <c r="M29" i="5" s="1"/>
  <c r="M111" i="5" a="1"/>
  <c r="M111" i="5" s="1"/>
  <c r="M139" i="5" a="1"/>
  <c r="M139" i="5" s="1"/>
  <c r="M94" i="5" a="1"/>
  <c r="M94" i="5" s="1"/>
  <c r="M86" i="5" a="1"/>
  <c r="M86" i="5" s="1"/>
  <c r="M70" i="5" a="1"/>
  <c r="M70" i="5" s="1"/>
  <c r="M42" i="5" a="1"/>
  <c r="M42" i="5" s="1"/>
  <c r="M22" i="5" a="1"/>
  <c r="M22" i="5" s="1"/>
  <c r="M102" i="5" a="1"/>
  <c r="M102" i="5" s="1"/>
  <c r="M59" i="5" a="1"/>
  <c r="M59" i="5" s="1"/>
  <c r="M55" i="5" a="1"/>
  <c r="M55" i="5" s="1"/>
  <c r="M19" i="5" a="1"/>
  <c r="M19" i="5" s="1"/>
  <c r="M109" i="5" a="1"/>
  <c r="M109" i="5" s="1"/>
  <c r="M125" i="5" a="1"/>
  <c r="M125" i="5" s="1"/>
  <c r="M137" i="5" a="1"/>
  <c r="M137" i="5" s="1"/>
  <c r="M149" i="5" a="1"/>
  <c r="M149" i="5" s="1"/>
  <c r="M169" i="5" a="1"/>
  <c r="M169" i="5" s="1"/>
  <c r="M189" i="5" a="1"/>
  <c r="M189" i="5" s="1"/>
  <c r="M80" i="5" a="1"/>
  <c r="M80" i="5" s="1"/>
  <c r="M132" i="5" a="1"/>
  <c r="M132" i="5" s="1"/>
  <c r="M136" i="5" a="1"/>
  <c r="M136" i="5" s="1"/>
  <c r="M164" i="5" a="1"/>
  <c r="M164" i="5" s="1"/>
  <c r="M176" i="5" a="1"/>
  <c r="M176" i="5" s="1"/>
  <c r="M119" i="5" a="1"/>
  <c r="M119" i="5" s="1"/>
  <c r="M183" i="5" a="1"/>
  <c r="M183" i="5" s="1"/>
  <c r="M98" i="5" a="1"/>
  <c r="M98" i="5" s="1"/>
  <c r="M74" i="5" a="1"/>
  <c r="M74" i="5" s="1"/>
  <c r="M50" i="5" a="1"/>
  <c r="M50" i="5" s="1"/>
  <c r="M38" i="5" a="1"/>
  <c r="M38" i="5" s="1"/>
  <c r="M34" i="5" a="1"/>
  <c r="M34" i="5" s="1"/>
  <c r="M30" i="5" a="1"/>
  <c r="M30" i="5" s="1"/>
  <c r="M106" i="5" a="1"/>
  <c r="M106" i="5" s="1"/>
  <c r="M118" i="5" a="1"/>
  <c r="M118" i="5" s="1"/>
  <c r="M134" i="5" a="1"/>
  <c r="M134" i="5" s="1"/>
  <c r="M47" i="5" a="1"/>
  <c r="M47" i="5" s="1"/>
  <c r="M43" i="5" a="1"/>
  <c r="M43" i="5" s="1"/>
  <c r="M31" i="5" a="1"/>
  <c r="M31" i="5" s="1"/>
  <c r="M113" i="5" a="1"/>
  <c r="M113" i="5" s="1"/>
  <c r="M129" i="5" a="1"/>
  <c r="M129" i="5" s="1"/>
  <c r="M145" i="5" a="1"/>
  <c r="M145" i="5" s="1"/>
  <c r="M157" i="5" a="1"/>
  <c r="M157" i="5" s="1"/>
  <c r="M161" i="5" a="1"/>
  <c r="M161" i="5" s="1"/>
  <c r="M165" i="5" a="1"/>
  <c r="M165" i="5" s="1"/>
  <c r="M173" i="5" a="1"/>
  <c r="M173" i="5" s="1"/>
  <c r="M96" i="5" a="1"/>
  <c r="M96" i="5" s="1"/>
  <c r="M60" i="5" a="1"/>
  <c r="M60" i="5" s="1"/>
  <c r="M52" i="5" a="1"/>
  <c r="M52" i="5" s="1"/>
  <c r="M36" i="5" a="1"/>
  <c r="M36" i="5" s="1"/>
  <c r="M24" i="5" a="1"/>
  <c r="M24" i="5" s="1"/>
  <c r="M112" i="5" a="1"/>
  <c r="M112" i="5" s="1"/>
  <c r="M168" i="5" a="1"/>
  <c r="M168" i="5" s="1"/>
  <c r="M45" i="5" a="1"/>
  <c r="M45" i="5" s="1"/>
  <c r="M37" i="5" a="1"/>
  <c r="M37" i="5" s="1"/>
  <c r="M21" i="5" a="1"/>
  <c r="M21" i="5" s="1"/>
  <c r="M107" i="5" a="1"/>
  <c r="M107" i="5" s="1"/>
  <c r="M131" i="5" a="1"/>
  <c r="M131" i="5" s="1"/>
  <c r="M90" i="5" a="1"/>
  <c r="M90" i="5" s="1"/>
  <c r="M82" i="5" a="1"/>
  <c r="M82" i="5" s="1"/>
  <c r="M66" i="5" a="1"/>
  <c r="M66" i="5" s="1"/>
  <c r="M62" i="5" a="1"/>
  <c r="M62" i="5" s="1"/>
  <c r="M54" i="5" a="1"/>
  <c r="M54" i="5" s="1"/>
  <c r="M46" i="5" a="1"/>
  <c r="M46" i="5" s="1"/>
  <c r="M18" i="5" a="1"/>
  <c r="M18" i="5" s="1"/>
  <c r="M14" i="5" a="1"/>
  <c r="M14" i="5" s="1"/>
  <c r="M154" i="5" a="1"/>
  <c r="M154" i="5" s="1"/>
  <c r="M162" i="5" a="1"/>
  <c r="M162" i="5" s="1"/>
  <c r="M166" i="5" a="1"/>
  <c r="M166" i="5" s="1"/>
  <c r="M170" i="5" a="1"/>
  <c r="M170" i="5" s="1"/>
  <c r="M126" i="5" a="1"/>
  <c r="M126" i="5" s="1"/>
  <c r="M182" i="5" a="1"/>
  <c r="M182" i="5" s="1"/>
  <c r="M122" i="5" a="1"/>
  <c r="M122" i="5" s="1"/>
  <c r="M146" i="5" a="1"/>
  <c r="M146" i="5" s="1"/>
  <c r="M178" i="5" a="1"/>
  <c r="M178" i="5" s="1"/>
  <c r="M150" i="5" a="1"/>
  <c r="M150" i="5" s="1"/>
  <c r="M158" i="5" a="1"/>
  <c r="M158" i="5" s="1"/>
  <c r="M174" i="5" a="1"/>
  <c r="M174" i="5" s="1"/>
  <c r="M186" i="5" a="1"/>
  <c r="M186" i="5" s="1"/>
  <c r="M11" i="5" a="1"/>
  <c r="M11" i="5" s="1"/>
  <c r="M9" i="5" a="1"/>
  <c r="M9" i="5" s="1"/>
  <c r="M12" i="5" a="1"/>
  <c r="M12" i="5" s="1"/>
  <c r="M13" i="5" a="1"/>
  <c r="M13" i="5" s="1"/>
  <c r="M10" i="5" a="1"/>
  <c r="M10" i="5" s="1"/>
  <c r="L84" i="5" a="1"/>
  <c r="L84" i="5" s="1"/>
  <c r="L28" i="5" a="1"/>
  <c r="L28" i="5" s="1"/>
  <c r="L116" i="5" a="1"/>
  <c r="L116" i="5" s="1"/>
  <c r="L188" i="5" a="1"/>
  <c r="L188" i="5" s="1"/>
  <c r="L65" i="5" a="1"/>
  <c r="L65" i="5" s="1"/>
  <c r="L25" i="5" a="1"/>
  <c r="L25" i="5" s="1"/>
  <c r="L143" i="5" a="1"/>
  <c r="L143" i="5" s="1"/>
  <c r="L147" i="5" a="1"/>
  <c r="L147" i="5" s="1"/>
  <c r="L151" i="5" a="1"/>
  <c r="L151" i="5" s="1"/>
  <c r="L163" i="5" a="1"/>
  <c r="L163" i="5" s="1"/>
  <c r="L171" i="5" a="1"/>
  <c r="L171" i="5" s="1"/>
  <c r="L87" i="5" a="1"/>
  <c r="L87" i="5" s="1"/>
  <c r="L100" i="5" a="1"/>
  <c r="L100" i="5" s="1"/>
  <c r="L64" i="5" a="1"/>
  <c r="L64" i="5" s="1"/>
  <c r="L56" i="5" a="1"/>
  <c r="L56" i="5" s="1"/>
  <c r="L160" i="5" a="1"/>
  <c r="L160" i="5" s="1"/>
  <c r="L180" i="5" a="1"/>
  <c r="L180" i="5" s="1"/>
  <c r="L77" i="5" a="1"/>
  <c r="L77" i="5" s="1"/>
  <c r="L69" i="5" a="1"/>
  <c r="L69" i="5" s="1"/>
  <c r="L49" i="5" a="1"/>
  <c r="L49" i="5" s="1"/>
  <c r="L127" i="5" a="1"/>
  <c r="L127" i="5" s="1"/>
  <c r="L155" i="5" a="1"/>
  <c r="L155" i="5" s="1"/>
  <c r="L179" i="5" a="1"/>
  <c r="L179" i="5" s="1"/>
  <c r="L95" i="5" a="1"/>
  <c r="L95" i="5" s="1"/>
  <c r="L75" i="5" a="1"/>
  <c r="L75" i="5" s="1"/>
  <c r="L59" i="5" a="1"/>
  <c r="L59" i="5" s="1"/>
  <c r="L92" i="5" a="1"/>
  <c r="L92" i="5" s="1"/>
  <c r="L48" i="5" a="1"/>
  <c r="L48" i="5" s="1"/>
  <c r="L40" i="5" a="1"/>
  <c r="L40" i="5" s="1"/>
  <c r="L32" i="5" a="1"/>
  <c r="L32" i="5" s="1"/>
  <c r="L20" i="5" a="1"/>
  <c r="L20" i="5" s="1"/>
  <c r="L108" i="5" a="1"/>
  <c r="L108" i="5" s="1"/>
  <c r="L128" i="5" a="1"/>
  <c r="L128" i="5" s="1"/>
  <c r="L97" i="5" a="1"/>
  <c r="L97" i="5" s="1"/>
  <c r="L85" i="5" a="1"/>
  <c r="L85" i="5" s="1"/>
  <c r="L41" i="5" a="1"/>
  <c r="L41" i="5" s="1"/>
  <c r="L103" i="5" a="1"/>
  <c r="L103" i="5" s="1"/>
  <c r="L115" i="5" a="1"/>
  <c r="L115" i="5" s="1"/>
  <c r="L135" i="5" a="1"/>
  <c r="L135" i="5" s="1"/>
  <c r="L187" i="5" a="1"/>
  <c r="L187" i="5" s="1"/>
  <c r="L91" i="5" a="1"/>
  <c r="L91" i="5" s="1"/>
  <c r="L83" i="5" a="1"/>
  <c r="L83" i="5" s="1"/>
  <c r="L71" i="5" a="1"/>
  <c r="L71" i="5" s="1"/>
  <c r="L67" i="5" a="1"/>
  <c r="L67" i="5" s="1"/>
  <c r="L76" i="5" a="1"/>
  <c r="L76" i="5" s="1"/>
  <c r="L144" i="5" a="1"/>
  <c r="L144" i="5" s="1"/>
  <c r="L152" i="5" a="1"/>
  <c r="L152" i="5" s="1"/>
  <c r="L172" i="5" a="1"/>
  <c r="L172" i="5" s="1"/>
  <c r="L57" i="5" a="1"/>
  <c r="L57" i="5" s="1"/>
  <c r="L17" i="5" a="1"/>
  <c r="L17" i="5" s="1"/>
  <c r="L123" i="5" a="1"/>
  <c r="L123" i="5" s="1"/>
  <c r="L99" i="5" a="1"/>
  <c r="L99" i="5" s="1"/>
  <c r="L47" i="5" a="1"/>
  <c r="L47" i="5" s="1"/>
  <c r="L27" i="5" a="1"/>
  <c r="L27" i="5" s="1"/>
  <c r="L101" i="5" a="1"/>
  <c r="L101" i="5" s="1"/>
  <c r="L109" i="5" a="1"/>
  <c r="L109" i="5" s="1"/>
  <c r="L113" i="5" a="1"/>
  <c r="L113" i="5" s="1"/>
  <c r="L133" i="5" a="1"/>
  <c r="L133" i="5" s="1"/>
  <c r="L145" i="5" a="1"/>
  <c r="L145" i="5" s="1"/>
  <c r="L149" i="5" a="1"/>
  <c r="L149" i="5" s="1"/>
  <c r="L181" i="5" a="1"/>
  <c r="L181" i="5" s="1"/>
  <c r="L80" i="5" a="1"/>
  <c r="L80" i="5" s="1"/>
  <c r="L52" i="5" a="1"/>
  <c r="L52" i="5" s="1"/>
  <c r="L36" i="5" a="1"/>
  <c r="L36" i="5" s="1"/>
  <c r="L16" i="5" a="1"/>
  <c r="L16" i="5" s="1"/>
  <c r="L112" i="5" a="1"/>
  <c r="L112" i="5" s="1"/>
  <c r="L164" i="5" a="1"/>
  <c r="L164" i="5" s="1"/>
  <c r="L176" i="5" a="1"/>
  <c r="L176" i="5" s="1"/>
  <c r="L45" i="5" a="1"/>
  <c r="L45" i="5" s="1"/>
  <c r="L33" i="5" a="1"/>
  <c r="L33" i="5" s="1"/>
  <c r="L29" i="5" a="1"/>
  <c r="L29" i="5" s="1"/>
  <c r="L21" i="5" a="1"/>
  <c r="L21" i="5" s="1"/>
  <c r="L107" i="5" a="1"/>
  <c r="L107" i="5" s="1"/>
  <c r="L111" i="5" a="1"/>
  <c r="L111" i="5" s="1"/>
  <c r="L131" i="5" a="1"/>
  <c r="L131" i="5" s="1"/>
  <c r="L50" i="5" a="1"/>
  <c r="L50" i="5" s="1"/>
  <c r="L26" i="5" a="1"/>
  <c r="L26" i="5" s="1"/>
  <c r="L18" i="5" a="1"/>
  <c r="L18" i="5" s="1"/>
  <c r="L122" i="5" a="1"/>
  <c r="L122" i="5" s="1"/>
  <c r="L126" i="5" a="1"/>
  <c r="L126" i="5" s="1"/>
  <c r="L55" i="5" a="1"/>
  <c r="L55" i="5" s="1"/>
  <c r="L51" i="5" a="1"/>
  <c r="L51" i="5" s="1"/>
  <c r="L43" i="5" a="1"/>
  <c r="L43" i="5" s="1"/>
  <c r="L39" i="5" a="1"/>
  <c r="L39" i="5" s="1"/>
  <c r="L35" i="5" a="1"/>
  <c r="L35" i="5" s="1"/>
  <c r="L23" i="5" a="1"/>
  <c r="L23" i="5" s="1"/>
  <c r="L19" i="5" a="1"/>
  <c r="L19" i="5" s="1"/>
  <c r="L161" i="5" a="1"/>
  <c r="L161" i="5" s="1"/>
  <c r="L165" i="5" a="1"/>
  <c r="L165" i="5" s="1"/>
  <c r="L177" i="5" a="1"/>
  <c r="L177" i="5" s="1"/>
  <c r="L189" i="5" a="1"/>
  <c r="L189" i="5" s="1"/>
  <c r="L88" i="5" a="1"/>
  <c r="L88" i="5" s="1"/>
  <c r="L60" i="5" a="1"/>
  <c r="L60" i="5" s="1"/>
  <c r="L104" i="5" a="1"/>
  <c r="L104" i="5" s="1"/>
  <c r="L120" i="5" a="1"/>
  <c r="L120" i="5" s="1"/>
  <c r="L132" i="5" a="1"/>
  <c r="L132" i="5" s="1"/>
  <c r="L148" i="5" a="1"/>
  <c r="L148" i="5" s="1"/>
  <c r="L184" i="5" a="1"/>
  <c r="L184" i="5" s="1"/>
  <c r="L89" i="5" a="1"/>
  <c r="L89" i="5" s="1"/>
  <c r="L73" i="5" a="1"/>
  <c r="L73" i="5" s="1"/>
  <c r="L119" i="5" a="1"/>
  <c r="L119" i="5" s="1"/>
  <c r="L167" i="5" a="1"/>
  <c r="L167" i="5" s="1"/>
  <c r="L183" i="5" a="1"/>
  <c r="L183" i="5" s="1"/>
  <c r="L78" i="5" a="1"/>
  <c r="L78" i="5" s="1"/>
  <c r="L74" i="5" a="1"/>
  <c r="L74" i="5" s="1"/>
  <c r="L70" i="5" a="1"/>
  <c r="L70" i="5" s="1"/>
  <c r="L62" i="5" a="1"/>
  <c r="L62" i="5" s="1"/>
  <c r="L58" i="5" a="1"/>
  <c r="L58" i="5" s="1"/>
  <c r="L54" i="5" a="1"/>
  <c r="L54" i="5" s="1"/>
  <c r="L46" i="5" a="1"/>
  <c r="L46" i="5" s="1"/>
  <c r="L30" i="5" a="1"/>
  <c r="L30" i="5" s="1"/>
  <c r="L14" i="5" a="1"/>
  <c r="L14" i="5" s="1"/>
  <c r="L102" i="5" a="1"/>
  <c r="L102" i="5" s="1"/>
  <c r="L114" i="5" a="1"/>
  <c r="L114" i="5" s="1"/>
  <c r="L130" i="5" a="1"/>
  <c r="L130" i="5" s="1"/>
  <c r="L134" i="5" a="1"/>
  <c r="L134" i="5" s="1"/>
  <c r="L79" i="5" a="1"/>
  <c r="L79" i="5" s="1"/>
  <c r="L15" i="5" a="1"/>
  <c r="L15" i="5" s="1"/>
  <c r="L125" i="5" a="1"/>
  <c r="L125" i="5" s="1"/>
  <c r="L141" i="5" a="1"/>
  <c r="L141" i="5" s="1"/>
  <c r="L153" i="5" a="1"/>
  <c r="L153" i="5" s="1"/>
  <c r="L157" i="5" a="1"/>
  <c r="L157" i="5" s="1"/>
  <c r="L173" i="5" a="1"/>
  <c r="L173" i="5" s="1"/>
  <c r="L185" i="5" a="1"/>
  <c r="L185" i="5" s="1"/>
  <c r="L68" i="5" a="1"/>
  <c r="L68" i="5" s="1"/>
  <c r="L44" i="5" a="1"/>
  <c r="L44" i="5" s="1"/>
  <c r="L24" i="5" a="1"/>
  <c r="L24" i="5" s="1"/>
  <c r="L124" i="5" a="1"/>
  <c r="L124" i="5" s="1"/>
  <c r="L136" i="5" a="1"/>
  <c r="L136" i="5" s="1"/>
  <c r="L140" i="5" a="1"/>
  <c r="L140" i="5" s="1"/>
  <c r="L156" i="5" a="1"/>
  <c r="L156" i="5" s="1"/>
  <c r="L93" i="5" a="1"/>
  <c r="L93" i="5" s="1"/>
  <c r="L81" i="5" a="1"/>
  <c r="L81" i="5" s="1"/>
  <c r="L53" i="5" a="1"/>
  <c r="L53" i="5" s="1"/>
  <c r="L175" i="5" a="1"/>
  <c r="L175" i="5" s="1"/>
  <c r="L98" i="5" a="1"/>
  <c r="L98" i="5" s="1"/>
  <c r="L90" i="5" a="1"/>
  <c r="L90" i="5" s="1"/>
  <c r="L86" i="5" a="1"/>
  <c r="L86" i="5" s="1"/>
  <c r="L82" i="5" a="1"/>
  <c r="L82" i="5" s="1"/>
  <c r="L66" i="5" a="1"/>
  <c r="L66" i="5" s="1"/>
  <c r="L42" i="5" a="1"/>
  <c r="L42" i="5" s="1"/>
  <c r="L38" i="5" a="1"/>
  <c r="L38" i="5" s="1"/>
  <c r="L34" i="5" a="1"/>
  <c r="L34" i="5" s="1"/>
  <c r="L22" i="5" a="1"/>
  <c r="L22" i="5" s="1"/>
  <c r="L106" i="5" a="1"/>
  <c r="L106" i="5" s="1"/>
  <c r="L110" i="5" a="1"/>
  <c r="L110" i="5" s="1"/>
  <c r="L118" i="5" a="1"/>
  <c r="L118" i="5" s="1"/>
  <c r="L63" i="5" a="1"/>
  <c r="L63" i="5" s="1"/>
  <c r="L31" i="5" a="1"/>
  <c r="L31" i="5" s="1"/>
  <c r="L105" i="5" a="1"/>
  <c r="L105" i="5" s="1"/>
  <c r="L117" i="5" a="1"/>
  <c r="L117" i="5" s="1"/>
  <c r="L121" i="5" a="1"/>
  <c r="L121" i="5" s="1"/>
  <c r="L129" i="5" a="1"/>
  <c r="L129" i="5" s="1"/>
  <c r="L137" i="5" a="1"/>
  <c r="L137" i="5" s="1"/>
  <c r="L169" i="5" a="1"/>
  <c r="L169" i="5" s="1"/>
  <c r="L96" i="5" a="1"/>
  <c r="L96" i="5" s="1"/>
  <c r="L72" i="5" a="1"/>
  <c r="L72" i="5" s="1"/>
  <c r="L168" i="5" a="1"/>
  <c r="L168" i="5" s="1"/>
  <c r="L61" i="5" a="1"/>
  <c r="L61" i="5" s="1"/>
  <c r="L37" i="5" a="1"/>
  <c r="L37" i="5" s="1"/>
  <c r="L139" i="5" a="1"/>
  <c r="L139" i="5" s="1"/>
  <c r="L159" i="5" a="1"/>
  <c r="L159" i="5" s="1"/>
  <c r="L94" i="5" a="1"/>
  <c r="L94" i="5" s="1"/>
  <c r="L138" i="5" a="1"/>
  <c r="L138" i="5" s="1"/>
  <c r="L150" i="5" a="1"/>
  <c r="L150" i="5" s="1"/>
  <c r="L178" i="5" a="1"/>
  <c r="L178" i="5" s="1"/>
  <c r="L142" i="5" a="1"/>
  <c r="L142" i="5" s="1"/>
  <c r="L182" i="5" a="1"/>
  <c r="L182" i="5" s="1"/>
  <c r="L154" i="5" a="1"/>
  <c r="L154" i="5" s="1"/>
  <c r="L158" i="5" a="1"/>
  <c r="L158" i="5" s="1"/>
  <c r="L166" i="5" a="1"/>
  <c r="L166" i="5" s="1"/>
  <c r="L170" i="5" a="1"/>
  <c r="L170" i="5" s="1"/>
  <c r="L186" i="5" a="1"/>
  <c r="L186" i="5" s="1"/>
  <c r="L146" i="5" a="1"/>
  <c r="L146" i="5" s="1"/>
  <c r="L162" i="5" a="1"/>
  <c r="L162" i="5" s="1"/>
  <c r="L174" i="5" a="1"/>
  <c r="L174" i="5" s="1"/>
  <c r="L13" i="5" a="1"/>
  <c r="L13" i="5" s="1"/>
  <c r="L11" i="5" a="1"/>
  <c r="L11" i="5" s="1"/>
  <c r="L10" i="5" a="1"/>
  <c r="L10" i="5" s="1"/>
  <c r="L9" i="5" a="1"/>
  <c r="L9" i="5" s="1"/>
  <c r="L12" i="5" a="1"/>
  <c r="L12" i="5" s="1"/>
  <c r="N76" i="5" a="1"/>
  <c r="N76" i="5" s="1"/>
  <c r="N64" i="5" a="1"/>
  <c r="N64" i="5" s="1"/>
  <c r="N40" i="5" a="1"/>
  <c r="N40" i="5" s="1"/>
  <c r="N32" i="5" a="1"/>
  <c r="N32" i="5" s="1"/>
  <c r="N180" i="5" a="1"/>
  <c r="N180" i="5" s="1"/>
  <c r="N77" i="5" a="1"/>
  <c r="N77" i="5" s="1"/>
  <c r="N69" i="5" a="1"/>
  <c r="N69" i="5" s="1"/>
  <c r="N17" i="5" a="1"/>
  <c r="N17" i="5" s="1"/>
  <c r="N115" i="5" a="1"/>
  <c r="N115" i="5" s="1"/>
  <c r="N123" i="5" a="1"/>
  <c r="N123" i="5" s="1"/>
  <c r="N147" i="5" a="1"/>
  <c r="N147" i="5" s="1"/>
  <c r="N171" i="5" a="1"/>
  <c r="N171" i="5" s="1"/>
  <c r="N187" i="5" a="1"/>
  <c r="N187" i="5" s="1"/>
  <c r="N99" i="5" a="1"/>
  <c r="N99" i="5" s="1"/>
  <c r="N91" i="5" a="1"/>
  <c r="N91" i="5" s="1"/>
  <c r="N87" i="5" a="1"/>
  <c r="N87" i="5" s="1"/>
  <c r="N28" i="5" a="1"/>
  <c r="N28" i="5" s="1"/>
  <c r="N108" i="5" a="1"/>
  <c r="N108" i="5" s="1"/>
  <c r="N188" i="5" a="1"/>
  <c r="N188" i="5" s="1"/>
  <c r="N127" i="5" a="1"/>
  <c r="N127" i="5" s="1"/>
  <c r="N135" i="5" a="1"/>
  <c r="N135" i="5" s="1"/>
  <c r="N71" i="5" a="1"/>
  <c r="N71" i="5" s="1"/>
  <c r="N67" i="5" a="1"/>
  <c r="N67" i="5" s="1"/>
  <c r="N51" i="5" a="1"/>
  <c r="N51" i="5" s="1"/>
  <c r="N100" i="5" a="1"/>
  <c r="N100" i="5" s="1"/>
  <c r="N48" i="5" a="1"/>
  <c r="N48" i="5" s="1"/>
  <c r="N116" i="5" a="1"/>
  <c r="N116" i="5" s="1"/>
  <c r="N128" i="5" a="1"/>
  <c r="N128" i="5" s="1"/>
  <c r="N152" i="5" a="1"/>
  <c r="N152" i="5" s="1"/>
  <c r="N160" i="5" a="1"/>
  <c r="N160" i="5" s="1"/>
  <c r="N57" i="5" a="1"/>
  <c r="N57" i="5" s="1"/>
  <c r="N49" i="5" a="1"/>
  <c r="N49" i="5" s="1"/>
  <c r="N103" i="5" a="1"/>
  <c r="N103" i="5" s="1"/>
  <c r="N155" i="5" a="1"/>
  <c r="N155" i="5" s="1"/>
  <c r="N179" i="5" a="1"/>
  <c r="N179" i="5" s="1"/>
  <c r="N79" i="5" a="1"/>
  <c r="N79" i="5" s="1"/>
  <c r="N63" i="5" a="1"/>
  <c r="N63" i="5" s="1"/>
  <c r="N92" i="5" a="1"/>
  <c r="N92" i="5" s="1"/>
  <c r="N84" i="5" a="1"/>
  <c r="N84" i="5" s="1"/>
  <c r="N56" i="5" a="1"/>
  <c r="N56" i="5" s="1"/>
  <c r="N20" i="5" a="1"/>
  <c r="N20" i="5" s="1"/>
  <c r="N144" i="5" a="1"/>
  <c r="N144" i="5" s="1"/>
  <c r="N172" i="5" a="1"/>
  <c r="N172" i="5" s="1"/>
  <c r="N97" i="5" a="1"/>
  <c r="N97" i="5" s="1"/>
  <c r="N85" i="5" a="1"/>
  <c r="N85" i="5" s="1"/>
  <c r="N65" i="5" a="1"/>
  <c r="N65" i="5" s="1"/>
  <c r="N41" i="5" a="1"/>
  <c r="N41" i="5" s="1"/>
  <c r="N25" i="5" a="1"/>
  <c r="N25" i="5" s="1"/>
  <c r="N143" i="5" a="1"/>
  <c r="N143" i="5" s="1"/>
  <c r="N151" i="5" a="1"/>
  <c r="N151" i="5" s="1"/>
  <c r="N163" i="5" a="1"/>
  <c r="N163" i="5" s="1"/>
  <c r="N95" i="5" a="1"/>
  <c r="N95" i="5" s="1"/>
  <c r="N43" i="5" a="1"/>
  <c r="N43" i="5" s="1"/>
  <c r="N19" i="5" a="1"/>
  <c r="N19" i="5" s="1"/>
  <c r="N129" i="5" a="1"/>
  <c r="N129" i="5" s="1"/>
  <c r="N141" i="5" a="1"/>
  <c r="N141" i="5" s="1"/>
  <c r="N149" i="5" a="1"/>
  <c r="N149" i="5" s="1"/>
  <c r="N165" i="5" a="1"/>
  <c r="N165" i="5" s="1"/>
  <c r="N96" i="5" a="1"/>
  <c r="N96" i="5" s="1"/>
  <c r="N52" i="5" a="1"/>
  <c r="N52" i="5" s="1"/>
  <c r="N120" i="5" a="1"/>
  <c r="N120" i="5" s="1"/>
  <c r="N148" i="5" a="1"/>
  <c r="N148" i="5" s="1"/>
  <c r="N168" i="5" a="1"/>
  <c r="N168" i="5" s="1"/>
  <c r="N61" i="5" a="1"/>
  <c r="N61" i="5" s="1"/>
  <c r="N183" i="5" a="1"/>
  <c r="N183" i="5" s="1"/>
  <c r="N98" i="5" a="1"/>
  <c r="N98" i="5" s="1"/>
  <c r="N90" i="5" a="1"/>
  <c r="N90" i="5" s="1"/>
  <c r="N74" i="5" a="1"/>
  <c r="N74" i="5" s="1"/>
  <c r="N70" i="5" a="1"/>
  <c r="N70" i="5" s="1"/>
  <c r="N62" i="5" a="1"/>
  <c r="N62" i="5" s="1"/>
  <c r="N46" i="5" a="1"/>
  <c r="N46" i="5" s="1"/>
  <c r="N38" i="5" a="1"/>
  <c r="N38" i="5" s="1"/>
  <c r="N34" i="5" a="1"/>
  <c r="N34" i="5" s="1"/>
  <c r="N30" i="5" a="1"/>
  <c r="N30" i="5" s="1"/>
  <c r="N22" i="5" a="1"/>
  <c r="N22" i="5" s="1"/>
  <c r="N14" i="5" a="1"/>
  <c r="N14" i="5" s="1"/>
  <c r="N118" i="5" a="1"/>
  <c r="N118" i="5" s="1"/>
  <c r="N122" i="5" a="1"/>
  <c r="N122" i="5" s="1"/>
  <c r="N146" i="5" a="1"/>
  <c r="N146" i="5" s="1"/>
  <c r="N83" i="5" a="1"/>
  <c r="N83" i="5" s="1"/>
  <c r="N75" i="5" a="1"/>
  <c r="N75" i="5" s="1"/>
  <c r="N59" i="5" a="1"/>
  <c r="N59" i="5" s="1"/>
  <c r="N31" i="5" a="1"/>
  <c r="N31" i="5" s="1"/>
  <c r="N101" i="5" a="1"/>
  <c r="N101" i="5" s="1"/>
  <c r="N105" i="5" a="1"/>
  <c r="N105" i="5" s="1"/>
  <c r="N113" i="5" a="1"/>
  <c r="N113" i="5" s="1"/>
  <c r="N117" i="5" a="1"/>
  <c r="N117" i="5" s="1"/>
  <c r="N133" i="5" a="1"/>
  <c r="N133" i="5" s="1"/>
  <c r="N137" i="5" a="1"/>
  <c r="N137" i="5" s="1"/>
  <c r="N169" i="5" a="1"/>
  <c r="N169" i="5" s="1"/>
  <c r="N181" i="5" a="1"/>
  <c r="N181" i="5" s="1"/>
  <c r="N185" i="5" a="1"/>
  <c r="N185" i="5" s="1"/>
  <c r="N80" i="5" a="1"/>
  <c r="N80" i="5" s="1"/>
  <c r="N72" i="5" a="1"/>
  <c r="N72" i="5" s="1"/>
  <c r="N44" i="5" a="1"/>
  <c r="N44" i="5" s="1"/>
  <c r="N24" i="5" a="1"/>
  <c r="N24" i="5" s="1"/>
  <c r="N124" i="5" a="1"/>
  <c r="N124" i="5" s="1"/>
  <c r="N132" i="5" a="1"/>
  <c r="N132" i="5" s="1"/>
  <c r="N164" i="5" a="1"/>
  <c r="N164" i="5" s="1"/>
  <c r="N176" i="5" a="1"/>
  <c r="N176" i="5" s="1"/>
  <c r="N184" i="5" a="1"/>
  <c r="N184" i="5" s="1"/>
  <c r="N93" i="5" a="1"/>
  <c r="N93" i="5" s="1"/>
  <c r="N107" i="5" a="1"/>
  <c r="N107" i="5" s="1"/>
  <c r="N111" i="5" a="1"/>
  <c r="N111" i="5" s="1"/>
  <c r="N139" i="5" a="1"/>
  <c r="N139" i="5" s="1"/>
  <c r="N159" i="5" a="1"/>
  <c r="N159" i="5" s="1"/>
  <c r="N86" i="5" a="1"/>
  <c r="N86" i="5" s="1"/>
  <c r="N82" i="5" a="1"/>
  <c r="N82" i="5" s="1"/>
  <c r="N54" i="5" a="1"/>
  <c r="N54" i="5" s="1"/>
  <c r="N42" i="5" a="1"/>
  <c r="N42" i="5" s="1"/>
  <c r="N110" i="5" a="1"/>
  <c r="N110" i="5" s="1"/>
  <c r="N130" i="5" a="1"/>
  <c r="N130" i="5" s="1"/>
  <c r="N134" i="5" a="1"/>
  <c r="N134" i="5" s="1"/>
  <c r="N39" i="5" a="1"/>
  <c r="N39" i="5" s="1"/>
  <c r="N15" i="5" a="1"/>
  <c r="N15" i="5" s="1"/>
  <c r="N109" i="5" a="1"/>
  <c r="N109" i="5" s="1"/>
  <c r="N121" i="5" a="1"/>
  <c r="N121" i="5" s="1"/>
  <c r="N145" i="5" a="1"/>
  <c r="N145" i="5" s="1"/>
  <c r="N157" i="5" a="1"/>
  <c r="N157" i="5" s="1"/>
  <c r="N173" i="5" a="1"/>
  <c r="N173" i="5" s="1"/>
  <c r="N189" i="5" a="1"/>
  <c r="N189" i="5" s="1"/>
  <c r="N60" i="5" a="1"/>
  <c r="N60" i="5" s="1"/>
  <c r="N36" i="5" a="1"/>
  <c r="N36" i="5" s="1"/>
  <c r="N16" i="5" a="1"/>
  <c r="N16" i="5" s="1"/>
  <c r="N156" i="5" a="1"/>
  <c r="N156" i="5" s="1"/>
  <c r="N89" i="5" a="1"/>
  <c r="N89" i="5" s="1"/>
  <c r="N37" i="5" a="1"/>
  <c r="N37" i="5" s="1"/>
  <c r="N21" i="5" a="1"/>
  <c r="N21" i="5" s="1"/>
  <c r="N94" i="5" a="1"/>
  <c r="N94" i="5" s="1"/>
  <c r="N66" i="5" a="1"/>
  <c r="N66" i="5" s="1"/>
  <c r="N102" i="5" a="1"/>
  <c r="N102" i="5" s="1"/>
  <c r="N138" i="5" a="1"/>
  <c r="N138" i="5" s="1"/>
  <c r="N55" i="5" a="1"/>
  <c r="N55" i="5" s="1"/>
  <c r="N47" i="5" a="1"/>
  <c r="N47" i="5" s="1"/>
  <c r="N35" i="5" a="1"/>
  <c r="N35" i="5" s="1"/>
  <c r="N27" i="5" a="1"/>
  <c r="N27" i="5" s="1"/>
  <c r="N23" i="5" a="1"/>
  <c r="N23" i="5" s="1"/>
  <c r="N125" i="5" a="1"/>
  <c r="N125" i="5" s="1"/>
  <c r="N153" i="5" a="1"/>
  <c r="N153" i="5" s="1"/>
  <c r="N161" i="5" a="1"/>
  <c r="N161" i="5" s="1"/>
  <c r="N177" i="5" a="1"/>
  <c r="N177" i="5" s="1"/>
  <c r="N88" i="5" a="1"/>
  <c r="N88" i="5" s="1"/>
  <c r="N68" i="5" a="1"/>
  <c r="N68" i="5" s="1"/>
  <c r="N104" i="5" a="1"/>
  <c r="N104" i="5" s="1"/>
  <c r="N112" i="5" a="1"/>
  <c r="N112" i="5" s="1"/>
  <c r="N136" i="5" a="1"/>
  <c r="N136" i="5" s="1"/>
  <c r="N140" i="5" a="1"/>
  <c r="N140" i="5" s="1"/>
  <c r="N81" i="5" a="1"/>
  <c r="N81" i="5" s="1"/>
  <c r="N73" i="5" a="1"/>
  <c r="N73" i="5" s="1"/>
  <c r="N53" i="5" a="1"/>
  <c r="N53" i="5" s="1"/>
  <c r="N45" i="5" a="1"/>
  <c r="N45" i="5" s="1"/>
  <c r="N33" i="5" a="1"/>
  <c r="N33" i="5" s="1"/>
  <c r="N29" i="5" a="1"/>
  <c r="N29" i="5" s="1"/>
  <c r="N119" i="5" a="1"/>
  <c r="N119" i="5" s="1"/>
  <c r="N131" i="5" a="1"/>
  <c r="N131" i="5" s="1"/>
  <c r="N167" i="5" a="1"/>
  <c r="N167" i="5" s="1"/>
  <c r="N175" i="5" a="1"/>
  <c r="N175" i="5" s="1"/>
  <c r="N78" i="5" a="1"/>
  <c r="N78" i="5" s="1"/>
  <c r="N58" i="5" a="1"/>
  <c r="N58" i="5" s="1"/>
  <c r="N50" i="5" a="1"/>
  <c r="N50" i="5" s="1"/>
  <c r="N26" i="5" a="1"/>
  <c r="N26" i="5" s="1"/>
  <c r="N18" i="5" a="1"/>
  <c r="N18" i="5" s="1"/>
  <c r="N106" i="5" a="1"/>
  <c r="N106" i="5" s="1"/>
  <c r="N162" i="5" a="1"/>
  <c r="N162" i="5" s="1"/>
  <c r="N174" i="5" a="1"/>
  <c r="N174" i="5" s="1"/>
  <c r="N150" i="5" a="1"/>
  <c r="N150" i="5" s="1"/>
  <c r="N166" i="5" a="1"/>
  <c r="N166" i="5" s="1"/>
  <c r="N170" i="5" a="1"/>
  <c r="N170" i="5" s="1"/>
  <c r="N114" i="5" a="1"/>
  <c r="N114" i="5" s="1"/>
  <c r="N142" i="5" a="1"/>
  <c r="N142" i="5" s="1"/>
  <c r="N154" i="5" a="1"/>
  <c r="N154" i="5" s="1"/>
  <c r="N178" i="5" a="1"/>
  <c r="N178" i="5" s="1"/>
  <c r="N182" i="5" a="1"/>
  <c r="N182" i="5" s="1"/>
  <c r="N186" i="5" a="1"/>
  <c r="N186" i="5" s="1"/>
  <c r="N126" i="5" a="1"/>
  <c r="N126" i="5" s="1"/>
  <c r="N158" i="5" a="1"/>
  <c r="N158" i="5" s="1"/>
  <c r="N12" i="5" a="1"/>
  <c r="N12" i="5" s="1"/>
  <c r="N13" i="5" a="1"/>
  <c r="N13" i="5" s="1"/>
  <c r="N10" i="5" a="1"/>
  <c r="N10" i="5" s="1"/>
  <c r="N11" i="5" a="1"/>
  <c r="N11" i="5" s="1"/>
  <c r="N9" i="5" a="1"/>
  <c r="N9" i="5" s="1"/>
  <c r="Q90" i="5"/>
  <c r="X90" i="5"/>
  <c r="J4" i="5"/>
  <c r="Q4" i="5" s="1"/>
  <c r="Q11" i="5"/>
  <c r="X11" i="5"/>
  <c r="Q12" i="5"/>
  <c r="T5" i="4"/>
  <c r="T4" i="4" s="1"/>
  <c r="S5" i="4"/>
  <c r="S4" i="4" s="1"/>
  <c r="U5" i="4"/>
  <c r="U4" i="4" s="1"/>
  <c r="U8" i="5"/>
  <c r="AB6" i="4"/>
  <c r="T8" i="5"/>
  <c r="AA6" i="4"/>
  <c r="S8" i="5"/>
  <c r="Z6" i="4"/>
  <c r="BD6" i="1"/>
  <c r="AX6" i="1"/>
  <c r="BC6" i="1"/>
  <c r="AW6" i="1"/>
  <c r="AI9" i="4"/>
  <c r="AG9" i="4"/>
  <c r="AH9" i="4"/>
  <c r="AE6" i="4"/>
  <c r="Q6" i="4"/>
  <c r="X6" i="4"/>
  <c r="Q4" i="4"/>
  <c r="AE4" i="4"/>
  <c r="X4" i="4"/>
  <c r="X5" i="4"/>
  <c r="AE5" i="4"/>
  <c r="Q5" i="4"/>
  <c r="BC4" i="1"/>
  <c r="BD9" i="1"/>
  <c r="AQ6" i="1"/>
  <c r="AX4" i="1"/>
  <c r="AY9" i="1"/>
  <c r="AT9" i="1"/>
  <c r="AS4" i="1"/>
  <c r="AW5" i="1"/>
  <c r="BF1220" i="1" l="1"/>
  <c r="AZ1026" i="1"/>
  <c r="BF1231" i="1"/>
  <c r="BF1099" i="1"/>
  <c r="BF1060" i="1"/>
  <c r="AZ1161" i="1"/>
  <c r="BF1039" i="1"/>
  <c r="BF1165" i="1"/>
  <c r="AZ972" i="1"/>
  <c r="BF963" i="1"/>
  <c r="AZ968" i="1"/>
  <c r="AZ1159" i="1"/>
  <c r="AZ1066" i="1"/>
  <c r="AZ1064" i="1"/>
  <c r="BF968" i="1"/>
  <c r="BF144" i="1"/>
  <c r="BF1241" i="1"/>
  <c r="AZ1173" i="1"/>
  <c r="BF1064" i="1"/>
  <c r="AZ144" i="1"/>
  <c r="AZ1020" i="1"/>
  <c r="AZ1165" i="1"/>
  <c r="BF1161" i="1"/>
  <c r="AZ948" i="1"/>
  <c r="BF1086" i="1"/>
  <c r="AZ1241" i="1"/>
  <c r="BF1159" i="1"/>
  <c r="AZ1039" i="1"/>
  <c r="BF1173" i="1"/>
  <c r="AZ1242" i="1"/>
  <c r="AZ155" i="1"/>
  <c r="AZ1038" i="1"/>
  <c r="BF1058" i="1"/>
  <c r="AZ996" i="1"/>
  <c r="BF219" i="1"/>
  <c r="BF1153" i="1"/>
  <c r="BF1012" i="1"/>
  <c r="AZ992" i="1"/>
  <c r="AZ1194" i="1"/>
  <c r="BF991" i="1"/>
  <c r="BF141" i="1"/>
  <c r="BF1035" i="1"/>
  <c r="AZ1123" i="1"/>
  <c r="AZ1012" i="1"/>
  <c r="AZ1232" i="1"/>
  <c r="BF936" i="1"/>
  <c r="BF1013" i="1"/>
  <c r="BF1133" i="1"/>
  <c r="AZ1228" i="1"/>
  <c r="AZ1238" i="1"/>
  <c r="AZ1047" i="1"/>
  <c r="BF1036" i="1"/>
  <c r="BF1168" i="1"/>
  <c r="AZ1154" i="1"/>
  <c r="BF1117" i="1"/>
  <c r="BF1172" i="1"/>
  <c r="AZ989" i="1"/>
  <c r="AZ963" i="1"/>
  <c r="AZ1246" i="1"/>
  <c r="BF1118" i="1"/>
  <c r="BF1093" i="1"/>
  <c r="AZ1099" i="1"/>
  <c r="BF1232" i="1"/>
  <c r="BF1157" i="1"/>
  <c r="BF1208" i="1"/>
  <c r="BF1195" i="1"/>
  <c r="AZ936" i="1"/>
  <c r="AZ991" i="1"/>
  <c r="BF155" i="1"/>
  <c r="AZ141" i="1"/>
  <c r="BF1077" i="1"/>
  <c r="BF1123" i="1"/>
  <c r="BF1101" i="1"/>
  <c r="AZ1244" i="1"/>
  <c r="BF1189" i="1"/>
  <c r="BF976" i="1"/>
  <c r="BF947" i="1"/>
  <c r="AZ219" i="1"/>
  <c r="AZ1071" i="1"/>
  <c r="BF974" i="1"/>
  <c r="BF1223" i="1"/>
  <c r="AZ1202" i="1"/>
  <c r="AZ1110" i="1"/>
  <c r="BF1038" i="1"/>
  <c r="BF1078" i="1"/>
  <c r="AZ1195" i="1"/>
  <c r="AZ54" i="1"/>
  <c r="AZ942" i="1"/>
  <c r="BF1162" i="1"/>
  <c r="BF1063" i="1"/>
  <c r="BF766" i="1"/>
  <c r="AZ1172" i="1"/>
  <c r="AZ1231" i="1"/>
  <c r="AZ1078" i="1"/>
  <c r="AZ1157" i="1"/>
  <c r="BF1194" i="1"/>
  <c r="AZ1208" i="1"/>
  <c r="AZ1220" i="1"/>
  <c r="BF989" i="1"/>
  <c r="AZ932" i="1"/>
  <c r="AZ980" i="1"/>
  <c r="AZ1052" i="1"/>
  <c r="BF1176" i="1"/>
  <c r="AZ1016" i="1"/>
  <c r="BF1059" i="1"/>
  <c r="BH1059" i="1" s="1"/>
  <c r="BF1014" i="1"/>
  <c r="BF1238" i="1"/>
  <c r="AZ1197" i="1"/>
  <c r="BF1011" i="1"/>
  <c r="BF1124" i="1"/>
  <c r="AZ1182" i="1"/>
  <c r="BF1135" i="1"/>
  <c r="AZ1083" i="1"/>
  <c r="BF1081" i="1"/>
  <c r="BF997" i="1"/>
  <c r="AT134" i="1"/>
  <c r="BF134" i="1"/>
  <c r="AZ134" i="1"/>
  <c r="AT959" i="1"/>
  <c r="BF959" i="1"/>
  <c r="AT999" i="1"/>
  <c r="AT943" i="1"/>
  <c r="BF943" i="1"/>
  <c r="AZ943" i="1"/>
  <c r="AT952" i="1"/>
  <c r="AZ952" i="1"/>
  <c r="AT990" i="1"/>
  <c r="AT939" i="1"/>
  <c r="AT955" i="1"/>
  <c r="BF955" i="1"/>
  <c r="AZ955" i="1"/>
  <c r="AT962" i="1"/>
  <c r="AT998" i="1"/>
  <c r="BF998" i="1"/>
  <c r="AZ998" i="1"/>
  <c r="AT1032" i="1"/>
  <c r="BF1032" i="1"/>
  <c r="AZ1032" i="1"/>
  <c r="AT1233" i="1"/>
  <c r="AZ1233" i="1"/>
  <c r="BF1233" i="1"/>
  <c r="AT1114" i="1"/>
  <c r="AZ1114" i="1"/>
  <c r="AT1207" i="1"/>
  <c r="BF1207" i="1"/>
  <c r="AZ1207" i="1"/>
  <c r="AT1213" i="1"/>
  <c r="BF1213" i="1"/>
  <c r="AZ1213" i="1"/>
  <c r="AT1142" i="1"/>
  <c r="AT1190" i="1"/>
  <c r="BF1190" i="1"/>
  <c r="AZ1190" i="1"/>
  <c r="AT1216" i="1"/>
  <c r="BF1216" i="1"/>
  <c r="AT1174" i="1"/>
  <c r="AT1129" i="1"/>
  <c r="BF1129" i="1"/>
  <c r="AZ1129" i="1"/>
  <c r="AT1116" i="1"/>
  <c r="BF1116" i="1"/>
  <c r="AZ1116" i="1"/>
  <c r="AT1160" i="1"/>
  <c r="BF1160" i="1"/>
  <c r="AT1209" i="1"/>
  <c r="BF1209" i="1"/>
  <c r="AZ1209" i="1"/>
  <c r="AT1169" i="1"/>
  <c r="BF1169" i="1"/>
  <c r="AT1141" i="1"/>
  <c r="BF1141" i="1"/>
  <c r="AT1211" i="1"/>
  <c r="AT1137" i="1"/>
  <c r="AT1104" i="1"/>
  <c r="AT1028" i="1"/>
  <c r="AT1180" i="1"/>
  <c r="BF1180" i="1"/>
  <c r="AZ1180" i="1"/>
  <c r="AZ1084" i="1"/>
  <c r="AZ1033" i="1"/>
  <c r="AZ1111" i="1"/>
  <c r="AZ959" i="1"/>
  <c r="AZ993" i="1"/>
  <c r="AZ1125" i="1"/>
  <c r="BF1142" i="1"/>
  <c r="AZ1211" i="1"/>
  <c r="AT135" i="1"/>
  <c r="AZ135" i="1"/>
  <c r="BF135" i="1"/>
  <c r="AT176" i="1"/>
  <c r="BF176" i="1"/>
  <c r="AZ176" i="1"/>
  <c r="AT437" i="1"/>
  <c r="BF437" i="1"/>
  <c r="AZ437" i="1"/>
  <c r="AT223" i="1"/>
  <c r="AT986" i="1"/>
  <c r="BF986" i="1"/>
  <c r="AT978" i="1"/>
  <c r="AZ978" i="1"/>
  <c r="AT937" i="1"/>
  <c r="AZ937" i="1"/>
  <c r="AT961" i="1"/>
  <c r="AT708" i="1"/>
  <c r="AZ708" i="1"/>
  <c r="AT946" i="1"/>
  <c r="BF946" i="1"/>
  <c r="AZ946" i="1"/>
  <c r="AT954" i="1"/>
  <c r="BF954" i="1"/>
  <c r="AT985" i="1"/>
  <c r="AZ985" i="1"/>
  <c r="AT940" i="1"/>
  <c r="BF940" i="1"/>
  <c r="AZ940" i="1"/>
  <c r="AT938" i="1"/>
  <c r="AZ938" i="1"/>
  <c r="BF938" i="1"/>
  <c r="AT972" i="1"/>
  <c r="AT951" i="1"/>
  <c r="AT981" i="1"/>
  <c r="BF981" i="1"/>
  <c r="AT971" i="1"/>
  <c r="AT1178" i="1"/>
  <c r="AZ1178" i="1"/>
  <c r="AT1015" i="1"/>
  <c r="BF1015" i="1"/>
  <c r="AZ1015" i="1"/>
  <c r="AT1239" i="1"/>
  <c r="AZ1239" i="1"/>
  <c r="BF1239" i="1"/>
  <c r="AT1103" i="1"/>
  <c r="BF1103" i="1"/>
  <c r="AT1066" i="1"/>
  <c r="AT1170" i="1"/>
  <c r="BF1170" i="1"/>
  <c r="AZ1170" i="1"/>
  <c r="AT1001" i="1"/>
  <c r="BF1001" i="1"/>
  <c r="AZ1001" i="1"/>
  <c r="AT1167" i="1"/>
  <c r="AZ1167" i="1"/>
  <c r="BF1167" i="1"/>
  <c r="AT1219" i="1"/>
  <c r="BF1219" i="1"/>
  <c r="AZ1219" i="1"/>
  <c r="AT1179" i="1"/>
  <c r="AZ1179" i="1"/>
  <c r="AT1115" i="1"/>
  <c r="BF1115" i="1"/>
  <c r="AZ1115" i="1"/>
  <c r="AT1106" i="1"/>
  <c r="AZ1106" i="1"/>
  <c r="AT1019" i="1"/>
  <c r="BF1019" i="1"/>
  <c r="AZ1019" i="1"/>
  <c r="AT1076" i="1"/>
  <c r="AZ1076" i="1"/>
  <c r="BF1076" i="1"/>
  <c r="AT1203" i="1"/>
  <c r="BF1203" i="1"/>
  <c r="AZ1203" i="1"/>
  <c r="AT1184" i="1"/>
  <c r="BF1184" i="1"/>
  <c r="AT1112" i="1"/>
  <c r="AZ1112" i="1"/>
  <c r="BF1112" i="1"/>
  <c r="AT1080" i="1"/>
  <c r="AZ1080" i="1"/>
  <c r="BF1080" i="1"/>
  <c r="AT1024" i="1"/>
  <c r="AV1024" i="1" s="1"/>
  <c r="AZ1024" i="1"/>
  <c r="AT1003" i="1"/>
  <c r="BF1003" i="1"/>
  <c r="AT1221" i="1"/>
  <c r="AZ1221" i="1"/>
  <c r="AT1186" i="1"/>
  <c r="AZ1186" i="1"/>
  <c r="AT1240" i="1"/>
  <c r="AZ1240" i="1"/>
  <c r="AT1070" i="1"/>
  <c r="BF1070" i="1"/>
  <c r="AZ1070" i="1"/>
  <c r="AT1098" i="1"/>
  <c r="BF1098" i="1"/>
  <c r="AT1100" i="1"/>
  <c r="AZ1100" i="1"/>
  <c r="BF1100" i="1"/>
  <c r="AT1092" i="1"/>
  <c r="AZ1092" i="1"/>
  <c r="BF1092" i="1"/>
  <c r="AT1193" i="1"/>
  <c r="BF1193" i="1"/>
  <c r="AT1155" i="1"/>
  <c r="AT1196" i="1"/>
  <c r="AZ1037" i="1"/>
  <c r="AZ1184" i="1"/>
  <c r="BF1204" i="1"/>
  <c r="AZ1138" i="1"/>
  <c r="BF1178" i="1"/>
  <c r="AZ1103" i="1"/>
  <c r="AZ1082" i="1"/>
  <c r="BF1008" i="1"/>
  <c r="BF1215" i="1"/>
  <c r="AZ1079" i="1"/>
  <c r="AZ1205" i="1"/>
  <c r="AZ1061" i="1"/>
  <c r="AZ1126" i="1"/>
  <c r="AZ1113" i="1"/>
  <c r="AZ1189" i="1"/>
  <c r="BF1236" i="1"/>
  <c r="BF1095" i="1"/>
  <c r="BF1166" i="1"/>
  <c r="BF708" i="1"/>
  <c r="AZ930" i="1"/>
  <c r="BF930" i="1"/>
  <c r="AZ973" i="1"/>
  <c r="AZ80" i="1"/>
  <c r="BF33" i="1"/>
  <c r="BF1196" i="1"/>
  <c r="AZ974" i="1"/>
  <c r="BF1174" i="1"/>
  <c r="BF1229" i="1"/>
  <c r="BF1104" i="1"/>
  <c r="AZ941" i="1"/>
  <c r="BF1106" i="1"/>
  <c r="AZ984" i="1"/>
  <c r="BF16" i="1"/>
  <c r="AZ1177" i="1"/>
  <c r="AZ1029" i="1"/>
  <c r="BB1029" i="1" s="1"/>
  <c r="BF1120" i="1"/>
  <c r="BF1108" i="1"/>
  <c r="BF1245" i="1"/>
  <c r="AZ1034" i="1"/>
  <c r="BF1034" i="1"/>
  <c r="AZ1049" i="1"/>
  <c r="AZ1073" i="1"/>
  <c r="AZ1181" i="1"/>
  <c r="BF1210" i="1"/>
  <c r="BF1114" i="1"/>
  <c r="AZ1135" i="1"/>
  <c r="BF1021" i="1"/>
  <c r="BH1021" i="1" s="1"/>
  <c r="BF1206" i="1"/>
  <c r="BF949" i="1"/>
  <c r="BF994" i="1"/>
  <c r="BF977" i="1"/>
  <c r="AZ990" i="1"/>
  <c r="BF952" i="1"/>
  <c r="BF961" i="1"/>
  <c r="BF931" i="1"/>
  <c r="BF969" i="1"/>
  <c r="AZ106" i="1"/>
  <c r="AZ1155" i="1"/>
  <c r="AZ1028" i="1"/>
  <c r="BF1107" i="1"/>
  <c r="AZ1107" i="1"/>
  <c r="BB1107" i="1" s="1"/>
  <c r="AZ1149" i="1"/>
  <c r="AZ1132" i="1"/>
  <c r="AZ1230" i="1"/>
  <c r="AZ1010" i="1"/>
  <c r="AZ1137" i="1"/>
  <c r="AZ1050" i="1"/>
  <c r="AZ1226" i="1"/>
  <c r="BF1122" i="1"/>
  <c r="AZ1174" i="1"/>
  <c r="AZ960" i="1"/>
  <c r="BF971" i="1"/>
  <c r="AZ766" i="1"/>
  <c r="BF993" i="1"/>
  <c r="BF96" i="1"/>
  <c r="AT115" i="1"/>
  <c r="AZ115" i="1"/>
  <c r="BF115" i="1"/>
  <c r="AT95" i="1"/>
  <c r="AZ95" i="1"/>
  <c r="BF95" i="1"/>
  <c r="AT1156" i="1"/>
  <c r="AZ1156" i="1"/>
  <c r="AT1191" i="1"/>
  <c r="AT1075" i="1"/>
  <c r="AZ1075" i="1"/>
  <c r="BF1075" i="1"/>
  <c r="AT1043" i="1"/>
  <c r="AZ1043" i="1"/>
  <c r="BF1043" i="1"/>
  <c r="AT1147" i="1"/>
  <c r="AZ1147" i="1"/>
  <c r="BF1147" i="1"/>
  <c r="BF1105" i="1"/>
  <c r="BF1084" i="1"/>
  <c r="AZ962" i="1"/>
  <c r="BF1002" i="1"/>
  <c r="BF1151" i="1"/>
  <c r="BF990" i="1"/>
  <c r="BF1074" i="1"/>
  <c r="BF939" i="1"/>
  <c r="AN1211" i="1"/>
  <c r="AU1211" i="1" s="1"/>
  <c r="AN1235" i="1"/>
  <c r="AU1235" i="1" s="1"/>
  <c r="AN1201" i="1"/>
  <c r="AU1201" i="1" s="1"/>
  <c r="AN1197" i="1"/>
  <c r="AO1197" i="1" s="1"/>
  <c r="AN1203" i="1"/>
  <c r="AU1203" i="1" s="1"/>
  <c r="AN1187" i="1"/>
  <c r="AU1187" i="1" s="1"/>
  <c r="AN1185" i="1"/>
  <c r="AU1185" i="1" s="1"/>
  <c r="AV1185" i="1" s="1"/>
  <c r="AN1179" i="1"/>
  <c r="BG1179" i="1" s="1"/>
  <c r="BH1179" i="1" s="1"/>
  <c r="AN1189" i="1"/>
  <c r="BA1189" i="1" s="1"/>
  <c r="AN1175" i="1"/>
  <c r="BG1175" i="1" s="1"/>
  <c r="AN1167" i="1"/>
  <c r="AN1139" i="1"/>
  <c r="BG1139" i="1" s="1"/>
  <c r="AN1122" i="1"/>
  <c r="BG1122" i="1" s="1"/>
  <c r="AN1117" i="1"/>
  <c r="BA1117" i="1" s="1"/>
  <c r="AN1109" i="1"/>
  <c r="AU1109" i="1" s="1"/>
  <c r="AN1024" i="1"/>
  <c r="AU1024" i="1" s="1"/>
  <c r="AN1008" i="1"/>
  <c r="BA1008" i="1" s="1"/>
  <c r="BB1008" i="1" s="1"/>
  <c r="AN1016" i="1"/>
  <c r="BA1016" i="1" s="1"/>
  <c r="AN1105" i="1"/>
  <c r="AU1105" i="1" s="1"/>
  <c r="AV1105" i="1" s="1"/>
  <c r="AN1171" i="1"/>
  <c r="BA1171" i="1" s="1"/>
  <c r="BB1171" i="1" s="1"/>
  <c r="AN1159" i="1"/>
  <c r="AN1191" i="1"/>
  <c r="AU1191" i="1" s="1"/>
  <c r="AN1199" i="1"/>
  <c r="AN1219" i="1"/>
  <c r="AU1219" i="1" s="1"/>
  <c r="AN1215" i="1"/>
  <c r="BA1215" i="1" s="1"/>
  <c r="AN1231" i="1"/>
  <c r="AN1043" i="1"/>
  <c r="AU1043" i="1" s="1"/>
  <c r="AN1076" i="1"/>
  <c r="AU1076" i="1" s="1"/>
  <c r="AN1036" i="1"/>
  <c r="BA1036" i="1" s="1"/>
  <c r="BB1036" i="1" s="1"/>
  <c r="AN1064" i="1"/>
  <c r="AN1013" i="1"/>
  <c r="AN1021" i="1"/>
  <c r="BG1021" i="1" s="1"/>
  <c r="AN1007" i="1"/>
  <c r="AO1007" i="1" s="1"/>
  <c r="AN1011" i="1"/>
  <c r="BA1011" i="1" s="1"/>
  <c r="AN1015" i="1"/>
  <c r="AU1015" i="1" s="1"/>
  <c r="AV1015" i="1" s="1"/>
  <c r="AN1019" i="1"/>
  <c r="AO1019" i="1" s="1"/>
  <c r="AN1023" i="1"/>
  <c r="AN1067" i="1"/>
  <c r="AN1072" i="1"/>
  <c r="AN1087" i="1"/>
  <c r="AO1087" i="1" s="1"/>
  <c r="AN1106" i="1"/>
  <c r="AN1069" i="1"/>
  <c r="AU1069" i="1" s="1"/>
  <c r="AV1069" i="1" s="1"/>
  <c r="AN1097" i="1"/>
  <c r="AU1097" i="1" s="1"/>
  <c r="AN1116" i="1"/>
  <c r="AU1116" i="1" s="1"/>
  <c r="AN1038" i="1"/>
  <c r="AU1038" i="1" s="1"/>
  <c r="AV1038" i="1" s="1"/>
  <c r="AN1054" i="1"/>
  <c r="BG1054" i="1" s="1"/>
  <c r="AN1070" i="1"/>
  <c r="AU1070" i="1" s="1"/>
  <c r="AN1037" i="1"/>
  <c r="AO1037" i="1" s="1"/>
  <c r="AN1061" i="1"/>
  <c r="AN1084" i="1"/>
  <c r="AU1084" i="1" s="1"/>
  <c r="AN1090" i="1"/>
  <c r="AU1090" i="1" s="1"/>
  <c r="AN1174" i="1"/>
  <c r="AU1174" i="1" s="1"/>
  <c r="AN1192" i="1"/>
  <c r="BA1192" i="1" s="1"/>
  <c r="AN1182" i="1"/>
  <c r="AN1190" i="1"/>
  <c r="AU1190" i="1" s="1"/>
  <c r="AN1198" i="1"/>
  <c r="AU1198" i="1" s="1"/>
  <c r="AN1206" i="1"/>
  <c r="BA1206" i="1" s="1"/>
  <c r="AN1168" i="1"/>
  <c r="BG1168" i="1" s="1"/>
  <c r="AN1140" i="1"/>
  <c r="AN1142" i="1"/>
  <c r="AO1142" i="1" s="1"/>
  <c r="AN1144" i="1"/>
  <c r="AN1146" i="1"/>
  <c r="BG1146" i="1" s="1"/>
  <c r="BH1146" i="1" s="1"/>
  <c r="AN1157" i="1"/>
  <c r="AN1161" i="1"/>
  <c r="AN1164" i="1"/>
  <c r="AU1164" i="1" s="1"/>
  <c r="AN1166" i="1"/>
  <c r="AU1166" i="1" s="1"/>
  <c r="AV1166" i="1" s="1"/>
  <c r="AN1012" i="1"/>
  <c r="AU1012" i="1" s="1"/>
  <c r="AV1012" i="1" s="1"/>
  <c r="AN1151" i="1"/>
  <c r="AU1151" i="1" s="1"/>
  <c r="AV1151" i="1" s="1"/>
  <c r="AN1183" i="1"/>
  <c r="AN1209" i="1"/>
  <c r="AU1209" i="1" s="1"/>
  <c r="AN1221" i="1"/>
  <c r="AN1213" i="1"/>
  <c r="AU1213" i="1" s="1"/>
  <c r="AN1233" i="1"/>
  <c r="BG1233" i="1" s="1"/>
  <c r="AN1241" i="1"/>
  <c r="AN1009" i="1"/>
  <c r="AU1009" i="1" s="1"/>
  <c r="AV1009" i="1" s="1"/>
  <c r="AN1029" i="1"/>
  <c r="BA1029" i="1" s="1"/>
  <c r="AN1055" i="1"/>
  <c r="AU1055" i="1" s="1"/>
  <c r="AN1027" i="1"/>
  <c r="AO1027" i="1" s="1"/>
  <c r="AN1031" i="1"/>
  <c r="AU1031" i="1" s="1"/>
  <c r="AN1052" i="1"/>
  <c r="BA1052" i="1" s="1"/>
  <c r="AN1063" i="1"/>
  <c r="AU1063" i="1" s="1"/>
  <c r="AV1063" i="1" s="1"/>
  <c r="AN1068" i="1"/>
  <c r="AO1068" i="1" s="1"/>
  <c r="AN1075" i="1"/>
  <c r="AU1075" i="1" s="1"/>
  <c r="AN1017" i="1"/>
  <c r="AU1017" i="1" s="1"/>
  <c r="AN1025" i="1"/>
  <c r="BA1025" i="1" s="1"/>
  <c r="AN1088" i="1"/>
  <c r="AU1088" i="1" s="1"/>
  <c r="AN1114" i="1"/>
  <c r="AU1114" i="1" s="1"/>
  <c r="AN1118" i="1"/>
  <c r="AU1118" i="1" s="1"/>
  <c r="AN1045" i="1"/>
  <c r="BG1045" i="1" s="1"/>
  <c r="AN1089" i="1"/>
  <c r="BA1089" i="1" s="1"/>
  <c r="BB1089" i="1" s="1"/>
  <c r="AN1095" i="1"/>
  <c r="AN1120" i="1"/>
  <c r="AU1120" i="1" s="1"/>
  <c r="AV1120" i="1" s="1"/>
  <c r="AN1134" i="1"/>
  <c r="AO1134" i="1" s="1"/>
  <c r="AN1002" i="1"/>
  <c r="BA1002" i="1" s="1"/>
  <c r="AN1010" i="1"/>
  <c r="AO1010" i="1" s="1"/>
  <c r="AN1018" i="1"/>
  <c r="AU1018" i="1" s="1"/>
  <c r="AN1026" i="1"/>
  <c r="AU1026" i="1" s="1"/>
  <c r="AN1034" i="1"/>
  <c r="AU1034" i="1" s="1"/>
  <c r="AN1050" i="1"/>
  <c r="AN1066" i="1"/>
  <c r="BG1066" i="1" s="1"/>
  <c r="BH1066" i="1" s="1"/>
  <c r="AN1085" i="1"/>
  <c r="BA1085" i="1" s="1"/>
  <c r="BB1085" i="1" s="1"/>
  <c r="AN1073" i="1"/>
  <c r="AU1073" i="1" s="1"/>
  <c r="AN1108" i="1"/>
  <c r="AU1108" i="1" s="1"/>
  <c r="AV1108" i="1" s="1"/>
  <c r="AN1094" i="1"/>
  <c r="AU1094" i="1" s="1"/>
  <c r="AN1098" i="1"/>
  <c r="AN1107" i="1"/>
  <c r="BA1107" i="1" s="1"/>
  <c r="AN1115" i="1"/>
  <c r="AU1115" i="1" s="1"/>
  <c r="AN1173" i="1"/>
  <c r="AN1208" i="1"/>
  <c r="AN1218" i="1"/>
  <c r="BG1218" i="1" s="1"/>
  <c r="AN1224" i="1"/>
  <c r="AU1224" i="1" s="1"/>
  <c r="AN1234" i="1"/>
  <c r="AU1234" i="1" s="1"/>
  <c r="AN1240" i="1"/>
  <c r="AN1176" i="1"/>
  <c r="AO1176" i="1" s="1"/>
  <c r="AN1180" i="1"/>
  <c r="AU1180" i="1" s="1"/>
  <c r="AV1180" i="1" s="1"/>
  <c r="AN1188" i="1"/>
  <c r="BA1188" i="1" s="1"/>
  <c r="AN1196" i="1"/>
  <c r="BA1196" i="1" s="1"/>
  <c r="AN1214" i="1"/>
  <c r="BA1214" i="1" s="1"/>
  <c r="AN1220" i="1"/>
  <c r="AN1230" i="1"/>
  <c r="AU1230" i="1" s="1"/>
  <c r="AV1230" i="1" s="1"/>
  <c r="AN1236" i="1"/>
  <c r="AU1236" i="1" s="1"/>
  <c r="AV1236" i="1" s="1"/>
  <c r="AN1138" i="1"/>
  <c r="AU1138" i="1" s="1"/>
  <c r="AV1138" i="1" s="1"/>
  <c r="AN1153" i="1"/>
  <c r="AN1156" i="1"/>
  <c r="AU1156" i="1" s="1"/>
  <c r="AN1158" i="1"/>
  <c r="BG1158" i="1" s="1"/>
  <c r="AN1160" i="1"/>
  <c r="BG1160" i="1" s="1"/>
  <c r="AN1162" i="1"/>
  <c r="AN1170" i="1"/>
  <c r="AO1170" i="1" s="1"/>
  <c r="AN1178" i="1"/>
  <c r="BA1178" i="1" s="1"/>
  <c r="AN1202" i="1"/>
  <c r="BG1202" i="1" s="1"/>
  <c r="BH1202" i="1" s="1"/>
  <c r="AN1093" i="1"/>
  <c r="AN1004" i="1"/>
  <c r="AU1004" i="1" s="1"/>
  <c r="AV1004" i="1" s="1"/>
  <c r="AN1119" i="1"/>
  <c r="AU1119" i="1" s="1"/>
  <c r="AN1101" i="1"/>
  <c r="AU1101" i="1" s="1"/>
  <c r="AN1113" i="1"/>
  <c r="AN1155" i="1"/>
  <c r="AO1155" i="1" s="1"/>
  <c r="AN1137" i="1"/>
  <c r="AU1137" i="1" s="1"/>
  <c r="AN1135" i="1"/>
  <c r="AU1135" i="1" s="1"/>
  <c r="AV1135" i="1" s="1"/>
  <c r="AN1143" i="1"/>
  <c r="AN1193" i="1"/>
  <c r="BA1193" i="1" s="1"/>
  <c r="BB1193" i="1" s="1"/>
  <c r="AN1205" i="1"/>
  <c r="BA1205" i="1" s="1"/>
  <c r="AN1217" i="1"/>
  <c r="BG1217" i="1" s="1"/>
  <c r="AN1227" i="1"/>
  <c r="AN1243" i="1"/>
  <c r="AO1243" i="1" s="1"/>
  <c r="AN1048" i="1"/>
  <c r="AU1048" i="1" s="1"/>
  <c r="AN1059" i="1"/>
  <c r="BG1059" i="1" s="1"/>
  <c r="AN1005" i="1"/>
  <c r="AU1005" i="1" s="1"/>
  <c r="AN1033" i="1"/>
  <c r="AU1033" i="1" s="1"/>
  <c r="AN1044" i="1"/>
  <c r="AO1044" i="1" s="1"/>
  <c r="AN1060" i="1"/>
  <c r="BG1060" i="1" s="1"/>
  <c r="AN1082" i="1"/>
  <c r="AN1092" i="1"/>
  <c r="AU1092" i="1" s="1"/>
  <c r="AN1035" i="1"/>
  <c r="AU1035" i="1" s="1"/>
  <c r="AV1035" i="1" s="1"/>
  <c r="AN1051" i="1"/>
  <c r="BG1051" i="1" s="1"/>
  <c r="AN1056" i="1"/>
  <c r="AU1056" i="1" s="1"/>
  <c r="AV1056" i="1" s="1"/>
  <c r="AN1080" i="1"/>
  <c r="AU1080" i="1" s="1"/>
  <c r="AN1086" i="1"/>
  <c r="AU1086" i="1" s="1"/>
  <c r="AV1086" i="1" s="1"/>
  <c r="AN1126" i="1"/>
  <c r="AU1126" i="1" s="1"/>
  <c r="AV1126" i="1" s="1"/>
  <c r="AN1053" i="1"/>
  <c r="AU1053" i="1" s="1"/>
  <c r="AN1065" i="1"/>
  <c r="BA1065" i="1" s="1"/>
  <c r="BB1065" i="1" s="1"/>
  <c r="AN1083" i="1"/>
  <c r="BA1083" i="1" s="1"/>
  <c r="BB1083" i="1" s="1"/>
  <c r="AN1100" i="1"/>
  <c r="AN1104" i="1"/>
  <c r="AU1104" i="1" s="1"/>
  <c r="AN1132" i="1"/>
  <c r="AU1132" i="1" s="1"/>
  <c r="AV1132" i="1" s="1"/>
  <c r="AN1046" i="1"/>
  <c r="AN1062" i="1"/>
  <c r="AU1062" i="1" s="1"/>
  <c r="AV1062" i="1" s="1"/>
  <c r="AN1079" i="1"/>
  <c r="AN1102" i="1"/>
  <c r="AU1102" i="1" s="1"/>
  <c r="AV1102" i="1" s="1"/>
  <c r="AN1057" i="1"/>
  <c r="BA1057" i="1" s="1"/>
  <c r="AN1099" i="1"/>
  <c r="AN1172" i="1"/>
  <c r="AN1184" i="1"/>
  <c r="BG1184" i="1" s="1"/>
  <c r="BH1184" i="1" s="1"/>
  <c r="AN1128" i="1"/>
  <c r="AU1128" i="1" s="1"/>
  <c r="AV1128" i="1" s="1"/>
  <c r="AN1130" i="1"/>
  <c r="AO1130" i="1" s="1"/>
  <c r="AN1136" i="1"/>
  <c r="AN1204" i="1"/>
  <c r="BG1204" i="1" s="1"/>
  <c r="AN1149" i="1"/>
  <c r="AO1149" i="1" s="1"/>
  <c r="AN1152" i="1"/>
  <c r="BA1152" i="1" s="1"/>
  <c r="AN1154" i="1"/>
  <c r="AN1186" i="1"/>
  <c r="AU1186" i="1" s="1"/>
  <c r="AN1020" i="1"/>
  <c r="BG1020" i="1" s="1"/>
  <c r="BH1020" i="1" s="1"/>
  <c r="AN1032" i="1"/>
  <c r="AU1032" i="1" s="1"/>
  <c r="AN1121" i="1"/>
  <c r="AO1121" i="1" s="1"/>
  <c r="AN1163" i="1"/>
  <c r="AO1163" i="1" s="1"/>
  <c r="AN1181" i="1"/>
  <c r="AO1181" i="1" s="1"/>
  <c r="AN1003" i="1"/>
  <c r="AN1047" i="1"/>
  <c r="AN1001" i="1"/>
  <c r="BG1001" i="1" s="1"/>
  <c r="AN1096" i="1"/>
  <c r="BG1096" i="1" s="1"/>
  <c r="AN1112" i="1"/>
  <c r="AO1112" i="1" s="1"/>
  <c r="AN1014" i="1"/>
  <c r="AN1042" i="1"/>
  <c r="BA1042" i="1" s="1"/>
  <c r="BB1042" i="1" s="1"/>
  <c r="AN1129" i="1"/>
  <c r="AU1129" i="1" s="1"/>
  <c r="AN1091" i="1"/>
  <c r="AO1091" i="1" s="1"/>
  <c r="AN1111" i="1"/>
  <c r="AU1111" i="1" s="1"/>
  <c r="AV1111" i="1" s="1"/>
  <c r="AN1133" i="1"/>
  <c r="AO1133" i="1" s="1"/>
  <c r="AN1228" i="1"/>
  <c r="BG1228" i="1" s="1"/>
  <c r="AN1238" i="1"/>
  <c r="AU1238" i="1" s="1"/>
  <c r="AV1238" i="1" s="1"/>
  <c r="AN1141" i="1"/>
  <c r="AU1141" i="1" s="1"/>
  <c r="AN1150" i="1"/>
  <c r="AU1150" i="1" s="1"/>
  <c r="AN1147" i="1"/>
  <c r="AU1147" i="1" s="1"/>
  <c r="AN1125" i="1"/>
  <c r="BG1125" i="1" s="1"/>
  <c r="AN1207" i="1"/>
  <c r="AN1225" i="1"/>
  <c r="AU1225" i="1" s="1"/>
  <c r="AN1245" i="1"/>
  <c r="BG1245" i="1" s="1"/>
  <c r="BH1245" i="1" s="1"/>
  <c r="AN1022" i="1"/>
  <c r="BA1022" i="1" s="1"/>
  <c r="AN1110" i="1"/>
  <c r="AN1200" i="1"/>
  <c r="AU1200" i="1" s="1"/>
  <c r="AN1210" i="1"/>
  <c r="AU1210" i="1" s="1"/>
  <c r="AV1210" i="1" s="1"/>
  <c r="AN1246" i="1"/>
  <c r="AU1246" i="1" s="1"/>
  <c r="AV1246" i="1" s="1"/>
  <c r="AN1123" i="1"/>
  <c r="AU1123" i="1" s="1"/>
  <c r="AV1123" i="1" s="1"/>
  <c r="AN1148" i="1"/>
  <c r="AU1148" i="1" s="1"/>
  <c r="AV1148" i="1" s="1"/>
  <c r="AN1165" i="1"/>
  <c r="AN1077" i="1"/>
  <c r="BA1077" i="1" s="1"/>
  <c r="BB1077" i="1" s="1"/>
  <c r="AN1237" i="1"/>
  <c r="AU1237" i="1" s="1"/>
  <c r="AN1058" i="1"/>
  <c r="BG1058" i="1" s="1"/>
  <c r="AN1232" i="1"/>
  <c r="AN1212" i="1"/>
  <c r="BG1212" i="1" s="1"/>
  <c r="AN1145" i="1"/>
  <c r="AU1145" i="1" s="1"/>
  <c r="AN1169" i="1"/>
  <c r="AU1169" i="1" s="1"/>
  <c r="AN1131" i="1"/>
  <c r="AU1131" i="1" s="1"/>
  <c r="AN1081" i="1"/>
  <c r="AU1081" i="1" s="1"/>
  <c r="AV1081" i="1" s="1"/>
  <c r="AN1195" i="1"/>
  <c r="AN1229" i="1"/>
  <c r="AN1239" i="1"/>
  <c r="AU1239" i="1" s="1"/>
  <c r="AN1039" i="1"/>
  <c r="AN1040" i="1"/>
  <c r="AU1040" i="1" s="1"/>
  <c r="AN1030" i="1"/>
  <c r="AO1030" i="1" s="1"/>
  <c r="AN1074" i="1"/>
  <c r="AU1074" i="1" s="1"/>
  <c r="AV1074" i="1" s="1"/>
  <c r="AN1041" i="1"/>
  <c r="AO1041" i="1" s="1"/>
  <c r="AN1124" i="1"/>
  <c r="AU1124" i="1" s="1"/>
  <c r="AV1124" i="1" s="1"/>
  <c r="AN1244" i="1"/>
  <c r="AU1244" i="1" s="1"/>
  <c r="AN1216" i="1"/>
  <c r="AU1216" i="1" s="1"/>
  <c r="AN1226" i="1"/>
  <c r="BG1226" i="1" s="1"/>
  <c r="BH1226" i="1" s="1"/>
  <c r="AN1177" i="1"/>
  <c r="AN1194" i="1"/>
  <c r="AN1028" i="1"/>
  <c r="BG1028" i="1" s="1"/>
  <c r="AN1223" i="1"/>
  <c r="BA1223" i="1" s="1"/>
  <c r="AN1071" i="1"/>
  <c r="AU1071" i="1" s="1"/>
  <c r="AV1071" i="1" s="1"/>
  <c r="AN1078" i="1"/>
  <c r="AN1049" i="1"/>
  <c r="AO1049" i="1" s="1"/>
  <c r="AN1006" i="1"/>
  <c r="AO1006" i="1" s="1"/>
  <c r="AN1127" i="1"/>
  <c r="AU1127" i="1" s="1"/>
  <c r="AN1103" i="1"/>
  <c r="AU1103" i="1" s="1"/>
  <c r="AN1242" i="1"/>
  <c r="BG1242" i="1" s="1"/>
  <c r="AN1222" i="1"/>
  <c r="BG1222" i="1" s="1"/>
  <c r="AN930" i="1"/>
  <c r="AU930" i="1" s="1"/>
  <c r="AV930" i="1" s="1"/>
  <c r="AN975" i="1"/>
  <c r="AO975" i="1" s="1"/>
  <c r="AN1000" i="1"/>
  <c r="BA1000" i="1" s="1"/>
  <c r="AN953" i="1"/>
  <c r="AU953" i="1" s="1"/>
  <c r="AN766" i="1"/>
  <c r="BA766" i="1" s="1"/>
  <c r="AN936" i="1"/>
  <c r="AN928" i="1"/>
  <c r="BG928" i="1" s="1"/>
  <c r="AN929" i="1"/>
  <c r="BA929" i="1" s="1"/>
  <c r="AN957" i="1"/>
  <c r="AU957" i="1" s="1"/>
  <c r="AN991" i="1"/>
  <c r="AN946" i="1"/>
  <c r="AU946" i="1" s="1"/>
  <c r="AN943" i="1"/>
  <c r="AU943" i="1" s="1"/>
  <c r="AN982" i="1"/>
  <c r="AN976" i="1"/>
  <c r="BG976" i="1" s="1"/>
  <c r="AN980" i="1"/>
  <c r="BG980" i="1" s="1"/>
  <c r="AN954" i="1"/>
  <c r="AN967" i="1"/>
  <c r="AU967" i="1" s="1"/>
  <c r="AN961" i="1"/>
  <c r="BA961" i="1" s="1"/>
  <c r="AN933" i="1"/>
  <c r="AU933" i="1" s="1"/>
  <c r="AN647" i="1"/>
  <c r="BA647" i="1" s="1"/>
  <c r="AN972" i="1"/>
  <c r="AN955" i="1"/>
  <c r="AU955" i="1" s="1"/>
  <c r="AN941" i="1"/>
  <c r="AO941" i="1" s="1"/>
  <c r="AN962" i="1"/>
  <c r="AN985" i="1"/>
  <c r="AU985" i="1" s="1"/>
  <c r="AN990" i="1"/>
  <c r="AU990" i="1" s="1"/>
  <c r="AN970" i="1"/>
  <c r="BA970" i="1" s="1"/>
  <c r="AN983" i="1"/>
  <c r="BA983" i="1" s="1"/>
  <c r="AN971" i="1"/>
  <c r="AU971" i="1" s="1"/>
  <c r="AN952" i="1"/>
  <c r="AU952" i="1" s="1"/>
  <c r="AN998" i="1"/>
  <c r="AU998" i="1" s="1"/>
  <c r="AV998" i="1" s="1"/>
  <c r="AN981" i="1"/>
  <c r="BA981" i="1" s="1"/>
  <c r="AN934" i="1"/>
  <c r="AU934" i="1" s="1"/>
  <c r="AN974" i="1"/>
  <c r="BG974" i="1" s="1"/>
  <c r="AN951" i="1"/>
  <c r="AU951" i="1" s="1"/>
  <c r="AN944" i="1"/>
  <c r="AU944" i="1" s="1"/>
  <c r="AN966" i="1"/>
  <c r="AU966" i="1" s="1"/>
  <c r="AV966" i="1" s="1"/>
  <c r="AN939" i="1"/>
  <c r="AU939" i="1" s="1"/>
  <c r="AN977" i="1"/>
  <c r="BG977" i="1" s="1"/>
  <c r="BH977" i="1" s="1"/>
  <c r="AN940" i="1"/>
  <c r="AU940" i="1" s="1"/>
  <c r="AN984" i="1"/>
  <c r="AU984" i="1" s="1"/>
  <c r="AV984" i="1" s="1"/>
  <c r="AN938" i="1"/>
  <c r="AU938" i="1" s="1"/>
  <c r="AN965" i="1"/>
  <c r="BA965" i="1" s="1"/>
  <c r="AN935" i="1"/>
  <c r="AU935" i="1" s="1"/>
  <c r="AN978" i="1"/>
  <c r="AN987" i="1"/>
  <c r="BA987" i="1" s="1"/>
  <c r="AN988" i="1"/>
  <c r="AU988" i="1" s="1"/>
  <c r="AV988" i="1" s="1"/>
  <c r="AN950" i="1"/>
  <c r="AU950" i="1" s="1"/>
  <c r="AN995" i="1"/>
  <c r="AU995" i="1" s="1"/>
  <c r="AN931" i="1"/>
  <c r="AU931" i="1" s="1"/>
  <c r="AN948" i="1"/>
  <c r="BG948" i="1" s="1"/>
  <c r="AN999" i="1"/>
  <c r="AU999" i="1" s="1"/>
  <c r="AN949" i="1"/>
  <c r="AU949" i="1" s="1"/>
  <c r="AV949" i="1" s="1"/>
  <c r="AN587" i="1"/>
  <c r="BG587" i="1" s="1"/>
  <c r="AN986" i="1"/>
  <c r="AU986" i="1" s="1"/>
  <c r="AN979" i="1"/>
  <c r="AU979" i="1" s="1"/>
  <c r="AN945" i="1"/>
  <c r="AU945" i="1" s="1"/>
  <c r="AN969" i="1"/>
  <c r="AU969" i="1" s="1"/>
  <c r="AV969" i="1" s="1"/>
  <c r="AN958" i="1"/>
  <c r="BA958" i="1" s="1"/>
  <c r="AN989" i="1"/>
  <c r="AN947" i="1"/>
  <c r="AN964" i="1"/>
  <c r="AU964" i="1" s="1"/>
  <c r="AN932" i="1"/>
  <c r="BG932" i="1" s="1"/>
  <c r="BH932" i="1" s="1"/>
  <c r="AN973" i="1"/>
  <c r="AO973" i="1" s="1"/>
  <c r="AN963" i="1"/>
  <c r="AO963" i="1" s="1"/>
  <c r="AN996" i="1"/>
  <c r="AO996" i="1" s="1"/>
  <c r="AN994" i="1"/>
  <c r="AU994" i="1" s="1"/>
  <c r="AV994" i="1" s="1"/>
  <c r="AN968" i="1"/>
  <c r="AO968" i="1" s="1"/>
  <c r="AN992" i="1"/>
  <c r="AU992" i="1" s="1"/>
  <c r="AV992" i="1" s="1"/>
  <c r="AN937" i="1"/>
  <c r="AU937" i="1" s="1"/>
  <c r="AN959" i="1"/>
  <c r="AU959" i="1" s="1"/>
  <c r="AN960" i="1"/>
  <c r="AU960" i="1" s="1"/>
  <c r="AV960" i="1" s="1"/>
  <c r="AN993" i="1"/>
  <c r="AU993" i="1" s="1"/>
  <c r="AV993" i="1" s="1"/>
  <c r="AN708" i="1"/>
  <c r="AU708" i="1" s="1"/>
  <c r="AN942" i="1"/>
  <c r="AN997" i="1"/>
  <c r="AU997" i="1" s="1"/>
  <c r="AV997" i="1" s="1"/>
  <c r="AN956" i="1"/>
  <c r="AN144" i="1"/>
  <c r="AO144" i="1" s="1"/>
  <c r="AN141" i="1"/>
  <c r="AN155" i="1"/>
  <c r="AN33" i="1"/>
  <c r="BA33" i="1" s="1"/>
  <c r="AN106" i="1"/>
  <c r="AU106" i="1" s="1"/>
  <c r="AV106" i="1" s="1"/>
  <c r="AN16" i="1"/>
  <c r="AU16" i="1" s="1"/>
  <c r="AV16" i="1" s="1"/>
  <c r="AN96" i="1"/>
  <c r="AO96" i="1" s="1"/>
  <c r="AN18" i="1"/>
  <c r="AN54" i="1"/>
  <c r="AN80" i="1"/>
  <c r="AO80" i="1" s="1"/>
  <c r="AN46" i="1"/>
  <c r="AU46" i="1" s="1"/>
  <c r="AV46" i="1" s="1"/>
  <c r="AN219" i="1"/>
  <c r="AU219" i="1" s="1"/>
  <c r="AV219" i="1" s="1"/>
  <c r="AN117" i="1"/>
  <c r="AU117" i="1" s="1"/>
  <c r="AN341" i="1"/>
  <c r="AO341" i="1" s="1"/>
  <c r="AN135" i="1"/>
  <c r="AU135" i="1" s="1"/>
  <c r="AN63" i="1"/>
  <c r="AU63" i="1" s="1"/>
  <c r="AN115" i="1"/>
  <c r="AU115" i="1" s="1"/>
  <c r="AN137" i="1"/>
  <c r="AU137" i="1" s="1"/>
  <c r="AN223" i="1"/>
  <c r="AN437" i="1"/>
  <c r="AU437" i="1" s="1"/>
  <c r="AN112" i="1"/>
  <c r="AU112" i="1" s="1"/>
  <c r="AN94" i="1"/>
  <c r="AO94" i="1" s="1"/>
  <c r="AN134" i="1"/>
  <c r="AU134" i="1" s="1"/>
  <c r="AN95" i="1"/>
  <c r="AU95" i="1" s="1"/>
  <c r="AN468" i="1"/>
  <c r="AU468" i="1" s="1"/>
  <c r="AN176" i="1"/>
  <c r="AU176" i="1" s="1"/>
  <c r="AN142" i="1"/>
  <c r="BA142" i="1" s="1"/>
  <c r="AN226" i="1"/>
  <c r="BG226" i="1" s="1"/>
  <c r="BF1125" i="1"/>
  <c r="AV1032" i="1"/>
  <c r="BF1156" i="1"/>
  <c r="AZ1142" i="1"/>
  <c r="AO1116" i="1"/>
  <c r="AT137" i="1"/>
  <c r="AV137" i="1" s="1"/>
  <c r="BF137" i="1"/>
  <c r="AZ137" i="1"/>
  <c r="AT468" i="1"/>
  <c r="BF468" i="1"/>
  <c r="AZ468" i="1"/>
  <c r="AT112" i="1"/>
  <c r="BF112" i="1"/>
  <c r="AZ112" i="1"/>
  <c r="AT63" i="1"/>
  <c r="BF63" i="1"/>
  <c r="AZ63" i="1"/>
  <c r="AT995" i="1"/>
  <c r="AZ995" i="1"/>
  <c r="BF995" i="1"/>
  <c r="AT587" i="1"/>
  <c r="AT979" i="1"/>
  <c r="AV979" i="1" s="1"/>
  <c r="AZ979" i="1"/>
  <c r="AT944" i="1"/>
  <c r="AT970" i="1"/>
  <c r="AZ970" i="1"/>
  <c r="BF970" i="1"/>
  <c r="AT934" i="1"/>
  <c r="BF934" i="1"/>
  <c r="AZ934" i="1"/>
  <c r="AT929" i="1"/>
  <c r="AZ929" i="1"/>
  <c r="BB929" i="1" s="1"/>
  <c r="AT965" i="1"/>
  <c r="AZ965" i="1"/>
  <c r="BB965" i="1" s="1"/>
  <c r="AT953" i="1"/>
  <c r="AV953" i="1" s="1"/>
  <c r="AZ953" i="1"/>
  <c r="BF953" i="1"/>
  <c r="AT967" i="1"/>
  <c r="BF967" i="1"/>
  <c r="AZ967" i="1"/>
  <c r="AT1162" i="1"/>
  <c r="AT1163" i="1"/>
  <c r="BF1163" i="1"/>
  <c r="AT1087" i="1"/>
  <c r="AZ1087" i="1"/>
  <c r="AT1016" i="1"/>
  <c r="AT1202" i="1"/>
  <c r="AT1023" i="1"/>
  <c r="AT1090" i="1"/>
  <c r="BF1090" i="1"/>
  <c r="AZ1090" i="1"/>
  <c r="AT1158" i="1"/>
  <c r="AZ1158" i="1"/>
  <c r="BF1158" i="1"/>
  <c r="BH1158" i="1" s="1"/>
  <c r="AT1192" i="1"/>
  <c r="AZ1192" i="1"/>
  <c r="BF1192" i="1"/>
  <c r="AT1109" i="1"/>
  <c r="BF1109" i="1"/>
  <c r="AZ1109" i="1"/>
  <c r="AT1200" i="1"/>
  <c r="AV1200" i="1" s="1"/>
  <c r="AZ1200" i="1"/>
  <c r="AT1018" i="1"/>
  <c r="AV1018" i="1" s="1"/>
  <c r="BF1018" i="1"/>
  <c r="AZ1018" i="1"/>
  <c r="AT1094" i="1"/>
  <c r="BF1094" i="1"/>
  <c r="AT1097" i="1"/>
  <c r="AZ1097" i="1"/>
  <c r="AT1060" i="1"/>
  <c r="AT1199" i="1"/>
  <c r="BF1199" i="1"/>
  <c r="AZ1199" i="1"/>
  <c r="AT1150" i="1"/>
  <c r="AZ1150" i="1"/>
  <c r="BF1150" i="1"/>
  <c r="AT1222" i="1"/>
  <c r="AZ1222" i="1"/>
  <c r="BF1222" i="1"/>
  <c r="BH1222" i="1" s="1"/>
  <c r="AT1121" i="1"/>
  <c r="BF1121" i="1"/>
  <c r="AZ1121" i="1"/>
  <c r="AT1096" i="1"/>
  <c r="AZ1096" i="1"/>
  <c r="BF1096" i="1"/>
  <c r="AT1072" i="1"/>
  <c r="BF1072" i="1"/>
  <c r="AT1025" i="1"/>
  <c r="BF1025" i="1"/>
  <c r="AZ1025" i="1"/>
  <c r="BB1025" i="1" s="1"/>
  <c r="AT1225" i="1"/>
  <c r="AV1225" i="1" s="1"/>
  <c r="BF1225" i="1"/>
  <c r="AT1175" i="1"/>
  <c r="BF1175" i="1"/>
  <c r="AZ1175" i="1"/>
  <c r="AT1224" i="1"/>
  <c r="AZ1224" i="1"/>
  <c r="AT1026" i="1"/>
  <c r="AT1091" i="1"/>
  <c r="BF1091" i="1"/>
  <c r="AZ1091" i="1"/>
  <c r="AT1031" i="1"/>
  <c r="AZ1031" i="1"/>
  <c r="BF1031" i="1"/>
  <c r="AT1212" i="1"/>
  <c r="BF1212" i="1"/>
  <c r="AZ1212" i="1"/>
  <c r="AT1089" i="1"/>
  <c r="BF1089" i="1"/>
  <c r="AT1140" i="1"/>
  <c r="AZ1140" i="1"/>
  <c r="AT1168" i="1"/>
  <c r="BF983" i="1"/>
  <c r="AZ1035" i="1"/>
  <c r="AZ1056" i="1"/>
  <c r="AZ1102" i="1"/>
  <c r="BF1234" i="1"/>
  <c r="AV1234" i="1"/>
  <c r="BF1138" i="1"/>
  <c r="BF1065" i="1"/>
  <c r="BF1082" i="1"/>
  <c r="AZ1036" i="1"/>
  <c r="AV1084" i="1"/>
  <c r="BF1227" i="1"/>
  <c r="AZ1014" i="1"/>
  <c r="AZ1008" i="1"/>
  <c r="AZ1067" i="1"/>
  <c r="AZ1101" i="1"/>
  <c r="BF1244" i="1"/>
  <c r="AZ1235" i="1"/>
  <c r="BF1235" i="1"/>
  <c r="AZ1215" i="1"/>
  <c r="BF1246" i="1"/>
  <c r="BF1061" i="1"/>
  <c r="BF1024" i="1"/>
  <c r="BF1113" i="1"/>
  <c r="AZ1236" i="1"/>
  <c r="AZ1011" i="1"/>
  <c r="BB1011" i="1" s="1"/>
  <c r="AZ976" i="1"/>
  <c r="BF951" i="1"/>
  <c r="BF985" i="1"/>
  <c r="BF944" i="1"/>
  <c r="BF223" i="1"/>
  <c r="BF226" i="1"/>
  <c r="AZ997" i="1"/>
  <c r="BF1137" i="1"/>
  <c r="AZ94" i="1"/>
  <c r="BF1148" i="1"/>
  <c r="AZ1030" i="1"/>
  <c r="BF1062" i="1"/>
  <c r="BF1140" i="1"/>
  <c r="AZ1183" i="1"/>
  <c r="BF1183" i="1"/>
  <c r="AZ1245" i="1"/>
  <c r="AZ1160" i="1"/>
  <c r="BF1047" i="1"/>
  <c r="AZ1139" i="1"/>
  <c r="BF1154" i="1"/>
  <c r="AZ1144" i="1"/>
  <c r="BF1144" i="1"/>
  <c r="BF1181" i="1"/>
  <c r="BF1009" i="1"/>
  <c r="AZ1210" i="1"/>
  <c r="AZ1022" i="1"/>
  <c r="BB1022" i="1" s="1"/>
  <c r="BF1022" i="1"/>
  <c r="AZ1217" i="1"/>
  <c r="AZ1188" i="1"/>
  <c r="AZ1021" i="1"/>
  <c r="AZ1063" i="1"/>
  <c r="AZ1098" i="1"/>
  <c r="BF1083" i="1"/>
  <c r="AZ1223" i="1"/>
  <c r="AZ994" i="1"/>
  <c r="AV931" i="1"/>
  <c r="BF999" i="1"/>
  <c r="BF992" i="1"/>
  <c r="AZ18" i="1"/>
  <c r="BF106" i="1"/>
  <c r="AZ944" i="1"/>
  <c r="BF1028" i="1"/>
  <c r="AZ1191" i="1"/>
  <c r="BF1071" i="1"/>
  <c r="AZ1196" i="1"/>
  <c r="AZ1045" i="1"/>
  <c r="BF1149" i="1"/>
  <c r="AZ1229" i="1"/>
  <c r="AZ1044" i="1"/>
  <c r="BF1132" i="1"/>
  <c r="BF1179" i="1"/>
  <c r="AZ1143" i="1"/>
  <c r="BF1230" i="1"/>
  <c r="BF1010" i="1"/>
  <c r="AZ1185" i="1"/>
  <c r="BF1033" i="1"/>
  <c r="BF1110" i="1"/>
  <c r="BF1128" i="1"/>
  <c r="BF1050" i="1"/>
  <c r="BF1023" i="1"/>
  <c r="AZ1085" i="1"/>
  <c r="BF1211" i="1"/>
  <c r="BF960" i="1"/>
  <c r="BF647" i="1"/>
  <c r="AZ966" i="1"/>
  <c r="BF966" i="1"/>
  <c r="AZ96" i="1"/>
  <c r="BF46" i="1"/>
  <c r="BF1069" i="1"/>
  <c r="AT341" i="1"/>
  <c r="BF341" i="1"/>
  <c r="AZ341" i="1"/>
  <c r="AT950" i="1"/>
  <c r="AZ950" i="1"/>
  <c r="AT1040" i="1"/>
  <c r="AZ1040" i="1"/>
  <c r="BF1040" i="1"/>
  <c r="AT1048" i="1"/>
  <c r="BF1048" i="1"/>
  <c r="AZ1048" i="1"/>
  <c r="AT1237" i="1"/>
  <c r="AZ1237" i="1"/>
  <c r="BF1237" i="1"/>
  <c r="AT1136" i="1"/>
  <c r="AZ1136" i="1"/>
  <c r="BF1136" i="1"/>
  <c r="AT1119" i="1"/>
  <c r="AZ1119" i="1"/>
  <c r="BF1119" i="1"/>
  <c r="AZ1234" i="1"/>
  <c r="BF1126" i="1"/>
  <c r="AZ988" i="1"/>
  <c r="AZ1148" i="1"/>
  <c r="BF1004" i="1"/>
  <c r="AZ1120" i="1"/>
  <c r="AZ1108" i="1"/>
  <c r="AV1034" i="1"/>
  <c r="AZ931" i="1"/>
  <c r="AZ999" i="1"/>
  <c r="BF950" i="1"/>
  <c r="AZ1141" i="1"/>
  <c r="AV1033" i="1"/>
  <c r="BF1191" i="1"/>
  <c r="AZ939" i="1"/>
  <c r="BF1242" i="1"/>
  <c r="AZ1086" i="1"/>
  <c r="BF948" i="1"/>
  <c r="BF932" i="1"/>
  <c r="BF980" i="1"/>
  <c r="BF54" i="1"/>
  <c r="BF978" i="1"/>
  <c r="BF1087" i="1"/>
  <c r="AT226" i="1"/>
  <c r="AT142" i="1"/>
  <c r="BF142" i="1"/>
  <c r="AZ142" i="1"/>
  <c r="BB142" i="1" s="1"/>
  <c r="AT117" i="1"/>
  <c r="BF117" i="1"/>
  <c r="AZ117" i="1"/>
  <c r="AT973" i="1"/>
  <c r="BF973" i="1"/>
  <c r="AT1000" i="1"/>
  <c r="AZ1000" i="1"/>
  <c r="BF1000" i="1"/>
  <c r="AT945" i="1"/>
  <c r="AZ945" i="1"/>
  <c r="BF945" i="1"/>
  <c r="AT987" i="1"/>
  <c r="AZ987" i="1"/>
  <c r="BB987" i="1" s="1"/>
  <c r="AT975" i="1"/>
  <c r="AZ975" i="1"/>
  <c r="AT964" i="1"/>
  <c r="BF964" i="1"/>
  <c r="AZ964" i="1"/>
  <c r="AT958" i="1"/>
  <c r="AZ958" i="1"/>
  <c r="BF958" i="1"/>
  <c r="AT956" i="1"/>
  <c r="BF956" i="1"/>
  <c r="AZ956" i="1"/>
  <c r="AT982" i="1"/>
  <c r="BF982" i="1"/>
  <c r="AZ982" i="1"/>
  <c r="AT928" i="1"/>
  <c r="BF928" i="1"/>
  <c r="AZ928" i="1"/>
  <c r="AT957" i="1"/>
  <c r="AZ957" i="1"/>
  <c r="AT935" i="1"/>
  <c r="AZ935" i="1"/>
  <c r="AT933" i="1"/>
  <c r="AZ933" i="1"/>
  <c r="AT1218" i="1"/>
  <c r="BF1218" i="1"/>
  <c r="AZ1218" i="1"/>
  <c r="AT1171" i="1"/>
  <c r="BF1171" i="1"/>
  <c r="AT1058" i="1"/>
  <c r="AT1077" i="1"/>
  <c r="AT1153" i="1"/>
  <c r="AT1005" i="1"/>
  <c r="BF1005" i="1"/>
  <c r="AZ1005" i="1"/>
  <c r="AT1214" i="1"/>
  <c r="BF1214" i="1"/>
  <c r="AZ1214" i="1"/>
  <c r="AT1130" i="1"/>
  <c r="AZ1130" i="1"/>
  <c r="BF1130" i="1"/>
  <c r="AT1054" i="1"/>
  <c r="BF1054" i="1"/>
  <c r="AZ1054" i="1"/>
  <c r="AT1146" i="1"/>
  <c r="BF1146" i="1"/>
  <c r="AT1198" i="1"/>
  <c r="AV1198" i="1" s="1"/>
  <c r="AZ1198" i="1"/>
  <c r="AT1053" i="1"/>
  <c r="AZ1053" i="1"/>
  <c r="BF1053" i="1"/>
  <c r="AT1134" i="1"/>
  <c r="AZ1134" i="1"/>
  <c r="BF1134" i="1"/>
  <c r="AT1046" i="1"/>
  <c r="AZ1046" i="1"/>
  <c r="AT1007" i="1"/>
  <c r="AZ1007" i="1"/>
  <c r="AT1020" i="1"/>
  <c r="AT1201" i="1"/>
  <c r="BF1201" i="1"/>
  <c r="AZ1201" i="1"/>
  <c r="AT1152" i="1"/>
  <c r="AZ1152" i="1"/>
  <c r="BB1152" i="1" s="1"/>
  <c r="BF1152" i="1"/>
  <c r="AT1013" i="1"/>
  <c r="AT1145" i="1"/>
  <c r="AZ1145" i="1"/>
  <c r="BF1145" i="1"/>
  <c r="AT1243" i="1"/>
  <c r="BF1243" i="1"/>
  <c r="AZ1243" i="1"/>
  <c r="AT1187" i="1"/>
  <c r="BF1187" i="1"/>
  <c r="AZ1187" i="1"/>
  <c r="AT1057" i="1"/>
  <c r="AZ1057" i="1"/>
  <c r="BF1057" i="1"/>
  <c r="AT1051" i="1"/>
  <c r="BF1051" i="1"/>
  <c r="AZ1051" i="1"/>
  <c r="AT1055" i="1"/>
  <c r="BF1055" i="1"/>
  <c r="AT1164" i="1"/>
  <c r="AZ1164" i="1"/>
  <c r="BF1164" i="1"/>
  <c r="AT1017" i="1"/>
  <c r="AV1017" i="1" s="1"/>
  <c r="BF1017" i="1"/>
  <c r="AT1088" i="1"/>
  <c r="AV1088" i="1" s="1"/>
  <c r="BF1088" i="1"/>
  <c r="AT1006" i="1"/>
  <c r="BF1006" i="1"/>
  <c r="AZ1006" i="1"/>
  <c r="AT1127" i="1"/>
  <c r="BF1127" i="1"/>
  <c r="AZ1127" i="1"/>
  <c r="AT1118" i="1"/>
  <c r="AT1042" i="1"/>
  <c r="BF1042" i="1"/>
  <c r="AT1027" i="1"/>
  <c r="BF1027" i="1"/>
  <c r="AT1131" i="1"/>
  <c r="AZ1131" i="1"/>
  <c r="AT1176" i="1"/>
  <c r="AZ983" i="1"/>
  <c r="BF94" i="1"/>
  <c r="AZ1133" i="1"/>
  <c r="AZ1041" i="1"/>
  <c r="BF1041" i="1"/>
  <c r="BF1037" i="1"/>
  <c r="BF1056" i="1"/>
  <c r="BF1102" i="1"/>
  <c r="AZ1204" i="1"/>
  <c r="AZ1065" i="1"/>
  <c r="AZ1059" i="1"/>
  <c r="AZ1105" i="1"/>
  <c r="BF1200" i="1"/>
  <c r="AZ1227" i="1"/>
  <c r="BF1228" i="1"/>
  <c r="BH1228" i="1" s="1"/>
  <c r="BF1067" i="1"/>
  <c r="AV1101" i="1"/>
  <c r="AV1244" i="1"/>
  <c r="AV1235" i="1"/>
  <c r="BF1079" i="1"/>
  <c r="BF1205" i="1"/>
  <c r="BF1197" i="1"/>
  <c r="AZ1095" i="1"/>
  <c r="AZ1166" i="1"/>
  <c r="AZ947" i="1"/>
  <c r="AZ981" i="1"/>
  <c r="BB981" i="1" s="1"/>
  <c r="BF962" i="1"/>
  <c r="BF942" i="1"/>
  <c r="BF979" i="1"/>
  <c r="BF988" i="1"/>
  <c r="BF80" i="1"/>
  <c r="AZ33" i="1"/>
  <c r="BB33" i="1" s="1"/>
  <c r="AZ1169" i="1"/>
  <c r="AZ226" i="1"/>
  <c r="BF987" i="1"/>
  <c r="BF996" i="1"/>
  <c r="BF984" i="1"/>
  <c r="AZ16" i="1"/>
  <c r="AZ1225" i="1"/>
  <c r="BF1030" i="1"/>
  <c r="AZ1002" i="1"/>
  <c r="AZ1062" i="1"/>
  <c r="BF1177" i="1"/>
  <c r="BF1029" i="1"/>
  <c r="AZ1004" i="1"/>
  <c r="BF1049" i="1"/>
  <c r="BF1139" i="1"/>
  <c r="BF1073" i="1"/>
  <c r="AV1073" i="1"/>
  <c r="AZ1009" i="1"/>
  <c r="AZ1117" i="1"/>
  <c r="AZ1151" i="1"/>
  <c r="AZ1124" i="1"/>
  <c r="BF1217" i="1"/>
  <c r="BH1217" i="1" s="1"/>
  <c r="BF1182" i="1"/>
  <c r="BF1188" i="1"/>
  <c r="AZ1027" i="1"/>
  <c r="AZ1206" i="1"/>
  <c r="AZ1081" i="1"/>
  <c r="AZ949" i="1"/>
  <c r="AZ977" i="1"/>
  <c r="AZ961" i="1"/>
  <c r="AV999" i="1"/>
  <c r="AZ969" i="1"/>
  <c r="BF18" i="1"/>
  <c r="BF1052" i="1"/>
  <c r="BF941" i="1"/>
  <c r="BF975" i="1"/>
  <c r="BF1045" i="1"/>
  <c r="BF1044" i="1"/>
  <c r="AZ1093" i="1"/>
  <c r="BF1143" i="1"/>
  <c r="AZ1074" i="1"/>
  <c r="BF1185" i="1"/>
  <c r="AZ1104" i="1"/>
  <c r="AZ1128" i="1"/>
  <c r="BF1221" i="1"/>
  <c r="BF1226" i="1"/>
  <c r="AZ1068" i="1"/>
  <c r="BF1068" i="1"/>
  <c r="AZ1122" i="1"/>
  <c r="BF1085" i="1"/>
  <c r="BF1111" i="1"/>
  <c r="AZ647" i="1"/>
  <c r="BF587" i="1"/>
  <c r="AZ46" i="1"/>
  <c r="AZ1069" i="1"/>
  <c r="AS6" i="1"/>
  <c r="BF895" i="1"/>
  <c r="BF531" i="1"/>
  <c r="BF636" i="1"/>
  <c r="AZ555" i="1"/>
  <c r="AZ532" i="1"/>
  <c r="AI159" i="4" a="1"/>
  <c r="AI159" i="4" s="1"/>
  <c r="AI14" i="4" a="1"/>
  <c r="AI14" i="4" s="1"/>
  <c r="AI56" i="4" a="1"/>
  <c r="AI56" i="4" s="1"/>
  <c r="AI74" i="4" a="1"/>
  <c r="AI74" i="4" s="1"/>
  <c r="AI106" i="4" a="1"/>
  <c r="AI106" i="4" s="1"/>
  <c r="AI149" i="4" a="1"/>
  <c r="AI149" i="4" s="1"/>
  <c r="AI36" i="4" a="1"/>
  <c r="AI36" i="4" s="1"/>
  <c r="AI130" i="4" a="1"/>
  <c r="AI130" i="4" s="1"/>
  <c r="AI46" i="4" a="1"/>
  <c r="AI46" i="4" s="1"/>
  <c r="AI76" i="4" a="1"/>
  <c r="AI76" i="4" s="1"/>
  <c r="AI105" i="4" a="1"/>
  <c r="AI105" i="4" s="1"/>
  <c r="AI148" i="4" a="1"/>
  <c r="AI148" i="4" s="1"/>
  <c r="AI67" i="4" a="1"/>
  <c r="AI67" i="4" s="1"/>
  <c r="AI96" i="4" a="1"/>
  <c r="AI96" i="4" s="1"/>
  <c r="AI118" i="4" a="1"/>
  <c r="AI118" i="4" s="1"/>
  <c r="AI102" i="4" a="1"/>
  <c r="AI102" i="4" s="1"/>
  <c r="AI95" i="4" a="1"/>
  <c r="AI95" i="4" s="1"/>
  <c r="AI60" i="4" a="1"/>
  <c r="AI60" i="4" s="1"/>
  <c r="AI85" i="4" a="1"/>
  <c r="AI85" i="4" s="1"/>
  <c r="AI117" i="4" a="1"/>
  <c r="AI117" i="4" s="1"/>
  <c r="AI127" i="4" a="1"/>
  <c r="AI127" i="4" s="1"/>
  <c r="AI57" i="4" a="1"/>
  <c r="AI57" i="4" s="1"/>
  <c r="AI72" i="4" a="1"/>
  <c r="AI72" i="4" s="1"/>
  <c r="AI181" i="4" a="1"/>
  <c r="AI181" i="4" s="1"/>
  <c r="AI89" i="4" a="1"/>
  <c r="AI89" i="4" s="1"/>
  <c r="AI32" i="4" a="1"/>
  <c r="AI32" i="4" s="1"/>
  <c r="AI52" i="4" a="1"/>
  <c r="AI52" i="4" s="1"/>
  <c r="AI152" i="4" a="1"/>
  <c r="AI152" i="4" s="1"/>
  <c r="AI184" i="4" a="1"/>
  <c r="AI184" i="4" s="1"/>
  <c r="AI70" i="4" a="1"/>
  <c r="AI70" i="4" s="1"/>
  <c r="AI91" i="4" a="1"/>
  <c r="AI91" i="4" s="1"/>
  <c r="AI123" i="4" a="1"/>
  <c r="AI123" i="4" s="1"/>
  <c r="AI97" i="4" a="1"/>
  <c r="AI97" i="4" s="1"/>
  <c r="AI88" i="4" a="1"/>
  <c r="AI88" i="4" s="1"/>
  <c r="AI138" i="4" a="1"/>
  <c r="AI138" i="4" s="1"/>
  <c r="AI65" i="4" a="1"/>
  <c r="AI65" i="4" s="1"/>
  <c r="AI172" i="4" a="1"/>
  <c r="AI172" i="4" s="1"/>
  <c r="AI163" i="4" a="1"/>
  <c r="AI163" i="4" s="1"/>
  <c r="AI22" i="4" a="1"/>
  <c r="AI22" i="4" s="1"/>
  <c r="AI33" i="4" a="1"/>
  <c r="AI33" i="4" s="1"/>
  <c r="AI53" i="4" a="1"/>
  <c r="AI53" i="4" s="1"/>
  <c r="AI64" i="4" a="1"/>
  <c r="AI64" i="4" s="1"/>
  <c r="AI132" i="4" a="1"/>
  <c r="AI132" i="4" s="1"/>
  <c r="AI21" i="4" a="1"/>
  <c r="AI21" i="4" s="1"/>
  <c r="AI92" i="4" a="1"/>
  <c r="AI92" i="4" s="1"/>
  <c r="AI124" i="4" a="1"/>
  <c r="AI124" i="4" s="1"/>
  <c r="AI110" i="4" a="1"/>
  <c r="AI110" i="4" s="1"/>
  <c r="AI169" i="4" a="1"/>
  <c r="AI169" i="4" s="1"/>
  <c r="AI79" i="4" a="1"/>
  <c r="AI79" i="4" s="1"/>
  <c r="AI146" i="4" a="1"/>
  <c r="AI146" i="4" s="1"/>
  <c r="AI165" i="4" a="1"/>
  <c r="AI165" i="4" s="1"/>
  <c r="AI28" i="4" a="1"/>
  <c r="AI28" i="4" s="1"/>
  <c r="AI49" i="4" a="1"/>
  <c r="AI49" i="4" s="1"/>
  <c r="AI20" i="4" a="1"/>
  <c r="AI20" i="4" s="1"/>
  <c r="AI51" i="4" a="1"/>
  <c r="AI51" i="4" s="1"/>
  <c r="AI151" i="4" a="1"/>
  <c r="AI151" i="4" s="1"/>
  <c r="AI183" i="4" a="1"/>
  <c r="AI183" i="4" s="1"/>
  <c r="AI38" i="4" a="1"/>
  <c r="AI38" i="4" s="1"/>
  <c r="AI98" i="4" a="1"/>
  <c r="AI98" i="4" s="1"/>
  <c r="AI141" i="4" a="1"/>
  <c r="AI141" i="4" s="1"/>
  <c r="AI43" i="4" a="1"/>
  <c r="AI43" i="4" s="1"/>
  <c r="AI111" i="4" a="1"/>
  <c r="AI111" i="4" s="1"/>
  <c r="AI185" i="4" a="1"/>
  <c r="AI185" i="4" s="1"/>
  <c r="AI139" i="4" a="1"/>
  <c r="AI139" i="4" s="1"/>
  <c r="AI63" i="4" a="1"/>
  <c r="AI63" i="4" s="1"/>
  <c r="AI77" i="4" a="1"/>
  <c r="AI77" i="4" s="1"/>
  <c r="AI109" i="4" a="1"/>
  <c r="AI109" i="4" s="1"/>
  <c r="AI17" i="4" a="1"/>
  <c r="AI17" i="4" s="1"/>
  <c r="AI29" i="4" a="1"/>
  <c r="AI29" i="4" s="1"/>
  <c r="AI59" i="4" a="1"/>
  <c r="AI59" i="4" s="1"/>
  <c r="AI37" i="4" a="1"/>
  <c r="AI37" i="4" s="1"/>
  <c r="AI131" i="4" a="1"/>
  <c r="AI131" i="4" s="1"/>
  <c r="AI153" i="4" a="1"/>
  <c r="AI153" i="4" s="1"/>
  <c r="AI48" i="4" a="1"/>
  <c r="AI48" i="4" s="1"/>
  <c r="AI68" i="4" a="1"/>
  <c r="AI68" i="4" s="1"/>
  <c r="AI119" i="4" a="1"/>
  <c r="AI119" i="4" s="1"/>
  <c r="AI134" i="4" a="1"/>
  <c r="AI134" i="4" s="1"/>
  <c r="AI144" i="4" a="1"/>
  <c r="AI144" i="4" s="1"/>
  <c r="AI176" i="4" a="1"/>
  <c r="AI176" i="4" s="1"/>
  <c r="AI55" i="4" a="1"/>
  <c r="AI55" i="4" s="1"/>
  <c r="AI83" i="4" a="1"/>
  <c r="AI83" i="4" s="1"/>
  <c r="AI115" i="4" a="1"/>
  <c r="AI115" i="4" s="1"/>
  <c r="AI158" i="4" a="1"/>
  <c r="AI158" i="4" s="1"/>
  <c r="AI25" i="4" a="1"/>
  <c r="AI25" i="4" s="1"/>
  <c r="AI81" i="4" a="1"/>
  <c r="AI81" i="4" s="1"/>
  <c r="AI94" i="4" a="1"/>
  <c r="AI94" i="4" s="1"/>
  <c r="AI179" i="4" a="1"/>
  <c r="AI179" i="4" s="1"/>
  <c r="AI120" i="4" a="1"/>
  <c r="AI120" i="4" s="1"/>
  <c r="AI161" i="4" a="1"/>
  <c r="AI161" i="4" s="1"/>
  <c r="AI170" i="4" a="1"/>
  <c r="AI170" i="4" s="1"/>
  <c r="AI84" i="4" a="1"/>
  <c r="AI84" i="4" s="1"/>
  <c r="AI116" i="4" a="1"/>
  <c r="AI116" i="4" s="1"/>
  <c r="AI26" i="4" a="1"/>
  <c r="AI26" i="4" s="1"/>
  <c r="AI87" i="4" a="1"/>
  <c r="AI87" i="4" s="1"/>
  <c r="AI174" i="4" a="1"/>
  <c r="AI174" i="4" s="1"/>
  <c r="AI143" i="4" a="1"/>
  <c r="AI143" i="4" s="1"/>
  <c r="AI175" i="4" a="1"/>
  <c r="AI175" i="4" s="1"/>
  <c r="AI90" i="4" a="1"/>
  <c r="AI90" i="4" s="1"/>
  <c r="AI122" i="4" a="1"/>
  <c r="AI122" i="4" s="1"/>
  <c r="AI140" i="4" a="1"/>
  <c r="AI140" i="4" s="1"/>
  <c r="AI47" i="4" a="1"/>
  <c r="AI47" i="4" s="1"/>
  <c r="AI78" i="4" a="1"/>
  <c r="AI78" i="4" s="1"/>
  <c r="AI23" i="4" a="1"/>
  <c r="AI23" i="4" s="1"/>
  <c r="AI34" i="4" a="1"/>
  <c r="AI34" i="4" s="1"/>
  <c r="AI69" i="4" a="1"/>
  <c r="AI69" i="4" s="1"/>
  <c r="AI101" i="4" a="1"/>
  <c r="AI101" i="4" s="1"/>
  <c r="AI31" i="4" a="1"/>
  <c r="AI31" i="4" s="1"/>
  <c r="AI62" i="4" a="1"/>
  <c r="AI62" i="4" s="1"/>
  <c r="AI44" i="4" a="1"/>
  <c r="AI44" i="4" s="1"/>
  <c r="AI112" i="4" a="1"/>
  <c r="AI112" i="4" s="1"/>
  <c r="AI137" i="4" a="1"/>
  <c r="AI137" i="4" s="1"/>
  <c r="AI186" i="4" a="1"/>
  <c r="AI186" i="4" s="1"/>
  <c r="AI103" i="4" a="1"/>
  <c r="AI103" i="4" s="1"/>
  <c r="AI177" i="4" a="1"/>
  <c r="AI177" i="4" s="1"/>
  <c r="AI155" i="4" a="1"/>
  <c r="AI155" i="4" s="1"/>
  <c r="AI136" i="4" a="1"/>
  <c r="AI136" i="4" s="1"/>
  <c r="AI168" i="4" a="1"/>
  <c r="AI168" i="4" s="1"/>
  <c r="AI15" i="4" a="1"/>
  <c r="AI15" i="4" s="1"/>
  <c r="AI107" i="4" a="1"/>
  <c r="AI107" i="4" s="1"/>
  <c r="AI150" i="4" a="1"/>
  <c r="AI150" i="4" s="1"/>
  <c r="AI41" i="4" a="1"/>
  <c r="AI41" i="4" s="1"/>
  <c r="AI80" i="4" a="1"/>
  <c r="AI80" i="4" s="1"/>
  <c r="AI104" i="4" a="1"/>
  <c r="AI104" i="4" s="1"/>
  <c r="AI145" i="4" a="1"/>
  <c r="AI145" i="4" s="1"/>
  <c r="AI113" i="4" a="1"/>
  <c r="AI113" i="4" s="1"/>
  <c r="AI188" i="4" a="1"/>
  <c r="AI188" i="4" s="1"/>
  <c r="AI73" i="4" a="1"/>
  <c r="AI73" i="4" s="1"/>
  <c r="AI126" i="4" a="1"/>
  <c r="AI126" i="4" s="1"/>
  <c r="AI16" i="4" a="1"/>
  <c r="AI16" i="4" s="1"/>
  <c r="AI58" i="4" a="1"/>
  <c r="AI58" i="4" s="1"/>
  <c r="AI108" i="4" a="1"/>
  <c r="AI108" i="4" s="1"/>
  <c r="AI13" i="4" a="1"/>
  <c r="AI13" i="4" s="1"/>
  <c r="AI166" i="4" a="1"/>
  <c r="AI166" i="4" s="1"/>
  <c r="AI66" i="4" a="1"/>
  <c r="AI66" i="4" s="1"/>
  <c r="AI173" i="4" a="1"/>
  <c r="AI173" i="4" s="1"/>
  <c r="AI180" i="4" a="1"/>
  <c r="AI180" i="4" s="1"/>
  <c r="AI135" i="4" a="1"/>
  <c r="AI135" i="4" s="1"/>
  <c r="AI167" i="4" a="1"/>
  <c r="AI167" i="4" s="1"/>
  <c r="AI11" i="4" a="1"/>
  <c r="AI11" i="4" s="1"/>
  <c r="AI54" i="4" a="1"/>
  <c r="AI54" i="4" s="1"/>
  <c r="AI82" i="4" a="1"/>
  <c r="AI82" i="4" s="1"/>
  <c r="AI114" i="4" a="1"/>
  <c r="AI114" i="4" s="1"/>
  <c r="AI157" i="4" a="1"/>
  <c r="AI157" i="4" s="1"/>
  <c r="AI27" i="4" a="1"/>
  <c r="AI27" i="4" s="1"/>
  <c r="AI71" i="4" a="1"/>
  <c r="AI71" i="4" s="1"/>
  <c r="AI121" i="4" a="1"/>
  <c r="AI121" i="4" s="1"/>
  <c r="AI164" i="4" a="1"/>
  <c r="AI164" i="4" s="1"/>
  <c r="AI86" i="4" a="1"/>
  <c r="AI86" i="4" s="1"/>
  <c r="AI93" i="4" a="1"/>
  <c r="AI93" i="4" s="1"/>
  <c r="AI125" i="4" a="1"/>
  <c r="AI125" i="4" s="1"/>
  <c r="AI12" i="4" a="1"/>
  <c r="AI12" i="4" s="1"/>
  <c r="AI24" i="4" a="1"/>
  <c r="AI24" i="4" s="1"/>
  <c r="AI75" i="4" a="1"/>
  <c r="AI75" i="4" s="1"/>
  <c r="AI178" i="4" a="1"/>
  <c r="AI178" i="4" s="1"/>
  <c r="AI10" i="4" a="1"/>
  <c r="AI10" i="4" s="1"/>
  <c r="AI182" i="4" a="1"/>
  <c r="AI182" i="4" s="1"/>
  <c r="AI156" i="4" a="1"/>
  <c r="AI156" i="4" s="1"/>
  <c r="AI50" i="4" a="1"/>
  <c r="AI50" i="4" s="1"/>
  <c r="AI61" i="4" a="1"/>
  <c r="AI61" i="4" s="1"/>
  <c r="AI128" i="4" a="1"/>
  <c r="AI128" i="4" s="1"/>
  <c r="AI160" i="4" a="1"/>
  <c r="AI160" i="4" s="1"/>
  <c r="AI39" i="4" a="1"/>
  <c r="AI39" i="4" s="1"/>
  <c r="AI99" i="4" a="1"/>
  <c r="AI99" i="4" s="1"/>
  <c r="AI142" i="4" a="1"/>
  <c r="AI142" i="4" s="1"/>
  <c r="AI45" i="4" a="1"/>
  <c r="AI45" i="4" s="1"/>
  <c r="AI35" i="4" a="1"/>
  <c r="AI35" i="4" s="1"/>
  <c r="AI133" i="4" a="1"/>
  <c r="AI133" i="4" s="1"/>
  <c r="AI154" i="4" a="1"/>
  <c r="AI154" i="4" s="1"/>
  <c r="AI171" i="4" a="1"/>
  <c r="AI171" i="4" s="1"/>
  <c r="AI19" i="4" a="1"/>
  <c r="AI19" i="4" s="1"/>
  <c r="AI129" i="4" a="1"/>
  <c r="AI129" i="4" s="1"/>
  <c r="AI18" i="4" a="1"/>
  <c r="AI18" i="4" s="1"/>
  <c r="AI30" i="4" a="1"/>
  <c r="AI30" i="4" s="1"/>
  <c r="AI40" i="4" a="1"/>
  <c r="AI40" i="4" s="1"/>
  <c r="AI100" i="4" a="1"/>
  <c r="AI100" i="4" s="1"/>
  <c r="AI42" i="4" a="1"/>
  <c r="AI42" i="4" s="1"/>
  <c r="AI147" i="4" a="1"/>
  <c r="AI147" i="4" s="1"/>
  <c r="AI162" i="4" a="1"/>
  <c r="AI162" i="4" s="1"/>
  <c r="AI189" i="4" a="1"/>
  <c r="AI189" i="4" s="1"/>
  <c r="AI187" i="4" a="1"/>
  <c r="AI187" i="4" s="1"/>
  <c r="AI190" i="4" a="1"/>
  <c r="AI190" i="4" s="1"/>
  <c r="BF534" i="1"/>
  <c r="AZ634" i="1"/>
  <c r="AZ876" i="1"/>
  <c r="AZ665" i="1"/>
  <c r="AZ584" i="1"/>
  <c r="AZ888" i="1"/>
  <c r="AZ603" i="1"/>
  <c r="BF720" i="1"/>
  <c r="BF540" i="1"/>
  <c r="AZ683" i="1"/>
  <c r="AZ686" i="1"/>
  <c r="AZ719" i="1"/>
  <c r="BF676" i="1"/>
  <c r="BF521" i="1"/>
  <c r="AZ755" i="1"/>
  <c r="BF871" i="1"/>
  <c r="AZ356" i="1"/>
  <c r="AZ851" i="1"/>
  <c r="AZ868" i="1"/>
  <c r="BF624" i="1"/>
  <c r="AZ552" i="1"/>
  <c r="AZ520" i="1"/>
  <c r="BF671" i="1"/>
  <c r="AZ906" i="1"/>
  <c r="BF910" i="1"/>
  <c r="BF455" i="1"/>
  <c r="BF716" i="1"/>
  <c r="AZ179" i="1"/>
  <c r="AZ640" i="1"/>
  <c r="BF872" i="1"/>
  <c r="AZ809" i="1"/>
  <c r="BF744" i="1"/>
  <c r="BF525" i="1"/>
  <c r="BF861" i="1"/>
  <c r="BF712" i="1"/>
  <c r="AZ867" i="1"/>
  <c r="BF538" i="1"/>
  <c r="BF876" i="1"/>
  <c r="AZ159" i="1"/>
  <c r="AZ656" i="1"/>
  <c r="BF309" i="1"/>
  <c r="BF113" i="1"/>
  <c r="BF435" i="1"/>
  <c r="BF594" i="1"/>
  <c r="BF753" i="1"/>
  <c r="BF757" i="1"/>
  <c r="BF550" i="1"/>
  <c r="BF693" i="1"/>
  <c r="BF311" i="1"/>
  <c r="AZ690" i="1"/>
  <c r="AZ586" i="1"/>
  <c r="BF677" i="1"/>
  <c r="AZ172" i="1"/>
  <c r="BF923" i="1"/>
  <c r="BF709" i="1"/>
  <c r="BF883" i="1"/>
  <c r="AZ559" i="1"/>
  <c r="AZ717" i="1"/>
  <c r="AZ769" i="1"/>
  <c r="AZ858" i="1"/>
  <c r="AZ361" i="1"/>
  <c r="BF566" i="1"/>
  <c r="BF820" i="1"/>
  <c r="AZ903" i="1"/>
  <c r="BF650" i="1"/>
  <c r="AZ687" i="1"/>
  <c r="AZ525" i="1"/>
  <c r="AZ624" i="1"/>
  <c r="BF586" i="1"/>
  <c r="AZ286" i="1"/>
  <c r="BF764" i="1"/>
  <c r="BF172" i="1"/>
  <c r="AZ672" i="1"/>
  <c r="AY6" i="1"/>
  <c r="AZ789" i="1"/>
  <c r="BF154" i="1"/>
  <c r="AZ786" i="1"/>
  <c r="AZ832" i="1"/>
  <c r="BF580" i="1"/>
  <c r="BF524" i="1"/>
  <c r="BF880" i="1"/>
  <c r="BF275" i="1"/>
  <c r="AZ706" i="1"/>
  <c r="AZ801" i="1"/>
  <c r="BF621" i="1"/>
  <c r="AZ601" i="1"/>
  <c r="BF505" i="1"/>
  <c r="BF692" i="1"/>
  <c r="BF752" i="1"/>
  <c r="BF637" i="1"/>
  <c r="AZ628" i="1"/>
  <c r="AZ871" i="1"/>
  <c r="AZ774" i="1"/>
  <c r="BF646" i="1"/>
  <c r="AZ798" i="1"/>
  <c r="BF769" i="1"/>
  <c r="AZ496" i="1"/>
  <c r="BF736" i="1"/>
  <c r="BF296" i="1"/>
  <c r="BF395" i="1"/>
  <c r="BF801" i="1"/>
  <c r="BF866" i="1"/>
  <c r="BF592" i="1"/>
  <c r="BF698" i="1"/>
  <c r="AZ556" i="1"/>
  <c r="AZ516" i="1"/>
  <c r="BF532" i="1"/>
  <c r="AZ899" i="1"/>
  <c r="AZ885" i="1"/>
  <c r="BF831" i="1"/>
  <c r="AZ861" i="1"/>
  <c r="AZ760" i="1"/>
  <c r="G5" i="5"/>
  <c r="AZ701" i="1"/>
  <c r="BF662" i="1"/>
  <c r="BF364" i="1"/>
  <c r="AZ896" i="1"/>
  <c r="AZ728" i="1"/>
  <c r="BF909" i="1"/>
  <c r="BF799" i="1"/>
  <c r="BF862" i="1"/>
  <c r="BF590" i="1"/>
  <c r="AZ565" i="1"/>
  <c r="BF765" i="1"/>
  <c r="BF564" i="1"/>
  <c r="AZ845" i="1"/>
  <c r="AZ810" i="1"/>
  <c r="BE6" i="1"/>
  <c r="AZ168" i="1"/>
  <c r="BF166" i="1"/>
  <c r="AZ671" i="1"/>
  <c r="AN672" i="1"/>
  <c r="AN671" i="1"/>
  <c r="BF321" i="1"/>
  <c r="BF682" i="1"/>
  <c r="BF796" i="1"/>
  <c r="BF526" i="1"/>
  <c r="BF440" i="1"/>
  <c r="BF873" i="1"/>
  <c r="BF835" i="1"/>
  <c r="BF860" i="1"/>
  <c r="AZ531" i="1"/>
  <c r="BF479" i="1"/>
  <c r="BF754" i="1"/>
  <c r="AZ879" i="1"/>
  <c r="BF659" i="1"/>
  <c r="BF577" i="1"/>
  <c r="BF611" i="1"/>
  <c r="AZ574" i="1"/>
  <c r="AT169" i="1"/>
  <c r="AZ169" i="1"/>
  <c r="BF169" i="1"/>
  <c r="BF506" i="1"/>
  <c r="BF553" i="1"/>
  <c r="BF581" i="1"/>
  <c r="BF600" i="1"/>
  <c r="BF487" i="1"/>
  <c r="BF562" i="1"/>
  <c r="AZ790" i="1"/>
  <c r="BF508" i="1"/>
  <c r="AZ663" i="1"/>
  <c r="AZ869" i="1"/>
  <c r="BF305" i="1"/>
  <c r="BF208" i="1"/>
  <c r="AZ502" i="1"/>
  <c r="BF905" i="1"/>
  <c r="BF641" i="1"/>
  <c r="AZ171" i="1"/>
  <c r="BF171" i="1"/>
  <c r="AT167" i="1"/>
  <c r="AZ167" i="1"/>
  <c r="BF167" i="1"/>
  <c r="AZ166" i="1"/>
  <c r="AZ553" i="1"/>
  <c r="AZ562" i="1"/>
  <c r="BF749" i="1"/>
  <c r="BF856" i="1"/>
  <c r="BF529" i="1"/>
  <c r="AZ208" i="1"/>
  <c r="AZ583" i="1"/>
  <c r="BF750" i="1"/>
  <c r="AZ711" i="1"/>
  <c r="AN170" i="1"/>
  <c r="AU170" i="1" s="1"/>
  <c r="AN166" i="1"/>
  <c r="BG166" i="1" s="1"/>
  <c r="AN172" i="1"/>
  <c r="AN168" i="1"/>
  <c r="BA168" i="1" s="1"/>
  <c r="AN174" i="1"/>
  <c r="AU174" i="1" s="1"/>
  <c r="AN165" i="1"/>
  <c r="AN171" i="1"/>
  <c r="AN167" i="1"/>
  <c r="AU167" i="1" s="1"/>
  <c r="AN169" i="1"/>
  <c r="AU169" i="1" s="1"/>
  <c r="AN164" i="1"/>
  <c r="AU164" i="1" s="1"/>
  <c r="AT170" i="1"/>
  <c r="AZ170" i="1"/>
  <c r="BF170" i="1"/>
  <c r="AT164" i="1"/>
  <c r="BF164" i="1"/>
  <c r="AZ164" i="1"/>
  <c r="BF168" i="1"/>
  <c r="AZ608" i="1"/>
  <c r="BF751" i="1"/>
  <c r="AZ836" i="1"/>
  <c r="BF730" i="1"/>
  <c r="AZ585" i="1"/>
  <c r="AZ797" i="1"/>
  <c r="AZ751" i="1"/>
  <c r="BF617" i="1"/>
  <c r="AZ916" i="1"/>
  <c r="AZ768" i="1"/>
  <c r="BF727" i="1"/>
  <c r="AZ853" i="1"/>
  <c r="AZ610" i="1"/>
  <c r="BF857" i="1"/>
  <c r="AZ165" i="1"/>
  <c r="BF165" i="1"/>
  <c r="AT174" i="1"/>
  <c r="BF174" i="1"/>
  <c r="AZ174" i="1"/>
  <c r="AT267" i="1"/>
  <c r="BF267" i="1"/>
  <c r="AZ267" i="1"/>
  <c r="AT70" i="1"/>
  <c r="AT324" i="1"/>
  <c r="BF324" i="1"/>
  <c r="AZ324" i="1"/>
  <c r="AT189" i="1"/>
  <c r="AT409" i="1"/>
  <c r="AZ409" i="1"/>
  <c r="BF409" i="1"/>
  <c r="AT372" i="1"/>
  <c r="AT131" i="1"/>
  <c r="AT463" i="1"/>
  <c r="AT428" i="1"/>
  <c r="BF428" i="1"/>
  <c r="AZ428" i="1"/>
  <c r="AT259" i="1"/>
  <c r="AT146" i="1"/>
  <c r="BF146" i="1"/>
  <c r="AZ146" i="1"/>
  <c r="AT347" i="1"/>
  <c r="AZ347" i="1"/>
  <c r="BF347" i="1"/>
  <c r="AT325" i="1"/>
  <c r="AT261" i="1"/>
  <c r="AT314" i="1"/>
  <c r="AZ314" i="1"/>
  <c r="BF314" i="1"/>
  <c r="AT431" i="1"/>
  <c r="AT235" i="1"/>
  <c r="BF235" i="1"/>
  <c r="AZ235" i="1"/>
  <c r="AT288" i="1"/>
  <c r="AZ288" i="1"/>
  <c r="BF288" i="1"/>
  <c r="AT389" i="1"/>
  <c r="AZ389" i="1"/>
  <c r="BF389" i="1"/>
  <c r="AT101" i="1"/>
  <c r="AZ101" i="1"/>
  <c r="BF101" i="1"/>
  <c r="AT393" i="1"/>
  <c r="AZ393" i="1"/>
  <c r="BF393" i="1"/>
  <c r="AT293" i="1"/>
  <c r="AT253" i="1"/>
  <c r="BF253" i="1"/>
  <c r="AZ253" i="1"/>
  <c r="AT492" i="1"/>
  <c r="AT230" i="1"/>
  <c r="BF230" i="1"/>
  <c r="AZ230" i="1"/>
  <c r="AT354" i="1"/>
  <c r="AT392" i="1"/>
  <c r="AT124" i="1"/>
  <c r="AT322" i="1"/>
  <c r="BF322" i="1"/>
  <c r="AZ322" i="1"/>
  <c r="AT460" i="1"/>
  <c r="AT365" i="1"/>
  <c r="AZ365" i="1"/>
  <c r="BF365" i="1"/>
  <c r="AT470" i="1"/>
  <c r="BF470" i="1"/>
  <c r="AZ470" i="1"/>
  <c r="AT158" i="1"/>
  <c r="BF158" i="1"/>
  <c r="AZ158" i="1"/>
  <c r="AT489" i="1"/>
  <c r="AT308" i="1"/>
  <c r="AZ308" i="1"/>
  <c r="BF308" i="1"/>
  <c r="AT147" i="1"/>
  <c r="AZ147" i="1"/>
  <c r="BF147" i="1"/>
  <c r="AT433" i="1"/>
  <c r="AZ433" i="1"/>
  <c r="BF433" i="1"/>
  <c r="AT231" i="1"/>
  <c r="BF231" i="1"/>
  <c r="AZ231" i="1"/>
  <c r="AT471" i="1"/>
  <c r="AT275" i="1"/>
  <c r="AT404" i="1"/>
  <c r="AT377" i="1"/>
  <c r="BF377" i="1"/>
  <c r="AZ377" i="1"/>
  <c r="AT161" i="1"/>
  <c r="AT78" i="1"/>
  <c r="AT214" i="1"/>
  <c r="AT346" i="1"/>
  <c r="BF346" i="1"/>
  <c r="AZ346" i="1"/>
  <c r="AT215" i="1"/>
  <c r="AT495" i="1"/>
  <c r="AT317" i="1"/>
  <c r="AT335" i="1"/>
  <c r="AT116" i="1"/>
  <c r="BF116" i="1"/>
  <c r="AZ116" i="1"/>
  <c r="AT382" i="1"/>
  <c r="BF382" i="1"/>
  <c r="AZ382" i="1"/>
  <c r="AT494" i="1"/>
  <c r="BF494" i="1"/>
  <c r="AZ494" i="1"/>
  <c r="AT139" i="1"/>
  <c r="AZ139" i="1"/>
  <c r="BF139" i="1"/>
  <c r="AT420" i="1"/>
  <c r="BF420" i="1"/>
  <c r="AZ420" i="1"/>
  <c r="AT345" i="1"/>
  <c r="AZ345" i="1"/>
  <c r="BF345" i="1"/>
  <c r="AT359" i="1"/>
  <c r="BF359" i="1"/>
  <c r="AZ359" i="1"/>
  <c r="AT331" i="1"/>
  <c r="BF331" i="1"/>
  <c r="AZ331" i="1"/>
  <c r="AT102" i="1"/>
  <c r="AZ102" i="1"/>
  <c r="BF102" i="1"/>
  <c r="AT741" i="1"/>
  <c r="AZ741" i="1"/>
  <c r="AT545" i="1"/>
  <c r="AZ545" i="1"/>
  <c r="AT901" i="1"/>
  <c r="AT688" i="1"/>
  <c r="AZ688" i="1"/>
  <c r="AT897" i="1"/>
  <c r="AZ897" i="1"/>
  <c r="AT655" i="1"/>
  <c r="AT831" i="1"/>
  <c r="AT702" i="1"/>
  <c r="BF702" i="1"/>
  <c r="AT749" i="1"/>
  <c r="AT889" i="1"/>
  <c r="AZ889" i="1"/>
  <c r="AT806" i="1"/>
  <c r="AZ806" i="1"/>
  <c r="BF806" i="1"/>
  <c r="AT811" i="1"/>
  <c r="AT500" i="1"/>
  <c r="AZ500" i="1"/>
  <c r="AT892" i="1"/>
  <c r="BF892" i="1"/>
  <c r="AT920" i="1"/>
  <c r="BF920" i="1"/>
  <c r="AT821" i="1"/>
  <c r="AT761" i="1"/>
  <c r="AZ761" i="1"/>
  <c r="AT649" i="1"/>
  <c r="AZ649" i="1"/>
  <c r="AT569" i="1"/>
  <c r="AZ569" i="1"/>
  <c r="AT844" i="1"/>
  <c r="BF844" i="1"/>
  <c r="AT679" i="1"/>
  <c r="AT613" i="1"/>
  <c r="BF613" i="1"/>
  <c r="AT599" i="1"/>
  <c r="AZ599" i="1"/>
  <c r="AT791" i="1"/>
  <c r="AZ791" i="1"/>
  <c r="AT689" i="1"/>
  <c r="AZ689" i="1"/>
  <c r="AT575" i="1"/>
  <c r="AZ575" i="1"/>
  <c r="AT551" i="1"/>
  <c r="AT588" i="1"/>
  <c r="AZ588" i="1"/>
  <c r="BF467" i="1"/>
  <c r="AZ30" i="1"/>
  <c r="AZ464" i="1"/>
  <c r="AZ350" i="1"/>
  <c r="BF85" i="1"/>
  <c r="AZ266" i="1"/>
  <c r="BF266" i="1"/>
  <c r="AZ194" i="1"/>
  <c r="BF43" i="1"/>
  <c r="AZ218" i="1"/>
  <c r="AZ68" i="1"/>
  <c r="BF212" i="1"/>
  <c r="AZ290" i="1"/>
  <c r="AZ292" i="1"/>
  <c r="AZ258" i="1"/>
  <c r="AZ234" i="1"/>
  <c r="BF195" i="1"/>
  <c r="BF206" i="1"/>
  <c r="AZ108" i="1"/>
  <c r="BF47" i="1"/>
  <c r="AZ386" i="1"/>
  <c r="BF229" i="1"/>
  <c r="BF15" i="1"/>
  <c r="AZ69" i="1"/>
  <c r="AZ51" i="1"/>
  <c r="AZ105" i="1"/>
  <c r="AZ189" i="1"/>
  <c r="AZ653" i="1"/>
  <c r="AZ644" i="1"/>
  <c r="BF735" i="1"/>
  <c r="AZ581" i="1"/>
  <c r="BF701" i="1"/>
  <c r="BF789" i="1"/>
  <c r="AZ907" i="1"/>
  <c r="BF661" i="1"/>
  <c r="BF558" i="1"/>
  <c r="BF913" i="1"/>
  <c r="AZ844" i="1"/>
  <c r="BF914" i="1"/>
  <c r="AZ540" i="1"/>
  <c r="AZ779" i="1"/>
  <c r="BF545" i="1"/>
  <c r="BF236" i="1"/>
  <c r="AZ293" i="1"/>
  <c r="BF325" i="1"/>
  <c r="BF124" i="1"/>
  <c r="AZ720" i="1"/>
  <c r="AZ694" i="1"/>
  <c r="AZ684" i="1"/>
  <c r="BF596" i="1"/>
  <c r="BF608" i="1"/>
  <c r="AZ679" i="1"/>
  <c r="BF573" i="1"/>
  <c r="AZ763" i="1"/>
  <c r="AZ518" i="1"/>
  <c r="BF609" i="1"/>
  <c r="AZ776" i="1"/>
  <c r="AZ848" i="1"/>
  <c r="BF669" i="1"/>
  <c r="AZ712" i="1"/>
  <c r="BF539" i="1"/>
  <c r="BF885" i="1"/>
  <c r="AZ901" i="1"/>
  <c r="BF683" i="1"/>
  <c r="BF675" i="1"/>
  <c r="BF887" i="1"/>
  <c r="AZ765" i="1"/>
  <c r="BF488" i="1"/>
  <c r="BF354" i="1"/>
  <c r="AZ630" i="1"/>
  <c r="BF829" i="1"/>
  <c r="BF925" i="1"/>
  <c r="BF731" i="1"/>
  <c r="BF807" i="1"/>
  <c r="AZ547" i="1"/>
  <c r="AZ750" i="1"/>
  <c r="BF781" i="1"/>
  <c r="BF774" i="1"/>
  <c r="AZ921" i="1"/>
  <c r="AZ549" i="1"/>
  <c r="BF875" i="1"/>
  <c r="BF400" i="1"/>
  <c r="AZ283" i="1"/>
  <c r="AZ175" i="1"/>
  <c r="BF473" i="1"/>
  <c r="AZ152" i="1"/>
  <c r="BF149" i="1"/>
  <c r="BF103" i="1"/>
  <c r="AZ426" i="1"/>
  <c r="BF426" i="1"/>
  <c r="BF56" i="1"/>
  <c r="AZ222" i="1"/>
  <c r="BF481" i="1"/>
  <c r="AZ456" i="1"/>
  <c r="BF327" i="1"/>
  <c r="AZ360" i="1"/>
  <c r="BF278" i="1"/>
  <c r="BF193" i="1"/>
  <c r="BF123" i="1"/>
  <c r="BF71" i="1"/>
  <c r="BF90" i="1"/>
  <c r="AZ250" i="1"/>
  <c r="BF250" i="1"/>
  <c r="AZ45" i="1"/>
  <c r="BF343" i="1"/>
  <c r="BF423" i="1"/>
  <c r="BF463" i="1"/>
  <c r="BF767" i="1"/>
  <c r="BF665" i="1"/>
  <c r="AZ813" i="1"/>
  <c r="BF836" i="1"/>
  <c r="AZ721" i="1"/>
  <c r="BF703" i="1"/>
  <c r="AZ513" i="1"/>
  <c r="AZ744" i="1"/>
  <c r="BF317" i="1"/>
  <c r="BF483" i="1"/>
  <c r="BF739" i="1"/>
  <c r="BF850" i="1"/>
  <c r="AZ872" i="1"/>
  <c r="BF626" i="1"/>
  <c r="BF684" i="1"/>
  <c r="AZ596" i="1"/>
  <c r="AZ594" i="1"/>
  <c r="AZ561" i="1"/>
  <c r="BF867" i="1"/>
  <c r="BF818" i="1"/>
  <c r="AZ570" i="1"/>
  <c r="AZ874" i="1"/>
  <c r="AZ870" i="1"/>
  <c r="AZ718" i="1"/>
  <c r="AZ920" i="1"/>
  <c r="BF516" i="1"/>
  <c r="BF728" i="1"/>
  <c r="BF842" i="1"/>
  <c r="BF616" i="1"/>
  <c r="BF628" i="1"/>
  <c r="AZ727" i="1"/>
  <c r="AZ650" i="1"/>
  <c r="AZ823" i="1"/>
  <c r="BF841" i="1"/>
  <c r="BF901" i="1"/>
  <c r="AZ697" i="1"/>
  <c r="AZ925" i="1"/>
  <c r="AZ554" i="1"/>
  <c r="BF900" i="1"/>
  <c r="BF826" i="1"/>
  <c r="BF723" i="1"/>
  <c r="BF696" i="1"/>
  <c r="BF648" i="1"/>
  <c r="BF271" i="1"/>
  <c r="AZ300" i="1"/>
  <c r="BF150" i="1"/>
  <c r="AZ248" i="1"/>
  <c r="BF248" i="1"/>
  <c r="BF127" i="1"/>
  <c r="AZ257" i="1"/>
  <c r="BF205" i="1"/>
  <c r="AZ57" i="1"/>
  <c r="AZ28" i="1"/>
  <c r="AZ334" i="1"/>
  <c r="AZ319" i="1"/>
  <c r="AZ249" i="1"/>
  <c r="AZ76" i="1"/>
  <c r="AZ27" i="1"/>
  <c r="BF27" i="1"/>
  <c r="BF34" i="1"/>
  <c r="BF252" i="1"/>
  <c r="AZ260" i="1"/>
  <c r="AZ402" i="1"/>
  <c r="BF26" i="1"/>
  <c r="AZ281" i="1"/>
  <c r="AZ31" i="1"/>
  <c r="AZ535" i="1"/>
  <c r="BF706" i="1"/>
  <c r="AZ522" i="1"/>
  <c r="AZ828" i="1"/>
  <c r="BF627" i="1"/>
  <c r="BF770" i="1"/>
  <c r="AZ527" i="1"/>
  <c r="BF673" i="1"/>
  <c r="AZ753" i="1"/>
  <c r="BF625" i="1"/>
  <c r="AZ849" i="1"/>
  <c r="AZ534" i="1"/>
  <c r="BF741" i="1"/>
  <c r="AZ662" i="1"/>
  <c r="AZ811" i="1"/>
  <c r="AZ578" i="1"/>
  <c r="AZ860" i="1"/>
  <c r="BF407" i="1"/>
  <c r="AZ392" i="1"/>
  <c r="AZ448" i="1"/>
  <c r="BF396" i="1"/>
  <c r="AZ12" i="1"/>
  <c r="BF179" i="1"/>
  <c r="AZ780" i="1"/>
  <c r="BF790" i="1"/>
  <c r="AZ886" i="1"/>
  <c r="BF896" i="1"/>
  <c r="AZ517" i="1"/>
  <c r="BF695" i="1"/>
  <c r="AZ510" i="1"/>
  <c r="AZ539" i="1"/>
  <c r="AZ847" i="1"/>
  <c r="BF557" i="1"/>
  <c r="BF874" i="1"/>
  <c r="AZ505" i="1"/>
  <c r="AZ724" i="1"/>
  <c r="AZ639" i="1"/>
  <c r="AZ524" i="1"/>
  <c r="BF571" i="1"/>
  <c r="BF533" i="1"/>
  <c r="AZ842" i="1"/>
  <c r="AZ926" i="1"/>
  <c r="BF848" i="1"/>
  <c r="BF855" i="1"/>
  <c r="AZ635" i="1"/>
  <c r="AZ529" i="1"/>
  <c r="AZ852" i="1"/>
  <c r="AZ613" i="1"/>
  <c r="BF551" i="1"/>
  <c r="BF779" i="1"/>
  <c r="BF715" i="1"/>
  <c r="BF760" i="1"/>
  <c r="BF630" i="1"/>
  <c r="AZ530" i="1"/>
  <c r="AZ863" i="1"/>
  <c r="BF808" i="1"/>
  <c r="BF678" i="1"/>
  <c r="BF921" i="1"/>
  <c r="BF549" i="1"/>
  <c r="AZ451" i="1"/>
  <c r="BF173" i="1"/>
  <c r="AZ351" i="1"/>
  <c r="AZ59" i="1"/>
  <c r="AZ180" i="1"/>
  <c r="BF210" i="1"/>
  <c r="BF58" i="1"/>
  <c r="BF434" i="1"/>
  <c r="AZ303" i="1"/>
  <c r="AZ97" i="1"/>
  <c r="BF25" i="1"/>
  <c r="AZ203" i="1"/>
  <c r="AZ202" i="1"/>
  <c r="AZ77" i="1"/>
  <c r="AZ367" i="1"/>
  <c r="BF366" i="1"/>
  <c r="AZ40" i="1"/>
  <c r="BF387" i="1"/>
  <c r="AT436" i="1"/>
  <c r="AT421" i="1"/>
  <c r="BF421" i="1"/>
  <c r="AZ421" i="1"/>
  <c r="AT104" i="1"/>
  <c r="AZ104" i="1"/>
  <c r="BF104" i="1"/>
  <c r="AT232" i="1"/>
  <c r="AZ232" i="1"/>
  <c r="BF232" i="1"/>
  <c r="AT496" i="1"/>
  <c r="AT406" i="1"/>
  <c r="AZ406" i="1"/>
  <c r="BF406" i="1"/>
  <c r="AT67" i="1"/>
  <c r="BF67" i="1"/>
  <c r="AZ67" i="1"/>
  <c r="AT62" i="1"/>
  <c r="AT157" i="1"/>
  <c r="BF157" i="1"/>
  <c r="AZ157" i="1"/>
  <c r="AT11" i="1"/>
  <c r="BF11" i="1"/>
  <c r="AZ11" i="1"/>
  <c r="AT498" i="1"/>
  <c r="BF498" i="1"/>
  <c r="AZ498" i="1"/>
  <c r="AT462" i="1"/>
  <c r="BF462" i="1"/>
  <c r="AZ462" i="1"/>
  <c r="AT388" i="1"/>
  <c r="AT198" i="1"/>
  <c r="BF198" i="1"/>
  <c r="AZ198" i="1"/>
  <c r="AT133" i="1"/>
  <c r="AT446" i="1"/>
  <c r="BF446" i="1"/>
  <c r="AZ446" i="1"/>
  <c r="AT486" i="1"/>
  <c r="BF486" i="1"/>
  <c r="AZ486" i="1"/>
  <c r="AT362" i="1"/>
  <c r="BF362" i="1"/>
  <c r="AZ362" i="1"/>
  <c r="AT318" i="1"/>
  <c r="AZ318" i="1"/>
  <c r="BF318" i="1"/>
  <c r="AT415" i="1"/>
  <c r="AT356" i="1"/>
  <c r="AT213" i="1"/>
  <c r="BF213" i="1"/>
  <c r="AZ213" i="1"/>
  <c r="AT307" i="1"/>
  <c r="BF307" i="1"/>
  <c r="AZ307" i="1"/>
  <c r="AT429" i="1"/>
  <c r="BF429" i="1"/>
  <c r="AZ429" i="1"/>
  <c r="AT91" i="1"/>
  <c r="BF91" i="1"/>
  <c r="AZ91" i="1"/>
  <c r="AT207" i="1"/>
  <c r="BF207" i="1"/>
  <c r="AZ207" i="1"/>
  <c r="AT183" i="1"/>
  <c r="BF183" i="1"/>
  <c r="AZ183" i="1"/>
  <c r="AT475" i="1"/>
  <c r="AT465" i="1"/>
  <c r="AZ465" i="1"/>
  <c r="BF465" i="1"/>
  <c r="AT337" i="1"/>
  <c r="AT445" i="1"/>
  <c r="BF445" i="1"/>
  <c r="AZ445" i="1"/>
  <c r="AT353" i="1"/>
  <c r="AT302" i="1"/>
  <c r="BF302" i="1"/>
  <c r="AZ302" i="1"/>
  <c r="AT129" i="1"/>
  <c r="AT384" i="1"/>
  <c r="AZ384" i="1"/>
  <c r="BF384" i="1"/>
  <c r="AT251" i="1"/>
  <c r="BF251" i="1"/>
  <c r="AZ251" i="1"/>
  <c r="AT477" i="1"/>
  <c r="BF477" i="1"/>
  <c r="AZ477" i="1"/>
  <c r="AT474" i="1"/>
  <c r="BF474" i="1"/>
  <c r="AZ474" i="1"/>
  <c r="AT375" i="1"/>
  <c r="BF375" i="1"/>
  <c r="AZ375" i="1"/>
  <c r="AT296" i="1"/>
  <c r="AT145" i="1"/>
  <c r="AT466" i="1"/>
  <c r="BF466" i="1"/>
  <c r="AZ466" i="1"/>
  <c r="AT323" i="1"/>
  <c r="AZ323" i="1"/>
  <c r="BF323" i="1"/>
  <c r="AT289" i="1"/>
  <c r="AZ289" i="1"/>
  <c r="BF289" i="1"/>
  <c r="AT441" i="1"/>
  <c r="BF441" i="1"/>
  <c r="AZ441" i="1"/>
  <c r="AT488" i="1"/>
  <c r="AT269" i="1"/>
  <c r="BF269" i="1"/>
  <c r="AZ269" i="1"/>
  <c r="AT490" i="1"/>
  <c r="BF490" i="1"/>
  <c r="AZ490" i="1"/>
  <c r="AT268" i="1"/>
  <c r="AZ268" i="1"/>
  <c r="BF268" i="1"/>
  <c r="AT313" i="1"/>
  <c r="AT482" i="1"/>
  <c r="BF482" i="1"/>
  <c r="AZ482" i="1"/>
  <c r="AT378" i="1"/>
  <c r="AT240" i="1"/>
  <c r="BF240" i="1"/>
  <c r="AZ240" i="1"/>
  <c r="AT156" i="1"/>
  <c r="BF156" i="1"/>
  <c r="AZ156" i="1"/>
  <c r="AT316" i="1"/>
  <c r="AZ316" i="1"/>
  <c r="BF316" i="1"/>
  <c r="AT148" i="1"/>
  <c r="BF148" i="1"/>
  <c r="AZ148" i="1"/>
  <c r="AT83" i="1"/>
  <c r="BF83" i="1"/>
  <c r="AZ83" i="1"/>
  <c r="AT221" i="1"/>
  <c r="AZ221" i="1"/>
  <c r="BF221" i="1"/>
  <c r="AT442" i="1"/>
  <c r="AZ442" i="1"/>
  <c r="BF442" i="1"/>
  <c r="AT265" i="1"/>
  <c r="BF265" i="1"/>
  <c r="AZ265" i="1"/>
  <c r="AT439" i="1"/>
  <c r="AZ439" i="1"/>
  <c r="BF439" i="1"/>
  <c r="AT140" i="1"/>
  <c r="BF140" i="1"/>
  <c r="AZ140" i="1"/>
  <c r="AT82" i="1"/>
  <c r="BF82" i="1"/>
  <c r="AZ82" i="1"/>
  <c r="AT398" i="1"/>
  <c r="BF398" i="1"/>
  <c r="AZ398" i="1"/>
  <c r="AT537" i="1"/>
  <c r="AZ537" i="1"/>
  <c r="AT803" i="1"/>
  <c r="AZ803" i="1"/>
  <c r="AT854" i="1"/>
  <c r="AT804" i="1"/>
  <c r="BF804" i="1"/>
  <c r="AT710" i="1"/>
  <c r="BF710" i="1"/>
  <c r="AT755" i="1"/>
  <c r="AT805" i="1"/>
  <c r="AZ805" i="1"/>
  <c r="AT593" i="1"/>
  <c r="AZ593" i="1"/>
  <c r="AT912" i="1"/>
  <c r="BF912" i="1"/>
  <c r="AT729" i="1"/>
  <c r="AZ729" i="1"/>
  <c r="AT638" i="1"/>
  <c r="BF638" i="1"/>
  <c r="AT514" i="1"/>
  <c r="BF514" i="1"/>
  <c r="AT902" i="1"/>
  <c r="AT824" i="1"/>
  <c r="BF824" i="1"/>
  <c r="AT504" i="1"/>
  <c r="AZ504" i="1"/>
  <c r="AT618" i="1"/>
  <c r="AT544" i="1"/>
  <c r="BF544" i="1"/>
  <c r="AT512" i="1"/>
  <c r="BF512" i="1"/>
  <c r="AT825" i="1"/>
  <c r="AZ825" i="1"/>
  <c r="AT633" i="1"/>
  <c r="AZ633" i="1"/>
  <c r="AT560" i="1"/>
  <c r="AZ560" i="1"/>
  <c r="AT814" i="1"/>
  <c r="AZ814" i="1"/>
  <c r="AZ467" i="1"/>
  <c r="AZ120" i="1"/>
  <c r="BF120" i="1"/>
  <c r="BF350" i="1"/>
  <c r="AZ136" i="1"/>
  <c r="BF136" i="1"/>
  <c r="AZ85" i="1"/>
  <c r="BF497" i="1"/>
  <c r="AZ186" i="1"/>
  <c r="BF184" i="1"/>
  <c r="AZ184" i="1"/>
  <c r="BF418" i="1"/>
  <c r="BF292" i="1"/>
  <c r="BF258" i="1"/>
  <c r="AZ206" i="1"/>
  <c r="AZ21" i="1"/>
  <c r="BF21" i="1"/>
  <c r="AZ182" i="1"/>
  <c r="BF182" i="1"/>
  <c r="AZ229" i="1"/>
  <c r="AZ15" i="1"/>
  <c r="BF241" i="1"/>
  <c r="BF358" i="1"/>
  <c r="AZ335" i="1"/>
  <c r="BF69" i="1"/>
  <c r="AZ254" i="1"/>
  <c r="AZ64" i="1"/>
  <c r="AZ217" i="1"/>
  <c r="BF492" i="1"/>
  <c r="BF70" i="1"/>
  <c r="BF572" i="1"/>
  <c r="BF822" i="1"/>
  <c r="AZ878" i="1"/>
  <c r="BF691" i="1"/>
  <c r="AZ629" i="1"/>
  <c r="BF705" i="1"/>
  <c r="AZ558" i="1"/>
  <c r="BF589" i="1"/>
  <c r="AZ716" i="1"/>
  <c r="AZ606" i="1"/>
  <c r="AZ736" i="1"/>
  <c r="AZ538" i="1"/>
  <c r="AZ758" i="1"/>
  <c r="BF214" i="1"/>
  <c r="BF471" i="1"/>
  <c r="BF388" i="1"/>
  <c r="BF129" i="1"/>
  <c r="AZ372" i="1"/>
  <c r="AZ395" i="1"/>
  <c r="AZ748" i="1"/>
  <c r="BF759" i="1"/>
  <c r="AZ919" i="1"/>
  <c r="AZ833" i="1"/>
  <c r="BF903" i="1"/>
  <c r="AZ695" i="1"/>
  <c r="BF745" i="1"/>
  <c r="AZ643" i="1"/>
  <c r="AZ674" i="1"/>
  <c r="AZ922" i="1"/>
  <c r="AZ655" i="1"/>
  <c r="BF846" i="1"/>
  <c r="BF724" i="1"/>
  <c r="BF776" i="1"/>
  <c r="BF519" i="1"/>
  <c r="AZ909" i="1"/>
  <c r="AZ747" i="1"/>
  <c r="BF877" i="1"/>
  <c r="AZ799" i="1"/>
  <c r="AZ637" i="1"/>
  <c r="AZ856" i="1"/>
  <c r="AZ617" i="1"/>
  <c r="AZ590" i="1"/>
  <c r="BF899" i="1"/>
  <c r="AZ542" i="1"/>
  <c r="AZ912" i="1"/>
  <c r="BF859" i="1"/>
  <c r="BF869" i="1"/>
  <c r="BF843" i="1"/>
  <c r="BF821" i="1"/>
  <c r="AZ693" i="1"/>
  <c r="BF649" i="1"/>
  <c r="BF340" i="1"/>
  <c r="AZ354" i="1"/>
  <c r="AZ743" i="1"/>
  <c r="BF680" i="1"/>
  <c r="AZ731" i="1"/>
  <c r="BF530" i="1"/>
  <c r="AZ792" i="1"/>
  <c r="AZ781" i="1"/>
  <c r="AZ597" i="1"/>
  <c r="BF574" i="1"/>
  <c r="AZ648" i="1"/>
  <c r="AZ294" i="1"/>
  <c r="AZ416" i="1"/>
  <c r="AZ103" i="1"/>
  <c r="BF246" i="1"/>
  <c r="AZ327" i="1"/>
  <c r="BF360" i="1"/>
  <c r="AZ61" i="1"/>
  <c r="BF72" i="1"/>
  <c r="BF211" i="1"/>
  <c r="BF13" i="1"/>
  <c r="AZ90" i="1"/>
  <c r="AZ188" i="1"/>
  <c r="AZ343" i="1"/>
  <c r="BF379" i="1"/>
  <c r="AZ178" i="1"/>
  <c r="BF66" i="1"/>
  <c r="AZ62" i="1"/>
  <c r="AZ463" i="1"/>
  <c r="AZ822" i="1"/>
  <c r="AZ676" i="1"/>
  <c r="AZ895" i="1"/>
  <c r="AZ705" i="1"/>
  <c r="BF721" i="1"/>
  <c r="AZ563" i="1"/>
  <c r="AZ880" i="1"/>
  <c r="AZ802" i="1"/>
  <c r="BF537" i="1"/>
  <c r="BF605" i="1"/>
  <c r="BF453" i="1"/>
  <c r="AZ129" i="1"/>
  <c r="BF372" i="1"/>
  <c r="AZ460" i="1"/>
  <c r="BF313" i="1"/>
  <c r="BF337" i="1"/>
  <c r="AZ615" i="1"/>
  <c r="AZ923" i="1"/>
  <c r="AZ566" i="1"/>
  <c r="BF748" i="1"/>
  <c r="AZ890" i="1"/>
  <c r="BF543" i="1"/>
  <c r="BF919" i="1"/>
  <c r="BF797" i="1"/>
  <c r="BF819" i="1"/>
  <c r="AZ626" i="1"/>
  <c r="BF815" i="1"/>
  <c r="AZ873" i="1"/>
  <c r="BF510" i="1"/>
  <c r="BF922" i="1"/>
  <c r="AZ843" i="1"/>
  <c r="BF785" i="1"/>
  <c r="BF697" i="1"/>
  <c r="BF614" i="1"/>
  <c r="BF619" i="1"/>
  <c r="AZ571" i="1"/>
  <c r="BF926" i="1"/>
  <c r="BF911" i="1"/>
  <c r="AZ782" i="1"/>
  <c r="BF523" i="1"/>
  <c r="AZ862" i="1"/>
  <c r="AZ509" i="1"/>
  <c r="BF660" i="1"/>
  <c r="BF651" i="1"/>
  <c r="BF507" i="1"/>
  <c r="AZ918" i="1"/>
  <c r="BF655" i="1"/>
  <c r="BF917" i="1"/>
  <c r="BF119" i="1"/>
  <c r="AZ829" i="1"/>
  <c r="AZ807" i="1"/>
  <c r="BF711" i="1"/>
  <c r="AZ641" i="1"/>
  <c r="AZ875" i="1"/>
  <c r="AZ107" i="1"/>
  <c r="AZ450" i="1"/>
  <c r="BF300" i="1"/>
  <c r="BF344" i="1"/>
  <c r="AZ344" i="1"/>
  <c r="AZ150" i="1"/>
  <c r="AZ127" i="1"/>
  <c r="BF257" i="1"/>
  <c r="AZ408" i="1"/>
  <c r="AZ209" i="1"/>
  <c r="AZ53" i="1"/>
  <c r="BF197" i="1"/>
  <c r="BF28" i="1"/>
  <c r="BF394" i="1"/>
  <c r="BF334" i="1"/>
  <c r="AZ320" i="1"/>
  <c r="BF249" i="1"/>
  <c r="AZ228" i="1"/>
  <c r="AZ138" i="1"/>
  <c r="AZ98" i="1"/>
  <c r="BF48" i="1"/>
  <c r="BF304" i="1"/>
  <c r="AZ86" i="1"/>
  <c r="AZ34" i="1"/>
  <c r="AZ41" i="1"/>
  <c r="AZ36" i="1"/>
  <c r="BF36" i="1"/>
  <c r="AZ295" i="1"/>
  <c r="BF402" i="1"/>
  <c r="BF84" i="1"/>
  <c r="AZ49" i="1"/>
  <c r="BF458" i="1"/>
  <c r="AZ336" i="1"/>
  <c r="BF281" i="1"/>
  <c r="BF31" i="1"/>
  <c r="AZ492" i="1"/>
  <c r="AZ614" i="1"/>
  <c r="AZ735" i="1"/>
  <c r="AZ770" i="1"/>
  <c r="BF595" i="1"/>
  <c r="AZ913" i="1"/>
  <c r="BF800" i="1"/>
  <c r="BF541" i="1"/>
  <c r="BF513" i="1"/>
  <c r="BF858" i="1"/>
  <c r="BF542" i="1"/>
  <c r="BF681" i="1"/>
  <c r="BF588" i="1"/>
  <c r="BF604" i="1"/>
  <c r="AZ453" i="1"/>
  <c r="AZ317" i="1"/>
  <c r="AZ396" i="1"/>
  <c r="BF459" i="1"/>
  <c r="BF431" i="1"/>
  <c r="AZ436" i="1"/>
  <c r="BF640" i="1"/>
  <c r="BF886" i="1"/>
  <c r="BF906" i="1"/>
  <c r="AZ722" i="1"/>
  <c r="AZ725" i="1"/>
  <c r="BF632" i="1"/>
  <c r="BF868" i="1"/>
  <c r="BF561" i="1"/>
  <c r="BF500" i="1"/>
  <c r="BF852" i="1"/>
  <c r="AZ746" i="1"/>
  <c r="BF854" i="1"/>
  <c r="BF256" i="1"/>
  <c r="BF870" i="1"/>
  <c r="AZ670" i="1"/>
  <c r="AZ835" i="1"/>
  <c r="BF747" i="1"/>
  <c r="AZ855" i="1"/>
  <c r="BF686" i="1"/>
  <c r="AZ669" i="1"/>
  <c r="BF584" i="1"/>
  <c r="BF916" i="1"/>
  <c r="BF679" i="1"/>
  <c r="AZ605" i="1"/>
  <c r="AZ771" i="1"/>
  <c r="BF639" i="1"/>
  <c r="BF399" i="1"/>
  <c r="AZ685" i="1"/>
  <c r="BF845" i="1"/>
  <c r="AZ900" i="1"/>
  <c r="AZ666" i="1"/>
  <c r="BF597" i="1"/>
  <c r="BF582" i="1"/>
  <c r="AZ772" i="1"/>
  <c r="AZ32" i="1"/>
  <c r="AZ173" i="1"/>
  <c r="BF225" i="1"/>
  <c r="AZ19" i="1"/>
  <c r="BF351" i="1"/>
  <c r="BF282" i="1"/>
  <c r="AZ23" i="1"/>
  <c r="AZ210" i="1"/>
  <c r="BF163" i="1"/>
  <c r="AZ20" i="1"/>
  <c r="BF204" i="1"/>
  <c r="AZ424" i="1"/>
  <c r="AZ216" i="1"/>
  <c r="BF126" i="1"/>
  <c r="BF73" i="1"/>
  <c r="AZ35" i="1"/>
  <c r="AZ74" i="1"/>
  <c r="BF42" i="1"/>
  <c r="BF367" i="1"/>
  <c r="AZ299" i="1"/>
  <c r="BF50" i="1"/>
  <c r="AZ93" i="1"/>
  <c r="AT321" i="1"/>
  <c r="AT485" i="1"/>
  <c r="AZ485" i="1"/>
  <c r="BF485" i="1"/>
  <c r="AT405" i="1"/>
  <c r="BF405" i="1"/>
  <c r="AZ405" i="1"/>
  <c r="AT364" i="1"/>
  <c r="AT452" i="1"/>
  <c r="AT472" i="1"/>
  <c r="AT461" i="1"/>
  <c r="BF461" i="1"/>
  <c r="AZ461" i="1"/>
  <c r="AT370" i="1"/>
  <c r="BF370" i="1"/>
  <c r="AZ370" i="1"/>
  <c r="AT111" i="1"/>
  <c r="AZ111" i="1"/>
  <c r="BF111" i="1"/>
  <c r="AT340" i="1"/>
  <c r="AT440" i="1"/>
  <c r="AT185" i="1"/>
  <c r="BF185" i="1"/>
  <c r="AZ185" i="1"/>
  <c r="AT305" i="1"/>
  <c r="AT383" i="1"/>
  <c r="AZ383" i="1"/>
  <c r="BF383" i="1"/>
  <c r="AT119" i="1"/>
  <c r="AT417" i="1"/>
  <c r="AZ417" i="1"/>
  <c r="BF417" i="1"/>
  <c r="AT12" i="1"/>
  <c r="AT154" i="1"/>
  <c r="AT447" i="1"/>
  <c r="BF447" i="1"/>
  <c r="AZ447" i="1"/>
  <c r="AT333" i="1"/>
  <c r="AZ333" i="1"/>
  <c r="BF333" i="1"/>
  <c r="AT245" i="1"/>
  <c r="BF245" i="1"/>
  <c r="AZ245" i="1"/>
  <c r="AT10" i="1"/>
  <c r="BF10" i="1"/>
  <c r="AZ10" i="1"/>
  <c r="AT5" i="1"/>
  <c r="AT110" i="1"/>
  <c r="AZ110" i="1"/>
  <c r="BF110" i="1"/>
  <c r="AT342" i="1"/>
  <c r="BF342" i="1"/>
  <c r="AZ342" i="1"/>
  <c r="AT412" i="1"/>
  <c r="AT338" i="1"/>
  <c r="AZ338" i="1"/>
  <c r="BF338" i="1"/>
  <c r="AT493" i="1"/>
  <c r="AZ493" i="1"/>
  <c r="BF493" i="1"/>
  <c r="AT469" i="1"/>
  <c r="AZ469" i="1"/>
  <c r="BF469" i="1"/>
  <c r="AT476" i="1"/>
  <c r="AZ476" i="1"/>
  <c r="BF476" i="1"/>
  <c r="AT371" i="1"/>
  <c r="AZ371" i="1"/>
  <c r="BF371" i="1"/>
  <c r="AT438" i="1"/>
  <c r="BF438" i="1"/>
  <c r="AZ438" i="1"/>
  <c r="AT355" i="1"/>
  <c r="BF355" i="1"/>
  <c r="AZ355" i="1"/>
  <c r="AT457" i="1"/>
  <c r="AZ457" i="1"/>
  <c r="BF457" i="1"/>
  <c r="AT444" i="1"/>
  <c r="AT425" i="1"/>
  <c r="AZ425" i="1"/>
  <c r="BF425" i="1"/>
  <c r="AT132" i="1"/>
  <c r="BF132" i="1"/>
  <c r="AZ132" i="1"/>
  <c r="AT236" i="1"/>
  <c r="AT277" i="1"/>
  <c r="BF277" i="1"/>
  <c r="AZ277" i="1"/>
  <c r="AT109" i="1"/>
  <c r="BF109" i="1"/>
  <c r="AZ109" i="1"/>
  <c r="AT401" i="1"/>
  <c r="AZ401" i="1"/>
  <c r="BF401" i="1"/>
  <c r="AT87" i="1"/>
  <c r="AT122" i="1"/>
  <c r="BF122" i="1"/>
  <c r="AZ122" i="1"/>
  <c r="AT274" i="1"/>
  <c r="AT479" i="1"/>
  <c r="AT306" i="1"/>
  <c r="BF306" i="1"/>
  <c r="AZ306" i="1"/>
  <c r="AT151" i="1"/>
  <c r="AZ151" i="1"/>
  <c r="BF151" i="1"/>
  <c r="AT363" i="1"/>
  <c r="BF363" i="1"/>
  <c r="AZ363" i="1"/>
  <c r="AT162" i="1"/>
  <c r="BF162" i="1"/>
  <c r="AZ162" i="1"/>
  <c r="AT298" i="1"/>
  <c r="AZ298" i="1"/>
  <c r="BF298" i="1"/>
  <c r="AT153" i="1"/>
  <c r="AZ153" i="1"/>
  <c r="BF153" i="1"/>
  <c r="AT487" i="1"/>
  <c r="AT326" i="1"/>
  <c r="AZ326" i="1"/>
  <c r="BF326" i="1"/>
  <c r="AT411" i="1"/>
  <c r="AZ411" i="1"/>
  <c r="AT427" i="1"/>
  <c r="BF427" i="1"/>
  <c r="AZ427" i="1"/>
  <c r="AT143" i="1"/>
  <c r="BF143" i="1"/>
  <c r="AZ143" i="1"/>
  <c r="AT373" i="1"/>
  <c r="BF373" i="1"/>
  <c r="AZ373" i="1"/>
  <c r="AT491" i="1"/>
  <c r="BF491" i="1"/>
  <c r="AZ491" i="1"/>
  <c r="AT263" i="1"/>
  <c r="BF263" i="1"/>
  <c r="AZ263" i="1"/>
  <c r="AT348" i="1"/>
  <c r="BF348" i="1"/>
  <c r="AZ348" i="1"/>
  <c r="AT270" i="1"/>
  <c r="BF270" i="1"/>
  <c r="AZ270" i="1"/>
  <c r="AT291" i="1"/>
  <c r="BF291" i="1"/>
  <c r="AZ291" i="1"/>
  <c r="AT499" i="1"/>
  <c r="AZ499" i="1"/>
  <c r="BF499" i="1"/>
  <c r="AT89" i="1"/>
  <c r="BF89" i="1"/>
  <c r="AZ89" i="1"/>
  <c r="AT413" i="1"/>
  <c r="BF413" i="1"/>
  <c r="AZ413" i="1"/>
  <c r="AT645" i="1"/>
  <c r="BF645" i="1"/>
  <c r="AT775" i="1"/>
  <c r="AZ775" i="1"/>
  <c r="AT548" i="1"/>
  <c r="AZ548" i="1"/>
  <c r="AT726" i="1"/>
  <c r="AT879" i="1"/>
  <c r="AT839" i="1"/>
  <c r="AT704" i="1"/>
  <c r="AT700" i="1"/>
  <c r="AZ700" i="1"/>
  <c r="AT881" i="1"/>
  <c r="AZ881" i="1"/>
  <c r="AT737" i="1"/>
  <c r="AZ737" i="1"/>
  <c r="AT714" i="1"/>
  <c r="AZ714" i="1"/>
  <c r="AT654" i="1"/>
  <c r="AT718" i="1"/>
  <c r="BF718" i="1"/>
  <c r="AT837" i="1"/>
  <c r="AT788" i="1"/>
  <c r="BF788" i="1"/>
  <c r="AT565" i="1"/>
  <c r="AT667" i="1"/>
  <c r="AZ667" i="1"/>
  <c r="AT887" i="1"/>
  <c r="AT816" i="1"/>
  <c r="BF816" i="1"/>
  <c r="AT758" i="1"/>
  <c r="BF758" i="1"/>
  <c r="AT598" i="1"/>
  <c r="AZ598" i="1"/>
  <c r="BF598" i="1"/>
  <c r="AT576" i="1"/>
  <c r="BF576" i="1"/>
  <c r="AT682" i="1"/>
  <c r="AT657" i="1"/>
  <c r="AZ657" i="1"/>
  <c r="AT528" i="1"/>
  <c r="AZ528" i="1"/>
  <c r="AT612" i="1"/>
  <c r="BF612" i="1"/>
  <c r="AT631" i="1"/>
  <c r="AN905" i="1"/>
  <c r="AU905" i="1" s="1"/>
  <c r="AV905" i="1" s="1"/>
  <c r="AN518" i="1"/>
  <c r="BG518" i="1" s="1"/>
  <c r="AN869" i="1"/>
  <c r="BG869" i="1" s="1"/>
  <c r="AN817" i="1"/>
  <c r="BG817" i="1" s="1"/>
  <c r="AN781" i="1"/>
  <c r="AO781" i="1" s="1"/>
  <c r="AN644" i="1"/>
  <c r="AU644" i="1" s="1"/>
  <c r="AV644" i="1" s="1"/>
  <c r="AN906" i="1"/>
  <c r="BA906" i="1" s="1"/>
  <c r="AN591" i="1"/>
  <c r="BG591" i="1" s="1"/>
  <c r="AN853" i="1"/>
  <c r="AN925" i="1"/>
  <c r="AN804" i="1"/>
  <c r="AO804" i="1" s="1"/>
  <c r="AN556" i="1"/>
  <c r="AU556" i="1" s="1"/>
  <c r="AV556" i="1" s="1"/>
  <c r="AN675" i="1"/>
  <c r="AU675" i="1" s="1"/>
  <c r="AV675" i="1" s="1"/>
  <c r="AN825" i="1"/>
  <c r="AO825" i="1" s="1"/>
  <c r="AN836" i="1"/>
  <c r="AU836" i="1" s="1"/>
  <c r="AV836" i="1" s="1"/>
  <c r="AN908" i="1"/>
  <c r="BA908" i="1" s="1"/>
  <c r="AN511" i="1"/>
  <c r="AU511" i="1" s="1"/>
  <c r="AN540" i="1"/>
  <c r="BG540" i="1" s="1"/>
  <c r="AN842" i="1"/>
  <c r="AU842" i="1" s="1"/>
  <c r="AV842" i="1" s="1"/>
  <c r="AN524" i="1"/>
  <c r="AN610" i="1"/>
  <c r="AU610" i="1" s="1"/>
  <c r="AV610" i="1" s="1"/>
  <c r="AN828" i="1"/>
  <c r="BG828" i="1" s="1"/>
  <c r="AN910" i="1"/>
  <c r="BA910" i="1" s="1"/>
  <c r="AN640" i="1"/>
  <c r="AN820" i="1"/>
  <c r="AU820" i="1" s="1"/>
  <c r="AV820" i="1" s="1"/>
  <c r="AN882" i="1"/>
  <c r="AO882" i="1" s="1"/>
  <c r="AN909" i="1"/>
  <c r="AU909" i="1" s="1"/>
  <c r="AV909" i="1" s="1"/>
  <c r="AN845" i="1"/>
  <c r="AO845" i="1" s="1"/>
  <c r="AN890" i="1"/>
  <c r="AU890" i="1" s="1"/>
  <c r="AV890" i="1" s="1"/>
  <c r="AN922" i="1"/>
  <c r="BA922" i="1" s="1"/>
  <c r="AN553" i="1"/>
  <c r="AU553" i="1" s="1"/>
  <c r="AV553" i="1" s="1"/>
  <c r="AN559" i="1"/>
  <c r="AU559" i="1" s="1"/>
  <c r="AV559" i="1" s="1"/>
  <c r="AN877" i="1"/>
  <c r="AN833" i="1"/>
  <c r="AU833" i="1" s="1"/>
  <c r="AV833" i="1" s="1"/>
  <c r="AN876" i="1"/>
  <c r="BG876" i="1" s="1"/>
  <c r="AN897" i="1"/>
  <c r="AO897" i="1" s="1"/>
  <c r="AN527" i="1"/>
  <c r="AO527" i="1" s="1"/>
  <c r="AN689" i="1"/>
  <c r="AU689" i="1" s="1"/>
  <c r="AN761" i="1"/>
  <c r="AU761" i="1" s="1"/>
  <c r="AN800" i="1"/>
  <c r="BG800" i="1" s="1"/>
  <c r="AN901" i="1"/>
  <c r="AU901" i="1" s="1"/>
  <c r="AN894" i="1"/>
  <c r="BG894" i="1" s="1"/>
  <c r="AN633" i="1"/>
  <c r="AU633" i="1" s="1"/>
  <c r="AN862" i="1"/>
  <c r="AN900" i="1"/>
  <c r="BA900" i="1" s="1"/>
  <c r="AN626" i="1"/>
  <c r="BG626" i="1" s="1"/>
  <c r="AN636" i="1"/>
  <c r="AO636" i="1" s="1"/>
  <c r="AN692" i="1"/>
  <c r="AO692" i="1" s="1"/>
  <c r="AN785" i="1"/>
  <c r="AU785" i="1" s="1"/>
  <c r="AV785" i="1" s="1"/>
  <c r="AN632" i="1"/>
  <c r="AN625" i="1"/>
  <c r="AO625" i="1" s="1"/>
  <c r="AN777" i="1"/>
  <c r="AU777" i="1" s="1"/>
  <c r="AN861" i="1"/>
  <c r="AU861" i="1" s="1"/>
  <c r="AV861" i="1" s="1"/>
  <c r="AN619" i="1"/>
  <c r="AN684" i="1"/>
  <c r="AU684" i="1" s="1"/>
  <c r="AV684" i="1" s="1"/>
  <c r="AN697" i="1"/>
  <c r="AU697" i="1" s="1"/>
  <c r="AN846" i="1"/>
  <c r="BG846" i="1" s="1"/>
  <c r="AN611" i="1"/>
  <c r="AO611" i="1" s="1"/>
  <c r="AN657" i="1"/>
  <c r="BA657" i="1" s="1"/>
  <c r="AN617" i="1"/>
  <c r="AU617" i="1" s="1"/>
  <c r="AV617" i="1" s="1"/>
  <c r="AN753" i="1"/>
  <c r="AU753" i="1" s="1"/>
  <c r="AV753" i="1" s="1"/>
  <c r="AN729" i="1"/>
  <c r="AN629" i="1"/>
  <c r="BG629" i="1" s="1"/>
  <c r="AN737" i="1"/>
  <c r="AU737" i="1" s="1"/>
  <c r="AN564" i="1"/>
  <c r="BA564" i="1" s="1"/>
  <c r="AN832" i="1"/>
  <c r="AU832" i="1" s="1"/>
  <c r="AV832" i="1" s="1"/>
  <c r="AN652" i="1"/>
  <c r="AO652" i="1" s="1"/>
  <c r="AN599" i="1"/>
  <c r="BG599" i="1" s="1"/>
  <c r="BH599" i="1" s="1"/>
  <c r="AN806" i="1"/>
  <c r="BA806" i="1" s="1"/>
  <c r="AN603" i="1"/>
  <c r="AU603" i="1" s="1"/>
  <c r="AV603" i="1" s="1"/>
  <c r="AN575" i="1"/>
  <c r="AN638" i="1"/>
  <c r="AU638" i="1" s="1"/>
  <c r="AN660" i="1"/>
  <c r="AU660" i="1" s="1"/>
  <c r="AV660" i="1" s="1"/>
  <c r="AN769" i="1"/>
  <c r="AU769" i="1" s="1"/>
  <c r="AV769" i="1" s="1"/>
  <c r="AN745" i="1"/>
  <c r="BG745" i="1" s="1"/>
  <c r="AN902" i="1"/>
  <c r="AO902" i="1" s="1"/>
  <c r="AN918" i="1"/>
  <c r="AU918" i="1" s="1"/>
  <c r="AV918" i="1" s="1"/>
  <c r="AN500" i="1"/>
  <c r="AN512" i="1"/>
  <c r="AU512" i="1" s="1"/>
  <c r="AN528" i="1"/>
  <c r="BG528" i="1" s="1"/>
  <c r="BH528" i="1" s="1"/>
  <c r="AN552" i="1"/>
  <c r="AU552" i="1" s="1"/>
  <c r="AV552" i="1" s="1"/>
  <c r="AN577" i="1"/>
  <c r="BG577" i="1" s="1"/>
  <c r="AN593" i="1"/>
  <c r="AU593" i="1" s="1"/>
  <c r="AN609" i="1"/>
  <c r="AU609" i="1" s="1"/>
  <c r="AV609" i="1" s="1"/>
  <c r="AN616" i="1"/>
  <c r="AN662" i="1"/>
  <c r="BG662" i="1" s="1"/>
  <c r="AN693" i="1"/>
  <c r="AU693" i="1" s="1"/>
  <c r="AV693" i="1" s="1"/>
  <c r="AN654" i="1"/>
  <c r="BA654" i="1" s="1"/>
  <c r="AN722" i="1"/>
  <c r="AU722" i="1" s="1"/>
  <c r="AV722" i="1" s="1"/>
  <c r="AN635" i="1"/>
  <c r="BG635" i="1" s="1"/>
  <c r="AN649" i="1"/>
  <c r="AO649" i="1" s="1"/>
  <c r="AN673" i="1"/>
  <c r="BA673" i="1" s="1"/>
  <c r="AN719" i="1"/>
  <c r="AU719" i="1" s="1"/>
  <c r="AV719" i="1" s="1"/>
  <c r="AN547" i="1"/>
  <c r="AN550" i="1"/>
  <c r="BG550" i="1" s="1"/>
  <c r="AN714" i="1"/>
  <c r="BG714" i="1" s="1"/>
  <c r="AN701" i="1"/>
  <c r="AU701" i="1" s="1"/>
  <c r="AV701" i="1" s="1"/>
  <c r="AN725" i="1"/>
  <c r="AN738" i="1"/>
  <c r="AU738" i="1" s="1"/>
  <c r="AN754" i="1"/>
  <c r="BG754" i="1" s="1"/>
  <c r="BH754" i="1" s="1"/>
  <c r="AN770" i="1"/>
  <c r="AU770" i="1" s="1"/>
  <c r="AV770" i="1" s="1"/>
  <c r="AN627" i="1"/>
  <c r="BG627" i="1" s="1"/>
  <c r="AN695" i="1"/>
  <c r="AN674" i="1"/>
  <c r="AU674" i="1" s="1"/>
  <c r="AN703" i="1"/>
  <c r="BG703" i="1" s="1"/>
  <c r="AN797" i="1"/>
  <c r="BA797" i="1" s="1"/>
  <c r="AN795" i="1"/>
  <c r="AU795" i="1" s="1"/>
  <c r="AV795" i="1" s="1"/>
  <c r="AN792" i="1"/>
  <c r="AU792" i="1" s="1"/>
  <c r="AV792" i="1" s="1"/>
  <c r="AN803" i="1"/>
  <c r="BA803" i="1" s="1"/>
  <c r="AN840" i="1"/>
  <c r="AN826" i="1"/>
  <c r="AN848" i="1"/>
  <c r="AU848" i="1" s="1"/>
  <c r="AV848" i="1" s="1"/>
  <c r="AN791" i="1"/>
  <c r="BA791" i="1" s="1"/>
  <c r="AN893" i="1"/>
  <c r="BA893" i="1" s="1"/>
  <c r="AN814" i="1"/>
  <c r="BG814" i="1" s="1"/>
  <c r="AN863" i="1"/>
  <c r="AN879" i="1"/>
  <c r="AU879" i="1" s="1"/>
  <c r="AN887" i="1"/>
  <c r="BA887" i="1" s="1"/>
  <c r="BB887" i="1" s="1"/>
  <c r="AN895" i="1"/>
  <c r="AU895" i="1" s="1"/>
  <c r="AV895" i="1" s="1"/>
  <c r="AN881" i="1"/>
  <c r="AU881" i="1" s="1"/>
  <c r="AN919" i="1"/>
  <c r="BG919" i="1" s="1"/>
  <c r="AN852" i="1"/>
  <c r="BG852" i="1" s="1"/>
  <c r="AN860" i="1"/>
  <c r="AO860" i="1" s="1"/>
  <c r="AN884" i="1"/>
  <c r="BA884" i="1" s="1"/>
  <c r="AN916" i="1"/>
  <c r="BG916" i="1" s="1"/>
  <c r="AN504" i="1"/>
  <c r="BG504" i="1" s="1"/>
  <c r="AN576" i="1"/>
  <c r="AO576" i="1" s="1"/>
  <c r="AN592" i="1"/>
  <c r="BA592" i="1" s="1"/>
  <c r="AN601" i="1"/>
  <c r="AU601" i="1" s="1"/>
  <c r="AV601" i="1" s="1"/>
  <c r="AN608" i="1"/>
  <c r="BG608" i="1" s="1"/>
  <c r="AN661" i="1"/>
  <c r="AO661" i="1" s="1"/>
  <c r="AN711" i="1"/>
  <c r="AO711" i="1" s="1"/>
  <c r="AN624" i="1"/>
  <c r="BA624" i="1" s="1"/>
  <c r="BB624" i="1" s="1"/>
  <c r="AN723" i="1"/>
  <c r="AO723" i="1" s="1"/>
  <c r="AN507" i="1"/>
  <c r="BA507" i="1" s="1"/>
  <c r="AN510" i="1"/>
  <c r="AN555" i="1"/>
  <c r="BG555" i="1" s="1"/>
  <c r="AN558" i="1"/>
  <c r="AO558" i="1" s="1"/>
  <c r="AN590" i="1"/>
  <c r="BA590" i="1" s="1"/>
  <c r="AN628" i="1"/>
  <c r="AN699" i="1"/>
  <c r="AN742" i="1"/>
  <c r="BA742" i="1" s="1"/>
  <c r="AN758" i="1"/>
  <c r="BG758" i="1" s="1"/>
  <c r="AN774" i="1"/>
  <c r="BG774" i="1" s="1"/>
  <c r="AN793" i="1"/>
  <c r="AN670" i="1"/>
  <c r="AO670" i="1" s="1"/>
  <c r="AN721" i="1"/>
  <c r="BA721" i="1" s="1"/>
  <c r="AN788" i="1"/>
  <c r="AU788" i="1" s="1"/>
  <c r="AN713" i="1"/>
  <c r="AU713" i="1" s="1"/>
  <c r="AV713" i="1" s="1"/>
  <c r="AN805" i="1"/>
  <c r="AU805" i="1" s="1"/>
  <c r="AN648" i="1"/>
  <c r="AO648" i="1" s="1"/>
  <c r="AN664" i="1"/>
  <c r="AU664" i="1" s="1"/>
  <c r="AN704" i="1"/>
  <c r="AN799" i="1"/>
  <c r="AO799" i="1" s="1"/>
  <c r="AN818" i="1"/>
  <c r="BA818" i="1" s="1"/>
  <c r="AN885" i="1"/>
  <c r="AU885" i="1" s="1"/>
  <c r="AV885" i="1" s="1"/>
  <c r="AN864" i="1"/>
  <c r="AN802" i="1"/>
  <c r="BA802" i="1" s="1"/>
  <c r="AN839" i="1"/>
  <c r="BG839" i="1" s="1"/>
  <c r="AN871" i="1"/>
  <c r="AU871" i="1" s="1"/>
  <c r="AV871" i="1" s="1"/>
  <c r="AN889" i="1"/>
  <c r="AU889" i="1" s="1"/>
  <c r="AN927" i="1"/>
  <c r="AN851" i="1"/>
  <c r="AO851" i="1" s="1"/>
  <c r="AN859" i="1"/>
  <c r="BA859" i="1" s="1"/>
  <c r="AN883" i="1"/>
  <c r="AO883" i="1" s="1"/>
  <c r="AN903" i="1"/>
  <c r="AN907" i="1"/>
  <c r="AO907" i="1" s="1"/>
  <c r="AN501" i="1"/>
  <c r="AU501" i="1" s="1"/>
  <c r="AV501" i="1" s="1"/>
  <c r="AN520" i="1"/>
  <c r="AU520" i="1" s="1"/>
  <c r="AV520" i="1" s="1"/>
  <c r="AN544" i="1"/>
  <c r="BA544" i="1" s="1"/>
  <c r="BB544" i="1" s="1"/>
  <c r="AN585" i="1"/>
  <c r="AN600" i="1"/>
  <c r="BA600" i="1" s="1"/>
  <c r="AN641" i="1"/>
  <c r="BG641" i="1" s="1"/>
  <c r="AN669" i="1"/>
  <c r="AO669" i="1" s="1"/>
  <c r="AN682" i="1"/>
  <c r="AU682" i="1" s="1"/>
  <c r="AN541" i="1"/>
  <c r="AN549" i="1"/>
  <c r="AN589" i="1"/>
  <c r="AN613" i="1"/>
  <c r="BA613" i="1" s="1"/>
  <c r="AN679" i="1"/>
  <c r="AU679" i="1" s="1"/>
  <c r="AN700" i="1"/>
  <c r="AU700" i="1" s="1"/>
  <c r="AN515" i="1"/>
  <c r="AU515" i="1" s="1"/>
  <c r="AN531" i="1"/>
  <c r="AU531" i="1" s="1"/>
  <c r="AV531" i="1" s="1"/>
  <c r="AN534" i="1"/>
  <c r="BG534" i="1" s="1"/>
  <c r="AN563" i="1"/>
  <c r="AU563" i="1" s="1"/>
  <c r="AV563" i="1" s="1"/>
  <c r="AN598" i="1"/>
  <c r="AN621" i="1"/>
  <c r="AU621" i="1" s="1"/>
  <c r="AV621" i="1" s="1"/>
  <c r="AN686" i="1"/>
  <c r="AO686" i="1" s="1"/>
  <c r="AN691" i="1"/>
  <c r="AN694" i="1"/>
  <c r="BG694" i="1" s="1"/>
  <c r="AN730" i="1"/>
  <c r="AU730" i="1" s="1"/>
  <c r="AV730" i="1" s="1"/>
  <c r="AN746" i="1"/>
  <c r="AN762" i="1"/>
  <c r="AU762" i="1" s="1"/>
  <c r="AV762" i="1" s="1"/>
  <c r="AN778" i="1"/>
  <c r="AO778" i="1" s="1"/>
  <c r="AN666" i="1"/>
  <c r="AN681" i="1"/>
  <c r="AO681" i="1" s="1"/>
  <c r="AN710" i="1"/>
  <c r="AO710" i="1" s="1"/>
  <c r="AN837" i="1"/>
  <c r="AU837" i="1" s="1"/>
  <c r="AN811" i="1"/>
  <c r="AU811" i="1" s="1"/>
  <c r="AN819" i="1"/>
  <c r="AU819" i="1" s="1"/>
  <c r="AV819" i="1" s="1"/>
  <c r="AN821" i="1"/>
  <c r="AN856" i="1"/>
  <c r="BG856" i="1" s="1"/>
  <c r="AN816" i="1"/>
  <c r="BA816" i="1" s="1"/>
  <c r="BB816" i="1" s="1"/>
  <c r="AN824" i="1"/>
  <c r="BG824" i="1" s="1"/>
  <c r="AN847" i="1"/>
  <c r="AO847" i="1" s="1"/>
  <c r="AN849" i="1"/>
  <c r="AO849" i="1" s="1"/>
  <c r="AN844" i="1"/>
  <c r="BG844" i="1" s="1"/>
  <c r="AN868" i="1"/>
  <c r="AU868" i="1" s="1"/>
  <c r="AV868" i="1" s="1"/>
  <c r="AN913" i="1"/>
  <c r="AO913" i="1" s="1"/>
  <c r="AN921" i="1"/>
  <c r="AO921" i="1" s="1"/>
  <c r="AN514" i="1"/>
  <c r="AN536" i="1"/>
  <c r="AO536" i="1" s="1"/>
  <c r="AN560" i="1"/>
  <c r="BA560" i="1" s="1"/>
  <c r="AN569" i="1"/>
  <c r="BA569" i="1" s="1"/>
  <c r="AN620" i="1"/>
  <c r="BG620" i="1" s="1"/>
  <c r="AN667" i="1"/>
  <c r="AN705" i="1"/>
  <c r="AU705" i="1" s="1"/>
  <c r="AV705" i="1" s="1"/>
  <c r="AN718" i="1"/>
  <c r="AN509" i="1"/>
  <c r="BA509" i="1" s="1"/>
  <c r="AN517" i="1"/>
  <c r="AO517" i="1" s="1"/>
  <c r="AN525" i="1"/>
  <c r="AU525" i="1" s="1"/>
  <c r="AV525" i="1" s="1"/>
  <c r="AN565" i="1"/>
  <c r="AO565" i="1" s="1"/>
  <c r="AN597" i="1"/>
  <c r="BG597" i="1" s="1"/>
  <c r="AN622" i="1"/>
  <c r="BA622" i="1" s="1"/>
  <c r="BB622" i="1" s="1"/>
  <c r="AN643" i="1"/>
  <c r="AU643" i="1" s="1"/>
  <c r="AN668" i="1"/>
  <c r="BA668" i="1" s="1"/>
  <c r="AN539" i="1"/>
  <c r="AN542" i="1"/>
  <c r="BA542" i="1" s="1"/>
  <c r="BB542" i="1" s="1"/>
  <c r="AN582" i="1"/>
  <c r="AN606" i="1"/>
  <c r="AN618" i="1"/>
  <c r="AU618" i="1" s="1"/>
  <c r="AN637" i="1"/>
  <c r="AU637" i="1" s="1"/>
  <c r="AV637" i="1" s="1"/>
  <c r="AN658" i="1"/>
  <c r="AU658" i="1" s="1"/>
  <c r="AN659" i="1"/>
  <c r="BG659" i="1" s="1"/>
  <c r="AN690" i="1"/>
  <c r="AU690" i="1" s="1"/>
  <c r="AV690" i="1" s="1"/>
  <c r="AN734" i="1"/>
  <c r="BA734" i="1" s="1"/>
  <c r="AN750" i="1"/>
  <c r="AU750" i="1" s="1"/>
  <c r="AV750" i="1" s="1"/>
  <c r="AN782" i="1"/>
  <c r="BA782" i="1" s="1"/>
  <c r="AN786" i="1"/>
  <c r="AO786" i="1" s="1"/>
  <c r="AN663" i="1"/>
  <c r="BG663" i="1" s="1"/>
  <c r="AN709" i="1"/>
  <c r="AU709" i="1" s="1"/>
  <c r="AV709" i="1" s="1"/>
  <c r="AN678" i="1"/>
  <c r="BA678" i="1" s="1"/>
  <c r="AN634" i="1"/>
  <c r="AU634" i="1" s="1"/>
  <c r="AV634" i="1" s="1"/>
  <c r="AN656" i="1"/>
  <c r="AU656" i="1" s="1"/>
  <c r="AV656" i="1" s="1"/>
  <c r="AN696" i="1"/>
  <c r="BA696" i="1" s="1"/>
  <c r="AN712" i="1"/>
  <c r="BA712" i="1" s="1"/>
  <c r="AN716" i="1"/>
  <c r="BA716" i="1" s="1"/>
  <c r="AN789" i="1"/>
  <c r="BG789" i="1" s="1"/>
  <c r="AN808" i="1"/>
  <c r="AO808" i="1" s="1"/>
  <c r="AN827" i="1"/>
  <c r="AN815" i="1"/>
  <c r="AU815" i="1" s="1"/>
  <c r="AV815" i="1" s="1"/>
  <c r="AN823" i="1"/>
  <c r="BA823" i="1" s="1"/>
  <c r="AN830" i="1"/>
  <c r="AO830" i="1" s="1"/>
  <c r="AN855" i="1"/>
  <c r="AN904" i="1"/>
  <c r="AU904" i="1" s="1"/>
  <c r="AV904" i="1" s="1"/>
  <c r="AN912" i="1"/>
  <c r="BA912" i="1" s="1"/>
  <c r="AN920" i="1"/>
  <c r="BA920" i="1" s="1"/>
  <c r="AN865" i="1"/>
  <c r="AU865" i="1" s="1"/>
  <c r="AN873" i="1"/>
  <c r="AU873" i="1" s="1"/>
  <c r="AV873" i="1" s="1"/>
  <c r="AN911" i="1"/>
  <c r="AO911" i="1" s="1"/>
  <c r="AN867" i="1"/>
  <c r="AN892" i="1"/>
  <c r="AO892" i="1" s="1"/>
  <c r="AN924" i="1"/>
  <c r="BG924" i="1" s="1"/>
  <c r="AN838" i="1"/>
  <c r="AU838" i="1" s="1"/>
  <c r="AN702" i="1"/>
  <c r="AN854" i="1"/>
  <c r="AN726" i="1"/>
  <c r="AU726" i="1" s="1"/>
  <c r="AN595" i="1"/>
  <c r="BG595" i="1" s="1"/>
  <c r="AN513" i="1"/>
  <c r="AU513" i="1" s="1"/>
  <c r="AV513" i="1" s="1"/>
  <c r="AN707" i="1"/>
  <c r="AO707" i="1" s="1"/>
  <c r="AN743" i="1"/>
  <c r="BA743" i="1" s="1"/>
  <c r="AN783" i="1"/>
  <c r="AN731" i="1"/>
  <c r="BG731" i="1" s="1"/>
  <c r="AN717" i="1"/>
  <c r="BG717" i="1" s="1"/>
  <c r="AN612" i="1"/>
  <c r="AN567" i="1"/>
  <c r="AN831" i="1"/>
  <c r="AU831" i="1" s="1"/>
  <c r="AN594" i="1"/>
  <c r="BG594" i="1" s="1"/>
  <c r="AN835" i="1"/>
  <c r="AU835" i="1" s="1"/>
  <c r="AV835" i="1" s="1"/>
  <c r="AN596" i="1"/>
  <c r="BA596" i="1" s="1"/>
  <c r="AN557" i="1"/>
  <c r="BG557" i="1" s="1"/>
  <c r="AN796" i="1"/>
  <c r="AU796" i="1" s="1"/>
  <c r="AV796" i="1" s="1"/>
  <c r="AN685" i="1"/>
  <c r="BA685" i="1" s="1"/>
  <c r="AN655" i="1"/>
  <c r="AO655" i="1" s="1"/>
  <c r="AN580" i="1"/>
  <c r="AU580" i="1" s="1"/>
  <c r="AV580" i="1" s="1"/>
  <c r="AN898" i="1"/>
  <c r="AN724" i="1"/>
  <c r="BA724" i="1" s="1"/>
  <c r="AN562" i="1"/>
  <c r="AU562" i="1" s="1"/>
  <c r="AV562" i="1" s="1"/>
  <c r="AN602" i="1"/>
  <c r="AU602" i="1" s="1"/>
  <c r="AV602" i="1" s="1"/>
  <c r="AN787" i="1"/>
  <c r="BA787" i="1" s="1"/>
  <c r="AN765" i="1"/>
  <c r="AU765" i="1" s="1"/>
  <c r="AV765" i="1" s="1"/>
  <c r="AN740" i="1"/>
  <c r="AU740" i="1" s="1"/>
  <c r="AV740" i="1" s="1"/>
  <c r="AN896" i="1"/>
  <c r="AU896" i="1" s="1"/>
  <c r="AV896" i="1" s="1"/>
  <c r="AN790" i="1"/>
  <c r="AN780" i="1"/>
  <c r="BA780" i="1" s="1"/>
  <c r="AN760" i="1"/>
  <c r="BG760" i="1" s="1"/>
  <c r="AN866" i="1"/>
  <c r="AU866" i="1" s="1"/>
  <c r="AV866" i="1" s="1"/>
  <c r="AN829" i="1"/>
  <c r="AU829" i="1" s="1"/>
  <c r="AV829" i="1" s="1"/>
  <c r="AN570" i="1"/>
  <c r="BA570" i="1" s="1"/>
  <c r="AN914" i="1"/>
  <c r="BG914" i="1" s="1"/>
  <c r="AN506" i="1"/>
  <c r="AU506" i="1" s="1"/>
  <c r="AV506" i="1" s="1"/>
  <c r="AN757" i="1"/>
  <c r="BG757" i="1" s="1"/>
  <c r="AN732" i="1"/>
  <c r="AU732" i="1" s="1"/>
  <c r="AV732" i="1" s="1"/>
  <c r="AN698" i="1"/>
  <c r="AO698" i="1" s="1"/>
  <c r="AN751" i="1"/>
  <c r="AU751" i="1" s="1"/>
  <c r="AV751" i="1" s="1"/>
  <c r="AN614" i="1"/>
  <c r="AN572" i="1"/>
  <c r="BA572" i="1" s="1"/>
  <c r="AN878" i="1"/>
  <c r="AU878" i="1" s="1"/>
  <c r="AV878" i="1" s="1"/>
  <c r="AN523" i="1"/>
  <c r="BG523" i="1" s="1"/>
  <c r="AN794" i="1"/>
  <c r="AN822" i="1"/>
  <c r="AN579" i="1"/>
  <c r="AN584" i="1"/>
  <c r="AU584" i="1" s="1"/>
  <c r="AV584" i="1" s="1"/>
  <c r="AN526" i="1"/>
  <c r="BA526" i="1" s="1"/>
  <c r="AN516" i="1"/>
  <c r="AU516" i="1" s="1"/>
  <c r="AV516" i="1" s="1"/>
  <c r="AN688" i="1"/>
  <c r="BG688" i="1" s="1"/>
  <c r="BH688" i="1" s="1"/>
  <c r="AN554" i="1"/>
  <c r="AO554" i="1" s="1"/>
  <c r="AN899" i="1"/>
  <c r="AO899" i="1" s="1"/>
  <c r="AN677" i="1"/>
  <c r="BG677" i="1" s="1"/>
  <c r="AN588" i="1"/>
  <c r="AO588" i="1" s="1"/>
  <c r="AN872" i="1"/>
  <c r="AN581" i="1"/>
  <c r="AO581" i="1" s="1"/>
  <c r="AN772" i="1"/>
  <c r="AU772" i="1" s="1"/>
  <c r="AV772" i="1" s="1"/>
  <c r="AN779" i="1"/>
  <c r="BA779" i="1" s="1"/>
  <c r="AN546" i="1"/>
  <c r="BG546" i="1" s="1"/>
  <c r="AN812" i="1"/>
  <c r="AO812" i="1" s="1"/>
  <c r="AN538" i="1"/>
  <c r="BA538" i="1" s="1"/>
  <c r="BB538" i="1" s="1"/>
  <c r="AN522" i="1"/>
  <c r="BG522" i="1" s="1"/>
  <c r="AN676" i="1"/>
  <c r="AU676" i="1" s="1"/>
  <c r="AV676" i="1" s="1"/>
  <c r="AN727" i="1"/>
  <c r="BA727" i="1" s="1"/>
  <c r="AN508" i="1"/>
  <c r="BA508" i="1" s="1"/>
  <c r="AN733" i="1"/>
  <c r="BG733" i="1" s="1"/>
  <c r="BH733" i="1" s="1"/>
  <c r="AN858" i="1"/>
  <c r="AU858" i="1" s="1"/>
  <c r="AV858" i="1" s="1"/>
  <c r="AN715" i="1"/>
  <c r="AN650" i="1"/>
  <c r="BG650" i="1" s="1"/>
  <c r="AN741" i="1"/>
  <c r="AU741" i="1" s="1"/>
  <c r="AN639" i="1"/>
  <c r="BG639" i="1" s="1"/>
  <c r="AN764" i="1"/>
  <c r="AO764" i="1" s="1"/>
  <c r="AN739" i="1"/>
  <c r="AO739" i="1" s="1"/>
  <c r="AN642" i="1"/>
  <c r="BA642" i="1" s="1"/>
  <c r="AN843" i="1"/>
  <c r="AU843" i="1" s="1"/>
  <c r="AV843" i="1" s="1"/>
  <c r="AN888" i="1"/>
  <c r="BA888" i="1" s="1"/>
  <c r="BB888" i="1" s="1"/>
  <c r="AN926" i="1"/>
  <c r="AU926" i="1" s="1"/>
  <c r="AV926" i="1" s="1"/>
  <c r="AN665" i="1"/>
  <c r="BG665" i="1" s="1"/>
  <c r="AN646" i="1"/>
  <c r="AU646" i="1" s="1"/>
  <c r="AV646" i="1" s="1"/>
  <c r="AN571" i="1"/>
  <c r="BG571" i="1" s="1"/>
  <c r="AN568" i="1"/>
  <c r="AU568" i="1" s="1"/>
  <c r="AN736" i="1"/>
  <c r="BG736" i="1" s="1"/>
  <c r="AN809" i="1"/>
  <c r="AN543" i="1"/>
  <c r="AN756" i="1"/>
  <c r="BA756" i="1" s="1"/>
  <c r="AN505" i="1"/>
  <c r="AO505" i="1" s="1"/>
  <c r="AN763" i="1"/>
  <c r="AN749" i="1"/>
  <c r="AU749" i="1" s="1"/>
  <c r="AN566" i="1"/>
  <c r="BA566" i="1" s="1"/>
  <c r="AN605" i="1"/>
  <c r="BG605" i="1" s="1"/>
  <c r="AN683" i="1"/>
  <c r="AO683" i="1" s="1"/>
  <c r="AN586" i="1"/>
  <c r="BA586" i="1" s="1"/>
  <c r="AN759" i="1"/>
  <c r="AO759" i="1" s="1"/>
  <c r="AN631" i="1"/>
  <c r="AN875" i="1"/>
  <c r="BA875" i="1" s="1"/>
  <c r="AN532" i="1"/>
  <c r="AN607" i="1"/>
  <c r="BG607" i="1" s="1"/>
  <c r="AN583" i="1"/>
  <c r="AU583" i="1" s="1"/>
  <c r="AV583" i="1" s="1"/>
  <c r="AN604" i="1"/>
  <c r="AU604" i="1" s="1"/>
  <c r="AN521" i="1"/>
  <c r="AO521" i="1" s="1"/>
  <c r="AN519" i="1"/>
  <c r="AN784" i="1"/>
  <c r="AN813" i="1"/>
  <c r="AN807" i="1"/>
  <c r="AN533" i="1"/>
  <c r="AO533" i="1" s="1"/>
  <c r="AN917" i="1"/>
  <c r="BA917" i="1" s="1"/>
  <c r="AN706" i="1"/>
  <c r="AU706" i="1" s="1"/>
  <c r="AV706" i="1" s="1"/>
  <c r="AN503" i="1"/>
  <c r="BA503" i="1" s="1"/>
  <c r="AN880" i="1"/>
  <c r="AU880" i="1" s="1"/>
  <c r="AV880" i="1" s="1"/>
  <c r="AN748" i="1"/>
  <c r="AU748" i="1" s="1"/>
  <c r="AV748" i="1" s="1"/>
  <c r="AN645" i="1"/>
  <c r="AU645" i="1" s="1"/>
  <c r="AN687" i="1"/>
  <c r="BA687" i="1" s="1"/>
  <c r="AN578" i="1"/>
  <c r="AU578" i="1" s="1"/>
  <c r="AN530" i="1"/>
  <c r="AO530" i="1" s="1"/>
  <c r="AN653" i="1"/>
  <c r="AN537" i="1"/>
  <c r="AN834" i="1"/>
  <c r="BA834" i="1" s="1"/>
  <c r="AN771" i="1"/>
  <c r="AU771" i="1" s="1"/>
  <c r="AV771" i="1" s="1"/>
  <c r="AN744" i="1"/>
  <c r="AU744" i="1" s="1"/>
  <c r="AV744" i="1" s="1"/>
  <c r="AN630" i="1"/>
  <c r="AN767" i="1"/>
  <c r="AO767" i="1" s="1"/>
  <c r="AN735" i="1"/>
  <c r="AU735" i="1" s="1"/>
  <c r="AV735" i="1" s="1"/>
  <c r="AN886" i="1"/>
  <c r="BA886" i="1" s="1"/>
  <c r="AN870" i="1"/>
  <c r="AU870" i="1" s="1"/>
  <c r="AV870" i="1" s="1"/>
  <c r="AN891" i="1"/>
  <c r="BA891" i="1" s="1"/>
  <c r="AN775" i="1"/>
  <c r="AN529" i="1"/>
  <c r="BG529" i="1" s="1"/>
  <c r="AN651" i="1"/>
  <c r="BA651" i="1" s="1"/>
  <c r="AN680" i="1"/>
  <c r="AO680" i="1" s="1"/>
  <c r="AN573" i="1"/>
  <c r="AU573" i="1" s="1"/>
  <c r="AN801" i="1"/>
  <c r="AU801" i="1" s="1"/>
  <c r="AV801" i="1" s="1"/>
  <c r="AN768" i="1"/>
  <c r="AN551" i="1"/>
  <c r="BA551" i="1" s="1"/>
  <c r="AN535" i="1"/>
  <c r="BA535" i="1" s="1"/>
  <c r="AN615" i="1"/>
  <c r="AU615" i="1" s="1"/>
  <c r="AV615" i="1" s="1"/>
  <c r="AN720" i="1"/>
  <c r="AO720" i="1" s="1"/>
  <c r="AN915" i="1"/>
  <c r="AO915" i="1" s="1"/>
  <c r="AN561" i="1"/>
  <c r="AU561" i="1" s="1"/>
  <c r="AV561" i="1" s="1"/>
  <c r="AN623" i="1"/>
  <c r="AN747" i="1"/>
  <c r="AU747" i="1" s="1"/>
  <c r="AV747" i="1" s="1"/>
  <c r="AN874" i="1"/>
  <c r="BG874" i="1" s="1"/>
  <c r="BH874" i="1" s="1"/>
  <c r="AN857" i="1"/>
  <c r="AN752" i="1"/>
  <c r="AU752" i="1" s="1"/>
  <c r="AV752" i="1" s="1"/>
  <c r="AN502" i="1"/>
  <c r="BA502" i="1" s="1"/>
  <c r="AN548" i="1"/>
  <c r="AN798" i="1"/>
  <c r="BA798" i="1" s="1"/>
  <c r="AN755" i="1"/>
  <c r="AU755" i="1" s="1"/>
  <c r="AN810" i="1"/>
  <c r="BA810" i="1" s="1"/>
  <c r="AN923" i="1"/>
  <c r="AO923" i="1" s="1"/>
  <c r="AN850" i="1"/>
  <c r="AO850" i="1" s="1"/>
  <c r="AN574" i="1"/>
  <c r="AU574" i="1" s="1"/>
  <c r="AV574" i="1" s="1"/>
  <c r="AN545" i="1"/>
  <c r="AN776" i="1"/>
  <c r="AU776" i="1" s="1"/>
  <c r="AV776" i="1" s="1"/>
  <c r="AN841" i="1"/>
  <c r="BG841" i="1" s="1"/>
  <c r="AN728" i="1"/>
  <c r="AU728" i="1" s="1"/>
  <c r="AV728" i="1" s="1"/>
  <c r="AN773" i="1"/>
  <c r="AU773" i="1" s="1"/>
  <c r="AV773" i="1" s="1"/>
  <c r="AN45" i="1"/>
  <c r="AO45" i="1" s="1"/>
  <c r="AN241" i="1"/>
  <c r="AU241" i="1" s="1"/>
  <c r="AV241" i="1" s="1"/>
  <c r="AN257" i="1"/>
  <c r="AU257" i="1" s="1"/>
  <c r="AV257" i="1" s="1"/>
  <c r="AN32" i="1"/>
  <c r="AN286" i="1"/>
  <c r="AN367" i="1"/>
  <c r="BG367" i="1" s="1"/>
  <c r="AN64" i="1"/>
  <c r="AU64" i="1" s="1"/>
  <c r="AV64" i="1" s="1"/>
  <c r="AN240" i="1"/>
  <c r="AU240" i="1" s="1"/>
  <c r="AN222" i="1"/>
  <c r="AN319" i="1"/>
  <c r="BA319" i="1" s="1"/>
  <c r="AN199" i="1"/>
  <c r="AU199" i="1" s="1"/>
  <c r="AV199" i="1" s="1"/>
  <c r="AN282" i="1"/>
  <c r="AU282" i="1" s="1"/>
  <c r="AV282" i="1" s="1"/>
  <c r="AN182" i="1"/>
  <c r="AU182" i="1" s="1"/>
  <c r="AV182" i="1" s="1"/>
  <c r="AN97" i="1"/>
  <c r="BA97" i="1" s="1"/>
  <c r="AN79" i="1"/>
  <c r="AU79" i="1" s="1"/>
  <c r="AV79" i="1" s="1"/>
  <c r="AN48" i="1"/>
  <c r="BA48" i="1" s="1"/>
  <c r="AN408" i="1"/>
  <c r="AU408" i="1" s="1"/>
  <c r="AV408" i="1" s="1"/>
  <c r="AN386" i="1"/>
  <c r="AU386" i="1" s="1"/>
  <c r="AV386" i="1" s="1"/>
  <c r="AN481" i="1"/>
  <c r="AU481" i="1" s="1"/>
  <c r="AV481" i="1" s="1"/>
  <c r="AN424" i="1"/>
  <c r="AU424" i="1" s="1"/>
  <c r="AV424" i="1" s="1"/>
  <c r="AN467" i="1"/>
  <c r="AU467" i="1" s="1"/>
  <c r="AN451" i="1"/>
  <c r="AU451" i="1" s="1"/>
  <c r="AV451" i="1" s="1"/>
  <c r="AN368" i="1"/>
  <c r="AU368" i="1" s="1"/>
  <c r="AV368" i="1" s="1"/>
  <c r="AN360" i="1"/>
  <c r="BG360" i="1" s="1"/>
  <c r="AN352" i="1"/>
  <c r="AN344" i="1"/>
  <c r="AU344" i="1" s="1"/>
  <c r="AV344" i="1" s="1"/>
  <c r="AN336" i="1"/>
  <c r="AU336" i="1" s="1"/>
  <c r="AV336" i="1" s="1"/>
  <c r="AN328" i="1"/>
  <c r="AU328" i="1" s="1"/>
  <c r="AV328" i="1" s="1"/>
  <c r="AN320" i="1"/>
  <c r="AN312" i="1"/>
  <c r="AU312" i="1" s="1"/>
  <c r="AV312" i="1" s="1"/>
  <c r="AN304" i="1"/>
  <c r="AU304" i="1" s="1"/>
  <c r="AV304" i="1" s="1"/>
  <c r="AN250" i="1"/>
  <c r="BA250" i="1" s="1"/>
  <c r="AN217" i="1"/>
  <c r="AN334" i="1"/>
  <c r="AU334" i="1" s="1"/>
  <c r="AV334" i="1" s="1"/>
  <c r="AN300" i="1"/>
  <c r="AU300" i="1" s="1"/>
  <c r="AV300" i="1" s="1"/>
  <c r="AN276" i="1"/>
  <c r="AU276" i="1" s="1"/>
  <c r="AV276" i="1" s="1"/>
  <c r="AN258" i="1"/>
  <c r="AO258" i="1" s="1"/>
  <c r="AN238" i="1"/>
  <c r="AU238" i="1" s="1"/>
  <c r="AV238" i="1" s="1"/>
  <c r="AN243" i="1"/>
  <c r="AU243" i="1" s="1"/>
  <c r="AV243" i="1" s="1"/>
  <c r="AN225" i="1"/>
  <c r="AU225" i="1" s="1"/>
  <c r="AV225" i="1" s="1"/>
  <c r="AN202" i="1"/>
  <c r="AU202" i="1" s="1"/>
  <c r="AV202" i="1" s="1"/>
  <c r="AN208" i="1"/>
  <c r="AU208" i="1" s="1"/>
  <c r="AV208" i="1" s="1"/>
  <c r="AN192" i="1"/>
  <c r="AU192" i="1" s="1"/>
  <c r="AV192" i="1" s="1"/>
  <c r="AN184" i="1"/>
  <c r="AU184" i="1" s="1"/>
  <c r="AV184" i="1" s="1"/>
  <c r="AN90" i="1"/>
  <c r="BA90" i="1" s="1"/>
  <c r="AN50" i="1"/>
  <c r="AN107" i="1"/>
  <c r="AU107" i="1" s="1"/>
  <c r="AV107" i="1" s="1"/>
  <c r="AN68" i="1"/>
  <c r="AU68" i="1" s="1"/>
  <c r="AN53" i="1"/>
  <c r="AN22" i="1"/>
  <c r="BG22" i="1" s="1"/>
  <c r="AN474" i="1"/>
  <c r="AU474" i="1" s="1"/>
  <c r="AN447" i="1"/>
  <c r="AU447" i="1" s="1"/>
  <c r="AN433" i="1"/>
  <c r="AU433" i="1" s="1"/>
  <c r="AN428" i="1"/>
  <c r="AU428" i="1" s="1"/>
  <c r="AN323" i="1"/>
  <c r="AU323" i="1" s="1"/>
  <c r="AN347" i="1"/>
  <c r="AU347" i="1" s="1"/>
  <c r="AN422" i="1"/>
  <c r="BG422" i="1" s="1"/>
  <c r="AN183" i="1"/>
  <c r="AU183" i="1" s="1"/>
  <c r="AN132" i="1"/>
  <c r="AU132" i="1" s="1"/>
  <c r="AN268" i="1"/>
  <c r="AU268" i="1" s="1"/>
  <c r="AN262" i="1"/>
  <c r="BA262" i="1" s="1"/>
  <c r="AN400" i="1"/>
  <c r="AO400" i="1" s="1"/>
  <c r="AN443" i="1"/>
  <c r="AU443" i="1" s="1"/>
  <c r="AV443" i="1" s="1"/>
  <c r="AN310" i="1"/>
  <c r="BG310" i="1" s="1"/>
  <c r="AN210" i="1"/>
  <c r="BA210" i="1" s="1"/>
  <c r="BB210" i="1" s="1"/>
  <c r="AN195" i="1"/>
  <c r="AU195" i="1" s="1"/>
  <c r="AV195" i="1" s="1"/>
  <c r="AN218" i="1"/>
  <c r="AU218" i="1" s="1"/>
  <c r="AV218" i="1" s="1"/>
  <c r="AN205" i="1"/>
  <c r="AU205" i="1" s="1"/>
  <c r="AV205" i="1" s="1"/>
  <c r="AN163" i="1"/>
  <c r="AU163" i="1" s="1"/>
  <c r="AV163" i="1" s="1"/>
  <c r="AN74" i="1"/>
  <c r="AU74" i="1" s="1"/>
  <c r="AV74" i="1" s="1"/>
  <c r="AN69" i="1"/>
  <c r="AU69" i="1" s="1"/>
  <c r="AV69" i="1" s="1"/>
  <c r="AN23" i="1"/>
  <c r="AU23" i="1" s="1"/>
  <c r="AV23" i="1" s="1"/>
  <c r="AN37" i="1"/>
  <c r="AN20" i="1"/>
  <c r="AU20" i="1" s="1"/>
  <c r="AV20" i="1" s="1"/>
  <c r="AN44" i="1"/>
  <c r="AU44" i="1" s="1"/>
  <c r="AV44" i="1" s="1"/>
  <c r="AN59" i="1"/>
  <c r="AU59" i="1" s="1"/>
  <c r="AV59" i="1" s="1"/>
  <c r="AN256" i="1"/>
  <c r="AO256" i="1" s="1"/>
  <c r="AN30" i="1"/>
  <c r="AN130" i="1"/>
  <c r="AU130" i="1" s="1"/>
  <c r="AV130" i="1" s="1"/>
  <c r="AN36" i="1"/>
  <c r="BA36" i="1" s="1"/>
  <c r="AN120" i="1"/>
  <c r="AO120" i="1" s="1"/>
  <c r="AN255" i="1"/>
  <c r="AN85" i="1"/>
  <c r="AU85" i="1" s="1"/>
  <c r="AV85" i="1" s="1"/>
  <c r="AN294" i="1"/>
  <c r="AN175" i="1"/>
  <c r="AU175" i="1" s="1"/>
  <c r="AV175" i="1" s="1"/>
  <c r="AN311" i="1"/>
  <c r="AU311" i="1" s="1"/>
  <c r="AN271" i="1"/>
  <c r="AU271" i="1" s="1"/>
  <c r="AV271" i="1" s="1"/>
  <c r="AN71" i="1"/>
  <c r="AU71" i="1" s="1"/>
  <c r="AV71" i="1" s="1"/>
  <c r="AN244" i="1"/>
  <c r="AU244" i="1" s="1"/>
  <c r="AV244" i="1" s="1"/>
  <c r="AN84" i="1"/>
  <c r="AU84" i="1" s="1"/>
  <c r="AV84" i="1" s="1"/>
  <c r="AN73" i="1"/>
  <c r="AU73" i="1" s="1"/>
  <c r="AV73" i="1" s="1"/>
  <c r="AN39" i="1"/>
  <c r="AN57" i="1"/>
  <c r="AU57" i="1" s="1"/>
  <c r="AV57" i="1" s="1"/>
  <c r="AN445" i="1"/>
  <c r="AU445" i="1" s="1"/>
  <c r="AN430" i="1"/>
  <c r="AU430" i="1" s="1"/>
  <c r="AN355" i="1"/>
  <c r="AN190" i="1"/>
  <c r="AU190" i="1" s="1"/>
  <c r="AN349" i="1"/>
  <c r="AU349" i="1" s="1"/>
  <c r="AN185" i="1"/>
  <c r="AU185" i="1" s="1"/>
  <c r="AN425" i="1"/>
  <c r="AU425" i="1" s="1"/>
  <c r="AN390" i="1"/>
  <c r="AO390" i="1" s="1"/>
  <c r="AN342" i="1"/>
  <c r="AN307" i="1"/>
  <c r="AU307" i="1" s="1"/>
  <c r="AN288" i="1"/>
  <c r="AU288" i="1" s="1"/>
  <c r="AN52" i="1"/>
  <c r="AU52" i="1" s="1"/>
  <c r="AV52" i="1" s="1"/>
  <c r="AN34" i="1"/>
  <c r="AU34" i="1" s="1"/>
  <c r="AV34" i="1" s="1"/>
  <c r="AN114" i="1"/>
  <c r="AU114" i="1" s="1"/>
  <c r="AN252" i="1"/>
  <c r="AU252" i="1" s="1"/>
  <c r="AV252" i="1" s="1"/>
  <c r="AN273" i="1"/>
  <c r="AU273" i="1" s="1"/>
  <c r="AV273" i="1" s="1"/>
  <c r="AN149" i="1"/>
  <c r="AU149" i="1" s="1"/>
  <c r="AV149" i="1" s="1"/>
  <c r="AN118" i="1"/>
  <c r="AU118" i="1" s="1"/>
  <c r="AV118" i="1" s="1"/>
  <c r="AN272" i="1"/>
  <c r="AN28" i="1"/>
  <c r="BA28" i="1" s="1"/>
  <c r="AN122" i="1"/>
  <c r="AN26" i="1"/>
  <c r="AU26" i="1" s="1"/>
  <c r="AV26" i="1" s="1"/>
  <c r="AN402" i="1"/>
  <c r="BG402" i="1" s="1"/>
  <c r="AN480" i="1"/>
  <c r="AU480" i="1" s="1"/>
  <c r="AV480" i="1" s="1"/>
  <c r="AN427" i="1"/>
  <c r="AN419" i="1"/>
  <c r="BG419" i="1" s="1"/>
  <c r="AN387" i="1"/>
  <c r="AU387" i="1" s="1"/>
  <c r="AV387" i="1" s="1"/>
  <c r="AN366" i="1"/>
  <c r="AO366" i="1" s="1"/>
  <c r="AN254" i="1"/>
  <c r="AU254" i="1" s="1"/>
  <c r="AV254" i="1" s="1"/>
  <c r="AN299" i="1"/>
  <c r="AU299" i="1" s="1"/>
  <c r="AV299" i="1" s="1"/>
  <c r="AN283" i="1"/>
  <c r="AU283" i="1" s="1"/>
  <c r="AV283" i="1" s="1"/>
  <c r="AN264" i="1"/>
  <c r="AU264" i="1" s="1"/>
  <c r="AV264" i="1" s="1"/>
  <c r="AN248" i="1"/>
  <c r="BG248" i="1" s="1"/>
  <c r="AN292" i="1"/>
  <c r="AU292" i="1" s="1"/>
  <c r="AV292" i="1" s="1"/>
  <c r="AN301" i="1"/>
  <c r="BG301" i="1" s="1"/>
  <c r="AN278" i="1"/>
  <c r="AU278" i="1" s="1"/>
  <c r="AV278" i="1" s="1"/>
  <c r="AN211" i="1"/>
  <c r="AN209" i="1"/>
  <c r="AU209" i="1" s="1"/>
  <c r="AN194" i="1"/>
  <c r="AU194" i="1" s="1"/>
  <c r="AV194" i="1" s="1"/>
  <c r="AN178" i="1"/>
  <c r="AU178" i="1" s="1"/>
  <c r="AV178" i="1" s="1"/>
  <c r="AN186" i="1"/>
  <c r="BA186" i="1" s="1"/>
  <c r="AN173" i="1"/>
  <c r="AU173" i="1" s="1"/>
  <c r="AV173" i="1" s="1"/>
  <c r="AN152" i="1"/>
  <c r="AN150" i="1"/>
  <c r="AU150" i="1" s="1"/>
  <c r="AV150" i="1" s="1"/>
  <c r="AN127" i="1"/>
  <c r="AU127" i="1" s="1"/>
  <c r="AV127" i="1" s="1"/>
  <c r="AN187" i="1"/>
  <c r="AU187" i="1" s="1"/>
  <c r="AV187" i="1" s="1"/>
  <c r="AN179" i="1"/>
  <c r="AN38" i="1"/>
  <c r="AU38" i="1" s="1"/>
  <c r="AV38" i="1" s="1"/>
  <c r="AN19" i="1"/>
  <c r="AU19" i="1" s="1"/>
  <c r="AV19" i="1" s="1"/>
  <c r="AN86" i="1"/>
  <c r="AU86" i="1" s="1"/>
  <c r="AV86" i="1" s="1"/>
  <c r="AN66" i="1"/>
  <c r="BG66" i="1" s="1"/>
  <c r="BH66" i="1" s="1"/>
  <c r="AN51" i="1"/>
  <c r="AU51" i="1" s="1"/>
  <c r="AV51" i="1" s="1"/>
  <c r="AN41" i="1"/>
  <c r="AU41" i="1" s="1"/>
  <c r="AV41" i="1" s="1"/>
  <c r="AN29" i="1"/>
  <c r="AU29" i="1" s="1"/>
  <c r="AV29" i="1" s="1"/>
  <c r="AN77" i="1"/>
  <c r="BA77" i="1" s="1"/>
  <c r="AN40" i="1"/>
  <c r="AO40" i="1" s="1"/>
  <c r="AN72" i="1"/>
  <c r="AU72" i="1" s="1"/>
  <c r="AV72" i="1" s="1"/>
  <c r="AN485" i="1"/>
  <c r="AU485" i="1" s="1"/>
  <c r="AN470" i="1"/>
  <c r="AU470" i="1" s="1"/>
  <c r="AN414" i="1"/>
  <c r="BG414" i="1" s="1"/>
  <c r="AN466" i="1"/>
  <c r="AN318" i="1"/>
  <c r="AU318" i="1" s="1"/>
  <c r="AN277" i="1"/>
  <c r="AU277" i="1" s="1"/>
  <c r="AN162" i="1"/>
  <c r="AU162" i="1" s="1"/>
  <c r="AN438" i="1"/>
  <c r="AU438" i="1" s="1"/>
  <c r="AN409" i="1"/>
  <c r="AU409" i="1" s="1"/>
  <c r="AN371" i="1"/>
  <c r="AO371" i="1" s="1"/>
  <c r="AN230" i="1"/>
  <c r="AU230" i="1" s="1"/>
  <c r="AN198" i="1"/>
  <c r="AN363" i="1"/>
  <c r="AU363" i="1" s="1"/>
  <c r="AN302" i="1"/>
  <c r="AU302" i="1" s="1"/>
  <c r="AN269" i="1"/>
  <c r="AU269" i="1" s="1"/>
  <c r="AN379" i="1"/>
  <c r="AU379" i="1" s="1"/>
  <c r="AV379" i="1" s="1"/>
  <c r="AN229" i="1"/>
  <c r="AU229" i="1" s="1"/>
  <c r="AV229" i="1" s="1"/>
  <c r="AN81" i="1"/>
  <c r="AU81" i="1" s="1"/>
  <c r="AV81" i="1" s="1"/>
  <c r="AN99" i="1"/>
  <c r="AU99" i="1" s="1"/>
  <c r="AV99" i="1" s="1"/>
  <c r="AN21" i="1"/>
  <c r="AN31" i="1"/>
  <c r="AU31" i="1" s="1"/>
  <c r="AV31" i="1" s="1"/>
  <c r="AN17" i="1"/>
  <c r="AU17" i="1" s="1"/>
  <c r="AV17" i="1" s="1"/>
  <c r="AN24" i="1"/>
  <c r="AU24" i="1" s="1"/>
  <c r="AV24" i="1" s="1"/>
  <c r="AN13" i="1"/>
  <c r="AU13" i="1" s="1"/>
  <c r="AV13" i="1" s="1"/>
  <c r="AN464" i="1"/>
  <c r="AU464" i="1" s="1"/>
  <c r="AV464" i="1" s="1"/>
  <c r="AN456" i="1"/>
  <c r="AU456" i="1" s="1"/>
  <c r="AV456" i="1" s="1"/>
  <c r="AN435" i="1"/>
  <c r="AO435" i="1" s="1"/>
  <c r="AN411" i="1"/>
  <c r="AN358" i="1"/>
  <c r="AU358" i="1" s="1"/>
  <c r="AV358" i="1" s="1"/>
  <c r="AN233" i="1"/>
  <c r="AU233" i="1" s="1"/>
  <c r="AV233" i="1" s="1"/>
  <c r="AN295" i="1"/>
  <c r="AU295" i="1" s="1"/>
  <c r="AV295" i="1" s="1"/>
  <c r="AN234" i="1"/>
  <c r="AU234" i="1" s="1"/>
  <c r="AV234" i="1" s="1"/>
  <c r="AN193" i="1"/>
  <c r="AU193" i="1" s="1"/>
  <c r="AV193" i="1" s="1"/>
  <c r="AN247" i="1"/>
  <c r="AU247" i="1" s="1"/>
  <c r="AV247" i="1" s="1"/>
  <c r="AN204" i="1"/>
  <c r="AO204" i="1" s="1"/>
  <c r="AN160" i="1"/>
  <c r="AN103" i="1"/>
  <c r="AU103" i="1" s="1"/>
  <c r="AV103" i="1" s="1"/>
  <c r="AN47" i="1"/>
  <c r="BA47" i="1" s="1"/>
  <c r="AN27" i="1"/>
  <c r="BA27" i="1" s="1"/>
  <c r="AN49" i="1"/>
  <c r="AU49" i="1" s="1"/>
  <c r="AV49" i="1" s="1"/>
  <c r="AN43" i="1"/>
  <c r="AU43" i="1" s="1"/>
  <c r="AV43" i="1" s="1"/>
  <c r="AN477" i="1"/>
  <c r="AU477" i="1" s="1"/>
  <c r="AN446" i="1"/>
  <c r="AU446" i="1" s="1"/>
  <c r="AN326" i="1"/>
  <c r="AN101" i="1"/>
  <c r="AU101" i="1" s="1"/>
  <c r="AN454" i="1"/>
  <c r="BA454" i="1" s="1"/>
  <c r="AN406" i="1"/>
  <c r="AU406" i="1" s="1"/>
  <c r="AN369" i="1"/>
  <c r="AU369" i="1" s="1"/>
  <c r="AN308" i="1"/>
  <c r="AU308" i="1" s="1"/>
  <c r="AN289" i="1"/>
  <c r="AN251" i="1"/>
  <c r="AU251" i="1" s="1"/>
  <c r="AN110" i="1"/>
  <c r="AU110" i="1" s="1"/>
  <c r="AN284" i="1"/>
  <c r="AU284" i="1" s="1"/>
  <c r="AN153" i="1"/>
  <c r="AN343" i="1"/>
  <c r="BA343" i="1" s="1"/>
  <c r="BB343" i="1" s="1"/>
  <c r="AN206" i="1"/>
  <c r="AN56" i="1"/>
  <c r="AU56" i="1" s="1"/>
  <c r="AV56" i="1" s="1"/>
  <c r="AN394" i="1"/>
  <c r="AU394" i="1" s="1"/>
  <c r="AV394" i="1" s="1"/>
  <c r="AN473" i="1"/>
  <c r="AU473" i="1" s="1"/>
  <c r="AV473" i="1" s="1"/>
  <c r="AN432" i="1"/>
  <c r="AU432" i="1" s="1"/>
  <c r="AV432" i="1" s="1"/>
  <c r="AN450" i="1"/>
  <c r="AU450" i="1" s="1"/>
  <c r="AV450" i="1" s="1"/>
  <c r="AN227" i="1"/>
  <c r="AU227" i="1" s="1"/>
  <c r="AV227" i="1" s="1"/>
  <c r="AN203" i="1"/>
  <c r="AU203" i="1" s="1"/>
  <c r="AV203" i="1" s="1"/>
  <c r="AN180" i="1"/>
  <c r="AU180" i="1" s="1"/>
  <c r="AV180" i="1" s="1"/>
  <c r="AN25" i="1"/>
  <c r="AU25" i="1" s="1"/>
  <c r="AV25" i="1" s="1"/>
  <c r="AN93" i="1"/>
  <c r="BA93" i="1" s="1"/>
  <c r="AN42" i="1"/>
  <c r="AU42" i="1" s="1"/>
  <c r="AV42" i="1" s="1"/>
  <c r="AN224" i="1"/>
  <c r="AN434" i="1"/>
  <c r="AU434" i="1" s="1"/>
  <c r="AV434" i="1" s="1"/>
  <c r="AN350" i="1"/>
  <c r="AO350" i="1" s="1"/>
  <c r="AN228" i="1"/>
  <c r="AU228" i="1" s="1"/>
  <c r="AV228" i="1" s="1"/>
  <c r="AN216" i="1"/>
  <c r="BG216" i="1" s="1"/>
  <c r="AN188" i="1"/>
  <c r="AU188" i="1" s="1"/>
  <c r="AV188" i="1" s="1"/>
  <c r="AN123" i="1"/>
  <c r="AU123" i="1" s="1"/>
  <c r="AV123" i="1" s="1"/>
  <c r="AN61" i="1"/>
  <c r="AU61" i="1" s="1"/>
  <c r="AV61" i="1" s="1"/>
  <c r="AN35" i="1"/>
  <c r="AU35" i="1" s="1"/>
  <c r="AV35" i="1" s="1"/>
  <c r="AN108" i="1"/>
  <c r="AU108" i="1" s="1"/>
  <c r="AV108" i="1" s="1"/>
  <c r="AN76" i="1"/>
  <c r="AU76" i="1" s="1"/>
  <c r="AV76" i="1" s="1"/>
  <c r="AN249" i="1"/>
  <c r="AU249" i="1" s="1"/>
  <c r="AV249" i="1" s="1"/>
  <c r="AN55" i="1"/>
  <c r="AU55" i="1" s="1"/>
  <c r="AV55" i="1" s="1"/>
  <c r="AN416" i="1"/>
  <c r="AU416" i="1" s="1"/>
  <c r="AV416" i="1" s="1"/>
  <c r="AN426" i="1"/>
  <c r="AU426" i="1" s="1"/>
  <c r="AV426" i="1" s="1"/>
  <c r="AN266" i="1"/>
  <c r="AU266" i="1" s="1"/>
  <c r="AV266" i="1" s="1"/>
  <c r="AN201" i="1"/>
  <c r="AU201" i="1" s="1"/>
  <c r="AV201" i="1" s="1"/>
  <c r="AN196" i="1"/>
  <c r="AU196" i="1" s="1"/>
  <c r="AV196" i="1" s="1"/>
  <c r="AN138" i="1"/>
  <c r="AU138" i="1" s="1"/>
  <c r="AV138" i="1" s="1"/>
  <c r="AN58" i="1"/>
  <c r="AU58" i="1" s="1"/>
  <c r="AV58" i="1" s="1"/>
  <c r="AN105" i="1"/>
  <c r="AO105" i="1" s="1"/>
  <c r="AN92" i="1"/>
  <c r="AU92" i="1" s="1"/>
  <c r="AV92" i="1" s="1"/>
  <c r="AN497" i="1"/>
  <c r="AU497" i="1" s="1"/>
  <c r="AV497" i="1" s="1"/>
  <c r="AN458" i="1"/>
  <c r="AU458" i="1" s="1"/>
  <c r="AV458" i="1" s="1"/>
  <c r="AN403" i="1"/>
  <c r="AU403" i="1" s="1"/>
  <c r="AN246" i="1"/>
  <c r="AU246" i="1" s="1"/>
  <c r="AV246" i="1" s="1"/>
  <c r="AN200" i="1"/>
  <c r="AU200" i="1" s="1"/>
  <c r="AV200" i="1" s="1"/>
  <c r="AN212" i="1"/>
  <c r="AU212" i="1" s="1"/>
  <c r="AV212" i="1" s="1"/>
  <c r="AN197" i="1"/>
  <c r="AU197" i="1" s="1"/>
  <c r="AV197" i="1" s="1"/>
  <c r="AN126" i="1"/>
  <c r="AU126" i="1" s="1"/>
  <c r="AV126" i="1" s="1"/>
  <c r="AN136" i="1"/>
  <c r="AO136" i="1" s="1"/>
  <c r="AN65" i="1"/>
  <c r="AU65" i="1" s="1"/>
  <c r="AV65" i="1" s="1"/>
  <c r="AN14" i="1"/>
  <c r="AN15" i="1"/>
  <c r="AU15" i="1" s="1"/>
  <c r="AV15" i="1" s="1"/>
  <c r="AN260" i="1"/>
  <c r="AU260" i="1" s="1"/>
  <c r="AV260" i="1" s="1"/>
  <c r="AN418" i="1"/>
  <c r="AU418" i="1" s="1"/>
  <c r="AV418" i="1" s="1"/>
  <c r="AN281" i="1"/>
  <c r="AU281" i="1" s="1"/>
  <c r="AV281" i="1" s="1"/>
  <c r="AN327" i="1"/>
  <c r="AU327" i="1" s="1"/>
  <c r="AV327" i="1" s="1"/>
  <c r="AN220" i="1"/>
  <c r="AU220" i="1" s="1"/>
  <c r="AV220" i="1" s="1"/>
  <c r="AN303" i="1"/>
  <c r="AU303" i="1" s="1"/>
  <c r="AV303" i="1" s="1"/>
  <c r="AN143" i="1"/>
  <c r="AU143" i="1" s="1"/>
  <c r="AN410" i="1"/>
  <c r="AU410" i="1" s="1"/>
  <c r="AN395" i="1"/>
  <c r="AN375" i="1"/>
  <c r="AU375" i="1" s="1"/>
  <c r="AN145" i="1"/>
  <c r="AU145" i="1" s="1"/>
  <c r="AN449" i="1"/>
  <c r="AU449" i="1" s="1"/>
  <c r="AN275" i="1"/>
  <c r="AN151" i="1"/>
  <c r="AU151" i="1" s="1"/>
  <c r="AN316" i="1"/>
  <c r="AU316" i="1" s="1"/>
  <c r="AN146" i="1"/>
  <c r="AU146" i="1" s="1"/>
  <c r="AN479" i="1"/>
  <c r="BA479" i="1" s="1"/>
  <c r="BB479" i="1" s="1"/>
  <c r="AN392" i="1"/>
  <c r="BG392" i="1" s="1"/>
  <c r="BH392" i="1" s="1"/>
  <c r="AN62" i="1"/>
  <c r="AN452" i="1"/>
  <c r="AO452" i="1" s="1"/>
  <c r="AN498" i="1"/>
  <c r="AU498" i="1" s="1"/>
  <c r="AN385" i="1"/>
  <c r="BA385" i="1" s="1"/>
  <c r="AN131" i="1"/>
  <c r="AU131" i="1" s="1"/>
  <c r="AN232" i="1"/>
  <c r="AU232" i="1" s="1"/>
  <c r="AN309" i="1"/>
  <c r="AU309" i="1" s="1"/>
  <c r="AN261" i="1"/>
  <c r="AO261" i="1" s="1"/>
  <c r="AN431" i="1"/>
  <c r="AO431" i="1" s="1"/>
  <c r="AN109" i="1"/>
  <c r="AU109" i="1" s="1"/>
  <c r="AN471" i="1"/>
  <c r="BA471" i="1" s="1"/>
  <c r="AN113" i="1"/>
  <c r="AN280" i="1"/>
  <c r="AN397" i="1"/>
  <c r="AU397" i="1" s="1"/>
  <c r="AN279" i="1"/>
  <c r="AO279" i="1" s="1"/>
  <c r="AN354" i="1"/>
  <c r="AO354" i="1" s="1"/>
  <c r="AN398" i="1"/>
  <c r="AU398" i="1" s="1"/>
  <c r="AN413" i="1"/>
  <c r="AU413" i="1" s="1"/>
  <c r="AN469" i="1"/>
  <c r="AN484" i="1"/>
  <c r="AU484" i="1" s="1"/>
  <c r="AN158" i="1"/>
  <c r="AU158" i="1" s="1"/>
  <c r="AN156" i="1"/>
  <c r="AU156" i="1" s="1"/>
  <c r="AN423" i="1"/>
  <c r="AN88" i="1"/>
  <c r="BG88" i="1" s="1"/>
  <c r="AN365" i="1"/>
  <c r="AU365" i="1" s="1"/>
  <c r="AN91" i="1"/>
  <c r="AU91" i="1" s="1"/>
  <c r="AN404" i="1"/>
  <c r="BG404" i="1" s="1"/>
  <c r="AN378" i="1"/>
  <c r="AN359" i="1"/>
  <c r="AU359" i="1" s="1"/>
  <c r="AN335" i="1"/>
  <c r="AU335" i="1" s="1"/>
  <c r="AN442" i="1"/>
  <c r="AN98" i="1"/>
  <c r="AU98" i="1" s="1"/>
  <c r="AV98" i="1" s="1"/>
  <c r="AN290" i="1"/>
  <c r="AU290" i="1" s="1"/>
  <c r="AV290" i="1" s="1"/>
  <c r="AN351" i="1"/>
  <c r="AU351" i="1" s="1"/>
  <c r="AV351" i="1" s="1"/>
  <c r="AN476" i="1"/>
  <c r="AN356" i="1"/>
  <c r="AU356" i="1" s="1"/>
  <c r="AN231" i="1"/>
  <c r="AU231" i="1" s="1"/>
  <c r="AN237" i="1"/>
  <c r="AU237" i="1" s="1"/>
  <c r="AN407" i="1"/>
  <c r="AN455" i="1"/>
  <c r="AN499" i="1"/>
  <c r="AN415" i="1"/>
  <c r="AU415" i="1" s="1"/>
  <c r="AN191" i="1"/>
  <c r="BG191" i="1" s="1"/>
  <c r="AN382" i="1"/>
  <c r="AU382" i="1" s="1"/>
  <c r="AN245" i="1"/>
  <c r="AU245" i="1" s="1"/>
  <c r="AN441" i="1"/>
  <c r="AU441" i="1" s="1"/>
  <c r="AN189" i="1"/>
  <c r="AN157" i="1"/>
  <c r="AU157" i="1" s="1"/>
  <c r="AN104" i="1"/>
  <c r="AN376" i="1"/>
  <c r="AU376" i="1" s="1"/>
  <c r="AN461" i="1"/>
  <c r="AU461" i="1" s="1"/>
  <c r="AN492" i="1"/>
  <c r="AO492" i="1" s="1"/>
  <c r="AN373" i="1"/>
  <c r="AN420" i="1"/>
  <c r="AU420" i="1" s="1"/>
  <c r="AN439" i="1"/>
  <c r="AN486" i="1"/>
  <c r="AU486" i="1" s="1"/>
  <c r="AN75" i="1"/>
  <c r="AN380" i="1"/>
  <c r="AU380" i="1" s="1"/>
  <c r="AN78" i="1"/>
  <c r="AU78" i="1" s="1"/>
  <c r="AN214" i="1"/>
  <c r="AN459" i="1"/>
  <c r="BG459" i="1" s="1"/>
  <c r="AN494" i="1"/>
  <c r="AU494" i="1" s="1"/>
  <c r="AN140" i="1"/>
  <c r="AU140" i="1" s="1"/>
  <c r="AN440" i="1"/>
  <c r="BA440" i="1" s="1"/>
  <c r="BB440" i="1" s="1"/>
  <c r="AN129" i="1"/>
  <c r="BG129" i="1" s="1"/>
  <c r="AN297" i="1"/>
  <c r="AU297" i="1" s="1"/>
  <c r="AN325" i="1"/>
  <c r="AN388" i="1"/>
  <c r="BA388" i="1" s="1"/>
  <c r="AN381" i="1"/>
  <c r="AU381" i="1" s="1"/>
  <c r="AN102" i="1"/>
  <c r="AU102" i="1" s="1"/>
  <c r="AN483" i="1"/>
  <c r="AO483" i="1" s="1"/>
  <c r="AN490" i="1"/>
  <c r="AU490" i="1" s="1"/>
  <c r="AN448" i="1"/>
  <c r="AU448" i="1" s="1"/>
  <c r="AN399" i="1"/>
  <c r="AN417" i="1"/>
  <c r="AU417" i="1" s="1"/>
  <c r="AN161" i="1"/>
  <c r="BG161" i="1" s="1"/>
  <c r="BH161" i="1" s="1"/>
  <c r="AN270" i="1"/>
  <c r="AN124" i="1"/>
  <c r="AU124" i="1" s="1"/>
  <c r="AN87" i="1"/>
  <c r="AN213" i="1"/>
  <c r="AU213" i="1" s="1"/>
  <c r="AN389" i="1"/>
  <c r="AU389" i="1" s="1"/>
  <c r="AN121" i="1"/>
  <c r="AU121" i="1" s="1"/>
  <c r="AN482" i="1"/>
  <c r="AN487" i="1"/>
  <c r="AN322" i="1"/>
  <c r="AU322" i="1" s="1"/>
  <c r="AN306" i="1"/>
  <c r="AU306" i="1" s="1"/>
  <c r="AN364" i="1"/>
  <c r="AU364" i="1" s="1"/>
  <c r="AN396" i="1"/>
  <c r="AN159" i="1"/>
  <c r="AO159" i="1" s="1"/>
  <c r="AN362" i="1"/>
  <c r="AU362" i="1" s="1"/>
  <c r="AN111" i="1"/>
  <c r="AU111" i="1" s="1"/>
  <c r="AN119" i="1"/>
  <c r="AN147" i="1"/>
  <c r="AU147" i="1" s="1"/>
  <c r="AN82" i="1"/>
  <c r="AU82" i="1" s="1"/>
  <c r="AN235" i="1"/>
  <c r="AU235" i="1" s="1"/>
  <c r="AN453" i="1"/>
  <c r="BA453" i="1" s="1"/>
  <c r="AN462" i="1"/>
  <c r="AU462" i="1" s="1"/>
  <c r="AN298" i="1"/>
  <c r="AU298" i="1" s="1"/>
  <c r="AN259" i="1"/>
  <c r="AU259" i="1" s="1"/>
  <c r="AN332" i="1"/>
  <c r="BA332" i="1" s="1"/>
  <c r="AN346" i="1"/>
  <c r="AU346" i="1" s="1"/>
  <c r="AN293" i="1"/>
  <c r="AN330" i="1"/>
  <c r="AN181" i="1"/>
  <c r="AO181" i="1" s="1"/>
  <c r="AN242" i="1"/>
  <c r="AU242" i="1" s="1"/>
  <c r="AN463" i="1"/>
  <c r="AU463" i="1" s="1"/>
  <c r="AN370" i="1"/>
  <c r="AN239" i="1"/>
  <c r="BG239" i="1" s="1"/>
  <c r="AN296" i="1"/>
  <c r="AU296" i="1" s="1"/>
  <c r="AN333" i="1"/>
  <c r="AU333" i="1" s="1"/>
  <c r="AN495" i="1"/>
  <c r="AN265" i="1"/>
  <c r="AU265" i="1" s="1"/>
  <c r="AN401" i="1"/>
  <c r="AN465" i="1"/>
  <c r="AU465" i="1" s="1"/>
  <c r="AN12" i="1"/>
  <c r="AU12" i="1" s="1"/>
  <c r="AN221" i="1"/>
  <c r="AU221" i="1" s="1"/>
  <c r="AN148" i="1"/>
  <c r="AN267" i="1"/>
  <c r="AU267" i="1" s="1"/>
  <c r="AN89" i="1"/>
  <c r="AU89" i="1" s="1"/>
  <c r="AN377" i="1"/>
  <c r="AU377" i="1" s="1"/>
  <c r="AN405" i="1"/>
  <c r="AU405" i="1" s="1"/>
  <c r="AN315" i="1"/>
  <c r="AN345" i="1"/>
  <c r="AU345" i="1" s="1"/>
  <c r="AN139" i="1"/>
  <c r="AU139" i="1" s="1"/>
  <c r="AN384" i="1"/>
  <c r="AU384" i="1" s="1"/>
  <c r="AN412" i="1"/>
  <c r="AU412" i="1" s="1"/>
  <c r="AN67" i="1"/>
  <c r="AU67" i="1" s="1"/>
  <c r="AN361" i="1"/>
  <c r="AO361" i="1" s="1"/>
  <c r="AN125" i="1"/>
  <c r="BG125" i="1" s="1"/>
  <c r="AN340" i="1"/>
  <c r="BG340" i="1" s="1"/>
  <c r="AN429" i="1"/>
  <c r="AU429" i="1" s="1"/>
  <c r="AN207" i="1"/>
  <c r="AU207" i="1" s="1"/>
  <c r="AN83" i="1"/>
  <c r="AU83" i="1" s="1"/>
  <c r="AN436" i="1"/>
  <c r="AO436" i="1" s="1"/>
  <c r="AN472" i="1"/>
  <c r="AN314" i="1"/>
  <c r="AU314" i="1" s="1"/>
  <c r="AN263" i="1"/>
  <c r="AU263" i="1" s="1"/>
  <c r="AN11" i="1"/>
  <c r="AU11" i="1" s="1"/>
  <c r="AN329" i="1"/>
  <c r="AU329" i="1" s="1"/>
  <c r="AN317" i="1"/>
  <c r="AN313" i="1"/>
  <c r="AU313" i="1" s="1"/>
  <c r="AN491" i="1"/>
  <c r="AU491" i="1" s="1"/>
  <c r="AN460" i="1"/>
  <c r="AN287" i="1"/>
  <c r="AN393" i="1"/>
  <c r="AU393" i="1" s="1"/>
  <c r="AN324" i="1"/>
  <c r="AU324" i="1" s="1"/>
  <c r="AN331" i="1"/>
  <c r="AU331" i="1" s="1"/>
  <c r="AN493" i="1"/>
  <c r="AU493" i="1" s="1"/>
  <c r="AN391" i="1"/>
  <c r="BG391" i="1" s="1"/>
  <c r="AN478" i="1"/>
  <c r="AU478" i="1" s="1"/>
  <c r="AN489" i="1"/>
  <c r="AN70" i="1"/>
  <c r="AU70" i="1" s="1"/>
  <c r="AN374" i="1"/>
  <c r="BA374" i="1" s="1"/>
  <c r="AN496" i="1"/>
  <c r="AO496" i="1" s="1"/>
  <c r="AN488" i="1"/>
  <c r="AU488" i="1" s="1"/>
  <c r="AN10" i="1"/>
  <c r="BG10" i="1" s="1"/>
  <c r="AN274" i="1"/>
  <c r="AN128" i="1"/>
  <c r="AU128" i="1" s="1"/>
  <c r="AN285" i="1"/>
  <c r="BG285" i="1" s="1"/>
  <c r="AN60" i="1"/>
  <c r="BG60" i="1" s="1"/>
  <c r="AN215" i="1"/>
  <c r="BA215" i="1" s="1"/>
  <c r="AN339" i="1"/>
  <c r="AU339" i="1" s="1"/>
  <c r="AN338" i="1"/>
  <c r="AN177" i="1"/>
  <c r="AN475" i="1"/>
  <c r="AN253" i="1"/>
  <c r="AU253" i="1" s="1"/>
  <c r="AN357" i="1"/>
  <c r="AU357" i="1" s="1"/>
  <c r="AN305" i="1"/>
  <c r="AU305" i="1" s="1"/>
  <c r="AN421" i="1"/>
  <c r="AU421" i="1" s="1"/>
  <c r="AN372" i="1"/>
  <c r="AU372" i="1" s="1"/>
  <c r="AN353" i="1"/>
  <c r="BG353" i="1" s="1"/>
  <c r="BH353" i="1" s="1"/>
  <c r="AN337" i="1"/>
  <c r="AU337" i="1" s="1"/>
  <c r="AN291" i="1"/>
  <c r="AU291" i="1" s="1"/>
  <c r="AN154" i="1"/>
  <c r="AU154" i="1" s="1"/>
  <c r="AN100" i="1"/>
  <c r="AN348" i="1"/>
  <c r="AU348" i="1" s="1"/>
  <c r="AN444" i="1"/>
  <c r="AO444" i="1" s="1"/>
  <c r="AN457" i="1"/>
  <c r="AU457" i="1" s="1"/>
  <c r="AN116" i="1"/>
  <c r="AU116" i="1" s="1"/>
  <c r="AN133" i="1"/>
  <c r="AU133" i="1" s="1"/>
  <c r="AN383" i="1"/>
  <c r="AN321" i="1"/>
  <c r="AO321" i="1" s="1"/>
  <c r="AN236" i="1"/>
  <c r="AU236" i="1" s="1"/>
  <c r="AV467" i="1"/>
  <c r="BF99" i="1"/>
  <c r="BF30" i="1"/>
  <c r="BF464" i="1"/>
  <c r="AZ201" i="1"/>
  <c r="AZ255" i="1"/>
  <c r="BF186" i="1"/>
  <c r="AV68" i="1"/>
  <c r="AZ212" i="1"/>
  <c r="BF108" i="1"/>
  <c r="AZ55" i="1"/>
  <c r="AZ14" i="1"/>
  <c r="BF386" i="1"/>
  <c r="BF335" i="1"/>
  <c r="BF264" i="1"/>
  <c r="BF192" i="1"/>
  <c r="AZ200" i="1"/>
  <c r="BF200" i="1"/>
  <c r="AZ70" i="1"/>
  <c r="BF131" i="1"/>
  <c r="AZ506" i="1"/>
  <c r="AZ783" i="1"/>
  <c r="BF817" i="1"/>
  <c r="BF878" i="1"/>
  <c r="BF629" i="1"/>
  <c r="AZ800" i="1"/>
  <c r="BF884" i="1"/>
  <c r="BF812" i="1"/>
  <c r="AZ704" i="1"/>
  <c r="BF786" i="1"/>
  <c r="BF518" i="1"/>
  <c r="BF689" i="1"/>
  <c r="AZ654" i="1"/>
  <c r="AZ214" i="1"/>
  <c r="AZ471" i="1"/>
  <c r="AZ472" i="1"/>
  <c r="BF412" i="1"/>
  <c r="AZ313" i="1"/>
  <c r="BF552" i="1"/>
  <c r="AZ739" i="1"/>
  <c r="BF890" i="1"/>
  <c r="AZ543" i="1"/>
  <c r="AZ778" i="1"/>
  <c r="BF623" i="1"/>
  <c r="AZ812" i="1"/>
  <c r="AZ838" i="1"/>
  <c r="AZ742" i="1"/>
  <c r="AZ891" i="1"/>
  <c r="AZ591" i="1"/>
  <c r="AZ675" i="1"/>
  <c r="BF902" i="1"/>
  <c r="BF908" i="1"/>
  <c r="AZ567" i="1"/>
  <c r="AZ579" i="1"/>
  <c r="BF793" i="1"/>
  <c r="AZ699" i="1"/>
  <c r="AZ620" i="1"/>
  <c r="BF762" i="1"/>
  <c r="AZ577" i="1"/>
  <c r="AZ651" i="1"/>
  <c r="BF555" i="1"/>
  <c r="AZ521" i="1"/>
  <c r="BF687" i="1"/>
  <c r="BF853" i="1"/>
  <c r="BF763" i="1"/>
  <c r="BF274" i="1"/>
  <c r="BF133" i="1"/>
  <c r="AZ378" i="1"/>
  <c r="BF794" i="1"/>
  <c r="AZ677" i="1"/>
  <c r="BF810" i="1"/>
  <c r="AZ582" i="1"/>
  <c r="BF546" i="1"/>
  <c r="BF416" i="1"/>
  <c r="BF283" i="1"/>
  <c r="BF175" i="1"/>
  <c r="BF92" i="1"/>
  <c r="AZ473" i="1"/>
  <c r="BF368" i="1"/>
  <c r="AZ368" i="1"/>
  <c r="BF152" i="1"/>
  <c r="BF79" i="1"/>
  <c r="BF273" i="1"/>
  <c r="AZ273" i="1"/>
  <c r="AZ233" i="1"/>
  <c r="BF233" i="1"/>
  <c r="AZ160" i="1"/>
  <c r="BF39" i="1"/>
  <c r="BF227" i="1"/>
  <c r="BF22" i="1"/>
  <c r="BF178" i="1"/>
  <c r="AZ66" i="1"/>
  <c r="BF259" i="1"/>
  <c r="AZ131" i="1"/>
  <c r="BF535" i="1"/>
  <c r="BF653" i="1"/>
  <c r="AZ673" i="1"/>
  <c r="BF634" i="1"/>
  <c r="BF714" i="1"/>
  <c r="BF569" i="1"/>
  <c r="AZ541" i="1"/>
  <c r="BF444" i="1"/>
  <c r="BF293" i="1"/>
  <c r="AZ78" i="1"/>
  <c r="AZ124" i="1"/>
  <c r="BF898" i="1"/>
  <c r="BF602" i="1"/>
  <c r="AZ709" i="1"/>
  <c r="AZ536" i="1"/>
  <c r="AZ815" i="1"/>
  <c r="AZ698" i="1"/>
  <c r="BF838" i="1"/>
  <c r="AZ710" i="1"/>
  <c r="AZ612" i="1"/>
  <c r="AZ715" i="1"/>
  <c r="BF761" i="1"/>
  <c r="AZ734" i="1"/>
  <c r="AZ732" i="1"/>
  <c r="BF567" i="1"/>
  <c r="BF882" i="1"/>
  <c r="AZ619" i="1"/>
  <c r="AZ911" i="1"/>
  <c r="BF635" i="1"/>
  <c r="BF620" i="1"/>
  <c r="AZ523" i="1"/>
  <c r="BF501" i="1"/>
  <c r="BF509" i="1"/>
  <c r="AZ660" i="1"/>
  <c r="BF642" i="1"/>
  <c r="AZ611" i="1"/>
  <c r="AZ713" i="1"/>
  <c r="AZ818" i="1"/>
  <c r="AZ557" i="1"/>
  <c r="BF775" i="1"/>
  <c r="BF591" i="1"/>
  <c r="BF719" i="1"/>
  <c r="AZ399" i="1"/>
  <c r="BF888" i="1"/>
  <c r="BF832" i="1"/>
  <c r="BF603" i="1"/>
  <c r="AZ883" i="1"/>
  <c r="BF668" i="1"/>
  <c r="AZ756" i="1"/>
  <c r="BF107" i="1"/>
  <c r="AZ271" i="1"/>
  <c r="AZ247" i="1"/>
  <c r="BF247" i="1"/>
  <c r="BF450" i="1"/>
  <c r="BF65" i="1"/>
  <c r="AZ328" i="1"/>
  <c r="AZ205" i="1"/>
  <c r="BF130" i="1"/>
  <c r="BF408" i="1"/>
  <c r="BF209" i="1"/>
  <c r="BF53" i="1"/>
  <c r="BF57" i="1"/>
  <c r="BF44" i="1"/>
  <c r="AZ394" i="1"/>
  <c r="AZ432" i="1"/>
  <c r="BF432" i="1"/>
  <c r="BF319" i="1"/>
  <c r="BF320" i="1"/>
  <c r="BF228" i="1"/>
  <c r="BF138" i="1"/>
  <c r="BF98" i="1"/>
  <c r="AZ48" i="1"/>
  <c r="BF86" i="1"/>
  <c r="AZ312" i="1"/>
  <c r="BF312" i="1"/>
  <c r="BF41" i="1"/>
  <c r="AZ252" i="1"/>
  <c r="BF295" i="1"/>
  <c r="BF260" i="1"/>
  <c r="AZ84" i="1"/>
  <c r="BF49" i="1"/>
  <c r="AZ26" i="1"/>
  <c r="BF272" i="1"/>
  <c r="BF62" i="1"/>
  <c r="BF93" i="1"/>
  <c r="BF773" i="1"/>
  <c r="BF644" i="1"/>
  <c r="BF717" i="1"/>
  <c r="AZ730" i="1"/>
  <c r="AZ661" i="1"/>
  <c r="BF563" i="1"/>
  <c r="BF746" i="1"/>
  <c r="AZ636" i="1"/>
  <c r="AZ145" i="1"/>
  <c r="AZ236" i="1"/>
  <c r="AZ388" i="1"/>
  <c r="BF415" i="1"/>
  <c r="BF78" i="1"/>
  <c r="AZ215" i="1"/>
  <c r="BF615" i="1"/>
  <c r="AZ866" i="1"/>
  <c r="BF722" i="1"/>
  <c r="AZ893" i="1"/>
  <c r="BF725" i="1"/>
  <c r="BF833" i="1"/>
  <c r="BF778" i="1"/>
  <c r="AZ740" i="1"/>
  <c r="BF918" i="1"/>
  <c r="AZ839" i="1"/>
  <c r="AZ702" i="1"/>
  <c r="BF897" i="1"/>
  <c r="AZ908" i="1"/>
  <c r="BF579" i="1"/>
  <c r="AZ519" i="1"/>
  <c r="BF503" i="1"/>
  <c r="AZ910" i="1"/>
  <c r="BF894" i="1"/>
  <c r="AZ924" i="1"/>
  <c r="AZ707" i="1"/>
  <c r="BF823" i="1"/>
  <c r="AZ837" i="1"/>
  <c r="AZ834" i="1"/>
  <c r="AZ609" i="1"/>
  <c r="AZ794" i="1"/>
  <c r="BF685" i="1"/>
  <c r="BF610" i="1"/>
  <c r="AZ764" i="1"/>
  <c r="BF583" i="1"/>
  <c r="BF547" i="1"/>
  <c r="AZ795" i="1"/>
  <c r="BF656" i="1"/>
  <c r="BF756" i="1"/>
  <c r="AZ857" i="1"/>
  <c r="BF451" i="1"/>
  <c r="BF196" i="1"/>
  <c r="AZ196" i="1"/>
  <c r="AZ480" i="1"/>
  <c r="AZ244" i="1"/>
  <c r="AZ225" i="1"/>
  <c r="AZ187" i="1"/>
  <c r="BF19" i="1"/>
  <c r="BF59" i="1"/>
  <c r="AZ282" i="1"/>
  <c r="BF23" i="1"/>
  <c r="AZ163" i="1"/>
  <c r="AZ58" i="1"/>
  <c r="BF24" i="1"/>
  <c r="AZ434" i="1"/>
  <c r="AZ310" i="1"/>
  <c r="BF310" i="1"/>
  <c r="AZ238" i="1"/>
  <c r="BF216" i="1"/>
  <c r="AZ199" i="1"/>
  <c r="AZ126" i="1"/>
  <c r="AZ25" i="1"/>
  <c r="BF35" i="1"/>
  <c r="BF74" i="1"/>
  <c r="AZ37" i="1"/>
  <c r="AZ118" i="1"/>
  <c r="BF118" i="1"/>
  <c r="AZ38" i="1"/>
  <c r="BF40" i="1"/>
  <c r="BF299" i="1"/>
  <c r="BF243" i="1"/>
  <c r="BF220" i="1"/>
  <c r="AZ387" i="1"/>
  <c r="BF419" i="1"/>
  <c r="AT177" i="1"/>
  <c r="BF177" i="1"/>
  <c r="AZ177" i="1"/>
  <c r="AT242" i="1"/>
  <c r="BF242" i="1"/>
  <c r="AZ242" i="1"/>
  <c r="AT60" i="1"/>
  <c r="BF60" i="1"/>
  <c r="AZ60" i="1"/>
  <c r="AT390" i="1"/>
  <c r="BF390" i="1"/>
  <c r="AZ390" i="1"/>
  <c r="AT423" i="1"/>
  <c r="AT309" i="1"/>
  <c r="AT330" i="1"/>
  <c r="AZ330" i="1"/>
  <c r="BF330" i="1"/>
  <c r="AT478" i="1"/>
  <c r="BF478" i="1"/>
  <c r="AZ478" i="1"/>
  <c r="AT262" i="1"/>
  <c r="BF262" i="1"/>
  <c r="AZ262" i="1"/>
  <c r="AT280" i="1"/>
  <c r="BF280" i="1"/>
  <c r="AZ280" i="1"/>
  <c r="AT284" i="1"/>
  <c r="BF284" i="1"/>
  <c r="AZ284" i="1"/>
  <c r="AT361" i="1"/>
  <c r="AT357" i="1"/>
  <c r="AT483" i="1"/>
  <c r="AT399" i="1"/>
  <c r="AT125" i="1"/>
  <c r="BF125" i="1"/>
  <c r="AZ125" i="1"/>
  <c r="AT339" i="1"/>
  <c r="BF339" i="1"/>
  <c r="AZ339" i="1"/>
  <c r="AT397" i="1"/>
  <c r="AZ397" i="1"/>
  <c r="BF397" i="1"/>
  <c r="AT191" i="1"/>
  <c r="BF191" i="1"/>
  <c r="AZ191" i="1"/>
  <c r="AT113" i="1"/>
  <c r="AT407" i="1"/>
  <c r="AT459" i="1"/>
  <c r="AT88" i="1"/>
  <c r="BF88" i="1"/>
  <c r="AZ88" i="1"/>
  <c r="AT381" i="1"/>
  <c r="BF381" i="1"/>
  <c r="AZ381" i="1"/>
  <c r="AT454" i="1"/>
  <c r="AZ454" i="1"/>
  <c r="BF454" i="1"/>
  <c r="AT380" i="1"/>
  <c r="BF380" i="1"/>
  <c r="AZ380" i="1"/>
  <c r="AT128" i="1"/>
  <c r="AZ128" i="1"/>
  <c r="BF128" i="1"/>
  <c r="AT159" i="1"/>
  <c r="AT329" i="1"/>
  <c r="AT287" i="1"/>
  <c r="BF287" i="1"/>
  <c r="AZ287" i="1"/>
  <c r="AT385" i="1"/>
  <c r="BF385" i="1"/>
  <c r="AZ385" i="1"/>
  <c r="AT100" i="1"/>
  <c r="BF100" i="1"/>
  <c r="AZ100" i="1"/>
  <c r="AT376" i="1"/>
  <c r="BF376" i="1"/>
  <c r="AZ376" i="1"/>
  <c r="AT181" i="1"/>
  <c r="BF181" i="1"/>
  <c r="AZ181" i="1"/>
  <c r="AT369" i="1"/>
  <c r="BF369" i="1"/>
  <c r="AZ369" i="1"/>
  <c r="AT285" i="1"/>
  <c r="AZ285" i="1"/>
  <c r="BF285" i="1"/>
  <c r="AT297" i="1"/>
  <c r="AZ297" i="1"/>
  <c r="BF297" i="1"/>
  <c r="AT453" i="1"/>
  <c r="AT449" i="1"/>
  <c r="AZ449" i="1"/>
  <c r="BF449" i="1"/>
  <c r="AT396" i="1"/>
  <c r="AT311" i="1"/>
  <c r="AT448" i="1"/>
  <c r="AT349" i="1"/>
  <c r="BF349" i="1"/>
  <c r="AZ349" i="1"/>
  <c r="AT422" i="1"/>
  <c r="BF422" i="1"/>
  <c r="AZ422" i="1"/>
  <c r="AT430" i="1"/>
  <c r="BF430" i="1"/>
  <c r="AZ430" i="1"/>
  <c r="AT190" i="1"/>
  <c r="AZ190" i="1"/>
  <c r="BF190" i="1"/>
  <c r="AT414" i="1"/>
  <c r="BF414" i="1"/>
  <c r="AZ414" i="1"/>
  <c r="AT279" i="1"/>
  <c r="AZ279" i="1"/>
  <c r="BF279" i="1"/>
  <c r="AT237" i="1"/>
  <c r="AZ237" i="1"/>
  <c r="BF237" i="1"/>
  <c r="AT455" i="1"/>
  <c r="AT114" i="1"/>
  <c r="BF114" i="1"/>
  <c r="AZ114" i="1"/>
  <c r="AT410" i="1"/>
  <c r="BF410" i="1"/>
  <c r="AZ410" i="1"/>
  <c r="AT391" i="1"/>
  <c r="BF391" i="1"/>
  <c r="AZ391" i="1"/>
  <c r="AT121" i="1"/>
  <c r="BF121" i="1"/>
  <c r="AZ121" i="1"/>
  <c r="AT332" i="1"/>
  <c r="BF332" i="1"/>
  <c r="AZ332" i="1"/>
  <c r="AT75" i="1"/>
  <c r="BF75" i="1"/>
  <c r="AZ75" i="1"/>
  <c r="AT239" i="1"/>
  <c r="BF239" i="1"/>
  <c r="AZ239" i="1"/>
  <c r="AT315" i="1"/>
  <c r="BF315" i="1"/>
  <c r="AZ315" i="1"/>
  <c r="AT403" i="1"/>
  <c r="AZ403" i="1"/>
  <c r="BF403" i="1"/>
  <c r="AT374" i="1"/>
  <c r="AZ374" i="1"/>
  <c r="BF374" i="1"/>
  <c r="AT484" i="1"/>
  <c r="AZ484" i="1"/>
  <c r="BF484" i="1"/>
  <c r="AT570" i="1"/>
  <c r="BF570" i="1"/>
  <c r="AT568" i="1"/>
  <c r="AZ568" i="1"/>
  <c r="AT511" i="1"/>
  <c r="AZ511" i="1"/>
  <c r="AT733" i="1"/>
  <c r="AZ733" i="1"/>
  <c r="AT515" i="1"/>
  <c r="AT578" i="1"/>
  <c r="BF578" i="1"/>
  <c r="AT604" i="1"/>
  <c r="AT573" i="1"/>
  <c r="AZ573" i="1"/>
  <c r="AT864" i="1"/>
  <c r="AZ864" i="1"/>
  <c r="BF864" i="1"/>
  <c r="AT777" i="1"/>
  <c r="AZ777" i="1"/>
  <c r="AT664" i="1"/>
  <c r="BF664" i="1"/>
  <c r="AT738" i="1"/>
  <c r="AT840" i="1"/>
  <c r="BF840" i="1"/>
  <c r="AT550" i="1"/>
  <c r="AT643" i="1"/>
  <c r="AT865" i="1"/>
  <c r="AZ865" i="1"/>
  <c r="AT681" i="1"/>
  <c r="AZ681" i="1"/>
  <c r="AT658" i="1"/>
  <c r="BF658" i="1"/>
  <c r="AT847" i="1"/>
  <c r="AT652" i="1"/>
  <c r="BF652" i="1"/>
  <c r="AT742" i="1"/>
  <c r="BF742" i="1"/>
  <c r="AT622" i="1"/>
  <c r="BF622" i="1"/>
  <c r="AT697" i="1"/>
  <c r="AT674" i="1"/>
  <c r="BF674" i="1"/>
  <c r="AT830" i="1"/>
  <c r="AZ830" i="1"/>
  <c r="AT841" i="1"/>
  <c r="AZ841" i="1"/>
  <c r="AT838" i="1"/>
  <c r="AT757" i="1"/>
  <c r="AZ99" i="1"/>
  <c r="BF201" i="1"/>
  <c r="BF194" i="1"/>
  <c r="AZ43" i="1"/>
  <c r="BF255" i="1"/>
  <c r="BF218" i="1"/>
  <c r="AZ497" i="1"/>
  <c r="BF68" i="1"/>
  <c r="AZ443" i="1"/>
  <c r="BF443" i="1"/>
  <c r="BF290" i="1"/>
  <c r="AZ418" i="1"/>
  <c r="AZ276" i="1"/>
  <c r="BF276" i="1"/>
  <c r="BF234" i="1"/>
  <c r="AZ195" i="1"/>
  <c r="AZ47" i="1"/>
  <c r="BF55" i="1"/>
  <c r="BF14" i="1"/>
  <c r="AZ29" i="1"/>
  <c r="BF29" i="1"/>
  <c r="AZ241" i="1"/>
  <c r="AZ358" i="1"/>
  <c r="BF254" i="1"/>
  <c r="BF51" i="1"/>
  <c r="BF64" i="1"/>
  <c r="AZ224" i="1"/>
  <c r="BF224" i="1"/>
  <c r="AZ264" i="1"/>
  <c r="BF105" i="1"/>
  <c r="BF217" i="1"/>
  <c r="AZ192" i="1"/>
  <c r="AZ646" i="1"/>
  <c r="AZ767" i="1"/>
  <c r="BF783" i="1"/>
  <c r="BF522" i="1"/>
  <c r="BF828" i="1"/>
  <c r="BF527" i="1"/>
  <c r="BF907" i="1"/>
  <c r="AZ595" i="1"/>
  <c r="BF849" i="1"/>
  <c r="AZ703" i="1"/>
  <c r="AZ475" i="1"/>
  <c r="BF452" i="1"/>
  <c r="BF448" i="1"/>
  <c r="BF261" i="1"/>
  <c r="AZ357" i="1"/>
  <c r="AZ483" i="1"/>
  <c r="BF87" i="1"/>
  <c r="BF329" i="1"/>
  <c r="AZ580" i="1"/>
  <c r="AZ898" i="1"/>
  <c r="AZ850" i="1"/>
  <c r="AZ602" i="1"/>
  <c r="AZ904" i="1"/>
  <c r="AZ592" i="1"/>
  <c r="BF517" i="1"/>
  <c r="AZ623" i="1"/>
  <c r="BF729" i="1"/>
  <c r="AZ804" i="1"/>
  <c r="BF556" i="1"/>
  <c r="AZ638" i="1"/>
  <c r="BF726" i="1"/>
  <c r="BF732" i="1"/>
  <c r="AZ607" i="1"/>
  <c r="AZ659" i="1"/>
  <c r="BF827" i="1"/>
  <c r="BF782" i="1"/>
  <c r="AZ501" i="1"/>
  <c r="AZ894" i="1"/>
  <c r="AZ642" i="1"/>
  <c r="AZ664" i="1"/>
  <c r="BF560" i="1"/>
  <c r="AZ917" i="1"/>
  <c r="BF771" i="1"/>
  <c r="AZ133" i="1"/>
  <c r="BF502" i="1"/>
  <c r="AZ564" i="1"/>
  <c r="AZ680" i="1"/>
  <c r="BF792" i="1"/>
  <c r="AZ808" i="1"/>
  <c r="BF666" i="1"/>
  <c r="AZ927" i="1"/>
  <c r="BF772" i="1"/>
  <c r="BF294" i="1"/>
  <c r="AZ400" i="1"/>
  <c r="AZ92" i="1"/>
  <c r="AZ149" i="1"/>
  <c r="AZ246" i="1"/>
  <c r="AZ79" i="1"/>
  <c r="AZ56" i="1"/>
  <c r="BF222" i="1"/>
  <c r="AZ481" i="1"/>
  <c r="BF456" i="1"/>
  <c r="AZ278" i="1"/>
  <c r="AZ193" i="1"/>
  <c r="BF160" i="1"/>
  <c r="AZ123" i="1"/>
  <c r="AZ39" i="1"/>
  <c r="AZ52" i="1"/>
  <c r="BF52" i="1"/>
  <c r="AZ71" i="1"/>
  <c r="BF61" i="1"/>
  <c r="AZ72" i="1"/>
  <c r="AZ352" i="1"/>
  <c r="BF352" i="1"/>
  <c r="AZ211" i="1"/>
  <c r="AZ13" i="1"/>
  <c r="BF188" i="1"/>
  <c r="AZ227" i="1"/>
  <c r="AZ22" i="1"/>
  <c r="BF45" i="1"/>
  <c r="AZ379" i="1"/>
  <c r="AZ259" i="1"/>
  <c r="AZ773" i="1"/>
  <c r="BF813" i="1"/>
  <c r="AZ627" i="1"/>
  <c r="AZ600" i="1"/>
  <c r="AZ884" i="1"/>
  <c r="BF802" i="1"/>
  <c r="AZ914" i="1"/>
  <c r="AZ551" i="1"/>
  <c r="AZ631" i="1"/>
  <c r="BF657" i="1"/>
  <c r="AZ618" i="1"/>
  <c r="BF404" i="1"/>
  <c r="AZ431" i="1"/>
  <c r="AZ353" i="1"/>
  <c r="AZ325" i="1"/>
  <c r="AZ161" i="1"/>
  <c r="BF780" i="1"/>
  <c r="AZ759" i="1"/>
  <c r="AZ726" i="1"/>
  <c r="AZ754" i="1"/>
  <c r="BF893" i="1"/>
  <c r="BF694" i="1"/>
  <c r="BF851" i="1"/>
  <c r="AZ621" i="1"/>
  <c r="AZ632" i="1"/>
  <c r="BF809" i="1"/>
  <c r="AZ507" i="1"/>
  <c r="BF713" i="1"/>
  <c r="AZ692" i="1"/>
  <c r="AZ604" i="1"/>
  <c r="AZ508" i="1"/>
  <c r="AZ503" i="1"/>
  <c r="AZ796" i="1"/>
  <c r="AZ533" i="1"/>
  <c r="BF607" i="1"/>
  <c r="BH607" i="1" s="1"/>
  <c r="AZ877" i="1"/>
  <c r="AZ793" i="1"/>
  <c r="AZ616" i="1"/>
  <c r="BF699" i="1"/>
  <c r="BF690" i="1"/>
  <c r="BF924" i="1"/>
  <c r="BF768" i="1"/>
  <c r="BF787" i="1"/>
  <c r="AZ745" i="1"/>
  <c r="BF889" i="1"/>
  <c r="BF663" i="1"/>
  <c r="BF839" i="1"/>
  <c r="BF811" i="1"/>
  <c r="AZ645" i="1"/>
  <c r="BF915" i="1"/>
  <c r="BF825" i="1"/>
  <c r="AZ846" i="1"/>
  <c r="BF670" i="1"/>
  <c r="BF489" i="1"/>
  <c r="BF784" i="1"/>
  <c r="AZ905" i="1"/>
  <c r="BF795" i="1"/>
  <c r="AZ723" i="1"/>
  <c r="BF927" i="1"/>
  <c r="AZ668" i="1"/>
  <c r="AZ546" i="1"/>
  <c r="AZ65" i="1"/>
  <c r="BF328" i="1"/>
  <c r="AZ130" i="1"/>
  <c r="AV209" i="1"/>
  <c r="AZ44" i="1"/>
  <c r="AZ197" i="1"/>
  <c r="BF76" i="1"/>
  <c r="AZ304" i="1"/>
  <c r="AZ458" i="1"/>
  <c r="BF336" i="1"/>
  <c r="AZ272" i="1"/>
  <c r="AZ762" i="1"/>
  <c r="AZ423" i="1"/>
  <c r="BF559" i="1"/>
  <c r="AZ572" i="1"/>
  <c r="BF798" i="1"/>
  <c r="AZ817" i="1"/>
  <c r="AZ691" i="1"/>
  <c r="AZ625" i="1"/>
  <c r="AZ589" i="1"/>
  <c r="BF606" i="1"/>
  <c r="BF504" i="1"/>
  <c r="AZ915" i="1"/>
  <c r="AZ515" i="1"/>
  <c r="BF814" i="1"/>
  <c r="BF511" i="1"/>
  <c r="AZ87" i="1"/>
  <c r="AZ820" i="1"/>
  <c r="BF904" i="1"/>
  <c r="BF536" i="1"/>
  <c r="BF601" i="1"/>
  <c r="BF740" i="1"/>
  <c r="AZ859" i="1"/>
  <c r="BF834" i="1"/>
  <c r="AZ752" i="1"/>
  <c r="AZ256" i="1"/>
  <c r="BF734" i="1"/>
  <c r="AZ576" i="1"/>
  <c r="AZ882" i="1"/>
  <c r="AZ526" i="1"/>
  <c r="AZ827" i="1"/>
  <c r="AZ514" i="1"/>
  <c r="AZ787" i="1"/>
  <c r="BF791" i="1"/>
  <c r="BF891" i="1"/>
  <c r="AZ785" i="1"/>
  <c r="AZ738" i="1"/>
  <c r="AZ819" i="1"/>
  <c r="BF707" i="1"/>
  <c r="AZ274" i="1"/>
  <c r="BF495" i="1"/>
  <c r="BF286" i="1"/>
  <c r="AZ419" i="1"/>
  <c r="AZ784" i="1"/>
  <c r="BF743" i="1"/>
  <c r="BF554" i="1"/>
  <c r="BF520" i="1"/>
  <c r="BF863" i="1"/>
  <c r="AZ826" i="1"/>
  <c r="AZ678" i="1"/>
  <c r="BF585" i="1"/>
  <c r="AZ696" i="1"/>
  <c r="BF32" i="1"/>
  <c r="BF480" i="1"/>
  <c r="BF244" i="1"/>
  <c r="BF187" i="1"/>
  <c r="BF301" i="1"/>
  <c r="AZ301" i="1"/>
  <c r="BF180" i="1"/>
  <c r="BF20" i="1"/>
  <c r="AZ24" i="1"/>
  <c r="AZ204" i="1"/>
  <c r="BF424" i="1"/>
  <c r="BF303" i="1"/>
  <c r="BF238" i="1"/>
  <c r="BF199" i="1"/>
  <c r="AZ73" i="1"/>
  <c r="BF97" i="1"/>
  <c r="BF203" i="1"/>
  <c r="BF37" i="1"/>
  <c r="BF202" i="1"/>
  <c r="AZ42" i="1"/>
  <c r="BF77" i="1"/>
  <c r="BF38" i="1"/>
  <c r="AZ366" i="1"/>
  <c r="BF81" i="1"/>
  <c r="AZ81" i="1"/>
  <c r="AZ17" i="1"/>
  <c r="BF17" i="1"/>
  <c r="AZ50" i="1"/>
  <c r="AZ243" i="1"/>
  <c r="AZ220" i="1"/>
  <c r="AZ435" i="1"/>
  <c r="S92" i="5" a="1"/>
  <c r="S92" i="5" s="1"/>
  <c r="S48" i="5" a="1"/>
  <c r="S48" i="5" s="1"/>
  <c r="S32" i="5" a="1"/>
  <c r="S32" i="5" s="1"/>
  <c r="S28" i="5" a="1"/>
  <c r="S28" i="5" s="1"/>
  <c r="S160" i="5" a="1"/>
  <c r="S160" i="5" s="1"/>
  <c r="S180" i="5" a="1"/>
  <c r="S180" i="5" s="1"/>
  <c r="S65" i="5" a="1"/>
  <c r="S65" i="5" s="1"/>
  <c r="S57" i="5" a="1"/>
  <c r="S57" i="5" s="1"/>
  <c r="S49" i="5" a="1"/>
  <c r="S49" i="5" s="1"/>
  <c r="S25" i="5" a="1"/>
  <c r="S25" i="5" s="1"/>
  <c r="S123" i="5" a="1"/>
  <c r="S123" i="5" s="1"/>
  <c r="S143" i="5" a="1"/>
  <c r="S143" i="5" s="1"/>
  <c r="S147" i="5" a="1"/>
  <c r="S147" i="5" s="1"/>
  <c r="S91" i="5" a="1"/>
  <c r="S91" i="5" s="1"/>
  <c r="S87" i="5" a="1"/>
  <c r="S87" i="5" s="1"/>
  <c r="S40" i="5" a="1"/>
  <c r="S40" i="5" s="1"/>
  <c r="S128" i="5" a="1"/>
  <c r="S128" i="5" s="1"/>
  <c r="S188" i="5" a="1"/>
  <c r="S188" i="5" s="1"/>
  <c r="S77" i="5" a="1"/>
  <c r="S77" i="5" s="1"/>
  <c r="S69" i="5" a="1"/>
  <c r="S69" i="5" s="1"/>
  <c r="S17" i="5" a="1"/>
  <c r="S17" i="5" s="1"/>
  <c r="S151" i="5" a="1"/>
  <c r="S151" i="5" s="1"/>
  <c r="S79" i="5" a="1"/>
  <c r="S79" i="5" s="1"/>
  <c r="S55" i="5" a="1"/>
  <c r="S55" i="5" s="1"/>
  <c r="S76" i="5" a="1"/>
  <c r="S76" i="5" s="1"/>
  <c r="S56" i="5" a="1"/>
  <c r="S56" i="5" s="1"/>
  <c r="S108" i="5" a="1"/>
  <c r="S108" i="5" s="1"/>
  <c r="S116" i="5" a="1"/>
  <c r="S116" i="5" s="1"/>
  <c r="S144" i="5" a="1"/>
  <c r="S144" i="5" s="1"/>
  <c r="S172" i="5" a="1"/>
  <c r="S172" i="5" s="1"/>
  <c r="S97" i="5" a="1"/>
  <c r="S97" i="5" s="1"/>
  <c r="S85" i="5" a="1"/>
  <c r="S85" i="5" s="1"/>
  <c r="S115" i="5" a="1"/>
  <c r="S115" i="5" s="1"/>
  <c r="S127" i="5" a="1"/>
  <c r="S127" i="5" s="1"/>
  <c r="S155" i="5" a="1"/>
  <c r="S155" i="5" s="1"/>
  <c r="S171" i="5" a="1"/>
  <c r="S171" i="5" s="1"/>
  <c r="S179" i="5" a="1"/>
  <c r="S179" i="5" s="1"/>
  <c r="S99" i="5" a="1"/>
  <c r="S99" i="5" s="1"/>
  <c r="S75" i="5" a="1"/>
  <c r="S75" i="5" s="1"/>
  <c r="S67" i="5" a="1"/>
  <c r="S67" i="5" s="1"/>
  <c r="S63" i="5" a="1"/>
  <c r="S63" i="5" s="1"/>
  <c r="S100" i="5" a="1"/>
  <c r="S100" i="5" s="1"/>
  <c r="S84" i="5" a="1"/>
  <c r="S84" i="5" s="1"/>
  <c r="S64" i="5" a="1"/>
  <c r="S64" i="5" s="1"/>
  <c r="S20" i="5" a="1"/>
  <c r="S20" i="5" s="1"/>
  <c r="S152" i="5" a="1"/>
  <c r="S152" i="5" s="1"/>
  <c r="S41" i="5" a="1"/>
  <c r="S41" i="5" s="1"/>
  <c r="S103" i="5" a="1"/>
  <c r="S103" i="5" s="1"/>
  <c r="S135" i="5" a="1"/>
  <c r="S135" i="5" s="1"/>
  <c r="S163" i="5" a="1"/>
  <c r="S163" i="5" s="1"/>
  <c r="S187" i="5" a="1"/>
  <c r="S187" i="5" s="1"/>
  <c r="S95" i="5" a="1"/>
  <c r="S95" i="5" s="1"/>
  <c r="S59" i="5" a="1"/>
  <c r="S59" i="5" s="1"/>
  <c r="S51" i="5" a="1"/>
  <c r="S51" i="5" s="1"/>
  <c r="S117" i="5" a="1"/>
  <c r="S117" i="5" s="1"/>
  <c r="S125" i="5" a="1"/>
  <c r="S125" i="5" s="1"/>
  <c r="S133" i="5" a="1"/>
  <c r="S133" i="5" s="1"/>
  <c r="S149" i="5" a="1"/>
  <c r="S149" i="5" s="1"/>
  <c r="S157" i="5" a="1"/>
  <c r="S157" i="5" s="1"/>
  <c r="S169" i="5" a="1"/>
  <c r="S169" i="5" s="1"/>
  <c r="S181" i="5" a="1"/>
  <c r="S181" i="5" s="1"/>
  <c r="S185" i="5" a="1"/>
  <c r="S185" i="5" s="1"/>
  <c r="S88" i="5" a="1"/>
  <c r="S88" i="5" s="1"/>
  <c r="S68" i="5" a="1"/>
  <c r="S68" i="5" s="1"/>
  <c r="S52" i="5" a="1"/>
  <c r="S52" i="5" s="1"/>
  <c r="S124" i="5" a="1"/>
  <c r="S124" i="5" s="1"/>
  <c r="S164" i="5" a="1"/>
  <c r="S164" i="5" s="1"/>
  <c r="S93" i="5" a="1"/>
  <c r="S93" i="5" s="1"/>
  <c r="S33" i="5" a="1"/>
  <c r="S33" i="5" s="1"/>
  <c r="S21" i="5" a="1"/>
  <c r="S21" i="5" s="1"/>
  <c r="S139" i="5" a="1"/>
  <c r="S139" i="5" s="1"/>
  <c r="S175" i="5" a="1"/>
  <c r="S175" i="5" s="1"/>
  <c r="S66" i="5" a="1"/>
  <c r="S66" i="5" s="1"/>
  <c r="S54" i="5" a="1"/>
  <c r="S54" i="5" s="1"/>
  <c r="S50" i="5" a="1"/>
  <c r="S50" i="5" s="1"/>
  <c r="S30" i="5" a="1"/>
  <c r="S30" i="5" s="1"/>
  <c r="S22" i="5" a="1"/>
  <c r="S22" i="5" s="1"/>
  <c r="S106" i="5" a="1"/>
  <c r="S106" i="5" s="1"/>
  <c r="S114" i="5" a="1"/>
  <c r="S114" i="5" s="1"/>
  <c r="S122" i="5" a="1"/>
  <c r="S122" i="5" s="1"/>
  <c r="S138" i="5" a="1"/>
  <c r="S138" i="5" s="1"/>
  <c r="S83" i="5" a="1"/>
  <c r="S83" i="5" s="1"/>
  <c r="S71" i="5" a="1"/>
  <c r="S71" i="5" s="1"/>
  <c r="S15" i="5" a="1"/>
  <c r="S15" i="5" s="1"/>
  <c r="S101" i="5" a="1"/>
  <c r="S101" i="5" s="1"/>
  <c r="S121" i="5" a="1"/>
  <c r="S121" i="5" s="1"/>
  <c r="S137" i="5" a="1"/>
  <c r="S137" i="5" s="1"/>
  <c r="S153" i="5" a="1"/>
  <c r="S153" i="5" s="1"/>
  <c r="S165" i="5" a="1"/>
  <c r="S165" i="5" s="1"/>
  <c r="S24" i="5" a="1"/>
  <c r="S24" i="5" s="1"/>
  <c r="S104" i="5" a="1"/>
  <c r="S104" i="5" s="1"/>
  <c r="S112" i="5" a="1"/>
  <c r="S112" i="5" s="1"/>
  <c r="S136" i="5" a="1"/>
  <c r="S136" i="5" s="1"/>
  <c r="S148" i="5" a="1"/>
  <c r="S148" i="5" s="1"/>
  <c r="S168" i="5" a="1"/>
  <c r="S168" i="5" s="1"/>
  <c r="S176" i="5" a="1"/>
  <c r="S176" i="5" s="1"/>
  <c r="S81" i="5" a="1"/>
  <c r="S81" i="5" s="1"/>
  <c r="S61" i="5" a="1"/>
  <c r="S61" i="5" s="1"/>
  <c r="S37" i="5" a="1"/>
  <c r="S37" i="5" s="1"/>
  <c r="S29" i="5" a="1"/>
  <c r="S29" i="5" s="1"/>
  <c r="S107" i="5" a="1"/>
  <c r="S107" i="5" s="1"/>
  <c r="S183" i="5" a="1"/>
  <c r="S183" i="5" s="1"/>
  <c r="S98" i="5" a="1"/>
  <c r="S98" i="5" s="1"/>
  <c r="S82" i="5" a="1"/>
  <c r="S82" i="5" s="1"/>
  <c r="S74" i="5" a="1"/>
  <c r="S74" i="5" s="1"/>
  <c r="S18" i="5" a="1"/>
  <c r="S18" i="5" s="1"/>
  <c r="S110" i="5" a="1"/>
  <c r="S110" i="5" s="1"/>
  <c r="S126" i="5" a="1"/>
  <c r="S126" i="5" s="1"/>
  <c r="S47" i="5" a="1"/>
  <c r="S47" i="5" s="1"/>
  <c r="S43" i="5" a="1"/>
  <c r="S43" i="5" s="1"/>
  <c r="S39" i="5" a="1"/>
  <c r="S39" i="5" s="1"/>
  <c r="S35" i="5" a="1"/>
  <c r="S35" i="5" s="1"/>
  <c r="S31" i="5" a="1"/>
  <c r="S31" i="5" s="1"/>
  <c r="S23" i="5" a="1"/>
  <c r="S23" i="5" s="1"/>
  <c r="S19" i="5" a="1"/>
  <c r="S19" i="5" s="1"/>
  <c r="S109" i="5" a="1"/>
  <c r="S109" i="5" s="1"/>
  <c r="S141" i="5" a="1"/>
  <c r="S141" i="5" s="1"/>
  <c r="S161" i="5" a="1"/>
  <c r="S161" i="5" s="1"/>
  <c r="S173" i="5" a="1"/>
  <c r="S173" i="5" s="1"/>
  <c r="S80" i="5" a="1"/>
  <c r="S80" i="5" s="1"/>
  <c r="S72" i="5" a="1"/>
  <c r="S72" i="5" s="1"/>
  <c r="S44" i="5" a="1"/>
  <c r="S44" i="5" s="1"/>
  <c r="S16" i="5" a="1"/>
  <c r="S16" i="5" s="1"/>
  <c r="S120" i="5" a="1"/>
  <c r="S120" i="5" s="1"/>
  <c r="S132" i="5" a="1"/>
  <c r="S132" i="5" s="1"/>
  <c r="S184" i="5" a="1"/>
  <c r="S184" i="5" s="1"/>
  <c r="S73" i="5" a="1"/>
  <c r="S73" i="5" s="1"/>
  <c r="S53" i="5" a="1"/>
  <c r="S53" i="5" s="1"/>
  <c r="S111" i="5" a="1"/>
  <c r="S111" i="5" s="1"/>
  <c r="S159" i="5" a="1"/>
  <c r="S159" i="5" s="1"/>
  <c r="S167" i="5" a="1"/>
  <c r="S167" i="5" s="1"/>
  <c r="S94" i="5" a="1"/>
  <c r="S94" i="5" s="1"/>
  <c r="S62" i="5" a="1"/>
  <c r="S62" i="5" s="1"/>
  <c r="S38" i="5" a="1"/>
  <c r="S38" i="5" s="1"/>
  <c r="S14" i="5" a="1"/>
  <c r="S14" i="5" s="1"/>
  <c r="S130" i="5" a="1"/>
  <c r="S130" i="5" s="1"/>
  <c r="S27" i="5" a="1"/>
  <c r="S27" i="5" s="1"/>
  <c r="S105" i="5" a="1"/>
  <c r="S105" i="5" s="1"/>
  <c r="S113" i="5" a="1"/>
  <c r="S113" i="5" s="1"/>
  <c r="S129" i="5" a="1"/>
  <c r="S129" i="5" s="1"/>
  <c r="S145" i="5" a="1"/>
  <c r="S145" i="5" s="1"/>
  <c r="S177" i="5" a="1"/>
  <c r="S177" i="5" s="1"/>
  <c r="S189" i="5" a="1"/>
  <c r="S189" i="5" s="1"/>
  <c r="S96" i="5" a="1"/>
  <c r="S96" i="5" s="1"/>
  <c r="S60" i="5" a="1"/>
  <c r="S60" i="5" s="1"/>
  <c r="S36" i="5" a="1"/>
  <c r="S36" i="5" s="1"/>
  <c r="S140" i="5" a="1"/>
  <c r="S140" i="5" s="1"/>
  <c r="S156" i="5" a="1"/>
  <c r="S156" i="5" s="1"/>
  <c r="S89" i="5" a="1"/>
  <c r="S89" i="5" s="1"/>
  <c r="S45" i="5" a="1"/>
  <c r="S45" i="5" s="1"/>
  <c r="S119" i="5" a="1"/>
  <c r="S119" i="5" s="1"/>
  <c r="S131" i="5" a="1"/>
  <c r="S131" i="5" s="1"/>
  <c r="S90" i="5" a="1"/>
  <c r="S90" i="5" s="1"/>
  <c r="S86" i="5" a="1"/>
  <c r="S86" i="5" s="1"/>
  <c r="S78" i="5" a="1"/>
  <c r="S78" i="5" s="1"/>
  <c r="S70" i="5" a="1"/>
  <c r="S70" i="5" s="1"/>
  <c r="S58" i="5" a="1"/>
  <c r="S58" i="5" s="1"/>
  <c r="S46" i="5" a="1"/>
  <c r="S46" i="5" s="1"/>
  <c r="S42" i="5" a="1"/>
  <c r="S42" i="5" s="1"/>
  <c r="S34" i="5" a="1"/>
  <c r="S34" i="5" s="1"/>
  <c r="S26" i="5" a="1"/>
  <c r="S26" i="5" s="1"/>
  <c r="S102" i="5" a="1"/>
  <c r="S102" i="5" s="1"/>
  <c r="S158" i="5" a="1"/>
  <c r="S158" i="5" s="1"/>
  <c r="S182" i="5" a="1"/>
  <c r="S182" i="5" s="1"/>
  <c r="S142" i="5" a="1"/>
  <c r="S142" i="5" s="1"/>
  <c r="S146" i="5" a="1"/>
  <c r="S146" i="5" s="1"/>
  <c r="S154" i="5" a="1"/>
  <c r="S154" i="5" s="1"/>
  <c r="S166" i="5" a="1"/>
  <c r="S166" i="5" s="1"/>
  <c r="S170" i="5" a="1"/>
  <c r="S170" i="5" s="1"/>
  <c r="S186" i="5" a="1"/>
  <c r="S186" i="5" s="1"/>
  <c r="S118" i="5" a="1"/>
  <c r="S118" i="5" s="1"/>
  <c r="S134" i="5" a="1"/>
  <c r="S134" i="5" s="1"/>
  <c r="S150" i="5" a="1"/>
  <c r="S150" i="5" s="1"/>
  <c r="S162" i="5" a="1"/>
  <c r="S162" i="5" s="1"/>
  <c r="S174" i="5" a="1"/>
  <c r="S174" i="5" s="1"/>
  <c r="S178" i="5" a="1"/>
  <c r="S178" i="5" s="1"/>
  <c r="S9" i="5" a="1"/>
  <c r="S9" i="5" s="1"/>
  <c r="S12" i="5" a="1"/>
  <c r="S12" i="5" s="1"/>
  <c r="S11" i="5" a="1"/>
  <c r="S11" i="5" s="1"/>
  <c r="S10" i="5" a="1"/>
  <c r="S10" i="5" s="1"/>
  <c r="S13" i="5" a="1"/>
  <c r="S13" i="5" s="1"/>
  <c r="U84" i="5" a="1"/>
  <c r="U84" i="5" s="1"/>
  <c r="U56" i="5" a="1"/>
  <c r="U56" i="5" s="1"/>
  <c r="U20" i="5" a="1"/>
  <c r="U20" i="5" s="1"/>
  <c r="U116" i="5" a="1"/>
  <c r="U116" i="5" s="1"/>
  <c r="U144" i="5" a="1"/>
  <c r="U144" i="5" s="1"/>
  <c r="U152" i="5" a="1"/>
  <c r="U152" i="5" s="1"/>
  <c r="U17" i="5" a="1"/>
  <c r="U17" i="5" s="1"/>
  <c r="U115" i="5" a="1"/>
  <c r="U115" i="5" s="1"/>
  <c r="U123" i="5" a="1"/>
  <c r="U123" i="5" s="1"/>
  <c r="U151" i="5" a="1"/>
  <c r="U151" i="5" s="1"/>
  <c r="U171" i="5" a="1"/>
  <c r="U171" i="5" s="1"/>
  <c r="U179" i="5" a="1"/>
  <c r="U179" i="5" s="1"/>
  <c r="U48" i="5" a="1"/>
  <c r="U48" i="5" s="1"/>
  <c r="U40" i="5" a="1"/>
  <c r="U40" i="5" s="1"/>
  <c r="U172" i="5" a="1"/>
  <c r="U172" i="5" s="1"/>
  <c r="U85" i="5" a="1"/>
  <c r="U85" i="5" s="1"/>
  <c r="U57" i="5" a="1"/>
  <c r="U57" i="5" s="1"/>
  <c r="U49" i="5" a="1"/>
  <c r="U49" i="5" s="1"/>
  <c r="U103" i="5" a="1"/>
  <c r="U103" i="5" s="1"/>
  <c r="U143" i="5" a="1"/>
  <c r="U143" i="5" s="1"/>
  <c r="U147" i="5" a="1"/>
  <c r="U147" i="5" s="1"/>
  <c r="U163" i="5" a="1"/>
  <c r="U163" i="5" s="1"/>
  <c r="U99" i="5" a="1"/>
  <c r="U99" i="5" s="1"/>
  <c r="U95" i="5" a="1"/>
  <c r="U95" i="5" s="1"/>
  <c r="U91" i="5" a="1"/>
  <c r="U91" i="5" s="1"/>
  <c r="U75" i="5" a="1"/>
  <c r="U75" i="5" s="1"/>
  <c r="U67" i="5" a="1"/>
  <c r="U67" i="5" s="1"/>
  <c r="U100" i="5" a="1"/>
  <c r="U100" i="5" s="1"/>
  <c r="U28" i="5" a="1"/>
  <c r="U28" i="5" s="1"/>
  <c r="U160" i="5" a="1"/>
  <c r="U160" i="5" s="1"/>
  <c r="U180" i="5" a="1"/>
  <c r="U180" i="5" s="1"/>
  <c r="U97" i="5" a="1"/>
  <c r="U97" i="5" s="1"/>
  <c r="U77" i="5" a="1"/>
  <c r="U77" i="5" s="1"/>
  <c r="U65" i="5" a="1"/>
  <c r="U65" i="5" s="1"/>
  <c r="U87" i="5" a="1"/>
  <c r="U87" i="5" s="1"/>
  <c r="U71" i="5" a="1"/>
  <c r="U71" i="5" s="1"/>
  <c r="U92" i="5" a="1"/>
  <c r="U92" i="5" s="1"/>
  <c r="U76" i="5" a="1"/>
  <c r="U76" i="5" s="1"/>
  <c r="U64" i="5" a="1"/>
  <c r="U64" i="5" s="1"/>
  <c r="U32" i="5" a="1"/>
  <c r="U32" i="5" s="1"/>
  <c r="U108" i="5" a="1"/>
  <c r="U108" i="5" s="1"/>
  <c r="U128" i="5" a="1"/>
  <c r="U128" i="5" s="1"/>
  <c r="U188" i="5" a="1"/>
  <c r="U188" i="5" s="1"/>
  <c r="U69" i="5" a="1"/>
  <c r="U69" i="5" s="1"/>
  <c r="U41" i="5" a="1"/>
  <c r="U41" i="5" s="1"/>
  <c r="U25" i="5" a="1"/>
  <c r="U25" i="5" s="1"/>
  <c r="U127" i="5" a="1"/>
  <c r="U127" i="5" s="1"/>
  <c r="U135" i="5" a="1"/>
  <c r="U135" i="5" s="1"/>
  <c r="U155" i="5" a="1"/>
  <c r="U155" i="5" s="1"/>
  <c r="U187" i="5" a="1"/>
  <c r="U187" i="5" s="1"/>
  <c r="U83" i="5" a="1"/>
  <c r="U83" i="5" s="1"/>
  <c r="U55" i="5" a="1"/>
  <c r="U55" i="5" s="1"/>
  <c r="U43" i="5" a="1"/>
  <c r="U43" i="5" s="1"/>
  <c r="U27" i="5" a="1"/>
  <c r="U27" i="5" s="1"/>
  <c r="U23" i="5" a="1"/>
  <c r="U23" i="5" s="1"/>
  <c r="U109" i="5" a="1"/>
  <c r="U109" i="5" s="1"/>
  <c r="U129" i="5" a="1"/>
  <c r="U129" i="5" s="1"/>
  <c r="U165" i="5" a="1"/>
  <c r="U165" i="5" s="1"/>
  <c r="U96" i="5" a="1"/>
  <c r="U96" i="5" s="1"/>
  <c r="U72" i="5" a="1"/>
  <c r="U72" i="5" s="1"/>
  <c r="U36" i="5" a="1"/>
  <c r="U36" i="5" s="1"/>
  <c r="U104" i="5" a="1"/>
  <c r="U104" i="5" s="1"/>
  <c r="U132" i="5" a="1"/>
  <c r="U132" i="5" s="1"/>
  <c r="U136" i="5" a="1"/>
  <c r="U136" i="5" s="1"/>
  <c r="U156" i="5" a="1"/>
  <c r="U156" i="5" s="1"/>
  <c r="U176" i="5" a="1"/>
  <c r="U176" i="5" s="1"/>
  <c r="U184" i="5" a="1"/>
  <c r="U184" i="5" s="1"/>
  <c r="U81" i="5" a="1"/>
  <c r="U81" i="5" s="1"/>
  <c r="U61" i="5" a="1"/>
  <c r="U61" i="5" s="1"/>
  <c r="U53" i="5" a="1"/>
  <c r="U53" i="5" s="1"/>
  <c r="U107" i="5" a="1"/>
  <c r="U107" i="5" s="1"/>
  <c r="U131" i="5" a="1"/>
  <c r="U131" i="5" s="1"/>
  <c r="U139" i="5" a="1"/>
  <c r="U139" i="5" s="1"/>
  <c r="U183" i="5" a="1"/>
  <c r="U183" i="5" s="1"/>
  <c r="U86" i="5" a="1"/>
  <c r="U86" i="5" s="1"/>
  <c r="U70" i="5" a="1"/>
  <c r="U70" i="5" s="1"/>
  <c r="U66" i="5" a="1"/>
  <c r="U66" i="5" s="1"/>
  <c r="U38" i="5" a="1"/>
  <c r="U38" i="5" s="1"/>
  <c r="U26" i="5" a="1"/>
  <c r="U26" i="5" s="1"/>
  <c r="U18" i="5" a="1"/>
  <c r="U18" i="5" s="1"/>
  <c r="U110" i="5" a="1"/>
  <c r="U110" i="5" s="1"/>
  <c r="U126" i="5" a="1"/>
  <c r="U126" i="5" s="1"/>
  <c r="U142" i="5" a="1"/>
  <c r="U142" i="5" s="1"/>
  <c r="U79" i="5" a="1"/>
  <c r="U79" i="5" s="1"/>
  <c r="U63" i="5" a="1"/>
  <c r="U63" i="5" s="1"/>
  <c r="U51" i="5" a="1"/>
  <c r="U51" i="5" s="1"/>
  <c r="U47" i="5" a="1"/>
  <c r="U47" i="5" s="1"/>
  <c r="U35" i="5" a="1"/>
  <c r="U35" i="5" s="1"/>
  <c r="U31" i="5" a="1"/>
  <c r="U31" i="5" s="1"/>
  <c r="U19" i="5" a="1"/>
  <c r="U19" i="5" s="1"/>
  <c r="U105" i="5" a="1"/>
  <c r="U105" i="5" s="1"/>
  <c r="U125" i="5" a="1"/>
  <c r="U125" i="5" s="1"/>
  <c r="U141" i="5" a="1"/>
  <c r="U141" i="5" s="1"/>
  <c r="U157" i="5" a="1"/>
  <c r="U157" i="5" s="1"/>
  <c r="U161" i="5" a="1"/>
  <c r="U161" i="5" s="1"/>
  <c r="U169" i="5" a="1"/>
  <c r="U169" i="5" s="1"/>
  <c r="U189" i="5" a="1"/>
  <c r="U189" i="5" s="1"/>
  <c r="U44" i="5" a="1"/>
  <c r="U44" i="5" s="1"/>
  <c r="U16" i="5" a="1"/>
  <c r="U16" i="5" s="1"/>
  <c r="U120" i="5" a="1"/>
  <c r="U120" i="5" s="1"/>
  <c r="U93" i="5" a="1"/>
  <c r="U93" i="5" s="1"/>
  <c r="U73" i="5" a="1"/>
  <c r="U73" i="5" s="1"/>
  <c r="U21" i="5" a="1"/>
  <c r="U21" i="5" s="1"/>
  <c r="U167" i="5" a="1"/>
  <c r="U167" i="5" s="1"/>
  <c r="U82" i="5" a="1"/>
  <c r="U82" i="5" s="1"/>
  <c r="U78" i="5" a="1"/>
  <c r="U78" i="5" s="1"/>
  <c r="U58" i="5" a="1"/>
  <c r="U58" i="5" s="1"/>
  <c r="U54" i="5" a="1"/>
  <c r="U54" i="5" s="1"/>
  <c r="U50" i="5" a="1"/>
  <c r="U50" i="5" s="1"/>
  <c r="U46" i="5" a="1"/>
  <c r="U46" i="5" s="1"/>
  <c r="U42" i="5" a="1"/>
  <c r="U42" i="5" s="1"/>
  <c r="U34" i="5" a="1"/>
  <c r="U34" i="5" s="1"/>
  <c r="U30" i="5" a="1"/>
  <c r="U30" i="5" s="1"/>
  <c r="U14" i="5" a="1"/>
  <c r="U14" i="5" s="1"/>
  <c r="U106" i="5" a="1"/>
  <c r="U106" i="5" s="1"/>
  <c r="U122" i="5" a="1"/>
  <c r="U122" i="5" s="1"/>
  <c r="U59" i="5" a="1"/>
  <c r="U59" i="5" s="1"/>
  <c r="U15" i="5" a="1"/>
  <c r="U15" i="5" s="1"/>
  <c r="U113" i="5" a="1"/>
  <c r="U113" i="5" s="1"/>
  <c r="U145" i="5" a="1"/>
  <c r="U145" i="5" s="1"/>
  <c r="U173" i="5" a="1"/>
  <c r="U173" i="5" s="1"/>
  <c r="U177" i="5" a="1"/>
  <c r="U177" i="5" s="1"/>
  <c r="U181" i="5" a="1"/>
  <c r="U181" i="5" s="1"/>
  <c r="U185" i="5" a="1"/>
  <c r="U185" i="5" s="1"/>
  <c r="U88" i="5" a="1"/>
  <c r="U88" i="5" s="1"/>
  <c r="U80" i="5" a="1"/>
  <c r="U80" i="5" s="1"/>
  <c r="U60" i="5" a="1"/>
  <c r="U60" i="5" s="1"/>
  <c r="U140" i="5" a="1"/>
  <c r="U140" i="5" s="1"/>
  <c r="U168" i="5" a="1"/>
  <c r="U168" i="5" s="1"/>
  <c r="U89" i="5" a="1"/>
  <c r="U89" i="5" s="1"/>
  <c r="U45" i="5" a="1"/>
  <c r="U45" i="5" s="1"/>
  <c r="U111" i="5" a="1"/>
  <c r="U111" i="5" s="1"/>
  <c r="U119" i="5" a="1"/>
  <c r="U119" i="5" s="1"/>
  <c r="U62" i="5" a="1"/>
  <c r="U62" i="5" s="1"/>
  <c r="U114" i="5" a="1"/>
  <c r="U114" i="5" s="1"/>
  <c r="U118" i="5" a="1"/>
  <c r="U118" i="5" s="1"/>
  <c r="U134" i="5" a="1"/>
  <c r="U134" i="5" s="1"/>
  <c r="U138" i="5" a="1"/>
  <c r="U138" i="5" s="1"/>
  <c r="U39" i="5" a="1"/>
  <c r="U39" i="5" s="1"/>
  <c r="U101" i="5" a="1"/>
  <c r="U101" i="5" s="1"/>
  <c r="U117" i="5" a="1"/>
  <c r="U117" i="5" s="1"/>
  <c r="U121" i="5" a="1"/>
  <c r="U121" i="5" s="1"/>
  <c r="U133" i="5" a="1"/>
  <c r="U133" i="5" s="1"/>
  <c r="U137" i="5" a="1"/>
  <c r="U137" i="5" s="1"/>
  <c r="U149" i="5" a="1"/>
  <c r="U149" i="5" s="1"/>
  <c r="U153" i="5" a="1"/>
  <c r="U153" i="5" s="1"/>
  <c r="U68" i="5" a="1"/>
  <c r="U68" i="5" s="1"/>
  <c r="U52" i="5" a="1"/>
  <c r="U52" i="5" s="1"/>
  <c r="U24" i="5" a="1"/>
  <c r="U24" i="5" s="1"/>
  <c r="U112" i="5" a="1"/>
  <c r="U112" i="5" s="1"/>
  <c r="U124" i="5" a="1"/>
  <c r="U124" i="5" s="1"/>
  <c r="U148" i="5" a="1"/>
  <c r="U148" i="5" s="1"/>
  <c r="U164" i="5" a="1"/>
  <c r="U164" i="5" s="1"/>
  <c r="U37" i="5" a="1"/>
  <c r="U37" i="5" s="1"/>
  <c r="U33" i="5" a="1"/>
  <c r="U33" i="5" s="1"/>
  <c r="U29" i="5" a="1"/>
  <c r="U29" i="5" s="1"/>
  <c r="U159" i="5" a="1"/>
  <c r="U159" i="5" s="1"/>
  <c r="U175" i="5" a="1"/>
  <c r="U175" i="5" s="1"/>
  <c r="U98" i="5" a="1"/>
  <c r="U98" i="5" s="1"/>
  <c r="U94" i="5" a="1"/>
  <c r="U94" i="5" s="1"/>
  <c r="U90" i="5" a="1"/>
  <c r="U90" i="5" s="1"/>
  <c r="U74" i="5" a="1"/>
  <c r="U74" i="5" s="1"/>
  <c r="U22" i="5" a="1"/>
  <c r="U22" i="5" s="1"/>
  <c r="U102" i="5" a="1"/>
  <c r="U102" i="5" s="1"/>
  <c r="U130" i="5" a="1"/>
  <c r="U130" i="5" s="1"/>
  <c r="U162" i="5" a="1"/>
  <c r="U162" i="5" s="1"/>
  <c r="U170" i="5" a="1"/>
  <c r="U170" i="5" s="1"/>
  <c r="U178" i="5" a="1"/>
  <c r="U178" i="5" s="1"/>
  <c r="U146" i="5" a="1"/>
  <c r="U146" i="5" s="1"/>
  <c r="U150" i="5" a="1"/>
  <c r="U150" i="5" s="1"/>
  <c r="U154" i="5" a="1"/>
  <c r="U154" i="5" s="1"/>
  <c r="U166" i="5" a="1"/>
  <c r="U166" i="5" s="1"/>
  <c r="U174" i="5" a="1"/>
  <c r="U174" i="5" s="1"/>
  <c r="U182" i="5" a="1"/>
  <c r="U182" i="5" s="1"/>
  <c r="U158" i="5" a="1"/>
  <c r="U158" i="5" s="1"/>
  <c r="U186" i="5" a="1"/>
  <c r="U186" i="5" s="1"/>
  <c r="U11" i="5" a="1"/>
  <c r="U11" i="5" s="1"/>
  <c r="U9" i="5" a="1"/>
  <c r="U9" i="5" s="1"/>
  <c r="U12" i="5" a="1"/>
  <c r="U12" i="5" s="1"/>
  <c r="U13" i="5" a="1"/>
  <c r="U13" i="5" s="1"/>
  <c r="U10" i="5" a="1"/>
  <c r="U10" i="5" s="1"/>
  <c r="T100" i="5" a="1"/>
  <c r="T100" i="5" s="1"/>
  <c r="T92" i="5" a="1"/>
  <c r="T92" i="5" s="1"/>
  <c r="T56" i="5" a="1"/>
  <c r="T56" i="5" s="1"/>
  <c r="T20" i="5" a="1"/>
  <c r="T20" i="5" s="1"/>
  <c r="T160" i="5" a="1"/>
  <c r="T160" i="5" s="1"/>
  <c r="T180" i="5" a="1"/>
  <c r="T180" i="5" s="1"/>
  <c r="T97" i="5" a="1"/>
  <c r="T97" i="5" s="1"/>
  <c r="T69" i="5" a="1"/>
  <c r="T69" i="5" s="1"/>
  <c r="T41" i="5" a="1"/>
  <c r="T41" i="5" s="1"/>
  <c r="T103" i="5" a="1"/>
  <c r="T103" i="5" s="1"/>
  <c r="T151" i="5" a="1"/>
  <c r="T151" i="5" s="1"/>
  <c r="T155" i="5" a="1"/>
  <c r="T155" i="5" s="1"/>
  <c r="T84" i="5" a="1"/>
  <c r="T84" i="5" s="1"/>
  <c r="T76" i="5" a="1"/>
  <c r="T76" i="5" s="1"/>
  <c r="T108" i="5" a="1"/>
  <c r="T108" i="5" s="1"/>
  <c r="T116" i="5" a="1"/>
  <c r="T116" i="5" s="1"/>
  <c r="T144" i="5" a="1"/>
  <c r="T144" i="5" s="1"/>
  <c r="T152" i="5" a="1"/>
  <c r="T152" i="5" s="1"/>
  <c r="T85" i="5" a="1"/>
  <c r="T85" i="5" s="1"/>
  <c r="T115" i="5" a="1"/>
  <c r="T115" i="5" s="1"/>
  <c r="T127" i="5" a="1"/>
  <c r="T127" i="5" s="1"/>
  <c r="T163" i="5" a="1"/>
  <c r="T163" i="5" s="1"/>
  <c r="T171" i="5" a="1"/>
  <c r="T171" i="5" s="1"/>
  <c r="T187" i="5" a="1"/>
  <c r="T187" i="5" s="1"/>
  <c r="T95" i="5" a="1"/>
  <c r="T95" i="5" s="1"/>
  <c r="T63" i="5" a="1"/>
  <c r="T63" i="5" s="1"/>
  <c r="T59" i="5" a="1"/>
  <c r="T59" i="5" s="1"/>
  <c r="T32" i="5" a="1"/>
  <c r="T32" i="5" s="1"/>
  <c r="T128" i="5" a="1"/>
  <c r="T128" i="5" s="1"/>
  <c r="T172" i="5" a="1"/>
  <c r="T172" i="5" s="1"/>
  <c r="T188" i="5" a="1"/>
  <c r="T188" i="5" s="1"/>
  <c r="T77" i="5" a="1"/>
  <c r="T77" i="5" s="1"/>
  <c r="T57" i="5" a="1"/>
  <c r="T57" i="5" s="1"/>
  <c r="T25" i="5" a="1"/>
  <c r="T25" i="5" s="1"/>
  <c r="T123" i="5" a="1"/>
  <c r="T123" i="5" s="1"/>
  <c r="T135" i="5" a="1"/>
  <c r="T135" i="5" s="1"/>
  <c r="T143" i="5" a="1"/>
  <c r="T143" i="5" s="1"/>
  <c r="T147" i="5" a="1"/>
  <c r="T147" i="5" s="1"/>
  <c r="T91" i="5" a="1"/>
  <c r="T91" i="5" s="1"/>
  <c r="T87" i="5" a="1"/>
  <c r="T87" i="5" s="1"/>
  <c r="T83" i="5" a="1"/>
  <c r="T83" i="5" s="1"/>
  <c r="T71" i="5" a="1"/>
  <c r="T71" i="5" s="1"/>
  <c r="T64" i="5" a="1"/>
  <c r="T64" i="5" s="1"/>
  <c r="T48" i="5" a="1"/>
  <c r="T48" i="5" s="1"/>
  <c r="T40" i="5" a="1"/>
  <c r="T40" i="5" s="1"/>
  <c r="T28" i="5" a="1"/>
  <c r="T28" i="5" s="1"/>
  <c r="T65" i="5" a="1"/>
  <c r="T65" i="5" s="1"/>
  <c r="T49" i="5" a="1"/>
  <c r="T49" i="5" s="1"/>
  <c r="T17" i="5" a="1"/>
  <c r="T17" i="5" s="1"/>
  <c r="T179" i="5" a="1"/>
  <c r="T179" i="5" s="1"/>
  <c r="T99" i="5" a="1"/>
  <c r="T99" i="5" s="1"/>
  <c r="T79" i="5" a="1"/>
  <c r="T79" i="5" s="1"/>
  <c r="T75" i="5" a="1"/>
  <c r="T75" i="5" s="1"/>
  <c r="T47" i="5" a="1"/>
  <c r="T47" i="5" s="1"/>
  <c r="T35" i="5" a="1"/>
  <c r="T35" i="5" s="1"/>
  <c r="T31" i="5" a="1"/>
  <c r="T31" i="5" s="1"/>
  <c r="T15" i="5" a="1"/>
  <c r="T15" i="5" s="1"/>
  <c r="T101" i="5" a="1"/>
  <c r="T101" i="5" s="1"/>
  <c r="T125" i="5" a="1"/>
  <c r="T125" i="5" s="1"/>
  <c r="T133" i="5" a="1"/>
  <c r="T133" i="5" s="1"/>
  <c r="T141" i="5" a="1"/>
  <c r="T141" i="5" s="1"/>
  <c r="T157" i="5" a="1"/>
  <c r="T157" i="5" s="1"/>
  <c r="T173" i="5" a="1"/>
  <c r="T173" i="5" s="1"/>
  <c r="T104" i="5" a="1"/>
  <c r="T104" i="5" s="1"/>
  <c r="T120" i="5" a="1"/>
  <c r="T120" i="5" s="1"/>
  <c r="T124" i="5" a="1"/>
  <c r="T124" i="5" s="1"/>
  <c r="T148" i="5" a="1"/>
  <c r="T148" i="5" s="1"/>
  <c r="T73" i="5" a="1"/>
  <c r="T73" i="5" s="1"/>
  <c r="T53" i="5" a="1"/>
  <c r="T53" i="5" s="1"/>
  <c r="T45" i="5" a="1"/>
  <c r="T45" i="5" s="1"/>
  <c r="T111" i="5" a="1"/>
  <c r="T111" i="5" s="1"/>
  <c r="T175" i="5" a="1"/>
  <c r="T175" i="5" s="1"/>
  <c r="T98" i="5" a="1"/>
  <c r="T98" i="5" s="1"/>
  <c r="T90" i="5" a="1"/>
  <c r="T90" i="5" s="1"/>
  <c r="T82" i="5" a="1"/>
  <c r="T82" i="5" s="1"/>
  <c r="T50" i="5" a="1"/>
  <c r="T50" i="5" s="1"/>
  <c r="T106" i="5" a="1"/>
  <c r="T106" i="5" s="1"/>
  <c r="T138" i="5" a="1"/>
  <c r="T138" i="5" s="1"/>
  <c r="T51" i="5" a="1"/>
  <c r="T51" i="5" s="1"/>
  <c r="T43" i="5" a="1"/>
  <c r="T43" i="5" s="1"/>
  <c r="T27" i="5" a="1"/>
  <c r="T27" i="5" s="1"/>
  <c r="T109" i="5" a="1"/>
  <c r="T109" i="5" s="1"/>
  <c r="T113" i="5" a="1"/>
  <c r="T113" i="5" s="1"/>
  <c r="T129" i="5" a="1"/>
  <c r="T129" i="5" s="1"/>
  <c r="T145" i="5" a="1"/>
  <c r="T145" i="5" s="1"/>
  <c r="T149" i="5" a="1"/>
  <c r="T149" i="5" s="1"/>
  <c r="T161" i="5" a="1"/>
  <c r="T161" i="5" s="1"/>
  <c r="T177" i="5" a="1"/>
  <c r="T177" i="5" s="1"/>
  <c r="T72" i="5" a="1"/>
  <c r="T72" i="5" s="1"/>
  <c r="T68" i="5" a="1"/>
  <c r="T68" i="5" s="1"/>
  <c r="T60" i="5" a="1"/>
  <c r="T60" i="5" s="1"/>
  <c r="T24" i="5" a="1"/>
  <c r="T24" i="5" s="1"/>
  <c r="T132" i="5" a="1"/>
  <c r="T132" i="5" s="1"/>
  <c r="T156" i="5" a="1"/>
  <c r="T156" i="5" s="1"/>
  <c r="T164" i="5" a="1"/>
  <c r="T164" i="5" s="1"/>
  <c r="T107" i="5" a="1"/>
  <c r="T107" i="5" s="1"/>
  <c r="T131" i="5" a="1"/>
  <c r="T131" i="5" s="1"/>
  <c r="T94" i="5" a="1"/>
  <c r="T94" i="5" s="1"/>
  <c r="T66" i="5" a="1"/>
  <c r="T66" i="5" s="1"/>
  <c r="T62" i="5" a="1"/>
  <c r="T62" i="5" s="1"/>
  <c r="T34" i="5" a="1"/>
  <c r="T34" i="5" s="1"/>
  <c r="T30" i="5" a="1"/>
  <c r="T30" i="5" s="1"/>
  <c r="T26" i="5" a="1"/>
  <c r="T26" i="5" s="1"/>
  <c r="T67" i="5" a="1"/>
  <c r="T67" i="5" s="1"/>
  <c r="T23" i="5" a="1"/>
  <c r="T23" i="5" s="1"/>
  <c r="T181" i="5" a="1"/>
  <c r="T181" i="5" s="1"/>
  <c r="T189" i="5" a="1"/>
  <c r="T189" i="5" s="1"/>
  <c r="T52" i="5" a="1"/>
  <c r="T52" i="5" s="1"/>
  <c r="T16" i="5" a="1"/>
  <c r="T16" i="5" s="1"/>
  <c r="T112" i="5" a="1"/>
  <c r="T112" i="5" s="1"/>
  <c r="T168" i="5" a="1"/>
  <c r="T168" i="5" s="1"/>
  <c r="T176" i="5" a="1"/>
  <c r="T176" i="5" s="1"/>
  <c r="T184" i="5" a="1"/>
  <c r="T184" i="5" s="1"/>
  <c r="T93" i="5" a="1"/>
  <c r="T93" i="5" s="1"/>
  <c r="T81" i="5" a="1"/>
  <c r="T81" i="5" s="1"/>
  <c r="T61" i="5" a="1"/>
  <c r="T61" i="5" s="1"/>
  <c r="T37" i="5" a="1"/>
  <c r="T37" i="5" s="1"/>
  <c r="T33" i="5" a="1"/>
  <c r="T33" i="5" s="1"/>
  <c r="T21" i="5" a="1"/>
  <c r="T21" i="5" s="1"/>
  <c r="T119" i="5" a="1"/>
  <c r="T119" i="5" s="1"/>
  <c r="T139" i="5" a="1"/>
  <c r="T139" i="5" s="1"/>
  <c r="T159" i="5" a="1"/>
  <c r="T159" i="5" s="1"/>
  <c r="T86" i="5" a="1"/>
  <c r="T86" i="5" s="1"/>
  <c r="T78" i="5" a="1"/>
  <c r="T78" i="5" s="1"/>
  <c r="T74" i="5" a="1"/>
  <c r="T74" i="5" s="1"/>
  <c r="T70" i="5" a="1"/>
  <c r="T70" i="5" s="1"/>
  <c r="T46" i="5" a="1"/>
  <c r="T46" i="5" s="1"/>
  <c r="T42" i="5" a="1"/>
  <c r="T42" i="5" s="1"/>
  <c r="T14" i="5" a="1"/>
  <c r="T14" i="5" s="1"/>
  <c r="T114" i="5" a="1"/>
  <c r="T114" i="5" s="1"/>
  <c r="T118" i="5" a="1"/>
  <c r="T118" i="5" s="1"/>
  <c r="T130" i="5" a="1"/>
  <c r="T130" i="5" s="1"/>
  <c r="T134" i="5" a="1"/>
  <c r="T134" i="5" s="1"/>
  <c r="T55" i="5" a="1"/>
  <c r="T55" i="5" s="1"/>
  <c r="T39" i="5" a="1"/>
  <c r="T39" i="5" s="1"/>
  <c r="T19" i="5" a="1"/>
  <c r="T19" i="5" s="1"/>
  <c r="T105" i="5" a="1"/>
  <c r="T105" i="5" s="1"/>
  <c r="T117" i="5" a="1"/>
  <c r="T117" i="5" s="1"/>
  <c r="T121" i="5" a="1"/>
  <c r="T121" i="5" s="1"/>
  <c r="T137" i="5" a="1"/>
  <c r="T137" i="5" s="1"/>
  <c r="T153" i="5" a="1"/>
  <c r="T153" i="5" s="1"/>
  <c r="T165" i="5" a="1"/>
  <c r="T165" i="5" s="1"/>
  <c r="T169" i="5" a="1"/>
  <c r="T169" i="5" s="1"/>
  <c r="T185" i="5" a="1"/>
  <c r="T185" i="5" s="1"/>
  <c r="T96" i="5" a="1"/>
  <c r="T96" i="5" s="1"/>
  <c r="T88" i="5" a="1"/>
  <c r="T88" i="5" s="1"/>
  <c r="T80" i="5" a="1"/>
  <c r="T80" i="5" s="1"/>
  <c r="T44" i="5" a="1"/>
  <c r="T44" i="5" s="1"/>
  <c r="T36" i="5" a="1"/>
  <c r="T36" i="5" s="1"/>
  <c r="T136" i="5" a="1"/>
  <c r="T136" i="5" s="1"/>
  <c r="T140" i="5" a="1"/>
  <c r="T140" i="5" s="1"/>
  <c r="T89" i="5" a="1"/>
  <c r="T89" i="5" s="1"/>
  <c r="T29" i="5" a="1"/>
  <c r="T29" i="5" s="1"/>
  <c r="T167" i="5" a="1"/>
  <c r="T167" i="5" s="1"/>
  <c r="T183" i="5" a="1"/>
  <c r="T183" i="5" s="1"/>
  <c r="T58" i="5" a="1"/>
  <c r="T58" i="5" s="1"/>
  <c r="T54" i="5" a="1"/>
  <c r="T54" i="5" s="1"/>
  <c r="T38" i="5" a="1"/>
  <c r="T38" i="5" s="1"/>
  <c r="T22" i="5" a="1"/>
  <c r="T22" i="5" s="1"/>
  <c r="T18" i="5" a="1"/>
  <c r="T18" i="5" s="1"/>
  <c r="T102" i="5" a="1"/>
  <c r="T102" i="5" s="1"/>
  <c r="T110" i="5" a="1"/>
  <c r="T110" i="5" s="1"/>
  <c r="T122" i="5" a="1"/>
  <c r="T122" i="5" s="1"/>
  <c r="T154" i="5" a="1"/>
  <c r="T154" i="5" s="1"/>
  <c r="T166" i="5" a="1"/>
  <c r="T166" i="5" s="1"/>
  <c r="T126" i="5" a="1"/>
  <c r="T126" i="5" s="1"/>
  <c r="T142" i="5" a="1"/>
  <c r="T142" i="5" s="1"/>
  <c r="T146" i="5" a="1"/>
  <c r="T146" i="5" s="1"/>
  <c r="T170" i="5" a="1"/>
  <c r="T170" i="5" s="1"/>
  <c r="T174" i="5" a="1"/>
  <c r="T174" i="5" s="1"/>
  <c r="T150" i="5" a="1"/>
  <c r="T150" i="5" s="1"/>
  <c r="T158" i="5" a="1"/>
  <c r="T158" i="5" s="1"/>
  <c r="T178" i="5" a="1"/>
  <c r="T178" i="5" s="1"/>
  <c r="T186" i="5" a="1"/>
  <c r="T186" i="5" s="1"/>
  <c r="T162" i="5" a="1"/>
  <c r="T162" i="5" s="1"/>
  <c r="T182" i="5" a="1"/>
  <c r="T182" i="5" s="1"/>
  <c r="T12" i="5" a="1"/>
  <c r="T12" i="5" s="1"/>
  <c r="T9" i="5" a="1"/>
  <c r="T9" i="5" s="1"/>
  <c r="T10" i="5" a="1"/>
  <c r="T10" i="5" s="1"/>
  <c r="T13" i="5" a="1"/>
  <c r="T13" i="5" s="1"/>
  <c r="T11" i="5" a="1"/>
  <c r="T11" i="5" s="1"/>
  <c r="I5" i="5"/>
  <c r="X4" i="5"/>
  <c r="H5" i="5"/>
  <c r="E5" i="5"/>
  <c r="F5" i="5"/>
  <c r="M4" i="5"/>
  <c r="M5" i="5" s="1"/>
  <c r="L4" i="5"/>
  <c r="L5" i="5" s="1"/>
  <c r="N4" i="5"/>
  <c r="N5" i="5" s="1"/>
  <c r="Z5" i="4"/>
  <c r="Z4" i="4" s="1"/>
  <c r="AB5" i="4"/>
  <c r="AB4" i="4" s="1"/>
  <c r="AA5" i="4"/>
  <c r="AA4" i="4" s="1"/>
  <c r="AH6" i="4"/>
  <c r="AI6" i="4"/>
  <c r="AL28" i="4"/>
  <c r="AL38" i="4"/>
  <c r="AL54" i="4"/>
  <c r="AL12" i="4"/>
  <c r="AL22" i="4"/>
  <c r="AL44" i="4"/>
  <c r="AL60" i="4"/>
  <c r="AL31" i="4"/>
  <c r="AL49" i="4"/>
  <c r="AL61" i="4"/>
  <c r="AL16" i="4"/>
  <c r="AL36" i="4"/>
  <c r="AL59" i="4"/>
  <c r="AL35" i="4"/>
  <c r="AL66" i="4"/>
  <c r="AL78" i="4"/>
  <c r="AL86" i="4"/>
  <c r="AL94" i="4"/>
  <c r="AL56" i="4"/>
  <c r="AL63" i="4"/>
  <c r="AL123" i="4"/>
  <c r="AL139" i="4"/>
  <c r="AL168" i="4"/>
  <c r="AL171" i="4"/>
  <c r="AL128" i="4"/>
  <c r="AL144" i="4"/>
  <c r="AL150" i="4"/>
  <c r="AL162" i="4"/>
  <c r="AL166" i="4"/>
  <c r="AL85" i="4"/>
  <c r="AL112" i="4"/>
  <c r="AL133" i="4"/>
  <c r="AL105" i="4"/>
  <c r="AL73" i="4"/>
  <c r="AL106" i="4"/>
  <c r="AL141" i="4"/>
  <c r="AL153" i="4"/>
  <c r="AL99" i="4"/>
  <c r="AL137" i="4"/>
  <c r="AL155" i="4"/>
  <c r="AL163" i="4"/>
  <c r="AL75" i="4"/>
  <c r="AL138" i="4"/>
  <c r="AL146" i="4"/>
  <c r="AL177" i="4"/>
  <c r="AL91" i="4"/>
  <c r="AL179" i="4"/>
  <c r="AL182" i="4"/>
  <c r="AL186" i="4"/>
  <c r="AL151" i="4"/>
  <c r="AL175" i="4"/>
  <c r="AL13" i="4"/>
  <c r="AL23" i="4"/>
  <c r="AL45" i="4"/>
  <c r="AL29" i="4"/>
  <c r="AL39" i="4"/>
  <c r="AL55" i="4"/>
  <c r="AL71" i="4"/>
  <c r="AL19" i="4"/>
  <c r="AL51" i="4"/>
  <c r="AL72" i="4"/>
  <c r="AL80" i="4"/>
  <c r="AL88" i="4"/>
  <c r="AL96" i="4"/>
  <c r="AL124" i="4"/>
  <c r="AL140" i="4"/>
  <c r="AL37" i="4"/>
  <c r="AL119" i="4"/>
  <c r="AL135" i="4"/>
  <c r="AL169" i="4"/>
  <c r="AL173" i="4"/>
  <c r="AL50" i="4"/>
  <c r="AL93" i="4"/>
  <c r="AL116" i="4"/>
  <c r="AL134" i="4"/>
  <c r="AL79" i="4"/>
  <c r="AL109" i="4"/>
  <c r="AL81" i="4"/>
  <c r="AL110" i="4"/>
  <c r="AL142" i="4"/>
  <c r="AL165" i="4"/>
  <c r="AL103" i="4"/>
  <c r="AL121" i="4"/>
  <c r="AL159" i="4"/>
  <c r="AL185" i="4"/>
  <c r="AL83" i="4"/>
  <c r="AL178" i="4"/>
  <c r="AL11" i="4"/>
  <c r="AL33" i="4"/>
  <c r="AL43" i="4"/>
  <c r="AL52" i="4"/>
  <c r="AL17" i="4"/>
  <c r="AL27" i="4"/>
  <c r="AL46" i="4"/>
  <c r="AL62" i="4"/>
  <c r="AL21" i="4"/>
  <c r="AL41" i="4"/>
  <c r="AL26" i="4"/>
  <c r="AL15" i="4"/>
  <c r="AL70" i="4"/>
  <c r="AL74" i="4"/>
  <c r="AL82" i="4"/>
  <c r="AL90" i="4"/>
  <c r="AL98" i="4"/>
  <c r="AL69" i="4"/>
  <c r="AL131" i="4"/>
  <c r="AL147" i="4"/>
  <c r="AL157" i="4"/>
  <c r="AL120" i="4"/>
  <c r="AL136" i="4"/>
  <c r="AL180" i="4"/>
  <c r="AL183" i="4"/>
  <c r="AL65" i="4"/>
  <c r="AL104" i="4"/>
  <c r="AL117" i="4"/>
  <c r="AL42" i="4"/>
  <c r="AL87" i="4"/>
  <c r="AL113" i="4"/>
  <c r="AL129" i="4"/>
  <c r="AL68" i="4"/>
  <c r="AL89" i="4"/>
  <c r="AL114" i="4"/>
  <c r="AL125" i="4"/>
  <c r="AL158" i="4"/>
  <c r="AL176" i="4"/>
  <c r="AL190" i="4"/>
  <c r="AL25" i="4"/>
  <c r="AL107" i="4"/>
  <c r="AL149" i="4"/>
  <c r="AL115" i="4"/>
  <c r="AL161" i="4"/>
  <c r="AL189" i="4"/>
  <c r="AL111" i="4"/>
  <c r="AL188" i="4"/>
  <c r="AL154" i="4"/>
  <c r="AL174" i="4"/>
  <c r="AL122" i="4"/>
  <c r="AL181" i="4"/>
  <c r="AL40" i="4"/>
  <c r="AL47" i="4"/>
  <c r="AL24" i="4"/>
  <c r="AL34" i="4"/>
  <c r="AL53" i="4"/>
  <c r="AL67" i="4"/>
  <c r="AL58" i="4"/>
  <c r="AL64" i="4"/>
  <c r="AL32" i="4"/>
  <c r="AL76" i="4"/>
  <c r="AL84" i="4"/>
  <c r="AL92" i="4"/>
  <c r="AL100" i="4"/>
  <c r="AL30" i="4"/>
  <c r="AL132" i="4"/>
  <c r="AL148" i="4"/>
  <c r="AL164" i="4"/>
  <c r="AL167" i="4"/>
  <c r="AL20" i="4"/>
  <c r="AL48" i="4"/>
  <c r="AL57" i="4"/>
  <c r="AL127" i="4"/>
  <c r="AL143" i="4"/>
  <c r="AL184" i="4"/>
  <c r="AL187" i="4"/>
  <c r="AL77" i="4"/>
  <c r="AL108" i="4"/>
  <c r="AL118" i="4"/>
  <c r="AL95" i="4"/>
  <c r="AL101" i="4"/>
  <c r="AL130" i="4"/>
  <c r="AL97" i="4"/>
  <c r="AL102" i="4"/>
  <c r="AL126" i="4"/>
  <c r="AL152" i="4"/>
  <c r="AL172" i="4"/>
  <c r="AL160" i="4"/>
  <c r="AL156" i="4"/>
  <c r="AL145" i="4"/>
  <c r="AL170" i="4"/>
  <c r="AO9" i="4"/>
  <c r="AN9" i="4"/>
  <c r="AP9" i="4"/>
  <c r="BC5" i="1"/>
  <c r="AZ9" i="1"/>
  <c r="AY4" i="1"/>
  <c r="BE9" i="1"/>
  <c r="BD4" i="1"/>
  <c r="AU9" i="1"/>
  <c r="AU4" i="1" s="1"/>
  <c r="AT4" i="1"/>
  <c r="BB1063" i="1" l="1"/>
  <c r="BH1036" i="1"/>
  <c r="BH1109" i="1"/>
  <c r="BH1144" i="1"/>
  <c r="BB1157" i="1"/>
  <c r="BH1142" i="1"/>
  <c r="BH1060" i="1"/>
  <c r="BH928" i="1"/>
  <c r="BH980" i="1"/>
  <c r="BH1199" i="1"/>
  <c r="BH1001" i="1"/>
  <c r="BH1160" i="1"/>
  <c r="BH976" i="1"/>
  <c r="BB1223" i="1"/>
  <c r="BB1186" i="1"/>
  <c r="AV1186" i="1"/>
  <c r="BB1090" i="1"/>
  <c r="BB980" i="1"/>
  <c r="AV1104" i="1"/>
  <c r="AV1097" i="1"/>
  <c r="BH18" i="1"/>
  <c r="AV1213" i="1"/>
  <c r="AV990" i="1"/>
  <c r="BB1178" i="1"/>
  <c r="AV986" i="1"/>
  <c r="BH1096" i="1"/>
  <c r="BB1221" i="1"/>
  <c r="BH1233" i="1"/>
  <c r="BH1168" i="1"/>
  <c r="BH974" i="1"/>
  <c r="AO967" i="1"/>
  <c r="BB1016" i="1"/>
  <c r="AV1150" i="1"/>
  <c r="BB766" i="1"/>
  <c r="BG1034" i="1"/>
  <c r="BH1034" i="1" s="1"/>
  <c r="BG1176" i="1"/>
  <c r="BH1176" i="1" s="1"/>
  <c r="BG1088" i="1"/>
  <c r="BH1088" i="1" s="1"/>
  <c r="BB1214" i="1"/>
  <c r="BA1218" i="1"/>
  <c r="BB1218" i="1" s="1"/>
  <c r="AO1166" i="1"/>
  <c r="BG1089" i="1"/>
  <c r="BH1089" i="1" s="1"/>
  <c r="BH88" i="1"/>
  <c r="BA999" i="1"/>
  <c r="BB999" i="1" s="1"/>
  <c r="BA1126" i="1"/>
  <c r="BB1126" i="1" s="1"/>
  <c r="AV1190" i="1"/>
  <c r="BA1005" i="1"/>
  <c r="BB1005" i="1" s="1"/>
  <c r="BH226" i="1"/>
  <c r="BB1002" i="1"/>
  <c r="BH1051" i="1"/>
  <c r="BH1218" i="1"/>
  <c r="BG1107" i="1"/>
  <c r="BH1107" i="1" s="1"/>
  <c r="AO1034" i="1"/>
  <c r="BB970" i="1"/>
  <c r="AV946" i="1"/>
  <c r="BB1205" i="1"/>
  <c r="BB743" i="1"/>
  <c r="BA96" i="1"/>
  <c r="BB96" i="1" s="1"/>
  <c r="BA1146" i="1"/>
  <c r="BB1146" i="1" s="1"/>
  <c r="BG984" i="1"/>
  <c r="BG1077" i="1"/>
  <c r="BH1077" i="1" s="1"/>
  <c r="AO1084" i="1"/>
  <c r="BB983" i="1"/>
  <c r="BH1054" i="1"/>
  <c r="BA1237" i="1"/>
  <c r="BG992" i="1"/>
  <c r="BH992" i="1" s="1"/>
  <c r="BA1109" i="1"/>
  <c r="BB1109" i="1" s="1"/>
  <c r="BB958" i="1"/>
  <c r="BG1081" i="1"/>
  <c r="BH1081" i="1" s="1"/>
  <c r="BA1222" i="1"/>
  <c r="BB1222" i="1" s="1"/>
  <c r="AO953" i="1"/>
  <c r="BH1125" i="1"/>
  <c r="BH1139" i="1"/>
  <c r="BB1117" i="1"/>
  <c r="BA1044" i="1"/>
  <c r="BB1044" i="1" s="1"/>
  <c r="BA1045" i="1"/>
  <c r="BB1045" i="1" s="1"/>
  <c r="BB1052" i="1"/>
  <c r="AO1189" i="1"/>
  <c r="BH1058" i="1"/>
  <c r="BG964" i="1"/>
  <c r="BH964" i="1" s="1"/>
  <c r="BG935" i="1"/>
  <c r="BH935" i="1" s="1"/>
  <c r="BH1212" i="1"/>
  <c r="BB1215" i="1"/>
  <c r="BH1122" i="1"/>
  <c r="BH1045" i="1"/>
  <c r="AO1096" i="1"/>
  <c r="BB961" i="1"/>
  <c r="BH984" i="1"/>
  <c r="BG1118" i="1"/>
  <c r="BH1118" i="1" s="1"/>
  <c r="BB1000" i="1"/>
  <c r="BH1028" i="1"/>
  <c r="BH125" i="1"/>
  <c r="BH587" i="1"/>
  <c r="BG1131" i="1"/>
  <c r="BH1131" i="1" s="1"/>
  <c r="BA117" i="1"/>
  <c r="BB117" i="1" s="1"/>
  <c r="BB1196" i="1"/>
  <c r="AO1029" i="1"/>
  <c r="BB1189" i="1"/>
  <c r="BB875" i="1"/>
  <c r="AO1063" i="1"/>
  <c r="AV1055" i="1"/>
  <c r="AV1156" i="1"/>
  <c r="BB1188" i="1"/>
  <c r="BG94" i="1"/>
  <c r="BH94" i="1" s="1"/>
  <c r="BG1036" i="1"/>
  <c r="AV1131" i="1"/>
  <c r="BG1164" i="1"/>
  <c r="BH1164" i="1" s="1"/>
  <c r="BB1057" i="1"/>
  <c r="BG933" i="1"/>
  <c r="BH933" i="1" s="1"/>
  <c r="BH948" i="1"/>
  <c r="AO1048" i="1"/>
  <c r="BG341" i="1"/>
  <c r="BH341" i="1" s="1"/>
  <c r="BG1128" i="1"/>
  <c r="BH1128" i="1" s="1"/>
  <c r="AO1137" i="1"/>
  <c r="BG1083" i="1"/>
  <c r="BH1083" i="1" s="1"/>
  <c r="AV437" i="1"/>
  <c r="AV1114" i="1"/>
  <c r="AV1043" i="1"/>
  <c r="BB215" i="1"/>
  <c r="BB590" i="1"/>
  <c r="BB647" i="1"/>
  <c r="BB1206" i="1"/>
  <c r="BA928" i="1"/>
  <c r="BB928" i="1" s="1"/>
  <c r="AO1038" i="1"/>
  <c r="BA1216" i="1"/>
  <c r="BB1216" i="1" s="1"/>
  <c r="BA1210" i="1"/>
  <c r="BB1210" i="1" s="1"/>
  <c r="BB1192" i="1"/>
  <c r="BH1175" i="1"/>
  <c r="BH1204" i="1"/>
  <c r="BA1127" i="1"/>
  <c r="BB1127" i="1" s="1"/>
  <c r="AV1224" i="1"/>
  <c r="BB756" i="1"/>
  <c r="AO1145" i="1"/>
  <c r="BG1201" i="1"/>
  <c r="BH1201" i="1" s="1"/>
  <c r="AV957" i="1"/>
  <c r="BA1123" i="1"/>
  <c r="BB1123" i="1" s="1"/>
  <c r="BG997" i="1"/>
  <c r="BH997" i="1" s="1"/>
  <c r="BG1097" i="1"/>
  <c r="BH1097" i="1" s="1"/>
  <c r="BG1109" i="1"/>
  <c r="BG934" i="1"/>
  <c r="BH934" i="1" s="1"/>
  <c r="AO995" i="1"/>
  <c r="BG63" i="1"/>
  <c r="BH63" i="1" s="1"/>
  <c r="AV1094" i="1"/>
  <c r="AV1116" i="1"/>
  <c r="BG955" i="1"/>
  <c r="BH955" i="1" s="1"/>
  <c r="BA976" i="1"/>
  <c r="BB976" i="1" s="1"/>
  <c r="BA1197" i="1"/>
  <c r="BB1197" i="1" s="1"/>
  <c r="BA1234" i="1"/>
  <c r="BB1234" i="1" s="1"/>
  <c r="AO964" i="1"/>
  <c r="BA1094" i="1"/>
  <c r="BB1094" i="1" s="1"/>
  <c r="AV1174" i="1"/>
  <c r="AO1132" i="1"/>
  <c r="AO931" i="1"/>
  <c r="BA1148" i="1"/>
  <c r="BB1148" i="1" s="1"/>
  <c r="AO1042" i="1"/>
  <c r="AV117" i="1"/>
  <c r="BA969" i="1"/>
  <c r="BB969" i="1" s="1"/>
  <c r="AV952" i="1"/>
  <c r="AO1139" i="1"/>
  <c r="BG1120" i="1"/>
  <c r="BH1120" i="1" s="1"/>
  <c r="AO1179" i="1"/>
  <c r="BG1243" i="1"/>
  <c r="BH1243" i="1" s="1"/>
  <c r="BA1151" i="1"/>
  <c r="BB1151" i="1" s="1"/>
  <c r="AO1018" i="1"/>
  <c r="BA468" i="1"/>
  <c r="BB468" i="1" s="1"/>
  <c r="AV1137" i="1"/>
  <c r="AO1186" i="1"/>
  <c r="AO106" i="1"/>
  <c r="AO1148" i="1"/>
  <c r="BA1118" i="1"/>
  <c r="BB1118" i="1" s="1"/>
  <c r="AO117" i="1"/>
  <c r="AO937" i="1"/>
  <c r="BA106" i="1"/>
  <c r="BB106" i="1" s="1"/>
  <c r="AO1102" i="1"/>
  <c r="AO1150" i="1"/>
  <c r="BG1004" i="1"/>
  <c r="BH1004" i="1" s="1"/>
  <c r="BG1225" i="1"/>
  <c r="BH1225" i="1" s="1"/>
  <c r="BA1150" i="1"/>
  <c r="BB1150" i="1" s="1"/>
  <c r="BG1094" i="1"/>
  <c r="BH1094" i="1" s="1"/>
  <c r="BG1018" i="1"/>
  <c r="BH1018" i="1" s="1"/>
  <c r="AO1200" i="1"/>
  <c r="AO1141" i="1"/>
  <c r="AV1211" i="1"/>
  <c r="AV1103" i="1"/>
  <c r="AO952" i="1"/>
  <c r="AV943" i="1"/>
  <c r="BA939" i="1"/>
  <c r="BB939" i="1" s="1"/>
  <c r="BA1033" i="1"/>
  <c r="BB1033" i="1" s="1"/>
  <c r="BA1132" i="1"/>
  <c r="BB1132" i="1" s="1"/>
  <c r="BG1150" i="1"/>
  <c r="BH1150" i="1" s="1"/>
  <c r="BG996" i="1"/>
  <c r="BH996" i="1" s="1"/>
  <c r="AV1118" i="1"/>
  <c r="BA1017" i="1"/>
  <c r="BB1017" i="1" s="1"/>
  <c r="AV964" i="1"/>
  <c r="BG117" i="1"/>
  <c r="BH117" i="1" s="1"/>
  <c r="AO1234" i="1"/>
  <c r="BA931" i="1"/>
  <c r="BB931" i="1" s="1"/>
  <c r="BG1037" i="1"/>
  <c r="BH1037" i="1" s="1"/>
  <c r="BA1225" i="1"/>
  <c r="BB1225" i="1" s="1"/>
  <c r="BA1018" i="1"/>
  <c r="BB1018" i="1" s="1"/>
  <c r="BG1200" i="1"/>
  <c r="BH1200" i="1" s="1"/>
  <c r="BG1163" i="1"/>
  <c r="BH1163" i="1" s="1"/>
  <c r="BG112" i="1"/>
  <c r="BH112" i="1" s="1"/>
  <c r="AV112" i="1"/>
  <c r="BG468" i="1"/>
  <c r="BH468" i="1" s="1"/>
  <c r="AV971" i="1"/>
  <c r="AO1151" i="1"/>
  <c r="BG106" i="1"/>
  <c r="BH106" i="1" s="1"/>
  <c r="BA952" i="1"/>
  <c r="BB952" i="1" s="1"/>
  <c r="BG1151" i="1"/>
  <c r="BH1151" i="1" s="1"/>
  <c r="BG939" i="1"/>
  <c r="BH939" i="1" s="1"/>
  <c r="AO1118" i="1"/>
  <c r="BA1058" i="1"/>
  <c r="BB1058" i="1" s="1"/>
  <c r="BA964" i="1"/>
  <c r="BB964" i="1" s="1"/>
  <c r="BA1230" i="1"/>
  <c r="BB1230" i="1" s="1"/>
  <c r="BA1120" i="1"/>
  <c r="BB1120" i="1" s="1"/>
  <c r="BG708" i="1"/>
  <c r="BH708" i="1" s="1"/>
  <c r="BA1244" i="1"/>
  <c r="BB1244" i="1" s="1"/>
  <c r="AO1225" i="1"/>
  <c r="BA1200" i="1"/>
  <c r="BB1200" i="1" s="1"/>
  <c r="BA112" i="1"/>
  <c r="BB112" i="1" s="1"/>
  <c r="AV468" i="1"/>
  <c r="BG1174" i="1"/>
  <c r="BH1174" i="1" s="1"/>
  <c r="AV135" i="1"/>
  <c r="BG1024" i="1"/>
  <c r="BH1024" i="1" s="1"/>
  <c r="BG1011" i="1"/>
  <c r="BH1011" i="1" s="1"/>
  <c r="AO1214" i="1"/>
  <c r="AO960" i="1"/>
  <c r="BG1069" i="1"/>
  <c r="BH1069" i="1" s="1"/>
  <c r="BA1006" i="1"/>
  <c r="BB1006" i="1" s="1"/>
  <c r="AO1088" i="1"/>
  <c r="BG1130" i="1"/>
  <c r="BH1130" i="1" s="1"/>
  <c r="BA935" i="1"/>
  <c r="BB935" i="1" s="1"/>
  <c r="AO142" i="1"/>
  <c r="BA950" i="1"/>
  <c r="BB950" i="1" s="1"/>
  <c r="BA1034" i="1"/>
  <c r="BB1034" i="1" s="1"/>
  <c r="BA997" i="1"/>
  <c r="BB997" i="1" s="1"/>
  <c r="BA1238" i="1"/>
  <c r="BB1238" i="1" s="1"/>
  <c r="BG1091" i="1"/>
  <c r="BH1091" i="1" s="1"/>
  <c r="BG1084" i="1"/>
  <c r="BH1084" i="1" s="1"/>
  <c r="BA1175" i="1"/>
  <c r="BB1175" i="1" s="1"/>
  <c r="BA1060" i="1"/>
  <c r="BB1060" i="1" s="1"/>
  <c r="AO979" i="1"/>
  <c r="AO112" i="1"/>
  <c r="AO468" i="1"/>
  <c r="AV951" i="1"/>
  <c r="AV1147" i="1"/>
  <c r="AV1026" i="1"/>
  <c r="AO1156" i="1"/>
  <c r="BG987" i="1"/>
  <c r="BH987" i="1" s="1"/>
  <c r="BA1235" i="1"/>
  <c r="BB1235" i="1" s="1"/>
  <c r="BA1080" i="1"/>
  <c r="BB1080" i="1" s="1"/>
  <c r="BA1076" i="1"/>
  <c r="BB1076" i="1" s="1"/>
  <c r="BA1019" i="1"/>
  <c r="BB1019" i="1" s="1"/>
  <c r="BA708" i="1"/>
  <c r="BB708" i="1" s="1"/>
  <c r="AV937" i="1"/>
  <c r="BG1230" i="1"/>
  <c r="BH1230" i="1" s="1"/>
  <c r="AV1209" i="1"/>
  <c r="AO990" i="1"/>
  <c r="AO999" i="1"/>
  <c r="BA960" i="1"/>
  <c r="BB960" i="1" s="1"/>
  <c r="BA1246" i="1"/>
  <c r="BB1246" i="1" s="1"/>
  <c r="BG1101" i="1"/>
  <c r="BH1101" i="1" s="1"/>
  <c r="BG1138" i="1"/>
  <c r="BH1138" i="1" s="1"/>
  <c r="BA1187" i="1"/>
  <c r="BB1187" i="1" s="1"/>
  <c r="BG1187" i="1"/>
  <c r="BH1187" i="1" s="1"/>
  <c r="BG1152" i="1"/>
  <c r="BH1152" i="1" s="1"/>
  <c r="AO1125" i="1"/>
  <c r="BA1073" i="1"/>
  <c r="BB1073" i="1" s="1"/>
  <c r="AO950" i="1"/>
  <c r="BA1212" i="1"/>
  <c r="BB1212" i="1" s="1"/>
  <c r="BA953" i="1"/>
  <c r="BB953" i="1" s="1"/>
  <c r="AO115" i="1"/>
  <c r="BA1169" i="1"/>
  <c r="BB1169" i="1" s="1"/>
  <c r="AO1188" i="1"/>
  <c r="BA1166" i="1"/>
  <c r="BB1166" i="1" s="1"/>
  <c r="AO1193" i="1"/>
  <c r="AV985" i="1"/>
  <c r="AV708" i="1"/>
  <c r="BG135" i="1"/>
  <c r="BH135" i="1" s="1"/>
  <c r="AO969" i="1"/>
  <c r="AV1169" i="1"/>
  <c r="BG1191" i="1"/>
  <c r="BH1191" i="1" s="1"/>
  <c r="BG1135" i="1"/>
  <c r="BH1135" i="1" s="1"/>
  <c r="AO1235" i="1"/>
  <c r="BA1088" i="1"/>
  <c r="BB1088" i="1" s="1"/>
  <c r="AO1051" i="1"/>
  <c r="AO1187" i="1"/>
  <c r="AV1187" i="1"/>
  <c r="AO935" i="1"/>
  <c r="AV935" i="1"/>
  <c r="BG1166" i="1"/>
  <c r="BH1166" i="1" s="1"/>
  <c r="BG46" i="1"/>
  <c r="BH46" i="1" s="1"/>
  <c r="BG960" i="1"/>
  <c r="BH960" i="1" s="1"/>
  <c r="BA1135" i="1"/>
  <c r="BB1135" i="1" s="1"/>
  <c r="AO1073" i="1"/>
  <c r="AO1062" i="1"/>
  <c r="AO1246" i="1"/>
  <c r="BA1209" i="1"/>
  <c r="BB1209" i="1" s="1"/>
  <c r="BG953" i="1"/>
  <c r="BH953" i="1" s="1"/>
  <c r="AV944" i="1"/>
  <c r="AV967" i="1"/>
  <c r="AV1115" i="1"/>
  <c r="AV1191" i="1"/>
  <c r="AO1004" i="1"/>
  <c r="AO1213" i="1"/>
  <c r="AV1092" i="1"/>
  <c r="AO1184" i="1"/>
  <c r="BG1219" i="1"/>
  <c r="BH1219" i="1" s="1"/>
  <c r="BG1170" i="1"/>
  <c r="BH1170" i="1" s="1"/>
  <c r="BG938" i="1"/>
  <c r="BH938" i="1" s="1"/>
  <c r="BA1213" i="1"/>
  <c r="BB1213" i="1" s="1"/>
  <c r="BA1032" i="1"/>
  <c r="BB1032" i="1" s="1"/>
  <c r="BH1242" i="1"/>
  <c r="AU942" i="1"/>
  <c r="AV942" i="1" s="1"/>
  <c r="BG942" i="1"/>
  <c r="BH942" i="1" s="1"/>
  <c r="AU958" i="1"/>
  <c r="AV958" i="1" s="1"/>
  <c r="BG958" i="1"/>
  <c r="BH958" i="1" s="1"/>
  <c r="AU1046" i="1"/>
  <c r="AV1046" i="1" s="1"/>
  <c r="BG1046" i="1"/>
  <c r="BH1046" i="1" s="1"/>
  <c r="AU1158" i="1"/>
  <c r="AV1158" i="1" s="1"/>
  <c r="BA1158" i="1"/>
  <c r="BB1158" i="1" s="1"/>
  <c r="AU1061" i="1"/>
  <c r="AV1061" i="1" s="1"/>
  <c r="AO1061" i="1"/>
  <c r="BA1061" i="1"/>
  <c r="BB1061" i="1" s="1"/>
  <c r="AU1106" i="1"/>
  <c r="AV1106" i="1" s="1"/>
  <c r="AO1106" i="1"/>
  <c r="BA1028" i="1"/>
  <c r="BB1028" i="1" s="1"/>
  <c r="BG941" i="1"/>
  <c r="BH941" i="1" s="1"/>
  <c r="AO1055" i="1"/>
  <c r="BA1063" i="1"/>
  <c r="AO1216" i="1"/>
  <c r="BG986" i="1"/>
  <c r="BH986" i="1" s="1"/>
  <c r="BG1061" i="1"/>
  <c r="BH1061" i="1" s="1"/>
  <c r="BA1131" i="1"/>
  <c r="BB1131" i="1" s="1"/>
  <c r="AO1164" i="1"/>
  <c r="AO988" i="1"/>
  <c r="BA1048" i="1"/>
  <c r="BB1048" i="1" s="1"/>
  <c r="BA1074" i="1"/>
  <c r="BB1074" i="1" s="1"/>
  <c r="BG1026" i="1"/>
  <c r="BH1026" i="1" s="1"/>
  <c r="BG137" i="1"/>
  <c r="BH137" i="1" s="1"/>
  <c r="BG1086" i="1"/>
  <c r="BH1086" i="1" s="1"/>
  <c r="AV1239" i="1"/>
  <c r="AV959" i="1"/>
  <c r="AV697" i="1"/>
  <c r="AO1211" i="1"/>
  <c r="BA1245" i="1"/>
  <c r="BB1245" i="1" s="1"/>
  <c r="BG16" i="1"/>
  <c r="BH16" i="1" s="1"/>
  <c r="BG1106" i="1"/>
  <c r="BH1106" i="1" s="1"/>
  <c r="AO1236" i="1"/>
  <c r="AO1147" i="1"/>
  <c r="BG1215" i="1"/>
  <c r="BH1215" i="1" s="1"/>
  <c r="BG1035" i="1"/>
  <c r="BH1035" i="1" s="1"/>
  <c r="AO1131" i="1"/>
  <c r="AV1164" i="1"/>
  <c r="BG1057" i="1"/>
  <c r="BH1057" i="1" s="1"/>
  <c r="AO958" i="1"/>
  <c r="AO1119" i="1"/>
  <c r="BA977" i="1"/>
  <c r="BB977" i="1" s="1"/>
  <c r="BA1035" i="1"/>
  <c r="BB1035" i="1" s="1"/>
  <c r="BA1026" i="1"/>
  <c r="BB1026" i="1" s="1"/>
  <c r="BG965" i="1"/>
  <c r="BH965" i="1" s="1"/>
  <c r="AO970" i="1"/>
  <c r="BA137" i="1"/>
  <c r="BB137" i="1" s="1"/>
  <c r="AU1177" i="1"/>
  <c r="AV1177" i="1" s="1"/>
  <c r="BG1177" i="1"/>
  <c r="BH1177" i="1" s="1"/>
  <c r="AU1136" i="1"/>
  <c r="AV1136" i="1" s="1"/>
  <c r="BA1136" i="1"/>
  <c r="BB1136" i="1" s="1"/>
  <c r="AU1153" i="1"/>
  <c r="AV1153" i="1" s="1"/>
  <c r="AO1153" i="1"/>
  <c r="AU1140" i="1"/>
  <c r="AV1140" i="1" s="1"/>
  <c r="AO1140" i="1"/>
  <c r="AV1201" i="1"/>
  <c r="BG1203" i="1"/>
  <c r="BH1203" i="1" s="1"/>
  <c r="BG951" i="1"/>
  <c r="BH951" i="1" s="1"/>
  <c r="BG176" i="1"/>
  <c r="BH176" i="1" s="1"/>
  <c r="BA1137" i="1"/>
  <c r="BB1137" i="1" s="1"/>
  <c r="AU341" i="1"/>
  <c r="AV341" i="1" s="1"/>
  <c r="BA341" i="1"/>
  <c r="BB341" i="1" s="1"/>
  <c r="AU1242" i="1"/>
  <c r="AV1242" i="1" s="1"/>
  <c r="BA1242" i="1"/>
  <c r="BB1242" i="1" s="1"/>
  <c r="AU1028" i="1"/>
  <c r="AV1028" i="1" s="1"/>
  <c r="AO1028" i="1"/>
  <c r="AU1098" i="1"/>
  <c r="AV1098" i="1" s="1"/>
  <c r="BA1098" i="1"/>
  <c r="BB1098" i="1" s="1"/>
  <c r="AU1134" i="1"/>
  <c r="AV1134" i="1" s="1"/>
  <c r="BG1134" i="1"/>
  <c r="BH1134" i="1" s="1"/>
  <c r="AU1144" i="1"/>
  <c r="AV1144" i="1" s="1"/>
  <c r="BA1144" i="1"/>
  <c r="BB1144" i="1" s="1"/>
  <c r="AU1023" i="1"/>
  <c r="AV1023" i="1" s="1"/>
  <c r="BG1023" i="1"/>
  <c r="BH1023" i="1" s="1"/>
  <c r="AU1189" i="1"/>
  <c r="AV1189" i="1" s="1"/>
  <c r="BG1189" i="1"/>
  <c r="BH1189" i="1" s="1"/>
  <c r="AV1203" i="1"/>
  <c r="BA1164" i="1"/>
  <c r="BB1164" i="1" s="1"/>
  <c r="BA933" i="1"/>
  <c r="BB933" i="1" s="1"/>
  <c r="BG1000" i="1"/>
  <c r="BH1000" i="1" s="1"/>
  <c r="AO994" i="1"/>
  <c r="AV1119" i="1"/>
  <c r="BG1038" i="1"/>
  <c r="BH1038" i="1" s="1"/>
  <c r="AO946" i="1"/>
  <c r="AO1228" i="1"/>
  <c r="AO1242" i="1"/>
  <c r="AV838" i="1"/>
  <c r="AO1128" i="1"/>
  <c r="AO1122" i="1"/>
  <c r="BG1210" i="1"/>
  <c r="BH1210" i="1" s="1"/>
  <c r="BG1049" i="1"/>
  <c r="BH1049" i="1" s="1"/>
  <c r="AO1158" i="1"/>
  <c r="BG1211" i="1"/>
  <c r="BH1211" i="1" s="1"/>
  <c r="BG988" i="1"/>
  <c r="BH988" i="1" s="1"/>
  <c r="AO942" i="1"/>
  <c r="AO933" i="1"/>
  <c r="BA1236" i="1"/>
  <c r="BB1236" i="1" s="1"/>
  <c r="AO1046" i="1"/>
  <c r="BA1046" i="1"/>
  <c r="BB1046" i="1" s="1"/>
  <c r="BA1134" i="1"/>
  <c r="BB1134" i="1" s="1"/>
  <c r="BG1005" i="1"/>
  <c r="BH1005" i="1" s="1"/>
  <c r="AV945" i="1"/>
  <c r="BA998" i="1"/>
  <c r="BB998" i="1" s="1"/>
  <c r="BG1048" i="1"/>
  <c r="BH1048" i="1" s="1"/>
  <c r="AO1040" i="1"/>
  <c r="AO959" i="1"/>
  <c r="BA1055" i="1"/>
  <c r="BB1055" i="1" s="1"/>
  <c r="BA1012" i="1"/>
  <c r="BB1012" i="1" s="1"/>
  <c r="BA16" i="1"/>
  <c r="BB16" i="1" s="1"/>
  <c r="AO1023" i="1"/>
  <c r="BG1236" i="1"/>
  <c r="BH1236" i="1" s="1"/>
  <c r="BA1147" i="1"/>
  <c r="BB1147" i="1" s="1"/>
  <c r="AO1026" i="1"/>
  <c r="BG1025" i="1"/>
  <c r="BH1025" i="1" s="1"/>
  <c r="BA1090" i="1"/>
  <c r="BA1023" i="1"/>
  <c r="BB1023" i="1" s="1"/>
  <c r="AU142" i="1"/>
  <c r="AV142" i="1" s="1"/>
  <c r="BG142" i="1"/>
  <c r="BH142" i="1" s="1"/>
  <c r="AU223" i="1"/>
  <c r="BG223" i="1"/>
  <c r="BH223" i="1" s="1"/>
  <c r="AU962" i="1"/>
  <c r="AV962" i="1" s="1"/>
  <c r="AO962" i="1"/>
  <c r="AU954" i="1"/>
  <c r="BA954" i="1"/>
  <c r="BB954" i="1" s="1"/>
  <c r="AU1222" i="1"/>
  <c r="AV1222" i="1" s="1"/>
  <c r="AO1222" i="1"/>
  <c r="AU1212" i="1"/>
  <c r="AV1212" i="1" s="1"/>
  <c r="AO1212" i="1"/>
  <c r="AU1091" i="1"/>
  <c r="AV1091" i="1" s="1"/>
  <c r="BA1091" i="1"/>
  <c r="BB1091" i="1" s="1"/>
  <c r="AU1003" i="1"/>
  <c r="AV1003" i="1" s="1"/>
  <c r="BG1003" i="1"/>
  <c r="BH1003" i="1" s="1"/>
  <c r="AU1130" i="1"/>
  <c r="AV1130" i="1" s="1"/>
  <c r="BA1130" i="1"/>
  <c r="BB1130" i="1" s="1"/>
  <c r="AU1100" i="1"/>
  <c r="AV1100" i="1" s="1"/>
  <c r="AO1100" i="1"/>
  <c r="AU1059" i="1"/>
  <c r="AV1059" i="1" s="1"/>
  <c r="BA1059" i="1"/>
  <c r="BB1059" i="1" s="1"/>
  <c r="AU1160" i="1"/>
  <c r="AV1160" i="1" s="1"/>
  <c r="AO1160" i="1"/>
  <c r="AU1214" i="1"/>
  <c r="AV1214" i="1" s="1"/>
  <c r="BG1214" i="1"/>
  <c r="BH1214" i="1" s="1"/>
  <c r="AU1002" i="1"/>
  <c r="AV1002" i="1" s="1"/>
  <c r="AO1002" i="1"/>
  <c r="AU1089" i="1"/>
  <c r="AV1089" i="1" s="1"/>
  <c r="AO1089" i="1"/>
  <c r="AU1068" i="1"/>
  <c r="AV1068" i="1" s="1"/>
  <c r="BG1068" i="1"/>
  <c r="BH1068" i="1" s="1"/>
  <c r="BA1068" i="1"/>
  <c r="BB1068" i="1" s="1"/>
  <c r="AU1168" i="1"/>
  <c r="AV1168" i="1" s="1"/>
  <c r="AO1168" i="1"/>
  <c r="AU1182" i="1"/>
  <c r="AV1182" i="1" s="1"/>
  <c r="AO1182" i="1"/>
  <c r="AU1117" i="1"/>
  <c r="AV1117" i="1" s="1"/>
  <c r="BG1117" i="1"/>
  <c r="BH1117" i="1" s="1"/>
  <c r="AU1175" i="1"/>
  <c r="AO1175" i="1"/>
  <c r="BG1147" i="1"/>
  <c r="BH1147" i="1" s="1"/>
  <c r="AO1069" i="1"/>
  <c r="BG1002" i="1"/>
  <c r="BH1002" i="1" s="1"/>
  <c r="BA1069" i="1"/>
  <c r="BB1069" i="1" s="1"/>
  <c r="BA1101" i="1"/>
  <c r="BB1101" i="1" s="1"/>
  <c r="BA1239" i="1"/>
  <c r="BB1239" i="1" s="1"/>
  <c r="AV954" i="1"/>
  <c r="BA948" i="1"/>
  <c r="BB948" i="1" s="1"/>
  <c r="BG1137" i="1"/>
  <c r="BH1137" i="1" s="1"/>
  <c r="BA1129" i="1"/>
  <c r="BB1129" i="1" s="1"/>
  <c r="BA1191" i="1"/>
  <c r="BB1191" i="1" s="1"/>
  <c r="AV933" i="1"/>
  <c r="AV1048" i="1"/>
  <c r="AV950" i="1"/>
  <c r="AV1175" i="1"/>
  <c r="AV1090" i="1"/>
  <c r="AV995" i="1"/>
  <c r="AV939" i="1"/>
  <c r="AO1198" i="1"/>
  <c r="BG1103" i="1"/>
  <c r="BH1103" i="1" s="1"/>
  <c r="AV940" i="1"/>
  <c r="AV176" i="1"/>
  <c r="AV1129" i="1"/>
  <c r="AV955" i="1"/>
  <c r="BG1017" i="1"/>
  <c r="BH1017" i="1" s="1"/>
  <c r="BB1237" i="1"/>
  <c r="AU226" i="1"/>
  <c r="AV226" i="1" s="1"/>
  <c r="AO226" i="1"/>
  <c r="AU18" i="1"/>
  <c r="AV18" i="1" s="1"/>
  <c r="BA18" i="1"/>
  <c r="BB18" i="1" s="1"/>
  <c r="AU33" i="1"/>
  <c r="AV33" i="1" s="1"/>
  <c r="BG33" i="1"/>
  <c r="BH33" i="1" s="1"/>
  <c r="AU956" i="1"/>
  <c r="AV956" i="1" s="1"/>
  <c r="AO956" i="1"/>
  <c r="AU963" i="1"/>
  <c r="AV963" i="1" s="1"/>
  <c r="BA963" i="1"/>
  <c r="BB963" i="1" s="1"/>
  <c r="BG963" i="1"/>
  <c r="BH963" i="1" s="1"/>
  <c r="AU947" i="1"/>
  <c r="AV947" i="1" s="1"/>
  <c r="BG947" i="1"/>
  <c r="BH947" i="1" s="1"/>
  <c r="AU978" i="1"/>
  <c r="AV978" i="1" s="1"/>
  <c r="AO978" i="1"/>
  <c r="BG978" i="1"/>
  <c r="BH978" i="1" s="1"/>
  <c r="AU972" i="1"/>
  <c r="AV972" i="1" s="1"/>
  <c r="BG972" i="1"/>
  <c r="BH972" i="1" s="1"/>
  <c r="BA972" i="1"/>
  <c r="BB972" i="1" s="1"/>
  <c r="AU982" i="1"/>
  <c r="AV982" i="1" s="1"/>
  <c r="BA982" i="1"/>
  <c r="BB982" i="1" s="1"/>
  <c r="AU766" i="1"/>
  <c r="AV766" i="1" s="1"/>
  <c r="BG766" i="1"/>
  <c r="BH766" i="1" s="1"/>
  <c r="AU1195" i="1"/>
  <c r="AV1195" i="1" s="1"/>
  <c r="AO1195" i="1"/>
  <c r="BA1195" i="1"/>
  <c r="BB1195" i="1" s="1"/>
  <c r="BG1195" i="1"/>
  <c r="BH1195" i="1" s="1"/>
  <c r="AU1110" i="1"/>
  <c r="AV1110" i="1" s="1"/>
  <c r="BA1110" i="1"/>
  <c r="BB1110" i="1" s="1"/>
  <c r="AU1207" i="1"/>
  <c r="AV1207" i="1" s="1"/>
  <c r="AO1207" i="1"/>
  <c r="AU1014" i="1"/>
  <c r="AV1014" i="1" s="1"/>
  <c r="BA1014" i="1"/>
  <c r="BB1014" i="1" s="1"/>
  <c r="AU1047" i="1"/>
  <c r="AV1047" i="1" s="1"/>
  <c r="BA1047" i="1"/>
  <c r="BB1047" i="1" s="1"/>
  <c r="AU1121" i="1"/>
  <c r="AV1121" i="1" s="1"/>
  <c r="BA1121" i="1"/>
  <c r="BB1121" i="1" s="1"/>
  <c r="AU1154" i="1"/>
  <c r="AV1154" i="1" s="1"/>
  <c r="BG1154" i="1"/>
  <c r="BH1154" i="1" s="1"/>
  <c r="AU1172" i="1"/>
  <c r="AV1172" i="1" s="1"/>
  <c r="BA1172" i="1"/>
  <c r="BB1172" i="1" s="1"/>
  <c r="BG1172" i="1"/>
  <c r="BH1172" i="1" s="1"/>
  <c r="AO1172" i="1"/>
  <c r="AU1079" i="1"/>
  <c r="AV1079" i="1" s="1"/>
  <c r="BG1079" i="1"/>
  <c r="BH1079" i="1" s="1"/>
  <c r="AO1079" i="1"/>
  <c r="AU1082" i="1"/>
  <c r="AV1082" i="1" s="1"/>
  <c r="AO1082" i="1"/>
  <c r="AU1227" i="1"/>
  <c r="AV1227" i="1" s="1"/>
  <c r="BA1227" i="1"/>
  <c r="BB1227" i="1" s="1"/>
  <c r="AU1143" i="1"/>
  <c r="AV1143" i="1" s="1"/>
  <c r="BG1143" i="1"/>
  <c r="BH1143" i="1" s="1"/>
  <c r="AU1113" i="1"/>
  <c r="AV1113" i="1" s="1"/>
  <c r="AO1113" i="1"/>
  <c r="AU1093" i="1"/>
  <c r="AV1093" i="1" s="1"/>
  <c r="BA1093" i="1"/>
  <c r="BB1093" i="1" s="1"/>
  <c r="AU1162" i="1"/>
  <c r="AV1162" i="1" s="1"/>
  <c r="BA1162" i="1"/>
  <c r="BB1162" i="1" s="1"/>
  <c r="AU1220" i="1"/>
  <c r="AV1220" i="1" s="1"/>
  <c r="BG1220" i="1"/>
  <c r="BH1220" i="1" s="1"/>
  <c r="AO1220" i="1"/>
  <c r="BA1220" i="1"/>
  <c r="BB1220" i="1" s="1"/>
  <c r="AU1050" i="1"/>
  <c r="AV1050" i="1" s="1"/>
  <c r="BA1050" i="1"/>
  <c r="BB1050" i="1" s="1"/>
  <c r="AU1010" i="1"/>
  <c r="AV1010" i="1" s="1"/>
  <c r="BG1010" i="1"/>
  <c r="BH1010" i="1" s="1"/>
  <c r="AU1095" i="1"/>
  <c r="AV1095" i="1" s="1"/>
  <c r="BA1095" i="1"/>
  <c r="BB1095" i="1" s="1"/>
  <c r="AU1221" i="1"/>
  <c r="AV1221" i="1" s="1"/>
  <c r="BG1221" i="1"/>
  <c r="BH1221" i="1" s="1"/>
  <c r="BA1221" i="1"/>
  <c r="AU1157" i="1"/>
  <c r="AV1157" i="1" s="1"/>
  <c r="AO1157" i="1"/>
  <c r="BG1157" i="1"/>
  <c r="BH1157" i="1" s="1"/>
  <c r="BA1157" i="1"/>
  <c r="AU1072" i="1"/>
  <c r="AV1072" i="1" s="1"/>
  <c r="AO1072" i="1"/>
  <c r="BA1072" i="1"/>
  <c r="BB1072" i="1" s="1"/>
  <c r="AU1013" i="1"/>
  <c r="AV1013" i="1" s="1"/>
  <c r="AO1013" i="1"/>
  <c r="AU1199" i="1"/>
  <c r="AV1199" i="1" s="1"/>
  <c r="AO1199" i="1"/>
  <c r="AU1167" i="1"/>
  <c r="AV1167" i="1" s="1"/>
  <c r="AO1167" i="1"/>
  <c r="BA1104" i="1"/>
  <c r="BB1104" i="1" s="1"/>
  <c r="BA1043" i="1"/>
  <c r="BB1043" i="1" s="1"/>
  <c r="BA1075" i="1"/>
  <c r="BB1075" i="1" s="1"/>
  <c r="BA95" i="1"/>
  <c r="BB95" i="1" s="1"/>
  <c r="BA966" i="1"/>
  <c r="BB966" i="1" s="1"/>
  <c r="BA1185" i="1"/>
  <c r="BB1185" i="1" s="1"/>
  <c r="BA1143" i="1"/>
  <c r="BB1143" i="1" s="1"/>
  <c r="BA992" i="1"/>
  <c r="BB992" i="1" s="1"/>
  <c r="BG1012" i="1"/>
  <c r="BH1012" i="1" s="1"/>
  <c r="BG1108" i="1"/>
  <c r="BH1108" i="1" s="1"/>
  <c r="BG219" i="1"/>
  <c r="BH219" i="1" s="1"/>
  <c r="AO985" i="1"/>
  <c r="BA947" i="1"/>
  <c r="BB947" i="1" s="1"/>
  <c r="BG1105" i="1"/>
  <c r="BH1105" i="1" s="1"/>
  <c r="AO1123" i="1"/>
  <c r="AO1056" i="1"/>
  <c r="BA1070" i="1"/>
  <c r="BB1070" i="1" s="1"/>
  <c r="AO1221" i="1"/>
  <c r="BG1115" i="1"/>
  <c r="BH1115" i="1" s="1"/>
  <c r="BA1015" i="1"/>
  <c r="BB1015" i="1" s="1"/>
  <c r="AO437" i="1"/>
  <c r="AO1180" i="1"/>
  <c r="BA1141" i="1"/>
  <c r="BB1141" i="1" s="1"/>
  <c r="BA1207" i="1"/>
  <c r="BB1207" i="1" s="1"/>
  <c r="BG1114" i="1"/>
  <c r="BH1114" i="1" s="1"/>
  <c r="BG967" i="1"/>
  <c r="BH967" i="1" s="1"/>
  <c r="BG966" i="1"/>
  <c r="BH966" i="1" s="1"/>
  <c r="AO766" i="1"/>
  <c r="BA1010" i="1"/>
  <c r="BB1010" i="1" s="1"/>
  <c r="AO982" i="1"/>
  <c r="AO949" i="1"/>
  <c r="AO1015" i="1"/>
  <c r="BA1108" i="1"/>
  <c r="BB1108" i="1" s="1"/>
  <c r="BG971" i="1"/>
  <c r="BH971" i="1" s="1"/>
  <c r="BG1072" i="1"/>
  <c r="BH1072" i="1" s="1"/>
  <c r="BA219" i="1"/>
  <c r="BB219" i="1" s="1"/>
  <c r="AO1227" i="1"/>
  <c r="BG1082" i="1"/>
  <c r="BH1082" i="1" s="1"/>
  <c r="BG1123" i="1"/>
  <c r="BH1123" i="1" s="1"/>
  <c r="BG1127" i="1"/>
  <c r="BH1127" i="1" s="1"/>
  <c r="AO1127" i="1"/>
  <c r="BG1053" i="1"/>
  <c r="BH1053" i="1" s="1"/>
  <c r="AV1005" i="1"/>
  <c r="BA956" i="1"/>
  <c r="BB956" i="1" s="1"/>
  <c r="BG1009" i="1"/>
  <c r="BH1009" i="1" s="1"/>
  <c r="BA1105" i="1"/>
  <c r="BB1105" i="1" s="1"/>
  <c r="BG1056" i="1"/>
  <c r="BH1056" i="1" s="1"/>
  <c r="BG1136" i="1"/>
  <c r="BH1136" i="1" s="1"/>
  <c r="AV1237" i="1"/>
  <c r="BG1040" i="1"/>
  <c r="BH1040" i="1" s="1"/>
  <c r="AV1040" i="1"/>
  <c r="AO1097" i="1"/>
  <c r="AO1185" i="1"/>
  <c r="BG1124" i="1"/>
  <c r="BH1124" i="1" s="1"/>
  <c r="AO1154" i="1"/>
  <c r="BG1047" i="1"/>
  <c r="BH1047" i="1" s="1"/>
  <c r="BG930" i="1"/>
  <c r="BH930" i="1" s="1"/>
  <c r="AO947" i="1"/>
  <c r="BA1079" i="1"/>
  <c r="BB1079" i="1" s="1"/>
  <c r="AO1105" i="1"/>
  <c r="BA1082" i="1"/>
  <c r="BB1082" i="1" s="1"/>
  <c r="BA1056" i="1"/>
  <c r="BB1056" i="1" s="1"/>
  <c r="BG1140" i="1"/>
  <c r="BH1140" i="1" s="1"/>
  <c r="AO1031" i="1"/>
  <c r="BA1224" i="1"/>
  <c r="BB1224" i="1" s="1"/>
  <c r="BG1199" i="1"/>
  <c r="AV1109" i="1"/>
  <c r="BG1162" i="1"/>
  <c r="BH1162" i="1" s="1"/>
  <c r="AO934" i="1"/>
  <c r="AV934" i="1"/>
  <c r="AU96" i="1"/>
  <c r="AV96" i="1" s="1"/>
  <c r="BG96" i="1"/>
  <c r="BH96" i="1" s="1"/>
  <c r="AU155" i="1"/>
  <c r="AV155" i="1" s="1"/>
  <c r="BG155" i="1"/>
  <c r="BH155" i="1" s="1"/>
  <c r="BA155" i="1"/>
  <c r="BB155" i="1" s="1"/>
  <c r="AO155" i="1"/>
  <c r="AU968" i="1"/>
  <c r="AV968" i="1" s="1"/>
  <c r="BG968" i="1"/>
  <c r="BH968" i="1" s="1"/>
  <c r="BA968" i="1"/>
  <c r="BB968" i="1" s="1"/>
  <c r="AU973" i="1"/>
  <c r="AV973" i="1" s="1"/>
  <c r="BG973" i="1"/>
  <c r="BH973" i="1" s="1"/>
  <c r="AU989" i="1"/>
  <c r="AV989" i="1" s="1"/>
  <c r="AO989" i="1"/>
  <c r="BA989" i="1"/>
  <c r="BB989" i="1" s="1"/>
  <c r="BG989" i="1"/>
  <c r="BH989" i="1" s="1"/>
  <c r="AU981" i="1"/>
  <c r="AV981" i="1" s="1"/>
  <c r="BG981" i="1"/>
  <c r="BH981" i="1" s="1"/>
  <c r="AU983" i="1"/>
  <c r="AV983" i="1" s="1"/>
  <c r="AO983" i="1"/>
  <c r="AU647" i="1"/>
  <c r="AV647" i="1" s="1"/>
  <c r="AO647" i="1"/>
  <c r="AU929" i="1"/>
  <c r="AV929" i="1" s="1"/>
  <c r="AO929" i="1"/>
  <c r="BG929" i="1"/>
  <c r="BH929" i="1" s="1"/>
  <c r="AU1006" i="1"/>
  <c r="AV1006" i="1" s="1"/>
  <c r="BG1006" i="1"/>
  <c r="BH1006" i="1" s="1"/>
  <c r="AU1223" i="1"/>
  <c r="AV1223" i="1" s="1"/>
  <c r="AO1223" i="1"/>
  <c r="AU1226" i="1"/>
  <c r="AV1226" i="1" s="1"/>
  <c r="BA1226" i="1"/>
  <c r="BB1226" i="1" s="1"/>
  <c r="AU1041" i="1"/>
  <c r="AV1041" i="1" s="1"/>
  <c r="BA1041" i="1"/>
  <c r="BB1041" i="1" s="1"/>
  <c r="AU1039" i="1"/>
  <c r="AV1039" i="1" s="1"/>
  <c r="BG1039" i="1"/>
  <c r="BH1039" i="1" s="1"/>
  <c r="AO1039" i="1"/>
  <c r="BA1039" i="1"/>
  <c r="BB1039" i="1" s="1"/>
  <c r="AU1077" i="1"/>
  <c r="AV1077" i="1" s="1"/>
  <c r="AO1077" i="1"/>
  <c r="AU1022" i="1"/>
  <c r="AV1022" i="1" s="1"/>
  <c r="BG1022" i="1"/>
  <c r="BH1022" i="1" s="1"/>
  <c r="AU1125" i="1"/>
  <c r="AV1125" i="1" s="1"/>
  <c r="BA1125" i="1"/>
  <c r="BB1125" i="1" s="1"/>
  <c r="AU1112" i="1"/>
  <c r="AV1112" i="1" s="1"/>
  <c r="BG1112" i="1"/>
  <c r="BH1112" i="1" s="1"/>
  <c r="AU1152" i="1"/>
  <c r="AV1152" i="1" s="1"/>
  <c r="AO1152" i="1"/>
  <c r="AU1099" i="1"/>
  <c r="AV1099" i="1" s="1"/>
  <c r="BG1099" i="1"/>
  <c r="BH1099" i="1" s="1"/>
  <c r="BA1099" i="1"/>
  <c r="BB1099" i="1" s="1"/>
  <c r="AO1099" i="1"/>
  <c r="AU1051" i="1"/>
  <c r="AV1051" i="1" s="1"/>
  <c r="BA1051" i="1"/>
  <c r="BB1051" i="1" s="1"/>
  <c r="AU1060" i="1"/>
  <c r="AV1060" i="1" s="1"/>
  <c r="AO1060" i="1"/>
  <c r="AU1217" i="1"/>
  <c r="AV1217" i="1" s="1"/>
  <c r="BA1217" i="1"/>
  <c r="BB1217" i="1" s="1"/>
  <c r="AU1202" i="1"/>
  <c r="AV1202" i="1" s="1"/>
  <c r="BA1202" i="1"/>
  <c r="BB1202" i="1" s="1"/>
  <c r="AU1176" i="1"/>
  <c r="AV1176" i="1" s="1"/>
  <c r="BA1176" i="1"/>
  <c r="BB1176" i="1" s="1"/>
  <c r="AU1218" i="1"/>
  <c r="AV1218" i="1" s="1"/>
  <c r="AO1218" i="1"/>
  <c r="AU1107" i="1"/>
  <c r="AV1107" i="1" s="1"/>
  <c r="AO1107" i="1"/>
  <c r="AU1027" i="1"/>
  <c r="AV1027" i="1" s="1"/>
  <c r="BG1027" i="1"/>
  <c r="BH1027" i="1" s="1"/>
  <c r="AU1241" i="1"/>
  <c r="AV1241" i="1" s="1"/>
  <c r="AO1241" i="1"/>
  <c r="BG1241" i="1"/>
  <c r="BH1241" i="1" s="1"/>
  <c r="BA1241" i="1"/>
  <c r="BB1241" i="1" s="1"/>
  <c r="AU1146" i="1"/>
  <c r="AV1146" i="1" s="1"/>
  <c r="AO1146" i="1"/>
  <c r="AU1054" i="1"/>
  <c r="AV1054" i="1" s="1"/>
  <c r="BA1054" i="1"/>
  <c r="BB1054" i="1" s="1"/>
  <c r="AO1054" i="1"/>
  <c r="AU1067" i="1"/>
  <c r="AV1067" i="1" s="1"/>
  <c r="BA1067" i="1"/>
  <c r="BB1067" i="1" s="1"/>
  <c r="AO1067" i="1"/>
  <c r="AU1011" i="1"/>
  <c r="AV1011" i="1" s="1"/>
  <c r="AO1011" i="1"/>
  <c r="AU1064" i="1"/>
  <c r="AV1064" i="1" s="1"/>
  <c r="BA1064" i="1"/>
  <c r="BB1064" i="1" s="1"/>
  <c r="BG1064" i="1"/>
  <c r="BH1064" i="1" s="1"/>
  <c r="AO1064" i="1"/>
  <c r="AU1231" i="1"/>
  <c r="AV1231" i="1" s="1"/>
  <c r="AO1231" i="1"/>
  <c r="BA1231" i="1"/>
  <c r="BB1231" i="1" s="1"/>
  <c r="BG1231" i="1"/>
  <c r="BH1231" i="1" s="1"/>
  <c r="AU1016" i="1"/>
  <c r="AV1016" i="1" s="1"/>
  <c r="BG1016" i="1"/>
  <c r="BH1016" i="1" s="1"/>
  <c r="AO966" i="1"/>
  <c r="AO955" i="1"/>
  <c r="BG1043" i="1"/>
  <c r="BH1043" i="1" s="1"/>
  <c r="AO1075" i="1"/>
  <c r="BG1156" i="1"/>
  <c r="BH1156" i="1" s="1"/>
  <c r="AO95" i="1"/>
  <c r="AV115" i="1"/>
  <c r="AO223" i="1"/>
  <c r="BG647" i="1"/>
  <c r="BH647" i="1" s="1"/>
  <c r="AO1226" i="1"/>
  <c r="BG1033" i="1"/>
  <c r="BH1033" i="1" s="1"/>
  <c r="AO1230" i="1"/>
  <c r="BG1198" i="1"/>
  <c r="BH1198" i="1" s="1"/>
  <c r="BG931" i="1"/>
  <c r="BH931" i="1" s="1"/>
  <c r="BA955" i="1"/>
  <c r="BB955" i="1" s="1"/>
  <c r="BA943" i="1"/>
  <c r="BB943" i="1" s="1"/>
  <c r="BG1223" i="1"/>
  <c r="BH1223" i="1" s="1"/>
  <c r="AO1217" i="1"/>
  <c r="AO1210" i="1"/>
  <c r="AO1009" i="1"/>
  <c r="BG1073" i="1"/>
  <c r="BH1073" i="1" s="1"/>
  <c r="BA1004" i="1"/>
  <c r="BB1004" i="1" s="1"/>
  <c r="AO16" i="1"/>
  <c r="AO33" i="1"/>
  <c r="BA988" i="1"/>
  <c r="BB988" i="1" s="1"/>
  <c r="AO998" i="1"/>
  <c r="BG1126" i="1"/>
  <c r="BH1126" i="1" s="1"/>
  <c r="AO1244" i="1"/>
  <c r="BG1227" i="1"/>
  <c r="BH1227" i="1" s="1"/>
  <c r="BG1065" i="1"/>
  <c r="BH1065" i="1" s="1"/>
  <c r="BG1234" i="1"/>
  <c r="BH1234" i="1" s="1"/>
  <c r="AO1035" i="1"/>
  <c r="BG1041" i="1"/>
  <c r="BH1041" i="1" s="1"/>
  <c r="BG983" i="1"/>
  <c r="BH983" i="1" s="1"/>
  <c r="BA1092" i="1"/>
  <c r="BB1092" i="1" s="1"/>
  <c r="BA1100" i="1"/>
  <c r="BB1100" i="1" s="1"/>
  <c r="AO1098" i="1"/>
  <c r="BG1070" i="1"/>
  <c r="BH1070" i="1" s="1"/>
  <c r="AV1070" i="1"/>
  <c r="BA1003" i="1"/>
  <c r="BB1003" i="1" s="1"/>
  <c r="BA1024" i="1"/>
  <c r="BB1024" i="1" s="1"/>
  <c r="BG1080" i="1"/>
  <c r="BH1080" i="1" s="1"/>
  <c r="AV1080" i="1"/>
  <c r="BA1203" i="1"/>
  <c r="BB1203" i="1" s="1"/>
  <c r="BA1103" i="1"/>
  <c r="BB1103" i="1" s="1"/>
  <c r="BG1239" i="1"/>
  <c r="BH1239" i="1" s="1"/>
  <c r="BG1015" i="1"/>
  <c r="BH1015" i="1" s="1"/>
  <c r="BA971" i="1"/>
  <c r="BB971" i="1" s="1"/>
  <c r="AO951" i="1"/>
  <c r="BA938" i="1"/>
  <c r="BB938" i="1" s="1"/>
  <c r="AO940" i="1"/>
  <c r="BG954" i="1"/>
  <c r="BH954" i="1" s="1"/>
  <c r="AO708" i="1"/>
  <c r="AO986" i="1"/>
  <c r="AV223" i="1"/>
  <c r="BA176" i="1"/>
  <c r="BB176" i="1" s="1"/>
  <c r="AO135" i="1"/>
  <c r="BG1141" i="1"/>
  <c r="BH1141" i="1" s="1"/>
  <c r="BG1119" i="1"/>
  <c r="BH1119" i="1" s="1"/>
  <c r="BG1132" i="1"/>
  <c r="BH1132" i="1" s="1"/>
  <c r="BG949" i="1"/>
  <c r="BH949" i="1" s="1"/>
  <c r="BG1144" i="1"/>
  <c r="BA1116" i="1"/>
  <c r="BB1116" i="1" s="1"/>
  <c r="BA1174" i="1"/>
  <c r="BB1174" i="1" s="1"/>
  <c r="AV1216" i="1"/>
  <c r="BA1190" i="1"/>
  <c r="BB1190" i="1" s="1"/>
  <c r="BG1207" i="1"/>
  <c r="BH1207" i="1" s="1"/>
  <c r="BA1114" i="1"/>
  <c r="BB1114" i="1" s="1"/>
  <c r="AO939" i="1"/>
  <c r="BG990" i="1"/>
  <c r="BH990" i="1" s="1"/>
  <c r="BG952" i="1"/>
  <c r="BH952" i="1" s="1"/>
  <c r="BG943" i="1"/>
  <c r="BH943" i="1" s="1"/>
  <c r="BG999" i="1"/>
  <c r="BH999" i="1" s="1"/>
  <c r="BG134" i="1"/>
  <c r="BH134" i="1" s="1"/>
  <c r="AO134" i="1"/>
  <c r="AO1094" i="1"/>
  <c r="AO944" i="1"/>
  <c r="BG950" i="1"/>
  <c r="BH950" i="1" s="1"/>
  <c r="BA1097" i="1"/>
  <c r="BB1097" i="1" s="1"/>
  <c r="BG1013" i="1"/>
  <c r="BH1013" i="1" s="1"/>
  <c r="AO992" i="1"/>
  <c r="AO1012" i="1"/>
  <c r="BA1154" i="1"/>
  <c r="BB1154" i="1" s="1"/>
  <c r="AO1047" i="1"/>
  <c r="BA1177" i="1"/>
  <c r="BB1177" i="1" s="1"/>
  <c r="BG1111" i="1"/>
  <c r="BH1111" i="1" s="1"/>
  <c r="AO219" i="1"/>
  <c r="AO957" i="1"/>
  <c r="BG1014" i="1"/>
  <c r="BH1014" i="1" s="1"/>
  <c r="AV1127" i="1"/>
  <c r="BG1145" i="1"/>
  <c r="BH1145" i="1" s="1"/>
  <c r="AV1145" i="1"/>
  <c r="AO1201" i="1"/>
  <c r="BA1201" i="1"/>
  <c r="BB1201" i="1" s="1"/>
  <c r="BA1053" i="1"/>
  <c r="BB1053" i="1" s="1"/>
  <c r="AO1053" i="1"/>
  <c r="AO1005" i="1"/>
  <c r="BA1153" i="1"/>
  <c r="BB1153" i="1" s="1"/>
  <c r="BA957" i="1"/>
  <c r="BB957" i="1" s="1"/>
  <c r="AO945" i="1"/>
  <c r="BA1111" i="1"/>
  <c r="BB1111" i="1" s="1"/>
  <c r="BA1009" i="1"/>
  <c r="BB1009" i="1" s="1"/>
  <c r="BG1237" i="1"/>
  <c r="BH1237" i="1" s="1"/>
  <c r="BA1040" i="1"/>
  <c r="BB1040" i="1" s="1"/>
  <c r="BA993" i="1"/>
  <c r="BB993" i="1" s="1"/>
  <c r="BG1050" i="1"/>
  <c r="BH1050" i="1" s="1"/>
  <c r="BG1110" i="1"/>
  <c r="BH1110" i="1" s="1"/>
  <c r="AO1093" i="1"/>
  <c r="AO1111" i="1"/>
  <c r="AO1162" i="1"/>
  <c r="BA437" i="1"/>
  <c r="BB437" i="1" s="1"/>
  <c r="BA1124" i="1"/>
  <c r="BB1124" i="1" s="1"/>
  <c r="BA984" i="1"/>
  <c r="BB984" i="1" s="1"/>
  <c r="AO1190" i="1"/>
  <c r="BA1113" i="1"/>
  <c r="BB1113" i="1" s="1"/>
  <c r="AO1014" i="1"/>
  <c r="BG1031" i="1"/>
  <c r="BH1031" i="1" s="1"/>
  <c r="AV1031" i="1"/>
  <c r="AO1224" i="1"/>
  <c r="BG1121" i="1"/>
  <c r="BH1121" i="1" s="1"/>
  <c r="AO1109" i="1"/>
  <c r="AO1090" i="1"/>
  <c r="BA934" i="1"/>
  <c r="BB934" i="1" s="1"/>
  <c r="BA995" i="1"/>
  <c r="BB995" i="1" s="1"/>
  <c r="BA63" i="1"/>
  <c r="BB63" i="1" s="1"/>
  <c r="AV63" i="1"/>
  <c r="BG1104" i="1"/>
  <c r="BH1104" i="1" s="1"/>
  <c r="AU94" i="1"/>
  <c r="AV94" i="1" s="1"/>
  <c r="BA94" i="1"/>
  <c r="BB94" i="1" s="1"/>
  <c r="AU80" i="1"/>
  <c r="AV80" i="1" s="1"/>
  <c r="BG80" i="1"/>
  <c r="BH80" i="1" s="1"/>
  <c r="AU141" i="1"/>
  <c r="AV141" i="1" s="1"/>
  <c r="AO141" i="1"/>
  <c r="BG141" i="1"/>
  <c r="BH141" i="1" s="1"/>
  <c r="BA141" i="1"/>
  <c r="BB141" i="1" s="1"/>
  <c r="AU932" i="1"/>
  <c r="AV932" i="1" s="1"/>
  <c r="AO932" i="1"/>
  <c r="BA932" i="1"/>
  <c r="BB932" i="1" s="1"/>
  <c r="AU948" i="1"/>
  <c r="AV948" i="1" s="1"/>
  <c r="AO948" i="1"/>
  <c r="AU965" i="1"/>
  <c r="AV965" i="1" s="1"/>
  <c r="AO965" i="1"/>
  <c r="AU977" i="1"/>
  <c r="AV977" i="1" s="1"/>
  <c r="AO977" i="1"/>
  <c r="AU970" i="1"/>
  <c r="AV970" i="1" s="1"/>
  <c r="BG970" i="1"/>
  <c r="BH970" i="1" s="1"/>
  <c r="AU941" i="1"/>
  <c r="AV941" i="1" s="1"/>
  <c r="BA941" i="1"/>
  <c r="BB941" i="1" s="1"/>
  <c r="AU980" i="1"/>
  <c r="AV980" i="1" s="1"/>
  <c r="AO980" i="1"/>
  <c r="BA980" i="1"/>
  <c r="AU928" i="1"/>
  <c r="AV928" i="1" s="1"/>
  <c r="AO928" i="1"/>
  <c r="AU1000" i="1"/>
  <c r="AV1000" i="1" s="1"/>
  <c r="AO1000" i="1"/>
  <c r="AU1049" i="1"/>
  <c r="AV1049" i="1" s="1"/>
  <c r="BA1049" i="1"/>
  <c r="BB1049" i="1" s="1"/>
  <c r="AU1232" i="1"/>
  <c r="AV1232" i="1" s="1"/>
  <c r="AO1232" i="1"/>
  <c r="BA1232" i="1"/>
  <c r="BB1232" i="1" s="1"/>
  <c r="BG1232" i="1"/>
  <c r="BH1232" i="1" s="1"/>
  <c r="AU1165" i="1"/>
  <c r="AV1165" i="1" s="1"/>
  <c r="BA1165" i="1"/>
  <c r="BB1165" i="1" s="1"/>
  <c r="AO1165" i="1"/>
  <c r="BG1165" i="1"/>
  <c r="BH1165" i="1" s="1"/>
  <c r="AU1245" i="1"/>
  <c r="AV1245" i="1" s="1"/>
  <c r="AO1245" i="1"/>
  <c r="AU1228" i="1"/>
  <c r="AV1228" i="1" s="1"/>
  <c r="BA1228" i="1"/>
  <c r="BB1228" i="1" s="1"/>
  <c r="AU1096" i="1"/>
  <c r="AV1096" i="1" s="1"/>
  <c r="BA1096" i="1"/>
  <c r="BB1096" i="1" s="1"/>
  <c r="AU1181" i="1"/>
  <c r="AV1181" i="1" s="1"/>
  <c r="BA1181" i="1"/>
  <c r="BB1181" i="1" s="1"/>
  <c r="AU1020" i="1"/>
  <c r="AV1020" i="1" s="1"/>
  <c r="AO1020" i="1"/>
  <c r="BA1020" i="1"/>
  <c r="BB1020" i="1" s="1"/>
  <c r="AU1149" i="1"/>
  <c r="AV1149" i="1" s="1"/>
  <c r="BG1149" i="1"/>
  <c r="BH1149" i="1" s="1"/>
  <c r="BA1149" i="1"/>
  <c r="BB1149" i="1" s="1"/>
  <c r="AU1057" i="1"/>
  <c r="AV1057" i="1" s="1"/>
  <c r="AO1057" i="1"/>
  <c r="AU1083" i="1"/>
  <c r="AV1083" i="1" s="1"/>
  <c r="AO1083" i="1"/>
  <c r="AU1044" i="1"/>
  <c r="AV1044" i="1" s="1"/>
  <c r="BG1044" i="1"/>
  <c r="BH1044" i="1" s="1"/>
  <c r="AU1205" i="1"/>
  <c r="AV1205" i="1" s="1"/>
  <c r="AO1205" i="1"/>
  <c r="BG1205" i="1"/>
  <c r="BH1205" i="1" s="1"/>
  <c r="AU1178" i="1"/>
  <c r="AV1178" i="1" s="1"/>
  <c r="AO1178" i="1"/>
  <c r="AU1196" i="1"/>
  <c r="AV1196" i="1" s="1"/>
  <c r="AO1196" i="1"/>
  <c r="AU1240" i="1"/>
  <c r="AV1240" i="1" s="1"/>
  <c r="BG1240" i="1"/>
  <c r="BH1240" i="1" s="1"/>
  <c r="AO1240" i="1"/>
  <c r="AU1208" i="1"/>
  <c r="AV1208" i="1" s="1"/>
  <c r="BG1208" i="1"/>
  <c r="BH1208" i="1" s="1"/>
  <c r="BA1208" i="1"/>
  <c r="BB1208" i="1" s="1"/>
  <c r="AO1208" i="1"/>
  <c r="AU1085" i="1"/>
  <c r="AV1085" i="1" s="1"/>
  <c r="BG1085" i="1"/>
  <c r="BH1085" i="1" s="1"/>
  <c r="AU1045" i="1"/>
  <c r="AV1045" i="1" s="1"/>
  <c r="AO1045" i="1"/>
  <c r="AU1025" i="1"/>
  <c r="AV1025" i="1" s="1"/>
  <c r="AO1025" i="1"/>
  <c r="AU1233" i="1"/>
  <c r="AV1233" i="1" s="1"/>
  <c r="BA1233" i="1"/>
  <c r="BB1233" i="1" s="1"/>
  <c r="AU1183" i="1"/>
  <c r="AV1183" i="1" s="1"/>
  <c r="BG1183" i="1"/>
  <c r="BH1183" i="1" s="1"/>
  <c r="AU1206" i="1"/>
  <c r="AV1206" i="1" s="1"/>
  <c r="AO1206" i="1"/>
  <c r="AU1192" i="1"/>
  <c r="AV1192" i="1" s="1"/>
  <c r="BG1192" i="1"/>
  <c r="BH1192" i="1" s="1"/>
  <c r="AO1192" i="1"/>
  <c r="AU1007" i="1"/>
  <c r="AV1007" i="1" s="1"/>
  <c r="BA1007" i="1"/>
  <c r="BB1007" i="1" s="1"/>
  <c r="BG1007" i="1"/>
  <c r="BH1007" i="1" s="1"/>
  <c r="AU1036" i="1"/>
  <c r="AV1036" i="1" s="1"/>
  <c r="AO1036" i="1"/>
  <c r="AU1215" i="1"/>
  <c r="AV1215" i="1" s="1"/>
  <c r="AO1215" i="1"/>
  <c r="AU1159" i="1"/>
  <c r="AV1159" i="1" s="1"/>
  <c r="BA1159" i="1"/>
  <c r="BB1159" i="1" s="1"/>
  <c r="AO1159" i="1"/>
  <c r="BG1159" i="1"/>
  <c r="BH1159" i="1" s="1"/>
  <c r="AU1008" i="1"/>
  <c r="AV1008" i="1" s="1"/>
  <c r="BG1008" i="1"/>
  <c r="BH1008" i="1" s="1"/>
  <c r="AO1008" i="1"/>
  <c r="AU1122" i="1"/>
  <c r="AV1122" i="1" s="1"/>
  <c r="BA1122" i="1"/>
  <c r="BB1122" i="1" s="1"/>
  <c r="BG994" i="1"/>
  <c r="BH994" i="1" s="1"/>
  <c r="BG1235" i="1"/>
  <c r="BH1235" i="1" s="1"/>
  <c r="BA1138" i="1"/>
  <c r="BB1138" i="1" s="1"/>
  <c r="BG1075" i="1"/>
  <c r="BH1075" i="1" s="1"/>
  <c r="AV1075" i="1"/>
  <c r="BA1156" i="1"/>
  <c r="BB1156" i="1" s="1"/>
  <c r="BG95" i="1"/>
  <c r="BH95" i="1" s="1"/>
  <c r="BA115" i="1"/>
  <c r="BB115" i="1" s="1"/>
  <c r="AO46" i="1"/>
  <c r="AO997" i="1"/>
  <c r="BG959" i="1"/>
  <c r="BH959" i="1" s="1"/>
  <c r="BA1038" i="1"/>
  <c r="BB1038" i="1" s="1"/>
  <c r="BA1128" i="1"/>
  <c r="BB1128" i="1" s="1"/>
  <c r="AO1033" i="1"/>
  <c r="BG1074" i="1"/>
  <c r="BH1074" i="1" s="1"/>
  <c r="BG1186" i="1"/>
  <c r="BH1186" i="1" s="1"/>
  <c r="BG18" i="1"/>
  <c r="BA994" i="1"/>
  <c r="BB994" i="1" s="1"/>
  <c r="AO1081" i="1"/>
  <c r="BG1206" i="1"/>
  <c r="BH1206" i="1" s="1"/>
  <c r="AO1135" i="1"/>
  <c r="BG1182" i="1"/>
  <c r="BH1182" i="1" s="1"/>
  <c r="AO1124" i="1"/>
  <c r="BG1181" i="1"/>
  <c r="BH1181" i="1" s="1"/>
  <c r="AO1144" i="1"/>
  <c r="AO1183" i="1"/>
  <c r="BG1062" i="1"/>
  <c r="BH1062" i="1" s="1"/>
  <c r="BG1071" i="1"/>
  <c r="BH1071" i="1" s="1"/>
  <c r="BA942" i="1"/>
  <c r="BB942" i="1" s="1"/>
  <c r="BA951" i="1"/>
  <c r="BB951" i="1" s="1"/>
  <c r="BG1180" i="1"/>
  <c r="BH1180" i="1" s="1"/>
  <c r="BG1238" i="1"/>
  <c r="BH1238" i="1" s="1"/>
  <c r="BG1244" i="1"/>
  <c r="BH1244" i="1" s="1"/>
  <c r="BG1067" i="1"/>
  <c r="BH1067" i="1" s="1"/>
  <c r="AO1138" i="1"/>
  <c r="AO1202" i="1"/>
  <c r="AO1092" i="1"/>
  <c r="BG1100" i="1"/>
  <c r="BH1100" i="1" s="1"/>
  <c r="BG1098" i="1"/>
  <c r="BH1098" i="1" s="1"/>
  <c r="AO1070" i="1"/>
  <c r="BA1240" i="1"/>
  <c r="BB1240" i="1" s="1"/>
  <c r="BA1186" i="1"/>
  <c r="AO1003" i="1"/>
  <c r="BA1112" i="1"/>
  <c r="BB1112" i="1" s="1"/>
  <c r="AO1203" i="1"/>
  <c r="BG1076" i="1"/>
  <c r="BH1076" i="1" s="1"/>
  <c r="AV1076" i="1"/>
  <c r="AO1115" i="1"/>
  <c r="AO1219" i="1"/>
  <c r="BA1167" i="1"/>
  <c r="BB1167" i="1" s="1"/>
  <c r="AO1239" i="1"/>
  <c r="BG1178" i="1"/>
  <c r="BH1178" i="1" s="1"/>
  <c r="AO971" i="1"/>
  <c r="AO981" i="1"/>
  <c r="AV938" i="1"/>
  <c r="BA985" i="1"/>
  <c r="BB985" i="1" s="1"/>
  <c r="AO954" i="1"/>
  <c r="BG946" i="1"/>
  <c r="BH946" i="1" s="1"/>
  <c r="BG937" i="1"/>
  <c r="BH937" i="1" s="1"/>
  <c r="BA135" i="1"/>
  <c r="BB135" i="1" s="1"/>
  <c r="AO1174" i="1"/>
  <c r="AO1086" i="1"/>
  <c r="AO1032" i="1"/>
  <c r="AO1169" i="1"/>
  <c r="BG1102" i="1"/>
  <c r="BH1102" i="1" s="1"/>
  <c r="BA1180" i="1"/>
  <c r="BB1180" i="1" s="1"/>
  <c r="AO1104" i="1"/>
  <c r="BA1211" i="1"/>
  <c r="BB1211" i="1" s="1"/>
  <c r="AV1141" i="1"/>
  <c r="AO1209" i="1"/>
  <c r="BG1116" i="1"/>
  <c r="BH1116" i="1" s="1"/>
  <c r="AO1129" i="1"/>
  <c r="BG1190" i="1"/>
  <c r="BH1190" i="1" s="1"/>
  <c r="BG1213" i="1"/>
  <c r="BH1213" i="1" s="1"/>
  <c r="AO1233" i="1"/>
  <c r="BG962" i="1"/>
  <c r="BH962" i="1" s="1"/>
  <c r="AO943" i="1"/>
  <c r="BA134" i="1"/>
  <c r="BB134" i="1" s="1"/>
  <c r="AV134" i="1"/>
  <c r="AO1016" i="1"/>
  <c r="BA979" i="1"/>
  <c r="BB979" i="1" s="1"/>
  <c r="BG1055" i="1"/>
  <c r="BH1055" i="1" s="1"/>
  <c r="BA973" i="1"/>
  <c r="BB973" i="1" s="1"/>
  <c r="AO993" i="1"/>
  <c r="AO1110" i="1"/>
  <c r="AO18" i="1"/>
  <c r="BA945" i="1"/>
  <c r="BB945" i="1" s="1"/>
  <c r="AO930" i="1"/>
  <c r="BG1095" i="1"/>
  <c r="BH1095" i="1" s="1"/>
  <c r="BG1113" i="1"/>
  <c r="BH1113" i="1" s="1"/>
  <c r="BA1145" i="1"/>
  <c r="BB1145" i="1" s="1"/>
  <c r="BA1013" i="1"/>
  <c r="BB1013" i="1" s="1"/>
  <c r="AV1053" i="1"/>
  <c r="BG1153" i="1"/>
  <c r="BH1153" i="1" s="1"/>
  <c r="BG957" i="1"/>
  <c r="BH957" i="1" s="1"/>
  <c r="BG982" i="1"/>
  <c r="BH982" i="1" s="1"/>
  <c r="BG956" i="1"/>
  <c r="BH956" i="1" s="1"/>
  <c r="AO984" i="1"/>
  <c r="AO1136" i="1"/>
  <c r="AO1237" i="1"/>
  <c r="BG1093" i="1"/>
  <c r="BH1093" i="1" s="1"/>
  <c r="BA949" i="1"/>
  <c r="BB949" i="1" s="1"/>
  <c r="AO1108" i="1"/>
  <c r="AO1071" i="1"/>
  <c r="AO1095" i="1"/>
  <c r="BA1140" i="1"/>
  <c r="BB1140" i="1" s="1"/>
  <c r="BA1031" i="1"/>
  <c r="BB1031" i="1" s="1"/>
  <c r="BG1224" i="1"/>
  <c r="BH1224" i="1" s="1"/>
  <c r="BA1199" i="1"/>
  <c r="BB1199" i="1" s="1"/>
  <c r="BG1090" i="1"/>
  <c r="BH1090" i="1" s="1"/>
  <c r="BA967" i="1"/>
  <c r="BB967" i="1" s="1"/>
  <c r="BA944" i="1"/>
  <c r="BB944" i="1" s="1"/>
  <c r="BG979" i="1"/>
  <c r="BH979" i="1" s="1"/>
  <c r="BG995" i="1"/>
  <c r="BH995" i="1" s="1"/>
  <c r="AO63" i="1"/>
  <c r="AO137" i="1"/>
  <c r="AU54" i="1"/>
  <c r="AV54" i="1" s="1"/>
  <c r="BA54" i="1"/>
  <c r="BB54" i="1" s="1"/>
  <c r="AO54" i="1"/>
  <c r="BG54" i="1"/>
  <c r="BH54" i="1" s="1"/>
  <c r="AU144" i="1"/>
  <c r="AV144" i="1" s="1"/>
  <c r="BA144" i="1"/>
  <c r="BB144" i="1" s="1"/>
  <c r="BG144" i="1"/>
  <c r="BH144" i="1" s="1"/>
  <c r="AU996" i="1"/>
  <c r="AV996" i="1" s="1"/>
  <c r="BA996" i="1"/>
  <c r="BB996" i="1" s="1"/>
  <c r="AU587" i="1"/>
  <c r="AV587" i="1" s="1"/>
  <c r="AO587" i="1"/>
  <c r="BA587" i="1"/>
  <c r="BB587" i="1" s="1"/>
  <c r="AU987" i="1"/>
  <c r="AV987" i="1" s="1"/>
  <c r="AO987" i="1"/>
  <c r="AU974" i="1"/>
  <c r="AV974" i="1" s="1"/>
  <c r="BA974" i="1"/>
  <c r="BB974" i="1" s="1"/>
  <c r="AU961" i="1"/>
  <c r="AV961" i="1" s="1"/>
  <c r="AO961" i="1"/>
  <c r="AU976" i="1"/>
  <c r="AV976" i="1" s="1"/>
  <c r="AO976" i="1"/>
  <c r="AU991" i="1"/>
  <c r="AV991" i="1" s="1"/>
  <c r="AO991" i="1"/>
  <c r="BA991" i="1"/>
  <c r="BB991" i="1" s="1"/>
  <c r="BG991" i="1"/>
  <c r="BH991" i="1" s="1"/>
  <c r="AU936" i="1"/>
  <c r="AV936" i="1" s="1"/>
  <c r="BG936" i="1"/>
  <c r="BH936" i="1" s="1"/>
  <c r="BA936" i="1"/>
  <c r="BB936" i="1" s="1"/>
  <c r="AO936" i="1"/>
  <c r="AU975" i="1"/>
  <c r="AV975" i="1" s="1"/>
  <c r="BA975" i="1"/>
  <c r="BB975" i="1" s="1"/>
  <c r="AU1078" i="1"/>
  <c r="AV1078" i="1" s="1"/>
  <c r="BA1078" i="1"/>
  <c r="BB1078" i="1" s="1"/>
  <c r="BG1078" i="1"/>
  <c r="BH1078" i="1" s="1"/>
  <c r="AO1078" i="1"/>
  <c r="AU1194" i="1"/>
  <c r="AV1194" i="1" s="1"/>
  <c r="BA1194" i="1"/>
  <c r="BB1194" i="1" s="1"/>
  <c r="AO1194" i="1"/>
  <c r="BG1194" i="1"/>
  <c r="BH1194" i="1" s="1"/>
  <c r="AU1030" i="1"/>
  <c r="AV1030" i="1" s="1"/>
  <c r="BG1030" i="1"/>
  <c r="BH1030" i="1" s="1"/>
  <c r="BA1030" i="1"/>
  <c r="BB1030" i="1" s="1"/>
  <c r="AU1229" i="1"/>
  <c r="AV1229" i="1" s="1"/>
  <c r="AO1229" i="1"/>
  <c r="BA1229" i="1"/>
  <c r="BB1229" i="1" s="1"/>
  <c r="BG1229" i="1"/>
  <c r="BH1229" i="1" s="1"/>
  <c r="AU1058" i="1"/>
  <c r="AV1058" i="1" s="1"/>
  <c r="AO1058" i="1"/>
  <c r="AU1133" i="1"/>
  <c r="AV1133" i="1" s="1"/>
  <c r="BA1133" i="1"/>
  <c r="BB1133" i="1" s="1"/>
  <c r="AU1042" i="1"/>
  <c r="AV1042" i="1" s="1"/>
  <c r="BG1042" i="1"/>
  <c r="BH1042" i="1" s="1"/>
  <c r="AU1001" i="1"/>
  <c r="AV1001" i="1" s="1"/>
  <c r="BA1001" i="1"/>
  <c r="BB1001" i="1" s="1"/>
  <c r="AU1163" i="1"/>
  <c r="AV1163" i="1" s="1"/>
  <c r="BA1163" i="1"/>
  <c r="BB1163" i="1" s="1"/>
  <c r="AU1204" i="1"/>
  <c r="AV1204" i="1" s="1"/>
  <c r="AO1204" i="1"/>
  <c r="BA1204" i="1"/>
  <c r="BB1204" i="1" s="1"/>
  <c r="AU1184" i="1"/>
  <c r="AV1184" i="1" s="1"/>
  <c r="BA1184" i="1"/>
  <c r="BB1184" i="1" s="1"/>
  <c r="AU1065" i="1"/>
  <c r="AV1065" i="1" s="1"/>
  <c r="AO1065" i="1"/>
  <c r="AU1243" i="1"/>
  <c r="AV1243" i="1" s="1"/>
  <c r="BA1243" i="1"/>
  <c r="BB1243" i="1" s="1"/>
  <c r="AU1193" i="1"/>
  <c r="AV1193" i="1" s="1"/>
  <c r="BG1193" i="1"/>
  <c r="BH1193" i="1" s="1"/>
  <c r="AU1155" i="1"/>
  <c r="AV1155" i="1" s="1"/>
  <c r="BA1155" i="1"/>
  <c r="BB1155" i="1" s="1"/>
  <c r="BG1155" i="1"/>
  <c r="BH1155" i="1" s="1"/>
  <c r="AU1170" i="1"/>
  <c r="AV1170" i="1" s="1"/>
  <c r="BA1170" i="1"/>
  <c r="BB1170" i="1" s="1"/>
  <c r="AU1188" i="1"/>
  <c r="AV1188" i="1" s="1"/>
  <c r="BG1188" i="1"/>
  <c r="BH1188" i="1" s="1"/>
  <c r="AU1173" i="1"/>
  <c r="AV1173" i="1" s="1"/>
  <c r="BG1173" i="1"/>
  <c r="BH1173" i="1" s="1"/>
  <c r="AO1173" i="1"/>
  <c r="BA1173" i="1"/>
  <c r="BB1173" i="1" s="1"/>
  <c r="AU1066" i="1"/>
  <c r="AV1066" i="1" s="1"/>
  <c r="AO1066" i="1"/>
  <c r="AU1052" i="1"/>
  <c r="AV1052" i="1" s="1"/>
  <c r="AO1052" i="1"/>
  <c r="BG1052" i="1"/>
  <c r="BH1052" i="1" s="1"/>
  <c r="AU1029" i="1"/>
  <c r="AV1029" i="1" s="1"/>
  <c r="BG1029" i="1"/>
  <c r="BH1029" i="1" s="1"/>
  <c r="AU1161" i="1"/>
  <c r="AV1161" i="1" s="1"/>
  <c r="BA1161" i="1"/>
  <c r="BB1161" i="1" s="1"/>
  <c r="BG1161" i="1"/>
  <c r="BH1161" i="1" s="1"/>
  <c r="AO1161" i="1"/>
  <c r="AU1142" i="1"/>
  <c r="AV1142" i="1" s="1"/>
  <c r="BG1142" i="1"/>
  <c r="AU1037" i="1"/>
  <c r="AV1037" i="1" s="1"/>
  <c r="BA1037" i="1"/>
  <c r="BB1037" i="1" s="1"/>
  <c r="AU1087" i="1"/>
  <c r="AV1087" i="1" s="1"/>
  <c r="BA1087" i="1"/>
  <c r="BB1087" i="1" s="1"/>
  <c r="AU1019" i="1"/>
  <c r="AV1019" i="1" s="1"/>
  <c r="BG1019" i="1"/>
  <c r="BH1019" i="1" s="1"/>
  <c r="AU1021" i="1"/>
  <c r="AV1021" i="1" s="1"/>
  <c r="AO1021" i="1"/>
  <c r="BA1021" i="1"/>
  <c r="BB1021" i="1" s="1"/>
  <c r="AU1171" i="1"/>
  <c r="AV1171" i="1" s="1"/>
  <c r="AO1171" i="1"/>
  <c r="BG1171" i="1"/>
  <c r="BH1171" i="1" s="1"/>
  <c r="AU1139" i="1"/>
  <c r="AV1139" i="1" s="1"/>
  <c r="BA1139" i="1"/>
  <c r="BB1139" i="1" s="1"/>
  <c r="AU1179" i="1"/>
  <c r="AV1179" i="1" s="1"/>
  <c r="BA1179" i="1"/>
  <c r="BB1179" i="1" s="1"/>
  <c r="AU1197" i="1"/>
  <c r="AV1197" i="1" s="1"/>
  <c r="BG1197" i="1"/>
  <c r="BH1197" i="1" s="1"/>
  <c r="BA46" i="1"/>
  <c r="BB46" i="1" s="1"/>
  <c r="BG969" i="1"/>
  <c r="BH969" i="1" s="1"/>
  <c r="BA930" i="1"/>
  <c r="BB930" i="1" s="1"/>
  <c r="AO1043" i="1"/>
  <c r="AO1191" i="1"/>
  <c r="AV95" i="1"/>
  <c r="BG115" i="1"/>
  <c r="BH115" i="1" s="1"/>
  <c r="BG975" i="1"/>
  <c r="BH975" i="1" s="1"/>
  <c r="BA978" i="1"/>
  <c r="BB978" i="1" s="1"/>
  <c r="AO1085" i="1"/>
  <c r="BA1106" i="1"/>
  <c r="BB1106" i="1" s="1"/>
  <c r="AO1050" i="1"/>
  <c r="BG1185" i="1"/>
  <c r="BH1185" i="1" s="1"/>
  <c r="AO1074" i="1"/>
  <c r="AO1143" i="1"/>
  <c r="AO974" i="1"/>
  <c r="BA1071" i="1"/>
  <c r="BB1071" i="1" s="1"/>
  <c r="BA1081" i="1"/>
  <c r="BB1081" i="1" s="1"/>
  <c r="BG1063" i="1"/>
  <c r="BH1063" i="1" s="1"/>
  <c r="BA1182" i="1"/>
  <c r="BB1182" i="1" s="1"/>
  <c r="AO1022" i="1"/>
  <c r="AO1117" i="1"/>
  <c r="BA1183" i="1"/>
  <c r="BB1183" i="1" s="1"/>
  <c r="AO1120" i="1"/>
  <c r="AO1177" i="1"/>
  <c r="BG1148" i="1"/>
  <c r="BH1148" i="1" s="1"/>
  <c r="BA959" i="1"/>
  <c r="BB959" i="1" s="1"/>
  <c r="BG944" i="1"/>
  <c r="BH944" i="1" s="1"/>
  <c r="BA80" i="1"/>
  <c r="BB80" i="1" s="1"/>
  <c r="BA986" i="1"/>
  <c r="BB986" i="1" s="1"/>
  <c r="AO1024" i="1"/>
  <c r="BG1246" i="1"/>
  <c r="BH1246" i="1" s="1"/>
  <c r="AO1238" i="1"/>
  <c r="AO1101" i="1"/>
  <c r="AO1017" i="1"/>
  <c r="BA1084" i="1"/>
  <c r="BB1084" i="1" s="1"/>
  <c r="AO1059" i="1"/>
  <c r="BA1102" i="1"/>
  <c r="BB1102" i="1" s="1"/>
  <c r="BG1133" i="1"/>
  <c r="BH1133" i="1" s="1"/>
  <c r="BG1196" i="1"/>
  <c r="BH1196" i="1" s="1"/>
  <c r="BG1092" i="1"/>
  <c r="BH1092" i="1" s="1"/>
  <c r="AO1080" i="1"/>
  <c r="AO1076" i="1"/>
  <c r="BA1115" i="1"/>
  <c r="BB1115" i="1" s="1"/>
  <c r="BA1219" i="1"/>
  <c r="BB1219" i="1" s="1"/>
  <c r="AV1219" i="1"/>
  <c r="BG1167" i="1"/>
  <c r="BH1167" i="1" s="1"/>
  <c r="AO1001" i="1"/>
  <c r="BA1066" i="1"/>
  <c r="BB1066" i="1" s="1"/>
  <c r="AO1103" i="1"/>
  <c r="AO972" i="1"/>
  <c r="AO938" i="1"/>
  <c r="BG940" i="1"/>
  <c r="BH940" i="1" s="1"/>
  <c r="BA940" i="1"/>
  <c r="BB940" i="1" s="1"/>
  <c r="BG985" i="1"/>
  <c r="BH985" i="1" s="1"/>
  <c r="BA946" i="1"/>
  <c r="BB946" i="1" s="1"/>
  <c r="BG961" i="1"/>
  <c r="BH961" i="1" s="1"/>
  <c r="BA937" i="1"/>
  <c r="BB937" i="1" s="1"/>
  <c r="BA223" i="1"/>
  <c r="BB223" i="1" s="1"/>
  <c r="BG437" i="1"/>
  <c r="BH437" i="1" s="1"/>
  <c r="AO176" i="1"/>
  <c r="BG1169" i="1"/>
  <c r="BH1169" i="1" s="1"/>
  <c r="BA1086" i="1"/>
  <c r="BB1086" i="1" s="1"/>
  <c r="BG993" i="1"/>
  <c r="BH993" i="1" s="1"/>
  <c r="BA1062" i="1"/>
  <c r="BB1062" i="1" s="1"/>
  <c r="AO1126" i="1"/>
  <c r="BG1209" i="1"/>
  <c r="BH1209" i="1" s="1"/>
  <c r="BA1160" i="1"/>
  <c r="BB1160" i="1" s="1"/>
  <c r="BG1129" i="1"/>
  <c r="BH1129" i="1" s="1"/>
  <c r="BG1216" i="1"/>
  <c r="BH1216" i="1" s="1"/>
  <c r="BA1142" i="1"/>
  <c r="BB1142" i="1" s="1"/>
  <c r="AO1114" i="1"/>
  <c r="BG1032" i="1"/>
  <c r="BH1032" i="1" s="1"/>
  <c r="BG998" i="1"/>
  <c r="BH998" i="1" s="1"/>
  <c r="BA962" i="1"/>
  <c r="BB962" i="1" s="1"/>
  <c r="BA990" i="1"/>
  <c r="BB990" i="1" s="1"/>
  <c r="BA1168" i="1"/>
  <c r="BB1168" i="1" s="1"/>
  <c r="BG1087" i="1"/>
  <c r="BH1087" i="1" s="1"/>
  <c r="BA226" i="1"/>
  <c r="BB226" i="1" s="1"/>
  <c r="BA1198" i="1"/>
  <c r="BB1198" i="1" s="1"/>
  <c r="BA1119" i="1"/>
  <c r="BB1119" i="1" s="1"/>
  <c r="BA1027" i="1"/>
  <c r="BB1027" i="1" s="1"/>
  <c r="BG945" i="1"/>
  <c r="BH945" i="1" s="1"/>
  <c r="AV643" i="1"/>
  <c r="BH248" i="1"/>
  <c r="BB779" i="1"/>
  <c r="BB596" i="1"/>
  <c r="AV174" i="1"/>
  <c r="BB586" i="1"/>
  <c r="BH856" i="1"/>
  <c r="BH662" i="1"/>
  <c r="BH577" i="1"/>
  <c r="BH626" i="1"/>
  <c r="BB168" i="1"/>
  <c r="BH828" i="1"/>
  <c r="AV726" i="1"/>
  <c r="AV12" i="1"/>
  <c r="BH846" i="1"/>
  <c r="AV213" i="1"/>
  <c r="BB27" i="1"/>
  <c r="BH841" i="1"/>
  <c r="BH731" i="1"/>
  <c r="AV235" i="1"/>
  <c r="BB810" i="1"/>
  <c r="AV183" i="1"/>
  <c r="BB823" i="1"/>
  <c r="BH817" i="1"/>
  <c r="BB36" i="1"/>
  <c r="BB802" i="1"/>
  <c r="BH736" i="1"/>
  <c r="BB818" i="1"/>
  <c r="BH814" i="1"/>
  <c r="AV236" i="1"/>
  <c r="AV154" i="1"/>
  <c r="BH639" i="1"/>
  <c r="BB727" i="1"/>
  <c r="BH844" i="1"/>
  <c r="AV70" i="1"/>
  <c r="BH757" i="1"/>
  <c r="BB374" i="1"/>
  <c r="BG906" i="1"/>
  <c r="BH906" i="1" s="1"/>
  <c r="BG836" i="1"/>
  <c r="BH836" i="1" s="1"/>
  <c r="AO266" i="1"/>
  <c r="BB388" i="1"/>
  <c r="BB385" i="1"/>
  <c r="BB262" i="1"/>
  <c r="BG910" i="1"/>
  <c r="BH910" i="1" s="1"/>
  <c r="BH605" i="1"/>
  <c r="BH595" i="1"/>
  <c r="BH404" i="1"/>
  <c r="BB471" i="1"/>
  <c r="BB560" i="1"/>
  <c r="BB791" i="1"/>
  <c r="BH663" i="1"/>
  <c r="BB908" i="1"/>
  <c r="BH591" i="1"/>
  <c r="BB613" i="1"/>
  <c r="BH869" i="1"/>
  <c r="BB884" i="1"/>
  <c r="BG578" i="1"/>
  <c r="BH578" i="1" s="1"/>
  <c r="BH422" i="1"/>
  <c r="BB502" i="1"/>
  <c r="BB651" i="1"/>
  <c r="BH659" i="1"/>
  <c r="BB569" i="1"/>
  <c r="BH608" i="1"/>
  <c r="BH894" i="1"/>
  <c r="BH546" i="1"/>
  <c r="BH523" i="1"/>
  <c r="BB917" i="1"/>
  <c r="BB834" i="1"/>
  <c r="BH620" i="1"/>
  <c r="BH550" i="1"/>
  <c r="BB28" i="1"/>
  <c r="BG98" i="1"/>
  <c r="BH98" i="1" s="1"/>
  <c r="BA61" i="1"/>
  <c r="BB61" i="1" s="1"/>
  <c r="BA473" i="1"/>
  <c r="BB473" i="1" s="1"/>
  <c r="BG57" i="1"/>
  <c r="BH57" i="1" s="1"/>
  <c r="BG657" i="1"/>
  <c r="BH924" i="1"/>
  <c r="BA869" i="1"/>
  <c r="BB869" i="1" s="1"/>
  <c r="AO24" i="1"/>
  <c r="BG538" i="1"/>
  <c r="BH538" i="1" s="1"/>
  <c r="BA644" i="1"/>
  <c r="BB644" i="1" s="1"/>
  <c r="BA689" i="1"/>
  <c r="BB689" i="1" s="1"/>
  <c r="BA227" i="1"/>
  <c r="BB227" i="1" s="1"/>
  <c r="BB508" i="1"/>
  <c r="BG492" i="1"/>
  <c r="BH492" i="1" s="1"/>
  <c r="BG258" i="1"/>
  <c r="BH258" i="1" s="1"/>
  <c r="AO262" i="1"/>
  <c r="BA909" i="1"/>
  <c r="BB909" i="1" s="1"/>
  <c r="BG636" i="1"/>
  <c r="BH636" i="1" s="1"/>
  <c r="AO684" i="1"/>
  <c r="BG726" i="1"/>
  <c r="BH726" i="1" s="1"/>
  <c r="BH534" i="1"/>
  <c r="BA757" i="1"/>
  <c r="BB757" i="1" s="1"/>
  <c r="AO894" i="1"/>
  <c r="BG279" i="1"/>
  <c r="BH279" i="1" s="1"/>
  <c r="BG190" i="1"/>
  <c r="BH190" i="1" s="1"/>
  <c r="BG250" i="1"/>
  <c r="BH250" i="1" s="1"/>
  <c r="AO184" i="1"/>
  <c r="AV515" i="1"/>
  <c r="BA635" i="1"/>
  <c r="BB635" i="1" s="1"/>
  <c r="BA571" i="1"/>
  <c r="BB571" i="1" s="1"/>
  <c r="BG200" i="1"/>
  <c r="BH200" i="1" s="1"/>
  <c r="AO68" i="1"/>
  <c r="BA558" i="1"/>
  <c r="BB558" i="1" s="1"/>
  <c r="AO717" i="1"/>
  <c r="AO668" i="1"/>
  <c r="BA488" i="1"/>
  <c r="BB488" i="1" s="1"/>
  <c r="BG357" i="1"/>
  <c r="BH357" i="1" s="1"/>
  <c r="BG581" i="1"/>
  <c r="BH581" i="1" s="1"/>
  <c r="BG283" i="1"/>
  <c r="BH283" i="1" s="1"/>
  <c r="BG749" i="1"/>
  <c r="BH749" i="1" s="1"/>
  <c r="BH367" i="1"/>
  <c r="AO59" i="1"/>
  <c r="BG225" i="1"/>
  <c r="BH225" i="1" s="1"/>
  <c r="BA764" i="1"/>
  <c r="BB764" i="1" s="1"/>
  <c r="AO526" i="1"/>
  <c r="BG364" i="1"/>
  <c r="BH364" i="1" s="1"/>
  <c r="BG136" i="1"/>
  <c r="BH136" i="1" s="1"/>
  <c r="BA191" i="1"/>
  <c r="BB191" i="1" s="1"/>
  <c r="BG76" i="1"/>
  <c r="BH76" i="1" s="1"/>
  <c r="BA387" i="1"/>
  <c r="BB387" i="1" s="1"/>
  <c r="BG773" i="1"/>
  <c r="BH773" i="1" s="1"/>
  <c r="AO426" i="1"/>
  <c r="AO837" i="1"/>
  <c r="AV309" i="1"/>
  <c r="AO17" i="1"/>
  <c r="AO23" i="1"/>
  <c r="BA799" i="1"/>
  <c r="BB799" i="1" s="1"/>
  <c r="AO865" i="1"/>
  <c r="BG837" i="1"/>
  <c r="BH837" i="1" s="1"/>
  <c r="BG603" i="1"/>
  <c r="BH603" i="1" s="1"/>
  <c r="BG544" i="1"/>
  <c r="BH544" i="1" s="1"/>
  <c r="AO71" i="1"/>
  <c r="AO233" i="1"/>
  <c r="AO603" i="1"/>
  <c r="BG829" i="1"/>
  <c r="BH829" i="1" s="1"/>
  <c r="AO833" i="1"/>
  <c r="AO497" i="1"/>
  <c r="AO329" i="1"/>
  <c r="AO357" i="1"/>
  <c r="BG687" i="1"/>
  <c r="BH687" i="1" s="1"/>
  <c r="BA577" i="1"/>
  <c r="BB577" i="1" s="1"/>
  <c r="BG892" i="1"/>
  <c r="BH892" i="1" s="1"/>
  <c r="BA402" i="1"/>
  <c r="BB402" i="1" s="1"/>
  <c r="BG252" i="1"/>
  <c r="BH252" i="1" s="1"/>
  <c r="BH650" i="1"/>
  <c r="BA497" i="1"/>
  <c r="BB497" i="1" s="1"/>
  <c r="BG366" i="1"/>
  <c r="BH366" i="1" s="1"/>
  <c r="BG680" i="1"/>
  <c r="BH680" i="1" s="1"/>
  <c r="BG337" i="1"/>
  <c r="BH337" i="1" s="1"/>
  <c r="AO593" i="1"/>
  <c r="BA150" i="1"/>
  <c r="BB150" i="1" s="1"/>
  <c r="BG776" i="1"/>
  <c r="BH776" i="1" s="1"/>
  <c r="BA361" i="1"/>
  <c r="BB361" i="1" s="1"/>
  <c r="BG767" i="1"/>
  <c r="BH767" i="1" s="1"/>
  <c r="BA178" i="1"/>
  <c r="BB178" i="1" s="1"/>
  <c r="AO273" i="1"/>
  <c r="AO756" i="1"/>
  <c r="AO677" i="1"/>
  <c r="BA745" i="1"/>
  <c r="BB745" i="1" s="1"/>
  <c r="BG467" i="1"/>
  <c r="BH467" i="1" s="1"/>
  <c r="AV578" i="1"/>
  <c r="AV484" i="1"/>
  <c r="BA414" i="1"/>
  <c r="BB414" i="1" s="1"/>
  <c r="AO190" i="1"/>
  <c r="AO634" i="1"/>
  <c r="AO553" i="1"/>
  <c r="BG909" i="1"/>
  <c r="BH909" i="1" s="1"/>
  <c r="BG533" i="1"/>
  <c r="BH533" i="1" s="1"/>
  <c r="AO597" i="1"/>
  <c r="BG682" i="1"/>
  <c r="BH682" i="1" s="1"/>
  <c r="BG693" i="1"/>
  <c r="BH693" i="1" s="1"/>
  <c r="AO467" i="1"/>
  <c r="BG390" i="1"/>
  <c r="BH390" i="1" s="1"/>
  <c r="BG203" i="1"/>
  <c r="BH203" i="1" s="1"/>
  <c r="AO844" i="1"/>
  <c r="BG202" i="1"/>
  <c r="BH202" i="1" s="1"/>
  <c r="BG303" i="1"/>
  <c r="BH303" i="1" s="1"/>
  <c r="BA633" i="1"/>
  <c r="BB633" i="1" s="1"/>
  <c r="BA661" i="1"/>
  <c r="BB661" i="1" s="1"/>
  <c r="BA295" i="1"/>
  <c r="BB295" i="1" s="1"/>
  <c r="AO811" i="1"/>
  <c r="AO765" i="1"/>
  <c r="BA621" i="1"/>
  <c r="BB621" i="1" s="1"/>
  <c r="BA739" i="1"/>
  <c r="BB739" i="1" s="1"/>
  <c r="AO738" i="1"/>
  <c r="AO716" i="1"/>
  <c r="BA550" i="1"/>
  <c r="BB550" i="1" s="1"/>
  <c r="BA738" i="1"/>
  <c r="BB738" i="1" s="1"/>
  <c r="BA895" i="1"/>
  <c r="BB895" i="1" s="1"/>
  <c r="BA842" i="1"/>
  <c r="BB842" i="1" s="1"/>
  <c r="BA534" i="1"/>
  <c r="BB534" i="1" s="1"/>
  <c r="BG38" i="1"/>
  <c r="BH38" i="1" s="1"/>
  <c r="BG163" i="1"/>
  <c r="BH163" i="1" s="1"/>
  <c r="BG648" i="1"/>
  <c r="BH648" i="1" s="1"/>
  <c r="BA765" i="1"/>
  <c r="BB765" i="1" s="1"/>
  <c r="BA278" i="1"/>
  <c r="BB278" i="1" s="1"/>
  <c r="BA620" i="1"/>
  <c r="BB620" i="1" s="1"/>
  <c r="BG811" i="1"/>
  <c r="BH811" i="1" s="1"/>
  <c r="AO771" i="1"/>
  <c r="BG625" i="1"/>
  <c r="BH625" i="1" s="1"/>
  <c r="BG730" i="1"/>
  <c r="BH730" i="1" s="1"/>
  <c r="AO212" i="1"/>
  <c r="AO99" i="1"/>
  <c r="AV568" i="1"/>
  <c r="AO633" i="1"/>
  <c r="BG633" i="1"/>
  <c r="BH633" i="1" s="1"/>
  <c r="AO621" i="1"/>
  <c r="BG77" i="1"/>
  <c r="BH77" i="1" s="1"/>
  <c r="BG282" i="1"/>
  <c r="BH282" i="1" s="1"/>
  <c r="BB678" i="1"/>
  <c r="BA394" i="1"/>
  <c r="BB394" i="1" s="1"/>
  <c r="BA832" i="1"/>
  <c r="BB832" i="1" s="1"/>
  <c r="BG329" i="1"/>
  <c r="BH329" i="1" s="1"/>
  <c r="BA360" i="1"/>
  <c r="BB360" i="1" s="1"/>
  <c r="AO810" i="1"/>
  <c r="AO194" i="1"/>
  <c r="AV865" i="1"/>
  <c r="AO285" i="1"/>
  <c r="AV329" i="1"/>
  <c r="AO309" i="1"/>
  <c r="BA540" i="1"/>
  <c r="BB540" i="1" s="1"/>
  <c r="AO769" i="1"/>
  <c r="BG394" i="1"/>
  <c r="BH394" i="1" s="1"/>
  <c r="BA205" i="1"/>
  <c r="BB205" i="1" s="1"/>
  <c r="BA608" i="1"/>
  <c r="BB608" i="1" s="1"/>
  <c r="AO123" i="1"/>
  <c r="BA426" i="1"/>
  <c r="BB426" i="1" s="1"/>
  <c r="BG387" i="1"/>
  <c r="BH387" i="1" s="1"/>
  <c r="BG424" i="1"/>
  <c r="BH424" i="1" s="1"/>
  <c r="BG23" i="1"/>
  <c r="BH23" i="1" s="1"/>
  <c r="BG59" i="1"/>
  <c r="BH59" i="1" s="1"/>
  <c r="BG833" i="1"/>
  <c r="BH833" i="1" s="1"/>
  <c r="BG259" i="1"/>
  <c r="BH259" i="1" s="1"/>
  <c r="BG260" i="1"/>
  <c r="BH260" i="1" s="1"/>
  <c r="BG247" i="1"/>
  <c r="BH247" i="1" s="1"/>
  <c r="BA865" i="1"/>
  <c r="BB865" i="1" s="1"/>
  <c r="AO870" i="1"/>
  <c r="BA456" i="1"/>
  <c r="BB456" i="1" s="1"/>
  <c r="BG426" i="1"/>
  <c r="BH426" i="1" s="1"/>
  <c r="BG796" i="1"/>
  <c r="BH796" i="1" s="1"/>
  <c r="BG865" i="1"/>
  <c r="BH865" i="1" s="1"/>
  <c r="BA184" i="1"/>
  <c r="BB184" i="1" s="1"/>
  <c r="BA515" i="1"/>
  <c r="BB515" i="1" s="1"/>
  <c r="AV357" i="1"/>
  <c r="BA424" i="1"/>
  <c r="BB424" i="1" s="1"/>
  <c r="BG870" i="1"/>
  <c r="BH870" i="1" s="1"/>
  <c r="BB48" i="1"/>
  <c r="BA71" i="1"/>
  <c r="BB71" i="1" s="1"/>
  <c r="BA747" i="1"/>
  <c r="BB747" i="1" s="1"/>
  <c r="BH641" i="1"/>
  <c r="BB797" i="1"/>
  <c r="AO484" i="1"/>
  <c r="BG181" i="1"/>
  <c r="BH181" i="1" s="1"/>
  <c r="BG150" i="1"/>
  <c r="BH150" i="1" s="1"/>
  <c r="AO613" i="1"/>
  <c r="BB570" i="1"/>
  <c r="BB906" i="1"/>
  <c r="BB712" i="1"/>
  <c r="BH594" i="1"/>
  <c r="AP10" i="4" a="1"/>
  <c r="AP10" i="4" s="1"/>
  <c r="AP64" i="4" a="1"/>
  <c r="AP64" i="4" s="1"/>
  <c r="AP73" i="4" a="1"/>
  <c r="AP73" i="4" s="1"/>
  <c r="AP179" i="4" a="1"/>
  <c r="AP179" i="4" s="1"/>
  <c r="AP186" i="4" a="1"/>
  <c r="AP186" i="4" s="1"/>
  <c r="AP115" i="4" a="1"/>
  <c r="AP115" i="4" s="1"/>
  <c r="AP93" i="4" a="1"/>
  <c r="AP93" i="4" s="1"/>
  <c r="AP11" i="4" a="1"/>
  <c r="AP11" i="4" s="1"/>
  <c r="AP32" i="4" a="1"/>
  <c r="AP32" i="4" s="1"/>
  <c r="AP44" i="4" a="1"/>
  <c r="AP44" i="4" s="1"/>
  <c r="AP78" i="4" a="1"/>
  <c r="AP78" i="4" s="1"/>
  <c r="AP110" i="4" a="1"/>
  <c r="AP110" i="4" s="1"/>
  <c r="AP164" i="4" a="1"/>
  <c r="AP164" i="4" s="1"/>
  <c r="AP71" i="4" a="1"/>
  <c r="AP71" i="4" s="1"/>
  <c r="AP148" i="4" a="1"/>
  <c r="AP148" i="4" s="1"/>
  <c r="AP36" i="4" a="1"/>
  <c r="AP36" i="4" s="1"/>
  <c r="AP63" i="4" a="1"/>
  <c r="AP63" i="4" s="1"/>
  <c r="AP95" i="4" a="1"/>
  <c r="AP95" i="4" s="1"/>
  <c r="AP128" i="4" a="1"/>
  <c r="AP128" i="4" s="1"/>
  <c r="AP160" i="4" a="1"/>
  <c r="AP160" i="4" s="1"/>
  <c r="AP97" i="4" a="1"/>
  <c r="AP97" i="4" s="1"/>
  <c r="AP140" i="4" a="1"/>
  <c r="AP140" i="4" s="1"/>
  <c r="AP54" i="4" a="1"/>
  <c r="AP54" i="4" s="1"/>
  <c r="AP51" i="4" a="1"/>
  <c r="AP51" i="4" s="1"/>
  <c r="AP118" i="4" a="1"/>
  <c r="AP118" i="4" s="1"/>
  <c r="AP48" i="4" a="1"/>
  <c r="AP48" i="4" s="1"/>
  <c r="AP76" i="4" a="1"/>
  <c r="AP76" i="4" s="1"/>
  <c r="AP31" i="4" a="1"/>
  <c r="AP31" i="4" s="1"/>
  <c r="AP85" i="4" a="1"/>
  <c r="AP85" i="4" s="1"/>
  <c r="AP117" i="4" a="1"/>
  <c r="AP117" i="4" s="1"/>
  <c r="AP150" i="4" a="1"/>
  <c r="AP150" i="4" s="1"/>
  <c r="AP182" i="4" a="1"/>
  <c r="AP182" i="4" s="1"/>
  <c r="AP130" i="4" a="1"/>
  <c r="AP130" i="4" s="1"/>
  <c r="AP162" i="4" a="1"/>
  <c r="AP162" i="4" s="1"/>
  <c r="AP173" i="4" a="1"/>
  <c r="AP173" i="4" s="1"/>
  <c r="AP50" i="4" a="1"/>
  <c r="AP50" i="4" s="1"/>
  <c r="AP141" i="4" a="1"/>
  <c r="AP141" i="4" s="1"/>
  <c r="AP183" i="4" a="1"/>
  <c r="AP183" i="4" s="1"/>
  <c r="AP23" i="4" a="1"/>
  <c r="AP23" i="4" s="1"/>
  <c r="AP34" i="4" a="1"/>
  <c r="AP34" i="4" s="1"/>
  <c r="AP56" i="4" a="1"/>
  <c r="AP56" i="4" s="1"/>
  <c r="AP55" i="4" a="1"/>
  <c r="AP55" i="4" s="1"/>
  <c r="AP99" i="4" a="1"/>
  <c r="AP99" i="4" s="1"/>
  <c r="AP65" i="4" a="1"/>
  <c r="AP65" i="4" s="1"/>
  <c r="AP129" i="4" a="1"/>
  <c r="AP129" i="4" s="1"/>
  <c r="AP14" i="4" a="1"/>
  <c r="AP14" i="4" s="1"/>
  <c r="AP121" i="4" a="1"/>
  <c r="AP121" i="4" s="1"/>
  <c r="AP184" i="4" a="1"/>
  <c r="AP184" i="4" s="1"/>
  <c r="AP87" i="4" a="1"/>
  <c r="AP87" i="4" s="1"/>
  <c r="AP59" i="4" a="1"/>
  <c r="AP59" i="4" s="1"/>
  <c r="AP91" i="4" a="1"/>
  <c r="AP91" i="4" s="1"/>
  <c r="AP123" i="4" a="1"/>
  <c r="AP123" i="4" s="1"/>
  <c r="AP177" i="4" a="1"/>
  <c r="AP177" i="4" s="1"/>
  <c r="AP17" i="4" a="1"/>
  <c r="AP17" i="4" s="1"/>
  <c r="AP77" i="4" a="1"/>
  <c r="AP77" i="4" s="1"/>
  <c r="AP154" i="4" a="1"/>
  <c r="AP154" i="4" s="1"/>
  <c r="AP175" i="4" a="1"/>
  <c r="AP175" i="4" s="1"/>
  <c r="AP33" i="4" a="1"/>
  <c r="AP33" i="4" s="1"/>
  <c r="AP98" i="4" a="1"/>
  <c r="AP98" i="4" s="1"/>
  <c r="AP131" i="4" a="1"/>
  <c r="AP131" i="4" s="1"/>
  <c r="AP163" i="4" a="1"/>
  <c r="AP163" i="4" s="1"/>
  <c r="AP57" i="4" a="1"/>
  <c r="AP57" i="4" s="1"/>
  <c r="AP68" i="4" a="1"/>
  <c r="AP68" i="4" s="1"/>
  <c r="AP100" i="4" a="1"/>
  <c r="AP100" i="4" s="1"/>
  <c r="AP143" i="4" a="1"/>
  <c r="AP143" i="4" s="1"/>
  <c r="AP13" i="4" a="1"/>
  <c r="AP13" i="4" s="1"/>
  <c r="AP124" i="4" a="1"/>
  <c r="AP124" i="4" s="1"/>
  <c r="AP102" i="4" a="1"/>
  <c r="AP102" i="4" s="1"/>
  <c r="AP12" i="4" a="1"/>
  <c r="AP12" i="4" s="1"/>
  <c r="AP45" i="4" a="1"/>
  <c r="AP45" i="4" s="1"/>
  <c r="AP88" i="4" a="1"/>
  <c r="AP88" i="4" s="1"/>
  <c r="AP120" i="4" a="1"/>
  <c r="AP120" i="4" s="1"/>
  <c r="AP153" i="4" a="1"/>
  <c r="AP153" i="4" s="1"/>
  <c r="AP174" i="4" a="1"/>
  <c r="AP174" i="4" s="1"/>
  <c r="AP58" i="4" a="1"/>
  <c r="AP58" i="4" s="1"/>
  <c r="AP133" i="4" a="1"/>
  <c r="AP133" i="4" s="1"/>
  <c r="AP165" i="4" a="1"/>
  <c r="AP165" i="4" s="1"/>
  <c r="AP26" i="4" a="1"/>
  <c r="AP26" i="4" s="1"/>
  <c r="AP15" i="4" a="1"/>
  <c r="AP15" i="4" s="1"/>
  <c r="AP125" i="4" a="1"/>
  <c r="AP125" i="4" s="1"/>
  <c r="AP188" i="4" a="1"/>
  <c r="AP188" i="4" s="1"/>
  <c r="AP90" i="4" a="1"/>
  <c r="AP90" i="4" s="1"/>
  <c r="AP167" i="4" a="1"/>
  <c r="AP167" i="4" s="1"/>
  <c r="AP24" i="4" a="1"/>
  <c r="AP24" i="4" s="1"/>
  <c r="AP35" i="4" a="1"/>
  <c r="AP35" i="4" s="1"/>
  <c r="AP46" i="4" a="1"/>
  <c r="AP46" i="4" s="1"/>
  <c r="AP67" i="4" a="1"/>
  <c r="AP67" i="4" s="1"/>
  <c r="AP62" i="4" a="1"/>
  <c r="AP62" i="4" s="1"/>
  <c r="AP105" i="4" a="1"/>
  <c r="AP105" i="4" s="1"/>
  <c r="AP155" i="4" a="1"/>
  <c r="AP155" i="4" s="1"/>
  <c r="AP83" i="4" a="1"/>
  <c r="AP83" i="4" s="1"/>
  <c r="AP168" i="4" a="1"/>
  <c r="AP168" i="4" s="1"/>
  <c r="AP106" i="4" a="1"/>
  <c r="AP106" i="4" s="1"/>
  <c r="AP60" i="4" a="1"/>
  <c r="AP60" i="4" s="1"/>
  <c r="AP178" i="4" a="1"/>
  <c r="AP178" i="4" s="1"/>
  <c r="AP94" i="4" a="1"/>
  <c r="AP94" i="4" s="1"/>
  <c r="AP169" i="4" a="1"/>
  <c r="AP169" i="4" s="1"/>
  <c r="AP132" i="4" a="1"/>
  <c r="AP132" i="4" s="1"/>
  <c r="AP103" i="4" a="1"/>
  <c r="AP103" i="4" s="1"/>
  <c r="AP158" i="4" a="1"/>
  <c r="AP158" i="4" s="1"/>
  <c r="AP112" i="4" a="1"/>
  <c r="AP112" i="4" s="1"/>
  <c r="AP47" i="4" a="1"/>
  <c r="AP47" i="4" s="1"/>
  <c r="AP79" i="4" a="1"/>
  <c r="AP79" i="4" s="1"/>
  <c r="AP111" i="4" a="1"/>
  <c r="AP111" i="4" s="1"/>
  <c r="AP144" i="4" a="1"/>
  <c r="AP144" i="4" s="1"/>
  <c r="AP187" i="4" a="1"/>
  <c r="AP187" i="4" s="1"/>
  <c r="AP81" i="4" a="1"/>
  <c r="AP81" i="4" s="1"/>
  <c r="AP113" i="4" a="1"/>
  <c r="AP113" i="4" s="1"/>
  <c r="AP156" i="4" a="1"/>
  <c r="AP156" i="4" s="1"/>
  <c r="AP18" i="4" a="1"/>
  <c r="AP18" i="4" s="1"/>
  <c r="AP28" i="4" a="1"/>
  <c r="AP28" i="4" s="1"/>
  <c r="AP86" i="4" a="1"/>
  <c r="AP86" i="4" s="1"/>
  <c r="AP171" i="4" a="1"/>
  <c r="AP171" i="4" s="1"/>
  <c r="AP136" i="4" a="1"/>
  <c r="AP136" i="4" s="1"/>
  <c r="AP108" i="4" a="1"/>
  <c r="AP108" i="4" s="1"/>
  <c r="AP38" i="4" a="1"/>
  <c r="AP38" i="4" s="1"/>
  <c r="AP139" i="4" a="1"/>
  <c r="AP139" i="4" s="1"/>
  <c r="AP126" i="4" a="1"/>
  <c r="AP126" i="4" s="1"/>
  <c r="AP69" i="4" a="1"/>
  <c r="AP69" i="4" s="1"/>
  <c r="AP101" i="4" a="1"/>
  <c r="AP101" i="4" s="1"/>
  <c r="AP134" i="4" a="1"/>
  <c r="AP134" i="4" s="1"/>
  <c r="AP166" i="4" a="1"/>
  <c r="AP166" i="4" s="1"/>
  <c r="AP146" i="4" a="1"/>
  <c r="AP146" i="4" s="1"/>
  <c r="AP189" i="4" a="1"/>
  <c r="AP189" i="4" s="1"/>
  <c r="AP29" i="4" a="1"/>
  <c r="AP29" i="4" s="1"/>
  <c r="AP151" i="4" a="1"/>
  <c r="AP151" i="4" s="1"/>
  <c r="AP172" i="4" a="1"/>
  <c r="AP172" i="4" s="1"/>
  <c r="AP96" i="4" a="1"/>
  <c r="AP96" i="4" s="1"/>
  <c r="AP66" i="4" a="1"/>
  <c r="AP66" i="4" s="1"/>
  <c r="AP61" i="4" a="1"/>
  <c r="AP61" i="4" s="1"/>
  <c r="AP145" i="4" a="1"/>
  <c r="AP145" i="4" s="1"/>
  <c r="AP27" i="4" a="1"/>
  <c r="AP27" i="4" s="1"/>
  <c r="AP40" i="4" a="1"/>
  <c r="AP40" i="4" s="1"/>
  <c r="AP19" i="4" a="1"/>
  <c r="AP19" i="4" s="1"/>
  <c r="AP39" i="4" a="1"/>
  <c r="AP39" i="4" s="1"/>
  <c r="AP161" i="4" a="1"/>
  <c r="AP161" i="4" s="1"/>
  <c r="AP89" i="4" a="1"/>
  <c r="AP89" i="4" s="1"/>
  <c r="AP119" i="4" a="1"/>
  <c r="AP119" i="4" s="1"/>
  <c r="AP25" i="4" a="1"/>
  <c r="AP25" i="4" s="1"/>
  <c r="AP170" i="4" a="1"/>
  <c r="AP170" i="4" s="1"/>
  <c r="AP43" i="4" a="1"/>
  <c r="AP43" i="4" s="1"/>
  <c r="AP75" i="4" a="1"/>
  <c r="AP75" i="4" s="1"/>
  <c r="AP107" i="4" a="1"/>
  <c r="AP107" i="4" s="1"/>
  <c r="AP22" i="4" a="1"/>
  <c r="AP22" i="4" s="1"/>
  <c r="AP53" i="4" a="1"/>
  <c r="AP53" i="4" s="1"/>
  <c r="AP49" i="4" a="1"/>
  <c r="AP49" i="4" s="1"/>
  <c r="AP138" i="4" a="1"/>
  <c r="AP138" i="4" s="1"/>
  <c r="AP180" i="4" a="1"/>
  <c r="AP180" i="4" s="1"/>
  <c r="AP37" i="4" a="1"/>
  <c r="AP37" i="4" s="1"/>
  <c r="AP109" i="4" a="1"/>
  <c r="AP109" i="4" s="1"/>
  <c r="AP16" i="4" a="1"/>
  <c r="AP16" i="4" s="1"/>
  <c r="AP80" i="4" a="1"/>
  <c r="AP80" i="4" s="1"/>
  <c r="AP82" i="4" a="1"/>
  <c r="AP82" i="4" s="1"/>
  <c r="AP114" i="4" a="1"/>
  <c r="AP114" i="4" s="1"/>
  <c r="AP147" i="4" a="1"/>
  <c r="AP147" i="4" s="1"/>
  <c r="AP41" i="4" a="1"/>
  <c r="AP41" i="4" s="1"/>
  <c r="AP84" i="4" a="1"/>
  <c r="AP84" i="4" s="1"/>
  <c r="AP116" i="4" a="1"/>
  <c r="AP116" i="4" s="1"/>
  <c r="AP127" i="4" a="1"/>
  <c r="AP127" i="4" s="1"/>
  <c r="AP159" i="4" a="1"/>
  <c r="AP159" i="4" s="1"/>
  <c r="AP20" i="4" a="1"/>
  <c r="AP20" i="4" s="1"/>
  <c r="AP92" i="4" a="1"/>
  <c r="AP92" i="4" s="1"/>
  <c r="AP142" i="4" a="1"/>
  <c r="AP142" i="4" s="1"/>
  <c r="AP70" i="4" a="1"/>
  <c r="AP70" i="4" s="1"/>
  <c r="AP176" i="4" a="1"/>
  <c r="AP176" i="4" s="1"/>
  <c r="AP152" i="4" a="1"/>
  <c r="AP152" i="4" s="1"/>
  <c r="AP72" i="4" a="1"/>
  <c r="AP72" i="4" s="1"/>
  <c r="AP104" i="4" a="1"/>
  <c r="AP104" i="4" s="1"/>
  <c r="AP137" i="4" a="1"/>
  <c r="AP137" i="4" s="1"/>
  <c r="AP190" i="4" a="1"/>
  <c r="AP190" i="4" s="1"/>
  <c r="AP30" i="4" a="1"/>
  <c r="AP30" i="4" s="1"/>
  <c r="AP181" i="4" a="1"/>
  <c r="AP181" i="4" s="1"/>
  <c r="AP135" i="4" a="1"/>
  <c r="AP135" i="4" s="1"/>
  <c r="AP52" i="4" a="1"/>
  <c r="AP52" i="4" s="1"/>
  <c r="AP157" i="4" a="1"/>
  <c r="AP157" i="4" s="1"/>
  <c r="AP122" i="4" a="1"/>
  <c r="AP122" i="4" s="1"/>
  <c r="AP185" i="4" a="1"/>
  <c r="AP185" i="4" s="1"/>
  <c r="AP42" i="4" a="1"/>
  <c r="AP42" i="4" s="1"/>
  <c r="AP149" i="4" a="1"/>
  <c r="AP149" i="4" s="1"/>
  <c r="AP21" i="4" a="1"/>
  <c r="AP21" i="4" s="1"/>
  <c r="AP74" i="4" a="1"/>
  <c r="AP74" i="4" s="1"/>
  <c r="BG84" i="1"/>
  <c r="BH84" i="1" s="1"/>
  <c r="AO125" i="1"/>
  <c r="BH540" i="1"/>
  <c r="BA19" i="1"/>
  <c r="BB19" i="1" s="1"/>
  <c r="BG562" i="1"/>
  <c r="BH562" i="1" s="1"/>
  <c r="BA386" i="1"/>
  <c r="BB386" i="1" s="1"/>
  <c r="BG374" i="1"/>
  <c r="BH374" i="1" s="1"/>
  <c r="AO311" i="1"/>
  <c r="BG97" i="1"/>
  <c r="BH97" i="1" s="1"/>
  <c r="AO556" i="1"/>
  <c r="AO912" i="1"/>
  <c r="AO227" i="1"/>
  <c r="BG123" i="1"/>
  <c r="BH123" i="1" s="1"/>
  <c r="BG311" i="1"/>
  <c r="BH311" i="1" s="1"/>
  <c r="BA665" i="1"/>
  <c r="BB665" i="1" s="1"/>
  <c r="BA254" i="1"/>
  <c r="BB254" i="1" s="1"/>
  <c r="BA697" i="1"/>
  <c r="BB697" i="1" s="1"/>
  <c r="AO528" i="1"/>
  <c r="AO859" i="1"/>
  <c r="BG740" i="1"/>
  <c r="BH740" i="1" s="1"/>
  <c r="BG451" i="1"/>
  <c r="BH451" i="1" s="1"/>
  <c r="BA74" i="1"/>
  <c r="BB74" i="1" s="1"/>
  <c r="BA819" i="1"/>
  <c r="BB819" i="1" s="1"/>
  <c r="AO674" i="1"/>
  <c r="BG542" i="1"/>
  <c r="BH542" i="1" s="1"/>
  <c r="BH916" i="1"/>
  <c r="BB803" i="1"/>
  <c r="BH876" i="1"/>
  <c r="AO866" i="1"/>
  <c r="AO525" i="1"/>
  <c r="BB687" i="1"/>
  <c r="BA484" i="1"/>
  <c r="BB484" i="1" s="1"/>
  <c r="AO163" i="1"/>
  <c r="AO61" i="1"/>
  <c r="BB910" i="1"/>
  <c r="BA163" i="1"/>
  <c r="BB163" i="1" s="1"/>
  <c r="BG187" i="1"/>
  <c r="BH187" i="1" s="1"/>
  <c r="BG196" i="1"/>
  <c r="BH196" i="1" s="1"/>
  <c r="BB787" i="1"/>
  <c r="BA690" i="1"/>
  <c r="BB690" i="1" s="1"/>
  <c r="BA607" i="1"/>
  <c r="BB607" i="1" s="1"/>
  <c r="BG508" i="1"/>
  <c r="BH508" i="1" s="1"/>
  <c r="BG448" i="1"/>
  <c r="BH448" i="1" s="1"/>
  <c r="BB572" i="1"/>
  <c r="BA127" i="1"/>
  <c r="BB127" i="1" s="1"/>
  <c r="AO743" i="1"/>
  <c r="AO509" i="1"/>
  <c r="BG618" i="1"/>
  <c r="BH618" i="1" s="1"/>
  <c r="AO873" i="1"/>
  <c r="BG580" i="1"/>
  <c r="BH580" i="1" s="1"/>
  <c r="BG576" i="1"/>
  <c r="BH576" i="1" s="1"/>
  <c r="BA568" i="1"/>
  <c r="BB568" i="1" s="1"/>
  <c r="AO512" i="1"/>
  <c r="AO878" i="1"/>
  <c r="BA264" i="1"/>
  <c r="BB264" i="1" s="1"/>
  <c r="AO182" i="1"/>
  <c r="BA195" i="1"/>
  <c r="BB195" i="1" s="1"/>
  <c r="BG418" i="1"/>
  <c r="BH418" i="1" s="1"/>
  <c r="AO290" i="1"/>
  <c r="BG120" i="1"/>
  <c r="BH120" i="1" s="1"/>
  <c r="AV738" i="1"/>
  <c r="BG484" i="1"/>
  <c r="BH484" i="1" s="1"/>
  <c r="BA190" i="1"/>
  <c r="BB190" i="1" s="1"/>
  <c r="AO42" i="1"/>
  <c r="BA58" i="1"/>
  <c r="BB58" i="1" s="1"/>
  <c r="AO19" i="1"/>
  <c r="BA133" i="1"/>
  <c r="BB133" i="1" s="1"/>
  <c r="BG761" i="1"/>
  <c r="BH761" i="1" s="1"/>
  <c r="BG249" i="1"/>
  <c r="BH249" i="1" s="1"/>
  <c r="BA873" i="1"/>
  <c r="BB873" i="1" s="1"/>
  <c r="BH360" i="1"/>
  <c r="BA512" i="1"/>
  <c r="BB512" i="1" s="1"/>
  <c r="AO551" i="1"/>
  <c r="AO721" i="1"/>
  <c r="AO418" i="1"/>
  <c r="BA170" i="1"/>
  <c r="BB170" i="1" s="1"/>
  <c r="AO367" i="1"/>
  <c r="BA311" i="1"/>
  <c r="BB311" i="1" s="1"/>
  <c r="BA771" i="1"/>
  <c r="BB771" i="1" s="1"/>
  <c r="BA573" i="1"/>
  <c r="BB573" i="1" s="1"/>
  <c r="BG674" i="1"/>
  <c r="BH674" i="1" s="1"/>
  <c r="BG609" i="1"/>
  <c r="BH609" i="1" s="1"/>
  <c r="BG334" i="1"/>
  <c r="BH334" i="1" s="1"/>
  <c r="AO561" i="1"/>
  <c r="BG588" i="1"/>
  <c r="BH588" i="1" s="1"/>
  <c r="BB592" i="1"/>
  <c r="BG777" i="1"/>
  <c r="BH777" i="1" s="1"/>
  <c r="BG349" i="1"/>
  <c r="BH349" i="1" s="1"/>
  <c r="BG369" i="1"/>
  <c r="BH369" i="1" s="1"/>
  <c r="AO459" i="1"/>
  <c r="BG242" i="1"/>
  <c r="BH242" i="1" s="1"/>
  <c r="BA20" i="1"/>
  <c r="BB20" i="1" s="1"/>
  <c r="BA656" i="1"/>
  <c r="BB656" i="1" s="1"/>
  <c r="BG792" i="1"/>
  <c r="BH792" i="1" s="1"/>
  <c r="BA664" i="1"/>
  <c r="BB664" i="1" s="1"/>
  <c r="BA400" i="1"/>
  <c r="BB400" i="1" s="1"/>
  <c r="AO254" i="1"/>
  <c r="BH745" i="1"/>
  <c r="BG20" i="1"/>
  <c r="BH20" i="1" s="1"/>
  <c r="BG501" i="1"/>
  <c r="BH501" i="1" s="1"/>
  <c r="BA536" i="1"/>
  <c r="BB536" i="1" s="1"/>
  <c r="BA741" i="1"/>
  <c r="BB741" i="1" s="1"/>
  <c r="AO595" i="1"/>
  <c r="BB642" i="1"/>
  <c r="BG698" i="1"/>
  <c r="BH698" i="1" s="1"/>
  <c r="AO737" i="1"/>
  <c r="AO741" i="1"/>
  <c r="BG673" i="1"/>
  <c r="BH673" i="1" s="1"/>
  <c r="AO559" i="1"/>
  <c r="AO55" i="1"/>
  <c r="AO186" i="1"/>
  <c r="BG201" i="1"/>
  <c r="BH201" i="1" s="1"/>
  <c r="BG403" i="1"/>
  <c r="BH403" i="1" s="1"/>
  <c r="AO349" i="1"/>
  <c r="AO369" i="1"/>
  <c r="AO242" i="1"/>
  <c r="AV242" i="1"/>
  <c r="AO881" i="1"/>
  <c r="BG127" i="1"/>
  <c r="BH127" i="1" s="1"/>
  <c r="BA344" i="1"/>
  <c r="BB344" i="1" s="1"/>
  <c r="BG583" i="1"/>
  <c r="BH583" i="1" s="1"/>
  <c r="BG798" i="1"/>
  <c r="BH798" i="1" s="1"/>
  <c r="AO72" i="1"/>
  <c r="BA583" i="1"/>
  <c r="BB583" i="1" s="1"/>
  <c r="BG35" i="1"/>
  <c r="BH35" i="1" s="1"/>
  <c r="BA788" i="1"/>
  <c r="BB788" i="1" s="1"/>
  <c r="BG312" i="1"/>
  <c r="BH312" i="1" s="1"/>
  <c r="AO35" i="1"/>
  <c r="AO216" i="1"/>
  <c r="BG180" i="1"/>
  <c r="BH180" i="1" s="1"/>
  <c r="BA451" i="1"/>
  <c r="BB451" i="1" s="1"/>
  <c r="BA556" i="1"/>
  <c r="BB556" i="1" s="1"/>
  <c r="BG664" i="1"/>
  <c r="BH664" i="1" s="1"/>
  <c r="BG592" i="1"/>
  <c r="BH592" i="1" s="1"/>
  <c r="AO49" i="1"/>
  <c r="BA34" i="1"/>
  <c r="BB34" i="1" s="1"/>
  <c r="BA737" i="1"/>
  <c r="BB737" i="1" s="1"/>
  <c r="AO868" i="1"/>
  <c r="BA740" i="1"/>
  <c r="BB740" i="1" s="1"/>
  <c r="BG313" i="1"/>
  <c r="BH313" i="1" s="1"/>
  <c r="BA914" i="1"/>
  <c r="BB914" i="1" s="1"/>
  <c r="AO788" i="1"/>
  <c r="AO241" i="1"/>
  <c r="BB47" i="1"/>
  <c r="BG838" i="1"/>
  <c r="BH838" i="1" s="1"/>
  <c r="AV777" i="1"/>
  <c r="BA403" i="1"/>
  <c r="BB403" i="1" s="1"/>
  <c r="BA381" i="1"/>
  <c r="BB381" i="1" s="1"/>
  <c r="AO74" i="1"/>
  <c r="BG823" i="1"/>
  <c r="BH823" i="1" s="1"/>
  <c r="BA313" i="1"/>
  <c r="BB313" i="1" s="1"/>
  <c r="BB806" i="1"/>
  <c r="BH760" i="1"/>
  <c r="BH627" i="1"/>
  <c r="BG710" i="1"/>
  <c r="BH710" i="1" s="1"/>
  <c r="AO916" i="1"/>
  <c r="BA601" i="1"/>
  <c r="BB601" i="1" s="1"/>
  <c r="BG709" i="1"/>
  <c r="BH709" i="1" s="1"/>
  <c r="BG675" i="1"/>
  <c r="BH675" i="1" s="1"/>
  <c r="BA397" i="1"/>
  <c r="BB397" i="1" s="1"/>
  <c r="BH677" i="1"/>
  <c r="BB685" i="1"/>
  <c r="BB696" i="1"/>
  <c r="BA683" i="1"/>
  <c r="BB683" i="1" s="1"/>
  <c r="BA430" i="1"/>
  <c r="BB430" i="1" s="1"/>
  <c r="AO453" i="1"/>
  <c r="BA303" i="1"/>
  <c r="BB303" i="1" s="1"/>
  <c r="AO278" i="1"/>
  <c r="BG660" i="1"/>
  <c r="BH660" i="1" s="1"/>
  <c r="BA773" i="1"/>
  <c r="BB773" i="1" s="1"/>
  <c r="BG276" i="1"/>
  <c r="BH276" i="1" s="1"/>
  <c r="AU315" i="1"/>
  <c r="AV315" i="1" s="1"/>
  <c r="AO315" i="1"/>
  <c r="AU475" i="1"/>
  <c r="AV475" i="1" s="1"/>
  <c r="BA475" i="1"/>
  <c r="BB475" i="1" s="1"/>
  <c r="AU374" i="1"/>
  <c r="AV374" i="1" s="1"/>
  <c r="AO374" i="1"/>
  <c r="AU391" i="1"/>
  <c r="AV391" i="1" s="1"/>
  <c r="BA391" i="1"/>
  <c r="BB391" i="1" s="1"/>
  <c r="AU125" i="1"/>
  <c r="AV125" i="1" s="1"/>
  <c r="BA125" i="1"/>
  <c r="BB125" i="1" s="1"/>
  <c r="AU75" i="1"/>
  <c r="AV75" i="1" s="1"/>
  <c r="BA75" i="1"/>
  <c r="BB75" i="1" s="1"/>
  <c r="AU280" i="1"/>
  <c r="AV280" i="1" s="1"/>
  <c r="BG280" i="1"/>
  <c r="BH280" i="1" s="1"/>
  <c r="AO280" i="1"/>
  <c r="AU105" i="1"/>
  <c r="AV105" i="1" s="1"/>
  <c r="BG105" i="1"/>
  <c r="BH105" i="1" s="1"/>
  <c r="AU224" i="1"/>
  <c r="AV224" i="1" s="1"/>
  <c r="BA224" i="1"/>
  <c r="BB224" i="1" s="1"/>
  <c r="AU206" i="1"/>
  <c r="AV206" i="1" s="1"/>
  <c r="BA206" i="1"/>
  <c r="BB206" i="1" s="1"/>
  <c r="AU160" i="1"/>
  <c r="AV160" i="1" s="1"/>
  <c r="AO160" i="1"/>
  <c r="AO411" i="1"/>
  <c r="BA411" i="1"/>
  <c r="BB411" i="1" s="1"/>
  <c r="AU21" i="1"/>
  <c r="AV21" i="1" s="1"/>
  <c r="BG21" i="1"/>
  <c r="BH21" i="1" s="1"/>
  <c r="AU211" i="1"/>
  <c r="AV211" i="1" s="1"/>
  <c r="AO211" i="1"/>
  <c r="AU255" i="1"/>
  <c r="AV255" i="1" s="1"/>
  <c r="AO255" i="1"/>
  <c r="AU30" i="1"/>
  <c r="AV30" i="1" s="1"/>
  <c r="BA30" i="1"/>
  <c r="BB30" i="1" s="1"/>
  <c r="AU22" i="1"/>
  <c r="AV22" i="1" s="1"/>
  <c r="BA22" i="1"/>
  <c r="BB22" i="1" s="1"/>
  <c r="AU50" i="1"/>
  <c r="AV50" i="1" s="1"/>
  <c r="AO50" i="1"/>
  <c r="AU319" i="1"/>
  <c r="AV319" i="1" s="1"/>
  <c r="BG319" i="1"/>
  <c r="BH319" i="1" s="1"/>
  <c r="AU857" i="1"/>
  <c r="AV857" i="1" s="1"/>
  <c r="BA857" i="1"/>
  <c r="BB857" i="1" s="1"/>
  <c r="BB535" i="1"/>
  <c r="AU530" i="1"/>
  <c r="AV530" i="1" s="1"/>
  <c r="BG530" i="1"/>
  <c r="BH530" i="1" s="1"/>
  <c r="AU665" i="1"/>
  <c r="AV665" i="1" s="1"/>
  <c r="AO665" i="1"/>
  <c r="BG567" i="1"/>
  <c r="BH567" i="1" s="1"/>
  <c r="AO567" i="1"/>
  <c r="AO783" i="1"/>
  <c r="BG783" i="1"/>
  <c r="BH783" i="1" s="1"/>
  <c r="AU542" i="1"/>
  <c r="AV542" i="1" s="1"/>
  <c r="AO542" i="1"/>
  <c r="AU622" i="1"/>
  <c r="AV622" i="1" s="1"/>
  <c r="BG622" i="1"/>
  <c r="BH622" i="1" s="1"/>
  <c r="AU517" i="1"/>
  <c r="AV517" i="1" s="1"/>
  <c r="BA517" i="1"/>
  <c r="BB517" i="1" s="1"/>
  <c r="BG746" i="1"/>
  <c r="BH746" i="1" s="1"/>
  <c r="AO746" i="1"/>
  <c r="AU541" i="1"/>
  <c r="AV541" i="1" s="1"/>
  <c r="BG541" i="1"/>
  <c r="BH541" i="1" s="1"/>
  <c r="BA541" i="1"/>
  <c r="BB541" i="1" s="1"/>
  <c r="AU600" i="1"/>
  <c r="AV600" i="1" s="1"/>
  <c r="BG600" i="1"/>
  <c r="BH600" i="1" s="1"/>
  <c r="AU628" i="1"/>
  <c r="AV628" i="1" s="1"/>
  <c r="AO628" i="1"/>
  <c r="AU863" i="1"/>
  <c r="AV863" i="1" s="1"/>
  <c r="AO863" i="1"/>
  <c r="AU862" i="1"/>
  <c r="AV862" i="1" s="1"/>
  <c r="BA862" i="1"/>
  <c r="BB862" i="1" s="1"/>
  <c r="AU640" i="1"/>
  <c r="AV640" i="1" s="1"/>
  <c r="AO640" i="1"/>
  <c r="BG131" i="1"/>
  <c r="BH131" i="1" s="1"/>
  <c r="BA432" i="1"/>
  <c r="BB432" i="1" s="1"/>
  <c r="BG475" i="1"/>
  <c r="BH475" i="1" s="1"/>
  <c r="AO13" i="1"/>
  <c r="BA160" i="1"/>
  <c r="BB160" i="1" s="1"/>
  <c r="AO573" i="1"/>
  <c r="BG735" i="1"/>
  <c r="BH735" i="1" s="1"/>
  <c r="AO386" i="1"/>
  <c r="BA21" i="1"/>
  <c r="BB21" i="1" s="1"/>
  <c r="AO30" i="1"/>
  <c r="AO403" i="1"/>
  <c r="AV403" i="1"/>
  <c r="AO75" i="1"/>
  <c r="AO391" i="1"/>
  <c r="BA349" i="1"/>
  <c r="BB349" i="1" s="1"/>
  <c r="AV349" i="1"/>
  <c r="AV311" i="1"/>
  <c r="BA369" i="1"/>
  <c r="BB369" i="1" s="1"/>
  <c r="AV369" i="1"/>
  <c r="BG381" i="1"/>
  <c r="BH381" i="1" s="1"/>
  <c r="BA242" i="1"/>
  <c r="BB242" i="1" s="1"/>
  <c r="BG50" i="1"/>
  <c r="BH50" i="1" s="1"/>
  <c r="BA180" i="1"/>
  <c r="BB180" i="1" s="1"/>
  <c r="BA561" i="1"/>
  <c r="BB561" i="1" s="1"/>
  <c r="AO748" i="1"/>
  <c r="AO541" i="1"/>
  <c r="BG878" i="1"/>
  <c r="BH878" i="1" s="1"/>
  <c r="BG41" i="1"/>
  <c r="BH41" i="1" s="1"/>
  <c r="BG34" i="1"/>
  <c r="BH34" i="1" s="1"/>
  <c r="BA881" i="1"/>
  <c r="BB881" i="1" s="1"/>
  <c r="BG779" i="1"/>
  <c r="BH779" i="1" s="1"/>
  <c r="BG145" i="1"/>
  <c r="BH145" i="1" s="1"/>
  <c r="AO838" i="1"/>
  <c r="BB673" i="1"/>
  <c r="BG559" i="1"/>
  <c r="BH559" i="1" s="1"/>
  <c r="AO379" i="1"/>
  <c r="BG857" i="1"/>
  <c r="BH857" i="1" s="1"/>
  <c r="AO774" i="1"/>
  <c r="BA431" i="1"/>
  <c r="BB431" i="1" s="1"/>
  <c r="BG881" i="1"/>
  <c r="BH881" i="1" s="1"/>
  <c r="BG788" i="1"/>
  <c r="BH788" i="1" s="1"/>
  <c r="BA559" i="1"/>
  <c r="BB559" i="1" s="1"/>
  <c r="AU239" i="1"/>
  <c r="AV239" i="1" s="1"/>
  <c r="BA239" i="1"/>
  <c r="BB239" i="1" s="1"/>
  <c r="AU332" i="1"/>
  <c r="AV332" i="1" s="1"/>
  <c r="BG332" i="1"/>
  <c r="BH332" i="1" s="1"/>
  <c r="AO119" i="1"/>
  <c r="BG119" i="1"/>
  <c r="BH119" i="1" s="1"/>
  <c r="AU455" i="1"/>
  <c r="AV455" i="1" s="1"/>
  <c r="AO455" i="1"/>
  <c r="AU378" i="1"/>
  <c r="AV378" i="1" s="1"/>
  <c r="BA378" i="1"/>
  <c r="BB378" i="1" s="1"/>
  <c r="AU113" i="1"/>
  <c r="AV113" i="1" s="1"/>
  <c r="AO113" i="1"/>
  <c r="BB798" i="1"/>
  <c r="BG444" i="1"/>
  <c r="BH444" i="1" s="1"/>
  <c r="BA145" i="1"/>
  <c r="BB145" i="1" s="1"/>
  <c r="BB250" i="1"/>
  <c r="BA211" i="1"/>
  <c r="BB211" i="1" s="1"/>
  <c r="BA72" i="1"/>
  <c r="BB72" i="1" s="1"/>
  <c r="BG327" i="1"/>
  <c r="BH327" i="1" s="1"/>
  <c r="BA149" i="1"/>
  <c r="BB149" i="1" s="1"/>
  <c r="AO206" i="1"/>
  <c r="AO234" i="1"/>
  <c r="BG75" i="1"/>
  <c r="BH75" i="1" s="1"/>
  <c r="AO410" i="1"/>
  <c r="AO448" i="1"/>
  <c r="AO381" i="1"/>
  <c r="BA280" i="1"/>
  <c r="BB280" i="1" s="1"/>
  <c r="BA126" i="1"/>
  <c r="BB126" i="1" s="1"/>
  <c r="BA238" i="1"/>
  <c r="BB238" i="1" s="1"/>
  <c r="AO800" i="1"/>
  <c r="BG281" i="1"/>
  <c r="BH281" i="1" s="1"/>
  <c r="BA789" i="1"/>
  <c r="BB789" i="1" s="1"/>
  <c r="AO149" i="1"/>
  <c r="BA208" i="1"/>
  <c r="BB208" i="1" s="1"/>
  <c r="AO224" i="1"/>
  <c r="BG234" i="1"/>
  <c r="BH234" i="1" s="1"/>
  <c r="BB724" i="1"/>
  <c r="AO51" i="1"/>
  <c r="BG212" i="1"/>
  <c r="BH212" i="1" s="1"/>
  <c r="BA266" i="1"/>
  <c r="BB266" i="1" s="1"/>
  <c r="AV674" i="1"/>
  <c r="AV664" i="1"/>
  <c r="AV573" i="1"/>
  <c r="AV190" i="1"/>
  <c r="AV448" i="1"/>
  <c r="AV381" i="1"/>
  <c r="BG244" i="1"/>
  <c r="BH244" i="1" s="1"/>
  <c r="AO880" i="1"/>
  <c r="BA65" i="1"/>
  <c r="BB65" i="1" s="1"/>
  <c r="BA786" i="1"/>
  <c r="BB786" i="1" s="1"/>
  <c r="AO891" i="1"/>
  <c r="BB654" i="1"/>
  <c r="AO572" i="1"/>
  <c r="BB782" i="1"/>
  <c r="AU671" i="1"/>
  <c r="AV671" i="1" s="1"/>
  <c r="BG671" i="1"/>
  <c r="BH671" i="1" s="1"/>
  <c r="AO671" i="1"/>
  <c r="BA671" i="1"/>
  <c r="BB671" i="1" s="1"/>
  <c r="AU177" i="1"/>
  <c r="AV177" i="1" s="1"/>
  <c r="BG177" i="1"/>
  <c r="BH177" i="1" s="1"/>
  <c r="AO177" i="1"/>
  <c r="AU60" i="1"/>
  <c r="AV60" i="1" s="1"/>
  <c r="BA60" i="1"/>
  <c r="BB60" i="1" s="1"/>
  <c r="AO60" i="1"/>
  <c r="AU287" i="1"/>
  <c r="AV287" i="1" s="1"/>
  <c r="BA287" i="1"/>
  <c r="BB287" i="1" s="1"/>
  <c r="BG287" i="1"/>
  <c r="BH287" i="1" s="1"/>
  <c r="AO287" i="1"/>
  <c r="AU181" i="1"/>
  <c r="AV181" i="1" s="1"/>
  <c r="BA181" i="1"/>
  <c r="BB181" i="1" s="1"/>
  <c r="AU396" i="1"/>
  <c r="AV396" i="1" s="1"/>
  <c r="AO396" i="1"/>
  <c r="AU88" i="1"/>
  <c r="AV88" i="1" s="1"/>
  <c r="BA88" i="1"/>
  <c r="BB88" i="1" s="1"/>
  <c r="AO88" i="1"/>
  <c r="AU385" i="1"/>
  <c r="AV385" i="1" s="1"/>
  <c r="BG385" i="1"/>
  <c r="BH385" i="1" s="1"/>
  <c r="AU343" i="1"/>
  <c r="AV343" i="1" s="1"/>
  <c r="BG343" i="1"/>
  <c r="BH343" i="1" s="1"/>
  <c r="AU27" i="1"/>
  <c r="AV27" i="1" s="1"/>
  <c r="BG27" i="1"/>
  <c r="BH27" i="1" s="1"/>
  <c r="AU204" i="1"/>
  <c r="AV204" i="1" s="1"/>
  <c r="BG204" i="1"/>
  <c r="BH204" i="1" s="1"/>
  <c r="AU414" i="1"/>
  <c r="AV414" i="1" s="1"/>
  <c r="AO414" i="1"/>
  <c r="AU40" i="1"/>
  <c r="AV40" i="1" s="1"/>
  <c r="BG40" i="1"/>
  <c r="BH40" i="1" s="1"/>
  <c r="AU366" i="1"/>
  <c r="AV366" i="1" s="1"/>
  <c r="BA366" i="1"/>
  <c r="BB366" i="1" s="1"/>
  <c r="AU28" i="1"/>
  <c r="AV28" i="1" s="1"/>
  <c r="AO28" i="1"/>
  <c r="AU390" i="1"/>
  <c r="AV390" i="1" s="1"/>
  <c r="BA390" i="1"/>
  <c r="BB390" i="1" s="1"/>
  <c r="AU120" i="1"/>
  <c r="AV120" i="1" s="1"/>
  <c r="BA120" i="1"/>
  <c r="BB120" i="1" s="1"/>
  <c r="AU256" i="1"/>
  <c r="AV256" i="1" s="1"/>
  <c r="BG256" i="1"/>
  <c r="BH256" i="1" s="1"/>
  <c r="AU37" i="1"/>
  <c r="AV37" i="1" s="1"/>
  <c r="BA37" i="1"/>
  <c r="BB37" i="1" s="1"/>
  <c r="AU210" i="1"/>
  <c r="AV210" i="1" s="1"/>
  <c r="BG210" i="1"/>
  <c r="BH210" i="1" s="1"/>
  <c r="AU262" i="1"/>
  <c r="AV262" i="1" s="1"/>
  <c r="BG262" i="1"/>
  <c r="BH262" i="1" s="1"/>
  <c r="AU422" i="1"/>
  <c r="AV422" i="1" s="1"/>
  <c r="BA422" i="1"/>
  <c r="BB422" i="1" s="1"/>
  <c r="AO422" i="1"/>
  <c r="AU53" i="1"/>
  <c r="AV53" i="1" s="1"/>
  <c r="BG53" i="1"/>
  <c r="BH53" i="1" s="1"/>
  <c r="AU90" i="1"/>
  <c r="AV90" i="1" s="1"/>
  <c r="BG90" i="1"/>
  <c r="BH90" i="1" s="1"/>
  <c r="AU258" i="1"/>
  <c r="AV258" i="1" s="1"/>
  <c r="BA258" i="1"/>
  <c r="BB258" i="1" s="1"/>
  <c r="AU217" i="1"/>
  <c r="AV217" i="1" s="1"/>
  <c r="AO217" i="1"/>
  <c r="AU320" i="1"/>
  <c r="AV320" i="1" s="1"/>
  <c r="BA320" i="1"/>
  <c r="BB320" i="1" s="1"/>
  <c r="AU352" i="1"/>
  <c r="AV352" i="1" s="1"/>
  <c r="AO352" i="1"/>
  <c r="AU222" i="1"/>
  <c r="AV222" i="1" s="1"/>
  <c r="AO222" i="1"/>
  <c r="AU286" i="1"/>
  <c r="AV286" i="1" s="1"/>
  <c r="AO286" i="1"/>
  <c r="AU45" i="1"/>
  <c r="AV45" i="1" s="1"/>
  <c r="BA45" i="1"/>
  <c r="BB45" i="1" s="1"/>
  <c r="BG548" i="1"/>
  <c r="BH548" i="1" s="1"/>
  <c r="BA548" i="1"/>
  <c r="BB548" i="1" s="1"/>
  <c r="AU566" i="1"/>
  <c r="AV566" i="1" s="1"/>
  <c r="AO566" i="1"/>
  <c r="AU650" i="1"/>
  <c r="AV650" i="1" s="1"/>
  <c r="AO650" i="1"/>
  <c r="BG822" i="1"/>
  <c r="BH822" i="1" s="1"/>
  <c r="AO822" i="1"/>
  <c r="BA612" i="1"/>
  <c r="BB612" i="1" s="1"/>
  <c r="AO612" i="1"/>
  <c r="AU716" i="1"/>
  <c r="AV716" i="1" s="1"/>
  <c r="BG716" i="1"/>
  <c r="BH716" i="1" s="1"/>
  <c r="BA514" i="1"/>
  <c r="BB514" i="1" s="1"/>
  <c r="BG514" i="1"/>
  <c r="BH514" i="1" s="1"/>
  <c r="BG666" i="1"/>
  <c r="BH666" i="1" s="1"/>
  <c r="BA666" i="1"/>
  <c r="BB666" i="1" s="1"/>
  <c r="BG585" i="1"/>
  <c r="BH585" i="1" s="1"/>
  <c r="AO585" i="1"/>
  <c r="AU907" i="1"/>
  <c r="AV907" i="1" s="1"/>
  <c r="BA907" i="1"/>
  <c r="BB907" i="1" s="1"/>
  <c r="BG907" i="1"/>
  <c r="BH907" i="1" s="1"/>
  <c r="AU818" i="1"/>
  <c r="AV818" i="1" s="1"/>
  <c r="BG818" i="1"/>
  <c r="BH818" i="1" s="1"/>
  <c r="AU507" i="1"/>
  <c r="AV507" i="1" s="1"/>
  <c r="BG507" i="1"/>
  <c r="BH507" i="1" s="1"/>
  <c r="AU826" i="1"/>
  <c r="AV826" i="1" s="1"/>
  <c r="BG826" i="1"/>
  <c r="BH826" i="1" s="1"/>
  <c r="AU649" i="1"/>
  <c r="AV649" i="1" s="1"/>
  <c r="BA649" i="1"/>
  <c r="BB649" i="1" s="1"/>
  <c r="AU575" i="1"/>
  <c r="AV575" i="1" s="1"/>
  <c r="AO575" i="1"/>
  <c r="AU876" i="1"/>
  <c r="AV876" i="1" s="1"/>
  <c r="AO876" i="1"/>
  <c r="AU804" i="1"/>
  <c r="AV804" i="1" s="1"/>
  <c r="BG804" i="1"/>
  <c r="BH804" i="1" s="1"/>
  <c r="BG171" i="1"/>
  <c r="BH171" i="1" s="1"/>
  <c r="BA171" i="1"/>
  <c r="BB171" i="1" s="1"/>
  <c r="BB859" i="1"/>
  <c r="BH504" i="1"/>
  <c r="AO239" i="1"/>
  <c r="AO332" i="1"/>
  <c r="AO385" i="1"/>
  <c r="BA177" i="1"/>
  <c r="BB177" i="1" s="1"/>
  <c r="BG24" i="1"/>
  <c r="BH24" i="1" s="1"/>
  <c r="AO874" i="1"/>
  <c r="BG458" i="1"/>
  <c r="BH458" i="1" s="1"/>
  <c r="AO57" i="1"/>
  <c r="AO178" i="1"/>
  <c r="AO90" i="1"/>
  <c r="AU100" i="1"/>
  <c r="AV100" i="1" s="1"/>
  <c r="BG100" i="1"/>
  <c r="BH100" i="1" s="1"/>
  <c r="BA100" i="1"/>
  <c r="BB100" i="1" s="1"/>
  <c r="AO100" i="1"/>
  <c r="AU285" i="1"/>
  <c r="AV285" i="1" s="1"/>
  <c r="BA285" i="1"/>
  <c r="BB285" i="1" s="1"/>
  <c r="AU489" i="1"/>
  <c r="AV489" i="1" s="1"/>
  <c r="BG489" i="1"/>
  <c r="BH489" i="1" s="1"/>
  <c r="AU330" i="1"/>
  <c r="AV330" i="1" s="1"/>
  <c r="BA330" i="1"/>
  <c r="BB330" i="1" s="1"/>
  <c r="BG330" i="1"/>
  <c r="BH330" i="1" s="1"/>
  <c r="AO330" i="1"/>
  <c r="AU189" i="1"/>
  <c r="AV189" i="1" s="1"/>
  <c r="BA189" i="1"/>
  <c r="BB189" i="1" s="1"/>
  <c r="AU191" i="1"/>
  <c r="AV191" i="1" s="1"/>
  <c r="AO191" i="1"/>
  <c r="AU407" i="1"/>
  <c r="AV407" i="1" s="1"/>
  <c r="AO407" i="1"/>
  <c r="AU423" i="1"/>
  <c r="AV423" i="1" s="1"/>
  <c r="AO423" i="1"/>
  <c r="AU279" i="1"/>
  <c r="AV279" i="1" s="1"/>
  <c r="BA279" i="1"/>
  <c r="BB279" i="1" s="1"/>
  <c r="AU479" i="1"/>
  <c r="AV479" i="1" s="1"/>
  <c r="BG479" i="1"/>
  <c r="BH479" i="1" s="1"/>
  <c r="AU275" i="1"/>
  <c r="AV275" i="1" s="1"/>
  <c r="BA275" i="1"/>
  <c r="BB275" i="1" s="1"/>
  <c r="BG275" i="1"/>
  <c r="BH275" i="1" s="1"/>
  <c r="AU136" i="1"/>
  <c r="AV136" i="1" s="1"/>
  <c r="BA136" i="1"/>
  <c r="BB136" i="1" s="1"/>
  <c r="AU454" i="1"/>
  <c r="AV454" i="1" s="1"/>
  <c r="BG454" i="1"/>
  <c r="BH454" i="1" s="1"/>
  <c r="AO454" i="1"/>
  <c r="AU66" i="1"/>
  <c r="AV66" i="1" s="1"/>
  <c r="AO66" i="1"/>
  <c r="BA179" i="1"/>
  <c r="BB179" i="1" s="1"/>
  <c r="AO179" i="1"/>
  <c r="AU272" i="1"/>
  <c r="AV272" i="1" s="1"/>
  <c r="BG272" i="1"/>
  <c r="BH272" i="1" s="1"/>
  <c r="AU39" i="1"/>
  <c r="AV39" i="1" s="1"/>
  <c r="AO39" i="1"/>
  <c r="AU294" i="1"/>
  <c r="AV294" i="1" s="1"/>
  <c r="AO294" i="1"/>
  <c r="AU36" i="1"/>
  <c r="AV36" i="1" s="1"/>
  <c r="BG36" i="1"/>
  <c r="BH36" i="1" s="1"/>
  <c r="AU250" i="1"/>
  <c r="AV250" i="1" s="1"/>
  <c r="AO250" i="1"/>
  <c r="AU360" i="1"/>
  <c r="AV360" i="1" s="1"/>
  <c r="AO360" i="1"/>
  <c r="AU32" i="1"/>
  <c r="AV32" i="1" s="1"/>
  <c r="BG32" i="1"/>
  <c r="BH32" i="1" s="1"/>
  <c r="AU630" i="1"/>
  <c r="AV630" i="1" s="1"/>
  <c r="BA630" i="1"/>
  <c r="BB630" i="1" s="1"/>
  <c r="AU687" i="1"/>
  <c r="AV687" i="1" s="1"/>
  <c r="AO687" i="1"/>
  <c r="AU764" i="1"/>
  <c r="AV764" i="1" s="1"/>
  <c r="BG764" i="1"/>
  <c r="BH764" i="1" s="1"/>
  <c r="AU526" i="1"/>
  <c r="AV526" i="1" s="1"/>
  <c r="BG526" i="1"/>
  <c r="BH526" i="1" s="1"/>
  <c r="AU892" i="1"/>
  <c r="AV892" i="1" s="1"/>
  <c r="BA892" i="1"/>
  <c r="BB892" i="1" s="1"/>
  <c r="AU827" i="1"/>
  <c r="AV827" i="1" s="1"/>
  <c r="BA827" i="1"/>
  <c r="BB827" i="1" s="1"/>
  <c r="AU712" i="1"/>
  <c r="AV712" i="1" s="1"/>
  <c r="BG712" i="1"/>
  <c r="BH712" i="1" s="1"/>
  <c r="AU565" i="1"/>
  <c r="AV565" i="1" s="1"/>
  <c r="BA565" i="1"/>
  <c r="BB565" i="1" s="1"/>
  <c r="AU903" i="1"/>
  <c r="AV903" i="1" s="1"/>
  <c r="BA903" i="1"/>
  <c r="BB903" i="1" s="1"/>
  <c r="AU799" i="1"/>
  <c r="AV799" i="1" s="1"/>
  <c r="BG799" i="1"/>
  <c r="BH799" i="1" s="1"/>
  <c r="AU504" i="1"/>
  <c r="AV504" i="1" s="1"/>
  <c r="BA504" i="1"/>
  <c r="BB504" i="1" s="1"/>
  <c r="BA547" i="1"/>
  <c r="BB547" i="1" s="1"/>
  <c r="BG547" i="1"/>
  <c r="BH547" i="1" s="1"/>
  <c r="AU729" i="1"/>
  <c r="AV729" i="1" s="1"/>
  <c r="AO729" i="1"/>
  <c r="BA729" i="1"/>
  <c r="BB729" i="1" s="1"/>
  <c r="BG632" i="1"/>
  <c r="BH632" i="1" s="1"/>
  <c r="BA632" i="1"/>
  <c r="BB632" i="1" s="1"/>
  <c r="BH60" i="1"/>
  <c r="BH717" i="1"/>
  <c r="AV335" i="1"/>
  <c r="BH529" i="1"/>
  <c r="BB886" i="1"/>
  <c r="BB900" i="1"/>
  <c r="BH166" i="1"/>
  <c r="AV359" i="1"/>
  <c r="BH914" i="1"/>
  <c r="BB668" i="1"/>
  <c r="BH657" i="1"/>
  <c r="BG261" i="1"/>
  <c r="BH261" i="1" s="1"/>
  <c r="BB77" i="1"/>
  <c r="BB503" i="1"/>
  <c r="BA836" i="1"/>
  <c r="BB836" i="1" s="1"/>
  <c r="BG167" i="1"/>
  <c r="BH167" i="1" s="1"/>
  <c r="BG299" i="1"/>
  <c r="BH299" i="1" s="1"/>
  <c r="BG25" i="1"/>
  <c r="BH25" i="1" s="1"/>
  <c r="BG126" i="1"/>
  <c r="BH126" i="1" s="1"/>
  <c r="BH301" i="1"/>
  <c r="BG173" i="1"/>
  <c r="BH173" i="1" s="1"/>
  <c r="BA511" i="1"/>
  <c r="BB511" i="1" s="1"/>
  <c r="AO552" i="1"/>
  <c r="AO755" i="1"/>
  <c r="BG889" i="1"/>
  <c r="BH889" i="1" s="1"/>
  <c r="BA646" i="1"/>
  <c r="BB646" i="1" s="1"/>
  <c r="BA610" i="1"/>
  <c r="BB610" i="1" s="1"/>
  <c r="AO820" i="1"/>
  <c r="BG552" i="1"/>
  <c r="BH552" i="1" s="1"/>
  <c r="BB90" i="1"/>
  <c r="AO511" i="1"/>
  <c r="AO861" i="1"/>
  <c r="BG69" i="1"/>
  <c r="BH69" i="1" s="1"/>
  <c r="AO85" i="1"/>
  <c r="BG114" i="1"/>
  <c r="BH114" i="1" s="1"/>
  <c r="BA376" i="1"/>
  <c r="BB376" i="1" s="1"/>
  <c r="BA380" i="1"/>
  <c r="BB380" i="1" s="1"/>
  <c r="AO397" i="1"/>
  <c r="BB97" i="1"/>
  <c r="BG351" i="1"/>
  <c r="BH351" i="1" s="1"/>
  <c r="AO601" i="1"/>
  <c r="BB893" i="1"/>
  <c r="BG676" i="1"/>
  <c r="BH676" i="1" s="1"/>
  <c r="AO257" i="1"/>
  <c r="BA450" i="1"/>
  <c r="BB450" i="1" s="1"/>
  <c r="AO327" i="1"/>
  <c r="BG610" i="1"/>
  <c r="BH610" i="1" s="1"/>
  <c r="AO889" i="1"/>
  <c r="BH629" i="1"/>
  <c r="BA69" i="1"/>
  <c r="BB69" i="1" s="1"/>
  <c r="AZ5" i="1"/>
  <c r="AV461" i="1"/>
  <c r="AO387" i="1"/>
  <c r="BG741" i="1"/>
  <c r="BH741" i="1" s="1"/>
  <c r="BA878" i="1"/>
  <c r="BB878" i="1" s="1"/>
  <c r="AV375" i="1"/>
  <c r="AO174" i="1"/>
  <c r="AO169" i="1"/>
  <c r="BG243" i="1"/>
  <c r="BH243" i="1" s="1"/>
  <c r="BG118" i="1"/>
  <c r="BH118" i="1" s="1"/>
  <c r="BB526" i="1"/>
  <c r="AO557" i="1"/>
  <c r="BA641" i="1"/>
  <c r="BB641" i="1" s="1"/>
  <c r="AO610" i="1"/>
  <c r="BB564" i="1"/>
  <c r="BA753" i="1"/>
  <c r="BB753" i="1" s="1"/>
  <c r="AO15" i="1"/>
  <c r="BG108" i="1"/>
  <c r="BH108" i="1" s="1"/>
  <c r="BG604" i="1"/>
  <c r="BH604" i="1" s="1"/>
  <c r="AO121" i="1"/>
  <c r="AO380" i="1"/>
  <c r="BG284" i="1"/>
  <c r="BH284" i="1" s="1"/>
  <c r="AO478" i="1"/>
  <c r="AO846" i="1"/>
  <c r="BH635" i="1"/>
  <c r="AO188" i="1"/>
  <c r="BH824" i="1"/>
  <c r="BG291" i="1"/>
  <c r="BH291" i="1" s="1"/>
  <c r="BA174" i="1"/>
  <c r="BB174" i="1" s="1"/>
  <c r="BG170" i="1"/>
  <c r="BH170" i="1" s="1"/>
  <c r="AV167" i="1"/>
  <c r="BA434" i="1"/>
  <c r="BB434" i="1" s="1"/>
  <c r="BG861" i="1"/>
  <c r="BH861" i="1" s="1"/>
  <c r="AO753" i="1"/>
  <c r="BG506" i="1"/>
  <c r="BH506" i="1" s="1"/>
  <c r="BA744" i="1"/>
  <c r="BB744" i="1" s="1"/>
  <c r="BA762" i="1"/>
  <c r="BB762" i="1" s="1"/>
  <c r="AO722" i="1"/>
  <c r="AO602" i="1"/>
  <c r="BG574" i="1"/>
  <c r="BH574" i="1" s="1"/>
  <c r="BA905" i="1"/>
  <c r="BB905" i="1" s="1"/>
  <c r="BB566" i="1"/>
  <c r="BG209" i="1"/>
  <c r="BH209" i="1" s="1"/>
  <c r="BA785" i="1"/>
  <c r="BB785" i="1" s="1"/>
  <c r="BG719" i="1"/>
  <c r="BH719" i="1" s="1"/>
  <c r="BH789" i="1"/>
  <c r="BH852" i="1"/>
  <c r="BG436" i="1"/>
  <c r="BH436" i="1" s="1"/>
  <c r="BG237" i="1"/>
  <c r="BH237" i="1" s="1"/>
  <c r="BA128" i="1"/>
  <c r="BB128" i="1" s="1"/>
  <c r="BH419" i="1"/>
  <c r="BH216" i="1"/>
  <c r="BH310" i="1"/>
  <c r="BA173" i="1"/>
  <c r="BB173" i="1" s="1"/>
  <c r="BA820" i="1"/>
  <c r="BB820" i="1" s="1"/>
  <c r="BG336" i="1"/>
  <c r="BH336" i="1" s="1"/>
  <c r="AO875" i="1"/>
  <c r="BA305" i="1"/>
  <c r="BB305" i="1" s="1"/>
  <c r="AO513" i="1"/>
  <c r="AO343" i="1"/>
  <c r="BG175" i="1"/>
  <c r="BH175" i="1" s="1"/>
  <c r="BH665" i="1"/>
  <c r="AO264" i="1"/>
  <c r="BA51" i="1"/>
  <c r="BB51" i="1" s="1"/>
  <c r="AO358" i="1"/>
  <c r="BA182" i="1"/>
  <c r="BB182" i="1" s="1"/>
  <c r="BG290" i="1"/>
  <c r="BH290" i="1" s="1"/>
  <c r="AV269" i="1"/>
  <c r="BG174" i="1"/>
  <c r="BH174" i="1" s="1"/>
  <c r="AO170" i="1"/>
  <c r="AV170" i="1"/>
  <c r="BG169" i="1"/>
  <c r="BH169" i="1" s="1"/>
  <c r="AU672" i="1"/>
  <c r="AV672" i="1" s="1"/>
  <c r="BA672" i="1"/>
  <c r="BB672" i="1" s="1"/>
  <c r="AO672" i="1"/>
  <c r="BG672" i="1"/>
  <c r="BH672" i="1" s="1"/>
  <c r="AU383" i="1"/>
  <c r="AV383" i="1" s="1"/>
  <c r="BA383" i="1"/>
  <c r="BB383" i="1" s="1"/>
  <c r="AU148" i="1"/>
  <c r="AV148" i="1" s="1"/>
  <c r="BG148" i="1"/>
  <c r="BH148" i="1" s="1"/>
  <c r="AU401" i="1"/>
  <c r="AV401" i="1" s="1"/>
  <c r="AO401" i="1"/>
  <c r="AU270" i="1"/>
  <c r="AV270" i="1" s="1"/>
  <c r="AO270" i="1"/>
  <c r="BA270" i="1"/>
  <c r="BB270" i="1" s="1"/>
  <c r="AU373" i="1"/>
  <c r="AV373" i="1" s="1"/>
  <c r="AO373" i="1"/>
  <c r="BG373" i="1"/>
  <c r="BH373" i="1" s="1"/>
  <c r="AU104" i="1"/>
  <c r="AV104" i="1" s="1"/>
  <c r="BG104" i="1"/>
  <c r="BH104" i="1" s="1"/>
  <c r="AU499" i="1"/>
  <c r="AV499" i="1" s="1"/>
  <c r="AO499" i="1"/>
  <c r="BG499" i="1"/>
  <c r="BH499" i="1" s="1"/>
  <c r="AU14" i="1"/>
  <c r="AV14" i="1" s="1"/>
  <c r="AO14" i="1"/>
  <c r="AU216" i="1"/>
  <c r="AV216" i="1" s="1"/>
  <c r="BA216" i="1"/>
  <c r="BB216" i="1" s="1"/>
  <c r="AU326" i="1"/>
  <c r="AV326" i="1" s="1"/>
  <c r="AO326" i="1"/>
  <c r="AU198" i="1"/>
  <c r="AV198" i="1" s="1"/>
  <c r="BA198" i="1"/>
  <c r="BB198" i="1" s="1"/>
  <c r="AU466" i="1"/>
  <c r="AV466" i="1" s="1"/>
  <c r="BG466" i="1"/>
  <c r="BH466" i="1" s="1"/>
  <c r="AU186" i="1"/>
  <c r="AV186" i="1" s="1"/>
  <c r="BG186" i="1"/>
  <c r="BH186" i="1" s="1"/>
  <c r="AU248" i="1"/>
  <c r="AV248" i="1" s="1"/>
  <c r="BA248" i="1"/>
  <c r="BB248" i="1" s="1"/>
  <c r="AU427" i="1"/>
  <c r="AV427" i="1" s="1"/>
  <c r="AO427" i="1"/>
  <c r="BA427" i="1"/>
  <c r="BB427" i="1" s="1"/>
  <c r="AU122" i="1"/>
  <c r="AV122" i="1" s="1"/>
  <c r="AO122" i="1"/>
  <c r="BA122" i="1"/>
  <c r="BB122" i="1" s="1"/>
  <c r="AU342" i="1"/>
  <c r="AV342" i="1" s="1"/>
  <c r="AO342" i="1"/>
  <c r="BG342" i="1"/>
  <c r="BH342" i="1" s="1"/>
  <c r="AU400" i="1"/>
  <c r="AV400" i="1" s="1"/>
  <c r="BG400" i="1"/>
  <c r="BH400" i="1" s="1"/>
  <c r="AU97" i="1"/>
  <c r="AV97" i="1" s="1"/>
  <c r="AO97" i="1"/>
  <c r="AU367" i="1"/>
  <c r="AV367" i="1" s="1"/>
  <c r="BA367" i="1"/>
  <c r="BB367" i="1" s="1"/>
  <c r="AU841" i="1"/>
  <c r="AV841" i="1" s="1"/>
  <c r="AO841" i="1"/>
  <c r="AU798" i="1"/>
  <c r="AV798" i="1" s="1"/>
  <c r="AO798" i="1"/>
  <c r="AU631" i="1"/>
  <c r="AV631" i="1" s="1"/>
  <c r="BA631" i="1"/>
  <c r="BB631" i="1" s="1"/>
  <c r="AV837" i="1"/>
  <c r="BH402" i="1"/>
  <c r="BG208" i="1"/>
  <c r="BH208" i="1" s="1"/>
  <c r="AO32" i="1"/>
  <c r="BB507" i="1"/>
  <c r="BH555" i="1"/>
  <c r="BH22" i="1"/>
  <c r="BB600" i="1"/>
  <c r="BH522" i="1"/>
  <c r="BH414" i="1"/>
  <c r="BB742" i="1"/>
  <c r="AU353" i="1"/>
  <c r="AV353" i="1" s="1"/>
  <c r="BA353" i="1"/>
  <c r="BB353" i="1" s="1"/>
  <c r="AU338" i="1"/>
  <c r="AV338" i="1" s="1"/>
  <c r="BA338" i="1"/>
  <c r="BB338" i="1" s="1"/>
  <c r="AU370" i="1"/>
  <c r="AV370" i="1" s="1"/>
  <c r="BA370" i="1"/>
  <c r="BB370" i="1" s="1"/>
  <c r="AU482" i="1"/>
  <c r="AV482" i="1" s="1"/>
  <c r="BA482" i="1"/>
  <c r="BB482" i="1" s="1"/>
  <c r="AU439" i="1"/>
  <c r="AV439" i="1" s="1"/>
  <c r="BA439" i="1"/>
  <c r="BB439" i="1" s="1"/>
  <c r="AU476" i="1"/>
  <c r="AV476" i="1" s="1"/>
  <c r="BA476" i="1"/>
  <c r="BB476" i="1" s="1"/>
  <c r="AU442" i="1"/>
  <c r="AV442" i="1" s="1"/>
  <c r="BG442" i="1"/>
  <c r="BH442" i="1" s="1"/>
  <c r="AU469" i="1"/>
  <c r="AV469" i="1" s="1"/>
  <c r="AO469" i="1"/>
  <c r="AU350" i="1"/>
  <c r="AV350" i="1" s="1"/>
  <c r="BG350" i="1"/>
  <c r="BH350" i="1" s="1"/>
  <c r="AU153" i="1"/>
  <c r="AV153" i="1" s="1"/>
  <c r="AO153" i="1"/>
  <c r="AU289" i="1"/>
  <c r="AV289" i="1" s="1"/>
  <c r="BA289" i="1"/>
  <c r="BB289" i="1" s="1"/>
  <c r="AU47" i="1"/>
  <c r="AV47" i="1" s="1"/>
  <c r="AO47" i="1"/>
  <c r="AU371" i="1"/>
  <c r="AV371" i="1" s="1"/>
  <c r="BG371" i="1"/>
  <c r="BH371" i="1" s="1"/>
  <c r="AU77" i="1"/>
  <c r="AV77" i="1" s="1"/>
  <c r="AO77" i="1"/>
  <c r="AU152" i="1"/>
  <c r="AV152" i="1" s="1"/>
  <c r="BA152" i="1"/>
  <c r="BB152" i="1" s="1"/>
  <c r="AU301" i="1"/>
  <c r="AV301" i="1" s="1"/>
  <c r="BA301" i="1"/>
  <c r="BB301" i="1" s="1"/>
  <c r="AU402" i="1"/>
  <c r="AV402" i="1" s="1"/>
  <c r="AO402" i="1"/>
  <c r="AU355" i="1"/>
  <c r="AV355" i="1" s="1"/>
  <c r="BG355" i="1"/>
  <c r="BH355" i="1" s="1"/>
  <c r="AU310" i="1"/>
  <c r="AV310" i="1" s="1"/>
  <c r="BA310" i="1"/>
  <c r="BB310" i="1" s="1"/>
  <c r="AU48" i="1"/>
  <c r="AV48" i="1" s="1"/>
  <c r="AO48" i="1"/>
  <c r="AU768" i="1"/>
  <c r="AV768" i="1" s="1"/>
  <c r="BA768" i="1"/>
  <c r="BB768" i="1" s="1"/>
  <c r="AU521" i="1"/>
  <c r="AV521" i="1" s="1"/>
  <c r="BA521" i="1"/>
  <c r="BB521" i="1" s="1"/>
  <c r="AU586" i="1"/>
  <c r="AV586" i="1" s="1"/>
  <c r="AO586" i="1"/>
  <c r="AU888" i="1"/>
  <c r="AV888" i="1" s="1"/>
  <c r="AO888" i="1"/>
  <c r="AU581" i="1"/>
  <c r="AV581" i="1" s="1"/>
  <c r="BA581" i="1"/>
  <c r="BB581" i="1" s="1"/>
  <c r="AU899" i="1"/>
  <c r="AV899" i="1" s="1"/>
  <c r="BA899" i="1"/>
  <c r="BB899" i="1" s="1"/>
  <c r="AU757" i="1"/>
  <c r="AV757" i="1" s="1"/>
  <c r="AO757" i="1"/>
  <c r="AU893" i="1"/>
  <c r="AV893" i="1" s="1"/>
  <c r="BG893" i="1"/>
  <c r="BH893" i="1" s="1"/>
  <c r="AU840" i="1"/>
  <c r="AV840" i="1" s="1"/>
  <c r="AO840" i="1"/>
  <c r="BA840" i="1"/>
  <c r="BB840" i="1" s="1"/>
  <c r="AU662" i="1"/>
  <c r="AV662" i="1" s="1"/>
  <c r="AO662" i="1"/>
  <c r="AU500" i="1"/>
  <c r="AV500" i="1" s="1"/>
  <c r="BA500" i="1"/>
  <c r="BB500" i="1" s="1"/>
  <c r="AU922" i="1"/>
  <c r="AV922" i="1" s="1"/>
  <c r="BG922" i="1"/>
  <c r="BH922" i="1" s="1"/>
  <c r="AU882" i="1"/>
  <c r="AV882" i="1" s="1"/>
  <c r="BG882" i="1"/>
  <c r="BH882" i="1" s="1"/>
  <c r="AO263" i="1"/>
  <c r="AO479" i="1"/>
  <c r="AO355" i="1"/>
  <c r="AO338" i="1"/>
  <c r="AO282" i="1"/>
  <c r="BA247" i="1"/>
  <c r="BB247" i="1" s="1"/>
  <c r="BG386" i="1"/>
  <c r="BH386" i="1" s="1"/>
  <c r="BH694" i="1"/>
  <c r="BB454" i="1"/>
  <c r="AO277" i="1"/>
  <c r="AV245" i="1"/>
  <c r="BG194" i="1"/>
  <c r="BH194" i="1" s="1"/>
  <c r="AV240" i="1"/>
  <c r="AV145" i="1"/>
  <c r="BG462" i="1"/>
  <c r="BH462" i="1" s="1"/>
  <c r="AU165" i="1"/>
  <c r="AV165" i="1" s="1"/>
  <c r="BA165" i="1"/>
  <c r="BB165" i="1" s="1"/>
  <c r="AU166" i="1"/>
  <c r="AV166" i="1" s="1"/>
  <c r="AO166" i="1"/>
  <c r="BA166" i="1"/>
  <c r="BB166" i="1" s="1"/>
  <c r="AV881" i="1"/>
  <c r="BA348" i="1"/>
  <c r="BB348" i="1" s="1"/>
  <c r="AO151" i="1"/>
  <c r="AV305" i="1"/>
  <c r="AV111" i="1"/>
  <c r="BG480" i="1"/>
  <c r="BH480" i="1" s="1"/>
  <c r="BG908" i="1"/>
  <c r="BH908" i="1" s="1"/>
  <c r="BA593" i="1"/>
  <c r="BB593" i="1" s="1"/>
  <c r="BH800" i="1"/>
  <c r="BA458" i="1"/>
  <c r="BB458" i="1" s="1"/>
  <c r="BA617" i="1"/>
  <c r="BB617" i="1" s="1"/>
  <c r="AO732" i="1"/>
  <c r="BG396" i="1"/>
  <c r="BH396" i="1" s="1"/>
  <c r="BG871" i="1"/>
  <c r="BH871" i="1" s="1"/>
  <c r="BB186" i="1"/>
  <c r="AV593" i="1"/>
  <c r="AV268" i="1"/>
  <c r="BA269" i="1"/>
  <c r="BB269" i="1" s="1"/>
  <c r="BA251" i="1"/>
  <c r="BB251" i="1" s="1"/>
  <c r="AV384" i="1"/>
  <c r="AV302" i="1"/>
  <c r="AV445" i="1"/>
  <c r="AV486" i="1"/>
  <c r="AV498" i="1"/>
  <c r="AO730" i="1"/>
  <c r="BH774" i="1"/>
  <c r="BG556" i="1"/>
  <c r="BH556" i="1" s="1"/>
  <c r="AO164" i="1"/>
  <c r="AO165" i="1"/>
  <c r="BA167" i="1"/>
  <c r="BB167" i="1" s="1"/>
  <c r="BA169" i="1"/>
  <c r="BB169" i="1" s="1"/>
  <c r="AV169" i="1"/>
  <c r="BB734" i="1"/>
  <c r="BH714" i="1"/>
  <c r="AO162" i="1"/>
  <c r="AV447" i="1"/>
  <c r="AV405" i="1"/>
  <c r="AO58" i="1"/>
  <c r="BH597" i="1"/>
  <c r="BA848" i="1"/>
  <c r="BB848" i="1" s="1"/>
  <c r="BG566" i="1"/>
  <c r="BH566" i="1" s="1"/>
  <c r="BG320" i="1"/>
  <c r="BH320" i="1" s="1"/>
  <c r="BB716" i="1"/>
  <c r="AV618" i="1"/>
  <c r="BG265" i="1"/>
  <c r="BH265" i="1" s="1"/>
  <c r="BG221" i="1"/>
  <c r="BH221" i="1" s="1"/>
  <c r="AV316" i="1"/>
  <c r="AV477" i="1"/>
  <c r="AV356" i="1"/>
  <c r="BA486" i="1"/>
  <c r="BB486" i="1" s="1"/>
  <c r="BA24" i="1"/>
  <c r="BB24" i="1" s="1"/>
  <c r="BH571" i="1"/>
  <c r="BG679" i="1"/>
  <c r="BH679" i="1" s="1"/>
  <c r="BG884" i="1"/>
  <c r="BH884" i="1" s="1"/>
  <c r="BB319" i="1"/>
  <c r="BA777" i="1"/>
  <c r="BB777" i="1" s="1"/>
  <c r="AO909" i="1"/>
  <c r="AO904" i="1"/>
  <c r="BA640" i="1"/>
  <c r="BB640" i="1" s="1"/>
  <c r="AO656" i="1"/>
  <c r="BG164" i="1"/>
  <c r="BH164" i="1" s="1"/>
  <c r="AU168" i="1"/>
  <c r="AV168" i="1" s="1"/>
  <c r="AO168" i="1"/>
  <c r="BG168" i="1"/>
  <c r="BH168" i="1" s="1"/>
  <c r="AO167" i="1"/>
  <c r="BB551" i="1"/>
  <c r="BB891" i="1"/>
  <c r="BB780" i="1"/>
  <c r="BB509" i="1"/>
  <c r="BH839" i="1"/>
  <c r="BB721" i="1"/>
  <c r="BB657" i="1"/>
  <c r="BB93" i="1"/>
  <c r="AO202" i="1"/>
  <c r="AO871" i="1"/>
  <c r="BG295" i="1"/>
  <c r="BH295" i="1" s="1"/>
  <c r="BG228" i="1"/>
  <c r="BH228" i="1" s="1"/>
  <c r="BG681" i="1"/>
  <c r="BH681" i="1" s="1"/>
  <c r="BA684" i="1"/>
  <c r="BB684" i="1" s="1"/>
  <c r="AO578" i="1"/>
  <c r="AO772" i="1"/>
  <c r="BG863" i="1"/>
  <c r="BH863" i="1" s="1"/>
  <c r="BA455" i="1"/>
  <c r="BB455" i="1" s="1"/>
  <c r="AV633" i="1"/>
  <c r="AV512" i="1"/>
  <c r="AV83" i="1"/>
  <c r="BG207" i="1"/>
  <c r="BH207" i="1" s="1"/>
  <c r="AV67" i="1"/>
  <c r="AO562" i="1"/>
  <c r="AO637" i="1"/>
  <c r="BG517" i="1"/>
  <c r="BH517" i="1" s="1"/>
  <c r="BA164" i="1"/>
  <c r="BB164" i="1" s="1"/>
  <c r="AV164" i="1"/>
  <c r="AU171" i="1"/>
  <c r="AV171" i="1" s="1"/>
  <c r="AO171" i="1"/>
  <c r="AU172" i="1"/>
  <c r="AV172" i="1" s="1"/>
  <c r="AO172" i="1"/>
  <c r="BG172" i="1"/>
  <c r="BH172" i="1" s="1"/>
  <c r="BA172" i="1"/>
  <c r="BB172" i="1" s="1"/>
  <c r="BG165" i="1"/>
  <c r="BH165" i="1" s="1"/>
  <c r="BH758" i="1"/>
  <c r="BH919" i="1"/>
  <c r="BH459" i="1"/>
  <c r="BB453" i="1"/>
  <c r="BH340" i="1"/>
  <c r="BH703" i="1"/>
  <c r="AO351" i="1"/>
  <c r="BA257" i="1"/>
  <c r="BB257" i="1" s="1"/>
  <c r="BG300" i="1"/>
  <c r="BH300" i="1" s="1"/>
  <c r="BG103" i="1"/>
  <c r="BH103" i="1" s="1"/>
  <c r="BG584" i="1"/>
  <c r="BH584" i="1" s="1"/>
  <c r="BA615" i="1"/>
  <c r="BB615" i="1" s="1"/>
  <c r="AO901" i="1"/>
  <c r="BG496" i="1"/>
  <c r="BH496" i="1" s="1"/>
  <c r="AO218" i="1"/>
  <c r="BA43" i="1"/>
  <c r="BB43" i="1" s="1"/>
  <c r="BG315" i="1"/>
  <c r="BH315" i="1" s="1"/>
  <c r="BB332" i="1"/>
  <c r="BA121" i="1"/>
  <c r="BB121" i="1" s="1"/>
  <c r="BA410" i="1"/>
  <c r="BB410" i="1" s="1"/>
  <c r="BA114" i="1"/>
  <c r="BB114" i="1" s="1"/>
  <c r="AV114" i="1"/>
  <c r="AV237" i="1"/>
  <c r="BG430" i="1"/>
  <c r="BH430" i="1" s="1"/>
  <c r="AV430" i="1"/>
  <c r="BG449" i="1"/>
  <c r="BH449" i="1" s="1"/>
  <c r="AV449" i="1"/>
  <c r="BA297" i="1"/>
  <c r="BB297" i="1" s="1"/>
  <c r="AV297" i="1"/>
  <c r="AV376" i="1"/>
  <c r="AV128" i="1"/>
  <c r="BG397" i="1"/>
  <c r="BH397" i="1" s="1"/>
  <c r="BA339" i="1"/>
  <c r="BB339" i="1" s="1"/>
  <c r="AV339" i="1"/>
  <c r="BA284" i="1"/>
  <c r="BB284" i="1" s="1"/>
  <c r="AV284" i="1"/>
  <c r="BA25" i="1"/>
  <c r="BB25" i="1" s="1"/>
  <c r="BG905" i="1"/>
  <c r="BH905" i="1" s="1"/>
  <c r="AO705" i="1"/>
  <c r="AO506" i="1"/>
  <c r="BG257" i="1"/>
  <c r="BH257" i="1" s="1"/>
  <c r="BA584" i="1"/>
  <c r="BB584" i="1" s="1"/>
  <c r="BA705" i="1"/>
  <c r="BB705" i="1" s="1"/>
  <c r="BA701" i="1"/>
  <c r="BB701" i="1" s="1"/>
  <c r="BA327" i="1"/>
  <c r="BB327" i="1" s="1"/>
  <c r="BA56" i="1"/>
  <c r="BB56" i="1" s="1"/>
  <c r="BA246" i="1"/>
  <c r="BB246" i="1" s="1"/>
  <c r="BA879" i="1"/>
  <c r="BB879" i="1" s="1"/>
  <c r="BA866" i="1"/>
  <c r="BB866" i="1" s="1"/>
  <c r="BH518" i="1"/>
  <c r="AO770" i="1"/>
  <c r="AO676" i="1"/>
  <c r="BG646" i="1"/>
  <c r="BH646" i="1" s="1"/>
  <c r="BA192" i="1"/>
  <c r="BB192" i="1" s="1"/>
  <c r="AO64" i="1"/>
  <c r="BG443" i="1"/>
  <c r="BH443" i="1" s="1"/>
  <c r="BG218" i="1"/>
  <c r="BH218" i="1" s="1"/>
  <c r="BG43" i="1"/>
  <c r="BH43" i="1" s="1"/>
  <c r="AU460" i="1"/>
  <c r="AV460" i="1" s="1"/>
  <c r="BG460" i="1"/>
  <c r="BH460" i="1" s="1"/>
  <c r="AU472" i="1"/>
  <c r="AV472" i="1" s="1"/>
  <c r="BG472" i="1"/>
  <c r="BH472" i="1" s="1"/>
  <c r="AU495" i="1"/>
  <c r="AV495" i="1" s="1"/>
  <c r="BG495" i="1"/>
  <c r="BH495" i="1" s="1"/>
  <c r="AU87" i="1"/>
  <c r="AV87" i="1" s="1"/>
  <c r="BA87" i="1"/>
  <c r="BB87" i="1" s="1"/>
  <c r="BG87" i="1"/>
  <c r="BH87" i="1" s="1"/>
  <c r="AU483" i="1"/>
  <c r="AV483" i="1" s="1"/>
  <c r="BG483" i="1"/>
  <c r="BH483" i="1" s="1"/>
  <c r="AU325" i="1"/>
  <c r="AV325" i="1" s="1"/>
  <c r="BA325" i="1"/>
  <c r="BB325" i="1" s="1"/>
  <c r="AU404" i="1"/>
  <c r="AV404" i="1" s="1"/>
  <c r="BA404" i="1"/>
  <c r="BB404" i="1" s="1"/>
  <c r="AU471" i="1"/>
  <c r="AV471" i="1" s="1"/>
  <c r="BG471" i="1"/>
  <c r="BH471" i="1" s="1"/>
  <c r="AU395" i="1"/>
  <c r="AV395" i="1" s="1"/>
  <c r="BG395" i="1"/>
  <c r="BH395" i="1" s="1"/>
  <c r="AU93" i="1"/>
  <c r="AV93" i="1" s="1"/>
  <c r="BG93" i="1"/>
  <c r="BH93" i="1" s="1"/>
  <c r="AU179" i="1"/>
  <c r="AV179" i="1" s="1"/>
  <c r="BG179" i="1"/>
  <c r="BH179" i="1" s="1"/>
  <c r="AU545" i="1"/>
  <c r="AV545" i="1" s="1"/>
  <c r="BG545" i="1"/>
  <c r="BH545" i="1" s="1"/>
  <c r="AO545" i="1"/>
  <c r="AU810" i="1"/>
  <c r="AV810" i="1" s="1"/>
  <c r="BG810" i="1"/>
  <c r="BH810" i="1" s="1"/>
  <c r="AU502" i="1"/>
  <c r="AV502" i="1" s="1"/>
  <c r="BG502" i="1"/>
  <c r="BH502" i="1" s="1"/>
  <c r="AU720" i="1"/>
  <c r="AV720" i="1" s="1"/>
  <c r="BA720" i="1"/>
  <c r="BB720" i="1" s="1"/>
  <c r="AU651" i="1"/>
  <c r="AV651" i="1" s="1"/>
  <c r="BG651" i="1"/>
  <c r="BH651" i="1" s="1"/>
  <c r="AO651" i="1"/>
  <c r="AU537" i="1"/>
  <c r="AV537" i="1" s="1"/>
  <c r="AO537" i="1"/>
  <c r="AU503" i="1"/>
  <c r="AV503" i="1" s="1"/>
  <c r="BG503" i="1"/>
  <c r="BH503" i="1" s="1"/>
  <c r="AU807" i="1"/>
  <c r="AV807" i="1" s="1"/>
  <c r="BG807" i="1"/>
  <c r="BH807" i="1" s="1"/>
  <c r="BA807" i="1"/>
  <c r="BB807" i="1" s="1"/>
  <c r="AU532" i="1"/>
  <c r="AV532" i="1" s="1"/>
  <c r="AO532" i="1"/>
  <c r="AU543" i="1"/>
  <c r="AV543" i="1" s="1"/>
  <c r="BG543" i="1"/>
  <c r="BH543" i="1" s="1"/>
  <c r="AU571" i="1"/>
  <c r="AV571" i="1" s="1"/>
  <c r="AO571" i="1"/>
  <c r="AU715" i="1"/>
  <c r="AV715" i="1" s="1"/>
  <c r="BG715" i="1"/>
  <c r="BH715" i="1" s="1"/>
  <c r="AU727" i="1"/>
  <c r="AV727" i="1" s="1"/>
  <c r="BG727" i="1"/>
  <c r="BH727" i="1" s="1"/>
  <c r="AU812" i="1"/>
  <c r="AV812" i="1" s="1"/>
  <c r="BA812" i="1"/>
  <c r="BB812" i="1" s="1"/>
  <c r="BG812" i="1"/>
  <c r="BH812" i="1" s="1"/>
  <c r="AU794" i="1"/>
  <c r="AV794" i="1" s="1"/>
  <c r="AO794" i="1"/>
  <c r="BA794" i="1"/>
  <c r="BB794" i="1" s="1"/>
  <c r="BG794" i="1"/>
  <c r="BH794" i="1" s="1"/>
  <c r="AU614" i="1"/>
  <c r="AV614" i="1" s="1"/>
  <c r="AO614" i="1"/>
  <c r="BA614" i="1"/>
  <c r="BB614" i="1" s="1"/>
  <c r="BG614" i="1"/>
  <c r="BH614" i="1" s="1"/>
  <c r="AU790" i="1"/>
  <c r="AV790" i="1" s="1"/>
  <c r="BG790" i="1"/>
  <c r="BH790" i="1" s="1"/>
  <c r="AU787" i="1"/>
  <c r="AV787" i="1" s="1"/>
  <c r="AO787" i="1"/>
  <c r="AU898" i="1"/>
  <c r="AV898" i="1" s="1"/>
  <c r="BG898" i="1"/>
  <c r="BH898" i="1" s="1"/>
  <c r="AU594" i="1"/>
  <c r="AV594" i="1" s="1"/>
  <c r="BA594" i="1"/>
  <c r="BB594" i="1" s="1"/>
  <c r="AU717" i="1"/>
  <c r="AV717" i="1" s="1"/>
  <c r="BA717" i="1"/>
  <c r="BB717" i="1" s="1"/>
  <c r="AU707" i="1"/>
  <c r="AV707" i="1" s="1"/>
  <c r="BG707" i="1"/>
  <c r="BH707" i="1" s="1"/>
  <c r="AU854" i="1"/>
  <c r="AV854" i="1" s="1"/>
  <c r="BG854" i="1"/>
  <c r="BH854" i="1" s="1"/>
  <c r="AU855" i="1"/>
  <c r="AV855" i="1" s="1"/>
  <c r="AO855" i="1"/>
  <c r="BA855" i="1"/>
  <c r="BB855" i="1" s="1"/>
  <c r="AU678" i="1"/>
  <c r="AV678" i="1" s="1"/>
  <c r="AO678" i="1"/>
  <c r="BG678" i="1"/>
  <c r="BH678" i="1" s="1"/>
  <c r="AU782" i="1"/>
  <c r="AV782" i="1" s="1"/>
  <c r="AO782" i="1"/>
  <c r="AU659" i="1"/>
  <c r="AV659" i="1" s="1"/>
  <c r="AO659" i="1"/>
  <c r="AU606" i="1"/>
  <c r="AV606" i="1" s="1"/>
  <c r="BA606" i="1"/>
  <c r="BB606" i="1" s="1"/>
  <c r="AU668" i="1"/>
  <c r="AV668" i="1" s="1"/>
  <c r="BG668" i="1"/>
  <c r="BH668" i="1" s="1"/>
  <c r="AU718" i="1"/>
  <c r="AV718" i="1" s="1"/>
  <c r="BA718" i="1"/>
  <c r="BB718" i="1" s="1"/>
  <c r="BG718" i="1"/>
  <c r="BH718" i="1" s="1"/>
  <c r="AU569" i="1"/>
  <c r="AV569" i="1" s="1"/>
  <c r="AO569" i="1"/>
  <c r="AU921" i="1"/>
  <c r="AV921" i="1" s="1"/>
  <c r="BA921" i="1"/>
  <c r="BB921" i="1" s="1"/>
  <c r="AU849" i="1"/>
  <c r="AV849" i="1" s="1"/>
  <c r="BA849" i="1"/>
  <c r="BB849" i="1" s="1"/>
  <c r="AU856" i="1"/>
  <c r="AV856" i="1" s="1"/>
  <c r="AO856" i="1"/>
  <c r="BA856" i="1"/>
  <c r="BB856" i="1" s="1"/>
  <c r="AU778" i="1"/>
  <c r="AV778" i="1" s="1"/>
  <c r="BA778" i="1"/>
  <c r="BB778" i="1" s="1"/>
  <c r="BG778" i="1"/>
  <c r="BH778" i="1" s="1"/>
  <c r="AU694" i="1"/>
  <c r="AV694" i="1" s="1"/>
  <c r="AO694" i="1"/>
  <c r="BA694" i="1"/>
  <c r="BB694" i="1" s="1"/>
  <c r="AU598" i="1"/>
  <c r="AV598" i="1" s="1"/>
  <c r="AO598" i="1"/>
  <c r="AU589" i="1"/>
  <c r="AV589" i="1" s="1"/>
  <c r="BA589" i="1"/>
  <c r="BB589" i="1" s="1"/>
  <c r="BG589" i="1"/>
  <c r="BH589" i="1" s="1"/>
  <c r="AU669" i="1"/>
  <c r="AV669" i="1" s="1"/>
  <c r="BA669" i="1"/>
  <c r="BB669" i="1" s="1"/>
  <c r="AU544" i="1"/>
  <c r="AV544" i="1" s="1"/>
  <c r="AO544" i="1"/>
  <c r="AU927" i="1"/>
  <c r="AV927" i="1" s="1"/>
  <c r="BG927" i="1"/>
  <c r="BH927" i="1" s="1"/>
  <c r="BA927" i="1"/>
  <c r="BB927" i="1" s="1"/>
  <c r="AU802" i="1"/>
  <c r="AV802" i="1" s="1"/>
  <c r="BG802" i="1"/>
  <c r="BH802" i="1" s="1"/>
  <c r="AU670" i="1"/>
  <c r="AV670" i="1" s="1"/>
  <c r="BA670" i="1"/>
  <c r="BB670" i="1" s="1"/>
  <c r="BG670" i="1"/>
  <c r="BH670" i="1" s="1"/>
  <c r="AU742" i="1"/>
  <c r="AO742" i="1"/>
  <c r="AU558" i="1"/>
  <c r="AV558" i="1" s="1"/>
  <c r="BG558" i="1"/>
  <c r="BH558" i="1" s="1"/>
  <c r="AU723" i="1"/>
  <c r="AV723" i="1" s="1"/>
  <c r="BG723" i="1"/>
  <c r="BH723" i="1" s="1"/>
  <c r="AU608" i="1"/>
  <c r="AV608" i="1" s="1"/>
  <c r="AO608" i="1"/>
  <c r="AU852" i="1"/>
  <c r="AV852" i="1" s="1"/>
  <c r="BA852" i="1"/>
  <c r="BB852" i="1" s="1"/>
  <c r="AU887" i="1"/>
  <c r="AV887" i="1" s="1"/>
  <c r="BG887" i="1"/>
  <c r="BH887" i="1" s="1"/>
  <c r="AO887" i="1"/>
  <c r="AU797" i="1"/>
  <c r="AV797" i="1" s="1"/>
  <c r="AO797" i="1"/>
  <c r="AU627" i="1"/>
  <c r="AV627" i="1" s="1"/>
  <c r="AO627" i="1"/>
  <c r="AU725" i="1"/>
  <c r="AV725" i="1" s="1"/>
  <c r="BG725" i="1"/>
  <c r="BH725" i="1" s="1"/>
  <c r="AO725" i="1"/>
  <c r="AU547" i="1"/>
  <c r="AV547" i="1" s="1"/>
  <c r="AO547" i="1"/>
  <c r="AU635" i="1"/>
  <c r="AV635" i="1" s="1"/>
  <c r="AO635" i="1"/>
  <c r="AU577" i="1"/>
  <c r="AV577" i="1" s="1"/>
  <c r="AO577" i="1"/>
  <c r="AU611" i="1"/>
  <c r="AV611" i="1" s="1"/>
  <c r="BA611" i="1"/>
  <c r="BB611" i="1" s="1"/>
  <c r="AU619" i="1"/>
  <c r="AV619" i="1" s="1"/>
  <c r="AO619" i="1"/>
  <c r="BA619" i="1"/>
  <c r="BB619" i="1" s="1"/>
  <c r="AU632" i="1"/>
  <c r="AV632" i="1" s="1"/>
  <c r="AO632" i="1"/>
  <c r="AU626" i="1"/>
  <c r="AV626" i="1" s="1"/>
  <c r="BA626" i="1"/>
  <c r="BB626" i="1" s="1"/>
  <c r="AO626" i="1"/>
  <c r="AU894" i="1"/>
  <c r="AV894" i="1" s="1"/>
  <c r="BA894" i="1"/>
  <c r="BB894" i="1" s="1"/>
  <c r="AU828" i="1"/>
  <c r="AV828" i="1" s="1"/>
  <c r="AO828" i="1"/>
  <c r="AU540" i="1"/>
  <c r="AV540" i="1" s="1"/>
  <c r="AO540" i="1"/>
  <c r="AU825" i="1"/>
  <c r="AV825" i="1" s="1"/>
  <c r="BG825" i="1"/>
  <c r="BH825" i="1" s="1"/>
  <c r="BA825" i="1"/>
  <c r="BB825" i="1" s="1"/>
  <c r="AU925" i="1"/>
  <c r="AV925" i="1" s="1"/>
  <c r="BA925" i="1"/>
  <c r="BB925" i="1" s="1"/>
  <c r="AU518" i="1"/>
  <c r="AV518" i="1" s="1"/>
  <c r="AO518" i="1"/>
  <c r="AV682" i="1"/>
  <c r="AV788" i="1"/>
  <c r="BA837" i="1"/>
  <c r="BB837" i="1" s="1"/>
  <c r="BA413" i="1"/>
  <c r="BB413" i="1" s="1"/>
  <c r="AV89" i="1"/>
  <c r="AV291" i="1"/>
  <c r="BG270" i="1"/>
  <c r="BH270" i="1" s="1"/>
  <c r="AV348" i="1"/>
  <c r="BA263" i="1"/>
  <c r="BB263" i="1" s="1"/>
  <c r="BA491" i="1"/>
  <c r="BB491" i="1" s="1"/>
  <c r="AV491" i="1"/>
  <c r="BA373" i="1"/>
  <c r="BB373" i="1" s="1"/>
  <c r="BA143" i="1"/>
  <c r="BB143" i="1" s="1"/>
  <c r="AV143" i="1"/>
  <c r="BA326" i="1"/>
  <c r="BB326" i="1" s="1"/>
  <c r="BG153" i="1"/>
  <c r="BH153" i="1" s="1"/>
  <c r="BA298" i="1"/>
  <c r="BB298" i="1" s="1"/>
  <c r="AV298" i="1"/>
  <c r="BA363" i="1"/>
  <c r="BB363" i="1" s="1"/>
  <c r="AV363" i="1"/>
  <c r="AV306" i="1"/>
  <c r="BA109" i="1"/>
  <c r="BB109" i="1" s="1"/>
  <c r="AV109" i="1"/>
  <c r="BA277" i="1"/>
  <c r="BB277" i="1" s="1"/>
  <c r="AV425" i="1"/>
  <c r="AV457" i="1"/>
  <c r="BA438" i="1"/>
  <c r="BB438" i="1" s="1"/>
  <c r="AV438" i="1"/>
  <c r="BG476" i="1"/>
  <c r="BH476" i="1" s="1"/>
  <c r="BG469" i="1"/>
  <c r="BH469" i="1" s="1"/>
  <c r="BA493" i="1"/>
  <c r="BB493" i="1" s="1"/>
  <c r="AV493" i="1"/>
  <c r="BG338" i="1"/>
  <c r="BH338" i="1" s="1"/>
  <c r="AV412" i="1"/>
  <c r="BA110" i="1"/>
  <c r="BB110" i="1" s="1"/>
  <c r="AV110" i="1"/>
  <c r="BA10" i="1"/>
  <c r="BB10" i="1" s="1"/>
  <c r="AO245" i="1"/>
  <c r="BA245" i="1"/>
  <c r="BB245" i="1" s="1"/>
  <c r="BA333" i="1"/>
  <c r="BB333" i="1" s="1"/>
  <c r="AO447" i="1"/>
  <c r="BA447" i="1"/>
  <c r="BB447" i="1" s="1"/>
  <c r="AO12" i="1"/>
  <c r="BG417" i="1"/>
  <c r="BH417" i="1" s="1"/>
  <c r="BG383" i="1"/>
  <c r="BH383" i="1" s="1"/>
  <c r="AO305" i="1"/>
  <c r="AO440" i="1"/>
  <c r="AO111" i="1"/>
  <c r="AO461" i="1"/>
  <c r="AO405" i="1"/>
  <c r="BA243" i="1"/>
  <c r="BB243" i="1" s="1"/>
  <c r="BA17" i="1"/>
  <c r="BB17" i="1" s="1"/>
  <c r="AO38" i="1"/>
  <c r="BA202" i="1"/>
  <c r="BB202" i="1" s="1"/>
  <c r="BG74" i="1"/>
  <c r="BH74" i="1" s="1"/>
  <c r="BA35" i="1"/>
  <c r="BB35" i="1" s="1"/>
  <c r="AO303" i="1"/>
  <c r="AO424" i="1"/>
  <c r="BA204" i="1"/>
  <c r="BB204" i="1" s="1"/>
  <c r="BA59" i="1"/>
  <c r="BB59" i="1" s="1"/>
  <c r="AO187" i="1"/>
  <c r="AO244" i="1"/>
  <c r="AO795" i="1"/>
  <c r="BG564" i="1"/>
  <c r="BH564" i="1" s="1"/>
  <c r="BG133" i="1"/>
  <c r="BH133" i="1" s="1"/>
  <c r="BA885" i="1"/>
  <c r="BB885" i="1" s="1"/>
  <c r="BG899" i="1"/>
  <c r="BH899" i="1" s="1"/>
  <c r="AO724" i="1"/>
  <c r="BG621" i="1"/>
  <c r="BH621" i="1" s="1"/>
  <c r="BG372" i="1"/>
  <c r="BH372" i="1" s="1"/>
  <c r="BG296" i="1"/>
  <c r="BH296" i="1" s="1"/>
  <c r="AO688" i="1"/>
  <c r="BG634" i="1"/>
  <c r="BH634" i="1" s="1"/>
  <c r="BA312" i="1"/>
  <c r="BB312" i="1" s="1"/>
  <c r="AO27" i="1"/>
  <c r="BA76" i="1"/>
  <c r="BB76" i="1" s="1"/>
  <c r="BA249" i="1"/>
  <c r="BB249" i="1" s="1"/>
  <c r="AO319" i="1"/>
  <c r="BA197" i="1"/>
  <c r="BB197" i="1" s="1"/>
  <c r="BA209" i="1"/>
  <c r="BB209" i="1" s="1"/>
  <c r="AO130" i="1"/>
  <c r="BA328" i="1"/>
  <c r="BB328" i="1" s="1"/>
  <c r="BG656" i="1"/>
  <c r="BH656" i="1" s="1"/>
  <c r="BA863" i="1"/>
  <c r="BB863" i="1" s="1"/>
  <c r="BG925" i="1"/>
  <c r="BH925" i="1" s="1"/>
  <c r="BG516" i="1"/>
  <c r="BH516" i="1" s="1"/>
  <c r="BG628" i="1"/>
  <c r="BH628" i="1" s="1"/>
  <c r="AO827" i="1"/>
  <c r="AO751" i="1"/>
  <c r="BA693" i="1"/>
  <c r="BB693" i="1" s="1"/>
  <c r="BA638" i="1"/>
  <c r="BB638" i="1" s="1"/>
  <c r="BG500" i="1"/>
  <c r="BH500" i="1" s="1"/>
  <c r="AO903" i="1"/>
  <c r="BG904" i="1"/>
  <c r="BH904" i="1" s="1"/>
  <c r="AO805" i="1"/>
  <c r="BA843" i="1"/>
  <c r="BB843" i="1" s="1"/>
  <c r="BA828" i="1"/>
  <c r="BB828" i="1" s="1"/>
  <c r="AO773" i="1"/>
  <c r="BA123" i="1"/>
  <c r="BB123" i="1" s="1"/>
  <c r="BG278" i="1"/>
  <c r="BH278" i="1" s="1"/>
  <c r="BG456" i="1"/>
  <c r="BH456" i="1" s="1"/>
  <c r="BA273" i="1"/>
  <c r="BB273" i="1" s="1"/>
  <c r="AO56" i="1"/>
  <c r="BG152" i="1"/>
  <c r="BH152" i="1" s="1"/>
  <c r="AO473" i="1"/>
  <c r="BA283" i="1"/>
  <c r="BB283" i="1" s="1"/>
  <c r="AO583" i="1"/>
  <c r="BG888" i="1"/>
  <c r="BH888" i="1" s="1"/>
  <c r="AO690" i="1"/>
  <c r="BG658" i="1"/>
  <c r="BH658" i="1" s="1"/>
  <c r="BA575" i="1"/>
  <c r="BB575" i="1" s="1"/>
  <c r="BG868" i="1"/>
  <c r="BH868" i="1" s="1"/>
  <c r="BA815" i="1"/>
  <c r="BB815" i="1" s="1"/>
  <c r="BA725" i="1"/>
  <c r="BB725" i="1" s="1"/>
  <c r="BG820" i="1"/>
  <c r="BH820" i="1" s="1"/>
  <c r="BA552" i="1"/>
  <c r="BB552" i="1" s="1"/>
  <c r="BA356" i="1"/>
  <c r="BB356" i="1" s="1"/>
  <c r="BG325" i="1"/>
  <c r="BH325" i="1" s="1"/>
  <c r="BH129" i="1"/>
  <c r="AO658" i="1"/>
  <c r="AO843" i="1"/>
  <c r="AO918" i="1"/>
  <c r="AO507" i="1"/>
  <c r="BA553" i="1"/>
  <c r="BB553" i="1" s="1"/>
  <c r="AO200" i="1"/>
  <c r="BG224" i="1"/>
  <c r="BH224" i="1" s="1"/>
  <c r="BA29" i="1"/>
  <c r="BB29" i="1" s="1"/>
  <c r="BG47" i="1"/>
  <c r="BH47" i="1" s="1"/>
  <c r="BG206" i="1"/>
  <c r="BH206" i="1" s="1"/>
  <c r="BA234" i="1"/>
  <c r="BB234" i="1" s="1"/>
  <c r="BA418" i="1"/>
  <c r="BB418" i="1" s="1"/>
  <c r="BA443" i="1"/>
  <c r="BB443" i="1" s="1"/>
  <c r="BG85" i="1"/>
  <c r="BH85" i="1" s="1"/>
  <c r="BA618" i="1"/>
  <c r="BB618" i="1" s="1"/>
  <c r="AV805" i="1"/>
  <c r="BG755" i="1"/>
  <c r="BH755" i="1" s="1"/>
  <c r="BA398" i="1"/>
  <c r="BB398" i="1" s="1"/>
  <c r="AO82" i="1"/>
  <c r="AO439" i="1"/>
  <c r="BG439" i="1"/>
  <c r="BH439" i="1" s="1"/>
  <c r="AO442" i="1"/>
  <c r="BA442" i="1"/>
  <c r="BB442" i="1" s="1"/>
  <c r="AO83" i="1"/>
  <c r="BG83" i="1"/>
  <c r="BH83" i="1" s="1"/>
  <c r="BA148" i="1"/>
  <c r="BB148" i="1" s="1"/>
  <c r="AO316" i="1"/>
  <c r="BG156" i="1"/>
  <c r="BH156" i="1" s="1"/>
  <c r="AO240" i="1"/>
  <c r="AO482" i="1"/>
  <c r="BG482" i="1"/>
  <c r="BH482" i="1" s="1"/>
  <c r="AO268" i="1"/>
  <c r="BA490" i="1"/>
  <c r="BB490" i="1" s="1"/>
  <c r="AO269" i="1"/>
  <c r="AO441" i="1"/>
  <c r="AO323" i="1"/>
  <c r="BA466" i="1"/>
  <c r="BB466" i="1" s="1"/>
  <c r="AO145" i="1"/>
  <c r="AO375" i="1"/>
  <c r="BG375" i="1"/>
  <c r="BH375" i="1" s="1"/>
  <c r="AO477" i="1"/>
  <c r="AO384" i="1"/>
  <c r="AO302" i="1"/>
  <c r="AO445" i="1"/>
  <c r="AO465" i="1"/>
  <c r="BG465" i="1"/>
  <c r="BH465" i="1" s="1"/>
  <c r="AO183" i="1"/>
  <c r="BG183" i="1"/>
  <c r="BH183" i="1" s="1"/>
  <c r="BA207" i="1"/>
  <c r="BB207" i="1" s="1"/>
  <c r="AO91" i="1"/>
  <c r="BA429" i="1"/>
  <c r="BB429" i="1" s="1"/>
  <c r="AO307" i="1"/>
  <c r="BG213" i="1"/>
  <c r="BH213" i="1" s="1"/>
  <c r="AO356" i="1"/>
  <c r="AO318" i="1"/>
  <c r="BG318" i="1"/>
  <c r="BH318" i="1" s="1"/>
  <c r="AO486" i="1"/>
  <c r="BG486" i="1"/>
  <c r="BH486" i="1" s="1"/>
  <c r="AO133" i="1"/>
  <c r="BG198" i="1"/>
  <c r="BH198" i="1" s="1"/>
  <c r="AO388" i="1"/>
  <c r="BA462" i="1"/>
  <c r="BB462" i="1" s="1"/>
  <c r="AO498" i="1"/>
  <c r="BA498" i="1"/>
  <c r="BB498" i="1" s="1"/>
  <c r="AO157" i="1"/>
  <c r="BG157" i="1"/>
  <c r="BH157" i="1" s="1"/>
  <c r="AO67" i="1"/>
  <c r="BA67" i="1"/>
  <c r="BB67" i="1" s="1"/>
  <c r="BA232" i="1"/>
  <c r="BB232" i="1" s="1"/>
  <c r="AO104" i="1"/>
  <c r="BA104" i="1"/>
  <c r="BB104" i="1" s="1"/>
  <c r="BA421" i="1"/>
  <c r="BB421" i="1" s="1"/>
  <c r="BA395" i="1"/>
  <c r="BB395" i="1" s="1"/>
  <c r="BG220" i="1"/>
  <c r="BH220" i="1" s="1"/>
  <c r="BG17" i="1"/>
  <c r="BH17" i="1" s="1"/>
  <c r="BA38" i="1"/>
  <c r="BB38" i="1" s="1"/>
  <c r="BA118" i="1"/>
  <c r="BB118" i="1" s="1"/>
  <c r="BA42" i="1"/>
  <c r="BB42" i="1" s="1"/>
  <c r="AO20" i="1"/>
  <c r="BA23" i="1"/>
  <c r="BB23" i="1" s="1"/>
  <c r="BA758" i="1"/>
  <c r="BB758" i="1" s="1"/>
  <c r="BA518" i="1"/>
  <c r="BB518" i="1" s="1"/>
  <c r="AO862" i="1"/>
  <c r="BA659" i="1"/>
  <c r="BB659" i="1" s="1"/>
  <c r="BA728" i="1"/>
  <c r="BB728" i="1" s="1"/>
  <c r="BA732" i="1"/>
  <c r="BB732" i="1" s="1"/>
  <c r="AO543" i="1"/>
  <c r="BA898" i="1"/>
  <c r="BB898" i="1" s="1"/>
  <c r="BA460" i="1"/>
  <c r="BB460" i="1" s="1"/>
  <c r="BA715" i="1"/>
  <c r="BB715" i="1" s="1"/>
  <c r="AO879" i="1"/>
  <c r="AO500" i="1"/>
  <c r="BG644" i="1"/>
  <c r="BH644" i="1" s="1"/>
  <c r="BA336" i="1"/>
  <c r="BB336" i="1" s="1"/>
  <c r="BA26" i="1"/>
  <c r="BB26" i="1" s="1"/>
  <c r="AO84" i="1"/>
  <c r="AO260" i="1"/>
  <c r="AO252" i="1"/>
  <c r="BA41" i="1"/>
  <c r="BB41" i="1" s="1"/>
  <c r="AO34" i="1"/>
  <c r="AO304" i="1"/>
  <c r="AO98" i="1"/>
  <c r="AO228" i="1"/>
  <c r="AO320" i="1"/>
  <c r="AO334" i="1"/>
  <c r="AO53" i="1"/>
  <c r="AO408" i="1"/>
  <c r="AO328" i="1"/>
  <c r="AO65" i="1"/>
  <c r="AO344" i="1"/>
  <c r="AO450" i="1"/>
  <c r="BA271" i="1"/>
  <c r="BB271" i="1" s="1"/>
  <c r="BA574" i="1"/>
  <c r="BB574" i="1" s="1"/>
  <c r="AO832" i="1"/>
  <c r="BA489" i="1"/>
  <c r="BB489" i="1" s="1"/>
  <c r="BG631" i="1"/>
  <c r="BH631" i="1" s="1"/>
  <c r="BG862" i="1"/>
  <c r="BH862" i="1" s="1"/>
  <c r="AO926" i="1"/>
  <c r="BA882" i="1"/>
  <c r="BB882" i="1" s="1"/>
  <c r="BG765" i="1"/>
  <c r="BH765" i="1" s="1"/>
  <c r="BB920" i="1"/>
  <c r="BG918" i="1"/>
  <c r="BH918" i="1" s="1"/>
  <c r="BG797" i="1"/>
  <c r="BH797" i="1" s="1"/>
  <c r="BA543" i="1"/>
  <c r="BB543" i="1" s="1"/>
  <c r="BA562" i="1"/>
  <c r="BB562" i="1" s="1"/>
  <c r="BG78" i="1"/>
  <c r="BH78" i="1" s="1"/>
  <c r="AO831" i="1"/>
  <c r="AO852" i="1"/>
  <c r="AO606" i="1"/>
  <c r="BG531" i="1"/>
  <c r="BH531" i="1" s="1"/>
  <c r="BG309" i="1"/>
  <c r="BH309" i="1" s="1"/>
  <c r="AO22" i="1"/>
  <c r="BA188" i="1"/>
  <c r="BB188" i="1" s="1"/>
  <c r="BA352" i="1"/>
  <c r="BB352" i="1" s="1"/>
  <c r="BG52" i="1"/>
  <c r="BH52" i="1" s="1"/>
  <c r="BG233" i="1"/>
  <c r="BH233" i="1" s="1"/>
  <c r="BG222" i="1"/>
  <c r="BH222" i="1" s="1"/>
  <c r="BG79" i="1"/>
  <c r="BH79" i="1" s="1"/>
  <c r="AO103" i="1"/>
  <c r="AO175" i="1"/>
  <c r="AO416" i="1"/>
  <c r="BA294" i="1"/>
  <c r="BB294" i="1" s="1"/>
  <c r="AO792" i="1"/>
  <c r="BA530" i="1"/>
  <c r="BB530" i="1" s="1"/>
  <c r="BA924" i="1"/>
  <c r="BB924" i="1" s="1"/>
  <c r="BG782" i="1"/>
  <c r="BH782" i="1" s="1"/>
  <c r="BG532" i="1"/>
  <c r="BH532" i="1" s="1"/>
  <c r="BG521" i="1"/>
  <c r="BH521" i="1" s="1"/>
  <c r="BG819" i="1"/>
  <c r="BH819" i="1" s="1"/>
  <c r="BA748" i="1"/>
  <c r="BB748" i="1" s="1"/>
  <c r="BA329" i="1"/>
  <c r="BB329" i="1" s="1"/>
  <c r="BG12" i="1"/>
  <c r="BH12" i="1" s="1"/>
  <c r="BA296" i="1"/>
  <c r="BB296" i="1" s="1"/>
  <c r="AO814" i="1"/>
  <c r="AO749" i="1"/>
  <c r="AO622" i="1"/>
  <c r="BG849" i="1"/>
  <c r="BH849" i="1" s="1"/>
  <c r="AO836" i="1"/>
  <c r="BG769" i="1"/>
  <c r="BH769" i="1" s="1"/>
  <c r="AO192" i="1"/>
  <c r="BA105" i="1"/>
  <c r="BB105" i="1" s="1"/>
  <c r="BG358" i="1"/>
  <c r="BH358" i="1" s="1"/>
  <c r="BG14" i="1"/>
  <c r="BH14" i="1" s="1"/>
  <c r="AO276" i="1"/>
  <c r="BA218" i="1"/>
  <c r="BB218" i="1" s="1"/>
  <c r="AO43" i="1"/>
  <c r="BA201" i="1"/>
  <c r="BB201" i="1" s="1"/>
  <c r="BA464" i="1"/>
  <c r="BB464" i="1" s="1"/>
  <c r="BG99" i="1"/>
  <c r="BH99" i="1" s="1"/>
  <c r="BG689" i="1"/>
  <c r="BH689" i="1" s="1"/>
  <c r="AV679" i="1"/>
  <c r="BA811" i="1"/>
  <c r="BB811" i="1" s="1"/>
  <c r="BA749" i="1"/>
  <c r="BB749" i="1" s="1"/>
  <c r="AV831" i="1"/>
  <c r="AV741" i="1"/>
  <c r="AV102" i="1"/>
  <c r="BA345" i="1"/>
  <c r="BB345" i="1" s="1"/>
  <c r="AV420" i="1"/>
  <c r="AV494" i="1"/>
  <c r="BG382" i="1"/>
  <c r="BH382" i="1" s="1"/>
  <c r="AV116" i="1"/>
  <c r="BA346" i="1"/>
  <c r="BB346" i="1" s="1"/>
  <c r="BG231" i="1"/>
  <c r="BH231" i="1" s="1"/>
  <c r="BA433" i="1"/>
  <c r="BB433" i="1" s="1"/>
  <c r="AV433" i="1"/>
  <c r="BA147" i="1"/>
  <c r="BB147" i="1" s="1"/>
  <c r="BG308" i="1"/>
  <c r="BH308" i="1" s="1"/>
  <c r="AV308" i="1"/>
  <c r="AV158" i="1"/>
  <c r="AV365" i="1"/>
  <c r="AV322" i="1"/>
  <c r="AV230" i="1"/>
  <c r="BA253" i="1"/>
  <c r="BB253" i="1" s="1"/>
  <c r="AV253" i="1"/>
  <c r="BA393" i="1"/>
  <c r="BB393" i="1" s="1"/>
  <c r="AV393" i="1"/>
  <c r="BA389" i="1"/>
  <c r="BB389" i="1" s="1"/>
  <c r="AV389" i="1"/>
  <c r="BG235" i="1"/>
  <c r="BH235" i="1" s="1"/>
  <c r="BA314" i="1"/>
  <c r="BB314" i="1" s="1"/>
  <c r="AV314" i="1"/>
  <c r="BG347" i="1"/>
  <c r="BH347" i="1" s="1"/>
  <c r="AV146" i="1"/>
  <c r="AV428" i="1"/>
  <c r="AV131" i="1"/>
  <c r="BA409" i="1"/>
  <c r="BB409" i="1" s="1"/>
  <c r="AV409" i="1"/>
  <c r="BA324" i="1"/>
  <c r="BB324" i="1" s="1"/>
  <c r="AV324" i="1"/>
  <c r="AV267" i="1"/>
  <c r="BA674" i="1"/>
  <c r="BB674" i="1" s="1"/>
  <c r="BG738" i="1"/>
  <c r="BH738" i="1" s="1"/>
  <c r="BG511" i="1"/>
  <c r="BH511" i="1" s="1"/>
  <c r="BA448" i="1"/>
  <c r="BB448" i="1" s="1"/>
  <c r="BA407" i="1"/>
  <c r="BB407" i="1" s="1"/>
  <c r="BG488" i="1"/>
  <c r="BH488" i="1" s="1"/>
  <c r="BG645" i="1"/>
  <c r="BH645" i="1" s="1"/>
  <c r="BA412" i="1"/>
  <c r="BB412" i="1" s="1"/>
  <c r="BG593" i="1"/>
  <c r="BH593" i="1" s="1"/>
  <c r="BA537" i="1"/>
  <c r="BB537" i="1" s="1"/>
  <c r="AU321" i="1"/>
  <c r="AV321" i="1" s="1"/>
  <c r="BG321" i="1"/>
  <c r="BH321" i="1" s="1"/>
  <c r="AU496" i="1"/>
  <c r="AV496" i="1" s="1"/>
  <c r="BA496" i="1"/>
  <c r="BB496" i="1" s="1"/>
  <c r="AU436" i="1"/>
  <c r="AV436" i="1" s="1"/>
  <c r="BA436" i="1"/>
  <c r="BB436" i="1" s="1"/>
  <c r="AU340" i="1"/>
  <c r="AV340" i="1" s="1"/>
  <c r="BA340" i="1"/>
  <c r="BB340" i="1" s="1"/>
  <c r="AU293" i="1"/>
  <c r="AV293" i="1" s="1"/>
  <c r="BA293" i="1"/>
  <c r="BB293" i="1" s="1"/>
  <c r="AU399" i="1"/>
  <c r="AV399" i="1" s="1"/>
  <c r="BG399" i="1"/>
  <c r="BH399" i="1" s="1"/>
  <c r="AU452" i="1"/>
  <c r="AV452" i="1" s="1"/>
  <c r="BG452" i="1"/>
  <c r="BH452" i="1" s="1"/>
  <c r="AU419" i="1"/>
  <c r="AV419" i="1" s="1"/>
  <c r="BA419" i="1"/>
  <c r="BB419" i="1" s="1"/>
  <c r="AU623" i="1"/>
  <c r="AV623" i="1" s="1"/>
  <c r="AO623" i="1"/>
  <c r="BA623" i="1"/>
  <c r="BB623" i="1" s="1"/>
  <c r="AU529" i="1"/>
  <c r="AV529" i="1" s="1"/>
  <c r="AO529" i="1"/>
  <c r="BA529" i="1"/>
  <c r="BB529" i="1" s="1"/>
  <c r="AU886" i="1"/>
  <c r="AV886" i="1" s="1"/>
  <c r="BG886" i="1"/>
  <c r="BH886" i="1" s="1"/>
  <c r="AU653" i="1"/>
  <c r="AV653" i="1" s="1"/>
  <c r="BA653" i="1"/>
  <c r="BB653" i="1" s="1"/>
  <c r="BG653" i="1"/>
  <c r="BH653" i="1" s="1"/>
  <c r="AU813" i="1"/>
  <c r="AV813" i="1" s="1"/>
  <c r="AO813" i="1"/>
  <c r="BG813" i="1"/>
  <c r="BH813" i="1" s="1"/>
  <c r="AU875" i="1"/>
  <c r="AV875" i="1" s="1"/>
  <c r="BG875" i="1"/>
  <c r="BH875" i="1" s="1"/>
  <c r="AU683" i="1"/>
  <c r="AV683" i="1" s="1"/>
  <c r="BG683" i="1"/>
  <c r="BH683" i="1" s="1"/>
  <c r="AU763" i="1"/>
  <c r="AV763" i="1" s="1"/>
  <c r="BA763" i="1"/>
  <c r="BB763" i="1" s="1"/>
  <c r="AO763" i="1"/>
  <c r="AU809" i="1"/>
  <c r="AV809" i="1" s="1"/>
  <c r="BG809" i="1"/>
  <c r="BH809" i="1" s="1"/>
  <c r="AU639" i="1"/>
  <c r="AV639" i="1" s="1"/>
  <c r="AO639" i="1"/>
  <c r="BA639" i="1"/>
  <c r="BB639" i="1" s="1"/>
  <c r="AU546" i="1"/>
  <c r="AV546" i="1" s="1"/>
  <c r="AO546" i="1"/>
  <c r="AU872" i="1"/>
  <c r="AV872" i="1" s="1"/>
  <c r="AO872" i="1"/>
  <c r="BA872" i="1"/>
  <c r="BB872" i="1" s="1"/>
  <c r="AU554" i="1"/>
  <c r="AV554" i="1" s="1"/>
  <c r="BA554" i="1"/>
  <c r="BB554" i="1" s="1"/>
  <c r="AU523" i="1"/>
  <c r="AV523" i="1" s="1"/>
  <c r="AO523" i="1"/>
  <c r="AU557" i="1"/>
  <c r="AV557" i="1" s="1"/>
  <c r="BA557" i="1"/>
  <c r="BB557" i="1" s="1"/>
  <c r="AU731" i="1"/>
  <c r="AV731" i="1" s="1"/>
  <c r="BA731" i="1"/>
  <c r="BB731" i="1" s="1"/>
  <c r="AU702" i="1"/>
  <c r="AV702" i="1" s="1"/>
  <c r="AO702" i="1"/>
  <c r="BG702" i="1"/>
  <c r="BH702" i="1" s="1"/>
  <c r="AU867" i="1"/>
  <c r="AV867" i="1" s="1"/>
  <c r="BG867" i="1"/>
  <c r="BH867" i="1" s="1"/>
  <c r="AU920" i="1"/>
  <c r="AV920" i="1" s="1"/>
  <c r="BG920" i="1"/>
  <c r="BH920" i="1" s="1"/>
  <c r="AO920" i="1"/>
  <c r="AU830" i="1"/>
  <c r="AV830" i="1" s="1"/>
  <c r="BA830" i="1"/>
  <c r="BB830" i="1" s="1"/>
  <c r="AU808" i="1"/>
  <c r="AV808" i="1" s="1"/>
  <c r="BA808" i="1"/>
  <c r="BB808" i="1" s="1"/>
  <c r="AU696" i="1"/>
  <c r="AV696" i="1" s="1"/>
  <c r="AO696" i="1"/>
  <c r="AU582" i="1"/>
  <c r="AV582" i="1" s="1"/>
  <c r="BA582" i="1"/>
  <c r="BB582" i="1" s="1"/>
  <c r="BG582" i="1"/>
  <c r="BH582" i="1" s="1"/>
  <c r="AU560" i="1"/>
  <c r="AV560" i="1" s="1"/>
  <c r="BG560" i="1"/>
  <c r="BH560" i="1" s="1"/>
  <c r="AU913" i="1"/>
  <c r="AV913" i="1" s="1"/>
  <c r="BA913" i="1"/>
  <c r="BB913" i="1" s="1"/>
  <c r="AU847" i="1"/>
  <c r="AV847" i="1" s="1"/>
  <c r="BA847" i="1"/>
  <c r="BB847" i="1" s="1"/>
  <c r="AU821" i="1"/>
  <c r="AV821" i="1" s="1"/>
  <c r="BG821" i="1"/>
  <c r="BH821" i="1" s="1"/>
  <c r="AU710" i="1"/>
  <c r="AV710" i="1" s="1"/>
  <c r="BA710" i="1"/>
  <c r="BB710" i="1" s="1"/>
  <c r="AU691" i="1"/>
  <c r="AV691" i="1" s="1"/>
  <c r="AO691" i="1"/>
  <c r="AU549" i="1"/>
  <c r="AV549" i="1" s="1"/>
  <c r="BA549" i="1"/>
  <c r="BB549" i="1" s="1"/>
  <c r="BG549" i="1"/>
  <c r="BH549" i="1" s="1"/>
  <c r="AU641" i="1"/>
  <c r="AV641" i="1" s="1"/>
  <c r="AO641" i="1"/>
  <c r="AU883" i="1"/>
  <c r="AV883" i="1" s="1"/>
  <c r="BG883" i="1"/>
  <c r="BH883" i="1" s="1"/>
  <c r="AU864" i="1"/>
  <c r="AV864" i="1" s="1"/>
  <c r="BA864" i="1"/>
  <c r="BB864" i="1" s="1"/>
  <c r="AO864" i="1"/>
  <c r="AU704" i="1"/>
  <c r="AV704" i="1" s="1"/>
  <c r="BA704" i="1"/>
  <c r="BB704" i="1" s="1"/>
  <c r="AO704" i="1"/>
  <c r="AU793" i="1"/>
  <c r="AV793" i="1" s="1"/>
  <c r="AO793" i="1"/>
  <c r="AU699" i="1"/>
  <c r="AV699" i="1" s="1"/>
  <c r="BA699" i="1"/>
  <c r="BB699" i="1" s="1"/>
  <c r="AU555" i="1"/>
  <c r="AV555" i="1" s="1"/>
  <c r="AO555" i="1"/>
  <c r="AU624" i="1"/>
  <c r="AV624" i="1" s="1"/>
  <c r="BG624" i="1"/>
  <c r="BH624" i="1" s="1"/>
  <c r="AU916" i="1"/>
  <c r="AV916" i="1" s="1"/>
  <c r="BA916" i="1"/>
  <c r="BB916" i="1" s="1"/>
  <c r="AU919" i="1"/>
  <c r="AV919" i="1" s="1"/>
  <c r="BA919" i="1"/>
  <c r="BB919" i="1" s="1"/>
  <c r="AU791" i="1"/>
  <c r="AV791" i="1" s="1"/>
  <c r="AO791" i="1"/>
  <c r="AU803" i="1"/>
  <c r="AV803" i="1" s="1"/>
  <c r="AO803" i="1"/>
  <c r="BG803" i="1"/>
  <c r="BH803" i="1" s="1"/>
  <c r="AU703" i="1"/>
  <c r="AV703" i="1" s="1"/>
  <c r="BA703" i="1"/>
  <c r="BB703" i="1" s="1"/>
  <c r="AU616" i="1"/>
  <c r="AV616" i="1" s="1"/>
  <c r="BA616" i="1"/>
  <c r="BB616" i="1" s="1"/>
  <c r="AU806" i="1"/>
  <c r="AV806" i="1" s="1"/>
  <c r="BG806" i="1"/>
  <c r="BH806" i="1" s="1"/>
  <c r="AO806" i="1"/>
  <c r="AU564" i="1"/>
  <c r="AV564" i="1" s="1"/>
  <c r="AO564" i="1"/>
  <c r="AU846" i="1"/>
  <c r="AV846" i="1" s="1"/>
  <c r="BA846" i="1"/>
  <c r="BB846" i="1" s="1"/>
  <c r="AU900" i="1"/>
  <c r="AV900" i="1" s="1"/>
  <c r="BG900" i="1"/>
  <c r="BH900" i="1" s="1"/>
  <c r="AU527" i="1"/>
  <c r="AV527" i="1" s="1"/>
  <c r="BG527" i="1"/>
  <c r="BH527" i="1" s="1"/>
  <c r="AU877" i="1"/>
  <c r="AV877" i="1" s="1"/>
  <c r="AO877" i="1"/>
  <c r="BA877" i="1"/>
  <c r="BB877" i="1" s="1"/>
  <c r="AU853" i="1"/>
  <c r="AV853" i="1" s="1"/>
  <c r="BG853" i="1"/>
  <c r="BH853" i="1" s="1"/>
  <c r="AU781" i="1"/>
  <c r="AV781" i="1" s="1"/>
  <c r="BG781" i="1"/>
  <c r="BH781" i="1" s="1"/>
  <c r="BA645" i="1"/>
  <c r="BB645" i="1" s="1"/>
  <c r="AO413" i="1"/>
  <c r="BG413" i="1"/>
  <c r="BH413" i="1" s="1"/>
  <c r="BG491" i="1"/>
  <c r="BH491" i="1" s="1"/>
  <c r="BG298" i="1"/>
  <c r="BH298" i="1" s="1"/>
  <c r="BG306" i="1"/>
  <c r="BH306" i="1" s="1"/>
  <c r="BG109" i="1"/>
  <c r="BH109" i="1" s="1"/>
  <c r="AO132" i="1"/>
  <c r="BG132" i="1"/>
  <c r="BH132" i="1" s="1"/>
  <c r="BG457" i="1"/>
  <c r="BH457" i="1" s="1"/>
  <c r="BF6" i="1"/>
  <c r="BH10" i="1"/>
  <c r="BG333" i="1"/>
  <c r="BH333" i="1" s="1"/>
  <c r="BG485" i="1"/>
  <c r="BH485" i="1" s="1"/>
  <c r="AO243" i="1"/>
  <c r="AO299" i="1"/>
  <c r="AO126" i="1"/>
  <c r="BG434" i="1"/>
  <c r="BH434" i="1" s="1"/>
  <c r="AO173" i="1"/>
  <c r="BA751" i="1"/>
  <c r="BB751" i="1" s="1"/>
  <c r="AO728" i="1"/>
  <c r="BA896" i="1"/>
  <c r="BB896" i="1" s="1"/>
  <c r="BG785" i="1"/>
  <c r="BH785" i="1" s="1"/>
  <c r="AO706" i="1"/>
  <c r="AO31" i="1"/>
  <c r="BG130" i="1"/>
  <c r="BH130" i="1" s="1"/>
  <c r="BA300" i="1"/>
  <c r="BB300" i="1" s="1"/>
  <c r="BA107" i="1"/>
  <c r="BB107" i="1" s="1"/>
  <c r="BA918" i="1"/>
  <c r="BB918" i="1" s="1"/>
  <c r="BG706" i="1"/>
  <c r="BH706" i="1" s="1"/>
  <c r="BG92" i="1"/>
  <c r="BH92" i="1" s="1"/>
  <c r="BA604" i="1"/>
  <c r="BB604" i="1" s="1"/>
  <c r="BG124" i="1"/>
  <c r="BH124" i="1" s="1"/>
  <c r="AO700" i="1"/>
  <c r="AO744" i="1"/>
  <c r="BG701" i="1"/>
  <c r="BH701" i="1" s="1"/>
  <c r="BG15" i="1"/>
  <c r="BH15" i="1" s="1"/>
  <c r="AV755" i="1"/>
  <c r="AV82" i="1"/>
  <c r="AV441" i="1"/>
  <c r="BA323" i="1"/>
  <c r="BB323" i="1" s="1"/>
  <c r="AV323" i="1"/>
  <c r="BA465" i="1"/>
  <c r="BB465" i="1" s="1"/>
  <c r="AV465" i="1"/>
  <c r="AV91" i="1"/>
  <c r="AV307" i="1"/>
  <c r="AV318" i="1"/>
  <c r="BA362" i="1"/>
  <c r="BB362" i="1" s="1"/>
  <c r="AV133" i="1"/>
  <c r="BG11" i="1"/>
  <c r="AV157" i="1"/>
  <c r="BG232" i="1"/>
  <c r="BH232" i="1" s="1"/>
  <c r="BA187" i="1"/>
  <c r="BB187" i="1" s="1"/>
  <c r="AO196" i="1"/>
  <c r="AO574" i="1"/>
  <c r="BA520" i="1"/>
  <c r="BB520" i="1" s="1"/>
  <c r="AO731" i="1"/>
  <c r="BG830" i="1"/>
  <c r="BH830" i="1" s="1"/>
  <c r="AO660" i="1"/>
  <c r="BA853" i="1"/>
  <c r="BB853" i="1" s="1"/>
  <c r="BA709" i="1"/>
  <c r="BB709" i="1" s="1"/>
  <c r="BG872" i="1"/>
  <c r="BH872" i="1" s="1"/>
  <c r="AO719" i="1"/>
  <c r="BG843" i="1"/>
  <c r="BH843" i="1" s="1"/>
  <c r="AO395" i="1"/>
  <c r="AO281" i="1"/>
  <c r="AO336" i="1"/>
  <c r="BG86" i="1"/>
  <c r="BH86" i="1" s="1"/>
  <c r="BG138" i="1"/>
  <c r="BH138" i="1" s="1"/>
  <c r="BG432" i="1"/>
  <c r="BH432" i="1" s="1"/>
  <c r="BG197" i="1"/>
  <c r="BH197" i="1" s="1"/>
  <c r="AO107" i="1"/>
  <c r="BA781" i="1"/>
  <c r="BB781" i="1" s="1"/>
  <c r="BG877" i="1"/>
  <c r="BH877" i="1" s="1"/>
  <c r="BG732" i="1"/>
  <c r="BH732" i="1" s="1"/>
  <c r="BA675" i="1"/>
  <c r="BB675" i="1" s="1"/>
  <c r="BG623" i="1"/>
  <c r="BH623" i="1" s="1"/>
  <c r="BA858" i="1"/>
  <c r="BB858" i="1" s="1"/>
  <c r="BG379" i="1"/>
  <c r="BH379" i="1" s="1"/>
  <c r="BG45" i="1"/>
  <c r="BH45" i="1" s="1"/>
  <c r="BG13" i="1"/>
  <c r="BH13" i="1" s="1"/>
  <c r="BG72" i="1"/>
  <c r="BH72" i="1" s="1"/>
  <c r="BG39" i="1"/>
  <c r="BH39" i="1" s="1"/>
  <c r="BG273" i="1"/>
  <c r="BH273" i="1" s="1"/>
  <c r="BG56" i="1"/>
  <c r="BH56" i="1" s="1"/>
  <c r="AO152" i="1"/>
  <c r="AO900" i="1"/>
  <c r="BG787" i="1"/>
  <c r="BH787" i="1" s="1"/>
  <c r="BG827" i="1"/>
  <c r="BH827" i="1" s="1"/>
  <c r="BG926" i="1"/>
  <c r="BH926" i="1" s="1"/>
  <c r="BA801" i="1"/>
  <c r="BB801" i="1" s="1"/>
  <c r="BA357" i="1"/>
  <c r="BB357" i="1" s="1"/>
  <c r="BA372" i="1"/>
  <c r="BB372" i="1" s="1"/>
  <c r="BG407" i="1"/>
  <c r="BH407" i="1" s="1"/>
  <c r="AO818" i="1"/>
  <c r="AO703" i="1"/>
  <c r="AO600" i="1"/>
  <c r="BG895" i="1"/>
  <c r="BH895" i="1" s="1"/>
  <c r="BA259" i="1"/>
  <c r="BB259" i="1" s="1"/>
  <c r="BG217" i="1"/>
  <c r="BH217" i="1" s="1"/>
  <c r="BG264" i="1"/>
  <c r="BH264" i="1" s="1"/>
  <c r="BG229" i="1"/>
  <c r="BH229" i="1" s="1"/>
  <c r="BA108" i="1"/>
  <c r="BB108" i="1" s="1"/>
  <c r="BA292" i="1"/>
  <c r="BB292" i="1" s="1"/>
  <c r="BG184" i="1"/>
  <c r="BH184" i="1" s="1"/>
  <c r="BA68" i="1"/>
  <c r="BB68" i="1" s="1"/>
  <c r="AO201" i="1"/>
  <c r="BA467" i="1"/>
  <c r="BB467" i="1" s="1"/>
  <c r="AV689" i="1"/>
  <c r="AV811" i="1"/>
  <c r="AV889" i="1"/>
  <c r="AV749" i="1"/>
  <c r="BG102" i="1"/>
  <c r="BH102" i="1" s="1"/>
  <c r="AO331" i="1"/>
  <c r="BG359" i="1"/>
  <c r="BH359" i="1" s="1"/>
  <c r="AO345" i="1"/>
  <c r="BG345" i="1"/>
  <c r="BH345" i="1" s="1"/>
  <c r="BA420" i="1"/>
  <c r="BB420" i="1" s="1"/>
  <c r="AO139" i="1"/>
  <c r="BG139" i="1"/>
  <c r="BH139" i="1" s="1"/>
  <c r="BG494" i="1"/>
  <c r="BH494" i="1" s="1"/>
  <c r="AO382" i="1"/>
  <c r="BA382" i="1"/>
  <c r="BB382" i="1" s="1"/>
  <c r="BG116" i="1"/>
  <c r="BH116" i="1" s="1"/>
  <c r="AO335" i="1"/>
  <c r="AO495" i="1"/>
  <c r="AO346" i="1"/>
  <c r="AO78" i="1"/>
  <c r="AO377" i="1"/>
  <c r="BA377" i="1"/>
  <c r="BB377" i="1" s="1"/>
  <c r="AO275" i="1"/>
  <c r="AO231" i="1"/>
  <c r="AO147" i="1"/>
  <c r="AO489" i="1"/>
  <c r="BA158" i="1"/>
  <c r="BB158" i="1" s="1"/>
  <c r="AO470" i="1"/>
  <c r="BG470" i="1"/>
  <c r="BH470" i="1" s="1"/>
  <c r="BA365" i="1"/>
  <c r="BB365" i="1" s="1"/>
  <c r="AO460" i="1"/>
  <c r="AO124" i="1"/>
  <c r="AO293" i="1"/>
  <c r="AO101" i="1"/>
  <c r="AO288" i="1"/>
  <c r="BG314" i="1"/>
  <c r="BH314" i="1" s="1"/>
  <c r="AO347" i="1"/>
  <c r="BG146" i="1"/>
  <c r="BH146" i="1" s="1"/>
  <c r="AO259" i="1"/>
  <c r="AO463" i="1"/>
  <c r="AO372" i="1"/>
  <c r="AO189" i="1"/>
  <c r="AO70" i="1"/>
  <c r="BA838" i="1"/>
  <c r="BB838" i="1" s="1"/>
  <c r="BG697" i="1"/>
  <c r="BH697" i="1" s="1"/>
  <c r="AO664" i="1"/>
  <c r="AO604" i="1"/>
  <c r="BG568" i="1"/>
  <c r="BH568" i="1" s="1"/>
  <c r="BA396" i="1"/>
  <c r="BB396" i="1" s="1"/>
  <c r="BA399" i="1"/>
  <c r="BB399" i="1" s="1"/>
  <c r="AO726" i="1"/>
  <c r="BA12" i="1"/>
  <c r="BB12" i="1" s="1"/>
  <c r="BA415" i="1"/>
  <c r="BB415" i="1" s="1"/>
  <c r="BA452" i="1"/>
  <c r="BB452" i="1" s="1"/>
  <c r="BG450" i="1"/>
  <c r="BH450" i="1" s="1"/>
  <c r="BG271" i="1"/>
  <c r="BH271" i="1" s="1"/>
  <c r="BG896" i="1"/>
  <c r="BH896" i="1" s="1"/>
  <c r="AO867" i="1"/>
  <c r="BA506" i="1"/>
  <c r="BB506" i="1" s="1"/>
  <c r="BG368" i="1"/>
  <c r="BH368" i="1" s="1"/>
  <c r="AO582" i="1"/>
  <c r="BA660" i="1"/>
  <c r="BB660" i="1" s="1"/>
  <c r="BG728" i="1"/>
  <c r="BH728" i="1" s="1"/>
  <c r="BA890" i="1"/>
  <c r="BB890" i="1" s="1"/>
  <c r="AO675" i="1"/>
  <c r="BG525" i="1"/>
  <c r="BH525" i="1" s="1"/>
  <c r="BA770" i="1"/>
  <c r="BB770" i="1" s="1"/>
  <c r="BA358" i="1"/>
  <c r="BB358" i="1" s="1"/>
  <c r="AO108" i="1"/>
  <c r="AO292" i="1"/>
  <c r="BA85" i="1"/>
  <c r="BB85" i="1" s="1"/>
  <c r="AO464" i="1"/>
  <c r="AV742" i="1"/>
  <c r="AV604" i="1"/>
  <c r="AV511" i="1"/>
  <c r="BA315" i="1"/>
  <c r="BB315" i="1" s="1"/>
  <c r="AV121" i="1"/>
  <c r="AV410" i="1"/>
  <c r="BH285" i="1"/>
  <c r="BG128" i="1"/>
  <c r="BH128" i="1" s="1"/>
  <c r="AV380" i="1"/>
  <c r="AV397" i="1"/>
  <c r="BG478" i="1"/>
  <c r="BH478" i="1" s="1"/>
  <c r="AV478" i="1"/>
  <c r="BA299" i="1"/>
  <c r="BB299" i="1" s="1"/>
  <c r="BG199" i="1"/>
  <c r="BH199" i="1" s="1"/>
  <c r="BA750" i="1"/>
  <c r="BB750" i="1" s="1"/>
  <c r="AO886" i="1"/>
  <c r="BA321" i="1"/>
  <c r="BB321" i="1" s="1"/>
  <c r="BG513" i="1"/>
  <c r="BH513" i="1" s="1"/>
  <c r="BG304" i="1"/>
  <c r="BH304" i="1" s="1"/>
  <c r="BG107" i="1"/>
  <c r="BH107" i="1" s="1"/>
  <c r="BG762" i="1"/>
  <c r="BH762" i="1" s="1"/>
  <c r="BA525" i="1"/>
  <c r="BB525" i="1" s="1"/>
  <c r="AO752" i="1"/>
  <c r="BA713" i="1"/>
  <c r="BB713" i="1" s="1"/>
  <c r="AO419" i="1"/>
  <c r="BA193" i="1"/>
  <c r="BB193" i="1" s="1"/>
  <c r="BA481" i="1"/>
  <c r="BB481" i="1" s="1"/>
  <c r="AO79" i="1"/>
  <c r="AO549" i="1"/>
  <c r="AO905" i="1"/>
  <c r="BG602" i="1"/>
  <c r="BH602" i="1" s="1"/>
  <c r="BA861" i="1"/>
  <c r="BB861" i="1" s="1"/>
  <c r="BG801" i="1"/>
  <c r="BH801" i="1" s="1"/>
  <c r="AO69" i="1"/>
  <c r="AU444" i="1"/>
  <c r="AV444" i="1" s="1"/>
  <c r="BA444" i="1"/>
  <c r="BB444" i="1" s="1"/>
  <c r="AU215" i="1"/>
  <c r="AV215" i="1" s="1"/>
  <c r="BG215" i="1"/>
  <c r="BH215" i="1" s="1"/>
  <c r="AU274" i="1"/>
  <c r="AV274" i="1" s="1"/>
  <c r="BA274" i="1"/>
  <c r="BB274" i="1" s="1"/>
  <c r="AU159" i="1"/>
  <c r="AV159" i="1" s="1"/>
  <c r="BG159" i="1"/>
  <c r="BH159" i="1" s="1"/>
  <c r="AU129" i="1"/>
  <c r="AV129" i="1" s="1"/>
  <c r="BA129" i="1"/>
  <c r="BB129" i="1" s="1"/>
  <c r="AU459" i="1"/>
  <c r="AV459" i="1" s="1"/>
  <c r="BA459" i="1"/>
  <c r="BB459" i="1" s="1"/>
  <c r="AU431" i="1"/>
  <c r="AV431" i="1" s="1"/>
  <c r="BG431" i="1"/>
  <c r="BH431" i="1" s="1"/>
  <c r="AU62" i="1"/>
  <c r="AV62" i="1" s="1"/>
  <c r="BA62" i="1"/>
  <c r="BB62" i="1" s="1"/>
  <c r="AU411" i="1"/>
  <c r="AV411" i="1" s="1"/>
  <c r="BG411" i="1"/>
  <c r="BH411" i="1" s="1"/>
  <c r="AU850" i="1"/>
  <c r="AV850" i="1" s="1"/>
  <c r="BG850" i="1"/>
  <c r="BH850" i="1" s="1"/>
  <c r="AU535" i="1"/>
  <c r="AV535" i="1" s="1"/>
  <c r="AO535" i="1"/>
  <c r="AU775" i="1"/>
  <c r="AV775" i="1" s="1"/>
  <c r="BA775" i="1"/>
  <c r="BB775" i="1" s="1"/>
  <c r="AO775" i="1"/>
  <c r="AU917" i="1"/>
  <c r="AV917" i="1" s="1"/>
  <c r="AO917" i="1"/>
  <c r="AU784" i="1"/>
  <c r="AV784" i="1" s="1"/>
  <c r="BG784" i="1"/>
  <c r="BH784" i="1" s="1"/>
  <c r="BA784" i="1"/>
  <c r="BB784" i="1" s="1"/>
  <c r="AU605" i="1"/>
  <c r="AV605" i="1" s="1"/>
  <c r="AO605" i="1"/>
  <c r="AU505" i="1"/>
  <c r="AV505" i="1" s="1"/>
  <c r="BA505" i="1"/>
  <c r="BB505" i="1" s="1"/>
  <c r="AU736" i="1"/>
  <c r="AV736" i="1" s="1"/>
  <c r="AO736" i="1"/>
  <c r="BA736" i="1"/>
  <c r="BB736" i="1" s="1"/>
  <c r="AU642" i="1"/>
  <c r="AV642" i="1" s="1"/>
  <c r="AO642" i="1"/>
  <c r="BG642" i="1"/>
  <c r="BH642" i="1" s="1"/>
  <c r="AU733" i="1"/>
  <c r="AV733" i="1" s="1"/>
  <c r="BA733" i="1"/>
  <c r="BB733" i="1" s="1"/>
  <c r="AU522" i="1"/>
  <c r="AV522" i="1" s="1"/>
  <c r="AO522" i="1"/>
  <c r="BA522" i="1"/>
  <c r="BB522" i="1" s="1"/>
  <c r="AU779" i="1"/>
  <c r="AV779" i="1" s="1"/>
  <c r="AO779" i="1"/>
  <c r="AU588" i="1"/>
  <c r="AV588" i="1" s="1"/>
  <c r="BA588" i="1"/>
  <c r="BB588" i="1" s="1"/>
  <c r="AU688" i="1"/>
  <c r="AV688" i="1" s="1"/>
  <c r="BA688" i="1"/>
  <c r="BB688" i="1" s="1"/>
  <c r="AU579" i="1"/>
  <c r="AV579" i="1" s="1"/>
  <c r="BA579" i="1"/>
  <c r="BB579" i="1" s="1"/>
  <c r="AU698" i="1"/>
  <c r="AV698" i="1" s="1"/>
  <c r="BA698" i="1"/>
  <c r="BB698" i="1" s="1"/>
  <c r="AU914" i="1"/>
  <c r="AV914" i="1" s="1"/>
  <c r="AO914" i="1"/>
  <c r="AU760" i="1"/>
  <c r="AV760" i="1" s="1"/>
  <c r="BA760" i="1"/>
  <c r="BB760" i="1" s="1"/>
  <c r="AO760" i="1"/>
  <c r="AU655" i="1"/>
  <c r="AV655" i="1" s="1"/>
  <c r="BG655" i="1"/>
  <c r="BH655" i="1" s="1"/>
  <c r="AU596" i="1"/>
  <c r="AV596" i="1" s="1"/>
  <c r="AO596" i="1"/>
  <c r="BG596" i="1"/>
  <c r="BH596" i="1" s="1"/>
  <c r="AU567" i="1"/>
  <c r="AV567" i="1" s="1"/>
  <c r="BA567" i="1"/>
  <c r="BB567" i="1" s="1"/>
  <c r="AU783" i="1"/>
  <c r="AV783" i="1" s="1"/>
  <c r="BA783" i="1"/>
  <c r="BB783" i="1" s="1"/>
  <c r="AU595" i="1"/>
  <c r="AV595" i="1" s="1"/>
  <c r="BA595" i="1"/>
  <c r="BB595" i="1" s="1"/>
  <c r="AU911" i="1"/>
  <c r="AV911" i="1" s="1"/>
  <c r="BG911" i="1"/>
  <c r="BH911" i="1" s="1"/>
  <c r="AU912" i="1"/>
  <c r="AV912" i="1" s="1"/>
  <c r="BG912" i="1"/>
  <c r="BH912" i="1" s="1"/>
  <c r="AU823" i="1"/>
  <c r="AV823" i="1" s="1"/>
  <c r="AO823" i="1"/>
  <c r="AU789" i="1"/>
  <c r="AV789" i="1" s="1"/>
  <c r="AO789" i="1"/>
  <c r="AU663" i="1"/>
  <c r="AV663" i="1" s="1"/>
  <c r="AO663" i="1"/>
  <c r="AU734" i="1"/>
  <c r="AV734" i="1" s="1"/>
  <c r="BG734" i="1"/>
  <c r="BH734" i="1" s="1"/>
  <c r="AO734" i="1"/>
  <c r="AU667" i="1"/>
  <c r="AV667" i="1" s="1"/>
  <c r="BA667" i="1"/>
  <c r="BB667" i="1" s="1"/>
  <c r="AO667" i="1"/>
  <c r="AU536" i="1"/>
  <c r="AV536" i="1" s="1"/>
  <c r="BG536" i="1"/>
  <c r="BH536" i="1" s="1"/>
  <c r="AU824" i="1"/>
  <c r="AV824" i="1" s="1"/>
  <c r="BA824" i="1"/>
  <c r="BB824" i="1" s="1"/>
  <c r="AO824" i="1"/>
  <c r="AU681" i="1"/>
  <c r="AV681" i="1" s="1"/>
  <c r="BA681" i="1"/>
  <c r="BB681" i="1" s="1"/>
  <c r="AU746" i="1"/>
  <c r="AV746" i="1" s="1"/>
  <c r="BA746" i="1"/>
  <c r="BB746" i="1" s="1"/>
  <c r="AU686" i="1"/>
  <c r="AV686" i="1" s="1"/>
  <c r="BG686" i="1"/>
  <c r="BH686" i="1" s="1"/>
  <c r="AU534" i="1"/>
  <c r="AV534" i="1" s="1"/>
  <c r="AO534" i="1"/>
  <c r="AU859" i="1"/>
  <c r="AV859" i="1" s="1"/>
  <c r="BG859" i="1"/>
  <c r="BH859" i="1" s="1"/>
  <c r="AU774" i="1"/>
  <c r="AV774" i="1" s="1"/>
  <c r="BA774" i="1"/>
  <c r="BB774" i="1" s="1"/>
  <c r="AU510" i="1"/>
  <c r="AV510" i="1" s="1"/>
  <c r="AO510" i="1"/>
  <c r="BG510" i="1"/>
  <c r="BH510" i="1" s="1"/>
  <c r="AU711" i="1"/>
  <c r="AV711" i="1" s="1"/>
  <c r="BA711" i="1"/>
  <c r="BB711" i="1" s="1"/>
  <c r="AU592" i="1"/>
  <c r="AV592" i="1" s="1"/>
  <c r="AO592" i="1"/>
  <c r="AU884" i="1"/>
  <c r="AV884" i="1" s="1"/>
  <c r="AO884" i="1"/>
  <c r="AU754" i="1"/>
  <c r="AV754" i="1" s="1"/>
  <c r="BA754" i="1"/>
  <c r="BB754" i="1" s="1"/>
  <c r="AU714" i="1"/>
  <c r="AV714" i="1" s="1"/>
  <c r="BA714" i="1"/>
  <c r="BB714" i="1" s="1"/>
  <c r="AO714" i="1"/>
  <c r="AU673" i="1"/>
  <c r="AV673" i="1" s="1"/>
  <c r="AO673" i="1"/>
  <c r="AU654" i="1"/>
  <c r="AV654" i="1" s="1"/>
  <c r="BG654" i="1"/>
  <c r="BH654" i="1" s="1"/>
  <c r="AO654" i="1"/>
  <c r="AU528" i="1"/>
  <c r="AV528" i="1" s="1"/>
  <c r="BA528" i="1"/>
  <c r="BB528" i="1" s="1"/>
  <c r="AU902" i="1"/>
  <c r="AV902" i="1" s="1"/>
  <c r="BA902" i="1"/>
  <c r="BB902" i="1" s="1"/>
  <c r="AU599" i="1"/>
  <c r="AV599" i="1" s="1"/>
  <c r="AO599" i="1"/>
  <c r="AU692" i="1"/>
  <c r="AV692" i="1" s="1"/>
  <c r="BA692" i="1"/>
  <c r="BB692" i="1" s="1"/>
  <c r="BG692" i="1"/>
  <c r="BH692" i="1" s="1"/>
  <c r="AU800" i="1"/>
  <c r="AV800" i="1" s="1"/>
  <c r="BA800" i="1"/>
  <c r="BB800" i="1" s="1"/>
  <c r="AU897" i="1"/>
  <c r="AV897" i="1" s="1"/>
  <c r="BG897" i="1"/>
  <c r="BH897" i="1" s="1"/>
  <c r="AU845" i="1"/>
  <c r="AV845" i="1" s="1"/>
  <c r="BG845" i="1"/>
  <c r="BH845" i="1" s="1"/>
  <c r="AU524" i="1"/>
  <c r="AV524" i="1" s="1"/>
  <c r="AO524" i="1"/>
  <c r="AU908" i="1"/>
  <c r="AV908" i="1" s="1"/>
  <c r="AO908" i="1"/>
  <c r="AU591" i="1"/>
  <c r="AV591" i="1" s="1"/>
  <c r="AO591" i="1"/>
  <c r="AU817" i="1"/>
  <c r="AV817" i="1" s="1"/>
  <c r="BA817" i="1"/>
  <c r="BB817" i="1" s="1"/>
  <c r="BG565" i="1"/>
  <c r="BH565" i="1" s="1"/>
  <c r="BG737" i="1"/>
  <c r="BH737" i="1" s="1"/>
  <c r="AV700" i="1"/>
  <c r="BG704" i="1"/>
  <c r="BH704" i="1" s="1"/>
  <c r="BG879" i="1"/>
  <c r="BH879" i="1" s="1"/>
  <c r="BA726" i="1"/>
  <c r="BB726" i="1" s="1"/>
  <c r="AV645" i="1"/>
  <c r="AV413" i="1"/>
  <c r="BA89" i="1"/>
  <c r="BB89" i="1" s="1"/>
  <c r="BA499" i="1"/>
  <c r="BB499" i="1" s="1"/>
  <c r="BG263" i="1"/>
  <c r="BH263" i="1" s="1"/>
  <c r="AV263" i="1"/>
  <c r="BG326" i="1"/>
  <c r="BH326" i="1" s="1"/>
  <c r="BA153" i="1"/>
  <c r="BB153" i="1" s="1"/>
  <c r="BA162" i="1"/>
  <c r="BB162" i="1" s="1"/>
  <c r="AV162" i="1"/>
  <c r="BA151" i="1"/>
  <c r="BB151" i="1" s="1"/>
  <c r="AV151" i="1"/>
  <c r="BA306" i="1"/>
  <c r="BB306" i="1" s="1"/>
  <c r="BA401" i="1"/>
  <c r="BB401" i="1" s="1"/>
  <c r="AV277" i="1"/>
  <c r="AV132" i="1"/>
  <c r="BG425" i="1"/>
  <c r="BH425" i="1" s="1"/>
  <c r="BA457" i="1"/>
  <c r="BB457" i="1" s="1"/>
  <c r="BA371" i="1"/>
  <c r="BB371" i="1" s="1"/>
  <c r="BA469" i="1"/>
  <c r="BB469" i="1" s="1"/>
  <c r="BA342" i="1"/>
  <c r="BB342" i="1" s="1"/>
  <c r="AO10" i="1"/>
  <c r="BG245" i="1"/>
  <c r="BH245" i="1" s="1"/>
  <c r="AO333" i="1"/>
  <c r="BG447" i="1"/>
  <c r="BH447" i="1" s="1"/>
  <c r="AO154" i="1"/>
  <c r="AO417" i="1"/>
  <c r="BA417" i="1"/>
  <c r="BB417" i="1" s="1"/>
  <c r="AO383" i="1"/>
  <c r="AO185" i="1"/>
  <c r="BA185" i="1"/>
  <c r="BB185" i="1" s="1"/>
  <c r="AO340" i="1"/>
  <c r="BA111" i="1"/>
  <c r="BB111" i="1" s="1"/>
  <c r="AO370" i="1"/>
  <c r="BG461" i="1"/>
  <c r="BH461" i="1" s="1"/>
  <c r="AO472" i="1"/>
  <c r="AO364" i="1"/>
  <c r="BG405" i="1"/>
  <c r="BH405" i="1" s="1"/>
  <c r="AO485" i="1"/>
  <c r="BA220" i="1"/>
  <c r="BB220" i="1" s="1"/>
  <c r="BA50" i="1"/>
  <c r="BB50" i="1" s="1"/>
  <c r="BG81" i="1"/>
  <c r="BH81" i="1" s="1"/>
  <c r="BG42" i="1"/>
  <c r="BH42" i="1" s="1"/>
  <c r="BG37" i="1"/>
  <c r="BH37" i="1" s="1"/>
  <c r="BA203" i="1"/>
  <c r="BB203" i="1" s="1"/>
  <c r="BA73" i="1"/>
  <c r="BB73" i="1" s="1"/>
  <c r="BA199" i="1"/>
  <c r="BB199" i="1" s="1"/>
  <c r="BG238" i="1"/>
  <c r="BH238" i="1" s="1"/>
  <c r="AO310" i="1"/>
  <c r="AO434" i="1"/>
  <c r="BG58" i="1"/>
  <c r="BH58" i="1" s="1"/>
  <c r="AO210" i="1"/>
  <c r="AO180" i="1"/>
  <c r="AO301" i="1"/>
  <c r="AO225" i="1"/>
  <c r="AO480" i="1"/>
  <c r="AO451" i="1"/>
  <c r="BG921" i="1"/>
  <c r="BH921" i="1" s="1"/>
  <c r="BA603" i="1"/>
  <c r="BB603" i="1" s="1"/>
  <c r="BA792" i="1"/>
  <c r="BB792" i="1" s="1"/>
  <c r="AO630" i="1"/>
  <c r="AO501" i="1"/>
  <c r="BG637" i="1"/>
  <c r="BH637" i="1" s="1"/>
  <c r="BA926" i="1"/>
  <c r="BB926" i="1" s="1"/>
  <c r="BA532" i="1"/>
  <c r="BB532" i="1" s="1"/>
  <c r="BA663" i="1"/>
  <c r="BB663" i="1" s="1"/>
  <c r="AO819" i="1"/>
  <c r="BG748" i="1"/>
  <c r="BH748" i="1" s="1"/>
  <c r="BA124" i="1"/>
  <c r="BB124" i="1" s="1"/>
  <c r="AO693" i="1"/>
  <c r="AO638" i="1"/>
  <c r="BG885" i="1"/>
  <c r="BH885" i="1" s="1"/>
  <c r="AO817" i="1"/>
  <c r="AO644" i="1"/>
  <c r="BG189" i="1"/>
  <c r="BH189" i="1" s="1"/>
  <c r="BG26" i="1"/>
  <c r="BH26" i="1" s="1"/>
  <c r="BA252" i="1"/>
  <c r="BB252" i="1" s="1"/>
  <c r="BA334" i="1"/>
  <c r="BB334" i="1" s="1"/>
  <c r="BA53" i="1"/>
  <c r="BB53" i="1" s="1"/>
  <c r="BA408" i="1"/>
  <c r="BB408" i="1" s="1"/>
  <c r="BG205" i="1"/>
  <c r="BH205" i="1" s="1"/>
  <c r="AO248" i="1"/>
  <c r="BG808" i="1"/>
  <c r="BH808" i="1" s="1"/>
  <c r="BG630" i="1"/>
  <c r="BH630" i="1" s="1"/>
  <c r="BG305" i="1"/>
  <c r="BH305" i="1" s="1"/>
  <c r="BA752" i="1"/>
  <c r="BB752" i="1" s="1"/>
  <c r="BA702" i="1"/>
  <c r="BB702" i="1" s="1"/>
  <c r="AO727" i="1"/>
  <c r="BA501" i="1"/>
  <c r="BB501" i="1" s="1"/>
  <c r="AO616" i="1"/>
  <c r="AO842" i="1"/>
  <c r="AO796" i="1"/>
  <c r="AO776" i="1"/>
  <c r="BA591" i="1"/>
  <c r="BB591" i="1" s="1"/>
  <c r="BG649" i="1"/>
  <c r="BH649" i="1" s="1"/>
  <c r="BG720" i="1"/>
  <c r="BH720" i="1" s="1"/>
  <c r="AO821" i="1"/>
  <c r="BG770" i="1"/>
  <c r="BH770" i="1" s="1"/>
  <c r="BG352" i="1"/>
  <c r="BH352" i="1" s="1"/>
  <c r="BA52" i="1"/>
  <c r="BB52" i="1" s="1"/>
  <c r="AO193" i="1"/>
  <c r="BA233" i="1"/>
  <c r="BB233" i="1" s="1"/>
  <c r="BA222" i="1"/>
  <c r="BB222" i="1" s="1"/>
  <c r="BA368" i="1"/>
  <c r="BB368" i="1" s="1"/>
  <c r="BA92" i="1"/>
  <c r="BB92" i="1" s="1"/>
  <c r="BA416" i="1"/>
  <c r="BB416" i="1" s="1"/>
  <c r="BA546" i="1"/>
  <c r="BB546" i="1" s="1"/>
  <c r="BA795" i="1"/>
  <c r="BB795" i="1" s="1"/>
  <c r="BG520" i="1"/>
  <c r="BH520" i="1" s="1"/>
  <c r="BG378" i="1"/>
  <c r="BH378" i="1" s="1"/>
  <c r="BG537" i="1"/>
  <c r="BH537" i="1" s="1"/>
  <c r="BA523" i="1"/>
  <c r="BB523" i="1" s="1"/>
  <c r="BG855" i="1"/>
  <c r="BH855" i="1" s="1"/>
  <c r="BA602" i="1"/>
  <c r="BB602" i="1" s="1"/>
  <c r="BB922" i="1"/>
  <c r="BA867" i="1"/>
  <c r="BB867" i="1" s="1"/>
  <c r="BA835" i="1"/>
  <c r="BB835" i="1" s="1"/>
  <c r="BA722" i="1"/>
  <c r="BB722" i="1" s="1"/>
  <c r="BA580" i="1"/>
  <c r="BB580" i="1" s="1"/>
  <c r="BA113" i="1"/>
  <c r="BB113" i="1" s="1"/>
  <c r="BG415" i="1"/>
  <c r="BH415" i="1" s="1"/>
  <c r="BA236" i="1"/>
  <c r="BB236" i="1" s="1"/>
  <c r="AO761" i="1"/>
  <c r="BA605" i="1"/>
  <c r="BB605" i="1" s="1"/>
  <c r="AO885" i="1"/>
  <c r="AO531" i="1"/>
  <c r="BA769" i="1"/>
  <c r="BB769" i="1" s="1"/>
  <c r="BA676" i="1"/>
  <c r="BB676" i="1" s="1"/>
  <c r="BG195" i="1"/>
  <c r="BH195" i="1" s="1"/>
  <c r="BG292" i="1"/>
  <c r="BH292" i="1" s="1"/>
  <c r="BG255" i="1"/>
  <c r="BH255" i="1" s="1"/>
  <c r="BA194" i="1"/>
  <c r="BB194" i="1" s="1"/>
  <c r="AO398" i="1"/>
  <c r="BG398" i="1"/>
  <c r="BH398" i="1" s="1"/>
  <c r="BG82" i="1"/>
  <c r="BH82" i="1" s="1"/>
  <c r="AO140" i="1"/>
  <c r="BG140" i="1"/>
  <c r="BH140" i="1" s="1"/>
  <c r="AO265" i="1"/>
  <c r="AO221" i="1"/>
  <c r="BA83" i="1"/>
  <c r="BB83" i="1" s="1"/>
  <c r="AO148" i="1"/>
  <c r="BA316" i="1"/>
  <c r="BB316" i="1" s="1"/>
  <c r="AO156" i="1"/>
  <c r="BA240" i="1"/>
  <c r="BB240" i="1" s="1"/>
  <c r="AO378" i="1"/>
  <c r="AO313" i="1"/>
  <c r="BA268" i="1"/>
  <c r="BB268" i="1" s="1"/>
  <c r="AO490" i="1"/>
  <c r="BG490" i="1"/>
  <c r="BH490" i="1" s="1"/>
  <c r="BG269" i="1"/>
  <c r="BH269" i="1" s="1"/>
  <c r="AO488" i="1"/>
  <c r="BG441" i="1"/>
  <c r="BH441" i="1" s="1"/>
  <c r="AO289" i="1"/>
  <c r="BG323" i="1"/>
  <c r="BH323" i="1" s="1"/>
  <c r="AO466" i="1"/>
  <c r="AO296" i="1"/>
  <c r="AO474" i="1"/>
  <c r="BA474" i="1"/>
  <c r="BB474" i="1" s="1"/>
  <c r="BG477" i="1"/>
  <c r="BH477" i="1" s="1"/>
  <c r="AO251" i="1"/>
  <c r="BG251" i="1"/>
  <c r="BH251" i="1" s="1"/>
  <c r="BA384" i="1"/>
  <c r="BB384" i="1" s="1"/>
  <c r="AO129" i="1"/>
  <c r="BG302" i="1"/>
  <c r="BH302" i="1" s="1"/>
  <c r="AO353" i="1"/>
  <c r="BG445" i="1"/>
  <c r="BH445" i="1" s="1"/>
  <c r="AO337" i="1"/>
  <c r="AO475" i="1"/>
  <c r="BA183" i="1"/>
  <c r="BB183" i="1" s="1"/>
  <c r="AO207" i="1"/>
  <c r="BA91" i="1"/>
  <c r="BB91" i="1" s="1"/>
  <c r="AO429" i="1"/>
  <c r="BG429" i="1"/>
  <c r="BH429" i="1" s="1"/>
  <c r="BA307" i="1"/>
  <c r="BB307" i="1" s="1"/>
  <c r="AO213" i="1"/>
  <c r="AO415" i="1"/>
  <c r="BA318" i="1"/>
  <c r="BB318" i="1" s="1"/>
  <c r="AO362" i="1"/>
  <c r="AO446" i="1"/>
  <c r="BG446" i="1"/>
  <c r="BH446" i="1" s="1"/>
  <c r="AO198" i="1"/>
  <c r="AO462" i="1"/>
  <c r="BA11" i="1"/>
  <c r="BB11" i="1" s="1"/>
  <c r="AO62" i="1"/>
  <c r="AO406" i="1"/>
  <c r="BG406" i="1"/>
  <c r="BH406" i="1" s="1"/>
  <c r="AO232" i="1"/>
  <c r="AO421" i="1"/>
  <c r="BA81" i="1"/>
  <c r="BB81" i="1" s="1"/>
  <c r="BA282" i="1"/>
  <c r="BB282" i="1" s="1"/>
  <c r="AO857" i="1"/>
  <c r="AO927" i="1"/>
  <c r="BG554" i="1"/>
  <c r="BH554" i="1" s="1"/>
  <c r="AO925" i="1"/>
  <c r="BG515" i="1"/>
  <c r="BH515" i="1" s="1"/>
  <c r="BA662" i="1"/>
  <c r="BB662" i="1" s="1"/>
  <c r="BA516" i="1"/>
  <c r="BB516" i="1" s="1"/>
  <c r="BG575" i="1"/>
  <c r="BH575" i="1" s="1"/>
  <c r="BA650" i="1"/>
  <c r="BB650" i="1" s="1"/>
  <c r="BA868" i="1"/>
  <c r="BB868" i="1" s="1"/>
  <c r="BG815" i="1"/>
  <c r="BH815" i="1" s="1"/>
  <c r="BA904" i="1"/>
  <c r="BB904" i="1" s="1"/>
  <c r="BA850" i="1"/>
  <c r="BB850" i="1" s="1"/>
  <c r="BG412" i="1"/>
  <c r="BH412" i="1" s="1"/>
  <c r="AO689" i="1"/>
  <c r="BG713" i="1"/>
  <c r="BH713" i="1" s="1"/>
  <c r="AO802" i="1"/>
  <c r="BG606" i="1"/>
  <c r="BH606" i="1" s="1"/>
  <c r="BA531" i="1"/>
  <c r="BB531" i="1" s="1"/>
  <c r="BA735" i="1"/>
  <c r="BB735" i="1" s="1"/>
  <c r="BA131" i="1"/>
  <c r="BB131" i="1" s="1"/>
  <c r="BA272" i="1"/>
  <c r="BB272" i="1" s="1"/>
  <c r="BG49" i="1"/>
  <c r="BH49" i="1" s="1"/>
  <c r="AO295" i="1"/>
  <c r="AO36" i="1"/>
  <c r="AO312" i="1"/>
  <c r="AO86" i="1"/>
  <c r="AO76" i="1"/>
  <c r="AO138" i="1"/>
  <c r="AO249" i="1"/>
  <c r="AO432" i="1"/>
  <c r="AO197" i="1"/>
  <c r="BA57" i="1"/>
  <c r="BB57" i="1" s="1"/>
  <c r="AO209" i="1"/>
  <c r="BA130" i="1"/>
  <c r="BB130" i="1" s="1"/>
  <c r="AO127" i="1"/>
  <c r="AO150" i="1"/>
  <c r="AO300" i="1"/>
  <c r="AO247" i="1"/>
  <c r="BA772" i="1"/>
  <c r="BB772" i="1" s="1"/>
  <c r="AO750" i="1"/>
  <c r="AO829" i="1"/>
  <c r="AO784" i="1"/>
  <c r="BA609" i="1"/>
  <c r="BB609" i="1" s="1"/>
  <c r="AO768" i="1"/>
  <c r="BG617" i="1"/>
  <c r="BH617" i="1" s="1"/>
  <c r="BG690" i="1"/>
  <c r="BH690" i="1" s="1"/>
  <c r="BA793" i="1"/>
  <c r="BB793" i="1" s="1"/>
  <c r="BA796" i="1"/>
  <c r="BB796" i="1" s="1"/>
  <c r="BA776" i="1"/>
  <c r="BB776" i="1" s="1"/>
  <c r="BG505" i="1"/>
  <c r="BH505" i="1" s="1"/>
  <c r="BG611" i="1"/>
  <c r="BH611" i="1" s="1"/>
  <c r="BA833" i="1"/>
  <c r="BB833" i="1" s="1"/>
  <c r="BA599" i="1"/>
  <c r="BB599" i="1" s="1"/>
  <c r="BA790" i="1"/>
  <c r="BB790" i="1" s="1"/>
  <c r="BG356" i="1"/>
  <c r="BH356" i="1" s="1"/>
  <c r="BA658" i="1"/>
  <c r="BB658" i="1" s="1"/>
  <c r="BG917" i="1"/>
  <c r="BH917" i="1" s="1"/>
  <c r="AO922" i="1"/>
  <c r="BA889" i="1"/>
  <c r="BB889" i="1" s="1"/>
  <c r="BG880" i="1"/>
  <c r="BH880" i="1" s="1"/>
  <c r="AO589" i="1"/>
  <c r="BG70" i="1"/>
  <c r="BH70" i="1" s="1"/>
  <c r="BA66" i="1"/>
  <c r="BB66" i="1" s="1"/>
  <c r="BA379" i="1"/>
  <c r="BB379" i="1" s="1"/>
  <c r="BG227" i="1"/>
  <c r="BH227" i="1" s="1"/>
  <c r="BA13" i="1"/>
  <c r="BB13" i="1" s="1"/>
  <c r="BG71" i="1"/>
  <c r="BH71" i="1" s="1"/>
  <c r="AO456" i="1"/>
  <c r="BG149" i="1"/>
  <c r="BH149" i="1" s="1"/>
  <c r="AO368" i="1"/>
  <c r="AO92" i="1"/>
  <c r="AO283" i="1"/>
  <c r="BG772" i="1"/>
  <c r="BH772" i="1" s="1"/>
  <c r="BG696" i="1"/>
  <c r="BH696" i="1" s="1"/>
  <c r="AO520" i="1"/>
  <c r="AO502" i="1"/>
  <c r="BG455" i="1"/>
  <c r="BH455" i="1" s="1"/>
  <c r="AO584" i="1"/>
  <c r="BA911" i="1"/>
  <c r="BB911" i="1" s="1"/>
  <c r="BG842" i="1"/>
  <c r="BH842" i="1" s="1"/>
  <c r="AO740" i="1"/>
  <c r="BA510" i="1"/>
  <c r="BB510" i="1" s="1"/>
  <c r="BG890" i="1"/>
  <c r="BH890" i="1" s="1"/>
  <c r="BG640" i="1"/>
  <c r="BH640" i="1" s="1"/>
  <c r="AO615" i="1"/>
  <c r="BG113" i="1"/>
  <c r="BH113" i="1" s="1"/>
  <c r="BG569" i="1"/>
  <c r="BH569" i="1" s="1"/>
  <c r="AO713" i="1"/>
  <c r="BG858" i="1"/>
  <c r="BH858" i="1" s="1"/>
  <c r="BG563" i="1"/>
  <c r="BH563" i="1" s="1"/>
  <c r="BA730" i="1"/>
  <c r="BB730" i="1" s="1"/>
  <c r="BA527" i="1"/>
  <c r="BB527" i="1" s="1"/>
  <c r="BA423" i="1"/>
  <c r="BB423" i="1" s="1"/>
  <c r="BA217" i="1"/>
  <c r="BB217" i="1" s="1"/>
  <c r="BG335" i="1"/>
  <c r="BH335" i="1" s="1"/>
  <c r="BA241" i="1"/>
  <c r="BB241" i="1" s="1"/>
  <c r="AO29" i="1"/>
  <c r="AO21" i="1"/>
  <c r="BA55" i="1"/>
  <c r="BB55" i="1" s="1"/>
  <c r="BA255" i="1"/>
  <c r="BB255" i="1" s="1"/>
  <c r="BA350" i="1"/>
  <c r="BB350" i="1" s="1"/>
  <c r="AV761" i="1"/>
  <c r="BA655" i="1"/>
  <c r="BB655" i="1" s="1"/>
  <c r="BA897" i="1"/>
  <c r="BB897" i="1" s="1"/>
  <c r="BA901" i="1"/>
  <c r="BB901" i="1" s="1"/>
  <c r="BA102" i="1"/>
  <c r="BB102" i="1" s="1"/>
  <c r="BA331" i="1"/>
  <c r="BB331" i="1" s="1"/>
  <c r="AV331" i="1"/>
  <c r="BA359" i="1"/>
  <c r="BB359" i="1" s="1"/>
  <c r="AV345" i="1"/>
  <c r="BA139" i="1"/>
  <c r="BB139" i="1" s="1"/>
  <c r="AV139" i="1"/>
  <c r="BA494" i="1"/>
  <c r="BB494" i="1" s="1"/>
  <c r="AV382" i="1"/>
  <c r="BG346" i="1"/>
  <c r="BH346" i="1" s="1"/>
  <c r="AV346" i="1"/>
  <c r="AV78" i="1"/>
  <c r="BG377" i="1"/>
  <c r="BH377" i="1" s="1"/>
  <c r="AV377" i="1"/>
  <c r="BA231" i="1"/>
  <c r="BB231" i="1" s="1"/>
  <c r="AV231" i="1"/>
  <c r="AV147" i="1"/>
  <c r="BA308" i="1"/>
  <c r="BB308" i="1" s="1"/>
  <c r="BG158" i="1"/>
  <c r="BH158" i="1" s="1"/>
  <c r="AV470" i="1"/>
  <c r="BG322" i="1"/>
  <c r="BH322" i="1" s="1"/>
  <c r="AV124" i="1"/>
  <c r="BG230" i="1"/>
  <c r="BH230" i="1" s="1"/>
  <c r="BG253" i="1"/>
  <c r="BH253" i="1" s="1"/>
  <c r="BA101" i="1"/>
  <c r="BB101" i="1" s="1"/>
  <c r="AV101" i="1"/>
  <c r="BG389" i="1"/>
  <c r="BH389" i="1" s="1"/>
  <c r="BG288" i="1"/>
  <c r="BH288" i="1" s="1"/>
  <c r="AV288" i="1"/>
  <c r="BA235" i="1"/>
  <c r="BB235" i="1" s="1"/>
  <c r="AV347" i="1"/>
  <c r="BA146" i="1"/>
  <c r="BB146" i="1" s="1"/>
  <c r="AV259" i="1"/>
  <c r="BA428" i="1"/>
  <c r="BB428" i="1" s="1"/>
  <c r="AV463" i="1"/>
  <c r="AV372" i="1"/>
  <c r="BG409" i="1"/>
  <c r="BH409" i="1" s="1"/>
  <c r="BG324" i="1"/>
  <c r="BH324" i="1" s="1"/>
  <c r="BA267" i="1"/>
  <c r="BB267" i="1" s="1"/>
  <c r="BA841" i="1"/>
  <c r="BB841" i="1" s="1"/>
  <c r="BG742" i="1"/>
  <c r="BH742" i="1" s="1"/>
  <c r="AO643" i="1"/>
  <c r="BG864" i="1"/>
  <c r="BH864" i="1" s="1"/>
  <c r="BA578" i="1"/>
  <c r="BB578" i="1" s="1"/>
  <c r="BA483" i="1"/>
  <c r="BB483" i="1" s="1"/>
  <c r="AO682" i="1"/>
  <c r="AO718" i="1"/>
  <c r="BA700" i="1"/>
  <c r="BB700" i="1" s="1"/>
  <c r="BG775" i="1"/>
  <c r="BH775" i="1" s="1"/>
  <c r="BG274" i="1"/>
  <c r="BH274" i="1" s="1"/>
  <c r="BG423" i="1"/>
  <c r="BH423" i="1" s="1"/>
  <c r="AO560" i="1"/>
  <c r="BG62" i="1"/>
  <c r="BH62" i="1" s="1"/>
  <c r="BA351" i="1"/>
  <c r="BB351" i="1" s="1"/>
  <c r="BG293" i="1"/>
  <c r="BH293" i="1" s="1"/>
  <c r="BA463" i="1"/>
  <c r="BB463" i="1" s="1"/>
  <c r="BG31" i="1"/>
  <c r="BH31" i="1" s="1"/>
  <c r="BA86" i="1"/>
  <c r="BB86" i="1" s="1"/>
  <c r="BG188" i="1"/>
  <c r="BH188" i="1" s="1"/>
  <c r="BG193" i="1"/>
  <c r="BH193" i="1" s="1"/>
  <c r="BG481" i="1"/>
  <c r="BH481" i="1" s="1"/>
  <c r="AO246" i="1"/>
  <c r="BA103" i="1"/>
  <c r="BB103" i="1" s="1"/>
  <c r="BG750" i="1"/>
  <c r="BH750" i="1" s="1"/>
  <c r="BG752" i="1"/>
  <c r="BH752" i="1" s="1"/>
  <c r="BG700" i="1"/>
  <c r="BH700" i="1" s="1"/>
  <c r="AO229" i="1"/>
  <c r="BG847" i="1"/>
  <c r="BH847" i="1" s="1"/>
  <c r="AV658" i="1"/>
  <c r="BA643" i="1"/>
  <c r="BB643" i="1" s="1"/>
  <c r="BH239" i="1"/>
  <c r="BG121" i="1"/>
  <c r="BH121" i="1" s="1"/>
  <c r="BH391" i="1"/>
  <c r="BG410" i="1"/>
  <c r="BH410" i="1" s="1"/>
  <c r="AO114" i="1"/>
  <c r="AO237" i="1"/>
  <c r="BA237" i="1"/>
  <c r="BB237" i="1" s="1"/>
  <c r="AO430" i="1"/>
  <c r="AO449" i="1"/>
  <c r="BA449" i="1"/>
  <c r="BB449" i="1" s="1"/>
  <c r="AO297" i="1"/>
  <c r="BG297" i="1"/>
  <c r="BH297" i="1" s="1"/>
  <c r="AO376" i="1"/>
  <c r="BG376" i="1"/>
  <c r="BH376" i="1" s="1"/>
  <c r="AO128" i="1"/>
  <c r="BG380" i="1"/>
  <c r="BH380" i="1" s="1"/>
  <c r="BH191" i="1"/>
  <c r="AO339" i="1"/>
  <c r="BG339" i="1"/>
  <c r="BH339" i="1" s="1"/>
  <c r="AO399" i="1"/>
  <c r="AO284" i="1"/>
  <c r="BA478" i="1"/>
  <c r="BB478" i="1" s="1"/>
  <c r="BG73" i="1"/>
  <c r="BH73" i="1" s="1"/>
  <c r="BA883" i="1"/>
  <c r="BB883" i="1" s="1"/>
  <c r="BG751" i="1"/>
  <c r="BH751" i="1" s="1"/>
  <c r="BG763" i="1"/>
  <c r="BH763" i="1" s="1"/>
  <c r="AO809" i="1"/>
  <c r="AO896" i="1"/>
  <c r="AO645" i="1"/>
  <c r="AO624" i="1"/>
  <c r="BG744" i="1"/>
  <c r="BH744" i="1" s="1"/>
  <c r="BA691" i="1"/>
  <c r="BB691" i="1" s="1"/>
  <c r="AO44" i="1"/>
  <c r="AO699" i="1"/>
  <c r="BA809" i="1"/>
  <c r="BB809" i="1" s="1"/>
  <c r="BG722" i="1"/>
  <c r="BH722" i="1" s="1"/>
  <c r="AO890" i="1"/>
  <c r="BG866" i="1"/>
  <c r="BH866" i="1" s="1"/>
  <c r="BG154" i="1"/>
  <c r="BH154" i="1" s="1"/>
  <c r="AO853" i="1"/>
  <c r="BA706" i="1"/>
  <c r="BB706" i="1" s="1"/>
  <c r="AO481" i="1"/>
  <c r="BG246" i="1"/>
  <c r="BH246" i="1" s="1"/>
  <c r="BA831" i="1"/>
  <c r="BB831" i="1" s="1"/>
  <c r="BG601" i="1"/>
  <c r="BH601" i="1" s="1"/>
  <c r="AO580" i="1"/>
  <c r="BG615" i="1"/>
  <c r="BH615" i="1" s="1"/>
  <c r="AO563" i="1"/>
  <c r="AO701" i="1"/>
  <c r="AO653" i="1"/>
  <c r="BG463" i="1"/>
  <c r="BH463" i="1" s="1"/>
  <c r="BG64" i="1"/>
  <c r="BH64" i="1" s="1"/>
  <c r="BA229" i="1"/>
  <c r="BB229" i="1" s="1"/>
  <c r="AU10" i="1"/>
  <c r="AU5" i="1"/>
  <c r="BA5" i="1" s="1"/>
  <c r="BG5" i="1" s="1"/>
  <c r="AU317" i="1"/>
  <c r="AV317" i="1" s="1"/>
  <c r="BG317" i="1"/>
  <c r="BH317" i="1" s="1"/>
  <c r="BA317" i="1"/>
  <c r="BB317" i="1" s="1"/>
  <c r="AU361" i="1"/>
  <c r="AV361" i="1" s="1"/>
  <c r="BG361" i="1"/>
  <c r="BH361" i="1" s="1"/>
  <c r="AU453" i="1"/>
  <c r="AV453" i="1" s="1"/>
  <c r="BG453" i="1"/>
  <c r="BH453" i="1" s="1"/>
  <c r="AU119" i="1"/>
  <c r="AV119" i="1" s="1"/>
  <c r="BA119" i="1"/>
  <c r="BB119" i="1" s="1"/>
  <c r="AU487" i="1"/>
  <c r="AV487" i="1" s="1"/>
  <c r="BA487" i="1"/>
  <c r="BB487" i="1" s="1"/>
  <c r="AU161" i="1"/>
  <c r="AV161" i="1" s="1"/>
  <c r="BA161" i="1"/>
  <c r="BB161" i="1" s="1"/>
  <c r="AU388" i="1"/>
  <c r="AV388" i="1" s="1"/>
  <c r="BG388" i="1"/>
  <c r="BH388" i="1" s="1"/>
  <c r="AU440" i="1"/>
  <c r="AV440" i="1" s="1"/>
  <c r="BG440" i="1"/>
  <c r="BH440" i="1" s="1"/>
  <c r="AU214" i="1"/>
  <c r="AV214" i="1" s="1"/>
  <c r="BG214" i="1"/>
  <c r="BH214" i="1" s="1"/>
  <c r="BA214" i="1"/>
  <c r="BB214" i="1" s="1"/>
  <c r="AU492" i="1"/>
  <c r="AV492" i="1" s="1"/>
  <c r="BA492" i="1"/>
  <c r="BB492" i="1" s="1"/>
  <c r="AU354" i="1"/>
  <c r="AV354" i="1" s="1"/>
  <c r="BA354" i="1"/>
  <c r="BB354" i="1" s="1"/>
  <c r="BG354" i="1"/>
  <c r="BH354" i="1" s="1"/>
  <c r="AU261" i="1"/>
  <c r="AV261" i="1" s="1"/>
  <c r="BA261" i="1"/>
  <c r="BB261" i="1" s="1"/>
  <c r="AU392" i="1"/>
  <c r="AV392" i="1" s="1"/>
  <c r="BA392" i="1"/>
  <c r="BB392" i="1" s="1"/>
  <c r="AU435" i="1"/>
  <c r="AV435" i="1" s="1"/>
  <c r="BA435" i="1"/>
  <c r="BB435" i="1" s="1"/>
  <c r="AU923" i="1"/>
  <c r="AV923" i="1" s="1"/>
  <c r="BG923" i="1"/>
  <c r="BH923" i="1" s="1"/>
  <c r="AU548" i="1"/>
  <c r="AV548" i="1" s="1"/>
  <c r="AO548" i="1"/>
  <c r="AU874" i="1"/>
  <c r="AV874" i="1" s="1"/>
  <c r="BA874" i="1"/>
  <c r="BB874" i="1" s="1"/>
  <c r="AU915" i="1"/>
  <c r="AV915" i="1" s="1"/>
  <c r="BG915" i="1"/>
  <c r="BH915" i="1" s="1"/>
  <c r="BA915" i="1"/>
  <c r="BB915" i="1" s="1"/>
  <c r="AU551" i="1"/>
  <c r="AV551" i="1" s="1"/>
  <c r="BG551" i="1"/>
  <c r="BH551" i="1" s="1"/>
  <c r="AU680" i="1"/>
  <c r="AV680" i="1" s="1"/>
  <c r="BA680" i="1"/>
  <c r="BB680" i="1" s="1"/>
  <c r="AU891" i="1"/>
  <c r="AV891" i="1" s="1"/>
  <c r="BG891" i="1"/>
  <c r="BH891" i="1" s="1"/>
  <c r="AU767" i="1"/>
  <c r="AV767" i="1" s="1"/>
  <c r="BA767" i="1"/>
  <c r="BB767" i="1" s="1"/>
  <c r="AU834" i="1"/>
  <c r="AV834" i="1" s="1"/>
  <c r="AO834" i="1"/>
  <c r="BG834" i="1"/>
  <c r="BH834" i="1" s="1"/>
  <c r="AU533" i="1"/>
  <c r="AV533" i="1" s="1"/>
  <c r="BA533" i="1"/>
  <c r="BB533" i="1" s="1"/>
  <c r="AU519" i="1"/>
  <c r="AV519" i="1" s="1"/>
  <c r="AO519" i="1"/>
  <c r="BG519" i="1"/>
  <c r="BH519" i="1" s="1"/>
  <c r="BA519" i="1"/>
  <c r="BB519" i="1" s="1"/>
  <c r="AU607" i="1"/>
  <c r="AV607" i="1" s="1"/>
  <c r="AO607" i="1"/>
  <c r="AU759" i="1"/>
  <c r="AV759" i="1" s="1"/>
  <c r="BA759" i="1"/>
  <c r="BB759" i="1" s="1"/>
  <c r="AU756" i="1"/>
  <c r="AV756" i="1" s="1"/>
  <c r="BG756" i="1"/>
  <c r="BH756" i="1" s="1"/>
  <c r="AU739" i="1"/>
  <c r="AV739" i="1" s="1"/>
  <c r="BG739" i="1"/>
  <c r="BH739" i="1" s="1"/>
  <c r="AU508" i="1"/>
  <c r="AV508" i="1" s="1"/>
  <c r="AO508" i="1"/>
  <c r="AU538" i="1"/>
  <c r="AV538" i="1" s="1"/>
  <c r="AO538" i="1"/>
  <c r="AU677" i="1"/>
  <c r="AV677" i="1" s="1"/>
  <c r="BA677" i="1"/>
  <c r="BB677" i="1" s="1"/>
  <c r="AU822" i="1"/>
  <c r="AV822" i="1" s="1"/>
  <c r="BA822" i="1"/>
  <c r="BB822" i="1" s="1"/>
  <c r="AU572" i="1"/>
  <c r="AV572" i="1" s="1"/>
  <c r="BG572" i="1"/>
  <c r="BH572" i="1" s="1"/>
  <c r="AU570" i="1"/>
  <c r="AV570" i="1" s="1"/>
  <c r="BG570" i="1"/>
  <c r="BH570" i="1" s="1"/>
  <c r="AU780" i="1"/>
  <c r="AV780" i="1" s="1"/>
  <c r="AO780" i="1"/>
  <c r="BG780" i="1"/>
  <c r="BH780" i="1" s="1"/>
  <c r="AU724" i="1"/>
  <c r="AV724" i="1" s="1"/>
  <c r="BG724" i="1"/>
  <c r="BH724" i="1" s="1"/>
  <c r="AU685" i="1"/>
  <c r="AV685" i="1" s="1"/>
  <c r="BG685" i="1"/>
  <c r="BH685" i="1" s="1"/>
  <c r="AU612" i="1"/>
  <c r="AV612" i="1" s="1"/>
  <c r="BG612" i="1"/>
  <c r="BH612" i="1" s="1"/>
  <c r="AU743" i="1"/>
  <c r="AV743" i="1" s="1"/>
  <c r="BG743" i="1"/>
  <c r="BH743" i="1" s="1"/>
  <c r="AU924" i="1"/>
  <c r="AV924" i="1" s="1"/>
  <c r="AO924" i="1"/>
  <c r="AU786" i="1"/>
  <c r="AV786" i="1" s="1"/>
  <c r="BG786" i="1"/>
  <c r="BH786" i="1" s="1"/>
  <c r="AU539" i="1"/>
  <c r="AV539" i="1" s="1"/>
  <c r="BA539" i="1"/>
  <c r="BB539" i="1" s="1"/>
  <c r="AO539" i="1"/>
  <c r="AU597" i="1"/>
  <c r="AV597" i="1" s="1"/>
  <c r="BA597" i="1"/>
  <c r="BB597" i="1" s="1"/>
  <c r="AU509" i="1"/>
  <c r="AV509" i="1" s="1"/>
  <c r="BG509" i="1"/>
  <c r="BH509" i="1" s="1"/>
  <c r="AU620" i="1"/>
  <c r="AV620" i="1" s="1"/>
  <c r="AO620" i="1"/>
  <c r="AU514" i="1"/>
  <c r="AV514" i="1" s="1"/>
  <c r="AO514" i="1"/>
  <c r="AU844" i="1"/>
  <c r="AV844" i="1" s="1"/>
  <c r="BA844" i="1"/>
  <c r="BB844" i="1" s="1"/>
  <c r="AU816" i="1"/>
  <c r="AV816" i="1" s="1"/>
  <c r="BG816" i="1"/>
  <c r="BH816" i="1" s="1"/>
  <c r="AO816" i="1"/>
  <c r="AU666" i="1"/>
  <c r="AV666" i="1" s="1"/>
  <c r="AO666" i="1"/>
  <c r="AU613" i="1"/>
  <c r="AV613" i="1" s="1"/>
  <c r="BG613" i="1"/>
  <c r="BH613" i="1" s="1"/>
  <c r="AU585" i="1"/>
  <c r="AV585" i="1" s="1"/>
  <c r="BA585" i="1"/>
  <c r="BB585" i="1" s="1"/>
  <c r="AU851" i="1"/>
  <c r="AV851" i="1" s="1"/>
  <c r="BG851" i="1"/>
  <c r="BH851" i="1" s="1"/>
  <c r="BA851" i="1"/>
  <c r="BB851" i="1" s="1"/>
  <c r="AU839" i="1"/>
  <c r="AV839" i="1" s="1"/>
  <c r="BA839" i="1"/>
  <c r="BB839" i="1" s="1"/>
  <c r="AU648" i="1"/>
  <c r="AV648" i="1" s="1"/>
  <c r="BA648" i="1"/>
  <c r="BB648" i="1" s="1"/>
  <c r="AU721" i="1"/>
  <c r="AV721" i="1" s="1"/>
  <c r="BG721" i="1"/>
  <c r="BH721" i="1" s="1"/>
  <c r="AU758" i="1"/>
  <c r="AV758" i="1" s="1"/>
  <c r="AO758" i="1"/>
  <c r="AU590" i="1"/>
  <c r="AV590" i="1" s="1"/>
  <c r="AO590" i="1"/>
  <c r="AU661" i="1"/>
  <c r="AV661" i="1" s="1"/>
  <c r="BG661" i="1"/>
  <c r="BH661" i="1" s="1"/>
  <c r="AU576" i="1"/>
  <c r="AV576" i="1" s="1"/>
  <c r="BA576" i="1"/>
  <c r="BB576" i="1" s="1"/>
  <c r="AU860" i="1"/>
  <c r="AV860" i="1" s="1"/>
  <c r="BA860" i="1"/>
  <c r="BB860" i="1" s="1"/>
  <c r="AU814" i="1"/>
  <c r="AV814" i="1" s="1"/>
  <c r="BA814" i="1"/>
  <c r="BB814" i="1" s="1"/>
  <c r="AU695" i="1"/>
  <c r="AV695" i="1" s="1"/>
  <c r="BA695" i="1"/>
  <c r="BB695" i="1" s="1"/>
  <c r="AO695" i="1"/>
  <c r="AU550" i="1"/>
  <c r="AV550" i="1" s="1"/>
  <c r="AO550" i="1"/>
  <c r="AU745" i="1"/>
  <c r="AV745" i="1" s="1"/>
  <c r="AO745" i="1"/>
  <c r="AU652" i="1"/>
  <c r="AV652" i="1" s="1"/>
  <c r="BA652" i="1"/>
  <c r="BB652" i="1" s="1"/>
  <c r="BG652" i="1"/>
  <c r="BH652" i="1" s="1"/>
  <c r="AU629" i="1"/>
  <c r="AV629" i="1" s="1"/>
  <c r="AO629" i="1"/>
  <c r="AU657" i="1"/>
  <c r="AV657" i="1" s="1"/>
  <c r="AO657" i="1"/>
  <c r="AU625" i="1"/>
  <c r="AV625" i="1" s="1"/>
  <c r="BA625" i="1"/>
  <c r="BB625" i="1" s="1"/>
  <c r="AU636" i="1"/>
  <c r="AV636" i="1" s="1"/>
  <c r="BA636" i="1"/>
  <c r="BB636" i="1" s="1"/>
  <c r="AU910" i="1"/>
  <c r="AV910" i="1" s="1"/>
  <c r="AO910" i="1"/>
  <c r="AU906" i="1"/>
  <c r="AV906" i="1" s="1"/>
  <c r="AO906" i="1"/>
  <c r="AU869" i="1"/>
  <c r="AV869" i="1" s="1"/>
  <c r="AO869" i="1"/>
  <c r="BA682" i="1"/>
  <c r="BB682" i="1" s="1"/>
  <c r="AV737" i="1"/>
  <c r="AV879" i="1"/>
  <c r="AO89" i="1"/>
  <c r="BG89" i="1"/>
  <c r="BH89" i="1" s="1"/>
  <c r="AO291" i="1"/>
  <c r="BA291" i="1"/>
  <c r="BB291" i="1" s="1"/>
  <c r="AO348" i="1"/>
  <c r="BG348" i="1"/>
  <c r="BH348" i="1" s="1"/>
  <c r="AO491" i="1"/>
  <c r="BG143" i="1"/>
  <c r="BH143" i="1" s="1"/>
  <c r="AO143" i="1"/>
  <c r="BG427" i="1"/>
  <c r="BH427" i="1" s="1"/>
  <c r="AO487" i="1"/>
  <c r="AO298" i="1"/>
  <c r="BG162" i="1"/>
  <c r="BH162" i="1" s="1"/>
  <c r="AO363" i="1"/>
  <c r="BG363" i="1"/>
  <c r="BH363" i="1" s="1"/>
  <c r="BG151" i="1"/>
  <c r="BH151" i="1" s="1"/>
  <c r="AO306" i="1"/>
  <c r="AO274" i="1"/>
  <c r="BG122" i="1"/>
  <c r="BH122" i="1" s="1"/>
  <c r="AO87" i="1"/>
  <c r="BG401" i="1"/>
  <c r="BH401" i="1" s="1"/>
  <c r="AO109" i="1"/>
  <c r="BG277" i="1"/>
  <c r="BH277" i="1" s="1"/>
  <c r="AO236" i="1"/>
  <c r="BA132" i="1"/>
  <c r="BB132" i="1" s="1"/>
  <c r="AO425" i="1"/>
  <c r="BA425" i="1"/>
  <c r="BB425" i="1" s="1"/>
  <c r="AO457" i="1"/>
  <c r="BA355" i="1"/>
  <c r="BB355" i="1" s="1"/>
  <c r="AO438" i="1"/>
  <c r="BG438" i="1"/>
  <c r="BH438" i="1" s="1"/>
  <c r="AO476" i="1"/>
  <c r="AO493" i="1"/>
  <c r="BG493" i="1"/>
  <c r="BH493" i="1" s="1"/>
  <c r="AO412" i="1"/>
  <c r="AO110" i="1"/>
  <c r="BG110" i="1"/>
  <c r="BH110" i="1" s="1"/>
  <c r="AZ6" i="1"/>
  <c r="AT6" i="1"/>
  <c r="AV333" i="1"/>
  <c r="AV417" i="1"/>
  <c r="BG185" i="1"/>
  <c r="BH185" i="1" s="1"/>
  <c r="AV185" i="1"/>
  <c r="BG111" i="1"/>
  <c r="BH111" i="1" s="1"/>
  <c r="BG370" i="1"/>
  <c r="BH370" i="1" s="1"/>
  <c r="BA461" i="1"/>
  <c r="BB461" i="1" s="1"/>
  <c r="AV364" i="1"/>
  <c r="BA405" i="1"/>
  <c r="BB405" i="1" s="1"/>
  <c r="BA485" i="1"/>
  <c r="BB485" i="1" s="1"/>
  <c r="AV485" i="1"/>
  <c r="AO208" i="1"/>
  <c r="AO220" i="1"/>
  <c r="BA40" i="1"/>
  <c r="BB40" i="1" s="1"/>
  <c r="AO81" i="1"/>
  <c r="AO118" i="1"/>
  <c r="AO37" i="1"/>
  <c r="AO203" i="1"/>
  <c r="AO25" i="1"/>
  <c r="AO199" i="1"/>
  <c r="AO238" i="1"/>
  <c r="BA244" i="1"/>
  <c r="BB244" i="1" s="1"/>
  <c r="BA196" i="1"/>
  <c r="BB196" i="1" s="1"/>
  <c r="BA32" i="1"/>
  <c r="BB32" i="1" s="1"/>
  <c r="BA159" i="1"/>
  <c r="BB159" i="1" s="1"/>
  <c r="BG590" i="1"/>
  <c r="BH590" i="1" s="1"/>
  <c r="BG699" i="1"/>
  <c r="BH699" i="1" s="1"/>
  <c r="BA524" i="1"/>
  <c r="BB524" i="1" s="1"/>
  <c r="AO516" i="1"/>
  <c r="AO835" i="1"/>
  <c r="AO801" i="1"/>
  <c r="AO697" i="1"/>
  <c r="AO854" i="1"/>
  <c r="BA880" i="1"/>
  <c r="BB880" i="1" s="1"/>
  <c r="BA627" i="1"/>
  <c r="BB627" i="1" s="1"/>
  <c r="BA813" i="1"/>
  <c r="BB813" i="1" s="1"/>
  <c r="BA281" i="1"/>
  <c r="BB281" i="1" s="1"/>
  <c r="AO26" i="1"/>
  <c r="BA84" i="1"/>
  <c r="BB84" i="1" s="1"/>
  <c r="BA260" i="1"/>
  <c r="BB260" i="1" s="1"/>
  <c r="BA138" i="1"/>
  <c r="BB138" i="1" s="1"/>
  <c r="BG28" i="1"/>
  <c r="BH28" i="1" s="1"/>
  <c r="BG44" i="1"/>
  <c r="BH44" i="1" s="1"/>
  <c r="AO205" i="1"/>
  <c r="AO271" i="1"/>
  <c r="BA826" i="1"/>
  <c r="BB826" i="1" s="1"/>
  <c r="BA845" i="1"/>
  <c r="BB845" i="1" s="1"/>
  <c r="AO685" i="1"/>
  <c r="BG848" i="1"/>
  <c r="BH848" i="1" s="1"/>
  <c r="AO747" i="1"/>
  <c r="BG524" i="1"/>
  <c r="BH524" i="1" s="1"/>
  <c r="BG579" i="1"/>
  <c r="BH579" i="1" s="1"/>
  <c r="BA871" i="1"/>
  <c r="BB871" i="1" s="1"/>
  <c r="BA804" i="1"/>
  <c r="BB804" i="1" s="1"/>
  <c r="BG512" i="1"/>
  <c r="BH512" i="1" s="1"/>
  <c r="BG835" i="1"/>
  <c r="BH835" i="1" s="1"/>
  <c r="BG695" i="1"/>
  <c r="BH695" i="1" s="1"/>
  <c r="BA707" i="1"/>
  <c r="BB707" i="1" s="1"/>
  <c r="AO715" i="1"/>
  <c r="BG539" i="1"/>
  <c r="BH539" i="1" s="1"/>
  <c r="AO858" i="1"/>
  <c r="BA634" i="1"/>
  <c r="BB634" i="1" s="1"/>
  <c r="BA629" i="1"/>
  <c r="BB629" i="1" s="1"/>
  <c r="BG553" i="1"/>
  <c r="BH553" i="1" s="1"/>
  <c r="AO646" i="1"/>
  <c r="BA70" i="1"/>
  <c r="BB70" i="1" s="1"/>
  <c r="BA39" i="1"/>
  <c r="BB39" i="1" s="1"/>
  <c r="BG473" i="1"/>
  <c r="BH473" i="1" s="1"/>
  <c r="BA175" i="1"/>
  <c r="BB175" i="1" s="1"/>
  <c r="BA723" i="1"/>
  <c r="BB723" i="1" s="1"/>
  <c r="BG832" i="1"/>
  <c r="BH832" i="1" s="1"/>
  <c r="BA876" i="1"/>
  <c r="BB876" i="1" s="1"/>
  <c r="BB912" i="1"/>
  <c r="BG669" i="1"/>
  <c r="BH669" i="1" s="1"/>
  <c r="BG793" i="1"/>
  <c r="BH793" i="1" s="1"/>
  <c r="AO579" i="1"/>
  <c r="BA719" i="1"/>
  <c r="BB719" i="1" s="1"/>
  <c r="BG771" i="1"/>
  <c r="BH771" i="1" s="1"/>
  <c r="BG684" i="1"/>
  <c r="BH684" i="1" s="1"/>
  <c r="BA337" i="1"/>
  <c r="BB337" i="1" s="1"/>
  <c r="BG487" i="1"/>
  <c r="BH487" i="1" s="1"/>
  <c r="AO609" i="1"/>
  <c r="AO504" i="1"/>
  <c r="BG729" i="1"/>
  <c r="BH729" i="1" s="1"/>
  <c r="BG913" i="1"/>
  <c r="BH913" i="1" s="1"/>
  <c r="BA563" i="1"/>
  <c r="BB563" i="1" s="1"/>
  <c r="AO895" i="1"/>
  <c r="BA200" i="1"/>
  <c r="BB200" i="1" s="1"/>
  <c r="BG51" i="1"/>
  <c r="BH51" i="1" s="1"/>
  <c r="BG241" i="1"/>
  <c r="BH241" i="1" s="1"/>
  <c r="BG29" i="1"/>
  <c r="BH29" i="1" s="1"/>
  <c r="BG55" i="1"/>
  <c r="BH55" i="1" s="1"/>
  <c r="AO195" i="1"/>
  <c r="BA212" i="1"/>
  <c r="BB212" i="1" s="1"/>
  <c r="BG68" i="1"/>
  <c r="BH68" i="1" s="1"/>
  <c r="BG497" i="1"/>
  <c r="BH497" i="1" s="1"/>
  <c r="BG266" i="1"/>
  <c r="BH266" i="1" s="1"/>
  <c r="BG464" i="1"/>
  <c r="BH464" i="1" s="1"/>
  <c r="BA99" i="1"/>
  <c r="BB99" i="1" s="1"/>
  <c r="BG902" i="1"/>
  <c r="BH902" i="1" s="1"/>
  <c r="AV638" i="1"/>
  <c r="BA805" i="1"/>
  <c r="BB805" i="1" s="1"/>
  <c r="BA755" i="1"/>
  <c r="BB755" i="1" s="1"/>
  <c r="BA854" i="1"/>
  <c r="BB854" i="1" s="1"/>
  <c r="AV398" i="1"/>
  <c r="BA82" i="1"/>
  <c r="BB82" i="1" s="1"/>
  <c r="BA140" i="1"/>
  <c r="BB140" i="1" s="1"/>
  <c r="AV140" i="1"/>
  <c r="BA265" i="1"/>
  <c r="BB265" i="1" s="1"/>
  <c r="AV265" i="1"/>
  <c r="BA221" i="1"/>
  <c r="BB221" i="1" s="1"/>
  <c r="AV221" i="1"/>
  <c r="BG316" i="1"/>
  <c r="BH316" i="1" s="1"/>
  <c r="BA156" i="1"/>
  <c r="BB156" i="1" s="1"/>
  <c r="AV156" i="1"/>
  <c r="BG240" i="1"/>
  <c r="BH240" i="1" s="1"/>
  <c r="AV313" i="1"/>
  <c r="BG268" i="1"/>
  <c r="BH268" i="1" s="1"/>
  <c r="AV490" i="1"/>
  <c r="AV488" i="1"/>
  <c r="BA441" i="1"/>
  <c r="BB441" i="1" s="1"/>
  <c r="BG289" i="1"/>
  <c r="BH289" i="1" s="1"/>
  <c r="AV296" i="1"/>
  <c r="BA375" i="1"/>
  <c r="BB375" i="1" s="1"/>
  <c r="BG474" i="1"/>
  <c r="BH474" i="1" s="1"/>
  <c r="AV474" i="1"/>
  <c r="BA477" i="1"/>
  <c r="BB477" i="1" s="1"/>
  <c r="AV251" i="1"/>
  <c r="BG384" i="1"/>
  <c r="BH384" i="1" s="1"/>
  <c r="BA302" i="1"/>
  <c r="BB302" i="1" s="1"/>
  <c r="BA445" i="1"/>
  <c r="BB445" i="1" s="1"/>
  <c r="AV337" i="1"/>
  <c r="AV207" i="1"/>
  <c r="BG91" i="1"/>
  <c r="BH91" i="1" s="1"/>
  <c r="AV429" i="1"/>
  <c r="BG307" i="1"/>
  <c r="BH307" i="1" s="1"/>
  <c r="BA213" i="1"/>
  <c r="BB213" i="1" s="1"/>
  <c r="AV415" i="1"/>
  <c r="BG362" i="1"/>
  <c r="BH362" i="1" s="1"/>
  <c r="AV362" i="1"/>
  <c r="BA446" i="1"/>
  <c r="BB446" i="1" s="1"/>
  <c r="AV446" i="1"/>
  <c r="AV462" i="1"/>
  <c r="BG498" i="1"/>
  <c r="BH498" i="1" s="1"/>
  <c r="AO11" i="1"/>
  <c r="AV11" i="1"/>
  <c r="BA157" i="1"/>
  <c r="BB157" i="1" s="1"/>
  <c r="BG67" i="1"/>
  <c r="BH67" i="1" s="1"/>
  <c r="BA406" i="1"/>
  <c r="BB406" i="1" s="1"/>
  <c r="AV406" i="1"/>
  <c r="AV232" i="1"/>
  <c r="BG421" i="1"/>
  <c r="BH421" i="1" s="1"/>
  <c r="AV421" i="1"/>
  <c r="BA286" i="1"/>
  <c r="BB286" i="1" s="1"/>
  <c r="AO73" i="1"/>
  <c r="BG19" i="1"/>
  <c r="BH19" i="1" s="1"/>
  <c r="BA225" i="1"/>
  <c r="BB225" i="1" s="1"/>
  <c r="BA480" i="1"/>
  <c r="BB480" i="1" s="1"/>
  <c r="BG711" i="1"/>
  <c r="BH711" i="1" s="1"/>
  <c r="AO826" i="1"/>
  <c r="AO807" i="1"/>
  <c r="BA829" i="1"/>
  <c r="BB829" i="1" s="1"/>
  <c r="BG286" i="1"/>
  <c r="BH286" i="1" s="1"/>
  <c r="AO712" i="1"/>
  <c r="BA628" i="1"/>
  <c r="BB628" i="1" s="1"/>
  <c r="AO762" i="1"/>
  <c r="BG619" i="1"/>
  <c r="BH619" i="1" s="1"/>
  <c r="BA256" i="1"/>
  <c r="BB256" i="1" s="1"/>
  <c r="BH557" i="1"/>
  <c r="BG643" i="1"/>
  <c r="BH643" i="1" s="1"/>
  <c r="BG561" i="1"/>
  <c r="BH561" i="1" s="1"/>
  <c r="BG903" i="1"/>
  <c r="BH903" i="1" s="1"/>
  <c r="AO754" i="1"/>
  <c r="BG435" i="1"/>
  <c r="BH435" i="1" s="1"/>
  <c r="BA870" i="1"/>
  <c r="BB870" i="1" s="1"/>
  <c r="BG901" i="1"/>
  <c r="BH901" i="1" s="1"/>
  <c r="AO679" i="1"/>
  <c r="AO777" i="1"/>
  <c r="BG705" i="1"/>
  <c r="BH705" i="1" s="1"/>
  <c r="BA309" i="1"/>
  <c r="BB309" i="1" s="1"/>
  <c r="BA31" i="1"/>
  <c r="BB31" i="1" s="1"/>
  <c r="AO272" i="1"/>
  <c r="AO458" i="1"/>
  <c r="BA49" i="1"/>
  <c r="BB49" i="1" s="1"/>
  <c r="AO41" i="1"/>
  <c r="BA304" i="1"/>
  <c r="BB304" i="1" s="1"/>
  <c r="BG48" i="1"/>
  <c r="BH48" i="1" s="1"/>
  <c r="BA98" i="1"/>
  <c r="BB98" i="1" s="1"/>
  <c r="BA228" i="1"/>
  <c r="BB228" i="1" s="1"/>
  <c r="AO394" i="1"/>
  <c r="BA44" i="1"/>
  <c r="BB44" i="1" s="1"/>
  <c r="BG408" i="1"/>
  <c r="BH408" i="1" s="1"/>
  <c r="BG328" i="1"/>
  <c r="BH328" i="1" s="1"/>
  <c r="BG65" i="1"/>
  <c r="BH65" i="1" s="1"/>
  <c r="BG344" i="1"/>
  <c r="BH344" i="1" s="1"/>
  <c r="BG795" i="1"/>
  <c r="BH795" i="1" s="1"/>
  <c r="BA495" i="1"/>
  <c r="BB495" i="1" s="1"/>
  <c r="BA545" i="1"/>
  <c r="BB545" i="1" s="1"/>
  <c r="BG586" i="1"/>
  <c r="BH586" i="1" s="1"/>
  <c r="BA686" i="1"/>
  <c r="BB686" i="1" s="1"/>
  <c r="AO848" i="1"/>
  <c r="BG747" i="1"/>
  <c r="BH747" i="1" s="1"/>
  <c r="AO503" i="1"/>
  <c r="BG860" i="1"/>
  <c r="BH860" i="1" s="1"/>
  <c r="BG598" i="1"/>
  <c r="BH598" i="1" s="1"/>
  <c r="AO815" i="1"/>
  <c r="AO709" i="1"/>
  <c r="AO919" i="1"/>
  <c r="BG759" i="1"/>
  <c r="BH759" i="1" s="1"/>
  <c r="BA923" i="1"/>
  <c r="BB923" i="1" s="1"/>
  <c r="AO515" i="1"/>
  <c r="AO568" i="1"/>
  <c r="BG691" i="1"/>
  <c r="BH691" i="1" s="1"/>
  <c r="AO735" i="1"/>
  <c r="BG178" i="1"/>
  <c r="BH178" i="1" s="1"/>
  <c r="BG211" i="1"/>
  <c r="BH211" i="1" s="1"/>
  <c r="BG61" i="1"/>
  <c r="BH61" i="1" s="1"/>
  <c r="AO52" i="1"/>
  <c r="BG160" i="1"/>
  <c r="BH160" i="1" s="1"/>
  <c r="BA79" i="1"/>
  <c r="BB79" i="1" s="1"/>
  <c r="AO93" i="1"/>
  <c r="BG416" i="1"/>
  <c r="BH416" i="1" s="1"/>
  <c r="BG294" i="1"/>
  <c r="BH294" i="1" s="1"/>
  <c r="BG768" i="1"/>
  <c r="BH768" i="1" s="1"/>
  <c r="AO617" i="1"/>
  <c r="BA637" i="1"/>
  <c r="BB637" i="1" s="1"/>
  <c r="BG616" i="1"/>
  <c r="BH616" i="1" s="1"/>
  <c r="BA761" i="1"/>
  <c r="BB761" i="1" s="1"/>
  <c r="BG667" i="1"/>
  <c r="BH667" i="1" s="1"/>
  <c r="AO594" i="1"/>
  <c r="BG873" i="1"/>
  <c r="BH873" i="1" s="1"/>
  <c r="AO893" i="1"/>
  <c r="AO898" i="1"/>
  <c r="AO790" i="1"/>
  <c r="BA154" i="1"/>
  <c r="BB154" i="1" s="1"/>
  <c r="BA78" i="1"/>
  <c r="BB78" i="1" s="1"/>
  <c r="BA364" i="1"/>
  <c r="BB364" i="1" s="1"/>
  <c r="AO618" i="1"/>
  <c r="AO785" i="1"/>
  <c r="BA555" i="1"/>
  <c r="BB555" i="1" s="1"/>
  <c r="BA513" i="1"/>
  <c r="BB513" i="1" s="1"/>
  <c r="BG753" i="1"/>
  <c r="BH753" i="1" s="1"/>
  <c r="BG535" i="1"/>
  <c r="BH535" i="1" s="1"/>
  <c r="BG192" i="1"/>
  <c r="BH192" i="1" s="1"/>
  <c r="BA64" i="1"/>
  <c r="BB64" i="1" s="1"/>
  <c r="BG254" i="1"/>
  <c r="BH254" i="1" s="1"/>
  <c r="BA335" i="1"/>
  <c r="BB335" i="1" s="1"/>
  <c r="BA15" i="1"/>
  <c r="BB15" i="1" s="1"/>
  <c r="BG182" i="1"/>
  <c r="BH182" i="1" s="1"/>
  <c r="BA14" i="1"/>
  <c r="BB14" i="1" s="1"/>
  <c r="BA276" i="1"/>
  <c r="BB276" i="1" s="1"/>
  <c r="BA290" i="1"/>
  <c r="BB290" i="1" s="1"/>
  <c r="AO443" i="1"/>
  <c r="BG30" i="1"/>
  <c r="BH30" i="1" s="1"/>
  <c r="BG791" i="1"/>
  <c r="BH791" i="1" s="1"/>
  <c r="BA679" i="1"/>
  <c r="BB679" i="1" s="1"/>
  <c r="BA821" i="1"/>
  <c r="BB821" i="1" s="1"/>
  <c r="BG831" i="1"/>
  <c r="BH831" i="1" s="1"/>
  <c r="AV901" i="1"/>
  <c r="AO102" i="1"/>
  <c r="BG331" i="1"/>
  <c r="BH331" i="1" s="1"/>
  <c r="AO359" i="1"/>
  <c r="AO420" i="1"/>
  <c r="BG420" i="1"/>
  <c r="BH420" i="1" s="1"/>
  <c r="AO494" i="1"/>
  <c r="AO116" i="1"/>
  <c r="BA116" i="1"/>
  <c r="BB116" i="1" s="1"/>
  <c r="AO317" i="1"/>
  <c r="AO215" i="1"/>
  <c r="AO214" i="1"/>
  <c r="AO161" i="1"/>
  <c r="AO404" i="1"/>
  <c r="AO471" i="1"/>
  <c r="AO433" i="1"/>
  <c r="BG433" i="1"/>
  <c r="BH433" i="1" s="1"/>
  <c r="BG147" i="1"/>
  <c r="BH147" i="1" s="1"/>
  <c r="AO308" i="1"/>
  <c r="AO158" i="1"/>
  <c r="BA470" i="1"/>
  <c r="BB470" i="1" s="1"/>
  <c r="AO365" i="1"/>
  <c r="BG365" i="1"/>
  <c r="BH365" i="1" s="1"/>
  <c r="AO322" i="1"/>
  <c r="BA322" i="1"/>
  <c r="BB322" i="1" s="1"/>
  <c r="AO392" i="1"/>
  <c r="AO230" i="1"/>
  <c r="BA230" i="1"/>
  <c r="BB230" i="1" s="1"/>
  <c r="AO253" i="1"/>
  <c r="AO393" i="1"/>
  <c r="BG393" i="1"/>
  <c r="BH393" i="1" s="1"/>
  <c r="BG101" i="1"/>
  <c r="BH101" i="1" s="1"/>
  <c r="AO389" i="1"/>
  <c r="BA288" i="1"/>
  <c r="BB288" i="1" s="1"/>
  <c r="AO235" i="1"/>
  <c r="AO314" i="1"/>
  <c r="AO325" i="1"/>
  <c r="BA347" i="1"/>
  <c r="BB347" i="1" s="1"/>
  <c r="AO146" i="1"/>
  <c r="AO428" i="1"/>
  <c r="BG428" i="1"/>
  <c r="BH428" i="1" s="1"/>
  <c r="AO131" i="1"/>
  <c r="AO409" i="1"/>
  <c r="AO324" i="1"/>
  <c r="AO267" i="1"/>
  <c r="BG267" i="1"/>
  <c r="BH267" i="1" s="1"/>
  <c r="BG840" i="1"/>
  <c r="BH840" i="1" s="1"/>
  <c r="BG573" i="1"/>
  <c r="BH573" i="1" s="1"/>
  <c r="AO733" i="1"/>
  <c r="AO570" i="1"/>
  <c r="BG805" i="1"/>
  <c r="BH805" i="1" s="1"/>
  <c r="AO631" i="1"/>
  <c r="BA598" i="1"/>
  <c r="BB598" i="1" s="1"/>
  <c r="AO839" i="1"/>
  <c r="BG236" i="1"/>
  <c r="BH236" i="1" s="1"/>
  <c r="BA472" i="1"/>
  <c r="BB472" i="1" s="1"/>
  <c r="BG638" i="1"/>
  <c r="BH638" i="1" s="1"/>
  <c r="AI5" i="4"/>
  <c r="AI4" i="4" s="1"/>
  <c r="U4" i="5"/>
  <c r="U5" i="5" s="1"/>
  <c r="S4" i="5"/>
  <c r="S5" i="5" s="1"/>
  <c r="T4" i="5"/>
  <c r="T5" i="5" s="1"/>
  <c r="AG5" i="4"/>
  <c r="AL5" i="4" s="1"/>
  <c r="AH5" i="4"/>
  <c r="AH4" i="4" s="1"/>
  <c r="AL14" i="4"/>
  <c r="AG6" i="4"/>
  <c r="AL6" i="4" s="1"/>
  <c r="AP6" i="4"/>
  <c r="AO6" i="4"/>
  <c r="AS29" i="4"/>
  <c r="AS45" i="4"/>
  <c r="AS48" i="4"/>
  <c r="AS51" i="4"/>
  <c r="AS54" i="4"/>
  <c r="AS66" i="4"/>
  <c r="AS71" i="4"/>
  <c r="AS87" i="4"/>
  <c r="AS103" i="4"/>
  <c r="AS135" i="4"/>
  <c r="AS155" i="4"/>
  <c r="AS171" i="4"/>
  <c r="AS12" i="4"/>
  <c r="AS15" i="4"/>
  <c r="AS26" i="4"/>
  <c r="AS55" i="4"/>
  <c r="AS58" i="4"/>
  <c r="AS70" i="4"/>
  <c r="AS79" i="4"/>
  <c r="AS95" i="4"/>
  <c r="AS115" i="4"/>
  <c r="AS120" i="4"/>
  <c r="AS140" i="4"/>
  <c r="AS156" i="4"/>
  <c r="AS25" i="4"/>
  <c r="AS69" i="4"/>
  <c r="AS101" i="4"/>
  <c r="AS133" i="4"/>
  <c r="AS52" i="4"/>
  <c r="AS57" i="4"/>
  <c r="AS76" i="4"/>
  <c r="AS108" i="4"/>
  <c r="AS189" i="4"/>
  <c r="AS22" i="4"/>
  <c r="AS32" i="4"/>
  <c r="AS93" i="4"/>
  <c r="AS152" i="4"/>
  <c r="AS56" i="4"/>
  <c r="AS107" i="4"/>
  <c r="AS143" i="4"/>
  <c r="AS47" i="4"/>
  <c r="AS77" i="4"/>
  <c r="AS132" i="4"/>
  <c r="AS175" i="4"/>
  <c r="AS141" i="4"/>
  <c r="AS19" i="4"/>
  <c r="AS23" i="4"/>
  <c r="AS36" i="4"/>
  <c r="AS46" i="4"/>
  <c r="AS64" i="4"/>
  <c r="AS82" i="4"/>
  <c r="AS98" i="4"/>
  <c r="AS121" i="4"/>
  <c r="AS130" i="4"/>
  <c r="AS146" i="4"/>
  <c r="AS162" i="4"/>
  <c r="AS178" i="4"/>
  <c r="AS21" i="4"/>
  <c r="AS24" i="4"/>
  <c r="AS33" i="4"/>
  <c r="AS40" i="4"/>
  <c r="AS74" i="4"/>
  <c r="AS90" i="4"/>
  <c r="AS113" i="4"/>
  <c r="AS138" i="4"/>
  <c r="AS147" i="4"/>
  <c r="AS163" i="4"/>
  <c r="AS43" i="4"/>
  <c r="AS83" i="4"/>
  <c r="AS128" i="4"/>
  <c r="AS142" i="4"/>
  <c r="AS151" i="4"/>
  <c r="AS179" i="4"/>
  <c r="AS41" i="4"/>
  <c r="AS85" i="4"/>
  <c r="AS117" i="4"/>
  <c r="AS158" i="4"/>
  <c r="AS184" i="4"/>
  <c r="AS35" i="4"/>
  <c r="AS134" i="4"/>
  <c r="AS157" i="4"/>
  <c r="AS186" i="4"/>
  <c r="AS53" i="4"/>
  <c r="AS150" i="4"/>
  <c r="AS174" i="4"/>
  <c r="AS86" i="4"/>
  <c r="AS187" i="4"/>
  <c r="AS59" i="4"/>
  <c r="AS16" i="4"/>
  <c r="AS34" i="4"/>
  <c r="AS62" i="4"/>
  <c r="AS73" i="4"/>
  <c r="AS89" i="4"/>
  <c r="AS105" i="4"/>
  <c r="AS114" i="4"/>
  <c r="AS137" i="4"/>
  <c r="AS153" i="4"/>
  <c r="AS169" i="4"/>
  <c r="AS31" i="4"/>
  <c r="AS37" i="4"/>
  <c r="AS44" i="4"/>
  <c r="AS81" i="4"/>
  <c r="AS97" i="4"/>
  <c r="AS106" i="4"/>
  <c r="AS111" i="4"/>
  <c r="AS129" i="4"/>
  <c r="AS145" i="4"/>
  <c r="AS154" i="4"/>
  <c r="AS170" i="4"/>
  <c r="AS20" i="4"/>
  <c r="AS39" i="4"/>
  <c r="AS49" i="4"/>
  <c r="AS60" i="4"/>
  <c r="AS78" i="4"/>
  <c r="AS110" i="4"/>
  <c r="AS165" i="4"/>
  <c r="AS173" i="4"/>
  <c r="AS183" i="4"/>
  <c r="AS99" i="4"/>
  <c r="AS112" i="4"/>
  <c r="AS131" i="4"/>
  <c r="AS167" i="4"/>
  <c r="AS181" i="4"/>
  <c r="AS17" i="4"/>
  <c r="AS75" i="4"/>
  <c r="AS172" i="4"/>
  <c r="AS13" i="4"/>
  <c r="AS61" i="4"/>
  <c r="AS125" i="4"/>
  <c r="AS188" i="4"/>
  <c r="AS118" i="4"/>
  <c r="AS159" i="4"/>
  <c r="AS63" i="4"/>
  <c r="AS109" i="4"/>
  <c r="AS91" i="4"/>
  <c r="AS168" i="4"/>
  <c r="AS185" i="4"/>
  <c r="AS38" i="4"/>
  <c r="AS80" i="4"/>
  <c r="AS96" i="4"/>
  <c r="AS119" i="4"/>
  <c r="AS144" i="4"/>
  <c r="AS148" i="4"/>
  <c r="AS164" i="4"/>
  <c r="AS180" i="4"/>
  <c r="AS28" i="4"/>
  <c r="AS65" i="4"/>
  <c r="AS72" i="4"/>
  <c r="AS88" i="4"/>
  <c r="AS104" i="4"/>
  <c r="AS122" i="4"/>
  <c r="AS127" i="4"/>
  <c r="AS136" i="4"/>
  <c r="AS161" i="4"/>
  <c r="AS30" i="4"/>
  <c r="AS92" i="4"/>
  <c r="AS124" i="4"/>
  <c r="AS160" i="4"/>
  <c r="AS190" i="4"/>
  <c r="AS27" i="4"/>
  <c r="AS67" i="4"/>
  <c r="AS94" i="4"/>
  <c r="AS126" i="4"/>
  <c r="AS149" i="4"/>
  <c r="AS176" i="4"/>
  <c r="AS182" i="4"/>
  <c r="AS50" i="4"/>
  <c r="AS116" i="4"/>
  <c r="AS139" i="4"/>
  <c r="AS177" i="4"/>
  <c r="AS102" i="4"/>
  <c r="AS166" i="4"/>
  <c r="AS42" i="4"/>
  <c r="AS123" i="4"/>
  <c r="AS68" i="4"/>
  <c r="AS100" i="4"/>
  <c r="AS11" i="4"/>
  <c r="AS84" i="4"/>
  <c r="AL18" i="4"/>
  <c r="AL10" i="4"/>
  <c r="AZ4" i="1"/>
  <c r="BA9" i="1"/>
  <c r="BA4" i="1" s="1"/>
  <c r="BE4" i="1"/>
  <c r="BF9" i="1"/>
  <c r="AU6" i="1" l="1"/>
  <c r="AV6" i="1" s="1"/>
  <c r="AV10" i="1"/>
  <c r="BG6" i="1"/>
  <c r="BH6" i="1" s="1"/>
  <c r="BH11" i="1"/>
  <c r="AV5" i="1"/>
  <c r="BF5" i="1"/>
  <c r="BH5" i="1" s="1"/>
  <c r="BB5" i="1"/>
  <c r="BA6" i="1"/>
  <c r="BB6" i="1" s="1"/>
  <c r="AG4" i="4"/>
  <c r="AL4" i="4"/>
  <c r="AP5" i="4"/>
  <c r="AP4" i="4" s="1"/>
  <c r="AN5" i="4"/>
  <c r="AO5" i="4"/>
  <c r="AO4" i="4" s="1"/>
  <c r="AS14" i="4"/>
  <c r="AN6" i="4"/>
  <c r="AS6" i="4" s="1"/>
  <c r="AS10" i="4"/>
  <c r="AS18" i="4"/>
  <c r="BG9" i="1"/>
  <c r="BG4" i="1" s="1"/>
  <c r="BF4" i="1"/>
  <c r="AS5" i="4" l="1"/>
  <c r="AS4" i="4" s="1"/>
  <c r="AN4" i="4"/>
</calcChain>
</file>

<file path=xl/comments1.xml><?xml version="1.0" encoding="utf-8"?>
<comments xmlns="http://schemas.openxmlformats.org/spreadsheetml/2006/main">
  <authors>
    <author>S.KONE LOG/EPI</author>
  </authors>
  <commentList>
    <comment ref="AJ9" authorId="0">
      <text>
        <r>
          <rPr>
            <b/>
            <sz val="8"/>
            <color indexed="81"/>
            <rFont val="Tahoma"/>
            <family val="2"/>
          </rPr>
          <t>An1:</t>
        </r>
        <r>
          <rPr>
            <sz val="8"/>
            <color indexed="81"/>
            <rFont val="Tahoma"/>
            <family val="2"/>
          </rPr>
          <t xml:space="preserve">
Année en cours de planification.</t>
        </r>
      </text>
    </comment>
  </commentList>
</comments>
</file>

<file path=xl/sharedStrings.xml><?xml version="1.0" encoding="utf-8"?>
<sst xmlns="http://schemas.openxmlformats.org/spreadsheetml/2006/main" count="2719" uniqueCount="1110">
  <si>
    <t>VLS 350</t>
  </si>
  <si>
    <t>replacement &amp; cost</t>
  </si>
  <si>
    <t>total</t>
  </si>
  <si>
    <t>Index</t>
  </si>
  <si>
    <t>SBD/SDD</t>
  </si>
  <si>
    <t>ILR</t>
  </si>
  <si>
    <t>Vestfrost</t>
  </si>
  <si>
    <t>Sibir</t>
  </si>
  <si>
    <t>Dometic</t>
  </si>
  <si>
    <t>Electrolux</t>
  </si>
  <si>
    <t>Total</t>
  </si>
  <si>
    <t>ChFroides</t>
  </si>
  <si>
    <t>domestique</t>
  </si>
  <si>
    <t>Hot</t>
  </si>
  <si>
    <t>R600a</t>
  </si>
  <si>
    <t>ZLF 100DC</t>
  </si>
  <si>
    <t>Zero Appliances</t>
  </si>
  <si>
    <t>R134a</t>
  </si>
  <si>
    <t>ZLF 100AC</t>
  </si>
  <si>
    <t>Temp</t>
  </si>
  <si>
    <t>TCW2000 SDD</t>
  </si>
  <si>
    <t>HBC-110</t>
  </si>
  <si>
    <t>Haier</t>
  </si>
  <si>
    <t>VLS 300</t>
  </si>
  <si>
    <t>VLS 200</t>
  </si>
  <si>
    <t>TCW3000 SDD</t>
  </si>
  <si>
    <t>HTC-60</t>
  </si>
  <si>
    <t>VC 200-1</t>
  </si>
  <si>
    <t>Dulas</t>
  </si>
  <si>
    <t>VC 150-2</t>
  </si>
  <si>
    <t>VC 65-2</t>
  </si>
  <si>
    <t>MF 214</t>
  </si>
  <si>
    <t>Vaccine/icepack freezer</t>
  </si>
  <si>
    <t>MF 114</t>
  </si>
  <si>
    <t>MF 314</t>
  </si>
  <si>
    <t>MK 144</t>
  </si>
  <si>
    <t>VLS 400</t>
  </si>
  <si>
    <t>BFRV55</t>
  </si>
  <si>
    <t>SunDanzer</t>
  </si>
  <si>
    <t>BLF100 DC</t>
  </si>
  <si>
    <t>True Energy</t>
  </si>
  <si>
    <t>PS65i</t>
  </si>
  <si>
    <t>HBC-340</t>
  </si>
  <si>
    <t>TCW2000AC</t>
  </si>
  <si>
    <t>BLF100AC</t>
  </si>
  <si>
    <t>MK404</t>
  </si>
  <si>
    <t>MKF074</t>
  </si>
  <si>
    <t>MKS044</t>
  </si>
  <si>
    <t>Refrigerator</t>
  </si>
  <si>
    <t>TCW3000DC</t>
  </si>
  <si>
    <t>Vaccine refrigerator or icepack freezer</t>
  </si>
  <si>
    <t>HBC-200</t>
  </si>
  <si>
    <t>HBC-70</t>
  </si>
  <si>
    <t>CF</t>
  </si>
  <si>
    <t>TFW800</t>
  </si>
  <si>
    <t>Icepack freezer</t>
  </si>
  <si>
    <t>HBD-286</t>
  </si>
  <si>
    <t>HBD-116</t>
  </si>
  <si>
    <t>TCW2000DC</t>
  </si>
  <si>
    <t>TCW 2000</t>
  </si>
  <si>
    <t>DOVLINE</t>
  </si>
  <si>
    <t>PT. Dilihan Glory</t>
  </si>
  <si>
    <t>PS40</t>
  </si>
  <si>
    <t>Bright Light Solar</t>
  </si>
  <si>
    <t>NH3</t>
  </si>
  <si>
    <t>PR 265 K/E</t>
  </si>
  <si>
    <t>Zero</t>
  </si>
  <si>
    <t>TCW 3000</t>
  </si>
  <si>
    <t>PS65</t>
  </si>
  <si>
    <t>VaccPack XL 6000</t>
  </si>
  <si>
    <t>Kyocera Solar</t>
  </si>
  <si>
    <t>VaccPack XL 2100</t>
  </si>
  <si>
    <t>VC-65 F</t>
  </si>
  <si>
    <t>GR 265 G/E</t>
  </si>
  <si>
    <t>PVR150</t>
  </si>
  <si>
    <t>Solamatic</t>
  </si>
  <si>
    <t>FCW 200</t>
  </si>
  <si>
    <t>FCW 300</t>
  </si>
  <si>
    <t>++</t>
  </si>
  <si>
    <t>AF</t>
  </si>
  <si>
    <t>PF 230 IP KE</t>
  </si>
  <si>
    <t>RCW 50 AC</t>
  </si>
  <si>
    <t>RCW 50DC/CF</t>
  </si>
  <si>
    <t>Model 120-30</t>
  </si>
  <si>
    <t>Norcoast</t>
  </si>
  <si>
    <t>RCW 50 EK</t>
  </si>
  <si>
    <t>GR 245 G/E</t>
  </si>
  <si>
    <t>PR 245 K/E</t>
  </si>
  <si>
    <t>RCW 50 EG/CF</t>
  </si>
  <si>
    <t>V 110 KE</t>
  </si>
  <si>
    <t>V 110 GE</t>
  </si>
  <si>
    <t>V 170 EK</t>
  </si>
  <si>
    <t>V 170 GE</t>
  </si>
  <si>
    <t>TBP VR 50</t>
  </si>
  <si>
    <t>TATA BP Solar</t>
  </si>
  <si>
    <t>MK 304</t>
  </si>
  <si>
    <t>MK 204</t>
  </si>
  <si>
    <t>TFW 800</t>
  </si>
  <si>
    <t>VC-150 F</t>
  </si>
  <si>
    <t>RFVB-134a</t>
  </si>
  <si>
    <t>Sun Frost</t>
  </si>
  <si>
    <t>MK 074</t>
  </si>
  <si>
    <t>FCW 20 EK/CF</t>
  </si>
  <si>
    <t>FCW 20 EG/CF</t>
  </si>
  <si>
    <t>CFS49 ISI</t>
  </si>
  <si>
    <t>Fortum AES</t>
  </si>
  <si>
    <t>NRC 30-10</t>
  </si>
  <si>
    <t>VC 139 F</t>
  </si>
  <si>
    <t>TCW 1990</t>
  </si>
  <si>
    <t>VR50F</t>
  </si>
  <si>
    <t>BP Solar</t>
  </si>
  <si>
    <t>RCW 42DC/CF</t>
  </si>
  <si>
    <t>RCW 42AC/CF</t>
  </si>
  <si>
    <t>TCW 1152/CF</t>
  </si>
  <si>
    <t>RCW 42 EK/CF</t>
  </si>
  <si>
    <t>RCW 42 EG/CF</t>
  </si>
  <si>
    <t>Icepack freezing (litre/kg)</t>
  </si>
  <si>
    <t>Icepack freezing (kwh/kg)</t>
  </si>
  <si>
    <t>freezing (litre/litre)</t>
  </si>
  <si>
    <t>freezing (kWh/litre)</t>
  </si>
  <si>
    <t>refrigeration (litre/litre)</t>
  </si>
  <si>
    <t>refrigeration (kWh/litre)</t>
  </si>
  <si>
    <t>Icepack freezing ($/kg)</t>
  </si>
  <si>
    <t>freezing ($/litre)</t>
  </si>
  <si>
    <t>refrigeration ($/litre)</t>
  </si>
  <si>
    <t>weight (kg)</t>
  </si>
  <si>
    <t>volume (m3)</t>
  </si>
  <si>
    <t>L</t>
  </si>
  <si>
    <t>W</t>
  </si>
  <si>
    <t>H</t>
  </si>
  <si>
    <t>année</t>
  </si>
  <si>
    <t>$EU</t>
  </si>
  <si>
    <t>monnaie initiale</t>
  </si>
  <si>
    <t>Pétrole (litres/24hrs)</t>
  </si>
  <si>
    <t>Gaz (kg/24hrs)</t>
  </si>
  <si>
    <t>électricité (kWh/24hrs)</t>
  </si>
  <si>
    <t>Holdover time warm</t>
  </si>
  <si>
    <t>Holdover time cold</t>
  </si>
  <si>
    <t>kg/24 hrs à 32°C avec vaccins</t>
  </si>
  <si>
    <t>Congélation</t>
  </si>
  <si>
    <t>Réfrigération</t>
  </si>
  <si>
    <t>Zone de température</t>
  </si>
  <si>
    <t>Refrigerant</t>
  </si>
  <si>
    <t>Type</t>
  </si>
  <si>
    <t>Code PQS</t>
  </si>
  <si>
    <t>Modèle</t>
  </si>
  <si>
    <t>Fabricant (marque)</t>
  </si>
  <si>
    <t>Désignation</t>
  </si>
  <si>
    <t>Energy consumption</t>
  </si>
  <si>
    <t>Investment cost</t>
  </si>
  <si>
    <t>Charactéristiques d'expédition</t>
  </si>
  <si>
    <t>Dimensions externes (cm)</t>
  </si>
  <si>
    <t xml:space="preserve">Volume brute (litres) </t>
  </si>
  <si>
    <t>Info prix</t>
  </si>
  <si>
    <t>Consommation d'énergie</t>
  </si>
  <si>
    <t>Holdover time (hours)</t>
  </si>
  <si>
    <t>Capacité nette de stockage (litres)</t>
  </si>
  <si>
    <t>Equipment identification</t>
  </si>
  <si>
    <t>Indicator per unit volume</t>
  </si>
  <si>
    <t>Base données réfrigérateurs et congélateurs</t>
  </si>
  <si>
    <t>No. of cold chain equipments:</t>
  </si>
  <si>
    <t>http://www.who.int/nuvi/products/links/en/index.html</t>
  </si>
  <si>
    <t>Update</t>
  </si>
  <si>
    <t>Health structures</t>
  </si>
  <si>
    <t>Reason of non functionality</t>
  </si>
  <si>
    <t>Funding of the equipment</t>
  </si>
  <si>
    <t>Date of inventory</t>
  </si>
  <si>
    <t>Level in the supply chain</t>
  </si>
  <si>
    <t>Name of the facility</t>
  </si>
  <si>
    <t>Type of the facility</t>
  </si>
  <si>
    <t>Status of the facility</t>
  </si>
  <si>
    <t>Availability of electricity</t>
  </si>
  <si>
    <t>Type of equipment</t>
  </si>
  <si>
    <t>Manufacturer</t>
  </si>
  <si>
    <t>Model</t>
  </si>
  <si>
    <t xml:space="preserve">Serial Number (code)   </t>
  </si>
  <si>
    <t>Energy source</t>
  </si>
  <si>
    <t>Year of installation</t>
  </si>
  <si>
    <t>Operationnal status</t>
  </si>
  <si>
    <t>Waitting repair</t>
  </si>
  <si>
    <t>Lack of spart parts</t>
  </si>
  <si>
    <t>Lack of energy</t>
  </si>
  <si>
    <t>unknown</t>
  </si>
  <si>
    <t>Reason if replacement recommanded</t>
  </si>
  <si>
    <t>Source of funding</t>
  </si>
  <si>
    <t>Name of assessor</t>
  </si>
  <si>
    <t>Functional status of eqpt</t>
  </si>
  <si>
    <t>LIST OF THE COLD CHAIN EQUIPMENT</t>
  </si>
  <si>
    <t>Type PQS</t>
  </si>
  <si>
    <t>Capacité at +5°C</t>
  </si>
  <si>
    <t>Capacité at -20°C</t>
  </si>
  <si>
    <t>Maintenance</t>
  </si>
  <si>
    <t>energy</t>
  </si>
  <si>
    <t>Age of equipment</t>
  </si>
  <si>
    <t>Year of disposal</t>
  </si>
  <si>
    <t>Anticipated year of replacement</t>
  </si>
  <si>
    <t>Estimated maintenance at:</t>
  </si>
  <si>
    <t>Average age of eqpt, (years)</t>
  </si>
  <si>
    <t>of equipment purchase cost</t>
  </si>
  <si>
    <t>Source of energy</t>
  </si>
  <si>
    <t>No. of equipment</t>
  </si>
  <si>
    <t>total No. of equipment</t>
  </si>
  <si>
    <t>total cost ($US)</t>
  </si>
  <si>
    <t>Replacement planned</t>
  </si>
  <si>
    <t>Select the replacement equipment</t>
  </si>
  <si>
    <t>Total cost of replacement</t>
  </si>
  <si>
    <t>Replacement</t>
  </si>
  <si>
    <t>Cost of replacement ($US)</t>
  </si>
  <si>
    <t>Cost of maintenance ($US)</t>
  </si>
  <si>
    <t>Running cost ($US)</t>
  </si>
  <si>
    <t>Total cost of maintenance</t>
  </si>
  <si>
    <t>Total running cost</t>
  </si>
  <si>
    <t>with electricity</t>
  </si>
  <si>
    <t>without electricity</t>
  </si>
  <si>
    <t>Non specified</t>
  </si>
  <si>
    <t>Storage capacity (litres)</t>
  </si>
  <si>
    <t>FONCTIONNALITY &amp; GAP ANALYSIS</t>
  </si>
  <si>
    <t>5 years</t>
  </si>
  <si>
    <t>Number per year</t>
  </si>
  <si>
    <t>1. Distribution of service points per electrification status</t>
  </si>
  <si>
    <t>5-10years</t>
  </si>
  <si>
    <t>&gt;10years</t>
  </si>
  <si>
    <t>&lt;5years</t>
  </si>
  <si>
    <t>5. Distribution of CCE per type</t>
  </si>
  <si>
    <t>Others</t>
  </si>
  <si>
    <t>Absorption refrigerators</t>
  </si>
  <si>
    <t>Compression refrigerators</t>
  </si>
  <si>
    <t>Solar refrigerators</t>
  </si>
  <si>
    <t>Absorption freezers</t>
  </si>
  <si>
    <t>Compression freezers</t>
  </si>
  <si>
    <t>2. Distribution of CEE per functional status</t>
  </si>
  <si>
    <t>3. Distribution of CCE per PQS norms</t>
  </si>
  <si>
    <t>CCE to be replaced</t>
  </si>
  <si>
    <t>Nbre congérateurs</t>
  </si>
  <si>
    <t>Functioning well</t>
  </si>
  <si>
    <t>Functional, need repair</t>
  </si>
  <si>
    <t>Not functional for breackage</t>
  </si>
  <si>
    <t>Distribution of CCE per functional status</t>
  </si>
  <si>
    <t>Distribution of WICR/WIFR per functional status</t>
  </si>
  <si>
    <t>WICR/WIFR</t>
  </si>
  <si>
    <t>% of CCE</t>
  </si>
  <si>
    <t>Distribution of refrigerators per functional status</t>
  </si>
  <si>
    <t>No. of refrigerators</t>
  </si>
  <si>
    <t>Available cold storage at +5°C (litres)</t>
  </si>
  <si>
    <t>total capacity</t>
  </si>
  <si>
    <t>Available cold storage at -20°C (litres)</t>
  </si>
  <si>
    <t>usable cold storage capcity</t>
  </si>
  <si>
    <t>Supply parameters</t>
  </si>
  <si>
    <t>supply intervalle, months</t>
  </si>
  <si>
    <t>safety stock, months</t>
  </si>
  <si>
    <t>+5°C</t>
  </si>
  <si>
    <t>-20°C</t>
  </si>
  <si>
    <t>cool water pack</t>
  </si>
  <si>
    <t>GAP ANALYSIS OF COLD CHAIN EQUIPMENT AT THE DISTRICT &amp; PROVINCIAL STORES</t>
  </si>
  <si>
    <t>GAP ANALYSIS OF COLD CHAIN EQUIPMENT AT THE SERVICE DELIVERY POINTS</t>
  </si>
  <si>
    <t>Total number of service points</t>
  </si>
  <si>
    <t>Distribution of freezers per functional status</t>
  </si>
  <si>
    <t>Service points with CCE</t>
  </si>
  <si>
    <t>Service points without CCE</t>
  </si>
  <si>
    <t>Service points with functional CCE</t>
  </si>
  <si>
    <t>Service points with non functional CCE</t>
  </si>
  <si>
    <t>Status of service points cold chain</t>
  </si>
  <si>
    <t>Freezer</t>
  </si>
  <si>
    <t>Français</t>
  </si>
  <si>
    <t>Contact: kones@who.int</t>
  </si>
  <si>
    <t>Worksheet</t>
  </si>
  <si>
    <t>Translation</t>
  </si>
  <si>
    <t>English</t>
  </si>
  <si>
    <t>Portuguese</t>
  </si>
  <si>
    <t>Spanish</t>
  </si>
  <si>
    <t>Other</t>
  </si>
  <si>
    <t>Cover</t>
  </si>
  <si>
    <t>Country:</t>
  </si>
  <si>
    <t>Pays:</t>
  </si>
  <si>
    <t>País:</t>
  </si>
  <si>
    <t>Страна:</t>
  </si>
  <si>
    <t>Language:</t>
  </si>
  <si>
    <t>Langue:</t>
  </si>
  <si>
    <t>Língua:</t>
  </si>
  <si>
    <t>Year:</t>
  </si>
  <si>
    <t>Année:</t>
  </si>
  <si>
    <t>Ano:</t>
  </si>
  <si>
    <t>Nível:</t>
  </si>
  <si>
    <t>Name:</t>
  </si>
  <si>
    <t>Nom:</t>
  </si>
  <si>
    <t>Nome:</t>
  </si>
  <si>
    <t>Click to go to page Index</t>
  </si>
  <si>
    <t>Cliquer pour aller à la page Index</t>
  </si>
  <si>
    <t>Clica para ir a página Ínicio</t>
  </si>
  <si>
    <t>SUMMARY</t>
  </si>
  <si>
    <t>SOMMAIRE</t>
  </si>
  <si>
    <t>SUMÁRIO</t>
  </si>
  <si>
    <t>Sheets</t>
  </si>
  <si>
    <t>Feuilles</t>
  </si>
  <si>
    <t>Folhas</t>
  </si>
  <si>
    <t>Content of the sheet</t>
  </si>
  <si>
    <t>Contenu feuilles</t>
  </si>
  <si>
    <t>Conteúdo Folhas</t>
  </si>
  <si>
    <t>List of units &amp; customization of parameters</t>
  </si>
  <si>
    <t>Liste des FS &amp; paramètres de configuration</t>
  </si>
  <si>
    <t>Lista das US &amp; parâmetros de configuração</t>
  </si>
  <si>
    <t>Data input sheets:</t>
  </si>
  <si>
    <t>Feuilles entrée données:</t>
  </si>
  <si>
    <t>Folhas entrada dados:</t>
  </si>
  <si>
    <t>Analysis of trends</t>
  </si>
  <si>
    <t>Analyse des tendances</t>
  </si>
  <si>
    <t>Análise das tendências</t>
  </si>
  <si>
    <t>Indicators of performence</t>
  </si>
  <si>
    <t>Indicateurrs de performance</t>
  </si>
  <si>
    <t>Indicadores de desempenho</t>
  </si>
  <si>
    <t>Revisions</t>
  </si>
  <si>
    <t>Révisions</t>
  </si>
  <si>
    <t>Revisões</t>
  </si>
  <si>
    <t>Version control</t>
  </si>
  <si>
    <t>Versão controlo</t>
  </si>
  <si>
    <t>Notes:</t>
  </si>
  <si>
    <t>Notas:</t>
  </si>
  <si>
    <t>prog</t>
  </si>
  <si>
    <t>PROGRAMME DATA</t>
  </si>
  <si>
    <t>DONNEES DU PROGRAMME</t>
  </si>
  <si>
    <t>DADOS DO PROGRAMA</t>
  </si>
  <si>
    <t>Notes for guidance:</t>
  </si>
  <si>
    <t xml:space="preserve">Notes pour orientation: </t>
  </si>
  <si>
    <t>Notas para orientação:</t>
  </si>
  <si>
    <t>Apenas as células em amarelo são para preencher.</t>
  </si>
  <si>
    <t>LIST OF FACILITIES</t>
  </si>
  <si>
    <t>LISTES DES FORMATIONS SANITAIRES</t>
  </si>
  <si>
    <t>LISTAS UNIDADES SANITÁRIAS</t>
  </si>
  <si>
    <t>Total Population</t>
  </si>
  <si>
    <t>Population totale</t>
  </si>
  <si>
    <t>Todos População</t>
  </si>
  <si>
    <t>Pregnent women</t>
  </si>
  <si>
    <t>Femmes enceintes</t>
  </si>
  <si>
    <t>Anais nascimentos</t>
  </si>
  <si>
    <t>Live births</t>
  </si>
  <si>
    <t>Naissances vivantes</t>
  </si>
  <si>
    <t>Surviving infants</t>
  </si>
  <si>
    <t>Enfants survivants</t>
  </si>
  <si>
    <t>Distribuição por estratégia</t>
  </si>
  <si>
    <t>Centres de vaccination</t>
  </si>
  <si>
    <t>Centros de vacinação</t>
  </si>
  <si>
    <t>Demographic indicators</t>
  </si>
  <si>
    <t>Indicateurs démographiques</t>
  </si>
  <si>
    <t>Indicadores demográficos</t>
  </si>
  <si>
    <t>% of pregnant women</t>
  </si>
  <si>
    <t>Pourcentage femmes enceintes</t>
  </si>
  <si>
    <t>Percentagem mulheres grávidas</t>
  </si>
  <si>
    <t>% of the annual births</t>
  </si>
  <si>
    <t>Pourecentage naissances</t>
  </si>
  <si>
    <t>Percentagem nascimentos</t>
  </si>
  <si>
    <t>% of surviving infants</t>
  </si>
  <si>
    <t>Pourecentage enfants survivants</t>
  </si>
  <si>
    <t>Percentagem crianças sobreviventes</t>
  </si>
  <si>
    <t>% of adolescent girls</t>
  </si>
  <si>
    <t>Pourcentage adolescentes</t>
  </si>
  <si>
    <t>Percentagem adolescentes</t>
  </si>
  <si>
    <t>VACCINES &amp; VACCINATIONS</t>
  </si>
  <si>
    <t>VACCINS &amp; VACCINATIONS</t>
  </si>
  <si>
    <t>VACINAS &amp; VACINAÇÕES</t>
  </si>
  <si>
    <t>Routine Vaccines</t>
  </si>
  <si>
    <t>Vaccins de routine</t>
  </si>
  <si>
    <t>Vacinas de rotina</t>
  </si>
  <si>
    <t>Vaccination objectives &amp; targets</t>
  </si>
  <si>
    <t>Objectifs &amp; cibles de vaccination</t>
  </si>
  <si>
    <t>Objectivos &amp; metas de vacinação</t>
  </si>
  <si>
    <t>Schedule</t>
  </si>
  <si>
    <t>Calendrier</t>
  </si>
  <si>
    <t>Calendário</t>
  </si>
  <si>
    <t>Target (%)</t>
  </si>
  <si>
    <t>Cible (%)</t>
  </si>
  <si>
    <t>Meta (%)</t>
  </si>
  <si>
    <t>Coverage (%)</t>
  </si>
  <si>
    <t>Couverture (%)</t>
  </si>
  <si>
    <t>Cobertura (%)</t>
  </si>
  <si>
    <t>vaccine presentation</t>
  </si>
  <si>
    <t>Conditionnement du vaccin</t>
  </si>
  <si>
    <t>Perdas (%)</t>
  </si>
  <si>
    <t>Vaccine wastage (%)</t>
  </si>
  <si>
    <t>Taux de pertes (%)</t>
  </si>
  <si>
    <t>Administration</t>
  </si>
  <si>
    <t>Administração</t>
  </si>
  <si>
    <t>ADS_0.05ml</t>
  </si>
  <si>
    <t>SAB_0.05ml</t>
  </si>
  <si>
    <t>ADS_0.5ml</t>
  </si>
  <si>
    <t>SAB_0.5ml</t>
  </si>
  <si>
    <t>Oral</t>
  </si>
  <si>
    <t>PFS</t>
  </si>
  <si>
    <t>SPR</t>
  </si>
  <si>
    <t>Nasal</t>
  </si>
  <si>
    <t>Use the advanced filter to these two colunms</t>
  </si>
  <si>
    <t>Utiliser le filtre avancé pour remplir les colonnes</t>
  </si>
  <si>
    <t>or enter manually the lists in alphabetic order</t>
  </si>
  <si>
    <t>ou saisir manuellement les listes par ordre alphabétique</t>
  </si>
  <si>
    <t>Dilution syringes</t>
  </si>
  <si>
    <t>Seringues dilution</t>
  </si>
  <si>
    <t>Seringas Diluição</t>
  </si>
  <si>
    <t>Sdilution_2ml</t>
  </si>
  <si>
    <t>Sdiluição_2ml</t>
  </si>
  <si>
    <t>Sdilution_5ml</t>
  </si>
  <si>
    <t>Sdiluição_5ml</t>
  </si>
  <si>
    <t>Volume per target, cm3</t>
  </si>
  <si>
    <t>Volume par cible, cm3</t>
  </si>
  <si>
    <t>Traduction</t>
  </si>
  <si>
    <t>Tradução</t>
  </si>
  <si>
    <t>Current language:</t>
  </si>
  <si>
    <t xml:space="preserve">Notes for translators: </t>
  </si>
  <si>
    <t xml:space="preserve">Notes pour traducteurs: </t>
  </si>
  <si>
    <t>Notas para tradutores:</t>
  </si>
  <si>
    <t>1) Non-English translations should not contain more characters than the English language text. Use appropriate abbreviations to achieve this.</t>
  </si>
  <si>
    <t>1) Les traductions dans d'autres langues que l'anglais ne devraient pas contenir plus de caractères que le texte anglais. Utiliser les abréviations appropriées pour cela.</t>
  </si>
  <si>
    <t>1) As traduções noutras línguas que a inglesa não devem conter mais caracteres que o texto em inglês. Utilizar as abreviações apropriadas para mesma.</t>
  </si>
  <si>
    <t xml:space="preserve">2) Follow English language formats.  For instance similar spaces between letters and words should be kept as in the English version.  </t>
  </si>
  <si>
    <t>2) Suivre les formats de la langue anglaise. Par exemple laisser les mêmes espaces entre les lettres et les mots que dans la version en anglais.</t>
  </si>
  <si>
    <t>2) Seguir os formatos da língua inglesa. Por exemplo deixar os mesmos espaços entre as letras e as palavras como na versão inglesa.</t>
  </si>
  <si>
    <t>3) Where indentation or hard carriage returns are used, follow the English language format.</t>
  </si>
  <si>
    <t>3) Où des retraits ou retour en ligne sont utilisés, suivre le format anglais.</t>
  </si>
  <si>
    <t>3) Onde os retraits ou retour em linha são utilizados, suiguir o formato inglês.</t>
  </si>
  <si>
    <t>4) The translations below are grouped by worksheet name. DO NOT attempt to reorder the layout.</t>
  </si>
  <si>
    <t>4) Les traductions sont groupées par feuille. NE PAS CHANGER cette disposition.</t>
  </si>
  <si>
    <t>4) As traduções são agrupadas por folha. NÃO MUDAR esta disposição.</t>
  </si>
  <si>
    <t>Formations sanitaires</t>
  </si>
  <si>
    <t>Unidades sanitárias</t>
  </si>
  <si>
    <t>Inventory</t>
  </si>
  <si>
    <t>LISTE DES EQUIPEMENTS DE LA CHAÎNE DU FROID</t>
  </si>
  <si>
    <t>LISTA DOS EQUIPEMENTOS DE CADEIA DE FRIO</t>
  </si>
  <si>
    <t>FONCTIONNALITE &amp; ANALYZE DE GAP</t>
  </si>
  <si>
    <t>Mise à jour</t>
  </si>
  <si>
    <t>Implementação</t>
  </si>
  <si>
    <t>Date d'inventaire</t>
  </si>
  <si>
    <t>Data do inventário</t>
  </si>
  <si>
    <t>Niveau dans la chaîne d'approvisionnement</t>
  </si>
  <si>
    <t>Nível na cadeia de abastecimento</t>
  </si>
  <si>
    <t>Location</t>
  </si>
  <si>
    <t>Localité</t>
  </si>
  <si>
    <t>Type de l'établissement</t>
  </si>
  <si>
    <t>Tipo do estabelecimento</t>
  </si>
  <si>
    <t>Statut de l'établissement</t>
  </si>
  <si>
    <t>Estatuto do estabelecimento</t>
  </si>
  <si>
    <t>Nom de l'établissement</t>
  </si>
  <si>
    <t>Nome do estabelecimento</t>
  </si>
  <si>
    <t>Disponibilité électricité</t>
  </si>
  <si>
    <t>Equipment</t>
  </si>
  <si>
    <t>Equipement</t>
  </si>
  <si>
    <t>Equipamento</t>
  </si>
  <si>
    <t>Tipo Equipamento</t>
  </si>
  <si>
    <t>Fabricant</t>
  </si>
  <si>
    <t>Fabricante</t>
  </si>
  <si>
    <t>Modelo</t>
  </si>
  <si>
    <t xml:space="preserve">Numéro de Série (code)   </t>
  </si>
  <si>
    <t xml:space="preserve">Número de Série (código)   </t>
  </si>
  <si>
    <t>Source d'énergie</t>
  </si>
  <si>
    <t>Fonte de energia</t>
  </si>
  <si>
    <t>Année d'installation</t>
  </si>
  <si>
    <t>Ano de instalação</t>
  </si>
  <si>
    <t>Statut Opérationnel</t>
  </si>
  <si>
    <t>Estatuto Operacional</t>
  </si>
  <si>
    <t>La raison de la non fonctionnalité</t>
  </si>
  <si>
    <t>A razão da não funcionalidade</t>
  </si>
  <si>
    <t>Attente de réparation</t>
  </si>
  <si>
    <t>Aguardando a reparação</t>
  </si>
  <si>
    <t>Attente de pièces de recharge</t>
  </si>
  <si>
    <t>Aguardando peças de reposição</t>
  </si>
  <si>
    <t>Absence de source d'énergie</t>
  </si>
  <si>
    <t>Ausência da fonte de energia</t>
  </si>
  <si>
    <t>Inconnu</t>
  </si>
  <si>
    <t>Desconhecido</t>
  </si>
  <si>
    <t>Recomendação relativa a substituição</t>
  </si>
  <si>
    <t>Substituição recomendada</t>
  </si>
  <si>
    <t>Raison si le remplacement est recommandé</t>
  </si>
  <si>
    <t>Razão pela qual a substituição é recomendada</t>
  </si>
  <si>
    <t>Financement de l'équipement</t>
  </si>
  <si>
    <t>Financiamento do equipamento</t>
  </si>
  <si>
    <t>Source de financement</t>
  </si>
  <si>
    <t>Fonte de financiamento</t>
  </si>
  <si>
    <t>Nom de l'enquêteur</t>
  </si>
  <si>
    <t>Nome do inqueridor</t>
  </si>
  <si>
    <t>Status of the equipment</t>
  </si>
  <si>
    <t>Statut de l'équipement</t>
  </si>
  <si>
    <t>Capacité de stockage (litres)</t>
  </si>
  <si>
    <t>Capacité de stockage (+)</t>
  </si>
  <si>
    <t>Capacité de stockage (-)</t>
  </si>
  <si>
    <t>Coûts de fonctionnement ($US)</t>
  </si>
  <si>
    <t>énergie</t>
  </si>
  <si>
    <t>Age de l'équipement</t>
  </si>
  <si>
    <t>Année de remplacement prévisionnelle</t>
  </si>
  <si>
    <t>Remplacement</t>
  </si>
  <si>
    <t>Remplacement prévu</t>
  </si>
  <si>
    <t>Sélection de l'équipement de remplacement</t>
  </si>
  <si>
    <t>Coût de remplacement ($US)</t>
  </si>
  <si>
    <t>Total coût remplacement</t>
  </si>
  <si>
    <t>Coût de maintenance ($US)</t>
  </si>
  <si>
    <t>Total coût maintenance</t>
  </si>
  <si>
    <t>Coût de fonctionnement ($US)</t>
  </si>
  <si>
    <t>Total coût fonctionnement</t>
  </si>
  <si>
    <t>Les coûts de maintenance sont estimés à:</t>
  </si>
  <si>
    <t>du coût d'acquisition de l'équipement.</t>
  </si>
  <si>
    <t>Age moyen des éqpts, (ans)</t>
  </si>
  <si>
    <t>Nbre d'éqpts</t>
  </si>
  <si>
    <t>nbre total équipements</t>
  </si>
  <si>
    <t>coût total ($EU)</t>
  </si>
  <si>
    <t>Etat de fonctionnement des éqpts</t>
  </si>
  <si>
    <t>Marche Bien</t>
  </si>
  <si>
    <t>Marche, nécessite Réparation</t>
  </si>
  <si>
    <t>Arrêt pour Panne</t>
  </si>
  <si>
    <t>Analyse_eqpt</t>
  </si>
  <si>
    <t>ANALYSIS OF COLD CHAIN EQUIPMENT</t>
  </si>
  <si>
    <t>ANALYSE DES EQUIPEMENTS DE LA CHAINE DU FROID</t>
  </si>
  <si>
    <t>1. Répartition des CS par à l'électricité</t>
  </si>
  <si>
    <t>2. Etat de fonctionnement équipements CdF</t>
  </si>
  <si>
    <t>5. Répartition des équipements CdF par type</t>
  </si>
  <si>
    <t>avec électricité</t>
  </si>
  <si>
    <t>sans électricité</t>
  </si>
  <si>
    <t>non indiqué</t>
  </si>
  <si>
    <t>domestic</t>
  </si>
  <si>
    <t>WIC/FR</t>
  </si>
  <si>
    <t>&lt; 5ans</t>
  </si>
  <si>
    <t>5-10ans</t>
  </si>
  <si>
    <t>&gt; 10ans</t>
  </si>
  <si>
    <t>Icelined refrigerators</t>
  </si>
  <si>
    <t>Refrig. Gaine réfrigérante</t>
  </si>
  <si>
    <t>Refrig. Absorption</t>
  </si>
  <si>
    <t>Refrig. Compression</t>
  </si>
  <si>
    <t>Refrig. Solaires</t>
  </si>
  <si>
    <t>Cong. Absorption</t>
  </si>
  <si>
    <t>Cong. Compression</t>
  </si>
  <si>
    <t>ANALYSE DES ECARTS EN EQUIPEMENTS DE CHAINE DU FROID DES DEPÔTS INTERMEDIAIRES</t>
  </si>
  <si>
    <t>ANALYSE DES ECARTS EN EQUIPEMENTS DE CHAINE DU FROID AU NIVEAU PRESTATIONS DE SERVICE</t>
  </si>
  <si>
    <t>OUTIL D'INVENTAIRE &amp; ANALYSE DE GAP DE LA CHAINE DU FROID</t>
  </si>
  <si>
    <t>Vaccine supply chain levels</t>
  </si>
  <si>
    <t>Niveaux de la chaîne d'approvisionnement du vaccin</t>
  </si>
  <si>
    <t>4. Distribution of CCE per manufacturer</t>
  </si>
  <si>
    <t>4. Répartition des équipements CdF par marque</t>
  </si>
  <si>
    <t>6. Distribution of CCE per age</t>
  </si>
  <si>
    <t>6. Répartition des équipements CdF par âge</t>
  </si>
  <si>
    <t>Année de mise au rébus</t>
  </si>
  <si>
    <t>New , not installed yet</t>
  </si>
  <si>
    <t>Neuf, non installé</t>
  </si>
  <si>
    <t>FONCTIONNALITE &amp; ANALYSE DES ECARTS</t>
  </si>
  <si>
    <t>Identification Equipement</t>
  </si>
  <si>
    <t>Identification of Equipment</t>
  </si>
  <si>
    <t>capacité de stockage utilisable</t>
  </si>
  <si>
    <t>Capacité stockage disponible à -20°C (litres)</t>
  </si>
  <si>
    <t>Capacité stockage disponible à +5°C (litres)</t>
  </si>
  <si>
    <t>No. of freezers</t>
  </si>
  <si>
    <t>Répartition des congélateurs par état de fonctionnement</t>
  </si>
  <si>
    <t>Répartition des réfrigérateurs par état de fonctionnement</t>
  </si>
  <si>
    <t>Nbre réfrigérateurs</t>
  </si>
  <si>
    <t>Nbre Chambres froides</t>
  </si>
  <si>
    <t>Répartition des Chambres froides par état de fonctionnement</t>
  </si>
  <si>
    <t>Répartition des équipements par état de fonctionnement</t>
  </si>
  <si>
    <t>capacité totale</t>
  </si>
  <si>
    <t>Recommendation regarding equipment</t>
  </si>
  <si>
    <t>Recommendation relative à l'équipement</t>
  </si>
  <si>
    <t>Recommendation</t>
  </si>
  <si>
    <t>Type équipement</t>
  </si>
  <si>
    <t>Walk-in cold room</t>
  </si>
  <si>
    <t>Walk-in freezer room</t>
  </si>
  <si>
    <t>Chambre froide positive</t>
  </si>
  <si>
    <t>Congélateur</t>
  </si>
  <si>
    <t>Réfrigérateur</t>
  </si>
  <si>
    <t>Chambre froide négative</t>
  </si>
  <si>
    <t>Equipement à remplacer</t>
  </si>
  <si>
    <t>Equipement à rebus</t>
  </si>
  <si>
    <t>Formation à équiper</t>
  </si>
  <si>
    <t>Service points with electricity</t>
  </si>
  <si>
    <t>Nbre total des points de prestation de service</t>
  </si>
  <si>
    <t>Situation des points de prestation de service</t>
  </si>
  <si>
    <t>Points de prestation de service avec électricité</t>
  </si>
  <si>
    <t>Points de prestation de service avec chaîne du froid fonctionnelle</t>
  </si>
  <si>
    <t>Points de prestation de service avec chaîne du froid en panne</t>
  </si>
  <si>
    <t>Points de prestation de service avec chaîne du froid</t>
  </si>
  <si>
    <t>Points de prestation de service sans chaîne du froid</t>
  </si>
  <si>
    <t>7. Répartition des équipements CdF par source d'énergie</t>
  </si>
  <si>
    <t>Country</t>
  </si>
  <si>
    <t>Region</t>
  </si>
  <si>
    <t>Vaccine procurement</t>
  </si>
  <si>
    <t>Afghanistan</t>
  </si>
  <si>
    <t>EMRO</t>
  </si>
  <si>
    <t>UNICEF PS</t>
  </si>
  <si>
    <t>Albania</t>
  </si>
  <si>
    <t>EURO</t>
  </si>
  <si>
    <t>Algérie</t>
  </si>
  <si>
    <t>AFRO</t>
  </si>
  <si>
    <t>Andorra</t>
  </si>
  <si>
    <t>Angola</t>
  </si>
  <si>
    <t>Antigua and Barbuda</t>
  </si>
  <si>
    <t>AMRO</t>
  </si>
  <si>
    <t>PAHO RF</t>
  </si>
  <si>
    <t>Argentina</t>
  </si>
  <si>
    <t>Armenia</t>
  </si>
  <si>
    <t>Australia</t>
  </si>
  <si>
    <t>WPRO</t>
  </si>
  <si>
    <t>Austria</t>
  </si>
  <si>
    <t>Azerbaijan</t>
  </si>
  <si>
    <t>Bahrain</t>
  </si>
  <si>
    <t>Bahamas</t>
  </si>
  <si>
    <t>Bangladesh</t>
  </si>
  <si>
    <t>SEARO</t>
  </si>
  <si>
    <t>Barbados</t>
  </si>
  <si>
    <t>Belgium</t>
  </si>
  <si>
    <t>Bénin</t>
  </si>
  <si>
    <t>Burkina Faso</t>
  </si>
  <si>
    <t>Bhutan</t>
  </si>
  <si>
    <t>Bosnia and Herzegovina</t>
  </si>
  <si>
    <t>Palau</t>
  </si>
  <si>
    <t>Belarus</t>
  </si>
  <si>
    <t>Belize</t>
  </si>
  <si>
    <t>Bolivia</t>
  </si>
  <si>
    <t>Botswana</t>
  </si>
  <si>
    <t>Brazil</t>
  </si>
  <si>
    <t>Brunei</t>
  </si>
  <si>
    <t>Bulgaria</t>
  </si>
  <si>
    <t>Burundi</t>
  </si>
  <si>
    <t>Caméroun</t>
  </si>
  <si>
    <t xml:space="preserve">République CentrAfricaine </t>
  </si>
  <si>
    <t>Cambodia</t>
  </si>
  <si>
    <t>Canada</t>
  </si>
  <si>
    <t>Cape Verde</t>
  </si>
  <si>
    <t>Tchad</t>
  </si>
  <si>
    <t>Chile</t>
  </si>
  <si>
    <t>China</t>
  </si>
  <si>
    <t>Congo</t>
  </si>
  <si>
    <t>République Démocratique du Congo</t>
  </si>
  <si>
    <t>Cook Islands</t>
  </si>
  <si>
    <t>Colombia</t>
  </si>
  <si>
    <t>Comoros</t>
  </si>
  <si>
    <t>Costa Rica</t>
  </si>
  <si>
    <t>Croatia</t>
  </si>
  <si>
    <t>Cuba</t>
  </si>
  <si>
    <t>Cyprus</t>
  </si>
  <si>
    <t>Czech Republic</t>
  </si>
  <si>
    <t>Denmark</t>
  </si>
  <si>
    <t>Germany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</si>
  <si>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</si>
  <si>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</si>
  <si>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</si>
  <si>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</si>
  <si>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</si>
  <si>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</si>
  <si>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</si>
  <si>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</si>
  <si>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</si>
  <si>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</si>
  <si>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Fiji</t>
  </si>
  <si>
    <t>Finland</t>
  </si>
  <si>
    <t>France</t>
  </si>
  <si>
    <t>Gabon</t>
  </si>
  <si>
    <t>Gambia</t>
  </si>
  <si>
    <t>Ghana</t>
  </si>
  <si>
    <t>Georgia</t>
  </si>
  <si>
    <t>Grenada</t>
  </si>
  <si>
    <t>Greece</t>
  </si>
  <si>
    <t>Guinée Bissau</t>
  </si>
  <si>
    <t>Guinée</t>
  </si>
  <si>
    <t>Guatemala</t>
  </si>
  <si>
    <t>Guyana</t>
  </si>
  <si>
    <t>Haiti</t>
  </si>
  <si>
    <t>Honduras</t>
  </si>
  <si>
    <t>Hungary</t>
  </si>
  <si>
    <t>Iceland</t>
  </si>
  <si>
    <t>India</t>
  </si>
  <si>
    <t>Indonesia</t>
  </si>
  <si>
    <t>Iran (Islamic Republic of)</t>
  </si>
  <si>
    <t>Ireland</t>
  </si>
  <si>
    <t>Iraq</t>
  </si>
  <si>
    <t>Israel</t>
  </si>
  <si>
    <t>Italy</t>
  </si>
  <si>
    <t>Côte d'Ivoire</t>
  </si>
  <si>
    <t>Jamaica</t>
  </si>
  <si>
    <t>Jordan</t>
  </si>
  <si>
    <t>Japan</t>
  </si>
  <si>
    <t>Kazakhstan</t>
  </si>
  <si>
    <t>Kenya</t>
  </si>
  <si>
    <t>Kyrgyzstan</t>
  </si>
  <si>
    <t>Kiribati</t>
  </si>
  <si>
    <t>Republic of Korea</t>
  </si>
  <si>
    <t>Democratic People's Republic of Korea</t>
  </si>
  <si>
    <t>Kuwait</t>
  </si>
  <si>
    <t>Lao People's Democratic Republic</t>
  </si>
  <si>
    <t>Lebanon</t>
  </si>
  <si>
    <t>Lesotho</t>
  </si>
  <si>
    <t>Liberia</t>
  </si>
  <si>
    <t>Libyan Arab Jamahiriya</t>
  </si>
  <si>
    <t>Lithuania</t>
  </si>
  <si>
    <t>Luxembourg</t>
  </si>
  <si>
    <t>Latvia</t>
  </si>
  <si>
    <t>Malaysia</t>
  </si>
  <si>
    <t>Madagascar</t>
  </si>
  <si>
    <t>Mali</t>
  </si>
  <si>
    <t>Malawi</t>
  </si>
  <si>
    <t>Mauritius</t>
  </si>
  <si>
    <t>Malta</t>
  </si>
  <si>
    <t>Mauritanie</t>
  </si>
  <si>
    <t>Maldives</t>
  </si>
  <si>
    <t>Republic of Moldova</t>
  </si>
  <si>
    <t>Mexico</t>
  </si>
  <si>
    <t>Micronesia</t>
  </si>
  <si>
    <t>Macedonia</t>
  </si>
  <si>
    <t>Myanmar</t>
  </si>
  <si>
    <t>Montenegro</t>
  </si>
  <si>
    <t>Mongolia</t>
  </si>
  <si>
    <t>Monaco</t>
  </si>
  <si>
    <t>Morocco</t>
  </si>
  <si>
    <t>Mozambique</t>
  </si>
  <si>
    <t>Marshall Islands</t>
  </si>
  <si>
    <t>Namibia</t>
  </si>
  <si>
    <t>Nepal</t>
  </si>
  <si>
    <t>Netherlands</t>
  </si>
  <si>
    <t>New Zealand</t>
  </si>
  <si>
    <t>Nicaragua</t>
  </si>
  <si>
    <t>Nigeria</t>
  </si>
  <si>
    <t>Niger</t>
  </si>
  <si>
    <t>Niue</t>
  </si>
  <si>
    <t>Norway</t>
  </si>
  <si>
    <t>Nauru</t>
  </si>
  <si>
    <t>Oman</t>
  </si>
  <si>
    <t>Pakistan</t>
  </si>
  <si>
    <t>Panama</t>
  </si>
  <si>
    <t>Paraguay</t>
  </si>
  <si>
    <t>Peru</t>
  </si>
  <si>
    <t>Philippines</t>
  </si>
  <si>
    <t>Papua New Guinea</t>
  </si>
  <si>
    <t>Poland</t>
  </si>
  <si>
    <t>Portugal</t>
  </si>
  <si>
    <t>Qatar</t>
  </si>
  <si>
    <t>Romania</t>
  </si>
  <si>
    <t>Russian Federation</t>
  </si>
  <si>
    <t>Rwanda</t>
  </si>
  <si>
    <t>Saudi Arabia</t>
  </si>
  <si>
    <t>Saint Lucia</t>
  </si>
  <si>
    <t>Saint Vincent and The Grenadines</t>
  </si>
  <si>
    <t>Saint Kitts and Nevis</t>
  </si>
  <si>
    <t>Sénégal</t>
  </si>
  <si>
    <t>Seychelles</t>
  </si>
  <si>
    <t>Sierra Leone</t>
  </si>
  <si>
    <t>Singapore</t>
  </si>
  <si>
    <t>Samoa</t>
  </si>
  <si>
    <t>San Marino</t>
  </si>
  <si>
    <t>South Africa</t>
  </si>
  <si>
    <t>Solomon Islands</t>
  </si>
  <si>
    <t>Somalia</t>
  </si>
  <si>
    <t>Spain</t>
  </si>
  <si>
    <t>Sri Lanka</t>
  </si>
  <si>
    <t>Sao Tome and Principe</t>
  </si>
  <si>
    <t>Sudan</t>
  </si>
  <si>
    <t>Suriname</t>
  </si>
  <si>
    <t>Slovakia</t>
  </si>
  <si>
    <t>Slovenia</t>
  </si>
  <si>
    <t>Sweden</t>
  </si>
  <si>
    <t>Switzerland</t>
  </si>
  <si>
    <t>Swaziland</t>
  </si>
  <si>
    <t>Syrian Arab Republic</t>
  </si>
  <si>
    <t>Tanzania</t>
  </si>
  <si>
    <t>Thailand</t>
  </si>
  <si>
    <t>Tajikistan</t>
  </si>
  <si>
    <t>Turkmenistan</t>
  </si>
  <si>
    <t>Timor-Leste</t>
  </si>
  <si>
    <t>Togo</t>
  </si>
  <si>
    <t>Tonga</t>
  </si>
  <si>
    <t>Trinidad and Tobago</t>
  </si>
  <si>
    <t>Tunisia</t>
  </si>
  <si>
    <t>Turkey</t>
  </si>
  <si>
    <t>Tuvalu</t>
  </si>
  <si>
    <t>United Arab Emirates</t>
  </si>
  <si>
    <t>Uganda</t>
  </si>
  <si>
    <t>Ukraine</t>
  </si>
  <si>
    <t>United Kingdom</t>
  </si>
  <si>
    <t>Uruguay</t>
  </si>
  <si>
    <t>United States of America</t>
  </si>
  <si>
    <t>Uzbekistan</t>
  </si>
  <si>
    <t>Vanuatu</t>
  </si>
  <si>
    <t>Venezuela</t>
  </si>
  <si>
    <t>Viet Nam</t>
  </si>
  <si>
    <t>Yemen</t>
  </si>
  <si>
    <t>Serbia</t>
  </si>
  <si>
    <t>Zambia</t>
  </si>
  <si>
    <t>Zimbabwe</t>
  </si>
  <si>
    <t>South Sudan</t>
  </si>
  <si>
    <t>Refrigerator &amp; icepack freezer</t>
  </si>
  <si>
    <t>Icelined refrigerator &amp; icepack freezer</t>
  </si>
  <si>
    <t>Solar battery refrigerator &amp; icepack freezer</t>
  </si>
  <si>
    <t>Icelined refrigerator</t>
  </si>
  <si>
    <t>LEC Refrigeration</t>
  </si>
  <si>
    <t>Icelined refrigerator &amp; freezer</t>
  </si>
  <si>
    <t>Refrigerator &amp; freezer</t>
  </si>
  <si>
    <t>MK304</t>
  </si>
  <si>
    <t>Solar battery refrigerator OR icepack freezer</t>
  </si>
  <si>
    <t>Solar direct drive refrigerator</t>
  </si>
  <si>
    <t>MK204</t>
  </si>
  <si>
    <t>Solar battery refrigerator &amp; freezer</t>
  </si>
  <si>
    <t>Solar battery refrigerator</t>
  </si>
  <si>
    <t xml:space="preserve">Solar direct drive refrigerator &amp; icepack freezer </t>
  </si>
  <si>
    <t>Waterpack storage capacity (No. 0.6 waterpacks)</t>
  </si>
  <si>
    <t>Waterpack production capacities</t>
  </si>
  <si>
    <t>PIS E3/21-M</t>
  </si>
  <si>
    <t>PIS E3/22-M</t>
  </si>
  <si>
    <t>PIS E3/24-M</t>
  </si>
  <si>
    <t>PIS E3/30-M</t>
  </si>
  <si>
    <t>PIS E3/31-M</t>
  </si>
  <si>
    <t>PIS E3/37-M</t>
  </si>
  <si>
    <t>PIS E3/57-M</t>
  </si>
  <si>
    <t>PIS E3/62-M</t>
  </si>
  <si>
    <t>PIS E3/64-M</t>
  </si>
  <si>
    <t>PIS E3/65-M</t>
  </si>
  <si>
    <t>PIS E3/70-M</t>
  </si>
  <si>
    <t>PIS E3/72-M</t>
  </si>
  <si>
    <t>PIS E3/73-M</t>
  </si>
  <si>
    <t>PIS E3/75-M</t>
  </si>
  <si>
    <t>PIS E3/77-M</t>
  </si>
  <si>
    <t>PIS E3/79-M</t>
  </si>
  <si>
    <t>PIS E3/80-M</t>
  </si>
  <si>
    <t>PIS E3/81-M</t>
  </si>
  <si>
    <t>PIS E3/82-M</t>
  </si>
  <si>
    <t>PIS E3/83</t>
  </si>
  <si>
    <t>PIS E3/84-M</t>
  </si>
  <si>
    <t>PIS E3/85-M</t>
  </si>
  <si>
    <t>PIS E3/86-M</t>
  </si>
  <si>
    <t>PIS E3/87-M</t>
  </si>
  <si>
    <t>PIS E3/88-M</t>
  </si>
  <si>
    <t>PIS E3/89-M</t>
  </si>
  <si>
    <t>PIS E3/90-M</t>
  </si>
  <si>
    <t>PIS E3/91-M</t>
  </si>
  <si>
    <t>PIS E3/92-M</t>
  </si>
  <si>
    <t>PIS E3/93-M</t>
  </si>
  <si>
    <t>PIS E3/94-M</t>
  </si>
  <si>
    <t>PIS E3/95-M</t>
  </si>
  <si>
    <t>PIS E3/96-M</t>
  </si>
  <si>
    <t>PIS E3/97-M</t>
  </si>
  <si>
    <t>PIS E3/98-M</t>
  </si>
  <si>
    <t>PIS E3/99-M</t>
  </si>
  <si>
    <t>PIS E3/100-M</t>
  </si>
  <si>
    <t>PIS E3/101-M</t>
  </si>
  <si>
    <t>PIS E3/102-M</t>
  </si>
  <si>
    <t>PIS E3/103-M</t>
  </si>
  <si>
    <t>PIS E3/104-M</t>
  </si>
  <si>
    <t>PIS E3/105-M</t>
  </si>
  <si>
    <t>PIS E3/106-M</t>
  </si>
  <si>
    <t>PIS E3/107-M</t>
  </si>
  <si>
    <t>PIS E3/108-M</t>
  </si>
  <si>
    <t>PIS E3/109-M</t>
  </si>
  <si>
    <t>PIS E3/110-M</t>
  </si>
  <si>
    <t>PIS E3/111-M</t>
  </si>
  <si>
    <t>PQS E003/001</t>
  </si>
  <si>
    <t>PQS E003/002</t>
  </si>
  <si>
    <t>PQS E003/003</t>
  </si>
  <si>
    <t>PQS E003/004</t>
  </si>
  <si>
    <t>PQS E003/005</t>
  </si>
  <si>
    <t>PQS E003/006</t>
  </si>
  <si>
    <t>PQS E003/007</t>
  </si>
  <si>
    <t>PQS E003/008</t>
  </si>
  <si>
    <t>PQS E003/009</t>
  </si>
  <si>
    <t>PQS E003/010</t>
  </si>
  <si>
    <t>PQS E003/011</t>
  </si>
  <si>
    <t>PQS E003/012</t>
  </si>
  <si>
    <t>PQS E003/013</t>
  </si>
  <si>
    <t>PQS E003/014</t>
  </si>
  <si>
    <t>PQS E003/015</t>
  </si>
  <si>
    <t>PQS E003/016</t>
  </si>
  <si>
    <t>PQS E003/019</t>
  </si>
  <si>
    <t>PQS E003/020</t>
  </si>
  <si>
    <t>PQS E003/021</t>
  </si>
  <si>
    <t>PQS E003/022</t>
  </si>
  <si>
    <t>PQS E003/023</t>
  </si>
  <si>
    <t>PQS E003/024</t>
  </si>
  <si>
    <t>PQS E003/025</t>
  </si>
  <si>
    <t>PQS E003/026</t>
  </si>
  <si>
    <t>PQS E003/027</t>
  </si>
  <si>
    <t>PQS E003/028</t>
  </si>
  <si>
    <t>PQS E003/029</t>
  </si>
  <si>
    <t>PQS E003/030</t>
  </si>
  <si>
    <t>PQS E003/031</t>
  </si>
  <si>
    <t>PQS E003/032</t>
  </si>
  <si>
    <t>PQS E003/033</t>
  </si>
  <si>
    <t>PQS E003/034</t>
  </si>
  <si>
    <t>PQS E003/035</t>
  </si>
  <si>
    <t>PQS E003/036</t>
  </si>
  <si>
    <t>PQS E003/037</t>
  </si>
  <si>
    <t>PIS</t>
  </si>
  <si>
    <t>PQS</t>
  </si>
  <si>
    <t xml:space="preserve"> ARF</t>
  </si>
  <si>
    <t>ARF</t>
  </si>
  <si>
    <t>ILRF</t>
  </si>
  <si>
    <t>CRF</t>
  </si>
  <si>
    <t>SBRF</t>
  </si>
  <si>
    <t>SBRorF</t>
  </si>
  <si>
    <t>SDR</t>
  </si>
  <si>
    <t>SBR</t>
  </si>
  <si>
    <t>SDRF</t>
  </si>
  <si>
    <t>SDF</t>
  </si>
  <si>
    <t>COLD CHAIN EQUIPMENT INVENTORY &amp; GAP ANALYSIS TOOL</t>
  </si>
  <si>
    <t>Facility to be newely equiped</t>
  </si>
  <si>
    <t>CCE to be removed</t>
  </si>
  <si>
    <t>Vaccinations centres</t>
  </si>
  <si>
    <t>MR</t>
  </si>
  <si>
    <t>BEKO</t>
  </si>
  <si>
    <t>SANYO</t>
  </si>
  <si>
    <t>SHARP</t>
  </si>
  <si>
    <t>Pétrole</t>
  </si>
  <si>
    <t>Gaz</t>
  </si>
  <si>
    <t>% of CBW</t>
  </si>
  <si>
    <t>Pourcentage FAP</t>
  </si>
  <si>
    <t>Service point</t>
  </si>
  <si>
    <t>Lowest distribution</t>
  </si>
  <si>
    <t>Sub-national 1</t>
  </si>
  <si>
    <t>Primary level</t>
  </si>
  <si>
    <t>Sub-national 2</t>
  </si>
  <si>
    <t>Prestation de service</t>
  </si>
  <si>
    <t>Dernier niveau distribution</t>
  </si>
  <si>
    <t>Niveau secondaire 1</t>
  </si>
  <si>
    <t>Niveau secondaire 2</t>
  </si>
  <si>
    <t>Niveau principal</t>
  </si>
  <si>
    <t>Distribution of CCE per age and per functional status</t>
  </si>
  <si>
    <t>Répartition des équipements par âge et par état de fonctionnement</t>
  </si>
  <si>
    <t>au niveau</t>
  </si>
  <si>
    <t>at</t>
  </si>
  <si>
    <t>Pourcentage</t>
  </si>
  <si>
    <t>interval d'approv., mois</t>
  </si>
  <si>
    <t>stock réserve, mois</t>
  </si>
  <si>
    <t>Paramètres d'approv.</t>
  </si>
  <si>
    <t>Estimation capacité requise chaîne du froid, litres</t>
  </si>
  <si>
    <t>Estimation of required cold chain capacity, litres</t>
  </si>
  <si>
    <t>CODIFICATION FOR RECORDING INVENTORY DATA</t>
  </si>
  <si>
    <t>CODIFICATION POUR LA SAISIE DES DONNEES D'INVENTAIRE</t>
  </si>
  <si>
    <t>Electricity (grid or generator)</t>
  </si>
  <si>
    <t>Kerosene</t>
  </si>
  <si>
    <t>Gas</t>
  </si>
  <si>
    <t>Solar (with or without batteries)</t>
  </si>
  <si>
    <t>Electricité (réseau ou groupe)</t>
  </si>
  <si>
    <t>Solaire (avec ou sans batteries)</t>
  </si>
  <si>
    <t>Seules les cellules en jaune sont à renseigner!</t>
  </si>
  <si>
    <t>Only yellow cells required data entry!</t>
  </si>
  <si>
    <t>production accus de froid</t>
  </si>
  <si>
    <t>7. Distribution of CCE per energy source</t>
  </si>
  <si>
    <t>3. Répartition des équipements selon par normes</t>
  </si>
  <si>
    <t/>
  </si>
  <si>
    <t>Designation</t>
  </si>
  <si>
    <t>VVM type</t>
  </si>
  <si>
    <t>National prices</t>
  </si>
  <si>
    <t>BCG</t>
  </si>
  <si>
    <t>lyophilized</t>
  </si>
  <si>
    <t>ID</t>
  </si>
  <si>
    <t>Unicef_estimates_12</t>
  </si>
  <si>
    <t>Diphtheria-Tetanus-Pertussis</t>
  </si>
  <si>
    <t>DTP</t>
  </si>
  <si>
    <t>DTC</t>
  </si>
  <si>
    <t>liquid</t>
  </si>
  <si>
    <t>IM</t>
  </si>
  <si>
    <t>Diphtheria-Tetanus</t>
  </si>
  <si>
    <t>DT</t>
  </si>
  <si>
    <t>Assumptions</t>
  </si>
  <si>
    <t>Tetanus-Diphtheria</t>
  </si>
  <si>
    <t>Td</t>
  </si>
  <si>
    <t>Tetanus Toxoid</t>
  </si>
  <si>
    <t>TT</t>
  </si>
  <si>
    <t>VAT</t>
  </si>
  <si>
    <t>Tetanus Toxoid UniJect</t>
  </si>
  <si>
    <t>Uniject</t>
  </si>
  <si>
    <t>Measles</t>
  </si>
  <si>
    <t>VAR</t>
  </si>
  <si>
    <t>SC</t>
  </si>
  <si>
    <t>Measles-Rubella freeze dried</t>
  </si>
  <si>
    <t>RR</t>
  </si>
  <si>
    <t>Measles-Mumps-Rubella freeze dried</t>
  </si>
  <si>
    <t>MMR</t>
  </si>
  <si>
    <t>ROR</t>
  </si>
  <si>
    <t>Polio</t>
  </si>
  <si>
    <t>OPV</t>
  </si>
  <si>
    <t>VPO</t>
  </si>
  <si>
    <t>Yellow fever</t>
  </si>
  <si>
    <t>YF</t>
  </si>
  <si>
    <t>VAA</t>
  </si>
  <si>
    <t>DTP-HepB combined</t>
  </si>
  <si>
    <t>DTP-HepB</t>
  </si>
  <si>
    <t>DTC-HepB</t>
  </si>
  <si>
    <t>Hepatitis B</t>
  </si>
  <si>
    <t>HepB</t>
  </si>
  <si>
    <t>Hepatitis B UniJect</t>
  </si>
  <si>
    <t>Hib liquid</t>
  </si>
  <si>
    <t>Hib_liq</t>
  </si>
  <si>
    <t>Hib freeze-dried</t>
  </si>
  <si>
    <t>Hib_lyo</t>
  </si>
  <si>
    <t>DTP liquid + Hib freeze-dried</t>
  </si>
  <si>
    <t>DTP+Hib</t>
  </si>
  <si>
    <t>DTC+Hib</t>
  </si>
  <si>
    <t>liquid+lyop.</t>
  </si>
  <si>
    <t>DTP-Hib combined liquid</t>
  </si>
  <si>
    <t>DTP-Hib</t>
  </si>
  <si>
    <t>DTC-Hib</t>
  </si>
  <si>
    <t>DTP-HepB liquid + Hib freeze-dried</t>
  </si>
  <si>
    <t>DTP-HepB+Hib</t>
  </si>
  <si>
    <t>DTC-HepB+Hib</t>
  </si>
  <si>
    <t>DTP-HepB-Hib liquid</t>
  </si>
  <si>
    <t>DTP-HepB-Hib</t>
  </si>
  <si>
    <t>DTC-HepB-Hib</t>
  </si>
  <si>
    <t>Meningitis A/C</t>
  </si>
  <si>
    <t>MV_A/C</t>
  </si>
  <si>
    <t>Meningococcal A/C/W/</t>
  </si>
  <si>
    <t>MV_A/C/W</t>
  </si>
  <si>
    <t>Meningococcal A/C/W/Y</t>
  </si>
  <si>
    <t>MV_A/C/W/Y</t>
  </si>
  <si>
    <t>Meningitis W135</t>
  </si>
  <si>
    <t>MV_W135</t>
  </si>
  <si>
    <t>Meningitis A/C/Y/W135</t>
  </si>
  <si>
    <t>MV_ACYW-135</t>
  </si>
  <si>
    <t>PQ 22 May 2013</t>
  </si>
  <si>
    <t>Meningitis A conjugate</t>
  </si>
  <si>
    <t>Men_A</t>
  </si>
  <si>
    <t>Japanese Encephalitis</t>
  </si>
  <si>
    <t>JE_lyo</t>
  </si>
  <si>
    <t>indicative (CMYP VietNam)</t>
  </si>
  <si>
    <t>ChengduVaccine (packs of 100 vials)</t>
  </si>
  <si>
    <t>JE_liq</t>
  </si>
  <si>
    <t>Rabies vaccine</t>
  </si>
  <si>
    <t>Rabies</t>
  </si>
  <si>
    <t>VERORAB</t>
  </si>
  <si>
    <t>Lyssavac N (with VVM-30)</t>
  </si>
  <si>
    <t>Rota vaccine</t>
  </si>
  <si>
    <t>Rota_lyo</t>
  </si>
  <si>
    <t>Assumptions (10 dose package in PQ file)</t>
  </si>
  <si>
    <t>Assumptions (25 dose package in PAHO)</t>
  </si>
  <si>
    <t>2*</t>
  </si>
  <si>
    <t>Assumptions (if diluents stored out-off cc)</t>
  </si>
  <si>
    <t>Rota_liq</t>
  </si>
  <si>
    <t>estimates_12 (packs of 50 single-dose tubes)</t>
  </si>
  <si>
    <t>estimates_12 (packs of 10 single-dose applicators)</t>
  </si>
  <si>
    <t>None</t>
  </si>
  <si>
    <t>estimates_12 (package of 25 single-dose tubes)</t>
  </si>
  <si>
    <t xml:space="preserve">Pneumo. conjugate vaccine 7-valent </t>
  </si>
  <si>
    <t>PCV-7</t>
  </si>
  <si>
    <t>Prefilled glass syringe (Prevenar)</t>
  </si>
  <si>
    <t>Prevenar vial presentation</t>
  </si>
  <si>
    <t xml:space="preserve">Pneumo. conjugate vaccine 10-valent </t>
  </si>
  <si>
    <t>PCV-10</t>
  </si>
  <si>
    <t xml:space="preserve">Pneumo. conjugate vaccine 13-valent </t>
  </si>
  <si>
    <t>PCV-13</t>
  </si>
  <si>
    <t>Unicef_estimates_12 (carton of 25 vials)</t>
  </si>
  <si>
    <t>Unicef_estimates_12 (carton of 50 vials)</t>
  </si>
  <si>
    <t xml:space="preserve">Pneumo. conjugate vaccine xx-valent </t>
  </si>
  <si>
    <t>PCV-xx</t>
  </si>
  <si>
    <t>Polio inactivated</t>
  </si>
  <si>
    <t>IPV</t>
  </si>
  <si>
    <t>Sanofi pasteur (packs of 50 PFS)</t>
  </si>
  <si>
    <t>Human Papilomavirus vaccine</t>
  </si>
  <si>
    <t>HPV</t>
  </si>
  <si>
    <t>pack of 10 vials (Gardasil)</t>
  </si>
  <si>
    <t>pack of 100 vials (Cervaris)</t>
  </si>
  <si>
    <t>pack of 10 vials (Cervaris)</t>
  </si>
  <si>
    <t>Monovalent OPV-1</t>
  </si>
  <si>
    <t>mOPV1</t>
  </si>
  <si>
    <t>mVPO1</t>
  </si>
  <si>
    <t>Monovalent OPV-3</t>
  </si>
  <si>
    <t>mOPV3</t>
  </si>
  <si>
    <t>mVPO3</t>
  </si>
  <si>
    <t>Influenza A vaccine</t>
  </si>
  <si>
    <t>H1N1</t>
  </si>
  <si>
    <t>liquid+liquid</t>
  </si>
  <si>
    <t>10*</t>
  </si>
  <si>
    <t>VPO bivalent 1+3</t>
  </si>
  <si>
    <t>bOPV1+3</t>
  </si>
  <si>
    <t>bVPO1+3</t>
  </si>
  <si>
    <t>Cholera vaccine Dukoral</t>
  </si>
  <si>
    <t>OCV</t>
  </si>
  <si>
    <t>VCO</t>
  </si>
  <si>
    <t>Cholera vaccine Shanchol</t>
  </si>
  <si>
    <t>Source:</t>
  </si>
  <si>
    <t>vaccines</t>
  </si>
  <si>
    <t>Table1: Characteristics of vaccines</t>
  </si>
  <si>
    <t>Table1: Caractéristiques des vaccins</t>
  </si>
  <si>
    <t>Vaccine product</t>
  </si>
  <si>
    <t>Produit vaccins</t>
  </si>
  <si>
    <t>Vaccine formulation</t>
  </si>
  <si>
    <t>Formulation vaccins</t>
  </si>
  <si>
    <t>Admin route</t>
  </si>
  <si>
    <t>Mode d'administration</t>
  </si>
  <si>
    <t>No. Of doses in the schedule</t>
  </si>
  <si>
    <t>Nbre doses dans calendrier</t>
  </si>
  <si>
    <t>Presentation (doses/vial, prefilled)</t>
  </si>
  <si>
    <t>Conditionnement (dose/flacon, pré-rempli)</t>
  </si>
  <si>
    <t>Packed volume vaccine (cm3/dose)</t>
  </si>
  <si>
    <t>Volume emballé vaccin (cm3/dose)</t>
  </si>
  <si>
    <t>Packed volume diluents (cm3/dose)</t>
  </si>
  <si>
    <t>Volume emballé diluants (cm3/dose)</t>
  </si>
  <si>
    <t>Cost per vial ($/vial)</t>
  </si>
  <si>
    <t>Prix du flacon ($/flacon)</t>
  </si>
  <si>
    <t>Cost per dose ($/dose)</t>
  </si>
  <si>
    <t>Prix de la dose ($/dose)</t>
  </si>
  <si>
    <t>WHO</t>
  </si>
  <si>
    <t>Volume of supplies per FIC, cm3</t>
  </si>
  <si>
    <t>Volume des intrants par ECV, cm3</t>
  </si>
  <si>
    <t>matériel d'injection</t>
  </si>
  <si>
    <t>vaccins</t>
  </si>
  <si>
    <t>safe injection eqpt</t>
  </si>
  <si>
    <t>Districts</t>
  </si>
  <si>
    <t>WICR-20m3</t>
  </si>
  <si>
    <t>WICR-30m3</t>
  </si>
  <si>
    <t>WICR-40m3</t>
  </si>
  <si>
    <t>X</t>
  </si>
  <si>
    <t>WICR-60m3</t>
  </si>
  <si>
    <t>WIFR-20m3</t>
  </si>
  <si>
    <t>Chf+</t>
  </si>
  <si>
    <t>réfrigérateur</t>
  </si>
  <si>
    <t>WIFR-30m3</t>
  </si>
  <si>
    <t>WIFR-40m3</t>
  </si>
  <si>
    <t>WIFR-60m3</t>
  </si>
  <si>
    <t>ZD4400</t>
  </si>
  <si>
    <t>Chf-</t>
  </si>
  <si>
    <t>PQS E001</t>
  </si>
  <si>
    <t>Version January 2014</t>
  </si>
  <si>
    <t>Version janvier 2014</t>
  </si>
  <si>
    <t>Versão Jan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</si>
</sst>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-* #,##0_-\l\i\t\r"/>
    <numFmt numFmtId="166" formatCode="#,##0.0_);\(#,##0.0\)"/>
    <numFmt numFmtId="167" formatCode="dd/mm/yy;@"/>
    <numFmt numFmtId="168" formatCode="0.0"/>
    <numFmt numFmtId="169" formatCode="0.0%"/>
    <numFmt numFmtId="170" formatCode="_-* #,##0.00\ &quot;F&quot;_-;\-* #,##0.00\ &quot;F&quot;_-;_-* &quot;-&quot;??\ &quot;F&quot;_-;_-@_-"/>
    <numFmt numFmtId="171" formatCode="_-* #,##0.00\ [$€]_-;\-* #,##0.00\ [$€]_-;_-* &quot;-&quot;??\ [$€]_-;_-@_-"/>
    <numFmt numFmtId="172" formatCode="#,##0;[Red]#,##0"/>
    <numFmt numFmtId="173" formatCode="0.000"/>
    <numFmt numFmtId="174" formatCode="[$€-2]\ #,##0.0"/>
    <numFmt numFmtId="175" formatCode="_(* #,##0.00_);_(* \(#,##0.00\);_(* &quot;-&quot;??_);_(@_)"/>
    <numFmt numFmtId="176" formatCode="[$-F800]dddd\,\ mmmm\ dd\,\ yyyy"/>
    <numFmt numFmtId="177" formatCode="_-* #,##0.00\ _F_-;\-* #,##0.00\ _F_-;_-* &quot;-&quot;??\ _F_-;_-@_-"/>
    <numFmt numFmtId="178" formatCode="_-* #,##0.00\ _€_-;\-* #,##0.00\ _€_-;_-* &quot;-&quot;??\ _€_-;_-@_-"/>
    <numFmt numFmtId="179" formatCode="_-* #,##0\ _F_-;\-* #,##0\ _F_-;_-* &quot;-&quot;??\ _F_-;_-@_-"/>
    <numFmt numFmtId="180" formatCode="_-* #,##0.0_-;\-* #,##0.0_-;_-* &quot;-&quot;_-;_-@_-"/>
    <numFmt numFmtId="181" formatCode="_-* #,##0.00_-;\-* #,##0.00_-;_-* &quot;-&quot;_-;_-@_-"/>
    <numFmt numFmtId="182" formatCode="_-* #,##0.000_-;\-* #,##0.000_-;_-* &quot;-&quot;_-;_-@_-"/>
  </numFmts>
  <fonts count="75" x14ac:knownFonts="1"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b/>
      <sz val="9"/>
      <name val="Arial Narrow"/>
      <family val="2"/>
    </font>
    <font>
      <sz val="9"/>
      <name val="Arial Narrow"/>
      <family val="2"/>
    </font>
    <font>
      <b/>
      <sz val="12"/>
      <name val="Arial"/>
      <family val="2"/>
    </font>
    <font>
      <b/>
      <u val="singleAccounting"/>
      <sz val="9"/>
      <name val="Arial Narrow"/>
      <family val="2"/>
    </font>
    <font>
      <sz val="8"/>
      <name val="Calibri"/>
      <family val="2"/>
    </font>
    <font>
      <sz val="11"/>
      <color indexed="9"/>
      <name val="Calibri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14"/>
      <color indexed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Arial Narrow"/>
      <family val="2"/>
    </font>
    <font>
      <sz val="8"/>
      <name val="Arial Narrow"/>
      <family val="2"/>
    </font>
    <font>
      <sz val="9"/>
      <color indexed="9"/>
      <name val="Calibri"/>
      <family val="2"/>
    </font>
    <font>
      <i/>
      <sz val="8"/>
      <name val="Arial Narrow"/>
      <family val="2"/>
    </font>
    <font>
      <u/>
      <sz val="9"/>
      <name val="Arial Narrow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name val="Calibri"/>
      <family val="2"/>
    </font>
    <font>
      <b/>
      <sz val="16"/>
      <color indexed="9"/>
      <name val="Calibri"/>
      <family val="2"/>
    </font>
    <font>
      <b/>
      <sz val="12"/>
      <name val="Calibri"/>
      <family val="2"/>
    </font>
    <font>
      <b/>
      <i/>
      <u/>
      <sz val="11"/>
      <color indexed="12"/>
      <name val="Arial"/>
      <family val="2"/>
    </font>
    <font>
      <b/>
      <i/>
      <sz val="11"/>
      <color indexed="9"/>
      <name val="Calibri"/>
      <family val="2"/>
    </font>
    <font>
      <b/>
      <i/>
      <sz val="10"/>
      <name val="Arial"/>
      <family val="2"/>
    </font>
    <font>
      <b/>
      <sz val="16"/>
      <color indexed="9"/>
      <name val="Arial"/>
      <family val="2"/>
    </font>
    <font>
      <sz val="10"/>
      <color indexed="9"/>
      <name val="Arial"/>
      <family val="2"/>
    </font>
    <font>
      <sz val="9"/>
      <color indexed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9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sz val="8"/>
      <color indexed="9"/>
      <name val="Arial Narrow"/>
      <family val="2"/>
    </font>
    <font>
      <sz val="9"/>
      <color theme="0" tint="-0.249977111117893"/>
      <name val="Arial Narrow"/>
      <family val="2"/>
    </font>
    <font>
      <b/>
      <u/>
      <sz val="9"/>
      <name val="Arial Narrow"/>
      <family val="2"/>
    </font>
    <font>
      <i/>
      <sz val="9"/>
      <name val="Arial Narrow"/>
      <family val="2"/>
    </font>
    <font>
      <sz val="8"/>
      <name val="Calibri"/>
      <family val="2"/>
      <scheme val="minor"/>
    </font>
    <font>
      <b/>
      <sz val="11"/>
      <name val="Arial Narrow"/>
      <family val="2"/>
    </font>
    <font>
      <b/>
      <u/>
      <sz val="9"/>
      <name val="Arial"/>
      <family val="2"/>
    </font>
    <font>
      <sz val="9"/>
      <color theme="0" tint="-0.24994659260841701"/>
      <name val="Arial Narrow"/>
      <family val="2"/>
    </font>
    <font>
      <b/>
      <sz val="9"/>
      <color indexed="9"/>
      <name val="Calibri"/>
      <family val="2"/>
    </font>
    <font>
      <b/>
      <u/>
      <sz val="10"/>
      <name val="Arial"/>
      <family val="2"/>
    </font>
    <font>
      <sz val="9"/>
      <color indexed="9"/>
      <name val="Arial Narrow"/>
      <family val="2"/>
    </font>
    <font>
      <u/>
      <sz val="8"/>
      <name val="Arial Narrow"/>
      <family val="2"/>
    </font>
  </fonts>
  <fills count="4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6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26" borderId="25" applyNumberFormat="0" applyAlignment="0" applyProtection="0"/>
    <xf numFmtId="0" fontId="22" fillId="0" borderId="26" applyNumberFormat="0" applyFill="0" applyAlignment="0" applyProtection="0"/>
    <xf numFmtId="0" fontId="1" fillId="27" borderId="27" applyNumberFormat="0" applyFont="0" applyAlignment="0" applyProtection="0"/>
    <xf numFmtId="170" fontId="1" fillId="0" borderId="0" applyFont="0" applyFill="0" applyBorder="0" applyAlignment="0" applyProtection="0"/>
    <xf numFmtId="0" fontId="23" fillId="17" borderId="25" applyNumberFormat="0" applyAlignment="0" applyProtection="0"/>
    <xf numFmtId="171" fontId="1" fillId="0" borderId="0" applyFont="0" applyFill="0" applyBorder="0" applyAlignment="0" applyProtection="0"/>
    <xf numFmtId="0" fontId="24" fillId="13" borderId="0" applyNumberFormat="0" applyBorder="0" applyAlignment="0" applyProtection="0"/>
    <xf numFmtId="0" fontId="25" fillId="28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14" borderId="0" applyNumberFormat="0" applyBorder="0" applyAlignment="0" applyProtection="0"/>
    <xf numFmtId="0" fontId="27" fillId="26" borderId="28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9" applyNumberFormat="0" applyFill="0" applyAlignment="0" applyProtection="0"/>
    <xf numFmtId="0" fontId="31" fillId="0" borderId="30" applyNumberFormat="0" applyFill="0" applyAlignment="0" applyProtection="0"/>
    <xf numFmtId="0" fontId="32" fillId="0" borderId="31" applyNumberFormat="0" applyFill="0" applyAlignment="0" applyProtection="0"/>
    <xf numFmtId="0" fontId="32" fillId="0" borderId="0" applyNumberFormat="0" applyFill="0" applyBorder="0" applyAlignment="0" applyProtection="0"/>
    <xf numFmtId="0" fontId="33" fillId="29" borderId="32" applyNumberFormat="0" applyAlignment="0" applyProtection="0"/>
    <xf numFmtId="0" fontId="1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/>
    <xf numFmtId="178" fontId="19" fillId="0" borderId="0" applyFont="0" applyFill="0" applyBorder="0" applyAlignment="0" applyProtection="0"/>
    <xf numFmtId="0" fontId="1" fillId="0" borderId="0"/>
    <xf numFmtId="176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480">
    <xf numFmtId="0" fontId="0" fillId="0" borderId="0" xfId="0"/>
    <xf numFmtId="0" fontId="2" fillId="0" borderId="0" xfId="0" applyFont="1"/>
    <xf numFmtId="164" fontId="3" fillId="2" borderId="1" xfId="1" applyNumberFormat="1" applyFont="1" applyFill="1" applyBorder="1" applyProtection="1"/>
    <xf numFmtId="164" fontId="4" fillId="2" borderId="1" xfId="1" applyNumberFormat="1" applyFont="1" applyFill="1" applyBorder="1" applyProtection="1"/>
    <xf numFmtId="0" fontId="4" fillId="3" borderId="1" xfId="0" applyFont="1" applyFill="1" applyBorder="1" applyProtection="1">
      <protection locked="0"/>
    </xf>
    <xf numFmtId="1" fontId="4" fillId="2" borderId="1" xfId="0" applyNumberFormat="1" applyFont="1" applyFill="1" applyBorder="1" applyProtection="1"/>
    <xf numFmtId="0" fontId="4" fillId="2" borderId="1" xfId="0" applyNumberFormat="1" applyFont="1" applyFill="1" applyBorder="1" applyProtection="1"/>
    <xf numFmtId="165" fontId="4" fillId="0" borderId="1" xfId="0" applyNumberFormat="1" applyFont="1" applyBorder="1"/>
    <xf numFmtId="0" fontId="4" fillId="0" borderId="1" xfId="0" applyNumberFormat="1" applyFont="1" applyBorder="1" applyAlignment="1">
      <alignment horizontal="center"/>
    </xf>
    <xf numFmtId="0" fontId="4" fillId="4" borderId="0" xfId="0" applyFont="1" applyFill="1"/>
    <xf numFmtId="0" fontId="5" fillId="4" borderId="0" xfId="0" applyFont="1" applyFill="1" applyAlignment="1">
      <alignment wrapText="1"/>
    </xf>
    <xf numFmtId="0" fontId="6" fillId="5" borderId="3" xfId="0" applyFont="1" applyFill="1" applyBorder="1" applyAlignment="1">
      <alignment horizontal="center" textRotation="90" wrapText="1"/>
    </xf>
    <xf numFmtId="0" fontId="6" fillId="5" borderId="4" xfId="0" applyFont="1" applyFill="1" applyBorder="1" applyAlignment="1">
      <alignment horizontal="center" textRotation="90"/>
    </xf>
    <xf numFmtId="0" fontId="6" fillId="5" borderId="4" xfId="0" applyFont="1" applyFill="1" applyBorder="1" applyAlignment="1">
      <alignment horizontal="center" textRotation="90" wrapText="1"/>
    </xf>
    <xf numFmtId="0" fontId="7" fillId="6" borderId="3" xfId="0" applyFont="1" applyFill="1" applyBorder="1" applyAlignment="1">
      <alignment horizontal="center" textRotation="90" wrapText="1"/>
    </xf>
    <xf numFmtId="0" fontId="7" fillId="6" borderId="4" xfId="0" applyFont="1" applyFill="1" applyBorder="1" applyAlignment="1">
      <alignment horizontal="center" textRotation="90" wrapText="1"/>
    </xf>
    <xf numFmtId="1" fontId="7" fillId="6" borderId="3" xfId="0" applyNumberFormat="1" applyFont="1" applyFill="1" applyBorder="1" applyAlignment="1">
      <alignment horizontal="center" textRotation="90" wrapText="1"/>
    </xf>
    <xf numFmtId="167" fontId="7" fillId="6" borderId="3" xfId="0" applyNumberFormat="1" applyFont="1" applyFill="1" applyBorder="1" applyAlignment="1">
      <alignment horizontal="center" textRotation="90" wrapText="1"/>
    </xf>
    <xf numFmtId="0" fontId="5" fillId="4" borderId="0" xfId="0" applyFont="1" applyFill="1"/>
    <xf numFmtId="0" fontId="6" fillId="5" borderId="4" xfId="0" applyFont="1" applyFill="1" applyBorder="1" applyAlignment="1">
      <alignment horizontal="centerContinuous" vertical="center"/>
    </xf>
    <xf numFmtId="0" fontId="6" fillId="3" borderId="5" xfId="0" applyFont="1" applyFill="1" applyBorder="1" applyProtection="1">
      <protection locked="0"/>
    </xf>
    <xf numFmtId="0" fontId="5" fillId="5" borderId="6" xfId="0" applyFont="1" applyFill="1" applyBorder="1"/>
    <xf numFmtId="0" fontId="6" fillId="4" borderId="0" xfId="0" applyFont="1" applyFill="1"/>
    <xf numFmtId="164" fontId="8" fillId="0" borderId="14" xfId="3" applyNumberFormat="1" applyFont="1" applyFill="1" applyBorder="1"/>
    <xf numFmtId="164" fontId="9" fillId="0" borderId="14" xfId="3" applyNumberFormat="1" applyFont="1" applyBorder="1" applyAlignment="1">
      <alignment horizontal="centerContinuous"/>
    </xf>
    <xf numFmtId="164" fontId="8" fillId="0" borderId="19" xfId="3" applyNumberFormat="1" applyFont="1" applyFill="1" applyBorder="1"/>
    <xf numFmtId="164" fontId="9" fillId="0" borderId="19" xfId="3" applyNumberFormat="1" applyFont="1" applyBorder="1" applyAlignment="1">
      <alignment horizontal="centerContinuous"/>
    </xf>
    <xf numFmtId="0" fontId="11" fillId="8" borderId="3" xfId="3" applyFont="1" applyFill="1" applyBorder="1" applyAlignment="1">
      <alignment horizontal="center"/>
    </xf>
    <xf numFmtId="0" fontId="6" fillId="8" borderId="12" xfId="3" applyFont="1" applyFill="1" applyBorder="1" applyAlignment="1">
      <alignment horizontal="center"/>
    </xf>
    <xf numFmtId="0" fontId="6" fillId="8" borderId="5" xfId="3" applyFont="1" applyFill="1" applyBorder="1" applyAlignment="1">
      <alignment horizontal="centerContinuous"/>
    </xf>
    <xf numFmtId="0" fontId="6" fillId="8" borderId="6" xfId="3" applyFont="1" applyFill="1" applyBorder="1" applyAlignment="1">
      <alignment horizontal="centerContinuous"/>
    </xf>
    <xf numFmtId="0" fontId="8" fillId="8" borderId="18" xfId="3" applyFont="1" applyFill="1" applyBorder="1" applyAlignment="1">
      <alignment horizontal="centerContinuous"/>
    </xf>
    <xf numFmtId="0" fontId="5" fillId="0" borderId="13" xfId="3" applyFont="1" applyBorder="1"/>
    <xf numFmtId="0" fontId="5" fillId="0" borderId="11" xfId="3" applyFont="1" applyBorder="1"/>
    <xf numFmtId="41" fontId="5" fillId="0" borderId="0" xfId="3" applyNumberFormat="1" applyFont="1" applyAlignment="1">
      <alignment horizontal="centerContinuous"/>
    </xf>
    <xf numFmtId="0" fontId="10" fillId="4" borderId="0" xfId="0" applyFont="1" applyFill="1"/>
    <xf numFmtId="0" fontId="13" fillId="11" borderId="0" xfId="0" applyFont="1" applyFill="1"/>
    <xf numFmtId="0" fontId="15" fillId="11" borderId="0" xfId="4" applyFont="1" applyFill="1" applyAlignment="1" applyProtection="1"/>
    <xf numFmtId="1" fontId="16" fillId="11" borderId="0" xfId="0" applyNumberFormat="1" applyFont="1" applyFill="1" applyBorder="1"/>
    <xf numFmtId="0" fontId="34" fillId="0" borderId="0" xfId="3" applyFont="1"/>
    <xf numFmtId="0" fontId="35" fillId="0" borderId="0" xfId="3" applyFont="1"/>
    <xf numFmtId="0" fontId="34" fillId="0" borderId="0" xfId="3" applyFont="1" applyAlignment="1">
      <alignment horizontal="right"/>
    </xf>
    <xf numFmtId="0" fontId="34" fillId="0" borderId="0" xfId="3" applyFont="1" applyAlignment="1">
      <alignment horizontal="center" wrapText="1"/>
    </xf>
    <xf numFmtId="0" fontId="37" fillId="0" borderId="0" xfId="3" applyFont="1"/>
    <xf numFmtId="172" fontId="37" fillId="0" borderId="0" xfId="3" applyNumberFormat="1" applyFont="1"/>
    <xf numFmtId="0" fontId="37" fillId="0" borderId="0" xfId="3" applyFont="1" applyAlignment="1">
      <alignment horizontal="left"/>
    </xf>
    <xf numFmtId="0" fontId="4" fillId="0" borderId="0" xfId="3" applyFont="1"/>
    <xf numFmtId="172" fontId="4" fillId="0" borderId="0" xfId="3" applyNumberFormat="1" applyFont="1"/>
    <xf numFmtId="0" fontId="4" fillId="0" borderId="0" xfId="3" applyFont="1" applyAlignment="1">
      <alignment horizontal="left"/>
    </xf>
    <xf numFmtId="173" fontId="9" fillId="0" borderId="1" xfId="3" applyNumberFormat="1" applyFont="1" applyBorder="1"/>
    <xf numFmtId="2" fontId="9" fillId="0" borderId="1" xfId="3" applyNumberFormat="1" applyFont="1" applyBorder="1"/>
    <xf numFmtId="0" fontId="38" fillId="0" borderId="14" xfId="3" applyFont="1" applyBorder="1" applyProtection="1">
      <protection locked="0"/>
    </xf>
    <xf numFmtId="168" fontId="9" fillId="0" borderId="14" xfId="3" applyNumberFormat="1" applyFont="1" applyBorder="1" applyAlignment="1" applyProtection="1">
      <alignment horizontal="center"/>
      <protection locked="0"/>
    </xf>
    <xf numFmtId="168" fontId="4" fillId="0" borderId="14" xfId="3" applyNumberFormat="1" applyFont="1" applyBorder="1" applyAlignment="1" applyProtection="1">
      <alignment horizontal="center"/>
      <protection locked="0"/>
    </xf>
    <xf numFmtId="2" fontId="4" fillId="0" borderId="14" xfId="3" applyNumberFormat="1" applyFont="1" applyBorder="1" applyAlignment="1" applyProtection="1">
      <alignment horizontal="center"/>
      <protection locked="0"/>
    </xf>
    <xf numFmtId="0" fontId="4" fillId="0" borderId="14" xfId="3" applyFont="1" applyBorder="1" applyAlignment="1" applyProtection="1">
      <alignment horizontal="center"/>
      <protection locked="0"/>
    </xf>
    <xf numFmtId="0" fontId="4" fillId="0" borderId="14" xfId="3" applyFont="1" applyBorder="1" applyAlignment="1" applyProtection="1">
      <alignment horizontal="left"/>
      <protection locked="0"/>
    </xf>
    <xf numFmtId="0" fontId="4" fillId="0" borderId="14" xfId="3" applyFont="1" applyBorder="1" applyAlignment="1" applyProtection="1">
      <protection locked="0"/>
    </xf>
    <xf numFmtId="0" fontId="38" fillId="0" borderId="1" xfId="3" applyFont="1" applyBorder="1" applyProtection="1">
      <protection locked="0"/>
    </xf>
    <xf numFmtId="168" fontId="9" fillId="0" borderId="1" xfId="3" applyNumberFormat="1" applyFont="1" applyBorder="1" applyAlignment="1" applyProtection="1">
      <alignment horizontal="center"/>
      <protection locked="0"/>
    </xf>
    <xf numFmtId="168" fontId="4" fillId="0" borderId="1" xfId="3" applyNumberFormat="1" applyFont="1" applyBorder="1" applyAlignment="1" applyProtection="1">
      <alignment horizontal="center"/>
      <protection locked="0"/>
    </xf>
    <xf numFmtId="2" fontId="4" fillId="0" borderId="1" xfId="3" applyNumberFormat="1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left"/>
      <protection locked="0"/>
    </xf>
    <xf numFmtId="0" fontId="4" fillId="0" borderId="1" xfId="3" applyFont="1" applyBorder="1" applyAlignment="1" applyProtection="1">
      <protection locked="0"/>
    </xf>
    <xf numFmtId="0" fontId="38" fillId="0" borderId="0" xfId="3" applyFont="1"/>
    <xf numFmtId="44" fontId="9" fillId="0" borderId="1" xfId="27" applyNumberFormat="1" applyFont="1" applyBorder="1" applyAlignment="1" applyProtection="1">
      <alignment horizontal="center"/>
      <protection locked="0"/>
    </xf>
    <xf numFmtId="174" fontId="9" fillId="0" borderId="1" xfId="3" applyNumberFormat="1" applyFont="1" applyBorder="1" applyAlignment="1" applyProtection="1">
      <alignment horizontal="center"/>
      <protection locked="0"/>
    </xf>
    <xf numFmtId="168" fontId="4" fillId="0" borderId="1" xfId="3" applyNumberFormat="1" applyFont="1" applyFill="1" applyBorder="1" applyAlignment="1" applyProtection="1">
      <alignment horizontal="center"/>
      <protection locked="0"/>
    </xf>
    <xf numFmtId="0" fontId="4" fillId="0" borderId="1" xfId="3" applyFont="1" applyFill="1" applyBorder="1" applyAlignment="1" applyProtection="1">
      <alignment horizontal="center"/>
      <protection locked="0"/>
    </xf>
    <xf numFmtId="0" fontId="4" fillId="0" borderId="1" xfId="3" applyFont="1" applyFill="1" applyBorder="1" applyAlignment="1" applyProtection="1">
      <protection locked="0"/>
    </xf>
    <xf numFmtId="173" fontId="9" fillId="0" borderId="19" xfId="3" applyNumberFormat="1" applyFont="1" applyBorder="1"/>
    <xf numFmtId="2" fontId="9" fillId="0" borderId="19" xfId="3" applyNumberFormat="1" applyFont="1" applyBorder="1"/>
    <xf numFmtId="0" fontId="38" fillId="0" borderId="2" xfId="3" applyFont="1" applyBorder="1" applyProtection="1">
      <protection locked="0"/>
    </xf>
    <xf numFmtId="44" fontId="9" fillId="0" borderId="2" xfId="27" applyNumberFormat="1" applyFont="1" applyBorder="1" applyAlignment="1" applyProtection="1">
      <alignment horizontal="center"/>
      <protection locked="0"/>
    </xf>
    <xf numFmtId="168" fontId="9" fillId="0" borderId="2" xfId="3" applyNumberFormat="1" applyFont="1" applyBorder="1" applyAlignment="1" applyProtection="1">
      <alignment horizontal="center"/>
      <protection locked="0"/>
    </xf>
    <xf numFmtId="168" fontId="4" fillId="0" borderId="2" xfId="3" applyNumberFormat="1" applyFont="1" applyBorder="1" applyAlignment="1" applyProtection="1">
      <alignment horizontal="center"/>
      <protection locked="0"/>
    </xf>
    <xf numFmtId="2" fontId="4" fillId="0" borderId="2" xfId="3" applyNumberFormat="1" applyFont="1" applyBorder="1" applyAlignment="1" applyProtection="1">
      <alignment horizontal="center"/>
      <protection locked="0"/>
    </xf>
    <xf numFmtId="0" fontId="4" fillId="0" borderId="2" xfId="3" applyFont="1" applyBorder="1" applyAlignment="1" applyProtection="1">
      <alignment horizontal="center"/>
      <protection locked="0"/>
    </xf>
    <xf numFmtId="0" fontId="4" fillId="0" borderId="2" xfId="3" applyFont="1" applyBorder="1" applyAlignment="1" applyProtection="1">
      <alignment horizontal="left"/>
      <protection locked="0"/>
    </xf>
    <xf numFmtId="0" fontId="4" fillId="0" borderId="2" xfId="3" applyFont="1" applyBorder="1" applyAlignment="1" applyProtection="1">
      <protection locked="0"/>
    </xf>
    <xf numFmtId="0" fontId="4" fillId="0" borderId="0" xfId="3" applyFont="1" applyAlignment="1">
      <alignment vertical="center"/>
    </xf>
    <xf numFmtId="0" fontId="9" fillId="5" borderId="4" xfId="3" applyFont="1" applyFill="1" applyBorder="1" applyAlignment="1">
      <alignment horizontal="center" textRotation="90" wrapText="1"/>
    </xf>
    <xf numFmtId="0" fontId="9" fillId="0" borderId="0" xfId="3" applyFont="1" applyAlignment="1">
      <alignment vertical="center"/>
    </xf>
    <xf numFmtId="0" fontId="9" fillId="30" borderId="3" xfId="3" applyFont="1" applyFill="1" applyBorder="1" applyAlignment="1">
      <alignment horizontal="center" textRotation="90" wrapText="1"/>
    </xf>
    <xf numFmtId="0" fontId="9" fillId="30" borderId="3" xfId="3" applyFont="1" applyFill="1" applyBorder="1" applyAlignment="1">
      <alignment horizontal="center"/>
    </xf>
    <xf numFmtId="0" fontId="9" fillId="30" borderId="7" xfId="3" applyFont="1" applyFill="1" applyBorder="1" applyAlignment="1">
      <alignment horizontal="center" textRotation="90" wrapText="1"/>
    </xf>
    <xf numFmtId="0" fontId="9" fillId="5" borderId="10" xfId="3" applyFont="1" applyFill="1" applyBorder="1" applyAlignment="1">
      <alignment horizontal="centerContinuous"/>
    </xf>
    <xf numFmtId="0" fontId="9" fillId="5" borderId="11" xfId="3" applyFont="1" applyFill="1" applyBorder="1" applyAlignment="1">
      <alignment horizontal="centerContinuous"/>
    </xf>
    <xf numFmtId="0" fontId="9" fillId="5" borderId="5" xfId="3" applyFont="1" applyFill="1" applyBorder="1" applyAlignment="1">
      <alignment horizontal="centerContinuous"/>
    </xf>
    <xf numFmtId="0" fontId="9" fillId="5" borderId="18" xfId="3" applyFont="1" applyFill="1" applyBorder="1" applyAlignment="1">
      <alignment horizontal="centerContinuous"/>
    </xf>
    <xf numFmtId="0" fontId="9" fillId="30" borderId="10" xfId="3" applyFont="1" applyFill="1" applyBorder="1" applyAlignment="1">
      <alignment horizontal="centerContinuous" vertical="center" wrapText="1"/>
    </xf>
    <xf numFmtId="0" fontId="9" fillId="30" borderId="11" xfId="3" applyFont="1" applyFill="1" applyBorder="1" applyAlignment="1">
      <alignment horizontal="centerContinuous" vertical="center" wrapText="1"/>
    </xf>
    <xf numFmtId="0" fontId="9" fillId="30" borderId="10" xfId="3" applyFont="1" applyFill="1" applyBorder="1" applyAlignment="1">
      <alignment horizontal="centerContinuous" vertical="center"/>
    </xf>
    <xf numFmtId="0" fontId="9" fillId="30" borderId="13" xfId="3" applyFont="1" applyFill="1" applyBorder="1" applyAlignment="1">
      <alignment horizontal="centerContinuous" vertical="center"/>
    </xf>
    <xf numFmtId="0" fontId="9" fillId="30" borderId="11" xfId="3" applyFont="1" applyFill="1" applyBorder="1" applyAlignment="1">
      <alignment horizontal="centerContinuous" vertical="center"/>
    </xf>
    <xf numFmtId="0" fontId="9" fillId="30" borderId="12" xfId="3" applyFont="1" applyFill="1" applyBorder="1" applyAlignment="1">
      <alignment horizontal="center" vertical="center"/>
    </xf>
    <xf numFmtId="0" fontId="9" fillId="30" borderId="13" xfId="3" applyFont="1" applyFill="1" applyBorder="1" applyAlignment="1">
      <alignment horizontal="centerContinuous" vertical="center" wrapText="1"/>
    </xf>
    <xf numFmtId="0" fontId="9" fillId="30" borderId="6" xfId="3" applyFont="1" applyFill="1" applyBorder="1" applyAlignment="1">
      <alignment horizontal="centerContinuous" vertical="center"/>
    </xf>
    <xf numFmtId="0" fontId="9" fillId="30" borderId="18" xfId="3" applyFont="1" applyFill="1" applyBorder="1" applyAlignment="1">
      <alignment horizontal="centerContinuous" vertical="center"/>
    </xf>
    <xf numFmtId="0" fontId="9" fillId="5" borderId="6" xfId="3" applyFont="1" applyFill="1" applyBorder="1" applyAlignment="1">
      <alignment horizontal="centerContinuous"/>
    </xf>
    <xf numFmtId="0" fontId="13" fillId="11" borderId="0" xfId="3" applyFont="1" applyFill="1"/>
    <xf numFmtId="172" fontId="13" fillId="11" borderId="0" xfId="3" applyNumberFormat="1" applyFont="1" applyFill="1"/>
    <xf numFmtId="10" fontId="39" fillId="11" borderId="0" xfId="3" applyNumberFormat="1" applyFont="1" applyFill="1" applyAlignment="1">
      <alignment horizontal="left"/>
    </xf>
    <xf numFmtId="0" fontId="13" fillId="11" borderId="0" xfId="3" applyFont="1" applyFill="1" applyAlignment="1">
      <alignment horizontal="left"/>
    </xf>
    <xf numFmtId="0" fontId="16" fillId="11" borderId="0" xfId="3" applyFont="1" applyFill="1"/>
    <xf numFmtId="0" fontId="9" fillId="0" borderId="0" xfId="3" applyFont="1"/>
    <xf numFmtId="172" fontId="9" fillId="0" borderId="0" xfId="3" applyNumberFormat="1" applyFont="1"/>
    <xf numFmtId="0" fontId="40" fillId="31" borderId="0" xfId="3" applyFont="1" applyFill="1"/>
    <xf numFmtId="0" fontId="40" fillId="0" borderId="0" xfId="3" applyFont="1" applyAlignment="1">
      <alignment horizontal="right"/>
    </xf>
    <xf numFmtId="0" fontId="9" fillId="0" borderId="0" xfId="3" applyFont="1" applyAlignment="1">
      <alignment horizontal="left"/>
    </xf>
    <xf numFmtId="0" fontId="41" fillId="0" borderId="0" xfId="3" applyFont="1"/>
    <xf numFmtId="0" fontId="14" fillId="0" borderId="0" xfId="4" applyAlignment="1" applyProtection="1"/>
    <xf numFmtId="41" fontId="36" fillId="0" borderId="0" xfId="3" applyNumberFormat="1" applyFont="1" applyAlignment="1">
      <alignment horizontal="center"/>
    </xf>
    <xf numFmtId="0" fontId="36" fillId="0" borderId="0" xfId="3" applyFont="1"/>
    <xf numFmtId="0" fontId="42" fillId="32" borderId="0" xfId="0" applyFont="1" applyFill="1" applyAlignment="1">
      <alignment horizontal="left" vertical="center"/>
    </xf>
    <xf numFmtId="0" fontId="43" fillId="32" borderId="0" xfId="0" applyFont="1" applyFill="1" applyAlignment="1">
      <alignment horizontal="left" vertical="center"/>
    </xf>
    <xf numFmtId="0" fontId="0" fillId="0" borderId="0" xfId="0" applyBorder="1"/>
    <xf numFmtId="0" fontId="0" fillId="33" borderId="13" xfId="0" applyFill="1" applyBorder="1"/>
    <xf numFmtId="0" fontId="44" fillId="34" borderId="11" xfId="0" applyFont="1" applyFill="1" applyBorder="1" applyAlignment="1">
      <alignment horizontal="centerContinuous" wrapText="1"/>
    </xf>
    <xf numFmtId="0" fontId="37" fillId="0" borderId="1" xfId="44" applyFont="1" applyFill="1" applyBorder="1" applyAlignment="1" applyProtection="1">
      <alignment horizontal="left"/>
      <protection locked="0"/>
    </xf>
    <xf numFmtId="41" fontId="0" fillId="0" borderId="1" xfId="0" applyNumberFormat="1" applyBorder="1"/>
    <xf numFmtId="9" fontId="0" fillId="0" borderId="1" xfId="2" applyFont="1" applyBorder="1"/>
    <xf numFmtId="41" fontId="44" fillId="36" borderId="1" xfId="0" applyNumberFormat="1" applyFont="1" applyFill="1" applyBorder="1"/>
    <xf numFmtId="41" fontId="44" fillId="35" borderId="1" xfId="0" applyNumberFormat="1" applyFont="1" applyFill="1" applyBorder="1"/>
    <xf numFmtId="41" fontId="0" fillId="0" borderId="2" xfId="0" applyNumberFormat="1" applyBorder="1"/>
    <xf numFmtId="0" fontId="6" fillId="0" borderId="1" xfId="0" applyFont="1" applyBorder="1" applyAlignment="1">
      <alignment horizontal="right"/>
    </xf>
    <xf numFmtId="41" fontId="6" fillId="0" borderId="1" xfId="0" applyNumberFormat="1" applyFont="1" applyBorder="1"/>
    <xf numFmtId="9" fontId="6" fillId="0" borderId="1" xfId="2" applyFont="1" applyBorder="1"/>
    <xf numFmtId="41" fontId="6" fillId="36" borderId="1" xfId="0" applyNumberFormat="1" applyFont="1" applyFill="1" applyBorder="1"/>
    <xf numFmtId="41" fontId="6" fillId="35" borderId="1" xfId="0" applyNumberFormat="1" applyFont="1" applyFill="1" applyBorder="1"/>
    <xf numFmtId="0" fontId="6" fillId="0" borderId="14" xfId="0" applyFont="1" applyBorder="1" applyAlignment="1">
      <alignment horizontal="right"/>
    </xf>
    <xf numFmtId="41" fontId="6" fillId="0" borderId="14" xfId="0" applyNumberFormat="1" applyFont="1" applyBorder="1"/>
    <xf numFmtId="9" fontId="6" fillId="0" borderId="14" xfId="2" applyFont="1" applyBorder="1"/>
    <xf numFmtId="41" fontId="6" fillId="36" borderId="14" xfId="0" applyNumberFormat="1" applyFont="1" applyFill="1" applyBorder="1"/>
    <xf numFmtId="41" fontId="6" fillId="35" borderId="14" xfId="0" applyNumberFormat="1" applyFont="1" applyFill="1" applyBorder="1"/>
    <xf numFmtId="41" fontId="0" fillId="0" borderId="19" xfId="0" applyNumberFormat="1" applyBorder="1"/>
    <xf numFmtId="41" fontId="5" fillId="0" borderId="1" xfId="0" applyNumberFormat="1" applyFont="1" applyBorder="1"/>
    <xf numFmtId="0" fontId="8" fillId="0" borderId="0" xfId="3" applyFont="1" applyAlignment="1">
      <alignment horizontal="center" wrapText="1"/>
    </xf>
    <xf numFmtId="0" fontId="6" fillId="0" borderId="19" xfId="0" applyFont="1" applyBorder="1" applyAlignment="1">
      <alignment horizontal="right"/>
    </xf>
    <xf numFmtId="41" fontId="6" fillId="0" borderId="19" xfId="0" applyNumberFormat="1" applyFont="1" applyBorder="1"/>
    <xf numFmtId="9" fontId="6" fillId="0" borderId="19" xfId="2" applyFont="1" applyBorder="1"/>
    <xf numFmtId="41" fontId="6" fillId="36" borderId="19" xfId="0" applyNumberFormat="1" applyFont="1" applyFill="1" applyBorder="1"/>
    <xf numFmtId="41" fontId="6" fillId="35" borderId="19" xfId="0" applyNumberFormat="1" applyFont="1" applyFill="1" applyBorder="1"/>
    <xf numFmtId="9" fontId="0" fillId="0" borderId="2" xfId="2" applyFont="1" applyBorder="1"/>
    <xf numFmtId="0" fontId="0" fillId="4" borderId="0" xfId="0" applyFill="1"/>
    <xf numFmtId="0" fontId="1" fillId="4" borderId="0" xfId="0" applyFont="1" applyFill="1"/>
    <xf numFmtId="0" fontId="0" fillId="4" borderId="0" xfId="0" applyFill="1" applyBorder="1"/>
    <xf numFmtId="0" fontId="0" fillId="38" borderId="0" xfId="0" applyFill="1"/>
    <xf numFmtId="0" fontId="47" fillId="4" borderId="0" xfId="0" applyFont="1" applyFill="1"/>
    <xf numFmtId="0" fontId="47" fillId="38" borderId="0" xfId="0" applyFont="1" applyFill="1"/>
    <xf numFmtId="0" fontId="48" fillId="11" borderId="0" xfId="0" applyFont="1" applyFill="1" applyBorder="1" applyAlignment="1">
      <alignment horizontal="centerContinuous"/>
    </xf>
    <xf numFmtId="0" fontId="47" fillId="0" borderId="0" xfId="0" applyFont="1"/>
    <xf numFmtId="0" fontId="49" fillId="38" borderId="0" xfId="0" applyFont="1" applyFill="1" applyAlignment="1">
      <alignment horizontal="centerContinuous"/>
    </xf>
    <xf numFmtId="0" fontId="49" fillId="38" borderId="0" xfId="0" applyFont="1" applyFill="1" applyAlignment="1">
      <alignment horizontal="right" vertical="center"/>
    </xf>
    <xf numFmtId="0" fontId="10" fillId="10" borderId="4" xfId="0" applyFont="1" applyFill="1" applyBorder="1" applyAlignment="1" applyProtection="1">
      <alignment horizontal="left" vertical="center"/>
      <protection locked="0"/>
    </xf>
    <xf numFmtId="0" fontId="7" fillId="38" borderId="0" xfId="0" applyFont="1" applyFill="1" applyAlignment="1">
      <alignment horizontal="right"/>
    </xf>
    <xf numFmtId="0" fontId="49" fillId="38" borderId="0" xfId="0" applyFont="1" applyFill="1" applyAlignment="1">
      <alignment horizontal="right"/>
    </xf>
    <xf numFmtId="0" fontId="10" fillId="0" borderId="4" xfId="0" applyFont="1" applyFill="1" applyBorder="1" applyAlignment="1" applyProtection="1">
      <alignment horizontal="center"/>
      <protection locked="0"/>
    </xf>
    <xf numFmtId="0" fontId="10" fillId="30" borderId="8" xfId="0" applyFont="1" applyFill="1" applyBorder="1" applyProtection="1">
      <protection locked="0"/>
    </xf>
    <xf numFmtId="0" fontId="0" fillId="38" borderId="0" xfId="0" applyFill="1" applyAlignment="1">
      <alignment horizontal="center"/>
    </xf>
    <xf numFmtId="0" fontId="50" fillId="38" borderId="0" xfId="4" applyFont="1" applyFill="1" applyAlignment="1" applyProtection="1">
      <alignment horizontal="center"/>
    </xf>
    <xf numFmtId="0" fontId="0" fillId="38" borderId="0" xfId="0" applyFill="1" applyAlignment="1">
      <alignment horizontal="right"/>
    </xf>
    <xf numFmtId="0" fontId="0" fillId="38" borderId="0" xfId="0" applyFill="1" applyBorder="1"/>
    <xf numFmtId="0" fontId="0" fillId="11" borderId="0" xfId="0" applyFill="1"/>
    <xf numFmtId="0" fontId="0" fillId="11" borderId="0" xfId="0" applyFill="1" applyBorder="1"/>
    <xf numFmtId="0" fontId="51" fillId="11" borderId="0" xfId="0" applyFont="1" applyFill="1" applyAlignment="1">
      <alignment horizontal="right"/>
    </xf>
    <xf numFmtId="0" fontId="52" fillId="38" borderId="0" xfId="0" applyFont="1" applyFill="1" applyAlignment="1">
      <alignment horizontal="right"/>
    </xf>
    <xf numFmtId="0" fontId="1" fillId="4" borderId="0" xfId="58" applyNumberFormat="1" applyFill="1" applyAlignment="1">
      <alignment vertical="center"/>
    </xf>
    <xf numFmtId="0" fontId="53" fillId="11" borderId="0" xfId="58" applyNumberFormat="1" applyFont="1" applyFill="1" applyAlignment="1">
      <alignment horizontal="left" vertical="center"/>
    </xf>
    <xf numFmtId="0" fontId="54" fillId="11" borderId="0" xfId="58" applyNumberFormat="1" applyFont="1" applyFill="1" applyAlignment="1">
      <alignment horizontal="right" vertical="center"/>
    </xf>
    <xf numFmtId="0" fontId="15" fillId="11" borderId="0" xfId="58" applyNumberFormat="1" applyFont="1" applyFill="1" applyAlignment="1">
      <alignment horizontal="left" vertical="center" wrapText="1"/>
    </xf>
    <xf numFmtId="0" fontId="55" fillId="11" borderId="0" xfId="58" applyNumberFormat="1" applyFont="1" applyFill="1" applyBorder="1" applyAlignment="1">
      <alignment vertical="center" wrapText="1"/>
    </xf>
    <xf numFmtId="0" fontId="55" fillId="11" borderId="0" xfId="58" applyNumberFormat="1" applyFont="1" applyFill="1" applyAlignment="1">
      <alignment vertical="center" wrapText="1"/>
    </xf>
    <xf numFmtId="0" fontId="1" fillId="11" borderId="0" xfId="58" applyNumberFormat="1" applyFill="1" applyAlignment="1">
      <alignment vertical="center"/>
    </xf>
    <xf numFmtId="0" fontId="5" fillId="4" borderId="0" xfId="58" applyNumberFormat="1" applyFont="1" applyFill="1" applyAlignment="1">
      <alignment vertical="center"/>
    </xf>
    <xf numFmtId="0" fontId="1" fillId="0" borderId="0" xfId="58" applyNumberFormat="1" applyAlignment="1">
      <alignment vertical="center"/>
    </xf>
    <xf numFmtId="0" fontId="1" fillId="4" borderId="0" xfId="58" applyNumberFormat="1" applyFont="1" applyFill="1" applyAlignment="1">
      <alignment vertical="center"/>
    </xf>
    <xf numFmtId="0" fontId="44" fillId="31" borderId="0" xfId="58" applyNumberFormat="1" applyFont="1" applyFill="1" applyAlignment="1">
      <alignment vertical="center"/>
    </xf>
    <xf numFmtId="0" fontId="1" fillId="31" borderId="0" xfId="58" applyNumberFormat="1" applyFont="1" applyFill="1" applyAlignment="1">
      <alignment vertical="center"/>
    </xf>
    <xf numFmtId="0" fontId="1" fillId="0" borderId="0" xfId="58" applyNumberFormat="1" applyFont="1" applyAlignment="1">
      <alignment vertical="center"/>
    </xf>
    <xf numFmtId="0" fontId="56" fillId="4" borderId="0" xfId="58" applyNumberFormat="1" applyFont="1" applyFill="1"/>
    <xf numFmtId="0" fontId="15" fillId="11" borderId="4" xfId="58" applyNumberFormat="1" applyFont="1" applyFill="1" applyBorder="1" applyAlignment="1">
      <alignment wrapText="1"/>
    </xf>
    <xf numFmtId="0" fontId="15" fillId="11" borderId="4" xfId="58" applyNumberFormat="1" applyFont="1" applyFill="1" applyBorder="1" applyAlignment="1" applyProtection="1">
      <alignment wrapText="1"/>
      <protection locked="0"/>
    </xf>
    <xf numFmtId="0" fontId="1" fillId="0" borderId="0" xfId="58" applyNumberFormat="1"/>
    <xf numFmtId="0" fontId="57" fillId="4" borderId="0" xfId="58" applyNumberFormat="1" applyFont="1" applyFill="1"/>
    <xf numFmtId="0" fontId="5" fillId="30" borderId="4" xfId="58" applyNumberFormat="1" applyFont="1" applyFill="1" applyBorder="1" applyAlignment="1">
      <alignment wrapText="1"/>
    </xf>
    <xf numFmtId="0" fontId="5" fillId="30" borderId="4" xfId="58" applyNumberFormat="1" applyFont="1" applyFill="1" applyBorder="1" applyAlignment="1" applyProtection="1">
      <alignment wrapText="1"/>
      <protection locked="0"/>
    </xf>
    <xf numFmtId="0" fontId="5" fillId="38" borderId="4" xfId="58" applyNumberFormat="1" applyFont="1" applyFill="1" applyBorder="1" applyAlignment="1">
      <alignment wrapText="1"/>
    </xf>
    <xf numFmtId="0" fontId="5" fillId="0" borderId="4" xfId="58" applyNumberFormat="1" applyFont="1" applyBorder="1" applyAlignment="1" applyProtection="1">
      <alignment wrapText="1"/>
      <protection locked="0"/>
    </xf>
    <xf numFmtId="0" fontId="5" fillId="31" borderId="4" xfId="58" applyNumberFormat="1" applyFont="1" applyFill="1" applyBorder="1" applyAlignment="1">
      <alignment wrapText="1"/>
    </xf>
    <xf numFmtId="0" fontId="5" fillId="10" borderId="4" xfId="58" applyNumberFormat="1" applyFont="1" applyFill="1" applyBorder="1" applyAlignment="1">
      <alignment wrapText="1"/>
    </xf>
    <xf numFmtId="0" fontId="5" fillId="0" borderId="4" xfId="58" applyNumberFormat="1" applyFont="1" applyFill="1" applyBorder="1" applyAlignment="1" applyProtection="1">
      <alignment wrapText="1"/>
      <protection locked="0"/>
    </xf>
    <xf numFmtId="176" fontId="5" fillId="10" borderId="4" xfId="58" applyFont="1" applyFill="1" applyBorder="1" applyAlignment="1">
      <alignment wrapText="1"/>
    </xf>
    <xf numFmtId="176" fontId="5" fillId="0" borderId="4" xfId="58" applyFont="1" applyBorder="1" applyAlignment="1" applyProtection="1">
      <alignment wrapText="1"/>
      <protection locked="0"/>
    </xf>
    <xf numFmtId="176" fontId="1" fillId="0" borderId="0" xfId="58"/>
    <xf numFmtId="0" fontId="5" fillId="4" borderId="0" xfId="58" applyNumberFormat="1" applyFont="1" applyFill="1"/>
    <xf numFmtId="0" fontId="5" fillId="4" borderId="0" xfId="58" applyNumberFormat="1" applyFont="1" applyFill="1" applyAlignment="1">
      <alignment wrapText="1"/>
    </xf>
    <xf numFmtId="0" fontId="5" fillId="0" borderId="0" xfId="58" applyNumberFormat="1" applyFont="1"/>
    <xf numFmtId="0" fontId="5" fillId="0" borderId="0" xfId="58" applyNumberFormat="1" applyFont="1" applyAlignment="1">
      <alignment wrapText="1"/>
    </xf>
    <xf numFmtId="0" fontId="5" fillId="0" borderId="4" xfId="0" applyFont="1" applyBorder="1" applyAlignment="1" applyProtection="1">
      <alignment wrapText="1"/>
      <protection locked="0"/>
    </xf>
    <xf numFmtId="0" fontId="14" fillId="38" borderId="0" xfId="4" applyFill="1" applyAlignment="1" applyProtection="1">
      <alignment horizontal="center"/>
    </xf>
    <xf numFmtId="176" fontId="47" fillId="0" borderId="0" xfId="58" applyFont="1"/>
    <xf numFmtId="176" fontId="16" fillId="11" borderId="0" xfId="58" applyFont="1" applyFill="1" applyBorder="1" applyAlignment="1" applyProtection="1">
      <alignment horizontal="left"/>
    </xf>
    <xf numFmtId="176" fontId="16" fillId="11" borderId="0" xfId="58" applyFont="1" applyFill="1" applyBorder="1" applyAlignment="1" applyProtection="1">
      <alignment horizontal="right"/>
    </xf>
    <xf numFmtId="176" fontId="58" fillId="11" borderId="0" xfId="58" applyFont="1" applyFill="1"/>
    <xf numFmtId="0" fontId="58" fillId="11" borderId="0" xfId="58" applyNumberFormat="1" applyFont="1" applyFill="1"/>
    <xf numFmtId="176" fontId="15" fillId="11" borderId="0" xfId="61" applyFont="1" applyFill="1" applyAlignment="1" applyProtection="1"/>
    <xf numFmtId="0" fontId="47" fillId="0" borderId="0" xfId="58" applyNumberFormat="1" applyFont="1"/>
    <xf numFmtId="176" fontId="1" fillId="38" borderId="11" xfId="58" applyFill="1" applyBorder="1"/>
    <xf numFmtId="176" fontId="1" fillId="38" borderId="13" xfId="58" applyFill="1" applyBorder="1"/>
    <xf numFmtId="176" fontId="9" fillId="38" borderId="13" xfId="58" applyFont="1" applyFill="1" applyBorder="1"/>
    <xf numFmtId="0" fontId="4" fillId="38" borderId="13" xfId="58" applyNumberFormat="1" applyFont="1" applyFill="1" applyBorder="1"/>
    <xf numFmtId="0" fontId="9" fillId="38" borderId="13" xfId="58" applyNumberFormat="1" applyFont="1" applyFill="1" applyBorder="1"/>
    <xf numFmtId="169" fontId="9" fillId="38" borderId="13" xfId="2" applyNumberFormat="1" applyFont="1" applyFill="1" applyBorder="1" applyProtection="1">
      <protection locked="0"/>
    </xf>
    <xf numFmtId="9" fontId="9" fillId="38" borderId="13" xfId="2" applyFont="1" applyFill="1" applyBorder="1" applyProtection="1">
      <protection locked="0"/>
    </xf>
    <xf numFmtId="0" fontId="9" fillId="38" borderId="10" xfId="58" applyNumberFormat="1" applyFont="1" applyFill="1" applyBorder="1"/>
    <xf numFmtId="176" fontId="1" fillId="38" borderId="24" xfId="58" applyFill="1" applyBorder="1"/>
    <xf numFmtId="176" fontId="7" fillId="30" borderId="0" xfId="58" applyFont="1" applyFill="1" applyBorder="1" applyAlignment="1">
      <alignment horizontal="centerContinuous"/>
    </xf>
    <xf numFmtId="176" fontId="59" fillId="30" borderId="0" xfId="58" applyFont="1" applyFill="1" applyBorder="1" applyAlignment="1">
      <alignment horizontal="centerContinuous"/>
    </xf>
    <xf numFmtId="0" fontId="9" fillId="38" borderId="0" xfId="58" applyNumberFormat="1" applyFont="1" applyFill="1" applyBorder="1"/>
    <xf numFmtId="176" fontId="8" fillId="30" borderId="0" xfId="58" applyFont="1" applyFill="1" applyBorder="1" applyAlignment="1">
      <alignment horizontal="centerContinuous"/>
    </xf>
    <xf numFmtId="0" fontId="9" fillId="38" borderId="23" xfId="58" applyNumberFormat="1" applyFont="1" applyFill="1" applyBorder="1"/>
    <xf numFmtId="0" fontId="7" fillId="39" borderId="12" xfId="58" applyNumberFormat="1" applyFont="1" applyFill="1" applyBorder="1" applyProtection="1">
      <protection locked="0"/>
    </xf>
    <xf numFmtId="176" fontId="60" fillId="39" borderId="18" xfId="58" applyFont="1" applyFill="1" applyBorder="1" applyAlignment="1">
      <alignment horizontal="centerContinuous"/>
    </xf>
    <xf numFmtId="176" fontId="60" fillId="39" borderId="6" xfId="58" applyFont="1" applyFill="1" applyBorder="1" applyAlignment="1">
      <alignment horizontal="centerContinuous"/>
    </xf>
    <xf numFmtId="0" fontId="63" fillId="38" borderId="24" xfId="58" applyNumberFormat="1" applyFont="1" applyFill="1" applyBorder="1"/>
    <xf numFmtId="0" fontId="9" fillId="0" borderId="34" xfId="58" applyNumberFormat="1" applyFont="1" applyFill="1" applyBorder="1" applyAlignment="1" applyProtection="1">
      <alignment vertical="center"/>
      <protection locked="0"/>
    </xf>
    <xf numFmtId="3" fontId="9" fillId="0" borderId="34" xfId="58" applyNumberFormat="1" applyFont="1" applyFill="1" applyBorder="1" applyAlignment="1" applyProtection="1">
      <alignment vertical="center" wrapText="1"/>
      <protection locked="0"/>
    </xf>
    <xf numFmtId="3" fontId="9" fillId="0" borderId="35" xfId="58" applyNumberFormat="1" applyFont="1" applyFill="1" applyBorder="1" applyAlignment="1" applyProtection="1">
      <alignment vertical="center" wrapText="1"/>
      <protection locked="0"/>
    </xf>
    <xf numFmtId="179" fontId="9" fillId="0" borderId="19" xfId="1" applyNumberFormat="1" applyFont="1" applyBorder="1" applyAlignment="1" applyProtection="1">
      <alignment horizontal="center"/>
      <protection locked="0"/>
    </xf>
    <xf numFmtId="169" fontId="9" fillId="0" borderId="19" xfId="58" applyNumberFormat="1" applyFont="1" applyBorder="1" applyAlignment="1" applyProtection="1">
      <alignment horizontal="center"/>
      <protection locked="0"/>
    </xf>
    <xf numFmtId="9" fontId="9" fillId="0" borderId="19" xfId="58" applyNumberFormat="1" applyFont="1" applyBorder="1" applyAlignment="1" applyProtection="1">
      <alignment horizontal="center"/>
      <protection locked="0"/>
    </xf>
    <xf numFmtId="49" fontId="9" fillId="0" borderId="19" xfId="58" applyNumberFormat="1" applyFont="1" applyBorder="1" applyProtection="1">
      <protection locked="0"/>
    </xf>
    <xf numFmtId="0" fontId="64" fillId="38" borderId="23" xfId="58" applyNumberFormat="1" applyFont="1" applyFill="1" applyBorder="1"/>
    <xf numFmtId="179" fontId="9" fillId="0" borderId="1" xfId="1" applyNumberFormat="1" applyFont="1" applyBorder="1" applyAlignment="1" applyProtection="1">
      <alignment horizontal="center"/>
      <protection locked="0"/>
    </xf>
    <xf numFmtId="169" fontId="9" fillId="0" borderId="1" xfId="58" applyNumberFormat="1" applyFont="1" applyBorder="1" applyAlignment="1" applyProtection="1">
      <alignment horizontal="center"/>
      <protection locked="0"/>
    </xf>
    <xf numFmtId="9" fontId="9" fillId="0" borderId="1" xfId="58" applyNumberFormat="1" applyFont="1" applyBorder="1" applyAlignment="1" applyProtection="1">
      <alignment horizontal="center"/>
      <protection locked="0"/>
    </xf>
    <xf numFmtId="49" fontId="9" fillId="0" borderId="1" xfId="58" applyNumberFormat="1" applyFont="1" applyBorder="1" applyProtection="1">
      <protection locked="0"/>
    </xf>
    <xf numFmtId="0" fontId="38" fillId="0" borderId="24" xfId="58" applyNumberFormat="1" applyFont="1" applyBorder="1"/>
    <xf numFmtId="9" fontId="12" fillId="30" borderId="5" xfId="58" applyNumberFormat="1" applyFont="1" applyFill="1" applyBorder="1"/>
    <xf numFmtId="0" fontId="9" fillId="0" borderId="0" xfId="58" applyNumberFormat="1" applyFont="1"/>
    <xf numFmtId="169" fontId="9" fillId="10" borderId="19" xfId="58" applyNumberFormat="1" applyFont="1" applyFill="1" applyBorder="1" applyAlignment="1" applyProtection="1">
      <alignment horizontal="center"/>
      <protection locked="0"/>
    </xf>
    <xf numFmtId="169" fontId="9" fillId="10" borderId="1" xfId="58" applyNumberFormat="1" applyFont="1" applyFill="1" applyBorder="1" applyAlignment="1" applyProtection="1">
      <alignment horizontal="center"/>
      <protection locked="0"/>
    </xf>
    <xf numFmtId="169" fontId="9" fillId="10" borderId="14" xfId="58" applyNumberFormat="1" applyFont="1" applyFill="1" applyBorder="1" applyAlignment="1" applyProtection="1">
      <alignment horizontal="center"/>
      <protection locked="0"/>
    </xf>
    <xf numFmtId="176" fontId="9" fillId="0" borderId="0" xfId="58" applyFont="1"/>
    <xf numFmtId="0" fontId="49" fillId="6" borderId="3" xfId="0" applyFont="1" applyFill="1" applyBorder="1" applyAlignment="1"/>
    <xf numFmtId="169" fontId="9" fillId="10" borderId="19" xfId="58" applyNumberFormat="1" applyFont="1" applyFill="1" applyBorder="1" applyAlignment="1" applyProtection="1">
      <protection locked="0"/>
    </xf>
    <xf numFmtId="169" fontId="9" fillId="10" borderId="1" xfId="58" applyNumberFormat="1" applyFont="1" applyFill="1" applyBorder="1" applyAlignment="1" applyProtection="1">
      <protection locked="0"/>
    </xf>
    <xf numFmtId="169" fontId="9" fillId="10" borderId="14" xfId="58" applyNumberFormat="1" applyFont="1" applyFill="1" applyBorder="1" applyAlignment="1" applyProtection="1">
      <protection locked="0"/>
    </xf>
    <xf numFmtId="0" fontId="6" fillId="0" borderId="0" xfId="0" applyFont="1"/>
    <xf numFmtId="0" fontId="61" fillId="0" borderId="0" xfId="0" applyFont="1"/>
    <xf numFmtId="0" fontId="9" fillId="0" borderId="17" xfId="3" applyFont="1" applyBorder="1"/>
    <xf numFmtId="0" fontId="9" fillId="0" borderId="16" xfId="3" applyFont="1" applyBorder="1"/>
    <xf numFmtId="0" fontId="9" fillId="0" borderId="15" xfId="3" applyFont="1" applyBorder="1" applyAlignment="1">
      <alignment horizontal="right"/>
    </xf>
    <xf numFmtId="169" fontId="8" fillId="10" borderId="0" xfId="0" applyNumberFormat="1" applyFont="1" applyFill="1" applyBorder="1" applyAlignment="1" applyProtection="1">
      <alignment vertical="center"/>
      <protection locked="0"/>
    </xf>
    <xf numFmtId="0" fontId="65" fillId="0" borderId="10" xfId="3" applyFont="1" applyBorder="1" applyAlignment="1">
      <alignment horizontal="right"/>
    </xf>
    <xf numFmtId="0" fontId="9" fillId="0" borderId="8" xfId="3" applyFont="1" applyBorder="1"/>
    <xf numFmtId="0" fontId="9" fillId="0" borderId="9" xfId="3" applyFont="1" applyBorder="1"/>
    <xf numFmtId="0" fontId="65" fillId="0" borderId="23" xfId="3" applyFont="1" applyBorder="1" applyAlignment="1">
      <alignment horizontal="right"/>
    </xf>
    <xf numFmtId="41" fontId="11" fillId="8" borderId="4" xfId="3" applyNumberFormat="1" applyFont="1" applyFill="1" applyBorder="1" applyAlignment="1">
      <alignment horizontal="center"/>
    </xf>
    <xf numFmtId="0" fontId="9" fillId="0" borderId="0" xfId="3" applyFont="1" applyAlignment="1">
      <alignment horizontal="right"/>
    </xf>
    <xf numFmtId="168" fontId="8" fillId="8" borderId="0" xfId="3" applyNumberFormat="1" applyFont="1" applyFill="1"/>
    <xf numFmtId="0" fontId="9" fillId="0" borderId="22" xfId="3" applyFont="1" applyBorder="1"/>
    <xf numFmtId="0" fontId="9" fillId="0" borderId="21" xfId="3" applyFont="1" applyBorder="1"/>
    <xf numFmtId="0" fontId="9" fillId="0" borderId="20" xfId="3" applyFont="1" applyBorder="1" applyAlignment="1">
      <alignment horizontal="right"/>
    </xf>
    <xf numFmtId="0" fontId="47" fillId="4" borderId="2" xfId="0" applyFont="1" applyFill="1" applyBorder="1" applyAlignment="1" applyProtection="1">
      <alignment horizontal="left"/>
      <protection locked="0"/>
    </xf>
    <xf numFmtId="14" fontId="47" fillId="4" borderId="2" xfId="0" applyNumberFormat="1" applyFont="1" applyFill="1" applyBorder="1" applyAlignment="1" applyProtection="1">
      <alignment horizontal="left"/>
      <protection locked="0"/>
    </xf>
    <xf numFmtId="0" fontId="47" fillId="4" borderId="2" xfId="0" applyFont="1" applyFill="1" applyBorder="1" applyAlignment="1" applyProtection="1">
      <protection locked="0"/>
    </xf>
    <xf numFmtId="1" fontId="47" fillId="4" borderId="2" xfId="0" applyNumberFormat="1" applyFont="1" applyFill="1" applyBorder="1" applyAlignment="1" applyProtection="1">
      <alignment horizontal="right"/>
      <protection locked="0"/>
    </xf>
    <xf numFmtId="166" fontId="47" fillId="4" borderId="2" xfId="0" applyNumberFormat="1" applyFont="1" applyFill="1" applyBorder="1" applyProtection="1">
      <protection locked="0"/>
    </xf>
    <xf numFmtId="15" fontId="47" fillId="4" borderId="2" xfId="0" applyNumberFormat="1" applyFont="1" applyFill="1" applyBorder="1" applyAlignment="1" applyProtection="1">
      <alignment horizontal="right"/>
      <protection locked="0"/>
    </xf>
    <xf numFmtId="41" fontId="47" fillId="4" borderId="2" xfId="0" applyNumberFormat="1" applyFont="1" applyFill="1" applyBorder="1" applyProtection="1">
      <protection locked="0"/>
    </xf>
    <xf numFmtId="0" fontId="47" fillId="4" borderId="1" xfId="0" applyFont="1" applyFill="1" applyBorder="1" applyAlignment="1" applyProtection="1">
      <alignment horizontal="left"/>
      <protection locked="0"/>
    </xf>
    <xf numFmtId="0" fontId="47" fillId="4" borderId="1" xfId="0" applyFont="1" applyFill="1" applyBorder="1" applyAlignment="1" applyProtection="1">
      <protection locked="0"/>
    </xf>
    <xf numFmtId="1" fontId="47" fillId="4" borderId="1" xfId="0" applyNumberFormat="1" applyFont="1" applyFill="1" applyBorder="1" applyAlignment="1" applyProtection="1">
      <alignment horizontal="right"/>
      <protection locked="0"/>
    </xf>
    <xf numFmtId="166" fontId="47" fillId="4" borderId="1" xfId="0" applyNumberFormat="1" applyFont="1" applyFill="1" applyBorder="1" applyProtection="1">
      <protection locked="0"/>
    </xf>
    <xf numFmtId="15" fontId="47" fillId="4" borderId="1" xfId="0" applyNumberFormat="1" applyFont="1" applyFill="1" applyBorder="1" applyAlignment="1" applyProtection="1">
      <alignment horizontal="right"/>
      <protection locked="0"/>
    </xf>
    <xf numFmtId="41" fontId="47" fillId="4" borderId="1" xfId="0" applyNumberFormat="1" applyFont="1" applyFill="1" applyBorder="1" applyProtection="1">
      <protection locked="0"/>
    </xf>
    <xf numFmtId="0" fontId="37" fillId="6" borderId="1" xfId="44" applyFont="1" applyFill="1" applyBorder="1" applyProtection="1">
      <protection locked="0"/>
    </xf>
    <xf numFmtId="0" fontId="44" fillId="33" borderId="33" xfId="0" applyFont="1" applyFill="1" applyBorder="1" applyAlignment="1"/>
    <xf numFmtId="0" fontId="44" fillId="35" borderId="33" xfId="0" applyFont="1" applyFill="1" applyBorder="1" applyAlignment="1">
      <alignment horizontal="center" textRotation="90" wrapText="1"/>
    </xf>
    <xf numFmtId="0" fontId="44" fillId="35" borderId="24" xfId="0" quotePrefix="1" applyFont="1" applyFill="1" applyBorder="1" applyAlignment="1">
      <alignment horizontal="center" textRotation="90" wrapText="1"/>
    </xf>
    <xf numFmtId="0" fontId="45" fillId="33" borderId="13" xfId="0" applyFont="1" applyFill="1" applyBorder="1"/>
    <xf numFmtId="0" fontId="45" fillId="0" borderId="0" xfId="0" applyFont="1" applyBorder="1"/>
    <xf numFmtId="0" fontId="38" fillId="38" borderId="0" xfId="58" applyNumberFormat="1" applyFont="1" applyFill="1" applyBorder="1"/>
    <xf numFmtId="0" fontId="9" fillId="0" borderId="24" xfId="58" applyNumberFormat="1" applyFont="1" applyBorder="1"/>
    <xf numFmtId="0" fontId="1" fillId="0" borderId="24" xfId="58" applyNumberFormat="1" applyBorder="1"/>
    <xf numFmtId="0" fontId="62" fillId="3" borderId="33" xfId="58" applyNumberFormat="1" applyFont="1" applyFill="1" applyBorder="1" applyAlignment="1" applyProtection="1">
      <protection locked="0"/>
    </xf>
    <xf numFmtId="176" fontId="9" fillId="3" borderId="19" xfId="58" applyFont="1" applyFill="1" applyBorder="1" applyAlignment="1" applyProtection="1">
      <protection locked="0"/>
    </xf>
    <xf numFmtId="176" fontId="9" fillId="3" borderId="1" xfId="58" applyFont="1" applyFill="1" applyBorder="1" applyAlignment="1" applyProtection="1">
      <protection locked="0"/>
    </xf>
    <xf numFmtId="17" fontId="0" fillId="38" borderId="0" xfId="0" applyNumberFormat="1" applyFont="1" applyFill="1" applyAlignment="1">
      <alignment horizontal="center"/>
    </xf>
    <xf numFmtId="0" fontId="15" fillId="11" borderId="0" xfId="62" applyFont="1" applyFill="1" applyAlignment="1">
      <alignment horizontal="center"/>
    </xf>
    <xf numFmtId="0" fontId="3" fillId="30" borderId="18" xfId="3" applyFont="1" applyFill="1" applyBorder="1" applyAlignment="1"/>
    <xf numFmtId="0" fontId="3" fillId="30" borderId="4" xfId="3" applyFont="1" applyFill="1" applyBorder="1" applyAlignment="1"/>
    <xf numFmtId="0" fontId="9" fillId="30" borderId="12" xfId="3" applyFont="1" applyFill="1" applyBorder="1" applyAlignment="1">
      <alignment horizontal="centerContinuous" vertical="center"/>
    </xf>
    <xf numFmtId="0" fontId="47" fillId="6" borderId="2" xfId="0" applyFont="1" applyFill="1" applyBorder="1" applyAlignment="1" applyProtection="1">
      <alignment horizontal="left"/>
    </xf>
    <xf numFmtId="3" fontId="9" fillId="6" borderId="34" xfId="58" applyNumberFormat="1" applyFont="1" applyFill="1" applyBorder="1" applyAlignment="1" applyProtection="1">
      <alignment vertical="center" wrapText="1"/>
    </xf>
    <xf numFmtId="41" fontId="34" fillId="0" borderId="0" xfId="3" applyNumberFormat="1" applyFont="1"/>
    <xf numFmtId="41" fontId="36" fillId="0" borderId="0" xfId="3" applyNumberFormat="1" applyFont="1"/>
    <xf numFmtId="0" fontId="67" fillId="0" borderId="0" xfId="3" applyFont="1"/>
    <xf numFmtId="0" fontId="15" fillId="11" borderId="0" xfId="61" applyNumberFormat="1" applyFont="1" applyFill="1" applyAlignment="1" applyProtection="1"/>
    <xf numFmtId="0" fontId="9" fillId="38" borderId="13" xfId="2" applyNumberFormat="1" applyFont="1" applyFill="1" applyBorder="1" applyProtection="1">
      <protection locked="0"/>
    </xf>
    <xf numFmtId="0" fontId="60" fillId="30" borderId="18" xfId="58" applyNumberFormat="1" applyFont="1" applyFill="1" applyBorder="1" applyAlignment="1">
      <alignment horizontal="left"/>
    </xf>
    <xf numFmtId="0" fontId="9" fillId="38" borderId="13" xfId="58" applyNumberFormat="1" applyFont="1" applyFill="1" applyBorder="1" applyProtection="1"/>
    <xf numFmtId="0" fontId="9" fillId="30" borderId="19" xfId="58" applyNumberFormat="1" applyFont="1" applyFill="1" applyBorder="1" applyAlignment="1">
      <alignment horizontal="right"/>
    </xf>
    <xf numFmtId="0" fontId="9" fillId="30" borderId="1" xfId="58" applyNumberFormat="1" applyFont="1" applyFill="1" applyBorder="1" applyAlignment="1">
      <alignment horizontal="right"/>
    </xf>
    <xf numFmtId="0" fontId="9" fillId="30" borderId="14" xfId="58" applyNumberFormat="1" applyFont="1" applyFill="1" applyBorder="1" applyAlignment="1">
      <alignment horizontal="right"/>
    </xf>
    <xf numFmtId="0" fontId="9" fillId="30" borderId="22" xfId="58" applyNumberFormat="1" applyFont="1" applyFill="1" applyBorder="1" applyAlignment="1">
      <alignment horizontal="right"/>
    </xf>
    <xf numFmtId="0" fontId="9" fillId="30" borderId="36" xfId="58" applyNumberFormat="1" applyFont="1" applyFill="1" applyBorder="1" applyAlignment="1">
      <alignment horizontal="right"/>
    </xf>
    <xf numFmtId="0" fontId="9" fillId="30" borderId="17" xfId="58" applyNumberFormat="1" applyFont="1" applyFill="1" applyBorder="1" applyAlignment="1">
      <alignment horizontal="right"/>
    </xf>
    <xf numFmtId="0" fontId="66" fillId="0" borderId="0" xfId="58" applyNumberFormat="1" applyFont="1"/>
    <xf numFmtId="0" fontId="4" fillId="34" borderId="3" xfId="0" applyFont="1" applyFill="1" applyBorder="1" applyAlignment="1">
      <alignment horizontal="center" wrapText="1"/>
    </xf>
    <xf numFmtId="0" fontId="34" fillId="34" borderId="3" xfId="0" applyFont="1" applyFill="1" applyBorder="1" applyAlignment="1">
      <alignment horizontal="center" textRotation="90" wrapText="1"/>
    </xf>
    <xf numFmtId="41" fontId="34" fillId="34" borderId="3" xfId="0" applyNumberFormat="1" applyFont="1" applyFill="1" applyBorder="1" applyAlignment="1">
      <alignment horizontal="center"/>
    </xf>
    <xf numFmtId="0" fontId="34" fillId="34" borderId="3" xfId="0" applyFont="1" applyFill="1" applyBorder="1" applyAlignment="1">
      <alignment horizontal="center"/>
    </xf>
    <xf numFmtId="0" fontId="34" fillId="9" borderId="3" xfId="0" applyFont="1" applyFill="1" applyBorder="1" applyAlignment="1">
      <alignment horizontal="center" textRotation="90" wrapText="1"/>
    </xf>
    <xf numFmtId="41" fontId="34" fillId="9" borderId="3" xfId="0" applyNumberFormat="1" applyFont="1" applyFill="1" applyBorder="1" applyAlignment="1">
      <alignment horizontal="center"/>
    </xf>
    <xf numFmtId="0" fontId="34" fillId="33" borderId="3" xfId="0" applyFont="1" applyFill="1" applyBorder="1" applyAlignment="1">
      <alignment horizontal="center" textRotation="90" wrapText="1"/>
    </xf>
    <xf numFmtId="0" fontId="34" fillId="35" borderId="3" xfId="0" applyFont="1" applyFill="1" applyBorder="1" applyAlignment="1">
      <alignment horizontal="center" textRotation="90" wrapText="1"/>
    </xf>
    <xf numFmtId="41" fontId="34" fillId="35" borderId="3" xfId="0" applyNumberFormat="1" applyFont="1" applyFill="1" applyBorder="1" applyAlignment="1">
      <alignment horizontal="center"/>
    </xf>
    <xf numFmtId="0" fontId="34" fillId="33" borderId="3" xfId="0" applyFont="1" applyFill="1" applyBorder="1" applyAlignment="1">
      <alignment horizontal="center" textRotation="90"/>
    </xf>
    <xf numFmtId="0" fontId="1" fillId="0" borderId="1" xfId="63" applyBorder="1"/>
    <xf numFmtId="0" fontId="1" fillId="0" borderId="1" xfId="63" applyBorder="1" applyAlignment="1"/>
    <xf numFmtId="0" fontId="1" fillId="0" borderId="1" xfId="63" applyFont="1" applyBorder="1" applyAlignment="1"/>
    <xf numFmtId="0" fontId="0" fillId="0" borderId="1" xfId="63" applyFont="1" applyBorder="1"/>
    <xf numFmtId="0" fontId="0" fillId="0" borderId="1" xfId="63" applyFont="1" applyBorder="1" applyAlignment="1"/>
    <xf numFmtId="0" fontId="1" fillId="0" borderId="14" xfId="63" applyBorder="1"/>
    <xf numFmtId="0" fontId="1" fillId="0" borderId="14" xfId="63" applyBorder="1" applyAlignment="1"/>
    <xf numFmtId="0" fontId="15" fillId="11" borderId="9" xfId="62" applyFont="1" applyFill="1" applyBorder="1"/>
    <xf numFmtId="0" fontId="15" fillId="11" borderId="9" xfId="62" applyFont="1" applyFill="1" applyBorder="1" applyAlignment="1">
      <alignment horizontal="center"/>
    </xf>
    <xf numFmtId="0" fontId="1" fillId="0" borderId="19" xfId="63" applyBorder="1"/>
    <xf numFmtId="0" fontId="1" fillId="0" borderId="19" xfId="63" applyBorder="1" applyAlignment="1"/>
    <xf numFmtId="0" fontId="1" fillId="0" borderId="19" xfId="63" applyFont="1" applyBorder="1" applyAlignment="1"/>
    <xf numFmtId="0" fontId="1" fillId="0" borderId="1" xfId="63" applyFont="1" applyBorder="1"/>
    <xf numFmtId="9" fontId="1" fillId="0" borderId="1" xfId="2" applyFont="1" applyBorder="1" applyAlignment="1">
      <alignment horizontal="left"/>
    </xf>
    <xf numFmtId="0" fontId="1" fillId="0" borderId="1" xfId="0" applyFont="1" applyBorder="1" applyAlignment="1"/>
    <xf numFmtId="0" fontId="68" fillId="0" borderId="19" xfId="45" applyFont="1" applyFill="1" applyBorder="1" applyAlignment="1" applyProtection="1">
      <alignment horizontal="right"/>
      <protection locked="0"/>
    </xf>
    <xf numFmtId="0" fontId="68" fillId="0" borderId="14" xfId="45" applyFont="1" applyFill="1" applyBorder="1" applyAlignment="1" applyProtection="1">
      <alignment horizontal="right"/>
      <protection locked="0"/>
    </xf>
    <xf numFmtId="9" fontId="6" fillId="40" borderId="14" xfId="2" applyFont="1" applyFill="1" applyBorder="1"/>
    <xf numFmtId="0" fontId="34" fillId="33" borderId="33" xfId="0" applyFont="1" applyFill="1" applyBorder="1" applyAlignment="1">
      <alignment horizontal="left" textRotation="90" wrapText="1"/>
    </xf>
    <xf numFmtId="41" fontId="34" fillId="34" borderId="33" xfId="0" applyNumberFormat="1" applyFont="1" applyFill="1" applyBorder="1" applyAlignment="1">
      <alignment horizontal="center"/>
    </xf>
    <xf numFmtId="0" fontId="34" fillId="34" borderId="33" xfId="0" applyFont="1" applyFill="1" applyBorder="1" applyAlignment="1">
      <alignment horizontal="center"/>
    </xf>
    <xf numFmtId="0" fontId="34" fillId="9" borderId="33" xfId="0" applyFont="1" applyFill="1" applyBorder="1" applyAlignment="1">
      <alignment horizontal="center" textRotation="90" wrapText="1"/>
    </xf>
    <xf numFmtId="41" fontId="34" fillId="9" borderId="33" xfId="0" applyNumberFormat="1" applyFont="1" applyFill="1" applyBorder="1" applyAlignment="1">
      <alignment horizontal="center"/>
    </xf>
    <xf numFmtId="0" fontId="34" fillId="33" borderId="33" xfId="0" applyFont="1" applyFill="1" applyBorder="1" applyAlignment="1">
      <alignment horizontal="center" textRotation="90"/>
    </xf>
    <xf numFmtId="0" fontId="34" fillId="35" borderId="33" xfId="0" applyFont="1" applyFill="1" applyBorder="1" applyAlignment="1">
      <alignment horizontal="center" textRotation="90" wrapText="1"/>
    </xf>
    <xf numFmtId="0" fontId="34" fillId="35" borderId="33" xfId="0" applyFont="1" applyFill="1" applyBorder="1" applyAlignment="1">
      <alignment horizontal="center"/>
    </xf>
    <xf numFmtId="0" fontId="34" fillId="36" borderId="33" xfId="0" applyFont="1" applyFill="1" applyBorder="1" applyAlignment="1">
      <alignment horizontal="center" textRotation="90" wrapText="1"/>
    </xf>
    <xf numFmtId="0" fontId="34" fillId="37" borderId="8" xfId="0" applyFont="1" applyFill="1" applyBorder="1" applyAlignment="1">
      <alignment horizontal="center" textRotation="90" wrapText="1"/>
    </xf>
    <xf numFmtId="0" fontId="34" fillId="37" borderId="3" xfId="0" applyFont="1" applyFill="1" applyBorder="1" applyAlignment="1">
      <alignment horizontal="center" textRotation="90" wrapText="1"/>
    </xf>
    <xf numFmtId="41" fontId="0" fillId="0" borderId="2" xfId="0" applyNumberFormat="1" applyBorder="1" applyProtection="1">
      <protection locked="0"/>
    </xf>
    <xf numFmtId="41" fontId="0" fillId="0" borderId="1" xfId="0" applyNumberFormat="1" applyBorder="1" applyProtection="1">
      <protection locked="0"/>
    </xf>
    <xf numFmtId="0" fontId="9" fillId="41" borderId="22" xfId="58" applyNumberFormat="1" applyFont="1" applyFill="1" applyBorder="1" applyAlignment="1" applyProtection="1">
      <alignment horizontal="right"/>
      <protection locked="0"/>
    </xf>
    <xf numFmtId="0" fontId="9" fillId="41" borderId="36" xfId="58" applyNumberFormat="1" applyFont="1" applyFill="1" applyBorder="1" applyAlignment="1" applyProtection="1">
      <alignment horizontal="right"/>
      <protection locked="0"/>
    </xf>
    <xf numFmtId="0" fontId="9" fillId="41" borderId="17" xfId="58" applyNumberFormat="1" applyFont="1" applyFill="1" applyBorder="1" applyProtection="1">
      <protection locked="0"/>
    </xf>
    <xf numFmtId="0" fontId="9" fillId="41" borderId="19" xfId="58" applyNumberFormat="1" applyFont="1" applyFill="1" applyBorder="1" applyAlignment="1" applyProtection="1">
      <alignment horizontal="right"/>
      <protection locked="0"/>
    </xf>
    <xf numFmtId="0" fontId="9" fillId="41" borderId="1" xfId="58" applyNumberFormat="1" applyFont="1" applyFill="1" applyBorder="1" applyAlignment="1" applyProtection="1">
      <alignment horizontal="right"/>
      <protection locked="0"/>
    </xf>
    <xf numFmtId="0" fontId="9" fillId="41" borderId="14" xfId="58" applyNumberFormat="1" applyFont="1" applyFill="1" applyBorder="1" applyAlignment="1" applyProtection="1">
      <alignment horizontal="right"/>
      <protection locked="0"/>
    </xf>
    <xf numFmtId="176" fontId="1" fillId="42" borderId="13" xfId="58" applyFill="1" applyBorder="1"/>
    <xf numFmtId="0" fontId="9" fillId="42" borderId="10" xfId="58" applyNumberFormat="1" applyFont="1" applyFill="1" applyBorder="1"/>
    <xf numFmtId="0" fontId="9" fillId="38" borderId="11" xfId="58" applyNumberFormat="1" applyFont="1" applyFill="1" applyBorder="1"/>
    <xf numFmtId="176" fontId="5" fillId="39" borderId="0" xfId="58" applyFont="1" applyFill="1"/>
    <xf numFmtId="0" fontId="5" fillId="39" borderId="0" xfId="58" applyNumberFormat="1" applyFont="1" applyFill="1"/>
    <xf numFmtId="0" fontId="69" fillId="39" borderId="0" xfId="58" applyNumberFormat="1" applyFont="1" applyFill="1" applyBorder="1"/>
    <xf numFmtId="0" fontId="5" fillId="39" borderId="9" xfId="58" applyNumberFormat="1" applyFont="1" applyFill="1" applyBorder="1" applyAlignment="1">
      <alignment vertical="top"/>
    </xf>
    <xf numFmtId="0" fontId="70" fillId="38" borderId="0" xfId="58" applyNumberFormat="1" applyFont="1" applyFill="1" applyBorder="1"/>
    <xf numFmtId="0" fontId="36" fillId="0" borderId="0" xfId="3" applyFont="1" applyAlignment="1">
      <alignment horizontal="right"/>
    </xf>
    <xf numFmtId="0" fontId="36" fillId="0" borderId="24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left"/>
    </xf>
    <xf numFmtId="176" fontId="12" fillId="39" borderId="3" xfId="58" applyFont="1" applyFill="1" applyBorder="1" applyAlignment="1">
      <alignment horizontal="center" wrapText="1"/>
    </xf>
    <xf numFmtId="0" fontId="57" fillId="0" borderId="0" xfId="0" applyFont="1"/>
    <xf numFmtId="0" fontId="57" fillId="0" borderId="0" xfId="0" applyFont="1" applyProtection="1">
      <protection locked="0"/>
    </xf>
    <xf numFmtId="0" fontId="16" fillId="11" borderId="0" xfId="0" applyFont="1" applyFill="1" applyAlignment="1">
      <alignment horizontal="left"/>
    </xf>
    <xf numFmtId="0" fontId="71" fillId="11" borderId="0" xfId="0" applyFont="1" applyFill="1" applyAlignment="1">
      <alignment horizontal="left"/>
    </xf>
    <xf numFmtId="0" fontId="39" fillId="11" borderId="0" xfId="0" applyFont="1" applyFill="1" applyAlignment="1">
      <alignment horizontal="left"/>
    </xf>
    <xf numFmtId="10" fontId="39" fillId="11" borderId="0" xfId="0" applyNumberFormat="1" applyFont="1" applyFill="1" applyAlignment="1">
      <alignment horizontal="left"/>
    </xf>
    <xf numFmtId="0" fontId="72" fillId="0" borderId="0" xfId="0" applyFont="1" applyFill="1" applyBorder="1" applyAlignment="1" applyProtection="1">
      <alignment horizontal="left" vertical="center"/>
    </xf>
    <xf numFmtId="0" fontId="73" fillId="0" borderId="0" xfId="0" applyFont="1"/>
    <xf numFmtId="0" fontId="4" fillId="31" borderId="4" xfId="0" applyFont="1" applyFill="1" applyBorder="1" applyAlignment="1"/>
    <xf numFmtId="0" fontId="3" fillId="31" borderId="4" xfId="0" applyFont="1" applyFill="1" applyBorder="1" applyAlignment="1">
      <alignment horizontal="left"/>
    </xf>
    <xf numFmtId="0" fontId="4" fillId="31" borderId="4" xfId="0" applyFont="1" applyFill="1" applyBorder="1" applyAlignment="1">
      <alignment horizontal="center"/>
    </xf>
    <xf numFmtId="0" fontId="4" fillId="31" borderId="4" xfId="0" applyFont="1" applyFill="1" applyBorder="1" applyAlignment="1">
      <alignment horizontal="center" textRotation="90" wrapText="1"/>
    </xf>
    <xf numFmtId="0" fontId="4" fillId="10" borderId="4" xfId="0" applyFont="1" applyFill="1" applyBorder="1" applyAlignment="1" applyProtection="1">
      <alignment horizontal="center" textRotation="90" wrapText="1"/>
      <protection locked="0"/>
    </xf>
    <xf numFmtId="0" fontId="1" fillId="0" borderId="0" xfId="0" applyFont="1"/>
    <xf numFmtId="0" fontId="63" fillId="0" borderId="0" xfId="0" applyFont="1"/>
    <xf numFmtId="0" fontId="4" fillId="10" borderId="1" xfId="0" applyFont="1" applyFill="1" applyBorder="1" applyAlignment="1" applyProtection="1">
      <alignment horizontal="left"/>
    </xf>
    <xf numFmtId="0" fontId="4" fillId="43" borderId="19" xfId="0" applyFont="1" applyFill="1" applyBorder="1" applyAlignment="1" applyProtection="1">
      <alignment horizontal="left"/>
    </xf>
    <xf numFmtId="0" fontId="4" fillId="0" borderId="1" xfId="0" applyFont="1" applyBorder="1" applyAlignment="1" applyProtection="1">
      <alignment horizontal="center"/>
    </xf>
    <xf numFmtId="180" fontId="4" fillId="0" borderId="1" xfId="0" applyNumberFormat="1" applyFont="1" applyFill="1" applyBorder="1" applyProtection="1"/>
    <xf numFmtId="1" fontId="4" fillId="0" borderId="1" xfId="0" applyNumberFormat="1" applyFont="1" applyFill="1" applyBorder="1" applyAlignment="1" applyProtection="1">
      <alignment horizontal="center"/>
    </xf>
    <xf numFmtId="181" fontId="4" fillId="38" borderId="1" xfId="0" applyNumberFormat="1" applyFont="1" applyFill="1" applyBorder="1" applyProtection="1">
      <protection locked="0"/>
    </xf>
    <xf numFmtId="182" fontId="9" fillId="0" borderId="19" xfId="0" applyNumberFormat="1" applyFont="1" applyFill="1" applyBorder="1" applyProtection="1"/>
    <xf numFmtId="0" fontId="38" fillId="0" borderId="0" xfId="0" applyFont="1" applyProtection="1">
      <protection locked="0"/>
    </xf>
    <xf numFmtId="0" fontId="4" fillId="43" borderId="1" xfId="0" applyFont="1" applyFill="1" applyBorder="1" applyAlignment="1" applyProtection="1">
      <alignment horizontal="left"/>
    </xf>
    <xf numFmtId="182" fontId="9" fillId="0" borderId="1" xfId="0" applyNumberFormat="1" applyFont="1" applyFill="1" applyBorder="1" applyProtection="1"/>
    <xf numFmtId="180" fontId="4" fillId="38" borderId="1" xfId="0" applyNumberFormat="1" applyFont="1" applyFill="1" applyBorder="1" applyProtection="1">
      <protection locked="0"/>
    </xf>
    <xf numFmtId="0" fontId="4" fillId="10" borderId="38" xfId="0" applyFont="1" applyFill="1" applyBorder="1"/>
    <xf numFmtId="0" fontId="4" fillId="10" borderId="38" xfId="0" applyFont="1" applyFill="1" applyBorder="1" applyProtection="1"/>
    <xf numFmtId="0" fontId="4" fillId="0" borderId="38" xfId="0" applyFont="1" applyBorder="1" applyAlignment="1" applyProtection="1">
      <alignment horizontal="center"/>
    </xf>
    <xf numFmtId="180" fontId="4" fillId="0" borderId="38" xfId="0" applyNumberFormat="1" applyFont="1" applyFill="1" applyBorder="1" applyProtection="1"/>
    <xf numFmtId="1" fontId="4" fillId="0" borderId="38" xfId="0" applyNumberFormat="1" applyFont="1" applyFill="1" applyBorder="1" applyAlignment="1" applyProtection="1">
      <alignment horizontal="center"/>
    </xf>
    <xf numFmtId="180" fontId="4" fillId="38" borderId="38" xfId="0" applyNumberFormat="1" applyFont="1" applyFill="1" applyBorder="1" applyProtection="1">
      <protection locked="0"/>
    </xf>
    <xf numFmtId="0" fontId="4" fillId="10" borderId="1" xfId="0" applyFont="1" applyFill="1" applyBorder="1" applyProtection="1"/>
    <xf numFmtId="0" fontId="4" fillId="10" borderId="1" xfId="0" applyFont="1" applyFill="1" applyBorder="1"/>
    <xf numFmtId="0" fontId="4" fillId="10" borderId="1" xfId="0" applyFont="1" applyFill="1" applyBorder="1" applyAlignment="1" applyProtection="1">
      <alignment horizontal="left" vertical="center"/>
    </xf>
    <xf numFmtId="0" fontId="4" fillId="0" borderId="1" xfId="0" applyFont="1" applyBorder="1" applyAlignment="1" applyProtection="1">
      <alignment horizontal="center" vertical="center"/>
    </xf>
    <xf numFmtId="181" fontId="4" fillId="38" borderId="38" xfId="0" applyNumberFormat="1" applyFont="1" applyFill="1" applyBorder="1" applyProtection="1">
      <protection locked="0"/>
    </xf>
    <xf numFmtId="0" fontId="4" fillId="0" borderId="1" xfId="0" applyFont="1" applyFill="1" applyBorder="1" applyProtection="1"/>
    <xf numFmtId="0" fontId="4" fillId="10" borderId="14" xfId="0" applyFont="1" applyFill="1" applyBorder="1"/>
    <xf numFmtId="0" fontId="4" fillId="43" borderId="14" xfId="0" applyFont="1" applyFill="1" applyBorder="1" applyAlignment="1" applyProtection="1">
      <alignment horizontal="left"/>
    </xf>
    <xf numFmtId="0" fontId="4" fillId="10" borderId="14" xfId="0" applyFont="1" applyFill="1" applyBorder="1" applyProtection="1"/>
    <xf numFmtId="0" fontId="4" fillId="0" borderId="14" xfId="0" applyFont="1" applyBorder="1" applyAlignment="1" applyProtection="1">
      <alignment horizontal="center"/>
    </xf>
    <xf numFmtId="180" fontId="4" fillId="0" borderId="14" xfId="0" applyNumberFormat="1" applyFont="1" applyFill="1" applyBorder="1" applyProtection="1"/>
    <xf numFmtId="0" fontId="4" fillId="0" borderId="14" xfId="0" applyFont="1" applyFill="1" applyBorder="1" applyProtection="1"/>
    <xf numFmtId="1" fontId="4" fillId="0" borderId="14" xfId="0" applyNumberFormat="1" applyFont="1" applyFill="1" applyBorder="1" applyAlignment="1" applyProtection="1">
      <alignment horizontal="center"/>
    </xf>
    <xf numFmtId="180" fontId="4" fillId="38" borderId="14" xfId="0" applyNumberFormat="1" applyFont="1" applyFill="1" applyBorder="1" applyProtection="1">
      <protection locked="0"/>
    </xf>
    <xf numFmtId="0" fontId="74" fillId="0" borderId="0" xfId="0" applyFont="1" applyAlignment="1">
      <alignment horizontal="right"/>
    </xf>
    <xf numFmtId="0" fontId="38" fillId="0" borderId="0" xfId="0" applyFont="1"/>
    <xf numFmtId="0" fontId="9" fillId="0" borderId="0" xfId="0" applyFont="1"/>
    <xf numFmtId="0" fontId="8" fillId="0" borderId="0" xfId="0" applyFont="1" applyBorder="1"/>
    <xf numFmtId="0" fontId="5" fillId="0" borderId="0" xfId="0" applyFont="1"/>
    <xf numFmtId="0" fontId="57" fillId="44" borderId="18" xfId="0" applyFont="1" applyFill="1" applyBorder="1" applyProtection="1">
      <protection locked="0"/>
    </xf>
    <xf numFmtId="0" fontId="57" fillId="44" borderId="6" xfId="0" applyFont="1" applyFill="1" applyBorder="1"/>
    <xf numFmtId="0" fontId="57" fillId="44" borderId="5" xfId="0" applyFont="1" applyFill="1" applyBorder="1"/>
    <xf numFmtId="177" fontId="9" fillId="36" borderId="2" xfId="1" applyNumberFormat="1" applyFont="1" applyFill="1" applyBorder="1" applyAlignment="1" applyProtection="1">
      <protection locked="0"/>
    </xf>
    <xf numFmtId="0" fontId="4" fillId="0" borderId="0" xfId="55" applyFont="1" applyBorder="1" applyAlignment="1">
      <alignment horizontal="centerContinuous"/>
    </xf>
    <xf numFmtId="168" fontId="44" fillId="36" borderId="0" xfId="55" applyNumberFormat="1" applyFont="1" applyFill="1" applyBorder="1"/>
    <xf numFmtId="168" fontId="44" fillId="35" borderId="0" xfId="55" applyNumberFormat="1" applyFont="1" applyFill="1" applyBorder="1"/>
    <xf numFmtId="0" fontId="1" fillId="0" borderId="0" xfId="55" applyBorder="1" applyAlignment="1">
      <alignment horizontal="centerContinuous"/>
    </xf>
    <xf numFmtId="0" fontId="1" fillId="43" borderId="0" xfId="55" applyFill="1" applyBorder="1"/>
    <xf numFmtId="176" fontId="61" fillId="39" borderId="12" xfId="58" applyFont="1" applyFill="1" applyBorder="1" applyAlignment="1">
      <alignment horizontal="center" wrapText="1"/>
    </xf>
    <xf numFmtId="176" fontId="0" fillId="0" borderId="3" xfId="58" applyFont="1" applyBorder="1" applyAlignment="1">
      <alignment horizontal="center" wrapText="1"/>
    </xf>
    <xf numFmtId="0" fontId="60" fillId="39" borderId="12" xfId="58" applyNumberFormat="1" applyFont="1" applyFill="1" applyBorder="1" applyAlignment="1">
      <alignment horizontal="center" wrapText="1"/>
    </xf>
    <xf numFmtId="0" fontId="60" fillId="39" borderId="37" xfId="58" applyNumberFormat="1" applyFont="1" applyFill="1" applyBorder="1" applyAlignment="1">
      <alignment horizontal="center" wrapText="1"/>
    </xf>
    <xf numFmtId="176" fontId="38" fillId="39" borderId="12" xfId="58" applyFont="1" applyFill="1" applyBorder="1" applyAlignment="1">
      <alignment horizontal="center" wrapText="1"/>
    </xf>
    <xf numFmtId="176" fontId="38" fillId="0" borderId="3" xfId="58" applyFont="1" applyBorder="1" applyAlignment="1">
      <alignment horizontal="center" wrapText="1"/>
    </xf>
    <xf numFmtId="176" fontId="12" fillId="39" borderId="12" xfId="58" applyFont="1" applyFill="1" applyBorder="1" applyAlignment="1">
      <alignment horizontal="center" wrapText="1"/>
    </xf>
    <xf numFmtId="176" fontId="57" fillId="0" borderId="3" xfId="58" applyFont="1" applyBorder="1" applyAlignment="1">
      <alignment horizontal="center" wrapText="1"/>
    </xf>
    <xf numFmtId="176" fontId="57" fillId="39" borderId="3" xfId="58" applyFont="1" applyFill="1" applyBorder="1" applyAlignment="1">
      <alignment horizontal="center" wrapText="1"/>
    </xf>
    <xf numFmtId="176" fontId="60" fillId="39" borderId="12" xfId="58" applyFont="1" applyFill="1" applyBorder="1" applyAlignment="1">
      <alignment horizontal="center" vertical="center" wrapText="1"/>
    </xf>
    <xf numFmtId="176" fontId="1" fillId="39" borderId="3" xfId="58" applyFill="1" applyBorder="1" applyAlignment="1">
      <alignment horizontal="center" vertical="center" wrapText="1"/>
    </xf>
    <xf numFmtId="0" fontId="5" fillId="39" borderId="33" xfId="58" applyNumberFormat="1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67" fontId="6" fillId="7" borderId="11" xfId="0" applyNumberFormat="1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5" fillId="0" borderId="7" xfId="0" applyFont="1" applyBorder="1" applyAlignment="1">
      <alignment wrapText="1"/>
    </xf>
    <xf numFmtId="0" fontId="5" fillId="7" borderId="13" xfId="0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5" fillId="7" borderId="9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wrapText="1"/>
    </xf>
    <xf numFmtId="0" fontId="5" fillId="0" borderId="9" xfId="0" applyFont="1" applyBorder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45" fillId="37" borderId="11" xfId="0" applyFont="1" applyFill="1" applyBorder="1" applyAlignment="1">
      <alignment horizontal="center" wrapText="1"/>
    </xf>
    <xf numFmtId="0" fontId="45" fillId="0" borderId="10" xfId="0" applyFont="1" applyBorder="1" applyAlignment="1">
      <alignment horizontal="center" wrapText="1"/>
    </xf>
    <xf numFmtId="0" fontId="45" fillId="35" borderId="11" xfId="0" applyFont="1" applyFill="1" applyBorder="1" applyAlignment="1">
      <alignment horizontal="center" wrapText="1"/>
    </xf>
    <xf numFmtId="0" fontId="45" fillId="0" borderId="13" xfId="0" applyFont="1" applyBorder="1" applyAlignment="1">
      <alignment wrapText="1"/>
    </xf>
    <xf numFmtId="0" fontId="45" fillId="0" borderId="10" xfId="0" applyFont="1" applyBorder="1" applyAlignment="1">
      <alignment wrapText="1"/>
    </xf>
    <xf numFmtId="0" fontId="46" fillId="34" borderId="11" xfId="0" applyFont="1" applyFill="1" applyBorder="1" applyAlignment="1">
      <alignment horizontal="center" wrapText="1"/>
    </xf>
    <xf numFmtId="0" fontId="45" fillId="0" borderId="13" xfId="0" applyFont="1" applyBorder="1" applyAlignment="1">
      <alignment horizontal="center" wrapText="1"/>
    </xf>
    <xf numFmtId="0" fontId="46" fillId="9" borderId="11" xfId="0" applyFont="1" applyFill="1" applyBorder="1" applyAlignment="1">
      <alignment horizontal="center" wrapText="1"/>
    </xf>
    <xf numFmtId="0" fontId="46" fillId="35" borderId="11" xfId="0" applyFont="1" applyFill="1" applyBorder="1" applyAlignment="1">
      <alignment horizontal="center" wrapText="1"/>
    </xf>
    <xf numFmtId="0" fontId="44" fillId="34" borderId="11" xfId="0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44" fillId="35" borderId="11" xfId="0" applyFont="1" applyFill="1" applyBorder="1" applyAlignment="1">
      <alignment horizontal="center" wrapText="1"/>
    </xf>
    <xf numFmtId="0" fontId="44" fillId="9" borderId="11" xfId="0" applyFont="1" applyFill="1" applyBorder="1" applyAlignment="1">
      <alignment horizontal="center" wrapText="1"/>
    </xf>
  </cellXfs>
  <cellStyles count="64">
    <cellStyle name="20 % - Accent1" xfId="5"/>
    <cellStyle name="20 % - Accent2" xfId="6"/>
    <cellStyle name="20 % - Accent3" xfId="7"/>
    <cellStyle name="20 % - Accent4" xfId="8"/>
    <cellStyle name="20 % - Accent5" xfId="9"/>
    <cellStyle name="20 % - Accent6" xfId="10"/>
    <cellStyle name="40 % - Accent1" xfId="11"/>
    <cellStyle name="40 % - Accent2" xfId="12"/>
    <cellStyle name="40 % - Accent3" xfId="13"/>
    <cellStyle name="40 % - Accent4" xfId="14"/>
    <cellStyle name="40 % - Accent5" xfId="15"/>
    <cellStyle name="40 % - Accent6" xfId="16"/>
    <cellStyle name="60 % - Accent1" xfId="17"/>
    <cellStyle name="60 % - Accent2" xfId="18"/>
    <cellStyle name="60 % - Accent3" xfId="19"/>
    <cellStyle name="60 % - Accent4" xfId="20"/>
    <cellStyle name="60 % - Accent5" xfId="21"/>
    <cellStyle name="60 % - Accent6" xfId="22"/>
    <cellStyle name="Avertissement" xfId="23"/>
    <cellStyle name="Calcul" xfId="24"/>
    <cellStyle name="Cellule liée" xfId="25"/>
    <cellStyle name="Comma" xfId="1" builtinId="3"/>
    <cellStyle name="Comma 2" xfId="59"/>
    <cellStyle name="Commentaire" xfId="26"/>
    <cellStyle name="Currency 2" xfId="27"/>
    <cellStyle name="Entrée" xfId="28"/>
    <cellStyle name="Euro" xfId="29"/>
    <cellStyle name="Hyperlink" xfId="4" builtinId="8"/>
    <cellStyle name="Hyperlink 2" xfId="61"/>
    <cellStyle name="Insatisfaisant" xfId="30"/>
    <cellStyle name="Milliers 2" xfId="56"/>
    <cellStyle name="Milliers_Routine Vaccinations GHA_2004" xfId="57"/>
    <cellStyle name="Neutre" xfId="31"/>
    <cellStyle name="Normal" xfId="0" builtinId="0"/>
    <cellStyle name="Normal 2" xfId="32"/>
    <cellStyle name="Normal 2 10" xfId="46"/>
    <cellStyle name="Normal 2 11" xfId="44"/>
    <cellStyle name="Normal 2 12" xfId="45"/>
    <cellStyle name="Normal 2 2" xfId="3"/>
    <cellStyle name="Normal 2 2 2" xfId="60"/>
    <cellStyle name="Normal 2 3" xfId="47"/>
    <cellStyle name="Normal 2 4" xfId="48"/>
    <cellStyle name="Normal 2 5" xfId="49"/>
    <cellStyle name="Normal 2 6" xfId="50"/>
    <cellStyle name="Normal 2 7" xfId="51"/>
    <cellStyle name="Normal 2 8" xfId="52"/>
    <cellStyle name="Normal 2 9" xfId="53"/>
    <cellStyle name="Normal 3" xfId="54"/>
    <cellStyle name="Normal 4" xfId="55"/>
    <cellStyle name="Normal 5" xfId="58"/>
    <cellStyle name="Normal_GAVIGroup" xfId="62"/>
    <cellStyle name="Normal_VaccinGovFin_1998-2006" xfId="63"/>
    <cellStyle name="Percent" xfId="2" builtinId="5"/>
    <cellStyle name="Percent 2" xfId="33"/>
    <cellStyle name="Pourcentage 2" xfId="34"/>
    <cellStyle name="Satisfaisant" xfId="35"/>
    <cellStyle name="Sortie" xfId="36"/>
    <cellStyle name="Texte explicatif" xfId="37"/>
    <cellStyle name="Titre" xfId="38"/>
    <cellStyle name="Titre 1" xfId="39"/>
    <cellStyle name="Titre 2" xfId="40"/>
    <cellStyle name="Titre 3" xfId="41"/>
    <cellStyle name="Titre 4" xfId="42"/>
    <cellStyle name="Vérification" xfId="43"/>
  </cellStyles>
  <dxfs count="84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ill>
        <patternFill>
          <bgColor indexed="2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99FF"/>
        </patternFill>
      </fill>
    </dxf>
    <dxf>
      <fill>
        <patternFill>
          <bgColor indexed="9"/>
        </patternFill>
      </fill>
    </dxf>
  </dxfs>
  <tableStyles count="0" defaultTableStyle="TableStyleMedium2" defaultPivotStyle="PivotStyleLight16"/>
  <colors>
    <mruColors>
      <color rgb="FFFFFF66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Grl_status!$R$3</c:f>
          <c:strCache>
            <c:ptCount val="1"/>
            <c:pt idx="0">
              <c:v>3. Distribution of CCE per PQS norms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365124303282317E-2"/>
          <c:y val="0.21672502520415735"/>
          <c:w val="0.94331622872983556"/>
          <c:h val="0.72539613326524433"/>
        </c:manualLayout>
      </c:layout>
      <c:pie3DChart>
        <c:varyColors val="1"/>
        <c:ser>
          <c:idx val="0"/>
          <c:order val="0"/>
          <c:explosion val="26"/>
          <c:dPt>
            <c:idx val="0"/>
            <c:bubble3D val="0"/>
            <c:explosion val="17"/>
          </c:dPt>
          <c:dPt>
            <c:idx val="1"/>
            <c:bubble3D val="0"/>
            <c:explosion val="7"/>
          </c:dPt>
          <c:dPt>
            <c:idx val="2"/>
            <c:bubble3D val="0"/>
            <c:explosion val="0"/>
          </c:dPt>
          <c:dPt>
            <c:idx val="3"/>
            <c:bubble3D val="0"/>
          </c:dPt>
          <c:dLbls>
            <c:dLbl>
              <c:idx val="0"/>
              <c:layout>
                <c:manualLayout>
                  <c:x val="-0.26241553394100203"/>
                  <c:y val="3.59987214036098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0606223394677747"/>
                  <c:y val="-6.40969526877965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8.1077224655086308E-2"/>
                  <c:y val="-8.95513908321108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6279752097000497"/>
                  <c:y val="5.80101057655154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lang="en-US"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Grl_status!$R$5:$U$5</c:f>
              <c:strCache>
                <c:ptCount val="4"/>
                <c:pt idx="0">
                  <c:v>PIS</c:v>
                </c:pt>
                <c:pt idx="1">
                  <c:v>PQS</c:v>
                </c:pt>
                <c:pt idx="2">
                  <c:v>domestic</c:v>
                </c:pt>
                <c:pt idx="3">
                  <c:v>WIC/FR</c:v>
                </c:pt>
              </c:strCache>
            </c:strRef>
          </c:cat>
          <c:val>
            <c:numRef>
              <c:f>Grl_status!$R$7:$U$7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Grl_status!$AV$3</c:f>
          <c:strCache>
            <c:ptCount val="1"/>
            <c:pt idx="0">
              <c:v>7. Distribution of CCE per energy source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5314606642660134E-2"/>
          <c:y val="0.25001778893225041"/>
          <c:w val="0.9293807953305766"/>
          <c:h val="0.74259718410855391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plosion val="0"/>
          </c:dPt>
          <c:dPt>
            <c:idx val="1"/>
            <c:bubble3D val="0"/>
            <c:explosion val="0"/>
          </c:dPt>
          <c:dPt>
            <c:idx val="2"/>
            <c:bubble3D val="0"/>
            <c:explosion val="23"/>
          </c:dPt>
          <c:dPt>
            <c:idx val="3"/>
            <c:bubble3D val="0"/>
            <c:explosion val="15"/>
          </c:dPt>
          <c:dPt>
            <c:idx val="4"/>
            <c:bubble3D val="0"/>
            <c:explosion val="4"/>
          </c:dPt>
          <c:dLbls>
            <c:dLbl>
              <c:idx val="0"/>
              <c:layout>
                <c:manualLayout>
                  <c:x val="-0.20463601616456928"/>
                  <c:y val="-4.19121033688652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8.5035087715338173E-2"/>
                  <c:y val="-5.19224457713363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0888556973831555"/>
                  <c:y val="-0.2207556848738916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4343242705775354E-2"/>
                  <c:y val="1.0968186769998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27371036365766382"/>
                  <c:y val="9.38373071141935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Grl_status!$AV$5:$AZ$5</c:f>
              <c:strCach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Non specified</c:v>
                </c:pt>
              </c:strCache>
            </c:strRef>
          </c:cat>
          <c:val>
            <c:numRef>
              <c:f>Grl_status!$AV$6:$AZ$6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Grl_status!$AI$33</c:f>
          <c:strCache>
            <c:ptCount val="1"/>
            <c:pt idx="0">
              <c:v>11. Distribution of CCE per age and per functional status at 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3519522371261378E-2"/>
          <c:y val="0.15632993319016941"/>
          <c:w val="0.91191319678005078"/>
          <c:h val="0.690895371033166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Grl_status!$AJ$36</c:f>
              <c:strCache>
                <c:ptCount val="1"/>
                <c:pt idx="0">
                  <c:v>Functioning well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Grl_status!$AL$35:$AO$35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Grl_status!$AL$36:$AO$36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Grl_status!$AJ$37</c:f>
              <c:strCache>
                <c:ptCount val="1"/>
                <c:pt idx="0">
                  <c:v>Functional, need repair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Grl_status!$AL$35:$AO$35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Grl_status!$AL$37:$AO$37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Grl_status!$AJ$38</c:f>
              <c:strCache>
                <c:ptCount val="1"/>
                <c:pt idx="0">
                  <c:v>Not functional for breackage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Grl_status!$AL$35:$AO$35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Grl_status!$AL$38:$AO$38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Grl_status!$AJ$39</c:f>
              <c:strCache>
                <c:ptCount val="1"/>
                <c:pt idx="0">
                  <c:v>New , not installed yet</c:v>
                </c:pt>
              </c:strCache>
            </c:strRef>
          </c:tx>
          <c:invertIfNegative val="0"/>
          <c:cat>
            <c:strRef>
              <c:f>Grl_status!$AL$35:$AO$35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Grl_status!$AL$39:$AO$39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Grl_status!$AJ$40</c:f>
              <c:strCache>
                <c:ptCount val="1"/>
                <c:pt idx="0">
                  <c:v>Non specified</c:v>
                </c:pt>
              </c:strCache>
            </c:strRef>
          </c:tx>
          <c:invertIfNegative val="0"/>
          <c:cat>
            <c:strRef>
              <c:f>Grl_status!$AL$35:$AO$35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Grl_status!$AL$40:$AO$40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8993792"/>
        <c:axId val="158995584"/>
      </c:barChart>
      <c:catAx>
        <c:axId val="15899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8995584"/>
        <c:crosses val="autoZero"/>
        <c:auto val="1"/>
        <c:lblAlgn val="ctr"/>
        <c:lblOffset val="100"/>
        <c:noMultiLvlLbl val="0"/>
      </c:catAx>
      <c:valAx>
        <c:axId val="1589955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8993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13785462746805E-2"/>
          <c:y val="0.93543781222104672"/>
          <c:w val="0.98786210547211006"/>
          <c:h val="6.4562187778953339E-2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Grl_status!$I$3</c:f>
          <c:strCache>
            <c:ptCount val="1"/>
            <c:pt idx="0">
              <c:v>2. Distribution of CEE per functional status</c:v>
            </c:pt>
          </c:strCache>
        </c:strRef>
      </c:tx>
      <c:layout>
        <c:manualLayout>
          <c:xMode val="edge"/>
          <c:yMode val="edge"/>
          <c:x val="0.11500354763346889"/>
          <c:y val="3.1966048103636166E-2"/>
        </c:manualLayout>
      </c:layout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1887621190208375E-2"/>
          <c:y val="0.25268604209169615"/>
          <c:w val="0.94580562138470559"/>
          <c:h val="0.74195746735912693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3"/>
          </c:dPt>
          <c:dPt>
            <c:idx val="1"/>
            <c:bubble3D val="0"/>
            <c:explosion val="10"/>
            <c:spPr>
              <a:solidFill>
                <a:schemeClr val="accent2">
                  <a:lumMod val="50000"/>
                </a:schemeClr>
              </a:solidFill>
            </c:spPr>
          </c:dPt>
          <c:dPt>
            <c:idx val="2"/>
            <c:bubble3D val="0"/>
            <c:explosion val="16"/>
            <c:spPr>
              <a:solidFill>
                <a:srgbClr val="C00000">
                  <a:alpha val="89000"/>
                </a:srgbClr>
              </a:solidFill>
            </c:spPr>
          </c:dPt>
          <c:dPt>
            <c:idx val="3"/>
            <c:bubble3D val="0"/>
          </c:dPt>
          <c:dLbls>
            <c:dLbl>
              <c:idx val="0"/>
              <c:layout>
                <c:manualLayout>
                  <c:x val="0.16034498171069497"/>
                  <c:y val="0.4523956876077242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1789912185431279"/>
                  <c:y val="2.76143933379634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0803612549136517E-2"/>
                  <c:y val="-4.04284015462602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868892426357068"/>
                  <c:y val="-4.25257461611250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22262459330263423"/>
                  <c:y val="3.13969562831453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Grl_status!$I$5:$M$5</c:f>
              <c:strCache>
                <c:ptCount val="5"/>
                <c:pt idx="0">
                  <c:v>Functioning well</c:v>
                </c:pt>
                <c:pt idx="1">
                  <c:v>Functional, need repair</c:v>
                </c:pt>
                <c:pt idx="2">
                  <c:v>Not functional for breackage</c:v>
                </c:pt>
                <c:pt idx="3">
                  <c:v>New , not installed yet</c:v>
                </c:pt>
                <c:pt idx="4">
                  <c:v>Non specified</c:v>
                </c:pt>
              </c:strCache>
            </c:strRef>
          </c:cat>
          <c:val>
            <c:numRef>
              <c:f>Grl_status!$I$7:$M$7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Grl_status!$AO$3</c:f>
          <c:strCache>
            <c:ptCount val="1"/>
            <c:pt idx="0">
              <c:v>6. Distribution of CCE per age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6647615677253827E-2"/>
          <c:y val="0.19747842086749465"/>
          <c:w val="0.9723811769613282"/>
          <c:h val="0.77762351900643434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plosion val="0"/>
          </c:dPt>
          <c:dPt>
            <c:idx val="1"/>
            <c:bubble3D val="0"/>
            <c:explosion val="15"/>
          </c:dPt>
          <c:dPt>
            <c:idx val="2"/>
            <c:bubble3D val="0"/>
            <c:explosion val="9"/>
          </c:dPt>
          <c:dPt>
            <c:idx val="3"/>
            <c:bubble3D val="0"/>
            <c:explosion val="15"/>
          </c:dPt>
          <c:dLbls>
            <c:dLbl>
              <c:idx val="0"/>
              <c:layout>
                <c:manualLayout>
                  <c:x val="-0.20701582928171111"/>
                  <c:y val="4.99351998178141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1869814333573373"/>
                  <c:y val="-0.124336850531720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0787841107826079E-2"/>
                  <c:y val="-4.84321668380409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2181278598041803"/>
                  <c:y val="-3.64332985984113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Grl_status!$AO$5:$AR$5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Grl_status!$AO$6:$AR$6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Grl_status!$AF$3</c:f>
          <c:strCache>
            <c:ptCount val="1"/>
            <c:pt idx="0">
              <c:v>5. Distribution of CCE per type</c:v>
            </c:pt>
          </c:strCache>
        </c:strRef>
      </c:tx>
      <c:layout>
        <c:manualLayout>
          <c:xMode val="edge"/>
          <c:yMode val="edge"/>
          <c:x val="0.15114073772201767"/>
          <c:y val="1.2882247986718196E-2"/>
        </c:manualLayout>
      </c:layout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928505658104212"/>
          <c:y val="0.25230945910874941"/>
          <c:w val="0.85323316552644035"/>
          <c:h val="0.69566741472135218"/>
        </c:manualLayout>
      </c:layout>
      <c:pie3DChart>
        <c:varyColors val="1"/>
        <c:ser>
          <c:idx val="0"/>
          <c:order val="0"/>
          <c:explosion val="23"/>
          <c:dPt>
            <c:idx val="0"/>
            <c:bubble3D val="0"/>
            <c:explosion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  <c:explosion val="3"/>
          </c:dPt>
          <c:dLbls>
            <c:dLbl>
              <c:idx val="0"/>
              <c:layout>
                <c:manualLayout>
                  <c:x val="0.23473946904177961"/>
                  <c:y val="7.37700328943649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5.43160793425412E-2"/>
                  <c:y val="2.04834784901412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8558151542532596E-2"/>
                  <c:y val="0.185175389267451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9.1803278688524587E-2"/>
                  <c:y val="3.304881146456977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21014207650273226"/>
                  <c:y val="-4.863798795813063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3.2711329116647307E-2"/>
                  <c:y val="-7.60919718388713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0902921561034379"/>
                  <c:y val="-5.84668583826849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0.27367531517576699"/>
                  <c:y val="-6.63781089615149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lang="en-US"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Grl_status!$AF$5:$AM$5</c:f>
              <c:strCache>
                <c:ptCount val="8"/>
                <c:pt idx="0">
                  <c:v>Icelined refrigerators</c:v>
                </c:pt>
                <c:pt idx="1">
                  <c:v>Absorption refrigerators</c:v>
                </c:pt>
                <c:pt idx="2">
                  <c:v>Compression refrigerators</c:v>
                </c:pt>
                <c:pt idx="3">
                  <c:v>Solar refrigerators</c:v>
                </c:pt>
                <c:pt idx="4">
                  <c:v>Absorption freezers</c:v>
                </c:pt>
                <c:pt idx="5">
                  <c:v>Compression freezers</c:v>
                </c:pt>
                <c:pt idx="6">
                  <c:v>Walk-in cold room</c:v>
                </c:pt>
                <c:pt idx="7">
                  <c:v>Walk-in freezer room</c:v>
                </c:pt>
              </c:strCache>
            </c:strRef>
          </c:cat>
          <c:val>
            <c:numRef>
              <c:f>Grl_status!$AF$7:$AM$7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Grl_status!$X$3</c:f>
          <c:strCache>
            <c:ptCount val="1"/>
            <c:pt idx="0">
              <c:v>4. Distribution of CCE per manufacturer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3611215264758574E-2"/>
          <c:y val="0.1886967784379433"/>
          <c:w val="0.96527777777777779"/>
          <c:h val="0.80869198432278733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plosion val="10"/>
          </c:dPt>
          <c:dPt>
            <c:idx val="1"/>
            <c:bubble3D val="0"/>
            <c:explosion val="7"/>
          </c:dPt>
          <c:dPt>
            <c:idx val="2"/>
            <c:bubble3D val="0"/>
          </c:dPt>
          <c:dPt>
            <c:idx val="3"/>
            <c:bubble3D val="0"/>
            <c:explosion val="21"/>
          </c:dPt>
          <c:dPt>
            <c:idx val="4"/>
            <c:bubble3D val="0"/>
            <c:explosion val="0"/>
          </c:dPt>
          <c:dLbls>
            <c:dLbl>
              <c:idx val="0"/>
              <c:layout>
                <c:manualLayout>
                  <c:x val="-1.5357103456056202E-2"/>
                  <c:y val="-8.76940623046070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407122609676849"/>
                  <c:y val="2.718045136504468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20127770847034043"/>
                  <c:y val="-0.125911856542526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6552966727068729E-2"/>
                  <c:y val="-0.1178109462018014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3.2940376398661715E-2"/>
                  <c:y val="-8.95599576284555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24583223972003587"/>
                  <c:y val="-7.69511939433559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8950371828521434"/>
                  <c:y val="6.5247091755732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lang="en-US"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Grl_status!$X$5:$AB$5</c:f>
              <c:strCache>
                <c:ptCount val="5"/>
                <c:pt idx="0">
                  <c:v>Electrolux</c:v>
                </c:pt>
                <c:pt idx="1">
                  <c:v>Dometic</c:v>
                </c:pt>
                <c:pt idx="2">
                  <c:v>Sibir</c:v>
                </c:pt>
                <c:pt idx="3">
                  <c:v>Vestfrost</c:v>
                </c:pt>
                <c:pt idx="4">
                  <c:v>Others</c:v>
                </c:pt>
              </c:strCache>
            </c:strRef>
          </c:cat>
          <c:val>
            <c:numRef>
              <c:f>Grl_status!$X$6:$AB$6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Grl_status!$B$33</c:f>
          <c:strCache>
            <c:ptCount val="1"/>
            <c:pt idx="0">
              <c:v>8. Distribution of CCE per age and per functional status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41115255329932E-2"/>
          <c:y val="0.13472853814621488"/>
          <c:w val="0.88992789059262334"/>
          <c:h val="0.70746409507800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Grl_status!$D$36</c:f>
              <c:strCache>
                <c:ptCount val="1"/>
                <c:pt idx="0">
                  <c:v>Functioning well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Grl_status!$F$35:$I$35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Grl_status!$F$36:$I$36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Grl_status!$D$37</c:f>
              <c:strCache>
                <c:ptCount val="1"/>
                <c:pt idx="0">
                  <c:v>Functional, need repair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Grl_status!$F$35:$I$35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Grl_status!$F$37:$I$37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Grl_status!$D$38</c:f>
              <c:strCache>
                <c:ptCount val="1"/>
                <c:pt idx="0">
                  <c:v>Not functional for breackage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Grl_status!$F$35:$I$35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Grl_status!$F$38:$I$38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Grl_status!$D$39</c:f>
              <c:strCache>
                <c:ptCount val="1"/>
                <c:pt idx="0">
                  <c:v>New , not installed yet</c:v>
                </c:pt>
              </c:strCache>
            </c:strRef>
          </c:tx>
          <c:invertIfNegative val="0"/>
          <c:cat>
            <c:strRef>
              <c:f>Grl_status!$F$35:$I$35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Grl_status!$F$39:$I$39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Grl_status!$D$40</c:f>
              <c:strCache>
                <c:ptCount val="1"/>
                <c:pt idx="0">
                  <c:v>Non specified</c:v>
                </c:pt>
              </c:strCache>
            </c:strRef>
          </c:tx>
          <c:invertIfNegative val="0"/>
          <c:cat>
            <c:strRef>
              <c:f>Grl_status!$F$35:$I$35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Grl_status!$F$40:$I$40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8450816"/>
        <c:axId val="158452352"/>
      </c:barChart>
      <c:catAx>
        <c:axId val="15845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8452352"/>
        <c:crosses val="autoZero"/>
        <c:auto val="1"/>
        <c:lblAlgn val="ctr"/>
        <c:lblOffset val="100"/>
        <c:noMultiLvlLbl val="0"/>
      </c:catAx>
      <c:valAx>
        <c:axId val="15845235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845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4029562094211909E-3"/>
          <c:y val="0.9225998997316347"/>
          <c:w val="0.96221461037461564"/>
          <c:h val="7.7400041808933173E-2"/>
        </c:manualLayout>
      </c:layout>
      <c:overlay val="0"/>
      <c:txPr>
        <a:bodyPr/>
        <a:lstStyle/>
        <a:p>
          <a:pPr>
            <a:defRPr lang="en-US" sz="10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Grl_status!$L$33</c:f>
          <c:strCache>
            <c:ptCount val="1"/>
            <c:pt idx="0">
              <c:v>9. Distribution of CCE per age and per functional status at 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491759958576603E-2"/>
          <c:y val="0.19308201000014663"/>
          <c:w val="0.91056492938382705"/>
          <c:h val="0.635094649481663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Grl_status!$N$36</c:f>
              <c:strCache>
                <c:ptCount val="1"/>
                <c:pt idx="0">
                  <c:v>Functioning well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Grl_status!$P$35:$S$35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Grl_status!$P$36:$S$36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Grl_status!$N$37</c:f>
              <c:strCache>
                <c:ptCount val="1"/>
                <c:pt idx="0">
                  <c:v>Functional, need repair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Grl_status!$P$35:$S$35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Grl_status!$P$37:$S$37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Grl_status!$N$38</c:f>
              <c:strCache>
                <c:ptCount val="1"/>
                <c:pt idx="0">
                  <c:v>Not functional for breackage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Grl_status!$P$35:$S$35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Grl_status!$P$38:$S$38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Grl_status!$N$39</c:f>
              <c:strCache>
                <c:ptCount val="1"/>
                <c:pt idx="0">
                  <c:v>New , not installed yet</c:v>
                </c:pt>
              </c:strCache>
            </c:strRef>
          </c:tx>
          <c:invertIfNegative val="0"/>
          <c:cat>
            <c:strRef>
              <c:f>Grl_status!$P$35:$S$35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Grl_status!$P$39:$S$39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Grl_status!$N$40</c:f>
              <c:strCache>
                <c:ptCount val="1"/>
                <c:pt idx="0">
                  <c:v>Non specified</c:v>
                </c:pt>
              </c:strCache>
            </c:strRef>
          </c:tx>
          <c:invertIfNegative val="0"/>
          <c:cat>
            <c:strRef>
              <c:f>Grl_status!$P$35:$S$35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Grl_status!$P$40:$S$40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8804992"/>
        <c:axId val="158810880"/>
      </c:barChart>
      <c:catAx>
        <c:axId val="1588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8810880"/>
        <c:crosses val="autoZero"/>
        <c:auto val="1"/>
        <c:lblAlgn val="ctr"/>
        <c:lblOffset val="100"/>
        <c:noMultiLvlLbl val="0"/>
      </c:catAx>
      <c:valAx>
        <c:axId val="15881088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88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4030924705840339E-3"/>
          <c:y val="0.92675669731227728"/>
          <c:w val="0.98775917515430023"/>
          <c:h val="7.3243451406181062E-2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Grl_status!$X$33</c:f>
          <c:strCache>
            <c:ptCount val="1"/>
            <c:pt idx="0">
              <c:v>10. Distribution of CCE per age and per functional status at </c:v>
            </c:pt>
          </c:strCache>
        </c:strRef>
      </c:tx>
      <c:layout/>
      <c:overlay val="0"/>
      <c:txPr>
        <a:bodyPr/>
        <a:lstStyle/>
        <a:p>
          <a:pPr>
            <a:defRPr lang="en-US" sz="13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3519522371261378E-2"/>
          <c:y val="0.1601178119780482"/>
          <c:w val="0.91191319678005078"/>
          <c:h val="0.687107492245287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Grl_status!$Y$36</c:f>
              <c:strCache>
                <c:ptCount val="1"/>
                <c:pt idx="0">
                  <c:v>Functioning well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Grl_status!$AA$35:$AD$35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Grl_status!$AA$36:$AD$36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Grl_status!$Y$37</c:f>
              <c:strCache>
                <c:ptCount val="1"/>
                <c:pt idx="0">
                  <c:v>Functional, need repair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Grl_status!$AA$35:$AD$35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Grl_status!$AA$37:$AD$37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Grl_status!$Y$38</c:f>
              <c:strCache>
                <c:ptCount val="1"/>
                <c:pt idx="0">
                  <c:v>Not functional for breackage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Grl_status!$AA$35:$AD$35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Grl_status!$AA$38:$AD$38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Grl_status!$Y$39</c:f>
              <c:strCache>
                <c:ptCount val="1"/>
                <c:pt idx="0">
                  <c:v>New , not installed yet</c:v>
                </c:pt>
              </c:strCache>
            </c:strRef>
          </c:tx>
          <c:invertIfNegative val="0"/>
          <c:cat>
            <c:strRef>
              <c:f>Grl_status!$AA$35:$AD$35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Grl_status!$AA$39:$AD$39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Grl_status!$Y$40</c:f>
              <c:strCache>
                <c:ptCount val="1"/>
                <c:pt idx="0">
                  <c:v>Non specified</c:v>
                </c:pt>
              </c:strCache>
            </c:strRef>
          </c:tx>
          <c:invertIfNegative val="0"/>
          <c:cat>
            <c:strRef>
              <c:f>Grl_status!$AA$35:$AD$35</c:f>
              <c:strCache>
                <c:ptCount val="4"/>
                <c:pt idx="0">
                  <c:v>&lt;5years</c:v>
                </c:pt>
                <c:pt idx="1">
                  <c:v>5-10years</c:v>
                </c:pt>
                <c:pt idx="2">
                  <c:v>&gt;10years</c:v>
                </c:pt>
                <c:pt idx="3">
                  <c:v>Non specified</c:v>
                </c:pt>
              </c:strCache>
            </c:strRef>
          </c:cat>
          <c:val>
            <c:numRef>
              <c:f>Grl_status!$AA$40:$AD$40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8844032"/>
        <c:axId val="158845568"/>
      </c:barChart>
      <c:catAx>
        <c:axId val="15884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8845568"/>
        <c:crosses val="autoZero"/>
        <c:auto val="1"/>
        <c:lblAlgn val="ctr"/>
        <c:lblOffset val="100"/>
        <c:noMultiLvlLbl val="0"/>
      </c:catAx>
      <c:valAx>
        <c:axId val="15884556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884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213785462746805E-2"/>
          <c:y val="0.91210463594557645"/>
          <c:w val="0.97519380665652089"/>
          <c:h val="8.789549033643522E-2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Grl_status!$B$3</c:f>
          <c:strCache>
            <c:ptCount val="1"/>
            <c:pt idx="0">
              <c:v>1. Distribution of service points per electrification status</c:v>
            </c:pt>
          </c:strCache>
        </c:strRef>
      </c:tx>
      <c:layout>
        <c:manualLayout>
          <c:xMode val="edge"/>
          <c:yMode val="edge"/>
          <c:x val="0.18073349633251834"/>
          <c:y val="1.559454191033138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797739830198486E-2"/>
          <c:y val="0.1767936025540667"/>
          <c:w val="0.93914021138555726"/>
          <c:h val="0.77052969256035975"/>
        </c:manualLayout>
      </c:layout>
      <c:pie3DChart>
        <c:varyColors val="1"/>
        <c:ser>
          <c:idx val="0"/>
          <c:order val="0"/>
          <c:explosion val="7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dLbl>
              <c:idx val="0"/>
              <c:layout>
                <c:manualLayout>
                  <c:x val="-0.22099872456953606"/>
                  <c:y val="5.56246266572003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629068788085088"/>
                  <c:y val="-0.101039949473814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0442753059236386"/>
                  <c:y val="-4.49642750276315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Grl_status!$B$5:$D$5</c:f>
              <c:strCache>
                <c:ptCount val="3"/>
                <c:pt idx="0">
                  <c:v>with electricity</c:v>
                </c:pt>
                <c:pt idx="1">
                  <c:v>without electricity</c:v>
                </c:pt>
                <c:pt idx="2">
                  <c:v>Non specified</c:v>
                </c:pt>
              </c:strCache>
            </c:strRef>
          </c:cat>
          <c:val>
            <c:numRef>
              <c:f>Grl_status!$B$7:$D$7</c:f>
              <c:numCache>
                <c:formatCode>_(* #,##0_);_(* \(#,##0\);_(* "-"_);_(@_)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21</xdr:row>
      <xdr:rowOff>85725</xdr:rowOff>
    </xdr:from>
    <xdr:to>
      <xdr:col>4</xdr:col>
      <xdr:colOff>1724025</xdr:colOff>
      <xdr:row>24</xdr:row>
      <xdr:rowOff>104775</xdr:rowOff>
    </xdr:to>
    <xdr:pic>
      <xdr:nvPicPr>
        <xdr:cNvPr id="2" name="Picture 1" descr="WHO_logotype_whit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4076700"/>
          <a:ext cx="1562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21</xdr:row>
      <xdr:rowOff>66675</xdr:rowOff>
    </xdr:from>
    <xdr:to>
      <xdr:col>2</xdr:col>
      <xdr:colOff>651892</xdr:colOff>
      <xdr:row>24</xdr:row>
      <xdr:rowOff>156592</xdr:rowOff>
    </xdr:to>
    <xdr:pic>
      <xdr:nvPicPr>
        <xdr:cNvPr id="3" name="Picture 2" descr="K:\Jenner_Public\EPI_new\EPI GENERAL\Logos\EPI_logo_blue.t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057650"/>
          <a:ext cx="575692" cy="575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152401</xdr:colOff>
      <xdr:row>7</xdr:row>
      <xdr:rowOff>9524</xdr:rowOff>
    </xdr:from>
    <xdr:to>
      <xdr:col>22</xdr:col>
      <xdr:colOff>342901</xdr:colOff>
      <xdr:row>29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371476</xdr:colOff>
      <xdr:row>6</xdr:row>
      <xdr:rowOff>161923</xdr:rowOff>
    </xdr:from>
    <xdr:to>
      <xdr:col>14</xdr:col>
      <xdr:colOff>561976</xdr:colOff>
      <xdr:row>29</xdr:row>
      <xdr:rowOff>133349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209549</xdr:colOff>
      <xdr:row>7</xdr:row>
      <xdr:rowOff>28575</xdr:rowOff>
    </xdr:from>
    <xdr:to>
      <xdr:col>46</xdr:col>
      <xdr:colOff>257175</xdr:colOff>
      <xdr:row>30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619125</xdr:colOff>
      <xdr:row>7</xdr:row>
      <xdr:rowOff>19050</xdr:rowOff>
    </xdr:from>
    <xdr:to>
      <xdr:col>38</xdr:col>
      <xdr:colOff>619125</xdr:colOff>
      <xdr:row>29</xdr:row>
      <xdr:rowOff>152399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523875</xdr:colOff>
      <xdr:row>7</xdr:row>
      <xdr:rowOff>0</xdr:rowOff>
    </xdr:from>
    <xdr:to>
      <xdr:col>29</xdr:col>
      <xdr:colOff>419101</xdr:colOff>
      <xdr:row>29</xdr:row>
      <xdr:rowOff>152399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171449</xdr:colOff>
      <xdr:row>40</xdr:row>
      <xdr:rowOff>63500</xdr:rowOff>
    </xdr:from>
    <xdr:to>
      <xdr:col>9</xdr:col>
      <xdr:colOff>391583</xdr:colOff>
      <xdr:row>63</xdr:row>
      <xdr:rowOff>52917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533400</xdr:colOff>
      <xdr:row>40</xdr:row>
      <xdr:rowOff>52916</xdr:rowOff>
    </xdr:from>
    <xdr:to>
      <xdr:col>20</xdr:col>
      <xdr:colOff>264583</xdr:colOff>
      <xdr:row>64</xdr:row>
      <xdr:rowOff>31750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169333</xdr:colOff>
      <xdr:row>40</xdr:row>
      <xdr:rowOff>42333</xdr:rowOff>
    </xdr:from>
    <xdr:to>
      <xdr:col>31</xdr:col>
      <xdr:colOff>614674</xdr:colOff>
      <xdr:row>63</xdr:row>
      <xdr:rowOff>127000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171450</xdr:colOff>
      <xdr:row>6</xdr:row>
      <xdr:rowOff>161924</xdr:rowOff>
    </xdr:from>
    <xdr:to>
      <xdr:col>7</xdr:col>
      <xdr:colOff>180975</xdr:colOff>
      <xdr:row>29</xdr:row>
      <xdr:rowOff>133350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46</xdr:col>
      <xdr:colOff>447676</xdr:colOff>
      <xdr:row>7</xdr:row>
      <xdr:rowOff>0</xdr:rowOff>
    </xdr:from>
    <xdr:to>
      <xdr:col>53</xdr:col>
      <xdr:colOff>581026</xdr:colOff>
      <xdr:row>29</xdr:row>
      <xdr:rowOff>133350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254000</xdr:colOff>
      <xdr:row>40</xdr:row>
      <xdr:rowOff>31749</xdr:rowOff>
    </xdr:from>
    <xdr:to>
      <xdr:col>43</xdr:col>
      <xdr:colOff>52699</xdr:colOff>
      <xdr:row>63</xdr:row>
      <xdr:rowOff>148167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Z61"/>
  <sheetViews>
    <sheetView tabSelected="1" workbookViewId="0">
      <selection activeCell="D12" sqref="D12"/>
    </sheetView>
  </sheetViews>
  <sheetFormatPr defaultRowHeight="12.75" x14ac:dyDescent="0.2"/>
  <cols>
    <col min="1" max="1" width="1.42578125" style="145" customWidth="1"/>
    <col min="2" max="2" width="3.7109375" customWidth="1"/>
    <col min="3" max="3" width="27.7109375" customWidth="1"/>
    <col min="4" max="4" width="44.7109375" customWidth="1"/>
    <col min="5" max="5" width="27.7109375" style="145" customWidth="1"/>
    <col min="6" max="6" width="3.7109375" style="145" customWidth="1"/>
    <col min="7" max="7" width="2.140625" style="145" customWidth="1"/>
    <col min="8" max="25" width="9.140625" style="145"/>
  </cols>
  <sheetData>
    <row r="1" spans="1:25" x14ac:dyDescent="0.2">
      <c r="B1" s="145"/>
      <c r="C1" s="145"/>
      <c r="D1" s="145"/>
    </row>
    <row r="2" spans="1:25" x14ac:dyDescent="0.2">
      <c r="B2" s="148"/>
      <c r="C2" s="148"/>
      <c r="D2" s="148"/>
      <c r="E2" s="148"/>
      <c r="F2" s="148"/>
    </row>
    <row r="3" spans="1:25" s="152" customFormat="1" ht="21" x14ac:dyDescent="0.35">
      <c r="A3" s="149"/>
      <c r="B3" s="150"/>
      <c r="C3" s="151" t="str">
        <f>Translation!C10</f>
        <v>COLD CHAIN EQUIPMENT INVENTORY &amp; GAP ANALYSIS TOOL</v>
      </c>
      <c r="D3" s="151"/>
      <c r="E3" s="151"/>
      <c r="F3" s="150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</row>
    <row r="4" spans="1:25" x14ac:dyDescent="0.2">
      <c r="B4" s="148"/>
      <c r="C4" s="148"/>
      <c r="D4" s="148"/>
      <c r="E4" s="148"/>
      <c r="F4" s="148"/>
    </row>
    <row r="5" spans="1:25" x14ac:dyDescent="0.2">
      <c r="B5" s="148"/>
      <c r="C5" s="148"/>
      <c r="D5" s="148"/>
      <c r="E5" s="148"/>
      <c r="F5" s="148"/>
    </row>
    <row r="6" spans="1:25" x14ac:dyDescent="0.2">
      <c r="B6" s="148"/>
      <c r="C6" s="148"/>
      <c r="D6" s="148"/>
      <c r="E6" s="148"/>
      <c r="F6" s="148"/>
    </row>
    <row r="7" spans="1:25" x14ac:dyDescent="0.2">
      <c r="B7" s="148"/>
      <c r="C7" s="148"/>
      <c r="D7" s="148"/>
      <c r="E7" s="148"/>
      <c r="F7" s="148"/>
    </row>
    <row r="8" spans="1:25" ht="15.75" x14ac:dyDescent="0.25">
      <c r="B8" s="148"/>
      <c r="C8" s="148"/>
      <c r="D8" s="148"/>
      <c r="E8" s="153"/>
      <c r="F8" s="148"/>
    </row>
    <row r="9" spans="1:25" x14ac:dyDescent="0.2">
      <c r="B9" s="148"/>
      <c r="C9" s="148"/>
      <c r="D9" s="148"/>
      <c r="E9" s="148"/>
      <c r="F9" s="148"/>
    </row>
    <row r="10" spans="1:25" ht="15.75" x14ac:dyDescent="0.25">
      <c r="B10" s="148"/>
      <c r="C10" s="154" t="str">
        <f>Translation!C11</f>
        <v>Country:</v>
      </c>
      <c r="D10" s="155"/>
      <c r="E10" s="156"/>
      <c r="F10" s="148"/>
    </row>
    <row r="11" spans="1:25" ht="15" x14ac:dyDescent="0.25">
      <c r="B11" s="148"/>
      <c r="C11" s="150"/>
      <c r="D11" s="148"/>
      <c r="E11" s="156"/>
      <c r="F11" s="148"/>
    </row>
    <row r="12" spans="1:25" ht="15.75" x14ac:dyDescent="0.25">
      <c r="B12" s="148"/>
      <c r="C12" s="157" t="str">
        <f>Translation!C12</f>
        <v>Language:</v>
      </c>
      <c r="D12" s="158" t="s">
        <v>267</v>
      </c>
      <c r="E12" s="156"/>
      <c r="F12" s="148"/>
    </row>
    <row r="13" spans="1:25" ht="15" x14ac:dyDescent="0.25">
      <c r="B13" s="148"/>
      <c r="C13" s="150"/>
      <c r="D13" s="148"/>
      <c r="E13" s="156"/>
      <c r="F13" s="148"/>
    </row>
    <row r="14" spans="1:25" ht="15.75" x14ac:dyDescent="0.25">
      <c r="B14" s="148"/>
      <c r="C14" s="154" t="str">
        <f>Translation!C13</f>
        <v>Year:</v>
      </c>
      <c r="D14" s="159">
        <v>2014</v>
      </c>
      <c r="E14" s="156"/>
      <c r="F14" s="148"/>
    </row>
    <row r="15" spans="1:25" ht="15" x14ac:dyDescent="0.25">
      <c r="B15" s="148"/>
      <c r="C15" s="150"/>
      <c r="D15" s="148"/>
      <c r="E15" s="156"/>
      <c r="F15" s="148"/>
    </row>
    <row r="16" spans="1:25" ht="14.25" x14ac:dyDescent="0.2">
      <c r="B16" s="148"/>
      <c r="C16" s="161"/>
      <c r="D16" s="148"/>
      <c r="E16" s="150"/>
      <c r="F16" s="148"/>
    </row>
    <row r="17" spans="2:26" ht="15" x14ac:dyDescent="0.25">
      <c r="B17" s="148"/>
      <c r="C17" s="148"/>
      <c r="D17" s="201" t="str">
        <f>Translation!C16</f>
        <v>Click to go to page Index</v>
      </c>
      <c r="E17" s="156"/>
      <c r="F17" s="148"/>
    </row>
    <row r="18" spans="2:26" x14ac:dyDescent="0.2">
      <c r="B18" s="148"/>
      <c r="C18" s="148"/>
      <c r="D18" s="162"/>
      <c r="E18" s="148"/>
      <c r="F18" s="148"/>
    </row>
    <row r="19" spans="2:26" x14ac:dyDescent="0.2">
      <c r="B19" s="148"/>
      <c r="C19" s="160"/>
      <c r="D19" s="291" t="str">
        <f>Translation!C17</f>
        <v>Version January 2014</v>
      </c>
      <c r="E19" s="148"/>
      <c r="F19" s="148"/>
    </row>
    <row r="20" spans="2:26" x14ac:dyDescent="0.2">
      <c r="B20" s="163"/>
      <c r="C20" s="148"/>
      <c r="D20" s="163"/>
      <c r="E20" s="148"/>
      <c r="F20" s="148"/>
    </row>
    <row r="21" spans="2:26" x14ac:dyDescent="0.2">
      <c r="B21" s="163"/>
      <c r="C21" s="148"/>
      <c r="D21" s="163"/>
      <c r="E21" s="148"/>
      <c r="F21" s="148"/>
    </row>
    <row r="22" spans="2:26" x14ac:dyDescent="0.2">
      <c r="B22" s="163"/>
      <c r="C22" s="164"/>
      <c r="D22" s="165"/>
      <c r="E22" s="164"/>
      <c r="F22" s="148"/>
      <c r="I22" s="146"/>
    </row>
    <row r="23" spans="2:26" x14ac:dyDescent="0.2">
      <c r="B23" s="163"/>
      <c r="C23" s="164"/>
      <c r="D23" s="165"/>
      <c r="E23" s="164"/>
      <c r="F23" s="148"/>
    </row>
    <row r="24" spans="2:26" x14ac:dyDescent="0.2">
      <c r="B24" s="163"/>
      <c r="C24" s="164"/>
      <c r="D24" s="165"/>
      <c r="E24" s="164"/>
      <c r="F24" s="148"/>
    </row>
    <row r="25" spans="2:26" ht="15" x14ac:dyDescent="0.25">
      <c r="B25" s="163"/>
      <c r="C25" s="164"/>
      <c r="D25" s="165"/>
      <c r="E25" s="166"/>
      <c r="F25" s="148"/>
    </row>
    <row r="26" spans="2:26" x14ac:dyDescent="0.2">
      <c r="B26" s="163"/>
      <c r="C26" s="148"/>
      <c r="D26" s="163"/>
      <c r="E26" s="167" t="s">
        <v>264</v>
      </c>
      <c r="F26" s="148"/>
    </row>
    <row r="27" spans="2:26" x14ac:dyDescent="0.2">
      <c r="B27" s="145"/>
      <c r="C27" s="145"/>
      <c r="D27" s="147"/>
    </row>
    <row r="28" spans="2:26" x14ac:dyDescent="0.2">
      <c r="B28" s="145"/>
      <c r="C28" s="145"/>
      <c r="D28" s="145"/>
    </row>
    <row r="29" spans="2:26" x14ac:dyDescent="0.2">
      <c r="B29" s="145"/>
      <c r="C29" s="145"/>
      <c r="D29" s="145"/>
    </row>
    <row r="30" spans="2:26" s="145" customFormat="1" x14ac:dyDescent="0.2">
      <c r="Z30"/>
    </row>
    <row r="31" spans="2:26" s="145" customFormat="1" x14ac:dyDescent="0.2">
      <c r="Z31"/>
    </row>
    <row r="32" spans="2:26" s="145" customFormat="1" x14ac:dyDescent="0.2">
      <c r="Z32"/>
    </row>
    <row r="33" spans="26:26" s="145" customFormat="1" x14ac:dyDescent="0.2">
      <c r="Z33"/>
    </row>
    <row r="34" spans="26:26" s="145" customFormat="1" x14ac:dyDescent="0.2">
      <c r="Z34"/>
    </row>
    <row r="35" spans="26:26" s="145" customFormat="1" x14ac:dyDescent="0.2">
      <c r="Z35"/>
    </row>
    <row r="36" spans="26:26" s="145" customFormat="1" x14ac:dyDescent="0.2">
      <c r="Z36"/>
    </row>
    <row r="37" spans="26:26" s="145" customFormat="1" x14ac:dyDescent="0.2"/>
    <row r="38" spans="26:26" s="145" customFormat="1" x14ac:dyDescent="0.2"/>
    <row r="39" spans="26:26" s="145" customFormat="1" x14ac:dyDescent="0.2"/>
    <row r="40" spans="26:26" s="145" customFormat="1" x14ac:dyDescent="0.2"/>
    <row r="41" spans="26:26" s="145" customFormat="1" x14ac:dyDescent="0.2"/>
    <row r="42" spans="26:26" s="145" customFormat="1" x14ac:dyDescent="0.2"/>
    <row r="43" spans="26:26" s="145" customFormat="1" x14ac:dyDescent="0.2"/>
    <row r="44" spans="26:26" s="145" customFormat="1" x14ac:dyDescent="0.2"/>
    <row r="45" spans="26:26" s="145" customFormat="1" x14ac:dyDescent="0.2"/>
    <row r="46" spans="26:26" s="145" customFormat="1" x14ac:dyDescent="0.2"/>
    <row r="47" spans="26:26" s="145" customFormat="1" x14ac:dyDescent="0.2"/>
    <row r="48" spans="26:26" s="145" customFormat="1" x14ac:dyDescent="0.2"/>
    <row r="49" s="145" customFormat="1" x14ac:dyDescent="0.2"/>
    <row r="50" s="145" customFormat="1" x14ac:dyDescent="0.2"/>
    <row r="51" s="145" customFormat="1" x14ac:dyDescent="0.2"/>
    <row r="52" s="145" customFormat="1" x14ac:dyDescent="0.2"/>
    <row r="53" s="145" customFormat="1" x14ac:dyDescent="0.2"/>
    <row r="54" s="145" customFormat="1" x14ac:dyDescent="0.2"/>
    <row r="55" s="145" customFormat="1" x14ac:dyDescent="0.2"/>
    <row r="56" s="145" customFormat="1" x14ac:dyDescent="0.2"/>
    <row r="57" s="145" customFormat="1" x14ac:dyDescent="0.2"/>
    <row r="58" s="145" customFormat="1" x14ac:dyDescent="0.2"/>
    <row r="59" s="145" customFormat="1" x14ac:dyDescent="0.2"/>
    <row r="60" s="145" customFormat="1" x14ac:dyDescent="0.2"/>
    <row r="61" s="145" customFormat="1" x14ac:dyDescent="0.2"/>
  </sheetData>
  <sheetProtection sheet="1" objects="1" scenarios="1"/>
  <protectedRanges>
    <protectedRange sqref="D10" name="Range1_1"/>
  </protectedRanges>
  <conditionalFormatting sqref="D10">
    <cfRule type="cellIs" dxfId="83" priority="1" stopIfTrue="1" operator="notEqual">
      <formula>""</formula>
    </cfRule>
  </conditionalFormatting>
  <dataValidations xWindow="997" yWindow="325" count="3">
    <dataValidation type="list" allowBlank="1" showInputMessage="1" showErrorMessage="1" sqref="D12">
      <formula1>Langues</formula1>
    </dataValidation>
    <dataValidation type="list" allowBlank="1" showInputMessage="1" showErrorMessage="1" sqref="D10">
      <formula1>Country</formula1>
    </dataValidation>
    <dataValidation allowBlank="1" showInputMessage="1" showErrorMessage="1" promptTitle="Year of reference:" prompt="Indicate the year of reference for demographic figures. Projection can be made." sqref="D14"/>
  </dataValidations>
  <hyperlinks>
    <hyperlink ref="D17" location="Index!A1" display="Index!A1"/>
  </hyperlinks>
  <pageMargins left="0.75" right="0.75" top="1" bottom="1" header="0.5" footer="0.5"/>
  <pageSetup paperSize="9" scale="87" orientation="landscape" horizontalDpi="300" verticalDpi="300" r:id="rId1"/>
  <headerFooter alignWithMargins="0">
    <oddFooter>&amp;L&amp;8&amp;F, &amp;A&amp;C&amp;8&amp;P of &amp;N&amp;R&amp;8&amp;D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E196"/>
  <sheetViews>
    <sheetView showGridLines="0" workbookViewId="0">
      <pane xSplit="1" ySplit="1" topLeftCell="B2" activePane="bottomRight" state="frozen"/>
      <selection activeCell="E31" sqref="E31"/>
      <selection pane="topRight" activeCell="E31" sqref="E31"/>
      <selection pane="bottomLeft" activeCell="E31" sqref="E31"/>
      <selection pane="bottomRight" activeCell="B2" sqref="B2"/>
    </sheetView>
  </sheetViews>
  <sheetFormatPr defaultColWidth="9.140625" defaultRowHeight="12.75" x14ac:dyDescent="0.2"/>
  <cols>
    <col min="1" max="1" width="1.140625" customWidth="1"/>
    <col min="2" max="2" width="33.28515625" bestFit="1" customWidth="1"/>
    <col min="3" max="3" width="9.85546875" customWidth="1"/>
    <col min="4" max="4" width="20.7109375" bestFit="1" customWidth="1"/>
    <col min="5" max="5" width="1.85546875" customWidth="1"/>
  </cols>
  <sheetData>
    <row r="1" spans="1:5" x14ac:dyDescent="0.2">
      <c r="A1" s="292"/>
      <c r="B1" s="329" t="s">
        <v>573</v>
      </c>
      <c r="C1" s="330" t="s">
        <v>574</v>
      </c>
      <c r="D1" s="330" t="s">
        <v>575</v>
      </c>
      <c r="E1" s="292"/>
    </row>
    <row r="2" spans="1:5" x14ac:dyDescent="0.2">
      <c r="A2" s="148"/>
      <c r="B2" s="331" t="s">
        <v>576</v>
      </c>
      <c r="C2" s="332" t="s">
        <v>577</v>
      </c>
      <c r="D2" s="333" t="s">
        <v>578</v>
      </c>
      <c r="E2" s="148"/>
    </row>
    <row r="3" spans="1:5" x14ac:dyDescent="0.2">
      <c r="A3" s="148"/>
      <c r="B3" s="322" t="s">
        <v>579</v>
      </c>
      <c r="C3" s="323" t="s">
        <v>580</v>
      </c>
      <c r="D3" s="324" t="s">
        <v>224</v>
      </c>
      <c r="E3" s="148"/>
    </row>
    <row r="4" spans="1:5" x14ac:dyDescent="0.2">
      <c r="A4" s="148"/>
      <c r="B4" s="334" t="s">
        <v>581</v>
      </c>
      <c r="C4" s="323" t="s">
        <v>582</v>
      </c>
      <c r="D4" s="323" t="s">
        <v>224</v>
      </c>
      <c r="E4" s="148"/>
    </row>
    <row r="5" spans="1:5" x14ac:dyDescent="0.2">
      <c r="A5" s="148"/>
      <c r="B5" s="322" t="s">
        <v>583</v>
      </c>
      <c r="C5" s="323" t="s">
        <v>580</v>
      </c>
      <c r="D5" s="324" t="s">
        <v>224</v>
      </c>
      <c r="E5" s="148"/>
    </row>
    <row r="6" spans="1:5" x14ac:dyDescent="0.2">
      <c r="A6" s="148"/>
      <c r="B6" s="322" t="s">
        <v>584</v>
      </c>
      <c r="C6" s="323" t="s">
        <v>582</v>
      </c>
      <c r="D6" s="323" t="s">
        <v>578</v>
      </c>
      <c r="E6" s="148"/>
    </row>
    <row r="7" spans="1:5" x14ac:dyDescent="0.2">
      <c r="A7" s="148"/>
      <c r="B7" s="322" t="s">
        <v>585</v>
      </c>
      <c r="C7" s="323" t="s">
        <v>586</v>
      </c>
      <c r="D7" s="323" t="s">
        <v>587</v>
      </c>
      <c r="E7" s="148"/>
    </row>
    <row r="8" spans="1:5" x14ac:dyDescent="0.2">
      <c r="A8" s="148"/>
      <c r="B8" s="322" t="s">
        <v>588</v>
      </c>
      <c r="C8" s="323" t="s">
        <v>586</v>
      </c>
      <c r="D8" s="323" t="s">
        <v>587</v>
      </c>
      <c r="E8" s="148"/>
    </row>
    <row r="9" spans="1:5" x14ac:dyDescent="0.2">
      <c r="A9" s="148"/>
      <c r="B9" s="322" t="s">
        <v>589</v>
      </c>
      <c r="C9" s="323" t="s">
        <v>580</v>
      </c>
      <c r="D9" s="324" t="s">
        <v>224</v>
      </c>
      <c r="E9" s="148"/>
    </row>
    <row r="10" spans="1:5" x14ac:dyDescent="0.2">
      <c r="A10" s="148"/>
      <c r="B10" s="322" t="s">
        <v>590</v>
      </c>
      <c r="C10" s="323" t="s">
        <v>591</v>
      </c>
      <c r="D10" s="324" t="s">
        <v>224</v>
      </c>
      <c r="E10" s="148"/>
    </row>
    <row r="11" spans="1:5" x14ac:dyDescent="0.2">
      <c r="A11" s="148"/>
      <c r="B11" s="322" t="s">
        <v>592</v>
      </c>
      <c r="C11" s="323" t="s">
        <v>580</v>
      </c>
      <c r="D11" s="324" t="s">
        <v>224</v>
      </c>
      <c r="E11" s="148"/>
    </row>
    <row r="12" spans="1:5" x14ac:dyDescent="0.2">
      <c r="A12" s="148"/>
      <c r="B12" s="322" t="s">
        <v>593</v>
      </c>
      <c r="C12" s="323" t="s">
        <v>580</v>
      </c>
      <c r="D12" s="324" t="s">
        <v>578</v>
      </c>
      <c r="E12" s="148"/>
    </row>
    <row r="13" spans="1:5" x14ac:dyDescent="0.2">
      <c r="A13" s="148"/>
      <c r="B13" s="322" t="s">
        <v>594</v>
      </c>
      <c r="C13" s="323" t="s">
        <v>577</v>
      </c>
      <c r="D13" s="324" t="s">
        <v>224</v>
      </c>
      <c r="E13" s="148"/>
    </row>
    <row r="14" spans="1:5" x14ac:dyDescent="0.2">
      <c r="A14" s="148"/>
      <c r="B14" s="322" t="s">
        <v>595</v>
      </c>
      <c r="C14" s="323" t="s">
        <v>586</v>
      </c>
      <c r="D14" s="323" t="s">
        <v>587</v>
      </c>
      <c r="E14" s="148"/>
    </row>
    <row r="15" spans="1:5" x14ac:dyDescent="0.2">
      <c r="A15" s="148"/>
      <c r="B15" s="322" t="s">
        <v>596</v>
      </c>
      <c r="C15" s="323" t="s">
        <v>597</v>
      </c>
      <c r="D15" s="324" t="s">
        <v>578</v>
      </c>
      <c r="E15" s="148"/>
    </row>
    <row r="16" spans="1:5" x14ac:dyDescent="0.2">
      <c r="A16" s="148"/>
      <c r="B16" s="322" t="s">
        <v>598</v>
      </c>
      <c r="C16" s="323" t="s">
        <v>586</v>
      </c>
      <c r="D16" s="323" t="s">
        <v>587</v>
      </c>
      <c r="E16" s="148"/>
    </row>
    <row r="17" spans="1:5" x14ac:dyDescent="0.2">
      <c r="A17" s="148"/>
      <c r="B17" s="322" t="s">
        <v>599</v>
      </c>
      <c r="C17" s="323" t="s">
        <v>580</v>
      </c>
      <c r="D17" s="324" t="s">
        <v>224</v>
      </c>
      <c r="E17" s="148"/>
    </row>
    <row r="18" spans="1:5" x14ac:dyDescent="0.2">
      <c r="A18" s="148"/>
      <c r="B18" s="334" t="s">
        <v>600</v>
      </c>
      <c r="C18" s="323" t="s">
        <v>582</v>
      </c>
      <c r="D18" s="323" t="s">
        <v>578</v>
      </c>
      <c r="E18" s="148"/>
    </row>
    <row r="19" spans="1:5" x14ac:dyDescent="0.2">
      <c r="A19" s="148"/>
      <c r="B19" s="322" t="s">
        <v>601</v>
      </c>
      <c r="C19" s="323" t="s">
        <v>582</v>
      </c>
      <c r="D19" s="323" t="s">
        <v>578</v>
      </c>
      <c r="E19" s="148"/>
    </row>
    <row r="20" spans="1:5" x14ac:dyDescent="0.2">
      <c r="A20" s="148"/>
      <c r="B20" s="322" t="s">
        <v>602</v>
      </c>
      <c r="C20" s="323" t="s">
        <v>597</v>
      </c>
      <c r="D20" s="324" t="s">
        <v>578</v>
      </c>
      <c r="E20" s="148"/>
    </row>
    <row r="21" spans="1:5" x14ac:dyDescent="0.2">
      <c r="A21" s="148"/>
      <c r="B21" s="322" t="s">
        <v>603</v>
      </c>
      <c r="C21" s="323" t="s">
        <v>580</v>
      </c>
      <c r="D21" s="324" t="s">
        <v>224</v>
      </c>
      <c r="E21" s="148"/>
    </row>
    <row r="22" spans="1:5" x14ac:dyDescent="0.2">
      <c r="A22" s="148"/>
      <c r="B22" s="322" t="s">
        <v>604</v>
      </c>
      <c r="C22" s="323" t="s">
        <v>591</v>
      </c>
      <c r="D22" s="324" t="s">
        <v>224</v>
      </c>
      <c r="E22" s="148"/>
    </row>
    <row r="23" spans="1:5" x14ac:dyDescent="0.2">
      <c r="A23" s="148"/>
      <c r="B23" s="322" t="s">
        <v>605</v>
      </c>
      <c r="C23" s="323" t="s">
        <v>580</v>
      </c>
      <c r="D23" s="324" t="s">
        <v>224</v>
      </c>
      <c r="E23" s="148"/>
    </row>
    <row r="24" spans="1:5" x14ac:dyDescent="0.2">
      <c r="A24" s="148"/>
      <c r="B24" s="322" t="s">
        <v>606</v>
      </c>
      <c r="C24" s="323" t="s">
        <v>586</v>
      </c>
      <c r="D24" s="323" t="s">
        <v>587</v>
      </c>
      <c r="E24" s="148"/>
    </row>
    <row r="25" spans="1:5" x14ac:dyDescent="0.2">
      <c r="A25" s="148"/>
      <c r="B25" s="322" t="s">
        <v>607</v>
      </c>
      <c r="C25" s="323" t="s">
        <v>586</v>
      </c>
      <c r="D25" s="323" t="s">
        <v>587</v>
      </c>
      <c r="E25" s="148"/>
    </row>
    <row r="26" spans="1:5" x14ac:dyDescent="0.2">
      <c r="A26" s="148"/>
      <c r="B26" s="322" t="s">
        <v>608</v>
      </c>
      <c r="C26" s="323" t="s">
        <v>582</v>
      </c>
      <c r="D26" s="324" t="s">
        <v>224</v>
      </c>
      <c r="E26" s="148"/>
    </row>
    <row r="27" spans="1:5" x14ac:dyDescent="0.2">
      <c r="A27" s="148"/>
      <c r="B27" s="322" t="s">
        <v>609</v>
      </c>
      <c r="C27" s="323" t="s">
        <v>586</v>
      </c>
      <c r="D27" s="323" t="s">
        <v>587</v>
      </c>
      <c r="E27" s="148"/>
    </row>
    <row r="28" spans="1:5" x14ac:dyDescent="0.2">
      <c r="A28" s="148"/>
      <c r="B28" s="322" t="s">
        <v>610</v>
      </c>
      <c r="C28" s="323" t="s">
        <v>591</v>
      </c>
      <c r="D28" s="324" t="s">
        <v>224</v>
      </c>
      <c r="E28" s="148"/>
    </row>
    <row r="29" spans="1:5" x14ac:dyDescent="0.2">
      <c r="A29" s="148"/>
      <c r="B29" s="322" t="s">
        <v>611</v>
      </c>
      <c r="C29" s="323" t="s">
        <v>580</v>
      </c>
      <c r="D29" s="324" t="s">
        <v>224</v>
      </c>
      <c r="E29" s="148"/>
    </row>
    <row r="30" spans="1:5" x14ac:dyDescent="0.2">
      <c r="A30" s="148"/>
      <c r="B30" s="322" t="s">
        <v>612</v>
      </c>
      <c r="C30" s="323" t="s">
        <v>582</v>
      </c>
      <c r="D30" s="323" t="s">
        <v>578</v>
      </c>
      <c r="E30" s="148"/>
    </row>
    <row r="31" spans="1:5" x14ac:dyDescent="0.2">
      <c r="A31" s="148"/>
      <c r="B31" s="334" t="s">
        <v>613</v>
      </c>
      <c r="C31" s="323" t="s">
        <v>582</v>
      </c>
      <c r="D31" s="323" t="s">
        <v>578</v>
      </c>
      <c r="E31" s="148"/>
    </row>
    <row r="32" spans="1:5" x14ac:dyDescent="0.2">
      <c r="A32" s="148"/>
      <c r="B32" s="334" t="s">
        <v>614</v>
      </c>
      <c r="C32" s="323" t="s">
        <v>582</v>
      </c>
      <c r="D32" s="323" t="s">
        <v>578</v>
      </c>
      <c r="E32" s="148"/>
    </row>
    <row r="33" spans="1:5" x14ac:dyDescent="0.2">
      <c r="A33" s="148"/>
      <c r="B33" s="322" t="s">
        <v>615</v>
      </c>
      <c r="C33" s="323" t="s">
        <v>591</v>
      </c>
      <c r="D33" s="324" t="s">
        <v>578</v>
      </c>
      <c r="E33" s="148"/>
    </row>
    <row r="34" spans="1:5" x14ac:dyDescent="0.2">
      <c r="A34" s="148"/>
      <c r="B34" s="322" t="s">
        <v>616</v>
      </c>
      <c r="C34" s="323" t="s">
        <v>586</v>
      </c>
      <c r="D34" s="323" t="s">
        <v>587</v>
      </c>
      <c r="E34" s="148"/>
    </row>
    <row r="35" spans="1:5" x14ac:dyDescent="0.2">
      <c r="A35" s="148"/>
      <c r="B35" s="322" t="s">
        <v>617</v>
      </c>
      <c r="C35" s="323" t="s">
        <v>582</v>
      </c>
      <c r="D35" s="324" t="s">
        <v>224</v>
      </c>
      <c r="E35" s="148"/>
    </row>
    <row r="36" spans="1:5" x14ac:dyDescent="0.2">
      <c r="A36" s="148"/>
      <c r="B36" s="334" t="s">
        <v>618</v>
      </c>
      <c r="C36" s="323" t="s">
        <v>582</v>
      </c>
      <c r="D36" s="323" t="s">
        <v>578</v>
      </c>
      <c r="E36" s="148"/>
    </row>
    <row r="37" spans="1:5" x14ac:dyDescent="0.2">
      <c r="A37" s="148"/>
      <c r="B37" s="322" t="s">
        <v>619</v>
      </c>
      <c r="C37" s="323" t="s">
        <v>586</v>
      </c>
      <c r="D37" s="323" t="s">
        <v>587</v>
      </c>
      <c r="E37" s="148"/>
    </row>
    <row r="38" spans="1:5" x14ac:dyDescent="0.2">
      <c r="A38" s="148"/>
      <c r="B38" s="322" t="s">
        <v>620</v>
      </c>
      <c r="C38" s="323" t="s">
        <v>591</v>
      </c>
      <c r="D38" s="324" t="s">
        <v>224</v>
      </c>
      <c r="E38" s="148"/>
    </row>
    <row r="39" spans="1:5" x14ac:dyDescent="0.2">
      <c r="A39" s="148"/>
      <c r="B39" s="322" t="s">
        <v>621</v>
      </c>
      <c r="C39" s="323" t="s">
        <v>582</v>
      </c>
      <c r="D39" s="323" t="s">
        <v>578</v>
      </c>
      <c r="E39" s="148"/>
    </row>
    <row r="40" spans="1:5" x14ac:dyDescent="0.2">
      <c r="A40" s="148"/>
      <c r="B40" s="334" t="s">
        <v>622</v>
      </c>
      <c r="C40" s="323" t="s">
        <v>582</v>
      </c>
      <c r="D40" s="323" t="s">
        <v>578</v>
      </c>
      <c r="E40" s="148"/>
    </row>
    <row r="41" spans="1:5" x14ac:dyDescent="0.2">
      <c r="A41" s="148"/>
      <c r="B41" s="322" t="s">
        <v>623</v>
      </c>
      <c r="C41" s="323" t="s">
        <v>591</v>
      </c>
      <c r="D41" s="324" t="s">
        <v>224</v>
      </c>
      <c r="E41" s="148"/>
    </row>
    <row r="42" spans="1:5" x14ac:dyDescent="0.2">
      <c r="A42" s="148"/>
      <c r="B42" s="322" t="s">
        <v>624</v>
      </c>
      <c r="C42" s="323" t="s">
        <v>586</v>
      </c>
      <c r="D42" s="323" t="s">
        <v>587</v>
      </c>
      <c r="E42" s="148"/>
    </row>
    <row r="43" spans="1:5" x14ac:dyDescent="0.2">
      <c r="A43" s="148"/>
      <c r="B43" s="322" t="s">
        <v>625</v>
      </c>
      <c r="C43" s="323" t="s">
        <v>582</v>
      </c>
      <c r="D43" s="323" t="s">
        <v>578</v>
      </c>
      <c r="E43" s="148"/>
    </row>
    <row r="44" spans="1:5" x14ac:dyDescent="0.2">
      <c r="A44" s="148"/>
      <c r="B44" s="322" t="s">
        <v>626</v>
      </c>
      <c r="C44" s="323" t="s">
        <v>586</v>
      </c>
      <c r="D44" s="323" t="s">
        <v>587</v>
      </c>
      <c r="E44" s="148"/>
    </row>
    <row r="45" spans="1:5" x14ac:dyDescent="0.2">
      <c r="A45" s="148"/>
      <c r="B45" s="322" t="s">
        <v>627</v>
      </c>
      <c r="C45" s="323" t="s">
        <v>580</v>
      </c>
      <c r="D45" s="324" t="s">
        <v>224</v>
      </c>
      <c r="E45" s="148"/>
    </row>
    <row r="46" spans="1:5" x14ac:dyDescent="0.2">
      <c r="A46" s="148"/>
      <c r="B46" s="322" t="s">
        <v>628</v>
      </c>
      <c r="C46" s="323" t="s">
        <v>586</v>
      </c>
      <c r="D46" s="323" t="s">
        <v>587</v>
      </c>
      <c r="E46" s="148"/>
    </row>
    <row r="47" spans="1:5" x14ac:dyDescent="0.2">
      <c r="A47" s="148"/>
      <c r="B47" s="322" t="s">
        <v>629</v>
      </c>
      <c r="C47" s="323" t="s">
        <v>577</v>
      </c>
      <c r="D47" s="324" t="s">
        <v>224</v>
      </c>
      <c r="E47" s="148"/>
    </row>
    <row r="48" spans="1:5" x14ac:dyDescent="0.2">
      <c r="A48" s="148"/>
      <c r="B48" s="322" t="s">
        <v>630</v>
      </c>
      <c r="C48" s="323" t="s">
        <v>580</v>
      </c>
      <c r="D48" s="324" t="s">
        <v>224</v>
      </c>
      <c r="E48" s="148"/>
    </row>
    <row r="49" spans="1:5" x14ac:dyDescent="0.2">
      <c r="A49" s="148"/>
      <c r="B49" s="322" t="s">
        <v>631</v>
      </c>
      <c r="C49" s="323" t="s">
        <v>580</v>
      </c>
      <c r="D49" s="324" t="s">
        <v>224</v>
      </c>
      <c r="E49" s="148"/>
    </row>
    <row r="50" spans="1:5" x14ac:dyDescent="0.2">
      <c r="A50" s="148"/>
      <c r="B50" s="322" t="s">
        <v>632</v>
      </c>
      <c r="C50" s="323" t="s">
        <v>580</v>
      </c>
      <c r="D50" s="324" t="s">
        <v>224</v>
      </c>
      <c r="E50" s="148"/>
    </row>
    <row r="51" spans="1:5" x14ac:dyDescent="0.2">
      <c r="A51" s="148"/>
      <c r="B51" s="322" t="s">
        <v>633</v>
      </c>
      <c r="C51" s="323" t="s">
        <v>577</v>
      </c>
      <c r="D51" s="324" t="s">
        <v>578</v>
      </c>
      <c r="E51" s="148"/>
    </row>
    <row r="52" spans="1:5" x14ac:dyDescent="0.2">
      <c r="A52" s="148"/>
      <c r="B52" s="322" t="s">
        <v>634</v>
      </c>
      <c r="C52" s="323" t="s">
        <v>586</v>
      </c>
      <c r="D52" s="323" t="s">
        <v>587</v>
      </c>
      <c r="E52" s="148"/>
    </row>
    <row r="53" spans="1:5" x14ac:dyDescent="0.2">
      <c r="A53" s="148"/>
      <c r="B53" s="322" t="s">
        <v>635</v>
      </c>
      <c r="C53" s="323" t="s">
        <v>586</v>
      </c>
      <c r="D53" s="323" t="s">
        <v>587</v>
      </c>
      <c r="E53" s="148"/>
    </row>
    <row r="54" spans="1:5" x14ac:dyDescent="0.2">
      <c r="A54" s="148"/>
      <c r="B54" s="322" t="s">
        <v>636</v>
      </c>
      <c r="C54" s="323" t="s">
        <v>586</v>
      </c>
      <c r="D54" s="323" t="s">
        <v>587</v>
      </c>
      <c r="E54" s="148"/>
    </row>
    <row r="55" spans="1:5" x14ac:dyDescent="0.2">
      <c r="A55" s="148"/>
      <c r="B55" s="322" t="s">
        <v>637</v>
      </c>
      <c r="C55" s="323" t="s">
        <v>577</v>
      </c>
      <c r="D55" s="324" t="s">
        <v>224</v>
      </c>
      <c r="E55" s="148"/>
    </row>
    <row r="56" spans="1:5" x14ac:dyDescent="0.2">
      <c r="A56" s="148"/>
      <c r="B56" s="322" t="s">
        <v>638</v>
      </c>
      <c r="C56" s="323" t="s">
        <v>586</v>
      </c>
      <c r="D56" s="323" t="s">
        <v>587</v>
      </c>
      <c r="E56" s="148"/>
    </row>
    <row r="57" spans="1:5" x14ac:dyDescent="0.2">
      <c r="A57" s="148"/>
      <c r="B57" s="322" t="s">
        <v>639</v>
      </c>
      <c r="C57" s="323" t="s">
        <v>582</v>
      </c>
      <c r="D57" s="324" t="s">
        <v>224</v>
      </c>
      <c r="E57" s="148"/>
    </row>
    <row r="58" spans="1:5" x14ac:dyDescent="0.2">
      <c r="A58" s="148"/>
      <c r="B58" s="322" t="s">
        <v>640</v>
      </c>
      <c r="C58" s="323" t="s">
        <v>582</v>
      </c>
      <c r="D58" s="323" t="s">
        <v>578</v>
      </c>
      <c r="E58" s="148"/>
    </row>
    <row r="59" spans="1:5" x14ac:dyDescent="0.2">
      <c r="A59" s="148"/>
      <c r="B59" s="322" t="s">
        <v>641</v>
      </c>
      <c r="C59" s="323" t="s">
        <v>580</v>
      </c>
      <c r="D59" s="324" t="s">
        <v>224</v>
      </c>
      <c r="E59" s="148"/>
    </row>
    <row r="60" spans="1:5" x14ac:dyDescent="0.2">
      <c r="A60" s="148"/>
      <c r="B60" s="322" t="s">
        <v>642</v>
      </c>
      <c r="C60" s="323" t="s">
        <v>582</v>
      </c>
      <c r="D60" s="323" t="s">
        <v>578</v>
      </c>
      <c r="E60" s="148"/>
    </row>
    <row r="61" spans="1:5" x14ac:dyDescent="0.2">
      <c r="A61" s="148"/>
      <c r="B61" s="322" t="s">
        <v>643</v>
      </c>
      <c r="C61" s="323" t="s">
        <v>591</v>
      </c>
      <c r="D61" s="324" t="s">
        <v>224</v>
      </c>
      <c r="E61" s="148"/>
    </row>
    <row r="62" spans="1:5" x14ac:dyDescent="0.2">
      <c r="A62" s="148"/>
      <c r="B62" s="322" t="s">
        <v>644</v>
      </c>
      <c r="C62" s="323" t="s">
        <v>580</v>
      </c>
      <c r="D62" s="324" t="s">
        <v>224</v>
      </c>
      <c r="E62" s="148"/>
    </row>
    <row r="63" spans="1:5" x14ac:dyDescent="0.2">
      <c r="A63" s="148"/>
      <c r="B63" s="322" t="s">
        <v>645</v>
      </c>
      <c r="C63" s="323" t="s">
        <v>580</v>
      </c>
      <c r="D63" s="324" t="s">
        <v>224</v>
      </c>
      <c r="E63" s="148"/>
    </row>
    <row r="64" spans="1:5" x14ac:dyDescent="0.2">
      <c r="A64" s="148"/>
      <c r="B64" s="322" t="s">
        <v>646</v>
      </c>
      <c r="C64" s="323" t="s">
        <v>582</v>
      </c>
      <c r="D64" s="324" t="s">
        <v>224</v>
      </c>
      <c r="E64" s="148"/>
    </row>
    <row r="65" spans="1:5" x14ac:dyDescent="0.2">
      <c r="A65" s="148"/>
      <c r="B65" s="322" t="s">
        <v>647</v>
      </c>
      <c r="C65" s="323" t="s">
        <v>582</v>
      </c>
      <c r="D65" s="323" t="s">
        <v>578</v>
      </c>
      <c r="E65" s="148"/>
    </row>
    <row r="66" spans="1:5" x14ac:dyDescent="0.2">
      <c r="A66" s="148"/>
      <c r="B66" s="322" t="s">
        <v>648</v>
      </c>
      <c r="C66" s="323" t="s">
        <v>582</v>
      </c>
      <c r="D66" s="323" t="s">
        <v>578</v>
      </c>
      <c r="E66" s="148"/>
    </row>
    <row r="67" spans="1:5" x14ac:dyDescent="0.2">
      <c r="A67" s="148"/>
      <c r="B67" s="322" t="s">
        <v>649</v>
      </c>
      <c r="C67" s="323" t="s">
        <v>580</v>
      </c>
      <c r="D67" s="324" t="s">
        <v>224</v>
      </c>
      <c r="E67" s="148"/>
    </row>
    <row r="68" spans="1:5" x14ac:dyDescent="0.2">
      <c r="A68" s="148"/>
      <c r="B68" s="322" t="s">
        <v>650</v>
      </c>
      <c r="C68" s="323" t="s">
        <v>586</v>
      </c>
      <c r="D68" s="323" t="s">
        <v>587</v>
      </c>
      <c r="E68" s="148"/>
    </row>
    <row r="69" spans="1:5" x14ac:dyDescent="0.2">
      <c r="A69" s="148"/>
      <c r="B69" s="322" t="s">
        <v>651</v>
      </c>
      <c r="C69" s="323" t="s">
        <v>580</v>
      </c>
      <c r="D69" s="324" t="s">
        <v>224</v>
      </c>
      <c r="E69" s="148"/>
    </row>
    <row r="70" spans="1:5" x14ac:dyDescent="0.2">
      <c r="A70" s="148"/>
      <c r="B70" s="334" t="s">
        <v>652</v>
      </c>
      <c r="C70" s="323" t="s">
        <v>582</v>
      </c>
      <c r="D70" s="323" t="s">
        <v>578</v>
      </c>
      <c r="E70" s="148"/>
    </row>
    <row r="71" spans="1:5" x14ac:dyDescent="0.2">
      <c r="A71" s="148"/>
      <c r="B71" s="334" t="s">
        <v>653</v>
      </c>
      <c r="C71" s="323" t="s">
        <v>582</v>
      </c>
      <c r="D71" s="323" t="s">
        <v>578</v>
      </c>
      <c r="E71" s="148"/>
    </row>
    <row r="72" spans="1:5" x14ac:dyDescent="0.2">
      <c r="A72" s="148"/>
      <c r="B72" s="322" t="s">
        <v>654</v>
      </c>
      <c r="C72" s="323" t="s">
        <v>586</v>
      </c>
      <c r="D72" s="323" t="s">
        <v>587</v>
      </c>
      <c r="E72" s="148"/>
    </row>
    <row r="73" spans="1:5" x14ac:dyDescent="0.2">
      <c r="A73" s="148"/>
      <c r="B73" s="322" t="s">
        <v>655</v>
      </c>
      <c r="C73" s="323" t="s">
        <v>586</v>
      </c>
      <c r="D73" s="323" t="s">
        <v>587</v>
      </c>
      <c r="E73" s="148"/>
    </row>
    <row r="74" spans="1:5" x14ac:dyDescent="0.2">
      <c r="A74" s="148"/>
      <c r="B74" s="322" t="s">
        <v>656</v>
      </c>
      <c r="C74" s="323" t="s">
        <v>586</v>
      </c>
      <c r="D74" s="323" t="s">
        <v>587</v>
      </c>
      <c r="E74" s="148"/>
    </row>
    <row r="75" spans="1:5" x14ac:dyDescent="0.2">
      <c r="A75" s="148"/>
      <c r="B75" s="322" t="s">
        <v>657</v>
      </c>
      <c r="C75" s="323" t="s">
        <v>586</v>
      </c>
      <c r="D75" s="323" t="s">
        <v>587</v>
      </c>
      <c r="E75" s="148"/>
    </row>
    <row r="76" spans="1:5" x14ac:dyDescent="0.2">
      <c r="A76" s="148"/>
      <c r="B76" s="322" t="s">
        <v>658</v>
      </c>
      <c r="C76" s="323" t="s">
        <v>580</v>
      </c>
      <c r="D76" s="324" t="s">
        <v>224</v>
      </c>
      <c r="E76" s="148"/>
    </row>
    <row r="77" spans="1:5" x14ac:dyDescent="0.2">
      <c r="A77" s="148"/>
      <c r="B77" s="322" t="s">
        <v>659</v>
      </c>
      <c r="C77" s="323" t="s">
        <v>580</v>
      </c>
      <c r="D77" s="324" t="s">
        <v>224</v>
      </c>
      <c r="E77" s="148"/>
    </row>
    <row r="78" spans="1:5" x14ac:dyDescent="0.2">
      <c r="A78" s="148"/>
      <c r="B78" s="322" t="s">
        <v>660</v>
      </c>
      <c r="C78" s="323" t="s">
        <v>597</v>
      </c>
      <c r="D78" s="324" t="s">
        <v>578</v>
      </c>
      <c r="E78" s="148"/>
    </row>
    <row r="79" spans="1:5" x14ac:dyDescent="0.2">
      <c r="A79" s="148"/>
      <c r="B79" s="322" t="s">
        <v>661</v>
      </c>
      <c r="C79" s="323" t="s">
        <v>597</v>
      </c>
      <c r="D79" s="324" t="s">
        <v>224</v>
      </c>
      <c r="E79" s="148"/>
    </row>
    <row r="80" spans="1:5" x14ac:dyDescent="0.2">
      <c r="A80" s="148"/>
      <c r="B80" s="322" t="s">
        <v>662</v>
      </c>
      <c r="C80" s="323" t="s">
        <v>577</v>
      </c>
      <c r="D80" s="324" t="s">
        <v>224</v>
      </c>
      <c r="E80" s="148"/>
    </row>
    <row r="81" spans="1:5" x14ac:dyDescent="0.2">
      <c r="A81" s="148"/>
      <c r="B81" s="322" t="s">
        <v>663</v>
      </c>
      <c r="C81" s="323" t="s">
        <v>580</v>
      </c>
      <c r="D81" s="324" t="s">
        <v>224</v>
      </c>
      <c r="E81" s="148"/>
    </row>
    <row r="82" spans="1:5" x14ac:dyDescent="0.2">
      <c r="A82" s="148"/>
      <c r="B82" s="322" t="s">
        <v>664</v>
      </c>
      <c r="C82" s="323" t="s">
        <v>577</v>
      </c>
      <c r="D82" s="324" t="s">
        <v>224</v>
      </c>
      <c r="E82" s="148"/>
    </row>
    <row r="83" spans="1:5" x14ac:dyDescent="0.2">
      <c r="A83" s="148"/>
      <c r="B83" s="322" t="s">
        <v>665</v>
      </c>
      <c r="C83" s="323" t="s">
        <v>580</v>
      </c>
      <c r="D83" s="324" t="s">
        <v>224</v>
      </c>
      <c r="E83" s="148"/>
    </row>
    <row r="84" spans="1:5" x14ac:dyDescent="0.2">
      <c r="A84" s="148"/>
      <c r="B84" s="322" t="s">
        <v>666</v>
      </c>
      <c r="C84" s="323" t="s">
        <v>580</v>
      </c>
      <c r="D84" s="324" t="s">
        <v>224</v>
      </c>
      <c r="E84" s="148"/>
    </row>
    <row r="85" spans="1:5" x14ac:dyDescent="0.2">
      <c r="A85" s="148"/>
      <c r="B85" s="322" t="s">
        <v>667</v>
      </c>
      <c r="C85" s="323" t="s">
        <v>582</v>
      </c>
      <c r="D85" s="323" t="s">
        <v>578</v>
      </c>
      <c r="E85" s="148"/>
    </row>
    <row r="86" spans="1:5" x14ac:dyDescent="0.2">
      <c r="A86" s="148"/>
      <c r="B86" s="322" t="s">
        <v>668</v>
      </c>
      <c r="C86" s="323" t="s">
        <v>586</v>
      </c>
      <c r="D86" s="323" t="s">
        <v>587</v>
      </c>
      <c r="E86" s="148"/>
    </row>
    <row r="87" spans="1:5" x14ac:dyDescent="0.2">
      <c r="A87" s="148"/>
      <c r="B87" s="322" t="s">
        <v>669</v>
      </c>
      <c r="C87" s="323" t="s">
        <v>577</v>
      </c>
      <c r="D87" s="324" t="s">
        <v>224</v>
      </c>
      <c r="E87" s="148"/>
    </row>
    <row r="88" spans="1:5" x14ac:dyDescent="0.2">
      <c r="A88" s="148"/>
      <c r="B88" s="322" t="s">
        <v>670</v>
      </c>
      <c r="C88" s="323" t="s">
        <v>591</v>
      </c>
      <c r="D88" s="324" t="s">
        <v>224</v>
      </c>
      <c r="E88" s="148"/>
    </row>
    <row r="89" spans="1:5" x14ac:dyDescent="0.2">
      <c r="A89" s="148"/>
      <c r="B89" s="322" t="s">
        <v>671</v>
      </c>
      <c r="C89" s="323" t="s">
        <v>580</v>
      </c>
      <c r="D89" s="324" t="s">
        <v>224</v>
      </c>
      <c r="E89" s="148"/>
    </row>
    <row r="90" spans="1:5" x14ac:dyDescent="0.2">
      <c r="A90" s="148"/>
      <c r="B90" s="322" t="s">
        <v>672</v>
      </c>
      <c r="C90" s="323" t="s">
        <v>582</v>
      </c>
      <c r="D90" s="323" t="s">
        <v>578</v>
      </c>
      <c r="E90" s="148"/>
    </row>
    <row r="91" spans="1:5" x14ac:dyDescent="0.2">
      <c r="A91" s="148"/>
      <c r="B91" s="322" t="s">
        <v>673</v>
      </c>
      <c r="C91" s="323" t="s">
        <v>580</v>
      </c>
      <c r="D91" s="324" t="s">
        <v>224</v>
      </c>
      <c r="E91" s="148"/>
    </row>
    <row r="92" spans="1:5" x14ac:dyDescent="0.2">
      <c r="A92" s="148"/>
      <c r="B92" s="322" t="s">
        <v>674</v>
      </c>
      <c r="C92" s="323" t="s">
        <v>591</v>
      </c>
      <c r="D92" s="324" t="s">
        <v>578</v>
      </c>
      <c r="E92" s="148"/>
    </row>
    <row r="93" spans="1:5" x14ac:dyDescent="0.2">
      <c r="A93" s="148"/>
      <c r="B93" s="322" t="s">
        <v>675</v>
      </c>
      <c r="C93" s="323" t="s">
        <v>591</v>
      </c>
      <c r="D93" s="324" t="s">
        <v>224</v>
      </c>
      <c r="E93" s="148"/>
    </row>
    <row r="94" spans="1:5" x14ac:dyDescent="0.2">
      <c r="A94" s="148"/>
      <c r="B94" s="322" t="s">
        <v>676</v>
      </c>
      <c r="C94" s="323" t="s">
        <v>597</v>
      </c>
      <c r="D94" s="324" t="s">
        <v>224</v>
      </c>
      <c r="E94" s="148"/>
    </row>
    <row r="95" spans="1:5" x14ac:dyDescent="0.2">
      <c r="A95" s="148"/>
      <c r="B95" s="322" t="s">
        <v>677</v>
      </c>
      <c r="C95" s="323" t="s">
        <v>577</v>
      </c>
      <c r="D95" s="324" t="s">
        <v>224</v>
      </c>
      <c r="E95" s="148"/>
    </row>
    <row r="96" spans="1:5" x14ac:dyDescent="0.2">
      <c r="A96" s="148"/>
      <c r="B96" s="322" t="s">
        <v>678</v>
      </c>
      <c r="C96" s="323" t="s">
        <v>591</v>
      </c>
      <c r="D96" s="324" t="s">
        <v>578</v>
      </c>
      <c r="E96" s="148"/>
    </row>
    <row r="97" spans="1:5" x14ac:dyDescent="0.2">
      <c r="A97" s="148"/>
      <c r="B97" s="322" t="s">
        <v>679</v>
      </c>
      <c r="C97" s="323" t="s">
        <v>577</v>
      </c>
      <c r="D97" s="324" t="s">
        <v>224</v>
      </c>
      <c r="E97" s="148"/>
    </row>
    <row r="98" spans="1:5" x14ac:dyDescent="0.2">
      <c r="A98" s="148"/>
      <c r="B98" s="322" t="s">
        <v>680</v>
      </c>
      <c r="C98" s="323" t="s">
        <v>582</v>
      </c>
      <c r="D98" s="324" t="s">
        <v>224</v>
      </c>
      <c r="E98" s="148"/>
    </row>
    <row r="99" spans="1:5" x14ac:dyDescent="0.2">
      <c r="A99" s="148"/>
      <c r="B99" s="322" t="s">
        <v>681</v>
      </c>
      <c r="C99" s="323" t="s">
        <v>582</v>
      </c>
      <c r="D99" s="323" t="s">
        <v>578</v>
      </c>
      <c r="E99" s="148"/>
    </row>
    <row r="100" spans="1:5" x14ac:dyDescent="0.2">
      <c r="A100" s="148"/>
      <c r="B100" s="322" t="s">
        <v>682</v>
      </c>
      <c r="C100" s="323" t="s">
        <v>577</v>
      </c>
      <c r="D100" s="324" t="s">
        <v>224</v>
      </c>
      <c r="E100" s="148"/>
    </row>
    <row r="101" spans="1:5" x14ac:dyDescent="0.2">
      <c r="A101" s="148"/>
      <c r="B101" s="322" t="s">
        <v>683</v>
      </c>
      <c r="C101" s="323" t="s">
        <v>580</v>
      </c>
      <c r="D101" s="324" t="s">
        <v>224</v>
      </c>
      <c r="E101" s="148"/>
    </row>
    <row r="102" spans="1:5" x14ac:dyDescent="0.2">
      <c r="A102" s="148"/>
      <c r="B102" s="322" t="s">
        <v>684</v>
      </c>
      <c r="C102" s="323" t="s">
        <v>580</v>
      </c>
      <c r="D102" s="324" t="s">
        <v>224</v>
      </c>
      <c r="E102" s="148"/>
    </row>
    <row r="103" spans="1:5" x14ac:dyDescent="0.2">
      <c r="A103" s="148"/>
      <c r="B103" s="322" t="s">
        <v>685</v>
      </c>
      <c r="C103" s="323" t="s">
        <v>580</v>
      </c>
      <c r="D103" s="324" t="s">
        <v>224</v>
      </c>
      <c r="E103" s="148"/>
    </row>
    <row r="104" spans="1:5" x14ac:dyDescent="0.2">
      <c r="A104" s="148"/>
      <c r="B104" s="322" t="s">
        <v>686</v>
      </c>
      <c r="C104" s="323" t="s">
        <v>591</v>
      </c>
      <c r="D104" s="324" t="s">
        <v>224</v>
      </c>
      <c r="E104" s="148"/>
    </row>
    <row r="105" spans="1:5" x14ac:dyDescent="0.2">
      <c r="A105" s="148"/>
      <c r="B105" s="322" t="s">
        <v>687</v>
      </c>
      <c r="C105" s="323" t="s">
        <v>582</v>
      </c>
      <c r="D105" s="323" t="s">
        <v>578</v>
      </c>
      <c r="E105" s="148"/>
    </row>
    <row r="106" spans="1:5" x14ac:dyDescent="0.2">
      <c r="A106" s="148"/>
      <c r="B106" s="322" t="s">
        <v>688</v>
      </c>
      <c r="C106" s="323" t="s">
        <v>582</v>
      </c>
      <c r="D106" s="323" t="s">
        <v>578</v>
      </c>
      <c r="E106" s="148"/>
    </row>
    <row r="107" spans="1:5" x14ac:dyDescent="0.2">
      <c r="A107" s="148"/>
      <c r="B107" s="322" t="s">
        <v>689</v>
      </c>
      <c r="C107" s="323" t="s">
        <v>582</v>
      </c>
      <c r="D107" s="323" t="s">
        <v>578</v>
      </c>
      <c r="E107" s="148"/>
    </row>
    <row r="108" spans="1:5" x14ac:dyDescent="0.2">
      <c r="A108" s="148"/>
      <c r="B108" s="322" t="s">
        <v>690</v>
      </c>
      <c r="C108" s="323" t="s">
        <v>582</v>
      </c>
      <c r="D108" s="324" t="s">
        <v>224</v>
      </c>
      <c r="E108" s="148"/>
    </row>
    <row r="109" spans="1:5" x14ac:dyDescent="0.2">
      <c r="A109" s="148"/>
      <c r="B109" s="322" t="s">
        <v>691</v>
      </c>
      <c r="C109" s="323" t="s">
        <v>580</v>
      </c>
      <c r="D109" s="324" t="s">
        <v>224</v>
      </c>
      <c r="E109" s="148"/>
    </row>
    <row r="110" spans="1:5" x14ac:dyDescent="0.2">
      <c r="A110" s="148"/>
      <c r="B110" s="334" t="s">
        <v>692</v>
      </c>
      <c r="C110" s="323" t="s">
        <v>582</v>
      </c>
      <c r="D110" s="323" t="s">
        <v>578</v>
      </c>
      <c r="E110" s="148"/>
    </row>
    <row r="111" spans="1:5" x14ac:dyDescent="0.2">
      <c r="A111" s="148"/>
      <c r="B111" s="322" t="s">
        <v>693</v>
      </c>
      <c r="C111" s="323" t="s">
        <v>597</v>
      </c>
      <c r="D111" s="324" t="s">
        <v>224</v>
      </c>
      <c r="E111" s="148"/>
    </row>
    <row r="112" spans="1:5" x14ac:dyDescent="0.2">
      <c r="A112" s="148"/>
      <c r="B112" s="322" t="s">
        <v>694</v>
      </c>
      <c r="C112" s="323" t="s">
        <v>580</v>
      </c>
      <c r="D112" s="324" t="s">
        <v>578</v>
      </c>
      <c r="E112" s="148"/>
    </row>
    <row r="113" spans="1:5" x14ac:dyDescent="0.2">
      <c r="A113" s="148"/>
      <c r="B113" s="322" t="s">
        <v>695</v>
      </c>
      <c r="C113" s="323" t="s">
        <v>586</v>
      </c>
      <c r="D113" s="323" t="s">
        <v>587</v>
      </c>
      <c r="E113" s="148"/>
    </row>
    <row r="114" spans="1:5" x14ac:dyDescent="0.2">
      <c r="A114" s="148"/>
      <c r="B114" s="322" t="s">
        <v>696</v>
      </c>
      <c r="C114" s="323" t="s">
        <v>591</v>
      </c>
      <c r="D114" s="324" t="s">
        <v>224</v>
      </c>
      <c r="E114" s="148"/>
    </row>
    <row r="115" spans="1:5" x14ac:dyDescent="0.2">
      <c r="A115" s="148"/>
      <c r="B115" s="322" t="s">
        <v>697</v>
      </c>
      <c r="C115" s="323" t="s">
        <v>580</v>
      </c>
      <c r="D115" s="324" t="s">
        <v>224</v>
      </c>
      <c r="E115" s="148"/>
    </row>
    <row r="116" spans="1:5" x14ac:dyDescent="0.2">
      <c r="A116" s="148"/>
      <c r="B116" s="322" t="s">
        <v>698</v>
      </c>
      <c r="C116" s="323" t="s">
        <v>597</v>
      </c>
      <c r="D116" s="324" t="s">
        <v>224</v>
      </c>
      <c r="E116" s="148"/>
    </row>
    <row r="117" spans="1:5" x14ac:dyDescent="0.2">
      <c r="A117" s="148"/>
      <c r="B117" s="335" t="s">
        <v>699</v>
      </c>
      <c r="C117" s="336" t="s">
        <v>580</v>
      </c>
      <c r="D117" s="336" t="s">
        <v>224</v>
      </c>
      <c r="E117" s="148"/>
    </row>
    <row r="118" spans="1:5" x14ac:dyDescent="0.2">
      <c r="A118" s="148"/>
      <c r="B118" s="322" t="s">
        <v>700</v>
      </c>
      <c r="C118" s="323" t="s">
        <v>591</v>
      </c>
      <c r="D118" s="324" t="s">
        <v>578</v>
      </c>
      <c r="E118" s="148"/>
    </row>
    <row r="119" spans="1:5" x14ac:dyDescent="0.2">
      <c r="A119" s="148"/>
      <c r="B119" s="322" t="s">
        <v>701</v>
      </c>
      <c r="C119" s="323" t="s">
        <v>580</v>
      </c>
      <c r="D119" s="324" t="s">
        <v>224</v>
      </c>
      <c r="E119" s="148"/>
    </row>
    <row r="120" spans="1:5" x14ac:dyDescent="0.2">
      <c r="A120" s="148"/>
      <c r="B120" s="322" t="s">
        <v>702</v>
      </c>
      <c r="C120" s="323" t="s">
        <v>577</v>
      </c>
      <c r="D120" s="324" t="s">
        <v>224</v>
      </c>
      <c r="E120" s="148"/>
    </row>
    <row r="121" spans="1:5" x14ac:dyDescent="0.2">
      <c r="A121" s="148"/>
      <c r="B121" s="322" t="s">
        <v>703</v>
      </c>
      <c r="C121" s="323" t="s">
        <v>582</v>
      </c>
      <c r="D121" s="323" t="s">
        <v>578</v>
      </c>
      <c r="E121" s="148"/>
    </row>
    <row r="122" spans="1:5" x14ac:dyDescent="0.2">
      <c r="A122" s="148"/>
      <c r="B122" s="322" t="s">
        <v>704</v>
      </c>
      <c r="C122" s="323" t="s">
        <v>591</v>
      </c>
      <c r="D122" s="324" t="s">
        <v>224</v>
      </c>
      <c r="E122" s="148"/>
    </row>
    <row r="123" spans="1:5" x14ac:dyDescent="0.2">
      <c r="A123" s="148"/>
      <c r="B123" s="322" t="s">
        <v>705</v>
      </c>
      <c r="C123" s="323" t="s">
        <v>582</v>
      </c>
      <c r="D123" s="324" t="s">
        <v>224</v>
      </c>
      <c r="E123" s="148"/>
    </row>
    <row r="124" spans="1:5" x14ac:dyDescent="0.2">
      <c r="A124" s="148"/>
      <c r="B124" s="322" t="s">
        <v>706</v>
      </c>
      <c r="C124" s="323" t="s">
        <v>597</v>
      </c>
      <c r="D124" s="324" t="s">
        <v>578</v>
      </c>
      <c r="E124" s="148"/>
    </row>
    <row r="125" spans="1:5" x14ac:dyDescent="0.2">
      <c r="A125" s="148"/>
      <c r="B125" s="322" t="s">
        <v>707</v>
      </c>
      <c r="C125" s="323" t="s">
        <v>580</v>
      </c>
      <c r="D125" s="324" t="s">
        <v>224</v>
      </c>
      <c r="E125" s="148"/>
    </row>
    <row r="126" spans="1:5" x14ac:dyDescent="0.2">
      <c r="A126" s="148"/>
      <c r="B126" s="322" t="s">
        <v>708</v>
      </c>
      <c r="C126" s="323" t="s">
        <v>591</v>
      </c>
      <c r="D126" s="324" t="s">
        <v>224</v>
      </c>
      <c r="E126" s="148"/>
    </row>
    <row r="127" spans="1:5" x14ac:dyDescent="0.2">
      <c r="A127" s="148"/>
      <c r="B127" s="322" t="s">
        <v>709</v>
      </c>
      <c r="C127" s="323" t="s">
        <v>586</v>
      </c>
      <c r="D127" s="323" t="s">
        <v>587</v>
      </c>
      <c r="E127" s="148"/>
    </row>
    <row r="128" spans="1:5" x14ac:dyDescent="0.2">
      <c r="A128" s="148"/>
      <c r="B128" s="322" t="s">
        <v>710</v>
      </c>
      <c r="C128" s="323" t="s">
        <v>582</v>
      </c>
      <c r="D128" s="323" t="s">
        <v>578</v>
      </c>
      <c r="E128" s="148"/>
    </row>
    <row r="129" spans="1:5" x14ac:dyDescent="0.2">
      <c r="A129" s="148"/>
      <c r="B129" s="322" t="s">
        <v>711</v>
      </c>
      <c r="C129" s="323" t="s">
        <v>582</v>
      </c>
      <c r="D129" s="323" t="s">
        <v>578</v>
      </c>
      <c r="E129" s="148"/>
    </row>
    <row r="130" spans="1:5" x14ac:dyDescent="0.2">
      <c r="A130" s="148"/>
      <c r="B130" s="322" t="s">
        <v>712</v>
      </c>
      <c r="C130" s="323" t="s">
        <v>591</v>
      </c>
      <c r="D130" s="324" t="s">
        <v>224</v>
      </c>
      <c r="E130" s="148"/>
    </row>
    <row r="131" spans="1:5" x14ac:dyDescent="0.2">
      <c r="A131" s="148"/>
      <c r="B131" s="322" t="s">
        <v>713</v>
      </c>
      <c r="C131" s="323" t="s">
        <v>580</v>
      </c>
      <c r="D131" s="324" t="s">
        <v>224</v>
      </c>
      <c r="E131" s="148"/>
    </row>
    <row r="132" spans="1:5" x14ac:dyDescent="0.2">
      <c r="A132" s="148"/>
      <c r="B132" s="322" t="s">
        <v>714</v>
      </c>
      <c r="C132" s="323" t="s">
        <v>591</v>
      </c>
      <c r="D132" s="324" t="s">
        <v>224</v>
      </c>
      <c r="E132" s="148"/>
    </row>
    <row r="133" spans="1:5" x14ac:dyDescent="0.2">
      <c r="A133" s="148"/>
      <c r="B133" s="322" t="s">
        <v>715</v>
      </c>
      <c r="C133" s="323" t="s">
        <v>577</v>
      </c>
      <c r="D133" s="324" t="s">
        <v>224</v>
      </c>
      <c r="E133" s="148"/>
    </row>
    <row r="134" spans="1:5" x14ac:dyDescent="0.2">
      <c r="A134" s="148"/>
      <c r="B134" s="322" t="s">
        <v>716</v>
      </c>
      <c r="C134" s="323" t="s">
        <v>577</v>
      </c>
      <c r="D134" s="324" t="s">
        <v>578</v>
      </c>
      <c r="E134" s="148"/>
    </row>
    <row r="135" spans="1:5" x14ac:dyDescent="0.2">
      <c r="A135" s="148"/>
      <c r="B135" s="322" t="s">
        <v>717</v>
      </c>
      <c r="C135" s="323" t="s">
        <v>586</v>
      </c>
      <c r="D135" s="323" t="s">
        <v>587</v>
      </c>
      <c r="E135" s="148"/>
    </row>
    <row r="136" spans="1:5" x14ac:dyDescent="0.2">
      <c r="A136" s="148"/>
      <c r="B136" s="322" t="s">
        <v>718</v>
      </c>
      <c r="C136" s="323" t="s">
        <v>586</v>
      </c>
      <c r="D136" s="323" t="s">
        <v>587</v>
      </c>
      <c r="E136" s="148"/>
    </row>
    <row r="137" spans="1:5" x14ac:dyDescent="0.2">
      <c r="A137" s="148"/>
      <c r="B137" s="322" t="s">
        <v>719</v>
      </c>
      <c r="C137" s="323" t="s">
        <v>586</v>
      </c>
      <c r="D137" s="323" t="s">
        <v>587</v>
      </c>
      <c r="E137" s="148"/>
    </row>
    <row r="138" spans="1:5" x14ac:dyDescent="0.2">
      <c r="A138" s="148"/>
      <c r="B138" s="322" t="s">
        <v>720</v>
      </c>
      <c r="C138" s="323" t="s">
        <v>591</v>
      </c>
      <c r="D138" s="324" t="s">
        <v>224</v>
      </c>
      <c r="E138" s="148"/>
    </row>
    <row r="139" spans="1:5" x14ac:dyDescent="0.2">
      <c r="A139" s="148"/>
      <c r="B139" s="322" t="s">
        <v>721</v>
      </c>
      <c r="C139" s="323" t="s">
        <v>591</v>
      </c>
      <c r="D139" s="324" t="s">
        <v>578</v>
      </c>
      <c r="E139" s="148"/>
    </row>
    <row r="140" spans="1:5" x14ac:dyDescent="0.2">
      <c r="A140" s="148"/>
      <c r="B140" s="322" t="s">
        <v>722</v>
      </c>
      <c r="C140" s="323" t="s">
        <v>580</v>
      </c>
      <c r="D140" s="324" t="s">
        <v>224</v>
      </c>
      <c r="E140" s="148"/>
    </row>
    <row r="141" spans="1:5" x14ac:dyDescent="0.2">
      <c r="A141" s="148"/>
      <c r="B141" s="322" t="s">
        <v>723</v>
      </c>
      <c r="C141" s="323" t="s">
        <v>580</v>
      </c>
      <c r="D141" s="324" t="s">
        <v>224</v>
      </c>
      <c r="E141" s="148"/>
    </row>
    <row r="142" spans="1:5" x14ac:dyDescent="0.2">
      <c r="A142" s="148"/>
      <c r="B142" s="322" t="s">
        <v>724</v>
      </c>
      <c r="C142" s="323" t="s">
        <v>577</v>
      </c>
      <c r="D142" s="324" t="s">
        <v>224</v>
      </c>
      <c r="E142" s="148"/>
    </row>
    <row r="143" spans="1:5" x14ac:dyDescent="0.2">
      <c r="A143" s="148"/>
      <c r="B143" s="322" t="s">
        <v>725</v>
      </c>
      <c r="C143" s="323" t="s">
        <v>580</v>
      </c>
      <c r="D143" s="324" t="s">
        <v>224</v>
      </c>
      <c r="E143" s="148"/>
    </row>
    <row r="144" spans="1:5" x14ac:dyDescent="0.2">
      <c r="A144" s="148"/>
      <c r="B144" s="322" t="s">
        <v>726</v>
      </c>
      <c r="C144" s="323" t="s">
        <v>580</v>
      </c>
      <c r="D144" s="324" t="s">
        <v>224</v>
      </c>
      <c r="E144" s="148"/>
    </row>
    <row r="145" spans="1:5" x14ac:dyDescent="0.2">
      <c r="A145" s="148"/>
      <c r="B145" s="322" t="s">
        <v>727</v>
      </c>
      <c r="C145" s="323" t="s">
        <v>582</v>
      </c>
      <c r="D145" s="323" t="s">
        <v>578</v>
      </c>
      <c r="E145" s="148"/>
    </row>
    <row r="146" spans="1:5" x14ac:dyDescent="0.2">
      <c r="A146" s="148"/>
      <c r="B146" s="322" t="s">
        <v>728</v>
      </c>
      <c r="C146" s="323" t="s">
        <v>577</v>
      </c>
      <c r="D146" s="324" t="s">
        <v>224</v>
      </c>
      <c r="E146" s="148"/>
    </row>
    <row r="147" spans="1:5" x14ac:dyDescent="0.2">
      <c r="A147" s="148"/>
      <c r="B147" s="322" t="s">
        <v>729</v>
      </c>
      <c r="C147" s="323" t="s">
        <v>586</v>
      </c>
      <c r="D147" s="323" t="s">
        <v>587</v>
      </c>
      <c r="E147" s="148"/>
    </row>
    <row r="148" spans="1:5" x14ac:dyDescent="0.2">
      <c r="A148" s="148"/>
      <c r="B148" s="322" t="s">
        <v>730</v>
      </c>
      <c r="C148" s="323" t="s">
        <v>586</v>
      </c>
      <c r="D148" s="323" t="s">
        <v>587</v>
      </c>
      <c r="E148" s="148"/>
    </row>
    <row r="149" spans="1:5" x14ac:dyDescent="0.2">
      <c r="A149" s="148"/>
      <c r="B149" s="322" t="s">
        <v>731</v>
      </c>
      <c r="C149" s="323" t="s">
        <v>586</v>
      </c>
      <c r="D149" s="323" t="s">
        <v>587</v>
      </c>
      <c r="E149" s="148"/>
    </row>
    <row r="150" spans="1:5" x14ac:dyDescent="0.2">
      <c r="A150" s="148"/>
      <c r="B150" s="334" t="s">
        <v>732</v>
      </c>
      <c r="C150" s="323" t="s">
        <v>582</v>
      </c>
      <c r="D150" s="323" t="s">
        <v>578</v>
      </c>
      <c r="E150" s="148"/>
    </row>
    <row r="151" spans="1:5" x14ac:dyDescent="0.2">
      <c r="A151" s="148"/>
      <c r="B151" s="322" t="s">
        <v>733</v>
      </c>
      <c r="C151" s="323" t="s">
        <v>582</v>
      </c>
      <c r="D151" s="324" t="s">
        <v>224</v>
      </c>
      <c r="E151" s="148"/>
    </row>
    <row r="152" spans="1:5" x14ac:dyDescent="0.2">
      <c r="A152" s="148"/>
      <c r="B152" s="322" t="s">
        <v>734</v>
      </c>
      <c r="C152" s="323" t="s">
        <v>582</v>
      </c>
      <c r="D152" s="323" t="s">
        <v>578</v>
      </c>
      <c r="E152" s="148"/>
    </row>
    <row r="153" spans="1:5" x14ac:dyDescent="0.2">
      <c r="A153" s="148"/>
      <c r="B153" s="322" t="s">
        <v>735</v>
      </c>
      <c r="C153" s="323" t="s">
        <v>591</v>
      </c>
      <c r="D153" s="324" t="s">
        <v>224</v>
      </c>
      <c r="E153" s="148"/>
    </row>
    <row r="154" spans="1:5" x14ac:dyDescent="0.2">
      <c r="A154" s="148"/>
      <c r="B154" s="322" t="s">
        <v>736</v>
      </c>
      <c r="C154" s="323" t="s">
        <v>591</v>
      </c>
      <c r="D154" s="324" t="s">
        <v>224</v>
      </c>
      <c r="E154" s="148"/>
    </row>
    <row r="155" spans="1:5" x14ac:dyDescent="0.2">
      <c r="A155" s="148"/>
      <c r="B155" s="322" t="s">
        <v>737</v>
      </c>
      <c r="C155" s="323" t="s">
        <v>580</v>
      </c>
      <c r="D155" s="324" t="s">
        <v>224</v>
      </c>
      <c r="E155" s="148"/>
    </row>
    <row r="156" spans="1:5" x14ac:dyDescent="0.2">
      <c r="A156" s="148"/>
      <c r="B156" s="322" t="s">
        <v>738</v>
      </c>
      <c r="C156" s="323" t="s">
        <v>582</v>
      </c>
      <c r="D156" s="324" t="s">
        <v>224</v>
      </c>
      <c r="E156" s="148"/>
    </row>
    <row r="157" spans="1:5" x14ac:dyDescent="0.2">
      <c r="A157" s="148"/>
      <c r="B157" s="322" t="s">
        <v>739</v>
      </c>
      <c r="C157" s="323" t="s">
        <v>591</v>
      </c>
      <c r="D157" s="324" t="s">
        <v>224</v>
      </c>
      <c r="E157" s="148"/>
    </row>
    <row r="158" spans="1:5" x14ac:dyDescent="0.2">
      <c r="A158" s="148"/>
      <c r="B158" s="322" t="s">
        <v>740</v>
      </c>
      <c r="C158" s="323" t="s">
        <v>577</v>
      </c>
      <c r="D158" s="324" t="s">
        <v>578</v>
      </c>
      <c r="E158" s="148"/>
    </row>
    <row r="159" spans="1:5" x14ac:dyDescent="0.2">
      <c r="A159" s="148"/>
      <c r="B159" s="322" t="s">
        <v>741</v>
      </c>
      <c r="C159" s="323" t="s">
        <v>580</v>
      </c>
      <c r="D159" s="324" t="s">
        <v>224</v>
      </c>
      <c r="E159" s="148"/>
    </row>
    <row r="160" spans="1:5" x14ac:dyDescent="0.2">
      <c r="A160" s="148"/>
      <c r="B160" s="322" t="s">
        <v>742</v>
      </c>
      <c r="C160" s="323" t="s">
        <v>597</v>
      </c>
      <c r="D160" s="324" t="s">
        <v>578</v>
      </c>
      <c r="E160" s="148"/>
    </row>
    <row r="161" spans="1:5" x14ac:dyDescent="0.2">
      <c r="A161" s="148"/>
      <c r="B161" s="322" t="s">
        <v>743</v>
      </c>
      <c r="C161" s="323" t="s">
        <v>582</v>
      </c>
      <c r="D161" s="323" t="s">
        <v>578</v>
      </c>
      <c r="E161" s="148"/>
    </row>
    <row r="162" spans="1:5" x14ac:dyDescent="0.2">
      <c r="A162" s="148"/>
      <c r="B162" s="322" t="s">
        <v>744</v>
      </c>
      <c r="C162" s="323" t="s">
        <v>577</v>
      </c>
      <c r="D162" s="324" t="s">
        <v>578</v>
      </c>
      <c r="E162" s="148"/>
    </row>
    <row r="163" spans="1:5" x14ac:dyDescent="0.2">
      <c r="A163" s="148"/>
      <c r="B163" s="325" t="s">
        <v>777</v>
      </c>
      <c r="C163" s="326" t="s">
        <v>582</v>
      </c>
      <c r="D163" s="324" t="s">
        <v>578</v>
      </c>
      <c r="E163" s="148"/>
    </row>
    <row r="164" spans="1:5" x14ac:dyDescent="0.2">
      <c r="A164" s="148"/>
      <c r="B164" s="322" t="s">
        <v>745</v>
      </c>
      <c r="C164" s="323" t="s">
        <v>586</v>
      </c>
      <c r="D164" s="323" t="s">
        <v>587</v>
      </c>
      <c r="E164" s="148"/>
    </row>
    <row r="165" spans="1:5" x14ac:dyDescent="0.2">
      <c r="A165" s="148"/>
      <c r="B165" s="322" t="s">
        <v>746</v>
      </c>
      <c r="C165" s="323" t="s">
        <v>580</v>
      </c>
      <c r="D165" s="324" t="s">
        <v>224</v>
      </c>
      <c r="E165" s="148"/>
    </row>
    <row r="166" spans="1:5" x14ac:dyDescent="0.2">
      <c r="A166" s="148"/>
      <c r="B166" s="322" t="s">
        <v>747</v>
      </c>
      <c r="C166" s="323" t="s">
        <v>580</v>
      </c>
      <c r="D166" s="324" t="s">
        <v>224</v>
      </c>
      <c r="E166" s="148"/>
    </row>
    <row r="167" spans="1:5" x14ac:dyDescent="0.2">
      <c r="A167" s="148"/>
      <c r="B167" s="322" t="s">
        <v>748</v>
      </c>
      <c r="C167" s="323" t="s">
        <v>580</v>
      </c>
      <c r="D167" s="324" t="s">
        <v>224</v>
      </c>
      <c r="E167" s="148"/>
    </row>
    <row r="168" spans="1:5" x14ac:dyDescent="0.2">
      <c r="A168" s="148"/>
      <c r="B168" s="322" t="s">
        <v>749</v>
      </c>
      <c r="C168" s="323" t="s">
        <v>580</v>
      </c>
      <c r="D168" s="324" t="s">
        <v>224</v>
      </c>
      <c r="E168" s="148"/>
    </row>
    <row r="169" spans="1:5" x14ac:dyDescent="0.2">
      <c r="A169" s="148"/>
      <c r="B169" s="322" t="s">
        <v>750</v>
      </c>
      <c r="C169" s="323" t="s">
        <v>582</v>
      </c>
      <c r="D169" s="323" t="s">
        <v>224</v>
      </c>
      <c r="E169" s="148"/>
    </row>
    <row r="170" spans="1:5" x14ac:dyDescent="0.2">
      <c r="A170" s="148"/>
      <c r="B170" s="322" t="s">
        <v>751</v>
      </c>
      <c r="C170" s="323" t="s">
        <v>577</v>
      </c>
      <c r="D170" s="324" t="s">
        <v>224</v>
      </c>
      <c r="E170" s="148"/>
    </row>
    <row r="171" spans="1:5" x14ac:dyDescent="0.2">
      <c r="A171" s="148"/>
      <c r="B171" s="322" t="s">
        <v>752</v>
      </c>
      <c r="C171" s="323" t="s">
        <v>582</v>
      </c>
      <c r="D171" s="323" t="s">
        <v>578</v>
      </c>
      <c r="E171" s="148"/>
    </row>
    <row r="172" spans="1:5" x14ac:dyDescent="0.2">
      <c r="A172" s="148"/>
      <c r="B172" s="322" t="s">
        <v>753</v>
      </c>
      <c r="C172" s="323" t="s">
        <v>597</v>
      </c>
      <c r="D172" s="324" t="s">
        <v>578</v>
      </c>
      <c r="E172" s="148"/>
    </row>
    <row r="173" spans="1:5" x14ac:dyDescent="0.2">
      <c r="A173" s="148"/>
      <c r="B173" s="322" t="s">
        <v>754</v>
      </c>
      <c r="C173" s="323" t="s">
        <v>580</v>
      </c>
      <c r="D173" s="324" t="s">
        <v>578</v>
      </c>
      <c r="E173" s="148"/>
    </row>
    <row r="174" spans="1:5" x14ac:dyDescent="0.2">
      <c r="A174" s="148"/>
      <c r="B174" s="322" t="s">
        <v>755</v>
      </c>
      <c r="C174" s="323" t="s">
        <v>580</v>
      </c>
      <c r="D174" s="324" t="s">
        <v>224</v>
      </c>
      <c r="E174" s="148"/>
    </row>
    <row r="175" spans="1:5" x14ac:dyDescent="0.2">
      <c r="A175" s="148"/>
      <c r="B175" s="322" t="s">
        <v>756</v>
      </c>
      <c r="C175" s="323" t="s">
        <v>597</v>
      </c>
      <c r="D175" s="324" t="s">
        <v>578</v>
      </c>
      <c r="E175" s="148"/>
    </row>
    <row r="176" spans="1:5" x14ac:dyDescent="0.2">
      <c r="A176" s="148"/>
      <c r="B176" s="322" t="s">
        <v>757</v>
      </c>
      <c r="C176" s="323" t="s">
        <v>582</v>
      </c>
      <c r="D176" s="323" t="s">
        <v>578</v>
      </c>
      <c r="E176" s="148"/>
    </row>
    <row r="177" spans="1:5" x14ac:dyDescent="0.2">
      <c r="A177" s="148"/>
      <c r="B177" s="322" t="s">
        <v>758</v>
      </c>
      <c r="C177" s="323" t="s">
        <v>591</v>
      </c>
      <c r="D177" s="324" t="s">
        <v>224</v>
      </c>
      <c r="E177" s="148"/>
    </row>
    <row r="178" spans="1:5" x14ac:dyDescent="0.2">
      <c r="A178" s="148"/>
      <c r="B178" s="322" t="s">
        <v>759</v>
      </c>
      <c r="C178" s="323" t="s">
        <v>586</v>
      </c>
      <c r="D178" s="323" t="s">
        <v>587</v>
      </c>
      <c r="E178" s="148"/>
    </row>
    <row r="179" spans="1:5" x14ac:dyDescent="0.2">
      <c r="A179" s="148"/>
      <c r="B179" s="322" t="s">
        <v>760</v>
      </c>
      <c r="C179" s="323" t="s">
        <v>577</v>
      </c>
      <c r="D179" s="324" t="s">
        <v>224</v>
      </c>
      <c r="E179" s="148"/>
    </row>
    <row r="180" spans="1:5" x14ac:dyDescent="0.2">
      <c r="A180" s="148"/>
      <c r="B180" s="322" t="s">
        <v>761</v>
      </c>
      <c r="C180" s="323" t="s">
        <v>580</v>
      </c>
      <c r="D180" s="324" t="s">
        <v>224</v>
      </c>
      <c r="E180" s="148"/>
    </row>
    <row r="181" spans="1:5" x14ac:dyDescent="0.2">
      <c r="A181" s="148"/>
      <c r="B181" s="322" t="s">
        <v>762</v>
      </c>
      <c r="C181" s="323" t="s">
        <v>591</v>
      </c>
      <c r="D181" s="324" t="s">
        <v>224</v>
      </c>
      <c r="E181" s="148"/>
    </row>
    <row r="182" spans="1:5" x14ac:dyDescent="0.2">
      <c r="A182" s="148"/>
      <c r="B182" s="322" t="s">
        <v>763</v>
      </c>
      <c r="C182" s="323" t="s">
        <v>577</v>
      </c>
      <c r="D182" s="324" t="s">
        <v>224</v>
      </c>
      <c r="E182" s="148"/>
    </row>
    <row r="183" spans="1:5" x14ac:dyDescent="0.2">
      <c r="A183" s="148"/>
      <c r="B183" s="322" t="s">
        <v>764</v>
      </c>
      <c r="C183" s="323" t="s">
        <v>582</v>
      </c>
      <c r="D183" s="323" t="s">
        <v>578</v>
      </c>
      <c r="E183" s="148"/>
    </row>
    <row r="184" spans="1:5" x14ac:dyDescent="0.2">
      <c r="A184" s="148"/>
      <c r="B184" s="322" t="s">
        <v>765</v>
      </c>
      <c r="C184" s="323" t="s">
        <v>580</v>
      </c>
      <c r="D184" s="324" t="s">
        <v>224</v>
      </c>
      <c r="E184" s="148"/>
    </row>
    <row r="185" spans="1:5" x14ac:dyDescent="0.2">
      <c r="A185" s="148"/>
      <c r="B185" s="322" t="s">
        <v>766</v>
      </c>
      <c r="C185" s="323" t="s">
        <v>580</v>
      </c>
      <c r="D185" s="324" t="s">
        <v>224</v>
      </c>
      <c r="E185" s="148"/>
    </row>
    <row r="186" spans="1:5" x14ac:dyDescent="0.2">
      <c r="A186" s="148"/>
      <c r="B186" s="322" t="s">
        <v>767</v>
      </c>
      <c r="C186" s="323" t="s">
        <v>586</v>
      </c>
      <c r="D186" s="323" t="s">
        <v>587</v>
      </c>
      <c r="E186" s="148"/>
    </row>
    <row r="187" spans="1:5" x14ac:dyDescent="0.2">
      <c r="A187" s="148"/>
      <c r="B187" s="322" t="s">
        <v>768</v>
      </c>
      <c r="C187" s="323" t="s">
        <v>586</v>
      </c>
      <c r="D187" s="323" t="s">
        <v>587</v>
      </c>
      <c r="E187" s="148"/>
    </row>
    <row r="188" spans="1:5" x14ac:dyDescent="0.2">
      <c r="A188" s="148"/>
      <c r="B188" s="322" t="s">
        <v>769</v>
      </c>
      <c r="C188" s="323" t="s">
        <v>580</v>
      </c>
      <c r="D188" s="324" t="s">
        <v>578</v>
      </c>
      <c r="E188" s="148"/>
    </row>
    <row r="189" spans="1:5" x14ac:dyDescent="0.2">
      <c r="A189" s="148"/>
      <c r="B189" s="322" t="s">
        <v>770</v>
      </c>
      <c r="C189" s="323" t="s">
        <v>591</v>
      </c>
      <c r="D189" s="324" t="s">
        <v>224</v>
      </c>
      <c r="E189" s="148"/>
    </row>
    <row r="190" spans="1:5" x14ac:dyDescent="0.2">
      <c r="A190" s="148"/>
      <c r="B190" s="322" t="s">
        <v>771</v>
      </c>
      <c r="C190" s="323" t="s">
        <v>586</v>
      </c>
      <c r="D190" s="323" t="s">
        <v>587</v>
      </c>
      <c r="E190" s="148"/>
    </row>
    <row r="191" spans="1:5" x14ac:dyDescent="0.2">
      <c r="A191" s="148"/>
      <c r="B191" s="322" t="s">
        <v>772</v>
      </c>
      <c r="C191" s="323" t="s">
        <v>591</v>
      </c>
      <c r="D191" s="324" t="s">
        <v>578</v>
      </c>
      <c r="E191" s="148"/>
    </row>
    <row r="192" spans="1:5" x14ac:dyDescent="0.2">
      <c r="A192" s="148"/>
      <c r="B192" s="322" t="s">
        <v>773</v>
      </c>
      <c r="C192" s="323" t="s">
        <v>577</v>
      </c>
      <c r="D192" s="324" t="s">
        <v>578</v>
      </c>
      <c r="E192" s="148"/>
    </row>
    <row r="193" spans="1:5" x14ac:dyDescent="0.2">
      <c r="A193" s="148"/>
      <c r="B193" s="322" t="s">
        <v>774</v>
      </c>
      <c r="C193" s="323" t="s">
        <v>580</v>
      </c>
      <c r="D193" s="324" t="s">
        <v>224</v>
      </c>
      <c r="E193" s="148"/>
    </row>
    <row r="194" spans="1:5" x14ac:dyDescent="0.2">
      <c r="A194" s="148"/>
      <c r="B194" s="322" t="s">
        <v>775</v>
      </c>
      <c r="C194" s="323" t="s">
        <v>582</v>
      </c>
      <c r="D194" s="323" t="s">
        <v>578</v>
      </c>
      <c r="E194" s="148"/>
    </row>
    <row r="195" spans="1:5" x14ac:dyDescent="0.2">
      <c r="A195" s="148"/>
      <c r="B195" s="327" t="s">
        <v>776</v>
      </c>
      <c r="C195" s="328" t="s">
        <v>582</v>
      </c>
      <c r="D195" s="328" t="s">
        <v>578</v>
      </c>
      <c r="E195" s="148"/>
    </row>
    <row r="196" spans="1:5" x14ac:dyDescent="0.2">
      <c r="A196" s="148"/>
      <c r="B196" s="148"/>
      <c r="C196" s="148"/>
      <c r="D196" s="148"/>
      <c r="E196" s="148"/>
    </row>
  </sheetData>
  <sheetProtection sheet="1" objects="1" scenarios="1"/>
  <autoFilter ref="B1:D195"/>
  <dataValidations count="1">
    <dataValidation type="list" allowBlank="1" showInputMessage="1" showErrorMessage="1" sqref="D2:D195">
      <formula1>procurement</formula1>
    </dataValidation>
  </dataValidation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AE300"/>
  <sheetViews>
    <sheetView showGridLines="0" zoomScale="120" workbookViewId="0">
      <pane xSplit="1" ySplit="7" topLeftCell="B8" activePane="bottomRight" state="frozen"/>
      <selection activeCell="F13" sqref="F13"/>
      <selection pane="topRight" activeCell="F13" sqref="F13"/>
      <selection pane="bottomLeft" activeCell="F13" sqref="F13"/>
      <selection pane="bottomRight" activeCell="D7" sqref="D7"/>
    </sheetView>
  </sheetViews>
  <sheetFormatPr defaultColWidth="11.42578125" defaultRowHeight="12.75" x14ac:dyDescent="0.2"/>
  <cols>
    <col min="1" max="1" width="2.7109375" style="195" customWidth="1"/>
    <col min="2" max="2" width="13.7109375" style="195" customWidth="1"/>
    <col min="3" max="3" width="19.7109375" style="195" customWidth="1"/>
    <col min="4" max="4" width="17.7109375" style="195" customWidth="1"/>
    <col min="5" max="5" width="9.7109375" style="195" customWidth="1"/>
    <col min="6" max="6" width="10.7109375" style="195" customWidth="1"/>
    <col min="7" max="9" width="9.7109375" style="195" customWidth="1"/>
    <col min="10" max="11" width="1.140625" style="184" customWidth="1"/>
    <col min="12" max="12" width="19.7109375" style="184" customWidth="1"/>
    <col min="13" max="13" width="11.7109375" style="195" customWidth="1"/>
    <col min="14" max="14" width="2.7109375" style="184" customWidth="1"/>
    <col min="15" max="15" width="21.7109375" style="184" customWidth="1"/>
    <col min="16" max="16" width="11.7109375" style="195" customWidth="1"/>
    <col min="17" max="17" width="2.7109375" style="195" customWidth="1"/>
    <col min="18" max="18" width="19.7109375" style="184" customWidth="1"/>
    <col min="19" max="19" width="11.7109375" style="195" customWidth="1"/>
    <col min="20" max="20" width="1.7109375" style="184" customWidth="1"/>
    <col min="21" max="21" width="1.7109375" style="195" customWidth="1"/>
    <col min="22" max="22" width="11.42578125" style="195"/>
    <col min="23" max="27" width="9.7109375" style="195" customWidth="1"/>
    <col min="28" max="28" width="10.7109375" style="195" customWidth="1"/>
    <col min="29" max="30" width="9.7109375" style="195" customWidth="1"/>
    <col min="31" max="31" width="1.7109375" style="195" customWidth="1"/>
    <col min="32" max="16384" width="11.42578125" style="195"/>
  </cols>
  <sheetData>
    <row r="1" spans="1:31" ht="7.5" customHeight="1" x14ac:dyDescent="0.2"/>
    <row r="2" spans="1:31" s="202" customFormat="1" ht="18.75" x14ac:dyDescent="0.3">
      <c r="B2" s="203" t="str">
        <f>Translation!C29</f>
        <v>PROGRAMME DATA</v>
      </c>
      <c r="C2" s="203"/>
      <c r="D2" s="204"/>
      <c r="E2" s="205"/>
      <c r="F2" s="205"/>
      <c r="G2" s="205"/>
      <c r="H2" s="205"/>
      <c r="I2" s="205"/>
      <c r="J2" s="206"/>
      <c r="K2" s="206"/>
      <c r="L2" s="206"/>
      <c r="M2" s="205"/>
      <c r="N2" s="206"/>
      <c r="O2" s="206"/>
      <c r="P2" s="205"/>
      <c r="Q2" s="207" t="s">
        <v>3</v>
      </c>
      <c r="R2" s="301"/>
      <c r="S2" s="207"/>
      <c r="T2" s="208"/>
    </row>
    <row r="3" spans="1:31" ht="7.5" customHeight="1" x14ac:dyDescent="0.2"/>
    <row r="4" spans="1:31" ht="9.6" customHeight="1" x14ac:dyDescent="0.25">
      <c r="A4" s="209"/>
      <c r="B4" s="210"/>
      <c r="C4" s="210"/>
      <c r="D4" s="211"/>
      <c r="E4" s="211"/>
      <c r="F4" s="211"/>
      <c r="G4" s="211"/>
      <c r="H4" s="211"/>
      <c r="I4" s="211"/>
      <c r="J4" s="212"/>
      <c r="K4" s="213"/>
      <c r="L4" s="304"/>
      <c r="M4" s="214"/>
      <c r="N4" s="302"/>
      <c r="O4" s="302"/>
      <c r="P4" s="215"/>
      <c r="Q4" s="215"/>
      <c r="R4" s="302"/>
      <c r="S4" s="215"/>
      <c r="T4" s="216"/>
      <c r="U4" s="361"/>
      <c r="V4" s="359"/>
      <c r="W4" s="359"/>
      <c r="X4" s="359"/>
      <c r="Y4" s="359"/>
      <c r="Z4" s="359"/>
      <c r="AA4" s="359"/>
      <c r="AB4" s="359"/>
      <c r="AC4" s="359"/>
      <c r="AD4" s="359"/>
      <c r="AE4" s="360"/>
    </row>
    <row r="5" spans="1:31" ht="15" x14ac:dyDescent="0.25">
      <c r="A5" s="217"/>
      <c r="B5" s="218" t="str">
        <f>Translation!C32</f>
        <v>LIST OF FACILITIES</v>
      </c>
      <c r="C5" s="218"/>
      <c r="D5" s="219"/>
      <c r="E5" s="219"/>
      <c r="F5" s="219"/>
      <c r="G5" s="219"/>
      <c r="H5" s="219"/>
      <c r="I5" s="219"/>
      <c r="J5" s="220"/>
      <c r="K5" s="239"/>
      <c r="L5" s="218" t="str">
        <f>Translation!C38</f>
        <v>CODIFICATION FOR RECORDING INVENTORY DATA</v>
      </c>
      <c r="M5" s="221"/>
      <c r="N5" s="221"/>
      <c r="O5" s="221"/>
      <c r="P5" s="221"/>
      <c r="Q5" s="221"/>
      <c r="R5" s="221"/>
      <c r="S5" s="221"/>
      <c r="T5" s="222"/>
      <c r="U5" s="220"/>
      <c r="V5" s="218" t="str">
        <f>Translation!C45</f>
        <v>VACCINES &amp; VACCINATIONS</v>
      </c>
      <c r="W5" s="221"/>
      <c r="X5" s="221"/>
      <c r="Y5" s="221"/>
      <c r="Z5" s="221"/>
      <c r="AA5" s="221"/>
      <c r="AB5" s="221"/>
      <c r="AC5" s="221"/>
      <c r="AD5" s="221"/>
      <c r="AE5" s="222"/>
    </row>
    <row r="6" spans="1:31" ht="15" customHeight="1" x14ac:dyDescent="0.25">
      <c r="A6" s="217"/>
      <c r="B6" s="223"/>
      <c r="C6" s="223"/>
      <c r="D6" s="223"/>
      <c r="E6" s="433" t="str">
        <f>Translation!$C37</f>
        <v>Vaccinations centres</v>
      </c>
      <c r="F6" s="433" t="str">
        <f>Translation!$C33</f>
        <v>Total Population</v>
      </c>
      <c r="G6" s="433" t="str">
        <f>Translation!$C34</f>
        <v>Pregnent women</v>
      </c>
      <c r="H6" s="433" t="str">
        <f>Translation!$C35</f>
        <v>Live births</v>
      </c>
      <c r="I6" s="433" t="str">
        <f>Translation!$C36</f>
        <v>Surviving infants</v>
      </c>
      <c r="J6" s="220"/>
      <c r="K6" s="239"/>
      <c r="L6" s="364" t="str">
        <f>Translation!C30</f>
        <v>Notes for guidance:</v>
      </c>
      <c r="M6" s="362"/>
      <c r="N6" s="363"/>
      <c r="O6" s="363"/>
      <c r="P6" s="362"/>
      <c r="Q6" s="362"/>
      <c r="R6" s="363"/>
      <c r="S6" s="362"/>
      <c r="T6" s="222"/>
      <c r="U6" s="220"/>
      <c r="V6" s="440" t="str">
        <f>Translation!C46</f>
        <v>Routine Vaccines</v>
      </c>
      <c r="W6" s="224" t="str">
        <f>Translation!C47</f>
        <v>Vaccination objectives &amp; targets</v>
      </c>
      <c r="X6" s="225"/>
      <c r="Y6" s="225"/>
      <c r="Z6" s="435" t="str">
        <f>Translation!C51</f>
        <v>vaccine presentation</v>
      </c>
      <c r="AA6" s="437" t="str">
        <f>Translation!C52</f>
        <v>Vaccine wastage (%)</v>
      </c>
      <c r="AB6" s="437" t="str">
        <f>Translation!C53</f>
        <v>Administration</v>
      </c>
      <c r="AC6" s="431" t="str">
        <f>Translation!C62</f>
        <v>Dilution syringes</v>
      </c>
      <c r="AD6" s="431" t="str">
        <f>Translation!C65</f>
        <v>Volume per target, cm3</v>
      </c>
      <c r="AE6" s="222"/>
    </row>
    <row r="7" spans="1:31" ht="23.25" x14ac:dyDescent="0.25">
      <c r="A7" s="217"/>
      <c r="B7" s="288"/>
      <c r="C7" s="288"/>
      <c r="D7" s="288" t="s">
        <v>1092</v>
      </c>
      <c r="E7" s="434"/>
      <c r="F7" s="442"/>
      <c r="G7" s="434"/>
      <c r="H7" s="434"/>
      <c r="I7" s="434"/>
      <c r="J7" s="220"/>
      <c r="K7" s="286"/>
      <c r="L7" s="365" t="str">
        <f>Translation!C31</f>
        <v>Only yellow cells required data entry!</v>
      </c>
      <c r="M7" s="362"/>
      <c r="N7" s="363"/>
      <c r="O7" s="363"/>
      <c r="P7" s="362"/>
      <c r="Q7" s="362"/>
      <c r="R7" s="363"/>
      <c r="S7" s="362"/>
      <c r="T7" s="222"/>
      <c r="U7" s="220"/>
      <c r="V7" s="441"/>
      <c r="W7" s="370" t="str">
        <f>Translation!$C48</f>
        <v>Schedule</v>
      </c>
      <c r="X7" s="370" t="str">
        <f>Translation!$C49</f>
        <v>Target (%)</v>
      </c>
      <c r="Y7" s="370" t="str">
        <f>Translation!$C50</f>
        <v>Coverage (%)</v>
      </c>
      <c r="Z7" s="436"/>
      <c r="AA7" s="438"/>
      <c r="AB7" s="439"/>
      <c r="AC7" s="432"/>
      <c r="AD7" s="432"/>
      <c r="AE7" s="222"/>
    </row>
    <row r="8" spans="1:31" ht="13.5" x14ac:dyDescent="0.25">
      <c r="A8" s="226">
        <v>1</v>
      </c>
      <c r="B8" s="227"/>
      <c r="C8" s="227"/>
      <c r="D8" s="227"/>
      <c r="E8" s="229"/>
      <c r="F8" s="228"/>
      <c r="G8" s="297" t="str">
        <f t="shared" ref="G8:G71" si="0">IF($F8="","",$F8*$M$9)</f>
        <v/>
      </c>
      <c r="H8" s="297" t="str">
        <f t="shared" ref="H8:H71" si="1">IF($F8="","",$F8*$M$10)</f>
        <v/>
      </c>
      <c r="I8" s="297" t="str">
        <f t="shared" ref="I8:I71" si="2">IF($F8="","",$F8*$M$11)</f>
        <v/>
      </c>
      <c r="J8" s="220"/>
      <c r="K8" s="286"/>
      <c r="L8" s="303" t="str">
        <f>Translation!C39</f>
        <v>Demographic indicators</v>
      </c>
      <c r="M8" s="240"/>
      <c r="O8" s="303" t="str">
        <f>Translation!C77</f>
        <v>Level in the supply chain</v>
      </c>
      <c r="P8" s="240"/>
      <c r="R8" s="303" t="str">
        <f>Translation!C89</f>
        <v>Type of equipment</v>
      </c>
      <c r="S8" s="240"/>
      <c r="T8" s="222"/>
      <c r="U8" s="366" t="e">
        <f t="shared" ref="U8:U18" si="3">1/Z8</f>
        <v>#DIV/0!</v>
      </c>
      <c r="V8" s="289"/>
      <c r="W8" s="230"/>
      <c r="X8" s="231"/>
      <c r="Y8" s="232"/>
      <c r="Z8" s="230"/>
      <c r="AA8" s="232"/>
      <c r="AB8" s="233"/>
      <c r="AC8" s="233"/>
      <c r="AD8" s="425">
        <f t="array" ref="AD8">IF($V8="",0,$W8/(1-$AA8)*IF(LEFT($V8,3)="Rota",AVERAGE(IF(vaccines=$V8,IF(vaccines!$J$6:$J$120=$W8,IF(vaccines!$K$6:$K$120=$Z8,vaccines!$L$6:$L$120)))),AVERAGE(IF(vaccines=$V8,IF(vaccines!$K$6:$K$120=$Z8,vaccines!$L$6:$L$120)))))</f>
        <v>0</v>
      </c>
      <c r="AE8" s="234">
        <f t="shared" ref="AE8:AE18" si="4">1/(1-AA8)</f>
        <v>1</v>
      </c>
    </row>
    <row r="9" spans="1:31" ht="13.5" x14ac:dyDescent="0.25">
      <c r="A9" s="226">
        <f>A8+1</f>
        <v>2</v>
      </c>
      <c r="B9" s="227"/>
      <c r="C9" s="227"/>
      <c r="D9" s="227"/>
      <c r="E9" s="229"/>
      <c r="F9" s="229"/>
      <c r="G9" s="297" t="str">
        <f t="shared" si="0"/>
        <v/>
      </c>
      <c r="H9" s="297" t="str">
        <f t="shared" si="1"/>
        <v/>
      </c>
      <c r="I9" s="297" t="str">
        <f t="shared" si="2"/>
        <v/>
      </c>
      <c r="J9" s="220"/>
      <c r="K9" s="286"/>
      <c r="L9" s="305" t="str">
        <f>Translation!C40</f>
        <v>% of pregnant women</v>
      </c>
      <c r="M9" s="242">
        <v>0.05</v>
      </c>
      <c r="O9" s="308" t="str">
        <f>Translation!C78</f>
        <v>Service point</v>
      </c>
      <c r="P9" s="247"/>
      <c r="R9" s="305" t="str">
        <f>Translation!C90</f>
        <v>Refrigerator</v>
      </c>
      <c r="S9" s="247"/>
      <c r="T9" s="222"/>
      <c r="U9" s="366" t="e">
        <f t="shared" si="3"/>
        <v>#DIV/0!</v>
      </c>
      <c r="V9" s="290"/>
      <c r="W9" s="235"/>
      <c r="X9" s="236"/>
      <c r="Y9" s="237"/>
      <c r="Z9" s="235"/>
      <c r="AA9" s="237"/>
      <c r="AB9" s="238"/>
      <c r="AC9" s="238"/>
      <c r="AD9" s="425">
        <f t="array" ref="AD9">IF($V9="",0,$W9/(1-$AA9)*IF(LEFT($V9,3)="Rota",AVERAGE(IF(vaccines=$V9,IF(vaccines!$J$6:$J$120=$W9,IF(vaccines!$K$6:$K$120=$Z9,vaccines!$L$6:$L$120)))),AVERAGE(IF(vaccines=$V9,IF(vaccines!$K$6:$K$120=$Z9,vaccines!$L$6:$L$120)))))</f>
        <v>0</v>
      </c>
      <c r="AE9" s="234">
        <f t="shared" si="4"/>
        <v>1</v>
      </c>
    </row>
    <row r="10" spans="1:31" ht="13.5" x14ac:dyDescent="0.25">
      <c r="A10" s="226">
        <f t="shared" ref="A10:A73" si="5">A9+1</f>
        <v>3</v>
      </c>
      <c r="B10" s="227"/>
      <c r="C10" s="227"/>
      <c r="D10" s="227"/>
      <c r="E10" s="229"/>
      <c r="F10" s="229"/>
      <c r="G10" s="297" t="str">
        <f t="shared" si="0"/>
        <v/>
      </c>
      <c r="H10" s="297" t="str">
        <f t="shared" si="1"/>
        <v/>
      </c>
      <c r="I10" s="297" t="str">
        <f t="shared" si="2"/>
        <v/>
      </c>
      <c r="J10" s="220"/>
      <c r="K10" s="286"/>
      <c r="L10" s="306" t="str">
        <f>Translation!C41</f>
        <v>% of the annual births</v>
      </c>
      <c r="M10" s="243">
        <v>4.4340000000000004E-2</v>
      </c>
      <c r="O10" s="309" t="str">
        <f>Translation!C79</f>
        <v>Lowest distribution</v>
      </c>
      <c r="P10" s="248"/>
      <c r="R10" s="306" t="str">
        <f>Translation!C91</f>
        <v>Freezer</v>
      </c>
      <c r="S10" s="248"/>
      <c r="T10" s="222"/>
      <c r="U10" s="366" t="e">
        <f t="shared" si="3"/>
        <v>#DIV/0!</v>
      </c>
      <c r="V10" s="290"/>
      <c r="W10" s="235"/>
      <c r="X10" s="236"/>
      <c r="Y10" s="237"/>
      <c r="Z10" s="235"/>
      <c r="AA10" s="237"/>
      <c r="AB10" s="238"/>
      <c r="AC10" s="238"/>
      <c r="AD10" s="425">
        <f t="array" ref="AD10">IF($V10="",0,$W10/(1-$AA10)*IF(LEFT($V10,3)="Rota",AVERAGE(IF(vaccines=$V10,IF(vaccines!$J$6:$J$120=$W10,IF(vaccines!$K$6:$K$120=$Z10,vaccines!$L$6:$L$120)))),AVERAGE(IF(vaccines=$V10,IF(vaccines!$K$6:$K$120=$Z10,vaccines!$L$6:$L$120)))))</f>
        <v>0</v>
      </c>
      <c r="AE10" s="234">
        <f t="shared" si="4"/>
        <v>1</v>
      </c>
    </row>
    <row r="11" spans="1:31" ht="13.5" x14ac:dyDescent="0.25">
      <c r="A11" s="226">
        <f t="shared" si="5"/>
        <v>4</v>
      </c>
      <c r="B11" s="227"/>
      <c r="C11" s="227"/>
      <c r="D11" s="227"/>
      <c r="E11" s="229"/>
      <c r="F11" s="229"/>
      <c r="G11" s="297" t="str">
        <f t="shared" si="0"/>
        <v/>
      </c>
      <c r="H11" s="297" t="str">
        <f t="shared" si="1"/>
        <v/>
      </c>
      <c r="I11" s="297" t="str">
        <f t="shared" si="2"/>
        <v/>
      </c>
      <c r="J11" s="220"/>
      <c r="K11" s="286"/>
      <c r="L11" s="306" t="str">
        <f>Translation!C42</f>
        <v>% of surviving infants</v>
      </c>
      <c r="M11" s="243">
        <v>4.0083360000000005E-2</v>
      </c>
      <c r="O11" s="309" t="str">
        <f>Translation!C80</f>
        <v>Sub-national 1</v>
      </c>
      <c r="P11" s="248"/>
      <c r="R11" s="306" t="str">
        <f>Translation!C92</f>
        <v>Walk-in cold room</v>
      </c>
      <c r="S11" s="248"/>
      <c r="T11" s="222"/>
      <c r="U11" s="366" t="e">
        <f t="shared" si="3"/>
        <v>#DIV/0!</v>
      </c>
      <c r="V11" s="290"/>
      <c r="W11" s="235"/>
      <c r="X11" s="236"/>
      <c r="Y11" s="237"/>
      <c r="Z11" s="235"/>
      <c r="AA11" s="237"/>
      <c r="AB11" s="238"/>
      <c r="AC11" s="238"/>
      <c r="AD11" s="425">
        <f t="array" ref="AD11">IF($V11="",0,$W11/(1-$AA11)*IF(LEFT($V11,3)="Rota",AVERAGE(IF(vaccines=$V11,IF(vaccines!$J$6:$J$120=$W11,IF(vaccines!$K$6:$K$120=$Z11,vaccines!$L$6:$L$120)))),AVERAGE(IF(vaccines=$V11,IF(vaccines!$K$6:$K$120=$Z11,vaccines!$L$6:$L$120)))))</f>
        <v>0</v>
      </c>
      <c r="AE11" s="234">
        <f t="shared" si="4"/>
        <v>1</v>
      </c>
    </row>
    <row r="12" spans="1:31" ht="13.5" x14ac:dyDescent="0.25">
      <c r="A12" s="226">
        <f t="shared" si="5"/>
        <v>5</v>
      </c>
      <c r="B12" s="227"/>
      <c r="C12" s="227"/>
      <c r="D12" s="227"/>
      <c r="E12" s="229"/>
      <c r="F12" s="229"/>
      <c r="G12" s="297" t="str">
        <f t="shared" si="0"/>
        <v/>
      </c>
      <c r="H12" s="297" t="str">
        <f t="shared" si="1"/>
        <v/>
      </c>
      <c r="I12" s="297" t="str">
        <f t="shared" si="2"/>
        <v/>
      </c>
      <c r="J12" s="220"/>
      <c r="K12" s="286"/>
      <c r="L12" s="306" t="str">
        <f>Translation!C43</f>
        <v>% of adolescent girls</v>
      </c>
      <c r="M12" s="243">
        <v>0.02</v>
      </c>
      <c r="O12" s="309" t="str">
        <f>Translation!C81</f>
        <v>Sub-national 2</v>
      </c>
      <c r="P12" s="248"/>
      <c r="R12" s="306" t="str">
        <f>Translation!C93</f>
        <v>Walk-in freezer room</v>
      </c>
      <c r="S12" s="248"/>
      <c r="T12" s="222"/>
      <c r="U12" s="366" t="e">
        <f t="shared" si="3"/>
        <v>#DIV/0!</v>
      </c>
      <c r="V12" s="290"/>
      <c r="W12" s="235"/>
      <c r="X12" s="236"/>
      <c r="Y12" s="237"/>
      <c r="Z12" s="235"/>
      <c r="AA12" s="237"/>
      <c r="AB12" s="238"/>
      <c r="AC12" s="238"/>
      <c r="AD12" s="425">
        <f t="array" ref="AD12">IF($V12="",0,$W12/(1-$AA12)*IF(LEFT($V12,3)="Rota",AVERAGE(IF(vaccines=$V12,IF(vaccines!$J$6:$J$120=$W12,IF(vaccines!$K$6:$K$120=$Z12,vaccines!$L$6:$L$120)))),AVERAGE(IF(vaccines=$V12,IF(vaccines!$K$6:$K$120=$Z12,vaccines!$L$6:$L$120)))))</f>
        <v>0</v>
      </c>
      <c r="AE12" s="234">
        <f t="shared" si="4"/>
        <v>1</v>
      </c>
    </row>
    <row r="13" spans="1:31" ht="13.5" x14ac:dyDescent="0.25">
      <c r="A13" s="226">
        <f t="shared" si="5"/>
        <v>6</v>
      </c>
      <c r="B13" s="227"/>
      <c r="C13" s="227"/>
      <c r="D13" s="227"/>
      <c r="E13" s="229"/>
      <c r="F13" s="229"/>
      <c r="G13" s="297" t="str">
        <f t="shared" si="0"/>
        <v/>
      </c>
      <c r="H13" s="297" t="str">
        <f t="shared" si="1"/>
        <v/>
      </c>
      <c r="I13" s="297" t="str">
        <f t="shared" si="2"/>
        <v/>
      </c>
      <c r="J13" s="220"/>
      <c r="K13" s="286"/>
      <c r="L13" s="307" t="str">
        <f>Translation!C44</f>
        <v>% of CBW</v>
      </c>
      <c r="M13" s="244">
        <v>0.22</v>
      </c>
      <c r="O13" s="310" t="str">
        <f>Translation!C82</f>
        <v>Primary level</v>
      </c>
      <c r="P13" s="249"/>
      <c r="R13" s="307">
        <f>Translation!C94</f>
        <v>0</v>
      </c>
      <c r="S13" s="249"/>
      <c r="T13" s="222"/>
      <c r="U13" s="366" t="e">
        <f t="shared" si="3"/>
        <v>#DIV/0!</v>
      </c>
      <c r="V13" s="290"/>
      <c r="W13" s="235"/>
      <c r="X13" s="236"/>
      <c r="Y13" s="237"/>
      <c r="Z13" s="235"/>
      <c r="AA13" s="237"/>
      <c r="AB13" s="238"/>
      <c r="AC13" s="238"/>
      <c r="AD13" s="425">
        <f t="array" ref="AD13">IF($V13="",0,$W13/(1-$AA13)*IF(LEFT($V13,3)="Rota",AVERAGE(IF(vaccines=$V13,IF(vaccines!$J$6:$J$120=$W13,IF(vaccines!$K$6:$K$120=$Z13,vaccines!$L$6:$L$120)))),AVERAGE(IF(vaccines=$V13,IF(vaccines!$K$6:$K$120=$Z13,vaccines!$L$6:$L$120)))))</f>
        <v>0</v>
      </c>
      <c r="AE13" s="234">
        <f t="shared" si="4"/>
        <v>1</v>
      </c>
    </row>
    <row r="14" spans="1:31" ht="13.5" x14ac:dyDescent="0.25">
      <c r="A14" s="226">
        <f t="shared" si="5"/>
        <v>7</v>
      </c>
      <c r="B14" s="227"/>
      <c r="C14" s="227"/>
      <c r="D14" s="227"/>
      <c r="E14" s="229"/>
      <c r="F14" s="229"/>
      <c r="G14" s="297" t="str">
        <f t="shared" si="0"/>
        <v/>
      </c>
      <c r="H14" s="297" t="str">
        <f t="shared" si="1"/>
        <v/>
      </c>
      <c r="I14" s="297" t="str">
        <f t="shared" si="2"/>
        <v/>
      </c>
      <c r="J14" s="220"/>
      <c r="K14" s="286"/>
      <c r="T14" s="222"/>
      <c r="U14" s="366" t="e">
        <f t="shared" si="3"/>
        <v>#DIV/0!</v>
      </c>
      <c r="V14" s="290"/>
      <c r="W14" s="235"/>
      <c r="X14" s="236"/>
      <c r="Y14" s="237"/>
      <c r="Z14" s="235"/>
      <c r="AA14" s="237"/>
      <c r="AB14" s="238"/>
      <c r="AC14" s="238"/>
      <c r="AD14" s="425">
        <f t="array" ref="AD14">IF($V14="",0,$W14/(1-$AA14)*IF(LEFT($V14,3)="Rota",AVERAGE(IF(vaccines=$V14,IF(vaccines!$J$6:$J$120=$W14,IF(vaccines!$K$6:$K$120=$Z14,vaccines!$L$6:$L$120)))),AVERAGE(IF(vaccines=$V14,IF(vaccines!$K$6:$K$120=$Z14,vaccines!$L$6:$L$120)))))</f>
        <v>0</v>
      </c>
      <c r="AE14" s="234">
        <f t="shared" si="4"/>
        <v>1</v>
      </c>
    </row>
    <row r="15" spans="1:31" ht="13.5" x14ac:dyDescent="0.25">
      <c r="A15" s="226">
        <f t="shared" si="5"/>
        <v>8</v>
      </c>
      <c r="B15" s="227"/>
      <c r="C15" s="227"/>
      <c r="D15" s="227"/>
      <c r="E15" s="229"/>
      <c r="F15" s="229"/>
      <c r="G15" s="297" t="str">
        <f t="shared" si="0"/>
        <v/>
      </c>
      <c r="H15" s="297" t="str">
        <f t="shared" si="1"/>
        <v/>
      </c>
      <c r="I15" s="297" t="str">
        <f t="shared" si="2"/>
        <v/>
      </c>
      <c r="J15" s="220"/>
      <c r="K15" s="286"/>
      <c r="L15" s="303" t="str">
        <f>Translation!$C152</f>
        <v>Functional status of eqpt</v>
      </c>
      <c r="M15" s="240"/>
      <c r="O15" s="303" t="str">
        <f>Translation!C98</f>
        <v>Energy source</v>
      </c>
      <c r="P15" s="240"/>
      <c r="Q15" s="245"/>
      <c r="R15" s="303" t="str">
        <f>Translation!C110</f>
        <v>Recommendation regarding equipment</v>
      </c>
      <c r="S15" s="240"/>
      <c r="T15" s="222"/>
      <c r="U15" s="366" t="e">
        <f t="shared" si="3"/>
        <v>#DIV/0!</v>
      </c>
      <c r="V15" s="290"/>
      <c r="W15" s="235"/>
      <c r="X15" s="236"/>
      <c r="Y15" s="237"/>
      <c r="Z15" s="235"/>
      <c r="AA15" s="237"/>
      <c r="AB15" s="238"/>
      <c r="AC15" s="238"/>
      <c r="AD15" s="425">
        <f t="array" ref="AD15">IF($V15="",0,$W15/(1-$AA15)*IF(LEFT($V15,3)="Rota",AVERAGE(IF(vaccines=$V15,IF(vaccines!$J$6:$J$120=$W15,IF(vaccines!$K$6:$K$120=$Z15,vaccines!$L$6:$L$120)))),AVERAGE(IF(vaccines=$V15,IF(vaccines!$K$6:$K$120=$Z15,vaccines!$L$6:$L$120)))))</f>
        <v>0</v>
      </c>
      <c r="AE15" s="234">
        <f t="shared" si="4"/>
        <v>1</v>
      </c>
    </row>
    <row r="16" spans="1:31" ht="13.5" x14ac:dyDescent="0.25">
      <c r="A16" s="226">
        <f t="shared" si="5"/>
        <v>9</v>
      </c>
      <c r="B16" s="227"/>
      <c r="C16" s="227"/>
      <c r="D16" s="227"/>
      <c r="E16" s="229"/>
      <c r="F16" s="229"/>
      <c r="G16" s="297" t="str">
        <f t="shared" si="0"/>
        <v/>
      </c>
      <c r="H16" s="297" t="str">
        <f t="shared" si="1"/>
        <v/>
      </c>
      <c r="I16" s="297" t="str">
        <f t="shared" si="2"/>
        <v/>
      </c>
      <c r="J16" s="220"/>
      <c r="K16" s="286"/>
      <c r="L16" s="308" t="str">
        <f>Translation!$C153</f>
        <v>Functioning well</v>
      </c>
      <c r="M16" s="247"/>
      <c r="O16" s="308" t="str">
        <f>Translation!C99</f>
        <v>Electricity (grid or generator)</v>
      </c>
      <c r="P16" s="247"/>
      <c r="R16" s="308" t="str">
        <f>Translation!C111</f>
        <v>Facility to be newely equiped</v>
      </c>
      <c r="S16" s="247"/>
      <c r="T16" s="222"/>
      <c r="U16" s="366" t="e">
        <f t="shared" si="3"/>
        <v>#DIV/0!</v>
      </c>
      <c r="V16" s="290"/>
      <c r="W16" s="235"/>
      <c r="X16" s="236"/>
      <c r="Y16" s="237"/>
      <c r="Z16" s="235"/>
      <c r="AA16" s="237"/>
      <c r="AB16" s="238"/>
      <c r="AC16" s="238"/>
      <c r="AD16" s="425">
        <f t="array" ref="AD16">IF($V16="",0,$W16/(1-$AA16)*IF(LEFT($V16,3)="Rota",AVERAGE(IF(vaccines=$V16,IF(vaccines!$J$6:$J$120=$W16,IF(vaccines!$K$6:$K$120=$Z16,vaccines!$L$6:$L$120)))),AVERAGE(IF(vaccines=$V16,IF(vaccines!$K$6:$K$120=$Z16,vaccines!$L$6:$L$120)))))</f>
        <v>0</v>
      </c>
      <c r="AE16" s="234">
        <f t="shared" si="4"/>
        <v>1</v>
      </c>
    </row>
    <row r="17" spans="1:31" ht="13.5" x14ac:dyDescent="0.25">
      <c r="A17" s="226">
        <f t="shared" si="5"/>
        <v>10</v>
      </c>
      <c r="B17" s="227"/>
      <c r="C17" s="227"/>
      <c r="D17" s="227"/>
      <c r="E17" s="229"/>
      <c r="F17" s="229"/>
      <c r="G17" s="297" t="str">
        <f t="shared" si="0"/>
        <v/>
      </c>
      <c r="H17" s="297" t="str">
        <f t="shared" si="1"/>
        <v/>
      </c>
      <c r="I17" s="297" t="str">
        <f t="shared" si="2"/>
        <v/>
      </c>
      <c r="J17" s="220"/>
      <c r="K17" s="287"/>
      <c r="L17" s="309" t="str">
        <f>Translation!$C154</f>
        <v>Functional, need repair</v>
      </c>
      <c r="M17" s="248"/>
      <c r="O17" s="309" t="str">
        <f>Translation!C100</f>
        <v>Kerosene</v>
      </c>
      <c r="P17" s="248"/>
      <c r="R17" s="309" t="str">
        <f>Translation!C112</f>
        <v>CCE to be replaced</v>
      </c>
      <c r="S17" s="248"/>
      <c r="T17" s="222"/>
      <c r="U17" s="366" t="e">
        <f t="shared" si="3"/>
        <v>#DIV/0!</v>
      </c>
      <c r="V17" s="290"/>
      <c r="W17" s="235"/>
      <c r="X17" s="236"/>
      <c r="Y17" s="237"/>
      <c r="Z17" s="235"/>
      <c r="AA17" s="237"/>
      <c r="AB17" s="238"/>
      <c r="AC17" s="238"/>
      <c r="AD17" s="425">
        <f t="array" ref="AD17">IF($V17="",0,$W17/(1-$AA17)*IF(LEFT($V17,3)="Rota",AVERAGE(IF(vaccines=$V17,IF(vaccines!$J$6:$J$120=$W17,IF(vaccines!$K$6:$K$120=$Z17,vaccines!$L$6:$L$120)))),AVERAGE(IF(vaccines=$V17,IF(vaccines!$K$6:$K$120=$Z17,vaccines!$L$6:$L$120)))))</f>
        <v>0</v>
      </c>
      <c r="AE17" s="234">
        <f t="shared" si="4"/>
        <v>1</v>
      </c>
    </row>
    <row r="18" spans="1:31" ht="13.5" customHeight="1" x14ac:dyDescent="0.25">
      <c r="A18" s="226">
        <f t="shared" si="5"/>
        <v>11</v>
      </c>
      <c r="B18" s="227"/>
      <c r="C18" s="227"/>
      <c r="D18" s="227"/>
      <c r="E18" s="229"/>
      <c r="F18" s="229"/>
      <c r="G18" s="297" t="str">
        <f t="shared" si="0"/>
        <v/>
      </c>
      <c r="H18" s="297" t="str">
        <f t="shared" si="1"/>
        <v/>
      </c>
      <c r="I18" s="297" t="str">
        <f t="shared" si="2"/>
        <v/>
      </c>
      <c r="J18" s="220"/>
      <c r="K18" s="287"/>
      <c r="L18" s="309" t="str">
        <f>Translation!$C155</f>
        <v>Not functional for breackage</v>
      </c>
      <c r="M18" s="248"/>
      <c r="O18" s="309" t="str">
        <f>Translation!C101</f>
        <v>Gas</v>
      </c>
      <c r="P18" s="248"/>
      <c r="R18" s="310" t="str">
        <f>Translation!C113</f>
        <v>CCE to be removed</v>
      </c>
      <c r="S18" s="249"/>
      <c r="T18" s="222"/>
      <c r="U18" s="366" t="e">
        <f t="shared" si="3"/>
        <v>#DIV/0!</v>
      </c>
      <c r="V18" s="290"/>
      <c r="W18" s="235"/>
      <c r="X18" s="236"/>
      <c r="Y18" s="237"/>
      <c r="Z18" s="235"/>
      <c r="AA18" s="237"/>
      <c r="AB18" s="238"/>
      <c r="AC18" s="238"/>
      <c r="AD18" s="425">
        <f t="array" ref="AD18">IF($V18="",0,$W18/(1-$AA18)*IF(LEFT($V18,3)="Rota",AVERAGE(IF(vaccines=$V18,IF(vaccines!$J$6:$J$120=$W18,IF(vaccines!$K$6:$K$120=$Z18,vaccines!$L$6:$L$120)))),AVERAGE(IF(vaccines=$V18,IF(vaccines!$K$6:$K$120=$Z18,vaccines!$L$6:$L$120)))))</f>
        <v>0</v>
      </c>
      <c r="AE18" s="234">
        <f t="shared" si="4"/>
        <v>1</v>
      </c>
    </row>
    <row r="19" spans="1:31" ht="13.5" x14ac:dyDescent="0.25">
      <c r="A19" s="226">
        <f t="shared" si="5"/>
        <v>12</v>
      </c>
      <c r="B19" s="227"/>
      <c r="C19" s="227"/>
      <c r="D19" s="227"/>
      <c r="E19" s="229"/>
      <c r="F19" s="229"/>
      <c r="G19" s="297" t="str">
        <f t="shared" si="0"/>
        <v/>
      </c>
      <c r="H19" s="297" t="str">
        <f t="shared" si="1"/>
        <v/>
      </c>
      <c r="I19" s="297" t="str">
        <f t="shared" si="2"/>
        <v/>
      </c>
      <c r="J19" s="220"/>
      <c r="K19" s="287"/>
      <c r="L19" s="310" t="str">
        <f>Translation!$C156</f>
        <v>New , not installed yet</v>
      </c>
      <c r="M19" s="249"/>
      <c r="O19" s="310" t="str">
        <f>Translation!C102</f>
        <v>Solar (with or without batteries)</v>
      </c>
      <c r="P19" s="249"/>
      <c r="T19" s="222"/>
    </row>
    <row r="20" spans="1:31" ht="13.5" x14ac:dyDescent="0.25">
      <c r="A20" s="226">
        <f t="shared" si="5"/>
        <v>13</v>
      </c>
      <c r="B20" s="227"/>
      <c r="C20" s="227"/>
      <c r="D20" s="227"/>
      <c r="E20" s="229"/>
      <c r="F20" s="229"/>
      <c r="G20" s="297" t="str">
        <f t="shared" si="0"/>
        <v/>
      </c>
      <c r="H20" s="297" t="str">
        <f t="shared" si="1"/>
        <v/>
      </c>
      <c r="I20" s="297" t="str">
        <f t="shared" si="2"/>
        <v/>
      </c>
      <c r="J20" s="220"/>
      <c r="K20" s="287"/>
      <c r="T20" s="222"/>
    </row>
    <row r="21" spans="1:31" ht="13.5" customHeight="1" x14ac:dyDescent="0.25">
      <c r="A21" s="226">
        <f t="shared" si="5"/>
        <v>14</v>
      </c>
      <c r="B21" s="227"/>
      <c r="C21" s="227"/>
      <c r="D21" s="227"/>
      <c r="E21" s="229"/>
      <c r="F21" s="229"/>
      <c r="G21" s="297" t="str">
        <f t="shared" si="0"/>
        <v/>
      </c>
      <c r="H21" s="297" t="str">
        <f t="shared" si="1"/>
        <v/>
      </c>
      <c r="I21" s="297" t="str">
        <f t="shared" si="2"/>
        <v/>
      </c>
      <c r="J21" s="285"/>
      <c r="K21" s="287"/>
      <c r="L21" s="303" t="str">
        <f>Translation!C84</f>
        <v>Type of the facility</v>
      </c>
      <c r="M21" s="240"/>
      <c r="O21" s="303" t="str">
        <f>Translation!C85</f>
        <v>Status of the facility</v>
      </c>
      <c r="P21" s="240"/>
      <c r="R21" s="303" t="str">
        <f>Translation!C87</f>
        <v>Availability of electricity</v>
      </c>
      <c r="S21" s="240"/>
      <c r="T21" s="222"/>
    </row>
    <row r="22" spans="1:31" ht="13.5" x14ac:dyDescent="0.25">
      <c r="A22" s="226">
        <f t="shared" si="5"/>
        <v>15</v>
      </c>
      <c r="B22" s="227"/>
      <c r="C22" s="227"/>
      <c r="D22" s="227"/>
      <c r="E22" s="229"/>
      <c r="F22" s="229"/>
      <c r="G22" s="297" t="str">
        <f t="shared" si="0"/>
        <v/>
      </c>
      <c r="H22" s="297" t="str">
        <f t="shared" si="1"/>
        <v/>
      </c>
      <c r="I22" s="297" t="str">
        <f t="shared" si="2"/>
        <v/>
      </c>
      <c r="J22" s="220"/>
      <c r="K22" s="287"/>
      <c r="L22" s="353"/>
      <c r="M22" s="247"/>
      <c r="O22" s="356"/>
      <c r="P22" s="247"/>
      <c r="R22" s="308" t="str">
        <f>Translation!C169</f>
        <v>with electricity</v>
      </c>
      <c r="S22" s="247"/>
      <c r="T22" s="222"/>
    </row>
    <row r="23" spans="1:31" ht="13.5" x14ac:dyDescent="0.25">
      <c r="A23" s="226">
        <f t="shared" si="5"/>
        <v>16</v>
      </c>
      <c r="B23" s="227"/>
      <c r="C23" s="227"/>
      <c r="D23" s="227"/>
      <c r="E23" s="229"/>
      <c r="F23" s="229"/>
      <c r="G23" s="297" t="str">
        <f t="shared" si="0"/>
        <v/>
      </c>
      <c r="H23" s="297" t="str">
        <f t="shared" si="1"/>
        <v/>
      </c>
      <c r="I23" s="297" t="str">
        <f t="shared" si="2"/>
        <v/>
      </c>
      <c r="J23" s="222"/>
      <c r="L23" s="354"/>
      <c r="M23" s="248"/>
      <c r="O23" s="357"/>
      <c r="P23" s="248"/>
      <c r="R23" s="310" t="str">
        <f>Translation!C170</f>
        <v>without electricity</v>
      </c>
      <c r="S23" s="249"/>
      <c r="T23" s="222"/>
    </row>
    <row r="24" spans="1:31" ht="13.5" customHeight="1" x14ac:dyDescent="0.25">
      <c r="A24" s="226">
        <f t="shared" si="5"/>
        <v>17</v>
      </c>
      <c r="B24" s="227"/>
      <c r="C24" s="227"/>
      <c r="D24" s="227"/>
      <c r="E24" s="229"/>
      <c r="F24" s="229"/>
      <c r="G24" s="297" t="str">
        <f t="shared" si="0"/>
        <v/>
      </c>
      <c r="H24" s="297" t="str">
        <f t="shared" si="1"/>
        <v/>
      </c>
      <c r="I24" s="297" t="str">
        <f t="shared" si="2"/>
        <v/>
      </c>
      <c r="J24" s="222"/>
      <c r="L24" s="354"/>
      <c r="M24" s="248"/>
      <c r="O24" s="357"/>
      <c r="P24" s="248"/>
      <c r="T24" s="222"/>
    </row>
    <row r="25" spans="1:31" ht="13.5" x14ac:dyDescent="0.25">
      <c r="A25" s="226">
        <f t="shared" si="5"/>
        <v>18</v>
      </c>
      <c r="B25" s="227"/>
      <c r="C25" s="227"/>
      <c r="D25" s="227"/>
      <c r="E25" s="229"/>
      <c r="F25" s="229"/>
      <c r="G25" s="297" t="str">
        <f t="shared" si="0"/>
        <v/>
      </c>
      <c r="H25" s="297" t="str">
        <f t="shared" si="1"/>
        <v/>
      </c>
      <c r="I25" s="297" t="str">
        <f t="shared" si="2"/>
        <v/>
      </c>
      <c r="J25" s="222"/>
      <c r="L25" s="354"/>
      <c r="M25" s="248"/>
      <c r="O25" s="358"/>
      <c r="P25" s="249"/>
      <c r="T25" s="222"/>
    </row>
    <row r="26" spans="1:31" ht="13.5" x14ac:dyDescent="0.25">
      <c r="A26" s="226">
        <f t="shared" si="5"/>
        <v>19</v>
      </c>
      <c r="B26" s="227"/>
      <c r="C26" s="227"/>
      <c r="D26" s="227"/>
      <c r="E26" s="229"/>
      <c r="F26" s="229"/>
      <c r="G26" s="297" t="str">
        <f t="shared" si="0"/>
        <v/>
      </c>
      <c r="H26" s="297" t="str">
        <f t="shared" si="1"/>
        <v/>
      </c>
      <c r="I26" s="297" t="str">
        <f t="shared" si="2"/>
        <v/>
      </c>
      <c r="J26" s="222"/>
      <c r="L26" s="354"/>
      <c r="M26" s="248"/>
      <c r="T26" s="222"/>
    </row>
    <row r="27" spans="1:31" ht="13.5" x14ac:dyDescent="0.25">
      <c r="A27" s="226">
        <f t="shared" si="5"/>
        <v>20</v>
      </c>
      <c r="B27" s="227"/>
      <c r="C27" s="227"/>
      <c r="D27" s="227"/>
      <c r="E27" s="229"/>
      <c r="F27" s="229"/>
      <c r="G27" s="297" t="str">
        <f t="shared" si="0"/>
        <v/>
      </c>
      <c r="H27" s="297" t="str">
        <f t="shared" si="1"/>
        <v/>
      </c>
      <c r="I27" s="297" t="str">
        <f t="shared" si="2"/>
        <v/>
      </c>
      <c r="J27" s="222"/>
      <c r="L27" s="354"/>
      <c r="M27" s="248"/>
      <c r="T27" s="222"/>
    </row>
    <row r="28" spans="1:31" ht="13.5" x14ac:dyDescent="0.25">
      <c r="A28" s="226">
        <f t="shared" si="5"/>
        <v>21</v>
      </c>
      <c r="B28" s="227"/>
      <c r="C28" s="227"/>
      <c r="D28" s="227"/>
      <c r="E28" s="229"/>
      <c r="F28" s="229"/>
      <c r="G28" s="297" t="str">
        <f t="shared" si="0"/>
        <v/>
      </c>
      <c r="H28" s="297" t="str">
        <f t="shared" si="1"/>
        <v/>
      </c>
      <c r="I28" s="297" t="str">
        <f t="shared" si="2"/>
        <v/>
      </c>
      <c r="J28" s="222"/>
      <c r="L28" s="355"/>
      <c r="M28" s="249"/>
      <c r="T28" s="222"/>
    </row>
    <row r="29" spans="1:31" ht="13.5" x14ac:dyDescent="0.25">
      <c r="A29" s="226">
        <f t="shared" si="5"/>
        <v>22</v>
      </c>
      <c r="B29" s="227"/>
      <c r="C29" s="227"/>
      <c r="D29" s="227"/>
      <c r="E29" s="229"/>
      <c r="F29" s="229"/>
      <c r="G29" s="297" t="str">
        <f t="shared" si="0"/>
        <v/>
      </c>
      <c r="H29" s="297" t="str">
        <f t="shared" si="1"/>
        <v/>
      </c>
      <c r="I29" s="297" t="str">
        <f t="shared" si="2"/>
        <v/>
      </c>
      <c r="J29" s="222"/>
      <c r="T29" s="222"/>
    </row>
    <row r="30" spans="1:31" ht="13.5" x14ac:dyDescent="0.25">
      <c r="A30" s="226">
        <f t="shared" si="5"/>
        <v>23</v>
      </c>
      <c r="B30" s="227"/>
      <c r="C30" s="227"/>
      <c r="D30" s="227"/>
      <c r="E30" s="229"/>
      <c r="F30" s="229"/>
      <c r="G30" s="297" t="str">
        <f t="shared" si="0"/>
        <v/>
      </c>
      <c r="H30" s="297" t="str">
        <f t="shared" si="1"/>
        <v/>
      </c>
      <c r="I30" s="297" t="str">
        <f t="shared" si="2"/>
        <v/>
      </c>
      <c r="J30" s="222"/>
      <c r="T30" s="222"/>
    </row>
    <row r="31" spans="1:31" ht="13.5" x14ac:dyDescent="0.25">
      <c r="A31" s="226">
        <f t="shared" si="5"/>
        <v>24</v>
      </c>
      <c r="B31" s="227"/>
      <c r="C31" s="227"/>
      <c r="D31" s="227"/>
      <c r="E31" s="229"/>
      <c r="F31" s="229"/>
      <c r="G31" s="297" t="str">
        <f t="shared" si="0"/>
        <v/>
      </c>
      <c r="H31" s="297" t="str">
        <f t="shared" si="1"/>
        <v/>
      </c>
      <c r="I31" s="297" t="str">
        <f t="shared" si="2"/>
        <v/>
      </c>
      <c r="J31" s="222"/>
      <c r="T31" s="222"/>
    </row>
    <row r="32" spans="1:31" ht="13.5" x14ac:dyDescent="0.25">
      <c r="A32" s="226">
        <f t="shared" si="5"/>
        <v>25</v>
      </c>
      <c r="B32" s="227"/>
      <c r="C32" s="227"/>
      <c r="D32" s="227"/>
      <c r="E32" s="229"/>
      <c r="F32" s="229"/>
      <c r="G32" s="297" t="str">
        <f t="shared" si="0"/>
        <v/>
      </c>
      <c r="H32" s="297" t="str">
        <f t="shared" si="1"/>
        <v/>
      </c>
      <c r="I32" s="297" t="str">
        <f t="shared" si="2"/>
        <v/>
      </c>
      <c r="J32" s="222"/>
      <c r="K32" s="241"/>
      <c r="T32" s="222"/>
    </row>
    <row r="33" spans="1:20" ht="13.5" x14ac:dyDescent="0.25">
      <c r="A33" s="226">
        <f t="shared" si="5"/>
        <v>26</v>
      </c>
      <c r="B33" s="227"/>
      <c r="C33" s="227"/>
      <c r="D33" s="227"/>
      <c r="E33" s="229"/>
      <c r="F33" s="229"/>
      <c r="G33" s="297" t="str">
        <f t="shared" si="0"/>
        <v/>
      </c>
      <c r="H33" s="297" t="str">
        <f t="shared" si="1"/>
        <v/>
      </c>
      <c r="I33" s="297" t="str">
        <f t="shared" si="2"/>
        <v/>
      </c>
      <c r="J33" s="222"/>
      <c r="T33" s="222"/>
    </row>
    <row r="34" spans="1:20" ht="13.5" x14ac:dyDescent="0.25">
      <c r="A34" s="226">
        <f t="shared" si="5"/>
        <v>27</v>
      </c>
      <c r="B34" s="227"/>
      <c r="C34" s="227"/>
      <c r="D34" s="227"/>
      <c r="E34" s="229"/>
      <c r="F34" s="229"/>
      <c r="G34" s="297" t="str">
        <f t="shared" si="0"/>
        <v/>
      </c>
      <c r="H34" s="297" t="str">
        <f t="shared" si="1"/>
        <v/>
      </c>
      <c r="I34" s="297" t="str">
        <f t="shared" si="2"/>
        <v/>
      </c>
      <c r="J34" s="222"/>
      <c r="T34" s="222"/>
    </row>
    <row r="35" spans="1:20" ht="13.5" customHeight="1" x14ac:dyDescent="0.25">
      <c r="A35" s="226">
        <f t="shared" si="5"/>
        <v>28</v>
      </c>
      <c r="B35" s="227"/>
      <c r="C35" s="227"/>
      <c r="D35" s="227"/>
      <c r="E35" s="229"/>
      <c r="F35" s="229"/>
      <c r="G35" s="297" t="str">
        <f t="shared" si="0"/>
        <v/>
      </c>
      <c r="H35" s="297" t="str">
        <f t="shared" si="1"/>
        <v/>
      </c>
      <c r="I35" s="297" t="str">
        <f t="shared" si="2"/>
        <v/>
      </c>
      <c r="J35" s="222"/>
      <c r="T35" s="222"/>
    </row>
    <row r="36" spans="1:20" ht="13.5" x14ac:dyDescent="0.25">
      <c r="A36" s="226">
        <f t="shared" si="5"/>
        <v>29</v>
      </c>
      <c r="B36" s="227"/>
      <c r="C36" s="227"/>
      <c r="D36" s="227"/>
      <c r="E36" s="229"/>
      <c r="F36" s="229"/>
      <c r="G36" s="297" t="str">
        <f t="shared" si="0"/>
        <v/>
      </c>
      <c r="H36" s="297" t="str">
        <f t="shared" si="1"/>
        <v/>
      </c>
      <c r="I36" s="297" t="str">
        <f t="shared" si="2"/>
        <v/>
      </c>
      <c r="J36" s="222"/>
      <c r="T36" s="222"/>
    </row>
    <row r="37" spans="1:20" ht="13.5" x14ac:dyDescent="0.25">
      <c r="A37" s="226">
        <f t="shared" si="5"/>
        <v>30</v>
      </c>
      <c r="B37" s="227"/>
      <c r="C37" s="227"/>
      <c r="D37" s="227"/>
      <c r="E37" s="229"/>
      <c r="F37" s="229"/>
      <c r="G37" s="297" t="str">
        <f t="shared" si="0"/>
        <v/>
      </c>
      <c r="H37" s="297" t="str">
        <f t="shared" si="1"/>
        <v/>
      </c>
      <c r="I37" s="297" t="str">
        <f t="shared" si="2"/>
        <v/>
      </c>
      <c r="J37" s="222"/>
      <c r="T37" s="222"/>
    </row>
    <row r="38" spans="1:20" ht="13.5" x14ac:dyDescent="0.25">
      <c r="A38" s="226">
        <f t="shared" si="5"/>
        <v>31</v>
      </c>
      <c r="B38" s="227"/>
      <c r="C38" s="227"/>
      <c r="D38" s="227"/>
      <c r="E38" s="229"/>
      <c r="F38" s="229"/>
      <c r="G38" s="297" t="str">
        <f t="shared" si="0"/>
        <v/>
      </c>
      <c r="H38" s="297" t="str">
        <f t="shared" si="1"/>
        <v/>
      </c>
      <c r="I38" s="297" t="str">
        <f t="shared" si="2"/>
        <v/>
      </c>
      <c r="J38" s="222"/>
      <c r="T38" s="222"/>
    </row>
    <row r="39" spans="1:20" ht="13.5" x14ac:dyDescent="0.25">
      <c r="A39" s="226">
        <f t="shared" si="5"/>
        <v>32</v>
      </c>
      <c r="B39" s="227"/>
      <c r="C39" s="227"/>
      <c r="D39" s="227"/>
      <c r="E39" s="229"/>
      <c r="F39" s="229"/>
      <c r="G39" s="297" t="str">
        <f t="shared" si="0"/>
        <v/>
      </c>
      <c r="H39" s="297" t="str">
        <f t="shared" si="1"/>
        <v/>
      </c>
      <c r="I39" s="297" t="str">
        <f t="shared" si="2"/>
        <v/>
      </c>
      <c r="J39" s="222"/>
      <c r="T39" s="222"/>
    </row>
    <row r="40" spans="1:20" ht="13.5" customHeight="1" x14ac:dyDescent="0.25">
      <c r="A40" s="226">
        <f t="shared" si="5"/>
        <v>33</v>
      </c>
      <c r="B40" s="227"/>
      <c r="C40" s="227"/>
      <c r="D40" s="227"/>
      <c r="E40" s="229"/>
      <c r="F40" s="229"/>
      <c r="G40" s="297" t="str">
        <f t="shared" si="0"/>
        <v/>
      </c>
      <c r="H40" s="297" t="str">
        <f t="shared" si="1"/>
        <v/>
      </c>
      <c r="I40" s="297" t="str">
        <f t="shared" si="2"/>
        <v/>
      </c>
      <c r="J40" s="222"/>
      <c r="T40" s="222"/>
    </row>
    <row r="41" spans="1:20" ht="13.5" x14ac:dyDescent="0.25">
      <c r="A41" s="226">
        <f t="shared" si="5"/>
        <v>34</v>
      </c>
      <c r="B41" s="227"/>
      <c r="C41" s="227"/>
      <c r="D41" s="227"/>
      <c r="E41" s="229"/>
      <c r="F41" s="229"/>
      <c r="G41" s="297" t="str">
        <f t="shared" si="0"/>
        <v/>
      </c>
      <c r="H41" s="297" t="str">
        <f t="shared" si="1"/>
        <v/>
      </c>
      <c r="I41" s="297" t="str">
        <f t="shared" si="2"/>
        <v/>
      </c>
      <c r="J41" s="222"/>
      <c r="T41" s="222"/>
    </row>
    <row r="42" spans="1:20" ht="13.5" customHeight="1" x14ac:dyDescent="0.25">
      <c r="A42" s="226">
        <f t="shared" si="5"/>
        <v>35</v>
      </c>
      <c r="B42" s="227"/>
      <c r="C42" s="227"/>
      <c r="D42" s="227"/>
      <c r="E42" s="229"/>
      <c r="F42" s="229"/>
      <c r="G42" s="297" t="str">
        <f t="shared" si="0"/>
        <v/>
      </c>
      <c r="H42" s="297" t="str">
        <f t="shared" si="1"/>
        <v/>
      </c>
      <c r="I42" s="297" t="str">
        <f t="shared" si="2"/>
        <v/>
      </c>
      <c r="J42" s="222"/>
      <c r="T42" s="222"/>
    </row>
    <row r="43" spans="1:20" ht="13.5" x14ac:dyDescent="0.25">
      <c r="A43" s="226">
        <f t="shared" si="5"/>
        <v>36</v>
      </c>
      <c r="B43" s="227"/>
      <c r="C43" s="227"/>
      <c r="D43" s="227"/>
      <c r="E43" s="229"/>
      <c r="F43" s="229"/>
      <c r="G43" s="297" t="str">
        <f t="shared" si="0"/>
        <v/>
      </c>
      <c r="H43" s="297" t="str">
        <f t="shared" si="1"/>
        <v/>
      </c>
      <c r="I43" s="297" t="str">
        <f t="shared" si="2"/>
        <v/>
      </c>
      <c r="J43" s="222"/>
      <c r="T43" s="222"/>
    </row>
    <row r="44" spans="1:20" ht="13.5" x14ac:dyDescent="0.25">
      <c r="A44" s="226">
        <f t="shared" si="5"/>
        <v>37</v>
      </c>
      <c r="B44" s="227"/>
      <c r="C44" s="227"/>
      <c r="D44" s="227"/>
      <c r="E44" s="229"/>
      <c r="F44" s="229"/>
      <c r="G44" s="297" t="str">
        <f t="shared" si="0"/>
        <v/>
      </c>
      <c r="H44" s="297" t="str">
        <f t="shared" si="1"/>
        <v/>
      </c>
      <c r="I44" s="297" t="str">
        <f t="shared" si="2"/>
        <v/>
      </c>
      <c r="J44" s="222"/>
      <c r="T44" s="222"/>
    </row>
    <row r="45" spans="1:20" ht="13.5" x14ac:dyDescent="0.25">
      <c r="A45" s="226">
        <f t="shared" si="5"/>
        <v>38</v>
      </c>
      <c r="B45" s="227"/>
      <c r="C45" s="227"/>
      <c r="D45" s="227"/>
      <c r="E45" s="229"/>
      <c r="F45" s="229"/>
      <c r="G45" s="297" t="str">
        <f t="shared" si="0"/>
        <v/>
      </c>
      <c r="H45" s="297" t="str">
        <f t="shared" si="1"/>
        <v/>
      </c>
      <c r="I45" s="297" t="str">
        <f t="shared" si="2"/>
        <v/>
      </c>
      <c r="J45" s="222"/>
      <c r="T45" s="222"/>
    </row>
    <row r="46" spans="1:20" ht="13.5" x14ac:dyDescent="0.25">
      <c r="A46" s="226">
        <f t="shared" si="5"/>
        <v>39</v>
      </c>
      <c r="B46" s="227"/>
      <c r="C46" s="227"/>
      <c r="D46" s="227"/>
      <c r="E46" s="229"/>
      <c r="F46" s="229"/>
      <c r="G46" s="297" t="str">
        <f t="shared" si="0"/>
        <v/>
      </c>
      <c r="H46" s="297" t="str">
        <f t="shared" si="1"/>
        <v/>
      </c>
      <c r="I46" s="297" t="str">
        <f t="shared" si="2"/>
        <v/>
      </c>
      <c r="J46" s="222"/>
      <c r="T46" s="222"/>
    </row>
    <row r="47" spans="1:20" ht="13.5" x14ac:dyDescent="0.25">
      <c r="A47" s="226">
        <f t="shared" si="5"/>
        <v>40</v>
      </c>
      <c r="B47" s="227"/>
      <c r="C47" s="227"/>
      <c r="D47" s="227"/>
      <c r="E47" s="229"/>
      <c r="F47" s="229"/>
      <c r="G47" s="297" t="str">
        <f t="shared" si="0"/>
        <v/>
      </c>
      <c r="H47" s="297" t="str">
        <f t="shared" si="1"/>
        <v/>
      </c>
      <c r="I47" s="297" t="str">
        <f t="shared" si="2"/>
        <v/>
      </c>
      <c r="J47" s="222"/>
      <c r="T47" s="222"/>
    </row>
    <row r="48" spans="1:20" ht="13.5" x14ac:dyDescent="0.25">
      <c r="A48" s="226">
        <f t="shared" si="5"/>
        <v>41</v>
      </c>
      <c r="B48" s="227"/>
      <c r="C48" s="227"/>
      <c r="D48" s="227"/>
      <c r="E48" s="229"/>
      <c r="F48" s="229"/>
      <c r="G48" s="297" t="str">
        <f t="shared" si="0"/>
        <v/>
      </c>
      <c r="H48" s="297" t="str">
        <f t="shared" si="1"/>
        <v/>
      </c>
      <c r="I48" s="297" t="str">
        <f t="shared" si="2"/>
        <v/>
      </c>
      <c r="J48" s="222"/>
      <c r="T48" s="222"/>
    </row>
    <row r="49" spans="1:20" ht="13.5" x14ac:dyDescent="0.25">
      <c r="A49" s="226">
        <f t="shared" si="5"/>
        <v>42</v>
      </c>
      <c r="B49" s="227"/>
      <c r="C49" s="227"/>
      <c r="D49" s="227"/>
      <c r="E49" s="229"/>
      <c r="F49" s="229"/>
      <c r="G49" s="297" t="str">
        <f t="shared" si="0"/>
        <v/>
      </c>
      <c r="H49" s="297" t="str">
        <f t="shared" si="1"/>
        <v/>
      </c>
      <c r="I49" s="297" t="str">
        <f t="shared" si="2"/>
        <v/>
      </c>
      <c r="J49" s="222"/>
      <c r="T49" s="222"/>
    </row>
    <row r="50" spans="1:20" ht="13.5" x14ac:dyDescent="0.25">
      <c r="A50" s="226">
        <f t="shared" si="5"/>
        <v>43</v>
      </c>
      <c r="B50" s="227"/>
      <c r="C50" s="227"/>
      <c r="D50" s="227"/>
      <c r="E50" s="229"/>
      <c r="F50" s="229"/>
      <c r="G50" s="297" t="str">
        <f t="shared" si="0"/>
        <v/>
      </c>
      <c r="H50" s="297" t="str">
        <f t="shared" si="1"/>
        <v/>
      </c>
      <c r="I50" s="297" t="str">
        <f t="shared" si="2"/>
        <v/>
      </c>
      <c r="J50" s="222"/>
      <c r="T50" s="222"/>
    </row>
    <row r="51" spans="1:20" ht="13.5" x14ac:dyDescent="0.25">
      <c r="A51" s="226">
        <f t="shared" si="5"/>
        <v>44</v>
      </c>
      <c r="B51" s="227"/>
      <c r="C51" s="227"/>
      <c r="D51" s="227"/>
      <c r="E51" s="229"/>
      <c r="F51" s="229"/>
      <c r="G51" s="297" t="str">
        <f t="shared" si="0"/>
        <v/>
      </c>
      <c r="H51" s="297" t="str">
        <f t="shared" si="1"/>
        <v/>
      </c>
      <c r="I51" s="297" t="str">
        <f t="shared" si="2"/>
        <v/>
      </c>
      <c r="J51" s="222"/>
      <c r="T51" s="222"/>
    </row>
    <row r="52" spans="1:20" ht="13.5" x14ac:dyDescent="0.25">
      <c r="A52" s="226">
        <f t="shared" si="5"/>
        <v>45</v>
      </c>
      <c r="B52" s="227"/>
      <c r="C52" s="227"/>
      <c r="D52" s="227"/>
      <c r="E52" s="229"/>
      <c r="F52" s="229"/>
      <c r="G52" s="297" t="str">
        <f t="shared" si="0"/>
        <v/>
      </c>
      <c r="H52" s="297" t="str">
        <f t="shared" si="1"/>
        <v/>
      </c>
      <c r="I52" s="297" t="str">
        <f t="shared" si="2"/>
        <v/>
      </c>
      <c r="J52" s="222"/>
      <c r="T52" s="222"/>
    </row>
    <row r="53" spans="1:20" ht="13.5" x14ac:dyDescent="0.25">
      <c r="A53" s="226">
        <f t="shared" si="5"/>
        <v>46</v>
      </c>
      <c r="B53" s="227"/>
      <c r="C53" s="227"/>
      <c r="D53" s="227"/>
      <c r="E53" s="229"/>
      <c r="F53" s="229"/>
      <c r="G53" s="297" t="str">
        <f t="shared" si="0"/>
        <v/>
      </c>
      <c r="H53" s="297" t="str">
        <f t="shared" si="1"/>
        <v/>
      </c>
      <c r="I53" s="297" t="str">
        <f t="shared" si="2"/>
        <v/>
      </c>
      <c r="J53" s="222"/>
      <c r="T53" s="222"/>
    </row>
    <row r="54" spans="1:20" ht="13.5" x14ac:dyDescent="0.25">
      <c r="A54" s="226">
        <f t="shared" si="5"/>
        <v>47</v>
      </c>
      <c r="B54" s="227"/>
      <c r="C54" s="227"/>
      <c r="D54" s="227"/>
      <c r="E54" s="229"/>
      <c r="F54" s="229"/>
      <c r="G54" s="297" t="str">
        <f t="shared" si="0"/>
        <v/>
      </c>
      <c r="H54" s="297" t="str">
        <f t="shared" si="1"/>
        <v/>
      </c>
      <c r="I54" s="297" t="str">
        <f t="shared" si="2"/>
        <v/>
      </c>
      <c r="J54" s="222"/>
      <c r="K54" s="241"/>
      <c r="T54" s="222"/>
    </row>
    <row r="55" spans="1:20" ht="13.5" x14ac:dyDescent="0.25">
      <c r="A55" s="226">
        <f t="shared" si="5"/>
        <v>48</v>
      </c>
      <c r="B55" s="227"/>
      <c r="C55" s="227"/>
      <c r="D55" s="227"/>
      <c r="E55" s="229"/>
      <c r="F55" s="229"/>
      <c r="G55" s="297" t="str">
        <f t="shared" si="0"/>
        <v/>
      </c>
      <c r="H55" s="297" t="str">
        <f t="shared" si="1"/>
        <v/>
      </c>
      <c r="I55" s="297" t="str">
        <f t="shared" si="2"/>
        <v/>
      </c>
      <c r="J55" s="222"/>
      <c r="K55" s="241"/>
      <c r="T55" s="222"/>
    </row>
    <row r="56" spans="1:20" ht="13.5" x14ac:dyDescent="0.25">
      <c r="A56" s="226">
        <f t="shared" si="5"/>
        <v>49</v>
      </c>
      <c r="B56" s="227"/>
      <c r="C56" s="227"/>
      <c r="D56" s="227"/>
      <c r="E56" s="229"/>
      <c r="F56" s="229"/>
      <c r="G56" s="297" t="str">
        <f t="shared" si="0"/>
        <v/>
      </c>
      <c r="H56" s="297" t="str">
        <f t="shared" si="1"/>
        <v/>
      </c>
      <c r="I56" s="297" t="str">
        <f t="shared" si="2"/>
        <v/>
      </c>
      <c r="J56" s="222"/>
      <c r="K56" s="241"/>
      <c r="T56" s="222"/>
    </row>
    <row r="57" spans="1:20" ht="13.5" x14ac:dyDescent="0.25">
      <c r="A57" s="226">
        <f t="shared" si="5"/>
        <v>50</v>
      </c>
      <c r="B57" s="227"/>
      <c r="C57" s="227"/>
      <c r="D57" s="227"/>
      <c r="E57" s="229"/>
      <c r="F57" s="229"/>
      <c r="G57" s="297" t="str">
        <f t="shared" si="0"/>
        <v/>
      </c>
      <c r="H57" s="297" t="str">
        <f t="shared" si="1"/>
        <v/>
      </c>
      <c r="I57" s="297" t="str">
        <f t="shared" si="2"/>
        <v/>
      </c>
      <c r="J57" s="222"/>
      <c r="K57" s="241"/>
      <c r="N57" s="241"/>
      <c r="O57" s="241"/>
      <c r="T57" s="222"/>
    </row>
    <row r="58" spans="1:20" ht="13.5" x14ac:dyDescent="0.25">
      <c r="A58" s="226">
        <f t="shared" si="5"/>
        <v>51</v>
      </c>
      <c r="B58" s="227"/>
      <c r="C58" s="227"/>
      <c r="D58" s="227"/>
      <c r="E58" s="229"/>
      <c r="F58" s="229"/>
      <c r="G58" s="297" t="str">
        <f t="shared" si="0"/>
        <v/>
      </c>
      <c r="H58" s="297" t="str">
        <f t="shared" si="1"/>
        <v/>
      </c>
      <c r="I58" s="297" t="str">
        <f t="shared" si="2"/>
        <v/>
      </c>
      <c r="J58" s="222"/>
      <c r="K58" s="241"/>
      <c r="N58" s="241"/>
      <c r="O58" s="241"/>
      <c r="T58" s="222"/>
    </row>
    <row r="59" spans="1:20" ht="13.5" x14ac:dyDescent="0.25">
      <c r="A59" s="226">
        <f t="shared" si="5"/>
        <v>52</v>
      </c>
      <c r="B59" s="227"/>
      <c r="C59" s="227"/>
      <c r="D59" s="227"/>
      <c r="E59" s="229"/>
      <c r="F59" s="229"/>
      <c r="G59" s="297" t="str">
        <f t="shared" si="0"/>
        <v/>
      </c>
      <c r="H59" s="297" t="str">
        <f t="shared" si="1"/>
        <v/>
      </c>
      <c r="I59" s="297" t="str">
        <f t="shared" si="2"/>
        <v/>
      </c>
      <c r="J59" s="222"/>
      <c r="K59" s="241"/>
      <c r="N59" s="241"/>
      <c r="O59" s="241"/>
      <c r="T59" s="222"/>
    </row>
    <row r="60" spans="1:20" ht="13.5" x14ac:dyDescent="0.25">
      <c r="A60" s="226">
        <f t="shared" si="5"/>
        <v>53</v>
      </c>
      <c r="B60" s="227"/>
      <c r="C60" s="227"/>
      <c r="D60" s="227"/>
      <c r="E60" s="229"/>
      <c r="F60" s="229"/>
      <c r="G60" s="297" t="str">
        <f t="shared" si="0"/>
        <v/>
      </c>
      <c r="H60" s="297" t="str">
        <f t="shared" si="1"/>
        <v/>
      </c>
      <c r="I60" s="297" t="str">
        <f t="shared" si="2"/>
        <v/>
      </c>
      <c r="J60" s="222"/>
      <c r="K60" s="241"/>
      <c r="N60" s="241"/>
      <c r="O60" s="241"/>
      <c r="T60" s="222"/>
    </row>
    <row r="61" spans="1:20" ht="13.5" x14ac:dyDescent="0.25">
      <c r="A61" s="226">
        <f t="shared" si="5"/>
        <v>54</v>
      </c>
      <c r="B61" s="227"/>
      <c r="C61" s="227"/>
      <c r="D61" s="227"/>
      <c r="E61" s="229"/>
      <c r="F61" s="229"/>
      <c r="G61" s="297" t="str">
        <f t="shared" si="0"/>
        <v/>
      </c>
      <c r="H61" s="297" t="str">
        <f t="shared" si="1"/>
        <v/>
      </c>
      <c r="I61" s="297" t="str">
        <f t="shared" si="2"/>
        <v/>
      </c>
      <c r="J61" s="222"/>
      <c r="K61" s="241"/>
      <c r="N61" s="241"/>
      <c r="O61" s="241"/>
      <c r="T61" s="222"/>
    </row>
    <row r="62" spans="1:20" ht="13.5" x14ac:dyDescent="0.25">
      <c r="A62" s="226">
        <f t="shared" si="5"/>
        <v>55</v>
      </c>
      <c r="B62" s="227"/>
      <c r="C62" s="227"/>
      <c r="D62" s="227"/>
      <c r="E62" s="229"/>
      <c r="F62" s="229"/>
      <c r="G62" s="297" t="str">
        <f t="shared" si="0"/>
        <v/>
      </c>
      <c r="H62" s="297" t="str">
        <f t="shared" si="1"/>
        <v/>
      </c>
      <c r="I62" s="297" t="str">
        <f t="shared" si="2"/>
        <v/>
      </c>
      <c r="J62" s="222"/>
      <c r="K62" s="241"/>
      <c r="N62" s="241"/>
      <c r="O62" s="241"/>
      <c r="T62" s="222"/>
    </row>
    <row r="63" spans="1:20" ht="13.5" x14ac:dyDescent="0.25">
      <c r="A63" s="226">
        <f t="shared" si="5"/>
        <v>56</v>
      </c>
      <c r="B63" s="227"/>
      <c r="C63" s="227"/>
      <c r="D63" s="227"/>
      <c r="E63" s="229"/>
      <c r="F63" s="229"/>
      <c r="G63" s="297" t="str">
        <f t="shared" si="0"/>
        <v/>
      </c>
      <c r="H63" s="297" t="str">
        <f t="shared" si="1"/>
        <v/>
      </c>
      <c r="I63" s="297" t="str">
        <f t="shared" si="2"/>
        <v/>
      </c>
      <c r="J63" s="222"/>
      <c r="K63" s="241"/>
      <c r="N63" s="241"/>
      <c r="O63" s="241"/>
      <c r="T63" s="222"/>
    </row>
    <row r="64" spans="1:20" ht="13.5" x14ac:dyDescent="0.25">
      <c r="A64" s="226">
        <f t="shared" si="5"/>
        <v>57</v>
      </c>
      <c r="B64" s="227"/>
      <c r="C64" s="227"/>
      <c r="D64" s="227"/>
      <c r="E64" s="229"/>
      <c r="F64" s="229"/>
      <c r="G64" s="297" t="str">
        <f t="shared" si="0"/>
        <v/>
      </c>
      <c r="H64" s="297" t="str">
        <f t="shared" si="1"/>
        <v/>
      </c>
      <c r="I64" s="297" t="str">
        <f t="shared" si="2"/>
        <v/>
      </c>
      <c r="J64" s="222"/>
      <c r="K64" s="241"/>
      <c r="N64" s="241"/>
      <c r="O64" s="241"/>
      <c r="T64" s="222"/>
    </row>
    <row r="65" spans="1:20" ht="13.5" x14ac:dyDescent="0.25">
      <c r="A65" s="226">
        <f t="shared" si="5"/>
        <v>58</v>
      </c>
      <c r="B65" s="227"/>
      <c r="C65" s="227"/>
      <c r="D65" s="227"/>
      <c r="E65" s="229"/>
      <c r="F65" s="229"/>
      <c r="G65" s="297" t="str">
        <f t="shared" si="0"/>
        <v/>
      </c>
      <c r="H65" s="297" t="str">
        <f t="shared" si="1"/>
        <v/>
      </c>
      <c r="I65" s="297" t="str">
        <f t="shared" si="2"/>
        <v/>
      </c>
      <c r="J65" s="222"/>
      <c r="K65" s="241"/>
      <c r="N65" s="241"/>
      <c r="O65" s="241"/>
      <c r="T65" s="222"/>
    </row>
    <row r="66" spans="1:20" ht="13.5" x14ac:dyDescent="0.25">
      <c r="A66" s="226">
        <f t="shared" si="5"/>
        <v>59</v>
      </c>
      <c r="B66" s="227"/>
      <c r="C66" s="227"/>
      <c r="D66" s="227"/>
      <c r="E66" s="229"/>
      <c r="F66" s="229"/>
      <c r="G66" s="297" t="str">
        <f t="shared" si="0"/>
        <v/>
      </c>
      <c r="H66" s="297" t="str">
        <f t="shared" si="1"/>
        <v/>
      </c>
      <c r="I66" s="297" t="str">
        <f t="shared" si="2"/>
        <v/>
      </c>
      <c r="J66" s="222"/>
      <c r="K66" s="241"/>
      <c r="N66" s="241"/>
      <c r="O66" s="241"/>
      <c r="T66" s="222"/>
    </row>
    <row r="67" spans="1:20" ht="13.5" x14ac:dyDescent="0.25">
      <c r="A67" s="226">
        <f t="shared" si="5"/>
        <v>60</v>
      </c>
      <c r="B67" s="227"/>
      <c r="C67" s="227"/>
      <c r="D67" s="227"/>
      <c r="E67" s="229"/>
      <c r="F67" s="229"/>
      <c r="G67" s="297" t="str">
        <f t="shared" si="0"/>
        <v/>
      </c>
      <c r="H67" s="297" t="str">
        <f t="shared" si="1"/>
        <v/>
      </c>
      <c r="I67" s="297" t="str">
        <f t="shared" si="2"/>
        <v/>
      </c>
      <c r="J67" s="222"/>
      <c r="K67" s="241"/>
      <c r="N67" s="241"/>
      <c r="O67" s="241"/>
      <c r="T67" s="222"/>
    </row>
    <row r="68" spans="1:20" ht="13.5" x14ac:dyDescent="0.25">
      <c r="A68" s="226">
        <f t="shared" si="5"/>
        <v>61</v>
      </c>
      <c r="B68" s="227"/>
      <c r="C68" s="227"/>
      <c r="D68" s="227"/>
      <c r="E68" s="229"/>
      <c r="F68" s="229"/>
      <c r="G68" s="297" t="str">
        <f t="shared" si="0"/>
        <v/>
      </c>
      <c r="H68" s="297" t="str">
        <f t="shared" si="1"/>
        <v/>
      </c>
      <c r="I68" s="297" t="str">
        <f t="shared" si="2"/>
        <v/>
      </c>
      <c r="J68" s="222"/>
      <c r="K68" s="241"/>
      <c r="N68" s="241"/>
      <c r="O68" s="241"/>
      <c r="T68" s="222"/>
    </row>
    <row r="69" spans="1:20" ht="13.5" x14ac:dyDescent="0.25">
      <c r="A69" s="226">
        <f t="shared" si="5"/>
        <v>62</v>
      </c>
      <c r="B69" s="227"/>
      <c r="C69" s="227"/>
      <c r="D69" s="227"/>
      <c r="E69" s="229"/>
      <c r="F69" s="229"/>
      <c r="G69" s="297" t="str">
        <f t="shared" si="0"/>
        <v/>
      </c>
      <c r="H69" s="297" t="str">
        <f t="shared" si="1"/>
        <v/>
      </c>
      <c r="I69" s="297" t="str">
        <f t="shared" si="2"/>
        <v/>
      </c>
      <c r="J69" s="222"/>
      <c r="K69" s="241"/>
      <c r="N69" s="241"/>
      <c r="O69" s="241"/>
      <c r="T69" s="222"/>
    </row>
    <row r="70" spans="1:20" ht="13.5" x14ac:dyDescent="0.25">
      <c r="A70" s="226">
        <f t="shared" si="5"/>
        <v>63</v>
      </c>
      <c r="B70" s="227"/>
      <c r="C70" s="227"/>
      <c r="D70" s="227"/>
      <c r="E70" s="229"/>
      <c r="F70" s="229"/>
      <c r="G70" s="297" t="str">
        <f t="shared" si="0"/>
        <v/>
      </c>
      <c r="H70" s="297" t="str">
        <f t="shared" si="1"/>
        <v/>
      </c>
      <c r="I70" s="297" t="str">
        <f t="shared" si="2"/>
        <v/>
      </c>
      <c r="J70" s="222"/>
      <c r="K70" s="241"/>
      <c r="N70" s="241"/>
      <c r="O70" s="241"/>
      <c r="T70" s="222"/>
    </row>
    <row r="71" spans="1:20" ht="13.5" x14ac:dyDescent="0.25">
      <c r="A71" s="226">
        <f t="shared" si="5"/>
        <v>64</v>
      </c>
      <c r="B71" s="227"/>
      <c r="C71" s="227"/>
      <c r="D71" s="227"/>
      <c r="E71" s="229"/>
      <c r="F71" s="229"/>
      <c r="G71" s="297" t="str">
        <f t="shared" si="0"/>
        <v/>
      </c>
      <c r="H71" s="297" t="str">
        <f t="shared" si="1"/>
        <v/>
      </c>
      <c r="I71" s="297" t="str">
        <f t="shared" si="2"/>
        <v/>
      </c>
      <c r="J71" s="222"/>
      <c r="K71" s="241"/>
      <c r="N71" s="241"/>
      <c r="O71" s="241"/>
      <c r="T71" s="222"/>
    </row>
    <row r="72" spans="1:20" ht="13.5" x14ac:dyDescent="0.25">
      <c r="A72" s="226">
        <f t="shared" si="5"/>
        <v>65</v>
      </c>
      <c r="B72" s="227"/>
      <c r="C72" s="227"/>
      <c r="D72" s="227"/>
      <c r="E72" s="229"/>
      <c r="F72" s="229"/>
      <c r="G72" s="297" t="str">
        <f t="shared" ref="G72:G135" si="6">IF($F72="","",$F72*$M$9)</f>
        <v/>
      </c>
      <c r="H72" s="297" t="str">
        <f t="shared" ref="H72:H135" si="7">IF($F72="","",$F72*$M$10)</f>
        <v/>
      </c>
      <c r="I72" s="297" t="str">
        <f t="shared" ref="I72:I135" si="8">IF($F72="","",$F72*$M$11)</f>
        <v/>
      </c>
      <c r="J72" s="222"/>
      <c r="K72" s="241"/>
      <c r="N72" s="241"/>
      <c r="O72" s="241"/>
      <c r="T72" s="222"/>
    </row>
    <row r="73" spans="1:20" ht="13.5" x14ac:dyDescent="0.25">
      <c r="A73" s="226">
        <f t="shared" si="5"/>
        <v>66</v>
      </c>
      <c r="B73" s="227"/>
      <c r="C73" s="227"/>
      <c r="D73" s="227"/>
      <c r="E73" s="229"/>
      <c r="F73" s="229"/>
      <c r="G73" s="297" t="str">
        <f t="shared" si="6"/>
        <v/>
      </c>
      <c r="H73" s="297" t="str">
        <f t="shared" si="7"/>
        <v/>
      </c>
      <c r="I73" s="297" t="str">
        <f t="shared" si="8"/>
        <v/>
      </c>
      <c r="J73" s="222"/>
      <c r="K73" s="241"/>
      <c r="N73" s="241"/>
      <c r="O73" s="241"/>
      <c r="T73" s="222"/>
    </row>
    <row r="74" spans="1:20" ht="13.5" x14ac:dyDescent="0.25">
      <c r="A74" s="226">
        <f t="shared" ref="A74:A137" si="9">A73+1</f>
        <v>67</v>
      </c>
      <c r="B74" s="227"/>
      <c r="C74" s="227"/>
      <c r="D74" s="227"/>
      <c r="E74" s="229"/>
      <c r="F74" s="229"/>
      <c r="G74" s="297" t="str">
        <f t="shared" si="6"/>
        <v/>
      </c>
      <c r="H74" s="297" t="str">
        <f t="shared" si="7"/>
        <v/>
      </c>
      <c r="I74" s="297" t="str">
        <f t="shared" si="8"/>
        <v/>
      </c>
      <c r="J74" s="222"/>
      <c r="K74" s="241"/>
      <c r="N74" s="241"/>
      <c r="O74" s="241"/>
      <c r="T74" s="222"/>
    </row>
    <row r="75" spans="1:20" ht="13.5" x14ac:dyDescent="0.25">
      <c r="A75" s="226">
        <f t="shared" si="9"/>
        <v>68</v>
      </c>
      <c r="B75" s="227"/>
      <c r="C75" s="227"/>
      <c r="D75" s="227"/>
      <c r="E75" s="229"/>
      <c r="F75" s="229"/>
      <c r="G75" s="297" t="str">
        <f t="shared" si="6"/>
        <v/>
      </c>
      <c r="H75" s="297" t="str">
        <f t="shared" si="7"/>
        <v/>
      </c>
      <c r="I75" s="297" t="str">
        <f t="shared" si="8"/>
        <v/>
      </c>
      <c r="J75" s="222"/>
      <c r="K75" s="241"/>
      <c r="L75" s="241"/>
      <c r="M75" s="245"/>
      <c r="N75" s="241"/>
      <c r="O75" s="241"/>
      <c r="T75" s="222"/>
    </row>
    <row r="76" spans="1:20" ht="13.5" x14ac:dyDescent="0.25">
      <c r="A76" s="226">
        <f t="shared" si="9"/>
        <v>69</v>
      </c>
      <c r="B76" s="227"/>
      <c r="C76" s="227"/>
      <c r="D76" s="227"/>
      <c r="E76" s="229"/>
      <c r="F76" s="229"/>
      <c r="G76" s="297" t="str">
        <f t="shared" si="6"/>
        <v/>
      </c>
      <c r="H76" s="297" t="str">
        <f t="shared" si="7"/>
        <v/>
      </c>
      <c r="I76" s="297" t="str">
        <f t="shared" si="8"/>
        <v/>
      </c>
      <c r="J76" s="222"/>
      <c r="K76" s="241"/>
      <c r="L76" s="241"/>
      <c r="M76" s="245"/>
      <c r="N76" s="241"/>
      <c r="O76" s="241"/>
      <c r="T76" s="222"/>
    </row>
    <row r="77" spans="1:20" ht="13.5" x14ac:dyDescent="0.25">
      <c r="A77" s="226">
        <f t="shared" si="9"/>
        <v>70</v>
      </c>
      <c r="B77" s="227"/>
      <c r="C77" s="227"/>
      <c r="D77" s="227"/>
      <c r="E77" s="229"/>
      <c r="F77" s="229"/>
      <c r="G77" s="297" t="str">
        <f t="shared" si="6"/>
        <v/>
      </c>
      <c r="H77" s="297" t="str">
        <f t="shared" si="7"/>
        <v/>
      </c>
      <c r="I77" s="297" t="str">
        <f t="shared" si="8"/>
        <v/>
      </c>
      <c r="J77" s="222"/>
      <c r="K77" s="241"/>
      <c r="L77" s="311"/>
      <c r="M77" s="245"/>
      <c r="N77" s="241"/>
      <c r="O77" s="241"/>
      <c r="T77" s="222"/>
    </row>
    <row r="78" spans="1:20" ht="13.5" x14ac:dyDescent="0.25">
      <c r="A78" s="226">
        <f t="shared" si="9"/>
        <v>71</v>
      </c>
      <c r="B78" s="227"/>
      <c r="C78" s="227"/>
      <c r="D78" s="227"/>
      <c r="E78" s="229"/>
      <c r="F78" s="229"/>
      <c r="G78" s="297" t="str">
        <f t="shared" si="6"/>
        <v/>
      </c>
      <c r="H78" s="297" t="str">
        <f t="shared" si="7"/>
        <v/>
      </c>
      <c r="I78" s="297" t="str">
        <f t="shared" si="8"/>
        <v/>
      </c>
      <c r="J78" s="222"/>
      <c r="K78" s="241"/>
      <c r="L78" s="311"/>
      <c r="M78" s="245"/>
      <c r="N78" s="241"/>
      <c r="O78" s="241"/>
      <c r="T78" s="222"/>
    </row>
    <row r="79" spans="1:20" ht="13.5" x14ac:dyDescent="0.25">
      <c r="A79" s="226">
        <f t="shared" si="9"/>
        <v>72</v>
      </c>
      <c r="B79" s="227"/>
      <c r="C79" s="227"/>
      <c r="D79" s="227"/>
      <c r="E79" s="229"/>
      <c r="F79" s="229"/>
      <c r="G79" s="297" t="str">
        <f t="shared" si="6"/>
        <v/>
      </c>
      <c r="H79" s="297" t="str">
        <f t="shared" si="7"/>
        <v/>
      </c>
      <c r="I79" s="297" t="str">
        <f t="shared" si="8"/>
        <v/>
      </c>
      <c r="J79" s="222"/>
      <c r="K79" s="241"/>
      <c r="L79" s="311"/>
      <c r="M79" s="245"/>
      <c r="N79" s="241"/>
      <c r="O79" s="241"/>
      <c r="T79" s="222"/>
    </row>
    <row r="80" spans="1:20" ht="13.5" x14ac:dyDescent="0.25">
      <c r="A80" s="226">
        <f t="shared" si="9"/>
        <v>73</v>
      </c>
      <c r="B80" s="227"/>
      <c r="C80" s="227"/>
      <c r="D80" s="227"/>
      <c r="E80" s="229"/>
      <c r="F80" s="229"/>
      <c r="G80" s="297" t="str">
        <f t="shared" si="6"/>
        <v/>
      </c>
      <c r="H80" s="297" t="str">
        <f t="shared" si="7"/>
        <v/>
      </c>
      <c r="I80" s="297" t="str">
        <f t="shared" si="8"/>
        <v/>
      </c>
      <c r="J80" s="222"/>
      <c r="K80" s="241"/>
      <c r="L80" s="311"/>
      <c r="M80" s="245"/>
      <c r="N80" s="241"/>
      <c r="O80" s="241"/>
      <c r="T80" s="222"/>
    </row>
    <row r="81" spans="1:20" ht="13.5" x14ac:dyDescent="0.25">
      <c r="A81" s="226">
        <f t="shared" si="9"/>
        <v>74</v>
      </c>
      <c r="B81" s="227"/>
      <c r="C81" s="227"/>
      <c r="D81" s="227"/>
      <c r="E81" s="229"/>
      <c r="F81" s="229"/>
      <c r="G81" s="297" t="str">
        <f t="shared" si="6"/>
        <v/>
      </c>
      <c r="H81" s="297" t="str">
        <f t="shared" si="7"/>
        <v/>
      </c>
      <c r="I81" s="297" t="str">
        <f t="shared" si="8"/>
        <v/>
      </c>
      <c r="J81" s="222"/>
      <c r="K81" s="241"/>
      <c r="L81" s="311"/>
      <c r="M81" s="245"/>
      <c r="N81" s="241"/>
      <c r="O81" s="241"/>
      <c r="T81" s="222"/>
    </row>
    <row r="82" spans="1:20" ht="13.5" x14ac:dyDescent="0.25">
      <c r="A82" s="226">
        <f t="shared" si="9"/>
        <v>75</v>
      </c>
      <c r="B82" s="227"/>
      <c r="C82" s="227"/>
      <c r="D82" s="227"/>
      <c r="E82" s="229"/>
      <c r="F82" s="229"/>
      <c r="G82" s="297" t="str">
        <f t="shared" si="6"/>
        <v/>
      </c>
      <c r="H82" s="297" t="str">
        <f t="shared" si="7"/>
        <v/>
      </c>
      <c r="I82" s="297" t="str">
        <f t="shared" si="8"/>
        <v/>
      </c>
      <c r="J82" s="222"/>
      <c r="K82" s="241"/>
      <c r="L82" s="311"/>
      <c r="M82" s="245"/>
      <c r="N82" s="241"/>
      <c r="O82" s="241"/>
      <c r="T82" s="222"/>
    </row>
    <row r="83" spans="1:20" ht="13.5" x14ac:dyDescent="0.25">
      <c r="A83" s="226">
        <f t="shared" si="9"/>
        <v>76</v>
      </c>
      <c r="B83" s="227"/>
      <c r="C83" s="227"/>
      <c r="D83" s="227"/>
      <c r="E83" s="229"/>
      <c r="F83" s="229"/>
      <c r="G83" s="297" t="str">
        <f t="shared" si="6"/>
        <v/>
      </c>
      <c r="H83" s="297" t="str">
        <f t="shared" si="7"/>
        <v/>
      </c>
      <c r="I83" s="297" t="str">
        <f t="shared" si="8"/>
        <v/>
      </c>
      <c r="J83" s="222"/>
      <c r="K83" s="241"/>
      <c r="L83" s="311"/>
      <c r="M83" s="245"/>
      <c r="N83" s="241"/>
      <c r="O83" s="241"/>
      <c r="T83" s="222"/>
    </row>
    <row r="84" spans="1:20" ht="13.5" x14ac:dyDescent="0.25">
      <c r="A84" s="226">
        <f t="shared" si="9"/>
        <v>77</v>
      </c>
      <c r="B84" s="227"/>
      <c r="C84" s="227"/>
      <c r="D84" s="227"/>
      <c r="E84" s="229"/>
      <c r="F84" s="229"/>
      <c r="G84" s="297" t="str">
        <f t="shared" si="6"/>
        <v/>
      </c>
      <c r="H84" s="297" t="str">
        <f t="shared" si="7"/>
        <v/>
      </c>
      <c r="I84" s="297" t="str">
        <f t="shared" si="8"/>
        <v/>
      </c>
      <c r="J84" s="222"/>
      <c r="K84" s="241"/>
      <c r="L84" s="311"/>
      <c r="M84" s="245"/>
      <c r="N84" s="241"/>
      <c r="O84" s="241"/>
      <c r="T84" s="222"/>
    </row>
    <row r="85" spans="1:20" ht="13.5" x14ac:dyDescent="0.25">
      <c r="A85" s="226">
        <f t="shared" si="9"/>
        <v>78</v>
      </c>
      <c r="B85" s="227"/>
      <c r="C85" s="227"/>
      <c r="D85" s="227"/>
      <c r="E85" s="229"/>
      <c r="F85" s="229"/>
      <c r="G85" s="297" t="str">
        <f t="shared" si="6"/>
        <v/>
      </c>
      <c r="H85" s="297" t="str">
        <f t="shared" si="7"/>
        <v/>
      </c>
      <c r="I85" s="297" t="str">
        <f t="shared" si="8"/>
        <v/>
      </c>
      <c r="J85" s="222"/>
      <c r="K85" s="241"/>
      <c r="L85" s="311"/>
      <c r="M85" s="245"/>
      <c r="N85" s="241"/>
      <c r="O85" s="241"/>
      <c r="T85" s="222"/>
    </row>
    <row r="86" spans="1:20" ht="13.5" x14ac:dyDescent="0.25">
      <c r="A86" s="226">
        <f t="shared" si="9"/>
        <v>79</v>
      </c>
      <c r="B86" s="227"/>
      <c r="C86" s="227"/>
      <c r="D86" s="227"/>
      <c r="E86" s="229"/>
      <c r="F86" s="229"/>
      <c r="G86" s="297" t="str">
        <f t="shared" si="6"/>
        <v/>
      </c>
      <c r="H86" s="297" t="str">
        <f t="shared" si="7"/>
        <v/>
      </c>
      <c r="I86" s="297" t="str">
        <f t="shared" si="8"/>
        <v/>
      </c>
      <c r="J86" s="222"/>
      <c r="K86" s="241"/>
      <c r="O86" s="241"/>
      <c r="T86" s="222"/>
    </row>
    <row r="87" spans="1:20" ht="13.5" x14ac:dyDescent="0.25">
      <c r="A87" s="226">
        <f t="shared" si="9"/>
        <v>80</v>
      </c>
      <c r="B87" s="227"/>
      <c r="C87" s="227"/>
      <c r="D87" s="227"/>
      <c r="E87" s="229"/>
      <c r="F87" s="229"/>
      <c r="G87" s="297" t="str">
        <f t="shared" si="6"/>
        <v/>
      </c>
      <c r="H87" s="297" t="str">
        <f t="shared" si="7"/>
        <v/>
      </c>
      <c r="I87" s="297" t="str">
        <f t="shared" si="8"/>
        <v/>
      </c>
      <c r="J87" s="222"/>
      <c r="K87" s="241"/>
      <c r="O87" s="241"/>
      <c r="T87" s="222"/>
    </row>
    <row r="88" spans="1:20" ht="13.5" x14ac:dyDescent="0.25">
      <c r="A88" s="226">
        <f t="shared" si="9"/>
        <v>81</v>
      </c>
      <c r="B88" s="227"/>
      <c r="C88" s="227"/>
      <c r="D88" s="227"/>
      <c r="E88" s="229"/>
      <c r="F88" s="229"/>
      <c r="G88" s="297" t="str">
        <f t="shared" si="6"/>
        <v/>
      </c>
      <c r="H88" s="297" t="str">
        <f t="shared" si="7"/>
        <v/>
      </c>
      <c r="I88" s="297" t="str">
        <f t="shared" si="8"/>
        <v/>
      </c>
      <c r="J88" s="222"/>
      <c r="K88" s="241"/>
      <c r="O88" s="241"/>
      <c r="T88" s="222"/>
    </row>
    <row r="89" spans="1:20" ht="13.5" x14ac:dyDescent="0.25">
      <c r="A89" s="226">
        <f t="shared" si="9"/>
        <v>82</v>
      </c>
      <c r="B89" s="227"/>
      <c r="C89" s="227"/>
      <c r="D89" s="227"/>
      <c r="E89" s="229"/>
      <c r="F89" s="229"/>
      <c r="G89" s="297" t="str">
        <f t="shared" si="6"/>
        <v/>
      </c>
      <c r="H89" s="297" t="str">
        <f t="shared" si="7"/>
        <v/>
      </c>
      <c r="I89" s="297" t="str">
        <f t="shared" si="8"/>
        <v/>
      </c>
      <c r="J89" s="222"/>
      <c r="K89" s="241"/>
      <c r="O89" s="241"/>
      <c r="T89" s="222"/>
    </row>
    <row r="90" spans="1:20" ht="13.5" x14ac:dyDescent="0.25">
      <c r="A90" s="226">
        <f t="shared" si="9"/>
        <v>83</v>
      </c>
      <c r="B90" s="227"/>
      <c r="C90" s="227"/>
      <c r="D90" s="227"/>
      <c r="E90" s="229"/>
      <c r="F90" s="229"/>
      <c r="G90" s="297" t="str">
        <f t="shared" si="6"/>
        <v/>
      </c>
      <c r="H90" s="297" t="str">
        <f t="shared" si="7"/>
        <v/>
      </c>
      <c r="I90" s="297" t="str">
        <f t="shared" si="8"/>
        <v/>
      </c>
      <c r="J90" s="222"/>
      <c r="K90" s="241"/>
      <c r="O90" s="241"/>
      <c r="T90" s="222"/>
    </row>
    <row r="91" spans="1:20" ht="13.5" x14ac:dyDescent="0.25">
      <c r="A91" s="226">
        <f t="shared" si="9"/>
        <v>84</v>
      </c>
      <c r="B91" s="227"/>
      <c r="C91" s="227"/>
      <c r="D91" s="227"/>
      <c r="E91" s="229"/>
      <c r="F91" s="229"/>
      <c r="G91" s="297" t="str">
        <f t="shared" si="6"/>
        <v/>
      </c>
      <c r="H91" s="297" t="str">
        <f t="shared" si="7"/>
        <v/>
      </c>
      <c r="I91" s="297" t="str">
        <f t="shared" si="8"/>
        <v/>
      </c>
      <c r="J91" s="222"/>
      <c r="K91" s="241"/>
      <c r="O91" s="241"/>
      <c r="T91" s="222"/>
    </row>
    <row r="92" spans="1:20" ht="13.5" x14ac:dyDescent="0.25">
      <c r="A92" s="226">
        <f t="shared" si="9"/>
        <v>85</v>
      </c>
      <c r="B92" s="227"/>
      <c r="C92" s="227"/>
      <c r="D92" s="227"/>
      <c r="E92" s="229"/>
      <c r="F92" s="229"/>
      <c r="G92" s="297" t="str">
        <f t="shared" si="6"/>
        <v/>
      </c>
      <c r="H92" s="297" t="str">
        <f t="shared" si="7"/>
        <v/>
      </c>
      <c r="I92" s="297" t="str">
        <f t="shared" si="8"/>
        <v/>
      </c>
      <c r="J92" s="222"/>
      <c r="K92" s="241"/>
      <c r="O92" s="241"/>
      <c r="T92" s="222"/>
    </row>
    <row r="93" spans="1:20" ht="13.5" x14ac:dyDescent="0.25">
      <c r="A93" s="226">
        <f t="shared" si="9"/>
        <v>86</v>
      </c>
      <c r="B93" s="227"/>
      <c r="C93" s="227"/>
      <c r="D93" s="227"/>
      <c r="E93" s="229"/>
      <c r="F93" s="229"/>
      <c r="G93" s="297" t="str">
        <f t="shared" si="6"/>
        <v/>
      </c>
      <c r="H93" s="297" t="str">
        <f t="shared" si="7"/>
        <v/>
      </c>
      <c r="I93" s="297" t="str">
        <f t="shared" si="8"/>
        <v/>
      </c>
      <c r="J93" s="222"/>
      <c r="K93" s="241"/>
      <c r="O93" s="241"/>
      <c r="T93" s="222"/>
    </row>
    <row r="94" spans="1:20" ht="13.5" x14ac:dyDescent="0.25">
      <c r="A94" s="226">
        <f t="shared" si="9"/>
        <v>87</v>
      </c>
      <c r="B94" s="227"/>
      <c r="C94" s="227"/>
      <c r="D94" s="227"/>
      <c r="E94" s="229"/>
      <c r="F94" s="229"/>
      <c r="G94" s="297" t="str">
        <f t="shared" si="6"/>
        <v/>
      </c>
      <c r="H94" s="297" t="str">
        <f t="shared" si="7"/>
        <v/>
      </c>
      <c r="I94" s="297" t="str">
        <f t="shared" si="8"/>
        <v/>
      </c>
      <c r="J94" s="222"/>
      <c r="K94" s="241"/>
      <c r="O94" s="241"/>
      <c r="T94" s="222"/>
    </row>
    <row r="95" spans="1:20" ht="13.5" x14ac:dyDescent="0.25">
      <c r="A95" s="226">
        <f t="shared" si="9"/>
        <v>88</v>
      </c>
      <c r="B95" s="227"/>
      <c r="C95" s="227"/>
      <c r="D95" s="227"/>
      <c r="E95" s="229"/>
      <c r="F95" s="229"/>
      <c r="G95" s="297" t="str">
        <f t="shared" si="6"/>
        <v/>
      </c>
      <c r="H95" s="297" t="str">
        <f t="shared" si="7"/>
        <v/>
      </c>
      <c r="I95" s="297" t="str">
        <f t="shared" si="8"/>
        <v/>
      </c>
      <c r="J95" s="222"/>
      <c r="K95" s="241"/>
      <c r="O95" s="241"/>
      <c r="T95" s="222"/>
    </row>
    <row r="96" spans="1:20" ht="13.5" x14ac:dyDescent="0.25">
      <c r="A96" s="226">
        <f t="shared" si="9"/>
        <v>89</v>
      </c>
      <c r="B96" s="227"/>
      <c r="C96" s="227"/>
      <c r="D96" s="227"/>
      <c r="E96" s="229"/>
      <c r="F96" s="229"/>
      <c r="G96" s="297" t="str">
        <f t="shared" si="6"/>
        <v/>
      </c>
      <c r="H96" s="297" t="str">
        <f t="shared" si="7"/>
        <v/>
      </c>
      <c r="I96" s="297" t="str">
        <f t="shared" si="8"/>
        <v/>
      </c>
      <c r="J96" s="222"/>
      <c r="K96" s="241"/>
      <c r="O96" s="241"/>
      <c r="T96" s="222"/>
    </row>
    <row r="97" spans="1:20" ht="13.5" x14ac:dyDescent="0.25">
      <c r="A97" s="226">
        <f t="shared" si="9"/>
        <v>90</v>
      </c>
      <c r="B97" s="227"/>
      <c r="C97" s="227"/>
      <c r="D97" s="227"/>
      <c r="E97" s="229"/>
      <c r="F97" s="229"/>
      <c r="G97" s="297" t="str">
        <f t="shared" si="6"/>
        <v/>
      </c>
      <c r="H97" s="297" t="str">
        <f t="shared" si="7"/>
        <v/>
      </c>
      <c r="I97" s="297" t="str">
        <f t="shared" si="8"/>
        <v/>
      </c>
      <c r="J97" s="222"/>
      <c r="K97" s="241"/>
      <c r="O97" s="241"/>
      <c r="T97" s="222"/>
    </row>
    <row r="98" spans="1:20" ht="13.5" x14ac:dyDescent="0.25">
      <c r="A98" s="226">
        <f t="shared" si="9"/>
        <v>91</v>
      </c>
      <c r="B98" s="227"/>
      <c r="C98" s="227"/>
      <c r="D98" s="227"/>
      <c r="E98" s="229"/>
      <c r="F98" s="229"/>
      <c r="G98" s="297" t="str">
        <f t="shared" si="6"/>
        <v/>
      </c>
      <c r="H98" s="297" t="str">
        <f t="shared" si="7"/>
        <v/>
      </c>
      <c r="I98" s="297" t="str">
        <f t="shared" si="8"/>
        <v/>
      </c>
      <c r="J98" s="222"/>
      <c r="K98" s="241"/>
      <c r="O98" s="241"/>
      <c r="T98" s="222"/>
    </row>
    <row r="99" spans="1:20" ht="13.5" x14ac:dyDescent="0.25">
      <c r="A99" s="226">
        <f t="shared" si="9"/>
        <v>92</v>
      </c>
      <c r="B99" s="227"/>
      <c r="C99" s="227"/>
      <c r="D99" s="227"/>
      <c r="E99" s="229"/>
      <c r="F99" s="229"/>
      <c r="G99" s="297" t="str">
        <f t="shared" si="6"/>
        <v/>
      </c>
      <c r="H99" s="297" t="str">
        <f t="shared" si="7"/>
        <v/>
      </c>
      <c r="I99" s="297" t="str">
        <f t="shared" si="8"/>
        <v/>
      </c>
      <c r="J99" s="222"/>
      <c r="K99" s="241"/>
      <c r="O99" s="241"/>
      <c r="T99" s="222"/>
    </row>
    <row r="100" spans="1:20" ht="13.5" x14ac:dyDescent="0.25">
      <c r="A100" s="226">
        <f t="shared" si="9"/>
        <v>93</v>
      </c>
      <c r="B100" s="227"/>
      <c r="C100" s="227"/>
      <c r="D100" s="227"/>
      <c r="E100" s="229"/>
      <c r="F100" s="229"/>
      <c r="G100" s="297" t="str">
        <f t="shared" si="6"/>
        <v/>
      </c>
      <c r="H100" s="297" t="str">
        <f t="shared" si="7"/>
        <v/>
      </c>
      <c r="I100" s="297" t="str">
        <f t="shared" si="8"/>
        <v/>
      </c>
      <c r="J100" s="222"/>
      <c r="K100" s="241"/>
      <c r="O100" s="241"/>
      <c r="T100" s="222"/>
    </row>
    <row r="101" spans="1:20" ht="13.5" x14ac:dyDescent="0.25">
      <c r="A101" s="226">
        <f t="shared" si="9"/>
        <v>94</v>
      </c>
      <c r="B101" s="227"/>
      <c r="C101" s="227"/>
      <c r="D101" s="227"/>
      <c r="E101" s="229"/>
      <c r="F101" s="229"/>
      <c r="G101" s="297" t="str">
        <f t="shared" si="6"/>
        <v/>
      </c>
      <c r="H101" s="297" t="str">
        <f t="shared" si="7"/>
        <v/>
      </c>
      <c r="I101" s="297" t="str">
        <f t="shared" si="8"/>
        <v/>
      </c>
      <c r="J101" s="222"/>
      <c r="K101" s="241"/>
      <c r="O101" s="241"/>
      <c r="T101" s="222"/>
    </row>
    <row r="102" spans="1:20" ht="13.5" x14ac:dyDescent="0.25">
      <c r="A102" s="226">
        <f t="shared" si="9"/>
        <v>95</v>
      </c>
      <c r="B102" s="227"/>
      <c r="C102" s="227"/>
      <c r="D102" s="227"/>
      <c r="E102" s="229"/>
      <c r="F102" s="229"/>
      <c r="G102" s="297" t="str">
        <f t="shared" si="6"/>
        <v/>
      </c>
      <c r="H102" s="297" t="str">
        <f t="shared" si="7"/>
        <v/>
      </c>
      <c r="I102" s="297" t="str">
        <f t="shared" si="8"/>
        <v/>
      </c>
      <c r="J102" s="222"/>
      <c r="K102" s="241"/>
      <c r="O102" s="241"/>
      <c r="T102" s="222"/>
    </row>
    <row r="103" spans="1:20" ht="13.5" x14ac:dyDescent="0.25">
      <c r="A103" s="226">
        <f t="shared" si="9"/>
        <v>96</v>
      </c>
      <c r="B103" s="227"/>
      <c r="C103" s="227"/>
      <c r="D103" s="227"/>
      <c r="E103" s="229"/>
      <c r="F103" s="229"/>
      <c r="G103" s="297" t="str">
        <f t="shared" si="6"/>
        <v/>
      </c>
      <c r="H103" s="297" t="str">
        <f t="shared" si="7"/>
        <v/>
      </c>
      <c r="I103" s="297" t="str">
        <f t="shared" si="8"/>
        <v/>
      </c>
      <c r="J103" s="222"/>
      <c r="K103" s="241"/>
      <c r="O103" s="241"/>
      <c r="T103" s="222"/>
    </row>
    <row r="104" spans="1:20" ht="13.5" x14ac:dyDescent="0.25">
      <c r="A104" s="226">
        <f t="shared" si="9"/>
        <v>97</v>
      </c>
      <c r="B104" s="227"/>
      <c r="C104" s="227"/>
      <c r="D104" s="227"/>
      <c r="E104" s="229"/>
      <c r="F104" s="229"/>
      <c r="G104" s="297" t="str">
        <f t="shared" si="6"/>
        <v/>
      </c>
      <c r="H104" s="297" t="str">
        <f t="shared" si="7"/>
        <v/>
      </c>
      <c r="I104" s="297" t="str">
        <f t="shared" si="8"/>
        <v/>
      </c>
      <c r="J104" s="222"/>
      <c r="K104" s="241"/>
      <c r="O104" s="241"/>
      <c r="T104" s="222"/>
    </row>
    <row r="105" spans="1:20" ht="13.5" x14ac:dyDescent="0.25">
      <c r="A105" s="226">
        <f t="shared" si="9"/>
        <v>98</v>
      </c>
      <c r="B105" s="227"/>
      <c r="C105" s="227"/>
      <c r="D105" s="227"/>
      <c r="E105" s="229"/>
      <c r="F105" s="229"/>
      <c r="G105" s="297" t="str">
        <f t="shared" si="6"/>
        <v/>
      </c>
      <c r="H105" s="297" t="str">
        <f t="shared" si="7"/>
        <v/>
      </c>
      <c r="I105" s="297" t="str">
        <f t="shared" si="8"/>
        <v/>
      </c>
      <c r="J105" s="222"/>
      <c r="K105" s="241"/>
      <c r="O105" s="241"/>
      <c r="T105" s="222"/>
    </row>
    <row r="106" spans="1:20" ht="13.5" x14ac:dyDescent="0.25">
      <c r="A106" s="226">
        <f t="shared" si="9"/>
        <v>99</v>
      </c>
      <c r="B106" s="227"/>
      <c r="C106" s="227"/>
      <c r="D106" s="227"/>
      <c r="E106" s="229"/>
      <c r="F106" s="229"/>
      <c r="G106" s="297" t="str">
        <f t="shared" si="6"/>
        <v/>
      </c>
      <c r="H106" s="297" t="str">
        <f t="shared" si="7"/>
        <v/>
      </c>
      <c r="I106" s="297" t="str">
        <f t="shared" si="8"/>
        <v/>
      </c>
      <c r="J106" s="222"/>
      <c r="K106" s="241"/>
      <c r="O106" s="241"/>
      <c r="T106" s="222"/>
    </row>
    <row r="107" spans="1:20" ht="13.5" x14ac:dyDescent="0.25">
      <c r="A107" s="226">
        <f t="shared" si="9"/>
        <v>100</v>
      </c>
      <c r="B107" s="227"/>
      <c r="C107" s="227"/>
      <c r="D107" s="227"/>
      <c r="E107" s="229"/>
      <c r="F107" s="229"/>
      <c r="G107" s="297" t="str">
        <f t="shared" si="6"/>
        <v/>
      </c>
      <c r="H107" s="297" t="str">
        <f t="shared" si="7"/>
        <v/>
      </c>
      <c r="I107" s="297" t="str">
        <f t="shared" si="8"/>
        <v/>
      </c>
      <c r="J107" s="222"/>
      <c r="K107" s="241"/>
      <c r="O107" s="241"/>
      <c r="T107" s="222"/>
    </row>
    <row r="108" spans="1:20" ht="13.5" x14ac:dyDescent="0.25">
      <c r="A108" s="226">
        <f t="shared" si="9"/>
        <v>101</v>
      </c>
      <c r="B108" s="227"/>
      <c r="C108" s="227"/>
      <c r="D108" s="227"/>
      <c r="E108" s="229"/>
      <c r="F108" s="229"/>
      <c r="G108" s="297" t="str">
        <f t="shared" si="6"/>
        <v/>
      </c>
      <c r="H108" s="297" t="str">
        <f t="shared" si="7"/>
        <v/>
      </c>
      <c r="I108" s="297" t="str">
        <f t="shared" si="8"/>
        <v/>
      </c>
      <c r="J108" s="222"/>
      <c r="K108" s="241"/>
      <c r="O108" s="241"/>
      <c r="T108" s="222"/>
    </row>
    <row r="109" spans="1:20" ht="13.5" x14ac:dyDescent="0.25">
      <c r="A109" s="226">
        <f t="shared" si="9"/>
        <v>102</v>
      </c>
      <c r="B109" s="227"/>
      <c r="C109" s="227"/>
      <c r="D109" s="227"/>
      <c r="E109" s="229"/>
      <c r="F109" s="229"/>
      <c r="G109" s="297" t="str">
        <f t="shared" si="6"/>
        <v/>
      </c>
      <c r="H109" s="297" t="str">
        <f t="shared" si="7"/>
        <v/>
      </c>
      <c r="I109" s="297" t="str">
        <f t="shared" si="8"/>
        <v/>
      </c>
      <c r="J109" s="222"/>
      <c r="K109" s="241"/>
      <c r="O109" s="241"/>
      <c r="T109" s="222"/>
    </row>
    <row r="110" spans="1:20" ht="13.5" x14ac:dyDescent="0.25">
      <c r="A110" s="226">
        <f t="shared" si="9"/>
        <v>103</v>
      </c>
      <c r="B110" s="227"/>
      <c r="C110" s="227"/>
      <c r="D110" s="227"/>
      <c r="E110" s="229"/>
      <c r="F110" s="229"/>
      <c r="G110" s="297" t="str">
        <f t="shared" si="6"/>
        <v/>
      </c>
      <c r="H110" s="297" t="str">
        <f t="shared" si="7"/>
        <v/>
      </c>
      <c r="I110" s="297" t="str">
        <f t="shared" si="8"/>
        <v/>
      </c>
      <c r="J110" s="222"/>
      <c r="K110" s="241"/>
      <c r="O110" s="241"/>
      <c r="T110" s="222"/>
    </row>
    <row r="111" spans="1:20" ht="13.5" x14ac:dyDescent="0.25">
      <c r="A111" s="226">
        <f t="shared" si="9"/>
        <v>104</v>
      </c>
      <c r="B111" s="227"/>
      <c r="C111" s="227"/>
      <c r="D111" s="227"/>
      <c r="E111" s="229"/>
      <c r="F111" s="229"/>
      <c r="G111" s="297" t="str">
        <f t="shared" si="6"/>
        <v/>
      </c>
      <c r="H111" s="297" t="str">
        <f t="shared" si="7"/>
        <v/>
      </c>
      <c r="I111" s="297" t="str">
        <f t="shared" si="8"/>
        <v/>
      </c>
      <c r="J111" s="222"/>
      <c r="K111" s="241"/>
      <c r="O111" s="241"/>
      <c r="T111" s="222"/>
    </row>
    <row r="112" spans="1:20" ht="13.5" x14ac:dyDescent="0.25">
      <c r="A112" s="226">
        <f t="shared" si="9"/>
        <v>105</v>
      </c>
      <c r="B112" s="227"/>
      <c r="C112" s="227"/>
      <c r="D112" s="227"/>
      <c r="E112" s="229"/>
      <c r="F112" s="229"/>
      <c r="G112" s="297" t="str">
        <f t="shared" si="6"/>
        <v/>
      </c>
      <c r="H112" s="297" t="str">
        <f t="shared" si="7"/>
        <v/>
      </c>
      <c r="I112" s="297" t="str">
        <f t="shared" si="8"/>
        <v/>
      </c>
      <c r="J112" s="222"/>
      <c r="K112" s="241"/>
      <c r="O112" s="241"/>
      <c r="T112" s="222"/>
    </row>
    <row r="113" spans="1:20" ht="13.5" x14ac:dyDescent="0.25">
      <c r="A113" s="226">
        <f t="shared" si="9"/>
        <v>106</v>
      </c>
      <c r="B113" s="227"/>
      <c r="C113" s="227"/>
      <c r="D113" s="227"/>
      <c r="E113" s="229"/>
      <c r="F113" s="229"/>
      <c r="G113" s="297" t="str">
        <f t="shared" si="6"/>
        <v/>
      </c>
      <c r="H113" s="297" t="str">
        <f t="shared" si="7"/>
        <v/>
      </c>
      <c r="I113" s="297" t="str">
        <f t="shared" si="8"/>
        <v/>
      </c>
      <c r="J113" s="222"/>
      <c r="K113" s="241"/>
      <c r="O113" s="241"/>
      <c r="T113" s="222"/>
    </row>
    <row r="114" spans="1:20" ht="13.5" x14ac:dyDescent="0.25">
      <c r="A114" s="226">
        <f t="shared" si="9"/>
        <v>107</v>
      </c>
      <c r="B114" s="227"/>
      <c r="C114" s="227"/>
      <c r="D114" s="227"/>
      <c r="E114" s="229"/>
      <c r="F114" s="229"/>
      <c r="G114" s="297" t="str">
        <f t="shared" si="6"/>
        <v/>
      </c>
      <c r="H114" s="297" t="str">
        <f t="shared" si="7"/>
        <v/>
      </c>
      <c r="I114" s="297" t="str">
        <f t="shared" si="8"/>
        <v/>
      </c>
      <c r="J114" s="222"/>
      <c r="K114" s="241"/>
      <c r="O114" s="241"/>
      <c r="T114" s="222"/>
    </row>
    <row r="115" spans="1:20" ht="13.5" x14ac:dyDescent="0.25">
      <c r="A115" s="226">
        <f t="shared" si="9"/>
        <v>108</v>
      </c>
      <c r="B115" s="227"/>
      <c r="C115" s="227"/>
      <c r="D115" s="227"/>
      <c r="E115" s="229"/>
      <c r="F115" s="229"/>
      <c r="G115" s="297" t="str">
        <f t="shared" si="6"/>
        <v/>
      </c>
      <c r="H115" s="297" t="str">
        <f t="shared" si="7"/>
        <v/>
      </c>
      <c r="I115" s="297" t="str">
        <f t="shared" si="8"/>
        <v/>
      </c>
      <c r="J115" s="222"/>
      <c r="K115" s="241"/>
      <c r="O115" s="241"/>
      <c r="T115" s="222"/>
    </row>
    <row r="116" spans="1:20" ht="13.5" x14ac:dyDescent="0.25">
      <c r="A116" s="226">
        <f t="shared" si="9"/>
        <v>109</v>
      </c>
      <c r="B116" s="227"/>
      <c r="C116" s="227"/>
      <c r="D116" s="227"/>
      <c r="E116" s="229"/>
      <c r="F116" s="229"/>
      <c r="G116" s="297" t="str">
        <f t="shared" si="6"/>
        <v/>
      </c>
      <c r="H116" s="297" t="str">
        <f t="shared" si="7"/>
        <v/>
      </c>
      <c r="I116" s="297" t="str">
        <f t="shared" si="8"/>
        <v/>
      </c>
      <c r="J116" s="222"/>
      <c r="K116" s="241"/>
      <c r="O116" s="241"/>
      <c r="T116" s="222"/>
    </row>
    <row r="117" spans="1:20" ht="13.5" x14ac:dyDescent="0.25">
      <c r="A117" s="226">
        <f t="shared" si="9"/>
        <v>110</v>
      </c>
      <c r="B117" s="227"/>
      <c r="C117" s="227"/>
      <c r="D117" s="227"/>
      <c r="E117" s="229"/>
      <c r="F117" s="229"/>
      <c r="G117" s="297" t="str">
        <f t="shared" si="6"/>
        <v/>
      </c>
      <c r="H117" s="297" t="str">
        <f t="shared" si="7"/>
        <v/>
      </c>
      <c r="I117" s="297" t="str">
        <f t="shared" si="8"/>
        <v/>
      </c>
      <c r="J117" s="222"/>
      <c r="K117" s="241"/>
      <c r="O117" s="241"/>
      <c r="T117" s="222"/>
    </row>
    <row r="118" spans="1:20" ht="13.5" x14ac:dyDescent="0.25">
      <c r="A118" s="226">
        <f t="shared" si="9"/>
        <v>111</v>
      </c>
      <c r="B118" s="227"/>
      <c r="C118" s="227"/>
      <c r="D118" s="227"/>
      <c r="E118" s="229"/>
      <c r="F118" s="229"/>
      <c r="G118" s="297" t="str">
        <f t="shared" si="6"/>
        <v/>
      </c>
      <c r="H118" s="297" t="str">
        <f t="shared" si="7"/>
        <v/>
      </c>
      <c r="I118" s="297" t="str">
        <f t="shared" si="8"/>
        <v/>
      </c>
      <c r="J118" s="222"/>
      <c r="K118" s="241"/>
      <c r="O118" s="241"/>
      <c r="T118" s="222"/>
    </row>
    <row r="119" spans="1:20" ht="13.5" x14ac:dyDescent="0.25">
      <c r="A119" s="226">
        <f t="shared" si="9"/>
        <v>112</v>
      </c>
      <c r="B119" s="227"/>
      <c r="C119" s="227"/>
      <c r="D119" s="227"/>
      <c r="E119" s="229"/>
      <c r="F119" s="229"/>
      <c r="G119" s="297" t="str">
        <f t="shared" si="6"/>
        <v/>
      </c>
      <c r="H119" s="297" t="str">
        <f t="shared" si="7"/>
        <v/>
      </c>
      <c r="I119" s="297" t="str">
        <f t="shared" si="8"/>
        <v/>
      </c>
      <c r="J119" s="222"/>
      <c r="K119" s="241"/>
      <c r="O119" s="241"/>
      <c r="T119" s="222"/>
    </row>
    <row r="120" spans="1:20" ht="13.5" x14ac:dyDescent="0.25">
      <c r="A120" s="226">
        <f t="shared" si="9"/>
        <v>113</v>
      </c>
      <c r="B120" s="227"/>
      <c r="C120" s="227"/>
      <c r="D120" s="227"/>
      <c r="E120" s="229"/>
      <c r="F120" s="229"/>
      <c r="G120" s="297" t="str">
        <f t="shared" si="6"/>
        <v/>
      </c>
      <c r="H120" s="297" t="str">
        <f t="shared" si="7"/>
        <v/>
      </c>
      <c r="I120" s="297" t="str">
        <f t="shared" si="8"/>
        <v/>
      </c>
      <c r="J120" s="222"/>
      <c r="K120" s="241"/>
      <c r="O120" s="241"/>
      <c r="T120" s="222"/>
    </row>
    <row r="121" spans="1:20" ht="13.5" x14ac:dyDescent="0.25">
      <c r="A121" s="226">
        <f t="shared" si="9"/>
        <v>114</v>
      </c>
      <c r="B121" s="227"/>
      <c r="C121" s="227"/>
      <c r="D121" s="227"/>
      <c r="E121" s="229"/>
      <c r="F121" s="229"/>
      <c r="G121" s="297" t="str">
        <f t="shared" si="6"/>
        <v/>
      </c>
      <c r="H121" s="297" t="str">
        <f t="shared" si="7"/>
        <v/>
      </c>
      <c r="I121" s="297" t="str">
        <f t="shared" si="8"/>
        <v/>
      </c>
      <c r="J121" s="222"/>
      <c r="K121" s="241"/>
      <c r="O121" s="241"/>
      <c r="T121" s="222"/>
    </row>
    <row r="122" spans="1:20" ht="13.5" x14ac:dyDescent="0.25">
      <c r="A122" s="226">
        <f t="shared" si="9"/>
        <v>115</v>
      </c>
      <c r="B122" s="227"/>
      <c r="C122" s="227"/>
      <c r="D122" s="227"/>
      <c r="E122" s="229"/>
      <c r="F122" s="229"/>
      <c r="G122" s="297" t="str">
        <f t="shared" si="6"/>
        <v/>
      </c>
      <c r="H122" s="297" t="str">
        <f t="shared" si="7"/>
        <v/>
      </c>
      <c r="I122" s="297" t="str">
        <f t="shared" si="8"/>
        <v/>
      </c>
      <c r="J122" s="222"/>
      <c r="K122" s="241"/>
      <c r="O122" s="241"/>
      <c r="T122" s="222"/>
    </row>
    <row r="123" spans="1:20" ht="13.5" x14ac:dyDescent="0.25">
      <c r="A123" s="226">
        <f t="shared" si="9"/>
        <v>116</v>
      </c>
      <c r="B123" s="227"/>
      <c r="C123" s="227"/>
      <c r="D123" s="227"/>
      <c r="E123" s="229"/>
      <c r="F123" s="229"/>
      <c r="G123" s="297" t="str">
        <f t="shared" si="6"/>
        <v/>
      </c>
      <c r="H123" s="297" t="str">
        <f t="shared" si="7"/>
        <v/>
      </c>
      <c r="I123" s="297" t="str">
        <f t="shared" si="8"/>
        <v/>
      </c>
      <c r="J123" s="222"/>
      <c r="K123" s="241"/>
      <c r="O123" s="241"/>
      <c r="T123" s="222"/>
    </row>
    <row r="124" spans="1:20" ht="13.5" x14ac:dyDescent="0.25">
      <c r="A124" s="226">
        <f t="shared" si="9"/>
        <v>117</v>
      </c>
      <c r="B124" s="227"/>
      <c r="C124" s="227"/>
      <c r="D124" s="227"/>
      <c r="E124" s="229"/>
      <c r="F124" s="229"/>
      <c r="G124" s="297" t="str">
        <f t="shared" si="6"/>
        <v/>
      </c>
      <c r="H124" s="297" t="str">
        <f t="shared" si="7"/>
        <v/>
      </c>
      <c r="I124" s="297" t="str">
        <f t="shared" si="8"/>
        <v/>
      </c>
      <c r="J124" s="222"/>
      <c r="K124" s="241"/>
      <c r="O124" s="241"/>
      <c r="T124" s="222"/>
    </row>
    <row r="125" spans="1:20" ht="13.5" x14ac:dyDescent="0.25">
      <c r="A125" s="226">
        <f t="shared" si="9"/>
        <v>118</v>
      </c>
      <c r="B125" s="227"/>
      <c r="C125" s="227"/>
      <c r="D125" s="227"/>
      <c r="E125" s="229"/>
      <c r="F125" s="229"/>
      <c r="G125" s="297" t="str">
        <f t="shared" si="6"/>
        <v/>
      </c>
      <c r="H125" s="297" t="str">
        <f t="shared" si="7"/>
        <v/>
      </c>
      <c r="I125" s="297" t="str">
        <f t="shared" si="8"/>
        <v/>
      </c>
      <c r="J125" s="222"/>
      <c r="K125" s="241"/>
      <c r="O125" s="241"/>
      <c r="T125" s="222"/>
    </row>
    <row r="126" spans="1:20" ht="13.5" x14ac:dyDescent="0.25">
      <c r="A126" s="226">
        <f t="shared" si="9"/>
        <v>119</v>
      </c>
      <c r="B126" s="227"/>
      <c r="C126" s="227"/>
      <c r="D126" s="227"/>
      <c r="E126" s="229"/>
      <c r="F126" s="229"/>
      <c r="G126" s="297" t="str">
        <f t="shared" si="6"/>
        <v/>
      </c>
      <c r="H126" s="297" t="str">
        <f t="shared" si="7"/>
        <v/>
      </c>
      <c r="I126" s="297" t="str">
        <f t="shared" si="8"/>
        <v/>
      </c>
      <c r="J126" s="222"/>
      <c r="K126" s="241"/>
      <c r="O126" s="241"/>
      <c r="T126" s="222"/>
    </row>
    <row r="127" spans="1:20" ht="13.5" x14ac:dyDescent="0.25">
      <c r="A127" s="226">
        <f t="shared" si="9"/>
        <v>120</v>
      </c>
      <c r="B127" s="227"/>
      <c r="C127" s="227"/>
      <c r="D127" s="227"/>
      <c r="E127" s="229"/>
      <c r="F127" s="229"/>
      <c r="G127" s="297" t="str">
        <f t="shared" si="6"/>
        <v/>
      </c>
      <c r="H127" s="297" t="str">
        <f t="shared" si="7"/>
        <v/>
      </c>
      <c r="I127" s="297" t="str">
        <f t="shared" si="8"/>
        <v/>
      </c>
      <c r="J127" s="222"/>
      <c r="K127" s="241"/>
      <c r="O127" s="241"/>
      <c r="T127" s="222"/>
    </row>
    <row r="128" spans="1:20" ht="13.5" x14ac:dyDescent="0.25">
      <c r="A128" s="226">
        <f t="shared" si="9"/>
        <v>121</v>
      </c>
      <c r="B128" s="227"/>
      <c r="C128" s="227"/>
      <c r="D128" s="227"/>
      <c r="E128" s="229"/>
      <c r="F128" s="229"/>
      <c r="G128" s="297" t="str">
        <f t="shared" si="6"/>
        <v/>
      </c>
      <c r="H128" s="297" t="str">
        <f t="shared" si="7"/>
        <v/>
      </c>
      <c r="I128" s="297" t="str">
        <f t="shared" si="8"/>
        <v/>
      </c>
      <c r="J128" s="222"/>
      <c r="K128" s="241"/>
      <c r="O128" s="241"/>
      <c r="T128" s="222"/>
    </row>
    <row r="129" spans="1:20" ht="13.5" x14ac:dyDescent="0.25">
      <c r="A129" s="226">
        <f t="shared" si="9"/>
        <v>122</v>
      </c>
      <c r="B129" s="227"/>
      <c r="C129" s="227"/>
      <c r="D129" s="227"/>
      <c r="E129" s="229"/>
      <c r="F129" s="229"/>
      <c r="G129" s="297" t="str">
        <f t="shared" si="6"/>
        <v/>
      </c>
      <c r="H129" s="297" t="str">
        <f t="shared" si="7"/>
        <v/>
      </c>
      <c r="I129" s="297" t="str">
        <f t="shared" si="8"/>
        <v/>
      </c>
      <c r="J129" s="222"/>
      <c r="K129" s="241"/>
      <c r="O129" s="241"/>
      <c r="T129" s="222"/>
    </row>
    <row r="130" spans="1:20" ht="13.5" x14ac:dyDescent="0.25">
      <c r="A130" s="226">
        <f t="shared" si="9"/>
        <v>123</v>
      </c>
      <c r="B130" s="227"/>
      <c r="C130" s="227"/>
      <c r="D130" s="227"/>
      <c r="E130" s="229"/>
      <c r="F130" s="229"/>
      <c r="G130" s="297" t="str">
        <f t="shared" si="6"/>
        <v/>
      </c>
      <c r="H130" s="297" t="str">
        <f t="shared" si="7"/>
        <v/>
      </c>
      <c r="I130" s="297" t="str">
        <f t="shared" si="8"/>
        <v/>
      </c>
      <c r="J130" s="222"/>
      <c r="K130" s="241"/>
      <c r="O130" s="241"/>
      <c r="T130" s="222"/>
    </row>
    <row r="131" spans="1:20" ht="13.5" x14ac:dyDescent="0.25">
      <c r="A131" s="226">
        <f t="shared" si="9"/>
        <v>124</v>
      </c>
      <c r="B131" s="227"/>
      <c r="C131" s="227"/>
      <c r="D131" s="227"/>
      <c r="E131" s="229"/>
      <c r="F131" s="229"/>
      <c r="G131" s="297" t="str">
        <f t="shared" si="6"/>
        <v/>
      </c>
      <c r="H131" s="297" t="str">
        <f t="shared" si="7"/>
        <v/>
      </c>
      <c r="I131" s="297" t="str">
        <f t="shared" si="8"/>
        <v/>
      </c>
      <c r="J131" s="222"/>
      <c r="K131" s="241"/>
      <c r="O131" s="241"/>
      <c r="T131" s="222"/>
    </row>
    <row r="132" spans="1:20" ht="13.5" x14ac:dyDescent="0.25">
      <c r="A132" s="226">
        <f t="shared" si="9"/>
        <v>125</v>
      </c>
      <c r="B132" s="227"/>
      <c r="C132" s="227"/>
      <c r="D132" s="227"/>
      <c r="E132" s="229"/>
      <c r="F132" s="229"/>
      <c r="G132" s="297" t="str">
        <f t="shared" si="6"/>
        <v/>
      </c>
      <c r="H132" s="297" t="str">
        <f t="shared" si="7"/>
        <v/>
      </c>
      <c r="I132" s="297" t="str">
        <f t="shared" si="8"/>
        <v/>
      </c>
      <c r="J132" s="222"/>
      <c r="K132" s="241"/>
      <c r="O132" s="241"/>
      <c r="T132" s="222"/>
    </row>
    <row r="133" spans="1:20" ht="13.5" x14ac:dyDescent="0.25">
      <c r="A133" s="226">
        <f t="shared" si="9"/>
        <v>126</v>
      </c>
      <c r="B133" s="227"/>
      <c r="C133" s="227"/>
      <c r="D133" s="227"/>
      <c r="E133" s="229"/>
      <c r="F133" s="229"/>
      <c r="G133" s="297" t="str">
        <f t="shared" si="6"/>
        <v/>
      </c>
      <c r="H133" s="297" t="str">
        <f t="shared" si="7"/>
        <v/>
      </c>
      <c r="I133" s="297" t="str">
        <f t="shared" si="8"/>
        <v/>
      </c>
      <c r="J133" s="222"/>
      <c r="K133" s="241"/>
      <c r="O133" s="241"/>
      <c r="T133" s="222"/>
    </row>
    <row r="134" spans="1:20" ht="13.5" x14ac:dyDescent="0.25">
      <c r="A134" s="226">
        <f t="shared" si="9"/>
        <v>127</v>
      </c>
      <c r="B134" s="227"/>
      <c r="C134" s="227"/>
      <c r="D134" s="227"/>
      <c r="E134" s="229"/>
      <c r="F134" s="229"/>
      <c r="G134" s="297" t="str">
        <f t="shared" si="6"/>
        <v/>
      </c>
      <c r="H134" s="297" t="str">
        <f t="shared" si="7"/>
        <v/>
      </c>
      <c r="I134" s="297" t="str">
        <f t="shared" si="8"/>
        <v/>
      </c>
      <c r="J134" s="222"/>
      <c r="K134" s="241"/>
      <c r="O134" s="241"/>
      <c r="T134" s="222"/>
    </row>
    <row r="135" spans="1:20" ht="13.5" x14ac:dyDescent="0.25">
      <c r="A135" s="226">
        <f t="shared" si="9"/>
        <v>128</v>
      </c>
      <c r="B135" s="227"/>
      <c r="C135" s="227"/>
      <c r="D135" s="227"/>
      <c r="E135" s="229"/>
      <c r="F135" s="229"/>
      <c r="G135" s="297" t="str">
        <f t="shared" si="6"/>
        <v/>
      </c>
      <c r="H135" s="297" t="str">
        <f t="shared" si="7"/>
        <v/>
      </c>
      <c r="I135" s="297" t="str">
        <f t="shared" si="8"/>
        <v/>
      </c>
      <c r="J135" s="222"/>
      <c r="K135" s="241"/>
      <c r="O135" s="241"/>
      <c r="T135" s="222"/>
    </row>
    <row r="136" spans="1:20" ht="13.5" x14ac:dyDescent="0.25">
      <c r="A136" s="226">
        <f t="shared" si="9"/>
        <v>129</v>
      </c>
      <c r="B136" s="227"/>
      <c r="C136" s="227"/>
      <c r="D136" s="227"/>
      <c r="E136" s="229"/>
      <c r="F136" s="229"/>
      <c r="G136" s="297" t="str">
        <f t="shared" ref="G136:G199" si="10">IF($F136="","",$F136*$M$9)</f>
        <v/>
      </c>
      <c r="H136" s="297" t="str">
        <f t="shared" ref="H136:H199" si="11">IF($F136="","",$F136*$M$10)</f>
        <v/>
      </c>
      <c r="I136" s="297" t="str">
        <f t="shared" ref="I136:I199" si="12">IF($F136="","",$F136*$M$11)</f>
        <v/>
      </c>
      <c r="J136" s="222"/>
      <c r="K136" s="241"/>
      <c r="O136" s="241"/>
      <c r="T136" s="222"/>
    </row>
    <row r="137" spans="1:20" ht="13.5" x14ac:dyDescent="0.25">
      <c r="A137" s="226">
        <f t="shared" si="9"/>
        <v>130</v>
      </c>
      <c r="B137" s="227"/>
      <c r="C137" s="227"/>
      <c r="D137" s="227"/>
      <c r="E137" s="229"/>
      <c r="F137" s="229"/>
      <c r="G137" s="297" t="str">
        <f t="shared" si="10"/>
        <v/>
      </c>
      <c r="H137" s="297" t="str">
        <f t="shared" si="11"/>
        <v/>
      </c>
      <c r="I137" s="297" t="str">
        <f t="shared" si="12"/>
        <v/>
      </c>
      <c r="J137" s="222"/>
      <c r="K137" s="241"/>
      <c r="O137" s="241"/>
      <c r="T137" s="222"/>
    </row>
    <row r="138" spans="1:20" ht="13.5" x14ac:dyDescent="0.25">
      <c r="A138" s="226">
        <f t="shared" ref="A138:A201" si="13">A137+1</f>
        <v>131</v>
      </c>
      <c r="B138" s="227"/>
      <c r="C138" s="227"/>
      <c r="D138" s="227"/>
      <c r="E138" s="229"/>
      <c r="F138" s="229"/>
      <c r="G138" s="297" t="str">
        <f t="shared" si="10"/>
        <v/>
      </c>
      <c r="H138" s="297" t="str">
        <f t="shared" si="11"/>
        <v/>
      </c>
      <c r="I138" s="297" t="str">
        <f t="shared" si="12"/>
        <v/>
      </c>
      <c r="J138" s="222"/>
      <c r="K138" s="241"/>
      <c r="O138" s="241"/>
      <c r="T138" s="222"/>
    </row>
    <row r="139" spans="1:20" ht="13.5" x14ac:dyDescent="0.25">
      <c r="A139" s="226">
        <f t="shared" si="13"/>
        <v>132</v>
      </c>
      <c r="B139" s="227"/>
      <c r="C139" s="227"/>
      <c r="D139" s="227"/>
      <c r="E139" s="229"/>
      <c r="F139" s="229"/>
      <c r="G139" s="297" t="str">
        <f t="shared" si="10"/>
        <v/>
      </c>
      <c r="H139" s="297" t="str">
        <f t="shared" si="11"/>
        <v/>
      </c>
      <c r="I139" s="297" t="str">
        <f t="shared" si="12"/>
        <v/>
      </c>
      <c r="J139" s="222"/>
      <c r="K139" s="241"/>
      <c r="O139" s="241"/>
      <c r="T139" s="222"/>
    </row>
    <row r="140" spans="1:20" ht="13.5" x14ac:dyDescent="0.25">
      <c r="A140" s="226">
        <f t="shared" si="13"/>
        <v>133</v>
      </c>
      <c r="B140" s="227"/>
      <c r="C140" s="227"/>
      <c r="D140" s="227"/>
      <c r="E140" s="229"/>
      <c r="F140" s="229"/>
      <c r="G140" s="297" t="str">
        <f t="shared" si="10"/>
        <v/>
      </c>
      <c r="H140" s="297" t="str">
        <f t="shared" si="11"/>
        <v/>
      </c>
      <c r="I140" s="297" t="str">
        <f t="shared" si="12"/>
        <v/>
      </c>
      <c r="J140" s="222"/>
      <c r="K140" s="241"/>
      <c r="O140" s="241"/>
      <c r="T140" s="222"/>
    </row>
    <row r="141" spans="1:20" ht="13.5" x14ac:dyDescent="0.25">
      <c r="A141" s="226">
        <f t="shared" si="13"/>
        <v>134</v>
      </c>
      <c r="B141" s="227"/>
      <c r="C141" s="227"/>
      <c r="D141" s="227"/>
      <c r="E141" s="229"/>
      <c r="F141" s="229"/>
      <c r="G141" s="297" t="str">
        <f t="shared" si="10"/>
        <v/>
      </c>
      <c r="H141" s="297" t="str">
        <f t="shared" si="11"/>
        <v/>
      </c>
      <c r="I141" s="297" t="str">
        <f t="shared" si="12"/>
        <v/>
      </c>
      <c r="J141" s="222"/>
      <c r="K141" s="241"/>
      <c r="O141" s="241"/>
      <c r="T141" s="222"/>
    </row>
    <row r="142" spans="1:20" ht="13.5" x14ac:dyDescent="0.25">
      <c r="A142" s="226">
        <f t="shared" si="13"/>
        <v>135</v>
      </c>
      <c r="B142" s="227"/>
      <c r="C142" s="227"/>
      <c r="D142" s="227"/>
      <c r="E142" s="229"/>
      <c r="F142" s="229"/>
      <c r="G142" s="297" t="str">
        <f t="shared" si="10"/>
        <v/>
      </c>
      <c r="H142" s="297" t="str">
        <f t="shared" si="11"/>
        <v/>
      </c>
      <c r="I142" s="297" t="str">
        <f t="shared" si="12"/>
        <v/>
      </c>
      <c r="J142" s="222"/>
      <c r="K142" s="241"/>
      <c r="O142" s="241"/>
      <c r="T142" s="222"/>
    </row>
    <row r="143" spans="1:20" ht="13.5" x14ac:dyDescent="0.25">
      <c r="A143" s="226">
        <f t="shared" si="13"/>
        <v>136</v>
      </c>
      <c r="B143" s="227"/>
      <c r="C143" s="227"/>
      <c r="D143" s="227"/>
      <c r="E143" s="229"/>
      <c r="F143" s="229"/>
      <c r="G143" s="297" t="str">
        <f t="shared" si="10"/>
        <v/>
      </c>
      <c r="H143" s="297" t="str">
        <f t="shared" si="11"/>
        <v/>
      </c>
      <c r="I143" s="297" t="str">
        <f t="shared" si="12"/>
        <v/>
      </c>
      <c r="J143" s="222"/>
      <c r="K143" s="241"/>
      <c r="O143" s="241"/>
      <c r="T143" s="222"/>
    </row>
    <row r="144" spans="1:20" ht="13.5" x14ac:dyDescent="0.25">
      <c r="A144" s="226">
        <f t="shared" si="13"/>
        <v>137</v>
      </c>
      <c r="B144" s="227"/>
      <c r="C144" s="227"/>
      <c r="D144" s="227"/>
      <c r="E144" s="229"/>
      <c r="F144" s="229"/>
      <c r="G144" s="297" t="str">
        <f t="shared" si="10"/>
        <v/>
      </c>
      <c r="H144" s="297" t="str">
        <f t="shared" si="11"/>
        <v/>
      </c>
      <c r="I144" s="297" t="str">
        <f t="shared" si="12"/>
        <v/>
      </c>
      <c r="J144" s="222"/>
      <c r="K144" s="241"/>
      <c r="O144" s="241"/>
      <c r="T144" s="222"/>
    </row>
    <row r="145" spans="1:20" ht="13.5" x14ac:dyDescent="0.25">
      <c r="A145" s="226">
        <f t="shared" si="13"/>
        <v>138</v>
      </c>
      <c r="B145" s="227"/>
      <c r="C145" s="227"/>
      <c r="D145" s="227"/>
      <c r="E145" s="229"/>
      <c r="F145" s="229"/>
      <c r="G145" s="297" t="str">
        <f t="shared" si="10"/>
        <v/>
      </c>
      <c r="H145" s="297" t="str">
        <f t="shared" si="11"/>
        <v/>
      </c>
      <c r="I145" s="297" t="str">
        <f t="shared" si="12"/>
        <v/>
      </c>
      <c r="J145" s="222"/>
      <c r="K145" s="241"/>
      <c r="O145" s="241"/>
      <c r="T145" s="222"/>
    </row>
    <row r="146" spans="1:20" ht="13.5" x14ac:dyDescent="0.25">
      <c r="A146" s="226">
        <f t="shared" si="13"/>
        <v>139</v>
      </c>
      <c r="B146" s="227"/>
      <c r="C146" s="227"/>
      <c r="D146" s="227"/>
      <c r="E146" s="229"/>
      <c r="F146" s="229"/>
      <c r="G146" s="297" t="str">
        <f t="shared" si="10"/>
        <v/>
      </c>
      <c r="H146" s="297" t="str">
        <f t="shared" si="11"/>
        <v/>
      </c>
      <c r="I146" s="297" t="str">
        <f t="shared" si="12"/>
        <v/>
      </c>
      <c r="J146" s="222"/>
      <c r="K146" s="241"/>
      <c r="O146" s="241"/>
      <c r="T146" s="222"/>
    </row>
    <row r="147" spans="1:20" ht="13.5" x14ac:dyDescent="0.25">
      <c r="A147" s="226">
        <f t="shared" si="13"/>
        <v>140</v>
      </c>
      <c r="B147" s="227"/>
      <c r="C147" s="227"/>
      <c r="D147" s="227"/>
      <c r="E147" s="229"/>
      <c r="F147" s="229"/>
      <c r="G147" s="297" t="str">
        <f t="shared" si="10"/>
        <v/>
      </c>
      <c r="H147" s="297" t="str">
        <f t="shared" si="11"/>
        <v/>
      </c>
      <c r="I147" s="297" t="str">
        <f t="shared" si="12"/>
        <v/>
      </c>
      <c r="J147" s="222"/>
      <c r="K147" s="241"/>
      <c r="O147" s="241"/>
      <c r="T147" s="222"/>
    </row>
    <row r="148" spans="1:20" ht="13.5" x14ac:dyDescent="0.25">
      <c r="A148" s="226">
        <f t="shared" si="13"/>
        <v>141</v>
      </c>
      <c r="B148" s="227"/>
      <c r="C148" s="227"/>
      <c r="D148" s="227"/>
      <c r="E148" s="229"/>
      <c r="F148" s="229"/>
      <c r="G148" s="297" t="str">
        <f t="shared" si="10"/>
        <v/>
      </c>
      <c r="H148" s="297" t="str">
        <f t="shared" si="11"/>
        <v/>
      </c>
      <c r="I148" s="297" t="str">
        <f t="shared" si="12"/>
        <v/>
      </c>
      <c r="J148" s="222"/>
      <c r="K148" s="241"/>
      <c r="O148" s="241"/>
      <c r="T148" s="222"/>
    </row>
    <row r="149" spans="1:20" ht="13.5" x14ac:dyDescent="0.25">
      <c r="A149" s="226">
        <f t="shared" si="13"/>
        <v>142</v>
      </c>
      <c r="B149" s="227"/>
      <c r="C149" s="227"/>
      <c r="D149" s="227"/>
      <c r="E149" s="229"/>
      <c r="F149" s="229"/>
      <c r="G149" s="297" t="str">
        <f t="shared" si="10"/>
        <v/>
      </c>
      <c r="H149" s="297" t="str">
        <f t="shared" si="11"/>
        <v/>
      </c>
      <c r="I149" s="297" t="str">
        <f t="shared" si="12"/>
        <v/>
      </c>
      <c r="J149" s="222"/>
      <c r="K149" s="241"/>
      <c r="O149" s="241"/>
      <c r="T149" s="222"/>
    </row>
    <row r="150" spans="1:20" ht="13.5" x14ac:dyDescent="0.25">
      <c r="A150" s="226">
        <f t="shared" si="13"/>
        <v>143</v>
      </c>
      <c r="B150" s="227"/>
      <c r="C150" s="227"/>
      <c r="D150" s="227"/>
      <c r="E150" s="229"/>
      <c r="F150" s="229"/>
      <c r="G150" s="297" t="str">
        <f t="shared" si="10"/>
        <v/>
      </c>
      <c r="H150" s="297" t="str">
        <f t="shared" si="11"/>
        <v/>
      </c>
      <c r="I150" s="297" t="str">
        <f t="shared" si="12"/>
        <v/>
      </c>
      <c r="J150" s="222"/>
      <c r="K150" s="241"/>
      <c r="O150" s="241"/>
      <c r="T150" s="222"/>
    </row>
    <row r="151" spans="1:20" ht="13.5" x14ac:dyDescent="0.25">
      <c r="A151" s="226">
        <f t="shared" si="13"/>
        <v>144</v>
      </c>
      <c r="B151" s="227"/>
      <c r="C151" s="227"/>
      <c r="D151" s="227"/>
      <c r="E151" s="229"/>
      <c r="F151" s="229"/>
      <c r="G151" s="297" t="str">
        <f t="shared" si="10"/>
        <v/>
      </c>
      <c r="H151" s="297" t="str">
        <f t="shared" si="11"/>
        <v/>
      </c>
      <c r="I151" s="297" t="str">
        <f t="shared" si="12"/>
        <v/>
      </c>
      <c r="J151" s="222"/>
      <c r="K151" s="241"/>
      <c r="O151" s="241"/>
      <c r="T151" s="222"/>
    </row>
    <row r="152" spans="1:20" ht="13.5" x14ac:dyDescent="0.25">
      <c r="A152" s="226">
        <f t="shared" si="13"/>
        <v>145</v>
      </c>
      <c r="B152" s="227"/>
      <c r="C152" s="227"/>
      <c r="D152" s="227"/>
      <c r="E152" s="229"/>
      <c r="F152" s="229"/>
      <c r="G152" s="297" t="str">
        <f t="shared" si="10"/>
        <v/>
      </c>
      <c r="H152" s="297" t="str">
        <f t="shared" si="11"/>
        <v/>
      </c>
      <c r="I152" s="297" t="str">
        <f t="shared" si="12"/>
        <v/>
      </c>
      <c r="J152" s="222"/>
      <c r="K152" s="241"/>
      <c r="O152" s="241"/>
      <c r="T152" s="222"/>
    </row>
    <row r="153" spans="1:20" ht="13.5" x14ac:dyDescent="0.25">
      <c r="A153" s="226">
        <f t="shared" si="13"/>
        <v>146</v>
      </c>
      <c r="B153" s="227"/>
      <c r="C153" s="227"/>
      <c r="D153" s="227"/>
      <c r="E153" s="229"/>
      <c r="F153" s="229"/>
      <c r="G153" s="297" t="str">
        <f t="shared" si="10"/>
        <v/>
      </c>
      <c r="H153" s="297" t="str">
        <f t="shared" si="11"/>
        <v/>
      </c>
      <c r="I153" s="297" t="str">
        <f t="shared" si="12"/>
        <v/>
      </c>
      <c r="J153" s="222"/>
      <c r="K153" s="241"/>
      <c r="O153" s="241"/>
      <c r="T153" s="222"/>
    </row>
    <row r="154" spans="1:20" ht="13.5" x14ac:dyDescent="0.25">
      <c r="A154" s="226">
        <f t="shared" si="13"/>
        <v>147</v>
      </c>
      <c r="B154" s="227"/>
      <c r="C154" s="227"/>
      <c r="D154" s="227"/>
      <c r="E154" s="229"/>
      <c r="F154" s="229"/>
      <c r="G154" s="297" t="str">
        <f t="shared" si="10"/>
        <v/>
      </c>
      <c r="H154" s="297" t="str">
        <f t="shared" si="11"/>
        <v/>
      </c>
      <c r="I154" s="297" t="str">
        <f t="shared" si="12"/>
        <v/>
      </c>
      <c r="J154" s="222"/>
      <c r="K154" s="241"/>
      <c r="O154" s="241"/>
      <c r="T154" s="222"/>
    </row>
    <row r="155" spans="1:20" ht="13.5" x14ac:dyDescent="0.25">
      <c r="A155" s="226">
        <f t="shared" si="13"/>
        <v>148</v>
      </c>
      <c r="B155" s="227"/>
      <c r="C155" s="227"/>
      <c r="D155" s="227"/>
      <c r="E155" s="229"/>
      <c r="F155" s="229"/>
      <c r="G155" s="297" t="str">
        <f t="shared" si="10"/>
        <v/>
      </c>
      <c r="H155" s="297" t="str">
        <f t="shared" si="11"/>
        <v/>
      </c>
      <c r="I155" s="297" t="str">
        <f t="shared" si="12"/>
        <v/>
      </c>
      <c r="J155" s="222"/>
      <c r="K155" s="241"/>
      <c r="O155" s="241"/>
      <c r="T155" s="222"/>
    </row>
    <row r="156" spans="1:20" ht="13.5" x14ac:dyDescent="0.25">
      <c r="A156" s="226">
        <f t="shared" si="13"/>
        <v>149</v>
      </c>
      <c r="B156" s="227"/>
      <c r="C156" s="227"/>
      <c r="D156" s="227"/>
      <c r="E156" s="229"/>
      <c r="F156" s="229"/>
      <c r="G156" s="297" t="str">
        <f t="shared" si="10"/>
        <v/>
      </c>
      <c r="H156" s="297" t="str">
        <f t="shared" si="11"/>
        <v/>
      </c>
      <c r="I156" s="297" t="str">
        <f t="shared" si="12"/>
        <v/>
      </c>
      <c r="J156" s="222"/>
      <c r="K156" s="241"/>
      <c r="O156" s="241"/>
      <c r="T156" s="222"/>
    </row>
    <row r="157" spans="1:20" ht="13.5" x14ac:dyDescent="0.25">
      <c r="A157" s="226">
        <f t="shared" si="13"/>
        <v>150</v>
      </c>
      <c r="B157" s="227"/>
      <c r="C157" s="227"/>
      <c r="D157" s="227"/>
      <c r="E157" s="229"/>
      <c r="F157" s="229"/>
      <c r="G157" s="297" t="str">
        <f t="shared" si="10"/>
        <v/>
      </c>
      <c r="H157" s="297" t="str">
        <f t="shared" si="11"/>
        <v/>
      </c>
      <c r="I157" s="297" t="str">
        <f t="shared" si="12"/>
        <v/>
      </c>
      <c r="J157" s="222"/>
      <c r="K157" s="241"/>
      <c r="O157" s="241"/>
      <c r="T157" s="222"/>
    </row>
    <row r="158" spans="1:20" ht="13.5" x14ac:dyDescent="0.25">
      <c r="A158" s="226">
        <f t="shared" si="13"/>
        <v>151</v>
      </c>
      <c r="B158" s="227"/>
      <c r="C158" s="227"/>
      <c r="D158" s="227"/>
      <c r="E158" s="229"/>
      <c r="F158" s="229"/>
      <c r="G158" s="297" t="str">
        <f t="shared" si="10"/>
        <v/>
      </c>
      <c r="H158" s="297" t="str">
        <f t="shared" si="11"/>
        <v/>
      </c>
      <c r="I158" s="297" t="str">
        <f t="shared" si="12"/>
        <v/>
      </c>
      <c r="J158" s="222"/>
      <c r="K158" s="241"/>
      <c r="O158" s="241"/>
      <c r="T158" s="222"/>
    </row>
    <row r="159" spans="1:20" ht="13.5" x14ac:dyDescent="0.25">
      <c r="A159" s="226">
        <f t="shared" si="13"/>
        <v>152</v>
      </c>
      <c r="B159" s="227"/>
      <c r="C159" s="227"/>
      <c r="D159" s="227"/>
      <c r="E159" s="229"/>
      <c r="F159" s="229"/>
      <c r="G159" s="297" t="str">
        <f t="shared" si="10"/>
        <v/>
      </c>
      <c r="H159" s="297" t="str">
        <f t="shared" si="11"/>
        <v/>
      </c>
      <c r="I159" s="297" t="str">
        <f t="shared" si="12"/>
        <v/>
      </c>
      <c r="J159" s="222"/>
      <c r="K159" s="241"/>
      <c r="O159" s="241"/>
      <c r="T159" s="222"/>
    </row>
    <row r="160" spans="1:20" ht="13.5" x14ac:dyDescent="0.25">
      <c r="A160" s="226">
        <f t="shared" si="13"/>
        <v>153</v>
      </c>
      <c r="B160" s="227"/>
      <c r="C160" s="227"/>
      <c r="D160" s="227"/>
      <c r="E160" s="229"/>
      <c r="F160" s="229"/>
      <c r="G160" s="297" t="str">
        <f t="shared" si="10"/>
        <v/>
      </c>
      <c r="H160" s="297" t="str">
        <f t="shared" si="11"/>
        <v/>
      </c>
      <c r="I160" s="297" t="str">
        <f t="shared" si="12"/>
        <v/>
      </c>
      <c r="J160" s="222"/>
      <c r="K160" s="241"/>
      <c r="O160" s="241"/>
      <c r="T160" s="222"/>
    </row>
    <row r="161" spans="1:20" ht="13.5" x14ac:dyDescent="0.25">
      <c r="A161" s="226">
        <f t="shared" si="13"/>
        <v>154</v>
      </c>
      <c r="B161" s="227"/>
      <c r="C161" s="227"/>
      <c r="D161" s="227"/>
      <c r="E161" s="229"/>
      <c r="F161" s="229"/>
      <c r="G161" s="297" t="str">
        <f t="shared" si="10"/>
        <v/>
      </c>
      <c r="H161" s="297" t="str">
        <f t="shared" si="11"/>
        <v/>
      </c>
      <c r="I161" s="297" t="str">
        <f t="shared" si="12"/>
        <v/>
      </c>
      <c r="J161" s="222"/>
      <c r="K161" s="241"/>
      <c r="O161" s="241"/>
      <c r="T161" s="222"/>
    </row>
    <row r="162" spans="1:20" ht="13.5" x14ac:dyDescent="0.25">
      <c r="A162" s="226">
        <f t="shared" si="13"/>
        <v>155</v>
      </c>
      <c r="B162" s="227"/>
      <c r="C162" s="227"/>
      <c r="D162" s="227"/>
      <c r="E162" s="229"/>
      <c r="F162" s="229"/>
      <c r="G162" s="297" t="str">
        <f t="shared" si="10"/>
        <v/>
      </c>
      <c r="H162" s="297" t="str">
        <f t="shared" si="11"/>
        <v/>
      </c>
      <c r="I162" s="297" t="str">
        <f t="shared" si="12"/>
        <v/>
      </c>
      <c r="J162" s="222"/>
      <c r="K162" s="241"/>
      <c r="O162" s="241"/>
      <c r="T162" s="222"/>
    </row>
    <row r="163" spans="1:20" ht="13.5" x14ac:dyDescent="0.25">
      <c r="A163" s="226">
        <f t="shared" si="13"/>
        <v>156</v>
      </c>
      <c r="B163" s="227"/>
      <c r="C163" s="227"/>
      <c r="D163" s="227"/>
      <c r="E163" s="229"/>
      <c r="F163" s="229"/>
      <c r="G163" s="297" t="str">
        <f t="shared" si="10"/>
        <v/>
      </c>
      <c r="H163" s="297" t="str">
        <f t="shared" si="11"/>
        <v/>
      </c>
      <c r="I163" s="297" t="str">
        <f t="shared" si="12"/>
        <v/>
      </c>
      <c r="J163" s="222"/>
      <c r="K163" s="241"/>
      <c r="O163" s="241"/>
      <c r="T163" s="222"/>
    </row>
    <row r="164" spans="1:20" ht="13.5" x14ac:dyDescent="0.25">
      <c r="A164" s="226">
        <f t="shared" si="13"/>
        <v>157</v>
      </c>
      <c r="B164" s="227"/>
      <c r="C164" s="227"/>
      <c r="D164" s="227"/>
      <c r="E164" s="229"/>
      <c r="F164" s="229"/>
      <c r="G164" s="297" t="str">
        <f t="shared" si="10"/>
        <v/>
      </c>
      <c r="H164" s="297" t="str">
        <f t="shared" si="11"/>
        <v/>
      </c>
      <c r="I164" s="297" t="str">
        <f t="shared" si="12"/>
        <v/>
      </c>
      <c r="J164" s="222"/>
      <c r="K164" s="241"/>
      <c r="O164" s="241"/>
      <c r="T164" s="222"/>
    </row>
    <row r="165" spans="1:20" ht="13.5" x14ac:dyDescent="0.25">
      <c r="A165" s="226">
        <f t="shared" si="13"/>
        <v>158</v>
      </c>
      <c r="B165" s="227"/>
      <c r="C165" s="227"/>
      <c r="D165" s="227"/>
      <c r="E165" s="229"/>
      <c r="F165" s="229"/>
      <c r="G165" s="297" t="str">
        <f t="shared" si="10"/>
        <v/>
      </c>
      <c r="H165" s="297" t="str">
        <f t="shared" si="11"/>
        <v/>
      </c>
      <c r="I165" s="297" t="str">
        <f t="shared" si="12"/>
        <v/>
      </c>
      <c r="J165" s="222"/>
      <c r="K165" s="241"/>
      <c r="O165" s="241"/>
      <c r="T165" s="222"/>
    </row>
    <row r="166" spans="1:20" ht="13.5" x14ac:dyDescent="0.25">
      <c r="A166" s="226">
        <f t="shared" si="13"/>
        <v>159</v>
      </c>
      <c r="B166" s="227"/>
      <c r="C166" s="227"/>
      <c r="D166" s="227"/>
      <c r="E166" s="229"/>
      <c r="F166" s="229"/>
      <c r="G166" s="297" t="str">
        <f t="shared" si="10"/>
        <v/>
      </c>
      <c r="H166" s="297" t="str">
        <f t="shared" si="11"/>
        <v/>
      </c>
      <c r="I166" s="297" t="str">
        <f t="shared" si="12"/>
        <v/>
      </c>
      <c r="J166" s="222"/>
      <c r="K166" s="241"/>
      <c r="O166" s="241"/>
      <c r="T166" s="222"/>
    </row>
    <row r="167" spans="1:20" ht="13.5" x14ac:dyDescent="0.25">
      <c r="A167" s="226">
        <f t="shared" si="13"/>
        <v>160</v>
      </c>
      <c r="B167" s="227"/>
      <c r="C167" s="227"/>
      <c r="D167" s="227"/>
      <c r="E167" s="229"/>
      <c r="F167" s="229"/>
      <c r="G167" s="297" t="str">
        <f t="shared" si="10"/>
        <v/>
      </c>
      <c r="H167" s="297" t="str">
        <f t="shared" si="11"/>
        <v/>
      </c>
      <c r="I167" s="297" t="str">
        <f t="shared" si="12"/>
        <v/>
      </c>
      <c r="J167" s="222"/>
      <c r="K167" s="241"/>
      <c r="O167" s="241"/>
      <c r="T167" s="222"/>
    </row>
    <row r="168" spans="1:20" ht="13.5" x14ac:dyDescent="0.25">
      <c r="A168" s="226">
        <f t="shared" si="13"/>
        <v>161</v>
      </c>
      <c r="B168" s="227"/>
      <c r="C168" s="227"/>
      <c r="D168" s="227"/>
      <c r="E168" s="229"/>
      <c r="F168" s="229"/>
      <c r="G168" s="297" t="str">
        <f t="shared" si="10"/>
        <v/>
      </c>
      <c r="H168" s="297" t="str">
        <f t="shared" si="11"/>
        <v/>
      </c>
      <c r="I168" s="297" t="str">
        <f t="shared" si="12"/>
        <v/>
      </c>
      <c r="J168" s="222"/>
      <c r="K168" s="241"/>
      <c r="O168" s="241"/>
      <c r="T168" s="222"/>
    </row>
    <row r="169" spans="1:20" ht="13.5" x14ac:dyDescent="0.25">
      <c r="A169" s="226">
        <f t="shared" si="13"/>
        <v>162</v>
      </c>
      <c r="B169" s="227"/>
      <c r="C169" s="227"/>
      <c r="D169" s="227"/>
      <c r="E169" s="229"/>
      <c r="F169" s="229"/>
      <c r="G169" s="297" t="str">
        <f t="shared" si="10"/>
        <v/>
      </c>
      <c r="H169" s="297" t="str">
        <f t="shared" si="11"/>
        <v/>
      </c>
      <c r="I169" s="297" t="str">
        <f t="shared" si="12"/>
        <v/>
      </c>
      <c r="J169" s="222"/>
      <c r="K169" s="241"/>
      <c r="O169" s="241"/>
      <c r="T169" s="222"/>
    </row>
    <row r="170" spans="1:20" ht="13.5" x14ac:dyDescent="0.25">
      <c r="A170" s="226">
        <f t="shared" si="13"/>
        <v>163</v>
      </c>
      <c r="B170" s="227"/>
      <c r="C170" s="227"/>
      <c r="D170" s="227"/>
      <c r="E170" s="229"/>
      <c r="F170" s="229"/>
      <c r="G170" s="297" t="str">
        <f t="shared" si="10"/>
        <v/>
      </c>
      <c r="H170" s="297" t="str">
        <f t="shared" si="11"/>
        <v/>
      </c>
      <c r="I170" s="297" t="str">
        <f t="shared" si="12"/>
        <v/>
      </c>
      <c r="J170" s="222"/>
      <c r="K170" s="241"/>
      <c r="O170" s="241"/>
      <c r="T170" s="222"/>
    </row>
    <row r="171" spans="1:20" ht="13.5" x14ac:dyDescent="0.25">
      <c r="A171" s="226">
        <f t="shared" si="13"/>
        <v>164</v>
      </c>
      <c r="B171" s="227"/>
      <c r="C171" s="227"/>
      <c r="D171" s="227"/>
      <c r="E171" s="229"/>
      <c r="F171" s="229"/>
      <c r="G171" s="297" t="str">
        <f t="shared" si="10"/>
        <v/>
      </c>
      <c r="H171" s="297" t="str">
        <f t="shared" si="11"/>
        <v/>
      </c>
      <c r="I171" s="297" t="str">
        <f t="shared" si="12"/>
        <v/>
      </c>
      <c r="J171" s="222"/>
      <c r="K171" s="241"/>
      <c r="O171" s="241"/>
      <c r="T171" s="222"/>
    </row>
    <row r="172" spans="1:20" ht="13.5" x14ac:dyDescent="0.25">
      <c r="A172" s="226">
        <f t="shared" si="13"/>
        <v>165</v>
      </c>
      <c r="B172" s="227"/>
      <c r="C172" s="227"/>
      <c r="D172" s="227"/>
      <c r="E172" s="229"/>
      <c r="F172" s="229"/>
      <c r="G172" s="297" t="str">
        <f t="shared" si="10"/>
        <v/>
      </c>
      <c r="H172" s="297" t="str">
        <f t="shared" si="11"/>
        <v/>
      </c>
      <c r="I172" s="297" t="str">
        <f t="shared" si="12"/>
        <v/>
      </c>
      <c r="J172" s="222"/>
      <c r="K172" s="241"/>
      <c r="O172" s="241"/>
      <c r="T172" s="222"/>
    </row>
    <row r="173" spans="1:20" ht="13.5" x14ac:dyDescent="0.25">
      <c r="A173" s="226">
        <f t="shared" si="13"/>
        <v>166</v>
      </c>
      <c r="B173" s="227"/>
      <c r="C173" s="227"/>
      <c r="D173" s="227"/>
      <c r="E173" s="229"/>
      <c r="F173" s="229"/>
      <c r="G173" s="297" t="str">
        <f t="shared" si="10"/>
        <v/>
      </c>
      <c r="H173" s="297" t="str">
        <f t="shared" si="11"/>
        <v/>
      </c>
      <c r="I173" s="297" t="str">
        <f t="shared" si="12"/>
        <v/>
      </c>
      <c r="J173" s="222"/>
      <c r="K173" s="241"/>
      <c r="O173" s="241"/>
      <c r="T173" s="222"/>
    </row>
    <row r="174" spans="1:20" ht="13.5" x14ac:dyDescent="0.25">
      <c r="A174" s="226">
        <f t="shared" si="13"/>
        <v>167</v>
      </c>
      <c r="B174" s="227"/>
      <c r="C174" s="227"/>
      <c r="D174" s="227"/>
      <c r="E174" s="229"/>
      <c r="F174" s="229"/>
      <c r="G174" s="297" t="str">
        <f t="shared" si="10"/>
        <v/>
      </c>
      <c r="H174" s="297" t="str">
        <f t="shared" si="11"/>
        <v/>
      </c>
      <c r="I174" s="297" t="str">
        <f t="shared" si="12"/>
        <v/>
      </c>
      <c r="J174" s="222"/>
      <c r="K174" s="241"/>
      <c r="O174" s="241"/>
      <c r="T174" s="222"/>
    </row>
    <row r="175" spans="1:20" ht="13.5" x14ac:dyDescent="0.25">
      <c r="A175" s="226">
        <f t="shared" si="13"/>
        <v>168</v>
      </c>
      <c r="B175" s="227"/>
      <c r="C175" s="227"/>
      <c r="D175" s="227"/>
      <c r="E175" s="229"/>
      <c r="F175" s="229"/>
      <c r="G175" s="297" t="str">
        <f t="shared" si="10"/>
        <v/>
      </c>
      <c r="H175" s="297" t="str">
        <f t="shared" si="11"/>
        <v/>
      </c>
      <c r="I175" s="297" t="str">
        <f t="shared" si="12"/>
        <v/>
      </c>
      <c r="J175" s="222"/>
      <c r="K175" s="241"/>
      <c r="O175" s="241"/>
      <c r="T175" s="222"/>
    </row>
    <row r="176" spans="1:20" ht="13.5" x14ac:dyDescent="0.25">
      <c r="A176" s="226">
        <f t="shared" si="13"/>
        <v>169</v>
      </c>
      <c r="B176" s="227"/>
      <c r="C176" s="227"/>
      <c r="D176" s="227"/>
      <c r="E176" s="229"/>
      <c r="F176" s="229"/>
      <c r="G176" s="297" t="str">
        <f t="shared" si="10"/>
        <v/>
      </c>
      <c r="H176" s="297" t="str">
        <f t="shared" si="11"/>
        <v/>
      </c>
      <c r="I176" s="297" t="str">
        <f t="shared" si="12"/>
        <v/>
      </c>
      <c r="J176" s="222"/>
      <c r="K176" s="241"/>
      <c r="O176" s="241"/>
      <c r="T176" s="222"/>
    </row>
    <row r="177" spans="1:20" ht="13.5" x14ac:dyDescent="0.25">
      <c r="A177" s="226">
        <f t="shared" si="13"/>
        <v>170</v>
      </c>
      <c r="B177" s="227"/>
      <c r="C177" s="227"/>
      <c r="D177" s="227"/>
      <c r="E177" s="229"/>
      <c r="F177" s="229"/>
      <c r="G177" s="297" t="str">
        <f t="shared" si="10"/>
        <v/>
      </c>
      <c r="H177" s="297" t="str">
        <f t="shared" si="11"/>
        <v/>
      </c>
      <c r="I177" s="297" t="str">
        <f t="shared" si="12"/>
        <v/>
      </c>
      <c r="J177" s="222"/>
      <c r="K177" s="241"/>
      <c r="O177" s="241"/>
      <c r="T177" s="222"/>
    </row>
    <row r="178" spans="1:20" ht="13.5" x14ac:dyDescent="0.25">
      <c r="A178" s="226">
        <f t="shared" si="13"/>
        <v>171</v>
      </c>
      <c r="B178" s="227"/>
      <c r="C178" s="227"/>
      <c r="D178" s="227"/>
      <c r="E178" s="229"/>
      <c r="F178" s="229"/>
      <c r="G178" s="297" t="str">
        <f t="shared" si="10"/>
        <v/>
      </c>
      <c r="H178" s="297" t="str">
        <f t="shared" si="11"/>
        <v/>
      </c>
      <c r="I178" s="297" t="str">
        <f t="shared" si="12"/>
        <v/>
      </c>
      <c r="J178" s="222"/>
      <c r="K178" s="241"/>
      <c r="O178" s="241"/>
      <c r="T178" s="222"/>
    </row>
    <row r="179" spans="1:20" ht="13.5" x14ac:dyDescent="0.25">
      <c r="A179" s="226">
        <f t="shared" si="13"/>
        <v>172</v>
      </c>
      <c r="B179" s="227"/>
      <c r="C179" s="227"/>
      <c r="D179" s="227"/>
      <c r="E179" s="229"/>
      <c r="F179" s="229"/>
      <c r="G179" s="297" t="str">
        <f t="shared" si="10"/>
        <v/>
      </c>
      <c r="H179" s="297" t="str">
        <f t="shared" si="11"/>
        <v/>
      </c>
      <c r="I179" s="297" t="str">
        <f t="shared" si="12"/>
        <v/>
      </c>
      <c r="J179" s="222"/>
      <c r="K179" s="241"/>
      <c r="O179" s="241"/>
      <c r="T179" s="222"/>
    </row>
    <row r="180" spans="1:20" ht="13.5" x14ac:dyDescent="0.25">
      <c r="A180" s="226">
        <f t="shared" si="13"/>
        <v>173</v>
      </c>
      <c r="B180" s="227"/>
      <c r="C180" s="227"/>
      <c r="D180" s="227"/>
      <c r="E180" s="229"/>
      <c r="F180" s="229"/>
      <c r="G180" s="297" t="str">
        <f t="shared" si="10"/>
        <v/>
      </c>
      <c r="H180" s="297" t="str">
        <f t="shared" si="11"/>
        <v/>
      </c>
      <c r="I180" s="297" t="str">
        <f t="shared" si="12"/>
        <v/>
      </c>
      <c r="J180" s="222"/>
      <c r="K180" s="241"/>
      <c r="O180" s="241"/>
      <c r="T180" s="222"/>
    </row>
    <row r="181" spans="1:20" ht="13.5" x14ac:dyDescent="0.25">
      <c r="A181" s="226">
        <f t="shared" si="13"/>
        <v>174</v>
      </c>
      <c r="B181" s="227"/>
      <c r="C181" s="227"/>
      <c r="D181" s="227"/>
      <c r="E181" s="229"/>
      <c r="F181" s="229"/>
      <c r="G181" s="297" t="str">
        <f t="shared" si="10"/>
        <v/>
      </c>
      <c r="H181" s="297" t="str">
        <f t="shared" si="11"/>
        <v/>
      </c>
      <c r="I181" s="297" t="str">
        <f t="shared" si="12"/>
        <v/>
      </c>
      <c r="J181" s="222"/>
      <c r="K181" s="241"/>
      <c r="O181" s="241"/>
      <c r="T181" s="222"/>
    </row>
    <row r="182" spans="1:20" ht="13.5" x14ac:dyDescent="0.25">
      <c r="A182" s="226">
        <f t="shared" si="13"/>
        <v>175</v>
      </c>
      <c r="B182" s="227"/>
      <c r="C182" s="227"/>
      <c r="D182" s="227"/>
      <c r="E182" s="229"/>
      <c r="F182" s="229"/>
      <c r="G182" s="297" t="str">
        <f t="shared" si="10"/>
        <v/>
      </c>
      <c r="H182" s="297" t="str">
        <f t="shared" si="11"/>
        <v/>
      </c>
      <c r="I182" s="297" t="str">
        <f t="shared" si="12"/>
        <v/>
      </c>
      <c r="J182" s="222"/>
      <c r="K182" s="241"/>
      <c r="O182" s="241"/>
      <c r="T182" s="222"/>
    </row>
    <row r="183" spans="1:20" ht="13.5" x14ac:dyDescent="0.25">
      <c r="A183" s="226">
        <f t="shared" si="13"/>
        <v>176</v>
      </c>
      <c r="B183" s="227"/>
      <c r="C183" s="227"/>
      <c r="D183" s="227"/>
      <c r="E183" s="229"/>
      <c r="F183" s="229"/>
      <c r="G183" s="297" t="str">
        <f t="shared" si="10"/>
        <v/>
      </c>
      <c r="H183" s="297" t="str">
        <f t="shared" si="11"/>
        <v/>
      </c>
      <c r="I183" s="297" t="str">
        <f t="shared" si="12"/>
        <v/>
      </c>
      <c r="J183" s="222"/>
      <c r="K183" s="241"/>
      <c r="O183" s="241"/>
      <c r="T183" s="222"/>
    </row>
    <row r="184" spans="1:20" ht="13.5" x14ac:dyDescent="0.25">
      <c r="A184" s="226">
        <f t="shared" si="13"/>
        <v>177</v>
      </c>
      <c r="B184" s="227"/>
      <c r="C184" s="227"/>
      <c r="D184" s="227"/>
      <c r="E184" s="229"/>
      <c r="F184" s="229"/>
      <c r="G184" s="297" t="str">
        <f t="shared" si="10"/>
        <v/>
      </c>
      <c r="H184" s="297" t="str">
        <f t="shared" si="11"/>
        <v/>
      </c>
      <c r="I184" s="297" t="str">
        <f t="shared" si="12"/>
        <v/>
      </c>
      <c r="J184" s="222"/>
      <c r="K184" s="241"/>
      <c r="O184" s="241"/>
      <c r="T184" s="222"/>
    </row>
    <row r="185" spans="1:20" ht="13.5" x14ac:dyDescent="0.25">
      <c r="A185" s="226">
        <f t="shared" si="13"/>
        <v>178</v>
      </c>
      <c r="B185" s="227"/>
      <c r="C185" s="227"/>
      <c r="D185" s="227"/>
      <c r="E185" s="229"/>
      <c r="F185" s="229"/>
      <c r="G185" s="297" t="str">
        <f t="shared" si="10"/>
        <v/>
      </c>
      <c r="H185" s="297" t="str">
        <f t="shared" si="11"/>
        <v/>
      </c>
      <c r="I185" s="297" t="str">
        <f t="shared" si="12"/>
        <v/>
      </c>
      <c r="J185" s="222"/>
      <c r="K185" s="241"/>
      <c r="O185" s="241"/>
      <c r="T185" s="222"/>
    </row>
    <row r="186" spans="1:20" ht="13.5" x14ac:dyDescent="0.25">
      <c r="A186" s="226">
        <f t="shared" si="13"/>
        <v>179</v>
      </c>
      <c r="B186" s="227"/>
      <c r="C186" s="227"/>
      <c r="D186" s="227"/>
      <c r="E186" s="229"/>
      <c r="F186" s="229"/>
      <c r="G186" s="297" t="str">
        <f t="shared" si="10"/>
        <v/>
      </c>
      <c r="H186" s="297" t="str">
        <f t="shared" si="11"/>
        <v/>
      </c>
      <c r="I186" s="297" t="str">
        <f t="shared" si="12"/>
        <v/>
      </c>
      <c r="J186" s="222"/>
      <c r="K186" s="241"/>
      <c r="O186" s="241"/>
      <c r="T186" s="222"/>
    </row>
    <row r="187" spans="1:20" ht="13.5" x14ac:dyDescent="0.25">
      <c r="A187" s="226">
        <f t="shared" si="13"/>
        <v>180</v>
      </c>
      <c r="B187" s="227"/>
      <c r="C187" s="227"/>
      <c r="D187" s="227"/>
      <c r="E187" s="229"/>
      <c r="F187" s="229"/>
      <c r="G187" s="297" t="str">
        <f t="shared" si="10"/>
        <v/>
      </c>
      <c r="H187" s="297" t="str">
        <f t="shared" si="11"/>
        <v/>
      </c>
      <c r="I187" s="297" t="str">
        <f t="shared" si="12"/>
        <v/>
      </c>
      <c r="J187" s="222"/>
      <c r="K187" s="241"/>
      <c r="O187" s="241"/>
      <c r="T187" s="222"/>
    </row>
    <row r="188" spans="1:20" ht="13.5" x14ac:dyDescent="0.25">
      <c r="A188" s="226">
        <f t="shared" si="13"/>
        <v>181</v>
      </c>
      <c r="B188" s="227"/>
      <c r="C188" s="227"/>
      <c r="D188" s="227"/>
      <c r="E188" s="229"/>
      <c r="F188" s="229"/>
      <c r="G188" s="297" t="str">
        <f t="shared" si="10"/>
        <v/>
      </c>
      <c r="H188" s="297" t="str">
        <f t="shared" si="11"/>
        <v/>
      </c>
      <c r="I188" s="297" t="str">
        <f t="shared" si="12"/>
        <v/>
      </c>
      <c r="J188" s="222"/>
      <c r="K188" s="241"/>
      <c r="O188" s="241"/>
      <c r="T188" s="222"/>
    </row>
    <row r="189" spans="1:20" ht="13.5" x14ac:dyDescent="0.25">
      <c r="A189" s="226">
        <f t="shared" si="13"/>
        <v>182</v>
      </c>
      <c r="B189" s="227"/>
      <c r="C189" s="227"/>
      <c r="D189" s="227"/>
      <c r="E189" s="229"/>
      <c r="F189" s="229"/>
      <c r="G189" s="297" t="str">
        <f t="shared" si="10"/>
        <v/>
      </c>
      <c r="H189" s="297" t="str">
        <f t="shared" si="11"/>
        <v/>
      </c>
      <c r="I189" s="297" t="str">
        <f t="shared" si="12"/>
        <v/>
      </c>
      <c r="J189" s="222"/>
      <c r="K189" s="241"/>
      <c r="O189" s="241"/>
      <c r="T189" s="222"/>
    </row>
    <row r="190" spans="1:20" ht="13.5" x14ac:dyDescent="0.25">
      <c r="A190" s="226">
        <f t="shared" si="13"/>
        <v>183</v>
      </c>
      <c r="B190" s="227"/>
      <c r="C190" s="227"/>
      <c r="D190" s="227"/>
      <c r="E190" s="229"/>
      <c r="F190" s="229"/>
      <c r="G190" s="297" t="str">
        <f t="shared" si="10"/>
        <v/>
      </c>
      <c r="H190" s="297" t="str">
        <f t="shared" si="11"/>
        <v/>
      </c>
      <c r="I190" s="297" t="str">
        <f t="shared" si="12"/>
        <v/>
      </c>
      <c r="J190" s="222"/>
      <c r="K190" s="241"/>
      <c r="O190" s="241"/>
      <c r="T190" s="222"/>
    </row>
    <row r="191" spans="1:20" ht="13.5" x14ac:dyDescent="0.25">
      <c r="A191" s="226">
        <f t="shared" si="13"/>
        <v>184</v>
      </c>
      <c r="B191" s="227"/>
      <c r="C191" s="227"/>
      <c r="D191" s="227"/>
      <c r="E191" s="229"/>
      <c r="F191" s="229"/>
      <c r="G191" s="297" t="str">
        <f t="shared" si="10"/>
        <v/>
      </c>
      <c r="H191" s="297" t="str">
        <f t="shared" si="11"/>
        <v/>
      </c>
      <c r="I191" s="297" t="str">
        <f t="shared" si="12"/>
        <v/>
      </c>
      <c r="J191" s="222"/>
      <c r="K191" s="241"/>
      <c r="O191" s="241"/>
      <c r="T191" s="222"/>
    </row>
    <row r="192" spans="1:20" ht="13.5" x14ac:dyDescent="0.25">
      <c r="A192" s="226">
        <f t="shared" si="13"/>
        <v>185</v>
      </c>
      <c r="B192" s="227"/>
      <c r="C192" s="227"/>
      <c r="D192" s="227"/>
      <c r="E192" s="229"/>
      <c r="F192" s="229"/>
      <c r="G192" s="297" t="str">
        <f t="shared" si="10"/>
        <v/>
      </c>
      <c r="H192" s="297" t="str">
        <f t="shared" si="11"/>
        <v/>
      </c>
      <c r="I192" s="297" t="str">
        <f t="shared" si="12"/>
        <v/>
      </c>
      <c r="J192" s="222"/>
      <c r="K192" s="241"/>
      <c r="O192" s="241"/>
      <c r="T192" s="222"/>
    </row>
    <row r="193" spans="1:20" ht="13.5" x14ac:dyDescent="0.25">
      <c r="A193" s="226">
        <f t="shared" si="13"/>
        <v>186</v>
      </c>
      <c r="B193" s="227"/>
      <c r="C193" s="227"/>
      <c r="D193" s="227"/>
      <c r="E193" s="229"/>
      <c r="F193" s="229"/>
      <c r="G193" s="297" t="str">
        <f t="shared" si="10"/>
        <v/>
      </c>
      <c r="H193" s="297" t="str">
        <f t="shared" si="11"/>
        <v/>
      </c>
      <c r="I193" s="297" t="str">
        <f t="shared" si="12"/>
        <v/>
      </c>
      <c r="J193" s="222"/>
      <c r="K193" s="241"/>
      <c r="O193" s="241"/>
      <c r="T193" s="222"/>
    </row>
    <row r="194" spans="1:20" ht="13.5" x14ac:dyDescent="0.25">
      <c r="A194" s="226">
        <f t="shared" si="13"/>
        <v>187</v>
      </c>
      <c r="B194" s="227"/>
      <c r="C194" s="227"/>
      <c r="D194" s="227"/>
      <c r="E194" s="229"/>
      <c r="F194" s="229"/>
      <c r="G194" s="297" t="str">
        <f t="shared" si="10"/>
        <v/>
      </c>
      <c r="H194" s="297" t="str">
        <f t="shared" si="11"/>
        <v/>
      </c>
      <c r="I194" s="297" t="str">
        <f t="shared" si="12"/>
        <v/>
      </c>
      <c r="J194" s="222"/>
      <c r="K194" s="241"/>
      <c r="O194" s="241"/>
      <c r="T194" s="222"/>
    </row>
    <row r="195" spans="1:20" ht="13.5" x14ac:dyDescent="0.25">
      <c r="A195" s="226">
        <f t="shared" si="13"/>
        <v>188</v>
      </c>
      <c r="B195" s="227"/>
      <c r="C195" s="227"/>
      <c r="D195" s="227"/>
      <c r="E195" s="229"/>
      <c r="F195" s="229"/>
      <c r="G195" s="297" t="str">
        <f t="shared" si="10"/>
        <v/>
      </c>
      <c r="H195" s="297" t="str">
        <f t="shared" si="11"/>
        <v/>
      </c>
      <c r="I195" s="297" t="str">
        <f t="shared" si="12"/>
        <v/>
      </c>
      <c r="J195" s="222"/>
      <c r="K195" s="241"/>
      <c r="O195" s="241"/>
      <c r="T195" s="222"/>
    </row>
    <row r="196" spans="1:20" ht="13.5" x14ac:dyDescent="0.25">
      <c r="A196" s="226">
        <f t="shared" si="13"/>
        <v>189</v>
      </c>
      <c r="B196" s="227"/>
      <c r="C196" s="227"/>
      <c r="D196" s="227"/>
      <c r="E196" s="229"/>
      <c r="F196" s="229"/>
      <c r="G196" s="297" t="str">
        <f t="shared" si="10"/>
        <v/>
      </c>
      <c r="H196" s="297" t="str">
        <f t="shared" si="11"/>
        <v/>
      </c>
      <c r="I196" s="297" t="str">
        <f t="shared" si="12"/>
        <v/>
      </c>
      <c r="J196" s="222"/>
      <c r="K196" s="241"/>
      <c r="O196" s="241"/>
      <c r="T196" s="222"/>
    </row>
    <row r="197" spans="1:20" ht="13.5" x14ac:dyDescent="0.25">
      <c r="A197" s="226">
        <f t="shared" si="13"/>
        <v>190</v>
      </c>
      <c r="B197" s="227"/>
      <c r="C197" s="227"/>
      <c r="D197" s="227"/>
      <c r="E197" s="229"/>
      <c r="F197" s="229"/>
      <c r="G197" s="297" t="str">
        <f t="shared" si="10"/>
        <v/>
      </c>
      <c r="H197" s="297" t="str">
        <f t="shared" si="11"/>
        <v/>
      </c>
      <c r="I197" s="297" t="str">
        <f t="shared" si="12"/>
        <v/>
      </c>
      <c r="J197" s="222"/>
      <c r="K197" s="241"/>
      <c r="O197" s="241"/>
      <c r="T197" s="222"/>
    </row>
    <row r="198" spans="1:20" ht="13.5" x14ac:dyDescent="0.25">
      <c r="A198" s="226">
        <f t="shared" si="13"/>
        <v>191</v>
      </c>
      <c r="B198" s="227"/>
      <c r="C198" s="227"/>
      <c r="D198" s="227"/>
      <c r="E198" s="229"/>
      <c r="F198" s="229"/>
      <c r="G198" s="297" t="str">
        <f t="shared" si="10"/>
        <v/>
      </c>
      <c r="H198" s="297" t="str">
        <f t="shared" si="11"/>
        <v/>
      </c>
      <c r="I198" s="297" t="str">
        <f t="shared" si="12"/>
        <v/>
      </c>
      <c r="J198" s="222"/>
      <c r="K198" s="241"/>
      <c r="O198" s="241"/>
      <c r="T198" s="222"/>
    </row>
    <row r="199" spans="1:20" ht="13.5" x14ac:dyDescent="0.25">
      <c r="A199" s="226">
        <f t="shared" si="13"/>
        <v>192</v>
      </c>
      <c r="B199" s="227"/>
      <c r="C199" s="227"/>
      <c r="D199" s="227"/>
      <c r="E199" s="229"/>
      <c r="F199" s="229"/>
      <c r="G199" s="297" t="str">
        <f t="shared" si="10"/>
        <v/>
      </c>
      <c r="H199" s="297" t="str">
        <f t="shared" si="11"/>
        <v/>
      </c>
      <c r="I199" s="297" t="str">
        <f t="shared" si="12"/>
        <v/>
      </c>
      <c r="J199" s="222"/>
      <c r="K199" s="241"/>
      <c r="O199" s="241"/>
      <c r="T199" s="222"/>
    </row>
    <row r="200" spans="1:20" ht="13.5" x14ac:dyDescent="0.25">
      <c r="A200" s="226">
        <f t="shared" si="13"/>
        <v>193</v>
      </c>
      <c r="B200" s="227"/>
      <c r="C200" s="227"/>
      <c r="D200" s="227"/>
      <c r="E200" s="229"/>
      <c r="F200" s="229"/>
      <c r="G200" s="297" t="str">
        <f t="shared" ref="G200:G263" si="14">IF($F200="","",$F200*$M$9)</f>
        <v/>
      </c>
      <c r="H200" s="297" t="str">
        <f t="shared" ref="H200:H263" si="15">IF($F200="","",$F200*$M$10)</f>
        <v/>
      </c>
      <c r="I200" s="297" t="str">
        <f t="shared" ref="I200:I263" si="16">IF($F200="","",$F200*$M$11)</f>
        <v/>
      </c>
      <c r="J200" s="222"/>
      <c r="K200" s="241"/>
      <c r="O200" s="241"/>
      <c r="T200" s="222"/>
    </row>
    <row r="201" spans="1:20" ht="13.5" x14ac:dyDescent="0.25">
      <c r="A201" s="226">
        <f t="shared" si="13"/>
        <v>194</v>
      </c>
      <c r="B201" s="227"/>
      <c r="C201" s="227"/>
      <c r="D201" s="227"/>
      <c r="E201" s="229"/>
      <c r="F201" s="229"/>
      <c r="G201" s="297" t="str">
        <f t="shared" si="14"/>
        <v/>
      </c>
      <c r="H201" s="297" t="str">
        <f t="shared" si="15"/>
        <v/>
      </c>
      <c r="I201" s="297" t="str">
        <f t="shared" si="16"/>
        <v/>
      </c>
      <c r="J201" s="222"/>
      <c r="K201" s="241"/>
      <c r="O201" s="241"/>
      <c r="T201" s="222"/>
    </row>
    <row r="202" spans="1:20" ht="13.5" x14ac:dyDescent="0.25">
      <c r="A202" s="226">
        <f t="shared" ref="A202:A265" si="17">A201+1</f>
        <v>195</v>
      </c>
      <c r="B202" s="227"/>
      <c r="C202" s="227"/>
      <c r="D202" s="227"/>
      <c r="E202" s="229"/>
      <c r="F202" s="229"/>
      <c r="G202" s="297" t="str">
        <f t="shared" si="14"/>
        <v/>
      </c>
      <c r="H202" s="297" t="str">
        <f t="shared" si="15"/>
        <v/>
      </c>
      <c r="I202" s="297" t="str">
        <f t="shared" si="16"/>
        <v/>
      </c>
      <c r="J202" s="222"/>
      <c r="K202" s="241"/>
      <c r="O202" s="241"/>
      <c r="T202" s="222"/>
    </row>
    <row r="203" spans="1:20" ht="13.5" x14ac:dyDescent="0.25">
      <c r="A203" s="226">
        <f t="shared" si="17"/>
        <v>196</v>
      </c>
      <c r="B203" s="227"/>
      <c r="C203" s="227"/>
      <c r="D203" s="227"/>
      <c r="E203" s="229"/>
      <c r="F203" s="229"/>
      <c r="G203" s="297" t="str">
        <f t="shared" si="14"/>
        <v/>
      </c>
      <c r="H203" s="297" t="str">
        <f t="shared" si="15"/>
        <v/>
      </c>
      <c r="I203" s="297" t="str">
        <f t="shared" si="16"/>
        <v/>
      </c>
      <c r="J203" s="222"/>
      <c r="K203" s="241"/>
      <c r="O203" s="241"/>
      <c r="T203" s="222"/>
    </row>
    <row r="204" spans="1:20" ht="13.5" x14ac:dyDescent="0.25">
      <c r="A204" s="226">
        <f t="shared" si="17"/>
        <v>197</v>
      </c>
      <c r="B204" s="227"/>
      <c r="C204" s="227"/>
      <c r="D204" s="227"/>
      <c r="E204" s="229"/>
      <c r="F204" s="229"/>
      <c r="G204" s="297" t="str">
        <f t="shared" si="14"/>
        <v/>
      </c>
      <c r="H204" s="297" t="str">
        <f t="shared" si="15"/>
        <v/>
      </c>
      <c r="I204" s="297" t="str">
        <f t="shared" si="16"/>
        <v/>
      </c>
      <c r="J204" s="222"/>
      <c r="K204" s="241"/>
      <c r="O204" s="241"/>
      <c r="T204" s="222"/>
    </row>
    <row r="205" spans="1:20" ht="13.5" x14ac:dyDescent="0.25">
      <c r="A205" s="226">
        <f t="shared" si="17"/>
        <v>198</v>
      </c>
      <c r="B205" s="227"/>
      <c r="C205" s="227"/>
      <c r="D205" s="227"/>
      <c r="E205" s="229"/>
      <c r="F205" s="229"/>
      <c r="G205" s="297" t="str">
        <f t="shared" si="14"/>
        <v/>
      </c>
      <c r="H205" s="297" t="str">
        <f t="shared" si="15"/>
        <v/>
      </c>
      <c r="I205" s="297" t="str">
        <f t="shared" si="16"/>
        <v/>
      </c>
      <c r="J205" s="222"/>
      <c r="K205" s="241"/>
      <c r="O205" s="241"/>
      <c r="T205" s="222"/>
    </row>
    <row r="206" spans="1:20" ht="13.5" x14ac:dyDescent="0.25">
      <c r="A206" s="226">
        <f t="shared" si="17"/>
        <v>199</v>
      </c>
      <c r="B206" s="227"/>
      <c r="C206" s="227"/>
      <c r="D206" s="227"/>
      <c r="E206" s="229"/>
      <c r="F206" s="229"/>
      <c r="G206" s="297" t="str">
        <f t="shared" si="14"/>
        <v/>
      </c>
      <c r="H206" s="297" t="str">
        <f t="shared" si="15"/>
        <v/>
      </c>
      <c r="I206" s="297" t="str">
        <f t="shared" si="16"/>
        <v/>
      </c>
      <c r="J206" s="222"/>
      <c r="K206" s="241"/>
      <c r="O206" s="241"/>
      <c r="T206" s="222"/>
    </row>
    <row r="207" spans="1:20" ht="13.5" x14ac:dyDescent="0.25">
      <c r="A207" s="226">
        <f t="shared" si="17"/>
        <v>200</v>
      </c>
      <c r="B207" s="227"/>
      <c r="C207" s="227"/>
      <c r="D207" s="227"/>
      <c r="E207" s="229"/>
      <c r="F207" s="229"/>
      <c r="G207" s="297" t="str">
        <f t="shared" si="14"/>
        <v/>
      </c>
      <c r="H207" s="297" t="str">
        <f t="shared" si="15"/>
        <v/>
      </c>
      <c r="I207" s="297" t="str">
        <f t="shared" si="16"/>
        <v/>
      </c>
      <c r="J207" s="222"/>
      <c r="K207" s="241"/>
      <c r="O207" s="241"/>
      <c r="T207" s="222"/>
    </row>
    <row r="208" spans="1:20" ht="13.5" x14ac:dyDescent="0.25">
      <c r="A208" s="226">
        <f t="shared" si="17"/>
        <v>201</v>
      </c>
      <c r="B208" s="227"/>
      <c r="C208" s="227"/>
      <c r="D208" s="227"/>
      <c r="E208" s="229"/>
      <c r="F208" s="229"/>
      <c r="G208" s="297" t="str">
        <f t="shared" si="14"/>
        <v/>
      </c>
      <c r="H208" s="297" t="str">
        <f t="shared" si="15"/>
        <v/>
      </c>
      <c r="I208" s="297" t="str">
        <f t="shared" si="16"/>
        <v/>
      </c>
      <c r="J208" s="222"/>
      <c r="K208" s="241"/>
      <c r="O208" s="241"/>
      <c r="T208" s="222"/>
    </row>
    <row r="209" spans="1:20" ht="13.5" x14ac:dyDescent="0.25">
      <c r="A209" s="226">
        <f t="shared" si="17"/>
        <v>202</v>
      </c>
      <c r="B209" s="227"/>
      <c r="C209" s="227"/>
      <c r="D209" s="227"/>
      <c r="E209" s="229"/>
      <c r="F209" s="229"/>
      <c r="G209" s="297" t="str">
        <f t="shared" si="14"/>
        <v/>
      </c>
      <c r="H209" s="297" t="str">
        <f t="shared" si="15"/>
        <v/>
      </c>
      <c r="I209" s="297" t="str">
        <f t="shared" si="16"/>
        <v/>
      </c>
      <c r="J209" s="222"/>
      <c r="K209" s="241"/>
      <c r="O209" s="241"/>
      <c r="T209" s="222"/>
    </row>
    <row r="210" spans="1:20" ht="13.5" x14ac:dyDescent="0.25">
      <c r="A210" s="226">
        <f t="shared" si="17"/>
        <v>203</v>
      </c>
      <c r="B210" s="227"/>
      <c r="C210" s="227"/>
      <c r="D210" s="227"/>
      <c r="E210" s="229"/>
      <c r="F210" s="229"/>
      <c r="G210" s="297" t="str">
        <f t="shared" si="14"/>
        <v/>
      </c>
      <c r="H210" s="297" t="str">
        <f t="shared" si="15"/>
        <v/>
      </c>
      <c r="I210" s="297" t="str">
        <f t="shared" si="16"/>
        <v/>
      </c>
      <c r="J210" s="222"/>
      <c r="K210" s="241"/>
      <c r="O210" s="241"/>
      <c r="T210" s="222"/>
    </row>
    <row r="211" spans="1:20" ht="13.5" x14ac:dyDescent="0.25">
      <c r="A211" s="226">
        <f t="shared" si="17"/>
        <v>204</v>
      </c>
      <c r="B211" s="227"/>
      <c r="C211" s="227"/>
      <c r="D211" s="227"/>
      <c r="E211" s="229"/>
      <c r="F211" s="229"/>
      <c r="G211" s="297" t="str">
        <f t="shared" si="14"/>
        <v/>
      </c>
      <c r="H211" s="297" t="str">
        <f t="shared" si="15"/>
        <v/>
      </c>
      <c r="I211" s="297" t="str">
        <f t="shared" si="16"/>
        <v/>
      </c>
      <c r="J211" s="222"/>
      <c r="K211" s="241"/>
      <c r="O211" s="241"/>
      <c r="T211" s="222"/>
    </row>
    <row r="212" spans="1:20" ht="13.5" x14ac:dyDescent="0.25">
      <c r="A212" s="226">
        <f t="shared" si="17"/>
        <v>205</v>
      </c>
      <c r="B212" s="227"/>
      <c r="C212" s="227"/>
      <c r="D212" s="227"/>
      <c r="E212" s="229"/>
      <c r="F212" s="229"/>
      <c r="G212" s="297" t="str">
        <f t="shared" si="14"/>
        <v/>
      </c>
      <c r="H212" s="297" t="str">
        <f t="shared" si="15"/>
        <v/>
      </c>
      <c r="I212" s="297" t="str">
        <f t="shared" si="16"/>
        <v/>
      </c>
      <c r="J212" s="222"/>
      <c r="K212" s="241"/>
      <c r="O212" s="241"/>
      <c r="T212" s="222"/>
    </row>
    <row r="213" spans="1:20" ht="13.5" x14ac:dyDescent="0.25">
      <c r="A213" s="226">
        <f t="shared" si="17"/>
        <v>206</v>
      </c>
      <c r="B213" s="227"/>
      <c r="C213" s="227"/>
      <c r="D213" s="227"/>
      <c r="E213" s="229"/>
      <c r="F213" s="229"/>
      <c r="G213" s="297" t="str">
        <f t="shared" si="14"/>
        <v/>
      </c>
      <c r="H213" s="297" t="str">
        <f t="shared" si="15"/>
        <v/>
      </c>
      <c r="I213" s="297" t="str">
        <f t="shared" si="16"/>
        <v/>
      </c>
      <c r="J213" s="222"/>
      <c r="K213" s="241"/>
      <c r="O213" s="241"/>
      <c r="T213" s="222"/>
    </row>
    <row r="214" spans="1:20" ht="13.5" x14ac:dyDescent="0.25">
      <c r="A214" s="226">
        <f t="shared" si="17"/>
        <v>207</v>
      </c>
      <c r="B214" s="227"/>
      <c r="C214" s="227"/>
      <c r="D214" s="227"/>
      <c r="E214" s="229"/>
      <c r="F214" s="229"/>
      <c r="G214" s="297" t="str">
        <f t="shared" si="14"/>
        <v/>
      </c>
      <c r="H214" s="297" t="str">
        <f t="shared" si="15"/>
        <v/>
      </c>
      <c r="I214" s="297" t="str">
        <f t="shared" si="16"/>
        <v/>
      </c>
      <c r="J214" s="222"/>
      <c r="K214" s="241"/>
      <c r="O214" s="241"/>
      <c r="T214" s="222"/>
    </row>
    <row r="215" spans="1:20" ht="13.5" x14ac:dyDescent="0.25">
      <c r="A215" s="226">
        <f t="shared" si="17"/>
        <v>208</v>
      </c>
      <c r="B215" s="227"/>
      <c r="C215" s="227"/>
      <c r="D215" s="227"/>
      <c r="E215" s="229"/>
      <c r="F215" s="229"/>
      <c r="G215" s="297" t="str">
        <f t="shared" si="14"/>
        <v/>
      </c>
      <c r="H215" s="297" t="str">
        <f t="shared" si="15"/>
        <v/>
      </c>
      <c r="I215" s="297" t="str">
        <f t="shared" si="16"/>
        <v/>
      </c>
      <c r="J215" s="222"/>
      <c r="K215" s="241"/>
      <c r="O215" s="241"/>
      <c r="T215" s="222"/>
    </row>
    <row r="216" spans="1:20" ht="13.5" x14ac:dyDescent="0.25">
      <c r="A216" s="226">
        <f t="shared" si="17"/>
        <v>209</v>
      </c>
      <c r="B216" s="227"/>
      <c r="C216" s="227"/>
      <c r="D216" s="227"/>
      <c r="E216" s="229"/>
      <c r="F216" s="229"/>
      <c r="G216" s="297" t="str">
        <f t="shared" si="14"/>
        <v/>
      </c>
      <c r="H216" s="297" t="str">
        <f t="shared" si="15"/>
        <v/>
      </c>
      <c r="I216" s="297" t="str">
        <f t="shared" si="16"/>
        <v/>
      </c>
      <c r="J216" s="222"/>
      <c r="K216" s="241"/>
      <c r="O216" s="241"/>
      <c r="T216" s="222"/>
    </row>
    <row r="217" spans="1:20" ht="13.5" x14ac:dyDescent="0.25">
      <c r="A217" s="226">
        <f t="shared" si="17"/>
        <v>210</v>
      </c>
      <c r="B217" s="227"/>
      <c r="C217" s="227"/>
      <c r="D217" s="227"/>
      <c r="E217" s="229"/>
      <c r="F217" s="229"/>
      <c r="G217" s="297" t="str">
        <f t="shared" si="14"/>
        <v/>
      </c>
      <c r="H217" s="297" t="str">
        <f t="shared" si="15"/>
        <v/>
      </c>
      <c r="I217" s="297" t="str">
        <f t="shared" si="16"/>
        <v/>
      </c>
      <c r="J217" s="222"/>
      <c r="K217" s="241"/>
      <c r="O217" s="241"/>
      <c r="T217" s="222"/>
    </row>
    <row r="218" spans="1:20" ht="13.5" x14ac:dyDescent="0.25">
      <c r="A218" s="226">
        <f t="shared" si="17"/>
        <v>211</v>
      </c>
      <c r="B218" s="227"/>
      <c r="C218" s="227"/>
      <c r="D218" s="227"/>
      <c r="E218" s="229"/>
      <c r="F218" s="229"/>
      <c r="G218" s="297" t="str">
        <f t="shared" si="14"/>
        <v/>
      </c>
      <c r="H218" s="297" t="str">
        <f t="shared" si="15"/>
        <v/>
      </c>
      <c r="I218" s="297" t="str">
        <f t="shared" si="16"/>
        <v/>
      </c>
      <c r="J218" s="222"/>
      <c r="K218" s="241"/>
      <c r="O218" s="241"/>
      <c r="T218" s="222"/>
    </row>
    <row r="219" spans="1:20" ht="13.5" x14ac:dyDescent="0.25">
      <c r="A219" s="226">
        <f t="shared" si="17"/>
        <v>212</v>
      </c>
      <c r="B219" s="227"/>
      <c r="C219" s="227"/>
      <c r="D219" s="227"/>
      <c r="E219" s="229"/>
      <c r="F219" s="229"/>
      <c r="G219" s="297" t="str">
        <f t="shared" si="14"/>
        <v/>
      </c>
      <c r="H219" s="297" t="str">
        <f t="shared" si="15"/>
        <v/>
      </c>
      <c r="I219" s="297" t="str">
        <f t="shared" si="16"/>
        <v/>
      </c>
      <c r="J219" s="222"/>
      <c r="K219" s="241"/>
      <c r="O219" s="241"/>
      <c r="T219" s="222"/>
    </row>
    <row r="220" spans="1:20" ht="13.5" x14ac:dyDescent="0.25">
      <c r="A220" s="226">
        <f t="shared" si="17"/>
        <v>213</v>
      </c>
      <c r="B220" s="227"/>
      <c r="C220" s="227"/>
      <c r="D220" s="227"/>
      <c r="E220" s="229"/>
      <c r="F220" s="229"/>
      <c r="G220" s="297" t="str">
        <f t="shared" si="14"/>
        <v/>
      </c>
      <c r="H220" s="297" t="str">
        <f t="shared" si="15"/>
        <v/>
      </c>
      <c r="I220" s="297" t="str">
        <f t="shared" si="16"/>
        <v/>
      </c>
      <c r="J220" s="222"/>
      <c r="K220" s="241"/>
      <c r="O220" s="241"/>
      <c r="T220" s="222"/>
    </row>
    <row r="221" spans="1:20" ht="13.5" x14ac:dyDescent="0.25">
      <c r="A221" s="226">
        <f t="shared" si="17"/>
        <v>214</v>
      </c>
      <c r="B221" s="227"/>
      <c r="C221" s="227"/>
      <c r="D221" s="227"/>
      <c r="E221" s="229"/>
      <c r="F221" s="229"/>
      <c r="G221" s="297" t="str">
        <f t="shared" si="14"/>
        <v/>
      </c>
      <c r="H221" s="297" t="str">
        <f t="shared" si="15"/>
        <v/>
      </c>
      <c r="I221" s="297" t="str">
        <f t="shared" si="16"/>
        <v/>
      </c>
      <c r="J221" s="222"/>
      <c r="K221" s="241"/>
      <c r="O221" s="241"/>
      <c r="T221" s="222"/>
    </row>
    <row r="222" spans="1:20" ht="13.5" x14ac:dyDescent="0.25">
      <c r="A222" s="226">
        <f t="shared" si="17"/>
        <v>215</v>
      </c>
      <c r="B222" s="227"/>
      <c r="C222" s="227"/>
      <c r="D222" s="227"/>
      <c r="E222" s="229"/>
      <c r="F222" s="229"/>
      <c r="G222" s="297" t="str">
        <f t="shared" si="14"/>
        <v/>
      </c>
      <c r="H222" s="297" t="str">
        <f t="shared" si="15"/>
        <v/>
      </c>
      <c r="I222" s="297" t="str">
        <f t="shared" si="16"/>
        <v/>
      </c>
      <c r="J222" s="222"/>
      <c r="K222" s="241"/>
      <c r="O222" s="241"/>
      <c r="T222" s="222"/>
    </row>
    <row r="223" spans="1:20" ht="13.5" x14ac:dyDescent="0.25">
      <c r="A223" s="226">
        <f t="shared" si="17"/>
        <v>216</v>
      </c>
      <c r="B223" s="227"/>
      <c r="C223" s="227"/>
      <c r="D223" s="227"/>
      <c r="E223" s="229"/>
      <c r="F223" s="229"/>
      <c r="G223" s="297" t="str">
        <f t="shared" si="14"/>
        <v/>
      </c>
      <c r="H223" s="297" t="str">
        <f t="shared" si="15"/>
        <v/>
      </c>
      <c r="I223" s="297" t="str">
        <f t="shared" si="16"/>
        <v/>
      </c>
      <c r="J223" s="222"/>
      <c r="K223" s="241"/>
      <c r="O223" s="241"/>
      <c r="T223" s="222"/>
    </row>
    <row r="224" spans="1:20" ht="13.5" x14ac:dyDescent="0.25">
      <c r="A224" s="226">
        <f t="shared" si="17"/>
        <v>217</v>
      </c>
      <c r="B224" s="227"/>
      <c r="C224" s="227"/>
      <c r="D224" s="227"/>
      <c r="E224" s="229"/>
      <c r="F224" s="229"/>
      <c r="G224" s="297" t="str">
        <f t="shared" si="14"/>
        <v/>
      </c>
      <c r="H224" s="297" t="str">
        <f t="shared" si="15"/>
        <v/>
      </c>
      <c r="I224" s="297" t="str">
        <f t="shared" si="16"/>
        <v/>
      </c>
      <c r="J224" s="222"/>
      <c r="K224" s="241"/>
      <c r="O224" s="241"/>
      <c r="T224" s="222"/>
    </row>
    <row r="225" spans="1:20" ht="13.5" x14ac:dyDescent="0.25">
      <c r="A225" s="226">
        <f t="shared" si="17"/>
        <v>218</v>
      </c>
      <c r="B225" s="227"/>
      <c r="C225" s="227"/>
      <c r="D225" s="227"/>
      <c r="E225" s="229"/>
      <c r="F225" s="229"/>
      <c r="G225" s="297" t="str">
        <f t="shared" si="14"/>
        <v/>
      </c>
      <c r="H225" s="297" t="str">
        <f t="shared" si="15"/>
        <v/>
      </c>
      <c r="I225" s="297" t="str">
        <f t="shared" si="16"/>
        <v/>
      </c>
      <c r="J225" s="222"/>
      <c r="K225" s="241"/>
      <c r="O225" s="241"/>
      <c r="T225" s="222"/>
    </row>
    <row r="226" spans="1:20" ht="13.5" x14ac:dyDescent="0.25">
      <c r="A226" s="226">
        <f t="shared" si="17"/>
        <v>219</v>
      </c>
      <c r="B226" s="227"/>
      <c r="C226" s="227"/>
      <c r="D226" s="227"/>
      <c r="E226" s="229"/>
      <c r="F226" s="229"/>
      <c r="G226" s="297" t="str">
        <f t="shared" si="14"/>
        <v/>
      </c>
      <c r="H226" s="297" t="str">
        <f t="shared" si="15"/>
        <v/>
      </c>
      <c r="I226" s="297" t="str">
        <f t="shared" si="16"/>
        <v/>
      </c>
      <c r="J226" s="222"/>
      <c r="K226" s="241"/>
      <c r="O226" s="241"/>
      <c r="T226" s="222"/>
    </row>
    <row r="227" spans="1:20" ht="13.5" x14ac:dyDescent="0.25">
      <c r="A227" s="226">
        <f t="shared" si="17"/>
        <v>220</v>
      </c>
      <c r="B227" s="227"/>
      <c r="C227" s="227"/>
      <c r="D227" s="227"/>
      <c r="E227" s="229"/>
      <c r="F227" s="229"/>
      <c r="G227" s="297" t="str">
        <f t="shared" si="14"/>
        <v/>
      </c>
      <c r="H227" s="297" t="str">
        <f t="shared" si="15"/>
        <v/>
      </c>
      <c r="I227" s="297" t="str">
        <f t="shared" si="16"/>
        <v/>
      </c>
      <c r="J227" s="222"/>
      <c r="K227" s="241"/>
      <c r="O227" s="241"/>
      <c r="T227" s="222"/>
    </row>
    <row r="228" spans="1:20" ht="13.5" x14ac:dyDescent="0.25">
      <c r="A228" s="226">
        <f t="shared" si="17"/>
        <v>221</v>
      </c>
      <c r="B228" s="227"/>
      <c r="C228" s="227"/>
      <c r="D228" s="227"/>
      <c r="E228" s="229"/>
      <c r="F228" s="229"/>
      <c r="G228" s="297" t="str">
        <f t="shared" si="14"/>
        <v/>
      </c>
      <c r="H228" s="297" t="str">
        <f t="shared" si="15"/>
        <v/>
      </c>
      <c r="I228" s="297" t="str">
        <f t="shared" si="16"/>
        <v/>
      </c>
      <c r="J228" s="222"/>
      <c r="K228" s="241"/>
      <c r="O228" s="241"/>
      <c r="T228" s="222"/>
    </row>
    <row r="229" spans="1:20" ht="13.5" x14ac:dyDescent="0.25">
      <c r="A229" s="226">
        <f t="shared" si="17"/>
        <v>222</v>
      </c>
      <c r="B229" s="227"/>
      <c r="C229" s="227"/>
      <c r="D229" s="227"/>
      <c r="E229" s="229"/>
      <c r="F229" s="229"/>
      <c r="G229" s="297" t="str">
        <f t="shared" si="14"/>
        <v/>
      </c>
      <c r="H229" s="297" t="str">
        <f t="shared" si="15"/>
        <v/>
      </c>
      <c r="I229" s="297" t="str">
        <f t="shared" si="16"/>
        <v/>
      </c>
      <c r="J229" s="222"/>
      <c r="K229" s="241"/>
      <c r="O229" s="241"/>
      <c r="T229" s="222"/>
    </row>
    <row r="230" spans="1:20" ht="13.5" x14ac:dyDescent="0.25">
      <c r="A230" s="226">
        <f t="shared" si="17"/>
        <v>223</v>
      </c>
      <c r="B230" s="227"/>
      <c r="C230" s="227"/>
      <c r="D230" s="227"/>
      <c r="E230" s="229"/>
      <c r="F230" s="229"/>
      <c r="G230" s="297" t="str">
        <f t="shared" si="14"/>
        <v/>
      </c>
      <c r="H230" s="297" t="str">
        <f t="shared" si="15"/>
        <v/>
      </c>
      <c r="I230" s="297" t="str">
        <f t="shared" si="16"/>
        <v/>
      </c>
      <c r="J230" s="222"/>
      <c r="K230" s="241"/>
      <c r="O230" s="241"/>
      <c r="T230" s="222"/>
    </row>
    <row r="231" spans="1:20" ht="13.5" x14ac:dyDescent="0.25">
      <c r="A231" s="226">
        <f t="shared" si="17"/>
        <v>224</v>
      </c>
      <c r="B231" s="227"/>
      <c r="C231" s="227"/>
      <c r="D231" s="227"/>
      <c r="E231" s="229"/>
      <c r="F231" s="229"/>
      <c r="G231" s="297" t="str">
        <f t="shared" si="14"/>
        <v/>
      </c>
      <c r="H231" s="297" t="str">
        <f t="shared" si="15"/>
        <v/>
      </c>
      <c r="I231" s="297" t="str">
        <f t="shared" si="16"/>
        <v/>
      </c>
      <c r="J231" s="222"/>
      <c r="K231" s="241"/>
      <c r="O231" s="241"/>
      <c r="T231" s="222"/>
    </row>
    <row r="232" spans="1:20" ht="13.5" x14ac:dyDescent="0.25">
      <c r="A232" s="226">
        <f t="shared" si="17"/>
        <v>225</v>
      </c>
      <c r="B232" s="227"/>
      <c r="C232" s="227"/>
      <c r="D232" s="227"/>
      <c r="E232" s="229"/>
      <c r="F232" s="229"/>
      <c r="G232" s="297" t="str">
        <f t="shared" si="14"/>
        <v/>
      </c>
      <c r="H232" s="297" t="str">
        <f t="shared" si="15"/>
        <v/>
      </c>
      <c r="I232" s="297" t="str">
        <f t="shared" si="16"/>
        <v/>
      </c>
      <c r="J232" s="222"/>
      <c r="K232" s="241"/>
      <c r="O232" s="241"/>
      <c r="T232" s="222"/>
    </row>
    <row r="233" spans="1:20" ht="13.5" x14ac:dyDescent="0.25">
      <c r="A233" s="226">
        <f t="shared" si="17"/>
        <v>226</v>
      </c>
      <c r="B233" s="227"/>
      <c r="C233" s="227"/>
      <c r="D233" s="227"/>
      <c r="E233" s="229"/>
      <c r="F233" s="229"/>
      <c r="G233" s="297" t="str">
        <f t="shared" si="14"/>
        <v/>
      </c>
      <c r="H233" s="297" t="str">
        <f t="shared" si="15"/>
        <v/>
      </c>
      <c r="I233" s="297" t="str">
        <f t="shared" si="16"/>
        <v/>
      </c>
      <c r="J233" s="222"/>
      <c r="K233" s="241"/>
      <c r="O233" s="241"/>
      <c r="T233" s="222"/>
    </row>
    <row r="234" spans="1:20" ht="13.5" x14ac:dyDescent="0.25">
      <c r="A234" s="226">
        <f t="shared" si="17"/>
        <v>227</v>
      </c>
      <c r="B234" s="227"/>
      <c r="C234" s="227"/>
      <c r="D234" s="227"/>
      <c r="E234" s="229"/>
      <c r="F234" s="229"/>
      <c r="G234" s="297" t="str">
        <f t="shared" si="14"/>
        <v/>
      </c>
      <c r="H234" s="297" t="str">
        <f t="shared" si="15"/>
        <v/>
      </c>
      <c r="I234" s="297" t="str">
        <f t="shared" si="16"/>
        <v/>
      </c>
      <c r="J234" s="222"/>
      <c r="K234" s="241"/>
      <c r="O234" s="241"/>
      <c r="T234" s="222"/>
    </row>
    <row r="235" spans="1:20" ht="13.5" x14ac:dyDescent="0.25">
      <c r="A235" s="226">
        <f t="shared" si="17"/>
        <v>228</v>
      </c>
      <c r="B235" s="227"/>
      <c r="C235" s="227"/>
      <c r="D235" s="227"/>
      <c r="E235" s="229"/>
      <c r="F235" s="229"/>
      <c r="G235" s="297" t="str">
        <f t="shared" si="14"/>
        <v/>
      </c>
      <c r="H235" s="297" t="str">
        <f t="shared" si="15"/>
        <v/>
      </c>
      <c r="I235" s="297" t="str">
        <f t="shared" si="16"/>
        <v/>
      </c>
      <c r="J235" s="222"/>
      <c r="K235" s="241"/>
      <c r="O235" s="241"/>
      <c r="T235" s="222"/>
    </row>
    <row r="236" spans="1:20" ht="13.5" x14ac:dyDescent="0.25">
      <c r="A236" s="226">
        <f t="shared" si="17"/>
        <v>229</v>
      </c>
      <c r="B236" s="227"/>
      <c r="C236" s="227"/>
      <c r="D236" s="227"/>
      <c r="E236" s="229"/>
      <c r="F236" s="229"/>
      <c r="G236" s="297" t="str">
        <f t="shared" si="14"/>
        <v/>
      </c>
      <c r="H236" s="297" t="str">
        <f t="shared" si="15"/>
        <v/>
      </c>
      <c r="I236" s="297" t="str">
        <f t="shared" si="16"/>
        <v/>
      </c>
      <c r="J236" s="222"/>
      <c r="K236" s="241"/>
      <c r="O236" s="241"/>
      <c r="T236" s="222"/>
    </row>
    <row r="237" spans="1:20" ht="13.5" x14ac:dyDescent="0.25">
      <c r="A237" s="226">
        <f t="shared" si="17"/>
        <v>230</v>
      </c>
      <c r="B237" s="227"/>
      <c r="C237" s="227"/>
      <c r="D237" s="227"/>
      <c r="E237" s="229"/>
      <c r="F237" s="229"/>
      <c r="G237" s="297" t="str">
        <f t="shared" si="14"/>
        <v/>
      </c>
      <c r="H237" s="297" t="str">
        <f t="shared" si="15"/>
        <v/>
      </c>
      <c r="I237" s="297" t="str">
        <f t="shared" si="16"/>
        <v/>
      </c>
      <c r="J237" s="222"/>
      <c r="K237" s="241"/>
      <c r="O237" s="241"/>
      <c r="T237" s="222"/>
    </row>
    <row r="238" spans="1:20" ht="13.5" x14ac:dyDescent="0.25">
      <c r="A238" s="226">
        <f t="shared" si="17"/>
        <v>231</v>
      </c>
      <c r="B238" s="227"/>
      <c r="C238" s="227"/>
      <c r="D238" s="227"/>
      <c r="E238" s="229"/>
      <c r="F238" s="229"/>
      <c r="G238" s="297" t="str">
        <f t="shared" si="14"/>
        <v/>
      </c>
      <c r="H238" s="297" t="str">
        <f t="shared" si="15"/>
        <v/>
      </c>
      <c r="I238" s="297" t="str">
        <f t="shared" si="16"/>
        <v/>
      </c>
      <c r="J238" s="222"/>
      <c r="K238" s="241"/>
      <c r="O238" s="241"/>
      <c r="T238" s="222"/>
    </row>
    <row r="239" spans="1:20" ht="13.5" x14ac:dyDescent="0.25">
      <c r="A239" s="226">
        <f t="shared" si="17"/>
        <v>232</v>
      </c>
      <c r="B239" s="227"/>
      <c r="C239" s="227"/>
      <c r="D239" s="227"/>
      <c r="E239" s="229"/>
      <c r="F239" s="229"/>
      <c r="G239" s="297" t="str">
        <f t="shared" si="14"/>
        <v/>
      </c>
      <c r="H239" s="297" t="str">
        <f t="shared" si="15"/>
        <v/>
      </c>
      <c r="I239" s="297" t="str">
        <f t="shared" si="16"/>
        <v/>
      </c>
      <c r="J239" s="222"/>
      <c r="K239" s="241"/>
      <c r="O239" s="241"/>
      <c r="T239" s="222"/>
    </row>
    <row r="240" spans="1:20" ht="13.5" x14ac:dyDescent="0.25">
      <c r="A240" s="226">
        <f t="shared" si="17"/>
        <v>233</v>
      </c>
      <c r="B240" s="227"/>
      <c r="C240" s="227"/>
      <c r="D240" s="227"/>
      <c r="E240" s="229"/>
      <c r="F240" s="229"/>
      <c r="G240" s="297" t="str">
        <f t="shared" si="14"/>
        <v/>
      </c>
      <c r="H240" s="297" t="str">
        <f t="shared" si="15"/>
        <v/>
      </c>
      <c r="I240" s="297" t="str">
        <f t="shared" si="16"/>
        <v/>
      </c>
      <c r="J240" s="222"/>
      <c r="K240" s="241"/>
      <c r="O240" s="241"/>
      <c r="T240" s="222"/>
    </row>
    <row r="241" spans="1:20" ht="13.5" x14ac:dyDescent="0.25">
      <c r="A241" s="226">
        <f t="shared" si="17"/>
        <v>234</v>
      </c>
      <c r="B241" s="227"/>
      <c r="C241" s="227"/>
      <c r="D241" s="227"/>
      <c r="E241" s="229"/>
      <c r="F241" s="229"/>
      <c r="G241" s="297" t="str">
        <f t="shared" si="14"/>
        <v/>
      </c>
      <c r="H241" s="297" t="str">
        <f t="shared" si="15"/>
        <v/>
      </c>
      <c r="I241" s="297" t="str">
        <f t="shared" si="16"/>
        <v/>
      </c>
      <c r="J241" s="222"/>
      <c r="K241" s="241"/>
      <c r="O241" s="241"/>
      <c r="T241" s="222"/>
    </row>
    <row r="242" spans="1:20" ht="13.5" x14ac:dyDescent="0.25">
      <c r="A242" s="226">
        <f t="shared" si="17"/>
        <v>235</v>
      </c>
      <c r="B242" s="227"/>
      <c r="C242" s="227"/>
      <c r="D242" s="227"/>
      <c r="E242" s="229"/>
      <c r="F242" s="229"/>
      <c r="G242" s="297" t="str">
        <f t="shared" si="14"/>
        <v/>
      </c>
      <c r="H242" s="297" t="str">
        <f t="shared" si="15"/>
        <v/>
      </c>
      <c r="I242" s="297" t="str">
        <f t="shared" si="16"/>
        <v/>
      </c>
      <c r="J242" s="222"/>
      <c r="K242" s="241"/>
      <c r="O242" s="241"/>
      <c r="T242" s="222"/>
    </row>
    <row r="243" spans="1:20" ht="13.5" x14ac:dyDescent="0.25">
      <c r="A243" s="226">
        <f t="shared" si="17"/>
        <v>236</v>
      </c>
      <c r="B243" s="227"/>
      <c r="C243" s="227"/>
      <c r="D243" s="227"/>
      <c r="E243" s="229"/>
      <c r="F243" s="229"/>
      <c r="G243" s="297" t="str">
        <f t="shared" si="14"/>
        <v/>
      </c>
      <c r="H243" s="297" t="str">
        <f t="shared" si="15"/>
        <v/>
      </c>
      <c r="I243" s="297" t="str">
        <f t="shared" si="16"/>
        <v/>
      </c>
      <c r="J243" s="222"/>
      <c r="K243" s="241"/>
      <c r="O243" s="241"/>
      <c r="T243" s="222"/>
    </row>
    <row r="244" spans="1:20" ht="13.5" x14ac:dyDescent="0.25">
      <c r="A244" s="226">
        <f t="shared" si="17"/>
        <v>237</v>
      </c>
      <c r="B244" s="227"/>
      <c r="C244" s="227"/>
      <c r="D244" s="227"/>
      <c r="E244" s="229"/>
      <c r="F244" s="229"/>
      <c r="G244" s="297" t="str">
        <f t="shared" si="14"/>
        <v/>
      </c>
      <c r="H244" s="297" t="str">
        <f t="shared" si="15"/>
        <v/>
      </c>
      <c r="I244" s="297" t="str">
        <f t="shared" si="16"/>
        <v/>
      </c>
      <c r="J244" s="222"/>
      <c r="K244" s="241"/>
      <c r="O244" s="241"/>
      <c r="T244" s="222"/>
    </row>
    <row r="245" spans="1:20" ht="13.5" x14ac:dyDescent="0.25">
      <c r="A245" s="226">
        <f t="shared" si="17"/>
        <v>238</v>
      </c>
      <c r="B245" s="227"/>
      <c r="C245" s="227"/>
      <c r="D245" s="227"/>
      <c r="E245" s="229"/>
      <c r="F245" s="229"/>
      <c r="G245" s="297" t="str">
        <f t="shared" si="14"/>
        <v/>
      </c>
      <c r="H245" s="297" t="str">
        <f t="shared" si="15"/>
        <v/>
      </c>
      <c r="I245" s="297" t="str">
        <f t="shared" si="16"/>
        <v/>
      </c>
      <c r="J245" s="222"/>
      <c r="K245" s="241"/>
      <c r="O245" s="241"/>
      <c r="T245" s="222"/>
    </row>
    <row r="246" spans="1:20" ht="13.5" x14ac:dyDescent="0.25">
      <c r="A246" s="226">
        <f t="shared" si="17"/>
        <v>239</v>
      </c>
      <c r="B246" s="227"/>
      <c r="C246" s="227"/>
      <c r="D246" s="227"/>
      <c r="E246" s="229"/>
      <c r="F246" s="229"/>
      <c r="G246" s="297" t="str">
        <f t="shared" si="14"/>
        <v/>
      </c>
      <c r="H246" s="297" t="str">
        <f t="shared" si="15"/>
        <v/>
      </c>
      <c r="I246" s="297" t="str">
        <f t="shared" si="16"/>
        <v/>
      </c>
      <c r="J246" s="222"/>
      <c r="K246" s="241"/>
      <c r="O246" s="241"/>
      <c r="T246" s="222"/>
    </row>
    <row r="247" spans="1:20" ht="13.5" x14ac:dyDescent="0.25">
      <c r="A247" s="226">
        <f t="shared" si="17"/>
        <v>240</v>
      </c>
      <c r="B247" s="227"/>
      <c r="C247" s="227"/>
      <c r="D247" s="227"/>
      <c r="E247" s="229"/>
      <c r="F247" s="229"/>
      <c r="G247" s="297" t="str">
        <f t="shared" si="14"/>
        <v/>
      </c>
      <c r="H247" s="297" t="str">
        <f t="shared" si="15"/>
        <v/>
      </c>
      <c r="I247" s="297" t="str">
        <f t="shared" si="16"/>
        <v/>
      </c>
      <c r="J247" s="222"/>
      <c r="K247" s="241"/>
      <c r="O247" s="241"/>
      <c r="T247" s="222"/>
    </row>
    <row r="248" spans="1:20" ht="13.5" x14ac:dyDescent="0.25">
      <c r="A248" s="226">
        <f t="shared" si="17"/>
        <v>241</v>
      </c>
      <c r="B248" s="227"/>
      <c r="C248" s="227"/>
      <c r="D248" s="227"/>
      <c r="E248" s="229"/>
      <c r="F248" s="229"/>
      <c r="G248" s="297" t="str">
        <f t="shared" si="14"/>
        <v/>
      </c>
      <c r="H248" s="297" t="str">
        <f t="shared" si="15"/>
        <v/>
      </c>
      <c r="I248" s="297" t="str">
        <f t="shared" si="16"/>
        <v/>
      </c>
      <c r="J248" s="222"/>
      <c r="K248" s="241"/>
      <c r="O248" s="241"/>
      <c r="T248" s="222"/>
    </row>
    <row r="249" spans="1:20" ht="13.5" x14ac:dyDescent="0.25">
      <c r="A249" s="226">
        <f t="shared" si="17"/>
        <v>242</v>
      </c>
      <c r="B249" s="227"/>
      <c r="C249" s="227"/>
      <c r="D249" s="227"/>
      <c r="E249" s="229"/>
      <c r="F249" s="229"/>
      <c r="G249" s="297" t="str">
        <f t="shared" si="14"/>
        <v/>
      </c>
      <c r="H249" s="297" t="str">
        <f t="shared" si="15"/>
        <v/>
      </c>
      <c r="I249" s="297" t="str">
        <f t="shared" si="16"/>
        <v/>
      </c>
      <c r="J249" s="222"/>
      <c r="K249" s="241"/>
      <c r="O249" s="241"/>
      <c r="T249" s="222"/>
    </row>
    <row r="250" spans="1:20" ht="13.5" x14ac:dyDescent="0.25">
      <c r="A250" s="226">
        <f t="shared" si="17"/>
        <v>243</v>
      </c>
      <c r="B250" s="227"/>
      <c r="C250" s="227"/>
      <c r="D250" s="227"/>
      <c r="E250" s="229"/>
      <c r="F250" s="229"/>
      <c r="G250" s="297" t="str">
        <f t="shared" si="14"/>
        <v/>
      </c>
      <c r="H250" s="297" t="str">
        <f t="shared" si="15"/>
        <v/>
      </c>
      <c r="I250" s="297" t="str">
        <f t="shared" si="16"/>
        <v/>
      </c>
      <c r="J250" s="222"/>
      <c r="K250" s="241"/>
      <c r="O250" s="241"/>
      <c r="T250" s="222"/>
    </row>
    <row r="251" spans="1:20" ht="13.5" x14ac:dyDescent="0.25">
      <c r="A251" s="226">
        <f t="shared" si="17"/>
        <v>244</v>
      </c>
      <c r="B251" s="227"/>
      <c r="C251" s="227"/>
      <c r="D251" s="227"/>
      <c r="E251" s="229"/>
      <c r="F251" s="229"/>
      <c r="G251" s="297" t="str">
        <f t="shared" si="14"/>
        <v/>
      </c>
      <c r="H251" s="297" t="str">
        <f t="shared" si="15"/>
        <v/>
      </c>
      <c r="I251" s="297" t="str">
        <f t="shared" si="16"/>
        <v/>
      </c>
      <c r="J251" s="222"/>
      <c r="K251" s="241"/>
      <c r="O251" s="241"/>
      <c r="T251" s="222"/>
    </row>
    <row r="252" spans="1:20" ht="13.5" x14ac:dyDescent="0.25">
      <c r="A252" s="226">
        <f t="shared" si="17"/>
        <v>245</v>
      </c>
      <c r="B252" s="227"/>
      <c r="C252" s="227"/>
      <c r="D252" s="227"/>
      <c r="E252" s="229"/>
      <c r="F252" s="229"/>
      <c r="G252" s="297" t="str">
        <f t="shared" si="14"/>
        <v/>
      </c>
      <c r="H252" s="297" t="str">
        <f t="shared" si="15"/>
        <v/>
      </c>
      <c r="I252" s="297" t="str">
        <f t="shared" si="16"/>
        <v/>
      </c>
      <c r="J252" s="222"/>
      <c r="K252" s="241"/>
      <c r="O252" s="241"/>
      <c r="T252" s="222"/>
    </row>
    <row r="253" spans="1:20" ht="13.5" x14ac:dyDescent="0.25">
      <c r="A253" s="226">
        <f t="shared" si="17"/>
        <v>246</v>
      </c>
      <c r="B253" s="227"/>
      <c r="C253" s="227"/>
      <c r="D253" s="227"/>
      <c r="E253" s="229"/>
      <c r="F253" s="229"/>
      <c r="G253" s="297" t="str">
        <f t="shared" si="14"/>
        <v/>
      </c>
      <c r="H253" s="297" t="str">
        <f t="shared" si="15"/>
        <v/>
      </c>
      <c r="I253" s="297" t="str">
        <f t="shared" si="16"/>
        <v/>
      </c>
      <c r="J253" s="222"/>
      <c r="K253" s="241"/>
      <c r="O253" s="241"/>
      <c r="T253" s="222"/>
    </row>
    <row r="254" spans="1:20" ht="13.5" x14ac:dyDescent="0.25">
      <c r="A254" s="226">
        <f t="shared" si="17"/>
        <v>247</v>
      </c>
      <c r="B254" s="227"/>
      <c r="C254" s="227"/>
      <c r="D254" s="227"/>
      <c r="E254" s="229"/>
      <c r="F254" s="229"/>
      <c r="G254" s="297" t="str">
        <f t="shared" si="14"/>
        <v/>
      </c>
      <c r="H254" s="297" t="str">
        <f t="shared" si="15"/>
        <v/>
      </c>
      <c r="I254" s="297" t="str">
        <f t="shared" si="16"/>
        <v/>
      </c>
      <c r="J254" s="222"/>
      <c r="K254" s="241"/>
      <c r="O254" s="241"/>
      <c r="T254" s="222"/>
    </row>
    <row r="255" spans="1:20" ht="13.5" x14ac:dyDescent="0.25">
      <c r="A255" s="226">
        <f t="shared" si="17"/>
        <v>248</v>
      </c>
      <c r="B255" s="227"/>
      <c r="C255" s="227"/>
      <c r="D255" s="227"/>
      <c r="E255" s="229"/>
      <c r="F255" s="229"/>
      <c r="G255" s="297" t="str">
        <f t="shared" si="14"/>
        <v/>
      </c>
      <c r="H255" s="297" t="str">
        <f t="shared" si="15"/>
        <v/>
      </c>
      <c r="I255" s="297" t="str">
        <f t="shared" si="16"/>
        <v/>
      </c>
      <c r="J255" s="222"/>
      <c r="K255" s="241"/>
      <c r="O255" s="241"/>
      <c r="T255" s="222"/>
    </row>
    <row r="256" spans="1:20" ht="13.5" x14ac:dyDescent="0.25">
      <c r="A256" s="226">
        <f t="shared" si="17"/>
        <v>249</v>
      </c>
      <c r="B256" s="227"/>
      <c r="C256" s="227"/>
      <c r="D256" s="227"/>
      <c r="E256" s="229"/>
      <c r="F256" s="229"/>
      <c r="G256" s="297" t="str">
        <f t="shared" si="14"/>
        <v/>
      </c>
      <c r="H256" s="297" t="str">
        <f t="shared" si="15"/>
        <v/>
      </c>
      <c r="I256" s="297" t="str">
        <f t="shared" si="16"/>
        <v/>
      </c>
      <c r="J256" s="222"/>
      <c r="K256" s="241"/>
      <c r="O256" s="241"/>
      <c r="T256" s="222"/>
    </row>
    <row r="257" spans="1:20" ht="13.5" x14ac:dyDescent="0.25">
      <c r="A257" s="226">
        <f t="shared" si="17"/>
        <v>250</v>
      </c>
      <c r="B257" s="227"/>
      <c r="C257" s="227"/>
      <c r="D257" s="227"/>
      <c r="E257" s="229"/>
      <c r="F257" s="229"/>
      <c r="G257" s="297" t="str">
        <f t="shared" si="14"/>
        <v/>
      </c>
      <c r="H257" s="297" t="str">
        <f t="shared" si="15"/>
        <v/>
      </c>
      <c r="I257" s="297" t="str">
        <f t="shared" si="16"/>
        <v/>
      </c>
      <c r="J257" s="222"/>
      <c r="K257" s="241"/>
      <c r="O257" s="241"/>
      <c r="T257" s="222"/>
    </row>
    <row r="258" spans="1:20" ht="13.5" x14ac:dyDescent="0.25">
      <c r="A258" s="226">
        <f t="shared" si="17"/>
        <v>251</v>
      </c>
      <c r="B258" s="227"/>
      <c r="C258" s="227"/>
      <c r="D258" s="227"/>
      <c r="E258" s="229"/>
      <c r="F258" s="229"/>
      <c r="G258" s="297" t="str">
        <f t="shared" si="14"/>
        <v/>
      </c>
      <c r="H258" s="297" t="str">
        <f t="shared" si="15"/>
        <v/>
      </c>
      <c r="I258" s="297" t="str">
        <f t="shared" si="16"/>
        <v/>
      </c>
      <c r="J258" s="222"/>
      <c r="K258" s="241"/>
      <c r="O258" s="241"/>
      <c r="T258" s="222"/>
    </row>
    <row r="259" spans="1:20" ht="13.5" x14ac:dyDescent="0.25">
      <c r="A259" s="226">
        <f t="shared" si="17"/>
        <v>252</v>
      </c>
      <c r="B259" s="227"/>
      <c r="C259" s="227"/>
      <c r="D259" s="227"/>
      <c r="E259" s="229"/>
      <c r="F259" s="229"/>
      <c r="G259" s="297" t="str">
        <f t="shared" si="14"/>
        <v/>
      </c>
      <c r="H259" s="297" t="str">
        <f t="shared" si="15"/>
        <v/>
      </c>
      <c r="I259" s="297" t="str">
        <f t="shared" si="16"/>
        <v/>
      </c>
      <c r="J259" s="222"/>
      <c r="K259" s="241"/>
      <c r="O259" s="241"/>
      <c r="T259" s="222"/>
    </row>
    <row r="260" spans="1:20" ht="13.5" x14ac:dyDescent="0.25">
      <c r="A260" s="226">
        <f t="shared" si="17"/>
        <v>253</v>
      </c>
      <c r="B260" s="227"/>
      <c r="C260" s="227"/>
      <c r="D260" s="227"/>
      <c r="E260" s="229"/>
      <c r="F260" s="229"/>
      <c r="G260" s="297" t="str">
        <f t="shared" si="14"/>
        <v/>
      </c>
      <c r="H260" s="297" t="str">
        <f t="shared" si="15"/>
        <v/>
      </c>
      <c r="I260" s="297" t="str">
        <f t="shared" si="16"/>
        <v/>
      </c>
      <c r="J260" s="222"/>
      <c r="K260" s="241"/>
      <c r="O260" s="241"/>
      <c r="T260" s="222"/>
    </row>
    <row r="261" spans="1:20" ht="13.5" x14ac:dyDescent="0.25">
      <c r="A261" s="226">
        <f t="shared" si="17"/>
        <v>254</v>
      </c>
      <c r="B261" s="227"/>
      <c r="C261" s="227"/>
      <c r="D261" s="227"/>
      <c r="E261" s="229"/>
      <c r="F261" s="229"/>
      <c r="G261" s="297" t="str">
        <f t="shared" si="14"/>
        <v/>
      </c>
      <c r="H261" s="297" t="str">
        <f t="shared" si="15"/>
        <v/>
      </c>
      <c r="I261" s="297" t="str">
        <f t="shared" si="16"/>
        <v/>
      </c>
      <c r="J261" s="222"/>
      <c r="K261" s="241"/>
      <c r="O261" s="241"/>
      <c r="T261" s="222"/>
    </row>
    <row r="262" spans="1:20" ht="13.5" x14ac:dyDescent="0.25">
      <c r="A262" s="226">
        <f t="shared" si="17"/>
        <v>255</v>
      </c>
      <c r="B262" s="227"/>
      <c r="C262" s="227"/>
      <c r="D262" s="227"/>
      <c r="E262" s="229"/>
      <c r="F262" s="229"/>
      <c r="G262" s="297" t="str">
        <f t="shared" si="14"/>
        <v/>
      </c>
      <c r="H262" s="297" t="str">
        <f t="shared" si="15"/>
        <v/>
      </c>
      <c r="I262" s="297" t="str">
        <f t="shared" si="16"/>
        <v/>
      </c>
      <c r="J262" s="222"/>
      <c r="K262" s="241"/>
      <c r="O262" s="241"/>
      <c r="T262" s="222"/>
    </row>
    <row r="263" spans="1:20" ht="13.5" x14ac:dyDescent="0.25">
      <c r="A263" s="226">
        <f t="shared" si="17"/>
        <v>256</v>
      </c>
      <c r="B263" s="227"/>
      <c r="C263" s="227"/>
      <c r="D263" s="227"/>
      <c r="E263" s="229"/>
      <c r="F263" s="229"/>
      <c r="G263" s="297" t="str">
        <f t="shared" si="14"/>
        <v/>
      </c>
      <c r="H263" s="297" t="str">
        <f t="shared" si="15"/>
        <v/>
      </c>
      <c r="I263" s="297" t="str">
        <f t="shared" si="16"/>
        <v/>
      </c>
      <c r="J263" s="222"/>
      <c r="K263" s="241"/>
      <c r="O263" s="241"/>
      <c r="T263" s="222"/>
    </row>
    <row r="264" spans="1:20" ht="13.5" x14ac:dyDescent="0.25">
      <c r="A264" s="226">
        <f t="shared" si="17"/>
        <v>257</v>
      </c>
      <c r="B264" s="227"/>
      <c r="C264" s="227"/>
      <c r="D264" s="227"/>
      <c r="E264" s="229"/>
      <c r="F264" s="229"/>
      <c r="G264" s="297" t="str">
        <f t="shared" ref="G264:G300" si="18">IF($F264="","",$F264*$M$9)</f>
        <v/>
      </c>
      <c r="H264" s="297" t="str">
        <f t="shared" ref="H264:H300" si="19">IF($F264="","",$F264*$M$10)</f>
        <v/>
      </c>
      <c r="I264" s="297" t="str">
        <f t="shared" ref="I264:I300" si="20">IF($F264="","",$F264*$M$11)</f>
        <v/>
      </c>
      <c r="J264" s="222"/>
      <c r="K264" s="241"/>
      <c r="O264" s="241"/>
      <c r="T264" s="222"/>
    </row>
    <row r="265" spans="1:20" ht="13.5" x14ac:dyDescent="0.25">
      <c r="A265" s="226">
        <f t="shared" si="17"/>
        <v>258</v>
      </c>
      <c r="B265" s="227"/>
      <c r="C265" s="227"/>
      <c r="D265" s="227"/>
      <c r="E265" s="229"/>
      <c r="F265" s="229"/>
      <c r="G265" s="297" t="str">
        <f t="shared" si="18"/>
        <v/>
      </c>
      <c r="H265" s="297" t="str">
        <f t="shared" si="19"/>
        <v/>
      </c>
      <c r="I265" s="297" t="str">
        <f t="shared" si="20"/>
        <v/>
      </c>
      <c r="J265" s="222"/>
      <c r="K265" s="241"/>
      <c r="O265" s="241"/>
      <c r="T265" s="222"/>
    </row>
    <row r="266" spans="1:20" ht="13.5" x14ac:dyDescent="0.25">
      <c r="A266" s="226">
        <f t="shared" ref="A266:A300" si="21">A265+1</f>
        <v>259</v>
      </c>
      <c r="B266" s="227"/>
      <c r="C266" s="227"/>
      <c r="D266" s="227"/>
      <c r="E266" s="229"/>
      <c r="F266" s="229"/>
      <c r="G266" s="297" t="str">
        <f t="shared" si="18"/>
        <v/>
      </c>
      <c r="H266" s="297" t="str">
        <f t="shared" si="19"/>
        <v/>
      </c>
      <c r="I266" s="297" t="str">
        <f t="shared" si="20"/>
        <v/>
      </c>
      <c r="J266" s="222"/>
      <c r="K266" s="241"/>
      <c r="O266" s="241"/>
      <c r="T266" s="222"/>
    </row>
    <row r="267" spans="1:20" ht="13.5" x14ac:dyDescent="0.25">
      <c r="A267" s="226">
        <f t="shared" si="21"/>
        <v>260</v>
      </c>
      <c r="B267" s="227"/>
      <c r="C267" s="227"/>
      <c r="D267" s="227"/>
      <c r="E267" s="229"/>
      <c r="F267" s="229"/>
      <c r="G267" s="297" t="str">
        <f t="shared" si="18"/>
        <v/>
      </c>
      <c r="H267" s="297" t="str">
        <f t="shared" si="19"/>
        <v/>
      </c>
      <c r="I267" s="297" t="str">
        <f t="shared" si="20"/>
        <v/>
      </c>
      <c r="J267" s="222"/>
      <c r="K267" s="241"/>
      <c r="O267" s="241"/>
      <c r="T267" s="222"/>
    </row>
    <row r="268" spans="1:20" ht="13.5" x14ac:dyDescent="0.25">
      <c r="A268" s="226">
        <f t="shared" si="21"/>
        <v>261</v>
      </c>
      <c r="B268" s="227"/>
      <c r="C268" s="227"/>
      <c r="D268" s="227"/>
      <c r="E268" s="229"/>
      <c r="F268" s="229"/>
      <c r="G268" s="297" t="str">
        <f t="shared" si="18"/>
        <v/>
      </c>
      <c r="H268" s="297" t="str">
        <f t="shared" si="19"/>
        <v/>
      </c>
      <c r="I268" s="297" t="str">
        <f t="shared" si="20"/>
        <v/>
      </c>
      <c r="J268" s="222"/>
      <c r="K268" s="241"/>
      <c r="O268" s="241"/>
      <c r="T268" s="222"/>
    </row>
    <row r="269" spans="1:20" ht="13.5" x14ac:dyDescent="0.25">
      <c r="A269" s="226">
        <f t="shared" si="21"/>
        <v>262</v>
      </c>
      <c r="B269" s="227"/>
      <c r="C269" s="227"/>
      <c r="D269" s="227"/>
      <c r="E269" s="229"/>
      <c r="F269" s="229"/>
      <c r="G269" s="297" t="str">
        <f t="shared" si="18"/>
        <v/>
      </c>
      <c r="H269" s="297" t="str">
        <f t="shared" si="19"/>
        <v/>
      </c>
      <c r="I269" s="297" t="str">
        <f t="shared" si="20"/>
        <v/>
      </c>
      <c r="J269" s="222"/>
      <c r="K269" s="241"/>
      <c r="O269" s="241"/>
      <c r="T269" s="222"/>
    </row>
    <row r="270" spans="1:20" ht="13.5" x14ac:dyDescent="0.25">
      <c r="A270" s="226">
        <f t="shared" si="21"/>
        <v>263</v>
      </c>
      <c r="B270" s="227"/>
      <c r="C270" s="227"/>
      <c r="D270" s="227"/>
      <c r="E270" s="229"/>
      <c r="F270" s="229"/>
      <c r="G270" s="297" t="str">
        <f t="shared" si="18"/>
        <v/>
      </c>
      <c r="H270" s="297" t="str">
        <f t="shared" si="19"/>
        <v/>
      </c>
      <c r="I270" s="297" t="str">
        <f t="shared" si="20"/>
        <v/>
      </c>
      <c r="J270" s="222"/>
      <c r="K270" s="241"/>
      <c r="O270" s="241"/>
      <c r="T270" s="222"/>
    </row>
    <row r="271" spans="1:20" ht="13.5" x14ac:dyDescent="0.25">
      <c r="A271" s="226">
        <f t="shared" si="21"/>
        <v>264</v>
      </c>
      <c r="B271" s="227"/>
      <c r="C271" s="227"/>
      <c r="D271" s="227"/>
      <c r="E271" s="229"/>
      <c r="F271" s="229"/>
      <c r="G271" s="297" t="str">
        <f t="shared" si="18"/>
        <v/>
      </c>
      <c r="H271" s="297" t="str">
        <f t="shared" si="19"/>
        <v/>
      </c>
      <c r="I271" s="297" t="str">
        <f t="shared" si="20"/>
        <v/>
      </c>
      <c r="J271" s="222"/>
      <c r="K271" s="241"/>
      <c r="O271" s="241"/>
      <c r="T271" s="222"/>
    </row>
    <row r="272" spans="1:20" ht="13.5" x14ac:dyDescent="0.25">
      <c r="A272" s="226">
        <f t="shared" si="21"/>
        <v>265</v>
      </c>
      <c r="B272" s="227"/>
      <c r="C272" s="227"/>
      <c r="D272" s="227"/>
      <c r="E272" s="229"/>
      <c r="F272" s="229"/>
      <c r="G272" s="297" t="str">
        <f t="shared" si="18"/>
        <v/>
      </c>
      <c r="H272" s="297" t="str">
        <f t="shared" si="19"/>
        <v/>
      </c>
      <c r="I272" s="297" t="str">
        <f t="shared" si="20"/>
        <v/>
      </c>
      <c r="J272" s="222"/>
      <c r="K272" s="241"/>
      <c r="O272" s="241"/>
      <c r="T272" s="222"/>
    </row>
    <row r="273" spans="1:20" ht="13.5" x14ac:dyDescent="0.25">
      <c r="A273" s="226">
        <f t="shared" si="21"/>
        <v>266</v>
      </c>
      <c r="B273" s="227"/>
      <c r="C273" s="227"/>
      <c r="D273" s="227"/>
      <c r="E273" s="229"/>
      <c r="F273" s="229"/>
      <c r="G273" s="297" t="str">
        <f t="shared" si="18"/>
        <v/>
      </c>
      <c r="H273" s="297" t="str">
        <f t="shared" si="19"/>
        <v/>
      </c>
      <c r="I273" s="297" t="str">
        <f t="shared" si="20"/>
        <v/>
      </c>
      <c r="J273" s="222"/>
      <c r="K273" s="241"/>
      <c r="O273" s="241"/>
      <c r="T273" s="222"/>
    </row>
    <row r="274" spans="1:20" ht="13.5" x14ac:dyDescent="0.25">
      <c r="A274" s="226">
        <f t="shared" si="21"/>
        <v>267</v>
      </c>
      <c r="B274" s="227"/>
      <c r="C274" s="227"/>
      <c r="D274" s="227"/>
      <c r="E274" s="229"/>
      <c r="F274" s="229"/>
      <c r="G274" s="297" t="str">
        <f t="shared" si="18"/>
        <v/>
      </c>
      <c r="H274" s="297" t="str">
        <f t="shared" si="19"/>
        <v/>
      </c>
      <c r="I274" s="297" t="str">
        <f t="shared" si="20"/>
        <v/>
      </c>
      <c r="J274" s="222"/>
      <c r="K274" s="241"/>
      <c r="O274" s="241"/>
      <c r="T274" s="222"/>
    </row>
    <row r="275" spans="1:20" ht="13.5" x14ac:dyDescent="0.25">
      <c r="A275" s="226">
        <f t="shared" si="21"/>
        <v>268</v>
      </c>
      <c r="B275" s="227"/>
      <c r="C275" s="227"/>
      <c r="D275" s="227"/>
      <c r="E275" s="229"/>
      <c r="F275" s="229"/>
      <c r="G275" s="297" t="str">
        <f t="shared" si="18"/>
        <v/>
      </c>
      <c r="H275" s="297" t="str">
        <f t="shared" si="19"/>
        <v/>
      </c>
      <c r="I275" s="297" t="str">
        <f t="shared" si="20"/>
        <v/>
      </c>
      <c r="J275" s="222"/>
      <c r="K275" s="241"/>
      <c r="O275" s="241"/>
      <c r="T275" s="222"/>
    </row>
    <row r="276" spans="1:20" ht="13.5" x14ac:dyDescent="0.25">
      <c r="A276" s="226">
        <f t="shared" si="21"/>
        <v>269</v>
      </c>
      <c r="B276" s="227"/>
      <c r="C276" s="227"/>
      <c r="D276" s="227"/>
      <c r="E276" s="229"/>
      <c r="F276" s="229"/>
      <c r="G276" s="297" t="str">
        <f t="shared" si="18"/>
        <v/>
      </c>
      <c r="H276" s="297" t="str">
        <f t="shared" si="19"/>
        <v/>
      </c>
      <c r="I276" s="297" t="str">
        <f t="shared" si="20"/>
        <v/>
      </c>
      <c r="J276" s="222"/>
      <c r="K276" s="241"/>
      <c r="O276" s="241"/>
      <c r="T276" s="222"/>
    </row>
    <row r="277" spans="1:20" ht="13.5" x14ac:dyDescent="0.25">
      <c r="A277" s="226">
        <f t="shared" si="21"/>
        <v>270</v>
      </c>
      <c r="B277" s="227"/>
      <c r="C277" s="227"/>
      <c r="D277" s="227"/>
      <c r="E277" s="229"/>
      <c r="F277" s="229"/>
      <c r="G277" s="297" t="str">
        <f t="shared" si="18"/>
        <v/>
      </c>
      <c r="H277" s="297" t="str">
        <f t="shared" si="19"/>
        <v/>
      </c>
      <c r="I277" s="297" t="str">
        <f t="shared" si="20"/>
        <v/>
      </c>
      <c r="J277" s="222"/>
      <c r="K277" s="241"/>
      <c r="O277" s="241"/>
      <c r="T277" s="222"/>
    </row>
    <row r="278" spans="1:20" ht="13.5" x14ac:dyDescent="0.25">
      <c r="A278" s="226">
        <f t="shared" si="21"/>
        <v>271</v>
      </c>
      <c r="B278" s="227"/>
      <c r="C278" s="227"/>
      <c r="D278" s="227"/>
      <c r="E278" s="229"/>
      <c r="F278" s="229"/>
      <c r="G278" s="297" t="str">
        <f t="shared" si="18"/>
        <v/>
      </c>
      <c r="H278" s="297" t="str">
        <f t="shared" si="19"/>
        <v/>
      </c>
      <c r="I278" s="297" t="str">
        <f t="shared" si="20"/>
        <v/>
      </c>
      <c r="J278" s="222"/>
      <c r="K278" s="241"/>
      <c r="O278" s="241"/>
      <c r="T278" s="222"/>
    </row>
    <row r="279" spans="1:20" ht="13.5" x14ac:dyDescent="0.25">
      <c r="A279" s="226">
        <f t="shared" si="21"/>
        <v>272</v>
      </c>
      <c r="B279" s="227"/>
      <c r="C279" s="227"/>
      <c r="D279" s="227"/>
      <c r="E279" s="229"/>
      <c r="F279" s="229"/>
      <c r="G279" s="297" t="str">
        <f t="shared" si="18"/>
        <v/>
      </c>
      <c r="H279" s="297" t="str">
        <f t="shared" si="19"/>
        <v/>
      </c>
      <c r="I279" s="297" t="str">
        <f t="shared" si="20"/>
        <v/>
      </c>
      <c r="J279" s="222"/>
      <c r="K279" s="241"/>
      <c r="O279" s="241"/>
      <c r="T279" s="222"/>
    </row>
    <row r="280" spans="1:20" ht="13.5" x14ac:dyDescent="0.25">
      <c r="A280" s="226">
        <f t="shared" si="21"/>
        <v>273</v>
      </c>
      <c r="B280" s="227"/>
      <c r="C280" s="227"/>
      <c r="D280" s="227"/>
      <c r="E280" s="229"/>
      <c r="F280" s="229"/>
      <c r="G280" s="297" t="str">
        <f t="shared" si="18"/>
        <v/>
      </c>
      <c r="H280" s="297" t="str">
        <f t="shared" si="19"/>
        <v/>
      </c>
      <c r="I280" s="297" t="str">
        <f t="shared" si="20"/>
        <v/>
      </c>
      <c r="J280" s="222"/>
      <c r="K280" s="241"/>
      <c r="O280" s="241"/>
      <c r="T280" s="222"/>
    </row>
    <row r="281" spans="1:20" ht="13.5" x14ac:dyDescent="0.25">
      <c r="A281" s="226">
        <f t="shared" si="21"/>
        <v>274</v>
      </c>
      <c r="B281" s="227"/>
      <c r="C281" s="227"/>
      <c r="D281" s="227"/>
      <c r="E281" s="229"/>
      <c r="F281" s="229"/>
      <c r="G281" s="297" t="str">
        <f t="shared" si="18"/>
        <v/>
      </c>
      <c r="H281" s="297" t="str">
        <f t="shared" si="19"/>
        <v/>
      </c>
      <c r="I281" s="297" t="str">
        <f t="shared" si="20"/>
        <v/>
      </c>
      <c r="J281" s="222"/>
      <c r="K281" s="241"/>
      <c r="O281" s="241"/>
      <c r="T281" s="222"/>
    </row>
    <row r="282" spans="1:20" ht="13.5" x14ac:dyDescent="0.25">
      <c r="A282" s="226">
        <f t="shared" si="21"/>
        <v>275</v>
      </c>
      <c r="B282" s="227"/>
      <c r="C282" s="227"/>
      <c r="D282" s="227"/>
      <c r="E282" s="229"/>
      <c r="F282" s="229"/>
      <c r="G282" s="297" t="str">
        <f t="shared" si="18"/>
        <v/>
      </c>
      <c r="H282" s="297" t="str">
        <f t="shared" si="19"/>
        <v/>
      </c>
      <c r="I282" s="297" t="str">
        <f t="shared" si="20"/>
        <v/>
      </c>
      <c r="J282" s="222"/>
      <c r="K282" s="241"/>
      <c r="O282" s="241"/>
      <c r="T282" s="222"/>
    </row>
    <row r="283" spans="1:20" ht="13.5" x14ac:dyDescent="0.25">
      <c r="A283" s="226">
        <f t="shared" si="21"/>
        <v>276</v>
      </c>
      <c r="B283" s="227"/>
      <c r="C283" s="227"/>
      <c r="D283" s="227"/>
      <c r="E283" s="229"/>
      <c r="F283" s="229"/>
      <c r="G283" s="297" t="str">
        <f t="shared" si="18"/>
        <v/>
      </c>
      <c r="H283" s="297" t="str">
        <f t="shared" si="19"/>
        <v/>
      </c>
      <c r="I283" s="297" t="str">
        <f t="shared" si="20"/>
        <v/>
      </c>
      <c r="J283" s="222"/>
      <c r="K283" s="241"/>
      <c r="O283" s="241"/>
      <c r="T283" s="222"/>
    </row>
    <row r="284" spans="1:20" ht="13.5" x14ac:dyDescent="0.25">
      <c r="A284" s="226">
        <f t="shared" si="21"/>
        <v>277</v>
      </c>
      <c r="B284" s="227"/>
      <c r="C284" s="227"/>
      <c r="D284" s="227"/>
      <c r="E284" s="229"/>
      <c r="F284" s="229"/>
      <c r="G284" s="297" t="str">
        <f t="shared" si="18"/>
        <v/>
      </c>
      <c r="H284" s="297" t="str">
        <f t="shared" si="19"/>
        <v/>
      </c>
      <c r="I284" s="297" t="str">
        <f t="shared" si="20"/>
        <v/>
      </c>
      <c r="J284" s="222"/>
      <c r="K284" s="241"/>
      <c r="O284" s="241"/>
      <c r="T284" s="222"/>
    </row>
    <row r="285" spans="1:20" ht="13.5" x14ac:dyDescent="0.25">
      <c r="A285" s="226">
        <f t="shared" si="21"/>
        <v>278</v>
      </c>
      <c r="B285" s="227"/>
      <c r="C285" s="227"/>
      <c r="D285" s="227"/>
      <c r="E285" s="229"/>
      <c r="F285" s="229"/>
      <c r="G285" s="297" t="str">
        <f t="shared" si="18"/>
        <v/>
      </c>
      <c r="H285" s="297" t="str">
        <f t="shared" si="19"/>
        <v/>
      </c>
      <c r="I285" s="297" t="str">
        <f t="shared" si="20"/>
        <v/>
      </c>
      <c r="J285" s="222"/>
      <c r="K285" s="241"/>
      <c r="O285" s="241"/>
      <c r="T285" s="222"/>
    </row>
    <row r="286" spans="1:20" ht="13.5" x14ac:dyDescent="0.25">
      <c r="A286" s="226">
        <f t="shared" si="21"/>
        <v>279</v>
      </c>
      <c r="B286" s="227"/>
      <c r="C286" s="227"/>
      <c r="D286" s="227"/>
      <c r="E286" s="229"/>
      <c r="F286" s="229"/>
      <c r="G286" s="297" t="str">
        <f t="shared" si="18"/>
        <v/>
      </c>
      <c r="H286" s="297" t="str">
        <f t="shared" si="19"/>
        <v/>
      </c>
      <c r="I286" s="297" t="str">
        <f t="shared" si="20"/>
        <v/>
      </c>
      <c r="J286" s="222"/>
      <c r="K286" s="241"/>
      <c r="O286" s="241"/>
      <c r="T286" s="222"/>
    </row>
    <row r="287" spans="1:20" ht="13.5" x14ac:dyDescent="0.25">
      <c r="A287" s="226">
        <f t="shared" si="21"/>
        <v>280</v>
      </c>
      <c r="B287" s="227"/>
      <c r="C287" s="227"/>
      <c r="D287" s="227"/>
      <c r="E287" s="229"/>
      <c r="F287" s="229"/>
      <c r="G287" s="297" t="str">
        <f t="shared" si="18"/>
        <v/>
      </c>
      <c r="H287" s="297" t="str">
        <f t="shared" si="19"/>
        <v/>
      </c>
      <c r="I287" s="297" t="str">
        <f t="shared" si="20"/>
        <v/>
      </c>
      <c r="J287" s="222"/>
      <c r="K287" s="241"/>
      <c r="O287" s="241"/>
      <c r="T287" s="222"/>
    </row>
    <row r="288" spans="1:20" ht="13.5" x14ac:dyDescent="0.25">
      <c r="A288" s="226">
        <f t="shared" si="21"/>
        <v>281</v>
      </c>
      <c r="B288" s="227"/>
      <c r="C288" s="227"/>
      <c r="D288" s="227"/>
      <c r="E288" s="229"/>
      <c r="F288" s="229"/>
      <c r="G288" s="297" t="str">
        <f t="shared" si="18"/>
        <v/>
      </c>
      <c r="H288" s="297" t="str">
        <f t="shared" si="19"/>
        <v/>
      </c>
      <c r="I288" s="297" t="str">
        <f t="shared" si="20"/>
        <v/>
      </c>
      <c r="J288" s="222"/>
      <c r="K288" s="241"/>
      <c r="O288" s="241"/>
      <c r="T288" s="222"/>
    </row>
    <row r="289" spans="1:20" ht="13.5" x14ac:dyDescent="0.25">
      <c r="A289" s="226">
        <f t="shared" si="21"/>
        <v>282</v>
      </c>
      <c r="B289" s="227"/>
      <c r="C289" s="227"/>
      <c r="D289" s="227"/>
      <c r="E289" s="229"/>
      <c r="F289" s="229"/>
      <c r="G289" s="297" t="str">
        <f t="shared" si="18"/>
        <v/>
      </c>
      <c r="H289" s="297" t="str">
        <f t="shared" si="19"/>
        <v/>
      </c>
      <c r="I289" s="297" t="str">
        <f t="shared" si="20"/>
        <v/>
      </c>
      <c r="J289" s="222"/>
      <c r="K289" s="241"/>
      <c r="O289" s="241"/>
      <c r="T289" s="222"/>
    </row>
    <row r="290" spans="1:20" ht="13.5" x14ac:dyDescent="0.25">
      <c r="A290" s="226">
        <f t="shared" si="21"/>
        <v>283</v>
      </c>
      <c r="B290" s="227"/>
      <c r="C290" s="227"/>
      <c r="D290" s="227"/>
      <c r="E290" s="229"/>
      <c r="F290" s="229"/>
      <c r="G290" s="297" t="str">
        <f t="shared" si="18"/>
        <v/>
      </c>
      <c r="H290" s="297" t="str">
        <f t="shared" si="19"/>
        <v/>
      </c>
      <c r="I290" s="297" t="str">
        <f t="shared" si="20"/>
        <v/>
      </c>
      <c r="J290" s="222"/>
      <c r="K290" s="241"/>
      <c r="O290" s="241"/>
      <c r="T290" s="222"/>
    </row>
    <row r="291" spans="1:20" ht="13.5" x14ac:dyDescent="0.25">
      <c r="A291" s="226">
        <f t="shared" si="21"/>
        <v>284</v>
      </c>
      <c r="B291" s="227"/>
      <c r="C291" s="227"/>
      <c r="D291" s="227"/>
      <c r="E291" s="229"/>
      <c r="F291" s="229"/>
      <c r="G291" s="297" t="str">
        <f t="shared" si="18"/>
        <v/>
      </c>
      <c r="H291" s="297" t="str">
        <f t="shared" si="19"/>
        <v/>
      </c>
      <c r="I291" s="297" t="str">
        <f t="shared" si="20"/>
        <v/>
      </c>
      <c r="J291" s="222"/>
      <c r="K291" s="241"/>
      <c r="O291" s="241"/>
      <c r="T291" s="222"/>
    </row>
    <row r="292" spans="1:20" ht="13.5" x14ac:dyDescent="0.25">
      <c r="A292" s="226">
        <f t="shared" si="21"/>
        <v>285</v>
      </c>
      <c r="B292" s="227"/>
      <c r="C292" s="227"/>
      <c r="D292" s="227"/>
      <c r="E292" s="229"/>
      <c r="F292" s="229"/>
      <c r="G292" s="297" t="str">
        <f t="shared" si="18"/>
        <v/>
      </c>
      <c r="H292" s="297" t="str">
        <f t="shared" si="19"/>
        <v/>
      </c>
      <c r="I292" s="297" t="str">
        <f t="shared" si="20"/>
        <v/>
      </c>
      <c r="J292" s="222"/>
      <c r="K292" s="241"/>
      <c r="O292" s="241"/>
      <c r="T292" s="222"/>
    </row>
    <row r="293" spans="1:20" ht="13.5" x14ac:dyDescent="0.25">
      <c r="A293" s="226">
        <f t="shared" si="21"/>
        <v>286</v>
      </c>
      <c r="B293" s="227"/>
      <c r="C293" s="227"/>
      <c r="D293" s="227"/>
      <c r="E293" s="229"/>
      <c r="F293" s="229"/>
      <c r="G293" s="297" t="str">
        <f t="shared" si="18"/>
        <v/>
      </c>
      <c r="H293" s="297" t="str">
        <f t="shared" si="19"/>
        <v/>
      </c>
      <c r="I293" s="297" t="str">
        <f t="shared" si="20"/>
        <v/>
      </c>
      <c r="J293" s="222"/>
      <c r="K293" s="241"/>
      <c r="O293" s="241"/>
      <c r="T293" s="222"/>
    </row>
    <row r="294" spans="1:20" ht="13.5" x14ac:dyDescent="0.25">
      <c r="A294" s="226">
        <f t="shared" si="21"/>
        <v>287</v>
      </c>
      <c r="B294" s="227"/>
      <c r="C294" s="227"/>
      <c r="D294" s="227"/>
      <c r="E294" s="229"/>
      <c r="F294" s="229"/>
      <c r="G294" s="297" t="str">
        <f t="shared" si="18"/>
        <v/>
      </c>
      <c r="H294" s="297" t="str">
        <f t="shared" si="19"/>
        <v/>
      </c>
      <c r="I294" s="297" t="str">
        <f t="shared" si="20"/>
        <v/>
      </c>
      <c r="J294" s="222"/>
      <c r="K294" s="241"/>
      <c r="O294" s="241"/>
      <c r="T294" s="222"/>
    </row>
    <row r="295" spans="1:20" ht="13.5" x14ac:dyDescent="0.25">
      <c r="A295" s="226">
        <f t="shared" si="21"/>
        <v>288</v>
      </c>
      <c r="B295" s="227"/>
      <c r="C295" s="227"/>
      <c r="D295" s="227"/>
      <c r="E295" s="229"/>
      <c r="F295" s="229"/>
      <c r="G295" s="297" t="str">
        <f t="shared" si="18"/>
        <v/>
      </c>
      <c r="H295" s="297" t="str">
        <f t="shared" si="19"/>
        <v/>
      </c>
      <c r="I295" s="297" t="str">
        <f t="shared" si="20"/>
        <v/>
      </c>
      <c r="J295" s="222"/>
      <c r="K295" s="241"/>
      <c r="O295" s="241"/>
      <c r="T295" s="222"/>
    </row>
    <row r="296" spans="1:20" ht="13.5" x14ac:dyDescent="0.25">
      <c r="A296" s="226">
        <f t="shared" si="21"/>
        <v>289</v>
      </c>
      <c r="B296" s="227"/>
      <c r="C296" s="227"/>
      <c r="D296" s="227"/>
      <c r="E296" s="229"/>
      <c r="F296" s="229"/>
      <c r="G296" s="297" t="str">
        <f t="shared" si="18"/>
        <v/>
      </c>
      <c r="H296" s="297" t="str">
        <f t="shared" si="19"/>
        <v/>
      </c>
      <c r="I296" s="297" t="str">
        <f t="shared" si="20"/>
        <v/>
      </c>
      <c r="J296" s="222"/>
      <c r="K296" s="241"/>
      <c r="O296" s="241"/>
      <c r="T296" s="222"/>
    </row>
    <row r="297" spans="1:20" ht="13.5" x14ac:dyDescent="0.25">
      <c r="A297" s="226">
        <f t="shared" si="21"/>
        <v>290</v>
      </c>
      <c r="B297" s="227"/>
      <c r="C297" s="227"/>
      <c r="D297" s="227"/>
      <c r="E297" s="229"/>
      <c r="F297" s="229"/>
      <c r="G297" s="297" t="str">
        <f t="shared" si="18"/>
        <v/>
      </c>
      <c r="H297" s="297" t="str">
        <f t="shared" si="19"/>
        <v/>
      </c>
      <c r="I297" s="297" t="str">
        <f t="shared" si="20"/>
        <v/>
      </c>
      <c r="J297" s="222"/>
      <c r="K297" s="241"/>
      <c r="O297" s="241"/>
      <c r="T297" s="222"/>
    </row>
    <row r="298" spans="1:20" ht="13.5" x14ac:dyDescent="0.25">
      <c r="A298" s="226">
        <f t="shared" si="21"/>
        <v>291</v>
      </c>
      <c r="B298" s="227"/>
      <c r="C298" s="227"/>
      <c r="D298" s="227"/>
      <c r="E298" s="229"/>
      <c r="F298" s="229"/>
      <c r="G298" s="297" t="str">
        <f t="shared" si="18"/>
        <v/>
      </c>
      <c r="H298" s="297" t="str">
        <f t="shared" si="19"/>
        <v/>
      </c>
      <c r="I298" s="297" t="str">
        <f t="shared" si="20"/>
        <v/>
      </c>
      <c r="J298" s="222"/>
      <c r="K298" s="241"/>
      <c r="O298" s="241"/>
      <c r="T298" s="222"/>
    </row>
    <row r="299" spans="1:20" ht="13.5" x14ac:dyDescent="0.25">
      <c r="A299" s="226">
        <f t="shared" si="21"/>
        <v>292</v>
      </c>
      <c r="B299" s="227"/>
      <c r="C299" s="227"/>
      <c r="D299" s="227"/>
      <c r="E299" s="229"/>
      <c r="F299" s="229"/>
      <c r="G299" s="297" t="str">
        <f t="shared" si="18"/>
        <v/>
      </c>
      <c r="H299" s="297" t="str">
        <f t="shared" si="19"/>
        <v/>
      </c>
      <c r="I299" s="297" t="str">
        <f t="shared" si="20"/>
        <v/>
      </c>
      <c r="J299" s="222"/>
      <c r="K299" s="241"/>
      <c r="O299" s="241"/>
      <c r="T299" s="222"/>
    </row>
    <row r="300" spans="1:20" ht="13.5" x14ac:dyDescent="0.25">
      <c r="A300" s="226">
        <f t="shared" si="21"/>
        <v>293</v>
      </c>
      <c r="B300" s="227"/>
      <c r="C300" s="227"/>
      <c r="D300" s="227"/>
      <c r="E300" s="229"/>
      <c r="F300" s="229"/>
      <c r="G300" s="297" t="str">
        <f t="shared" si="18"/>
        <v/>
      </c>
      <c r="H300" s="297" t="str">
        <f t="shared" si="19"/>
        <v/>
      </c>
      <c r="I300" s="297" t="str">
        <f t="shared" si="20"/>
        <v/>
      </c>
      <c r="J300" s="222"/>
      <c r="K300" s="241"/>
      <c r="O300" s="241"/>
      <c r="T300" s="222"/>
    </row>
  </sheetData>
  <sheetProtection sheet="1" objects="1" scenarios="1"/>
  <mergeCells count="11">
    <mergeCell ref="AD6:AD7"/>
    <mergeCell ref="E6:E7"/>
    <mergeCell ref="Z6:Z7"/>
    <mergeCell ref="AA6:AA7"/>
    <mergeCell ref="AB6:AB7"/>
    <mergeCell ref="AC6:AC7"/>
    <mergeCell ref="V6:V7"/>
    <mergeCell ref="F6:F7"/>
    <mergeCell ref="G6:G7"/>
    <mergeCell ref="H6:H7"/>
    <mergeCell ref="I6:I7"/>
  </mergeCells>
  <conditionalFormatting sqref="B8:F300">
    <cfRule type="expression" dxfId="82" priority="4">
      <formula>LEFT($D8,5)=LEFT(n_2,5)</formula>
    </cfRule>
    <cfRule type="containsBlanks" dxfId="81" priority="6">
      <formula>LEN(TRIM(B8))=0</formula>
    </cfRule>
  </conditionalFormatting>
  <conditionalFormatting sqref="W8:AC8 W10:AC18">
    <cfRule type="containsBlanks" dxfId="80" priority="5">
      <formula>LEN(TRIM(W8))=0</formula>
    </cfRule>
  </conditionalFormatting>
  <conditionalFormatting sqref="W9:AC9">
    <cfRule type="containsBlanks" dxfId="79" priority="3">
      <formula>LEN(TRIM(W9))=0</formula>
    </cfRule>
  </conditionalFormatting>
  <dataValidations xWindow="1376" yWindow="254" count="18">
    <dataValidation type="decimal" operator="greaterThanOrEqual" allowBlank="1" showInputMessage="1" showErrorMessage="1" promptTitle="Target population:" prompt="Indicate the target population as a percentage of total population." sqref="X8:X18">
      <formula1>0</formula1>
    </dataValidation>
    <dataValidation type="whole" allowBlank="1" showInputMessage="1" showErrorMessage="1" promptTitle="Schedule:" prompt="Indicate the number of doses of the national immunization schedule." sqref="W8:W18">
      <formula1>1</formula1>
      <formula2>4</formula2>
    </dataValidation>
    <dataValidation type="list" allowBlank="1" showInputMessage="1" showErrorMessage="1" promptTitle="Injection eqpt:" prompt="Indicate the tzpe of injection equipment used for the administration of the vaccine." sqref="AB8:AB18">
      <formula1>administration</formula1>
    </dataValidation>
    <dataValidation allowBlank="1" showInputMessage="1" showErrorMessage="1" promptTitle="Vaccine wastage:" prompt="Indicate the expected vaccine wastage for the year." sqref="AA8:AA18"/>
    <dataValidation type="decimal" allowBlank="1" showInputMessage="1" showErrorMessage="1" promptTitle="Target coverage:" prompt="Indicate the national targetted vaccination coverage for the year." sqref="Y8:Y18">
      <formula1>0.5</formula1>
      <formula2>1</formula2>
    </dataValidation>
    <dataValidation type="list" allowBlank="1" showInputMessage="1" showErrorMessage="1" promptTitle="Dilution eqpt:" prompt="Indicate the type of dilution syringe, if any." sqref="AC8:AC18">
      <formula1>dilution</formula1>
    </dataValidation>
    <dataValidation type="list" allowBlank="1" showInputMessage="1" showErrorMessage="1" promptTitle="Presentation:" prompt="Indicate the number of doses per primary container." sqref="Z8:Z18">
      <formula1>"1,2,5,10,20,50,Uniject,PFS"</formula1>
    </dataValidation>
    <dataValidation type="decimal" operator="greaterThanOrEqual" allowBlank="1" showInputMessage="1" showErrorMessage="1" promptTitle="Target populations:" prompt="Indicate the proportion of the target population:" sqref="M9:M13">
      <formula1>0</formula1>
    </dataValidation>
    <dataValidation allowBlank="1" showInputMessage="1" showErrorMessage="1" promptTitle="Functional status:" prompt="Indicate here the coding for the different status of functionnality of the cold chain equipment." sqref="M16:M19"/>
    <dataValidation allowBlank="1" showInputMessage="1" showErrorMessage="1" promptTitle="Type eqpt:" prompt="Indicate here the abreviation for recording the type of cold chain equipment." sqref="S9:S13"/>
    <dataValidation allowBlank="1" showInputMessage="1" showErrorMessage="1" promptTitle="Levels:" prompt="Indicate here the designation for recording the supply chain levels in your country." sqref="P9:P13"/>
    <dataValidation allowBlank="1" showInputMessage="1" showErrorMessage="1" promptTitle="Type of facility:" prompt="Indicate here the abreviation for recording the type of heath facilities in your country." sqref="M22:M28"/>
    <dataValidation allowBlank="1" showInputMessage="1" showErrorMessage="1" promptTitle="Type of facility:" prompt="Indicate here the official designations of the heath facilities in your country." sqref="L22:L28"/>
    <dataValidation allowBlank="1" showInputMessage="1" showErrorMessage="1" promptTitle="Status of facility:" prompt="Indicate here the abreviation for recording the status of heath facility, regarding the ownership." sqref="P22:P25"/>
    <dataValidation allowBlank="1" showInputMessage="1" showErrorMessage="1" promptTitle="Status of facility:" prompt="Indicate here the different status of the heath facilities, regarding the ownership." sqref="O22:O25"/>
    <dataValidation allowBlank="1" showInputMessage="1" showErrorMessage="1" promptTitle="Energy source:" prompt="Indicate the coding for each energy source used to operate the cold chain." sqref="P16:P19"/>
    <dataValidation allowBlank="1" showInputMessage="1" showErrorMessage="1" promptTitle="Recs on equipment:" prompt="Indicate the recommendation regarding the cold chain equipment at the facility." sqref="S16:S18"/>
    <dataValidation type="list" allowBlank="1" showInputMessage="1" showErrorMessage="1" sqref="V8:V18">
      <formula1>vaccines</formula1>
    </dataValidation>
  </dataValidations>
  <hyperlinks>
    <hyperlink ref="Q2" location="index!A1" display="Index"/>
  </hyperlinks>
  <pageMargins left="0.22" right="0.17" top="0.48" bottom="0.4" header="0.28999999999999998" footer="0.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4"/>
  </sheetPr>
  <dimension ref="A1:BI1500"/>
  <sheetViews>
    <sheetView showGridLines="0" topLeftCell="M1" workbookViewId="0">
      <pane ySplit="9" topLeftCell="A10" activePane="bottomLeft" state="frozen"/>
      <selection pane="bottomLeft" activeCell="AG10" sqref="AG10"/>
    </sheetView>
  </sheetViews>
  <sheetFormatPr defaultColWidth="9.140625" defaultRowHeight="15" x14ac:dyDescent="0.25"/>
  <cols>
    <col min="1" max="1" width="13.7109375" style="1" customWidth="1"/>
    <col min="2" max="2" width="16.5703125" style="1" bestFit="1" customWidth="1"/>
    <col min="3" max="3" width="20.5703125" style="1" bestFit="1" customWidth="1"/>
    <col min="4" max="4" width="11.140625" style="1" bestFit="1" customWidth="1"/>
    <col min="5" max="5" width="19.28515625" style="1" bestFit="1" customWidth="1"/>
    <col min="6" max="6" width="51.42578125" style="1" bestFit="1" customWidth="1"/>
    <col min="7" max="7" width="35.85546875" style="1" bestFit="1" customWidth="1"/>
    <col min="8" max="8" width="13.7109375" style="1" bestFit="1" customWidth="1"/>
    <col min="9" max="9" width="6.5703125" style="1" bestFit="1" customWidth="1"/>
    <col min="10" max="10" width="9.7109375" style="1" customWidth="1"/>
    <col min="11" max="11" width="17.7109375" style="1" customWidth="1"/>
    <col min="12" max="13" width="15.7109375" style="1" customWidth="1"/>
    <col min="14" max="14" width="9.7109375" style="1" customWidth="1"/>
    <col min="15" max="20" width="6.7109375" style="1" customWidth="1"/>
    <col min="21" max="21" width="9.7109375" style="1" customWidth="1"/>
    <col min="22" max="22" width="17.42578125" style="1" bestFit="1" customWidth="1"/>
    <col min="23" max="23" width="13.7109375" style="1" customWidth="1"/>
    <col min="24" max="24" width="10.7109375" style="1" bestFit="1" customWidth="1"/>
    <col min="25" max="25" width="17.7109375" style="1" customWidth="1"/>
    <col min="26" max="26" width="1.7109375" style="1" customWidth="1"/>
    <col min="27" max="27" width="11.7109375" style="1" customWidth="1"/>
    <col min="28" max="28" width="9.7109375" style="1" customWidth="1"/>
    <col min="29" max="30" width="7.7109375" style="1" customWidth="1"/>
    <col min="31" max="32" width="9.140625" style="1"/>
    <col min="33" max="34" width="7.7109375" style="1" customWidth="1"/>
    <col min="35" max="35" width="8.7109375" style="1" customWidth="1"/>
    <col min="36" max="41" width="5.7109375" style="1" customWidth="1"/>
    <col min="42" max="42" width="13.7109375" style="1" customWidth="1"/>
    <col min="43" max="47" width="6.7109375" style="1" customWidth="1"/>
    <col min="48" max="48" width="9.140625" style="1"/>
    <col min="49" max="53" width="6.7109375" style="1" customWidth="1"/>
    <col min="54" max="54" width="7.7109375" style="1" customWidth="1"/>
    <col min="55" max="59" width="6.7109375" style="1" customWidth="1"/>
    <col min="60" max="60" width="7.7109375" style="1" customWidth="1"/>
    <col min="61" max="61" width="2.7109375" style="1" customWidth="1"/>
    <col min="62" max="16384" width="9.140625" style="1"/>
  </cols>
  <sheetData>
    <row r="1" spans="1:61" ht="18.75" x14ac:dyDescent="0.3">
      <c r="A1" s="38" t="str">
        <f>Translation!C74</f>
        <v>LIST OF THE COLD CHAIN EQUIPMENT</v>
      </c>
      <c r="B1" s="36"/>
      <c r="C1" s="36"/>
      <c r="D1" s="38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7" t="s">
        <v>3</v>
      </c>
      <c r="T1" s="36"/>
      <c r="U1" s="36"/>
      <c r="V1" s="36"/>
      <c r="W1" s="36"/>
      <c r="X1" s="36"/>
      <c r="Y1" s="36"/>
      <c r="Z1" s="35"/>
      <c r="AA1" s="38" t="str">
        <f>Translation!C122</f>
        <v>FONCTIONNALITY &amp; GAP ANALYSIS</v>
      </c>
      <c r="AB1" s="38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7" t="s">
        <v>3</v>
      </c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5"/>
    </row>
    <row r="2" spans="1:61" s="251" customFormat="1" ht="12" x14ac:dyDescent="0.2">
      <c r="A2" s="250"/>
      <c r="D2" s="250"/>
    </row>
    <row r="3" spans="1:61" s="251" customFormat="1" ht="13.5" x14ac:dyDescent="0.25">
      <c r="AB3" s="368" t="str">
        <f>Translation!C143</f>
        <v>Estimated maintenance at:</v>
      </c>
      <c r="AC3" s="255">
        <v>3.5000000000000003E-2</v>
      </c>
      <c r="AD3" s="369" t="str">
        <f>Translation!C144</f>
        <v>of equipment purchase cost</v>
      </c>
      <c r="AG3" s="34"/>
      <c r="AH3" s="34"/>
      <c r="AI3" s="34"/>
      <c r="AJ3" s="34"/>
      <c r="AK3" s="34"/>
      <c r="AL3" s="34"/>
      <c r="AN3" s="33"/>
      <c r="AO3" s="32"/>
      <c r="AP3" s="256" t="str">
        <f>Translation!C148</f>
        <v>Identification of Equipment</v>
      </c>
      <c r="AQ3" s="31" t="s">
        <v>218</v>
      </c>
      <c r="AR3" s="30"/>
      <c r="AS3" s="30"/>
      <c r="AT3" s="30"/>
      <c r="AU3" s="29"/>
      <c r="AV3" s="28" t="s">
        <v>2</v>
      </c>
      <c r="AW3" s="31" t="str">
        <f>AW8</f>
        <v>Cost of maintenance ($US)</v>
      </c>
      <c r="AX3" s="30"/>
      <c r="AY3" s="30"/>
      <c r="AZ3" s="30"/>
      <c r="BA3" s="29"/>
      <c r="BB3" s="28" t="str">
        <f>AV3</f>
        <v>total</v>
      </c>
      <c r="BC3" s="31" t="str">
        <f>BC8</f>
        <v>Running cost ($US)</v>
      </c>
      <c r="BD3" s="30"/>
      <c r="BE3" s="30"/>
      <c r="BF3" s="30"/>
      <c r="BG3" s="29"/>
      <c r="BH3" s="28" t="str">
        <f>BB3</f>
        <v>total</v>
      </c>
      <c r="BI3" s="22"/>
    </row>
    <row r="4" spans="1:61" s="251" customFormat="1" ht="15.75" x14ac:dyDescent="0.4">
      <c r="Z4" s="22"/>
      <c r="AA4" s="18"/>
      <c r="AB4" s="18"/>
      <c r="AE4" s="22"/>
      <c r="AF4" s="22"/>
      <c r="AG4" s="22"/>
      <c r="AH4" s="22"/>
      <c r="AI4" s="22"/>
      <c r="AJ4" s="22"/>
      <c r="AK4" s="22"/>
      <c r="AL4" s="22"/>
      <c r="AN4" s="257"/>
      <c r="AO4" s="258"/>
      <c r="AP4" s="259" t="str">
        <f>Translation!C149</f>
        <v>replacement &amp; cost</v>
      </c>
      <c r="AQ4" s="260">
        <f ca="1">AQ9</f>
        <v>2014</v>
      </c>
      <c r="AR4" s="260">
        <f ca="1">AR9</f>
        <v>2015</v>
      </c>
      <c r="AS4" s="260">
        <f ca="1">AS9</f>
        <v>2016</v>
      </c>
      <c r="AT4" s="260">
        <f ca="1">AT9</f>
        <v>2017</v>
      </c>
      <c r="AU4" s="260">
        <f ca="1">AU9</f>
        <v>2018</v>
      </c>
      <c r="AV4" s="27" t="s">
        <v>217</v>
      </c>
      <c r="AW4" s="260">
        <f ca="1">AW9</f>
        <v>2014</v>
      </c>
      <c r="AX4" s="260">
        <f ca="1">AX9</f>
        <v>2015</v>
      </c>
      <c r="AY4" s="260">
        <f ca="1">AY9</f>
        <v>2016</v>
      </c>
      <c r="AZ4" s="260">
        <f ca="1">AZ9</f>
        <v>2017</v>
      </c>
      <c r="BA4" s="260">
        <f ca="1">BA9</f>
        <v>2018</v>
      </c>
      <c r="BB4" s="27" t="str">
        <f>AV4</f>
        <v>5 years</v>
      </c>
      <c r="BC4" s="260">
        <f ca="1">BC9</f>
        <v>2014</v>
      </c>
      <c r="BD4" s="260">
        <f ca="1">BD9</f>
        <v>2015</v>
      </c>
      <c r="BE4" s="260">
        <f ca="1">BE9</f>
        <v>2016</v>
      </c>
      <c r="BF4" s="260">
        <f ca="1">BF9</f>
        <v>2017</v>
      </c>
      <c r="BG4" s="260">
        <f ca="1">BG9</f>
        <v>2018</v>
      </c>
      <c r="BH4" s="27" t="str">
        <f>BB4</f>
        <v>5 years</v>
      </c>
      <c r="BI4" s="22"/>
    </row>
    <row r="5" spans="1:61" s="251" customFormat="1" ht="13.5" x14ac:dyDescent="0.25">
      <c r="A5" s="250"/>
      <c r="D5" s="250"/>
      <c r="Z5" s="18"/>
      <c r="AA5" s="261"/>
      <c r="AB5" s="367" t="str">
        <f>Translation!C145</f>
        <v>Average age of eqpt, (years)</v>
      </c>
      <c r="AC5" s="262" t="e">
        <f>AVERAGE($AG$10:$AG$1072)</f>
        <v>#DIV/0!</v>
      </c>
      <c r="AD5" s="18"/>
      <c r="AH5" s="34"/>
      <c r="AI5" s="34"/>
      <c r="AJ5" s="34"/>
      <c r="AK5" s="34"/>
      <c r="AL5" s="34"/>
      <c r="AN5" s="263"/>
      <c r="AO5" s="264"/>
      <c r="AP5" s="265" t="str">
        <f>Translation!C150</f>
        <v>total No. of equipment</v>
      </c>
      <c r="AQ5" s="26">
        <f>SUM(AJ$10:AJ$1072)</f>
        <v>0</v>
      </c>
      <c r="AR5" s="26">
        <f>SUM(AK$10:AK$1072)</f>
        <v>0</v>
      </c>
      <c r="AS5" s="26">
        <f>SUM(AL$10:AL$1072)</f>
        <v>0</v>
      </c>
      <c r="AT5" s="26">
        <f>SUM(AM$10:AM$1072)</f>
        <v>0</v>
      </c>
      <c r="AU5" s="26">
        <f>SUM(AN$10:AN$1072)</f>
        <v>0</v>
      </c>
      <c r="AV5" s="25">
        <f>SUM(AQ5:AU5)</f>
        <v>0</v>
      </c>
      <c r="AW5" s="26">
        <f>AQ5</f>
        <v>0</v>
      </c>
      <c r="AX5" s="26">
        <f>AR5</f>
        <v>0</v>
      </c>
      <c r="AY5" s="26">
        <f>AS5</f>
        <v>0</v>
      </c>
      <c r="AZ5" s="26">
        <f>AT5</f>
        <v>0</v>
      </c>
      <c r="BA5" s="26">
        <f>AU5</f>
        <v>0</v>
      </c>
      <c r="BB5" s="25">
        <f>SUM(AW5:BA5)</f>
        <v>0</v>
      </c>
      <c r="BC5" s="26">
        <f>AW5</f>
        <v>0</v>
      </c>
      <c r="BD5" s="26">
        <f>AX5</f>
        <v>0</v>
      </c>
      <c r="BE5" s="26">
        <f>AY5</f>
        <v>0</v>
      </c>
      <c r="BF5" s="26">
        <f>AZ5</f>
        <v>0</v>
      </c>
      <c r="BG5" s="26">
        <f>BA5</f>
        <v>0</v>
      </c>
      <c r="BH5" s="25">
        <f>SUM(BC5:BG5)</f>
        <v>0</v>
      </c>
      <c r="BI5" s="18"/>
    </row>
    <row r="6" spans="1:61" s="251" customFormat="1" ht="13.5" x14ac:dyDescent="0.25">
      <c r="Z6" s="22"/>
      <c r="AA6" s="22"/>
      <c r="AB6" s="22"/>
      <c r="AC6" s="22"/>
      <c r="AD6" s="22"/>
      <c r="AG6" s="22"/>
      <c r="AH6" s="22"/>
      <c r="AI6" s="22"/>
      <c r="AJ6" s="22"/>
      <c r="AK6" s="22"/>
      <c r="AL6" s="22"/>
      <c r="AN6" s="252"/>
      <c r="AO6" s="253"/>
      <c r="AP6" s="254" t="str">
        <f>Translation!C151</f>
        <v>total cost ($US)</v>
      </c>
      <c r="AQ6" s="24">
        <f>SUM(AQ$10:AQ$1072)</f>
        <v>0</v>
      </c>
      <c r="AR6" s="24">
        <f>SUM(AR$10:AR$1072)</f>
        <v>0</v>
      </c>
      <c r="AS6" s="24">
        <f>SUM(AS$10:AS$1072)</f>
        <v>0</v>
      </c>
      <c r="AT6" s="24">
        <f>SUM(AT$10:AT$1072)</f>
        <v>0</v>
      </c>
      <c r="AU6" s="24">
        <f>SUM(AU$10:AU$1072)</f>
        <v>0</v>
      </c>
      <c r="AV6" s="23">
        <f>SUM(AQ6:AU6)</f>
        <v>0</v>
      </c>
      <c r="AW6" s="24">
        <f>SUM(AW$10:AW$1072)</f>
        <v>0</v>
      </c>
      <c r="AX6" s="24">
        <f>SUM(AX$10:AX$1072)</f>
        <v>0</v>
      </c>
      <c r="AY6" s="24">
        <f>SUM(AY$10:AY$1072)</f>
        <v>0</v>
      </c>
      <c r="AZ6" s="24">
        <f>SUM(AZ$10:AZ$1072)</f>
        <v>0</v>
      </c>
      <c r="BA6" s="24">
        <f>SUM(BA$10:BA$1072)</f>
        <v>0</v>
      </c>
      <c r="BB6" s="23">
        <f>SUM(AW6:BA6)</f>
        <v>0</v>
      </c>
      <c r="BC6" s="24">
        <f>SUM(BC$10:BC$1072)</f>
        <v>0</v>
      </c>
      <c r="BD6" s="24">
        <f>SUM(BD$10:BD$1072)</f>
        <v>0</v>
      </c>
      <c r="BE6" s="24">
        <f>SUM(BE$10:BE$1072)</f>
        <v>0</v>
      </c>
      <c r="BF6" s="24">
        <f>SUM(BF$10:BF$1072)</f>
        <v>0</v>
      </c>
      <c r="BG6" s="24">
        <f>SUM(BG$10:BG$1072)</f>
        <v>0</v>
      </c>
      <c r="BH6" s="23">
        <f>SUM(BC6:BG6)</f>
        <v>0</v>
      </c>
      <c r="BI6" s="22"/>
    </row>
    <row r="7" spans="1:61" s="251" customFormat="1" ht="12" x14ac:dyDescent="0.2">
      <c r="A7" s="450"/>
      <c r="B7" s="445"/>
      <c r="C7" s="446"/>
      <c r="D7" s="443" t="str">
        <f>Translation!C76</f>
        <v>Health structures</v>
      </c>
      <c r="E7" s="444"/>
      <c r="F7" s="445"/>
      <c r="G7" s="445"/>
      <c r="H7" s="445"/>
      <c r="I7" s="446"/>
      <c r="J7" s="443" t="str">
        <f>Translation!C88</f>
        <v>Equipment</v>
      </c>
      <c r="K7" s="463"/>
      <c r="L7" s="463"/>
      <c r="M7" s="463"/>
      <c r="N7" s="463"/>
      <c r="O7" s="463"/>
      <c r="P7" s="456"/>
      <c r="Q7" s="443" t="str">
        <f>Translation!C105</f>
        <v>Reason of non functionality</v>
      </c>
      <c r="R7" s="459"/>
      <c r="S7" s="459"/>
      <c r="T7" s="460"/>
      <c r="U7" s="443" t="str">
        <f>Translation!C110</f>
        <v>Recommendation regarding equipment</v>
      </c>
      <c r="V7" s="460"/>
      <c r="W7" s="452" t="str">
        <f>Translation!C116</f>
        <v>Funding of the equipment</v>
      </c>
      <c r="X7" s="452" t="str">
        <f>Translation!C118</f>
        <v>Update</v>
      </c>
      <c r="Y7" s="453"/>
      <c r="Z7" s="18"/>
      <c r="AA7" s="18"/>
      <c r="AB7" s="18"/>
      <c r="AC7" s="455" t="str">
        <f>Translation!C125</f>
        <v>Storage capacity (litres)</v>
      </c>
      <c r="AD7" s="456"/>
      <c r="AE7" s="455" t="str">
        <f>Translation!C128</f>
        <v>Running cost ($US)</v>
      </c>
      <c r="AF7" s="456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</row>
    <row r="8" spans="1:61" s="251" customFormat="1" ht="12" x14ac:dyDescent="0.2">
      <c r="A8" s="451"/>
      <c r="B8" s="448"/>
      <c r="C8" s="449"/>
      <c r="D8" s="447"/>
      <c r="E8" s="448"/>
      <c r="F8" s="448"/>
      <c r="G8" s="448"/>
      <c r="H8" s="448"/>
      <c r="I8" s="449"/>
      <c r="J8" s="457"/>
      <c r="K8" s="464"/>
      <c r="L8" s="464"/>
      <c r="M8" s="464"/>
      <c r="N8" s="464"/>
      <c r="O8" s="464"/>
      <c r="P8" s="458"/>
      <c r="Q8" s="451"/>
      <c r="R8" s="461"/>
      <c r="S8" s="461"/>
      <c r="T8" s="462"/>
      <c r="U8" s="451"/>
      <c r="V8" s="462"/>
      <c r="W8" s="465"/>
      <c r="X8" s="454"/>
      <c r="Y8" s="454"/>
      <c r="Z8" s="18"/>
      <c r="AA8" s="18"/>
      <c r="AB8" s="18"/>
      <c r="AC8" s="457"/>
      <c r="AD8" s="458"/>
      <c r="AE8" s="457"/>
      <c r="AF8" s="458"/>
      <c r="AG8" s="21"/>
      <c r="AH8" s="21"/>
      <c r="AI8" s="20">
        <v>10</v>
      </c>
      <c r="AJ8" s="19" t="str">
        <f>Translation!C134</f>
        <v>Replacement</v>
      </c>
      <c r="AK8" s="19"/>
      <c r="AL8" s="19"/>
      <c r="AM8" s="19"/>
      <c r="AN8" s="19"/>
      <c r="AO8" s="19"/>
      <c r="AP8" s="19"/>
      <c r="AQ8" s="19" t="str">
        <f>Translation!C137</f>
        <v>Cost of replacement ($US)</v>
      </c>
      <c r="AR8" s="19"/>
      <c r="AS8" s="19"/>
      <c r="AT8" s="19"/>
      <c r="AU8" s="19"/>
      <c r="AV8" s="19"/>
      <c r="AW8" s="19" t="str">
        <f>Translation!C139</f>
        <v>Cost of maintenance ($US)</v>
      </c>
      <c r="AX8" s="19"/>
      <c r="AY8" s="19"/>
      <c r="AZ8" s="19"/>
      <c r="BA8" s="19"/>
      <c r="BB8" s="19"/>
      <c r="BC8" s="19" t="str">
        <f>Translation!C141</f>
        <v>Running cost ($US)</v>
      </c>
      <c r="BD8" s="19"/>
      <c r="BE8" s="19"/>
      <c r="BF8" s="19"/>
      <c r="BG8" s="19"/>
      <c r="BH8" s="19"/>
      <c r="BI8" s="18"/>
    </row>
    <row r="9" spans="1:61" ht="110.1" customHeight="1" x14ac:dyDescent="0.25">
      <c r="A9" s="246">
        <f>niv_3</f>
        <v>0</v>
      </c>
      <c r="B9" s="246">
        <f>niv_2</f>
        <v>0</v>
      </c>
      <c r="C9" s="246" t="str">
        <f>niv_1</f>
        <v>Districts</v>
      </c>
      <c r="D9" s="14" t="str">
        <f>Translation!C77</f>
        <v>Level in the supply chain</v>
      </c>
      <c r="E9" s="246" t="str">
        <f>Translation!C83</f>
        <v>Location</v>
      </c>
      <c r="F9" s="246" t="str">
        <f>Translation!C86</f>
        <v>Name of the facility</v>
      </c>
      <c r="G9" s="14" t="str">
        <f>Translation!C84</f>
        <v>Type of the facility</v>
      </c>
      <c r="H9" s="14" t="str">
        <f>Translation!C85</f>
        <v>Status of the facility</v>
      </c>
      <c r="I9" s="14" t="str">
        <f>Translation!C87</f>
        <v>Availability of electricity</v>
      </c>
      <c r="J9" s="14" t="str">
        <f>Translation!C89</f>
        <v>Type of equipment</v>
      </c>
      <c r="K9" s="14" t="str">
        <f>Translation!C95</f>
        <v>Manufacturer</v>
      </c>
      <c r="L9" s="14" t="str">
        <f>Translation!C96</f>
        <v>Model</v>
      </c>
      <c r="M9" s="14" t="str">
        <f>Translation!C97</f>
        <v xml:space="preserve">Serial Number (code)   </v>
      </c>
      <c r="N9" s="14" t="str">
        <f>Translation!C98</f>
        <v>Energy source</v>
      </c>
      <c r="O9" s="16" t="str">
        <f>Translation!C103</f>
        <v>Year of installation</v>
      </c>
      <c r="P9" s="14" t="str">
        <f>Translation!C104</f>
        <v>Operationnal status</v>
      </c>
      <c r="Q9" s="15" t="str">
        <f>Translation!C106</f>
        <v>Waitting repair</v>
      </c>
      <c r="R9" s="15" t="str">
        <f>Translation!C107</f>
        <v>Lack of spart parts</v>
      </c>
      <c r="S9" s="15" t="str">
        <f>Translation!C108</f>
        <v>Lack of energy</v>
      </c>
      <c r="T9" s="15" t="str">
        <f>Translation!C109</f>
        <v>unknown</v>
      </c>
      <c r="U9" s="15" t="str">
        <f>Translation!C114</f>
        <v>Recommendation</v>
      </c>
      <c r="V9" s="15" t="str">
        <f>Translation!C115</f>
        <v>Reason if replacement recommanded</v>
      </c>
      <c r="W9" s="15" t="str">
        <f>Translation!C117</f>
        <v>Source of funding</v>
      </c>
      <c r="X9" s="17" t="str">
        <f>Translation!C119</f>
        <v>Date of inventory</v>
      </c>
      <c r="Y9" s="14" t="str">
        <f>Translation!C120</f>
        <v>Name of assessor</v>
      </c>
      <c r="Z9" s="10"/>
      <c r="AA9" s="13" t="str">
        <f>Translation!C123</f>
        <v>Code PQS</v>
      </c>
      <c r="AB9" s="13" t="str">
        <f>Translation!C124</f>
        <v>Type PQS</v>
      </c>
      <c r="AC9" s="13" t="str">
        <f>Translation!C126</f>
        <v>Capacité at +5°C</v>
      </c>
      <c r="AD9" s="13" t="str">
        <f>Translation!C127</f>
        <v>Capacité at -20°C</v>
      </c>
      <c r="AE9" s="13" t="str">
        <f>Translation!C129</f>
        <v>Maintenance</v>
      </c>
      <c r="AF9" s="13" t="str">
        <f>Translation!C130</f>
        <v>energy</v>
      </c>
      <c r="AG9" s="13" t="str">
        <f>Translation!C131</f>
        <v>Age of equipment</v>
      </c>
      <c r="AH9" s="13" t="str">
        <f>Translation!C132</f>
        <v>Year of disposal</v>
      </c>
      <c r="AI9" s="13" t="str">
        <f>Translation!C133</f>
        <v>Anticipated year of replacement</v>
      </c>
      <c r="AJ9" s="12">
        <f ca="1">YEAR(TODAY())</f>
        <v>2014</v>
      </c>
      <c r="AK9" s="12">
        <f ca="1">AJ9+1</f>
        <v>2015</v>
      </c>
      <c r="AL9" s="12">
        <f ca="1">AK9+1</f>
        <v>2016</v>
      </c>
      <c r="AM9" s="12">
        <f ca="1">AL9+1</f>
        <v>2017</v>
      </c>
      <c r="AN9" s="12">
        <f ca="1">AM9+1</f>
        <v>2018</v>
      </c>
      <c r="AO9" s="13" t="str">
        <f>Translation!C135</f>
        <v>Replacement planned</v>
      </c>
      <c r="AP9" s="11" t="str">
        <f>Translation!C136</f>
        <v>Select the replacement equipment</v>
      </c>
      <c r="AQ9" s="12">
        <f ca="1">AJ9</f>
        <v>2014</v>
      </c>
      <c r="AR9" s="12">
        <f ca="1">AQ9+1</f>
        <v>2015</v>
      </c>
      <c r="AS9" s="12">
        <f ca="1">AR9+1</f>
        <v>2016</v>
      </c>
      <c r="AT9" s="12">
        <f ca="1">AS9+1</f>
        <v>2017</v>
      </c>
      <c r="AU9" s="12">
        <f ca="1">AT9+1</f>
        <v>2018</v>
      </c>
      <c r="AV9" s="11" t="str">
        <f>Translation!C138</f>
        <v>Total cost of replacement</v>
      </c>
      <c r="AW9" s="12">
        <f ca="1">AQ9</f>
        <v>2014</v>
      </c>
      <c r="AX9" s="12">
        <f ca="1">AW9+1</f>
        <v>2015</v>
      </c>
      <c r="AY9" s="12">
        <f ca="1">AX9+1</f>
        <v>2016</v>
      </c>
      <c r="AZ9" s="12">
        <f ca="1">AY9+1</f>
        <v>2017</v>
      </c>
      <c r="BA9" s="12">
        <f ca="1">AZ9+1</f>
        <v>2018</v>
      </c>
      <c r="BB9" s="11" t="str">
        <f>Translation!C140</f>
        <v>Total cost of maintenance</v>
      </c>
      <c r="BC9" s="12">
        <f ca="1">AW9</f>
        <v>2014</v>
      </c>
      <c r="BD9" s="12">
        <f ca="1">BC9+1</f>
        <v>2015</v>
      </c>
      <c r="BE9" s="12">
        <f ca="1">BD9+1</f>
        <v>2016</v>
      </c>
      <c r="BF9" s="12">
        <f ca="1">BE9+1</f>
        <v>2017</v>
      </c>
      <c r="BG9" s="12">
        <f ca="1">BF9+1</f>
        <v>2018</v>
      </c>
      <c r="BH9" s="11" t="str">
        <f>Translation!C142</f>
        <v>Total running cost</v>
      </c>
      <c r="BI9" s="10"/>
    </row>
    <row r="10" spans="1:61" x14ac:dyDescent="0.25">
      <c r="A10" s="296" t="str">
        <f t="array" ref="A10">IF($C10="","",INDEX(Prog!$B$8:$D$300,MATCH($C10,nivo1,0),1))</f>
        <v/>
      </c>
      <c r="B10" s="296" t="str">
        <f t="array" ref="B10">IF($C10="","",INDEX(Prog!$B$8:$D$300,MATCH($C10,nivo1,0),2))</f>
        <v/>
      </c>
      <c r="C10" s="273"/>
      <c r="D10" s="267"/>
      <c r="E10" s="266"/>
      <c r="F10" s="266"/>
      <c r="G10" s="266"/>
      <c r="H10" s="266"/>
      <c r="I10" s="266"/>
      <c r="J10" s="266"/>
      <c r="K10" s="268"/>
      <c r="L10" s="266"/>
      <c r="M10" s="266"/>
      <c r="N10" s="266"/>
      <c r="O10" s="269"/>
      <c r="P10" s="266"/>
      <c r="Q10" s="266"/>
      <c r="R10" s="266"/>
      <c r="S10" s="266"/>
      <c r="T10" s="270"/>
      <c r="U10" s="270"/>
      <c r="V10" s="270"/>
      <c r="W10" s="270"/>
      <c r="X10" s="271"/>
      <c r="Y10" s="272"/>
      <c r="Z10" s="9"/>
      <c r="AA10" s="8" t="str">
        <f>IF($L10="","",VLOOKUP($L10,BaseEqptCdF!$C$5:$E$161,2,FALSE))</f>
        <v/>
      </c>
      <c r="AB10" s="8" t="str">
        <f>IF($L10="","",VLOOKUP($L10,BaseEqptCdF!$C$5:$E$161,3,FALSE))</f>
        <v/>
      </c>
      <c r="AC10" s="7" t="str">
        <f>IF($L10="","",VLOOKUP($L10,BaseEqptCdF!$C$5:$I$161,6,FALSE))</f>
        <v/>
      </c>
      <c r="AD10" s="7" t="str">
        <f>IF($L10="","",VLOOKUP($L10,BaseEqptCdF!$C$5:$I$161,7,FALSE))</f>
        <v/>
      </c>
      <c r="AE10" s="3" t="str">
        <f>IF($L10="","",VLOOKUP($L10,BaseEqptCdF!$C$5:$R$161,16,FALSE)*$AC$3)</f>
        <v/>
      </c>
      <c r="AF10" s="3" t="str">
        <f>IF($L10="","",IF(LEFT($AB10,2)="SD",0,IF(LEFT($AB10,2)="SB",1*52,IF($N10=Prog!$P$17,VLOOKUP($L10,BaseEqptCdF!$C$5:$P$161,14,FALSE)*1*300,VLOOKUP($L10,BaseEqptCdF!$C$5:$P$161,12,FALSE)*0.2*300))))</f>
        <v/>
      </c>
      <c r="AG10" s="6" t="str">
        <f>IF($L10="","",IF(OR(ISTEXT($O10),$O10=""),"ND",YEAR($X10)-$O10))</f>
        <v/>
      </c>
      <c r="AH10" s="6">
        <f>IF($U10=Prog!$S$18,YEAR($X10),"")</f>
        <v>1900</v>
      </c>
      <c r="AI10" s="5" t="str">
        <f>IF(OR($AG10="",$U10=Prog!$S$18),"",IF(OR($U10=Prog!$S$17,$U10=Prog!$S$16),YEAR($X10),IF($AG10="ND","ND",$AI$8+$O10)))</f>
        <v/>
      </c>
      <c r="AJ10" s="3" t="str">
        <f t="shared" ref="AJ10:AJ73" si="0">IF($AI10="","",IF($AI10&lt;=AJ$9,1,0))</f>
        <v/>
      </c>
      <c r="AK10" s="3" t="str">
        <f t="shared" ref="AK10:AN29" si="1">IF($AI10="","",IF($AI10=AK$9,1,0))</f>
        <v/>
      </c>
      <c r="AL10" s="3" t="str">
        <f t="shared" si="1"/>
        <v/>
      </c>
      <c r="AM10" s="3" t="str">
        <f t="shared" si="1"/>
        <v/>
      </c>
      <c r="AN10" s="3" t="str">
        <f t="shared" si="1"/>
        <v/>
      </c>
      <c r="AO10" s="2">
        <f t="shared" ref="AO10:AO73" si="2">SUM(AJ10:AN10)</f>
        <v>0</v>
      </c>
      <c r="AP10" s="4"/>
      <c r="AQ10" s="3">
        <f>IF(AJ10=1,VLOOKUP($AP10,BaseEqptCdF!$C$5:$R$161,16,FALSE),0)</f>
        <v>0</v>
      </c>
      <c r="AR10" s="3">
        <f>IF(AK10=1,VLOOKUP($AP10,BaseEqptCdF!$C$5:$R$161,16,FALSE),0)</f>
        <v>0</v>
      </c>
      <c r="AS10" s="3">
        <f>IF(AL10=1,VLOOKUP($AP10,BaseEqptCdF!$C$5:$R$161,16,FALSE),0)</f>
        <v>0</v>
      </c>
      <c r="AT10" s="3">
        <f>IF(AM10=1,VLOOKUP($AP10,BaseEqptCdF!$C$5:$R$161,16,FALSE),0)</f>
        <v>0</v>
      </c>
      <c r="AU10" s="3">
        <f>IF(AN10=1,VLOOKUP($AP10,BaseEqptCdF!$C$5:$R$161,16,FALSE),0)</f>
        <v>0</v>
      </c>
      <c r="AV10" s="2">
        <f t="shared" ref="AV10:AV73" si="3">SUM(AQ10:AU10)</f>
        <v>0</v>
      </c>
      <c r="AW10" s="3" t="str">
        <f>IF($L10="","",IF(SUM($AJ10:AJ10)=0,$AE10,VLOOKUP($AP10,BaseEqptCdF!$C$5:$R$161,16,FALSE)*$AC$3))</f>
        <v/>
      </c>
      <c r="AX10" s="3" t="str">
        <f>IF($L10="","",IF(SUM($AJ10:AK10)=0,$AE10,VLOOKUP($AP10,BaseEqptCdF!$C$5:$R$161,16,FALSE)*$AC$3))</f>
        <v/>
      </c>
      <c r="AY10" s="3" t="str">
        <f>IF($L10="","",IF(SUM($AJ10:AL10)=0,$AE10,VLOOKUP($AP10,BaseEqptCdF!$C$5:$R$161,16,FALSE)*$AC$3))</f>
        <v/>
      </c>
      <c r="AZ10" s="3" t="str">
        <f>IF($L10="","",IF(SUM($AJ10:AM10)=0,$AE10,VLOOKUP($AP10,BaseEqptCdF!$C$5:$R$161,16,FALSE)*$AC$3))</f>
        <v/>
      </c>
      <c r="BA10" s="3" t="str">
        <f>IF($L10="","",IF(SUM($AJ10:AN10)=0,$AE10,VLOOKUP($AP10,BaseEqptCdF!$C$5:$R$161,16,FALSE)*$AC$3))</f>
        <v/>
      </c>
      <c r="BB10" s="2">
        <f t="shared" ref="BB10:BB73" si="4">SUM(AW10:BA10)</f>
        <v>0</v>
      </c>
      <c r="BC10" s="3" t="str">
        <f>IF($L10="","",IF(SUM($AJ10:AJ10)=0,$AF10,IF(LEFT(VLOOKUP($AP10,BaseEqptCdF!$C$5:$E$161,3,FALSE),2)="SD",0,IF(LEFT(VLOOKUP($AP10,BaseEqptCdF!$C$5:$E$161,3,FALSE),2)="SB",1*52,VLOOKUP($AP10,BaseEqptCdF!$C$5:$S$161,12,FALSE)*0.2*300))))</f>
        <v/>
      </c>
      <c r="BD10" s="3" t="str">
        <f>IF($L10="","",IF(SUM($AJ10:AK10)=0,$AF10,IF(LEFT(VLOOKUP($AP10,BaseEqptCdF!$C$5:$E$161,3,FALSE),2)="SD",0,IF(LEFT(VLOOKUP($AP10,BaseEqptCdF!$C$5:$E$161,3,FALSE),2)="SB",1*52,VLOOKUP($AP10,BaseEqptCdF!$C$5:$S$161,12,FALSE)*0.2*300))))</f>
        <v/>
      </c>
      <c r="BE10" s="3" t="str">
        <f>IF($L10="","",IF(SUM($AJ10:AL10)=0,$AF10,IF(LEFT(VLOOKUP($AP10,BaseEqptCdF!$C$5:$E$161,3,FALSE),2)="SD",0,IF(LEFT(VLOOKUP($AP10,BaseEqptCdF!$C$5:$E$161,3,FALSE),2)="SB",1*52,VLOOKUP($AP10,BaseEqptCdF!$C$5:$S$161,12,FALSE)*0.2*300))))</f>
        <v/>
      </c>
      <c r="BF10" s="3" t="str">
        <f>IF($L10="","",IF(SUM($AJ10:AM10)=0,$AF10,IF(LEFT(VLOOKUP($AP10,BaseEqptCdF!$C$5:$E$161,3,FALSE),2)="SD",0,IF(LEFT(VLOOKUP($AP10,BaseEqptCdF!$C$5:$E$161,3,FALSE),2)="SB",1*52,VLOOKUP($AP10,BaseEqptCdF!$C$5:$S$161,12,FALSE)*0.2*300))))</f>
        <v/>
      </c>
      <c r="BG10" s="3" t="str">
        <f>IF($L10="","",IF(SUM($AJ10:AN10)=0,$AF10,IF(LEFT(VLOOKUP($AP10,BaseEqptCdF!$C$5:$E$161,3,FALSE),2)="SD",0,IF(LEFT(VLOOKUP($AP10,BaseEqptCdF!$C$5:$E$161,3,FALSE),2)="SB",1*52,VLOOKUP($AP10,BaseEqptCdF!$C$5:$S$161,12,FALSE)*0.2*300))))</f>
        <v/>
      </c>
      <c r="BH10" s="2">
        <f t="shared" ref="BH10:BH73" si="5">SUM(BC10:BG10)</f>
        <v>0</v>
      </c>
      <c r="BI10" s="9"/>
    </row>
    <row r="11" spans="1:61" x14ac:dyDescent="0.25">
      <c r="A11" s="296" t="str">
        <f t="array" ref="A11">IF($C11="","",INDEX(Prog!$B$8:$D$300,MATCH($C11,nivo1,0),1))</f>
        <v/>
      </c>
      <c r="B11" s="296" t="str">
        <f t="array" ref="B11">IF($C11="","",INDEX(Prog!$B$8:$D$300,MATCH($C11,nivo1,0),2))</f>
        <v/>
      </c>
      <c r="C11" s="273"/>
      <c r="D11" s="267"/>
      <c r="E11" s="273"/>
      <c r="F11" s="273"/>
      <c r="G11" s="273"/>
      <c r="H11" s="273"/>
      <c r="I11" s="273"/>
      <c r="J11" s="273"/>
      <c r="K11" s="274"/>
      <c r="L11" s="273"/>
      <c r="M11" s="273"/>
      <c r="N11" s="273"/>
      <c r="O11" s="275"/>
      <c r="P11" s="273"/>
      <c r="Q11" s="273"/>
      <c r="R11" s="273"/>
      <c r="S11" s="273"/>
      <c r="T11" s="276"/>
      <c r="U11" s="276"/>
      <c r="V11" s="276"/>
      <c r="W11" s="276"/>
      <c r="X11" s="277"/>
      <c r="Y11" s="278"/>
      <c r="Z11" s="9"/>
      <c r="AA11" s="8" t="str">
        <f>IF($L11="","",VLOOKUP($L11,BaseEqptCdF!$C$5:$E$161,2,FALSE))</f>
        <v/>
      </c>
      <c r="AB11" s="8" t="str">
        <f>IF($L11="","",VLOOKUP($L11,BaseEqptCdF!$C$5:$E$161,3,FALSE))</f>
        <v/>
      </c>
      <c r="AC11" s="7" t="str">
        <f>IF($L11="","",VLOOKUP($L11,BaseEqptCdF!$C$5:$I$161,6,FALSE))</f>
        <v/>
      </c>
      <c r="AD11" s="7" t="str">
        <f>IF($L11="","",VLOOKUP($L11,BaseEqptCdF!$C$5:$I$161,7,FALSE))</f>
        <v/>
      </c>
      <c r="AE11" s="3" t="str">
        <f>IF($L11="","",VLOOKUP($L11,BaseEqptCdF!$C$5:$R$161,16,FALSE)*$AC$3)</f>
        <v/>
      </c>
      <c r="AF11" s="3" t="str">
        <f>IF($L11="","",IF(LEFT($AB11,2)="SD",0,IF(LEFT($AB11,2)="SB",1*52,IF($N11=Prog!$P$17,VLOOKUP($L11,BaseEqptCdF!$C$5:$P$161,14,FALSE)*1*300,VLOOKUP($L11,BaseEqptCdF!$C$5:$P$161,12,FALSE)*0.2*300))))</f>
        <v/>
      </c>
      <c r="AG11" s="6" t="str">
        <f t="shared" ref="AG11:AG74" si="6">IF($L11="","",IF(OR(ISTEXT($O11),$O11=""),"ND",YEAR($X11)-$O11))</f>
        <v/>
      </c>
      <c r="AH11" s="6">
        <f>IF($U11=Prog!$S$18,YEAR($X11),"")</f>
        <v>1900</v>
      </c>
      <c r="AI11" s="5" t="str">
        <f>IF(OR($AG11="",$U11=Prog!$S$18),"",IF(OR($U11=Prog!$S$17,$U11=Prog!$S$16),YEAR($X11),IF($AG11="ND","ND",$AI$8+$O11)))</f>
        <v/>
      </c>
      <c r="AJ11" s="3" t="str">
        <f t="shared" si="0"/>
        <v/>
      </c>
      <c r="AK11" s="3" t="str">
        <f t="shared" si="1"/>
        <v/>
      </c>
      <c r="AL11" s="3" t="str">
        <f t="shared" si="1"/>
        <v/>
      </c>
      <c r="AM11" s="3" t="str">
        <f t="shared" si="1"/>
        <v/>
      </c>
      <c r="AN11" s="3" t="str">
        <f t="shared" si="1"/>
        <v/>
      </c>
      <c r="AO11" s="2">
        <f t="shared" si="2"/>
        <v>0</v>
      </c>
      <c r="AP11" s="4"/>
      <c r="AQ11" s="3">
        <f>IF(AJ11=1,VLOOKUP($AP11,BaseEqptCdF!$C$5:$R$161,16,FALSE),0)</f>
        <v>0</v>
      </c>
      <c r="AR11" s="3">
        <f>IF(AK11=1,VLOOKUP($AP11,BaseEqptCdF!$C$5:$R$161,16,FALSE),0)</f>
        <v>0</v>
      </c>
      <c r="AS11" s="3">
        <f>IF(AL11=1,VLOOKUP($AP11,BaseEqptCdF!$C$5:$R$161,16,FALSE),0)</f>
        <v>0</v>
      </c>
      <c r="AT11" s="3">
        <f>IF(AM11=1,VLOOKUP($AP11,BaseEqptCdF!$C$5:$R$161,16,FALSE),0)</f>
        <v>0</v>
      </c>
      <c r="AU11" s="3">
        <f>IF(AN11=1,VLOOKUP($AP11,BaseEqptCdF!$C$5:$R$161,16,FALSE),0)</f>
        <v>0</v>
      </c>
      <c r="AV11" s="2">
        <f t="shared" si="3"/>
        <v>0</v>
      </c>
      <c r="AW11" s="3" t="str">
        <f>IF($L11="","",IF(SUM($AJ11:AJ11)=0,$AE11,VLOOKUP($AP11,BaseEqptCdF!$C$5:$R$161,16,FALSE)*$AC$3))</f>
        <v/>
      </c>
      <c r="AX11" s="3" t="str">
        <f>IF($L11="","",IF(SUM($AJ11:AK11)=0,$AE11,VLOOKUP($AP11,BaseEqptCdF!$C$5:$R$161,16,FALSE)*$AC$3))</f>
        <v/>
      </c>
      <c r="AY11" s="3" t="str">
        <f>IF($L11="","",IF(SUM($AJ11:AL11)=0,$AE11,VLOOKUP($AP11,BaseEqptCdF!$C$5:$R$161,16,FALSE)*$AC$3))</f>
        <v/>
      </c>
      <c r="AZ11" s="3" t="str">
        <f>IF($L11="","",IF(SUM($AJ11:AM11)=0,$AE11,VLOOKUP($AP11,BaseEqptCdF!$C$5:$R$161,16,FALSE)*$AC$3))</f>
        <v/>
      </c>
      <c r="BA11" s="3" t="str">
        <f>IF($L11="","",IF(SUM($AJ11:AN11)=0,$AE11,VLOOKUP($AP11,BaseEqptCdF!$C$5:$R$161,16,FALSE)*$AC$3))</f>
        <v/>
      </c>
      <c r="BB11" s="2">
        <f t="shared" si="4"/>
        <v>0</v>
      </c>
      <c r="BC11" s="3" t="str">
        <f>IF($L11="","",IF(SUM($AJ11:AJ11)=0,$AF11,IF(LEFT(VLOOKUP($AP11,BaseEqptCdF!$C$5:$E$161,3,FALSE),2)="SD",0,IF(LEFT(VLOOKUP($AP11,BaseEqptCdF!$C$5:$E$161,3,FALSE),2)="SB",1*52,VLOOKUP($AP11,BaseEqptCdF!$C$5:$S$161,12,FALSE)*0.2*300))))</f>
        <v/>
      </c>
      <c r="BD11" s="3" t="str">
        <f>IF($L11="","",IF(SUM($AJ11:AK11)=0,$AF11,IF(LEFT(VLOOKUP($AP11,BaseEqptCdF!$C$5:$E$161,3,FALSE),2)="SD",0,IF(LEFT(VLOOKUP($AP11,BaseEqptCdF!$C$5:$E$161,3,FALSE),2)="SB",1*52,VLOOKUP($AP11,BaseEqptCdF!$C$5:$S$161,12,FALSE)*0.2*300))))</f>
        <v/>
      </c>
      <c r="BE11" s="3" t="str">
        <f>IF($L11="","",IF(SUM($AJ11:AL11)=0,$AF11,IF(LEFT(VLOOKUP($AP11,BaseEqptCdF!$C$5:$E$161,3,FALSE),2)="SD",0,IF(LEFT(VLOOKUP($AP11,BaseEqptCdF!$C$5:$E$161,3,FALSE),2)="SB",1*52,VLOOKUP($AP11,BaseEqptCdF!$C$5:$S$161,12,FALSE)*0.2*300))))</f>
        <v/>
      </c>
      <c r="BF11" s="3" t="str">
        <f>IF($L11="","",IF(SUM($AJ11:AM11)=0,$AF11,IF(LEFT(VLOOKUP($AP11,BaseEqptCdF!$C$5:$E$161,3,FALSE),2)="SD",0,IF(LEFT(VLOOKUP($AP11,BaseEqptCdF!$C$5:$E$161,3,FALSE),2)="SB",1*52,VLOOKUP($AP11,BaseEqptCdF!$C$5:$S$161,12,FALSE)*0.2*300))))</f>
        <v/>
      </c>
      <c r="BG11" s="3" t="str">
        <f>IF($L11="","",IF(SUM($AJ11:AN11)=0,$AF11,IF(LEFT(VLOOKUP($AP11,BaseEqptCdF!$C$5:$E$161,3,FALSE),2)="SD",0,IF(LEFT(VLOOKUP($AP11,BaseEqptCdF!$C$5:$E$161,3,FALSE),2)="SB",1*52,VLOOKUP($AP11,BaseEqptCdF!$C$5:$S$161,12,FALSE)*0.2*300))))</f>
        <v/>
      </c>
      <c r="BH11" s="2">
        <f t="shared" si="5"/>
        <v>0</v>
      </c>
      <c r="BI11" s="9"/>
    </row>
    <row r="12" spans="1:61" x14ac:dyDescent="0.25">
      <c r="A12" s="296" t="str">
        <f t="array" ref="A12">IF($C12="","",INDEX(Prog!$B$8:$D$300,MATCH($C12,nivo1,0),1))</f>
        <v/>
      </c>
      <c r="B12" s="296" t="str">
        <f t="array" ref="B12">IF($C12="","",INDEX(Prog!$B$8:$D$300,MATCH($C12,nivo1,0),2))</f>
        <v/>
      </c>
      <c r="C12" s="273"/>
      <c r="D12" s="267"/>
      <c r="E12" s="273"/>
      <c r="F12" s="273"/>
      <c r="G12" s="273"/>
      <c r="H12" s="273"/>
      <c r="I12" s="273"/>
      <c r="J12" s="273"/>
      <c r="K12" s="274"/>
      <c r="L12" s="273"/>
      <c r="M12" s="273"/>
      <c r="N12" s="273"/>
      <c r="O12" s="275"/>
      <c r="P12" s="273"/>
      <c r="Q12" s="273"/>
      <c r="R12" s="273"/>
      <c r="S12" s="273"/>
      <c r="T12" s="276"/>
      <c r="U12" s="276"/>
      <c r="V12" s="276"/>
      <c r="W12" s="276"/>
      <c r="X12" s="277"/>
      <c r="Y12" s="278"/>
      <c r="Z12" s="9"/>
      <c r="AA12" s="8" t="str">
        <f>IF($L12="","",VLOOKUP($L12,BaseEqptCdF!$C$5:$E$161,2,FALSE))</f>
        <v/>
      </c>
      <c r="AB12" s="8" t="str">
        <f>IF($L12="","",VLOOKUP($L12,BaseEqptCdF!$C$5:$E$161,3,FALSE))</f>
        <v/>
      </c>
      <c r="AC12" s="7" t="str">
        <f>IF($L12="","",VLOOKUP($L12,BaseEqptCdF!$C$5:$I$161,6,FALSE))</f>
        <v/>
      </c>
      <c r="AD12" s="7" t="str">
        <f>IF($L12="","",VLOOKUP($L12,BaseEqptCdF!$C$5:$I$161,7,FALSE))</f>
        <v/>
      </c>
      <c r="AE12" s="3" t="str">
        <f>IF($L12="","",VLOOKUP($L12,BaseEqptCdF!$C$5:$R$161,16,FALSE)*$AC$3)</f>
        <v/>
      </c>
      <c r="AF12" s="3" t="str">
        <f>IF($L12="","",IF(LEFT($AB12,2)="SD",0,IF(LEFT($AB12,2)="SB",1*52,IF($N12=Prog!$P$17,VLOOKUP($L12,BaseEqptCdF!$C$5:$P$161,14,FALSE)*1*300,VLOOKUP($L12,BaseEqptCdF!$C$5:$P$161,12,FALSE)*0.2*300))))</f>
        <v/>
      </c>
      <c r="AG12" s="6" t="str">
        <f t="shared" si="6"/>
        <v/>
      </c>
      <c r="AH12" s="6">
        <f>IF($U12=Prog!$S$18,YEAR($X12),"")</f>
        <v>1900</v>
      </c>
      <c r="AI12" s="5" t="str">
        <f>IF(OR($AG12="",$U12=Prog!$S$18),"",IF(OR($U12=Prog!$S$17,$U12=Prog!$S$16),YEAR($X12),IF($AG12="ND","ND",$AI$8+$O12)))</f>
        <v/>
      </c>
      <c r="AJ12" s="3" t="str">
        <f t="shared" si="0"/>
        <v/>
      </c>
      <c r="AK12" s="3" t="str">
        <f t="shared" si="1"/>
        <v/>
      </c>
      <c r="AL12" s="3" t="str">
        <f t="shared" si="1"/>
        <v/>
      </c>
      <c r="AM12" s="3" t="str">
        <f t="shared" si="1"/>
        <v/>
      </c>
      <c r="AN12" s="3" t="str">
        <f t="shared" si="1"/>
        <v/>
      </c>
      <c r="AO12" s="2">
        <f t="shared" si="2"/>
        <v>0</v>
      </c>
      <c r="AP12" s="4"/>
      <c r="AQ12" s="3">
        <f>IF(AJ12=1,VLOOKUP($AP12,BaseEqptCdF!$C$5:$R$161,16,FALSE),0)</f>
        <v>0</v>
      </c>
      <c r="AR12" s="3">
        <f>IF(AK12=1,VLOOKUP($AP12,BaseEqptCdF!$C$5:$R$161,16,FALSE),0)</f>
        <v>0</v>
      </c>
      <c r="AS12" s="3">
        <f>IF(AL12=1,VLOOKUP($AP12,BaseEqptCdF!$C$5:$R$161,16,FALSE),0)</f>
        <v>0</v>
      </c>
      <c r="AT12" s="3">
        <f>IF(AM12=1,VLOOKUP($AP12,BaseEqptCdF!$C$5:$R$161,16,FALSE),0)</f>
        <v>0</v>
      </c>
      <c r="AU12" s="3">
        <f>IF(AN12=1,VLOOKUP($AP12,BaseEqptCdF!$C$5:$R$161,16,FALSE),0)</f>
        <v>0</v>
      </c>
      <c r="AV12" s="2">
        <f t="shared" si="3"/>
        <v>0</v>
      </c>
      <c r="AW12" s="3" t="str">
        <f>IF($L12="","",IF(SUM($AJ12:AJ12)=0,$AE12,VLOOKUP($AP12,BaseEqptCdF!$C$5:$R$161,16,FALSE)*$AC$3))</f>
        <v/>
      </c>
      <c r="AX12" s="3" t="str">
        <f>IF($L12="","",IF(SUM($AJ12:AK12)=0,$AE12,VLOOKUP($AP12,BaseEqptCdF!$C$5:$R$161,16,FALSE)*$AC$3))</f>
        <v/>
      </c>
      <c r="AY12" s="3" t="str">
        <f>IF($L12="","",IF(SUM($AJ12:AL12)=0,$AE12,VLOOKUP($AP12,BaseEqptCdF!$C$5:$R$161,16,FALSE)*$AC$3))</f>
        <v/>
      </c>
      <c r="AZ12" s="3" t="str">
        <f>IF($L12="","",IF(SUM($AJ12:AM12)=0,$AE12,VLOOKUP($AP12,BaseEqptCdF!$C$5:$R$161,16,FALSE)*$AC$3))</f>
        <v/>
      </c>
      <c r="BA12" s="3" t="str">
        <f>IF($L12="","",IF(SUM($AJ12:AN12)=0,$AE12,VLOOKUP($AP12,BaseEqptCdF!$C$5:$R$161,16,FALSE)*$AC$3))</f>
        <v/>
      </c>
      <c r="BB12" s="2">
        <f t="shared" si="4"/>
        <v>0</v>
      </c>
      <c r="BC12" s="3" t="str">
        <f>IF($L12="","",IF(SUM($AJ12:AJ12)=0,$AF12,IF(LEFT(VLOOKUP($AP12,BaseEqptCdF!$C$5:$E$161,3,FALSE),2)="SD",0,IF(LEFT(VLOOKUP($AP12,BaseEqptCdF!$C$5:$E$161,3,FALSE),2)="SB",1*52,VLOOKUP($AP12,BaseEqptCdF!$C$5:$S$161,12,FALSE)*0.2*300))))</f>
        <v/>
      </c>
      <c r="BD12" s="3" t="str">
        <f>IF($L12="","",IF(SUM($AJ12:AK12)=0,$AF12,IF(LEFT(VLOOKUP($AP12,BaseEqptCdF!$C$5:$E$161,3,FALSE),2)="SD",0,IF(LEFT(VLOOKUP($AP12,BaseEqptCdF!$C$5:$E$161,3,FALSE),2)="SB",1*52,VLOOKUP($AP12,BaseEqptCdF!$C$5:$S$161,12,FALSE)*0.2*300))))</f>
        <v/>
      </c>
      <c r="BE12" s="3" t="str">
        <f>IF($L12="","",IF(SUM($AJ12:AL12)=0,$AF12,IF(LEFT(VLOOKUP($AP12,BaseEqptCdF!$C$5:$E$161,3,FALSE),2)="SD",0,IF(LEFT(VLOOKUP($AP12,BaseEqptCdF!$C$5:$E$161,3,FALSE),2)="SB",1*52,VLOOKUP($AP12,BaseEqptCdF!$C$5:$S$161,12,FALSE)*0.2*300))))</f>
        <v/>
      </c>
      <c r="BF12" s="3" t="str">
        <f>IF($L12="","",IF(SUM($AJ12:AM12)=0,$AF12,IF(LEFT(VLOOKUP($AP12,BaseEqptCdF!$C$5:$E$161,3,FALSE),2)="SD",0,IF(LEFT(VLOOKUP($AP12,BaseEqptCdF!$C$5:$E$161,3,FALSE),2)="SB",1*52,VLOOKUP($AP12,BaseEqptCdF!$C$5:$S$161,12,FALSE)*0.2*300))))</f>
        <v/>
      </c>
      <c r="BG12" s="3" t="str">
        <f>IF($L12="","",IF(SUM($AJ12:AN12)=0,$AF12,IF(LEFT(VLOOKUP($AP12,BaseEqptCdF!$C$5:$E$161,3,FALSE),2)="SD",0,IF(LEFT(VLOOKUP($AP12,BaseEqptCdF!$C$5:$E$161,3,FALSE),2)="SB",1*52,VLOOKUP($AP12,BaseEqptCdF!$C$5:$S$161,12,FALSE)*0.2*300))))</f>
        <v/>
      </c>
      <c r="BH12" s="2">
        <f t="shared" si="5"/>
        <v>0</v>
      </c>
      <c r="BI12" s="9"/>
    </row>
    <row r="13" spans="1:61" x14ac:dyDescent="0.25">
      <c r="A13" s="296" t="str">
        <f t="array" ref="A13">IF($C13="","",INDEX(Prog!$B$8:$D$300,MATCH($C13,nivo1,0),1))</f>
        <v/>
      </c>
      <c r="B13" s="296" t="str">
        <f t="array" ref="B13">IF($C13="","",INDEX(Prog!$B$8:$D$300,MATCH($C13,nivo1,0),2))</f>
        <v/>
      </c>
      <c r="C13" s="273"/>
      <c r="D13" s="267"/>
      <c r="E13" s="273"/>
      <c r="F13" s="273"/>
      <c r="G13" s="273"/>
      <c r="H13" s="273"/>
      <c r="I13" s="273"/>
      <c r="J13" s="273"/>
      <c r="K13" s="274"/>
      <c r="L13" s="273"/>
      <c r="M13" s="273"/>
      <c r="N13" s="273"/>
      <c r="O13" s="275"/>
      <c r="P13" s="273"/>
      <c r="Q13" s="273"/>
      <c r="R13" s="273"/>
      <c r="S13" s="273"/>
      <c r="T13" s="276"/>
      <c r="U13" s="276"/>
      <c r="V13" s="276"/>
      <c r="W13" s="276"/>
      <c r="X13" s="277"/>
      <c r="Y13" s="278"/>
      <c r="Z13" s="9"/>
      <c r="AA13" s="8" t="str">
        <f>IF($L13="","",VLOOKUP($L13,BaseEqptCdF!$C$5:$E$161,2,FALSE))</f>
        <v/>
      </c>
      <c r="AB13" s="8" t="str">
        <f>IF($L13="","",VLOOKUP($L13,BaseEqptCdF!$C$5:$E$161,3,FALSE))</f>
        <v/>
      </c>
      <c r="AC13" s="7" t="str">
        <f>IF($L13="","",VLOOKUP($L13,BaseEqptCdF!$C$5:$I$161,6,FALSE))</f>
        <v/>
      </c>
      <c r="AD13" s="7" t="str">
        <f>IF($L13="","",VLOOKUP($L13,BaseEqptCdF!$C$5:$I$161,7,FALSE))</f>
        <v/>
      </c>
      <c r="AE13" s="3" t="str">
        <f>IF($L13="","",VLOOKUP($L13,BaseEqptCdF!$C$5:$R$161,16,FALSE)*$AC$3)</f>
        <v/>
      </c>
      <c r="AF13" s="3" t="str">
        <f>IF($L13="","",IF(LEFT($AB13,2)="SD",0,IF(LEFT($AB13,2)="SB",1*52,IF($N13=Prog!$P$17,VLOOKUP($L13,BaseEqptCdF!$C$5:$P$161,14,FALSE)*1*300,VLOOKUP($L13,BaseEqptCdF!$C$5:$P$161,12,FALSE)*0.2*300))))</f>
        <v/>
      </c>
      <c r="AG13" s="6" t="str">
        <f t="shared" si="6"/>
        <v/>
      </c>
      <c r="AH13" s="6">
        <f>IF($U13=Prog!$S$18,YEAR($X13),"")</f>
        <v>1900</v>
      </c>
      <c r="AI13" s="5" t="str">
        <f>IF(OR($AG13="",$U13=Prog!$S$18),"",IF(OR($U13=Prog!$S$17,$U13=Prog!$S$16),YEAR($X13),IF($AG13="ND","ND",$AI$8+$O13)))</f>
        <v/>
      </c>
      <c r="AJ13" s="3" t="str">
        <f t="shared" si="0"/>
        <v/>
      </c>
      <c r="AK13" s="3" t="str">
        <f t="shared" si="1"/>
        <v/>
      </c>
      <c r="AL13" s="3" t="str">
        <f t="shared" si="1"/>
        <v/>
      </c>
      <c r="AM13" s="3" t="str">
        <f t="shared" si="1"/>
        <v/>
      </c>
      <c r="AN13" s="3" t="str">
        <f t="shared" si="1"/>
        <v/>
      </c>
      <c r="AO13" s="2">
        <f t="shared" si="2"/>
        <v>0</v>
      </c>
      <c r="AP13" s="4"/>
      <c r="AQ13" s="3">
        <f>IF(AJ13=1,VLOOKUP($AP13,BaseEqptCdF!$C$5:$R$161,16,FALSE),0)</f>
        <v>0</v>
      </c>
      <c r="AR13" s="3">
        <f>IF(AK13=1,VLOOKUP($AP13,BaseEqptCdF!$C$5:$R$161,16,FALSE),0)</f>
        <v>0</v>
      </c>
      <c r="AS13" s="3">
        <f>IF(AL13=1,VLOOKUP($AP13,BaseEqptCdF!$C$5:$R$161,16,FALSE),0)</f>
        <v>0</v>
      </c>
      <c r="AT13" s="3">
        <f>IF(AM13=1,VLOOKUP($AP13,BaseEqptCdF!$C$5:$R$161,16,FALSE),0)</f>
        <v>0</v>
      </c>
      <c r="AU13" s="3">
        <f>IF(AN13=1,VLOOKUP($AP13,BaseEqptCdF!$C$5:$R$161,16,FALSE),0)</f>
        <v>0</v>
      </c>
      <c r="AV13" s="2">
        <f t="shared" si="3"/>
        <v>0</v>
      </c>
      <c r="AW13" s="3" t="str">
        <f>IF($L13="","",IF(SUM($AJ13:AJ13)=0,$AE13,VLOOKUP($AP13,BaseEqptCdF!$C$5:$R$161,16,FALSE)*$AC$3))</f>
        <v/>
      </c>
      <c r="AX13" s="3" t="str">
        <f>IF($L13="","",IF(SUM($AJ13:AK13)=0,$AE13,VLOOKUP($AP13,BaseEqptCdF!$C$5:$R$161,16,FALSE)*$AC$3))</f>
        <v/>
      </c>
      <c r="AY13" s="3" t="str">
        <f>IF($L13="","",IF(SUM($AJ13:AL13)=0,$AE13,VLOOKUP($AP13,BaseEqptCdF!$C$5:$R$161,16,FALSE)*$AC$3))</f>
        <v/>
      </c>
      <c r="AZ13" s="3" t="str">
        <f>IF($L13="","",IF(SUM($AJ13:AM13)=0,$AE13,VLOOKUP($AP13,BaseEqptCdF!$C$5:$R$161,16,FALSE)*$AC$3))</f>
        <v/>
      </c>
      <c r="BA13" s="3" t="str">
        <f>IF($L13="","",IF(SUM($AJ13:AN13)=0,$AE13,VLOOKUP($AP13,BaseEqptCdF!$C$5:$R$161,16,FALSE)*$AC$3))</f>
        <v/>
      </c>
      <c r="BB13" s="2">
        <f t="shared" si="4"/>
        <v>0</v>
      </c>
      <c r="BC13" s="3" t="str">
        <f>IF($L13="","",IF(SUM($AJ13:AJ13)=0,$AF13,IF(LEFT(VLOOKUP($AP13,BaseEqptCdF!$C$5:$E$161,3,FALSE),2)="SD",0,IF(LEFT(VLOOKUP($AP13,BaseEqptCdF!$C$5:$E$161,3,FALSE),2)="SB",1*52,VLOOKUP($AP13,BaseEqptCdF!$C$5:$S$161,12,FALSE)*0.2*300))))</f>
        <v/>
      </c>
      <c r="BD13" s="3" t="str">
        <f>IF($L13="","",IF(SUM($AJ13:AK13)=0,$AF13,IF(LEFT(VLOOKUP($AP13,BaseEqptCdF!$C$5:$E$161,3,FALSE),2)="SD",0,IF(LEFT(VLOOKUP($AP13,BaseEqptCdF!$C$5:$E$161,3,FALSE),2)="SB",1*52,VLOOKUP($AP13,BaseEqptCdF!$C$5:$S$161,12,FALSE)*0.2*300))))</f>
        <v/>
      </c>
      <c r="BE13" s="3" t="str">
        <f>IF($L13="","",IF(SUM($AJ13:AL13)=0,$AF13,IF(LEFT(VLOOKUP($AP13,BaseEqptCdF!$C$5:$E$161,3,FALSE),2)="SD",0,IF(LEFT(VLOOKUP($AP13,BaseEqptCdF!$C$5:$E$161,3,FALSE),2)="SB",1*52,VLOOKUP($AP13,BaseEqptCdF!$C$5:$S$161,12,FALSE)*0.2*300))))</f>
        <v/>
      </c>
      <c r="BF13" s="3" t="str">
        <f>IF($L13="","",IF(SUM($AJ13:AM13)=0,$AF13,IF(LEFT(VLOOKUP($AP13,BaseEqptCdF!$C$5:$E$161,3,FALSE),2)="SD",0,IF(LEFT(VLOOKUP($AP13,BaseEqptCdF!$C$5:$E$161,3,FALSE),2)="SB",1*52,VLOOKUP($AP13,BaseEqptCdF!$C$5:$S$161,12,FALSE)*0.2*300))))</f>
        <v/>
      </c>
      <c r="BG13" s="3" t="str">
        <f>IF($L13="","",IF(SUM($AJ13:AN13)=0,$AF13,IF(LEFT(VLOOKUP($AP13,BaseEqptCdF!$C$5:$E$161,3,FALSE),2)="SD",0,IF(LEFT(VLOOKUP($AP13,BaseEqptCdF!$C$5:$E$161,3,FALSE),2)="SB",1*52,VLOOKUP($AP13,BaseEqptCdF!$C$5:$S$161,12,FALSE)*0.2*300))))</f>
        <v/>
      </c>
      <c r="BH13" s="2">
        <f t="shared" si="5"/>
        <v>0</v>
      </c>
      <c r="BI13" s="9"/>
    </row>
    <row r="14" spans="1:61" x14ac:dyDescent="0.25">
      <c r="A14" s="296" t="str">
        <f t="array" ref="A14">IF($C14="","",INDEX(Prog!$B$8:$D$300,MATCH($C14,nivo1,0),1))</f>
        <v/>
      </c>
      <c r="B14" s="296" t="str">
        <f t="array" ref="B14">IF($C14="","",INDEX(Prog!$B$8:$D$300,MATCH($C14,nivo1,0),2))</f>
        <v/>
      </c>
      <c r="C14" s="273"/>
      <c r="D14" s="267"/>
      <c r="E14" s="273"/>
      <c r="F14" s="273"/>
      <c r="G14" s="273"/>
      <c r="H14" s="273"/>
      <c r="I14" s="273"/>
      <c r="J14" s="273"/>
      <c r="K14" s="274"/>
      <c r="L14" s="273"/>
      <c r="M14" s="273"/>
      <c r="N14" s="273"/>
      <c r="O14" s="275"/>
      <c r="P14" s="273"/>
      <c r="Q14" s="273"/>
      <c r="R14" s="273"/>
      <c r="S14" s="273"/>
      <c r="T14" s="276"/>
      <c r="U14" s="276"/>
      <c r="V14" s="276"/>
      <c r="W14" s="276"/>
      <c r="X14" s="277"/>
      <c r="Y14" s="278"/>
      <c r="Z14" s="9"/>
      <c r="AA14" s="8" t="str">
        <f>IF($L14="","",VLOOKUP($L14,BaseEqptCdF!$C$5:$E$161,2,FALSE))</f>
        <v/>
      </c>
      <c r="AB14" s="8" t="str">
        <f>IF($L14="","",VLOOKUP($L14,BaseEqptCdF!$C$5:$E$161,3,FALSE))</f>
        <v/>
      </c>
      <c r="AC14" s="7" t="str">
        <f>IF($L14="","",VLOOKUP($L14,BaseEqptCdF!$C$5:$I$161,6,FALSE))</f>
        <v/>
      </c>
      <c r="AD14" s="7" t="str">
        <f>IF($L14="","",VLOOKUP($L14,BaseEqptCdF!$C$5:$I$161,7,FALSE))</f>
        <v/>
      </c>
      <c r="AE14" s="3" t="str">
        <f>IF($L14="","",VLOOKUP($L14,BaseEqptCdF!$C$5:$R$161,16,FALSE)*$AC$3)</f>
        <v/>
      </c>
      <c r="AF14" s="3" t="str">
        <f>IF($L14="","",IF(LEFT($AB14,2)="SD",0,IF(LEFT($AB14,2)="SB",1*52,IF($N14=Prog!$P$17,VLOOKUP($L14,BaseEqptCdF!$C$5:$P$161,14,FALSE)*1*300,VLOOKUP($L14,BaseEqptCdF!$C$5:$P$161,12,FALSE)*0.2*300))))</f>
        <v/>
      </c>
      <c r="AG14" s="6" t="str">
        <f t="shared" si="6"/>
        <v/>
      </c>
      <c r="AH14" s="6">
        <f>IF($U14=Prog!$S$18,YEAR($X14),"")</f>
        <v>1900</v>
      </c>
      <c r="AI14" s="5" t="str">
        <f>IF(OR($AG14="",$U14=Prog!$S$18),"",IF(OR($U14=Prog!$S$17,$U14=Prog!$S$16),YEAR($X14),IF($AG14="ND","ND",$AI$8+$O14)))</f>
        <v/>
      </c>
      <c r="AJ14" s="3" t="str">
        <f t="shared" si="0"/>
        <v/>
      </c>
      <c r="AK14" s="3" t="str">
        <f t="shared" si="1"/>
        <v/>
      </c>
      <c r="AL14" s="3" t="str">
        <f t="shared" si="1"/>
        <v/>
      </c>
      <c r="AM14" s="3" t="str">
        <f t="shared" si="1"/>
        <v/>
      </c>
      <c r="AN14" s="3" t="str">
        <f t="shared" si="1"/>
        <v/>
      </c>
      <c r="AO14" s="2">
        <f t="shared" si="2"/>
        <v>0</v>
      </c>
      <c r="AP14" s="4"/>
      <c r="AQ14" s="3">
        <f>IF(AJ14=1,VLOOKUP($AP14,BaseEqptCdF!$C$5:$R$161,16,FALSE),0)</f>
        <v>0</v>
      </c>
      <c r="AR14" s="3">
        <f>IF(AK14=1,VLOOKUP($AP14,BaseEqptCdF!$C$5:$R$161,16,FALSE),0)</f>
        <v>0</v>
      </c>
      <c r="AS14" s="3">
        <f>IF(AL14=1,VLOOKUP($AP14,BaseEqptCdF!$C$5:$R$161,16,FALSE),0)</f>
        <v>0</v>
      </c>
      <c r="AT14" s="3">
        <f>IF(AM14=1,VLOOKUP($AP14,BaseEqptCdF!$C$5:$R$161,16,FALSE),0)</f>
        <v>0</v>
      </c>
      <c r="AU14" s="3">
        <f>IF(AN14=1,VLOOKUP($AP14,BaseEqptCdF!$C$5:$R$161,16,FALSE),0)</f>
        <v>0</v>
      </c>
      <c r="AV14" s="2">
        <f t="shared" si="3"/>
        <v>0</v>
      </c>
      <c r="AW14" s="3" t="str">
        <f>IF($L14="","",IF(SUM($AJ14:AJ14)=0,$AE14,VLOOKUP($AP14,BaseEqptCdF!$C$5:$R$161,16,FALSE)*$AC$3))</f>
        <v/>
      </c>
      <c r="AX14" s="3" t="str">
        <f>IF($L14="","",IF(SUM($AJ14:AK14)=0,$AE14,VLOOKUP($AP14,BaseEqptCdF!$C$5:$R$161,16,FALSE)*$AC$3))</f>
        <v/>
      </c>
      <c r="AY14" s="3" t="str">
        <f>IF($L14="","",IF(SUM($AJ14:AL14)=0,$AE14,VLOOKUP($AP14,BaseEqptCdF!$C$5:$R$161,16,FALSE)*$AC$3))</f>
        <v/>
      </c>
      <c r="AZ14" s="3" t="str">
        <f>IF($L14="","",IF(SUM($AJ14:AM14)=0,$AE14,VLOOKUP($AP14,BaseEqptCdF!$C$5:$R$161,16,FALSE)*$AC$3))</f>
        <v/>
      </c>
      <c r="BA14" s="3" t="str">
        <f>IF($L14="","",IF(SUM($AJ14:AN14)=0,$AE14,VLOOKUP($AP14,BaseEqptCdF!$C$5:$R$161,16,FALSE)*$AC$3))</f>
        <v/>
      </c>
      <c r="BB14" s="2">
        <f t="shared" si="4"/>
        <v>0</v>
      </c>
      <c r="BC14" s="3" t="str">
        <f>IF($L14="","",IF(SUM($AJ14:AJ14)=0,$AF14,IF(LEFT(VLOOKUP($AP14,BaseEqptCdF!$C$5:$E$161,3,FALSE),2)="SD",0,IF(LEFT(VLOOKUP($AP14,BaseEqptCdF!$C$5:$E$161,3,FALSE),2)="SB",1*52,VLOOKUP($AP14,BaseEqptCdF!$C$5:$S$161,12,FALSE)*0.2*300))))</f>
        <v/>
      </c>
      <c r="BD14" s="3" t="str">
        <f>IF($L14="","",IF(SUM($AJ14:AK14)=0,$AF14,IF(LEFT(VLOOKUP($AP14,BaseEqptCdF!$C$5:$E$161,3,FALSE),2)="SD",0,IF(LEFT(VLOOKUP($AP14,BaseEqptCdF!$C$5:$E$161,3,FALSE),2)="SB",1*52,VLOOKUP($AP14,BaseEqptCdF!$C$5:$S$161,12,FALSE)*0.2*300))))</f>
        <v/>
      </c>
      <c r="BE14" s="3" t="str">
        <f>IF($L14="","",IF(SUM($AJ14:AL14)=0,$AF14,IF(LEFT(VLOOKUP($AP14,BaseEqptCdF!$C$5:$E$161,3,FALSE),2)="SD",0,IF(LEFT(VLOOKUP($AP14,BaseEqptCdF!$C$5:$E$161,3,FALSE),2)="SB",1*52,VLOOKUP($AP14,BaseEqptCdF!$C$5:$S$161,12,FALSE)*0.2*300))))</f>
        <v/>
      </c>
      <c r="BF14" s="3" t="str">
        <f>IF($L14="","",IF(SUM($AJ14:AM14)=0,$AF14,IF(LEFT(VLOOKUP($AP14,BaseEqptCdF!$C$5:$E$161,3,FALSE),2)="SD",0,IF(LEFT(VLOOKUP($AP14,BaseEqptCdF!$C$5:$E$161,3,FALSE),2)="SB",1*52,VLOOKUP($AP14,BaseEqptCdF!$C$5:$S$161,12,FALSE)*0.2*300))))</f>
        <v/>
      </c>
      <c r="BG14" s="3" t="str">
        <f>IF($L14="","",IF(SUM($AJ14:AN14)=0,$AF14,IF(LEFT(VLOOKUP($AP14,BaseEqptCdF!$C$5:$E$161,3,FALSE),2)="SD",0,IF(LEFT(VLOOKUP($AP14,BaseEqptCdF!$C$5:$E$161,3,FALSE),2)="SB",1*52,VLOOKUP($AP14,BaseEqptCdF!$C$5:$S$161,12,FALSE)*0.2*300))))</f>
        <v/>
      </c>
      <c r="BH14" s="2">
        <f t="shared" si="5"/>
        <v>0</v>
      </c>
      <c r="BI14" s="9"/>
    </row>
    <row r="15" spans="1:61" x14ac:dyDescent="0.25">
      <c r="A15" s="296" t="str">
        <f t="array" ref="A15">IF($C15="","",INDEX(Prog!$B$8:$D$300,MATCH($C15,nivo1,0),1))</f>
        <v/>
      </c>
      <c r="B15" s="296" t="str">
        <f t="array" ref="B15">IF($C15="","",INDEX(Prog!$B$8:$D$300,MATCH($C15,nivo1,0),2))</f>
        <v/>
      </c>
      <c r="C15" s="273"/>
      <c r="D15" s="267"/>
      <c r="E15" s="273"/>
      <c r="F15" s="273"/>
      <c r="G15" s="273"/>
      <c r="H15" s="273"/>
      <c r="I15" s="273"/>
      <c r="J15" s="273"/>
      <c r="K15" s="274"/>
      <c r="L15" s="273"/>
      <c r="M15" s="273"/>
      <c r="N15" s="273"/>
      <c r="O15" s="275"/>
      <c r="P15" s="273"/>
      <c r="Q15" s="273"/>
      <c r="R15" s="273"/>
      <c r="S15" s="273"/>
      <c r="T15" s="276"/>
      <c r="U15" s="276"/>
      <c r="V15" s="276"/>
      <c r="W15" s="276"/>
      <c r="X15" s="277"/>
      <c r="Y15" s="278"/>
      <c r="Z15" s="9"/>
      <c r="AA15" s="8" t="str">
        <f>IF($L15="","",VLOOKUP($L15,BaseEqptCdF!$C$5:$E$161,2,FALSE))</f>
        <v/>
      </c>
      <c r="AB15" s="8" t="str">
        <f>IF($L15="","",VLOOKUP($L15,BaseEqptCdF!$C$5:$E$161,3,FALSE))</f>
        <v/>
      </c>
      <c r="AC15" s="7" t="str">
        <f>IF($L15="","",VLOOKUP($L15,BaseEqptCdF!$C$5:$I$161,6,FALSE))</f>
        <v/>
      </c>
      <c r="AD15" s="7" t="str">
        <f>IF($L15="","",VLOOKUP($L15,BaseEqptCdF!$C$5:$I$161,7,FALSE))</f>
        <v/>
      </c>
      <c r="AE15" s="3" t="str">
        <f>IF($L15="","",VLOOKUP($L15,BaseEqptCdF!$C$5:$R$161,16,FALSE)*$AC$3)</f>
        <v/>
      </c>
      <c r="AF15" s="3" t="str">
        <f>IF($L15="","",IF(LEFT($AB15,2)="SD",0,IF(LEFT($AB15,2)="SB",1*52,IF($N15=Prog!$P$17,VLOOKUP($L15,BaseEqptCdF!$C$5:$P$161,14,FALSE)*1*300,VLOOKUP($L15,BaseEqptCdF!$C$5:$P$161,12,FALSE)*0.2*300))))</f>
        <v/>
      </c>
      <c r="AG15" s="6" t="str">
        <f t="shared" si="6"/>
        <v/>
      </c>
      <c r="AH15" s="6">
        <f>IF($U15=Prog!$S$18,YEAR($X15),"")</f>
        <v>1900</v>
      </c>
      <c r="AI15" s="5" t="str">
        <f>IF(OR($AG15="",$U15=Prog!$S$18),"",IF(OR($U15=Prog!$S$17,$U15=Prog!$S$16),YEAR($X15),IF($AG15="ND","ND",$AI$8+$O15)))</f>
        <v/>
      </c>
      <c r="AJ15" s="3" t="str">
        <f t="shared" si="0"/>
        <v/>
      </c>
      <c r="AK15" s="3" t="str">
        <f t="shared" si="1"/>
        <v/>
      </c>
      <c r="AL15" s="3" t="str">
        <f t="shared" si="1"/>
        <v/>
      </c>
      <c r="AM15" s="3" t="str">
        <f t="shared" si="1"/>
        <v/>
      </c>
      <c r="AN15" s="3" t="str">
        <f t="shared" si="1"/>
        <v/>
      </c>
      <c r="AO15" s="2">
        <f t="shared" si="2"/>
        <v>0</v>
      </c>
      <c r="AP15" s="4"/>
      <c r="AQ15" s="3">
        <f>IF(AJ15=1,VLOOKUP($AP15,BaseEqptCdF!$C$5:$R$161,16,FALSE),0)</f>
        <v>0</v>
      </c>
      <c r="AR15" s="3">
        <f>IF(AK15=1,VLOOKUP($AP15,BaseEqptCdF!$C$5:$R$161,16,FALSE),0)</f>
        <v>0</v>
      </c>
      <c r="AS15" s="3">
        <f>IF(AL15=1,VLOOKUP($AP15,BaseEqptCdF!$C$5:$R$161,16,FALSE),0)</f>
        <v>0</v>
      </c>
      <c r="AT15" s="3">
        <f>IF(AM15=1,VLOOKUP($AP15,BaseEqptCdF!$C$5:$R$161,16,FALSE),0)</f>
        <v>0</v>
      </c>
      <c r="AU15" s="3">
        <f>IF(AN15=1,VLOOKUP($AP15,BaseEqptCdF!$C$5:$R$161,16,FALSE),0)</f>
        <v>0</v>
      </c>
      <c r="AV15" s="2">
        <f t="shared" si="3"/>
        <v>0</v>
      </c>
      <c r="AW15" s="3" t="str">
        <f>IF($L15="","",IF(SUM($AJ15:AJ15)=0,$AE15,VLOOKUP($AP15,BaseEqptCdF!$C$5:$R$161,16,FALSE)*$AC$3))</f>
        <v/>
      </c>
      <c r="AX15" s="3" t="str">
        <f>IF($L15="","",IF(SUM($AJ15:AK15)=0,$AE15,VLOOKUP($AP15,BaseEqptCdF!$C$5:$R$161,16,FALSE)*$AC$3))</f>
        <v/>
      </c>
      <c r="AY15" s="3" t="str">
        <f>IF($L15="","",IF(SUM($AJ15:AL15)=0,$AE15,VLOOKUP($AP15,BaseEqptCdF!$C$5:$R$161,16,FALSE)*$AC$3))</f>
        <v/>
      </c>
      <c r="AZ15" s="3" t="str">
        <f>IF($L15="","",IF(SUM($AJ15:AM15)=0,$AE15,VLOOKUP($AP15,BaseEqptCdF!$C$5:$R$161,16,FALSE)*$AC$3))</f>
        <v/>
      </c>
      <c r="BA15" s="3" t="str">
        <f>IF($L15="","",IF(SUM($AJ15:AN15)=0,$AE15,VLOOKUP($AP15,BaseEqptCdF!$C$5:$R$161,16,FALSE)*$AC$3))</f>
        <v/>
      </c>
      <c r="BB15" s="2">
        <f t="shared" si="4"/>
        <v>0</v>
      </c>
      <c r="BC15" s="3" t="str">
        <f>IF($L15="","",IF(SUM($AJ15:AJ15)=0,$AF15,IF(LEFT(VLOOKUP($AP15,BaseEqptCdF!$C$5:$E$161,3,FALSE),2)="SD",0,IF(LEFT(VLOOKUP($AP15,BaseEqptCdF!$C$5:$E$161,3,FALSE),2)="SB",1*52,VLOOKUP($AP15,BaseEqptCdF!$C$5:$S$161,12,FALSE)*0.2*300))))</f>
        <v/>
      </c>
      <c r="BD15" s="3" t="str">
        <f>IF($L15="","",IF(SUM($AJ15:AK15)=0,$AF15,IF(LEFT(VLOOKUP($AP15,BaseEqptCdF!$C$5:$E$161,3,FALSE),2)="SD",0,IF(LEFT(VLOOKUP($AP15,BaseEqptCdF!$C$5:$E$161,3,FALSE),2)="SB",1*52,VLOOKUP($AP15,BaseEqptCdF!$C$5:$S$161,12,FALSE)*0.2*300))))</f>
        <v/>
      </c>
      <c r="BE15" s="3" t="str">
        <f>IF($L15="","",IF(SUM($AJ15:AL15)=0,$AF15,IF(LEFT(VLOOKUP($AP15,BaseEqptCdF!$C$5:$E$161,3,FALSE),2)="SD",0,IF(LEFT(VLOOKUP($AP15,BaseEqptCdF!$C$5:$E$161,3,FALSE),2)="SB",1*52,VLOOKUP($AP15,BaseEqptCdF!$C$5:$S$161,12,FALSE)*0.2*300))))</f>
        <v/>
      </c>
      <c r="BF15" s="3" t="str">
        <f>IF($L15="","",IF(SUM($AJ15:AM15)=0,$AF15,IF(LEFT(VLOOKUP($AP15,BaseEqptCdF!$C$5:$E$161,3,FALSE),2)="SD",0,IF(LEFT(VLOOKUP($AP15,BaseEqptCdF!$C$5:$E$161,3,FALSE),2)="SB",1*52,VLOOKUP($AP15,BaseEqptCdF!$C$5:$S$161,12,FALSE)*0.2*300))))</f>
        <v/>
      </c>
      <c r="BG15" s="3" t="str">
        <f>IF($L15="","",IF(SUM($AJ15:AN15)=0,$AF15,IF(LEFT(VLOOKUP($AP15,BaseEqptCdF!$C$5:$E$161,3,FALSE),2)="SD",0,IF(LEFT(VLOOKUP($AP15,BaseEqptCdF!$C$5:$E$161,3,FALSE),2)="SB",1*52,VLOOKUP($AP15,BaseEqptCdF!$C$5:$S$161,12,FALSE)*0.2*300))))</f>
        <v/>
      </c>
      <c r="BH15" s="2">
        <f t="shared" si="5"/>
        <v>0</v>
      </c>
      <c r="BI15" s="9"/>
    </row>
    <row r="16" spans="1:61" x14ac:dyDescent="0.25">
      <c r="A16" s="296" t="str">
        <f t="array" ref="A16">IF($C16="","",INDEX(Prog!$B$8:$D$300,MATCH($C16,nivo1,0),1))</f>
        <v/>
      </c>
      <c r="B16" s="296" t="str">
        <f t="array" ref="B16">IF($C16="","",INDEX(Prog!$B$8:$D$300,MATCH($C16,nivo1,0),2))</f>
        <v/>
      </c>
      <c r="C16" s="273"/>
      <c r="D16" s="267"/>
      <c r="E16" s="273"/>
      <c r="F16" s="273"/>
      <c r="G16" s="273"/>
      <c r="H16" s="273"/>
      <c r="I16" s="273"/>
      <c r="J16" s="273"/>
      <c r="K16" s="274"/>
      <c r="L16" s="273"/>
      <c r="M16" s="273"/>
      <c r="N16" s="273"/>
      <c r="O16" s="275"/>
      <c r="P16" s="273"/>
      <c r="Q16" s="273"/>
      <c r="R16" s="273"/>
      <c r="S16" s="273"/>
      <c r="T16" s="276"/>
      <c r="U16" s="276"/>
      <c r="V16" s="276"/>
      <c r="W16" s="276"/>
      <c r="X16" s="277"/>
      <c r="Y16" s="278"/>
      <c r="AA16" s="8" t="str">
        <f>IF($L16="","",VLOOKUP($L16,BaseEqptCdF!$C$5:$E$161,2,FALSE))</f>
        <v/>
      </c>
      <c r="AB16" s="8" t="str">
        <f>IF($L16="","",VLOOKUP($L16,BaseEqptCdF!$C$5:$E$161,3,FALSE))</f>
        <v/>
      </c>
      <c r="AC16" s="7" t="str">
        <f>IF($L16="","",VLOOKUP($L16,BaseEqptCdF!$C$5:$I$161,6,FALSE))</f>
        <v/>
      </c>
      <c r="AD16" s="7" t="str">
        <f>IF($L16="","",VLOOKUP($L16,BaseEqptCdF!$C$5:$I$161,7,FALSE))</f>
        <v/>
      </c>
      <c r="AE16" s="3" t="str">
        <f>IF($L16="","",VLOOKUP($L16,BaseEqptCdF!$C$5:$R$161,16,FALSE)*$AC$3)</f>
        <v/>
      </c>
      <c r="AF16" s="3" t="str">
        <f>IF($L16="","",IF(LEFT($AB16,2)="SD",0,IF(LEFT($AB16,2)="SB",1*52,IF($N16=Prog!$P$17,VLOOKUP($L16,BaseEqptCdF!$C$5:$P$161,14,FALSE)*1*300,VLOOKUP($L16,BaseEqptCdF!$C$5:$P$161,12,FALSE)*0.2*300))))</f>
        <v/>
      </c>
      <c r="AG16" s="6" t="str">
        <f t="shared" si="6"/>
        <v/>
      </c>
      <c r="AH16" s="6">
        <f>IF($U16=Prog!$S$18,YEAR($X16),"")</f>
        <v>1900</v>
      </c>
      <c r="AI16" s="5" t="str">
        <f>IF(OR($AG16="",$U16=Prog!$S$18),"",IF(OR($U16=Prog!$S$17,$U16=Prog!$S$16),YEAR($X16),IF($AG16="ND","ND",$AI$8+$O16)))</f>
        <v/>
      </c>
      <c r="AJ16" s="3" t="str">
        <f t="shared" si="0"/>
        <v/>
      </c>
      <c r="AK16" s="3" t="str">
        <f t="shared" si="1"/>
        <v/>
      </c>
      <c r="AL16" s="3" t="str">
        <f t="shared" si="1"/>
        <v/>
      </c>
      <c r="AM16" s="3" t="str">
        <f t="shared" si="1"/>
        <v/>
      </c>
      <c r="AN16" s="3" t="str">
        <f t="shared" si="1"/>
        <v/>
      </c>
      <c r="AO16" s="2">
        <f t="shared" si="2"/>
        <v>0</v>
      </c>
      <c r="AP16" s="4"/>
      <c r="AQ16" s="3">
        <f>IF(AJ16=1,VLOOKUP($AP16,BaseEqptCdF!$C$5:$R$161,16,FALSE),0)</f>
        <v>0</v>
      </c>
      <c r="AR16" s="3">
        <f>IF(AK16=1,VLOOKUP($AP16,BaseEqptCdF!$C$5:$R$161,16,FALSE),0)</f>
        <v>0</v>
      </c>
      <c r="AS16" s="3">
        <f>IF(AL16=1,VLOOKUP($AP16,BaseEqptCdF!$C$5:$R$161,16,FALSE),0)</f>
        <v>0</v>
      </c>
      <c r="AT16" s="3">
        <f>IF(AM16=1,VLOOKUP($AP16,BaseEqptCdF!$C$5:$R$161,16,FALSE),0)</f>
        <v>0</v>
      </c>
      <c r="AU16" s="3">
        <f>IF(AN16=1,VLOOKUP($AP16,BaseEqptCdF!$C$5:$R$161,16,FALSE),0)</f>
        <v>0</v>
      </c>
      <c r="AV16" s="2">
        <f t="shared" si="3"/>
        <v>0</v>
      </c>
      <c r="AW16" s="3" t="str">
        <f>IF($L16="","",IF(SUM($AJ16:AJ16)=0,$AE16,VLOOKUP($AP16,BaseEqptCdF!$C$5:$R$161,16,FALSE)*$AC$3))</f>
        <v/>
      </c>
      <c r="AX16" s="3" t="str">
        <f>IF($L16="","",IF(SUM($AJ16:AK16)=0,$AE16,VLOOKUP($AP16,BaseEqptCdF!$C$5:$R$161,16,FALSE)*$AC$3))</f>
        <v/>
      </c>
      <c r="AY16" s="3" t="str">
        <f>IF($L16="","",IF(SUM($AJ16:AL16)=0,$AE16,VLOOKUP($AP16,BaseEqptCdF!$C$5:$R$161,16,FALSE)*$AC$3))</f>
        <v/>
      </c>
      <c r="AZ16" s="3" t="str">
        <f>IF($L16="","",IF(SUM($AJ16:AM16)=0,$AE16,VLOOKUP($AP16,BaseEqptCdF!$C$5:$R$161,16,FALSE)*$AC$3))</f>
        <v/>
      </c>
      <c r="BA16" s="3" t="str">
        <f>IF($L16="","",IF(SUM($AJ16:AN16)=0,$AE16,VLOOKUP($AP16,BaseEqptCdF!$C$5:$R$161,16,FALSE)*$AC$3))</f>
        <v/>
      </c>
      <c r="BB16" s="2">
        <f t="shared" si="4"/>
        <v>0</v>
      </c>
      <c r="BC16" s="3" t="str">
        <f>IF($L16="","",IF(SUM($AJ16:AJ16)=0,$AF16,IF(LEFT(VLOOKUP($AP16,BaseEqptCdF!$C$5:$E$161,3,FALSE),2)="SD",0,IF(LEFT(VLOOKUP($AP16,BaseEqptCdF!$C$5:$E$161,3,FALSE),2)="SB",1*52,VLOOKUP($AP16,BaseEqptCdF!$C$5:$S$161,12,FALSE)*0.2*300))))</f>
        <v/>
      </c>
      <c r="BD16" s="3" t="str">
        <f>IF($L16="","",IF(SUM($AJ16:AK16)=0,$AF16,IF(LEFT(VLOOKUP($AP16,BaseEqptCdF!$C$5:$E$161,3,FALSE),2)="SD",0,IF(LEFT(VLOOKUP($AP16,BaseEqptCdF!$C$5:$E$161,3,FALSE),2)="SB",1*52,VLOOKUP($AP16,BaseEqptCdF!$C$5:$S$161,12,FALSE)*0.2*300))))</f>
        <v/>
      </c>
      <c r="BE16" s="3" t="str">
        <f>IF($L16="","",IF(SUM($AJ16:AL16)=0,$AF16,IF(LEFT(VLOOKUP($AP16,BaseEqptCdF!$C$5:$E$161,3,FALSE),2)="SD",0,IF(LEFT(VLOOKUP($AP16,BaseEqptCdF!$C$5:$E$161,3,FALSE),2)="SB",1*52,VLOOKUP($AP16,BaseEqptCdF!$C$5:$S$161,12,FALSE)*0.2*300))))</f>
        <v/>
      </c>
      <c r="BF16" s="3" t="str">
        <f>IF($L16="","",IF(SUM($AJ16:AM16)=0,$AF16,IF(LEFT(VLOOKUP($AP16,BaseEqptCdF!$C$5:$E$161,3,FALSE),2)="SD",0,IF(LEFT(VLOOKUP($AP16,BaseEqptCdF!$C$5:$E$161,3,FALSE),2)="SB",1*52,VLOOKUP($AP16,BaseEqptCdF!$C$5:$S$161,12,FALSE)*0.2*300))))</f>
        <v/>
      </c>
      <c r="BG16" s="3" t="str">
        <f>IF($L16="","",IF(SUM($AJ16:AN16)=0,$AF16,IF(LEFT(VLOOKUP($AP16,BaseEqptCdF!$C$5:$E$161,3,FALSE),2)="SD",0,IF(LEFT(VLOOKUP($AP16,BaseEqptCdF!$C$5:$E$161,3,FALSE),2)="SB",1*52,VLOOKUP($AP16,BaseEqptCdF!$C$5:$S$161,12,FALSE)*0.2*300))))</f>
        <v/>
      </c>
      <c r="BH16" s="2">
        <f t="shared" si="5"/>
        <v>0</v>
      </c>
    </row>
    <row r="17" spans="1:60" x14ac:dyDescent="0.25">
      <c r="A17" s="296" t="str">
        <f t="array" ref="A17">IF($C17="","",INDEX(Prog!$B$8:$D$300,MATCH($C17,nivo1,0),1))</f>
        <v/>
      </c>
      <c r="B17" s="296" t="str">
        <f t="array" ref="B17">IF($C17="","",INDEX(Prog!$B$8:$D$300,MATCH($C17,nivo1,0),2))</f>
        <v/>
      </c>
      <c r="C17" s="273"/>
      <c r="D17" s="267"/>
      <c r="E17" s="273"/>
      <c r="F17" s="273"/>
      <c r="G17" s="273"/>
      <c r="H17" s="273"/>
      <c r="I17" s="273"/>
      <c r="J17" s="273"/>
      <c r="K17" s="274"/>
      <c r="L17" s="273"/>
      <c r="M17" s="273"/>
      <c r="N17" s="273"/>
      <c r="O17" s="275"/>
      <c r="P17" s="273"/>
      <c r="Q17" s="273"/>
      <c r="R17" s="273"/>
      <c r="S17" s="273"/>
      <c r="T17" s="276"/>
      <c r="U17" s="276"/>
      <c r="V17" s="276"/>
      <c r="W17" s="276"/>
      <c r="X17" s="277"/>
      <c r="Y17" s="278"/>
      <c r="AA17" s="8" t="str">
        <f>IF($L17="","",VLOOKUP($L17,BaseEqptCdF!$C$5:$E$161,2,FALSE))</f>
        <v/>
      </c>
      <c r="AB17" s="8" t="str">
        <f>IF($L17="","",VLOOKUP($L17,BaseEqptCdF!$C$5:$E$161,3,FALSE))</f>
        <v/>
      </c>
      <c r="AC17" s="7" t="str">
        <f>IF($L17="","",VLOOKUP($L17,BaseEqptCdF!$C$5:$I$161,6,FALSE))</f>
        <v/>
      </c>
      <c r="AD17" s="7" t="str">
        <f>IF($L17="","",VLOOKUP($L17,BaseEqptCdF!$C$5:$I$161,7,FALSE))</f>
        <v/>
      </c>
      <c r="AE17" s="3" t="str">
        <f>IF($L17="","",VLOOKUP($L17,BaseEqptCdF!$C$5:$R$161,16,FALSE)*$AC$3)</f>
        <v/>
      </c>
      <c r="AF17" s="3" t="str">
        <f>IF($L17="","",IF(LEFT($AB17,2)="SD",0,IF(LEFT($AB17,2)="SB",1*52,IF($N17=Prog!$P$17,VLOOKUP($L17,BaseEqptCdF!$C$5:$P$161,14,FALSE)*1*300,VLOOKUP($L17,BaseEqptCdF!$C$5:$P$161,12,FALSE)*0.2*300))))</f>
        <v/>
      </c>
      <c r="AG17" s="6" t="str">
        <f t="shared" si="6"/>
        <v/>
      </c>
      <c r="AH17" s="6">
        <f>IF($U17=Prog!$S$18,YEAR($X17),"")</f>
        <v>1900</v>
      </c>
      <c r="AI17" s="5" t="str">
        <f>IF(OR($AG17="",$U17=Prog!$S$18),"",IF(OR($U17=Prog!$S$17,$U17=Prog!$S$16),YEAR($X17),IF($AG17="ND","ND",$AI$8+$O17)))</f>
        <v/>
      </c>
      <c r="AJ17" s="3" t="str">
        <f t="shared" si="0"/>
        <v/>
      </c>
      <c r="AK17" s="3" t="str">
        <f t="shared" si="1"/>
        <v/>
      </c>
      <c r="AL17" s="3" t="str">
        <f t="shared" si="1"/>
        <v/>
      </c>
      <c r="AM17" s="3" t="str">
        <f t="shared" si="1"/>
        <v/>
      </c>
      <c r="AN17" s="3" t="str">
        <f t="shared" si="1"/>
        <v/>
      </c>
      <c r="AO17" s="2">
        <f t="shared" si="2"/>
        <v>0</v>
      </c>
      <c r="AP17" s="4"/>
      <c r="AQ17" s="3">
        <f>IF(AJ17=1,VLOOKUP($AP17,BaseEqptCdF!$C$5:$R$161,16,FALSE),0)</f>
        <v>0</v>
      </c>
      <c r="AR17" s="3">
        <f>IF(AK17=1,VLOOKUP($AP17,BaseEqptCdF!$C$5:$R$161,16,FALSE),0)</f>
        <v>0</v>
      </c>
      <c r="AS17" s="3">
        <f>IF(AL17=1,VLOOKUP($AP17,BaseEqptCdF!$C$5:$R$161,16,FALSE),0)</f>
        <v>0</v>
      </c>
      <c r="AT17" s="3">
        <f>IF(AM17=1,VLOOKUP($AP17,BaseEqptCdF!$C$5:$R$161,16,FALSE),0)</f>
        <v>0</v>
      </c>
      <c r="AU17" s="3">
        <f>IF(AN17=1,VLOOKUP($AP17,BaseEqptCdF!$C$5:$R$161,16,FALSE),0)</f>
        <v>0</v>
      </c>
      <c r="AV17" s="2">
        <f t="shared" si="3"/>
        <v>0</v>
      </c>
      <c r="AW17" s="3" t="str">
        <f>IF($L17="","",IF(SUM($AJ17:AJ17)=0,$AE17,VLOOKUP($AP17,BaseEqptCdF!$C$5:$R$161,16,FALSE)*$AC$3))</f>
        <v/>
      </c>
      <c r="AX17" s="3" t="str">
        <f>IF($L17="","",IF(SUM($AJ17:AK17)=0,$AE17,VLOOKUP($AP17,BaseEqptCdF!$C$5:$R$161,16,FALSE)*$AC$3))</f>
        <v/>
      </c>
      <c r="AY17" s="3" t="str">
        <f>IF($L17="","",IF(SUM($AJ17:AL17)=0,$AE17,VLOOKUP($AP17,BaseEqptCdF!$C$5:$R$161,16,FALSE)*$AC$3))</f>
        <v/>
      </c>
      <c r="AZ17" s="3" t="str">
        <f>IF($L17="","",IF(SUM($AJ17:AM17)=0,$AE17,VLOOKUP($AP17,BaseEqptCdF!$C$5:$R$161,16,FALSE)*$AC$3))</f>
        <v/>
      </c>
      <c r="BA17" s="3" t="str">
        <f>IF($L17="","",IF(SUM($AJ17:AN17)=0,$AE17,VLOOKUP($AP17,BaseEqptCdF!$C$5:$R$161,16,FALSE)*$AC$3))</f>
        <v/>
      </c>
      <c r="BB17" s="2">
        <f t="shared" si="4"/>
        <v>0</v>
      </c>
      <c r="BC17" s="3" t="str">
        <f>IF($L17="","",IF(SUM($AJ17:AJ17)=0,$AF17,IF(LEFT(VLOOKUP($AP17,BaseEqptCdF!$C$5:$E$161,3,FALSE),2)="SD",0,IF(LEFT(VLOOKUP($AP17,BaseEqptCdF!$C$5:$E$161,3,FALSE),2)="SB",1*52,VLOOKUP($AP17,BaseEqptCdF!$C$5:$S$161,12,FALSE)*0.2*300))))</f>
        <v/>
      </c>
      <c r="BD17" s="3" t="str">
        <f>IF($L17="","",IF(SUM($AJ17:AK17)=0,$AF17,IF(LEFT(VLOOKUP($AP17,BaseEqptCdF!$C$5:$E$161,3,FALSE),2)="SD",0,IF(LEFT(VLOOKUP($AP17,BaseEqptCdF!$C$5:$E$161,3,FALSE),2)="SB",1*52,VLOOKUP($AP17,BaseEqptCdF!$C$5:$S$161,12,FALSE)*0.2*300))))</f>
        <v/>
      </c>
      <c r="BE17" s="3" t="str">
        <f>IF($L17="","",IF(SUM($AJ17:AL17)=0,$AF17,IF(LEFT(VLOOKUP($AP17,BaseEqptCdF!$C$5:$E$161,3,FALSE),2)="SD",0,IF(LEFT(VLOOKUP($AP17,BaseEqptCdF!$C$5:$E$161,3,FALSE),2)="SB",1*52,VLOOKUP($AP17,BaseEqptCdF!$C$5:$S$161,12,FALSE)*0.2*300))))</f>
        <v/>
      </c>
      <c r="BF17" s="3" t="str">
        <f>IF($L17="","",IF(SUM($AJ17:AM17)=0,$AF17,IF(LEFT(VLOOKUP($AP17,BaseEqptCdF!$C$5:$E$161,3,FALSE),2)="SD",0,IF(LEFT(VLOOKUP($AP17,BaseEqptCdF!$C$5:$E$161,3,FALSE),2)="SB",1*52,VLOOKUP($AP17,BaseEqptCdF!$C$5:$S$161,12,FALSE)*0.2*300))))</f>
        <v/>
      </c>
      <c r="BG17" s="3" t="str">
        <f>IF($L17="","",IF(SUM($AJ17:AN17)=0,$AF17,IF(LEFT(VLOOKUP($AP17,BaseEqptCdF!$C$5:$E$161,3,FALSE),2)="SD",0,IF(LEFT(VLOOKUP($AP17,BaseEqptCdF!$C$5:$E$161,3,FALSE),2)="SB",1*52,VLOOKUP($AP17,BaseEqptCdF!$C$5:$S$161,12,FALSE)*0.2*300))))</f>
        <v/>
      </c>
      <c r="BH17" s="2">
        <f t="shared" si="5"/>
        <v>0</v>
      </c>
    </row>
    <row r="18" spans="1:60" x14ac:dyDescent="0.25">
      <c r="A18" s="296" t="str">
        <f t="array" ref="A18">IF($C18="","",INDEX(Prog!$B$8:$D$300,MATCH($C18,nivo1,0),1))</f>
        <v/>
      </c>
      <c r="B18" s="296" t="str">
        <f t="array" ref="B18">IF($C18="","",INDEX(Prog!$B$8:$D$300,MATCH($C18,nivo1,0),2))</f>
        <v/>
      </c>
      <c r="C18" s="273"/>
      <c r="D18" s="267"/>
      <c r="E18" s="273"/>
      <c r="F18" s="273"/>
      <c r="G18" s="273"/>
      <c r="H18" s="273"/>
      <c r="I18" s="273"/>
      <c r="J18" s="273"/>
      <c r="K18" s="274"/>
      <c r="L18" s="273"/>
      <c r="M18" s="273"/>
      <c r="N18" s="273"/>
      <c r="O18" s="275"/>
      <c r="P18" s="273"/>
      <c r="Q18" s="273"/>
      <c r="R18" s="273"/>
      <c r="S18" s="273"/>
      <c r="T18" s="276"/>
      <c r="U18" s="276"/>
      <c r="V18" s="276"/>
      <c r="W18" s="276"/>
      <c r="X18" s="277"/>
      <c r="Y18" s="278"/>
      <c r="AA18" s="8" t="str">
        <f>IF($L18="","",VLOOKUP($L18,BaseEqptCdF!$C$5:$E$161,2,FALSE))</f>
        <v/>
      </c>
      <c r="AB18" s="8" t="str">
        <f>IF($L18="","",VLOOKUP($L18,BaseEqptCdF!$C$5:$E$161,3,FALSE))</f>
        <v/>
      </c>
      <c r="AC18" s="7" t="str">
        <f>IF($L18="","",VLOOKUP($L18,BaseEqptCdF!$C$5:$I$161,6,FALSE))</f>
        <v/>
      </c>
      <c r="AD18" s="7" t="str">
        <f>IF($L18="","",VLOOKUP($L18,BaseEqptCdF!$C$5:$I$161,7,FALSE))</f>
        <v/>
      </c>
      <c r="AE18" s="3" t="str">
        <f>IF($L18="","",VLOOKUP($L18,BaseEqptCdF!$C$5:$R$161,16,FALSE)*$AC$3)</f>
        <v/>
      </c>
      <c r="AF18" s="3" t="str">
        <f>IF($L18="","",IF(LEFT($AB18,2)="SD",0,IF(LEFT($AB18,2)="SB",1*52,IF($N18=Prog!$P$17,VLOOKUP($L18,BaseEqptCdF!$C$5:$P$161,14,FALSE)*1*300,VLOOKUP($L18,BaseEqptCdF!$C$5:$P$161,12,FALSE)*0.2*300))))</f>
        <v/>
      </c>
      <c r="AG18" s="6" t="str">
        <f t="shared" si="6"/>
        <v/>
      </c>
      <c r="AH18" s="6">
        <f>IF($U18=Prog!$S$18,YEAR($X18),"")</f>
        <v>1900</v>
      </c>
      <c r="AI18" s="5" t="str">
        <f>IF(OR($AG18="",$U18=Prog!$S$18),"",IF(OR($U18=Prog!$S$17,$U18=Prog!$S$16),YEAR($X18),IF($AG18="ND","ND",$AI$8+$O18)))</f>
        <v/>
      </c>
      <c r="AJ18" s="3" t="str">
        <f t="shared" si="0"/>
        <v/>
      </c>
      <c r="AK18" s="3" t="str">
        <f t="shared" si="1"/>
        <v/>
      </c>
      <c r="AL18" s="3" t="str">
        <f t="shared" si="1"/>
        <v/>
      </c>
      <c r="AM18" s="3" t="str">
        <f t="shared" si="1"/>
        <v/>
      </c>
      <c r="AN18" s="3" t="str">
        <f t="shared" si="1"/>
        <v/>
      </c>
      <c r="AO18" s="2">
        <f t="shared" si="2"/>
        <v>0</v>
      </c>
      <c r="AP18" s="4"/>
      <c r="AQ18" s="3">
        <f>IF(AJ18=1,VLOOKUP($AP18,BaseEqptCdF!$C$5:$R$161,16,FALSE),0)</f>
        <v>0</v>
      </c>
      <c r="AR18" s="3">
        <f>IF(AK18=1,VLOOKUP($AP18,BaseEqptCdF!$C$5:$R$161,16,FALSE),0)</f>
        <v>0</v>
      </c>
      <c r="AS18" s="3">
        <f>IF(AL18=1,VLOOKUP($AP18,BaseEqptCdF!$C$5:$R$161,16,FALSE),0)</f>
        <v>0</v>
      </c>
      <c r="AT18" s="3">
        <f>IF(AM18=1,VLOOKUP($AP18,BaseEqptCdF!$C$5:$R$161,16,FALSE),0)</f>
        <v>0</v>
      </c>
      <c r="AU18" s="3">
        <f>IF(AN18=1,VLOOKUP($AP18,BaseEqptCdF!$C$5:$R$161,16,FALSE),0)</f>
        <v>0</v>
      </c>
      <c r="AV18" s="2">
        <f t="shared" si="3"/>
        <v>0</v>
      </c>
      <c r="AW18" s="3" t="str">
        <f>IF($L18="","",IF(SUM($AJ18:AJ18)=0,$AE18,VLOOKUP($AP18,BaseEqptCdF!$C$5:$R$161,16,FALSE)*$AC$3))</f>
        <v/>
      </c>
      <c r="AX18" s="3" t="str">
        <f>IF($L18="","",IF(SUM($AJ18:AK18)=0,$AE18,VLOOKUP($AP18,BaseEqptCdF!$C$5:$R$161,16,FALSE)*$AC$3))</f>
        <v/>
      </c>
      <c r="AY18" s="3" t="str">
        <f>IF($L18="","",IF(SUM($AJ18:AL18)=0,$AE18,VLOOKUP($AP18,BaseEqptCdF!$C$5:$R$161,16,FALSE)*$AC$3))</f>
        <v/>
      </c>
      <c r="AZ18" s="3" t="str">
        <f>IF($L18="","",IF(SUM($AJ18:AM18)=0,$AE18,VLOOKUP($AP18,BaseEqptCdF!$C$5:$R$161,16,FALSE)*$AC$3))</f>
        <v/>
      </c>
      <c r="BA18" s="3" t="str">
        <f>IF($L18="","",IF(SUM($AJ18:AN18)=0,$AE18,VLOOKUP($AP18,BaseEqptCdF!$C$5:$R$161,16,FALSE)*$AC$3))</f>
        <v/>
      </c>
      <c r="BB18" s="2">
        <f t="shared" si="4"/>
        <v>0</v>
      </c>
      <c r="BC18" s="3" t="str">
        <f>IF($L18="","",IF(SUM($AJ18:AJ18)=0,$AF18,IF(LEFT(VLOOKUP($AP18,BaseEqptCdF!$C$5:$E$161,3,FALSE),2)="SD",0,IF(LEFT(VLOOKUP($AP18,BaseEqptCdF!$C$5:$E$161,3,FALSE),2)="SB",1*52,VLOOKUP($AP18,BaseEqptCdF!$C$5:$S$161,12,FALSE)*0.2*300))))</f>
        <v/>
      </c>
      <c r="BD18" s="3" t="str">
        <f>IF($L18="","",IF(SUM($AJ18:AK18)=0,$AF18,IF(LEFT(VLOOKUP($AP18,BaseEqptCdF!$C$5:$E$161,3,FALSE),2)="SD",0,IF(LEFT(VLOOKUP($AP18,BaseEqptCdF!$C$5:$E$161,3,FALSE),2)="SB",1*52,VLOOKUP($AP18,BaseEqptCdF!$C$5:$S$161,12,FALSE)*0.2*300))))</f>
        <v/>
      </c>
      <c r="BE18" s="3" t="str">
        <f>IF($L18="","",IF(SUM($AJ18:AL18)=0,$AF18,IF(LEFT(VLOOKUP($AP18,BaseEqptCdF!$C$5:$E$161,3,FALSE),2)="SD",0,IF(LEFT(VLOOKUP($AP18,BaseEqptCdF!$C$5:$E$161,3,FALSE),2)="SB",1*52,VLOOKUP($AP18,BaseEqptCdF!$C$5:$S$161,12,FALSE)*0.2*300))))</f>
        <v/>
      </c>
      <c r="BF18" s="3" t="str">
        <f>IF($L18="","",IF(SUM($AJ18:AM18)=0,$AF18,IF(LEFT(VLOOKUP($AP18,BaseEqptCdF!$C$5:$E$161,3,FALSE),2)="SD",0,IF(LEFT(VLOOKUP($AP18,BaseEqptCdF!$C$5:$E$161,3,FALSE),2)="SB",1*52,VLOOKUP($AP18,BaseEqptCdF!$C$5:$S$161,12,FALSE)*0.2*300))))</f>
        <v/>
      </c>
      <c r="BG18" s="3" t="str">
        <f>IF($L18="","",IF(SUM($AJ18:AN18)=0,$AF18,IF(LEFT(VLOOKUP($AP18,BaseEqptCdF!$C$5:$E$161,3,FALSE),2)="SD",0,IF(LEFT(VLOOKUP($AP18,BaseEqptCdF!$C$5:$E$161,3,FALSE),2)="SB",1*52,VLOOKUP($AP18,BaseEqptCdF!$C$5:$S$161,12,FALSE)*0.2*300))))</f>
        <v/>
      </c>
      <c r="BH18" s="2">
        <f t="shared" si="5"/>
        <v>0</v>
      </c>
    </row>
    <row r="19" spans="1:60" x14ac:dyDescent="0.25">
      <c r="A19" s="296" t="str">
        <f t="array" ref="A19">IF($C19="","",INDEX(Prog!$B$8:$D$300,MATCH($C19,nivo1,0),1))</f>
        <v/>
      </c>
      <c r="B19" s="296" t="str">
        <f t="array" ref="B19">IF($C19="","",INDEX(Prog!$B$8:$D$300,MATCH($C19,nivo1,0),2))</f>
        <v/>
      </c>
      <c r="C19" s="273"/>
      <c r="D19" s="267"/>
      <c r="E19" s="273"/>
      <c r="F19" s="273"/>
      <c r="G19" s="273"/>
      <c r="H19" s="273"/>
      <c r="I19" s="273"/>
      <c r="J19" s="273"/>
      <c r="K19" s="274"/>
      <c r="L19" s="273"/>
      <c r="M19" s="273"/>
      <c r="N19" s="273"/>
      <c r="O19" s="275"/>
      <c r="P19" s="273"/>
      <c r="Q19" s="273"/>
      <c r="R19" s="273"/>
      <c r="S19" s="273"/>
      <c r="T19" s="276"/>
      <c r="U19" s="276"/>
      <c r="V19" s="276"/>
      <c r="W19" s="276"/>
      <c r="X19" s="277"/>
      <c r="Y19" s="278"/>
      <c r="AA19" s="8" t="str">
        <f>IF($L19="","",VLOOKUP($L19,BaseEqptCdF!$C$5:$E$161,2,FALSE))</f>
        <v/>
      </c>
      <c r="AB19" s="8" t="str">
        <f>IF($L19="","",VLOOKUP($L19,BaseEqptCdF!$C$5:$E$161,3,FALSE))</f>
        <v/>
      </c>
      <c r="AC19" s="7" t="str">
        <f>IF($L19="","",VLOOKUP($L19,BaseEqptCdF!$C$5:$I$161,6,FALSE))</f>
        <v/>
      </c>
      <c r="AD19" s="7" t="str">
        <f>IF($L19="","",VLOOKUP($L19,BaseEqptCdF!$C$5:$I$161,7,FALSE))</f>
        <v/>
      </c>
      <c r="AE19" s="3" t="str">
        <f>IF($L19="","",VLOOKUP($L19,BaseEqptCdF!$C$5:$R$161,16,FALSE)*$AC$3)</f>
        <v/>
      </c>
      <c r="AF19" s="3" t="str">
        <f>IF($L19="","",IF(LEFT($AB19,2)="SD",0,IF(LEFT($AB19,2)="SB",1*52,IF($N19=Prog!$P$17,VLOOKUP($L19,BaseEqptCdF!$C$5:$P$161,14,FALSE)*1*300,VLOOKUP($L19,BaseEqptCdF!$C$5:$P$161,12,FALSE)*0.2*300))))</f>
        <v/>
      </c>
      <c r="AG19" s="6" t="str">
        <f t="shared" si="6"/>
        <v/>
      </c>
      <c r="AH19" s="6">
        <f>IF($U19=Prog!$S$18,YEAR($X19),"")</f>
        <v>1900</v>
      </c>
      <c r="AI19" s="5" t="str">
        <f>IF(OR($AG19="",$U19=Prog!$S$18),"",IF(OR($U19=Prog!$S$17,$U19=Prog!$S$16),YEAR($X19),IF($AG19="ND","ND",$AI$8+$O19)))</f>
        <v/>
      </c>
      <c r="AJ19" s="3" t="str">
        <f t="shared" si="0"/>
        <v/>
      </c>
      <c r="AK19" s="3" t="str">
        <f t="shared" si="1"/>
        <v/>
      </c>
      <c r="AL19" s="3" t="str">
        <f t="shared" si="1"/>
        <v/>
      </c>
      <c r="AM19" s="3" t="str">
        <f t="shared" si="1"/>
        <v/>
      </c>
      <c r="AN19" s="3" t="str">
        <f t="shared" si="1"/>
        <v/>
      </c>
      <c r="AO19" s="2">
        <f t="shared" si="2"/>
        <v>0</v>
      </c>
      <c r="AP19" s="4"/>
      <c r="AQ19" s="3">
        <f>IF(AJ19=1,VLOOKUP($AP19,BaseEqptCdF!$C$5:$R$161,16,FALSE),0)</f>
        <v>0</v>
      </c>
      <c r="AR19" s="3">
        <f>IF(AK19=1,VLOOKUP($AP19,BaseEqptCdF!$C$5:$R$161,16,FALSE),0)</f>
        <v>0</v>
      </c>
      <c r="AS19" s="3">
        <f>IF(AL19=1,VLOOKUP($AP19,BaseEqptCdF!$C$5:$R$161,16,FALSE),0)</f>
        <v>0</v>
      </c>
      <c r="AT19" s="3">
        <f>IF(AM19=1,VLOOKUP($AP19,BaseEqptCdF!$C$5:$R$161,16,FALSE),0)</f>
        <v>0</v>
      </c>
      <c r="AU19" s="3">
        <f>IF(AN19=1,VLOOKUP($AP19,BaseEqptCdF!$C$5:$R$161,16,FALSE),0)</f>
        <v>0</v>
      </c>
      <c r="AV19" s="2">
        <f t="shared" si="3"/>
        <v>0</v>
      </c>
      <c r="AW19" s="3" t="str">
        <f>IF($L19="","",IF(SUM($AJ19:AJ19)=0,$AE19,VLOOKUP($AP19,BaseEqptCdF!$C$5:$R$161,16,FALSE)*$AC$3))</f>
        <v/>
      </c>
      <c r="AX19" s="3" t="str">
        <f>IF($L19="","",IF(SUM($AJ19:AK19)=0,$AE19,VLOOKUP($AP19,BaseEqptCdF!$C$5:$R$161,16,FALSE)*$AC$3))</f>
        <v/>
      </c>
      <c r="AY19" s="3" t="str">
        <f>IF($L19="","",IF(SUM($AJ19:AL19)=0,$AE19,VLOOKUP($AP19,BaseEqptCdF!$C$5:$R$161,16,FALSE)*$AC$3))</f>
        <v/>
      </c>
      <c r="AZ19" s="3" t="str">
        <f>IF($L19="","",IF(SUM($AJ19:AM19)=0,$AE19,VLOOKUP($AP19,BaseEqptCdF!$C$5:$R$161,16,FALSE)*$AC$3))</f>
        <v/>
      </c>
      <c r="BA19" s="3" t="str">
        <f>IF($L19="","",IF(SUM($AJ19:AN19)=0,$AE19,VLOOKUP($AP19,BaseEqptCdF!$C$5:$R$161,16,FALSE)*$AC$3))</f>
        <v/>
      </c>
      <c r="BB19" s="2">
        <f t="shared" si="4"/>
        <v>0</v>
      </c>
      <c r="BC19" s="3" t="str">
        <f>IF($L19="","",IF(SUM($AJ19:AJ19)=0,$AF19,IF(LEFT(VLOOKUP($AP19,BaseEqptCdF!$C$5:$E$161,3,FALSE),2)="SD",0,IF(LEFT(VLOOKUP($AP19,BaseEqptCdF!$C$5:$E$161,3,FALSE),2)="SB",1*52,VLOOKUP($AP19,BaseEqptCdF!$C$5:$S$161,12,FALSE)*0.2*300))))</f>
        <v/>
      </c>
      <c r="BD19" s="3" t="str">
        <f>IF($L19="","",IF(SUM($AJ19:AK19)=0,$AF19,IF(LEFT(VLOOKUP($AP19,BaseEqptCdF!$C$5:$E$161,3,FALSE),2)="SD",0,IF(LEFT(VLOOKUP($AP19,BaseEqptCdF!$C$5:$E$161,3,FALSE),2)="SB",1*52,VLOOKUP($AP19,BaseEqptCdF!$C$5:$S$161,12,FALSE)*0.2*300))))</f>
        <v/>
      </c>
      <c r="BE19" s="3" t="str">
        <f>IF($L19="","",IF(SUM($AJ19:AL19)=0,$AF19,IF(LEFT(VLOOKUP($AP19,BaseEqptCdF!$C$5:$E$161,3,FALSE),2)="SD",0,IF(LEFT(VLOOKUP($AP19,BaseEqptCdF!$C$5:$E$161,3,FALSE),2)="SB",1*52,VLOOKUP($AP19,BaseEqptCdF!$C$5:$S$161,12,FALSE)*0.2*300))))</f>
        <v/>
      </c>
      <c r="BF19" s="3" t="str">
        <f>IF($L19="","",IF(SUM($AJ19:AM19)=0,$AF19,IF(LEFT(VLOOKUP($AP19,BaseEqptCdF!$C$5:$E$161,3,FALSE),2)="SD",0,IF(LEFT(VLOOKUP($AP19,BaseEqptCdF!$C$5:$E$161,3,FALSE),2)="SB",1*52,VLOOKUP($AP19,BaseEqptCdF!$C$5:$S$161,12,FALSE)*0.2*300))))</f>
        <v/>
      </c>
      <c r="BG19" s="3" t="str">
        <f>IF($L19="","",IF(SUM($AJ19:AN19)=0,$AF19,IF(LEFT(VLOOKUP($AP19,BaseEqptCdF!$C$5:$E$161,3,FALSE),2)="SD",0,IF(LEFT(VLOOKUP($AP19,BaseEqptCdF!$C$5:$E$161,3,FALSE),2)="SB",1*52,VLOOKUP($AP19,BaseEqptCdF!$C$5:$S$161,12,FALSE)*0.2*300))))</f>
        <v/>
      </c>
      <c r="BH19" s="2">
        <f t="shared" si="5"/>
        <v>0</v>
      </c>
    </row>
    <row r="20" spans="1:60" x14ac:dyDescent="0.25">
      <c r="A20" s="296" t="str">
        <f t="array" ref="A20">IF($C20="","",INDEX(Prog!$B$8:$D$300,MATCH($C20,nivo1,0),1))</f>
        <v/>
      </c>
      <c r="B20" s="296" t="str">
        <f t="array" ref="B20">IF($C20="","",INDEX(Prog!$B$8:$D$300,MATCH($C20,nivo1,0),2))</f>
        <v/>
      </c>
      <c r="C20" s="273"/>
      <c r="D20" s="267"/>
      <c r="E20" s="273"/>
      <c r="F20" s="273"/>
      <c r="G20" s="273"/>
      <c r="H20" s="273"/>
      <c r="I20" s="273"/>
      <c r="J20" s="273"/>
      <c r="K20" s="274"/>
      <c r="L20" s="273"/>
      <c r="M20" s="273"/>
      <c r="N20" s="273"/>
      <c r="O20" s="275"/>
      <c r="P20" s="273"/>
      <c r="Q20" s="273"/>
      <c r="R20" s="273"/>
      <c r="S20" s="273"/>
      <c r="T20" s="276"/>
      <c r="U20" s="276"/>
      <c r="V20" s="276"/>
      <c r="W20" s="276"/>
      <c r="X20" s="277"/>
      <c r="Y20" s="278"/>
      <c r="AA20" s="8" t="str">
        <f>IF($L20="","",VLOOKUP($L20,BaseEqptCdF!$C$5:$E$161,2,FALSE))</f>
        <v/>
      </c>
      <c r="AB20" s="8" t="str">
        <f>IF($L20="","",VLOOKUP($L20,BaseEqptCdF!$C$5:$E$161,3,FALSE))</f>
        <v/>
      </c>
      <c r="AC20" s="7" t="str">
        <f>IF($L20="","",VLOOKUP($L20,BaseEqptCdF!$C$5:$I$161,6,FALSE))</f>
        <v/>
      </c>
      <c r="AD20" s="7" t="str">
        <f>IF($L20="","",VLOOKUP($L20,BaseEqptCdF!$C$5:$I$161,7,FALSE))</f>
        <v/>
      </c>
      <c r="AE20" s="3" t="str">
        <f>IF($L20="","",VLOOKUP($L20,BaseEqptCdF!$C$5:$R$161,16,FALSE)*$AC$3)</f>
        <v/>
      </c>
      <c r="AF20" s="3" t="str">
        <f>IF($L20="","",IF(LEFT($AB20,2)="SD",0,IF(LEFT($AB20,2)="SB",1*52,IF($N20=Prog!$P$17,VLOOKUP($L20,BaseEqptCdF!$C$5:$P$161,14,FALSE)*1*300,VLOOKUP($L20,BaseEqptCdF!$C$5:$P$161,12,FALSE)*0.2*300))))</f>
        <v/>
      </c>
      <c r="AG20" s="6" t="str">
        <f t="shared" si="6"/>
        <v/>
      </c>
      <c r="AH20" s="6">
        <f>IF($U20=Prog!$S$18,YEAR($X20),"")</f>
        <v>1900</v>
      </c>
      <c r="AI20" s="5" t="str">
        <f>IF(OR($AG20="",$U20=Prog!$S$18),"",IF(OR($U20=Prog!$S$17,$U20=Prog!$S$16),YEAR($X20),IF($AG20="ND","ND",$AI$8+$O20)))</f>
        <v/>
      </c>
      <c r="AJ20" s="3" t="str">
        <f t="shared" si="0"/>
        <v/>
      </c>
      <c r="AK20" s="3" t="str">
        <f t="shared" si="1"/>
        <v/>
      </c>
      <c r="AL20" s="3" t="str">
        <f t="shared" si="1"/>
        <v/>
      </c>
      <c r="AM20" s="3" t="str">
        <f t="shared" si="1"/>
        <v/>
      </c>
      <c r="AN20" s="3" t="str">
        <f t="shared" si="1"/>
        <v/>
      </c>
      <c r="AO20" s="2">
        <f t="shared" si="2"/>
        <v>0</v>
      </c>
      <c r="AP20" s="4"/>
      <c r="AQ20" s="3">
        <f>IF(AJ20=1,VLOOKUP($AP20,BaseEqptCdF!$C$5:$R$161,16,FALSE),0)</f>
        <v>0</v>
      </c>
      <c r="AR20" s="3">
        <f>IF(AK20=1,VLOOKUP($AP20,BaseEqptCdF!$C$5:$R$161,16,FALSE),0)</f>
        <v>0</v>
      </c>
      <c r="AS20" s="3">
        <f>IF(AL20=1,VLOOKUP($AP20,BaseEqptCdF!$C$5:$R$161,16,FALSE),0)</f>
        <v>0</v>
      </c>
      <c r="AT20" s="3">
        <f>IF(AM20=1,VLOOKUP($AP20,BaseEqptCdF!$C$5:$R$161,16,FALSE),0)</f>
        <v>0</v>
      </c>
      <c r="AU20" s="3">
        <f>IF(AN20=1,VLOOKUP($AP20,BaseEqptCdF!$C$5:$R$161,16,FALSE),0)</f>
        <v>0</v>
      </c>
      <c r="AV20" s="2">
        <f t="shared" si="3"/>
        <v>0</v>
      </c>
      <c r="AW20" s="3" t="str">
        <f>IF($L20="","",IF(SUM($AJ20:AJ20)=0,$AE20,VLOOKUP($AP20,BaseEqptCdF!$C$5:$R$161,16,FALSE)*$AC$3))</f>
        <v/>
      </c>
      <c r="AX20" s="3" t="str">
        <f>IF($L20="","",IF(SUM($AJ20:AK20)=0,$AE20,VLOOKUP($AP20,BaseEqptCdF!$C$5:$R$161,16,FALSE)*$AC$3))</f>
        <v/>
      </c>
      <c r="AY20" s="3" t="str">
        <f>IF($L20="","",IF(SUM($AJ20:AL20)=0,$AE20,VLOOKUP($AP20,BaseEqptCdF!$C$5:$R$161,16,FALSE)*$AC$3))</f>
        <v/>
      </c>
      <c r="AZ20" s="3" t="str">
        <f>IF($L20="","",IF(SUM($AJ20:AM20)=0,$AE20,VLOOKUP($AP20,BaseEqptCdF!$C$5:$R$161,16,FALSE)*$AC$3))</f>
        <v/>
      </c>
      <c r="BA20" s="3" t="str">
        <f>IF($L20="","",IF(SUM($AJ20:AN20)=0,$AE20,VLOOKUP($AP20,BaseEqptCdF!$C$5:$R$161,16,FALSE)*$AC$3))</f>
        <v/>
      </c>
      <c r="BB20" s="2">
        <f t="shared" si="4"/>
        <v>0</v>
      </c>
      <c r="BC20" s="3" t="str">
        <f>IF($L20="","",IF(SUM($AJ20:AJ20)=0,$AF20,IF(LEFT(VLOOKUP($AP20,BaseEqptCdF!$C$5:$E$161,3,FALSE),2)="SD",0,IF(LEFT(VLOOKUP($AP20,BaseEqptCdF!$C$5:$E$161,3,FALSE),2)="SB",1*52,VLOOKUP($AP20,BaseEqptCdF!$C$5:$S$161,12,FALSE)*0.2*300))))</f>
        <v/>
      </c>
      <c r="BD20" s="3" t="str">
        <f>IF($L20="","",IF(SUM($AJ20:AK20)=0,$AF20,IF(LEFT(VLOOKUP($AP20,BaseEqptCdF!$C$5:$E$161,3,FALSE),2)="SD",0,IF(LEFT(VLOOKUP($AP20,BaseEqptCdF!$C$5:$E$161,3,FALSE),2)="SB",1*52,VLOOKUP($AP20,BaseEqptCdF!$C$5:$S$161,12,FALSE)*0.2*300))))</f>
        <v/>
      </c>
      <c r="BE20" s="3" t="str">
        <f>IF($L20="","",IF(SUM($AJ20:AL20)=0,$AF20,IF(LEFT(VLOOKUP($AP20,BaseEqptCdF!$C$5:$E$161,3,FALSE),2)="SD",0,IF(LEFT(VLOOKUP($AP20,BaseEqptCdF!$C$5:$E$161,3,FALSE),2)="SB",1*52,VLOOKUP($AP20,BaseEqptCdF!$C$5:$S$161,12,FALSE)*0.2*300))))</f>
        <v/>
      </c>
      <c r="BF20" s="3" t="str">
        <f>IF($L20="","",IF(SUM($AJ20:AM20)=0,$AF20,IF(LEFT(VLOOKUP($AP20,BaseEqptCdF!$C$5:$E$161,3,FALSE),2)="SD",0,IF(LEFT(VLOOKUP($AP20,BaseEqptCdF!$C$5:$E$161,3,FALSE),2)="SB",1*52,VLOOKUP($AP20,BaseEqptCdF!$C$5:$S$161,12,FALSE)*0.2*300))))</f>
        <v/>
      </c>
      <c r="BG20" s="3" t="str">
        <f>IF($L20="","",IF(SUM($AJ20:AN20)=0,$AF20,IF(LEFT(VLOOKUP($AP20,BaseEqptCdF!$C$5:$E$161,3,FALSE),2)="SD",0,IF(LEFT(VLOOKUP($AP20,BaseEqptCdF!$C$5:$E$161,3,FALSE),2)="SB",1*52,VLOOKUP($AP20,BaseEqptCdF!$C$5:$S$161,12,FALSE)*0.2*300))))</f>
        <v/>
      </c>
      <c r="BH20" s="2">
        <f t="shared" si="5"/>
        <v>0</v>
      </c>
    </row>
    <row r="21" spans="1:60" x14ac:dyDescent="0.25">
      <c r="A21" s="296" t="str">
        <f t="array" ref="A21">IF($C21="","",INDEX(Prog!$B$8:$D$300,MATCH($C21,nivo1,0),1))</f>
        <v/>
      </c>
      <c r="B21" s="296" t="str">
        <f t="array" ref="B21">IF($C21="","",INDEX(Prog!$B$8:$D$300,MATCH($C21,nivo1,0),2))</f>
        <v/>
      </c>
      <c r="C21" s="273"/>
      <c r="D21" s="267"/>
      <c r="E21" s="273"/>
      <c r="F21" s="273"/>
      <c r="G21" s="273"/>
      <c r="H21" s="273"/>
      <c r="I21" s="273"/>
      <c r="J21" s="273"/>
      <c r="K21" s="274"/>
      <c r="L21" s="273"/>
      <c r="M21" s="273"/>
      <c r="N21" s="273"/>
      <c r="O21" s="275"/>
      <c r="P21" s="273"/>
      <c r="Q21" s="273"/>
      <c r="R21" s="273"/>
      <c r="S21" s="273"/>
      <c r="T21" s="276"/>
      <c r="U21" s="276"/>
      <c r="V21" s="276"/>
      <c r="W21" s="276"/>
      <c r="X21" s="277"/>
      <c r="Y21" s="278"/>
      <c r="AA21" s="8" t="str">
        <f>IF($L21="","",VLOOKUP($L21,BaseEqptCdF!$C$5:$E$161,2,FALSE))</f>
        <v/>
      </c>
      <c r="AB21" s="8" t="str">
        <f>IF($L21="","",VLOOKUP($L21,BaseEqptCdF!$C$5:$E$161,3,FALSE))</f>
        <v/>
      </c>
      <c r="AC21" s="7" t="str">
        <f>IF($L21="","",VLOOKUP($L21,BaseEqptCdF!$C$5:$I$161,6,FALSE))</f>
        <v/>
      </c>
      <c r="AD21" s="7" t="str">
        <f>IF($L21="","",VLOOKUP($L21,BaseEqptCdF!$C$5:$I$161,7,FALSE))</f>
        <v/>
      </c>
      <c r="AE21" s="3" t="str">
        <f>IF($L21="","",VLOOKUP($L21,BaseEqptCdF!$C$5:$R$161,16,FALSE)*$AC$3)</f>
        <v/>
      </c>
      <c r="AF21" s="3" t="str">
        <f>IF($L21="","",IF(LEFT($AB21,2)="SD",0,IF(LEFT($AB21,2)="SB",1*52,IF($N21=Prog!$P$17,VLOOKUP($L21,BaseEqptCdF!$C$5:$P$161,14,FALSE)*1*300,VLOOKUP($L21,BaseEqptCdF!$C$5:$P$161,12,FALSE)*0.2*300))))</f>
        <v/>
      </c>
      <c r="AG21" s="6" t="str">
        <f t="shared" si="6"/>
        <v/>
      </c>
      <c r="AH21" s="6">
        <f>IF($U21=Prog!$S$18,YEAR($X21),"")</f>
        <v>1900</v>
      </c>
      <c r="AI21" s="5" t="str">
        <f>IF(OR($AG21="",$U21=Prog!$S$18),"",IF(OR($U21=Prog!$S$17,$U21=Prog!$S$16),YEAR($X21),IF($AG21="ND","ND",$AI$8+$O21)))</f>
        <v/>
      </c>
      <c r="AJ21" s="3" t="str">
        <f t="shared" si="0"/>
        <v/>
      </c>
      <c r="AK21" s="3" t="str">
        <f t="shared" si="1"/>
        <v/>
      </c>
      <c r="AL21" s="3" t="str">
        <f t="shared" si="1"/>
        <v/>
      </c>
      <c r="AM21" s="3" t="str">
        <f t="shared" si="1"/>
        <v/>
      </c>
      <c r="AN21" s="3" t="str">
        <f t="shared" si="1"/>
        <v/>
      </c>
      <c r="AO21" s="2">
        <f t="shared" si="2"/>
        <v>0</v>
      </c>
      <c r="AP21" s="4"/>
      <c r="AQ21" s="3">
        <f>IF(AJ21=1,VLOOKUP($AP21,BaseEqptCdF!$C$5:$R$161,16,FALSE),0)</f>
        <v>0</v>
      </c>
      <c r="AR21" s="3">
        <f>IF(AK21=1,VLOOKUP($AP21,BaseEqptCdF!$C$5:$R$161,16,FALSE),0)</f>
        <v>0</v>
      </c>
      <c r="AS21" s="3">
        <f>IF(AL21=1,VLOOKUP($AP21,BaseEqptCdF!$C$5:$R$161,16,FALSE),0)</f>
        <v>0</v>
      </c>
      <c r="AT21" s="3">
        <f>IF(AM21=1,VLOOKUP($AP21,BaseEqptCdF!$C$5:$R$161,16,FALSE),0)</f>
        <v>0</v>
      </c>
      <c r="AU21" s="3">
        <f>IF(AN21=1,VLOOKUP($AP21,BaseEqptCdF!$C$5:$R$161,16,FALSE),0)</f>
        <v>0</v>
      </c>
      <c r="AV21" s="2">
        <f t="shared" si="3"/>
        <v>0</v>
      </c>
      <c r="AW21" s="3" t="str">
        <f>IF($L21="","",IF(SUM($AJ21:AJ21)=0,$AE21,VLOOKUP($AP21,BaseEqptCdF!$C$5:$R$161,16,FALSE)*$AC$3))</f>
        <v/>
      </c>
      <c r="AX21" s="3" t="str">
        <f>IF($L21="","",IF(SUM($AJ21:AK21)=0,$AE21,VLOOKUP($AP21,BaseEqptCdF!$C$5:$R$161,16,FALSE)*$AC$3))</f>
        <v/>
      </c>
      <c r="AY21" s="3" t="str">
        <f>IF($L21="","",IF(SUM($AJ21:AL21)=0,$AE21,VLOOKUP($AP21,BaseEqptCdF!$C$5:$R$161,16,FALSE)*$AC$3))</f>
        <v/>
      </c>
      <c r="AZ21" s="3" t="str">
        <f>IF($L21="","",IF(SUM($AJ21:AM21)=0,$AE21,VLOOKUP($AP21,BaseEqptCdF!$C$5:$R$161,16,FALSE)*$AC$3))</f>
        <v/>
      </c>
      <c r="BA21" s="3" t="str">
        <f>IF($L21="","",IF(SUM($AJ21:AN21)=0,$AE21,VLOOKUP($AP21,BaseEqptCdF!$C$5:$R$161,16,FALSE)*$AC$3))</f>
        <v/>
      </c>
      <c r="BB21" s="2">
        <f t="shared" si="4"/>
        <v>0</v>
      </c>
      <c r="BC21" s="3" t="str">
        <f>IF($L21="","",IF(SUM($AJ21:AJ21)=0,$AF21,IF(LEFT(VLOOKUP($AP21,BaseEqptCdF!$C$5:$E$161,3,FALSE),2)="SD",0,IF(LEFT(VLOOKUP($AP21,BaseEqptCdF!$C$5:$E$161,3,FALSE),2)="SB",1*52,VLOOKUP($AP21,BaseEqptCdF!$C$5:$S$161,12,FALSE)*0.2*300))))</f>
        <v/>
      </c>
      <c r="BD21" s="3" t="str">
        <f>IF($L21="","",IF(SUM($AJ21:AK21)=0,$AF21,IF(LEFT(VLOOKUP($AP21,BaseEqptCdF!$C$5:$E$161,3,FALSE),2)="SD",0,IF(LEFT(VLOOKUP($AP21,BaseEqptCdF!$C$5:$E$161,3,FALSE),2)="SB",1*52,VLOOKUP($AP21,BaseEqptCdF!$C$5:$S$161,12,FALSE)*0.2*300))))</f>
        <v/>
      </c>
      <c r="BE21" s="3" t="str">
        <f>IF($L21="","",IF(SUM($AJ21:AL21)=0,$AF21,IF(LEFT(VLOOKUP($AP21,BaseEqptCdF!$C$5:$E$161,3,FALSE),2)="SD",0,IF(LEFT(VLOOKUP($AP21,BaseEqptCdF!$C$5:$E$161,3,FALSE),2)="SB",1*52,VLOOKUP($AP21,BaseEqptCdF!$C$5:$S$161,12,FALSE)*0.2*300))))</f>
        <v/>
      </c>
      <c r="BF21" s="3" t="str">
        <f>IF($L21="","",IF(SUM($AJ21:AM21)=0,$AF21,IF(LEFT(VLOOKUP($AP21,BaseEqptCdF!$C$5:$E$161,3,FALSE),2)="SD",0,IF(LEFT(VLOOKUP($AP21,BaseEqptCdF!$C$5:$E$161,3,FALSE),2)="SB",1*52,VLOOKUP($AP21,BaseEqptCdF!$C$5:$S$161,12,FALSE)*0.2*300))))</f>
        <v/>
      </c>
      <c r="BG21" s="3" t="str">
        <f>IF($L21="","",IF(SUM($AJ21:AN21)=0,$AF21,IF(LEFT(VLOOKUP($AP21,BaseEqptCdF!$C$5:$E$161,3,FALSE),2)="SD",0,IF(LEFT(VLOOKUP($AP21,BaseEqptCdF!$C$5:$E$161,3,FALSE),2)="SB",1*52,VLOOKUP($AP21,BaseEqptCdF!$C$5:$S$161,12,FALSE)*0.2*300))))</f>
        <v/>
      </c>
      <c r="BH21" s="2">
        <f t="shared" si="5"/>
        <v>0</v>
      </c>
    </row>
    <row r="22" spans="1:60" x14ac:dyDescent="0.25">
      <c r="A22" s="296" t="str">
        <f t="array" ref="A22">IF($C22="","",INDEX(Prog!$B$8:$D$300,MATCH($C22,nivo1,0),1))</f>
        <v/>
      </c>
      <c r="B22" s="296" t="str">
        <f t="array" ref="B22">IF($C22="","",INDEX(Prog!$B$8:$D$300,MATCH($C22,nivo1,0),2))</f>
        <v/>
      </c>
      <c r="C22" s="273"/>
      <c r="D22" s="267"/>
      <c r="E22" s="273"/>
      <c r="F22" s="273"/>
      <c r="G22" s="273"/>
      <c r="H22" s="273"/>
      <c r="I22" s="273"/>
      <c r="J22" s="273"/>
      <c r="K22" s="274"/>
      <c r="L22" s="273"/>
      <c r="M22" s="273"/>
      <c r="N22" s="273"/>
      <c r="O22" s="275"/>
      <c r="P22" s="273"/>
      <c r="Q22" s="273"/>
      <c r="R22" s="273"/>
      <c r="S22" s="273"/>
      <c r="T22" s="276"/>
      <c r="U22" s="276"/>
      <c r="V22" s="276"/>
      <c r="W22" s="276"/>
      <c r="X22" s="277"/>
      <c r="Y22" s="278"/>
      <c r="AA22" s="8" t="str">
        <f>IF($L22="","",VLOOKUP($L22,BaseEqptCdF!$C$5:$E$161,2,FALSE))</f>
        <v/>
      </c>
      <c r="AB22" s="8" t="str">
        <f>IF($L22="","",VLOOKUP($L22,BaseEqptCdF!$C$5:$E$161,3,FALSE))</f>
        <v/>
      </c>
      <c r="AC22" s="7" t="str">
        <f>IF($L22="","",VLOOKUP($L22,BaseEqptCdF!$C$5:$I$161,6,FALSE))</f>
        <v/>
      </c>
      <c r="AD22" s="7" t="str">
        <f>IF($L22="","",VLOOKUP($L22,BaseEqptCdF!$C$5:$I$161,7,FALSE))</f>
        <v/>
      </c>
      <c r="AE22" s="3" t="str">
        <f>IF($L22="","",VLOOKUP($L22,BaseEqptCdF!$C$5:$R$161,16,FALSE)*$AC$3)</f>
        <v/>
      </c>
      <c r="AF22" s="3" t="str">
        <f>IF($L22="","",IF(LEFT($AB22,2)="SD",0,IF(LEFT($AB22,2)="SB",1*52,IF($N22=Prog!$P$17,VLOOKUP($L22,BaseEqptCdF!$C$5:$P$161,14,FALSE)*1*300,VLOOKUP($L22,BaseEqptCdF!$C$5:$P$161,12,FALSE)*0.2*300))))</f>
        <v/>
      </c>
      <c r="AG22" s="6" t="str">
        <f t="shared" si="6"/>
        <v/>
      </c>
      <c r="AH22" s="6">
        <f>IF($U22=Prog!$S$18,YEAR($X22),"")</f>
        <v>1900</v>
      </c>
      <c r="AI22" s="5" t="str">
        <f>IF(OR($AG22="",$U22=Prog!$S$18),"",IF(OR($U22=Prog!$S$17,$U22=Prog!$S$16),YEAR($X22),IF($AG22="ND","ND",$AI$8+$O22)))</f>
        <v/>
      </c>
      <c r="AJ22" s="3" t="str">
        <f t="shared" si="0"/>
        <v/>
      </c>
      <c r="AK22" s="3" t="str">
        <f t="shared" si="1"/>
        <v/>
      </c>
      <c r="AL22" s="3" t="str">
        <f t="shared" si="1"/>
        <v/>
      </c>
      <c r="AM22" s="3" t="str">
        <f t="shared" si="1"/>
        <v/>
      </c>
      <c r="AN22" s="3" t="str">
        <f t="shared" si="1"/>
        <v/>
      </c>
      <c r="AO22" s="2">
        <f t="shared" si="2"/>
        <v>0</v>
      </c>
      <c r="AP22" s="4"/>
      <c r="AQ22" s="3">
        <f>IF(AJ22=1,VLOOKUP($AP22,BaseEqptCdF!$C$5:$R$161,16,FALSE),0)</f>
        <v>0</v>
      </c>
      <c r="AR22" s="3">
        <f>IF(AK22=1,VLOOKUP($AP22,BaseEqptCdF!$C$5:$R$161,16,FALSE),0)</f>
        <v>0</v>
      </c>
      <c r="AS22" s="3">
        <f>IF(AL22=1,VLOOKUP($AP22,BaseEqptCdF!$C$5:$R$161,16,FALSE),0)</f>
        <v>0</v>
      </c>
      <c r="AT22" s="3">
        <f>IF(AM22=1,VLOOKUP($AP22,BaseEqptCdF!$C$5:$R$161,16,FALSE),0)</f>
        <v>0</v>
      </c>
      <c r="AU22" s="3">
        <f>IF(AN22=1,VLOOKUP($AP22,BaseEqptCdF!$C$5:$R$161,16,FALSE),0)</f>
        <v>0</v>
      </c>
      <c r="AV22" s="2">
        <f t="shared" si="3"/>
        <v>0</v>
      </c>
      <c r="AW22" s="3" t="str">
        <f>IF($L22="","",IF(SUM($AJ22:AJ22)=0,$AE22,VLOOKUP($AP22,BaseEqptCdF!$C$5:$R$161,16,FALSE)*$AC$3))</f>
        <v/>
      </c>
      <c r="AX22" s="3" t="str">
        <f>IF($L22="","",IF(SUM($AJ22:AK22)=0,$AE22,VLOOKUP($AP22,BaseEqptCdF!$C$5:$R$161,16,FALSE)*$AC$3))</f>
        <v/>
      </c>
      <c r="AY22" s="3" t="str">
        <f>IF($L22="","",IF(SUM($AJ22:AL22)=0,$AE22,VLOOKUP($AP22,BaseEqptCdF!$C$5:$R$161,16,FALSE)*$AC$3))</f>
        <v/>
      </c>
      <c r="AZ22" s="3" t="str">
        <f>IF($L22="","",IF(SUM($AJ22:AM22)=0,$AE22,VLOOKUP($AP22,BaseEqptCdF!$C$5:$R$161,16,FALSE)*$AC$3))</f>
        <v/>
      </c>
      <c r="BA22" s="3" t="str">
        <f>IF($L22="","",IF(SUM($AJ22:AN22)=0,$AE22,VLOOKUP($AP22,BaseEqptCdF!$C$5:$R$161,16,FALSE)*$AC$3))</f>
        <v/>
      </c>
      <c r="BB22" s="2">
        <f t="shared" si="4"/>
        <v>0</v>
      </c>
      <c r="BC22" s="3" t="str">
        <f>IF($L22="","",IF(SUM($AJ22:AJ22)=0,$AF22,IF(LEFT(VLOOKUP($AP22,BaseEqptCdF!$C$5:$E$161,3,FALSE),2)="SD",0,IF(LEFT(VLOOKUP($AP22,BaseEqptCdF!$C$5:$E$161,3,FALSE),2)="SB",1*52,VLOOKUP($AP22,BaseEqptCdF!$C$5:$S$161,12,FALSE)*0.2*300))))</f>
        <v/>
      </c>
      <c r="BD22" s="3" t="str">
        <f>IF($L22="","",IF(SUM($AJ22:AK22)=0,$AF22,IF(LEFT(VLOOKUP($AP22,BaseEqptCdF!$C$5:$E$161,3,FALSE),2)="SD",0,IF(LEFT(VLOOKUP($AP22,BaseEqptCdF!$C$5:$E$161,3,FALSE),2)="SB",1*52,VLOOKUP($AP22,BaseEqptCdF!$C$5:$S$161,12,FALSE)*0.2*300))))</f>
        <v/>
      </c>
      <c r="BE22" s="3" t="str">
        <f>IF($L22="","",IF(SUM($AJ22:AL22)=0,$AF22,IF(LEFT(VLOOKUP($AP22,BaseEqptCdF!$C$5:$E$161,3,FALSE),2)="SD",0,IF(LEFT(VLOOKUP($AP22,BaseEqptCdF!$C$5:$E$161,3,FALSE),2)="SB",1*52,VLOOKUP($AP22,BaseEqptCdF!$C$5:$S$161,12,FALSE)*0.2*300))))</f>
        <v/>
      </c>
      <c r="BF22" s="3" t="str">
        <f>IF($L22="","",IF(SUM($AJ22:AM22)=0,$AF22,IF(LEFT(VLOOKUP($AP22,BaseEqptCdF!$C$5:$E$161,3,FALSE),2)="SD",0,IF(LEFT(VLOOKUP($AP22,BaseEqptCdF!$C$5:$E$161,3,FALSE),2)="SB",1*52,VLOOKUP($AP22,BaseEqptCdF!$C$5:$S$161,12,FALSE)*0.2*300))))</f>
        <v/>
      </c>
      <c r="BG22" s="3" t="str">
        <f>IF($L22="","",IF(SUM($AJ22:AN22)=0,$AF22,IF(LEFT(VLOOKUP($AP22,BaseEqptCdF!$C$5:$E$161,3,FALSE),2)="SD",0,IF(LEFT(VLOOKUP($AP22,BaseEqptCdF!$C$5:$E$161,3,FALSE),2)="SB",1*52,VLOOKUP($AP22,BaseEqptCdF!$C$5:$S$161,12,FALSE)*0.2*300))))</f>
        <v/>
      </c>
      <c r="BH22" s="2">
        <f t="shared" si="5"/>
        <v>0</v>
      </c>
    </row>
    <row r="23" spans="1:60" x14ac:dyDescent="0.25">
      <c r="A23" s="296" t="str">
        <f t="array" ref="A23">IF($C23="","",INDEX(Prog!$B$8:$D$300,MATCH($C23,nivo1,0),1))</f>
        <v/>
      </c>
      <c r="B23" s="296" t="str">
        <f t="array" ref="B23">IF($C23="","",INDEX(Prog!$B$8:$D$300,MATCH($C23,nivo1,0),2))</f>
        <v/>
      </c>
      <c r="C23" s="273"/>
      <c r="D23" s="267"/>
      <c r="E23" s="273"/>
      <c r="F23" s="273"/>
      <c r="G23" s="273"/>
      <c r="H23" s="273"/>
      <c r="I23" s="273"/>
      <c r="J23" s="273"/>
      <c r="K23" s="274"/>
      <c r="L23" s="273"/>
      <c r="M23" s="273"/>
      <c r="N23" s="273"/>
      <c r="O23" s="275"/>
      <c r="P23" s="273"/>
      <c r="Q23" s="273"/>
      <c r="R23" s="273"/>
      <c r="S23" s="273"/>
      <c r="T23" s="276"/>
      <c r="U23" s="276"/>
      <c r="V23" s="276"/>
      <c r="W23" s="276"/>
      <c r="X23" s="277"/>
      <c r="Y23" s="278"/>
      <c r="AA23" s="8" t="str">
        <f>IF($L23="","",VLOOKUP($L23,BaseEqptCdF!$C$5:$E$161,2,FALSE))</f>
        <v/>
      </c>
      <c r="AB23" s="8" t="str">
        <f>IF($L23="","",VLOOKUP($L23,BaseEqptCdF!$C$5:$E$161,3,FALSE))</f>
        <v/>
      </c>
      <c r="AC23" s="7" t="str">
        <f>IF($L23="","",VLOOKUP($L23,BaseEqptCdF!$C$5:$I$161,6,FALSE))</f>
        <v/>
      </c>
      <c r="AD23" s="7" t="str">
        <f>IF($L23="","",VLOOKUP($L23,BaseEqptCdF!$C$5:$I$161,7,FALSE))</f>
        <v/>
      </c>
      <c r="AE23" s="3" t="str">
        <f>IF($L23="","",VLOOKUP($L23,BaseEqptCdF!$C$5:$R$161,16,FALSE)*$AC$3)</f>
        <v/>
      </c>
      <c r="AF23" s="3" t="str">
        <f>IF($L23="","",IF(LEFT($AB23,2)="SD",0,IF(LEFT($AB23,2)="SB",1*52,IF($N23=Prog!$P$17,VLOOKUP($L23,BaseEqptCdF!$C$5:$P$161,14,FALSE)*1*300,VLOOKUP($L23,BaseEqptCdF!$C$5:$P$161,12,FALSE)*0.2*300))))</f>
        <v/>
      </c>
      <c r="AG23" s="6" t="str">
        <f t="shared" si="6"/>
        <v/>
      </c>
      <c r="AH23" s="6">
        <f>IF($U23=Prog!$S$18,YEAR($X23),"")</f>
        <v>1900</v>
      </c>
      <c r="AI23" s="5" t="str">
        <f>IF(OR($AG23="",$U23=Prog!$S$18),"",IF(OR($U23=Prog!$S$17,$U23=Prog!$S$16),YEAR($X23),IF($AG23="ND","ND",$AI$8+$O23)))</f>
        <v/>
      </c>
      <c r="AJ23" s="3" t="str">
        <f t="shared" si="0"/>
        <v/>
      </c>
      <c r="AK23" s="3" t="str">
        <f t="shared" si="1"/>
        <v/>
      </c>
      <c r="AL23" s="3" t="str">
        <f t="shared" si="1"/>
        <v/>
      </c>
      <c r="AM23" s="3" t="str">
        <f t="shared" si="1"/>
        <v/>
      </c>
      <c r="AN23" s="3" t="str">
        <f t="shared" si="1"/>
        <v/>
      </c>
      <c r="AO23" s="2">
        <f t="shared" si="2"/>
        <v>0</v>
      </c>
      <c r="AP23" s="4"/>
      <c r="AQ23" s="3">
        <f>IF(AJ23=1,VLOOKUP($AP23,BaseEqptCdF!$C$5:$R$161,16,FALSE),0)</f>
        <v>0</v>
      </c>
      <c r="AR23" s="3">
        <f>IF(AK23=1,VLOOKUP($AP23,BaseEqptCdF!$C$5:$R$161,16,FALSE),0)</f>
        <v>0</v>
      </c>
      <c r="AS23" s="3">
        <f>IF(AL23=1,VLOOKUP($AP23,BaseEqptCdF!$C$5:$R$161,16,FALSE),0)</f>
        <v>0</v>
      </c>
      <c r="AT23" s="3">
        <f>IF(AM23=1,VLOOKUP($AP23,BaseEqptCdF!$C$5:$R$161,16,FALSE),0)</f>
        <v>0</v>
      </c>
      <c r="AU23" s="3">
        <f>IF(AN23=1,VLOOKUP($AP23,BaseEqptCdF!$C$5:$R$161,16,FALSE),0)</f>
        <v>0</v>
      </c>
      <c r="AV23" s="2">
        <f t="shared" si="3"/>
        <v>0</v>
      </c>
      <c r="AW23" s="3" t="str">
        <f>IF($L23="","",IF(SUM($AJ23:AJ23)=0,$AE23,VLOOKUP($AP23,BaseEqptCdF!$C$5:$R$161,16,FALSE)*$AC$3))</f>
        <v/>
      </c>
      <c r="AX23" s="3" t="str">
        <f>IF($L23="","",IF(SUM($AJ23:AK23)=0,$AE23,VLOOKUP($AP23,BaseEqptCdF!$C$5:$R$161,16,FALSE)*$AC$3))</f>
        <v/>
      </c>
      <c r="AY23" s="3" t="str">
        <f>IF($L23="","",IF(SUM($AJ23:AL23)=0,$AE23,VLOOKUP($AP23,BaseEqptCdF!$C$5:$R$161,16,FALSE)*$AC$3))</f>
        <v/>
      </c>
      <c r="AZ23" s="3" t="str">
        <f>IF($L23="","",IF(SUM($AJ23:AM23)=0,$AE23,VLOOKUP($AP23,BaseEqptCdF!$C$5:$R$161,16,FALSE)*$AC$3))</f>
        <v/>
      </c>
      <c r="BA23" s="3" t="str">
        <f>IF($L23="","",IF(SUM($AJ23:AN23)=0,$AE23,VLOOKUP($AP23,BaseEqptCdF!$C$5:$R$161,16,FALSE)*$AC$3))</f>
        <v/>
      </c>
      <c r="BB23" s="2">
        <f t="shared" si="4"/>
        <v>0</v>
      </c>
      <c r="BC23" s="3" t="str">
        <f>IF($L23="","",IF(SUM($AJ23:AJ23)=0,$AF23,IF(LEFT(VLOOKUP($AP23,BaseEqptCdF!$C$5:$E$161,3,FALSE),2)="SD",0,IF(LEFT(VLOOKUP($AP23,BaseEqptCdF!$C$5:$E$161,3,FALSE),2)="SB",1*52,VLOOKUP($AP23,BaseEqptCdF!$C$5:$S$161,12,FALSE)*0.2*300))))</f>
        <v/>
      </c>
      <c r="BD23" s="3" t="str">
        <f>IF($L23="","",IF(SUM($AJ23:AK23)=0,$AF23,IF(LEFT(VLOOKUP($AP23,BaseEqptCdF!$C$5:$E$161,3,FALSE),2)="SD",0,IF(LEFT(VLOOKUP($AP23,BaseEqptCdF!$C$5:$E$161,3,FALSE),2)="SB",1*52,VLOOKUP($AP23,BaseEqptCdF!$C$5:$S$161,12,FALSE)*0.2*300))))</f>
        <v/>
      </c>
      <c r="BE23" s="3" t="str">
        <f>IF($L23="","",IF(SUM($AJ23:AL23)=0,$AF23,IF(LEFT(VLOOKUP($AP23,BaseEqptCdF!$C$5:$E$161,3,FALSE),2)="SD",0,IF(LEFT(VLOOKUP($AP23,BaseEqptCdF!$C$5:$E$161,3,FALSE),2)="SB",1*52,VLOOKUP($AP23,BaseEqptCdF!$C$5:$S$161,12,FALSE)*0.2*300))))</f>
        <v/>
      </c>
      <c r="BF23" s="3" t="str">
        <f>IF($L23="","",IF(SUM($AJ23:AM23)=0,$AF23,IF(LEFT(VLOOKUP($AP23,BaseEqptCdF!$C$5:$E$161,3,FALSE),2)="SD",0,IF(LEFT(VLOOKUP($AP23,BaseEqptCdF!$C$5:$E$161,3,FALSE),2)="SB",1*52,VLOOKUP($AP23,BaseEqptCdF!$C$5:$S$161,12,FALSE)*0.2*300))))</f>
        <v/>
      </c>
      <c r="BG23" s="3" t="str">
        <f>IF($L23="","",IF(SUM($AJ23:AN23)=0,$AF23,IF(LEFT(VLOOKUP($AP23,BaseEqptCdF!$C$5:$E$161,3,FALSE),2)="SD",0,IF(LEFT(VLOOKUP($AP23,BaseEqptCdF!$C$5:$E$161,3,FALSE),2)="SB",1*52,VLOOKUP($AP23,BaseEqptCdF!$C$5:$S$161,12,FALSE)*0.2*300))))</f>
        <v/>
      </c>
      <c r="BH23" s="2">
        <f t="shared" si="5"/>
        <v>0</v>
      </c>
    </row>
    <row r="24" spans="1:60" x14ac:dyDescent="0.25">
      <c r="A24" s="296" t="str">
        <f t="array" ref="A24">IF($C24="","",INDEX(Prog!$B$8:$D$300,MATCH($C24,nivo1,0),1))</f>
        <v/>
      </c>
      <c r="B24" s="296" t="str">
        <f t="array" ref="B24">IF($C24="","",INDEX(Prog!$B$8:$D$300,MATCH($C24,nivo1,0),2))</f>
        <v/>
      </c>
      <c r="C24" s="273"/>
      <c r="D24" s="267"/>
      <c r="E24" s="273"/>
      <c r="F24" s="273"/>
      <c r="G24" s="273"/>
      <c r="H24" s="273"/>
      <c r="I24" s="273"/>
      <c r="J24" s="273"/>
      <c r="K24" s="274"/>
      <c r="L24" s="273"/>
      <c r="M24" s="273"/>
      <c r="N24" s="273"/>
      <c r="O24" s="275"/>
      <c r="P24" s="273"/>
      <c r="Q24" s="273"/>
      <c r="R24" s="273"/>
      <c r="S24" s="273"/>
      <c r="T24" s="276"/>
      <c r="U24" s="276"/>
      <c r="V24" s="276"/>
      <c r="W24" s="276"/>
      <c r="X24" s="277"/>
      <c r="Y24" s="278"/>
      <c r="AA24" s="8" t="str">
        <f>IF($L24="","",VLOOKUP($L24,BaseEqptCdF!$C$5:$E$161,2,FALSE))</f>
        <v/>
      </c>
      <c r="AB24" s="8" t="str">
        <f>IF($L24="","",VLOOKUP($L24,BaseEqptCdF!$C$5:$E$161,3,FALSE))</f>
        <v/>
      </c>
      <c r="AC24" s="7" t="str">
        <f>IF($L24="","",VLOOKUP($L24,BaseEqptCdF!$C$5:$I$161,6,FALSE))</f>
        <v/>
      </c>
      <c r="AD24" s="7" t="str">
        <f>IF($L24="","",VLOOKUP($L24,BaseEqptCdF!$C$5:$I$161,7,FALSE))</f>
        <v/>
      </c>
      <c r="AE24" s="3" t="str">
        <f>IF($L24="","",VLOOKUP($L24,BaseEqptCdF!$C$5:$R$161,16,FALSE)*$AC$3)</f>
        <v/>
      </c>
      <c r="AF24" s="3" t="str">
        <f>IF($L24="","",IF(LEFT($AB24,2)="SD",0,IF(LEFT($AB24,2)="SB",1*52,IF($N24=Prog!$P$17,VLOOKUP($L24,BaseEqptCdF!$C$5:$P$161,14,FALSE)*1*300,VLOOKUP($L24,BaseEqptCdF!$C$5:$P$161,12,FALSE)*0.2*300))))</f>
        <v/>
      </c>
      <c r="AG24" s="6" t="str">
        <f t="shared" si="6"/>
        <v/>
      </c>
      <c r="AH24" s="6">
        <f>IF($U24=Prog!$S$18,YEAR($X24),"")</f>
        <v>1900</v>
      </c>
      <c r="AI24" s="5" t="str">
        <f>IF(OR($AG24="",$U24=Prog!$S$18),"",IF(OR($U24=Prog!$S$17,$U24=Prog!$S$16),YEAR($X24),IF($AG24="ND","ND",$AI$8+$O24)))</f>
        <v/>
      </c>
      <c r="AJ24" s="3" t="str">
        <f t="shared" si="0"/>
        <v/>
      </c>
      <c r="AK24" s="3" t="str">
        <f t="shared" si="1"/>
        <v/>
      </c>
      <c r="AL24" s="3" t="str">
        <f t="shared" si="1"/>
        <v/>
      </c>
      <c r="AM24" s="3" t="str">
        <f t="shared" si="1"/>
        <v/>
      </c>
      <c r="AN24" s="3" t="str">
        <f t="shared" si="1"/>
        <v/>
      </c>
      <c r="AO24" s="2">
        <f t="shared" si="2"/>
        <v>0</v>
      </c>
      <c r="AP24" s="4"/>
      <c r="AQ24" s="3">
        <f>IF(AJ24=1,VLOOKUP($AP24,BaseEqptCdF!$C$5:$R$161,16,FALSE),0)</f>
        <v>0</v>
      </c>
      <c r="AR24" s="3">
        <f>IF(AK24=1,VLOOKUP($AP24,BaseEqptCdF!$C$5:$R$161,16,FALSE),0)</f>
        <v>0</v>
      </c>
      <c r="AS24" s="3">
        <f>IF(AL24=1,VLOOKUP($AP24,BaseEqptCdF!$C$5:$R$161,16,FALSE),0)</f>
        <v>0</v>
      </c>
      <c r="AT24" s="3">
        <f>IF(AM24=1,VLOOKUP($AP24,BaseEqptCdF!$C$5:$R$161,16,FALSE),0)</f>
        <v>0</v>
      </c>
      <c r="AU24" s="3">
        <f>IF(AN24=1,VLOOKUP($AP24,BaseEqptCdF!$C$5:$R$161,16,FALSE),0)</f>
        <v>0</v>
      </c>
      <c r="AV24" s="2">
        <f t="shared" si="3"/>
        <v>0</v>
      </c>
      <c r="AW24" s="3" t="str">
        <f>IF($L24="","",IF(SUM($AJ24:AJ24)=0,$AE24,VLOOKUP($AP24,BaseEqptCdF!$C$5:$R$161,16,FALSE)*$AC$3))</f>
        <v/>
      </c>
      <c r="AX24" s="3" t="str">
        <f>IF($L24="","",IF(SUM($AJ24:AK24)=0,$AE24,VLOOKUP($AP24,BaseEqptCdF!$C$5:$R$161,16,FALSE)*$AC$3))</f>
        <v/>
      </c>
      <c r="AY24" s="3" t="str">
        <f>IF($L24="","",IF(SUM($AJ24:AL24)=0,$AE24,VLOOKUP($AP24,BaseEqptCdF!$C$5:$R$161,16,FALSE)*$AC$3))</f>
        <v/>
      </c>
      <c r="AZ24" s="3" t="str">
        <f>IF($L24="","",IF(SUM($AJ24:AM24)=0,$AE24,VLOOKUP($AP24,BaseEqptCdF!$C$5:$R$161,16,FALSE)*$AC$3))</f>
        <v/>
      </c>
      <c r="BA24" s="3" t="str">
        <f>IF($L24="","",IF(SUM($AJ24:AN24)=0,$AE24,VLOOKUP($AP24,BaseEqptCdF!$C$5:$R$161,16,FALSE)*$AC$3))</f>
        <v/>
      </c>
      <c r="BB24" s="2">
        <f t="shared" si="4"/>
        <v>0</v>
      </c>
      <c r="BC24" s="3" t="str">
        <f>IF($L24="","",IF(SUM($AJ24:AJ24)=0,$AF24,IF(LEFT(VLOOKUP($AP24,BaseEqptCdF!$C$5:$E$161,3,FALSE),2)="SD",0,IF(LEFT(VLOOKUP($AP24,BaseEqptCdF!$C$5:$E$161,3,FALSE),2)="SB",1*52,VLOOKUP($AP24,BaseEqptCdF!$C$5:$S$161,12,FALSE)*0.2*300))))</f>
        <v/>
      </c>
      <c r="BD24" s="3" t="str">
        <f>IF($L24="","",IF(SUM($AJ24:AK24)=0,$AF24,IF(LEFT(VLOOKUP($AP24,BaseEqptCdF!$C$5:$E$161,3,FALSE),2)="SD",0,IF(LEFT(VLOOKUP($AP24,BaseEqptCdF!$C$5:$E$161,3,FALSE),2)="SB",1*52,VLOOKUP($AP24,BaseEqptCdF!$C$5:$S$161,12,FALSE)*0.2*300))))</f>
        <v/>
      </c>
      <c r="BE24" s="3" t="str">
        <f>IF($L24="","",IF(SUM($AJ24:AL24)=0,$AF24,IF(LEFT(VLOOKUP($AP24,BaseEqptCdF!$C$5:$E$161,3,FALSE),2)="SD",0,IF(LEFT(VLOOKUP($AP24,BaseEqptCdF!$C$5:$E$161,3,FALSE),2)="SB",1*52,VLOOKUP($AP24,BaseEqptCdF!$C$5:$S$161,12,FALSE)*0.2*300))))</f>
        <v/>
      </c>
      <c r="BF24" s="3" t="str">
        <f>IF($L24="","",IF(SUM($AJ24:AM24)=0,$AF24,IF(LEFT(VLOOKUP($AP24,BaseEqptCdF!$C$5:$E$161,3,FALSE),2)="SD",0,IF(LEFT(VLOOKUP($AP24,BaseEqptCdF!$C$5:$E$161,3,FALSE),2)="SB",1*52,VLOOKUP($AP24,BaseEqptCdF!$C$5:$S$161,12,FALSE)*0.2*300))))</f>
        <v/>
      </c>
      <c r="BG24" s="3" t="str">
        <f>IF($L24="","",IF(SUM($AJ24:AN24)=0,$AF24,IF(LEFT(VLOOKUP($AP24,BaseEqptCdF!$C$5:$E$161,3,FALSE),2)="SD",0,IF(LEFT(VLOOKUP($AP24,BaseEqptCdF!$C$5:$E$161,3,FALSE),2)="SB",1*52,VLOOKUP($AP24,BaseEqptCdF!$C$5:$S$161,12,FALSE)*0.2*300))))</f>
        <v/>
      </c>
      <c r="BH24" s="2">
        <f t="shared" si="5"/>
        <v>0</v>
      </c>
    </row>
    <row r="25" spans="1:60" x14ac:dyDescent="0.25">
      <c r="A25" s="296" t="str">
        <f t="array" ref="A25">IF($C25="","",INDEX(Prog!$B$8:$D$300,MATCH($C25,nivo1,0),1))</f>
        <v/>
      </c>
      <c r="B25" s="296" t="str">
        <f t="array" ref="B25">IF($C25="","",INDEX(Prog!$B$8:$D$300,MATCH($C25,nivo1,0),2))</f>
        <v/>
      </c>
      <c r="C25" s="273"/>
      <c r="D25" s="267"/>
      <c r="E25" s="273"/>
      <c r="F25" s="273"/>
      <c r="G25" s="273"/>
      <c r="H25" s="273"/>
      <c r="I25" s="273"/>
      <c r="J25" s="273"/>
      <c r="K25" s="274"/>
      <c r="L25" s="273"/>
      <c r="M25" s="273"/>
      <c r="N25" s="273"/>
      <c r="O25" s="275"/>
      <c r="P25" s="273"/>
      <c r="Q25" s="273"/>
      <c r="R25" s="273"/>
      <c r="S25" s="273"/>
      <c r="T25" s="276"/>
      <c r="U25" s="276"/>
      <c r="V25" s="276"/>
      <c r="W25" s="276"/>
      <c r="X25" s="277"/>
      <c r="Y25" s="278"/>
      <c r="AA25" s="8" t="str">
        <f>IF($L25="","",VLOOKUP($L25,BaseEqptCdF!$C$5:$E$161,2,FALSE))</f>
        <v/>
      </c>
      <c r="AB25" s="8" t="str">
        <f>IF($L25="","",VLOOKUP($L25,BaseEqptCdF!$C$5:$E$161,3,FALSE))</f>
        <v/>
      </c>
      <c r="AC25" s="7" t="str">
        <f>IF($L25="","",VLOOKUP($L25,BaseEqptCdF!$C$5:$I$161,6,FALSE))</f>
        <v/>
      </c>
      <c r="AD25" s="7" t="str">
        <f>IF($L25="","",VLOOKUP($L25,BaseEqptCdF!$C$5:$I$161,7,FALSE))</f>
        <v/>
      </c>
      <c r="AE25" s="3" t="str">
        <f>IF($L25="","",VLOOKUP($L25,BaseEqptCdF!$C$5:$R$161,16,FALSE)*$AC$3)</f>
        <v/>
      </c>
      <c r="AF25" s="3" t="str">
        <f>IF($L25="","",IF(LEFT($AB25,2)="SD",0,IF(LEFT($AB25,2)="SB",1*52,IF($N25=Prog!$P$17,VLOOKUP($L25,BaseEqptCdF!$C$5:$P$161,14,FALSE)*1*300,VLOOKUP($L25,BaseEqptCdF!$C$5:$P$161,12,FALSE)*0.2*300))))</f>
        <v/>
      </c>
      <c r="AG25" s="6" t="str">
        <f t="shared" si="6"/>
        <v/>
      </c>
      <c r="AH25" s="6">
        <f>IF($U25=Prog!$S$18,YEAR($X25),"")</f>
        <v>1900</v>
      </c>
      <c r="AI25" s="5" t="str">
        <f>IF(OR($AG25="",$U25=Prog!$S$18),"",IF(OR($U25=Prog!$S$17,$U25=Prog!$S$16),YEAR($X25),IF($AG25="ND","ND",$AI$8+$O25)))</f>
        <v/>
      </c>
      <c r="AJ25" s="3" t="str">
        <f t="shared" si="0"/>
        <v/>
      </c>
      <c r="AK25" s="3" t="str">
        <f t="shared" si="1"/>
        <v/>
      </c>
      <c r="AL25" s="3" t="str">
        <f t="shared" si="1"/>
        <v/>
      </c>
      <c r="AM25" s="3" t="str">
        <f t="shared" si="1"/>
        <v/>
      </c>
      <c r="AN25" s="3" t="str">
        <f t="shared" si="1"/>
        <v/>
      </c>
      <c r="AO25" s="2">
        <f t="shared" si="2"/>
        <v>0</v>
      </c>
      <c r="AP25" s="4"/>
      <c r="AQ25" s="3">
        <f>IF(AJ25=1,VLOOKUP($AP25,BaseEqptCdF!$C$5:$R$161,16,FALSE),0)</f>
        <v>0</v>
      </c>
      <c r="AR25" s="3">
        <f>IF(AK25=1,VLOOKUP($AP25,BaseEqptCdF!$C$5:$R$161,16,FALSE),0)</f>
        <v>0</v>
      </c>
      <c r="AS25" s="3">
        <f>IF(AL25=1,VLOOKUP($AP25,BaseEqptCdF!$C$5:$R$161,16,FALSE),0)</f>
        <v>0</v>
      </c>
      <c r="AT25" s="3">
        <f>IF(AM25=1,VLOOKUP($AP25,BaseEqptCdF!$C$5:$R$161,16,FALSE),0)</f>
        <v>0</v>
      </c>
      <c r="AU25" s="3">
        <f>IF(AN25=1,VLOOKUP($AP25,BaseEqptCdF!$C$5:$R$161,16,FALSE),0)</f>
        <v>0</v>
      </c>
      <c r="AV25" s="2">
        <f t="shared" si="3"/>
        <v>0</v>
      </c>
      <c r="AW25" s="3" t="str">
        <f>IF($L25="","",IF(SUM($AJ25:AJ25)=0,$AE25,VLOOKUP($AP25,BaseEqptCdF!$C$5:$R$161,16,FALSE)*$AC$3))</f>
        <v/>
      </c>
      <c r="AX25" s="3" t="str">
        <f>IF($L25="","",IF(SUM($AJ25:AK25)=0,$AE25,VLOOKUP($AP25,BaseEqptCdF!$C$5:$R$161,16,FALSE)*$AC$3))</f>
        <v/>
      </c>
      <c r="AY25" s="3" t="str">
        <f>IF($L25="","",IF(SUM($AJ25:AL25)=0,$AE25,VLOOKUP($AP25,BaseEqptCdF!$C$5:$R$161,16,FALSE)*$AC$3))</f>
        <v/>
      </c>
      <c r="AZ25" s="3" t="str">
        <f>IF($L25="","",IF(SUM($AJ25:AM25)=0,$AE25,VLOOKUP($AP25,BaseEqptCdF!$C$5:$R$161,16,FALSE)*$AC$3))</f>
        <v/>
      </c>
      <c r="BA25" s="3" t="str">
        <f>IF($L25="","",IF(SUM($AJ25:AN25)=0,$AE25,VLOOKUP($AP25,BaseEqptCdF!$C$5:$R$161,16,FALSE)*$AC$3))</f>
        <v/>
      </c>
      <c r="BB25" s="2">
        <f t="shared" si="4"/>
        <v>0</v>
      </c>
      <c r="BC25" s="3" t="str">
        <f>IF($L25="","",IF(SUM($AJ25:AJ25)=0,$AF25,IF(LEFT(VLOOKUP($AP25,BaseEqptCdF!$C$5:$E$161,3,FALSE),2)="SD",0,IF(LEFT(VLOOKUP($AP25,BaseEqptCdF!$C$5:$E$161,3,FALSE),2)="SB",1*52,VLOOKUP($AP25,BaseEqptCdF!$C$5:$S$161,12,FALSE)*0.2*300))))</f>
        <v/>
      </c>
      <c r="BD25" s="3" t="str">
        <f>IF($L25="","",IF(SUM($AJ25:AK25)=0,$AF25,IF(LEFT(VLOOKUP($AP25,BaseEqptCdF!$C$5:$E$161,3,FALSE),2)="SD",0,IF(LEFT(VLOOKUP($AP25,BaseEqptCdF!$C$5:$E$161,3,FALSE),2)="SB",1*52,VLOOKUP($AP25,BaseEqptCdF!$C$5:$S$161,12,FALSE)*0.2*300))))</f>
        <v/>
      </c>
      <c r="BE25" s="3" t="str">
        <f>IF($L25="","",IF(SUM($AJ25:AL25)=0,$AF25,IF(LEFT(VLOOKUP($AP25,BaseEqptCdF!$C$5:$E$161,3,FALSE),2)="SD",0,IF(LEFT(VLOOKUP($AP25,BaseEqptCdF!$C$5:$E$161,3,FALSE),2)="SB",1*52,VLOOKUP($AP25,BaseEqptCdF!$C$5:$S$161,12,FALSE)*0.2*300))))</f>
        <v/>
      </c>
      <c r="BF25" s="3" t="str">
        <f>IF($L25="","",IF(SUM($AJ25:AM25)=0,$AF25,IF(LEFT(VLOOKUP($AP25,BaseEqptCdF!$C$5:$E$161,3,FALSE),2)="SD",0,IF(LEFT(VLOOKUP($AP25,BaseEqptCdF!$C$5:$E$161,3,FALSE),2)="SB",1*52,VLOOKUP($AP25,BaseEqptCdF!$C$5:$S$161,12,FALSE)*0.2*300))))</f>
        <v/>
      </c>
      <c r="BG25" s="3" t="str">
        <f>IF($L25="","",IF(SUM($AJ25:AN25)=0,$AF25,IF(LEFT(VLOOKUP($AP25,BaseEqptCdF!$C$5:$E$161,3,FALSE),2)="SD",0,IF(LEFT(VLOOKUP($AP25,BaseEqptCdF!$C$5:$E$161,3,FALSE),2)="SB",1*52,VLOOKUP($AP25,BaseEqptCdF!$C$5:$S$161,12,FALSE)*0.2*300))))</f>
        <v/>
      </c>
      <c r="BH25" s="2">
        <f t="shared" si="5"/>
        <v>0</v>
      </c>
    </row>
    <row r="26" spans="1:60" x14ac:dyDescent="0.25">
      <c r="A26" s="296" t="str">
        <f t="array" ref="A26">IF($C26="","",INDEX(Prog!$B$8:$D$300,MATCH($C26,nivo1,0),1))</f>
        <v/>
      </c>
      <c r="B26" s="296" t="str">
        <f t="array" ref="B26">IF($C26="","",INDEX(Prog!$B$8:$D$300,MATCH($C26,nivo1,0),2))</f>
        <v/>
      </c>
      <c r="C26" s="273"/>
      <c r="D26" s="267"/>
      <c r="E26" s="273"/>
      <c r="F26" s="273"/>
      <c r="G26" s="273"/>
      <c r="H26" s="273"/>
      <c r="I26" s="273"/>
      <c r="J26" s="273"/>
      <c r="K26" s="274"/>
      <c r="L26" s="273"/>
      <c r="M26" s="273"/>
      <c r="N26" s="273"/>
      <c r="O26" s="275"/>
      <c r="P26" s="273"/>
      <c r="Q26" s="273"/>
      <c r="R26" s="273"/>
      <c r="S26" s="273"/>
      <c r="T26" s="276"/>
      <c r="U26" s="276"/>
      <c r="V26" s="276"/>
      <c r="W26" s="276"/>
      <c r="X26" s="277"/>
      <c r="Y26" s="278"/>
      <c r="AA26" s="8" t="str">
        <f>IF($L26="","",VLOOKUP($L26,BaseEqptCdF!$C$5:$E$161,2,FALSE))</f>
        <v/>
      </c>
      <c r="AB26" s="8" t="str">
        <f>IF($L26="","",VLOOKUP($L26,BaseEqptCdF!$C$5:$E$161,3,FALSE))</f>
        <v/>
      </c>
      <c r="AC26" s="7" t="str">
        <f>IF($L26="","",VLOOKUP($L26,BaseEqptCdF!$C$5:$I$161,6,FALSE))</f>
        <v/>
      </c>
      <c r="AD26" s="7" t="str">
        <f>IF($L26="","",VLOOKUP($L26,BaseEqptCdF!$C$5:$I$161,7,FALSE))</f>
        <v/>
      </c>
      <c r="AE26" s="3" t="str">
        <f>IF($L26="","",VLOOKUP($L26,BaseEqptCdF!$C$5:$R$161,16,FALSE)*$AC$3)</f>
        <v/>
      </c>
      <c r="AF26" s="3" t="str">
        <f>IF($L26="","",IF(LEFT($AB26,2)="SD",0,IF(LEFT($AB26,2)="SB",1*52,IF($N26=Prog!$P$17,VLOOKUP($L26,BaseEqptCdF!$C$5:$P$161,14,FALSE)*1*300,VLOOKUP($L26,BaseEqptCdF!$C$5:$P$161,12,FALSE)*0.2*300))))</f>
        <v/>
      </c>
      <c r="AG26" s="6" t="str">
        <f t="shared" si="6"/>
        <v/>
      </c>
      <c r="AH26" s="6">
        <f>IF($U26=Prog!$S$18,YEAR($X26),"")</f>
        <v>1900</v>
      </c>
      <c r="AI26" s="5" t="str">
        <f>IF(OR($AG26="",$U26=Prog!$S$18),"",IF(OR($U26=Prog!$S$17,$U26=Prog!$S$16),YEAR($X26),IF($AG26="ND","ND",$AI$8+$O26)))</f>
        <v/>
      </c>
      <c r="AJ26" s="3" t="str">
        <f t="shared" si="0"/>
        <v/>
      </c>
      <c r="AK26" s="3" t="str">
        <f t="shared" si="1"/>
        <v/>
      </c>
      <c r="AL26" s="3" t="str">
        <f t="shared" si="1"/>
        <v/>
      </c>
      <c r="AM26" s="3" t="str">
        <f t="shared" si="1"/>
        <v/>
      </c>
      <c r="AN26" s="3" t="str">
        <f t="shared" si="1"/>
        <v/>
      </c>
      <c r="AO26" s="2">
        <f t="shared" si="2"/>
        <v>0</v>
      </c>
      <c r="AP26" s="4"/>
      <c r="AQ26" s="3">
        <f>IF(AJ26=1,VLOOKUP($AP26,BaseEqptCdF!$C$5:$R$161,16,FALSE),0)</f>
        <v>0</v>
      </c>
      <c r="AR26" s="3">
        <f>IF(AK26=1,VLOOKUP($AP26,BaseEqptCdF!$C$5:$R$161,16,FALSE),0)</f>
        <v>0</v>
      </c>
      <c r="AS26" s="3">
        <f>IF(AL26=1,VLOOKUP($AP26,BaseEqptCdF!$C$5:$R$161,16,FALSE),0)</f>
        <v>0</v>
      </c>
      <c r="AT26" s="3">
        <f>IF(AM26=1,VLOOKUP($AP26,BaseEqptCdF!$C$5:$R$161,16,FALSE),0)</f>
        <v>0</v>
      </c>
      <c r="AU26" s="3">
        <f>IF(AN26=1,VLOOKUP($AP26,BaseEqptCdF!$C$5:$R$161,16,FALSE),0)</f>
        <v>0</v>
      </c>
      <c r="AV26" s="2">
        <f t="shared" si="3"/>
        <v>0</v>
      </c>
      <c r="AW26" s="3" t="str">
        <f>IF($L26="","",IF(SUM($AJ26:AJ26)=0,$AE26,VLOOKUP($AP26,BaseEqptCdF!$C$5:$R$161,16,FALSE)*$AC$3))</f>
        <v/>
      </c>
      <c r="AX26" s="3" t="str">
        <f>IF($L26="","",IF(SUM($AJ26:AK26)=0,$AE26,VLOOKUP($AP26,BaseEqptCdF!$C$5:$R$161,16,FALSE)*$AC$3))</f>
        <v/>
      </c>
      <c r="AY26" s="3" t="str">
        <f>IF($L26="","",IF(SUM($AJ26:AL26)=0,$AE26,VLOOKUP($AP26,BaseEqptCdF!$C$5:$R$161,16,FALSE)*$AC$3))</f>
        <v/>
      </c>
      <c r="AZ26" s="3" t="str">
        <f>IF($L26="","",IF(SUM($AJ26:AM26)=0,$AE26,VLOOKUP($AP26,BaseEqptCdF!$C$5:$R$161,16,FALSE)*$AC$3))</f>
        <v/>
      </c>
      <c r="BA26" s="3" t="str">
        <f>IF($L26="","",IF(SUM($AJ26:AN26)=0,$AE26,VLOOKUP($AP26,BaseEqptCdF!$C$5:$R$161,16,FALSE)*$AC$3))</f>
        <v/>
      </c>
      <c r="BB26" s="2">
        <f t="shared" si="4"/>
        <v>0</v>
      </c>
      <c r="BC26" s="3" t="str">
        <f>IF($L26="","",IF(SUM($AJ26:AJ26)=0,$AF26,IF(LEFT(VLOOKUP($AP26,BaseEqptCdF!$C$5:$E$161,3,FALSE),2)="SD",0,IF(LEFT(VLOOKUP($AP26,BaseEqptCdF!$C$5:$E$161,3,FALSE),2)="SB",1*52,VLOOKUP($AP26,BaseEqptCdF!$C$5:$S$161,12,FALSE)*0.2*300))))</f>
        <v/>
      </c>
      <c r="BD26" s="3" t="str">
        <f>IF($L26="","",IF(SUM($AJ26:AK26)=0,$AF26,IF(LEFT(VLOOKUP($AP26,BaseEqptCdF!$C$5:$E$161,3,FALSE),2)="SD",0,IF(LEFT(VLOOKUP($AP26,BaseEqptCdF!$C$5:$E$161,3,FALSE),2)="SB",1*52,VLOOKUP($AP26,BaseEqptCdF!$C$5:$S$161,12,FALSE)*0.2*300))))</f>
        <v/>
      </c>
      <c r="BE26" s="3" t="str">
        <f>IF($L26="","",IF(SUM($AJ26:AL26)=0,$AF26,IF(LEFT(VLOOKUP($AP26,BaseEqptCdF!$C$5:$E$161,3,FALSE),2)="SD",0,IF(LEFT(VLOOKUP($AP26,BaseEqptCdF!$C$5:$E$161,3,FALSE),2)="SB",1*52,VLOOKUP($AP26,BaseEqptCdF!$C$5:$S$161,12,FALSE)*0.2*300))))</f>
        <v/>
      </c>
      <c r="BF26" s="3" t="str">
        <f>IF($L26="","",IF(SUM($AJ26:AM26)=0,$AF26,IF(LEFT(VLOOKUP($AP26,BaseEqptCdF!$C$5:$E$161,3,FALSE),2)="SD",0,IF(LEFT(VLOOKUP($AP26,BaseEqptCdF!$C$5:$E$161,3,FALSE),2)="SB",1*52,VLOOKUP($AP26,BaseEqptCdF!$C$5:$S$161,12,FALSE)*0.2*300))))</f>
        <v/>
      </c>
      <c r="BG26" s="3" t="str">
        <f>IF($L26="","",IF(SUM($AJ26:AN26)=0,$AF26,IF(LEFT(VLOOKUP($AP26,BaseEqptCdF!$C$5:$E$161,3,FALSE),2)="SD",0,IF(LEFT(VLOOKUP($AP26,BaseEqptCdF!$C$5:$E$161,3,FALSE),2)="SB",1*52,VLOOKUP($AP26,BaseEqptCdF!$C$5:$S$161,12,FALSE)*0.2*300))))</f>
        <v/>
      </c>
      <c r="BH26" s="2">
        <f t="shared" si="5"/>
        <v>0</v>
      </c>
    </row>
    <row r="27" spans="1:60" x14ac:dyDescent="0.25">
      <c r="A27" s="296" t="str">
        <f t="array" ref="A27">IF($C27="","",INDEX(Prog!$B$8:$D$300,MATCH($C27,nivo1,0),1))</f>
        <v/>
      </c>
      <c r="B27" s="296" t="str">
        <f t="array" ref="B27">IF($C27="","",INDEX(Prog!$B$8:$D$300,MATCH($C27,nivo1,0),2))</f>
        <v/>
      </c>
      <c r="C27" s="273"/>
      <c r="D27" s="267"/>
      <c r="E27" s="273"/>
      <c r="F27" s="273"/>
      <c r="G27" s="273"/>
      <c r="H27" s="273"/>
      <c r="I27" s="273"/>
      <c r="J27" s="273"/>
      <c r="K27" s="274"/>
      <c r="L27" s="273"/>
      <c r="M27" s="273"/>
      <c r="N27" s="273"/>
      <c r="O27" s="275"/>
      <c r="P27" s="273"/>
      <c r="Q27" s="273"/>
      <c r="R27" s="273"/>
      <c r="S27" s="273"/>
      <c r="T27" s="276"/>
      <c r="U27" s="276"/>
      <c r="V27" s="276"/>
      <c r="W27" s="276"/>
      <c r="X27" s="277"/>
      <c r="Y27" s="278"/>
      <c r="AA27" s="8" t="str">
        <f>IF($L27="","",VLOOKUP($L27,BaseEqptCdF!$C$5:$E$161,2,FALSE))</f>
        <v/>
      </c>
      <c r="AB27" s="8" t="str">
        <f>IF($L27="","",VLOOKUP($L27,BaseEqptCdF!$C$5:$E$161,3,FALSE))</f>
        <v/>
      </c>
      <c r="AC27" s="7" t="str">
        <f>IF($L27="","",VLOOKUP($L27,BaseEqptCdF!$C$5:$I$161,6,FALSE))</f>
        <v/>
      </c>
      <c r="AD27" s="7" t="str">
        <f>IF($L27="","",VLOOKUP($L27,BaseEqptCdF!$C$5:$I$161,7,FALSE))</f>
        <v/>
      </c>
      <c r="AE27" s="3" t="str">
        <f>IF($L27="","",VLOOKUP($L27,BaseEqptCdF!$C$5:$R$161,16,FALSE)*$AC$3)</f>
        <v/>
      </c>
      <c r="AF27" s="3" t="str">
        <f>IF($L27="","",IF(LEFT($AB27,2)="SD",0,IF(LEFT($AB27,2)="SB",1*52,IF($N27=Prog!$P$17,VLOOKUP($L27,BaseEqptCdF!$C$5:$P$161,14,FALSE)*1*300,VLOOKUP($L27,BaseEqptCdF!$C$5:$P$161,12,FALSE)*0.2*300))))</f>
        <v/>
      </c>
      <c r="AG27" s="6" t="str">
        <f t="shared" si="6"/>
        <v/>
      </c>
      <c r="AH27" s="6">
        <f>IF($U27=Prog!$S$18,YEAR($X27),"")</f>
        <v>1900</v>
      </c>
      <c r="AI27" s="5" t="str">
        <f>IF(OR($AG27="",$U27=Prog!$S$18),"",IF(OR($U27=Prog!$S$17,$U27=Prog!$S$16),YEAR($X27),IF($AG27="ND","ND",$AI$8+$O27)))</f>
        <v/>
      </c>
      <c r="AJ27" s="3" t="str">
        <f t="shared" si="0"/>
        <v/>
      </c>
      <c r="AK27" s="3" t="str">
        <f t="shared" si="1"/>
        <v/>
      </c>
      <c r="AL27" s="3" t="str">
        <f t="shared" si="1"/>
        <v/>
      </c>
      <c r="AM27" s="3" t="str">
        <f t="shared" si="1"/>
        <v/>
      </c>
      <c r="AN27" s="3" t="str">
        <f t="shared" si="1"/>
        <v/>
      </c>
      <c r="AO27" s="2">
        <f t="shared" si="2"/>
        <v>0</v>
      </c>
      <c r="AP27" s="4"/>
      <c r="AQ27" s="3">
        <f>IF(AJ27=1,VLOOKUP($AP27,BaseEqptCdF!$C$5:$R$161,16,FALSE),0)</f>
        <v>0</v>
      </c>
      <c r="AR27" s="3">
        <f>IF(AK27=1,VLOOKUP($AP27,BaseEqptCdF!$C$5:$R$161,16,FALSE),0)</f>
        <v>0</v>
      </c>
      <c r="AS27" s="3">
        <f>IF(AL27=1,VLOOKUP($AP27,BaseEqptCdF!$C$5:$R$161,16,FALSE),0)</f>
        <v>0</v>
      </c>
      <c r="AT27" s="3">
        <f>IF(AM27=1,VLOOKUP($AP27,BaseEqptCdF!$C$5:$R$161,16,FALSE),0)</f>
        <v>0</v>
      </c>
      <c r="AU27" s="3">
        <f>IF(AN27=1,VLOOKUP($AP27,BaseEqptCdF!$C$5:$R$161,16,FALSE),0)</f>
        <v>0</v>
      </c>
      <c r="AV27" s="2">
        <f t="shared" si="3"/>
        <v>0</v>
      </c>
      <c r="AW27" s="3" t="str">
        <f>IF($L27="","",IF(SUM($AJ27:AJ27)=0,$AE27,VLOOKUP($AP27,BaseEqptCdF!$C$5:$R$161,16,FALSE)*$AC$3))</f>
        <v/>
      </c>
      <c r="AX27" s="3" t="str">
        <f>IF($L27="","",IF(SUM($AJ27:AK27)=0,$AE27,VLOOKUP($AP27,BaseEqptCdF!$C$5:$R$161,16,FALSE)*$AC$3))</f>
        <v/>
      </c>
      <c r="AY27" s="3" t="str">
        <f>IF($L27="","",IF(SUM($AJ27:AL27)=0,$AE27,VLOOKUP($AP27,BaseEqptCdF!$C$5:$R$161,16,FALSE)*$AC$3))</f>
        <v/>
      </c>
      <c r="AZ27" s="3" t="str">
        <f>IF($L27="","",IF(SUM($AJ27:AM27)=0,$AE27,VLOOKUP($AP27,BaseEqptCdF!$C$5:$R$161,16,FALSE)*$AC$3))</f>
        <v/>
      </c>
      <c r="BA27" s="3" t="str">
        <f>IF($L27="","",IF(SUM($AJ27:AN27)=0,$AE27,VLOOKUP($AP27,BaseEqptCdF!$C$5:$R$161,16,FALSE)*$AC$3))</f>
        <v/>
      </c>
      <c r="BB27" s="2">
        <f t="shared" si="4"/>
        <v>0</v>
      </c>
      <c r="BC27" s="3" t="str">
        <f>IF($L27="","",IF(SUM($AJ27:AJ27)=0,$AF27,IF(LEFT(VLOOKUP($AP27,BaseEqptCdF!$C$5:$E$161,3,FALSE),2)="SD",0,IF(LEFT(VLOOKUP($AP27,BaseEqptCdF!$C$5:$E$161,3,FALSE),2)="SB",1*52,VLOOKUP($AP27,BaseEqptCdF!$C$5:$S$161,12,FALSE)*0.2*300))))</f>
        <v/>
      </c>
      <c r="BD27" s="3" t="str">
        <f>IF($L27="","",IF(SUM($AJ27:AK27)=0,$AF27,IF(LEFT(VLOOKUP($AP27,BaseEqptCdF!$C$5:$E$161,3,FALSE),2)="SD",0,IF(LEFT(VLOOKUP($AP27,BaseEqptCdF!$C$5:$E$161,3,FALSE),2)="SB",1*52,VLOOKUP($AP27,BaseEqptCdF!$C$5:$S$161,12,FALSE)*0.2*300))))</f>
        <v/>
      </c>
      <c r="BE27" s="3" t="str">
        <f>IF($L27="","",IF(SUM($AJ27:AL27)=0,$AF27,IF(LEFT(VLOOKUP($AP27,BaseEqptCdF!$C$5:$E$161,3,FALSE),2)="SD",0,IF(LEFT(VLOOKUP($AP27,BaseEqptCdF!$C$5:$E$161,3,FALSE),2)="SB",1*52,VLOOKUP($AP27,BaseEqptCdF!$C$5:$S$161,12,FALSE)*0.2*300))))</f>
        <v/>
      </c>
      <c r="BF27" s="3" t="str">
        <f>IF($L27="","",IF(SUM($AJ27:AM27)=0,$AF27,IF(LEFT(VLOOKUP($AP27,BaseEqptCdF!$C$5:$E$161,3,FALSE),2)="SD",0,IF(LEFT(VLOOKUP($AP27,BaseEqptCdF!$C$5:$E$161,3,FALSE),2)="SB",1*52,VLOOKUP($AP27,BaseEqptCdF!$C$5:$S$161,12,FALSE)*0.2*300))))</f>
        <v/>
      </c>
      <c r="BG27" s="3" t="str">
        <f>IF($L27="","",IF(SUM($AJ27:AN27)=0,$AF27,IF(LEFT(VLOOKUP($AP27,BaseEqptCdF!$C$5:$E$161,3,FALSE),2)="SD",0,IF(LEFT(VLOOKUP($AP27,BaseEqptCdF!$C$5:$E$161,3,FALSE),2)="SB",1*52,VLOOKUP($AP27,BaseEqptCdF!$C$5:$S$161,12,FALSE)*0.2*300))))</f>
        <v/>
      </c>
      <c r="BH27" s="2">
        <f t="shared" si="5"/>
        <v>0</v>
      </c>
    </row>
    <row r="28" spans="1:60" x14ac:dyDescent="0.25">
      <c r="A28" s="296" t="str">
        <f t="array" ref="A28">IF($C28="","",INDEX(Prog!$B$8:$D$300,MATCH($C28,nivo1,0),1))</f>
        <v/>
      </c>
      <c r="B28" s="296" t="str">
        <f t="array" ref="B28">IF($C28="","",INDEX(Prog!$B$8:$D$300,MATCH($C28,nivo1,0),2))</f>
        <v/>
      </c>
      <c r="C28" s="273"/>
      <c r="D28" s="267"/>
      <c r="E28" s="273"/>
      <c r="F28" s="273"/>
      <c r="G28" s="273"/>
      <c r="H28" s="273"/>
      <c r="I28" s="273"/>
      <c r="J28" s="273"/>
      <c r="K28" s="274"/>
      <c r="L28" s="273"/>
      <c r="M28" s="273"/>
      <c r="N28" s="273"/>
      <c r="O28" s="275"/>
      <c r="P28" s="273"/>
      <c r="Q28" s="273"/>
      <c r="R28" s="273"/>
      <c r="S28" s="273"/>
      <c r="T28" s="276"/>
      <c r="U28" s="276"/>
      <c r="V28" s="276"/>
      <c r="W28" s="276"/>
      <c r="X28" s="277"/>
      <c r="Y28" s="278"/>
      <c r="AA28" s="8" t="str">
        <f>IF($L28="","",VLOOKUP($L28,BaseEqptCdF!$C$5:$E$161,2,FALSE))</f>
        <v/>
      </c>
      <c r="AB28" s="8" t="str">
        <f>IF($L28="","",VLOOKUP($L28,BaseEqptCdF!$C$5:$E$161,3,FALSE))</f>
        <v/>
      </c>
      <c r="AC28" s="7" t="str">
        <f>IF($L28="","",VLOOKUP($L28,BaseEqptCdF!$C$5:$I$161,6,FALSE))</f>
        <v/>
      </c>
      <c r="AD28" s="7" t="str">
        <f>IF($L28="","",VLOOKUP($L28,BaseEqptCdF!$C$5:$I$161,7,FALSE))</f>
        <v/>
      </c>
      <c r="AE28" s="3" t="str">
        <f>IF($L28="","",VLOOKUP($L28,BaseEqptCdF!$C$5:$R$161,16,FALSE)*$AC$3)</f>
        <v/>
      </c>
      <c r="AF28" s="3" t="str">
        <f>IF($L28="","",IF(LEFT($AB28,2)="SD",0,IF(LEFT($AB28,2)="SB",1*52,IF($N28=Prog!$P$17,VLOOKUP($L28,BaseEqptCdF!$C$5:$P$161,14,FALSE)*1*300,VLOOKUP($L28,BaseEqptCdF!$C$5:$P$161,12,FALSE)*0.2*300))))</f>
        <v/>
      </c>
      <c r="AG28" s="6" t="str">
        <f t="shared" si="6"/>
        <v/>
      </c>
      <c r="AH28" s="6">
        <f>IF($U28=Prog!$S$18,YEAR($X28),"")</f>
        <v>1900</v>
      </c>
      <c r="AI28" s="5" t="str">
        <f>IF(OR($AG28="",$U28=Prog!$S$18),"",IF(OR($U28=Prog!$S$17,$U28=Prog!$S$16),YEAR($X28),IF($AG28="ND","ND",$AI$8+$O28)))</f>
        <v/>
      </c>
      <c r="AJ28" s="3" t="str">
        <f t="shared" si="0"/>
        <v/>
      </c>
      <c r="AK28" s="3" t="str">
        <f t="shared" si="1"/>
        <v/>
      </c>
      <c r="AL28" s="3" t="str">
        <f t="shared" si="1"/>
        <v/>
      </c>
      <c r="AM28" s="3" t="str">
        <f t="shared" si="1"/>
        <v/>
      </c>
      <c r="AN28" s="3" t="str">
        <f t="shared" si="1"/>
        <v/>
      </c>
      <c r="AO28" s="2">
        <f t="shared" si="2"/>
        <v>0</v>
      </c>
      <c r="AP28" s="4"/>
      <c r="AQ28" s="3">
        <f>IF(AJ28=1,VLOOKUP($AP28,BaseEqptCdF!$C$5:$R$161,16,FALSE),0)</f>
        <v>0</v>
      </c>
      <c r="AR28" s="3">
        <f>IF(AK28=1,VLOOKUP($AP28,BaseEqptCdF!$C$5:$R$161,16,FALSE),0)</f>
        <v>0</v>
      </c>
      <c r="AS28" s="3">
        <f>IF(AL28=1,VLOOKUP($AP28,BaseEqptCdF!$C$5:$R$161,16,FALSE),0)</f>
        <v>0</v>
      </c>
      <c r="AT28" s="3">
        <f>IF(AM28=1,VLOOKUP($AP28,BaseEqptCdF!$C$5:$R$161,16,FALSE),0)</f>
        <v>0</v>
      </c>
      <c r="AU28" s="3">
        <f>IF(AN28=1,VLOOKUP($AP28,BaseEqptCdF!$C$5:$R$161,16,FALSE),0)</f>
        <v>0</v>
      </c>
      <c r="AV28" s="2">
        <f t="shared" si="3"/>
        <v>0</v>
      </c>
      <c r="AW28" s="3" t="str">
        <f>IF($L28="","",IF(SUM($AJ28:AJ28)=0,$AE28,VLOOKUP($AP28,BaseEqptCdF!$C$5:$R$161,16,FALSE)*$AC$3))</f>
        <v/>
      </c>
      <c r="AX28" s="3" t="str">
        <f>IF($L28="","",IF(SUM($AJ28:AK28)=0,$AE28,VLOOKUP($AP28,BaseEqptCdF!$C$5:$R$161,16,FALSE)*$AC$3))</f>
        <v/>
      </c>
      <c r="AY28" s="3" t="str">
        <f>IF($L28="","",IF(SUM($AJ28:AL28)=0,$AE28,VLOOKUP($AP28,BaseEqptCdF!$C$5:$R$161,16,FALSE)*$AC$3))</f>
        <v/>
      </c>
      <c r="AZ28" s="3" t="str">
        <f>IF($L28="","",IF(SUM($AJ28:AM28)=0,$AE28,VLOOKUP($AP28,BaseEqptCdF!$C$5:$R$161,16,FALSE)*$AC$3))</f>
        <v/>
      </c>
      <c r="BA28" s="3" t="str">
        <f>IF($L28="","",IF(SUM($AJ28:AN28)=0,$AE28,VLOOKUP($AP28,BaseEqptCdF!$C$5:$R$161,16,FALSE)*$AC$3))</f>
        <v/>
      </c>
      <c r="BB28" s="2">
        <f t="shared" si="4"/>
        <v>0</v>
      </c>
      <c r="BC28" s="3" t="str">
        <f>IF($L28="","",IF(SUM($AJ28:AJ28)=0,$AF28,IF(LEFT(VLOOKUP($AP28,BaseEqptCdF!$C$5:$E$161,3,FALSE),2)="SD",0,IF(LEFT(VLOOKUP($AP28,BaseEqptCdF!$C$5:$E$161,3,FALSE),2)="SB",1*52,VLOOKUP($AP28,BaseEqptCdF!$C$5:$S$161,12,FALSE)*0.2*300))))</f>
        <v/>
      </c>
      <c r="BD28" s="3" t="str">
        <f>IF($L28="","",IF(SUM($AJ28:AK28)=0,$AF28,IF(LEFT(VLOOKUP($AP28,BaseEqptCdF!$C$5:$E$161,3,FALSE),2)="SD",0,IF(LEFT(VLOOKUP($AP28,BaseEqptCdF!$C$5:$E$161,3,FALSE),2)="SB",1*52,VLOOKUP($AP28,BaseEqptCdF!$C$5:$S$161,12,FALSE)*0.2*300))))</f>
        <v/>
      </c>
      <c r="BE28" s="3" t="str">
        <f>IF($L28="","",IF(SUM($AJ28:AL28)=0,$AF28,IF(LEFT(VLOOKUP($AP28,BaseEqptCdF!$C$5:$E$161,3,FALSE),2)="SD",0,IF(LEFT(VLOOKUP($AP28,BaseEqptCdF!$C$5:$E$161,3,FALSE),2)="SB",1*52,VLOOKUP($AP28,BaseEqptCdF!$C$5:$S$161,12,FALSE)*0.2*300))))</f>
        <v/>
      </c>
      <c r="BF28" s="3" t="str">
        <f>IF($L28="","",IF(SUM($AJ28:AM28)=0,$AF28,IF(LEFT(VLOOKUP($AP28,BaseEqptCdF!$C$5:$E$161,3,FALSE),2)="SD",0,IF(LEFT(VLOOKUP($AP28,BaseEqptCdF!$C$5:$E$161,3,FALSE),2)="SB",1*52,VLOOKUP($AP28,BaseEqptCdF!$C$5:$S$161,12,FALSE)*0.2*300))))</f>
        <v/>
      </c>
      <c r="BG28" s="3" t="str">
        <f>IF($L28="","",IF(SUM($AJ28:AN28)=0,$AF28,IF(LEFT(VLOOKUP($AP28,BaseEqptCdF!$C$5:$E$161,3,FALSE),2)="SD",0,IF(LEFT(VLOOKUP($AP28,BaseEqptCdF!$C$5:$E$161,3,FALSE),2)="SB",1*52,VLOOKUP($AP28,BaseEqptCdF!$C$5:$S$161,12,FALSE)*0.2*300))))</f>
        <v/>
      </c>
      <c r="BH28" s="2">
        <f t="shared" si="5"/>
        <v>0</v>
      </c>
    </row>
    <row r="29" spans="1:60" x14ac:dyDescent="0.25">
      <c r="A29" s="296" t="str">
        <f t="array" ref="A29">IF($C29="","",INDEX(Prog!$B$8:$D$300,MATCH($C29,nivo1,0),1))</f>
        <v/>
      </c>
      <c r="B29" s="296" t="str">
        <f t="array" ref="B29">IF($C29="","",INDEX(Prog!$B$8:$D$300,MATCH($C29,nivo1,0),2))</f>
        <v/>
      </c>
      <c r="C29" s="273"/>
      <c r="D29" s="267"/>
      <c r="E29" s="273"/>
      <c r="F29" s="273"/>
      <c r="G29" s="273"/>
      <c r="H29" s="273"/>
      <c r="I29" s="273"/>
      <c r="J29" s="273"/>
      <c r="K29" s="274"/>
      <c r="L29" s="273"/>
      <c r="M29" s="273"/>
      <c r="N29" s="273"/>
      <c r="O29" s="275"/>
      <c r="P29" s="273"/>
      <c r="Q29" s="273"/>
      <c r="R29" s="273"/>
      <c r="S29" s="273"/>
      <c r="T29" s="276"/>
      <c r="U29" s="276"/>
      <c r="V29" s="276"/>
      <c r="W29" s="276"/>
      <c r="X29" s="277"/>
      <c r="Y29" s="278"/>
      <c r="AA29" s="8" t="str">
        <f>IF($L29="","",VLOOKUP($L29,BaseEqptCdF!$C$5:$E$161,2,FALSE))</f>
        <v/>
      </c>
      <c r="AB29" s="8" t="str">
        <f>IF($L29="","",VLOOKUP($L29,BaseEqptCdF!$C$5:$E$161,3,FALSE))</f>
        <v/>
      </c>
      <c r="AC29" s="7" t="str">
        <f>IF($L29="","",VLOOKUP($L29,BaseEqptCdF!$C$5:$I$161,6,FALSE))</f>
        <v/>
      </c>
      <c r="AD29" s="7" t="str">
        <f>IF($L29="","",VLOOKUP($L29,BaseEqptCdF!$C$5:$I$161,7,FALSE))</f>
        <v/>
      </c>
      <c r="AE29" s="3" t="str">
        <f>IF($L29="","",VLOOKUP($L29,BaseEqptCdF!$C$5:$R$161,16,FALSE)*$AC$3)</f>
        <v/>
      </c>
      <c r="AF29" s="3" t="str">
        <f>IF($L29="","",IF(LEFT($AB29,2)="SD",0,IF(LEFT($AB29,2)="SB",1*52,IF($N29=Prog!$P$17,VLOOKUP($L29,BaseEqptCdF!$C$5:$P$161,14,FALSE)*1*300,VLOOKUP($L29,BaseEqptCdF!$C$5:$P$161,12,FALSE)*0.2*300))))</f>
        <v/>
      </c>
      <c r="AG29" s="6" t="str">
        <f t="shared" si="6"/>
        <v/>
      </c>
      <c r="AH29" s="6">
        <f>IF($U29=Prog!$S$18,YEAR($X29),"")</f>
        <v>1900</v>
      </c>
      <c r="AI29" s="5" t="str">
        <f>IF(OR($AG29="",$U29=Prog!$S$18),"",IF(OR($U29=Prog!$S$17,$U29=Prog!$S$16),YEAR($X29),IF($AG29="ND","ND",$AI$8+$O29)))</f>
        <v/>
      </c>
      <c r="AJ29" s="3" t="str">
        <f t="shared" si="0"/>
        <v/>
      </c>
      <c r="AK29" s="3" t="str">
        <f t="shared" si="1"/>
        <v/>
      </c>
      <c r="AL29" s="3" t="str">
        <f t="shared" si="1"/>
        <v/>
      </c>
      <c r="AM29" s="3" t="str">
        <f t="shared" si="1"/>
        <v/>
      </c>
      <c r="AN29" s="3" t="str">
        <f t="shared" si="1"/>
        <v/>
      </c>
      <c r="AO29" s="2">
        <f t="shared" si="2"/>
        <v>0</v>
      </c>
      <c r="AP29" s="4"/>
      <c r="AQ29" s="3">
        <f>IF(AJ29=1,VLOOKUP($AP29,BaseEqptCdF!$C$5:$R$161,16,FALSE),0)</f>
        <v>0</v>
      </c>
      <c r="AR29" s="3">
        <f>IF(AK29=1,VLOOKUP($AP29,BaseEqptCdF!$C$5:$R$161,16,FALSE),0)</f>
        <v>0</v>
      </c>
      <c r="AS29" s="3">
        <f>IF(AL29=1,VLOOKUP($AP29,BaseEqptCdF!$C$5:$R$161,16,FALSE),0)</f>
        <v>0</v>
      </c>
      <c r="AT29" s="3">
        <f>IF(AM29=1,VLOOKUP($AP29,BaseEqptCdF!$C$5:$R$161,16,FALSE),0)</f>
        <v>0</v>
      </c>
      <c r="AU29" s="3">
        <f>IF(AN29=1,VLOOKUP($AP29,BaseEqptCdF!$C$5:$R$161,16,FALSE),0)</f>
        <v>0</v>
      </c>
      <c r="AV29" s="2">
        <f t="shared" si="3"/>
        <v>0</v>
      </c>
      <c r="AW29" s="3" t="str">
        <f>IF($L29="","",IF(SUM($AJ29:AJ29)=0,$AE29,VLOOKUP($AP29,BaseEqptCdF!$C$5:$R$161,16,FALSE)*$AC$3))</f>
        <v/>
      </c>
      <c r="AX29" s="3" t="str">
        <f>IF($L29="","",IF(SUM($AJ29:AK29)=0,$AE29,VLOOKUP($AP29,BaseEqptCdF!$C$5:$R$161,16,FALSE)*$AC$3))</f>
        <v/>
      </c>
      <c r="AY29" s="3" t="str">
        <f>IF($L29="","",IF(SUM($AJ29:AL29)=0,$AE29,VLOOKUP($AP29,BaseEqptCdF!$C$5:$R$161,16,FALSE)*$AC$3))</f>
        <v/>
      </c>
      <c r="AZ29" s="3" t="str">
        <f>IF($L29="","",IF(SUM($AJ29:AM29)=0,$AE29,VLOOKUP($AP29,BaseEqptCdF!$C$5:$R$161,16,FALSE)*$AC$3))</f>
        <v/>
      </c>
      <c r="BA29" s="3" t="str">
        <f>IF($L29="","",IF(SUM($AJ29:AN29)=0,$AE29,VLOOKUP($AP29,BaseEqptCdF!$C$5:$R$161,16,FALSE)*$AC$3))</f>
        <v/>
      </c>
      <c r="BB29" s="2">
        <f t="shared" si="4"/>
        <v>0</v>
      </c>
      <c r="BC29" s="3" t="str">
        <f>IF($L29="","",IF(SUM($AJ29:AJ29)=0,$AF29,IF(LEFT(VLOOKUP($AP29,BaseEqptCdF!$C$5:$E$161,3,FALSE),2)="SD",0,IF(LEFT(VLOOKUP($AP29,BaseEqptCdF!$C$5:$E$161,3,FALSE),2)="SB",1*52,VLOOKUP($AP29,BaseEqptCdF!$C$5:$S$161,12,FALSE)*0.2*300))))</f>
        <v/>
      </c>
      <c r="BD29" s="3" t="str">
        <f>IF($L29="","",IF(SUM($AJ29:AK29)=0,$AF29,IF(LEFT(VLOOKUP($AP29,BaseEqptCdF!$C$5:$E$161,3,FALSE),2)="SD",0,IF(LEFT(VLOOKUP($AP29,BaseEqptCdF!$C$5:$E$161,3,FALSE),2)="SB",1*52,VLOOKUP($AP29,BaseEqptCdF!$C$5:$S$161,12,FALSE)*0.2*300))))</f>
        <v/>
      </c>
      <c r="BE29" s="3" t="str">
        <f>IF($L29="","",IF(SUM($AJ29:AL29)=0,$AF29,IF(LEFT(VLOOKUP($AP29,BaseEqptCdF!$C$5:$E$161,3,FALSE),2)="SD",0,IF(LEFT(VLOOKUP($AP29,BaseEqptCdF!$C$5:$E$161,3,FALSE),2)="SB",1*52,VLOOKUP($AP29,BaseEqptCdF!$C$5:$S$161,12,FALSE)*0.2*300))))</f>
        <v/>
      </c>
      <c r="BF29" s="3" t="str">
        <f>IF($L29="","",IF(SUM($AJ29:AM29)=0,$AF29,IF(LEFT(VLOOKUP($AP29,BaseEqptCdF!$C$5:$E$161,3,FALSE),2)="SD",0,IF(LEFT(VLOOKUP($AP29,BaseEqptCdF!$C$5:$E$161,3,FALSE),2)="SB",1*52,VLOOKUP($AP29,BaseEqptCdF!$C$5:$S$161,12,FALSE)*0.2*300))))</f>
        <v/>
      </c>
      <c r="BG29" s="3" t="str">
        <f>IF($L29="","",IF(SUM($AJ29:AN29)=0,$AF29,IF(LEFT(VLOOKUP($AP29,BaseEqptCdF!$C$5:$E$161,3,FALSE),2)="SD",0,IF(LEFT(VLOOKUP($AP29,BaseEqptCdF!$C$5:$E$161,3,FALSE),2)="SB",1*52,VLOOKUP($AP29,BaseEqptCdF!$C$5:$S$161,12,FALSE)*0.2*300))))</f>
        <v/>
      </c>
      <c r="BH29" s="2">
        <f t="shared" si="5"/>
        <v>0</v>
      </c>
    </row>
    <row r="30" spans="1:60" x14ac:dyDescent="0.25">
      <c r="A30" s="296" t="str">
        <f t="array" ref="A30">IF($C30="","",INDEX(Prog!$B$8:$D$300,MATCH($C30,nivo1,0),1))</f>
        <v/>
      </c>
      <c r="B30" s="296" t="str">
        <f t="array" ref="B30">IF($C30="","",INDEX(Prog!$B$8:$D$300,MATCH($C30,nivo1,0),2))</f>
        <v/>
      </c>
      <c r="C30" s="273"/>
      <c r="D30" s="267"/>
      <c r="E30" s="273"/>
      <c r="F30" s="273"/>
      <c r="G30" s="273"/>
      <c r="H30" s="273"/>
      <c r="I30" s="273"/>
      <c r="J30" s="273"/>
      <c r="K30" s="274"/>
      <c r="L30" s="273"/>
      <c r="M30" s="273"/>
      <c r="N30" s="273"/>
      <c r="O30" s="275"/>
      <c r="P30" s="273"/>
      <c r="Q30" s="273"/>
      <c r="R30" s="273"/>
      <c r="S30" s="273"/>
      <c r="T30" s="276"/>
      <c r="U30" s="276"/>
      <c r="V30" s="276"/>
      <c r="W30" s="276"/>
      <c r="X30" s="277"/>
      <c r="Y30" s="278"/>
      <c r="AA30" s="8" t="str">
        <f>IF($L30="","",VLOOKUP($L30,BaseEqptCdF!$C$5:$E$161,2,FALSE))</f>
        <v/>
      </c>
      <c r="AB30" s="8" t="str">
        <f>IF($L30="","",VLOOKUP($L30,BaseEqptCdF!$C$5:$E$161,3,FALSE))</f>
        <v/>
      </c>
      <c r="AC30" s="7" t="str">
        <f>IF($L30="","",VLOOKUP($L30,BaseEqptCdF!$C$5:$I$161,6,FALSE))</f>
        <v/>
      </c>
      <c r="AD30" s="7" t="str">
        <f>IF($L30="","",VLOOKUP($L30,BaseEqptCdF!$C$5:$I$161,7,FALSE))</f>
        <v/>
      </c>
      <c r="AE30" s="3" t="str">
        <f>IF($L30="","",VLOOKUP($L30,BaseEqptCdF!$C$5:$R$161,16,FALSE)*$AC$3)</f>
        <v/>
      </c>
      <c r="AF30" s="3" t="str">
        <f>IF($L30="","",IF(LEFT($AB30,2)="SD",0,IF(LEFT($AB30,2)="SB",1*52,IF($N30=Prog!$P$17,VLOOKUP($L30,BaseEqptCdF!$C$5:$P$161,14,FALSE)*1*300,VLOOKUP($L30,BaseEqptCdF!$C$5:$P$161,12,FALSE)*0.2*300))))</f>
        <v/>
      </c>
      <c r="AG30" s="6" t="str">
        <f t="shared" si="6"/>
        <v/>
      </c>
      <c r="AH30" s="6">
        <f>IF($U30=Prog!$S$18,YEAR($X30),"")</f>
        <v>1900</v>
      </c>
      <c r="AI30" s="5" t="str">
        <f>IF(OR($AG30="",$U30=Prog!$S$18),"",IF(OR($U30=Prog!$S$17,$U30=Prog!$S$16),YEAR($X30),IF($AG30="ND","ND",$AI$8+$O30)))</f>
        <v/>
      </c>
      <c r="AJ30" s="3" t="str">
        <f t="shared" si="0"/>
        <v/>
      </c>
      <c r="AK30" s="3" t="str">
        <f t="shared" ref="AK30:AN49" si="7">IF($AI30="","",IF($AI30=AK$9,1,0))</f>
        <v/>
      </c>
      <c r="AL30" s="3" t="str">
        <f t="shared" si="7"/>
        <v/>
      </c>
      <c r="AM30" s="3" t="str">
        <f t="shared" si="7"/>
        <v/>
      </c>
      <c r="AN30" s="3" t="str">
        <f t="shared" si="7"/>
        <v/>
      </c>
      <c r="AO30" s="2">
        <f t="shared" si="2"/>
        <v>0</v>
      </c>
      <c r="AP30" s="4"/>
      <c r="AQ30" s="3">
        <f>IF(AJ30=1,VLOOKUP($AP30,BaseEqptCdF!$C$5:$R$161,16,FALSE),0)</f>
        <v>0</v>
      </c>
      <c r="AR30" s="3">
        <f>IF(AK30=1,VLOOKUP($AP30,BaseEqptCdF!$C$5:$R$161,16,FALSE),0)</f>
        <v>0</v>
      </c>
      <c r="AS30" s="3">
        <f>IF(AL30=1,VLOOKUP($AP30,BaseEqptCdF!$C$5:$R$161,16,FALSE),0)</f>
        <v>0</v>
      </c>
      <c r="AT30" s="3">
        <f>IF(AM30=1,VLOOKUP($AP30,BaseEqptCdF!$C$5:$R$161,16,FALSE),0)</f>
        <v>0</v>
      </c>
      <c r="AU30" s="3">
        <f>IF(AN30=1,VLOOKUP($AP30,BaseEqptCdF!$C$5:$R$161,16,FALSE),0)</f>
        <v>0</v>
      </c>
      <c r="AV30" s="2">
        <f t="shared" si="3"/>
        <v>0</v>
      </c>
      <c r="AW30" s="3" t="str">
        <f>IF($L30="","",IF(SUM($AJ30:AJ30)=0,$AE30,VLOOKUP($AP30,BaseEqptCdF!$C$5:$R$161,16,FALSE)*$AC$3))</f>
        <v/>
      </c>
      <c r="AX30" s="3" t="str">
        <f>IF($L30="","",IF(SUM($AJ30:AK30)=0,$AE30,VLOOKUP($AP30,BaseEqptCdF!$C$5:$R$161,16,FALSE)*$AC$3))</f>
        <v/>
      </c>
      <c r="AY30" s="3" t="str">
        <f>IF($L30="","",IF(SUM($AJ30:AL30)=0,$AE30,VLOOKUP($AP30,BaseEqptCdF!$C$5:$R$161,16,FALSE)*$AC$3))</f>
        <v/>
      </c>
      <c r="AZ30" s="3" t="str">
        <f>IF($L30="","",IF(SUM($AJ30:AM30)=0,$AE30,VLOOKUP($AP30,BaseEqptCdF!$C$5:$R$161,16,FALSE)*$AC$3))</f>
        <v/>
      </c>
      <c r="BA30" s="3" t="str">
        <f>IF($L30="","",IF(SUM($AJ30:AN30)=0,$AE30,VLOOKUP($AP30,BaseEqptCdF!$C$5:$R$161,16,FALSE)*$AC$3))</f>
        <v/>
      </c>
      <c r="BB30" s="2">
        <f t="shared" si="4"/>
        <v>0</v>
      </c>
      <c r="BC30" s="3" t="str">
        <f>IF($L30="","",IF(SUM($AJ30:AJ30)=0,$AF30,IF(LEFT(VLOOKUP($AP30,BaseEqptCdF!$C$5:$E$161,3,FALSE),2)="SD",0,IF(LEFT(VLOOKUP($AP30,BaseEqptCdF!$C$5:$E$161,3,FALSE),2)="SB",1*52,VLOOKUP($AP30,BaseEqptCdF!$C$5:$S$161,12,FALSE)*0.2*300))))</f>
        <v/>
      </c>
      <c r="BD30" s="3" t="str">
        <f>IF($L30="","",IF(SUM($AJ30:AK30)=0,$AF30,IF(LEFT(VLOOKUP($AP30,BaseEqptCdF!$C$5:$E$161,3,FALSE),2)="SD",0,IF(LEFT(VLOOKUP($AP30,BaseEqptCdF!$C$5:$E$161,3,FALSE),2)="SB",1*52,VLOOKUP($AP30,BaseEqptCdF!$C$5:$S$161,12,FALSE)*0.2*300))))</f>
        <v/>
      </c>
      <c r="BE30" s="3" t="str">
        <f>IF($L30="","",IF(SUM($AJ30:AL30)=0,$AF30,IF(LEFT(VLOOKUP($AP30,BaseEqptCdF!$C$5:$E$161,3,FALSE),2)="SD",0,IF(LEFT(VLOOKUP($AP30,BaseEqptCdF!$C$5:$E$161,3,FALSE),2)="SB",1*52,VLOOKUP($AP30,BaseEqptCdF!$C$5:$S$161,12,FALSE)*0.2*300))))</f>
        <v/>
      </c>
      <c r="BF30" s="3" t="str">
        <f>IF($L30="","",IF(SUM($AJ30:AM30)=0,$AF30,IF(LEFT(VLOOKUP($AP30,BaseEqptCdF!$C$5:$E$161,3,FALSE),2)="SD",0,IF(LEFT(VLOOKUP($AP30,BaseEqptCdF!$C$5:$E$161,3,FALSE),2)="SB",1*52,VLOOKUP($AP30,BaseEqptCdF!$C$5:$S$161,12,FALSE)*0.2*300))))</f>
        <v/>
      </c>
      <c r="BG30" s="3" t="str">
        <f>IF($L30="","",IF(SUM($AJ30:AN30)=0,$AF30,IF(LEFT(VLOOKUP($AP30,BaseEqptCdF!$C$5:$E$161,3,FALSE),2)="SD",0,IF(LEFT(VLOOKUP($AP30,BaseEqptCdF!$C$5:$E$161,3,FALSE),2)="SB",1*52,VLOOKUP($AP30,BaseEqptCdF!$C$5:$S$161,12,FALSE)*0.2*300))))</f>
        <v/>
      </c>
      <c r="BH30" s="2">
        <f t="shared" si="5"/>
        <v>0</v>
      </c>
    </row>
    <row r="31" spans="1:60" x14ac:dyDescent="0.25">
      <c r="A31" s="296" t="str">
        <f t="array" ref="A31">IF($C31="","",INDEX(Prog!$B$8:$D$300,MATCH($C31,nivo1,0),1))</f>
        <v/>
      </c>
      <c r="B31" s="296" t="str">
        <f t="array" ref="B31">IF($C31="","",INDEX(Prog!$B$8:$D$300,MATCH($C31,nivo1,0),2))</f>
        <v/>
      </c>
      <c r="C31" s="273"/>
      <c r="D31" s="267"/>
      <c r="E31" s="273"/>
      <c r="F31" s="273"/>
      <c r="G31" s="273"/>
      <c r="H31" s="273"/>
      <c r="I31" s="273"/>
      <c r="J31" s="273"/>
      <c r="K31" s="274"/>
      <c r="L31" s="273"/>
      <c r="M31" s="273"/>
      <c r="N31" s="273"/>
      <c r="O31" s="275"/>
      <c r="P31" s="273"/>
      <c r="Q31" s="273"/>
      <c r="R31" s="273"/>
      <c r="S31" s="273"/>
      <c r="T31" s="276"/>
      <c r="U31" s="276"/>
      <c r="V31" s="276"/>
      <c r="W31" s="276"/>
      <c r="X31" s="277"/>
      <c r="Y31" s="278"/>
      <c r="AA31" s="8" t="str">
        <f>IF($L31="","",VLOOKUP($L31,BaseEqptCdF!$C$5:$E$161,2,FALSE))</f>
        <v/>
      </c>
      <c r="AB31" s="8" t="str">
        <f>IF($L31="","",VLOOKUP($L31,BaseEqptCdF!$C$5:$E$161,3,FALSE))</f>
        <v/>
      </c>
      <c r="AC31" s="7" t="str">
        <f>IF($L31="","",VLOOKUP($L31,BaseEqptCdF!$C$5:$I$161,6,FALSE))</f>
        <v/>
      </c>
      <c r="AD31" s="7" t="str">
        <f>IF($L31="","",VLOOKUP($L31,BaseEqptCdF!$C$5:$I$161,7,FALSE))</f>
        <v/>
      </c>
      <c r="AE31" s="3" t="str">
        <f>IF($L31="","",VLOOKUP($L31,BaseEqptCdF!$C$5:$R$161,16,FALSE)*$AC$3)</f>
        <v/>
      </c>
      <c r="AF31" s="3" t="str">
        <f>IF($L31="","",IF(LEFT($AB31,2)="SD",0,IF(LEFT($AB31,2)="SB",1*52,IF($N31=Prog!$P$17,VLOOKUP($L31,BaseEqptCdF!$C$5:$P$161,14,FALSE)*1*300,VLOOKUP($L31,BaseEqptCdF!$C$5:$P$161,12,FALSE)*0.2*300))))</f>
        <v/>
      </c>
      <c r="AG31" s="6" t="str">
        <f t="shared" si="6"/>
        <v/>
      </c>
      <c r="AH31" s="6">
        <f>IF($U31=Prog!$S$18,YEAR($X31),"")</f>
        <v>1900</v>
      </c>
      <c r="AI31" s="5" t="str">
        <f>IF(OR($AG31="",$U31=Prog!$S$18),"",IF(OR($U31=Prog!$S$17,$U31=Prog!$S$16),YEAR($X31),IF($AG31="ND","ND",$AI$8+$O31)))</f>
        <v/>
      </c>
      <c r="AJ31" s="3" t="str">
        <f t="shared" si="0"/>
        <v/>
      </c>
      <c r="AK31" s="3" t="str">
        <f t="shared" si="7"/>
        <v/>
      </c>
      <c r="AL31" s="3" t="str">
        <f t="shared" si="7"/>
        <v/>
      </c>
      <c r="AM31" s="3" t="str">
        <f t="shared" si="7"/>
        <v/>
      </c>
      <c r="AN31" s="3" t="str">
        <f t="shared" si="7"/>
        <v/>
      </c>
      <c r="AO31" s="2">
        <f t="shared" si="2"/>
        <v>0</v>
      </c>
      <c r="AP31" s="4"/>
      <c r="AQ31" s="3">
        <f>IF(AJ31=1,VLOOKUP($AP31,BaseEqptCdF!$C$5:$R$161,16,FALSE),0)</f>
        <v>0</v>
      </c>
      <c r="AR31" s="3">
        <f>IF(AK31=1,VLOOKUP($AP31,BaseEqptCdF!$C$5:$R$161,16,FALSE),0)</f>
        <v>0</v>
      </c>
      <c r="AS31" s="3">
        <f>IF(AL31=1,VLOOKUP($AP31,BaseEqptCdF!$C$5:$R$161,16,FALSE),0)</f>
        <v>0</v>
      </c>
      <c r="AT31" s="3">
        <f>IF(AM31=1,VLOOKUP($AP31,BaseEqptCdF!$C$5:$R$161,16,FALSE),0)</f>
        <v>0</v>
      </c>
      <c r="AU31" s="3">
        <f>IF(AN31=1,VLOOKUP($AP31,BaseEqptCdF!$C$5:$R$161,16,FALSE),0)</f>
        <v>0</v>
      </c>
      <c r="AV31" s="2">
        <f t="shared" si="3"/>
        <v>0</v>
      </c>
      <c r="AW31" s="3" t="str">
        <f>IF($L31="","",IF(SUM($AJ31:AJ31)=0,$AE31,VLOOKUP($AP31,BaseEqptCdF!$C$5:$R$161,16,FALSE)*$AC$3))</f>
        <v/>
      </c>
      <c r="AX31" s="3" t="str">
        <f>IF($L31="","",IF(SUM($AJ31:AK31)=0,$AE31,VLOOKUP($AP31,BaseEqptCdF!$C$5:$R$161,16,FALSE)*$AC$3))</f>
        <v/>
      </c>
      <c r="AY31" s="3" t="str">
        <f>IF($L31="","",IF(SUM($AJ31:AL31)=0,$AE31,VLOOKUP($AP31,BaseEqptCdF!$C$5:$R$161,16,FALSE)*$AC$3))</f>
        <v/>
      </c>
      <c r="AZ31" s="3" t="str">
        <f>IF($L31="","",IF(SUM($AJ31:AM31)=0,$AE31,VLOOKUP($AP31,BaseEqptCdF!$C$5:$R$161,16,FALSE)*$AC$3))</f>
        <v/>
      </c>
      <c r="BA31" s="3" t="str">
        <f>IF($L31="","",IF(SUM($AJ31:AN31)=0,$AE31,VLOOKUP($AP31,BaseEqptCdF!$C$5:$R$161,16,FALSE)*$AC$3))</f>
        <v/>
      </c>
      <c r="BB31" s="2">
        <f t="shared" si="4"/>
        <v>0</v>
      </c>
      <c r="BC31" s="3" t="str">
        <f>IF($L31="","",IF(SUM($AJ31:AJ31)=0,$AF31,IF(LEFT(VLOOKUP($AP31,BaseEqptCdF!$C$5:$E$161,3,FALSE),2)="SD",0,IF(LEFT(VLOOKUP($AP31,BaseEqptCdF!$C$5:$E$161,3,FALSE),2)="SB",1*52,VLOOKUP($AP31,BaseEqptCdF!$C$5:$S$161,12,FALSE)*0.2*300))))</f>
        <v/>
      </c>
      <c r="BD31" s="3" t="str">
        <f>IF($L31="","",IF(SUM($AJ31:AK31)=0,$AF31,IF(LEFT(VLOOKUP($AP31,BaseEqptCdF!$C$5:$E$161,3,FALSE),2)="SD",0,IF(LEFT(VLOOKUP($AP31,BaseEqptCdF!$C$5:$E$161,3,FALSE),2)="SB",1*52,VLOOKUP($AP31,BaseEqptCdF!$C$5:$S$161,12,FALSE)*0.2*300))))</f>
        <v/>
      </c>
      <c r="BE31" s="3" t="str">
        <f>IF($L31="","",IF(SUM($AJ31:AL31)=0,$AF31,IF(LEFT(VLOOKUP($AP31,BaseEqptCdF!$C$5:$E$161,3,FALSE),2)="SD",0,IF(LEFT(VLOOKUP($AP31,BaseEqptCdF!$C$5:$E$161,3,FALSE),2)="SB",1*52,VLOOKUP($AP31,BaseEqptCdF!$C$5:$S$161,12,FALSE)*0.2*300))))</f>
        <v/>
      </c>
      <c r="BF31" s="3" t="str">
        <f>IF($L31="","",IF(SUM($AJ31:AM31)=0,$AF31,IF(LEFT(VLOOKUP($AP31,BaseEqptCdF!$C$5:$E$161,3,FALSE),2)="SD",0,IF(LEFT(VLOOKUP($AP31,BaseEqptCdF!$C$5:$E$161,3,FALSE),2)="SB",1*52,VLOOKUP($AP31,BaseEqptCdF!$C$5:$S$161,12,FALSE)*0.2*300))))</f>
        <v/>
      </c>
      <c r="BG31" s="3" t="str">
        <f>IF($L31="","",IF(SUM($AJ31:AN31)=0,$AF31,IF(LEFT(VLOOKUP($AP31,BaseEqptCdF!$C$5:$E$161,3,FALSE),2)="SD",0,IF(LEFT(VLOOKUP($AP31,BaseEqptCdF!$C$5:$E$161,3,FALSE),2)="SB",1*52,VLOOKUP($AP31,BaseEqptCdF!$C$5:$S$161,12,FALSE)*0.2*300))))</f>
        <v/>
      </c>
      <c r="BH31" s="2">
        <f t="shared" si="5"/>
        <v>0</v>
      </c>
    </row>
    <row r="32" spans="1:60" x14ac:dyDescent="0.25">
      <c r="A32" s="296" t="str">
        <f t="array" ref="A32">IF($C32="","",INDEX(Prog!$B$8:$D$300,MATCH($C32,nivo1,0),1))</f>
        <v/>
      </c>
      <c r="B32" s="296" t="str">
        <f t="array" ref="B32">IF($C32="","",INDEX(Prog!$B$8:$D$300,MATCH($C32,nivo1,0),2))</f>
        <v/>
      </c>
      <c r="C32" s="273"/>
      <c r="D32" s="267"/>
      <c r="E32" s="273"/>
      <c r="F32" s="273"/>
      <c r="G32" s="273"/>
      <c r="H32" s="273"/>
      <c r="I32" s="273"/>
      <c r="J32" s="273"/>
      <c r="K32" s="274"/>
      <c r="L32" s="273"/>
      <c r="M32" s="273"/>
      <c r="N32" s="273"/>
      <c r="O32" s="275"/>
      <c r="P32" s="273"/>
      <c r="Q32" s="273"/>
      <c r="R32" s="273"/>
      <c r="S32" s="273"/>
      <c r="T32" s="276"/>
      <c r="U32" s="276"/>
      <c r="V32" s="276"/>
      <c r="W32" s="276"/>
      <c r="X32" s="277"/>
      <c r="Y32" s="278"/>
      <c r="AA32" s="8" t="str">
        <f>IF($L32="","",VLOOKUP($L32,BaseEqptCdF!$C$5:$E$161,2,FALSE))</f>
        <v/>
      </c>
      <c r="AB32" s="8" t="str">
        <f>IF($L32="","",VLOOKUP($L32,BaseEqptCdF!$C$5:$E$161,3,FALSE))</f>
        <v/>
      </c>
      <c r="AC32" s="7" t="str">
        <f>IF($L32="","",VLOOKUP($L32,BaseEqptCdF!$C$5:$I$161,6,FALSE))</f>
        <v/>
      </c>
      <c r="AD32" s="7" t="str">
        <f>IF($L32="","",VLOOKUP($L32,BaseEqptCdF!$C$5:$I$161,7,FALSE))</f>
        <v/>
      </c>
      <c r="AE32" s="3" t="str">
        <f>IF($L32="","",VLOOKUP($L32,BaseEqptCdF!$C$5:$R$161,16,FALSE)*$AC$3)</f>
        <v/>
      </c>
      <c r="AF32" s="3" t="str">
        <f>IF($L32="","",IF(LEFT($AB32,2)="SD",0,IF(LEFT($AB32,2)="SB",1*52,IF($N32=Prog!$P$17,VLOOKUP($L32,BaseEqptCdF!$C$5:$P$161,14,FALSE)*1*300,VLOOKUP($L32,BaseEqptCdF!$C$5:$P$161,12,FALSE)*0.2*300))))</f>
        <v/>
      </c>
      <c r="AG32" s="6" t="str">
        <f t="shared" si="6"/>
        <v/>
      </c>
      <c r="AH32" s="6">
        <f>IF($U32=Prog!$S$18,YEAR($X32),"")</f>
        <v>1900</v>
      </c>
      <c r="AI32" s="5" t="str">
        <f>IF(OR($AG32="",$U32=Prog!$S$18),"",IF(OR($U32=Prog!$S$17,$U32=Prog!$S$16),YEAR($X32),IF($AG32="ND","ND",$AI$8+$O32)))</f>
        <v/>
      </c>
      <c r="AJ32" s="3" t="str">
        <f t="shared" si="0"/>
        <v/>
      </c>
      <c r="AK32" s="3" t="str">
        <f t="shared" si="7"/>
        <v/>
      </c>
      <c r="AL32" s="3" t="str">
        <f t="shared" si="7"/>
        <v/>
      </c>
      <c r="AM32" s="3" t="str">
        <f t="shared" si="7"/>
        <v/>
      </c>
      <c r="AN32" s="3" t="str">
        <f t="shared" si="7"/>
        <v/>
      </c>
      <c r="AO32" s="2">
        <f t="shared" si="2"/>
        <v>0</v>
      </c>
      <c r="AP32" s="4"/>
      <c r="AQ32" s="3">
        <f>IF(AJ32=1,VLOOKUP($AP32,BaseEqptCdF!$C$5:$R$161,16,FALSE),0)</f>
        <v>0</v>
      </c>
      <c r="AR32" s="3">
        <f>IF(AK32=1,VLOOKUP($AP32,BaseEqptCdF!$C$5:$R$161,16,FALSE),0)</f>
        <v>0</v>
      </c>
      <c r="AS32" s="3">
        <f>IF(AL32=1,VLOOKUP($AP32,BaseEqptCdF!$C$5:$R$161,16,FALSE),0)</f>
        <v>0</v>
      </c>
      <c r="AT32" s="3">
        <f>IF(AM32=1,VLOOKUP($AP32,BaseEqptCdF!$C$5:$R$161,16,FALSE),0)</f>
        <v>0</v>
      </c>
      <c r="AU32" s="3">
        <f>IF(AN32=1,VLOOKUP($AP32,BaseEqptCdF!$C$5:$R$161,16,FALSE),0)</f>
        <v>0</v>
      </c>
      <c r="AV32" s="2">
        <f t="shared" si="3"/>
        <v>0</v>
      </c>
      <c r="AW32" s="3" t="str">
        <f>IF($L32="","",IF(SUM($AJ32:AJ32)=0,$AE32,VLOOKUP($AP32,BaseEqptCdF!$C$5:$R$161,16,FALSE)*$AC$3))</f>
        <v/>
      </c>
      <c r="AX32" s="3" t="str">
        <f>IF($L32="","",IF(SUM($AJ32:AK32)=0,$AE32,VLOOKUP($AP32,BaseEqptCdF!$C$5:$R$161,16,FALSE)*$AC$3))</f>
        <v/>
      </c>
      <c r="AY32" s="3" t="str">
        <f>IF($L32="","",IF(SUM($AJ32:AL32)=0,$AE32,VLOOKUP($AP32,BaseEqptCdF!$C$5:$R$161,16,FALSE)*$AC$3))</f>
        <v/>
      </c>
      <c r="AZ32" s="3" t="str">
        <f>IF($L32="","",IF(SUM($AJ32:AM32)=0,$AE32,VLOOKUP($AP32,BaseEqptCdF!$C$5:$R$161,16,FALSE)*$AC$3))</f>
        <v/>
      </c>
      <c r="BA32" s="3" t="str">
        <f>IF($L32="","",IF(SUM($AJ32:AN32)=0,$AE32,VLOOKUP($AP32,BaseEqptCdF!$C$5:$R$161,16,FALSE)*$AC$3))</f>
        <v/>
      </c>
      <c r="BB32" s="2">
        <f t="shared" si="4"/>
        <v>0</v>
      </c>
      <c r="BC32" s="3" t="str">
        <f>IF($L32="","",IF(SUM($AJ32:AJ32)=0,$AF32,IF(LEFT(VLOOKUP($AP32,BaseEqptCdF!$C$5:$E$161,3,FALSE),2)="SD",0,IF(LEFT(VLOOKUP($AP32,BaseEqptCdF!$C$5:$E$161,3,FALSE),2)="SB",1*52,VLOOKUP($AP32,BaseEqptCdF!$C$5:$S$161,12,FALSE)*0.2*300))))</f>
        <v/>
      </c>
      <c r="BD32" s="3" t="str">
        <f>IF($L32="","",IF(SUM($AJ32:AK32)=0,$AF32,IF(LEFT(VLOOKUP($AP32,BaseEqptCdF!$C$5:$E$161,3,FALSE),2)="SD",0,IF(LEFT(VLOOKUP($AP32,BaseEqptCdF!$C$5:$E$161,3,FALSE),2)="SB",1*52,VLOOKUP($AP32,BaseEqptCdF!$C$5:$S$161,12,FALSE)*0.2*300))))</f>
        <v/>
      </c>
      <c r="BE32" s="3" t="str">
        <f>IF($L32="","",IF(SUM($AJ32:AL32)=0,$AF32,IF(LEFT(VLOOKUP($AP32,BaseEqptCdF!$C$5:$E$161,3,FALSE),2)="SD",0,IF(LEFT(VLOOKUP($AP32,BaseEqptCdF!$C$5:$E$161,3,FALSE),2)="SB",1*52,VLOOKUP($AP32,BaseEqptCdF!$C$5:$S$161,12,FALSE)*0.2*300))))</f>
        <v/>
      </c>
      <c r="BF32" s="3" t="str">
        <f>IF($L32="","",IF(SUM($AJ32:AM32)=0,$AF32,IF(LEFT(VLOOKUP($AP32,BaseEqptCdF!$C$5:$E$161,3,FALSE),2)="SD",0,IF(LEFT(VLOOKUP($AP32,BaseEqptCdF!$C$5:$E$161,3,FALSE),2)="SB",1*52,VLOOKUP($AP32,BaseEqptCdF!$C$5:$S$161,12,FALSE)*0.2*300))))</f>
        <v/>
      </c>
      <c r="BG32" s="3" t="str">
        <f>IF($L32="","",IF(SUM($AJ32:AN32)=0,$AF32,IF(LEFT(VLOOKUP($AP32,BaseEqptCdF!$C$5:$E$161,3,FALSE),2)="SD",0,IF(LEFT(VLOOKUP($AP32,BaseEqptCdF!$C$5:$E$161,3,FALSE),2)="SB",1*52,VLOOKUP($AP32,BaseEqptCdF!$C$5:$S$161,12,FALSE)*0.2*300))))</f>
        <v/>
      </c>
      <c r="BH32" s="2">
        <f t="shared" si="5"/>
        <v>0</v>
      </c>
    </row>
    <row r="33" spans="1:60" x14ac:dyDescent="0.25">
      <c r="A33" s="296" t="str">
        <f t="array" ref="A33">IF($C33="","",INDEX(Prog!$B$8:$D$300,MATCH($C33,nivo1,0),1))</f>
        <v/>
      </c>
      <c r="B33" s="296" t="str">
        <f t="array" ref="B33">IF($C33="","",INDEX(Prog!$B$8:$D$300,MATCH($C33,nivo1,0),2))</f>
        <v/>
      </c>
      <c r="C33" s="273"/>
      <c r="D33" s="267"/>
      <c r="E33" s="273"/>
      <c r="F33" s="273"/>
      <c r="G33" s="273"/>
      <c r="H33" s="273"/>
      <c r="I33" s="273"/>
      <c r="J33" s="273"/>
      <c r="K33" s="274"/>
      <c r="L33" s="273"/>
      <c r="M33" s="273"/>
      <c r="N33" s="273"/>
      <c r="O33" s="275"/>
      <c r="P33" s="273"/>
      <c r="Q33" s="273"/>
      <c r="R33" s="273"/>
      <c r="S33" s="273"/>
      <c r="T33" s="276"/>
      <c r="U33" s="276"/>
      <c r="V33" s="276"/>
      <c r="W33" s="276"/>
      <c r="X33" s="277"/>
      <c r="Y33" s="278"/>
      <c r="AA33" s="8" t="str">
        <f>IF($L33="","",VLOOKUP($L33,BaseEqptCdF!$C$5:$E$161,2,FALSE))</f>
        <v/>
      </c>
      <c r="AB33" s="8" t="str">
        <f>IF($L33="","",VLOOKUP($L33,BaseEqptCdF!$C$5:$E$161,3,FALSE))</f>
        <v/>
      </c>
      <c r="AC33" s="7" t="str">
        <f>IF($L33="","",VLOOKUP($L33,BaseEqptCdF!$C$5:$I$161,6,FALSE))</f>
        <v/>
      </c>
      <c r="AD33" s="7" t="str">
        <f>IF($L33="","",VLOOKUP($L33,BaseEqptCdF!$C$5:$I$161,7,FALSE))</f>
        <v/>
      </c>
      <c r="AE33" s="3" t="str">
        <f>IF($L33="","",VLOOKUP($L33,BaseEqptCdF!$C$5:$R$161,16,FALSE)*$AC$3)</f>
        <v/>
      </c>
      <c r="AF33" s="3" t="str">
        <f>IF($L33="","",IF(LEFT($AB33,2)="SD",0,IF(LEFT($AB33,2)="SB",1*52,IF($N33=Prog!$P$17,VLOOKUP($L33,BaseEqptCdF!$C$5:$P$161,14,FALSE)*1*300,VLOOKUP($L33,BaseEqptCdF!$C$5:$P$161,12,FALSE)*0.2*300))))</f>
        <v/>
      </c>
      <c r="AG33" s="6" t="str">
        <f t="shared" si="6"/>
        <v/>
      </c>
      <c r="AH33" s="6">
        <f>IF($U33=Prog!$S$18,YEAR($X33),"")</f>
        <v>1900</v>
      </c>
      <c r="AI33" s="5" t="str">
        <f>IF(OR($AG33="",$U33=Prog!$S$18),"",IF(OR($U33=Prog!$S$17,$U33=Prog!$S$16),YEAR($X33),IF($AG33="ND","ND",$AI$8+$O33)))</f>
        <v/>
      </c>
      <c r="AJ33" s="3" t="str">
        <f t="shared" si="0"/>
        <v/>
      </c>
      <c r="AK33" s="3" t="str">
        <f t="shared" si="7"/>
        <v/>
      </c>
      <c r="AL33" s="3" t="str">
        <f t="shared" si="7"/>
        <v/>
      </c>
      <c r="AM33" s="3" t="str">
        <f t="shared" si="7"/>
        <v/>
      </c>
      <c r="AN33" s="3" t="str">
        <f t="shared" si="7"/>
        <v/>
      </c>
      <c r="AO33" s="2">
        <f t="shared" si="2"/>
        <v>0</v>
      </c>
      <c r="AP33" s="4"/>
      <c r="AQ33" s="3">
        <f>IF(AJ33=1,VLOOKUP($AP33,BaseEqptCdF!$C$5:$R$161,16,FALSE),0)</f>
        <v>0</v>
      </c>
      <c r="AR33" s="3">
        <f>IF(AK33=1,VLOOKUP($AP33,BaseEqptCdF!$C$5:$R$161,16,FALSE),0)</f>
        <v>0</v>
      </c>
      <c r="AS33" s="3">
        <f>IF(AL33=1,VLOOKUP($AP33,BaseEqptCdF!$C$5:$R$161,16,FALSE),0)</f>
        <v>0</v>
      </c>
      <c r="AT33" s="3">
        <f>IF(AM33=1,VLOOKUP($AP33,BaseEqptCdF!$C$5:$R$161,16,FALSE),0)</f>
        <v>0</v>
      </c>
      <c r="AU33" s="3">
        <f>IF(AN33=1,VLOOKUP($AP33,BaseEqptCdF!$C$5:$R$161,16,FALSE),0)</f>
        <v>0</v>
      </c>
      <c r="AV33" s="2">
        <f t="shared" si="3"/>
        <v>0</v>
      </c>
      <c r="AW33" s="3" t="str">
        <f>IF($L33="","",IF(SUM($AJ33:AJ33)=0,$AE33,VLOOKUP($AP33,BaseEqptCdF!$C$5:$R$161,16,FALSE)*$AC$3))</f>
        <v/>
      </c>
      <c r="AX33" s="3" t="str">
        <f>IF($L33="","",IF(SUM($AJ33:AK33)=0,$AE33,VLOOKUP($AP33,BaseEqptCdF!$C$5:$R$161,16,FALSE)*$AC$3))</f>
        <v/>
      </c>
      <c r="AY33" s="3" t="str">
        <f>IF($L33="","",IF(SUM($AJ33:AL33)=0,$AE33,VLOOKUP($AP33,BaseEqptCdF!$C$5:$R$161,16,FALSE)*$AC$3))</f>
        <v/>
      </c>
      <c r="AZ33" s="3" t="str">
        <f>IF($L33="","",IF(SUM($AJ33:AM33)=0,$AE33,VLOOKUP($AP33,BaseEqptCdF!$C$5:$R$161,16,FALSE)*$AC$3))</f>
        <v/>
      </c>
      <c r="BA33" s="3" t="str">
        <f>IF($L33="","",IF(SUM($AJ33:AN33)=0,$AE33,VLOOKUP($AP33,BaseEqptCdF!$C$5:$R$161,16,FALSE)*$AC$3))</f>
        <v/>
      </c>
      <c r="BB33" s="2">
        <f t="shared" si="4"/>
        <v>0</v>
      </c>
      <c r="BC33" s="3" t="str">
        <f>IF($L33="","",IF(SUM($AJ33:AJ33)=0,$AF33,IF(LEFT(VLOOKUP($AP33,BaseEqptCdF!$C$5:$E$161,3,FALSE),2)="SD",0,IF(LEFT(VLOOKUP($AP33,BaseEqptCdF!$C$5:$E$161,3,FALSE),2)="SB",1*52,VLOOKUP($AP33,BaseEqptCdF!$C$5:$S$161,12,FALSE)*0.2*300))))</f>
        <v/>
      </c>
      <c r="BD33" s="3" t="str">
        <f>IF($L33="","",IF(SUM($AJ33:AK33)=0,$AF33,IF(LEFT(VLOOKUP($AP33,BaseEqptCdF!$C$5:$E$161,3,FALSE),2)="SD",0,IF(LEFT(VLOOKUP($AP33,BaseEqptCdF!$C$5:$E$161,3,FALSE),2)="SB",1*52,VLOOKUP($AP33,BaseEqptCdF!$C$5:$S$161,12,FALSE)*0.2*300))))</f>
        <v/>
      </c>
      <c r="BE33" s="3" t="str">
        <f>IF($L33="","",IF(SUM($AJ33:AL33)=0,$AF33,IF(LEFT(VLOOKUP($AP33,BaseEqptCdF!$C$5:$E$161,3,FALSE),2)="SD",0,IF(LEFT(VLOOKUP($AP33,BaseEqptCdF!$C$5:$E$161,3,FALSE),2)="SB",1*52,VLOOKUP($AP33,BaseEqptCdF!$C$5:$S$161,12,FALSE)*0.2*300))))</f>
        <v/>
      </c>
      <c r="BF33" s="3" t="str">
        <f>IF($L33="","",IF(SUM($AJ33:AM33)=0,$AF33,IF(LEFT(VLOOKUP($AP33,BaseEqptCdF!$C$5:$E$161,3,FALSE),2)="SD",0,IF(LEFT(VLOOKUP($AP33,BaseEqptCdF!$C$5:$E$161,3,FALSE),2)="SB",1*52,VLOOKUP($AP33,BaseEqptCdF!$C$5:$S$161,12,FALSE)*0.2*300))))</f>
        <v/>
      </c>
      <c r="BG33" s="3" t="str">
        <f>IF($L33="","",IF(SUM($AJ33:AN33)=0,$AF33,IF(LEFT(VLOOKUP($AP33,BaseEqptCdF!$C$5:$E$161,3,FALSE),2)="SD",0,IF(LEFT(VLOOKUP($AP33,BaseEqptCdF!$C$5:$E$161,3,FALSE),2)="SB",1*52,VLOOKUP($AP33,BaseEqptCdF!$C$5:$S$161,12,FALSE)*0.2*300))))</f>
        <v/>
      </c>
      <c r="BH33" s="2">
        <f t="shared" si="5"/>
        <v>0</v>
      </c>
    </row>
    <row r="34" spans="1:60" x14ac:dyDescent="0.25">
      <c r="A34" s="296" t="str">
        <f t="array" ref="A34">IF($C34="","",INDEX(Prog!$B$8:$D$300,MATCH($C34,nivo1,0),1))</f>
        <v/>
      </c>
      <c r="B34" s="296" t="str">
        <f t="array" ref="B34">IF($C34="","",INDEX(Prog!$B$8:$D$300,MATCH($C34,nivo1,0),2))</f>
        <v/>
      </c>
      <c r="C34" s="273"/>
      <c r="D34" s="267"/>
      <c r="E34" s="273"/>
      <c r="F34" s="273"/>
      <c r="G34" s="273"/>
      <c r="H34" s="273"/>
      <c r="I34" s="273"/>
      <c r="J34" s="273"/>
      <c r="K34" s="274"/>
      <c r="L34" s="273"/>
      <c r="M34" s="273"/>
      <c r="N34" s="273"/>
      <c r="O34" s="275"/>
      <c r="P34" s="273"/>
      <c r="Q34" s="273"/>
      <c r="R34" s="273"/>
      <c r="S34" s="273"/>
      <c r="T34" s="276"/>
      <c r="U34" s="276"/>
      <c r="V34" s="276"/>
      <c r="W34" s="276"/>
      <c r="X34" s="277"/>
      <c r="Y34" s="278"/>
      <c r="AA34" s="8" t="str">
        <f>IF($L34="","",VLOOKUP($L34,BaseEqptCdF!$C$5:$E$161,2,FALSE))</f>
        <v/>
      </c>
      <c r="AB34" s="8" t="str">
        <f>IF($L34="","",VLOOKUP($L34,BaseEqptCdF!$C$5:$E$161,3,FALSE))</f>
        <v/>
      </c>
      <c r="AC34" s="7" t="str">
        <f>IF($L34="","",VLOOKUP($L34,BaseEqptCdF!$C$5:$I$161,6,FALSE))</f>
        <v/>
      </c>
      <c r="AD34" s="7" t="str">
        <f>IF($L34="","",VLOOKUP($L34,BaseEqptCdF!$C$5:$I$161,7,FALSE))</f>
        <v/>
      </c>
      <c r="AE34" s="3" t="str">
        <f>IF($L34="","",VLOOKUP($L34,BaseEqptCdF!$C$5:$R$161,16,FALSE)*$AC$3)</f>
        <v/>
      </c>
      <c r="AF34" s="3" t="str">
        <f>IF($L34="","",IF(LEFT($AB34,2)="SD",0,IF(LEFT($AB34,2)="SB",1*52,IF($N34=Prog!$P$17,VLOOKUP($L34,BaseEqptCdF!$C$5:$P$161,14,FALSE)*1*300,VLOOKUP($L34,BaseEqptCdF!$C$5:$P$161,12,FALSE)*0.2*300))))</f>
        <v/>
      </c>
      <c r="AG34" s="6" t="str">
        <f t="shared" si="6"/>
        <v/>
      </c>
      <c r="AH34" s="6">
        <f>IF($U34=Prog!$S$18,YEAR($X34),"")</f>
        <v>1900</v>
      </c>
      <c r="AI34" s="5" t="str">
        <f>IF(OR($AG34="",$U34=Prog!$S$18),"",IF(OR($U34=Prog!$S$17,$U34=Prog!$S$16),YEAR($X34),IF($AG34="ND","ND",$AI$8+$O34)))</f>
        <v/>
      </c>
      <c r="AJ34" s="3" t="str">
        <f t="shared" si="0"/>
        <v/>
      </c>
      <c r="AK34" s="3" t="str">
        <f t="shared" si="7"/>
        <v/>
      </c>
      <c r="AL34" s="3" t="str">
        <f t="shared" si="7"/>
        <v/>
      </c>
      <c r="AM34" s="3" t="str">
        <f t="shared" si="7"/>
        <v/>
      </c>
      <c r="AN34" s="3" t="str">
        <f t="shared" si="7"/>
        <v/>
      </c>
      <c r="AO34" s="2">
        <f t="shared" si="2"/>
        <v>0</v>
      </c>
      <c r="AP34" s="4"/>
      <c r="AQ34" s="3">
        <f>IF(AJ34=1,VLOOKUP($AP34,BaseEqptCdF!$C$5:$R$161,16,FALSE),0)</f>
        <v>0</v>
      </c>
      <c r="AR34" s="3">
        <f>IF(AK34=1,VLOOKUP($AP34,BaseEqptCdF!$C$5:$R$161,16,FALSE),0)</f>
        <v>0</v>
      </c>
      <c r="AS34" s="3">
        <f>IF(AL34=1,VLOOKUP($AP34,BaseEqptCdF!$C$5:$R$161,16,FALSE),0)</f>
        <v>0</v>
      </c>
      <c r="AT34" s="3">
        <f>IF(AM34=1,VLOOKUP($AP34,BaseEqptCdF!$C$5:$R$161,16,FALSE),0)</f>
        <v>0</v>
      </c>
      <c r="AU34" s="3">
        <f>IF(AN34=1,VLOOKUP($AP34,BaseEqptCdF!$C$5:$R$161,16,FALSE),0)</f>
        <v>0</v>
      </c>
      <c r="AV34" s="2">
        <f t="shared" si="3"/>
        <v>0</v>
      </c>
      <c r="AW34" s="3" t="str">
        <f>IF($L34="","",IF(SUM($AJ34:AJ34)=0,$AE34,VLOOKUP($AP34,BaseEqptCdF!$C$5:$R$161,16,FALSE)*$AC$3))</f>
        <v/>
      </c>
      <c r="AX34" s="3" t="str">
        <f>IF($L34="","",IF(SUM($AJ34:AK34)=0,$AE34,VLOOKUP($AP34,BaseEqptCdF!$C$5:$R$161,16,FALSE)*$AC$3))</f>
        <v/>
      </c>
      <c r="AY34" s="3" t="str">
        <f>IF($L34="","",IF(SUM($AJ34:AL34)=0,$AE34,VLOOKUP($AP34,BaseEqptCdF!$C$5:$R$161,16,FALSE)*$AC$3))</f>
        <v/>
      </c>
      <c r="AZ34" s="3" t="str">
        <f>IF($L34="","",IF(SUM($AJ34:AM34)=0,$AE34,VLOOKUP($AP34,BaseEqptCdF!$C$5:$R$161,16,FALSE)*$AC$3))</f>
        <v/>
      </c>
      <c r="BA34" s="3" t="str">
        <f>IF($L34="","",IF(SUM($AJ34:AN34)=0,$AE34,VLOOKUP($AP34,BaseEqptCdF!$C$5:$R$161,16,FALSE)*$AC$3))</f>
        <v/>
      </c>
      <c r="BB34" s="2">
        <f t="shared" si="4"/>
        <v>0</v>
      </c>
      <c r="BC34" s="3" t="str">
        <f>IF($L34="","",IF(SUM($AJ34:AJ34)=0,$AF34,IF(LEFT(VLOOKUP($AP34,BaseEqptCdF!$C$5:$E$161,3,FALSE),2)="SD",0,IF(LEFT(VLOOKUP($AP34,BaseEqptCdF!$C$5:$E$161,3,FALSE),2)="SB",1*52,VLOOKUP($AP34,BaseEqptCdF!$C$5:$S$161,12,FALSE)*0.2*300))))</f>
        <v/>
      </c>
      <c r="BD34" s="3" t="str">
        <f>IF($L34="","",IF(SUM($AJ34:AK34)=0,$AF34,IF(LEFT(VLOOKUP($AP34,BaseEqptCdF!$C$5:$E$161,3,FALSE),2)="SD",0,IF(LEFT(VLOOKUP($AP34,BaseEqptCdF!$C$5:$E$161,3,FALSE),2)="SB",1*52,VLOOKUP($AP34,BaseEqptCdF!$C$5:$S$161,12,FALSE)*0.2*300))))</f>
        <v/>
      </c>
      <c r="BE34" s="3" t="str">
        <f>IF($L34="","",IF(SUM($AJ34:AL34)=0,$AF34,IF(LEFT(VLOOKUP($AP34,BaseEqptCdF!$C$5:$E$161,3,FALSE),2)="SD",0,IF(LEFT(VLOOKUP($AP34,BaseEqptCdF!$C$5:$E$161,3,FALSE),2)="SB",1*52,VLOOKUP($AP34,BaseEqptCdF!$C$5:$S$161,12,FALSE)*0.2*300))))</f>
        <v/>
      </c>
      <c r="BF34" s="3" t="str">
        <f>IF($L34="","",IF(SUM($AJ34:AM34)=0,$AF34,IF(LEFT(VLOOKUP($AP34,BaseEqptCdF!$C$5:$E$161,3,FALSE),2)="SD",0,IF(LEFT(VLOOKUP($AP34,BaseEqptCdF!$C$5:$E$161,3,FALSE),2)="SB",1*52,VLOOKUP($AP34,BaseEqptCdF!$C$5:$S$161,12,FALSE)*0.2*300))))</f>
        <v/>
      </c>
      <c r="BG34" s="3" t="str">
        <f>IF($L34="","",IF(SUM($AJ34:AN34)=0,$AF34,IF(LEFT(VLOOKUP($AP34,BaseEqptCdF!$C$5:$E$161,3,FALSE),2)="SD",0,IF(LEFT(VLOOKUP($AP34,BaseEqptCdF!$C$5:$E$161,3,FALSE),2)="SB",1*52,VLOOKUP($AP34,BaseEqptCdF!$C$5:$S$161,12,FALSE)*0.2*300))))</f>
        <v/>
      </c>
      <c r="BH34" s="2">
        <f t="shared" si="5"/>
        <v>0</v>
      </c>
    </row>
    <row r="35" spans="1:60" x14ac:dyDescent="0.25">
      <c r="A35" s="296" t="str">
        <f t="array" ref="A35">IF($C35="","",INDEX(Prog!$B$8:$D$300,MATCH($C35,nivo1,0),1))</f>
        <v/>
      </c>
      <c r="B35" s="296" t="str">
        <f t="array" ref="B35">IF($C35="","",INDEX(Prog!$B$8:$D$300,MATCH($C35,nivo1,0),2))</f>
        <v/>
      </c>
      <c r="C35" s="273"/>
      <c r="D35" s="267"/>
      <c r="E35" s="273"/>
      <c r="F35" s="273"/>
      <c r="G35" s="273"/>
      <c r="H35" s="273"/>
      <c r="I35" s="273"/>
      <c r="J35" s="273"/>
      <c r="K35" s="274"/>
      <c r="L35" s="273"/>
      <c r="M35" s="273"/>
      <c r="N35" s="273"/>
      <c r="O35" s="275"/>
      <c r="P35" s="273"/>
      <c r="Q35" s="273"/>
      <c r="R35" s="273"/>
      <c r="S35" s="273"/>
      <c r="T35" s="276"/>
      <c r="U35" s="276"/>
      <c r="V35" s="276"/>
      <c r="W35" s="276"/>
      <c r="X35" s="277"/>
      <c r="Y35" s="278"/>
      <c r="AA35" s="8" t="str">
        <f>IF($L35="","",VLOOKUP($L35,BaseEqptCdF!$C$5:$E$161,2,FALSE))</f>
        <v/>
      </c>
      <c r="AB35" s="8" t="str">
        <f>IF($L35="","",VLOOKUP($L35,BaseEqptCdF!$C$5:$E$161,3,FALSE))</f>
        <v/>
      </c>
      <c r="AC35" s="7" t="str">
        <f>IF($L35="","",VLOOKUP($L35,BaseEqptCdF!$C$5:$I$161,6,FALSE))</f>
        <v/>
      </c>
      <c r="AD35" s="7" t="str">
        <f>IF($L35="","",VLOOKUP($L35,BaseEqptCdF!$C$5:$I$161,7,FALSE))</f>
        <v/>
      </c>
      <c r="AE35" s="3" t="str">
        <f>IF($L35="","",VLOOKUP($L35,BaseEqptCdF!$C$5:$R$161,16,FALSE)*$AC$3)</f>
        <v/>
      </c>
      <c r="AF35" s="3" t="str">
        <f>IF($L35="","",IF(LEFT($AB35,2)="SD",0,IF(LEFT($AB35,2)="SB",1*52,IF($N35=Prog!$P$17,VLOOKUP($L35,BaseEqptCdF!$C$5:$P$161,14,FALSE)*1*300,VLOOKUP($L35,BaseEqptCdF!$C$5:$P$161,12,FALSE)*0.2*300))))</f>
        <v/>
      </c>
      <c r="AG35" s="6" t="str">
        <f t="shared" si="6"/>
        <v/>
      </c>
      <c r="AH35" s="6">
        <f>IF($U35=Prog!$S$18,YEAR($X35),"")</f>
        <v>1900</v>
      </c>
      <c r="AI35" s="5" t="str">
        <f>IF(OR($AG35="",$U35=Prog!$S$18),"",IF(OR($U35=Prog!$S$17,$U35=Prog!$S$16),YEAR($X35),IF($AG35="ND","ND",$AI$8+$O35)))</f>
        <v/>
      </c>
      <c r="AJ35" s="3" t="str">
        <f t="shared" si="0"/>
        <v/>
      </c>
      <c r="AK35" s="3" t="str">
        <f t="shared" si="7"/>
        <v/>
      </c>
      <c r="AL35" s="3" t="str">
        <f t="shared" si="7"/>
        <v/>
      </c>
      <c r="AM35" s="3" t="str">
        <f t="shared" si="7"/>
        <v/>
      </c>
      <c r="AN35" s="3" t="str">
        <f t="shared" si="7"/>
        <v/>
      </c>
      <c r="AO35" s="2">
        <f t="shared" si="2"/>
        <v>0</v>
      </c>
      <c r="AP35" s="4"/>
      <c r="AQ35" s="3">
        <f>IF(AJ35=1,VLOOKUP($AP35,BaseEqptCdF!$C$5:$R$161,16,FALSE),0)</f>
        <v>0</v>
      </c>
      <c r="AR35" s="3">
        <f>IF(AK35=1,VLOOKUP($AP35,BaseEqptCdF!$C$5:$R$161,16,FALSE),0)</f>
        <v>0</v>
      </c>
      <c r="AS35" s="3">
        <f>IF(AL35=1,VLOOKUP($AP35,BaseEqptCdF!$C$5:$R$161,16,FALSE),0)</f>
        <v>0</v>
      </c>
      <c r="AT35" s="3">
        <f>IF(AM35=1,VLOOKUP($AP35,BaseEqptCdF!$C$5:$R$161,16,FALSE),0)</f>
        <v>0</v>
      </c>
      <c r="AU35" s="3">
        <f>IF(AN35=1,VLOOKUP($AP35,BaseEqptCdF!$C$5:$R$161,16,FALSE),0)</f>
        <v>0</v>
      </c>
      <c r="AV35" s="2">
        <f t="shared" si="3"/>
        <v>0</v>
      </c>
      <c r="AW35" s="3" t="str">
        <f>IF($L35="","",IF(SUM($AJ35:AJ35)=0,$AE35,VLOOKUP($AP35,BaseEqptCdF!$C$5:$R$161,16,FALSE)*$AC$3))</f>
        <v/>
      </c>
      <c r="AX35" s="3" t="str">
        <f>IF($L35="","",IF(SUM($AJ35:AK35)=0,$AE35,VLOOKUP($AP35,BaseEqptCdF!$C$5:$R$161,16,FALSE)*$AC$3))</f>
        <v/>
      </c>
      <c r="AY35" s="3" t="str">
        <f>IF($L35="","",IF(SUM($AJ35:AL35)=0,$AE35,VLOOKUP($AP35,BaseEqptCdF!$C$5:$R$161,16,FALSE)*$AC$3))</f>
        <v/>
      </c>
      <c r="AZ35" s="3" t="str">
        <f>IF($L35="","",IF(SUM($AJ35:AM35)=0,$AE35,VLOOKUP($AP35,BaseEqptCdF!$C$5:$R$161,16,FALSE)*$AC$3))</f>
        <v/>
      </c>
      <c r="BA35" s="3" t="str">
        <f>IF($L35="","",IF(SUM($AJ35:AN35)=0,$AE35,VLOOKUP($AP35,BaseEqptCdF!$C$5:$R$161,16,FALSE)*$AC$3))</f>
        <v/>
      </c>
      <c r="BB35" s="2">
        <f t="shared" si="4"/>
        <v>0</v>
      </c>
      <c r="BC35" s="3" t="str">
        <f>IF($L35="","",IF(SUM($AJ35:AJ35)=0,$AF35,IF(LEFT(VLOOKUP($AP35,BaseEqptCdF!$C$5:$E$161,3,FALSE),2)="SD",0,IF(LEFT(VLOOKUP($AP35,BaseEqptCdF!$C$5:$E$161,3,FALSE),2)="SB",1*52,VLOOKUP($AP35,BaseEqptCdF!$C$5:$S$161,12,FALSE)*0.2*300))))</f>
        <v/>
      </c>
      <c r="BD35" s="3" t="str">
        <f>IF($L35="","",IF(SUM($AJ35:AK35)=0,$AF35,IF(LEFT(VLOOKUP($AP35,BaseEqptCdF!$C$5:$E$161,3,FALSE),2)="SD",0,IF(LEFT(VLOOKUP($AP35,BaseEqptCdF!$C$5:$E$161,3,FALSE),2)="SB",1*52,VLOOKUP($AP35,BaseEqptCdF!$C$5:$S$161,12,FALSE)*0.2*300))))</f>
        <v/>
      </c>
      <c r="BE35" s="3" t="str">
        <f>IF($L35="","",IF(SUM($AJ35:AL35)=0,$AF35,IF(LEFT(VLOOKUP($AP35,BaseEqptCdF!$C$5:$E$161,3,FALSE),2)="SD",0,IF(LEFT(VLOOKUP($AP35,BaseEqptCdF!$C$5:$E$161,3,FALSE),2)="SB",1*52,VLOOKUP($AP35,BaseEqptCdF!$C$5:$S$161,12,FALSE)*0.2*300))))</f>
        <v/>
      </c>
      <c r="BF35" s="3" t="str">
        <f>IF($L35="","",IF(SUM($AJ35:AM35)=0,$AF35,IF(LEFT(VLOOKUP($AP35,BaseEqptCdF!$C$5:$E$161,3,FALSE),2)="SD",0,IF(LEFT(VLOOKUP($AP35,BaseEqptCdF!$C$5:$E$161,3,FALSE),2)="SB",1*52,VLOOKUP($AP35,BaseEqptCdF!$C$5:$S$161,12,FALSE)*0.2*300))))</f>
        <v/>
      </c>
      <c r="BG35" s="3" t="str">
        <f>IF($L35="","",IF(SUM($AJ35:AN35)=0,$AF35,IF(LEFT(VLOOKUP($AP35,BaseEqptCdF!$C$5:$E$161,3,FALSE),2)="SD",0,IF(LEFT(VLOOKUP($AP35,BaseEqptCdF!$C$5:$E$161,3,FALSE),2)="SB",1*52,VLOOKUP($AP35,BaseEqptCdF!$C$5:$S$161,12,FALSE)*0.2*300))))</f>
        <v/>
      </c>
      <c r="BH35" s="2">
        <f t="shared" si="5"/>
        <v>0</v>
      </c>
    </row>
    <row r="36" spans="1:60" x14ac:dyDescent="0.25">
      <c r="A36" s="296" t="str">
        <f t="array" ref="A36">IF($C36="","",INDEX(Prog!$B$8:$D$300,MATCH($C36,nivo1,0),1))</f>
        <v/>
      </c>
      <c r="B36" s="296" t="str">
        <f t="array" ref="B36">IF($C36="","",INDEX(Prog!$B$8:$D$300,MATCH($C36,nivo1,0),2))</f>
        <v/>
      </c>
      <c r="C36" s="273"/>
      <c r="D36" s="267"/>
      <c r="E36" s="273"/>
      <c r="F36" s="273"/>
      <c r="G36" s="273"/>
      <c r="H36" s="273"/>
      <c r="I36" s="273"/>
      <c r="J36" s="273"/>
      <c r="K36" s="274"/>
      <c r="L36" s="273"/>
      <c r="M36" s="273"/>
      <c r="N36" s="273"/>
      <c r="O36" s="275"/>
      <c r="P36" s="273"/>
      <c r="Q36" s="273"/>
      <c r="R36" s="273"/>
      <c r="S36" s="273"/>
      <c r="T36" s="276"/>
      <c r="U36" s="276"/>
      <c r="V36" s="276"/>
      <c r="W36" s="276"/>
      <c r="X36" s="277"/>
      <c r="Y36" s="278"/>
      <c r="AA36" s="8" t="str">
        <f>IF($L36="","",VLOOKUP($L36,BaseEqptCdF!$C$5:$E$161,2,FALSE))</f>
        <v/>
      </c>
      <c r="AB36" s="8" t="str">
        <f>IF($L36="","",VLOOKUP($L36,BaseEqptCdF!$C$5:$E$161,3,FALSE))</f>
        <v/>
      </c>
      <c r="AC36" s="7" t="str">
        <f>IF($L36="","",VLOOKUP($L36,BaseEqptCdF!$C$5:$I$161,6,FALSE))</f>
        <v/>
      </c>
      <c r="AD36" s="7" t="str">
        <f>IF($L36="","",VLOOKUP($L36,BaseEqptCdF!$C$5:$I$161,7,FALSE))</f>
        <v/>
      </c>
      <c r="AE36" s="3" t="str">
        <f>IF($L36="","",VLOOKUP($L36,BaseEqptCdF!$C$5:$R$161,16,FALSE)*$AC$3)</f>
        <v/>
      </c>
      <c r="AF36" s="3" t="str">
        <f>IF($L36="","",IF(LEFT($AB36,2)="SD",0,IF(LEFT($AB36,2)="SB",1*52,IF($N36=Prog!$P$17,VLOOKUP($L36,BaseEqptCdF!$C$5:$P$161,14,FALSE)*1*300,VLOOKUP($L36,BaseEqptCdF!$C$5:$P$161,12,FALSE)*0.2*300))))</f>
        <v/>
      </c>
      <c r="AG36" s="6" t="str">
        <f t="shared" si="6"/>
        <v/>
      </c>
      <c r="AH36" s="6">
        <f>IF($U36=Prog!$S$18,YEAR($X36),"")</f>
        <v>1900</v>
      </c>
      <c r="AI36" s="5" t="str">
        <f>IF(OR($AG36="",$U36=Prog!$S$18),"",IF(OR($U36=Prog!$S$17,$U36=Prog!$S$16),YEAR($X36),IF($AG36="ND","ND",$AI$8+$O36)))</f>
        <v/>
      </c>
      <c r="AJ36" s="3" t="str">
        <f t="shared" si="0"/>
        <v/>
      </c>
      <c r="AK36" s="3" t="str">
        <f t="shared" si="7"/>
        <v/>
      </c>
      <c r="AL36" s="3" t="str">
        <f t="shared" si="7"/>
        <v/>
      </c>
      <c r="AM36" s="3" t="str">
        <f t="shared" si="7"/>
        <v/>
      </c>
      <c r="AN36" s="3" t="str">
        <f t="shared" si="7"/>
        <v/>
      </c>
      <c r="AO36" s="2">
        <f t="shared" si="2"/>
        <v>0</v>
      </c>
      <c r="AP36" s="4"/>
      <c r="AQ36" s="3">
        <f>IF(AJ36=1,VLOOKUP($AP36,BaseEqptCdF!$C$5:$R$161,16,FALSE),0)</f>
        <v>0</v>
      </c>
      <c r="AR36" s="3">
        <f>IF(AK36=1,VLOOKUP($AP36,BaseEqptCdF!$C$5:$R$161,16,FALSE),0)</f>
        <v>0</v>
      </c>
      <c r="AS36" s="3">
        <f>IF(AL36=1,VLOOKUP($AP36,BaseEqptCdF!$C$5:$R$161,16,FALSE),0)</f>
        <v>0</v>
      </c>
      <c r="AT36" s="3">
        <f>IF(AM36=1,VLOOKUP($AP36,BaseEqptCdF!$C$5:$R$161,16,FALSE),0)</f>
        <v>0</v>
      </c>
      <c r="AU36" s="3">
        <f>IF(AN36=1,VLOOKUP($AP36,BaseEqptCdF!$C$5:$R$161,16,FALSE),0)</f>
        <v>0</v>
      </c>
      <c r="AV36" s="2">
        <f t="shared" si="3"/>
        <v>0</v>
      </c>
      <c r="AW36" s="3" t="str">
        <f>IF($L36="","",IF(SUM($AJ36:AJ36)=0,$AE36,VLOOKUP($AP36,BaseEqptCdF!$C$5:$R$161,16,FALSE)*$AC$3))</f>
        <v/>
      </c>
      <c r="AX36" s="3" t="str">
        <f>IF($L36="","",IF(SUM($AJ36:AK36)=0,$AE36,VLOOKUP($AP36,BaseEqptCdF!$C$5:$R$161,16,FALSE)*$AC$3))</f>
        <v/>
      </c>
      <c r="AY36" s="3" t="str">
        <f>IF($L36="","",IF(SUM($AJ36:AL36)=0,$AE36,VLOOKUP($AP36,BaseEqptCdF!$C$5:$R$161,16,FALSE)*$AC$3))</f>
        <v/>
      </c>
      <c r="AZ36" s="3" t="str">
        <f>IF($L36="","",IF(SUM($AJ36:AM36)=0,$AE36,VLOOKUP($AP36,BaseEqptCdF!$C$5:$R$161,16,FALSE)*$AC$3))</f>
        <v/>
      </c>
      <c r="BA36" s="3" t="str">
        <f>IF($L36="","",IF(SUM($AJ36:AN36)=0,$AE36,VLOOKUP($AP36,BaseEqptCdF!$C$5:$R$161,16,FALSE)*$AC$3))</f>
        <v/>
      </c>
      <c r="BB36" s="2">
        <f t="shared" si="4"/>
        <v>0</v>
      </c>
      <c r="BC36" s="3" t="str">
        <f>IF($L36="","",IF(SUM($AJ36:AJ36)=0,$AF36,IF(LEFT(VLOOKUP($AP36,BaseEqptCdF!$C$5:$E$161,3,FALSE),2)="SD",0,IF(LEFT(VLOOKUP($AP36,BaseEqptCdF!$C$5:$E$161,3,FALSE),2)="SB",1*52,VLOOKUP($AP36,BaseEqptCdF!$C$5:$S$161,12,FALSE)*0.2*300))))</f>
        <v/>
      </c>
      <c r="BD36" s="3" t="str">
        <f>IF($L36="","",IF(SUM($AJ36:AK36)=0,$AF36,IF(LEFT(VLOOKUP($AP36,BaseEqptCdF!$C$5:$E$161,3,FALSE),2)="SD",0,IF(LEFT(VLOOKUP($AP36,BaseEqptCdF!$C$5:$E$161,3,FALSE),2)="SB",1*52,VLOOKUP($AP36,BaseEqptCdF!$C$5:$S$161,12,FALSE)*0.2*300))))</f>
        <v/>
      </c>
      <c r="BE36" s="3" t="str">
        <f>IF($L36="","",IF(SUM($AJ36:AL36)=0,$AF36,IF(LEFT(VLOOKUP($AP36,BaseEqptCdF!$C$5:$E$161,3,FALSE),2)="SD",0,IF(LEFT(VLOOKUP($AP36,BaseEqptCdF!$C$5:$E$161,3,FALSE),2)="SB",1*52,VLOOKUP($AP36,BaseEqptCdF!$C$5:$S$161,12,FALSE)*0.2*300))))</f>
        <v/>
      </c>
      <c r="BF36" s="3" t="str">
        <f>IF($L36="","",IF(SUM($AJ36:AM36)=0,$AF36,IF(LEFT(VLOOKUP($AP36,BaseEqptCdF!$C$5:$E$161,3,FALSE),2)="SD",0,IF(LEFT(VLOOKUP($AP36,BaseEqptCdF!$C$5:$E$161,3,FALSE),2)="SB",1*52,VLOOKUP($AP36,BaseEqptCdF!$C$5:$S$161,12,FALSE)*0.2*300))))</f>
        <v/>
      </c>
      <c r="BG36" s="3" t="str">
        <f>IF($L36="","",IF(SUM($AJ36:AN36)=0,$AF36,IF(LEFT(VLOOKUP($AP36,BaseEqptCdF!$C$5:$E$161,3,FALSE),2)="SD",0,IF(LEFT(VLOOKUP($AP36,BaseEqptCdF!$C$5:$E$161,3,FALSE),2)="SB",1*52,VLOOKUP($AP36,BaseEqptCdF!$C$5:$S$161,12,FALSE)*0.2*300))))</f>
        <v/>
      </c>
      <c r="BH36" s="2">
        <f t="shared" si="5"/>
        <v>0</v>
      </c>
    </row>
    <row r="37" spans="1:60" x14ac:dyDescent="0.25">
      <c r="A37" s="296" t="str">
        <f t="array" ref="A37">IF($C37="","",INDEX(Prog!$B$8:$D$300,MATCH($C37,nivo1,0),1))</f>
        <v/>
      </c>
      <c r="B37" s="296" t="str">
        <f t="array" ref="B37">IF($C37="","",INDEX(Prog!$B$8:$D$300,MATCH($C37,nivo1,0),2))</f>
        <v/>
      </c>
      <c r="C37" s="273"/>
      <c r="D37" s="267"/>
      <c r="E37" s="273"/>
      <c r="F37" s="273"/>
      <c r="G37" s="273"/>
      <c r="H37" s="273"/>
      <c r="I37" s="273"/>
      <c r="J37" s="273"/>
      <c r="K37" s="274"/>
      <c r="L37" s="273"/>
      <c r="M37" s="273"/>
      <c r="N37" s="273"/>
      <c r="O37" s="275"/>
      <c r="P37" s="273"/>
      <c r="Q37" s="273"/>
      <c r="R37" s="273"/>
      <c r="S37" s="273"/>
      <c r="T37" s="276"/>
      <c r="U37" s="276"/>
      <c r="V37" s="276"/>
      <c r="W37" s="276"/>
      <c r="X37" s="277"/>
      <c r="Y37" s="278"/>
      <c r="AA37" s="8" t="str">
        <f>IF($L37="","",VLOOKUP($L37,BaseEqptCdF!$C$5:$E$161,2,FALSE))</f>
        <v/>
      </c>
      <c r="AB37" s="8" t="str">
        <f>IF($L37="","",VLOOKUP($L37,BaseEqptCdF!$C$5:$E$161,3,FALSE))</f>
        <v/>
      </c>
      <c r="AC37" s="7" t="str">
        <f>IF($L37="","",VLOOKUP($L37,BaseEqptCdF!$C$5:$I$161,6,FALSE))</f>
        <v/>
      </c>
      <c r="AD37" s="7" t="str">
        <f>IF($L37="","",VLOOKUP($L37,BaseEqptCdF!$C$5:$I$161,7,FALSE))</f>
        <v/>
      </c>
      <c r="AE37" s="3" t="str">
        <f>IF($L37="","",VLOOKUP($L37,BaseEqptCdF!$C$5:$R$161,16,FALSE)*$AC$3)</f>
        <v/>
      </c>
      <c r="AF37" s="3" t="str">
        <f>IF($L37="","",IF(LEFT($AB37,2)="SD",0,IF(LEFT($AB37,2)="SB",1*52,IF($N37=Prog!$P$17,VLOOKUP($L37,BaseEqptCdF!$C$5:$P$161,14,FALSE)*1*300,VLOOKUP($L37,BaseEqptCdF!$C$5:$P$161,12,FALSE)*0.2*300))))</f>
        <v/>
      </c>
      <c r="AG37" s="6" t="str">
        <f t="shared" si="6"/>
        <v/>
      </c>
      <c r="AH37" s="6">
        <f>IF($U37=Prog!$S$18,YEAR($X37),"")</f>
        <v>1900</v>
      </c>
      <c r="AI37" s="5" t="str">
        <f>IF(OR($AG37="",$U37=Prog!$S$18),"",IF(OR($U37=Prog!$S$17,$U37=Prog!$S$16),YEAR($X37),IF($AG37="ND","ND",$AI$8+$O37)))</f>
        <v/>
      </c>
      <c r="AJ37" s="3" t="str">
        <f t="shared" si="0"/>
        <v/>
      </c>
      <c r="AK37" s="3" t="str">
        <f t="shared" si="7"/>
        <v/>
      </c>
      <c r="AL37" s="3" t="str">
        <f t="shared" si="7"/>
        <v/>
      </c>
      <c r="AM37" s="3" t="str">
        <f t="shared" si="7"/>
        <v/>
      </c>
      <c r="AN37" s="3" t="str">
        <f t="shared" si="7"/>
        <v/>
      </c>
      <c r="AO37" s="2">
        <f t="shared" si="2"/>
        <v>0</v>
      </c>
      <c r="AP37" s="4"/>
      <c r="AQ37" s="3">
        <f>IF(AJ37=1,VLOOKUP($AP37,BaseEqptCdF!$C$5:$R$161,16,FALSE),0)</f>
        <v>0</v>
      </c>
      <c r="AR37" s="3">
        <f>IF(AK37=1,VLOOKUP($AP37,BaseEqptCdF!$C$5:$R$161,16,FALSE),0)</f>
        <v>0</v>
      </c>
      <c r="AS37" s="3">
        <f>IF(AL37=1,VLOOKUP($AP37,BaseEqptCdF!$C$5:$R$161,16,FALSE),0)</f>
        <v>0</v>
      </c>
      <c r="AT37" s="3">
        <f>IF(AM37=1,VLOOKUP($AP37,BaseEqptCdF!$C$5:$R$161,16,FALSE),0)</f>
        <v>0</v>
      </c>
      <c r="AU37" s="3">
        <f>IF(AN37=1,VLOOKUP($AP37,BaseEqptCdF!$C$5:$R$161,16,FALSE),0)</f>
        <v>0</v>
      </c>
      <c r="AV37" s="2">
        <f t="shared" si="3"/>
        <v>0</v>
      </c>
      <c r="AW37" s="3" t="str">
        <f>IF($L37="","",IF(SUM($AJ37:AJ37)=0,$AE37,VLOOKUP($AP37,BaseEqptCdF!$C$5:$R$161,16,FALSE)*$AC$3))</f>
        <v/>
      </c>
      <c r="AX37" s="3" t="str">
        <f>IF($L37="","",IF(SUM($AJ37:AK37)=0,$AE37,VLOOKUP($AP37,BaseEqptCdF!$C$5:$R$161,16,FALSE)*$AC$3))</f>
        <v/>
      </c>
      <c r="AY37" s="3" t="str">
        <f>IF($L37="","",IF(SUM($AJ37:AL37)=0,$AE37,VLOOKUP($AP37,BaseEqptCdF!$C$5:$R$161,16,FALSE)*$AC$3))</f>
        <v/>
      </c>
      <c r="AZ37" s="3" t="str">
        <f>IF($L37="","",IF(SUM($AJ37:AM37)=0,$AE37,VLOOKUP($AP37,BaseEqptCdF!$C$5:$R$161,16,FALSE)*$AC$3))</f>
        <v/>
      </c>
      <c r="BA37" s="3" t="str">
        <f>IF($L37="","",IF(SUM($AJ37:AN37)=0,$AE37,VLOOKUP($AP37,BaseEqptCdF!$C$5:$R$161,16,FALSE)*$AC$3))</f>
        <v/>
      </c>
      <c r="BB37" s="2">
        <f t="shared" si="4"/>
        <v>0</v>
      </c>
      <c r="BC37" s="3" t="str">
        <f>IF($L37="","",IF(SUM($AJ37:AJ37)=0,$AF37,IF(LEFT(VLOOKUP($AP37,BaseEqptCdF!$C$5:$E$161,3,FALSE),2)="SD",0,IF(LEFT(VLOOKUP($AP37,BaseEqptCdF!$C$5:$E$161,3,FALSE),2)="SB",1*52,VLOOKUP($AP37,BaseEqptCdF!$C$5:$S$161,12,FALSE)*0.2*300))))</f>
        <v/>
      </c>
      <c r="BD37" s="3" t="str">
        <f>IF($L37="","",IF(SUM($AJ37:AK37)=0,$AF37,IF(LEFT(VLOOKUP($AP37,BaseEqptCdF!$C$5:$E$161,3,FALSE),2)="SD",0,IF(LEFT(VLOOKUP($AP37,BaseEqptCdF!$C$5:$E$161,3,FALSE),2)="SB",1*52,VLOOKUP($AP37,BaseEqptCdF!$C$5:$S$161,12,FALSE)*0.2*300))))</f>
        <v/>
      </c>
      <c r="BE37" s="3" t="str">
        <f>IF($L37="","",IF(SUM($AJ37:AL37)=0,$AF37,IF(LEFT(VLOOKUP($AP37,BaseEqptCdF!$C$5:$E$161,3,FALSE),2)="SD",0,IF(LEFT(VLOOKUP($AP37,BaseEqptCdF!$C$5:$E$161,3,FALSE),2)="SB",1*52,VLOOKUP($AP37,BaseEqptCdF!$C$5:$S$161,12,FALSE)*0.2*300))))</f>
        <v/>
      </c>
      <c r="BF37" s="3" t="str">
        <f>IF($L37="","",IF(SUM($AJ37:AM37)=0,$AF37,IF(LEFT(VLOOKUP($AP37,BaseEqptCdF!$C$5:$E$161,3,FALSE),2)="SD",0,IF(LEFT(VLOOKUP($AP37,BaseEqptCdF!$C$5:$E$161,3,FALSE),2)="SB",1*52,VLOOKUP($AP37,BaseEqptCdF!$C$5:$S$161,12,FALSE)*0.2*300))))</f>
        <v/>
      </c>
      <c r="BG37" s="3" t="str">
        <f>IF($L37="","",IF(SUM($AJ37:AN37)=0,$AF37,IF(LEFT(VLOOKUP($AP37,BaseEqptCdF!$C$5:$E$161,3,FALSE),2)="SD",0,IF(LEFT(VLOOKUP($AP37,BaseEqptCdF!$C$5:$E$161,3,FALSE),2)="SB",1*52,VLOOKUP($AP37,BaseEqptCdF!$C$5:$S$161,12,FALSE)*0.2*300))))</f>
        <v/>
      </c>
      <c r="BH37" s="2">
        <f t="shared" si="5"/>
        <v>0</v>
      </c>
    </row>
    <row r="38" spans="1:60" x14ac:dyDescent="0.25">
      <c r="A38" s="296" t="str">
        <f t="array" ref="A38">IF($C38="","",INDEX(Prog!$B$8:$D$300,MATCH($C38,nivo1,0),1))</f>
        <v/>
      </c>
      <c r="B38" s="296" t="str">
        <f t="array" ref="B38">IF($C38="","",INDEX(Prog!$B$8:$D$300,MATCH($C38,nivo1,0),2))</f>
        <v/>
      </c>
      <c r="C38" s="273"/>
      <c r="D38" s="267"/>
      <c r="E38" s="273"/>
      <c r="F38" s="273"/>
      <c r="G38" s="273"/>
      <c r="H38" s="273"/>
      <c r="I38" s="273"/>
      <c r="J38" s="273"/>
      <c r="K38" s="274"/>
      <c r="L38" s="273"/>
      <c r="M38" s="273"/>
      <c r="N38" s="273"/>
      <c r="O38" s="275"/>
      <c r="P38" s="273"/>
      <c r="Q38" s="273"/>
      <c r="R38" s="273"/>
      <c r="S38" s="273"/>
      <c r="T38" s="276"/>
      <c r="U38" s="276"/>
      <c r="V38" s="276"/>
      <c r="W38" s="276"/>
      <c r="X38" s="277"/>
      <c r="Y38" s="278"/>
      <c r="AA38" s="8" t="str">
        <f>IF($L38="","",VLOOKUP($L38,BaseEqptCdF!$C$5:$E$161,2,FALSE))</f>
        <v/>
      </c>
      <c r="AB38" s="8" t="str">
        <f>IF($L38="","",VLOOKUP($L38,BaseEqptCdF!$C$5:$E$161,3,FALSE))</f>
        <v/>
      </c>
      <c r="AC38" s="7" t="str">
        <f>IF($L38="","",VLOOKUP($L38,BaseEqptCdF!$C$5:$I$161,6,FALSE))</f>
        <v/>
      </c>
      <c r="AD38" s="7" t="str">
        <f>IF($L38="","",VLOOKUP($L38,BaseEqptCdF!$C$5:$I$161,7,FALSE))</f>
        <v/>
      </c>
      <c r="AE38" s="3" t="str">
        <f>IF($L38="","",VLOOKUP($L38,BaseEqptCdF!$C$5:$R$161,16,FALSE)*$AC$3)</f>
        <v/>
      </c>
      <c r="AF38" s="3" t="str">
        <f>IF($L38="","",IF(LEFT($AB38,2)="SD",0,IF(LEFT($AB38,2)="SB",1*52,IF($N38=Prog!$P$17,VLOOKUP($L38,BaseEqptCdF!$C$5:$P$161,14,FALSE)*1*300,VLOOKUP($L38,BaseEqptCdF!$C$5:$P$161,12,FALSE)*0.2*300))))</f>
        <v/>
      </c>
      <c r="AG38" s="6" t="str">
        <f t="shared" si="6"/>
        <v/>
      </c>
      <c r="AH38" s="6">
        <f>IF($U38=Prog!$S$18,YEAR($X38),"")</f>
        <v>1900</v>
      </c>
      <c r="AI38" s="5" t="str">
        <f>IF(OR($AG38="",$U38=Prog!$S$18),"",IF(OR($U38=Prog!$S$17,$U38=Prog!$S$16),YEAR($X38),IF($AG38="ND","ND",$AI$8+$O38)))</f>
        <v/>
      </c>
      <c r="AJ38" s="3" t="str">
        <f t="shared" si="0"/>
        <v/>
      </c>
      <c r="AK38" s="3" t="str">
        <f t="shared" si="7"/>
        <v/>
      </c>
      <c r="AL38" s="3" t="str">
        <f t="shared" si="7"/>
        <v/>
      </c>
      <c r="AM38" s="3" t="str">
        <f t="shared" si="7"/>
        <v/>
      </c>
      <c r="AN38" s="3" t="str">
        <f t="shared" si="7"/>
        <v/>
      </c>
      <c r="AO38" s="2">
        <f t="shared" si="2"/>
        <v>0</v>
      </c>
      <c r="AP38" s="4"/>
      <c r="AQ38" s="3">
        <f>IF(AJ38=1,VLOOKUP($AP38,BaseEqptCdF!$C$5:$R$161,16,FALSE),0)</f>
        <v>0</v>
      </c>
      <c r="AR38" s="3">
        <f>IF(AK38=1,VLOOKUP($AP38,BaseEqptCdF!$C$5:$R$161,16,FALSE),0)</f>
        <v>0</v>
      </c>
      <c r="AS38" s="3">
        <f>IF(AL38=1,VLOOKUP($AP38,BaseEqptCdF!$C$5:$R$161,16,FALSE),0)</f>
        <v>0</v>
      </c>
      <c r="AT38" s="3">
        <f>IF(AM38=1,VLOOKUP($AP38,BaseEqptCdF!$C$5:$R$161,16,FALSE),0)</f>
        <v>0</v>
      </c>
      <c r="AU38" s="3">
        <f>IF(AN38=1,VLOOKUP($AP38,BaseEqptCdF!$C$5:$R$161,16,FALSE),0)</f>
        <v>0</v>
      </c>
      <c r="AV38" s="2">
        <f t="shared" si="3"/>
        <v>0</v>
      </c>
      <c r="AW38" s="3" t="str">
        <f>IF($L38="","",IF(SUM($AJ38:AJ38)=0,$AE38,VLOOKUP($AP38,BaseEqptCdF!$C$5:$R$161,16,FALSE)*$AC$3))</f>
        <v/>
      </c>
      <c r="AX38" s="3" t="str">
        <f>IF($L38="","",IF(SUM($AJ38:AK38)=0,$AE38,VLOOKUP($AP38,BaseEqptCdF!$C$5:$R$161,16,FALSE)*$AC$3))</f>
        <v/>
      </c>
      <c r="AY38" s="3" t="str">
        <f>IF($L38="","",IF(SUM($AJ38:AL38)=0,$AE38,VLOOKUP($AP38,BaseEqptCdF!$C$5:$R$161,16,FALSE)*$AC$3))</f>
        <v/>
      </c>
      <c r="AZ38" s="3" t="str">
        <f>IF($L38="","",IF(SUM($AJ38:AM38)=0,$AE38,VLOOKUP($AP38,BaseEqptCdF!$C$5:$R$161,16,FALSE)*$AC$3))</f>
        <v/>
      </c>
      <c r="BA38" s="3" t="str">
        <f>IF($L38="","",IF(SUM($AJ38:AN38)=0,$AE38,VLOOKUP($AP38,BaseEqptCdF!$C$5:$R$161,16,FALSE)*$AC$3))</f>
        <v/>
      </c>
      <c r="BB38" s="2">
        <f t="shared" si="4"/>
        <v>0</v>
      </c>
      <c r="BC38" s="3" t="str">
        <f>IF($L38="","",IF(SUM($AJ38:AJ38)=0,$AF38,IF(LEFT(VLOOKUP($AP38,BaseEqptCdF!$C$5:$E$161,3,FALSE),2)="SD",0,IF(LEFT(VLOOKUP($AP38,BaseEqptCdF!$C$5:$E$161,3,FALSE),2)="SB",1*52,VLOOKUP($AP38,BaseEqptCdF!$C$5:$S$161,12,FALSE)*0.2*300))))</f>
        <v/>
      </c>
      <c r="BD38" s="3" t="str">
        <f>IF($L38="","",IF(SUM($AJ38:AK38)=0,$AF38,IF(LEFT(VLOOKUP($AP38,BaseEqptCdF!$C$5:$E$161,3,FALSE),2)="SD",0,IF(LEFT(VLOOKUP($AP38,BaseEqptCdF!$C$5:$E$161,3,FALSE),2)="SB",1*52,VLOOKUP($AP38,BaseEqptCdF!$C$5:$S$161,12,FALSE)*0.2*300))))</f>
        <v/>
      </c>
      <c r="BE38" s="3" t="str">
        <f>IF($L38="","",IF(SUM($AJ38:AL38)=0,$AF38,IF(LEFT(VLOOKUP($AP38,BaseEqptCdF!$C$5:$E$161,3,FALSE),2)="SD",0,IF(LEFT(VLOOKUP($AP38,BaseEqptCdF!$C$5:$E$161,3,FALSE),2)="SB",1*52,VLOOKUP($AP38,BaseEqptCdF!$C$5:$S$161,12,FALSE)*0.2*300))))</f>
        <v/>
      </c>
      <c r="BF38" s="3" t="str">
        <f>IF($L38="","",IF(SUM($AJ38:AM38)=0,$AF38,IF(LEFT(VLOOKUP($AP38,BaseEqptCdF!$C$5:$E$161,3,FALSE),2)="SD",0,IF(LEFT(VLOOKUP($AP38,BaseEqptCdF!$C$5:$E$161,3,FALSE),2)="SB",1*52,VLOOKUP($AP38,BaseEqptCdF!$C$5:$S$161,12,FALSE)*0.2*300))))</f>
        <v/>
      </c>
      <c r="BG38" s="3" t="str">
        <f>IF($L38="","",IF(SUM($AJ38:AN38)=0,$AF38,IF(LEFT(VLOOKUP($AP38,BaseEqptCdF!$C$5:$E$161,3,FALSE),2)="SD",0,IF(LEFT(VLOOKUP($AP38,BaseEqptCdF!$C$5:$E$161,3,FALSE),2)="SB",1*52,VLOOKUP($AP38,BaseEqptCdF!$C$5:$S$161,12,FALSE)*0.2*300))))</f>
        <v/>
      </c>
      <c r="BH38" s="2">
        <f t="shared" si="5"/>
        <v>0</v>
      </c>
    </row>
    <row r="39" spans="1:60" x14ac:dyDescent="0.25">
      <c r="A39" s="296" t="str">
        <f t="array" ref="A39">IF($C39="","",INDEX(Prog!$B$8:$D$300,MATCH($C39,nivo1,0),1))</f>
        <v/>
      </c>
      <c r="B39" s="296" t="str">
        <f t="array" ref="B39">IF($C39="","",INDEX(Prog!$B$8:$D$300,MATCH($C39,nivo1,0),2))</f>
        <v/>
      </c>
      <c r="C39" s="273"/>
      <c r="D39" s="267"/>
      <c r="E39" s="273"/>
      <c r="F39" s="273"/>
      <c r="G39" s="273"/>
      <c r="H39" s="273"/>
      <c r="I39" s="273"/>
      <c r="J39" s="273"/>
      <c r="K39" s="274"/>
      <c r="L39" s="273"/>
      <c r="M39" s="273"/>
      <c r="N39" s="273"/>
      <c r="O39" s="275"/>
      <c r="P39" s="273"/>
      <c r="Q39" s="273"/>
      <c r="R39" s="273"/>
      <c r="S39" s="273"/>
      <c r="T39" s="276"/>
      <c r="U39" s="276"/>
      <c r="V39" s="276"/>
      <c r="W39" s="276"/>
      <c r="X39" s="277"/>
      <c r="Y39" s="278"/>
      <c r="AA39" s="8" t="str">
        <f>IF($L39="","",VLOOKUP($L39,BaseEqptCdF!$C$5:$E$161,2,FALSE))</f>
        <v/>
      </c>
      <c r="AB39" s="8" t="str">
        <f>IF($L39="","",VLOOKUP($L39,BaseEqptCdF!$C$5:$E$161,3,FALSE))</f>
        <v/>
      </c>
      <c r="AC39" s="7" t="str">
        <f>IF($L39="","",VLOOKUP($L39,BaseEqptCdF!$C$5:$I$161,6,FALSE))</f>
        <v/>
      </c>
      <c r="AD39" s="7" t="str">
        <f>IF($L39="","",VLOOKUP($L39,BaseEqptCdF!$C$5:$I$161,7,FALSE))</f>
        <v/>
      </c>
      <c r="AE39" s="3" t="str">
        <f>IF($L39="","",VLOOKUP($L39,BaseEqptCdF!$C$5:$R$161,16,FALSE)*$AC$3)</f>
        <v/>
      </c>
      <c r="AF39" s="3" t="str">
        <f>IF($L39="","",IF(LEFT($AB39,2)="SD",0,IF(LEFT($AB39,2)="SB",1*52,IF($N39=Prog!$P$17,VLOOKUP($L39,BaseEqptCdF!$C$5:$P$161,14,FALSE)*1*300,VLOOKUP($L39,BaseEqptCdF!$C$5:$P$161,12,FALSE)*0.2*300))))</f>
        <v/>
      </c>
      <c r="AG39" s="6" t="str">
        <f t="shared" si="6"/>
        <v/>
      </c>
      <c r="AH39" s="6">
        <f>IF($U39=Prog!$S$18,YEAR($X39),"")</f>
        <v>1900</v>
      </c>
      <c r="AI39" s="5" t="str">
        <f>IF(OR($AG39="",$U39=Prog!$S$18),"",IF(OR($U39=Prog!$S$17,$U39=Prog!$S$16),YEAR($X39),IF($AG39="ND","ND",$AI$8+$O39)))</f>
        <v/>
      </c>
      <c r="AJ39" s="3" t="str">
        <f t="shared" si="0"/>
        <v/>
      </c>
      <c r="AK39" s="3" t="str">
        <f t="shared" si="7"/>
        <v/>
      </c>
      <c r="AL39" s="3" t="str">
        <f t="shared" si="7"/>
        <v/>
      </c>
      <c r="AM39" s="3" t="str">
        <f t="shared" si="7"/>
        <v/>
      </c>
      <c r="AN39" s="3" t="str">
        <f t="shared" si="7"/>
        <v/>
      </c>
      <c r="AO39" s="2">
        <f t="shared" si="2"/>
        <v>0</v>
      </c>
      <c r="AP39" s="4"/>
      <c r="AQ39" s="3">
        <f>IF(AJ39=1,VLOOKUP($AP39,BaseEqptCdF!$C$5:$R$161,16,FALSE),0)</f>
        <v>0</v>
      </c>
      <c r="AR39" s="3">
        <f>IF(AK39=1,VLOOKUP($AP39,BaseEqptCdF!$C$5:$R$161,16,FALSE),0)</f>
        <v>0</v>
      </c>
      <c r="AS39" s="3">
        <f>IF(AL39=1,VLOOKUP($AP39,BaseEqptCdF!$C$5:$R$161,16,FALSE),0)</f>
        <v>0</v>
      </c>
      <c r="AT39" s="3">
        <f>IF(AM39=1,VLOOKUP($AP39,BaseEqptCdF!$C$5:$R$161,16,FALSE),0)</f>
        <v>0</v>
      </c>
      <c r="AU39" s="3">
        <f>IF(AN39=1,VLOOKUP($AP39,BaseEqptCdF!$C$5:$R$161,16,FALSE),0)</f>
        <v>0</v>
      </c>
      <c r="AV39" s="2">
        <f t="shared" si="3"/>
        <v>0</v>
      </c>
      <c r="AW39" s="3" t="str">
        <f>IF($L39="","",IF(SUM($AJ39:AJ39)=0,$AE39,VLOOKUP($AP39,BaseEqptCdF!$C$5:$R$161,16,FALSE)*$AC$3))</f>
        <v/>
      </c>
      <c r="AX39" s="3" t="str">
        <f>IF($L39="","",IF(SUM($AJ39:AK39)=0,$AE39,VLOOKUP($AP39,BaseEqptCdF!$C$5:$R$161,16,FALSE)*$AC$3))</f>
        <v/>
      </c>
      <c r="AY39" s="3" t="str">
        <f>IF($L39="","",IF(SUM($AJ39:AL39)=0,$AE39,VLOOKUP($AP39,BaseEqptCdF!$C$5:$R$161,16,FALSE)*$AC$3))</f>
        <v/>
      </c>
      <c r="AZ39" s="3" t="str">
        <f>IF($L39="","",IF(SUM($AJ39:AM39)=0,$AE39,VLOOKUP($AP39,BaseEqptCdF!$C$5:$R$161,16,FALSE)*$AC$3))</f>
        <v/>
      </c>
      <c r="BA39" s="3" t="str">
        <f>IF($L39="","",IF(SUM($AJ39:AN39)=0,$AE39,VLOOKUP($AP39,BaseEqptCdF!$C$5:$R$161,16,FALSE)*$AC$3))</f>
        <v/>
      </c>
      <c r="BB39" s="2">
        <f t="shared" si="4"/>
        <v>0</v>
      </c>
      <c r="BC39" s="3" t="str">
        <f>IF($L39="","",IF(SUM($AJ39:AJ39)=0,$AF39,IF(LEFT(VLOOKUP($AP39,BaseEqptCdF!$C$5:$E$161,3,FALSE),2)="SD",0,IF(LEFT(VLOOKUP($AP39,BaseEqptCdF!$C$5:$E$161,3,FALSE),2)="SB",1*52,VLOOKUP($AP39,BaseEqptCdF!$C$5:$S$161,12,FALSE)*0.2*300))))</f>
        <v/>
      </c>
      <c r="BD39" s="3" t="str">
        <f>IF($L39="","",IF(SUM($AJ39:AK39)=0,$AF39,IF(LEFT(VLOOKUP($AP39,BaseEqptCdF!$C$5:$E$161,3,FALSE),2)="SD",0,IF(LEFT(VLOOKUP($AP39,BaseEqptCdF!$C$5:$E$161,3,FALSE),2)="SB",1*52,VLOOKUP($AP39,BaseEqptCdF!$C$5:$S$161,12,FALSE)*0.2*300))))</f>
        <v/>
      </c>
      <c r="BE39" s="3" t="str">
        <f>IF($L39="","",IF(SUM($AJ39:AL39)=0,$AF39,IF(LEFT(VLOOKUP($AP39,BaseEqptCdF!$C$5:$E$161,3,FALSE),2)="SD",0,IF(LEFT(VLOOKUP($AP39,BaseEqptCdF!$C$5:$E$161,3,FALSE),2)="SB",1*52,VLOOKUP($AP39,BaseEqptCdF!$C$5:$S$161,12,FALSE)*0.2*300))))</f>
        <v/>
      </c>
      <c r="BF39" s="3" t="str">
        <f>IF($L39="","",IF(SUM($AJ39:AM39)=0,$AF39,IF(LEFT(VLOOKUP($AP39,BaseEqptCdF!$C$5:$E$161,3,FALSE),2)="SD",0,IF(LEFT(VLOOKUP($AP39,BaseEqptCdF!$C$5:$E$161,3,FALSE),2)="SB",1*52,VLOOKUP($AP39,BaseEqptCdF!$C$5:$S$161,12,FALSE)*0.2*300))))</f>
        <v/>
      </c>
      <c r="BG39" s="3" t="str">
        <f>IF($L39="","",IF(SUM($AJ39:AN39)=0,$AF39,IF(LEFT(VLOOKUP($AP39,BaseEqptCdF!$C$5:$E$161,3,FALSE),2)="SD",0,IF(LEFT(VLOOKUP($AP39,BaseEqptCdF!$C$5:$E$161,3,FALSE),2)="SB",1*52,VLOOKUP($AP39,BaseEqptCdF!$C$5:$S$161,12,FALSE)*0.2*300))))</f>
        <v/>
      </c>
      <c r="BH39" s="2">
        <f t="shared" si="5"/>
        <v>0</v>
      </c>
    </row>
    <row r="40" spans="1:60" x14ac:dyDescent="0.25">
      <c r="A40" s="296" t="str">
        <f t="array" ref="A40">IF($C40="","",INDEX(Prog!$B$8:$D$300,MATCH($C40,nivo1,0),1))</f>
        <v/>
      </c>
      <c r="B40" s="296" t="str">
        <f t="array" ref="B40">IF($C40="","",INDEX(Prog!$B$8:$D$300,MATCH($C40,nivo1,0),2))</f>
        <v/>
      </c>
      <c r="C40" s="273"/>
      <c r="D40" s="267"/>
      <c r="E40" s="273"/>
      <c r="F40" s="273"/>
      <c r="G40" s="273"/>
      <c r="H40" s="273"/>
      <c r="I40" s="273"/>
      <c r="J40" s="273"/>
      <c r="K40" s="274"/>
      <c r="L40" s="273"/>
      <c r="M40" s="273"/>
      <c r="N40" s="273"/>
      <c r="O40" s="275"/>
      <c r="P40" s="273"/>
      <c r="Q40" s="273"/>
      <c r="R40" s="273"/>
      <c r="S40" s="273"/>
      <c r="T40" s="276"/>
      <c r="U40" s="276"/>
      <c r="V40" s="276"/>
      <c r="W40" s="276"/>
      <c r="X40" s="277"/>
      <c r="Y40" s="278"/>
      <c r="AA40" s="8" t="str">
        <f>IF($L40="","",VLOOKUP($L40,BaseEqptCdF!$C$5:$E$161,2,FALSE))</f>
        <v/>
      </c>
      <c r="AB40" s="8" t="str">
        <f>IF($L40="","",VLOOKUP($L40,BaseEqptCdF!$C$5:$E$161,3,FALSE))</f>
        <v/>
      </c>
      <c r="AC40" s="7" t="str">
        <f>IF($L40="","",VLOOKUP($L40,BaseEqptCdF!$C$5:$I$161,6,FALSE))</f>
        <v/>
      </c>
      <c r="AD40" s="7" t="str">
        <f>IF($L40="","",VLOOKUP($L40,BaseEqptCdF!$C$5:$I$161,7,FALSE))</f>
        <v/>
      </c>
      <c r="AE40" s="3" t="str">
        <f>IF($L40="","",VLOOKUP($L40,BaseEqptCdF!$C$5:$R$161,16,FALSE)*$AC$3)</f>
        <v/>
      </c>
      <c r="AF40" s="3" t="str">
        <f>IF($L40="","",IF(LEFT($AB40,2)="SD",0,IF(LEFT($AB40,2)="SB",1*52,IF($N40=Prog!$P$17,VLOOKUP($L40,BaseEqptCdF!$C$5:$P$161,14,FALSE)*1*300,VLOOKUP($L40,BaseEqptCdF!$C$5:$P$161,12,FALSE)*0.2*300))))</f>
        <v/>
      </c>
      <c r="AG40" s="6" t="str">
        <f t="shared" si="6"/>
        <v/>
      </c>
      <c r="AH40" s="6">
        <f>IF($U40=Prog!$S$18,YEAR($X40),"")</f>
        <v>1900</v>
      </c>
      <c r="AI40" s="5" t="str">
        <f>IF(OR($AG40="",$U40=Prog!$S$18),"",IF(OR($U40=Prog!$S$17,$U40=Prog!$S$16),YEAR($X40),IF($AG40="ND","ND",$AI$8+$O40)))</f>
        <v/>
      </c>
      <c r="AJ40" s="3" t="str">
        <f t="shared" si="0"/>
        <v/>
      </c>
      <c r="AK40" s="3" t="str">
        <f t="shared" si="7"/>
        <v/>
      </c>
      <c r="AL40" s="3" t="str">
        <f t="shared" si="7"/>
        <v/>
      </c>
      <c r="AM40" s="3" t="str">
        <f t="shared" si="7"/>
        <v/>
      </c>
      <c r="AN40" s="3" t="str">
        <f t="shared" si="7"/>
        <v/>
      </c>
      <c r="AO40" s="2">
        <f t="shared" si="2"/>
        <v>0</v>
      </c>
      <c r="AP40" s="4"/>
      <c r="AQ40" s="3">
        <f>IF(AJ40=1,VLOOKUP($AP40,BaseEqptCdF!$C$5:$R$161,16,FALSE),0)</f>
        <v>0</v>
      </c>
      <c r="AR40" s="3">
        <f>IF(AK40=1,VLOOKUP($AP40,BaseEqptCdF!$C$5:$R$161,16,FALSE),0)</f>
        <v>0</v>
      </c>
      <c r="AS40" s="3">
        <f>IF(AL40=1,VLOOKUP($AP40,BaseEqptCdF!$C$5:$R$161,16,FALSE),0)</f>
        <v>0</v>
      </c>
      <c r="AT40" s="3">
        <f>IF(AM40=1,VLOOKUP($AP40,BaseEqptCdF!$C$5:$R$161,16,FALSE),0)</f>
        <v>0</v>
      </c>
      <c r="AU40" s="3">
        <f>IF(AN40=1,VLOOKUP($AP40,BaseEqptCdF!$C$5:$R$161,16,FALSE),0)</f>
        <v>0</v>
      </c>
      <c r="AV40" s="2">
        <f t="shared" si="3"/>
        <v>0</v>
      </c>
      <c r="AW40" s="3" t="str">
        <f>IF($L40="","",IF(SUM($AJ40:AJ40)=0,$AE40,VLOOKUP($AP40,BaseEqptCdF!$C$5:$R$161,16,FALSE)*$AC$3))</f>
        <v/>
      </c>
      <c r="AX40" s="3" t="str">
        <f>IF($L40="","",IF(SUM($AJ40:AK40)=0,$AE40,VLOOKUP($AP40,BaseEqptCdF!$C$5:$R$161,16,FALSE)*$AC$3))</f>
        <v/>
      </c>
      <c r="AY40" s="3" t="str">
        <f>IF($L40="","",IF(SUM($AJ40:AL40)=0,$AE40,VLOOKUP($AP40,BaseEqptCdF!$C$5:$R$161,16,FALSE)*$AC$3))</f>
        <v/>
      </c>
      <c r="AZ40" s="3" t="str">
        <f>IF($L40="","",IF(SUM($AJ40:AM40)=0,$AE40,VLOOKUP($AP40,BaseEqptCdF!$C$5:$R$161,16,FALSE)*$AC$3))</f>
        <v/>
      </c>
      <c r="BA40" s="3" t="str">
        <f>IF($L40="","",IF(SUM($AJ40:AN40)=0,$AE40,VLOOKUP($AP40,BaseEqptCdF!$C$5:$R$161,16,FALSE)*$AC$3))</f>
        <v/>
      </c>
      <c r="BB40" s="2">
        <f t="shared" si="4"/>
        <v>0</v>
      </c>
      <c r="BC40" s="3" t="str">
        <f>IF($L40="","",IF(SUM($AJ40:AJ40)=0,$AF40,IF(LEFT(VLOOKUP($AP40,BaseEqptCdF!$C$5:$E$161,3,FALSE),2)="SD",0,IF(LEFT(VLOOKUP($AP40,BaseEqptCdF!$C$5:$E$161,3,FALSE),2)="SB",1*52,VLOOKUP($AP40,BaseEqptCdF!$C$5:$S$161,12,FALSE)*0.2*300))))</f>
        <v/>
      </c>
      <c r="BD40" s="3" t="str">
        <f>IF($L40="","",IF(SUM($AJ40:AK40)=0,$AF40,IF(LEFT(VLOOKUP($AP40,BaseEqptCdF!$C$5:$E$161,3,FALSE),2)="SD",0,IF(LEFT(VLOOKUP($AP40,BaseEqptCdF!$C$5:$E$161,3,FALSE),2)="SB",1*52,VLOOKUP($AP40,BaseEqptCdF!$C$5:$S$161,12,FALSE)*0.2*300))))</f>
        <v/>
      </c>
      <c r="BE40" s="3" t="str">
        <f>IF($L40="","",IF(SUM($AJ40:AL40)=0,$AF40,IF(LEFT(VLOOKUP($AP40,BaseEqptCdF!$C$5:$E$161,3,FALSE),2)="SD",0,IF(LEFT(VLOOKUP($AP40,BaseEqptCdF!$C$5:$E$161,3,FALSE),2)="SB",1*52,VLOOKUP($AP40,BaseEqptCdF!$C$5:$S$161,12,FALSE)*0.2*300))))</f>
        <v/>
      </c>
      <c r="BF40" s="3" t="str">
        <f>IF($L40="","",IF(SUM($AJ40:AM40)=0,$AF40,IF(LEFT(VLOOKUP($AP40,BaseEqptCdF!$C$5:$E$161,3,FALSE),2)="SD",0,IF(LEFT(VLOOKUP($AP40,BaseEqptCdF!$C$5:$E$161,3,FALSE),2)="SB",1*52,VLOOKUP($AP40,BaseEqptCdF!$C$5:$S$161,12,FALSE)*0.2*300))))</f>
        <v/>
      </c>
      <c r="BG40" s="3" t="str">
        <f>IF($L40="","",IF(SUM($AJ40:AN40)=0,$AF40,IF(LEFT(VLOOKUP($AP40,BaseEqptCdF!$C$5:$E$161,3,FALSE),2)="SD",0,IF(LEFT(VLOOKUP($AP40,BaseEqptCdF!$C$5:$E$161,3,FALSE),2)="SB",1*52,VLOOKUP($AP40,BaseEqptCdF!$C$5:$S$161,12,FALSE)*0.2*300))))</f>
        <v/>
      </c>
      <c r="BH40" s="2">
        <f t="shared" si="5"/>
        <v>0</v>
      </c>
    </row>
    <row r="41" spans="1:60" x14ac:dyDescent="0.25">
      <c r="A41" s="296" t="str">
        <f t="array" ref="A41">IF($C41="","",INDEX(Prog!$B$8:$D$300,MATCH($C41,nivo1,0),1))</f>
        <v/>
      </c>
      <c r="B41" s="296" t="str">
        <f t="array" ref="B41">IF($C41="","",INDEX(Prog!$B$8:$D$300,MATCH($C41,nivo1,0),2))</f>
        <v/>
      </c>
      <c r="C41" s="273"/>
      <c r="D41" s="267"/>
      <c r="E41" s="273"/>
      <c r="F41" s="273"/>
      <c r="G41" s="273"/>
      <c r="H41" s="273"/>
      <c r="I41" s="273"/>
      <c r="J41" s="273"/>
      <c r="K41" s="274"/>
      <c r="L41" s="273"/>
      <c r="M41" s="273"/>
      <c r="N41" s="273"/>
      <c r="O41" s="275"/>
      <c r="P41" s="273"/>
      <c r="Q41" s="273"/>
      <c r="R41" s="273"/>
      <c r="S41" s="273"/>
      <c r="T41" s="276"/>
      <c r="U41" s="276"/>
      <c r="V41" s="276"/>
      <c r="W41" s="276"/>
      <c r="X41" s="277"/>
      <c r="Y41" s="278"/>
      <c r="AA41" s="8" t="str">
        <f>IF($L41="","",VLOOKUP($L41,BaseEqptCdF!$C$5:$E$161,2,FALSE))</f>
        <v/>
      </c>
      <c r="AB41" s="8" t="str">
        <f>IF($L41="","",VLOOKUP($L41,BaseEqptCdF!$C$5:$E$161,3,FALSE))</f>
        <v/>
      </c>
      <c r="AC41" s="7" t="str">
        <f>IF($L41="","",VLOOKUP($L41,BaseEqptCdF!$C$5:$I$161,6,FALSE))</f>
        <v/>
      </c>
      <c r="AD41" s="7" t="str">
        <f>IF($L41="","",VLOOKUP($L41,BaseEqptCdF!$C$5:$I$161,7,FALSE))</f>
        <v/>
      </c>
      <c r="AE41" s="3" t="str">
        <f>IF($L41="","",VLOOKUP($L41,BaseEqptCdF!$C$5:$R$161,16,FALSE)*$AC$3)</f>
        <v/>
      </c>
      <c r="AF41" s="3" t="str">
        <f>IF($L41="","",IF(LEFT($AB41,2)="SD",0,IF(LEFT($AB41,2)="SB",1*52,IF($N41=Prog!$P$17,VLOOKUP($L41,BaseEqptCdF!$C$5:$P$161,14,FALSE)*1*300,VLOOKUP($L41,BaseEqptCdF!$C$5:$P$161,12,FALSE)*0.2*300))))</f>
        <v/>
      </c>
      <c r="AG41" s="6" t="str">
        <f t="shared" si="6"/>
        <v/>
      </c>
      <c r="AH41" s="6">
        <f>IF($U41=Prog!$S$18,YEAR($X41),"")</f>
        <v>1900</v>
      </c>
      <c r="AI41" s="5" t="str">
        <f>IF(OR($AG41="",$U41=Prog!$S$18),"",IF(OR($U41=Prog!$S$17,$U41=Prog!$S$16),YEAR($X41),IF($AG41="ND","ND",$AI$8+$O41)))</f>
        <v/>
      </c>
      <c r="AJ41" s="3" t="str">
        <f t="shared" si="0"/>
        <v/>
      </c>
      <c r="AK41" s="3" t="str">
        <f t="shared" si="7"/>
        <v/>
      </c>
      <c r="AL41" s="3" t="str">
        <f t="shared" si="7"/>
        <v/>
      </c>
      <c r="AM41" s="3" t="str">
        <f t="shared" si="7"/>
        <v/>
      </c>
      <c r="AN41" s="3" t="str">
        <f t="shared" si="7"/>
        <v/>
      </c>
      <c r="AO41" s="2">
        <f t="shared" si="2"/>
        <v>0</v>
      </c>
      <c r="AP41" s="4"/>
      <c r="AQ41" s="3">
        <f>IF(AJ41=1,VLOOKUP($AP41,BaseEqptCdF!$C$5:$R$161,16,FALSE),0)</f>
        <v>0</v>
      </c>
      <c r="AR41" s="3">
        <f>IF(AK41=1,VLOOKUP($AP41,BaseEqptCdF!$C$5:$R$161,16,FALSE),0)</f>
        <v>0</v>
      </c>
      <c r="AS41" s="3">
        <f>IF(AL41=1,VLOOKUP($AP41,BaseEqptCdF!$C$5:$R$161,16,FALSE),0)</f>
        <v>0</v>
      </c>
      <c r="AT41" s="3">
        <f>IF(AM41=1,VLOOKUP($AP41,BaseEqptCdF!$C$5:$R$161,16,FALSE),0)</f>
        <v>0</v>
      </c>
      <c r="AU41" s="3">
        <f>IF(AN41=1,VLOOKUP($AP41,BaseEqptCdF!$C$5:$R$161,16,FALSE),0)</f>
        <v>0</v>
      </c>
      <c r="AV41" s="2">
        <f t="shared" si="3"/>
        <v>0</v>
      </c>
      <c r="AW41" s="3" t="str">
        <f>IF($L41="","",IF(SUM($AJ41:AJ41)=0,$AE41,VLOOKUP($AP41,BaseEqptCdF!$C$5:$R$161,16,FALSE)*$AC$3))</f>
        <v/>
      </c>
      <c r="AX41" s="3" t="str">
        <f>IF($L41="","",IF(SUM($AJ41:AK41)=0,$AE41,VLOOKUP($AP41,BaseEqptCdF!$C$5:$R$161,16,FALSE)*$AC$3))</f>
        <v/>
      </c>
      <c r="AY41" s="3" t="str">
        <f>IF($L41="","",IF(SUM($AJ41:AL41)=0,$AE41,VLOOKUP($AP41,BaseEqptCdF!$C$5:$R$161,16,FALSE)*$AC$3))</f>
        <v/>
      </c>
      <c r="AZ41" s="3" t="str">
        <f>IF($L41="","",IF(SUM($AJ41:AM41)=0,$AE41,VLOOKUP($AP41,BaseEqptCdF!$C$5:$R$161,16,FALSE)*$AC$3))</f>
        <v/>
      </c>
      <c r="BA41" s="3" t="str">
        <f>IF($L41="","",IF(SUM($AJ41:AN41)=0,$AE41,VLOOKUP($AP41,BaseEqptCdF!$C$5:$R$161,16,FALSE)*$AC$3))</f>
        <v/>
      </c>
      <c r="BB41" s="2">
        <f t="shared" si="4"/>
        <v>0</v>
      </c>
      <c r="BC41" s="3" t="str">
        <f>IF($L41="","",IF(SUM($AJ41:AJ41)=0,$AF41,IF(LEFT(VLOOKUP($AP41,BaseEqptCdF!$C$5:$E$161,3,FALSE),2)="SD",0,IF(LEFT(VLOOKUP($AP41,BaseEqptCdF!$C$5:$E$161,3,FALSE),2)="SB",1*52,VLOOKUP($AP41,BaseEqptCdF!$C$5:$S$161,12,FALSE)*0.2*300))))</f>
        <v/>
      </c>
      <c r="BD41" s="3" t="str">
        <f>IF($L41="","",IF(SUM($AJ41:AK41)=0,$AF41,IF(LEFT(VLOOKUP($AP41,BaseEqptCdF!$C$5:$E$161,3,FALSE),2)="SD",0,IF(LEFT(VLOOKUP($AP41,BaseEqptCdF!$C$5:$E$161,3,FALSE),2)="SB",1*52,VLOOKUP($AP41,BaseEqptCdF!$C$5:$S$161,12,FALSE)*0.2*300))))</f>
        <v/>
      </c>
      <c r="BE41" s="3" t="str">
        <f>IF($L41="","",IF(SUM($AJ41:AL41)=0,$AF41,IF(LEFT(VLOOKUP($AP41,BaseEqptCdF!$C$5:$E$161,3,FALSE),2)="SD",0,IF(LEFT(VLOOKUP($AP41,BaseEqptCdF!$C$5:$E$161,3,FALSE),2)="SB",1*52,VLOOKUP($AP41,BaseEqptCdF!$C$5:$S$161,12,FALSE)*0.2*300))))</f>
        <v/>
      </c>
      <c r="BF41" s="3" t="str">
        <f>IF($L41="","",IF(SUM($AJ41:AM41)=0,$AF41,IF(LEFT(VLOOKUP($AP41,BaseEqptCdF!$C$5:$E$161,3,FALSE),2)="SD",0,IF(LEFT(VLOOKUP($AP41,BaseEqptCdF!$C$5:$E$161,3,FALSE),2)="SB",1*52,VLOOKUP($AP41,BaseEqptCdF!$C$5:$S$161,12,FALSE)*0.2*300))))</f>
        <v/>
      </c>
      <c r="BG41" s="3" t="str">
        <f>IF($L41="","",IF(SUM($AJ41:AN41)=0,$AF41,IF(LEFT(VLOOKUP($AP41,BaseEqptCdF!$C$5:$E$161,3,FALSE),2)="SD",0,IF(LEFT(VLOOKUP($AP41,BaseEqptCdF!$C$5:$E$161,3,FALSE),2)="SB",1*52,VLOOKUP($AP41,BaseEqptCdF!$C$5:$S$161,12,FALSE)*0.2*300))))</f>
        <v/>
      </c>
      <c r="BH41" s="2">
        <f t="shared" si="5"/>
        <v>0</v>
      </c>
    </row>
    <row r="42" spans="1:60" x14ac:dyDescent="0.25">
      <c r="A42" s="296" t="str">
        <f t="array" ref="A42">IF($C42="","",INDEX(Prog!$B$8:$D$300,MATCH($C42,nivo1,0),1))</f>
        <v/>
      </c>
      <c r="B42" s="296" t="str">
        <f t="array" ref="B42">IF($C42="","",INDEX(Prog!$B$8:$D$300,MATCH($C42,nivo1,0),2))</f>
        <v/>
      </c>
      <c r="C42" s="273"/>
      <c r="D42" s="267"/>
      <c r="E42" s="273"/>
      <c r="F42" s="273"/>
      <c r="G42" s="273"/>
      <c r="H42" s="273"/>
      <c r="I42" s="273"/>
      <c r="J42" s="273"/>
      <c r="K42" s="274"/>
      <c r="L42" s="273"/>
      <c r="M42" s="273"/>
      <c r="N42" s="273"/>
      <c r="O42" s="275"/>
      <c r="P42" s="273"/>
      <c r="Q42" s="273"/>
      <c r="R42" s="273"/>
      <c r="S42" s="273"/>
      <c r="T42" s="276"/>
      <c r="U42" s="276"/>
      <c r="V42" s="276"/>
      <c r="W42" s="276"/>
      <c r="X42" s="277"/>
      <c r="Y42" s="278"/>
      <c r="AA42" s="8" t="str">
        <f>IF($L42="","",VLOOKUP($L42,BaseEqptCdF!$C$5:$E$161,2,FALSE))</f>
        <v/>
      </c>
      <c r="AB42" s="8" t="str">
        <f>IF($L42="","",VLOOKUP($L42,BaseEqptCdF!$C$5:$E$161,3,FALSE))</f>
        <v/>
      </c>
      <c r="AC42" s="7" t="str">
        <f>IF($L42="","",VLOOKUP($L42,BaseEqptCdF!$C$5:$I$161,6,FALSE))</f>
        <v/>
      </c>
      <c r="AD42" s="7" t="str">
        <f>IF($L42="","",VLOOKUP($L42,BaseEqptCdF!$C$5:$I$161,7,FALSE))</f>
        <v/>
      </c>
      <c r="AE42" s="3" t="str">
        <f>IF($L42="","",VLOOKUP($L42,BaseEqptCdF!$C$5:$R$161,16,FALSE)*$AC$3)</f>
        <v/>
      </c>
      <c r="AF42" s="3" t="str">
        <f>IF($L42="","",IF(LEFT($AB42,2)="SD",0,IF(LEFT($AB42,2)="SB",1*52,IF($N42=Prog!$P$17,VLOOKUP($L42,BaseEqptCdF!$C$5:$P$161,14,FALSE)*1*300,VLOOKUP($L42,BaseEqptCdF!$C$5:$P$161,12,FALSE)*0.2*300))))</f>
        <v/>
      </c>
      <c r="AG42" s="6" t="str">
        <f t="shared" si="6"/>
        <v/>
      </c>
      <c r="AH42" s="6">
        <f>IF($U42=Prog!$S$18,YEAR($X42),"")</f>
        <v>1900</v>
      </c>
      <c r="AI42" s="5" t="str">
        <f>IF(OR($AG42="",$U42=Prog!$S$18),"",IF(OR($U42=Prog!$S$17,$U42=Prog!$S$16),YEAR($X42),IF($AG42="ND","ND",$AI$8+$O42)))</f>
        <v/>
      </c>
      <c r="AJ42" s="3" t="str">
        <f t="shared" si="0"/>
        <v/>
      </c>
      <c r="AK42" s="3" t="str">
        <f t="shared" si="7"/>
        <v/>
      </c>
      <c r="AL42" s="3" t="str">
        <f t="shared" si="7"/>
        <v/>
      </c>
      <c r="AM42" s="3" t="str">
        <f t="shared" si="7"/>
        <v/>
      </c>
      <c r="AN42" s="3" t="str">
        <f t="shared" si="7"/>
        <v/>
      </c>
      <c r="AO42" s="2">
        <f t="shared" si="2"/>
        <v>0</v>
      </c>
      <c r="AP42" s="4"/>
      <c r="AQ42" s="3">
        <f>IF(AJ42=1,VLOOKUP($AP42,BaseEqptCdF!$C$5:$R$161,16,FALSE),0)</f>
        <v>0</v>
      </c>
      <c r="AR42" s="3">
        <f>IF(AK42=1,VLOOKUP($AP42,BaseEqptCdF!$C$5:$R$161,16,FALSE),0)</f>
        <v>0</v>
      </c>
      <c r="AS42" s="3">
        <f>IF(AL42=1,VLOOKUP($AP42,BaseEqptCdF!$C$5:$R$161,16,FALSE),0)</f>
        <v>0</v>
      </c>
      <c r="AT42" s="3">
        <f>IF(AM42=1,VLOOKUP($AP42,BaseEqptCdF!$C$5:$R$161,16,FALSE),0)</f>
        <v>0</v>
      </c>
      <c r="AU42" s="3">
        <f>IF(AN42=1,VLOOKUP($AP42,BaseEqptCdF!$C$5:$R$161,16,FALSE),0)</f>
        <v>0</v>
      </c>
      <c r="AV42" s="2">
        <f t="shared" si="3"/>
        <v>0</v>
      </c>
      <c r="AW42" s="3" t="str">
        <f>IF($L42="","",IF(SUM($AJ42:AJ42)=0,$AE42,VLOOKUP($AP42,BaseEqptCdF!$C$5:$R$161,16,FALSE)*$AC$3))</f>
        <v/>
      </c>
      <c r="AX42" s="3" t="str">
        <f>IF($L42="","",IF(SUM($AJ42:AK42)=0,$AE42,VLOOKUP($AP42,BaseEqptCdF!$C$5:$R$161,16,FALSE)*$AC$3))</f>
        <v/>
      </c>
      <c r="AY42" s="3" t="str">
        <f>IF($L42="","",IF(SUM($AJ42:AL42)=0,$AE42,VLOOKUP($AP42,BaseEqptCdF!$C$5:$R$161,16,FALSE)*$AC$3))</f>
        <v/>
      </c>
      <c r="AZ42" s="3" t="str">
        <f>IF($L42="","",IF(SUM($AJ42:AM42)=0,$AE42,VLOOKUP($AP42,BaseEqptCdF!$C$5:$R$161,16,FALSE)*$AC$3))</f>
        <v/>
      </c>
      <c r="BA42" s="3" t="str">
        <f>IF($L42="","",IF(SUM($AJ42:AN42)=0,$AE42,VLOOKUP($AP42,BaseEqptCdF!$C$5:$R$161,16,FALSE)*$AC$3))</f>
        <v/>
      </c>
      <c r="BB42" s="2">
        <f t="shared" si="4"/>
        <v>0</v>
      </c>
      <c r="BC42" s="3" t="str">
        <f>IF($L42="","",IF(SUM($AJ42:AJ42)=0,$AF42,IF(LEFT(VLOOKUP($AP42,BaseEqptCdF!$C$5:$E$161,3,FALSE),2)="SD",0,IF(LEFT(VLOOKUP($AP42,BaseEqptCdF!$C$5:$E$161,3,FALSE),2)="SB",1*52,VLOOKUP($AP42,BaseEqptCdF!$C$5:$S$161,12,FALSE)*0.2*300))))</f>
        <v/>
      </c>
      <c r="BD42" s="3" t="str">
        <f>IF($L42="","",IF(SUM($AJ42:AK42)=0,$AF42,IF(LEFT(VLOOKUP($AP42,BaseEqptCdF!$C$5:$E$161,3,FALSE),2)="SD",0,IF(LEFT(VLOOKUP($AP42,BaseEqptCdF!$C$5:$E$161,3,FALSE),2)="SB",1*52,VLOOKUP($AP42,BaseEqptCdF!$C$5:$S$161,12,FALSE)*0.2*300))))</f>
        <v/>
      </c>
      <c r="BE42" s="3" t="str">
        <f>IF($L42="","",IF(SUM($AJ42:AL42)=0,$AF42,IF(LEFT(VLOOKUP($AP42,BaseEqptCdF!$C$5:$E$161,3,FALSE),2)="SD",0,IF(LEFT(VLOOKUP($AP42,BaseEqptCdF!$C$5:$E$161,3,FALSE),2)="SB",1*52,VLOOKUP($AP42,BaseEqptCdF!$C$5:$S$161,12,FALSE)*0.2*300))))</f>
        <v/>
      </c>
      <c r="BF42" s="3" t="str">
        <f>IF($L42="","",IF(SUM($AJ42:AM42)=0,$AF42,IF(LEFT(VLOOKUP($AP42,BaseEqptCdF!$C$5:$E$161,3,FALSE),2)="SD",0,IF(LEFT(VLOOKUP($AP42,BaseEqptCdF!$C$5:$E$161,3,FALSE),2)="SB",1*52,VLOOKUP($AP42,BaseEqptCdF!$C$5:$S$161,12,FALSE)*0.2*300))))</f>
        <v/>
      </c>
      <c r="BG42" s="3" t="str">
        <f>IF($L42="","",IF(SUM($AJ42:AN42)=0,$AF42,IF(LEFT(VLOOKUP($AP42,BaseEqptCdF!$C$5:$E$161,3,FALSE),2)="SD",0,IF(LEFT(VLOOKUP($AP42,BaseEqptCdF!$C$5:$E$161,3,FALSE),2)="SB",1*52,VLOOKUP($AP42,BaseEqptCdF!$C$5:$S$161,12,FALSE)*0.2*300))))</f>
        <v/>
      </c>
      <c r="BH42" s="2">
        <f t="shared" si="5"/>
        <v>0</v>
      </c>
    </row>
    <row r="43" spans="1:60" x14ac:dyDescent="0.25">
      <c r="A43" s="296" t="str">
        <f t="array" ref="A43">IF($C43="","",INDEX(Prog!$B$8:$D$300,MATCH($C43,nivo1,0),1))</f>
        <v/>
      </c>
      <c r="B43" s="296" t="str">
        <f t="array" ref="B43">IF($C43="","",INDEX(Prog!$B$8:$D$300,MATCH($C43,nivo1,0),2))</f>
        <v/>
      </c>
      <c r="C43" s="273"/>
      <c r="D43" s="267"/>
      <c r="E43" s="273"/>
      <c r="F43" s="273"/>
      <c r="G43" s="273"/>
      <c r="H43" s="273"/>
      <c r="I43" s="273"/>
      <c r="J43" s="273"/>
      <c r="K43" s="274"/>
      <c r="L43" s="273"/>
      <c r="M43" s="273"/>
      <c r="N43" s="273"/>
      <c r="O43" s="275"/>
      <c r="P43" s="273"/>
      <c r="Q43" s="273"/>
      <c r="R43" s="273"/>
      <c r="S43" s="273"/>
      <c r="T43" s="276"/>
      <c r="U43" s="276"/>
      <c r="V43" s="276"/>
      <c r="W43" s="276"/>
      <c r="X43" s="277"/>
      <c r="Y43" s="278"/>
      <c r="AA43" s="8" t="str">
        <f>IF($L43="","",VLOOKUP($L43,BaseEqptCdF!$C$5:$E$161,2,FALSE))</f>
        <v/>
      </c>
      <c r="AB43" s="8" t="str">
        <f>IF($L43="","",VLOOKUP($L43,BaseEqptCdF!$C$5:$E$161,3,FALSE))</f>
        <v/>
      </c>
      <c r="AC43" s="7" t="str">
        <f>IF($L43="","",VLOOKUP($L43,BaseEqptCdF!$C$5:$I$161,6,FALSE))</f>
        <v/>
      </c>
      <c r="AD43" s="7" t="str">
        <f>IF($L43="","",VLOOKUP($L43,BaseEqptCdF!$C$5:$I$161,7,FALSE))</f>
        <v/>
      </c>
      <c r="AE43" s="3" t="str">
        <f>IF($L43="","",VLOOKUP($L43,BaseEqptCdF!$C$5:$R$161,16,FALSE)*$AC$3)</f>
        <v/>
      </c>
      <c r="AF43" s="3" t="str">
        <f>IF($L43="","",IF(LEFT($AB43,2)="SD",0,IF(LEFT($AB43,2)="SB",1*52,IF($N43=Prog!$P$17,VLOOKUP($L43,BaseEqptCdF!$C$5:$P$161,14,FALSE)*1*300,VLOOKUP($L43,BaseEqptCdF!$C$5:$P$161,12,FALSE)*0.2*300))))</f>
        <v/>
      </c>
      <c r="AG43" s="6" t="str">
        <f t="shared" si="6"/>
        <v/>
      </c>
      <c r="AH43" s="6">
        <f>IF($U43=Prog!$S$18,YEAR($X43),"")</f>
        <v>1900</v>
      </c>
      <c r="AI43" s="5" t="str">
        <f>IF(OR($AG43="",$U43=Prog!$S$18),"",IF(OR($U43=Prog!$S$17,$U43=Prog!$S$16),YEAR($X43),IF($AG43="ND","ND",$AI$8+$O43)))</f>
        <v/>
      </c>
      <c r="AJ43" s="3" t="str">
        <f t="shared" si="0"/>
        <v/>
      </c>
      <c r="AK43" s="3" t="str">
        <f t="shared" si="7"/>
        <v/>
      </c>
      <c r="AL43" s="3" t="str">
        <f t="shared" si="7"/>
        <v/>
      </c>
      <c r="AM43" s="3" t="str">
        <f t="shared" si="7"/>
        <v/>
      </c>
      <c r="AN43" s="3" t="str">
        <f t="shared" si="7"/>
        <v/>
      </c>
      <c r="AO43" s="2">
        <f t="shared" si="2"/>
        <v>0</v>
      </c>
      <c r="AP43" s="4"/>
      <c r="AQ43" s="3">
        <f>IF(AJ43=1,VLOOKUP($AP43,BaseEqptCdF!$C$5:$R$161,16,FALSE),0)</f>
        <v>0</v>
      </c>
      <c r="AR43" s="3">
        <f>IF(AK43=1,VLOOKUP($AP43,BaseEqptCdF!$C$5:$R$161,16,FALSE),0)</f>
        <v>0</v>
      </c>
      <c r="AS43" s="3">
        <f>IF(AL43=1,VLOOKUP($AP43,BaseEqptCdF!$C$5:$R$161,16,FALSE),0)</f>
        <v>0</v>
      </c>
      <c r="AT43" s="3">
        <f>IF(AM43=1,VLOOKUP($AP43,BaseEqptCdF!$C$5:$R$161,16,FALSE),0)</f>
        <v>0</v>
      </c>
      <c r="AU43" s="3">
        <f>IF(AN43=1,VLOOKUP($AP43,BaseEqptCdF!$C$5:$R$161,16,FALSE),0)</f>
        <v>0</v>
      </c>
      <c r="AV43" s="2">
        <f t="shared" si="3"/>
        <v>0</v>
      </c>
      <c r="AW43" s="3" t="str">
        <f>IF($L43="","",IF(SUM($AJ43:AJ43)=0,$AE43,VLOOKUP($AP43,BaseEqptCdF!$C$5:$R$161,16,FALSE)*$AC$3))</f>
        <v/>
      </c>
      <c r="AX43" s="3" t="str">
        <f>IF($L43="","",IF(SUM($AJ43:AK43)=0,$AE43,VLOOKUP($AP43,BaseEqptCdF!$C$5:$R$161,16,FALSE)*$AC$3))</f>
        <v/>
      </c>
      <c r="AY43" s="3" t="str">
        <f>IF($L43="","",IF(SUM($AJ43:AL43)=0,$AE43,VLOOKUP($AP43,BaseEqptCdF!$C$5:$R$161,16,FALSE)*$AC$3))</f>
        <v/>
      </c>
      <c r="AZ43" s="3" t="str">
        <f>IF($L43="","",IF(SUM($AJ43:AM43)=0,$AE43,VLOOKUP($AP43,BaseEqptCdF!$C$5:$R$161,16,FALSE)*$AC$3))</f>
        <v/>
      </c>
      <c r="BA43" s="3" t="str">
        <f>IF($L43="","",IF(SUM($AJ43:AN43)=0,$AE43,VLOOKUP($AP43,BaseEqptCdF!$C$5:$R$161,16,FALSE)*$AC$3))</f>
        <v/>
      </c>
      <c r="BB43" s="2">
        <f t="shared" si="4"/>
        <v>0</v>
      </c>
      <c r="BC43" s="3" t="str">
        <f>IF($L43="","",IF(SUM($AJ43:AJ43)=0,$AF43,IF(LEFT(VLOOKUP($AP43,BaseEqptCdF!$C$5:$E$161,3,FALSE),2)="SD",0,IF(LEFT(VLOOKUP($AP43,BaseEqptCdF!$C$5:$E$161,3,FALSE),2)="SB",1*52,VLOOKUP($AP43,BaseEqptCdF!$C$5:$S$161,12,FALSE)*0.2*300))))</f>
        <v/>
      </c>
      <c r="BD43" s="3" t="str">
        <f>IF($L43="","",IF(SUM($AJ43:AK43)=0,$AF43,IF(LEFT(VLOOKUP($AP43,BaseEqptCdF!$C$5:$E$161,3,FALSE),2)="SD",0,IF(LEFT(VLOOKUP($AP43,BaseEqptCdF!$C$5:$E$161,3,FALSE),2)="SB",1*52,VLOOKUP($AP43,BaseEqptCdF!$C$5:$S$161,12,FALSE)*0.2*300))))</f>
        <v/>
      </c>
      <c r="BE43" s="3" t="str">
        <f>IF($L43="","",IF(SUM($AJ43:AL43)=0,$AF43,IF(LEFT(VLOOKUP($AP43,BaseEqptCdF!$C$5:$E$161,3,FALSE),2)="SD",0,IF(LEFT(VLOOKUP($AP43,BaseEqptCdF!$C$5:$E$161,3,FALSE),2)="SB",1*52,VLOOKUP($AP43,BaseEqptCdF!$C$5:$S$161,12,FALSE)*0.2*300))))</f>
        <v/>
      </c>
      <c r="BF43" s="3" t="str">
        <f>IF($L43="","",IF(SUM($AJ43:AM43)=0,$AF43,IF(LEFT(VLOOKUP($AP43,BaseEqptCdF!$C$5:$E$161,3,FALSE),2)="SD",0,IF(LEFT(VLOOKUP($AP43,BaseEqptCdF!$C$5:$E$161,3,FALSE),2)="SB",1*52,VLOOKUP($AP43,BaseEqptCdF!$C$5:$S$161,12,FALSE)*0.2*300))))</f>
        <v/>
      </c>
      <c r="BG43" s="3" t="str">
        <f>IF($L43="","",IF(SUM($AJ43:AN43)=0,$AF43,IF(LEFT(VLOOKUP($AP43,BaseEqptCdF!$C$5:$E$161,3,FALSE),2)="SD",0,IF(LEFT(VLOOKUP($AP43,BaseEqptCdF!$C$5:$E$161,3,FALSE),2)="SB",1*52,VLOOKUP($AP43,BaseEqptCdF!$C$5:$S$161,12,FALSE)*0.2*300))))</f>
        <v/>
      </c>
      <c r="BH43" s="2">
        <f t="shared" si="5"/>
        <v>0</v>
      </c>
    </row>
    <row r="44" spans="1:60" x14ac:dyDescent="0.25">
      <c r="A44" s="296" t="str">
        <f t="array" ref="A44">IF($C44="","",INDEX(Prog!$B$8:$D$300,MATCH($C44,nivo1,0),1))</f>
        <v/>
      </c>
      <c r="B44" s="296" t="str">
        <f t="array" ref="B44">IF($C44="","",INDEX(Prog!$B$8:$D$300,MATCH($C44,nivo1,0),2))</f>
        <v/>
      </c>
      <c r="C44" s="273"/>
      <c r="D44" s="267"/>
      <c r="E44" s="273"/>
      <c r="F44" s="273"/>
      <c r="G44" s="273"/>
      <c r="H44" s="273"/>
      <c r="I44" s="273"/>
      <c r="J44" s="273"/>
      <c r="K44" s="274"/>
      <c r="L44" s="273"/>
      <c r="M44" s="273"/>
      <c r="N44" s="273"/>
      <c r="O44" s="275"/>
      <c r="P44" s="273"/>
      <c r="Q44" s="273"/>
      <c r="R44" s="273"/>
      <c r="S44" s="273"/>
      <c r="T44" s="276"/>
      <c r="U44" s="276"/>
      <c r="V44" s="276"/>
      <c r="W44" s="276"/>
      <c r="X44" s="277"/>
      <c r="Y44" s="278"/>
      <c r="AA44" s="8" t="str">
        <f>IF($L44="","",VLOOKUP($L44,BaseEqptCdF!$C$5:$E$161,2,FALSE))</f>
        <v/>
      </c>
      <c r="AB44" s="8" t="str">
        <f>IF($L44="","",VLOOKUP($L44,BaseEqptCdF!$C$5:$E$161,3,FALSE))</f>
        <v/>
      </c>
      <c r="AC44" s="7" t="str">
        <f>IF($L44="","",VLOOKUP($L44,BaseEqptCdF!$C$5:$I$161,6,FALSE))</f>
        <v/>
      </c>
      <c r="AD44" s="7" t="str">
        <f>IF($L44="","",VLOOKUP($L44,BaseEqptCdF!$C$5:$I$161,7,FALSE))</f>
        <v/>
      </c>
      <c r="AE44" s="3" t="str">
        <f>IF($L44="","",VLOOKUP($L44,BaseEqptCdF!$C$5:$R$161,16,FALSE)*$AC$3)</f>
        <v/>
      </c>
      <c r="AF44" s="3" t="str">
        <f>IF($L44="","",IF(LEFT($AB44,2)="SD",0,IF(LEFT($AB44,2)="SB",1*52,IF($N44=Prog!$P$17,VLOOKUP($L44,BaseEqptCdF!$C$5:$P$161,14,FALSE)*1*300,VLOOKUP($L44,BaseEqptCdF!$C$5:$P$161,12,FALSE)*0.2*300))))</f>
        <v/>
      </c>
      <c r="AG44" s="6" t="str">
        <f t="shared" si="6"/>
        <v/>
      </c>
      <c r="AH44" s="6">
        <f>IF($U44=Prog!$S$18,YEAR($X44),"")</f>
        <v>1900</v>
      </c>
      <c r="AI44" s="5" t="str">
        <f>IF(OR($AG44="",$U44=Prog!$S$18),"",IF(OR($U44=Prog!$S$17,$U44=Prog!$S$16),YEAR($X44),IF($AG44="ND","ND",$AI$8+$O44)))</f>
        <v/>
      </c>
      <c r="AJ44" s="3" t="str">
        <f t="shared" si="0"/>
        <v/>
      </c>
      <c r="AK44" s="3" t="str">
        <f t="shared" si="7"/>
        <v/>
      </c>
      <c r="AL44" s="3" t="str">
        <f t="shared" si="7"/>
        <v/>
      </c>
      <c r="AM44" s="3" t="str">
        <f t="shared" si="7"/>
        <v/>
      </c>
      <c r="AN44" s="3" t="str">
        <f t="shared" si="7"/>
        <v/>
      </c>
      <c r="AO44" s="2">
        <f t="shared" si="2"/>
        <v>0</v>
      </c>
      <c r="AP44" s="4"/>
      <c r="AQ44" s="3">
        <f>IF(AJ44=1,VLOOKUP($AP44,BaseEqptCdF!$C$5:$R$161,16,FALSE),0)</f>
        <v>0</v>
      </c>
      <c r="AR44" s="3">
        <f>IF(AK44=1,VLOOKUP($AP44,BaseEqptCdF!$C$5:$R$161,16,FALSE),0)</f>
        <v>0</v>
      </c>
      <c r="AS44" s="3">
        <f>IF(AL44=1,VLOOKUP($AP44,BaseEqptCdF!$C$5:$R$161,16,FALSE),0)</f>
        <v>0</v>
      </c>
      <c r="AT44" s="3">
        <f>IF(AM44=1,VLOOKUP($AP44,BaseEqptCdF!$C$5:$R$161,16,FALSE),0)</f>
        <v>0</v>
      </c>
      <c r="AU44" s="3">
        <f>IF(AN44=1,VLOOKUP($AP44,BaseEqptCdF!$C$5:$R$161,16,FALSE),0)</f>
        <v>0</v>
      </c>
      <c r="AV44" s="2">
        <f t="shared" si="3"/>
        <v>0</v>
      </c>
      <c r="AW44" s="3" t="str">
        <f>IF($L44="","",IF(SUM($AJ44:AJ44)=0,$AE44,VLOOKUP($AP44,BaseEqptCdF!$C$5:$R$161,16,FALSE)*$AC$3))</f>
        <v/>
      </c>
      <c r="AX44" s="3" t="str">
        <f>IF($L44="","",IF(SUM($AJ44:AK44)=0,$AE44,VLOOKUP($AP44,BaseEqptCdF!$C$5:$R$161,16,FALSE)*$AC$3))</f>
        <v/>
      </c>
      <c r="AY44" s="3" t="str">
        <f>IF($L44="","",IF(SUM($AJ44:AL44)=0,$AE44,VLOOKUP($AP44,BaseEqptCdF!$C$5:$R$161,16,FALSE)*$AC$3))</f>
        <v/>
      </c>
      <c r="AZ44" s="3" t="str">
        <f>IF($L44="","",IF(SUM($AJ44:AM44)=0,$AE44,VLOOKUP($AP44,BaseEqptCdF!$C$5:$R$161,16,FALSE)*$AC$3))</f>
        <v/>
      </c>
      <c r="BA44" s="3" t="str">
        <f>IF($L44="","",IF(SUM($AJ44:AN44)=0,$AE44,VLOOKUP($AP44,BaseEqptCdF!$C$5:$R$161,16,FALSE)*$AC$3))</f>
        <v/>
      </c>
      <c r="BB44" s="2">
        <f t="shared" si="4"/>
        <v>0</v>
      </c>
      <c r="BC44" s="3" t="str">
        <f>IF($L44="","",IF(SUM($AJ44:AJ44)=0,$AF44,IF(LEFT(VLOOKUP($AP44,BaseEqptCdF!$C$5:$E$161,3,FALSE),2)="SD",0,IF(LEFT(VLOOKUP($AP44,BaseEqptCdF!$C$5:$E$161,3,FALSE),2)="SB",1*52,VLOOKUP($AP44,BaseEqptCdF!$C$5:$S$161,12,FALSE)*0.2*300))))</f>
        <v/>
      </c>
      <c r="BD44" s="3" t="str">
        <f>IF($L44="","",IF(SUM($AJ44:AK44)=0,$AF44,IF(LEFT(VLOOKUP($AP44,BaseEqptCdF!$C$5:$E$161,3,FALSE),2)="SD",0,IF(LEFT(VLOOKUP($AP44,BaseEqptCdF!$C$5:$E$161,3,FALSE),2)="SB",1*52,VLOOKUP($AP44,BaseEqptCdF!$C$5:$S$161,12,FALSE)*0.2*300))))</f>
        <v/>
      </c>
      <c r="BE44" s="3" t="str">
        <f>IF($L44="","",IF(SUM($AJ44:AL44)=0,$AF44,IF(LEFT(VLOOKUP($AP44,BaseEqptCdF!$C$5:$E$161,3,FALSE),2)="SD",0,IF(LEFT(VLOOKUP($AP44,BaseEqptCdF!$C$5:$E$161,3,FALSE),2)="SB",1*52,VLOOKUP($AP44,BaseEqptCdF!$C$5:$S$161,12,FALSE)*0.2*300))))</f>
        <v/>
      </c>
      <c r="BF44" s="3" t="str">
        <f>IF($L44="","",IF(SUM($AJ44:AM44)=0,$AF44,IF(LEFT(VLOOKUP($AP44,BaseEqptCdF!$C$5:$E$161,3,FALSE),2)="SD",0,IF(LEFT(VLOOKUP($AP44,BaseEqptCdF!$C$5:$E$161,3,FALSE),2)="SB",1*52,VLOOKUP($AP44,BaseEqptCdF!$C$5:$S$161,12,FALSE)*0.2*300))))</f>
        <v/>
      </c>
      <c r="BG44" s="3" t="str">
        <f>IF($L44="","",IF(SUM($AJ44:AN44)=0,$AF44,IF(LEFT(VLOOKUP($AP44,BaseEqptCdF!$C$5:$E$161,3,FALSE),2)="SD",0,IF(LEFT(VLOOKUP($AP44,BaseEqptCdF!$C$5:$E$161,3,FALSE),2)="SB",1*52,VLOOKUP($AP44,BaseEqptCdF!$C$5:$S$161,12,FALSE)*0.2*300))))</f>
        <v/>
      </c>
      <c r="BH44" s="2">
        <f t="shared" si="5"/>
        <v>0</v>
      </c>
    </row>
    <row r="45" spans="1:60" x14ac:dyDescent="0.25">
      <c r="A45" s="296" t="str">
        <f t="array" ref="A45">IF($C45="","",INDEX(Prog!$B$8:$D$300,MATCH($C45,nivo1,0),1))</f>
        <v/>
      </c>
      <c r="B45" s="296" t="str">
        <f t="array" ref="B45">IF($C45="","",INDEX(Prog!$B$8:$D$300,MATCH($C45,nivo1,0),2))</f>
        <v/>
      </c>
      <c r="C45" s="273"/>
      <c r="D45" s="267"/>
      <c r="E45" s="273"/>
      <c r="F45" s="273"/>
      <c r="G45" s="273"/>
      <c r="H45" s="273"/>
      <c r="I45" s="273"/>
      <c r="J45" s="273"/>
      <c r="K45" s="274"/>
      <c r="L45" s="273"/>
      <c r="M45" s="273"/>
      <c r="N45" s="273"/>
      <c r="O45" s="275"/>
      <c r="P45" s="273"/>
      <c r="Q45" s="273"/>
      <c r="R45" s="273"/>
      <c r="S45" s="273"/>
      <c r="T45" s="276"/>
      <c r="U45" s="276"/>
      <c r="V45" s="276"/>
      <c r="W45" s="276"/>
      <c r="X45" s="277"/>
      <c r="Y45" s="278"/>
      <c r="AA45" s="8" t="str">
        <f>IF($L45="","",VLOOKUP($L45,BaseEqptCdF!$C$5:$E$161,2,FALSE))</f>
        <v/>
      </c>
      <c r="AB45" s="8" t="str">
        <f>IF($L45="","",VLOOKUP($L45,BaseEqptCdF!$C$5:$E$161,3,FALSE))</f>
        <v/>
      </c>
      <c r="AC45" s="7" t="str">
        <f>IF($L45="","",VLOOKUP($L45,BaseEqptCdF!$C$5:$I$161,6,FALSE))</f>
        <v/>
      </c>
      <c r="AD45" s="7" t="str">
        <f>IF($L45="","",VLOOKUP($L45,BaseEqptCdF!$C$5:$I$161,7,FALSE))</f>
        <v/>
      </c>
      <c r="AE45" s="3" t="str">
        <f>IF($L45="","",VLOOKUP($L45,BaseEqptCdF!$C$5:$R$161,16,FALSE)*$AC$3)</f>
        <v/>
      </c>
      <c r="AF45" s="3" t="str">
        <f>IF($L45="","",IF(LEFT($AB45,2)="SD",0,IF(LEFT($AB45,2)="SB",1*52,IF($N45=Prog!$P$17,VLOOKUP($L45,BaseEqptCdF!$C$5:$P$161,14,FALSE)*1*300,VLOOKUP($L45,BaseEqptCdF!$C$5:$P$161,12,FALSE)*0.2*300))))</f>
        <v/>
      </c>
      <c r="AG45" s="6" t="str">
        <f t="shared" si="6"/>
        <v/>
      </c>
      <c r="AH45" s="6">
        <f>IF($U45=Prog!$S$18,YEAR($X45),"")</f>
        <v>1900</v>
      </c>
      <c r="AI45" s="5" t="str">
        <f>IF(OR($AG45="",$U45=Prog!$S$18),"",IF(OR($U45=Prog!$S$17,$U45=Prog!$S$16),YEAR($X45),IF($AG45="ND","ND",$AI$8+$O45)))</f>
        <v/>
      </c>
      <c r="AJ45" s="3" t="str">
        <f t="shared" si="0"/>
        <v/>
      </c>
      <c r="AK45" s="3" t="str">
        <f t="shared" si="7"/>
        <v/>
      </c>
      <c r="AL45" s="3" t="str">
        <f t="shared" si="7"/>
        <v/>
      </c>
      <c r="AM45" s="3" t="str">
        <f t="shared" si="7"/>
        <v/>
      </c>
      <c r="AN45" s="3" t="str">
        <f t="shared" si="7"/>
        <v/>
      </c>
      <c r="AO45" s="2">
        <f t="shared" si="2"/>
        <v>0</v>
      </c>
      <c r="AP45" s="4"/>
      <c r="AQ45" s="3">
        <f>IF(AJ45=1,VLOOKUP($AP45,BaseEqptCdF!$C$5:$R$161,16,FALSE),0)</f>
        <v>0</v>
      </c>
      <c r="AR45" s="3">
        <f>IF(AK45=1,VLOOKUP($AP45,BaseEqptCdF!$C$5:$R$161,16,FALSE),0)</f>
        <v>0</v>
      </c>
      <c r="AS45" s="3">
        <f>IF(AL45=1,VLOOKUP($AP45,BaseEqptCdF!$C$5:$R$161,16,FALSE),0)</f>
        <v>0</v>
      </c>
      <c r="AT45" s="3">
        <f>IF(AM45=1,VLOOKUP($AP45,BaseEqptCdF!$C$5:$R$161,16,FALSE),0)</f>
        <v>0</v>
      </c>
      <c r="AU45" s="3">
        <f>IF(AN45=1,VLOOKUP($AP45,BaseEqptCdF!$C$5:$R$161,16,FALSE),0)</f>
        <v>0</v>
      </c>
      <c r="AV45" s="2">
        <f t="shared" si="3"/>
        <v>0</v>
      </c>
      <c r="AW45" s="3" t="str">
        <f>IF($L45="","",IF(SUM($AJ45:AJ45)=0,$AE45,VLOOKUP($AP45,BaseEqptCdF!$C$5:$R$161,16,FALSE)*$AC$3))</f>
        <v/>
      </c>
      <c r="AX45" s="3" t="str">
        <f>IF($L45="","",IF(SUM($AJ45:AK45)=0,$AE45,VLOOKUP($AP45,BaseEqptCdF!$C$5:$R$161,16,FALSE)*$AC$3))</f>
        <v/>
      </c>
      <c r="AY45" s="3" t="str">
        <f>IF($L45="","",IF(SUM($AJ45:AL45)=0,$AE45,VLOOKUP($AP45,BaseEqptCdF!$C$5:$R$161,16,FALSE)*$AC$3))</f>
        <v/>
      </c>
      <c r="AZ45" s="3" t="str">
        <f>IF($L45="","",IF(SUM($AJ45:AM45)=0,$AE45,VLOOKUP($AP45,BaseEqptCdF!$C$5:$R$161,16,FALSE)*$AC$3))</f>
        <v/>
      </c>
      <c r="BA45" s="3" t="str">
        <f>IF($L45="","",IF(SUM($AJ45:AN45)=0,$AE45,VLOOKUP($AP45,BaseEqptCdF!$C$5:$R$161,16,FALSE)*$AC$3))</f>
        <v/>
      </c>
      <c r="BB45" s="2">
        <f t="shared" si="4"/>
        <v>0</v>
      </c>
      <c r="BC45" s="3" t="str">
        <f>IF($L45="","",IF(SUM($AJ45:AJ45)=0,$AF45,IF(LEFT(VLOOKUP($AP45,BaseEqptCdF!$C$5:$E$161,3,FALSE),2)="SD",0,IF(LEFT(VLOOKUP($AP45,BaseEqptCdF!$C$5:$E$161,3,FALSE),2)="SB",1*52,VLOOKUP($AP45,BaseEqptCdF!$C$5:$S$161,12,FALSE)*0.2*300))))</f>
        <v/>
      </c>
      <c r="BD45" s="3" t="str">
        <f>IF($L45="","",IF(SUM($AJ45:AK45)=0,$AF45,IF(LEFT(VLOOKUP($AP45,BaseEqptCdF!$C$5:$E$161,3,FALSE),2)="SD",0,IF(LEFT(VLOOKUP($AP45,BaseEqptCdF!$C$5:$E$161,3,FALSE),2)="SB",1*52,VLOOKUP($AP45,BaseEqptCdF!$C$5:$S$161,12,FALSE)*0.2*300))))</f>
        <v/>
      </c>
      <c r="BE45" s="3" t="str">
        <f>IF($L45="","",IF(SUM($AJ45:AL45)=0,$AF45,IF(LEFT(VLOOKUP($AP45,BaseEqptCdF!$C$5:$E$161,3,FALSE),2)="SD",0,IF(LEFT(VLOOKUP($AP45,BaseEqptCdF!$C$5:$E$161,3,FALSE),2)="SB",1*52,VLOOKUP($AP45,BaseEqptCdF!$C$5:$S$161,12,FALSE)*0.2*300))))</f>
        <v/>
      </c>
      <c r="BF45" s="3" t="str">
        <f>IF($L45="","",IF(SUM($AJ45:AM45)=0,$AF45,IF(LEFT(VLOOKUP($AP45,BaseEqptCdF!$C$5:$E$161,3,FALSE),2)="SD",0,IF(LEFT(VLOOKUP($AP45,BaseEqptCdF!$C$5:$E$161,3,FALSE),2)="SB",1*52,VLOOKUP($AP45,BaseEqptCdF!$C$5:$S$161,12,FALSE)*0.2*300))))</f>
        <v/>
      </c>
      <c r="BG45" s="3" t="str">
        <f>IF($L45="","",IF(SUM($AJ45:AN45)=0,$AF45,IF(LEFT(VLOOKUP($AP45,BaseEqptCdF!$C$5:$E$161,3,FALSE),2)="SD",0,IF(LEFT(VLOOKUP($AP45,BaseEqptCdF!$C$5:$E$161,3,FALSE),2)="SB",1*52,VLOOKUP($AP45,BaseEqptCdF!$C$5:$S$161,12,FALSE)*0.2*300))))</f>
        <v/>
      </c>
      <c r="BH45" s="2">
        <f t="shared" si="5"/>
        <v>0</v>
      </c>
    </row>
    <row r="46" spans="1:60" x14ac:dyDescent="0.25">
      <c r="A46" s="296" t="str">
        <f t="array" ref="A46">IF($C46="","",INDEX(Prog!$B$8:$D$300,MATCH($C46,nivo1,0),1))</f>
        <v/>
      </c>
      <c r="B46" s="296" t="str">
        <f t="array" ref="B46">IF($C46="","",INDEX(Prog!$B$8:$D$300,MATCH($C46,nivo1,0),2))</f>
        <v/>
      </c>
      <c r="C46" s="273"/>
      <c r="D46" s="267"/>
      <c r="E46" s="273"/>
      <c r="F46" s="273"/>
      <c r="G46" s="273"/>
      <c r="H46" s="273"/>
      <c r="I46" s="273"/>
      <c r="J46" s="273"/>
      <c r="K46" s="274"/>
      <c r="L46" s="273"/>
      <c r="M46" s="273"/>
      <c r="N46" s="273"/>
      <c r="O46" s="275"/>
      <c r="P46" s="273"/>
      <c r="Q46" s="273"/>
      <c r="R46" s="273"/>
      <c r="S46" s="273"/>
      <c r="T46" s="276"/>
      <c r="U46" s="276"/>
      <c r="V46" s="276"/>
      <c r="W46" s="276"/>
      <c r="X46" s="277"/>
      <c r="Y46" s="278"/>
      <c r="AA46" s="8" t="str">
        <f>IF($L46="","",VLOOKUP($L46,BaseEqptCdF!$C$5:$E$161,2,FALSE))</f>
        <v/>
      </c>
      <c r="AB46" s="8" t="str">
        <f>IF($L46="","",VLOOKUP($L46,BaseEqptCdF!$C$5:$E$161,3,FALSE))</f>
        <v/>
      </c>
      <c r="AC46" s="7" t="str">
        <f>IF($L46="","",VLOOKUP($L46,BaseEqptCdF!$C$5:$I$161,6,FALSE))</f>
        <v/>
      </c>
      <c r="AD46" s="7" t="str">
        <f>IF($L46="","",VLOOKUP($L46,BaseEqptCdF!$C$5:$I$161,7,FALSE))</f>
        <v/>
      </c>
      <c r="AE46" s="3" t="str">
        <f>IF($L46="","",VLOOKUP($L46,BaseEqptCdF!$C$5:$R$161,16,FALSE)*$AC$3)</f>
        <v/>
      </c>
      <c r="AF46" s="3" t="str">
        <f>IF($L46="","",IF(LEFT($AB46,2)="SD",0,IF(LEFT($AB46,2)="SB",1*52,IF($N46=Prog!$P$17,VLOOKUP($L46,BaseEqptCdF!$C$5:$P$161,14,FALSE)*1*300,VLOOKUP($L46,BaseEqptCdF!$C$5:$P$161,12,FALSE)*0.2*300))))</f>
        <v/>
      </c>
      <c r="AG46" s="6" t="str">
        <f t="shared" si="6"/>
        <v/>
      </c>
      <c r="AH46" s="6">
        <f>IF($U46=Prog!$S$18,YEAR($X46),"")</f>
        <v>1900</v>
      </c>
      <c r="AI46" s="5" t="str">
        <f>IF(OR($AG46="",$U46=Prog!$S$18),"",IF(OR($U46=Prog!$S$17,$U46=Prog!$S$16),YEAR($X46),IF($AG46="ND","ND",$AI$8+$O46)))</f>
        <v/>
      </c>
      <c r="AJ46" s="3" t="str">
        <f t="shared" si="0"/>
        <v/>
      </c>
      <c r="AK46" s="3" t="str">
        <f t="shared" si="7"/>
        <v/>
      </c>
      <c r="AL46" s="3" t="str">
        <f t="shared" si="7"/>
        <v/>
      </c>
      <c r="AM46" s="3" t="str">
        <f t="shared" si="7"/>
        <v/>
      </c>
      <c r="AN46" s="3" t="str">
        <f t="shared" si="7"/>
        <v/>
      </c>
      <c r="AO46" s="2">
        <f t="shared" si="2"/>
        <v>0</v>
      </c>
      <c r="AP46" s="4"/>
      <c r="AQ46" s="3">
        <f>IF(AJ46=1,VLOOKUP($AP46,BaseEqptCdF!$C$5:$R$161,16,FALSE),0)</f>
        <v>0</v>
      </c>
      <c r="AR46" s="3">
        <f>IF(AK46=1,VLOOKUP($AP46,BaseEqptCdF!$C$5:$R$161,16,FALSE),0)</f>
        <v>0</v>
      </c>
      <c r="AS46" s="3">
        <f>IF(AL46=1,VLOOKUP($AP46,BaseEqptCdF!$C$5:$R$161,16,FALSE),0)</f>
        <v>0</v>
      </c>
      <c r="AT46" s="3">
        <f>IF(AM46=1,VLOOKUP($AP46,BaseEqptCdF!$C$5:$R$161,16,FALSE),0)</f>
        <v>0</v>
      </c>
      <c r="AU46" s="3">
        <f>IF(AN46=1,VLOOKUP($AP46,BaseEqptCdF!$C$5:$R$161,16,FALSE),0)</f>
        <v>0</v>
      </c>
      <c r="AV46" s="2">
        <f t="shared" si="3"/>
        <v>0</v>
      </c>
      <c r="AW46" s="3" t="str">
        <f>IF($L46="","",IF(SUM($AJ46:AJ46)=0,$AE46,VLOOKUP($AP46,BaseEqptCdF!$C$5:$R$161,16,FALSE)*$AC$3))</f>
        <v/>
      </c>
      <c r="AX46" s="3" t="str">
        <f>IF($L46="","",IF(SUM($AJ46:AK46)=0,$AE46,VLOOKUP($AP46,BaseEqptCdF!$C$5:$R$161,16,FALSE)*$AC$3))</f>
        <v/>
      </c>
      <c r="AY46" s="3" t="str">
        <f>IF($L46="","",IF(SUM($AJ46:AL46)=0,$AE46,VLOOKUP($AP46,BaseEqptCdF!$C$5:$R$161,16,FALSE)*$AC$3))</f>
        <v/>
      </c>
      <c r="AZ46" s="3" t="str">
        <f>IF($L46="","",IF(SUM($AJ46:AM46)=0,$AE46,VLOOKUP($AP46,BaseEqptCdF!$C$5:$R$161,16,FALSE)*$AC$3))</f>
        <v/>
      </c>
      <c r="BA46" s="3" t="str">
        <f>IF($L46="","",IF(SUM($AJ46:AN46)=0,$AE46,VLOOKUP($AP46,BaseEqptCdF!$C$5:$R$161,16,FALSE)*$AC$3))</f>
        <v/>
      </c>
      <c r="BB46" s="2">
        <f t="shared" si="4"/>
        <v>0</v>
      </c>
      <c r="BC46" s="3" t="str">
        <f>IF($L46="","",IF(SUM($AJ46:AJ46)=0,$AF46,IF(LEFT(VLOOKUP($AP46,BaseEqptCdF!$C$5:$E$161,3,FALSE),2)="SD",0,IF(LEFT(VLOOKUP($AP46,BaseEqptCdF!$C$5:$E$161,3,FALSE),2)="SB",1*52,VLOOKUP($AP46,BaseEqptCdF!$C$5:$S$161,12,FALSE)*0.2*300))))</f>
        <v/>
      </c>
      <c r="BD46" s="3" t="str">
        <f>IF($L46="","",IF(SUM($AJ46:AK46)=0,$AF46,IF(LEFT(VLOOKUP($AP46,BaseEqptCdF!$C$5:$E$161,3,FALSE),2)="SD",0,IF(LEFT(VLOOKUP($AP46,BaseEqptCdF!$C$5:$E$161,3,FALSE),2)="SB",1*52,VLOOKUP($AP46,BaseEqptCdF!$C$5:$S$161,12,FALSE)*0.2*300))))</f>
        <v/>
      </c>
      <c r="BE46" s="3" t="str">
        <f>IF($L46="","",IF(SUM($AJ46:AL46)=0,$AF46,IF(LEFT(VLOOKUP($AP46,BaseEqptCdF!$C$5:$E$161,3,FALSE),2)="SD",0,IF(LEFT(VLOOKUP($AP46,BaseEqptCdF!$C$5:$E$161,3,FALSE),2)="SB",1*52,VLOOKUP($AP46,BaseEqptCdF!$C$5:$S$161,12,FALSE)*0.2*300))))</f>
        <v/>
      </c>
      <c r="BF46" s="3" t="str">
        <f>IF($L46="","",IF(SUM($AJ46:AM46)=0,$AF46,IF(LEFT(VLOOKUP($AP46,BaseEqptCdF!$C$5:$E$161,3,FALSE),2)="SD",0,IF(LEFT(VLOOKUP($AP46,BaseEqptCdF!$C$5:$E$161,3,FALSE),2)="SB",1*52,VLOOKUP($AP46,BaseEqptCdF!$C$5:$S$161,12,FALSE)*0.2*300))))</f>
        <v/>
      </c>
      <c r="BG46" s="3" t="str">
        <f>IF($L46="","",IF(SUM($AJ46:AN46)=0,$AF46,IF(LEFT(VLOOKUP($AP46,BaseEqptCdF!$C$5:$E$161,3,FALSE),2)="SD",0,IF(LEFT(VLOOKUP($AP46,BaseEqptCdF!$C$5:$E$161,3,FALSE),2)="SB",1*52,VLOOKUP($AP46,BaseEqptCdF!$C$5:$S$161,12,FALSE)*0.2*300))))</f>
        <v/>
      </c>
      <c r="BH46" s="2">
        <f t="shared" si="5"/>
        <v>0</v>
      </c>
    </row>
    <row r="47" spans="1:60" x14ac:dyDescent="0.25">
      <c r="A47" s="296" t="str">
        <f t="array" ref="A47">IF($C47="","",INDEX(Prog!$B$8:$D$300,MATCH($C47,nivo1,0),1))</f>
        <v/>
      </c>
      <c r="B47" s="296" t="str">
        <f t="array" ref="B47">IF($C47="","",INDEX(Prog!$B$8:$D$300,MATCH($C47,nivo1,0),2))</f>
        <v/>
      </c>
      <c r="C47" s="273"/>
      <c r="D47" s="267"/>
      <c r="E47" s="273"/>
      <c r="F47" s="273"/>
      <c r="G47" s="273"/>
      <c r="H47" s="273"/>
      <c r="I47" s="273"/>
      <c r="J47" s="273"/>
      <c r="K47" s="274"/>
      <c r="L47" s="273"/>
      <c r="M47" s="273"/>
      <c r="N47" s="273"/>
      <c r="O47" s="275"/>
      <c r="P47" s="273"/>
      <c r="Q47" s="273"/>
      <c r="R47" s="273"/>
      <c r="S47" s="273"/>
      <c r="T47" s="276"/>
      <c r="U47" s="276"/>
      <c r="V47" s="276"/>
      <c r="W47" s="276"/>
      <c r="X47" s="277"/>
      <c r="Y47" s="278"/>
      <c r="AA47" s="8" t="str">
        <f>IF($L47="","",VLOOKUP($L47,BaseEqptCdF!$C$5:$E$161,2,FALSE))</f>
        <v/>
      </c>
      <c r="AB47" s="8" t="str">
        <f>IF($L47="","",VLOOKUP($L47,BaseEqptCdF!$C$5:$E$161,3,FALSE))</f>
        <v/>
      </c>
      <c r="AC47" s="7" t="str">
        <f>IF($L47="","",VLOOKUP($L47,BaseEqptCdF!$C$5:$I$161,6,FALSE))</f>
        <v/>
      </c>
      <c r="AD47" s="7" t="str">
        <f>IF($L47="","",VLOOKUP($L47,BaseEqptCdF!$C$5:$I$161,7,FALSE))</f>
        <v/>
      </c>
      <c r="AE47" s="3" t="str">
        <f>IF($L47="","",VLOOKUP($L47,BaseEqptCdF!$C$5:$R$161,16,FALSE)*$AC$3)</f>
        <v/>
      </c>
      <c r="AF47" s="3" t="str">
        <f>IF($L47="","",IF(LEFT($AB47,2)="SD",0,IF(LEFT($AB47,2)="SB",1*52,IF($N47=Prog!$P$17,VLOOKUP($L47,BaseEqptCdF!$C$5:$P$161,14,FALSE)*1*300,VLOOKUP($L47,BaseEqptCdF!$C$5:$P$161,12,FALSE)*0.2*300))))</f>
        <v/>
      </c>
      <c r="AG47" s="6" t="str">
        <f t="shared" si="6"/>
        <v/>
      </c>
      <c r="AH47" s="6">
        <f>IF($U47=Prog!$S$18,YEAR($X47),"")</f>
        <v>1900</v>
      </c>
      <c r="AI47" s="5" t="str">
        <f>IF(OR($AG47="",$U47=Prog!$S$18),"",IF(OR($U47=Prog!$S$17,$U47=Prog!$S$16),YEAR($X47),IF($AG47="ND","ND",$AI$8+$O47)))</f>
        <v/>
      </c>
      <c r="AJ47" s="3" t="str">
        <f t="shared" si="0"/>
        <v/>
      </c>
      <c r="AK47" s="3" t="str">
        <f t="shared" si="7"/>
        <v/>
      </c>
      <c r="AL47" s="3" t="str">
        <f t="shared" si="7"/>
        <v/>
      </c>
      <c r="AM47" s="3" t="str">
        <f t="shared" si="7"/>
        <v/>
      </c>
      <c r="AN47" s="3" t="str">
        <f t="shared" si="7"/>
        <v/>
      </c>
      <c r="AO47" s="2">
        <f t="shared" si="2"/>
        <v>0</v>
      </c>
      <c r="AP47" s="4"/>
      <c r="AQ47" s="3">
        <f>IF(AJ47=1,VLOOKUP($AP47,BaseEqptCdF!$C$5:$R$161,16,FALSE),0)</f>
        <v>0</v>
      </c>
      <c r="AR47" s="3">
        <f>IF(AK47=1,VLOOKUP($AP47,BaseEqptCdF!$C$5:$R$161,16,FALSE),0)</f>
        <v>0</v>
      </c>
      <c r="AS47" s="3">
        <f>IF(AL47=1,VLOOKUP($AP47,BaseEqptCdF!$C$5:$R$161,16,FALSE),0)</f>
        <v>0</v>
      </c>
      <c r="AT47" s="3">
        <f>IF(AM47=1,VLOOKUP($AP47,BaseEqptCdF!$C$5:$R$161,16,FALSE),0)</f>
        <v>0</v>
      </c>
      <c r="AU47" s="3">
        <f>IF(AN47=1,VLOOKUP($AP47,BaseEqptCdF!$C$5:$R$161,16,FALSE),0)</f>
        <v>0</v>
      </c>
      <c r="AV47" s="2">
        <f t="shared" si="3"/>
        <v>0</v>
      </c>
      <c r="AW47" s="3" t="str">
        <f>IF($L47="","",IF(SUM($AJ47:AJ47)=0,$AE47,VLOOKUP($AP47,BaseEqptCdF!$C$5:$R$161,16,FALSE)*$AC$3))</f>
        <v/>
      </c>
      <c r="AX47" s="3" t="str">
        <f>IF($L47="","",IF(SUM($AJ47:AK47)=0,$AE47,VLOOKUP($AP47,BaseEqptCdF!$C$5:$R$161,16,FALSE)*$AC$3))</f>
        <v/>
      </c>
      <c r="AY47" s="3" t="str">
        <f>IF($L47="","",IF(SUM($AJ47:AL47)=0,$AE47,VLOOKUP($AP47,BaseEqptCdF!$C$5:$R$161,16,FALSE)*$AC$3))</f>
        <v/>
      </c>
      <c r="AZ47" s="3" t="str">
        <f>IF($L47="","",IF(SUM($AJ47:AM47)=0,$AE47,VLOOKUP($AP47,BaseEqptCdF!$C$5:$R$161,16,FALSE)*$AC$3))</f>
        <v/>
      </c>
      <c r="BA47" s="3" t="str">
        <f>IF($L47="","",IF(SUM($AJ47:AN47)=0,$AE47,VLOOKUP($AP47,BaseEqptCdF!$C$5:$R$161,16,FALSE)*$AC$3))</f>
        <v/>
      </c>
      <c r="BB47" s="2">
        <f t="shared" si="4"/>
        <v>0</v>
      </c>
      <c r="BC47" s="3" t="str">
        <f>IF($L47="","",IF(SUM($AJ47:AJ47)=0,$AF47,IF(LEFT(VLOOKUP($AP47,BaseEqptCdF!$C$5:$E$161,3,FALSE),2)="SD",0,IF(LEFT(VLOOKUP($AP47,BaseEqptCdF!$C$5:$E$161,3,FALSE),2)="SB",1*52,VLOOKUP($AP47,BaseEqptCdF!$C$5:$S$161,12,FALSE)*0.2*300))))</f>
        <v/>
      </c>
      <c r="BD47" s="3" t="str">
        <f>IF($L47="","",IF(SUM($AJ47:AK47)=0,$AF47,IF(LEFT(VLOOKUP($AP47,BaseEqptCdF!$C$5:$E$161,3,FALSE),2)="SD",0,IF(LEFT(VLOOKUP($AP47,BaseEqptCdF!$C$5:$E$161,3,FALSE),2)="SB",1*52,VLOOKUP($AP47,BaseEqptCdF!$C$5:$S$161,12,FALSE)*0.2*300))))</f>
        <v/>
      </c>
      <c r="BE47" s="3" t="str">
        <f>IF($L47="","",IF(SUM($AJ47:AL47)=0,$AF47,IF(LEFT(VLOOKUP($AP47,BaseEqptCdF!$C$5:$E$161,3,FALSE),2)="SD",0,IF(LEFT(VLOOKUP($AP47,BaseEqptCdF!$C$5:$E$161,3,FALSE),2)="SB",1*52,VLOOKUP($AP47,BaseEqptCdF!$C$5:$S$161,12,FALSE)*0.2*300))))</f>
        <v/>
      </c>
      <c r="BF47" s="3" t="str">
        <f>IF($L47="","",IF(SUM($AJ47:AM47)=0,$AF47,IF(LEFT(VLOOKUP($AP47,BaseEqptCdF!$C$5:$E$161,3,FALSE),2)="SD",0,IF(LEFT(VLOOKUP($AP47,BaseEqptCdF!$C$5:$E$161,3,FALSE),2)="SB",1*52,VLOOKUP($AP47,BaseEqptCdF!$C$5:$S$161,12,FALSE)*0.2*300))))</f>
        <v/>
      </c>
      <c r="BG47" s="3" t="str">
        <f>IF($L47="","",IF(SUM($AJ47:AN47)=0,$AF47,IF(LEFT(VLOOKUP($AP47,BaseEqptCdF!$C$5:$E$161,3,FALSE),2)="SD",0,IF(LEFT(VLOOKUP($AP47,BaseEqptCdF!$C$5:$E$161,3,FALSE),2)="SB",1*52,VLOOKUP($AP47,BaseEqptCdF!$C$5:$S$161,12,FALSE)*0.2*300))))</f>
        <v/>
      </c>
      <c r="BH47" s="2">
        <f t="shared" si="5"/>
        <v>0</v>
      </c>
    </row>
    <row r="48" spans="1:60" x14ac:dyDescent="0.25">
      <c r="A48" s="296" t="str">
        <f t="array" ref="A48">IF($C48="","",INDEX(Prog!$B$8:$D$300,MATCH($C48,nivo1,0),1))</f>
        <v/>
      </c>
      <c r="B48" s="296" t="str">
        <f t="array" ref="B48">IF($C48="","",INDEX(Prog!$B$8:$D$300,MATCH($C48,nivo1,0),2))</f>
        <v/>
      </c>
      <c r="C48" s="273"/>
      <c r="D48" s="267"/>
      <c r="E48" s="273"/>
      <c r="F48" s="273"/>
      <c r="G48" s="273"/>
      <c r="H48" s="273"/>
      <c r="I48" s="273"/>
      <c r="J48" s="273"/>
      <c r="K48" s="274"/>
      <c r="L48" s="273"/>
      <c r="M48" s="273"/>
      <c r="N48" s="273"/>
      <c r="O48" s="275"/>
      <c r="P48" s="273"/>
      <c r="Q48" s="273"/>
      <c r="R48" s="273"/>
      <c r="S48" s="273"/>
      <c r="T48" s="276"/>
      <c r="U48" s="276"/>
      <c r="V48" s="276"/>
      <c r="W48" s="276"/>
      <c r="X48" s="277"/>
      <c r="Y48" s="278"/>
      <c r="AA48" s="8" t="str">
        <f>IF($L48="","",VLOOKUP($L48,BaseEqptCdF!$C$5:$E$161,2,FALSE))</f>
        <v/>
      </c>
      <c r="AB48" s="8" t="str">
        <f>IF($L48="","",VLOOKUP($L48,BaseEqptCdF!$C$5:$E$161,3,FALSE))</f>
        <v/>
      </c>
      <c r="AC48" s="7" t="str">
        <f>IF($L48="","",VLOOKUP($L48,BaseEqptCdF!$C$5:$I$161,6,FALSE))</f>
        <v/>
      </c>
      <c r="AD48" s="7" t="str">
        <f>IF($L48="","",VLOOKUP($L48,BaseEqptCdF!$C$5:$I$161,7,FALSE))</f>
        <v/>
      </c>
      <c r="AE48" s="3" t="str">
        <f>IF($L48="","",VLOOKUP($L48,BaseEqptCdF!$C$5:$R$161,16,FALSE)*$AC$3)</f>
        <v/>
      </c>
      <c r="AF48" s="3" t="str">
        <f>IF($L48="","",IF(LEFT($AB48,2)="SD",0,IF(LEFT($AB48,2)="SB",1*52,IF($N48=Prog!$P$17,VLOOKUP($L48,BaseEqptCdF!$C$5:$P$161,14,FALSE)*1*300,VLOOKUP($L48,BaseEqptCdF!$C$5:$P$161,12,FALSE)*0.2*300))))</f>
        <v/>
      </c>
      <c r="AG48" s="6" t="str">
        <f t="shared" si="6"/>
        <v/>
      </c>
      <c r="AH48" s="6">
        <f>IF($U48=Prog!$S$18,YEAR($X48),"")</f>
        <v>1900</v>
      </c>
      <c r="AI48" s="5" t="str">
        <f>IF(OR($AG48="",$U48=Prog!$S$18),"",IF(OR($U48=Prog!$S$17,$U48=Prog!$S$16),YEAR($X48),IF($AG48="ND","ND",$AI$8+$O48)))</f>
        <v/>
      </c>
      <c r="AJ48" s="3" t="str">
        <f t="shared" si="0"/>
        <v/>
      </c>
      <c r="AK48" s="3" t="str">
        <f t="shared" si="7"/>
        <v/>
      </c>
      <c r="AL48" s="3" t="str">
        <f t="shared" si="7"/>
        <v/>
      </c>
      <c r="AM48" s="3" t="str">
        <f t="shared" si="7"/>
        <v/>
      </c>
      <c r="AN48" s="3" t="str">
        <f t="shared" si="7"/>
        <v/>
      </c>
      <c r="AO48" s="2">
        <f t="shared" si="2"/>
        <v>0</v>
      </c>
      <c r="AP48" s="4"/>
      <c r="AQ48" s="3">
        <f>IF(AJ48=1,VLOOKUP($AP48,BaseEqptCdF!$C$5:$R$161,16,FALSE),0)</f>
        <v>0</v>
      </c>
      <c r="AR48" s="3">
        <f>IF(AK48=1,VLOOKUP($AP48,BaseEqptCdF!$C$5:$R$161,16,FALSE),0)</f>
        <v>0</v>
      </c>
      <c r="AS48" s="3">
        <f>IF(AL48=1,VLOOKUP($AP48,BaseEqptCdF!$C$5:$R$161,16,FALSE),0)</f>
        <v>0</v>
      </c>
      <c r="AT48" s="3">
        <f>IF(AM48=1,VLOOKUP($AP48,BaseEqptCdF!$C$5:$R$161,16,FALSE),0)</f>
        <v>0</v>
      </c>
      <c r="AU48" s="3">
        <f>IF(AN48=1,VLOOKUP($AP48,BaseEqptCdF!$C$5:$R$161,16,FALSE),0)</f>
        <v>0</v>
      </c>
      <c r="AV48" s="2">
        <f t="shared" si="3"/>
        <v>0</v>
      </c>
      <c r="AW48" s="3" t="str">
        <f>IF($L48="","",IF(SUM($AJ48:AJ48)=0,$AE48,VLOOKUP($AP48,BaseEqptCdF!$C$5:$R$161,16,FALSE)*$AC$3))</f>
        <v/>
      </c>
      <c r="AX48" s="3" t="str">
        <f>IF($L48="","",IF(SUM($AJ48:AK48)=0,$AE48,VLOOKUP($AP48,BaseEqptCdF!$C$5:$R$161,16,FALSE)*$AC$3))</f>
        <v/>
      </c>
      <c r="AY48" s="3" t="str">
        <f>IF($L48="","",IF(SUM($AJ48:AL48)=0,$AE48,VLOOKUP($AP48,BaseEqptCdF!$C$5:$R$161,16,FALSE)*$AC$3))</f>
        <v/>
      </c>
      <c r="AZ48" s="3" t="str">
        <f>IF($L48="","",IF(SUM($AJ48:AM48)=0,$AE48,VLOOKUP($AP48,BaseEqptCdF!$C$5:$R$161,16,FALSE)*$AC$3))</f>
        <v/>
      </c>
      <c r="BA48" s="3" t="str">
        <f>IF($L48="","",IF(SUM($AJ48:AN48)=0,$AE48,VLOOKUP($AP48,BaseEqptCdF!$C$5:$R$161,16,FALSE)*$AC$3))</f>
        <v/>
      </c>
      <c r="BB48" s="2">
        <f t="shared" si="4"/>
        <v>0</v>
      </c>
      <c r="BC48" s="3" t="str">
        <f>IF($L48="","",IF(SUM($AJ48:AJ48)=0,$AF48,IF(LEFT(VLOOKUP($AP48,BaseEqptCdF!$C$5:$E$161,3,FALSE),2)="SD",0,IF(LEFT(VLOOKUP($AP48,BaseEqptCdF!$C$5:$E$161,3,FALSE),2)="SB",1*52,VLOOKUP($AP48,BaseEqptCdF!$C$5:$S$161,12,FALSE)*0.2*300))))</f>
        <v/>
      </c>
      <c r="BD48" s="3" t="str">
        <f>IF($L48="","",IF(SUM($AJ48:AK48)=0,$AF48,IF(LEFT(VLOOKUP($AP48,BaseEqptCdF!$C$5:$E$161,3,FALSE),2)="SD",0,IF(LEFT(VLOOKUP($AP48,BaseEqptCdF!$C$5:$E$161,3,FALSE),2)="SB",1*52,VLOOKUP($AP48,BaseEqptCdF!$C$5:$S$161,12,FALSE)*0.2*300))))</f>
        <v/>
      </c>
      <c r="BE48" s="3" t="str">
        <f>IF($L48="","",IF(SUM($AJ48:AL48)=0,$AF48,IF(LEFT(VLOOKUP($AP48,BaseEqptCdF!$C$5:$E$161,3,FALSE),2)="SD",0,IF(LEFT(VLOOKUP($AP48,BaseEqptCdF!$C$5:$E$161,3,FALSE),2)="SB",1*52,VLOOKUP($AP48,BaseEqptCdF!$C$5:$S$161,12,FALSE)*0.2*300))))</f>
        <v/>
      </c>
      <c r="BF48" s="3" t="str">
        <f>IF($L48="","",IF(SUM($AJ48:AM48)=0,$AF48,IF(LEFT(VLOOKUP($AP48,BaseEqptCdF!$C$5:$E$161,3,FALSE),2)="SD",0,IF(LEFT(VLOOKUP($AP48,BaseEqptCdF!$C$5:$E$161,3,FALSE),2)="SB",1*52,VLOOKUP($AP48,BaseEqptCdF!$C$5:$S$161,12,FALSE)*0.2*300))))</f>
        <v/>
      </c>
      <c r="BG48" s="3" t="str">
        <f>IF($L48="","",IF(SUM($AJ48:AN48)=0,$AF48,IF(LEFT(VLOOKUP($AP48,BaseEqptCdF!$C$5:$E$161,3,FALSE),2)="SD",0,IF(LEFT(VLOOKUP($AP48,BaseEqptCdF!$C$5:$E$161,3,FALSE),2)="SB",1*52,VLOOKUP($AP48,BaseEqptCdF!$C$5:$S$161,12,FALSE)*0.2*300))))</f>
        <v/>
      </c>
      <c r="BH48" s="2">
        <f t="shared" si="5"/>
        <v>0</v>
      </c>
    </row>
    <row r="49" spans="1:60" x14ac:dyDescent="0.25">
      <c r="A49" s="296" t="str">
        <f t="array" ref="A49">IF($C49="","",INDEX(Prog!$B$8:$D$300,MATCH($C49,nivo1,0),1))</f>
        <v/>
      </c>
      <c r="B49" s="296" t="str">
        <f t="array" ref="B49">IF($C49="","",INDEX(Prog!$B$8:$D$300,MATCH($C49,nivo1,0),2))</f>
        <v/>
      </c>
      <c r="C49" s="273"/>
      <c r="D49" s="267"/>
      <c r="E49" s="273"/>
      <c r="F49" s="273"/>
      <c r="G49" s="273"/>
      <c r="H49" s="273"/>
      <c r="I49" s="273"/>
      <c r="J49" s="273"/>
      <c r="K49" s="274"/>
      <c r="L49" s="273"/>
      <c r="M49" s="273"/>
      <c r="N49" s="273"/>
      <c r="O49" s="275"/>
      <c r="P49" s="273"/>
      <c r="Q49" s="273"/>
      <c r="R49" s="273"/>
      <c r="S49" s="273"/>
      <c r="T49" s="276"/>
      <c r="U49" s="276"/>
      <c r="V49" s="276"/>
      <c r="W49" s="276"/>
      <c r="X49" s="277"/>
      <c r="Y49" s="278"/>
      <c r="AA49" s="8" t="str">
        <f>IF($L49="","",VLOOKUP($L49,BaseEqptCdF!$C$5:$E$161,2,FALSE))</f>
        <v/>
      </c>
      <c r="AB49" s="8" t="str">
        <f>IF($L49="","",VLOOKUP($L49,BaseEqptCdF!$C$5:$E$161,3,FALSE))</f>
        <v/>
      </c>
      <c r="AC49" s="7" t="str">
        <f>IF($L49="","",VLOOKUP($L49,BaseEqptCdF!$C$5:$I$161,6,FALSE))</f>
        <v/>
      </c>
      <c r="AD49" s="7" t="str">
        <f>IF($L49="","",VLOOKUP($L49,BaseEqptCdF!$C$5:$I$161,7,FALSE))</f>
        <v/>
      </c>
      <c r="AE49" s="3" t="str">
        <f>IF($L49="","",VLOOKUP($L49,BaseEqptCdF!$C$5:$R$161,16,FALSE)*$AC$3)</f>
        <v/>
      </c>
      <c r="AF49" s="3" t="str">
        <f>IF($L49="","",IF(LEFT($AB49,2)="SD",0,IF(LEFT($AB49,2)="SB",1*52,IF($N49=Prog!$P$17,VLOOKUP($L49,BaseEqptCdF!$C$5:$P$161,14,FALSE)*1*300,VLOOKUP($L49,BaseEqptCdF!$C$5:$P$161,12,FALSE)*0.2*300))))</f>
        <v/>
      </c>
      <c r="AG49" s="6" t="str">
        <f t="shared" si="6"/>
        <v/>
      </c>
      <c r="AH49" s="6">
        <f>IF($U49=Prog!$S$18,YEAR($X49),"")</f>
        <v>1900</v>
      </c>
      <c r="AI49" s="5" t="str">
        <f>IF(OR($AG49="",$U49=Prog!$S$18),"",IF(OR($U49=Prog!$S$17,$U49=Prog!$S$16),YEAR($X49),IF($AG49="ND","ND",$AI$8+$O49)))</f>
        <v/>
      </c>
      <c r="AJ49" s="3" t="str">
        <f t="shared" si="0"/>
        <v/>
      </c>
      <c r="AK49" s="3" t="str">
        <f t="shared" si="7"/>
        <v/>
      </c>
      <c r="AL49" s="3" t="str">
        <f t="shared" si="7"/>
        <v/>
      </c>
      <c r="AM49" s="3" t="str">
        <f t="shared" si="7"/>
        <v/>
      </c>
      <c r="AN49" s="3" t="str">
        <f t="shared" si="7"/>
        <v/>
      </c>
      <c r="AO49" s="2">
        <f t="shared" si="2"/>
        <v>0</v>
      </c>
      <c r="AP49" s="4"/>
      <c r="AQ49" s="3">
        <f>IF(AJ49=1,VLOOKUP($AP49,BaseEqptCdF!$C$5:$R$161,16,FALSE),0)</f>
        <v>0</v>
      </c>
      <c r="AR49" s="3">
        <f>IF(AK49=1,VLOOKUP($AP49,BaseEqptCdF!$C$5:$R$161,16,FALSE),0)</f>
        <v>0</v>
      </c>
      <c r="AS49" s="3">
        <f>IF(AL49=1,VLOOKUP($AP49,BaseEqptCdF!$C$5:$R$161,16,FALSE),0)</f>
        <v>0</v>
      </c>
      <c r="AT49" s="3">
        <f>IF(AM49=1,VLOOKUP($AP49,BaseEqptCdF!$C$5:$R$161,16,FALSE),0)</f>
        <v>0</v>
      </c>
      <c r="AU49" s="3">
        <f>IF(AN49=1,VLOOKUP($AP49,BaseEqptCdF!$C$5:$R$161,16,FALSE),0)</f>
        <v>0</v>
      </c>
      <c r="AV49" s="2">
        <f t="shared" si="3"/>
        <v>0</v>
      </c>
      <c r="AW49" s="3" t="str">
        <f>IF($L49="","",IF(SUM($AJ49:AJ49)=0,$AE49,VLOOKUP($AP49,BaseEqptCdF!$C$5:$R$161,16,FALSE)*$AC$3))</f>
        <v/>
      </c>
      <c r="AX49" s="3" t="str">
        <f>IF($L49="","",IF(SUM($AJ49:AK49)=0,$AE49,VLOOKUP($AP49,BaseEqptCdF!$C$5:$R$161,16,FALSE)*$AC$3))</f>
        <v/>
      </c>
      <c r="AY49" s="3" t="str">
        <f>IF($L49="","",IF(SUM($AJ49:AL49)=0,$AE49,VLOOKUP($AP49,BaseEqptCdF!$C$5:$R$161,16,FALSE)*$AC$3))</f>
        <v/>
      </c>
      <c r="AZ49" s="3" t="str">
        <f>IF($L49="","",IF(SUM($AJ49:AM49)=0,$AE49,VLOOKUP($AP49,BaseEqptCdF!$C$5:$R$161,16,FALSE)*$AC$3))</f>
        <v/>
      </c>
      <c r="BA49" s="3" t="str">
        <f>IF($L49="","",IF(SUM($AJ49:AN49)=0,$AE49,VLOOKUP($AP49,BaseEqptCdF!$C$5:$R$161,16,FALSE)*$AC$3))</f>
        <v/>
      </c>
      <c r="BB49" s="2">
        <f t="shared" si="4"/>
        <v>0</v>
      </c>
      <c r="BC49" s="3" t="str">
        <f>IF($L49="","",IF(SUM($AJ49:AJ49)=0,$AF49,IF(LEFT(VLOOKUP($AP49,BaseEqptCdF!$C$5:$E$161,3,FALSE),2)="SD",0,IF(LEFT(VLOOKUP($AP49,BaseEqptCdF!$C$5:$E$161,3,FALSE),2)="SB",1*52,VLOOKUP($AP49,BaseEqptCdF!$C$5:$S$161,12,FALSE)*0.2*300))))</f>
        <v/>
      </c>
      <c r="BD49" s="3" t="str">
        <f>IF($L49="","",IF(SUM($AJ49:AK49)=0,$AF49,IF(LEFT(VLOOKUP($AP49,BaseEqptCdF!$C$5:$E$161,3,FALSE),2)="SD",0,IF(LEFT(VLOOKUP($AP49,BaseEqptCdF!$C$5:$E$161,3,FALSE),2)="SB",1*52,VLOOKUP($AP49,BaseEqptCdF!$C$5:$S$161,12,FALSE)*0.2*300))))</f>
        <v/>
      </c>
      <c r="BE49" s="3" t="str">
        <f>IF($L49="","",IF(SUM($AJ49:AL49)=0,$AF49,IF(LEFT(VLOOKUP($AP49,BaseEqptCdF!$C$5:$E$161,3,FALSE),2)="SD",0,IF(LEFT(VLOOKUP($AP49,BaseEqptCdF!$C$5:$E$161,3,FALSE),2)="SB",1*52,VLOOKUP($AP49,BaseEqptCdF!$C$5:$S$161,12,FALSE)*0.2*300))))</f>
        <v/>
      </c>
      <c r="BF49" s="3" t="str">
        <f>IF($L49="","",IF(SUM($AJ49:AM49)=0,$AF49,IF(LEFT(VLOOKUP($AP49,BaseEqptCdF!$C$5:$E$161,3,FALSE),2)="SD",0,IF(LEFT(VLOOKUP($AP49,BaseEqptCdF!$C$5:$E$161,3,FALSE),2)="SB",1*52,VLOOKUP($AP49,BaseEqptCdF!$C$5:$S$161,12,FALSE)*0.2*300))))</f>
        <v/>
      </c>
      <c r="BG49" s="3" t="str">
        <f>IF($L49="","",IF(SUM($AJ49:AN49)=0,$AF49,IF(LEFT(VLOOKUP($AP49,BaseEqptCdF!$C$5:$E$161,3,FALSE),2)="SD",0,IF(LEFT(VLOOKUP($AP49,BaseEqptCdF!$C$5:$E$161,3,FALSE),2)="SB",1*52,VLOOKUP($AP49,BaseEqptCdF!$C$5:$S$161,12,FALSE)*0.2*300))))</f>
        <v/>
      </c>
      <c r="BH49" s="2">
        <f t="shared" si="5"/>
        <v>0</v>
      </c>
    </row>
    <row r="50" spans="1:60" x14ac:dyDescent="0.25">
      <c r="A50" s="296" t="str">
        <f t="array" ref="A50">IF($C50="","",INDEX(Prog!$B$8:$D$300,MATCH($C50,nivo1,0),1))</f>
        <v/>
      </c>
      <c r="B50" s="296" t="str">
        <f t="array" ref="B50">IF($C50="","",INDEX(Prog!$B$8:$D$300,MATCH($C50,nivo1,0),2))</f>
        <v/>
      </c>
      <c r="C50" s="273"/>
      <c r="D50" s="267"/>
      <c r="E50" s="273"/>
      <c r="F50" s="273"/>
      <c r="G50" s="273"/>
      <c r="H50" s="273"/>
      <c r="I50" s="273"/>
      <c r="J50" s="273"/>
      <c r="K50" s="274"/>
      <c r="L50" s="273"/>
      <c r="M50" s="273"/>
      <c r="N50" s="273"/>
      <c r="O50" s="275"/>
      <c r="P50" s="273"/>
      <c r="Q50" s="273"/>
      <c r="R50" s="273"/>
      <c r="S50" s="273"/>
      <c r="T50" s="276"/>
      <c r="U50" s="276"/>
      <c r="V50" s="276"/>
      <c r="W50" s="276"/>
      <c r="X50" s="277"/>
      <c r="Y50" s="278"/>
      <c r="AA50" s="8" t="str">
        <f>IF($L50="","",VLOOKUP($L50,BaseEqptCdF!$C$5:$E$161,2,FALSE))</f>
        <v/>
      </c>
      <c r="AB50" s="8" t="str">
        <f>IF($L50="","",VLOOKUP($L50,BaseEqptCdF!$C$5:$E$161,3,FALSE))</f>
        <v/>
      </c>
      <c r="AC50" s="7" t="str">
        <f>IF($L50="","",VLOOKUP($L50,BaseEqptCdF!$C$5:$I$161,6,FALSE))</f>
        <v/>
      </c>
      <c r="AD50" s="7" t="str">
        <f>IF($L50="","",VLOOKUP($L50,BaseEqptCdF!$C$5:$I$161,7,FALSE))</f>
        <v/>
      </c>
      <c r="AE50" s="3" t="str">
        <f>IF($L50="","",VLOOKUP($L50,BaseEqptCdF!$C$5:$R$161,16,FALSE)*$AC$3)</f>
        <v/>
      </c>
      <c r="AF50" s="3" t="str">
        <f>IF($L50="","",IF(LEFT($AB50,2)="SD",0,IF(LEFT($AB50,2)="SB",1*52,IF($N50=Prog!$P$17,VLOOKUP($L50,BaseEqptCdF!$C$5:$P$161,14,FALSE)*1*300,VLOOKUP($L50,BaseEqptCdF!$C$5:$P$161,12,FALSE)*0.2*300))))</f>
        <v/>
      </c>
      <c r="AG50" s="6" t="str">
        <f t="shared" si="6"/>
        <v/>
      </c>
      <c r="AH50" s="6">
        <f>IF($U50=Prog!$S$18,YEAR($X50),"")</f>
        <v>1900</v>
      </c>
      <c r="AI50" s="5" t="str">
        <f>IF(OR($AG50="",$U50=Prog!$S$18),"",IF(OR($U50=Prog!$S$17,$U50=Prog!$S$16),YEAR($X50),IF($AG50="ND","ND",$AI$8+$O50)))</f>
        <v/>
      </c>
      <c r="AJ50" s="3" t="str">
        <f t="shared" si="0"/>
        <v/>
      </c>
      <c r="AK50" s="3" t="str">
        <f t="shared" ref="AK50:AN69" si="8">IF($AI50="","",IF($AI50=AK$9,1,0))</f>
        <v/>
      </c>
      <c r="AL50" s="3" t="str">
        <f t="shared" si="8"/>
        <v/>
      </c>
      <c r="AM50" s="3" t="str">
        <f t="shared" si="8"/>
        <v/>
      </c>
      <c r="AN50" s="3" t="str">
        <f t="shared" si="8"/>
        <v/>
      </c>
      <c r="AO50" s="2">
        <f t="shared" si="2"/>
        <v>0</v>
      </c>
      <c r="AP50" s="4"/>
      <c r="AQ50" s="3">
        <f>IF(AJ50=1,VLOOKUP($AP50,BaseEqptCdF!$C$5:$R$161,16,FALSE),0)</f>
        <v>0</v>
      </c>
      <c r="AR50" s="3">
        <f>IF(AK50=1,VLOOKUP($AP50,BaseEqptCdF!$C$5:$R$161,16,FALSE),0)</f>
        <v>0</v>
      </c>
      <c r="AS50" s="3">
        <f>IF(AL50=1,VLOOKUP($AP50,BaseEqptCdF!$C$5:$R$161,16,FALSE),0)</f>
        <v>0</v>
      </c>
      <c r="AT50" s="3">
        <f>IF(AM50=1,VLOOKUP($AP50,BaseEqptCdF!$C$5:$R$161,16,FALSE),0)</f>
        <v>0</v>
      </c>
      <c r="AU50" s="3">
        <f>IF(AN50=1,VLOOKUP($AP50,BaseEqptCdF!$C$5:$R$161,16,FALSE),0)</f>
        <v>0</v>
      </c>
      <c r="AV50" s="2">
        <f t="shared" si="3"/>
        <v>0</v>
      </c>
      <c r="AW50" s="3" t="str">
        <f>IF($L50="","",IF(SUM($AJ50:AJ50)=0,$AE50,VLOOKUP($AP50,BaseEqptCdF!$C$5:$R$161,16,FALSE)*$AC$3))</f>
        <v/>
      </c>
      <c r="AX50" s="3" t="str">
        <f>IF($L50="","",IF(SUM($AJ50:AK50)=0,$AE50,VLOOKUP($AP50,BaseEqptCdF!$C$5:$R$161,16,FALSE)*$AC$3))</f>
        <v/>
      </c>
      <c r="AY50" s="3" t="str">
        <f>IF($L50="","",IF(SUM($AJ50:AL50)=0,$AE50,VLOOKUP($AP50,BaseEqptCdF!$C$5:$R$161,16,FALSE)*$AC$3))</f>
        <v/>
      </c>
      <c r="AZ50" s="3" t="str">
        <f>IF($L50="","",IF(SUM($AJ50:AM50)=0,$AE50,VLOOKUP($AP50,BaseEqptCdF!$C$5:$R$161,16,FALSE)*$AC$3))</f>
        <v/>
      </c>
      <c r="BA50" s="3" t="str">
        <f>IF($L50="","",IF(SUM($AJ50:AN50)=0,$AE50,VLOOKUP($AP50,BaseEqptCdF!$C$5:$R$161,16,FALSE)*$AC$3))</f>
        <v/>
      </c>
      <c r="BB50" s="2">
        <f t="shared" si="4"/>
        <v>0</v>
      </c>
      <c r="BC50" s="3" t="str">
        <f>IF($L50="","",IF(SUM($AJ50:AJ50)=0,$AF50,IF(LEFT(VLOOKUP($AP50,BaseEqptCdF!$C$5:$E$161,3,FALSE),2)="SD",0,IF(LEFT(VLOOKUP($AP50,BaseEqptCdF!$C$5:$E$161,3,FALSE),2)="SB",1*52,VLOOKUP($AP50,BaseEqptCdF!$C$5:$S$161,12,FALSE)*0.2*300))))</f>
        <v/>
      </c>
      <c r="BD50" s="3" t="str">
        <f>IF($L50="","",IF(SUM($AJ50:AK50)=0,$AF50,IF(LEFT(VLOOKUP($AP50,BaseEqptCdF!$C$5:$E$161,3,FALSE),2)="SD",0,IF(LEFT(VLOOKUP($AP50,BaseEqptCdF!$C$5:$E$161,3,FALSE),2)="SB",1*52,VLOOKUP($AP50,BaseEqptCdF!$C$5:$S$161,12,FALSE)*0.2*300))))</f>
        <v/>
      </c>
      <c r="BE50" s="3" t="str">
        <f>IF($L50="","",IF(SUM($AJ50:AL50)=0,$AF50,IF(LEFT(VLOOKUP($AP50,BaseEqptCdF!$C$5:$E$161,3,FALSE),2)="SD",0,IF(LEFT(VLOOKUP($AP50,BaseEqptCdF!$C$5:$E$161,3,FALSE),2)="SB",1*52,VLOOKUP($AP50,BaseEqptCdF!$C$5:$S$161,12,FALSE)*0.2*300))))</f>
        <v/>
      </c>
      <c r="BF50" s="3" t="str">
        <f>IF($L50="","",IF(SUM($AJ50:AM50)=0,$AF50,IF(LEFT(VLOOKUP($AP50,BaseEqptCdF!$C$5:$E$161,3,FALSE),2)="SD",0,IF(LEFT(VLOOKUP($AP50,BaseEqptCdF!$C$5:$E$161,3,FALSE),2)="SB",1*52,VLOOKUP($AP50,BaseEqptCdF!$C$5:$S$161,12,FALSE)*0.2*300))))</f>
        <v/>
      </c>
      <c r="BG50" s="3" t="str">
        <f>IF($L50="","",IF(SUM($AJ50:AN50)=0,$AF50,IF(LEFT(VLOOKUP($AP50,BaseEqptCdF!$C$5:$E$161,3,FALSE),2)="SD",0,IF(LEFT(VLOOKUP($AP50,BaseEqptCdF!$C$5:$E$161,3,FALSE),2)="SB",1*52,VLOOKUP($AP50,BaseEqptCdF!$C$5:$S$161,12,FALSE)*0.2*300))))</f>
        <v/>
      </c>
      <c r="BH50" s="2">
        <f t="shared" si="5"/>
        <v>0</v>
      </c>
    </row>
    <row r="51" spans="1:60" x14ac:dyDescent="0.25">
      <c r="A51" s="296" t="str">
        <f t="array" ref="A51">IF($C51="","",INDEX(Prog!$B$8:$D$300,MATCH($C51,nivo1,0),1))</f>
        <v/>
      </c>
      <c r="B51" s="296" t="str">
        <f t="array" ref="B51">IF($C51="","",INDEX(Prog!$B$8:$D$300,MATCH($C51,nivo1,0),2))</f>
        <v/>
      </c>
      <c r="C51" s="273"/>
      <c r="D51" s="267"/>
      <c r="E51" s="273"/>
      <c r="F51" s="273"/>
      <c r="G51" s="273"/>
      <c r="H51" s="273"/>
      <c r="I51" s="273"/>
      <c r="J51" s="273"/>
      <c r="K51" s="274"/>
      <c r="L51" s="273"/>
      <c r="M51" s="273"/>
      <c r="N51" s="273"/>
      <c r="O51" s="275"/>
      <c r="P51" s="273"/>
      <c r="Q51" s="273"/>
      <c r="R51" s="273"/>
      <c r="S51" s="273"/>
      <c r="T51" s="276"/>
      <c r="U51" s="276"/>
      <c r="V51" s="276"/>
      <c r="W51" s="276"/>
      <c r="X51" s="277"/>
      <c r="Y51" s="278"/>
      <c r="AA51" s="8" t="str">
        <f>IF($L51="","",VLOOKUP($L51,BaseEqptCdF!$C$5:$E$161,2,FALSE))</f>
        <v/>
      </c>
      <c r="AB51" s="8" t="str">
        <f>IF($L51="","",VLOOKUP($L51,BaseEqptCdF!$C$5:$E$161,3,FALSE))</f>
        <v/>
      </c>
      <c r="AC51" s="7" t="str">
        <f>IF($L51="","",VLOOKUP($L51,BaseEqptCdF!$C$5:$I$161,6,FALSE))</f>
        <v/>
      </c>
      <c r="AD51" s="7" t="str">
        <f>IF($L51="","",VLOOKUP($L51,BaseEqptCdF!$C$5:$I$161,7,FALSE))</f>
        <v/>
      </c>
      <c r="AE51" s="3" t="str">
        <f>IF($L51="","",VLOOKUP($L51,BaseEqptCdF!$C$5:$R$161,16,FALSE)*$AC$3)</f>
        <v/>
      </c>
      <c r="AF51" s="3" t="str">
        <f>IF($L51="","",IF(LEFT($AB51,2)="SD",0,IF(LEFT($AB51,2)="SB",1*52,IF($N51=Prog!$P$17,VLOOKUP($L51,BaseEqptCdF!$C$5:$P$161,14,FALSE)*1*300,VLOOKUP($L51,BaseEqptCdF!$C$5:$P$161,12,FALSE)*0.2*300))))</f>
        <v/>
      </c>
      <c r="AG51" s="6" t="str">
        <f t="shared" si="6"/>
        <v/>
      </c>
      <c r="AH51" s="6">
        <f>IF($U51=Prog!$S$18,YEAR($X51),"")</f>
        <v>1900</v>
      </c>
      <c r="AI51" s="5" t="str">
        <f>IF(OR($AG51="",$U51=Prog!$S$18),"",IF(OR($U51=Prog!$S$17,$U51=Prog!$S$16),YEAR($X51),IF($AG51="ND","ND",$AI$8+$O51)))</f>
        <v/>
      </c>
      <c r="AJ51" s="3" t="str">
        <f t="shared" si="0"/>
        <v/>
      </c>
      <c r="AK51" s="3" t="str">
        <f t="shared" si="8"/>
        <v/>
      </c>
      <c r="AL51" s="3" t="str">
        <f t="shared" si="8"/>
        <v/>
      </c>
      <c r="AM51" s="3" t="str">
        <f t="shared" si="8"/>
        <v/>
      </c>
      <c r="AN51" s="3" t="str">
        <f t="shared" si="8"/>
        <v/>
      </c>
      <c r="AO51" s="2">
        <f t="shared" si="2"/>
        <v>0</v>
      </c>
      <c r="AP51" s="4"/>
      <c r="AQ51" s="3">
        <f>IF(AJ51=1,VLOOKUP($AP51,BaseEqptCdF!$C$5:$R$161,16,FALSE),0)</f>
        <v>0</v>
      </c>
      <c r="AR51" s="3">
        <f>IF(AK51=1,VLOOKUP($AP51,BaseEqptCdF!$C$5:$R$161,16,FALSE),0)</f>
        <v>0</v>
      </c>
      <c r="AS51" s="3">
        <f>IF(AL51=1,VLOOKUP($AP51,BaseEqptCdF!$C$5:$R$161,16,FALSE),0)</f>
        <v>0</v>
      </c>
      <c r="AT51" s="3">
        <f>IF(AM51=1,VLOOKUP($AP51,BaseEqptCdF!$C$5:$R$161,16,FALSE),0)</f>
        <v>0</v>
      </c>
      <c r="AU51" s="3">
        <f>IF(AN51=1,VLOOKUP($AP51,BaseEqptCdF!$C$5:$R$161,16,FALSE),0)</f>
        <v>0</v>
      </c>
      <c r="AV51" s="2">
        <f t="shared" si="3"/>
        <v>0</v>
      </c>
      <c r="AW51" s="3" t="str">
        <f>IF($L51="","",IF(SUM($AJ51:AJ51)=0,$AE51,VLOOKUP($AP51,BaseEqptCdF!$C$5:$R$161,16,FALSE)*$AC$3))</f>
        <v/>
      </c>
      <c r="AX51" s="3" t="str">
        <f>IF($L51="","",IF(SUM($AJ51:AK51)=0,$AE51,VLOOKUP($AP51,BaseEqptCdF!$C$5:$R$161,16,FALSE)*$AC$3))</f>
        <v/>
      </c>
      <c r="AY51" s="3" t="str">
        <f>IF($L51="","",IF(SUM($AJ51:AL51)=0,$AE51,VLOOKUP($AP51,BaseEqptCdF!$C$5:$R$161,16,FALSE)*$AC$3))</f>
        <v/>
      </c>
      <c r="AZ51" s="3" t="str">
        <f>IF($L51="","",IF(SUM($AJ51:AM51)=0,$AE51,VLOOKUP($AP51,BaseEqptCdF!$C$5:$R$161,16,FALSE)*$AC$3))</f>
        <v/>
      </c>
      <c r="BA51" s="3" t="str">
        <f>IF($L51="","",IF(SUM($AJ51:AN51)=0,$AE51,VLOOKUP($AP51,BaseEqptCdF!$C$5:$R$161,16,FALSE)*$AC$3))</f>
        <v/>
      </c>
      <c r="BB51" s="2">
        <f t="shared" si="4"/>
        <v>0</v>
      </c>
      <c r="BC51" s="3" t="str">
        <f>IF($L51="","",IF(SUM($AJ51:AJ51)=0,$AF51,IF(LEFT(VLOOKUP($AP51,BaseEqptCdF!$C$5:$E$161,3,FALSE),2)="SD",0,IF(LEFT(VLOOKUP($AP51,BaseEqptCdF!$C$5:$E$161,3,FALSE),2)="SB",1*52,VLOOKUP($AP51,BaseEqptCdF!$C$5:$S$161,12,FALSE)*0.2*300))))</f>
        <v/>
      </c>
      <c r="BD51" s="3" t="str">
        <f>IF($L51="","",IF(SUM($AJ51:AK51)=0,$AF51,IF(LEFT(VLOOKUP($AP51,BaseEqptCdF!$C$5:$E$161,3,FALSE),2)="SD",0,IF(LEFT(VLOOKUP($AP51,BaseEqptCdF!$C$5:$E$161,3,FALSE),2)="SB",1*52,VLOOKUP($AP51,BaseEqptCdF!$C$5:$S$161,12,FALSE)*0.2*300))))</f>
        <v/>
      </c>
      <c r="BE51" s="3" t="str">
        <f>IF($L51="","",IF(SUM($AJ51:AL51)=0,$AF51,IF(LEFT(VLOOKUP($AP51,BaseEqptCdF!$C$5:$E$161,3,FALSE),2)="SD",0,IF(LEFT(VLOOKUP($AP51,BaseEqptCdF!$C$5:$E$161,3,FALSE),2)="SB",1*52,VLOOKUP($AP51,BaseEqptCdF!$C$5:$S$161,12,FALSE)*0.2*300))))</f>
        <v/>
      </c>
      <c r="BF51" s="3" t="str">
        <f>IF($L51="","",IF(SUM($AJ51:AM51)=0,$AF51,IF(LEFT(VLOOKUP($AP51,BaseEqptCdF!$C$5:$E$161,3,FALSE),2)="SD",0,IF(LEFT(VLOOKUP($AP51,BaseEqptCdF!$C$5:$E$161,3,FALSE),2)="SB",1*52,VLOOKUP($AP51,BaseEqptCdF!$C$5:$S$161,12,FALSE)*0.2*300))))</f>
        <v/>
      </c>
      <c r="BG51" s="3" t="str">
        <f>IF($L51="","",IF(SUM($AJ51:AN51)=0,$AF51,IF(LEFT(VLOOKUP($AP51,BaseEqptCdF!$C$5:$E$161,3,FALSE),2)="SD",0,IF(LEFT(VLOOKUP($AP51,BaseEqptCdF!$C$5:$E$161,3,FALSE),2)="SB",1*52,VLOOKUP($AP51,BaseEqptCdF!$C$5:$S$161,12,FALSE)*0.2*300))))</f>
        <v/>
      </c>
      <c r="BH51" s="2">
        <f t="shared" si="5"/>
        <v>0</v>
      </c>
    </row>
    <row r="52" spans="1:60" x14ac:dyDescent="0.25">
      <c r="A52" s="296" t="str">
        <f t="array" ref="A52">IF($C52="","",INDEX(Prog!$B$8:$D$300,MATCH($C52,nivo1,0),1))</f>
        <v/>
      </c>
      <c r="B52" s="296" t="str">
        <f t="array" ref="B52">IF($C52="","",INDEX(Prog!$B$8:$D$300,MATCH($C52,nivo1,0),2))</f>
        <v/>
      </c>
      <c r="C52" s="273"/>
      <c r="D52" s="267"/>
      <c r="E52" s="273"/>
      <c r="F52" s="273"/>
      <c r="G52" s="273"/>
      <c r="H52" s="273"/>
      <c r="I52" s="273"/>
      <c r="J52" s="273"/>
      <c r="K52" s="274"/>
      <c r="L52" s="273"/>
      <c r="M52" s="273"/>
      <c r="N52" s="273"/>
      <c r="O52" s="275"/>
      <c r="P52" s="273"/>
      <c r="Q52" s="273"/>
      <c r="R52" s="273"/>
      <c r="S52" s="273"/>
      <c r="T52" s="276"/>
      <c r="U52" s="276"/>
      <c r="V52" s="276"/>
      <c r="W52" s="276"/>
      <c r="X52" s="277"/>
      <c r="Y52" s="278"/>
      <c r="AA52" s="8" t="str">
        <f>IF($L52="","",VLOOKUP($L52,BaseEqptCdF!$C$5:$E$161,2,FALSE))</f>
        <v/>
      </c>
      <c r="AB52" s="8" t="str">
        <f>IF($L52="","",VLOOKUP($L52,BaseEqptCdF!$C$5:$E$161,3,FALSE))</f>
        <v/>
      </c>
      <c r="AC52" s="7" t="str">
        <f>IF($L52="","",VLOOKUP($L52,BaseEqptCdF!$C$5:$I$161,6,FALSE))</f>
        <v/>
      </c>
      <c r="AD52" s="7" t="str">
        <f>IF($L52="","",VLOOKUP($L52,BaseEqptCdF!$C$5:$I$161,7,FALSE))</f>
        <v/>
      </c>
      <c r="AE52" s="3" t="str">
        <f>IF($L52="","",VLOOKUP($L52,BaseEqptCdF!$C$5:$R$161,16,FALSE)*$AC$3)</f>
        <v/>
      </c>
      <c r="AF52" s="3" t="str">
        <f>IF($L52="","",IF(LEFT($AB52,2)="SD",0,IF(LEFT($AB52,2)="SB",1*52,IF($N52=Prog!$P$17,VLOOKUP($L52,BaseEqptCdF!$C$5:$P$161,14,FALSE)*1*300,VLOOKUP($L52,BaseEqptCdF!$C$5:$P$161,12,FALSE)*0.2*300))))</f>
        <v/>
      </c>
      <c r="AG52" s="6" t="str">
        <f t="shared" si="6"/>
        <v/>
      </c>
      <c r="AH52" s="6">
        <f>IF($U52=Prog!$S$18,YEAR($X52),"")</f>
        <v>1900</v>
      </c>
      <c r="AI52" s="5" t="str">
        <f>IF(OR($AG52="",$U52=Prog!$S$18),"",IF(OR($U52=Prog!$S$17,$U52=Prog!$S$16),YEAR($X52),IF($AG52="ND","ND",$AI$8+$O52)))</f>
        <v/>
      </c>
      <c r="AJ52" s="3" t="str">
        <f t="shared" si="0"/>
        <v/>
      </c>
      <c r="AK52" s="3" t="str">
        <f t="shared" si="8"/>
        <v/>
      </c>
      <c r="AL52" s="3" t="str">
        <f t="shared" si="8"/>
        <v/>
      </c>
      <c r="AM52" s="3" t="str">
        <f t="shared" si="8"/>
        <v/>
      </c>
      <c r="AN52" s="3" t="str">
        <f t="shared" si="8"/>
        <v/>
      </c>
      <c r="AO52" s="2">
        <f t="shared" si="2"/>
        <v>0</v>
      </c>
      <c r="AP52" s="4"/>
      <c r="AQ52" s="3">
        <f>IF(AJ52=1,VLOOKUP($AP52,BaseEqptCdF!$C$5:$R$161,16,FALSE),0)</f>
        <v>0</v>
      </c>
      <c r="AR52" s="3">
        <f>IF(AK52=1,VLOOKUP($AP52,BaseEqptCdF!$C$5:$R$161,16,FALSE),0)</f>
        <v>0</v>
      </c>
      <c r="AS52" s="3">
        <f>IF(AL52=1,VLOOKUP($AP52,BaseEqptCdF!$C$5:$R$161,16,FALSE),0)</f>
        <v>0</v>
      </c>
      <c r="AT52" s="3">
        <f>IF(AM52=1,VLOOKUP($AP52,BaseEqptCdF!$C$5:$R$161,16,FALSE),0)</f>
        <v>0</v>
      </c>
      <c r="AU52" s="3">
        <f>IF(AN52=1,VLOOKUP($AP52,BaseEqptCdF!$C$5:$R$161,16,FALSE),0)</f>
        <v>0</v>
      </c>
      <c r="AV52" s="2">
        <f t="shared" si="3"/>
        <v>0</v>
      </c>
      <c r="AW52" s="3" t="str">
        <f>IF($L52="","",IF(SUM($AJ52:AJ52)=0,$AE52,VLOOKUP($AP52,BaseEqptCdF!$C$5:$R$161,16,FALSE)*$AC$3))</f>
        <v/>
      </c>
      <c r="AX52" s="3" t="str">
        <f>IF($L52="","",IF(SUM($AJ52:AK52)=0,$AE52,VLOOKUP($AP52,BaseEqptCdF!$C$5:$R$161,16,FALSE)*$AC$3))</f>
        <v/>
      </c>
      <c r="AY52" s="3" t="str">
        <f>IF($L52="","",IF(SUM($AJ52:AL52)=0,$AE52,VLOOKUP($AP52,BaseEqptCdF!$C$5:$R$161,16,FALSE)*$AC$3))</f>
        <v/>
      </c>
      <c r="AZ52" s="3" t="str">
        <f>IF($L52="","",IF(SUM($AJ52:AM52)=0,$AE52,VLOOKUP($AP52,BaseEqptCdF!$C$5:$R$161,16,FALSE)*$AC$3))</f>
        <v/>
      </c>
      <c r="BA52" s="3" t="str">
        <f>IF($L52="","",IF(SUM($AJ52:AN52)=0,$AE52,VLOOKUP($AP52,BaseEqptCdF!$C$5:$R$161,16,FALSE)*$AC$3))</f>
        <v/>
      </c>
      <c r="BB52" s="2">
        <f t="shared" si="4"/>
        <v>0</v>
      </c>
      <c r="BC52" s="3" t="str">
        <f>IF($L52="","",IF(SUM($AJ52:AJ52)=0,$AF52,IF(LEFT(VLOOKUP($AP52,BaseEqptCdF!$C$5:$E$161,3,FALSE),2)="SD",0,IF(LEFT(VLOOKUP($AP52,BaseEqptCdF!$C$5:$E$161,3,FALSE),2)="SB",1*52,VLOOKUP($AP52,BaseEqptCdF!$C$5:$S$161,12,FALSE)*0.2*300))))</f>
        <v/>
      </c>
      <c r="BD52" s="3" t="str">
        <f>IF($L52="","",IF(SUM($AJ52:AK52)=0,$AF52,IF(LEFT(VLOOKUP($AP52,BaseEqptCdF!$C$5:$E$161,3,FALSE),2)="SD",0,IF(LEFT(VLOOKUP($AP52,BaseEqptCdF!$C$5:$E$161,3,FALSE),2)="SB",1*52,VLOOKUP($AP52,BaseEqptCdF!$C$5:$S$161,12,FALSE)*0.2*300))))</f>
        <v/>
      </c>
      <c r="BE52" s="3" t="str">
        <f>IF($L52="","",IF(SUM($AJ52:AL52)=0,$AF52,IF(LEFT(VLOOKUP($AP52,BaseEqptCdF!$C$5:$E$161,3,FALSE),2)="SD",0,IF(LEFT(VLOOKUP($AP52,BaseEqptCdF!$C$5:$E$161,3,FALSE),2)="SB",1*52,VLOOKUP($AP52,BaseEqptCdF!$C$5:$S$161,12,FALSE)*0.2*300))))</f>
        <v/>
      </c>
      <c r="BF52" s="3" t="str">
        <f>IF($L52="","",IF(SUM($AJ52:AM52)=0,$AF52,IF(LEFT(VLOOKUP($AP52,BaseEqptCdF!$C$5:$E$161,3,FALSE),2)="SD",0,IF(LEFT(VLOOKUP($AP52,BaseEqptCdF!$C$5:$E$161,3,FALSE),2)="SB",1*52,VLOOKUP($AP52,BaseEqptCdF!$C$5:$S$161,12,FALSE)*0.2*300))))</f>
        <v/>
      </c>
      <c r="BG52" s="3" t="str">
        <f>IF($L52="","",IF(SUM($AJ52:AN52)=0,$AF52,IF(LEFT(VLOOKUP($AP52,BaseEqptCdF!$C$5:$E$161,3,FALSE),2)="SD",0,IF(LEFT(VLOOKUP($AP52,BaseEqptCdF!$C$5:$E$161,3,FALSE),2)="SB",1*52,VLOOKUP($AP52,BaseEqptCdF!$C$5:$S$161,12,FALSE)*0.2*300))))</f>
        <v/>
      </c>
      <c r="BH52" s="2">
        <f t="shared" si="5"/>
        <v>0</v>
      </c>
    </row>
    <row r="53" spans="1:60" x14ac:dyDescent="0.25">
      <c r="A53" s="296" t="str">
        <f t="array" ref="A53">IF($C53="","",INDEX(Prog!$B$8:$D$300,MATCH($C53,nivo1,0),1))</f>
        <v/>
      </c>
      <c r="B53" s="296" t="str">
        <f t="array" ref="B53">IF($C53="","",INDEX(Prog!$B$8:$D$300,MATCH($C53,nivo1,0),2))</f>
        <v/>
      </c>
      <c r="C53" s="273"/>
      <c r="D53" s="267"/>
      <c r="E53" s="273"/>
      <c r="F53" s="273"/>
      <c r="G53" s="273"/>
      <c r="H53" s="273"/>
      <c r="I53" s="273"/>
      <c r="J53" s="273"/>
      <c r="K53" s="274"/>
      <c r="L53" s="273"/>
      <c r="M53" s="273"/>
      <c r="N53" s="273"/>
      <c r="O53" s="275"/>
      <c r="P53" s="273"/>
      <c r="Q53" s="273"/>
      <c r="R53" s="273"/>
      <c r="S53" s="273"/>
      <c r="T53" s="276"/>
      <c r="U53" s="276"/>
      <c r="V53" s="276"/>
      <c r="W53" s="276"/>
      <c r="X53" s="277"/>
      <c r="Y53" s="278"/>
      <c r="AA53" s="8" t="str">
        <f>IF($L53="","",VLOOKUP($L53,BaseEqptCdF!$C$5:$E$161,2,FALSE))</f>
        <v/>
      </c>
      <c r="AB53" s="8" t="str">
        <f>IF($L53="","",VLOOKUP($L53,BaseEqptCdF!$C$5:$E$161,3,FALSE))</f>
        <v/>
      </c>
      <c r="AC53" s="7" t="str">
        <f>IF($L53="","",VLOOKUP($L53,BaseEqptCdF!$C$5:$I$161,6,FALSE))</f>
        <v/>
      </c>
      <c r="AD53" s="7" t="str">
        <f>IF($L53="","",VLOOKUP($L53,BaseEqptCdF!$C$5:$I$161,7,FALSE))</f>
        <v/>
      </c>
      <c r="AE53" s="3" t="str">
        <f>IF($L53="","",VLOOKUP($L53,BaseEqptCdF!$C$5:$R$161,16,FALSE)*$AC$3)</f>
        <v/>
      </c>
      <c r="AF53" s="3" t="str">
        <f>IF($L53="","",IF(LEFT($AB53,2)="SD",0,IF(LEFT($AB53,2)="SB",1*52,IF($N53=Prog!$P$17,VLOOKUP($L53,BaseEqptCdF!$C$5:$P$161,14,FALSE)*1*300,VLOOKUP($L53,BaseEqptCdF!$C$5:$P$161,12,FALSE)*0.2*300))))</f>
        <v/>
      </c>
      <c r="AG53" s="6" t="str">
        <f t="shared" si="6"/>
        <v/>
      </c>
      <c r="AH53" s="6">
        <f>IF($U53=Prog!$S$18,YEAR($X53),"")</f>
        <v>1900</v>
      </c>
      <c r="AI53" s="5" t="str">
        <f>IF(OR($AG53="",$U53=Prog!$S$18),"",IF(OR($U53=Prog!$S$17,$U53=Prog!$S$16),YEAR($X53),IF($AG53="ND","ND",$AI$8+$O53)))</f>
        <v/>
      </c>
      <c r="AJ53" s="3" t="str">
        <f t="shared" si="0"/>
        <v/>
      </c>
      <c r="AK53" s="3" t="str">
        <f t="shared" si="8"/>
        <v/>
      </c>
      <c r="AL53" s="3" t="str">
        <f t="shared" si="8"/>
        <v/>
      </c>
      <c r="AM53" s="3" t="str">
        <f t="shared" si="8"/>
        <v/>
      </c>
      <c r="AN53" s="3" t="str">
        <f t="shared" si="8"/>
        <v/>
      </c>
      <c r="AO53" s="2">
        <f t="shared" si="2"/>
        <v>0</v>
      </c>
      <c r="AP53" s="4"/>
      <c r="AQ53" s="3">
        <f>IF(AJ53=1,VLOOKUP($AP53,BaseEqptCdF!$C$5:$R$161,16,FALSE),0)</f>
        <v>0</v>
      </c>
      <c r="AR53" s="3">
        <f>IF(AK53=1,VLOOKUP($AP53,BaseEqptCdF!$C$5:$R$161,16,FALSE),0)</f>
        <v>0</v>
      </c>
      <c r="AS53" s="3">
        <f>IF(AL53=1,VLOOKUP($AP53,BaseEqptCdF!$C$5:$R$161,16,FALSE),0)</f>
        <v>0</v>
      </c>
      <c r="AT53" s="3">
        <f>IF(AM53=1,VLOOKUP($AP53,BaseEqptCdF!$C$5:$R$161,16,FALSE),0)</f>
        <v>0</v>
      </c>
      <c r="AU53" s="3">
        <f>IF(AN53=1,VLOOKUP($AP53,BaseEqptCdF!$C$5:$R$161,16,FALSE),0)</f>
        <v>0</v>
      </c>
      <c r="AV53" s="2">
        <f t="shared" si="3"/>
        <v>0</v>
      </c>
      <c r="AW53" s="3" t="str">
        <f>IF($L53="","",IF(SUM($AJ53:AJ53)=0,$AE53,VLOOKUP($AP53,BaseEqptCdF!$C$5:$R$161,16,FALSE)*$AC$3))</f>
        <v/>
      </c>
      <c r="AX53" s="3" t="str">
        <f>IF($L53="","",IF(SUM($AJ53:AK53)=0,$AE53,VLOOKUP($AP53,BaseEqptCdF!$C$5:$R$161,16,FALSE)*$AC$3))</f>
        <v/>
      </c>
      <c r="AY53" s="3" t="str">
        <f>IF($L53="","",IF(SUM($AJ53:AL53)=0,$AE53,VLOOKUP($AP53,BaseEqptCdF!$C$5:$R$161,16,FALSE)*$AC$3))</f>
        <v/>
      </c>
      <c r="AZ53" s="3" t="str">
        <f>IF($L53="","",IF(SUM($AJ53:AM53)=0,$AE53,VLOOKUP($AP53,BaseEqptCdF!$C$5:$R$161,16,FALSE)*$AC$3))</f>
        <v/>
      </c>
      <c r="BA53" s="3" t="str">
        <f>IF($L53="","",IF(SUM($AJ53:AN53)=0,$AE53,VLOOKUP($AP53,BaseEqptCdF!$C$5:$R$161,16,FALSE)*$AC$3))</f>
        <v/>
      </c>
      <c r="BB53" s="2">
        <f t="shared" si="4"/>
        <v>0</v>
      </c>
      <c r="BC53" s="3" t="str">
        <f>IF($L53="","",IF(SUM($AJ53:AJ53)=0,$AF53,IF(LEFT(VLOOKUP($AP53,BaseEqptCdF!$C$5:$E$161,3,FALSE),2)="SD",0,IF(LEFT(VLOOKUP($AP53,BaseEqptCdF!$C$5:$E$161,3,FALSE),2)="SB",1*52,VLOOKUP($AP53,BaseEqptCdF!$C$5:$S$161,12,FALSE)*0.2*300))))</f>
        <v/>
      </c>
      <c r="BD53" s="3" t="str">
        <f>IF($L53="","",IF(SUM($AJ53:AK53)=0,$AF53,IF(LEFT(VLOOKUP($AP53,BaseEqptCdF!$C$5:$E$161,3,FALSE),2)="SD",0,IF(LEFT(VLOOKUP($AP53,BaseEqptCdF!$C$5:$E$161,3,FALSE),2)="SB",1*52,VLOOKUP($AP53,BaseEqptCdF!$C$5:$S$161,12,FALSE)*0.2*300))))</f>
        <v/>
      </c>
      <c r="BE53" s="3" t="str">
        <f>IF($L53="","",IF(SUM($AJ53:AL53)=0,$AF53,IF(LEFT(VLOOKUP($AP53,BaseEqptCdF!$C$5:$E$161,3,FALSE),2)="SD",0,IF(LEFT(VLOOKUP($AP53,BaseEqptCdF!$C$5:$E$161,3,FALSE),2)="SB",1*52,VLOOKUP($AP53,BaseEqptCdF!$C$5:$S$161,12,FALSE)*0.2*300))))</f>
        <v/>
      </c>
      <c r="BF53" s="3" t="str">
        <f>IF($L53="","",IF(SUM($AJ53:AM53)=0,$AF53,IF(LEFT(VLOOKUP($AP53,BaseEqptCdF!$C$5:$E$161,3,FALSE),2)="SD",0,IF(LEFT(VLOOKUP($AP53,BaseEqptCdF!$C$5:$E$161,3,FALSE),2)="SB",1*52,VLOOKUP($AP53,BaseEqptCdF!$C$5:$S$161,12,FALSE)*0.2*300))))</f>
        <v/>
      </c>
      <c r="BG53" s="3" t="str">
        <f>IF($L53="","",IF(SUM($AJ53:AN53)=0,$AF53,IF(LEFT(VLOOKUP($AP53,BaseEqptCdF!$C$5:$E$161,3,FALSE),2)="SD",0,IF(LEFT(VLOOKUP($AP53,BaseEqptCdF!$C$5:$E$161,3,FALSE),2)="SB",1*52,VLOOKUP($AP53,BaseEqptCdF!$C$5:$S$161,12,FALSE)*0.2*300))))</f>
        <v/>
      </c>
      <c r="BH53" s="2">
        <f t="shared" si="5"/>
        <v>0</v>
      </c>
    </row>
    <row r="54" spans="1:60" x14ac:dyDescent="0.25">
      <c r="A54" s="296" t="str">
        <f t="array" ref="A54">IF($C54="","",INDEX(Prog!$B$8:$D$300,MATCH($C54,nivo1,0),1))</f>
        <v/>
      </c>
      <c r="B54" s="296" t="str">
        <f t="array" ref="B54">IF($C54="","",INDEX(Prog!$B$8:$D$300,MATCH($C54,nivo1,0),2))</f>
        <v/>
      </c>
      <c r="C54" s="273"/>
      <c r="D54" s="267"/>
      <c r="E54" s="273"/>
      <c r="F54" s="273"/>
      <c r="G54" s="273"/>
      <c r="H54" s="273"/>
      <c r="I54" s="273"/>
      <c r="J54" s="273"/>
      <c r="K54" s="274"/>
      <c r="L54" s="273"/>
      <c r="M54" s="273"/>
      <c r="N54" s="273"/>
      <c r="O54" s="275"/>
      <c r="P54" s="273"/>
      <c r="Q54" s="273"/>
      <c r="R54" s="273"/>
      <c r="S54" s="273"/>
      <c r="T54" s="276"/>
      <c r="U54" s="276"/>
      <c r="V54" s="276"/>
      <c r="W54" s="276"/>
      <c r="X54" s="277"/>
      <c r="Y54" s="278"/>
      <c r="AA54" s="8" t="str">
        <f>IF($L54="","",VLOOKUP($L54,BaseEqptCdF!$C$5:$E$161,2,FALSE))</f>
        <v/>
      </c>
      <c r="AB54" s="8" t="str">
        <f>IF($L54="","",VLOOKUP($L54,BaseEqptCdF!$C$5:$E$161,3,FALSE))</f>
        <v/>
      </c>
      <c r="AC54" s="7" t="str">
        <f>IF($L54="","",VLOOKUP($L54,BaseEqptCdF!$C$5:$I$161,6,FALSE))</f>
        <v/>
      </c>
      <c r="AD54" s="7" t="str">
        <f>IF($L54="","",VLOOKUP($L54,BaseEqptCdF!$C$5:$I$161,7,FALSE))</f>
        <v/>
      </c>
      <c r="AE54" s="3" t="str">
        <f>IF($L54="","",VLOOKUP($L54,BaseEqptCdF!$C$5:$R$161,16,FALSE)*$AC$3)</f>
        <v/>
      </c>
      <c r="AF54" s="3" t="str">
        <f>IF($L54="","",IF(LEFT($AB54,2)="SD",0,IF(LEFT($AB54,2)="SB",1*52,IF($N54=Prog!$P$17,VLOOKUP($L54,BaseEqptCdF!$C$5:$P$161,14,FALSE)*1*300,VLOOKUP($L54,BaseEqptCdF!$C$5:$P$161,12,FALSE)*0.2*300))))</f>
        <v/>
      </c>
      <c r="AG54" s="6" t="str">
        <f t="shared" si="6"/>
        <v/>
      </c>
      <c r="AH54" s="6">
        <f>IF($U54=Prog!$S$18,YEAR($X54),"")</f>
        <v>1900</v>
      </c>
      <c r="AI54" s="5" t="str">
        <f>IF(OR($AG54="",$U54=Prog!$S$18),"",IF(OR($U54=Prog!$S$17,$U54=Prog!$S$16),YEAR($X54),IF($AG54="ND","ND",$AI$8+$O54)))</f>
        <v/>
      </c>
      <c r="AJ54" s="3" t="str">
        <f t="shared" si="0"/>
        <v/>
      </c>
      <c r="AK54" s="3" t="str">
        <f t="shared" si="8"/>
        <v/>
      </c>
      <c r="AL54" s="3" t="str">
        <f t="shared" si="8"/>
        <v/>
      </c>
      <c r="AM54" s="3" t="str">
        <f t="shared" si="8"/>
        <v/>
      </c>
      <c r="AN54" s="3" t="str">
        <f t="shared" si="8"/>
        <v/>
      </c>
      <c r="AO54" s="2">
        <f t="shared" si="2"/>
        <v>0</v>
      </c>
      <c r="AP54" s="4"/>
      <c r="AQ54" s="3">
        <f>IF(AJ54=1,VLOOKUP($AP54,BaseEqptCdF!$C$5:$R$161,16,FALSE),0)</f>
        <v>0</v>
      </c>
      <c r="AR54" s="3">
        <f>IF(AK54=1,VLOOKUP($AP54,BaseEqptCdF!$C$5:$R$161,16,FALSE),0)</f>
        <v>0</v>
      </c>
      <c r="AS54" s="3">
        <f>IF(AL54=1,VLOOKUP($AP54,BaseEqptCdF!$C$5:$R$161,16,FALSE),0)</f>
        <v>0</v>
      </c>
      <c r="AT54" s="3">
        <f>IF(AM54=1,VLOOKUP($AP54,BaseEqptCdF!$C$5:$R$161,16,FALSE),0)</f>
        <v>0</v>
      </c>
      <c r="AU54" s="3">
        <f>IF(AN54=1,VLOOKUP($AP54,BaseEqptCdF!$C$5:$R$161,16,FALSE),0)</f>
        <v>0</v>
      </c>
      <c r="AV54" s="2">
        <f t="shared" si="3"/>
        <v>0</v>
      </c>
      <c r="AW54" s="3" t="str">
        <f>IF($L54="","",IF(SUM($AJ54:AJ54)=0,$AE54,VLOOKUP($AP54,BaseEqptCdF!$C$5:$R$161,16,FALSE)*$AC$3))</f>
        <v/>
      </c>
      <c r="AX54" s="3" t="str">
        <f>IF($L54="","",IF(SUM($AJ54:AK54)=0,$AE54,VLOOKUP($AP54,BaseEqptCdF!$C$5:$R$161,16,FALSE)*$AC$3))</f>
        <v/>
      </c>
      <c r="AY54" s="3" t="str">
        <f>IF($L54="","",IF(SUM($AJ54:AL54)=0,$AE54,VLOOKUP($AP54,BaseEqptCdF!$C$5:$R$161,16,FALSE)*$AC$3))</f>
        <v/>
      </c>
      <c r="AZ54" s="3" t="str">
        <f>IF($L54="","",IF(SUM($AJ54:AM54)=0,$AE54,VLOOKUP($AP54,BaseEqptCdF!$C$5:$R$161,16,FALSE)*$AC$3))</f>
        <v/>
      </c>
      <c r="BA54" s="3" t="str">
        <f>IF($L54="","",IF(SUM($AJ54:AN54)=0,$AE54,VLOOKUP($AP54,BaseEqptCdF!$C$5:$R$161,16,FALSE)*$AC$3))</f>
        <v/>
      </c>
      <c r="BB54" s="2">
        <f t="shared" si="4"/>
        <v>0</v>
      </c>
      <c r="BC54" s="3" t="str">
        <f>IF($L54="","",IF(SUM($AJ54:AJ54)=0,$AF54,IF(LEFT(VLOOKUP($AP54,BaseEqptCdF!$C$5:$E$161,3,FALSE),2)="SD",0,IF(LEFT(VLOOKUP($AP54,BaseEqptCdF!$C$5:$E$161,3,FALSE),2)="SB",1*52,VLOOKUP($AP54,BaseEqptCdF!$C$5:$S$161,12,FALSE)*0.2*300))))</f>
        <v/>
      </c>
      <c r="BD54" s="3" t="str">
        <f>IF($L54="","",IF(SUM($AJ54:AK54)=0,$AF54,IF(LEFT(VLOOKUP($AP54,BaseEqptCdF!$C$5:$E$161,3,FALSE),2)="SD",0,IF(LEFT(VLOOKUP($AP54,BaseEqptCdF!$C$5:$E$161,3,FALSE),2)="SB",1*52,VLOOKUP($AP54,BaseEqptCdF!$C$5:$S$161,12,FALSE)*0.2*300))))</f>
        <v/>
      </c>
      <c r="BE54" s="3" t="str">
        <f>IF($L54="","",IF(SUM($AJ54:AL54)=0,$AF54,IF(LEFT(VLOOKUP($AP54,BaseEqptCdF!$C$5:$E$161,3,FALSE),2)="SD",0,IF(LEFT(VLOOKUP($AP54,BaseEqptCdF!$C$5:$E$161,3,FALSE),2)="SB",1*52,VLOOKUP($AP54,BaseEqptCdF!$C$5:$S$161,12,FALSE)*0.2*300))))</f>
        <v/>
      </c>
      <c r="BF54" s="3" t="str">
        <f>IF($L54="","",IF(SUM($AJ54:AM54)=0,$AF54,IF(LEFT(VLOOKUP($AP54,BaseEqptCdF!$C$5:$E$161,3,FALSE),2)="SD",0,IF(LEFT(VLOOKUP($AP54,BaseEqptCdF!$C$5:$E$161,3,FALSE),2)="SB",1*52,VLOOKUP($AP54,BaseEqptCdF!$C$5:$S$161,12,FALSE)*0.2*300))))</f>
        <v/>
      </c>
      <c r="BG54" s="3" t="str">
        <f>IF($L54="","",IF(SUM($AJ54:AN54)=0,$AF54,IF(LEFT(VLOOKUP($AP54,BaseEqptCdF!$C$5:$E$161,3,FALSE),2)="SD",0,IF(LEFT(VLOOKUP($AP54,BaseEqptCdF!$C$5:$E$161,3,FALSE),2)="SB",1*52,VLOOKUP($AP54,BaseEqptCdF!$C$5:$S$161,12,FALSE)*0.2*300))))</f>
        <v/>
      </c>
      <c r="BH54" s="2">
        <f t="shared" si="5"/>
        <v>0</v>
      </c>
    </row>
    <row r="55" spans="1:60" x14ac:dyDescent="0.25">
      <c r="A55" s="296" t="str">
        <f t="array" ref="A55">IF($C55="","",INDEX(Prog!$B$8:$D$300,MATCH($C55,nivo1,0),1))</f>
        <v/>
      </c>
      <c r="B55" s="296" t="str">
        <f t="array" ref="B55">IF($C55="","",INDEX(Prog!$B$8:$D$300,MATCH($C55,nivo1,0),2))</f>
        <v/>
      </c>
      <c r="C55" s="273"/>
      <c r="D55" s="267"/>
      <c r="E55" s="273"/>
      <c r="F55" s="273"/>
      <c r="G55" s="273"/>
      <c r="H55" s="273"/>
      <c r="I55" s="273"/>
      <c r="J55" s="273"/>
      <c r="K55" s="274"/>
      <c r="L55" s="273"/>
      <c r="M55" s="273"/>
      <c r="N55" s="273"/>
      <c r="O55" s="275"/>
      <c r="P55" s="273"/>
      <c r="Q55" s="273"/>
      <c r="R55" s="273"/>
      <c r="S55" s="273"/>
      <c r="T55" s="276"/>
      <c r="U55" s="276"/>
      <c r="V55" s="276"/>
      <c r="W55" s="276"/>
      <c r="X55" s="277"/>
      <c r="Y55" s="278"/>
      <c r="AA55" s="8" t="str">
        <f>IF($L55="","",VLOOKUP($L55,BaseEqptCdF!$C$5:$E$161,2,FALSE))</f>
        <v/>
      </c>
      <c r="AB55" s="8" t="str">
        <f>IF($L55="","",VLOOKUP($L55,BaseEqptCdF!$C$5:$E$161,3,FALSE))</f>
        <v/>
      </c>
      <c r="AC55" s="7" t="str">
        <f>IF($L55="","",VLOOKUP($L55,BaseEqptCdF!$C$5:$I$161,6,FALSE))</f>
        <v/>
      </c>
      <c r="AD55" s="7" t="str">
        <f>IF($L55="","",VLOOKUP($L55,BaseEqptCdF!$C$5:$I$161,7,FALSE))</f>
        <v/>
      </c>
      <c r="AE55" s="3" t="str">
        <f>IF($L55="","",VLOOKUP($L55,BaseEqptCdF!$C$5:$R$161,16,FALSE)*$AC$3)</f>
        <v/>
      </c>
      <c r="AF55" s="3" t="str">
        <f>IF($L55="","",IF(LEFT($AB55,2)="SD",0,IF(LEFT($AB55,2)="SB",1*52,IF($N55=Prog!$P$17,VLOOKUP($L55,BaseEqptCdF!$C$5:$P$161,14,FALSE)*1*300,VLOOKUP($L55,BaseEqptCdF!$C$5:$P$161,12,FALSE)*0.2*300))))</f>
        <v/>
      </c>
      <c r="AG55" s="6" t="str">
        <f t="shared" si="6"/>
        <v/>
      </c>
      <c r="AH55" s="6">
        <f>IF($U55=Prog!$S$18,YEAR($X55),"")</f>
        <v>1900</v>
      </c>
      <c r="AI55" s="5" t="str">
        <f>IF(OR($AG55="",$U55=Prog!$S$18),"",IF(OR($U55=Prog!$S$17,$U55=Prog!$S$16),YEAR($X55),IF($AG55="ND","ND",$AI$8+$O55)))</f>
        <v/>
      </c>
      <c r="AJ55" s="3" t="str">
        <f t="shared" si="0"/>
        <v/>
      </c>
      <c r="AK55" s="3" t="str">
        <f t="shared" si="8"/>
        <v/>
      </c>
      <c r="AL55" s="3" t="str">
        <f t="shared" si="8"/>
        <v/>
      </c>
      <c r="AM55" s="3" t="str">
        <f t="shared" si="8"/>
        <v/>
      </c>
      <c r="AN55" s="3" t="str">
        <f t="shared" si="8"/>
        <v/>
      </c>
      <c r="AO55" s="2">
        <f t="shared" si="2"/>
        <v>0</v>
      </c>
      <c r="AP55" s="4"/>
      <c r="AQ55" s="3">
        <f>IF(AJ55=1,VLOOKUP($AP55,BaseEqptCdF!$C$5:$R$161,16,FALSE),0)</f>
        <v>0</v>
      </c>
      <c r="AR55" s="3">
        <f>IF(AK55=1,VLOOKUP($AP55,BaseEqptCdF!$C$5:$R$161,16,FALSE),0)</f>
        <v>0</v>
      </c>
      <c r="AS55" s="3">
        <f>IF(AL55=1,VLOOKUP($AP55,BaseEqptCdF!$C$5:$R$161,16,FALSE),0)</f>
        <v>0</v>
      </c>
      <c r="AT55" s="3">
        <f>IF(AM55=1,VLOOKUP($AP55,BaseEqptCdF!$C$5:$R$161,16,FALSE),0)</f>
        <v>0</v>
      </c>
      <c r="AU55" s="3">
        <f>IF(AN55=1,VLOOKUP($AP55,BaseEqptCdF!$C$5:$R$161,16,FALSE),0)</f>
        <v>0</v>
      </c>
      <c r="AV55" s="2">
        <f t="shared" si="3"/>
        <v>0</v>
      </c>
      <c r="AW55" s="3" t="str">
        <f>IF($L55="","",IF(SUM($AJ55:AJ55)=0,$AE55,VLOOKUP($AP55,BaseEqptCdF!$C$5:$R$161,16,FALSE)*$AC$3))</f>
        <v/>
      </c>
      <c r="AX55" s="3" t="str">
        <f>IF($L55="","",IF(SUM($AJ55:AK55)=0,$AE55,VLOOKUP($AP55,BaseEqptCdF!$C$5:$R$161,16,FALSE)*$AC$3))</f>
        <v/>
      </c>
      <c r="AY55" s="3" t="str">
        <f>IF($L55="","",IF(SUM($AJ55:AL55)=0,$AE55,VLOOKUP($AP55,BaseEqptCdF!$C$5:$R$161,16,FALSE)*$AC$3))</f>
        <v/>
      </c>
      <c r="AZ55" s="3" t="str">
        <f>IF($L55="","",IF(SUM($AJ55:AM55)=0,$AE55,VLOOKUP($AP55,BaseEqptCdF!$C$5:$R$161,16,FALSE)*$AC$3))</f>
        <v/>
      </c>
      <c r="BA55" s="3" t="str">
        <f>IF($L55="","",IF(SUM($AJ55:AN55)=0,$AE55,VLOOKUP($AP55,BaseEqptCdF!$C$5:$R$161,16,FALSE)*$AC$3))</f>
        <v/>
      </c>
      <c r="BB55" s="2">
        <f t="shared" si="4"/>
        <v>0</v>
      </c>
      <c r="BC55" s="3" t="str">
        <f>IF($L55="","",IF(SUM($AJ55:AJ55)=0,$AF55,IF(LEFT(VLOOKUP($AP55,BaseEqptCdF!$C$5:$E$161,3,FALSE),2)="SD",0,IF(LEFT(VLOOKUP($AP55,BaseEqptCdF!$C$5:$E$161,3,FALSE),2)="SB",1*52,VLOOKUP($AP55,BaseEqptCdF!$C$5:$S$161,12,FALSE)*0.2*300))))</f>
        <v/>
      </c>
      <c r="BD55" s="3" t="str">
        <f>IF($L55="","",IF(SUM($AJ55:AK55)=0,$AF55,IF(LEFT(VLOOKUP($AP55,BaseEqptCdF!$C$5:$E$161,3,FALSE),2)="SD",0,IF(LEFT(VLOOKUP($AP55,BaseEqptCdF!$C$5:$E$161,3,FALSE),2)="SB",1*52,VLOOKUP($AP55,BaseEqptCdF!$C$5:$S$161,12,FALSE)*0.2*300))))</f>
        <v/>
      </c>
      <c r="BE55" s="3" t="str">
        <f>IF($L55="","",IF(SUM($AJ55:AL55)=0,$AF55,IF(LEFT(VLOOKUP($AP55,BaseEqptCdF!$C$5:$E$161,3,FALSE),2)="SD",0,IF(LEFT(VLOOKUP($AP55,BaseEqptCdF!$C$5:$E$161,3,FALSE),2)="SB",1*52,VLOOKUP($AP55,BaseEqptCdF!$C$5:$S$161,12,FALSE)*0.2*300))))</f>
        <v/>
      </c>
      <c r="BF55" s="3" t="str">
        <f>IF($L55="","",IF(SUM($AJ55:AM55)=0,$AF55,IF(LEFT(VLOOKUP($AP55,BaseEqptCdF!$C$5:$E$161,3,FALSE),2)="SD",0,IF(LEFT(VLOOKUP($AP55,BaseEqptCdF!$C$5:$E$161,3,FALSE),2)="SB",1*52,VLOOKUP($AP55,BaseEqptCdF!$C$5:$S$161,12,FALSE)*0.2*300))))</f>
        <v/>
      </c>
      <c r="BG55" s="3" t="str">
        <f>IF($L55="","",IF(SUM($AJ55:AN55)=0,$AF55,IF(LEFT(VLOOKUP($AP55,BaseEqptCdF!$C$5:$E$161,3,FALSE),2)="SD",0,IF(LEFT(VLOOKUP($AP55,BaseEqptCdF!$C$5:$E$161,3,FALSE),2)="SB",1*52,VLOOKUP($AP55,BaseEqptCdF!$C$5:$S$161,12,FALSE)*0.2*300))))</f>
        <v/>
      </c>
      <c r="BH55" s="2">
        <f t="shared" si="5"/>
        <v>0</v>
      </c>
    </row>
    <row r="56" spans="1:60" x14ac:dyDescent="0.25">
      <c r="A56" s="296" t="str">
        <f t="array" ref="A56">IF($C56="","",INDEX(Prog!$B$8:$D$300,MATCH($C56,nivo1,0),1))</f>
        <v/>
      </c>
      <c r="B56" s="296" t="str">
        <f t="array" ref="B56">IF($C56="","",INDEX(Prog!$B$8:$D$300,MATCH($C56,nivo1,0),2))</f>
        <v/>
      </c>
      <c r="C56" s="273"/>
      <c r="D56" s="267"/>
      <c r="E56" s="273"/>
      <c r="F56" s="273"/>
      <c r="G56" s="273"/>
      <c r="H56" s="273"/>
      <c r="I56" s="273"/>
      <c r="J56" s="273"/>
      <c r="K56" s="274"/>
      <c r="L56" s="273"/>
      <c r="M56" s="273"/>
      <c r="N56" s="273"/>
      <c r="O56" s="275"/>
      <c r="P56" s="273"/>
      <c r="Q56" s="273"/>
      <c r="R56" s="273"/>
      <c r="S56" s="273"/>
      <c r="T56" s="276"/>
      <c r="U56" s="276"/>
      <c r="V56" s="276"/>
      <c r="W56" s="276"/>
      <c r="X56" s="277"/>
      <c r="Y56" s="278"/>
      <c r="AA56" s="8" t="str">
        <f>IF($L56="","",VLOOKUP($L56,BaseEqptCdF!$C$5:$E$161,2,FALSE))</f>
        <v/>
      </c>
      <c r="AB56" s="8" t="str">
        <f>IF($L56="","",VLOOKUP($L56,BaseEqptCdF!$C$5:$E$161,3,FALSE))</f>
        <v/>
      </c>
      <c r="AC56" s="7" t="str">
        <f>IF($L56="","",VLOOKUP($L56,BaseEqptCdF!$C$5:$I$161,6,FALSE))</f>
        <v/>
      </c>
      <c r="AD56" s="7" t="str">
        <f>IF($L56="","",VLOOKUP($L56,BaseEqptCdF!$C$5:$I$161,7,FALSE))</f>
        <v/>
      </c>
      <c r="AE56" s="3" t="str">
        <f>IF($L56="","",VLOOKUP($L56,BaseEqptCdF!$C$5:$R$161,16,FALSE)*$AC$3)</f>
        <v/>
      </c>
      <c r="AF56" s="3" t="str">
        <f>IF($L56="","",IF(LEFT($AB56,2)="SD",0,IF(LEFT($AB56,2)="SB",1*52,IF($N56=Prog!$P$17,VLOOKUP($L56,BaseEqptCdF!$C$5:$P$161,14,FALSE)*1*300,VLOOKUP($L56,BaseEqptCdF!$C$5:$P$161,12,FALSE)*0.2*300))))</f>
        <v/>
      </c>
      <c r="AG56" s="6" t="str">
        <f t="shared" si="6"/>
        <v/>
      </c>
      <c r="AH56" s="6">
        <f>IF($U56=Prog!$S$18,YEAR($X56),"")</f>
        <v>1900</v>
      </c>
      <c r="AI56" s="5" t="str">
        <f>IF(OR($AG56="",$U56=Prog!$S$18),"",IF(OR($U56=Prog!$S$17,$U56=Prog!$S$16),YEAR($X56),IF($AG56="ND","ND",$AI$8+$O56)))</f>
        <v/>
      </c>
      <c r="AJ56" s="3" t="str">
        <f t="shared" si="0"/>
        <v/>
      </c>
      <c r="AK56" s="3" t="str">
        <f t="shared" si="8"/>
        <v/>
      </c>
      <c r="AL56" s="3" t="str">
        <f t="shared" si="8"/>
        <v/>
      </c>
      <c r="AM56" s="3" t="str">
        <f t="shared" si="8"/>
        <v/>
      </c>
      <c r="AN56" s="3" t="str">
        <f t="shared" si="8"/>
        <v/>
      </c>
      <c r="AO56" s="2">
        <f t="shared" si="2"/>
        <v>0</v>
      </c>
      <c r="AP56" s="4"/>
      <c r="AQ56" s="3">
        <f>IF(AJ56=1,VLOOKUP($AP56,BaseEqptCdF!$C$5:$R$161,16,FALSE),0)</f>
        <v>0</v>
      </c>
      <c r="AR56" s="3">
        <f>IF(AK56=1,VLOOKUP($AP56,BaseEqptCdF!$C$5:$R$161,16,FALSE),0)</f>
        <v>0</v>
      </c>
      <c r="AS56" s="3">
        <f>IF(AL56=1,VLOOKUP($AP56,BaseEqptCdF!$C$5:$R$161,16,FALSE),0)</f>
        <v>0</v>
      </c>
      <c r="AT56" s="3">
        <f>IF(AM56=1,VLOOKUP($AP56,BaseEqptCdF!$C$5:$R$161,16,FALSE),0)</f>
        <v>0</v>
      </c>
      <c r="AU56" s="3">
        <f>IF(AN56=1,VLOOKUP($AP56,BaseEqptCdF!$C$5:$R$161,16,FALSE),0)</f>
        <v>0</v>
      </c>
      <c r="AV56" s="2">
        <f t="shared" si="3"/>
        <v>0</v>
      </c>
      <c r="AW56" s="3" t="str">
        <f>IF($L56="","",IF(SUM($AJ56:AJ56)=0,$AE56,VLOOKUP($AP56,BaseEqptCdF!$C$5:$R$161,16,FALSE)*$AC$3))</f>
        <v/>
      </c>
      <c r="AX56" s="3" t="str">
        <f>IF($L56="","",IF(SUM($AJ56:AK56)=0,$AE56,VLOOKUP($AP56,BaseEqptCdF!$C$5:$R$161,16,FALSE)*$AC$3))</f>
        <v/>
      </c>
      <c r="AY56" s="3" t="str">
        <f>IF($L56="","",IF(SUM($AJ56:AL56)=0,$AE56,VLOOKUP($AP56,BaseEqptCdF!$C$5:$R$161,16,FALSE)*$AC$3))</f>
        <v/>
      </c>
      <c r="AZ56" s="3" t="str">
        <f>IF($L56="","",IF(SUM($AJ56:AM56)=0,$AE56,VLOOKUP($AP56,BaseEqptCdF!$C$5:$R$161,16,FALSE)*$AC$3))</f>
        <v/>
      </c>
      <c r="BA56" s="3" t="str">
        <f>IF($L56="","",IF(SUM($AJ56:AN56)=0,$AE56,VLOOKUP($AP56,BaseEqptCdF!$C$5:$R$161,16,FALSE)*$AC$3))</f>
        <v/>
      </c>
      <c r="BB56" s="2">
        <f t="shared" si="4"/>
        <v>0</v>
      </c>
      <c r="BC56" s="3" t="str">
        <f>IF($L56="","",IF(SUM($AJ56:AJ56)=0,$AF56,IF(LEFT(VLOOKUP($AP56,BaseEqptCdF!$C$5:$E$161,3,FALSE),2)="SD",0,IF(LEFT(VLOOKUP($AP56,BaseEqptCdF!$C$5:$E$161,3,FALSE),2)="SB",1*52,VLOOKUP($AP56,BaseEqptCdF!$C$5:$S$161,12,FALSE)*0.2*300))))</f>
        <v/>
      </c>
      <c r="BD56" s="3" t="str">
        <f>IF($L56="","",IF(SUM($AJ56:AK56)=0,$AF56,IF(LEFT(VLOOKUP($AP56,BaseEqptCdF!$C$5:$E$161,3,FALSE),2)="SD",0,IF(LEFT(VLOOKUP($AP56,BaseEqptCdF!$C$5:$E$161,3,FALSE),2)="SB",1*52,VLOOKUP($AP56,BaseEqptCdF!$C$5:$S$161,12,FALSE)*0.2*300))))</f>
        <v/>
      </c>
      <c r="BE56" s="3" t="str">
        <f>IF($L56="","",IF(SUM($AJ56:AL56)=0,$AF56,IF(LEFT(VLOOKUP($AP56,BaseEqptCdF!$C$5:$E$161,3,FALSE),2)="SD",0,IF(LEFT(VLOOKUP($AP56,BaseEqptCdF!$C$5:$E$161,3,FALSE),2)="SB",1*52,VLOOKUP($AP56,BaseEqptCdF!$C$5:$S$161,12,FALSE)*0.2*300))))</f>
        <v/>
      </c>
      <c r="BF56" s="3" t="str">
        <f>IF($L56="","",IF(SUM($AJ56:AM56)=0,$AF56,IF(LEFT(VLOOKUP($AP56,BaseEqptCdF!$C$5:$E$161,3,FALSE),2)="SD",0,IF(LEFT(VLOOKUP($AP56,BaseEqptCdF!$C$5:$E$161,3,FALSE),2)="SB",1*52,VLOOKUP($AP56,BaseEqptCdF!$C$5:$S$161,12,FALSE)*0.2*300))))</f>
        <v/>
      </c>
      <c r="BG56" s="3" t="str">
        <f>IF($L56="","",IF(SUM($AJ56:AN56)=0,$AF56,IF(LEFT(VLOOKUP($AP56,BaseEqptCdF!$C$5:$E$161,3,FALSE),2)="SD",0,IF(LEFT(VLOOKUP($AP56,BaseEqptCdF!$C$5:$E$161,3,FALSE),2)="SB",1*52,VLOOKUP($AP56,BaseEqptCdF!$C$5:$S$161,12,FALSE)*0.2*300))))</f>
        <v/>
      </c>
      <c r="BH56" s="2">
        <f t="shared" si="5"/>
        <v>0</v>
      </c>
    </row>
    <row r="57" spans="1:60" x14ac:dyDescent="0.25">
      <c r="A57" s="296" t="str">
        <f t="array" ref="A57">IF($C57="","",INDEX(Prog!$B$8:$D$300,MATCH($C57,nivo1,0),1))</f>
        <v/>
      </c>
      <c r="B57" s="296" t="str">
        <f t="array" ref="B57">IF($C57="","",INDEX(Prog!$B$8:$D$300,MATCH($C57,nivo1,0),2))</f>
        <v/>
      </c>
      <c r="C57" s="273"/>
      <c r="D57" s="267"/>
      <c r="E57" s="273"/>
      <c r="F57" s="273"/>
      <c r="G57" s="273"/>
      <c r="H57" s="273"/>
      <c r="I57" s="273"/>
      <c r="J57" s="273"/>
      <c r="K57" s="274"/>
      <c r="L57" s="273"/>
      <c r="M57" s="273"/>
      <c r="N57" s="273"/>
      <c r="O57" s="275"/>
      <c r="P57" s="273"/>
      <c r="Q57" s="273"/>
      <c r="R57" s="273"/>
      <c r="S57" s="273"/>
      <c r="T57" s="276"/>
      <c r="U57" s="276"/>
      <c r="V57" s="276"/>
      <c r="W57" s="276"/>
      <c r="X57" s="277"/>
      <c r="Y57" s="278"/>
      <c r="AA57" s="8" t="str">
        <f>IF($L57="","",VLOOKUP($L57,BaseEqptCdF!$C$5:$E$161,2,FALSE))</f>
        <v/>
      </c>
      <c r="AB57" s="8" t="str">
        <f>IF($L57="","",VLOOKUP($L57,BaseEqptCdF!$C$5:$E$161,3,FALSE))</f>
        <v/>
      </c>
      <c r="AC57" s="7" t="str">
        <f>IF($L57="","",VLOOKUP($L57,BaseEqptCdF!$C$5:$I$161,6,FALSE))</f>
        <v/>
      </c>
      <c r="AD57" s="7" t="str">
        <f>IF($L57="","",VLOOKUP($L57,BaseEqptCdF!$C$5:$I$161,7,FALSE))</f>
        <v/>
      </c>
      <c r="AE57" s="3" t="str">
        <f>IF($L57="","",VLOOKUP($L57,BaseEqptCdF!$C$5:$R$161,16,FALSE)*$AC$3)</f>
        <v/>
      </c>
      <c r="AF57" s="3" t="str">
        <f>IF($L57="","",IF(LEFT($AB57,2)="SD",0,IF(LEFT($AB57,2)="SB",1*52,IF($N57=Prog!$P$17,VLOOKUP($L57,BaseEqptCdF!$C$5:$P$161,14,FALSE)*1*300,VLOOKUP($L57,BaseEqptCdF!$C$5:$P$161,12,FALSE)*0.2*300))))</f>
        <v/>
      </c>
      <c r="AG57" s="6" t="str">
        <f t="shared" si="6"/>
        <v/>
      </c>
      <c r="AH57" s="6">
        <f>IF($U57=Prog!$S$18,YEAR($X57),"")</f>
        <v>1900</v>
      </c>
      <c r="AI57" s="5" t="str">
        <f>IF(OR($AG57="",$U57=Prog!$S$18),"",IF(OR($U57=Prog!$S$17,$U57=Prog!$S$16),YEAR($X57),IF($AG57="ND","ND",$AI$8+$O57)))</f>
        <v/>
      </c>
      <c r="AJ57" s="3" t="str">
        <f t="shared" si="0"/>
        <v/>
      </c>
      <c r="AK57" s="3" t="str">
        <f t="shared" si="8"/>
        <v/>
      </c>
      <c r="AL57" s="3" t="str">
        <f t="shared" si="8"/>
        <v/>
      </c>
      <c r="AM57" s="3" t="str">
        <f t="shared" si="8"/>
        <v/>
      </c>
      <c r="AN57" s="3" t="str">
        <f t="shared" si="8"/>
        <v/>
      </c>
      <c r="AO57" s="2">
        <f t="shared" si="2"/>
        <v>0</v>
      </c>
      <c r="AP57" s="4"/>
      <c r="AQ57" s="3">
        <f>IF(AJ57=1,VLOOKUP($AP57,BaseEqptCdF!$C$5:$R$161,16,FALSE),0)</f>
        <v>0</v>
      </c>
      <c r="AR57" s="3">
        <f>IF(AK57=1,VLOOKUP($AP57,BaseEqptCdF!$C$5:$R$161,16,FALSE),0)</f>
        <v>0</v>
      </c>
      <c r="AS57" s="3">
        <f>IF(AL57=1,VLOOKUP($AP57,BaseEqptCdF!$C$5:$R$161,16,FALSE),0)</f>
        <v>0</v>
      </c>
      <c r="AT57" s="3">
        <f>IF(AM57=1,VLOOKUP($AP57,BaseEqptCdF!$C$5:$R$161,16,FALSE),0)</f>
        <v>0</v>
      </c>
      <c r="AU57" s="3">
        <f>IF(AN57=1,VLOOKUP($AP57,BaseEqptCdF!$C$5:$R$161,16,FALSE),0)</f>
        <v>0</v>
      </c>
      <c r="AV57" s="2">
        <f t="shared" si="3"/>
        <v>0</v>
      </c>
      <c r="AW57" s="3" t="str">
        <f>IF($L57="","",IF(SUM($AJ57:AJ57)=0,$AE57,VLOOKUP($AP57,BaseEqptCdF!$C$5:$R$161,16,FALSE)*$AC$3))</f>
        <v/>
      </c>
      <c r="AX57" s="3" t="str">
        <f>IF($L57="","",IF(SUM($AJ57:AK57)=0,$AE57,VLOOKUP($AP57,BaseEqptCdF!$C$5:$R$161,16,FALSE)*$AC$3))</f>
        <v/>
      </c>
      <c r="AY57" s="3" t="str">
        <f>IF($L57="","",IF(SUM($AJ57:AL57)=0,$AE57,VLOOKUP($AP57,BaseEqptCdF!$C$5:$R$161,16,FALSE)*$AC$3))</f>
        <v/>
      </c>
      <c r="AZ57" s="3" t="str">
        <f>IF($L57="","",IF(SUM($AJ57:AM57)=0,$AE57,VLOOKUP($AP57,BaseEqptCdF!$C$5:$R$161,16,FALSE)*$AC$3))</f>
        <v/>
      </c>
      <c r="BA57" s="3" t="str">
        <f>IF($L57="","",IF(SUM($AJ57:AN57)=0,$AE57,VLOOKUP($AP57,BaseEqptCdF!$C$5:$R$161,16,FALSE)*$AC$3))</f>
        <v/>
      </c>
      <c r="BB57" s="2">
        <f t="shared" si="4"/>
        <v>0</v>
      </c>
      <c r="BC57" s="3" t="str">
        <f>IF($L57="","",IF(SUM($AJ57:AJ57)=0,$AF57,IF(LEFT(VLOOKUP($AP57,BaseEqptCdF!$C$5:$E$161,3,FALSE),2)="SD",0,IF(LEFT(VLOOKUP($AP57,BaseEqptCdF!$C$5:$E$161,3,FALSE),2)="SB",1*52,VLOOKUP($AP57,BaseEqptCdF!$C$5:$S$161,12,FALSE)*0.2*300))))</f>
        <v/>
      </c>
      <c r="BD57" s="3" t="str">
        <f>IF($L57="","",IF(SUM($AJ57:AK57)=0,$AF57,IF(LEFT(VLOOKUP($AP57,BaseEqptCdF!$C$5:$E$161,3,FALSE),2)="SD",0,IF(LEFT(VLOOKUP($AP57,BaseEqptCdF!$C$5:$E$161,3,FALSE),2)="SB",1*52,VLOOKUP($AP57,BaseEqptCdF!$C$5:$S$161,12,FALSE)*0.2*300))))</f>
        <v/>
      </c>
      <c r="BE57" s="3" t="str">
        <f>IF($L57="","",IF(SUM($AJ57:AL57)=0,$AF57,IF(LEFT(VLOOKUP($AP57,BaseEqptCdF!$C$5:$E$161,3,FALSE),2)="SD",0,IF(LEFT(VLOOKUP($AP57,BaseEqptCdF!$C$5:$E$161,3,FALSE),2)="SB",1*52,VLOOKUP($AP57,BaseEqptCdF!$C$5:$S$161,12,FALSE)*0.2*300))))</f>
        <v/>
      </c>
      <c r="BF57" s="3" t="str">
        <f>IF($L57="","",IF(SUM($AJ57:AM57)=0,$AF57,IF(LEFT(VLOOKUP($AP57,BaseEqptCdF!$C$5:$E$161,3,FALSE),2)="SD",0,IF(LEFT(VLOOKUP($AP57,BaseEqptCdF!$C$5:$E$161,3,FALSE),2)="SB",1*52,VLOOKUP($AP57,BaseEqptCdF!$C$5:$S$161,12,FALSE)*0.2*300))))</f>
        <v/>
      </c>
      <c r="BG57" s="3" t="str">
        <f>IF($L57="","",IF(SUM($AJ57:AN57)=0,$AF57,IF(LEFT(VLOOKUP($AP57,BaseEqptCdF!$C$5:$E$161,3,FALSE),2)="SD",0,IF(LEFT(VLOOKUP($AP57,BaseEqptCdF!$C$5:$E$161,3,FALSE),2)="SB",1*52,VLOOKUP($AP57,BaseEqptCdF!$C$5:$S$161,12,FALSE)*0.2*300))))</f>
        <v/>
      </c>
      <c r="BH57" s="2">
        <f t="shared" si="5"/>
        <v>0</v>
      </c>
    </row>
    <row r="58" spans="1:60" x14ac:dyDescent="0.25">
      <c r="A58" s="296" t="str">
        <f t="array" ref="A58">IF($C58="","",INDEX(Prog!$B$8:$D$300,MATCH($C58,nivo1,0),1))</f>
        <v/>
      </c>
      <c r="B58" s="296" t="str">
        <f t="array" ref="B58">IF($C58="","",INDEX(Prog!$B$8:$D$300,MATCH($C58,nivo1,0),2))</f>
        <v/>
      </c>
      <c r="C58" s="273"/>
      <c r="D58" s="267"/>
      <c r="E58" s="273"/>
      <c r="F58" s="273"/>
      <c r="G58" s="273"/>
      <c r="H58" s="273"/>
      <c r="I58" s="273"/>
      <c r="J58" s="273"/>
      <c r="K58" s="274"/>
      <c r="L58" s="273"/>
      <c r="M58" s="273"/>
      <c r="N58" s="273"/>
      <c r="O58" s="275"/>
      <c r="P58" s="273"/>
      <c r="Q58" s="273"/>
      <c r="R58" s="273"/>
      <c r="S58" s="273"/>
      <c r="T58" s="276"/>
      <c r="U58" s="276"/>
      <c r="V58" s="276"/>
      <c r="W58" s="276"/>
      <c r="X58" s="277"/>
      <c r="Y58" s="278"/>
      <c r="AA58" s="8" t="str">
        <f>IF($L58="","",VLOOKUP($L58,BaseEqptCdF!$C$5:$E$161,2,FALSE))</f>
        <v/>
      </c>
      <c r="AB58" s="8" t="str">
        <f>IF($L58="","",VLOOKUP($L58,BaseEqptCdF!$C$5:$E$161,3,FALSE))</f>
        <v/>
      </c>
      <c r="AC58" s="7" t="str">
        <f>IF($L58="","",VLOOKUP($L58,BaseEqptCdF!$C$5:$I$161,6,FALSE))</f>
        <v/>
      </c>
      <c r="AD58" s="7" t="str">
        <f>IF($L58="","",VLOOKUP($L58,BaseEqptCdF!$C$5:$I$161,7,FALSE))</f>
        <v/>
      </c>
      <c r="AE58" s="3" t="str">
        <f>IF($L58="","",VLOOKUP($L58,BaseEqptCdF!$C$5:$R$161,16,FALSE)*$AC$3)</f>
        <v/>
      </c>
      <c r="AF58" s="3" t="str">
        <f>IF($L58="","",IF(LEFT($AB58,2)="SD",0,IF(LEFT($AB58,2)="SB",1*52,IF($N58=Prog!$P$17,VLOOKUP($L58,BaseEqptCdF!$C$5:$P$161,14,FALSE)*1*300,VLOOKUP($L58,BaseEqptCdF!$C$5:$P$161,12,FALSE)*0.2*300))))</f>
        <v/>
      </c>
      <c r="AG58" s="6" t="str">
        <f t="shared" si="6"/>
        <v/>
      </c>
      <c r="AH58" s="6">
        <f>IF($U58=Prog!$S$18,YEAR($X58),"")</f>
        <v>1900</v>
      </c>
      <c r="AI58" s="5" t="str">
        <f>IF(OR($AG58="",$U58=Prog!$S$18),"",IF(OR($U58=Prog!$S$17,$U58=Prog!$S$16),YEAR($X58),IF($AG58="ND","ND",$AI$8+$O58)))</f>
        <v/>
      </c>
      <c r="AJ58" s="3" t="str">
        <f t="shared" si="0"/>
        <v/>
      </c>
      <c r="AK58" s="3" t="str">
        <f t="shared" si="8"/>
        <v/>
      </c>
      <c r="AL58" s="3" t="str">
        <f t="shared" si="8"/>
        <v/>
      </c>
      <c r="AM58" s="3" t="str">
        <f t="shared" si="8"/>
        <v/>
      </c>
      <c r="AN58" s="3" t="str">
        <f t="shared" si="8"/>
        <v/>
      </c>
      <c r="AO58" s="2">
        <f t="shared" si="2"/>
        <v>0</v>
      </c>
      <c r="AP58" s="4"/>
      <c r="AQ58" s="3">
        <f>IF(AJ58=1,VLOOKUP($AP58,BaseEqptCdF!$C$5:$R$161,16,FALSE),0)</f>
        <v>0</v>
      </c>
      <c r="AR58" s="3">
        <f>IF(AK58=1,VLOOKUP($AP58,BaseEqptCdF!$C$5:$R$161,16,FALSE),0)</f>
        <v>0</v>
      </c>
      <c r="AS58" s="3">
        <f>IF(AL58=1,VLOOKUP($AP58,BaseEqptCdF!$C$5:$R$161,16,FALSE),0)</f>
        <v>0</v>
      </c>
      <c r="AT58" s="3">
        <f>IF(AM58=1,VLOOKUP($AP58,BaseEqptCdF!$C$5:$R$161,16,FALSE),0)</f>
        <v>0</v>
      </c>
      <c r="AU58" s="3">
        <f>IF(AN58=1,VLOOKUP($AP58,BaseEqptCdF!$C$5:$R$161,16,FALSE),0)</f>
        <v>0</v>
      </c>
      <c r="AV58" s="2">
        <f t="shared" si="3"/>
        <v>0</v>
      </c>
      <c r="AW58" s="3" t="str">
        <f>IF($L58="","",IF(SUM($AJ58:AJ58)=0,$AE58,VLOOKUP($AP58,BaseEqptCdF!$C$5:$R$161,16,FALSE)*$AC$3))</f>
        <v/>
      </c>
      <c r="AX58" s="3" t="str">
        <f>IF($L58="","",IF(SUM($AJ58:AK58)=0,$AE58,VLOOKUP($AP58,BaseEqptCdF!$C$5:$R$161,16,FALSE)*$AC$3))</f>
        <v/>
      </c>
      <c r="AY58" s="3" t="str">
        <f>IF($L58="","",IF(SUM($AJ58:AL58)=0,$AE58,VLOOKUP($AP58,BaseEqptCdF!$C$5:$R$161,16,FALSE)*$AC$3))</f>
        <v/>
      </c>
      <c r="AZ58" s="3" t="str">
        <f>IF($L58="","",IF(SUM($AJ58:AM58)=0,$AE58,VLOOKUP($AP58,BaseEqptCdF!$C$5:$R$161,16,FALSE)*$AC$3))</f>
        <v/>
      </c>
      <c r="BA58" s="3" t="str">
        <f>IF($L58="","",IF(SUM($AJ58:AN58)=0,$AE58,VLOOKUP($AP58,BaseEqptCdF!$C$5:$R$161,16,FALSE)*$AC$3))</f>
        <v/>
      </c>
      <c r="BB58" s="2">
        <f t="shared" si="4"/>
        <v>0</v>
      </c>
      <c r="BC58" s="3" t="str">
        <f>IF($L58="","",IF(SUM($AJ58:AJ58)=0,$AF58,IF(LEFT(VLOOKUP($AP58,BaseEqptCdF!$C$5:$E$161,3,FALSE),2)="SD",0,IF(LEFT(VLOOKUP($AP58,BaseEqptCdF!$C$5:$E$161,3,FALSE),2)="SB",1*52,VLOOKUP($AP58,BaseEqptCdF!$C$5:$S$161,12,FALSE)*0.2*300))))</f>
        <v/>
      </c>
      <c r="BD58" s="3" t="str">
        <f>IF($L58="","",IF(SUM($AJ58:AK58)=0,$AF58,IF(LEFT(VLOOKUP($AP58,BaseEqptCdF!$C$5:$E$161,3,FALSE),2)="SD",0,IF(LEFT(VLOOKUP($AP58,BaseEqptCdF!$C$5:$E$161,3,FALSE),2)="SB",1*52,VLOOKUP($AP58,BaseEqptCdF!$C$5:$S$161,12,FALSE)*0.2*300))))</f>
        <v/>
      </c>
      <c r="BE58" s="3" t="str">
        <f>IF($L58="","",IF(SUM($AJ58:AL58)=0,$AF58,IF(LEFT(VLOOKUP($AP58,BaseEqptCdF!$C$5:$E$161,3,FALSE),2)="SD",0,IF(LEFT(VLOOKUP($AP58,BaseEqptCdF!$C$5:$E$161,3,FALSE),2)="SB",1*52,VLOOKUP($AP58,BaseEqptCdF!$C$5:$S$161,12,FALSE)*0.2*300))))</f>
        <v/>
      </c>
      <c r="BF58" s="3" t="str">
        <f>IF($L58="","",IF(SUM($AJ58:AM58)=0,$AF58,IF(LEFT(VLOOKUP($AP58,BaseEqptCdF!$C$5:$E$161,3,FALSE),2)="SD",0,IF(LEFT(VLOOKUP($AP58,BaseEqptCdF!$C$5:$E$161,3,FALSE),2)="SB",1*52,VLOOKUP($AP58,BaseEqptCdF!$C$5:$S$161,12,FALSE)*0.2*300))))</f>
        <v/>
      </c>
      <c r="BG58" s="3" t="str">
        <f>IF($L58="","",IF(SUM($AJ58:AN58)=0,$AF58,IF(LEFT(VLOOKUP($AP58,BaseEqptCdF!$C$5:$E$161,3,FALSE),2)="SD",0,IF(LEFT(VLOOKUP($AP58,BaseEqptCdF!$C$5:$E$161,3,FALSE),2)="SB",1*52,VLOOKUP($AP58,BaseEqptCdF!$C$5:$S$161,12,FALSE)*0.2*300))))</f>
        <v/>
      </c>
      <c r="BH58" s="2">
        <f t="shared" si="5"/>
        <v>0</v>
      </c>
    </row>
    <row r="59" spans="1:60" x14ac:dyDescent="0.25">
      <c r="A59" s="296" t="str">
        <f t="array" ref="A59">IF($C59="","",INDEX(Prog!$B$8:$D$300,MATCH($C59,nivo1,0),1))</f>
        <v/>
      </c>
      <c r="B59" s="296" t="str">
        <f t="array" ref="B59">IF($C59="","",INDEX(Prog!$B$8:$D$300,MATCH($C59,nivo1,0),2))</f>
        <v/>
      </c>
      <c r="C59" s="273"/>
      <c r="D59" s="267"/>
      <c r="E59" s="273"/>
      <c r="F59" s="273"/>
      <c r="G59" s="273"/>
      <c r="H59" s="273"/>
      <c r="I59" s="273"/>
      <c r="J59" s="273"/>
      <c r="K59" s="274"/>
      <c r="L59" s="273"/>
      <c r="M59" s="273"/>
      <c r="N59" s="273"/>
      <c r="O59" s="275"/>
      <c r="P59" s="273"/>
      <c r="Q59" s="273"/>
      <c r="R59" s="273"/>
      <c r="S59" s="273"/>
      <c r="T59" s="276"/>
      <c r="U59" s="276"/>
      <c r="V59" s="276"/>
      <c r="W59" s="276"/>
      <c r="X59" s="277"/>
      <c r="Y59" s="278"/>
      <c r="AA59" s="8" t="str">
        <f>IF($L59="","",VLOOKUP($L59,BaseEqptCdF!$C$5:$E$161,2,FALSE))</f>
        <v/>
      </c>
      <c r="AB59" s="8" t="str">
        <f>IF($L59="","",VLOOKUP($L59,BaseEqptCdF!$C$5:$E$161,3,FALSE))</f>
        <v/>
      </c>
      <c r="AC59" s="7" t="str">
        <f>IF($L59="","",VLOOKUP($L59,BaseEqptCdF!$C$5:$I$161,6,FALSE))</f>
        <v/>
      </c>
      <c r="AD59" s="7" t="str">
        <f>IF($L59="","",VLOOKUP($L59,BaseEqptCdF!$C$5:$I$161,7,FALSE))</f>
        <v/>
      </c>
      <c r="AE59" s="3" t="str">
        <f>IF($L59="","",VLOOKUP($L59,BaseEqptCdF!$C$5:$R$161,16,FALSE)*$AC$3)</f>
        <v/>
      </c>
      <c r="AF59" s="3" t="str">
        <f>IF($L59="","",IF(LEFT($AB59,2)="SD",0,IF(LEFT($AB59,2)="SB",1*52,IF($N59=Prog!$P$17,VLOOKUP($L59,BaseEqptCdF!$C$5:$P$161,14,FALSE)*1*300,VLOOKUP($L59,BaseEqptCdF!$C$5:$P$161,12,FALSE)*0.2*300))))</f>
        <v/>
      </c>
      <c r="AG59" s="6" t="str">
        <f t="shared" si="6"/>
        <v/>
      </c>
      <c r="AH59" s="6">
        <f>IF($U59=Prog!$S$18,YEAR($X59),"")</f>
        <v>1900</v>
      </c>
      <c r="AI59" s="5" t="str">
        <f>IF(OR($AG59="",$U59=Prog!$S$18),"",IF(OR($U59=Prog!$S$17,$U59=Prog!$S$16),YEAR($X59),IF($AG59="ND","ND",$AI$8+$O59)))</f>
        <v/>
      </c>
      <c r="AJ59" s="3" t="str">
        <f t="shared" si="0"/>
        <v/>
      </c>
      <c r="AK59" s="3" t="str">
        <f t="shared" si="8"/>
        <v/>
      </c>
      <c r="AL59" s="3" t="str">
        <f t="shared" si="8"/>
        <v/>
      </c>
      <c r="AM59" s="3" t="str">
        <f t="shared" si="8"/>
        <v/>
      </c>
      <c r="AN59" s="3" t="str">
        <f t="shared" si="8"/>
        <v/>
      </c>
      <c r="AO59" s="2">
        <f t="shared" si="2"/>
        <v>0</v>
      </c>
      <c r="AP59" s="4"/>
      <c r="AQ59" s="3">
        <f>IF(AJ59=1,VLOOKUP($AP59,BaseEqptCdF!$C$5:$R$161,16,FALSE),0)</f>
        <v>0</v>
      </c>
      <c r="AR59" s="3">
        <f>IF(AK59=1,VLOOKUP($AP59,BaseEqptCdF!$C$5:$R$161,16,FALSE),0)</f>
        <v>0</v>
      </c>
      <c r="AS59" s="3">
        <f>IF(AL59=1,VLOOKUP($AP59,BaseEqptCdF!$C$5:$R$161,16,FALSE),0)</f>
        <v>0</v>
      </c>
      <c r="AT59" s="3">
        <f>IF(AM59=1,VLOOKUP($AP59,BaseEqptCdF!$C$5:$R$161,16,FALSE),0)</f>
        <v>0</v>
      </c>
      <c r="AU59" s="3">
        <f>IF(AN59=1,VLOOKUP($AP59,BaseEqptCdF!$C$5:$R$161,16,FALSE),0)</f>
        <v>0</v>
      </c>
      <c r="AV59" s="2">
        <f t="shared" si="3"/>
        <v>0</v>
      </c>
      <c r="AW59" s="3" t="str">
        <f>IF($L59="","",IF(SUM($AJ59:AJ59)=0,$AE59,VLOOKUP($AP59,BaseEqptCdF!$C$5:$R$161,16,FALSE)*$AC$3))</f>
        <v/>
      </c>
      <c r="AX59" s="3" t="str">
        <f>IF($L59="","",IF(SUM($AJ59:AK59)=0,$AE59,VLOOKUP($AP59,BaseEqptCdF!$C$5:$R$161,16,FALSE)*$AC$3))</f>
        <v/>
      </c>
      <c r="AY59" s="3" t="str">
        <f>IF($L59="","",IF(SUM($AJ59:AL59)=0,$AE59,VLOOKUP($AP59,BaseEqptCdF!$C$5:$R$161,16,FALSE)*$AC$3))</f>
        <v/>
      </c>
      <c r="AZ59" s="3" t="str">
        <f>IF($L59="","",IF(SUM($AJ59:AM59)=0,$AE59,VLOOKUP($AP59,BaseEqptCdF!$C$5:$R$161,16,FALSE)*$AC$3))</f>
        <v/>
      </c>
      <c r="BA59" s="3" t="str">
        <f>IF($L59="","",IF(SUM($AJ59:AN59)=0,$AE59,VLOOKUP($AP59,BaseEqptCdF!$C$5:$R$161,16,FALSE)*$AC$3))</f>
        <v/>
      </c>
      <c r="BB59" s="2">
        <f t="shared" si="4"/>
        <v>0</v>
      </c>
      <c r="BC59" s="3" t="str">
        <f>IF($L59="","",IF(SUM($AJ59:AJ59)=0,$AF59,IF(LEFT(VLOOKUP($AP59,BaseEqptCdF!$C$5:$E$161,3,FALSE),2)="SD",0,IF(LEFT(VLOOKUP($AP59,BaseEqptCdF!$C$5:$E$161,3,FALSE),2)="SB",1*52,VLOOKUP($AP59,BaseEqptCdF!$C$5:$S$161,12,FALSE)*0.2*300))))</f>
        <v/>
      </c>
      <c r="BD59" s="3" t="str">
        <f>IF($L59="","",IF(SUM($AJ59:AK59)=0,$AF59,IF(LEFT(VLOOKUP($AP59,BaseEqptCdF!$C$5:$E$161,3,FALSE),2)="SD",0,IF(LEFT(VLOOKUP($AP59,BaseEqptCdF!$C$5:$E$161,3,FALSE),2)="SB",1*52,VLOOKUP($AP59,BaseEqptCdF!$C$5:$S$161,12,FALSE)*0.2*300))))</f>
        <v/>
      </c>
      <c r="BE59" s="3" t="str">
        <f>IF($L59="","",IF(SUM($AJ59:AL59)=0,$AF59,IF(LEFT(VLOOKUP($AP59,BaseEqptCdF!$C$5:$E$161,3,FALSE),2)="SD",0,IF(LEFT(VLOOKUP($AP59,BaseEqptCdF!$C$5:$E$161,3,FALSE),2)="SB",1*52,VLOOKUP($AP59,BaseEqptCdF!$C$5:$S$161,12,FALSE)*0.2*300))))</f>
        <v/>
      </c>
      <c r="BF59" s="3" t="str">
        <f>IF($L59="","",IF(SUM($AJ59:AM59)=0,$AF59,IF(LEFT(VLOOKUP($AP59,BaseEqptCdF!$C$5:$E$161,3,FALSE),2)="SD",0,IF(LEFT(VLOOKUP($AP59,BaseEqptCdF!$C$5:$E$161,3,FALSE),2)="SB",1*52,VLOOKUP($AP59,BaseEqptCdF!$C$5:$S$161,12,FALSE)*0.2*300))))</f>
        <v/>
      </c>
      <c r="BG59" s="3" t="str">
        <f>IF($L59="","",IF(SUM($AJ59:AN59)=0,$AF59,IF(LEFT(VLOOKUP($AP59,BaseEqptCdF!$C$5:$E$161,3,FALSE),2)="SD",0,IF(LEFT(VLOOKUP($AP59,BaseEqptCdF!$C$5:$E$161,3,FALSE),2)="SB",1*52,VLOOKUP($AP59,BaseEqptCdF!$C$5:$S$161,12,FALSE)*0.2*300))))</f>
        <v/>
      </c>
      <c r="BH59" s="2">
        <f t="shared" si="5"/>
        <v>0</v>
      </c>
    </row>
    <row r="60" spans="1:60" x14ac:dyDescent="0.25">
      <c r="A60" s="296" t="str">
        <f t="array" ref="A60">IF($C60="","",INDEX(Prog!$B$8:$D$300,MATCH($C60,nivo1,0),1))</f>
        <v/>
      </c>
      <c r="B60" s="296" t="str">
        <f t="array" ref="B60">IF($C60="","",INDEX(Prog!$B$8:$D$300,MATCH($C60,nivo1,0),2))</f>
        <v/>
      </c>
      <c r="C60" s="273"/>
      <c r="D60" s="267"/>
      <c r="E60" s="273"/>
      <c r="F60" s="273"/>
      <c r="G60" s="273"/>
      <c r="H60" s="273"/>
      <c r="I60" s="273"/>
      <c r="J60" s="273"/>
      <c r="K60" s="274"/>
      <c r="L60" s="273"/>
      <c r="M60" s="273"/>
      <c r="N60" s="273"/>
      <c r="O60" s="275"/>
      <c r="P60" s="273"/>
      <c r="Q60" s="273"/>
      <c r="R60" s="273"/>
      <c r="S60" s="273"/>
      <c r="T60" s="276"/>
      <c r="U60" s="276"/>
      <c r="V60" s="276"/>
      <c r="W60" s="276"/>
      <c r="X60" s="277"/>
      <c r="Y60" s="278"/>
      <c r="AA60" s="8" t="str">
        <f>IF($L60="","",VLOOKUP($L60,BaseEqptCdF!$C$5:$E$161,2,FALSE))</f>
        <v/>
      </c>
      <c r="AB60" s="8" t="str">
        <f>IF($L60="","",VLOOKUP($L60,BaseEqptCdF!$C$5:$E$161,3,FALSE))</f>
        <v/>
      </c>
      <c r="AC60" s="7" t="str">
        <f>IF($L60="","",VLOOKUP($L60,BaseEqptCdF!$C$5:$I$161,6,FALSE))</f>
        <v/>
      </c>
      <c r="AD60" s="7" t="str">
        <f>IF($L60="","",VLOOKUP($L60,BaseEqptCdF!$C$5:$I$161,7,FALSE))</f>
        <v/>
      </c>
      <c r="AE60" s="3" t="str">
        <f>IF($L60="","",VLOOKUP($L60,BaseEqptCdF!$C$5:$R$161,16,FALSE)*$AC$3)</f>
        <v/>
      </c>
      <c r="AF60" s="3" t="str">
        <f>IF($L60="","",IF(LEFT($AB60,2)="SD",0,IF(LEFT($AB60,2)="SB",1*52,IF($N60=Prog!$P$17,VLOOKUP($L60,BaseEqptCdF!$C$5:$P$161,14,FALSE)*1*300,VLOOKUP($L60,BaseEqptCdF!$C$5:$P$161,12,FALSE)*0.2*300))))</f>
        <v/>
      </c>
      <c r="AG60" s="6" t="str">
        <f t="shared" si="6"/>
        <v/>
      </c>
      <c r="AH60" s="6">
        <f>IF($U60=Prog!$S$18,YEAR($X60),"")</f>
        <v>1900</v>
      </c>
      <c r="AI60" s="5" t="str">
        <f>IF(OR($AG60="",$U60=Prog!$S$18),"",IF(OR($U60=Prog!$S$17,$U60=Prog!$S$16),YEAR($X60),IF($AG60="ND","ND",$AI$8+$O60)))</f>
        <v/>
      </c>
      <c r="AJ60" s="3" t="str">
        <f t="shared" si="0"/>
        <v/>
      </c>
      <c r="AK60" s="3" t="str">
        <f t="shared" si="8"/>
        <v/>
      </c>
      <c r="AL60" s="3" t="str">
        <f t="shared" si="8"/>
        <v/>
      </c>
      <c r="AM60" s="3" t="str">
        <f t="shared" si="8"/>
        <v/>
      </c>
      <c r="AN60" s="3" t="str">
        <f t="shared" si="8"/>
        <v/>
      </c>
      <c r="AO60" s="2">
        <f t="shared" si="2"/>
        <v>0</v>
      </c>
      <c r="AP60" s="4"/>
      <c r="AQ60" s="3">
        <f>IF(AJ60=1,VLOOKUP($AP60,BaseEqptCdF!$C$5:$R$161,16,FALSE),0)</f>
        <v>0</v>
      </c>
      <c r="AR60" s="3">
        <f>IF(AK60=1,VLOOKUP($AP60,BaseEqptCdF!$C$5:$R$161,16,FALSE),0)</f>
        <v>0</v>
      </c>
      <c r="AS60" s="3">
        <f>IF(AL60=1,VLOOKUP($AP60,BaseEqptCdF!$C$5:$R$161,16,FALSE),0)</f>
        <v>0</v>
      </c>
      <c r="AT60" s="3">
        <f>IF(AM60=1,VLOOKUP($AP60,BaseEqptCdF!$C$5:$R$161,16,FALSE),0)</f>
        <v>0</v>
      </c>
      <c r="AU60" s="3">
        <f>IF(AN60=1,VLOOKUP($AP60,BaseEqptCdF!$C$5:$R$161,16,FALSE),0)</f>
        <v>0</v>
      </c>
      <c r="AV60" s="2">
        <f t="shared" si="3"/>
        <v>0</v>
      </c>
      <c r="AW60" s="3" t="str">
        <f>IF($L60="","",IF(SUM($AJ60:AJ60)=0,$AE60,VLOOKUP($AP60,BaseEqptCdF!$C$5:$R$161,16,FALSE)*$AC$3))</f>
        <v/>
      </c>
      <c r="AX60" s="3" t="str">
        <f>IF($L60="","",IF(SUM($AJ60:AK60)=0,$AE60,VLOOKUP($AP60,BaseEqptCdF!$C$5:$R$161,16,FALSE)*$AC$3))</f>
        <v/>
      </c>
      <c r="AY60" s="3" t="str">
        <f>IF($L60="","",IF(SUM($AJ60:AL60)=0,$AE60,VLOOKUP($AP60,BaseEqptCdF!$C$5:$R$161,16,FALSE)*$AC$3))</f>
        <v/>
      </c>
      <c r="AZ60" s="3" t="str">
        <f>IF($L60="","",IF(SUM($AJ60:AM60)=0,$AE60,VLOOKUP($AP60,BaseEqptCdF!$C$5:$R$161,16,FALSE)*$AC$3))</f>
        <v/>
      </c>
      <c r="BA60" s="3" t="str">
        <f>IF($L60="","",IF(SUM($AJ60:AN60)=0,$AE60,VLOOKUP($AP60,BaseEqptCdF!$C$5:$R$161,16,FALSE)*$AC$3))</f>
        <v/>
      </c>
      <c r="BB60" s="2">
        <f t="shared" si="4"/>
        <v>0</v>
      </c>
      <c r="BC60" s="3" t="str">
        <f>IF($L60="","",IF(SUM($AJ60:AJ60)=0,$AF60,IF(LEFT(VLOOKUP($AP60,BaseEqptCdF!$C$5:$E$161,3,FALSE),2)="SD",0,IF(LEFT(VLOOKUP($AP60,BaseEqptCdF!$C$5:$E$161,3,FALSE),2)="SB",1*52,VLOOKUP($AP60,BaseEqptCdF!$C$5:$S$161,12,FALSE)*0.2*300))))</f>
        <v/>
      </c>
      <c r="BD60" s="3" t="str">
        <f>IF($L60="","",IF(SUM($AJ60:AK60)=0,$AF60,IF(LEFT(VLOOKUP($AP60,BaseEqptCdF!$C$5:$E$161,3,FALSE),2)="SD",0,IF(LEFT(VLOOKUP($AP60,BaseEqptCdF!$C$5:$E$161,3,FALSE),2)="SB",1*52,VLOOKUP($AP60,BaseEqptCdF!$C$5:$S$161,12,FALSE)*0.2*300))))</f>
        <v/>
      </c>
      <c r="BE60" s="3" t="str">
        <f>IF($L60="","",IF(SUM($AJ60:AL60)=0,$AF60,IF(LEFT(VLOOKUP($AP60,BaseEqptCdF!$C$5:$E$161,3,FALSE),2)="SD",0,IF(LEFT(VLOOKUP($AP60,BaseEqptCdF!$C$5:$E$161,3,FALSE),2)="SB",1*52,VLOOKUP($AP60,BaseEqptCdF!$C$5:$S$161,12,FALSE)*0.2*300))))</f>
        <v/>
      </c>
      <c r="BF60" s="3" t="str">
        <f>IF($L60="","",IF(SUM($AJ60:AM60)=0,$AF60,IF(LEFT(VLOOKUP($AP60,BaseEqptCdF!$C$5:$E$161,3,FALSE),2)="SD",0,IF(LEFT(VLOOKUP($AP60,BaseEqptCdF!$C$5:$E$161,3,FALSE),2)="SB",1*52,VLOOKUP($AP60,BaseEqptCdF!$C$5:$S$161,12,FALSE)*0.2*300))))</f>
        <v/>
      </c>
      <c r="BG60" s="3" t="str">
        <f>IF($L60="","",IF(SUM($AJ60:AN60)=0,$AF60,IF(LEFT(VLOOKUP($AP60,BaseEqptCdF!$C$5:$E$161,3,FALSE),2)="SD",0,IF(LEFT(VLOOKUP($AP60,BaseEqptCdF!$C$5:$E$161,3,FALSE),2)="SB",1*52,VLOOKUP($AP60,BaseEqptCdF!$C$5:$S$161,12,FALSE)*0.2*300))))</f>
        <v/>
      </c>
      <c r="BH60" s="2">
        <f t="shared" si="5"/>
        <v>0</v>
      </c>
    </row>
    <row r="61" spans="1:60" x14ac:dyDescent="0.25">
      <c r="A61" s="296" t="str">
        <f t="array" ref="A61">IF($C61="","",INDEX(Prog!$B$8:$D$300,MATCH($C61,nivo1,0),1))</f>
        <v/>
      </c>
      <c r="B61" s="296" t="str">
        <f t="array" ref="B61">IF($C61="","",INDEX(Prog!$B$8:$D$300,MATCH($C61,nivo1,0),2))</f>
        <v/>
      </c>
      <c r="C61" s="273"/>
      <c r="D61" s="267"/>
      <c r="E61" s="273"/>
      <c r="F61" s="273"/>
      <c r="G61" s="273"/>
      <c r="H61" s="273"/>
      <c r="I61" s="273"/>
      <c r="J61" s="273"/>
      <c r="K61" s="274"/>
      <c r="L61" s="273"/>
      <c r="M61" s="273"/>
      <c r="N61" s="273"/>
      <c r="O61" s="275"/>
      <c r="P61" s="273"/>
      <c r="Q61" s="273"/>
      <c r="R61" s="273"/>
      <c r="S61" s="273"/>
      <c r="T61" s="276"/>
      <c r="U61" s="276"/>
      <c r="V61" s="276"/>
      <c r="W61" s="276"/>
      <c r="X61" s="277"/>
      <c r="Y61" s="278"/>
      <c r="AA61" s="8" t="str">
        <f>IF($L61="","",VLOOKUP($L61,BaseEqptCdF!$C$5:$E$161,2,FALSE))</f>
        <v/>
      </c>
      <c r="AB61" s="8" t="str">
        <f>IF($L61="","",VLOOKUP($L61,BaseEqptCdF!$C$5:$E$161,3,FALSE))</f>
        <v/>
      </c>
      <c r="AC61" s="7" t="str">
        <f>IF($L61="","",VLOOKUP($L61,BaseEqptCdF!$C$5:$I$161,6,FALSE))</f>
        <v/>
      </c>
      <c r="AD61" s="7" t="str">
        <f>IF($L61="","",VLOOKUP($L61,BaseEqptCdF!$C$5:$I$161,7,FALSE))</f>
        <v/>
      </c>
      <c r="AE61" s="3" t="str">
        <f>IF($L61="","",VLOOKUP($L61,BaseEqptCdF!$C$5:$R$161,16,FALSE)*$AC$3)</f>
        <v/>
      </c>
      <c r="AF61" s="3" t="str">
        <f>IF($L61="","",IF(LEFT($AB61,2)="SD",0,IF(LEFT($AB61,2)="SB",1*52,IF($N61=Prog!$P$17,VLOOKUP($L61,BaseEqptCdF!$C$5:$P$161,14,FALSE)*1*300,VLOOKUP($L61,BaseEqptCdF!$C$5:$P$161,12,FALSE)*0.2*300))))</f>
        <v/>
      </c>
      <c r="AG61" s="6" t="str">
        <f t="shared" si="6"/>
        <v/>
      </c>
      <c r="AH61" s="6">
        <f>IF($U61=Prog!$S$18,YEAR($X61),"")</f>
        <v>1900</v>
      </c>
      <c r="AI61" s="5" t="str">
        <f>IF(OR($AG61="",$U61=Prog!$S$18),"",IF(OR($U61=Prog!$S$17,$U61=Prog!$S$16),YEAR($X61),IF($AG61="ND","ND",$AI$8+$O61)))</f>
        <v/>
      </c>
      <c r="AJ61" s="3" t="str">
        <f t="shared" si="0"/>
        <v/>
      </c>
      <c r="AK61" s="3" t="str">
        <f t="shared" si="8"/>
        <v/>
      </c>
      <c r="AL61" s="3" t="str">
        <f t="shared" si="8"/>
        <v/>
      </c>
      <c r="AM61" s="3" t="str">
        <f t="shared" si="8"/>
        <v/>
      </c>
      <c r="AN61" s="3" t="str">
        <f t="shared" si="8"/>
        <v/>
      </c>
      <c r="AO61" s="2">
        <f t="shared" si="2"/>
        <v>0</v>
      </c>
      <c r="AP61" s="4"/>
      <c r="AQ61" s="3">
        <f>IF(AJ61=1,VLOOKUP($AP61,BaseEqptCdF!$C$5:$R$161,16,FALSE),0)</f>
        <v>0</v>
      </c>
      <c r="AR61" s="3">
        <f>IF(AK61=1,VLOOKUP($AP61,BaseEqptCdF!$C$5:$R$161,16,FALSE),0)</f>
        <v>0</v>
      </c>
      <c r="AS61" s="3">
        <f>IF(AL61=1,VLOOKUP($AP61,BaseEqptCdF!$C$5:$R$161,16,FALSE),0)</f>
        <v>0</v>
      </c>
      <c r="AT61" s="3">
        <f>IF(AM61=1,VLOOKUP($AP61,BaseEqptCdF!$C$5:$R$161,16,FALSE),0)</f>
        <v>0</v>
      </c>
      <c r="AU61" s="3">
        <f>IF(AN61=1,VLOOKUP($AP61,BaseEqptCdF!$C$5:$R$161,16,FALSE),0)</f>
        <v>0</v>
      </c>
      <c r="AV61" s="2">
        <f t="shared" si="3"/>
        <v>0</v>
      </c>
      <c r="AW61" s="3" t="str">
        <f>IF($L61="","",IF(SUM($AJ61:AJ61)=0,$AE61,VLOOKUP($AP61,BaseEqptCdF!$C$5:$R$161,16,FALSE)*$AC$3))</f>
        <v/>
      </c>
      <c r="AX61" s="3" t="str">
        <f>IF($L61="","",IF(SUM($AJ61:AK61)=0,$AE61,VLOOKUP($AP61,BaseEqptCdF!$C$5:$R$161,16,FALSE)*$AC$3))</f>
        <v/>
      </c>
      <c r="AY61" s="3" t="str">
        <f>IF($L61="","",IF(SUM($AJ61:AL61)=0,$AE61,VLOOKUP($AP61,BaseEqptCdF!$C$5:$R$161,16,FALSE)*$AC$3))</f>
        <v/>
      </c>
      <c r="AZ61" s="3" t="str">
        <f>IF($L61="","",IF(SUM($AJ61:AM61)=0,$AE61,VLOOKUP($AP61,BaseEqptCdF!$C$5:$R$161,16,FALSE)*$AC$3))</f>
        <v/>
      </c>
      <c r="BA61" s="3" t="str">
        <f>IF($L61="","",IF(SUM($AJ61:AN61)=0,$AE61,VLOOKUP($AP61,BaseEqptCdF!$C$5:$R$161,16,FALSE)*$AC$3))</f>
        <v/>
      </c>
      <c r="BB61" s="2">
        <f t="shared" si="4"/>
        <v>0</v>
      </c>
      <c r="BC61" s="3" t="str">
        <f>IF($L61="","",IF(SUM($AJ61:AJ61)=0,$AF61,IF(LEFT(VLOOKUP($AP61,BaseEqptCdF!$C$5:$E$161,3,FALSE),2)="SD",0,IF(LEFT(VLOOKUP($AP61,BaseEqptCdF!$C$5:$E$161,3,FALSE),2)="SB",1*52,VLOOKUP($AP61,BaseEqptCdF!$C$5:$S$161,12,FALSE)*0.2*300))))</f>
        <v/>
      </c>
      <c r="BD61" s="3" t="str">
        <f>IF($L61="","",IF(SUM($AJ61:AK61)=0,$AF61,IF(LEFT(VLOOKUP($AP61,BaseEqptCdF!$C$5:$E$161,3,FALSE),2)="SD",0,IF(LEFT(VLOOKUP($AP61,BaseEqptCdF!$C$5:$E$161,3,FALSE),2)="SB",1*52,VLOOKUP($AP61,BaseEqptCdF!$C$5:$S$161,12,FALSE)*0.2*300))))</f>
        <v/>
      </c>
      <c r="BE61" s="3" t="str">
        <f>IF($L61="","",IF(SUM($AJ61:AL61)=0,$AF61,IF(LEFT(VLOOKUP($AP61,BaseEqptCdF!$C$5:$E$161,3,FALSE),2)="SD",0,IF(LEFT(VLOOKUP($AP61,BaseEqptCdF!$C$5:$E$161,3,FALSE),2)="SB",1*52,VLOOKUP($AP61,BaseEqptCdF!$C$5:$S$161,12,FALSE)*0.2*300))))</f>
        <v/>
      </c>
      <c r="BF61" s="3" t="str">
        <f>IF($L61="","",IF(SUM($AJ61:AM61)=0,$AF61,IF(LEFT(VLOOKUP($AP61,BaseEqptCdF!$C$5:$E$161,3,FALSE),2)="SD",0,IF(LEFT(VLOOKUP($AP61,BaseEqptCdF!$C$5:$E$161,3,FALSE),2)="SB",1*52,VLOOKUP($AP61,BaseEqptCdF!$C$5:$S$161,12,FALSE)*0.2*300))))</f>
        <v/>
      </c>
      <c r="BG61" s="3" t="str">
        <f>IF($L61="","",IF(SUM($AJ61:AN61)=0,$AF61,IF(LEFT(VLOOKUP($AP61,BaseEqptCdF!$C$5:$E$161,3,FALSE),2)="SD",0,IF(LEFT(VLOOKUP($AP61,BaseEqptCdF!$C$5:$E$161,3,FALSE),2)="SB",1*52,VLOOKUP($AP61,BaseEqptCdF!$C$5:$S$161,12,FALSE)*0.2*300))))</f>
        <v/>
      </c>
      <c r="BH61" s="2">
        <f t="shared" si="5"/>
        <v>0</v>
      </c>
    </row>
    <row r="62" spans="1:60" x14ac:dyDescent="0.25">
      <c r="A62" s="296" t="str">
        <f t="array" ref="A62">IF($C62="","",INDEX(Prog!$B$8:$D$300,MATCH($C62,nivo1,0),1))</f>
        <v/>
      </c>
      <c r="B62" s="296" t="str">
        <f t="array" ref="B62">IF($C62="","",INDEX(Prog!$B$8:$D$300,MATCH($C62,nivo1,0),2))</f>
        <v/>
      </c>
      <c r="C62" s="273"/>
      <c r="D62" s="267"/>
      <c r="E62" s="273"/>
      <c r="F62" s="273"/>
      <c r="G62" s="273"/>
      <c r="H62" s="273"/>
      <c r="I62" s="273"/>
      <c r="J62" s="273"/>
      <c r="K62" s="274"/>
      <c r="L62" s="273"/>
      <c r="M62" s="273"/>
      <c r="N62" s="273"/>
      <c r="O62" s="275"/>
      <c r="P62" s="273"/>
      <c r="Q62" s="273"/>
      <c r="R62" s="273"/>
      <c r="S62" s="273"/>
      <c r="T62" s="276"/>
      <c r="U62" s="276"/>
      <c r="V62" s="276"/>
      <c r="W62" s="276"/>
      <c r="X62" s="277"/>
      <c r="Y62" s="278"/>
      <c r="AA62" s="8" t="str">
        <f>IF($L62="","",VLOOKUP($L62,BaseEqptCdF!$C$5:$E$161,2,FALSE))</f>
        <v/>
      </c>
      <c r="AB62" s="8" t="str">
        <f>IF($L62="","",VLOOKUP($L62,BaseEqptCdF!$C$5:$E$161,3,FALSE))</f>
        <v/>
      </c>
      <c r="AC62" s="7" t="str">
        <f>IF($L62="","",VLOOKUP($L62,BaseEqptCdF!$C$5:$I$161,6,FALSE))</f>
        <v/>
      </c>
      <c r="AD62" s="7" t="str">
        <f>IF($L62="","",VLOOKUP($L62,BaseEqptCdF!$C$5:$I$161,7,FALSE))</f>
        <v/>
      </c>
      <c r="AE62" s="3" t="str">
        <f>IF($L62="","",VLOOKUP($L62,BaseEqptCdF!$C$5:$R$161,16,FALSE)*$AC$3)</f>
        <v/>
      </c>
      <c r="AF62" s="3" t="str">
        <f>IF($L62="","",IF(LEFT($AB62,2)="SD",0,IF(LEFT($AB62,2)="SB",1*52,IF($N62=Prog!$P$17,VLOOKUP($L62,BaseEqptCdF!$C$5:$P$161,14,FALSE)*1*300,VLOOKUP($L62,BaseEqptCdF!$C$5:$P$161,12,FALSE)*0.2*300))))</f>
        <v/>
      </c>
      <c r="AG62" s="6" t="str">
        <f t="shared" si="6"/>
        <v/>
      </c>
      <c r="AH62" s="6">
        <f>IF($U62=Prog!$S$18,YEAR($X62),"")</f>
        <v>1900</v>
      </c>
      <c r="AI62" s="5" t="str">
        <f>IF(OR($AG62="",$U62=Prog!$S$18),"",IF(OR($U62=Prog!$S$17,$U62=Prog!$S$16),YEAR($X62),IF($AG62="ND","ND",$AI$8+$O62)))</f>
        <v/>
      </c>
      <c r="AJ62" s="3" t="str">
        <f t="shared" si="0"/>
        <v/>
      </c>
      <c r="AK62" s="3" t="str">
        <f t="shared" si="8"/>
        <v/>
      </c>
      <c r="AL62" s="3" t="str">
        <f t="shared" si="8"/>
        <v/>
      </c>
      <c r="AM62" s="3" t="str">
        <f t="shared" si="8"/>
        <v/>
      </c>
      <c r="AN62" s="3" t="str">
        <f t="shared" si="8"/>
        <v/>
      </c>
      <c r="AO62" s="2">
        <f t="shared" si="2"/>
        <v>0</v>
      </c>
      <c r="AP62" s="4"/>
      <c r="AQ62" s="3">
        <f>IF(AJ62=1,VLOOKUP($AP62,BaseEqptCdF!$C$5:$R$161,16,FALSE),0)</f>
        <v>0</v>
      </c>
      <c r="AR62" s="3">
        <f>IF(AK62=1,VLOOKUP($AP62,BaseEqptCdF!$C$5:$R$161,16,FALSE),0)</f>
        <v>0</v>
      </c>
      <c r="AS62" s="3">
        <f>IF(AL62=1,VLOOKUP($AP62,BaseEqptCdF!$C$5:$R$161,16,FALSE),0)</f>
        <v>0</v>
      </c>
      <c r="AT62" s="3">
        <f>IF(AM62=1,VLOOKUP($AP62,BaseEqptCdF!$C$5:$R$161,16,FALSE),0)</f>
        <v>0</v>
      </c>
      <c r="AU62" s="3">
        <f>IF(AN62=1,VLOOKUP($AP62,BaseEqptCdF!$C$5:$R$161,16,FALSE),0)</f>
        <v>0</v>
      </c>
      <c r="AV62" s="2">
        <f t="shared" si="3"/>
        <v>0</v>
      </c>
      <c r="AW62" s="3" t="str">
        <f>IF($L62="","",IF(SUM($AJ62:AJ62)=0,$AE62,VLOOKUP($AP62,BaseEqptCdF!$C$5:$R$161,16,FALSE)*$AC$3))</f>
        <v/>
      </c>
      <c r="AX62" s="3" t="str">
        <f>IF($L62="","",IF(SUM($AJ62:AK62)=0,$AE62,VLOOKUP($AP62,BaseEqptCdF!$C$5:$R$161,16,FALSE)*$AC$3))</f>
        <v/>
      </c>
      <c r="AY62" s="3" t="str">
        <f>IF($L62="","",IF(SUM($AJ62:AL62)=0,$AE62,VLOOKUP($AP62,BaseEqptCdF!$C$5:$R$161,16,FALSE)*$AC$3))</f>
        <v/>
      </c>
      <c r="AZ62" s="3" t="str">
        <f>IF($L62="","",IF(SUM($AJ62:AM62)=0,$AE62,VLOOKUP($AP62,BaseEqptCdF!$C$5:$R$161,16,FALSE)*$AC$3))</f>
        <v/>
      </c>
      <c r="BA62" s="3" t="str">
        <f>IF($L62="","",IF(SUM($AJ62:AN62)=0,$AE62,VLOOKUP($AP62,BaseEqptCdF!$C$5:$R$161,16,FALSE)*$AC$3))</f>
        <v/>
      </c>
      <c r="BB62" s="2">
        <f t="shared" si="4"/>
        <v>0</v>
      </c>
      <c r="BC62" s="3" t="str">
        <f>IF($L62="","",IF(SUM($AJ62:AJ62)=0,$AF62,IF(LEFT(VLOOKUP($AP62,BaseEqptCdF!$C$5:$E$161,3,FALSE),2)="SD",0,IF(LEFT(VLOOKUP($AP62,BaseEqptCdF!$C$5:$E$161,3,FALSE),2)="SB",1*52,VLOOKUP($AP62,BaseEqptCdF!$C$5:$S$161,12,FALSE)*0.2*300))))</f>
        <v/>
      </c>
      <c r="BD62" s="3" t="str">
        <f>IF($L62="","",IF(SUM($AJ62:AK62)=0,$AF62,IF(LEFT(VLOOKUP($AP62,BaseEqptCdF!$C$5:$E$161,3,FALSE),2)="SD",0,IF(LEFT(VLOOKUP($AP62,BaseEqptCdF!$C$5:$E$161,3,FALSE),2)="SB",1*52,VLOOKUP($AP62,BaseEqptCdF!$C$5:$S$161,12,FALSE)*0.2*300))))</f>
        <v/>
      </c>
      <c r="BE62" s="3" t="str">
        <f>IF($L62="","",IF(SUM($AJ62:AL62)=0,$AF62,IF(LEFT(VLOOKUP($AP62,BaseEqptCdF!$C$5:$E$161,3,FALSE),2)="SD",0,IF(LEFT(VLOOKUP($AP62,BaseEqptCdF!$C$5:$E$161,3,FALSE),2)="SB",1*52,VLOOKUP($AP62,BaseEqptCdF!$C$5:$S$161,12,FALSE)*0.2*300))))</f>
        <v/>
      </c>
      <c r="BF62" s="3" t="str">
        <f>IF($L62="","",IF(SUM($AJ62:AM62)=0,$AF62,IF(LEFT(VLOOKUP($AP62,BaseEqptCdF!$C$5:$E$161,3,FALSE),2)="SD",0,IF(LEFT(VLOOKUP($AP62,BaseEqptCdF!$C$5:$E$161,3,FALSE),2)="SB",1*52,VLOOKUP($AP62,BaseEqptCdF!$C$5:$S$161,12,FALSE)*0.2*300))))</f>
        <v/>
      </c>
      <c r="BG62" s="3" t="str">
        <f>IF($L62="","",IF(SUM($AJ62:AN62)=0,$AF62,IF(LEFT(VLOOKUP($AP62,BaseEqptCdF!$C$5:$E$161,3,FALSE),2)="SD",0,IF(LEFT(VLOOKUP($AP62,BaseEqptCdF!$C$5:$E$161,3,FALSE),2)="SB",1*52,VLOOKUP($AP62,BaseEqptCdF!$C$5:$S$161,12,FALSE)*0.2*300))))</f>
        <v/>
      </c>
      <c r="BH62" s="2">
        <f t="shared" si="5"/>
        <v>0</v>
      </c>
    </row>
    <row r="63" spans="1:60" x14ac:dyDescent="0.25">
      <c r="A63" s="296" t="str">
        <f t="array" ref="A63">IF($C63="","",INDEX(Prog!$B$8:$D$300,MATCH($C63,nivo1,0),1))</f>
        <v/>
      </c>
      <c r="B63" s="296" t="str">
        <f t="array" ref="B63">IF($C63="","",INDEX(Prog!$B$8:$D$300,MATCH($C63,nivo1,0),2))</f>
        <v/>
      </c>
      <c r="C63" s="273"/>
      <c r="D63" s="267"/>
      <c r="E63" s="273"/>
      <c r="F63" s="273"/>
      <c r="G63" s="273"/>
      <c r="H63" s="273"/>
      <c r="I63" s="273"/>
      <c r="J63" s="273"/>
      <c r="K63" s="274"/>
      <c r="L63" s="273"/>
      <c r="M63" s="273"/>
      <c r="N63" s="273"/>
      <c r="O63" s="275"/>
      <c r="P63" s="273"/>
      <c r="Q63" s="273"/>
      <c r="R63" s="273"/>
      <c r="S63" s="273"/>
      <c r="T63" s="276"/>
      <c r="U63" s="276"/>
      <c r="V63" s="276"/>
      <c r="W63" s="276"/>
      <c r="X63" s="277"/>
      <c r="Y63" s="278"/>
      <c r="AA63" s="8" t="str">
        <f>IF($L63="","",VLOOKUP($L63,BaseEqptCdF!$C$5:$E$161,2,FALSE))</f>
        <v/>
      </c>
      <c r="AB63" s="8" t="str">
        <f>IF($L63="","",VLOOKUP($L63,BaseEqptCdF!$C$5:$E$161,3,FALSE))</f>
        <v/>
      </c>
      <c r="AC63" s="7" t="str">
        <f>IF($L63="","",VLOOKUP($L63,BaseEqptCdF!$C$5:$I$161,6,FALSE))</f>
        <v/>
      </c>
      <c r="AD63" s="7" t="str">
        <f>IF($L63="","",VLOOKUP($L63,BaseEqptCdF!$C$5:$I$161,7,FALSE))</f>
        <v/>
      </c>
      <c r="AE63" s="3" t="str">
        <f>IF($L63="","",VLOOKUP($L63,BaseEqptCdF!$C$5:$R$161,16,FALSE)*$AC$3)</f>
        <v/>
      </c>
      <c r="AF63" s="3" t="str">
        <f>IF($L63="","",IF(LEFT($AB63,2)="SD",0,IF(LEFT($AB63,2)="SB",1*52,IF($N63=Prog!$P$17,VLOOKUP($L63,BaseEqptCdF!$C$5:$P$161,14,FALSE)*1*300,VLOOKUP($L63,BaseEqptCdF!$C$5:$P$161,12,FALSE)*0.2*300))))</f>
        <v/>
      </c>
      <c r="AG63" s="6" t="str">
        <f t="shared" si="6"/>
        <v/>
      </c>
      <c r="AH63" s="6">
        <f>IF($U63=Prog!$S$18,YEAR($X63),"")</f>
        <v>1900</v>
      </c>
      <c r="AI63" s="5" t="str">
        <f>IF(OR($AG63="",$U63=Prog!$S$18),"",IF(OR($U63=Prog!$S$17,$U63=Prog!$S$16),YEAR($X63),IF($AG63="ND","ND",$AI$8+$O63)))</f>
        <v/>
      </c>
      <c r="AJ63" s="3" t="str">
        <f t="shared" si="0"/>
        <v/>
      </c>
      <c r="AK63" s="3" t="str">
        <f t="shared" si="8"/>
        <v/>
      </c>
      <c r="AL63" s="3" t="str">
        <f t="shared" si="8"/>
        <v/>
      </c>
      <c r="AM63" s="3" t="str">
        <f t="shared" si="8"/>
        <v/>
      </c>
      <c r="AN63" s="3" t="str">
        <f t="shared" si="8"/>
        <v/>
      </c>
      <c r="AO63" s="2">
        <f t="shared" si="2"/>
        <v>0</v>
      </c>
      <c r="AP63" s="4"/>
      <c r="AQ63" s="3">
        <f>IF(AJ63=1,VLOOKUP($AP63,BaseEqptCdF!$C$5:$R$161,16,FALSE),0)</f>
        <v>0</v>
      </c>
      <c r="AR63" s="3">
        <f>IF(AK63=1,VLOOKUP($AP63,BaseEqptCdF!$C$5:$R$161,16,FALSE),0)</f>
        <v>0</v>
      </c>
      <c r="AS63" s="3">
        <f>IF(AL63=1,VLOOKUP($AP63,BaseEqptCdF!$C$5:$R$161,16,FALSE),0)</f>
        <v>0</v>
      </c>
      <c r="AT63" s="3">
        <f>IF(AM63=1,VLOOKUP($AP63,BaseEqptCdF!$C$5:$R$161,16,FALSE),0)</f>
        <v>0</v>
      </c>
      <c r="AU63" s="3">
        <f>IF(AN63=1,VLOOKUP($AP63,BaseEqptCdF!$C$5:$R$161,16,FALSE),0)</f>
        <v>0</v>
      </c>
      <c r="AV63" s="2">
        <f t="shared" si="3"/>
        <v>0</v>
      </c>
      <c r="AW63" s="3" t="str">
        <f>IF($L63="","",IF(SUM($AJ63:AJ63)=0,$AE63,VLOOKUP($AP63,BaseEqptCdF!$C$5:$R$161,16,FALSE)*$AC$3))</f>
        <v/>
      </c>
      <c r="AX63" s="3" t="str">
        <f>IF($L63="","",IF(SUM($AJ63:AK63)=0,$AE63,VLOOKUP($AP63,BaseEqptCdF!$C$5:$R$161,16,FALSE)*$AC$3))</f>
        <v/>
      </c>
      <c r="AY63" s="3" t="str">
        <f>IF($L63="","",IF(SUM($AJ63:AL63)=0,$AE63,VLOOKUP($AP63,BaseEqptCdF!$C$5:$R$161,16,FALSE)*$AC$3))</f>
        <v/>
      </c>
      <c r="AZ63" s="3" t="str">
        <f>IF($L63="","",IF(SUM($AJ63:AM63)=0,$AE63,VLOOKUP($AP63,BaseEqptCdF!$C$5:$R$161,16,FALSE)*$AC$3))</f>
        <v/>
      </c>
      <c r="BA63" s="3" t="str">
        <f>IF($L63="","",IF(SUM($AJ63:AN63)=0,$AE63,VLOOKUP($AP63,BaseEqptCdF!$C$5:$R$161,16,FALSE)*$AC$3))</f>
        <v/>
      </c>
      <c r="BB63" s="2">
        <f t="shared" si="4"/>
        <v>0</v>
      </c>
      <c r="BC63" s="3" t="str">
        <f>IF($L63="","",IF(SUM($AJ63:AJ63)=0,$AF63,IF(LEFT(VLOOKUP($AP63,BaseEqptCdF!$C$5:$E$161,3,FALSE),2)="SD",0,IF(LEFT(VLOOKUP($AP63,BaseEqptCdF!$C$5:$E$161,3,FALSE),2)="SB",1*52,VLOOKUP($AP63,BaseEqptCdF!$C$5:$S$161,12,FALSE)*0.2*300))))</f>
        <v/>
      </c>
      <c r="BD63" s="3" t="str">
        <f>IF($L63="","",IF(SUM($AJ63:AK63)=0,$AF63,IF(LEFT(VLOOKUP($AP63,BaseEqptCdF!$C$5:$E$161,3,FALSE),2)="SD",0,IF(LEFT(VLOOKUP($AP63,BaseEqptCdF!$C$5:$E$161,3,FALSE),2)="SB",1*52,VLOOKUP($AP63,BaseEqptCdF!$C$5:$S$161,12,FALSE)*0.2*300))))</f>
        <v/>
      </c>
      <c r="BE63" s="3" t="str">
        <f>IF($L63="","",IF(SUM($AJ63:AL63)=0,$AF63,IF(LEFT(VLOOKUP($AP63,BaseEqptCdF!$C$5:$E$161,3,FALSE),2)="SD",0,IF(LEFT(VLOOKUP($AP63,BaseEqptCdF!$C$5:$E$161,3,FALSE),2)="SB",1*52,VLOOKUP($AP63,BaseEqptCdF!$C$5:$S$161,12,FALSE)*0.2*300))))</f>
        <v/>
      </c>
      <c r="BF63" s="3" t="str">
        <f>IF($L63="","",IF(SUM($AJ63:AM63)=0,$AF63,IF(LEFT(VLOOKUP($AP63,BaseEqptCdF!$C$5:$E$161,3,FALSE),2)="SD",0,IF(LEFT(VLOOKUP($AP63,BaseEqptCdF!$C$5:$E$161,3,FALSE),2)="SB",1*52,VLOOKUP($AP63,BaseEqptCdF!$C$5:$S$161,12,FALSE)*0.2*300))))</f>
        <v/>
      </c>
      <c r="BG63" s="3" t="str">
        <f>IF($L63="","",IF(SUM($AJ63:AN63)=0,$AF63,IF(LEFT(VLOOKUP($AP63,BaseEqptCdF!$C$5:$E$161,3,FALSE),2)="SD",0,IF(LEFT(VLOOKUP($AP63,BaseEqptCdF!$C$5:$E$161,3,FALSE),2)="SB",1*52,VLOOKUP($AP63,BaseEqptCdF!$C$5:$S$161,12,FALSE)*0.2*300))))</f>
        <v/>
      </c>
      <c r="BH63" s="2">
        <f t="shared" si="5"/>
        <v>0</v>
      </c>
    </row>
    <row r="64" spans="1:60" x14ac:dyDescent="0.25">
      <c r="A64" s="296" t="str">
        <f t="array" ref="A64">IF($C64="","",INDEX(Prog!$B$8:$D$300,MATCH($C64,nivo1,0),1))</f>
        <v/>
      </c>
      <c r="B64" s="296" t="str">
        <f t="array" ref="B64">IF($C64="","",INDEX(Prog!$B$8:$D$300,MATCH($C64,nivo1,0),2))</f>
        <v/>
      </c>
      <c r="C64" s="273"/>
      <c r="D64" s="267"/>
      <c r="E64" s="273"/>
      <c r="F64" s="273"/>
      <c r="G64" s="273"/>
      <c r="H64" s="273"/>
      <c r="I64" s="273"/>
      <c r="J64" s="273"/>
      <c r="K64" s="274"/>
      <c r="L64" s="273"/>
      <c r="M64" s="273"/>
      <c r="N64" s="273"/>
      <c r="O64" s="275"/>
      <c r="P64" s="273"/>
      <c r="Q64" s="273"/>
      <c r="R64" s="273"/>
      <c r="S64" s="273"/>
      <c r="T64" s="276"/>
      <c r="U64" s="276"/>
      <c r="V64" s="276"/>
      <c r="W64" s="276"/>
      <c r="X64" s="277"/>
      <c r="Y64" s="278"/>
      <c r="AA64" s="8" t="str">
        <f>IF($L64="","",VLOOKUP($L64,BaseEqptCdF!$C$5:$E$161,2,FALSE))</f>
        <v/>
      </c>
      <c r="AB64" s="8" t="str">
        <f>IF($L64="","",VLOOKUP($L64,BaseEqptCdF!$C$5:$E$161,3,FALSE))</f>
        <v/>
      </c>
      <c r="AC64" s="7" t="str">
        <f>IF($L64="","",VLOOKUP($L64,BaseEqptCdF!$C$5:$I$161,6,FALSE))</f>
        <v/>
      </c>
      <c r="AD64" s="7" t="str">
        <f>IF($L64="","",VLOOKUP($L64,BaseEqptCdF!$C$5:$I$161,7,FALSE))</f>
        <v/>
      </c>
      <c r="AE64" s="3" t="str">
        <f>IF($L64="","",VLOOKUP($L64,BaseEqptCdF!$C$5:$R$161,16,FALSE)*$AC$3)</f>
        <v/>
      </c>
      <c r="AF64" s="3" t="str">
        <f>IF($L64="","",IF(LEFT($AB64,2)="SD",0,IF(LEFT($AB64,2)="SB",1*52,IF($N64=Prog!$P$17,VLOOKUP($L64,BaseEqptCdF!$C$5:$P$161,14,FALSE)*1*300,VLOOKUP($L64,BaseEqptCdF!$C$5:$P$161,12,FALSE)*0.2*300))))</f>
        <v/>
      </c>
      <c r="AG64" s="6" t="str">
        <f t="shared" si="6"/>
        <v/>
      </c>
      <c r="AH64" s="6">
        <f>IF($U64=Prog!$S$18,YEAR($X64),"")</f>
        <v>1900</v>
      </c>
      <c r="AI64" s="5" t="str">
        <f>IF(OR($AG64="",$U64=Prog!$S$18),"",IF(OR($U64=Prog!$S$17,$U64=Prog!$S$16),YEAR($X64),IF($AG64="ND","ND",$AI$8+$O64)))</f>
        <v/>
      </c>
      <c r="AJ64" s="3" t="str">
        <f t="shared" si="0"/>
        <v/>
      </c>
      <c r="AK64" s="3" t="str">
        <f t="shared" si="8"/>
        <v/>
      </c>
      <c r="AL64" s="3" t="str">
        <f t="shared" si="8"/>
        <v/>
      </c>
      <c r="AM64" s="3" t="str">
        <f t="shared" si="8"/>
        <v/>
      </c>
      <c r="AN64" s="3" t="str">
        <f t="shared" si="8"/>
        <v/>
      </c>
      <c r="AO64" s="2">
        <f t="shared" si="2"/>
        <v>0</v>
      </c>
      <c r="AP64" s="4"/>
      <c r="AQ64" s="3">
        <f>IF(AJ64=1,VLOOKUP($AP64,BaseEqptCdF!$C$5:$R$161,16,FALSE),0)</f>
        <v>0</v>
      </c>
      <c r="AR64" s="3">
        <f>IF(AK64=1,VLOOKUP($AP64,BaseEqptCdF!$C$5:$R$161,16,FALSE),0)</f>
        <v>0</v>
      </c>
      <c r="AS64" s="3">
        <f>IF(AL64=1,VLOOKUP($AP64,BaseEqptCdF!$C$5:$R$161,16,FALSE),0)</f>
        <v>0</v>
      </c>
      <c r="AT64" s="3">
        <f>IF(AM64=1,VLOOKUP($AP64,BaseEqptCdF!$C$5:$R$161,16,FALSE),0)</f>
        <v>0</v>
      </c>
      <c r="AU64" s="3">
        <f>IF(AN64=1,VLOOKUP($AP64,BaseEqptCdF!$C$5:$R$161,16,FALSE),0)</f>
        <v>0</v>
      </c>
      <c r="AV64" s="2">
        <f t="shared" si="3"/>
        <v>0</v>
      </c>
      <c r="AW64" s="3" t="str">
        <f>IF($L64="","",IF(SUM($AJ64:AJ64)=0,$AE64,VLOOKUP($AP64,BaseEqptCdF!$C$5:$R$161,16,FALSE)*$AC$3))</f>
        <v/>
      </c>
      <c r="AX64" s="3" t="str">
        <f>IF($L64="","",IF(SUM($AJ64:AK64)=0,$AE64,VLOOKUP($AP64,BaseEqptCdF!$C$5:$R$161,16,FALSE)*$AC$3))</f>
        <v/>
      </c>
      <c r="AY64" s="3" t="str">
        <f>IF($L64="","",IF(SUM($AJ64:AL64)=0,$AE64,VLOOKUP($AP64,BaseEqptCdF!$C$5:$R$161,16,FALSE)*$AC$3))</f>
        <v/>
      </c>
      <c r="AZ64" s="3" t="str">
        <f>IF($L64="","",IF(SUM($AJ64:AM64)=0,$AE64,VLOOKUP($AP64,BaseEqptCdF!$C$5:$R$161,16,FALSE)*$AC$3))</f>
        <v/>
      </c>
      <c r="BA64" s="3" t="str">
        <f>IF($L64="","",IF(SUM($AJ64:AN64)=0,$AE64,VLOOKUP($AP64,BaseEqptCdF!$C$5:$R$161,16,FALSE)*$AC$3))</f>
        <v/>
      </c>
      <c r="BB64" s="2">
        <f t="shared" si="4"/>
        <v>0</v>
      </c>
      <c r="BC64" s="3" t="str">
        <f>IF($L64="","",IF(SUM($AJ64:AJ64)=0,$AF64,IF(LEFT(VLOOKUP($AP64,BaseEqptCdF!$C$5:$E$161,3,FALSE),2)="SD",0,IF(LEFT(VLOOKUP($AP64,BaseEqptCdF!$C$5:$E$161,3,FALSE),2)="SB",1*52,VLOOKUP($AP64,BaseEqptCdF!$C$5:$S$161,12,FALSE)*0.2*300))))</f>
        <v/>
      </c>
      <c r="BD64" s="3" t="str">
        <f>IF($L64="","",IF(SUM($AJ64:AK64)=0,$AF64,IF(LEFT(VLOOKUP($AP64,BaseEqptCdF!$C$5:$E$161,3,FALSE),2)="SD",0,IF(LEFT(VLOOKUP($AP64,BaseEqptCdF!$C$5:$E$161,3,FALSE),2)="SB",1*52,VLOOKUP($AP64,BaseEqptCdF!$C$5:$S$161,12,FALSE)*0.2*300))))</f>
        <v/>
      </c>
      <c r="BE64" s="3" t="str">
        <f>IF($L64="","",IF(SUM($AJ64:AL64)=0,$AF64,IF(LEFT(VLOOKUP($AP64,BaseEqptCdF!$C$5:$E$161,3,FALSE),2)="SD",0,IF(LEFT(VLOOKUP($AP64,BaseEqptCdF!$C$5:$E$161,3,FALSE),2)="SB",1*52,VLOOKUP($AP64,BaseEqptCdF!$C$5:$S$161,12,FALSE)*0.2*300))))</f>
        <v/>
      </c>
      <c r="BF64" s="3" t="str">
        <f>IF($L64="","",IF(SUM($AJ64:AM64)=0,$AF64,IF(LEFT(VLOOKUP($AP64,BaseEqptCdF!$C$5:$E$161,3,FALSE),2)="SD",0,IF(LEFT(VLOOKUP($AP64,BaseEqptCdF!$C$5:$E$161,3,FALSE),2)="SB",1*52,VLOOKUP($AP64,BaseEqptCdF!$C$5:$S$161,12,FALSE)*0.2*300))))</f>
        <v/>
      </c>
      <c r="BG64" s="3" t="str">
        <f>IF($L64="","",IF(SUM($AJ64:AN64)=0,$AF64,IF(LEFT(VLOOKUP($AP64,BaseEqptCdF!$C$5:$E$161,3,FALSE),2)="SD",0,IF(LEFT(VLOOKUP($AP64,BaseEqptCdF!$C$5:$E$161,3,FALSE),2)="SB",1*52,VLOOKUP($AP64,BaseEqptCdF!$C$5:$S$161,12,FALSE)*0.2*300))))</f>
        <v/>
      </c>
      <c r="BH64" s="2">
        <f t="shared" si="5"/>
        <v>0</v>
      </c>
    </row>
    <row r="65" spans="1:60" x14ac:dyDescent="0.25">
      <c r="A65" s="296" t="str">
        <f t="array" ref="A65">IF($C65="","",INDEX(Prog!$B$8:$D$300,MATCH($C65,nivo1,0),1))</f>
        <v/>
      </c>
      <c r="B65" s="296" t="str">
        <f t="array" ref="B65">IF($C65="","",INDEX(Prog!$B$8:$D$300,MATCH($C65,nivo1,0),2))</f>
        <v/>
      </c>
      <c r="C65" s="273"/>
      <c r="D65" s="267"/>
      <c r="E65" s="273"/>
      <c r="F65" s="273"/>
      <c r="G65" s="273"/>
      <c r="H65" s="273"/>
      <c r="I65" s="273"/>
      <c r="J65" s="273"/>
      <c r="K65" s="274"/>
      <c r="L65" s="273"/>
      <c r="M65" s="273"/>
      <c r="N65" s="273"/>
      <c r="O65" s="275"/>
      <c r="P65" s="273"/>
      <c r="Q65" s="273"/>
      <c r="R65" s="273"/>
      <c r="S65" s="273"/>
      <c r="T65" s="276"/>
      <c r="U65" s="276"/>
      <c r="V65" s="276"/>
      <c r="W65" s="276"/>
      <c r="X65" s="277"/>
      <c r="Y65" s="278"/>
      <c r="AA65" s="8" t="str">
        <f>IF($L65="","",VLOOKUP($L65,BaseEqptCdF!$C$5:$E$161,2,FALSE))</f>
        <v/>
      </c>
      <c r="AB65" s="8" t="str">
        <f>IF($L65="","",VLOOKUP($L65,BaseEqptCdF!$C$5:$E$161,3,FALSE))</f>
        <v/>
      </c>
      <c r="AC65" s="7" t="str">
        <f>IF($L65="","",VLOOKUP($L65,BaseEqptCdF!$C$5:$I$161,6,FALSE))</f>
        <v/>
      </c>
      <c r="AD65" s="7" t="str">
        <f>IF($L65="","",VLOOKUP($L65,BaseEqptCdF!$C$5:$I$161,7,FALSE))</f>
        <v/>
      </c>
      <c r="AE65" s="3" t="str">
        <f>IF($L65="","",VLOOKUP($L65,BaseEqptCdF!$C$5:$R$161,16,FALSE)*$AC$3)</f>
        <v/>
      </c>
      <c r="AF65" s="3" t="str">
        <f>IF($L65="","",IF(LEFT($AB65,2)="SD",0,IF(LEFT($AB65,2)="SB",1*52,IF($N65=Prog!$P$17,VLOOKUP($L65,BaseEqptCdF!$C$5:$P$161,14,FALSE)*1*300,VLOOKUP($L65,BaseEqptCdF!$C$5:$P$161,12,FALSE)*0.2*300))))</f>
        <v/>
      </c>
      <c r="AG65" s="6" t="str">
        <f t="shared" si="6"/>
        <v/>
      </c>
      <c r="AH65" s="6">
        <f>IF($U65=Prog!$S$18,YEAR($X65),"")</f>
        <v>1900</v>
      </c>
      <c r="AI65" s="5" t="str">
        <f>IF(OR($AG65="",$U65=Prog!$S$18),"",IF(OR($U65=Prog!$S$17,$U65=Prog!$S$16),YEAR($X65),IF($AG65="ND","ND",$AI$8+$O65)))</f>
        <v/>
      </c>
      <c r="AJ65" s="3" t="str">
        <f t="shared" si="0"/>
        <v/>
      </c>
      <c r="AK65" s="3" t="str">
        <f t="shared" si="8"/>
        <v/>
      </c>
      <c r="AL65" s="3" t="str">
        <f t="shared" si="8"/>
        <v/>
      </c>
      <c r="AM65" s="3" t="str">
        <f t="shared" si="8"/>
        <v/>
      </c>
      <c r="AN65" s="3" t="str">
        <f t="shared" si="8"/>
        <v/>
      </c>
      <c r="AO65" s="2">
        <f t="shared" si="2"/>
        <v>0</v>
      </c>
      <c r="AP65" s="4"/>
      <c r="AQ65" s="3">
        <f>IF(AJ65=1,VLOOKUP($AP65,BaseEqptCdF!$C$5:$R$161,16,FALSE),0)</f>
        <v>0</v>
      </c>
      <c r="AR65" s="3">
        <f>IF(AK65=1,VLOOKUP($AP65,BaseEqptCdF!$C$5:$R$161,16,FALSE),0)</f>
        <v>0</v>
      </c>
      <c r="AS65" s="3">
        <f>IF(AL65=1,VLOOKUP($AP65,BaseEqptCdF!$C$5:$R$161,16,FALSE),0)</f>
        <v>0</v>
      </c>
      <c r="AT65" s="3">
        <f>IF(AM65=1,VLOOKUP($AP65,BaseEqptCdF!$C$5:$R$161,16,FALSE),0)</f>
        <v>0</v>
      </c>
      <c r="AU65" s="3">
        <f>IF(AN65=1,VLOOKUP($AP65,BaseEqptCdF!$C$5:$R$161,16,FALSE),0)</f>
        <v>0</v>
      </c>
      <c r="AV65" s="2">
        <f t="shared" si="3"/>
        <v>0</v>
      </c>
      <c r="AW65" s="3" t="str">
        <f>IF($L65="","",IF(SUM($AJ65:AJ65)=0,$AE65,VLOOKUP($AP65,BaseEqptCdF!$C$5:$R$161,16,FALSE)*$AC$3))</f>
        <v/>
      </c>
      <c r="AX65" s="3" t="str">
        <f>IF($L65="","",IF(SUM($AJ65:AK65)=0,$AE65,VLOOKUP($AP65,BaseEqptCdF!$C$5:$R$161,16,FALSE)*$AC$3))</f>
        <v/>
      </c>
      <c r="AY65" s="3" t="str">
        <f>IF($L65="","",IF(SUM($AJ65:AL65)=0,$AE65,VLOOKUP($AP65,BaseEqptCdF!$C$5:$R$161,16,FALSE)*$AC$3))</f>
        <v/>
      </c>
      <c r="AZ65" s="3" t="str">
        <f>IF($L65="","",IF(SUM($AJ65:AM65)=0,$AE65,VLOOKUP($AP65,BaseEqptCdF!$C$5:$R$161,16,FALSE)*$AC$3))</f>
        <v/>
      </c>
      <c r="BA65" s="3" t="str">
        <f>IF($L65="","",IF(SUM($AJ65:AN65)=0,$AE65,VLOOKUP($AP65,BaseEqptCdF!$C$5:$R$161,16,FALSE)*$AC$3))</f>
        <v/>
      </c>
      <c r="BB65" s="2">
        <f t="shared" si="4"/>
        <v>0</v>
      </c>
      <c r="BC65" s="3" t="str">
        <f>IF($L65="","",IF(SUM($AJ65:AJ65)=0,$AF65,IF(LEFT(VLOOKUP($AP65,BaseEqptCdF!$C$5:$E$161,3,FALSE),2)="SD",0,IF(LEFT(VLOOKUP($AP65,BaseEqptCdF!$C$5:$E$161,3,FALSE),2)="SB",1*52,VLOOKUP($AP65,BaseEqptCdF!$C$5:$S$161,12,FALSE)*0.2*300))))</f>
        <v/>
      </c>
      <c r="BD65" s="3" t="str">
        <f>IF($L65="","",IF(SUM($AJ65:AK65)=0,$AF65,IF(LEFT(VLOOKUP($AP65,BaseEqptCdF!$C$5:$E$161,3,FALSE),2)="SD",0,IF(LEFT(VLOOKUP($AP65,BaseEqptCdF!$C$5:$E$161,3,FALSE),2)="SB",1*52,VLOOKUP($AP65,BaseEqptCdF!$C$5:$S$161,12,FALSE)*0.2*300))))</f>
        <v/>
      </c>
      <c r="BE65" s="3" t="str">
        <f>IF($L65="","",IF(SUM($AJ65:AL65)=0,$AF65,IF(LEFT(VLOOKUP($AP65,BaseEqptCdF!$C$5:$E$161,3,FALSE),2)="SD",0,IF(LEFT(VLOOKUP($AP65,BaseEqptCdF!$C$5:$E$161,3,FALSE),2)="SB",1*52,VLOOKUP($AP65,BaseEqptCdF!$C$5:$S$161,12,FALSE)*0.2*300))))</f>
        <v/>
      </c>
      <c r="BF65" s="3" t="str">
        <f>IF($L65="","",IF(SUM($AJ65:AM65)=0,$AF65,IF(LEFT(VLOOKUP($AP65,BaseEqptCdF!$C$5:$E$161,3,FALSE),2)="SD",0,IF(LEFT(VLOOKUP($AP65,BaseEqptCdF!$C$5:$E$161,3,FALSE),2)="SB",1*52,VLOOKUP($AP65,BaseEqptCdF!$C$5:$S$161,12,FALSE)*0.2*300))))</f>
        <v/>
      </c>
      <c r="BG65" s="3" t="str">
        <f>IF($L65="","",IF(SUM($AJ65:AN65)=0,$AF65,IF(LEFT(VLOOKUP($AP65,BaseEqptCdF!$C$5:$E$161,3,FALSE),2)="SD",0,IF(LEFT(VLOOKUP($AP65,BaseEqptCdF!$C$5:$E$161,3,FALSE),2)="SB",1*52,VLOOKUP($AP65,BaseEqptCdF!$C$5:$S$161,12,FALSE)*0.2*300))))</f>
        <v/>
      </c>
      <c r="BH65" s="2">
        <f t="shared" si="5"/>
        <v>0</v>
      </c>
    </row>
    <row r="66" spans="1:60" x14ac:dyDescent="0.25">
      <c r="A66" s="296" t="str">
        <f t="array" ref="A66">IF($C66="","",INDEX(Prog!$B$8:$D$300,MATCH($C66,nivo1,0),1))</f>
        <v/>
      </c>
      <c r="B66" s="296" t="str">
        <f t="array" ref="B66">IF($C66="","",INDEX(Prog!$B$8:$D$300,MATCH($C66,nivo1,0),2))</f>
        <v/>
      </c>
      <c r="C66" s="273"/>
      <c r="D66" s="267"/>
      <c r="E66" s="273"/>
      <c r="F66" s="273"/>
      <c r="G66" s="273"/>
      <c r="H66" s="273"/>
      <c r="I66" s="273"/>
      <c r="J66" s="273"/>
      <c r="K66" s="274"/>
      <c r="L66" s="273"/>
      <c r="M66" s="273"/>
      <c r="N66" s="273"/>
      <c r="O66" s="275"/>
      <c r="P66" s="273"/>
      <c r="Q66" s="273"/>
      <c r="R66" s="273"/>
      <c r="S66" s="273"/>
      <c r="T66" s="276"/>
      <c r="U66" s="276"/>
      <c r="V66" s="276"/>
      <c r="W66" s="276"/>
      <c r="X66" s="277"/>
      <c r="Y66" s="278"/>
      <c r="AA66" s="8" t="str">
        <f>IF($L66="","",VLOOKUP($L66,BaseEqptCdF!$C$5:$E$161,2,FALSE))</f>
        <v/>
      </c>
      <c r="AB66" s="8" t="str">
        <f>IF($L66="","",VLOOKUP($L66,BaseEqptCdF!$C$5:$E$161,3,FALSE))</f>
        <v/>
      </c>
      <c r="AC66" s="7" t="str">
        <f>IF($L66="","",VLOOKUP($L66,BaseEqptCdF!$C$5:$I$161,6,FALSE))</f>
        <v/>
      </c>
      <c r="AD66" s="7" t="str">
        <f>IF($L66="","",VLOOKUP($L66,BaseEqptCdF!$C$5:$I$161,7,FALSE))</f>
        <v/>
      </c>
      <c r="AE66" s="3" t="str">
        <f>IF($L66="","",VLOOKUP($L66,BaseEqptCdF!$C$5:$R$161,16,FALSE)*$AC$3)</f>
        <v/>
      </c>
      <c r="AF66" s="3" t="str">
        <f>IF($L66="","",IF(LEFT($AB66,2)="SD",0,IF(LEFT($AB66,2)="SB",1*52,IF($N66=Prog!$P$17,VLOOKUP($L66,BaseEqptCdF!$C$5:$P$161,14,FALSE)*1*300,VLOOKUP($L66,BaseEqptCdF!$C$5:$P$161,12,FALSE)*0.2*300))))</f>
        <v/>
      </c>
      <c r="AG66" s="6" t="str">
        <f t="shared" si="6"/>
        <v/>
      </c>
      <c r="AH66" s="6">
        <f>IF($U66=Prog!$S$18,YEAR($X66),"")</f>
        <v>1900</v>
      </c>
      <c r="AI66" s="5" t="str">
        <f>IF(OR($AG66="",$U66=Prog!$S$18),"",IF(OR($U66=Prog!$S$17,$U66=Prog!$S$16),YEAR($X66),IF($AG66="ND","ND",$AI$8+$O66)))</f>
        <v/>
      </c>
      <c r="AJ66" s="3" t="str">
        <f t="shared" si="0"/>
        <v/>
      </c>
      <c r="AK66" s="3" t="str">
        <f t="shared" si="8"/>
        <v/>
      </c>
      <c r="AL66" s="3" t="str">
        <f t="shared" si="8"/>
        <v/>
      </c>
      <c r="AM66" s="3" t="str">
        <f t="shared" si="8"/>
        <v/>
      </c>
      <c r="AN66" s="3" t="str">
        <f t="shared" si="8"/>
        <v/>
      </c>
      <c r="AO66" s="2">
        <f t="shared" si="2"/>
        <v>0</v>
      </c>
      <c r="AP66" s="4"/>
      <c r="AQ66" s="3">
        <f>IF(AJ66=1,VLOOKUP($AP66,BaseEqptCdF!$C$5:$R$161,16,FALSE),0)</f>
        <v>0</v>
      </c>
      <c r="AR66" s="3">
        <f>IF(AK66=1,VLOOKUP($AP66,BaseEqptCdF!$C$5:$R$161,16,FALSE),0)</f>
        <v>0</v>
      </c>
      <c r="AS66" s="3">
        <f>IF(AL66=1,VLOOKUP($AP66,BaseEqptCdF!$C$5:$R$161,16,FALSE),0)</f>
        <v>0</v>
      </c>
      <c r="AT66" s="3">
        <f>IF(AM66=1,VLOOKUP($AP66,BaseEqptCdF!$C$5:$R$161,16,FALSE),0)</f>
        <v>0</v>
      </c>
      <c r="AU66" s="3">
        <f>IF(AN66=1,VLOOKUP($AP66,BaseEqptCdF!$C$5:$R$161,16,FALSE),0)</f>
        <v>0</v>
      </c>
      <c r="AV66" s="2">
        <f t="shared" si="3"/>
        <v>0</v>
      </c>
      <c r="AW66" s="3" t="str">
        <f>IF($L66="","",IF(SUM($AJ66:AJ66)=0,$AE66,VLOOKUP($AP66,BaseEqptCdF!$C$5:$R$161,16,FALSE)*$AC$3))</f>
        <v/>
      </c>
      <c r="AX66" s="3" t="str">
        <f>IF($L66="","",IF(SUM($AJ66:AK66)=0,$AE66,VLOOKUP($AP66,BaseEqptCdF!$C$5:$R$161,16,FALSE)*$AC$3))</f>
        <v/>
      </c>
      <c r="AY66" s="3" t="str">
        <f>IF($L66="","",IF(SUM($AJ66:AL66)=0,$AE66,VLOOKUP($AP66,BaseEqptCdF!$C$5:$R$161,16,FALSE)*$AC$3))</f>
        <v/>
      </c>
      <c r="AZ66" s="3" t="str">
        <f>IF($L66="","",IF(SUM($AJ66:AM66)=0,$AE66,VLOOKUP($AP66,BaseEqptCdF!$C$5:$R$161,16,FALSE)*$AC$3))</f>
        <v/>
      </c>
      <c r="BA66" s="3" t="str">
        <f>IF($L66="","",IF(SUM($AJ66:AN66)=0,$AE66,VLOOKUP($AP66,BaseEqptCdF!$C$5:$R$161,16,FALSE)*$AC$3))</f>
        <v/>
      </c>
      <c r="BB66" s="2">
        <f t="shared" si="4"/>
        <v>0</v>
      </c>
      <c r="BC66" s="3" t="str">
        <f>IF($L66="","",IF(SUM($AJ66:AJ66)=0,$AF66,IF(LEFT(VLOOKUP($AP66,BaseEqptCdF!$C$5:$E$161,3,FALSE),2)="SD",0,IF(LEFT(VLOOKUP($AP66,BaseEqptCdF!$C$5:$E$161,3,FALSE),2)="SB",1*52,VLOOKUP($AP66,BaseEqptCdF!$C$5:$S$161,12,FALSE)*0.2*300))))</f>
        <v/>
      </c>
      <c r="BD66" s="3" t="str">
        <f>IF($L66="","",IF(SUM($AJ66:AK66)=0,$AF66,IF(LEFT(VLOOKUP($AP66,BaseEqptCdF!$C$5:$E$161,3,FALSE),2)="SD",0,IF(LEFT(VLOOKUP($AP66,BaseEqptCdF!$C$5:$E$161,3,FALSE),2)="SB",1*52,VLOOKUP($AP66,BaseEqptCdF!$C$5:$S$161,12,FALSE)*0.2*300))))</f>
        <v/>
      </c>
      <c r="BE66" s="3" t="str">
        <f>IF($L66="","",IF(SUM($AJ66:AL66)=0,$AF66,IF(LEFT(VLOOKUP($AP66,BaseEqptCdF!$C$5:$E$161,3,FALSE),2)="SD",0,IF(LEFT(VLOOKUP($AP66,BaseEqptCdF!$C$5:$E$161,3,FALSE),2)="SB",1*52,VLOOKUP($AP66,BaseEqptCdF!$C$5:$S$161,12,FALSE)*0.2*300))))</f>
        <v/>
      </c>
      <c r="BF66" s="3" t="str">
        <f>IF($L66="","",IF(SUM($AJ66:AM66)=0,$AF66,IF(LEFT(VLOOKUP($AP66,BaseEqptCdF!$C$5:$E$161,3,FALSE),2)="SD",0,IF(LEFT(VLOOKUP($AP66,BaseEqptCdF!$C$5:$E$161,3,FALSE),2)="SB",1*52,VLOOKUP($AP66,BaseEqptCdF!$C$5:$S$161,12,FALSE)*0.2*300))))</f>
        <v/>
      </c>
      <c r="BG66" s="3" t="str">
        <f>IF($L66="","",IF(SUM($AJ66:AN66)=0,$AF66,IF(LEFT(VLOOKUP($AP66,BaseEqptCdF!$C$5:$E$161,3,FALSE),2)="SD",0,IF(LEFT(VLOOKUP($AP66,BaseEqptCdF!$C$5:$E$161,3,FALSE),2)="SB",1*52,VLOOKUP($AP66,BaseEqptCdF!$C$5:$S$161,12,FALSE)*0.2*300))))</f>
        <v/>
      </c>
      <c r="BH66" s="2">
        <f t="shared" si="5"/>
        <v>0</v>
      </c>
    </row>
    <row r="67" spans="1:60" x14ac:dyDescent="0.25">
      <c r="A67" s="296" t="str">
        <f t="array" ref="A67">IF($C67="","",INDEX(Prog!$B$8:$D$300,MATCH($C67,nivo1,0),1))</f>
        <v/>
      </c>
      <c r="B67" s="296" t="str">
        <f t="array" ref="B67">IF($C67="","",INDEX(Prog!$B$8:$D$300,MATCH($C67,nivo1,0),2))</f>
        <v/>
      </c>
      <c r="C67" s="273"/>
      <c r="D67" s="267"/>
      <c r="E67" s="273"/>
      <c r="F67" s="273"/>
      <c r="G67" s="273"/>
      <c r="H67" s="273"/>
      <c r="I67" s="273"/>
      <c r="J67" s="273"/>
      <c r="K67" s="274"/>
      <c r="L67" s="273"/>
      <c r="M67" s="273"/>
      <c r="N67" s="273"/>
      <c r="O67" s="275"/>
      <c r="P67" s="273"/>
      <c r="Q67" s="273"/>
      <c r="R67" s="273"/>
      <c r="S67" s="273"/>
      <c r="T67" s="276"/>
      <c r="U67" s="276"/>
      <c r="V67" s="276"/>
      <c r="W67" s="276"/>
      <c r="X67" s="277"/>
      <c r="Y67" s="278"/>
      <c r="AA67" s="8" t="str">
        <f>IF($L67="","",VLOOKUP($L67,BaseEqptCdF!$C$5:$E$161,2,FALSE))</f>
        <v/>
      </c>
      <c r="AB67" s="8" t="str">
        <f>IF($L67="","",VLOOKUP($L67,BaseEqptCdF!$C$5:$E$161,3,FALSE))</f>
        <v/>
      </c>
      <c r="AC67" s="7" t="str">
        <f>IF($L67="","",VLOOKUP($L67,BaseEqptCdF!$C$5:$I$161,6,FALSE))</f>
        <v/>
      </c>
      <c r="AD67" s="7" t="str">
        <f>IF($L67="","",VLOOKUP($L67,BaseEqptCdF!$C$5:$I$161,7,FALSE))</f>
        <v/>
      </c>
      <c r="AE67" s="3" t="str">
        <f>IF($L67="","",VLOOKUP($L67,BaseEqptCdF!$C$5:$R$161,16,FALSE)*$AC$3)</f>
        <v/>
      </c>
      <c r="AF67" s="3" t="str">
        <f>IF($L67="","",IF(LEFT($AB67,2)="SD",0,IF(LEFT($AB67,2)="SB",1*52,IF($N67=Prog!$P$17,VLOOKUP($L67,BaseEqptCdF!$C$5:$P$161,14,FALSE)*1*300,VLOOKUP($L67,BaseEqptCdF!$C$5:$P$161,12,FALSE)*0.2*300))))</f>
        <v/>
      </c>
      <c r="AG67" s="6" t="str">
        <f t="shared" si="6"/>
        <v/>
      </c>
      <c r="AH67" s="6">
        <f>IF($U67=Prog!$S$18,YEAR($X67),"")</f>
        <v>1900</v>
      </c>
      <c r="AI67" s="5" t="str">
        <f>IF(OR($AG67="",$U67=Prog!$S$18),"",IF(OR($U67=Prog!$S$17,$U67=Prog!$S$16),YEAR($X67),IF($AG67="ND","ND",$AI$8+$O67)))</f>
        <v/>
      </c>
      <c r="AJ67" s="3" t="str">
        <f t="shared" si="0"/>
        <v/>
      </c>
      <c r="AK67" s="3" t="str">
        <f t="shared" si="8"/>
        <v/>
      </c>
      <c r="AL67" s="3" t="str">
        <f t="shared" si="8"/>
        <v/>
      </c>
      <c r="AM67" s="3" t="str">
        <f t="shared" si="8"/>
        <v/>
      </c>
      <c r="AN67" s="3" t="str">
        <f t="shared" si="8"/>
        <v/>
      </c>
      <c r="AO67" s="2">
        <f t="shared" si="2"/>
        <v>0</v>
      </c>
      <c r="AP67" s="4"/>
      <c r="AQ67" s="3">
        <f>IF(AJ67=1,VLOOKUP($AP67,BaseEqptCdF!$C$5:$R$161,16,FALSE),0)</f>
        <v>0</v>
      </c>
      <c r="AR67" s="3">
        <f>IF(AK67=1,VLOOKUP($AP67,BaseEqptCdF!$C$5:$R$161,16,FALSE),0)</f>
        <v>0</v>
      </c>
      <c r="AS67" s="3">
        <f>IF(AL67=1,VLOOKUP($AP67,BaseEqptCdF!$C$5:$R$161,16,FALSE),0)</f>
        <v>0</v>
      </c>
      <c r="AT67" s="3">
        <f>IF(AM67=1,VLOOKUP($AP67,BaseEqptCdF!$C$5:$R$161,16,FALSE),0)</f>
        <v>0</v>
      </c>
      <c r="AU67" s="3">
        <f>IF(AN67=1,VLOOKUP($AP67,BaseEqptCdF!$C$5:$R$161,16,FALSE),0)</f>
        <v>0</v>
      </c>
      <c r="AV67" s="2">
        <f t="shared" si="3"/>
        <v>0</v>
      </c>
      <c r="AW67" s="3" t="str">
        <f>IF($L67="","",IF(SUM($AJ67:AJ67)=0,$AE67,VLOOKUP($AP67,BaseEqptCdF!$C$5:$R$161,16,FALSE)*$AC$3))</f>
        <v/>
      </c>
      <c r="AX67" s="3" t="str">
        <f>IF($L67="","",IF(SUM($AJ67:AK67)=0,$AE67,VLOOKUP($AP67,BaseEqptCdF!$C$5:$R$161,16,FALSE)*$AC$3))</f>
        <v/>
      </c>
      <c r="AY67" s="3" t="str">
        <f>IF($L67="","",IF(SUM($AJ67:AL67)=0,$AE67,VLOOKUP($AP67,BaseEqptCdF!$C$5:$R$161,16,FALSE)*$AC$3))</f>
        <v/>
      </c>
      <c r="AZ67" s="3" t="str">
        <f>IF($L67="","",IF(SUM($AJ67:AM67)=0,$AE67,VLOOKUP($AP67,BaseEqptCdF!$C$5:$R$161,16,FALSE)*$AC$3))</f>
        <v/>
      </c>
      <c r="BA67" s="3" t="str">
        <f>IF($L67="","",IF(SUM($AJ67:AN67)=0,$AE67,VLOOKUP($AP67,BaseEqptCdF!$C$5:$R$161,16,FALSE)*$AC$3))</f>
        <v/>
      </c>
      <c r="BB67" s="2">
        <f t="shared" si="4"/>
        <v>0</v>
      </c>
      <c r="BC67" s="3" t="str">
        <f>IF($L67="","",IF(SUM($AJ67:AJ67)=0,$AF67,IF(LEFT(VLOOKUP($AP67,BaseEqptCdF!$C$5:$E$161,3,FALSE),2)="SD",0,IF(LEFT(VLOOKUP($AP67,BaseEqptCdF!$C$5:$E$161,3,FALSE),2)="SB",1*52,VLOOKUP($AP67,BaseEqptCdF!$C$5:$S$161,12,FALSE)*0.2*300))))</f>
        <v/>
      </c>
      <c r="BD67" s="3" t="str">
        <f>IF($L67="","",IF(SUM($AJ67:AK67)=0,$AF67,IF(LEFT(VLOOKUP($AP67,BaseEqptCdF!$C$5:$E$161,3,FALSE),2)="SD",0,IF(LEFT(VLOOKUP($AP67,BaseEqptCdF!$C$5:$E$161,3,FALSE),2)="SB",1*52,VLOOKUP($AP67,BaseEqptCdF!$C$5:$S$161,12,FALSE)*0.2*300))))</f>
        <v/>
      </c>
      <c r="BE67" s="3" t="str">
        <f>IF($L67="","",IF(SUM($AJ67:AL67)=0,$AF67,IF(LEFT(VLOOKUP($AP67,BaseEqptCdF!$C$5:$E$161,3,FALSE),2)="SD",0,IF(LEFT(VLOOKUP($AP67,BaseEqptCdF!$C$5:$E$161,3,FALSE),2)="SB",1*52,VLOOKUP($AP67,BaseEqptCdF!$C$5:$S$161,12,FALSE)*0.2*300))))</f>
        <v/>
      </c>
      <c r="BF67" s="3" t="str">
        <f>IF($L67="","",IF(SUM($AJ67:AM67)=0,$AF67,IF(LEFT(VLOOKUP($AP67,BaseEqptCdF!$C$5:$E$161,3,FALSE),2)="SD",0,IF(LEFT(VLOOKUP($AP67,BaseEqptCdF!$C$5:$E$161,3,FALSE),2)="SB",1*52,VLOOKUP($AP67,BaseEqptCdF!$C$5:$S$161,12,FALSE)*0.2*300))))</f>
        <v/>
      </c>
      <c r="BG67" s="3" t="str">
        <f>IF($L67="","",IF(SUM($AJ67:AN67)=0,$AF67,IF(LEFT(VLOOKUP($AP67,BaseEqptCdF!$C$5:$E$161,3,FALSE),2)="SD",0,IF(LEFT(VLOOKUP($AP67,BaseEqptCdF!$C$5:$E$161,3,FALSE),2)="SB",1*52,VLOOKUP($AP67,BaseEqptCdF!$C$5:$S$161,12,FALSE)*0.2*300))))</f>
        <v/>
      </c>
      <c r="BH67" s="2">
        <f t="shared" si="5"/>
        <v>0</v>
      </c>
    </row>
    <row r="68" spans="1:60" x14ac:dyDescent="0.25">
      <c r="A68" s="296" t="str">
        <f t="array" ref="A68">IF($C68="","",INDEX(Prog!$B$8:$D$300,MATCH($C68,nivo1,0),1))</f>
        <v/>
      </c>
      <c r="B68" s="296" t="str">
        <f t="array" ref="B68">IF($C68="","",INDEX(Prog!$B$8:$D$300,MATCH($C68,nivo1,0),2))</f>
        <v/>
      </c>
      <c r="C68" s="273"/>
      <c r="D68" s="267"/>
      <c r="E68" s="273"/>
      <c r="F68" s="273"/>
      <c r="G68" s="273"/>
      <c r="H68" s="273"/>
      <c r="I68" s="273"/>
      <c r="J68" s="273"/>
      <c r="K68" s="274"/>
      <c r="L68" s="273"/>
      <c r="M68" s="273"/>
      <c r="N68" s="273"/>
      <c r="O68" s="275"/>
      <c r="P68" s="273"/>
      <c r="Q68" s="273"/>
      <c r="R68" s="273"/>
      <c r="S68" s="273"/>
      <c r="T68" s="276"/>
      <c r="U68" s="276"/>
      <c r="V68" s="276"/>
      <c r="W68" s="276"/>
      <c r="X68" s="277"/>
      <c r="Y68" s="278"/>
      <c r="AA68" s="8" t="str">
        <f>IF($L68="","",VLOOKUP($L68,BaseEqptCdF!$C$5:$E$161,2,FALSE))</f>
        <v/>
      </c>
      <c r="AB68" s="8" t="str">
        <f>IF($L68="","",VLOOKUP($L68,BaseEqptCdF!$C$5:$E$161,3,FALSE))</f>
        <v/>
      </c>
      <c r="AC68" s="7" t="str">
        <f>IF($L68="","",VLOOKUP($L68,BaseEqptCdF!$C$5:$I$161,6,FALSE))</f>
        <v/>
      </c>
      <c r="AD68" s="7" t="str">
        <f>IF($L68="","",VLOOKUP($L68,BaseEqptCdF!$C$5:$I$161,7,FALSE))</f>
        <v/>
      </c>
      <c r="AE68" s="3" t="str">
        <f>IF($L68="","",VLOOKUP($L68,BaseEqptCdF!$C$5:$R$161,16,FALSE)*$AC$3)</f>
        <v/>
      </c>
      <c r="AF68" s="3" t="str">
        <f>IF($L68="","",IF(LEFT($AB68,2)="SD",0,IF(LEFT($AB68,2)="SB",1*52,IF($N68=Prog!$P$17,VLOOKUP($L68,BaseEqptCdF!$C$5:$P$161,14,FALSE)*1*300,VLOOKUP($L68,BaseEqptCdF!$C$5:$P$161,12,FALSE)*0.2*300))))</f>
        <v/>
      </c>
      <c r="AG68" s="6" t="str">
        <f t="shared" si="6"/>
        <v/>
      </c>
      <c r="AH68" s="6">
        <f>IF($U68=Prog!$S$18,YEAR($X68),"")</f>
        <v>1900</v>
      </c>
      <c r="AI68" s="5" t="str">
        <f>IF(OR($AG68="",$U68=Prog!$S$18),"",IF(OR($U68=Prog!$S$17,$U68=Prog!$S$16),YEAR($X68),IF($AG68="ND","ND",$AI$8+$O68)))</f>
        <v/>
      </c>
      <c r="AJ68" s="3" t="str">
        <f t="shared" si="0"/>
        <v/>
      </c>
      <c r="AK68" s="3" t="str">
        <f t="shared" si="8"/>
        <v/>
      </c>
      <c r="AL68" s="3" t="str">
        <f t="shared" si="8"/>
        <v/>
      </c>
      <c r="AM68" s="3" t="str">
        <f t="shared" si="8"/>
        <v/>
      </c>
      <c r="AN68" s="3" t="str">
        <f t="shared" si="8"/>
        <v/>
      </c>
      <c r="AO68" s="2">
        <f t="shared" si="2"/>
        <v>0</v>
      </c>
      <c r="AP68" s="4"/>
      <c r="AQ68" s="3">
        <f>IF(AJ68=1,VLOOKUP($AP68,BaseEqptCdF!$C$5:$R$161,16,FALSE),0)</f>
        <v>0</v>
      </c>
      <c r="AR68" s="3">
        <f>IF(AK68=1,VLOOKUP($AP68,BaseEqptCdF!$C$5:$R$161,16,FALSE),0)</f>
        <v>0</v>
      </c>
      <c r="AS68" s="3">
        <f>IF(AL68=1,VLOOKUP($AP68,BaseEqptCdF!$C$5:$R$161,16,FALSE),0)</f>
        <v>0</v>
      </c>
      <c r="AT68" s="3">
        <f>IF(AM68=1,VLOOKUP($AP68,BaseEqptCdF!$C$5:$R$161,16,FALSE),0)</f>
        <v>0</v>
      </c>
      <c r="AU68" s="3">
        <f>IF(AN68=1,VLOOKUP($AP68,BaseEqptCdF!$C$5:$R$161,16,FALSE),0)</f>
        <v>0</v>
      </c>
      <c r="AV68" s="2">
        <f t="shared" si="3"/>
        <v>0</v>
      </c>
      <c r="AW68" s="3" t="str">
        <f>IF($L68="","",IF(SUM($AJ68:AJ68)=0,$AE68,VLOOKUP($AP68,BaseEqptCdF!$C$5:$R$161,16,FALSE)*$AC$3))</f>
        <v/>
      </c>
      <c r="AX68" s="3" t="str">
        <f>IF($L68="","",IF(SUM($AJ68:AK68)=0,$AE68,VLOOKUP($AP68,BaseEqptCdF!$C$5:$R$161,16,FALSE)*$AC$3))</f>
        <v/>
      </c>
      <c r="AY68" s="3" t="str">
        <f>IF($L68="","",IF(SUM($AJ68:AL68)=0,$AE68,VLOOKUP($AP68,BaseEqptCdF!$C$5:$R$161,16,FALSE)*$AC$3))</f>
        <v/>
      </c>
      <c r="AZ68" s="3" t="str">
        <f>IF($L68="","",IF(SUM($AJ68:AM68)=0,$AE68,VLOOKUP($AP68,BaseEqptCdF!$C$5:$R$161,16,FALSE)*$AC$3))</f>
        <v/>
      </c>
      <c r="BA68" s="3" t="str">
        <f>IF($L68="","",IF(SUM($AJ68:AN68)=0,$AE68,VLOOKUP($AP68,BaseEqptCdF!$C$5:$R$161,16,FALSE)*$AC$3))</f>
        <v/>
      </c>
      <c r="BB68" s="2">
        <f t="shared" si="4"/>
        <v>0</v>
      </c>
      <c r="BC68" s="3" t="str">
        <f>IF($L68="","",IF(SUM($AJ68:AJ68)=0,$AF68,IF(LEFT(VLOOKUP($AP68,BaseEqptCdF!$C$5:$E$161,3,FALSE),2)="SD",0,IF(LEFT(VLOOKUP($AP68,BaseEqptCdF!$C$5:$E$161,3,FALSE),2)="SB",1*52,VLOOKUP($AP68,BaseEqptCdF!$C$5:$S$161,12,FALSE)*0.2*300))))</f>
        <v/>
      </c>
      <c r="BD68" s="3" t="str">
        <f>IF($L68="","",IF(SUM($AJ68:AK68)=0,$AF68,IF(LEFT(VLOOKUP($AP68,BaseEqptCdF!$C$5:$E$161,3,FALSE),2)="SD",0,IF(LEFT(VLOOKUP($AP68,BaseEqptCdF!$C$5:$E$161,3,FALSE),2)="SB",1*52,VLOOKUP($AP68,BaseEqptCdF!$C$5:$S$161,12,FALSE)*0.2*300))))</f>
        <v/>
      </c>
      <c r="BE68" s="3" t="str">
        <f>IF($L68="","",IF(SUM($AJ68:AL68)=0,$AF68,IF(LEFT(VLOOKUP($AP68,BaseEqptCdF!$C$5:$E$161,3,FALSE),2)="SD",0,IF(LEFT(VLOOKUP($AP68,BaseEqptCdF!$C$5:$E$161,3,FALSE),2)="SB",1*52,VLOOKUP($AP68,BaseEqptCdF!$C$5:$S$161,12,FALSE)*0.2*300))))</f>
        <v/>
      </c>
      <c r="BF68" s="3" t="str">
        <f>IF($L68="","",IF(SUM($AJ68:AM68)=0,$AF68,IF(LEFT(VLOOKUP($AP68,BaseEqptCdF!$C$5:$E$161,3,FALSE),2)="SD",0,IF(LEFT(VLOOKUP($AP68,BaseEqptCdF!$C$5:$E$161,3,FALSE),2)="SB",1*52,VLOOKUP($AP68,BaseEqptCdF!$C$5:$S$161,12,FALSE)*0.2*300))))</f>
        <v/>
      </c>
      <c r="BG68" s="3" t="str">
        <f>IF($L68="","",IF(SUM($AJ68:AN68)=0,$AF68,IF(LEFT(VLOOKUP($AP68,BaseEqptCdF!$C$5:$E$161,3,FALSE),2)="SD",0,IF(LEFT(VLOOKUP($AP68,BaseEqptCdF!$C$5:$E$161,3,FALSE),2)="SB",1*52,VLOOKUP($AP68,BaseEqptCdF!$C$5:$S$161,12,FALSE)*0.2*300))))</f>
        <v/>
      </c>
      <c r="BH68" s="2">
        <f t="shared" si="5"/>
        <v>0</v>
      </c>
    </row>
    <row r="69" spans="1:60" x14ac:dyDescent="0.25">
      <c r="A69" s="296" t="str">
        <f t="array" ref="A69">IF($C69="","",INDEX(Prog!$B$8:$D$300,MATCH($C69,nivo1,0),1))</f>
        <v/>
      </c>
      <c r="B69" s="296" t="str">
        <f t="array" ref="B69">IF($C69="","",INDEX(Prog!$B$8:$D$300,MATCH($C69,nivo1,0),2))</f>
        <v/>
      </c>
      <c r="C69" s="273"/>
      <c r="D69" s="267"/>
      <c r="E69" s="273"/>
      <c r="F69" s="273"/>
      <c r="G69" s="273"/>
      <c r="H69" s="273"/>
      <c r="I69" s="273"/>
      <c r="J69" s="273"/>
      <c r="K69" s="274"/>
      <c r="L69" s="273"/>
      <c r="M69" s="273"/>
      <c r="N69" s="273"/>
      <c r="O69" s="275"/>
      <c r="P69" s="273"/>
      <c r="Q69" s="273"/>
      <c r="R69" s="273"/>
      <c r="S69" s="273"/>
      <c r="T69" s="276"/>
      <c r="U69" s="276"/>
      <c r="V69" s="276"/>
      <c r="W69" s="276"/>
      <c r="X69" s="277"/>
      <c r="Y69" s="278"/>
      <c r="AA69" s="8" t="str">
        <f>IF($L69="","",VLOOKUP($L69,BaseEqptCdF!$C$5:$E$161,2,FALSE))</f>
        <v/>
      </c>
      <c r="AB69" s="8" t="str">
        <f>IF($L69="","",VLOOKUP($L69,BaseEqptCdF!$C$5:$E$161,3,FALSE))</f>
        <v/>
      </c>
      <c r="AC69" s="7" t="str">
        <f>IF($L69="","",VLOOKUP($L69,BaseEqptCdF!$C$5:$I$161,6,FALSE))</f>
        <v/>
      </c>
      <c r="AD69" s="7" t="str">
        <f>IF($L69="","",VLOOKUP($L69,BaseEqptCdF!$C$5:$I$161,7,FALSE))</f>
        <v/>
      </c>
      <c r="AE69" s="3" t="str">
        <f>IF($L69="","",VLOOKUP($L69,BaseEqptCdF!$C$5:$R$161,16,FALSE)*$AC$3)</f>
        <v/>
      </c>
      <c r="AF69" s="3" t="str">
        <f>IF($L69="","",IF(LEFT($AB69,2)="SD",0,IF(LEFT($AB69,2)="SB",1*52,IF($N69=Prog!$P$17,VLOOKUP($L69,BaseEqptCdF!$C$5:$P$161,14,FALSE)*1*300,VLOOKUP($L69,BaseEqptCdF!$C$5:$P$161,12,FALSE)*0.2*300))))</f>
        <v/>
      </c>
      <c r="AG69" s="6" t="str">
        <f t="shared" si="6"/>
        <v/>
      </c>
      <c r="AH69" s="6">
        <f>IF($U69=Prog!$S$18,YEAR($X69),"")</f>
        <v>1900</v>
      </c>
      <c r="AI69" s="5" t="str">
        <f>IF(OR($AG69="",$U69=Prog!$S$18),"",IF(OR($U69=Prog!$S$17,$U69=Prog!$S$16),YEAR($X69),IF($AG69="ND","ND",$AI$8+$O69)))</f>
        <v/>
      </c>
      <c r="AJ69" s="3" t="str">
        <f t="shared" si="0"/>
        <v/>
      </c>
      <c r="AK69" s="3" t="str">
        <f t="shared" si="8"/>
        <v/>
      </c>
      <c r="AL69" s="3" t="str">
        <f t="shared" si="8"/>
        <v/>
      </c>
      <c r="AM69" s="3" t="str">
        <f t="shared" si="8"/>
        <v/>
      </c>
      <c r="AN69" s="3" t="str">
        <f t="shared" si="8"/>
        <v/>
      </c>
      <c r="AO69" s="2">
        <f t="shared" si="2"/>
        <v>0</v>
      </c>
      <c r="AP69" s="4"/>
      <c r="AQ69" s="3">
        <f>IF(AJ69=1,VLOOKUP($AP69,BaseEqptCdF!$C$5:$R$161,16,FALSE),0)</f>
        <v>0</v>
      </c>
      <c r="AR69" s="3">
        <f>IF(AK69=1,VLOOKUP($AP69,BaseEqptCdF!$C$5:$R$161,16,FALSE),0)</f>
        <v>0</v>
      </c>
      <c r="AS69" s="3">
        <f>IF(AL69=1,VLOOKUP($AP69,BaseEqptCdF!$C$5:$R$161,16,FALSE),0)</f>
        <v>0</v>
      </c>
      <c r="AT69" s="3">
        <f>IF(AM69=1,VLOOKUP($AP69,BaseEqptCdF!$C$5:$R$161,16,FALSE),0)</f>
        <v>0</v>
      </c>
      <c r="AU69" s="3">
        <f>IF(AN69=1,VLOOKUP($AP69,BaseEqptCdF!$C$5:$R$161,16,FALSE),0)</f>
        <v>0</v>
      </c>
      <c r="AV69" s="2">
        <f t="shared" si="3"/>
        <v>0</v>
      </c>
      <c r="AW69" s="3" t="str">
        <f>IF($L69="","",IF(SUM($AJ69:AJ69)=0,$AE69,VLOOKUP($AP69,BaseEqptCdF!$C$5:$R$161,16,FALSE)*$AC$3))</f>
        <v/>
      </c>
      <c r="AX69" s="3" t="str">
        <f>IF($L69="","",IF(SUM($AJ69:AK69)=0,$AE69,VLOOKUP($AP69,BaseEqptCdF!$C$5:$R$161,16,FALSE)*$AC$3))</f>
        <v/>
      </c>
      <c r="AY69" s="3" t="str">
        <f>IF($L69="","",IF(SUM($AJ69:AL69)=0,$AE69,VLOOKUP($AP69,BaseEqptCdF!$C$5:$R$161,16,FALSE)*$AC$3))</f>
        <v/>
      </c>
      <c r="AZ69" s="3" t="str">
        <f>IF($L69="","",IF(SUM($AJ69:AM69)=0,$AE69,VLOOKUP($AP69,BaseEqptCdF!$C$5:$R$161,16,FALSE)*$AC$3))</f>
        <v/>
      </c>
      <c r="BA69" s="3" t="str">
        <f>IF($L69="","",IF(SUM($AJ69:AN69)=0,$AE69,VLOOKUP($AP69,BaseEqptCdF!$C$5:$R$161,16,FALSE)*$AC$3))</f>
        <v/>
      </c>
      <c r="BB69" s="2">
        <f t="shared" si="4"/>
        <v>0</v>
      </c>
      <c r="BC69" s="3" t="str">
        <f>IF($L69="","",IF(SUM($AJ69:AJ69)=0,$AF69,IF(LEFT(VLOOKUP($AP69,BaseEqptCdF!$C$5:$E$161,3,FALSE),2)="SD",0,IF(LEFT(VLOOKUP($AP69,BaseEqptCdF!$C$5:$E$161,3,FALSE),2)="SB",1*52,VLOOKUP($AP69,BaseEqptCdF!$C$5:$S$161,12,FALSE)*0.2*300))))</f>
        <v/>
      </c>
      <c r="BD69" s="3" t="str">
        <f>IF($L69="","",IF(SUM($AJ69:AK69)=0,$AF69,IF(LEFT(VLOOKUP($AP69,BaseEqptCdF!$C$5:$E$161,3,FALSE),2)="SD",0,IF(LEFT(VLOOKUP($AP69,BaseEqptCdF!$C$5:$E$161,3,FALSE),2)="SB",1*52,VLOOKUP($AP69,BaseEqptCdF!$C$5:$S$161,12,FALSE)*0.2*300))))</f>
        <v/>
      </c>
      <c r="BE69" s="3" t="str">
        <f>IF($L69="","",IF(SUM($AJ69:AL69)=0,$AF69,IF(LEFT(VLOOKUP($AP69,BaseEqptCdF!$C$5:$E$161,3,FALSE),2)="SD",0,IF(LEFT(VLOOKUP($AP69,BaseEqptCdF!$C$5:$E$161,3,FALSE),2)="SB",1*52,VLOOKUP($AP69,BaseEqptCdF!$C$5:$S$161,12,FALSE)*0.2*300))))</f>
        <v/>
      </c>
      <c r="BF69" s="3" t="str">
        <f>IF($L69="","",IF(SUM($AJ69:AM69)=0,$AF69,IF(LEFT(VLOOKUP($AP69,BaseEqptCdF!$C$5:$E$161,3,FALSE),2)="SD",0,IF(LEFT(VLOOKUP($AP69,BaseEqptCdF!$C$5:$E$161,3,FALSE),2)="SB",1*52,VLOOKUP($AP69,BaseEqptCdF!$C$5:$S$161,12,FALSE)*0.2*300))))</f>
        <v/>
      </c>
      <c r="BG69" s="3" t="str">
        <f>IF($L69="","",IF(SUM($AJ69:AN69)=0,$AF69,IF(LEFT(VLOOKUP($AP69,BaseEqptCdF!$C$5:$E$161,3,FALSE),2)="SD",0,IF(LEFT(VLOOKUP($AP69,BaseEqptCdF!$C$5:$E$161,3,FALSE),2)="SB",1*52,VLOOKUP($AP69,BaseEqptCdF!$C$5:$S$161,12,FALSE)*0.2*300))))</f>
        <v/>
      </c>
      <c r="BH69" s="2">
        <f t="shared" si="5"/>
        <v>0</v>
      </c>
    </row>
    <row r="70" spans="1:60" x14ac:dyDescent="0.25">
      <c r="A70" s="296" t="str">
        <f t="array" ref="A70">IF($C70="","",INDEX(Prog!$B$8:$D$300,MATCH($C70,nivo1,0),1))</f>
        <v/>
      </c>
      <c r="B70" s="296" t="str">
        <f t="array" ref="B70">IF($C70="","",INDEX(Prog!$B$8:$D$300,MATCH($C70,nivo1,0),2))</f>
        <v/>
      </c>
      <c r="C70" s="273"/>
      <c r="D70" s="267"/>
      <c r="E70" s="273"/>
      <c r="F70" s="273"/>
      <c r="G70" s="273"/>
      <c r="H70" s="273"/>
      <c r="I70" s="273"/>
      <c r="J70" s="273"/>
      <c r="K70" s="274"/>
      <c r="L70" s="273"/>
      <c r="M70" s="273"/>
      <c r="N70" s="273"/>
      <c r="O70" s="275"/>
      <c r="P70" s="273"/>
      <c r="Q70" s="273"/>
      <c r="R70" s="273"/>
      <c r="S70" s="273"/>
      <c r="T70" s="276"/>
      <c r="U70" s="276"/>
      <c r="V70" s="276"/>
      <c r="W70" s="276"/>
      <c r="X70" s="277"/>
      <c r="Y70" s="278"/>
      <c r="AA70" s="8" t="str">
        <f>IF($L70="","",VLOOKUP($L70,BaseEqptCdF!$C$5:$E$161,2,FALSE))</f>
        <v/>
      </c>
      <c r="AB70" s="8" t="str">
        <f>IF($L70="","",VLOOKUP($L70,BaseEqptCdF!$C$5:$E$161,3,FALSE))</f>
        <v/>
      </c>
      <c r="AC70" s="7" t="str">
        <f>IF($L70="","",VLOOKUP($L70,BaseEqptCdF!$C$5:$I$161,6,FALSE))</f>
        <v/>
      </c>
      <c r="AD70" s="7" t="str">
        <f>IF($L70="","",VLOOKUP($L70,BaseEqptCdF!$C$5:$I$161,7,FALSE))</f>
        <v/>
      </c>
      <c r="AE70" s="3" t="str">
        <f>IF($L70="","",VLOOKUP($L70,BaseEqptCdF!$C$5:$R$161,16,FALSE)*$AC$3)</f>
        <v/>
      </c>
      <c r="AF70" s="3" t="str">
        <f>IF($L70="","",IF(LEFT($AB70,2)="SD",0,IF(LEFT($AB70,2)="SB",1*52,IF($N70=Prog!$P$17,VLOOKUP($L70,BaseEqptCdF!$C$5:$P$161,14,FALSE)*1*300,VLOOKUP($L70,BaseEqptCdF!$C$5:$P$161,12,FALSE)*0.2*300))))</f>
        <v/>
      </c>
      <c r="AG70" s="6" t="str">
        <f t="shared" si="6"/>
        <v/>
      </c>
      <c r="AH70" s="6">
        <f>IF($U70=Prog!$S$18,YEAR($X70),"")</f>
        <v>1900</v>
      </c>
      <c r="AI70" s="5" t="str">
        <f>IF(OR($AG70="",$U70=Prog!$S$18),"",IF(OR($U70=Prog!$S$17,$U70=Prog!$S$16),YEAR($X70),IF($AG70="ND","ND",$AI$8+$O70)))</f>
        <v/>
      </c>
      <c r="AJ70" s="3" t="str">
        <f t="shared" si="0"/>
        <v/>
      </c>
      <c r="AK70" s="3" t="str">
        <f t="shared" ref="AK70:AN89" si="9">IF($AI70="","",IF($AI70=AK$9,1,0))</f>
        <v/>
      </c>
      <c r="AL70" s="3" t="str">
        <f t="shared" si="9"/>
        <v/>
      </c>
      <c r="AM70" s="3" t="str">
        <f t="shared" si="9"/>
        <v/>
      </c>
      <c r="AN70" s="3" t="str">
        <f t="shared" si="9"/>
        <v/>
      </c>
      <c r="AO70" s="2">
        <f t="shared" si="2"/>
        <v>0</v>
      </c>
      <c r="AP70" s="4"/>
      <c r="AQ70" s="3">
        <f>IF(AJ70=1,VLOOKUP($AP70,BaseEqptCdF!$C$5:$R$161,16,FALSE),0)</f>
        <v>0</v>
      </c>
      <c r="AR70" s="3">
        <f>IF(AK70=1,VLOOKUP($AP70,BaseEqptCdF!$C$5:$R$161,16,FALSE),0)</f>
        <v>0</v>
      </c>
      <c r="AS70" s="3">
        <f>IF(AL70=1,VLOOKUP($AP70,BaseEqptCdF!$C$5:$R$161,16,FALSE),0)</f>
        <v>0</v>
      </c>
      <c r="AT70" s="3">
        <f>IF(AM70=1,VLOOKUP($AP70,BaseEqptCdF!$C$5:$R$161,16,FALSE),0)</f>
        <v>0</v>
      </c>
      <c r="AU70" s="3">
        <f>IF(AN70=1,VLOOKUP($AP70,BaseEqptCdF!$C$5:$R$161,16,FALSE),0)</f>
        <v>0</v>
      </c>
      <c r="AV70" s="2">
        <f t="shared" si="3"/>
        <v>0</v>
      </c>
      <c r="AW70" s="3" t="str">
        <f>IF($L70="","",IF(SUM($AJ70:AJ70)=0,$AE70,VLOOKUP($AP70,BaseEqptCdF!$C$5:$R$161,16,FALSE)*$AC$3))</f>
        <v/>
      </c>
      <c r="AX70" s="3" t="str">
        <f>IF($L70="","",IF(SUM($AJ70:AK70)=0,$AE70,VLOOKUP($AP70,BaseEqptCdF!$C$5:$R$161,16,FALSE)*$AC$3))</f>
        <v/>
      </c>
      <c r="AY70" s="3" t="str">
        <f>IF($L70="","",IF(SUM($AJ70:AL70)=0,$AE70,VLOOKUP($AP70,BaseEqptCdF!$C$5:$R$161,16,FALSE)*$AC$3))</f>
        <v/>
      </c>
      <c r="AZ70" s="3" t="str">
        <f>IF($L70="","",IF(SUM($AJ70:AM70)=0,$AE70,VLOOKUP($AP70,BaseEqptCdF!$C$5:$R$161,16,FALSE)*$AC$3))</f>
        <v/>
      </c>
      <c r="BA70" s="3" t="str">
        <f>IF($L70="","",IF(SUM($AJ70:AN70)=0,$AE70,VLOOKUP($AP70,BaseEqptCdF!$C$5:$R$161,16,FALSE)*$AC$3))</f>
        <v/>
      </c>
      <c r="BB70" s="2">
        <f t="shared" si="4"/>
        <v>0</v>
      </c>
      <c r="BC70" s="3" t="str">
        <f>IF($L70="","",IF(SUM($AJ70:AJ70)=0,$AF70,IF(LEFT(VLOOKUP($AP70,BaseEqptCdF!$C$5:$E$161,3,FALSE),2)="SD",0,IF(LEFT(VLOOKUP($AP70,BaseEqptCdF!$C$5:$E$161,3,FALSE),2)="SB",1*52,VLOOKUP($AP70,BaseEqptCdF!$C$5:$S$161,12,FALSE)*0.2*300))))</f>
        <v/>
      </c>
      <c r="BD70" s="3" t="str">
        <f>IF($L70="","",IF(SUM($AJ70:AK70)=0,$AF70,IF(LEFT(VLOOKUP($AP70,BaseEqptCdF!$C$5:$E$161,3,FALSE),2)="SD",0,IF(LEFT(VLOOKUP($AP70,BaseEqptCdF!$C$5:$E$161,3,FALSE),2)="SB",1*52,VLOOKUP($AP70,BaseEqptCdF!$C$5:$S$161,12,FALSE)*0.2*300))))</f>
        <v/>
      </c>
      <c r="BE70" s="3" t="str">
        <f>IF($L70="","",IF(SUM($AJ70:AL70)=0,$AF70,IF(LEFT(VLOOKUP($AP70,BaseEqptCdF!$C$5:$E$161,3,FALSE),2)="SD",0,IF(LEFT(VLOOKUP($AP70,BaseEqptCdF!$C$5:$E$161,3,FALSE),2)="SB",1*52,VLOOKUP($AP70,BaseEqptCdF!$C$5:$S$161,12,FALSE)*0.2*300))))</f>
        <v/>
      </c>
      <c r="BF70" s="3" t="str">
        <f>IF($L70="","",IF(SUM($AJ70:AM70)=0,$AF70,IF(LEFT(VLOOKUP($AP70,BaseEqptCdF!$C$5:$E$161,3,FALSE),2)="SD",0,IF(LEFT(VLOOKUP($AP70,BaseEqptCdF!$C$5:$E$161,3,FALSE),2)="SB",1*52,VLOOKUP($AP70,BaseEqptCdF!$C$5:$S$161,12,FALSE)*0.2*300))))</f>
        <v/>
      </c>
      <c r="BG70" s="3" t="str">
        <f>IF($L70="","",IF(SUM($AJ70:AN70)=0,$AF70,IF(LEFT(VLOOKUP($AP70,BaseEqptCdF!$C$5:$E$161,3,FALSE),2)="SD",0,IF(LEFT(VLOOKUP($AP70,BaseEqptCdF!$C$5:$E$161,3,FALSE),2)="SB",1*52,VLOOKUP($AP70,BaseEqptCdF!$C$5:$S$161,12,FALSE)*0.2*300))))</f>
        <v/>
      </c>
      <c r="BH70" s="2">
        <f t="shared" si="5"/>
        <v>0</v>
      </c>
    </row>
    <row r="71" spans="1:60" x14ac:dyDescent="0.25">
      <c r="A71" s="296" t="str">
        <f t="array" ref="A71">IF($C71="","",INDEX(Prog!$B$8:$D$300,MATCH($C71,nivo1,0),1))</f>
        <v/>
      </c>
      <c r="B71" s="296" t="str">
        <f t="array" ref="B71">IF($C71="","",INDEX(Prog!$B$8:$D$300,MATCH($C71,nivo1,0),2))</f>
        <v/>
      </c>
      <c r="C71" s="273"/>
      <c r="D71" s="267"/>
      <c r="E71" s="273"/>
      <c r="F71" s="273"/>
      <c r="G71" s="273"/>
      <c r="H71" s="273"/>
      <c r="I71" s="273"/>
      <c r="J71" s="273"/>
      <c r="K71" s="274"/>
      <c r="L71" s="273"/>
      <c r="M71" s="273"/>
      <c r="N71" s="273"/>
      <c r="O71" s="275"/>
      <c r="P71" s="273"/>
      <c r="Q71" s="273"/>
      <c r="R71" s="273"/>
      <c r="S71" s="273"/>
      <c r="T71" s="276"/>
      <c r="U71" s="276"/>
      <c r="V71" s="276"/>
      <c r="W71" s="276"/>
      <c r="X71" s="277"/>
      <c r="Y71" s="278"/>
      <c r="AA71" s="8" t="str">
        <f>IF($L71="","",VLOOKUP($L71,BaseEqptCdF!$C$5:$E$161,2,FALSE))</f>
        <v/>
      </c>
      <c r="AB71" s="8" t="str">
        <f>IF($L71="","",VLOOKUP($L71,BaseEqptCdF!$C$5:$E$161,3,FALSE))</f>
        <v/>
      </c>
      <c r="AC71" s="7" t="str">
        <f>IF($L71="","",VLOOKUP($L71,BaseEqptCdF!$C$5:$I$161,6,FALSE))</f>
        <v/>
      </c>
      <c r="AD71" s="7" t="str">
        <f>IF($L71="","",VLOOKUP($L71,BaseEqptCdF!$C$5:$I$161,7,FALSE))</f>
        <v/>
      </c>
      <c r="AE71" s="3" t="str">
        <f>IF($L71="","",VLOOKUP($L71,BaseEqptCdF!$C$5:$R$161,16,FALSE)*$AC$3)</f>
        <v/>
      </c>
      <c r="AF71" s="3" t="str">
        <f>IF($L71="","",IF(LEFT($AB71,2)="SD",0,IF(LEFT($AB71,2)="SB",1*52,IF($N71=Prog!$P$17,VLOOKUP($L71,BaseEqptCdF!$C$5:$P$161,14,FALSE)*1*300,VLOOKUP($L71,BaseEqptCdF!$C$5:$P$161,12,FALSE)*0.2*300))))</f>
        <v/>
      </c>
      <c r="AG71" s="6" t="str">
        <f t="shared" si="6"/>
        <v/>
      </c>
      <c r="AH71" s="6">
        <f>IF($U71=Prog!$S$18,YEAR($X71),"")</f>
        <v>1900</v>
      </c>
      <c r="AI71" s="5" t="str">
        <f>IF(OR($AG71="",$U71=Prog!$S$18),"",IF(OR($U71=Prog!$S$17,$U71=Prog!$S$16),YEAR($X71),IF($AG71="ND","ND",$AI$8+$O71)))</f>
        <v/>
      </c>
      <c r="AJ71" s="3" t="str">
        <f t="shared" si="0"/>
        <v/>
      </c>
      <c r="AK71" s="3" t="str">
        <f t="shared" si="9"/>
        <v/>
      </c>
      <c r="AL71" s="3" t="str">
        <f t="shared" si="9"/>
        <v/>
      </c>
      <c r="AM71" s="3" t="str">
        <f t="shared" si="9"/>
        <v/>
      </c>
      <c r="AN71" s="3" t="str">
        <f t="shared" si="9"/>
        <v/>
      </c>
      <c r="AO71" s="2">
        <f t="shared" si="2"/>
        <v>0</v>
      </c>
      <c r="AP71" s="4"/>
      <c r="AQ71" s="3">
        <f>IF(AJ71=1,VLOOKUP($AP71,BaseEqptCdF!$C$5:$R$161,16,FALSE),0)</f>
        <v>0</v>
      </c>
      <c r="AR71" s="3">
        <f>IF(AK71=1,VLOOKUP($AP71,BaseEqptCdF!$C$5:$R$161,16,FALSE),0)</f>
        <v>0</v>
      </c>
      <c r="AS71" s="3">
        <f>IF(AL71=1,VLOOKUP($AP71,BaseEqptCdF!$C$5:$R$161,16,FALSE),0)</f>
        <v>0</v>
      </c>
      <c r="AT71" s="3">
        <f>IF(AM71=1,VLOOKUP($AP71,BaseEqptCdF!$C$5:$R$161,16,FALSE),0)</f>
        <v>0</v>
      </c>
      <c r="AU71" s="3">
        <f>IF(AN71=1,VLOOKUP($AP71,BaseEqptCdF!$C$5:$R$161,16,FALSE),0)</f>
        <v>0</v>
      </c>
      <c r="AV71" s="2">
        <f t="shared" si="3"/>
        <v>0</v>
      </c>
      <c r="AW71" s="3" t="str">
        <f>IF($L71="","",IF(SUM($AJ71:AJ71)=0,$AE71,VLOOKUP($AP71,BaseEqptCdF!$C$5:$R$161,16,FALSE)*$AC$3))</f>
        <v/>
      </c>
      <c r="AX71" s="3" t="str">
        <f>IF($L71="","",IF(SUM($AJ71:AK71)=0,$AE71,VLOOKUP($AP71,BaseEqptCdF!$C$5:$R$161,16,FALSE)*$AC$3))</f>
        <v/>
      </c>
      <c r="AY71" s="3" t="str">
        <f>IF($L71="","",IF(SUM($AJ71:AL71)=0,$AE71,VLOOKUP($AP71,BaseEqptCdF!$C$5:$R$161,16,FALSE)*$AC$3))</f>
        <v/>
      </c>
      <c r="AZ71" s="3" t="str">
        <f>IF($L71="","",IF(SUM($AJ71:AM71)=0,$AE71,VLOOKUP($AP71,BaseEqptCdF!$C$5:$R$161,16,FALSE)*$AC$3))</f>
        <v/>
      </c>
      <c r="BA71" s="3" t="str">
        <f>IF($L71="","",IF(SUM($AJ71:AN71)=0,$AE71,VLOOKUP($AP71,BaseEqptCdF!$C$5:$R$161,16,FALSE)*$AC$3))</f>
        <v/>
      </c>
      <c r="BB71" s="2">
        <f t="shared" si="4"/>
        <v>0</v>
      </c>
      <c r="BC71" s="3" t="str">
        <f>IF($L71="","",IF(SUM($AJ71:AJ71)=0,$AF71,IF(LEFT(VLOOKUP($AP71,BaseEqptCdF!$C$5:$E$161,3,FALSE),2)="SD",0,IF(LEFT(VLOOKUP($AP71,BaseEqptCdF!$C$5:$E$161,3,FALSE),2)="SB",1*52,VLOOKUP($AP71,BaseEqptCdF!$C$5:$S$161,12,FALSE)*0.2*300))))</f>
        <v/>
      </c>
      <c r="BD71" s="3" t="str">
        <f>IF($L71="","",IF(SUM($AJ71:AK71)=0,$AF71,IF(LEFT(VLOOKUP($AP71,BaseEqptCdF!$C$5:$E$161,3,FALSE),2)="SD",0,IF(LEFT(VLOOKUP($AP71,BaseEqptCdF!$C$5:$E$161,3,FALSE),2)="SB",1*52,VLOOKUP($AP71,BaseEqptCdF!$C$5:$S$161,12,FALSE)*0.2*300))))</f>
        <v/>
      </c>
      <c r="BE71" s="3" t="str">
        <f>IF($L71="","",IF(SUM($AJ71:AL71)=0,$AF71,IF(LEFT(VLOOKUP($AP71,BaseEqptCdF!$C$5:$E$161,3,FALSE),2)="SD",0,IF(LEFT(VLOOKUP($AP71,BaseEqptCdF!$C$5:$E$161,3,FALSE),2)="SB",1*52,VLOOKUP($AP71,BaseEqptCdF!$C$5:$S$161,12,FALSE)*0.2*300))))</f>
        <v/>
      </c>
      <c r="BF71" s="3" t="str">
        <f>IF($L71="","",IF(SUM($AJ71:AM71)=0,$AF71,IF(LEFT(VLOOKUP($AP71,BaseEqptCdF!$C$5:$E$161,3,FALSE),2)="SD",0,IF(LEFT(VLOOKUP($AP71,BaseEqptCdF!$C$5:$E$161,3,FALSE),2)="SB",1*52,VLOOKUP($AP71,BaseEqptCdF!$C$5:$S$161,12,FALSE)*0.2*300))))</f>
        <v/>
      </c>
      <c r="BG71" s="3" t="str">
        <f>IF($L71="","",IF(SUM($AJ71:AN71)=0,$AF71,IF(LEFT(VLOOKUP($AP71,BaseEqptCdF!$C$5:$E$161,3,FALSE),2)="SD",0,IF(LEFT(VLOOKUP($AP71,BaseEqptCdF!$C$5:$E$161,3,FALSE),2)="SB",1*52,VLOOKUP($AP71,BaseEqptCdF!$C$5:$S$161,12,FALSE)*0.2*300))))</f>
        <v/>
      </c>
      <c r="BH71" s="2">
        <f t="shared" si="5"/>
        <v>0</v>
      </c>
    </row>
    <row r="72" spans="1:60" x14ac:dyDescent="0.25">
      <c r="A72" s="296" t="str">
        <f t="array" ref="A72">IF($C72="","",INDEX(Prog!$B$8:$D$300,MATCH($C72,nivo1,0),1))</f>
        <v/>
      </c>
      <c r="B72" s="296" t="str">
        <f t="array" ref="B72">IF($C72="","",INDEX(Prog!$B$8:$D$300,MATCH($C72,nivo1,0),2))</f>
        <v/>
      </c>
      <c r="C72" s="273"/>
      <c r="D72" s="267"/>
      <c r="E72" s="273"/>
      <c r="F72" s="273"/>
      <c r="G72" s="273"/>
      <c r="H72" s="273"/>
      <c r="I72" s="273"/>
      <c r="J72" s="273"/>
      <c r="K72" s="274"/>
      <c r="L72" s="273"/>
      <c r="M72" s="273"/>
      <c r="N72" s="273"/>
      <c r="O72" s="275"/>
      <c r="P72" s="273"/>
      <c r="Q72" s="273"/>
      <c r="R72" s="273"/>
      <c r="S72" s="273"/>
      <c r="T72" s="276"/>
      <c r="U72" s="276"/>
      <c r="V72" s="276"/>
      <c r="W72" s="276"/>
      <c r="X72" s="277"/>
      <c r="Y72" s="278"/>
      <c r="AA72" s="8" t="str">
        <f>IF($L72="","",VLOOKUP($L72,BaseEqptCdF!$C$5:$E$161,2,FALSE))</f>
        <v/>
      </c>
      <c r="AB72" s="8" t="str">
        <f>IF($L72="","",VLOOKUP($L72,BaseEqptCdF!$C$5:$E$161,3,FALSE))</f>
        <v/>
      </c>
      <c r="AC72" s="7" t="str">
        <f>IF($L72="","",VLOOKUP($L72,BaseEqptCdF!$C$5:$I$161,6,FALSE))</f>
        <v/>
      </c>
      <c r="AD72" s="7" t="str">
        <f>IF($L72="","",VLOOKUP($L72,BaseEqptCdF!$C$5:$I$161,7,FALSE))</f>
        <v/>
      </c>
      <c r="AE72" s="3" t="str">
        <f>IF($L72="","",VLOOKUP($L72,BaseEqptCdF!$C$5:$R$161,16,FALSE)*$AC$3)</f>
        <v/>
      </c>
      <c r="AF72" s="3" t="str">
        <f>IF($L72="","",IF(LEFT($AB72,2)="SD",0,IF(LEFT($AB72,2)="SB",1*52,IF($N72=Prog!$P$17,VLOOKUP($L72,BaseEqptCdF!$C$5:$P$161,14,FALSE)*1*300,VLOOKUP($L72,BaseEqptCdF!$C$5:$P$161,12,FALSE)*0.2*300))))</f>
        <v/>
      </c>
      <c r="AG72" s="6" t="str">
        <f t="shared" si="6"/>
        <v/>
      </c>
      <c r="AH72" s="6">
        <f>IF($U72=Prog!$S$18,YEAR($X72),"")</f>
        <v>1900</v>
      </c>
      <c r="AI72" s="5" t="str">
        <f>IF(OR($AG72="",$U72=Prog!$S$18),"",IF(OR($U72=Prog!$S$17,$U72=Prog!$S$16),YEAR($X72),IF($AG72="ND","ND",$AI$8+$O72)))</f>
        <v/>
      </c>
      <c r="AJ72" s="3" t="str">
        <f t="shared" si="0"/>
        <v/>
      </c>
      <c r="AK72" s="3" t="str">
        <f t="shared" si="9"/>
        <v/>
      </c>
      <c r="AL72" s="3" t="str">
        <f t="shared" si="9"/>
        <v/>
      </c>
      <c r="AM72" s="3" t="str">
        <f t="shared" si="9"/>
        <v/>
      </c>
      <c r="AN72" s="3" t="str">
        <f t="shared" si="9"/>
        <v/>
      </c>
      <c r="AO72" s="2">
        <f t="shared" si="2"/>
        <v>0</v>
      </c>
      <c r="AP72" s="4"/>
      <c r="AQ72" s="3">
        <f>IF(AJ72=1,VLOOKUP($AP72,BaseEqptCdF!$C$5:$R$161,16,FALSE),0)</f>
        <v>0</v>
      </c>
      <c r="AR72" s="3">
        <f>IF(AK72=1,VLOOKUP($AP72,BaseEqptCdF!$C$5:$R$161,16,FALSE),0)</f>
        <v>0</v>
      </c>
      <c r="AS72" s="3">
        <f>IF(AL72=1,VLOOKUP($AP72,BaseEqptCdF!$C$5:$R$161,16,FALSE),0)</f>
        <v>0</v>
      </c>
      <c r="AT72" s="3">
        <f>IF(AM72=1,VLOOKUP($AP72,BaseEqptCdF!$C$5:$R$161,16,FALSE),0)</f>
        <v>0</v>
      </c>
      <c r="AU72" s="3">
        <f>IF(AN72=1,VLOOKUP($AP72,BaseEqptCdF!$C$5:$R$161,16,FALSE),0)</f>
        <v>0</v>
      </c>
      <c r="AV72" s="2">
        <f t="shared" si="3"/>
        <v>0</v>
      </c>
      <c r="AW72" s="3" t="str">
        <f>IF($L72="","",IF(SUM($AJ72:AJ72)=0,$AE72,VLOOKUP($AP72,BaseEqptCdF!$C$5:$R$161,16,FALSE)*$AC$3))</f>
        <v/>
      </c>
      <c r="AX72" s="3" t="str">
        <f>IF($L72="","",IF(SUM($AJ72:AK72)=0,$AE72,VLOOKUP($AP72,BaseEqptCdF!$C$5:$R$161,16,FALSE)*$AC$3))</f>
        <v/>
      </c>
      <c r="AY72" s="3" t="str">
        <f>IF($L72="","",IF(SUM($AJ72:AL72)=0,$AE72,VLOOKUP($AP72,BaseEqptCdF!$C$5:$R$161,16,FALSE)*$AC$3))</f>
        <v/>
      </c>
      <c r="AZ72" s="3" t="str">
        <f>IF($L72="","",IF(SUM($AJ72:AM72)=0,$AE72,VLOOKUP($AP72,BaseEqptCdF!$C$5:$R$161,16,FALSE)*$AC$3))</f>
        <v/>
      </c>
      <c r="BA72" s="3" t="str">
        <f>IF($L72="","",IF(SUM($AJ72:AN72)=0,$AE72,VLOOKUP($AP72,BaseEqptCdF!$C$5:$R$161,16,FALSE)*$AC$3))</f>
        <v/>
      </c>
      <c r="BB72" s="2">
        <f t="shared" si="4"/>
        <v>0</v>
      </c>
      <c r="BC72" s="3" t="str">
        <f>IF($L72="","",IF(SUM($AJ72:AJ72)=0,$AF72,IF(LEFT(VLOOKUP($AP72,BaseEqptCdF!$C$5:$E$161,3,FALSE),2)="SD",0,IF(LEFT(VLOOKUP($AP72,BaseEqptCdF!$C$5:$E$161,3,FALSE),2)="SB",1*52,VLOOKUP($AP72,BaseEqptCdF!$C$5:$S$161,12,FALSE)*0.2*300))))</f>
        <v/>
      </c>
      <c r="BD72" s="3" t="str">
        <f>IF($L72="","",IF(SUM($AJ72:AK72)=0,$AF72,IF(LEFT(VLOOKUP($AP72,BaseEqptCdF!$C$5:$E$161,3,FALSE),2)="SD",0,IF(LEFT(VLOOKUP($AP72,BaseEqptCdF!$C$5:$E$161,3,FALSE),2)="SB",1*52,VLOOKUP($AP72,BaseEqptCdF!$C$5:$S$161,12,FALSE)*0.2*300))))</f>
        <v/>
      </c>
      <c r="BE72" s="3" t="str">
        <f>IF($L72="","",IF(SUM($AJ72:AL72)=0,$AF72,IF(LEFT(VLOOKUP($AP72,BaseEqptCdF!$C$5:$E$161,3,FALSE),2)="SD",0,IF(LEFT(VLOOKUP($AP72,BaseEqptCdF!$C$5:$E$161,3,FALSE),2)="SB",1*52,VLOOKUP($AP72,BaseEqptCdF!$C$5:$S$161,12,FALSE)*0.2*300))))</f>
        <v/>
      </c>
      <c r="BF72" s="3" t="str">
        <f>IF($L72="","",IF(SUM($AJ72:AM72)=0,$AF72,IF(LEFT(VLOOKUP($AP72,BaseEqptCdF!$C$5:$E$161,3,FALSE),2)="SD",0,IF(LEFT(VLOOKUP($AP72,BaseEqptCdF!$C$5:$E$161,3,FALSE),2)="SB",1*52,VLOOKUP($AP72,BaseEqptCdF!$C$5:$S$161,12,FALSE)*0.2*300))))</f>
        <v/>
      </c>
      <c r="BG72" s="3" t="str">
        <f>IF($L72="","",IF(SUM($AJ72:AN72)=0,$AF72,IF(LEFT(VLOOKUP($AP72,BaseEqptCdF!$C$5:$E$161,3,FALSE),2)="SD",0,IF(LEFT(VLOOKUP($AP72,BaseEqptCdF!$C$5:$E$161,3,FALSE),2)="SB",1*52,VLOOKUP($AP72,BaseEqptCdF!$C$5:$S$161,12,FALSE)*0.2*300))))</f>
        <v/>
      </c>
      <c r="BH72" s="2">
        <f t="shared" si="5"/>
        <v>0</v>
      </c>
    </row>
    <row r="73" spans="1:60" x14ac:dyDescent="0.25">
      <c r="A73" s="296" t="str">
        <f t="array" ref="A73">IF($C73="","",INDEX(Prog!$B$8:$D$300,MATCH($C73,nivo1,0),1))</f>
        <v/>
      </c>
      <c r="B73" s="296" t="str">
        <f t="array" ref="B73">IF($C73="","",INDEX(Prog!$B$8:$D$300,MATCH($C73,nivo1,0),2))</f>
        <v/>
      </c>
      <c r="C73" s="273"/>
      <c r="D73" s="267"/>
      <c r="E73" s="273"/>
      <c r="F73" s="273"/>
      <c r="G73" s="273"/>
      <c r="H73" s="273"/>
      <c r="I73" s="273"/>
      <c r="J73" s="273"/>
      <c r="K73" s="274"/>
      <c r="L73" s="273"/>
      <c r="M73" s="273"/>
      <c r="N73" s="273"/>
      <c r="O73" s="275"/>
      <c r="P73" s="273"/>
      <c r="Q73" s="273"/>
      <c r="R73" s="273"/>
      <c r="S73" s="273"/>
      <c r="T73" s="276"/>
      <c r="U73" s="276"/>
      <c r="V73" s="276"/>
      <c r="W73" s="276"/>
      <c r="X73" s="277"/>
      <c r="Y73" s="278"/>
      <c r="AA73" s="8" t="str">
        <f>IF($L73="","",VLOOKUP($L73,BaseEqptCdF!$C$5:$E$161,2,FALSE))</f>
        <v/>
      </c>
      <c r="AB73" s="8" t="str">
        <f>IF($L73="","",VLOOKUP($L73,BaseEqptCdF!$C$5:$E$161,3,FALSE))</f>
        <v/>
      </c>
      <c r="AC73" s="7" t="str">
        <f>IF($L73="","",VLOOKUP($L73,BaseEqptCdF!$C$5:$I$161,6,FALSE))</f>
        <v/>
      </c>
      <c r="AD73" s="7" t="str">
        <f>IF($L73="","",VLOOKUP($L73,BaseEqptCdF!$C$5:$I$161,7,FALSE))</f>
        <v/>
      </c>
      <c r="AE73" s="3" t="str">
        <f>IF($L73="","",VLOOKUP($L73,BaseEqptCdF!$C$5:$R$161,16,FALSE)*$AC$3)</f>
        <v/>
      </c>
      <c r="AF73" s="3" t="str">
        <f>IF($L73="","",IF(LEFT($AB73,2)="SD",0,IF(LEFT($AB73,2)="SB",1*52,IF($N73=Prog!$P$17,VLOOKUP($L73,BaseEqptCdF!$C$5:$P$161,14,FALSE)*1*300,VLOOKUP($L73,BaseEqptCdF!$C$5:$P$161,12,FALSE)*0.2*300))))</f>
        <v/>
      </c>
      <c r="AG73" s="6" t="str">
        <f t="shared" si="6"/>
        <v/>
      </c>
      <c r="AH73" s="6">
        <f>IF($U73=Prog!$S$18,YEAR($X73),"")</f>
        <v>1900</v>
      </c>
      <c r="AI73" s="5" t="str">
        <f>IF(OR($AG73="",$U73=Prog!$S$18),"",IF(OR($U73=Prog!$S$17,$U73=Prog!$S$16),YEAR($X73),IF($AG73="ND","ND",$AI$8+$O73)))</f>
        <v/>
      </c>
      <c r="AJ73" s="3" t="str">
        <f t="shared" si="0"/>
        <v/>
      </c>
      <c r="AK73" s="3" t="str">
        <f t="shared" si="9"/>
        <v/>
      </c>
      <c r="AL73" s="3" t="str">
        <f t="shared" si="9"/>
        <v/>
      </c>
      <c r="AM73" s="3" t="str">
        <f t="shared" si="9"/>
        <v/>
      </c>
      <c r="AN73" s="3" t="str">
        <f t="shared" si="9"/>
        <v/>
      </c>
      <c r="AO73" s="2">
        <f t="shared" si="2"/>
        <v>0</v>
      </c>
      <c r="AP73" s="4"/>
      <c r="AQ73" s="3">
        <f>IF(AJ73=1,VLOOKUP($AP73,BaseEqptCdF!$C$5:$R$161,16,FALSE),0)</f>
        <v>0</v>
      </c>
      <c r="AR73" s="3">
        <f>IF(AK73=1,VLOOKUP($AP73,BaseEqptCdF!$C$5:$R$161,16,FALSE),0)</f>
        <v>0</v>
      </c>
      <c r="AS73" s="3">
        <f>IF(AL73=1,VLOOKUP($AP73,BaseEqptCdF!$C$5:$R$161,16,FALSE),0)</f>
        <v>0</v>
      </c>
      <c r="AT73" s="3">
        <f>IF(AM73=1,VLOOKUP($AP73,BaseEqptCdF!$C$5:$R$161,16,FALSE),0)</f>
        <v>0</v>
      </c>
      <c r="AU73" s="3">
        <f>IF(AN73=1,VLOOKUP($AP73,BaseEqptCdF!$C$5:$R$161,16,FALSE),0)</f>
        <v>0</v>
      </c>
      <c r="AV73" s="2">
        <f t="shared" si="3"/>
        <v>0</v>
      </c>
      <c r="AW73" s="3" t="str">
        <f>IF($L73="","",IF(SUM($AJ73:AJ73)=0,$AE73,VLOOKUP($AP73,BaseEqptCdF!$C$5:$R$161,16,FALSE)*$AC$3))</f>
        <v/>
      </c>
      <c r="AX73" s="3" t="str">
        <f>IF($L73="","",IF(SUM($AJ73:AK73)=0,$AE73,VLOOKUP($AP73,BaseEqptCdF!$C$5:$R$161,16,FALSE)*$AC$3))</f>
        <v/>
      </c>
      <c r="AY73" s="3" t="str">
        <f>IF($L73="","",IF(SUM($AJ73:AL73)=0,$AE73,VLOOKUP($AP73,BaseEqptCdF!$C$5:$R$161,16,FALSE)*$AC$3))</f>
        <v/>
      </c>
      <c r="AZ73" s="3" t="str">
        <f>IF($L73="","",IF(SUM($AJ73:AM73)=0,$AE73,VLOOKUP($AP73,BaseEqptCdF!$C$5:$R$161,16,FALSE)*$AC$3))</f>
        <v/>
      </c>
      <c r="BA73" s="3" t="str">
        <f>IF($L73="","",IF(SUM($AJ73:AN73)=0,$AE73,VLOOKUP($AP73,BaseEqptCdF!$C$5:$R$161,16,FALSE)*$AC$3))</f>
        <v/>
      </c>
      <c r="BB73" s="2">
        <f t="shared" si="4"/>
        <v>0</v>
      </c>
      <c r="BC73" s="3" t="str">
        <f>IF($L73="","",IF(SUM($AJ73:AJ73)=0,$AF73,IF(LEFT(VLOOKUP($AP73,BaseEqptCdF!$C$5:$E$161,3,FALSE),2)="SD",0,IF(LEFT(VLOOKUP($AP73,BaseEqptCdF!$C$5:$E$161,3,FALSE),2)="SB",1*52,VLOOKUP($AP73,BaseEqptCdF!$C$5:$S$161,12,FALSE)*0.2*300))))</f>
        <v/>
      </c>
      <c r="BD73" s="3" t="str">
        <f>IF($L73="","",IF(SUM($AJ73:AK73)=0,$AF73,IF(LEFT(VLOOKUP($AP73,BaseEqptCdF!$C$5:$E$161,3,FALSE),2)="SD",0,IF(LEFT(VLOOKUP($AP73,BaseEqptCdF!$C$5:$E$161,3,FALSE),2)="SB",1*52,VLOOKUP($AP73,BaseEqptCdF!$C$5:$S$161,12,FALSE)*0.2*300))))</f>
        <v/>
      </c>
      <c r="BE73" s="3" t="str">
        <f>IF($L73="","",IF(SUM($AJ73:AL73)=0,$AF73,IF(LEFT(VLOOKUP($AP73,BaseEqptCdF!$C$5:$E$161,3,FALSE),2)="SD",0,IF(LEFT(VLOOKUP($AP73,BaseEqptCdF!$C$5:$E$161,3,FALSE),2)="SB",1*52,VLOOKUP($AP73,BaseEqptCdF!$C$5:$S$161,12,FALSE)*0.2*300))))</f>
        <v/>
      </c>
      <c r="BF73" s="3" t="str">
        <f>IF($L73="","",IF(SUM($AJ73:AM73)=0,$AF73,IF(LEFT(VLOOKUP($AP73,BaseEqptCdF!$C$5:$E$161,3,FALSE),2)="SD",0,IF(LEFT(VLOOKUP($AP73,BaseEqptCdF!$C$5:$E$161,3,FALSE),2)="SB",1*52,VLOOKUP($AP73,BaseEqptCdF!$C$5:$S$161,12,FALSE)*0.2*300))))</f>
        <v/>
      </c>
      <c r="BG73" s="3" t="str">
        <f>IF($L73="","",IF(SUM($AJ73:AN73)=0,$AF73,IF(LEFT(VLOOKUP($AP73,BaseEqptCdF!$C$5:$E$161,3,FALSE),2)="SD",0,IF(LEFT(VLOOKUP($AP73,BaseEqptCdF!$C$5:$E$161,3,FALSE),2)="SB",1*52,VLOOKUP($AP73,BaseEqptCdF!$C$5:$S$161,12,FALSE)*0.2*300))))</f>
        <v/>
      </c>
      <c r="BH73" s="2">
        <f t="shared" si="5"/>
        <v>0</v>
      </c>
    </row>
    <row r="74" spans="1:60" x14ac:dyDescent="0.25">
      <c r="A74" s="296" t="str">
        <f t="array" ref="A74">IF($C74="","",INDEX(Prog!$B$8:$D$300,MATCH($C74,nivo1,0),1))</f>
        <v/>
      </c>
      <c r="B74" s="296" t="str">
        <f t="array" ref="B74">IF($C74="","",INDEX(Prog!$B$8:$D$300,MATCH($C74,nivo1,0),2))</f>
        <v/>
      </c>
      <c r="C74" s="273"/>
      <c r="D74" s="267"/>
      <c r="E74" s="273"/>
      <c r="F74" s="273"/>
      <c r="G74" s="273"/>
      <c r="H74" s="273"/>
      <c r="I74" s="273"/>
      <c r="J74" s="273"/>
      <c r="K74" s="274"/>
      <c r="L74" s="273"/>
      <c r="M74" s="273"/>
      <c r="N74" s="273"/>
      <c r="O74" s="275"/>
      <c r="P74" s="273"/>
      <c r="Q74" s="273"/>
      <c r="R74" s="273"/>
      <c r="S74" s="273"/>
      <c r="T74" s="276"/>
      <c r="U74" s="276"/>
      <c r="V74" s="276"/>
      <c r="W74" s="276"/>
      <c r="X74" s="277"/>
      <c r="Y74" s="278"/>
      <c r="AA74" s="8" t="str">
        <f>IF($L74="","",VLOOKUP($L74,BaseEqptCdF!$C$5:$E$161,2,FALSE))</f>
        <v/>
      </c>
      <c r="AB74" s="8" t="str">
        <f>IF($L74="","",VLOOKUP($L74,BaseEqptCdF!$C$5:$E$161,3,FALSE))</f>
        <v/>
      </c>
      <c r="AC74" s="7" t="str">
        <f>IF($L74="","",VLOOKUP($L74,BaseEqptCdF!$C$5:$I$161,6,FALSE))</f>
        <v/>
      </c>
      <c r="AD74" s="7" t="str">
        <f>IF($L74="","",VLOOKUP($L74,BaseEqptCdF!$C$5:$I$161,7,FALSE))</f>
        <v/>
      </c>
      <c r="AE74" s="3" t="str">
        <f>IF($L74="","",VLOOKUP($L74,BaseEqptCdF!$C$5:$R$161,16,FALSE)*$AC$3)</f>
        <v/>
      </c>
      <c r="AF74" s="3" t="str">
        <f>IF($L74="","",IF(LEFT($AB74,2)="SD",0,IF(LEFT($AB74,2)="SB",1*52,IF($N74=Prog!$P$17,VLOOKUP($L74,BaseEqptCdF!$C$5:$P$161,14,FALSE)*1*300,VLOOKUP($L74,BaseEqptCdF!$C$5:$P$161,12,FALSE)*0.2*300))))</f>
        <v/>
      </c>
      <c r="AG74" s="6" t="str">
        <f t="shared" si="6"/>
        <v/>
      </c>
      <c r="AH74" s="6">
        <f>IF($U74=Prog!$S$18,YEAR($X74),"")</f>
        <v>1900</v>
      </c>
      <c r="AI74" s="5" t="str">
        <f>IF(OR($AG74="",$U74=Prog!$S$18),"",IF(OR($U74=Prog!$S$17,$U74=Prog!$S$16),YEAR($X74),IF($AG74="ND","ND",$AI$8+$O74)))</f>
        <v/>
      </c>
      <c r="AJ74" s="3" t="str">
        <f t="shared" ref="AJ74:AJ137" si="10">IF($AI74="","",IF($AI74&lt;=AJ$9,1,0))</f>
        <v/>
      </c>
      <c r="AK74" s="3" t="str">
        <f t="shared" si="9"/>
        <v/>
      </c>
      <c r="AL74" s="3" t="str">
        <f t="shared" si="9"/>
        <v/>
      </c>
      <c r="AM74" s="3" t="str">
        <f t="shared" si="9"/>
        <v/>
      </c>
      <c r="AN74" s="3" t="str">
        <f t="shared" si="9"/>
        <v/>
      </c>
      <c r="AO74" s="2">
        <f t="shared" ref="AO74:AO137" si="11">SUM(AJ74:AN74)</f>
        <v>0</v>
      </c>
      <c r="AP74" s="4"/>
      <c r="AQ74" s="3">
        <f>IF(AJ74=1,VLOOKUP($AP74,BaseEqptCdF!$C$5:$R$161,16,FALSE),0)</f>
        <v>0</v>
      </c>
      <c r="AR74" s="3">
        <f>IF(AK74=1,VLOOKUP($AP74,BaseEqptCdF!$C$5:$R$161,16,FALSE),0)</f>
        <v>0</v>
      </c>
      <c r="AS74" s="3">
        <f>IF(AL74=1,VLOOKUP($AP74,BaseEqptCdF!$C$5:$R$161,16,FALSE),0)</f>
        <v>0</v>
      </c>
      <c r="AT74" s="3">
        <f>IF(AM74=1,VLOOKUP($AP74,BaseEqptCdF!$C$5:$R$161,16,FALSE),0)</f>
        <v>0</v>
      </c>
      <c r="AU74" s="3">
        <f>IF(AN74=1,VLOOKUP($AP74,BaseEqptCdF!$C$5:$R$161,16,FALSE),0)</f>
        <v>0</v>
      </c>
      <c r="AV74" s="2">
        <f t="shared" ref="AV74:AV137" si="12">SUM(AQ74:AU74)</f>
        <v>0</v>
      </c>
      <c r="AW74" s="3" t="str">
        <f>IF($L74="","",IF(SUM($AJ74:AJ74)=0,$AE74,VLOOKUP($AP74,BaseEqptCdF!$C$5:$R$161,16,FALSE)*$AC$3))</f>
        <v/>
      </c>
      <c r="AX74" s="3" t="str">
        <f>IF($L74="","",IF(SUM($AJ74:AK74)=0,$AE74,VLOOKUP($AP74,BaseEqptCdF!$C$5:$R$161,16,FALSE)*$AC$3))</f>
        <v/>
      </c>
      <c r="AY74" s="3" t="str">
        <f>IF($L74="","",IF(SUM($AJ74:AL74)=0,$AE74,VLOOKUP($AP74,BaseEqptCdF!$C$5:$R$161,16,FALSE)*$AC$3))</f>
        <v/>
      </c>
      <c r="AZ74" s="3" t="str">
        <f>IF($L74="","",IF(SUM($AJ74:AM74)=0,$AE74,VLOOKUP($AP74,BaseEqptCdF!$C$5:$R$161,16,FALSE)*$AC$3))</f>
        <v/>
      </c>
      <c r="BA74" s="3" t="str">
        <f>IF($L74="","",IF(SUM($AJ74:AN74)=0,$AE74,VLOOKUP($AP74,BaseEqptCdF!$C$5:$R$161,16,FALSE)*$AC$3))</f>
        <v/>
      </c>
      <c r="BB74" s="2">
        <f t="shared" ref="BB74:BB137" si="13">SUM(AW74:BA74)</f>
        <v>0</v>
      </c>
      <c r="BC74" s="3" t="str">
        <f>IF($L74="","",IF(SUM($AJ74:AJ74)=0,$AF74,IF(LEFT(VLOOKUP($AP74,BaseEqptCdF!$C$5:$E$161,3,FALSE),2)="SD",0,IF(LEFT(VLOOKUP($AP74,BaseEqptCdF!$C$5:$E$161,3,FALSE),2)="SB",1*52,VLOOKUP($AP74,BaseEqptCdF!$C$5:$S$161,12,FALSE)*0.2*300))))</f>
        <v/>
      </c>
      <c r="BD74" s="3" t="str">
        <f>IF($L74="","",IF(SUM($AJ74:AK74)=0,$AF74,IF(LEFT(VLOOKUP($AP74,BaseEqptCdF!$C$5:$E$161,3,FALSE),2)="SD",0,IF(LEFT(VLOOKUP($AP74,BaseEqptCdF!$C$5:$E$161,3,FALSE),2)="SB",1*52,VLOOKUP($AP74,BaseEqptCdF!$C$5:$S$161,12,FALSE)*0.2*300))))</f>
        <v/>
      </c>
      <c r="BE74" s="3" t="str">
        <f>IF($L74="","",IF(SUM($AJ74:AL74)=0,$AF74,IF(LEFT(VLOOKUP($AP74,BaseEqptCdF!$C$5:$E$161,3,FALSE),2)="SD",0,IF(LEFT(VLOOKUP($AP74,BaseEqptCdF!$C$5:$E$161,3,FALSE),2)="SB",1*52,VLOOKUP($AP74,BaseEqptCdF!$C$5:$S$161,12,FALSE)*0.2*300))))</f>
        <v/>
      </c>
      <c r="BF74" s="3" t="str">
        <f>IF($L74="","",IF(SUM($AJ74:AM74)=0,$AF74,IF(LEFT(VLOOKUP($AP74,BaseEqptCdF!$C$5:$E$161,3,FALSE),2)="SD",0,IF(LEFT(VLOOKUP($AP74,BaseEqptCdF!$C$5:$E$161,3,FALSE),2)="SB",1*52,VLOOKUP($AP74,BaseEqptCdF!$C$5:$S$161,12,FALSE)*0.2*300))))</f>
        <v/>
      </c>
      <c r="BG74" s="3" t="str">
        <f>IF($L74="","",IF(SUM($AJ74:AN74)=0,$AF74,IF(LEFT(VLOOKUP($AP74,BaseEqptCdF!$C$5:$E$161,3,FALSE),2)="SD",0,IF(LEFT(VLOOKUP($AP74,BaseEqptCdF!$C$5:$E$161,3,FALSE),2)="SB",1*52,VLOOKUP($AP74,BaseEqptCdF!$C$5:$S$161,12,FALSE)*0.2*300))))</f>
        <v/>
      </c>
      <c r="BH74" s="2">
        <f t="shared" ref="BH74:BH137" si="14">SUM(BC74:BG74)</f>
        <v>0</v>
      </c>
    </row>
    <row r="75" spans="1:60" x14ac:dyDescent="0.25">
      <c r="A75" s="296" t="str">
        <f t="array" ref="A75">IF($C75="","",INDEX(Prog!$B$8:$D$300,MATCH($C75,nivo1,0),1))</f>
        <v/>
      </c>
      <c r="B75" s="296" t="str">
        <f t="array" ref="B75">IF($C75="","",INDEX(Prog!$B$8:$D$300,MATCH($C75,nivo1,0),2))</f>
        <v/>
      </c>
      <c r="C75" s="273"/>
      <c r="D75" s="267"/>
      <c r="E75" s="273"/>
      <c r="F75" s="273"/>
      <c r="G75" s="273"/>
      <c r="H75" s="273"/>
      <c r="I75" s="273"/>
      <c r="J75" s="273"/>
      <c r="K75" s="274"/>
      <c r="L75" s="273"/>
      <c r="M75" s="273"/>
      <c r="N75" s="273"/>
      <c r="O75" s="275"/>
      <c r="P75" s="273"/>
      <c r="Q75" s="273"/>
      <c r="R75" s="273"/>
      <c r="S75" s="273"/>
      <c r="T75" s="276"/>
      <c r="U75" s="276"/>
      <c r="V75" s="276"/>
      <c r="W75" s="276"/>
      <c r="X75" s="277"/>
      <c r="Y75" s="278"/>
      <c r="AA75" s="8" t="str">
        <f>IF($L75="","",VLOOKUP($L75,BaseEqptCdF!$C$5:$E$161,2,FALSE))</f>
        <v/>
      </c>
      <c r="AB75" s="8" t="str">
        <f>IF($L75="","",VLOOKUP($L75,BaseEqptCdF!$C$5:$E$161,3,FALSE))</f>
        <v/>
      </c>
      <c r="AC75" s="7" t="str">
        <f>IF($L75="","",VLOOKUP($L75,BaseEqptCdF!$C$5:$I$161,6,FALSE))</f>
        <v/>
      </c>
      <c r="AD75" s="7" t="str">
        <f>IF($L75="","",VLOOKUP($L75,BaseEqptCdF!$C$5:$I$161,7,FALSE))</f>
        <v/>
      </c>
      <c r="AE75" s="3" t="str">
        <f>IF($L75="","",VLOOKUP($L75,BaseEqptCdF!$C$5:$R$161,16,FALSE)*$AC$3)</f>
        <v/>
      </c>
      <c r="AF75" s="3" t="str">
        <f>IF($L75="","",IF(LEFT($AB75,2)="SD",0,IF(LEFT($AB75,2)="SB",1*52,IF($N75=Prog!$P$17,VLOOKUP($L75,BaseEqptCdF!$C$5:$P$161,14,FALSE)*1*300,VLOOKUP($L75,BaseEqptCdF!$C$5:$P$161,12,FALSE)*0.2*300))))</f>
        <v/>
      </c>
      <c r="AG75" s="6" t="str">
        <f t="shared" ref="AG75:AG138" si="15">IF($L75="","",IF(OR(ISTEXT($O75),$O75=""),"ND",YEAR($X75)-$O75))</f>
        <v/>
      </c>
      <c r="AH75" s="6">
        <f>IF($U75=Prog!$S$18,YEAR($X75),"")</f>
        <v>1900</v>
      </c>
      <c r="AI75" s="5" t="str">
        <f>IF(OR($AG75="",$U75=Prog!$S$18),"",IF(OR($U75=Prog!$S$17,$U75=Prog!$S$16),YEAR($X75),IF($AG75="ND","ND",$AI$8+$O75)))</f>
        <v/>
      </c>
      <c r="AJ75" s="3" t="str">
        <f t="shared" si="10"/>
        <v/>
      </c>
      <c r="AK75" s="3" t="str">
        <f t="shared" si="9"/>
        <v/>
      </c>
      <c r="AL75" s="3" t="str">
        <f t="shared" si="9"/>
        <v/>
      </c>
      <c r="AM75" s="3" t="str">
        <f t="shared" si="9"/>
        <v/>
      </c>
      <c r="AN75" s="3" t="str">
        <f t="shared" si="9"/>
        <v/>
      </c>
      <c r="AO75" s="2">
        <f t="shared" si="11"/>
        <v>0</v>
      </c>
      <c r="AP75" s="4"/>
      <c r="AQ75" s="3">
        <f>IF(AJ75=1,VLOOKUP($AP75,BaseEqptCdF!$C$5:$R$161,16,FALSE),0)</f>
        <v>0</v>
      </c>
      <c r="AR75" s="3">
        <f>IF(AK75=1,VLOOKUP($AP75,BaseEqptCdF!$C$5:$R$161,16,FALSE),0)</f>
        <v>0</v>
      </c>
      <c r="AS75" s="3">
        <f>IF(AL75=1,VLOOKUP($AP75,BaseEqptCdF!$C$5:$R$161,16,FALSE),0)</f>
        <v>0</v>
      </c>
      <c r="AT75" s="3">
        <f>IF(AM75=1,VLOOKUP($AP75,BaseEqptCdF!$C$5:$R$161,16,FALSE),0)</f>
        <v>0</v>
      </c>
      <c r="AU75" s="3">
        <f>IF(AN75=1,VLOOKUP($AP75,BaseEqptCdF!$C$5:$R$161,16,FALSE),0)</f>
        <v>0</v>
      </c>
      <c r="AV75" s="2">
        <f t="shared" si="12"/>
        <v>0</v>
      </c>
      <c r="AW75" s="3" t="str">
        <f>IF($L75="","",IF(SUM($AJ75:AJ75)=0,$AE75,VLOOKUP($AP75,BaseEqptCdF!$C$5:$R$161,16,FALSE)*$AC$3))</f>
        <v/>
      </c>
      <c r="AX75" s="3" t="str">
        <f>IF($L75="","",IF(SUM($AJ75:AK75)=0,$AE75,VLOOKUP($AP75,BaseEqptCdF!$C$5:$R$161,16,FALSE)*$AC$3))</f>
        <v/>
      </c>
      <c r="AY75" s="3" t="str">
        <f>IF($L75="","",IF(SUM($AJ75:AL75)=0,$AE75,VLOOKUP($AP75,BaseEqptCdF!$C$5:$R$161,16,FALSE)*$AC$3))</f>
        <v/>
      </c>
      <c r="AZ75" s="3" t="str">
        <f>IF($L75="","",IF(SUM($AJ75:AM75)=0,$AE75,VLOOKUP($AP75,BaseEqptCdF!$C$5:$R$161,16,FALSE)*$AC$3))</f>
        <v/>
      </c>
      <c r="BA75" s="3" t="str">
        <f>IF($L75="","",IF(SUM($AJ75:AN75)=0,$AE75,VLOOKUP($AP75,BaseEqptCdF!$C$5:$R$161,16,FALSE)*$AC$3))</f>
        <v/>
      </c>
      <c r="BB75" s="2">
        <f t="shared" si="13"/>
        <v>0</v>
      </c>
      <c r="BC75" s="3" t="str">
        <f>IF($L75="","",IF(SUM($AJ75:AJ75)=0,$AF75,IF(LEFT(VLOOKUP($AP75,BaseEqptCdF!$C$5:$E$161,3,FALSE),2)="SD",0,IF(LEFT(VLOOKUP($AP75,BaseEqptCdF!$C$5:$E$161,3,FALSE),2)="SB",1*52,VLOOKUP($AP75,BaseEqptCdF!$C$5:$S$161,12,FALSE)*0.2*300))))</f>
        <v/>
      </c>
      <c r="BD75" s="3" t="str">
        <f>IF($L75="","",IF(SUM($AJ75:AK75)=0,$AF75,IF(LEFT(VLOOKUP($AP75,BaseEqptCdF!$C$5:$E$161,3,FALSE),2)="SD",0,IF(LEFT(VLOOKUP($AP75,BaseEqptCdF!$C$5:$E$161,3,FALSE),2)="SB",1*52,VLOOKUP($AP75,BaseEqptCdF!$C$5:$S$161,12,FALSE)*0.2*300))))</f>
        <v/>
      </c>
      <c r="BE75" s="3" t="str">
        <f>IF($L75="","",IF(SUM($AJ75:AL75)=0,$AF75,IF(LEFT(VLOOKUP($AP75,BaseEqptCdF!$C$5:$E$161,3,FALSE),2)="SD",0,IF(LEFT(VLOOKUP($AP75,BaseEqptCdF!$C$5:$E$161,3,FALSE),2)="SB",1*52,VLOOKUP($AP75,BaseEqptCdF!$C$5:$S$161,12,FALSE)*0.2*300))))</f>
        <v/>
      </c>
      <c r="BF75" s="3" t="str">
        <f>IF($L75="","",IF(SUM($AJ75:AM75)=0,$AF75,IF(LEFT(VLOOKUP($AP75,BaseEqptCdF!$C$5:$E$161,3,FALSE),2)="SD",0,IF(LEFT(VLOOKUP($AP75,BaseEqptCdF!$C$5:$E$161,3,FALSE),2)="SB",1*52,VLOOKUP($AP75,BaseEqptCdF!$C$5:$S$161,12,FALSE)*0.2*300))))</f>
        <v/>
      </c>
      <c r="BG75" s="3" t="str">
        <f>IF($L75="","",IF(SUM($AJ75:AN75)=0,$AF75,IF(LEFT(VLOOKUP($AP75,BaseEqptCdF!$C$5:$E$161,3,FALSE),2)="SD",0,IF(LEFT(VLOOKUP($AP75,BaseEqptCdF!$C$5:$E$161,3,FALSE),2)="SB",1*52,VLOOKUP($AP75,BaseEqptCdF!$C$5:$S$161,12,FALSE)*0.2*300))))</f>
        <v/>
      </c>
      <c r="BH75" s="2">
        <f t="shared" si="14"/>
        <v>0</v>
      </c>
    </row>
    <row r="76" spans="1:60" x14ac:dyDescent="0.25">
      <c r="A76" s="296" t="str">
        <f t="array" ref="A76">IF($C76="","",INDEX(Prog!$B$8:$D$300,MATCH($C76,nivo1,0),1))</f>
        <v/>
      </c>
      <c r="B76" s="296" t="str">
        <f t="array" ref="B76">IF($C76="","",INDEX(Prog!$B$8:$D$300,MATCH($C76,nivo1,0),2))</f>
        <v/>
      </c>
      <c r="C76" s="273"/>
      <c r="D76" s="267"/>
      <c r="E76" s="273"/>
      <c r="F76" s="273"/>
      <c r="G76" s="273"/>
      <c r="H76" s="273"/>
      <c r="I76" s="273"/>
      <c r="J76" s="273"/>
      <c r="K76" s="274"/>
      <c r="L76" s="273"/>
      <c r="M76" s="273"/>
      <c r="N76" s="273"/>
      <c r="O76" s="275"/>
      <c r="P76" s="273"/>
      <c r="Q76" s="273"/>
      <c r="R76" s="273"/>
      <c r="S76" s="273"/>
      <c r="T76" s="276"/>
      <c r="U76" s="276"/>
      <c r="V76" s="276"/>
      <c r="W76" s="276"/>
      <c r="X76" s="277"/>
      <c r="Y76" s="278"/>
      <c r="AA76" s="8" t="str">
        <f>IF($L76="","",VLOOKUP($L76,BaseEqptCdF!$C$5:$E$161,2,FALSE))</f>
        <v/>
      </c>
      <c r="AB76" s="8" t="str">
        <f>IF($L76="","",VLOOKUP($L76,BaseEqptCdF!$C$5:$E$161,3,FALSE))</f>
        <v/>
      </c>
      <c r="AC76" s="7" t="str">
        <f>IF($L76="","",VLOOKUP($L76,BaseEqptCdF!$C$5:$I$161,6,FALSE))</f>
        <v/>
      </c>
      <c r="AD76" s="7" t="str">
        <f>IF($L76="","",VLOOKUP($L76,BaseEqptCdF!$C$5:$I$161,7,FALSE))</f>
        <v/>
      </c>
      <c r="AE76" s="3" t="str">
        <f>IF($L76="","",VLOOKUP($L76,BaseEqptCdF!$C$5:$R$161,16,FALSE)*$AC$3)</f>
        <v/>
      </c>
      <c r="AF76" s="3" t="str">
        <f>IF($L76="","",IF(LEFT($AB76,2)="SD",0,IF(LEFT($AB76,2)="SB",1*52,IF($N76=Prog!$P$17,VLOOKUP($L76,BaseEqptCdF!$C$5:$P$161,14,FALSE)*1*300,VLOOKUP($L76,BaseEqptCdF!$C$5:$P$161,12,FALSE)*0.2*300))))</f>
        <v/>
      </c>
      <c r="AG76" s="6" t="str">
        <f t="shared" si="15"/>
        <v/>
      </c>
      <c r="AH76" s="6">
        <f>IF($U76=Prog!$S$18,YEAR($X76),"")</f>
        <v>1900</v>
      </c>
      <c r="AI76" s="5" t="str">
        <f>IF(OR($AG76="",$U76=Prog!$S$18),"",IF(OR($U76=Prog!$S$17,$U76=Prog!$S$16),YEAR($X76),IF($AG76="ND","ND",$AI$8+$O76)))</f>
        <v/>
      </c>
      <c r="AJ76" s="3" t="str">
        <f t="shared" si="10"/>
        <v/>
      </c>
      <c r="AK76" s="3" t="str">
        <f t="shared" si="9"/>
        <v/>
      </c>
      <c r="AL76" s="3" t="str">
        <f t="shared" si="9"/>
        <v/>
      </c>
      <c r="AM76" s="3" t="str">
        <f t="shared" si="9"/>
        <v/>
      </c>
      <c r="AN76" s="3" t="str">
        <f t="shared" si="9"/>
        <v/>
      </c>
      <c r="AO76" s="2">
        <f t="shared" si="11"/>
        <v>0</v>
      </c>
      <c r="AP76" s="4"/>
      <c r="AQ76" s="3">
        <f>IF(AJ76=1,VLOOKUP($AP76,BaseEqptCdF!$C$5:$R$161,16,FALSE),0)</f>
        <v>0</v>
      </c>
      <c r="AR76" s="3">
        <f>IF(AK76=1,VLOOKUP($AP76,BaseEqptCdF!$C$5:$R$161,16,FALSE),0)</f>
        <v>0</v>
      </c>
      <c r="AS76" s="3">
        <f>IF(AL76=1,VLOOKUP($AP76,BaseEqptCdF!$C$5:$R$161,16,FALSE),0)</f>
        <v>0</v>
      </c>
      <c r="AT76" s="3">
        <f>IF(AM76=1,VLOOKUP($AP76,BaseEqptCdF!$C$5:$R$161,16,FALSE),0)</f>
        <v>0</v>
      </c>
      <c r="AU76" s="3">
        <f>IF(AN76=1,VLOOKUP($AP76,BaseEqptCdF!$C$5:$R$161,16,FALSE),0)</f>
        <v>0</v>
      </c>
      <c r="AV76" s="2">
        <f t="shared" si="12"/>
        <v>0</v>
      </c>
      <c r="AW76" s="3" t="str">
        <f>IF($L76="","",IF(SUM($AJ76:AJ76)=0,$AE76,VLOOKUP($AP76,BaseEqptCdF!$C$5:$R$161,16,FALSE)*$AC$3))</f>
        <v/>
      </c>
      <c r="AX76" s="3" t="str">
        <f>IF($L76="","",IF(SUM($AJ76:AK76)=0,$AE76,VLOOKUP($AP76,BaseEqptCdF!$C$5:$R$161,16,FALSE)*$AC$3))</f>
        <v/>
      </c>
      <c r="AY76" s="3" t="str">
        <f>IF($L76="","",IF(SUM($AJ76:AL76)=0,$AE76,VLOOKUP($AP76,BaseEqptCdF!$C$5:$R$161,16,FALSE)*$AC$3))</f>
        <v/>
      </c>
      <c r="AZ76" s="3" t="str">
        <f>IF($L76="","",IF(SUM($AJ76:AM76)=0,$AE76,VLOOKUP($AP76,BaseEqptCdF!$C$5:$R$161,16,FALSE)*$AC$3))</f>
        <v/>
      </c>
      <c r="BA76" s="3" t="str">
        <f>IF($L76="","",IF(SUM($AJ76:AN76)=0,$AE76,VLOOKUP($AP76,BaseEqptCdF!$C$5:$R$161,16,FALSE)*$AC$3))</f>
        <v/>
      </c>
      <c r="BB76" s="2">
        <f t="shared" si="13"/>
        <v>0</v>
      </c>
      <c r="BC76" s="3" t="str">
        <f>IF($L76="","",IF(SUM($AJ76:AJ76)=0,$AF76,IF(LEFT(VLOOKUP($AP76,BaseEqptCdF!$C$5:$E$161,3,FALSE),2)="SD",0,IF(LEFT(VLOOKUP($AP76,BaseEqptCdF!$C$5:$E$161,3,FALSE),2)="SB",1*52,VLOOKUP($AP76,BaseEqptCdF!$C$5:$S$161,12,FALSE)*0.2*300))))</f>
        <v/>
      </c>
      <c r="BD76" s="3" t="str">
        <f>IF($L76="","",IF(SUM($AJ76:AK76)=0,$AF76,IF(LEFT(VLOOKUP($AP76,BaseEqptCdF!$C$5:$E$161,3,FALSE),2)="SD",0,IF(LEFT(VLOOKUP($AP76,BaseEqptCdF!$C$5:$E$161,3,FALSE),2)="SB",1*52,VLOOKUP($AP76,BaseEqptCdF!$C$5:$S$161,12,FALSE)*0.2*300))))</f>
        <v/>
      </c>
      <c r="BE76" s="3" t="str">
        <f>IF($L76="","",IF(SUM($AJ76:AL76)=0,$AF76,IF(LEFT(VLOOKUP($AP76,BaseEqptCdF!$C$5:$E$161,3,FALSE),2)="SD",0,IF(LEFT(VLOOKUP($AP76,BaseEqptCdF!$C$5:$E$161,3,FALSE),2)="SB",1*52,VLOOKUP($AP76,BaseEqptCdF!$C$5:$S$161,12,FALSE)*0.2*300))))</f>
        <v/>
      </c>
      <c r="BF76" s="3" t="str">
        <f>IF($L76="","",IF(SUM($AJ76:AM76)=0,$AF76,IF(LEFT(VLOOKUP($AP76,BaseEqptCdF!$C$5:$E$161,3,FALSE),2)="SD",0,IF(LEFT(VLOOKUP($AP76,BaseEqptCdF!$C$5:$E$161,3,FALSE),2)="SB",1*52,VLOOKUP($AP76,BaseEqptCdF!$C$5:$S$161,12,FALSE)*0.2*300))))</f>
        <v/>
      </c>
      <c r="BG76" s="3" t="str">
        <f>IF($L76="","",IF(SUM($AJ76:AN76)=0,$AF76,IF(LEFT(VLOOKUP($AP76,BaseEqptCdF!$C$5:$E$161,3,FALSE),2)="SD",0,IF(LEFT(VLOOKUP($AP76,BaseEqptCdF!$C$5:$E$161,3,FALSE),2)="SB",1*52,VLOOKUP($AP76,BaseEqptCdF!$C$5:$S$161,12,FALSE)*0.2*300))))</f>
        <v/>
      </c>
      <c r="BH76" s="2">
        <f t="shared" si="14"/>
        <v>0</v>
      </c>
    </row>
    <row r="77" spans="1:60" x14ac:dyDescent="0.25">
      <c r="A77" s="296" t="str">
        <f t="array" ref="A77">IF($C77="","",INDEX(Prog!$B$8:$D$300,MATCH($C77,nivo1,0),1))</f>
        <v/>
      </c>
      <c r="B77" s="296" t="str">
        <f t="array" ref="B77">IF($C77="","",INDEX(Prog!$B$8:$D$300,MATCH($C77,nivo1,0),2))</f>
        <v/>
      </c>
      <c r="C77" s="273"/>
      <c r="D77" s="267"/>
      <c r="E77" s="273"/>
      <c r="F77" s="273"/>
      <c r="G77" s="273"/>
      <c r="H77" s="273"/>
      <c r="I77" s="273"/>
      <c r="J77" s="273"/>
      <c r="K77" s="274"/>
      <c r="L77" s="273"/>
      <c r="M77" s="273"/>
      <c r="N77" s="273"/>
      <c r="O77" s="275"/>
      <c r="P77" s="273"/>
      <c r="Q77" s="273"/>
      <c r="R77" s="273"/>
      <c r="S77" s="273"/>
      <c r="T77" s="276"/>
      <c r="U77" s="276"/>
      <c r="V77" s="276"/>
      <c r="W77" s="276"/>
      <c r="X77" s="277"/>
      <c r="Y77" s="278"/>
      <c r="AA77" s="8" t="str">
        <f>IF($L77="","",VLOOKUP($L77,BaseEqptCdF!$C$5:$E$161,2,FALSE))</f>
        <v/>
      </c>
      <c r="AB77" s="8" t="str">
        <f>IF($L77="","",VLOOKUP($L77,BaseEqptCdF!$C$5:$E$161,3,FALSE))</f>
        <v/>
      </c>
      <c r="AC77" s="7" t="str">
        <f>IF($L77="","",VLOOKUP($L77,BaseEqptCdF!$C$5:$I$161,6,FALSE))</f>
        <v/>
      </c>
      <c r="AD77" s="7" t="str">
        <f>IF($L77="","",VLOOKUP($L77,BaseEqptCdF!$C$5:$I$161,7,FALSE))</f>
        <v/>
      </c>
      <c r="AE77" s="3" t="str">
        <f>IF($L77="","",VLOOKUP($L77,BaseEqptCdF!$C$5:$R$161,16,FALSE)*$AC$3)</f>
        <v/>
      </c>
      <c r="AF77" s="3" t="str">
        <f>IF($L77="","",IF(LEFT($AB77,2)="SD",0,IF(LEFT($AB77,2)="SB",1*52,IF($N77=Prog!$P$17,VLOOKUP($L77,BaseEqptCdF!$C$5:$P$161,14,FALSE)*1*300,VLOOKUP($L77,BaseEqptCdF!$C$5:$P$161,12,FALSE)*0.2*300))))</f>
        <v/>
      </c>
      <c r="AG77" s="6" t="str">
        <f t="shared" si="15"/>
        <v/>
      </c>
      <c r="AH77" s="6">
        <f>IF($U77=Prog!$S$18,YEAR($X77),"")</f>
        <v>1900</v>
      </c>
      <c r="AI77" s="5" t="str">
        <f>IF(OR($AG77="",$U77=Prog!$S$18),"",IF(OR($U77=Prog!$S$17,$U77=Prog!$S$16),YEAR($X77),IF($AG77="ND","ND",$AI$8+$O77)))</f>
        <v/>
      </c>
      <c r="AJ77" s="3" t="str">
        <f t="shared" si="10"/>
        <v/>
      </c>
      <c r="AK77" s="3" t="str">
        <f t="shared" si="9"/>
        <v/>
      </c>
      <c r="AL77" s="3" t="str">
        <f t="shared" si="9"/>
        <v/>
      </c>
      <c r="AM77" s="3" t="str">
        <f t="shared" si="9"/>
        <v/>
      </c>
      <c r="AN77" s="3" t="str">
        <f t="shared" si="9"/>
        <v/>
      </c>
      <c r="AO77" s="2">
        <f t="shared" si="11"/>
        <v>0</v>
      </c>
      <c r="AP77" s="4"/>
      <c r="AQ77" s="3">
        <f>IF(AJ77=1,VLOOKUP($AP77,BaseEqptCdF!$C$5:$R$161,16,FALSE),0)</f>
        <v>0</v>
      </c>
      <c r="AR77" s="3">
        <f>IF(AK77=1,VLOOKUP($AP77,BaseEqptCdF!$C$5:$R$161,16,FALSE),0)</f>
        <v>0</v>
      </c>
      <c r="AS77" s="3">
        <f>IF(AL77=1,VLOOKUP($AP77,BaseEqptCdF!$C$5:$R$161,16,FALSE),0)</f>
        <v>0</v>
      </c>
      <c r="AT77" s="3">
        <f>IF(AM77=1,VLOOKUP($AP77,BaseEqptCdF!$C$5:$R$161,16,FALSE),0)</f>
        <v>0</v>
      </c>
      <c r="AU77" s="3">
        <f>IF(AN77=1,VLOOKUP($AP77,BaseEqptCdF!$C$5:$R$161,16,FALSE),0)</f>
        <v>0</v>
      </c>
      <c r="AV77" s="2">
        <f t="shared" si="12"/>
        <v>0</v>
      </c>
      <c r="AW77" s="3" t="str">
        <f>IF($L77="","",IF(SUM($AJ77:AJ77)=0,$AE77,VLOOKUP($AP77,BaseEqptCdF!$C$5:$R$161,16,FALSE)*$AC$3))</f>
        <v/>
      </c>
      <c r="AX77" s="3" t="str">
        <f>IF($L77="","",IF(SUM($AJ77:AK77)=0,$AE77,VLOOKUP($AP77,BaseEqptCdF!$C$5:$R$161,16,FALSE)*$AC$3))</f>
        <v/>
      </c>
      <c r="AY77" s="3" t="str">
        <f>IF($L77="","",IF(SUM($AJ77:AL77)=0,$AE77,VLOOKUP($AP77,BaseEqptCdF!$C$5:$R$161,16,FALSE)*$AC$3))</f>
        <v/>
      </c>
      <c r="AZ77" s="3" t="str">
        <f>IF($L77="","",IF(SUM($AJ77:AM77)=0,$AE77,VLOOKUP($AP77,BaseEqptCdF!$C$5:$R$161,16,FALSE)*$AC$3))</f>
        <v/>
      </c>
      <c r="BA77" s="3" t="str">
        <f>IF($L77="","",IF(SUM($AJ77:AN77)=0,$AE77,VLOOKUP($AP77,BaseEqptCdF!$C$5:$R$161,16,FALSE)*$AC$3))</f>
        <v/>
      </c>
      <c r="BB77" s="2">
        <f t="shared" si="13"/>
        <v>0</v>
      </c>
      <c r="BC77" s="3" t="str">
        <f>IF($L77="","",IF(SUM($AJ77:AJ77)=0,$AF77,IF(LEFT(VLOOKUP($AP77,BaseEqptCdF!$C$5:$E$161,3,FALSE),2)="SD",0,IF(LEFT(VLOOKUP($AP77,BaseEqptCdF!$C$5:$E$161,3,FALSE),2)="SB",1*52,VLOOKUP($AP77,BaseEqptCdF!$C$5:$S$161,12,FALSE)*0.2*300))))</f>
        <v/>
      </c>
      <c r="BD77" s="3" t="str">
        <f>IF($L77="","",IF(SUM($AJ77:AK77)=0,$AF77,IF(LEFT(VLOOKUP($AP77,BaseEqptCdF!$C$5:$E$161,3,FALSE),2)="SD",0,IF(LEFT(VLOOKUP($AP77,BaseEqptCdF!$C$5:$E$161,3,FALSE),2)="SB",1*52,VLOOKUP($AP77,BaseEqptCdF!$C$5:$S$161,12,FALSE)*0.2*300))))</f>
        <v/>
      </c>
      <c r="BE77" s="3" t="str">
        <f>IF($L77="","",IF(SUM($AJ77:AL77)=0,$AF77,IF(LEFT(VLOOKUP($AP77,BaseEqptCdF!$C$5:$E$161,3,FALSE),2)="SD",0,IF(LEFT(VLOOKUP($AP77,BaseEqptCdF!$C$5:$E$161,3,FALSE),2)="SB",1*52,VLOOKUP($AP77,BaseEqptCdF!$C$5:$S$161,12,FALSE)*0.2*300))))</f>
        <v/>
      </c>
      <c r="BF77" s="3" t="str">
        <f>IF($L77="","",IF(SUM($AJ77:AM77)=0,$AF77,IF(LEFT(VLOOKUP($AP77,BaseEqptCdF!$C$5:$E$161,3,FALSE),2)="SD",0,IF(LEFT(VLOOKUP($AP77,BaseEqptCdF!$C$5:$E$161,3,FALSE),2)="SB",1*52,VLOOKUP($AP77,BaseEqptCdF!$C$5:$S$161,12,FALSE)*0.2*300))))</f>
        <v/>
      </c>
      <c r="BG77" s="3" t="str">
        <f>IF($L77="","",IF(SUM($AJ77:AN77)=0,$AF77,IF(LEFT(VLOOKUP($AP77,BaseEqptCdF!$C$5:$E$161,3,FALSE),2)="SD",0,IF(LEFT(VLOOKUP($AP77,BaseEqptCdF!$C$5:$E$161,3,FALSE),2)="SB",1*52,VLOOKUP($AP77,BaseEqptCdF!$C$5:$S$161,12,FALSE)*0.2*300))))</f>
        <v/>
      </c>
      <c r="BH77" s="2">
        <f t="shared" si="14"/>
        <v>0</v>
      </c>
    </row>
    <row r="78" spans="1:60" x14ac:dyDescent="0.25">
      <c r="A78" s="296" t="str">
        <f t="array" ref="A78">IF($C78="","",INDEX(Prog!$B$8:$D$300,MATCH($C78,nivo1,0),1))</f>
        <v/>
      </c>
      <c r="B78" s="296" t="str">
        <f t="array" ref="B78">IF($C78="","",INDEX(Prog!$B$8:$D$300,MATCH($C78,nivo1,0),2))</f>
        <v/>
      </c>
      <c r="C78" s="273"/>
      <c r="D78" s="267"/>
      <c r="E78" s="273"/>
      <c r="F78" s="273"/>
      <c r="G78" s="273"/>
      <c r="H78" s="273"/>
      <c r="I78" s="273"/>
      <c r="J78" s="273"/>
      <c r="K78" s="274"/>
      <c r="L78" s="273"/>
      <c r="M78" s="273"/>
      <c r="N78" s="273"/>
      <c r="O78" s="275"/>
      <c r="P78" s="273"/>
      <c r="Q78" s="273"/>
      <c r="R78" s="273"/>
      <c r="S78" s="273"/>
      <c r="T78" s="276"/>
      <c r="U78" s="276"/>
      <c r="V78" s="276"/>
      <c r="W78" s="276"/>
      <c r="X78" s="277"/>
      <c r="Y78" s="278"/>
      <c r="AA78" s="8" t="str">
        <f>IF($L78="","",VLOOKUP($L78,BaseEqptCdF!$C$5:$E$161,2,FALSE))</f>
        <v/>
      </c>
      <c r="AB78" s="8" t="str">
        <f>IF($L78="","",VLOOKUP($L78,BaseEqptCdF!$C$5:$E$161,3,FALSE))</f>
        <v/>
      </c>
      <c r="AC78" s="7" t="str">
        <f>IF($L78="","",VLOOKUP($L78,BaseEqptCdF!$C$5:$I$161,6,FALSE))</f>
        <v/>
      </c>
      <c r="AD78" s="7" t="str">
        <f>IF($L78="","",VLOOKUP($L78,BaseEqptCdF!$C$5:$I$161,7,FALSE))</f>
        <v/>
      </c>
      <c r="AE78" s="3" t="str">
        <f>IF($L78="","",VLOOKUP($L78,BaseEqptCdF!$C$5:$R$161,16,FALSE)*$AC$3)</f>
        <v/>
      </c>
      <c r="AF78" s="3" t="str">
        <f>IF($L78="","",IF(LEFT($AB78,2)="SD",0,IF(LEFT($AB78,2)="SB",1*52,IF($N78=Prog!$P$17,VLOOKUP($L78,BaseEqptCdF!$C$5:$P$161,14,FALSE)*1*300,VLOOKUP($L78,BaseEqptCdF!$C$5:$P$161,12,FALSE)*0.2*300))))</f>
        <v/>
      </c>
      <c r="AG78" s="6" t="str">
        <f t="shared" si="15"/>
        <v/>
      </c>
      <c r="AH78" s="6">
        <f>IF($U78=Prog!$S$18,YEAR($X78),"")</f>
        <v>1900</v>
      </c>
      <c r="AI78" s="5" t="str">
        <f>IF(OR($AG78="",$U78=Prog!$S$18),"",IF(OR($U78=Prog!$S$17,$U78=Prog!$S$16),YEAR($X78),IF($AG78="ND","ND",$AI$8+$O78)))</f>
        <v/>
      </c>
      <c r="AJ78" s="3" t="str">
        <f t="shared" si="10"/>
        <v/>
      </c>
      <c r="AK78" s="3" t="str">
        <f t="shared" si="9"/>
        <v/>
      </c>
      <c r="AL78" s="3" t="str">
        <f t="shared" si="9"/>
        <v/>
      </c>
      <c r="AM78" s="3" t="str">
        <f t="shared" si="9"/>
        <v/>
      </c>
      <c r="AN78" s="3" t="str">
        <f t="shared" si="9"/>
        <v/>
      </c>
      <c r="AO78" s="2">
        <f t="shared" si="11"/>
        <v>0</v>
      </c>
      <c r="AP78" s="4"/>
      <c r="AQ78" s="3">
        <f>IF(AJ78=1,VLOOKUP($AP78,BaseEqptCdF!$C$5:$R$161,16,FALSE),0)</f>
        <v>0</v>
      </c>
      <c r="AR78" s="3">
        <f>IF(AK78=1,VLOOKUP($AP78,BaseEqptCdF!$C$5:$R$161,16,FALSE),0)</f>
        <v>0</v>
      </c>
      <c r="AS78" s="3">
        <f>IF(AL78=1,VLOOKUP($AP78,BaseEqptCdF!$C$5:$R$161,16,FALSE),0)</f>
        <v>0</v>
      </c>
      <c r="AT78" s="3">
        <f>IF(AM78=1,VLOOKUP($AP78,BaseEqptCdF!$C$5:$R$161,16,FALSE),0)</f>
        <v>0</v>
      </c>
      <c r="AU78" s="3">
        <f>IF(AN78=1,VLOOKUP($AP78,BaseEqptCdF!$C$5:$R$161,16,FALSE),0)</f>
        <v>0</v>
      </c>
      <c r="AV78" s="2">
        <f t="shared" si="12"/>
        <v>0</v>
      </c>
      <c r="AW78" s="3" t="str">
        <f>IF($L78="","",IF(SUM($AJ78:AJ78)=0,$AE78,VLOOKUP($AP78,BaseEqptCdF!$C$5:$R$161,16,FALSE)*$AC$3))</f>
        <v/>
      </c>
      <c r="AX78" s="3" t="str">
        <f>IF($L78="","",IF(SUM($AJ78:AK78)=0,$AE78,VLOOKUP($AP78,BaseEqptCdF!$C$5:$R$161,16,FALSE)*$AC$3))</f>
        <v/>
      </c>
      <c r="AY78" s="3" t="str">
        <f>IF($L78="","",IF(SUM($AJ78:AL78)=0,$AE78,VLOOKUP($AP78,BaseEqptCdF!$C$5:$R$161,16,FALSE)*$AC$3))</f>
        <v/>
      </c>
      <c r="AZ78" s="3" t="str">
        <f>IF($L78="","",IF(SUM($AJ78:AM78)=0,$AE78,VLOOKUP($AP78,BaseEqptCdF!$C$5:$R$161,16,FALSE)*$AC$3))</f>
        <v/>
      </c>
      <c r="BA78" s="3" t="str">
        <f>IF($L78="","",IF(SUM($AJ78:AN78)=0,$AE78,VLOOKUP($AP78,BaseEqptCdF!$C$5:$R$161,16,FALSE)*$AC$3))</f>
        <v/>
      </c>
      <c r="BB78" s="2">
        <f t="shared" si="13"/>
        <v>0</v>
      </c>
      <c r="BC78" s="3" t="str">
        <f>IF($L78="","",IF(SUM($AJ78:AJ78)=0,$AF78,IF(LEFT(VLOOKUP($AP78,BaseEqptCdF!$C$5:$E$161,3,FALSE),2)="SD",0,IF(LEFT(VLOOKUP($AP78,BaseEqptCdF!$C$5:$E$161,3,FALSE),2)="SB",1*52,VLOOKUP($AP78,BaseEqptCdF!$C$5:$S$161,12,FALSE)*0.2*300))))</f>
        <v/>
      </c>
      <c r="BD78" s="3" t="str">
        <f>IF($L78="","",IF(SUM($AJ78:AK78)=0,$AF78,IF(LEFT(VLOOKUP($AP78,BaseEqptCdF!$C$5:$E$161,3,FALSE),2)="SD",0,IF(LEFT(VLOOKUP($AP78,BaseEqptCdF!$C$5:$E$161,3,FALSE),2)="SB",1*52,VLOOKUP($AP78,BaseEqptCdF!$C$5:$S$161,12,FALSE)*0.2*300))))</f>
        <v/>
      </c>
      <c r="BE78" s="3" t="str">
        <f>IF($L78="","",IF(SUM($AJ78:AL78)=0,$AF78,IF(LEFT(VLOOKUP($AP78,BaseEqptCdF!$C$5:$E$161,3,FALSE),2)="SD",0,IF(LEFT(VLOOKUP($AP78,BaseEqptCdF!$C$5:$E$161,3,FALSE),2)="SB",1*52,VLOOKUP($AP78,BaseEqptCdF!$C$5:$S$161,12,FALSE)*0.2*300))))</f>
        <v/>
      </c>
      <c r="BF78" s="3" t="str">
        <f>IF($L78="","",IF(SUM($AJ78:AM78)=0,$AF78,IF(LEFT(VLOOKUP($AP78,BaseEqptCdF!$C$5:$E$161,3,FALSE),2)="SD",0,IF(LEFT(VLOOKUP($AP78,BaseEqptCdF!$C$5:$E$161,3,FALSE),2)="SB",1*52,VLOOKUP($AP78,BaseEqptCdF!$C$5:$S$161,12,FALSE)*0.2*300))))</f>
        <v/>
      </c>
      <c r="BG78" s="3" t="str">
        <f>IF($L78="","",IF(SUM($AJ78:AN78)=0,$AF78,IF(LEFT(VLOOKUP($AP78,BaseEqptCdF!$C$5:$E$161,3,FALSE),2)="SD",0,IF(LEFT(VLOOKUP($AP78,BaseEqptCdF!$C$5:$E$161,3,FALSE),2)="SB",1*52,VLOOKUP($AP78,BaseEqptCdF!$C$5:$S$161,12,FALSE)*0.2*300))))</f>
        <v/>
      </c>
      <c r="BH78" s="2">
        <f t="shared" si="14"/>
        <v>0</v>
      </c>
    </row>
    <row r="79" spans="1:60" x14ac:dyDescent="0.25">
      <c r="A79" s="296" t="str">
        <f t="array" ref="A79">IF($C79="","",INDEX(Prog!$B$8:$D$300,MATCH($C79,nivo1,0),1))</f>
        <v/>
      </c>
      <c r="B79" s="296" t="str">
        <f t="array" ref="B79">IF($C79="","",INDEX(Prog!$B$8:$D$300,MATCH($C79,nivo1,0),2))</f>
        <v/>
      </c>
      <c r="C79" s="273"/>
      <c r="D79" s="267"/>
      <c r="E79" s="273"/>
      <c r="F79" s="273"/>
      <c r="G79" s="273"/>
      <c r="H79" s="273"/>
      <c r="I79" s="273"/>
      <c r="J79" s="273"/>
      <c r="K79" s="274"/>
      <c r="L79" s="273"/>
      <c r="M79" s="273"/>
      <c r="N79" s="273"/>
      <c r="O79" s="275"/>
      <c r="P79" s="273"/>
      <c r="Q79" s="273"/>
      <c r="R79" s="273"/>
      <c r="S79" s="273"/>
      <c r="T79" s="276"/>
      <c r="U79" s="276"/>
      <c r="V79" s="276"/>
      <c r="W79" s="276"/>
      <c r="X79" s="277"/>
      <c r="Y79" s="278"/>
      <c r="AA79" s="8" t="str">
        <f>IF($L79="","",VLOOKUP($L79,BaseEqptCdF!$C$5:$E$161,2,FALSE))</f>
        <v/>
      </c>
      <c r="AB79" s="8" t="str">
        <f>IF($L79="","",VLOOKUP($L79,BaseEqptCdF!$C$5:$E$161,3,FALSE))</f>
        <v/>
      </c>
      <c r="AC79" s="7" t="str">
        <f>IF($L79="","",VLOOKUP($L79,BaseEqptCdF!$C$5:$I$161,6,FALSE))</f>
        <v/>
      </c>
      <c r="AD79" s="7" t="str">
        <f>IF($L79="","",VLOOKUP($L79,BaseEqptCdF!$C$5:$I$161,7,FALSE))</f>
        <v/>
      </c>
      <c r="AE79" s="3" t="str">
        <f>IF($L79="","",VLOOKUP($L79,BaseEqptCdF!$C$5:$R$161,16,FALSE)*$AC$3)</f>
        <v/>
      </c>
      <c r="AF79" s="3" t="str">
        <f>IF($L79="","",IF(LEFT($AB79,2)="SD",0,IF(LEFT($AB79,2)="SB",1*52,IF($N79=Prog!$P$17,VLOOKUP($L79,BaseEqptCdF!$C$5:$P$161,14,FALSE)*1*300,VLOOKUP($L79,BaseEqptCdF!$C$5:$P$161,12,FALSE)*0.2*300))))</f>
        <v/>
      </c>
      <c r="AG79" s="6" t="str">
        <f t="shared" si="15"/>
        <v/>
      </c>
      <c r="AH79" s="6">
        <f>IF($U79=Prog!$S$18,YEAR($X79),"")</f>
        <v>1900</v>
      </c>
      <c r="AI79" s="5" t="str">
        <f>IF(OR($AG79="",$U79=Prog!$S$18),"",IF(OR($U79=Prog!$S$17,$U79=Prog!$S$16),YEAR($X79),IF($AG79="ND","ND",$AI$8+$O79)))</f>
        <v/>
      </c>
      <c r="AJ79" s="3" t="str">
        <f t="shared" si="10"/>
        <v/>
      </c>
      <c r="AK79" s="3" t="str">
        <f t="shared" si="9"/>
        <v/>
      </c>
      <c r="AL79" s="3" t="str">
        <f t="shared" si="9"/>
        <v/>
      </c>
      <c r="AM79" s="3" t="str">
        <f t="shared" si="9"/>
        <v/>
      </c>
      <c r="AN79" s="3" t="str">
        <f t="shared" si="9"/>
        <v/>
      </c>
      <c r="AO79" s="2">
        <f t="shared" si="11"/>
        <v>0</v>
      </c>
      <c r="AP79" s="4"/>
      <c r="AQ79" s="3">
        <f>IF(AJ79=1,VLOOKUP($AP79,BaseEqptCdF!$C$5:$R$161,16,FALSE),0)</f>
        <v>0</v>
      </c>
      <c r="AR79" s="3">
        <f>IF(AK79=1,VLOOKUP($AP79,BaseEqptCdF!$C$5:$R$161,16,FALSE),0)</f>
        <v>0</v>
      </c>
      <c r="AS79" s="3">
        <f>IF(AL79=1,VLOOKUP($AP79,BaseEqptCdF!$C$5:$R$161,16,FALSE),0)</f>
        <v>0</v>
      </c>
      <c r="AT79" s="3">
        <f>IF(AM79=1,VLOOKUP($AP79,BaseEqptCdF!$C$5:$R$161,16,FALSE),0)</f>
        <v>0</v>
      </c>
      <c r="AU79" s="3">
        <f>IF(AN79=1,VLOOKUP($AP79,BaseEqptCdF!$C$5:$R$161,16,FALSE),0)</f>
        <v>0</v>
      </c>
      <c r="AV79" s="2">
        <f t="shared" si="12"/>
        <v>0</v>
      </c>
      <c r="AW79" s="3" t="str">
        <f>IF($L79="","",IF(SUM($AJ79:AJ79)=0,$AE79,VLOOKUP($AP79,BaseEqptCdF!$C$5:$R$161,16,FALSE)*$AC$3))</f>
        <v/>
      </c>
      <c r="AX79" s="3" t="str">
        <f>IF($L79="","",IF(SUM($AJ79:AK79)=0,$AE79,VLOOKUP($AP79,BaseEqptCdF!$C$5:$R$161,16,FALSE)*$AC$3))</f>
        <v/>
      </c>
      <c r="AY79" s="3" t="str">
        <f>IF($L79="","",IF(SUM($AJ79:AL79)=0,$AE79,VLOOKUP($AP79,BaseEqptCdF!$C$5:$R$161,16,FALSE)*$AC$3))</f>
        <v/>
      </c>
      <c r="AZ79" s="3" t="str">
        <f>IF($L79="","",IF(SUM($AJ79:AM79)=0,$AE79,VLOOKUP($AP79,BaseEqptCdF!$C$5:$R$161,16,FALSE)*$AC$3))</f>
        <v/>
      </c>
      <c r="BA79" s="3" t="str">
        <f>IF($L79="","",IF(SUM($AJ79:AN79)=0,$AE79,VLOOKUP($AP79,BaseEqptCdF!$C$5:$R$161,16,FALSE)*$AC$3))</f>
        <v/>
      </c>
      <c r="BB79" s="2">
        <f t="shared" si="13"/>
        <v>0</v>
      </c>
      <c r="BC79" s="3" t="str">
        <f>IF($L79="","",IF(SUM($AJ79:AJ79)=0,$AF79,IF(LEFT(VLOOKUP($AP79,BaseEqptCdF!$C$5:$E$161,3,FALSE),2)="SD",0,IF(LEFT(VLOOKUP($AP79,BaseEqptCdF!$C$5:$E$161,3,FALSE),2)="SB",1*52,VLOOKUP($AP79,BaseEqptCdF!$C$5:$S$161,12,FALSE)*0.2*300))))</f>
        <v/>
      </c>
      <c r="BD79" s="3" t="str">
        <f>IF($L79="","",IF(SUM($AJ79:AK79)=0,$AF79,IF(LEFT(VLOOKUP($AP79,BaseEqptCdF!$C$5:$E$161,3,FALSE),2)="SD",0,IF(LEFT(VLOOKUP($AP79,BaseEqptCdF!$C$5:$E$161,3,FALSE),2)="SB",1*52,VLOOKUP($AP79,BaseEqptCdF!$C$5:$S$161,12,FALSE)*0.2*300))))</f>
        <v/>
      </c>
      <c r="BE79" s="3" t="str">
        <f>IF($L79="","",IF(SUM($AJ79:AL79)=0,$AF79,IF(LEFT(VLOOKUP($AP79,BaseEqptCdF!$C$5:$E$161,3,FALSE),2)="SD",0,IF(LEFT(VLOOKUP($AP79,BaseEqptCdF!$C$5:$E$161,3,FALSE),2)="SB",1*52,VLOOKUP($AP79,BaseEqptCdF!$C$5:$S$161,12,FALSE)*0.2*300))))</f>
        <v/>
      </c>
      <c r="BF79" s="3" t="str">
        <f>IF($L79="","",IF(SUM($AJ79:AM79)=0,$AF79,IF(LEFT(VLOOKUP($AP79,BaseEqptCdF!$C$5:$E$161,3,FALSE),2)="SD",0,IF(LEFT(VLOOKUP($AP79,BaseEqptCdF!$C$5:$E$161,3,FALSE),2)="SB",1*52,VLOOKUP($AP79,BaseEqptCdF!$C$5:$S$161,12,FALSE)*0.2*300))))</f>
        <v/>
      </c>
      <c r="BG79" s="3" t="str">
        <f>IF($L79="","",IF(SUM($AJ79:AN79)=0,$AF79,IF(LEFT(VLOOKUP($AP79,BaseEqptCdF!$C$5:$E$161,3,FALSE),2)="SD",0,IF(LEFT(VLOOKUP($AP79,BaseEqptCdF!$C$5:$E$161,3,FALSE),2)="SB",1*52,VLOOKUP($AP79,BaseEqptCdF!$C$5:$S$161,12,FALSE)*0.2*300))))</f>
        <v/>
      </c>
      <c r="BH79" s="2">
        <f t="shared" si="14"/>
        <v>0</v>
      </c>
    </row>
    <row r="80" spans="1:60" x14ac:dyDescent="0.25">
      <c r="A80" s="296" t="str">
        <f t="array" ref="A80">IF($C80="","",INDEX(Prog!$B$8:$D$300,MATCH($C80,nivo1,0),1))</f>
        <v/>
      </c>
      <c r="B80" s="296" t="str">
        <f t="array" ref="B80">IF($C80="","",INDEX(Prog!$B$8:$D$300,MATCH($C80,nivo1,0),2))</f>
        <v/>
      </c>
      <c r="C80" s="273"/>
      <c r="D80" s="267"/>
      <c r="E80" s="273"/>
      <c r="F80" s="273"/>
      <c r="G80" s="273"/>
      <c r="H80" s="273"/>
      <c r="I80" s="273"/>
      <c r="J80" s="273"/>
      <c r="K80" s="274"/>
      <c r="L80" s="273"/>
      <c r="M80" s="273"/>
      <c r="N80" s="273"/>
      <c r="O80" s="275"/>
      <c r="P80" s="273"/>
      <c r="Q80" s="273"/>
      <c r="R80" s="273"/>
      <c r="S80" s="273"/>
      <c r="T80" s="276"/>
      <c r="U80" s="276"/>
      <c r="V80" s="276"/>
      <c r="W80" s="276"/>
      <c r="X80" s="277"/>
      <c r="Y80" s="278"/>
      <c r="AA80" s="8" t="str">
        <f>IF($L80="","",VLOOKUP($L80,BaseEqptCdF!$C$5:$E$161,2,FALSE))</f>
        <v/>
      </c>
      <c r="AB80" s="8" t="str">
        <f>IF($L80="","",VLOOKUP($L80,BaseEqptCdF!$C$5:$E$161,3,FALSE))</f>
        <v/>
      </c>
      <c r="AC80" s="7" t="str">
        <f>IF($L80="","",VLOOKUP($L80,BaseEqptCdF!$C$5:$I$161,6,FALSE))</f>
        <v/>
      </c>
      <c r="AD80" s="7" t="str">
        <f>IF($L80="","",VLOOKUP($L80,BaseEqptCdF!$C$5:$I$161,7,FALSE))</f>
        <v/>
      </c>
      <c r="AE80" s="3" t="str">
        <f>IF($L80="","",VLOOKUP($L80,BaseEqptCdF!$C$5:$R$161,16,FALSE)*$AC$3)</f>
        <v/>
      </c>
      <c r="AF80" s="3" t="str">
        <f>IF($L80="","",IF(LEFT($AB80,2)="SD",0,IF(LEFT($AB80,2)="SB",1*52,IF($N80=Prog!$P$17,VLOOKUP($L80,BaseEqptCdF!$C$5:$P$161,14,FALSE)*1*300,VLOOKUP($L80,BaseEqptCdF!$C$5:$P$161,12,FALSE)*0.2*300))))</f>
        <v/>
      </c>
      <c r="AG80" s="6" t="str">
        <f t="shared" si="15"/>
        <v/>
      </c>
      <c r="AH80" s="6">
        <f>IF($U80=Prog!$S$18,YEAR($X80),"")</f>
        <v>1900</v>
      </c>
      <c r="AI80" s="5" t="str">
        <f>IF(OR($AG80="",$U80=Prog!$S$18),"",IF(OR($U80=Prog!$S$17,$U80=Prog!$S$16),YEAR($X80),IF($AG80="ND","ND",$AI$8+$O80)))</f>
        <v/>
      </c>
      <c r="AJ80" s="3" t="str">
        <f t="shared" si="10"/>
        <v/>
      </c>
      <c r="AK80" s="3" t="str">
        <f t="shared" si="9"/>
        <v/>
      </c>
      <c r="AL80" s="3" t="str">
        <f t="shared" si="9"/>
        <v/>
      </c>
      <c r="AM80" s="3" t="str">
        <f t="shared" si="9"/>
        <v/>
      </c>
      <c r="AN80" s="3" t="str">
        <f t="shared" si="9"/>
        <v/>
      </c>
      <c r="AO80" s="2">
        <f t="shared" si="11"/>
        <v>0</v>
      </c>
      <c r="AP80" s="4"/>
      <c r="AQ80" s="3">
        <f>IF(AJ80=1,VLOOKUP($AP80,BaseEqptCdF!$C$5:$R$161,16,FALSE),0)</f>
        <v>0</v>
      </c>
      <c r="AR80" s="3">
        <f>IF(AK80=1,VLOOKUP($AP80,BaseEqptCdF!$C$5:$R$161,16,FALSE),0)</f>
        <v>0</v>
      </c>
      <c r="AS80" s="3">
        <f>IF(AL80=1,VLOOKUP($AP80,BaseEqptCdF!$C$5:$R$161,16,FALSE),0)</f>
        <v>0</v>
      </c>
      <c r="AT80" s="3">
        <f>IF(AM80=1,VLOOKUP($AP80,BaseEqptCdF!$C$5:$R$161,16,FALSE),0)</f>
        <v>0</v>
      </c>
      <c r="AU80" s="3">
        <f>IF(AN80=1,VLOOKUP($AP80,BaseEqptCdF!$C$5:$R$161,16,FALSE),0)</f>
        <v>0</v>
      </c>
      <c r="AV80" s="2">
        <f t="shared" si="12"/>
        <v>0</v>
      </c>
      <c r="AW80" s="3" t="str">
        <f>IF($L80="","",IF(SUM($AJ80:AJ80)=0,$AE80,VLOOKUP($AP80,BaseEqptCdF!$C$5:$R$161,16,FALSE)*$AC$3))</f>
        <v/>
      </c>
      <c r="AX80" s="3" t="str">
        <f>IF($L80="","",IF(SUM($AJ80:AK80)=0,$AE80,VLOOKUP($AP80,BaseEqptCdF!$C$5:$R$161,16,FALSE)*$AC$3))</f>
        <v/>
      </c>
      <c r="AY80" s="3" t="str">
        <f>IF($L80="","",IF(SUM($AJ80:AL80)=0,$AE80,VLOOKUP($AP80,BaseEqptCdF!$C$5:$R$161,16,FALSE)*$AC$3))</f>
        <v/>
      </c>
      <c r="AZ80" s="3" t="str">
        <f>IF($L80="","",IF(SUM($AJ80:AM80)=0,$AE80,VLOOKUP($AP80,BaseEqptCdF!$C$5:$R$161,16,FALSE)*$AC$3))</f>
        <v/>
      </c>
      <c r="BA80" s="3" t="str">
        <f>IF($L80="","",IF(SUM($AJ80:AN80)=0,$AE80,VLOOKUP($AP80,BaseEqptCdF!$C$5:$R$161,16,FALSE)*$AC$3))</f>
        <v/>
      </c>
      <c r="BB80" s="2">
        <f t="shared" si="13"/>
        <v>0</v>
      </c>
      <c r="BC80" s="3" t="str">
        <f>IF($L80="","",IF(SUM($AJ80:AJ80)=0,$AF80,IF(LEFT(VLOOKUP($AP80,BaseEqptCdF!$C$5:$E$161,3,FALSE),2)="SD",0,IF(LEFT(VLOOKUP($AP80,BaseEqptCdF!$C$5:$E$161,3,FALSE),2)="SB",1*52,VLOOKUP($AP80,BaseEqptCdF!$C$5:$S$161,12,FALSE)*0.2*300))))</f>
        <v/>
      </c>
      <c r="BD80" s="3" t="str">
        <f>IF($L80="","",IF(SUM($AJ80:AK80)=0,$AF80,IF(LEFT(VLOOKUP($AP80,BaseEqptCdF!$C$5:$E$161,3,FALSE),2)="SD",0,IF(LEFT(VLOOKUP($AP80,BaseEqptCdF!$C$5:$E$161,3,FALSE),2)="SB",1*52,VLOOKUP($AP80,BaseEqptCdF!$C$5:$S$161,12,FALSE)*0.2*300))))</f>
        <v/>
      </c>
      <c r="BE80" s="3" t="str">
        <f>IF($L80="","",IF(SUM($AJ80:AL80)=0,$AF80,IF(LEFT(VLOOKUP($AP80,BaseEqptCdF!$C$5:$E$161,3,FALSE),2)="SD",0,IF(LEFT(VLOOKUP($AP80,BaseEqptCdF!$C$5:$E$161,3,FALSE),2)="SB",1*52,VLOOKUP($AP80,BaseEqptCdF!$C$5:$S$161,12,FALSE)*0.2*300))))</f>
        <v/>
      </c>
      <c r="BF80" s="3" t="str">
        <f>IF($L80="","",IF(SUM($AJ80:AM80)=0,$AF80,IF(LEFT(VLOOKUP($AP80,BaseEqptCdF!$C$5:$E$161,3,FALSE),2)="SD",0,IF(LEFT(VLOOKUP($AP80,BaseEqptCdF!$C$5:$E$161,3,FALSE),2)="SB",1*52,VLOOKUP($AP80,BaseEqptCdF!$C$5:$S$161,12,FALSE)*0.2*300))))</f>
        <v/>
      </c>
      <c r="BG80" s="3" t="str">
        <f>IF($L80="","",IF(SUM($AJ80:AN80)=0,$AF80,IF(LEFT(VLOOKUP($AP80,BaseEqptCdF!$C$5:$E$161,3,FALSE),2)="SD",0,IF(LEFT(VLOOKUP($AP80,BaseEqptCdF!$C$5:$E$161,3,FALSE),2)="SB",1*52,VLOOKUP($AP80,BaseEqptCdF!$C$5:$S$161,12,FALSE)*0.2*300))))</f>
        <v/>
      </c>
      <c r="BH80" s="2">
        <f t="shared" si="14"/>
        <v>0</v>
      </c>
    </row>
    <row r="81" spans="1:60" x14ac:dyDescent="0.25">
      <c r="A81" s="296" t="str">
        <f t="array" ref="A81">IF($C81="","",INDEX(Prog!$B$8:$D$300,MATCH($C81,nivo1,0),1))</f>
        <v/>
      </c>
      <c r="B81" s="296" t="str">
        <f t="array" ref="B81">IF($C81="","",INDEX(Prog!$B$8:$D$300,MATCH($C81,nivo1,0),2))</f>
        <v/>
      </c>
      <c r="C81" s="273"/>
      <c r="D81" s="267"/>
      <c r="E81" s="273"/>
      <c r="F81" s="273"/>
      <c r="G81" s="273"/>
      <c r="H81" s="273"/>
      <c r="I81" s="273"/>
      <c r="J81" s="273"/>
      <c r="K81" s="274"/>
      <c r="L81" s="273"/>
      <c r="M81" s="273"/>
      <c r="N81" s="273"/>
      <c r="O81" s="275"/>
      <c r="P81" s="273"/>
      <c r="Q81" s="273"/>
      <c r="R81" s="273"/>
      <c r="S81" s="273"/>
      <c r="T81" s="276"/>
      <c r="U81" s="276"/>
      <c r="V81" s="276"/>
      <c r="W81" s="276"/>
      <c r="X81" s="277"/>
      <c r="Y81" s="278"/>
      <c r="AA81" s="8" t="str">
        <f>IF($L81="","",VLOOKUP($L81,BaseEqptCdF!$C$5:$E$161,2,FALSE))</f>
        <v/>
      </c>
      <c r="AB81" s="8" t="str">
        <f>IF($L81="","",VLOOKUP($L81,BaseEqptCdF!$C$5:$E$161,3,FALSE))</f>
        <v/>
      </c>
      <c r="AC81" s="7" t="str">
        <f>IF($L81="","",VLOOKUP($L81,BaseEqptCdF!$C$5:$I$161,6,FALSE))</f>
        <v/>
      </c>
      <c r="AD81" s="7" t="str">
        <f>IF($L81="","",VLOOKUP($L81,BaseEqptCdF!$C$5:$I$161,7,FALSE))</f>
        <v/>
      </c>
      <c r="AE81" s="3" t="str">
        <f>IF($L81="","",VLOOKUP($L81,BaseEqptCdF!$C$5:$R$161,16,FALSE)*$AC$3)</f>
        <v/>
      </c>
      <c r="AF81" s="3" t="str">
        <f>IF($L81="","",IF(LEFT($AB81,2)="SD",0,IF(LEFT($AB81,2)="SB",1*52,IF($N81=Prog!$P$17,VLOOKUP($L81,BaseEqptCdF!$C$5:$P$161,14,FALSE)*1*300,VLOOKUP($L81,BaseEqptCdF!$C$5:$P$161,12,FALSE)*0.2*300))))</f>
        <v/>
      </c>
      <c r="AG81" s="6" t="str">
        <f t="shared" si="15"/>
        <v/>
      </c>
      <c r="AH81" s="6">
        <f>IF($U81=Prog!$S$18,YEAR($X81),"")</f>
        <v>1900</v>
      </c>
      <c r="AI81" s="5" t="str">
        <f>IF(OR($AG81="",$U81=Prog!$S$18),"",IF(OR($U81=Prog!$S$17,$U81=Prog!$S$16),YEAR($X81),IF($AG81="ND","ND",$AI$8+$O81)))</f>
        <v/>
      </c>
      <c r="AJ81" s="3" t="str">
        <f t="shared" si="10"/>
        <v/>
      </c>
      <c r="AK81" s="3" t="str">
        <f t="shared" si="9"/>
        <v/>
      </c>
      <c r="AL81" s="3" t="str">
        <f t="shared" si="9"/>
        <v/>
      </c>
      <c r="AM81" s="3" t="str">
        <f t="shared" si="9"/>
        <v/>
      </c>
      <c r="AN81" s="3" t="str">
        <f t="shared" si="9"/>
        <v/>
      </c>
      <c r="AO81" s="2">
        <f t="shared" si="11"/>
        <v>0</v>
      </c>
      <c r="AP81" s="4"/>
      <c r="AQ81" s="3">
        <f>IF(AJ81=1,VLOOKUP($AP81,BaseEqptCdF!$C$5:$R$161,16,FALSE),0)</f>
        <v>0</v>
      </c>
      <c r="AR81" s="3">
        <f>IF(AK81=1,VLOOKUP($AP81,BaseEqptCdF!$C$5:$R$161,16,FALSE),0)</f>
        <v>0</v>
      </c>
      <c r="AS81" s="3">
        <f>IF(AL81=1,VLOOKUP($AP81,BaseEqptCdF!$C$5:$R$161,16,FALSE),0)</f>
        <v>0</v>
      </c>
      <c r="AT81" s="3">
        <f>IF(AM81=1,VLOOKUP($AP81,BaseEqptCdF!$C$5:$R$161,16,FALSE),0)</f>
        <v>0</v>
      </c>
      <c r="AU81" s="3">
        <f>IF(AN81=1,VLOOKUP($AP81,BaseEqptCdF!$C$5:$R$161,16,FALSE),0)</f>
        <v>0</v>
      </c>
      <c r="AV81" s="2">
        <f t="shared" si="12"/>
        <v>0</v>
      </c>
      <c r="AW81" s="3" t="str">
        <f>IF($L81="","",IF(SUM($AJ81:AJ81)=0,$AE81,VLOOKUP($AP81,BaseEqptCdF!$C$5:$R$161,16,FALSE)*$AC$3))</f>
        <v/>
      </c>
      <c r="AX81" s="3" t="str">
        <f>IF($L81="","",IF(SUM($AJ81:AK81)=0,$AE81,VLOOKUP($AP81,BaseEqptCdF!$C$5:$R$161,16,FALSE)*$AC$3))</f>
        <v/>
      </c>
      <c r="AY81" s="3" t="str">
        <f>IF($L81="","",IF(SUM($AJ81:AL81)=0,$AE81,VLOOKUP($AP81,BaseEqptCdF!$C$5:$R$161,16,FALSE)*$AC$3))</f>
        <v/>
      </c>
      <c r="AZ81" s="3" t="str">
        <f>IF($L81="","",IF(SUM($AJ81:AM81)=0,$AE81,VLOOKUP($AP81,BaseEqptCdF!$C$5:$R$161,16,FALSE)*$AC$3))</f>
        <v/>
      </c>
      <c r="BA81" s="3" t="str">
        <f>IF($L81="","",IF(SUM($AJ81:AN81)=0,$AE81,VLOOKUP($AP81,BaseEqptCdF!$C$5:$R$161,16,FALSE)*$AC$3))</f>
        <v/>
      </c>
      <c r="BB81" s="2">
        <f t="shared" si="13"/>
        <v>0</v>
      </c>
      <c r="BC81" s="3" t="str">
        <f>IF($L81="","",IF(SUM($AJ81:AJ81)=0,$AF81,IF(LEFT(VLOOKUP($AP81,BaseEqptCdF!$C$5:$E$161,3,FALSE),2)="SD",0,IF(LEFT(VLOOKUP($AP81,BaseEqptCdF!$C$5:$E$161,3,FALSE),2)="SB",1*52,VLOOKUP($AP81,BaseEqptCdF!$C$5:$S$161,12,FALSE)*0.2*300))))</f>
        <v/>
      </c>
      <c r="BD81" s="3" t="str">
        <f>IF($L81="","",IF(SUM($AJ81:AK81)=0,$AF81,IF(LEFT(VLOOKUP($AP81,BaseEqptCdF!$C$5:$E$161,3,FALSE),2)="SD",0,IF(LEFT(VLOOKUP($AP81,BaseEqptCdF!$C$5:$E$161,3,FALSE),2)="SB",1*52,VLOOKUP($AP81,BaseEqptCdF!$C$5:$S$161,12,FALSE)*0.2*300))))</f>
        <v/>
      </c>
      <c r="BE81" s="3" t="str">
        <f>IF($L81="","",IF(SUM($AJ81:AL81)=0,$AF81,IF(LEFT(VLOOKUP($AP81,BaseEqptCdF!$C$5:$E$161,3,FALSE),2)="SD",0,IF(LEFT(VLOOKUP($AP81,BaseEqptCdF!$C$5:$E$161,3,FALSE),2)="SB",1*52,VLOOKUP($AP81,BaseEqptCdF!$C$5:$S$161,12,FALSE)*0.2*300))))</f>
        <v/>
      </c>
      <c r="BF81" s="3" t="str">
        <f>IF($L81="","",IF(SUM($AJ81:AM81)=0,$AF81,IF(LEFT(VLOOKUP($AP81,BaseEqptCdF!$C$5:$E$161,3,FALSE),2)="SD",0,IF(LEFT(VLOOKUP($AP81,BaseEqptCdF!$C$5:$E$161,3,FALSE),2)="SB",1*52,VLOOKUP($AP81,BaseEqptCdF!$C$5:$S$161,12,FALSE)*0.2*300))))</f>
        <v/>
      </c>
      <c r="BG81" s="3" t="str">
        <f>IF($L81="","",IF(SUM($AJ81:AN81)=0,$AF81,IF(LEFT(VLOOKUP($AP81,BaseEqptCdF!$C$5:$E$161,3,FALSE),2)="SD",0,IF(LEFT(VLOOKUP($AP81,BaseEqptCdF!$C$5:$E$161,3,FALSE),2)="SB",1*52,VLOOKUP($AP81,BaseEqptCdF!$C$5:$S$161,12,FALSE)*0.2*300))))</f>
        <v/>
      </c>
      <c r="BH81" s="2">
        <f t="shared" si="14"/>
        <v>0</v>
      </c>
    </row>
    <row r="82" spans="1:60" x14ac:dyDescent="0.25">
      <c r="A82" s="296" t="str">
        <f t="array" ref="A82">IF($C82="","",INDEX(Prog!$B$8:$D$300,MATCH($C82,nivo1,0),1))</f>
        <v/>
      </c>
      <c r="B82" s="296" t="str">
        <f t="array" ref="B82">IF($C82="","",INDEX(Prog!$B$8:$D$300,MATCH($C82,nivo1,0),2))</f>
        <v/>
      </c>
      <c r="C82" s="273"/>
      <c r="D82" s="267"/>
      <c r="E82" s="273"/>
      <c r="F82" s="273"/>
      <c r="G82" s="273"/>
      <c r="H82" s="273"/>
      <c r="I82" s="273"/>
      <c r="J82" s="273"/>
      <c r="K82" s="274"/>
      <c r="L82" s="273"/>
      <c r="M82" s="273"/>
      <c r="N82" s="273"/>
      <c r="O82" s="275"/>
      <c r="P82" s="273"/>
      <c r="Q82" s="273"/>
      <c r="R82" s="273"/>
      <c r="S82" s="273"/>
      <c r="T82" s="276"/>
      <c r="U82" s="276"/>
      <c r="V82" s="276"/>
      <c r="W82" s="276"/>
      <c r="X82" s="277"/>
      <c r="Y82" s="278"/>
      <c r="AA82" s="8" t="str">
        <f>IF($L82="","",VLOOKUP($L82,BaseEqptCdF!$C$5:$E$161,2,FALSE))</f>
        <v/>
      </c>
      <c r="AB82" s="8" t="str">
        <f>IF($L82="","",VLOOKUP($L82,BaseEqptCdF!$C$5:$E$161,3,FALSE))</f>
        <v/>
      </c>
      <c r="AC82" s="7" t="str">
        <f>IF($L82="","",VLOOKUP($L82,BaseEqptCdF!$C$5:$I$161,6,FALSE))</f>
        <v/>
      </c>
      <c r="AD82" s="7" t="str">
        <f>IF($L82="","",VLOOKUP($L82,BaseEqptCdF!$C$5:$I$161,7,FALSE))</f>
        <v/>
      </c>
      <c r="AE82" s="3" t="str">
        <f>IF($L82="","",VLOOKUP($L82,BaseEqptCdF!$C$5:$R$161,16,FALSE)*$AC$3)</f>
        <v/>
      </c>
      <c r="AF82" s="3" t="str">
        <f>IF($L82="","",IF(LEFT($AB82,2)="SD",0,IF(LEFT($AB82,2)="SB",1*52,IF($N82=Prog!$P$17,VLOOKUP($L82,BaseEqptCdF!$C$5:$P$161,14,FALSE)*1*300,VLOOKUP($L82,BaseEqptCdF!$C$5:$P$161,12,FALSE)*0.2*300))))</f>
        <v/>
      </c>
      <c r="AG82" s="6" t="str">
        <f t="shared" si="15"/>
        <v/>
      </c>
      <c r="AH82" s="6">
        <f>IF($U82=Prog!$S$18,YEAR($X82),"")</f>
        <v>1900</v>
      </c>
      <c r="AI82" s="5" t="str">
        <f>IF(OR($AG82="",$U82=Prog!$S$18),"",IF(OR($U82=Prog!$S$17,$U82=Prog!$S$16),YEAR($X82),IF($AG82="ND","ND",$AI$8+$O82)))</f>
        <v/>
      </c>
      <c r="AJ82" s="3" t="str">
        <f t="shared" si="10"/>
        <v/>
      </c>
      <c r="AK82" s="3" t="str">
        <f t="shared" si="9"/>
        <v/>
      </c>
      <c r="AL82" s="3" t="str">
        <f t="shared" si="9"/>
        <v/>
      </c>
      <c r="AM82" s="3" t="str">
        <f t="shared" si="9"/>
        <v/>
      </c>
      <c r="AN82" s="3" t="str">
        <f t="shared" si="9"/>
        <v/>
      </c>
      <c r="AO82" s="2">
        <f t="shared" si="11"/>
        <v>0</v>
      </c>
      <c r="AP82" s="4"/>
      <c r="AQ82" s="3">
        <f>IF(AJ82=1,VLOOKUP($AP82,BaseEqptCdF!$C$5:$R$161,16,FALSE),0)</f>
        <v>0</v>
      </c>
      <c r="AR82" s="3">
        <f>IF(AK82=1,VLOOKUP($AP82,BaseEqptCdF!$C$5:$R$161,16,FALSE),0)</f>
        <v>0</v>
      </c>
      <c r="AS82" s="3">
        <f>IF(AL82=1,VLOOKUP($AP82,BaseEqptCdF!$C$5:$R$161,16,FALSE),0)</f>
        <v>0</v>
      </c>
      <c r="AT82" s="3">
        <f>IF(AM82=1,VLOOKUP($AP82,BaseEqptCdF!$C$5:$R$161,16,FALSE),0)</f>
        <v>0</v>
      </c>
      <c r="AU82" s="3">
        <f>IF(AN82=1,VLOOKUP($AP82,BaseEqptCdF!$C$5:$R$161,16,FALSE),0)</f>
        <v>0</v>
      </c>
      <c r="AV82" s="2">
        <f t="shared" si="12"/>
        <v>0</v>
      </c>
      <c r="AW82" s="3" t="str">
        <f>IF($L82="","",IF(SUM($AJ82:AJ82)=0,$AE82,VLOOKUP($AP82,BaseEqptCdF!$C$5:$R$161,16,FALSE)*$AC$3))</f>
        <v/>
      </c>
      <c r="AX82" s="3" t="str">
        <f>IF($L82="","",IF(SUM($AJ82:AK82)=0,$AE82,VLOOKUP($AP82,BaseEqptCdF!$C$5:$R$161,16,FALSE)*$AC$3))</f>
        <v/>
      </c>
      <c r="AY82" s="3" t="str">
        <f>IF($L82="","",IF(SUM($AJ82:AL82)=0,$AE82,VLOOKUP($AP82,BaseEqptCdF!$C$5:$R$161,16,FALSE)*$AC$3))</f>
        <v/>
      </c>
      <c r="AZ82" s="3" t="str">
        <f>IF($L82="","",IF(SUM($AJ82:AM82)=0,$AE82,VLOOKUP($AP82,BaseEqptCdF!$C$5:$R$161,16,FALSE)*$AC$3))</f>
        <v/>
      </c>
      <c r="BA82" s="3" t="str">
        <f>IF($L82="","",IF(SUM($AJ82:AN82)=0,$AE82,VLOOKUP($AP82,BaseEqptCdF!$C$5:$R$161,16,FALSE)*$AC$3))</f>
        <v/>
      </c>
      <c r="BB82" s="2">
        <f t="shared" si="13"/>
        <v>0</v>
      </c>
      <c r="BC82" s="3" t="str">
        <f>IF($L82="","",IF(SUM($AJ82:AJ82)=0,$AF82,IF(LEFT(VLOOKUP($AP82,BaseEqptCdF!$C$5:$E$161,3,FALSE),2)="SD",0,IF(LEFT(VLOOKUP($AP82,BaseEqptCdF!$C$5:$E$161,3,FALSE),2)="SB",1*52,VLOOKUP($AP82,BaseEqptCdF!$C$5:$S$161,12,FALSE)*0.2*300))))</f>
        <v/>
      </c>
      <c r="BD82" s="3" t="str">
        <f>IF($L82="","",IF(SUM($AJ82:AK82)=0,$AF82,IF(LEFT(VLOOKUP($AP82,BaseEqptCdF!$C$5:$E$161,3,FALSE),2)="SD",0,IF(LEFT(VLOOKUP($AP82,BaseEqptCdF!$C$5:$E$161,3,FALSE),2)="SB",1*52,VLOOKUP($AP82,BaseEqptCdF!$C$5:$S$161,12,FALSE)*0.2*300))))</f>
        <v/>
      </c>
      <c r="BE82" s="3" t="str">
        <f>IF($L82="","",IF(SUM($AJ82:AL82)=0,$AF82,IF(LEFT(VLOOKUP($AP82,BaseEqptCdF!$C$5:$E$161,3,FALSE),2)="SD",0,IF(LEFT(VLOOKUP($AP82,BaseEqptCdF!$C$5:$E$161,3,FALSE),2)="SB",1*52,VLOOKUP($AP82,BaseEqptCdF!$C$5:$S$161,12,FALSE)*0.2*300))))</f>
        <v/>
      </c>
      <c r="BF82" s="3" t="str">
        <f>IF($L82="","",IF(SUM($AJ82:AM82)=0,$AF82,IF(LEFT(VLOOKUP($AP82,BaseEqptCdF!$C$5:$E$161,3,FALSE),2)="SD",0,IF(LEFT(VLOOKUP($AP82,BaseEqptCdF!$C$5:$E$161,3,FALSE),2)="SB",1*52,VLOOKUP($AP82,BaseEqptCdF!$C$5:$S$161,12,FALSE)*0.2*300))))</f>
        <v/>
      </c>
      <c r="BG82" s="3" t="str">
        <f>IF($L82="","",IF(SUM($AJ82:AN82)=0,$AF82,IF(LEFT(VLOOKUP($AP82,BaseEqptCdF!$C$5:$E$161,3,FALSE),2)="SD",0,IF(LEFT(VLOOKUP($AP82,BaseEqptCdF!$C$5:$E$161,3,FALSE),2)="SB",1*52,VLOOKUP($AP82,BaseEqptCdF!$C$5:$S$161,12,FALSE)*0.2*300))))</f>
        <v/>
      </c>
      <c r="BH82" s="2">
        <f t="shared" si="14"/>
        <v>0</v>
      </c>
    </row>
    <row r="83" spans="1:60" x14ac:dyDescent="0.25">
      <c r="A83" s="296" t="str">
        <f t="array" ref="A83">IF($C83="","",INDEX(Prog!$B$8:$D$300,MATCH($C83,nivo1,0),1))</f>
        <v/>
      </c>
      <c r="B83" s="296" t="str">
        <f t="array" ref="B83">IF($C83="","",INDEX(Prog!$B$8:$D$300,MATCH($C83,nivo1,0),2))</f>
        <v/>
      </c>
      <c r="C83" s="273"/>
      <c r="D83" s="267"/>
      <c r="E83" s="273"/>
      <c r="F83" s="273"/>
      <c r="G83" s="273"/>
      <c r="H83" s="273"/>
      <c r="I83" s="273"/>
      <c r="J83" s="273"/>
      <c r="K83" s="274"/>
      <c r="L83" s="273"/>
      <c r="M83" s="273"/>
      <c r="N83" s="273"/>
      <c r="O83" s="275"/>
      <c r="P83" s="273"/>
      <c r="Q83" s="273"/>
      <c r="R83" s="273"/>
      <c r="S83" s="273"/>
      <c r="T83" s="276"/>
      <c r="U83" s="276"/>
      <c r="V83" s="276"/>
      <c r="W83" s="276"/>
      <c r="X83" s="277"/>
      <c r="Y83" s="278"/>
      <c r="AA83" s="8" t="str">
        <f>IF($L83="","",VLOOKUP($L83,BaseEqptCdF!$C$5:$E$161,2,FALSE))</f>
        <v/>
      </c>
      <c r="AB83" s="8" t="str">
        <f>IF($L83="","",VLOOKUP($L83,BaseEqptCdF!$C$5:$E$161,3,FALSE))</f>
        <v/>
      </c>
      <c r="AC83" s="7" t="str">
        <f>IF($L83="","",VLOOKUP($L83,BaseEqptCdF!$C$5:$I$161,6,FALSE))</f>
        <v/>
      </c>
      <c r="AD83" s="7" t="str">
        <f>IF($L83="","",VLOOKUP($L83,BaseEqptCdF!$C$5:$I$161,7,FALSE))</f>
        <v/>
      </c>
      <c r="AE83" s="3" t="str">
        <f>IF($L83="","",VLOOKUP($L83,BaseEqptCdF!$C$5:$R$161,16,FALSE)*$AC$3)</f>
        <v/>
      </c>
      <c r="AF83" s="3" t="str">
        <f>IF($L83="","",IF(LEFT($AB83,2)="SD",0,IF(LEFT($AB83,2)="SB",1*52,IF($N83=Prog!$P$17,VLOOKUP($L83,BaseEqptCdF!$C$5:$P$161,14,FALSE)*1*300,VLOOKUP($L83,BaseEqptCdF!$C$5:$P$161,12,FALSE)*0.2*300))))</f>
        <v/>
      </c>
      <c r="AG83" s="6" t="str">
        <f t="shared" si="15"/>
        <v/>
      </c>
      <c r="AH83" s="6">
        <f>IF($U83=Prog!$S$18,YEAR($X83),"")</f>
        <v>1900</v>
      </c>
      <c r="AI83" s="5" t="str">
        <f>IF(OR($AG83="",$U83=Prog!$S$18),"",IF(OR($U83=Prog!$S$17,$U83=Prog!$S$16),YEAR($X83),IF($AG83="ND","ND",$AI$8+$O83)))</f>
        <v/>
      </c>
      <c r="AJ83" s="3" t="str">
        <f t="shared" si="10"/>
        <v/>
      </c>
      <c r="AK83" s="3" t="str">
        <f t="shared" si="9"/>
        <v/>
      </c>
      <c r="AL83" s="3" t="str">
        <f t="shared" si="9"/>
        <v/>
      </c>
      <c r="AM83" s="3" t="str">
        <f t="shared" si="9"/>
        <v/>
      </c>
      <c r="AN83" s="3" t="str">
        <f t="shared" si="9"/>
        <v/>
      </c>
      <c r="AO83" s="2">
        <f t="shared" si="11"/>
        <v>0</v>
      </c>
      <c r="AP83" s="4"/>
      <c r="AQ83" s="3">
        <f>IF(AJ83=1,VLOOKUP($AP83,BaseEqptCdF!$C$5:$R$161,16,FALSE),0)</f>
        <v>0</v>
      </c>
      <c r="AR83" s="3">
        <f>IF(AK83=1,VLOOKUP($AP83,BaseEqptCdF!$C$5:$R$161,16,FALSE),0)</f>
        <v>0</v>
      </c>
      <c r="AS83" s="3">
        <f>IF(AL83=1,VLOOKUP($AP83,BaseEqptCdF!$C$5:$R$161,16,FALSE),0)</f>
        <v>0</v>
      </c>
      <c r="AT83" s="3">
        <f>IF(AM83=1,VLOOKUP($AP83,BaseEqptCdF!$C$5:$R$161,16,FALSE),0)</f>
        <v>0</v>
      </c>
      <c r="AU83" s="3">
        <f>IF(AN83=1,VLOOKUP($AP83,BaseEqptCdF!$C$5:$R$161,16,FALSE),0)</f>
        <v>0</v>
      </c>
      <c r="AV83" s="2">
        <f t="shared" si="12"/>
        <v>0</v>
      </c>
      <c r="AW83" s="3" t="str">
        <f>IF($L83="","",IF(SUM($AJ83:AJ83)=0,$AE83,VLOOKUP($AP83,BaseEqptCdF!$C$5:$R$161,16,FALSE)*$AC$3))</f>
        <v/>
      </c>
      <c r="AX83" s="3" t="str">
        <f>IF($L83="","",IF(SUM($AJ83:AK83)=0,$AE83,VLOOKUP($AP83,BaseEqptCdF!$C$5:$R$161,16,FALSE)*$AC$3))</f>
        <v/>
      </c>
      <c r="AY83" s="3" t="str">
        <f>IF($L83="","",IF(SUM($AJ83:AL83)=0,$AE83,VLOOKUP($AP83,BaseEqptCdF!$C$5:$R$161,16,FALSE)*$AC$3))</f>
        <v/>
      </c>
      <c r="AZ83" s="3" t="str">
        <f>IF($L83="","",IF(SUM($AJ83:AM83)=0,$AE83,VLOOKUP($AP83,BaseEqptCdF!$C$5:$R$161,16,FALSE)*$AC$3))</f>
        <v/>
      </c>
      <c r="BA83" s="3" t="str">
        <f>IF($L83="","",IF(SUM($AJ83:AN83)=0,$AE83,VLOOKUP($AP83,BaseEqptCdF!$C$5:$R$161,16,FALSE)*$AC$3))</f>
        <v/>
      </c>
      <c r="BB83" s="2">
        <f t="shared" si="13"/>
        <v>0</v>
      </c>
      <c r="BC83" s="3" t="str">
        <f>IF($L83="","",IF(SUM($AJ83:AJ83)=0,$AF83,IF(LEFT(VLOOKUP($AP83,BaseEqptCdF!$C$5:$E$161,3,FALSE),2)="SD",0,IF(LEFT(VLOOKUP($AP83,BaseEqptCdF!$C$5:$E$161,3,FALSE),2)="SB",1*52,VLOOKUP($AP83,BaseEqptCdF!$C$5:$S$161,12,FALSE)*0.2*300))))</f>
        <v/>
      </c>
      <c r="BD83" s="3" t="str">
        <f>IF($L83="","",IF(SUM($AJ83:AK83)=0,$AF83,IF(LEFT(VLOOKUP($AP83,BaseEqptCdF!$C$5:$E$161,3,FALSE),2)="SD",0,IF(LEFT(VLOOKUP($AP83,BaseEqptCdF!$C$5:$E$161,3,FALSE),2)="SB",1*52,VLOOKUP($AP83,BaseEqptCdF!$C$5:$S$161,12,FALSE)*0.2*300))))</f>
        <v/>
      </c>
      <c r="BE83" s="3" t="str">
        <f>IF($L83="","",IF(SUM($AJ83:AL83)=0,$AF83,IF(LEFT(VLOOKUP($AP83,BaseEqptCdF!$C$5:$E$161,3,FALSE),2)="SD",0,IF(LEFT(VLOOKUP($AP83,BaseEqptCdF!$C$5:$E$161,3,FALSE),2)="SB",1*52,VLOOKUP($AP83,BaseEqptCdF!$C$5:$S$161,12,FALSE)*0.2*300))))</f>
        <v/>
      </c>
      <c r="BF83" s="3" t="str">
        <f>IF($L83="","",IF(SUM($AJ83:AM83)=0,$AF83,IF(LEFT(VLOOKUP($AP83,BaseEqptCdF!$C$5:$E$161,3,FALSE),2)="SD",0,IF(LEFT(VLOOKUP($AP83,BaseEqptCdF!$C$5:$E$161,3,FALSE),2)="SB",1*52,VLOOKUP($AP83,BaseEqptCdF!$C$5:$S$161,12,FALSE)*0.2*300))))</f>
        <v/>
      </c>
      <c r="BG83" s="3" t="str">
        <f>IF($L83="","",IF(SUM($AJ83:AN83)=0,$AF83,IF(LEFT(VLOOKUP($AP83,BaseEqptCdF!$C$5:$E$161,3,FALSE),2)="SD",0,IF(LEFT(VLOOKUP($AP83,BaseEqptCdF!$C$5:$E$161,3,FALSE),2)="SB",1*52,VLOOKUP($AP83,BaseEqptCdF!$C$5:$S$161,12,FALSE)*0.2*300))))</f>
        <v/>
      </c>
      <c r="BH83" s="2">
        <f t="shared" si="14"/>
        <v>0</v>
      </c>
    </row>
    <row r="84" spans="1:60" x14ac:dyDescent="0.25">
      <c r="A84" s="296" t="str">
        <f t="array" ref="A84">IF($C84="","",INDEX(Prog!$B$8:$D$300,MATCH($C84,nivo1,0),1))</f>
        <v/>
      </c>
      <c r="B84" s="296" t="str">
        <f t="array" ref="B84">IF($C84="","",INDEX(Prog!$B$8:$D$300,MATCH($C84,nivo1,0),2))</f>
        <v/>
      </c>
      <c r="C84" s="273"/>
      <c r="D84" s="267"/>
      <c r="E84" s="273"/>
      <c r="F84" s="273"/>
      <c r="G84" s="273"/>
      <c r="H84" s="273"/>
      <c r="I84" s="273"/>
      <c r="J84" s="273"/>
      <c r="K84" s="274"/>
      <c r="L84" s="273"/>
      <c r="M84" s="273"/>
      <c r="N84" s="273"/>
      <c r="O84" s="275"/>
      <c r="P84" s="273"/>
      <c r="Q84" s="273"/>
      <c r="R84" s="273"/>
      <c r="S84" s="273"/>
      <c r="T84" s="276"/>
      <c r="U84" s="276"/>
      <c r="V84" s="276"/>
      <c r="W84" s="276"/>
      <c r="X84" s="277"/>
      <c r="Y84" s="278"/>
      <c r="AA84" s="8" t="str">
        <f>IF($L84="","",VLOOKUP($L84,BaseEqptCdF!$C$5:$E$161,2,FALSE))</f>
        <v/>
      </c>
      <c r="AB84" s="8" t="str">
        <f>IF($L84="","",VLOOKUP($L84,BaseEqptCdF!$C$5:$E$161,3,FALSE))</f>
        <v/>
      </c>
      <c r="AC84" s="7" t="str">
        <f>IF($L84="","",VLOOKUP($L84,BaseEqptCdF!$C$5:$I$161,6,FALSE))</f>
        <v/>
      </c>
      <c r="AD84" s="7" t="str">
        <f>IF($L84="","",VLOOKUP($L84,BaseEqptCdF!$C$5:$I$161,7,FALSE))</f>
        <v/>
      </c>
      <c r="AE84" s="3" t="str">
        <f>IF($L84="","",VLOOKUP($L84,BaseEqptCdF!$C$5:$R$161,16,FALSE)*$AC$3)</f>
        <v/>
      </c>
      <c r="AF84" s="3" t="str">
        <f>IF($L84="","",IF(LEFT($AB84,2)="SD",0,IF(LEFT($AB84,2)="SB",1*52,IF($N84=Prog!$P$17,VLOOKUP($L84,BaseEqptCdF!$C$5:$P$161,14,FALSE)*1*300,VLOOKUP($L84,BaseEqptCdF!$C$5:$P$161,12,FALSE)*0.2*300))))</f>
        <v/>
      </c>
      <c r="AG84" s="6" t="str">
        <f t="shared" si="15"/>
        <v/>
      </c>
      <c r="AH84" s="6">
        <f>IF($U84=Prog!$S$18,YEAR($X84),"")</f>
        <v>1900</v>
      </c>
      <c r="AI84" s="5" t="str">
        <f>IF(OR($AG84="",$U84=Prog!$S$18),"",IF(OR($U84=Prog!$S$17,$U84=Prog!$S$16),YEAR($X84),IF($AG84="ND","ND",$AI$8+$O84)))</f>
        <v/>
      </c>
      <c r="AJ84" s="3" t="str">
        <f t="shared" si="10"/>
        <v/>
      </c>
      <c r="AK84" s="3" t="str">
        <f t="shared" si="9"/>
        <v/>
      </c>
      <c r="AL84" s="3" t="str">
        <f t="shared" si="9"/>
        <v/>
      </c>
      <c r="AM84" s="3" t="str">
        <f t="shared" si="9"/>
        <v/>
      </c>
      <c r="AN84" s="3" t="str">
        <f t="shared" si="9"/>
        <v/>
      </c>
      <c r="AO84" s="2">
        <f t="shared" si="11"/>
        <v>0</v>
      </c>
      <c r="AP84" s="4"/>
      <c r="AQ84" s="3">
        <f>IF(AJ84=1,VLOOKUP($AP84,BaseEqptCdF!$C$5:$R$161,16,FALSE),0)</f>
        <v>0</v>
      </c>
      <c r="AR84" s="3">
        <f>IF(AK84=1,VLOOKUP($AP84,BaseEqptCdF!$C$5:$R$161,16,FALSE),0)</f>
        <v>0</v>
      </c>
      <c r="AS84" s="3">
        <f>IF(AL84=1,VLOOKUP($AP84,BaseEqptCdF!$C$5:$R$161,16,FALSE),0)</f>
        <v>0</v>
      </c>
      <c r="AT84" s="3">
        <f>IF(AM84=1,VLOOKUP($AP84,BaseEqptCdF!$C$5:$R$161,16,FALSE),0)</f>
        <v>0</v>
      </c>
      <c r="AU84" s="3">
        <f>IF(AN84=1,VLOOKUP($AP84,BaseEqptCdF!$C$5:$R$161,16,FALSE),0)</f>
        <v>0</v>
      </c>
      <c r="AV84" s="2">
        <f t="shared" si="12"/>
        <v>0</v>
      </c>
      <c r="AW84" s="3" t="str">
        <f>IF($L84="","",IF(SUM($AJ84:AJ84)=0,$AE84,VLOOKUP($AP84,BaseEqptCdF!$C$5:$R$161,16,FALSE)*$AC$3))</f>
        <v/>
      </c>
      <c r="AX84" s="3" t="str">
        <f>IF($L84="","",IF(SUM($AJ84:AK84)=0,$AE84,VLOOKUP($AP84,BaseEqptCdF!$C$5:$R$161,16,FALSE)*$AC$3))</f>
        <v/>
      </c>
      <c r="AY84" s="3" t="str">
        <f>IF($L84="","",IF(SUM($AJ84:AL84)=0,$AE84,VLOOKUP($AP84,BaseEqptCdF!$C$5:$R$161,16,FALSE)*$AC$3))</f>
        <v/>
      </c>
      <c r="AZ84" s="3" t="str">
        <f>IF($L84="","",IF(SUM($AJ84:AM84)=0,$AE84,VLOOKUP($AP84,BaseEqptCdF!$C$5:$R$161,16,FALSE)*$AC$3))</f>
        <v/>
      </c>
      <c r="BA84" s="3" t="str">
        <f>IF($L84="","",IF(SUM($AJ84:AN84)=0,$AE84,VLOOKUP($AP84,BaseEqptCdF!$C$5:$R$161,16,FALSE)*$AC$3))</f>
        <v/>
      </c>
      <c r="BB84" s="2">
        <f t="shared" si="13"/>
        <v>0</v>
      </c>
      <c r="BC84" s="3" t="str">
        <f>IF($L84="","",IF(SUM($AJ84:AJ84)=0,$AF84,IF(LEFT(VLOOKUP($AP84,BaseEqptCdF!$C$5:$E$161,3,FALSE),2)="SD",0,IF(LEFT(VLOOKUP($AP84,BaseEqptCdF!$C$5:$E$161,3,FALSE),2)="SB",1*52,VLOOKUP($AP84,BaseEqptCdF!$C$5:$S$161,12,FALSE)*0.2*300))))</f>
        <v/>
      </c>
      <c r="BD84" s="3" t="str">
        <f>IF($L84="","",IF(SUM($AJ84:AK84)=0,$AF84,IF(LEFT(VLOOKUP($AP84,BaseEqptCdF!$C$5:$E$161,3,FALSE),2)="SD",0,IF(LEFT(VLOOKUP($AP84,BaseEqptCdF!$C$5:$E$161,3,FALSE),2)="SB",1*52,VLOOKUP($AP84,BaseEqptCdF!$C$5:$S$161,12,FALSE)*0.2*300))))</f>
        <v/>
      </c>
      <c r="BE84" s="3" t="str">
        <f>IF($L84="","",IF(SUM($AJ84:AL84)=0,$AF84,IF(LEFT(VLOOKUP($AP84,BaseEqptCdF!$C$5:$E$161,3,FALSE),2)="SD",0,IF(LEFT(VLOOKUP($AP84,BaseEqptCdF!$C$5:$E$161,3,FALSE),2)="SB",1*52,VLOOKUP($AP84,BaseEqptCdF!$C$5:$S$161,12,FALSE)*0.2*300))))</f>
        <v/>
      </c>
      <c r="BF84" s="3" t="str">
        <f>IF($L84="","",IF(SUM($AJ84:AM84)=0,$AF84,IF(LEFT(VLOOKUP($AP84,BaseEqptCdF!$C$5:$E$161,3,FALSE),2)="SD",0,IF(LEFT(VLOOKUP($AP84,BaseEqptCdF!$C$5:$E$161,3,FALSE),2)="SB",1*52,VLOOKUP($AP84,BaseEqptCdF!$C$5:$S$161,12,FALSE)*0.2*300))))</f>
        <v/>
      </c>
      <c r="BG84" s="3" t="str">
        <f>IF($L84="","",IF(SUM($AJ84:AN84)=0,$AF84,IF(LEFT(VLOOKUP($AP84,BaseEqptCdF!$C$5:$E$161,3,FALSE),2)="SD",0,IF(LEFT(VLOOKUP($AP84,BaseEqptCdF!$C$5:$E$161,3,FALSE),2)="SB",1*52,VLOOKUP($AP84,BaseEqptCdF!$C$5:$S$161,12,FALSE)*0.2*300))))</f>
        <v/>
      </c>
      <c r="BH84" s="2">
        <f t="shared" si="14"/>
        <v>0</v>
      </c>
    </row>
    <row r="85" spans="1:60" x14ac:dyDescent="0.25">
      <c r="A85" s="296" t="str">
        <f t="array" ref="A85">IF($C85="","",INDEX(Prog!$B$8:$D$300,MATCH($C85,nivo1,0),1))</f>
        <v/>
      </c>
      <c r="B85" s="296" t="str">
        <f t="array" ref="B85">IF($C85="","",INDEX(Prog!$B$8:$D$300,MATCH($C85,nivo1,0),2))</f>
        <v/>
      </c>
      <c r="C85" s="273"/>
      <c r="D85" s="267"/>
      <c r="E85" s="273"/>
      <c r="F85" s="273"/>
      <c r="G85" s="273"/>
      <c r="H85" s="273"/>
      <c r="I85" s="273"/>
      <c r="J85" s="273"/>
      <c r="K85" s="274"/>
      <c r="L85" s="273"/>
      <c r="M85" s="273"/>
      <c r="N85" s="273"/>
      <c r="O85" s="275"/>
      <c r="P85" s="273"/>
      <c r="Q85" s="273"/>
      <c r="R85" s="273"/>
      <c r="S85" s="273"/>
      <c r="T85" s="276"/>
      <c r="U85" s="276"/>
      <c r="V85" s="276"/>
      <c r="W85" s="276"/>
      <c r="X85" s="277"/>
      <c r="Y85" s="278"/>
      <c r="AA85" s="8" t="str">
        <f>IF($L85="","",VLOOKUP($L85,BaseEqptCdF!$C$5:$E$161,2,FALSE))</f>
        <v/>
      </c>
      <c r="AB85" s="8" t="str">
        <f>IF($L85="","",VLOOKUP($L85,BaseEqptCdF!$C$5:$E$161,3,FALSE))</f>
        <v/>
      </c>
      <c r="AC85" s="7" t="str">
        <f>IF($L85="","",VLOOKUP($L85,BaseEqptCdF!$C$5:$I$161,6,FALSE))</f>
        <v/>
      </c>
      <c r="AD85" s="7" t="str">
        <f>IF($L85="","",VLOOKUP($L85,BaseEqptCdF!$C$5:$I$161,7,FALSE))</f>
        <v/>
      </c>
      <c r="AE85" s="3" t="str">
        <f>IF($L85="","",VLOOKUP($L85,BaseEqptCdF!$C$5:$R$161,16,FALSE)*$AC$3)</f>
        <v/>
      </c>
      <c r="AF85" s="3" t="str">
        <f>IF($L85="","",IF(LEFT($AB85,2)="SD",0,IF(LEFT($AB85,2)="SB",1*52,IF($N85=Prog!$P$17,VLOOKUP($L85,BaseEqptCdF!$C$5:$P$161,14,FALSE)*1*300,VLOOKUP($L85,BaseEqptCdF!$C$5:$P$161,12,FALSE)*0.2*300))))</f>
        <v/>
      </c>
      <c r="AG85" s="6" t="str">
        <f t="shared" si="15"/>
        <v/>
      </c>
      <c r="AH85" s="6">
        <f>IF($U85=Prog!$S$18,YEAR($X85),"")</f>
        <v>1900</v>
      </c>
      <c r="AI85" s="5" t="str">
        <f>IF(OR($AG85="",$U85=Prog!$S$18),"",IF(OR($U85=Prog!$S$17,$U85=Prog!$S$16),YEAR($X85),IF($AG85="ND","ND",$AI$8+$O85)))</f>
        <v/>
      </c>
      <c r="AJ85" s="3" t="str">
        <f t="shared" si="10"/>
        <v/>
      </c>
      <c r="AK85" s="3" t="str">
        <f t="shared" si="9"/>
        <v/>
      </c>
      <c r="AL85" s="3" t="str">
        <f t="shared" si="9"/>
        <v/>
      </c>
      <c r="AM85" s="3" t="str">
        <f t="shared" si="9"/>
        <v/>
      </c>
      <c r="AN85" s="3" t="str">
        <f t="shared" si="9"/>
        <v/>
      </c>
      <c r="AO85" s="2">
        <f t="shared" si="11"/>
        <v>0</v>
      </c>
      <c r="AP85" s="4"/>
      <c r="AQ85" s="3">
        <f>IF(AJ85=1,VLOOKUP($AP85,BaseEqptCdF!$C$5:$R$161,16,FALSE),0)</f>
        <v>0</v>
      </c>
      <c r="AR85" s="3">
        <f>IF(AK85=1,VLOOKUP($AP85,BaseEqptCdF!$C$5:$R$161,16,FALSE),0)</f>
        <v>0</v>
      </c>
      <c r="AS85" s="3">
        <f>IF(AL85=1,VLOOKUP($AP85,BaseEqptCdF!$C$5:$R$161,16,FALSE),0)</f>
        <v>0</v>
      </c>
      <c r="AT85" s="3">
        <f>IF(AM85=1,VLOOKUP($AP85,BaseEqptCdF!$C$5:$R$161,16,FALSE),0)</f>
        <v>0</v>
      </c>
      <c r="AU85" s="3">
        <f>IF(AN85=1,VLOOKUP($AP85,BaseEqptCdF!$C$5:$R$161,16,FALSE),0)</f>
        <v>0</v>
      </c>
      <c r="AV85" s="2">
        <f t="shared" si="12"/>
        <v>0</v>
      </c>
      <c r="AW85" s="3" t="str">
        <f>IF($L85="","",IF(SUM($AJ85:AJ85)=0,$AE85,VLOOKUP($AP85,BaseEqptCdF!$C$5:$R$161,16,FALSE)*$AC$3))</f>
        <v/>
      </c>
      <c r="AX85" s="3" t="str">
        <f>IF($L85="","",IF(SUM($AJ85:AK85)=0,$AE85,VLOOKUP($AP85,BaseEqptCdF!$C$5:$R$161,16,FALSE)*$AC$3))</f>
        <v/>
      </c>
      <c r="AY85" s="3" t="str">
        <f>IF($L85="","",IF(SUM($AJ85:AL85)=0,$AE85,VLOOKUP($AP85,BaseEqptCdF!$C$5:$R$161,16,FALSE)*$AC$3))</f>
        <v/>
      </c>
      <c r="AZ85" s="3" t="str">
        <f>IF($L85="","",IF(SUM($AJ85:AM85)=0,$AE85,VLOOKUP($AP85,BaseEqptCdF!$C$5:$R$161,16,FALSE)*$AC$3))</f>
        <v/>
      </c>
      <c r="BA85" s="3" t="str">
        <f>IF($L85="","",IF(SUM($AJ85:AN85)=0,$AE85,VLOOKUP($AP85,BaseEqptCdF!$C$5:$R$161,16,FALSE)*$AC$3))</f>
        <v/>
      </c>
      <c r="BB85" s="2">
        <f t="shared" si="13"/>
        <v>0</v>
      </c>
      <c r="BC85" s="3" t="str">
        <f>IF($L85="","",IF(SUM($AJ85:AJ85)=0,$AF85,IF(LEFT(VLOOKUP($AP85,BaseEqptCdF!$C$5:$E$161,3,FALSE),2)="SD",0,IF(LEFT(VLOOKUP($AP85,BaseEqptCdF!$C$5:$E$161,3,FALSE),2)="SB",1*52,VLOOKUP($AP85,BaseEqptCdF!$C$5:$S$161,12,FALSE)*0.2*300))))</f>
        <v/>
      </c>
      <c r="BD85" s="3" t="str">
        <f>IF($L85="","",IF(SUM($AJ85:AK85)=0,$AF85,IF(LEFT(VLOOKUP($AP85,BaseEqptCdF!$C$5:$E$161,3,FALSE),2)="SD",0,IF(LEFT(VLOOKUP($AP85,BaseEqptCdF!$C$5:$E$161,3,FALSE),2)="SB",1*52,VLOOKUP($AP85,BaseEqptCdF!$C$5:$S$161,12,FALSE)*0.2*300))))</f>
        <v/>
      </c>
      <c r="BE85" s="3" t="str">
        <f>IF($L85="","",IF(SUM($AJ85:AL85)=0,$AF85,IF(LEFT(VLOOKUP($AP85,BaseEqptCdF!$C$5:$E$161,3,FALSE),2)="SD",0,IF(LEFT(VLOOKUP($AP85,BaseEqptCdF!$C$5:$E$161,3,FALSE),2)="SB",1*52,VLOOKUP($AP85,BaseEqptCdF!$C$5:$S$161,12,FALSE)*0.2*300))))</f>
        <v/>
      </c>
      <c r="BF85" s="3" t="str">
        <f>IF($L85="","",IF(SUM($AJ85:AM85)=0,$AF85,IF(LEFT(VLOOKUP($AP85,BaseEqptCdF!$C$5:$E$161,3,FALSE),2)="SD",0,IF(LEFT(VLOOKUP($AP85,BaseEqptCdF!$C$5:$E$161,3,FALSE),2)="SB",1*52,VLOOKUP($AP85,BaseEqptCdF!$C$5:$S$161,12,FALSE)*0.2*300))))</f>
        <v/>
      </c>
      <c r="BG85" s="3" t="str">
        <f>IF($L85="","",IF(SUM($AJ85:AN85)=0,$AF85,IF(LEFT(VLOOKUP($AP85,BaseEqptCdF!$C$5:$E$161,3,FALSE),2)="SD",0,IF(LEFT(VLOOKUP($AP85,BaseEqptCdF!$C$5:$E$161,3,FALSE),2)="SB",1*52,VLOOKUP($AP85,BaseEqptCdF!$C$5:$S$161,12,FALSE)*0.2*300))))</f>
        <v/>
      </c>
      <c r="BH85" s="2">
        <f t="shared" si="14"/>
        <v>0</v>
      </c>
    </row>
    <row r="86" spans="1:60" x14ac:dyDescent="0.25">
      <c r="A86" s="296" t="str">
        <f t="array" ref="A86">IF($C86="","",INDEX(Prog!$B$8:$D$300,MATCH($C86,nivo1,0),1))</f>
        <v/>
      </c>
      <c r="B86" s="296" t="str">
        <f t="array" ref="B86">IF($C86="","",INDEX(Prog!$B$8:$D$300,MATCH($C86,nivo1,0),2))</f>
        <v/>
      </c>
      <c r="C86" s="273"/>
      <c r="D86" s="267"/>
      <c r="E86" s="273"/>
      <c r="F86" s="273"/>
      <c r="G86" s="273"/>
      <c r="H86" s="273"/>
      <c r="I86" s="273"/>
      <c r="J86" s="273"/>
      <c r="K86" s="274"/>
      <c r="L86" s="273"/>
      <c r="M86" s="273"/>
      <c r="N86" s="273"/>
      <c r="O86" s="275"/>
      <c r="P86" s="273"/>
      <c r="Q86" s="273"/>
      <c r="R86" s="273"/>
      <c r="S86" s="273"/>
      <c r="T86" s="276"/>
      <c r="U86" s="276"/>
      <c r="V86" s="276"/>
      <c r="W86" s="276"/>
      <c r="X86" s="277"/>
      <c r="Y86" s="278"/>
      <c r="AA86" s="8" t="str">
        <f>IF($L86="","",VLOOKUP($L86,BaseEqptCdF!$C$5:$E$161,2,FALSE))</f>
        <v/>
      </c>
      <c r="AB86" s="8" t="str">
        <f>IF($L86="","",VLOOKUP($L86,BaseEqptCdF!$C$5:$E$161,3,FALSE))</f>
        <v/>
      </c>
      <c r="AC86" s="7" t="str">
        <f>IF($L86="","",VLOOKUP($L86,BaseEqptCdF!$C$5:$I$161,6,FALSE))</f>
        <v/>
      </c>
      <c r="AD86" s="7" t="str">
        <f>IF($L86="","",VLOOKUP($L86,BaseEqptCdF!$C$5:$I$161,7,FALSE))</f>
        <v/>
      </c>
      <c r="AE86" s="3" t="str">
        <f>IF($L86="","",VLOOKUP($L86,BaseEqptCdF!$C$5:$R$161,16,FALSE)*$AC$3)</f>
        <v/>
      </c>
      <c r="AF86" s="3" t="str">
        <f>IF($L86="","",IF(LEFT($AB86,2)="SD",0,IF(LEFT($AB86,2)="SB",1*52,IF($N86=Prog!$P$17,VLOOKUP($L86,BaseEqptCdF!$C$5:$P$161,14,FALSE)*1*300,VLOOKUP($L86,BaseEqptCdF!$C$5:$P$161,12,FALSE)*0.2*300))))</f>
        <v/>
      </c>
      <c r="AG86" s="6" t="str">
        <f t="shared" si="15"/>
        <v/>
      </c>
      <c r="AH86" s="6">
        <f>IF($U86=Prog!$S$18,YEAR($X86),"")</f>
        <v>1900</v>
      </c>
      <c r="AI86" s="5" t="str">
        <f>IF(OR($AG86="",$U86=Prog!$S$18),"",IF(OR($U86=Prog!$S$17,$U86=Prog!$S$16),YEAR($X86),IF($AG86="ND","ND",$AI$8+$O86)))</f>
        <v/>
      </c>
      <c r="AJ86" s="3" t="str">
        <f t="shared" si="10"/>
        <v/>
      </c>
      <c r="AK86" s="3" t="str">
        <f t="shared" si="9"/>
        <v/>
      </c>
      <c r="AL86" s="3" t="str">
        <f t="shared" si="9"/>
        <v/>
      </c>
      <c r="AM86" s="3" t="str">
        <f t="shared" si="9"/>
        <v/>
      </c>
      <c r="AN86" s="3" t="str">
        <f t="shared" si="9"/>
        <v/>
      </c>
      <c r="AO86" s="2">
        <f t="shared" si="11"/>
        <v>0</v>
      </c>
      <c r="AP86" s="4"/>
      <c r="AQ86" s="3">
        <f>IF(AJ86=1,VLOOKUP($AP86,BaseEqptCdF!$C$5:$R$161,16,FALSE),0)</f>
        <v>0</v>
      </c>
      <c r="AR86" s="3">
        <f>IF(AK86=1,VLOOKUP($AP86,BaseEqptCdF!$C$5:$R$161,16,FALSE),0)</f>
        <v>0</v>
      </c>
      <c r="AS86" s="3">
        <f>IF(AL86=1,VLOOKUP($AP86,BaseEqptCdF!$C$5:$R$161,16,FALSE),0)</f>
        <v>0</v>
      </c>
      <c r="AT86" s="3">
        <f>IF(AM86=1,VLOOKUP($AP86,BaseEqptCdF!$C$5:$R$161,16,FALSE),0)</f>
        <v>0</v>
      </c>
      <c r="AU86" s="3">
        <f>IF(AN86=1,VLOOKUP($AP86,BaseEqptCdF!$C$5:$R$161,16,FALSE),0)</f>
        <v>0</v>
      </c>
      <c r="AV86" s="2">
        <f t="shared" si="12"/>
        <v>0</v>
      </c>
      <c r="AW86" s="3" t="str">
        <f>IF($L86="","",IF(SUM($AJ86:AJ86)=0,$AE86,VLOOKUP($AP86,BaseEqptCdF!$C$5:$R$161,16,FALSE)*$AC$3))</f>
        <v/>
      </c>
      <c r="AX86" s="3" t="str">
        <f>IF($L86="","",IF(SUM($AJ86:AK86)=0,$AE86,VLOOKUP($AP86,BaseEqptCdF!$C$5:$R$161,16,FALSE)*$AC$3))</f>
        <v/>
      </c>
      <c r="AY86" s="3" t="str">
        <f>IF($L86="","",IF(SUM($AJ86:AL86)=0,$AE86,VLOOKUP($AP86,BaseEqptCdF!$C$5:$R$161,16,FALSE)*$AC$3))</f>
        <v/>
      </c>
      <c r="AZ86" s="3" t="str">
        <f>IF($L86="","",IF(SUM($AJ86:AM86)=0,$AE86,VLOOKUP($AP86,BaseEqptCdF!$C$5:$R$161,16,FALSE)*$AC$3))</f>
        <v/>
      </c>
      <c r="BA86" s="3" t="str">
        <f>IF($L86="","",IF(SUM($AJ86:AN86)=0,$AE86,VLOOKUP($AP86,BaseEqptCdF!$C$5:$R$161,16,FALSE)*$AC$3))</f>
        <v/>
      </c>
      <c r="BB86" s="2">
        <f t="shared" si="13"/>
        <v>0</v>
      </c>
      <c r="BC86" s="3" t="str">
        <f>IF($L86="","",IF(SUM($AJ86:AJ86)=0,$AF86,IF(LEFT(VLOOKUP($AP86,BaseEqptCdF!$C$5:$E$161,3,FALSE),2)="SD",0,IF(LEFT(VLOOKUP($AP86,BaseEqptCdF!$C$5:$E$161,3,FALSE),2)="SB",1*52,VLOOKUP($AP86,BaseEqptCdF!$C$5:$S$161,12,FALSE)*0.2*300))))</f>
        <v/>
      </c>
      <c r="BD86" s="3" t="str">
        <f>IF($L86="","",IF(SUM($AJ86:AK86)=0,$AF86,IF(LEFT(VLOOKUP($AP86,BaseEqptCdF!$C$5:$E$161,3,FALSE),2)="SD",0,IF(LEFT(VLOOKUP($AP86,BaseEqptCdF!$C$5:$E$161,3,FALSE),2)="SB",1*52,VLOOKUP($AP86,BaseEqptCdF!$C$5:$S$161,12,FALSE)*0.2*300))))</f>
        <v/>
      </c>
      <c r="BE86" s="3" t="str">
        <f>IF($L86="","",IF(SUM($AJ86:AL86)=0,$AF86,IF(LEFT(VLOOKUP($AP86,BaseEqptCdF!$C$5:$E$161,3,FALSE),2)="SD",0,IF(LEFT(VLOOKUP($AP86,BaseEqptCdF!$C$5:$E$161,3,FALSE),2)="SB",1*52,VLOOKUP($AP86,BaseEqptCdF!$C$5:$S$161,12,FALSE)*0.2*300))))</f>
        <v/>
      </c>
      <c r="BF86" s="3" t="str">
        <f>IF($L86="","",IF(SUM($AJ86:AM86)=0,$AF86,IF(LEFT(VLOOKUP($AP86,BaseEqptCdF!$C$5:$E$161,3,FALSE),2)="SD",0,IF(LEFT(VLOOKUP($AP86,BaseEqptCdF!$C$5:$E$161,3,FALSE),2)="SB",1*52,VLOOKUP($AP86,BaseEqptCdF!$C$5:$S$161,12,FALSE)*0.2*300))))</f>
        <v/>
      </c>
      <c r="BG86" s="3" t="str">
        <f>IF($L86="","",IF(SUM($AJ86:AN86)=0,$AF86,IF(LEFT(VLOOKUP($AP86,BaseEqptCdF!$C$5:$E$161,3,FALSE),2)="SD",0,IF(LEFT(VLOOKUP($AP86,BaseEqptCdF!$C$5:$E$161,3,FALSE),2)="SB",1*52,VLOOKUP($AP86,BaseEqptCdF!$C$5:$S$161,12,FALSE)*0.2*300))))</f>
        <v/>
      </c>
      <c r="BH86" s="2">
        <f t="shared" si="14"/>
        <v>0</v>
      </c>
    </row>
    <row r="87" spans="1:60" x14ac:dyDescent="0.25">
      <c r="A87" s="296" t="str">
        <f t="array" ref="A87">IF($C87="","",INDEX(Prog!$B$8:$D$300,MATCH($C87,nivo1,0),1))</f>
        <v/>
      </c>
      <c r="B87" s="296" t="str">
        <f t="array" ref="B87">IF($C87="","",INDEX(Prog!$B$8:$D$300,MATCH($C87,nivo1,0),2))</f>
        <v/>
      </c>
      <c r="C87" s="273"/>
      <c r="D87" s="267"/>
      <c r="E87" s="273"/>
      <c r="F87" s="273"/>
      <c r="G87" s="273"/>
      <c r="H87" s="273"/>
      <c r="I87" s="273"/>
      <c r="J87" s="273"/>
      <c r="K87" s="274"/>
      <c r="L87" s="273"/>
      <c r="M87" s="273"/>
      <c r="N87" s="273"/>
      <c r="O87" s="275"/>
      <c r="P87" s="273"/>
      <c r="Q87" s="273"/>
      <c r="R87" s="273"/>
      <c r="S87" s="273"/>
      <c r="T87" s="276"/>
      <c r="U87" s="276"/>
      <c r="V87" s="276"/>
      <c r="W87" s="276"/>
      <c r="X87" s="277"/>
      <c r="Y87" s="278"/>
      <c r="AA87" s="8" t="str">
        <f>IF($L87="","",VLOOKUP($L87,BaseEqptCdF!$C$5:$E$161,2,FALSE))</f>
        <v/>
      </c>
      <c r="AB87" s="8" t="str">
        <f>IF($L87="","",VLOOKUP($L87,BaseEqptCdF!$C$5:$E$161,3,FALSE))</f>
        <v/>
      </c>
      <c r="AC87" s="7" t="str">
        <f>IF($L87="","",VLOOKUP($L87,BaseEqptCdF!$C$5:$I$161,6,FALSE))</f>
        <v/>
      </c>
      <c r="AD87" s="7" t="str">
        <f>IF($L87="","",VLOOKUP($L87,BaseEqptCdF!$C$5:$I$161,7,FALSE))</f>
        <v/>
      </c>
      <c r="AE87" s="3" t="str">
        <f>IF($L87="","",VLOOKUP($L87,BaseEqptCdF!$C$5:$R$161,16,FALSE)*$AC$3)</f>
        <v/>
      </c>
      <c r="AF87" s="3" t="str">
        <f>IF($L87="","",IF(LEFT($AB87,2)="SD",0,IF(LEFT($AB87,2)="SB",1*52,IF($N87=Prog!$P$17,VLOOKUP($L87,BaseEqptCdF!$C$5:$P$161,14,FALSE)*1*300,VLOOKUP($L87,BaseEqptCdF!$C$5:$P$161,12,FALSE)*0.2*300))))</f>
        <v/>
      </c>
      <c r="AG87" s="6" t="str">
        <f t="shared" si="15"/>
        <v/>
      </c>
      <c r="AH87" s="6">
        <f>IF($U87=Prog!$S$18,YEAR($X87),"")</f>
        <v>1900</v>
      </c>
      <c r="AI87" s="5" t="str">
        <f>IF(OR($AG87="",$U87=Prog!$S$18),"",IF(OR($U87=Prog!$S$17,$U87=Prog!$S$16),YEAR($X87),IF($AG87="ND","ND",$AI$8+$O87)))</f>
        <v/>
      </c>
      <c r="AJ87" s="3" t="str">
        <f t="shared" si="10"/>
        <v/>
      </c>
      <c r="AK87" s="3" t="str">
        <f t="shared" si="9"/>
        <v/>
      </c>
      <c r="AL87" s="3" t="str">
        <f t="shared" si="9"/>
        <v/>
      </c>
      <c r="AM87" s="3" t="str">
        <f t="shared" si="9"/>
        <v/>
      </c>
      <c r="AN87" s="3" t="str">
        <f t="shared" si="9"/>
        <v/>
      </c>
      <c r="AO87" s="2">
        <f t="shared" si="11"/>
        <v>0</v>
      </c>
      <c r="AP87" s="4"/>
      <c r="AQ87" s="3">
        <f>IF(AJ87=1,VLOOKUP($AP87,BaseEqptCdF!$C$5:$R$161,16,FALSE),0)</f>
        <v>0</v>
      </c>
      <c r="AR87" s="3">
        <f>IF(AK87=1,VLOOKUP($AP87,BaseEqptCdF!$C$5:$R$161,16,FALSE),0)</f>
        <v>0</v>
      </c>
      <c r="AS87" s="3">
        <f>IF(AL87=1,VLOOKUP($AP87,BaseEqptCdF!$C$5:$R$161,16,FALSE),0)</f>
        <v>0</v>
      </c>
      <c r="AT87" s="3">
        <f>IF(AM87=1,VLOOKUP($AP87,BaseEqptCdF!$C$5:$R$161,16,FALSE),0)</f>
        <v>0</v>
      </c>
      <c r="AU87" s="3">
        <f>IF(AN87=1,VLOOKUP($AP87,BaseEqptCdF!$C$5:$R$161,16,FALSE),0)</f>
        <v>0</v>
      </c>
      <c r="AV87" s="2">
        <f t="shared" si="12"/>
        <v>0</v>
      </c>
      <c r="AW87" s="3" t="str">
        <f>IF($L87="","",IF(SUM($AJ87:AJ87)=0,$AE87,VLOOKUP($AP87,BaseEqptCdF!$C$5:$R$161,16,FALSE)*$AC$3))</f>
        <v/>
      </c>
      <c r="AX87" s="3" t="str">
        <f>IF($L87="","",IF(SUM($AJ87:AK87)=0,$AE87,VLOOKUP($AP87,BaseEqptCdF!$C$5:$R$161,16,FALSE)*$AC$3))</f>
        <v/>
      </c>
      <c r="AY87" s="3" t="str">
        <f>IF($L87="","",IF(SUM($AJ87:AL87)=0,$AE87,VLOOKUP($AP87,BaseEqptCdF!$C$5:$R$161,16,FALSE)*$AC$3))</f>
        <v/>
      </c>
      <c r="AZ87" s="3" t="str">
        <f>IF($L87="","",IF(SUM($AJ87:AM87)=0,$AE87,VLOOKUP($AP87,BaseEqptCdF!$C$5:$R$161,16,FALSE)*$AC$3))</f>
        <v/>
      </c>
      <c r="BA87" s="3" t="str">
        <f>IF($L87="","",IF(SUM($AJ87:AN87)=0,$AE87,VLOOKUP($AP87,BaseEqptCdF!$C$5:$R$161,16,FALSE)*$AC$3))</f>
        <v/>
      </c>
      <c r="BB87" s="2">
        <f t="shared" si="13"/>
        <v>0</v>
      </c>
      <c r="BC87" s="3" t="str">
        <f>IF($L87="","",IF(SUM($AJ87:AJ87)=0,$AF87,IF(LEFT(VLOOKUP($AP87,BaseEqptCdF!$C$5:$E$161,3,FALSE),2)="SD",0,IF(LEFT(VLOOKUP($AP87,BaseEqptCdF!$C$5:$E$161,3,FALSE),2)="SB",1*52,VLOOKUP($AP87,BaseEqptCdF!$C$5:$S$161,12,FALSE)*0.2*300))))</f>
        <v/>
      </c>
      <c r="BD87" s="3" t="str">
        <f>IF($L87="","",IF(SUM($AJ87:AK87)=0,$AF87,IF(LEFT(VLOOKUP($AP87,BaseEqptCdF!$C$5:$E$161,3,FALSE),2)="SD",0,IF(LEFT(VLOOKUP($AP87,BaseEqptCdF!$C$5:$E$161,3,FALSE),2)="SB",1*52,VLOOKUP($AP87,BaseEqptCdF!$C$5:$S$161,12,FALSE)*0.2*300))))</f>
        <v/>
      </c>
      <c r="BE87" s="3" t="str">
        <f>IF($L87="","",IF(SUM($AJ87:AL87)=0,$AF87,IF(LEFT(VLOOKUP($AP87,BaseEqptCdF!$C$5:$E$161,3,FALSE),2)="SD",0,IF(LEFT(VLOOKUP($AP87,BaseEqptCdF!$C$5:$E$161,3,FALSE),2)="SB",1*52,VLOOKUP($AP87,BaseEqptCdF!$C$5:$S$161,12,FALSE)*0.2*300))))</f>
        <v/>
      </c>
      <c r="BF87" s="3" t="str">
        <f>IF($L87="","",IF(SUM($AJ87:AM87)=0,$AF87,IF(LEFT(VLOOKUP($AP87,BaseEqptCdF!$C$5:$E$161,3,FALSE),2)="SD",0,IF(LEFT(VLOOKUP($AP87,BaseEqptCdF!$C$5:$E$161,3,FALSE),2)="SB",1*52,VLOOKUP($AP87,BaseEqptCdF!$C$5:$S$161,12,FALSE)*0.2*300))))</f>
        <v/>
      </c>
      <c r="BG87" s="3" t="str">
        <f>IF($L87="","",IF(SUM($AJ87:AN87)=0,$AF87,IF(LEFT(VLOOKUP($AP87,BaseEqptCdF!$C$5:$E$161,3,FALSE),2)="SD",0,IF(LEFT(VLOOKUP($AP87,BaseEqptCdF!$C$5:$E$161,3,FALSE),2)="SB",1*52,VLOOKUP($AP87,BaseEqptCdF!$C$5:$S$161,12,FALSE)*0.2*300))))</f>
        <v/>
      </c>
      <c r="BH87" s="2">
        <f t="shared" si="14"/>
        <v>0</v>
      </c>
    </row>
    <row r="88" spans="1:60" x14ac:dyDescent="0.25">
      <c r="A88" s="296" t="str">
        <f t="array" ref="A88">IF($C88="","",INDEX(Prog!$B$8:$D$300,MATCH($C88,nivo1,0),1))</f>
        <v/>
      </c>
      <c r="B88" s="296" t="str">
        <f t="array" ref="B88">IF($C88="","",INDEX(Prog!$B$8:$D$300,MATCH($C88,nivo1,0),2))</f>
        <v/>
      </c>
      <c r="C88" s="273"/>
      <c r="D88" s="267"/>
      <c r="E88" s="273"/>
      <c r="F88" s="273"/>
      <c r="G88" s="273"/>
      <c r="H88" s="273"/>
      <c r="I88" s="273"/>
      <c r="J88" s="273"/>
      <c r="K88" s="274"/>
      <c r="L88" s="273"/>
      <c r="M88" s="273"/>
      <c r="N88" s="273"/>
      <c r="O88" s="275"/>
      <c r="P88" s="273"/>
      <c r="Q88" s="273"/>
      <c r="R88" s="273"/>
      <c r="S88" s="273"/>
      <c r="T88" s="276"/>
      <c r="U88" s="276"/>
      <c r="V88" s="276"/>
      <c r="W88" s="276"/>
      <c r="X88" s="277"/>
      <c r="Y88" s="278"/>
      <c r="AA88" s="8" t="str">
        <f>IF($L88="","",VLOOKUP($L88,BaseEqptCdF!$C$5:$E$161,2,FALSE))</f>
        <v/>
      </c>
      <c r="AB88" s="8" t="str">
        <f>IF($L88="","",VLOOKUP($L88,BaseEqptCdF!$C$5:$E$161,3,FALSE))</f>
        <v/>
      </c>
      <c r="AC88" s="7" t="str">
        <f>IF($L88="","",VLOOKUP($L88,BaseEqptCdF!$C$5:$I$161,6,FALSE))</f>
        <v/>
      </c>
      <c r="AD88" s="7" t="str">
        <f>IF($L88="","",VLOOKUP($L88,BaseEqptCdF!$C$5:$I$161,7,FALSE))</f>
        <v/>
      </c>
      <c r="AE88" s="3" t="str">
        <f>IF($L88="","",VLOOKUP($L88,BaseEqptCdF!$C$5:$R$161,16,FALSE)*$AC$3)</f>
        <v/>
      </c>
      <c r="AF88" s="3" t="str">
        <f>IF($L88="","",IF(LEFT($AB88,2)="SD",0,IF(LEFT($AB88,2)="SB",1*52,IF($N88=Prog!$P$17,VLOOKUP($L88,BaseEqptCdF!$C$5:$P$161,14,FALSE)*1*300,VLOOKUP($L88,BaseEqptCdF!$C$5:$P$161,12,FALSE)*0.2*300))))</f>
        <v/>
      </c>
      <c r="AG88" s="6" t="str">
        <f t="shared" si="15"/>
        <v/>
      </c>
      <c r="AH88" s="6">
        <f>IF($U88=Prog!$S$18,YEAR($X88),"")</f>
        <v>1900</v>
      </c>
      <c r="AI88" s="5" t="str">
        <f>IF(OR($AG88="",$U88=Prog!$S$18),"",IF(OR($U88=Prog!$S$17,$U88=Prog!$S$16),YEAR($X88),IF($AG88="ND","ND",$AI$8+$O88)))</f>
        <v/>
      </c>
      <c r="AJ88" s="3" t="str">
        <f t="shared" si="10"/>
        <v/>
      </c>
      <c r="AK88" s="3" t="str">
        <f t="shared" si="9"/>
        <v/>
      </c>
      <c r="AL88" s="3" t="str">
        <f t="shared" si="9"/>
        <v/>
      </c>
      <c r="AM88" s="3" t="str">
        <f t="shared" si="9"/>
        <v/>
      </c>
      <c r="AN88" s="3" t="str">
        <f t="shared" si="9"/>
        <v/>
      </c>
      <c r="AO88" s="2">
        <f t="shared" si="11"/>
        <v>0</v>
      </c>
      <c r="AP88" s="4"/>
      <c r="AQ88" s="3">
        <f>IF(AJ88=1,VLOOKUP($AP88,BaseEqptCdF!$C$5:$R$161,16,FALSE),0)</f>
        <v>0</v>
      </c>
      <c r="AR88" s="3">
        <f>IF(AK88=1,VLOOKUP($AP88,BaseEqptCdF!$C$5:$R$161,16,FALSE),0)</f>
        <v>0</v>
      </c>
      <c r="AS88" s="3">
        <f>IF(AL88=1,VLOOKUP($AP88,BaseEqptCdF!$C$5:$R$161,16,FALSE),0)</f>
        <v>0</v>
      </c>
      <c r="AT88" s="3">
        <f>IF(AM88=1,VLOOKUP($AP88,BaseEqptCdF!$C$5:$R$161,16,FALSE),0)</f>
        <v>0</v>
      </c>
      <c r="AU88" s="3">
        <f>IF(AN88=1,VLOOKUP($AP88,BaseEqptCdF!$C$5:$R$161,16,FALSE),0)</f>
        <v>0</v>
      </c>
      <c r="AV88" s="2">
        <f t="shared" si="12"/>
        <v>0</v>
      </c>
      <c r="AW88" s="3" t="str">
        <f>IF($L88="","",IF(SUM($AJ88:AJ88)=0,$AE88,VLOOKUP($AP88,BaseEqptCdF!$C$5:$R$161,16,FALSE)*$AC$3))</f>
        <v/>
      </c>
      <c r="AX88" s="3" t="str">
        <f>IF($L88="","",IF(SUM($AJ88:AK88)=0,$AE88,VLOOKUP($AP88,BaseEqptCdF!$C$5:$R$161,16,FALSE)*$AC$3))</f>
        <v/>
      </c>
      <c r="AY88" s="3" t="str">
        <f>IF($L88="","",IF(SUM($AJ88:AL88)=0,$AE88,VLOOKUP($AP88,BaseEqptCdF!$C$5:$R$161,16,FALSE)*$AC$3))</f>
        <v/>
      </c>
      <c r="AZ88" s="3" t="str">
        <f>IF($L88="","",IF(SUM($AJ88:AM88)=0,$AE88,VLOOKUP($AP88,BaseEqptCdF!$C$5:$R$161,16,FALSE)*$AC$3))</f>
        <v/>
      </c>
      <c r="BA88" s="3" t="str">
        <f>IF($L88="","",IF(SUM($AJ88:AN88)=0,$AE88,VLOOKUP($AP88,BaseEqptCdF!$C$5:$R$161,16,FALSE)*$AC$3))</f>
        <v/>
      </c>
      <c r="BB88" s="2">
        <f t="shared" si="13"/>
        <v>0</v>
      </c>
      <c r="BC88" s="3" t="str">
        <f>IF($L88="","",IF(SUM($AJ88:AJ88)=0,$AF88,IF(LEFT(VLOOKUP($AP88,BaseEqptCdF!$C$5:$E$161,3,FALSE),2)="SD",0,IF(LEFT(VLOOKUP($AP88,BaseEqptCdF!$C$5:$E$161,3,FALSE),2)="SB",1*52,VLOOKUP($AP88,BaseEqptCdF!$C$5:$S$161,12,FALSE)*0.2*300))))</f>
        <v/>
      </c>
      <c r="BD88" s="3" t="str">
        <f>IF($L88="","",IF(SUM($AJ88:AK88)=0,$AF88,IF(LEFT(VLOOKUP($AP88,BaseEqptCdF!$C$5:$E$161,3,FALSE),2)="SD",0,IF(LEFT(VLOOKUP($AP88,BaseEqptCdF!$C$5:$E$161,3,FALSE),2)="SB",1*52,VLOOKUP($AP88,BaseEqptCdF!$C$5:$S$161,12,FALSE)*0.2*300))))</f>
        <v/>
      </c>
      <c r="BE88" s="3" t="str">
        <f>IF($L88="","",IF(SUM($AJ88:AL88)=0,$AF88,IF(LEFT(VLOOKUP($AP88,BaseEqptCdF!$C$5:$E$161,3,FALSE),2)="SD",0,IF(LEFT(VLOOKUP($AP88,BaseEqptCdF!$C$5:$E$161,3,FALSE),2)="SB",1*52,VLOOKUP($AP88,BaseEqptCdF!$C$5:$S$161,12,FALSE)*0.2*300))))</f>
        <v/>
      </c>
      <c r="BF88" s="3" t="str">
        <f>IF($L88="","",IF(SUM($AJ88:AM88)=0,$AF88,IF(LEFT(VLOOKUP($AP88,BaseEqptCdF!$C$5:$E$161,3,FALSE),2)="SD",0,IF(LEFT(VLOOKUP($AP88,BaseEqptCdF!$C$5:$E$161,3,FALSE),2)="SB",1*52,VLOOKUP($AP88,BaseEqptCdF!$C$5:$S$161,12,FALSE)*0.2*300))))</f>
        <v/>
      </c>
      <c r="BG88" s="3" t="str">
        <f>IF($L88="","",IF(SUM($AJ88:AN88)=0,$AF88,IF(LEFT(VLOOKUP($AP88,BaseEqptCdF!$C$5:$E$161,3,FALSE),2)="SD",0,IF(LEFT(VLOOKUP($AP88,BaseEqptCdF!$C$5:$E$161,3,FALSE),2)="SB",1*52,VLOOKUP($AP88,BaseEqptCdF!$C$5:$S$161,12,FALSE)*0.2*300))))</f>
        <v/>
      </c>
      <c r="BH88" s="2">
        <f t="shared" si="14"/>
        <v>0</v>
      </c>
    </row>
    <row r="89" spans="1:60" x14ac:dyDescent="0.25">
      <c r="A89" s="296" t="str">
        <f t="array" ref="A89">IF($C89="","",INDEX(Prog!$B$8:$D$300,MATCH($C89,nivo1,0),1))</f>
        <v/>
      </c>
      <c r="B89" s="296" t="str">
        <f t="array" ref="B89">IF($C89="","",INDEX(Prog!$B$8:$D$300,MATCH($C89,nivo1,0),2))</f>
        <v/>
      </c>
      <c r="C89" s="273"/>
      <c r="D89" s="267"/>
      <c r="E89" s="273"/>
      <c r="F89" s="273"/>
      <c r="G89" s="273"/>
      <c r="H89" s="273"/>
      <c r="I89" s="273"/>
      <c r="J89" s="273"/>
      <c r="K89" s="274"/>
      <c r="L89" s="273"/>
      <c r="M89" s="273"/>
      <c r="N89" s="273"/>
      <c r="O89" s="275"/>
      <c r="P89" s="273"/>
      <c r="Q89" s="273"/>
      <c r="R89" s="273"/>
      <c r="S89" s="273"/>
      <c r="T89" s="276"/>
      <c r="U89" s="276"/>
      <c r="V89" s="276"/>
      <c r="W89" s="276"/>
      <c r="X89" s="277"/>
      <c r="Y89" s="278"/>
      <c r="AA89" s="8" t="str">
        <f>IF($L89="","",VLOOKUP($L89,BaseEqptCdF!$C$5:$E$161,2,FALSE))</f>
        <v/>
      </c>
      <c r="AB89" s="8" t="str">
        <f>IF($L89="","",VLOOKUP($L89,BaseEqptCdF!$C$5:$E$161,3,FALSE))</f>
        <v/>
      </c>
      <c r="AC89" s="7" t="str">
        <f>IF($L89="","",VLOOKUP($L89,BaseEqptCdF!$C$5:$I$161,6,FALSE))</f>
        <v/>
      </c>
      <c r="AD89" s="7" t="str">
        <f>IF($L89="","",VLOOKUP($L89,BaseEqptCdF!$C$5:$I$161,7,FALSE))</f>
        <v/>
      </c>
      <c r="AE89" s="3" t="str">
        <f>IF($L89="","",VLOOKUP($L89,BaseEqptCdF!$C$5:$R$161,16,FALSE)*$AC$3)</f>
        <v/>
      </c>
      <c r="AF89" s="3" t="str">
        <f>IF($L89="","",IF(LEFT($AB89,2)="SD",0,IF(LEFT($AB89,2)="SB",1*52,IF($N89=Prog!$P$17,VLOOKUP($L89,BaseEqptCdF!$C$5:$P$161,14,FALSE)*1*300,VLOOKUP($L89,BaseEqptCdF!$C$5:$P$161,12,FALSE)*0.2*300))))</f>
        <v/>
      </c>
      <c r="AG89" s="6" t="str">
        <f t="shared" si="15"/>
        <v/>
      </c>
      <c r="AH89" s="6">
        <f>IF($U89=Prog!$S$18,YEAR($X89),"")</f>
        <v>1900</v>
      </c>
      <c r="AI89" s="5" t="str">
        <f>IF(OR($AG89="",$U89=Prog!$S$18),"",IF(OR($U89=Prog!$S$17,$U89=Prog!$S$16),YEAR($X89),IF($AG89="ND","ND",$AI$8+$O89)))</f>
        <v/>
      </c>
      <c r="AJ89" s="3" t="str">
        <f t="shared" si="10"/>
        <v/>
      </c>
      <c r="AK89" s="3" t="str">
        <f t="shared" si="9"/>
        <v/>
      </c>
      <c r="AL89" s="3" t="str">
        <f t="shared" si="9"/>
        <v/>
      </c>
      <c r="AM89" s="3" t="str">
        <f t="shared" si="9"/>
        <v/>
      </c>
      <c r="AN89" s="3" t="str">
        <f t="shared" si="9"/>
        <v/>
      </c>
      <c r="AO89" s="2">
        <f t="shared" si="11"/>
        <v>0</v>
      </c>
      <c r="AP89" s="4"/>
      <c r="AQ89" s="3">
        <f>IF(AJ89=1,VLOOKUP($AP89,BaseEqptCdF!$C$5:$R$161,16,FALSE),0)</f>
        <v>0</v>
      </c>
      <c r="AR89" s="3">
        <f>IF(AK89=1,VLOOKUP($AP89,BaseEqptCdF!$C$5:$R$161,16,FALSE),0)</f>
        <v>0</v>
      </c>
      <c r="AS89" s="3">
        <f>IF(AL89=1,VLOOKUP($AP89,BaseEqptCdF!$C$5:$R$161,16,FALSE),0)</f>
        <v>0</v>
      </c>
      <c r="AT89" s="3">
        <f>IF(AM89=1,VLOOKUP($AP89,BaseEqptCdF!$C$5:$R$161,16,FALSE),0)</f>
        <v>0</v>
      </c>
      <c r="AU89" s="3">
        <f>IF(AN89=1,VLOOKUP($AP89,BaseEqptCdF!$C$5:$R$161,16,FALSE),0)</f>
        <v>0</v>
      </c>
      <c r="AV89" s="2">
        <f t="shared" si="12"/>
        <v>0</v>
      </c>
      <c r="AW89" s="3" t="str">
        <f>IF($L89="","",IF(SUM($AJ89:AJ89)=0,$AE89,VLOOKUP($AP89,BaseEqptCdF!$C$5:$R$161,16,FALSE)*$AC$3))</f>
        <v/>
      </c>
      <c r="AX89" s="3" t="str">
        <f>IF($L89="","",IF(SUM($AJ89:AK89)=0,$AE89,VLOOKUP($AP89,BaseEqptCdF!$C$5:$R$161,16,FALSE)*$AC$3))</f>
        <v/>
      </c>
      <c r="AY89" s="3" t="str">
        <f>IF($L89="","",IF(SUM($AJ89:AL89)=0,$AE89,VLOOKUP($AP89,BaseEqptCdF!$C$5:$R$161,16,FALSE)*$AC$3))</f>
        <v/>
      </c>
      <c r="AZ89" s="3" t="str">
        <f>IF($L89="","",IF(SUM($AJ89:AM89)=0,$AE89,VLOOKUP($AP89,BaseEqptCdF!$C$5:$R$161,16,FALSE)*$AC$3))</f>
        <v/>
      </c>
      <c r="BA89" s="3" t="str">
        <f>IF($L89="","",IF(SUM($AJ89:AN89)=0,$AE89,VLOOKUP($AP89,BaseEqptCdF!$C$5:$R$161,16,FALSE)*$AC$3))</f>
        <v/>
      </c>
      <c r="BB89" s="2">
        <f t="shared" si="13"/>
        <v>0</v>
      </c>
      <c r="BC89" s="3" t="str">
        <f>IF($L89="","",IF(SUM($AJ89:AJ89)=0,$AF89,IF(LEFT(VLOOKUP($AP89,BaseEqptCdF!$C$5:$E$161,3,FALSE),2)="SD",0,IF(LEFT(VLOOKUP($AP89,BaseEqptCdF!$C$5:$E$161,3,FALSE),2)="SB",1*52,VLOOKUP($AP89,BaseEqptCdF!$C$5:$S$161,12,FALSE)*0.2*300))))</f>
        <v/>
      </c>
      <c r="BD89" s="3" t="str">
        <f>IF($L89="","",IF(SUM($AJ89:AK89)=0,$AF89,IF(LEFT(VLOOKUP($AP89,BaseEqptCdF!$C$5:$E$161,3,FALSE),2)="SD",0,IF(LEFT(VLOOKUP($AP89,BaseEqptCdF!$C$5:$E$161,3,FALSE),2)="SB",1*52,VLOOKUP($AP89,BaseEqptCdF!$C$5:$S$161,12,FALSE)*0.2*300))))</f>
        <v/>
      </c>
      <c r="BE89" s="3" t="str">
        <f>IF($L89="","",IF(SUM($AJ89:AL89)=0,$AF89,IF(LEFT(VLOOKUP($AP89,BaseEqptCdF!$C$5:$E$161,3,FALSE),2)="SD",0,IF(LEFT(VLOOKUP($AP89,BaseEqptCdF!$C$5:$E$161,3,FALSE),2)="SB",1*52,VLOOKUP($AP89,BaseEqptCdF!$C$5:$S$161,12,FALSE)*0.2*300))))</f>
        <v/>
      </c>
      <c r="BF89" s="3" t="str">
        <f>IF($L89="","",IF(SUM($AJ89:AM89)=0,$AF89,IF(LEFT(VLOOKUP($AP89,BaseEqptCdF!$C$5:$E$161,3,FALSE),2)="SD",0,IF(LEFT(VLOOKUP($AP89,BaseEqptCdF!$C$5:$E$161,3,FALSE),2)="SB",1*52,VLOOKUP($AP89,BaseEqptCdF!$C$5:$S$161,12,FALSE)*0.2*300))))</f>
        <v/>
      </c>
      <c r="BG89" s="3" t="str">
        <f>IF($L89="","",IF(SUM($AJ89:AN89)=0,$AF89,IF(LEFT(VLOOKUP($AP89,BaseEqptCdF!$C$5:$E$161,3,FALSE),2)="SD",0,IF(LEFT(VLOOKUP($AP89,BaseEqptCdF!$C$5:$E$161,3,FALSE),2)="SB",1*52,VLOOKUP($AP89,BaseEqptCdF!$C$5:$S$161,12,FALSE)*0.2*300))))</f>
        <v/>
      </c>
      <c r="BH89" s="2">
        <f t="shared" si="14"/>
        <v>0</v>
      </c>
    </row>
    <row r="90" spans="1:60" x14ac:dyDescent="0.25">
      <c r="A90" s="296" t="str">
        <f t="array" ref="A90">IF($C90="","",INDEX(Prog!$B$8:$D$300,MATCH($C90,nivo1,0),1))</f>
        <v/>
      </c>
      <c r="B90" s="296" t="str">
        <f t="array" ref="B90">IF($C90="","",INDEX(Prog!$B$8:$D$300,MATCH($C90,nivo1,0),2))</f>
        <v/>
      </c>
      <c r="C90" s="273"/>
      <c r="D90" s="267"/>
      <c r="E90" s="273"/>
      <c r="F90" s="273"/>
      <c r="G90" s="273"/>
      <c r="H90" s="273"/>
      <c r="I90" s="273"/>
      <c r="J90" s="273"/>
      <c r="K90" s="274"/>
      <c r="L90" s="273"/>
      <c r="M90" s="273"/>
      <c r="N90" s="273"/>
      <c r="O90" s="275"/>
      <c r="P90" s="273"/>
      <c r="Q90" s="273"/>
      <c r="R90" s="273"/>
      <c r="S90" s="273"/>
      <c r="T90" s="276"/>
      <c r="U90" s="276"/>
      <c r="V90" s="276"/>
      <c r="W90" s="276"/>
      <c r="X90" s="277"/>
      <c r="Y90" s="278"/>
      <c r="AA90" s="8" t="str">
        <f>IF($L90="","",VLOOKUP($L90,BaseEqptCdF!$C$5:$E$161,2,FALSE))</f>
        <v/>
      </c>
      <c r="AB90" s="8" t="str">
        <f>IF($L90="","",VLOOKUP($L90,BaseEqptCdF!$C$5:$E$161,3,FALSE))</f>
        <v/>
      </c>
      <c r="AC90" s="7" t="str">
        <f>IF($L90="","",VLOOKUP($L90,BaseEqptCdF!$C$5:$I$161,6,FALSE))</f>
        <v/>
      </c>
      <c r="AD90" s="7" t="str">
        <f>IF($L90="","",VLOOKUP($L90,BaseEqptCdF!$C$5:$I$161,7,FALSE))</f>
        <v/>
      </c>
      <c r="AE90" s="3" t="str">
        <f>IF($L90="","",VLOOKUP($L90,BaseEqptCdF!$C$5:$R$161,16,FALSE)*$AC$3)</f>
        <v/>
      </c>
      <c r="AF90" s="3" t="str">
        <f>IF($L90="","",IF(LEFT($AB90,2)="SD",0,IF(LEFT($AB90,2)="SB",1*52,IF($N90=Prog!$P$17,VLOOKUP($L90,BaseEqptCdF!$C$5:$P$161,14,FALSE)*1*300,VLOOKUP($L90,BaseEqptCdF!$C$5:$P$161,12,FALSE)*0.2*300))))</f>
        <v/>
      </c>
      <c r="AG90" s="6" t="str">
        <f t="shared" si="15"/>
        <v/>
      </c>
      <c r="AH90" s="6">
        <f>IF($U90=Prog!$S$18,YEAR($X90),"")</f>
        <v>1900</v>
      </c>
      <c r="AI90" s="5" t="str">
        <f>IF(OR($AG90="",$U90=Prog!$S$18),"",IF(OR($U90=Prog!$S$17,$U90=Prog!$S$16),YEAR($X90),IF($AG90="ND","ND",$AI$8+$O90)))</f>
        <v/>
      </c>
      <c r="AJ90" s="3" t="str">
        <f t="shared" si="10"/>
        <v/>
      </c>
      <c r="AK90" s="3" t="str">
        <f t="shared" ref="AK90:AN109" si="16">IF($AI90="","",IF($AI90=AK$9,1,0))</f>
        <v/>
      </c>
      <c r="AL90" s="3" t="str">
        <f t="shared" si="16"/>
        <v/>
      </c>
      <c r="AM90" s="3" t="str">
        <f t="shared" si="16"/>
        <v/>
      </c>
      <c r="AN90" s="3" t="str">
        <f t="shared" si="16"/>
        <v/>
      </c>
      <c r="AO90" s="2">
        <f t="shared" si="11"/>
        <v>0</v>
      </c>
      <c r="AP90" s="4"/>
      <c r="AQ90" s="3">
        <f>IF(AJ90=1,VLOOKUP($AP90,BaseEqptCdF!$C$5:$R$161,16,FALSE),0)</f>
        <v>0</v>
      </c>
      <c r="AR90" s="3">
        <f>IF(AK90=1,VLOOKUP($AP90,BaseEqptCdF!$C$5:$R$161,16,FALSE),0)</f>
        <v>0</v>
      </c>
      <c r="AS90" s="3">
        <f>IF(AL90=1,VLOOKUP($AP90,BaseEqptCdF!$C$5:$R$161,16,FALSE),0)</f>
        <v>0</v>
      </c>
      <c r="AT90" s="3">
        <f>IF(AM90=1,VLOOKUP($AP90,BaseEqptCdF!$C$5:$R$161,16,FALSE),0)</f>
        <v>0</v>
      </c>
      <c r="AU90" s="3">
        <f>IF(AN90=1,VLOOKUP($AP90,BaseEqptCdF!$C$5:$R$161,16,FALSE),0)</f>
        <v>0</v>
      </c>
      <c r="AV90" s="2">
        <f t="shared" si="12"/>
        <v>0</v>
      </c>
      <c r="AW90" s="3" t="str">
        <f>IF($L90="","",IF(SUM($AJ90:AJ90)=0,$AE90,VLOOKUP($AP90,BaseEqptCdF!$C$5:$R$161,16,FALSE)*$AC$3))</f>
        <v/>
      </c>
      <c r="AX90" s="3" t="str">
        <f>IF($L90="","",IF(SUM($AJ90:AK90)=0,$AE90,VLOOKUP($AP90,BaseEqptCdF!$C$5:$R$161,16,FALSE)*$AC$3))</f>
        <v/>
      </c>
      <c r="AY90" s="3" t="str">
        <f>IF($L90="","",IF(SUM($AJ90:AL90)=0,$AE90,VLOOKUP($AP90,BaseEqptCdF!$C$5:$R$161,16,FALSE)*$AC$3))</f>
        <v/>
      </c>
      <c r="AZ90" s="3" t="str">
        <f>IF($L90="","",IF(SUM($AJ90:AM90)=0,$AE90,VLOOKUP($AP90,BaseEqptCdF!$C$5:$R$161,16,FALSE)*$AC$3))</f>
        <v/>
      </c>
      <c r="BA90" s="3" t="str">
        <f>IF($L90="","",IF(SUM($AJ90:AN90)=0,$AE90,VLOOKUP($AP90,BaseEqptCdF!$C$5:$R$161,16,FALSE)*$AC$3))</f>
        <v/>
      </c>
      <c r="BB90" s="2">
        <f t="shared" si="13"/>
        <v>0</v>
      </c>
      <c r="BC90" s="3" t="str">
        <f>IF($L90="","",IF(SUM($AJ90:AJ90)=0,$AF90,IF(LEFT(VLOOKUP($AP90,BaseEqptCdF!$C$5:$E$161,3,FALSE),2)="SD",0,IF(LEFT(VLOOKUP($AP90,BaseEqptCdF!$C$5:$E$161,3,FALSE),2)="SB",1*52,VLOOKUP($AP90,BaseEqptCdF!$C$5:$S$161,12,FALSE)*0.2*300))))</f>
        <v/>
      </c>
      <c r="BD90" s="3" t="str">
        <f>IF($L90="","",IF(SUM($AJ90:AK90)=0,$AF90,IF(LEFT(VLOOKUP($AP90,BaseEqptCdF!$C$5:$E$161,3,FALSE),2)="SD",0,IF(LEFT(VLOOKUP($AP90,BaseEqptCdF!$C$5:$E$161,3,FALSE),2)="SB",1*52,VLOOKUP($AP90,BaseEqptCdF!$C$5:$S$161,12,FALSE)*0.2*300))))</f>
        <v/>
      </c>
      <c r="BE90" s="3" t="str">
        <f>IF($L90="","",IF(SUM($AJ90:AL90)=0,$AF90,IF(LEFT(VLOOKUP($AP90,BaseEqptCdF!$C$5:$E$161,3,FALSE),2)="SD",0,IF(LEFT(VLOOKUP($AP90,BaseEqptCdF!$C$5:$E$161,3,FALSE),2)="SB",1*52,VLOOKUP($AP90,BaseEqptCdF!$C$5:$S$161,12,FALSE)*0.2*300))))</f>
        <v/>
      </c>
      <c r="BF90" s="3" t="str">
        <f>IF($L90="","",IF(SUM($AJ90:AM90)=0,$AF90,IF(LEFT(VLOOKUP($AP90,BaseEqptCdF!$C$5:$E$161,3,FALSE),2)="SD",0,IF(LEFT(VLOOKUP($AP90,BaseEqptCdF!$C$5:$E$161,3,FALSE),2)="SB",1*52,VLOOKUP($AP90,BaseEqptCdF!$C$5:$S$161,12,FALSE)*0.2*300))))</f>
        <v/>
      </c>
      <c r="BG90" s="3" t="str">
        <f>IF($L90="","",IF(SUM($AJ90:AN90)=0,$AF90,IF(LEFT(VLOOKUP($AP90,BaseEqptCdF!$C$5:$E$161,3,FALSE),2)="SD",0,IF(LEFT(VLOOKUP($AP90,BaseEqptCdF!$C$5:$E$161,3,FALSE),2)="SB",1*52,VLOOKUP($AP90,BaseEqptCdF!$C$5:$S$161,12,FALSE)*0.2*300))))</f>
        <v/>
      </c>
      <c r="BH90" s="2">
        <f t="shared" si="14"/>
        <v>0</v>
      </c>
    </row>
    <row r="91" spans="1:60" x14ac:dyDescent="0.25">
      <c r="A91" s="296" t="str">
        <f t="array" ref="A91">IF($C91="","",INDEX(Prog!$B$8:$D$300,MATCH($C91,nivo1,0),1))</f>
        <v/>
      </c>
      <c r="B91" s="296" t="str">
        <f t="array" ref="B91">IF($C91="","",INDEX(Prog!$B$8:$D$300,MATCH($C91,nivo1,0),2))</f>
        <v/>
      </c>
      <c r="C91" s="273"/>
      <c r="D91" s="267"/>
      <c r="E91" s="273"/>
      <c r="F91" s="273"/>
      <c r="G91" s="273"/>
      <c r="H91" s="273"/>
      <c r="I91" s="273"/>
      <c r="J91" s="273"/>
      <c r="K91" s="274"/>
      <c r="L91" s="273"/>
      <c r="M91" s="273"/>
      <c r="N91" s="273"/>
      <c r="O91" s="275"/>
      <c r="P91" s="273"/>
      <c r="Q91" s="273"/>
      <c r="R91" s="273"/>
      <c r="S91" s="273"/>
      <c r="T91" s="276"/>
      <c r="U91" s="276"/>
      <c r="V91" s="276"/>
      <c r="W91" s="276"/>
      <c r="X91" s="277"/>
      <c r="Y91" s="278"/>
      <c r="AA91" s="8" t="str">
        <f>IF($L91="","",VLOOKUP($L91,BaseEqptCdF!$C$5:$E$161,2,FALSE))</f>
        <v/>
      </c>
      <c r="AB91" s="8" t="str">
        <f>IF($L91="","",VLOOKUP($L91,BaseEqptCdF!$C$5:$E$161,3,FALSE))</f>
        <v/>
      </c>
      <c r="AC91" s="7" t="str">
        <f>IF($L91="","",VLOOKUP($L91,BaseEqptCdF!$C$5:$I$161,6,FALSE))</f>
        <v/>
      </c>
      <c r="AD91" s="7" t="str">
        <f>IF($L91="","",VLOOKUP($L91,BaseEqptCdF!$C$5:$I$161,7,FALSE))</f>
        <v/>
      </c>
      <c r="AE91" s="3" t="str">
        <f>IF($L91="","",VLOOKUP($L91,BaseEqptCdF!$C$5:$R$161,16,FALSE)*$AC$3)</f>
        <v/>
      </c>
      <c r="AF91" s="3" t="str">
        <f>IF($L91="","",IF(LEFT($AB91,2)="SD",0,IF(LEFT($AB91,2)="SB",1*52,IF($N91=Prog!$P$17,VLOOKUP($L91,BaseEqptCdF!$C$5:$P$161,14,FALSE)*1*300,VLOOKUP($L91,BaseEqptCdF!$C$5:$P$161,12,FALSE)*0.2*300))))</f>
        <v/>
      </c>
      <c r="AG91" s="6" t="str">
        <f t="shared" si="15"/>
        <v/>
      </c>
      <c r="AH91" s="6">
        <f>IF($U91=Prog!$S$18,YEAR($X91),"")</f>
        <v>1900</v>
      </c>
      <c r="AI91" s="5" t="str">
        <f>IF(OR($AG91="",$U91=Prog!$S$18),"",IF(OR($U91=Prog!$S$17,$U91=Prog!$S$16),YEAR($X91),IF($AG91="ND","ND",$AI$8+$O91)))</f>
        <v/>
      </c>
      <c r="AJ91" s="3" t="str">
        <f t="shared" si="10"/>
        <v/>
      </c>
      <c r="AK91" s="3" t="str">
        <f t="shared" si="16"/>
        <v/>
      </c>
      <c r="AL91" s="3" t="str">
        <f t="shared" si="16"/>
        <v/>
      </c>
      <c r="AM91" s="3" t="str">
        <f t="shared" si="16"/>
        <v/>
      </c>
      <c r="AN91" s="3" t="str">
        <f t="shared" si="16"/>
        <v/>
      </c>
      <c r="AO91" s="2">
        <f t="shared" si="11"/>
        <v>0</v>
      </c>
      <c r="AP91" s="4"/>
      <c r="AQ91" s="3">
        <f>IF(AJ91=1,VLOOKUP($AP91,BaseEqptCdF!$C$5:$R$161,16,FALSE),0)</f>
        <v>0</v>
      </c>
      <c r="AR91" s="3">
        <f>IF(AK91=1,VLOOKUP($AP91,BaseEqptCdF!$C$5:$R$161,16,FALSE),0)</f>
        <v>0</v>
      </c>
      <c r="AS91" s="3">
        <f>IF(AL91=1,VLOOKUP($AP91,BaseEqptCdF!$C$5:$R$161,16,FALSE),0)</f>
        <v>0</v>
      </c>
      <c r="AT91" s="3">
        <f>IF(AM91=1,VLOOKUP($AP91,BaseEqptCdF!$C$5:$R$161,16,FALSE),0)</f>
        <v>0</v>
      </c>
      <c r="AU91" s="3">
        <f>IF(AN91=1,VLOOKUP($AP91,BaseEqptCdF!$C$5:$R$161,16,FALSE),0)</f>
        <v>0</v>
      </c>
      <c r="AV91" s="2">
        <f t="shared" si="12"/>
        <v>0</v>
      </c>
      <c r="AW91" s="3" t="str">
        <f>IF($L91="","",IF(SUM($AJ91:AJ91)=0,$AE91,VLOOKUP($AP91,BaseEqptCdF!$C$5:$R$161,16,FALSE)*$AC$3))</f>
        <v/>
      </c>
      <c r="AX91" s="3" t="str">
        <f>IF($L91="","",IF(SUM($AJ91:AK91)=0,$AE91,VLOOKUP($AP91,BaseEqptCdF!$C$5:$R$161,16,FALSE)*$AC$3))</f>
        <v/>
      </c>
      <c r="AY91" s="3" t="str">
        <f>IF($L91="","",IF(SUM($AJ91:AL91)=0,$AE91,VLOOKUP($AP91,BaseEqptCdF!$C$5:$R$161,16,FALSE)*$AC$3))</f>
        <v/>
      </c>
      <c r="AZ91" s="3" t="str">
        <f>IF($L91="","",IF(SUM($AJ91:AM91)=0,$AE91,VLOOKUP($AP91,BaseEqptCdF!$C$5:$R$161,16,FALSE)*$AC$3))</f>
        <v/>
      </c>
      <c r="BA91" s="3" t="str">
        <f>IF($L91="","",IF(SUM($AJ91:AN91)=0,$AE91,VLOOKUP($AP91,BaseEqptCdF!$C$5:$R$161,16,FALSE)*$AC$3))</f>
        <v/>
      </c>
      <c r="BB91" s="2">
        <f t="shared" si="13"/>
        <v>0</v>
      </c>
      <c r="BC91" s="3" t="str">
        <f>IF($L91="","",IF(SUM($AJ91:AJ91)=0,$AF91,IF(LEFT(VLOOKUP($AP91,BaseEqptCdF!$C$5:$E$161,3,FALSE),2)="SD",0,IF(LEFT(VLOOKUP($AP91,BaseEqptCdF!$C$5:$E$161,3,FALSE),2)="SB",1*52,VLOOKUP($AP91,BaseEqptCdF!$C$5:$S$161,12,FALSE)*0.2*300))))</f>
        <v/>
      </c>
      <c r="BD91" s="3" t="str">
        <f>IF($L91="","",IF(SUM($AJ91:AK91)=0,$AF91,IF(LEFT(VLOOKUP($AP91,BaseEqptCdF!$C$5:$E$161,3,FALSE),2)="SD",0,IF(LEFT(VLOOKUP($AP91,BaseEqptCdF!$C$5:$E$161,3,FALSE),2)="SB",1*52,VLOOKUP($AP91,BaseEqptCdF!$C$5:$S$161,12,FALSE)*0.2*300))))</f>
        <v/>
      </c>
      <c r="BE91" s="3" t="str">
        <f>IF($L91="","",IF(SUM($AJ91:AL91)=0,$AF91,IF(LEFT(VLOOKUP($AP91,BaseEqptCdF!$C$5:$E$161,3,FALSE),2)="SD",0,IF(LEFT(VLOOKUP($AP91,BaseEqptCdF!$C$5:$E$161,3,FALSE),2)="SB",1*52,VLOOKUP($AP91,BaseEqptCdF!$C$5:$S$161,12,FALSE)*0.2*300))))</f>
        <v/>
      </c>
      <c r="BF91" s="3" t="str">
        <f>IF($L91="","",IF(SUM($AJ91:AM91)=0,$AF91,IF(LEFT(VLOOKUP($AP91,BaseEqptCdF!$C$5:$E$161,3,FALSE),2)="SD",0,IF(LEFT(VLOOKUP($AP91,BaseEqptCdF!$C$5:$E$161,3,FALSE),2)="SB",1*52,VLOOKUP($AP91,BaseEqptCdF!$C$5:$S$161,12,FALSE)*0.2*300))))</f>
        <v/>
      </c>
      <c r="BG91" s="3" t="str">
        <f>IF($L91="","",IF(SUM($AJ91:AN91)=0,$AF91,IF(LEFT(VLOOKUP($AP91,BaseEqptCdF!$C$5:$E$161,3,FALSE),2)="SD",0,IF(LEFT(VLOOKUP($AP91,BaseEqptCdF!$C$5:$E$161,3,FALSE),2)="SB",1*52,VLOOKUP($AP91,BaseEqptCdF!$C$5:$S$161,12,FALSE)*0.2*300))))</f>
        <v/>
      </c>
      <c r="BH91" s="2">
        <f t="shared" si="14"/>
        <v>0</v>
      </c>
    </row>
    <row r="92" spans="1:60" x14ac:dyDescent="0.25">
      <c r="A92" s="296" t="str">
        <f t="array" ref="A92">IF($C92="","",INDEX(Prog!$B$8:$D$300,MATCH($C92,nivo1,0),1))</f>
        <v/>
      </c>
      <c r="B92" s="296" t="str">
        <f t="array" ref="B92">IF($C92="","",INDEX(Prog!$B$8:$D$300,MATCH($C92,nivo1,0),2))</f>
        <v/>
      </c>
      <c r="C92" s="273"/>
      <c r="D92" s="267"/>
      <c r="E92" s="273"/>
      <c r="F92" s="273"/>
      <c r="G92" s="273"/>
      <c r="H92" s="273"/>
      <c r="I92" s="273"/>
      <c r="J92" s="273"/>
      <c r="K92" s="274"/>
      <c r="L92" s="273"/>
      <c r="M92" s="273"/>
      <c r="N92" s="273"/>
      <c r="O92" s="275"/>
      <c r="P92" s="273"/>
      <c r="Q92" s="273"/>
      <c r="R92" s="273"/>
      <c r="S92" s="273"/>
      <c r="T92" s="276"/>
      <c r="U92" s="276"/>
      <c r="V92" s="276"/>
      <c r="W92" s="276"/>
      <c r="X92" s="277"/>
      <c r="Y92" s="278"/>
      <c r="AA92" s="8" t="str">
        <f>IF($L92="","",VLOOKUP($L92,BaseEqptCdF!$C$5:$E$161,2,FALSE))</f>
        <v/>
      </c>
      <c r="AB92" s="8" t="str">
        <f>IF($L92="","",VLOOKUP($L92,BaseEqptCdF!$C$5:$E$161,3,FALSE))</f>
        <v/>
      </c>
      <c r="AC92" s="7" t="str">
        <f>IF($L92="","",VLOOKUP($L92,BaseEqptCdF!$C$5:$I$161,6,FALSE))</f>
        <v/>
      </c>
      <c r="AD92" s="7" t="str">
        <f>IF($L92="","",VLOOKUP($L92,BaseEqptCdF!$C$5:$I$161,7,FALSE))</f>
        <v/>
      </c>
      <c r="AE92" s="3" t="str">
        <f>IF($L92="","",VLOOKUP($L92,BaseEqptCdF!$C$5:$R$161,16,FALSE)*$AC$3)</f>
        <v/>
      </c>
      <c r="AF92" s="3" t="str">
        <f>IF($L92="","",IF(LEFT($AB92,2)="SD",0,IF(LEFT($AB92,2)="SB",1*52,IF($N92=Prog!$P$17,VLOOKUP($L92,BaseEqptCdF!$C$5:$P$161,14,FALSE)*1*300,VLOOKUP($L92,BaseEqptCdF!$C$5:$P$161,12,FALSE)*0.2*300))))</f>
        <v/>
      </c>
      <c r="AG92" s="6" t="str">
        <f t="shared" si="15"/>
        <v/>
      </c>
      <c r="AH92" s="6">
        <f>IF($U92=Prog!$S$18,YEAR($X92),"")</f>
        <v>1900</v>
      </c>
      <c r="AI92" s="5" t="str">
        <f>IF(OR($AG92="",$U92=Prog!$S$18),"",IF(OR($U92=Prog!$S$17,$U92=Prog!$S$16),YEAR($X92),IF($AG92="ND","ND",$AI$8+$O92)))</f>
        <v/>
      </c>
      <c r="AJ92" s="3" t="str">
        <f t="shared" si="10"/>
        <v/>
      </c>
      <c r="AK92" s="3" t="str">
        <f t="shared" si="16"/>
        <v/>
      </c>
      <c r="AL92" s="3" t="str">
        <f t="shared" si="16"/>
        <v/>
      </c>
      <c r="AM92" s="3" t="str">
        <f t="shared" si="16"/>
        <v/>
      </c>
      <c r="AN92" s="3" t="str">
        <f t="shared" si="16"/>
        <v/>
      </c>
      <c r="AO92" s="2">
        <f t="shared" si="11"/>
        <v>0</v>
      </c>
      <c r="AP92" s="4"/>
      <c r="AQ92" s="3">
        <f>IF(AJ92=1,VLOOKUP($AP92,BaseEqptCdF!$C$5:$R$161,16,FALSE),0)</f>
        <v>0</v>
      </c>
      <c r="AR92" s="3">
        <f>IF(AK92=1,VLOOKUP($AP92,BaseEqptCdF!$C$5:$R$161,16,FALSE),0)</f>
        <v>0</v>
      </c>
      <c r="AS92" s="3">
        <f>IF(AL92=1,VLOOKUP($AP92,BaseEqptCdF!$C$5:$R$161,16,FALSE),0)</f>
        <v>0</v>
      </c>
      <c r="AT92" s="3">
        <f>IF(AM92=1,VLOOKUP($AP92,BaseEqptCdF!$C$5:$R$161,16,FALSE),0)</f>
        <v>0</v>
      </c>
      <c r="AU92" s="3">
        <f>IF(AN92=1,VLOOKUP($AP92,BaseEqptCdF!$C$5:$R$161,16,FALSE),0)</f>
        <v>0</v>
      </c>
      <c r="AV92" s="2">
        <f t="shared" si="12"/>
        <v>0</v>
      </c>
      <c r="AW92" s="3" t="str">
        <f>IF($L92="","",IF(SUM($AJ92:AJ92)=0,$AE92,VLOOKUP($AP92,BaseEqptCdF!$C$5:$R$161,16,FALSE)*$AC$3))</f>
        <v/>
      </c>
      <c r="AX92" s="3" t="str">
        <f>IF($L92="","",IF(SUM($AJ92:AK92)=0,$AE92,VLOOKUP($AP92,BaseEqptCdF!$C$5:$R$161,16,FALSE)*$AC$3))</f>
        <v/>
      </c>
      <c r="AY92" s="3" t="str">
        <f>IF($L92="","",IF(SUM($AJ92:AL92)=0,$AE92,VLOOKUP($AP92,BaseEqptCdF!$C$5:$R$161,16,FALSE)*$AC$3))</f>
        <v/>
      </c>
      <c r="AZ92" s="3" t="str">
        <f>IF($L92="","",IF(SUM($AJ92:AM92)=0,$AE92,VLOOKUP($AP92,BaseEqptCdF!$C$5:$R$161,16,FALSE)*$AC$3))</f>
        <v/>
      </c>
      <c r="BA92" s="3" t="str">
        <f>IF($L92="","",IF(SUM($AJ92:AN92)=0,$AE92,VLOOKUP($AP92,BaseEqptCdF!$C$5:$R$161,16,FALSE)*$AC$3))</f>
        <v/>
      </c>
      <c r="BB92" s="2">
        <f t="shared" si="13"/>
        <v>0</v>
      </c>
      <c r="BC92" s="3" t="str">
        <f>IF($L92="","",IF(SUM($AJ92:AJ92)=0,$AF92,IF(LEFT(VLOOKUP($AP92,BaseEqptCdF!$C$5:$E$161,3,FALSE),2)="SD",0,IF(LEFT(VLOOKUP($AP92,BaseEqptCdF!$C$5:$E$161,3,FALSE),2)="SB",1*52,VLOOKUP($AP92,BaseEqptCdF!$C$5:$S$161,12,FALSE)*0.2*300))))</f>
        <v/>
      </c>
      <c r="BD92" s="3" t="str">
        <f>IF($L92="","",IF(SUM($AJ92:AK92)=0,$AF92,IF(LEFT(VLOOKUP($AP92,BaseEqptCdF!$C$5:$E$161,3,FALSE),2)="SD",0,IF(LEFT(VLOOKUP($AP92,BaseEqptCdF!$C$5:$E$161,3,FALSE),2)="SB",1*52,VLOOKUP($AP92,BaseEqptCdF!$C$5:$S$161,12,FALSE)*0.2*300))))</f>
        <v/>
      </c>
      <c r="BE92" s="3" t="str">
        <f>IF($L92="","",IF(SUM($AJ92:AL92)=0,$AF92,IF(LEFT(VLOOKUP($AP92,BaseEqptCdF!$C$5:$E$161,3,FALSE),2)="SD",0,IF(LEFT(VLOOKUP($AP92,BaseEqptCdF!$C$5:$E$161,3,FALSE),2)="SB",1*52,VLOOKUP($AP92,BaseEqptCdF!$C$5:$S$161,12,FALSE)*0.2*300))))</f>
        <v/>
      </c>
      <c r="BF92" s="3" t="str">
        <f>IF($L92="","",IF(SUM($AJ92:AM92)=0,$AF92,IF(LEFT(VLOOKUP($AP92,BaseEqptCdF!$C$5:$E$161,3,FALSE),2)="SD",0,IF(LEFT(VLOOKUP($AP92,BaseEqptCdF!$C$5:$E$161,3,FALSE),2)="SB",1*52,VLOOKUP($AP92,BaseEqptCdF!$C$5:$S$161,12,FALSE)*0.2*300))))</f>
        <v/>
      </c>
      <c r="BG92" s="3" t="str">
        <f>IF($L92="","",IF(SUM($AJ92:AN92)=0,$AF92,IF(LEFT(VLOOKUP($AP92,BaseEqptCdF!$C$5:$E$161,3,FALSE),2)="SD",0,IF(LEFT(VLOOKUP($AP92,BaseEqptCdF!$C$5:$E$161,3,FALSE),2)="SB",1*52,VLOOKUP($AP92,BaseEqptCdF!$C$5:$S$161,12,FALSE)*0.2*300))))</f>
        <v/>
      </c>
      <c r="BH92" s="2">
        <f t="shared" si="14"/>
        <v>0</v>
      </c>
    </row>
    <row r="93" spans="1:60" x14ac:dyDescent="0.25">
      <c r="A93" s="296" t="str">
        <f t="array" ref="A93">IF($C93="","",INDEX(Prog!$B$8:$D$300,MATCH($C93,nivo1,0),1))</f>
        <v/>
      </c>
      <c r="B93" s="296" t="str">
        <f t="array" ref="B93">IF($C93="","",INDEX(Prog!$B$8:$D$300,MATCH($C93,nivo1,0),2))</f>
        <v/>
      </c>
      <c r="C93" s="273"/>
      <c r="D93" s="267"/>
      <c r="E93" s="273"/>
      <c r="F93" s="273"/>
      <c r="G93" s="273"/>
      <c r="H93" s="273"/>
      <c r="I93" s="273"/>
      <c r="J93" s="273"/>
      <c r="K93" s="274"/>
      <c r="L93" s="273"/>
      <c r="M93" s="273"/>
      <c r="N93" s="273"/>
      <c r="O93" s="275"/>
      <c r="P93" s="273"/>
      <c r="Q93" s="273"/>
      <c r="R93" s="273"/>
      <c r="S93" s="273"/>
      <c r="T93" s="276"/>
      <c r="U93" s="276"/>
      <c r="V93" s="276"/>
      <c r="W93" s="276"/>
      <c r="X93" s="277"/>
      <c r="Y93" s="278"/>
      <c r="AA93" s="8" t="str">
        <f>IF($L93="","",VLOOKUP($L93,BaseEqptCdF!$C$5:$E$161,2,FALSE))</f>
        <v/>
      </c>
      <c r="AB93" s="8" t="str">
        <f>IF($L93="","",VLOOKUP($L93,BaseEqptCdF!$C$5:$E$161,3,FALSE))</f>
        <v/>
      </c>
      <c r="AC93" s="7" t="str">
        <f>IF($L93="","",VLOOKUP($L93,BaseEqptCdF!$C$5:$I$161,6,FALSE))</f>
        <v/>
      </c>
      <c r="AD93" s="7" t="str">
        <f>IF($L93="","",VLOOKUP($L93,BaseEqptCdF!$C$5:$I$161,7,FALSE))</f>
        <v/>
      </c>
      <c r="AE93" s="3" t="str">
        <f>IF($L93="","",VLOOKUP($L93,BaseEqptCdF!$C$5:$R$161,16,FALSE)*$AC$3)</f>
        <v/>
      </c>
      <c r="AF93" s="3" t="str">
        <f>IF($L93="","",IF(LEFT($AB93,2)="SD",0,IF(LEFT($AB93,2)="SB",1*52,IF($N93=Prog!$P$17,VLOOKUP($L93,BaseEqptCdF!$C$5:$P$161,14,FALSE)*1*300,VLOOKUP($L93,BaseEqptCdF!$C$5:$P$161,12,FALSE)*0.2*300))))</f>
        <v/>
      </c>
      <c r="AG93" s="6" t="str">
        <f t="shared" si="15"/>
        <v/>
      </c>
      <c r="AH93" s="6">
        <f>IF($U93=Prog!$S$18,YEAR($X93),"")</f>
        <v>1900</v>
      </c>
      <c r="AI93" s="5" t="str">
        <f>IF(OR($AG93="",$U93=Prog!$S$18),"",IF(OR($U93=Prog!$S$17,$U93=Prog!$S$16),YEAR($X93),IF($AG93="ND","ND",$AI$8+$O93)))</f>
        <v/>
      </c>
      <c r="AJ93" s="3" t="str">
        <f t="shared" si="10"/>
        <v/>
      </c>
      <c r="AK93" s="3" t="str">
        <f t="shared" si="16"/>
        <v/>
      </c>
      <c r="AL93" s="3" t="str">
        <f t="shared" si="16"/>
        <v/>
      </c>
      <c r="AM93" s="3" t="str">
        <f t="shared" si="16"/>
        <v/>
      </c>
      <c r="AN93" s="3" t="str">
        <f t="shared" si="16"/>
        <v/>
      </c>
      <c r="AO93" s="2">
        <f t="shared" si="11"/>
        <v>0</v>
      </c>
      <c r="AP93" s="4"/>
      <c r="AQ93" s="3">
        <f>IF(AJ93=1,VLOOKUP($AP93,BaseEqptCdF!$C$5:$R$161,16,FALSE),0)</f>
        <v>0</v>
      </c>
      <c r="AR93" s="3">
        <f>IF(AK93=1,VLOOKUP($AP93,BaseEqptCdF!$C$5:$R$161,16,FALSE),0)</f>
        <v>0</v>
      </c>
      <c r="AS93" s="3">
        <f>IF(AL93=1,VLOOKUP($AP93,BaseEqptCdF!$C$5:$R$161,16,FALSE),0)</f>
        <v>0</v>
      </c>
      <c r="AT93" s="3">
        <f>IF(AM93=1,VLOOKUP($AP93,BaseEqptCdF!$C$5:$R$161,16,FALSE),0)</f>
        <v>0</v>
      </c>
      <c r="AU93" s="3">
        <f>IF(AN93=1,VLOOKUP($AP93,BaseEqptCdF!$C$5:$R$161,16,FALSE),0)</f>
        <v>0</v>
      </c>
      <c r="AV93" s="2">
        <f t="shared" si="12"/>
        <v>0</v>
      </c>
      <c r="AW93" s="3" t="str">
        <f>IF($L93="","",IF(SUM($AJ93:AJ93)=0,$AE93,VLOOKUP($AP93,BaseEqptCdF!$C$5:$R$161,16,FALSE)*$AC$3))</f>
        <v/>
      </c>
      <c r="AX93" s="3" t="str">
        <f>IF($L93="","",IF(SUM($AJ93:AK93)=0,$AE93,VLOOKUP($AP93,BaseEqptCdF!$C$5:$R$161,16,FALSE)*$AC$3))</f>
        <v/>
      </c>
      <c r="AY93" s="3" t="str">
        <f>IF($L93="","",IF(SUM($AJ93:AL93)=0,$AE93,VLOOKUP($AP93,BaseEqptCdF!$C$5:$R$161,16,FALSE)*$AC$3))</f>
        <v/>
      </c>
      <c r="AZ93" s="3" t="str">
        <f>IF($L93="","",IF(SUM($AJ93:AM93)=0,$AE93,VLOOKUP($AP93,BaseEqptCdF!$C$5:$R$161,16,FALSE)*$AC$3))</f>
        <v/>
      </c>
      <c r="BA93" s="3" t="str">
        <f>IF($L93="","",IF(SUM($AJ93:AN93)=0,$AE93,VLOOKUP($AP93,BaseEqptCdF!$C$5:$R$161,16,FALSE)*$AC$3))</f>
        <v/>
      </c>
      <c r="BB93" s="2">
        <f t="shared" si="13"/>
        <v>0</v>
      </c>
      <c r="BC93" s="3" t="str">
        <f>IF($L93="","",IF(SUM($AJ93:AJ93)=0,$AF93,IF(LEFT(VLOOKUP($AP93,BaseEqptCdF!$C$5:$E$161,3,FALSE),2)="SD",0,IF(LEFT(VLOOKUP($AP93,BaseEqptCdF!$C$5:$E$161,3,FALSE),2)="SB",1*52,VLOOKUP($AP93,BaseEqptCdF!$C$5:$S$161,12,FALSE)*0.2*300))))</f>
        <v/>
      </c>
      <c r="BD93" s="3" t="str">
        <f>IF($L93="","",IF(SUM($AJ93:AK93)=0,$AF93,IF(LEFT(VLOOKUP($AP93,BaseEqptCdF!$C$5:$E$161,3,FALSE),2)="SD",0,IF(LEFT(VLOOKUP($AP93,BaseEqptCdF!$C$5:$E$161,3,FALSE),2)="SB",1*52,VLOOKUP($AP93,BaseEqptCdF!$C$5:$S$161,12,FALSE)*0.2*300))))</f>
        <v/>
      </c>
      <c r="BE93" s="3" t="str">
        <f>IF($L93="","",IF(SUM($AJ93:AL93)=0,$AF93,IF(LEFT(VLOOKUP($AP93,BaseEqptCdF!$C$5:$E$161,3,FALSE),2)="SD",0,IF(LEFT(VLOOKUP($AP93,BaseEqptCdF!$C$5:$E$161,3,FALSE),2)="SB",1*52,VLOOKUP($AP93,BaseEqptCdF!$C$5:$S$161,12,FALSE)*0.2*300))))</f>
        <v/>
      </c>
      <c r="BF93" s="3" t="str">
        <f>IF($L93="","",IF(SUM($AJ93:AM93)=0,$AF93,IF(LEFT(VLOOKUP($AP93,BaseEqptCdF!$C$5:$E$161,3,FALSE),2)="SD",0,IF(LEFT(VLOOKUP($AP93,BaseEqptCdF!$C$5:$E$161,3,FALSE),2)="SB",1*52,VLOOKUP($AP93,BaseEqptCdF!$C$5:$S$161,12,FALSE)*0.2*300))))</f>
        <v/>
      </c>
      <c r="BG93" s="3" t="str">
        <f>IF($L93="","",IF(SUM($AJ93:AN93)=0,$AF93,IF(LEFT(VLOOKUP($AP93,BaseEqptCdF!$C$5:$E$161,3,FALSE),2)="SD",0,IF(LEFT(VLOOKUP($AP93,BaseEqptCdF!$C$5:$E$161,3,FALSE),2)="SB",1*52,VLOOKUP($AP93,BaseEqptCdF!$C$5:$S$161,12,FALSE)*0.2*300))))</f>
        <v/>
      </c>
      <c r="BH93" s="2">
        <f t="shared" si="14"/>
        <v>0</v>
      </c>
    </row>
    <row r="94" spans="1:60" x14ac:dyDescent="0.25">
      <c r="A94" s="296" t="str">
        <f t="array" ref="A94">IF($C94="","",INDEX(Prog!$B$8:$D$300,MATCH($C94,nivo1,0),1))</f>
        <v/>
      </c>
      <c r="B94" s="296" t="str">
        <f t="array" ref="B94">IF($C94="","",INDEX(Prog!$B$8:$D$300,MATCH($C94,nivo1,0),2))</f>
        <v/>
      </c>
      <c r="C94" s="273"/>
      <c r="D94" s="267"/>
      <c r="E94" s="273"/>
      <c r="F94" s="273"/>
      <c r="G94" s="273"/>
      <c r="H94" s="273"/>
      <c r="I94" s="273"/>
      <c r="J94" s="273"/>
      <c r="K94" s="274"/>
      <c r="L94" s="273"/>
      <c r="M94" s="273"/>
      <c r="N94" s="273"/>
      <c r="O94" s="275"/>
      <c r="P94" s="273"/>
      <c r="Q94" s="273"/>
      <c r="R94" s="273"/>
      <c r="S94" s="273"/>
      <c r="T94" s="276"/>
      <c r="U94" s="276"/>
      <c r="V94" s="276"/>
      <c r="W94" s="276"/>
      <c r="X94" s="277"/>
      <c r="Y94" s="278"/>
      <c r="AA94" s="8" t="str">
        <f>IF($L94="","",VLOOKUP($L94,BaseEqptCdF!$C$5:$E$161,2,FALSE))</f>
        <v/>
      </c>
      <c r="AB94" s="8" t="str">
        <f>IF($L94="","",VLOOKUP($L94,BaseEqptCdF!$C$5:$E$161,3,FALSE))</f>
        <v/>
      </c>
      <c r="AC94" s="7" t="str">
        <f>IF($L94="","",VLOOKUP($L94,BaseEqptCdF!$C$5:$I$161,6,FALSE))</f>
        <v/>
      </c>
      <c r="AD94" s="7" t="str">
        <f>IF($L94="","",VLOOKUP($L94,BaseEqptCdF!$C$5:$I$161,7,FALSE))</f>
        <v/>
      </c>
      <c r="AE94" s="3" t="str">
        <f>IF($L94="","",VLOOKUP($L94,BaseEqptCdF!$C$5:$R$161,16,FALSE)*$AC$3)</f>
        <v/>
      </c>
      <c r="AF94" s="3" t="str">
        <f>IF($L94="","",IF(LEFT($AB94,2)="SD",0,IF(LEFT($AB94,2)="SB",1*52,IF($N94=Prog!$P$17,VLOOKUP($L94,BaseEqptCdF!$C$5:$P$161,14,FALSE)*1*300,VLOOKUP($L94,BaseEqptCdF!$C$5:$P$161,12,FALSE)*0.2*300))))</f>
        <v/>
      </c>
      <c r="AG94" s="6" t="str">
        <f t="shared" si="15"/>
        <v/>
      </c>
      <c r="AH94" s="6">
        <f>IF($U94=Prog!$S$18,YEAR($X94),"")</f>
        <v>1900</v>
      </c>
      <c r="AI94" s="5" t="str">
        <f>IF(OR($AG94="",$U94=Prog!$S$18),"",IF(OR($U94=Prog!$S$17,$U94=Prog!$S$16),YEAR($X94),IF($AG94="ND","ND",$AI$8+$O94)))</f>
        <v/>
      </c>
      <c r="AJ94" s="3" t="str">
        <f t="shared" si="10"/>
        <v/>
      </c>
      <c r="AK94" s="3" t="str">
        <f t="shared" si="16"/>
        <v/>
      </c>
      <c r="AL94" s="3" t="str">
        <f t="shared" si="16"/>
        <v/>
      </c>
      <c r="AM94" s="3" t="str">
        <f t="shared" si="16"/>
        <v/>
      </c>
      <c r="AN94" s="3" t="str">
        <f t="shared" si="16"/>
        <v/>
      </c>
      <c r="AO94" s="2">
        <f t="shared" si="11"/>
        <v>0</v>
      </c>
      <c r="AP94" s="4"/>
      <c r="AQ94" s="3">
        <f>IF(AJ94=1,VLOOKUP($AP94,BaseEqptCdF!$C$5:$R$161,16,FALSE),0)</f>
        <v>0</v>
      </c>
      <c r="AR94" s="3">
        <f>IF(AK94=1,VLOOKUP($AP94,BaseEqptCdF!$C$5:$R$161,16,FALSE),0)</f>
        <v>0</v>
      </c>
      <c r="AS94" s="3">
        <f>IF(AL94=1,VLOOKUP($AP94,BaseEqptCdF!$C$5:$R$161,16,FALSE),0)</f>
        <v>0</v>
      </c>
      <c r="AT94" s="3">
        <f>IF(AM94=1,VLOOKUP($AP94,BaseEqptCdF!$C$5:$R$161,16,FALSE),0)</f>
        <v>0</v>
      </c>
      <c r="AU94" s="3">
        <f>IF(AN94=1,VLOOKUP($AP94,BaseEqptCdF!$C$5:$R$161,16,FALSE),0)</f>
        <v>0</v>
      </c>
      <c r="AV94" s="2">
        <f t="shared" si="12"/>
        <v>0</v>
      </c>
      <c r="AW94" s="3" t="str">
        <f>IF($L94="","",IF(SUM($AJ94:AJ94)=0,$AE94,VLOOKUP($AP94,BaseEqptCdF!$C$5:$R$161,16,FALSE)*$AC$3))</f>
        <v/>
      </c>
      <c r="AX94" s="3" t="str">
        <f>IF($L94="","",IF(SUM($AJ94:AK94)=0,$AE94,VLOOKUP($AP94,BaseEqptCdF!$C$5:$R$161,16,FALSE)*$AC$3))</f>
        <v/>
      </c>
      <c r="AY94" s="3" t="str">
        <f>IF($L94="","",IF(SUM($AJ94:AL94)=0,$AE94,VLOOKUP($AP94,BaseEqptCdF!$C$5:$R$161,16,FALSE)*$AC$3))</f>
        <v/>
      </c>
      <c r="AZ94" s="3" t="str">
        <f>IF($L94="","",IF(SUM($AJ94:AM94)=0,$AE94,VLOOKUP($AP94,BaseEqptCdF!$C$5:$R$161,16,FALSE)*$AC$3))</f>
        <v/>
      </c>
      <c r="BA94" s="3" t="str">
        <f>IF($L94="","",IF(SUM($AJ94:AN94)=0,$AE94,VLOOKUP($AP94,BaseEqptCdF!$C$5:$R$161,16,FALSE)*$AC$3))</f>
        <v/>
      </c>
      <c r="BB94" s="2">
        <f t="shared" si="13"/>
        <v>0</v>
      </c>
      <c r="BC94" s="3" t="str">
        <f>IF($L94="","",IF(SUM($AJ94:AJ94)=0,$AF94,IF(LEFT(VLOOKUP($AP94,BaseEqptCdF!$C$5:$E$161,3,FALSE),2)="SD",0,IF(LEFT(VLOOKUP($AP94,BaseEqptCdF!$C$5:$E$161,3,FALSE),2)="SB",1*52,VLOOKUP($AP94,BaseEqptCdF!$C$5:$S$161,12,FALSE)*0.2*300))))</f>
        <v/>
      </c>
      <c r="BD94" s="3" t="str">
        <f>IF($L94="","",IF(SUM($AJ94:AK94)=0,$AF94,IF(LEFT(VLOOKUP($AP94,BaseEqptCdF!$C$5:$E$161,3,FALSE),2)="SD",0,IF(LEFT(VLOOKUP($AP94,BaseEqptCdF!$C$5:$E$161,3,FALSE),2)="SB",1*52,VLOOKUP($AP94,BaseEqptCdF!$C$5:$S$161,12,FALSE)*0.2*300))))</f>
        <v/>
      </c>
      <c r="BE94" s="3" t="str">
        <f>IF($L94="","",IF(SUM($AJ94:AL94)=0,$AF94,IF(LEFT(VLOOKUP($AP94,BaseEqptCdF!$C$5:$E$161,3,FALSE),2)="SD",0,IF(LEFT(VLOOKUP($AP94,BaseEqptCdF!$C$5:$E$161,3,FALSE),2)="SB",1*52,VLOOKUP($AP94,BaseEqptCdF!$C$5:$S$161,12,FALSE)*0.2*300))))</f>
        <v/>
      </c>
      <c r="BF94" s="3" t="str">
        <f>IF($L94="","",IF(SUM($AJ94:AM94)=0,$AF94,IF(LEFT(VLOOKUP($AP94,BaseEqptCdF!$C$5:$E$161,3,FALSE),2)="SD",0,IF(LEFT(VLOOKUP($AP94,BaseEqptCdF!$C$5:$E$161,3,FALSE),2)="SB",1*52,VLOOKUP($AP94,BaseEqptCdF!$C$5:$S$161,12,FALSE)*0.2*300))))</f>
        <v/>
      </c>
      <c r="BG94" s="3" t="str">
        <f>IF($L94="","",IF(SUM($AJ94:AN94)=0,$AF94,IF(LEFT(VLOOKUP($AP94,BaseEqptCdF!$C$5:$E$161,3,FALSE),2)="SD",0,IF(LEFT(VLOOKUP($AP94,BaseEqptCdF!$C$5:$E$161,3,FALSE),2)="SB",1*52,VLOOKUP($AP94,BaseEqptCdF!$C$5:$S$161,12,FALSE)*0.2*300))))</f>
        <v/>
      </c>
      <c r="BH94" s="2">
        <f t="shared" si="14"/>
        <v>0</v>
      </c>
    </row>
    <row r="95" spans="1:60" x14ac:dyDescent="0.25">
      <c r="A95" s="296" t="str">
        <f t="array" ref="A95">IF($C95="","",INDEX(Prog!$B$8:$D$300,MATCH($C95,nivo1,0),1))</f>
        <v/>
      </c>
      <c r="B95" s="296" t="str">
        <f t="array" ref="B95">IF($C95="","",INDEX(Prog!$B$8:$D$300,MATCH($C95,nivo1,0),2))</f>
        <v/>
      </c>
      <c r="C95" s="273"/>
      <c r="D95" s="267"/>
      <c r="E95" s="273"/>
      <c r="F95" s="273"/>
      <c r="G95" s="273"/>
      <c r="H95" s="273"/>
      <c r="I95" s="273"/>
      <c r="J95" s="273"/>
      <c r="K95" s="274"/>
      <c r="L95" s="273"/>
      <c r="M95" s="273"/>
      <c r="N95" s="273"/>
      <c r="O95" s="275"/>
      <c r="P95" s="273"/>
      <c r="Q95" s="273"/>
      <c r="R95" s="273"/>
      <c r="S95" s="273"/>
      <c r="T95" s="276"/>
      <c r="U95" s="276"/>
      <c r="V95" s="276"/>
      <c r="W95" s="276"/>
      <c r="X95" s="277"/>
      <c r="Y95" s="278"/>
      <c r="AA95" s="8" t="str">
        <f>IF($L95="","",VLOOKUP($L95,BaseEqptCdF!$C$5:$E$161,2,FALSE))</f>
        <v/>
      </c>
      <c r="AB95" s="8" t="str">
        <f>IF($L95="","",VLOOKUP($L95,BaseEqptCdF!$C$5:$E$161,3,FALSE))</f>
        <v/>
      </c>
      <c r="AC95" s="7" t="str">
        <f>IF($L95="","",VLOOKUP($L95,BaseEqptCdF!$C$5:$I$161,6,FALSE))</f>
        <v/>
      </c>
      <c r="AD95" s="7" t="str">
        <f>IF($L95="","",VLOOKUP($L95,BaseEqptCdF!$C$5:$I$161,7,FALSE))</f>
        <v/>
      </c>
      <c r="AE95" s="3" t="str">
        <f>IF($L95="","",VLOOKUP($L95,BaseEqptCdF!$C$5:$R$161,16,FALSE)*$AC$3)</f>
        <v/>
      </c>
      <c r="AF95" s="3" t="str">
        <f>IF($L95="","",IF(LEFT($AB95,2)="SD",0,IF(LEFT($AB95,2)="SB",1*52,IF($N95=Prog!$P$17,VLOOKUP($L95,BaseEqptCdF!$C$5:$P$161,14,FALSE)*1*300,VLOOKUP($L95,BaseEqptCdF!$C$5:$P$161,12,FALSE)*0.2*300))))</f>
        <v/>
      </c>
      <c r="AG95" s="6" t="str">
        <f t="shared" si="15"/>
        <v/>
      </c>
      <c r="AH95" s="6">
        <f>IF($U95=Prog!$S$18,YEAR($X95),"")</f>
        <v>1900</v>
      </c>
      <c r="AI95" s="5" t="str">
        <f>IF(OR($AG95="",$U95=Prog!$S$18),"",IF(OR($U95=Prog!$S$17,$U95=Prog!$S$16),YEAR($X95),IF($AG95="ND","ND",$AI$8+$O95)))</f>
        <v/>
      </c>
      <c r="AJ95" s="3" t="str">
        <f t="shared" si="10"/>
        <v/>
      </c>
      <c r="AK95" s="3" t="str">
        <f t="shared" si="16"/>
        <v/>
      </c>
      <c r="AL95" s="3" t="str">
        <f t="shared" si="16"/>
        <v/>
      </c>
      <c r="AM95" s="3" t="str">
        <f t="shared" si="16"/>
        <v/>
      </c>
      <c r="AN95" s="3" t="str">
        <f t="shared" si="16"/>
        <v/>
      </c>
      <c r="AO95" s="2">
        <f t="shared" si="11"/>
        <v>0</v>
      </c>
      <c r="AP95" s="4"/>
      <c r="AQ95" s="3">
        <f>IF(AJ95=1,VLOOKUP($AP95,BaseEqptCdF!$C$5:$R$161,16,FALSE),0)</f>
        <v>0</v>
      </c>
      <c r="AR95" s="3">
        <f>IF(AK95=1,VLOOKUP($AP95,BaseEqptCdF!$C$5:$R$161,16,FALSE),0)</f>
        <v>0</v>
      </c>
      <c r="AS95" s="3">
        <f>IF(AL95=1,VLOOKUP($AP95,BaseEqptCdF!$C$5:$R$161,16,FALSE),0)</f>
        <v>0</v>
      </c>
      <c r="AT95" s="3">
        <f>IF(AM95=1,VLOOKUP($AP95,BaseEqptCdF!$C$5:$R$161,16,FALSE),0)</f>
        <v>0</v>
      </c>
      <c r="AU95" s="3">
        <f>IF(AN95=1,VLOOKUP($AP95,BaseEqptCdF!$C$5:$R$161,16,FALSE),0)</f>
        <v>0</v>
      </c>
      <c r="AV95" s="2">
        <f t="shared" si="12"/>
        <v>0</v>
      </c>
      <c r="AW95" s="3" t="str">
        <f>IF($L95="","",IF(SUM($AJ95:AJ95)=0,$AE95,VLOOKUP($AP95,BaseEqptCdF!$C$5:$R$161,16,FALSE)*$AC$3))</f>
        <v/>
      </c>
      <c r="AX95" s="3" t="str">
        <f>IF($L95="","",IF(SUM($AJ95:AK95)=0,$AE95,VLOOKUP($AP95,BaseEqptCdF!$C$5:$R$161,16,FALSE)*$AC$3))</f>
        <v/>
      </c>
      <c r="AY95" s="3" t="str">
        <f>IF($L95="","",IF(SUM($AJ95:AL95)=0,$AE95,VLOOKUP($AP95,BaseEqptCdF!$C$5:$R$161,16,FALSE)*$AC$3))</f>
        <v/>
      </c>
      <c r="AZ95" s="3" t="str">
        <f>IF($L95="","",IF(SUM($AJ95:AM95)=0,$AE95,VLOOKUP($AP95,BaseEqptCdF!$C$5:$R$161,16,FALSE)*$AC$3))</f>
        <v/>
      </c>
      <c r="BA95" s="3" t="str">
        <f>IF($L95="","",IF(SUM($AJ95:AN95)=0,$AE95,VLOOKUP($AP95,BaseEqptCdF!$C$5:$R$161,16,FALSE)*$AC$3))</f>
        <v/>
      </c>
      <c r="BB95" s="2">
        <f t="shared" si="13"/>
        <v>0</v>
      </c>
      <c r="BC95" s="3" t="str">
        <f>IF($L95="","",IF(SUM($AJ95:AJ95)=0,$AF95,IF(LEFT(VLOOKUP($AP95,BaseEqptCdF!$C$5:$E$161,3,FALSE),2)="SD",0,IF(LEFT(VLOOKUP($AP95,BaseEqptCdF!$C$5:$E$161,3,FALSE),2)="SB",1*52,VLOOKUP($AP95,BaseEqptCdF!$C$5:$S$161,12,FALSE)*0.2*300))))</f>
        <v/>
      </c>
      <c r="BD95" s="3" t="str">
        <f>IF($L95="","",IF(SUM($AJ95:AK95)=0,$AF95,IF(LEFT(VLOOKUP($AP95,BaseEqptCdF!$C$5:$E$161,3,FALSE),2)="SD",0,IF(LEFT(VLOOKUP($AP95,BaseEqptCdF!$C$5:$E$161,3,FALSE),2)="SB",1*52,VLOOKUP($AP95,BaseEqptCdF!$C$5:$S$161,12,FALSE)*0.2*300))))</f>
        <v/>
      </c>
      <c r="BE95" s="3" t="str">
        <f>IF($L95="","",IF(SUM($AJ95:AL95)=0,$AF95,IF(LEFT(VLOOKUP($AP95,BaseEqptCdF!$C$5:$E$161,3,FALSE),2)="SD",0,IF(LEFT(VLOOKUP($AP95,BaseEqptCdF!$C$5:$E$161,3,FALSE),2)="SB",1*52,VLOOKUP($AP95,BaseEqptCdF!$C$5:$S$161,12,FALSE)*0.2*300))))</f>
        <v/>
      </c>
      <c r="BF95" s="3" t="str">
        <f>IF($L95="","",IF(SUM($AJ95:AM95)=0,$AF95,IF(LEFT(VLOOKUP($AP95,BaseEqptCdF!$C$5:$E$161,3,FALSE),2)="SD",0,IF(LEFT(VLOOKUP($AP95,BaseEqptCdF!$C$5:$E$161,3,FALSE),2)="SB",1*52,VLOOKUP($AP95,BaseEqptCdF!$C$5:$S$161,12,FALSE)*0.2*300))))</f>
        <v/>
      </c>
      <c r="BG95" s="3" t="str">
        <f>IF($L95="","",IF(SUM($AJ95:AN95)=0,$AF95,IF(LEFT(VLOOKUP($AP95,BaseEqptCdF!$C$5:$E$161,3,FALSE),2)="SD",0,IF(LEFT(VLOOKUP($AP95,BaseEqptCdF!$C$5:$E$161,3,FALSE),2)="SB",1*52,VLOOKUP($AP95,BaseEqptCdF!$C$5:$S$161,12,FALSE)*0.2*300))))</f>
        <v/>
      </c>
      <c r="BH95" s="2">
        <f t="shared" si="14"/>
        <v>0</v>
      </c>
    </row>
    <row r="96" spans="1:60" x14ac:dyDescent="0.25">
      <c r="A96" s="296" t="str">
        <f t="array" ref="A96">IF($C96="","",INDEX(Prog!$B$8:$D$300,MATCH($C96,nivo1,0),1))</f>
        <v/>
      </c>
      <c r="B96" s="296" t="str">
        <f t="array" ref="B96">IF($C96="","",INDEX(Prog!$B$8:$D$300,MATCH($C96,nivo1,0),2))</f>
        <v/>
      </c>
      <c r="C96" s="273"/>
      <c r="D96" s="267"/>
      <c r="E96" s="273"/>
      <c r="F96" s="273"/>
      <c r="G96" s="273"/>
      <c r="H96" s="273"/>
      <c r="I96" s="273"/>
      <c r="J96" s="273"/>
      <c r="K96" s="274"/>
      <c r="L96" s="273"/>
      <c r="M96" s="273"/>
      <c r="N96" s="273"/>
      <c r="O96" s="275"/>
      <c r="P96" s="273"/>
      <c r="Q96" s="273"/>
      <c r="R96" s="273"/>
      <c r="S96" s="273"/>
      <c r="T96" s="276"/>
      <c r="U96" s="276"/>
      <c r="V96" s="276"/>
      <c r="W96" s="276"/>
      <c r="X96" s="277"/>
      <c r="Y96" s="278"/>
      <c r="AA96" s="8" t="str">
        <f>IF($L96="","",VLOOKUP($L96,BaseEqptCdF!$C$5:$E$161,2,FALSE))</f>
        <v/>
      </c>
      <c r="AB96" s="8" t="str">
        <f>IF($L96="","",VLOOKUP($L96,BaseEqptCdF!$C$5:$E$161,3,FALSE))</f>
        <v/>
      </c>
      <c r="AC96" s="7" t="str">
        <f>IF($L96="","",VLOOKUP($L96,BaseEqptCdF!$C$5:$I$161,6,FALSE))</f>
        <v/>
      </c>
      <c r="AD96" s="7" t="str">
        <f>IF($L96="","",VLOOKUP($L96,BaseEqptCdF!$C$5:$I$161,7,FALSE))</f>
        <v/>
      </c>
      <c r="AE96" s="3" t="str">
        <f>IF($L96="","",VLOOKUP($L96,BaseEqptCdF!$C$5:$R$161,16,FALSE)*$AC$3)</f>
        <v/>
      </c>
      <c r="AF96" s="3" t="str">
        <f>IF($L96="","",IF(LEFT($AB96,2)="SD",0,IF(LEFT($AB96,2)="SB",1*52,IF($N96=Prog!$P$17,VLOOKUP($L96,BaseEqptCdF!$C$5:$P$161,14,FALSE)*1*300,VLOOKUP($L96,BaseEqptCdF!$C$5:$P$161,12,FALSE)*0.2*300))))</f>
        <v/>
      </c>
      <c r="AG96" s="6" t="str">
        <f t="shared" si="15"/>
        <v/>
      </c>
      <c r="AH96" s="6">
        <f>IF($U96=Prog!$S$18,YEAR($X96),"")</f>
        <v>1900</v>
      </c>
      <c r="AI96" s="5" t="str">
        <f>IF(OR($AG96="",$U96=Prog!$S$18),"",IF(OR($U96=Prog!$S$17,$U96=Prog!$S$16),YEAR($X96),IF($AG96="ND","ND",$AI$8+$O96)))</f>
        <v/>
      </c>
      <c r="AJ96" s="3" t="str">
        <f t="shared" si="10"/>
        <v/>
      </c>
      <c r="AK96" s="3" t="str">
        <f t="shared" si="16"/>
        <v/>
      </c>
      <c r="AL96" s="3" t="str">
        <f t="shared" si="16"/>
        <v/>
      </c>
      <c r="AM96" s="3" t="str">
        <f t="shared" si="16"/>
        <v/>
      </c>
      <c r="AN96" s="3" t="str">
        <f t="shared" si="16"/>
        <v/>
      </c>
      <c r="AO96" s="2">
        <f t="shared" si="11"/>
        <v>0</v>
      </c>
      <c r="AP96" s="4"/>
      <c r="AQ96" s="3">
        <f>IF(AJ96=1,VLOOKUP($AP96,BaseEqptCdF!$C$5:$R$161,16,FALSE),0)</f>
        <v>0</v>
      </c>
      <c r="AR96" s="3">
        <f>IF(AK96=1,VLOOKUP($AP96,BaseEqptCdF!$C$5:$R$161,16,FALSE),0)</f>
        <v>0</v>
      </c>
      <c r="AS96" s="3">
        <f>IF(AL96=1,VLOOKUP($AP96,BaseEqptCdF!$C$5:$R$161,16,FALSE),0)</f>
        <v>0</v>
      </c>
      <c r="AT96" s="3">
        <f>IF(AM96=1,VLOOKUP($AP96,BaseEqptCdF!$C$5:$R$161,16,FALSE),0)</f>
        <v>0</v>
      </c>
      <c r="AU96" s="3">
        <f>IF(AN96=1,VLOOKUP($AP96,BaseEqptCdF!$C$5:$R$161,16,FALSE),0)</f>
        <v>0</v>
      </c>
      <c r="AV96" s="2">
        <f t="shared" si="12"/>
        <v>0</v>
      </c>
      <c r="AW96" s="3" t="str">
        <f>IF($L96="","",IF(SUM($AJ96:AJ96)=0,$AE96,VLOOKUP($AP96,BaseEqptCdF!$C$5:$R$161,16,FALSE)*$AC$3))</f>
        <v/>
      </c>
      <c r="AX96" s="3" t="str">
        <f>IF($L96="","",IF(SUM($AJ96:AK96)=0,$AE96,VLOOKUP($AP96,BaseEqptCdF!$C$5:$R$161,16,FALSE)*$AC$3))</f>
        <v/>
      </c>
      <c r="AY96" s="3" t="str">
        <f>IF($L96="","",IF(SUM($AJ96:AL96)=0,$AE96,VLOOKUP($AP96,BaseEqptCdF!$C$5:$R$161,16,FALSE)*$AC$3))</f>
        <v/>
      </c>
      <c r="AZ96" s="3" t="str">
        <f>IF($L96="","",IF(SUM($AJ96:AM96)=0,$AE96,VLOOKUP($AP96,BaseEqptCdF!$C$5:$R$161,16,FALSE)*$AC$3))</f>
        <v/>
      </c>
      <c r="BA96" s="3" t="str">
        <f>IF($L96="","",IF(SUM($AJ96:AN96)=0,$AE96,VLOOKUP($AP96,BaseEqptCdF!$C$5:$R$161,16,FALSE)*$AC$3))</f>
        <v/>
      </c>
      <c r="BB96" s="2">
        <f t="shared" si="13"/>
        <v>0</v>
      </c>
      <c r="BC96" s="3" t="str">
        <f>IF($L96="","",IF(SUM($AJ96:AJ96)=0,$AF96,IF(LEFT(VLOOKUP($AP96,BaseEqptCdF!$C$5:$E$161,3,FALSE),2)="SD",0,IF(LEFT(VLOOKUP($AP96,BaseEqptCdF!$C$5:$E$161,3,FALSE),2)="SB",1*52,VLOOKUP($AP96,BaseEqptCdF!$C$5:$S$161,12,FALSE)*0.2*300))))</f>
        <v/>
      </c>
      <c r="BD96" s="3" t="str">
        <f>IF($L96="","",IF(SUM($AJ96:AK96)=0,$AF96,IF(LEFT(VLOOKUP($AP96,BaseEqptCdF!$C$5:$E$161,3,FALSE),2)="SD",0,IF(LEFT(VLOOKUP($AP96,BaseEqptCdF!$C$5:$E$161,3,FALSE),2)="SB",1*52,VLOOKUP($AP96,BaseEqptCdF!$C$5:$S$161,12,FALSE)*0.2*300))))</f>
        <v/>
      </c>
      <c r="BE96" s="3" t="str">
        <f>IF($L96="","",IF(SUM($AJ96:AL96)=0,$AF96,IF(LEFT(VLOOKUP($AP96,BaseEqptCdF!$C$5:$E$161,3,FALSE),2)="SD",0,IF(LEFT(VLOOKUP($AP96,BaseEqptCdF!$C$5:$E$161,3,FALSE),2)="SB",1*52,VLOOKUP($AP96,BaseEqptCdF!$C$5:$S$161,12,FALSE)*0.2*300))))</f>
        <v/>
      </c>
      <c r="BF96" s="3" t="str">
        <f>IF($L96="","",IF(SUM($AJ96:AM96)=0,$AF96,IF(LEFT(VLOOKUP($AP96,BaseEqptCdF!$C$5:$E$161,3,FALSE),2)="SD",0,IF(LEFT(VLOOKUP($AP96,BaseEqptCdF!$C$5:$E$161,3,FALSE),2)="SB",1*52,VLOOKUP($AP96,BaseEqptCdF!$C$5:$S$161,12,FALSE)*0.2*300))))</f>
        <v/>
      </c>
      <c r="BG96" s="3" t="str">
        <f>IF($L96="","",IF(SUM($AJ96:AN96)=0,$AF96,IF(LEFT(VLOOKUP($AP96,BaseEqptCdF!$C$5:$E$161,3,FALSE),2)="SD",0,IF(LEFT(VLOOKUP($AP96,BaseEqptCdF!$C$5:$E$161,3,FALSE),2)="SB",1*52,VLOOKUP($AP96,BaseEqptCdF!$C$5:$S$161,12,FALSE)*0.2*300))))</f>
        <v/>
      </c>
      <c r="BH96" s="2">
        <f t="shared" si="14"/>
        <v>0</v>
      </c>
    </row>
    <row r="97" spans="1:60" x14ac:dyDescent="0.25">
      <c r="A97" s="296" t="str">
        <f t="array" ref="A97">IF($C97="","",INDEX(Prog!$B$8:$D$300,MATCH($C97,nivo1,0),1))</f>
        <v/>
      </c>
      <c r="B97" s="296" t="str">
        <f t="array" ref="B97">IF($C97="","",INDEX(Prog!$B$8:$D$300,MATCH($C97,nivo1,0),2))</f>
        <v/>
      </c>
      <c r="C97" s="273"/>
      <c r="D97" s="267"/>
      <c r="E97" s="273"/>
      <c r="F97" s="273"/>
      <c r="G97" s="273"/>
      <c r="H97" s="273"/>
      <c r="I97" s="273"/>
      <c r="J97" s="273"/>
      <c r="K97" s="274"/>
      <c r="L97" s="273"/>
      <c r="M97" s="273"/>
      <c r="N97" s="273"/>
      <c r="O97" s="275"/>
      <c r="P97" s="273"/>
      <c r="Q97" s="273"/>
      <c r="R97" s="273"/>
      <c r="S97" s="273"/>
      <c r="T97" s="276"/>
      <c r="U97" s="276"/>
      <c r="V97" s="276"/>
      <c r="W97" s="276"/>
      <c r="X97" s="277"/>
      <c r="Y97" s="278"/>
      <c r="AA97" s="8" t="str">
        <f>IF($L97="","",VLOOKUP($L97,BaseEqptCdF!$C$5:$E$161,2,FALSE))</f>
        <v/>
      </c>
      <c r="AB97" s="8" t="str">
        <f>IF($L97="","",VLOOKUP($L97,BaseEqptCdF!$C$5:$E$161,3,FALSE))</f>
        <v/>
      </c>
      <c r="AC97" s="7" t="str">
        <f>IF($L97="","",VLOOKUP($L97,BaseEqptCdF!$C$5:$I$161,6,FALSE))</f>
        <v/>
      </c>
      <c r="AD97" s="7" t="str">
        <f>IF($L97="","",VLOOKUP($L97,BaseEqptCdF!$C$5:$I$161,7,FALSE))</f>
        <v/>
      </c>
      <c r="AE97" s="3" t="str">
        <f>IF($L97="","",VLOOKUP($L97,BaseEqptCdF!$C$5:$R$161,16,FALSE)*$AC$3)</f>
        <v/>
      </c>
      <c r="AF97" s="3" t="str">
        <f>IF($L97="","",IF(LEFT($AB97,2)="SD",0,IF(LEFT($AB97,2)="SB",1*52,IF($N97=Prog!$P$17,VLOOKUP($L97,BaseEqptCdF!$C$5:$P$161,14,FALSE)*1*300,VLOOKUP($L97,BaseEqptCdF!$C$5:$P$161,12,FALSE)*0.2*300))))</f>
        <v/>
      </c>
      <c r="AG97" s="6" t="str">
        <f t="shared" si="15"/>
        <v/>
      </c>
      <c r="AH97" s="6">
        <f>IF($U97=Prog!$S$18,YEAR($X97),"")</f>
        <v>1900</v>
      </c>
      <c r="AI97" s="5" t="str">
        <f>IF(OR($AG97="",$U97=Prog!$S$18),"",IF(OR($U97=Prog!$S$17,$U97=Prog!$S$16),YEAR($X97),IF($AG97="ND","ND",$AI$8+$O97)))</f>
        <v/>
      </c>
      <c r="AJ97" s="3" t="str">
        <f t="shared" si="10"/>
        <v/>
      </c>
      <c r="AK97" s="3" t="str">
        <f t="shared" si="16"/>
        <v/>
      </c>
      <c r="AL97" s="3" t="str">
        <f t="shared" si="16"/>
        <v/>
      </c>
      <c r="AM97" s="3" t="str">
        <f t="shared" si="16"/>
        <v/>
      </c>
      <c r="AN97" s="3" t="str">
        <f t="shared" si="16"/>
        <v/>
      </c>
      <c r="AO97" s="2">
        <f t="shared" si="11"/>
        <v>0</v>
      </c>
      <c r="AP97" s="4"/>
      <c r="AQ97" s="3">
        <f>IF(AJ97=1,VLOOKUP($AP97,BaseEqptCdF!$C$5:$R$161,16,FALSE),0)</f>
        <v>0</v>
      </c>
      <c r="AR97" s="3">
        <f>IF(AK97=1,VLOOKUP($AP97,BaseEqptCdF!$C$5:$R$161,16,FALSE),0)</f>
        <v>0</v>
      </c>
      <c r="AS97" s="3">
        <f>IF(AL97=1,VLOOKUP($AP97,BaseEqptCdF!$C$5:$R$161,16,FALSE),0)</f>
        <v>0</v>
      </c>
      <c r="AT97" s="3">
        <f>IF(AM97=1,VLOOKUP($AP97,BaseEqptCdF!$C$5:$R$161,16,FALSE),0)</f>
        <v>0</v>
      </c>
      <c r="AU97" s="3">
        <f>IF(AN97=1,VLOOKUP($AP97,BaseEqptCdF!$C$5:$R$161,16,FALSE),0)</f>
        <v>0</v>
      </c>
      <c r="AV97" s="2">
        <f t="shared" si="12"/>
        <v>0</v>
      </c>
      <c r="AW97" s="3" t="str">
        <f>IF($L97="","",IF(SUM($AJ97:AJ97)=0,$AE97,VLOOKUP($AP97,BaseEqptCdF!$C$5:$R$161,16,FALSE)*$AC$3))</f>
        <v/>
      </c>
      <c r="AX97" s="3" t="str">
        <f>IF($L97="","",IF(SUM($AJ97:AK97)=0,$AE97,VLOOKUP($AP97,BaseEqptCdF!$C$5:$R$161,16,FALSE)*$AC$3))</f>
        <v/>
      </c>
      <c r="AY97" s="3" t="str">
        <f>IF($L97="","",IF(SUM($AJ97:AL97)=0,$AE97,VLOOKUP($AP97,BaseEqptCdF!$C$5:$R$161,16,FALSE)*$AC$3))</f>
        <v/>
      </c>
      <c r="AZ97" s="3" t="str">
        <f>IF($L97="","",IF(SUM($AJ97:AM97)=0,$AE97,VLOOKUP($AP97,BaseEqptCdF!$C$5:$R$161,16,FALSE)*$AC$3))</f>
        <v/>
      </c>
      <c r="BA97" s="3" t="str">
        <f>IF($L97="","",IF(SUM($AJ97:AN97)=0,$AE97,VLOOKUP($AP97,BaseEqptCdF!$C$5:$R$161,16,FALSE)*$AC$3))</f>
        <v/>
      </c>
      <c r="BB97" s="2">
        <f t="shared" si="13"/>
        <v>0</v>
      </c>
      <c r="BC97" s="3" t="str">
        <f>IF($L97="","",IF(SUM($AJ97:AJ97)=0,$AF97,IF(LEFT(VLOOKUP($AP97,BaseEqptCdF!$C$5:$E$161,3,FALSE),2)="SD",0,IF(LEFT(VLOOKUP($AP97,BaseEqptCdF!$C$5:$E$161,3,FALSE),2)="SB",1*52,VLOOKUP($AP97,BaseEqptCdF!$C$5:$S$161,12,FALSE)*0.2*300))))</f>
        <v/>
      </c>
      <c r="BD97" s="3" t="str">
        <f>IF($L97="","",IF(SUM($AJ97:AK97)=0,$AF97,IF(LEFT(VLOOKUP($AP97,BaseEqptCdF!$C$5:$E$161,3,FALSE),2)="SD",0,IF(LEFT(VLOOKUP($AP97,BaseEqptCdF!$C$5:$E$161,3,FALSE),2)="SB",1*52,VLOOKUP($AP97,BaseEqptCdF!$C$5:$S$161,12,FALSE)*0.2*300))))</f>
        <v/>
      </c>
      <c r="BE97" s="3" t="str">
        <f>IF($L97="","",IF(SUM($AJ97:AL97)=0,$AF97,IF(LEFT(VLOOKUP($AP97,BaseEqptCdF!$C$5:$E$161,3,FALSE),2)="SD",0,IF(LEFT(VLOOKUP($AP97,BaseEqptCdF!$C$5:$E$161,3,FALSE),2)="SB",1*52,VLOOKUP($AP97,BaseEqptCdF!$C$5:$S$161,12,FALSE)*0.2*300))))</f>
        <v/>
      </c>
      <c r="BF97" s="3" t="str">
        <f>IF($L97="","",IF(SUM($AJ97:AM97)=0,$AF97,IF(LEFT(VLOOKUP($AP97,BaseEqptCdF!$C$5:$E$161,3,FALSE),2)="SD",0,IF(LEFT(VLOOKUP($AP97,BaseEqptCdF!$C$5:$E$161,3,FALSE),2)="SB",1*52,VLOOKUP($AP97,BaseEqptCdF!$C$5:$S$161,12,FALSE)*0.2*300))))</f>
        <v/>
      </c>
      <c r="BG97" s="3" t="str">
        <f>IF($L97="","",IF(SUM($AJ97:AN97)=0,$AF97,IF(LEFT(VLOOKUP($AP97,BaseEqptCdF!$C$5:$E$161,3,FALSE),2)="SD",0,IF(LEFT(VLOOKUP($AP97,BaseEqptCdF!$C$5:$E$161,3,FALSE),2)="SB",1*52,VLOOKUP($AP97,BaseEqptCdF!$C$5:$S$161,12,FALSE)*0.2*300))))</f>
        <v/>
      </c>
      <c r="BH97" s="2">
        <f t="shared" si="14"/>
        <v>0</v>
      </c>
    </row>
    <row r="98" spans="1:60" x14ac:dyDescent="0.25">
      <c r="A98" s="296" t="str">
        <f t="array" ref="A98">IF($C98="","",INDEX(Prog!$B$8:$D$300,MATCH($C98,nivo1,0),1))</f>
        <v/>
      </c>
      <c r="B98" s="296" t="str">
        <f t="array" ref="B98">IF($C98="","",INDEX(Prog!$B$8:$D$300,MATCH($C98,nivo1,0),2))</f>
        <v/>
      </c>
      <c r="C98" s="273"/>
      <c r="D98" s="267"/>
      <c r="E98" s="273"/>
      <c r="F98" s="273"/>
      <c r="G98" s="273"/>
      <c r="H98" s="273"/>
      <c r="I98" s="273"/>
      <c r="J98" s="273"/>
      <c r="K98" s="274"/>
      <c r="L98" s="273"/>
      <c r="M98" s="273"/>
      <c r="N98" s="273"/>
      <c r="O98" s="275"/>
      <c r="P98" s="273"/>
      <c r="Q98" s="273"/>
      <c r="R98" s="273"/>
      <c r="S98" s="273"/>
      <c r="T98" s="276"/>
      <c r="U98" s="276"/>
      <c r="V98" s="276"/>
      <c r="W98" s="276"/>
      <c r="X98" s="277"/>
      <c r="Y98" s="278"/>
      <c r="AA98" s="8" t="str">
        <f>IF($L98="","",VLOOKUP($L98,BaseEqptCdF!$C$5:$E$161,2,FALSE))</f>
        <v/>
      </c>
      <c r="AB98" s="8" t="str">
        <f>IF($L98="","",VLOOKUP($L98,BaseEqptCdF!$C$5:$E$161,3,FALSE))</f>
        <v/>
      </c>
      <c r="AC98" s="7" t="str">
        <f>IF($L98="","",VLOOKUP($L98,BaseEqptCdF!$C$5:$I$161,6,FALSE))</f>
        <v/>
      </c>
      <c r="AD98" s="7" t="str">
        <f>IF($L98="","",VLOOKUP($L98,BaseEqptCdF!$C$5:$I$161,7,FALSE))</f>
        <v/>
      </c>
      <c r="AE98" s="3" t="str">
        <f>IF($L98="","",VLOOKUP($L98,BaseEqptCdF!$C$5:$R$161,16,FALSE)*$AC$3)</f>
        <v/>
      </c>
      <c r="AF98" s="3" t="str">
        <f>IF($L98="","",IF(LEFT($AB98,2)="SD",0,IF(LEFT($AB98,2)="SB",1*52,IF($N98=Prog!$P$17,VLOOKUP($L98,BaseEqptCdF!$C$5:$P$161,14,FALSE)*1*300,VLOOKUP($L98,BaseEqptCdF!$C$5:$P$161,12,FALSE)*0.2*300))))</f>
        <v/>
      </c>
      <c r="AG98" s="6" t="str">
        <f t="shared" si="15"/>
        <v/>
      </c>
      <c r="AH98" s="6">
        <f>IF($U98=Prog!$S$18,YEAR($X98),"")</f>
        <v>1900</v>
      </c>
      <c r="AI98" s="5" t="str">
        <f>IF(OR($AG98="",$U98=Prog!$S$18),"",IF(OR($U98=Prog!$S$17,$U98=Prog!$S$16),YEAR($X98),IF($AG98="ND","ND",$AI$8+$O98)))</f>
        <v/>
      </c>
      <c r="AJ98" s="3" t="str">
        <f t="shared" si="10"/>
        <v/>
      </c>
      <c r="AK98" s="3" t="str">
        <f t="shared" si="16"/>
        <v/>
      </c>
      <c r="AL98" s="3" t="str">
        <f t="shared" si="16"/>
        <v/>
      </c>
      <c r="AM98" s="3" t="str">
        <f t="shared" si="16"/>
        <v/>
      </c>
      <c r="AN98" s="3" t="str">
        <f t="shared" si="16"/>
        <v/>
      </c>
      <c r="AO98" s="2">
        <f t="shared" si="11"/>
        <v>0</v>
      </c>
      <c r="AP98" s="4"/>
      <c r="AQ98" s="3">
        <f>IF(AJ98=1,VLOOKUP($AP98,BaseEqptCdF!$C$5:$R$161,16,FALSE),0)</f>
        <v>0</v>
      </c>
      <c r="AR98" s="3">
        <f>IF(AK98=1,VLOOKUP($AP98,BaseEqptCdF!$C$5:$R$161,16,FALSE),0)</f>
        <v>0</v>
      </c>
      <c r="AS98" s="3">
        <f>IF(AL98=1,VLOOKUP($AP98,BaseEqptCdF!$C$5:$R$161,16,FALSE),0)</f>
        <v>0</v>
      </c>
      <c r="AT98" s="3">
        <f>IF(AM98=1,VLOOKUP($AP98,BaseEqptCdF!$C$5:$R$161,16,FALSE),0)</f>
        <v>0</v>
      </c>
      <c r="AU98" s="3">
        <f>IF(AN98=1,VLOOKUP($AP98,BaseEqptCdF!$C$5:$R$161,16,FALSE),0)</f>
        <v>0</v>
      </c>
      <c r="AV98" s="2">
        <f t="shared" si="12"/>
        <v>0</v>
      </c>
      <c r="AW98" s="3" t="str">
        <f>IF($L98="","",IF(SUM($AJ98:AJ98)=0,$AE98,VLOOKUP($AP98,BaseEqptCdF!$C$5:$R$161,16,FALSE)*$AC$3))</f>
        <v/>
      </c>
      <c r="AX98" s="3" t="str">
        <f>IF($L98="","",IF(SUM($AJ98:AK98)=0,$AE98,VLOOKUP($AP98,BaseEqptCdF!$C$5:$R$161,16,FALSE)*$AC$3))</f>
        <v/>
      </c>
      <c r="AY98" s="3" t="str">
        <f>IF($L98="","",IF(SUM($AJ98:AL98)=0,$AE98,VLOOKUP($AP98,BaseEqptCdF!$C$5:$R$161,16,FALSE)*$AC$3))</f>
        <v/>
      </c>
      <c r="AZ98" s="3" t="str">
        <f>IF($L98="","",IF(SUM($AJ98:AM98)=0,$AE98,VLOOKUP($AP98,BaseEqptCdF!$C$5:$R$161,16,FALSE)*$AC$3))</f>
        <v/>
      </c>
      <c r="BA98" s="3" t="str">
        <f>IF($L98="","",IF(SUM($AJ98:AN98)=0,$AE98,VLOOKUP($AP98,BaseEqptCdF!$C$5:$R$161,16,FALSE)*$AC$3))</f>
        <v/>
      </c>
      <c r="BB98" s="2">
        <f t="shared" si="13"/>
        <v>0</v>
      </c>
      <c r="BC98" s="3" t="str">
        <f>IF($L98="","",IF(SUM($AJ98:AJ98)=0,$AF98,IF(LEFT(VLOOKUP($AP98,BaseEqptCdF!$C$5:$E$161,3,FALSE),2)="SD",0,IF(LEFT(VLOOKUP($AP98,BaseEqptCdF!$C$5:$E$161,3,FALSE),2)="SB",1*52,VLOOKUP($AP98,BaseEqptCdF!$C$5:$S$161,12,FALSE)*0.2*300))))</f>
        <v/>
      </c>
      <c r="BD98" s="3" t="str">
        <f>IF($L98="","",IF(SUM($AJ98:AK98)=0,$AF98,IF(LEFT(VLOOKUP($AP98,BaseEqptCdF!$C$5:$E$161,3,FALSE),2)="SD",0,IF(LEFT(VLOOKUP($AP98,BaseEqptCdF!$C$5:$E$161,3,FALSE),2)="SB",1*52,VLOOKUP($AP98,BaseEqptCdF!$C$5:$S$161,12,FALSE)*0.2*300))))</f>
        <v/>
      </c>
      <c r="BE98" s="3" t="str">
        <f>IF($L98="","",IF(SUM($AJ98:AL98)=0,$AF98,IF(LEFT(VLOOKUP($AP98,BaseEqptCdF!$C$5:$E$161,3,FALSE),2)="SD",0,IF(LEFT(VLOOKUP($AP98,BaseEqptCdF!$C$5:$E$161,3,FALSE),2)="SB",1*52,VLOOKUP($AP98,BaseEqptCdF!$C$5:$S$161,12,FALSE)*0.2*300))))</f>
        <v/>
      </c>
      <c r="BF98" s="3" t="str">
        <f>IF($L98="","",IF(SUM($AJ98:AM98)=0,$AF98,IF(LEFT(VLOOKUP($AP98,BaseEqptCdF!$C$5:$E$161,3,FALSE),2)="SD",0,IF(LEFT(VLOOKUP($AP98,BaseEqptCdF!$C$5:$E$161,3,FALSE),2)="SB",1*52,VLOOKUP($AP98,BaseEqptCdF!$C$5:$S$161,12,FALSE)*0.2*300))))</f>
        <v/>
      </c>
      <c r="BG98" s="3" t="str">
        <f>IF($L98="","",IF(SUM($AJ98:AN98)=0,$AF98,IF(LEFT(VLOOKUP($AP98,BaseEqptCdF!$C$5:$E$161,3,FALSE),2)="SD",0,IF(LEFT(VLOOKUP($AP98,BaseEqptCdF!$C$5:$E$161,3,FALSE),2)="SB",1*52,VLOOKUP($AP98,BaseEqptCdF!$C$5:$S$161,12,FALSE)*0.2*300))))</f>
        <v/>
      </c>
      <c r="BH98" s="2">
        <f t="shared" si="14"/>
        <v>0</v>
      </c>
    </row>
    <row r="99" spans="1:60" x14ac:dyDescent="0.25">
      <c r="A99" s="296" t="str">
        <f t="array" ref="A99">IF($C99="","",INDEX(Prog!$B$8:$D$300,MATCH($C99,nivo1,0),1))</f>
        <v/>
      </c>
      <c r="B99" s="296" t="str">
        <f t="array" ref="B99">IF($C99="","",INDEX(Prog!$B$8:$D$300,MATCH($C99,nivo1,0),2))</f>
        <v/>
      </c>
      <c r="C99" s="273"/>
      <c r="D99" s="267"/>
      <c r="E99" s="273"/>
      <c r="F99" s="273"/>
      <c r="G99" s="273"/>
      <c r="H99" s="273"/>
      <c r="I99" s="273"/>
      <c r="J99" s="273"/>
      <c r="K99" s="274"/>
      <c r="L99" s="273"/>
      <c r="M99" s="273"/>
      <c r="N99" s="273"/>
      <c r="O99" s="275"/>
      <c r="P99" s="273"/>
      <c r="Q99" s="273"/>
      <c r="R99" s="273"/>
      <c r="S99" s="273"/>
      <c r="T99" s="276"/>
      <c r="U99" s="276"/>
      <c r="V99" s="276"/>
      <c r="W99" s="276"/>
      <c r="X99" s="277"/>
      <c r="Y99" s="278"/>
      <c r="AA99" s="8" t="str">
        <f>IF($L99="","",VLOOKUP($L99,BaseEqptCdF!$C$5:$E$161,2,FALSE))</f>
        <v/>
      </c>
      <c r="AB99" s="8" t="str">
        <f>IF($L99="","",VLOOKUP($L99,BaseEqptCdF!$C$5:$E$161,3,FALSE))</f>
        <v/>
      </c>
      <c r="AC99" s="7" t="str">
        <f>IF($L99="","",VLOOKUP($L99,BaseEqptCdF!$C$5:$I$161,6,FALSE))</f>
        <v/>
      </c>
      <c r="AD99" s="7" t="str">
        <f>IF($L99="","",VLOOKUP($L99,BaseEqptCdF!$C$5:$I$161,7,FALSE))</f>
        <v/>
      </c>
      <c r="AE99" s="3" t="str">
        <f>IF($L99="","",VLOOKUP($L99,BaseEqptCdF!$C$5:$R$161,16,FALSE)*$AC$3)</f>
        <v/>
      </c>
      <c r="AF99" s="3" t="str">
        <f>IF($L99="","",IF(LEFT($AB99,2)="SD",0,IF(LEFT($AB99,2)="SB",1*52,IF($N99=Prog!$P$17,VLOOKUP($L99,BaseEqptCdF!$C$5:$P$161,14,FALSE)*1*300,VLOOKUP($L99,BaseEqptCdF!$C$5:$P$161,12,FALSE)*0.2*300))))</f>
        <v/>
      </c>
      <c r="AG99" s="6" t="str">
        <f t="shared" si="15"/>
        <v/>
      </c>
      <c r="AH99" s="6">
        <f>IF($U99=Prog!$S$18,YEAR($X99),"")</f>
        <v>1900</v>
      </c>
      <c r="AI99" s="5" t="str">
        <f>IF(OR($AG99="",$U99=Prog!$S$18),"",IF(OR($U99=Prog!$S$17,$U99=Prog!$S$16),YEAR($X99),IF($AG99="ND","ND",$AI$8+$O99)))</f>
        <v/>
      </c>
      <c r="AJ99" s="3" t="str">
        <f t="shared" si="10"/>
        <v/>
      </c>
      <c r="AK99" s="3" t="str">
        <f t="shared" si="16"/>
        <v/>
      </c>
      <c r="AL99" s="3" t="str">
        <f t="shared" si="16"/>
        <v/>
      </c>
      <c r="AM99" s="3" t="str">
        <f t="shared" si="16"/>
        <v/>
      </c>
      <c r="AN99" s="3" t="str">
        <f t="shared" si="16"/>
        <v/>
      </c>
      <c r="AO99" s="2">
        <f t="shared" si="11"/>
        <v>0</v>
      </c>
      <c r="AP99" s="4"/>
      <c r="AQ99" s="3">
        <f>IF(AJ99=1,VLOOKUP($AP99,BaseEqptCdF!$C$5:$R$161,16,FALSE),0)</f>
        <v>0</v>
      </c>
      <c r="AR99" s="3">
        <f>IF(AK99=1,VLOOKUP($AP99,BaseEqptCdF!$C$5:$R$161,16,FALSE),0)</f>
        <v>0</v>
      </c>
      <c r="AS99" s="3">
        <f>IF(AL99=1,VLOOKUP($AP99,BaseEqptCdF!$C$5:$R$161,16,FALSE),0)</f>
        <v>0</v>
      </c>
      <c r="AT99" s="3">
        <f>IF(AM99=1,VLOOKUP($AP99,BaseEqptCdF!$C$5:$R$161,16,FALSE),0)</f>
        <v>0</v>
      </c>
      <c r="AU99" s="3">
        <f>IF(AN99=1,VLOOKUP($AP99,BaseEqptCdF!$C$5:$R$161,16,FALSE),0)</f>
        <v>0</v>
      </c>
      <c r="AV99" s="2">
        <f t="shared" si="12"/>
        <v>0</v>
      </c>
      <c r="AW99" s="3" t="str">
        <f>IF($L99="","",IF(SUM($AJ99:AJ99)=0,$AE99,VLOOKUP($AP99,BaseEqptCdF!$C$5:$R$161,16,FALSE)*$AC$3))</f>
        <v/>
      </c>
      <c r="AX99" s="3" t="str">
        <f>IF($L99="","",IF(SUM($AJ99:AK99)=0,$AE99,VLOOKUP($AP99,BaseEqptCdF!$C$5:$R$161,16,FALSE)*$AC$3))</f>
        <v/>
      </c>
      <c r="AY99" s="3" t="str">
        <f>IF($L99="","",IF(SUM($AJ99:AL99)=0,$AE99,VLOOKUP($AP99,BaseEqptCdF!$C$5:$R$161,16,FALSE)*$AC$3))</f>
        <v/>
      </c>
      <c r="AZ99" s="3" t="str">
        <f>IF($L99="","",IF(SUM($AJ99:AM99)=0,$AE99,VLOOKUP($AP99,BaseEqptCdF!$C$5:$R$161,16,FALSE)*$AC$3))</f>
        <v/>
      </c>
      <c r="BA99" s="3" t="str">
        <f>IF($L99="","",IF(SUM($AJ99:AN99)=0,$AE99,VLOOKUP($AP99,BaseEqptCdF!$C$5:$R$161,16,FALSE)*$AC$3))</f>
        <v/>
      </c>
      <c r="BB99" s="2">
        <f t="shared" si="13"/>
        <v>0</v>
      </c>
      <c r="BC99" s="3" t="str">
        <f>IF($L99="","",IF(SUM($AJ99:AJ99)=0,$AF99,IF(LEFT(VLOOKUP($AP99,BaseEqptCdF!$C$5:$E$161,3,FALSE),2)="SD",0,IF(LEFT(VLOOKUP($AP99,BaseEqptCdF!$C$5:$E$161,3,FALSE),2)="SB",1*52,VLOOKUP($AP99,BaseEqptCdF!$C$5:$S$161,12,FALSE)*0.2*300))))</f>
        <v/>
      </c>
      <c r="BD99" s="3" t="str">
        <f>IF($L99="","",IF(SUM($AJ99:AK99)=0,$AF99,IF(LEFT(VLOOKUP($AP99,BaseEqptCdF!$C$5:$E$161,3,FALSE),2)="SD",0,IF(LEFT(VLOOKUP($AP99,BaseEqptCdF!$C$5:$E$161,3,FALSE),2)="SB",1*52,VLOOKUP($AP99,BaseEqptCdF!$C$5:$S$161,12,FALSE)*0.2*300))))</f>
        <v/>
      </c>
      <c r="BE99" s="3" t="str">
        <f>IF($L99="","",IF(SUM($AJ99:AL99)=0,$AF99,IF(LEFT(VLOOKUP($AP99,BaseEqptCdF!$C$5:$E$161,3,FALSE),2)="SD",0,IF(LEFT(VLOOKUP($AP99,BaseEqptCdF!$C$5:$E$161,3,FALSE),2)="SB",1*52,VLOOKUP($AP99,BaseEqptCdF!$C$5:$S$161,12,FALSE)*0.2*300))))</f>
        <v/>
      </c>
      <c r="BF99" s="3" t="str">
        <f>IF($L99="","",IF(SUM($AJ99:AM99)=0,$AF99,IF(LEFT(VLOOKUP($AP99,BaseEqptCdF!$C$5:$E$161,3,FALSE),2)="SD",0,IF(LEFT(VLOOKUP($AP99,BaseEqptCdF!$C$5:$E$161,3,FALSE),2)="SB",1*52,VLOOKUP($AP99,BaseEqptCdF!$C$5:$S$161,12,FALSE)*0.2*300))))</f>
        <v/>
      </c>
      <c r="BG99" s="3" t="str">
        <f>IF($L99="","",IF(SUM($AJ99:AN99)=0,$AF99,IF(LEFT(VLOOKUP($AP99,BaseEqptCdF!$C$5:$E$161,3,FALSE),2)="SD",0,IF(LEFT(VLOOKUP($AP99,BaseEqptCdF!$C$5:$E$161,3,FALSE),2)="SB",1*52,VLOOKUP($AP99,BaseEqptCdF!$C$5:$S$161,12,FALSE)*0.2*300))))</f>
        <v/>
      </c>
      <c r="BH99" s="2">
        <f t="shared" si="14"/>
        <v>0</v>
      </c>
    </row>
    <row r="100" spans="1:60" x14ac:dyDescent="0.25">
      <c r="A100" s="296" t="str">
        <f t="array" ref="A100">IF($C100="","",INDEX(Prog!$B$8:$D$300,MATCH($C100,nivo1,0),1))</f>
        <v/>
      </c>
      <c r="B100" s="296" t="str">
        <f t="array" ref="B100">IF($C100="","",INDEX(Prog!$B$8:$D$300,MATCH($C100,nivo1,0),2))</f>
        <v/>
      </c>
      <c r="C100" s="273"/>
      <c r="D100" s="267"/>
      <c r="E100" s="273"/>
      <c r="F100" s="273"/>
      <c r="G100" s="273"/>
      <c r="H100" s="273"/>
      <c r="I100" s="273"/>
      <c r="J100" s="273"/>
      <c r="K100" s="274"/>
      <c r="L100" s="273"/>
      <c r="M100" s="273"/>
      <c r="N100" s="273"/>
      <c r="O100" s="275"/>
      <c r="P100" s="273"/>
      <c r="Q100" s="273"/>
      <c r="R100" s="273"/>
      <c r="S100" s="273"/>
      <c r="T100" s="276"/>
      <c r="U100" s="276"/>
      <c r="V100" s="276"/>
      <c r="W100" s="276"/>
      <c r="X100" s="277"/>
      <c r="Y100" s="278"/>
      <c r="AA100" s="8" t="str">
        <f>IF($L100="","",VLOOKUP($L100,BaseEqptCdF!$C$5:$E$161,2,FALSE))</f>
        <v/>
      </c>
      <c r="AB100" s="8" t="str">
        <f>IF($L100="","",VLOOKUP($L100,BaseEqptCdF!$C$5:$E$161,3,FALSE))</f>
        <v/>
      </c>
      <c r="AC100" s="7" t="str">
        <f>IF($L100="","",VLOOKUP($L100,BaseEqptCdF!$C$5:$I$161,6,FALSE))</f>
        <v/>
      </c>
      <c r="AD100" s="7" t="str">
        <f>IF($L100="","",VLOOKUP($L100,BaseEqptCdF!$C$5:$I$161,7,FALSE))</f>
        <v/>
      </c>
      <c r="AE100" s="3" t="str">
        <f>IF($L100="","",VLOOKUP($L100,BaseEqptCdF!$C$5:$R$161,16,FALSE)*$AC$3)</f>
        <v/>
      </c>
      <c r="AF100" s="3" t="str">
        <f>IF($L100="","",IF(LEFT($AB100,2)="SD",0,IF(LEFT($AB100,2)="SB",1*52,IF($N100=Prog!$P$17,VLOOKUP($L100,BaseEqptCdF!$C$5:$P$161,14,FALSE)*1*300,VLOOKUP($L100,BaseEqptCdF!$C$5:$P$161,12,FALSE)*0.2*300))))</f>
        <v/>
      </c>
      <c r="AG100" s="6" t="str">
        <f t="shared" si="15"/>
        <v/>
      </c>
      <c r="AH100" s="6">
        <f>IF($U100=Prog!$S$18,YEAR($X100),"")</f>
        <v>1900</v>
      </c>
      <c r="AI100" s="5" t="str">
        <f>IF(OR($AG100="",$U100=Prog!$S$18),"",IF(OR($U100=Prog!$S$17,$U100=Prog!$S$16),YEAR($X100),IF($AG100="ND","ND",$AI$8+$O100)))</f>
        <v/>
      </c>
      <c r="AJ100" s="3" t="str">
        <f t="shared" si="10"/>
        <v/>
      </c>
      <c r="AK100" s="3" t="str">
        <f t="shared" si="16"/>
        <v/>
      </c>
      <c r="AL100" s="3" t="str">
        <f t="shared" si="16"/>
        <v/>
      </c>
      <c r="AM100" s="3" t="str">
        <f t="shared" si="16"/>
        <v/>
      </c>
      <c r="AN100" s="3" t="str">
        <f t="shared" si="16"/>
        <v/>
      </c>
      <c r="AO100" s="2">
        <f t="shared" si="11"/>
        <v>0</v>
      </c>
      <c r="AP100" s="4"/>
      <c r="AQ100" s="3">
        <f>IF(AJ100=1,VLOOKUP($AP100,BaseEqptCdF!$C$5:$R$161,16,FALSE),0)</f>
        <v>0</v>
      </c>
      <c r="AR100" s="3">
        <f>IF(AK100=1,VLOOKUP($AP100,BaseEqptCdF!$C$5:$R$161,16,FALSE),0)</f>
        <v>0</v>
      </c>
      <c r="AS100" s="3">
        <f>IF(AL100=1,VLOOKUP($AP100,BaseEqptCdF!$C$5:$R$161,16,FALSE),0)</f>
        <v>0</v>
      </c>
      <c r="AT100" s="3">
        <f>IF(AM100=1,VLOOKUP($AP100,BaseEqptCdF!$C$5:$R$161,16,FALSE),0)</f>
        <v>0</v>
      </c>
      <c r="AU100" s="3">
        <f>IF(AN100=1,VLOOKUP($AP100,BaseEqptCdF!$C$5:$R$161,16,FALSE),0)</f>
        <v>0</v>
      </c>
      <c r="AV100" s="2">
        <f t="shared" si="12"/>
        <v>0</v>
      </c>
      <c r="AW100" s="3" t="str">
        <f>IF($L100="","",IF(SUM($AJ100:AJ100)=0,$AE100,VLOOKUP($AP100,BaseEqptCdF!$C$5:$R$161,16,FALSE)*$AC$3))</f>
        <v/>
      </c>
      <c r="AX100" s="3" t="str">
        <f>IF($L100="","",IF(SUM($AJ100:AK100)=0,$AE100,VLOOKUP($AP100,BaseEqptCdF!$C$5:$R$161,16,FALSE)*$AC$3))</f>
        <v/>
      </c>
      <c r="AY100" s="3" t="str">
        <f>IF($L100="","",IF(SUM($AJ100:AL100)=0,$AE100,VLOOKUP($AP100,BaseEqptCdF!$C$5:$R$161,16,FALSE)*$AC$3))</f>
        <v/>
      </c>
      <c r="AZ100" s="3" t="str">
        <f>IF($L100="","",IF(SUM($AJ100:AM100)=0,$AE100,VLOOKUP($AP100,BaseEqptCdF!$C$5:$R$161,16,FALSE)*$AC$3))</f>
        <v/>
      </c>
      <c r="BA100" s="3" t="str">
        <f>IF($L100="","",IF(SUM($AJ100:AN100)=0,$AE100,VLOOKUP($AP100,BaseEqptCdF!$C$5:$R$161,16,FALSE)*$AC$3))</f>
        <v/>
      </c>
      <c r="BB100" s="2">
        <f t="shared" si="13"/>
        <v>0</v>
      </c>
      <c r="BC100" s="3" t="str">
        <f>IF($L100="","",IF(SUM($AJ100:AJ100)=0,$AF100,IF(LEFT(VLOOKUP($AP100,BaseEqptCdF!$C$5:$E$161,3,FALSE),2)="SD",0,IF(LEFT(VLOOKUP($AP100,BaseEqptCdF!$C$5:$E$161,3,FALSE),2)="SB",1*52,VLOOKUP($AP100,BaseEqptCdF!$C$5:$S$161,12,FALSE)*0.2*300))))</f>
        <v/>
      </c>
      <c r="BD100" s="3" t="str">
        <f>IF($L100="","",IF(SUM($AJ100:AK100)=0,$AF100,IF(LEFT(VLOOKUP($AP100,BaseEqptCdF!$C$5:$E$161,3,FALSE),2)="SD",0,IF(LEFT(VLOOKUP($AP100,BaseEqptCdF!$C$5:$E$161,3,FALSE),2)="SB",1*52,VLOOKUP($AP100,BaseEqptCdF!$C$5:$S$161,12,FALSE)*0.2*300))))</f>
        <v/>
      </c>
      <c r="BE100" s="3" t="str">
        <f>IF($L100="","",IF(SUM($AJ100:AL100)=0,$AF100,IF(LEFT(VLOOKUP($AP100,BaseEqptCdF!$C$5:$E$161,3,FALSE),2)="SD",0,IF(LEFT(VLOOKUP($AP100,BaseEqptCdF!$C$5:$E$161,3,FALSE),2)="SB",1*52,VLOOKUP($AP100,BaseEqptCdF!$C$5:$S$161,12,FALSE)*0.2*300))))</f>
        <v/>
      </c>
      <c r="BF100" s="3" t="str">
        <f>IF($L100="","",IF(SUM($AJ100:AM100)=0,$AF100,IF(LEFT(VLOOKUP($AP100,BaseEqptCdF!$C$5:$E$161,3,FALSE),2)="SD",0,IF(LEFT(VLOOKUP($AP100,BaseEqptCdF!$C$5:$E$161,3,FALSE),2)="SB",1*52,VLOOKUP($AP100,BaseEqptCdF!$C$5:$S$161,12,FALSE)*0.2*300))))</f>
        <v/>
      </c>
      <c r="BG100" s="3" t="str">
        <f>IF($L100="","",IF(SUM($AJ100:AN100)=0,$AF100,IF(LEFT(VLOOKUP($AP100,BaseEqptCdF!$C$5:$E$161,3,FALSE),2)="SD",0,IF(LEFT(VLOOKUP($AP100,BaseEqptCdF!$C$5:$E$161,3,FALSE),2)="SB",1*52,VLOOKUP($AP100,BaseEqptCdF!$C$5:$S$161,12,FALSE)*0.2*300))))</f>
        <v/>
      </c>
      <c r="BH100" s="2">
        <f t="shared" si="14"/>
        <v>0</v>
      </c>
    </row>
    <row r="101" spans="1:60" x14ac:dyDescent="0.25">
      <c r="A101" s="296" t="str">
        <f t="array" ref="A101">IF($C101="","",INDEX(Prog!$B$8:$D$300,MATCH($C101,nivo1,0),1))</f>
        <v/>
      </c>
      <c r="B101" s="296" t="str">
        <f t="array" ref="B101">IF($C101="","",INDEX(Prog!$B$8:$D$300,MATCH($C101,nivo1,0),2))</f>
        <v/>
      </c>
      <c r="C101" s="273"/>
      <c r="D101" s="267"/>
      <c r="E101" s="273"/>
      <c r="F101" s="273"/>
      <c r="G101" s="273"/>
      <c r="H101" s="273"/>
      <c r="I101" s="273"/>
      <c r="J101" s="273"/>
      <c r="K101" s="274"/>
      <c r="L101" s="273"/>
      <c r="M101" s="273"/>
      <c r="N101" s="273"/>
      <c r="O101" s="275"/>
      <c r="P101" s="273"/>
      <c r="Q101" s="273"/>
      <c r="R101" s="273"/>
      <c r="S101" s="273"/>
      <c r="T101" s="276"/>
      <c r="U101" s="276"/>
      <c r="V101" s="276"/>
      <c r="W101" s="276"/>
      <c r="X101" s="277"/>
      <c r="Y101" s="278"/>
      <c r="AA101" s="8" t="str">
        <f>IF($L101="","",VLOOKUP($L101,BaseEqptCdF!$C$5:$E$161,2,FALSE))</f>
        <v/>
      </c>
      <c r="AB101" s="8" t="str">
        <f>IF($L101="","",VLOOKUP($L101,BaseEqptCdF!$C$5:$E$161,3,FALSE))</f>
        <v/>
      </c>
      <c r="AC101" s="7" t="str">
        <f>IF($L101="","",VLOOKUP($L101,BaseEqptCdF!$C$5:$I$161,6,FALSE))</f>
        <v/>
      </c>
      <c r="AD101" s="7" t="str">
        <f>IF($L101="","",VLOOKUP($L101,BaseEqptCdF!$C$5:$I$161,7,FALSE))</f>
        <v/>
      </c>
      <c r="AE101" s="3" t="str">
        <f>IF($L101="","",VLOOKUP($L101,BaseEqptCdF!$C$5:$R$161,16,FALSE)*$AC$3)</f>
        <v/>
      </c>
      <c r="AF101" s="3" t="str">
        <f>IF($L101="","",IF(LEFT($AB101,2)="SD",0,IF(LEFT($AB101,2)="SB",1*52,IF($N101=Prog!$P$17,VLOOKUP($L101,BaseEqptCdF!$C$5:$P$161,14,FALSE)*1*300,VLOOKUP($L101,BaseEqptCdF!$C$5:$P$161,12,FALSE)*0.2*300))))</f>
        <v/>
      </c>
      <c r="AG101" s="6" t="str">
        <f t="shared" si="15"/>
        <v/>
      </c>
      <c r="AH101" s="6">
        <f>IF($U101=Prog!$S$18,YEAR($X101),"")</f>
        <v>1900</v>
      </c>
      <c r="AI101" s="5" t="str">
        <f>IF(OR($AG101="",$U101=Prog!$S$18),"",IF(OR($U101=Prog!$S$17,$U101=Prog!$S$16),YEAR($X101),IF($AG101="ND","ND",$AI$8+$O101)))</f>
        <v/>
      </c>
      <c r="AJ101" s="3" t="str">
        <f t="shared" si="10"/>
        <v/>
      </c>
      <c r="AK101" s="3" t="str">
        <f t="shared" si="16"/>
        <v/>
      </c>
      <c r="AL101" s="3" t="str">
        <f t="shared" si="16"/>
        <v/>
      </c>
      <c r="AM101" s="3" t="str">
        <f t="shared" si="16"/>
        <v/>
      </c>
      <c r="AN101" s="3" t="str">
        <f t="shared" si="16"/>
        <v/>
      </c>
      <c r="AO101" s="2">
        <f t="shared" si="11"/>
        <v>0</v>
      </c>
      <c r="AP101" s="4"/>
      <c r="AQ101" s="3">
        <f>IF(AJ101=1,VLOOKUP($AP101,BaseEqptCdF!$C$5:$R$161,16,FALSE),0)</f>
        <v>0</v>
      </c>
      <c r="AR101" s="3">
        <f>IF(AK101=1,VLOOKUP($AP101,BaseEqptCdF!$C$5:$R$161,16,FALSE),0)</f>
        <v>0</v>
      </c>
      <c r="AS101" s="3">
        <f>IF(AL101=1,VLOOKUP($AP101,BaseEqptCdF!$C$5:$R$161,16,FALSE),0)</f>
        <v>0</v>
      </c>
      <c r="AT101" s="3">
        <f>IF(AM101=1,VLOOKUP($AP101,BaseEqptCdF!$C$5:$R$161,16,FALSE),0)</f>
        <v>0</v>
      </c>
      <c r="AU101" s="3">
        <f>IF(AN101=1,VLOOKUP($AP101,BaseEqptCdF!$C$5:$R$161,16,FALSE),0)</f>
        <v>0</v>
      </c>
      <c r="AV101" s="2">
        <f t="shared" si="12"/>
        <v>0</v>
      </c>
      <c r="AW101" s="3" t="str">
        <f>IF($L101="","",IF(SUM($AJ101:AJ101)=0,$AE101,VLOOKUP($AP101,BaseEqptCdF!$C$5:$R$161,16,FALSE)*$AC$3))</f>
        <v/>
      </c>
      <c r="AX101" s="3" t="str">
        <f>IF($L101="","",IF(SUM($AJ101:AK101)=0,$AE101,VLOOKUP($AP101,BaseEqptCdF!$C$5:$R$161,16,FALSE)*$AC$3))</f>
        <v/>
      </c>
      <c r="AY101" s="3" t="str">
        <f>IF($L101="","",IF(SUM($AJ101:AL101)=0,$AE101,VLOOKUP($AP101,BaseEqptCdF!$C$5:$R$161,16,FALSE)*$AC$3))</f>
        <v/>
      </c>
      <c r="AZ101" s="3" t="str">
        <f>IF($L101="","",IF(SUM($AJ101:AM101)=0,$AE101,VLOOKUP($AP101,BaseEqptCdF!$C$5:$R$161,16,FALSE)*$AC$3))</f>
        <v/>
      </c>
      <c r="BA101" s="3" t="str">
        <f>IF($L101="","",IF(SUM($AJ101:AN101)=0,$AE101,VLOOKUP($AP101,BaseEqptCdF!$C$5:$R$161,16,FALSE)*$AC$3))</f>
        <v/>
      </c>
      <c r="BB101" s="2">
        <f t="shared" si="13"/>
        <v>0</v>
      </c>
      <c r="BC101" s="3" t="str">
        <f>IF($L101="","",IF(SUM($AJ101:AJ101)=0,$AF101,IF(LEFT(VLOOKUP($AP101,BaseEqptCdF!$C$5:$E$161,3,FALSE),2)="SD",0,IF(LEFT(VLOOKUP($AP101,BaseEqptCdF!$C$5:$E$161,3,FALSE),2)="SB",1*52,VLOOKUP($AP101,BaseEqptCdF!$C$5:$S$161,12,FALSE)*0.2*300))))</f>
        <v/>
      </c>
      <c r="BD101" s="3" t="str">
        <f>IF($L101="","",IF(SUM($AJ101:AK101)=0,$AF101,IF(LEFT(VLOOKUP($AP101,BaseEqptCdF!$C$5:$E$161,3,FALSE),2)="SD",0,IF(LEFT(VLOOKUP($AP101,BaseEqptCdF!$C$5:$E$161,3,FALSE),2)="SB",1*52,VLOOKUP($AP101,BaseEqptCdF!$C$5:$S$161,12,FALSE)*0.2*300))))</f>
        <v/>
      </c>
      <c r="BE101" s="3" t="str">
        <f>IF($L101="","",IF(SUM($AJ101:AL101)=0,$AF101,IF(LEFT(VLOOKUP($AP101,BaseEqptCdF!$C$5:$E$161,3,FALSE),2)="SD",0,IF(LEFT(VLOOKUP($AP101,BaseEqptCdF!$C$5:$E$161,3,FALSE),2)="SB",1*52,VLOOKUP($AP101,BaseEqptCdF!$C$5:$S$161,12,FALSE)*0.2*300))))</f>
        <v/>
      </c>
      <c r="BF101" s="3" t="str">
        <f>IF($L101="","",IF(SUM($AJ101:AM101)=0,$AF101,IF(LEFT(VLOOKUP($AP101,BaseEqptCdF!$C$5:$E$161,3,FALSE),2)="SD",0,IF(LEFT(VLOOKUP($AP101,BaseEqptCdF!$C$5:$E$161,3,FALSE),2)="SB",1*52,VLOOKUP($AP101,BaseEqptCdF!$C$5:$S$161,12,FALSE)*0.2*300))))</f>
        <v/>
      </c>
      <c r="BG101" s="3" t="str">
        <f>IF($L101="","",IF(SUM($AJ101:AN101)=0,$AF101,IF(LEFT(VLOOKUP($AP101,BaseEqptCdF!$C$5:$E$161,3,FALSE),2)="SD",0,IF(LEFT(VLOOKUP($AP101,BaseEqptCdF!$C$5:$E$161,3,FALSE),2)="SB",1*52,VLOOKUP($AP101,BaseEqptCdF!$C$5:$S$161,12,FALSE)*0.2*300))))</f>
        <v/>
      </c>
      <c r="BH101" s="2">
        <f t="shared" si="14"/>
        <v>0</v>
      </c>
    </row>
    <row r="102" spans="1:60" x14ac:dyDescent="0.25">
      <c r="A102" s="296" t="str">
        <f t="array" ref="A102">IF($C102="","",INDEX(Prog!$B$8:$D$300,MATCH($C102,nivo1,0),1))</f>
        <v/>
      </c>
      <c r="B102" s="296" t="str">
        <f t="array" ref="B102">IF($C102="","",INDEX(Prog!$B$8:$D$300,MATCH($C102,nivo1,0),2))</f>
        <v/>
      </c>
      <c r="C102" s="273"/>
      <c r="D102" s="267"/>
      <c r="E102" s="273"/>
      <c r="F102" s="273"/>
      <c r="G102" s="273"/>
      <c r="H102" s="273"/>
      <c r="I102" s="273"/>
      <c r="J102" s="273"/>
      <c r="K102" s="274"/>
      <c r="L102" s="273"/>
      <c r="M102" s="273"/>
      <c r="N102" s="273"/>
      <c r="O102" s="275"/>
      <c r="P102" s="273"/>
      <c r="Q102" s="273"/>
      <c r="R102" s="273"/>
      <c r="S102" s="273"/>
      <c r="T102" s="276"/>
      <c r="U102" s="276"/>
      <c r="V102" s="276"/>
      <c r="W102" s="276"/>
      <c r="X102" s="277"/>
      <c r="Y102" s="278"/>
      <c r="AA102" s="8" t="str">
        <f>IF($L102="","",VLOOKUP($L102,BaseEqptCdF!$C$5:$E$161,2,FALSE))</f>
        <v/>
      </c>
      <c r="AB102" s="8" t="str">
        <f>IF($L102="","",VLOOKUP($L102,BaseEqptCdF!$C$5:$E$161,3,FALSE))</f>
        <v/>
      </c>
      <c r="AC102" s="7" t="str">
        <f>IF($L102="","",VLOOKUP($L102,BaseEqptCdF!$C$5:$I$161,6,FALSE))</f>
        <v/>
      </c>
      <c r="AD102" s="7" t="str">
        <f>IF($L102="","",VLOOKUP($L102,BaseEqptCdF!$C$5:$I$161,7,FALSE))</f>
        <v/>
      </c>
      <c r="AE102" s="3" t="str">
        <f>IF($L102="","",VLOOKUP($L102,BaseEqptCdF!$C$5:$R$161,16,FALSE)*$AC$3)</f>
        <v/>
      </c>
      <c r="AF102" s="3" t="str">
        <f>IF($L102="","",IF(LEFT($AB102,2)="SD",0,IF(LEFT($AB102,2)="SB",1*52,IF($N102=Prog!$P$17,VLOOKUP($L102,BaseEqptCdF!$C$5:$P$161,14,FALSE)*1*300,VLOOKUP($L102,BaseEqptCdF!$C$5:$P$161,12,FALSE)*0.2*300))))</f>
        <v/>
      </c>
      <c r="AG102" s="6" t="str">
        <f t="shared" si="15"/>
        <v/>
      </c>
      <c r="AH102" s="6">
        <f>IF($U102=Prog!$S$18,YEAR($X102),"")</f>
        <v>1900</v>
      </c>
      <c r="AI102" s="5" t="str">
        <f>IF(OR($AG102="",$U102=Prog!$S$18),"",IF(OR($U102=Prog!$S$17,$U102=Prog!$S$16),YEAR($X102),IF($AG102="ND","ND",$AI$8+$O102)))</f>
        <v/>
      </c>
      <c r="AJ102" s="3" t="str">
        <f t="shared" si="10"/>
        <v/>
      </c>
      <c r="AK102" s="3" t="str">
        <f t="shared" si="16"/>
        <v/>
      </c>
      <c r="AL102" s="3" t="str">
        <f t="shared" si="16"/>
        <v/>
      </c>
      <c r="AM102" s="3" t="str">
        <f t="shared" si="16"/>
        <v/>
      </c>
      <c r="AN102" s="3" t="str">
        <f t="shared" si="16"/>
        <v/>
      </c>
      <c r="AO102" s="2">
        <f t="shared" si="11"/>
        <v>0</v>
      </c>
      <c r="AP102" s="4"/>
      <c r="AQ102" s="3">
        <f>IF(AJ102=1,VLOOKUP($AP102,BaseEqptCdF!$C$5:$R$161,16,FALSE),0)</f>
        <v>0</v>
      </c>
      <c r="AR102" s="3">
        <f>IF(AK102=1,VLOOKUP($AP102,BaseEqptCdF!$C$5:$R$161,16,FALSE),0)</f>
        <v>0</v>
      </c>
      <c r="AS102" s="3">
        <f>IF(AL102=1,VLOOKUP($AP102,BaseEqptCdF!$C$5:$R$161,16,FALSE),0)</f>
        <v>0</v>
      </c>
      <c r="AT102" s="3">
        <f>IF(AM102=1,VLOOKUP($AP102,BaseEqptCdF!$C$5:$R$161,16,FALSE),0)</f>
        <v>0</v>
      </c>
      <c r="AU102" s="3">
        <f>IF(AN102=1,VLOOKUP($AP102,BaseEqptCdF!$C$5:$R$161,16,FALSE),0)</f>
        <v>0</v>
      </c>
      <c r="AV102" s="2">
        <f t="shared" si="12"/>
        <v>0</v>
      </c>
      <c r="AW102" s="3" t="str">
        <f>IF($L102="","",IF(SUM($AJ102:AJ102)=0,$AE102,VLOOKUP($AP102,BaseEqptCdF!$C$5:$R$161,16,FALSE)*$AC$3))</f>
        <v/>
      </c>
      <c r="AX102" s="3" t="str">
        <f>IF($L102="","",IF(SUM($AJ102:AK102)=0,$AE102,VLOOKUP($AP102,BaseEqptCdF!$C$5:$R$161,16,FALSE)*$AC$3))</f>
        <v/>
      </c>
      <c r="AY102" s="3" t="str">
        <f>IF($L102="","",IF(SUM($AJ102:AL102)=0,$AE102,VLOOKUP($AP102,BaseEqptCdF!$C$5:$R$161,16,FALSE)*$AC$3))</f>
        <v/>
      </c>
      <c r="AZ102" s="3" t="str">
        <f>IF($L102="","",IF(SUM($AJ102:AM102)=0,$AE102,VLOOKUP($AP102,BaseEqptCdF!$C$5:$R$161,16,FALSE)*$AC$3))</f>
        <v/>
      </c>
      <c r="BA102" s="3" t="str">
        <f>IF($L102="","",IF(SUM($AJ102:AN102)=0,$AE102,VLOOKUP($AP102,BaseEqptCdF!$C$5:$R$161,16,FALSE)*$AC$3))</f>
        <v/>
      </c>
      <c r="BB102" s="2">
        <f t="shared" si="13"/>
        <v>0</v>
      </c>
      <c r="BC102" s="3" t="str">
        <f>IF($L102="","",IF(SUM($AJ102:AJ102)=0,$AF102,IF(LEFT(VLOOKUP($AP102,BaseEqptCdF!$C$5:$E$161,3,FALSE),2)="SD",0,IF(LEFT(VLOOKUP($AP102,BaseEqptCdF!$C$5:$E$161,3,FALSE),2)="SB",1*52,VLOOKUP($AP102,BaseEqptCdF!$C$5:$S$161,12,FALSE)*0.2*300))))</f>
        <v/>
      </c>
      <c r="BD102" s="3" t="str">
        <f>IF($L102="","",IF(SUM($AJ102:AK102)=0,$AF102,IF(LEFT(VLOOKUP($AP102,BaseEqptCdF!$C$5:$E$161,3,FALSE),2)="SD",0,IF(LEFT(VLOOKUP($AP102,BaseEqptCdF!$C$5:$E$161,3,FALSE),2)="SB",1*52,VLOOKUP($AP102,BaseEqptCdF!$C$5:$S$161,12,FALSE)*0.2*300))))</f>
        <v/>
      </c>
      <c r="BE102" s="3" t="str">
        <f>IF($L102="","",IF(SUM($AJ102:AL102)=0,$AF102,IF(LEFT(VLOOKUP($AP102,BaseEqptCdF!$C$5:$E$161,3,FALSE),2)="SD",0,IF(LEFT(VLOOKUP($AP102,BaseEqptCdF!$C$5:$E$161,3,FALSE),2)="SB",1*52,VLOOKUP($AP102,BaseEqptCdF!$C$5:$S$161,12,FALSE)*0.2*300))))</f>
        <v/>
      </c>
      <c r="BF102" s="3" t="str">
        <f>IF($L102="","",IF(SUM($AJ102:AM102)=0,$AF102,IF(LEFT(VLOOKUP($AP102,BaseEqptCdF!$C$5:$E$161,3,FALSE),2)="SD",0,IF(LEFT(VLOOKUP($AP102,BaseEqptCdF!$C$5:$E$161,3,FALSE),2)="SB",1*52,VLOOKUP($AP102,BaseEqptCdF!$C$5:$S$161,12,FALSE)*0.2*300))))</f>
        <v/>
      </c>
      <c r="BG102" s="3" t="str">
        <f>IF($L102="","",IF(SUM($AJ102:AN102)=0,$AF102,IF(LEFT(VLOOKUP($AP102,BaseEqptCdF!$C$5:$E$161,3,FALSE),2)="SD",0,IF(LEFT(VLOOKUP($AP102,BaseEqptCdF!$C$5:$E$161,3,FALSE),2)="SB",1*52,VLOOKUP($AP102,BaseEqptCdF!$C$5:$S$161,12,FALSE)*0.2*300))))</f>
        <v/>
      </c>
      <c r="BH102" s="2">
        <f t="shared" si="14"/>
        <v>0</v>
      </c>
    </row>
    <row r="103" spans="1:60" x14ac:dyDescent="0.25">
      <c r="A103" s="296" t="str">
        <f t="array" ref="A103">IF($C103="","",INDEX(Prog!$B$8:$D$300,MATCH($C103,nivo1,0),1))</f>
        <v/>
      </c>
      <c r="B103" s="296" t="str">
        <f t="array" ref="B103">IF($C103="","",INDEX(Prog!$B$8:$D$300,MATCH($C103,nivo1,0),2))</f>
        <v/>
      </c>
      <c r="C103" s="273"/>
      <c r="D103" s="267"/>
      <c r="E103" s="273"/>
      <c r="F103" s="273"/>
      <c r="G103" s="273"/>
      <c r="H103" s="273"/>
      <c r="I103" s="273"/>
      <c r="J103" s="273"/>
      <c r="K103" s="274"/>
      <c r="L103" s="273"/>
      <c r="M103" s="273"/>
      <c r="N103" s="273"/>
      <c r="O103" s="275"/>
      <c r="P103" s="273"/>
      <c r="Q103" s="273"/>
      <c r="R103" s="273"/>
      <c r="S103" s="273"/>
      <c r="T103" s="276"/>
      <c r="U103" s="276"/>
      <c r="V103" s="276"/>
      <c r="W103" s="276"/>
      <c r="X103" s="277"/>
      <c r="Y103" s="278"/>
      <c r="AA103" s="8" t="str">
        <f>IF($L103="","",VLOOKUP($L103,BaseEqptCdF!$C$5:$E$161,2,FALSE))</f>
        <v/>
      </c>
      <c r="AB103" s="8" t="str">
        <f>IF($L103="","",VLOOKUP($L103,BaseEqptCdF!$C$5:$E$161,3,FALSE))</f>
        <v/>
      </c>
      <c r="AC103" s="7" t="str">
        <f>IF($L103="","",VLOOKUP($L103,BaseEqptCdF!$C$5:$I$161,6,FALSE))</f>
        <v/>
      </c>
      <c r="AD103" s="7" t="str">
        <f>IF($L103="","",VLOOKUP($L103,BaseEqptCdF!$C$5:$I$161,7,FALSE))</f>
        <v/>
      </c>
      <c r="AE103" s="3" t="str">
        <f>IF($L103="","",VLOOKUP($L103,BaseEqptCdF!$C$5:$R$161,16,FALSE)*$AC$3)</f>
        <v/>
      </c>
      <c r="AF103" s="3" t="str">
        <f>IF($L103="","",IF(LEFT($AB103,2)="SD",0,IF(LEFT($AB103,2)="SB",1*52,IF($N103=Prog!$P$17,VLOOKUP($L103,BaseEqptCdF!$C$5:$P$161,14,FALSE)*1*300,VLOOKUP($L103,BaseEqptCdF!$C$5:$P$161,12,FALSE)*0.2*300))))</f>
        <v/>
      </c>
      <c r="AG103" s="6" t="str">
        <f t="shared" si="15"/>
        <v/>
      </c>
      <c r="AH103" s="6">
        <f>IF($U103=Prog!$S$18,YEAR($X103),"")</f>
        <v>1900</v>
      </c>
      <c r="AI103" s="5" t="str">
        <f>IF(OR($AG103="",$U103=Prog!$S$18),"",IF(OR($U103=Prog!$S$17,$U103=Prog!$S$16),YEAR($X103),IF($AG103="ND","ND",$AI$8+$O103)))</f>
        <v/>
      </c>
      <c r="AJ103" s="3" t="str">
        <f t="shared" si="10"/>
        <v/>
      </c>
      <c r="AK103" s="3" t="str">
        <f t="shared" si="16"/>
        <v/>
      </c>
      <c r="AL103" s="3" t="str">
        <f t="shared" si="16"/>
        <v/>
      </c>
      <c r="AM103" s="3" t="str">
        <f t="shared" si="16"/>
        <v/>
      </c>
      <c r="AN103" s="3" t="str">
        <f t="shared" si="16"/>
        <v/>
      </c>
      <c r="AO103" s="2">
        <f t="shared" si="11"/>
        <v>0</v>
      </c>
      <c r="AP103" s="4"/>
      <c r="AQ103" s="3">
        <f>IF(AJ103=1,VLOOKUP($AP103,BaseEqptCdF!$C$5:$R$161,16,FALSE),0)</f>
        <v>0</v>
      </c>
      <c r="AR103" s="3">
        <f>IF(AK103=1,VLOOKUP($AP103,BaseEqptCdF!$C$5:$R$161,16,FALSE),0)</f>
        <v>0</v>
      </c>
      <c r="AS103" s="3">
        <f>IF(AL103=1,VLOOKUP($AP103,BaseEqptCdF!$C$5:$R$161,16,FALSE),0)</f>
        <v>0</v>
      </c>
      <c r="AT103" s="3">
        <f>IF(AM103=1,VLOOKUP($AP103,BaseEqptCdF!$C$5:$R$161,16,FALSE),0)</f>
        <v>0</v>
      </c>
      <c r="AU103" s="3">
        <f>IF(AN103=1,VLOOKUP($AP103,BaseEqptCdF!$C$5:$R$161,16,FALSE),0)</f>
        <v>0</v>
      </c>
      <c r="AV103" s="2">
        <f t="shared" si="12"/>
        <v>0</v>
      </c>
      <c r="AW103" s="3" t="str">
        <f>IF($L103="","",IF(SUM($AJ103:AJ103)=0,$AE103,VLOOKUP($AP103,BaseEqptCdF!$C$5:$R$161,16,FALSE)*$AC$3))</f>
        <v/>
      </c>
      <c r="AX103" s="3" t="str">
        <f>IF($L103="","",IF(SUM($AJ103:AK103)=0,$AE103,VLOOKUP($AP103,BaseEqptCdF!$C$5:$R$161,16,FALSE)*$AC$3))</f>
        <v/>
      </c>
      <c r="AY103" s="3" t="str">
        <f>IF($L103="","",IF(SUM($AJ103:AL103)=0,$AE103,VLOOKUP($AP103,BaseEqptCdF!$C$5:$R$161,16,FALSE)*$AC$3))</f>
        <v/>
      </c>
      <c r="AZ103" s="3" t="str">
        <f>IF($L103="","",IF(SUM($AJ103:AM103)=0,$AE103,VLOOKUP($AP103,BaseEqptCdF!$C$5:$R$161,16,FALSE)*$AC$3))</f>
        <v/>
      </c>
      <c r="BA103" s="3" t="str">
        <f>IF($L103="","",IF(SUM($AJ103:AN103)=0,$AE103,VLOOKUP($AP103,BaseEqptCdF!$C$5:$R$161,16,FALSE)*$AC$3))</f>
        <v/>
      </c>
      <c r="BB103" s="2">
        <f t="shared" si="13"/>
        <v>0</v>
      </c>
      <c r="BC103" s="3" t="str">
        <f>IF($L103="","",IF(SUM($AJ103:AJ103)=0,$AF103,IF(LEFT(VLOOKUP($AP103,BaseEqptCdF!$C$5:$E$161,3,FALSE),2)="SD",0,IF(LEFT(VLOOKUP($AP103,BaseEqptCdF!$C$5:$E$161,3,FALSE),2)="SB",1*52,VLOOKUP($AP103,BaseEqptCdF!$C$5:$S$161,12,FALSE)*0.2*300))))</f>
        <v/>
      </c>
      <c r="BD103" s="3" t="str">
        <f>IF($L103="","",IF(SUM($AJ103:AK103)=0,$AF103,IF(LEFT(VLOOKUP($AP103,BaseEqptCdF!$C$5:$E$161,3,FALSE),2)="SD",0,IF(LEFT(VLOOKUP($AP103,BaseEqptCdF!$C$5:$E$161,3,FALSE),2)="SB",1*52,VLOOKUP($AP103,BaseEqptCdF!$C$5:$S$161,12,FALSE)*0.2*300))))</f>
        <v/>
      </c>
      <c r="BE103" s="3" t="str">
        <f>IF($L103="","",IF(SUM($AJ103:AL103)=0,$AF103,IF(LEFT(VLOOKUP($AP103,BaseEqptCdF!$C$5:$E$161,3,FALSE),2)="SD",0,IF(LEFT(VLOOKUP($AP103,BaseEqptCdF!$C$5:$E$161,3,FALSE),2)="SB",1*52,VLOOKUP($AP103,BaseEqptCdF!$C$5:$S$161,12,FALSE)*0.2*300))))</f>
        <v/>
      </c>
      <c r="BF103" s="3" t="str">
        <f>IF($L103="","",IF(SUM($AJ103:AM103)=0,$AF103,IF(LEFT(VLOOKUP($AP103,BaseEqptCdF!$C$5:$E$161,3,FALSE),2)="SD",0,IF(LEFT(VLOOKUP($AP103,BaseEqptCdF!$C$5:$E$161,3,FALSE),2)="SB",1*52,VLOOKUP($AP103,BaseEqptCdF!$C$5:$S$161,12,FALSE)*0.2*300))))</f>
        <v/>
      </c>
      <c r="BG103" s="3" t="str">
        <f>IF($L103="","",IF(SUM($AJ103:AN103)=0,$AF103,IF(LEFT(VLOOKUP($AP103,BaseEqptCdF!$C$5:$E$161,3,FALSE),2)="SD",0,IF(LEFT(VLOOKUP($AP103,BaseEqptCdF!$C$5:$E$161,3,FALSE),2)="SB",1*52,VLOOKUP($AP103,BaseEqptCdF!$C$5:$S$161,12,FALSE)*0.2*300))))</f>
        <v/>
      </c>
      <c r="BH103" s="2">
        <f t="shared" si="14"/>
        <v>0</v>
      </c>
    </row>
    <row r="104" spans="1:60" x14ac:dyDescent="0.25">
      <c r="A104" s="296" t="str">
        <f t="array" ref="A104">IF($C104="","",INDEX(Prog!$B$8:$D$300,MATCH($C104,nivo1,0),1))</f>
        <v/>
      </c>
      <c r="B104" s="296" t="str">
        <f t="array" ref="B104">IF($C104="","",INDEX(Prog!$B$8:$D$300,MATCH($C104,nivo1,0),2))</f>
        <v/>
      </c>
      <c r="C104" s="273"/>
      <c r="D104" s="267"/>
      <c r="E104" s="273"/>
      <c r="F104" s="273"/>
      <c r="G104" s="273"/>
      <c r="H104" s="273"/>
      <c r="I104" s="273"/>
      <c r="J104" s="273"/>
      <c r="K104" s="274"/>
      <c r="L104" s="273"/>
      <c r="M104" s="273"/>
      <c r="N104" s="273"/>
      <c r="O104" s="275"/>
      <c r="P104" s="273"/>
      <c r="Q104" s="273"/>
      <c r="R104" s="273"/>
      <c r="S104" s="273"/>
      <c r="T104" s="276"/>
      <c r="U104" s="276"/>
      <c r="V104" s="276"/>
      <c r="W104" s="276"/>
      <c r="X104" s="277"/>
      <c r="Y104" s="278"/>
      <c r="AA104" s="8" t="str">
        <f>IF($L104="","",VLOOKUP($L104,BaseEqptCdF!$C$5:$E$161,2,FALSE))</f>
        <v/>
      </c>
      <c r="AB104" s="8" t="str">
        <f>IF($L104="","",VLOOKUP($L104,BaseEqptCdF!$C$5:$E$161,3,FALSE))</f>
        <v/>
      </c>
      <c r="AC104" s="7" t="str">
        <f>IF($L104="","",VLOOKUP($L104,BaseEqptCdF!$C$5:$I$161,6,FALSE))</f>
        <v/>
      </c>
      <c r="AD104" s="7" t="str">
        <f>IF($L104="","",VLOOKUP($L104,BaseEqptCdF!$C$5:$I$161,7,FALSE))</f>
        <v/>
      </c>
      <c r="AE104" s="3" t="str">
        <f>IF($L104="","",VLOOKUP($L104,BaseEqptCdF!$C$5:$R$161,16,FALSE)*$AC$3)</f>
        <v/>
      </c>
      <c r="AF104" s="3" t="str">
        <f>IF($L104="","",IF(LEFT($AB104,2)="SD",0,IF(LEFT($AB104,2)="SB",1*52,IF($N104=Prog!$P$17,VLOOKUP($L104,BaseEqptCdF!$C$5:$P$161,14,FALSE)*1*300,VLOOKUP($L104,BaseEqptCdF!$C$5:$P$161,12,FALSE)*0.2*300))))</f>
        <v/>
      </c>
      <c r="AG104" s="6" t="str">
        <f t="shared" si="15"/>
        <v/>
      </c>
      <c r="AH104" s="6">
        <f>IF($U104=Prog!$S$18,YEAR($X104),"")</f>
        <v>1900</v>
      </c>
      <c r="AI104" s="5" t="str">
        <f>IF(OR($AG104="",$U104=Prog!$S$18),"",IF(OR($U104=Prog!$S$17,$U104=Prog!$S$16),YEAR($X104),IF($AG104="ND","ND",$AI$8+$O104)))</f>
        <v/>
      </c>
      <c r="AJ104" s="3" t="str">
        <f t="shared" si="10"/>
        <v/>
      </c>
      <c r="AK104" s="3" t="str">
        <f t="shared" si="16"/>
        <v/>
      </c>
      <c r="AL104" s="3" t="str">
        <f t="shared" si="16"/>
        <v/>
      </c>
      <c r="AM104" s="3" t="str">
        <f t="shared" si="16"/>
        <v/>
      </c>
      <c r="AN104" s="3" t="str">
        <f t="shared" si="16"/>
        <v/>
      </c>
      <c r="AO104" s="2">
        <f t="shared" si="11"/>
        <v>0</v>
      </c>
      <c r="AP104" s="4"/>
      <c r="AQ104" s="3">
        <f>IF(AJ104=1,VLOOKUP($AP104,BaseEqptCdF!$C$5:$R$161,16,FALSE),0)</f>
        <v>0</v>
      </c>
      <c r="AR104" s="3">
        <f>IF(AK104=1,VLOOKUP($AP104,BaseEqptCdF!$C$5:$R$161,16,FALSE),0)</f>
        <v>0</v>
      </c>
      <c r="AS104" s="3">
        <f>IF(AL104=1,VLOOKUP($AP104,BaseEqptCdF!$C$5:$R$161,16,FALSE),0)</f>
        <v>0</v>
      </c>
      <c r="AT104" s="3">
        <f>IF(AM104=1,VLOOKUP($AP104,BaseEqptCdF!$C$5:$R$161,16,FALSE),0)</f>
        <v>0</v>
      </c>
      <c r="AU104" s="3">
        <f>IF(AN104=1,VLOOKUP($AP104,BaseEqptCdF!$C$5:$R$161,16,FALSE),0)</f>
        <v>0</v>
      </c>
      <c r="AV104" s="2">
        <f t="shared" si="12"/>
        <v>0</v>
      </c>
      <c r="AW104" s="3" t="str">
        <f>IF($L104="","",IF(SUM($AJ104:AJ104)=0,$AE104,VLOOKUP($AP104,BaseEqptCdF!$C$5:$R$161,16,FALSE)*$AC$3))</f>
        <v/>
      </c>
      <c r="AX104" s="3" t="str">
        <f>IF($L104="","",IF(SUM($AJ104:AK104)=0,$AE104,VLOOKUP($AP104,BaseEqptCdF!$C$5:$R$161,16,FALSE)*$AC$3))</f>
        <v/>
      </c>
      <c r="AY104" s="3" t="str">
        <f>IF($L104="","",IF(SUM($AJ104:AL104)=0,$AE104,VLOOKUP($AP104,BaseEqptCdF!$C$5:$R$161,16,FALSE)*$AC$3))</f>
        <v/>
      </c>
      <c r="AZ104" s="3" t="str">
        <f>IF($L104="","",IF(SUM($AJ104:AM104)=0,$AE104,VLOOKUP($AP104,BaseEqptCdF!$C$5:$R$161,16,FALSE)*$AC$3))</f>
        <v/>
      </c>
      <c r="BA104" s="3" t="str">
        <f>IF($L104="","",IF(SUM($AJ104:AN104)=0,$AE104,VLOOKUP($AP104,BaseEqptCdF!$C$5:$R$161,16,FALSE)*$AC$3))</f>
        <v/>
      </c>
      <c r="BB104" s="2">
        <f t="shared" si="13"/>
        <v>0</v>
      </c>
      <c r="BC104" s="3" t="str">
        <f>IF($L104="","",IF(SUM($AJ104:AJ104)=0,$AF104,IF(LEFT(VLOOKUP($AP104,BaseEqptCdF!$C$5:$E$161,3,FALSE),2)="SD",0,IF(LEFT(VLOOKUP($AP104,BaseEqptCdF!$C$5:$E$161,3,FALSE),2)="SB",1*52,VLOOKUP($AP104,BaseEqptCdF!$C$5:$S$161,12,FALSE)*0.2*300))))</f>
        <v/>
      </c>
      <c r="BD104" s="3" t="str">
        <f>IF($L104="","",IF(SUM($AJ104:AK104)=0,$AF104,IF(LEFT(VLOOKUP($AP104,BaseEqptCdF!$C$5:$E$161,3,FALSE),2)="SD",0,IF(LEFT(VLOOKUP($AP104,BaseEqptCdF!$C$5:$E$161,3,FALSE),2)="SB",1*52,VLOOKUP($AP104,BaseEqptCdF!$C$5:$S$161,12,FALSE)*0.2*300))))</f>
        <v/>
      </c>
      <c r="BE104" s="3" t="str">
        <f>IF($L104="","",IF(SUM($AJ104:AL104)=0,$AF104,IF(LEFT(VLOOKUP($AP104,BaseEqptCdF!$C$5:$E$161,3,FALSE),2)="SD",0,IF(LEFT(VLOOKUP($AP104,BaseEqptCdF!$C$5:$E$161,3,FALSE),2)="SB",1*52,VLOOKUP($AP104,BaseEqptCdF!$C$5:$S$161,12,FALSE)*0.2*300))))</f>
        <v/>
      </c>
      <c r="BF104" s="3" t="str">
        <f>IF($L104="","",IF(SUM($AJ104:AM104)=0,$AF104,IF(LEFT(VLOOKUP($AP104,BaseEqptCdF!$C$5:$E$161,3,FALSE),2)="SD",0,IF(LEFT(VLOOKUP($AP104,BaseEqptCdF!$C$5:$E$161,3,FALSE),2)="SB",1*52,VLOOKUP($AP104,BaseEqptCdF!$C$5:$S$161,12,FALSE)*0.2*300))))</f>
        <v/>
      </c>
      <c r="BG104" s="3" t="str">
        <f>IF($L104="","",IF(SUM($AJ104:AN104)=0,$AF104,IF(LEFT(VLOOKUP($AP104,BaseEqptCdF!$C$5:$E$161,3,FALSE),2)="SD",0,IF(LEFT(VLOOKUP($AP104,BaseEqptCdF!$C$5:$E$161,3,FALSE),2)="SB",1*52,VLOOKUP($AP104,BaseEqptCdF!$C$5:$S$161,12,FALSE)*0.2*300))))</f>
        <v/>
      </c>
      <c r="BH104" s="2">
        <f t="shared" si="14"/>
        <v>0</v>
      </c>
    </row>
    <row r="105" spans="1:60" x14ac:dyDescent="0.25">
      <c r="A105" s="296" t="str">
        <f t="array" ref="A105">IF($C105="","",INDEX(Prog!$B$8:$D$300,MATCH($C105,nivo1,0),1))</f>
        <v/>
      </c>
      <c r="B105" s="296" t="str">
        <f t="array" ref="B105">IF($C105="","",INDEX(Prog!$B$8:$D$300,MATCH($C105,nivo1,0),2))</f>
        <v/>
      </c>
      <c r="C105" s="273"/>
      <c r="D105" s="267"/>
      <c r="E105" s="273"/>
      <c r="F105" s="273"/>
      <c r="G105" s="273"/>
      <c r="H105" s="273"/>
      <c r="I105" s="273"/>
      <c r="J105" s="273"/>
      <c r="K105" s="274"/>
      <c r="L105" s="273"/>
      <c r="M105" s="273"/>
      <c r="N105" s="273"/>
      <c r="O105" s="275"/>
      <c r="P105" s="273"/>
      <c r="Q105" s="273"/>
      <c r="R105" s="273"/>
      <c r="S105" s="273"/>
      <c r="T105" s="276"/>
      <c r="U105" s="276"/>
      <c r="V105" s="276"/>
      <c r="W105" s="276"/>
      <c r="X105" s="277"/>
      <c r="Y105" s="278"/>
      <c r="AA105" s="8" t="str">
        <f>IF($L105="","",VLOOKUP($L105,BaseEqptCdF!$C$5:$E$161,2,FALSE))</f>
        <v/>
      </c>
      <c r="AB105" s="8" t="str">
        <f>IF($L105="","",VLOOKUP($L105,BaseEqptCdF!$C$5:$E$161,3,FALSE))</f>
        <v/>
      </c>
      <c r="AC105" s="7" t="str">
        <f>IF($L105="","",VLOOKUP($L105,BaseEqptCdF!$C$5:$I$161,6,FALSE))</f>
        <v/>
      </c>
      <c r="AD105" s="7" t="str">
        <f>IF($L105="","",VLOOKUP($L105,BaseEqptCdF!$C$5:$I$161,7,FALSE))</f>
        <v/>
      </c>
      <c r="AE105" s="3" t="str">
        <f>IF($L105="","",VLOOKUP($L105,BaseEqptCdF!$C$5:$R$161,16,FALSE)*$AC$3)</f>
        <v/>
      </c>
      <c r="AF105" s="3" t="str">
        <f>IF($L105="","",IF(LEFT($AB105,2)="SD",0,IF(LEFT($AB105,2)="SB",1*52,IF($N105=Prog!$P$17,VLOOKUP($L105,BaseEqptCdF!$C$5:$P$161,14,FALSE)*1*300,VLOOKUP($L105,BaseEqptCdF!$C$5:$P$161,12,FALSE)*0.2*300))))</f>
        <v/>
      </c>
      <c r="AG105" s="6" t="str">
        <f t="shared" si="15"/>
        <v/>
      </c>
      <c r="AH105" s="6">
        <f>IF($U105=Prog!$S$18,YEAR($X105),"")</f>
        <v>1900</v>
      </c>
      <c r="AI105" s="5" t="str">
        <f>IF(OR($AG105="",$U105=Prog!$S$18),"",IF(OR($U105=Prog!$S$17,$U105=Prog!$S$16),YEAR($X105),IF($AG105="ND","ND",$AI$8+$O105)))</f>
        <v/>
      </c>
      <c r="AJ105" s="3" t="str">
        <f t="shared" si="10"/>
        <v/>
      </c>
      <c r="AK105" s="3" t="str">
        <f t="shared" si="16"/>
        <v/>
      </c>
      <c r="AL105" s="3" t="str">
        <f t="shared" si="16"/>
        <v/>
      </c>
      <c r="AM105" s="3" t="str">
        <f t="shared" si="16"/>
        <v/>
      </c>
      <c r="AN105" s="3" t="str">
        <f t="shared" si="16"/>
        <v/>
      </c>
      <c r="AO105" s="2">
        <f t="shared" si="11"/>
        <v>0</v>
      </c>
      <c r="AP105" s="4"/>
      <c r="AQ105" s="3">
        <f>IF(AJ105=1,VLOOKUP($AP105,BaseEqptCdF!$C$5:$R$161,16,FALSE),0)</f>
        <v>0</v>
      </c>
      <c r="AR105" s="3">
        <f>IF(AK105=1,VLOOKUP($AP105,BaseEqptCdF!$C$5:$R$161,16,FALSE),0)</f>
        <v>0</v>
      </c>
      <c r="AS105" s="3">
        <f>IF(AL105=1,VLOOKUP($AP105,BaseEqptCdF!$C$5:$R$161,16,FALSE),0)</f>
        <v>0</v>
      </c>
      <c r="AT105" s="3">
        <f>IF(AM105=1,VLOOKUP($AP105,BaseEqptCdF!$C$5:$R$161,16,FALSE),0)</f>
        <v>0</v>
      </c>
      <c r="AU105" s="3">
        <f>IF(AN105=1,VLOOKUP($AP105,BaseEqptCdF!$C$5:$R$161,16,FALSE),0)</f>
        <v>0</v>
      </c>
      <c r="AV105" s="2">
        <f t="shared" si="12"/>
        <v>0</v>
      </c>
      <c r="AW105" s="3" t="str">
        <f>IF($L105="","",IF(SUM($AJ105:AJ105)=0,$AE105,VLOOKUP($AP105,BaseEqptCdF!$C$5:$R$161,16,FALSE)*$AC$3))</f>
        <v/>
      </c>
      <c r="AX105" s="3" t="str">
        <f>IF($L105="","",IF(SUM($AJ105:AK105)=0,$AE105,VLOOKUP($AP105,BaseEqptCdF!$C$5:$R$161,16,FALSE)*$AC$3))</f>
        <v/>
      </c>
      <c r="AY105" s="3" t="str">
        <f>IF($L105="","",IF(SUM($AJ105:AL105)=0,$AE105,VLOOKUP($AP105,BaseEqptCdF!$C$5:$R$161,16,FALSE)*$AC$3))</f>
        <v/>
      </c>
      <c r="AZ105" s="3" t="str">
        <f>IF($L105="","",IF(SUM($AJ105:AM105)=0,$AE105,VLOOKUP($AP105,BaseEqptCdF!$C$5:$R$161,16,FALSE)*$AC$3))</f>
        <v/>
      </c>
      <c r="BA105" s="3" t="str">
        <f>IF($L105="","",IF(SUM($AJ105:AN105)=0,$AE105,VLOOKUP($AP105,BaseEqptCdF!$C$5:$R$161,16,FALSE)*$AC$3))</f>
        <v/>
      </c>
      <c r="BB105" s="2">
        <f t="shared" si="13"/>
        <v>0</v>
      </c>
      <c r="BC105" s="3" t="str">
        <f>IF($L105="","",IF(SUM($AJ105:AJ105)=0,$AF105,IF(LEFT(VLOOKUP($AP105,BaseEqptCdF!$C$5:$E$161,3,FALSE),2)="SD",0,IF(LEFT(VLOOKUP($AP105,BaseEqptCdF!$C$5:$E$161,3,FALSE),2)="SB",1*52,VLOOKUP($AP105,BaseEqptCdF!$C$5:$S$161,12,FALSE)*0.2*300))))</f>
        <v/>
      </c>
      <c r="BD105" s="3" t="str">
        <f>IF($L105="","",IF(SUM($AJ105:AK105)=0,$AF105,IF(LEFT(VLOOKUP($AP105,BaseEqptCdF!$C$5:$E$161,3,FALSE),2)="SD",0,IF(LEFT(VLOOKUP($AP105,BaseEqptCdF!$C$5:$E$161,3,FALSE),2)="SB",1*52,VLOOKUP($AP105,BaseEqptCdF!$C$5:$S$161,12,FALSE)*0.2*300))))</f>
        <v/>
      </c>
      <c r="BE105" s="3" t="str">
        <f>IF($L105="","",IF(SUM($AJ105:AL105)=0,$AF105,IF(LEFT(VLOOKUP($AP105,BaseEqptCdF!$C$5:$E$161,3,FALSE),2)="SD",0,IF(LEFT(VLOOKUP($AP105,BaseEqptCdF!$C$5:$E$161,3,FALSE),2)="SB",1*52,VLOOKUP($AP105,BaseEqptCdF!$C$5:$S$161,12,FALSE)*0.2*300))))</f>
        <v/>
      </c>
      <c r="BF105" s="3" t="str">
        <f>IF($L105="","",IF(SUM($AJ105:AM105)=0,$AF105,IF(LEFT(VLOOKUP($AP105,BaseEqptCdF!$C$5:$E$161,3,FALSE),2)="SD",0,IF(LEFT(VLOOKUP($AP105,BaseEqptCdF!$C$5:$E$161,3,FALSE),2)="SB",1*52,VLOOKUP($AP105,BaseEqptCdF!$C$5:$S$161,12,FALSE)*0.2*300))))</f>
        <v/>
      </c>
      <c r="BG105" s="3" t="str">
        <f>IF($L105="","",IF(SUM($AJ105:AN105)=0,$AF105,IF(LEFT(VLOOKUP($AP105,BaseEqptCdF!$C$5:$E$161,3,FALSE),2)="SD",0,IF(LEFT(VLOOKUP($AP105,BaseEqptCdF!$C$5:$E$161,3,FALSE),2)="SB",1*52,VLOOKUP($AP105,BaseEqptCdF!$C$5:$S$161,12,FALSE)*0.2*300))))</f>
        <v/>
      </c>
      <c r="BH105" s="2">
        <f t="shared" si="14"/>
        <v>0</v>
      </c>
    </row>
    <row r="106" spans="1:60" x14ac:dyDescent="0.25">
      <c r="A106" s="296" t="str">
        <f t="array" ref="A106">IF($C106="","",INDEX(Prog!$B$8:$D$300,MATCH($C106,nivo1,0),1))</f>
        <v/>
      </c>
      <c r="B106" s="296" t="str">
        <f t="array" ref="B106">IF($C106="","",INDEX(Prog!$B$8:$D$300,MATCH($C106,nivo1,0),2))</f>
        <v/>
      </c>
      <c r="C106" s="273"/>
      <c r="D106" s="267"/>
      <c r="E106" s="273"/>
      <c r="F106" s="273"/>
      <c r="G106" s="273"/>
      <c r="H106" s="273"/>
      <c r="I106" s="273"/>
      <c r="J106" s="273"/>
      <c r="K106" s="274"/>
      <c r="L106" s="273"/>
      <c r="M106" s="273"/>
      <c r="N106" s="273"/>
      <c r="O106" s="275"/>
      <c r="P106" s="273"/>
      <c r="Q106" s="273"/>
      <c r="R106" s="273"/>
      <c r="S106" s="273"/>
      <c r="T106" s="276"/>
      <c r="U106" s="276"/>
      <c r="V106" s="276"/>
      <c r="W106" s="276"/>
      <c r="X106" s="277"/>
      <c r="Y106" s="278"/>
      <c r="AA106" s="8" t="str">
        <f>IF($L106="","",VLOOKUP($L106,BaseEqptCdF!$C$5:$E$161,2,FALSE))</f>
        <v/>
      </c>
      <c r="AB106" s="8" t="str">
        <f>IF($L106="","",VLOOKUP($L106,BaseEqptCdF!$C$5:$E$161,3,FALSE))</f>
        <v/>
      </c>
      <c r="AC106" s="7" t="str">
        <f>IF($L106="","",VLOOKUP($L106,BaseEqptCdF!$C$5:$I$161,6,FALSE))</f>
        <v/>
      </c>
      <c r="AD106" s="7" t="str">
        <f>IF($L106="","",VLOOKUP($L106,BaseEqptCdF!$C$5:$I$161,7,FALSE))</f>
        <v/>
      </c>
      <c r="AE106" s="3" t="str">
        <f>IF($L106="","",VLOOKUP($L106,BaseEqptCdF!$C$5:$R$161,16,FALSE)*$AC$3)</f>
        <v/>
      </c>
      <c r="AF106" s="3" t="str">
        <f>IF($L106="","",IF(LEFT($AB106,2)="SD",0,IF(LEFT($AB106,2)="SB",1*52,IF($N106=Prog!$P$17,VLOOKUP($L106,BaseEqptCdF!$C$5:$P$161,14,FALSE)*1*300,VLOOKUP($L106,BaseEqptCdF!$C$5:$P$161,12,FALSE)*0.2*300))))</f>
        <v/>
      </c>
      <c r="AG106" s="6" t="str">
        <f t="shared" si="15"/>
        <v/>
      </c>
      <c r="AH106" s="6">
        <f>IF($U106=Prog!$S$18,YEAR($X106),"")</f>
        <v>1900</v>
      </c>
      <c r="AI106" s="5" t="str">
        <f>IF(OR($AG106="",$U106=Prog!$S$18),"",IF(OR($U106=Prog!$S$17,$U106=Prog!$S$16),YEAR($X106),IF($AG106="ND","ND",$AI$8+$O106)))</f>
        <v/>
      </c>
      <c r="AJ106" s="3" t="str">
        <f t="shared" si="10"/>
        <v/>
      </c>
      <c r="AK106" s="3" t="str">
        <f t="shared" si="16"/>
        <v/>
      </c>
      <c r="AL106" s="3" t="str">
        <f t="shared" si="16"/>
        <v/>
      </c>
      <c r="AM106" s="3" t="str">
        <f t="shared" si="16"/>
        <v/>
      </c>
      <c r="AN106" s="3" t="str">
        <f t="shared" si="16"/>
        <v/>
      </c>
      <c r="AO106" s="2">
        <f t="shared" si="11"/>
        <v>0</v>
      </c>
      <c r="AP106" s="4"/>
      <c r="AQ106" s="3">
        <f>IF(AJ106=1,VLOOKUP($AP106,BaseEqptCdF!$C$5:$R$161,16,FALSE),0)</f>
        <v>0</v>
      </c>
      <c r="AR106" s="3">
        <f>IF(AK106=1,VLOOKUP($AP106,BaseEqptCdF!$C$5:$R$161,16,FALSE),0)</f>
        <v>0</v>
      </c>
      <c r="AS106" s="3">
        <f>IF(AL106=1,VLOOKUP($AP106,BaseEqptCdF!$C$5:$R$161,16,FALSE),0)</f>
        <v>0</v>
      </c>
      <c r="AT106" s="3">
        <f>IF(AM106=1,VLOOKUP($AP106,BaseEqptCdF!$C$5:$R$161,16,FALSE),0)</f>
        <v>0</v>
      </c>
      <c r="AU106" s="3">
        <f>IF(AN106=1,VLOOKUP($AP106,BaseEqptCdF!$C$5:$R$161,16,FALSE),0)</f>
        <v>0</v>
      </c>
      <c r="AV106" s="2">
        <f t="shared" si="12"/>
        <v>0</v>
      </c>
      <c r="AW106" s="3" t="str">
        <f>IF($L106="","",IF(SUM($AJ106:AJ106)=0,$AE106,VLOOKUP($AP106,BaseEqptCdF!$C$5:$R$161,16,FALSE)*$AC$3))</f>
        <v/>
      </c>
      <c r="AX106" s="3" t="str">
        <f>IF($L106="","",IF(SUM($AJ106:AK106)=0,$AE106,VLOOKUP($AP106,BaseEqptCdF!$C$5:$R$161,16,FALSE)*$AC$3))</f>
        <v/>
      </c>
      <c r="AY106" s="3" t="str">
        <f>IF($L106="","",IF(SUM($AJ106:AL106)=0,$AE106,VLOOKUP($AP106,BaseEqptCdF!$C$5:$R$161,16,FALSE)*$AC$3))</f>
        <v/>
      </c>
      <c r="AZ106" s="3" t="str">
        <f>IF($L106="","",IF(SUM($AJ106:AM106)=0,$AE106,VLOOKUP($AP106,BaseEqptCdF!$C$5:$R$161,16,FALSE)*$AC$3))</f>
        <v/>
      </c>
      <c r="BA106" s="3" t="str">
        <f>IF($L106="","",IF(SUM($AJ106:AN106)=0,$AE106,VLOOKUP($AP106,BaseEqptCdF!$C$5:$R$161,16,FALSE)*$AC$3))</f>
        <v/>
      </c>
      <c r="BB106" s="2">
        <f t="shared" si="13"/>
        <v>0</v>
      </c>
      <c r="BC106" s="3" t="str">
        <f>IF($L106="","",IF(SUM($AJ106:AJ106)=0,$AF106,IF(LEFT(VLOOKUP($AP106,BaseEqptCdF!$C$5:$E$161,3,FALSE),2)="SD",0,IF(LEFT(VLOOKUP($AP106,BaseEqptCdF!$C$5:$E$161,3,FALSE),2)="SB",1*52,VLOOKUP($AP106,BaseEqptCdF!$C$5:$S$161,12,FALSE)*0.2*300))))</f>
        <v/>
      </c>
      <c r="BD106" s="3" t="str">
        <f>IF($L106="","",IF(SUM($AJ106:AK106)=0,$AF106,IF(LEFT(VLOOKUP($AP106,BaseEqptCdF!$C$5:$E$161,3,FALSE),2)="SD",0,IF(LEFT(VLOOKUP($AP106,BaseEqptCdF!$C$5:$E$161,3,FALSE),2)="SB",1*52,VLOOKUP($AP106,BaseEqptCdF!$C$5:$S$161,12,FALSE)*0.2*300))))</f>
        <v/>
      </c>
      <c r="BE106" s="3" t="str">
        <f>IF($L106="","",IF(SUM($AJ106:AL106)=0,$AF106,IF(LEFT(VLOOKUP($AP106,BaseEqptCdF!$C$5:$E$161,3,FALSE),2)="SD",0,IF(LEFT(VLOOKUP($AP106,BaseEqptCdF!$C$5:$E$161,3,FALSE),2)="SB",1*52,VLOOKUP($AP106,BaseEqptCdF!$C$5:$S$161,12,FALSE)*0.2*300))))</f>
        <v/>
      </c>
      <c r="BF106" s="3" t="str">
        <f>IF($L106="","",IF(SUM($AJ106:AM106)=0,$AF106,IF(LEFT(VLOOKUP($AP106,BaseEqptCdF!$C$5:$E$161,3,FALSE),2)="SD",0,IF(LEFT(VLOOKUP($AP106,BaseEqptCdF!$C$5:$E$161,3,FALSE),2)="SB",1*52,VLOOKUP($AP106,BaseEqptCdF!$C$5:$S$161,12,FALSE)*0.2*300))))</f>
        <v/>
      </c>
      <c r="BG106" s="3" t="str">
        <f>IF($L106="","",IF(SUM($AJ106:AN106)=0,$AF106,IF(LEFT(VLOOKUP($AP106,BaseEqptCdF!$C$5:$E$161,3,FALSE),2)="SD",0,IF(LEFT(VLOOKUP($AP106,BaseEqptCdF!$C$5:$E$161,3,FALSE),2)="SB",1*52,VLOOKUP($AP106,BaseEqptCdF!$C$5:$S$161,12,FALSE)*0.2*300))))</f>
        <v/>
      </c>
      <c r="BH106" s="2">
        <f t="shared" si="14"/>
        <v>0</v>
      </c>
    </row>
    <row r="107" spans="1:60" x14ac:dyDescent="0.25">
      <c r="A107" s="296" t="str">
        <f t="array" ref="A107">IF($C107="","",INDEX(Prog!$B$8:$D$300,MATCH($C107,nivo1,0),1))</f>
        <v/>
      </c>
      <c r="B107" s="296" t="str">
        <f t="array" ref="B107">IF($C107="","",INDEX(Prog!$B$8:$D$300,MATCH($C107,nivo1,0),2))</f>
        <v/>
      </c>
      <c r="C107" s="273"/>
      <c r="D107" s="267"/>
      <c r="E107" s="273"/>
      <c r="F107" s="273"/>
      <c r="G107" s="273"/>
      <c r="H107" s="273"/>
      <c r="I107" s="273"/>
      <c r="J107" s="273"/>
      <c r="K107" s="274"/>
      <c r="L107" s="273"/>
      <c r="M107" s="273"/>
      <c r="N107" s="273"/>
      <c r="O107" s="275"/>
      <c r="P107" s="273"/>
      <c r="Q107" s="273"/>
      <c r="R107" s="273"/>
      <c r="S107" s="273"/>
      <c r="T107" s="276"/>
      <c r="U107" s="276"/>
      <c r="V107" s="276"/>
      <c r="W107" s="276"/>
      <c r="X107" s="277"/>
      <c r="Y107" s="278"/>
      <c r="AA107" s="8" t="str">
        <f>IF($L107="","",VLOOKUP($L107,BaseEqptCdF!$C$5:$E$161,2,FALSE))</f>
        <v/>
      </c>
      <c r="AB107" s="8" t="str">
        <f>IF($L107="","",VLOOKUP($L107,BaseEqptCdF!$C$5:$E$161,3,FALSE))</f>
        <v/>
      </c>
      <c r="AC107" s="7" t="str">
        <f>IF($L107="","",VLOOKUP($L107,BaseEqptCdF!$C$5:$I$161,6,FALSE))</f>
        <v/>
      </c>
      <c r="AD107" s="7" t="str">
        <f>IF($L107="","",VLOOKUP($L107,BaseEqptCdF!$C$5:$I$161,7,FALSE))</f>
        <v/>
      </c>
      <c r="AE107" s="3" t="str">
        <f>IF($L107="","",VLOOKUP($L107,BaseEqptCdF!$C$5:$R$161,16,FALSE)*$AC$3)</f>
        <v/>
      </c>
      <c r="AF107" s="3" t="str">
        <f>IF($L107="","",IF(LEFT($AB107,2)="SD",0,IF(LEFT($AB107,2)="SB",1*52,IF($N107=Prog!$P$17,VLOOKUP($L107,BaseEqptCdF!$C$5:$P$161,14,FALSE)*1*300,VLOOKUP($L107,BaseEqptCdF!$C$5:$P$161,12,FALSE)*0.2*300))))</f>
        <v/>
      </c>
      <c r="AG107" s="6" t="str">
        <f t="shared" si="15"/>
        <v/>
      </c>
      <c r="AH107" s="6">
        <f>IF($U107=Prog!$S$18,YEAR($X107),"")</f>
        <v>1900</v>
      </c>
      <c r="AI107" s="5" t="str">
        <f>IF(OR($AG107="",$U107=Prog!$S$18),"",IF(OR($U107=Prog!$S$17,$U107=Prog!$S$16),YEAR($X107),IF($AG107="ND","ND",$AI$8+$O107)))</f>
        <v/>
      </c>
      <c r="AJ107" s="3" t="str">
        <f t="shared" si="10"/>
        <v/>
      </c>
      <c r="AK107" s="3" t="str">
        <f t="shared" si="16"/>
        <v/>
      </c>
      <c r="AL107" s="3" t="str">
        <f t="shared" si="16"/>
        <v/>
      </c>
      <c r="AM107" s="3" t="str">
        <f t="shared" si="16"/>
        <v/>
      </c>
      <c r="AN107" s="3" t="str">
        <f t="shared" si="16"/>
        <v/>
      </c>
      <c r="AO107" s="2">
        <f t="shared" si="11"/>
        <v>0</v>
      </c>
      <c r="AP107" s="4"/>
      <c r="AQ107" s="3">
        <f>IF(AJ107=1,VLOOKUP($AP107,BaseEqptCdF!$C$5:$R$161,16,FALSE),0)</f>
        <v>0</v>
      </c>
      <c r="AR107" s="3">
        <f>IF(AK107=1,VLOOKUP($AP107,BaseEqptCdF!$C$5:$R$161,16,FALSE),0)</f>
        <v>0</v>
      </c>
      <c r="AS107" s="3">
        <f>IF(AL107=1,VLOOKUP($AP107,BaseEqptCdF!$C$5:$R$161,16,FALSE),0)</f>
        <v>0</v>
      </c>
      <c r="AT107" s="3">
        <f>IF(AM107=1,VLOOKUP($AP107,BaseEqptCdF!$C$5:$R$161,16,FALSE),0)</f>
        <v>0</v>
      </c>
      <c r="AU107" s="3">
        <f>IF(AN107=1,VLOOKUP($AP107,BaseEqptCdF!$C$5:$R$161,16,FALSE),0)</f>
        <v>0</v>
      </c>
      <c r="AV107" s="2">
        <f t="shared" si="12"/>
        <v>0</v>
      </c>
      <c r="AW107" s="3" t="str">
        <f>IF($L107="","",IF(SUM($AJ107:AJ107)=0,$AE107,VLOOKUP($AP107,BaseEqptCdF!$C$5:$R$161,16,FALSE)*$AC$3))</f>
        <v/>
      </c>
      <c r="AX107" s="3" t="str">
        <f>IF($L107="","",IF(SUM($AJ107:AK107)=0,$AE107,VLOOKUP($AP107,BaseEqptCdF!$C$5:$R$161,16,FALSE)*$AC$3))</f>
        <v/>
      </c>
      <c r="AY107" s="3" t="str">
        <f>IF($L107="","",IF(SUM($AJ107:AL107)=0,$AE107,VLOOKUP($AP107,BaseEqptCdF!$C$5:$R$161,16,FALSE)*$AC$3))</f>
        <v/>
      </c>
      <c r="AZ107" s="3" t="str">
        <f>IF($L107="","",IF(SUM($AJ107:AM107)=0,$AE107,VLOOKUP($AP107,BaseEqptCdF!$C$5:$R$161,16,FALSE)*$AC$3))</f>
        <v/>
      </c>
      <c r="BA107" s="3" t="str">
        <f>IF($L107="","",IF(SUM($AJ107:AN107)=0,$AE107,VLOOKUP($AP107,BaseEqptCdF!$C$5:$R$161,16,FALSE)*$AC$3))</f>
        <v/>
      </c>
      <c r="BB107" s="2">
        <f t="shared" si="13"/>
        <v>0</v>
      </c>
      <c r="BC107" s="3" t="str">
        <f>IF($L107="","",IF(SUM($AJ107:AJ107)=0,$AF107,IF(LEFT(VLOOKUP($AP107,BaseEqptCdF!$C$5:$E$161,3,FALSE),2)="SD",0,IF(LEFT(VLOOKUP($AP107,BaseEqptCdF!$C$5:$E$161,3,FALSE),2)="SB",1*52,VLOOKUP($AP107,BaseEqptCdF!$C$5:$S$161,12,FALSE)*0.2*300))))</f>
        <v/>
      </c>
      <c r="BD107" s="3" t="str">
        <f>IF($L107="","",IF(SUM($AJ107:AK107)=0,$AF107,IF(LEFT(VLOOKUP($AP107,BaseEqptCdF!$C$5:$E$161,3,FALSE),2)="SD",0,IF(LEFT(VLOOKUP($AP107,BaseEqptCdF!$C$5:$E$161,3,FALSE),2)="SB",1*52,VLOOKUP($AP107,BaseEqptCdF!$C$5:$S$161,12,FALSE)*0.2*300))))</f>
        <v/>
      </c>
      <c r="BE107" s="3" t="str">
        <f>IF($L107="","",IF(SUM($AJ107:AL107)=0,$AF107,IF(LEFT(VLOOKUP($AP107,BaseEqptCdF!$C$5:$E$161,3,FALSE),2)="SD",0,IF(LEFT(VLOOKUP($AP107,BaseEqptCdF!$C$5:$E$161,3,FALSE),2)="SB",1*52,VLOOKUP($AP107,BaseEqptCdF!$C$5:$S$161,12,FALSE)*0.2*300))))</f>
        <v/>
      </c>
      <c r="BF107" s="3" t="str">
        <f>IF($L107="","",IF(SUM($AJ107:AM107)=0,$AF107,IF(LEFT(VLOOKUP($AP107,BaseEqptCdF!$C$5:$E$161,3,FALSE),2)="SD",0,IF(LEFT(VLOOKUP($AP107,BaseEqptCdF!$C$5:$E$161,3,FALSE),2)="SB",1*52,VLOOKUP($AP107,BaseEqptCdF!$C$5:$S$161,12,FALSE)*0.2*300))))</f>
        <v/>
      </c>
      <c r="BG107" s="3" t="str">
        <f>IF($L107="","",IF(SUM($AJ107:AN107)=0,$AF107,IF(LEFT(VLOOKUP($AP107,BaseEqptCdF!$C$5:$E$161,3,FALSE),2)="SD",0,IF(LEFT(VLOOKUP($AP107,BaseEqptCdF!$C$5:$E$161,3,FALSE),2)="SB",1*52,VLOOKUP($AP107,BaseEqptCdF!$C$5:$S$161,12,FALSE)*0.2*300))))</f>
        <v/>
      </c>
      <c r="BH107" s="2">
        <f t="shared" si="14"/>
        <v>0</v>
      </c>
    </row>
    <row r="108" spans="1:60" x14ac:dyDescent="0.25">
      <c r="A108" s="296" t="str">
        <f t="array" ref="A108">IF($C108="","",INDEX(Prog!$B$8:$D$300,MATCH($C108,nivo1,0),1))</f>
        <v/>
      </c>
      <c r="B108" s="296" t="str">
        <f t="array" ref="B108">IF($C108="","",INDEX(Prog!$B$8:$D$300,MATCH($C108,nivo1,0),2))</f>
        <v/>
      </c>
      <c r="C108" s="273"/>
      <c r="D108" s="267"/>
      <c r="E108" s="273"/>
      <c r="F108" s="273"/>
      <c r="G108" s="273"/>
      <c r="H108" s="273"/>
      <c r="I108" s="273"/>
      <c r="J108" s="273"/>
      <c r="K108" s="274"/>
      <c r="L108" s="273"/>
      <c r="M108" s="273"/>
      <c r="N108" s="273"/>
      <c r="O108" s="275"/>
      <c r="P108" s="273"/>
      <c r="Q108" s="273"/>
      <c r="R108" s="273"/>
      <c r="S108" s="273"/>
      <c r="T108" s="276"/>
      <c r="U108" s="276"/>
      <c r="V108" s="276"/>
      <c r="W108" s="276"/>
      <c r="X108" s="277"/>
      <c r="Y108" s="278"/>
      <c r="AA108" s="8" t="str">
        <f>IF($L108="","",VLOOKUP($L108,BaseEqptCdF!$C$5:$E$161,2,FALSE))</f>
        <v/>
      </c>
      <c r="AB108" s="8" t="str">
        <f>IF($L108="","",VLOOKUP($L108,BaseEqptCdF!$C$5:$E$161,3,FALSE))</f>
        <v/>
      </c>
      <c r="AC108" s="7" t="str">
        <f>IF($L108="","",VLOOKUP($L108,BaseEqptCdF!$C$5:$I$161,6,FALSE))</f>
        <v/>
      </c>
      <c r="AD108" s="7" t="str">
        <f>IF($L108="","",VLOOKUP($L108,BaseEqptCdF!$C$5:$I$161,7,FALSE))</f>
        <v/>
      </c>
      <c r="AE108" s="3" t="str">
        <f>IF($L108="","",VLOOKUP($L108,BaseEqptCdF!$C$5:$R$161,16,FALSE)*$AC$3)</f>
        <v/>
      </c>
      <c r="AF108" s="3" t="str">
        <f>IF($L108="","",IF(LEFT($AB108,2)="SD",0,IF(LEFT($AB108,2)="SB",1*52,IF($N108=Prog!$P$17,VLOOKUP($L108,BaseEqptCdF!$C$5:$P$161,14,FALSE)*1*300,VLOOKUP($L108,BaseEqptCdF!$C$5:$P$161,12,FALSE)*0.2*300))))</f>
        <v/>
      </c>
      <c r="AG108" s="6" t="str">
        <f t="shared" si="15"/>
        <v/>
      </c>
      <c r="AH108" s="6">
        <f>IF($U108=Prog!$S$18,YEAR($X108),"")</f>
        <v>1900</v>
      </c>
      <c r="AI108" s="5" t="str">
        <f>IF(OR($AG108="",$U108=Prog!$S$18),"",IF(OR($U108=Prog!$S$17,$U108=Prog!$S$16),YEAR($X108),IF($AG108="ND","ND",$AI$8+$O108)))</f>
        <v/>
      </c>
      <c r="AJ108" s="3" t="str">
        <f t="shared" si="10"/>
        <v/>
      </c>
      <c r="AK108" s="3" t="str">
        <f t="shared" si="16"/>
        <v/>
      </c>
      <c r="AL108" s="3" t="str">
        <f t="shared" si="16"/>
        <v/>
      </c>
      <c r="AM108" s="3" t="str">
        <f t="shared" si="16"/>
        <v/>
      </c>
      <c r="AN108" s="3" t="str">
        <f t="shared" si="16"/>
        <v/>
      </c>
      <c r="AO108" s="2">
        <f t="shared" si="11"/>
        <v>0</v>
      </c>
      <c r="AP108" s="4"/>
      <c r="AQ108" s="3">
        <f>IF(AJ108=1,VLOOKUP($AP108,BaseEqptCdF!$C$5:$R$161,16,FALSE),0)</f>
        <v>0</v>
      </c>
      <c r="AR108" s="3">
        <f>IF(AK108=1,VLOOKUP($AP108,BaseEqptCdF!$C$5:$R$161,16,FALSE),0)</f>
        <v>0</v>
      </c>
      <c r="AS108" s="3">
        <f>IF(AL108=1,VLOOKUP($AP108,BaseEqptCdF!$C$5:$R$161,16,FALSE),0)</f>
        <v>0</v>
      </c>
      <c r="AT108" s="3">
        <f>IF(AM108=1,VLOOKUP($AP108,BaseEqptCdF!$C$5:$R$161,16,FALSE),0)</f>
        <v>0</v>
      </c>
      <c r="AU108" s="3">
        <f>IF(AN108=1,VLOOKUP($AP108,BaseEqptCdF!$C$5:$R$161,16,FALSE),0)</f>
        <v>0</v>
      </c>
      <c r="AV108" s="2">
        <f t="shared" si="12"/>
        <v>0</v>
      </c>
      <c r="AW108" s="3" t="str">
        <f>IF($L108="","",IF(SUM($AJ108:AJ108)=0,$AE108,VLOOKUP($AP108,BaseEqptCdF!$C$5:$R$161,16,FALSE)*$AC$3))</f>
        <v/>
      </c>
      <c r="AX108" s="3" t="str">
        <f>IF($L108="","",IF(SUM($AJ108:AK108)=0,$AE108,VLOOKUP($AP108,BaseEqptCdF!$C$5:$R$161,16,FALSE)*$AC$3))</f>
        <v/>
      </c>
      <c r="AY108" s="3" t="str">
        <f>IF($L108="","",IF(SUM($AJ108:AL108)=0,$AE108,VLOOKUP($AP108,BaseEqptCdF!$C$5:$R$161,16,FALSE)*$AC$3))</f>
        <v/>
      </c>
      <c r="AZ108" s="3" t="str">
        <f>IF($L108="","",IF(SUM($AJ108:AM108)=0,$AE108,VLOOKUP($AP108,BaseEqptCdF!$C$5:$R$161,16,FALSE)*$AC$3))</f>
        <v/>
      </c>
      <c r="BA108" s="3" t="str">
        <f>IF($L108="","",IF(SUM($AJ108:AN108)=0,$AE108,VLOOKUP($AP108,BaseEqptCdF!$C$5:$R$161,16,FALSE)*$AC$3))</f>
        <v/>
      </c>
      <c r="BB108" s="2">
        <f t="shared" si="13"/>
        <v>0</v>
      </c>
      <c r="BC108" s="3" t="str">
        <f>IF($L108="","",IF(SUM($AJ108:AJ108)=0,$AF108,IF(LEFT(VLOOKUP($AP108,BaseEqptCdF!$C$5:$E$161,3,FALSE),2)="SD",0,IF(LEFT(VLOOKUP($AP108,BaseEqptCdF!$C$5:$E$161,3,FALSE),2)="SB",1*52,VLOOKUP($AP108,BaseEqptCdF!$C$5:$S$161,12,FALSE)*0.2*300))))</f>
        <v/>
      </c>
      <c r="BD108" s="3" t="str">
        <f>IF($L108="","",IF(SUM($AJ108:AK108)=0,$AF108,IF(LEFT(VLOOKUP($AP108,BaseEqptCdF!$C$5:$E$161,3,FALSE),2)="SD",0,IF(LEFT(VLOOKUP($AP108,BaseEqptCdF!$C$5:$E$161,3,FALSE),2)="SB",1*52,VLOOKUP($AP108,BaseEqptCdF!$C$5:$S$161,12,FALSE)*0.2*300))))</f>
        <v/>
      </c>
      <c r="BE108" s="3" t="str">
        <f>IF($L108="","",IF(SUM($AJ108:AL108)=0,$AF108,IF(LEFT(VLOOKUP($AP108,BaseEqptCdF!$C$5:$E$161,3,FALSE),2)="SD",0,IF(LEFT(VLOOKUP($AP108,BaseEqptCdF!$C$5:$E$161,3,FALSE),2)="SB",1*52,VLOOKUP($AP108,BaseEqptCdF!$C$5:$S$161,12,FALSE)*0.2*300))))</f>
        <v/>
      </c>
      <c r="BF108" s="3" t="str">
        <f>IF($L108="","",IF(SUM($AJ108:AM108)=0,$AF108,IF(LEFT(VLOOKUP($AP108,BaseEqptCdF!$C$5:$E$161,3,FALSE),2)="SD",0,IF(LEFT(VLOOKUP($AP108,BaseEqptCdF!$C$5:$E$161,3,FALSE),2)="SB",1*52,VLOOKUP($AP108,BaseEqptCdF!$C$5:$S$161,12,FALSE)*0.2*300))))</f>
        <v/>
      </c>
      <c r="BG108" s="3" t="str">
        <f>IF($L108="","",IF(SUM($AJ108:AN108)=0,$AF108,IF(LEFT(VLOOKUP($AP108,BaseEqptCdF!$C$5:$E$161,3,FALSE),2)="SD",0,IF(LEFT(VLOOKUP($AP108,BaseEqptCdF!$C$5:$E$161,3,FALSE),2)="SB",1*52,VLOOKUP($AP108,BaseEqptCdF!$C$5:$S$161,12,FALSE)*0.2*300))))</f>
        <v/>
      </c>
      <c r="BH108" s="2">
        <f t="shared" si="14"/>
        <v>0</v>
      </c>
    </row>
    <row r="109" spans="1:60" x14ac:dyDescent="0.25">
      <c r="A109" s="296" t="str">
        <f t="array" ref="A109">IF($C109="","",INDEX(Prog!$B$8:$D$300,MATCH($C109,nivo1,0),1))</f>
        <v/>
      </c>
      <c r="B109" s="296" t="str">
        <f t="array" ref="B109">IF($C109="","",INDEX(Prog!$B$8:$D$300,MATCH($C109,nivo1,0),2))</f>
        <v/>
      </c>
      <c r="C109" s="273"/>
      <c r="D109" s="267"/>
      <c r="E109" s="273"/>
      <c r="F109" s="273"/>
      <c r="G109" s="273"/>
      <c r="H109" s="273"/>
      <c r="I109" s="273"/>
      <c r="J109" s="273"/>
      <c r="K109" s="274"/>
      <c r="L109" s="273"/>
      <c r="M109" s="273"/>
      <c r="N109" s="273"/>
      <c r="O109" s="275"/>
      <c r="P109" s="273"/>
      <c r="Q109" s="273"/>
      <c r="R109" s="273"/>
      <c r="S109" s="273"/>
      <c r="T109" s="276"/>
      <c r="U109" s="276"/>
      <c r="V109" s="276"/>
      <c r="W109" s="276"/>
      <c r="X109" s="277"/>
      <c r="Y109" s="278"/>
      <c r="AA109" s="8" t="str">
        <f>IF($L109="","",VLOOKUP($L109,BaseEqptCdF!$C$5:$E$161,2,FALSE))</f>
        <v/>
      </c>
      <c r="AB109" s="8" t="str">
        <f>IF($L109="","",VLOOKUP($L109,BaseEqptCdF!$C$5:$E$161,3,FALSE))</f>
        <v/>
      </c>
      <c r="AC109" s="7" t="str">
        <f>IF($L109="","",VLOOKUP($L109,BaseEqptCdF!$C$5:$I$161,6,FALSE))</f>
        <v/>
      </c>
      <c r="AD109" s="7" t="str">
        <f>IF($L109="","",VLOOKUP($L109,BaseEqptCdF!$C$5:$I$161,7,FALSE))</f>
        <v/>
      </c>
      <c r="AE109" s="3" t="str">
        <f>IF($L109="","",VLOOKUP($L109,BaseEqptCdF!$C$5:$R$161,16,FALSE)*$AC$3)</f>
        <v/>
      </c>
      <c r="AF109" s="3" t="str">
        <f>IF($L109="","",IF(LEFT($AB109,2)="SD",0,IF(LEFT($AB109,2)="SB",1*52,IF($N109=Prog!$P$17,VLOOKUP($L109,BaseEqptCdF!$C$5:$P$161,14,FALSE)*1*300,VLOOKUP($L109,BaseEqptCdF!$C$5:$P$161,12,FALSE)*0.2*300))))</f>
        <v/>
      </c>
      <c r="AG109" s="6" t="str">
        <f t="shared" si="15"/>
        <v/>
      </c>
      <c r="AH109" s="6">
        <f>IF($U109=Prog!$S$18,YEAR($X109),"")</f>
        <v>1900</v>
      </c>
      <c r="AI109" s="5" t="str">
        <f>IF(OR($AG109="",$U109=Prog!$S$18),"",IF(OR($U109=Prog!$S$17,$U109=Prog!$S$16),YEAR($X109),IF($AG109="ND","ND",$AI$8+$O109)))</f>
        <v/>
      </c>
      <c r="AJ109" s="3" t="str">
        <f t="shared" si="10"/>
        <v/>
      </c>
      <c r="AK109" s="3" t="str">
        <f t="shared" si="16"/>
        <v/>
      </c>
      <c r="AL109" s="3" t="str">
        <f t="shared" si="16"/>
        <v/>
      </c>
      <c r="AM109" s="3" t="str">
        <f t="shared" si="16"/>
        <v/>
      </c>
      <c r="AN109" s="3" t="str">
        <f t="shared" si="16"/>
        <v/>
      </c>
      <c r="AO109" s="2">
        <f t="shared" si="11"/>
        <v>0</v>
      </c>
      <c r="AP109" s="4"/>
      <c r="AQ109" s="3">
        <f>IF(AJ109=1,VLOOKUP($AP109,BaseEqptCdF!$C$5:$R$161,16,FALSE),0)</f>
        <v>0</v>
      </c>
      <c r="AR109" s="3">
        <f>IF(AK109=1,VLOOKUP($AP109,BaseEqptCdF!$C$5:$R$161,16,FALSE),0)</f>
        <v>0</v>
      </c>
      <c r="AS109" s="3">
        <f>IF(AL109=1,VLOOKUP($AP109,BaseEqptCdF!$C$5:$R$161,16,FALSE),0)</f>
        <v>0</v>
      </c>
      <c r="AT109" s="3">
        <f>IF(AM109=1,VLOOKUP($AP109,BaseEqptCdF!$C$5:$R$161,16,FALSE),0)</f>
        <v>0</v>
      </c>
      <c r="AU109" s="3">
        <f>IF(AN109=1,VLOOKUP($AP109,BaseEqptCdF!$C$5:$R$161,16,FALSE),0)</f>
        <v>0</v>
      </c>
      <c r="AV109" s="2">
        <f t="shared" si="12"/>
        <v>0</v>
      </c>
      <c r="AW109" s="3" t="str">
        <f>IF($L109="","",IF(SUM($AJ109:AJ109)=0,$AE109,VLOOKUP($AP109,BaseEqptCdF!$C$5:$R$161,16,FALSE)*$AC$3))</f>
        <v/>
      </c>
      <c r="AX109" s="3" t="str">
        <f>IF($L109="","",IF(SUM($AJ109:AK109)=0,$AE109,VLOOKUP($AP109,BaseEqptCdF!$C$5:$R$161,16,FALSE)*$AC$3))</f>
        <v/>
      </c>
      <c r="AY109" s="3" t="str">
        <f>IF($L109="","",IF(SUM($AJ109:AL109)=0,$AE109,VLOOKUP($AP109,BaseEqptCdF!$C$5:$R$161,16,FALSE)*$AC$3))</f>
        <v/>
      </c>
      <c r="AZ109" s="3" t="str">
        <f>IF($L109="","",IF(SUM($AJ109:AM109)=0,$AE109,VLOOKUP($AP109,BaseEqptCdF!$C$5:$R$161,16,FALSE)*$AC$3))</f>
        <v/>
      </c>
      <c r="BA109" s="3" t="str">
        <f>IF($L109="","",IF(SUM($AJ109:AN109)=0,$AE109,VLOOKUP($AP109,BaseEqptCdF!$C$5:$R$161,16,FALSE)*$AC$3))</f>
        <v/>
      </c>
      <c r="BB109" s="2">
        <f t="shared" si="13"/>
        <v>0</v>
      </c>
      <c r="BC109" s="3" t="str">
        <f>IF($L109="","",IF(SUM($AJ109:AJ109)=0,$AF109,IF(LEFT(VLOOKUP($AP109,BaseEqptCdF!$C$5:$E$161,3,FALSE),2)="SD",0,IF(LEFT(VLOOKUP($AP109,BaseEqptCdF!$C$5:$E$161,3,FALSE),2)="SB",1*52,VLOOKUP($AP109,BaseEqptCdF!$C$5:$S$161,12,FALSE)*0.2*300))))</f>
        <v/>
      </c>
      <c r="BD109" s="3" t="str">
        <f>IF($L109="","",IF(SUM($AJ109:AK109)=0,$AF109,IF(LEFT(VLOOKUP($AP109,BaseEqptCdF!$C$5:$E$161,3,FALSE),2)="SD",0,IF(LEFT(VLOOKUP($AP109,BaseEqptCdF!$C$5:$E$161,3,FALSE),2)="SB",1*52,VLOOKUP($AP109,BaseEqptCdF!$C$5:$S$161,12,FALSE)*0.2*300))))</f>
        <v/>
      </c>
      <c r="BE109" s="3" t="str">
        <f>IF($L109="","",IF(SUM($AJ109:AL109)=0,$AF109,IF(LEFT(VLOOKUP($AP109,BaseEqptCdF!$C$5:$E$161,3,FALSE),2)="SD",0,IF(LEFT(VLOOKUP($AP109,BaseEqptCdF!$C$5:$E$161,3,FALSE),2)="SB",1*52,VLOOKUP($AP109,BaseEqptCdF!$C$5:$S$161,12,FALSE)*0.2*300))))</f>
        <v/>
      </c>
      <c r="BF109" s="3" t="str">
        <f>IF($L109="","",IF(SUM($AJ109:AM109)=0,$AF109,IF(LEFT(VLOOKUP($AP109,BaseEqptCdF!$C$5:$E$161,3,FALSE),2)="SD",0,IF(LEFT(VLOOKUP($AP109,BaseEqptCdF!$C$5:$E$161,3,FALSE),2)="SB",1*52,VLOOKUP($AP109,BaseEqptCdF!$C$5:$S$161,12,FALSE)*0.2*300))))</f>
        <v/>
      </c>
      <c r="BG109" s="3" t="str">
        <f>IF($L109="","",IF(SUM($AJ109:AN109)=0,$AF109,IF(LEFT(VLOOKUP($AP109,BaseEqptCdF!$C$5:$E$161,3,FALSE),2)="SD",0,IF(LEFT(VLOOKUP($AP109,BaseEqptCdF!$C$5:$E$161,3,FALSE),2)="SB",1*52,VLOOKUP($AP109,BaseEqptCdF!$C$5:$S$161,12,FALSE)*0.2*300))))</f>
        <v/>
      </c>
      <c r="BH109" s="2">
        <f t="shared" si="14"/>
        <v>0</v>
      </c>
    </row>
    <row r="110" spans="1:60" x14ac:dyDescent="0.25">
      <c r="A110" s="296" t="str">
        <f t="array" ref="A110">IF($C110="","",INDEX(Prog!$B$8:$D$300,MATCH($C110,nivo1,0),1))</f>
        <v/>
      </c>
      <c r="B110" s="296" t="str">
        <f t="array" ref="B110">IF($C110="","",INDEX(Prog!$B$8:$D$300,MATCH($C110,nivo1,0),2))</f>
        <v/>
      </c>
      <c r="C110" s="273"/>
      <c r="D110" s="267"/>
      <c r="E110" s="273"/>
      <c r="F110" s="273"/>
      <c r="G110" s="273"/>
      <c r="H110" s="273"/>
      <c r="I110" s="273"/>
      <c r="J110" s="273"/>
      <c r="K110" s="274"/>
      <c r="L110" s="273"/>
      <c r="M110" s="273"/>
      <c r="N110" s="273"/>
      <c r="O110" s="275"/>
      <c r="P110" s="273"/>
      <c r="Q110" s="273"/>
      <c r="R110" s="273"/>
      <c r="S110" s="273"/>
      <c r="T110" s="276"/>
      <c r="U110" s="276"/>
      <c r="V110" s="276"/>
      <c r="W110" s="276"/>
      <c r="X110" s="277"/>
      <c r="Y110" s="278"/>
      <c r="AA110" s="8" t="str">
        <f>IF($L110="","",VLOOKUP($L110,BaseEqptCdF!$C$5:$E$161,2,FALSE))</f>
        <v/>
      </c>
      <c r="AB110" s="8" t="str">
        <f>IF($L110="","",VLOOKUP($L110,BaseEqptCdF!$C$5:$E$161,3,FALSE))</f>
        <v/>
      </c>
      <c r="AC110" s="7" t="str">
        <f>IF($L110="","",VLOOKUP($L110,BaseEqptCdF!$C$5:$I$161,6,FALSE))</f>
        <v/>
      </c>
      <c r="AD110" s="7" t="str">
        <f>IF($L110="","",VLOOKUP($L110,BaseEqptCdF!$C$5:$I$161,7,FALSE))</f>
        <v/>
      </c>
      <c r="AE110" s="3" t="str">
        <f>IF($L110="","",VLOOKUP($L110,BaseEqptCdF!$C$5:$R$161,16,FALSE)*$AC$3)</f>
        <v/>
      </c>
      <c r="AF110" s="3" t="str">
        <f>IF($L110="","",IF(LEFT($AB110,2)="SD",0,IF(LEFT($AB110,2)="SB",1*52,IF($N110=Prog!$P$17,VLOOKUP($L110,BaseEqptCdF!$C$5:$P$161,14,FALSE)*1*300,VLOOKUP($L110,BaseEqptCdF!$C$5:$P$161,12,FALSE)*0.2*300))))</f>
        <v/>
      </c>
      <c r="AG110" s="6" t="str">
        <f t="shared" si="15"/>
        <v/>
      </c>
      <c r="AH110" s="6">
        <f>IF($U110=Prog!$S$18,YEAR($X110),"")</f>
        <v>1900</v>
      </c>
      <c r="AI110" s="5" t="str">
        <f>IF(OR($AG110="",$U110=Prog!$S$18),"",IF(OR($U110=Prog!$S$17,$U110=Prog!$S$16),YEAR($X110),IF($AG110="ND","ND",$AI$8+$O110)))</f>
        <v/>
      </c>
      <c r="AJ110" s="3" t="str">
        <f t="shared" si="10"/>
        <v/>
      </c>
      <c r="AK110" s="3" t="str">
        <f t="shared" ref="AK110:AN129" si="17">IF($AI110="","",IF($AI110=AK$9,1,0))</f>
        <v/>
      </c>
      <c r="AL110" s="3" t="str">
        <f t="shared" si="17"/>
        <v/>
      </c>
      <c r="AM110" s="3" t="str">
        <f t="shared" si="17"/>
        <v/>
      </c>
      <c r="AN110" s="3" t="str">
        <f t="shared" si="17"/>
        <v/>
      </c>
      <c r="AO110" s="2">
        <f t="shared" si="11"/>
        <v>0</v>
      </c>
      <c r="AP110" s="4"/>
      <c r="AQ110" s="3">
        <f>IF(AJ110=1,VLOOKUP($AP110,BaseEqptCdF!$C$5:$R$161,16,FALSE),0)</f>
        <v>0</v>
      </c>
      <c r="AR110" s="3">
        <f>IF(AK110=1,VLOOKUP($AP110,BaseEqptCdF!$C$5:$R$161,16,FALSE),0)</f>
        <v>0</v>
      </c>
      <c r="AS110" s="3">
        <f>IF(AL110=1,VLOOKUP($AP110,BaseEqptCdF!$C$5:$R$161,16,FALSE),0)</f>
        <v>0</v>
      </c>
      <c r="AT110" s="3">
        <f>IF(AM110=1,VLOOKUP($AP110,BaseEqptCdF!$C$5:$R$161,16,FALSE),0)</f>
        <v>0</v>
      </c>
      <c r="AU110" s="3">
        <f>IF(AN110=1,VLOOKUP($AP110,BaseEqptCdF!$C$5:$R$161,16,FALSE),0)</f>
        <v>0</v>
      </c>
      <c r="AV110" s="2">
        <f t="shared" si="12"/>
        <v>0</v>
      </c>
      <c r="AW110" s="3" t="str">
        <f>IF($L110="","",IF(SUM($AJ110:AJ110)=0,$AE110,VLOOKUP($AP110,BaseEqptCdF!$C$5:$R$161,16,FALSE)*$AC$3))</f>
        <v/>
      </c>
      <c r="AX110" s="3" t="str">
        <f>IF($L110="","",IF(SUM($AJ110:AK110)=0,$AE110,VLOOKUP($AP110,BaseEqptCdF!$C$5:$R$161,16,FALSE)*$AC$3))</f>
        <v/>
      </c>
      <c r="AY110" s="3" t="str">
        <f>IF($L110="","",IF(SUM($AJ110:AL110)=0,$AE110,VLOOKUP($AP110,BaseEqptCdF!$C$5:$R$161,16,FALSE)*$AC$3))</f>
        <v/>
      </c>
      <c r="AZ110" s="3" t="str">
        <f>IF($L110="","",IF(SUM($AJ110:AM110)=0,$AE110,VLOOKUP($AP110,BaseEqptCdF!$C$5:$R$161,16,FALSE)*$AC$3))</f>
        <v/>
      </c>
      <c r="BA110" s="3" t="str">
        <f>IF($L110="","",IF(SUM($AJ110:AN110)=0,$AE110,VLOOKUP($AP110,BaseEqptCdF!$C$5:$R$161,16,FALSE)*$AC$3))</f>
        <v/>
      </c>
      <c r="BB110" s="2">
        <f t="shared" si="13"/>
        <v>0</v>
      </c>
      <c r="BC110" s="3" t="str">
        <f>IF($L110="","",IF(SUM($AJ110:AJ110)=0,$AF110,IF(LEFT(VLOOKUP($AP110,BaseEqptCdF!$C$5:$E$161,3,FALSE),2)="SD",0,IF(LEFT(VLOOKUP($AP110,BaseEqptCdF!$C$5:$E$161,3,FALSE),2)="SB",1*52,VLOOKUP($AP110,BaseEqptCdF!$C$5:$S$161,12,FALSE)*0.2*300))))</f>
        <v/>
      </c>
      <c r="BD110" s="3" t="str">
        <f>IF($L110="","",IF(SUM($AJ110:AK110)=0,$AF110,IF(LEFT(VLOOKUP($AP110,BaseEqptCdF!$C$5:$E$161,3,FALSE),2)="SD",0,IF(LEFT(VLOOKUP($AP110,BaseEqptCdF!$C$5:$E$161,3,FALSE),2)="SB",1*52,VLOOKUP($AP110,BaseEqptCdF!$C$5:$S$161,12,FALSE)*0.2*300))))</f>
        <v/>
      </c>
      <c r="BE110" s="3" t="str">
        <f>IF($L110="","",IF(SUM($AJ110:AL110)=0,$AF110,IF(LEFT(VLOOKUP($AP110,BaseEqptCdF!$C$5:$E$161,3,FALSE),2)="SD",0,IF(LEFT(VLOOKUP($AP110,BaseEqptCdF!$C$5:$E$161,3,FALSE),2)="SB",1*52,VLOOKUP($AP110,BaseEqptCdF!$C$5:$S$161,12,FALSE)*0.2*300))))</f>
        <v/>
      </c>
      <c r="BF110" s="3" t="str">
        <f>IF($L110="","",IF(SUM($AJ110:AM110)=0,$AF110,IF(LEFT(VLOOKUP($AP110,BaseEqptCdF!$C$5:$E$161,3,FALSE),2)="SD",0,IF(LEFT(VLOOKUP($AP110,BaseEqptCdF!$C$5:$E$161,3,FALSE),2)="SB",1*52,VLOOKUP($AP110,BaseEqptCdF!$C$5:$S$161,12,FALSE)*0.2*300))))</f>
        <v/>
      </c>
      <c r="BG110" s="3" t="str">
        <f>IF($L110="","",IF(SUM($AJ110:AN110)=0,$AF110,IF(LEFT(VLOOKUP($AP110,BaseEqptCdF!$C$5:$E$161,3,FALSE),2)="SD",0,IF(LEFT(VLOOKUP($AP110,BaseEqptCdF!$C$5:$E$161,3,FALSE),2)="SB",1*52,VLOOKUP($AP110,BaseEqptCdF!$C$5:$S$161,12,FALSE)*0.2*300))))</f>
        <v/>
      </c>
      <c r="BH110" s="2">
        <f t="shared" si="14"/>
        <v>0</v>
      </c>
    </row>
    <row r="111" spans="1:60" x14ac:dyDescent="0.25">
      <c r="A111" s="296" t="str">
        <f t="array" ref="A111">IF($C111="","",INDEX(Prog!$B$8:$D$300,MATCH($C111,nivo1,0),1))</f>
        <v/>
      </c>
      <c r="B111" s="296" t="str">
        <f t="array" ref="B111">IF($C111="","",INDEX(Prog!$B$8:$D$300,MATCH($C111,nivo1,0),2))</f>
        <v/>
      </c>
      <c r="C111" s="273"/>
      <c r="D111" s="267"/>
      <c r="E111" s="273"/>
      <c r="F111" s="273"/>
      <c r="G111" s="273"/>
      <c r="H111" s="273"/>
      <c r="I111" s="273"/>
      <c r="J111" s="273"/>
      <c r="K111" s="274"/>
      <c r="L111" s="273"/>
      <c r="M111" s="273"/>
      <c r="N111" s="273"/>
      <c r="O111" s="275"/>
      <c r="P111" s="273"/>
      <c r="Q111" s="273"/>
      <c r="R111" s="273"/>
      <c r="S111" s="273"/>
      <c r="T111" s="276"/>
      <c r="U111" s="276"/>
      <c r="V111" s="276"/>
      <c r="W111" s="276"/>
      <c r="X111" s="277"/>
      <c r="Y111" s="278"/>
      <c r="AA111" s="8" t="str">
        <f>IF($L111="","",VLOOKUP($L111,BaseEqptCdF!$C$5:$E$161,2,FALSE))</f>
        <v/>
      </c>
      <c r="AB111" s="8" t="str">
        <f>IF($L111="","",VLOOKUP($L111,BaseEqptCdF!$C$5:$E$161,3,FALSE))</f>
        <v/>
      </c>
      <c r="AC111" s="7" t="str">
        <f>IF($L111="","",VLOOKUP($L111,BaseEqptCdF!$C$5:$I$161,6,FALSE))</f>
        <v/>
      </c>
      <c r="AD111" s="7" t="str">
        <f>IF($L111="","",VLOOKUP($L111,BaseEqptCdF!$C$5:$I$161,7,FALSE))</f>
        <v/>
      </c>
      <c r="AE111" s="3" t="str">
        <f>IF($L111="","",VLOOKUP($L111,BaseEqptCdF!$C$5:$R$161,16,FALSE)*$AC$3)</f>
        <v/>
      </c>
      <c r="AF111" s="3" t="str">
        <f>IF($L111="","",IF(LEFT($AB111,2)="SD",0,IF(LEFT($AB111,2)="SB",1*52,IF($N111=Prog!$P$17,VLOOKUP($L111,BaseEqptCdF!$C$5:$P$161,14,FALSE)*1*300,VLOOKUP($L111,BaseEqptCdF!$C$5:$P$161,12,FALSE)*0.2*300))))</f>
        <v/>
      </c>
      <c r="AG111" s="6" t="str">
        <f t="shared" si="15"/>
        <v/>
      </c>
      <c r="AH111" s="6">
        <f>IF($U111=Prog!$S$18,YEAR($X111),"")</f>
        <v>1900</v>
      </c>
      <c r="AI111" s="5" t="str">
        <f>IF(OR($AG111="",$U111=Prog!$S$18),"",IF(OR($U111=Prog!$S$17,$U111=Prog!$S$16),YEAR($X111),IF($AG111="ND","ND",$AI$8+$O111)))</f>
        <v/>
      </c>
      <c r="AJ111" s="3" t="str">
        <f t="shared" si="10"/>
        <v/>
      </c>
      <c r="AK111" s="3" t="str">
        <f t="shared" si="17"/>
        <v/>
      </c>
      <c r="AL111" s="3" t="str">
        <f t="shared" si="17"/>
        <v/>
      </c>
      <c r="AM111" s="3" t="str">
        <f t="shared" si="17"/>
        <v/>
      </c>
      <c r="AN111" s="3" t="str">
        <f t="shared" si="17"/>
        <v/>
      </c>
      <c r="AO111" s="2">
        <f t="shared" si="11"/>
        <v>0</v>
      </c>
      <c r="AP111" s="4"/>
      <c r="AQ111" s="3">
        <f>IF(AJ111=1,VLOOKUP($AP111,BaseEqptCdF!$C$5:$R$161,16,FALSE),0)</f>
        <v>0</v>
      </c>
      <c r="AR111" s="3">
        <f>IF(AK111=1,VLOOKUP($AP111,BaseEqptCdF!$C$5:$R$161,16,FALSE),0)</f>
        <v>0</v>
      </c>
      <c r="AS111" s="3">
        <f>IF(AL111=1,VLOOKUP($AP111,BaseEqptCdF!$C$5:$R$161,16,FALSE),0)</f>
        <v>0</v>
      </c>
      <c r="AT111" s="3">
        <f>IF(AM111=1,VLOOKUP($AP111,BaseEqptCdF!$C$5:$R$161,16,FALSE),0)</f>
        <v>0</v>
      </c>
      <c r="AU111" s="3">
        <f>IF(AN111=1,VLOOKUP($AP111,BaseEqptCdF!$C$5:$R$161,16,FALSE),0)</f>
        <v>0</v>
      </c>
      <c r="AV111" s="2">
        <f t="shared" si="12"/>
        <v>0</v>
      </c>
      <c r="AW111" s="3" t="str">
        <f>IF($L111="","",IF(SUM($AJ111:AJ111)=0,$AE111,VLOOKUP($AP111,BaseEqptCdF!$C$5:$R$161,16,FALSE)*$AC$3))</f>
        <v/>
      </c>
      <c r="AX111" s="3" t="str">
        <f>IF($L111="","",IF(SUM($AJ111:AK111)=0,$AE111,VLOOKUP($AP111,BaseEqptCdF!$C$5:$R$161,16,FALSE)*$AC$3))</f>
        <v/>
      </c>
      <c r="AY111" s="3" t="str">
        <f>IF($L111="","",IF(SUM($AJ111:AL111)=0,$AE111,VLOOKUP($AP111,BaseEqptCdF!$C$5:$R$161,16,FALSE)*$AC$3))</f>
        <v/>
      </c>
      <c r="AZ111" s="3" t="str">
        <f>IF($L111="","",IF(SUM($AJ111:AM111)=0,$AE111,VLOOKUP($AP111,BaseEqptCdF!$C$5:$R$161,16,FALSE)*$AC$3))</f>
        <v/>
      </c>
      <c r="BA111" s="3" t="str">
        <f>IF($L111="","",IF(SUM($AJ111:AN111)=0,$AE111,VLOOKUP($AP111,BaseEqptCdF!$C$5:$R$161,16,FALSE)*$AC$3))</f>
        <v/>
      </c>
      <c r="BB111" s="2">
        <f t="shared" si="13"/>
        <v>0</v>
      </c>
      <c r="BC111" s="3" t="str">
        <f>IF($L111="","",IF(SUM($AJ111:AJ111)=0,$AF111,IF(LEFT(VLOOKUP($AP111,BaseEqptCdF!$C$5:$E$161,3,FALSE),2)="SD",0,IF(LEFT(VLOOKUP($AP111,BaseEqptCdF!$C$5:$E$161,3,FALSE),2)="SB",1*52,VLOOKUP($AP111,BaseEqptCdF!$C$5:$S$161,12,FALSE)*0.2*300))))</f>
        <v/>
      </c>
      <c r="BD111" s="3" t="str">
        <f>IF($L111="","",IF(SUM($AJ111:AK111)=0,$AF111,IF(LEFT(VLOOKUP($AP111,BaseEqptCdF!$C$5:$E$161,3,FALSE),2)="SD",0,IF(LEFT(VLOOKUP($AP111,BaseEqptCdF!$C$5:$E$161,3,FALSE),2)="SB",1*52,VLOOKUP($AP111,BaseEqptCdF!$C$5:$S$161,12,FALSE)*0.2*300))))</f>
        <v/>
      </c>
      <c r="BE111" s="3" t="str">
        <f>IF($L111="","",IF(SUM($AJ111:AL111)=0,$AF111,IF(LEFT(VLOOKUP($AP111,BaseEqptCdF!$C$5:$E$161,3,FALSE),2)="SD",0,IF(LEFT(VLOOKUP($AP111,BaseEqptCdF!$C$5:$E$161,3,FALSE),2)="SB",1*52,VLOOKUP($AP111,BaseEqptCdF!$C$5:$S$161,12,FALSE)*0.2*300))))</f>
        <v/>
      </c>
      <c r="BF111" s="3" t="str">
        <f>IF($L111="","",IF(SUM($AJ111:AM111)=0,$AF111,IF(LEFT(VLOOKUP($AP111,BaseEqptCdF!$C$5:$E$161,3,FALSE),2)="SD",0,IF(LEFT(VLOOKUP($AP111,BaseEqptCdF!$C$5:$E$161,3,FALSE),2)="SB",1*52,VLOOKUP($AP111,BaseEqptCdF!$C$5:$S$161,12,FALSE)*0.2*300))))</f>
        <v/>
      </c>
      <c r="BG111" s="3" t="str">
        <f>IF($L111="","",IF(SUM($AJ111:AN111)=0,$AF111,IF(LEFT(VLOOKUP($AP111,BaseEqptCdF!$C$5:$E$161,3,FALSE),2)="SD",0,IF(LEFT(VLOOKUP($AP111,BaseEqptCdF!$C$5:$E$161,3,FALSE),2)="SB",1*52,VLOOKUP($AP111,BaseEqptCdF!$C$5:$S$161,12,FALSE)*0.2*300))))</f>
        <v/>
      </c>
      <c r="BH111" s="2">
        <f t="shared" si="14"/>
        <v>0</v>
      </c>
    </row>
    <row r="112" spans="1:60" x14ac:dyDescent="0.25">
      <c r="A112" s="296" t="str">
        <f t="array" ref="A112">IF($C112="","",INDEX(Prog!$B$8:$D$300,MATCH($C112,nivo1,0),1))</f>
        <v/>
      </c>
      <c r="B112" s="296" t="str">
        <f t="array" ref="B112">IF($C112="","",INDEX(Prog!$B$8:$D$300,MATCH($C112,nivo1,0),2))</f>
        <v/>
      </c>
      <c r="C112" s="273"/>
      <c r="D112" s="267"/>
      <c r="E112" s="273"/>
      <c r="F112" s="273"/>
      <c r="G112" s="273"/>
      <c r="H112" s="273"/>
      <c r="I112" s="273"/>
      <c r="J112" s="273"/>
      <c r="K112" s="274"/>
      <c r="L112" s="273"/>
      <c r="M112" s="273"/>
      <c r="N112" s="273"/>
      <c r="O112" s="275"/>
      <c r="P112" s="273"/>
      <c r="Q112" s="273"/>
      <c r="R112" s="273"/>
      <c r="S112" s="273"/>
      <c r="T112" s="276"/>
      <c r="U112" s="276"/>
      <c r="V112" s="276"/>
      <c r="W112" s="276"/>
      <c r="X112" s="277"/>
      <c r="Y112" s="278"/>
      <c r="AA112" s="8" t="str">
        <f>IF($L112="","",VLOOKUP($L112,BaseEqptCdF!$C$5:$E$161,2,FALSE))</f>
        <v/>
      </c>
      <c r="AB112" s="8" t="str">
        <f>IF($L112="","",VLOOKUP($L112,BaseEqptCdF!$C$5:$E$161,3,FALSE))</f>
        <v/>
      </c>
      <c r="AC112" s="7" t="str">
        <f>IF($L112="","",VLOOKUP($L112,BaseEqptCdF!$C$5:$I$161,6,FALSE))</f>
        <v/>
      </c>
      <c r="AD112" s="7" t="str">
        <f>IF($L112="","",VLOOKUP($L112,BaseEqptCdF!$C$5:$I$161,7,FALSE))</f>
        <v/>
      </c>
      <c r="AE112" s="3" t="str">
        <f>IF($L112="","",VLOOKUP($L112,BaseEqptCdF!$C$5:$R$161,16,FALSE)*$AC$3)</f>
        <v/>
      </c>
      <c r="AF112" s="3" t="str">
        <f>IF($L112="","",IF(LEFT($AB112,2)="SD",0,IF(LEFT($AB112,2)="SB",1*52,IF($N112=Prog!$P$17,VLOOKUP($L112,BaseEqptCdF!$C$5:$P$161,14,FALSE)*1*300,VLOOKUP($L112,BaseEqptCdF!$C$5:$P$161,12,FALSE)*0.2*300))))</f>
        <v/>
      </c>
      <c r="AG112" s="6" t="str">
        <f t="shared" si="15"/>
        <v/>
      </c>
      <c r="AH112" s="6">
        <f>IF($U112=Prog!$S$18,YEAR($X112),"")</f>
        <v>1900</v>
      </c>
      <c r="AI112" s="5" t="str">
        <f>IF(OR($AG112="",$U112=Prog!$S$18),"",IF(OR($U112=Prog!$S$17,$U112=Prog!$S$16),YEAR($X112),IF($AG112="ND","ND",$AI$8+$O112)))</f>
        <v/>
      </c>
      <c r="AJ112" s="3" t="str">
        <f t="shared" si="10"/>
        <v/>
      </c>
      <c r="AK112" s="3" t="str">
        <f t="shared" si="17"/>
        <v/>
      </c>
      <c r="AL112" s="3" t="str">
        <f t="shared" si="17"/>
        <v/>
      </c>
      <c r="AM112" s="3" t="str">
        <f t="shared" si="17"/>
        <v/>
      </c>
      <c r="AN112" s="3" t="str">
        <f t="shared" si="17"/>
        <v/>
      </c>
      <c r="AO112" s="2">
        <f t="shared" si="11"/>
        <v>0</v>
      </c>
      <c r="AP112" s="4"/>
      <c r="AQ112" s="3">
        <f>IF(AJ112=1,VLOOKUP($AP112,BaseEqptCdF!$C$5:$R$161,16,FALSE),0)</f>
        <v>0</v>
      </c>
      <c r="AR112" s="3">
        <f>IF(AK112=1,VLOOKUP($AP112,BaseEqptCdF!$C$5:$R$161,16,FALSE),0)</f>
        <v>0</v>
      </c>
      <c r="AS112" s="3">
        <f>IF(AL112=1,VLOOKUP($AP112,BaseEqptCdF!$C$5:$R$161,16,FALSE),0)</f>
        <v>0</v>
      </c>
      <c r="AT112" s="3">
        <f>IF(AM112=1,VLOOKUP($AP112,BaseEqptCdF!$C$5:$R$161,16,FALSE),0)</f>
        <v>0</v>
      </c>
      <c r="AU112" s="3">
        <f>IF(AN112=1,VLOOKUP($AP112,BaseEqptCdF!$C$5:$R$161,16,FALSE),0)</f>
        <v>0</v>
      </c>
      <c r="AV112" s="2">
        <f t="shared" si="12"/>
        <v>0</v>
      </c>
      <c r="AW112" s="3" t="str">
        <f>IF($L112="","",IF(SUM($AJ112:AJ112)=0,$AE112,VLOOKUP($AP112,BaseEqptCdF!$C$5:$R$161,16,FALSE)*$AC$3))</f>
        <v/>
      </c>
      <c r="AX112" s="3" t="str">
        <f>IF($L112="","",IF(SUM($AJ112:AK112)=0,$AE112,VLOOKUP($AP112,BaseEqptCdF!$C$5:$R$161,16,FALSE)*$AC$3))</f>
        <v/>
      </c>
      <c r="AY112" s="3" t="str">
        <f>IF($L112="","",IF(SUM($AJ112:AL112)=0,$AE112,VLOOKUP($AP112,BaseEqptCdF!$C$5:$R$161,16,FALSE)*$AC$3))</f>
        <v/>
      </c>
      <c r="AZ112" s="3" t="str">
        <f>IF($L112="","",IF(SUM($AJ112:AM112)=0,$AE112,VLOOKUP($AP112,BaseEqptCdF!$C$5:$R$161,16,FALSE)*$AC$3))</f>
        <v/>
      </c>
      <c r="BA112" s="3" t="str">
        <f>IF($L112="","",IF(SUM($AJ112:AN112)=0,$AE112,VLOOKUP($AP112,BaseEqptCdF!$C$5:$R$161,16,FALSE)*$AC$3))</f>
        <v/>
      </c>
      <c r="BB112" s="2">
        <f t="shared" si="13"/>
        <v>0</v>
      </c>
      <c r="BC112" s="3" t="str">
        <f>IF($L112="","",IF(SUM($AJ112:AJ112)=0,$AF112,IF(LEFT(VLOOKUP($AP112,BaseEqptCdF!$C$5:$E$161,3,FALSE),2)="SD",0,IF(LEFT(VLOOKUP($AP112,BaseEqptCdF!$C$5:$E$161,3,FALSE),2)="SB",1*52,VLOOKUP($AP112,BaseEqptCdF!$C$5:$S$161,12,FALSE)*0.2*300))))</f>
        <v/>
      </c>
      <c r="BD112" s="3" t="str">
        <f>IF($L112="","",IF(SUM($AJ112:AK112)=0,$AF112,IF(LEFT(VLOOKUP($AP112,BaseEqptCdF!$C$5:$E$161,3,FALSE),2)="SD",0,IF(LEFT(VLOOKUP($AP112,BaseEqptCdF!$C$5:$E$161,3,FALSE),2)="SB",1*52,VLOOKUP($AP112,BaseEqptCdF!$C$5:$S$161,12,FALSE)*0.2*300))))</f>
        <v/>
      </c>
      <c r="BE112" s="3" t="str">
        <f>IF($L112="","",IF(SUM($AJ112:AL112)=0,$AF112,IF(LEFT(VLOOKUP($AP112,BaseEqptCdF!$C$5:$E$161,3,FALSE),2)="SD",0,IF(LEFT(VLOOKUP($AP112,BaseEqptCdF!$C$5:$E$161,3,FALSE),2)="SB",1*52,VLOOKUP($AP112,BaseEqptCdF!$C$5:$S$161,12,FALSE)*0.2*300))))</f>
        <v/>
      </c>
      <c r="BF112" s="3" t="str">
        <f>IF($L112="","",IF(SUM($AJ112:AM112)=0,$AF112,IF(LEFT(VLOOKUP($AP112,BaseEqptCdF!$C$5:$E$161,3,FALSE),2)="SD",0,IF(LEFT(VLOOKUP($AP112,BaseEqptCdF!$C$5:$E$161,3,FALSE),2)="SB",1*52,VLOOKUP($AP112,BaseEqptCdF!$C$5:$S$161,12,FALSE)*0.2*300))))</f>
        <v/>
      </c>
      <c r="BG112" s="3" t="str">
        <f>IF($L112="","",IF(SUM($AJ112:AN112)=0,$AF112,IF(LEFT(VLOOKUP($AP112,BaseEqptCdF!$C$5:$E$161,3,FALSE),2)="SD",0,IF(LEFT(VLOOKUP($AP112,BaseEqptCdF!$C$5:$E$161,3,FALSE),2)="SB",1*52,VLOOKUP($AP112,BaseEqptCdF!$C$5:$S$161,12,FALSE)*0.2*300))))</f>
        <v/>
      </c>
      <c r="BH112" s="2">
        <f t="shared" si="14"/>
        <v>0</v>
      </c>
    </row>
    <row r="113" spans="1:60" x14ac:dyDescent="0.25">
      <c r="A113" s="296" t="str">
        <f t="array" ref="A113">IF($C113="","",INDEX(Prog!$B$8:$D$300,MATCH($C113,nivo1,0),1))</f>
        <v/>
      </c>
      <c r="B113" s="296" t="str">
        <f t="array" ref="B113">IF($C113="","",INDEX(Prog!$B$8:$D$300,MATCH($C113,nivo1,0),2))</f>
        <v/>
      </c>
      <c r="C113" s="273"/>
      <c r="D113" s="267"/>
      <c r="E113" s="273"/>
      <c r="F113" s="273"/>
      <c r="G113" s="273"/>
      <c r="H113" s="273"/>
      <c r="I113" s="273"/>
      <c r="J113" s="273"/>
      <c r="K113" s="274"/>
      <c r="L113" s="273"/>
      <c r="M113" s="273"/>
      <c r="N113" s="273"/>
      <c r="O113" s="275"/>
      <c r="P113" s="273"/>
      <c r="Q113" s="273"/>
      <c r="R113" s="273"/>
      <c r="S113" s="273"/>
      <c r="T113" s="276"/>
      <c r="U113" s="276"/>
      <c r="V113" s="276"/>
      <c r="W113" s="276"/>
      <c r="X113" s="277"/>
      <c r="Y113" s="278"/>
      <c r="AA113" s="8" t="str">
        <f>IF($L113="","",VLOOKUP($L113,BaseEqptCdF!$C$5:$E$161,2,FALSE))</f>
        <v/>
      </c>
      <c r="AB113" s="8" t="str">
        <f>IF($L113="","",VLOOKUP($L113,BaseEqptCdF!$C$5:$E$161,3,FALSE))</f>
        <v/>
      </c>
      <c r="AC113" s="7" t="str">
        <f>IF($L113="","",VLOOKUP($L113,BaseEqptCdF!$C$5:$I$161,6,FALSE))</f>
        <v/>
      </c>
      <c r="AD113" s="7" t="str">
        <f>IF($L113="","",VLOOKUP($L113,BaseEqptCdF!$C$5:$I$161,7,FALSE))</f>
        <v/>
      </c>
      <c r="AE113" s="3" t="str">
        <f>IF($L113="","",VLOOKUP($L113,BaseEqptCdF!$C$5:$R$161,16,FALSE)*$AC$3)</f>
        <v/>
      </c>
      <c r="AF113" s="3" t="str">
        <f>IF($L113="","",IF(LEFT($AB113,2)="SD",0,IF(LEFT($AB113,2)="SB",1*52,IF($N113=Prog!$P$17,VLOOKUP($L113,BaseEqptCdF!$C$5:$P$161,14,FALSE)*1*300,VLOOKUP($L113,BaseEqptCdF!$C$5:$P$161,12,FALSE)*0.2*300))))</f>
        <v/>
      </c>
      <c r="AG113" s="6" t="str">
        <f t="shared" si="15"/>
        <v/>
      </c>
      <c r="AH113" s="6">
        <f>IF($U113=Prog!$S$18,YEAR($X113),"")</f>
        <v>1900</v>
      </c>
      <c r="AI113" s="5" t="str">
        <f>IF(OR($AG113="",$U113=Prog!$S$18),"",IF(OR($U113=Prog!$S$17,$U113=Prog!$S$16),YEAR($X113),IF($AG113="ND","ND",$AI$8+$O113)))</f>
        <v/>
      </c>
      <c r="AJ113" s="3" t="str">
        <f t="shared" si="10"/>
        <v/>
      </c>
      <c r="AK113" s="3" t="str">
        <f t="shared" si="17"/>
        <v/>
      </c>
      <c r="AL113" s="3" t="str">
        <f t="shared" si="17"/>
        <v/>
      </c>
      <c r="AM113" s="3" t="str">
        <f t="shared" si="17"/>
        <v/>
      </c>
      <c r="AN113" s="3" t="str">
        <f t="shared" si="17"/>
        <v/>
      </c>
      <c r="AO113" s="2">
        <f t="shared" si="11"/>
        <v>0</v>
      </c>
      <c r="AP113" s="4"/>
      <c r="AQ113" s="3">
        <f>IF(AJ113=1,VLOOKUP($AP113,BaseEqptCdF!$C$5:$R$161,16,FALSE),0)</f>
        <v>0</v>
      </c>
      <c r="AR113" s="3">
        <f>IF(AK113=1,VLOOKUP($AP113,BaseEqptCdF!$C$5:$R$161,16,FALSE),0)</f>
        <v>0</v>
      </c>
      <c r="AS113" s="3">
        <f>IF(AL113=1,VLOOKUP($AP113,BaseEqptCdF!$C$5:$R$161,16,FALSE),0)</f>
        <v>0</v>
      </c>
      <c r="AT113" s="3">
        <f>IF(AM113=1,VLOOKUP($AP113,BaseEqptCdF!$C$5:$R$161,16,FALSE),0)</f>
        <v>0</v>
      </c>
      <c r="AU113" s="3">
        <f>IF(AN113=1,VLOOKUP($AP113,BaseEqptCdF!$C$5:$R$161,16,FALSE),0)</f>
        <v>0</v>
      </c>
      <c r="AV113" s="2">
        <f t="shared" si="12"/>
        <v>0</v>
      </c>
      <c r="AW113" s="3" t="str">
        <f>IF($L113="","",IF(SUM($AJ113:AJ113)=0,$AE113,VLOOKUP($AP113,BaseEqptCdF!$C$5:$R$161,16,FALSE)*$AC$3))</f>
        <v/>
      </c>
      <c r="AX113" s="3" t="str">
        <f>IF($L113="","",IF(SUM($AJ113:AK113)=0,$AE113,VLOOKUP($AP113,BaseEqptCdF!$C$5:$R$161,16,FALSE)*$AC$3))</f>
        <v/>
      </c>
      <c r="AY113" s="3" t="str">
        <f>IF($L113="","",IF(SUM($AJ113:AL113)=0,$AE113,VLOOKUP($AP113,BaseEqptCdF!$C$5:$R$161,16,FALSE)*$AC$3))</f>
        <v/>
      </c>
      <c r="AZ113" s="3" t="str">
        <f>IF($L113="","",IF(SUM($AJ113:AM113)=0,$AE113,VLOOKUP($AP113,BaseEqptCdF!$C$5:$R$161,16,FALSE)*$AC$3))</f>
        <v/>
      </c>
      <c r="BA113" s="3" t="str">
        <f>IF($L113="","",IF(SUM($AJ113:AN113)=0,$AE113,VLOOKUP($AP113,BaseEqptCdF!$C$5:$R$161,16,FALSE)*$AC$3))</f>
        <v/>
      </c>
      <c r="BB113" s="2">
        <f t="shared" si="13"/>
        <v>0</v>
      </c>
      <c r="BC113" s="3" t="str">
        <f>IF($L113="","",IF(SUM($AJ113:AJ113)=0,$AF113,IF(LEFT(VLOOKUP($AP113,BaseEqptCdF!$C$5:$E$161,3,FALSE),2)="SD",0,IF(LEFT(VLOOKUP($AP113,BaseEqptCdF!$C$5:$E$161,3,FALSE),2)="SB",1*52,VLOOKUP($AP113,BaseEqptCdF!$C$5:$S$161,12,FALSE)*0.2*300))))</f>
        <v/>
      </c>
      <c r="BD113" s="3" t="str">
        <f>IF($L113="","",IF(SUM($AJ113:AK113)=0,$AF113,IF(LEFT(VLOOKUP($AP113,BaseEqptCdF!$C$5:$E$161,3,FALSE),2)="SD",0,IF(LEFT(VLOOKUP($AP113,BaseEqptCdF!$C$5:$E$161,3,FALSE),2)="SB",1*52,VLOOKUP($AP113,BaseEqptCdF!$C$5:$S$161,12,FALSE)*0.2*300))))</f>
        <v/>
      </c>
      <c r="BE113" s="3" t="str">
        <f>IF($L113="","",IF(SUM($AJ113:AL113)=0,$AF113,IF(LEFT(VLOOKUP($AP113,BaseEqptCdF!$C$5:$E$161,3,FALSE),2)="SD",0,IF(LEFT(VLOOKUP($AP113,BaseEqptCdF!$C$5:$E$161,3,FALSE),2)="SB",1*52,VLOOKUP($AP113,BaseEqptCdF!$C$5:$S$161,12,FALSE)*0.2*300))))</f>
        <v/>
      </c>
      <c r="BF113" s="3" t="str">
        <f>IF($L113="","",IF(SUM($AJ113:AM113)=0,$AF113,IF(LEFT(VLOOKUP($AP113,BaseEqptCdF!$C$5:$E$161,3,FALSE),2)="SD",0,IF(LEFT(VLOOKUP($AP113,BaseEqptCdF!$C$5:$E$161,3,FALSE),2)="SB",1*52,VLOOKUP($AP113,BaseEqptCdF!$C$5:$S$161,12,FALSE)*0.2*300))))</f>
        <v/>
      </c>
      <c r="BG113" s="3" t="str">
        <f>IF($L113="","",IF(SUM($AJ113:AN113)=0,$AF113,IF(LEFT(VLOOKUP($AP113,BaseEqptCdF!$C$5:$E$161,3,FALSE),2)="SD",0,IF(LEFT(VLOOKUP($AP113,BaseEqptCdF!$C$5:$E$161,3,FALSE),2)="SB",1*52,VLOOKUP($AP113,BaseEqptCdF!$C$5:$S$161,12,FALSE)*0.2*300))))</f>
        <v/>
      </c>
      <c r="BH113" s="2">
        <f t="shared" si="14"/>
        <v>0</v>
      </c>
    </row>
    <row r="114" spans="1:60" x14ac:dyDescent="0.25">
      <c r="A114" s="296" t="str">
        <f t="array" ref="A114">IF($C114="","",INDEX(Prog!$B$8:$D$300,MATCH($C114,nivo1,0),1))</f>
        <v/>
      </c>
      <c r="B114" s="296" t="str">
        <f t="array" ref="B114">IF($C114="","",INDEX(Prog!$B$8:$D$300,MATCH($C114,nivo1,0),2))</f>
        <v/>
      </c>
      <c r="C114" s="273"/>
      <c r="D114" s="267"/>
      <c r="E114" s="273"/>
      <c r="F114" s="273"/>
      <c r="G114" s="273"/>
      <c r="H114" s="273"/>
      <c r="I114" s="273"/>
      <c r="J114" s="273"/>
      <c r="K114" s="274"/>
      <c r="L114" s="273"/>
      <c r="M114" s="273"/>
      <c r="N114" s="273"/>
      <c r="O114" s="275"/>
      <c r="P114" s="273"/>
      <c r="Q114" s="273"/>
      <c r="R114" s="273"/>
      <c r="S114" s="273"/>
      <c r="T114" s="276"/>
      <c r="U114" s="276"/>
      <c r="V114" s="276"/>
      <c r="W114" s="276"/>
      <c r="X114" s="277"/>
      <c r="Y114" s="278"/>
      <c r="AA114" s="8" t="str">
        <f>IF($L114="","",VLOOKUP($L114,BaseEqptCdF!$C$5:$E$161,2,FALSE))</f>
        <v/>
      </c>
      <c r="AB114" s="8" t="str">
        <f>IF($L114="","",VLOOKUP($L114,BaseEqptCdF!$C$5:$E$161,3,FALSE))</f>
        <v/>
      </c>
      <c r="AC114" s="7" t="str">
        <f>IF($L114="","",VLOOKUP($L114,BaseEqptCdF!$C$5:$I$161,6,FALSE))</f>
        <v/>
      </c>
      <c r="AD114" s="7" t="str">
        <f>IF($L114="","",VLOOKUP($L114,BaseEqptCdF!$C$5:$I$161,7,FALSE))</f>
        <v/>
      </c>
      <c r="AE114" s="3" t="str">
        <f>IF($L114="","",VLOOKUP($L114,BaseEqptCdF!$C$5:$R$161,16,FALSE)*$AC$3)</f>
        <v/>
      </c>
      <c r="AF114" s="3" t="str">
        <f>IF($L114="","",IF(LEFT($AB114,2)="SD",0,IF(LEFT($AB114,2)="SB",1*52,IF($N114=Prog!$P$17,VLOOKUP($L114,BaseEqptCdF!$C$5:$P$161,14,FALSE)*1*300,VLOOKUP($L114,BaseEqptCdF!$C$5:$P$161,12,FALSE)*0.2*300))))</f>
        <v/>
      </c>
      <c r="AG114" s="6" t="str">
        <f t="shared" si="15"/>
        <v/>
      </c>
      <c r="AH114" s="6">
        <f>IF($U114=Prog!$S$18,YEAR($X114),"")</f>
        <v>1900</v>
      </c>
      <c r="AI114" s="5" t="str">
        <f>IF(OR($AG114="",$U114=Prog!$S$18),"",IF(OR($U114=Prog!$S$17,$U114=Prog!$S$16),YEAR($X114),IF($AG114="ND","ND",$AI$8+$O114)))</f>
        <v/>
      </c>
      <c r="AJ114" s="3" t="str">
        <f t="shared" si="10"/>
        <v/>
      </c>
      <c r="AK114" s="3" t="str">
        <f t="shared" si="17"/>
        <v/>
      </c>
      <c r="AL114" s="3" t="str">
        <f t="shared" si="17"/>
        <v/>
      </c>
      <c r="AM114" s="3" t="str">
        <f t="shared" si="17"/>
        <v/>
      </c>
      <c r="AN114" s="3" t="str">
        <f t="shared" si="17"/>
        <v/>
      </c>
      <c r="AO114" s="2">
        <f t="shared" si="11"/>
        <v>0</v>
      </c>
      <c r="AP114" s="4"/>
      <c r="AQ114" s="3">
        <f>IF(AJ114=1,VLOOKUP($AP114,BaseEqptCdF!$C$5:$R$161,16,FALSE),0)</f>
        <v>0</v>
      </c>
      <c r="AR114" s="3">
        <f>IF(AK114=1,VLOOKUP($AP114,BaseEqptCdF!$C$5:$R$161,16,FALSE),0)</f>
        <v>0</v>
      </c>
      <c r="AS114" s="3">
        <f>IF(AL114=1,VLOOKUP($AP114,BaseEqptCdF!$C$5:$R$161,16,FALSE),0)</f>
        <v>0</v>
      </c>
      <c r="AT114" s="3">
        <f>IF(AM114=1,VLOOKUP($AP114,BaseEqptCdF!$C$5:$R$161,16,FALSE),0)</f>
        <v>0</v>
      </c>
      <c r="AU114" s="3">
        <f>IF(AN114=1,VLOOKUP($AP114,BaseEqptCdF!$C$5:$R$161,16,FALSE),0)</f>
        <v>0</v>
      </c>
      <c r="AV114" s="2">
        <f t="shared" si="12"/>
        <v>0</v>
      </c>
      <c r="AW114" s="3" t="str">
        <f>IF($L114="","",IF(SUM($AJ114:AJ114)=0,$AE114,VLOOKUP($AP114,BaseEqptCdF!$C$5:$R$161,16,FALSE)*$AC$3))</f>
        <v/>
      </c>
      <c r="AX114" s="3" t="str">
        <f>IF($L114="","",IF(SUM($AJ114:AK114)=0,$AE114,VLOOKUP($AP114,BaseEqptCdF!$C$5:$R$161,16,FALSE)*$AC$3))</f>
        <v/>
      </c>
      <c r="AY114" s="3" t="str">
        <f>IF($L114="","",IF(SUM($AJ114:AL114)=0,$AE114,VLOOKUP($AP114,BaseEqptCdF!$C$5:$R$161,16,FALSE)*$AC$3))</f>
        <v/>
      </c>
      <c r="AZ114" s="3" t="str">
        <f>IF($L114="","",IF(SUM($AJ114:AM114)=0,$AE114,VLOOKUP($AP114,BaseEqptCdF!$C$5:$R$161,16,FALSE)*$AC$3))</f>
        <v/>
      </c>
      <c r="BA114" s="3" t="str">
        <f>IF($L114="","",IF(SUM($AJ114:AN114)=0,$AE114,VLOOKUP($AP114,BaseEqptCdF!$C$5:$R$161,16,FALSE)*$AC$3))</f>
        <v/>
      </c>
      <c r="BB114" s="2">
        <f t="shared" si="13"/>
        <v>0</v>
      </c>
      <c r="BC114" s="3" t="str">
        <f>IF($L114="","",IF(SUM($AJ114:AJ114)=0,$AF114,IF(LEFT(VLOOKUP($AP114,BaseEqptCdF!$C$5:$E$161,3,FALSE),2)="SD",0,IF(LEFT(VLOOKUP($AP114,BaseEqptCdF!$C$5:$E$161,3,FALSE),2)="SB",1*52,VLOOKUP($AP114,BaseEqptCdF!$C$5:$S$161,12,FALSE)*0.2*300))))</f>
        <v/>
      </c>
      <c r="BD114" s="3" t="str">
        <f>IF($L114="","",IF(SUM($AJ114:AK114)=0,$AF114,IF(LEFT(VLOOKUP($AP114,BaseEqptCdF!$C$5:$E$161,3,FALSE),2)="SD",0,IF(LEFT(VLOOKUP($AP114,BaseEqptCdF!$C$5:$E$161,3,FALSE),2)="SB",1*52,VLOOKUP($AP114,BaseEqptCdF!$C$5:$S$161,12,FALSE)*0.2*300))))</f>
        <v/>
      </c>
      <c r="BE114" s="3" t="str">
        <f>IF($L114="","",IF(SUM($AJ114:AL114)=0,$AF114,IF(LEFT(VLOOKUP($AP114,BaseEqptCdF!$C$5:$E$161,3,FALSE),2)="SD",0,IF(LEFT(VLOOKUP($AP114,BaseEqptCdF!$C$5:$E$161,3,FALSE),2)="SB",1*52,VLOOKUP($AP114,BaseEqptCdF!$C$5:$S$161,12,FALSE)*0.2*300))))</f>
        <v/>
      </c>
      <c r="BF114" s="3" t="str">
        <f>IF($L114="","",IF(SUM($AJ114:AM114)=0,$AF114,IF(LEFT(VLOOKUP($AP114,BaseEqptCdF!$C$5:$E$161,3,FALSE),2)="SD",0,IF(LEFT(VLOOKUP($AP114,BaseEqptCdF!$C$5:$E$161,3,FALSE),2)="SB",1*52,VLOOKUP($AP114,BaseEqptCdF!$C$5:$S$161,12,FALSE)*0.2*300))))</f>
        <v/>
      </c>
      <c r="BG114" s="3" t="str">
        <f>IF($L114="","",IF(SUM($AJ114:AN114)=0,$AF114,IF(LEFT(VLOOKUP($AP114,BaseEqptCdF!$C$5:$E$161,3,FALSE),2)="SD",0,IF(LEFT(VLOOKUP($AP114,BaseEqptCdF!$C$5:$E$161,3,FALSE),2)="SB",1*52,VLOOKUP($AP114,BaseEqptCdF!$C$5:$S$161,12,FALSE)*0.2*300))))</f>
        <v/>
      </c>
      <c r="BH114" s="2">
        <f t="shared" si="14"/>
        <v>0</v>
      </c>
    </row>
    <row r="115" spans="1:60" x14ac:dyDescent="0.25">
      <c r="A115" s="296" t="str">
        <f t="array" ref="A115">IF($C115="","",INDEX(Prog!$B$8:$D$300,MATCH($C115,nivo1,0),1))</f>
        <v/>
      </c>
      <c r="B115" s="296" t="str">
        <f t="array" ref="B115">IF($C115="","",INDEX(Prog!$B$8:$D$300,MATCH($C115,nivo1,0),2))</f>
        <v/>
      </c>
      <c r="C115" s="273"/>
      <c r="D115" s="267"/>
      <c r="E115" s="273"/>
      <c r="F115" s="273"/>
      <c r="G115" s="273"/>
      <c r="H115" s="273"/>
      <c r="I115" s="273"/>
      <c r="J115" s="273"/>
      <c r="K115" s="274"/>
      <c r="L115" s="273"/>
      <c r="M115" s="273"/>
      <c r="N115" s="273"/>
      <c r="O115" s="275"/>
      <c r="P115" s="273"/>
      <c r="Q115" s="273"/>
      <c r="R115" s="273"/>
      <c r="S115" s="273"/>
      <c r="T115" s="276"/>
      <c r="U115" s="276"/>
      <c r="V115" s="276"/>
      <c r="W115" s="276"/>
      <c r="X115" s="277"/>
      <c r="Y115" s="278"/>
      <c r="AA115" s="8" t="str">
        <f>IF($L115="","",VLOOKUP($L115,BaseEqptCdF!$C$5:$E$161,2,FALSE))</f>
        <v/>
      </c>
      <c r="AB115" s="8" t="str">
        <f>IF($L115="","",VLOOKUP($L115,BaseEqptCdF!$C$5:$E$161,3,FALSE))</f>
        <v/>
      </c>
      <c r="AC115" s="7" t="str">
        <f>IF($L115="","",VLOOKUP($L115,BaseEqptCdF!$C$5:$I$161,6,FALSE))</f>
        <v/>
      </c>
      <c r="AD115" s="7" t="str">
        <f>IF($L115="","",VLOOKUP($L115,BaseEqptCdF!$C$5:$I$161,7,FALSE))</f>
        <v/>
      </c>
      <c r="AE115" s="3" t="str">
        <f>IF($L115="","",VLOOKUP($L115,BaseEqptCdF!$C$5:$R$161,16,FALSE)*$AC$3)</f>
        <v/>
      </c>
      <c r="AF115" s="3" t="str">
        <f>IF($L115="","",IF(LEFT($AB115,2)="SD",0,IF(LEFT($AB115,2)="SB",1*52,IF($N115=Prog!$P$17,VLOOKUP($L115,BaseEqptCdF!$C$5:$P$161,14,FALSE)*1*300,VLOOKUP($L115,BaseEqptCdF!$C$5:$P$161,12,FALSE)*0.2*300))))</f>
        <v/>
      </c>
      <c r="AG115" s="6" t="str">
        <f t="shared" si="15"/>
        <v/>
      </c>
      <c r="AH115" s="6">
        <f>IF($U115=Prog!$S$18,YEAR($X115),"")</f>
        <v>1900</v>
      </c>
      <c r="AI115" s="5" t="str">
        <f>IF(OR($AG115="",$U115=Prog!$S$18),"",IF(OR($U115=Prog!$S$17,$U115=Prog!$S$16),YEAR($X115),IF($AG115="ND","ND",$AI$8+$O115)))</f>
        <v/>
      </c>
      <c r="AJ115" s="3" t="str">
        <f t="shared" si="10"/>
        <v/>
      </c>
      <c r="AK115" s="3" t="str">
        <f t="shared" si="17"/>
        <v/>
      </c>
      <c r="AL115" s="3" t="str">
        <f t="shared" si="17"/>
        <v/>
      </c>
      <c r="AM115" s="3" t="str">
        <f t="shared" si="17"/>
        <v/>
      </c>
      <c r="AN115" s="3" t="str">
        <f t="shared" si="17"/>
        <v/>
      </c>
      <c r="AO115" s="2">
        <f t="shared" si="11"/>
        <v>0</v>
      </c>
      <c r="AP115" s="4"/>
      <c r="AQ115" s="3">
        <f>IF(AJ115=1,VLOOKUP($AP115,BaseEqptCdF!$C$5:$R$161,16,FALSE),0)</f>
        <v>0</v>
      </c>
      <c r="AR115" s="3">
        <f>IF(AK115=1,VLOOKUP($AP115,BaseEqptCdF!$C$5:$R$161,16,FALSE),0)</f>
        <v>0</v>
      </c>
      <c r="AS115" s="3">
        <f>IF(AL115=1,VLOOKUP($AP115,BaseEqptCdF!$C$5:$R$161,16,FALSE),0)</f>
        <v>0</v>
      </c>
      <c r="AT115" s="3">
        <f>IF(AM115=1,VLOOKUP($AP115,BaseEqptCdF!$C$5:$R$161,16,FALSE),0)</f>
        <v>0</v>
      </c>
      <c r="AU115" s="3">
        <f>IF(AN115=1,VLOOKUP($AP115,BaseEqptCdF!$C$5:$R$161,16,FALSE),0)</f>
        <v>0</v>
      </c>
      <c r="AV115" s="2">
        <f t="shared" si="12"/>
        <v>0</v>
      </c>
      <c r="AW115" s="3" t="str">
        <f>IF($L115="","",IF(SUM($AJ115:AJ115)=0,$AE115,VLOOKUP($AP115,BaseEqptCdF!$C$5:$R$161,16,FALSE)*$AC$3))</f>
        <v/>
      </c>
      <c r="AX115" s="3" t="str">
        <f>IF($L115="","",IF(SUM($AJ115:AK115)=0,$AE115,VLOOKUP($AP115,BaseEqptCdF!$C$5:$R$161,16,FALSE)*$AC$3))</f>
        <v/>
      </c>
      <c r="AY115" s="3" t="str">
        <f>IF($L115="","",IF(SUM($AJ115:AL115)=0,$AE115,VLOOKUP($AP115,BaseEqptCdF!$C$5:$R$161,16,FALSE)*$AC$3))</f>
        <v/>
      </c>
      <c r="AZ115" s="3" t="str">
        <f>IF($L115="","",IF(SUM($AJ115:AM115)=0,$AE115,VLOOKUP($AP115,BaseEqptCdF!$C$5:$R$161,16,FALSE)*$AC$3))</f>
        <v/>
      </c>
      <c r="BA115" s="3" t="str">
        <f>IF($L115="","",IF(SUM($AJ115:AN115)=0,$AE115,VLOOKUP($AP115,BaseEqptCdF!$C$5:$R$161,16,FALSE)*$AC$3))</f>
        <v/>
      </c>
      <c r="BB115" s="2">
        <f t="shared" si="13"/>
        <v>0</v>
      </c>
      <c r="BC115" s="3" t="str">
        <f>IF($L115="","",IF(SUM($AJ115:AJ115)=0,$AF115,IF(LEFT(VLOOKUP($AP115,BaseEqptCdF!$C$5:$E$161,3,FALSE),2)="SD",0,IF(LEFT(VLOOKUP($AP115,BaseEqptCdF!$C$5:$E$161,3,FALSE),2)="SB",1*52,VLOOKUP($AP115,BaseEqptCdF!$C$5:$S$161,12,FALSE)*0.2*300))))</f>
        <v/>
      </c>
      <c r="BD115" s="3" t="str">
        <f>IF($L115="","",IF(SUM($AJ115:AK115)=0,$AF115,IF(LEFT(VLOOKUP($AP115,BaseEqptCdF!$C$5:$E$161,3,FALSE),2)="SD",0,IF(LEFT(VLOOKUP($AP115,BaseEqptCdF!$C$5:$E$161,3,FALSE),2)="SB",1*52,VLOOKUP($AP115,BaseEqptCdF!$C$5:$S$161,12,FALSE)*0.2*300))))</f>
        <v/>
      </c>
      <c r="BE115" s="3" t="str">
        <f>IF($L115="","",IF(SUM($AJ115:AL115)=0,$AF115,IF(LEFT(VLOOKUP($AP115,BaseEqptCdF!$C$5:$E$161,3,FALSE),2)="SD",0,IF(LEFT(VLOOKUP($AP115,BaseEqptCdF!$C$5:$E$161,3,FALSE),2)="SB",1*52,VLOOKUP($AP115,BaseEqptCdF!$C$5:$S$161,12,FALSE)*0.2*300))))</f>
        <v/>
      </c>
      <c r="BF115" s="3" t="str">
        <f>IF($L115="","",IF(SUM($AJ115:AM115)=0,$AF115,IF(LEFT(VLOOKUP($AP115,BaseEqptCdF!$C$5:$E$161,3,FALSE),2)="SD",0,IF(LEFT(VLOOKUP($AP115,BaseEqptCdF!$C$5:$E$161,3,FALSE),2)="SB",1*52,VLOOKUP($AP115,BaseEqptCdF!$C$5:$S$161,12,FALSE)*0.2*300))))</f>
        <v/>
      </c>
      <c r="BG115" s="3" t="str">
        <f>IF($L115="","",IF(SUM($AJ115:AN115)=0,$AF115,IF(LEFT(VLOOKUP($AP115,BaseEqptCdF!$C$5:$E$161,3,FALSE),2)="SD",0,IF(LEFT(VLOOKUP($AP115,BaseEqptCdF!$C$5:$E$161,3,FALSE),2)="SB",1*52,VLOOKUP($AP115,BaseEqptCdF!$C$5:$S$161,12,FALSE)*0.2*300))))</f>
        <v/>
      </c>
      <c r="BH115" s="2">
        <f t="shared" si="14"/>
        <v>0</v>
      </c>
    </row>
    <row r="116" spans="1:60" x14ac:dyDescent="0.25">
      <c r="A116" s="296" t="str">
        <f t="array" ref="A116">IF($C116="","",INDEX(Prog!$B$8:$D$300,MATCH($C116,nivo1,0),1))</f>
        <v/>
      </c>
      <c r="B116" s="296" t="str">
        <f t="array" ref="B116">IF($C116="","",INDEX(Prog!$B$8:$D$300,MATCH($C116,nivo1,0),2))</f>
        <v/>
      </c>
      <c r="C116" s="273"/>
      <c r="D116" s="267"/>
      <c r="E116" s="273"/>
      <c r="F116" s="273"/>
      <c r="G116" s="273"/>
      <c r="H116" s="273"/>
      <c r="I116" s="273"/>
      <c r="J116" s="273"/>
      <c r="K116" s="274"/>
      <c r="L116" s="273"/>
      <c r="M116" s="273"/>
      <c r="N116" s="273"/>
      <c r="O116" s="275"/>
      <c r="P116" s="273"/>
      <c r="Q116" s="273"/>
      <c r="R116" s="273"/>
      <c r="S116" s="273"/>
      <c r="T116" s="276"/>
      <c r="U116" s="276"/>
      <c r="V116" s="276"/>
      <c r="W116" s="276"/>
      <c r="X116" s="277"/>
      <c r="Y116" s="278"/>
      <c r="AA116" s="8" t="str">
        <f>IF($L116="","",VLOOKUP($L116,BaseEqptCdF!$C$5:$E$161,2,FALSE))</f>
        <v/>
      </c>
      <c r="AB116" s="8" t="str">
        <f>IF($L116="","",VLOOKUP($L116,BaseEqptCdF!$C$5:$E$161,3,FALSE))</f>
        <v/>
      </c>
      <c r="AC116" s="7" t="str">
        <f>IF($L116="","",VLOOKUP($L116,BaseEqptCdF!$C$5:$I$161,6,FALSE))</f>
        <v/>
      </c>
      <c r="AD116" s="7" t="str">
        <f>IF($L116="","",VLOOKUP($L116,BaseEqptCdF!$C$5:$I$161,7,FALSE))</f>
        <v/>
      </c>
      <c r="AE116" s="3" t="str">
        <f>IF($L116="","",VLOOKUP($L116,BaseEqptCdF!$C$5:$R$161,16,FALSE)*$AC$3)</f>
        <v/>
      </c>
      <c r="AF116" s="3" t="str">
        <f>IF($L116="","",IF(LEFT($AB116,2)="SD",0,IF(LEFT($AB116,2)="SB",1*52,IF($N116=Prog!$P$17,VLOOKUP($L116,BaseEqptCdF!$C$5:$P$161,14,FALSE)*1*300,VLOOKUP($L116,BaseEqptCdF!$C$5:$P$161,12,FALSE)*0.2*300))))</f>
        <v/>
      </c>
      <c r="AG116" s="6" t="str">
        <f t="shared" si="15"/>
        <v/>
      </c>
      <c r="AH116" s="6">
        <f>IF($U116=Prog!$S$18,YEAR($X116),"")</f>
        <v>1900</v>
      </c>
      <c r="AI116" s="5" t="str">
        <f>IF(OR($AG116="",$U116=Prog!$S$18),"",IF(OR($U116=Prog!$S$17,$U116=Prog!$S$16),YEAR($X116),IF($AG116="ND","ND",$AI$8+$O116)))</f>
        <v/>
      </c>
      <c r="AJ116" s="3" t="str">
        <f t="shared" si="10"/>
        <v/>
      </c>
      <c r="AK116" s="3" t="str">
        <f t="shared" si="17"/>
        <v/>
      </c>
      <c r="AL116" s="3" t="str">
        <f t="shared" si="17"/>
        <v/>
      </c>
      <c r="AM116" s="3" t="str">
        <f t="shared" si="17"/>
        <v/>
      </c>
      <c r="AN116" s="3" t="str">
        <f t="shared" si="17"/>
        <v/>
      </c>
      <c r="AO116" s="2">
        <f t="shared" si="11"/>
        <v>0</v>
      </c>
      <c r="AP116" s="4"/>
      <c r="AQ116" s="3">
        <f>IF(AJ116=1,VLOOKUP($AP116,BaseEqptCdF!$C$5:$R$161,16,FALSE),0)</f>
        <v>0</v>
      </c>
      <c r="AR116" s="3">
        <f>IF(AK116=1,VLOOKUP($AP116,BaseEqptCdF!$C$5:$R$161,16,FALSE),0)</f>
        <v>0</v>
      </c>
      <c r="AS116" s="3">
        <f>IF(AL116=1,VLOOKUP($AP116,BaseEqptCdF!$C$5:$R$161,16,FALSE),0)</f>
        <v>0</v>
      </c>
      <c r="AT116" s="3">
        <f>IF(AM116=1,VLOOKUP($AP116,BaseEqptCdF!$C$5:$R$161,16,FALSE),0)</f>
        <v>0</v>
      </c>
      <c r="AU116" s="3">
        <f>IF(AN116=1,VLOOKUP($AP116,BaseEqptCdF!$C$5:$R$161,16,FALSE),0)</f>
        <v>0</v>
      </c>
      <c r="AV116" s="2">
        <f t="shared" si="12"/>
        <v>0</v>
      </c>
      <c r="AW116" s="3" t="str">
        <f>IF($L116="","",IF(SUM($AJ116:AJ116)=0,$AE116,VLOOKUP($AP116,BaseEqptCdF!$C$5:$R$161,16,FALSE)*$AC$3))</f>
        <v/>
      </c>
      <c r="AX116" s="3" t="str">
        <f>IF($L116="","",IF(SUM($AJ116:AK116)=0,$AE116,VLOOKUP($AP116,BaseEqptCdF!$C$5:$R$161,16,FALSE)*$AC$3))</f>
        <v/>
      </c>
      <c r="AY116" s="3" t="str">
        <f>IF($L116="","",IF(SUM($AJ116:AL116)=0,$AE116,VLOOKUP($AP116,BaseEqptCdF!$C$5:$R$161,16,FALSE)*$AC$3))</f>
        <v/>
      </c>
      <c r="AZ116" s="3" t="str">
        <f>IF($L116="","",IF(SUM($AJ116:AM116)=0,$AE116,VLOOKUP($AP116,BaseEqptCdF!$C$5:$R$161,16,FALSE)*$AC$3))</f>
        <v/>
      </c>
      <c r="BA116" s="3" t="str">
        <f>IF($L116="","",IF(SUM($AJ116:AN116)=0,$AE116,VLOOKUP($AP116,BaseEqptCdF!$C$5:$R$161,16,FALSE)*$AC$3))</f>
        <v/>
      </c>
      <c r="BB116" s="2">
        <f t="shared" si="13"/>
        <v>0</v>
      </c>
      <c r="BC116" s="3" t="str">
        <f>IF($L116="","",IF(SUM($AJ116:AJ116)=0,$AF116,IF(LEFT(VLOOKUP($AP116,BaseEqptCdF!$C$5:$E$161,3,FALSE),2)="SD",0,IF(LEFT(VLOOKUP($AP116,BaseEqptCdF!$C$5:$E$161,3,FALSE),2)="SB",1*52,VLOOKUP($AP116,BaseEqptCdF!$C$5:$S$161,12,FALSE)*0.2*300))))</f>
        <v/>
      </c>
      <c r="BD116" s="3" t="str">
        <f>IF($L116="","",IF(SUM($AJ116:AK116)=0,$AF116,IF(LEFT(VLOOKUP($AP116,BaseEqptCdF!$C$5:$E$161,3,FALSE),2)="SD",0,IF(LEFT(VLOOKUP($AP116,BaseEqptCdF!$C$5:$E$161,3,FALSE),2)="SB",1*52,VLOOKUP($AP116,BaseEqptCdF!$C$5:$S$161,12,FALSE)*0.2*300))))</f>
        <v/>
      </c>
      <c r="BE116" s="3" t="str">
        <f>IF($L116="","",IF(SUM($AJ116:AL116)=0,$AF116,IF(LEFT(VLOOKUP($AP116,BaseEqptCdF!$C$5:$E$161,3,FALSE),2)="SD",0,IF(LEFT(VLOOKUP($AP116,BaseEqptCdF!$C$5:$E$161,3,FALSE),2)="SB",1*52,VLOOKUP($AP116,BaseEqptCdF!$C$5:$S$161,12,FALSE)*0.2*300))))</f>
        <v/>
      </c>
      <c r="BF116" s="3" t="str">
        <f>IF($L116="","",IF(SUM($AJ116:AM116)=0,$AF116,IF(LEFT(VLOOKUP($AP116,BaseEqptCdF!$C$5:$E$161,3,FALSE),2)="SD",0,IF(LEFT(VLOOKUP($AP116,BaseEqptCdF!$C$5:$E$161,3,FALSE),2)="SB",1*52,VLOOKUP($AP116,BaseEqptCdF!$C$5:$S$161,12,FALSE)*0.2*300))))</f>
        <v/>
      </c>
      <c r="BG116" s="3" t="str">
        <f>IF($L116="","",IF(SUM($AJ116:AN116)=0,$AF116,IF(LEFT(VLOOKUP($AP116,BaseEqptCdF!$C$5:$E$161,3,FALSE),2)="SD",0,IF(LEFT(VLOOKUP($AP116,BaseEqptCdF!$C$5:$E$161,3,FALSE),2)="SB",1*52,VLOOKUP($AP116,BaseEqptCdF!$C$5:$S$161,12,FALSE)*0.2*300))))</f>
        <v/>
      </c>
      <c r="BH116" s="2">
        <f t="shared" si="14"/>
        <v>0</v>
      </c>
    </row>
    <row r="117" spans="1:60" x14ac:dyDescent="0.25">
      <c r="A117" s="296" t="str">
        <f t="array" ref="A117">IF($C117="","",INDEX(Prog!$B$8:$D$300,MATCH($C117,nivo1,0),1))</f>
        <v/>
      </c>
      <c r="B117" s="296" t="str">
        <f t="array" ref="B117">IF($C117="","",INDEX(Prog!$B$8:$D$300,MATCH($C117,nivo1,0),2))</f>
        <v/>
      </c>
      <c r="C117" s="273"/>
      <c r="D117" s="267"/>
      <c r="E117" s="273"/>
      <c r="F117" s="273"/>
      <c r="G117" s="273"/>
      <c r="H117" s="273"/>
      <c r="I117" s="273"/>
      <c r="J117" s="273"/>
      <c r="K117" s="274"/>
      <c r="L117" s="273"/>
      <c r="M117" s="273"/>
      <c r="N117" s="273"/>
      <c r="O117" s="275"/>
      <c r="P117" s="273"/>
      <c r="Q117" s="273"/>
      <c r="R117" s="273"/>
      <c r="S117" s="273"/>
      <c r="T117" s="276"/>
      <c r="U117" s="276"/>
      <c r="V117" s="276"/>
      <c r="W117" s="276"/>
      <c r="X117" s="277"/>
      <c r="Y117" s="278"/>
      <c r="AA117" s="8" t="str">
        <f>IF($L117="","",VLOOKUP($L117,BaseEqptCdF!$C$5:$E$161,2,FALSE))</f>
        <v/>
      </c>
      <c r="AB117" s="8" t="str">
        <f>IF($L117="","",VLOOKUP($L117,BaseEqptCdF!$C$5:$E$161,3,FALSE))</f>
        <v/>
      </c>
      <c r="AC117" s="7" t="str">
        <f>IF($L117="","",VLOOKUP($L117,BaseEqptCdF!$C$5:$I$161,6,FALSE))</f>
        <v/>
      </c>
      <c r="AD117" s="7" t="str">
        <f>IF($L117="","",VLOOKUP($L117,BaseEqptCdF!$C$5:$I$161,7,FALSE))</f>
        <v/>
      </c>
      <c r="AE117" s="3" t="str">
        <f>IF($L117="","",VLOOKUP($L117,BaseEqptCdF!$C$5:$R$161,16,FALSE)*$AC$3)</f>
        <v/>
      </c>
      <c r="AF117" s="3" t="str">
        <f>IF($L117="","",IF(LEFT($AB117,2)="SD",0,IF(LEFT($AB117,2)="SB",1*52,IF($N117=Prog!$P$17,VLOOKUP($L117,BaseEqptCdF!$C$5:$P$161,14,FALSE)*1*300,VLOOKUP($L117,BaseEqptCdF!$C$5:$P$161,12,FALSE)*0.2*300))))</f>
        <v/>
      </c>
      <c r="AG117" s="6" t="str">
        <f t="shared" si="15"/>
        <v/>
      </c>
      <c r="AH117" s="6">
        <f>IF($U117=Prog!$S$18,YEAR($X117),"")</f>
        <v>1900</v>
      </c>
      <c r="AI117" s="5" t="str">
        <f>IF(OR($AG117="",$U117=Prog!$S$18),"",IF(OR($U117=Prog!$S$17,$U117=Prog!$S$16),YEAR($X117),IF($AG117="ND","ND",$AI$8+$O117)))</f>
        <v/>
      </c>
      <c r="AJ117" s="3" t="str">
        <f t="shared" si="10"/>
        <v/>
      </c>
      <c r="AK117" s="3" t="str">
        <f t="shared" si="17"/>
        <v/>
      </c>
      <c r="AL117" s="3" t="str">
        <f t="shared" si="17"/>
        <v/>
      </c>
      <c r="AM117" s="3" t="str">
        <f t="shared" si="17"/>
        <v/>
      </c>
      <c r="AN117" s="3" t="str">
        <f t="shared" si="17"/>
        <v/>
      </c>
      <c r="AO117" s="2">
        <f t="shared" si="11"/>
        <v>0</v>
      </c>
      <c r="AP117" s="4"/>
      <c r="AQ117" s="3">
        <f>IF(AJ117=1,VLOOKUP($AP117,BaseEqptCdF!$C$5:$R$161,16,FALSE),0)</f>
        <v>0</v>
      </c>
      <c r="AR117" s="3">
        <f>IF(AK117=1,VLOOKUP($AP117,BaseEqptCdF!$C$5:$R$161,16,FALSE),0)</f>
        <v>0</v>
      </c>
      <c r="AS117" s="3">
        <f>IF(AL117=1,VLOOKUP($AP117,BaseEqptCdF!$C$5:$R$161,16,FALSE),0)</f>
        <v>0</v>
      </c>
      <c r="AT117" s="3">
        <f>IF(AM117=1,VLOOKUP($AP117,BaseEqptCdF!$C$5:$R$161,16,FALSE),0)</f>
        <v>0</v>
      </c>
      <c r="AU117" s="3">
        <f>IF(AN117=1,VLOOKUP($AP117,BaseEqptCdF!$C$5:$R$161,16,FALSE),0)</f>
        <v>0</v>
      </c>
      <c r="AV117" s="2">
        <f t="shared" si="12"/>
        <v>0</v>
      </c>
      <c r="AW117" s="3" t="str">
        <f>IF($L117="","",IF(SUM($AJ117:AJ117)=0,$AE117,VLOOKUP($AP117,BaseEqptCdF!$C$5:$R$161,16,FALSE)*$AC$3))</f>
        <v/>
      </c>
      <c r="AX117" s="3" t="str">
        <f>IF($L117="","",IF(SUM($AJ117:AK117)=0,$AE117,VLOOKUP($AP117,BaseEqptCdF!$C$5:$R$161,16,FALSE)*$AC$3))</f>
        <v/>
      </c>
      <c r="AY117" s="3" t="str">
        <f>IF($L117="","",IF(SUM($AJ117:AL117)=0,$AE117,VLOOKUP($AP117,BaseEqptCdF!$C$5:$R$161,16,FALSE)*$AC$3))</f>
        <v/>
      </c>
      <c r="AZ117" s="3" t="str">
        <f>IF($L117="","",IF(SUM($AJ117:AM117)=0,$AE117,VLOOKUP($AP117,BaseEqptCdF!$C$5:$R$161,16,FALSE)*$AC$3))</f>
        <v/>
      </c>
      <c r="BA117" s="3" t="str">
        <f>IF($L117="","",IF(SUM($AJ117:AN117)=0,$AE117,VLOOKUP($AP117,BaseEqptCdF!$C$5:$R$161,16,FALSE)*$AC$3))</f>
        <v/>
      </c>
      <c r="BB117" s="2">
        <f t="shared" si="13"/>
        <v>0</v>
      </c>
      <c r="BC117" s="3" t="str">
        <f>IF($L117="","",IF(SUM($AJ117:AJ117)=0,$AF117,IF(LEFT(VLOOKUP($AP117,BaseEqptCdF!$C$5:$E$161,3,FALSE),2)="SD",0,IF(LEFT(VLOOKUP($AP117,BaseEqptCdF!$C$5:$E$161,3,FALSE),2)="SB",1*52,VLOOKUP($AP117,BaseEqptCdF!$C$5:$S$161,12,FALSE)*0.2*300))))</f>
        <v/>
      </c>
      <c r="BD117" s="3" t="str">
        <f>IF($L117="","",IF(SUM($AJ117:AK117)=0,$AF117,IF(LEFT(VLOOKUP($AP117,BaseEqptCdF!$C$5:$E$161,3,FALSE),2)="SD",0,IF(LEFT(VLOOKUP($AP117,BaseEqptCdF!$C$5:$E$161,3,FALSE),2)="SB",1*52,VLOOKUP($AP117,BaseEqptCdF!$C$5:$S$161,12,FALSE)*0.2*300))))</f>
        <v/>
      </c>
      <c r="BE117" s="3" t="str">
        <f>IF($L117="","",IF(SUM($AJ117:AL117)=0,$AF117,IF(LEFT(VLOOKUP($AP117,BaseEqptCdF!$C$5:$E$161,3,FALSE),2)="SD",0,IF(LEFT(VLOOKUP($AP117,BaseEqptCdF!$C$5:$E$161,3,FALSE),2)="SB",1*52,VLOOKUP($AP117,BaseEqptCdF!$C$5:$S$161,12,FALSE)*0.2*300))))</f>
        <v/>
      </c>
      <c r="BF117" s="3" t="str">
        <f>IF($L117="","",IF(SUM($AJ117:AM117)=0,$AF117,IF(LEFT(VLOOKUP($AP117,BaseEqptCdF!$C$5:$E$161,3,FALSE),2)="SD",0,IF(LEFT(VLOOKUP($AP117,BaseEqptCdF!$C$5:$E$161,3,FALSE),2)="SB",1*52,VLOOKUP($AP117,BaseEqptCdF!$C$5:$S$161,12,FALSE)*0.2*300))))</f>
        <v/>
      </c>
      <c r="BG117" s="3" t="str">
        <f>IF($L117="","",IF(SUM($AJ117:AN117)=0,$AF117,IF(LEFT(VLOOKUP($AP117,BaseEqptCdF!$C$5:$E$161,3,FALSE),2)="SD",0,IF(LEFT(VLOOKUP($AP117,BaseEqptCdF!$C$5:$E$161,3,FALSE),2)="SB",1*52,VLOOKUP($AP117,BaseEqptCdF!$C$5:$S$161,12,FALSE)*0.2*300))))</f>
        <v/>
      </c>
      <c r="BH117" s="2">
        <f t="shared" si="14"/>
        <v>0</v>
      </c>
    </row>
    <row r="118" spans="1:60" x14ac:dyDescent="0.25">
      <c r="A118" s="296" t="str">
        <f t="array" ref="A118">IF($C118="","",INDEX(Prog!$B$8:$D$300,MATCH($C118,nivo1,0),1))</f>
        <v/>
      </c>
      <c r="B118" s="296" t="str">
        <f t="array" ref="B118">IF($C118="","",INDEX(Prog!$B$8:$D$300,MATCH($C118,nivo1,0),2))</f>
        <v/>
      </c>
      <c r="C118" s="273"/>
      <c r="D118" s="267"/>
      <c r="E118" s="273"/>
      <c r="F118" s="273"/>
      <c r="G118" s="273"/>
      <c r="H118" s="273"/>
      <c r="I118" s="273"/>
      <c r="J118" s="273"/>
      <c r="K118" s="274"/>
      <c r="L118" s="273"/>
      <c r="M118" s="273"/>
      <c r="N118" s="273"/>
      <c r="O118" s="275"/>
      <c r="P118" s="273"/>
      <c r="Q118" s="273"/>
      <c r="R118" s="273"/>
      <c r="S118" s="273"/>
      <c r="T118" s="276"/>
      <c r="U118" s="276"/>
      <c r="V118" s="276"/>
      <c r="W118" s="276"/>
      <c r="X118" s="277"/>
      <c r="Y118" s="278"/>
      <c r="AA118" s="8" t="str">
        <f>IF($L118="","",VLOOKUP($L118,BaseEqptCdF!$C$5:$E$161,2,FALSE))</f>
        <v/>
      </c>
      <c r="AB118" s="8" t="str">
        <f>IF($L118="","",VLOOKUP($L118,BaseEqptCdF!$C$5:$E$161,3,FALSE))</f>
        <v/>
      </c>
      <c r="AC118" s="7" t="str">
        <f>IF($L118="","",VLOOKUP($L118,BaseEqptCdF!$C$5:$I$161,6,FALSE))</f>
        <v/>
      </c>
      <c r="AD118" s="7" t="str">
        <f>IF($L118="","",VLOOKUP($L118,BaseEqptCdF!$C$5:$I$161,7,FALSE))</f>
        <v/>
      </c>
      <c r="AE118" s="3" t="str">
        <f>IF($L118="","",VLOOKUP($L118,BaseEqptCdF!$C$5:$R$161,16,FALSE)*$AC$3)</f>
        <v/>
      </c>
      <c r="AF118" s="3" t="str">
        <f>IF($L118="","",IF(LEFT($AB118,2)="SD",0,IF(LEFT($AB118,2)="SB",1*52,IF($N118=Prog!$P$17,VLOOKUP($L118,BaseEqptCdF!$C$5:$P$161,14,FALSE)*1*300,VLOOKUP($L118,BaseEqptCdF!$C$5:$P$161,12,FALSE)*0.2*300))))</f>
        <v/>
      </c>
      <c r="AG118" s="6" t="str">
        <f t="shared" si="15"/>
        <v/>
      </c>
      <c r="AH118" s="6">
        <f>IF($U118=Prog!$S$18,YEAR($X118),"")</f>
        <v>1900</v>
      </c>
      <c r="AI118" s="5" t="str">
        <f>IF(OR($AG118="",$U118=Prog!$S$18),"",IF(OR($U118=Prog!$S$17,$U118=Prog!$S$16),YEAR($X118),IF($AG118="ND","ND",$AI$8+$O118)))</f>
        <v/>
      </c>
      <c r="AJ118" s="3" t="str">
        <f t="shared" si="10"/>
        <v/>
      </c>
      <c r="AK118" s="3" t="str">
        <f t="shared" si="17"/>
        <v/>
      </c>
      <c r="AL118" s="3" t="str">
        <f t="shared" si="17"/>
        <v/>
      </c>
      <c r="AM118" s="3" t="str">
        <f t="shared" si="17"/>
        <v/>
      </c>
      <c r="AN118" s="3" t="str">
        <f t="shared" si="17"/>
        <v/>
      </c>
      <c r="AO118" s="2">
        <f t="shared" si="11"/>
        <v>0</v>
      </c>
      <c r="AP118" s="4"/>
      <c r="AQ118" s="3">
        <f>IF(AJ118=1,VLOOKUP($AP118,BaseEqptCdF!$C$5:$R$161,16,FALSE),0)</f>
        <v>0</v>
      </c>
      <c r="AR118" s="3">
        <f>IF(AK118=1,VLOOKUP($AP118,BaseEqptCdF!$C$5:$R$161,16,FALSE),0)</f>
        <v>0</v>
      </c>
      <c r="AS118" s="3">
        <f>IF(AL118=1,VLOOKUP($AP118,BaseEqptCdF!$C$5:$R$161,16,FALSE),0)</f>
        <v>0</v>
      </c>
      <c r="AT118" s="3">
        <f>IF(AM118=1,VLOOKUP($AP118,BaseEqptCdF!$C$5:$R$161,16,FALSE),0)</f>
        <v>0</v>
      </c>
      <c r="AU118" s="3">
        <f>IF(AN118=1,VLOOKUP($AP118,BaseEqptCdF!$C$5:$R$161,16,FALSE),0)</f>
        <v>0</v>
      </c>
      <c r="AV118" s="2">
        <f t="shared" si="12"/>
        <v>0</v>
      </c>
      <c r="AW118" s="3" t="str">
        <f>IF($L118="","",IF(SUM($AJ118:AJ118)=0,$AE118,VLOOKUP($AP118,BaseEqptCdF!$C$5:$R$161,16,FALSE)*$AC$3))</f>
        <v/>
      </c>
      <c r="AX118" s="3" t="str">
        <f>IF($L118="","",IF(SUM($AJ118:AK118)=0,$AE118,VLOOKUP($AP118,BaseEqptCdF!$C$5:$R$161,16,FALSE)*$AC$3))</f>
        <v/>
      </c>
      <c r="AY118" s="3" t="str">
        <f>IF($L118="","",IF(SUM($AJ118:AL118)=0,$AE118,VLOOKUP($AP118,BaseEqptCdF!$C$5:$R$161,16,FALSE)*$AC$3))</f>
        <v/>
      </c>
      <c r="AZ118" s="3" t="str">
        <f>IF($L118="","",IF(SUM($AJ118:AM118)=0,$AE118,VLOOKUP($AP118,BaseEqptCdF!$C$5:$R$161,16,FALSE)*$AC$3))</f>
        <v/>
      </c>
      <c r="BA118" s="3" t="str">
        <f>IF($L118="","",IF(SUM($AJ118:AN118)=0,$AE118,VLOOKUP($AP118,BaseEqptCdF!$C$5:$R$161,16,FALSE)*$AC$3))</f>
        <v/>
      </c>
      <c r="BB118" s="2">
        <f t="shared" si="13"/>
        <v>0</v>
      </c>
      <c r="BC118" s="3" t="str">
        <f>IF($L118="","",IF(SUM($AJ118:AJ118)=0,$AF118,IF(LEFT(VLOOKUP($AP118,BaseEqptCdF!$C$5:$E$161,3,FALSE),2)="SD",0,IF(LEFT(VLOOKUP($AP118,BaseEqptCdF!$C$5:$E$161,3,FALSE),2)="SB",1*52,VLOOKUP($AP118,BaseEqptCdF!$C$5:$S$161,12,FALSE)*0.2*300))))</f>
        <v/>
      </c>
      <c r="BD118" s="3" t="str">
        <f>IF($L118="","",IF(SUM($AJ118:AK118)=0,$AF118,IF(LEFT(VLOOKUP($AP118,BaseEqptCdF!$C$5:$E$161,3,FALSE),2)="SD",0,IF(LEFT(VLOOKUP($AP118,BaseEqptCdF!$C$5:$E$161,3,FALSE),2)="SB",1*52,VLOOKUP($AP118,BaseEqptCdF!$C$5:$S$161,12,FALSE)*0.2*300))))</f>
        <v/>
      </c>
      <c r="BE118" s="3" t="str">
        <f>IF($L118="","",IF(SUM($AJ118:AL118)=0,$AF118,IF(LEFT(VLOOKUP($AP118,BaseEqptCdF!$C$5:$E$161,3,FALSE),2)="SD",0,IF(LEFT(VLOOKUP($AP118,BaseEqptCdF!$C$5:$E$161,3,FALSE),2)="SB",1*52,VLOOKUP($AP118,BaseEqptCdF!$C$5:$S$161,12,FALSE)*0.2*300))))</f>
        <v/>
      </c>
      <c r="BF118" s="3" t="str">
        <f>IF($L118="","",IF(SUM($AJ118:AM118)=0,$AF118,IF(LEFT(VLOOKUP($AP118,BaseEqptCdF!$C$5:$E$161,3,FALSE),2)="SD",0,IF(LEFT(VLOOKUP($AP118,BaseEqptCdF!$C$5:$E$161,3,FALSE),2)="SB",1*52,VLOOKUP($AP118,BaseEqptCdF!$C$5:$S$161,12,FALSE)*0.2*300))))</f>
        <v/>
      </c>
      <c r="BG118" s="3" t="str">
        <f>IF($L118="","",IF(SUM($AJ118:AN118)=0,$AF118,IF(LEFT(VLOOKUP($AP118,BaseEqptCdF!$C$5:$E$161,3,FALSE),2)="SD",0,IF(LEFT(VLOOKUP($AP118,BaseEqptCdF!$C$5:$E$161,3,FALSE),2)="SB",1*52,VLOOKUP($AP118,BaseEqptCdF!$C$5:$S$161,12,FALSE)*0.2*300))))</f>
        <v/>
      </c>
      <c r="BH118" s="2">
        <f t="shared" si="14"/>
        <v>0</v>
      </c>
    </row>
    <row r="119" spans="1:60" x14ac:dyDescent="0.25">
      <c r="A119" s="296" t="str">
        <f t="array" ref="A119">IF($C119="","",INDEX(Prog!$B$8:$D$300,MATCH($C119,nivo1,0),1))</f>
        <v/>
      </c>
      <c r="B119" s="296" t="str">
        <f t="array" ref="B119">IF($C119="","",INDEX(Prog!$B$8:$D$300,MATCH($C119,nivo1,0),2))</f>
        <v/>
      </c>
      <c r="C119" s="273"/>
      <c r="D119" s="267"/>
      <c r="E119" s="273"/>
      <c r="F119" s="273"/>
      <c r="G119" s="273"/>
      <c r="H119" s="273"/>
      <c r="I119" s="273"/>
      <c r="J119" s="273"/>
      <c r="K119" s="274"/>
      <c r="L119" s="273"/>
      <c r="M119" s="273"/>
      <c r="N119" s="273"/>
      <c r="O119" s="275"/>
      <c r="P119" s="273"/>
      <c r="Q119" s="273"/>
      <c r="R119" s="273"/>
      <c r="S119" s="273"/>
      <c r="T119" s="276"/>
      <c r="U119" s="276"/>
      <c r="V119" s="276"/>
      <c r="W119" s="276"/>
      <c r="X119" s="277"/>
      <c r="Y119" s="278"/>
      <c r="AA119" s="8" t="str">
        <f>IF($L119="","",VLOOKUP($L119,BaseEqptCdF!$C$5:$E$161,2,FALSE))</f>
        <v/>
      </c>
      <c r="AB119" s="8" t="str">
        <f>IF($L119="","",VLOOKUP($L119,BaseEqptCdF!$C$5:$E$161,3,FALSE))</f>
        <v/>
      </c>
      <c r="AC119" s="7" t="str">
        <f>IF($L119="","",VLOOKUP($L119,BaseEqptCdF!$C$5:$I$161,6,FALSE))</f>
        <v/>
      </c>
      <c r="AD119" s="7" t="str">
        <f>IF($L119="","",VLOOKUP($L119,BaseEqptCdF!$C$5:$I$161,7,FALSE))</f>
        <v/>
      </c>
      <c r="AE119" s="3" t="str">
        <f>IF($L119="","",VLOOKUP($L119,BaseEqptCdF!$C$5:$R$161,16,FALSE)*$AC$3)</f>
        <v/>
      </c>
      <c r="AF119" s="3" t="str">
        <f>IF($L119="","",IF(LEFT($AB119,2)="SD",0,IF(LEFT($AB119,2)="SB",1*52,IF($N119=Prog!$P$17,VLOOKUP($L119,BaseEqptCdF!$C$5:$P$161,14,FALSE)*1*300,VLOOKUP($L119,BaseEqptCdF!$C$5:$P$161,12,FALSE)*0.2*300))))</f>
        <v/>
      </c>
      <c r="AG119" s="6" t="str">
        <f t="shared" si="15"/>
        <v/>
      </c>
      <c r="AH119" s="6">
        <f>IF($U119=Prog!$S$18,YEAR($X119),"")</f>
        <v>1900</v>
      </c>
      <c r="AI119" s="5" t="str">
        <f>IF(OR($AG119="",$U119=Prog!$S$18),"",IF(OR($U119=Prog!$S$17,$U119=Prog!$S$16),YEAR($X119),IF($AG119="ND","ND",$AI$8+$O119)))</f>
        <v/>
      </c>
      <c r="AJ119" s="3" t="str">
        <f t="shared" si="10"/>
        <v/>
      </c>
      <c r="AK119" s="3" t="str">
        <f t="shared" si="17"/>
        <v/>
      </c>
      <c r="AL119" s="3" t="str">
        <f t="shared" si="17"/>
        <v/>
      </c>
      <c r="AM119" s="3" t="str">
        <f t="shared" si="17"/>
        <v/>
      </c>
      <c r="AN119" s="3" t="str">
        <f t="shared" si="17"/>
        <v/>
      </c>
      <c r="AO119" s="2">
        <f t="shared" si="11"/>
        <v>0</v>
      </c>
      <c r="AP119" s="4"/>
      <c r="AQ119" s="3">
        <f>IF(AJ119=1,VLOOKUP($AP119,BaseEqptCdF!$C$5:$R$161,16,FALSE),0)</f>
        <v>0</v>
      </c>
      <c r="AR119" s="3">
        <f>IF(AK119=1,VLOOKUP($AP119,BaseEqptCdF!$C$5:$R$161,16,FALSE),0)</f>
        <v>0</v>
      </c>
      <c r="AS119" s="3">
        <f>IF(AL119=1,VLOOKUP($AP119,BaseEqptCdF!$C$5:$R$161,16,FALSE),0)</f>
        <v>0</v>
      </c>
      <c r="AT119" s="3">
        <f>IF(AM119=1,VLOOKUP($AP119,BaseEqptCdF!$C$5:$R$161,16,FALSE),0)</f>
        <v>0</v>
      </c>
      <c r="AU119" s="3">
        <f>IF(AN119=1,VLOOKUP($AP119,BaseEqptCdF!$C$5:$R$161,16,FALSE),0)</f>
        <v>0</v>
      </c>
      <c r="AV119" s="2">
        <f t="shared" si="12"/>
        <v>0</v>
      </c>
      <c r="AW119" s="3" t="str">
        <f>IF($L119="","",IF(SUM($AJ119:AJ119)=0,$AE119,VLOOKUP($AP119,BaseEqptCdF!$C$5:$R$161,16,FALSE)*$AC$3))</f>
        <v/>
      </c>
      <c r="AX119" s="3" t="str">
        <f>IF($L119="","",IF(SUM($AJ119:AK119)=0,$AE119,VLOOKUP($AP119,BaseEqptCdF!$C$5:$R$161,16,FALSE)*$AC$3))</f>
        <v/>
      </c>
      <c r="AY119" s="3" t="str">
        <f>IF($L119="","",IF(SUM($AJ119:AL119)=0,$AE119,VLOOKUP($AP119,BaseEqptCdF!$C$5:$R$161,16,FALSE)*$AC$3))</f>
        <v/>
      </c>
      <c r="AZ119" s="3" t="str">
        <f>IF($L119="","",IF(SUM($AJ119:AM119)=0,$AE119,VLOOKUP($AP119,BaseEqptCdF!$C$5:$R$161,16,FALSE)*$AC$3))</f>
        <v/>
      </c>
      <c r="BA119" s="3" t="str">
        <f>IF($L119="","",IF(SUM($AJ119:AN119)=0,$AE119,VLOOKUP($AP119,BaseEqptCdF!$C$5:$R$161,16,FALSE)*$AC$3))</f>
        <v/>
      </c>
      <c r="BB119" s="2">
        <f t="shared" si="13"/>
        <v>0</v>
      </c>
      <c r="BC119" s="3" t="str">
        <f>IF($L119="","",IF(SUM($AJ119:AJ119)=0,$AF119,IF(LEFT(VLOOKUP($AP119,BaseEqptCdF!$C$5:$E$161,3,FALSE),2)="SD",0,IF(LEFT(VLOOKUP($AP119,BaseEqptCdF!$C$5:$E$161,3,FALSE),2)="SB",1*52,VLOOKUP($AP119,BaseEqptCdF!$C$5:$S$161,12,FALSE)*0.2*300))))</f>
        <v/>
      </c>
      <c r="BD119" s="3" t="str">
        <f>IF($L119="","",IF(SUM($AJ119:AK119)=0,$AF119,IF(LEFT(VLOOKUP($AP119,BaseEqptCdF!$C$5:$E$161,3,FALSE),2)="SD",0,IF(LEFT(VLOOKUP($AP119,BaseEqptCdF!$C$5:$E$161,3,FALSE),2)="SB",1*52,VLOOKUP($AP119,BaseEqptCdF!$C$5:$S$161,12,FALSE)*0.2*300))))</f>
        <v/>
      </c>
      <c r="BE119" s="3" t="str">
        <f>IF($L119="","",IF(SUM($AJ119:AL119)=0,$AF119,IF(LEFT(VLOOKUP($AP119,BaseEqptCdF!$C$5:$E$161,3,FALSE),2)="SD",0,IF(LEFT(VLOOKUP($AP119,BaseEqptCdF!$C$5:$E$161,3,FALSE),2)="SB",1*52,VLOOKUP($AP119,BaseEqptCdF!$C$5:$S$161,12,FALSE)*0.2*300))))</f>
        <v/>
      </c>
      <c r="BF119" s="3" t="str">
        <f>IF($L119="","",IF(SUM($AJ119:AM119)=0,$AF119,IF(LEFT(VLOOKUP($AP119,BaseEqptCdF!$C$5:$E$161,3,FALSE),2)="SD",0,IF(LEFT(VLOOKUP($AP119,BaseEqptCdF!$C$5:$E$161,3,FALSE),2)="SB",1*52,VLOOKUP($AP119,BaseEqptCdF!$C$5:$S$161,12,FALSE)*0.2*300))))</f>
        <v/>
      </c>
      <c r="BG119" s="3" t="str">
        <f>IF($L119="","",IF(SUM($AJ119:AN119)=0,$AF119,IF(LEFT(VLOOKUP($AP119,BaseEqptCdF!$C$5:$E$161,3,FALSE),2)="SD",0,IF(LEFT(VLOOKUP($AP119,BaseEqptCdF!$C$5:$E$161,3,FALSE),2)="SB",1*52,VLOOKUP($AP119,BaseEqptCdF!$C$5:$S$161,12,FALSE)*0.2*300))))</f>
        <v/>
      </c>
      <c r="BH119" s="2">
        <f t="shared" si="14"/>
        <v>0</v>
      </c>
    </row>
    <row r="120" spans="1:60" x14ac:dyDescent="0.25">
      <c r="A120" s="296" t="str">
        <f t="array" ref="A120">IF($C120="","",INDEX(Prog!$B$8:$D$300,MATCH($C120,nivo1,0),1))</f>
        <v/>
      </c>
      <c r="B120" s="296" t="str">
        <f t="array" ref="B120">IF($C120="","",INDEX(Prog!$B$8:$D$300,MATCH($C120,nivo1,0),2))</f>
        <v/>
      </c>
      <c r="C120" s="273"/>
      <c r="D120" s="267"/>
      <c r="E120" s="273"/>
      <c r="F120" s="273"/>
      <c r="G120" s="273"/>
      <c r="H120" s="273"/>
      <c r="I120" s="273"/>
      <c r="J120" s="273"/>
      <c r="K120" s="274"/>
      <c r="L120" s="273"/>
      <c r="M120" s="273"/>
      <c r="N120" s="273"/>
      <c r="O120" s="275"/>
      <c r="P120" s="273"/>
      <c r="Q120" s="273"/>
      <c r="R120" s="273"/>
      <c r="S120" s="273"/>
      <c r="T120" s="276"/>
      <c r="U120" s="276"/>
      <c r="V120" s="276"/>
      <c r="W120" s="276"/>
      <c r="X120" s="277"/>
      <c r="Y120" s="278"/>
      <c r="AA120" s="8" t="str">
        <f>IF($L120="","",VLOOKUP($L120,BaseEqptCdF!$C$5:$E$161,2,FALSE))</f>
        <v/>
      </c>
      <c r="AB120" s="8" t="str">
        <f>IF($L120="","",VLOOKUP($L120,BaseEqptCdF!$C$5:$E$161,3,FALSE))</f>
        <v/>
      </c>
      <c r="AC120" s="7" t="str">
        <f>IF($L120="","",VLOOKUP($L120,BaseEqptCdF!$C$5:$I$161,6,FALSE))</f>
        <v/>
      </c>
      <c r="AD120" s="7" t="str">
        <f>IF($L120="","",VLOOKUP($L120,BaseEqptCdF!$C$5:$I$161,7,FALSE))</f>
        <v/>
      </c>
      <c r="AE120" s="3" t="str">
        <f>IF($L120="","",VLOOKUP($L120,BaseEqptCdF!$C$5:$R$161,16,FALSE)*$AC$3)</f>
        <v/>
      </c>
      <c r="AF120" s="3" t="str">
        <f>IF($L120="","",IF(LEFT($AB120,2)="SD",0,IF(LEFT($AB120,2)="SB",1*52,IF($N120=Prog!$P$17,VLOOKUP($L120,BaseEqptCdF!$C$5:$P$161,14,FALSE)*1*300,VLOOKUP($L120,BaseEqptCdF!$C$5:$P$161,12,FALSE)*0.2*300))))</f>
        <v/>
      </c>
      <c r="AG120" s="6" t="str">
        <f t="shared" si="15"/>
        <v/>
      </c>
      <c r="AH120" s="6">
        <f>IF($U120=Prog!$S$18,YEAR($X120),"")</f>
        <v>1900</v>
      </c>
      <c r="AI120" s="5" t="str">
        <f>IF(OR($AG120="",$U120=Prog!$S$18),"",IF(OR($U120=Prog!$S$17,$U120=Prog!$S$16),YEAR($X120),IF($AG120="ND","ND",$AI$8+$O120)))</f>
        <v/>
      </c>
      <c r="AJ120" s="3" t="str">
        <f t="shared" si="10"/>
        <v/>
      </c>
      <c r="AK120" s="3" t="str">
        <f t="shared" si="17"/>
        <v/>
      </c>
      <c r="AL120" s="3" t="str">
        <f t="shared" si="17"/>
        <v/>
      </c>
      <c r="AM120" s="3" t="str">
        <f t="shared" si="17"/>
        <v/>
      </c>
      <c r="AN120" s="3" t="str">
        <f t="shared" si="17"/>
        <v/>
      </c>
      <c r="AO120" s="2">
        <f t="shared" si="11"/>
        <v>0</v>
      </c>
      <c r="AP120" s="4"/>
      <c r="AQ120" s="3">
        <f>IF(AJ120=1,VLOOKUP($AP120,BaseEqptCdF!$C$5:$R$161,16,FALSE),0)</f>
        <v>0</v>
      </c>
      <c r="AR120" s="3">
        <f>IF(AK120=1,VLOOKUP($AP120,BaseEqptCdF!$C$5:$R$161,16,FALSE),0)</f>
        <v>0</v>
      </c>
      <c r="AS120" s="3">
        <f>IF(AL120=1,VLOOKUP($AP120,BaseEqptCdF!$C$5:$R$161,16,FALSE),0)</f>
        <v>0</v>
      </c>
      <c r="AT120" s="3">
        <f>IF(AM120=1,VLOOKUP($AP120,BaseEqptCdF!$C$5:$R$161,16,FALSE),0)</f>
        <v>0</v>
      </c>
      <c r="AU120" s="3">
        <f>IF(AN120=1,VLOOKUP($AP120,BaseEqptCdF!$C$5:$R$161,16,FALSE),0)</f>
        <v>0</v>
      </c>
      <c r="AV120" s="2">
        <f t="shared" si="12"/>
        <v>0</v>
      </c>
      <c r="AW120" s="3" t="str">
        <f>IF($L120="","",IF(SUM($AJ120:AJ120)=0,$AE120,VLOOKUP($AP120,BaseEqptCdF!$C$5:$R$161,16,FALSE)*$AC$3))</f>
        <v/>
      </c>
      <c r="AX120" s="3" t="str">
        <f>IF($L120="","",IF(SUM($AJ120:AK120)=0,$AE120,VLOOKUP($AP120,BaseEqptCdF!$C$5:$R$161,16,FALSE)*$AC$3))</f>
        <v/>
      </c>
      <c r="AY120" s="3" t="str">
        <f>IF($L120="","",IF(SUM($AJ120:AL120)=0,$AE120,VLOOKUP($AP120,BaseEqptCdF!$C$5:$R$161,16,FALSE)*$AC$3))</f>
        <v/>
      </c>
      <c r="AZ120" s="3" t="str">
        <f>IF($L120="","",IF(SUM($AJ120:AM120)=0,$AE120,VLOOKUP($AP120,BaseEqptCdF!$C$5:$R$161,16,FALSE)*$AC$3))</f>
        <v/>
      </c>
      <c r="BA120" s="3" t="str">
        <f>IF($L120="","",IF(SUM($AJ120:AN120)=0,$AE120,VLOOKUP($AP120,BaseEqptCdF!$C$5:$R$161,16,FALSE)*$AC$3))</f>
        <v/>
      </c>
      <c r="BB120" s="2">
        <f t="shared" si="13"/>
        <v>0</v>
      </c>
      <c r="BC120" s="3" t="str">
        <f>IF($L120="","",IF(SUM($AJ120:AJ120)=0,$AF120,IF(LEFT(VLOOKUP($AP120,BaseEqptCdF!$C$5:$E$161,3,FALSE),2)="SD",0,IF(LEFT(VLOOKUP($AP120,BaseEqptCdF!$C$5:$E$161,3,FALSE),2)="SB",1*52,VLOOKUP($AP120,BaseEqptCdF!$C$5:$S$161,12,FALSE)*0.2*300))))</f>
        <v/>
      </c>
      <c r="BD120" s="3" t="str">
        <f>IF($L120="","",IF(SUM($AJ120:AK120)=0,$AF120,IF(LEFT(VLOOKUP($AP120,BaseEqptCdF!$C$5:$E$161,3,FALSE),2)="SD",0,IF(LEFT(VLOOKUP($AP120,BaseEqptCdF!$C$5:$E$161,3,FALSE),2)="SB",1*52,VLOOKUP($AP120,BaseEqptCdF!$C$5:$S$161,12,FALSE)*0.2*300))))</f>
        <v/>
      </c>
      <c r="BE120" s="3" t="str">
        <f>IF($L120="","",IF(SUM($AJ120:AL120)=0,$AF120,IF(LEFT(VLOOKUP($AP120,BaseEqptCdF!$C$5:$E$161,3,FALSE),2)="SD",0,IF(LEFT(VLOOKUP($AP120,BaseEqptCdF!$C$5:$E$161,3,FALSE),2)="SB",1*52,VLOOKUP($AP120,BaseEqptCdF!$C$5:$S$161,12,FALSE)*0.2*300))))</f>
        <v/>
      </c>
      <c r="BF120" s="3" t="str">
        <f>IF($L120="","",IF(SUM($AJ120:AM120)=0,$AF120,IF(LEFT(VLOOKUP($AP120,BaseEqptCdF!$C$5:$E$161,3,FALSE),2)="SD",0,IF(LEFT(VLOOKUP($AP120,BaseEqptCdF!$C$5:$E$161,3,FALSE),2)="SB",1*52,VLOOKUP($AP120,BaseEqptCdF!$C$5:$S$161,12,FALSE)*0.2*300))))</f>
        <v/>
      </c>
      <c r="BG120" s="3" t="str">
        <f>IF($L120="","",IF(SUM($AJ120:AN120)=0,$AF120,IF(LEFT(VLOOKUP($AP120,BaseEqptCdF!$C$5:$E$161,3,FALSE),2)="SD",0,IF(LEFT(VLOOKUP($AP120,BaseEqptCdF!$C$5:$E$161,3,FALSE),2)="SB",1*52,VLOOKUP($AP120,BaseEqptCdF!$C$5:$S$161,12,FALSE)*0.2*300))))</f>
        <v/>
      </c>
      <c r="BH120" s="2">
        <f t="shared" si="14"/>
        <v>0</v>
      </c>
    </row>
    <row r="121" spans="1:60" x14ac:dyDescent="0.25">
      <c r="A121" s="296" t="str">
        <f t="array" ref="A121">IF($C121="","",INDEX(Prog!$B$8:$D$300,MATCH($C121,nivo1,0),1))</f>
        <v/>
      </c>
      <c r="B121" s="296" t="str">
        <f t="array" ref="B121">IF($C121="","",INDEX(Prog!$B$8:$D$300,MATCH($C121,nivo1,0),2))</f>
        <v/>
      </c>
      <c r="C121" s="273"/>
      <c r="D121" s="267"/>
      <c r="E121" s="273"/>
      <c r="F121" s="273"/>
      <c r="G121" s="273"/>
      <c r="H121" s="273"/>
      <c r="I121" s="273"/>
      <c r="J121" s="273"/>
      <c r="K121" s="274"/>
      <c r="L121" s="273"/>
      <c r="M121" s="273"/>
      <c r="N121" s="273"/>
      <c r="O121" s="275"/>
      <c r="P121" s="273"/>
      <c r="Q121" s="273"/>
      <c r="R121" s="273"/>
      <c r="S121" s="273"/>
      <c r="T121" s="276"/>
      <c r="U121" s="276"/>
      <c r="V121" s="276"/>
      <c r="W121" s="276"/>
      <c r="X121" s="277"/>
      <c r="Y121" s="278"/>
      <c r="AA121" s="8" t="str">
        <f>IF($L121="","",VLOOKUP($L121,BaseEqptCdF!$C$5:$E$161,2,FALSE))</f>
        <v/>
      </c>
      <c r="AB121" s="8" t="str">
        <f>IF($L121="","",VLOOKUP($L121,BaseEqptCdF!$C$5:$E$161,3,FALSE))</f>
        <v/>
      </c>
      <c r="AC121" s="7" t="str">
        <f>IF($L121="","",VLOOKUP($L121,BaseEqptCdF!$C$5:$I$161,6,FALSE))</f>
        <v/>
      </c>
      <c r="AD121" s="7" t="str">
        <f>IF($L121="","",VLOOKUP($L121,BaseEqptCdF!$C$5:$I$161,7,FALSE))</f>
        <v/>
      </c>
      <c r="AE121" s="3" t="str">
        <f>IF($L121="","",VLOOKUP($L121,BaseEqptCdF!$C$5:$R$161,16,FALSE)*$AC$3)</f>
        <v/>
      </c>
      <c r="AF121" s="3" t="str">
        <f>IF($L121="","",IF(LEFT($AB121,2)="SD",0,IF(LEFT($AB121,2)="SB",1*52,IF($N121=Prog!$P$17,VLOOKUP($L121,BaseEqptCdF!$C$5:$P$161,14,FALSE)*1*300,VLOOKUP($L121,BaseEqptCdF!$C$5:$P$161,12,FALSE)*0.2*300))))</f>
        <v/>
      </c>
      <c r="AG121" s="6" t="str">
        <f t="shared" si="15"/>
        <v/>
      </c>
      <c r="AH121" s="6">
        <f>IF($U121=Prog!$S$18,YEAR($X121),"")</f>
        <v>1900</v>
      </c>
      <c r="AI121" s="5" t="str">
        <f>IF(OR($AG121="",$U121=Prog!$S$18),"",IF(OR($U121=Prog!$S$17,$U121=Prog!$S$16),YEAR($X121),IF($AG121="ND","ND",$AI$8+$O121)))</f>
        <v/>
      </c>
      <c r="AJ121" s="3" t="str">
        <f t="shared" si="10"/>
        <v/>
      </c>
      <c r="AK121" s="3" t="str">
        <f t="shared" si="17"/>
        <v/>
      </c>
      <c r="AL121" s="3" t="str">
        <f t="shared" si="17"/>
        <v/>
      </c>
      <c r="AM121" s="3" t="str">
        <f t="shared" si="17"/>
        <v/>
      </c>
      <c r="AN121" s="3" t="str">
        <f t="shared" si="17"/>
        <v/>
      </c>
      <c r="AO121" s="2">
        <f t="shared" si="11"/>
        <v>0</v>
      </c>
      <c r="AP121" s="4"/>
      <c r="AQ121" s="3">
        <f>IF(AJ121=1,VLOOKUP($AP121,BaseEqptCdF!$C$5:$R$161,16,FALSE),0)</f>
        <v>0</v>
      </c>
      <c r="AR121" s="3">
        <f>IF(AK121=1,VLOOKUP($AP121,BaseEqptCdF!$C$5:$R$161,16,FALSE),0)</f>
        <v>0</v>
      </c>
      <c r="AS121" s="3">
        <f>IF(AL121=1,VLOOKUP($AP121,BaseEqptCdF!$C$5:$R$161,16,FALSE),0)</f>
        <v>0</v>
      </c>
      <c r="AT121" s="3">
        <f>IF(AM121=1,VLOOKUP($AP121,BaseEqptCdF!$C$5:$R$161,16,FALSE),0)</f>
        <v>0</v>
      </c>
      <c r="AU121" s="3">
        <f>IF(AN121=1,VLOOKUP($AP121,BaseEqptCdF!$C$5:$R$161,16,FALSE),0)</f>
        <v>0</v>
      </c>
      <c r="AV121" s="2">
        <f t="shared" si="12"/>
        <v>0</v>
      </c>
      <c r="AW121" s="3" t="str">
        <f>IF($L121="","",IF(SUM($AJ121:AJ121)=0,$AE121,VLOOKUP($AP121,BaseEqptCdF!$C$5:$R$161,16,FALSE)*$AC$3))</f>
        <v/>
      </c>
      <c r="AX121" s="3" t="str">
        <f>IF($L121="","",IF(SUM($AJ121:AK121)=0,$AE121,VLOOKUP($AP121,BaseEqptCdF!$C$5:$R$161,16,FALSE)*$AC$3))</f>
        <v/>
      </c>
      <c r="AY121" s="3" t="str">
        <f>IF($L121="","",IF(SUM($AJ121:AL121)=0,$AE121,VLOOKUP($AP121,BaseEqptCdF!$C$5:$R$161,16,FALSE)*$AC$3))</f>
        <v/>
      </c>
      <c r="AZ121" s="3" t="str">
        <f>IF($L121="","",IF(SUM($AJ121:AM121)=0,$AE121,VLOOKUP($AP121,BaseEqptCdF!$C$5:$R$161,16,FALSE)*$AC$3))</f>
        <v/>
      </c>
      <c r="BA121" s="3" t="str">
        <f>IF($L121="","",IF(SUM($AJ121:AN121)=0,$AE121,VLOOKUP($AP121,BaseEqptCdF!$C$5:$R$161,16,FALSE)*$AC$3))</f>
        <v/>
      </c>
      <c r="BB121" s="2">
        <f t="shared" si="13"/>
        <v>0</v>
      </c>
      <c r="BC121" s="3" t="str">
        <f>IF($L121="","",IF(SUM($AJ121:AJ121)=0,$AF121,IF(LEFT(VLOOKUP($AP121,BaseEqptCdF!$C$5:$E$161,3,FALSE),2)="SD",0,IF(LEFT(VLOOKUP($AP121,BaseEqptCdF!$C$5:$E$161,3,FALSE),2)="SB",1*52,VLOOKUP($AP121,BaseEqptCdF!$C$5:$S$161,12,FALSE)*0.2*300))))</f>
        <v/>
      </c>
      <c r="BD121" s="3" t="str">
        <f>IF($L121="","",IF(SUM($AJ121:AK121)=0,$AF121,IF(LEFT(VLOOKUP($AP121,BaseEqptCdF!$C$5:$E$161,3,FALSE),2)="SD",0,IF(LEFT(VLOOKUP($AP121,BaseEqptCdF!$C$5:$E$161,3,FALSE),2)="SB",1*52,VLOOKUP($AP121,BaseEqptCdF!$C$5:$S$161,12,FALSE)*0.2*300))))</f>
        <v/>
      </c>
      <c r="BE121" s="3" t="str">
        <f>IF($L121="","",IF(SUM($AJ121:AL121)=0,$AF121,IF(LEFT(VLOOKUP($AP121,BaseEqptCdF!$C$5:$E$161,3,FALSE),2)="SD",0,IF(LEFT(VLOOKUP($AP121,BaseEqptCdF!$C$5:$E$161,3,FALSE),2)="SB",1*52,VLOOKUP($AP121,BaseEqptCdF!$C$5:$S$161,12,FALSE)*0.2*300))))</f>
        <v/>
      </c>
      <c r="BF121" s="3" t="str">
        <f>IF($L121="","",IF(SUM($AJ121:AM121)=0,$AF121,IF(LEFT(VLOOKUP($AP121,BaseEqptCdF!$C$5:$E$161,3,FALSE),2)="SD",0,IF(LEFT(VLOOKUP($AP121,BaseEqptCdF!$C$5:$E$161,3,FALSE),2)="SB",1*52,VLOOKUP($AP121,BaseEqptCdF!$C$5:$S$161,12,FALSE)*0.2*300))))</f>
        <v/>
      </c>
      <c r="BG121" s="3" t="str">
        <f>IF($L121="","",IF(SUM($AJ121:AN121)=0,$AF121,IF(LEFT(VLOOKUP($AP121,BaseEqptCdF!$C$5:$E$161,3,FALSE),2)="SD",0,IF(LEFT(VLOOKUP($AP121,BaseEqptCdF!$C$5:$E$161,3,FALSE),2)="SB",1*52,VLOOKUP($AP121,BaseEqptCdF!$C$5:$S$161,12,FALSE)*0.2*300))))</f>
        <v/>
      </c>
      <c r="BH121" s="2">
        <f t="shared" si="14"/>
        <v>0</v>
      </c>
    </row>
    <row r="122" spans="1:60" x14ac:dyDescent="0.25">
      <c r="A122" s="296" t="str">
        <f t="array" ref="A122">IF($C122="","",INDEX(Prog!$B$8:$D$300,MATCH($C122,nivo1,0),1))</f>
        <v/>
      </c>
      <c r="B122" s="296" t="str">
        <f t="array" ref="B122">IF($C122="","",INDEX(Prog!$B$8:$D$300,MATCH($C122,nivo1,0),2))</f>
        <v/>
      </c>
      <c r="C122" s="273"/>
      <c r="D122" s="267"/>
      <c r="E122" s="273"/>
      <c r="F122" s="273"/>
      <c r="G122" s="273"/>
      <c r="H122" s="273"/>
      <c r="I122" s="273"/>
      <c r="J122" s="273"/>
      <c r="K122" s="274"/>
      <c r="L122" s="273"/>
      <c r="M122" s="273"/>
      <c r="N122" s="273"/>
      <c r="O122" s="275"/>
      <c r="P122" s="273"/>
      <c r="Q122" s="273"/>
      <c r="R122" s="273"/>
      <c r="S122" s="273"/>
      <c r="T122" s="276"/>
      <c r="U122" s="276"/>
      <c r="V122" s="276"/>
      <c r="W122" s="276"/>
      <c r="X122" s="277"/>
      <c r="Y122" s="278"/>
      <c r="AA122" s="8" t="str">
        <f>IF($L122="","",VLOOKUP($L122,BaseEqptCdF!$C$5:$E$161,2,FALSE))</f>
        <v/>
      </c>
      <c r="AB122" s="8" t="str">
        <f>IF($L122="","",VLOOKUP($L122,BaseEqptCdF!$C$5:$E$161,3,FALSE))</f>
        <v/>
      </c>
      <c r="AC122" s="7" t="str">
        <f>IF($L122="","",VLOOKUP($L122,BaseEqptCdF!$C$5:$I$161,6,FALSE))</f>
        <v/>
      </c>
      <c r="AD122" s="7" t="str">
        <f>IF($L122="","",VLOOKUP($L122,BaseEqptCdF!$C$5:$I$161,7,FALSE))</f>
        <v/>
      </c>
      <c r="AE122" s="3" t="str">
        <f>IF($L122="","",VLOOKUP($L122,BaseEqptCdF!$C$5:$R$161,16,FALSE)*$AC$3)</f>
        <v/>
      </c>
      <c r="AF122" s="3" t="str">
        <f>IF($L122="","",IF(LEFT($AB122,2)="SD",0,IF(LEFT($AB122,2)="SB",1*52,IF($N122=Prog!$P$17,VLOOKUP($L122,BaseEqptCdF!$C$5:$P$161,14,FALSE)*1*300,VLOOKUP($L122,BaseEqptCdF!$C$5:$P$161,12,FALSE)*0.2*300))))</f>
        <v/>
      </c>
      <c r="AG122" s="6" t="str">
        <f t="shared" si="15"/>
        <v/>
      </c>
      <c r="AH122" s="6">
        <f>IF($U122=Prog!$S$18,YEAR($X122),"")</f>
        <v>1900</v>
      </c>
      <c r="AI122" s="5" t="str">
        <f>IF(OR($AG122="",$U122=Prog!$S$18),"",IF(OR($U122=Prog!$S$17,$U122=Prog!$S$16),YEAR($X122),IF($AG122="ND","ND",$AI$8+$O122)))</f>
        <v/>
      </c>
      <c r="AJ122" s="3" t="str">
        <f t="shared" si="10"/>
        <v/>
      </c>
      <c r="AK122" s="3" t="str">
        <f t="shared" si="17"/>
        <v/>
      </c>
      <c r="AL122" s="3" t="str">
        <f t="shared" si="17"/>
        <v/>
      </c>
      <c r="AM122" s="3" t="str">
        <f t="shared" si="17"/>
        <v/>
      </c>
      <c r="AN122" s="3" t="str">
        <f t="shared" si="17"/>
        <v/>
      </c>
      <c r="AO122" s="2">
        <f t="shared" si="11"/>
        <v>0</v>
      </c>
      <c r="AP122" s="4"/>
      <c r="AQ122" s="3">
        <f>IF(AJ122=1,VLOOKUP($AP122,BaseEqptCdF!$C$5:$R$161,16,FALSE),0)</f>
        <v>0</v>
      </c>
      <c r="AR122" s="3">
        <f>IF(AK122=1,VLOOKUP($AP122,BaseEqptCdF!$C$5:$R$161,16,FALSE),0)</f>
        <v>0</v>
      </c>
      <c r="AS122" s="3">
        <f>IF(AL122=1,VLOOKUP($AP122,BaseEqptCdF!$C$5:$R$161,16,FALSE),0)</f>
        <v>0</v>
      </c>
      <c r="AT122" s="3">
        <f>IF(AM122=1,VLOOKUP($AP122,BaseEqptCdF!$C$5:$R$161,16,FALSE),0)</f>
        <v>0</v>
      </c>
      <c r="AU122" s="3">
        <f>IF(AN122=1,VLOOKUP($AP122,BaseEqptCdF!$C$5:$R$161,16,FALSE),0)</f>
        <v>0</v>
      </c>
      <c r="AV122" s="2">
        <f t="shared" si="12"/>
        <v>0</v>
      </c>
      <c r="AW122" s="3" t="str">
        <f>IF($L122="","",IF(SUM($AJ122:AJ122)=0,$AE122,VLOOKUP($AP122,BaseEqptCdF!$C$5:$R$161,16,FALSE)*$AC$3))</f>
        <v/>
      </c>
      <c r="AX122" s="3" t="str">
        <f>IF($L122="","",IF(SUM($AJ122:AK122)=0,$AE122,VLOOKUP($AP122,BaseEqptCdF!$C$5:$R$161,16,FALSE)*$AC$3))</f>
        <v/>
      </c>
      <c r="AY122" s="3" t="str">
        <f>IF($L122="","",IF(SUM($AJ122:AL122)=0,$AE122,VLOOKUP($AP122,BaseEqptCdF!$C$5:$R$161,16,FALSE)*$AC$3))</f>
        <v/>
      </c>
      <c r="AZ122" s="3" t="str">
        <f>IF($L122="","",IF(SUM($AJ122:AM122)=0,$AE122,VLOOKUP($AP122,BaseEqptCdF!$C$5:$R$161,16,FALSE)*$AC$3))</f>
        <v/>
      </c>
      <c r="BA122" s="3" t="str">
        <f>IF($L122="","",IF(SUM($AJ122:AN122)=0,$AE122,VLOOKUP($AP122,BaseEqptCdF!$C$5:$R$161,16,FALSE)*$AC$3))</f>
        <v/>
      </c>
      <c r="BB122" s="2">
        <f t="shared" si="13"/>
        <v>0</v>
      </c>
      <c r="BC122" s="3" t="str">
        <f>IF($L122="","",IF(SUM($AJ122:AJ122)=0,$AF122,IF(LEFT(VLOOKUP($AP122,BaseEqptCdF!$C$5:$E$161,3,FALSE),2)="SD",0,IF(LEFT(VLOOKUP($AP122,BaseEqptCdF!$C$5:$E$161,3,FALSE),2)="SB",1*52,VLOOKUP($AP122,BaseEqptCdF!$C$5:$S$161,12,FALSE)*0.2*300))))</f>
        <v/>
      </c>
      <c r="BD122" s="3" t="str">
        <f>IF($L122="","",IF(SUM($AJ122:AK122)=0,$AF122,IF(LEFT(VLOOKUP($AP122,BaseEqptCdF!$C$5:$E$161,3,FALSE),2)="SD",0,IF(LEFT(VLOOKUP($AP122,BaseEqptCdF!$C$5:$E$161,3,FALSE),2)="SB",1*52,VLOOKUP($AP122,BaseEqptCdF!$C$5:$S$161,12,FALSE)*0.2*300))))</f>
        <v/>
      </c>
      <c r="BE122" s="3" t="str">
        <f>IF($L122="","",IF(SUM($AJ122:AL122)=0,$AF122,IF(LEFT(VLOOKUP($AP122,BaseEqptCdF!$C$5:$E$161,3,FALSE),2)="SD",0,IF(LEFT(VLOOKUP($AP122,BaseEqptCdF!$C$5:$E$161,3,FALSE),2)="SB",1*52,VLOOKUP($AP122,BaseEqptCdF!$C$5:$S$161,12,FALSE)*0.2*300))))</f>
        <v/>
      </c>
      <c r="BF122" s="3" t="str">
        <f>IF($L122="","",IF(SUM($AJ122:AM122)=0,$AF122,IF(LEFT(VLOOKUP($AP122,BaseEqptCdF!$C$5:$E$161,3,FALSE),2)="SD",0,IF(LEFT(VLOOKUP($AP122,BaseEqptCdF!$C$5:$E$161,3,FALSE),2)="SB",1*52,VLOOKUP($AP122,BaseEqptCdF!$C$5:$S$161,12,FALSE)*0.2*300))))</f>
        <v/>
      </c>
      <c r="BG122" s="3" t="str">
        <f>IF($L122="","",IF(SUM($AJ122:AN122)=0,$AF122,IF(LEFT(VLOOKUP($AP122,BaseEqptCdF!$C$5:$E$161,3,FALSE),2)="SD",0,IF(LEFT(VLOOKUP($AP122,BaseEqptCdF!$C$5:$E$161,3,FALSE),2)="SB",1*52,VLOOKUP($AP122,BaseEqptCdF!$C$5:$S$161,12,FALSE)*0.2*300))))</f>
        <v/>
      </c>
      <c r="BH122" s="2">
        <f t="shared" si="14"/>
        <v>0</v>
      </c>
    </row>
    <row r="123" spans="1:60" x14ac:dyDescent="0.25">
      <c r="A123" s="296" t="str">
        <f t="array" ref="A123">IF($C123="","",INDEX(Prog!$B$8:$D$300,MATCH($C123,nivo1,0),1))</f>
        <v/>
      </c>
      <c r="B123" s="296" t="str">
        <f t="array" ref="B123">IF($C123="","",INDEX(Prog!$B$8:$D$300,MATCH($C123,nivo1,0),2))</f>
        <v/>
      </c>
      <c r="C123" s="273"/>
      <c r="D123" s="267"/>
      <c r="E123" s="273"/>
      <c r="F123" s="273"/>
      <c r="G123" s="273"/>
      <c r="H123" s="273"/>
      <c r="I123" s="273"/>
      <c r="J123" s="273"/>
      <c r="K123" s="274"/>
      <c r="L123" s="273"/>
      <c r="M123" s="273"/>
      <c r="N123" s="273"/>
      <c r="O123" s="275"/>
      <c r="P123" s="273"/>
      <c r="Q123" s="273"/>
      <c r="R123" s="273"/>
      <c r="S123" s="273"/>
      <c r="T123" s="276"/>
      <c r="U123" s="276"/>
      <c r="V123" s="276"/>
      <c r="W123" s="276"/>
      <c r="X123" s="277"/>
      <c r="Y123" s="278"/>
      <c r="AA123" s="8" t="str">
        <f>IF($L123="","",VLOOKUP($L123,BaseEqptCdF!$C$5:$E$161,2,FALSE))</f>
        <v/>
      </c>
      <c r="AB123" s="8" t="str">
        <f>IF($L123="","",VLOOKUP($L123,BaseEqptCdF!$C$5:$E$161,3,FALSE))</f>
        <v/>
      </c>
      <c r="AC123" s="7" t="str">
        <f>IF($L123="","",VLOOKUP($L123,BaseEqptCdF!$C$5:$I$161,6,FALSE))</f>
        <v/>
      </c>
      <c r="AD123" s="7" t="str">
        <f>IF($L123="","",VLOOKUP($L123,BaseEqptCdF!$C$5:$I$161,7,FALSE))</f>
        <v/>
      </c>
      <c r="AE123" s="3" t="str">
        <f>IF($L123="","",VLOOKUP($L123,BaseEqptCdF!$C$5:$R$161,16,FALSE)*$AC$3)</f>
        <v/>
      </c>
      <c r="AF123" s="3" t="str">
        <f>IF($L123="","",IF(LEFT($AB123,2)="SD",0,IF(LEFT($AB123,2)="SB",1*52,IF($N123=Prog!$P$17,VLOOKUP($L123,BaseEqptCdF!$C$5:$P$161,14,FALSE)*1*300,VLOOKUP($L123,BaseEqptCdF!$C$5:$P$161,12,FALSE)*0.2*300))))</f>
        <v/>
      </c>
      <c r="AG123" s="6" t="str">
        <f t="shared" si="15"/>
        <v/>
      </c>
      <c r="AH123" s="6">
        <f>IF($U123=Prog!$S$18,YEAR($X123),"")</f>
        <v>1900</v>
      </c>
      <c r="AI123" s="5" t="str">
        <f>IF(OR($AG123="",$U123=Prog!$S$18),"",IF(OR($U123=Prog!$S$17,$U123=Prog!$S$16),YEAR($X123),IF($AG123="ND","ND",$AI$8+$O123)))</f>
        <v/>
      </c>
      <c r="AJ123" s="3" t="str">
        <f t="shared" si="10"/>
        <v/>
      </c>
      <c r="AK123" s="3" t="str">
        <f t="shared" si="17"/>
        <v/>
      </c>
      <c r="AL123" s="3" t="str">
        <f t="shared" si="17"/>
        <v/>
      </c>
      <c r="AM123" s="3" t="str">
        <f t="shared" si="17"/>
        <v/>
      </c>
      <c r="AN123" s="3" t="str">
        <f t="shared" si="17"/>
        <v/>
      </c>
      <c r="AO123" s="2">
        <f t="shared" si="11"/>
        <v>0</v>
      </c>
      <c r="AP123" s="4"/>
      <c r="AQ123" s="3">
        <f>IF(AJ123=1,VLOOKUP($AP123,BaseEqptCdF!$C$5:$R$161,16,FALSE),0)</f>
        <v>0</v>
      </c>
      <c r="AR123" s="3">
        <f>IF(AK123=1,VLOOKUP($AP123,BaseEqptCdF!$C$5:$R$161,16,FALSE),0)</f>
        <v>0</v>
      </c>
      <c r="AS123" s="3">
        <f>IF(AL123=1,VLOOKUP($AP123,BaseEqptCdF!$C$5:$R$161,16,FALSE),0)</f>
        <v>0</v>
      </c>
      <c r="AT123" s="3">
        <f>IF(AM123=1,VLOOKUP($AP123,BaseEqptCdF!$C$5:$R$161,16,FALSE),0)</f>
        <v>0</v>
      </c>
      <c r="AU123" s="3">
        <f>IF(AN123=1,VLOOKUP($AP123,BaseEqptCdF!$C$5:$R$161,16,FALSE),0)</f>
        <v>0</v>
      </c>
      <c r="AV123" s="2">
        <f t="shared" si="12"/>
        <v>0</v>
      </c>
      <c r="AW123" s="3" t="str">
        <f>IF($L123="","",IF(SUM($AJ123:AJ123)=0,$AE123,VLOOKUP($AP123,BaseEqptCdF!$C$5:$R$161,16,FALSE)*$AC$3))</f>
        <v/>
      </c>
      <c r="AX123" s="3" t="str">
        <f>IF($L123="","",IF(SUM($AJ123:AK123)=0,$AE123,VLOOKUP($AP123,BaseEqptCdF!$C$5:$R$161,16,FALSE)*$AC$3))</f>
        <v/>
      </c>
      <c r="AY123" s="3" t="str">
        <f>IF($L123="","",IF(SUM($AJ123:AL123)=0,$AE123,VLOOKUP($AP123,BaseEqptCdF!$C$5:$R$161,16,FALSE)*$AC$3))</f>
        <v/>
      </c>
      <c r="AZ123" s="3" t="str">
        <f>IF($L123="","",IF(SUM($AJ123:AM123)=0,$AE123,VLOOKUP($AP123,BaseEqptCdF!$C$5:$R$161,16,FALSE)*$AC$3))</f>
        <v/>
      </c>
      <c r="BA123" s="3" t="str">
        <f>IF($L123="","",IF(SUM($AJ123:AN123)=0,$AE123,VLOOKUP($AP123,BaseEqptCdF!$C$5:$R$161,16,FALSE)*$AC$3))</f>
        <v/>
      </c>
      <c r="BB123" s="2">
        <f t="shared" si="13"/>
        <v>0</v>
      </c>
      <c r="BC123" s="3" t="str">
        <f>IF($L123="","",IF(SUM($AJ123:AJ123)=0,$AF123,IF(LEFT(VLOOKUP($AP123,BaseEqptCdF!$C$5:$E$161,3,FALSE),2)="SD",0,IF(LEFT(VLOOKUP($AP123,BaseEqptCdF!$C$5:$E$161,3,FALSE),2)="SB",1*52,VLOOKUP($AP123,BaseEqptCdF!$C$5:$S$161,12,FALSE)*0.2*300))))</f>
        <v/>
      </c>
      <c r="BD123" s="3" t="str">
        <f>IF($L123="","",IF(SUM($AJ123:AK123)=0,$AF123,IF(LEFT(VLOOKUP($AP123,BaseEqptCdF!$C$5:$E$161,3,FALSE),2)="SD",0,IF(LEFT(VLOOKUP($AP123,BaseEqptCdF!$C$5:$E$161,3,FALSE),2)="SB",1*52,VLOOKUP($AP123,BaseEqptCdF!$C$5:$S$161,12,FALSE)*0.2*300))))</f>
        <v/>
      </c>
      <c r="BE123" s="3" t="str">
        <f>IF($L123="","",IF(SUM($AJ123:AL123)=0,$AF123,IF(LEFT(VLOOKUP($AP123,BaseEqptCdF!$C$5:$E$161,3,FALSE),2)="SD",0,IF(LEFT(VLOOKUP($AP123,BaseEqptCdF!$C$5:$E$161,3,FALSE),2)="SB",1*52,VLOOKUP($AP123,BaseEqptCdF!$C$5:$S$161,12,FALSE)*0.2*300))))</f>
        <v/>
      </c>
      <c r="BF123" s="3" t="str">
        <f>IF($L123="","",IF(SUM($AJ123:AM123)=0,$AF123,IF(LEFT(VLOOKUP($AP123,BaseEqptCdF!$C$5:$E$161,3,FALSE),2)="SD",0,IF(LEFT(VLOOKUP($AP123,BaseEqptCdF!$C$5:$E$161,3,FALSE),2)="SB",1*52,VLOOKUP($AP123,BaseEqptCdF!$C$5:$S$161,12,FALSE)*0.2*300))))</f>
        <v/>
      </c>
      <c r="BG123" s="3" t="str">
        <f>IF($L123="","",IF(SUM($AJ123:AN123)=0,$AF123,IF(LEFT(VLOOKUP($AP123,BaseEqptCdF!$C$5:$E$161,3,FALSE),2)="SD",0,IF(LEFT(VLOOKUP($AP123,BaseEqptCdF!$C$5:$E$161,3,FALSE),2)="SB",1*52,VLOOKUP($AP123,BaseEqptCdF!$C$5:$S$161,12,FALSE)*0.2*300))))</f>
        <v/>
      </c>
      <c r="BH123" s="2">
        <f t="shared" si="14"/>
        <v>0</v>
      </c>
    </row>
    <row r="124" spans="1:60" x14ac:dyDescent="0.25">
      <c r="A124" s="296" t="str">
        <f t="array" ref="A124">IF($C124="","",INDEX(Prog!$B$8:$D$300,MATCH($C124,nivo1,0),1))</f>
        <v/>
      </c>
      <c r="B124" s="296" t="str">
        <f t="array" ref="B124">IF($C124="","",INDEX(Prog!$B$8:$D$300,MATCH($C124,nivo1,0),2))</f>
        <v/>
      </c>
      <c r="C124" s="273"/>
      <c r="D124" s="267"/>
      <c r="E124" s="273"/>
      <c r="F124" s="273"/>
      <c r="G124" s="273"/>
      <c r="H124" s="273"/>
      <c r="I124" s="273"/>
      <c r="J124" s="273"/>
      <c r="K124" s="274"/>
      <c r="L124" s="273"/>
      <c r="M124" s="273"/>
      <c r="N124" s="273"/>
      <c r="O124" s="275"/>
      <c r="P124" s="273"/>
      <c r="Q124" s="273"/>
      <c r="R124" s="273"/>
      <c r="S124" s="273"/>
      <c r="T124" s="276"/>
      <c r="U124" s="276"/>
      <c r="V124" s="276"/>
      <c r="W124" s="276"/>
      <c r="X124" s="277"/>
      <c r="Y124" s="278"/>
      <c r="AA124" s="8" t="str">
        <f>IF($L124="","",VLOOKUP($L124,BaseEqptCdF!$C$5:$E$161,2,FALSE))</f>
        <v/>
      </c>
      <c r="AB124" s="8" t="str">
        <f>IF($L124="","",VLOOKUP($L124,BaseEqptCdF!$C$5:$E$161,3,FALSE))</f>
        <v/>
      </c>
      <c r="AC124" s="7" t="str">
        <f>IF($L124="","",VLOOKUP($L124,BaseEqptCdF!$C$5:$I$161,6,FALSE))</f>
        <v/>
      </c>
      <c r="AD124" s="7" t="str">
        <f>IF($L124="","",VLOOKUP($L124,BaseEqptCdF!$C$5:$I$161,7,FALSE))</f>
        <v/>
      </c>
      <c r="AE124" s="3" t="str">
        <f>IF($L124="","",VLOOKUP($L124,BaseEqptCdF!$C$5:$R$161,16,FALSE)*$AC$3)</f>
        <v/>
      </c>
      <c r="AF124" s="3" t="str">
        <f>IF($L124="","",IF(LEFT($AB124,2)="SD",0,IF(LEFT($AB124,2)="SB",1*52,IF($N124=Prog!$P$17,VLOOKUP($L124,BaseEqptCdF!$C$5:$P$161,14,FALSE)*1*300,VLOOKUP($L124,BaseEqptCdF!$C$5:$P$161,12,FALSE)*0.2*300))))</f>
        <v/>
      </c>
      <c r="AG124" s="6" t="str">
        <f t="shared" si="15"/>
        <v/>
      </c>
      <c r="AH124" s="6">
        <f>IF($U124=Prog!$S$18,YEAR($X124),"")</f>
        <v>1900</v>
      </c>
      <c r="AI124" s="5" t="str">
        <f>IF(OR($AG124="",$U124=Prog!$S$18),"",IF(OR($U124=Prog!$S$17,$U124=Prog!$S$16),YEAR($X124),IF($AG124="ND","ND",$AI$8+$O124)))</f>
        <v/>
      </c>
      <c r="AJ124" s="3" t="str">
        <f t="shared" si="10"/>
        <v/>
      </c>
      <c r="AK124" s="3" t="str">
        <f t="shared" si="17"/>
        <v/>
      </c>
      <c r="AL124" s="3" t="str">
        <f t="shared" si="17"/>
        <v/>
      </c>
      <c r="AM124" s="3" t="str">
        <f t="shared" si="17"/>
        <v/>
      </c>
      <c r="AN124" s="3" t="str">
        <f t="shared" si="17"/>
        <v/>
      </c>
      <c r="AO124" s="2">
        <f t="shared" si="11"/>
        <v>0</v>
      </c>
      <c r="AP124" s="4"/>
      <c r="AQ124" s="3">
        <f>IF(AJ124=1,VLOOKUP($AP124,BaseEqptCdF!$C$5:$R$161,16,FALSE),0)</f>
        <v>0</v>
      </c>
      <c r="AR124" s="3">
        <f>IF(AK124=1,VLOOKUP($AP124,BaseEqptCdF!$C$5:$R$161,16,FALSE),0)</f>
        <v>0</v>
      </c>
      <c r="AS124" s="3">
        <f>IF(AL124=1,VLOOKUP($AP124,BaseEqptCdF!$C$5:$R$161,16,FALSE),0)</f>
        <v>0</v>
      </c>
      <c r="AT124" s="3">
        <f>IF(AM124=1,VLOOKUP($AP124,BaseEqptCdF!$C$5:$R$161,16,FALSE),0)</f>
        <v>0</v>
      </c>
      <c r="AU124" s="3">
        <f>IF(AN124=1,VLOOKUP($AP124,BaseEqptCdF!$C$5:$R$161,16,FALSE),0)</f>
        <v>0</v>
      </c>
      <c r="AV124" s="2">
        <f t="shared" si="12"/>
        <v>0</v>
      </c>
      <c r="AW124" s="3" t="str">
        <f>IF($L124="","",IF(SUM($AJ124:AJ124)=0,$AE124,VLOOKUP($AP124,BaseEqptCdF!$C$5:$R$161,16,FALSE)*$AC$3))</f>
        <v/>
      </c>
      <c r="AX124" s="3" t="str">
        <f>IF($L124="","",IF(SUM($AJ124:AK124)=0,$AE124,VLOOKUP($AP124,BaseEqptCdF!$C$5:$R$161,16,FALSE)*$AC$3))</f>
        <v/>
      </c>
      <c r="AY124" s="3" t="str">
        <f>IF($L124="","",IF(SUM($AJ124:AL124)=0,$AE124,VLOOKUP($AP124,BaseEqptCdF!$C$5:$R$161,16,FALSE)*$AC$3))</f>
        <v/>
      </c>
      <c r="AZ124" s="3" t="str">
        <f>IF($L124="","",IF(SUM($AJ124:AM124)=0,$AE124,VLOOKUP($AP124,BaseEqptCdF!$C$5:$R$161,16,FALSE)*$AC$3))</f>
        <v/>
      </c>
      <c r="BA124" s="3" t="str">
        <f>IF($L124="","",IF(SUM($AJ124:AN124)=0,$AE124,VLOOKUP($AP124,BaseEqptCdF!$C$5:$R$161,16,FALSE)*$AC$3))</f>
        <v/>
      </c>
      <c r="BB124" s="2">
        <f t="shared" si="13"/>
        <v>0</v>
      </c>
      <c r="BC124" s="3" t="str">
        <f>IF($L124="","",IF(SUM($AJ124:AJ124)=0,$AF124,IF(LEFT(VLOOKUP($AP124,BaseEqptCdF!$C$5:$E$161,3,FALSE),2)="SD",0,IF(LEFT(VLOOKUP($AP124,BaseEqptCdF!$C$5:$E$161,3,FALSE),2)="SB",1*52,VLOOKUP($AP124,BaseEqptCdF!$C$5:$S$161,12,FALSE)*0.2*300))))</f>
        <v/>
      </c>
      <c r="BD124" s="3" t="str">
        <f>IF($L124="","",IF(SUM($AJ124:AK124)=0,$AF124,IF(LEFT(VLOOKUP($AP124,BaseEqptCdF!$C$5:$E$161,3,FALSE),2)="SD",0,IF(LEFT(VLOOKUP($AP124,BaseEqptCdF!$C$5:$E$161,3,FALSE),2)="SB",1*52,VLOOKUP($AP124,BaseEqptCdF!$C$5:$S$161,12,FALSE)*0.2*300))))</f>
        <v/>
      </c>
      <c r="BE124" s="3" t="str">
        <f>IF($L124="","",IF(SUM($AJ124:AL124)=0,$AF124,IF(LEFT(VLOOKUP($AP124,BaseEqptCdF!$C$5:$E$161,3,FALSE),2)="SD",0,IF(LEFT(VLOOKUP($AP124,BaseEqptCdF!$C$5:$E$161,3,FALSE),2)="SB",1*52,VLOOKUP($AP124,BaseEqptCdF!$C$5:$S$161,12,FALSE)*0.2*300))))</f>
        <v/>
      </c>
      <c r="BF124" s="3" t="str">
        <f>IF($L124="","",IF(SUM($AJ124:AM124)=0,$AF124,IF(LEFT(VLOOKUP($AP124,BaseEqptCdF!$C$5:$E$161,3,FALSE),2)="SD",0,IF(LEFT(VLOOKUP($AP124,BaseEqptCdF!$C$5:$E$161,3,FALSE),2)="SB",1*52,VLOOKUP($AP124,BaseEqptCdF!$C$5:$S$161,12,FALSE)*0.2*300))))</f>
        <v/>
      </c>
      <c r="BG124" s="3" t="str">
        <f>IF($L124="","",IF(SUM($AJ124:AN124)=0,$AF124,IF(LEFT(VLOOKUP($AP124,BaseEqptCdF!$C$5:$E$161,3,FALSE),2)="SD",0,IF(LEFT(VLOOKUP($AP124,BaseEqptCdF!$C$5:$E$161,3,FALSE),2)="SB",1*52,VLOOKUP($AP124,BaseEqptCdF!$C$5:$S$161,12,FALSE)*0.2*300))))</f>
        <v/>
      </c>
      <c r="BH124" s="2">
        <f t="shared" si="14"/>
        <v>0</v>
      </c>
    </row>
    <row r="125" spans="1:60" x14ac:dyDescent="0.25">
      <c r="A125" s="296" t="str">
        <f t="array" ref="A125">IF($C125="","",INDEX(Prog!$B$8:$D$300,MATCH($C125,nivo1,0),1))</f>
        <v/>
      </c>
      <c r="B125" s="296" t="str">
        <f t="array" ref="B125">IF($C125="","",INDEX(Prog!$B$8:$D$300,MATCH($C125,nivo1,0),2))</f>
        <v/>
      </c>
      <c r="C125" s="273"/>
      <c r="D125" s="267"/>
      <c r="E125" s="273"/>
      <c r="F125" s="273"/>
      <c r="G125" s="273"/>
      <c r="H125" s="273"/>
      <c r="I125" s="273"/>
      <c r="J125" s="273"/>
      <c r="K125" s="274"/>
      <c r="L125" s="273"/>
      <c r="M125" s="273"/>
      <c r="N125" s="273"/>
      <c r="O125" s="275"/>
      <c r="P125" s="273"/>
      <c r="Q125" s="273"/>
      <c r="R125" s="273"/>
      <c r="S125" s="273"/>
      <c r="T125" s="276"/>
      <c r="U125" s="276"/>
      <c r="V125" s="276"/>
      <c r="W125" s="276"/>
      <c r="X125" s="277"/>
      <c r="Y125" s="278"/>
      <c r="AA125" s="8" t="str">
        <f>IF($L125="","",VLOOKUP($L125,BaseEqptCdF!$C$5:$E$161,2,FALSE))</f>
        <v/>
      </c>
      <c r="AB125" s="8" t="str">
        <f>IF($L125="","",VLOOKUP($L125,BaseEqptCdF!$C$5:$E$161,3,FALSE))</f>
        <v/>
      </c>
      <c r="AC125" s="7" t="str">
        <f>IF($L125="","",VLOOKUP($L125,BaseEqptCdF!$C$5:$I$161,6,FALSE))</f>
        <v/>
      </c>
      <c r="AD125" s="7" t="str">
        <f>IF($L125="","",VLOOKUP($L125,BaseEqptCdF!$C$5:$I$161,7,FALSE))</f>
        <v/>
      </c>
      <c r="AE125" s="3" t="str">
        <f>IF($L125="","",VLOOKUP($L125,BaseEqptCdF!$C$5:$R$161,16,FALSE)*$AC$3)</f>
        <v/>
      </c>
      <c r="AF125" s="3" t="str">
        <f>IF($L125="","",IF(LEFT($AB125,2)="SD",0,IF(LEFT($AB125,2)="SB",1*52,IF($N125=Prog!$P$17,VLOOKUP($L125,BaseEqptCdF!$C$5:$P$161,14,FALSE)*1*300,VLOOKUP($L125,BaseEqptCdF!$C$5:$P$161,12,FALSE)*0.2*300))))</f>
        <v/>
      </c>
      <c r="AG125" s="6" t="str">
        <f t="shared" si="15"/>
        <v/>
      </c>
      <c r="AH125" s="6">
        <f>IF($U125=Prog!$S$18,YEAR($X125),"")</f>
        <v>1900</v>
      </c>
      <c r="AI125" s="5" t="str">
        <f>IF(OR($AG125="",$U125=Prog!$S$18),"",IF(OR($U125=Prog!$S$17,$U125=Prog!$S$16),YEAR($X125),IF($AG125="ND","ND",$AI$8+$O125)))</f>
        <v/>
      </c>
      <c r="AJ125" s="3" t="str">
        <f t="shared" si="10"/>
        <v/>
      </c>
      <c r="AK125" s="3" t="str">
        <f t="shared" si="17"/>
        <v/>
      </c>
      <c r="AL125" s="3" t="str">
        <f t="shared" si="17"/>
        <v/>
      </c>
      <c r="AM125" s="3" t="str">
        <f t="shared" si="17"/>
        <v/>
      </c>
      <c r="AN125" s="3" t="str">
        <f t="shared" si="17"/>
        <v/>
      </c>
      <c r="AO125" s="2">
        <f t="shared" si="11"/>
        <v>0</v>
      </c>
      <c r="AP125" s="4"/>
      <c r="AQ125" s="3">
        <f>IF(AJ125=1,VLOOKUP($AP125,BaseEqptCdF!$C$5:$R$161,16,FALSE),0)</f>
        <v>0</v>
      </c>
      <c r="AR125" s="3">
        <f>IF(AK125=1,VLOOKUP($AP125,BaseEqptCdF!$C$5:$R$161,16,FALSE),0)</f>
        <v>0</v>
      </c>
      <c r="AS125" s="3">
        <f>IF(AL125=1,VLOOKUP($AP125,BaseEqptCdF!$C$5:$R$161,16,FALSE),0)</f>
        <v>0</v>
      </c>
      <c r="AT125" s="3">
        <f>IF(AM125=1,VLOOKUP($AP125,BaseEqptCdF!$C$5:$R$161,16,FALSE),0)</f>
        <v>0</v>
      </c>
      <c r="AU125" s="3">
        <f>IF(AN125=1,VLOOKUP($AP125,BaseEqptCdF!$C$5:$R$161,16,FALSE),0)</f>
        <v>0</v>
      </c>
      <c r="AV125" s="2">
        <f t="shared" si="12"/>
        <v>0</v>
      </c>
      <c r="AW125" s="3" t="str">
        <f>IF($L125="","",IF(SUM($AJ125:AJ125)=0,$AE125,VLOOKUP($AP125,BaseEqptCdF!$C$5:$R$161,16,FALSE)*$AC$3))</f>
        <v/>
      </c>
      <c r="AX125" s="3" t="str">
        <f>IF($L125="","",IF(SUM($AJ125:AK125)=0,$AE125,VLOOKUP($AP125,BaseEqptCdF!$C$5:$R$161,16,FALSE)*$AC$3))</f>
        <v/>
      </c>
      <c r="AY125" s="3" t="str">
        <f>IF($L125="","",IF(SUM($AJ125:AL125)=0,$AE125,VLOOKUP($AP125,BaseEqptCdF!$C$5:$R$161,16,FALSE)*$AC$3))</f>
        <v/>
      </c>
      <c r="AZ125" s="3" t="str">
        <f>IF($L125="","",IF(SUM($AJ125:AM125)=0,$AE125,VLOOKUP($AP125,BaseEqptCdF!$C$5:$R$161,16,FALSE)*$AC$3))</f>
        <v/>
      </c>
      <c r="BA125" s="3" t="str">
        <f>IF($L125="","",IF(SUM($AJ125:AN125)=0,$AE125,VLOOKUP($AP125,BaseEqptCdF!$C$5:$R$161,16,FALSE)*$AC$3))</f>
        <v/>
      </c>
      <c r="BB125" s="2">
        <f t="shared" si="13"/>
        <v>0</v>
      </c>
      <c r="BC125" s="3" t="str">
        <f>IF($L125="","",IF(SUM($AJ125:AJ125)=0,$AF125,IF(LEFT(VLOOKUP($AP125,BaseEqptCdF!$C$5:$E$161,3,FALSE),2)="SD",0,IF(LEFT(VLOOKUP($AP125,BaseEqptCdF!$C$5:$E$161,3,FALSE),2)="SB",1*52,VLOOKUP($AP125,BaseEqptCdF!$C$5:$S$161,12,FALSE)*0.2*300))))</f>
        <v/>
      </c>
      <c r="BD125" s="3" t="str">
        <f>IF($L125="","",IF(SUM($AJ125:AK125)=0,$AF125,IF(LEFT(VLOOKUP($AP125,BaseEqptCdF!$C$5:$E$161,3,FALSE),2)="SD",0,IF(LEFT(VLOOKUP($AP125,BaseEqptCdF!$C$5:$E$161,3,FALSE),2)="SB",1*52,VLOOKUP($AP125,BaseEqptCdF!$C$5:$S$161,12,FALSE)*0.2*300))))</f>
        <v/>
      </c>
      <c r="BE125" s="3" t="str">
        <f>IF($L125="","",IF(SUM($AJ125:AL125)=0,$AF125,IF(LEFT(VLOOKUP($AP125,BaseEqptCdF!$C$5:$E$161,3,FALSE),2)="SD",0,IF(LEFT(VLOOKUP($AP125,BaseEqptCdF!$C$5:$E$161,3,FALSE),2)="SB",1*52,VLOOKUP($AP125,BaseEqptCdF!$C$5:$S$161,12,FALSE)*0.2*300))))</f>
        <v/>
      </c>
      <c r="BF125" s="3" t="str">
        <f>IF($L125="","",IF(SUM($AJ125:AM125)=0,$AF125,IF(LEFT(VLOOKUP($AP125,BaseEqptCdF!$C$5:$E$161,3,FALSE),2)="SD",0,IF(LEFT(VLOOKUP($AP125,BaseEqptCdF!$C$5:$E$161,3,FALSE),2)="SB",1*52,VLOOKUP($AP125,BaseEqptCdF!$C$5:$S$161,12,FALSE)*0.2*300))))</f>
        <v/>
      </c>
      <c r="BG125" s="3" t="str">
        <f>IF($L125="","",IF(SUM($AJ125:AN125)=0,$AF125,IF(LEFT(VLOOKUP($AP125,BaseEqptCdF!$C$5:$E$161,3,FALSE),2)="SD",0,IF(LEFT(VLOOKUP($AP125,BaseEqptCdF!$C$5:$E$161,3,FALSE),2)="SB",1*52,VLOOKUP($AP125,BaseEqptCdF!$C$5:$S$161,12,FALSE)*0.2*300))))</f>
        <v/>
      </c>
      <c r="BH125" s="2">
        <f t="shared" si="14"/>
        <v>0</v>
      </c>
    </row>
    <row r="126" spans="1:60" x14ac:dyDescent="0.25">
      <c r="A126" s="296" t="str">
        <f t="array" ref="A126">IF($C126="","",INDEX(Prog!$B$8:$D$300,MATCH($C126,nivo1,0),1))</f>
        <v/>
      </c>
      <c r="B126" s="296" t="str">
        <f t="array" ref="B126">IF($C126="","",INDEX(Prog!$B$8:$D$300,MATCH($C126,nivo1,0),2))</f>
        <v/>
      </c>
      <c r="C126" s="273"/>
      <c r="D126" s="267"/>
      <c r="E126" s="273"/>
      <c r="F126" s="273"/>
      <c r="G126" s="273"/>
      <c r="H126" s="273"/>
      <c r="I126" s="273"/>
      <c r="J126" s="273"/>
      <c r="K126" s="274"/>
      <c r="L126" s="273"/>
      <c r="M126" s="273"/>
      <c r="N126" s="273"/>
      <c r="O126" s="275"/>
      <c r="P126" s="273"/>
      <c r="Q126" s="273"/>
      <c r="R126" s="273"/>
      <c r="S126" s="273"/>
      <c r="T126" s="276"/>
      <c r="U126" s="276"/>
      <c r="V126" s="276"/>
      <c r="W126" s="276"/>
      <c r="X126" s="277"/>
      <c r="Y126" s="278"/>
      <c r="AA126" s="8" t="str">
        <f>IF($L126="","",VLOOKUP($L126,BaseEqptCdF!$C$5:$E$161,2,FALSE))</f>
        <v/>
      </c>
      <c r="AB126" s="8" t="str">
        <f>IF($L126="","",VLOOKUP($L126,BaseEqptCdF!$C$5:$E$161,3,FALSE))</f>
        <v/>
      </c>
      <c r="AC126" s="7" t="str">
        <f>IF($L126="","",VLOOKUP($L126,BaseEqptCdF!$C$5:$I$161,6,FALSE))</f>
        <v/>
      </c>
      <c r="AD126" s="7" t="str">
        <f>IF($L126="","",VLOOKUP($L126,BaseEqptCdF!$C$5:$I$161,7,FALSE))</f>
        <v/>
      </c>
      <c r="AE126" s="3" t="str">
        <f>IF($L126="","",VLOOKUP($L126,BaseEqptCdF!$C$5:$R$161,16,FALSE)*$AC$3)</f>
        <v/>
      </c>
      <c r="AF126" s="3" t="str">
        <f>IF($L126="","",IF(LEFT($AB126,2)="SD",0,IF(LEFT($AB126,2)="SB",1*52,IF($N126=Prog!$P$17,VLOOKUP($L126,BaseEqptCdF!$C$5:$P$161,14,FALSE)*1*300,VLOOKUP($L126,BaseEqptCdF!$C$5:$P$161,12,FALSE)*0.2*300))))</f>
        <v/>
      </c>
      <c r="AG126" s="6" t="str">
        <f t="shared" si="15"/>
        <v/>
      </c>
      <c r="AH126" s="6">
        <f>IF($U126=Prog!$S$18,YEAR($X126),"")</f>
        <v>1900</v>
      </c>
      <c r="AI126" s="5" t="str">
        <f>IF(OR($AG126="",$U126=Prog!$S$18),"",IF(OR($U126=Prog!$S$17,$U126=Prog!$S$16),YEAR($X126),IF($AG126="ND","ND",$AI$8+$O126)))</f>
        <v/>
      </c>
      <c r="AJ126" s="3" t="str">
        <f t="shared" si="10"/>
        <v/>
      </c>
      <c r="AK126" s="3" t="str">
        <f t="shared" si="17"/>
        <v/>
      </c>
      <c r="AL126" s="3" t="str">
        <f t="shared" si="17"/>
        <v/>
      </c>
      <c r="AM126" s="3" t="str">
        <f t="shared" si="17"/>
        <v/>
      </c>
      <c r="AN126" s="3" t="str">
        <f t="shared" si="17"/>
        <v/>
      </c>
      <c r="AO126" s="2">
        <f t="shared" si="11"/>
        <v>0</v>
      </c>
      <c r="AP126" s="4"/>
      <c r="AQ126" s="3">
        <f>IF(AJ126=1,VLOOKUP($AP126,BaseEqptCdF!$C$5:$R$161,16,FALSE),0)</f>
        <v>0</v>
      </c>
      <c r="AR126" s="3">
        <f>IF(AK126=1,VLOOKUP($AP126,BaseEqptCdF!$C$5:$R$161,16,FALSE),0)</f>
        <v>0</v>
      </c>
      <c r="AS126" s="3">
        <f>IF(AL126=1,VLOOKUP($AP126,BaseEqptCdF!$C$5:$R$161,16,FALSE),0)</f>
        <v>0</v>
      </c>
      <c r="AT126" s="3">
        <f>IF(AM126=1,VLOOKUP($AP126,BaseEqptCdF!$C$5:$R$161,16,FALSE),0)</f>
        <v>0</v>
      </c>
      <c r="AU126" s="3">
        <f>IF(AN126=1,VLOOKUP($AP126,BaseEqptCdF!$C$5:$R$161,16,FALSE),0)</f>
        <v>0</v>
      </c>
      <c r="AV126" s="2">
        <f t="shared" si="12"/>
        <v>0</v>
      </c>
      <c r="AW126" s="3" t="str">
        <f>IF($L126="","",IF(SUM($AJ126:AJ126)=0,$AE126,VLOOKUP($AP126,BaseEqptCdF!$C$5:$R$161,16,FALSE)*$AC$3))</f>
        <v/>
      </c>
      <c r="AX126" s="3" t="str">
        <f>IF($L126="","",IF(SUM($AJ126:AK126)=0,$AE126,VLOOKUP($AP126,BaseEqptCdF!$C$5:$R$161,16,FALSE)*$AC$3))</f>
        <v/>
      </c>
      <c r="AY126" s="3" t="str">
        <f>IF($L126="","",IF(SUM($AJ126:AL126)=0,$AE126,VLOOKUP($AP126,BaseEqptCdF!$C$5:$R$161,16,FALSE)*$AC$3))</f>
        <v/>
      </c>
      <c r="AZ126" s="3" t="str">
        <f>IF($L126="","",IF(SUM($AJ126:AM126)=0,$AE126,VLOOKUP($AP126,BaseEqptCdF!$C$5:$R$161,16,FALSE)*$AC$3))</f>
        <v/>
      </c>
      <c r="BA126" s="3" t="str">
        <f>IF($L126="","",IF(SUM($AJ126:AN126)=0,$AE126,VLOOKUP($AP126,BaseEqptCdF!$C$5:$R$161,16,FALSE)*$AC$3))</f>
        <v/>
      </c>
      <c r="BB126" s="2">
        <f t="shared" si="13"/>
        <v>0</v>
      </c>
      <c r="BC126" s="3" t="str">
        <f>IF($L126="","",IF(SUM($AJ126:AJ126)=0,$AF126,IF(LEFT(VLOOKUP($AP126,BaseEqptCdF!$C$5:$E$161,3,FALSE),2)="SD",0,IF(LEFT(VLOOKUP($AP126,BaseEqptCdF!$C$5:$E$161,3,FALSE),2)="SB",1*52,VLOOKUP($AP126,BaseEqptCdF!$C$5:$S$161,12,FALSE)*0.2*300))))</f>
        <v/>
      </c>
      <c r="BD126" s="3" t="str">
        <f>IF($L126="","",IF(SUM($AJ126:AK126)=0,$AF126,IF(LEFT(VLOOKUP($AP126,BaseEqptCdF!$C$5:$E$161,3,FALSE),2)="SD",0,IF(LEFT(VLOOKUP($AP126,BaseEqptCdF!$C$5:$E$161,3,FALSE),2)="SB",1*52,VLOOKUP($AP126,BaseEqptCdF!$C$5:$S$161,12,FALSE)*0.2*300))))</f>
        <v/>
      </c>
      <c r="BE126" s="3" t="str">
        <f>IF($L126="","",IF(SUM($AJ126:AL126)=0,$AF126,IF(LEFT(VLOOKUP($AP126,BaseEqptCdF!$C$5:$E$161,3,FALSE),2)="SD",0,IF(LEFT(VLOOKUP($AP126,BaseEqptCdF!$C$5:$E$161,3,FALSE),2)="SB",1*52,VLOOKUP($AP126,BaseEqptCdF!$C$5:$S$161,12,FALSE)*0.2*300))))</f>
        <v/>
      </c>
      <c r="BF126" s="3" t="str">
        <f>IF($L126="","",IF(SUM($AJ126:AM126)=0,$AF126,IF(LEFT(VLOOKUP($AP126,BaseEqptCdF!$C$5:$E$161,3,FALSE),2)="SD",0,IF(LEFT(VLOOKUP($AP126,BaseEqptCdF!$C$5:$E$161,3,FALSE),2)="SB",1*52,VLOOKUP($AP126,BaseEqptCdF!$C$5:$S$161,12,FALSE)*0.2*300))))</f>
        <v/>
      </c>
      <c r="BG126" s="3" t="str">
        <f>IF($L126="","",IF(SUM($AJ126:AN126)=0,$AF126,IF(LEFT(VLOOKUP($AP126,BaseEqptCdF!$C$5:$E$161,3,FALSE),2)="SD",0,IF(LEFT(VLOOKUP($AP126,BaseEqptCdF!$C$5:$E$161,3,FALSE),2)="SB",1*52,VLOOKUP($AP126,BaseEqptCdF!$C$5:$S$161,12,FALSE)*0.2*300))))</f>
        <v/>
      </c>
      <c r="BH126" s="2">
        <f t="shared" si="14"/>
        <v>0</v>
      </c>
    </row>
    <row r="127" spans="1:60" x14ac:dyDescent="0.25">
      <c r="A127" s="296" t="str">
        <f t="array" ref="A127">IF($C127="","",INDEX(Prog!$B$8:$D$300,MATCH($C127,nivo1,0),1))</f>
        <v/>
      </c>
      <c r="B127" s="296" t="str">
        <f t="array" ref="B127">IF($C127="","",INDEX(Prog!$B$8:$D$300,MATCH($C127,nivo1,0),2))</f>
        <v/>
      </c>
      <c r="C127" s="273"/>
      <c r="D127" s="267"/>
      <c r="E127" s="273"/>
      <c r="F127" s="273"/>
      <c r="G127" s="273"/>
      <c r="H127" s="273"/>
      <c r="I127" s="273"/>
      <c r="J127" s="273"/>
      <c r="K127" s="274"/>
      <c r="L127" s="273"/>
      <c r="M127" s="273"/>
      <c r="N127" s="273"/>
      <c r="O127" s="275"/>
      <c r="P127" s="273"/>
      <c r="Q127" s="273"/>
      <c r="R127" s="273"/>
      <c r="S127" s="273"/>
      <c r="T127" s="276"/>
      <c r="U127" s="276"/>
      <c r="V127" s="276"/>
      <c r="W127" s="276"/>
      <c r="X127" s="277"/>
      <c r="Y127" s="278"/>
      <c r="AA127" s="8" t="str">
        <f>IF($L127="","",VLOOKUP($L127,BaseEqptCdF!$C$5:$E$161,2,FALSE))</f>
        <v/>
      </c>
      <c r="AB127" s="8" t="str">
        <f>IF($L127="","",VLOOKUP($L127,BaseEqptCdF!$C$5:$E$161,3,FALSE))</f>
        <v/>
      </c>
      <c r="AC127" s="7" t="str">
        <f>IF($L127="","",VLOOKUP($L127,BaseEqptCdF!$C$5:$I$161,6,FALSE))</f>
        <v/>
      </c>
      <c r="AD127" s="7" t="str">
        <f>IF($L127="","",VLOOKUP($L127,BaseEqptCdF!$C$5:$I$161,7,FALSE))</f>
        <v/>
      </c>
      <c r="AE127" s="3" t="str">
        <f>IF($L127="","",VLOOKUP($L127,BaseEqptCdF!$C$5:$R$161,16,FALSE)*$AC$3)</f>
        <v/>
      </c>
      <c r="AF127" s="3" t="str">
        <f>IF($L127="","",IF(LEFT($AB127,2)="SD",0,IF(LEFT($AB127,2)="SB",1*52,IF($N127=Prog!$P$17,VLOOKUP($L127,BaseEqptCdF!$C$5:$P$161,14,FALSE)*1*300,VLOOKUP($L127,BaseEqptCdF!$C$5:$P$161,12,FALSE)*0.2*300))))</f>
        <v/>
      </c>
      <c r="AG127" s="6" t="str">
        <f t="shared" si="15"/>
        <v/>
      </c>
      <c r="AH127" s="6">
        <f>IF($U127=Prog!$S$18,YEAR($X127),"")</f>
        <v>1900</v>
      </c>
      <c r="AI127" s="5" t="str">
        <f>IF(OR($AG127="",$U127=Prog!$S$18),"",IF(OR($U127=Prog!$S$17,$U127=Prog!$S$16),YEAR($X127),IF($AG127="ND","ND",$AI$8+$O127)))</f>
        <v/>
      </c>
      <c r="AJ127" s="3" t="str">
        <f t="shared" si="10"/>
        <v/>
      </c>
      <c r="AK127" s="3" t="str">
        <f t="shared" si="17"/>
        <v/>
      </c>
      <c r="AL127" s="3" t="str">
        <f t="shared" si="17"/>
        <v/>
      </c>
      <c r="AM127" s="3" t="str">
        <f t="shared" si="17"/>
        <v/>
      </c>
      <c r="AN127" s="3" t="str">
        <f t="shared" si="17"/>
        <v/>
      </c>
      <c r="AO127" s="2">
        <f t="shared" si="11"/>
        <v>0</v>
      </c>
      <c r="AP127" s="4"/>
      <c r="AQ127" s="3">
        <f>IF(AJ127=1,VLOOKUP($AP127,BaseEqptCdF!$C$5:$R$161,16,FALSE),0)</f>
        <v>0</v>
      </c>
      <c r="AR127" s="3">
        <f>IF(AK127=1,VLOOKUP($AP127,BaseEqptCdF!$C$5:$R$161,16,FALSE),0)</f>
        <v>0</v>
      </c>
      <c r="AS127" s="3">
        <f>IF(AL127=1,VLOOKUP($AP127,BaseEqptCdF!$C$5:$R$161,16,FALSE),0)</f>
        <v>0</v>
      </c>
      <c r="AT127" s="3">
        <f>IF(AM127=1,VLOOKUP($AP127,BaseEqptCdF!$C$5:$R$161,16,FALSE),0)</f>
        <v>0</v>
      </c>
      <c r="AU127" s="3">
        <f>IF(AN127=1,VLOOKUP($AP127,BaseEqptCdF!$C$5:$R$161,16,FALSE),0)</f>
        <v>0</v>
      </c>
      <c r="AV127" s="2">
        <f t="shared" si="12"/>
        <v>0</v>
      </c>
      <c r="AW127" s="3" t="str">
        <f>IF($L127="","",IF(SUM($AJ127:AJ127)=0,$AE127,VLOOKUP($AP127,BaseEqptCdF!$C$5:$R$161,16,FALSE)*$AC$3))</f>
        <v/>
      </c>
      <c r="AX127" s="3" t="str">
        <f>IF($L127="","",IF(SUM($AJ127:AK127)=0,$AE127,VLOOKUP($AP127,BaseEqptCdF!$C$5:$R$161,16,FALSE)*$AC$3))</f>
        <v/>
      </c>
      <c r="AY127" s="3" t="str">
        <f>IF($L127="","",IF(SUM($AJ127:AL127)=0,$AE127,VLOOKUP($AP127,BaseEqptCdF!$C$5:$R$161,16,FALSE)*$AC$3))</f>
        <v/>
      </c>
      <c r="AZ127" s="3" t="str">
        <f>IF($L127="","",IF(SUM($AJ127:AM127)=0,$AE127,VLOOKUP($AP127,BaseEqptCdF!$C$5:$R$161,16,FALSE)*$AC$3))</f>
        <v/>
      </c>
      <c r="BA127" s="3" t="str">
        <f>IF($L127="","",IF(SUM($AJ127:AN127)=0,$AE127,VLOOKUP($AP127,BaseEqptCdF!$C$5:$R$161,16,FALSE)*$AC$3))</f>
        <v/>
      </c>
      <c r="BB127" s="2">
        <f t="shared" si="13"/>
        <v>0</v>
      </c>
      <c r="BC127" s="3" t="str">
        <f>IF($L127="","",IF(SUM($AJ127:AJ127)=0,$AF127,IF(LEFT(VLOOKUP($AP127,BaseEqptCdF!$C$5:$E$161,3,FALSE),2)="SD",0,IF(LEFT(VLOOKUP($AP127,BaseEqptCdF!$C$5:$E$161,3,FALSE),2)="SB",1*52,VLOOKUP($AP127,BaseEqptCdF!$C$5:$S$161,12,FALSE)*0.2*300))))</f>
        <v/>
      </c>
      <c r="BD127" s="3" t="str">
        <f>IF($L127="","",IF(SUM($AJ127:AK127)=0,$AF127,IF(LEFT(VLOOKUP($AP127,BaseEqptCdF!$C$5:$E$161,3,FALSE),2)="SD",0,IF(LEFT(VLOOKUP($AP127,BaseEqptCdF!$C$5:$E$161,3,FALSE),2)="SB",1*52,VLOOKUP($AP127,BaseEqptCdF!$C$5:$S$161,12,FALSE)*0.2*300))))</f>
        <v/>
      </c>
      <c r="BE127" s="3" t="str">
        <f>IF($L127="","",IF(SUM($AJ127:AL127)=0,$AF127,IF(LEFT(VLOOKUP($AP127,BaseEqptCdF!$C$5:$E$161,3,FALSE),2)="SD",0,IF(LEFT(VLOOKUP($AP127,BaseEqptCdF!$C$5:$E$161,3,FALSE),2)="SB",1*52,VLOOKUP($AP127,BaseEqptCdF!$C$5:$S$161,12,FALSE)*0.2*300))))</f>
        <v/>
      </c>
      <c r="BF127" s="3" t="str">
        <f>IF($L127="","",IF(SUM($AJ127:AM127)=0,$AF127,IF(LEFT(VLOOKUP($AP127,BaseEqptCdF!$C$5:$E$161,3,FALSE),2)="SD",0,IF(LEFT(VLOOKUP($AP127,BaseEqptCdF!$C$5:$E$161,3,FALSE),2)="SB",1*52,VLOOKUP($AP127,BaseEqptCdF!$C$5:$S$161,12,FALSE)*0.2*300))))</f>
        <v/>
      </c>
      <c r="BG127" s="3" t="str">
        <f>IF($L127="","",IF(SUM($AJ127:AN127)=0,$AF127,IF(LEFT(VLOOKUP($AP127,BaseEqptCdF!$C$5:$E$161,3,FALSE),2)="SD",0,IF(LEFT(VLOOKUP($AP127,BaseEqptCdF!$C$5:$E$161,3,FALSE),2)="SB",1*52,VLOOKUP($AP127,BaseEqptCdF!$C$5:$S$161,12,FALSE)*0.2*300))))</f>
        <v/>
      </c>
      <c r="BH127" s="2">
        <f t="shared" si="14"/>
        <v>0</v>
      </c>
    </row>
    <row r="128" spans="1:60" x14ac:dyDescent="0.25">
      <c r="A128" s="296" t="str">
        <f t="array" ref="A128">IF($C128="","",INDEX(Prog!$B$8:$D$300,MATCH($C128,nivo1,0),1))</f>
        <v/>
      </c>
      <c r="B128" s="296" t="str">
        <f t="array" ref="B128">IF($C128="","",INDEX(Prog!$B$8:$D$300,MATCH($C128,nivo1,0),2))</f>
        <v/>
      </c>
      <c r="C128" s="273"/>
      <c r="D128" s="267"/>
      <c r="E128" s="273"/>
      <c r="F128" s="273"/>
      <c r="G128" s="273"/>
      <c r="H128" s="273"/>
      <c r="I128" s="273"/>
      <c r="J128" s="273"/>
      <c r="K128" s="274"/>
      <c r="L128" s="273"/>
      <c r="M128" s="273"/>
      <c r="N128" s="273"/>
      <c r="O128" s="275"/>
      <c r="P128" s="273"/>
      <c r="Q128" s="273"/>
      <c r="R128" s="273"/>
      <c r="S128" s="273"/>
      <c r="T128" s="276"/>
      <c r="U128" s="276"/>
      <c r="V128" s="276"/>
      <c r="W128" s="276"/>
      <c r="X128" s="277"/>
      <c r="Y128" s="278"/>
      <c r="AA128" s="8" t="str">
        <f>IF($L128="","",VLOOKUP($L128,BaseEqptCdF!$C$5:$E$161,2,FALSE))</f>
        <v/>
      </c>
      <c r="AB128" s="8" t="str">
        <f>IF($L128="","",VLOOKUP($L128,BaseEqptCdF!$C$5:$E$161,3,FALSE))</f>
        <v/>
      </c>
      <c r="AC128" s="7" t="str">
        <f>IF($L128="","",VLOOKUP($L128,BaseEqptCdF!$C$5:$I$161,6,FALSE))</f>
        <v/>
      </c>
      <c r="AD128" s="7" t="str">
        <f>IF($L128="","",VLOOKUP($L128,BaseEqptCdF!$C$5:$I$161,7,FALSE))</f>
        <v/>
      </c>
      <c r="AE128" s="3" t="str">
        <f>IF($L128="","",VLOOKUP($L128,BaseEqptCdF!$C$5:$R$161,16,FALSE)*$AC$3)</f>
        <v/>
      </c>
      <c r="AF128" s="3" t="str">
        <f>IF($L128="","",IF(LEFT($AB128,2)="SD",0,IF(LEFT($AB128,2)="SB",1*52,IF($N128=Prog!$P$17,VLOOKUP($L128,BaseEqptCdF!$C$5:$P$161,14,FALSE)*1*300,VLOOKUP($L128,BaseEqptCdF!$C$5:$P$161,12,FALSE)*0.2*300))))</f>
        <v/>
      </c>
      <c r="AG128" s="6" t="str">
        <f t="shared" si="15"/>
        <v/>
      </c>
      <c r="AH128" s="6">
        <f>IF($U128=Prog!$S$18,YEAR($X128),"")</f>
        <v>1900</v>
      </c>
      <c r="AI128" s="5" t="str">
        <f>IF(OR($AG128="",$U128=Prog!$S$18),"",IF(OR($U128=Prog!$S$17,$U128=Prog!$S$16),YEAR($X128),IF($AG128="ND","ND",$AI$8+$O128)))</f>
        <v/>
      </c>
      <c r="AJ128" s="3" t="str">
        <f t="shared" si="10"/>
        <v/>
      </c>
      <c r="AK128" s="3" t="str">
        <f t="shared" si="17"/>
        <v/>
      </c>
      <c r="AL128" s="3" t="str">
        <f t="shared" si="17"/>
        <v/>
      </c>
      <c r="AM128" s="3" t="str">
        <f t="shared" si="17"/>
        <v/>
      </c>
      <c r="AN128" s="3" t="str">
        <f t="shared" si="17"/>
        <v/>
      </c>
      <c r="AO128" s="2">
        <f t="shared" si="11"/>
        <v>0</v>
      </c>
      <c r="AP128" s="4"/>
      <c r="AQ128" s="3">
        <f>IF(AJ128=1,VLOOKUP($AP128,BaseEqptCdF!$C$5:$R$161,16,FALSE),0)</f>
        <v>0</v>
      </c>
      <c r="AR128" s="3">
        <f>IF(AK128=1,VLOOKUP($AP128,BaseEqptCdF!$C$5:$R$161,16,FALSE),0)</f>
        <v>0</v>
      </c>
      <c r="AS128" s="3">
        <f>IF(AL128=1,VLOOKUP($AP128,BaseEqptCdF!$C$5:$R$161,16,FALSE),0)</f>
        <v>0</v>
      </c>
      <c r="AT128" s="3">
        <f>IF(AM128=1,VLOOKUP($AP128,BaseEqptCdF!$C$5:$R$161,16,FALSE),0)</f>
        <v>0</v>
      </c>
      <c r="AU128" s="3">
        <f>IF(AN128=1,VLOOKUP($AP128,BaseEqptCdF!$C$5:$R$161,16,FALSE),0)</f>
        <v>0</v>
      </c>
      <c r="AV128" s="2">
        <f t="shared" si="12"/>
        <v>0</v>
      </c>
      <c r="AW128" s="3" t="str">
        <f>IF($L128="","",IF(SUM($AJ128:AJ128)=0,$AE128,VLOOKUP($AP128,BaseEqptCdF!$C$5:$R$161,16,FALSE)*$AC$3))</f>
        <v/>
      </c>
      <c r="AX128" s="3" t="str">
        <f>IF($L128="","",IF(SUM($AJ128:AK128)=0,$AE128,VLOOKUP($AP128,BaseEqptCdF!$C$5:$R$161,16,FALSE)*$AC$3))</f>
        <v/>
      </c>
      <c r="AY128" s="3" t="str">
        <f>IF($L128="","",IF(SUM($AJ128:AL128)=0,$AE128,VLOOKUP($AP128,BaseEqptCdF!$C$5:$R$161,16,FALSE)*$AC$3))</f>
        <v/>
      </c>
      <c r="AZ128" s="3" t="str">
        <f>IF($L128="","",IF(SUM($AJ128:AM128)=0,$AE128,VLOOKUP($AP128,BaseEqptCdF!$C$5:$R$161,16,FALSE)*$AC$3))</f>
        <v/>
      </c>
      <c r="BA128" s="3" t="str">
        <f>IF($L128="","",IF(SUM($AJ128:AN128)=0,$AE128,VLOOKUP($AP128,BaseEqptCdF!$C$5:$R$161,16,FALSE)*$AC$3))</f>
        <v/>
      </c>
      <c r="BB128" s="2">
        <f t="shared" si="13"/>
        <v>0</v>
      </c>
      <c r="BC128" s="3" t="str">
        <f>IF($L128="","",IF(SUM($AJ128:AJ128)=0,$AF128,IF(LEFT(VLOOKUP($AP128,BaseEqptCdF!$C$5:$E$161,3,FALSE),2)="SD",0,IF(LEFT(VLOOKUP($AP128,BaseEqptCdF!$C$5:$E$161,3,FALSE),2)="SB",1*52,VLOOKUP($AP128,BaseEqptCdF!$C$5:$S$161,12,FALSE)*0.2*300))))</f>
        <v/>
      </c>
      <c r="BD128" s="3" t="str">
        <f>IF($L128="","",IF(SUM($AJ128:AK128)=0,$AF128,IF(LEFT(VLOOKUP($AP128,BaseEqptCdF!$C$5:$E$161,3,FALSE),2)="SD",0,IF(LEFT(VLOOKUP($AP128,BaseEqptCdF!$C$5:$E$161,3,FALSE),2)="SB",1*52,VLOOKUP($AP128,BaseEqptCdF!$C$5:$S$161,12,FALSE)*0.2*300))))</f>
        <v/>
      </c>
      <c r="BE128" s="3" t="str">
        <f>IF($L128="","",IF(SUM($AJ128:AL128)=0,$AF128,IF(LEFT(VLOOKUP($AP128,BaseEqptCdF!$C$5:$E$161,3,FALSE),2)="SD",0,IF(LEFT(VLOOKUP($AP128,BaseEqptCdF!$C$5:$E$161,3,FALSE),2)="SB",1*52,VLOOKUP($AP128,BaseEqptCdF!$C$5:$S$161,12,FALSE)*0.2*300))))</f>
        <v/>
      </c>
      <c r="BF128" s="3" t="str">
        <f>IF($L128="","",IF(SUM($AJ128:AM128)=0,$AF128,IF(LEFT(VLOOKUP($AP128,BaseEqptCdF!$C$5:$E$161,3,FALSE),2)="SD",0,IF(LEFT(VLOOKUP($AP128,BaseEqptCdF!$C$5:$E$161,3,FALSE),2)="SB",1*52,VLOOKUP($AP128,BaseEqptCdF!$C$5:$S$161,12,FALSE)*0.2*300))))</f>
        <v/>
      </c>
      <c r="BG128" s="3" t="str">
        <f>IF($L128="","",IF(SUM($AJ128:AN128)=0,$AF128,IF(LEFT(VLOOKUP($AP128,BaseEqptCdF!$C$5:$E$161,3,FALSE),2)="SD",0,IF(LEFT(VLOOKUP($AP128,BaseEqptCdF!$C$5:$E$161,3,FALSE),2)="SB",1*52,VLOOKUP($AP128,BaseEqptCdF!$C$5:$S$161,12,FALSE)*0.2*300))))</f>
        <v/>
      </c>
      <c r="BH128" s="2">
        <f t="shared" si="14"/>
        <v>0</v>
      </c>
    </row>
    <row r="129" spans="1:60" x14ac:dyDescent="0.25">
      <c r="A129" s="296" t="str">
        <f t="array" ref="A129">IF($C129="","",INDEX(Prog!$B$8:$D$300,MATCH($C129,nivo1,0),1))</f>
        <v/>
      </c>
      <c r="B129" s="296" t="str">
        <f t="array" ref="B129">IF($C129="","",INDEX(Prog!$B$8:$D$300,MATCH($C129,nivo1,0),2))</f>
        <v/>
      </c>
      <c r="C129" s="273"/>
      <c r="D129" s="267"/>
      <c r="E129" s="273"/>
      <c r="F129" s="273"/>
      <c r="G129" s="273"/>
      <c r="H129" s="273"/>
      <c r="I129" s="273"/>
      <c r="J129" s="273"/>
      <c r="K129" s="274"/>
      <c r="L129" s="273"/>
      <c r="M129" s="273"/>
      <c r="N129" s="273"/>
      <c r="O129" s="275"/>
      <c r="P129" s="273"/>
      <c r="Q129" s="273"/>
      <c r="R129" s="273"/>
      <c r="S129" s="273"/>
      <c r="T129" s="276"/>
      <c r="U129" s="276"/>
      <c r="V129" s="276"/>
      <c r="W129" s="276"/>
      <c r="X129" s="277"/>
      <c r="Y129" s="278"/>
      <c r="AA129" s="8" t="str">
        <f>IF($L129="","",VLOOKUP($L129,BaseEqptCdF!$C$5:$E$161,2,FALSE))</f>
        <v/>
      </c>
      <c r="AB129" s="8" t="str">
        <f>IF($L129="","",VLOOKUP($L129,BaseEqptCdF!$C$5:$E$161,3,FALSE))</f>
        <v/>
      </c>
      <c r="AC129" s="7" t="str">
        <f>IF($L129="","",VLOOKUP($L129,BaseEqptCdF!$C$5:$I$161,6,FALSE))</f>
        <v/>
      </c>
      <c r="AD129" s="7" t="str">
        <f>IF($L129="","",VLOOKUP($L129,BaseEqptCdF!$C$5:$I$161,7,FALSE))</f>
        <v/>
      </c>
      <c r="AE129" s="3" t="str">
        <f>IF($L129="","",VLOOKUP($L129,BaseEqptCdF!$C$5:$R$161,16,FALSE)*$AC$3)</f>
        <v/>
      </c>
      <c r="AF129" s="3" t="str">
        <f>IF($L129="","",IF(LEFT($AB129,2)="SD",0,IF(LEFT($AB129,2)="SB",1*52,IF($N129=Prog!$P$17,VLOOKUP($L129,BaseEqptCdF!$C$5:$P$161,14,FALSE)*1*300,VLOOKUP($L129,BaseEqptCdF!$C$5:$P$161,12,FALSE)*0.2*300))))</f>
        <v/>
      </c>
      <c r="AG129" s="6" t="str">
        <f t="shared" si="15"/>
        <v/>
      </c>
      <c r="AH129" s="6">
        <f>IF($U129=Prog!$S$18,YEAR($X129),"")</f>
        <v>1900</v>
      </c>
      <c r="AI129" s="5" t="str">
        <f>IF(OR($AG129="",$U129=Prog!$S$18),"",IF(OR($U129=Prog!$S$17,$U129=Prog!$S$16),YEAR($X129),IF($AG129="ND","ND",$AI$8+$O129)))</f>
        <v/>
      </c>
      <c r="AJ129" s="3" t="str">
        <f t="shared" si="10"/>
        <v/>
      </c>
      <c r="AK129" s="3" t="str">
        <f t="shared" si="17"/>
        <v/>
      </c>
      <c r="AL129" s="3" t="str">
        <f t="shared" si="17"/>
        <v/>
      </c>
      <c r="AM129" s="3" t="str">
        <f t="shared" si="17"/>
        <v/>
      </c>
      <c r="AN129" s="3" t="str">
        <f t="shared" si="17"/>
        <v/>
      </c>
      <c r="AO129" s="2">
        <f t="shared" si="11"/>
        <v>0</v>
      </c>
      <c r="AP129" s="4"/>
      <c r="AQ129" s="3">
        <f>IF(AJ129=1,VLOOKUP($AP129,BaseEqptCdF!$C$5:$R$161,16,FALSE),0)</f>
        <v>0</v>
      </c>
      <c r="AR129" s="3">
        <f>IF(AK129=1,VLOOKUP($AP129,BaseEqptCdF!$C$5:$R$161,16,FALSE),0)</f>
        <v>0</v>
      </c>
      <c r="AS129" s="3">
        <f>IF(AL129=1,VLOOKUP($AP129,BaseEqptCdF!$C$5:$R$161,16,FALSE),0)</f>
        <v>0</v>
      </c>
      <c r="AT129" s="3">
        <f>IF(AM129=1,VLOOKUP($AP129,BaseEqptCdF!$C$5:$R$161,16,FALSE),0)</f>
        <v>0</v>
      </c>
      <c r="AU129" s="3">
        <f>IF(AN129=1,VLOOKUP($AP129,BaseEqptCdF!$C$5:$R$161,16,FALSE),0)</f>
        <v>0</v>
      </c>
      <c r="AV129" s="2">
        <f t="shared" si="12"/>
        <v>0</v>
      </c>
      <c r="AW129" s="3" t="str">
        <f>IF($L129="","",IF(SUM($AJ129:AJ129)=0,$AE129,VLOOKUP($AP129,BaseEqptCdF!$C$5:$R$161,16,FALSE)*$AC$3))</f>
        <v/>
      </c>
      <c r="AX129" s="3" t="str">
        <f>IF($L129="","",IF(SUM($AJ129:AK129)=0,$AE129,VLOOKUP($AP129,BaseEqptCdF!$C$5:$R$161,16,FALSE)*$AC$3))</f>
        <v/>
      </c>
      <c r="AY129" s="3" t="str">
        <f>IF($L129="","",IF(SUM($AJ129:AL129)=0,$AE129,VLOOKUP($AP129,BaseEqptCdF!$C$5:$R$161,16,FALSE)*$AC$3))</f>
        <v/>
      </c>
      <c r="AZ129" s="3" t="str">
        <f>IF($L129="","",IF(SUM($AJ129:AM129)=0,$AE129,VLOOKUP($AP129,BaseEqptCdF!$C$5:$R$161,16,FALSE)*$AC$3))</f>
        <v/>
      </c>
      <c r="BA129" s="3" t="str">
        <f>IF($L129="","",IF(SUM($AJ129:AN129)=0,$AE129,VLOOKUP($AP129,BaseEqptCdF!$C$5:$R$161,16,FALSE)*$AC$3))</f>
        <v/>
      </c>
      <c r="BB129" s="2">
        <f t="shared" si="13"/>
        <v>0</v>
      </c>
      <c r="BC129" s="3" t="str">
        <f>IF($L129="","",IF(SUM($AJ129:AJ129)=0,$AF129,IF(LEFT(VLOOKUP($AP129,BaseEqptCdF!$C$5:$E$161,3,FALSE),2)="SD",0,IF(LEFT(VLOOKUP($AP129,BaseEqptCdF!$C$5:$E$161,3,FALSE),2)="SB",1*52,VLOOKUP($AP129,BaseEqptCdF!$C$5:$S$161,12,FALSE)*0.2*300))))</f>
        <v/>
      </c>
      <c r="BD129" s="3" t="str">
        <f>IF($L129="","",IF(SUM($AJ129:AK129)=0,$AF129,IF(LEFT(VLOOKUP($AP129,BaseEqptCdF!$C$5:$E$161,3,FALSE),2)="SD",0,IF(LEFT(VLOOKUP($AP129,BaseEqptCdF!$C$5:$E$161,3,FALSE),2)="SB",1*52,VLOOKUP($AP129,BaseEqptCdF!$C$5:$S$161,12,FALSE)*0.2*300))))</f>
        <v/>
      </c>
      <c r="BE129" s="3" t="str">
        <f>IF($L129="","",IF(SUM($AJ129:AL129)=0,$AF129,IF(LEFT(VLOOKUP($AP129,BaseEqptCdF!$C$5:$E$161,3,FALSE),2)="SD",0,IF(LEFT(VLOOKUP($AP129,BaseEqptCdF!$C$5:$E$161,3,FALSE),2)="SB",1*52,VLOOKUP($AP129,BaseEqptCdF!$C$5:$S$161,12,FALSE)*0.2*300))))</f>
        <v/>
      </c>
      <c r="BF129" s="3" t="str">
        <f>IF($L129="","",IF(SUM($AJ129:AM129)=0,$AF129,IF(LEFT(VLOOKUP($AP129,BaseEqptCdF!$C$5:$E$161,3,FALSE),2)="SD",0,IF(LEFT(VLOOKUP($AP129,BaseEqptCdF!$C$5:$E$161,3,FALSE),2)="SB",1*52,VLOOKUP($AP129,BaseEqptCdF!$C$5:$S$161,12,FALSE)*0.2*300))))</f>
        <v/>
      </c>
      <c r="BG129" s="3" t="str">
        <f>IF($L129="","",IF(SUM($AJ129:AN129)=0,$AF129,IF(LEFT(VLOOKUP($AP129,BaseEqptCdF!$C$5:$E$161,3,FALSE),2)="SD",0,IF(LEFT(VLOOKUP($AP129,BaseEqptCdF!$C$5:$E$161,3,FALSE),2)="SB",1*52,VLOOKUP($AP129,BaseEqptCdF!$C$5:$S$161,12,FALSE)*0.2*300))))</f>
        <v/>
      </c>
      <c r="BH129" s="2">
        <f t="shared" si="14"/>
        <v>0</v>
      </c>
    </row>
    <row r="130" spans="1:60" x14ac:dyDescent="0.25">
      <c r="A130" s="296" t="str">
        <f t="array" ref="A130">IF($C130="","",INDEX(Prog!$B$8:$D$300,MATCH($C130,nivo1,0),1))</f>
        <v/>
      </c>
      <c r="B130" s="296" t="str">
        <f t="array" ref="B130">IF($C130="","",INDEX(Prog!$B$8:$D$300,MATCH($C130,nivo1,0),2))</f>
        <v/>
      </c>
      <c r="C130" s="273"/>
      <c r="D130" s="267"/>
      <c r="E130" s="273"/>
      <c r="F130" s="273"/>
      <c r="G130" s="273"/>
      <c r="H130" s="273"/>
      <c r="I130" s="273"/>
      <c r="J130" s="273"/>
      <c r="K130" s="274"/>
      <c r="L130" s="273"/>
      <c r="M130" s="273"/>
      <c r="N130" s="273"/>
      <c r="O130" s="275"/>
      <c r="P130" s="273"/>
      <c r="Q130" s="273"/>
      <c r="R130" s="273"/>
      <c r="S130" s="273"/>
      <c r="T130" s="276"/>
      <c r="U130" s="276"/>
      <c r="V130" s="276"/>
      <c r="W130" s="276"/>
      <c r="X130" s="277"/>
      <c r="Y130" s="278"/>
      <c r="AA130" s="8" t="str">
        <f>IF($L130="","",VLOOKUP($L130,BaseEqptCdF!$C$5:$E$161,2,FALSE))</f>
        <v/>
      </c>
      <c r="AB130" s="8" t="str">
        <f>IF($L130="","",VLOOKUP($L130,BaseEqptCdF!$C$5:$E$161,3,FALSE))</f>
        <v/>
      </c>
      <c r="AC130" s="7" t="str">
        <f>IF($L130="","",VLOOKUP($L130,BaseEqptCdF!$C$5:$I$161,6,FALSE))</f>
        <v/>
      </c>
      <c r="AD130" s="7" t="str">
        <f>IF($L130="","",VLOOKUP($L130,BaseEqptCdF!$C$5:$I$161,7,FALSE))</f>
        <v/>
      </c>
      <c r="AE130" s="3" t="str">
        <f>IF($L130="","",VLOOKUP($L130,BaseEqptCdF!$C$5:$R$161,16,FALSE)*$AC$3)</f>
        <v/>
      </c>
      <c r="AF130" s="3" t="str">
        <f>IF($L130="","",IF(LEFT($AB130,2)="SD",0,IF(LEFT($AB130,2)="SB",1*52,IF($N130=Prog!$P$17,VLOOKUP($L130,BaseEqptCdF!$C$5:$P$161,14,FALSE)*1*300,VLOOKUP($L130,BaseEqptCdF!$C$5:$P$161,12,FALSE)*0.2*300))))</f>
        <v/>
      </c>
      <c r="AG130" s="6" t="str">
        <f t="shared" si="15"/>
        <v/>
      </c>
      <c r="AH130" s="6">
        <f>IF($U130=Prog!$S$18,YEAR($X130),"")</f>
        <v>1900</v>
      </c>
      <c r="AI130" s="5" t="str">
        <f>IF(OR($AG130="",$U130=Prog!$S$18),"",IF(OR($U130=Prog!$S$17,$U130=Prog!$S$16),YEAR($X130),IF($AG130="ND","ND",$AI$8+$O130)))</f>
        <v/>
      </c>
      <c r="AJ130" s="3" t="str">
        <f t="shared" si="10"/>
        <v/>
      </c>
      <c r="AK130" s="3" t="str">
        <f t="shared" ref="AK130:AN149" si="18">IF($AI130="","",IF($AI130=AK$9,1,0))</f>
        <v/>
      </c>
      <c r="AL130" s="3" t="str">
        <f t="shared" si="18"/>
        <v/>
      </c>
      <c r="AM130" s="3" t="str">
        <f t="shared" si="18"/>
        <v/>
      </c>
      <c r="AN130" s="3" t="str">
        <f t="shared" si="18"/>
        <v/>
      </c>
      <c r="AO130" s="2">
        <f t="shared" si="11"/>
        <v>0</v>
      </c>
      <c r="AP130" s="4"/>
      <c r="AQ130" s="3">
        <f>IF(AJ130=1,VLOOKUP($AP130,BaseEqptCdF!$C$5:$R$161,16,FALSE),0)</f>
        <v>0</v>
      </c>
      <c r="AR130" s="3">
        <f>IF(AK130=1,VLOOKUP($AP130,BaseEqptCdF!$C$5:$R$161,16,FALSE),0)</f>
        <v>0</v>
      </c>
      <c r="AS130" s="3">
        <f>IF(AL130=1,VLOOKUP($AP130,BaseEqptCdF!$C$5:$R$161,16,FALSE),0)</f>
        <v>0</v>
      </c>
      <c r="AT130" s="3">
        <f>IF(AM130=1,VLOOKUP($AP130,BaseEqptCdF!$C$5:$R$161,16,FALSE),0)</f>
        <v>0</v>
      </c>
      <c r="AU130" s="3">
        <f>IF(AN130=1,VLOOKUP($AP130,BaseEqptCdF!$C$5:$R$161,16,FALSE),0)</f>
        <v>0</v>
      </c>
      <c r="AV130" s="2">
        <f t="shared" si="12"/>
        <v>0</v>
      </c>
      <c r="AW130" s="3" t="str">
        <f>IF($L130="","",IF(SUM($AJ130:AJ130)=0,$AE130,VLOOKUP($AP130,BaseEqptCdF!$C$5:$R$161,16,FALSE)*$AC$3))</f>
        <v/>
      </c>
      <c r="AX130" s="3" t="str">
        <f>IF($L130="","",IF(SUM($AJ130:AK130)=0,$AE130,VLOOKUP($AP130,BaseEqptCdF!$C$5:$R$161,16,FALSE)*$AC$3))</f>
        <v/>
      </c>
      <c r="AY130" s="3" t="str">
        <f>IF($L130="","",IF(SUM($AJ130:AL130)=0,$AE130,VLOOKUP($AP130,BaseEqptCdF!$C$5:$R$161,16,FALSE)*$AC$3))</f>
        <v/>
      </c>
      <c r="AZ130" s="3" t="str">
        <f>IF($L130="","",IF(SUM($AJ130:AM130)=0,$AE130,VLOOKUP($AP130,BaseEqptCdF!$C$5:$R$161,16,FALSE)*$AC$3))</f>
        <v/>
      </c>
      <c r="BA130" s="3" t="str">
        <f>IF($L130="","",IF(SUM($AJ130:AN130)=0,$AE130,VLOOKUP($AP130,BaseEqptCdF!$C$5:$R$161,16,FALSE)*$AC$3))</f>
        <v/>
      </c>
      <c r="BB130" s="2">
        <f t="shared" si="13"/>
        <v>0</v>
      </c>
      <c r="BC130" s="3" t="str">
        <f>IF($L130="","",IF(SUM($AJ130:AJ130)=0,$AF130,IF(LEFT(VLOOKUP($AP130,BaseEqptCdF!$C$5:$E$161,3,FALSE),2)="SD",0,IF(LEFT(VLOOKUP($AP130,BaseEqptCdF!$C$5:$E$161,3,FALSE),2)="SB",1*52,VLOOKUP($AP130,BaseEqptCdF!$C$5:$S$161,12,FALSE)*0.2*300))))</f>
        <v/>
      </c>
      <c r="BD130" s="3" t="str">
        <f>IF($L130="","",IF(SUM($AJ130:AK130)=0,$AF130,IF(LEFT(VLOOKUP($AP130,BaseEqptCdF!$C$5:$E$161,3,FALSE),2)="SD",0,IF(LEFT(VLOOKUP($AP130,BaseEqptCdF!$C$5:$E$161,3,FALSE),2)="SB",1*52,VLOOKUP($AP130,BaseEqptCdF!$C$5:$S$161,12,FALSE)*0.2*300))))</f>
        <v/>
      </c>
      <c r="BE130" s="3" t="str">
        <f>IF($L130="","",IF(SUM($AJ130:AL130)=0,$AF130,IF(LEFT(VLOOKUP($AP130,BaseEqptCdF!$C$5:$E$161,3,FALSE),2)="SD",0,IF(LEFT(VLOOKUP($AP130,BaseEqptCdF!$C$5:$E$161,3,FALSE),2)="SB",1*52,VLOOKUP($AP130,BaseEqptCdF!$C$5:$S$161,12,FALSE)*0.2*300))))</f>
        <v/>
      </c>
      <c r="BF130" s="3" t="str">
        <f>IF($L130="","",IF(SUM($AJ130:AM130)=0,$AF130,IF(LEFT(VLOOKUP($AP130,BaseEqptCdF!$C$5:$E$161,3,FALSE),2)="SD",0,IF(LEFT(VLOOKUP($AP130,BaseEqptCdF!$C$5:$E$161,3,FALSE),2)="SB",1*52,VLOOKUP($AP130,BaseEqptCdF!$C$5:$S$161,12,FALSE)*0.2*300))))</f>
        <v/>
      </c>
      <c r="BG130" s="3" t="str">
        <f>IF($L130="","",IF(SUM($AJ130:AN130)=0,$AF130,IF(LEFT(VLOOKUP($AP130,BaseEqptCdF!$C$5:$E$161,3,FALSE),2)="SD",0,IF(LEFT(VLOOKUP($AP130,BaseEqptCdF!$C$5:$E$161,3,FALSE),2)="SB",1*52,VLOOKUP($AP130,BaseEqptCdF!$C$5:$S$161,12,FALSE)*0.2*300))))</f>
        <v/>
      </c>
      <c r="BH130" s="2">
        <f t="shared" si="14"/>
        <v>0</v>
      </c>
    </row>
    <row r="131" spans="1:60" x14ac:dyDescent="0.25">
      <c r="A131" s="296" t="str">
        <f t="array" ref="A131">IF($C131="","",INDEX(Prog!$B$8:$D$300,MATCH($C131,nivo1,0),1))</f>
        <v/>
      </c>
      <c r="B131" s="296" t="str">
        <f t="array" ref="B131">IF($C131="","",INDEX(Prog!$B$8:$D$300,MATCH($C131,nivo1,0),2))</f>
        <v/>
      </c>
      <c r="C131" s="273"/>
      <c r="D131" s="267"/>
      <c r="E131" s="273"/>
      <c r="F131" s="273"/>
      <c r="G131" s="273"/>
      <c r="H131" s="273"/>
      <c r="I131" s="273"/>
      <c r="J131" s="273"/>
      <c r="K131" s="274"/>
      <c r="L131" s="273"/>
      <c r="M131" s="273"/>
      <c r="N131" s="273"/>
      <c r="O131" s="275"/>
      <c r="P131" s="273"/>
      <c r="Q131" s="273"/>
      <c r="R131" s="273"/>
      <c r="S131" s="273"/>
      <c r="T131" s="276"/>
      <c r="U131" s="276"/>
      <c r="V131" s="276"/>
      <c r="W131" s="276"/>
      <c r="X131" s="277"/>
      <c r="Y131" s="278"/>
      <c r="AA131" s="8" t="str">
        <f>IF($L131="","",VLOOKUP($L131,BaseEqptCdF!$C$5:$E$161,2,FALSE))</f>
        <v/>
      </c>
      <c r="AB131" s="8" t="str">
        <f>IF($L131="","",VLOOKUP($L131,BaseEqptCdF!$C$5:$E$161,3,FALSE))</f>
        <v/>
      </c>
      <c r="AC131" s="7" t="str">
        <f>IF($L131="","",VLOOKUP($L131,BaseEqptCdF!$C$5:$I$161,6,FALSE))</f>
        <v/>
      </c>
      <c r="AD131" s="7" t="str">
        <f>IF($L131="","",VLOOKUP($L131,BaseEqptCdF!$C$5:$I$161,7,FALSE))</f>
        <v/>
      </c>
      <c r="AE131" s="3" t="str">
        <f>IF($L131="","",VLOOKUP($L131,BaseEqptCdF!$C$5:$R$161,16,FALSE)*$AC$3)</f>
        <v/>
      </c>
      <c r="AF131" s="3" t="str">
        <f>IF($L131="","",IF(LEFT($AB131,2)="SD",0,IF(LEFT($AB131,2)="SB",1*52,IF($N131=Prog!$P$17,VLOOKUP($L131,BaseEqptCdF!$C$5:$P$161,14,FALSE)*1*300,VLOOKUP($L131,BaseEqptCdF!$C$5:$P$161,12,FALSE)*0.2*300))))</f>
        <v/>
      </c>
      <c r="AG131" s="6" t="str">
        <f t="shared" si="15"/>
        <v/>
      </c>
      <c r="AH131" s="6">
        <f>IF($U131=Prog!$S$18,YEAR($X131),"")</f>
        <v>1900</v>
      </c>
      <c r="AI131" s="5" t="str">
        <f>IF(OR($AG131="",$U131=Prog!$S$18),"",IF(OR($U131=Prog!$S$17,$U131=Prog!$S$16),YEAR($X131),IF($AG131="ND","ND",$AI$8+$O131)))</f>
        <v/>
      </c>
      <c r="AJ131" s="3" t="str">
        <f t="shared" si="10"/>
        <v/>
      </c>
      <c r="AK131" s="3" t="str">
        <f t="shared" si="18"/>
        <v/>
      </c>
      <c r="AL131" s="3" t="str">
        <f t="shared" si="18"/>
        <v/>
      </c>
      <c r="AM131" s="3" t="str">
        <f t="shared" si="18"/>
        <v/>
      </c>
      <c r="AN131" s="3" t="str">
        <f t="shared" si="18"/>
        <v/>
      </c>
      <c r="AO131" s="2">
        <f t="shared" si="11"/>
        <v>0</v>
      </c>
      <c r="AP131" s="4"/>
      <c r="AQ131" s="3">
        <f>IF(AJ131=1,VLOOKUP($AP131,BaseEqptCdF!$C$5:$R$161,16,FALSE),0)</f>
        <v>0</v>
      </c>
      <c r="AR131" s="3">
        <f>IF(AK131=1,VLOOKUP($AP131,BaseEqptCdF!$C$5:$R$161,16,FALSE),0)</f>
        <v>0</v>
      </c>
      <c r="AS131" s="3">
        <f>IF(AL131=1,VLOOKUP($AP131,BaseEqptCdF!$C$5:$R$161,16,FALSE),0)</f>
        <v>0</v>
      </c>
      <c r="AT131" s="3">
        <f>IF(AM131=1,VLOOKUP($AP131,BaseEqptCdF!$C$5:$R$161,16,FALSE),0)</f>
        <v>0</v>
      </c>
      <c r="AU131" s="3">
        <f>IF(AN131=1,VLOOKUP($AP131,BaseEqptCdF!$C$5:$R$161,16,FALSE),0)</f>
        <v>0</v>
      </c>
      <c r="AV131" s="2">
        <f t="shared" si="12"/>
        <v>0</v>
      </c>
      <c r="AW131" s="3" t="str">
        <f>IF($L131="","",IF(SUM($AJ131:AJ131)=0,$AE131,VLOOKUP($AP131,BaseEqptCdF!$C$5:$R$161,16,FALSE)*$AC$3))</f>
        <v/>
      </c>
      <c r="AX131" s="3" t="str">
        <f>IF($L131="","",IF(SUM($AJ131:AK131)=0,$AE131,VLOOKUP($AP131,BaseEqptCdF!$C$5:$R$161,16,FALSE)*$AC$3))</f>
        <v/>
      </c>
      <c r="AY131" s="3" t="str">
        <f>IF($L131="","",IF(SUM($AJ131:AL131)=0,$AE131,VLOOKUP($AP131,BaseEqptCdF!$C$5:$R$161,16,FALSE)*$AC$3))</f>
        <v/>
      </c>
      <c r="AZ131" s="3" t="str">
        <f>IF($L131="","",IF(SUM($AJ131:AM131)=0,$AE131,VLOOKUP($AP131,BaseEqptCdF!$C$5:$R$161,16,FALSE)*$AC$3))</f>
        <v/>
      </c>
      <c r="BA131" s="3" t="str">
        <f>IF($L131="","",IF(SUM($AJ131:AN131)=0,$AE131,VLOOKUP($AP131,BaseEqptCdF!$C$5:$R$161,16,FALSE)*$AC$3))</f>
        <v/>
      </c>
      <c r="BB131" s="2">
        <f t="shared" si="13"/>
        <v>0</v>
      </c>
      <c r="BC131" s="3" t="str">
        <f>IF($L131="","",IF(SUM($AJ131:AJ131)=0,$AF131,IF(LEFT(VLOOKUP($AP131,BaseEqptCdF!$C$5:$E$161,3,FALSE),2)="SD",0,IF(LEFT(VLOOKUP($AP131,BaseEqptCdF!$C$5:$E$161,3,FALSE),2)="SB",1*52,VLOOKUP($AP131,BaseEqptCdF!$C$5:$S$161,12,FALSE)*0.2*300))))</f>
        <v/>
      </c>
      <c r="BD131" s="3" t="str">
        <f>IF($L131="","",IF(SUM($AJ131:AK131)=0,$AF131,IF(LEFT(VLOOKUP($AP131,BaseEqptCdF!$C$5:$E$161,3,FALSE),2)="SD",0,IF(LEFT(VLOOKUP($AP131,BaseEqptCdF!$C$5:$E$161,3,FALSE),2)="SB",1*52,VLOOKUP($AP131,BaseEqptCdF!$C$5:$S$161,12,FALSE)*0.2*300))))</f>
        <v/>
      </c>
      <c r="BE131" s="3" t="str">
        <f>IF($L131="","",IF(SUM($AJ131:AL131)=0,$AF131,IF(LEFT(VLOOKUP($AP131,BaseEqptCdF!$C$5:$E$161,3,FALSE),2)="SD",0,IF(LEFT(VLOOKUP($AP131,BaseEqptCdF!$C$5:$E$161,3,FALSE),2)="SB",1*52,VLOOKUP($AP131,BaseEqptCdF!$C$5:$S$161,12,FALSE)*0.2*300))))</f>
        <v/>
      </c>
      <c r="BF131" s="3" t="str">
        <f>IF($L131="","",IF(SUM($AJ131:AM131)=0,$AF131,IF(LEFT(VLOOKUP($AP131,BaseEqptCdF!$C$5:$E$161,3,FALSE),2)="SD",0,IF(LEFT(VLOOKUP($AP131,BaseEqptCdF!$C$5:$E$161,3,FALSE),2)="SB",1*52,VLOOKUP($AP131,BaseEqptCdF!$C$5:$S$161,12,FALSE)*0.2*300))))</f>
        <v/>
      </c>
      <c r="BG131" s="3" t="str">
        <f>IF($L131="","",IF(SUM($AJ131:AN131)=0,$AF131,IF(LEFT(VLOOKUP($AP131,BaseEqptCdF!$C$5:$E$161,3,FALSE),2)="SD",0,IF(LEFT(VLOOKUP($AP131,BaseEqptCdF!$C$5:$E$161,3,FALSE),2)="SB",1*52,VLOOKUP($AP131,BaseEqptCdF!$C$5:$S$161,12,FALSE)*0.2*300))))</f>
        <v/>
      </c>
      <c r="BH131" s="2">
        <f t="shared" si="14"/>
        <v>0</v>
      </c>
    </row>
    <row r="132" spans="1:60" x14ac:dyDescent="0.25">
      <c r="A132" s="296" t="str">
        <f t="array" ref="A132">IF($C132="","",INDEX(Prog!$B$8:$D$300,MATCH($C132,nivo1,0),1))</f>
        <v/>
      </c>
      <c r="B132" s="296" t="str">
        <f t="array" ref="B132">IF($C132="","",INDEX(Prog!$B$8:$D$300,MATCH($C132,nivo1,0),2))</f>
        <v/>
      </c>
      <c r="C132" s="273"/>
      <c r="D132" s="267"/>
      <c r="E132" s="273"/>
      <c r="F132" s="273"/>
      <c r="G132" s="273"/>
      <c r="H132" s="273"/>
      <c r="I132" s="273"/>
      <c r="J132" s="273"/>
      <c r="K132" s="274"/>
      <c r="L132" s="273"/>
      <c r="M132" s="273"/>
      <c r="N132" s="273"/>
      <c r="O132" s="275"/>
      <c r="P132" s="273"/>
      <c r="Q132" s="273"/>
      <c r="R132" s="273"/>
      <c r="S132" s="273"/>
      <c r="T132" s="276"/>
      <c r="U132" s="276"/>
      <c r="V132" s="276"/>
      <c r="W132" s="276"/>
      <c r="X132" s="277"/>
      <c r="Y132" s="278"/>
      <c r="AA132" s="8" t="str">
        <f>IF($L132="","",VLOOKUP($L132,BaseEqptCdF!$C$5:$E$161,2,FALSE))</f>
        <v/>
      </c>
      <c r="AB132" s="8" t="str">
        <f>IF($L132="","",VLOOKUP($L132,BaseEqptCdF!$C$5:$E$161,3,FALSE))</f>
        <v/>
      </c>
      <c r="AC132" s="7" t="str">
        <f>IF($L132="","",VLOOKUP($L132,BaseEqptCdF!$C$5:$I$161,6,FALSE))</f>
        <v/>
      </c>
      <c r="AD132" s="7" t="str">
        <f>IF($L132="","",VLOOKUP($L132,BaseEqptCdF!$C$5:$I$161,7,FALSE))</f>
        <v/>
      </c>
      <c r="AE132" s="3" t="str">
        <f>IF($L132="","",VLOOKUP($L132,BaseEqptCdF!$C$5:$R$161,16,FALSE)*$AC$3)</f>
        <v/>
      </c>
      <c r="AF132" s="3" t="str">
        <f>IF($L132="","",IF(LEFT($AB132,2)="SD",0,IF(LEFT($AB132,2)="SB",1*52,IF($N132=Prog!$P$17,VLOOKUP($L132,BaseEqptCdF!$C$5:$P$161,14,FALSE)*1*300,VLOOKUP($L132,BaseEqptCdF!$C$5:$P$161,12,FALSE)*0.2*300))))</f>
        <v/>
      </c>
      <c r="AG132" s="6" t="str">
        <f t="shared" si="15"/>
        <v/>
      </c>
      <c r="AH132" s="6">
        <f>IF($U132=Prog!$S$18,YEAR($X132),"")</f>
        <v>1900</v>
      </c>
      <c r="AI132" s="5" t="str">
        <f>IF(OR($AG132="",$U132=Prog!$S$18),"",IF(OR($U132=Prog!$S$17,$U132=Prog!$S$16),YEAR($X132),IF($AG132="ND","ND",$AI$8+$O132)))</f>
        <v/>
      </c>
      <c r="AJ132" s="3" t="str">
        <f t="shared" si="10"/>
        <v/>
      </c>
      <c r="AK132" s="3" t="str">
        <f t="shared" si="18"/>
        <v/>
      </c>
      <c r="AL132" s="3" t="str">
        <f t="shared" si="18"/>
        <v/>
      </c>
      <c r="AM132" s="3" t="str">
        <f t="shared" si="18"/>
        <v/>
      </c>
      <c r="AN132" s="3" t="str">
        <f t="shared" si="18"/>
        <v/>
      </c>
      <c r="AO132" s="2">
        <f t="shared" si="11"/>
        <v>0</v>
      </c>
      <c r="AP132" s="4"/>
      <c r="AQ132" s="3">
        <f>IF(AJ132=1,VLOOKUP($AP132,BaseEqptCdF!$C$5:$R$161,16,FALSE),0)</f>
        <v>0</v>
      </c>
      <c r="AR132" s="3">
        <f>IF(AK132=1,VLOOKUP($AP132,BaseEqptCdF!$C$5:$R$161,16,FALSE),0)</f>
        <v>0</v>
      </c>
      <c r="AS132" s="3">
        <f>IF(AL132=1,VLOOKUP($AP132,BaseEqptCdF!$C$5:$R$161,16,FALSE),0)</f>
        <v>0</v>
      </c>
      <c r="AT132" s="3">
        <f>IF(AM132=1,VLOOKUP($AP132,BaseEqptCdF!$C$5:$R$161,16,FALSE),0)</f>
        <v>0</v>
      </c>
      <c r="AU132" s="3">
        <f>IF(AN132=1,VLOOKUP($AP132,BaseEqptCdF!$C$5:$R$161,16,FALSE),0)</f>
        <v>0</v>
      </c>
      <c r="AV132" s="2">
        <f t="shared" si="12"/>
        <v>0</v>
      </c>
      <c r="AW132" s="3" t="str">
        <f>IF($L132="","",IF(SUM($AJ132:AJ132)=0,$AE132,VLOOKUP($AP132,BaseEqptCdF!$C$5:$R$161,16,FALSE)*$AC$3))</f>
        <v/>
      </c>
      <c r="AX132" s="3" t="str">
        <f>IF($L132="","",IF(SUM($AJ132:AK132)=0,$AE132,VLOOKUP($AP132,BaseEqptCdF!$C$5:$R$161,16,FALSE)*$AC$3))</f>
        <v/>
      </c>
      <c r="AY132" s="3" t="str">
        <f>IF($L132="","",IF(SUM($AJ132:AL132)=0,$AE132,VLOOKUP($AP132,BaseEqptCdF!$C$5:$R$161,16,FALSE)*$AC$3))</f>
        <v/>
      </c>
      <c r="AZ132" s="3" t="str">
        <f>IF($L132="","",IF(SUM($AJ132:AM132)=0,$AE132,VLOOKUP($AP132,BaseEqptCdF!$C$5:$R$161,16,FALSE)*$AC$3))</f>
        <v/>
      </c>
      <c r="BA132" s="3" t="str">
        <f>IF($L132="","",IF(SUM($AJ132:AN132)=0,$AE132,VLOOKUP($AP132,BaseEqptCdF!$C$5:$R$161,16,FALSE)*$AC$3))</f>
        <v/>
      </c>
      <c r="BB132" s="2">
        <f t="shared" si="13"/>
        <v>0</v>
      </c>
      <c r="BC132" s="3" t="str">
        <f>IF($L132="","",IF(SUM($AJ132:AJ132)=0,$AF132,IF(LEFT(VLOOKUP($AP132,BaseEqptCdF!$C$5:$E$161,3,FALSE),2)="SD",0,IF(LEFT(VLOOKUP($AP132,BaseEqptCdF!$C$5:$E$161,3,FALSE),2)="SB",1*52,VLOOKUP($AP132,BaseEqptCdF!$C$5:$S$161,12,FALSE)*0.2*300))))</f>
        <v/>
      </c>
      <c r="BD132" s="3" t="str">
        <f>IF($L132="","",IF(SUM($AJ132:AK132)=0,$AF132,IF(LEFT(VLOOKUP($AP132,BaseEqptCdF!$C$5:$E$161,3,FALSE),2)="SD",0,IF(LEFT(VLOOKUP($AP132,BaseEqptCdF!$C$5:$E$161,3,FALSE),2)="SB",1*52,VLOOKUP($AP132,BaseEqptCdF!$C$5:$S$161,12,FALSE)*0.2*300))))</f>
        <v/>
      </c>
      <c r="BE132" s="3" t="str">
        <f>IF($L132="","",IF(SUM($AJ132:AL132)=0,$AF132,IF(LEFT(VLOOKUP($AP132,BaseEqptCdF!$C$5:$E$161,3,FALSE),2)="SD",0,IF(LEFT(VLOOKUP($AP132,BaseEqptCdF!$C$5:$E$161,3,FALSE),2)="SB",1*52,VLOOKUP($AP132,BaseEqptCdF!$C$5:$S$161,12,FALSE)*0.2*300))))</f>
        <v/>
      </c>
      <c r="BF132" s="3" t="str">
        <f>IF($L132="","",IF(SUM($AJ132:AM132)=0,$AF132,IF(LEFT(VLOOKUP($AP132,BaseEqptCdF!$C$5:$E$161,3,FALSE),2)="SD",0,IF(LEFT(VLOOKUP($AP132,BaseEqptCdF!$C$5:$E$161,3,FALSE),2)="SB",1*52,VLOOKUP($AP132,BaseEqptCdF!$C$5:$S$161,12,FALSE)*0.2*300))))</f>
        <v/>
      </c>
      <c r="BG132" s="3" t="str">
        <f>IF($L132="","",IF(SUM($AJ132:AN132)=0,$AF132,IF(LEFT(VLOOKUP($AP132,BaseEqptCdF!$C$5:$E$161,3,FALSE),2)="SD",0,IF(LEFT(VLOOKUP($AP132,BaseEqptCdF!$C$5:$E$161,3,FALSE),2)="SB",1*52,VLOOKUP($AP132,BaseEqptCdF!$C$5:$S$161,12,FALSE)*0.2*300))))</f>
        <v/>
      </c>
      <c r="BH132" s="2">
        <f t="shared" si="14"/>
        <v>0</v>
      </c>
    </row>
    <row r="133" spans="1:60" x14ac:dyDescent="0.25">
      <c r="A133" s="296" t="str">
        <f t="array" ref="A133">IF($C133="","",INDEX(Prog!$B$8:$D$300,MATCH($C133,nivo1,0),1))</f>
        <v/>
      </c>
      <c r="B133" s="296" t="str">
        <f t="array" ref="B133">IF($C133="","",INDEX(Prog!$B$8:$D$300,MATCH($C133,nivo1,0),2))</f>
        <v/>
      </c>
      <c r="C133" s="273"/>
      <c r="D133" s="267"/>
      <c r="E133" s="273"/>
      <c r="F133" s="273"/>
      <c r="G133" s="273"/>
      <c r="H133" s="273"/>
      <c r="I133" s="273"/>
      <c r="J133" s="273"/>
      <c r="K133" s="274"/>
      <c r="L133" s="273"/>
      <c r="M133" s="273"/>
      <c r="N133" s="273"/>
      <c r="O133" s="275"/>
      <c r="P133" s="273"/>
      <c r="Q133" s="273"/>
      <c r="R133" s="273"/>
      <c r="S133" s="273"/>
      <c r="T133" s="276"/>
      <c r="U133" s="276"/>
      <c r="V133" s="276"/>
      <c r="W133" s="276"/>
      <c r="X133" s="277"/>
      <c r="Y133" s="278"/>
      <c r="AA133" s="8" t="str">
        <f>IF($L133="","",VLOOKUP($L133,BaseEqptCdF!$C$5:$E$161,2,FALSE))</f>
        <v/>
      </c>
      <c r="AB133" s="8" t="str">
        <f>IF($L133="","",VLOOKUP($L133,BaseEqptCdF!$C$5:$E$161,3,FALSE))</f>
        <v/>
      </c>
      <c r="AC133" s="7" t="str">
        <f>IF($L133="","",VLOOKUP($L133,BaseEqptCdF!$C$5:$I$161,6,FALSE))</f>
        <v/>
      </c>
      <c r="AD133" s="7" t="str">
        <f>IF($L133="","",VLOOKUP($L133,BaseEqptCdF!$C$5:$I$161,7,FALSE))</f>
        <v/>
      </c>
      <c r="AE133" s="3" t="str">
        <f>IF($L133="","",VLOOKUP($L133,BaseEqptCdF!$C$5:$R$161,16,FALSE)*$AC$3)</f>
        <v/>
      </c>
      <c r="AF133" s="3" t="str">
        <f>IF($L133="","",IF(LEFT($AB133,2)="SD",0,IF(LEFT($AB133,2)="SB",1*52,IF($N133=Prog!$P$17,VLOOKUP($L133,BaseEqptCdF!$C$5:$P$161,14,FALSE)*1*300,VLOOKUP($L133,BaseEqptCdF!$C$5:$P$161,12,FALSE)*0.2*300))))</f>
        <v/>
      </c>
      <c r="AG133" s="6" t="str">
        <f t="shared" si="15"/>
        <v/>
      </c>
      <c r="AH133" s="6">
        <f>IF($U133=Prog!$S$18,YEAR($X133),"")</f>
        <v>1900</v>
      </c>
      <c r="AI133" s="5" t="str">
        <f>IF(OR($AG133="",$U133=Prog!$S$18),"",IF(OR($U133=Prog!$S$17,$U133=Prog!$S$16),YEAR($X133),IF($AG133="ND","ND",$AI$8+$O133)))</f>
        <v/>
      </c>
      <c r="AJ133" s="3" t="str">
        <f t="shared" si="10"/>
        <v/>
      </c>
      <c r="AK133" s="3" t="str">
        <f t="shared" si="18"/>
        <v/>
      </c>
      <c r="AL133" s="3" t="str">
        <f t="shared" si="18"/>
        <v/>
      </c>
      <c r="AM133" s="3" t="str">
        <f t="shared" si="18"/>
        <v/>
      </c>
      <c r="AN133" s="3" t="str">
        <f t="shared" si="18"/>
        <v/>
      </c>
      <c r="AO133" s="2">
        <f t="shared" si="11"/>
        <v>0</v>
      </c>
      <c r="AP133" s="4"/>
      <c r="AQ133" s="3">
        <f>IF(AJ133=1,VLOOKUP($AP133,BaseEqptCdF!$C$5:$R$161,16,FALSE),0)</f>
        <v>0</v>
      </c>
      <c r="AR133" s="3">
        <f>IF(AK133=1,VLOOKUP($AP133,BaseEqptCdF!$C$5:$R$161,16,FALSE),0)</f>
        <v>0</v>
      </c>
      <c r="AS133" s="3">
        <f>IF(AL133=1,VLOOKUP($AP133,BaseEqptCdF!$C$5:$R$161,16,FALSE),0)</f>
        <v>0</v>
      </c>
      <c r="AT133" s="3">
        <f>IF(AM133=1,VLOOKUP($AP133,BaseEqptCdF!$C$5:$R$161,16,FALSE),0)</f>
        <v>0</v>
      </c>
      <c r="AU133" s="3">
        <f>IF(AN133=1,VLOOKUP($AP133,BaseEqptCdF!$C$5:$R$161,16,FALSE),0)</f>
        <v>0</v>
      </c>
      <c r="AV133" s="2">
        <f t="shared" si="12"/>
        <v>0</v>
      </c>
      <c r="AW133" s="3" t="str">
        <f>IF($L133="","",IF(SUM($AJ133:AJ133)=0,$AE133,VLOOKUP($AP133,BaseEqptCdF!$C$5:$R$161,16,FALSE)*$AC$3))</f>
        <v/>
      </c>
      <c r="AX133" s="3" t="str">
        <f>IF($L133="","",IF(SUM($AJ133:AK133)=0,$AE133,VLOOKUP($AP133,BaseEqptCdF!$C$5:$R$161,16,FALSE)*$AC$3))</f>
        <v/>
      </c>
      <c r="AY133" s="3" t="str">
        <f>IF($L133="","",IF(SUM($AJ133:AL133)=0,$AE133,VLOOKUP($AP133,BaseEqptCdF!$C$5:$R$161,16,FALSE)*$AC$3))</f>
        <v/>
      </c>
      <c r="AZ133" s="3" t="str">
        <f>IF($L133="","",IF(SUM($AJ133:AM133)=0,$AE133,VLOOKUP($AP133,BaseEqptCdF!$C$5:$R$161,16,FALSE)*$AC$3))</f>
        <v/>
      </c>
      <c r="BA133" s="3" t="str">
        <f>IF($L133="","",IF(SUM($AJ133:AN133)=0,$AE133,VLOOKUP($AP133,BaseEqptCdF!$C$5:$R$161,16,FALSE)*$AC$3))</f>
        <v/>
      </c>
      <c r="BB133" s="2">
        <f t="shared" si="13"/>
        <v>0</v>
      </c>
      <c r="BC133" s="3" t="str">
        <f>IF($L133="","",IF(SUM($AJ133:AJ133)=0,$AF133,IF(LEFT(VLOOKUP($AP133,BaseEqptCdF!$C$5:$E$161,3,FALSE),2)="SD",0,IF(LEFT(VLOOKUP($AP133,BaseEqptCdF!$C$5:$E$161,3,FALSE),2)="SB",1*52,VLOOKUP($AP133,BaseEqptCdF!$C$5:$S$161,12,FALSE)*0.2*300))))</f>
        <v/>
      </c>
      <c r="BD133" s="3" t="str">
        <f>IF($L133="","",IF(SUM($AJ133:AK133)=0,$AF133,IF(LEFT(VLOOKUP($AP133,BaseEqptCdF!$C$5:$E$161,3,FALSE),2)="SD",0,IF(LEFT(VLOOKUP($AP133,BaseEqptCdF!$C$5:$E$161,3,FALSE),2)="SB",1*52,VLOOKUP($AP133,BaseEqptCdF!$C$5:$S$161,12,FALSE)*0.2*300))))</f>
        <v/>
      </c>
      <c r="BE133" s="3" t="str">
        <f>IF($L133="","",IF(SUM($AJ133:AL133)=0,$AF133,IF(LEFT(VLOOKUP($AP133,BaseEqptCdF!$C$5:$E$161,3,FALSE),2)="SD",0,IF(LEFT(VLOOKUP($AP133,BaseEqptCdF!$C$5:$E$161,3,FALSE),2)="SB",1*52,VLOOKUP($AP133,BaseEqptCdF!$C$5:$S$161,12,FALSE)*0.2*300))))</f>
        <v/>
      </c>
      <c r="BF133" s="3" t="str">
        <f>IF($L133="","",IF(SUM($AJ133:AM133)=0,$AF133,IF(LEFT(VLOOKUP($AP133,BaseEqptCdF!$C$5:$E$161,3,FALSE),2)="SD",0,IF(LEFT(VLOOKUP($AP133,BaseEqptCdF!$C$5:$E$161,3,FALSE),2)="SB",1*52,VLOOKUP($AP133,BaseEqptCdF!$C$5:$S$161,12,FALSE)*0.2*300))))</f>
        <v/>
      </c>
      <c r="BG133" s="3" t="str">
        <f>IF($L133="","",IF(SUM($AJ133:AN133)=0,$AF133,IF(LEFT(VLOOKUP($AP133,BaseEqptCdF!$C$5:$E$161,3,FALSE),2)="SD",0,IF(LEFT(VLOOKUP($AP133,BaseEqptCdF!$C$5:$E$161,3,FALSE),2)="SB",1*52,VLOOKUP($AP133,BaseEqptCdF!$C$5:$S$161,12,FALSE)*0.2*300))))</f>
        <v/>
      </c>
      <c r="BH133" s="2">
        <f t="shared" si="14"/>
        <v>0</v>
      </c>
    </row>
    <row r="134" spans="1:60" x14ac:dyDescent="0.25">
      <c r="A134" s="296" t="str">
        <f t="array" ref="A134">IF($C134="","",INDEX(Prog!$B$8:$D$300,MATCH($C134,nivo1,0),1))</f>
        <v/>
      </c>
      <c r="B134" s="296" t="str">
        <f t="array" ref="B134">IF($C134="","",INDEX(Prog!$B$8:$D$300,MATCH($C134,nivo1,0),2))</f>
        <v/>
      </c>
      <c r="C134" s="273"/>
      <c r="D134" s="267"/>
      <c r="E134" s="273"/>
      <c r="F134" s="273"/>
      <c r="G134" s="273"/>
      <c r="H134" s="273"/>
      <c r="I134" s="273"/>
      <c r="J134" s="273"/>
      <c r="K134" s="274"/>
      <c r="L134" s="273"/>
      <c r="M134" s="273"/>
      <c r="N134" s="273"/>
      <c r="O134" s="275"/>
      <c r="P134" s="273"/>
      <c r="Q134" s="273"/>
      <c r="R134" s="273"/>
      <c r="S134" s="273"/>
      <c r="T134" s="276"/>
      <c r="U134" s="276"/>
      <c r="V134" s="276"/>
      <c r="W134" s="276"/>
      <c r="X134" s="277"/>
      <c r="Y134" s="278"/>
      <c r="AA134" s="8" t="str">
        <f>IF($L134="","",VLOOKUP($L134,BaseEqptCdF!$C$5:$E$161,2,FALSE))</f>
        <v/>
      </c>
      <c r="AB134" s="8" t="str">
        <f>IF($L134="","",VLOOKUP($L134,BaseEqptCdF!$C$5:$E$161,3,FALSE))</f>
        <v/>
      </c>
      <c r="AC134" s="7" t="str">
        <f>IF($L134="","",VLOOKUP($L134,BaseEqptCdF!$C$5:$I$161,6,FALSE))</f>
        <v/>
      </c>
      <c r="AD134" s="7" t="str">
        <f>IF($L134="","",VLOOKUP($L134,BaseEqptCdF!$C$5:$I$161,7,FALSE))</f>
        <v/>
      </c>
      <c r="AE134" s="3" t="str">
        <f>IF($L134="","",VLOOKUP($L134,BaseEqptCdF!$C$5:$R$161,16,FALSE)*$AC$3)</f>
        <v/>
      </c>
      <c r="AF134" s="3" t="str">
        <f>IF($L134="","",IF(LEFT($AB134,2)="SD",0,IF(LEFT($AB134,2)="SB",1*52,IF($N134=Prog!$P$17,VLOOKUP($L134,BaseEqptCdF!$C$5:$P$161,14,FALSE)*1*300,VLOOKUP($L134,BaseEqptCdF!$C$5:$P$161,12,FALSE)*0.2*300))))</f>
        <v/>
      </c>
      <c r="AG134" s="6" t="str">
        <f t="shared" si="15"/>
        <v/>
      </c>
      <c r="AH134" s="6">
        <f>IF($U134=Prog!$S$18,YEAR($X134),"")</f>
        <v>1900</v>
      </c>
      <c r="AI134" s="5" t="str">
        <f>IF(OR($AG134="",$U134=Prog!$S$18),"",IF(OR($U134=Prog!$S$17,$U134=Prog!$S$16),YEAR($X134),IF($AG134="ND","ND",$AI$8+$O134)))</f>
        <v/>
      </c>
      <c r="AJ134" s="3" t="str">
        <f t="shared" si="10"/>
        <v/>
      </c>
      <c r="AK134" s="3" t="str">
        <f t="shared" si="18"/>
        <v/>
      </c>
      <c r="AL134" s="3" t="str">
        <f t="shared" si="18"/>
        <v/>
      </c>
      <c r="AM134" s="3" t="str">
        <f t="shared" si="18"/>
        <v/>
      </c>
      <c r="AN134" s="3" t="str">
        <f t="shared" si="18"/>
        <v/>
      </c>
      <c r="AO134" s="2">
        <f t="shared" si="11"/>
        <v>0</v>
      </c>
      <c r="AP134" s="4"/>
      <c r="AQ134" s="3">
        <f>IF(AJ134=1,VLOOKUP($AP134,BaseEqptCdF!$C$5:$R$161,16,FALSE),0)</f>
        <v>0</v>
      </c>
      <c r="AR134" s="3">
        <f>IF(AK134=1,VLOOKUP($AP134,BaseEqptCdF!$C$5:$R$161,16,FALSE),0)</f>
        <v>0</v>
      </c>
      <c r="AS134" s="3">
        <f>IF(AL134=1,VLOOKUP($AP134,BaseEqptCdF!$C$5:$R$161,16,FALSE),0)</f>
        <v>0</v>
      </c>
      <c r="AT134" s="3">
        <f>IF(AM134=1,VLOOKUP($AP134,BaseEqptCdF!$C$5:$R$161,16,FALSE),0)</f>
        <v>0</v>
      </c>
      <c r="AU134" s="3">
        <f>IF(AN134=1,VLOOKUP($AP134,BaseEqptCdF!$C$5:$R$161,16,FALSE),0)</f>
        <v>0</v>
      </c>
      <c r="AV134" s="2">
        <f t="shared" si="12"/>
        <v>0</v>
      </c>
      <c r="AW134" s="3" t="str">
        <f>IF($L134="","",IF(SUM($AJ134:AJ134)=0,$AE134,VLOOKUP($AP134,BaseEqptCdF!$C$5:$R$161,16,FALSE)*$AC$3))</f>
        <v/>
      </c>
      <c r="AX134" s="3" t="str">
        <f>IF($L134="","",IF(SUM($AJ134:AK134)=0,$AE134,VLOOKUP($AP134,BaseEqptCdF!$C$5:$R$161,16,FALSE)*$AC$3))</f>
        <v/>
      </c>
      <c r="AY134" s="3" t="str">
        <f>IF($L134="","",IF(SUM($AJ134:AL134)=0,$AE134,VLOOKUP($AP134,BaseEqptCdF!$C$5:$R$161,16,FALSE)*$AC$3))</f>
        <v/>
      </c>
      <c r="AZ134" s="3" t="str">
        <f>IF($L134="","",IF(SUM($AJ134:AM134)=0,$AE134,VLOOKUP($AP134,BaseEqptCdF!$C$5:$R$161,16,FALSE)*$AC$3))</f>
        <v/>
      </c>
      <c r="BA134" s="3" t="str">
        <f>IF($L134="","",IF(SUM($AJ134:AN134)=0,$AE134,VLOOKUP($AP134,BaseEqptCdF!$C$5:$R$161,16,FALSE)*$AC$3))</f>
        <v/>
      </c>
      <c r="BB134" s="2">
        <f t="shared" si="13"/>
        <v>0</v>
      </c>
      <c r="BC134" s="3" t="str">
        <f>IF($L134="","",IF(SUM($AJ134:AJ134)=0,$AF134,IF(LEFT(VLOOKUP($AP134,BaseEqptCdF!$C$5:$E$161,3,FALSE),2)="SD",0,IF(LEFT(VLOOKUP($AP134,BaseEqptCdF!$C$5:$E$161,3,FALSE),2)="SB",1*52,VLOOKUP($AP134,BaseEqptCdF!$C$5:$S$161,12,FALSE)*0.2*300))))</f>
        <v/>
      </c>
      <c r="BD134" s="3" t="str">
        <f>IF($L134="","",IF(SUM($AJ134:AK134)=0,$AF134,IF(LEFT(VLOOKUP($AP134,BaseEqptCdF!$C$5:$E$161,3,FALSE),2)="SD",0,IF(LEFT(VLOOKUP($AP134,BaseEqptCdF!$C$5:$E$161,3,FALSE),2)="SB",1*52,VLOOKUP($AP134,BaseEqptCdF!$C$5:$S$161,12,FALSE)*0.2*300))))</f>
        <v/>
      </c>
      <c r="BE134" s="3" t="str">
        <f>IF($L134="","",IF(SUM($AJ134:AL134)=0,$AF134,IF(LEFT(VLOOKUP($AP134,BaseEqptCdF!$C$5:$E$161,3,FALSE),2)="SD",0,IF(LEFT(VLOOKUP($AP134,BaseEqptCdF!$C$5:$E$161,3,FALSE),2)="SB",1*52,VLOOKUP($AP134,BaseEqptCdF!$C$5:$S$161,12,FALSE)*0.2*300))))</f>
        <v/>
      </c>
      <c r="BF134" s="3" t="str">
        <f>IF($L134="","",IF(SUM($AJ134:AM134)=0,$AF134,IF(LEFT(VLOOKUP($AP134,BaseEqptCdF!$C$5:$E$161,3,FALSE),2)="SD",0,IF(LEFT(VLOOKUP($AP134,BaseEqptCdF!$C$5:$E$161,3,FALSE),2)="SB",1*52,VLOOKUP($AP134,BaseEqptCdF!$C$5:$S$161,12,FALSE)*0.2*300))))</f>
        <v/>
      </c>
      <c r="BG134" s="3" t="str">
        <f>IF($L134="","",IF(SUM($AJ134:AN134)=0,$AF134,IF(LEFT(VLOOKUP($AP134,BaseEqptCdF!$C$5:$E$161,3,FALSE),2)="SD",0,IF(LEFT(VLOOKUP($AP134,BaseEqptCdF!$C$5:$E$161,3,FALSE),2)="SB",1*52,VLOOKUP($AP134,BaseEqptCdF!$C$5:$S$161,12,FALSE)*0.2*300))))</f>
        <v/>
      </c>
      <c r="BH134" s="2">
        <f t="shared" si="14"/>
        <v>0</v>
      </c>
    </row>
    <row r="135" spans="1:60" x14ac:dyDescent="0.25">
      <c r="A135" s="296" t="str">
        <f t="array" ref="A135">IF($C135="","",INDEX(Prog!$B$8:$D$300,MATCH($C135,nivo1,0),1))</f>
        <v/>
      </c>
      <c r="B135" s="296" t="str">
        <f t="array" ref="B135">IF($C135="","",INDEX(Prog!$B$8:$D$300,MATCH($C135,nivo1,0),2))</f>
        <v/>
      </c>
      <c r="C135" s="273"/>
      <c r="D135" s="267"/>
      <c r="E135" s="273"/>
      <c r="F135" s="273"/>
      <c r="G135" s="273"/>
      <c r="H135" s="273"/>
      <c r="I135" s="273"/>
      <c r="J135" s="273"/>
      <c r="K135" s="274"/>
      <c r="L135" s="273"/>
      <c r="M135" s="273"/>
      <c r="N135" s="273"/>
      <c r="O135" s="275"/>
      <c r="P135" s="273"/>
      <c r="Q135" s="273"/>
      <c r="R135" s="273"/>
      <c r="S135" s="273"/>
      <c r="T135" s="276"/>
      <c r="U135" s="276"/>
      <c r="V135" s="276"/>
      <c r="W135" s="276"/>
      <c r="X135" s="277"/>
      <c r="Y135" s="278"/>
      <c r="AA135" s="8" t="str">
        <f>IF($L135="","",VLOOKUP($L135,BaseEqptCdF!$C$5:$E$161,2,FALSE))</f>
        <v/>
      </c>
      <c r="AB135" s="8" t="str">
        <f>IF($L135="","",VLOOKUP($L135,BaseEqptCdF!$C$5:$E$161,3,FALSE))</f>
        <v/>
      </c>
      <c r="AC135" s="7" t="str">
        <f>IF($L135="","",VLOOKUP($L135,BaseEqptCdF!$C$5:$I$161,6,FALSE))</f>
        <v/>
      </c>
      <c r="AD135" s="7" t="str">
        <f>IF($L135="","",VLOOKUP($L135,BaseEqptCdF!$C$5:$I$161,7,FALSE))</f>
        <v/>
      </c>
      <c r="AE135" s="3" t="str">
        <f>IF($L135="","",VLOOKUP($L135,BaseEqptCdF!$C$5:$R$161,16,FALSE)*$AC$3)</f>
        <v/>
      </c>
      <c r="AF135" s="3" t="str">
        <f>IF($L135="","",IF(LEFT($AB135,2)="SD",0,IF(LEFT($AB135,2)="SB",1*52,IF($N135=Prog!$P$17,VLOOKUP($L135,BaseEqptCdF!$C$5:$P$161,14,FALSE)*1*300,VLOOKUP($L135,BaseEqptCdF!$C$5:$P$161,12,FALSE)*0.2*300))))</f>
        <v/>
      </c>
      <c r="AG135" s="6" t="str">
        <f t="shared" si="15"/>
        <v/>
      </c>
      <c r="AH135" s="6">
        <f>IF($U135=Prog!$S$18,YEAR($X135),"")</f>
        <v>1900</v>
      </c>
      <c r="AI135" s="5" t="str">
        <f>IF(OR($AG135="",$U135=Prog!$S$18),"",IF(OR($U135=Prog!$S$17,$U135=Prog!$S$16),YEAR($X135),IF($AG135="ND","ND",$AI$8+$O135)))</f>
        <v/>
      </c>
      <c r="AJ135" s="3" t="str">
        <f t="shared" si="10"/>
        <v/>
      </c>
      <c r="AK135" s="3" t="str">
        <f t="shared" si="18"/>
        <v/>
      </c>
      <c r="AL135" s="3" t="str">
        <f t="shared" si="18"/>
        <v/>
      </c>
      <c r="AM135" s="3" t="str">
        <f t="shared" si="18"/>
        <v/>
      </c>
      <c r="AN135" s="3" t="str">
        <f t="shared" si="18"/>
        <v/>
      </c>
      <c r="AO135" s="2">
        <f t="shared" si="11"/>
        <v>0</v>
      </c>
      <c r="AP135" s="4"/>
      <c r="AQ135" s="3">
        <f>IF(AJ135=1,VLOOKUP($AP135,BaseEqptCdF!$C$5:$R$161,16,FALSE),0)</f>
        <v>0</v>
      </c>
      <c r="AR135" s="3">
        <f>IF(AK135=1,VLOOKUP($AP135,BaseEqptCdF!$C$5:$R$161,16,FALSE),0)</f>
        <v>0</v>
      </c>
      <c r="AS135" s="3">
        <f>IF(AL135=1,VLOOKUP($AP135,BaseEqptCdF!$C$5:$R$161,16,FALSE),0)</f>
        <v>0</v>
      </c>
      <c r="AT135" s="3">
        <f>IF(AM135=1,VLOOKUP($AP135,BaseEqptCdF!$C$5:$R$161,16,FALSE),0)</f>
        <v>0</v>
      </c>
      <c r="AU135" s="3">
        <f>IF(AN135=1,VLOOKUP($AP135,BaseEqptCdF!$C$5:$R$161,16,FALSE),0)</f>
        <v>0</v>
      </c>
      <c r="AV135" s="2">
        <f t="shared" si="12"/>
        <v>0</v>
      </c>
      <c r="AW135" s="3" t="str">
        <f>IF($L135="","",IF(SUM($AJ135:AJ135)=0,$AE135,VLOOKUP($AP135,BaseEqptCdF!$C$5:$R$161,16,FALSE)*$AC$3))</f>
        <v/>
      </c>
      <c r="AX135" s="3" t="str">
        <f>IF($L135="","",IF(SUM($AJ135:AK135)=0,$AE135,VLOOKUP($AP135,BaseEqptCdF!$C$5:$R$161,16,FALSE)*$AC$3))</f>
        <v/>
      </c>
      <c r="AY135" s="3" t="str">
        <f>IF($L135="","",IF(SUM($AJ135:AL135)=0,$AE135,VLOOKUP($AP135,BaseEqptCdF!$C$5:$R$161,16,FALSE)*$AC$3))</f>
        <v/>
      </c>
      <c r="AZ135" s="3" t="str">
        <f>IF($L135="","",IF(SUM($AJ135:AM135)=0,$AE135,VLOOKUP($AP135,BaseEqptCdF!$C$5:$R$161,16,FALSE)*$AC$3))</f>
        <v/>
      </c>
      <c r="BA135" s="3" t="str">
        <f>IF($L135="","",IF(SUM($AJ135:AN135)=0,$AE135,VLOOKUP($AP135,BaseEqptCdF!$C$5:$R$161,16,FALSE)*$AC$3))</f>
        <v/>
      </c>
      <c r="BB135" s="2">
        <f t="shared" si="13"/>
        <v>0</v>
      </c>
      <c r="BC135" s="3" t="str">
        <f>IF($L135="","",IF(SUM($AJ135:AJ135)=0,$AF135,IF(LEFT(VLOOKUP($AP135,BaseEqptCdF!$C$5:$E$161,3,FALSE),2)="SD",0,IF(LEFT(VLOOKUP($AP135,BaseEqptCdF!$C$5:$E$161,3,FALSE),2)="SB",1*52,VLOOKUP($AP135,BaseEqptCdF!$C$5:$S$161,12,FALSE)*0.2*300))))</f>
        <v/>
      </c>
      <c r="BD135" s="3" t="str">
        <f>IF($L135="","",IF(SUM($AJ135:AK135)=0,$AF135,IF(LEFT(VLOOKUP($AP135,BaseEqptCdF!$C$5:$E$161,3,FALSE),2)="SD",0,IF(LEFT(VLOOKUP($AP135,BaseEqptCdF!$C$5:$E$161,3,FALSE),2)="SB",1*52,VLOOKUP($AP135,BaseEqptCdF!$C$5:$S$161,12,FALSE)*0.2*300))))</f>
        <v/>
      </c>
      <c r="BE135" s="3" t="str">
        <f>IF($L135="","",IF(SUM($AJ135:AL135)=0,$AF135,IF(LEFT(VLOOKUP($AP135,BaseEqptCdF!$C$5:$E$161,3,FALSE),2)="SD",0,IF(LEFT(VLOOKUP($AP135,BaseEqptCdF!$C$5:$E$161,3,FALSE),2)="SB",1*52,VLOOKUP($AP135,BaseEqptCdF!$C$5:$S$161,12,FALSE)*0.2*300))))</f>
        <v/>
      </c>
      <c r="BF135" s="3" t="str">
        <f>IF($L135="","",IF(SUM($AJ135:AM135)=0,$AF135,IF(LEFT(VLOOKUP($AP135,BaseEqptCdF!$C$5:$E$161,3,FALSE),2)="SD",0,IF(LEFT(VLOOKUP($AP135,BaseEqptCdF!$C$5:$E$161,3,FALSE),2)="SB",1*52,VLOOKUP($AP135,BaseEqptCdF!$C$5:$S$161,12,FALSE)*0.2*300))))</f>
        <v/>
      </c>
      <c r="BG135" s="3" t="str">
        <f>IF($L135="","",IF(SUM($AJ135:AN135)=0,$AF135,IF(LEFT(VLOOKUP($AP135,BaseEqptCdF!$C$5:$E$161,3,FALSE),2)="SD",0,IF(LEFT(VLOOKUP($AP135,BaseEqptCdF!$C$5:$E$161,3,FALSE),2)="SB",1*52,VLOOKUP($AP135,BaseEqptCdF!$C$5:$S$161,12,FALSE)*0.2*300))))</f>
        <v/>
      </c>
      <c r="BH135" s="2">
        <f t="shared" si="14"/>
        <v>0</v>
      </c>
    </row>
    <row r="136" spans="1:60" x14ac:dyDescent="0.25">
      <c r="A136" s="296" t="str">
        <f t="array" ref="A136">IF($C136="","",INDEX(Prog!$B$8:$D$300,MATCH($C136,nivo1,0),1))</f>
        <v/>
      </c>
      <c r="B136" s="296" t="str">
        <f t="array" ref="B136">IF($C136="","",INDEX(Prog!$B$8:$D$300,MATCH($C136,nivo1,0),2))</f>
        <v/>
      </c>
      <c r="C136" s="273"/>
      <c r="D136" s="267"/>
      <c r="E136" s="273"/>
      <c r="F136" s="273"/>
      <c r="G136" s="273"/>
      <c r="H136" s="273"/>
      <c r="I136" s="273"/>
      <c r="J136" s="273"/>
      <c r="K136" s="274"/>
      <c r="L136" s="273"/>
      <c r="M136" s="273"/>
      <c r="N136" s="273"/>
      <c r="O136" s="275"/>
      <c r="P136" s="273"/>
      <c r="Q136" s="273"/>
      <c r="R136" s="273"/>
      <c r="S136" s="273"/>
      <c r="T136" s="276"/>
      <c r="U136" s="276"/>
      <c r="V136" s="276"/>
      <c r="W136" s="276"/>
      <c r="X136" s="277"/>
      <c r="Y136" s="278"/>
      <c r="AA136" s="8" t="str">
        <f>IF($L136="","",VLOOKUP($L136,BaseEqptCdF!$C$5:$E$161,2,FALSE))</f>
        <v/>
      </c>
      <c r="AB136" s="8" t="str">
        <f>IF($L136="","",VLOOKUP($L136,BaseEqptCdF!$C$5:$E$161,3,FALSE))</f>
        <v/>
      </c>
      <c r="AC136" s="7" t="str">
        <f>IF($L136="","",VLOOKUP($L136,BaseEqptCdF!$C$5:$I$161,6,FALSE))</f>
        <v/>
      </c>
      <c r="AD136" s="7" t="str">
        <f>IF($L136="","",VLOOKUP($L136,BaseEqptCdF!$C$5:$I$161,7,FALSE))</f>
        <v/>
      </c>
      <c r="AE136" s="3" t="str">
        <f>IF($L136="","",VLOOKUP($L136,BaseEqptCdF!$C$5:$R$161,16,FALSE)*$AC$3)</f>
        <v/>
      </c>
      <c r="AF136" s="3" t="str">
        <f>IF($L136="","",IF(LEFT($AB136,2)="SD",0,IF(LEFT($AB136,2)="SB",1*52,IF($N136=Prog!$P$17,VLOOKUP($L136,BaseEqptCdF!$C$5:$P$161,14,FALSE)*1*300,VLOOKUP($L136,BaseEqptCdF!$C$5:$P$161,12,FALSE)*0.2*300))))</f>
        <v/>
      </c>
      <c r="AG136" s="6" t="str">
        <f t="shared" si="15"/>
        <v/>
      </c>
      <c r="AH136" s="6">
        <f>IF($U136=Prog!$S$18,YEAR($X136),"")</f>
        <v>1900</v>
      </c>
      <c r="AI136" s="5" t="str">
        <f>IF(OR($AG136="",$U136=Prog!$S$18),"",IF(OR($U136=Prog!$S$17,$U136=Prog!$S$16),YEAR($X136),IF($AG136="ND","ND",$AI$8+$O136)))</f>
        <v/>
      </c>
      <c r="AJ136" s="3" t="str">
        <f t="shared" si="10"/>
        <v/>
      </c>
      <c r="AK136" s="3" t="str">
        <f t="shared" si="18"/>
        <v/>
      </c>
      <c r="AL136" s="3" t="str">
        <f t="shared" si="18"/>
        <v/>
      </c>
      <c r="AM136" s="3" t="str">
        <f t="shared" si="18"/>
        <v/>
      </c>
      <c r="AN136" s="3" t="str">
        <f t="shared" si="18"/>
        <v/>
      </c>
      <c r="AO136" s="2">
        <f t="shared" si="11"/>
        <v>0</v>
      </c>
      <c r="AP136" s="4"/>
      <c r="AQ136" s="3">
        <f>IF(AJ136=1,VLOOKUP($AP136,BaseEqptCdF!$C$5:$R$161,16,FALSE),0)</f>
        <v>0</v>
      </c>
      <c r="AR136" s="3">
        <f>IF(AK136=1,VLOOKUP($AP136,BaseEqptCdF!$C$5:$R$161,16,FALSE),0)</f>
        <v>0</v>
      </c>
      <c r="AS136" s="3">
        <f>IF(AL136=1,VLOOKUP($AP136,BaseEqptCdF!$C$5:$R$161,16,FALSE),0)</f>
        <v>0</v>
      </c>
      <c r="AT136" s="3">
        <f>IF(AM136=1,VLOOKUP($AP136,BaseEqptCdF!$C$5:$R$161,16,FALSE),0)</f>
        <v>0</v>
      </c>
      <c r="AU136" s="3">
        <f>IF(AN136=1,VLOOKUP($AP136,BaseEqptCdF!$C$5:$R$161,16,FALSE),0)</f>
        <v>0</v>
      </c>
      <c r="AV136" s="2">
        <f t="shared" si="12"/>
        <v>0</v>
      </c>
      <c r="AW136" s="3" t="str">
        <f>IF($L136="","",IF(SUM($AJ136:AJ136)=0,$AE136,VLOOKUP($AP136,BaseEqptCdF!$C$5:$R$161,16,FALSE)*$AC$3))</f>
        <v/>
      </c>
      <c r="AX136" s="3" t="str">
        <f>IF($L136="","",IF(SUM($AJ136:AK136)=0,$AE136,VLOOKUP($AP136,BaseEqptCdF!$C$5:$R$161,16,FALSE)*$AC$3))</f>
        <v/>
      </c>
      <c r="AY136" s="3" t="str">
        <f>IF($L136="","",IF(SUM($AJ136:AL136)=0,$AE136,VLOOKUP($AP136,BaseEqptCdF!$C$5:$R$161,16,FALSE)*$AC$3))</f>
        <v/>
      </c>
      <c r="AZ136" s="3" t="str">
        <f>IF($L136="","",IF(SUM($AJ136:AM136)=0,$AE136,VLOOKUP($AP136,BaseEqptCdF!$C$5:$R$161,16,FALSE)*$AC$3))</f>
        <v/>
      </c>
      <c r="BA136" s="3" t="str">
        <f>IF($L136="","",IF(SUM($AJ136:AN136)=0,$AE136,VLOOKUP($AP136,BaseEqptCdF!$C$5:$R$161,16,FALSE)*$AC$3))</f>
        <v/>
      </c>
      <c r="BB136" s="2">
        <f t="shared" si="13"/>
        <v>0</v>
      </c>
      <c r="BC136" s="3" t="str">
        <f>IF($L136="","",IF(SUM($AJ136:AJ136)=0,$AF136,IF(LEFT(VLOOKUP($AP136,BaseEqptCdF!$C$5:$E$161,3,FALSE),2)="SD",0,IF(LEFT(VLOOKUP($AP136,BaseEqptCdF!$C$5:$E$161,3,FALSE),2)="SB",1*52,VLOOKUP($AP136,BaseEqptCdF!$C$5:$S$161,12,FALSE)*0.2*300))))</f>
        <v/>
      </c>
      <c r="BD136" s="3" t="str">
        <f>IF($L136="","",IF(SUM($AJ136:AK136)=0,$AF136,IF(LEFT(VLOOKUP($AP136,BaseEqptCdF!$C$5:$E$161,3,FALSE),2)="SD",0,IF(LEFT(VLOOKUP($AP136,BaseEqptCdF!$C$5:$E$161,3,FALSE),2)="SB",1*52,VLOOKUP($AP136,BaseEqptCdF!$C$5:$S$161,12,FALSE)*0.2*300))))</f>
        <v/>
      </c>
      <c r="BE136" s="3" t="str">
        <f>IF($L136="","",IF(SUM($AJ136:AL136)=0,$AF136,IF(LEFT(VLOOKUP($AP136,BaseEqptCdF!$C$5:$E$161,3,FALSE),2)="SD",0,IF(LEFT(VLOOKUP($AP136,BaseEqptCdF!$C$5:$E$161,3,FALSE),2)="SB",1*52,VLOOKUP($AP136,BaseEqptCdF!$C$5:$S$161,12,FALSE)*0.2*300))))</f>
        <v/>
      </c>
      <c r="BF136" s="3" t="str">
        <f>IF($L136="","",IF(SUM($AJ136:AM136)=0,$AF136,IF(LEFT(VLOOKUP($AP136,BaseEqptCdF!$C$5:$E$161,3,FALSE),2)="SD",0,IF(LEFT(VLOOKUP($AP136,BaseEqptCdF!$C$5:$E$161,3,FALSE),2)="SB",1*52,VLOOKUP($AP136,BaseEqptCdF!$C$5:$S$161,12,FALSE)*0.2*300))))</f>
        <v/>
      </c>
      <c r="BG136" s="3" t="str">
        <f>IF($L136="","",IF(SUM($AJ136:AN136)=0,$AF136,IF(LEFT(VLOOKUP($AP136,BaseEqptCdF!$C$5:$E$161,3,FALSE),2)="SD",0,IF(LEFT(VLOOKUP($AP136,BaseEqptCdF!$C$5:$E$161,3,FALSE),2)="SB",1*52,VLOOKUP($AP136,BaseEqptCdF!$C$5:$S$161,12,FALSE)*0.2*300))))</f>
        <v/>
      </c>
      <c r="BH136" s="2">
        <f t="shared" si="14"/>
        <v>0</v>
      </c>
    </row>
    <row r="137" spans="1:60" x14ac:dyDescent="0.25">
      <c r="A137" s="296" t="str">
        <f t="array" ref="A137">IF($C137="","",INDEX(Prog!$B$8:$D$300,MATCH($C137,nivo1,0),1))</f>
        <v/>
      </c>
      <c r="B137" s="296" t="str">
        <f t="array" ref="B137">IF($C137="","",INDEX(Prog!$B$8:$D$300,MATCH($C137,nivo1,0),2))</f>
        <v/>
      </c>
      <c r="C137" s="273"/>
      <c r="D137" s="267"/>
      <c r="E137" s="273"/>
      <c r="F137" s="273"/>
      <c r="G137" s="273"/>
      <c r="H137" s="273"/>
      <c r="I137" s="273"/>
      <c r="J137" s="273"/>
      <c r="K137" s="274"/>
      <c r="L137" s="273"/>
      <c r="M137" s="273"/>
      <c r="N137" s="273"/>
      <c r="O137" s="275"/>
      <c r="P137" s="273"/>
      <c r="Q137" s="273"/>
      <c r="R137" s="273"/>
      <c r="S137" s="273"/>
      <c r="T137" s="276"/>
      <c r="U137" s="276"/>
      <c r="V137" s="276"/>
      <c r="W137" s="276"/>
      <c r="X137" s="277"/>
      <c r="Y137" s="278"/>
      <c r="AA137" s="8" t="str">
        <f>IF($L137="","",VLOOKUP($L137,BaseEqptCdF!$C$5:$E$161,2,FALSE))</f>
        <v/>
      </c>
      <c r="AB137" s="8" t="str">
        <f>IF($L137="","",VLOOKUP($L137,BaseEqptCdF!$C$5:$E$161,3,FALSE))</f>
        <v/>
      </c>
      <c r="AC137" s="7" t="str">
        <f>IF($L137="","",VLOOKUP($L137,BaseEqptCdF!$C$5:$I$161,6,FALSE))</f>
        <v/>
      </c>
      <c r="AD137" s="7" t="str">
        <f>IF($L137="","",VLOOKUP($L137,BaseEqptCdF!$C$5:$I$161,7,FALSE))</f>
        <v/>
      </c>
      <c r="AE137" s="3" t="str">
        <f>IF($L137="","",VLOOKUP($L137,BaseEqptCdF!$C$5:$R$161,16,FALSE)*$AC$3)</f>
        <v/>
      </c>
      <c r="AF137" s="3" t="str">
        <f>IF($L137="","",IF(LEFT($AB137,2)="SD",0,IF(LEFT($AB137,2)="SB",1*52,IF($N137=Prog!$P$17,VLOOKUP($L137,BaseEqptCdF!$C$5:$P$161,14,FALSE)*1*300,VLOOKUP($L137,BaseEqptCdF!$C$5:$P$161,12,FALSE)*0.2*300))))</f>
        <v/>
      </c>
      <c r="AG137" s="6" t="str">
        <f t="shared" si="15"/>
        <v/>
      </c>
      <c r="AH137" s="6">
        <f>IF($U137=Prog!$S$18,YEAR($X137),"")</f>
        <v>1900</v>
      </c>
      <c r="AI137" s="5" t="str">
        <f>IF(OR($AG137="",$U137=Prog!$S$18),"",IF(OR($U137=Prog!$S$17,$U137=Prog!$S$16),YEAR($X137),IF($AG137="ND","ND",$AI$8+$O137)))</f>
        <v/>
      </c>
      <c r="AJ137" s="3" t="str">
        <f t="shared" si="10"/>
        <v/>
      </c>
      <c r="AK137" s="3" t="str">
        <f t="shared" si="18"/>
        <v/>
      </c>
      <c r="AL137" s="3" t="str">
        <f t="shared" si="18"/>
        <v/>
      </c>
      <c r="AM137" s="3" t="str">
        <f t="shared" si="18"/>
        <v/>
      </c>
      <c r="AN137" s="3" t="str">
        <f t="shared" si="18"/>
        <v/>
      </c>
      <c r="AO137" s="2">
        <f t="shared" si="11"/>
        <v>0</v>
      </c>
      <c r="AP137" s="4"/>
      <c r="AQ137" s="3">
        <f>IF(AJ137=1,VLOOKUP($AP137,BaseEqptCdF!$C$5:$R$161,16,FALSE),0)</f>
        <v>0</v>
      </c>
      <c r="AR137" s="3">
        <f>IF(AK137=1,VLOOKUP($AP137,BaseEqptCdF!$C$5:$R$161,16,FALSE),0)</f>
        <v>0</v>
      </c>
      <c r="AS137" s="3">
        <f>IF(AL137=1,VLOOKUP($AP137,BaseEqptCdF!$C$5:$R$161,16,FALSE),0)</f>
        <v>0</v>
      </c>
      <c r="AT137" s="3">
        <f>IF(AM137=1,VLOOKUP($AP137,BaseEqptCdF!$C$5:$R$161,16,FALSE),0)</f>
        <v>0</v>
      </c>
      <c r="AU137" s="3">
        <f>IF(AN137=1,VLOOKUP($AP137,BaseEqptCdF!$C$5:$R$161,16,FALSE),0)</f>
        <v>0</v>
      </c>
      <c r="AV137" s="2">
        <f t="shared" si="12"/>
        <v>0</v>
      </c>
      <c r="AW137" s="3" t="str">
        <f>IF($L137="","",IF(SUM($AJ137:AJ137)=0,$AE137,VLOOKUP($AP137,BaseEqptCdF!$C$5:$R$161,16,FALSE)*$AC$3))</f>
        <v/>
      </c>
      <c r="AX137" s="3" t="str">
        <f>IF($L137="","",IF(SUM($AJ137:AK137)=0,$AE137,VLOOKUP($AP137,BaseEqptCdF!$C$5:$R$161,16,FALSE)*$AC$3))</f>
        <v/>
      </c>
      <c r="AY137" s="3" t="str">
        <f>IF($L137="","",IF(SUM($AJ137:AL137)=0,$AE137,VLOOKUP($AP137,BaseEqptCdF!$C$5:$R$161,16,FALSE)*$AC$3))</f>
        <v/>
      </c>
      <c r="AZ137" s="3" t="str">
        <f>IF($L137="","",IF(SUM($AJ137:AM137)=0,$AE137,VLOOKUP($AP137,BaseEqptCdF!$C$5:$R$161,16,FALSE)*$AC$3))</f>
        <v/>
      </c>
      <c r="BA137" s="3" t="str">
        <f>IF($L137="","",IF(SUM($AJ137:AN137)=0,$AE137,VLOOKUP($AP137,BaseEqptCdF!$C$5:$R$161,16,FALSE)*$AC$3))</f>
        <v/>
      </c>
      <c r="BB137" s="2">
        <f t="shared" si="13"/>
        <v>0</v>
      </c>
      <c r="BC137" s="3" t="str">
        <f>IF($L137="","",IF(SUM($AJ137:AJ137)=0,$AF137,IF(LEFT(VLOOKUP($AP137,BaseEqptCdF!$C$5:$E$161,3,FALSE),2)="SD",0,IF(LEFT(VLOOKUP($AP137,BaseEqptCdF!$C$5:$E$161,3,FALSE),2)="SB",1*52,VLOOKUP($AP137,BaseEqptCdF!$C$5:$S$161,12,FALSE)*0.2*300))))</f>
        <v/>
      </c>
      <c r="BD137" s="3" t="str">
        <f>IF($L137="","",IF(SUM($AJ137:AK137)=0,$AF137,IF(LEFT(VLOOKUP($AP137,BaseEqptCdF!$C$5:$E$161,3,FALSE),2)="SD",0,IF(LEFT(VLOOKUP($AP137,BaseEqptCdF!$C$5:$E$161,3,FALSE),2)="SB",1*52,VLOOKUP($AP137,BaseEqptCdF!$C$5:$S$161,12,FALSE)*0.2*300))))</f>
        <v/>
      </c>
      <c r="BE137" s="3" t="str">
        <f>IF($L137="","",IF(SUM($AJ137:AL137)=0,$AF137,IF(LEFT(VLOOKUP($AP137,BaseEqptCdF!$C$5:$E$161,3,FALSE),2)="SD",0,IF(LEFT(VLOOKUP($AP137,BaseEqptCdF!$C$5:$E$161,3,FALSE),2)="SB",1*52,VLOOKUP($AP137,BaseEqptCdF!$C$5:$S$161,12,FALSE)*0.2*300))))</f>
        <v/>
      </c>
      <c r="BF137" s="3" t="str">
        <f>IF($L137="","",IF(SUM($AJ137:AM137)=0,$AF137,IF(LEFT(VLOOKUP($AP137,BaseEqptCdF!$C$5:$E$161,3,FALSE),2)="SD",0,IF(LEFT(VLOOKUP($AP137,BaseEqptCdF!$C$5:$E$161,3,FALSE),2)="SB",1*52,VLOOKUP($AP137,BaseEqptCdF!$C$5:$S$161,12,FALSE)*0.2*300))))</f>
        <v/>
      </c>
      <c r="BG137" s="3" t="str">
        <f>IF($L137="","",IF(SUM($AJ137:AN137)=0,$AF137,IF(LEFT(VLOOKUP($AP137,BaseEqptCdF!$C$5:$E$161,3,FALSE),2)="SD",0,IF(LEFT(VLOOKUP($AP137,BaseEqptCdF!$C$5:$E$161,3,FALSE),2)="SB",1*52,VLOOKUP($AP137,BaseEqptCdF!$C$5:$S$161,12,FALSE)*0.2*300))))</f>
        <v/>
      </c>
      <c r="BH137" s="2">
        <f t="shared" si="14"/>
        <v>0</v>
      </c>
    </row>
    <row r="138" spans="1:60" x14ac:dyDescent="0.25">
      <c r="A138" s="296" t="str">
        <f t="array" ref="A138">IF($C138="","",INDEX(Prog!$B$8:$D$300,MATCH($C138,nivo1,0),1))</f>
        <v/>
      </c>
      <c r="B138" s="296" t="str">
        <f t="array" ref="B138">IF($C138="","",INDEX(Prog!$B$8:$D$300,MATCH($C138,nivo1,0),2))</f>
        <v/>
      </c>
      <c r="C138" s="273"/>
      <c r="D138" s="267"/>
      <c r="E138" s="273"/>
      <c r="F138" s="273"/>
      <c r="G138" s="273"/>
      <c r="H138" s="273"/>
      <c r="I138" s="273"/>
      <c r="J138" s="273"/>
      <c r="K138" s="274"/>
      <c r="L138" s="273"/>
      <c r="M138" s="273"/>
      <c r="N138" s="273"/>
      <c r="O138" s="275"/>
      <c r="P138" s="273"/>
      <c r="Q138" s="273"/>
      <c r="R138" s="273"/>
      <c r="S138" s="273"/>
      <c r="T138" s="276"/>
      <c r="U138" s="276"/>
      <c r="V138" s="276"/>
      <c r="W138" s="276"/>
      <c r="X138" s="277"/>
      <c r="Y138" s="278"/>
      <c r="AA138" s="8" t="str">
        <f>IF($L138="","",VLOOKUP($L138,BaseEqptCdF!$C$5:$E$161,2,FALSE))</f>
        <v/>
      </c>
      <c r="AB138" s="8" t="str">
        <f>IF($L138="","",VLOOKUP($L138,BaseEqptCdF!$C$5:$E$161,3,FALSE))</f>
        <v/>
      </c>
      <c r="AC138" s="7" t="str">
        <f>IF($L138="","",VLOOKUP($L138,BaseEqptCdF!$C$5:$I$161,6,FALSE))</f>
        <v/>
      </c>
      <c r="AD138" s="7" t="str">
        <f>IF($L138="","",VLOOKUP($L138,BaseEqptCdF!$C$5:$I$161,7,FALSE))</f>
        <v/>
      </c>
      <c r="AE138" s="3" t="str">
        <f>IF($L138="","",VLOOKUP($L138,BaseEqptCdF!$C$5:$R$161,16,FALSE)*$AC$3)</f>
        <v/>
      </c>
      <c r="AF138" s="3" t="str">
        <f>IF($L138="","",IF(LEFT($AB138,2)="SD",0,IF(LEFT($AB138,2)="SB",1*52,IF($N138=Prog!$P$17,VLOOKUP($L138,BaseEqptCdF!$C$5:$P$161,14,FALSE)*1*300,VLOOKUP($L138,BaseEqptCdF!$C$5:$P$161,12,FALSE)*0.2*300))))</f>
        <v/>
      </c>
      <c r="AG138" s="6" t="str">
        <f t="shared" si="15"/>
        <v/>
      </c>
      <c r="AH138" s="6">
        <f>IF($U138=Prog!$S$18,YEAR($X138),"")</f>
        <v>1900</v>
      </c>
      <c r="AI138" s="5" t="str">
        <f>IF(OR($AG138="",$U138=Prog!$S$18),"",IF(OR($U138=Prog!$S$17,$U138=Prog!$S$16),YEAR($X138),IF($AG138="ND","ND",$AI$8+$O138)))</f>
        <v/>
      </c>
      <c r="AJ138" s="3" t="str">
        <f t="shared" ref="AJ138:AJ201" si="19">IF($AI138="","",IF($AI138&lt;=AJ$9,1,0))</f>
        <v/>
      </c>
      <c r="AK138" s="3" t="str">
        <f t="shared" si="18"/>
        <v/>
      </c>
      <c r="AL138" s="3" t="str">
        <f t="shared" si="18"/>
        <v/>
      </c>
      <c r="AM138" s="3" t="str">
        <f t="shared" si="18"/>
        <v/>
      </c>
      <c r="AN138" s="3" t="str">
        <f t="shared" si="18"/>
        <v/>
      </c>
      <c r="AO138" s="2">
        <f t="shared" ref="AO138:AO201" si="20">SUM(AJ138:AN138)</f>
        <v>0</v>
      </c>
      <c r="AP138" s="4"/>
      <c r="AQ138" s="3">
        <f>IF(AJ138=1,VLOOKUP($AP138,BaseEqptCdF!$C$5:$R$161,16,FALSE),0)</f>
        <v>0</v>
      </c>
      <c r="AR138" s="3">
        <f>IF(AK138=1,VLOOKUP($AP138,BaseEqptCdF!$C$5:$R$161,16,FALSE),0)</f>
        <v>0</v>
      </c>
      <c r="AS138" s="3">
        <f>IF(AL138=1,VLOOKUP($AP138,BaseEqptCdF!$C$5:$R$161,16,FALSE),0)</f>
        <v>0</v>
      </c>
      <c r="AT138" s="3">
        <f>IF(AM138=1,VLOOKUP($AP138,BaseEqptCdF!$C$5:$R$161,16,FALSE),0)</f>
        <v>0</v>
      </c>
      <c r="AU138" s="3">
        <f>IF(AN138=1,VLOOKUP($AP138,BaseEqptCdF!$C$5:$R$161,16,FALSE),0)</f>
        <v>0</v>
      </c>
      <c r="AV138" s="2">
        <f t="shared" ref="AV138:AV201" si="21">SUM(AQ138:AU138)</f>
        <v>0</v>
      </c>
      <c r="AW138" s="3" t="str">
        <f>IF($L138="","",IF(SUM($AJ138:AJ138)=0,$AE138,VLOOKUP($AP138,BaseEqptCdF!$C$5:$R$161,16,FALSE)*$AC$3))</f>
        <v/>
      </c>
      <c r="AX138" s="3" t="str">
        <f>IF($L138="","",IF(SUM($AJ138:AK138)=0,$AE138,VLOOKUP($AP138,BaseEqptCdF!$C$5:$R$161,16,FALSE)*$AC$3))</f>
        <v/>
      </c>
      <c r="AY138" s="3" t="str">
        <f>IF($L138="","",IF(SUM($AJ138:AL138)=0,$AE138,VLOOKUP($AP138,BaseEqptCdF!$C$5:$R$161,16,FALSE)*$AC$3))</f>
        <v/>
      </c>
      <c r="AZ138" s="3" t="str">
        <f>IF($L138="","",IF(SUM($AJ138:AM138)=0,$AE138,VLOOKUP($AP138,BaseEqptCdF!$C$5:$R$161,16,FALSE)*$AC$3))</f>
        <v/>
      </c>
      <c r="BA138" s="3" t="str">
        <f>IF($L138="","",IF(SUM($AJ138:AN138)=0,$AE138,VLOOKUP($AP138,BaseEqptCdF!$C$5:$R$161,16,FALSE)*$AC$3))</f>
        <v/>
      </c>
      <c r="BB138" s="2">
        <f t="shared" ref="BB138:BB201" si="22">SUM(AW138:BA138)</f>
        <v>0</v>
      </c>
      <c r="BC138" s="3" t="str">
        <f>IF($L138="","",IF(SUM($AJ138:AJ138)=0,$AF138,IF(LEFT(VLOOKUP($AP138,BaseEqptCdF!$C$5:$E$161,3,FALSE),2)="SD",0,IF(LEFT(VLOOKUP($AP138,BaseEqptCdF!$C$5:$E$161,3,FALSE),2)="SB",1*52,VLOOKUP($AP138,BaseEqptCdF!$C$5:$S$161,12,FALSE)*0.2*300))))</f>
        <v/>
      </c>
      <c r="BD138" s="3" t="str">
        <f>IF($L138="","",IF(SUM($AJ138:AK138)=0,$AF138,IF(LEFT(VLOOKUP($AP138,BaseEqptCdF!$C$5:$E$161,3,FALSE),2)="SD",0,IF(LEFT(VLOOKUP($AP138,BaseEqptCdF!$C$5:$E$161,3,FALSE),2)="SB",1*52,VLOOKUP($AP138,BaseEqptCdF!$C$5:$S$161,12,FALSE)*0.2*300))))</f>
        <v/>
      </c>
      <c r="BE138" s="3" t="str">
        <f>IF($L138="","",IF(SUM($AJ138:AL138)=0,$AF138,IF(LEFT(VLOOKUP($AP138,BaseEqptCdF!$C$5:$E$161,3,FALSE),2)="SD",0,IF(LEFT(VLOOKUP($AP138,BaseEqptCdF!$C$5:$E$161,3,FALSE),2)="SB",1*52,VLOOKUP($AP138,BaseEqptCdF!$C$5:$S$161,12,FALSE)*0.2*300))))</f>
        <v/>
      </c>
      <c r="BF138" s="3" t="str">
        <f>IF($L138="","",IF(SUM($AJ138:AM138)=0,$AF138,IF(LEFT(VLOOKUP($AP138,BaseEqptCdF!$C$5:$E$161,3,FALSE),2)="SD",0,IF(LEFT(VLOOKUP($AP138,BaseEqptCdF!$C$5:$E$161,3,FALSE),2)="SB",1*52,VLOOKUP($AP138,BaseEqptCdF!$C$5:$S$161,12,FALSE)*0.2*300))))</f>
        <v/>
      </c>
      <c r="BG138" s="3" t="str">
        <f>IF($L138="","",IF(SUM($AJ138:AN138)=0,$AF138,IF(LEFT(VLOOKUP($AP138,BaseEqptCdF!$C$5:$E$161,3,FALSE),2)="SD",0,IF(LEFT(VLOOKUP($AP138,BaseEqptCdF!$C$5:$E$161,3,FALSE),2)="SB",1*52,VLOOKUP($AP138,BaseEqptCdF!$C$5:$S$161,12,FALSE)*0.2*300))))</f>
        <v/>
      </c>
      <c r="BH138" s="2">
        <f t="shared" ref="BH138:BH201" si="23">SUM(BC138:BG138)</f>
        <v>0</v>
      </c>
    </row>
    <row r="139" spans="1:60" x14ac:dyDescent="0.25">
      <c r="A139" s="296" t="str">
        <f t="array" ref="A139">IF($C139="","",INDEX(Prog!$B$8:$D$300,MATCH($C139,nivo1,0),1))</f>
        <v/>
      </c>
      <c r="B139" s="296" t="str">
        <f t="array" ref="B139">IF($C139="","",INDEX(Prog!$B$8:$D$300,MATCH($C139,nivo1,0),2))</f>
        <v/>
      </c>
      <c r="C139" s="273"/>
      <c r="D139" s="267"/>
      <c r="E139" s="273"/>
      <c r="F139" s="273"/>
      <c r="G139" s="273"/>
      <c r="H139" s="273"/>
      <c r="I139" s="273"/>
      <c r="J139" s="273"/>
      <c r="K139" s="274"/>
      <c r="L139" s="273"/>
      <c r="M139" s="273"/>
      <c r="N139" s="273"/>
      <c r="O139" s="275"/>
      <c r="P139" s="273"/>
      <c r="Q139" s="273"/>
      <c r="R139" s="273"/>
      <c r="S139" s="273"/>
      <c r="T139" s="276"/>
      <c r="U139" s="276"/>
      <c r="V139" s="276"/>
      <c r="W139" s="276"/>
      <c r="X139" s="277"/>
      <c r="Y139" s="278"/>
      <c r="AA139" s="8" t="str">
        <f>IF($L139="","",VLOOKUP($L139,BaseEqptCdF!$C$5:$E$161,2,FALSE))</f>
        <v/>
      </c>
      <c r="AB139" s="8" t="str">
        <f>IF($L139="","",VLOOKUP($L139,BaseEqptCdF!$C$5:$E$161,3,FALSE))</f>
        <v/>
      </c>
      <c r="AC139" s="7" t="str">
        <f>IF($L139="","",VLOOKUP($L139,BaseEqptCdF!$C$5:$I$161,6,FALSE))</f>
        <v/>
      </c>
      <c r="AD139" s="7" t="str">
        <f>IF($L139="","",VLOOKUP($L139,BaseEqptCdF!$C$5:$I$161,7,FALSE))</f>
        <v/>
      </c>
      <c r="AE139" s="3" t="str">
        <f>IF($L139="","",VLOOKUP($L139,BaseEqptCdF!$C$5:$R$161,16,FALSE)*$AC$3)</f>
        <v/>
      </c>
      <c r="AF139" s="3" t="str">
        <f>IF($L139="","",IF(LEFT($AB139,2)="SD",0,IF(LEFT($AB139,2)="SB",1*52,IF($N139=Prog!$P$17,VLOOKUP($L139,BaseEqptCdF!$C$5:$P$161,14,FALSE)*1*300,VLOOKUP($L139,BaseEqptCdF!$C$5:$P$161,12,FALSE)*0.2*300))))</f>
        <v/>
      </c>
      <c r="AG139" s="6" t="str">
        <f t="shared" ref="AG139:AG202" si="24">IF($L139="","",IF(OR(ISTEXT($O139),$O139=""),"ND",YEAR($X139)-$O139))</f>
        <v/>
      </c>
      <c r="AH139" s="6">
        <f>IF($U139=Prog!$S$18,YEAR($X139),"")</f>
        <v>1900</v>
      </c>
      <c r="AI139" s="5" t="str">
        <f>IF(OR($AG139="",$U139=Prog!$S$18),"",IF(OR($U139=Prog!$S$17,$U139=Prog!$S$16),YEAR($X139),IF($AG139="ND","ND",$AI$8+$O139)))</f>
        <v/>
      </c>
      <c r="AJ139" s="3" t="str">
        <f t="shared" si="19"/>
        <v/>
      </c>
      <c r="AK139" s="3" t="str">
        <f t="shared" si="18"/>
        <v/>
      </c>
      <c r="AL139" s="3" t="str">
        <f t="shared" si="18"/>
        <v/>
      </c>
      <c r="AM139" s="3" t="str">
        <f t="shared" si="18"/>
        <v/>
      </c>
      <c r="AN139" s="3" t="str">
        <f t="shared" si="18"/>
        <v/>
      </c>
      <c r="AO139" s="2">
        <f t="shared" si="20"/>
        <v>0</v>
      </c>
      <c r="AP139" s="4"/>
      <c r="AQ139" s="3">
        <f>IF(AJ139=1,VLOOKUP($AP139,BaseEqptCdF!$C$5:$R$161,16,FALSE),0)</f>
        <v>0</v>
      </c>
      <c r="AR139" s="3">
        <f>IF(AK139=1,VLOOKUP($AP139,BaseEqptCdF!$C$5:$R$161,16,FALSE),0)</f>
        <v>0</v>
      </c>
      <c r="AS139" s="3">
        <f>IF(AL139=1,VLOOKUP($AP139,BaseEqptCdF!$C$5:$R$161,16,FALSE),0)</f>
        <v>0</v>
      </c>
      <c r="AT139" s="3">
        <f>IF(AM139=1,VLOOKUP($AP139,BaseEqptCdF!$C$5:$R$161,16,FALSE),0)</f>
        <v>0</v>
      </c>
      <c r="AU139" s="3">
        <f>IF(AN139=1,VLOOKUP($AP139,BaseEqptCdF!$C$5:$R$161,16,FALSE),0)</f>
        <v>0</v>
      </c>
      <c r="AV139" s="2">
        <f t="shared" si="21"/>
        <v>0</v>
      </c>
      <c r="AW139" s="3" t="str">
        <f>IF($L139="","",IF(SUM($AJ139:AJ139)=0,$AE139,VLOOKUP($AP139,BaseEqptCdF!$C$5:$R$161,16,FALSE)*$AC$3))</f>
        <v/>
      </c>
      <c r="AX139" s="3" t="str">
        <f>IF($L139="","",IF(SUM($AJ139:AK139)=0,$AE139,VLOOKUP($AP139,BaseEqptCdF!$C$5:$R$161,16,FALSE)*$AC$3))</f>
        <v/>
      </c>
      <c r="AY139" s="3" t="str">
        <f>IF($L139="","",IF(SUM($AJ139:AL139)=0,$AE139,VLOOKUP($AP139,BaseEqptCdF!$C$5:$R$161,16,FALSE)*$AC$3))</f>
        <v/>
      </c>
      <c r="AZ139" s="3" t="str">
        <f>IF($L139="","",IF(SUM($AJ139:AM139)=0,$AE139,VLOOKUP($AP139,BaseEqptCdF!$C$5:$R$161,16,FALSE)*$AC$3))</f>
        <v/>
      </c>
      <c r="BA139" s="3" t="str">
        <f>IF($L139="","",IF(SUM($AJ139:AN139)=0,$AE139,VLOOKUP($AP139,BaseEqptCdF!$C$5:$R$161,16,FALSE)*$AC$3))</f>
        <v/>
      </c>
      <c r="BB139" s="2">
        <f t="shared" si="22"/>
        <v>0</v>
      </c>
      <c r="BC139" s="3" t="str">
        <f>IF($L139="","",IF(SUM($AJ139:AJ139)=0,$AF139,IF(LEFT(VLOOKUP($AP139,BaseEqptCdF!$C$5:$E$161,3,FALSE),2)="SD",0,IF(LEFT(VLOOKUP($AP139,BaseEqptCdF!$C$5:$E$161,3,FALSE),2)="SB",1*52,VLOOKUP($AP139,BaseEqptCdF!$C$5:$S$161,12,FALSE)*0.2*300))))</f>
        <v/>
      </c>
      <c r="BD139" s="3" t="str">
        <f>IF($L139="","",IF(SUM($AJ139:AK139)=0,$AF139,IF(LEFT(VLOOKUP($AP139,BaseEqptCdF!$C$5:$E$161,3,FALSE),2)="SD",0,IF(LEFT(VLOOKUP($AP139,BaseEqptCdF!$C$5:$E$161,3,FALSE),2)="SB",1*52,VLOOKUP($AP139,BaseEqptCdF!$C$5:$S$161,12,FALSE)*0.2*300))))</f>
        <v/>
      </c>
      <c r="BE139" s="3" t="str">
        <f>IF($L139="","",IF(SUM($AJ139:AL139)=0,$AF139,IF(LEFT(VLOOKUP($AP139,BaseEqptCdF!$C$5:$E$161,3,FALSE),2)="SD",0,IF(LEFT(VLOOKUP($AP139,BaseEqptCdF!$C$5:$E$161,3,FALSE),2)="SB",1*52,VLOOKUP($AP139,BaseEqptCdF!$C$5:$S$161,12,FALSE)*0.2*300))))</f>
        <v/>
      </c>
      <c r="BF139" s="3" t="str">
        <f>IF($L139="","",IF(SUM($AJ139:AM139)=0,$AF139,IF(LEFT(VLOOKUP($AP139,BaseEqptCdF!$C$5:$E$161,3,FALSE),2)="SD",0,IF(LEFT(VLOOKUP($AP139,BaseEqptCdF!$C$5:$E$161,3,FALSE),2)="SB",1*52,VLOOKUP($AP139,BaseEqptCdF!$C$5:$S$161,12,FALSE)*0.2*300))))</f>
        <v/>
      </c>
      <c r="BG139" s="3" t="str">
        <f>IF($L139="","",IF(SUM($AJ139:AN139)=0,$AF139,IF(LEFT(VLOOKUP($AP139,BaseEqptCdF!$C$5:$E$161,3,FALSE),2)="SD",0,IF(LEFT(VLOOKUP($AP139,BaseEqptCdF!$C$5:$E$161,3,FALSE),2)="SB",1*52,VLOOKUP($AP139,BaseEqptCdF!$C$5:$S$161,12,FALSE)*0.2*300))))</f>
        <v/>
      </c>
      <c r="BH139" s="2">
        <f t="shared" si="23"/>
        <v>0</v>
      </c>
    </row>
    <row r="140" spans="1:60" x14ac:dyDescent="0.25">
      <c r="A140" s="296" t="str">
        <f t="array" ref="A140">IF($C140="","",INDEX(Prog!$B$8:$D$300,MATCH($C140,nivo1,0),1))</f>
        <v/>
      </c>
      <c r="B140" s="296" t="str">
        <f t="array" ref="B140">IF($C140="","",INDEX(Prog!$B$8:$D$300,MATCH($C140,nivo1,0),2))</f>
        <v/>
      </c>
      <c r="C140" s="273"/>
      <c r="D140" s="267"/>
      <c r="E140" s="273"/>
      <c r="F140" s="273"/>
      <c r="G140" s="273"/>
      <c r="H140" s="273"/>
      <c r="I140" s="273"/>
      <c r="J140" s="273"/>
      <c r="K140" s="274"/>
      <c r="L140" s="273"/>
      <c r="M140" s="273"/>
      <c r="N140" s="273"/>
      <c r="O140" s="275"/>
      <c r="P140" s="273"/>
      <c r="Q140" s="273"/>
      <c r="R140" s="273"/>
      <c r="S140" s="273"/>
      <c r="T140" s="276"/>
      <c r="U140" s="276"/>
      <c r="V140" s="276"/>
      <c r="W140" s="276"/>
      <c r="X140" s="277"/>
      <c r="Y140" s="278"/>
      <c r="AA140" s="8" t="str">
        <f>IF($L140="","",VLOOKUP($L140,BaseEqptCdF!$C$5:$E$161,2,FALSE))</f>
        <v/>
      </c>
      <c r="AB140" s="8" t="str">
        <f>IF($L140="","",VLOOKUP($L140,BaseEqptCdF!$C$5:$E$161,3,FALSE))</f>
        <v/>
      </c>
      <c r="AC140" s="7" t="str">
        <f>IF($L140="","",VLOOKUP($L140,BaseEqptCdF!$C$5:$I$161,6,FALSE))</f>
        <v/>
      </c>
      <c r="AD140" s="7" t="str">
        <f>IF($L140="","",VLOOKUP($L140,BaseEqptCdF!$C$5:$I$161,7,FALSE))</f>
        <v/>
      </c>
      <c r="AE140" s="3" t="str">
        <f>IF($L140="","",VLOOKUP($L140,BaseEqptCdF!$C$5:$R$161,16,FALSE)*$AC$3)</f>
        <v/>
      </c>
      <c r="AF140" s="3" t="str">
        <f>IF($L140="","",IF(LEFT($AB140,2)="SD",0,IF(LEFT($AB140,2)="SB",1*52,IF($N140=Prog!$P$17,VLOOKUP($L140,BaseEqptCdF!$C$5:$P$161,14,FALSE)*1*300,VLOOKUP($L140,BaseEqptCdF!$C$5:$P$161,12,FALSE)*0.2*300))))</f>
        <v/>
      </c>
      <c r="AG140" s="6" t="str">
        <f t="shared" si="24"/>
        <v/>
      </c>
      <c r="AH140" s="6">
        <f>IF($U140=Prog!$S$18,YEAR($X140),"")</f>
        <v>1900</v>
      </c>
      <c r="AI140" s="5" t="str">
        <f>IF(OR($AG140="",$U140=Prog!$S$18),"",IF(OR($U140=Prog!$S$17,$U140=Prog!$S$16),YEAR($X140),IF($AG140="ND","ND",$AI$8+$O140)))</f>
        <v/>
      </c>
      <c r="AJ140" s="3" t="str">
        <f t="shared" si="19"/>
        <v/>
      </c>
      <c r="AK140" s="3" t="str">
        <f t="shared" si="18"/>
        <v/>
      </c>
      <c r="AL140" s="3" t="str">
        <f t="shared" si="18"/>
        <v/>
      </c>
      <c r="AM140" s="3" t="str">
        <f t="shared" si="18"/>
        <v/>
      </c>
      <c r="AN140" s="3" t="str">
        <f t="shared" si="18"/>
        <v/>
      </c>
      <c r="AO140" s="2">
        <f t="shared" si="20"/>
        <v>0</v>
      </c>
      <c r="AP140" s="4"/>
      <c r="AQ140" s="3">
        <f>IF(AJ140=1,VLOOKUP($AP140,BaseEqptCdF!$C$5:$R$161,16,FALSE),0)</f>
        <v>0</v>
      </c>
      <c r="AR140" s="3">
        <f>IF(AK140=1,VLOOKUP($AP140,BaseEqptCdF!$C$5:$R$161,16,FALSE),0)</f>
        <v>0</v>
      </c>
      <c r="AS140" s="3">
        <f>IF(AL140=1,VLOOKUP($AP140,BaseEqptCdF!$C$5:$R$161,16,FALSE),0)</f>
        <v>0</v>
      </c>
      <c r="AT140" s="3">
        <f>IF(AM140=1,VLOOKUP($AP140,BaseEqptCdF!$C$5:$R$161,16,FALSE),0)</f>
        <v>0</v>
      </c>
      <c r="AU140" s="3">
        <f>IF(AN140=1,VLOOKUP($AP140,BaseEqptCdF!$C$5:$R$161,16,FALSE),0)</f>
        <v>0</v>
      </c>
      <c r="AV140" s="2">
        <f t="shared" si="21"/>
        <v>0</v>
      </c>
      <c r="AW140" s="3" t="str">
        <f>IF($L140="","",IF(SUM($AJ140:AJ140)=0,$AE140,VLOOKUP($AP140,BaseEqptCdF!$C$5:$R$161,16,FALSE)*$AC$3))</f>
        <v/>
      </c>
      <c r="AX140" s="3" t="str">
        <f>IF($L140="","",IF(SUM($AJ140:AK140)=0,$AE140,VLOOKUP($AP140,BaseEqptCdF!$C$5:$R$161,16,FALSE)*$AC$3))</f>
        <v/>
      </c>
      <c r="AY140" s="3" t="str">
        <f>IF($L140="","",IF(SUM($AJ140:AL140)=0,$AE140,VLOOKUP($AP140,BaseEqptCdF!$C$5:$R$161,16,FALSE)*$AC$3))</f>
        <v/>
      </c>
      <c r="AZ140" s="3" t="str">
        <f>IF($L140="","",IF(SUM($AJ140:AM140)=0,$AE140,VLOOKUP($AP140,BaseEqptCdF!$C$5:$R$161,16,FALSE)*$AC$3))</f>
        <v/>
      </c>
      <c r="BA140" s="3" t="str">
        <f>IF($L140="","",IF(SUM($AJ140:AN140)=0,$AE140,VLOOKUP($AP140,BaseEqptCdF!$C$5:$R$161,16,FALSE)*$AC$3))</f>
        <v/>
      </c>
      <c r="BB140" s="2">
        <f t="shared" si="22"/>
        <v>0</v>
      </c>
      <c r="BC140" s="3" t="str">
        <f>IF($L140="","",IF(SUM($AJ140:AJ140)=0,$AF140,IF(LEFT(VLOOKUP($AP140,BaseEqptCdF!$C$5:$E$161,3,FALSE),2)="SD",0,IF(LEFT(VLOOKUP($AP140,BaseEqptCdF!$C$5:$E$161,3,FALSE),2)="SB",1*52,VLOOKUP($AP140,BaseEqptCdF!$C$5:$S$161,12,FALSE)*0.2*300))))</f>
        <v/>
      </c>
      <c r="BD140" s="3" t="str">
        <f>IF($L140="","",IF(SUM($AJ140:AK140)=0,$AF140,IF(LEFT(VLOOKUP($AP140,BaseEqptCdF!$C$5:$E$161,3,FALSE),2)="SD",0,IF(LEFT(VLOOKUP($AP140,BaseEqptCdF!$C$5:$E$161,3,FALSE),2)="SB",1*52,VLOOKUP($AP140,BaseEqptCdF!$C$5:$S$161,12,FALSE)*0.2*300))))</f>
        <v/>
      </c>
      <c r="BE140" s="3" t="str">
        <f>IF($L140="","",IF(SUM($AJ140:AL140)=0,$AF140,IF(LEFT(VLOOKUP($AP140,BaseEqptCdF!$C$5:$E$161,3,FALSE),2)="SD",0,IF(LEFT(VLOOKUP($AP140,BaseEqptCdF!$C$5:$E$161,3,FALSE),2)="SB",1*52,VLOOKUP($AP140,BaseEqptCdF!$C$5:$S$161,12,FALSE)*0.2*300))))</f>
        <v/>
      </c>
      <c r="BF140" s="3" t="str">
        <f>IF($L140="","",IF(SUM($AJ140:AM140)=0,$AF140,IF(LEFT(VLOOKUP($AP140,BaseEqptCdF!$C$5:$E$161,3,FALSE),2)="SD",0,IF(LEFT(VLOOKUP($AP140,BaseEqptCdF!$C$5:$E$161,3,FALSE),2)="SB",1*52,VLOOKUP($AP140,BaseEqptCdF!$C$5:$S$161,12,FALSE)*0.2*300))))</f>
        <v/>
      </c>
      <c r="BG140" s="3" t="str">
        <f>IF($L140="","",IF(SUM($AJ140:AN140)=0,$AF140,IF(LEFT(VLOOKUP($AP140,BaseEqptCdF!$C$5:$E$161,3,FALSE),2)="SD",0,IF(LEFT(VLOOKUP($AP140,BaseEqptCdF!$C$5:$E$161,3,FALSE),2)="SB",1*52,VLOOKUP($AP140,BaseEqptCdF!$C$5:$S$161,12,FALSE)*0.2*300))))</f>
        <v/>
      </c>
      <c r="BH140" s="2">
        <f t="shared" si="23"/>
        <v>0</v>
      </c>
    </row>
    <row r="141" spans="1:60" x14ac:dyDescent="0.25">
      <c r="A141" s="296" t="str">
        <f t="array" ref="A141">IF($C141="","",INDEX(Prog!$B$8:$D$300,MATCH($C141,nivo1,0),1))</f>
        <v/>
      </c>
      <c r="B141" s="296" t="str">
        <f t="array" ref="B141">IF($C141="","",INDEX(Prog!$B$8:$D$300,MATCH($C141,nivo1,0),2))</f>
        <v/>
      </c>
      <c r="C141" s="273"/>
      <c r="D141" s="267"/>
      <c r="E141" s="273"/>
      <c r="F141" s="273"/>
      <c r="G141" s="273"/>
      <c r="H141" s="273"/>
      <c r="I141" s="273"/>
      <c r="J141" s="273"/>
      <c r="K141" s="274"/>
      <c r="L141" s="273"/>
      <c r="M141" s="273"/>
      <c r="N141" s="273"/>
      <c r="O141" s="275"/>
      <c r="P141" s="273"/>
      <c r="Q141" s="273"/>
      <c r="R141" s="273"/>
      <c r="S141" s="273"/>
      <c r="T141" s="276"/>
      <c r="U141" s="276"/>
      <c r="V141" s="276"/>
      <c r="W141" s="276"/>
      <c r="X141" s="277"/>
      <c r="Y141" s="278"/>
      <c r="AA141" s="8" t="str">
        <f>IF($L141="","",VLOOKUP($L141,BaseEqptCdF!$C$5:$E$161,2,FALSE))</f>
        <v/>
      </c>
      <c r="AB141" s="8" t="str">
        <f>IF($L141="","",VLOOKUP($L141,BaseEqptCdF!$C$5:$E$161,3,FALSE))</f>
        <v/>
      </c>
      <c r="AC141" s="7" t="str">
        <f>IF($L141="","",VLOOKUP($L141,BaseEqptCdF!$C$5:$I$161,6,FALSE))</f>
        <v/>
      </c>
      <c r="AD141" s="7" t="str">
        <f>IF($L141="","",VLOOKUP($L141,BaseEqptCdF!$C$5:$I$161,7,FALSE))</f>
        <v/>
      </c>
      <c r="AE141" s="3" t="str">
        <f>IF($L141="","",VLOOKUP($L141,BaseEqptCdF!$C$5:$R$161,16,FALSE)*$AC$3)</f>
        <v/>
      </c>
      <c r="AF141" s="3" t="str">
        <f>IF($L141="","",IF(LEFT($AB141,2)="SD",0,IF(LEFT($AB141,2)="SB",1*52,IF($N141=Prog!$P$17,VLOOKUP($L141,BaseEqptCdF!$C$5:$P$161,14,FALSE)*1*300,VLOOKUP($L141,BaseEqptCdF!$C$5:$P$161,12,FALSE)*0.2*300))))</f>
        <v/>
      </c>
      <c r="AG141" s="6" t="str">
        <f t="shared" si="24"/>
        <v/>
      </c>
      <c r="AH141" s="6">
        <f>IF($U141=Prog!$S$18,YEAR($X141),"")</f>
        <v>1900</v>
      </c>
      <c r="AI141" s="5" t="str">
        <f>IF(OR($AG141="",$U141=Prog!$S$18),"",IF(OR($U141=Prog!$S$17,$U141=Prog!$S$16),YEAR($X141),IF($AG141="ND","ND",$AI$8+$O141)))</f>
        <v/>
      </c>
      <c r="AJ141" s="3" t="str">
        <f t="shared" si="19"/>
        <v/>
      </c>
      <c r="AK141" s="3" t="str">
        <f t="shared" si="18"/>
        <v/>
      </c>
      <c r="AL141" s="3" t="str">
        <f t="shared" si="18"/>
        <v/>
      </c>
      <c r="AM141" s="3" t="str">
        <f t="shared" si="18"/>
        <v/>
      </c>
      <c r="AN141" s="3" t="str">
        <f t="shared" si="18"/>
        <v/>
      </c>
      <c r="AO141" s="2">
        <f t="shared" si="20"/>
        <v>0</v>
      </c>
      <c r="AP141" s="4"/>
      <c r="AQ141" s="3">
        <f>IF(AJ141=1,VLOOKUP($AP141,BaseEqptCdF!$C$5:$R$161,16,FALSE),0)</f>
        <v>0</v>
      </c>
      <c r="AR141" s="3">
        <f>IF(AK141=1,VLOOKUP($AP141,BaseEqptCdF!$C$5:$R$161,16,FALSE),0)</f>
        <v>0</v>
      </c>
      <c r="AS141" s="3">
        <f>IF(AL141=1,VLOOKUP($AP141,BaseEqptCdF!$C$5:$R$161,16,FALSE),0)</f>
        <v>0</v>
      </c>
      <c r="AT141" s="3">
        <f>IF(AM141=1,VLOOKUP($AP141,BaseEqptCdF!$C$5:$R$161,16,FALSE),0)</f>
        <v>0</v>
      </c>
      <c r="AU141" s="3">
        <f>IF(AN141=1,VLOOKUP($AP141,BaseEqptCdF!$C$5:$R$161,16,FALSE),0)</f>
        <v>0</v>
      </c>
      <c r="AV141" s="2">
        <f t="shared" si="21"/>
        <v>0</v>
      </c>
      <c r="AW141" s="3" t="str">
        <f>IF($L141="","",IF(SUM($AJ141:AJ141)=0,$AE141,VLOOKUP($AP141,BaseEqptCdF!$C$5:$R$161,16,FALSE)*$AC$3))</f>
        <v/>
      </c>
      <c r="AX141" s="3" t="str">
        <f>IF($L141="","",IF(SUM($AJ141:AK141)=0,$AE141,VLOOKUP($AP141,BaseEqptCdF!$C$5:$R$161,16,FALSE)*$AC$3))</f>
        <v/>
      </c>
      <c r="AY141" s="3" t="str">
        <f>IF($L141="","",IF(SUM($AJ141:AL141)=0,$AE141,VLOOKUP($AP141,BaseEqptCdF!$C$5:$R$161,16,FALSE)*$AC$3))</f>
        <v/>
      </c>
      <c r="AZ141" s="3" t="str">
        <f>IF($L141="","",IF(SUM($AJ141:AM141)=0,$AE141,VLOOKUP($AP141,BaseEqptCdF!$C$5:$R$161,16,FALSE)*$AC$3))</f>
        <v/>
      </c>
      <c r="BA141" s="3" t="str">
        <f>IF($L141="","",IF(SUM($AJ141:AN141)=0,$AE141,VLOOKUP($AP141,BaseEqptCdF!$C$5:$R$161,16,FALSE)*$AC$3))</f>
        <v/>
      </c>
      <c r="BB141" s="2">
        <f t="shared" si="22"/>
        <v>0</v>
      </c>
      <c r="BC141" s="3" t="str">
        <f>IF($L141="","",IF(SUM($AJ141:AJ141)=0,$AF141,IF(LEFT(VLOOKUP($AP141,BaseEqptCdF!$C$5:$E$161,3,FALSE),2)="SD",0,IF(LEFT(VLOOKUP($AP141,BaseEqptCdF!$C$5:$E$161,3,FALSE),2)="SB",1*52,VLOOKUP($AP141,BaseEqptCdF!$C$5:$S$161,12,FALSE)*0.2*300))))</f>
        <v/>
      </c>
      <c r="BD141" s="3" t="str">
        <f>IF($L141="","",IF(SUM($AJ141:AK141)=0,$AF141,IF(LEFT(VLOOKUP($AP141,BaseEqptCdF!$C$5:$E$161,3,FALSE),2)="SD",0,IF(LEFT(VLOOKUP($AP141,BaseEqptCdF!$C$5:$E$161,3,FALSE),2)="SB",1*52,VLOOKUP($AP141,BaseEqptCdF!$C$5:$S$161,12,FALSE)*0.2*300))))</f>
        <v/>
      </c>
      <c r="BE141" s="3" t="str">
        <f>IF($L141="","",IF(SUM($AJ141:AL141)=0,$AF141,IF(LEFT(VLOOKUP($AP141,BaseEqptCdF!$C$5:$E$161,3,FALSE),2)="SD",0,IF(LEFT(VLOOKUP($AP141,BaseEqptCdF!$C$5:$E$161,3,FALSE),2)="SB",1*52,VLOOKUP($AP141,BaseEqptCdF!$C$5:$S$161,12,FALSE)*0.2*300))))</f>
        <v/>
      </c>
      <c r="BF141" s="3" t="str">
        <f>IF($L141="","",IF(SUM($AJ141:AM141)=0,$AF141,IF(LEFT(VLOOKUP($AP141,BaseEqptCdF!$C$5:$E$161,3,FALSE),2)="SD",0,IF(LEFT(VLOOKUP($AP141,BaseEqptCdF!$C$5:$E$161,3,FALSE),2)="SB",1*52,VLOOKUP($AP141,BaseEqptCdF!$C$5:$S$161,12,FALSE)*0.2*300))))</f>
        <v/>
      </c>
      <c r="BG141" s="3" t="str">
        <f>IF($L141="","",IF(SUM($AJ141:AN141)=0,$AF141,IF(LEFT(VLOOKUP($AP141,BaseEqptCdF!$C$5:$E$161,3,FALSE),2)="SD",0,IF(LEFT(VLOOKUP($AP141,BaseEqptCdF!$C$5:$E$161,3,FALSE),2)="SB",1*52,VLOOKUP($AP141,BaseEqptCdF!$C$5:$S$161,12,FALSE)*0.2*300))))</f>
        <v/>
      </c>
      <c r="BH141" s="2">
        <f t="shared" si="23"/>
        <v>0</v>
      </c>
    </row>
    <row r="142" spans="1:60" x14ac:dyDescent="0.25">
      <c r="A142" s="296" t="str">
        <f t="array" ref="A142">IF($C142="","",INDEX(Prog!$B$8:$D$300,MATCH($C142,nivo1,0),1))</f>
        <v/>
      </c>
      <c r="B142" s="296" t="str">
        <f t="array" ref="B142">IF($C142="","",INDEX(Prog!$B$8:$D$300,MATCH($C142,nivo1,0),2))</f>
        <v/>
      </c>
      <c r="C142" s="273"/>
      <c r="D142" s="267"/>
      <c r="E142" s="273"/>
      <c r="F142" s="273"/>
      <c r="G142" s="273"/>
      <c r="H142" s="273"/>
      <c r="I142" s="273"/>
      <c r="J142" s="273"/>
      <c r="K142" s="274"/>
      <c r="L142" s="273"/>
      <c r="M142" s="273"/>
      <c r="N142" s="273"/>
      <c r="O142" s="275"/>
      <c r="P142" s="273"/>
      <c r="Q142" s="273"/>
      <c r="R142" s="273"/>
      <c r="S142" s="273"/>
      <c r="T142" s="276"/>
      <c r="U142" s="276"/>
      <c r="V142" s="276"/>
      <c r="W142" s="276"/>
      <c r="X142" s="277"/>
      <c r="Y142" s="278"/>
      <c r="AA142" s="8" t="str">
        <f>IF($L142="","",VLOOKUP($L142,BaseEqptCdF!$C$5:$E$161,2,FALSE))</f>
        <v/>
      </c>
      <c r="AB142" s="8" t="str">
        <f>IF($L142="","",VLOOKUP($L142,BaseEqptCdF!$C$5:$E$161,3,FALSE))</f>
        <v/>
      </c>
      <c r="AC142" s="7" t="str">
        <f>IF($L142="","",VLOOKUP($L142,BaseEqptCdF!$C$5:$I$161,6,FALSE))</f>
        <v/>
      </c>
      <c r="AD142" s="7" t="str">
        <f>IF($L142="","",VLOOKUP($L142,BaseEqptCdF!$C$5:$I$161,7,FALSE))</f>
        <v/>
      </c>
      <c r="AE142" s="3" t="str">
        <f>IF($L142="","",VLOOKUP($L142,BaseEqptCdF!$C$5:$R$161,16,FALSE)*$AC$3)</f>
        <v/>
      </c>
      <c r="AF142" s="3" t="str">
        <f>IF($L142="","",IF(LEFT($AB142,2)="SD",0,IF(LEFT($AB142,2)="SB",1*52,IF($N142=Prog!$P$17,VLOOKUP($L142,BaseEqptCdF!$C$5:$P$161,14,FALSE)*1*300,VLOOKUP($L142,BaseEqptCdF!$C$5:$P$161,12,FALSE)*0.2*300))))</f>
        <v/>
      </c>
      <c r="AG142" s="6" t="str">
        <f t="shared" si="24"/>
        <v/>
      </c>
      <c r="AH142" s="6">
        <f>IF($U142=Prog!$S$18,YEAR($X142),"")</f>
        <v>1900</v>
      </c>
      <c r="AI142" s="5" t="str">
        <f>IF(OR($AG142="",$U142=Prog!$S$18),"",IF(OR($U142=Prog!$S$17,$U142=Prog!$S$16),YEAR($X142),IF($AG142="ND","ND",$AI$8+$O142)))</f>
        <v/>
      </c>
      <c r="AJ142" s="3" t="str">
        <f t="shared" si="19"/>
        <v/>
      </c>
      <c r="AK142" s="3" t="str">
        <f t="shared" si="18"/>
        <v/>
      </c>
      <c r="AL142" s="3" t="str">
        <f t="shared" si="18"/>
        <v/>
      </c>
      <c r="AM142" s="3" t="str">
        <f t="shared" si="18"/>
        <v/>
      </c>
      <c r="AN142" s="3" t="str">
        <f t="shared" si="18"/>
        <v/>
      </c>
      <c r="AO142" s="2">
        <f t="shared" si="20"/>
        <v>0</v>
      </c>
      <c r="AP142" s="4"/>
      <c r="AQ142" s="3">
        <f>IF(AJ142=1,VLOOKUP($AP142,BaseEqptCdF!$C$5:$R$161,16,FALSE),0)</f>
        <v>0</v>
      </c>
      <c r="AR142" s="3">
        <f>IF(AK142=1,VLOOKUP($AP142,BaseEqptCdF!$C$5:$R$161,16,FALSE),0)</f>
        <v>0</v>
      </c>
      <c r="AS142" s="3">
        <f>IF(AL142=1,VLOOKUP($AP142,BaseEqptCdF!$C$5:$R$161,16,FALSE),0)</f>
        <v>0</v>
      </c>
      <c r="AT142" s="3">
        <f>IF(AM142=1,VLOOKUP($AP142,BaseEqptCdF!$C$5:$R$161,16,FALSE),0)</f>
        <v>0</v>
      </c>
      <c r="AU142" s="3">
        <f>IF(AN142=1,VLOOKUP($AP142,BaseEqptCdF!$C$5:$R$161,16,FALSE),0)</f>
        <v>0</v>
      </c>
      <c r="AV142" s="2">
        <f t="shared" si="21"/>
        <v>0</v>
      </c>
      <c r="AW142" s="3" t="str">
        <f>IF($L142="","",IF(SUM($AJ142:AJ142)=0,$AE142,VLOOKUP($AP142,BaseEqptCdF!$C$5:$R$161,16,FALSE)*$AC$3))</f>
        <v/>
      </c>
      <c r="AX142" s="3" t="str">
        <f>IF($L142="","",IF(SUM($AJ142:AK142)=0,$AE142,VLOOKUP($AP142,BaseEqptCdF!$C$5:$R$161,16,FALSE)*$AC$3))</f>
        <v/>
      </c>
      <c r="AY142" s="3" t="str">
        <f>IF($L142="","",IF(SUM($AJ142:AL142)=0,$AE142,VLOOKUP($AP142,BaseEqptCdF!$C$5:$R$161,16,FALSE)*$AC$3))</f>
        <v/>
      </c>
      <c r="AZ142" s="3" t="str">
        <f>IF($L142="","",IF(SUM($AJ142:AM142)=0,$AE142,VLOOKUP($AP142,BaseEqptCdF!$C$5:$R$161,16,FALSE)*$AC$3))</f>
        <v/>
      </c>
      <c r="BA142" s="3" t="str">
        <f>IF($L142="","",IF(SUM($AJ142:AN142)=0,$AE142,VLOOKUP($AP142,BaseEqptCdF!$C$5:$R$161,16,FALSE)*$AC$3))</f>
        <v/>
      </c>
      <c r="BB142" s="2">
        <f t="shared" si="22"/>
        <v>0</v>
      </c>
      <c r="BC142" s="3" t="str">
        <f>IF($L142="","",IF(SUM($AJ142:AJ142)=0,$AF142,IF(LEFT(VLOOKUP($AP142,BaseEqptCdF!$C$5:$E$161,3,FALSE),2)="SD",0,IF(LEFT(VLOOKUP($AP142,BaseEqptCdF!$C$5:$E$161,3,FALSE),2)="SB",1*52,VLOOKUP($AP142,BaseEqptCdF!$C$5:$S$161,12,FALSE)*0.2*300))))</f>
        <v/>
      </c>
      <c r="BD142" s="3" t="str">
        <f>IF($L142="","",IF(SUM($AJ142:AK142)=0,$AF142,IF(LEFT(VLOOKUP($AP142,BaseEqptCdF!$C$5:$E$161,3,FALSE),2)="SD",0,IF(LEFT(VLOOKUP($AP142,BaseEqptCdF!$C$5:$E$161,3,FALSE),2)="SB",1*52,VLOOKUP($AP142,BaseEqptCdF!$C$5:$S$161,12,FALSE)*0.2*300))))</f>
        <v/>
      </c>
      <c r="BE142" s="3" t="str">
        <f>IF($L142="","",IF(SUM($AJ142:AL142)=0,$AF142,IF(LEFT(VLOOKUP($AP142,BaseEqptCdF!$C$5:$E$161,3,FALSE),2)="SD",0,IF(LEFT(VLOOKUP($AP142,BaseEqptCdF!$C$5:$E$161,3,FALSE),2)="SB",1*52,VLOOKUP($AP142,BaseEqptCdF!$C$5:$S$161,12,FALSE)*0.2*300))))</f>
        <v/>
      </c>
      <c r="BF142" s="3" t="str">
        <f>IF($L142="","",IF(SUM($AJ142:AM142)=0,$AF142,IF(LEFT(VLOOKUP($AP142,BaseEqptCdF!$C$5:$E$161,3,FALSE),2)="SD",0,IF(LEFT(VLOOKUP($AP142,BaseEqptCdF!$C$5:$E$161,3,FALSE),2)="SB",1*52,VLOOKUP($AP142,BaseEqptCdF!$C$5:$S$161,12,FALSE)*0.2*300))))</f>
        <v/>
      </c>
      <c r="BG142" s="3" t="str">
        <f>IF($L142="","",IF(SUM($AJ142:AN142)=0,$AF142,IF(LEFT(VLOOKUP($AP142,BaseEqptCdF!$C$5:$E$161,3,FALSE),2)="SD",0,IF(LEFT(VLOOKUP($AP142,BaseEqptCdF!$C$5:$E$161,3,FALSE),2)="SB",1*52,VLOOKUP($AP142,BaseEqptCdF!$C$5:$S$161,12,FALSE)*0.2*300))))</f>
        <v/>
      </c>
      <c r="BH142" s="2">
        <f t="shared" si="23"/>
        <v>0</v>
      </c>
    </row>
    <row r="143" spans="1:60" x14ac:dyDescent="0.25">
      <c r="A143" s="296" t="str">
        <f t="array" ref="A143">IF($C143="","",INDEX(Prog!$B$8:$D$300,MATCH($C143,nivo1,0),1))</f>
        <v/>
      </c>
      <c r="B143" s="296" t="str">
        <f t="array" ref="B143">IF($C143="","",INDEX(Prog!$B$8:$D$300,MATCH($C143,nivo1,0),2))</f>
        <v/>
      </c>
      <c r="C143" s="273"/>
      <c r="D143" s="267"/>
      <c r="E143" s="273"/>
      <c r="F143" s="273"/>
      <c r="G143" s="273"/>
      <c r="H143" s="273"/>
      <c r="I143" s="273"/>
      <c r="J143" s="273"/>
      <c r="K143" s="274"/>
      <c r="L143" s="273"/>
      <c r="M143" s="273"/>
      <c r="N143" s="273"/>
      <c r="O143" s="275"/>
      <c r="P143" s="273"/>
      <c r="Q143" s="273"/>
      <c r="R143" s="273"/>
      <c r="S143" s="273"/>
      <c r="T143" s="276"/>
      <c r="U143" s="276"/>
      <c r="V143" s="276"/>
      <c r="W143" s="276"/>
      <c r="X143" s="277"/>
      <c r="Y143" s="278"/>
      <c r="AA143" s="8" t="str">
        <f>IF($L143="","",VLOOKUP($L143,BaseEqptCdF!$C$5:$E$161,2,FALSE))</f>
        <v/>
      </c>
      <c r="AB143" s="8" t="str">
        <f>IF($L143="","",VLOOKUP($L143,BaseEqptCdF!$C$5:$E$161,3,FALSE))</f>
        <v/>
      </c>
      <c r="AC143" s="7" t="str">
        <f>IF($L143="","",VLOOKUP($L143,BaseEqptCdF!$C$5:$I$161,6,FALSE))</f>
        <v/>
      </c>
      <c r="AD143" s="7" t="str">
        <f>IF($L143="","",VLOOKUP($L143,BaseEqptCdF!$C$5:$I$161,7,FALSE))</f>
        <v/>
      </c>
      <c r="AE143" s="3" t="str">
        <f>IF($L143="","",VLOOKUP($L143,BaseEqptCdF!$C$5:$R$161,16,FALSE)*$AC$3)</f>
        <v/>
      </c>
      <c r="AF143" s="3" t="str">
        <f>IF($L143="","",IF(LEFT($AB143,2)="SD",0,IF(LEFT($AB143,2)="SB",1*52,IF($N143=Prog!$P$17,VLOOKUP($L143,BaseEqptCdF!$C$5:$P$161,14,FALSE)*1*300,VLOOKUP($L143,BaseEqptCdF!$C$5:$P$161,12,FALSE)*0.2*300))))</f>
        <v/>
      </c>
      <c r="AG143" s="6" t="str">
        <f t="shared" si="24"/>
        <v/>
      </c>
      <c r="AH143" s="6">
        <f>IF($U143=Prog!$S$18,YEAR($X143),"")</f>
        <v>1900</v>
      </c>
      <c r="AI143" s="5" t="str">
        <f>IF(OR($AG143="",$U143=Prog!$S$18),"",IF(OR($U143=Prog!$S$17,$U143=Prog!$S$16),YEAR($X143),IF($AG143="ND","ND",$AI$8+$O143)))</f>
        <v/>
      </c>
      <c r="AJ143" s="3" t="str">
        <f t="shared" si="19"/>
        <v/>
      </c>
      <c r="AK143" s="3" t="str">
        <f t="shared" si="18"/>
        <v/>
      </c>
      <c r="AL143" s="3" t="str">
        <f t="shared" si="18"/>
        <v/>
      </c>
      <c r="AM143" s="3" t="str">
        <f t="shared" si="18"/>
        <v/>
      </c>
      <c r="AN143" s="3" t="str">
        <f t="shared" si="18"/>
        <v/>
      </c>
      <c r="AO143" s="2">
        <f t="shared" si="20"/>
        <v>0</v>
      </c>
      <c r="AP143" s="4"/>
      <c r="AQ143" s="3">
        <f>IF(AJ143=1,VLOOKUP($AP143,BaseEqptCdF!$C$5:$R$161,16,FALSE),0)</f>
        <v>0</v>
      </c>
      <c r="AR143" s="3">
        <f>IF(AK143=1,VLOOKUP($AP143,BaseEqptCdF!$C$5:$R$161,16,FALSE),0)</f>
        <v>0</v>
      </c>
      <c r="AS143" s="3">
        <f>IF(AL143=1,VLOOKUP($AP143,BaseEqptCdF!$C$5:$R$161,16,FALSE),0)</f>
        <v>0</v>
      </c>
      <c r="AT143" s="3">
        <f>IF(AM143=1,VLOOKUP($AP143,BaseEqptCdF!$C$5:$R$161,16,FALSE),0)</f>
        <v>0</v>
      </c>
      <c r="AU143" s="3">
        <f>IF(AN143=1,VLOOKUP($AP143,BaseEqptCdF!$C$5:$R$161,16,FALSE),0)</f>
        <v>0</v>
      </c>
      <c r="AV143" s="2">
        <f t="shared" si="21"/>
        <v>0</v>
      </c>
      <c r="AW143" s="3" t="str">
        <f>IF($L143="","",IF(SUM($AJ143:AJ143)=0,$AE143,VLOOKUP($AP143,BaseEqptCdF!$C$5:$R$161,16,FALSE)*$AC$3))</f>
        <v/>
      </c>
      <c r="AX143" s="3" t="str">
        <f>IF($L143="","",IF(SUM($AJ143:AK143)=0,$AE143,VLOOKUP($AP143,BaseEqptCdF!$C$5:$R$161,16,FALSE)*$AC$3))</f>
        <v/>
      </c>
      <c r="AY143" s="3" t="str">
        <f>IF($L143="","",IF(SUM($AJ143:AL143)=0,$AE143,VLOOKUP($AP143,BaseEqptCdF!$C$5:$R$161,16,FALSE)*$AC$3))</f>
        <v/>
      </c>
      <c r="AZ143" s="3" t="str">
        <f>IF($L143="","",IF(SUM($AJ143:AM143)=0,$AE143,VLOOKUP($AP143,BaseEqptCdF!$C$5:$R$161,16,FALSE)*$AC$3))</f>
        <v/>
      </c>
      <c r="BA143" s="3" t="str">
        <f>IF($L143="","",IF(SUM($AJ143:AN143)=0,$AE143,VLOOKUP($AP143,BaseEqptCdF!$C$5:$R$161,16,FALSE)*$AC$3))</f>
        <v/>
      </c>
      <c r="BB143" s="2">
        <f t="shared" si="22"/>
        <v>0</v>
      </c>
      <c r="BC143" s="3" t="str">
        <f>IF($L143="","",IF(SUM($AJ143:AJ143)=0,$AF143,IF(LEFT(VLOOKUP($AP143,BaseEqptCdF!$C$5:$E$161,3,FALSE),2)="SD",0,IF(LEFT(VLOOKUP($AP143,BaseEqptCdF!$C$5:$E$161,3,FALSE),2)="SB",1*52,VLOOKUP($AP143,BaseEqptCdF!$C$5:$S$161,12,FALSE)*0.2*300))))</f>
        <v/>
      </c>
      <c r="BD143" s="3" t="str">
        <f>IF($L143="","",IF(SUM($AJ143:AK143)=0,$AF143,IF(LEFT(VLOOKUP($AP143,BaseEqptCdF!$C$5:$E$161,3,FALSE),2)="SD",0,IF(LEFT(VLOOKUP($AP143,BaseEqptCdF!$C$5:$E$161,3,FALSE),2)="SB",1*52,VLOOKUP($AP143,BaseEqptCdF!$C$5:$S$161,12,FALSE)*0.2*300))))</f>
        <v/>
      </c>
      <c r="BE143" s="3" t="str">
        <f>IF($L143="","",IF(SUM($AJ143:AL143)=0,$AF143,IF(LEFT(VLOOKUP($AP143,BaseEqptCdF!$C$5:$E$161,3,FALSE),2)="SD",0,IF(LEFT(VLOOKUP($AP143,BaseEqptCdF!$C$5:$E$161,3,FALSE),2)="SB",1*52,VLOOKUP($AP143,BaseEqptCdF!$C$5:$S$161,12,FALSE)*0.2*300))))</f>
        <v/>
      </c>
      <c r="BF143" s="3" t="str">
        <f>IF($L143="","",IF(SUM($AJ143:AM143)=0,$AF143,IF(LEFT(VLOOKUP($AP143,BaseEqptCdF!$C$5:$E$161,3,FALSE),2)="SD",0,IF(LEFT(VLOOKUP($AP143,BaseEqptCdF!$C$5:$E$161,3,FALSE),2)="SB",1*52,VLOOKUP($AP143,BaseEqptCdF!$C$5:$S$161,12,FALSE)*0.2*300))))</f>
        <v/>
      </c>
      <c r="BG143" s="3" t="str">
        <f>IF($L143="","",IF(SUM($AJ143:AN143)=0,$AF143,IF(LEFT(VLOOKUP($AP143,BaseEqptCdF!$C$5:$E$161,3,FALSE),2)="SD",0,IF(LEFT(VLOOKUP($AP143,BaseEqptCdF!$C$5:$E$161,3,FALSE),2)="SB",1*52,VLOOKUP($AP143,BaseEqptCdF!$C$5:$S$161,12,FALSE)*0.2*300))))</f>
        <v/>
      </c>
      <c r="BH143" s="2">
        <f t="shared" si="23"/>
        <v>0</v>
      </c>
    </row>
    <row r="144" spans="1:60" x14ac:dyDescent="0.25">
      <c r="A144" s="296" t="str">
        <f t="array" ref="A144">IF($C144="","",INDEX(Prog!$B$8:$D$300,MATCH($C144,nivo1,0),1))</f>
        <v/>
      </c>
      <c r="B144" s="296" t="str">
        <f t="array" ref="B144">IF($C144="","",INDEX(Prog!$B$8:$D$300,MATCH($C144,nivo1,0),2))</f>
        <v/>
      </c>
      <c r="C144" s="273"/>
      <c r="D144" s="267"/>
      <c r="E144" s="273"/>
      <c r="F144" s="273"/>
      <c r="G144" s="273"/>
      <c r="H144" s="273"/>
      <c r="I144" s="273"/>
      <c r="J144" s="273"/>
      <c r="K144" s="274"/>
      <c r="L144" s="273"/>
      <c r="M144" s="273"/>
      <c r="N144" s="273"/>
      <c r="O144" s="275"/>
      <c r="P144" s="273"/>
      <c r="Q144" s="273"/>
      <c r="R144" s="273"/>
      <c r="S144" s="273"/>
      <c r="T144" s="276"/>
      <c r="U144" s="276"/>
      <c r="V144" s="276"/>
      <c r="W144" s="276"/>
      <c r="X144" s="277"/>
      <c r="Y144" s="278"/>
      <c r="AA144" s="8" t="str">
        <f>IF($L144="","",VLOOKUP($L144,BaseEqptCdF!$C$5:$E$161,2,FALSE))</f>
        <v/>
      </c>
      <c r="AB144" s="8" t="str">
        <f>IF($L144="","",VLOOKUP($L144,BaseEqptCdF!$C$5:$E$161,3,FALSE))</f>
        <v/>
      </c>
      <c r="AC144" s="7" t="str">
        <f>IF($L144="","",VLOOKUP($L144,BaseEqptCdF!$C$5:$I$161,6,FALSE))</f>
        <v/>
      </c>
      <c r="AD144" s="7" t="str">
        <f>IF($L144="","",VLOOKUP($L144,BaseEqptCdF!$C$5:$I$161,7,FALSE))</f>
        <v/>
      </c>
      <c r="AE144" s="3" t="str">
        <f>IF($L144="","",VLOOKUP($L144,BaseEqptCdF!$C$5:$R$161,16,FALSE)*$AC$3)</f>
        <v/>
      </c>
      <c r="AF144" s="3" t="str">
        <f>IF($L144="","",IF(LEFT($AB144,2)="SD",0,IF(LEFT($AB144,2)="SB",1*52,IF($N144=Prog!$P$17,VLOOKUP($L144,BaseEqptCdF!$C$5:$P$161,14,FALSE)*1*300,VLOOKUP($L144,BaseEqptCdF!$C$5:$P$161,12,FALSE)*0.2*300))))</f>
        <v/>
      </c>
      <c r="AG144" s="6" t="str">
        <f t="shared" si="24"/>
        <v/>
      </c>
      <c r="AH144" s="6">
        <f>IF($U144=Prog!$S$18,YEAR($X144),"")</f>
        <v>1900</v>
      </c>
      <c r="AI144" s="5" t="str">
        <f>IF(OR($AG144="",$U144=Prog!$S$18),"",IF(OR($U144=Prog!$S$17,$U144=Prog!$S$16),YEAR($X144),IF($AG144="ND","ND",$AI$8+$O144)))</f>
        <v/>
      </c>
      <c r="AJ144" s="3" t="str">
        <f t="shared" si="19"/>
        <v/>
      </c>
      <c r="AK144" s="3" t="str">
        <f t="shared" si="18"/>
        <v/>
      </c>
      <c r="AL144" s="3" t="str">
        <f t="shared" si="18"/>
        <v/>
      </c>
      <c r="AM144" s="3" t="str">
        <f t="shared" si="18"/>
        <v/>
      </c>
      <c r="AN144" s="3" t="str">
        <f t="shared" si="18"/>
        <v/>
      </c>
      <c r="AO144" s="2">
        <f t="shared" si="20"/>
        <v>0</v>
      </c>
      <c r="AP144" s="4"/>
      <c r="AQ144" s="3">
        <f>IF(AJ144=1,VLOOKUP($AP144,BaseEqptCdF!$C$5:$R$161,16,FALSE),0)</f>
        <v>0</v>
      </c>
      <c r="AR144" s="3">
        <f>IF(AK144=1,VLOOKUP($AP144,BaseEqptCdF!$C$5:$R$161,16,FALSE),0)</f>
        <v>0</v>
      </c>
      <c r="AS144" s="3">
        <f>IF(AL144=1,VLOOKUP($AP144,BaseEqptCdF!$C$5:$R$161,16,FALSE),0)</f>
        <v>0</v>
      </c>
      <c r="AT144" s="3">
        <f>IF(AM144=1,VLOOKUP($AP144,BaseEqptCdF!$C$5:$R$161,16,FALSE),0)</f>
        <v>0</v>
      </c>
      <c r="AU144" s="3">
        <f>IF(AN144=1,VLOOKUP($AP144,BaseEqptCdF!$C$5:$R$161,16,FALSE),0)</f>
        <v>0</v>
      </c>
      <c r="AV144" s="2">
        <f t="shared" si="21"/>
        <v>0</v>
      </c>
      <c r="AW144" s="3" t="str">
        <f>IF($L144="","",IF(SUM($AJ144:AJ144)=0,$AE144,VLOOKUP($AP144,BaseEqptCdF!$C$5:$R$161,16,FALSE)*$AC$3))</f>
        <v/>
      </c>
      <c r="AX144" s="3" t="str">
        <f>IF($L144="","",IF(SUM($AJ144:AK144)=0,$AE144,VLOOKUP($AP144,BaseEqptCdF!$C$5:$R$161,16,FALSE)*$AC$3))</f>
        <v/>
      </c>
      <c r="AY144" s="3" t="str">
        <f>IF($L144="","",IF(SUM($AJ144:AL144)=0,$AE144,VLOOKUP($AP144,BaseEqptCdF!$C$5:$R$161,16,FALSE)*$AC$3))</f>
        <v/>
      </c>
      <c r="AZ144" s="3" t="str">
        <f>IF($L144="","",IF(SUM($AJ144:AM144)=0,$AE144,VLOOKUP($AP144,BaseEqptCdF!$C$5:$R$161,16,FALSE)*$AC$3))</f>
        <v/>
      </c>
      <c r="BA144" s="3" t="str">
        <f>IF($L144="","",IF(SUM($AJ144:AN144)=0,$AE144,VLOOKUP($AP144,BaseEqptCdF!$C$5:$R$161,16,FALSE)*$AC$3))</f>
        <v/>
      </c>
      <c r="BB144" s="2">
        <f t="shared" si="22"/>
        <v>0</v>
      </c>
      <c r="BC144" s="3" t="str">
        <f>IF($L144="","",IF(SUM($AJ144:AJ144)=0,$AF144,IF(LEFT(VLOOKUP($AP144,BaseEqptCdF!$C$5:$E$161,3,FALSE),2)="SD",0,IF(LEFT(VLOOKUP($AP144,BaseEqptCdF!$C$5:$E$161,3,FALSE),2)="SB",1*52,VLOOKUP($AP144,BaseEqptCdF!$C$5:$S$161,12,FALSE)*0.2*300))))</f>
        <v/>
      </c>
      <c r="BD144" s="3" t="str">
        <f>IF($L144="","",IF(SUM($AJ144:AK144)=0,$AF144,IF(LEFT(VLOOKUP($AP144,BaseEqptCdF!$C$5:$E$161,3,FALSE),2)="SD",0,IF(LEFT(VLOOKUP($AP144,BaseEqptCdF!$C$5:$E$161,3,FALSE),2)="SB",1*52,VLOOKUP($AP144,BaseEqptCdF!$C$5:$S$161,12,FALSE)*0.2*300))))</f>
        <v/>
      </c>
      <c r="BE144" s="3" t="str">
        <f>IF($L144="","",IF(SUM($AJ144:AL144)=0,$AF144,IF(LEFT(VLOOKUP($AP144,BaseEqptCdF!$C$5:$E$161,3,FALSE),2)="SD",0,IF(LEFT(VLOOKUP($AP144,BaseEqptCdF!$C$5:$E$161,3,FALSE),2)="SB",1*52,VLOOKUP($AP144,BaseEqptCdF!$C$5:$S$161,12,FALSE)*0.2*300))))</f>
        <v/>
      </c>
      <c r="BF144" s="3" t="str">
        <f>IF($L144="","",IF(SUM($AJ144:AM144)=0,$AF144,IF(LEFT(VLOOKUP($AP144,BaseEqptCdF!$C$5:$E$161,3,FALSE),2)="SD",0,IF(LEFT(VLOOKUP($AP144,BaseEqptCdF!$C$5:$E$161,3,FALSE),2)="SB",1*52,VLOOKUP($AP144,BaseEqptCdF!$C$5:$S$161,12,FALSE)*0.2*300))))</f>
        <v/>
      </c>
      <c r="BG144" s="3" t="str">
        <f>IF($L144="","",IF(SUM($AJ144:AN144)=0,$AF144,IF(LEFT(VLOOKUP($AP144,BaseEqptCdF!$C$5:$E$161,3,FALSE),2)="SD",0,IF(LEFT(VLOOKUP($AP144,BaseEqptCdF!$C$5:$E$161,3,FALSE),2)="SB",1*52,VLOOKUP($AP144,BaseEqptCdF!$C$5:$S$161,12,FALSE)*0.2*300))))</f>
        <v/>
      </c>
      <c r="BH144" s="2">
        <f t="shared" si="23"/>
        <v>0</v>
      </c>
    </row>
    <row r="145" spans="1:60" x14ac:dyDescent="0.25">
      <c r="A145" s="296" t="str">
        <f t="array" ref="A145">IF($C145="","",INDEX(Prog!$B$8:$D$300,MATCH($C145,nivo1,0),1))</f>
        <v/>
      </c>
      <c r="B145" s="296" t="str">
        <f t="array" ref="B145">IF($C145="","",INDEX(Prog!$B$8:$D$300,MATCH($C145,nivo1,0),2))</f>
        <v/>
      </c>
      <c r="C145" s="273"/>
      <c r="D145" s="267"/>
      <c r="E145" s="273"/>
      <c r="F145" s="273"/>
      <c r="G145" s="273"/>
      <c r="H145" s="273"/>
      <c r="I145" s="273"/>
      <c r="J145" s="273"/>
      <c r="K145" s="274"/>
      <c r="L145" s="273"/>
      <c r="M145" s="273"/>
      <c r="N145" s="273"/>
      <c r="O145" s="275"/>
      <c r="P145" s="273"/>
      <c r="Q145" s="273"/>
      <c r="R145" s="273"/>
      <c r="S145" s="273"/>
      <c r="T145" s="276"/>
      <c r="U145" s="276"/>
      <c r="V145" s="276"/>
      <c r="W145" s="276"/>
      <c r="X145" s="277"/>
      <c r="Y145" s="278"/>
      <c r="AA145" s="8" t="str">
        <f>IF($L145="","",VLOOKUP($L145,BaseEqptCdF!$C$5:$E$161,2,FALSE))</f>
        <v/>
      </c>
      <c r="AB145" s="8" t="str">
        <f>IF($L145="","",VLOOKUP($L145,BaseEqptCdF!$C$5:$E$161,3,FALSE))</f>
        <v/>
      </c>
      <c r="AC145" s="7" t="str">
        <f>IF($L145="","",VLOOKUP($L145,BaseEqptCdF!$C$5:$I$161,6,FALSE))</f>
        <v/>
      </c>
      <c r="AD145" s="7" t="str">
        <f>IF($L145="","",VLOOKUP($L145,BaseEqptCdF!$C$5:$I$161,7,FALSE))</f>
        <v/>
      </c>
      <c r="AE145" s="3" t="str">
        <f>IF($L145="","",VLOOKUP($L145,BaseEqptCdF!$C$5:$R$161,16,FALSE)*$AC$3)</f>
        <v/>
      </c>
      <c r="AF145" s="3" t="str">
        <f>IF($L145="","",IF(LEFT($AB145,2)="SD",0,IF(LEFT($AB145,2)="SB",1*52,IF($N145=Prog!$P$17,VLOOKUP($L145,BaseEqptCdF!$C$5:$P$161,14,FALSE)*1*300,VLOOKUP($L145,BaseEqptCdF!$C$5:$P$161,12,FALSE)*0.2*300))))</f>
        <v/>
      </c>
      <c r="AG145" s="6" t="str">
        <f t="shared" si="24"/>
        <v/>
      </c>
      <c r="AH145" s="6">
        <f>IF($U145=Prog!$S$18,YEAR($X145),"")</f>
        <v>1900</v>
      </c>
      <c r="AI145" s="5" t="str">
        <f>IF(OR($AG145="",$U145=Prog!$S$18),"",IF(OR($U145=Prog!$S$17,$U145=Prog!$S$16),YEAR($X145),IF($AG145="ND","ND",$AI$8+$O145)))</f>
        <v/>
      </c>
      <c r="AJ145" s="3" t="str">
        <f t="shared" si="19"/>
        <v/>
      </c>
      <c r="AK145" s="3" t="str">
        <f t="shared" si="18"/>
        <v/>
      </c>
      <c r="AL145" s="3" t="str">
        <f t="shared" si="18"/>
        <v/>
      </c>
      <c r="AM145" s="3" t="str">
        <f t="shared" si="18"/>
        <v/>
      </c>
      <c r="AN145" s="3" t="str">
        <f t="shared" si="18"/>
        <v/>
      </c>
      <c r="AO145" s="2">
        <f t="shared" si="20"/>
        <v>0</v>
      </c>
      <c r="AP145" s="4"/>
      <c r="AQ145" s="3">
        <f>IF(AJ145=1,VLOOKUP($AP145,BaseEqptCdF!$C$5:$R$161,16,FALSE),0)</f>
        <v>0</v>
      </c>
      <c r="AR145" s="3">
        <f>IF(AK145=1,VLOOKUP($AP145,BaseEqptCdF!$C$5:$R$161,16,FALSE),0)</f>
        <v>0</v>
      </c>
      <c r="AS145" s="3">
        <f>IF(AL145=1,VLOOKUP($AP145,BaseEqptCdF!$C$5:$R$161,16,FALSE),0)</f>
        <v>0</v>
      </c>
      <c r="AT145" s="3">
        <f>IF(AM145=1,VLOOKUP($AP145,BaseEqptCdF!$C$5:$R$161,16,FALSE),0)</f>
        <v>0</v>
      </c>
      <c r="AU145" s="3">
        <f>IF(AN145=1,VLOOKUP($AP145,BaseEqptCdF!$C$5:$R$161,16,FALSE),0)</f>
        <v>0</v>
      </c>
      <c r="AV145" s="2">
        <f t="shared" si="21"/>
        <v>0</v>
      </c>
      <c r="AW145" s="3" t="str">
        <f>IF($L145="","",IF(SUM($AJ145:AJ145)=0,$AE145,VLOOKUP($AP145,BaseEqptCdF!$C$5:$R$161,16,FALSE)*$AC$3))</f>
        <v/>
      </c>
      <c r="AX145" s="3" t="str">
        <f>IF($L145="","",IF(SUM($AJ145:AK145)=0,$AE145,VLOOKUP($AP145,BaseEqptCdF!$C$5:$R$161,16,FALSE)*$AC$3))</f>
        <v/>
      </c>
      <c r="AY145" s="3" t="str">
        <f>IF($L145="","",IF(SUM($AJ145:AL145)=0,$AE145,VLOOKUP($AP145,BaseEqptCdF!$C$5:$R$161,16,FALSE)*$AC$3))</f>
        <v/>
      </c>
      <c r="AZ145" s="3" t="str">
        <f>IF($L145="","",IF(SUM($AJ145:AM145)=0,$AE145,VLOOKUP($AP145,BaseEqptCdF!$C$5:$R$161,16,FALSE)*$AC$3))</f>
        <v/>
      </c>
      <c r="BA145" s="3" t="str">
        <f>IF($L145="","",IF(SUM($AJ145:AN145)=0,$AE145,VLOOKUP($AP145,BaseEqptCdF!$C$5:$R$161,16,FALSE)*$AC$3))</f>
        <v/>
      </c>
      <c r="BB145" s="2">
        <f t="shared" si="22"/>
        <v>0</v>
      </c>
      <c r="BC145" s="3" t="str">
        <f>IF($L145="","",IF(SUM($AJ145:AJ145)=0,$AF145,IF(LEFT(VLOOKUP($AP145,BaseEqptCdF!$C$5:$E$161,3,FALSE),2)="SD",0,IF(LEFT(VLOOKUP($AP145,BaseEqptCdF!$C$5:$E$161,3,FALSE),2)="SB",1*52,VLOOKUP($AP145,BaseEqptCdF!$C$5:$S$161,12,FALSE)*0.2*300))))</f>
        <v/>
      </c>
      <c r="BD145" s="3" t="str">
        <f>IF($L145="","",IF(SUM($AJ145:AK145)=0,$AF145,IF(LEFT(VLOOKUP($AP145,BaseEqptCdF!$C$5:$E$161,3,FALSE),2)="SD",0,IF(LEFT(VLOOKUP($AP145,BaseEqptCdF!$C$5:$E$161,3,FALSE),2)="SB",1*52,VLOOKUP($AP145,BaseEqptCdF!$C$5:$S$161,12,FALSE)*0.2*300))))</f>
        <v/>
      </c>
      <c r="BE145" s="3" t="str">
        <f>IF($L145="","",IF(SUM($AJ145:AL145)=0,$AF145,IF(LEFT(VLOOKUP($AP145,BaseEqptCdF!$C$5:$E$161,3,FALSE),2)="SD",0,IF(LEFT(VLOOKUP($AP145,BaseEqptCdF!$C$5:$E$161,3,FALSE),2)="SB",1*52,VLOOKUP($AP145,BaseEqptCdF!$C$5:$S$161,12,FALSE)*0.2*300))))</f>
        <v/>
      </c>
      <c r="BF145" s="3" t="str">
        <f>IF($L145="","",IF(SUM($AJ145:AM145)=0,$AF145,IF(LEFT(VLOOKUP($AP145,BaseEqptCdF!$C$5:$E$161,3,FALSE),2)="SD",0,IF(LEFT(VLOOKUP($AP145,BaseEqptCdF!$C$5:$E$161,3,FALSE),2)="SB",1*52,VLOOKUP($AP145,BaseEqptCdF!$C$5:$S$161,12,FALSE)*0.2*300))))</f>
        <v/>
      </c>
      <c r="BG145" s="3" t="str">
        <f>IF($L145="","",IF(SUM($AJ145:AN145)=0,$AF145,IF(LEFT(VLOOKUP($AP145,BaseEqptCdF!$C$5:$E$161,3,FALSE),2)="SD",0,IF(LEFT(VLOOKUP($AP145,BaseEqptCdF!$C$5:$E$161,3,FALSE),2)="SB",1*52,VLOOKUP($AP145,BaseEqptCdF!$C$5:$S$161,12,FALSE)*0.2*300))))</f>
        <v/>
      </c>
      <c r="BH145" s="2">
        <f t="shared" si="23"/>
        <v>0</v>
      </c>
    </row>
    <row r="146" spans="1:60" x14ac:dyDescent="0.25">
      <c r="A146" s="296" t="str">
        <f t="array" ref="A146">IF($C146="","",INDEX(Prog!$B$8:$D$300,MATCH($C146,nivo1,0),1))</f>
        <v/>
      </c>
      <c r="B146" s="296" t="str">
        <f t="array" ref="B146">IF($C146="","",INDEX(Prog!$B$8:$D$300,MATCH($C146,nivo1,0),2))</f>
        <v/>
      </c>
      <c r="C146" s="273"/>
      <c r="D146" s="267"/>
      <c r="E146" s="273"/>
      <c r="F146" s="273"/>
      <c r="G146" s="273"/>
      <c r="H146" s="273"/>
      <c r="I146" s="273"/>
      <c r="J146" s="273"/>
      <c r="K146" s="274"/>
      <c r="L146" s="273"/>
      <c r="M146" s="273"/>
      <c r="N146" s="273"/>
      <c r="O146" s="275"/>
      <c r="P146" s="273"/>
      <c r="Q146" s="273"/>
      <c r="R146" s="273"/>
      <c r="S146" s="273"/>
      <c r="T146" s="276"/>
      <c r="U146" s="276"/>
      <c r="V146" s="276"/>
      <c r="W146" s="276"/>
      <c r="X146" s="277"/>
      <c r="Y146" s="278"/>
      <c r="AA146" s="8" t="str">
        <f>IF($L146="","",VLOOKUP($L146,BaseEqptCdF!$C$5:$E$161,2,FALSE))</f>
        <v/>
      </c>
      <c r="AB146" s="8" t="str">
        <f>IF($L146="","",VLOOKUP($L146,BaseEqptCdF!$C$5:$E$161,3,FALSE))</f>
        <v/>
      </c>
      <c r="AC146" s="7" t="str">
        <f>IF($L146="","",VLOOKUP($L146,BaseEqptCdF!$C$5:$I$161,6,FALSE))</f>
        <v/>
      </c>
      <c r="AD146" s="7" t="str">
        <f>IF($L146="","",VLOOKUP($L146,BaseEqptCdF!$C$5:$I$161,7,FALSE))</f>
        <v/>
      </c>
      <c r="AE146" s="3" t="str">
        <f>IF($L146="","",VLOOKUP($L146,BaseEqptCdF!$C$5:$R$161,16,FALSE)*$AC$3)</f>
        <v/>
      </c>
      <c r="AF146" s="3" t="str">
        <f>IF($L146="","",IF(LEFT($AB146,2)="SD",0,IF(LEFT($AB146,2)="SB",1*52,IF($N146=Prog!$P$17,VLOOKUP($L146,BaseEqptCdF!$C$5:$P$161,14,FALSE)*1*300,VLOOKUP($L146,BaseEqptCdF!$C$5:$P$161,12,FALSE)*0.2*300))))</f>
        <v/>
      </c>
      <c r="AG146" s="6" t="str">
        <f t="shared" si="24"/>
        <v/>
      </c>
      <c r="AH146" s="6">
        <f>IF($U146=Prog!$S$18,YEAR($X146),"")</f>
        <v>1900</v>
      </c>
      <c r="AI146" s="5" t="str">
        <f>IF(OR($AG146="",$U146=Prog!$S$18),"",IF(OR($U146=Prog!$S$17,$U146=Prog!$S$16),YEAR($X146),IF($AG146="ND","ND",$AI$8+$O146)))</f>
        <v/>
      </c>
      <c r="AJ146" s="3" t="str">
        <f t="shared" si="19"/>
        <v/>
      </c>
      <c r="AK146" s="3" t="str">
        <f t="shared" si="18"/>
        <v/>
      </c>
      <c r="AL146" s="3" t="str">
        <f t="shared" si="18"/>
        <v/>
      </c>
      <c r="AM146" s="3" t="str">
        <f t="shared" si="18"/>
        <v/>
      </c>
      <c r="AN146" s="3" t="str">
        <f t="shared" si="18"/>
        <v/>
      </c>
      <c r="AO146" s="2">
        <f t="shared" si="20"/>
        <v>0</v>
      </c>
      <c r="AP146" s="4"/>
      <c r="AQ146" s="3">
        <f>IF(AJ146=1,VLOOKUP($AP146,BaseEqptCdF!$C$5:$R$161,16,FALSE),0)</f>
        <v>0</v>
      </c>
      <c r="AR146" s="3">
        <f>IF(AK146=1,VLOOKUP($AP146,BaseEqptCdF!$C$5:$R$161,16,FALSE),0)</f>
        <v>0</v>
      </c>
      <c r="AS146" s="3">
        <f>IF(AL146=1,VLOOKUP($AP146,BaseEqptCdF!$C$5:$R$161,16,FALSE),0)</f>
        <v>0</v>
      </c>
      <c r="AT146" s="3">
        <f>IF(AM146=1,VLOOKUP($AP146,BaseEqptCdF!$C$5:$R$161,16,FALSE),0)</f>
        <v>0</v>
      </c>
      <c r="AU146" s="3">
        <f>IF(AN146=1,VLOOKUP($AP146,BaseEqptCdF!$C$5:$R$161,16,FALSE),0)</f>
        <v>0</v>
      </c>
      <c r="AV146" s="2">
        <f t="shared" si="21"/>
        <v>0</v>
      </c>
      <c r="AW146" s="3" t="str">
        <f>IF($L146="","",IF(SUM($AJ146:AJ146)=0,$AE146,VLOOKUP($AP146,BaseEqptCdF!$C$5:$R$161,16,FALSE)*$AC$3))</f>
        <v/>
      </c>
      <c r="AX146" s="3" t="str">
        <f>IF($L146="","",IF(SUM($AJ146:AK146)=0,$AE146,VLOOKUP($AP146,BaseEqptCdF!$C$5:$R$161,16,FALSE)*$AC$3))</f>
        <v/>
      </c>
      <c r="AY146" s="3" t="str">
        <f>IF($L146="","",IF(SUM($AJ146:AL146)=0,$AE146,VLOOKUP($AP146,BaseEqptCdF!$C$5:$R$161,16,FALSE)*$AC$3))</f>
        <v/>
      </c>
      <c r="AZ146" s="3" t="str">
        <f>IF($L146="","",IF(SUM($AJ146:AM146)=0,$AE146,VLOOKUP($AP146,BaseEqptCdF!$C$5:$R$161,16,FALSE)*$AC$3))</f>
        <v/>
      </c>
      <c r="BA146" s="3" t="str">
        <f>IF($L146="","",IF(SUM($AJ146:AN146)=0,$AE146,VLOOKUP($AP146,BaseEqptCdF!$C$5:$R$161,16,FALSE)*$AC$3))</f>
        <v/>
      </c>
      <c r="BB146" s="2">
        <f t="shared" si="22"/>
        <v>0</v>
      </c>
      <c r="BC146" s="3" t="str">
        <f>IF($L146="","",IF(SUM($AJ146:AJ146)=0,$AF146,IF(LEFT(VLOOKUP($AP146,BaseEqptCdF!$C$5:$E$161,3,FALSE),2)="SD",0,IF(LEFT(VLOOKUP($AP146,BaseEqptCdF!$C$5:$E$161,3,FALSE),2)="SB",1*52,VLOOKUP($AP146,BaseEqptCdF!$C$5:$S$161,12,FALSE)*0.2*300))))</f>
        <v/>
      </c>
      <c r="BD146" s="3" t="str">
        <f>IF($L146="","",IF(SUM($AJ146:AK146)=0,$AF146,IF(LEFT(VLOOKUP($AP146,BaseEqptCdF!$C$5:$E$161,3,FALSE),2)="SD",0,IF(LEFT(VLOOKUP($AP146,BaseEqptCdF!$C$5:$E$161,3,FALSE),2)="SB",1*52,VLOOKUP($AP146,BaseEqptCdF!$C$5:$S$161,12,FALSE)*0.2*300))))</f>
        <v/>
      </c>
      <c r="BE146" s="3" t="str">
        <f>IF($L146="","",IF(SUM($AJ146:AL146)=0,$AF146,IF(LEFT(VLOOKUP($AP146,BaseEqptCdF!$C$5:$E$161,3,FALSE),2)="SD",0,IF(LEFT(VLOOKUP($AP146,BaseEqptCdF!$C$5:$E$161,3,FALSE),2)="SB",1*52,VLOOKUP($AP146,BaseEqptCdF!$C$5:$S$161,12,FALSE)*0.2*300))))</f>
        <v/>
      </c>
      <c r="BF146" s="3" t="str">
        <f>IF($L146="","",IF(SUM($AJ146:AM146)=0,$AF146,IF(LEFT(VLOOKUP($AP146,BaseEqptCdF!$C$5:$E$161,3,FALSE),2)="SD",0,IF(LEFT(VLOOKUP($AP146,BaseEqptCdF!$C$5:$E$161,3,FALSE),2)="SB",1*52,VLOOKUP($AP146,BaseEqptCdF!$C$5:$S$161,12,FALSE)*0.2*300))))</f>
        <v/>
      </c>
      <c r="BG146" s="3" t="str">
        <f>IF($L146="","",IF(SUM($AJ146:AN146)=0,$AF146,IF(LEFT(VLOOKUP($AP146,BaseEqptCdF!$C$5:$E$161,3,FALSE),2)="SD",0,IF(LEFT(VLOOKUP($AP146,BaseEqptCdF!$C$5:$E$161,3,FALSE),2)="SB",1*52,VLOOKUP($AP146,BaseEqptCdF!$C$5:$S$161,12,FALSE)*0.2*300))))</f>
        <v/>
      </c>
      <c r="BH146" s="2">
        <f t="shared" si="23"/>
        <v>0</v>
      </c>
    </row>
    <row r="147" spans="1:60" x14ac:dyDescent="0.25">
      <c r="A147" s="296" t="str">
        <f t="array" ref="A147">IF($C147="","",INDEX(Prog!$B$8:$D$300,MATCH($C147,nivo1,0),1))</f>
        <v/>
      </c>
      <c r="B147" s="296" t="str">
        <f t="array" ref="B147">IF($C147="","",INDEX(Prog!$B$8:$D$300,MATCH($C147,nivo1,0),2))</f>
        <v/>
      </c>
      <c r="C147" s="273"/>
      <c r="D147" s="267"/>
      <c r="E147" s="273"/>
      <c r="F147" s="273"/>
      <c r="G147" s="273"/>
      <c r="H147" s="273"/>
      <c r="I147" s="273"/>
      <c r="J147" s="273"/>
      <c r="K147" s="274"/>
      <c r="L147" s="273"/>
      <c r="M147" s="273"/>
      <c r="N147" s="273"/>
      <c r="O147" s="275"/>
      <c r="P147" s="273"/>
      <c r="Q147" s="273"/>
      <c r="R147" s="273"/>
      <c r="S147" s="273"/>
      <c r="T147" s="276"/>
      <c r="U147" s="276"/>
      <c r="V147" s="276"/>
      <c r="W147" s="276"/>
      <c r="X147" s="277"/>
      <c r="Y147" s="278"/>
      <c r="AA147" s="8" t="str">
        <f>IF($L147="","",VLOOKUP($L147,BaseEqptCdF!$C$5:$E$161,2,FALSE))</f>
        <v/>
      </c>
      <c r="AB147" s="8" t="str">
        <f>IF($L147="","",VLOOKUP($L147,BaseEqptCdF!$C$5:$E$161,3,FALSE))</f>
        <v/>
      </c>
      <c r="AC147" s="7" t="str">
        <f>IF($L147="","",VLOOKUP($L147,BaseEqptCdF!$C$5:$I$161,6,FALSE))</f>
        <v/>
      </c>
      <c r="AD147" s="7" t="str">
        <f>IF($L147="","",VLOOKUP($L147,BaseEqptCdF!$C$5:$I$161,7,FALSE))</f>
        <v/>
      </c>
      <c r="AE147" s="3" t="str">
        <f>IF($L147="","",VLOOKUP($L147,BaseEqptCdF!$C$5:$R$161,16,FALSE)*$AC$3)</f>
        <v/>
      </c>
      <c r="AF147" s="3" t="str">
        <f>IF($L147="","",IF(LEFT($AB147,2)="SD",0,IF(LEFT($AB147,2)="SB",1*52,IF($N147=Prog!$P$17,VLOOKUP($L147,BaseEqptCdF!$C$5:$P$161,14,FALSE)*1*300,VLOOKUP($L147,BaseEqptCdF!$C$5:$P$161,12,FALSE)*0.2*300))))</f>
        <v/>
      </c>
      <c r="AG147" s="6" t="str">
        <f t="shared" si="24"/>
        <v/>
      </c>
      <c r="AH147" s="6">
        <f>IF($U147=Prog!$S$18,YEAR($X147),"")</f>
        <v>1900</v>
      </c>
      <c r="AI147" s="5" t="str">
        <f>IF(OR($AG147="",$U147=Prog!$S$18),"",IF(OR($U147=Prog!$S$17,$U147=Prog!$S$16),YEAR($X147),IF($AG147="ND","ND",$AI$8+$O147)))</f>
        <v/>
      </c>
      <c r="AJ147" s="3" t="str">
        <f t="shared" si="19"/>
        <v/>
      </c>
      <c r="AK147" s="3" t="str">
        <f t="shared" si="18"/>
        <v/>
      </c>
      <c r="AL147" s="3" t="str">
        <f t="shared" si="18"/>
        <v/>
      </c>
      <c r="AM147" s="3" t="str">
        <f t="shared" si="18"/>
        <v/>
      </c>
      <c r="AN147" s="3" t="str">
        <f t="shared" si="18"/>
        <v/>
      </c>
      <c r="AO147" s="2">
        <f t="shared" si="20"/>
        <v>0</v>
      </c>
      <c r="AP147" s="4"/>
      <c r="AQ147" s="3">
        <f>IF(AJ147=1,VLOOKUP($AP147,BaseEqptCdF!$C$5:$R$161,16,FALSE),0)</f>
        <v>0</v>
      </c>
      <c r="AR147" s="3">
        <f>IF(AK147=1,VLOOKUP($AP147,BaseEqptCdF!$C$5:$R$161,16,FALSE),0)</f>
        <v>0</v>
      </c>
      <c r="AS147" s="3">
        <f>IF(AL147=1,VLOOKUP($AP147,BaseEqptCdF!$C$5:$R$161,16,FALSE),0)</f>
        <v>0</v>
      </c>
      <c r="AT147" s="3">
        <f>IF(AM147=1,VLOOKUP($AP147,BaseEqptCdF!$C$5:$R$161,16,FALSE),0)</f>
        <v>0</v>
      </c>
      <c r="AU147" s="3">
        <f>IF(AN147=1,VLOOKUP($AP147,BaseEqptCdF!$C$5:$R$161,16,FALSE),0)</f>
        <v>0</v>
      </c>
      <c r="AV147" s="2">
        <f t="shared" si="21"/>
        <v>0</v>
      </c>
      <c r="AW147" s="3" t="str">
        <f>IF($L147="","",IF(SUM($AJ147:AJ147)=0,$AE147,VLOOKUP($AP147,BaseEqptCdF!$C$5:$R$161,16,FALSE)*$AC$3))</f>
        <v/>
      </c>
      <c r="AX147" s="3" t="str">
        <f>IF($L147="","",IF(SUM($AJ147:AK147)=0,$AE147,VLOOKUP($AP147,BaseEqptCdF!$C$5:$R$161,16,FALSE)*$AC$3))</f>
        <v/>
      </c>
      <c r="AY147" s="3" t="str">
        <f>IF($L147="","",IF(SUM($AJ147:AL147)=0,$AE147,VLOOKUP($AP147,BaseEqptCdF!$C$5:$R$161,16,FALSE)*$AC$3))</f>
        <v/>
      </c>
      <c r="AZ147" s="3" t="str">
        <f>IF($L147="","",IF(SUM($AJ147:AM147)=0,$AE147,VLOOKUP($AP147,BaseEqptCdF!$C$5:$R$161,16,FALSE)*$AC$3))</f>
        <v/>
      </c>
      <c r="BA147" s="3" t="str">
        <f>IF($L147="","",IF(SUM($AJ147:AN147)=0,$AE147,VLOOKUP($AP147,BaseEqptCdF!$C$5:$R$161,16,FALSE)*$AC$3))</f>
        <v/>
      </c>
      <c r="BB147" s="2">
        <f t="shared" si="22"/>
        <v>0</v>
      </c>
      <c r="BC147" s="3" t="str">
        <f>IF($L147="","",IF(SUM($AJ147:AJ147)=0,$AF147,IF(LEFT(VLOOKUP($AP147,BaseEqptCdF!$C$5:$E$161,3,FALSE),2)="SD",0,IF(LEFT(VLOOKUP($AP147,BaseEqptCdF!$C$5:$E$161,3,FALSE),2)="SB",1*52,VLOOKUP($AP147,BaseEqptCdF!$C$5:$S$161,12,FALSE)*0.2*300))))</f>
        <v/>
      </c>
      <c r="BD147" s="3" t="str">
        <f>IF($L147="","",IF(SUM($AJ147:AK147)=0,$AF147,IF(LEFT(VLOOKUP($AP147,BaseEqptCdF!$C$5:$E$161,3,FALSE),2)="SD",0,IF(LEFT(VLOOKUP($AP147,BaseEqptCdF!$C$5:$E$161,3,FALSE),2)="SB",1*52,VLOOKUP($AP147,BaseEqptCdF!$C$5:$S$161,12,FALSE)*0.2*300))))</f>
        <v/>
      </c>
      <c r="BE147" s="3" t="str">
        <f>IF($L147="","",IF(SUM($AJ147:AL147)=0,$AF147,IF(LEFT(VLOOKUP($AP147,BaseEqptCdF!$C$5:$E$161,3,FALSE),2)="SD",0,IF(LEFT(VLOOKUP($AP147,BaseEqptCdF!$C$5:$E$161,3,FALSE),2)="SB",1*52,VLOOKUP($AP147,BaseEqptCdF!$C$5:$S$161,12,FALSE)*0.2*300))))</f>
        <v/>
      </c>
      <c r="BF147" s="3" t="str">
        <f>IF($L147="","",IF(SUM($AJ147:AM147)=0,$AF147,IF(LEFT(VLOOKUP($AP147,BaseEqptCdF!$C$5:$E$161,3,FALSE),2)="SD",0,IF(LEFT(VLOOKUP($AP147,BaseEqptCdF!$C$5:$E$161,3,FALSE),2)="SB",1*52,VLOOKUP($AP147,BaseEqptCdF!$C$5:$S$161,12,FALSE)*0.2*300))))</f>
        <v/>
      </c>
      <c r="BG147" s="3" t="str">
        <f>IF($L147="","",IF(SUM($AJ147:AN147)=0,$AF147,IF(LEFT(VLOOKUP($AP147,BaseEqptCdF!$C$5:$E$161,3,FALSE),2)="SD",0,IF(LEFT(VLOOKUP($AP147,BaseEqptCdF!$C$5:$E$161,3,FALSE),2)="SB",1*52,VLOOKUP($AP147,BaseEqptCdF!$C$5:$S$161,12,FALSE)*0.2*300))))</f>
        <v/>
      </c>
      <c r="BH147" s="2">
        <f t="shared" si="23"/>
        <v>0</v>
      </c>
    </row>
    <row r="148" spans="1:60" x14ac:dyDescent="0.25">
      <c r="A148" s="296" t="str">
        <f t="array" ref="A148">IF($C148="","",INDEX(Prog!$B$8:$D$300,MATCH($C148,nivo1,0),1))</f>
        <v/>
      </c>
      <c r="B148" s="296" t="str">
        <f t="array" ref="B148">IF($C148="","",INDEX(Prog!$B$8:$D$300,MATCH($C148,nivo1,0),2))</f>
        <v/>
      </c>
      <c r="C148" s="273"/>
      <c r="D148" s="267"/>
      <c r="E148" s="273"/>
      <c r="F148" s="273"/>
      <c r="G148" s="273"/>
      <c r="H148" s="273"/>
      <c r="I148" s="273"/>
      <c r="J148" s="273"/>
      <c r="K148" s="274"/>
      <c r="L148" s="273"/>
      <c r="M148" s="273"/>
      <c r="N148" s="273"/>
      <c r="O148" s="275"/>
      <c r="P148" s="273"/>
      <c r="Q148" s="273"/>
      <c r="R148" s="273"/>
      <c r="S148" s="273"/>
      <c r="T148" s="276"/>
      <c r="U148" s="276"/>
      <c r="V148" s="276"/>
      <c r="W148" s="276"/>
      <c r="X148" s="277"/>
      <c r="Y148" s="278"/>
      <c r="AA148" s="8" t="str">
        <f>IF($L148="","",VLOOKUP($L148,BaseEqptCdF!$C$5:$E$161,2,FALSE))</f>
        <v/>
      </c>
      <c r="AB148" s="8" t="str">
        <f>IF($L148="","",VLOOKUP($L148,BaseEqptCdF!$C$5:$E$161,3,FALSE))</f>
        <v/>
      </c>
      <c r="AC148" s="7" t="str">
        <f>IF($L148="","",VLOOKUP($L148,BaseEqptCdF!$C$5:$I$161,6,FALSE))</f>
        <v/>
      </c>
      <c r="AD148" s="7" t="str">
        <f>IF($L148="","",VLOOKUP($L148,BaseEqptCdF!$C$5:$I$161,7,FALSE))</f>
        <v/>
      </c>
      <c r="AE148" s="3" t="str">
        <f>IF($L148="","",VLOOKUP($L148,BaseEqptCdF!$C$5:$R$161,16,FALSE)*$AC$3)</f>
        <v/>
      </c>
      <c r="AF148" s="3" t="str">
        <f>IF($L148="","",IF(LEFT($AB148,2)="SD",0,IF(LEFT($AB148,2)="SB",1*52,IF($N148=Prog!$P$17,VLOOKUP($L148,BaseEqptCdF!$C$5:$P$161,14,FALSE)*1*300,VLOOKUP($L148,BaseEqptCdF!$C$5:$P$161,12,FALSE)*0.2*300))))</f>
        <v/>
      </c>
      <c r="AG148" s="6" t="str">
        <f t="shared" si="24"/>
        <v/>
      </c>
      <c r="AH148" s="6">
        <f>IF($U148=Prog!$S$18,YEAR($X148),"")</f>
        <v>1900</v>
      </c>
      <c r="AI148" s="5" t="str">
        <f>IF(OR($AG148="",$U148=Prog!$S$18),"",IF(OR($U148=Prog!$S$17,$U148=Prog!$S$16),YEAR($X148),IF($AG148="ND","ND",$AI$8+$O148)))</f>
        <v/>
      </c>
      <c r="AJ148" s="3" t="str">
        <f t="shared" si="19"/>
        <v/>
      </c>
      <c r="AK148" s="3" t="str">
        <f t="shared" si="18"/>
        <v/>
      </c>
      <c r="AL148" s="3" t="str">
        <f t="shared" si="18"/>
        <v/>
      </c>
      <c r="AM148" s="3" t="str">
        <f t="shared" si="18"/>
        <v/>
      </c>
      <c r="AN148" s="3" t="str">
        <f t="shared" si="18"/>
        <v/>
      </c>
      <c r="AO148" s="2">
        <f t="shared" si="20"/>
        <v>0</v>
      </c>
      <c r="AP148" s="4"/>
      <c r="AQ148" s="3">
        <f>IF(AJ148=1,VLOOKUP($AP148,BaseEqptCdF!$C$5:$R$161,16,FALSE),0)</f>
        <v>0</v>
      </c>
      <c r="AR148" s="3">
        <f>IF(AK148=1,VLOOKUP($AP148,BaseEqptCdF!$C$5:$R$161,16,FALSE),0)</f>
        <v>0</v>
      </c>
      <c r="AS148" s="3">
        <f>IF(AL148=1,VLOOKUP($AP148,BaseEqptCdF!$C$5:$R$161,16,FALSE),0)</f>
        <v>0</v>
      </c>
      <c r="AT148" s="3">
        <f>IF(AM148=1,VLOOKUP($AP148,BaseEqptCdF!$C$5:$R$161,16,FALSE),0)</f>
        <v>0</v>
      </c>
      <c r="AU148" s="3">
        <f>IF(AN148=1,VLOOKUP($AP148,BaseEqptCdF!$C$5:$R$161,16,FALSE),0)</f>
        <v>0</v>
      </c>
      <c r="AV148" s="2">
        <f t="shared" si="21"/>
        <v>0</v>
      </c>
      <c r="AW148" s="3" t="str">
        <f>IF($L148="","",IF(SUM($AJ148:AJ148)=0,$AE148,VLOOKUP($AP148,BaseEqptCdF!$C$5:$R$161,16,FALSE)*$AC$3))</f>
        <v/>
      </c>
      <c r="AX148" s="3" t="str">
        <f>IF($L148="","",IF(SUM($AJ148:AK148)=0,$AE148,VLOOKUP($AP148,BaseEqptCdF!$C$5:$R$161,16,FALSE)*$AC$3))</f>
        <v/>
      </c>
      <c r="AY148" s="3" t="str">
        <f>IF($L148="","",IF(SUM($AJ148:AL148)=0,$AE148,VLOOKUP($AP148,BaseEqptCdF!$C$5:$R$161,16,FALSE)*$AC$3))</f>
        <v/>
      </c>
      <c r="AZ148" s="3" t="str">
        <f>IF($L148="","",IF(SUM($AJ148:AM148)=0,$AE148,VLOOKUP($AP148,BaseEqptCdF!$C$5:$R$161,16,FALSE)*$AC$3))</f>
        <v/>
      </c>
      <c r="BA148" s="3" t="str">
        <f>IF($L148="","",IF(SUM($AJ148:AN148)=0,$AE148,VLOOKUP($AP148,BaseEqptCdF!$C$5:$R$161,16,FALSE)*$AC$3))</f>
        <v/>
      </c>
      <c r="BB148" s="2">
        <f t="shared" si="22"/>
        <v>0</v>
      </c>
      <c r="BC148" s="3" t="str">
        <f>IF($L148="","",IF(SUM($AJ148:AJ148)=0,$AF148,IF(LEFT(VLOOKUP($AP148,BaseEqptCdF!$C$5:$E$161,3,FALSE),2)="SD",0,IF(LEFT(VLOOKUP($AP148,BaseEqptCdF!$C$5:$E$161,3,FALSE),2)="SB",1*52,VLOOKUP($AP148,BaseEqptCdF!$C$5:$S$161,12,FALSE)*0.2*300))))</f>
        <v/>
      </c>
      <c r="BD148" s="3" t="str">
        <f>IF($L148="","",IF(SUM($AJ148:AK148)=0,$AF148,IF(LEFT(VLOOKUP($AP148,BaseEqptCdF!$C$5:$E$161,3,FALSE),2)="SD",0,IF(LEFT(VLOOKUP($AP148,BaseEqptCdF!$C$5:$E$161,3,FALSE),2)="SB",1*52,VLOOKUP($AP148,BaseEqptCdF!$C$5:$S$161,12,FALSE)*0.2*300))))</f>
        <v/>
      </c>
      <c r="BE148" s="3" t="str">
        <f>IF($L148="","",IF(SUM($AJ148:AL148)=0,$AF148,IF(LEFT(VLOOKUP($AP148,BaseEqptCdF!$C$5:$E$161,3,FALSE),2)="SD",0,IF(LEFT(VLOOKUP($AP148,BaseEqptCdF!$C$5:$E$161,3,FALSE),2)="SB",1*52,VLOOKUP($AP148,BaseEqptCdF!$C$5:$S$161,12,FALSE)*0.2*300))))</f>
        <v/>
      </c>
      <c r="BF148" s="3" t="str">
        <f>IF($L148="","",IF(SUM($AJ148:AM148)=0,$AF148,IF(LEFT(VLOOKUP($AP148,BaseEqptCdF!$C$5:$E$161,3,FALSE),2)="SD",0,IF(LEFT(VLOOKUP($AP148,BaseEqptCdF!$C$5:$E$161,3,FALSE),2)="SB",1*52,VLOOKUP($AP148,BaseEqptCdF!$C$5:$S$161,12,FALSE)*0.2*300))))</f>
        <v/>
      </c>
      <c r="BG148" s="3" t="str">
        <f>IF($L148="","",IF(SUM($AJ148:AN148)=0,$AF148,IF(LEFT(VLOOKUP($AP148,BaseEqptCdF!$C$5:$E$161,3,FALSE),2)="SD",0,IF(LEFT(VLOOKUP($AP148,BaseEqptCdF!$C$5:$E$161,3,FALSE),2)="SB",1*52,VLOOKUP($AP148,BaseEqptCdF!$C$5:$S$161,12,FALSE)*0.2*300))))</f>
        <v/>
      </c>
      <c r="BH148" s="2">
        <f t="shared" si="23"/>
        <v>0</v>
      </c>
    </row>
    <row r="149" spans="1:60" x14ac:dyDescent="0.25">
      <c r="A149" s="296" t="str">
        <f t="array" ref="A149">IF($C149="","",INDEX(Prog!$B$8:$D$300,MATCH($C149,nivo1,0),1))</f>
        <v/>
      </c>
      <c r="B149" s="296" t="str">
        <f t="array" ref="B149">IF($C149="","",INDEX(Prog!$B$8:$D$300,MATCH($C149,nivo1,0),2))</f>
        <v/>
      </c>
      <c r="C149" s="273"/>
      <c r="D149" s="267"/>
      <c r="E149" s="273"/>
      <c r="F149" s="273"/>
      <c r="G149" s="273"/>
      <c r="H149" s="273"/>
      <c r="I149" s="273"/>
      <c r="J149" s="273"/>
      <c r="K149" s="274"/>
      <c r="L149" s="273"/>
      <c r="M149" s="273"/>
      <c r="N149" s="273"/>
      <c r="O149" s="275"/>
      <c r="P149" s="273"/>
      <c r="Q149" s="273"/>
      <c r="R149" s="273"/>
      <c r="S149" s="273"/>
      <c r="T149" s="276"/>
      <c r="U149" s="276"/>
      <c r="V149" s="276"/>
      <c r="W149" s="276"/>
      <c r="X149" s="277"/>
      <c r="Y149" s="278"/>
      <c r="AA149" s="8" t="str">
        <f>IF($L149="","",VLOOKUP($L149,BaseEqptCdF!$C$5:$E$161,2,FALSE))</f>
        <v/>
      </c>
      <c r="AB149" s="8" t="str">
        <f>IF($L149="","",VLOOKUP($L149,BaseEqptCdF!$C$5:$E$161,3,FALSE))</f>
        <v/>
      </c>
      <c r="AC149" s="7" t="str">
        <f>IF($L149="","",VLOOKUP($L149,BaseEqptCdF!$C$5:$I$161,6,FALSE))</f>
        <v/>
      </c>
      <c r="AD149" s="7" t="str">
        <f>IF($L149="","",VLOOKUP($L149,BaseEqptCdF!$C$5:$I$161,7,FALSE))</f>
        <v/>
      </c>
      <c r="AE149" s="3" t="str">
        <f>IF($L149="","",VLOOKUP($L149,BaseEqptCdF!$C$5:$R$161,16,FALSE)*$AC$3)</f>
        <v/>
      </c>
      <c r="AF149" s="3" t="str">
        <f>IF($L149="","",IF(LEFT($AB149,2)="SD",0,IF(LEFT($AB149,2)="SB",1*52,IF($N149=Prog!$P$17,VLOOKUP($L149,BaseEqptCdF!$C$5:$P$161,14,FALSE)*1*300,VLOOKUP($L149,BaseEqptCdF!$C$5:$P$161,12,FALSE)*0.2*300))))</f>
        <v/>
      </c>
      <c r="AG149" s="6" t="str">
        <f t="shared" si="24"/>
        <v/>
      </c>
      <c r="AH149" s="6">
        <f>IF($U149=Prog!$S$18,YEAR($X149),"")</f>
        <v>1900</v>
      </c>
      <c r="AI149" s="5" t="str">
        <f>IF(OR($AG149="",$U149=Prog!$S$18),"",IF(OR($U149=Prog!$S$17,$U149=Prog!$S$16),YEAR($X149),IF($AG149="ND","ND",$AI$8+$O149)))</f>
        <v/>
      </c>
      <c r="AJ149" s="3" t="str">
        <f t="shared" si="19"/>
        <v/>
      </c>
      <c r="AK149" s="3" t="str">
        <f t="shared" si="18"/>
        <v/>
      </c>
      <c r="AL149" s="3" t="str">
        <f t="shared" si="18"/>
        <v/>
      </c>
      <c r="AM149" s="3" t="str">
        <f t="shared" si="18"/>
        <v/>
      </c>
      <c r="AN149" s="3" t="str">
        <f t="shared" si="18"/>
        <v/>
      </c>
      <c r="AO149" s="2">
        <f t="shared" si="20"/>
        <v>0</v>
      </c>
      <c r="AP149" s="4"/>
      <c r="AQ149" s="3">
        <f>IF(AJ149=1,VLOOKUP($AP149,BaseEqptCdF!$C$5:$R$161,16,FALSE),0)</f>
        <v>0</v>
      </c>
      <c r="AR149" s="3">
        <f>IF(AK149=1,VLOOKUP($AP149,BaseEqptCdF!$C$5:$R$161,16,FALSE),0)</f>
        <v>0</v>
      </c>
      <c r="AS149" s="3">
        <f>IF(AL149=1,VLOOKUP($AP149,BaseEqptCdF!$C$5:$R$161,16,FALSE),0)</f>
        <v>0</v>
      </c>
      <c r="AT149" s="3">
        <f>IF(AM149=1,VLOOKUP($AP149,BaseEqptCdF!$C$5:$R$161,16,FALSE),0)</f>
        <v>0</v>
      </c>
      <c r="AU149" s="3">
        <f>IF(AN149=1,VLOOKUP($AP149,BaseEqptCdF!$C$5:$R$161,16,FALSE),0)</f>
        <v>0</v>
      </c>
      <c r="AV149" s="2">
        <f t="shared" si="21"/>
        <v>0</v>
      </c>
      <c r="AW149" s="3" t="str">
        <f>IF($L149="","",IF(SUM($AJ149:AJ149)=0,$AE149,VLOOKUP($AP149,BaseEqptCdF!$C$5:$R$161,16,FALSE)*$AC$3))</f>
        <v/>
      </c>
      <c r="AX149" s="3" t="str">
        <f>IF($L149="","",IF(SUM($AJ149:AK149)=0,$AE149,VLOOKUP($AP149,BaseEqptCdF!$C$5:$R$161,16,FALSE)*$AC$3))</f>
        <v/>
      </c>
      <c r="AY149" s="3" t="str">
        <f>IF($L149="","",IF(SUM($AJ149:AL149)=0,$AE149,VLOOKUP($AP149,BaseEqptCdF!$C$5:$R$161,16,FALSE)*$AC$3))</f>
        <v/>
      </c>
      <c r="AZ149" s="3" t="str">
        <f>IF($L149="","",IF(SUM($AJ149:AM149)=0,$AE149,VLOOKUP($AP149,BaseEqptCdF!$C$5:$R$161,16,FALSE)*$AC$3))</f>
        <v/>
      </c>
      <c r="BA149" s="3" t="str">
        <f>IF($L149="","",IF(SUM($AJ149:AN149)=0,$AE149,VLOOKUP($AP149,BaseEqptCdF!$C$5:$R$161,16,FALSE)*$AC$3))</f>
        <v/>
      </c>
      <c r="BB149" s="2">
        <f t="shared" si="22"/>
        <v>0</v>
      </c>
      <c r="BC149" s="3" t="str">
        <f>IF($L149="","",IF(SUM($AJ149:AJ149)=0,$AF149,IF(LEFT(VLOOKUP($AP149,BaseEqptCdF!$C$5:$E$161,3,FALSE),2)="SD",0,IF(LEFT(VLOOKUP($AP149,BaseEqptCdF!$C$5:$E$161,3,FALSE),2)="SB",1*52,VLOOKUP($AP149,BaseEqptCdF!$C$5:$S$161,12,FALSE)*0.2*300))))</f>
        <v/>
      </c>
      <c r="BD149" s="3" t="str">
        <f>IF($L149="","",IF(SUM($AJ149:AK149)=0,$AF149,IF(LEFT(VLOOKUP($AP149,BaseEqptCdF!$C$5:$E$161,3,FALSE),2)="SD",0,IF(LEFT(VLOOKUP($AP149,BaseEqptCdF!$C$5:$E$161,3,FALSE),2)="SB",1*52,VLOOKUP($AP149,BaseEqptCdF!$C$5:$S$161,12,FALSE)*0.2*300))))</f>
        <v/>
      </c>
      <c r="BE149" s="3" t="str">
        <f>IF($L149="","",IF(SUM($AJ149:AL149)=0,$AF149,IF(LEFT(VLOOKUP($AP149,BaseEqptCdF!$C$5:$E$161,3,FALSE),2)="SD",0,IF(LEFT(VLOOKUP($AP149,BaseEqptCdF!$C$5:$E$161,3,FALSE),2)="SB",1*52,VLOOKUP($AP149,BaseEqptCdF!$C$5:$S$161,12,FALSE)*0.2*300))))</f>
        <v/>
      </c>
      <c r="BF149" s="3" t="str">
        <f>IF($L149="","",IF(SUM($AJ149:AM149)=0,$AF149,IF(LEFT(VLOOKUP($AP149,BaseEqptCdF!$C$5:$E$161,3,FALSE),2)="SD",0,IF(LEFT(VLOOKUP($AP149,BaseEqptCdF!$C$5:$E$161,3,FALSE),2)="SB",1*52,VLOOKUP($AP149,BaseEqptCdF!$C$5:$S$161,12,FALSE)*0.2*300))))</f>
        <v/>
      </c>
      <c r="BG149" s="3" t="str">
        <f>IF($L149="","",IF(SUM($AJ149:AN149)=0,$AF149,IF(LEFT(VLOOKUP($AP149,BaseEqptCdF!$C$5:$E$161,3,FALSE),2)="SD",0,IF(LEFT(VLOOKUP($AP149,BaseEqptCdF!$C$5:$E$161,3,FALSE),2)="SB",1*52,VLOOKUP($AP149,BaseEqptCdF!$C$5:$S$161,12,FALSE)*0.2*300))))</f>
        <v/>
      </c>
      <c r="BH149" s="2">
        <f t="shared" si="23"/>
        <v>0</v>
      </c>
    </row>
    <row r="150" spans="1:60" x14ac:dyDescent="0.25">
      <c r="A150" s="296" t="str">
        <f t="array" ref="A150">IF($C150="","",INDEX(Prog!$B$8:$D$300,MATCH($C150,nivo1,0),1))</f>
        <v/>
      </c>
      <c r="B150" s="296" t="str">
        <f t="array" ref="B150">IF($C150="","",INDEX(Prog!$B$8:$D$300,MATCH($C150,nivo1,0),2))</f>
        <v/>
      </c>
      <c r="C150" s="273"/>
      <c r="D150" s="267"/>
      <c r="E150" s="273"/>
      <c r="F150" s="273"/>
      <c r="G150" s="273"/>
      <c r="H150" s="273"/>
      <c r="I150" s="273"/>
      <c r="J150" s="273"/>
      <c r="K150" s="274"/>
      <c r="L150" s="273"/>
      <c r="M150" s="273"/>
      <c r="N150" s="273"/>
      <c r="O150" s="275"/>
      <c r="P150" s="273"/>
      <c r="Q150" s="273"/>
      <c r="R150" s="273"/>
      <c r="S150" s="273"/>
      <c r="T150" s="276"/>
      <c r="U150" s="276"/>
      <c r="V150" s="276"/>
      <c r="W150" s="276"/>
      <c r="X150" s="277"/>
      <c r="Y150" s="278"/>
      <c r="AA150" s="8" t="str">
        <f>IF($L150="","",VLOOKUP($L150,BaseEqptCdF!$C$5:$E$161,2,FALSE))</f>
        <v/>
      </c>
      <c r="AB150" s="8" t="str">
        <f>IF($L150="","",VLOOKUP($L150,BaseEqptCdF!$C$5:$E$161,3,FALSE))</f>
        <v/>
      </c>
      <c r="AC150" s="7" t="str">
        <f>IF($L150="","",VLOOKUP($L150,BaseEqptCdF!$C$5:$I$161,6,FALSE))</f>
        <v/>
      </c>
      <c r="AD150" s="7" t="str">
        <f>IF($L150="","",VLOOKUP($L150,BaseEqptCdF!$C$5:$I$161,7,FALSE))</f>
        <v/>
      </c>
      <c r="AE150" s="3" t="str">
        <f>IF($L150="","",VLOOKUP($L150,BaseEqptCdF!$C$5:$R$161,16,FALSE)*$AC$3)</f>
        <v/>
      </c>
      <c r="AF150" s="3" t="str">
        <f>IF($L150="","",IF(LEFT($AB150,2)="SD",0,IF(LEFT($AB150,2)="SB",1*52,IF($N150=Prog!$P$17,VLOOKUP($L150,BaseEqptCdF!$C$5:$P$161,14,FALSE)*1*300,VLOOKUP($L150,BaseEqptCdF!$C$5:$P$161,12,FALSE)*0.2*300))))</f>
        <v/>
      </c>
      <c r="AG150" s="6" t="str">
        <f t="shared" si="24"/>
        <v/>
      </c>
      <c r="AH150" s="6">
        <f>IF($U150=Prog!$S$18,YEAR($X150),"")</f>
        <v>1900</v>
      </c>
      <c r="AI150" s="5" t="str">
        <f>IF(OR($AG150="",$U150=Prog!$S$18),"",IF(OR($U150=Prog!$S$17,$U150=Prog!$S$16),YEAR($X150),IF($AG150="ND","ND",$AI$8+$O150)))</f>
        <v/>
      </c>
      <c r="AJ150" s="3" t="str">
        <f t="shared" si="19"/>
        <v/>
      </c>
      <c r="AK150" s="3" t="str">
        <f t="shared" ref="AK150:AN169" si="25">IF($AI150="","",IF($AI150=AK$9,1,0))</f>
        <v/>
      </c>
      <c r="AL150" s="3" t="str">
        <f t="shared" si="25"/>
        <v/>
      </c>
      <c r="AM150" s="3" t="str">
        <f t="shared" si="25"/>
        <v/>
      </c>
      <c r="AN150" s="3" t="str">
        <f t="shared" si="25"/>
        <v/>
      </c>
      <c r="AO150" s="2">
        <f t="shared" si="20"/>
        <v>0</v>
      </c>
      <c r="AP150" s="4"/>
      <c r="AQ150" s="3">
        <f>IF(AJ150=1,VLOOKUP($AP150,BaseEqptCdF!$C$5:$R$161,16,FALSE),0)</f>
        <v>0</v>
      </c>
      <c r="AR150" s="3">
        <f>IF(AK150=1,VLOOKUP($AP150,BaseEqptCdF!$C$5:$R$161,16,FALSE),0)</f>
        <v>0</v>
      </c>
      <c r="AS150" s="3">
        <f>IF(AL150=1,VLOOKUP($AP150,BaseEqptCdF!$C$5:$R$161,16,FALSE),0)</f>
        <v>0</v>
      </c>
      <c r="AT150" s="3">
        <f>IF(AM150=1,VLOOKUP($AP150,BaseEqptCdF!$C$5:$R$161,16,FALSE),0)</f>
        <v>0</v>
      </c>
      <c r="AU150" s="3">
        <f>IF(AN150=1,VLOOKUP($AP150,BaseEqptCdF!$C$5:$R$161,16,FALSE),0)</f>
        <v>0</v>
      </c>
      <c r="AV150" s="2">
        <f t="shared" si="21"/>
        <v>0</v>
      </c>
      <c r="AW150" s="3" t="str">
        <f>IF($L150="","",IF(SUM($AJ150:AJ150)=0,$AE150,VLOOKUP($AP150,BaseEqptCdF!$C$5:$R$161,16,FALSE)*$AC$3))</f>
        <v/>
      </c>
      <c r="AX150" s="3" t="str">
        <f>IF($L150="","",IF(SUM($AJ150:AK150)=0,$AE150,VLOOKUP($AP150,BaseEqptCdF!$C$5:$R$161,16,FALSE)*$AC$3))</f>
        <v/>
      </c>
      <c r="AY150" s="3" t="str">
        <f>IF($L150="","",IF(SUM($AJ150:AL150)=0,$AE150,VLOOKUP($AP150,BaseEqptCdF!$C$5:$R$161,16,FALSE)*$AC$3))</f>
        <v/>
      </c>
      <c r="AZ150" s="3" t="str">
        <f>IF($L150="","",IF(SUM($AJ150:AM150)=0,$AE150,VLOOKUP($AP150,BaseEqptCdF!$C$5:$R$161,16,FALSE)*$AC$3))</f>
        <v/>
      </c>
      <c r="BA150" s="3" t="str">
        <f>IF($L150="","",IF(SUM($AJ150:AN150)=0,$AE150,VLOOKUP($AP150,BaseEqptCdF!$C$5:$R$161,16,FALSE)*$AC$3))</f>
        <v/>
      </c>
      <c r="BB150" s="2">
        <f t="shared" si="22"/>
        <v>0</v>
      </c>
      <c r="BC150" s="3" t="str">
        <f>IF($L150="","",IF(SUM($AJ150:AJ150)=0,$AF150,IF(LEFT(VLOOKUP($AP150,BaseEqptCdF!$C$5:$E$161,3,FALSE),2)="SD",0,IF(LEFT(VLOOKUP($AP150,BaseEqptCdF!$C$5:$E$161,3,FALSE),2)="SB",1*52,VLOOKUP($AP150,BaseEqptCdF!$C$5:$S$161,12,FALSE)*0.2*300))))</f>
        <v/>
      </c>
      <c r="BD150" s="3" t="str">
        <f>IF($L150="","",IF(SUM($AJ150:AK150)=0,$AF150,IF(LEFT(VLOOKUP($AP150,BaseEqptCdF!$C$5:$E$161,3,FALSE),2)="SD",0,IF(LEFT(VLOOKUP($AP150,BaseEqptCdF!$C$5:$E$161,3,FALSE),2)="SB",1*52,VLOOKUP($AP150,BaseEqptCdF!$C$5:$S$161,12,FALSE)*0.2*300))))</f>
        <v/>
      </c>
      <c r="BE150" s="3" t="str">
        <f>IF($L150="","",IF(SUM($AJ150:AL150)=0,$AF150,IF(LEFT(VLOOKUP($AP150,BaseEqptCdF!$C$5:$E$161,3,FALSE),2)="SD",0,IF(LEFT(VLOOKUP($AP150,BaseEqptCdF!$C$5:$E$161,3,FALSE),2)="SB",1*52,VLOOKUP($AP150,BaseEqptCdF!$C$5:$S$161,12,FALSE)*0.2*300))))</f>
        <v/>
      </c>
      <c r="BF150" s="3" t="str">
        <f>IF($L150="","",IF(SUM($AJ150:AM150)=0,$AF150,IF(LEFT(VLOOKUP($AP150,BaseEqptCdF!$C$5:$E$161,3,FALSE),2)="SD",0,IF(LEFT(VLOOKUP($AP150,BaseEqptCdF!$C$5:$E$161,3,FALSE),2)="SB",1*52,VLOOKUP($AP150,BaseEqptCdF!$C$5:$S$161,12,FALSE)*0.2*300))))</f>
        <v/>
      </c>
      <c r="BG150" s="3" t="str">
        <f>IF($L150="","",IF(SUM($AJ150:AN150)=0,$AF150,IF(LEFT(VLOOKUP($AP150,BaseEqptCdF!$C$5:$E$161,3,FALSE),2)="SD",0,IF(LEFT(VLOOKUP($AP150,BaseEqptCdF!$C$5:$E$161,3,FALSE),2)="SB",1*52,VLOOKUP($AP150,BaseEqptCdF!$C$5:$S$161,12,FALSE)*0.2*300))))</f>
        <v/>
      </c>
      <c r="BH150" s="2">
        <f t="shared" si="23"/>
        <v>0</v>
      </c>
    </row>
    <row r="151" spans="1:60" x14ac:dyDescent="0.25">
      <c r="A151" s="296" t="str">
        <f t="array" ref="A151">IF($C151="","",INDEX(Prog!$B$8:$D$300,MATCH($C151,nivo1,0),1))</f>
        <v/>
      </c>
      <c r="B151" s="296" t="str">
        <f t="array" ref="B151">IF($C151="","",INDEX(Prog!$B$8:$D$300,MATCH($C151,nivo1,0),2))</f>
        <v/>
      </c>
      <c r="C151" s="273"/>
      <c r="D151" s="267"/>
      <c r="E151" s="273"/>
      <c r="F151" s="273"/>
      <c r="G151" s="273"/>
      <c r="H151" s="273"/>
      <c r="I151" s="273"/>
      <c r="J151" s="273"/>
      <c r="K151" s="274"/>
      <c r="L151" s="273"/>
      <c r="M151" s="273"/>
      <c r="N151" s="273"/>
      <c r="O151" s="275"/>
      <c r="P151" s="273"/>
      <c r="Q151" s="273"/>
      <c r="R151" s="273"/>
      <c r="S151" s="273"/>
      <c r="T151" s="276"/>
      <c r="U151" s="276"/>
      <c r="V151" s="276"/>
      <c r="W151" s="276"/>
      <c r="X151" s="277"/>
      <c r="Y151" s="278"/>
      <c r="AA151" s="8" t="str">
        <f>IF($L151="","",VLOOKUP($L151,BaseEqptCdF!$C$5:$E$161,2,FALSE))</f>
        <v/>
      </c>
      <c r="AB151" s="8" t="str">
        <f>IF($L151="","",VLOOKUP($L151,BaseEqptCdF!$C$5:$E$161,3,FALSE))</f>
        <v/>
      </c>
      <c r="AC151" s="7" t="str">
        <f>IF($L151="","",VLOOKUP($L151,BaseEqptCdF!$C$5:$I$161,6,FALSE))</f>
        <v/>
      </c>
      <c r="AD151" s="7" t="str">
        <f>IF($L151="","",VLOOKUP($L151,BaseEqptCdF!$C$5:$I$161,7,FALSE))</f>
        <v/>
      </c>
      <c r="AE151" s="3" t="str">
        <f>IF($L151="","",VLOOKUP($L151,BaseEqptCdF!$C$5:$R$161,16,FALSE)*$AC$3)</f>
        <v/>
      </c>
      <c r="AF151" s="3" t="str">
        <f>IF($L151="","",IF(LEFT($AB151,2)="SD",0,IF(LEFT($AB151,2)="SB",1*52,IF($N151=Prog!$P$17,VLOOKUP($L151,BaseEqptCdF!$C$5:$P$161,14,FALSE)*1*300,VLOOKUP($L151,BaseEqptCdF!$C$5:$P$161,12,FALSE)*0.2*300))))</f>
        <v/>
      </c>
      <c r="AG151" s="6" t="str">
        <f t="shared" si="24"/>
        <v/>
      </c>
      <c r="AH151" s="6">
        <f>IF($U151=Prog!$S$18,YEAR($X151),"")</f>
        <v>1900</v>
      </c>
      <c r="AI151" s="5" t="str">
        <f>IF(OR($AG151="",$U151=Prog!$S$18),"",IF(OR($U151=Prog!$S$17,$U151=Prog!$S$16),YEAR($X151),IF($AG151="ND","ND",$AI$8+$O151)))</f>
        <v/>
      </c>
      <c r="AJ151" s="3" t="str">
        <f t="shared" si="19"/>
        <v/>
      </c>
      <c r="AK151" s="3" t="str">
        <f t="shared" si="25"/>
        <v/>
      </c>
      <c r="AL151" s="3" t="str">
        <f t="shared" si="25"/>
        <v/>
      </c>
      <c r="AM151" s="3" t="str">
        <f t="shared" si="25"/>
        <v/>
      </c>
      <c r="AN151" s="3" t="str">
        <f t="shared" si="25"/>
        <v/>
      </c>
      <c r="AO151" s="2">
        <f t="shared" si="20"/>
        <v>0</v>
      </c>
      <c r="AP151" s="4"/>
      <c r="AQ151" s="3">
        <f>IF(AJ151=1,VLOOKUP($AP151,BaseEqptCdF!$C$5:$R$161,16,FALSE),0)</f>
        <v>0</v>
      </c>
      <c r="AR151" s="3">
        <f>IF(AK151=1,VLOOKUP($AP151,BaseEqptCdF!$C$5:$R$161,16,FALSE),0)</f>
        <v>0</v>
      </c>
      <c r="AS151" s="3">
        <f>IF(AL151=1,VLOOKUP($AP151,BaseEqptCdF!$C$5:$R$161,16,FALSE),0)</f>
        <v>0</v>
      </c>
      <c r="AT151" s="3">
        <f>IF(AM151=1,VLOOKUP($AP151,BaseEqptCdF!$C$5:$R$161,16,FALSE),0)</f>
        <v>0</v>
      </c>
      <c r="AU151" s="3">
        <f>IF(AN151=1,VLOOKUP($AP151,BaseEqptCdF!$C$5:$R$161,16,FALSE),0)</f>
        <v>0</v>
      </c>
      <c r="AV151" s="2">
        <f t="shared" si="21"/>
        <v>0</v>
      </c>
      <c r="AW151" s="3" t="str">
        <f>IF($L151="","",IF(SUM($AJ151:AJ151)=0,$AE151,VLOOKUP($AP151,BaseEqptCdF!$C$5:$R$161,16,FALSE)*$AC$3))</f>
        <v/>
      </c>
      <c r="AX151" s="3" t="str">
        <f>IF($L151="","",IF(SUM($AJ151:AK151)=0,$AE151,VLOOKUP($AP151,BaseEqptCdF!$C$5:$R$161,16,FALSE)*$AC$3))</f>
        <v/>
      </c>
      <c r="AY151" s="3" t="str">
        <f>IF($L151="","",IF(SUM($AJ151:AL151)=0,$AE151,VLOOKUP($AP151,BaseEqptCdF!$C$5:$R$161,16,FALSE)*$AC$3))</f>
        <v/>
      </c>
      <c r="AZ151" s="3" t="str">
        <f>IF($L151="","",IF(SUM($AJ151:AM151)=0,$AE151,VLOOKUP($AP151,BaseEqptCdF!$C$5:$R$161,16,FALSE)*$AC$3))</f>
        <v/>
      </c>
      <c r="BA151" s="3" t="str">
        <f>IF($L151="","",IF(SUM($AJ151:AN151)=0,$AE151,VLOOKUP($AP151,BaseEqptCdF!$C$5:$R$161,16,FALSE)*$AC$3))</f>
        <v/>
      </c>
      <c r="BB151" s="2">
        <f t="shared" si="22"/>
        <v>0</v>
      </c>
      <c r="BC151" s="3" t="str">
        <f>IF($L151="","",IF(SUM($AJ151:AJ151)=0,$AF151,IF(LEFT(VLOOKUP($AP151,BaseEqptCdF!$C$5:$E$161,3,FALSE),2)="SD",0,IF(LEFT(VLOOKUP($AP151,BaseEqptCdF!$C$5:$E$161,3,FALSE),2)="SB",1*52,VLOOKUP($AP151,BaseEqptCdF!$C$5:$S$161,12,FALSE)*0.2*300))))</f>
        <v/>
      </c>
      <c r="BD151" s="3" t="str">
        <f>IF($L151="","",IF(SUM($AJ151:AK151)=0,$AF151,IF(LEFT(VLOOKUP($AP151,BaseEqptCdF!$C$5:$E$161,3,FALSE),2)="SD",0,IF(LEFT(VLOOKUP($AP151,BaseEqptCdF!$C$5:$E$161,3,FALSE),2)="SB",1*52,VLOOKUP($AP151,BaseEqptCdF!$C$5:$S$161,12,FALSE)*0.2*300))))</f>
        <v/>
      </c>
      <c r="BE151" s="3" t="str">
        <f>IF($L151="","",IF(SUM($AJ151:AL151)=0,$AF151,IF(LEFT(VLOOKUP($AP151,BaseEqptCdF!$C$5:$E$161,3,FALSE),2)="SD",0,IF(LEFT(VLOOKUP($AP151,BaseEqptCdF!$C$5:$E$161,3,FALSE),2)="SB",1*52,VLOOKUP($AP151,BaseEqptCdF!$C$5:$S$161,12,FALSE)*0.2*300))))</f>
        <v/>
      </c>
      <c r="BF151" s="3" t="str">
        <f>IF($L151="","",IF(SUM($AJ151:AM151)=0,$AF151,IF(LEFT(VLOOKUP($AP151,BaseEqptCdF!$C$5:$E$161,3,FALSE),2)="SD",0,IF(LEFT(VLOOKUP($AP151,BaseEqptCdF!$C$5:$E$161,3,FALSE),2)="SB",1*52,VLOOKUP($AP151,BaseEqptCdF!$C$5:$S$161,12,FALSE)*0.2*300))))</f>
        <v/>
      </c>
      <c r="BG151" s="3" t="str">
        <f>IF($L151="","",IF(SUM($AJ151:AN151)=0,$AF151,IF(LEFT(VLOOKUP($AP151,BaseEqptCdF!$C$5:$E$161,3,FALSE),2)="SD",0,IF(LEFT(VLOOKUP($AP151,BaseEqptCdF!$C$5:$E$161,3,FALSE),2)="SB",1*52,VLOOKUP($AP151,BaseEqptCdF!$C$5:$S$161,12,FALSE)*0.2*300))))</f>
        <v/>
      </c>
      <c r="BH151" s="2">
        <f t="shared" si="23"/>
        <v>0</v>
      </c>
    </row>
    <row r="152" spans="1:60" x14ac:dyDescent="0.25">
      <c r="A152" s="296" t="str">
        <f t="array" ref="A152">IF($C152="","",INDEX(Prog!$B$8:$D$300,MATCH($C152,nivo1,0),1))</f>
        <v/>
      </c>
      <c r="B152" s="296" t="str">
        <f t="array" ref="B152">IF($C152="","",INDEX(Prog!$B$8:$D$300,MATCH($C152,nivo1,0),2))</f>
        <v/>
      </c>
      <c r="C152" s="273"/>
      <c r="D152" s="267"/>
      <c r="E152" s="273"/>
      <c r="F152" s="273"/>
      <c r="G152" s="273"/>
      <c r="H152" s="273"/>
      <c r="I152" s="273"/>
      <c r="J152" s="273"/>
      <c r="K152" s="274"/>
      <c r="L152" s="273"/>
      <c r="M152" s="273"/>
      <c r="N152" s="273"/>
      <c r="O152" s="275"/>
      <c r="P152" s="273"/>
      <c r="Q152" s="273"/>
      <c r="R152" s="273"/>
      <c r="S152" s="273"/>
      <c r="T152" s="276"/>
      <c r="U152" s="276"/>
      <c r="V152" s="276"/>
      <c r="W152" s="276"/>
      <c r="X152" s="277"/>
      <c r="Y152" s="278"/>
      <c r="AA152" s="8" t="str">
        <f>IF($L152="","",VLOOKUP($L152,BaseEqptCdF!$C$5:$E$161,2,FALSE))</f>
        <v/>
      </c>
      <c r="AB152" s="8" t="str">
        <f>IF($L152="","",VLOOKUP($L152,BaseEqptCdF!$C$5:$E$161,3,FALSE))</f>
        <v/>
      </c>
      <c r="AC152" s="7" t="str">
        <f>IF($L152="","",VLOOKUP($L152,BaseEqptCdF!$C$5:$I$161,6,FALSE))</f>
        <v/>
      </c>
      <c r="AD152" s="7" t="str">
        <f>IF($L152="","",VLOOKUP($L152,BaseEqptCdF!$C$5:$I$161,7,FALSE))</f>
        <v/>
      </c>
      <c r="AE152" s="3" t="str">
        <f>IF($L152="","",VLOOKUP($L152,BaseEqptCdF!$C$5:$R$161,16,FALSE)*$AC$3)</f>
        <v/>
      </c>
      <c r="AF152" s="3" t="str">
        <f>IF($L152="","",IF(LEFT($AB152,2)="SD",0,IF(LEFT($AB152,2)="SB",1*52,IF($N152=Prog!$P$17,VLOOKUP($L152,BaseEqptCdF!$C$5:$P$161,14,FALSE)*1*300,VLOOKUP($L152,BaseEqptCdF!$C$5:$P$161,12,FALSE)*0.2*300))))</f>
        <v/>
      </c>
      <c r="AG152" s="6" t="str">
        <f t="shared" si="24"/>
        <v/>
      </c>
      <c r="AH152" s="6">
        <f>IF($U152=Prog!$S$18,YEAR($X152),"")</f>
        <v>1900</v>
      </c>
      <c r="AI152" s="5" t="str">
        <f>IF(OR($AG152="",$U152=Prog!$S$18),"",IF(OR($U152=Prog!$S$17,$U152=Prog!$S$16),YEAR($X152),IF($AG152="ND","ND",$AI$8+$O152)))</f>
        <v/>
      </c>
      <c r="AJ152" s="3" t="str">
        <f t="shared" si="19"/>
        <v/>
      </c>
      <c r="AK152" s="3" t="str">
        <f t="shared" si="25"/>
        <v/>
      </c>
      <c r="AL152" s="3" t="str">
        <f t="shared" si="25"/>
        <v/>
      </c>
      <c r="AM152" s="3" t="str">
        <f t="shared" si="25"/>
        <v/>
      </c>
      <c r="AN152" s="3" t="str">
        <f t="shared" si="25"/>
        <v/>
      </c>
      <c r="AO152" s="2">
        <f t="shared" si="20"/>
        <v>0</v>
      </c>
      <c r="AP152" s="4"/>
      <c r="AQ152" s="3">
        <f>IF(AJ152=1,VLOOKUP($AP152,BaseEqptCdF!$C$5:$R$161,16,FALSE),0)</f>
        <v>0</v>
      </c>
      <c r="AR152" s="3">
        <f>IF(AK152=1,VLOOKUP($AP152,BaseEqptCdF!$C$5:$R$161,16,FALSE),0)</f>
        <v>0</v>
      </c>
      <c r="AS152" s="3">
        <f>IF(AL152=1,VLOOKUP($AP152,BaseEqptCdF!$C$5:$R$161,16,FALSE),0)</f>
        <v>0</v>
      </c>
      <c r="AT152" s="3">
        <f>IF(AM152=1,VLOOKUP($AP152,BaseEqptCdF!$C$5:$R$161,16,FALSE),0)</f>
        <v>0</v>
      </c>
      <c r="AU152" s="3">
        <f>IF(AN152=1,VLOOKUP($AP152,BaseEqptCdF!$C$5:$R$161,16,FALSE),0)</f>
        <v>0</v>
      </c>
      <c r="AV152" s="2">
        <f t="shared" si="21"/>
        <v>0</v>
      </c>
      <c r="AW152" s="3" t="str">
        <f>IF($L152="","",IF(SUM($AJ152:AJ152)=0,$AE152,VLOOKUP($AP152,BaseEqptCdF!$C$5:$R$161,16,FALSE)*$AC$3))</f>
        <v/>
      </c>
      <c r="AX152" s="3" t="str">
        <f>IF($L152="","",IF(SUM($AJ152:AK152)=0,$AE152,VLOOKUP($AP152,BaseEqptCdF!$C$5:$R$161,16,FALSE)*$AC$3))</f>
        <v/>
      </c>
      <c r="AY152" s="3" t="str">
        <f>IF($L152="","",IF(SUM($AJ152:AL152)=0,$AE152,VLOOKUP($AP152,BaseEqptCdF!$C$5:$R$161,16,FALSE)*$AC$3))</f>
        <v/>
      </c>
      <c r="AZ152" s="3" t="str">
        <f>IF($L152="","",IF(SUM($AJ152:AM152)=0,$AE152,VLOOKUP($AP152,BaseEqptCdF!$C$5:$R$161,16,FALSE)*$AC$3))</f>
        <v/>
      </c>
      <c r="BA152" s="3" t="str">
        <f>IF($L152="","",IF(SUM($AJ152:AN152)=0,$AE152,VLOOKUP($AP152,BaseEqptCdF!$C$5:$R$161,16,FALSE)*$AC$3))</f>
        <v/>
      </c>
      <c r="BB152" s="2">
        <f t="shared" si="22"/>
        <v>0</v>
      </c>
      <c r="BC152" s="3" t="str">
        <f>IF($L152="","",IF(SUM($AJ152:AJ152)=0,$AF152,IF(LEFT(VLOOKUP($AP152,BaseEqptCdF!$C$5:$E$161,3,FALSE),2)="SD",0,IF(LEFT(VLOOKUP($AP152,BaseEqptCdF!$C$5:$E$161,3,FALSE),2)="SB",1*52,VLOOKUP($AP152,BaseEqptCdF!$C$5:$S$161,12,FALSE)*0.2*300))))</f>
        <v/>
      </c>
      <c r="BD152" s="3" t="str">
        <f>IF($L152="","",IF(SUM($AJ152:AK152)=0,$AF152,IF(LEFT(VLOOKUP($AP152,BaseEqptCdF!$C$5:$E$161,3,FALSE),2)="SD",0,IF(LEFT(VLOOKUP($AP152,BaseEqptCdF!$C$5:$E$161,3,FALSE),2)="SB",1*52,VLOOKUP($AP152,BaseEqptCdF!$C$5:$S$161,12,FALSE)*0.2*300))))</f>
        <v/>
      </c>
      <c r="BE152" s="3" t="str">
        <f>IF($L152="","",IF(SUM($AJ152:AL152)=0,$AF152,IF(LEFT(VLOOKUP($AP152,BaseEqptCdF!$C$5:$E$161,3,FALSE),2)="SD",0,IF(LEFT(VLOOKUP($AP152,BaseEqptCdF!$C$5:$E$161,3,FALSE),2)="SB",1*52,VLOOKUP($AP152,BaseEqptCdF!$C$5:$S$161,12,FALSE)*0.2*300))))</f>
        <v/>
      </c>
      <c r="BF152" s="3" t="str">
        <f>IF($L152="","",IF(SUM($AJ152:AM152)=0,$AF152,IF(LEFT(VLOOKUP($AP152,BaseEqptCdF!$C$5:$E$161,3,FALSE),2)="SD",0,IF(LEFT(VLOOKUP($AP152,BaseEqptCdF!$C$5:$E$161,3,FALSE),2)="SB",1*52,VLOOKUP($AP152,BaseEqptCdF!$C$5:$S$161,12,FALSE)*0.2*300))))</f>
        <v/>
      </c>
      <c r="BG152" s="3" t="str">
        <f>IF($L152="","",IF(SUM($AJ152:AN152)=0,$AF152,IF(LEFT(VLOOKUP($AP152,BaseEqptCdF!$C$5:$E$161,3,FALSE),2)="SD",0,IF(LEFT(VLOOKUP($AP152,BaseEqptCdF!$C$5:$E$161,3,FALSE),2)="SB",1*52,VLOOKUP($AP152,BaseEqptCdF!$C$5:$S$161,12,FALSE)*0.2*300))))</f>
        <v/>
      </c>
      <c r="BH152" s="2">
        <f t="shared" si="23"/>
        <v>0</v>
      </c>
    </row>
    <row r="153" spans="1:60" x14ac:dyDescent="0.25">
      <c r="A153" s="296" t="str">
        <f t="array" ref="A153">IF($C153="","",INDEX(Prog!$B$8:$D$300,MATCH($C153,nivo1,0),1))</f>
        <v/>
      </c>
      <c r="B153" s="296" t="str">
        <f t="array" ref="B153">IF($C153="","",INDEX(Prog!$B$8:$D$300,MATCH($C153,nivo1,0),2))</f>
        <v/>
      </c>
      <c r="C153" s="273"/>
      <c r="D153" s="267"/>
      <c r="E153" s="273"/>
      <c r="F153" s="273"/>
      <c r="G153" s="273"/>
      <c r="H153" s="273"/>
      <c r="I153" s="273"/>
      <c r="J153" s="273"/>
      <c r="K153" s="274"/>
      <c r="L153" s="273"/>
      <c r="M153" s="273"/>
      <c r="N153" s="273"/>
      <c r="O153" s="275"/>
      <c r="P153" s="273"/>
      <c r="Q153" s="273"/>
      <c r="R153" s="273"/>
      <c r="S153" s="273"/>
      <c r="T153" s="276"/>
      <c r="U153" s="276"/>
      <c r="V153" s="276"/>
      <c r="W153" s="276"/>
      <c r="X153" s="277"/>
      <c r="Y153" s="278"/>
      <c r="AA153" s="8" t="str">
        <f>IF($L153="","",VLOOKUP($L153,BaseEqptCdF!$C$5:$E$161,2,FALSE))</f>
        <v/>
      </c>
      <c r="AB153" s="8" t="str">
        <f>IF($L153="","",VLOOKUP($L153,BaseEqptCdF!$C$5:$E$161,3,FALSE))</f>
        <v/>
      </c>
      <c r="AC153" s="7" t="str">
        <f>IF($L153="","",VLOOKUP($L153,BaseEqptCdF!$C$5:$I$161,6,FALSE))</f>
        <v/>
      </c>
      <c r="AD153" s="7" t="str">
        <f>IF($L153="","",VLOOKUP($L153,BaseEqptCdF!$C$5:$I$161,7,FALSE))</f>
        <v/>
      </c>
      <c r="AE153" s="3" t="str">
        <f>IF($L153="","",VLOOKUP($L153,BaseEqptCdF!$C$5:$R$161,16,FALSE)*$AC$3)</f>
        <v/>
      </c>
      <c r="AF153" s="3" t="str">
        <f>IF($L153="","",IF(LEFT($AB153,2)="SD",0,IF(LEFT($AB153,2)="SB",1*52,IF($N153=Prog!$P$17,VLOOKUP($L153,BaseEqptCdF!$C$5:$P$161,14,FALSE)*1*300,VLOOKUP($L153,BaseEqptCdF!$C$5:$P$161,12,FALSE)*0.2*300))))</f>
        <v/>
      </c>
      <c r="AG153" s="6" t="str">
        <f t="shared" si="24"/>
        <v/>
      </c>
      <c r="AH153" s="6">
        <f>IF($U153=Prog!$S$18,YEAR($X153),"")</f>
        <v>1900</v>
      </c>
      <c r="AI153" s="5" t="str">
        <f>IF(OR($AG153="",$U153=Prog!$S$18),"",IF(OR($U153=Prog!$S$17,$U153=Prog!$S$16),YEAR($X153),IF($AG153="ND","ND",$AI$8+$O153)))</f>
        <v/>
      </c>
      <c r="AJ153" s="3" t="str">
        <f t="shared" si="19"/>
        <v/>
      </c>
      <c r="AK153" s="3" t="str">
        <f t="shared" si="25"/>
        <v/>
      </c>
      <c r="AL153" s="3" t="str">
        <f t="shared" si="25"/>
        <v/>
      </c>
      <c r="AM153" s="3" t="str">
        <f t="shared" si="25"/>
        <v/>
      </c>
      <c r="AN153" s="3" t="str">
        <f t="shared" si="25"/>
        <v/>
      </c>
      <c r="AO153" s="2">
        <f t="shared" si="20"/>
        <v>0</v>
      </c>
      <c r="AP153" s="4"/>
      <c r="AQ153" s="3">
        <f>IF(AJ153=1,VLOOKUP($AP153,BaseEqptCdF!$C$5:$R$161,16,FALSE),0)</f>
        <v>0</v>
      </c>
      <c r="AR153" s="3">
        <f>IF(AK153=1,VLOOKUP($AP153,BaseEqptCdF!$C$5:$R$161,16,FALSE),0)</f>
        <v>0</v>
      </c>
      <c r="AS153" s="3">
        <f>IF(AL153=1,VLOOKUP($AP153,BaseEqptCdF!$C$5:$R$161,16,FALSE),0)</f>
        <v>0</v>
      </c>
      <c r="AT153" s="3">
        <f>IF(AM153=1,VLOOKUP($AP153,BaseEqptCdF!$C$5:$R$161,16,FALSE),0)</f>
        <v>0</v>
      </c>
      <c r="AU153" s="3">
        <f>IF(AN153=1,VLOOKUP($AP153,BaseEqptCdF!$C$5:$R$161,16,FALSE),0)</f>
        <v>0</v>
      </c>
      <c r="AV153" s="2">
        <f t="shared" si="21"/>
        <v>0</v>
      </c>
      <c r="AW153" s="3" t="str">
        <f>IF($L153="","",IF(SUM($AJ153:AJ153)=0,$AE153,VLOOKUP($AP153,BaseEqptCdF!$C$5:$R$161,16,FALSE)*$AC$3))</f>
        <v/>
      </c>
      <c r="AX153" s="3" t="str">
        <f>IF($L153="","",IF(SUM($AJ153:AK153)=0,$AE153,VLOOKUP($AP153,BaseEqptCdF!$C$5:$R$161,16,FALSE)*$AC$3))</f>
        <v/>
      </c>
      <c r="AY153" s="3" t="str">
        <f>IF($L153="","",IF(SUM($AJ153:AL153)=0,$AE153,VLOOKUP($AP153,BaseEqptCdF!$C$5:$R$161,16,FALSE)*$AC$3))</f>
        <v/>
      </c>
      <c r="AZ153" s="3" t="str">
        <f>IF($L153="","",IF(SUM($AJ153:AM153)=0,$AE153,VLOOKUP($AP153,BaseEqptCdF!$C$5:$R$161,16,FALSE)*$AC$3))</f>
        <v/>
      </c>
      <c r="BA153" s="3" t="str">
        <f>IF($L153="","",IF(SUM($AJ153:AN153)=0,$AE153,VLOOKUP($AP153,BaseEqptCdF!$C$5:$R$161,16,FALSE)*$AC$3))</f>
        <v/>
      </c>
      <c r="BB153" s="2">
        <f t="shared" si="22"/>
        <v>0</v>
      </c>
      <c r="BC153" s="3" t="str">
        <f>IF($L153="","",IF(SUM($AJ153:AJ153)=0,$AF153,IF(LEFT(VLOOKUP($AP153,BaseEqptCdF!$C$5:$E$161,3,FALSE),2)="SD",0,IF(LEFT(VLOOKUP($AP153,BaseEqptCdF!$C$5:$E$161,3,FALSE),2)="SB",1*52,VLOOKUP($AP153,BaseEqptCdF!$C$5:$S$161,12,FALSE)*0.2*300))))</f>
        <v/>
      </c>
      <c r="BD153" s="3" t="str">
        <f>IF($L153="","",IF(SUM($AJ153:AK153)=0,$AF153,IF(LEFT(VLOOKUP($AP153,BaseEqptCdF!$C$5:$E$161,3,FALSE),2)="SD",0,IF(LEFT(VLOOKUP($AP153,BaseEqptCdF!$C$5:$E$161,3,FALSE),2)="SB",1*52,VLOOKUP($AP153,BaseEqptCdF!$C$5:$S$161,12,FALSE)*0.2*300))))</f>
        <v/>
      </c>
      <c r="BE153" s="3" t="str">
        <f>IF($L153="","",IF(SUM($AJ153:AL153)=0,$AF153,IF(LEFT(VLOOKUP($AP153,BaseEqptCdF!$C$5:$E$161,3,FALSE),2)="SD",0,IF(LEFT(VLOOKUP($AP153,BaseEqptCdF!$C$5:$E$161,3,FALSE),2)="SB",1*52,VLOOKUP($AP153,BaseEqptCdF!$C$5:$S$161,12,FALSE)*0.2*300))))</f>
        <v/>
      </c>
      <c r="BF153" s="3" t="str">
        <f>IF($L153="","",IF(SUM($AJ153:AM153)=0,$AF153,IF(LEFT(VLOOKUP($AP153,BaseEqptCdF!$C$5:$E$161,3,FALSE),2)="SD",0,IF(LEFT(VLOOKUP($AP153,BaseEqptCdF!$C$5:$E$161,3,FALSE),2)="SB",1*52,VLOOKUP($AP153,BaseEqptCdF!$C$5:$S$161,12,FALSE)*0.2*300))))</f>
        <v/>
      </c>
      <c r="BG153" s="3" t="str">
        <f>IF($L153="","",IF(SUM($AJ153:AN153)=0,$AF153,IF(LEFT(VLOOKUP($AP153,BaseEqptCdF!$C$5:$E$161,3,FALSE),2)="SD",0,IF(LEFT(VLOOKUP($AP153,BaseEqptCdF!$C$5:$E$161,3,FALSE),2)="SB",1*52,VLOOKUP($AP153,BaseEqptCdF!$C$5:$S$161,12,FALSE)*0.2*300))))</f>
        <v/>
      </c>
      <c r="BH153" s="2">
        <f t="shared" si="23"/>
        <v>0</v>
      </c>
    </row>
    <row r="154" spans="1:60" x14ac:dyDescent="0.25">
      <c r="A154" s="296" t="str">
        <f t="array" ref="A154">IF($C154="","",INDEX(Prog!$B$8:$D$300,MATCH($C154,nivo1,0),1))</f>
        <v/>
      </c>
      <c r="B154" s="296" t="str">
        <f t="array" ref="B154">IF($C154="","",INDEX(Prog!$B$8:$D$300,MATCH($C154,nivo1,0),2))</f>
        <v/>
      </c>
      <c r="C154" s="273"/>
      <c r="D154" s="267"/>
      <c r="E154" s="273"/>
      <c r="F154" s="273"/>
      <c r="G154" s="273"/>
      <c r="H154" s="273"/>
      <c r="I154" s="273"/>
      <c r="J154" s="273"/>
      <c r="K154" s="274"/>
      <c r="L154" s="273"/>
      <c r="M154" s="273"/>
      <c r="N154" s="273"/>
      <c r="O154" s="275"/>
      <c r="P154" s="273"/>
      <c r="Q154" s="273"/>
      <c r="R154" s="273"/>
      <c r="S154" s="273"/>
      <c r="T154" s="276"/>
      <c r="U154" s="276"/>
      <c r="V154" s="276"/>
      <c r="W154" s="276"/>
      <c r="X154" s="277"/>
      <c r="Y154" s="278"/>
      <c r="AA154" s="8" t="str">
        <f>IF($L154="","",VLOOKUP($L154,BaseEqptCdF!$C$5:$E$161,2,FALSE))</f>
        <v/>
      </c>
      <c r="AB154" s="8" t="str">
        <f>IF($L154="","",VLOOKUP($L154,BaseEqptCdF!$C$5:$E$161,3,FALSE))</f>
        <v/>
      </c>
      <c r="AC154" s="7" t="str">
        <f>IF($L154="","",VLOOKUP($L154,BaseEqptCdF!$C$5:$I$161,6,FALSE))</f>
        <v/>
      </c>
      <c r="AD154" s="7" t="str">
        <f>IF($L154="","",VLOOKUP($L154,BaseEqptCdF!$C$5:$I$161,7,FALSE))</f>
        <v/>
      </c>
      <c r="AE154" s="3" t="str">
        <f>IF($L154="","",VLOOKUP($L154,BaseEqptCdF!$C$5:$R$161,16,FALSE)*$AC$3)</f>
        <v/>
      </c>
      <c r="AF154" s="3" t="str">
        <f>IF($L154="","",IF(LEFT($AB154,2)="SD",0,IF(LEFT($AB154,2)="SB",1*52,IF($N154=Prog!$P$17,VLOOKUP($L154,BaseEqptCdF!$C$5:$P$161,14,FALSE)*1*300,VLOOKUP($L154,BaseEqptCdF!$C$5:$P$161,12,FALSE)*0.2*300))))</f>
        <v/>
      </c>
      <c r="AG154" s="6" t="str">
        <f t="shared" si="24"/>
        <v/>
      </c>
      <c r="AH154" s="6">
        <f>IF($U154=Prog!$S$18,YEAR($X154),"")</f>
        <v>1900</v>
      </c>
      <c r="AI154" s="5" t="str">
        <f>IF(OR($AG154="",$U154=Prog!$S$18),"",IF(OR($U154=Prog!$S$17,$U154=Prog!$S$16),YEAR($X154),IF($AG154="ND","ND",$AI$8+$O154)))</f>
        <v/>
      </c>
      <c r="AJ154" s="3" t="str">
        <f t="shared" si="19"/>
        <v/>
      </c>
      <c r="AK154" s="3" t="str">
        <f t="shared" si="25"/>
        <v/>
      </c>
      <c r="AL154" s="3" t="str">
        <f t="shared" si="25"/>
        <v/>
      </c>
      <c r="AM154" s="3" t="str">
        <f t="shared" si="25"/>
        <v/>
      </c>
      <c r="AN154" s="3" t="str">
        <f t="shared" si="25"/>
        <v/>
      </c>
      <c r="AO154" s="2">
        <f t="shared" si="20"/>
        <v>0</v>
      </c>
      <c r="AP154" s="4"/>
      <c r="AQ154" s="3">
        <f>IF(AJ154=1,VLOOKUP($AP154,BaseEqptCdF!$C$5:$R$161,16,FALSE),0)</f>
        <v>0</v>
      </c>
      <c r="AR154" s="3">
        <f>IF(AK154=1,VLOOKUP($AP154,BaseEqptCdF!$C$5:$R$161,16,FALSE),0)</f>
        <v>0</v>
      </c>
      <c r="AS154" s="3">
        <f>IF(AL154=1,VLOOKUP($AP154,BaseEqptCdF!$C$5:$R$161,16,FALSE),0)</f>
        <v>0</v>
      </c>
      <c r="AT154" s="3">
        <f>IF(AM154=1,VLOOKUP($AP154,BaseEqptCdF!$C$5:$R$161,16,FALSE),0)</f>
        <v>0</v>
      </c>
      <c r="AU154" s="3">
        <f>IF(AN154=1,VLOOKUP($AP154,BaseEqptCdF!$C$5:$R$161,16,FALSE),0)</f>
        <v>0</v>
      </c>
      <c r="AV154" s="2">
        <f t="shared" si="21"/>
        <v>0</v>
      </c>
      <c r="AW154" s="3" t="str">
        <f>IF($L154="","",IF(SUM($AJ154:AJ154)=0,$AE154,VLOOKUP($AP154,BaseEqptCdF!$C$5:$R$161,16,FALSE)*$AC$3))</f>
        <v/>
      </c>
      <c r="AX154" s="3" t="str">
        <f>IF($L154="","",IF(SUM($AJ154:AK154)=0,$AE154,VLOOKUP($AP154,BaseEqptCdF!$C$5:$R$161,16,FALSE)*$AC$3))</f>
        <v/>
      </c>
      <c r="AY154" s="3" t="str">
        <f>IF($L154="","",IF(SUM($AJ154:AL154)=0,$AE154,VLOOKUP($AP154,BaseEqptCdF!$C$5:$R$161,16,FALSE)*$AC$3))</f>
        <v/>
      </c>
      <c r="AZ154" s="3" t="str">
        <f>IF($L154="","",IF(SUM($AJ154:AM154)=0,$AE154,VLOOKUP($AP154,BaseEqptCdF!$C$5:$R$161,16,FALSE)*$AC$3))</f>
        <v/>
      </c>
      <c r="BA154" s="3" t="str">
        <f>IF($L154="","",IF(SUM($AJ154:AN154)=0,$AE154,VLOOKUP($AP154,BaseEqptCdF!$C$5:$R$161,16,FALSE)*$AC$3))</f>
        <v/>
      </c>
      <c r="BB154" s="2">
        <f t="shared" si="22"/>
        <v>0</v>
      </c>
      <c r="BC154" s="3" t="str">
        <f>IF($L154="","",IF(SUM($AJ154:AJ154)=0,$AF154,IF(LEFT(VLOOKUP($AP154,BaseEqptCdF!$C$5:$E$161,3,FALSE),2)="SD",0,IF(LEFT(VLOOKUP($AP154,BaseEqptCdF!$C$5:$E$161,3,FALSE),2)="SB",1*52,VLOOKUP($AP154,BaseEqptCdF!$C$5:$S$161,12,FALSE)*0.2*300))))</f>
        <v/>
      </c>
      <c r="BD154" s="3" t="str">
        <f>IF($L154="","",IF(SUM($AJ154:AK154)=0,$AF154,IF(LEFT(VLOOKUP($AP154,BaseEqptCdF!$C$5:$E$161,3,FALSE),2)="SD",0,IF(LEFT(VLOOKUP($AP154,BaseEqptCdF!$C$5:$E$161,3,FALSE),2)="SB",1*52,VLOOKUP($AP154,BaseEqptCdF!$C$5:$S$161,12,FALSE)*0.2*300))))</f>
        <v/>
      </c>
      <c r="BE154" s="3" t="str">
        <f>IF($L154="","",IF(SUM($AJ154:AL154)=0,$AF154,IF(LEFT(VLOOKUP($AP154,BaseEqptCdF!$C$5:$E$161,3,FALSE),2)="SD",0,IF(LEFT(VLOOKUP($AP154,BaseEqptCdF!$C$5:$E$161,3,FALSE),2)="SB",1*52,VLOOKUP($AP154,BaseEqptCdF!$C$5:$S$161,12,FALSE)*0.2*300))))</f>
        <v/>
      </c>
      <c r="BF154" s="3" t="str">
        <f>IF($L154="","",IF(SUM($AJ154:AM154)=0,$AF154,IF(LEFT(VLOOKUP($AP154,BaseEqptCdF!$C$5:$E$161,3,FALSE),2)="SD",0,IF(LEFT(VLOOKUP($AP154,BaseEqptCdF!$C$5:$E$161,3,FALSE),2)="SB",1*52,VLOOKUP($AP154,BaseEqptCdF!$C$5:$S$161,12,FALSE)*0.2*300))))</f>
        <v/>
      </c>
      <c r="BG154" s="3" t="str">
        <f>IF($L154="","",IF(SUM($AJ154:AN154)=0,$AF154,IF(LEFT(VLOOKUP($AP154,BaseEqptCdF!$C$5:$E$161,3,FALSE),2)="SD",0,IF(LEFT(VLOOKUP($AP154,BaseEqptCdF!$C$5:$E$161,3,FALSE),2)="SB",1*52,VLOOKUP($AP154,BaseEqptCdF!$C$5:$S$161,12,FALSE)*0.2*300))))</f>
        <v/>
      </c>
      <c r="BH154" s="2">
        <f t="shared" si="23"/>
        <v>0</v>
      </c>
    </row>
    <row r="155" spans="1:60" x14ac:dyDescent="0.25">
      <c r="A155" s="296" t="str">
        <f t="array" ref="A155">IF($C155="","",INDEX(Prog!$B$8:$D$300,MATCH($C155,nivo1,0),1))</f>
        <v/>
      </c>
      <c r="B155" s="296" t="str">
        <f t="array" ref="B155">IF($C155="","",INDEX(Prog!$B$8:$D$300,MATCH($C155,nivo1,0),2))</f>
        <v/>
      </c>
      <c r="C155" s="273"/>
      <c r="D155" s="267"/>
      <c r="E155" s="273"/>
      <c r="F155" s="273"/>
      <c r="G155" s="273"/>
      <c r="H155" s="273"/>
      <c r="I155" s="273"/>
      <c r="J155" s="273"/>
      <c r="K155" s="274"/>
      <c r="L155" s="273"/>
      <c r="M155" s="273"/>
      <c r="N155" s="273"/>
      <c r="O155" s="275"/>
      <c r="P155" s="273"/>
      <c r="Q155" s="273"/>
      <c r="R155" s="273"/>
      <c r="S155" s="273"/>
      <c r="T155" s="276"/>
      <c r="U155" s="276"/>
      <c r="V155" s="276"/>
      <c r="W155" s="276"/>
      <c r="X155" s="277"/>
      <c r="Y155" s="278"/>
      <c r="AA155" s="8" t="str">
        <f>IF($L155="","",VLOOKUP($L155,BaseEqptCdF!$C$5:$E$161,2,FALSE))</f>
        <v/>
      </c>
      <c r="AB155" s="8" t="str">
        <f>IF($L155="","",VLOOKUP($L155,BaseEqptCdF!$C$5:$E$161,3,FALSE))</f>
        <v/>
      </c>
      <c r="AC155" s="7" t="str">
        <f>IF($L155="","",VLOOKUP($L155,BaseEqptCdF!$C$5:$I$161,6,FALSE))</f>
        <v/>
      </c>
      <c r="AD155" s="7" t="str">
        <f>IF($L155="","",VLOOKUP($L155,BaseEqptCdF!$C$5:$I$161,7,FALSE))</f>
        <v/>
      </c>
      <c r="AE155" s="3" t="str">
        <f>IF($L155="","",VLOOKUP($L155,BaseEqptCdF!$C$5:$R$161,16,FALSE)*$AC$3)</f>
        <v/>
      </c>
      <c r="AF155" s="3" t="str">
        <f>IF($L155="","",IF(LEFT($AB155,2)="SD",0,IF(LEFT($AB155,2)="SB",1*52,IF($N155=Prog!$P$17,VLOOKUP($L155,BaseEqptCdF!$C$5:$P$161,14,FALSE)*1*300,VLOOKUP($L155,BaseEqptCdF!$C$5:$P$161,12,FALSE)*0.2*300))))</f>
        <v/>
      </c>
      <c r="AG155" s="6" t="str">
        <f t="shared" si="24"/>
        <v/>
      </c>
      <c r="AH155" s="6">
        <f>IF($U155=Prog!$S$18,YEAR($X155),"")</f>
        <v>1900</v>
      </c>
      <c r="AI155" s="5" t="str">
        <f>IF(OR($AG155="",$U155=Prog!$S$18),"",IF(OR($U155=Prog!$S$17,$U155=Prog!$S$16),YEAR($X155),IF($AG155="ND","ND",$AI$8+$O155)))</f>
        <v/>
      </c>
      <c r="AJ155" s="3" t="str">
        <f t="shared" si="19"/>
        <v/>
      </c>
      <c r="AK155" s="3" t="str">
        <f t="shared" si="25"/>
        <v/>
      </c>
      <c r="AL155" s="3" t="str">
        <f t="shared" si="25"/>
        <v/>
      </c>
      <c r="AM155" s="3" t="str">
        <f t="shared" si="25"/>
        <v/>
      </c>
      <c r="AN155" s="3" t="str">
        <f t="shared" si="25"/>
        <v/>
      </c>
      <c r="AO155" s="2">
        <f t="shared" si="20"/>
        <v>0</v>
      </c>
      <c r="AP155" s="4"/>
      <c r="AQ155" s="3">
        <f>IF(AJ155=1,VLOOKUP($AP155,BaseEqptCdF!$C$5:$R$161,16,FALSE),0)</f>
        <v>0</v>
      </c>
      <c r="AR155" s="3">
        <f>IF(AK155=1,VLOOKUP($AP155,BaseEqptCdF!$C$5:$R$161,16,FALSE),0)</f>
        <v>0</v>
      </c>
      <c r="AS155" s="3">
        <f>IF(AL155=1,VLOOKUP($AP155,BaseEqptCdF!$C$5:$R$161,16,FALSE),0)</f>
        <v>0</v>
      </c>
      <c r="AT155" s="3">
        <f>IF(AM155=1,VLOOKUP($AP155,BaseEqptCdF!$C$5:$R$161,16,FALSE),0)</f>
        <v>0</v>
      </c>
      <c r="AU155" s="3">
        <f>IF(AN155=1,VLOOKUP($AP155,BaseEqptCdF!$C$5:$R$161,16,FALSE),0)</f>
        <v>0</v>
      </c>
      <c r="AV155" s="2">
        <f t="shared" si="21"/>
        <v>0</v>
      </c>
      <c r="AW155" s="3" t="str">
        <f>IF($L155="","",IF(SUM($AJ155:AJ155)=0,$AE155,VLOOKUP($AP155,BaseEqptCdF!$C$5:$R$161,16,FALSE)*$AC$3))</f>
        <v/>
      </c>
      <c r="AX155" s="3" t="str">
        <f>IF($L155="","",IF(SUM($AJ155:AK155)=0,$AE155,VLOOKUP($AP155,BaseEqptCdF!$C$5:$R$161,16,FALSE)*$AC$3))</f>
        <v/>
      </c>
      <c r="AY155" s="3" t="str">
        <f>IF($L155="","",IF(SUM($AJ155:AL155)=0,$AE155,VLOOKUP($AP155,BaseEqptCdF!$C$5:$R$161,16,FALSE)*$AC$3))</f>
        <v/>
      </c>
      <c r="AZ155" s="3" t="str">
        <f>IF($L155="","",IF(SUM($AJ155:AM155)=0,$AE155,VLOOKUP($AP155,BaseEqptCdF!$C$5:$R$161,16,FALSE)*$AC$3))</f>
        <v/>
      </c>
      <c r="BA155" s="3" t="str">
        <f>IF($L155="","",IF(SUM($AJ155:AN155)=0,$AE155,VLOOKUP($AP155,BaseEqptCdF!$C$5:$R$161,16,FALSE)*$AC$3))</f>
        <v/>
      </c>
      <c r="BB155" s="2">
        <f t="shared" si="22"/>
        <v>0</v>
      </c>
      <c r="BC155" s="3" t="str">
        <f>IF($L155="","",IF(SUM($AJ155:AJ155)=0,$AF155,IF(LEFT(VLOOKUP($AP155,BaseEqptCdF!$C$5:$E$161,3,FALSE),2)="SD",0,IF(LEFT(VLOOKUP($AP155,BaseEqptCdF!$C$5:$E$161,3,FALSE),2)="SB",1*52,VLOOKUP($AP155,BaseEqptCdF!$C$5:$S$161,12,FALSE)*0.2*300))))</f>
        <v/>
      </c>
      <c r="BD155" s="3" t="str">
        <f>IF($L155="","",IF(SUM($AJ155:AK155)=0,$AF155,IF(LEFT(VLOOKUP($AP155,BaseEqptCdF!$C$5:$E$161,3,FALSE),2)="SD",0,IF(LEFT(VLOOKUP($AP155,BaseEqptCdF!$C$5:$E$161,3,FALSE),2)="SB",1*52,VLOOKUP($AP155,BaseEqptCdF!$C$5:$S$161,12,FALSE)*0.2*300))))</f>
        <v/>
      </c>
      <c r="BE155" s="3" t="str">
        <f>IF($L155="","",IF(SUM($AJ155:AL155)=0,$AF155,IF(LEFT(VLOOKUP($AP155,BaseEqptCdF!$C$5:$E$161,3,FALSE),2)="SD",0,IF(LEFT(VLOOKUP($AP155,BaseEqptCdF!$C$5:$E$161,3,FALSE),2)="SB",1*52,VLOOKUP($AP155,BaseEqptCdF!$C$5:$S$161,12,FALSE)*0.2*300))))</f>
        <v/>
      </c>
      <c r="BF155" s="3" t="str">
        <f>IF($L155="","",IF(SUM($AJ155:AM155)=0,$AF155,IF(LEFT(VLOOKUP($AP155,BaseEqptCdF!$C$5:$E$161,3,FALSE),2)="SD",0,IF(LEFT(VLOOKUP($AP155,BaseEqptCdF!$C$5:$E$161,3,FALSE),2)="SB",1*52,VLOOKUP($AP155,BaseEqptCdF!$C$5:$S$161,12,FALSE)*0.2*300))))</f>
        <v/>
      </c>
      <c r="BG155" s="3" t="str">
        <f>IF($L155="","",IF(SUM($AJ155:AN155)=0,$AF155,IF(LEFT(VLOOKUP($AP155,BaseEqptCdF!$C$5:$E$161,3,FALSE),2)="SD",0,IF(LEFT(VLOOKUP($AP155,BaseEqptCdF!$C$5:$E$161,3,FALSE),2)="SB",1*52,VLOOKUP($AP155,BaseEqptCdF!$C$5:$S$161,12,FALSE)*0.2*300))))</f>
        <v/>
      </c>
      <c r="BH155" s="2">
        <f t="shared" si="23"/>
        <v>0</v>
      </c>
    </row>
    <row r="156" spans="1:60" x14ac:dyDescent="0.25">
      <c r="A156" s="296" t="str">
        <f t="array" ref="A156">IF($C156="","",INDEX(Prog!$B$8:$D$300,MATCH($C156,nivo1,0),1))</f>
        <v/>
      </c>
      <c r="B156" s="296" t="str">
        <f t="array" ref="B156">IF($C156="","",INDEX(Prog!$B$8:$D$300,MATCH($C156,nivo1,0),2))</f>
        <v/>
      </c>
      <c r="C156" s="273"/>
      <c r="D156" s="267"/>
      <c r="E156" s="273"/>
      <c r="F156" s="273"/>
      <c r="G156" s="273"/>
      <c r="H156" s="273"/>
      <c r="I156" s="273"/>
      <c r="J156" s="273"/>
      <c r="K156" s="274"/>
      <c r="L156" s="273"/>
      <c r="M156" s="273"/>
      <c r="N156" s="273"/>
      <c r="O156" s="275"/>
      <c r="P156" s="273"/>
      <c r="Q156" s="273"/>
      <c r="R156" s="273"/>
      <c r="S156" s="273"/>
      <c r="T156" s="276"/>
      <c r="U156" s="276"/>
      <c r="V156" s="276"/>
      <c r="W156" s="276"/>
      <c r="X156" s="277"/>
      <c r="Y156" s="278"/>
      <c r="AA156" s="8" t="str">
        <f>IF($L156="","",VLOOKUP($L156,BaseEqptCdF!$C$5:$E$161,2,FALSE))</f>
        <v/>
      </c>
      <c r="AB156" s="8" t="str">
        <f>IF($L156="","",VLOOKUP($L156,BaseEqptCdF!$C$5:$E$161,3,FALSE))</f>
        <v/>
      </c>
      <c r="AC156" s="7" t="str">
        <f>IF($L156="","",VLOOKUP($L156,BaseEqptCdF!$C$5:$I$161,6,FALSE))</f>
        <v/>
      </c>
      <c r="AD156" s="7" t="str">
        <f>IF($L156="","",VLOOKUP($L156,BaseEqptCdF!$C$5:$I$161,7,FALSE))</f>
        <v/>
      </c>
      <c r="AE156" s="3" t="str">
        <f>IF($L156="","",VLOOKUP($L156,BaseEqptCdF!$C$5:$R$161,16,FALSE)*$AC$3)</f>
        <v/>
      </c>
      <c r="AF156" s="3" t="str">
        <f>IF($L156="","",IF(LEFT($AB156,2)="SD",0,IF(LEFT($AB156,2)="SB",1*52,IF($N156=Prog!$P$17,VLOOKUP($L156,BaseEqptCdF!$C$5:$P$161,14,FALSE)*1*300,VLOOKUP($L156,BaseEqptCdF!$C$5:$P$161,12,FALSE)*0.2*300))))</f>
        <v/>
      </c>
      <c r="AG156" s="6" t="str">
        <f t="shared" si="24"/>
        <v/>
      </c>
      <c r="AH156" s="6">
        <f>IF($U156=Prog!$S$18,YEAR($X156),"")</f>
        <v>1900</v>
      </c>
      <c r="AI156" s="5" t="str">
        <f>IF(OR($AG156="",$U156=Prog!$S$18),"",IF(OR($U156=Prog!$S$17,$U156=Prog!$S$16),YEAR($X156),IF($AG156="ND","ND",$AI$8+$O156)))</f>
        <v/>
      </c>
      <c r="AJ156" s="3" t="str">
        <f t="shared" si="19"/>
        <v/>
      </c>
      <c r="AK156" s="3" t="str">
        <f t="shared" si="25"/>
        <v/>
      </c>
      <c r="AL156" s="3" t="str">
        <f t="shared" si="25"/>
        <v/>
      </c>
      <c r="AM156" s="3" t="str">
        <f t="shared" si="25"/>
        <v/>
      </c>
      <c r="AN156" s="3" t="str">
        <f t="shared" si="25"/>
        <v/>
      </c>
      <c r="AO156" s="2">
        <f t="shared" si="20"/>
        <v>0</v>
      </c>
      <c r="AP156" s="4"/>
      <c r="AQ156" s="3">
        <f>IF(AJ156=1,VLOOKUP($AP156,BaseEqptCdF!$C$5:$R$161,16,FALSE),0)</f>
        <v>0</v>
      </c>
      <c r="AR156" s="3">
        <f>IF(AK156=1,VLOOKUP($AP156,BaseEqptCdF!$C$5:$R$161,16,FALSE),0)</f>
        <v>0</v>
      </c>
      <c r="AS156" s="3">
        <f>IF(AL156=1,VLOOKUP($AP156,BaseEqptCdF!$C$5:$R$161,16,FALSE),0)</f>
        <v>0</v>
      </c>
      <c r="AT156" s="3">
        <f>IF(AM156=1,VLOOKUP($AP156,BaseEqptCdF!$C$5:$R$161,16,FALSE),0)</f>
        <v>0</v>
      </c>
      <c r="AU156" s="3">
        <f>IF(AN156=1,VLOOKUP($AP156,BaseEqptCdF!$C$5:$R$161,16,FALSE),0)</f>
        <v>0</v>
      </c>
      <c r="AV156" s="2">
        <f t="shared" si="21"/>
        <v>0</v>
      </c>
      <c r="AW156" s="3" t="str">
        <f>IF($L156="","",IF(SUM($AJ156:AJ156)=0,$AE156,VLOOKUP($AP156,BaseEqptCdF!$C$5:$R$161,16,FALSE)*$AC$3))</f>
        <v/>
      </c>
      <c r="AX156" s="3" t="str">
        <f>IF($L156="","",IF(SUM($AJ156:AK156)=0,$AE156,VLOOKUP($AP156,BaseEqptCdF!$C$5:$R$161,16,FALSE)*$AC$3))</f>
        <v/>
      </c>
      <c r="AY156" s="3" t="str">
        <f>IF($L156="","",IF(SUM($AJ156:AL156)=0,$AE156,VLOOKUP($AP156,BaseEqptCdF!$C$5:$R$161,16,FALSE)*$AC$3))</f>
        <v/>
      </c>
      <c r="AZ156" s="3" t="str">
        <f>IF($L156="","",IF(SUM($AJ156:AM156)=0,$AE156,VLOOKUP($AP156,BaseEqptCdF!$C$5:$R$161,16,FALSE)*$AC$3))</f>
        <v/>
      </c>
      <c r="BA156" s="3" t="str">
        <f>IF($L156="","",IF(SUM($AJ156:AN156)=0,$AE156,VLOOKUP($AP156,BaseEqptCdF!$C$5:$R$161,16,FALSE)*$AC$3))</f>
        <v/>
      </c>
      <c r="BB156" s="2">
        <f t="shared" si="22"/>
        <v>0</v>
      </c>
      <c r="BC156" s="3" t="str">
        <f>IF($L156="","",IF(SUM($AJ156:AJ156)=0,$AF156,IF(LEFT(VLOOKUP($AP156,BaseEqptCdF!$C$5:$E$161,3,FALSE),2)="SD",0,IF(LEFT(VLOOKUP($AP156,BaseEqptCdF!$C$5:$E$161,3,FALSE),2)="SB",1*52,VLOOKUP($AP156,BaseEqptCdF!$C$5:$S$161,12,FALSE)*0.2*300))))</f>
        <v/>
      </c>
      <c r="BD156" s="3" t="str">
        <f>IF($L156="","",IF(SUM($AJ156:AK156)=0,$AF156,IF(LEFT(VLOOKUP($AP156,BaseEqptCdF!$C$5:$E$161,3,FALSE),2)="SD",0,IF(LEFT(VLOOKUP($AP156,BaseEqptCdF!$C$5:$E$161,3,FALSE),2)="SB",1*52,VLOOKUP($AP156,BaseEqptCdF!$C$5:$S$161,12,FALSE)*0.2*300))))</f>
        <v/>
      </c>
      <c r="BE156" s="3" t="str">
        <f>IF($L156="","",IF(SUM($AJ156:AL156)=0,$AF156,IF(LEFT(VLOOKUP($AP156,BaseEqptCdF!$C$5:$E$161,3,FALSE),2)="SD",0,IF(LEFT(VLOOKUP($AP156,BaseEqptCdF!$C$5:$E$161,3,FALSE),2)="SB",1*52,VLOOKUP($AP156,BaseEqptCdF!$C$5:$S$161,12,FALSE)*0.2*300))))</f>
        <v/>
      </c>
      <c r="BF156" s="3" t="str">
        <f>IF($L156="","",IF(SUM($AJ156:AM156)=0,$AF156,IF(LEFT(VLOOKUP($AP156,BaseEqptCdF!$C$5:$E$161,3,FALSE),2)="SD",0,IF(LEFT(VLOOKUP($AP156,BaseEqptCdF!$C$5:$E$161,3,FALSE),2)="SB",1*52,VLOOKUP($AP156,BaseEqptCdF!$C$5:$S$161,12,FALSE)*0.2*300))))</f>
        <v/>
      </c>
      <c r="BG156" s="3" t="str">
        <f>IF($L156="","",IF(SUM($AJ156:AN156)=0,$AF156,IF(LEFT(VLOOKUP($AP156,BaseEqptCdF!$C$5:$E$161,3,FALSE),2)="SD",0,IF(LEFT(VLOOKUP($AP156,BaseEqptCdF!$C$5:$E$161,3,FALSE),2)="SB",1*52,VLOOKUP($AP156,BaseEqptCdF!$C$5:$S$161,12,FALSE)*0.2*300))))</f>
        <v/>
      </c>
      <c r="BH156" s="2">
        <f t="shared" si="23"/>
        <v>0</v>
      </c>
    </row>
    <row r="157" spans="1:60" x14ac:dyDescent="0.25">
      <c r="A157" s="296" t="str">
        <f t="array" ref="A157">IF($C157="","",INDEX(Prog!$B$8:$D$300,MATCH($C157,nivo1,0),1))</f>
        <v/>
      </c>
      <c r="B157" s="296" t="str">
        <f t="array" ref="B157">IF($C157="","",INDEX(Prog!$B$8:$D$300,MATCH($C157,nivo1,0),2))</f>
        <v/>
      </c>
      <c r="C157" s="273"/>
      <c r="D157" s="267"/>
      <c r="E157" s="273"/>
      <c r="F157" s="273"/>
      <c r="G157" s="273"/>
      <c r="H157" s="273"/>
      <c r="I157" s="273"/>
      <c r="J157" s="273"/>
      <c r="K157" s="274"/>
      <c r="L157" s="273"/>
      <c r="M157" s="273"/>
      <c r="N157" s="273"/>
      <c r="O157" s="275"/>
      <c r="P157" s="273"/>
      <c r="Q157" s="273"/>
      <c r="R157" s="273"/>
      <c r="S157" s="273"/>
      <c r="T157" s="276"/>
      <c r="U157" s="276"/>
      <c r="V157" s="276"/>
      <c r="W157" s="276"/>
      <c r="X157" s="277"/>
      <c r="Y157" s="278"/>
      <c r="AA157" s="8" t="str">
        <f>IF($L157="","",VLOOKUP($L157,BaseEqptCdF!$C$5:$E$161,2,FALSE))</f>
        <v/>
      </c>
      <c r="AB157" s="8" t="str">
        <f>IF($L157="","",VLOOKUP($L157,BaseEqptCdF!$C$5:$E$161,3,FALSE))</f>
        <v/>
      </c>
      <c r="AC157" s="7" t="str">
        <f>IF($L157="","",VLOOKUP($L157,BaseEqptCdF!$C$5:$I$161,6,FALSE))</f>
        <v/>
      </c>
      <c r="AD157" s="7" t="str">
        <f>IF($L157="","",VLOOKUP($L157,BaseEqptCdF!$C$5:$I$161,7,FALSE))</f>
        <v/>
      </c>
      <c r="AE157" s="3" t="str">
        <f>IF($L157="","",VLOOKUP($L157,BaseEqptCdF!$C$5:$R$161,16,FALSE)*$AC$3)</f>
        <v/>
      </c>
      <c r="AF157" s="3" t="str">
        <f>IF($L157="","",IF(LEFT($AB157,2)="SD",0,IF(LEFT($AB157,2)="SB",1*52,IF($N157=Prog!$P$17,VLOOKUP($L157,BaseEqptCdF!$C$5:$P$161,14,FALSE)*1*300,VLOOKUP($L157,BaseEqptCdF!$C$5:$P$161,12,FALSE)*0.2*300))))</f>
        <v/>
      </c>
      <c r="AG157" s="6" t="str">
        <f t="shared" si="24"/>
        <v/>
      </c>
      <c r="AH157" s="6">
        <f>IF($U157=Prog!$S$18,YEAR($X157),"")</f>
        <v>1900</v>
      </c>
      <c r="AI157" s="5" t="str">
        <f>IF(OR($AG157="",$U157=Prog!$S$18),"",IF(OR($U157=Prog!$S$17,$U157=Prog!$S$16),YEAR($X157),IF($AG157="ND","ND",$AI$8+$O157)))</f>
        <v/>
      </c>
      <c r="AJ157" s="3" t="str">
        <f t="shared" si="19"/>
        <v/>
      </c>
      <c r="AK157" s="3" t="str">
        <f t="shared" si="25"/>
        <v/>
      </c>
      <c r="AL157" s="3" t="str">
        <f t="shared" si="25"/>
        <v/>
      </c>
      <c r="AM157" s="3" t="str">
        <f t="shared" si="25"/>
        <v/>
      </c>
      <c r="AN157" s="3" t="str">
        <f t="shared" si="25"/>
        <v/>
      </c>
      <c r="AO157" s="2">
        <f t="shared" si="20"/>
        <v>0</v>
      </c>
      <c r="AP157" s="4"/>
      <c r="AQ157" s="3">
        <f>IF(AJ157=1,VLOOKUP($AP157,BaseEqptCdF!$C$5:$R$161,16,FALSE),0)</f>
        <v>0</v>
      </c>
      <c r="AR157" s="3">
        <f>IF(AK157=1,VLOOKUP($AP157,BaseEqptCdF!$C$5:$R$161,16,FALSE),0)</f>
        <v>0</v>
      </c>
      <c r="AS157" s="3">
        <f>IF(AL157=1,VLOOKUP($AP157,BaseEqptCdF!$C$5:$R$161,16,FALSE),0)</f>
        <v>0</v>
      </c>
      <c r="AT157" s="3">
        <f>IF(AM157=1,VLOOKUP($AP157,BaseEqptCdF!$C$5:$R$161,16,FALSE),0)</f>
        <v>0</v>
      </c>
      <c r="AU157" s="3">
        <f>IF(AN157=1,VLOOKUP($AP157,BaseEqptCdF!$C$5:$R$161,16,FALSE),0)</f>
        <v>0</v>
      </c>
      <c r="AV157" s="2">
        <f t="shared" si="21"/>
        <v>0</v>
      </c>
      <c r="AW157" s="3" t="str">
        <f>IF($L157="","",IF(SUM($AJ157:AJ157)=0,$AE157,VLOOKUP($AP157,BaseEqptCdF!$C$5:$R$161,16,FALSE)*$AC$3))</f>
        <v/>
      </c>
      <c r="AX157" s="3" t="str">
        <f>IF($L157="","",IF(SUM($AJ157:AK157)=0,$AE157,VLOOKUP($AP157,BaseEqptCdF!$C$5:$R$161,16,FALSE)*$AC$3))</f>
        <v/>
      </c>
      <c r="AY157" s="3" t="str">
        <f>IF($L157="","",IF(SUM($AJ157:AL157)=0,$AE157,VLOOKUP($AP157,BaseEqptCdF!$C$5:$R$161,16,FALSE)*$AC$3))</f>
        <v/>
      </c>
      <c r="AZ157" s="3" t="str">
        <f>IF($L157="","",IF(SUM($AJ157:AM157)=0,$AE157,VLOOKUP($AP157,BaseEqptCdF!$C$5:$R$161,16,FALSE)*$AC$3))</f>
        <v/>
      </c>
      <c r="BA157" s="3" t="str">
        <f>IF($L157="","",IF(SUM($AJ157:AN157)=0,$AE157,VLOOKUP($AP157,BaseEqptCdF!$C$5:$R$161,16,FALSE)*$AC$3))</f>
        <v/>
      </c>
      <c r="BB157" s="2">
        <f t="shared" si="22"/>
        <v>0</v>
      </c>
      <c r="BC157" s="3" t="str">
        <f>IF($L157="","",IF(SUM($AJ157:AJ157)=0,$AF157,IF(LEFT(VLOOKUP($AP157,BaseEqptCdF!$C$5:$E$161,3,FALSE),2)="SD",0,IF(LEFT(VLOOKUP($AP157,BaseEqptCdF!$C$5:$E$161,3,FALSE),2)="SB",1*52,VLOOKUP($AP157,BaseEqptCdF!$C$5:$S$161,12,FALSE)*0.2*300))))</f>
        <v/>
      </c>
      <c r="BD157" s="3" t="str">
        <f>IF($L157="","",IF(SUM($AJ157:AK157)=0,$AF157,IF(LEFT(VLOOKUP($AP157,BaseEqptCdF!$C$5:$E$161,3,FALSE),2)="SD",0,IF(LEFT(VLOOKUP($AP157,BaseEqptCdF!$C$5:$E$161,3,FALSE),2)="SB",1*52,VLOOKUP($AP157,BaseEqptCdF!$C$5:$S$161,12,FALSE)*0.2*300))))</f>
        <v/>
      </c>
      <c r="BE157" s="3" t="str">
        <f>IF($L157="","",IF(SUM($AJ157:AL157)=0,$AF157,IF(LEFT(VLOOKUP($AP157,BaseEqptCdF!$C$5:$E$161,3,FALSE),2)="SD",0,IF(LEFT(VLOOKUP($AP157,BaseEqptCdF!$C$5:$E$161,3,FALSE),2)="SB",1*52,VLOOKUP($AP157,BaseEqptCdF!$C$5:$S$161,12,FALSE)*0.2*300))))</f>
        <v/>
      </c>
      <c r="BF157" s="3" t="str">
        <f>IF($L157="","",IF(SUM($AJ157:AM157)=0,$AF157,IF(LEFT(VLOOKUP($AP157,BaseEqptCdF!$C$5:$E$161,3,FALSE),2)="SD",0,IF(LEFT(VLOOKUP($AP157,BaseEqptCdF!$C$5:$E$161,3,FALSE),2)="SB",1*52,VLOOKUP($AP157,BaseEqptCdF!$C$5:$S$161,12,FALSE)*0.2*300))))</f>
        <v/>
      </c>
      <c r="BG157" s="3" t="str">
        <f>IF($L157="","",IF(SUM($AJ157:AN157)=0,$AF157,IF(LEFT(VLOOKUP($AP157,BaseEqptCdF!$C$5:$E$161,3,FALSE),2)="SD",0,IF(LEFT(VLOOKUP($AP157,BaseEqptCdF!$C$5:$E$161,3,FALSE),2)="SB",1*52,VLOOKUP($AP157,BaseEqptCdF!$C$5:$S$161,12,FALSE)*0.2*300))))</f>
        <v/>
      </c>
      <c r="BH157" s="2">
        <f t="shared" si="23"/>
        <v>0</v>
      </c>
    </row>
    <row r="158" spans="1:60" x14ac:dyDescent="0.25">
      <c r="A158" s="296" t="str">
        <f t="array" ref="A158">IF($C158="","",INDEX(Prog!$B$8:$D$300,MATCH($C158,nivo1,0),1))</f>
        <v/>
      </c>
      <c r="B158" s="296" t="str">
        <f t="array" ref="B158">IF($C158="","",INDEX(Prog!$B$8:$D$300,MATCH($C158,nivo1,0),2))</f>
        <v/>
      </c>
      <c r="C158" s="273"/>
      <c r="D158" s="267"/>
      <c r="E158" s="273"/>
      <c r="F158" s="273"/>
      <c r="G158" s="273"/>
      <c r="H158" s="273"/>
      <c r="I158" s="273"/>
      <c r="J158" s="273"/>
      <c r="K158" s="274"/>
      <c r="L158" s="273"/>
      <c r="M158" s="273"/>
      <c r="N158" s="273"/>
      <c r="O158" s="275"/>
      <c r="P158" s="273"/>
      <c r="Q158" s="273"/>
      <c r="R158" s="273"/>
      <c r="S158" s="273"/>
      <c r="T158" s="276"/>
      <c r="U158" s="276"/>
      <c r="V158" s="276"/>
      <c r="W158" s="276"/>
      <c r="X158" s="277"/>
      <c r="Y158" s="278"/>
      <c r="AA158" s="8" t="str">
        <f>IF($L158="","",VLOOKUP($L158,BaseEqptCdF!$C$5:$E$161,2,FALSE))</f>
        <v/>
      </c>
      <c r="AB158" s="8" t="str">
        <f>IF($L158="","",VLOOKUP($L158,BaseEqptCdF!$C$5:$E$161,3,FALSE))</f>
        <v/>
      </c>
      <c r="AC158" s="7" t="str">
        <f>IF($L158="","",VLOOKUP($L158,BaseEqptCdF!$C$5:$I$161,6,FALSE))</f>
        <v/>
      </c>
      <c r="AD158" s="7" t="str">
        <f>IF($L158="","",VLOOKUP($L158,BaseEqptCdF!$C$5:$I$161,7,FALSE))</f>
        <v/>
      </c>
      <c r="AE158" s="3" t="str">
        <f>IF($L158="","",VLOOKUP($L158,BaseEqptCdF!$C$5:$R$161,16,FALSE)*$AC$3)</f>
        <v/>
      </c>
      <c r="AF158" s="3" t="str">
        <f>IF($L158="","",IF(LEFT($AB158,2)="SD",0,IF(LEFT($AB158,2)="SB",1*52,IF($N158=Prog!$P$17,VLOOKUP($L158,BaseEqptCdF!$C$5:$P$161,14,FALSE)*1*300,VLOOKUP($L158,BaseEqptCdF!$C$5:$P$161,12,FALSE)*0.2*300))))</f>
        <v/>
      </c>
      <c r="AG158" s="6" t="str">
        <f t="shared" si="24"/>
        <v/>
      </c>
      <c r="AH158" s="6">
        <f>IF($U158=Prog!$S$18,YEAR($X158),"")</f>
        <v>1900</v>
      </c>
      <c r="AI158" s="5" t="str">
        <f>IF(OR($AG158="",$U158=Prog!$S$18),"",IF(OR($U158=Prog!$S$17,$U158=Prog!$S$16),YEAR($X158),IF($AG158="ND","ND",$AI$8+$O158)))</f>
        <v/>
      </c>
      <c r="AJ158" s="3" t="str">
        <f t="shared" si="19"/>
        <v/>
      </c>
      <c r="AK158" s="3" t="str">
        <f t="shared" si="25"/>
        <v/>
      </c>
      <c r="AL158" s="3" t="str">
        <f t="shared" si="25"/>
        <v/>
      </c>
      <c r="AM158" s="3" t="str">
        <f t="shared" si="25"/>
        <v/>
      </c>
      <c r="AN158" s="3" t="str">
        <f t="shared" si="25"/>
        <v/>
      </c>
      <c r="AO158" s="2">
        <f t="shared" si="20"/>
        <v>0</v>
      </c>
      <c r="AP158" s="4"/>
      <c r="AQ158" s="3">
        <f>IF(AJ158=1,VLOOKUP($AP158,BaseEqptCdF!$C$5:$R$161,16,FALSE),0)</f>
        <v>0</v>
      </c>
      <c r="AR158" s="3">
        <f>IF(AK158=1,VLOOKUP($AP158,BaseEqptCdF!$C$5:$R$161,16,FALSE),0)</f>
        <v>0</v>
      </c>
      <c r="AS158" s="3">
        <f>IF(AL158=1,VLOOKUP($AP158,BaseEqptCdF!$C$5:$R$161,16,FALSE),0)</f>
        <v>0</v>
      </c>
      <c r="AT158" s="3">
        <f>IF(AM158=1,VLOOKUP($AP158,BaseEqptCdF!$C$5:$R$161,16,FALSE),0)</f>
        <v>0</v>
      </c>
      <c r="AU158" s="3">
        <f>IF(AN158=1,VLOOKUP($AP158,BaseEqptCdF!$C$5:$R$161,16,FALSE),0)</f>
        <v>0</v>
      </c>
      <c r="AV158" s="2">
        <f t="shared" si="21"/>
        <v>0</v>
      </c>
      <c r="AW158" s="3" t="str">
        <f>IF($L158="","",IF(SUM($AJ158:AJ158)=0,$AE158,VLOOKUP($AP158,BaseEqptCdF!$C$5:$R$161,16,FALSE)*$AC$3))</f>
        <v/>
      </c>
      <c r="AX158" s="3" t="str">
        <f>IF($L158="","",IF(SUM($AJ158:AK158)=0,$AE158,VLOOKUP($AP158,BaseEqptCdF!$C$5:$R$161,16,FALSE)*$AC$3))</f>
        <v/>
      </c>
      <c r="AY158" s="3" t="str">
        <f>IF($L158="","",IF(SUM($AJ158:AL158)=0,$AE158,VLOOKUP($AP158,BaseEqptCdF!$C$5:$R$161,16,FALSE)*$AC$3))</f>
        <v/>
      </c>
      <c r="AZ158" s="3" t="str">
        <f>IF($L158="","",IF(SUM($AJ158:AM158)=0,$AE158,VLOOKUP($AP158,BaseEqptCdF!$C$5:$R$161,16,FALSE)*$AC$3))</f>
        <v/>
      </c>
      <c r="BA158" s="3" t="str">
        <f>IF($L158="","",IF(SUM($AJ158:AN158)=0,$AE158,VLOOKUP($AP158,BaseEqptCdF!$C$5:$R$161,16,FALSE)*$AC$3))</f>
        <v/>
      </c>
      <c r="BB158" s="2">
        <f t="shared" si="22"/>
        <v>0</v>
      </c>
      <c r="BC158" s="3" t="str">
        <f>IF($L158="","",IF(SUM($AJ158:AJ158)=0,$AF158,IF(LEFT(VLOOKUP($AP158,BaseEqptCdF!$C$5:$E$161,3,FALSE),2)="SD",0,IF(LEFT(VLOOKUP($AP158,BaseEqptCdF!$C$5:$E$161,3,FALSE),2)="SB",1*52,VLOOKUP($AP158,BaseEqptCdF!$C$5:$S$161,12,FALSE)*0.2*300))))</f>
        <v/>
      </c>
      <c r="BD158" s="3" t="str">
        <f>IF($L158="","",IF(SUM($AJ158:AK158)=0,$AF158,IF(LEFT(VLOOKUP($AP158,BaseEqptCdF!$C$5:$E$161,3,FALSE),2)="SD",0,IF(LEFT(VLOOKUP($AP158,BaseEqptCdF!$C$5:$E$161,3,FALSE),2)="SB",1*52,VLOOKUP($AP158,BaseEqptCdF!$C$5:$S$161,12,FALSE)*0.2*300))))</f>
        <v/>
      </c>
      <c r="BE158" s="3" t="str">
        <f>IF($L158="","",IF(SUM($AJ158:AL158)=0,$AF158,IF(LEFT(VLOOKUP($AP158,BaseEqptCdF!$C$5:$E$161,3,FALSE),2)="SD",0,IF(LEFT(VLOOKUP($AP158,BaseEqptCdF!$C$5:$E$161,3,FALSE),2)="SB",1*52,VLOOKUP($AP158,BaseEqptCdF!$C$5:$S$161,12,FALSE)*0.2*300))))</f>
        <v/>
      </c>
      <c r="BF158" s="3" t="str">
        <f>IF($L158="","",IF(SUM($AJ158:AM158)=0,$AF158,IF(LEFT(VLOOKUP($AP158,BaseEqptCdF!$C$5:$E$161,3,FALSE),2)="SD",0,IF(LEFT(VLOOKUP($AP158,BaseEqptCdF!$C$5:$E$161,3,FALSE),2)="SB",1*52,VLOOKUP($AP158,BaseEqptCdF!$C$5:$S$161,12,FALSE)*0.2*300))))</f>
        <v/>
      </c>
      <c r="BG158" s="3" t="str">
        <f>IF($L158="","",IF(SUM($AJ158:AN158)=0,$AF158,IF(LEFT(VLOOKUP($AP158,BaseEqptCdF!$C$5:$E$161,3,FALSE),2)="SD",0,IF(LEFT(VLOOKUP($AP158,BaseEqptCdF!$C$5:$E$161,3,FALSE),2)="SB",1*52,VLOOKUP($AP158,BaseEqptCdF!$C$5:$S$161,12,FALSE)*0.2*300))))</f>
        <v/>
      </c>
      <c r="BH158" s="2">
        <f t="shared" si="23"/>
        <v>0</v>
      </c>
    </row>
    <row r="159" spans="1:60" x14ac:dyDescent="0.25">
      <c r="A159" s="296" t="str">
        <f t="array" ref="A159">IF($C159="","",INDEX(Prog!$B$8:$D$300,MATCH($C159,nivo1,0),1))</f>
        <v/>
      </c>
      <c r="B159" s="296" t="str">
        <f t="array" ref="B159">IF($C159="","",INDEX(Prog!$B$8:$D$300,MATCH($C159,nivo1,0),2))</f>
        <v/>
      </c>
      <c r="C159" s="273"/>
      <c r="D159" s="267"/>
      <c r="E159" s="273"/>
      <c r="F159" s="273"/>
      <c r="G159" s="273"/>
      <c r="H159" s="273"/>
      <c r="I159" s="273"/>
      <c r="J159" s="273"/>
      <c r="K159" s="274"/>
      <c r="L159" s="273"/>
      <c r="M159" s="273"/>
      <c r="N159" s="273"/>
      <c r="O159" s="275"/>
      <c r="P159" s="273"/>
      <c r="Q159" s="273"/>
      <c r="R159" s="273"/>
      <c r="S159" s="273"/>
      <c r="T159" s="276"/>
      <c r="U159" s="276"/>
      <c r="V159" s="276"/>
      <c r="W159" s="276"/>
      <c r="X159" s="277"/>
      <c r="Y159" s="278"/>
      <c r="AA159" s="8" t="str">
        <f>IF($L159="","",VLOOKUP($L159,BaseEqptCdF!$C$5:$E$161,2,FALSE))</f>
        <v/>
      </c>
      <c r="AB159" s="8" t="str">
        <f>IF($L159="","",VLOOKUP($L159,BaseEqptCdF!$C$5:$E$161,3,FALSE))</f>
        <v/>
      </c>
      <c r="AC159" s="7" t="str">
        <f>IF($L159="","",VLOOKUP($L159,BaseEqptCdF!$C$5:$I$161,6,FALSE))</f>
        <v/>
      </c>
      <c r="AD159" s="7" t="str">
        <f>IF($L159="","",VLOOKUP($L159,BaseEqptCdF!$C$5:$I$161,7,FALSE))</f>
        <v/>
      </c>
      <c r="AE159" s="3" t="str">
        <f>IF($L159="","",VLOOKUP($L159,BaseEqptCdF!$C$5:$R$161,16,FALSE)*$AC$3)</f>
        <v/>
      </c>
      <c r="AF159" s="3" t="str">
        <f>IF($L159="","",IF(LEFT($AB159,2)="SD",0,IF(LEFT($AB159,2)="SB",1*52,IF($N159=Prog!$P$17,VLOOKUP($L159,BaseEqptCdF!$C$5:$P$161,14,FALSE)*1*300,VLOOKUP($L159,BaseEqptCdF!$C$5:$P$161,12,FALSE)*0.2*300))))</f>
        <v/>
      </c>
      <c r="AG159" s="6" t="str">
        <f t="shared" si="24"/>
        <v/>
      </c>
      <c r="AH159" s="6">
        <f>IF($U159=Prog!$S$18,YEAR($X159),"")</f>
        <v>1900</v>
      </c>
      <c r="AI159" s="5" t="str">
        <f>IF(OR($AG159="",$U159=Prog!$S$18),"",IF(OR($U159=Prog!$S$17,$U159=Prog!$S$16),YEAR($X159),IF($AG159="ND","ND",$AI$8+$O159)))</f>
        <v/>
      </c>
      <c r="AJ159" s="3" t="str">
        <f t="shared" si="19"/>
        <v/>
      </c>
      <c r="AK159" s="3" t="str">
        <f t="shared" si="25"/>
        <v/>
      </c>
      <c r="AL159" s="3" t="str">
        <f t="shared" si="25"/>
        <v/>
      </c>
      <c r="AM159" s="3" t="str">
        <f t="shared" si="25"/>
        <v/>
      </c>
      <c r="AN159" s="3" t="str">
        <f t="shared" si="25"/>
        <v/>
      </c>
      <c r="AO159" s="2">
        <f t="shared" si="20"/>
        <v>0</v>
      </c>
      <c r="AP159" s="4"/>
      <c r="AQ159" s="3">
        <f>IF(AJ159=1,VLOOKUP($AP159,BaseEqptCdF!$C$5:$R$161,16,FALSE),0)</f>
        <v>0</v>
      </c>
      <c r="AR159" s="3">
        <f>IF(AK159=1,VLOOKUP($AP159,BaseEqptCdF!$C$5:$R$161,16,FALSE),0)</f>
        <v>0</v>
      </c>
      <c r="AS159" s="3">
        <f>IF(AL159=1,VLOOKUP($AP159,BaseEqptCdF!$C$5:$R$161,16,FALSE),0)</f>
        <v>0</v>
      </c>
      <c r="AT159" s="3">
        <f>IF(AM159=1,VLOOKUP($AP159,BaseEqptCdF!$C$5:$R$161,16,FALSE),0)</f>
        <v>0</v>
      </c>
      <c r="AU159" s="3">
        <f>IF(AN159=1,VLOOKUP($AP159,BaseEqptCdF!$C$5:$R$161,16,FALSE),0)</f>
        <v>0</v>
      </c>
      <c r="AV159" s="2">
        <f t="shared" si="21"/>
        <v>0</v>
      </c>
      <c r="AW159" s="3" t="str">
        <f>IF($L159="","",IF(SUM($AJ159:AJ159)=0,$AE159,VLOOKUP($AP159,BaseEqptCdF!$C$5:$R$161,16,FALSE)*$AC$3))</f>
        <v/>
      </c>
      <c r="AX159" s="3" t="str">
        <f>IF($L159="","",IF(SUM($AJ159:AK159)=0,$AE159,VLOOKUP($AP159,BaseEqptCdF!$C$5:$R$161,16,FALSE)*$AC$3))</f>
        <v/>
      </c>
      <c r="AY159" s="3" t="str">
        <f>IF($L159="","",IF(SUM($AJ159:AL159)=0,$AE159,VLOOKUP($AP159,BaseEqptCdF!$C$5:$R$161,16,FALSE)*$AC$3))</f>
        <v/>
      </c>
      <c r="AZ159" s="3" t="str">
        <f>IF($L159="","",IF(SUM($AJ159:AM159)=0,$AE159,VLOOKUP($AP159,BaseEqptCdF!$C$5:$R$161,16,FALSE)*$AC$3))</f>
        <v/>
      </c>
      <c r="BA159" s="3" t="str">
        <f>IF($L159="","",IF(SUM($AJ159:AN159)=0,$AE159,VLOOKUP($AP159,BaseEqptCdF!$C$5:$R$161,16,FALSE)*$AC$3))</f>
        <v/>
      </c>
      <c r="BB159" s="2">
        <f t="shared" si="22"/>
        <v>0</v>
      </c>
      <c r="BC159" s="3" t="str">
        <f>IF($L159="","",IF(SUM($AJ159:AJ159)=0,$AF159,IF(LEFT(VLOOKUP($AP159,BaseEqptCdF!$C$5:$E$161,3,FALSE),2)="SD",0,IF(LEFT(VLOOKUP($AP159,BaseEqptCdF!$C$5:$E$161,3,FALSE),2)="SB",1*52,VLOOKUP($AP159,BaseEqptCdF!$C$5:$S$161,12,FALSE)*0.2*300))))</f>
        <v/>
      </c>
      <c r="BD159" s="3" t="str">
        <f>IF($L159="","",IF(SUM($AJ159:AK159)=0,$AF159,IF(LEFT(VLOOKUP($AP159,BaseEqptCdF!$C$5:$E$161,3,FALSE),2)="SD",0,IF(LEFT(VLOOKUP($AP159,BaseEqptCdF!$C$5:$E$161,3,FALSE),2)="SB",1*52,VLOOKUP($AP159,BaseEqptCdF!$C$5:$S$161,12,FALSE)*0.2*300))))</f>
        <v/>
      </c>
      <c r="BE159" s="3" t="str">
        <f>IF($L159="","",IF(SUM($AJ159:AL159)=0,$AF159,IF(LEFT(VLOOKUP($AP159,BaseEqptCdF!$C$5:$E$161,3,FALSE),2)="SD",0,IF(LEFT(VLOOKUP($AP159,BaseEqptCdF!$C$5:$E$161,3,FALSE),2)="SB",1*52,VLOOKUP($AP159,BaseEqptCdF!$C$5:$S$161,12,FALSE)*0.2*300))))</f>
        <v/>
      </c>
      <c r="BF159" s="3" t="str">
        <f>IF($L159="","",IF(SUM($AJ159:AM159)=0,$AF159,IF(LEFT(VLOOKUP($AP159,BaseEqptCdF!$C$5:$E$161,3,FALSE),2)="SD",0,IF(LEFT(VLOOKUP($AP159,BaseEqptCdF!$C$5:$E$161,3,FALSE),2)="SB",1*52,VLOOKUP($AP159,BaseEqptCdF!$C$5:$S$161,12,FALSE)*0.2*300))))</f>
        <v/>
      </c>
      <c r="BG159" s="3" t="str">
        <f>IF($L159="","",IF(SUM($AJ159:AN159)=0,$AF159,IF(LEFT(VLOOKUP($AP159,BaseEqptCdF!$C$5:$E$161,3,FALSE),2)="SD",0,IF(LEFT(VLOOKUP($AP159,BaseEqptCdF!$C$5:$E$161,3,FALSE),2)="SB",1*52,VLOOKUP($AP159,BaseEqptCdF!$C$5:$S$161,12,FALSE)*0.2*300))))</f>
        <v/>
      </c>
      <c r="BH159" s="2">
        <f t="shared" si="23"/>
        <v>0</v>
      </c>
    </row>
    <row r="160" spans="1:60" x14ac:dyDescent="0.25">
      <c r="A160" s="296" t="str">
        <f t="array" ref="A160">IF($C160="","",INDEX(Prog!$B$8:$D$300,MATCH($C160,nivo1,0),1))</f>
        <v/>
      </c>
      <c r="B160" s="296" t="str">
        <f t="array" ref="B160">IF($C160="","",INDEX(Prog!$B$8:$D$300,MATCH($C160,nivo1,0),2))</f>
        <v/>
      </c>
      <c r="C160" s="273"/>
      <c r="D160" s="267"/>
      <c r="E160" s="273"/>
      <c r="F160" s="273"/>
      <c r="G160" s="273"/>
      <c r="H160" s="273"/>
      <c r="I160" s="273"/>
      <c r="J160" s="273"/>
      <c r="K160" s="274"/>
      <c r="L160" s="273"/>
      <c r="M160" s="273"/>
      <c r="N160" s="273"/>
      <c r="O160" s="275"/>
      <c r="P160" s="273"/>
      <c r="Q160" s="273"/>
      <c r="R160" s="273"/>
      <c r="S160" s="273"/>
      <c r="T160" s="276"/>
      <c r="U160" s="276"/>
      <c r="V160" s="276"/>
      <c r="W160" s="276"/>
      <c r="X160" s="277"/>
      <c r="Y160" s="278"/>
      <c r="AA160" s="8" t="str">
        <f>IF($L160="","",VLOOKUP($L160,BaseEqptCdF!$C$5:$E$161,2,FALSE))</f>
        <v/>
      </c>
      <c r="AB160" s="8" t="str">
        <f>IF($L160="","",VLOOKUP($L160,BaseEqptCdF!$C$5:$E$161,3,FALSE))</f>
        <v/>
      </c>
      <c r="AC160" s="7" t="str">
        <f>IF($L160="","",VLOOKUP($L160,BaseEqptCdF!$C$5:$I$161,6,FALSE))</f>
        <v/>
      </c>
      <c r="AD160" s="7" t="str">
        <f>IF($L160="","",VLOOKUP($L160,BaseEqptCdF!$C$5:$I$161,7,FALSE))</f>
        <v/>
      </c>
      <c r="AE160" s="3" t="str">
        <f>IF($L160="","",VLOOKUP($L160,BaseEqptCdF!$C$5:$R$161,16,FALSE)*$AC$3)</f>
        <v/>
      </c>
      <c r="AF160" s="3" t="str">
        <f>IF($L160="","",IF(LEFT($AB160,2)="SD",0,IF(LEFT($AB160,2)="SB",1*52,IF($N160=Prog!$P$17,VLOOKUP($L160,BaseEqptCdF!$C$5:$P$161,14,FALSE)*1*300,VLOOKUP($L160,BaseEqptCdF!$C$5:$P$161,12,FALSE)*0.2*300))))</f>
        <v/>
      </c>
      <c r="AG160" s="6" t="str">
        <f t="shared" si="24"/>
        <v/>
      </c>
      <c r="AH160" s="6">
        <f>IF($U160=Prog!$S$18,YEAR($X160),"")</f>
        <v>1900</v>
      </c>
      <c r="AI160" s="5" t="str">
        <f>IF(OR($AG160="",$U160=Prog!$S$18),"",IF(OR($U160=Prog!$S$17,$U160=Prog!$S$16),YEAR($X160),IF($AG160="ND","ND",$AI$8+$O160)))</f>
        <v/>
      </c>
      <c r="AJ160" s="3" t="str">
        <f t="shared" si="19"/>
        <v/>
      </c>
      <c r="AK160" s="3" t="str">
        <f t="shared" si="25"/>
        <v/>
      </c>
      <c r="AL160" s="3" t="str">
        <f t="shared" si="25"/>
        <v/>
      </c>
      <c r="AM160" s="3" t="str">
        <f t="shared" si="25"/>
        <v/>
      </c>
      <c r="AN160" s="3" t="str">
        <f t="shared" si="25"/>
        <v/>
      </c>
      <c r="AO160" s="2">
        <f t="shared" si="20"/>
        <v>0</v>
      </c>
      <c r="AP160" s="4"/>
      <c r="AQ160" s="3">
        <f>IF(AJ160=1,VLOOKUP($AP160,BaseEqptCdF!$C$5:$R$161,16,FALSE),0)</f>
        <v>0</v>
      </c>
      <c r="AR160" s="3">
        <f>IF(AK160=1,VLOOKUP($AP160,BaseEqptCdF!$C$5:$R$161,16,FALSE),0)</f>
        <v>0</v>
      </c>
      <c r="AS160" s="3">
        <f>IF(AL160=1,VLOOKUP($AP160,BaseEqptCdF!$C$5:$R$161,16,FALSE),0)</f>
        <v>0</v>
      </c>
      <c r="AT160" s="3">
        <f>IF(AM160=1,VLOOKUP($AP160,BaseEqptCdF!$C$5:$R$161,16,FALSE),0)</f>
        <v>0</v>
      </c>
      <c r="AU160" s="3">
        <f>IF(AN160=1,VLOOKUP($AP160,BaseEqptCdF!$C$5:$R$161,16,FALSE),0)</f>
        <v>0</v>
      </c>
      <c r="AV160" s="2">
        <f t="shared" si="21"/>
        <v>0</v>
      </c>
      <c r="AW160" s="3" t="str">
        <f>IF($L160="","",IF(SUM($AJ160:AJ160)=0,$AE160,VLOOKUP($AP160,BaseEqptCdF!$C$5:$R$161,16,FALSE)*$AC$3))</f>
        <v/>
      </c>
      <c r="AX160" s="3" t="str">
        <f>IF($L160="","",IF(SUM($AJ160:AK160)=0,$AE160,VLOOKUP($AP160,BaseEqptCdF!$C$5:$R$161,16,FALSE)*$AC$3))</f>
        <v/>
      </c>
      <c r="AY160" s="3" t="str">
        <f>IF($L160="","",IF(SUM($AJ160:AL160)=0,$AE160,VLOOKUP($AP160,BaseEqptCdF!$C$5:$R$161,16,FALSE)*$AC$3))</f>
        <v/>
      </c>
      <c r="AZ160" s="3" t="str">
        <f>IF($L160="","",IF(SUM($AJ160:AM160)=0,$AE160,VLOOKUP($AP160,BaseEqptCdF!$C$5:$R$161,16,FALSE)*$AC$3))</f>
        <v/>
      </c>
      <c r="BA160" s="3" t="str">
        <f>IF($L160="","",IF(SUM($AJ160:AN160)=0,$AE160,VLOOKUP($AP160,BaseEqptCdF!$C$5:$R$161,16,FALSE)*$AC$3))</f>
        <v/>
      </c>
      <c r="BB160" s="2">
        <f t="shared" si="22"/>
        <v>0</v>
      </c>
      <c r="BC160" s="3" t="str">
        <f>IF($L160="","",IF(SUM($AJ160:AJ160)=0,$AF160,IF(LEFT(VLOOKUP($AP160,BaseEqptCdF!$C$5:$E$161,3,FALSE),2)="SD",0,IF(LEFT(VLOOKUP($AP160,BaseEqptCdF!$C$5:$E$161,3,FALSE),2)="SB",1*52,VLOOKUP($AP160,BaseEqptCdF!$C$5:$S$161,12,FALSE)*0.2*300))))</f>
        <v/>
      </c>
      <c r="BD160" s="3" t="str">
        <f>IF($L160="","",IF(SUM($AJ160:AK160)=0,$AF160,IF(LEFT(VLOOKUP($AP160,BaseEqptCdF!$C$5:$E$161,3,FALSE),2)="SD",0,IF(LEFT(VLOOKUP($AP160,BaseEqptCdF!$C$5:$E$161,3,FALSE),2)="SB",1*52,VLOOKUP($AP160,BaseEqptCdF!$C$5:$S$161,12,FALSE)*0.2*300))))</f>
        <v/>
      </c>
      <c r="BE160" s="3" t="str">
        <f>IF($L160="","",IF(SUM($AJ160:AL160)=0,$AF160,IF(LEFT(VLOOKUP($AP160,BaseEqptCdF!$C$5:$E$161,3,FALSE),2)="SD",0,IF(LEFT(VLOOKUP($AP160,BaseEqptCdF!$C$5:$E$161,3,FALSE),2)="SB",1*52,VLOOKUP($AP160,BaseEqptCdF!$C$5:$S$161,12,FALSE)*0.2*300))))</f>
        <v/>
      </c>
      <c r="BF160" s="3" t="str">
        <f>IF($L160="","",IF(SUM($AJ160:AM160)=0,$AF160,IF(LEFT(VLOOKUP($AP160,BaseEqptCdF!$C$5:$E$161,3,FALSE),2)="SD",0,IF(LEFT(VLOOKUP($AP160,BaseEqptCdF!$C$5:$E$161,3,FALSE),2)="SB",1*52,VLOOKUP($AP160,BaseEqptCdF!$C$5:$S$161,12,FALSE)*0.2*300))))</f>
        <v/>
      </c>
      <c r="BG160" s="3" t="str">
        <f>IF($L160="","",IF(SUM($AJ160:AN160)=0,$AF160,IF(LEFT(VLOOKUP($AP160,BaseEqptCdF!$C$5:$E$161,3,FALSE),2)="SD",0,IF(LEFT(VLOOKUP($AP160,BaseEqptCdF!$C$5:$E$161,3,FALSE),2)="SB",1*52,VLOOKUP($AP160,BaseEqptCdF!$C$5:$S$161,12,FALSE)*0.2*300))))</f>
        <v/>
      </c>
      <c r="BH160" s="2">
        <f t="shared" si="23"/>
        <v>0</v>
      </c>
    </row>
    <row r="161" spans="1:60" x14ac:dyDescent="0.25">
      <c r="A161" s="296" t="str">
        <f t="array" ref="A161">IF($C161="","",INDEX(Prog!$B$8:$D$300,MATCH($C161,nivo1,0),1))</f>
        <v/>
      </c>
      <c r="B161" s="296" t="str">
        <f t="array" ref="B161">IF($C161="","",INDEX(Prog!$B$8:$D$300,MATCH($C161,nivo1,0),2))</f>
        <v/>
      </c>
      <c r="C161" s="273"/>
      <c r="D161" s="267"/>
      <c r="E161" s="273"/>
      <c r="F161" s="273"/>
      <c r="G161" s="273"/>
      <c r="H161" s="273"/>
      <c r="I161" s="273"/>
      <c r="J161" s="273"/>
      <c r="K161" s="274"/>
      <c r="L161" s="273"/>
      <c r="M161" s="273"/>
      <c r="N161" s="273"/>
      <c r="O161" s="275"/>
      <c r="P161" s="273"/>
      <c r="Q161" s="273"/>
      <c r="R161" s="273"/>
      <c r="S161" s="273"/>
      <c r="T161" s="276"/>
      <c r="U161" s="276"/>
      <c r="V161" s="276"/>
      <c r="W161" s="276"/>
      <c r="X161" s="277"/>
      <c r="Y161" s="278"/>
      <c r="AA161" s="8" t="str">
        <f>IF($L161="","",VLOOKUP($L161,BaseEqptCdF!$C$5:$E$161,2,FALSE))</f>
        <v/>
      </c>
      <c r="AB161" s="8" t="str">
        <f>IF($L161="","",VLOOKUP($L161,BaseEqptCdF!$C$5:$E$161,3,FALSE))</f>
        <v/>
      </c>
      <c r="AC161" s="7" t="str">
        <f>IF($L161="","",VLOOKUP($L161,BaseEqptCdF!$C$5:$I$161,6,FALSE))</f>
        <v/>
      </c>
      <c r="AD161" s="7" t="str">
        <f>IF($L161="","",VLOOKUP($L161,BaseEqptCdF!$C$5:$I$161,7,FALSE))</f>
        <v/>
      </c>
      <c r="AE161" s="3" t="str">
        <f>IF($L161="","",VLOOKUP($L161,BaseEqptCdF!$C$5:$R$161,16,FALSE)*$AC$3)</f>
        <v/>
      </c>
      <c r="AF161" s="3" t="str">
        <f>IF($L161="","",IF(LEFT($AB161,2)="SD",0,IF(LEFT($AB161,2)="SB",1*52,IF($N161=Prog!$P$17,VLOOKUP($L161,BaseEqptCdF!$C$5:$P$161,14,FALSE)*1*300,VLOOKUP($L161,BaseEqptCdF!$C$5:$P$161,12,FALSE)*0.2*300))))</f>
        <v/>
      </c>
      <c r="AG161" s="6" t="str">
        <f t="shared" si="24"/>
        <v/>
      </c>
      <c r="AH161" s="6">
        <f>IF($U161=Prog!$S$18,YEAR($X161),"")</f>
        <v>1900</v>
      </c>
      <c r="AI161" s="5" t="str">
        <f>IF(OR($AG161="",$U161=Prog!$S$18),"",IF(OR($U161=Prog!$S$17,$U161=Prog!$S$16),YEAR($X161),IF($AG161="ND","ND",$AI$8+$O161)))</f>
        <v/>
      </c>
      <c r="AJ161" s="3" t="str">
        <f t="shared" si="19"/>
        <v/>
      </c>
      <c r="AK161" s="3" t="str">
        <f t="shared" si="25"/>
        <v/>
      </c>
      <c r="AL161" s="3" t="str">
        <f t="shared" si="25"/>
        <v/>
      </c>
      <c r="AM161" s="3" t="str">
        <f t="shared" si="25"/>
        <v/>
      </c>
      <c r="AN161" s="3" t="str">
        <f t="shared" si="25"/>
        <v/>
      </c>
      <c r="AO161" s="2">
        <f t="shared" si="20"/>
        <v>0</v>
      </c>
      <c r="AP161" s="4"/>
      <c r="AQ161" s="3">
        <f>IF(AJ161=1,VLOOKUP($AP161,BaseEqptCdF!$C$5:$R$161,16,FALSE),0)</f>
        <v>0</v>
      </c>
      <c r="AR161" s="3">
        <f>IF(AK161=1,VLOOKUP($AP161,BaseEqptCdF!$C$5:$R$161,16,FALSE),0)</f>
        <v>0</v>
      </c>
      <c r="AS161" s="3">
        <f>IF(AL161=1,VLOOKUP($AP161,BaseEqptCdF!$C$5:$R$161,16,FALSE),0)</f>
        <v>0</v>
      </c>
      <c r="AT161" s="3">
        <f>IF(AM161=1,VLOOKUP($AP161,BaseEqptCdF!$C$5:$R$161,16,FALSE),0)</f>
        <v>0</v>
      </c>
      <c r="AU161" s="3">
        <f>IF(AN161=1,VLOOKUP($AP161,BaseEqptCdF!$C$5:$R$161,16,FALSE),0)</f>
        <v>0</v>
      </c>
      <c r="AV161" s="2">
        <f t="shared" si="21"/>
        <v>0</v>
      </c>
      <c r="AW161" s="3" t="str">
        <f>IF($L161="","",IF(SUM($AJ161:AJ161)=0,$AE161,VLOOKUP($AP161,BaseEqptCdF!$C$5:$R$161,16,FALSE)*$AC$3))</f>
        <v/>
      </c>
      <c r="AX161" s="3" t="str">
        <f>IF($L161="","",IF(SUM($AJ161:AK161)=0,$AE161,VLOOKUP($AP161,BaseEqptCdF!$C$5:$R$161,16,FALSE)*$AC$3))</f>
        <v/>
      </c>
      <c r="AY161" s="3" t="str">
        <f>IF($L161="","",IF(SUM($AJ161:AL161)=0,$AE161,VLOOKUP($AP161,BaseEqptCdF!$C$5:$R$161,16,FALSE)*$AC$3))</f>
        <v/>
      </c>
      <c r="AZ161" s="3" t="str">
        <f>IF($L161="","",IF(SUM($AJ161:AM161)=0,$AE161,VLOOKUP($AP161,BaseEqptCdF!$C$5:$R$161,16,FALSE)*$AC$3))</f>
        <v/>
      </c>
      <c r="BA161" s="3" t="str">
        <f>IF($L161="","",IF(SUM($AJ161:AN161)=0,$AE161,VLOOKUP($AP161,BaseEqptCdF!$C$5:$R$161,16,FALSE)*$AC$3))</f>
        <v/>
      </c>
      <c r="BB161" s="2">
        <f t="shared" si="22"/>
        <v>0</v>
      </c>
      <c r="BC161" s="3" t="str">
        <f>IF($L161="","",IF(SUM($AJ161:AJ161)=0,$AF161,IF(LEFT(VLOOKUP($AP161,BaseEqptCdF!$C$5:$E$161,3,FALSE),2)="SD",0,IF(LEFT(VLOOKUP($AP161,BaseEqptCdF!$C$5:$E$161,3,FALSE),2)="SB",1*52,VLOOKUP($AP161,BaseEqptCdF!$C$5:$S$161,12,FALSE)*0.2*300))))</f>
        <v/>
      </c>
      <c r="BD161" s="3" t="str">
        <f>IF($L161="","",IF(SUM($AJ161:AK161)=0,$AF161,IF(LEFT(VLOOKUP($AP161,BaseEqptCdF!$C$5:$E$161,3,FALSE),2)="SD",0,IF(LEFT(VLOOKUP($AP161,BaseEqptCdF!$C$5:$E$161,3,FALSE),2)="SB",1*52,VLOOKUP($AP161,BaseEqptCdF!$C$5:$S$161,12,FALSE)*0.2*300))))</f>
        <v/>
      </c>
      <c r="BE161" s="3" t="str">
        <f>IF($L161="","",IF(SUM($AJ161:AL161)=0,$AF161,IF(LEFT(VLOOKUP($AP161,BaseEqptCdF!$C$5:$E$161,3,FALSE),2)="SD",0,IF(LEFT(VLOOKUP($AP161,BaseEqptCdF!$C$5:$E$161,3,FALSE),2)="SB",1*52,VLOOKUP($AP161,BaseEqptCdF!$C$5:$S$161,12,FALSE)*0.2*300))))</f>
        <v/>
      </c>
      <c r="BF161" s="3" t="str">
        <f>IF($L161="","",IF(SUM($AJ161:AM161)=0,$AF161,IF(LEFT(VLOOKUP($AP161,BaseEqptCdF!$C$5:$E$161,3,FALSE),2)="SD",0,IF(LEFT(VLOOKUP($AP161,BaseEqptCdF!$C$5:$E$161,3,FALSE),2)="SB",1*52,VLOOKUP($AP161,BaseEqptCdF!$C$5:$S$161,12,FALSE)*0.2*300))))</f>
        <v/>
      </c>
      <c r="BG161" s="3" t="str">
        <f>IF($L161="","",IF(SUM($AJ161:AN161)=0,$AF161,IF(LEFT(VLOOKUP($AP161,BaseEqptCdF!$C$5:$E$161,3,FALSE),2)="SD",0,IF(LEFT(VLOOKUP($AP161,BaseEqptCdF!$C$5:$E$161,3,FALSE),2)="SB",1*52,VLOOKUP($AP161,BaseEqptCdF!$C$5:$S$161,12,FALSE)*0.2*300))))</f>
        <v/>
      </c>
      <c r="BH161" s="2">
        <f t="shared" si="23"/>
        <v>0</v>
      </c>
    </row>
    <row r="162" spans="1:60" x14ac:dyDescent="0.25">
      <c r="A162" s="296" t="str">
        <f t="array" ref="A162">IF($C162="","",INDEX(Prog!$B$8:$D$300,MATCH($C162,nivo1,0),1))</f>
        <v/>
      </c>
      <c r="B162" s="296" t="str">
        <f t="array" ref="B162">IF($C162="","",INDEX(Prog!$B$8:$D$300,MATCH($C162,nivo1,0),2))</f>
        <v/>
      </c>
      <c r="C162" s="273"/>
      <c r="D162" s="267"/>
      <c r="E162" s="273"/>
      <c r="F162" s="273"/>
      <c r="G162" s="273"/>
      <c r="H162" s="273"/>
      <c r="I162" s="273"/>
      <c r="J162" s="273"/>
      <c r="K162" s="274"/>
      <c r="L162" s="273"/>
      <c r="M162" s="273"/>
      <c r="N162" s="273"/>
      <c r="O162" s="275"/>
      <c r="P162" s="273"/>
      <c r="Q162" s="273"/>
      <c r="R162" s="273"/>
      <c r="S162" s="273"/>
      <c r="T162" s="276"/>
      <c r="U162" s="276"/>
      <c r="V162" s="276"/>
      <c r="W162" s="276"/>
      <c r="X162" s="277"/>
      <c r="Y162" s="278"/>
      <c r="AA162" s="8" t="str">
        <f>IF($L162="","",VLOOKUP($L162,BaseEqptCdF!$C$5:$E$161,2,FALSE))</f>
        <v/>
      </c>
      <c r="AB162" s="8" t="str">
        <f>IF($L162="","",VLOOKUP($L162,BaseEqptCdF!$C$5:$E$161,3,FALSE))</f>
        <v/>
      </c>
      <c r="AC162" s="7" t="str">
        <f>IF($L162="","",VLOOKUP($L162,BaseEqptCdF!$C$5:$I$161,6,FALSE))</f>
        <v/>
      </c>
      <c r="AD162" s="7" t="str">
        <f>IF($L162="","",VLOOKUP($L162,BaseEqptCdF!$C$5:$I$161,7,FALSE))</f>
        <v/>
      </c>
      <c r="AE162" s="3" t="str">
        <f>IF($L162="","",VLOOKUP($L162,BaseEqptCdF!$C$5:$R$161,16,FALSE)*$AC$3)</f>
        <v/>
      </c>
      <c r="AF162" s="3" t="str">
        <f>IF($L162="","",IF(LEFT($AB162,2)="SD",0,IF(LEFT($AB162,2)="SB",1*52,IF($N162=Prog!$P$17,VLOOKUP($L162,BaseEqptCdF!$C$5:$P$161,14,FALSE)*1*300,VLOOKUP($L162,BaseEqptCdF!$C$5:$P$161,12,FALSE)*0.2*300))))</f>
        <v/>
      </c>
      <c r="AG162" s="6" t="str">
        <f t="shared" si="24"/>
        <v/>
      </c>
      <c r="AH162" s="6">
        <f>IF($U162=Prog!$S$18,YEAR($X162),"")</f>
        <v>1900</v>
      </c>
      <c r="AI162" s="5" t="str">
        <f>IF(OR($AG162="",$U162=Prog!$S$18),"",IF(OR($U162=Prog!$S$17,$U162=Prog!$S$16),YEAR($X162),IF($AG162="ND","ND",$AI$8+$O162)))</f>
        <v/>
      </c>
      <c r="AJ162" s="3" t="str">
        <f t="shared" si="19"/>
        <v/>
      </c>
      <c r="AK162" s="3" t="str">
        <f t="shared" si="25"/>
        <v/>
      </c>
      <c r="AL162" s="3" t="str">
        <f t="shared" si="25"/>
        <v/>
      </c>
      <c r="AM162" s="3" t="str">
        <f t="shared" si="25"/>
        <v/>
      </c>
      <c r="AN162" s="3" t="str">
        <f t="shared" si="25"/>
        <v/>
      </c>
      <c r="AO162" s="2">
        <f t="shared" si="20"/>
        <v>0</v>
      </c>
      <c r="AP162" s="4"/>
      <c r="AQ162" s="3">
        <f>IF(AJ162=1,VLOOKUP($AP162,BaseEqptCdF!$C$5:$R$161,16,FALSE),0)</f>
        <v>0</v>
      </c>
      <c r="AR162" s="3">
        <f>IF(AK162=1,VLOOKUP($AP162,BaseEqptCdF!$C$5:$R$161,16,FALSE),0)</f>
        <v>0</v>
      </c>
      <c r="AS162" s="3">
        <f>IF(AL162=1,VLOOKUP($AP162,BaseEqptCdF!$C$5:$R$161,16,FALSE),0)</f>
        <v>0</v>
      </c>
      <c r="AT162" s="3">
        <f>IF(AM162=1,VLOOKUP($AP162,BaseEqptCdF!$C$5:$R$161,16,FALSE),0)</f>
        <v>0</v>
      </c>
      <c r="AU162" s="3">
        <f>IF(AN162=1,VLOOKUP($AP162,BaseEqptCdF!$C$5:$R$161,16,FALSE),0)</f>
        <v>0</v>
      </c>
      <c r="AV162" s="2">
        <f t="shared" si="21"/>
        <v>0</v>
      </c>
      <c r="AW162" s="3" t="str">
        <f>IF($L162="","",IF(SUM($AJ162:AJ162)=0,$AE162,VLOOKUP($AP162,BaseEqptCdF!$C$5:$R$161,16,FALSE)*$AC$3))</f>
        <v/>
      </c>
      <c r="AX162" s="3" t="str">
        <f>IF($L162="","",IF(SUM($AJ162:AK162)=0,$AE162,VLOOKUP($AP162,BaseEqptCdF!$C$5:$R$161,16,FALSE)*$AC$3))</f>
        <v/>
      </c>
      <c r="AY162" s="3" t="str">
        <f>IF($L162="","",IF(SUM($AJ162:AL162)=0,$AE162,VLOOKUP($AP162,BaseEqptCdF!$C$5:$R$161,16,FALSE)*$AC$3))</f>
        <v/>
      </c>
      <c r="AZ162" s="3" t="str">
        <f>IF($L162="","",IF(SUM($AJ162:AM162)=0,$AE162,VLOOKUP($AP162,BaseEqptCdF!$C$5:$R$161,16,FALSE)*$AC$3))</f>
        <v/>
      </c>
      <c r="BA162" s="3" t="str">
        <f>IF($L162="","",IF(SUM($AJ162:AN162)=0,$AE162,VLOOKUP($AP162,BaseEqptCdF!$C$5:$R$161,16,FALSE)*$AC$3))</f>
        <v/>
      </c>
      <c r="BB162" s="2">
        <f t="shared" si="22"/>
        <v>0</v>
      </c>
      <c r="BC162" s="3" t="str">
        <f>IF($L162="","",IF(SUM($AJ162:AJ162)=0,$AF162,IF(LEFT(VLOOKUP($AP162,BaseEqptCdF!$C$5:$E$161,3,FALSE),2)="SD",0,IF(LEFT(VLOOKUP($AP162,BaseEqptCdF!$C$5:$E$161,3,FALSE),2)="SB",1*52,VLOOKUP($AP162,BaseEqptCdF!$C$5:$S$161,12,FALSE)*0.2*300))))</f>
        <v/>
      </c>
      <c r="BD162" s="3" t="str">
        <f>IF($L162="","",IF(SUM($AJ162:AK162)=0,$AF162,IF(LEFT(VLOOKUP($AP162,BaseEqptCdF!$C$5:$E$161,3,FALSE),2)="SD",0,IF(LEFT(VLOOKUP($AP162,BaseEqptCdF!$C$5:$E$161,3,FALSE),2)="SB",1*52,VLOOKUP($AP162,BaseEqptCdF!$C$5:$S$161,12,FALSE)*0.2*300))))</f>
        <v/>
      </c>
      <c r="BE162" s="3" t="str">
        <f>IF($L162="","",IF(SUM($AJ162:AL162)=0,$AF162,IF(LEFT(VLOOKUP($AP162,BaseEqptCdF!$C$5:$E$161,3,FALSE),2)="SD",0,IF(LEFT(VLOOKUP($AP162,BaseEqptCdF!$C$5:$E$161,3,FALSE),2)="SB",1*52,VLOOKUP($AP162,BaseEqptCdF!$C$5:$S$161,12,FALSE)*0.2*300))))</f>
        <v/>
      </c>
      <c r="BF162" s="3" t="str">
        <f>IF($L162="","",IF(SUM($AJ162:AM162)=0,$AF162,IF(LEFT(VLOOKUP($AP162,BaseEqptCdF!$C$5:$E$161,3,FALSE),2)="SD",0,IF(LEFT(VLOOKUP($AP162,BaseEqptCdF!$C$5:$E$161,3,FALSE),2)="SB",1*52,VLOOKUP($AP162,BaseEqptCdF!$C$5:$S$161,12,FALSE)*0.2*300))))</f>
        <v/>
      </c>
      <c r="BG162" s="3" t="str">
        <f>IF($L162="","",IF(SUM($AJ162:AN162)=0,$AF162,IF(LEFT(VLOOKUP($AP162,BaseEqptCdF!$C$5:$E$161,3,FALSE),2)="SD",0,IF(LEFT(VLOOKUP($AP162,BaseEqptCdF!$C$5:$E$161,3,FALSE),2)="SB",1*52,VLOOKUP($AP162,BaseEqptCdF!$C$5:$S$161,12,FALSE)*0.2*300))))</f>
        <v/>
      </c>
      <c r="BH162" s="2">
        <f t="shared" si="23"/>
        <v>0</v>
      </c>
    </row>
    <row r="163" spans="1:60" x14ac:dyDescent="0.25">
      <c r="A163" s="296" t="str">
        <f t="array" ref="A163">IF($C163="","",INDEX(Prog!$B$8:$D$300,MATCH($C163,nivo1,0),1))</f>
        <v/>
      </c>
      <c r="B163" s="296" t="str">
        <f t="array" ref="B163">IF($C163="","",INDEX(Prog!$B$8:$D$300,MATCH($C163,nivo1,0),2))</f>
        <v/>
      </c>
      <c r="C163" s="273"/>
      <c r="D163" s="267"/>
      <c r="E163" s="273"/>
      <c r="F163" s="273"/>
      <c r="G163" s="273"/>
      <c r="H163" s="273"/>
      <c r="I163" s="273"/>
      <c r="J163" s="273"/>
      <c r="K163" s="274"/>
      <c r="L163" s="273"/>
      <c r="M163" s="273"/>
      <c r="N163" s="273"/>
      <c r="O163" s="275"/>
      <c r="P163" s="273"/>
      <c r="Q163" s="273"/>
      <c r="R163" s="273"/>
      <c r="S163" s="273"/>
      <c r="T163" s="276"/>
      <c r="U163" s="276"/>
      <c r="V163" s="276"/>
      <c r="W163" s="276"/>
      <c r="X163" s="277"/>
      <c r="Y163" s="278"/>
      <c r="AA163" s="8" t="str">
        <f>IF($L163="","",VLOOKUP($L163,BaseEqptCdF!$C$5:$E$161,2,FALSE))</f>
        <v/>
      </c>
      <c r="AB163" s="8" t="str">
        <f>IF($L163="","",VLOOKUP($L163,BaseEqptCdF!$C$5:$E$161,3,FALSE))</f>
        <v/>
      </c>
      <c r="AC163" s="7" t="str">
        <f>IF($L163="","",VLOOKUP($L163,BaseEqptCdF!$C$5:$I$161,6,FALSE))</f>
        <v/>
      </c>
      <c r="AD163" s="7" t="str">
        <f>IF($L163="","",VLOOKUP($L163,BaseEqptCdF!$C$5:$I$161,7,FALSE))</f>
        <v/>
      </c>
      <c r="AE163" s="3" t="str">
        <f>IF($L163="","",VLOOKUP($L163,BaseEqptCdF!$C$5:$R$161,16,FALSE)*$AC$3)</f>
        <v/>
      </c>
      <c r="AF163" s="3" t="str">
        <f>IF($L163="","",IF(LEFT($AB163,2)="SD",0,IF(LEFT($AB163,2)="SB",1*52,IF($N163=Prog!$P$17,VLOOKUP($L163,BaseEqptCdF!$C$5:$P$161,14,FALSE)*1*300,VLOOKUP($L163,BaseEqptCdF!$C$5:$P$161,12,FALSE)*0.2*300))))</f>
        <v/>
      </c>
      <c r="AG163" s="6" t="str">
        <f t="shared" si="24"/>
        <v/>
      </c>
      <c r="AH163" s="6">
        <f>IF($U163=Prog!$S$18,YEAR($X163),"")</f>
        <v>1900</v>
      </c>
      <c r="AI163" s="5" t="str">
        <f>IF(OR($AG163="",$U163=Prog!$S$18),"",IF(OR($U163=Prog!$S$17,$U163=Prog!$S$16),YEAR($X163),IF($AG163="ND","ND",$AI$8+$O163)))</f>
        <v/>
      </c>
      <c r="AJ163" s="3" t="str">
        <f t="shared" si="19"/>
        <v/>
      </c>
      <c r="AK163" s="3" t="str">
        <f t="shared" si="25"/>
        <v/>
      </c>
      <c r="AL163" s="3" t="str">
        <f t="shared" si="25"/>
        <v/>
      </c>
      <c r="AM163" s="3" t="str">
        <f t="shared" si="25"/>
        <v/>
      </c>
      <c r="AN163" s="3" t="str">
        <f t="shared" si="25"/>
        <v/>
      </c>
      <c r="AO163" s="2">
        <f t="shared" si="20"/>
        <v>0</v>
      </c>
      <c r="AP163" s="4"/>
      <c r="AQ163" s="3">
        <f>IF(AJ163=1,VLOOKUP($AP163,BaseEqptCdF!$C$5:$R$161,16,FALSE),0)</f>
        <v>0</v>
      </c>
      <c r="AR163" s="3">
        <f>IF(AK163=1,VLOOKUP($AP163,BaseEqptCdF!$C$5:$R$161,16,FALSE),0)</f>
        <v>0</v>
      </c>
      <c r="AS163" s="3">
        <f>IF(AL163=1,VLOOKUP($AP163,BaseEqptCdF!$C$5:$R$161,16,FALSE),0)</f>
        <v>0</v>
      </c>
      <c r="AT163" s="3">
        <f>IF(AM163=1,VLOOKUP($AP163,BaseEqptCdF!$C$5:$R$161,16,FALSE),0)</f>
        <v>0</v>
      </c>
      <c r="AU163" s="3">
        <f>IF(AN163=1,VLOOKUP($AP163,BaseEqptCdF!$C$5:$R$161,16,FALSE),0)</f>
        <v>0</v>
      </c>
      <c r="AV163" s="2">
        <f t="shared" si="21"/>
        <v>0</v>
      </c>
      <c r="AW163" s="3" t="str">
        <f>IF($L163="","",IF(SUM($AJ163:AJ163)=0,$AE163,VLOOKUP($AP163,BaseEqptCdF!$C$5:$R$161,16,FALSE)*$AC$3))</f>
        <v/>
      </c>
      <c r="AX163" s="3" t="str">
        <f>IF($L163="","",IF(SUM($AJ163:AK163)=0,$AE163,VLOOKUP($AP163,BaseEqptCdF!$C$5:$R$161,16,FALSE)*$AC$3))</f>
        <v/>
      </c>
      <c r="AY163" s="3" t="str">
        <f>IF($L163="","",IF(SUM($AJ163:AL163)=0,$AE163,VLOOKUP($AP163,BaseEqptCdF!$C$5:$R$161,16,FALSE)*$AC$3))</f>
        <v/>
      </c>
      <c r="AZ163" s="3" t="str">
        <f>IF($L163="","",IF(SUM($AJ163:AM163)=0,$AE163,VLOOKUP($AP163,BaseEqptCdF!$C$5:$R$161,16,FALSE)*$AC$3))</f>
        <v/>
      </c>
      <c r="BA163" s="3" t="str">
        <f>IF($L163="","",IF(SUM($AJ163:AN163)=0,$AE163,VLOOKUP($AP163,BaseEqptCdF!$C$5:$R$161,16,FALSE)*$AC$3))</f>
        <v/>
      </c>
      <c r="BB163" s="2">
        <f t="shared" si="22"/>
        <v>0</v>
      </c>
      <c r="BC163" s="3" t="str">
        <f>IF($L163="","",IF(SUM($AJ163:AJ163)=0,$AF163,IF(LEFT(VLOOKUP($AP163,BaseEqptCdF!$C$5:$E$161,3,FALSE),2)="SD",0,IF(LEFT(VLOOKUP($AP163,BaseEqptCdF!$C$5:$E$161,3,FALSE),2)="SB",1*52,VLOOKUP($AP163,BaseEqptCdF!$C$5:$S$161,12,FALSE)*0.2*300))))</f>
        <v/>
      </c>
      <c r="BD163" s="3" t="str">
        <f>IF($L163="","",IF(SUM($AJ163:AK163)=0,$AF163,IF(LEFT(VLOOKUP($AP163,BaseEqptCdF!$C$5:$E$161,3,FALSE),2)="SD",0,IF(LEFT(VLOOKUP($AP163,BaseEqptCdF!$C$5:$E$161,3,FALSE),2)="SB",1*52,VLOOKUP($AP163,BaseEqptCdF!$C$5:$S$161,12,FALSE)*0.2*300))))</f>
        <v/>
      </c>
      <c r="BE163" s="3" t="str">
        <f>IF($L163="","",IF(SUM($AJ163:AL163)=0,$AF163,IF(LEFT(VLOOKUP($AP163,BaseEqptCdF!$C$5:$E$161,3,FALSE),2)="SD",0,IF(LEFT(VLOOKUP($AP163,BaseEqptCdF!$C$5:$E$161,3,FALSE),2)="SB",1*52,VLOOKUP($AP163,BaseEqptCdF!$C$5:$S$161,12,FALSE)*0.2*300))))</f>
        <v/>
      </c>
      <c r="BF163" s="3" t="str">
        <f>IF($L163="","",IF(SUM($AJ163:AM163)=0,$AF163,IF(LEFT(VLOOKUP($AP163,BaseEqptCdF!$C$5:$E$161,3,FALSE),2)="SD",0,IF(LEFT(VLOOKUP($AP163,BaseEqptCdF!$C$5:$E$161,3,FALSE),2)="SB",1*52,VLOOKUP($AP163,BaseEqptCdF!$C$5:$S$161,12,FALSE)*0.2*300))))</f>
        <v/>
      </c>
      <c r="BG163" s="3" t="str">
        <f>IF($L163="","",IF(SUM($AJ163:AN163)=0,$AF163,IF(LEFT(VLOOKUP($AP163,BaseEqptCdF!$C$5:$E$161,3,FALSE),2)="SD",0,IF(LEFT(VLOOKUP($AP163,BaseEqptCdF!$C$5:$E$161,3,FALSE),2)="SB",1*52,VLOOKUP($AP163,BaseEqptCdF!$C$5:$S$161,12,FALSE)*0.2*300))))</f>
        <v/>
      </c>
      <c r="BH163" s="2">
        <f t="shared" si="23"/>
        <v>0</v>
      </c>
    </row>
    <row r="164" spans="1:60" x14ac:dyDescent="0.25">
      <c r="A164" s="296" t="str">
        <f t="array" ref="A164">IF($C164="","",INDEX(Prog!$B$8:$D$300,MATCH($C164,nivo1,0),1))</f>
        <v/>
      </c>
      <c r="B164" s="296" t="str">
        <f t="array" ref="B164">IF($C164="","",INDEX(Prog!$B$8:$D$300,MATCH($C164,nivo1,0),2))</f>
        <v/>
      </c>
      <c r="C164" s="273"/>
      <c r="D164" s="267"/>
      <c r="E164" s="273"/>
      <c r="F164" s="273"/>
      <c r="G164" s="273"/>
      <c r="H164" s="273"/>
      <c r="I164" s="273"/>
      <c r="J164" s="273"/>
      <c r="K164" s="274"/>
      <c r="L164" s="273"/>
      <c r="M164" s="273"/>
      <c r="N164" s="273"/>
      <c r="O164" s="275"/>
      <c r="P164" s="273"/>
      <c r="Q164" s="273"/>
      <c r="R164" s="273"/>
      <c r="S164" s="273"/>
      <c r="T164" s="276"/>
      <c r="U164" s="276"/>
      <c r="V164" s="276"/>
      <c r="W164" s="276"/>
      <c r="X164" s="277"/>
      <c r="Y164" s="278"/>
      <c r="AA164" s="8" t="str">
        <f>IF($L164="","",VLOOKUP($L164,BaseEqptCdF!$C$5:$E$161,2,FALSE))</f>
        <v/>
      </c>
      <c r="AB164" s="8" t="str">
        <f>IF($L164="","",VLOOKUP($L164,BaseEqptCdF!$C$5:$E$161,3,FALSE))</f>
        <v/>
      </c>
      <c r="AC164" s="7" t="str">
        <f>IF($L164="","",VLOOKUP($L164,BaseEqptCdF!$C$5:$I$161,6,FALSE))</f>
        <v/>
      </c>
      <c r="AD164" s="7" t="str">
        <f>IF($L164="","",VLOOKUP($L164,BaseEqptCdF!$C$5:$I$161,7,FALSE))</f>
        <v/>
      </c>
      <c r="AE164" s="3" t="str">
        <f>IF($L164="","",VLOOKUP($L164,BaseEqptCdF!$C$5:$R$161,16,FALSE)*$AC$3)</f>
        <v/>
      </c>
      <c r="AF164" s="3" t="str">
        <f>IF($L164="","",IF(LEFT($AB164,2)="SD",0,IF(LEFT($AB164,2)="SB",1*52,IF($N164=Prog!$P$17,VLOOKUP($L164,BaseEqptCdF!$C$5:$P$161,14,FALSE)*1*300,VLOOKUP($L164,BaseEqptCdF!$C$5:$P$161,12,FALSE)*0.2*300))))</f>
        <v/>
      </c>
      <c r="AG164" s="6" t="str">
        <f t="shared" si="24"/>
        <v/>
      </c>
      <c r="AH164" s="6">
        <f>IF($U164=Prog!$S$18,YEAR($X164),"")</f>
        <v>1900</v>
      </c>
      <c r="AI164" s="5" t="str">
        <f>IF(OR($AG164="",$U164=Prog!$S$18),"",IF(OR($U164=Prog!$S$17,$U164=Prog!$S$16),YEAR($X164),IF($AG164="ND","ND",$AI$8+$O164)))</f>
        <v/>
      </c>
      <c r="AJ164" s="3" t="str">
        <f t="shared" si="19"/>
        <v/>
      </c>
      <c r="AK164" s="3" t="str">
        <f t="shared" si="25"/>
        <v/>
      </c>
      <c r="AL164" s="3" t="str">
        <f t="shared" si="25"/>
        <v/>
      </c>
      <c r="AM164" s="3" t="str">
        <f t="shared" si="25"/>
        <v/>
      </c>
      <c r="AN164" s="3" t="str">
        <f t="shared" si="25"/>
        <v/>
      </c>
      <c r="AO164" s="2">
        <f t="shared" si="20"/>
        <v>0</v>
      </c>
      <c r="AP164" s="4"/>
      <c r="AQ164" s="3">
        <f>IF(AJ164=1,VLOOKUP($AP164,BaseEqptCdF!$C$5:$R$161,16,FALSE),0)</f>
        <v>0</v>
      </c>
      <c r="AR164" s="3">
        <f>IF(AK164=1,VLOOKUP($AP164,BaseEqptCdF!$C$5:$R$161,16,FALSE),0)</f>
        <v>0</v>
      </c>
      <c r="AS164" s="3">
        <f>IF(AL164=1,VLOOKUP($AP164,BaseEqptCdF!$C$5:$R$161,16,FALSE),0)</f>
        <v>0</v>
      </c>
      <c r="AT164" s="3">
        <f>IF(AM164=1,VLOOKUP($AP164,BaseEqptCdF!$C$5:$R$161,16,FALSE),0)</f>
        <v>0</v>
      </c>
      <c r="AU164" s="3">
        <f>IF(AN164=1,VLOOKUP($AP164,BaseEqptCdF!$C$5:$R$161,16,FALSE),0)</f>
        <v>0</v>
      </c>
      <c r="AV164" s="2">
        <f t="shared" si="21"/>
        <v>0</v>
      </c>
      <c r="AW164" s="3" t="str">
        <f>IF($L164="","",IF(SUM($AJ164:AJ164)=0,$AE164,VLOOKUP($AP164,BaseEqptCdF!$C$5:$R$161,16,FALSE)*$AC$3))</f>
        <v/>
      </c>
      <c r="AX164" s="3" t="str">
        <f>IF($L164="","",IF(SUM($AJ164:AK164)=0,$AE164,VLOOKUP($AP164,BaseEqptCdF!$C$5:$R$161,16,FALSE)*$AC$3))</f>
        <v/>
      </c>
      <c r="AY164" s="3" t="str">
        <f>IF($L164="","",IF(SUM($AJ164:AL164)=0,$AE164,VLOOKUP($AP164,BaseEqptCdF!$C$5:$R$161,16,FALSE)*$AC$3))</f>
        <v/>
      </c>
      <c r="AZ164" s="3" t="str">
        <f>IF($L164="","",IF(SUM($AJ164:AM164)=0,$AE164,VLOOKUP($AP164,BaseEqptCdF!$C$5:$R$161,16,FALSE)*$AC$3))</f>
        <v/>
      </c>
      <c r="BA164" s="3" t="str">
        <f>IF($L164="","",IF(SUM($AJ164:AN164)=0,$AE164,VLOOKUP($AP164,BaseEqptCdF!$C$5:$R$161,16,FALSE)*$AC$3))</f>
        <v/>
      </c>
      <c r="BB164" s="2">
        <f t="shared" si="22"/>
        <v>0</v>
      </c>
      <c r="BC164" s="3" t="str">
        <f>IF($L164="","",IF(SUM($AJ164:AJ164)=0,$AF164,IF(LEFT(VLOOKUP($AP164,BaseEqptCdF!$C$5:$E$161,3,FALSE),2)="SD",0,IF(LEFT(VLOOKUP($AP164,BaseEqptCdF!$C$5:$E$161,3,FALSE),2)="SB",1*52,VLOOKUP($AP164,BaseEqptCdF!$C$5:$S$161,12,FALSE)*0.2*300))))</f>
        <v/>
      </c>
      <c r="BD164" s="3" t="str">
        <f>IF($L164="","",IF(SUM($AJ164:AK164)=0,$AF164,IF(LEFT(VLOOKUP($AP164,BaseEqptCdF!$C$5:$E$161,3,FALSE),2)="SD",0,IF(LEFT(VLOOKUP($AP164,BaseEqptCdF!$C$5:$E$161,3,FALSE),2)="SB",1*52,VLOOKUP($AP164,BaseEqptCdF!$C$5:$S$161,12,FALSE)*0.2*300))))</f>
        <v/>
      </c>
      <c r="BE164" s="3" t="str">
        <f>IF($L164="","",IF(SUM($AJ164:AL164)=0,$AF164,IF(LEFT(VLOOKUP($AP164,BaseEqptCdF!$C$5:$E$161,3,FALSE),2)="SD",0,IF(LEFT(VLOOKUP($AP164,BaseEqptCdF!$C$5:$E$161,3,FALSE),2)="SB",1*52,VLOOKUP($AP164,BaseEqptCdF!$C$5:$S$161,12,FALSE)*0.2*300))))</f>
        <v/>
      </c>
      <c r="BF164" s="3" t="str">
        <f>IF($L164="","",IF(SUM($AJ164:AM164)=0,$AF164,IF(LEFT(VLOOKUP($AP164,BaseEqptCdF!$C$5:$E$161,3,FALSE),2)="SD",0,IF(LEFT(VLOOKUP($AP164,BaseEqptCdF!$C$5:$E$161,3,FALSE),2)="SB",1*52,VLOOKUP($AP164,BaseEqptCdF!$C$5:$S$161,12,FALSE)*0.2*300))))</f>
        <v/>
      </c>
      <c r="BG164" s="3" t="str">
        <f>IF($L164="","",IF(SUM($AJ164:AN164)=0,$AF164,IF(LEFT(VLOOKUP($AP164,BaseEqptCdF!$C$5:$E$161,3,FALSE),2)="SD",0,IF(LEFT(VLOOKUP($AP164,BaseEqptCdF!$C$5:$E$161,3,FALSE),2)="SB",1*52,VLOOKUP($AP164,BaseEqptCdF!$C$5:$S$161,12,FALSE)*0.2*300))))</f>
        <v/>
      </c>
      <c r="BH164" s="2">
        <f t="shared" si="23"/>
        <v>0</v>
      </c>
    </row>
    <row r="165" spans="1:60" x14ac:dyDescent="0.25">
      <c r="A165" s="296" t="str">
        <f t="array" ref="A165">IF($C165="","",INDEX(Prog!$B$8:$D$300,MATCH($C165,nivo1,0),1))</f>
        <v/>
      </c>
      <c r="B165" s="296" t="str">
        <f t="array" ref="B165">IF($C165="","",INDEX(Prog!$B$8:$D$300,MATCH($C165,nivo1,0),2))</f>
        <v/>
      </c>
      <c r="C165" s="273"/>
      <c r="D165" s="267"/>
      <c r="E165" s="273"/>
      <c r="F165" s="273"/>
      <c r="G165" s="273"/>
      <c r="H165" s="273"/>
      <c r="I165" s="273"/>
      <c r="J165" s="273"/>
      <c r="K165" s="274"/>
      <c r="L165" s="273"/>
      <c r="M165" s="273"/>
      <c r="N165" s="273"/>
      <c r="O165" s="275"/>
      <c r="P165" s="273"/>
      <c r="Q165" s="273"/>
      <c r="R165" s="273"/>
      <c r="S165" s="273"/>
      <c r="T165" s="276"/>
      <c r="U165" s="276"/>
      <c r="V165" s="276"/>
      <c r="W165" s="276"/>
      <c r="X165" s="277"/>
      <c r="Y165" s="278"/>
      <c r="AA165" s="8" t="str">
        <f>IF($L165="","",VLOOKUP($L165,BaseEqptCdF!$C$5:$E$161,2,FALSE))</f>
        <v/>
      </c>
      <c r="AB165" s="8" t="str">
        <f>IF($L165="","",VLOOKUP($L165,BaseEqptCdF!$C$5:$E$161,3,FALSE))</f>
        <v/>
      </c>
      <c r="AC165" s="7" t="str">
        <f>IF($L165="","",VLOOKUP($L165,BaseEqptCdF!$C$5:$I$161,6,FALSE))</f>
        <v/>
      </c>
      <c r="AD165" s="7" t="str">
        <f>IF($L165="","",VLOOKUP($L165,BaseEqptCdF!$C$5:$I$161,7,FALSE))</f>
        <v/>
      </c>
      <c r="AE165" s="3" t="str">
        <f>IF($L165="","",VLOOKUP($L165,BaseEqptCdF!$C$5:$R$161,16,FALSE)*$AC$3)</f>
        <v/>
      </c>
      <c r="AF165" s="3" t="str">
        <f>IF($L165="","",IF(LEFT($AB165,2)="SD",0,IF(LEFT($AB165,2)="SB",1*52,IF($N165=Prog!$P$17,VLOOKUP($L165,BaseEqptCdF!$C$5:$P$161,14,FALSE)*1*300,VLOOKUP($L165,BaseEqptCdF!$C$5:$P$161,12,FALSE)*0.2*300))))</f>
        <v/>
      </c>
      <c r="AG165" s="6" t="str">
        <f t="shared" si="24"/>
        <v/>
      </c>
      <c r="AH165" s="6">
        <f>IF($U165=Prog!$S$18,YEAR($X165),"")</f>
        <v>1900</v>
      </c>
      <c r="AI165" s="5" t="str">
        <f>IF(OR($AG165="",$U165=Prog!$S$18),"",IF(OR($U165=Prog!$S$17,$U165=Prog!$S$16),YEAR($X165),IF($AG165="ND","ND",$AI$8+$O165)))</f>
        <v/>
      </c>
      <c r="AJ165" s="3" t="str">
        <f t="shared" si="19"/>
        <v/>
      </c>
      <c r="AK165" s="3" t="str">
        <f t="shared" si="25"/>
        <v/>
      </c>
      <c r="AL165" s="3" t="str">
        <f t="shared" si="25"/>
        <v/>
      </c>
      <c r="AM165" s="3" t="str">
        <f t="shared" si="25"/>
        <v/>
      </c>
      <c r="AN165" s="3" t="str">
        <f t="shared" si="25"/>
        <v/>
      </c>
      <c r="AO165" s="2">
        <f t="shared" si="20"/>
        <v>0</v>
      </c>
      <c r="AP165" s="4"/>
      <c r="AQ165" s="3">
        <f>IF(AJ165=1,VLOOKUP($AP165,BaseEqptCdF!$C$5:$R$161,16,FALSE),0)</f>
        <v>0</v>
      </c>
      <c r="AR165" s="3">
        <f>IF(AK165=1,VLOOKUP($AP165,BaseEqptCdF!$C$5:$R$161,16,FALSE),0)</f>
        <v>0</v>
      </c>
      <c r="AS165" s="3">
        <f>IF(AL165=1,VLOOKUP($AP165,BaseEqptCdF!$C$5:$R$161,16,FALSE),0)</f>
        <v>0</v>
      </c>
      <c r="AT165" s="3">
        <f>IF(AM165=1,VLOOKUP($AP165,BaseEqptCdF!$C$5:$R$161,16,FALSE),0)</f>
        <v>0</v>
      </c>
      <c r="AU165" s="3">
        <f>IF(AN165=1,VLOOKUP($AP165,BaseEqptCdF!$C$5:$R$161,16,FALSE),0)</f>
        <v>0</v>
      </c>
      <c r="AV165" s="2">
        <f t="shared" si="21"/>
        <v>0</v>
      </c>
      <c r="AW165" s="3" t="str">
        <f>IF($L165="","",IF(SUM($AJ165:AJ165)=0,$AE165,VLOOKUP($AP165,BaseEqptCdF!$C$5:$R$161,16,FALSE)*$AC$3))</f>
        <v/>
      </c>
      <c r="AX165" s="3" t="str">
        <f>IF($L165="","",IF(SUM($AJ165:AK165)=0,$AE165,VLOOKUP($AP165,BaseEqptCdF!$C$5:$R$161,16,FALSE)*$AC$3))</f>
        <v/>
      </c>
      <c r="AY165" s="3" t="str">
        <f>IF($L165="","",IF(SUM($AJ165:AL165)=0,$AE165,VLOOKUP($AP165,BaseEqptCdF!$C$5:$R$161,16,FALSE)*$AC$3))</f>
        <v/>
      </c>
      <c r="AZ165" s="3" t="str">
        <f>IF($L165="","",IF(SUM($AJ165:AM165)=0,$AE165,VLOOKUP($AP165,BaseEqptCdF!$C$5:$R$161,16,FALSE)*$AC$3))</f>
        <v/>
      </c>
      <c r="BA165" s="3" t="str">
        <f>IF($L165="","",IF(SUM($AJ165:AN165)=0,$AE165,VLOOKUP($AP165,BaseEqptCdF!$C$5:$R$161,16,FALSE)*$AC$3))</f>
        <v/>
      </c>
      <c r="BB165" s="2">
        <f t="shared" si="22"/>
        <v>0</v>
      </c>
      <c r="BC165" s="3" t="str">
        <f>IF($L165="","",IF(SUM($AJ165:AJ165)=0,$AF165,IF(LEFT(VLOOKUP($AP165,BaseEqptCdF!$C$5:$E$161,3,FALSE),2)="SD",0,IF(LEFT(VLOOKUP($AP165,BaseEqptCdF!$C$5:$E$161,3,FALSE),2)="SB",1*52,VLOOKUP($AP165,BaseEqptCdF!$C$5:$S$161,12,FALSE)*0.2*300))))</f>
        <v/>
      </c>
      <c r="BD165" s="3" t="str">
        <f>IF($L165="","",IF(SUM($AJ165:AK165)=0,$AF165,IF(LEFT(VLOOKUP($AP165,BaseEqptCdF!$C$5:$E$161,3,FALSE),2)="SD",0,IF(LEFT(VLOOKUP($AP165,BaseEqptCdF!$C$5:$E$161,3,FALSE),2)="SB",1*52,VLOOKUP($AP165,BaseEqptCdF!$C$5:$S$161,12,FALSE)*0.2*300))))</f>
        <v/>
      </c>
      <c r="BE165" s="3" t="str">
        <f>IF($L165="","",IF(SUM($AJ165:AL165)=0,$AF165,IF(LEFT(VLOOKUP($AP165,BaseEqptCdF!$C$5:$E$161,3,FALSE),2)="SD",0,IF(LEFT(VLOOKUP($AP165,BaseEqptCdF!$C$5:$E$161,3,FALSE),2)="SB",1*52,VLOOKUP($AP165,BaseEqptCdF!$C$5:$S$161,12,FALSE)*0.2*300))))</f>
        <v/>
      </c>
      <c r="BF165" s="3" t="str">
        <f>IF($L165="","",IF(SUM($AJ165:AM165)=0,$AF165,IF(LEFT(VLOOKUP($AP165,BaseEqptCdF!$C$5:$E$161,3,FALSE),2)="SD",0,IF(LEFT(VLOOKUP($AP165,BaseEqptCdF!$C$5:$E$161,3,FALSE),2)="SB",1*52,VLOOKUP($AP165,BaseEqptCdF!$C$5:$S$161,12,FALSE)*0.2*300))))</f>
        <v/>
      </c>
      <c r="BG165" s="3" t="str">
        <f>IF($L165="","",IF(SUM($AJ165:AN165)=0,$AF165,IF(LEFT(VLOOKUP($AP165,BaseEqptCdF!$C$5:$E$161,3,FALSE),2)="SD",0,IF(LEFT(VLOOKUP($AP165,BaseEqptCdF!$C$5:$E$161,3,FALSE),2)="SB",1*52,VLOOKUP($AP165,BaseEqptCdF!$C$5:$S$161,12,FALSE)*0.2*300))))</f>
        <v/>
      </c>
      <c r="BH165" s="2">
        <f t="shared" si="23"/>
        <v>0</v>
      </c>
    </row>
    <row r="166" spans="1:60" x14ac:dyDescent="0.25">
      <c r="A166" s="296" t="str">
        <f t="array" ref="A166">IF($C166="","",INDEX(Prog!$B$8:$D$300,MATCH($C166,nivo1,0),1))</f>
        <v/>
      </c>
      <c r="B166" s="296" t="str">
        <f t="array" ref="B166">IF($C166="","",INDEX(Prog!$B$8:$D$300,MATCH($C166,nivo1,0),2))</f>
        <v/>
      </c>
      <c r="C166" s="273"/>
      <c r="D166" s="267"/>
      <c r="E166" s="273"/>
      <c r="F166" s="273"/>
      <c r="G166" s="273"/>
      <c r="H166" s="273"/>
      <c r="I166" s="273"/>
      <c r="J166" s="273"/>
      <c r="K166" s="274"/>
      <c r="L166" s="273"/>
      <c r="M166" s="273"/>
      <c r="N166" s="273"/>
      <c r="O166" s="275"/>
      <c r="P166" s="273"/>
      <c r="Q166" s="273"/>
      <c r="R166" s="273"/>
      <c r="S166" s="273"/>
      <c r="T166" s="276"/>
      <c r="U166" s="276"/>
      <c r="V166" s="276"/>
      <c r="W166" s="276"/>
      <c r="X166" s="277"/>
      <c r="Y166" s="278"/>
      <c r="AA166" s="8" t="str">
        <f>IF($L166="","",VLOOKUP($L166,BaseEqptCdF!$C$5:$E$161,2,FALSE))</f>
        <v/>
      </c>
      <c r="AB166" s="8" t="str">
        <f>IF($L166="","",VLOOKUP($L166,BaseEqptCdF!$C$5:$E$161,3,FALSE))</f>
        <v/>
      </c>
      <c r="AC166" s="7" t="str">
        <f>IF($L166="","",VLOOKUP($L166,BaseEqptCdF!$C$5:$I$161,6,FALSE))</f>
        <v/>
      </c>
      <c r="AD166" s="7" t="str">
        <f>IF($L166="","",VLOOKUP($L166,BaseEqptCdF!$C$5:$I$161,7,FALSE))</f>
        <v/>
      </c>
      <c r="AE166" s="3" t="str">
        <f>IF($L166="","",VLOOKUP($L166,BaseEqptCdF!$C$5:$R$161,16,FALSE)*$AC$3)</f>
        <v/>
      </c>
      <c r="AF166" s="3" t="str">
        <f>IF($L166="","",IF(LEFT($AB166,2)="SD",0,IF(LEFT($AB166,2)="SB",1*52,IF($N166=Prog!$P$17,VLOOKUP($L166,BaseEqptCdF!$C$5:$P$161,14,FALSE)*1*300,VLOOKUP($L166,BaseEqptCdF!$C$5:$P$161,12,FALSE)*0.2*300))))</f>
        <v/>
      </c>
      <c r="AG166" s="6" t="str">
        <f t="shared" si="24"/>
        <v/>
      </c>
      <c r="AH166" s="6">
        <f>IF($U166=Prog!$S$18,YEAR($X166),"")</f>
        <v>1900</v>
      </c>
      <c r="AI166" s="5" t="str">
        <f>IF(OR($AG166="",$U166=Prog!$S$18),"",IF(OR($U166=Prog!$S$17,$U166=Prog!$S$16),YEAR($X166),IF($AG166="ND","ND",$AI$8+$O166)))</f>
        <v/>
      </c>
      <c r="AJ166" s="3" t="str">
        <f t="shared" si="19"/>
        <v/>
      </c>
      <c r="AK166" s="3" t="str">
        <f t="shared" si="25"/>
        <v/>
      </c>
      <c r="AL166" s="3" t="str">
        <f t="shared" si="25"/>
        <v/>
      </c>
      <c r="AM166" s="3" t="str">
        <f t="shared" si="25"/>
        <v/>
      </c>
      <c r="AN166" s="3" t="str">
        <f t="shared" si="25"/>
        <v/>
      </c>
      <c r="AO166" s="2">
        <f t="shared" si="20"/>
        <v>0</v>
      </c>
      <c r="AP166" s="4"/>
      <c r="AQ166" s="3">
        <f>IF(AJ166=1,VLOOKUP($AP166,BaseEqptCdF!$C$5:$R$161,16,FALSE),0)</f>
        <v>0</v>
      </c>
      <c r="AR166" s="3">
        <f>IF(AK166=1,VLOOKUP($AP166,BaseEqptCdF!$C$5:$R$161,16,FALSE),0)</f>
        <v>0</v>
      </c>
      <c r="AS166" s="3">
        <f>IF(AL166=1,VLOOKUP($AP166,BaseEqptCdF!$C$5:$R$161,16,FALSE),0)</f>
        <v>0</v>
      </c>
      <c r="AT166" s="3">
        <f>IF(AM166=1,VLOOKUP($AP166,BaseEqptCdF!$C$5:$R$161,16,FALSE),0)</f>
        <v>0</v>
      </c>
      <c r="AU166" s="3">
        <f>IF(AN166=1,VLOOKUP($AP166,BaseEqptCdF!$C$5:$R$161,16,FALSE),0)</f>
        <v>0</v>
      </c>
      <c r="AV166" s="2">
        <f t="shared" si="21"/>
        <v>0</v>
      </c>
      <c r="AW166" s="3" t="str">
        <f>IF($L166="","",IF(SUM($AJ166:AJ166)=0,$AE166,VLOOKUP($AP166,BaseEqptCdF!$C$5:$R$161,16,FALSE)*$AC$3))</f>
        <v/>
      </c>
      <c r="AX166" s="3" t="str">
        <f>IF($L166="","",IF(SUM($AJ166:AK166)=0,$AE166,VLOOKUP($AP166,BaseEqptCdF!$C$5:$R$161,16,FALSE)*$AC$3))</f>
        <v/>
      </c>
      <c r="AY166" s="3" t="str">
        <f>IF($L166="","",IF(SUM($AJ166:AL166)=0,$AE166,VLOOKUP($AP166,BaseEqptCdF!$C$5:$R$161,16,FALSE)*$AC$3))</f>
        <v/>
      </c>
      <c r="AZ166" s="3" t="str">
        <f>IF($L166="","",IF(SUM($AJ166:AM166)=0,$AE166,VLOOKUP($AP166,BaseEqptCdF!$C$5:$R$161,16,FALSE)*$AC$3))</f>
        <v/>
      </c>
      <c r="BA166" s="3" t="str">
        <f>IF($L166="","",IF(SUM($AJ166:AN166)=0,$AE166,VLOOKUP($AP166,BaseEqptCdF!$C$5:$R$161,16,FALSE)*$AC$3))</f>
        <v/>
      </c>
      <c r="BB166" s="2">
        <f t="shared" si="22"/>
        <v>0</v>
      </c>
      <c r="BC166" s="3" t="str">
        <f>IF($L166="","",IF(SUM($AJ166:AJ166)=0,$AF166,IF(LEFT(VLOOKUP($AP166,BaseEqptCdF!$C$5:$E$161,3,FALSE),2)="SD",0,IF(LEFT(VLOOKUP($AP166,BaseEqptCdF!$C$5:$E$161,3,FALSE),2)="SB",1*52,VLOOKUP($AP166,BaseEqptCdF!$C$5:$S$161,12,FALSE)*0.2*300))))</f>
        <v/>
      </c>
      <c r="BD166" s="3" t="str">
        <f>IF($L166="","",IF(SUM($AJ166:AK166)=0,$AF166,IF(LEFT(VLOOKUP($AP166,BaseEqptCdF!$C$5:$E$161,3,FALSE),2)="SD",0,IF(LEFT(VLOOKUP($AP166,BaseEqptCdF!$C$5:$E$161,3,FALSE),2)="SB",1*52,VLOOKUP($AP166,BaseEqptCdF!$C$5:$S$161,12,FALSE)*0.2*300))))</f>
        <v/>
      </c>
      <c r="BE166" s="3" t="str">
        <f>IF($L166="","",IF(SUM($AJ166:AL166)=0,$AF166,IF(LEFT(VLOOKUP($AP166,BaseEqptCdF!$C$5:$E$161,3,FALSE),2)="SD",0,IF(LEFT(VLOOKUP($AP166,BaseEqptCdF!$C$5:$E$161,3,FALSE),2)="SB",1*52,VLOOKUP($AP166,BaseEqptCdF!$C$5:$S$161,12,FALSE)*0.2*300))))</f>
        <v/>
      </c>
      <c r="BF166" s="3" t="str">
        <f>IF($L166="","",IF(SUM($AJ166:AM166)=0,$AF166,IF(LEFT(VLOOKUP($AP166,BaseEqptCdF!$C$5:$E$161,3,FALSE),2)="SD",0,IF(LEFT(VLOOKUP($AP166,BaseEqptCdF!$C$5:$E$161,3,FALSE),2)="SB",1*52,VLOOKUP($AP166,BaseEqptCdF!$C$5:$S$161,12,FALSE)*0.2*300))))</f>
        <v/>
      </c>
      <c r="BG166" s="3" t="str">
        <f>IF($L166="","",IF(SUM($AJ166:AN166)=0,$AF166,IF(LEFT(VLOOKUP($AP166,BaseEqptCdF!$C$5:$E$161,3,FALSE),2)="SD",0,IF(LEFT(VLOOKUP($AP166,BaseEqptCdF!$C$5:$E$161,3,FALSE),2)="SB",1*52,VLOOKUP($AP166,BaseEqptCdF!$C$5:$S$161,12,FALSE)*0.2*300))))</f>
        <v/>
      </c>
      <c r="BH166" s="2">
        <f t="shared" si="23"/>
        <v>0</v>
      </c>
    </row>
    <row r="167" spans="1:60" x14ac:dyDescent="0.25">
      <c r="A167" s="296" t="str">
        <f t="array" ref="A167">IF($C167="","",INDEX(Prog!$B$8:$D$300,MATCH($C167,nivo1,0),1))</f>
        <v/>
      </c>
      <c r="B167" s="296" t="str">
        <f t="array" ref="B167">IF($C167="","",INDEX(Prog!$B$8:$D$300,MATCH($C167,nivo1,0),2))</f>
        <v/>
      </c>
      <c r="C167" s="273"/>
      <c r="D167" s="267"/>
      <c r="E167" s="273"/>
      <c r="F167" s="273"/>
      <c r="G167" s="273"/>
      <c r="H167" s="273"/>
      <c r="I167" s="273"/>
      <c r="J167" s="273"/>
      <c r="K167" s="274"/>
      <c r="L167" s="273"/>
      <c r="M167" s="273"/>
      <c r="N167" s="273"/>
      <c r="O167" s="275"/>
      <c r="P167" s="273"/>
      <c r="Q167" s="273"/>
      <c r="R167" s="273"/>
      <c r="S167" s="273"/>
      <c r="T167" s="276"/>
      <c r="U167" s="276"/>
      <c r="V167" s="276"/>
      <c r="W167" s="276"/>
      <c r="X167" s="277"/>
      <c r="Y167" s="278"/>
      <c r="AA167" s="8" t="str">
        <f>IF($L167="","",VLOOKUP($L167,BaseEqptCdF!$C$5:$E$161,2,FALSE))</f>
        <v/>
      </c>
      <c r="AB167" s="8" t="str">
        <f>IF($L167="","",VLOOKUP($L167,BaseEqptCdF!$C$5:$E$161,3,FALSE))</f>
        <v/>
      </c>
      <c r="AC167" s="7" t="str">
        <f>IF($L167="","",VLOOKUP($L167,BaseEqptCdF!$C$5:$I$161,6,FALSE))</f>
        <v/>
      </c>
      <c r="AD167" s="7" t="str">
        <f>IF($L167="","",VLOOKUP($L167,BaseEqptCdF!$C$5:$I$161,7,FALSE))</f>
        <v/>
      </c>
      <c r="AE167" s="3" t="str">
        <f>IF($L167="","",VLOOKUP($L167,BaseEqptCdF!$C$5:$R$161,16,FALSE)*$AC$3)</f>
        <v/>
      </c>
      <c r="AF167" s="3" t="str">
        <f>IF($L167="","",IF(LEFT($AB167,2)="SD",0,IF(LEFT($AB167,2)="SB",1*52,IF($N167=Prog!$P$17,VLOOKUP($L167,BaseEqptCdF!$C$5:$P$161,14,FALSE)*1*300,VLOOKUP($L167,BaseEqptCdF!$C$5:$P$161,12,FALSE)*0.2*300))))</f>
        <v/>
      </c>
      <c r="AG167" s="6" t="str">
        <f t="shared" si="24"/>
        <v/>
      </c>
      <c r="AH167" s="6">
        <f>IF($U167=Prog!$S$18,YEAR($X167),"")</f>
        <v>1900</v>
      </c>
      <c r="AI167" s="5" t="str">
        <f>IF(OR($AG167="",$U167=Prog!$S$18),"",IF(OR($U167=Prog!$S$17,$U167=Prog!$S$16),YEAR($X167),IF($AG167="ND","ND",$AI$8+$O167)))</f>
        <v/>
      </c>
      <c r="AJ167" s="3" t="str">
        <f t="shared" si="19"/>
        <v/>
      </c>
      <c r="AK167" s="3" t="str">
        <f t="shared" si="25"/>
        <v/>
      </c>
      <c r="AL167" s="3" t="str">
        <f t="shared" si="25"/>
        <v/>
      </c>
      <c r="AM167" s="3" t="str">
        <f t="shared" si="25"/>
        <v/>
      </c>
      <c r="AN167" s="3" t="str">
        <f t="shared" si="25"/>
        <v/>
      </c>
      <c r="AO167" s="2">
        <f t="shared" si="20"/>
        <v>0</v>
      </c>
      <c r="AP167" s="4"/>
      <c r="AQ167" s="3">
        <f>IF(AJ167=1,VLOOKUP($AP167,BaseEqptCdF!$C$5:$R$161,16,FALSE),0)</f>
        <v>0</v>
      </c>
      <c r="AR167" s="3">
        <f>IF(AK167=1,VLOOKUP($AP167,BaseEqptCdF!$C$5:$R$161,16,FALSE),0)</f>
        <v>0</v>
      </c>
      <c r="AS167" s="3">
        <f>IF(AL167=1,VLOOKUP($AP167,BaseEqptCdF!$C$5:$R$161,16,FALSE),0)</f>
        <v>0</v>
      </c>
      <c r="AT167" s="3">
        <f>IF(AM167=1,VLOOKUP($AP167,BaseEqptCdF!$C$5:$R$161,16,FALSE),0)</f>
        <v>0</v>
      </c>
      <c r="AU167" s="3">
        <f>IF(AN167=1,VLOOKUP($AP167,BaseEqptCdF!$C$5:$R$161,16,FALSE),0)</f>
        <v>0</v>
      </c>
      <c r="AV167" s="2">
        <f t="shared" si="21"/>
        <v>0</v>
      </c>
      <c r="AW167" s="3" t="str">
        <f>IF($L167="","",IF(SUM($AJ167:AJ167)=0,$AE167,VLOOKUP($AP167,BaseEqptCdF!$C$5:$R$161,16,FALSE)*$AC$3))</f>
        <v/>
      </c>
      <c r="AX167" s="3" t="str">
        <f>IF($L167="","",IF(SUM($AJ167:AK167)=0,$AE167,VLOOKUP($AP167,BaseEqptCdF!$C$5:$R$161,16,FALSE)*$AC$3))</f>
        <v/>
      </c>
      <c r="AY167" s="3" t="str">
        <f>IF($L167="","",IF(SUM($AJ167:AL167)=0,$AE167,VLOOKUP($AP167,BaseEqptCdF!$C$5:$R$161,16,FALSE)*$AC$3))</f>
        <v/>
      </c>
      <c r="AZ167" s="3" t="str">
        <f>IF($L167="","",IF(SUM($AJ167:AM167)=0,$AE167,VLOOKUP($AP167,BaseEqptCdF!$C$5:$R$161,16,FALSE)*$AC$3))</f>
        <v/>
      </c>
      <c r="BA167" s="3" t="str">
        <f>IF($L167="","",IF(SUM($AJ167:AN167)=0,$AE167,VLOOKUP($AP167,BaseEqptCdF!$C$5:$R$161,16,FALSE)*$AC$3))</f>
        <v/>
      </c>
      <c r="BB167" s="2">
        <f t="shared" si="22"/>
        <v>0</v>
      </c>
      <c r="BC167" s="3" t="str">
        <f>IF($L167="","",IF(SUM($AJ167:AJ167)=0,$AF167,IF(LEFT(VLOOKUP($AP167,BaseEqptCdF!$C$5:$E$161,3,FALSE),2)="SD",0,IF(LEFT(VLOOKUP($AP167,BaseEqptCdF!$C$5:$E$161,3,FALSE),2)="SB",1*52,VLOOKUP($AP167,BaseEqptCdF!$C$5:$S$161,12,FALSE)*0.2*300))))</f>
        <v/>
      </c>
      <c r="BD167" s="3" t="str">
        <f>IF($L167="","",IF(SUM($AJ167:AK167)=0,$AF167,IF(LEFT(VLOOKUP($AP167,BaseEqptCdF!$C$5:$E$161,3,FALSE),2)="SD",0,IF(LEFT(VLOOKUP($AP167,BaseEqptCdF!$C$5:$E$161,3,FALSE),2)="SB",1*52,VLOOKUP($AP167,BaseEqptCdF!$C$5:$S$161,12,FALSE)*0.2*300))))</f>
        <v/>
      </c>
      <c r="BE167" s="3" t="str">
        <f>IF($L167="","",IF(SUM($AJ167:AL167)=0,$AF167,IF(LEFT(VLOOKUP($AP167,BaseEqptCdF!$C$5:$E$161,3,FALSE),2)="SD",0,IF(LEFT(VLOOKUP($AP167,BaseEqptCdF!$C$5:$E$161,3,FALSE),2)="SB",1*52,VLOOKUP($AP167,BaseEqptCdF!$C$5:$S$161,12,FALSE)*0.2*300))))</f>
        <v/>
      </c>
      <c r="BF167" s="3" t="str">
        <f>IF($L167="","",IF(SUM($AJ167:AM167)=0,$AF167,IF(LEFT(VLOOKUP($AP167,BaseEqptCdF!$C$5:$E$161,3,FALSE),2)="SD",0,IF(LEFT(VLOOKUP($AP167,BaseEqptCdF!$C$5:$E$161,3,FALSE),2)="SB",1*52,VLOOKUP($AP167,BaseEqptCdF!$C$5:$S$161,12,FALSE)*0.2*300))))</f>
        <v/>
      </c>
      <c r="BG167" s="3" t="str">
        <f>IF($L167="","",IF(SUM($AJ167:AN167)=0,$AF167,IF(LEFT(VLOOKUP($AP167,BaseEqptCdF!$C$5:$E$161,3,FALSE),2)="SD",0,IF(LEFT(VLOOKUP($AP167,BaseEqptCdF!$C$5:$E$161,3,FALSE),2)="SB",1*52,VLOOKUP($AP167,BaseEqptCdF!$C$5:$S$161,12,FALSE)*0.2*300))))</f>
        <v/>
      </c>
      <c r="BH167" s="2">
        <f t="shared" si="23"/>
        <v>0</v>
      </c>
    </row>
    <row r="168" spans="1:60" x14ac:dyDescent="0.25">
      <c r="A168" s="296" t="str">
        <f t="array" ref="A168">IF($C168="","",INDEX(Prog!$B$8:$D$300,MATCH($C168,nivo1,0),1))</f>
        <v/>
      </c>
      <c r="B168" s="296" t="str">
        <f t="array" ref="B168">IF($C168="","",INDEX(Prog!$B$8:$D$300,MATCH($C168,nivo1,0),2))</f>
        <v/>
      </c>
      <c r="C168" s="273"/>
      <c r="D168" s="267"/>
      <c r="E168" s="273"/>
      <c r="F168" s="273"/>
      <c r="G168" s="273"/>
      <c r="H168" s="273"/>
      <c r="I168" s="273"/>
      <c r="J168" s="273"/>
      <c r="K168" s="274"/>
      <c r="L168" s="273"/>
      <c r="M168" s="273"/>
      <c r="N168" s="273"/>
      <c r="O168" s="275"/>
      <c r="P168" s="273"/>
      <c r="Q168" s="273"/>
      <c r="R168" s="273"/>
      <c r="S168" s="273"/>
      <c r="T168" s="276"/>
      <c r="U168" s="276"/>
      <c r="V168" s="276"/>
      <c r="W168" s="276"/>
      <c r="X168" s="277"/>
      <c r="Y168" s="278"/>
      <c r="AA168" s="8" t="str">
        <f>IF($L168="","",VLOOKUP($L168,BaseEqptCdF!$C$5:$E$161,2,FALSE))</f>
        <v/>
      </c>
      <c r="AB168" s="8" t="str">
        <f>IF($L168="","",VLOOKUP($L168,BaseEqptCdF!$C$5:$E$161,3,FALSE))</f>
        <v/>
      </c>
      <c r="AC168" s="7" t="str">
        <f>IF($L168="","",VLOOKUP($L168,BaseEqptCdF!$C$5:$I$161,6,FALSE))</f>
        <v/>
      </c>
      <c r="AD168" s="7" t="str">
        <f>IF($L168="","",VLOOKUP($L168,BaseEqptCdF!$C$5:$I$161,7,FALSE))</f>
        <v/>
      </c>
      <c r="AE168" s="3" t="str">
        <f>IF($L168="","",VLOOKUP($L168,BaseEqptCdF!$C$5:$R$161,16,FALSE)*$AC$3)</f>
        <v/>
      </c>
      <c r="AF168" s="3" t="str">
        <f>IF($L168="","",IF(LEFT($AB168,2)="SD",0,IF(LEFT($AB168,2)="SB",1*52,IF($N168=Prog!$P$17,VLOOKUP($L168,BaseEqptCdF!$C$5:$P$161,14,FALSE)*1*300,VLOOKUP($L168,BaseEqptCdF!$C$5:$P$161,12,FALSE)*0.2*300))))</f>
        <v/>
      </c>
      <c r="AG168" s="6" t="str">
        <f t="shared" si="24"/>
        <v/>
      </c>
      <c r="AH168" s="6">
        <f>IF($U168=Prog!$S$18,YEAR($X168),"")</f>
        <v>1900</v>
      </c>
      <c r="AI168" s="5" t="str">
        <f>IF(OR($AG168="",$U168=Prog!$S$18),"",IF(OR($U168=Prog!$S$17,$U168=Prog!$S$16),YEAR($X168),IF($AG168="ND","ND",$AI$8+$O168)))</f>
        <v/>
      </c>
      <c r="AJ168" s="3" t="str">
        <f t="shared" si="19"/>
        <v/>
      </c>
      <c r="AK168" s="3" t="str">
        <f t="shared" si="25"/>
        <v/>
      </c>
      <c r="AL168" s="3" t="str">
        <f t="shared" si="25"/>
        <v/>
      </c>
      <c r="AM168" s="3" t="str">
        <f t="shared" si="25"/>
        <v/>
      </c>
      <c r="AN168" s="3" t="str">
        <f t="shared" si="25"/>
        <v/>
      </c>
      <c r="AO168" s="2">
        <f t="shared" si="20"/>
        <v>0</v>
      </c>
      <c r="AP168" s="4"/>
      <c r="AQ168" s="3">
        <f>IF(AJ168=1,VLOOKUP($AP168,BaseEqptCdF!$C$5:$R$161,16,FALSE),0)</f>
        <v>0</v>
      </c>
      <c r="AR168" s="3">
        <f>IF(AK168=1,VLOOKUP($AP168,BaseEqptCdF!$C$5:$R$161,16,FALSE),0)</f>
        <v>0</v>
      </c>
      <c r="AS168" s="3">
        <f>IF(AL168=1,VLOOKUP($AP168,BaseEqptCdF!$C$5:$R$161,16,FALSE),0)</f>
        <v>0</v>
      </c>
      <c r="AT168" s="3">
        <f>IF(AM168=1,VLOOKUP($AP168,BaseEqptCdF!$C$5:$R$161,16,FALSE),0)</f>
        <v>0</v>
      </c>
      <c r="AU168" s="3">
        <f>IF(AN168=1,VLOOKUP($AP168,BaseEqptCdF!$C$5:$R$161,16,FALSE),0)</f>
        <v>0</v>
      </c>
      <c r="AV168" s="2">
        <f t="shared" si="21"/>
        <v>0</v>
      </c>
      <c r="AW168" s="3" t="str">
        <f>IF($L168="","",IF(SUM($AJ168:AJ168)=0,$AE168,VLOOKUP($AP168,BaseEqptCdF!$C$5:$R$161,16,FALSE)*$AC$3))</f>
        <v/>
      </c>
      <c r="AX168" s="3" t="str">
        <f>IF($L168="","",IF(SUM($AJ168:AK168)=0,$AE168,VLOOKUP($AP168,BaseEqptCdF!$C$5:$R$161,16,FALSE)*$AC$3))</f>
        <v/>
      </c>
      <c r="AY168" s="3" t="str">
        <f>IF($L168="","",IF(SUM($AJ168:AL168)=0,$AE168,VLOOKUP($AP168,BaseEqptCdF!$C$5:$R$161,16,FALSE)*$AC$3))</f>
        <v/>
      </c>
      <c r="AZ168" s="3" t="str">
        <f>IF($L168="","",IF(SUM($AJ168:AM168)=0,$AE168,VLOOKUP($AP168,BaseEqptCdF!$C$5:$R$161,16,FALSE)*$AC$3))</f>
        <v/>
      </c>
      <c r="BA168" s="3" t="str">
        <f>IF($L168="","",IF(SUM($AJ168:AN168)=0,$AE168,VLOOKUP($AP168,BaseEqptCdF!$C$5:$R$161,16,FALSE)*$AC$3))</f>
        <v/>
      </c>
      <c r="BB168" s="2">
        <f t="shared" si="22"/>
        <v>0</v>
      </c>
      <c r="BC168" s="3" t="str">
        <f>IF($L168="","",IF(SUM($AJ168:AJ168)=0,$AF168,IF(LEFT(VLOOKUP($AP168,BaseEqptCdF!$C$5:$E$161,3,FALSE),2)="SD",0,IF(LEFT(VLOOKUP($AP168,BaseEqptCdF!$C$5:$E$161,3,FALSE),2)="SB",1*52,VLOOKUP($AP168,BaseEqptCdF!$C$5:$S$161,12,FALSE)*0.2*300))))</f>
        <v/>
      </c>
      <c r="BD168" s="3" t="str">
        <f>IF($L168="","",IF(SUM($AJ168:AK168)=0,$AF168,IF(LEFT(VLOOKUP($AP168,BaseEqptCdF!$C$5:$E$161,3,FALSE),2)="SD",0,IF(LEFT(VLOOKUP($AP168,BaseEqptCdF!$C$5:$E$161,3,FALSE),2)="SB",1*52,VLOOKUP($AP168,BaseEqptCdF!$C$5:$S$161,12,FALSE)*0.2*300))))</f>
        <v/>
      </c>
      <c r="BE168" s="3" t="str">
        <f>IF($L168="","",IF(SUM($AJ168:AL168)=0,$AF168,IF(LEFT(VLOOKUP($AP168,BaseEqptCdF!$C$5:$E$161,3,FALSE),2)="SD",0,IF(LEFT(VLOOKUP($AP168,BaseEqptCdF!$C$5:$E$161,3,FALSE),2)="SB",1*52,VLOOKUP($AP168,BaseEqptCdF!$C$5:$S$161,12,FALSE)*0.2*300))))</f>
        <v/>
      </c>
      <c r="BF168" s="3" t="str">
        <f>IF($L168="","",IF(SUM($AJ168:AM168)=0,$AF168,IF(LEFT(VLOOKUP($AP168,BaseEqptCdF!$C$5:$E$161,3,FALSE),2)="SD",0,IF(LEFT(VLOOKUP($AP168,BaseEqptCdF!$C$5:$E$161,3,FALSE),2)="SB",1*52,VLOOKUP($AP168,BaseEqptCdF!$C$5:$S$161,12,FALSE)*0.2*300))))</f>
        <v/>
      </c>
      <c r="BG168" s="3" t="str">
        <f>IF($L168="","",IF(SUM($AJ168:AN168)=0,$AF168,IF(LEFT(VLOOKUP($AP168,BaseEqptCdF!$C$5:$E$161,3,FALSE),2)="SD",0,IF(LEFT(VLOOKUP($AP168,BaseEqptCdF!$C$5:$E$161,3,FALSE),2)="SB",1*52,VLOOKUP($AP168,BaseEqptCdF!$C$5:$S$161,12,FALSE)*0.2*300))))</f>
        <v/>
      </c>
      <c r="BH168" s="2">
        <f t="shared" si="23"/>
        <v>0</v>
      </c>
    </row>
    <row r="169" spans="1:60" x14ac:dyDescent="0.25">
      <c r="A169" s="296" t="str">
        <f t="array" ref="A169">IF($C169="","",INDEX(Prog!$B$8:$D$300,MATCH($C169,nivo1,0),1))</f>
        <v/>
      </c>
      <c r="B169" s="296" t="str">
        <f t="array" ref="B169">IF($C169="","",INDEX(Prog!$B$8:$D$300,MATCH($C169,nivo1,0),2))</f>
        <v/>
      </c>
      <c r="C169" s="273"/>
      <c r="D169" s="267"/>
      <c r="E169" s="273"/>
      <c r="F169" s="273"/>
      <c r="G169" s="273"/>
      <c r="H169" s="273"/>
      <c r="I169" s="273"/>
      <c r="J169" s="273"/>
      <c r="K169" s="274"/>
      <c r="L169" s="273"/>
      <c r="M169" s="273"/>
      <c r="N169" s="273"/>
      <c r="O169" s="275"/>
      <c r="P169" s="273"/>
      <c r="Q169" s="273"/>
      <c r="R169" s="273"/>
      <c r="S169" s="273"/>
      <c r="T169" s="276"/>
      <c r="U169" s="276"/>
      <c r="V169" s="276"/>
      <c r="W169" s="276"/>
      <c r="X169" s="277"/>
      <c r="Y169" s="278"/>
      <c r="AA169" s="8" t="str">
        <f>IF($L169="","",VLOOKUP($L169,BaseEqptCdF!$C$5:$E$161,2,FALSE))</f>
        <v/>
      </c>
      <c r="AB169" s="8" t="str">
        <f>IF($L169="","",VLOOKUP($L169,BaseEqptCdF!$C$5:$E$161,3,FALSE))</f>
        <v/>
      </c>
      <c r="AC169" s="7" t="str">
        <f>IF($L169="","",VLOOKUP($L169,BaseEqptCdF!$C$5:$I$161,6,FALSE))</f>
        <v/>
      </c>
      <c r="AD169" s="7" t="str">
        <f>IF($L169="","",VLOOKUP($L169,BaseEqptCdF!$C$5:$I$161,7,FALSE))</f>
        <v/>
      </c>
      <c r="AE169" s="3" t="str">
        <f>IF($L169="","",VLOOKUP($L169,BaseEqptCdF!$C$5:$R$161,16,FALSE)*$AC$3)</f>
        <v/>
      </c>
      <c r="AF169" s="3" t="str">
        <f>IF($L169="","",IF(LEFT($AB169,2)="SD",0,IF(LEFT($AB169,2)="SB",1*52,IF($N169=Prog!$P$17,VLOOKUP($L169,BaseEqptCdF!$C$5:$P$161,14,FALSE)*1*300,VLOOKUP($L169,BaseEqptCdF!$C$5:$P$161,12,FALSE)*0.2*300))))</f>
        <v/>
      </c>
      <c r="AG169" s="6" t="str">
        <f t="shared" si="24"/>
        <v/>
      </c>
      <c r="AH169" s="6">
        <f>IF($U169=Prog!$S$18,YEAR($X169),"")</f>
        <v>1900</v>
      </c>
      <c r="AI169" s="5" t="str">
        <f>IF(OR($AG169="",$U169=Prog!$S$18),"",IF(OR($U169=Prog!$S$17,$U169=Prog!$S$16),YEAR($X169),IF($AG169="ND","ND",$AI$8+$O169)))</f>
        <v/>
      </c>
      <c r="AJ169" s="3" t="str">
        <f t="shared" si="19"/>
        <v/>
      </c>
      <c r="AK169" s="3" t="str">
        <f t="shared" si="25"/>
        <v/>
      </c>
      <c r="AL169" s="3" t="str">
        <f t="shared" si="25"/>
        <v/>
      </c>
      <c r="AM169" s="3" t="str">
        <f t="shared" si="25"/>
        <v/>
      </c>
      <c r="AN169" s="3" t="str">
        <f t="shared" si="25"/>
        <v/>
      </c>
      <c r="AO169" s="2">
        <f t="shared" si="20"/>
        <v>0</v>
      </c>
      <c r="AP169" s="4"/>
      <c r="AQ169" s="3">
        <f>IF(AJ169=1,VLOOKUP($AP169,BaseEqptCdF!$C$5:$R$161,16,FALSE),0)</f>
        <v>0</v>
      </c>
      <c r="AR169" s="3">
        <f>IF(AK169=1,VLOOKUP($AP169,BaseEqptCdF!$C$5:$R$161,16,FALSE),0)</f>
        <v>0</v>
      </c>
      <c r="AS169" s="3">
        <f>IF(AL169=1,VLOOKUP($AP169,BaseEqptCdF!$C$5:$R$161,16,FALSE),0)</f>
        <v>0</v>
      </c>
      <c r="AT169" s="3">
        <f>IF(AM169=1,VLOOKUP($AP169,BaseEqptCdF!$C$5:$R$161,16,FALSE),0)</f>
        <v>0</v>
      </c>
      <c r="AU169" s="3">
        <f>IF(AN169=1,VLOOKUP($AP169,BaseEqptCdF!$C$5:$R$161,16,FALSE),0)</f>
        <v>0</v>
      </c>
      <c r="AV169" s="2">
        <f t="shared" si="21"/>
        <v>0</v>
      </c>
      <c r="AW169" s="3" t="str">
        <f>IF($L169="","",IF(SUM($AJ169:AJ169)=0,$AE169,VLOOKUP($AP169,BaseEqptCdF!$C$5:$R$161,16,FALSE)*$AC$3))</f>
        <v/>
      </c>
      <c r="AX169" s="3" t="str">
        <f>IF($L169="","",IF(SUM($AJ169:AK169)=0,$AE169,VLOOKUP($AP169,BaseEqptCdF!$C$5:$R$161,16,FALSE)*$AC$3))</f>
        <v/>
      </c>
      <c r="AY169" s="3" t="str">
        <f>IF($L169="","",IF(SUM($AJ169:AL169)=0,$AE169,VLOOKUP($AP169,BaseEqptCdF!$C$5:$R$161,16,FALSE)*$AC$3))</f>
        <v/>
      </c>
      <c r="AZ169" s="3" t="str">
        <f>IF($L169="","",IF(SUM($AJ169:AM169)=0,$AE169,VLOOKUP($AP169,BaseEqptCdF!$C$5:$R$161,16,FALSE)*$AC$3))</f>
        <v/>
      </c>
      <c r="BA169" s="3" t="str">
        <f>IF($L169="","",IF(SUM($AJ169:AN169)=0,$AE169,VLOOKUP($AP169,BaseEqptCdF!$C$5:$R$161,16,FALSE)*$AC$3))</f>
        <v/>
      </c>
      <c r="BB169" s="2">
        <f t="shared" si="22"/>
        <v>0</v>
      </c>
      <c r="BC169" s="3" t="str">
        <f>IF($L169="","",IF(SUM($AJ169:AJ169)=0,$AF169,IF(LEFT(VLOOKUP($AP169,BaseEqptCdF!$C$5:$E$161,3,FALSE),2)="SD",0,IF(LEFT(VLOOKUP($AP169,BaseEqptCdF!$C$5:$E$161,3,FALSE),2)="SB",1*52,VLOOKUP($AP169,BaseEqptCdF!$C$5:$S$161,12,FALSE)*0.2*300))))</f>
        <v/>
      </c>
      <c r="BD169" s="3" t="str">
        <f>IF($L169="","",IF(SUM($AJ169:AK169)=0,$AF169,IF(LEFT(VLOOKUP($AP169,BaseEqptCdF!$C$5:$E$161,3,FALSE),2)="SD",0,IF(LEFT(VLOOKUP($AP169,BaseEqptCdF!$C$5:$E$161,3,FALSE),2)="SB",1*52,VLOOKUP($AP169,BaseEqptCdF!$C$5:$S$161,12,FALSE)*0.2*300))))</f>
        <v/>
      </c>
      <c r="BE169" s="3" t="str">
        <f>IF($L169="","",IF(SUM($AJ169:AL169)=0,$AF169,IF(LEFT(VLOOKUP($AP169,BaseEqptCdF!$C$5:$E$161,3,FALSE),2)="SD",0,IF(LEFT(VLOOKUP($AP169,BaseEqptCdF!$C$5:$E$161,3,FALSE),2)="SB",1*52,VLOOKUP($AP169,BaseEqptCdF!$C$5:$S$161,12,FALSE)*0.2*300))))</f>
        <v/>
      </c>
      <c r="BF169" s="3" t="str">
        <f>IF($L169="","",IF(SUM($AJ169:AM169)=0,$AF169,IF(LEFT(VLOOKUP($AP169,BaseEqptCdF!$C$5:$E$161,3,FALSE),2)="SD",0,IF(LEFT(VLOOKUP($AP169,BaseEqptCdF!$C$5:$E$161,3,FALSE),2)="SB",1*52,VLOOKUP($AP169,BaseEqptCdF!$C$5:$S$161,12,FALSE)*0.2*300))))</f>
        <v/>
      </c>
      <c r="BG169" s="3" t="str">
        <f>IF($L169="","",IF(SUM($AJ169:AN169)=0,$AF169,IF(LEFT(VLOOKUP($AP169,BaseEqptCdF!$C$5:$E$161,3,FALSE),2)="SD",0,IF(LEFT(VLOOKUP($AP169,BaseEqptCdF!$C$5:$E$161,3,FALSE),2)="SB",1*52,VLOOKUP($AP169,BaseEqptCdF!$C$5:$S$161,12,FALSE)*0.2*300))))</f>
        <v/>
      </c>
      <c r="BH169" s="2">
        <f t="shared" si="23"/>
        <v>0</v>
      </c>
    </row>
    <row r="170" spans="1:60" x14ac:dyDescent="0.25">
      <c r="A170" s="296" t="str">
        <f t="array" ref="A170">IF($C170="","",INDEX(Prog!$B$8:$D$300,MATCH($C170,nivo1,0),1))</f>
        <v/>
      </c>
      <c r="B170" s="296" t="str">
        <f t="array" ref="B170">IF($C170="","",INDEX(Prog!$B$8:$D$300,MATCH($C170,nivo1,0),2))</f>
        <v/>
      </c>
      <c r="C170" s="273"/>
      <c r="D170" s="267"/>
      <c r="E170" s="273"/>
      <c r="F170" s="273"/>
      <c r="G170" s="273"/>
      <c r="H170" s="273"/>
      <c r="I170" s="273"/>
      <c r="J170" s="273"/>
      <c r="K170" s="274"/>
      <c r="L170" s="273"/>
      <c r="M170" s="273"/>
      <c r="N170" s="273"/>
      <c r="O170" s="275"/>
      <c r="P170" s="273"/>
      <c r="Q170" s="273"/>
      <c r="R170" s="273"/>
      <c r="S170" s="273"/>
      <c r="T170" s="276"/>
      <c r="U170" s="276"/>
      <c r="V170" s="276"/>
      <c r="W170" s="276"/>
      <c r="X170" s="277"/>
      <c r="Y170" s="278"/>
      <c r="AA170" s="8" t="str">
        <f>IF($L170="","",VLOOKUP($L170,BaseEqptCdF!$C$5:$E$161,2,FALSE))</f>
        <v/>
      </c>
      <c r="AB170" s="8" t="str">
        <f>IF($L170="","",VLOOKUP($L170,BaseEqptCdF!$C$5:$E$161,3,FALSE))</f>
        <v/>
      </c>
      <c r="AC170" s="7" t="str">
        <f>IF($L170="","",VLOOKUP($L170,BaseEqptCdF!$C$5:$I$161,6,FALSE))</f>
        <v/>
      </c>
      <c r="AD170" s="7" t="str">
        <f>IF($L170="","",VLOOKUP($L170,BaseEqptCdF!$C$5:$I$161,7,FALSE))</f>
        <v/>
      </c>
      <c r="AE170" s="3" t="str">
        <f>IF($L170="","",VLOOKUP($L170,BaseEqptCdF!$C$5:$R$161,16,FALSE)*$AC$3)</f>
        <v/>
      </c>
      <c r="AF170" s="3" t="str">
        <f>IF($L170="","",IF(LEFT($AB170,2)="SD",0,IF(LEFT($AB170,2)="SB",1*52,IF($N170=Prog!$P$17,VLOOKUP($L170,BaseEqptCdF!$C$5:$P$161,14,FALSE)*1*300,VLOOKUP($L170,BaseEqptCdF!$C$5:$P$161,12,FALSE)*0.2*300))))</f>
        <v/>
      </c>
      <c r="AG170" s="6" t="str">
        <f t="shared" si="24"/>
        <v/>
      </c>
      <c r="AH170" s="6">
        <f>IF($U170=Prog!$S$18,YEAR($X170),"")</f>
        <v>1900</v>
      </c>
      <c r="AI170" s="5" t="str">
        <f>IF(OR($AG170="",$U170=Prog!$S$18),"",IF(OR($U170=Prog!$S$17,$U170=Prog!$S$16),YEAR($X170),IF($AG170="ND","ND",$AI$8+$O170)))</f>
        <v/>
      </c>
      <c r="AJ170" s="3" t="str">
        <f t="shared" si="19"/>
        <v/>
      </c>
      <c r="AK170" s="3" t="str">
        <f t="shared" ref="AK170:AN189" si="26">IF($AI170="","",IF($AI170=AK$9,1,0))</f>
        <v/>
      </c>
      <c r="AL170" s="3" t="str">
        <f t="shared" si="26"/>
        <v/>
      </c>
      <c r="AM170" s="3" t="str">
        <f t="shared" si="26"/>
        <v/>
      </c>
      <c r="AN170" s="3" t="str">
        <f t="shared" si="26"/>
        <v/>
      </c>
      <c r="AO170" s="2">
        <f t="shared" si="20"/>
        <v>0</v>
      </c>
      <c r="AP170" s="4"/>
      <c r="AQ170" s="3">
        <f>IF(AJ170=1,VLOOKUP($AP170,BaseEqptCdF!$C$5:$R$161,16,FALSE),0)</f>
        <v>0</v>
      </c>
      <c r="AR170" s="3">
        <f>IF(AK170=1,VLOOKUP($AP170,BaseEqptCdF!$C$5:$R$161,16,FALSE),0)</f>
        <v>0</v>
      </c>
      <c r="AS170" s="3">
        <f>IF(AL170=1,VLOOKUP($AP170,BaseEqptCdF!$C$5:$R$161,16,FALSE),0)</f>
        <v>0</v>
      </c>
      <c r="AT170" s="3">
        <f>IF(AM170=1,VLOOKUP($AP170,BaseEqptCdF!$C$5:$R$161,16,FALSE),0)</f>
        <v>0</v>
      </c>
      <c r="AU170" s="3">
        <f>IF(AN170=1,VLOOKUP($AP170,BaseEqptCdF!$C$5:$R$161,16,FALSE),0)</f>
        <v>0</v>
      </c>
      <c r="AV170" s="2">
        <f t="shared" si="21"/>
        <v>0</v>
      </c>
      <c r="AW170" s="3" t="str">
        <f>IF($L170="","",IF(SUM($AJ170:AJ170)=0,$AE170,VLOOKUP($AP170,BaseEqptCdF!$C$5:$R$161,16,FALSE)*$AC$3))</f>
        <v/>
      </c>
      <c r="AX170" s="3" t="str">
        <f>IF($L170="","",IF(SUM($AJ170:AK170)=0,$AE170,VLOOKUP($AP170,BaseEqptCdF!$C$5:$R$161,16,FALSE)*$AC$3))</f>
        <v/>
      </c>
      <c r="AY170" s="3" t="str">
        <f>IF($L170="","",IF(SUM($AJ170:AL170)=0,$AE170,VLOOKUP($AP170,BaseEqptCdF!$C$5:$R$161,16,FALSE)*$AC$3))</f>
        <v/>
      </c>
      <c r="AZ170" s="3" t="str">
        <f>IF($L170="","",IF(SUM($AJ170:AM170)=0,$AE170,VLOOKUP($AP170,BaseEqptCdF!$C$5:$R$161,16,FALSE)*$AC$3))</f>
        <v/>
      </c>
      <c r="BA170" s="3" t="str">
        <f>IF($L170="","",IF(SUM($AJ170:AN170)=0,$AE170,VLOOKUP($AP170,BaseEqptCdF!$C$5:$R$161,16,FALSE)*$AC$3))</f>
        <v/>
      </c>
      <c r="BB170" s="2">
        <f t="shared" si="22"/>
        <v>0</v>
      </c>
      <c r="BC170" s="3" t="str">
        <f>IF($L170="","",IF(SUM($AJ170:AJ170)=0,$AF170,IF(LEFT(VLOOKUP($AP170,BaseEqptCdF!$C$5:$E$161,3,FALSE),2)="SD",0,IF(LEFT(VLOOKUP($AP170,BaseEqptCdF!$C$5:$E$161,3,FALSE),2)="SB",1*52,VLOOKUP($AP170,BaseEqptCdF!$C$5:$S$161,12,FALSE)*0.2*300))))</f>
        <v/>
      </c>
      <c r="BD170" s="3" t="str">
        <f>IF($L170="","",IF(SUM($AJ170:AK170)=0,$AF170,IF(LEFT(VLOOKUP($AP170,BaseEqptCdF!$C$5:$E$161,3,FALSE),2)="SD",0,IF(LEFT(VLOOKUP($AP170,BaseEqptCdF!$C$5:$E$161,3,FALSE),2)="SB",1*52,VLOOKUP($AP170,BaseEqptCdF!$C$5:$S$161,12,FALSE)*0.2*300))))</f>
        <v/>
      </c>
      <c r="BE170" s="3" t="str">
        <f>IF($L170="","",IF(SUM($AJ170:AL170)=0,$AF170,IF(LEFT(VLOOKUP($AP170,BaseEqptCdF!$C$5:$E$161,3,FALSE),2)="SD",0,IF(LEFT(VLOOKUP($AP170,BaseEqptCdF!$C$5:$E$161,3,FALSE),2)="SB",1*52,VLOOKUP($AP170,BaseEqptCdF!$C$5:$S$161,12,FALSE)*0.2*300))))</f>
        <v/>
      </c>
      <c r="BF170" s="3" t="str">
        <f>IF($L170="","",IF(SUM($AJ170:AM170)=0,$AF170,IF(LEFT(VLOOKUP($AP170,BaseEqptCdF!$C$5:$E$161,3,FALSE),2)="SD",0,IF(LEFT(VLOOKUP($AP170,BaseEqptCdF!$C$5:$E$161,3,FALSE),2)="SB",1*52,VLOOKUP($AP170,BaseEqptCdF!$C$5:$S$161,12,FALSE)*0.2*300))))</f>
        <v/>
      </c>
      <c r="BG170" s="3" t="str">
        <f>IF($L170="","",IF(SUM($AJ170:AN170)=0,$AF170,IF(LEFT(VLOOKUP($AP170,BaseEqptCdF!$C$5:$E$161,3,FALSE),2)="SD",0,IF(LEFT(VLOOKUP($AP170,BaseEqptCdF!$C$5:$E$161,3,FALSE),2)="SB",1*52,VLOOKUP($AP170,BaseEqptCdF!$C$5:$S$161,12,FALSE)*0.2*300))))</f>
        <v/>
      </c>
      <c r="BH170" s="2">
        <f t="shared" si="23"/>
        <v>0</v>
      </c>
    </row>
    <row r="171" spans="1:60" x14ac:dyDescent="0.25">
      <c r="A171" s="296" t="str">
        <f t="array" ref="A171">IF($C171="","",INDEX(Prog!$B$8:$D$300,MATCH($C171,nivo1,0),1))</f>
        <v/>
      </c>
      <c r="B171" s="296" t="str">
        <f t="array" ref="B171">IF($C171="","",INDEX(Prog!$B$8:$D$300,MATCH($C171,nivo1,0),2))</f>
        <v/>
      </c>
      <c r="C171" s="273"/>
      <c r="D171" s="267"/>
      <c r="E171" s="273"/>
      <c r="F171" s="273"/>
      <c r="G171" s="273"/>
      <c r="H171" s="273"/>
      <c r="I171" s="273"/>
      <c r="J171" s="273"/>
      <c r="K171" s="274"/>
      <c r="L171" s="273"/>
      <c r="M171" s="273"/>
      <c r="N171" s="273"/>
      <c r="O171" s="275"/>
      <c r="P171" s="273"/>
      <c r="Q171" s="273"/>
      <c r="R171" s="273"/>
      <c r="S171" s="273"/>
      <c r="T171" s="276"/>
      <c r="U171" s="276"/>
      <c r="V171" s="276"/>
      <c r="W171" s="276"/>
      <c r="X171" s="277"/>
      <c r="Y171" s="278"/>
      <c r="AA171" s="8" t="str">
        <f>IF($L171="","",VLOOKUP($L171,BaseEqptCdF!$C$5:$E$161,2,FALSE))</f>
        <v/>
      </c>
      <c r="AB171" s="8" t="str">
        <f>IF($L171="","",VLOOKUP($L171,BaseEqptCdF!$C$5:$E$161,3,FALSE))</f>
        <v/>
      </c>
      <c r="AC171" s="7" t="str">
        <f>IF($L171="","",VLOOKUP($L171,BaseEqptCdF!$C$5:$I$161,6,FALSE))</f>
        <v/>
      </c>
      <c r="AD171" s="7" t="str">
        <f>IF($L171="","",VLOOKUP($L171,BaseEqptCdF!$C$5:$I$161,7,FALSE))</f>
        <v/>
      </c>
      <c r="AE171" s="3" t="str">
        <f>IF($L171="","",VLOOKUP($L171,BaseEqptCdF!$C$5:$R$161,16,FALSE)*$AC$3)</f>
        <v/>
      </c>
      <c r="AF171" s="3" t="str">
        <f>IF($L171="","",IF(LEFT($AB171,2)="SD",0,IF(LEFT($AB171,2)="SB",1*52,IF($N171=Prog!$P$17,VLOOKUP($L171,BaseEqptCdF!$C$5:$P$161,14,FALSE)*1*300,VLOOKUP($L171,BaseEqptCdF!$C$5:$P$161,12,FALSE)*0.2*300))))</f>
        <v/>
      </c>
      <c r="AG171" s="6" t="str">
        <f t="shared" si="24"/>
        <v/>
      </c>
      <c r="AH171" s="6">
        <f>IF($U171=Prog!$S$18,YEAR($X171),"")</f>
        <v>1900</v>
      </c>
      <c r="AI171" s="5" t="str">
        <f>IF(OR($AG171="",$U171=Prog!$S$18),"",IF(OR($U171=Prog!$S$17,$U171=Prog!$S$16),YEAR($X171),IF($AG171="ND","ND",$AI$8+$O171)))</f>
        <v/>
      </c>
      <c r="AJ171" s="3" t="str">
        <f t="shared" si="19"/>
        <v/>
      </c>
      <c r="AK171" s="3" t="str">
        <f t="shared" si="26"/>
        <v/>
      </c>
      <c r="AL171" s="3" t="str">
        <f t="shared" si="26"/>
        <v/>
      </c>
      <c r="AM171" s="3" t="str">
        <f t="shared" si="26"/>
        <v/>
      </c>
      <c r="AN171" s="3" t="str">
        <f t="shared" si="26"/>
        <v/>
      </c>
      <c r="AO171" s="2">
        <f t="shared" si="20"/>
        <v>0</v>
      </c>
      <c r="AP171" s="4"/>
      <c r="AQ171" s="3">
        <f>IF(AJ171=1,VLOOKUP($AP171,BaseEqptCdF!$C$5:$R$161,16,FALSE),0)</f>
        <v>0</v>
      </c>
      <c r="AR171" s="3">
        <f>IF(AK171=1,VLOOKUP($AP171,BaseEqptCdF!$C$5:$R$161,16,FALSE),0)</f>
        <v>0</v>
      </c>
      <c r="AS171" s="3">
        <f>IF(AL171=1,VLOOKUP($AP171,BaseEqptCdF!$C$5:$R$161,16,FALSE),0)</f>
        <v>0</v>
      </c>
      <c r="AT171" s="3">
        <f>IF(AM171=1,VLOOKUP($AP171,BaseEqptCdF!$C$5:$R$161,16,FALSE),0)</f>
        <v>0</v>
      </c>
      <c r="AU171" s="3">
        <f>IF(AN171=1,VLOOKUP($AP171,BaseEqptCdF!$C$5:$R$161,16,FALSE),0)</f>
        <v>0</v>
      </c>
      <c r="AV171" s="2">
        <f t="shared" si="21"/>
        <v>0</v>
      </c>
      <c r="AW171" s="3" t="str">
        <f>IF($L171="","",IF(SUM($AJ171:AJ171)=0,$AE171,VLOOKUP($AP171,BaseEqptCdF!$C$5:$R$161,16,FALSE)*$AC$3))</f>
        <v/>
      </c>
      <c r="AX171" s="3" t="str">
        <f>IF($L171="","",IF(SUM($AJ171:AK171)=0,$AE171,VLOOKUP($AP171,BaseEqptCdF!$C$5:$R$161,16,FALSE)*$AC$3))</f>
        <v/>
      </c>
      <c r="AY171" s="3" t="str">
        <f>IF($L171="","",IF(SUM($AJ171:AL171)=0,$AE171,VLOOKUP($AP171,BaseEqptCdF!$C$5:$R$161,16,FALSE)*$AC$3))</f>
        <v/>
      </c>
      <c r="AZ171" s="3" t="str">
        <f>IF($L171="","",IF(SUM($AJ171:AM171)=0,$AE171,VLOOKUP($AP171,BaseEqptCdF!$C$5:$R$161,16,FALSE)*$AC$3))</f>
        <v/>
      </c>
      <c r="BA171" s="3" t="str">
        <f>IF($L171="","",IF(SUM($AJ171:AN171)=0,$AE171,VLOOKUP($AP171,BaseEqptCdF!$C$5:$R$161,16,FALSE)*$AC$3))</f>
        <v/>
      </c>
      <c r="BB171" s="2">
        <f t="shared" si="22"/>
        <v>0</v>
      </c>
      <c r="BC171" s="3" t="str">
        <f>IF($L171="","",IF(SUM($AJ171:AJ171)=0,$AF171,IF(LEFT(VLOOKUP($AP171,BaseEqptCdF!$C$5:$E$161,3,FALSE),2)="SD",0,IF(LEFT(VLOOKUP($AP171,BaseEqptCdF!$C$5:$E$161,3,FALSE),2)="SB",1*52,VLOOKUP($AP171,BaseEqptCdF!$C$5:$S$161,12,FALSE)*0.2*300))))</f>
        <v/>
      </c>
      <c r="BD171" s="3" t="str">
        <f>IF($L171="","",IF(SUM($AJ171:AK171)=0,$AF171,IF(LEFT(VLOOKUP($AP171,BaseEqptCdF!$C$5:$E$161,3,FALSE),2)="SD",0,IF(LEFT(VLOOKUP($AP171,BaseEqptCdF!$C$5:$E$161,3,FALSE),2)="SB",1*52,VLOOKUP($AP171,BaseEqptCdF!$C$5:$S$161,12,FALSE)*0.2*300))))</f>
        <v/>
      </c>
      <c r="BE171" s="3" t="str">
        <f>IF($L171="","",IF(SUM($AJ171:AL171)=0,$AF171,IF(LEFT(VLOOKUP($AP171,BaseEqptCdF!$C$5:$E$161,3,FALSE),2)="SD",0,IF(LEFT(VLOOKUP($AP171,BaseEqptCdF!$C$5:$E$161,3,FALSE),2)="SB",1*52,VLOOKUP($AP171,BaseEqptCdF!$C$5:$S$161,12,FALSE)*0.2*300))))</f>
        <v/>
      </c>
      <c r="BF171" s="3" t="str">
        <f>IF($L171="","",IF(SUM($AJ171:AM171)=0,$AF171,IF(LEFT(VLOOKUP($AP171,BaseEqptCdF!$C$5:$E$161,3,FALSE),2)="SD",0,IF(LEFT(VLOOKUP($AP171,BaseEqptCdF!$C$5:$E$161,3,FALSE),2)="SB",1*52,VLOOKUP($AP171,BaseEqptCdF!$C$5:$S$161,12,FALSE)*0.2*300))))</f>
        <v/>
      </c>
      <c r="BG171" s="3" t="str">
        <f>IF($L171="","",IF(SUM($AJ171:AN171)=0,$AF171,IF(LEFT(VLOOKUP($AP171,BaseEqptCdF!$C$5:$E$161,3,FALSE),2)="SD",0,IF(LEFT(VLOOKUP($AP171,BaseEqptCdF!$C$5:$E$161,3,FALSE),2)="SB",1*52,VLOOKUP($AP171,BaseEqptCdF!$C$5:$S$161,12,FALSE)*0.2*300))))</f>
        <v/>
      </c>
      <c r="BH171" s="2">
        <f t="shared" si="23"/>
        <v>0</v>
      </c>
    </row>
    <row r="172" spans="1:60" x14ac:dyDescent="0.25">
      <c r="A172" s="296" t="str">
        <f t="array" ref="A172">IF($C172="","",INDEX(Prog!$B$8:$D$300,MATCH($C172,nivo1,0),1))</f>
        <v/>
      </c>
      <c r="B172" s="296" t="str">
        <f t="array" ref="B172">IF($C172="","",INDEX(Prog!$B$8:$D$300,MATCH($C172,nivo1,0),2))</f>
        <v/>
      </c>
      <c r="C172" s="273"/>
      <c r="D172" s="267"/>
      <c r="E172" s="273"/>
      <c r="F172" s="273"/>
      <c r="G172" s="273"/>
      <c r="H172" s="273"/>
      <c r="I172" s="273"/>
      <c r="J172" s="273"/>
      <c r="K172" s="274"/>
      <c r="L172" s="273"/>
      <c r="M172" s="273"/>
      <c r="N172" s="273"/>
      <c r="O172" s="275"/>
      <c r="P172" s="273"/>
      <c r="Q172" s="273"/>
      <c r="R172" s="273"/>
      <c r="S172" s="273"/>
      <c r="T172" s="276"/>
      <c r="U172" s="276"/>
      <c r="V172" s="276"/>
      <c r="W172" s="276"/>
      <c r="X172" s="277"/>
      <c r="Y172" s="278"/>
      <c r="AA172" s="8" t="str">
        <f>IF($L172="","",VLOOKUP($L172,BaseEqptCdF!$C$5:$E$161,2,FALSE))</f>
        <v/>
      </c>
      <c r="AB172" s="8" t="str">
        <f>IF($L172="","",VLOOKUP($L172,BaseEqptCdF!$C$5:$E$161,3,FALSE))</f>
        <v/>
      </c>
      <c r="AC172" s="7" t="str">
        <f>IF($L172="","",VLOOKUP($L172,BaseEqptCdF!$C$5:$I$161,6,FALSE))</f>
        <v/>
      </c>
      <c r="AD172" s="7" t="str">
        <f>IF($L172="","",VLOOKUP($L172,BaseEqptCdF!$C$5:$I$161,7,FALSE))</f>
        <v/>
      </c>
      <c r="AE172" s="3" t="str">
        <f>IF($L172="","",VLOOKUP($L172,BaseEqptCdF!$C$5:$R$161,16,FALSE)*$AC$3)</f>
        <v/>
      </c>
      <c r="AF172" s="3" t="str">
        <f>IF($L172="","",IF(LEFT($AB172,2)="SD",0,IF(LEFT($AB172,2)="SB",1*52,IF($N172=Prog!$P$17,VLOOKUP($L172,BaseEqptCdF!$C$5:$P$161,14,FALSE)*1*300,VLOOKUP($L172,BaseEqptCdF!$C$5:$P$161,12,FALSE)*0.2*300))))</f>
        <v/>
      </c>
      <c r="AG172" s="6" t="str">
        <f t="shared" si="24"/>
        <v/>
      </c>
      <c r="AH172" s="6">
        <f>IF($U172=Prog!$S$18,YEAR($X172),"")</f>
        <v>1900</v>
      </c>
      <c r="AI172" s="5" t="str">
        <f>IF(OR($AG172="",$U172=Prog!$S$18),"",IF(OR($U172=Prog!$S$17,$U172=Prog!$S$16),YEAR($X172),IF($AG172="ND","ND",$AI$8+$O172)))</f>
        <v/>
      </c>
      <c r="AJ172" s="3" t="str">
        <f t="shared" si="19"/>
        <v/>
      </c>
      <c r="AK172" s="3" t="str">
        <f t="shared" si="26"/>
        <v/>
      </c>
      <c r="AL172" s="3" t="str">
        <f t="shared" si="26"/>
        <v/>
      </c>
      <c r="AM172" s="3" t="str">
        <f t="shared" si="26"/>
        <v/>
      </c>
      <c r="AN172" s="3" t="str">
        <f t="shared" si="26"/>
        <v/>
      </c>
      <c r="AO172" s="2">
        <f t="shared" si="20"/>
        <v>0</v>
      </c>
      <c r="AP172" s="4"/>
      <c r="AQ172" s="3">
        <f>IF(AJ172=1,VLOOKUP($AP172,BaseEqptCdF!$C$5:$R$161,16,FALSE),0)</f>
        <v>0</v>
      </c>
      <c r="AR172" s="3">
        <f>IF(AK172=1,VLOOKUP($AP172,BaseEqptCdF!$C$5:$R$161,16,FALSE),0)</f>
        <v>0</v>
      </c>
      <c r="AS172" s="3">
        <f>IF(AL172=1,VLOOKUP($AP172,BaseEqptCdF!$C$5:$R$161,16,FALSE),0)</f>
        <v>0</v>
      </c>
      <c r="AT172" s="3">
        <f>IF(AM172=1,VLOOKUP($AP172,BaseEqptCdF!$C$5:$R$161,16,FALSE),0)</f>
        <v>0</v>
      </c>
      <c r="AU172" s="3">
        <f>IF(AN172=1,VLOOKUP($AP172,BaseEqptCdF!$C$5:$R$161,16,FALSE),0)</f>
        <v>0</v>
      </c>
      <c r="AV172" s="2">
        <f t="shared" si="21"/>
        <v>0</v>
      </c>
      <c r="AW172" s="3" t="str">
        <f>IF($L172="","",IF(SUM($AJ172:AJ172)=0,$AE172,VLOOKUP($AP172,BaseEqptCdF!$C$5:$R$161,16,FALSE)*$AC$3))</f>
        <v/>
      </c>
      <c r="AX172" s="3" t="str">
        <f>IF($L172="","",IF(SUM($AJ172:AK172)=0,$AE172,VLOOKUP($AP172,BaseEqptCdF!$C$5:$R$161,16,FALSE)*$AC$3))</f>
        <v/>
      </c>
      <c r="AY172" s="3" t="str">
        <f>IF($L172="","",IF(SUM($AJ172:AL172)=0,$AE172,VLOOKUP($AP172,BaseEqptCdF!$C$5:$R$161,16,FALSE)*$AC$3))</f>
        <v/>
      </c>
      <c r="AZ172" s="3" t="str">
        <f>IF($L172="","",IF(SUM($AJ172:AM172)=0,$AE172,VLOOKUP($AP172,BaseEqptCdF!$C$5:$R$161,16,FALSE)*$AC$3))</f>
        <v/>
      </c>
      <c r="BA172" s="3" t="str">
        <f>IF($L172="","",IF(SUM($AJ172:AN172)=0,$AE172,VLOOKUP($AP172,BaseEqptCdF!$C$5:$R$161,16,FALSE)*$AC$3))</f>
        <v/>
      </c>
      <c r="BB172" s="2">
        <f t="shared" si="22"/>
        <v>0</v>
      </c>
      <c r="BC172" s="3" t="str">
        <f>IF($L172="","",IF(SUM($AJ172:AJ172)=0,$AF172,IF(LEFT(VLOOKUP($AP172,BaseEqptCdF!$C$5:$E$161,3,FALSE),2)="SD",0,IF(LEFT(VLOOKUP($AP172,BaseEqptCdF!$C$5:$E$161,3,FALSE),2)="SB",1*52,VLOOKUP($AP172,BaseEqptCdF!$C$5:$S$161,12,FALSE)*0.2*300))))</f>
        <v/>
      </c>
      <c r="BD172" s="3" t="str">
        <f>IF($L172="","",IF(SUM($AJ172:AK172)=0,$AF172,IF(LEFT(VLOOKUP($AP172,BaseEqptCdF!$C$5:$E$161,3,FALSE),2)="SD",0,IF(LEFT(VLOOKUP($AP172,BaseEqptCdF!$C$5:$E$161,3,FALSE),2)="SB",1*52,VLOOKUP($AP172,BaseEqptCdF!$C$5:$S$161,12,FALSE)*0.2*300))))</f>
        <v/>
      </c>
      <c r="BE172" s="3" t="str">
        <f>IF($L172="","",IF(SUM($AJ172:AL172)=0,$AF172,IF(LEFT(VLOOKUP($AP172,BaseEqptCdF!$C$5:$E$161,3,FALSE),2)="SD",0,IF(LEFT(VLOOKUP($AP172,BaseEqptCdF!$C$5:$E$161,3,FALSE),2)="SB",1*52,VLOOKUP($AP172,BaseEqptCdF!$C$5:$S$161,12,FALSE)*0.2*300))))</f>
        <v/>
      </c>
      <c r="BF172" s="3" t="str">
        <f>IF($L172="","",IF(SUM($AJ172:AM172)=0,$AF172,IF(LEFT(VLOOKUP($AP172,BaseEqptCdF!$C$5:$E$161,3,FALSE),2)="SD",0,IF(LEFT(VLOOKUP($AP172,BaseEqptCdF!$C$5:$E$161,3,FALSE),2)="SB",1*52,VLOOKUP($AP172,BaseEqptCdF!$C$5:$S$161,12,FALSE)*0.2*300))))</f>
        <v/>
      </c>
      <c r="BG172" s="3" t="str">
        <f>IF($L172="","",IF(SUM($AJ172:AN172)=0,$AF172,IF(LEFT(VLOOKUP($AP172,BaseEqptCdF!$C$5:$E$161,3,FALSE),2)="SD",0,IF(LEFT(VLOOKUP($AP172,BaseEqptCdF!$C$5:$E$161,3,FALSE),2)="SB",1*52,VLOOKUP($AP172,BaseEqptCdF!$C$5:$S$161,12,FALSE)*0.2*300))))</f>
        <v/>
      </c>
      <c r="BH172" s="2">
        <f t="shared" si="23"/>
        <v>0</v>
      </c>
    </row>
    <row r="173" spans="1:60" x14ac:dyDescent="0.25">
      <c r="A173" s="296" t="str">
        <f t="array" ref="A173">IF($C173="","",INDEX(Prog!$B$8:$D$300,MATCH($C173,nivo1,0),1))</f>
        <v/>
      </c>
      <c r="B173" s="296" t="str">
        <f t="array" ref="B173">IF($C173="","",INDEX(Prog!$B$8:$D$300,MATCH($C173,nivo1,0),2))</f>
        <v/>
      </c>
      <c r="C173" s="273"/>
      <c r="D173" s="267"/>
      <c r="E173" s="273"/>
      <c r="F173" s="273"/>
      <c r="G173" s="273"/>
      <c r="H173" s="273"/>
      <c r="I173" s="273"/>
      <c r="J173" s="273"/>
      <c r="K173" s="274"/>
      <c r="L173" s="273"/>
      <c r="M173" s="273"/>
      <c r="N173" s="273"/>
      <c r="O173" s="275"/>
      <c r="P173" s="273"/>
      <c r="Q173" s="273"/>
      <c r="R173" s="273"/>
      <c r="S173" s="273"/>
      <c r="T173" s="276"/>
      <c r="U173" s="276"/>
      <c r="V173" s="276"/>
      <c r="W173" s="276"/>
      <c r="X173" s="277"/>
      <c r="Y173" s="278"/>
      <c r="AA173" s="8" t="str">
        <f>IF($L173="","",VLOOKUP($L173,BaseEqptCdF!$C$5:$E$161,2,FALSE))</f>
        <v/>
      </c>
      <c r="AB173" s="8" t="str">
        <f>IF($L173="","",VLOOKUP($L173,BaseEqptCdF!$C$5:$E$161,3,FALSE))</f>
        <v/>
      </c>
      <c r="AC173" s="7" t="str">
        <f>IF($L173="","",VLOOKUP($L173,BaseEqptCdF!$C$5:$I$161,6,FALSE))</f>
        <v/>
      </c>
      <c r="AD173" s="7" t="str">
        <f>IF($L173="","",VLOOKUP($L173,BaseEqptCdF!$C$5:$I$161,7,FALSE))</f>
        <v/>
      </c>
      <c r="AE173" s="3" t="str">
        <f>IF($L173="","",VLOOKUP($L173,BaseEqptCdF!$C$5:$R$161,16,FALSE)*$AC$3)</f>
        <v/>
      </c>
      <c r="AF173" s="3" t="str">
        <f>IF($L173="","",IF(LEFT($AB173,2)="SD",0,IF(LEFT($AB173,2)="SB",1*52,IF($N173=Prog!$P$17,VLOOKUP($L173,BaseEqptCdF!$C$5:$P$161,14,FALSE)*1*300,VLOOKUP($L173,BaseEqptCdF!$C$5:$P$161,12,FALSE)*0.2*300))))</f>
        <v/>
      </c>
      <c r="AG173" s="6" t="str">
        <f t="shared" si="24"/>
        <v/>
      </c>
      <c r="AH173" s="6">
        <f>IF($U173=Prog!$S$18,YEAR($X173),"")</f>
        <v>1900</v>
      </c>
      <c r="AI173" s="5" t="str">
        <f>IF(OR($AG173="",$U173=Prog!$S$18),"",IF(OR($U173=Prog!$S$17,$U173=Prog!$S$16),YEAR($X173),IF($AG173="ND","ND",$AI$8+$O173)))</f>
        <v/>
      </c>
      <c r="AJ173" s="3" t="str">
        <f t="shared" si="19"/>
        <v/>
      </c>
      <c r="AK173" s="3" t="str">
        <f t="shared" si="26"/>
        <v/>
      </c>
      <c r="AL173" s="3" t="str">
        <f t="shared" si="26"/>
        <v/>
      </c>
      <c r="AM173" s="3" t="str">
        <f t="shared" si="26"/>
        <v/>
      </c>
      <c r="AN173" s="3" t="str">
        <f t="shared" si="26"/>
        <v/>
      </c>
      <c r="AO173" s="2">
        <f t="shared" si="20"/>
        <v>0</v>
      </c>
      <c r="AP173" s="4"/>
      <c r="AQ173" s="3">
        <f>IF(AJ173=1,VLOOKUP($AP173,BaseEqptCdF!$C$5:$R$161,16,FALSE),0)</f>
        <v>0</v>
      </c>
      <c r="AR173" s="3">
        <f>IF(AK173=1,VLOOKUP($AP173,BaseEqptCdF!$C$5:$R$161,16,FALSE),0)</f>
        <v>0</v>
      </c>
      <c r="AS173" s="3">
        <f>IF(AL173=1,VLOOKUP($AP173,BaseEqptCdF!$C$5:$R$161,16,FALSE),0)</f>
        <v>0</v>
      </c>
      <c r="AT173" s="3">
        <f>IF(AM173=1,VLOOKUP($AP173,BaseEqptCdF!$C$5:$R$161,16,FALSE),0)</f>
        <v>0</v>
      </c>
      <c r="AU173" s="3">
        <f>IF(AN173=1,VLOOKUP($AP173,BaseEqptCdF!$C$5:$R$161,16,FALSE),0)</f>
        <v>0</v>
      </c>
      <c r="AV173" s="2">
        <f t="shared" si="21"/>
        <v>0</v>
      </c>
      <c r="AW173" s="3" t="str">
        <f>IF($L173="","",IF(SUM($AJ173:AJ173)=0,$AE173,VLOOKUP($AP173,BaseEqptCdF!$C$5:$R$161,16,FALSE)*$AC$3))</f>
        <v/>
      </c>
      <c r="AX173" s="3" t="str">
        <f>IF($L173="","",IF(SUM($AJ173:AK173)=0,$AE173,VLOOKUP($AP173,BaseEqptCdF!$C$5:$R$161,16,FALSE)*$AC$3))</f>
        <v/>
      </c>
      <c r="AY173" s="3" t="str">
        <f>IF($L173="","",IF(SUM($AJ173:AL173)=0,$AE173,VLOOKUP($AP173,BaseEqptCdF!$C$5:$R$161,16,FALSE)*$AC$3))</f>
        <v/>
      </c>
      <c r="AZ173" s="3" t="str">
        <f>IF($L173="","",IF(SUM($AJ173:AM173)=0,$AE173,VLOOKUP($AP173,BaseEqptCdF!$C$5:$R$161,16,FALSE)*$AC$3))</f>
        <v/>
      </c>
      <c r="BA173" s="3" t="str">
        <f>IF($L173="","",IF(SUM($AJ173:AN173)=0,$AE173,VLOOKUP($AP173,BaseEqptCdF!$C$5:$R$161,16,FALSE)*$AC$3))</f>
        <v/>
      </c>
      <c r="BB173" s="2">
        <f t="shared" si="22"/>
        <v>0</v>
      </c>
      <c r="BC173" s="3" t="str">
        <f>IF($L173="","",IF(SUM($AJ173:AJ173)=0,$AF173,IF(LEFT(VLOOKUP($AP173,BaseEqptCdF!$C$5:$E$161,3,FALSE),2)="SD",0,IF(LEFT(VLOOKUP($AP173,BaseEqptCdF!$C$5:$E$161,3,FALSE),2)="SB",1*52,VLOOKUP($AP173,BaseEqptCdF!$C$5:$S$161,12,FALSE)*0.2*300))))</f>
        <v/>
      </c>
      <c r="BD173" s="3" t="str">
        <f>IF($L173="","",IF(SUM($AJ173:AK173)=0,$AF173,IF(LEFT(VLOOKUP($AP173,BaseEqptCdF!$C$5:$E$161,3,FALSE),2)="SD",0,IF(LEFT(VLOOKUP($AP173,BaseEqptCdF!$C$5:$E$161,3,FALSE),2)="SB",1*52,VLOOKUP($AP173,BaseEqptCdF!$C$5:$S$161,12,FALSE)*0.2*300))))</f>
        <v/>
      </c>
      <c r="BE173" s="3" t="str">
        <f>IF($L173="","",IF(SUM($AJ173:AL173)=0,$AF173,IF(LEFT(VLOOKUP($AP173,BaseEqptCdF!$C$5:$E$161,3,FALSE),2)="SD",0,IF(LEFT(VLOOKUP($AP173,BaseEqptCdF!$C$5:$E$161,3,FALSE),2)="SB",1*52,VLOOKUP($AP173,BaseEqptCdF!$C$5:$S$161,12,FALSE)*0.2*300))))</f>
        <v/>
      </c>
      <c r="BF173" s="3" t="str">
        <f>IF($L173="","",IF(SUM($AJ173:AM173)=0,$AF173,IF(LEFT(VLOOKUP($AP173,BaseEqptCdF!$C$5:$E$161,3,FALSE),2)="SD",0,IF(LEFT(VLOOKUP($AP173,BaseEqptCdF!$C$5:$E$161,3,FALSE),2)="SB",1*52,VLOOKUP($AP173,BaseEqptCdF!$C$5:$S$161,12,FALSE)*0.2*300))))</f>
        <v/>
      </c>
      <c r="BG173" s="3" t="str">
        <f>IF($L173="","",IF(SUM($AJ173:AN173)=0,$AF173,IF(LEFT(VLOOKUP($AP173,BaseEqptCdF!$C$5:$E$161,3,FALSE),2)="SD",0,IF(LEFT(VLOOKUP($AP173,BaseEqptCdF!$C$5:$E$161,3,FALSE),2)="SB",1*52,VLOOKUP($AP173,BaseEqptCdF!$C$5:$S$161,12,FALSE)*0.2*300))))</f>
        <v/>
      </c>
      <c r="BH173" s="2">
        <f t="shared" si="23"/>
        <v>0</v>
      </c>
    </row>
    <row r="174" spans="1:60" x14ac:dyDescent="0.25">
      <c r="A174" s="296" t="str">
        <f t="array" ref="A174">IF($C174="","",INDEX(Prog!$B$8:$D$300,MATCH($C174,nivo1,0),1))</f>
        <v/>
      </c>
      <c r="B174" s="296" t="str">
        <f t="array" ref="B174">IF($C174="","",INDEX(Prog!$B$8:$D$300,MATCH($C174,nivo1,0),2))</f>
        <v/>
      </c>
      <c r="C174" s="273"/>
      <c r="D174" s="267"/>
      <c r="E174" s="273"/>
      <c r="F174" s="273"/>
      <c r="G174" s="273"/>
      <c r="H174" s="273"/>
      <c r="I174" s="273"/>
      <c r="J174" s="273"/>
      <c r="K174" s="274"/>
      <c r="L174" s="273"/>
      <c r="M174" s="273"/>
      <c r="N174" s="273"/>
      <c r="O174" s="275"/>
      <c r="P174" s="273"/>
      <c r="Q174" s="273"/>
      <c r="R174" s="273"/>
      <c r="S174" s="273"/>
      <c r="T174" s="276"/>
      <c r="U174" s="276"/>
      <c r="V174" s="276"/>
      <c r="W174" s="276"/>
      <c r="X174" s="277"/>
      <c r="Y174" s="278"/>
      <c r="AA174" s="8" t="str">
        <f>IF($L174="","",VLOOKUP($L174,BaseEqptCdF!$C$5:$E$161,2,FALSE))</f>
        <v/>
      </c>
      <c r="AB174" s="8" t="str">
        <f>IF($L174="","",VLOOKUP($L174,BaseEqptCdF!$C$5:$E$161,3,FALSE))</f>
        <v/>
      </c>
      <c r="AC174" s="7" t="str">
        <f>IF($L174="","",VLOOKUP($L174,BaseEqptCdF!$C$5:$I$161,6,FALSE))</f>
        <v/>
      </c>
      <c r="AD174" s="7" t="str">
        <f>IF($L174="","",VLOOKUP($L174,BaseEqptCdF!$C$5:$I$161,7,FALSE))</f>
        <v/>
      </c>
      <c r="AE174" s="3" t="str">
        <f>IF($L174="","",VLOOKUP($L174,BaseEqptCdF!$C$5:$R$161,16,FALSE)*$AC$3)</f>
        <v/>
      </c>
      <c r="AF174" s="3" t="str">
        <f>IF($L174="","",IF(LEFT($AB174,2)="SD",0,IF(LEFT($AB174,2)="SB",1*52,IF($N174=Prog!$P$17,VLOOKUP($L174,BaseEqptCdF!$C$5:$P$161,14,FALSE)*1*300,VLOOKUP($L174,BaseEqptCdF!$C$5:$P$161,12,FALSE)*0.2*300))))</f>
        <v/>
      </c>
      <c r="AG174" s="6" t="str">
        <f t="shared" si="24"/>
        <v/>
      </c>
      <c r="AH174" s="6">
        <f>IF($U174=Prog!$S$18,YEAR($X174),"")</f>
        <v>1900</v>
      </c>
      <c r="AI174" s="5" t="str">
        <f>IF(OR($AG174="",$U174=Prog!$S$18),"",IF(OR($U174=Prog!$S$17,$U174=Prog!$S$16),YEAR($X174),IF($AG174="ND","ND",$AI$8+$O174)))</f>
        <v/>
      </c>
      <c r="AJ174" s="3" t="str">
        <f t="shared" si="19"/>
        <v/>
      </c>
      <c r="AK174" s="3" t="str">
        <f t="shared" si="26"/>
        <v/>
      </c>
      <c r="AL174" s="3" t="str">
        <f t="shared" si="26"/>
        <v/>
      </c>
      <c r="AM174" s="3" t="str">
        <f t="shared" si="26"/>
        <v/>
      </c>
      <c r="AN174" s="3" t="str">
        <f t="shared" si="26"/>
        <v/>
      </c>
      <c r="AO174" s="2">
        <f t="shared" si="20"/>
        <v>0</v>
      </c>
      <c r="AP174" s="4"/>
      <c r="AQ174" s="3">
        <f>IF(AJ174=1,VLOOKUP($AP174,BaseEqptCdF!$C$5:$R$161,16,FALSE),0)</f>
        <v>0</v>
      </c>
      <c r="AR174" s="3">
        <f>IF(AK174=1,VLOOKUP($AP174,BaseEqptCdF!$C$5:$R$161,16,FALSE),0)</f>
        <v>0</v>
      </c>
      <c r="AS174" s="3">
        <f>IF(AL174=1,VLOOKUP($AP174,BaseEqptCdF!$C$5:$R$161,16,FALSE),0)</f>
        <v>0</v>
      </c>
      <c r="AT174" s="3">
        <f>IF(AM174=1,VLOOKUP($AP174,BaseEqptCdF!$C$5:$R$161,16,FALSE),0)</f>
        <v>0</v>
      </c>
      <c r="AU174" s="3">
        <f>IF(AN174=1,VLOOKUP($AP174,BaseEqptCdF!$C$5:$R$161,16,FALSE),0)</f>
        <v>0</v>
      </c>
      <c r="AV174" s="2">
        <f t="shared" si="21"/>
        <v>0</v>
      </c>
      <c r="AW174" s="3" t="str">
        <f>IF($L174="","",IF(SUM($AJ174:AJ174)=0,$AE174,VLOOKUP($AP174,BaseEqptCdF!$C$5:$R$161,16,FALSE)*$AC$3))</f>
        <v/>
      </c>
      <c r="AX174" s="3" t="str">
        <f>IF($L174="","",IF(SUM($AJ174:AK174)=0,$AE174,VLOOKUP($AP174,BaseEqptCdF!$C$5:$R$161,16,FALSE)*$AC$3))</f>
        <v/>
      </c>
      <c r="AY174" s="3" t="str">
        <f>IF($L174="","",IF(SUM($AJ174:AL174)=0,$AE174,VLOOKUP($AP174,BaseEqptCdF!$C$5:$R$161,16,FALSE)*$AC$3))</f>
        <v/>
      </c>
      <c r="AZ174" s="3" t="str">
        <f>IF($L174="","",IF(SUM($AJ174:AM174)=0,$AE174,VLOOKUP($AP174,BaseEqptCdF!$C$5:$R$161,16,FALSE)*$AC$3))</f>
        <v/>
      </c>
      <c r="BA174" s="3" t="str">
        <f>IF($L174="","",IF(SUM($AJ174:AN174)=0,$AE174,VLOOKUP($AP174,BaseEqptCdF!$C$5:$R$161,16,FALSE)*$AC$3))</f>
        <v/>
      </c>
      <c r="BB174" s="2">
        <f t="shared" si="22"/>
        <v>0</v>
      </c>
      <c r="BC174" s="3" t="str">
        <f>IF($L174="","",IF(SUM($AJ174:AJ174)=0,$AF174,IF(LEFT(VLOOKUP($AP174,BaseEqptCdF!$C$5:$E$161,3,FALSE),2)="SD",0,IF(LEFT(VLOOKUP($AP174,BaseEqptCdF!$C$5:$E$161,3,FALSE),2)="SB",1*52,VLOOKUP($AP174,BaseEqptCdF!$C$5:$S$161,12,FALSE)*0.2*300))))</f>
        <v/>
      </c>
      <c r="BD174" s="3" t="str">
        <f>IF($L174="","",IF(SUM($AJ174:AK174)=0,$AF174,IF(LEFT(VLOOKUP($AP174,BaseEqptCdF!$C$5:$E$161,3,FALSE),2)="SD",0,IF(LEFT(VLOOKUP($AP174,BaseEqptCdF!$C$5:$E$161,3,FALSE),2)="SB",1*52,VLOOKUP($AP174,BaseEqptCdF!$C$5:$S$161,12,FALSE)*0.2*300))))</f>
        <v/>
      </c>
      <c r="BE174" s="3" t="str">
        <f>IF($L174="","",IF(SUM($AJ174:AL174)=0,$AF174,IF(LEFT(VLOOKUP($AP174,BaseEqptCdF!$C$5:$E$161,3,FALSE),2)="SD",0,IF(LEFT(VLOOKUP($AP174,BaseEqptCdF!$C$5:$E$161,3,FALSE),2)="SB",1*52,VLOOKUP($AP174,BaseEqptCdF!$C$5:$S$161,12,FALSE)*0.2*300))))</f>
        <v/>
      </c>
      <c r="BF174" s="3" t="str">
        <f>IF($L174="","",IF(SUM($AJ174:AM174)=0,$AF174,IF(LEFT(VLOOKUP($AP174,BaseEqptCdF!$C$5:$E$161,3,FALSE),2)="SD",0,IF(LEFT(VLOOKUP($AP174,BaseEqptCdF!$C$5:$E$161,3,FALSE),2)="SB",1*52,VLOOKUP($AP174,BaseEqptCdF!$C$5:$S$161,12,FALSE)*0.2*300))))</f>
        <v/>
      </c>
      <c r="BG174" s="3" t="str">
        <f>IF($L174="","",IF(SUM($AJ174:AN174)=0,$AF174,IF(LEFT(VLOOKUP($AP174,BaseEqptCdF!$C$5:$E$161,3,FALSE),2)="SD",0,IF(LEFT(VLOOKUP($AP174,BaseEqptCdF!$C$5:$E$161,3,FALSE),2)="SB",1*52,VLOOKUP($AP174,BaseEqptCdF!$C$5:$S$161,12,FALSE)*0.2*300))))</f>
        <v/>
      </c>
      <c r="BH174" s="2">
        <f t="shared" si="23"/>
        <v>0</v>
      </c>
    </row>
    <row r="175" spans="1:60" x14ac:dyDescent="0.25">
      <c r="A175" s="296" t="str">
        <f t="array" ref="A175">IF($C175="","",INDEX(Prog!$B$8:$D$300,MATCH($C175,nivo1,0),1))</f>
        <v/>
      </c>
      <c r="B175" s="296" t="str">
        <f t="array" ref="B175">IF($C175="","",INDEX(Prog!$B$8:$D$300,MATCH($C175,nivo1,0),2))</f>
        <v/>
      </c>
      <c r="C175" s="273"/>
      <c r="D175" s="267"/>
      <c r="E175" s="273"/>
      <c r="F175" s="273"/>
      <c r="G175" s="273"/>
      <c r="H175" s="273"/>
      <c r="I175" s="273"/>
      <c r="J175" s="273"/>
      <c r="K175" s="274"/>
      <c r="L175" s="273"/>
      <c r="M175" s="273"/>
      <c r="N175" s="273"/>
      <c r="O175" s="275"/>
      <c r="P175" s="273"/>
      <c r="Q175" s="273"/>
      <c r="R175" s="273"/>
      <c r="S175" s="273"/>
      <c r="T175" s="276"/>
      <c r="U175" s="276"/>
      <c r="V175" s="276"/>
      <c r="W175" s="276"/>
      <c r="X175" s="277"/>
      <c r="Y175" s="278"/>
      <c r="AA175" s="8" t="str">
        <f>IF($L175="","",VLOOKUP($L175,BaseEqptCdF!$C$5:$E$161,2,FALSE))</f>
        <v/>
      </c>
      <c r="AB175" s="8" t="str">
        <f>IF($L175="","",VLOOKUP($L175,BaseEqptCdF!$C$5:$E$161,3,FALSE))</f>
        <v/>
      </c>
      <c r="AC175" s="7" t="str">
        <f>IF($L175="","",VLOOKUP($L175,BaseEqptCdF!$C$5:$I$161,6,FALSE))</f>
        <v/>
      </c>
      <c r="AD175" s="7" t="str">
        <f>IF($L175="","",VLOOKUP($L175,BaseEqptCdF!$C$5:$I$161,7,FALSE))</f>
        <v/>
      </c>
      <c r="AE175" s="3" t="str">
        <f>IF($L175="","",VLOOKUP($L175,BaseEqptCdF!$C$5:$R$161,16,FALSE)*$AC$3)</f>
        <v/>
      </c>
      <c r="AF175" s="3" t="str">
        <f>IF($L175="","",IF(LEFT($AB175,2)="SD",0,IF(LEFT($AB175,2)="SB",1*52,IF($N175=Prog!$P$17,VLOOKUP($L175,BaseEqptCdF!$C$5:$P$161,14,FALSE)*1*300,VLOOKUP($L175,BaseEqptCdF!$C$5:$P$161,12,FALSE)*0.2*300))))</f>
        <v/>
      </c>
      <c r="AG175" s="6" t="str">
        <f t="shared" si="24"/>
        <v/>
      </c>
      <c r="AH175" s="6">
        <f>IF($U175=Prog!$S$18,YEAR($X175),"")</f>
        <v>1900</v>
      </c>
      <c r="AI175" s="5" t="str">
        <f>IF(OR($AG175="",$U175=Prog!$S$18),"",IF(OR($U175=Prog!$S$17,$U175=Prog!$S$16),YEAR($X175),IF($AG175="ND","ND",$AI$8+$O175)))</f>
        <v/>
      </c>
      <c r="AJ175" s="3" t="str">
        <f t="shared" si="19"/>
        <v/>
      </c>
      <c r="AK175" s="3" t="str">
        <f t="shared" si="26"/>
        <v/>
      </c>
      <c r="AL175" s="3" t="str">
        <f t="shared" si="26"/>
        <v/>
      </c>
      <c r="AM175" s="3" t="str">
        <f t="shared" si="26"/>
        <v/>
      </c>
      <c r="AN175" s="3" t="str">
        <f t="shared" si="26"/>
        <v/>
      </c>
      <c r="AO175" s="2">
        <f t="shared" si="20"/>
        <v>0</v>
      </c>
      <c r="AP175" s="4"/>
      <c r="AQ175" s="3">
        <f>IF(AJ175=1,VLOOKUP($AP175,BaseEqptCdF!$C$5:$R$161,16,FALSE),0)</f>
        <v>0</v>
      </c>
      <c r="AR175" s="3">
        <f>IF(AK175=1,VLOOKUP($AP175,BaseEqptCdF!$C$5:$R$161,16,FALSE),0)</f>
        <v>0</v>
      </c>
      <c r="AS175" s="3">
        <f>IF(AL175=1,VLOOKUP($AP175,BaseEqptCdF!$C$5:$R$161,16,FALSE),0)</f>
        <v>0</v>
      </c>
      <c r="AT175" s="3">
        <f>IF(AM175=1,VLOOKUP($AP175,BaseEqptCdF!$C$5:$R$161,16,FALSE),0)</f>
        <v>0</v>
      </c>
      <c r="AU175" s="3">
        <f>IF(AN175=1,VLOOKUP($AP175,BaseEqptCdF!$C$5:$R$161,16,FALSE),0)</f>
        <v>0</v>
      </c>
      <c r="AV175" s="2">
        <f t="shared" si="21"/>
        <v>0</v>
      </c>
      <c r="AW175" s="3" t="str">
        <f>IF($L175="","",IF(SUM($AJ175:AJ175)=0,$AE175,VLOOKUP($AP175,BaseEqptCdF!$C$5:$R$161,16,FALSE)*$AC$3))</f>
        <v/>
      </c>
      <c r="AX175" s="3" t="str">
        <f>IF($L175="","",IF(SUM($AJ175:AK175)=0,$AE175,VLOOKUP($AP175,BaseEqptCdF!$C$5:$R$161,16,FALSE)*$AC$3))</f>
        <v/>
      </c>
      <c r="AY175" s="3" t="str">
        <f>IF($L175="","",IF(SUM($AJ175:AL175)=0,$AE175,VLOOKUP($AP175,BaseEqptCdF!$C$5:$R$161,16,FALSE)*$AC$3))</f>
        <v/>
      </c>
      <c r="AZ175" s="3" t="str">
        <f>IF($L175="","",IF(SUM($AJ175:AM175)=0,$AE175,VLOOKUP($AP175,BaseEqptCdF!$C$5:$R$161,16,FALSE)*$AC$3))</f>
        <v/>
      </c>
      <c r="BA175" s="3" t="str">
        <f>IF($L175="","",IF(SUM($AJ175:AN175)=0,$AE175,VLOOKUP($AP175,BaseEqptCdF!$C$5:$R$161,16,FALSE)*$AC$3))</f>
        <v/>
      </c>
      <c r="BB175" s="2">
        <f t="shared" si="22"/>
        <v>0</v>
      </c>
      <c r="BC175" s="3" t="str">
        <f>IF($L175="","",IF(SUM($AJ175:AJ175)=0,$AF175,IF(LEFT(VLOOKUP($AP175,BaseEqptCdF!$C$5:$E$161,3,FALSE),2)="SD",0,IF(LEFT(VLOOKUP($AP175,BaseEqptCdF!$C$5:$E$161,3,FALSE),2)="SB",1*52,VLOOKUP($AP175,BaseEqptCdF!$C$5:$S$161,12,FALSE)*0.2*300))))</f>
        <v/>
      </c>
      <c r="BD175" s="3" t="str">
        <f>IF($L175="","",IF(SUM($AJ175:AK175)=0,$AF175,IF(LEFT(VLOOKUP($AP175,BaseEqptCdF!$C$5:$E$161,3,FALSE),2)="SD",0,IF(LEFT(VLOOKUP($AP175,BaseEqptCdF!$C$5:$E$161,3,FALSE),2)="SB",1*52,VLOOKUP($AP175,BaseEqptCdF!$C$5:$S$161,12,FALSE)*0.2*300))))</f>
        <v/>
      </c>
      <c r="BE175" s="3" t="str">
        <f>IF($L175="","",IF(SUM($AJ175:AL175)=0,$AF175,IF(LEFT(VLOOKUP($AP175,BaseEqptCdF!$C$5:$E$161,3,FALSE),2)="SD",0,IF(LEFT(VLOOKUP($AP175,BaseEqptCdF!$C$5:$E$161,3,FALSE),2)="SB",1*52,VLOOKUP($AP175,BaseEqptCdF!$C$5:$S$161,12,FALSE)*0.2*300))))</f>
        <v/>
      </c>
      <c r="BF175" s="3" t="str">
        <f>IF($L175="","",IF(SUM($AJ175:AM175)=0,$AF175,IF(LEFT(VLOOKUP($AP175,BaseEqptCdF!$C$5:$E$161,3,FALSE),2)="SD",0,IF(LEFT(VLOOKUP($AP175,BaseEqptCdF!$C$5:$E$161,3,FALSE),2)="SB",1*52,VLOOKUP($AP175,BaseEqptCdF!$C$5:$S$161,12,FALSE)*0.2*300))))</f>
        <v/>
      </c>
      <c r="BG175" s="3" t="str">
        <f>IF($L175="","",IF(SUM($AJ175:AN175)=0,$AF175,IF(LEFT(VLOOKUP($AP175,BaseEqptCdF!$C$5:$E$161,3,FALSE),2)="SD",0,IF(LEFT(VLOOKUP($AP175,BaseEqptCdF!$C$5:$E$161,3,FALSE),2)="SB",1*52,VLOOKUP($AP175,BaseEqptCdF!$C$5:$S$161,12,FALSE)*0.2*300))))</f>
        <v/>
      </c>
      <c r="BH175" s="2">
        <f t="shared" si="23"/>
        <v>0</v>
      </c>
    </row>
    <row r="176" spans="1:60" x14ac:dyDescent="0.25">
      <c r="A176" s="296" t="str">
        <f t="array" ref="A176">IF($C176="","",INDEX(Prog!$B$8:$D$300,MATCH($C176,nivo1,0),1))</f>
        <v/>
      </c>
      <c r="B176" s="296" t="str">
        <f t="array" ref="B176">IF($C176="","",INDEX(Prog!$B$8:$D$300,MATCH($C176,nivo1,0),2))</f>
        <v/>
      </c>
      <c r="C176" s="273"/>
      <c r="D176" s="267"/>
      <c r="E176" s="273"/>
      <c r="F176" s="273"/>
      <c r="G176" s="273"/>
      <c r="H176" s="273"/>
      <c r="I176" s="273"/>
      <c r="J176" s="273"/>
      <c r="K176" s="274"/>
      <c r="L176" s="273"/>
      <c r="M176" s="273"/>
      <c r="N176" s="273"/>
      <c r="O176" s="275"/>
      <c r="P176" s="273"/>
      <c r="Q176" s="273"/>
      <c r="R176" s="273"/>
      <c r="S176" s="273"/>
      <c r="T176" s="276"/>
      <c r="U176" s="276"/>
      <c r="V176" s="276"/>
      <c r="W176" s="276"/>
      <c r="X176" s="277"/>
      <c r="Y176" s="278"/>
      <c r="AA176" s="8" t="str">
        <f>IF($L176="","",VLOOKUP($L176,BaseEqptCdF!$C$5:$E$161,2,FALSE))</f>
        <v/>
      </c>
      <c r="AB176" s="8" t="str">
        <f>IF($L176="","",VLOOKUP($L176,BaseEqptCdF!$C$5:$E$161,3,FALSE))</f>
        <v/>
      </c>
      <c r="AC176" s="7" t="str">
        <f>IF($L176="","",VLOOKUP($L176,BaseEqptCdF!$C$5:$I$161,6,FALSE))</f>
        <v/>
      </c>
      <c r="AD176" s="7" t="str">
        <f>IF($L176="","",VLOOKUP($L176,BaseEqptCdF!$C$5:$I$161,7,FALSE))</f>
        <v/>
      </c>
      <c r="AE176" s="3" t="str">
        <f>IF($L176="","",VLOOKUP($L176,BaseEqptCdF!$C$5:$R$161,16,FALSE)*$AC$3)</f>
        <v/>
      </c>
      <c r="AF176" s="3" t="str">
        <f>IF($L176="","",IF(LEFT($AB176,2)="SD",0,IF(LEFT($AB176,2)="SB",1*52,IF($N176=Prog!$P$17,VLOOKUP($L176,BaseEqptCdF!$C$5:$P$161,14,FALSE)*1*300,VLOOKUP($L176,BaseEqptCdF!$C$5:$P$161,12,FALSE)*0.2*300))))</f>
        <v/>
      </c>
      <c r="AG176" s="6" t="str">
        <f t="shared" si="24"/>
        <v/>
      </c>
      <c r="AH176" s="6">
        <f>IF($U176=Prog!$S$18,YEAR($X176),"")</f>
        <v>1900</v>
      </c>
      <c r="AI176" s="5" t="str">
        <f>IF(OR($AG176="",$U176=Prog!$S$18),"",IF(OR($U176=Prog!$S$17,$U176=Prog!$S$16),YEAR($X176),IF($AG176="ND","ND",$AI$8+$O176)))</f>
        <v/>
      </c>
      <c r="AJ176" s="3" t="str">
        <f t="shared" si="19"/>
        <v/>
      </c>
      <c r="AK176" s="3" t="str">
        <f t="shared" si="26"/>
        <v/>
      </c>
      <c r="AL176" s="3" t="str">
        <f t="shared" si="26"/>
        <v/>
      </c>
      <c r="AM176" s="3" t="str">
        <f t="shared" si="26"/>
        <v/>
      </c>
      <c r="AN176" s="3" t="str">
        <f t="shared" si="26"/>
        <v/>
      </c>
      <c r="AO176" s="2">
        <f t="shared" si="20"/>
        <v>0</v>
      </c>
      <c r="AP176" s="4"/>
      <c r="AQ176" s="3">
        <f>IF(AJ176=1,VLOOKUP($AP176,BaseEqptCdF!$C$5:$R$161,16,FALSE),0)</f>
        <v>0</v>
      </c>
      <c r="AR176" s="3">
        <f>IF(AK176=1,VLOOKUP($AP176,BaseEqptCdF!$C$5:$R$161,16,FALSE),0)</f>
        <v>0</v>
      </c>
      <c r="AS176" s="3">
        <f>IF(AL176=1,VLOOKUP($AP176,BaseEqptCdF!$C$5:$R$161,16,FALSE),0)</f>
        <v>0</v>
      </c>
      <c r="AT176" s="3">
        <f>IF(AM176=1,VLOOKUP($AP176,BaseEqptCdF!$C$5:$R$161,16,FALSE),0)</f>
        <v>0</v>
      </c>
      <c r="AU176" s="3">
        <f>IF(AN176=1,VLOOKUP($AP176,BaseEqptCdF!$C$5:$R$161,16,FALSE),0)</f>
        <v>0</v>
      </c>
      <c r="AV176" s="2">
        <f t="shared" si="21"/>
        <v>0</v>
      </c>
      <c r="AW176" s="3" t="str">
        <f>IF($L176="","",IF(SUM($AJ176:AJ176)=0,$AE176,VLOOKUP($AP176,BaseEqptCdF!$C$5:$R$161,16,FALSE)*$AC$3))</f>
        <v/>
      </c>
      <c r="AX176" s="3" t="str">
        <f>IF($L176="","",IF(SUM($AJ176:AK176)=0,$AE176,VLOOKUP($AP176,BaseEqptCdF!$C$5:$R$161,16,FALSE)*$AC$3))</f>
        <v/>
      </c>
      <c r="AY176" s="3" t="str">
        <f>IF($L176="","",IF(SUM($AJ176:AL176)=0,$AE176,VLOOKUP($AP176,BaseEqptCdF!$C$5:$R$161,16,FALSE)*$AC$3))</f>
        <v/>
      </c>
      <c r="AZ176" s="3" t="str">
        <f>IF($L176="","",IF(SUM($AJ176:AM176)=0,$AE176,VLOOKUP($AP176,BaseEqptCdF!$C$5:$R$161,16,FALSE)*$AC$3))</f>
        <v/>
      </c>
      <c r="BA176" s="3" t="str">
        <f>IF($L176="","",IF(SUM($AJ176:AN176)=0,$AE176,VLOOKUP($AP176,BaseEqptCdF!$C$5:$R$161,16,FALSE)*$AC$3))</f>
        <v/>
      </c>
      <c r="BB176" s="2">
        <f t="shared" si="22"/>
        <v>0</v>
      </c>
      <c r="BC176" s="3" t="str">
        <f>IF($L176="","",IF(SUM($AJ176:AJ176)=0,$AF176,IF(LEFT(VLOOKUP($AP176,BaseEqptCdF!$C$5:$E$161,3,FALSE),2)="SD",0,IF(LEFT(VLOOKUP($AP176,BaseEqptCdF!$C$5:$E$161,3,FALSE),2)="SB",1*52,VLOOKUP($AP176,BaseEqptCdF!$C$5:$S$161,12,FALSE)*0.2*300))))</f>
        <v/>
      </c>
      <c r="BD176" s="3" t="str">
        <f>IF($L176="","",IF(SUM($AJ176:AK176)=0,$AF176,IF(LEFT(VLOOKUP($AP176,BaseEqptCdF!$C$5:$E$161,3,FALSE),2)="SD",0,IF(LEFT(VLOOKUP($AP176,BaseEqptCdF!$C$5:$E$161,3,FALSE),2)="SB",1*52,VLOOKUP($AP176,BaseEqptCdF!$C$5:$S$161,12,FALSE)*0.2*300))))</f>
        <v/>
      </c>
      <c r="BE176" s="3" t="str">
        <f>IF($L176="","",IF(SUM($AJ176:AL176)=0,$AF176,IF(LEFT(VLOOKUP($AP176,BaseEqptCdF!$C$5:$E$161,3,FALSE),2)="SD",0,IF(LEFT(VLOOKUP($AP176,BaseEqptCdF!$C$5:$E$161,3,FALSE),2)="SB",1*52,VLOOKUP($AP176,BaseEqptCdF!$C$5:$S$161,12,FALSE)*0.2*300))))</f>
        <v/>
      </c>
      <c r="BF176" s="3" t="str">
        <f>IF($L176="","",IF(SUM($AJ176:AM176)=0,$AF176,IF(LEFT(VLOOKUP($AP176,BaseEqptCdF!$C$5:$E$161,3,FALSE),2)="SD",0,IF(LEFT(VLOOKUP($AP176,BaseEqptCdF!$C$5:$E$161,3,FALSE),2)="SB",1*52,VLOOKUP($AP176,BaseEqptCdF!$C$5:$S$161,12,FALSE)*0.2*300))))</f>
        <v/>
      </c>
      <c r="BG176" s="3" t="str">
        <f>IF($L176="","",IF(SUM($AJ176:AN176)=0,$AF176,IF(LEFT(VLOOKUP($AP176,BaseEqptCdF!$C$5:$E$161,3,FALSE),2)="SD",0,IF(LEFT(VLOOKUP($AP176,BaseEqptCdF!$C$5:$E$161,3,FALSE),2)="SB",1*52,VLOOKUP($AP176,BaseEqptCdF!$C$5:$S$161,12,FALSE)*0.2*300))))</f>
        <v/>
      </c>
      <c r="BH176" s="2">
        <f t="shared" si="23"/>
        <v>0</v>
      </c>
    </row>
    <row r="177" spans="1:60" x14ac:dyDescent="0.25">
      <c r="A177" s="296" t="str">
        <f t="array" ref="A177">IF($C177="","",INDEX(Prog!$B$8:$D$300,MATCH($C177,nivo1,0),1))</f>
        <v/>
      </c>
      <c r="B177" s="296" t="str">
        <f t="array" ref="B177">IF($C177="","",INDEX(Prog!$B$8:$D$300,MATCH($C177,nivo1,0),2))</f>
        <v/>
      </c>
      <c r="C177" s="273"/>
      <c r="D177" s="267"/>
      <c r="E177" s="273"/>
      <c r="F177" s="273"/>
      <c r="G177" s="273"/>
      <c r="H177" s="273"/>
      <c r="I177" s="273"/>
      <c r="J177" s="273"/>
      <c r="K177" s="274"/>
      <c r="L177" s="273"/>
      <c r="M177" s="273"/>
      <c r="N177" s="273"/>
      <c r="O177" s="275"/>
      <c r="P177" s="273"/>
      <c r="Q177" s="273"/>
      <c r="R177" s="273"/>
      <c r="S177" s="273"/>
      <c r="T177" s="276"/>
      <c r="U177" s="276"/>
      <c r="V177" s="276"/>
      <c r="W177" s="276"/>
      <c r="X177" s="277"/>
      <c r="Y177" s="278"/>
      <c r="AA177" s="8" t="str">
        <f>IF($L177="","",VLOOKUP($L177,BaseEqptCdF!$C$5:$E$161,2,FALSE))</f>
        <v/>
      </c>
      <c r="AB177" s="8" t="str">
        <f>IF($L177="","",VLOOKUP($L177,BaseEqptCdF!$C$5:$E$161,3,FALSE))</f>
        <v/>
      </c>
      <c r="AC177" s="7" t="str">
        <f>IF($L177="","",VLOOKUP($L177,BaseEqptCdF!$C$5:$I$161,6,FALSE))</f>
        <v/>
      </c>
      <c r="AD177" s="7" t="str">
        <f>IF($L177="","",VLOOKUP($L177,BaseEqptCdF!$C$5:$I$161,7,FALSE))</f>
        <v/>
      </c>
      <c r="AE177" s="3" t="str">
        <f>IF($L177="","",VLOOKUP($L177,BaseEqptCdF!$C$5:$R$161,16,FALSE)*$AC$3)</f>
        <v/>
      </c>
      <c r="AF177" s="3" t="str">
        <f>IF($L177="","",IF(LEFT($AB177,2)="SD",0,IF(LEFT($AB177,2)="SB",1*52,IF($N177=Prog!$P$17,VLOOKUP($L177,BaseEqptCdF!$C$5:$P$161,14,FALSE)*1*300,VLOOKUP($L177,BaseEqptCdF!$C$5:$P$161,12,FALSE)*0.2*300))))</f>
        <v/>
      </c>
      <c r="AG177" s="6" t="str">
        <f t="shared" si="24"/>
        <v/>
      </c>
      <c r="AH177" s="6">
        <f>IF($U177=Prog!$S$18,YEAR($X177),"")</f>
        <v>1900</v>
      </c>
      <c r="AI177" s="5" t="str">
        <f>IF(OR($AG177="",$U177=Prog!$S$18),"",IF(OR($U177=Prog!$S$17,$U177=Prog!$S$16),YEAR($X177),IF($AG177="ND","ND",$AI$8+$O177)))</f>
        <v/>
      </c>
      <c r="AJ177" s="3" t="str">
        <f t="shared" si="19"/>
        <v/>
      </c>
      <c r="AK177" s="3" t="str">
        <f t="shared" si="26"/>
        <v/>
      </c>
      <c r="AL177" s="3" t="str">
        <f t="shared" si="26"/>
        <v/>
      </c>
      <c r="AM177" s="3" t="str">
        <f t="shared" si="26"/>
        <v/>
      </c>
      <c r="AN177" s="3" t="str">
        <f t="shared" si="26"/>
        <v/>
      </c>
      <c r="AO177" s="2">
        <f t="shared" si="20"/>
        <v>0</v>
      </c>
      <c r="AP177" s="4"/>
      <c r="AQ177" s="3">
        <f>IF(AJ177=1,VLOOKUP($AP177,BaseEqptCdF!$C$5:$R$161,16,FALSE),0)</f>
        <v>0</v>
      </c>
      <c r="AR177" s="3">
        <f>IF(AK177=1,VLOOKUP($AP177,BaseEqptCdF!$C$5:$R$161,16,FALSE),0)</f>
        <v>0</v>
      </c>
      <c r="AS177" s="3">
        <f>IF(AL177=1,VLOOKUP($AP177,BaseEqptCdF!$C$5:$R$161,16,FALSE),0)</f>
        <v>0</v>
      </c>
      <c r="AT177" s="3">
        <f>IF(AM177=1,VLOOKUP($AP177,BaseEqptCdF!$C$5:$R$161,16,FALSE),0)</f>
        <v>0</v>
      </c>
      <c r="AU177" s="3">
        <f>IF(AN177=1,VLOOKUP($AP177,BaseEqptCdF!$C$5:$R$161,16,FALSE),0)</f>
        <v>0</v>
      </c>
      <c r="AV177" s="2">
        <f t="shared" si="21"/>
        <v>0</v>
      </c>
      <c r="AW177" s="3" t="str">
        <f>IF($L177="","",IF(SUM($AJ177:AJ177)=0,$AE177,VLOOKUP($AP177,BaseEqptCdF!$C$5:$R$161,16,FALSE)*$AC$3))</f>
        <v/>
      </c>
      <c r="AX177" s="3" t="str">
        <f>IF($L177="","",IF(SUM($AJ177:AK177)=0,$AE177,VLOOKUP($AP177,BaseEqptCdF!$C$5:$R$161,16,FALSE)*$AC$3))</f>
        <v/>
      </c>
      <c r="AY177" s="3" t="str">
        <f>IF($L177="","",IF(SUM($AJ177:AL177)=0,$AE177,VLOOKUP($AP177,BaseEqptCdF!$C$5:$R$161,16,FALSE)*$AC$3))</f>
        <v/>
      </c>
      <c r="AZ177" s="3" t="str">
        <f>IF($L177="","",IF(SUM($AJ177:AM177)=0,$AE177,VLOOKUP($AP177,BaseEqptCdF!$C$5:$R$161,16,FALSE)*$AC$3))</f>
        <v/>
      </c>
      <c r="BA177" s="3" t="str">
        <f>IF($L177="","",IF(SUM($AJ177:AN177)=0,$AE177,VLOOKUP($AP177,BaseEqptCdF!$C$5:$R$161,16,FALSE)*$AC$3))</f>
        <v/>
      </c>
      <c r="BB177" s="2">
        <f t="shared" si="22"/>
        <v>0</v>
      </c>
      <c r="BC177" s="3" t="str">
        <f>IF($L177="","",IF(SUM($AJ177:AJ177)=0,$AF177,IF(LEFT(VLOOKUP($AP177,BaseEqptCdF!$C$5:$E$161,3,FALSE),2)="SD",0,IF(LEFT(VLOOKUP($AP177,BaseEqptCdF!$C$5:$E$161,3,FALSE),2)="SB",1*52,VLOOKUP($AP177,BaseEqptCdF!$C$5:$S$161,12,FALSE)*0.2*300))))</f>
        <v/>
      </c>
      <c r="BD177" s="3" t="str">
        <f>IF($L177="","",IF(SUM($AJ177:AK177)=0,$AF177,IF(LEFT(VLOOKUP($AP177,BaseEqptCdF!$C$5:$E$161,3,FALSE),2)="SD",0,IF(LEFT(VLOOKUP($AP177,BaseEqptCdF!$C$5:$E$161,3,FALSE),2)="SB",1*52,VLOOKUP($AP177,BaseEqptCdF!$C$5:$S$161,12,FALSE)*0.2*300))))</f>
        <v/>
      </c>
      <c r="BE177" s="3" t="str">
        <f>IF($L177="","",IF(SUM($AJ177:AL177)=0,$AF177,IF(LEFT(VLOOKUP($AP177,BaseEqptCdF!$C$5:$E$161,3,FALSE),2)="SD",0,IF(LEFT(VLOOKUP($AP177,BaseEqptCdF!$C$5:$E$161,3,FALSE),2)="SB",1*52,VLOOKUP($AP177,BaseEqptCdF!$C$5:$S$161,12,FALSE)*0.2*300))))</f>
        <v/>
      </c>
      <c r="BF177" s="3" t="str">
        <f>IF($L177="","",IF(SUM($AJ177:AM177)=0,$AF177,IF(LEFT(VLOOKUP($AP177,BaseEqptCdF!$C$5:$E$161,3,FALSE),2)="SD",0,IF(LEFT(VLOOKUP($AP177,BaseEqptCdF!$C$5:$E$161,3,FALSE),2)="SB",1*52,VLOOKUP($AP177,BaseEqptCdF!$C$5:$S$161,12,FALSE)*0.2*300))))</f>
        <v/>
      </c>
      <c r="BG177" s="3" t="str">
        <f>IF($L177="","",IF(SUM($AJ177:AN177)=0,$AF177,IF(LEFT(VLOOKUP($AP177,BaseEqptCdF!$C$5:$E$161,3,FALSE),2)="SD",0,IF(LEFT(VLOOKUP($AP177,BaseEqptCdF!$C$5:$E$161,3,FALSE),2)="SB",1*52,VLOOKUP($AP177,BaseEqptCdF!$C$5:$S$161,12,FALSE)*0.2*300))))</f>
        <v/>
      </c>
      <c r="BH177" s="2">
        <f t="shared" si="23"/>
        <v>0</v>
      </c>
    </row>
    <row r="178" spans="1:60" x14ac:dyDescent="0.25">
      <c r="A178" s="296" t="str">
        <f t="array" ref="A178">IF($C178="","",INDEX(Prog!$B$8:$D$300,MATCH($C178,nivo1,0),1))</f>
        <v/>
      </c>
      <c r="B178" s="296" t="str">
        <f t="array" ref="B178">IF($C178="","",INDEX(Prog!$B$8:$D$300,MATCH($C178,nivo1,0),2))</f>
        <v/>
      </c>
      <c r="C178" s="273"/>
      <c r="D178" s="267"/>
      <c r="E178" s="273"/>
      <c r="F178" s="273"/>
      <c r="G178" s="273"/>
      <c r="H178" s="273"/>
      <c r="I178" s="273"/>
      <c r="J178" s="273"/>
      <c r="K178" s="274"/>
      <c r="L178" s="273"/>
      <c r="M178" s="273"/>
      <c r="N178" s="273"/>
      <c r="O178" s="275"/>
      <c r="P178" s="273"/>
      <c r="Q178" s="273"/>
      <c r="R178" s="273"/>
      <c r="S178" s="273"/>
      <c r="T178" s="276"/>
      <c r="U178" s="276"/>
      <c r="V178" s="276"/>
      <c r="W178" s="276"/>
      <c r="X178" s="277"/>
      <c r="Y178" s="278"/>
      <c r="AA178" s="8" t="str">
        <f>IF($L178="","",VLOOKUP($L178,BaseEqptCdF!$C$5:$E$161,2,FALSE))</f>
        <v/>
      </c>
      <c r="AB178" s="8" t="str">
        <f>IF($L178="","",VLOOKUP($L178,BaseEqptCdF!$C$5:$E$161,3,FALSE))</f>
        <v/>
      </c>
      <c r="AC178" s="7" t="str">
        <f>IF($L178="","",VLOOKUP($L178,BaseEqptCdF!$C$5:$I$161,6,FALSE))</f>
        <v/>
      </c>
      <c r="AD178" s="7" t="str">
        <f>IF($L178="","",VLOOKUP($L178,BaseEqptCdF!$C$5:$I$161,7,FALSE))</f>
        <v/>
      </c>
      <c r="AE178" s="3" t="str">
        <f>IF($L178="","",VLOOKUP($L178,BaseEqptCdF!$C$5:$R$161,16,FALSE)*$AC$3)</f>
        <v/>
      </c>
      <c r="AF178" s="3" t="str">
        <f>IF($L178="","",IF(LEFT($AB178,2)="SD",0,IF(LEFT($AB178,2)="SB",1*52,IF($N178=Prog!$P$17,VLOOKUP($L178,BaseEqptCdF!$C$5:$P$161,14,FALSE)*1*300,VLOOKUP($L178,BaseEqptCdF!$C$5:$P$161,12,FALSE)*0.2*300))))</f>
        <v/>
      </c>
      <c r="AG178" s="6" t="str">
        <f t="shared" si="24"/>
        <v/>
      </c>
      <c r="AH178" s="6">
        <f>IF($U178=Prog!$S$18,YEAR($X178),"")</f>
        <v>1900</v>
      </c>
      <c r="AI178" s="5" t="str">
        <f>IF(OR($AG178="",$U178=Prog!$S$18),"",IF(OR($U178=Prog!$S$17,$U178=Prog!$S$16),YEAR($X178),IF($AG178="ND","ND",$AI$8+$O178)))</f>
        <v/>
      </c>
      <c r="AJ178" s="3" t="str">
        <f t="shared" si="19"/>
        <v/>
      </c>
      <c r="AK178" s="3" t="str">
        <f t="shared" si="26"/>
        <v/>
      </c>
      <c r="AL178" s="3" t="str">
        <f t="shared" si="26"/>
        <v/>
      </c>
      <c r="AM178" s="3" t="str">
        <f t="shared" si="26"/>
        <v/>
      </c>
      <c r="AN178" s="3" t="str">
        <f t="shared" si="26"/>
        <v/>
      </c>
      <c r="AO178" s="2">
        <f t="shared" si="20"/>
        <v>0</v>
      </c>
      <c r="AP178" s="4"/>
      <c r="AQ178" s="3">
        <f>IF(AJ178=1,VLOOKUP($AP178,BaseEqptCdF!$C$5:$R$161,16,FALSE),0)</f>
        <v>0</v>
      </c>
      <c r="AR178" s="3">
        <f>IF(AK178=1,VLOOKUP($AP178,BaseEqptCdF!$C$5:$R$161,16,FALSE),0)</f>
        <v>0</v>
      </c>
      <c r="AS178" s="3">
        <f>IF(AL178=1,VLOOKUP($AP178,BaseEqptCdF!$C$5:$R$161,16,FALSE),0)</f>
        <v>0</v>
      </c>
      <c r="AT178" s="3">
        <f>IF(AM178=1,VLOOKUP($AP178,BaseEqptCdF!$C$5:$R$161,16,FALSE),0)</f>
        <v>0</v>
      </c>
      <c r="AU178" s="3">
        <f>IF(AN178=1,VLOOKUP($AP178,BaseEqptCdF!$C$5:$R$161,16,FALSE),0)</f>
        <v>0</v>
      </c>
      <c r="AV178" s="2">
        <f t="shared" si="21"/>
        <v>0</v>
      </c>
      <c r="AW178" s="3" t="str">
        <f>IF($L178="","",IF(SUM($AJ178:AJ178)=0,$AE178,VLOOKUP($AP178,BaseEqptCdF!$C$5:$R$161,16,FALSE)*$AC$3))</f>
        <v/>
      </c>
      <c r="AX178" s="3" t="str">
        <f>IF($L178="","",IF(SUM($AJ178:AK178)=0,$AE178,VLOOKUP($AP178,BaseEqptCdF!$C$5:$R$161,16,FALSE)*$AC$3))</f>
        <v/>
      </c>
      <c r="AY178" s="3" t="str">
        <f>IF($L178="","",IF(SUM($AJ178:AL178)=0,$AE178,VLOOKUP($AP178,BaseEqptCdF!$C$5:$R$161,16,FALSE)*$AC$3))</f>
        <v/>
      </c>
      <c r="AZ178" s="3" t="str">
        <f>IF($L178="","",IF(SUM($AJ178:AM178)=0,$AE178,VLOOKUP($AP178,BaseEqptCdF!$C$5:$R$161,16,FALSE)*$AC$3))</f>
        <v/>
      </c>
      <c r="BA178" s="3" t="str">
        <f>IF($L178="","",IF(SUM($AJ178:AN178)=0,$AE178,VLOOKUP($AP178,BaseEqptCdF!$C$5:$R$161,16,FALSE)*$AC$3))</f>
        <v/>
      </c>
      <c r="BB178" s="2">
        <f t="shared" si="22"/>
        <v>0</v>
      </c>
      <c r="BC178" s="3" t="str">
        <f>IF($L178="","",IF(SUM($AJ178:AJ178)=0,$AF178,IF(LEFT(VLOOKUP($AP178,BaseEqptCdF!$C$5:$E$161,3,FALSE),2)="SD",0,IF(LEFT(VLOOKUP($AP178,BaseEqptCdF!$C$5:$E$161,3,FALSE),2)="SB",1*52,VLOOKUP($AP178,BaseEqptCdF!$C$5:$S$161,12,FALSE)*0.2*300))))</f>
        <v/>
      </c>
      <c r="BD178" s="3" t="str">
        <f>IF($L178="","",IF(SUM($AJ178:AK178)=0,$AF178,IF(LEFT(VLOOKUP($AP178,BaseEqptCdF!$C$5:$E$161,3,FALSE),2)="SD",0,IF(LEFT(VLOOKUP($AP178,BaseEqptCdF!$C$5:$E$161,3,FALSE),2)="SB",1*52,VLOOKUP($AP178,BaseEqptCdF!$C$5:$S$161,12,FALSE)*0.2*300))))</f>
        <v/>
      </c>
      <c r="BE178" s="3" t="str">
        <f>IF($L178="","",IF(SUM($AJ178:AL178)=0,$AF178,IF(LEFT(VLOOKUP($AP178,BaseEqptCdF!$C$5:$E$161,3,FALSE),2)="SD",0,IF(LEFT(VLOOKUP($AP178,BaseEqptCdF!$C$5:$E$161,3,FALSE),2)="SB",1*52,VLOOKUP($AP178,BaseEqptCdF!$C$5:$S$161,12,FALSE)*0.2*300))))</f>
        <v/>
      </c>
      <c r="BF178" s="3" t="str">
        <f>IF($L178="","",IF(SUM($AJ178:AM178)=0,$AF178,IF(LEFT(VLOOKUP($AP178,BaseEqptCdF!$C$5:$E$161,3,FALSE),2)="SD",0,IF(LEFT(VLOOKUP($AP178,BaseEqptCdF!$C$5:$E$161,3,FALSE),2)="SB",1*52,VLOOKUP($AP178,BaseEqptCdF!$C$5:$S$161,12,FALSE)*0.2*300))))</f>
        <v/>
      </c>
      <c r="BG178" s="3" t="str">
        <f>IF($L178="","",IF(SUM($AJ178:AN178)=0,$AF178,IF(LEFT(VLOOKUP($AP178,BaseEqptCdF!$C$5:$E$161,3,FALSE),2)="SD",0,IF(LEFT(VLOOKUP($AP178,BaseEqptCdF!$C$5:$E$161,3,FALSE),2)="SB",1*52,VLOOKUP($AP178,BaseEqptCdF!$C$5:$S$161,12,FALSE)*0.2*300))))</f>
        <v/>
      </c>
      <c r="BH178" s="2">
        <f t="shared" si="23"/>
        <v>0</v>
      </c>
    </row>
    <row r="179" spans="1:60" x14ac:dyDescent="0.25">
      <c r="A179" s="296" t="str">
        <f t="array" ref="A179">IF($C179="","",INDEX(Prog!$B$8:$D$300,MATCH($C179,nivo1,0),1))</f>
        <v/>
      </c>
      <c r="B179" s="296" t="str">
        <f t="array" ref="B179">IF($C179="","",INDEX(Prog!$B$8:$D$300,MATCH($C179,nivo1,0),2))</f>
        <v/>
      </c>
      <c r="C179" s="273"/>
      <c r="D179" s="267"/>
      <c r="E179" s="273"/>
      <c r="F179" s="273"/>
      <c r="G179" s="273"/>
      <c r="H179" s="273"/>
      <c r="I179" s="273"/>
      <c r="J179" s="273"/>
      <c r="K179" s="274"/>
      <c r="L179" s="273"/>
      <c r="M179" s="273"/>
      <c r="N179" s="273"/>
      <c r="O179" s="275"/>
      <c r="P179" s="273"/>
      <c r="Q179" s="273"/>
      <c r="R179" s="273"/>
      <c r="S179" s="273"/>
      <c r="T179" s="276"/>
      <c r="U179" s="276"/>
      <c r="V179" s="276"/>
      <c r="W179" s="276"/>
      <c r="X179" s="277"/>
      <c r="Y179" s="278"/>
      <c r="AA179" s="8" t="str">
        <f>IF($L179="","",VLOOKUP($L179,BaseEqptCdF!$C$5:$E$161,2,FALSE))</f>
        <v/>
      </c>
      <c r="AB179" s="8" t="str">
        <f>IF($L179="","",VLOOKUP($L179,BaseEqptCdF!$C$5:$E$161,3,FALSE))</f>
        <v/>
      </c>
      <c r="AC179" s="7" t="str">
        <f>IF($L179="","",VLOOKUP($L179,BaseEqptCdF!$C$5:$I$161,6,FALSE))</f>
        <v/>
      </c>
      <c r="AD179" s="7" t="str">
        <f>IF($L179="","",VLOOKUP($L179,BaseEqptCdF!$C$5:$I$161,7,FALSE))</f>
        <v/>
      </c>
      <c r="AE179" s="3" t="str">
        <f>IF($L179="","",VLOOKUP($L179,BaseEqptCdF!$C$5:$R$161,16,FALSE)*$AC$3)</f>
        <v/>
      </c>
      <c r="AF179" s="3" t="str">
        <f>IF($L179="","",IF(LEFT($AB179,2)="SD",0,IF(LEFT($AB179,2)="SB",1*52,IF($N179=Prog!$P$17,VLOOKUP($L179,BaseEqptCdF!$C$5:$P$161,14,FALSE)*1*300,VLOOKUP($L179,BaseEqptCdF!$C$5:$P$161,12,FALSE)*0.2*300))))</f>
        <v/>
      </c>
      <c r="AG179" s="6" t="str">
        <f t="shared" si="24"/>
        <v/>
      </c>
      <c r="AH179" s="6">
        <f>IF($U179=Prog!$S$18,YEAR($X179),"")</f>
        <v>1900</v>
      </c>
      <c r="AI179" s="5" t="str">
        <f>IF(OR($AG179="",$U179=Prog!$S$18),"",IF(OR($U179=Prog!$S$17,$U179=Prog!$S$16),YEAR($X179),IF($AG179="ND","ND",$AI$8+$O179)))</f>
        <v/>
      </c>
      <c r="AJ179" s="3" t="str">
        <f t="shared" si="19"/>
        <v/>
      </c>
      <c r="AK179" s="3" t="str">
        <f t="shared" si="26"/>
        <v/>
      </c>
      <c r="AL179" s="3" t="str">
        <f t="shared" si="26"/>
        <v/>
      </c>
      <c r="AM179" s="3" t="str">
        <f t="shared" si="26"/>
        <v/>
      </c>
      <c r="AN179" s="3" t="str">
        <f t="shared" si="26"/>
        <v/>
      </c>
      <c r="AO179" s="2">
        <f t="shared" si="20"/>
        <v>0</v>
      </c>
      <c r="AP179" s="4"/>
      <c r="AQ179" s="3">
        <f>IF(AJ179=1,VLOOKUP($AP179,BaseEqptCdF!$C$5:$R$161,16,FALSE),0)</f>
        <v>0</v>
      </c>
      <c r="AR179" s="3">
        <f>IF(AK179=1,VLOOKUP($AP179,BaseEqptCdF!$C$5:$R$161,16,FALSE),0)</f>
        <v>0</v>
      </c>
      <c r="AS179" s="3">
        <f>IF(AL179=1,VLOOKUP($AP179,BaseEqptCdF!$C$5:$R$161,16,FALSE),0)</f>
        <v>0</v>
      </c>
      <c r="AT179" s="3">
        <f>IF(AM179=1,VLOOKUP($AP179,BaseEqptCdF!$C$5:$R$161,16,FALSE),0)</f>
        <v>0</v>
      </c>
      <c r="AU179" s="3">
        <f>IF(AN179=1,VLOOKUP($AP179,BaseEqptCdF!$C$5:$R$161,16,FALSE),0)</f>
        <v>0</v>
      </c>
      <c r="AV179" s="2">
        <f t="shared" si="21"/>
        <v>0</v>
      </c>
      <c r="AW179" s="3" t="str">
        <f>IF($L179="","",IF(SUM($AJ179:AJ179)=0,$AE179,VLOOKUP($AP179,BaseEqptCdF!$C$5:$R$161,16,FALSE)*$AC$3))</f>
        <v/>
      </c>
      <c r="AX179" s="3" t="str">
        <f>IF($L179="","",IF(SUM($AJ179:AK179)=0,$AE179,VLOOKUP($AP179,BaseEqptCdF!$C$5:$R$161,16,FALSE)*$AC$3))</f>
        <v/>
      </c>
      <c r="AY179" s="3" t="str">
        <f>IF($L179="","",IF(SUM($AJ179:AL179)=0,$AE179,VLOOKUP($AP179,BaseEqptCdF!$C$5:$R$161,16,FALSE)*$AC$3))</f>
        <v/>
      </c>
      <c r="AZ179" s="3" t="str">
        <f>IF($L179="","",IF(SUM($AJ179:AM179)=0,$AE179,VLOOKUP($AP179,BaseEqptCdF!$C$5:$R$161,16,FALSE)*$AC$3))</f>
        <v/>
      </c>
      <c r="BA179" s="3" t="str">
        <f>IF($L179="","",IF(SUM($AJ179:AN179)=0,$AE179,VLOOKUP($AP179,BaseEqptCdF!$C$5:$R$161,16,FALSE)*$AC$3))</f>
        <v/>
      </c>
      <c r="BB179" s="2">
        <f t="shared" si="22"/>
        <v>0</v>
      </c>
      <c r="BC179" s="3" t="str">
        <f>IF($L179="","",IF(SUM($AJ179:AJ179)=0,$AF179,IF(LEFT(VLOOKUP($AP179,BaseEqptCdF!$C$5:$E$161,3,FALSE),2)="SD",0,IF(LEFT(VLOOKUP($AP179,BaseEqptCdF!$C$5:$E$161,3,FALSE),2)="SB",1*52,VLOOKUP($AP179,BaseEqptCdF!$C$5:$S$161,12,FALSE)*0.2*300))))</f>
        <v/>
      </c>
      <c r="BD179" s="3" t="str">
        <f>IF($L179="","",IF(SUM($AJ179:AK179)=0,$AF179,IF(LEFT(VLOOKUP($AP179,BaseEqptCdF!$C$5:$E$161,3,FALSE),2)="SD",0,IF(LEFT(VLOOKUP($AP179,BaseEqptCdF!$C$5:$E$161,3,FALSE),2)="SB",1*52,VLOOKUP($AP179,BaseEqptCdF!$C$5:$S$161,12,FALSE)*0.2*300))))</f>
        <v/>
      </c>
      <c r="BE179" s="3" t="str">
        <f>IF($L179="","",IF(SUM($AJ179:AL179)=0,$AF179,IF(LEFT(VLOOKUP($AP179,BaseEqptCdF!$C$5:$E$161,3,FALSE),2)="SD",0,IF(LEFT(VLOOKUP($AP179,BaseEqptCdF!$C$5:$E$161,3,FALSE),2)="SB",1*52,VLOOKUP($AP179,BaseEqptCdF!$C$5:$S$161,12,FALSE)*0.2*300))))</f>
        <v/>
      </c>
      <c r="BF179" s="3" t="str">
        <f>IF($L179="","",IF(SUM($AJ179:AM179)=0,$AF179,IF(LEFT(VLOOKUP($AP179,BaseEqptCdF!$C$5:$E$161,3,FALSE),2)="SD",0,IF(LEFT(VLOOKUP($AP179,BaseEqptCdF!$C$5:$E$161,3,FALSE),2)="SB",1*52,VLOOKUP($AP179,BaseEqptCdF!$C$5:$S$161,12,FALSE)*0.2*300))))</f>
        <v/>
      </c>
      <c r="BG179" s="3" t="str">
        <f>IF($L179="","",IF(SUM($AJ179:AN179)=0,$AF179,IF(LEFT(VLOOKUP($AP179,BaseEqptCdF!$C$5:$E$161,3,FALSE),2)="SD",0,IF(LEFT(VLOOKUP($AP179,BaseEqptCdF!$C$5:$E$161,3,FALSE),2)="SB",1*52,VLOOKUP($AP179,BaseEqptCdF!$C$5:$S$161,12,FALSE)*0.2*300))))</f>
        <v/>
      </c>
      <c r="BH179" s="2">
        <f t="shared" si="23"/>
        <v>0</v>
      </c>
    </row>
    <row r="180" spans="1:60" x14ac:dyDescent="0.25">
      <c r="A180" s="296" t="str">
        <f t="array" ref="A180">IF($C180="","",INDEX(Prog!$B$8:$D$300,MATCH($C180,nivo1,0),1))</f>
        <v/>
      </c>
      <c r="B180" s="296" t="str">
        <f t="array" ref="B180">IF($C180="","",INDEX(Prog!$B$8:$D$300,MATCH($C180,nivo1,0),2))</f>
        <v/>
      </c>
      <c r="C180" s="273"/>
      <c r="D180" s="267"/>
      <c r="E180" s="273"/>
      <c r="F180" s="273"/>
      <c r="G180" s="273"/>
      <c r="H180" s="273"/>
      <c r="I180" s="273"/>
      <c r="J180" s="273"/>
      <c r="K180" s="274"/>
      <c r="L180" s="273"/>
      <c r="M180" s="273"/>
      <c r="N180" s="273"/>
      <c r="O180" s="275"/>
      <c r="P180" s="273"/>
      <c r="Q180" s="273"/>
      <c r="R180" s="273"/>
      <c r="S180" s="273"/>
      <c r="T180" s="276"/>
      <c r="U180" s="276"/>
      <c r="V180" s="276"/>
      <c r="W180" s="276"/>
      <c r="X180" s="277"/>
      <c r="Y180" s="278"/>
      <c r="AA180" s="8" t="str">
        <f>IF($L180="","",VLOOKUP($L180,BaseEqptCdF!$C$5:$E$161,2,FALSE))</f>
        <v/>
      </c>
      <c r="AB180" s="8" t="str">
        <f>IF($L180="","",VLOOKUP($L180,BaseEqptCdF!$C$5:$E$161,3,FALSE))</f>
        <v/>
      </c>
      <c r="AC180" s="7" t="str">
        <f>IF($L180="","",VLOOKUP($L180,BaseEqptCdF!$C$5:$I$161,6,FALSE))</f>
        <v/>
      </c>
      <c r="AD180" s="7" t="str">
        <f>IF($L180="","",VLOOKUP($L180,BaseEqptCdF!$C$5:$I$161,7,FALSE))</f>
        <v/>
      </c>
      <c r="AE180" s="3" t="str">
        <f>IF($L180="","",VLOOKUP($L180,BaseEqptCdF!$C$5:$R$161,16,FALSE)*$AC$3)</f>
        <v/>
      </c>
      <c r="AF180" s="3" t="str">
        <f>IF($L180="","",IF(LEFT($AB180,2)="SD",0,IF(LEFT($AB180,2)="SB",1*52,IF($N180=Prog!$P$17,VLOOKUP($L180,BaseEqptCdF!$C$5:$P$161,14,FALSE)*1*300,VLOOKUP($L180,BaseEqptCdF!$C$5:$P$161,12,FALSE)*0.2*300))))</f>
        <v/>
      </c>
      <c r="AG180" s="6" t="str">
        <f t="shared" si="24"/>
        <v/>
      </c>
      <c r="AH180" s="6">
        <f>IF($U180=Prog!$S$18,YEAR($X180),"")</f>
        <v>1900</v>
      </c>
      <c r="AI180" s="5" t="str">
        <f>IF(OR($AG180="",$U180=Prog!$S$18),"",IF(OR($U180=Prog!$S$17,$U180=Prog!$S$16),YEAR($X180),IF($AG180="ND","ND",$AI$8+$O180)))</f>
        <v/>
      </c>
      <c r="AJ180" s="3" t="str">
        <f t="shared" si="19"/>
        <v/>
      </c>
      <c r="AK180" s="3" t="str">
        <f t="shared" si="26"/>
        <v/>
      </c>
      <c r="AL180" s="3" t="str">
        <f t="shared" si="26"/>
        <v/>
      </c>
      <c r="AM180" s="3" t="str">
        <f t="shared" si="26"/>
        <v/>
      </c>
      <c r="AN180" s="3" t="str">
        <f t="shared" si="26"/>
        <v/>
      </c>
      <c r="AO180" s="2">
        <f t="shared" si="20"/>
        <v>0</v>
      </c>
      <c r="AP180" s="4"/>
      <c r="AQ180" s="3">
        <f>IF(AJ180=1,VLOOKUP($AP180,BaseEqptCdF!$C$5:$R$161,16,FALSE),0)</f>
        <v>0</v>
      </c>
      <c r="AR180" s="3">
        <f>IF(AK180=1,VLOOKUP($AP180,BaseEqptCdF!$C$5:$R$161,16,FALSE),0)</f>
        <v>0</v>
      </c>
      <c r="AS180" s="3">
        <f>IF(AL180=1,VLOOKUP($AP180,BaseEqptCdF!$C$5:$R$161,16,FALSE),0)</f>
        <v>0</v>
      </c>
      <c r="AT180" s="3">
        <f>IF(AM180=1,VLOOKUP($AP180,BaseEqptCdF!$C$5:$R$161,16,FALSE),0)</f>
        <v>0</v>
      </c>
      <c r="AU180" s="3">
        <f>IF(AN180=1,VLOOKUP($AP180,BaseEqptCdF!$C$5:$R$161,16,FALSE),0)</f>
        <v>0</v>
      </c>
      <c r="AV180" s="2">
        <f t="shared" si="21"/>
        <v>0</v>
      </c>
      <c r="AW180" s="3" t="str">
        <f>IF($L180="","",IF(SUM($AJ180:AJ180)=0,$AE180,VLOOKUP($AP180,BaseEqptCdF!$C$5:$R$161,16,FALSE)*$AC$3))</f>
        <v/>
      </c>
      <c r="AX180" s="3" t="str">
        <f>IF($L180="","",IF(SUM($AJ180:AK180)=0,$AE180,VLOOKUP($AP180,BaseEqptCdF!$C$5:$R$161,16,FALSE)*$AC$3))</f>
        <v/>
      </c>
      <c r="AY180" s="3" t="str">
        <f>IF($L180="","",IF(SUM($AJ180:AL180)=0,$AE180,VLOOKUP($AP180,BaseEqptCdF!$C$5:$R$161,16,FALSE)*$AC$3))</f>
        <v/>
      </c>
      <c r="AZ180" s="3" t="str">
        <f>IF($L180="","",IF(SUM($AJ180:AM180)=0,$AE180,VLOOKUP($AP180,BaseEqptCdF!$C$5:$R$161,16,FALSE)*$AC$3))</f>
        <v/>
      </c>
      <c r="BA180" s="3" t="str">
        <f>IF($L180="","",IF(SUM($AJ180:AN180)=0,$AE180,VLOOKUP($AP180,BaseEqptCdF!$C$5:$R$161,16,FALSE)*$AC$3))</f>
        <v/>
      </c>
      <c r="BB180" s="2">
        <f t="shared" si="22"/>
        <v>0</v>
      </c>
      <c r="BC180" s="3" t="str">
        <f>IF($L180="","",IF(SUM($AJ180:AJ180)=0,$AF180,IF(LEFT(VLOOKUP($AP180,BaseEqptCdF!$C$5:$E$161,3,FALSE),2)="SD",0,IF(LEFT(VLOOKUP($AP180,BaseEqptCdF!$C$5:$E$161,3,FALSE),2)="SB",1*52,VLOOKUP($AP180,BaseEqptCdF!$C$5:$S$161,12,FALSE)*0.2*300))))</f>
        <v/>
      </c>
      <c r="BD180" s="3" t="str">
        <f>IF($L180="","",IF(SUM($AJ180:AK180)=0,$AF180,IF(LEFT(VLOOKUP($AP180,BaseEqptCdF!$C$5:$E$161,3,FALSE),2)="SD",0,IF(LEFT(VLOOKUP($AP180,BaseEqptCdF!$C$5:$E$161,3,FALSE),2)="SB",1*52,VLOOKUP($AP180,BaseEqptCdF!$C$5:$S$161,12,FALSE)*0.2*300))))</f>
        <v/>
      </c>
      <c r="BE180" s="3" t="str">
        <f>IF($L180="","",IF(SUM($AJ180:AL180)=0,$AF180,IF(LEFT(VLOOKUP($AP180,BaseEqptCdF!$C$5:$E$161,3,FALSE),2)="SD",0,IF(LEFT(VLOOKUP($AP180,BaseEqptCdF!$C$5:$E$161,3,FALSE),2)="SB",1*52,VLOOKUP($AP180,BaseEqptCdF!$C$5:$S$161,12,FALSE)*0.2*300))))</f>
        <v/>
      </c>
      <c r="BF180" s="3" t="str">
        <f>IF($L180="","",IF(SUM($AJ180:AM180)=0,$AF180,IF(LEFT(VLOOKUP($AP180,BaseEqptCdF!$C$5:$E$161,3,FALSE),2)="SD",0,IF(LEFT(VLOOKUP($AP180,BaseEqptCdF!$C$5:$E$161,3,FALSE),2)="SB",1*52,VLOOKUP($AP180,BaseEqptCdF!$C$5:$S$161,12,FALSE)*0.2*300))))</f>
        <v/>
      </c>
      <c r="BG180" s="3" t="str">
        <f>IF($L180="","",IF(SUM($AJ180:AN180)=0,$AF180,IF(LEFT(VLOOKUP($AP180,BaseEqptCdF!$C$5:$E$161,3,FALSE),2)="SD",0,IF(LEFT(VLOOKUP($AP180,BaseEqptCdF!$C$5:$E$161,3,FALSE),2)="SB",1*52,VLOOKUP($AP180,BaseEqptCdF!$C$5:$S$161,12,FALSE)*0.2*300))))</f>
        <v/>
      </c>
      <c r="BH180" s="2">
        <f t="shared" si="23"/>
        <v>0</v>
      </c>
    </row>
    <row r="181" spans="1:60" x14ac:dyDescent="0.25">
      <c r="A181" s="296" t="str">
        <f t="array" ref="A181">IF($C181="","",INDEX(Prog!$B$8:$D$300,MATCH($C181,nivo1,0),1))</f>
        <v/>
      </c>
      <c r="B181" s="296" t="str">
        <f t="array" ref="B181">IF($C181="","",INDEX(Prog!$B$8:$D$300,MATCH($C181,nivo1,0),2))</f>
        <v/>
      </c>
      <c r="C181" s="273"/>
      <c r="D181" s="267"/>
      <c r="E181" s="273"/>
      <c r="F181" s="273"/>
      <c r="G181" s="273"/>
      <c r="H181" s="273"/>
      <c r="I181" s="273"/>
      <c r="J181" s="273"/>
      <c r="K181" s="274"/>
      <c r="L181" s="273"/>
      <c r="M181" s="273"/>
      <c r="N181" s="273"/>
      <c r="O181" s="275"/>
      <c r="P181" s="273"/>
      <c r="Q181" s="273"/>
      <c r="R181" s="273"/>
      <c r="S181" s="273"/>
      <c r="T181" s="276"/>
      <c r="U181" s="276"/>
      <c r="V181" s="276"/>
      <c r="W181" s="276"/>
      <c r="X181" s="277"/>
      <c r="Y181" s="278"/>
      <c r="AA181" s="8" t="str">
        <f>IF($L181="","",VLOOKUP($L181,BaseEqptCdF!$C$5:$E$161,2,FALSE))</f>
        <v/>
      </c>
      <c r="AB181" s="8" t="str">
        <f>IF($L181="","",VLOOKUP($L181,BaseEqptCdF!$C$5:$E$161,3,FALSE))</f>
        <v/>
      </c>
      <c r="AC181" s="7" t="str">
        <f>IF($L181="","",VLOOKUP($L181,BaseEqptCdF!$C$5:$I$161,6,FALSE))</f>
        <v/>
      </c>
      <c r="AD181" s="7" t="str">
        <f>IF($L181="","",VLOOKUP($L181,BaseEqptCdF!$C$5:$I$161,7,FALSE))</f>
        <v/>
      </c>
      <c r="AE181" s="3" t="str">
        <f>IF($L181="","",VLOOKUP($L181,BaseEqptCdF!$C$5:$R$161,16,FALSE)*$AC$3)</f>
        <v/>
      </c>
      <c r="AF181" s="3" t="str">
        <f>IF($L181="","",IF(LEFT($AB181,2)="SD",0,IF(LEFT($AB181,2)="SB",1*52,IF($N181=Prog!$P$17,VLOOKUP($L181,BaseEqptCdF!$C$5:$P$161,14,FALSE)*1*300,VLOOKUP($L181,BaseEqptCdF!$C$5:$P$161,12,FALSE)*0.2*300))))</f>
        <v/>
      </c>
      <c r="AG181" s="6" t="str">
        <f t="shared" si="24"/>
        <v/>
      </c>
      <c r="AH181" s="6">
        <f>IF($U181=Prog!$S$18,YEAR($X181),"")</f>
        <v>1900</v>
      </c>
      <c r="AI181" s="5" t="str">
        <f>IF(OR($AG181="",$U181=Prog!$S$18),"",IF(OR($U181=Prog!$S$17,$U181=Prog!$S$16),YEAR($X181),IF($AG181="ND","ND",$AI$8+$O181)))</f>
        <v/>
      </c>
      <c r="AJ181" s="3" t="str">
        <f t="shared" si="19"/>
        <v/>
      </c>
      <c r="AK181" s="3" t="str">
        <f t="shared" si="26"/>
        <v/>
      </c>
      <c r="AL181" s="3" t="str">
        <f t="shared" si="26"/>
        <v/>
      </c>
      <c r="AM181" s="3" t="str">
        <f t="shared" si="26"/>
        <v/>
      </c>
      <c r="AN181" s="3" t="str">
        <f t="shared" si="26"/>
        <v/>
      </c>
      <c r="AO181" s="2">
        <f t="shared" si="20"/>
        <v>0</v>
      </c>
      <c r="AP181" s="4"/>
      <c r="AQ181" s="3">
        <f>IF(AJ181=1,VLOOKUP($AP181,BaseEqptCdF!$C$5:$R$161,16,FALSE),0)</f>
        <v>0</v>
      </c>
      <c r="AR181" s="3">
        <f>IF(AK181=1,VLOOKUP($AP181,BaseEqptCdF!$C$5:$R$161,16,FALSE),0)</f>
        <v>0</v>
      </c>
      <c r="AS181" s="3">
        <f>IF(AL181=1,VLOOKUP($AP181,BaseEqptCdF!$C$5:$R$161,16,FALSE),0)</f>
        <v>0</v>
      </c>
      <c r="AT181" s="3">
        <f>IF(AM181=1,VLOOKUP($AP181,BaseEqptCdF!$C$5:$R$161,16,FALSE),0)</f>
        <v>0</v>
      </c>
      <c r="AU181" s="3">
        <f>IF(AN181=1,VLOOKUP($AP181,BaseEqptCdF!$C$5:$R$161,16,FALSE),0)</f>
        <v>0</v>
      </c>
      <c r="AV181" s="2">
        <f t="shared" si="21"/>
        <v>0</v>
      </c>
      <c r="AW181" s="3" t="str">
        <f>IF($L181="","",IF(SUM($AJ181:AJ181)=0,$AE181,VLOOKUP($AP181,BaseEqptCdF!$C$5:$R$161,16,FALSE)*$AC$3))</f>
        <v/>
      </c>
      <c r="AX181" s="3" t="str">
        <f>IF($L181="","",IF(SUM($AJ181:AK181)=0,$AE181,VLOOKUP($AP181,BaseEqptCdF!$C$5:$R$161,16,FALSE)*$AC$3))</f>
        <v/>
      </c>
      <c r="AY181" s="3" t="str">
        <f>IF($L181="","",IF(SUM($AJ181:AL181)=0,$AE181,VLOOKUP($AP181,BaseEqptCdF!$C$5:$R$161,16,FALSE)*$AC$3))</f>
        <v/>
      </c>
      <c r="AZ181" s="3" t="str">
        <f>IF($L181="","",IF(SUM($AJ181:AM181)=0,$AE181,VLOOKUP($AP181,BaseEqptCdF!$C$5:$R$161,16,FALSE)*$AC$3))</f>
        <v/>
      </c>
      <c r="BA181" s="3" t="str">
        <f>IF($L181="","",IF(SUM($AJ181:AN181)=0,$AE181,VLOOKUP($AP181,BaseEqptCdF!$C$5:$R$161,16,FALSE)*$AC$3))</f>
        <v/>
      </c>
      <c r="BB181" s="2">
        <f t="shared" si="22"/>
        <v>0</v>
      </c>
      <c r="BC181" s="3" t="str">
        <f>IF($L181="","",IF(SUM($AJ181:AJ181)=0,$AF181,IF(LEFT(VLOOKUP($AP181,BaseEqptCdF!$C$5:$E$161,3,FALSE),2)="SD",0,IF(LEFT(VLOOKUP($AP181,BaseEqptCdF!$C$5:$E$161,3,FALSE),2)="SB",1*52,VLOOKUP($AP181,BaseEqptCdF!$C$5:$S$161,12,FALSE)*0.2*300))))</f>
        <v/>
      </c>
      <c r="BD181" s="3" t="str">
        <f>IF($L181="","",IF(SUM($AJ181:AK181)=0,$AF181,IF(LEFT(VLOOKUP($AP181,BaseEqptCdF!$C$5:$E$161,3,FALSE),2)="SD",0,IF(LEFT(VLOOKUP($AP181,BaseEqptCdF!$C$5:$E$161,3,FALSE),2)="SB",1*52,VLOOKUP($AP181,BaseEqptCdF!$C$5:$S$161,12,FALSE)*0.2*300))))</f>
        <v/>
      </c>
      <c r="BE181" s="3" t="str">
        <f>IF($L181="","",IF(SUM($AJ181:AL181)=0,$AF181,IF(LEFT(VLOOKUP($AP181,BaseEqptCdF!$C$5:$E$161,3,FALSE),2)="SD",0,IF(LEFT(VLOOKUP($AP181,BaseEqptCdF!$C$5:$E$161,3,FALSE),2)="SB",1*52,VLOOKUP($AP181,BaseEqptCdF!$C$5:$S$161,12,FALSE)*0.2*300))))</f>
        <v/>
      </c>
      <c r="BF181" s="3" t="str">
        <f>IF($L181="","",IF(SUM($AJ181:AM181)=0,$AF181,IF(LEFT(VLOOKUP($AP181,BaseEqptCdF!$C$5:$E$161,3,FALSE),2)="SD",0,IF(LEFT(VLOOKUP($AP181,BaseEqptCdF!$C$5:$E$161,3,FALSE),2)="SB",1*52,VLOOKUP($AP181,BaseEqptCdF!$C$5:$S$161,12,FALSE)*0.2*300))))</f>
        <v/>
      </c>
      <c r="BG181" s="3" t="str">
        <f>IF($L181="","",IF(SUM($AJ181:AN181)=0,$AF181,IF(LEFT(VLOOKUP($AP181,BaseEqptCdF!$C$5:$E$161,3,FALSE),2)="SD",0,IF(LEFT(VLOOKUP($AP181,BaseEqptCdF!$C$5:$E$161,3,FALSE),2)="SB",1*52,VLOOKUP($AP181,BaseEqptCdF!$C$5:$S$161,12,FALSE)*0.2*300))))</f>
        <v/>
      </c>
      <c r="BH181" s="2">
        <f t="shared" si="23"/>
        <v>0</v>
      </c>
    </row>
    <row r="182" spans="1:60" x14ac:dyDescent="0.25">
      <c r="A182" s="296" t="str">
        <f t="array" ref="A182">IF($C182="","",INDEX(Prog!$B$8:$D$300,MATCH($C182,nivo1,0),1))</f>
        <v/>
      </c>
      <c r="B182" s="296" t="str">
        <f t="array" ref="B182">IF($C182="","",INDEX(Prog!$B$8:$D$300,MATCH($C182,nivo1,0),2))</f>
        <v/>
      </c>
      <c r="C182" s="273"/>
      <c r="D182" s="267"/>
      <c r="E182" s="273"/>
      <c r="F182" s="273"/>
      <c r="G182" s="273"/>
      <c r="H182" s="273"/>
      <c r="I182" s="273"/>
      <c r="J182" s="273"/>
      <c r="K182" s="274"/>
      <c r="L182" s="273"/>
      <c r="M182" s="273"/>
      <c r="N182" s="273"/>
      <c r="O182" s="275"/>
      <c r="P182" s="273"/>
      <c r="Q182" s="273"/>
      <c r="R182" s="273"/>
      <c r="S182" s="273"/>
      <c r="T182" s="276"/>
      <c r="U182" s="276"/>
      <c r="V182" s="276"/>
      <c r="W182" s="276"/>
      <c r="X182" s="277"/>
      <c r="Y182" s="278"/>
      <c r="AA182" s="8" t="str">
        <f>IF($L182="","",VLOOKUP($L182,BaseEqptCdF!$C$5:$E$161,2,FALSE))</f>
        <v/>
      </c>
      <c r="AB182" s="8" t="str">
        <f>IF($L182="","",VLOOKUP($L182,BaseEqptCdF!$C$5:$E$161,3,FALSE))</f>
        <v/>
      </c>
      <c r="AC182" s="7" t="str">
        <f>IF($L182="","",VLOOKUP($L182,BaseEqptCdF!$C$5:$I$161,6,FALSE))</f>
        <v/>
      </c>
      <c r="AD182" s="7" t="str">
        <f>IF($L182="","",VLOOKUP($L182,BaseEqptCdF!$C$5:$I$161,7,FALSE))</f>
        <v/>
      </c>
      <c r="AE182" s="3" t="str">
        <f>IF($L182="","",VLOOKUP($L182,BaseEqptCdF!$C$5:$R$161,16,FALSE)*$AC$3)</f>
        <v/>
      </c>
      <c r="AF182" s="3" t="str">
        <f>IF($L182="","",IF(LEFT($AB182,2)="SD",0,IF(LEFT($AB182,2)="SB",1*52,IF($N182=Prog!$P$17,VLOOKUP($L182,BaseEqptCdF!$C$5:$P$161,14,FALSE)*1*300,VLOOKUP($L182,BaseEqptCdF!$C$5:$P$161,12,FALSE)*0.2*300))))</f>
        <v/>
      </c>
      <c r="AG182" s="6" t="str">
        <f t="shared" si="24"/>
        <v/>
      </c>
      <c r="AH182" s="6">
        <f>IF($U182=Prog!$S$18,YEAR($X182),"")</f>
        <v>1900</v>
      </c>
      <c r="AI182" s="5" t="str">
        <f>IF(OR($AG182="",$U182=Prog!$S$18),"",IF(OR($U182=Prog!$S$17,$U182=Prog!$S$16),YEAR($X182),IF($AG182="ND","ND",$AI$8+$O182)))</f>
        <v/>
      </c>
      <c r="AJ182" s="3" t="str">
        <f t="shared" si="19"/>
        <v/>
      </c>
      <c r="AK182" s="3" t="str">
        <f t="shared" si="26"/>
        <v/>
      </c>
      <c r="AL182" s="3" t="str">
        <f t="shared" si="26"/>
        <v/>
      </c>
      <c r="AM182" s="3" t="str">
        <f t="shared" si="26"/>
        <v/>
      </c>
      <c r="AN182" s="3" t="str">
        <f t="shared" si="26"/>
        <v/>
      </c>
      <c r="AO182" s="2">
        <f t="shared" si="20"/>
        <v>0</v>
      </c>
      <c r="AP182" s="4"/>
      <c r="AQ182" s="3">
        <f>IF(AJ182=1,VLOOKUP($AP182,BaseEqptCdF!$C$5:$R$161,16,FALSE),0)</f>
        <v>0</v>
      </c>
      <c r="AR182" s="3">
        <f>IF(AK182=1,VLOOKUP($AP182,BaseEqptCdF!$C$5:$R$161,16,FALSE),0)</f>
        <v>0</v>
      </c>
      <c r="AS182" s="3">
        <f>IF(AL182=1,VLOOKUP($AP182,BaseEqptCdF!$C$5:$R$161,16,FALSE),0)</f>
        <v>0</v>
      </c>
      <c r="AT182" s="3">
        <f>IF(AM182=1,VLOOKUP($AP182,BaseEqptCdF!$C$5:$R$161,16,FALSE),0)</f>
        <v>0</v>
      </c>
      <c r="AU182" s="3">
        <f>IF(AN182=1,VLOOKUP($AP182,BaseEqptCdF!$C$5:$R$161,16,FALSE),0)</f>
        <v>0</v>
      </c>
      <c r="AV182" s="2">
        <f t="shared" si="21"/>
        <v>0</v>
      </c>
      <c r="AW182" s="3" t="str">
        <f>IF($L182="","",IF(SUM($AJ182:AJ182)=0,$AE182,VLOOKUP($AP182,BaseEqptCdF!$C$5:$R$161,16,FALSE)*$AC$3))</f>
        <v/>
      </c>
      <c r="AX182" s="3" t="str">
        <f>IF($L182="","",IF(SUM($AJ182:AK182)=0,$AE182,VLOOKUP($AP182,BaseEqptCdF!$C$5:$R$161,16,FALSE)*$AC$3))</f>
        <v/>
      </c>
      <c r="AY182" s="3" t="str">
        <f>IF($L182="","",IF(SUM($AJ182:AL182)=0,$AE182,VLOOKUP($AP182,BaseEqptCdF!$C$5:$R$161,16,FALSE)*$AC$3))</f>
        <v/>
      </c>
      <c r="AZ182" s="3" t="str">
        <f>IF($L182="","",IF(SUM($AJ182:AM182)=0,$AE182,VLOOKUP($AP182,BaseEqptCdF!$C$5:$R$161,16,FALSE)*$AC$3))</f>
        <v/>
      </c>
      <c r="BA182" s="3" t="str">
        <f>IF($L182="","",IF(SUM($AJ182:AN182)=0,$AE182,VLOOKUP($AP182,BaseEqptCdF!$C$5:$R$161,16,FALSE)*$AC$3))</f>
        <v/>
      </c>
      <c r="BB182" s="2">
        <f t="shared" si="22"/>
        <v>0</v>
      </c>
      <c r="BC182" s="3" t="str">
        <f>IF($L182="","",IF(SUM($AJ182:AJ182)=0,$AF182,IF(LEFT(VLOOKUP($AP182,BaseEqptCdF!$C$5:$E$161,3,FALSE),2)="SD",0,IF(LEFT(VLOOKUP($AP182,BaseEqptCdF!$C$5:$E$161,3,FALSE),2)="SB",1*52,VLOOKUP($AP182,BaseEqptCdF!$C$5:$S$161,12,FALSE)*0.2*300))))</f>
        <v/>
      </c>
      <c r="BD182" s="3" t="str">
        <f>IF($L182="","",IF(SUM($AJ182:AK182)=0,$AF182,IF(LEFT(VLOOKUP($AP182,BaseEqptCdF!$C$5:$E$161,3,FALSE),2)="SD",0,IF(LEFT(VLOOKUP($AP182,BaseEqptCdF!$C$5:$E$161,3,FALSE),2)="SB",1*52,VLOOKUP($AP182,BaseEqptCdF!$C$5:$S$161,12,FALSE)*0.2*300))))</f>
        <v/>
      </c>
      <c r="BE182" s="3" t="str">
        <f>IF($L182="","",IF(SUM($AJ182:AL182)=0,$AF182,IF(LEFT(VLOOKUP($AP182,BaseEqptCdF!$C$5:$E$161,3,FALSE),2)="SD",0,IF(LEFT(VLOOKUP($AP182,BaseEqptCdF!$C$5:$E$161,3,FALSE),2)="SB",1*52,VLOOKUP($AP182,BaseEqptCdF!$C$5:$S$161,12,FALSE)*0.2*300))))</f>
        <v/>
      </c>
      <c r="BF182" s="3" t="str">
        <f>IF($L182="","",IF(SUM($AJ182:AM182)=0,$AF182,IF(LEFT(VLOOKUP($AP182,BaseEqptCdF!$C$5:$E$161,3,FALSE),2)="SD",0,IF(LEFT(VLOOKUP($AP182,BaseEqptCdF!$C$5:$E$161,3,FALSE),2)="SB",1*52,VLOOKUP($AP182,BaseEqptCdF!$C$5:$S$161,12,FALSE)*0.2*300))))</f>
        <v/>
      </c>
      <c r="BG182" s="3" t="str">
        <f>IF($L182="","",IF(SUM($AJ182:AN182)=0,$AF182,IF(LEFT(VLOOKUP($AP182,BaseEqptCdF!$C$5:$E$161,3,FALSE),2)="SD",0,IF(LEFT(VLOOKUP($AP182,BaseEqptCdF!$C$5:$E$161,3,FALSE),2)="SB",1*52,VLOOKUP($AP182,BaseEqptCdF!$C$5:$S$161,12,FALSE)*0.2*300))))</f>
        <v/>
      </c>
      <c r="BH182" s="2">
        <f t="shared" si="23"/>
        <v>0</v>
      </c>
    </row>
    <row r="183" spans="1:60" x14ac:dyDescent="0.25">
      <c r="A183" s="296" t="str">
        <f t="array" ref="A183">IF($C183="","",INDEX(Prog!$B$8:$D$300,MATCH($C183,nivo1,0),1))</f>
        <v/>
      </c>
      <c r="B183" s="296" t="str">
        <f t="array" ref="B183">IF($C183="","",INDEX(Prog!$B$8:$D$300,MATCH($C183,nivo1,0),2))</f>
        <v/>
      </c>
      <c r="C183" s="273"/>
      <c r="D183" s="267"/>
      <c r="E183" s="273"/>
      <c r="F183" s="273"/>
      <c r="G183" s="273"/>
      <c r="H183" s="273"/>
      <c r="I183" s="273"/>
      <c r="J183" s="273"/>
      <c r="K183" s="274"/>
      <c r="L183" s="273"/>
      <c r="M183" s="273"/>
      <c r="N183" s="273"/>
      <c r="O183" s="275"/>
      <c r="P183" s="273"/>
      <c r="Q183" s="273"/>
      <c r="R183" s="273"/>
      <c r="S183" s="273"/>
      <c r="T183" s="276"/>
      <c r="U183" s="276"/>
      <c r="V183" s="276"/>
      <c r="W183" s="276"/>
      <c r="X183" s="277"/>
      <c r="Y183" s="278"/>
      <c r="AA183" s="8" t="str">
        <f>IF($L183="","",VLOOKUP($L183,BaseEqptCdF!$C$5:$E$161,2,FALSE))</f>
        <v/>
      </c>
      <c r="AB183" s="8" t="str">
        <f>IF($L183="","",VLOOKUP($L183,BaseEqptCdF!$C$5:$E$161,3,FALSE))</f>
        <v/>
      </c>
      <c r="AC183" s="7" t="str">
        <f>IF($L183="","",VLOOKUP($L183,BaseEqptCdF!$C$5:$I$161,6,FALSE))</f>
        <v/>
      </c>
      <c r="AD183" s="7" t="str">
        <f>IF($L183="","",VLOOKUP($L183,BaseEqptCdF!$C$5:$I$161,7,FALSE))</f>
        <v/>
      </c>
      <c r="AE183" s="3" t="str">
        <f>IF($L183="","",VLOOKUP($L183,BaseEqptCdF!$C$5:$R$161,16,FALSE)*$AC$3)</f>
        <v/>
      </c>
      <c r="AF183" s="3" t="str">
        <f>IF($L183="","",IF(LEFT($AB183,2)="SD",0,IF(LEFT($AB183,2)="SB",1*52,IF($N183=Prog!$P$17,VLOOKUP($L183,BaseEqptCdF!$C$5:$P$161,14,FALSE)*1*300,VLOOKUP($L183,BaseEqptCdF!$C$5:$P$161,12,FALSE)*0.2*300))))</f>
        <v/>
      </c>
      <c r="AG183" s="6" t="str">
        <f t="shared" si="24"/>
        <v/>
      </c>
      <c r="AH183" s="6">
        <f>IF($U183=Prog!$S$18,YEAR($X183),"")</f>
        <v>1900</v>
      </c>
      <c r="AI183" s="5" t="str">
        <f>IF(OR($AG183="",$U183=Prog!$S$18),"",IF(OR($U183=Prog!$S$17,$U183=Prog!$S$16),YEAR($X183),IF($AG183="ND","ND",$AI$8+$O183)))</f>
        <v/>
      </c>
      <c r="AJ183" s="3" t="str">
        <f t="shared" si="19"/>
        <v/>
      </c>
      <c r="AK183" s="3" t="str">
        <f t="shared" si="26"/>
        <v/>
      </c>
      <c r="AL183" s="3" t="str">
        <f t="shared" si="26"/>
        <v/>
      </c>
      <c r="AM183" s="3" t="str">
        <f t="shared" si="26"/>
        <v/>
      </c>
      <c r="AN183" s="3" t="str">
        <f t="shared" si="26"/>
        <v/>
      </c>
      <c r="AO183" s="2">
        <f t="shared" si="20"/>
        <v>0</v>
      </c>
      <c r="AP183" s="4"/>
      <c r="AQ183" s="3">
        <f>IF(AJ183=1,VLOOKUP($AP183,BaseEqptCdF!$C$5:$R$161,16,FALSE),0)</f>
        <v>0</v>
      </c>
      <c r="AR183" s="3">
        <f>IF(AK183=1,VLOOKUP($AP183,BaseEqptCdF!$C$5:$R$161,16,FALSE),0)</f>
        <v>0</v>
      </c>
      <c r="AS183" s="3">
        <f>IF(AL183=1,VLOOKUP($AP183,BaseEqptCdF!$C$5:$R$161,16,FALSE),0)</f>
        <v>0</v>
      </c>
      <c r="AT183" s="3">
        <f>IF(AM183=1,VLOOKUP($AP183,BaseEqptCdF!$C$5:$R$161,16,FALSE),0)</f>
        <v>0</v>
      </c>
      <c r="AU183" s="3">
        <f>IF(AN183=1,VLOOKUP($AP183,BaseEqptCdF!$C$5:$R$161,16,FALSE),0)</f>
        <v>0</v>
      </c>
      <c r="AV183" s="2">
        <f t="shared" si="21"/>
        <v>0</v>
      </c>
      <c r="AW183" s="3" t="str">
        <f>IF($L183="","",IF(SUM($AJ183:AJ183)=0,$AE183,VLOOKUP($AP183,BaseEqptCdF!$C$5:$R$161,16,FALSE)*$AC$3))</f>
        <v/>
      </c>
      <c r="AX183" s="3" t="str">
        <f>IF($L183="","",IF(SUM($AJ183:AK183)=0,$AE183,VLOOKUP($AP183,BaseEqptCdF!$C$5:$R$161,16,FALSE)*$AC$3))</f>
        <v/>
      </c>
      <c r="AY183" s="3" t="str">
        <f>IF($L183="","",IF(SUM($AJ183:AL183)=0,$AE183,VLOOKUP($AP183,BaseEqptCdF!$C$5:$R$161,16,FALSE)*$AC$3))</f>
        <v/>
      </c>
      <c r="AZ183" s="3" t="str">
        <f>IF($L183="","",IF(SUM($AJ183:AM183)=0,$AE183,VLOOKUP($AP183,BaseEqptCdF!$C$5:$R$161,16,FALSE)*$AC$3))</f>
        <v/>
      </c>
      <c r="BA183" s="3" t="str">
        <f>IF($L183="","",IF(SUM($AJ183:AN183)=0,$AE183,VLOOKUP($AP183,BaseEqptCdF!$C$5:$R$161,16,FALSE)*$AC$3))</f>
        <v/>
      </c>
      <c r="BB183" s="2">
        <f t="shared" si="22"/>
        <v>0</v>
      </c>
      <c r="BC183" s="3" t="str">
        <f>IF($L183="","",IF(SUM($AJ183:AJ183)=0,$AF183,IF(LEFT(VLOOKUP($AP183,BaseEqptCdF!$C$5:$E$161,3,FALSE),2)="SD",0,IF(LEFT(VLOOKUP($AP183,BaseEqptCdF!$C$5:$E$161,3,FALSE),2)="SB",1*52,VLOOKUP($AP183,BaseEqptCdF!$C$5:$S$161,12,FALSE)*0.2*300))))</f>
        <v/>
      </c>
      <c r="BD183" s="3" t="str">
        <f>IF($L183="","",IF(SUM($AJ183:AK183)=0,$AF183,IF(LEFT(VLOOKUP($AP183,BaseEqptCdF!$C$5:$E$161,3,FALSE),2)="SD",0,IF(LEFT(VLOOKUP($AP183,BaseEqptCdF!$C$5:$E$161,3,FALSE),2)="SB",1*52,VLOOKUP($AP183,BaseEqptCdF!$C$5:$S$161,12,FALSE)*0.2*300))))</f>
        <v/>
      </c>
      <c r="BE183" s="3" t="str">
        <f>IF($L183="","",IF(SUM($AJ183:AL183)=0,$AF183,IF(LEFT(VLOOKUP($AP183,BaseEqptCdF!$C$5:$E$161,3,FALSE),2)="SD",0,IF(LEFT(VLOOKUP($AP183,BaseEqptCdF!$C$5:$E$161,3,FALSE),2)="SB",1*52,VLOOKUP($AP183,BaseEqptCdF!$C$5:$S$161,12,FALSE)*0.2*300))))</f>
        <v/>
      </c>
      <c r="BF183" s="3" t="str">
        <f>IF($L183="","",IF(SUM($AJ183:AM183)=0,$AF183,IF(LEFT(VLOOKUP($AP183,BaseEqptCdF!$C$5:$E$161,3,FALSE),2)="SD",0,IF(LEFT(VLOOKUP($AP183,BaseEqptCdF!$C$5:$E$161,3,FALSE),2)="SB",1*52,VLOOKUP($AP183,BaseEqptCdF!$C$5:$S$161,12,FALSE)*0.2*300))))</f>
        <v/>
      </c>
      <c r="BG183" s="3" t="str">
        <f>IF($L183="","",IF(SUM($AJ183:AN183)=0,$AF183,IF(LEFT(VLOOKUP($AP183,BaseEqptCdF!$C$5:$E$161,3,FALSE),2)="SD",0,IF(LEFT(VLOOKUP($AP183,BaseEqptCdF!$C$5:$E$161,3,FALSE),2)="SB",1*52,VLOOKUP($AP183,BaseEqptCdF!$C$5:$S$161,12,FALSE)*0.2*300))))</f>
        <v/>
      </c>
      <c r="BH183" s="2">
        <f t="shared" si="23"/>
        <v>0</v>
      </c>
    </row>
    <row r="184" spans="1:60" x14ac:dyDescent="0.25">
      <c r="A184" s="296" t="str">
        <f t="array" ref="A184">IF($C184="","",INDEX(Prog!$B$8:$D$300,MATCH($C184,nivo1,0),1))</f>
        <v/>
      </c>
      <c r="B184" s="296" t="str">
        <f t="array" ref="B184">IF($C184="","",INDEX(Prog!$B$8:$D$300,MATCH($C184,nivo1,0),2))</f>
        <v/>
      </c>
      <c r="C184" s="273"/>
      <c r="D184" s="267"/>
      <c r="E184" s="273"/>
      <c r="F184" s="273"/>
      <c r="G184" s="273"/>
      <c r="H184" s="273"/>
      <c r="I184" s="273"/>
      <c r="J184" s="273"/>
      <c r="K184" s="274"/>
      <c r="L184" s="273"/>
      <c r="M184" s="273"/>
      <c r="N184" s="273"/>
      <c r="O184" s="275"/>
      <c r="P184" s="273"/>
      <c r="Q184" s="273"/>
      <c r="R184" s="273"/>
      <c r="S184" s="273"/>
      <c r="T184" s="276"/>
      <c r="U184" s="276"/>
      <c r="V184" s="276"/>
      <c r="W184" s="276"/>
      <c r="X184" s="277"/>
      <c r="Y184" s="278"/>
      <c r="AA184" s="8" t="str">
        <f>IF($L184="","",VLOOKUP($L184,BaseEqptCdF!$C$5:$E$161,2,FALSE))</f>
        <v/>
      </c>
      <c r="AB184" s="8" t="str">
        <f>IF($L184="","",VLOOKUP($L184,BaseEqptCdF!$C$5:$E$161,3,FALSE))</f>
        <v/>
      </c>
      <c r="AC184" s="7" t="str">
        <f>IF($L184="","",VLOOKUP($L184,BaseEqptCdF!$C$5:$I$161,6,FALSE))</f>
        <v/>
      </c>
      <c r="AD184" s="7" t="str">
        <f>IF($L184="","",VLOOKUP($L184,BaseEqptCdF!$C$5:$I$161,7,FALSE))</f>
        <v/>
      </c>
      <c r="AE184" s="3" t="str">
        <f>IF($L184="","",VLOOKUP($L184,BaseEqptCdF!$C$5:$R$161,16,FALSE)*$AC$3)</f>
        <v/>
      </c>
      <c r="AF184" s="3" t="str">
        <f>IF($L184="","",IF(LEFT($AB184,2)="SD",0,IF(LEFT($AB184,2)="SB",1*52,IF($N184=Prog!$P$17,VLOOKUP($L184,BaseEqptCdF!$C$5:$P$161,14,FALSE)*1*300,VLOOKUP($L184,BaseEqptCdF!$C$5:$P$161,12,FALSE)*0.2*300))))</f>
        <v/>
      </c>
      <c r="AG184" s="6" t="str">
        <f t="shared" si="24"/>
        <v/>
      </c>
      <c r="AH184" s="6">
        <f>IF($U184=Prog!$S$18,YEAR($X184),"")</f>
        <v>1900</v>
      </c>
      <c r="AI184" s="5" t="str">
        <f>IF(OR($AG184="",$U184=Prog!$S$18),"",IF(OR($U184=Prog!$S$17,$U184=Prog!$S$16),YEAR($X184),IF($AG184="ND","ND",$AI$8+$O184)))</f>
        <v/>
      </c>
      <c r="AJ184" s="3" t="str">
        <f t="shared" si="19"/>
        <v/>
      </c>
      <c r="AK184" s="3" t="str">
        <f t="shared" si="26"/>
        <v/>
      </c>
      <c r="AL184" s="3" t="str">
        <f t="shared" si="26"/>
        <v/>
      </c>
      <c r="AM184" s="3" t="str">
        <f t="shared" si="26"/>
        <v/>
      </c>
      <c r="AN184" s="3" t="str">
        <f t="shared" si="26"/>
        <v/>
      </c>
      <c r="AO184" s="2">
        <f t="shared" si="20"/>
        <v>0</v>
      </c>
      <c r="AP184" s="4"/>
      <c r="AQ184" s="3">
        <f>IF(AJ184=1,VLOOKUP($AP184,BaseEqptCdF!$C$5:$R$161,16,FALSE),0)</f>
        <v>0</v>
      </c>
      <c r="AR184" s="3">
        <f>IF(AK184=1,VLOOKUP($AP184,BaseEqptCdF!$C$5:$R$161,16,FALSE),0)</f>
        <v>0</v>
      </c>
      <c r="AS184" s="3">
        <f>IF(AL184=1,VLOOKUP($AP184,BaseEqptCdF!$C$5:$R$161,16,FALSE),0)</f>
        <v>0</v>
      </c>
      <c r="AT184" s="3">
        <f>IF(AM184=1,VLOOKUP($AP184,BaseEqptCdF!$C$5:$R$161,16,FALSE),0)</f>
        <v>0</v>
      </c>
      <c r="AU184" s="3">
        <f>IF(AN184=1,VLOOKUP($AP184,BaseEqptCdF!$C$5:$R$161,16,FALSE),0)</f>
        <v>0</v>
      </c>
      <c r="AV184" s="2">
        <f t="shared" si="21"/>
        <v>0</v>
      </c>
      <c r="AW184" s="3" t="str">
        <f>IF($L184="","",IF(SUM($AJ184:AJ184)=0,$AE184,VLOOKUP($AP184,BaseEqptCdF!$C$5:$R$161,16,FALSE)*$AC$3))</f>
        <v/>
      </c>
      <c r="AX184" s="3" t="str">
        <f>IF($L184="","",IF(SUM($AJ184:AK184)=0,$AE184,VLOOKUP($AP184,BaseEqptCdF!$C$5:$R$161,16,FALSE)*$AC$3))</f>
        <v/>
      </c>
      <c r="AY184" s="3" t="str">
        <f>IF($L184="","",IF(SUM($AJ184:AL184)=0,$AE184,VLOOKUP($AP184,BaseEqptCdF!$C$5:$R$161,16,FALSE)*$AC$3))</f>
        <v/>
      </c>
      <c r="AZ184" s="3" t="str">
        <f>IF($L184="","",IF(SUM($AJ184:AM184)=0,$AE184,VLOOKUP($AP184,BaseEqptCdF!$C$5:$R$161,16,FALSE)*$AC$3))</f>
        <v/>
      </c>
      <c r="BA184" s="3" t="str">
        <f>IF($L184="","",IF(SUM($AJ184:AN184)=0,$AE184,VLOOKUP($AP184,BaseEqptCdF!$C$5:$R$161,16,FALSE)*$AC$3))</f>
        <v/>
      </c>
      <c r="BB184" s="2">
        <f t="shared" si="22"/>
        <v>0</v>
      </c>
      <c r="BC184" s="3" t="str">
        <f>IF($L184="","",IF(SUM($AJ184:AJ184)=0,$AF184,IF(LEFT(VLOOKUP($AP184,BaseEqptCdF!$C$5:$E$161,3,FALSE),2)="SD",0,IF(LEFT(VLOOKUP($AP184,BaseEqptCdF!$C$5:$E$161,3,FALSE),2)="SB",1*52,VLOOKUP($AP184,BaseEqptCdF!$C$5:$S$161,12,FALSE)*0.2*300))))</f>
        <v/>
      </c>
      <c r="BD184" s="3" t="str">
        <f>IF($L184="","",IF(SUM($AJ184:AK184)=0,$AF184,IF(LEFT(VLOOKUP($AP184,BaseEqptCdF!$C$5:$E$161,3,FALSE),2)="SD",0,IF(LEFT(VLOOKUP($AP184,BaseEqptCdF!$C$5:$E$161,3,FALSE),2)="SB",1*52,VLOOKUP($AP184,BaseEqptCdF!$C$5:$S$161,12,FALSE)*0.2*300))))</f>
        <v/>
      </c>
      <c r="BE184" s="3" t="str">
        <f>IF($L184="","",IF(SUM($AJ184:AL184)=0,$AF184,IF(LEFT(VLOOKUP($AP184,BaseEqptCdF!$C$5:$E$161,3,FALSE),2)="SD",0,IF(LEFT(VLOOKUP($AP184,BaseEqptCdF!$C$5:$E$161,3,FALSE),2)="SB",1*52,VLOOKUP($AP184,BaseEqptCdF!$C$5:$S$161,12,FALSE)*0.2*300))))</f>
        <v/>
      </c>
      <c r="BF184" s="3" t="str">
        <f>IF($L184="","",IF(SUM($AJ184:AM184)=0,$AF184,IF(LEFT(VLOOKUP($AP184,BaseEqptCdF!$C$5:$E$161,3,FALSE),2)="SD",0,IF(LEFT(VLOOKUP($AP184,BaseEqptCdF!$C$5:$E$161,3,FALSE),2)="SB",1*52,VLOOKUP($AP184,BaseEqptCdF!$C$5:$S$161,12,FALSE)*0.2*300))))</f>
        <v/>
      </c>
      <c r="BG184" s="3" t="str">
        <f>IF($L184="","",IF(SUM($AJ184:AN184)=0,$AF184,IF(LEFT(VLOOKUP($AP184,BaseEqptCdF!$C$5:$E$161,3,FALSE),2)="SD",0,IF(LEFT(VLOOKUP($AP184,BaseEqptCdF!$C$5:$E$161,3,FALSE),2)="SB",1*52,VLOOKUP($AP184,BaseEqptCdF!$C$5:$S$161,12,FALSE)*0.2*300))))</f>
        <v/>
      </c>
      <c r="BH184" s="2">
        <f t="shared" si="23"/>
        <v>0</v>
      </c>
    </row>
    <row r="185" spans="1:60" x14ac:dyDescent="0.25">
      <c r="A185" s="296" t="str">
        <f t="array" ref="A185">IF($C185="","",INDEX(Prog!$B$8:$D$300,MATCH($C185,nivo1,0),1))</f>
        <v/>
      </c>
      <c r="B185" s="296" t="str">
        <f t="array" ref="B185">IF($C185="","",INDEX(Prog!$B$8:$D$300,MATCH($C185,nivo1,0),2))</f>
        <v/>
      </c>
      <c r="C185" s="273"/>
      <c r="D185" s="267"/>
      <c r="E185" s="273"/>
      <c r="F185" s="273"/>
      <c r="G185" s="273"/>
      <c r="H185" s="273"/>
      <c r="I185" s="273"/>
      <c r="J185" s="273"/>
      <c r="K185" s="274"/>
      <c r="L185" s="273"/>
      <c r="M185" s="273"/>
      <c r="N185" s="273"/>
      <c r="O185" s="275"/>
      <c r="P185" s="273"/>
      <c r="Q185" s="273"/>
      <c r="R185" s="273"/>
      <c r="S185" s="273"/>
      <c r="T185" s="276"/>
      <c r="U185" s="276"/>
      <c r="V185" s="276"/>
      <c r="W185" s="276"/>
      <c r="X185" s="277"/>
      <c r="Y185" s="278"/>
      <c r="AA185" s="8" t="str">
        <f>IF($L185="","",VLOOKUP($L185,BaseEqptCdF!$C$5:$E$161,2,FALSE))</f>
        <v/>
      </c>
      <c r="AB185" s="8" t="str">
        <f>IF($L185="","",VLOOKUP($L185,BaseEqptCdF!$C$5:$E$161,3,FALSE))</f>
        <v/>
      </c>
      <c r="AC185" s="7" t="str">
        <f>IF($L185="","",VLOOKUP($L185,BaseEqptCdF!$C$5:$I$161,6,FALSE))</f>
        <v/>
      </c>
      <c r="AD185" s="7" t="str">
        <f>IF($L185="","",VLOOKUP($L185,BaseEqptCdF!$C$5:$I$161,7,FALSE))</f>
        <v/>
      </c>
      <c r="AE185" s="3" t="str">
        <f>IF($L185="","",VLOOKUP($L185,BaseEqptCdF!$C$5:$R$161,16,FALSE)*$AC$3)</f>
        <v/>
      </c>
      <c r="AF185" s="3" t="str">
        <f>IF($L185="","",IF(LEFT($AB185,2)="SD",0,IF(LEFT($AB185,2)="SB",1*52,IF($N185=Prog!$P$17,VLOOKUP($L185,BaseEqptCdF!$C$5:$P$161,14,FALSE)*1*300,VLOOKUP($L185,BaseEqptCdF!$C$5:$P$161,12,FALSE)*0.2*300))))</f>
        <v/>
      </c>
      <c r="AG185" s="6" t="str">
        <f t="shared" si="24"/>
        <v/>
      </c>
      <c r="AH185" s="6">
        <f>IF($U185=Prog!$S$18,YEAR($X185),"")</f>
        <v>1900</v>
      </c>
      <c r="AI185" s="5" t="str">
        <f>IF(OR($AG185="",$U185=Prog!$S$18),"",IF(OR($U185=Prog!$S$17,$U185=Prog!$S$16),YEAR($X185),IF($AG185="ND","ND",$AI$8+$O185)))</f>
        <v/>
      </c>
      <c r="AJ185" s="3" t="str">
        <f t="shared" si="19"/>
        <v/>
      </c>
      <c r="AK185" s="3" t="str">
        <f t="shared" si="26"/>
        <v/>
      </c>
      <c r="AL185" s="3" t="str">
        <f t="shared" si="26"/>
        <v/>
      </c>
      <c r="AM185" s="3" t="str">
        <f t="shared" si="26"/>
        <v/>
      </c>
      <c r="AN185" s="3" t="str">
        <f t="shared" si="26"/>
        <v/>
      </c>
      <c r="AO185" s="2">
        <f t="shared" si="20"/>
        <v>0</v>
      </c>
      <c r="AP185" s="4"/>
      <c r="AQ185" s="3">
        <f>IF(AJ185=1,VLOOKUP($AP185,BaseEqptCdF!$C$5:$R$161,16,FALSE),0)</f>
        <v>0</v>
      </c>
      <c r="AR185" s="3">
        <f>IF(AK185=1,VLOOKUP($AP185,BaseEqptCdF!$C$5:$R$161,16,FALSE),0)</f>
        <v>0</v>
      </c>
      <c r="AS185" s="3">
        <f>IF(AL185=1,VLOOKUP($AP185,BaseEqptCdF!$C$5:$R$161,16,FALSE),0)</f>
        <v>0</v>
      </c>
      <c r="AT185" s="3">
        <f>IF(AM185=1,VLOOKUP($AP185,BaseEqptCdF!$C$5:$R$161,16,FALSE),0)</f>
        <v>0</v>
      </c>
      <c r="AU185" s="3">
        <f>IF(AN185=1,VLOOKUP($AP185,BaseEqptCdF!$C$5:$R$161,16,FALSE),0)</f>
        <v>0</v>
      </c>
      <c r="AV185" s="2">
        <f t="shared" si="21"/>
        <v>0</v>
      </c>
      <c r="AW185" s="3" t="str">
        <f>IF($L185="","",IF(SUM($AJ185:AJ185)=0,$AE185,VLOOKUP($AP185,BaseEqptCdF!$C$5:$R$161,16,FALSE)*$AC$3))</f>
        <v/>
      </c>
      <c r="AX185" s="3" t="str">
        <f>IF($L185="","",IF(SUM($AJ185:AK185)=0,$AE185,VLOOKUP($AP185,BaseEqptCdF!$C$5:$R$161,16,FALSE)*$AC$3))</f>
        <v/>
      </c>
      <c r="AY185" s="3" t="str">
        <f>IF($L185="","",IF(SUM($AJ185:AL185)=0,$AE185,VLOOKUP($AP185,BaseEqptCdF!$C$5:$R$161,16,FALSE)*$AC$3))</f>
        <v/>
      </c>
      <c r="AZ185" s="3" t="str">
        <f>IF($L185="","",IF(SUM($AJ185:AM185)=0,$AE185,VLOOKUP($AP185,BaseEqptCdF!$C$5:$R$161,16,FALSE)*$AC$3))</f>
        <v/>
      </c>
      <c r="BA185" s="3" t="str">
        <f>IF($L185="","",IF(SUM($AJ185:AN185)=0,$AE185,VLOOKUP($AP185,BaseEqptCdF!$C$5:$R$161,16,FALSE)*$AC$3))</f>
        <v/>
      </c>
      <c r="BB185" s="2">
        <f t="shared" si="22"/>
        <v>0</v>
      </c>
      <c r="BC185" s="3" t="str">
        <f>IF($L185="","",IF(SUM($AJ185:AJ185)=0,$AF185,IF(LEFT(VLOOKUP($AP185,BaseEqptCdF!$C$5:$E$161,3,FALSE),2)="SD",0,IF(LEFT(VLOOKUP($AP185,BaseEqptCdF!$C$5:$E$161,3,FALSE),2)="SB",1*52,VLOOKUP($AP185,BaseEqptCdF!$C$5:$S$161,12,FALSE)*0.2*300))))</f>
        <v/>
      </c>
      <c r="BD185" s="3" t="str">
        <f>IF($L185="","",IF(SUM($AJ185:AK185)=0,$AF185,IF(LEFT(VLOOKUP($AP185,BaseEqptCdF!$C$5:$E$161,3,FALSE),2)="SD",0,IF(LEFT(VLOOKUP($AP185,BaseEqptCdF!$C$5:$E$161,3,FALSE),2)="SB",1*52,VLOOKUP($AP185,BaseEqptCdF!$C$5:$S$161,12,FALSE)*0.2*300))))</f>
        <v/>
      </c>
      <c r="BE185" s="3" t="str">
        <f>IF($L185="","",IF(SUM($AJ185:AL185)=0,$AF185,IF(LEFT(VLOOKUP($AP185,BaseEqptCdF!$C$5:$E$161,3,FALSE),2)="SD",0,IF(LEFT(VLOOKUP($AP185,BaseEqptCdF!$C$5:$E$161,3,FALSE),2)="SB",1*52,VLOOKUP($AP185,BaseEqptCdF!$C$5:$S$161,12,FALSE)*0.2*300))))</f>
        <v/>
      </c>
      <c r="BF185" s="3" t="str">
        <f>IF($L185="","",IF(SUM($AJ185:AM185)=0,$AF185,IF(LEFT(VLOOKUP($AP185,BaseEqptCdF!$C$5:$E$161,3,FALSE),2)="SD",0,IF(LEFT(VLOOKUP($AP185,BaseEqptCdF!$C$5:$E$161,3,FALSE),2)="SB",1*52,VLOOKUP($AP185,BaseEqptCdF!$C$5:$S$161,12,FALSE)*0.2*300))))</f>
        <v/>
      </c>
      <c r="BG185" s="3" t="str">
        <f>IF($L185="","",IF(SUM($AJ185:AN185)=0,$AF185,IF(LEFT(VLOOKUP($AP185,BaseEqptCdF!$C$5:$E$161,3,FALSE),2)="SD",0,IF(LEFT(VLOOKUP($AP185,BaseEqptCdF!$C$5:$E$161,3,FALSE),2)="SB",1*52,VLOOKUP($AP185,BaseEqptCdF!$C$5:$S$161,12,FALSE)*0.2*300))))</f>
        <v/>
      </c>
      <c r="BH185" s="2">
        <f t="shared" si="23"/>
        <v>0</v>
      </c>
    </row>
    <row r="186" spans="1:60" x14ac:dyDescent="0.25">
      <c r="A186" s="296" t="str">
        <f t="array" ref="A186">IF($C186="","",INDEX(Prog!$B$8:$D$300,MATCH($C186,nivo1,0),1))</f>
        <v/>
      </c>
      <c r="B186" s="296" t="str">
        <f t="array" ref="B186">IF($C186="","",INDEX(Prog!$B$8:$D$300,MATCH($C186,nivo1,0),2))</f>
        <v/>
      </c>
      <c r="C186" s="273"/>
      <c r="D186" s="267"/>
      <c r="E186" s="273"/>
      <c r="F186" s="273"/>
      <c r="G186" s="273"/>
      <c r="H186" s="273"/>
      <c r="I186" s="273"/>
      <c r="J186" s="273"/>
      <c r="K186" s="274"/>
      <c r="L186" s="273"/>
      <c r="M186" s="273"/>
      <c r="N186" s="273"/>
      <c r="O186" s="275"/>
      <c r="P186" s="273"/>
      <c r="Q186" s="273"/>
      <c r="R186" s="273"/>
      <c r="S186" s="273"/>
      <c r="T186" s="276"/>
      <c r="U186" s="276"/>
      <c r="V186" s="276"/>
      <c r="W186" s="276"/>
      <c r="X186" s="277"/>
      <c r="Y186" s="278"/>
      <c r="AA186" s="8" t="str">
        <f>IF($L186="","",VLOOKUP($L186,BaseEqptCdF!$C$5:$E$161,2,FALSE))</f>
        <v/>
      </c>
      <c r="AB186" s="8" t="str">
        <f>IF($L186="","",VLOOKUP($L186,BaseEqptCdF!$C$5:$E$161,3,FALSE))</f>
        <v/>
      </c>
      <c r="AC186" s="7" t="str">
        <f>IF($L186="","",VLOOKUP($L186,BaseEqptCdF!$C$5:$I$161,6,FALSE))</f>
        <v/>
      </c>
      <c r="AD186" s="7" t="str">
        <f>IF($L186="","",VLOOKUP($L186,BaseEqptCdF!$C$5:$I$161,7,FALSE))</f>
        <v/>
      </c>
      <c r="AE186" s="3" t="str">
        <f>IF($L186="","",VLOOKUP($L186,BaseEqptCdF!$C$5:$R$161,16,FALSE)*$AC$3)</f>
        <v/>
      </c>
      <c r="AF186" s="3" t="str">
        <f>IF($L186="","",IF(LEFT($AB186,2)="SD",0,IF(LEFT($AB186,2)="SB",1*52,IF($N186=Prog!$P$17,VLOOKUP($L186,BaseEqptCdF!$C$5:$P$161,14,FALSE)*1*300,VLOOKUP($L186,BaseEqptCdF!$C$5:$P$161,12,FALSE)*0.2*300))))</f>
        <v/>
      </c>
      <c r="AG186" s="6" t="str">
        <f t="shared" si="24"/>
        <v/>
      </c>
      <c r="AH186" s="6">
        <f>IF($U186=Prog!$S$18,YEAR($X186),"")</f>
        <v>1900</v>
      </c>
      <c r="AI186" s="5" t="str">
        <f>IF(OR($AG186="",$U186=Prog!$S$18),"",IF(OR($U186=Prog!$S$17,$U186=Prog!$S$16),YEAR($X186),IF($AG186="ND","ND",$AI$8+$O186)))</f>
        <v/>
      </c>
      <c r="AJ186" s="3" t="str">
        <f t="shared" si="19"/>
        <v/>
      </c>
      <c r="AK186" s="3" t="str">
        <f t="shared" si="26"/>
        <v/>
      </c>
      <c r="AL186" s="3" t="str">
        <f t="shared" si="26"/>
        <v/>
      </c>
      <c r="AM186" s="3" t="str">
        <f t="shared" si="26"/>
        <v/>
      </c>
      <c r="AN186" s="3" t="str">
        <f t="shared" si="26"/>
        <v/>
      </c>
      <c r="AO186" s="2">
        <f t="shared" si="20"/>
        <v>0</v>
      </c>
      <c r="AP186" s="4"/>
      <c r="AQ186" s="3">
        <f>IF(AJ186=1,VLOOKUP($AP186,BaseEqptCdF!$C$5:$R$161,16,FALSE),0)</f>
        <v>0</v>
      </c>
      <c r="AR186" s="3">
        <f>IF(AK186=1,VLOOKUP($AP186,BaseEqptCdF!$C$5:$R$161,16,FALSE),0)</f>
        <v>0</v>
      </c>
      <c r="AS186" s="3">
        <f>IF(AL186=1,VLOOKUP($AP186,BaseEqptCdF!$C$5:$R$161,16,FALSE),0)</f>
        <v>0</v>
      </c>
      <c r="AT186" s="3">
        <f>IF(AM186=1,VLOOKUP($AP186,BaseEqptCdF!$C$5:$R$161,16,FALSE),0)</f>
        <v>0</v>
      </c>
      <c r="AU186" s="3">
        <f>IF(AN186=1,VLOOKUP($AP186,BaseEqptCdF!$C$5:$R$161,16,FALSE),0)</f>
        <v>0</v>
      </c>
      <c r="AV186" s="2">
        <f t="shared" si="21"/>
        <v>0</v>
      </c>
      <c r="AW186" s="3" t="str">
        <f>IF($L186="","",IF(SUM($AJ186:AJ186)=0,$AE186,VLOOKUP($AP186,BaseEqptCdF!$C$5:$R$161,16,FALSE)*$AC$3))</f>
        <v/>
      </c>
      <c r="AX186" s="3" t="str">
        <f>IF($L186="","",IF(SUM($AJ186:AK186)=0,$AE186,VLOOKUP($AP186,BaseEqptCdF!$C$5:$R$161,16,FALSE)*$AC$3))</f>
        <v/>
      </c>
      <c r="AY186" s="3" t="str">
        <f>IF($L186="","",IF(SUM($AJ186:AL186)=0,$AE186,VLOOKUP($AP186,BaseEqptCdF!$C$5:$R$161,16,FALSE)*$AC$3))</f>
        <v/>
      </c>
      <c r="AZ186" s="3" t="str">
        <f>IF($L186="","",IF(SUM($AJ186:AM186)=0,$AE186,VLOOKUP($AP186,BaseEqptCdF!$C$5:$R$161,16,FALSE)*$AC$3))</f>
        <v/>
      </c>
      <c r="BA186" s="3" t="str">
        <f>IF($L186="","",IF(SUM($AJ186:AN186)=0,$AE186,VLOOKUP($AP186,BaseEqptCdF!$C$5:$R$161,16,FALSE)*$AC$3))</f>
        <v/>
      </c>
      <c r="BB186" s="2">
        <f t="shared" si="22"/>
        <v>0</v>
      </c>
      <c r="BC186" s="3" t="str">
        <f>IF($L186="","",IF(SUM($AJ186:AJ186)=0,$AF186,IF(LEFT(VLOOKUP($AP186,BaseEqptCdF!$C$5:$E$161,3,FALSE),2)="SD",0,IF(LEFT(VLOOKUP($AP186,BaseEqptCdF!$C$5:$E$161,3,FALSE),2)="SB",1*52,VLOOKUP($AP186,BaseEqptCdF!$C$5:$S$161,12,FALSE)*0.2*300))))</f>
        <v/>
      </c>
      <c r="BD186" s="3" t="str">
        <f>IF($L186="","",IF(SUM($AJ186:AK186)=0,$AF186,IF(LEFT(VLOOKUP($AP186,BaseEqptCdF!$C$5:$E$161,3,FALSE),2)="SD",0,IF(LEFT(VLOOKUP($AP186,BaseEqptCdF!$C$5:$E$161,3,FALSE),2)="SB",1*52,VLOOKUP($AP186,BaseEqptCdF!$C$5:$S$161,12,FALSE)*0.2*300))))</f>
        <v/>
      </c>
      <c r="BE186" s="3" t="str">
        <f>IF($L186="","",IF(SUM($AJ186:AL186)=0,$AF186,IF(LEFT(VLOOKUP($AP186,BaseEqptCdF!$C$5:$E$161,3,FALSE),2)="SD",0,IF(LEFT(VLOOKUP($AP186,BaseEqptCdF!$C$5:$E$161,3,FALSE),2)="SB",1*52,VLOOKUP($AP186,BaseEqptCdF!$C$5:$S$161,12,FALSE)*0.2*300))))</f>
        <v/>
      </c>
      <c r="BF186" s="3" t="str">
        <f>IF($L186="","",IF(SUM($AJ186:AM186)=0,$AF186,IF(LEFT(VLOOKUP($AP186,BaseEqptCdF!$C$5:$E$161,3,FALSE),2)="SD",0,IF(LEFT(VLOOKUP($AP186,BaseEqptCdF!$C$5:$E$161,3,FALSE),2)="SB",1*52,VLOOKUP($AP186,BaseEqptCdF!$C$5:$S$161,12,FALSE)*0.2*300))))</f>
        <v/>
      </c>
      <c r="BG186" s="3" t="str">
        <f>IF($L186="","",IF(SUM($AJ186:AN186)=0,$AF186,IF(LEFT(VLOOKUP($AP186,BaseEqptCdF!$C$5:$E$161,3,FALSE),2)="SD",0,IF(LEFT(VLOOKUP($AP186,BaseEqptCdF!$C$5:$E$161,3,FALSE),2)="SB",1*52,VLOOKUP($AP186,BaseEqptCdF!$C$5:$S$161,12,FALSE)*0.2*300))))</f>
        <v/>
      </c>
      <c r="BH186" s="2">
        <f t="shared" si="23"/>
        <v>0</v>
      </c>
    </row>
    <row r="187" spans="1:60" x14ac:dyDescent="0.25">
      <c r="A187" s="296" t="str">
        <f t="array" ref="A187">IF($C187="","",INDEX(Prog!$B$8:$D$300,MATCH($C187,nivo1,0),1))</f>
        <v/>
      </c>
      <c r="B187" s="296" t="str">
        <f t="array" ref="B187">IF($C187="","",INDEX(Prog!$B$8:$D$300,MATCH($C187,nivo1,0),2))</f>
        <v/>
      </c>
      <c r="C187" s="273"/>
      <c r="D187" s="267"/>
      <c r="E187" s="273"/>
      <c r="F187" s="273"/>
      <c r="G187" s="273"/>
      <c r="H187" s="273"/>
      <c r="I187" s="273"/>
      <c r="J187" s="273"/>
      <c r="K187" s="274"/>
      <c r="L187" s="273"/>
      <c r="M187" s="273"/>
      <c r="N187" s="273"/>
      <c r="O187" s="275"/>
      <c r="P187" s="273"/>
      <c r="Q187" s="273"/>
      <c r="R187" s="273"/>
      <c r="S187" s="273"/>
      <c r="T187" s="276"/>
      <c r="U187" s="276"/>
      <c r="V187" s="276"/>
      <c r="W187" s="276"/>
      <c r="X187" s="277"/>
      <c r="Y187" s="278"/>
      <c r="AA187" s="8" t="str">
        <f>IF($L187="","",VLOOKUP($L187,BaseEqptCdF!$C$5:$E$161,2,FALSE))</f>
        <v/>
      </c>
      <c r="AB187" s="8" t="str">
        <f>IF($L187="","",VLOOKUP($L187,BaseEqptCdF!$C$5:$E$161,3,FALSE))</f>
        <v/>
      </c>
      <c r="AC187" s="7" t="str">
        <f>IF($L187="","",VLOOKUP($L187,BaseEqptCdF!$C$5:$I$161,6,FALSE))</f>
        <v/>
      </c>
      <c r="AD187" s="7" t="str">
        <f>IF($L187="","",VLOOKUP($L187,BaseEqptCdF!$C$5:$I$161,7,FALSE))</f>
        <v/>
      </c>
      <c r="AE187" s="3" t="str">
        <f>IF($L187="","",VLOOKUP($L187,BaseEqptCdF!$C$5:$R$161,16,FALSE)*$AC$3)</f>
        <v/>
      </c>
      <c r="AF187" s="3" t="str">
        <f>IF($L187="","",IF(LEFT($AB187,2)="SD",0,IF(LEFT($AB187,2)="SB",1*52,IF($N187=Prog!$P$17,VLOOKUP($L187,BaseEqptCdF!$C$5:$P$161,14,FALSE)*1*300,VLOOKUP($L187,BaseEqptCdF!$C$5:$P$161,12,FALSE)*0.2*300))))</f>
        <v/>
      </c>
      <c r="AG187" s="6" t="str">
        <f t="shared" si="24"/>
        <v/>
      </c>
      <c r="AH187" s="6">
        <f>IF($U187=Prog!$S$18,YEAR($X187),"")</f>
        <v>1900</v>
      </c>
      <c r="AI187" s="5" t="str">
        <f>IF(OR($AG187="",$U187=Prog!$S$18),"",IF(OR($U187=Prog!$S$17,$U187=Prog!$S$16),YEAR($X187),IF($AG187="ND","ND",$AI$8+$O187)))</f>
        <v/>
      </c>
      <c r="AJ187" s="3" t="str">
        <f t="shared" si="19"/>
        <v/>
      </c>
      <c r="AK187" s="3" t="str">
        <f t="shared" si="26"/>
        <v/>
      </c>
      <c r="AL187" s="3" t="str">
        <f t="shared" si="26"/>
        <v/>
      </c>
      <c r="AM187" s="3" t="str">
        <f t="shared" si="26"/>
        <v/>
      </c>
      <c r="AN187" s="3" t="str">
        <f t="shared" si="26"/>
        <v/>
      </c>
      <c r="AO187" s="2">
        <f t="shared" si="20"/>
        <v>0</v>
      </c>
      <c r="AP187" s="4"/>
      <c r="AQ187" s="3">
        <f>IF(AJ187=1,VLOOKUP($AP187,BaseEqptCdF!$C$5:$R$161,16,FALSE),0)</f>
        <v>0</v>
      </c>
      <c r="AR187" s="3">
        <f>IF(AK187=1,VLOOKUP($AP187,BaseEqptCdF!$C$5:$R$161,16,FALSE),0)</f>
        <v>0</v>
      </c>
      <c r="AS187" s="3">
        <f>IF(AL187=1,VLOOKUP($AP187,BaseEqptCdF!$C$5:$R$161,16,FALSE),0)</f>
        <v>0</v>
      </c>
      <c r="AT187" s="3">
        <f>IF(AM187=1,VLOOKUP($AP187,BaseEqptCdF!$C$5:$R$161,16,FALSE),0)</f>
        <v>0</v>
      </c>
      <c r="AU187" s="3">
        <f>IF(AN187=1,VLOOKUP($AP187,BaseEqptCdF!$C$5:$R$161,16,FALSE),0)</f>
        <v>0</v>
      </c>
      <c r="AV187" s="2">
        <f t="shared" si="21"/>
        <v>0</v>
      </c>
      <c r="AW187" s="3" t="str">
        <f>IF($L187="","",IF(SUM($AJ187:AJ187)=0,$AE187,VLOOKUP($AP187,BaseEqptCdF!$C$5:$R$161,16,FALSE)*$AC$3))</f>
        <v/>
      </c>
      <c r="AX187" s="3" t="str">
        <f>IF($L187="","",IF(SUM($AJ187:AK187)=0,$AE187,VLOOKUP($AP187,BaseEqptCdF!$C$5:$R$161,16,FALSE)*$AC$3))</f>
        <v/>
      </c>
      <c r="AY187" s="3" t="str">
        <f>IF($L187="","",IF(SUM($AJ187:AL187)=0,$AE187,VLOOKUP($AP187,BaseEqptCdF!$C$5:$R$161,16,FALSE)*$AC$3))</f>
        <v/>
      </c>
      <c r="AZ187" s="3" t="str">
        <f>IF($L187="","",IF(SUM($AJ187:AM187)=0,$AE187,VLOOKUP($AP187,BaseEqptCdF!$C$5:$R$161,16,FALSE)*$AC$3))</f>
        <v/>
      </c>
      <c r="BA187" s="3" t="str">
        <f>IF($L187="","",IF(SUM($AJ187:AN187)=0,$AE187,VLOOKUP($AP187,BaseEqptCdF!$C$5:$R$161,16,FALSE)*$AC$3))</f>
        <v/>
      </c>
      <c r="BB187" s="2">
        <f t="shared" si="22"/>
        <v>0</v>
      </c>
      <c r="BC187" s="3" t="str">
        <f>IF($L187="","",IF(SUM($AJ187:AJ187)=0,$AF187,IF(LEFT(VLOOKUP($AP187,BaseEqptCdF!$C$5:$E$161,3,FALSE),2)="SD",0,IF(LEFT(VLOOKUP($AP187,BaseEqptCdF!$C$5:$E$161,3,FALSE),2)="SB",1*52,VLOOKUP($AP187,BaseEqptCdF!$C$5:$S$161,12,FALSE)*0.2*300))))</f>
        <v/>
      </c>
      <c r="BD187" s="3" t="str">
        <f>IF($L187="","",IF(SUM($AJ187:AK187)=0,$AF187,IF(LEFT(VLOOKUP($AP187,BaseEqptCdF!$C$5:$E$161,3,FALSE),2)="SD",0,IF(LEFT(VLOOKUP($AP187,BaseEqptCdF!$C$5:$E$161,3,FALSE),2)="SB",1*52,VLOOKUP($AP187,BaseEqptCdF!$C$5:$S$161,12,FALSE)*0.2*300))))</f>
        <v/>
      </c>
      <c r="BE187" s="3" t="str">
        <f>IF($L187="","",IF(SUM($AJ187:AL187)=0,$AF187,IF(LEFT(VLOOKUP($AP187,BaseEqptCdF!$C$5:$E$161,3,FALSE),2)="SD",0,IF(LEFT(VLOOKUP($AP187,BaseEqptCdF!$C$5:$E$161,3,FALSE),2)="SB",1*52,VLOOKUP($AP187,BaseEqptCdF!$C$5:$S$161,12,FALSE)*0.2*300))))</f>
        <v/>
      </c>
      <c r="BF187" s="3" t="str">
        <f>IF($L187="","",IF(SUM($AJ187:AM187)=0,$AF187,IF(LEFT(VLOOKUP($AP187,BaseEqptCdF!$C$5:$E$161,3,FALSE),2)="SD",0,IF(LEFT(VLOOKUP($AP187,BaseEqptCdF!$C$5:$E$161,3,FALSE),2)="SB",1*52,VLOOKUP($AP187,BaseEqptCdF!$C$5:$S$161,12,FALSE)*0.2*300))))</f>
        <v/>
      </c>
      <c r="BG187" s="3" t="str">
        <f>IF($L187="","",IF(SUM($AJ187:AN187)=0,$AF187,IF(LEFT(VLOOKUP($AP187,BaseEqptCdF!$C$5:$E$161,3,FALSE),2)="SD",0,IF(LEFT(VLOOKUP($AP187,BaseEqptCdF!$C$5:$E$161,3,FALSE),2)="SB",1*52,VLOOKUP($AP187,BaseEqptCdF!$C$5:$S$161,12,FALSE)*0.2*300))))</f>
        <v/>
      </c>
      <c r="BH187" s="2">
        <f t="shared" si="23"/>
        <v>0</v>
      </c>
    </row>
    <row r="188" spans="1:60" x14ac:dyDescent="0.25">
      <c r="A188" s="296" t="str">
        <f t="array" ref="A188">IF($C188="","",INDEX(Prog!$B$8:$D$300,MATCH($C188,nivo1,0),1))</f>
        <v/>
      </c>
      <c r="B188" s="296" t="str">
        <f t="array" ref="B188">IF($C188="","",INDEX(Prog!$B$8:$D$300,MATCH($C188,nivo1,0),2))</f>
        <v/>
      </c>
      <c r="C188" s="273"/>
      <c r="D188" s="267"/>
      <c r="E188" s="273"/>
      <c r="F188" s="273"/>
      <c r="G188" s="273"/>
      <c r="H188" s="273"/>
      <c r="I188" s="273"/>
      <c r="J188" s="273"/>
      <c r="K188" s="274"/>
      <c r="L188" s="273"/>
      <c r="M188" s="273"/>
      <c r="N188" s="273"/>
      <c r="O188" s="275"/>
      <c r="P188" s="273"/>
      <c r="Q188" s="273"/>
      <c r="R188" s="273"/>
      <c r="S188" s="273"/>
      <c r="T188" s="276"/>
      <c r="U188" s="276"/>
      <c r="V188" s="276"/>
      <c r="W188" s="276"/>
      <c r="X188" s="277"/>
      <c r="Y188" s="278"/>
      <c r="AA188" s="8" t="str">
        <f>IF($L188="","",VLOOKUP($L188,BaseEqptCdF!$C$5:$E$161,2,FALSE))</f>
        <v/>
      </c>
      <c r="AB188" s="8" t="str">
        <f>IF($L188="","",VLOOKUP($L188,BaseEqptCdF!$C$5:$E$161,3,FALSE))</f>
        <v/>
      </c>
      <c r="AC188" s="7" t="str">
        <f>IF($L188="","",VLOOKUP($L188,BaseEqptCdF!$C$5:$I$161,6,FALSE))</f>
        <v/>
      </c>
      <c r="AD188" s="7" t="str">
        <f>IF($L188="","",VLOOKUP($L188,BaseEqptCdF!$C$5:$I$161,7,FALSE))</f>
        <v/>
      </c>
      <c r="AE188" s="3" t="str">
        <f>IF($L188="","",VLOOKUP($L188,BaseEqptCdF!$C$5:$R$161,16,FALSE)*$AC$3)</f>
        <v/>
      </c>
      <c r="AF188" s="3" t="str">
        <f>IF($L188="","",IF(LEFT($AB188,2)="SD",0,IF(LEFT($AB188,2)="SB",1*52,IF($N188=Prog!$P$17,VLOOKUP($L188,BaseEqptCdF!$C$5:$P$161,14,FALSE)*1*300,VLOOKUP($L188,BaseEqptCdF!$C$5:$P$161,12,FALSE)*0.2*300))))</f>
        <v/>
      </c>
      <c r="AG188" s="6" t="str">
        <f t="shared" si="24"/>
        <v/>
      </c>
      <c r="AH188" s="6">
        <f>IF($U188=Prog!$S$18,YEAR($X188),"")</f>
        <v>1900</v>
      </c>
      <c r="AI188" s="5" t="str">
        <f>IF(OR($AG188="",$U188=Prog!$S$18),"",IF(OR($U188=Prog!$S$17,$U188=Prog!$S$16),YEAR($X188),IF($AG188="ND","ND",$AI$8+$O188)))</f>
        <v/>
      </c>
      <c r="AJ188" s="3" t="str">
        <f t="shared" si="19"/>
        <v/>
      </c>
      <c r="AK188" s="3" t="str">
        <f t="shared" si="26"/>
        <v/>
      </c>
      <c r="AL188" s="3" t="str">
        <f t="shared" si="26"/>
        <v/>
      </c>
      <c r="AM188" s="3" t="str">
        <f t="shared" si="26"/>
        <v/>
      </c>
      <c r="AN188" s="3" t="str">
        <f t="shared" si="26"/>
        <v/>
      </c>
      <c r="AO188" s="2">
        <f t="shared" si="20"/>
        <v>0</v>
      </c>
      <c r="AP188" s="4"/>
      <c r="AQ188" s="3">
        <f>IF(AJ188=1,VLOOKUP($AP188,BaseEqptCdF!$C$5:$R$161,16,FALSE),0)</f>
        <v>0</v>
      </c>
      <c r="AR188" s="3">
        <f>IF(AK188=1,VLOOKUP($AP188,BaseEqptCdF!$C$5:$R$161,16,FALSE),0)</f>
        <v>0</v>
      </c>
      <c r="AS188" s="3">
        <f>IF(AL188=1,VLOOKUP($AP188,BaseEqptCdF!$C$5:$R$161,16,FALSE),0)</f>
        <v>0</v>
      </c>
      <c r="AT188" s="3">
        <f>IF(AM188=1,VLOOKUP($AP188,BaseEqptCdF!$C$5:$R$161,16,FALSE),0)</f>
        <v>0</v>
      </c>
      <c r="AU188" s="3">
        <f>IF(AN188=1,VLOOKUP($AP188,BaseEqptCdF!$C$5:$R$161,16,FALSE),0)</f>
        <v>0</v>
      </c>
      <c r="AV188" s="2">
        <f t="shared" si="21"/>
        <v>0</v>
      </c>
      <c r="AW188" s="3" t="str">
        <f>IF($L188="","",IF(SUM($AJ188:AJ188)=0,$AE188,VLOOKUP($AP188,BaseEqptCdF!$C$5:$R$161,16,FALSE)*$AC$3))</f>
        <v/>
      </c>
      <c r="AX188" s="3" t="str">
        <f>IF($L188="","",IF(SUM($AJ188:AK188)=0,$AE188,VLOOKUP($AP188,BaseEqptCdF!$C$5:$R$161,16,FALSE)*$AC$3))</f>
        <v/>
      </c>
      <c r="AY188" s="3" t="str">
        <f>IF($L188="","",IF(SUM($AJ188:AL188)=0,$AE188,VLOOKUP($AP188,BaseEqptCdF!$C$5:$R$161,16,FALSE)*$AC$3))</f>
        <v/>
      </c>
      <c r="AZ188" s="3" t="str">
        <f>IF($L188="","",IF(SUM($AJ188:AM188)=0,$AE188,VLOOKUP($AP188,BaseEqptCdF!$C$5:$R$161,16,FALSE)*$AC$3))</f>
        <v/>
      </c>
      <c r="BA188" s="3" t="str">
        <f>IF($L188="","",IF(SUM($AJ188:AN188)=0,$AE188,VLOOKUP($AP188,BaseEqptCdF!$C$5:$R$161,16,FALSE)*$AC$3))</f>
        <v/>
      </c>
      <c r="BB188" s="2">
        <f t="shared" si="22"/>
        <v>0</v>
      </c>
      <c r="BC188" s="3" t="str">
        <f>IF($L188="","",IF(SUM($AJ188:AJ188)=0,$AF188,IF(LEFT(VLOOKUP($AP188,BaseEqptCdF!$C$5:$E$161,3,FALSE),2)="SD",0,IF(LEFT(VLOOKUP($AP188,BaseEqptCdF!$C$5:$E$161,3,FALSE),2)="SB",1*52,VLOOKUP($AP188,BaseEqptCdF!$C$5:$S$161,12,FALSE)*0.2*300))))</f>
        <v/>
      </c>
      <c r="BD188" s="3" t="str">
        <f>IF($L188="","",IF(SUM($AJ188:AK188)=0,$AF188,IF(LEFT(VLOOKUP($AP188,BaseEqptCdF!$C$5:$E$161,3,FALSE),2)="SD",0,IF(LEFT(VLOOKUP($AP188,BaseEqptCdF!$C$5:$E$161,3,FALSE),2)="SB",1*52,VLOOKUP($AP188,BaseEqptCdF!$C$5:$S$161,12,FALSE)*0.2*300))))</f>
        <v/>
      </c>
      <c r="BE188" s="3" t="str">
        <f>IF($L188="","",IF(SUM($AJ188:AL188)=0,$AF188,IF(LEFT(VLOOKUP($AP188,BaseEqptCdF!$C$5:$E$161,3,FALSE),2)="SD",0,IF(LEFT(VLOOKUP($AP188,BaseEqptCdF!$C$5:$E$161,3,FALSE),2)="SB",1*52,VLOOKUP($AP188,BaseEqptCdF!$C$5:$S$161,12,FALSE)*0.2*300))))</f>
        <v/>
      </c>
      <c r="BF188" s="3" t="str">
        <f>IF($L188="","",IF(SUM($AJ188:AM188)=0,$AF188,IF(LEFT(VLOOKUP($AP188,BaseEqptCdF!$C$5:$E$161,3,FALSE),2)="SD",0,IF(LEFT(VLOOKUP($AP188,BaseEqptCdF!$C$5:$E$161,3,FALSE),2)="SB",1*52,VLOOKUP($AP188,BaseEqptCdF!$C$5:$S$161,12,FALSE)*0.2*300))))</f>
        <v/>
      </c>
      <c r="BG188" s="3" t="str">
        <f>IF($L188="","",IF(SUM($AJ188:AN188)=0,$AF188,IF(LEFT(VLOOKUP($AP188,BaseEqptCdF!$C$5:$E$161,3,FALSE),2)="SD",0,IF(LEFT(VLOOKUP($AP188,BaseEqptCdF!$C$5:$E$161,3,FALSE),2)="SB",1*52,VLOOKUP($AP188,BaseEqptCdF!$C$5:$S$161,12,FALSE)*0.2*300))))</f>
        <v/>
      </c>
      <c r="BH188" s="2">
        <f t="shared" si="23"/>
        <v>0</v>
      </c>
    </row>
    <row r="189" spans="1:60" x14ac:dyDescent="0.25">
      <c r="A189" s="296" t="str">
        <f t="array" ref="A189">IF($C189="","",INDEX(Prog!$B$8:$D$300,MATCH($C189,nivo1,0),1))</f>
        <v/>
      </c>
      <c r="B189" s="296" t="str">
        <f t="array" ref="B189">IF($C189="","",INDEX(Prog!$B$8:$D$300,MATCH($C189,nivo1,0),2))</f>
        <v/>
      </c>
      <c r="C189" s="273"/>
      <c r="D189" s="267"/>
      <c r="E189" s="273"/>
      <c r="F189" s="273"/>
      <c r="G189" s="273"/>
      <c r="H189" s="273"/>
      <c r="I189" s="273"/>
      <c r="J189" s="273"/>
      <c r="K189" s="274"/>
      <c r="L189" s="273"/>
      <c r="M189" s="273"/>
      <c r="N189" s="273"/>
      <c r="O189" s="275"/>
      <c r="P189" s="273"/>
      <c r="Q189" s="273"/>
      <c r="R189" s="273"/>
      <c r="S189" s="273"/>
      <c r="T189" s="276"/>
      <c r="U189" s="276"/>
      <c r="V189" s="276"/>
      <c r="W189" s="276"/>
      <c r="X189" s="277"/>
      <c r="Y189" s="278"/>
      <c r="AA189" s="8" t="str">
        <f>IF($L189="","",VLOOKUP($L189,BaseEqptCdF!$C$5:$E$161,2,FALSE))</f>
        <v/>
      </c>
      <c r="AB189" s="8" t="str">
        <f>IF($L189="","",VLOOKUP($L189,BaseEqptCdF!$C$5:$E$161,3,FALSE))</f>
        <v/>
      </c>
      <c r="AC189" s="7" t="str">
        <f>IF($L189="","",VLOOKUP($L189,BaseEqptCdF!$C$5:$I$161,6,FALSE))</f>
        <v/>
      </c>
      <c r="AD189" s="7" t="str">
        <f>IF($L189="","",VLOOKUP($L189,BaseEqptCdF!$C$5:$I$161,7,FALSE))</f>
        <v/>
      </c>
      <c r="AE189" s="3" t="str">
        <f>IF($L189="","",VLOOKUP($L189,BaseEqptCdF!$C$5:$R$161,16,FALSE)*$AC$3)</f>
        <v/>
      </c>
      <c r="AF189" s="3" t="str">
        <f>IF($L189="","",IF(LEFT($AB189,2)="SD",0,IF(LEFT($AB189,2)="SB",1*52,IF($N189=Prog!$P$17,VLOOKUP($L189,BaseEqptCdF!$C$5:$P$161,14,FALSE)*1*300,VLOOKUP($L189,BaseEqptCdF!$C$5:$P$161,12,FALSE)*0.2*300))))</f>
        <v/>
      </c>
      <c r="AG189" s="6" t="str">
        <f t="shared" si="24"/>
        <v/>
      </c>
      <c r="AH189" s="6">
        <f>IF($U189=Prog!$S$18,YEAR($X189),"")</f>
        <v>1900</v>
      </c>
      <c r="AI189" s="5" t="str">
        <f>IF(OR($AG189="",$U189=Prog!$S$18),"",IF(OR($U189=Prog!$S$17,$U189=Prog!$S$16),YEAR($X189),IF($AG189="ND","ND",$AI$8+$O189)))</f>
        <v/>
      </c>
      <c r="AJ189" s="3" t="str">
        <f t="shared" si="19"/>
        <v/>
      </c>
      <c r="AK189" s="3" t="str">
        <f t="shared" si="26"/>
        <v/>
      </c>
      <c r="AL189" s="3" t="str">
        <f t="shared" si="26"/>
        <v/>
      </c>
      <c r="AM189" s="3" t="str">
        <f t="shared" si="26"/>
        <v/>
      </c>
      <c r="AN189" s="3" t="str">
        <f t="shared" si="26"/>
        <v/>
      </c>
      <c r="AO189" s="2">
        <f t="shared" si="20"/>
        <v>0</v>
      </c>
      <c r="AP189" s="4"/>
      <c r="AQ189" s="3">
        <f>IF(AJ189=1,VLOOKUP($AP189,BaseEqptCdF!$C$5:$R$161,16,FALSE),0)</f>
        <v>0</v>
      </c>
      <c r="AR189" s="3">
        <f>IF(AK189=1,VLOOKUP($AP189,BaseEqptCdF!$C$5:$R$161,16,FALSE),0)</f>
        <v>0</v>
      </c>
      <c r="AS189" s="3">
        <f>IF(AL189=1,VLOOKUP($AP189,BaseEqptCdF!$C$5:$R$161,16,FALSE),0)</f>
        <v>0</v>
      </c>
      <c r="AT189" s="3">
        <f>IF(AM189=1,VLOOKUP($AP189,BaseEqptCdF!$C$5:$R$161,16,FALSE),0)</f>
        <v>0</v>
      </c>
      <c r="AU189" s="3">
        <f>IF(AN189=1,VLOOKUP($AP189,BaseEqptCdF!$C$5:$R$161,16,FALSE),0)</f>
        <v>0</v>
      </c>
      <c r="AV189" s="2">
        <f t="shared" si="21"/>
        <v>0</v>
      </c>
      <c r="AW189" s="3" t="str">
        <f>IF($L189="","",IF(SUM($AJ189:AJ189)=0,$AE189,VLOOKUP($AP189,BaseEqptCdF!$C$5:$R$161,16,FALSE)*$AC$3))</f>
        <v/>
      </c>
      <c r="AX189" s="3" t="str">
        <f>IF($L189="","",IF(SUM($AJ189:AK189)=0,$AE189,VLOOKUP($AP189,BaseEqptCdF!$C$5:$R$161,16,FALSE)*$AC$3))</f>
        <v/>
      </c>
      <c r="AY189" s="3" t="str">
        <f>IF($L189="","",IF(SUM($AJ189:AL189)=0,$AE189,VLOOKUP($AP189,BaseEqptCdF!$C$5:$R$161,16,FALSE)*$AC$3))</f>
        <v/>
      </c>
      <c r="AZ189" s="3" t="str">
        <f>IF($L189="","",IF(SUM($AJ189:AM189)=0,$AE189,VLOOKUP($AP189,BaseEqptCdF!$C$5:$R$161,16,FALSE)*$AC$3))</f>
        <v/>
      </c>
      <c r="BA189" s="3" t="str">
        <f>IF($L189="","",IF(SUM($AJ189:AN189)=0,$AE189,VLOOKUP($AP189,BaseEqptCdF!$C$5:$R$161,16,FALSE)*$AC$3))</f>
        <v/>
      </c>
      <c r="BB189" s="2">
        <f t="shared" si="22"/>
        <v>0</v>
      </c>
      <c r="BC189" s="3" t="str">
        <f>IF($L189="","",IF(SUM($AJ189:AJ189)=0,$AF189,IF(LEFT(VLOOKUP($AP189,BaseEqptCdF!$C$5:$E$161,3,FALSE),2)="SD",0,IF(LEFT(VLOOKUP($AP189,BaseEqptCdF!$C$5:$E$161,3,FALSE),2)="SB",1*52,VLOOKUP($AP189,BaseEqptCdF!$C$5:$S$161,12,FALSE)*0.2*300))))</f>
        <v/>
      </c>
      <c r="BD189" s="3" t="str">
        <f>IF($L189="","",IF(SUM($AJ189:AK189)=0,$AF189,IF(LEFT(VLOOKUP($AP189,BaseEqptCdF!$C$5:$E$161,3,FALSE),2)="SD",0,IF(LEFT(VLOOKUP($AP189,BaseEqptCdF!$C$5:$E$161,3,FALSE),2)="SB",1*52,VLOOKUP($AP189,BaseEqptCdF!$C$5:$S$161,12,FALSE)*0.2*300))))</f>
        <v/>
      </c>
      <c r="BE189" s="3" t="str">
        <f>IF($L189="","",IF(SUM($AJ189:AL189)=0,$AF189,IF(LEFT(VLOOKUP($AP189,BaseEqptCdF!$C$5:$E$161,3,FALSE),2)="SD",0,IF(LEFT(VLOOKUP($AP189,BaseEqptCdF!$C$5:$E$161,3,FALSE),2)="SB",1*52,VLOOKUP($AP189,BaseEqptCdF!$C$5:$S$161,12,FALSE)*0.2*300))))</f>
        <v/>
      </c>
      <c r="BF189" s="3" t="str">
        <f>IF($L189="","",IF(SUM($AJ189:AM189)=0,$AF189,IF(LEFT(VLOOKUP($AP189,BaseEqptCdF!$C$5:$E$161,3,FALSE),2)="SD",0,IF(LEFT(VLOOKUP($AP189,BaseEqptCdF!$C$5:$E$161,3,FALSE),2)="SB",1*52,VLOOKUP($AP189,BaseEqptCdF!$C$5:$S$161,12,FALSE)*0.2*300))))</f>
        <v/>
      </c>
      <c r="BG189" s="3" t="str">
        <f>IF($L189="","",IF(SUM($AJ189:AN189)=0,$AF189,IF(LEFT(VLOOKUP($AP189,BaseEqptCdF!$C$5:$E$161,3,FALSE),2)="SD",0,IF(LEFT(VLOOKUP($AP189,BaseEqptCdF!$C$5:$E$161,3,FALSE),2)="SB",1*52,VLOOKUP($AP189,BaseEqptCdF!$C$5:$S$161,12,FALSE)*0.2*300))))</f>
        <v/>
      </c>
      <c r="BH189" s="2">
        <f t="shared" si="23"/>
        <v>0</v>
      </c>
    </row>
    <row r="190" spans="1:60" x14ac:dyDescent="0.25">
      <c r="A190" s="296" t="str">
        <f t="array" ref="A190">IF($C190="","",INDEX(Prog!$B$8:$D$300,MATCH($C190,nivo1,0),1))</f>
        <v/>
      </c>
      <c r="B190" s="296" t="str">
        <f t="array" ref="B190">IF($C190="","",INDEX(Prog!$B$8:$D$300,MATCH($C190,nivo1,0),2))</f>
        <v/>
      </c>
      <c r="C190" s="273"/>
      <c r="D190" s="267"/>
      <c r="E190" s="273"/>
      <c r="F190" s="273"/>
      <c r="G190" s="273"/>
      <c r="H190" s="273"/>
      <c r="I190" s="273"/>
      <c r="J190" s="273"/>
      <c r="K190" s="274"/>
      <c r="L190" s="273"/>
      <c r="M190" s="273"/>
      <c r="N190" s="273"/>
      <c r="O190" s="275"/>
      <c r="P190" s="273"/>
      <c r="Q190" s="273"/>
      <c r="R190" s="273"/>
      <c r="S190" s="273"/>
      <c r="T190" s="276"/>
      <c r="U190" s="276"/>
      <c r="V190" s="276"/>
      <c r="W190" s="276"/>
      <c r="X190" s="277"/>
      <c r="Y190" s="278"/>
      <c r="AA190" s="8" t="str">
        <f>IF($L190="","",VLOOKUP($L190,BaseEqptCdF!$C$5:$E$161,2,FALSE))</f>
        <v/>
      </c>
      <c r="AB190" s="8" t="str">
        <f>IF($L190="","",VLOOKUP($L190,BaseEqptCdF!$C$5:$E$161,3,FALSE))</f>
        <v/>
      </c>
      <c r="AC190" s="7" t="str">
        <f>IF($L190="","",VLOOKUP($L190,BaseEqptCdF!$C$5:$I$161,6,FALSE))</f>
        <v/>
      </c>
      <c r="AD190" s="7" t="str">
        <f>IF($L190="","",VLOOKUP($L190,BaseEqptCdF!$C$5:$I$161,7,FALSE))</f>
        <v/>
      </c>
      <c r="AE190" s="3" t="str">
        <f>IF($L190="","",VLOOKUP($L190,BaseEqptCdF!$C$5:$R$161,16,FALSE)*$AC$3)</f>
        <v/>
      </c>
      <c r="AF190" s="3" t="str">
        <f>IF($L190="","",IF(LEFT($AB190,2)="SD",0,IF(LEFT($AB190,2)="SB",1*52,IF($N190=Prog!$P$17,VLOOKUP($L190,BaseEqptCdF!$C$5:$P$161,14,FALSE)*1*300,VLOOKUP($L190,BaseEqptCdF!$C$5:$P$161,12,FALSE)*0.2*300))))</f>
        <v/>
      </c>
      <c r="AG190" s="6" t="str">
        <f t="shared" si="24"/>
        <v/>
      </c>
      <c r="AH190" s="6">
        <f>IF($U190=Prog!$S$18,YEAR($X190),"")</f>
        <v>1900</v>
      </c>
      <c r="AI190" s="5" t="str">
        <f>IF(OR($AG190="",$U190=Prog!$S$18),"",IF(OR($U190=Prog!$S$17,$U190=Prog!$S$16),YEAR($X190),IF($AG190="ND","ND",$AI$8+$O190)))</f>
        <v/>
      </c>
      <c r="AJ190" s="3" t="str">
        <f t="shared" si="19"/>
        <v/>
      </c>
      <c r="AK190" s="3" t="str">
        <f t="shared" ref="AK190:AN209" si="27">IF($AI190="","",IF($AI190=AK$9,1,0))</f>
        <v/>
      </c>
      <c r="AL190" s="3" t="str">
        <f t="shared" si="27"/>
        <v/>
      </c>
      <c r="AM190" s="3" t="str">
        <f t="shared" si="27"/>
        <v/>
      </c>
      <c r="AN190" s="3" t="str">
        <f t="shared" si="27"/>
        <v/>
      </c>
      <c r="AO190" s="2">
        <f t="shared" si="20"/>
        <v>0</v>
      </c>
      <c r="AP190" s="4"/>
      <c r="AQ190" s="3">
        <f>IF(AJ190=1,VLOOKUP($AP190,BaseEqptCdF!$C$5:$R$161,16,FALSE),0)</f>
        <v>0</v>
      </c>
      <c r="AR190" s="3">
        <f>IF(AK190=1,VLOOKUP($AP190,BaseEqptCdF!$C$5:$R$161,16,FALSE),0)</f>
        <v>0</v>
      </c>
      <c r="AS190" s="3">
        <f>IF(AL190=1,VLOOKUP($AP190,BaseEqptCdF!$C$5:$R$161,16,FALSE),0)</f>
        <v>0</v>
      </c>
      <c r="AT190" s="3">
        <f>IF(AM190=1,VLOOKUP($AP190,BaseEqptCdF!$C$5:$R$161,16,FALSE),0)</f>
        <v>0</v>
      </c>
      <c r="AU190" s="3">
        <f>IF(AN190=1,VLOOKUP($AP190,BaseEqptCdF!$C$5:$R$161,16,FALSE),0)</f>
        <v>0</v>
      </c>
      <c r="AV190" s="2">
        <f t="shared" si="21"/>
        <v>0</v>
      </c>
      <c r="AW190" s="3" t="str">
        <f>IF($L190="","",IF(SUM($AJ190:AJ190)=0,$AE190,VLOOKUP($AP190,BaseEqptCdF!$C$5:$R$161,16,FALSE)*$AC$3))</f>
        <v/>
      </c>
      <c r="AX190" s="3" t="str">
        <f>IF($L190="","",IF(SUM($AJ190:AK190)=0,$AE190,VLOOKUP($AP190,BaseEqptCdF!$C$5:$R$161,16,FALSE)*$AC$3))</f>
        <v/>
      </c>
      <c r="AY190" s="3" t="str">
        <f>IF($L190="","",IF(SUM($AJ190:AL190)=0,$AE190,VLOOKUP($AP190,BaseEqptCdF!$C$5:$R$161,16,FALSE)*$AC$3))</f>
        <v/>
      </c>
      <c r="AZ190" s="3" t="str">
        <f>IF($L190="","",IF(SUM($AJ190:AM190)=0,$AE190,VLOOKUP($AP190,BaseEqptCdF!$C$5:$R$161,16,FALSE)*$AC$3))</f>
        <v/>
      </c>
      <c r="BA190" s="3" t="str">
        <f>IF($L190="","",IF(SUM($AJ190:AN190)=0,$AE190,VLOOKUP($AP190,BaseEqptCdF!$C$5:$R$161,16,FALSE)*$AC$3))</f>
        <v/>
      </c>
      <c r="BB190" s="2">
        <f t="shared" si="22"/>
        <v>0</v>
      </c>
      <c r="BC190" s="3" t="str">
        <f>IF($L190="","",IF(SUM($AJ190:AJ190)=0,$AF190,IF(LEFT(VLOOKUP($AP190,BaseEqptCdF!$C$5:$E$161,3,FALSE),2)="SD",0,IF(LEFT(VLOOKUP($AP190,BaseEqptCdF!$C$5:$E$161,3,FALSE),2)="SB",1*52,VLOOKUP($AP190,BaseEqptCdF!$C$5:$S$161,12,FALSE)*0.2*300))))</f>
        <v/>
      </c>
      <c r="BD190" s="3" t="str">
        <f>IF($L190="","",IF(SUM($AJ190:AK190)=0,$AF190,IF(LEFT(VLOOKUP($AP190,BaseEqptCdF!$C$5:$E$161,3,FALSE),2)="SD",0,IF(LEFT(VLOOKUP($AP190,BaseEqptCdF!$C$5:$E$161,3,FALSE),2)="SB",1*52,VLOOKUP($AP190,BaseEqptCdF!$C$5:$S$161,12,FALSE)*0.2*300))))</f>
        <v/>
      </c>
      <c r="BE190" s="3" t="str">
        <f>IF($L190="","",IF(SUM($AJ190:AL190)=0,$AF190,IF(LEFT(VLOOKUP($AP190,BaseEqptCdF!$C$5:$E$161,3,FALSE),2)="SD",0,IF(LEFT(VLOOKUP($AP190,BaseEqptCdF!$C$5:$E$161,3,FALSE),2)="SB",1*52,VLOOKUP($AP190,BaseEqptCdF!$C$5:$S$161,12,FALSE)*0.2*300))))</f>
        <v/>
      </c>
      <c r="BF190" s="3" t="str">
        <f>IF($L190="","",IF(SUM($AJ190:AM190)=0,$AF190,IF(LEFT(VLOOKUP($AP190,BaseEqptCdF!$C$5:$E$161,3,FALSE),2)="SD",0,IF(LEFT(VLOOKUP($AP190,BaseEqptCdF!$C$5:$E$161,3,FALSE),2)="SB",1*52,VLOOKUP($AP190,BaseEqptCdF!$C$5:$S$161,12,FALSE)*0.2*300))))</f>
        <v/>
      </c>
      <c r="BG190" s="3" t="str">
        <f>IF($L190="","",IF(SUM($AJ190:AN190)=0,$AF190,IF(LEFT(VLOOKUP($AP190,BaseEqptCdF!$C$5:$E$161,3,FALSE),2)="SD",0,IF(LEFT(VLOOKUP($AP190,BaseEqptCdF!$C$5:$E$161,3,FALSE),2)="SB",1*52,VLOOKUP($AP190,BaseEqptCdF!$C$5:$S$161,12,FALSE)*0.2*300))))</f>
        <v/>
      </c>
      <c r="BH190" s="2">
        <f t="shared" si="23"/>
        <v>0</v>
      </c>
    </row>
    <row r="191" spans="1:60" x14ac:dyDescent="0.25">
      <c r="A191" s="296" t="str">
        <f t="array" ref="A191">IF($C191="","",INDEX(Prog!$B$8:$D$300,MATCH($C191,nivo1,0),1))</f>
        <v/>
      </c>
      <c r="B191" s="296" t="str">
        <f t="array" ref="B191">IF($C191="","",INDEX(Prog!$B$8:$D$300,MATCH($C191,nivo1,0),2))</f>
        <v/>
      </c>
      <c r="C191" s="273"/>
      <c r="D191" s="267"/>
      <c r="E191" s="273"/>
      <c r="F191" s="273"/>
      <c r="G191" s="273"/>
      <c r="H191" s="273"/>
      <c r="I191" s="273"/>
      <c r="J191" s="273"/>
      <c r="K191" s="274"/>
      <c r="L191" s="273"/>
      <c r="M191" s="273"/>
      <c r="N191" s="273"/>
      <c r="O191" s="275"/>
      <c r="P191" s="273"/>
      <c r="Q191" s="273"/>
      <c r="R191" s="273"/>
      <c r="S191" s="273"/>
      <c r="T191" s="276"/>
      <c r="U191" s="276"/>
      <c r="V191" s="276"/>
      <c r="W191" s="276"/>
      <c r="X191" s="277"/>
      <c r="Y191" s="278"/>
      <c r="AA191" s="8" t="str">
        <f>IF($L191="","",VLOOKUP($L191,BaseEqptCdF!$C$5:$E$161,2,FALSE))</f>
        <v/>
      </c>
      <c r="AB191" s="8" t="str">
        <f>IF($L191="","",VLOOKUP($L191,BaseEqptCdF!$C$5:$E$161,3,FALSE))</f>
        <v/>
      </c>
      <c r="AC191" s="7" t="str">
        <f>IF($L191="","",VLOOKUP($L191,BaseEqptCdF!$C$5:$I$161,6,FALSE))</f>
        <v/>
      </c>
      <c r="AD191" s="7" t="str">
        <f>IF($L191="","",VLOOKUP($L191,BaseEqptCdF!$C$5:$I$161,7,FALSE))</f>
        <v/>
      </c>
      <c r="AE191" s="3" t="str">
        <f>IF($L191="","",VLOOKUP($L191,BaseEqptCdF!$C$5:$R$161,16,FALSE)*$AC$3)</f>
        <v/>
      </c>
      <c r="AF191" s="3" t="str">
        <f>IF($L191="","",IF(LEFT($AB191,2)="SD",0,IF(LEFT($AB191,2)="SB",1*52,IF($N191=Prog!$P$17,VLOOKUP($L191,BaseEqptCdF!$C$5:$P$161,14,FALSE)*1*300,VLOOKUP($L191,BaseEqptCdF!$C$5:$P$161,12,FALSE)*0.2*300))))</f>
        <v/>
      </c>
      <c r="AG191" s="6" t="str">
        <f t="shared" si="24"/>
        <v/>
      </c>
      <c r="AH191" s="6">
        <f>IF($U191=Prog!$S$18,YEAR($X191),"")</f>
        <v>1900</v>
      </c>
      <c r="AI191" s="5" t="str">
        <f>IF(OR($AG191="",$U191=Prog!$S$18),"",IF(OR($U191=Prog!$S$17,$U191=Prog!$S$16),YEAR($X191),IF($AG191="ND","ND",$AI$8+$O191)))</f>
        <v/>
      </c>
      <c r="AJ191" s="3" t="str">
        <f t="shared" si="19"/>
        <v/>
      </c>
      <c r="AK191" s="3" t="str">
        <f t="shared" si="27"/>
        <v/>
      </c>
      <c r="AL191" s="3" t="str">
        <f t="shared" si="27"/>
        <v/>
      </c>
      <c r="AM191" s="3" t="str">
        <f t="shared" si="27"/>
        <v/>
      </c>
      <c r="AN191" s="3" t="str">
        <f t="shared" si="27"/>
        <v/>
      </c>
      <c r="AO191" s="2">
        <f t="shared" si="20"/>
        <v>0</v>
      </c>
      <c r="AP191" s="4"/>
      <c r="AQ191" s="3">
        <f>IF(AJ191=1,VLOOKUP($AP191,BaseEqptCdF!$C$5:$R$161,16,FALSE),0)</f>
        <v>0</v>
      </c>
      <c r="AR191" s="3">
        <f>IF(AK191=1,VLOOKUP($AP191,BaseEqptCdF!$C$5:$R$161,16,FALSE),0)</f>
        <v>0</v>
      </c>
      <c r="AS191" s="3">
        <f>IF(AL191=1,VLOOKUP($AP191,BaseEqptCdF!$C$5:$R$161,16,FALSE),0)</f>
        <v>0</v>
      </c>
      <c r="AT191" s="3">
        <f>IF(AM191=1,VLOOKUP($AP191,BaseEqptCdF!$C$5:$R$161,16,FALSE),0)</f>
        <v>0</v>
      </c>
      <c r="AU191" s="3">
        <f>IF(AN191=1,VLOOKUP($AP191,BaseEqptCdF!$C$5:$R$161,16,FALSE),0)</f>
        <v>0</v>
      </c>
      <c r="AV191" s="2">
        <f t="shared" si="21"/>
        <v>0</v>
      </c>
      <c r="AW191" s="3" t="str">
        <f>IF($L191="","",IF(SUM($AJ191:AJ191)=0,$AE191,VLOOKUP($AP191,BaseEqptCdF!$C$5:$R$161,16,FALSE)*$AC$3))</f>
        <v/>
      </c>
      <c r="AX191" s="3" t="str">
        <f>IF($L191="","",IF(SUM($AJ191:AK191)=0,$AE191,VLOOKUP($AP191,BaseEqptCdF!$C$5:$R$161,16,FALSE)*$AC$3))</f>
        <v/>
      </c>
      <c r="AY191" s="3" t="str">
        <f>IF($L191="","",IF(SUM($AJ191:AL191)=0,$AE191,VLOOKUP($AP191,BaseEqptCdF!$C$5:$R$161,16,FALSE)*$AC$3))</f>
        <v/>
      </c>
      <c r="AZ191" s="3" t="str">
        <f>IF($L191="","",IF(SUM($AJ191:AM191)=0,$AE191,VLOOKUP($AP191,BaseEqptCdF!$C$5:$R$161,16,FALSE)*$AC$3))</f>
        <v/>
      </c>
      <c r="BA191" s="3" t="str">
        <f>IF($L191="","",IF(SUM($AJ191:AN191)=0,$AE191,VLOOKUP($AP191,BaseEqptCdF!$C$5:$R$161,16,FALSE)*$AC$3))</f>
        <v/>
      </c>
      <c r="BB191" s="2">
        <f t="shared" si="22"/>
        <v>0</v>
      </c>
      <c r="BC191" s="3" t="str">
        <f>IF($L191="","",IF(SUM($AJ191:AJ191)=0,$AF191,IF(LEFT(VLOOKUP($AP191,BaseEqptCdF!$C$5:$E$161,3,FALSE),2)="SD",0,IF(LEFT(VLOOKUP($AP191,BaseEqptCdF!$C$5:$E$161,3,FALSE),2)="SB",1*52,VLOOKUP($AP191,BaseEqptCdF!$C$5:$S$161,12,FALSE)*0.2*300))))</f>
        <v/>
      </c>
      <c r="BD191" s="3" t="str">
        <f>IF($L191="","",IF(SUM($AJ191:AK191)=0,$AF191,IF(LEFT(VLOOKUP($AP191,BaseEqptCdF!$C$5:$E$161,3,FALSE),2)="SD",0,IF(LEFT(VLOOKUP($AP191,BaseEqptCdF!$C$5:$E$161,3,FALSE),2)="SB",1*52,VLOOKUP($AP191,BaseEqptCdF!$C$5:$S$161,12,FALSE)*0.2*300))))</f>
        <v/>
      </c>
      <c r="BE191" s="3" t="str">
        <f>IF($L191="","",IF(SUM($AJ191:AL191)=0,$AF191,IF(LEFT(VLOOKUP($AP191,BaseEqptCdF!$C$5:$E$161,3,FALSE),2)="SD",0,IF(LEFT(VLOOKUP($AP191,BaseEqptCdF!$C$5:$E$161,3,FALSE),2)="SB",1*52,VLOOKUP($AP191,BaseEqptCdF!$C$5:$S$161,12,FALSE)*0.2*300))))</f>
        <v/>
      </c>
      <c r="BF191" s="3" t="str">
        <f>IF($L191="","",IF(SUM($AJ191:AM191)=0,$AF191,IF(LEFT(VLOOKUP($AP191,BaseEqptCdF!$C$5:$E$161,3,FALSE),2)="SD",0,IF(LEFT(VLOOKUP($AP191,BaseEqptCdF!$C$5:$E$161,3,FALSE),2)="SB",1*52,VLOOKUP($AP191,BaseEqptCdF!$C$5:$S$161,12,FALSE)*0.2*300))))</f>
        <v/>
      </c>
      <c r="BG191" s="3" t="str">
        <f>IF($L191="","",IF(SUM($AJ191:AN191)=0,$AF191,IF(LEFT(VLOOKUP($AP191,BaseEqptCdF!$C$5:$E$161,3,FALSE),2)="SD",0,IF(LEFT(VLOOKUP($AP191,BaseEqptCdF!$C$5:$E$161,3,FALSE),2)="SB",1*52,VLOOKUP($AP191,BaseEqptCdF!$C$5:$S$161,12,FALSE)*0.2*300))))</f>
        <v/>
      </c>
      <c r="BH191" s="2">
        <f t="shared" si="23"/>
        <v>0</v>
      </c>
    </row>
    <row r="192" spans="1:60" x14ac:dyDescent="0.25">
      <c r="A192" s="296" t="str">
        <f t="array" ref="A192">IF($C192="","",INDEX(Prog!$B$8:$D$300,MATCH($C192,nivo1,0),1))</f>
        <v/>
      </c>
      <c r="B192" s="296" t="str">
        <f t="array" ref="B192">IF($C192="","",INDEX(Prog!$B$8:$D$300,MATCH($C192,nivo1,0),2))</f>
        <v/>
      </c>
      <c r="C192" s="273"/>
      <c r="D192" s="267"/>
      <c r="E192" s="273"/>
      <c r="F192" s="273"/>
      <c r="G192" s="273"/>
      <c r="H192" s="273"/>
      <c r="I192" s="273"/>
      <c r="J192" s="273"/>
      <c r="K192" s="274"/>
      <c r="L192" s="273"/>
      <c r="M192" s="273"/>
      <c r="N192" s="273"/>
      <c r="O192" s="275"/>
      <c r="P192" s="273"/>
      <c r="Q192" s="273"/>
      <c r="R192" s="273"/>
      <c r="S192" s="273"/>
      <c r="T192" s="276"/>
      <c r="U192" s="276"/>
      <c r="V192" s="276"/>
      <c r="W192" s="276"/>
      <c r="X192" s="277"/>
      <c r="Y192" s="278"/>
      <c r="AA192" s="8" t="str">
        <f>IF($L192="","",VLOOKUP($L192,BaseEqptCdF!$C$5:$E$161,2,FALSE))</f>
        <v/>
      </c>
      <c r="AB192" s="8" t="str">
        <f>IF($L192="","",VLOOKUP($L192,BaseEqptCdF!$C$5:$E$161,3,FALSE))</f>
        <v/>
      </c>
      <c r="AC192" s="7" t="str">
        <f>IF($L192="","",VLOOKUP($L192,BaseEqptCdF!$C$5:$I$161,6,FALSE))</f>
        <v/>
      </c>
      <c r="AD192" s="7" t="str">
        <f>IF($L192="","",VLOOKUP($L192,BaseEqptCdF!$C$5:$I$161,7,FALSE))</f>
        <v/>
      </c>
      <c r="AE192" s="3" t="str">
        <f>IF($L192="","",VLOOKUP($L192,BaseEqptCdF!$C$5:$R$161,16,FALSE)*$AC$3)</f>
        <v/>
      </c>
      <c r="AF192" s="3" t="str">
        <f>IF($L192="","",IF(LEFT($AB192,2)="SD",0,IF(LEFT($AB192,2)="SB",1*52,IF($N192=Prog!$P$17,VLOOKUP($L192,BaseEqptCdF!$C$5:$P$161,14,FALSE)*1*300,VLOOKUP($L192,BaseEqptCdF!$C$5:$P$161,12,FALSE)*0.2*300))))</f>
        <v/>
      </c>
      <c r="AG192" s="6" t="str">
        <f t="shared" si="24"/>
        <v/>
      </c>
      <c r="AH192" s="6">
        <f>IF($U192=Prog!$S$18,YEAR($X192),"")</f>
        <v>1900</v>
      </c>
      <c r="AI192" s="5" t="str">
        <f>IF(OR($AG192="",$U192=Prog!$S$18),"",IF(OR($U192=Prog!$S$17,$U192=Prog!$S$16),YEAR($X192),IF($AG192="ND","ND",$AI$8+$O192)))</f>
        <v/>
      </c>
      <c r="AJ192" s="3" t="str">
        <f t="shared" si="19"/>
        <v/>
      </c>
      <c r="AK192" s="3" t="str">
        <f t="shared" si="27"/>
        <v/>
      </c>
      <c r="AL192" s="3" t="str">
        <f t="shared" si="27"/>
        <v/>
      </c>
      <c r="AM192" s="3" t="str">
        <f t="shared" si="27"/>
        <v/>
      </c>
      <c r="AN192" s="3" t="str">
        <f t="shared" si="27"/>
        <v/>
      </c>
      <c r="AO192" s="2">
        <f t="shared" si="20"/>
        <v>0</v>
      </c>
      <c r="AP192" s="4"/>
      <c r="AQ192" s="3">
        <f>IF(AJ192=1,VLOOKUP($AP192,BaseEqptCdF!$C$5:$R$161,16,FALSE),0)</f>
        <v>0</v>
      </c>
      <c r="AR192" s="3">
        <f>IF(AK192=1,VLOOKUP($AP192,BaseEqptCdF!$C$5:$R$161,16,FALSE),0)</f>
        <v>0</v>
      </c>
      <c r="AS192" s="3">
        <f>IF(AL192=1,VLOOKUP($AP192,BaseEqptCdF!$C$5:$R$161,16,FALSE),0)</f>
        <v>0</v>
      </c>
      <c r="AT192" s="3">
        <f>IF(AM192=1,VLOOKUP($AP192,BaseEqptCdF!$C$5:$R$161,16,FALSE),0)</f>
        <v>0</v>
      </c>
      <c r="AU192" s="3">
        <f>IF(AN192=1,VLOOKUP($AP192,BaseEqptCdF!$C$5:$R$161,16,FALSE),0)</f>
        <v>0</v>
      </c>
      <c r="AV192" s="2">
        <f t="shared" si="21"/>
        <v>0</v>
      </c>
      <c r="AW192" s="3" t="str">
        <f>IF($L192="","",IF(SUM($AJ192:AJ192)=0,$AE192,VLOOKUP($AP192,BaseEqptCdF!$C$5:$R$161,16,FALSE)*$AC$3))</f>
        <v/>
      </c>
      <c r="AX192" s="3" t="str">
        <f>IF($L192="","",IF(SUM($AJ192:AK192)=0,$AE192,VLOOKUP($AP192,BaseEqptCdF!$C$5:$R$161,16,FALSE)*$AC$3))</f>
        <v/>
      </c>
      <c r="AY192" s="3" t="str">
        <f>IF($L192="","",IF(SUM($AJ192:AL192)=0,$AE192,VLOOKUP($AP192,BaseEqptCdF!$C$5:$R$161,16,FALSE)*$AC$3))</f>
        <v/>
      </c>
      <c r="AZ192" s="3" t="str">
        <f>IF($L192="","",IF(SUM($AJ192:AM192)=0,$AE192,VLOOKUP($AP192,BaseEqptCdF!$C$5:$R$161,16,FALSE)*$AC$3))</f>
        <v/>
      </c>
      <c r="BA192" s="3" t="str">
        <f>IF($L192="","",IF(SUM($AJ192:AN192)=0,$AE192,VLOOKUP($AP192,BaseEqptCdF!$C$5:$R$161,16,FALSE)*$AC$3))</f>
        <v/>
      </c>
      <c r="BB192" s="2">
        <f t="shared" si="22"/>
        <v>0</v>
      </c>
      <c r="BC192" s="3" t="str">
        <f>IF($L192="","",IF(SUM($AJ192:AJ192)=0,$AF192,IF(LEFT(VLOOKUP($AP192,BaseEqptCdF!$C$5:$E$161,3,FALSE),2)="SD",0,IF(LEFT(VLOOKUP($AP192,BaseEqptCdF!$C$5:$E$161,3,FALSE),2)="SB",1*52,VLOOKUP($AP192,BaseEqptCdF!$C$5:$S$161,12,FALSE)*0.2*300))))</f>
        <v/>
      </c>
      <c r="BD192" s="3" t="str">
        <f>IF($L192="","",IF(SUM($AJ192:AK192)=0,$AF192,IF(LEFT(VLOOKUP($AP192,BaseEqptCdF!$C$5:$E$161,3,FALSE),2)="SD",0,IF(LEFT(VLOOKUP($AP192,BaseEqptCdF!$C$5:$E$161,3,FALSE),2)="SB",1*52,VLOOKUP($AP192,BaseEqptCdF!$C$5:$S$161,12,FALSE)*0.2*300))))</f>
        <v/>
      </c>
      <c r="BE192" s="3" t="str">
        <f>IF($L192="","",IF(SUM($AJ192:AL192)=0,$AF192,IF(LEFT(VLOOKUP($AP192,BaseEqptCdF!$C$5:$E$161,3,FALSE),2)="SD",0,IF(LEFT(VLOOKUP($AP192,BaseEqptCdF!$C$5:$E$161,3,FALSE),2)="SB",1*52,VLOOKUP($AP192,BaseEqptCdF!$C$5:$S$161,12,FALSE)*0.2*300))))</f>
        <v/>
      </c>
      <c r="BF192" s="3" t="str">
        <f>IF($L192="","",IF(SUM($AJ192:AM192)=0,$AF192,IF(LEFT(VLOOKUP($AP192,BaseEqptCdF!$C$5:$E$161,3,FALSE),2)="SD",0,IF(LEFT(VLOOKUP($AP192,BaseEqptCdF!$C$5:$E$161,3,FALSE),2)="SB",1*52,VLOOKUP($AP192,BaseEqptCdF!$C$5:$S$161,12,FALSE)*0.2*300))))</f>
        <v/>
      </c>
      <c r="BG192" s="3" t="str">
        <f>IF($L192="","",IF(SUM($AJ192:AN192)=0,$AF192,IF(LEFT(VLOOKUP($AP192,BaseEqptCdF!$C$5:$E$161,3,FALSE),2)="SD",0,IF(LEFT(VLOOKUP($AP192,BaseEqptCdF!$C$5:$E$161,3,FALSE),2)="SB",1*52,VLOOKUP($AP192,BaseEqptCdF!$C$5:$S$161,12,FALSE)*0.2*300))))</f>
        <v/>
      </c>
      <c r="BH192" s="2">
        <f t="shared" si="23"/>
        <v>0</v>
      </c>
    </row>
    <row r="193" spans="1:60" x14ac:dyDescent="0.25">
      <c r="A193" s="296" t="str">
        <f t="array" ref="A193">IF($C193="","",INDEX(Prog!$B$8:$D$300,MATCH($C193,nivo1,0),1))</f>
        <v/>
      </c>
      <c r="B193" s="296" t="str">
        <f t="array" ref="B193">IF($C193="","",INDEX(Prog!$B$8:$D$300,MATCH($C193,nivo1,0),2))</f>
        <v/>
      </c>
      <c r="C193" s="273"/>
      <c r="D193" s="267"/>
      <c r="E193" s="273"/>
      <c r="F193" s="273"/>
      <c r="G193" s="273"/>
      <c r="H193" s="273"/>
      <c r="I193" s="273"/>
      <c r="J193" s="273"/>
      <c r="K193" s="274"/>
      <c r="L193" s="273"/>
      <c r="M193" s="273"/>
      <c r="N193" s="273"/>
      <c r="O193" s="275"/>
      <c r="P193" s="273"/>
      <c r="Q193" s="273"/>
      <c r="R193" s="273"/>
      <c r="S193" s="273"/>
      <c r="T193" s="276"/>
      <c r="U193" s="276"/>
      <c r="V193" s="276"/>
      <c r="W193" s="276"/>
      <c r="X193" s="277"/>
      <c r="Y193" s="278"/>
      <c r="AA193" s="8" t="str">
        <f>IF($L193="","",VLOOKUP($L193,BaseEqptCdF!$C$5:$E$161,2,FALSE))</f>
        <v/>
      </c>
      <c r="AB193" s="8" t="str">
        <f>IF($L193="","",VLOOKUP($L193,BaseEqptCdF!$C$5:$E$161,3,FALSE))</f>
        <v/>
      </c>
      <c r="AC193" s="7" t="str">
        <f>IF($L193="","",VLOOKUP($L193,BaseEqptCdF!$C$5:$I$161,6,FALSE))</f>
        <v/>
      </c>
      <c r="AD193" s="7" t="str">
        <f>IF($L193="","",VLOOKUP($L193,BaseEqptCdF!$C$5:$I$161,7,FALSE))</f>
        <v/>
      </c>
      <c r="AE193" s="3" t="str">
        <f>IF($L193="","",VLOOKUP($L193,BaseEqptCdF!$C$5:$R$161,16,FALSE)*$AC$3)</f>
        <v/>
      </c>
      <c r="AF193" s="3" t="str">
        <f>IF($L193="","",IF(LEFT($AB193,2)="SD",0,IF(LEFT($AB193,2)="SB",1*52,IF($N193=Prog!$P$17,VLOOKUP($L193,BaseEqptCdF!$C$5:$P$161,14,FALSE)*1*300,VLOOKUP($L193,BaseEqptCdF!$C$5:$P$161,12,FALSE)*0.2*300))))</f>
        <v/>
      </c>
      <c r="AG193" s="6" t="str">
        <f t="shared" si="24"/>
        <v/>
      </c>
      <c r="AH193" s="6">
        <f>IF($U193=Prog!$S$18,YEAR($X193),"")</f>
        <v>1900</v>
      </c>
      <c r="AI193" s="5" t="str">
        <f>IF(OR($AG193="",$U193=Prog!$S$18),"",IF(OR($U193=Prog!$S$17,$U193=Prog!$S$16),YEAR($X193),IF($AG193="ND","ND",$AI$8+$O193)))</f>
        <v/>
      </c>
      <c r="AJ193" s="3" t="str">
        <f t="shared" si="19"/>
        <v/>
      </c>
      <c r="AK193" s="3" t="str">
        <f t="shared" si="27"/>
        <v/>
      </c>
      <c r="AL193" s="3" t="str">
        <f t="shared" si="27"/>
        <v/>
      </c>
      <c r="AM193" s="3" t="str">
        <f t="shared" si="27"/>
        <v/>
      </c>
      <c r="AN193" s="3" t="str">
        <f t="shared" si="27"/>
        <v/>
      </c>
      <c r="AO193" s="2">
        <f t="shared" si="20"/>
        <v>0</v>
      </c>
      <c r="AP193" s="4"/>
      <c r="AQ193" s="3">
        <f>IF(AJ193=1,VLOOKUP($AP193,BaseEqptCdF!$C$5:$R$161,16,FALSE),0)</f>
        <v>0</v>
      </c>
      <c r="AR193" s="3">
        <f>IF(AK193=1,VLOOKUP($AP193,BaseEqptCdF!$C$5:$R$161,16,FALSE),0)</f>
        <v>0</v>
      </c>
      <c r="AS193" s="3">
        <f>IF(AL193=1,VLOOKUP($AP193,BaseEqptCdF!$C$5:$R$161,16,FALSE),0)</f>
        <v>0</v>
      </c>
      <c r="AT193" s="3">
        <f>IF(AM193=1,VLOOKUP($AP193,BaseEqptCdF!$C$5:$R$161,16,FALSE),0)</f>
        <v>0</v>
      </c>
      <c r="AU193" s="3">
        <f>IF(AN193=1,VLOOKUP($AP193,BaseEqptCdF!$C$5:$R$161,16,FALSE),0)</f>
        <v>0</v>
      </c>
      <c r="AV193" s="2">
        <f t="shared" si="21"/>
        <v>0</v>
      </c>
      <c r="AW193" s="3" t="str">
        <f>IF($L193="","",IF(SUM($AJ193:AJ193)=0,$AE193,VLOOKUP($AP193,BaseEqptCdF!$C$5:$R$161,16,FALSE)*$AC$3))</f>
        <v/>
      </c>
      <c r="AX193" s="3" t="str">
        <f>IF($L193="","",IF(SUM($AJ193:AK193)=0,$AE193,VLOOKUP($AP193,BaseEqptCdF!$C$5:$R$161,16,FALSE)*$AC$3))</f>
        <v/>
      </c>
      <c r="AY193" s="3" t="str">
        <f>IF($L193="","",IF(SUM($AJ193:AL193)=0,$AE193,VLOOKUP($AP193,BaseEqptCdF!$C$5:$R$161,16,FALSE)*$AC$3))</f>
        <v/>
      </c>
      <c r="AZ193" s="3" t="str">
        <f>IF($L193="","",IF(SUM($AJ193:AM193)=0,$AE193,VLOOKUP($AP193,BaseEqptCdF!$C$5:$R$161,16,FALSE)*$AC$3))</f>
        <v/>
      </c>
      <c r="BA193" s="3" t="str">
        <f>IF($L193="","",IF(SUM($AJ193:AN193)=0,$AE193,VLOOKUP($AP193,BaseEqptCdF!$C$5:$R$161,16,FALSE)*$AC$3))</f>
        <v/>
      </c>
      <c r="BB193" s="2">
        <f t="shared" si="22"/>
        <v>0</v>
      </c>
      <c r="BC193" s="3" t="str">
        <f>IF($L193="","",IF(SUM($AJ193:AJ193)=0,$AF193,IF(LEFT(VLOOKUP($AP193,BaseEqptCdF!$C$5:$E$161,3,FALSE),2)="SD",0,IF(LEFT(VLOOKUP($AP193,BaseEqptCdF!$C$5:$E$161,3,FALSE),2)="SB",1*52,VLOOKUP($AP193,BaseEqptCdF!$C$5:$S$161,12,FALSE)*0.2*300))))</f>
        <v/>
      </c>
      <c r="BD193" s="3" t="str">
        <f>IF($L193="","",IF(SUM($AJ193:AK193)=0,$AF193,IF(LEFT(VLOOKUP($AP193,BaseEqptCdF!$C$5:$E$161,3,FALSE),2)="SD",0,IF(LEFT(VLOOKUP($AP193,BaseEqptCdF!$C$5:$E$161,3,FALSE),2)="SB",1*52,VLOOKUP($AP193,BaseEqptCdF!$C$5:$S$161,12,FALSE)*0.2*300))))</f>
        <v/>
      </c>
      <c r="BE193" s="3" t="str">
        <f>IF($L193="","",IF(SUM($AJ193:AL193)=0,$AF193,IF(LEFT(VLOOKUP($AP193,BaseEqptCdF!$C$5:$E$161,3,FALSE),2)="SD",0,IF(LEFT(VLOOKUP($AP193,BaseEqptCdF!$C$5:$E$161,3,FALSE),2)="SB",1*52,VLOOKUP($AP193,BaseEqptCdF!$C$5:$S$161,12,FALSE)*0.2*300))))</f>
        <v/>
      </c>
      <c r="BF193" s="3" t="str">
        <f>IF($L193="","",IF(SUM($AJ193:AM193)=0,$AF193,IF(LEFT(VLOOKUP($AP193,BaseEqptCdF!$C$5:$E$161,3,FALSE),2)="SD",0,IF(LEFT(VLOOKUP($AP193,BaseEqptCdF!$C$5:$E$161,3,FALSE),2)="SB",1*52,VLOOKUP($AP193,BaseEqptCdF!$C$5:$S$161,12,FALSE)*0.2*300))))</f>
        <v/>
      </c>
      <c r="BG193" s="3" t="str">
        <f>IF($L193="","",IF(SUM($AJ193:AN193)=0,$AF193,IF(LEFT(VLOOKUP($AP193,BaseEqptCdF!$C$5:$E$161,3,FALSE),2)="SD",0,IF(LEFT(VLOOKUP($AP193,BaseEqptCdF!$C$5:$E$161,3,FALSE),2)="SB",1*52,VLOOKUP($AP193,BaseEqptCdF!$C$5:$S$161,12,FALSE)*0.2*300))))</f>
        <v/>
      </c>
      <c r="BH193" s="2">
        <f t="shared" si="23"/>
        <v>0</v>
      </c>
    </row>
    <row r="194" spans="1:60" x14ac:dyDescent="0.25">
      <c r="A194" s="296" t="str">
        <f t="array" ref="A194">IF($C194="","",INDEX(Prog!$B$8:$D$300,MATCH($C194,nivo1,0),1))</f>
        <v/>
      </c>
      <c r="B194" s="296" t="str">
        <f t="array" ref="B194">IF($C194="","",INDEX(Prog!$B$8:$D$300,MATCH($C194,nivo1,0),2))</f>
        <v/>
      </c>
      <c r="C194" s="273"/>
      <c r="D194" s="267"/>
      <c r="E194" s="273"/>
      <c r="F194" s="273"/>
      <c r="G194" s="273"/>
      <c r="H194" s="273"/>
      <c r="I194" s="273"/>
      <c r="J194" s="273"/>
      <c r="K194" s="274"/>
      <c r="L194" s="273"/>
      <c r="M194" s="273"/>
      <c r="N194" s="273"/>
      <c r="O194" s="275"/>
      <c r="P194" s="273"/>
      <c r="Q194" s="273"/>
      <c r="R194" s="273"/>
      <c r="S194" s="273"/>
      <c r="T194" s="276"/>
      <c r="U194" s="276"/>
      <c r="V194" s="276"/>
      <c r="W194" s="276"/>
      <c r="X194" s="277"/>
      <c r="Y194" s="278"/>
      <c r="AA194" s="8" t="str">
        <f>IF($L194="","",VLOOKUP($L194,BaseEqptCdF!$C$5:$E$161,2,FALSE))</f>
        <v/>
      </c>
      <c r="AB194" s="8" t="str">
        <f>IF($L194="","",VLOOKUP($L194,BaseEqptCdF!$C$5:$E$161,3,FALSE))</f>
        <v/>
      </c>
      <c r="AC194" s="7" t="str">
        <f>IF($L194="","",VLOOKUP($L194,BaseEqptCdF!$C$5:$I$161,6,FALSE))</f>
        <v/>
      </c>
      <c r="AD194" s="7" t="str">
        <f>IF($L194="","",VLOOKUP($L194,BaseEqptCdF!$C$5:$I$161,7,FALSE))</f>
        <v/>
      </c>
      <c r="AE194" s="3" t="str">
        <f>IF($L194="","",VLOOKUP($L194,BaseEqptCdF!$C$5:$R$161,16,FALSE)*$AC$3)</f>
        <v/>
      </c>
      <c r="AF194" s="3" t="str">
        <f>IF($L194="","",IF(LEFT($AB194,2)="SD",0,IF(LEFT($AB194,2)="SB",1*52,IF($N194=Prog!$P$17,VLOOKUP($L194,BaseEqptCdF!$C$5:$P$161,14,FALSE)*1*300,VLOOKUP($L194,BaseEqptCdF!$C$5:$P$161,12,FALSE)*0.2*300))))</f>
        <v/>
      </c>
      <c r="AG194" s="6" t="str">
        <f t="shared" si="24"/>
        <v/>
      </c>
      <c r="AH194" s="6">
        <f>IF($U194=Prog!$S$18,YEAR($X194),"")</f>
        <v>1900</v>
      </c>
      <c r="AI194" s="5" t="str">
        <f>IF(OR($AG194="",$U194=Prog!$S$18),"",IF(OR($U194=Prog!$S$17,$U194=Prog!$S$16),YEAR($X194),IF($AG194="ND","ND",$AI$8+$O194)))</f>
        <v/>
      </c>
      <c r="AJ194" s="3" t="str">
        <f t="shared" si="19"/>
        <v/>
      </c>
      <c r="AK194" s="3" t="str">
        <f t="shared" si="27"/>
        <v/>
      </c>
      <c r="AL194" s="3" t="str">
        <f t="shared" si="27"/>
        <v/>
      </c>
      <c r="AM194" s="3" t="str">
        <f t="shared" si="27"/>
        <v/>
      </c>
      <c r="AN194" s="3" t="str">
        <f t="shared" si="27"/>
        <v/>
      </c>
      <c r="AO194" s="2">
        <f t="shared" si="20"/>
        <v>0</v>
      </c>
      <c r="AP194" s="4"/>
      <c r="AQ194" s="3">
        <f>IF(AJ194=1,VLOOKUP($AP194,BaseEqptCdF!$C$5:$R$161,16,FALSE),0)</f>
        <v>0</v>
      </c>
      <c r="AR194" s="3">
        <f>IF(AK194=1,VLOOKUP($AP194,BaseEqptCdF!$C$5:$R$161,16,FALSE),0)</f>
        <v>0</v>
      </c>
      <c r="AS194" s="3">
        <f>IF(AL194=1,VLOOKUP($AP194,BaseEqptCdF!$C$5:$R$161,16,FALSE),0)</f>
        <v>0</v>
      </c>
      <c r="AT194" s="3">
        <f>IF(AM194=1,VLOOKUP($AP194,BaseEqptCdF!$C$5:$R$161,16,FALSE),0)</f>
        <v>0</v>
      </c>
      <c r="AU194" s="3">
        <f>IF(AN194=1,VLOOKUP($AP194,BaseEqptCdF!$C$5:$R$161,16,FALSE),0)</f>
        <v>0</v>
      </c>
      <c r="AV194" s="2">
        <f t="shared" si="21"/>
        <v>0</v>
      </c>
      <c r="AW194" s="3" t="str">
        <f>IF($L194="","",IF(SUM($AJ194:AJ194)=0,$AE194,VLOOKUP($AP194,BaseEqptCdF!$C$5:$R$161,16,FALSE)*$AC$3))</f>
        <v/>
      </c>
      <c r="AX194" s="3" t="str">
        <f>IF($L194="","",IF(SUM($AJ194:AK194)=0,$AE194,VLOOKUP($AP194,BaseEqptCdF!$C$5:$R$161,16,FALSE)*$AC$3))</f>
        <v/>
      </c>
      <c r="AY194" s="3" t="str">
        <f>IF($L194="","",IF(SUM($AJ194:AL194)=0,$AE194,VLOOKUP($AP194,BaseEqptCdF!$C$5:$R$161,16,FALSE)*$AC$3))</f>
        <v/>
      </c>
      <c r="AZ194" s="3" t="str">
        <f>IF($L194="","",IF(SUM($AJ194:AM194)=0,$AE194,VLOOKUP($AP194,BaseEqptCdF!$C$5:$R$161,16,FALSE)*$AC$3))</f>
        <v/>
      </c>
      <c r="BA194" s="3" t="str">
        <f>IF($L194="","",IF(SUM($AJ194:AN194)=0,$AE194,VLOOKUP($AP194,BaseEqptCdF!$C$5:$R$161,16,FALSE)*$AC$3))</f>
        <v/>
      </c>
      <c r="BB194" s="2">
        <f t="shared" si="22"/>
        <v>0</v>
      </c>
      <c r="BC194" s="3" t="str">
        <f>IF($L194="","",IF(SUM($AJ194:AJ194)=0,$AF194,IF(LEFT(VLOOKUP($AP194,BaseEqptCdF!$C$5:$E$161,3,FALSE),2)="SD",0,IF(LEFT(VLOOKUP($AP194,BaseEqptCdF!$C$5:$E$161,3,FALSE),2)="SB",1*52,VLOOKUP($AP194,BaseEqptCdF!$C$5:$S$161,12,FALSE)*0.2*300))))</f>
        <v/>
      </c>
      <c r="BD194" s="3" t="str">
        <f>IF($L194="","",IF(SUM($AJ194:AK194)=0,$AF194,IF(LEFT(VLOOKUP($AP194,BaseEqptCdF!$C$5:$E$161,3,FALSE),2)="SD",0,IF(LEFT(VLOOKUP($AP194,BaseEqptCdF!$C$5:$E$161,3,FALSE),2)="SB",1*52,VLOOKUP($AP194,BaseEqptCdF!$C$5:$S$161,12,FALSE)*0.2*300))))</f>
        <v/>
      </c>
      <c r="BE194" s="3" t="str">
        <f>IF($L194="","",IF(SUM($AJ194:AL194)=0,$AF194,IF(LEFT(VLOOKUP($AP194,BaseEqptCdF!$C$5:$E$161,3,FALSE),2)="SD",0,IF(LEFT(VLOOKUP($AP194,BaseEqptCdF!$C$5:$E$161,3,FALSE),2)="SB",1*52,VLOOKUP($AP194,BaseEqptCdF!$C$5:$S$161,12,FALSE)*0.2*300))))</f>
        <v/>
      </c>
      <c r="BF194" s="3" t="str">
        <f>IF($L194="","",IF(SUM($AJ194:AM194)=0,$AF194,IF(LEFT(VLOOKUP($AP194,BaseEqptCdF!$C$5:$E$161,3,FALSE),2)="SD",0,IF(LEFT(VLOOKUP($AP194,BaseEqptCdF!$C$5:$E$161,3,FALSE),2)="SB",1*52,VLOOKUP($AP194,BaseEqptCdF!$C$5:$S$161,12,FALSE)*0.2*300))))</f>
        <v/>
      </c>
      <c r="BG194" s="3" t="str">
        <f>IF($L194="","",IF(SUM($AJ194:AN194)=0,$AF194,IF(LEFT(VLOOKUP($AP194,BaseEqptCdF!$C$5:$E$161,3,FALSE),2)="SD",0,IF(LEFT(VLOOKUP($AP194,BaseEqptCdF!$C$5:$E$161,3,FALSE),2)="SB",1*52,VLOOKUP($AP194,BaseEqptCdF!$C$5:$S$161,12,FALSE)*0.2*300))))</f>
        <v/>
      </c>
      <c r="BH194" s="2">
        <f t="shared" si="23"/>
        <v>0</v>
      </c>
    </row>
    <row r="195" spans="1:60" x14ac:dyDescent="0.25">
      <c r="A195" s="296" t="str">
        <f t="array" ref="A195">IF($C195="","",INDEX(Prog!$B$8:$D$300,MATCH($C195,nivo1,0),1))</f>
        <v/>
      </c>
      <c r="B195" s="296" t="str">
        <f t="array" ref="B195">IF($C195="","",INDEX(Prog!$B$8:$D$300,MATCH($C195,nivo1,0),2))</f>
        <v/>
      </c>
      <c r="C195" s="273"/>
      <c r="D195" s="267"/>
      <c r="E195" s="273"/>
      <c r="F195" s="273"/>
      <c r="G195" s="273"/>
      <c r="H195" s="273"/>
      <c r="I195" s="273"/>
      <c r="J195" s="273"/>
      <c r="K195" s="274"/>
      <c r="L195" s="273"/>
      <c r="M195" s="273"/>
      <c r="N195" s="273"/>
      <c r="O195" s="275"/>
      <c r="P195" s="273"/>
      <c r="Q195" s="273"/>
      <c r="R195" s="273"/>
      <c r="S195" s="273"/>
      <c r="T195" s="276"/>
      <c r="U195" s="276"/>
      <c r="V195" s="276"/>
      <c r="W195" s="276"/>
      <c r="X195" s="277"/>
      <c r="Y195" s="278"/>
      <c r="AA195" s="8" t="str">
        <f>IF($L195="","",VLOOKUP($L195,BaseEqptCdF!$C$5:$E$161,2,FALSE))</f>
        <v/>
      </c>
      <c r="AB195" s="8" t="str">
        <f>IF($L195="","",VLOOKUP($L195,BaseEqptCdF!$C$5:$E$161,3,FALSE))</f>
        <v/>
      </c>
      <c r="AC195" s="7" t="str">
        <f>IF($L195="","",VLOOKUP($L195,BaseEqptCdF!$C$5:$I$161,6,FALSE))</f>
        <v/>
      </c>
      <c r="AD195" s="7" t="str">
        <f>IF($L195="","",VLOOKUP($L195,BaseEqptCdF!$C$5:$I$161,7,FALSE))</f>
        <v/>
      </c>
      <c r="AE195" s="3" t="str">
        <f>IF($L195="","",VLOOKUP($L195,BaseEqptCdF!$C$5:$R$161,16,FALSE)*$AC$3)</f>
        <v/>
      </c>
      <c r="AF195" s="3" t="str">
        <f>IF($L195="","",IF(LEFT($AB195,2)="SD",0,IF(LEFT($AB195,2)="SB",1*52,IF($N195=Prog!$P$17,VLOOKUP($L195,BaseEqptCdF!$C$5:$P$161,14,FALSE)*1*300,VLOOKUP($L195,BaseEqptCdF!$C$5:$P$161,12,FALSE)*0.2*300))))</f>
        <v/>
      </c>
      <c r="AG195" s="6" t="str">
        <f t="shared" si="24"/>
        <v/>
      </c>
      <c r="AH195" s="6">
        <f>IF($U195=Prog!$S$18,YEAR($X195),"")</f>
        <v>1900</v>
      </c>
      <c r="AI195" s="5" t="str">
        <f>IF(OR($AG195="",$U195=Prog!$S$18),"",IF(OR($U195=Prog!$S$17,$U195=Prog!$S$16),YEAR($X195),IF($AG195="ND","ND",$AI$8+$O195)))</f>
        <v/>
      </c>
      <c r="AJ195" s="3" t="str">
        <f t="shared" si="19"/>
        <v/>
      </c>
      <c r="AK195" s="3" t="str">
        <f t="shared" si="27"/>
        <v/>
      </c>
      <c r="AL195" s="3" t="str">
        <f t="shared" si="27"/>
        <v/>
      </c>
      <c r="AM195" s="3" t="str">
        <f t="shared" si="27"/>
        <v/>
      </c>
      <c r="AN195" s="3" t="str">
        <f t="shared" si="27"/>
        <v/>
      </c>
      <c r="AO195" s="2">
        <f t="shared" si="20"/>
        <v>0</v>
      </c>
      <c r="AP195" s="4"/>
      <c r="AQ195" s="3">
        <f>IF(AJ195=1,VLOOKUP($AP195,BaseEqptCdF!$C$5:$R$161,16,FALSE),0)</f>
        <v>0</v>
      </c>
      <c r="AR195" s="3">
        <f>IF(AK195=1,VLOOKUP($AP195,BaseEqptCdF!$C$5:$R$161,16,FALSE),0)</f>
        <v>0</v>
      </c>
      <c r="AS195" s="3">
        <f>IF(AL195=1,VLOOKUP($AP195,BaseEqptCdF!$C$5:$R$161,16,FALSE),0)</f>
        <v>0</v>
      </c>
      <c r="AT195" s="3">
        <f>IF(AM195=1,VLOOKUP($AP195,BaseEqptCdF!$C$5:$R$161,16,FALSE),0)</f>
        <v>0</v>
      </c>
      <c r="AU195" s="3">
        <f>IF(AN195=1,VLOOKUP($AP195,BaseEqptCdF!$C$5:$R$161,16,FALSE),0)</f>
        <v>0</v>
      </c>
      <c r="AV195" s="2">
        <f t="shared" si="21"/>
        <v>0</v>
      </c>
      <c r="AW195" s="3" t="str">
        <f>IF($L195="","",IF(SUM($AJ195:AJ195)=0,$AE195,VLOOKUP($AP195,BaseEqptCdF!$C$5:$R$161,16,FALSE)*$AC$3))</f>
        <v/>
      </c>
      <c r="AX195" s="3" t="str">
        <f>IF($L195="","",IF(SUM($AJ195:AK195)=0,$AE195,VLOOKUP($AP195,BaseEqptCdF!$C$5:$R$161,16,FALSE)*$AC$3))</f>
        <v/>
      </c>
      <c r="AY195" s="3" t="str">
        <f>IF($L195="","",IF(SUM($AJ195:AL195)=0,$AE195,VLOOKUP($AP195,BaseEqptCdF!$C$5:$R$161,16,FALSE)*$AC$3))</f>
        <v/>
      </c>
      <c r="AZ195" s="3" t="str">
        <f>IF($L195="","",IF(SUM($AJ195:AM195)=0,$AE195,VLOOKUP($AP195,BaseEqptCdF!$C$5:$R$161,16,FALSE)*$AC$3))</f>
        <v/>
      </c>
      <c r="BA195" s="3" t="str">
        <f>IF($L195="","",IF(SUM($AJ195:AN195)=0,$AE195,VLOOKUP($AP195,BaseEqptCdF!$C$5:$R$161,16,FALSE)*$AC$3))</f>
        <v/>
      </c>
      <c r="BB195" s="2">
        <f t="shared" si="22"/>
        <v>0</v>
      </c>
      <c r="BC195" s="3" t="str">
        <f>IF($L195="","",IF(SUM($AJ195:AJ195)=0,$AF195,IF(LEFT(VLOOKUP($AP195,BaseEqptCdF!$C$5:$E$161,3,FALSE),2)="SD",0,IF(LEFT(VLOOKUP($AP195,BaseEqptCdF!$C$5:$E$161,3,FALSE),2)="SB",1*52,VLOOKUP($AP195,BaseEqptCdF!$C$5:$S$161,12,FALSE)*0.2*300))))</f>
        <v/>
      </c>
      <c r="BD195" s="3" t="str">
        <f>IF($L195="","",IF(SUM($AJ195:AK195)=0,$AF195,IF(LEFT(VLOOKUP($AP195,BaseEqptCdF!$C$5:$E$161,3,FALSE),2)="SD",0,IF(LEFT(VLOOKUP($AP195,BaseEqptCdF!$C$5:$E$161,3,FALSE),2)="SB",1*52,VLOOKUP($AP195,BaseEqptCdF!$C$5:$S$161,12,FALSE)*0.2*300))))</f>
        <v/>
      </c>
      <c r="BE195" s="3" t="str">
        <f>IF($L195="","",IF(SUM($AJ195:AL195)=0,$AF195,IF(LEFT(VLOOKUP($AP195,BaseEqptCdF!$C$5:$E$161,3,FALSE),2)="SD",0,IF(LEFT(VLOOKUP($AP195,BaseEqptCdF!$C$5:$E$161,3,FALSE),2)="SB",1*52,VLOOKUP($AP195,BaseEqptCdF!$C$5:$S$161,12,FALSE)*0.2*300))))</f>
        <v/>
      </c>
      <c r="BF195" s="3" t="str">
        <f>IF($L195="","",IF(SUM($AJ195:AM195)=0,$AF195,IF(LEFT(VLOOKUP($AP195,BaseEqptCdF!$C$5:$E$161,3,FALSE),2)="SD",0,IF(LEFT(VLOOKUP($AP195,BaseEqptCdF!$C$5:$E$161,3,FALSE),2)="SB",1*52,VLOOKUP($AP195,BaseEqptCdF!$C$5:$S$161,12,FALSE)*0.2*300))))</f>
        <v/>
      </c>
      <c r="BG195" s="3" t="str">
        <f>IF($L195="","",IF(SUM($AJ195:AN195)=0,$AF195,IF(LEFT(VLOOKUP($AP195,BaseEqptCdF!$C$5:$E$161,3,FALSE),2)="SD",0,IF(LEFT(VLOOKUP($AP195,BaseEqptCdF!$C$5:$E$161,3,FALSE),2)="SB",1*52,VLOOKUP($AP195,BaseEqptCdF!$C$5:$S$161,12,FALSE)*0.2*300))))</f>
        <v/>
      </c>
      <c r="BH195" s="2">
        <f t="shared" si="23"/>
        <v>0</v>
      </c>
    </row>
    <row r="196" spans="1:60" x14ac:dyDescent="0.25">
      <c r="A196" s="296" t="str">
        <f t="array" ref="A196">IF($C196="","",INDEX(Prog!$B$8:$D$300,MATCH($C196,nivo1,0),1))</f>
        <v/>
      </c>
      <c r="B196" s="296" t="str">
        <f t="array" ref="B196">IF($C196="","",INDEX(Prog!$B$8:$D$300,MATCH($C196,nivo1,0),2))</f>
        <v/>
      </c>
      <c r="C196" s="273"/>
      <c r="D196" s="267"/>
      <c r="E196" s="273"/>
      <c r="F196" s="273"/>
      <c r="G196" s="273"/>
      <c r="H196" s="273"/>
      <c r="I196" s="273"/>
      <c r="J196" s="273"/>
      <c r="K196" s="274"/>
      <c r="L196" s="273"/>
      <c r="M196" s="273"/>
      <c r="N196" s="273"/>
      <c r="O196" s="275"/>
      <c r="P196" s="273"/>
      <c r="Q196" s="273"/>
      <c r="R196" s="273"/>
      <c r="S196" s="273"/>
      <c r="T196" s="276"/>
      <c r="U196" s="276"/>
      <c r="V196" s="276"/>
      <c r="W196" s="276"/>
      <c r="X196" s="277"/>
      <c r="Y196" s="278"/>
      <c r="AA196" s="8" t="str">
        <f>IF($L196="","",VLOOKUP($L196,BaseEqptCdF!$C$5:$E$161,2,FALSE))</f>
        <v/>
      </c>
      <c r="AB196" s="8" t="str">
        <f>IF($L196="","",VLOOKUP($L196,BaseEqptCdF!$C$5:$E$161,3,FALSE))</f>
        <v/>
      </c>
      <c r="AC196" s="7" t="str">
        <f>IF($L196="","",VLOOKUP($L196,BaseEqptCdF!$C$5:$I$161,6,FALSE))</f>
        <v/>
      </c>
      <c r="AD196" s="7" t="str">
        <f>IF($L196="","",VLOOKUP($L196,BaseEqptCdF!$C$5:$I$161,7,FALSE))</f>
        <v/>
      </c>
      <c r="AE196" s="3" t="str">
        <f>IF($L196="","",VLOOKUP($L196,BaseEqptCdF!$C$5:$R$161,16,FALSE)*$AC$3)</f>
        <v/>
      </c>
      <c r="AF196" s="3" t="str">
        <f>IF($L196="","",IF(LEFT($AB196,2)="SD",0,IF(LEFT($AB196,2)="SB",1*52,IF($N196=Prog!$P$17,VLOOKUP($L196,BaseEqptCdF!$C$5:$P$161,14,FALSE)*1*300,VLOOKUP($L196,BaseEqptCdF!$C$5:$P$161,12,FALSE)*0.2*300))))</f>
        <v/>
      </c>
      <c r="AG196" s="6" t="str">
        <f t="shared" si="24"/>
        <v/>
      </c>
      <c r="AH196" s="6">
        <f>IF($U196=Prog!$S$18,YEAR($X196),"")</f>
        <v>1900</v>
      </c>
      <c r="AI196" s="5" t="str">
        <f>IF(OR($AG196="",$U196=Prog!$S$18),"",IF(OR($U196=Prog!$S$17,$U196=Prog!$S$16),YEAR($X196),IF($AG196="ND","ND",$AI$8+$O196)))</f>
        <v/>
      </c>
      <c r="AJ196" s="3" t="str">
        <f t="shared" si="19"/>
        <v/>
      </c>
      <c r="AK196" s="3" t="str">
        <f t="shared" si="27"/>
        <v/>
      </c>
      <c r="AL196" s="3" t="str">
        <f t="shared" si="27"/>
        <v/>
      </c>
      <c r="AM196" s="3" t="str">
        <f t="shared" si="27"/>
        <v/>
      </c>
      <c r="AN196" s="3" t="str">
        <f t="shared" si="27"/>
        <v/>
      </c>
      <c r="AO196" s="2">
        <f t="shared" si="20"/>
        <v>0</v>
      </c>
      <c r="AP196" s="4"/>
      <c r="AQ196" s="3">
        <f>IF(AJ196=1,VLOOKUP($AP196,BaseEqptCdF!$C$5:$R$161,16,FALSE),0)</f>
        <v>0</v>
      </c>
      <c r="AR196" s="3">
        <f>IF(AK196=1,VLOOKUP($AP196,BaseEqptCdF!$C$5:$R$161,16,FALSE),0)</f>
        <v>0</v>
      </c>
      <c r="AS196" s="3">
        <f>IF(AL196=1,VLOOKUP($AP196,BaseEqptCdF!$C$5:$R$161,16,FALSE),0)</f>
        <v>0</v>
      </c>
      <c r="AT196" s="3">
        <f>IF(AM196=1,VLOOKUP($AP196,BaseEqptCdF!$C$5:$R$161,16,FALSE),0)</f>
        <v>0</v>
      </c>
      <c r="AU196" s="3">
        <f>IF(AN196=1,VLOOKUP($AP196,BaseEqptCdF!$C$5:$R$161,16,FALSE),0)</f>
        <v>0</v>
      </c>
      <c r="AV196" s="2">
        <f t="shared" si="21"/>
        <v>0</v>
      </c>
      <c r="AW196" s="3" t="str">
        <f>IF($L196="","",IF(SUM($AJ196:AJ196)=0,$AE196,VLOOKUP($AP196,BaseEqptCdF!$C$5:$R$161,16,FALSE)*$AC$3))</f>
        <v/>
      </c>
      <c r="AX196" s="3" t="str">
        <f>IF($L196="","",IF(SUM($AJ196:AK196)=0,$AE196,VLOOKUP($AP196,BaseEqptCdF!$C$5:$R$161,16,FALSE)*$AC$3))</f>
        <v/>
      </c>
      <c r="AY196" s="3" t="str">
        <f>IF($L196="","",IF(SUM($AJ196:AL196)=0,$AE196,VLOOKUP($AP196,BaseEqptCdF!$C$5:$R$161,16,FALSE)*$AC$3))</f>
        <v/>
      </c>
      <c r="AZ196" s="3" t="str">
        <f>IF($L196="","",IF(SUM($AJ196:AM196)=0,$AE196,VLOOKUP($AP196,BaseEqptCdF!$C$5:$R$161,16,FALSE)*$AC$3))</f>
        <v/>
      </c>
      <c r="BA196" s="3" t="str">
        <f>IF($L196="","",IF(SUM($AJ196:AN196)=0,$AE196,VLOOKUP($AP196,BaseEqptCdF!$C$5:$R$161,16,FALSE)*$AC$3))</f>
        <v/>
      </c>
      <c r="BB196" s="2">
        <f t="shared" si="22"/>
        <v>0</v>
      </c>
      <c r="BC196" s="3" t="str">
        <f>IF($L196="","",IF(SUM($AJ196:AJ196)=0,$AF196,IF(LEFT(VLOOKUP($AP196,BaseEqptCdF!$C$5:$E$161,3,FALSE),2)="SD",0,IF(LEFT(VLOOKUP($AP196,BaseEqptCdF!$C$5:$E$161,3,FALSE),2)="SB",1*52,VLOOKUP($AP196,BaseEqptCdF!$C$5:$S$161,12,FALSE)*0.2*300))))</f>
        <v/>
      </c>
      <c r="BD196" s="3" t="str">
        <f>IF($L196="","",IF(SUM($AJ196:AK196)=0,$AF196,IF(LEFT(VLOOKUP($AP196,BaseEqptCdF!$C$5:$E$161,3,FALSE),2)="SD",0,IF(LEFT(VLOOKUP($AP196,BaseEqptCdF!$C$5:$E$161,3,FALSE),2)="SB",1*52,VLOOKUP($AP196,BaseEqptCdF!$C$5:$S$161,12,FALSE)*0.2*300))))</f>
        <v/>
      </c>
      <c r="BE196" s="3" t="str">
        <f>IF($L196="","",IF(SUM($AJ196:AL196)=0,$AF196,IF(LEFT(VLOOKUP($AP196,BaseEqptCdF!$C$5:$E$161,3,FALSE),2)="SD",0,IF(LEFT(VLOOKUP($AP196,BaseEqptCdF!$C$5:$E$161,3,FALSE),2)="SB",1*52,VLOOKUP($AP196,BaseEqptCdF!$C$5:$S$161,12,FALSE)*0.2*300))))</f>
        <v/>
      </c>
      <c r="BF196" s="3" t="str">
        <f>IF($L196="","",IF(SUM($AJ196:AM196)=0,$AF196,IF(LEFT(VLOOKUP($AP196,BaseEqptCdF!$C$5:$E$161,3,FALSE),2)="SD",0,IF(LEFT(VLOOKUP($AP196,BaseEqptCdF!$C$5:$E$161,3,FALSE),2)="SB",1*52,VLOOKUP($AP196,BaseEqptCdF!$C$5:$S$161,12,FALSE)*0.2*300))))</f>
        <v/>
      </c>
      <c r="BG196" s="3" t="str">
        <f>IF($L196="","",IF(SUM($AJ196:AN196)=0,$AF196,IF(LEFT(VLOOKUP($AP196,BaseEqptCdF!$C$5:$E$161,3,FALSE),2)="SD",0,IF(LEFT(VLOOKUP($AP196,BaseEqptCdF!$C$5:$E$161,3,FALSE),2)="SB",1*52,VLOOKUP($AP196,BaseEqptCdF!$C$5:$S$161,12,FALSE)*0.2*300))))</f>
        <v/>
      </c>
      <c r="BH196" s="2">
        <f t="shared" si="23"/>
        <v>0</v>
      </c>
    </row>
    <row r="197" spans="1:60" x14ac:dyDescent="0.25">
      <c r="A197" s="296" t="str">
        <f t="array" ref="A197">IF($C197="","",INDEX(Prog!$B$8:$D$300,MATCH($C197,nivo1,0),1))</f>
        <v/>
      </c>
      <c r="B197" s="296" t="str">
        <f t="array" ref="B197">IF($C197="","",INDEX(Prog!$B$8:$D$300,MATCH($C197,nivo1,0),2))</f>
        <v/>
      </c>
      <c r="C197" s="273"/>
      <c r="D197" s="267"/>
      <c r="E197" s="273"/>
      <c r="F197" s="273"/>
      <c r="G197" s="273"/>
      <c r="H197" s="273"/>
      <c r="I197" s="273"/>
      <c r="J197" s="273"/>
      <c r="K197" s="274"/>
      <c r="L197" s="273"/>
      <c r="M197" s="273"/>
      <c r="N197" s="273"/>
      <c r="O197" s="275"/>
      <c r="P197" s="273"/>
      <c r="Q197" s="273"/>
      <c r="R197" s="273"/>
      <c r="S197" s="273"/>
      <c r="T197" s="276"/>
      <c r="U197" s="276"/>
      <c r="V197" s="276"/>
      <c r="W197" s="276"/>
      <c r="X197" s="277"/>
      <c r="Y197" s="278"/>
      <c r="AA197" s="8" t="str">
        <f>IF($L197="","",VLOOKUP($L197,BaseEqptCdF!$C$5:$E$161,2,FALSE))</f>
        <v/>
      </c>
      <c r="AB197" s="8" t="str">
        <f>IF($L197="","",VLOOKUP($L197,BaseEqptCdF!$C$5:$E$161,3,FALSE))</f>
        <v/>
      </c>
      <c r="AC197" s="7" t="str">
        <f>IF($L197="","",VLOOKUP($L197,BaseEqptCdF!$C$5:$I$161,6,FALSE))</f>
        <v/>
      </c>
      <c r="AD197" s="7" t="str">
        <f>IF($L197="","",VLOOKUP($L197,BaseEqptCdF!$C$5:$I$161,7,FALSE))</f>
        <v/>
      </c>
      <c r="AE197" s="3" t="str">
        <f>IF($L197="","",VLOOKUP($L197,BaseEqptCdF!$C$5:$R$161,16,FALSE)*$AC$3)</f>
        <v/>
      </c>
      <c r="AF197" s="3" t="str">
        <f>IF($L197="","",IF(LEFT($AB197,2)="SD",0,IF(LEFT($AB197,2)="SB",1*52,IF($N197=Prog!$P$17,VLOOKUP($L197,BaseEqptCdF!$C$5:$P$161,14,FALSE)*1*300,VLOOKUP($L197,BaseEqptCdF!$C$5:$P$161,12,FALSE)*0.2*300))))</f>
        <v/>
      </c>
      <c r="AG197" s="6" t="str">
        <f t="shared" si="24"/>
        <v/>
      </c>
      <c r="AH197" s="6">
        <f>IF($U197=Prog!$S$18,YEAR($X197),"")</f>
        <v>1900</v>
      </c>
      <c r="AI197" s="5" t="str">
        <f>IF(OR($AG197="",$U197=Prog!$S$18),"",IF(OR($U197=Prog!$S$17,$U197=Prog!$S$16),YEAR($X197),IF($AG197="ND","ND",$AI$8+$O197)))</f>
        <v/>
      </c>
      <c r="AJ197" s="3" t="str">
        <f t="shared" si="19"/>
        <v/>
      </c>
      <c r="AK197" s="3" t="str">
        <f t="shared" si="27"/>
        <v/>
      </c>
      <c r="AL197" s="3" t="str">
        <f t="shared" si="27"/>
        <v/>
      </c>
      <c r="AM197" s="3" t="str">
        <f t="shared" si="27"/>
        <v/>
      </c>
      <c r="AN197" s="3" t="str">
        <f t="shared" si="27"/>
        <v/>
      </c>
      <c r="AO197" s="2">
        <f t="shared" si="20"/>
        <v>0</v>
      </c>
      <c r="AP197" s="4"/>
      <c r="AQ197" s="3">
        <f>IF(AJ197=1,VLOOKUP($AP197,BaseEqptCdF!$C$5:$R$161,16,FALSE),0)</f>
        <v>0</v>
      </c>
      <c r="AR197" s="3">
        <f>IF(AK197=1,VLOOKUP($AP197,BaseEqptCdF!$C$5:$R$161,16,FALSE),0)</f>
        <v>0</v>
      </c>
      <c r="AS197" s="3">
        <f>IF(AL197=1,VLOOKUP($AP197,BaseEqptCdF!$C$5:$R$161,16,FALSE),0)</f>
        <v>0</v>
      </c>
      <c r="AT197" s="3">
        <f>IF(AM197=1,VLOOKUP($AP197,BaseEqptCdF!$C$5:$R$161,16,FALSE),0)</f>
        <v>0</v>
      </c>
      <c r="AU197" s="3">
        <f>IF(AN197=1,VLOOKUP($AP197,BaseEqptCdF!$C$5:$R$161,16,FALSE),0)</f>
        <v>0</v>
      </c>
      <c r="AV197" s="2">
        <f t="shared" si="21"/>
        <v>0</v>
      </c>
      <c r="AW197" s="3" t="str">
        <f>IF($L197="","",IF(SUM($AJ197:AJ197)=0,$AE197,VLOOKUP($AP197,BaseEqptCdF!$C$5:$R$161,16,FALSE)*$AC$3))</f>
        <v/>
      </c>
      <c r="AX197" s="3" t="str">
        <f>IF($L197="","",IF(SUM($AJ197:AK197)=0,$AE197,VLOOKUP($AP197,BaseEqptCdF!$C$5:$R$161,16,FALSE)*$AC$3))</f>
        <v/>
      </c>
      <c r="AY197" s="3" t="str">
        <f>IF($L197="","",IF(SUM($AJ197:AL197)=0,$AE197,VLOOKUP($AP197,BaseEqptCdF!$C$5:$R$161,16,FALSE)*$AC$3))</f>
        <v/>
      </c>
      <c r="AZ197" s="3" t="str">
        <f>IF($L197="","",IF(SUM($AJ197:AM197)=0,$AE197,VLOOKUP($AP197,BaseEqptCdF!$C$5:$R$161,16,FALSE)*$AC$3))</f>
        <v/>
      </c>
      <c r="BA197" s="3" t="str">
        <f>IF($L197="","",IF(SUM($AJ197:AN197)=0,$AE197,VLOOKUP($AP197,BaseEqptCdF!$C$5:$R$161,16,FALSE)*$AC$3))</f>
        <v/>
      </c>
      <c r="BB197" s="2">
        <f t="shared" si="22"/>
        <v>0</v>
      </c>
      <c r="BC197" s="3" t="str">
        <f>IF($L197="","",IF(SUM($AJ197:AJ197)=0,$AF197,IF(LEFT(VLOOKUP($AP197,BaseEqptCdF!$C$5:$E$161,3,FALSE),2)="SD",0,IF(LEFT(VLOOKUP($AP197,BaseEqptCdF!$C$5:$E$161,3,FALSE),2)="SB",1*52,VLOOKUP($AP197,BaseEqptCdF!$C$5:$S$161,12,FALSE)*0.2*300))))</f>
        <v/>
      </c>
      <c r="BD197" s="3" t="str">
        <f>IF($L197="","",IF(SUM($AJ197:AK197)=0,$AF197,IF(LEFT(VLOOKUP($AP197,BaseEqptCdF!$C$5:$E$161,3,FALSE),2)="SD",0,IF(LEFT(VLOOKUP($AP197,BaseEqptCdF!$C$5:$E$161,3,FALSE),2)="SB",1*52,VLOOKUP($AP197,BaseEqptCdF!$C$5:$S$161,12,FALSE)*0.2*300))))</f>
        <v/>
      </c>
      <c r="BE197" s="3" t="str">
        <f>IF($L197="","",IF(SUM($AJ197:AL197)=0,$AF197,IF(LEFT(VLOOKUP($AP197,BaseEqptCdF!$C$5:$E$161,3,FALSE),2)="SD",0,IF(LEFT(VLOOKUP($AP197,BaseEqptCdF!$C$5:$E$161,3,FALSE),2)="SB",1*52,VLOOKUP($AP197,BaseEqptCdF!$C$5:$S$161,12,FALSE)*0.2*300))))</f>
        <v/>
      </c>
      <c r="BF197" s="3" t="str">
        <f>IF($L197="","",IF(SUM($AJ197:AM197)=0,$AF197,IF(LEFT(VLOOKUP($AP197,BaseEqptCdF!$C$5:$E$161,3,FALSE),2)="SD",0,IF(LEFT(VLOOKUP($AP197,BaseEqptCdF!$C$5:$E$161,3,FALSE),2)="SB",1*52,VLOOKUP($AP197,BaseEqptCdF!$C$5:$S$161,12,FALSE)*0.2*300))))</f>
        <v/>
      </c>
      <c r="BG197" s="3" t="str">
        <f>IF($L197="","",IF(SUM($AJ197:AN197)=0,$AF197,IF(LEFT(VLOOKUP($AP197,BaseEqptCdF!$C$5:$E$161,3,FALSE),2)="SD",0,IF(LEFT(VLOOKUP($AP197,BaseEqptCdF!$C$5:$E$161,3,FALSE),2)="SB",1*52,VLOOKUP($AP197,BaseEqptCdF!$C$5:$S$161,12,FALSE)*0.2*300))))</f>
        <v/>
      </c>
      <c r="BH197" s="2">
        <f t="shared" si="23"/>
        <v>0</v>
      </c>
    </row>
    <row r="198" spans="1:60" x14ac:dyDescent="0.25">
      <c r="A198" s="296" t="str">
        <f t="array" ref="A198">IF($C198="","",INDEX(Prog!$B$8:$D$300,MATCH($C198,nivo1,0),1))</f>
        <v/>
      </c>
      <c r="B198" s="296" t="str">
        <f t="array" ref="B198">IF($C198="","",INDEX(Prog!$B$8:$D$300,MATCH($C198,nivo1,0),2))</f>
        <v/>
      </c>
      <c r="C198" s="273"/>
      <c r="D198" s="267"/>
      <c r="E198" s="273"/>
      <c r="F198" s="273"/>
      <c r="G198" s="273"/>
      <c r="H198" s="273"/>
      <c r="I198" s="273"/>
      <c r="J198" s="273"/>
      <c r="K198" s="274"/>
      <c r="L198" s="273"/>
      <c r="M198" s="273"/>
      <c r="N198" s="273"/>
      <c r="O198" s="275"/>
      <c r="P198" s="273"/>
      <c r="Q198" s="273"/>
      <c r="R198" s="273"/>
      <c r="S198" s="273"/>
      <c r="T198" s="276"/>
      <c r="U198" s="276"/>
      <c r="V198" s="276"/>
      <c r="W198" s="276"/>
      <c r="X198" s="277"/>
      <c r="Y198" s="278"/>
      <c r="AA198" s="8" t="str">
        <f>IF($L198="","",VLOOKUP($L198,BaseEqptCdF!$C$5:$E$161,2,FALSE))</f>
        <v/>
      </c>
      <c r="AB198" s="8" t="str">
        <f>IF($L198="","",VLOOKUP($L198,BaseEqptCdF!$C$5:$E$161,3,FALSE))</f>
        <v/>
      </c>
      <c r="AC198" s="7" t="str">
        <f>IF($L198="","",VLOOKUP($L198,BaseEqptCdF!$C$5:$I$161,6,FALSE))</f>
        <v/>
      </c>
      <c r="AD198" s="7" t="str">
        <f>IF($L198="","",VLOOKUP($L198,BaseEqptCdF!$C$5:$I$161,7,FALSE))</f>
        <v/>
      </c>
      <c r="AE198" s="3" t="str">
        <f>IF($L198="","",VLOOKUP($L198,BaseEqptCdF!$C$5:$R$161,16,FALSE)*$AC$3)</f>
        <v/>
      </c>
      <c r="AF198" s="3" t="str">
        <f>IF($L198="","",IF(LEFT($AB198,2)="SD",0,IF(LEFT($AB198,2)="SB",1*52,IF($N198=Prog!$P$17,VLOOKUP($L198,BaseEqptCdF!$C$5:$P$161,14,FALSE)*1*300,VLOOKUP($L198,BaseEqptCdF!$C$5:$P$161,12,FALSE)*0.2*300))))</f>
        <v/>
      </c>
      <c r="AG198" s="6" t="str">
        <f t="shared" si="24"/>
        <v/>
      </c>
      <c r="AH198" s="6">
        <f>IF($U198=Prog!$S$18,YEAR($X198),"")</f>
        <v>1900</v>
      </c>
      <c r="AI198" s="5" t="str">
        <f>IF(OR($AG198="",$U198=Prog!$S$18),"",IF(OR($U198=Prog!$S$17,$U198=Prog!$S$16),YEAR($X198),IF($AG198="ND","ND",$AI$8+$O198)))</f>
        <v/>
      </c>
      <c r="AJ198" s="3" t="str">
        <f t="shared" si="19"/>
        <v/>
      </c>
      <c r="AK198" s="3" t="str">
        <f t="shared" si="27"/>
        <v/>
      </c>
      <c r="AL198" s="3" t="str">
        <f t="shared" si="27"/>
        <v/>
      </c>
      <c r="AM198" s="3" t="str">
        <f t="shared" si="27"/>
        <v/>
      </c>
      <c r="AN198" s="3" t="str">
        <f t="shared" si="27"/>
        <v/>
      </c>
      <c r="AO198" s="2">
        <f t="shared" si="20"/>
        <v>0</v>
      </c>
      <c r="AP198" s="4"/>
      <c r="AQ198" s="3">
        <f>IF(AJ198=1,VLOOKUP($AP198,BaseEqptCdF!$C$5:$R$161,16,FALSE),0)</f>
        <v>0</v>
      </c>
      <c r="AR198" s="3">
        <f>IF(AK198=1,VLOOKUP($AP198,BaseEqptCdF!$C$5:$R$161,16,FALSE),0)</f>
        <v>0</v>
      </c>
      <c r="AS198" s="3">
        <f>IF(AL198=1,VLOOKUP($AP198,BaseEqptCdF!$C$5:$R$161,16,FALSE),0)</f>
        <v>0</v>
      </c>
      <c r="AT198" s="3">
        <f>IF(AM198=1,VLOOKUP($AP198,BaseEqptCdF!$C$5:$R$161,16,FALSE),0)</f>
        <v>0</v>
      </c>
      <c r="AU198" s="3">
        <f>IF(AN198=1,VLOOKUP($AP198,BaseEqptCdF!$C$5:$R$161,16,FALSE),0)</f>
        <v>0</v>
      </c>
      <c r="AV198" s="2">
        <f t="shared" si="21"/>
        <v>0</v>
      </c>
      <c r="AW198" s="3" t="str">
        <f>IF($L198="","",IF(SUM($AJ198:AJ198)=0,$AE198,VLOOKUP($AP198,BaseEqptCdF!$C$5:$R$161,16,FALSE)*$AC$3))</f>
        <v/>
      </c>
      <c r="AX198" s="3" t="str">
        <f>IF($L198="","",IF(SUM($AJ198:AK198)=0,$AE198,VLOOKUP($AP198,BaseEqptCdF!$C$5:$R$161,16,FALSE)*$AC$3))</f>
        <v/>
      </c>
      <c r="AY198" s="3" t="str">
        <f>IF($L198="","",IF(SUM($AJ198:AL198)=0,$AE198,VLOOKUP($AP198,BaseEqptCdF!$C$5:$R$161,16,FALSE)*$AC$3))</f>
        <v/>
      </c>
      <c r="AZ198" s="3" t="str">
        <f>IF($L198="","",IF(SUM($AJ198:AM198)=0,$AE198,VLOOKUP($AP198,BaseEqptCdF!$C$5:$R$161,16,FALSE)*$AC$3))</f>
        <v/>
      </c>
      <c r="BA198" s="3" t="str">
        <f>IF($L198="","",IF(SUM($AJ198:AN198)=0,$AE198,VLOOKUP($AP198,BaseEqptCdF!$C$5:$R$161,16,FALSE)*$AC$3))</f>
        <v/>
      </c>
      <c r="BB198" s="2">
        <f t="shared" si="22"/>
        <v>0</v>
      </c>
      <c r="BC198" s="3" t="str">
        <f>IF($L198="","",IF(SUM($AJ198:AJ198)=0,$AF198,IF(LEFT(VLOOKUP($AP198,BaseEqptCdF!$C$5:$E$161,3,FALSE),2)="SD",0,IF(LEFT(VLOOKUP($AP198,BaseEqptCdF!$C$5:$E$161,3,FALSE),2)="SB",1*52,VLOOKUP($AP198,BaseEqptCdF!$C$5:$S$161,12,FALSE)*0.2*300))))</f>
        <v/>
      </c>
      <c r="BD198" s="3" t="str">
        <f>IF($L198="","",IF(SUM($AJ198:AK198)=0,$AF198,IF(LEFT(VLOOKUP($AP198,BaseEqptCdF!$C$5:$E$161,3,FALSE),2)="SD",0,IF(LEFT(VLOOKUP($AP198,BaseEqptCdF!$C$5:$E$161,3,FALSE),2)="SB",1*52,VLOOKUP($AP198,BaseEqptCdF!$C$5:$S$161,12,FALSE)*0.2*300))))</f>
        <v/>
      </c>
      <c r="BE198" s="3" t="str">
        <f>IF($L198="","",IF(SUM($AJ198:AL198)=0,$AF198,IF(LEFT(VLOOKUP($AP198,BaseEqptCdF!$C$5:$E$161,3,FALSE),2)="SD",0,IF(LEFT(VLOOKUP($AP198,BaseEqptCdF!$C$5:$E$161,3,FALSE),2)="SB",1*52,VLOOKUP($AP198,BaseEqptCdF!$C$5:$S$161,12,FALSE)*0.2*300))))</f>
        <v/>
      </c>
      <c r="BF198" s="3" t="str">
        <f>IF($L198="","",IF(SUM($AJ198:AM198)=0,$AF198,IF(LEFT(VLOOKUP($AP198,BaseEqptCdF!$C$5:$E$161,3,FALSE),2)="SD",0,IF(LEFT(VLOOKUP($AP198,BaseEqptCdF!$C$5:$E$161,3,FALSE),2)="SB",1*52,VLOOKUP($AP198,BaseEqptCdF!$C$5:$S$161,12,FALSE)*0.2*300))))</f>
        <v/>
      </c>
      <c r="BG198" s="3" t="str">
        <f>IF($L198="","",IF(SUM($AJ198:AN198)=0,$AF198,IF(LEFT(VLOOKUP($AP198,BaseEqptCdF!$C$5:$E$161,3,FALSE),2)="SD",0,IF(LEFT(VLOOKUP($AP198,BaseEqptCdF!$C$5:$E$161,3,FALSE),2)="SB",1*52,VLOOKUP($AP198,BaseEqptCdF!$C$5:$S$161,12,FALSE)*0.2*300))))</f>
        <v/>
      </c>
      <c r="BH198" s="2">
        <f t="shared" si="23"/>
        <v>0</v>
      </c>
    </row>
    <row r="199" spans="1:60" x14ac:dyDescent="0.25">
      <c r="A199" s="296" t="str">
        <f t="array" ref="A199">IF($C199="","",INDEX(Prog!$B$8:$D$300,MATCH($C199,nivo1,0),1))</f>
        <v/>
      </c>
      <c r="B199" s="296" t="str">
        <f t="array" ref="B199">IF($C199="","",INDEX(Prog!$B$8:$D$300,MATCH($C199,nivo1,0),2))</f>
        <v/>
      </c>
      <c r="C199" s="273"/>
      <c r="D199" s="267"/>
      <c r="E199" s="273"/>
      <c r="F199" s="273"/>
      <c r="G199" s="273"/>
      <c r="H199" s="273"/>
      <c r="I199" s="273"/>
      <c r="J199" s="273"/>
      <c r="K199" s="274"/>
      <c r="L199" s="273"/>
      <c r="M199" s="273"/>
      <c r="N199" s="273"/>
      <c r="O199" s="275"/>
      <c r="P199" s="273"/>
      <c r="Q199" s="273"/>
      <c r="R199" s="273"/>
      <c r="S199" s="273"/>
      <c r="T199" s="276"/>
      <c r="U199" s="276"/>
      <c r="V199" s="276"/>
      <c r="W199" s="276"/>
      <c r="X199" s="277"/>
      <c r="Y199" s="278"/>
      <c r="AA199" s="8" t="str">
        <f>IF($L199="","",VLOOKUP($L199,BaseEqptCdF!$C$5:$E$161,2,FALSE))</f>
        <v/>
      </c>
      <c r="AB199" s="8" t="str">
        <f>IF($L199="","",VLOOKUP($L199,BaseEqptCdF!$C$5:$E$161,3,FALSE))</f>
        <v/>
      </c>
      <c r="AC199" s="7" t="str">
        <f>IF($L199="","",VLOOKUP($L199,BaseEqptCdF!$C$5:$I$161,6,FALSE))</f>
        <v/>
      </c>
      <c r="AD199" s="7" t="str">
        <f>IF($L199="","",VLOOKUP($L199,BaseEqptCdF!$C$5:$I$161,7,FALSE))</f>
        <v/>
      </c>
      <c r="AE199" s="3" t="str">
        <f>IF($L199="","",VLOOKUP($L199,BaseEqptCdF!$C$5:$R$161,16,FALSE)*$AC$3)</f>
        <v/>
      </c>
      <c r="AF199" s="3" t="str">
        <f>IF($L199="","",IF(LEFT($AB199,2)="SD",0,IF(LEFT($AB199,2)="SB",1*52,IF($N199=Prog!$P$17,VLOOKUP($L199,BaseEqptCdF!$C$5:$P$161,14,FALSE)*1*300,VLOOKUP($L199,BaseEqptCdF!$C$5:$P$161,12,FALSE)*0.2*300))))</f>
        <v/>
      </c>
      <c r="AG199" s="6" t="str">
        <f t="shared" si="24"/>
        <v/>
      </c>
      <c r="AH199" s="6">
        <f>IF($U199=Prog!$S$18,YEAR($X199),"")</f>
        <v>1900</v>
      </c>
      <c r="AI199" s="5" t="str">
        <f>IF(OR($AG199="",$U199=Prog!$S$18),"",IF(OR($U199=Prog!$S$17,$U199=Prog!$S$16),YEAR($X199),IF($AG199="ND","ND",$AI$8+$O199)))</f>
        <v/>
      </c>
      <c r="AJ199" s="3" t="str">
        <f t="shared" si="19"/>
        <v/>
      </c>
      <c r="AK199" s="3" t="str">
        <f t="shared" si="27"/>
        <v/>
      </c>
      <c r="AL199" s="3" t="str">
        <f t="shared" si="27"/>
        <v/>
      </c>
      <c r="AM199" s="3" t="str">
        <f t="shared" si="27"/>
        <v/>
      </c>
      <c r="AN199" s="3" t="str">
        <f t="shared" si="27"/>
        <v/>
      </c>
      <c r="AO199" s="2">
        <f t="shared" si="20"/>
        <v>0</v>
      </c>
      <c r="AP199" s="4"/>
      <c r="AQ199" s="3">
        <f>IF(AJ199=1,VLOOKUP($AP199,BaseEqptCdF!$C$5:$R$161,16,FALSE),0)</f>
        <v>0</v>
      </c>
      <c r="AR199" s="3">
        <f>IF(AK199=1,VLOOKUP($AP199,BaseEqptCdF!$C$5:$R$161,16,FALSE),0)</f>
        <v>0</v>
      </c>
      <c r="AS199" s="3">
        <f>IF(AL199=1,VLOOKUP($AP199,BaseEqptCdF!$C$5:$R$161,16,FALSE),0)</f>
        <v>0</v>
      </c>
      <c r="AT199" s="3">
        <f>IF(AM199=1,VLOOKUP($AP199,BaseEqptCdF!$C$5:$R$161,16,FALSE),0)</f>
        <v>0</v>
      </c>
      <c r="AU199" s="3">
        <f>IF(AN199=1,VLOOKUP($AP199,BaseEqptCdF!$C$5:$R$161,16,FALSE),0)</f>
        <v>0</v>
      </c>
      <c r="AV199" s="2">
        <f t="shared" si="21"/>
        <v>0</v>
      </c>
      <c r="AW199" s="3" t="str">
        <f>IF($L199="","",IF(SUM($AJ199:AJ199)=0,$AE199,VLOOKUP($AP199,BaseEqptCdF!$C$5:$R$161,16,FALSE)*$AC$3))</f>
        <v/>
      </c>
      <c r="AX199" s="3" t="str">
        <f>IF($L199="","",IF(SUM($AJ199:AK199)=0,$AE199,VLOOKUP($AP199,BaseEqptCdF!$C$5:$R$161,16,FALSE)*$AC$3))</f>
        <v/>
      </c>
      <c r="AY199" s="3" t="str">
        <f>IF($L199="","",IF(SUM($AJ199:AL199)=0,$AE199,VLOOKUP($AP199,BaseEqptCdF!$C$5:$R$161,16,FALSE)*$AC$3))</f>
        <v/>
      </c>
      <c r="AZ199" s="3" t="str">
        <f>IF($L199="","",IF(SUM($AJ199:AM199)=0,$AE199,VLOOKUP($AP199,BaseEqptCdF!$C$5:$R$161,16,FALSE)*$AC$3))</f>
        <v/>
      </c>
      <c r="BA199" s="3" t="str">
        <f>IF($L199="","",IF(SUM($AJ199:AN199)=0,$AE199,VLOOKUP($AP199,BaseEqptCdF!$C$5:$R$161,16,FALSE)*$AC$3))</f>
        <v/>
      </c>
      <c r="BB199" s="2">
        <f t="shared" si="22"/>
        <v>0</v>
      </c>
      <c r="BC199" s="3" t="str">
        <f>IF($L199="","",IF(SUM($AJ199:AJ199)=0,$AF199,IF(LEFT(VLOOKUP($AP199,BaseEqptCdF!$C$5:$E$161,3,FALSE),2)="SD",0,IF(LEFT(VLOOKUP($AP199,BaseEqptCdF!$C$5:$E$161,3,FALSE),2)="SB",1*52,VLOOKUP($AP199,BaseEqptCdF!$C$5:$S$161,12,FALSE)*0.2*300))))</f>
        <v/>
      </c>
      <c r="BD199" s="3" t="str">
        <f>IF($L199="","",IF(SUM($AJ199:AK199)=0,$AF199,IF(LEFT(VLOOKUP($AP199,BaseEqptCdF!$C$5:$E$161,3,FALSE),2)="SD",0,IF(LEFT(VLOOKUP($AP199,BaseEqptCdF!$C$5:$E$161,3,FALSE),2)="SB",1*52,VLOOKUP($AP199,BaseEqptCdF!$C$5:$S$161,12,FALSE)*0.2*300))))</f>
        <v/>
      </c>
      <c r="BE199" s="3" t="str">
        <f>IF($L199="","",IF(SUM($AJ199:AL199)=0,$AF199,IF(LEFT(VLOOKUP($AP199,BaseEqptCdF!$C$5:$E$161,3,FALSE),2)="SD",0,IF(LEFT(VLOOKUP($AP199,BaseEqptCdF!$C$5:$E$161,3,FALSE),2)="SB",1*52,VLOOKUP($AP199,BaseEqptCdF!$C$5:$S$161,12,FALSE)*0.2*300))))</f>
        <v/>
      </c>
      <c r="BF199" s="3" t="str">
        <f>IF($L199="","",IF(SUM($AJ199:AM199)=0,$AF199,IF(LEFT(VLOOKUP($AP199,BaseEqptCdF!$C$5:$E$161,3,FALSE),2)="SD",0,IF(LEFT(VLOOKUP($AP199,BaseEqptCdF!$C$5:$E$161,3,FALSE),2)="SB",1*52,VLOOKUP($AP199,BaseEqptCdF!$C$5:$S$161,12,FALSE)*0.2*300))))</f>
        <v/>
      </c>
      <c r="BG199" s="3" t="str">
        <f>IF($L199="","",IF(SUM($AJ199:AN199)=0,$AF199,IF(LEFT(VLOOKUP($AP199,BaseEqptCdF!$C$5:$E$161,3,FALSE),2)="SD",0,IF(LEFT(VLOOKUP($AP199,BaseEqptCdF!$C$5:$E$161,3,FALSE),2)="SB",1*52,VLOOKUP($AP199,BaseEqptCdF!$C$5:$S$161,12,FALSE)*0.2*300))))</f>
        <v/>
      </c>
      <c r="BH199" s="2">
        <f t="shared" si="23"/>
        <v>0</v>
      </c>
    </row>
    <row r="200" spans="1:60" x14ac:dyDescent="0.25">
      <c r="A200" s="296" t="str">
        <f t="array" ref="A200">IF($C200="","",INDEX(Prog!$B$8:$D$300,MATCH($C200,nivo1,0),1))</f>
        <v/>
      </c>
      <c r="B200" s="296" t="str">
        <f t="array" ref="B200">IF($C200="","",INDEX(Prog!$B$8:$D$300,MATCH($C200,nivo1,0),2))</f>
        <v/>
      </c>
      <c r="C200" s="273"/>
      <c r="D200" s="267"/>
      <c r="E200" s="273"/>
      <c r="F200" s="273"/>
      <c r="G200" s="273"/>
      <c r="H200" s="273"/>
      <c r="I200" s="273"/>
      <c r="J200" s="273"/>
      <c r="K200" s="274"/>
      <c r="L200" s="273"/>
      <c r="M200" s="273"/>
      <c r="N200" s="273"/>
      <c r="O200" s="275"/>
      <c r="P200" s="273"/>
      <c r="Q200" s="273"/>
      <c r="R200" s="273"/>
      <c r="S200" s="273"/>
      <c r="T200" s="276"/>
      <c r="U200" s="276"/>
      <c r="V200" s="276"/>
      <c r="W200" s="276"/>
      <c r="X200" s="277"/>
      <c r="Y200" s="278"/>
      <c r="AA200" s="8" t="str">
        <f>IF($L200="","",VLOOKUP($L200,BaseEqptCdF!$C$5:$E$161,2,FALSE))</f>
        <v/>
      </c>
      <c r="AB200" s="8" t="str">
        <f>IF($L200="","",VLOOKUP($L200,BaseEqptCdF!$C$5:$E$161,3,FALSE))</f>
        <v/>
      </c>
      <c r="AC200" s="7" t="str">
        <f>IF($L200="","",VLOOKUP($L200,BaseEqptCdF!$C$5:$I$161,6,FALSE))</f>
        <v/>
      </c>
      <c r="AD200" s="7" t="str">
        <f>IF($L200="","",VLOOKUP($L200,BaseEqptCdF!$C$5:$I$161,7,FALSE))</f>
        <v/>
      </c>
      <c r="AE200" s="3" t="str">
        <f>IF($L200="","",VLOOKUP($L200,BaseEqptCdF!$C$5:$R$161,16,FALSE)*$AC$3)</f>
        <v/>
      </c>
      <c r="AF200" s="3" t="str">
        <f>IF($L200="","",IF(LEFT($AB200,2)="SD",0,IF(LEFT($AB200,2)="SB",1*52,IF($N200=Prog!$P$17,VLOOKUP($L200,BaseEqptCdF!$C$5:$P$161,14,FALSE)*1*300,VLOOKUP($L200,BaseEqptCdF!$C$5:$P$161,12,FALSE)*0.2*300))))</f>
        <v/>
      </c>
      <c r="AG200" s="6" t="str">
        <f t="shared" si="24"/>
        <v/>
      </c>
      <c r="AH200" s="6">
        <f>IF($U200=Prog!$S$18,YEAR($X200),"")</f>
        <v>1900</v>
      </c>
      <c r="AI200" s="5" t="str">
        <f>IF(OR($AG200="",$U200=Prog!$S$18),"",IF(OR($U200=Prog!$S$17,$U200=Prog!$S$16),YEAR($X200),IF($AG200="ND","ND",$AI$8+$O200)))</f>
        <v/>
      </c>
      <c r="AJ200" s="3" t="str">
        <f t="shared" si="19"/>
        <v/>
      </c>
      <c r="AK200" s="3" t="str">
        <f t="shared" si="27"/>
        <v/>
      </c>
      <c r="AL200" s="3" t="str">
        <f t="shared" si="27"/>
        <v/>
      </c>
      <c r="AM200" s="3" t="str">
        <f t="shared" si="27"/>
        <v/>
      </c>
      <c r="AN200" s="3" t="str">
        <f t="shared" si="27"/>
        <v/>
      </c>
      <c r="AO200" s="2">
        <f t="shared" si="20"/>
        <v>0</v>
      </c>
      <c r="AP200" s="4"/>
      <c r="AQ200" s="3">
        <f>IF(AJ200=1,VLOOKUP($AP200,BaseEqptCdF!$C$5:$R$161,16,FALSE),0)</f>
        <v>0</v>
      </c>
      <c r="AR200" s="3">
        <f>IF(AK200=1,VLOOKUP($AP200,BaseEqptCdF!$C$5:$R$161,16,FALSE),0)</f>
        <v>0</v>
      </c>
      <c r="AS200" s="3">
        <f>IF(AL200=1,VLOOKUP($AP200,BaseEqptCdF!$C$5:$R$161,16,FALSE),0)</f>
        <v>0</v>
      </c>
      <c r="AT200" s="3">
        <f>IF(AM200=1,VLOOKUP($AP200,BaseEqptCdF!$C$5:$R$161,16,FALSE),0)</f>
        <v>0</v>
      </c>
      <c r="AU200" s="3">
        <f>IF(AN200=1,VLOOKUP($AP200,BaseEqptCdF!$C$5:$R$161,16,FALSE),0)</f>
        <v>0</v>
      </c>
      <c r="AV200" s="2">
        <f t="shared" si="21"/>
        <v>0</v>
      </c>
      <c r="AW200" s="3" t="str">
        <f>IF($L200="","",IF(SUM($AJ200:AJ200)=0,$AE200,VLOOKUP($AP200,BaseEqptCdF!$C$5:$R$161,16,FALSE)*$AC$3))</f>
        <v/>
      </c>
      <c r="AX200" s="3" t="str">
        <f>IF($L200="","",IF(SUM($AJ200:AK200)=0,$AE200,VLOOKUP($AP200,BaseEqptCdF!$C$5:$R$161,16,FALSE)*$AC$3))</f>
        <v/>
      </c>
      <c r="AY200" s="3" t="str">
        <f>IF($L200="","",IF(SUM($AJ200:AL200)=0,$AE200,VLOOKUP($AP200,BaseEqptCdF!$C$5:$R$161,16,FALSE)*$AC$3))</f>
        <v/>
      </c>
      <c r="AZ200" s="3" t="str">
        <f>IF($L200="","",IF(SUM($AJ200:AM200)=0,$AE200,VLOOKUP($AP200,BaseEqptCdF!$C$5:$R$161,16,FALSE)*$AC$3))</f>
        <v/>
      </c>
      <c r="BA200" s="3" t="str">
        <f>IF($L200="","",IF(SUM($AJ200:AN200)=0,$AE200,VLOOKUP($AP200,BaseEqptCdF!$C$5:$R$161,16,FALSE)*$AC$3))</f>
        <v/>
      </c>
      <c r="BB200" s="2">
        <f t="shared" si="22"/>
        <v>0</v>
      </c>
      <c r="BC200" s="3" t="str">
        <f>IF($L200="","",IF(SUM($AJ200:AJ200)=0,$AF200,IF(LEFT(VLOOKUP($AP200,BaseEqptCdF!$C$5:$E$161,3,FALSE),2)="SD",0,IF(LEFT(VLOOKUP($AP200,BaseEqptCdF!$C$5:$E$161,3,FALSE),2)="SB",1*52,VLOOKUP($AP200,BaseEqptCdF!$C$5:$S$161,12,FALSE)*0.2*300))))</f>
        <v/>
      </c>
      <c r="BD200" s="3" t="str">
        <f>IF($L200="","",IF(SUM($AJ200:AK200)=0,$AF200,IF(LEFT(VLOOKUP($AP200,BaseEqptCdF!$C$5:$E$161,3,FALSE),2)="SD",0,IF(LEFT(VLOOKUP($AP200,BaseEqptCdF!$C$5:$E$161,3,FALSE),2)="SB",1*52,VLOOKUP($AP200,BaseEqptCdF!$C$5:$S$161,12,FALSE)*0.2*300))))</f>
        <v/>
      </c>
      <c r="BE200" s="3" t="str">
        <f>IF($L200="","",IF(SUM($AJ200:AL200)=0,$AF200,IF(LEFT(VLOOKUP($AP200,BaseEqptCdF!$C$5:$E$161,3,FALSE),2)="SD",0,IF(LEFT(VLOOKUP($AP200,BaseEqptCdF!$C$5:$E$161,3,FALSE),2)="SB",1*52,VLOOKUP($AP200,BaseEqptCdF!$C$5:$S$161,12,FALSE)*0.2*300))))</f>
        <v/>
      </c>
      <c r="BF200" s="3" t="str">
        <f>IF($L200="","",IF(SUM($AJ200:AM200)=0,$AF200,IF(LEFT(VLOOKUP($AP200,BaseEqptCdF!$C$5:$E$161,3,FALSE),2)="SD",0,IF(LEFT(VLOOKUP($AP200,BaseEqptCdF!$C$5:$E$161,3,FALSE),2)="SB",1*52,VLOOKUP($AP200,BaseEqptCdF!$C$5:$S$161,12,FALSE)*0.2*300))))</f>
        <v/>
      </c>
      <c r="BG200" s="3" t="str">
        <f>IF($L200="","",IF(SUM($AJ200:AN200)=0,$AF200,IF(LEFT(VLOOKUP($AP200,BaseEqptCdF!$C$5:$E$161,3,FALSE),2)="SD",0,IF(LEFT(VLOOKUP($AP200,BaseEqptCdF!$C$5:$E$161,3,FALSE),2)="SB",1*52,VLOOKUP($AP200,BaseEqptCdF!$C$5:$S$161,12,FALSE)*0.2*300))))</f>
        <v/>
      </c>
      <c r="BH200" s="2">
        <f t="shared" si="23"/>
        <v>0</v>
      </c>
    </row>
    <row r="201" spans="1:60" x14ac:dyDescent="0.25">
      <c r="A201" s="296" t="str">
        <f t="array" ref="A201">IF($C201="","",INDEX(Prog!$B$8:$D$300,MATCH($C201,nivo1,0),1))</f>
        <v/>
      </c>
      <c r="B201" s="296" t="str">
        <f t="array" ref="B201">IF($C201="","",INDEX(Prog!$B$8:$D$300,MATCH($C201,nivo1,0),2))</f>
        <v/>
      </c>
      <c r="C201" s="273"/>
      <c r="D201" s="267"/>
      <c r="E201" s="273"/>
      <c r="F201" s="273"/>
      <c r="G201" s="273"/>
      <c r="H201" s="273"/>
      <c r="I201" s="273"/>
      <c r="J201" s="273"/>
      <c r="K201" s="274"/>
      <c r="L201" s="273"/>
      <c r="M201" s="273"/>
      <c r="N201" s="273"/>
      <c r="O201" s="275"/>
      <c r="P201" s="273"/>
      <c r="Q201" s="273"/>
      <c r="R201" s="273"/>
      <c r="S201" s="273"/>
      <c r="T201" s="276"/>
      <c r="U201" s="276"/>
      <c r="V201" s="276"/>
      <c r="W201" s="276"/>
      <c r="X201" s="277"/>
      <c r="Y201" s="278"/>
      <c r="AA201" s="8" t="str">
        <f>IF($L201="","",VLOOKUP($L201,BaseEqptCdF!$C$5:$E$161,2,FALSE))</f>
        <v/>
      </c>
      <c r="AB201" s="8" t="str">
        <f>IF($L201="","",VLOOKUP($L201,BaseEqptCdF!$C$5:$E$161,3,FALSE))</f>
        <v/>
      </c>
      <c r="AC201" s="7" t="str">
        <f>IF($L201="","",VLOOKUP($L201,BaseEqptCdF!$C$5:$I$161,6,FALSE))</f>
        <v/>
      </c>
      <c r="AD201" s="7" t="str">
        <f>IF($L201="","",VLOOKUP($L201,BaseEqptCdF!$C$5:$I$161,7,FALSE))</f>
        <v/>
      </c>
      <c r="AE201" s="3" t="str">
        <f>IF($L201="","",VLOOKUP($L201,BaseEqptCdF!$C$5:$R$161,16,FALSE)*$AC$3)</f>
        <v/>
      </c>
      <c r="AF201" s="3" t="str">
        <f>IF($L201="","",IF(LEFT($AB201,2)="SD",0,IF(LEFT($AB201,2)="SB",1*52,IF($N201=Prog!$P$17,VLOOKUP($L201,BaseEqptCdF!$C$5:$P$161,14,FALSE)*1*300,VLOOKUP($L201,BaseEqptCdF!$C$5:$P$161,12,FALSE)*0.2*300))))</f>
        <v/>
      </c>
      <c r="AG201" s="6" t="str">
        <f t="shared" si="24"/>
        <v/>
      </c>
      <c r="AH201" s="6">
        <f>IF($U201=Prog!$S$18,YEAR($X201),"")</f>
        <v>1900</v>
      </c>
      <c r="AI201" s="5" t="str">
        <f>IF(OR($AG201="",$U201=Prog!$S$18),"",IF(OR($U201=Prog!$S$17,$U201=Prog!$S$16),YEAR($X201),IF($AG201="ND","ND",$AI$8+$O201)))</f>
        <v/>
      </c>
      <c r="AJ201" s="3" t="str">
        <f t="shared" si="19"/>
        <v/>
      </c>
      <c r="AK201" s="3" t="str">
        <f t="shared" si="27"/>
        <v/>
      </c>
      <c r="AL201" s="3" t="str">
        <f t="shared" si="27"/>
        <v/>
      </c>
      <c r="AM201" s="3" t="str">
        <f t="shared" si="27"/>
        <v/>
      </c>
      <c r="AN201" s="3" t="str">
        <f t="shared" si="27"/>
        <v/>
      </c>
      <c r="AO201" s="2">
        <f t="shared" si="20"/>
        <v>0</v>
      </c>
      <c r="AP201" s="4"/>
      <c r="AQ201" s="3">
        <f>IF(AJ201=1,VLOOKUP($AP201,BaseEqptCdF!$C$5:$R$161,16,FALSE),0)</f>
        <v>0</v>
      </c>
      <c r="AR201" s="3">
        <f>IF(AK201=1,VLOOKUP($AP201,BaseEqptCdF!$C$5:$R$161,16,FALSE),0)</f>
        <v>0</v>
      </c>
      <c r="AS201" s="3">
        <f>IF(AL201=1,VLOOKUP($AP201,BaseEqptCdF!$C$5:$R$161,16,FALSE),0)</f>
        <v>0</v>
      </c>
      <c r="AT201" s="3">
        <f>IF(AM201=1,VLOOKUP($AP201,BaseEqptCdF!$C$5:$R$161,16,FALSE),0)</f>
        <v>0</v>
      </c>
      <c r="AU201" s="3">
        <f>IF(AN201=1,VLOOKUP($AP201,BaseEqptCdF!$C$5:$R$161,16,FALSE),0)</f>
        <v>0</v>
      </c>
      <c r="AV201" s="2">
        <f t="shared" si="21"/>
        <v>0</v>
      </c>
      <c r="AW201" s="3" t="str">
        <f>IF($L201="","",IF(SUM($AJ201:AJ201)=0,$AE201,VLOOKUP($AP201,BaseEqptCdF!$C$5:$R$161,16,FALSE)*$AC$3))</f>
        <v/>
      </c>
      <c r="AX201" s="3" t="str">
        <f>IF($L201="","",IF(SUM($AJ201:AK201)=0,$AE201,VLOOKUP($AP201,BaseEqptCdF!$C$5:$R$161,16,FALSE)*$AC$3))</f>
        <v/>
      </c>
      <c r="AY201" s="3" t="str">
        <f>IF($L201="","",IF(SUM($AJ201:AL201)=0,$AE201,VLOOKUP($AP201,BaseEqptCdF!$C$5:$R$161,16,FALSE)*$AC$3))</f>
        <v/>
      </c>
      <c r="AZ201" s="3" t="str">
        <f>IF($L201="","",IF(SUM($AJ201:AM201)=0,$AE201,VLOOKUP($AP201,BaseEqptCdF!$C$5:$R$161,16,FALSE)*$AC$3))</f>
        <v/>
      </c>
      <c r="BA201" s="3" t="str">
        <f>IF($L201="","",IF(SUM($AJ201:AN201)=0,$AE201,VLOOKUP($AP201,BaseEqptCdF!$C$5:$R$161,16,FALSE)*$AC$3))</f>
        <v/>
      </c>
      <c r="BB201" s="2">
        <f t="shared" si="22"/>
        <v>0</v>
      </c>
      <c r="BC201" s="3" t="str">
        <f>IF($L201="","",IF(SUM($AJ201:AJ201)=0,$AF201,IF(LEFT(VLOOKUP($AP201,BaseEqptCdF!$C$5:$E$161,3,FALSE),2)="SD",0,IF(LEFT(VLOOKUP($AP201,BaseEqptCdF!$C$5:$E$161,3,FALSE),2)="SB",1*52,VLOOKUP($AP201,BaseEqptCdF!$C$5:$S$161,12,FALSE)*0.2*300))))</f>
        <v/>
      </c>
      <c r="BD201" s="3" t="str">
        <f>IF($L201="","",IF(SUM($AJ201:AK201)=0,$AF201,IF(LEFT(VLOOKUP($AP201,BaseEqptCdF!$C$5:$E$161,3,FALSE),2)="SD",0,IF(LEFT(VLOOKUP($AP201,BaseEqptCdF!$C$5:$E$161,3,FALSE),2)="SB",1*52,VLOOKUP($AP201,BaseEqptCdF!$C$5:$S$161,12,FALSE)*0.2*300))))</f>
        <v/>
      </c>
      <c r="BE201" s="3" t="str">
        <f>IF($L201="","",IF(SUM($AJ201:AL201)=0,$AF201,IF(LEFT(VLOOKUP($AP201,BaseEqptCdF!$C$5:$E$161,3,FALSE),2)="SD",0,IF(LEFT(VLOOKUP($AP201,BaseEqptCdF!$C$5:$E$161,3,FALSE),2)="SB",1*52,VLOOKUP($AP201,BaseEqptCdF!$C$5:$S$161,12,FALSE)*0.2*300))))</f>
        <v/>
      </c>
      <c r="BF201" s="3" t="str">
        <f>IF($L201="","",IF(SUM($AJ201:AM201)=0,$AF201,IF(LEFT(VLOOKUP($AP201,BaseEqptCdF!$C$5:$E$161,3,FALSE),2)="SD",0,IF(LEFT(VLOOKUP($AP201,BaseEqptCdF!$C$5:$E$161,3,FALSE),2)="SB",1*52,VLOOKUP($AP201,BaseEqptCdF!$C$5:$S$161,12,FALSE)*0.2*300))))</f>
        <v/>
      </c>
      <c r="BG201" s="3" t="str">
        <f>IF($L201="","",IF(SUM($AJ201:AN201)=0,$AF201,IF(LEFT(VLOOKUP($AP201,BaseEqptCdF!$C$5:$E$161,3,FALSE),2)="SD",0,IF(LEFT(VLOOKUP($AP201,BaseEqptCdF!$C$5:$E$161,3,FALSE),2)="SB",1*52,VLOOKUP($AP201,BaseEqptCdF!$C$5:$S$161,12,FALSE)*0.2*300))))</f>
        <v/>
      </c>
      <c r="BH201" s="2">
        <f t="shared" si="23"/>
        <v>0</v>
      </c>
    </row>
    <row r="202" spans="1:60" x14ac:dyDescent="0.25">
      <c r="A202" s="296" t="str">
        <f t="array" ref="A202">IF($C202="","",INDEX(Prog!$B$8:$D$300,MATCH($C202,nivo1,0),1))</f>
        <v/>
      </c>
      <c r="B202" s="296" t="str">
        <f t="array" ref="B202">IF($C202="","",INDEX(Prog!$B$8:$D$300,MATCH($C202,nivo1,0),2))</f>
        <v/>
      </c>
      <c r="C202" s="273"/>
      <c r="D202" s="267"/>
      <c r="E202" s="273"/>
      <c r="F202" s="273"/>
      <c r="G202" s="273"/>
      <c r="H202" s="273"/>
      <c r="I202" s="273"/>
      <c r="J202" s="273"/>
      <c r="K202" s="274"/>
      <c r="L202" s="273"/>
      <c r="M202" s="273"/>
      <c r="N202" s="273"/>
      <c r="O202" s="275"/>
      <c r="P202" s="273"/>
      <c r="Q202" s="273"/>
      <c r="R202" s="273"/>
      <c r="S202" s="273"/>
      <c r="T202" s="276"/>
      <c r="U202" s="276"/>
      <c r="V202" s="276"/>
      <c r="W202" s="276"/>
      <c r="X202" s="277"/>
      <c r="Y202" s="278"/>
      <c r="AA202" s="8" t="str">
        <f>IF($L202="","",VLOOKUP($L202,BaseEqptCdF!$C$5:$E$161,2,FALSE))</f>
        <v/>
      </c>
      <c r="AB202" s="8" t="str">
        <f>IF($L202="","",VLOOKUP($L202,BaseEqptCdF!$C$5:$E$161,3,FALSE))</f>
        <v/>
      </c>
      <c r="AC202" s="7" t="str">
        <f>IF($L202="","",VLOOKUP($L202,BaseEqptCdF!$C$5:$I$161,6,FALSE))</f>
        <v/>
      </c>
      <c r="AD202" s="7" t="str">
        <f>IF($L202="","",VLOOKUP($L202,BaseEqptCdF!$C$5:$I$161,7,FALSE))</f>
        <v/>
      </c>
      <c r="AE202" s="3" t="str">
        <f>IF($L202="","",VLOOKUP($L202,BaseEqptCdF!$C$5:$R$161,16,FALSE)*$AC$3)</f>
        <v/>
      </c>
      <c r="AF202" s="3" t="str">
        <f>IF($L202="","",IF(LEFT($AB202,2)="SD",0,IF(LEFT($AB202,2)="SB",1*52,IF($N202=Prog!$P$17,VLOOKUP($L202,BaseEqptCdF!$C$5:$P$161,14,FALSE)*1*300,VLOOKUP($L202,BaseEqptCdF!$C$5:$P$161,12,FALSE)*0.2*300))))</f>
        <v/>
      </c>
      <c r="AG202" s="6" t="str">
        <f t="shared" si="24"/>
        <v/>
      </c>
      <c r="AH202" s="6">
        <f>IF($U202=Prog!$S$18,YEAR($X202),"")</f>
        <v>1900</v>
      </c>
      <c r="AI202" s="5" t="str">
        <f>IF(OR($AG202="",$U202=Prog!$S$18),"",IF(OR($U202=Prog!$S$17,$U202=Prog!$S$16),YEAR($X202),IF($AG202="ND","ND",$AI$8+$O202)))</f>
        <v/>
      </c>
      <c r="AJ202" s="3" t="str">
        <f t="shared" ref="AJ202:AJ265" si="28">IF($AI202="","",IF($AI202&lt;=AJ$9,1,0))</f>
        <v/>
      </c>
      <c r="AK202" s="3" t="str">
        <f t="shared" si="27"/>
        <v/>
      </c>
      <c r="AL202" s="3" t="str">
        <f t="shared" si="27"/>
        <v/>
      </c>
      <c r="AM202" s="3" t="str">
        <f t="shared" si="27"/>
        <v/>
      </c>
      <c r="AN202" s="3" t="str">
        <f t="shared" si="27"/>
        <v/>
      </c>
      <c r="AO202" s="2">
        <f t="shared" ref="AO202:AO265" si="29">SUM(AJ202:AN202)</f>
        <v>0</v>
      </c>
      <c r="AP202" s="4"/>
      <c r="AQ202" s="3">
        <f>IF(AJ202=1,VLOOKUP($AP202,BaseEqptCdF!$C$5:$R$161,16,FALSE),0)</f>
        <v>0</v>
      </c>
      <c r="AR202" s="3">
        <f>IF(AK202=1,VLOOKUP($AP202,BaseEqptCdF!$C$5:$R$161,16,FALSE),0)</f>
        <v>0</v>
      </c>
      <c r="AS202" s="3">
        <f>IF(AL202=1,VLOOKUP($AP202,BaseEqptCdF!$C$5:$R$161,16,FALSE),0)</f>
        <v>0</v>
      </c>
      <c r="AT202" s="3">
        <f>IF(AM202=1,VLOOKUP($AP202,BaseEqptCdF!$C$5:$R$161,16,FALSE),0)</f>
        <v>0</v>
      </c>
      <c r="AU202" s="3">
        <f>IF(AN202=1,VLOOKUP($AP202,BaseEqptCdF!$C$5:$R$161,16,FALSE),0)</f>
        <v>0</v>
      </c>
      <c r="AV202" s="2">
        <f t="shared" ref="AV202:AV265" si="30">SUM(AQ202:AU202)</f>
        <v>0</v>
      </c>
      <c r="AW202" s="3" t="str">
        <f>IF($L202="","",IF(SUM($AJ202:AJ202)=0,$AE202,VLOOKUP($AP202,BaseEqptCdF!$C$5:$R$161,16,FALSE)*$AC$3))</f>
        <v/>
      </c>
      <c r="AX202" s="3" t="str">
        <f>IF($L202="","",IF(SUM($AJ202:AK202)=0,$AE202,VLOOKUP($AP202,BaseEqptCdF!$C$5:$R$161,16,FALSE)*$AC$3))</f>
        <v/>
      </c>
      <c r="AY202" s="3" t="str">
        <f>IF($L202="","",IF(SUM($AJ202:AL202)=0,$AE202,VLOOKUP($AP202,BaseEqptCdF!$C$5:$R$161,16,FALSE)*$AC$3))</f>
        <v/>
      </c>
      <c r="AZ202" s="3" t="str">
        <f>IF($L202="","",IF(SUM($AJ202:AM202)=0,$AE202,VLOOKUP($AP202,BaseEqptCdF!$C$5:$R$161,16,FALSE)*$AC$3))</f>
        <v/>
      </c>
      <c r="BA202" s="3" t="str">
        <f>IF($L202="","",IF(SUM($AJ202:AN202)=0,$AE202,VLOOKUP($AP202,BaseEqptCdF!$C$5:$R$161,16,FALSE)*$AC$3))</f>
        <v/>
      </c>
      <c r="BB202" s="2">
        <f t="shared" ref="BB202:BB265" si="31">SUM(AW202:BA202)</f>
        <v>0</v>
      </c>
      <c r="BC202" s="3" t="str">
        <f>IF($L202="","",IF(SUM($AJ202:AJ202)=0,$AF202,IF(LEFT(VLOOKUP($AP202,BaseEqptCdF!$C$5:$E$161,3,FALSE),2)="SD",0,IF(LEFT(VLOOKUP($AP202,BaseEqptCdF!$C$5:$E$161,3,FALSE),2)="SB",1*52,VLOOKUP($AP202,BaseEqptCdF!$C$5:$S$161,12,FALSE)*0.2*300))))</f>
        <v/>
      </c>
      <c r="BD202" s="3" t="str">
        <f>IF($L202="","",IF(SUM($AJ202:AK202)=0,$AF202,IF(LEFT(VLOOKUP($AP202,BaseEqptCdF!$C$5:$E$161,3,FALSE),2)="SD",0,IF(LEFT(VLOOKUP($AP202,BaseEqptCdF!$C$5:$E$161,3,FALSE),2)="SB",1*52,VLOOKUP($AP202,BaseEqptCdF!$C$5:$S$161,12,FALSE)*0.2*300))))</f>
        <v/>
      </c>
      <c r="BE202" s="3" t="str">
        <f>IF($L202="","",IF(SUM($AJ202:AL202)=0,$AF202,IF(LEFT(VLOOKUP($AP202,BaseEqptCdF!$C$5:$E$161,3,FALSE),2)="SD",0,IF(LEFT(VLOOKUP($AP202,BaseEqptCdF!$C$5:$E$161,3,FALSE),2)="SB",1*52,VLOOKUP($AP202,BaseEqptCdF!$C$5:$S$161,12,FALSE)*0.2*300))))</f>
        <v/>
      </c>
      <c r="BF202" s="3" t="str">
        <f>IF($L202="","",IF(SUM($AJ202:AM202)=0,$AF202,IF(LEFT(VLOOKUP($AP202,BaseEqptCdF!$C$5:$E$161,3,FALSE),2)="SD",0,IF(LEFT(VLOOKUP($AP202,BaseEqptCdF!$C$5:$E$161,3,FALSE),2)="SB",1*52,VLOOKUP($AP202,BaseEqptCdF!$C$5:$S$161,12,FALSE)*0.2*300))))</f>
        <v/>
      </c>
      <c r="BG202" s="3" t="str">
        <f>IF($L202="","",IF(SUM($AJ202:AN202)=0,$AF202,IF(LEFT(VLOOKUP($AP202,BaseEqptCdF!$C$5:$E$161,3,FALSE),2)="SD",0,IF(LEFT(VLOOKUP($AP202,BaseEqptCdF!$C$5:$E$161,3,FALSE),2)="SB",1*52,VLOOKUP($AP202,BaseEqptCdF!$C$5:$S$161,12,FALSE)*0.2*300))))</f>
        <v/>
      </c>
      <c r="BH202" s="2">
        <f t="shared" ref="BH202:BH265" si="32">SUM(BC202:BG202)</f>
        <v>0</v>
      </c>
    </row>
    <row r="203" spans="1:60" x14ac:dyDescent="0.25">
      <c r="A203" s="296" t="str">
        <f t="array" ref="A203">IF($C203="","",INDEX(Prog!$B$8:$D$300,MATCH($C203,nivo1,0),1))</f>
        <v/>
      </c>
      <c r="B203" s="296" t="str">
        <f t="array" ref="B203">IF($C203="","",INDEX(Prog!$B$8:$D$300,MATCH($C203,nivo1,0),2))</f>
        <v/>
      </c>
      <c r="C203" s="273"/>
      <c r="D203" s="267"/>
      <c r="E203" s="273"/>
      <c r="F203" s="273"/>
      <c r="G203" s="273"/>
      <c r="H203" s="273"/>
      <c r="I203" s="273"/>
      <c r="J203" s="273"/>
      <c r="K203" s="274"/>
      <c r="L203" s="273"/>
      <c r="M203" s="273"/>
      <c r="N203" s="273"/>
      <c r="O203" s="275"/>
      <c r="P203" s="273"/>
      <c r="Q203" s="273"/>
      <c r="R203" s="273"/>
      <c r="S203" s="273"/>
      <c r="T203" s="276"/>
      <c r="U203" s="276"/>
      <c r="V203" s="276"/>
      <c r="W203" s="276"/>
      <c r="X203" s="277"/>
      <c r="Y203" s="278"/>
      <c r="AA203" s="8" t="str">
        <f>IF($L203="","",VLOOKUP($L203,BaseEqptCdF!$C$5:$E$161,2,FALSE))</f>
        <v/>
      </c>
      <c r="AB203" s="8" t="str">
        <f>IF($L203="","",VLOOKUP($L203,BaseEqptCdF!$C$5:$E$161,3,FALSE))</f>
        <v/>
      </c>
      <c r="AC203" s="7" t="str">
        <f>IF($L203="","",VLOOKUP($L203,BaseEqptCdF!$C$5:$I$161,6,FALSE))</f>
        <v/>
      </c>
      <c r="AD203" s="7" t="str">
        <f>IF($L203="","",VLOOKUP($L203,BaseEqptCdF!$C$5:$I$161,7,FALSE))</f>
        <v/>
      </c>
      <c r="AE203" s="3" t="str">
        <f>IF($L203="","",VLOOKUP($L203,BaseEqptCdF!$C$5:$R$161,16,FALSE)*$AC$3)</f>
        <v/>
      </c>
      <c r="AF203" s="3" t="str">
        <f>IF($L203="","",IF(LEFT($AB203,2)="SD",0,IF(LEFT($AB203,2)="SB",1*52,IF($N203=Prog!$P$17,VLOOKUP($L203,BaseEqptCdF!$C$5:$P$161,14,FALSE)*1*300,VLOOKUP($L203,BaseEqptCdF!$C$5:$P$161,12,FALSE)*0.2*300))))</f>
        <v/>
      </c>
      <c r="AG203" s="6" t="str">
        <f t="shared" ref="AG203:AG266" si="33">IF($L203="","",IF(OR(ISTEXT($O203),$O203=""),"ND",YEAR($X203)-$O203))</f>
        <v/>
      </c>
      <c r="AH203" s="6">
        <f>IF($U203=Prog!$S$18,YEAR($X203),"")</f>
        <v>1900</v>
      </c>
      <c r="AI203" s="5" t="str">
        <f>IF(OR($AG203="",$U203=Prog!$S$18),"",IF(OR($U203=Prog!$S$17,$U203=Prog!$S$16),YEAR($X203),IF($AG203="ND","ND",$AI$8+$O203)))</f>
        <v/>
      </c>
      <c r="AJ203" s="3" t="str">
        <f t="shared" si="28"/>
        <v/>
      </c>
      <c r="AK203" s="3" t="str">
        <f t="shared" si="27"/>
        <v/>
      </c>
      <c r="AL203" s="3" t="str">
        <f t="shared" si="27"/>
        <v/>
      </c>
      <c r="AM203" s="3" t="str">
        <f t="shared" si="27"/>
        <v/>
      </c>
      <c r="AN203" s="3" t="str">
        <f t="shared" si="27"/>
        <v/>
      </c>
      <c r="AO203" s="2">
        <f t="shared" si="29"/>
        <v>0</v>
      </c>
      <c r="AP203" s="4"/>
      <c r="AQ203" s="3">
        <f>IF(AJ203=1,VLOOKUP($AP203,BaseEqptCdF!$C$5:$R$161,16,FALSE),0)</f>
        <v>0</v>
      </c>
      <c r="AR203" s="3">
        <f>IF(AK203=1,VLOOKUP($AP203,BaseEqptCdF!$C$5:$R$161,16,FALSE),0)</f>
        <v>0</v>
      </c>
      <c r="AS203" s="3">
        <f>IF(AL203=1,VLOOKUP($AP203,BaseEqptCdF!$C$5:$R$161,16,FALSE),0)</f>
        <v>0</v>
      </c>
      <c r="AT203" s="3">
        <f>IF(AM203=1,VLOOKUP($AP203,BaseEqptCdF!$C$5:$R$161,16,FALSE),0)</f>
        <v>0</v>
      </c>
      <c r="AU203" s="3">
        <f>IF(AN203=1,VLOOKUP($AP203,BaseEqptCdF!$C$5:$R$161,16,FALSE),0)</f>
        <v>0</v>
      </c>
      <c r="AV203" s="2">
        <f t="shared" si="30"/>
        <v>0</v>
      </c>
      <c r="AW203" s="3" t="str">
        <f>IF($L203="","",IF(SUM($AJ203:AJ203)=0,$AE203,VLOOKUP($AP203,BaseEqptCdF!$C$5:$R$161,16,FALSE)*$AC$3))</f>
        <v/>
      </c>
      <c r="AX203" s="3" t="str">
        <f>IF($L203="","",IF(SUM($AJ203:AK203)=0,$AE203,VLOOKUP($AP203,BaseEqptCdF!$C$5:$R$161,16,FALSE)*$AC$3))</f>
        <v/>
      </c>
      <c r="AY203" s="3" t="str">
        <f>IF($L203="","",IF(SUM($AJ203:AL203)=0,$AE203,VLOOKUP($AP203,BaseEqptCdF!$C$5:$R$161,16,FALSE)*$AC$3))</f>
        <v/>
      </c>
      <c r="AZ203" s="3" t="str">
        <f>IF($L203="","",IF(SUM($AJ203:AM203)=0,$AE203,VLOOKUP($AP203,BaseEqptCdF!$C$5:$R$161,16,FALSE)*$AC$3))</f>
        <v/>
      </c>
      <c r="BA203" s="3" t="str">
        <f>IF($L203="","",IF(SUM($AJ203:AN203)=0,$AE203,VLOOKUP($AP203,BaseEqptCdF!$C$5:$R$161,16,FALSE)*$AC$3))</f>
        <v/>
      </c>
      <c r="BB203" s="2">
        <f t="shared" si="31"/>
        <v>0</v>
      </c>
      <c r="BC203" s="3" t="str">
        <f>IF($L203="","",IF(SUM($AJ203:AJ203)=0,$AF203,IF(LEFT(VLOOKUP($AP203,BaseEqptCdF!$C$5:$E$161,3,FALSE),2)="SD",0,IF(LEFT(VLOOKUP($AP203,BaseEqptCdF!$C$5:$E$161,3,FALSE),2)="SB",1*52,VLOOKUP($AP203,BaseEqptCdF!$C$5:$S$161,12,FALSE)*0.2*300))))</f>
        <v/>
      </c>
      <c r="BD203" s="3" t="str">
        <f>IF($L203="","",IF(SUM($AJ203:AK203)=0,$AF203,IF(LEFT(VLOOKUP($AP203,BaseEqptCdF!$C$5:$E$161,3,FALSE),2)="SD",0,IF(LEFT(VLOOKUP($AP203,BaseEqptCdF!$C$5:$E$161,3,FALSE),2)="SB",1*52,VLOOKUP($AP203,BaseEqptCdF!$C$5:$S$161,12,FALSE)*0.2*300))))</f>
        <v/>
      </c>
      <c r="BE203" s="3" t="str">
        <f>IF($L203="","",IF(SUM($AJ203:AL203)=0,$AF203,IF(LEFT(VLOOKUP($AP203,BaseEqptCdF!$C$5:$E$161,3,FALSE),2)="SD",0,IF(LEFT(VLOOKUP($AP203,BaseEqptCdF!$C$5:$E$161,3,FALSE),2)="SB",1*52,VLOOKUP($AP203,BaseEqptCdF!$C$5:$S$161,12,FALSE)*0.2*300))))</f>
        <v/>
      </c>
      <c r="BF203" s="3" t="str">
        <f>IF($L203="","",IF(SUM($AJ203:AM203)=0,$AF203,IF(LEFT(VLOOKUP($AP203,BaseEqptCdF!$C$5:$E$161,3,FALSE),2)="SD",0,IF(LEFT(VLOOKUP($AP203,BaseEqptCdF!$C$5:$E$161,3,FALSE),2)="SB",1*52,VLOOKUP($AP203,BaseEqptCdF!$C$5:$S$161,12,FALSE)*0.2*300))))</f>
        <v/>
      </c>
      <c r="BG203" s="3" t="str">
        <f>IF($L203="","",IF(SUM($AJ203:AN203)=0,$AF203,IF(LEFT(VLOOKUP($AP203,BaseEqptCdF!$C$5:$E$161,3,FALSE),2)="SD",0,IF(LEFT(VLOOKUP($AP203,BaseEqptCdF!$C$5:$E$161,3,FALSE),2)="SB",1*52,VLOOKUP($AP203,BaseEqptCdF!$C$5:$S$161,12,FALSE)*0.2*300))))</f>
        <v/>
      </c>
      <c r="BH203" s="2">
        <f t="shared" si="32"/>
        <v>0</v>
      </c>
    </row>
    <row r="204" spans="1:60" x14ac:dyDescent="0.25">
      <c r="A204" s="296" t="str">
        <f t="array" ref="A204">IF($C204="","",INDEX(Prog!$B$8:$D$300,MATCH($C204,nivo1,0),1))</f>
        <v/>
      </c>
      <c r="B204" s="296" t="str">
        <f t="array" ref="B204">IF($C204="","",INDEX(Prog!$B$8:$D$300,MATCH($C204,nivo1,0),2))</f>
        <v/>
      </c>
      <c r="C204" s="273"/>
      <c r="D204" s="267"/>
      <c r="E204" s="273"/>
      <c r="F204" s="273"/>
      <c r="G204" s="273"/>
      <c r="H204" s="273"/>
      <c r="I204" s="273"/>
      <c r="J204" s="273"/>
      <c r="K204" s="274"/>
      <c r="L204" s="273"/>
      <c r="M204" s="273"/>
      <c r="N204" s="273"/>
      <c r="O204" s="275"/>
      <c r="P204" s="273"/>
      <c r="Q204" s="273"/>
      <c r="R204" s="273"/>
      <c r="S204" s="273"/>
      <c r="T204" s="276"/>
      <c r="U204" s="276"/>
      <c r="V204" s="276"/>
      <c r="W204" s="276"/>
      <c r="X204" s="277"/>
      <c r="Y204" s="278"/>
      <c r="AA204" s="8" t="str">
        <f>IF($L204="","",VLOOKUP($L204,BaseEqptCdF!$C$5:$E$161,2,FALSE))</f>
        <v/>
      </c>
      <c r="AB204" s="8" t="str">
        <f>IF($L204="","",VLOOKUP($L204,BaseEqptCdF!$C$5:$E$161,3,FALSE))</f>
        <v/>
      </c>
      <c r="AC204" s="7" t="str">
        <f>IF($L204="","",VLOOKUP($L204,BaseEqptCdF!$C$5:$I$161,6,FALSE))</f>
        <v/>
      </c>
      <c r="AD204" s="7" t="str">
        <f>IF($L204="","",VLOOKUP($L204,BaseEqptCdF!$C$5:$I$161,7,FALSE))</f>
        <v/>
      </c>
      <c r="AE204" s="3" t="str">
        <f>IF($L204="","",VLOOKUP($L204,BaseEqptCdF!$C$5:$R$161,16,FALSE)*$AC$3)</f>
        <v/>
      </c>
      <c r="AF204" s="3" t="str">
        <f>IF($L204="","",IF(LEFT($AB204,2)="SD",0,IF(LEFT($AB204,2)="SB",1*52,IF($N204=Prog!$P$17,VLOOKUP($L204,BaseEqptCdF!$C$5:$P$161,14,FALSE)*1*300,VLOOKUP($L204,BaseEqptCdF!$C$5:$P$161,12,FALSE)*0.2*300))))</f>
        <v/>
      </c>
      <c r="AG204" s="6" t="str">
        <f t="shared" si="33"/>
        <v/>
      </c>
      <c r="AH204" s="6">
        <f>IF($U204=Prog!$S$18,YEAR($X204),"")</f>
        <v>1900</v>
      </c>
      <c r="AI204" s="5" t="str">
        <f>IF(OR($AG204="",$U204=Prog!$S$18),"",IF(OR($U204=Prog!$S$17,$U204=Prog!$S$16),YEAR($X204),IF($AG204="ND","ND",$AI$8+$O204)))</f>
        <v/>
      </c>
      <c r="AJ204" s="3" t="str">
        <f t="shared" si="28"/>
        <v/>
      </c>
      <c r="AK204" s="3" t="str">
        <f t="shared" si="27"/>
        <v/>
      </c>
      <c r="AL204" s="3" t="str">
        <f t="shared" si="27"/>
        <v/>
      </c>
      <c r="AM204" s="3" t="str">
        <f t="shared" si="27"/>
        <v/>
      </c>
      <c r="AN204" s="3" t="str">
        <f t="shared" si="27"/>
        <v/>
      </c>
      <c r="AO204" s="2">
        <f t="shared" si="29"/>
        <v>0</v>
      </c>
      <c r="AP204" s="4"/>
      <c r="AQ204" s="3">
        <f>IF(AJ204=1,VLOOKUP($AP204,BaseEqptCdF!$C$5:$R$161,16,FALSE),0)</f>
        <v>0</v>
      </c>
      <c r="AR204" s="3">
        <f>IF(AK204=1,VLOOKUP($AP204,BaseEqptCdF!$C$5:$R$161,16,FALSE),0)</f>
        <v>0</v>
      </c>
      <c r="AS204" s="3">
        <f>IF(AL204=1,VLOOKUP($AP204,BaseEqptCdF!$C$5:$R$161,16,FALSE),0)</f>
        <v>0</v>
      </c>
      <c r="AT204" s="3">
        <f>IF(AM204=1,VLOOKUP($AP204,BaseEqptCdF!$C$5:$R$161,16,FALSE),0)</f>
        <v>0</v>
      </c>
      <c r="AU204" s="3">
        <f>IF(AN204=1,VLOOKUP($AP204,BaseEqptCdF!$C$5:$R$161,16,FALSE),0)</f>
        <v>0</v>
      </c>
      <c r="AV204" s="2">
        <f t="shared" si="30"/>
        <v>0</v>
      </c>
      <c r="AW204" s="3" t="str">
        <f>IF($L204="","",IF(SUM($AJ204:AJ204)=0,$AE204,VLOOKUP($AP204,BaseEqptCdF!$C$5:$R$161,16,FALSE)*$AC$3))</f>
        <v/>
      </c>
      <c r="AX204" s="3" t="str">
        <f>IF($L204="","",IF(SUM($AJ204:AK204)=0,$AE204,VLOOKUP($AP204,BaseEqptCdF!$C$5:$R$161,16,FALSE)*$AC$3))</f>
        <v/>
      </c>
      <c r="AY204" s="3" t="str">
        <f>IF($L204="","",IF(SUM($AJ204:AL204)=0,$AE204,VLOOKUP($AP204,BaseEqptCdF!$C$5:$R$161,16,FALSE)*$AC$3))</f>
        <v/>
      </c>
      <c r="AZ204" s="3" t="str">
        <f>IF($L204="","",IF(SUM($AJ204:AM204)=0,$AE204,VLOOKUP($AP204,BaseEqptCdF!$C$5:$R$161,16,FALSE)*$AC$3))</f>
        <v/>
      </c>
      <c r="BA204" s="3" t="str">
        <f>IF($L204="","",IF(SUM($AJ204:AN204)=0,$AE204,VLOOKUP($AP204,BaseEqptCdF!$C$5:$R$161,16,FALSE)*$AC$3))</f>
        <v/>
      </c>
      <c r="BB204" s="2">
        <f t="shared" si="31"/>
        <v>0</v>
      </c>
      <c r="BC204" s="3" t="str">
        <f>IF($L204="","",IF(SUM($AJ204:AJ204)=0,$AF204,IF(LEFT(VLOOKUP($AP204,BaseEqptCdF!$C$5:$E$161,3,FALSE),2)="SD",0,IF(LEFT(VLOOKUP($AP204,BaseEqptCdF!$C$5:$E$161,3,FALSE),2)="SB",1*52,VLOOKUP($AP204,BaseEqptCdF!$C$5:$S$161,12,FALSE)*0.2*300))))</f>
        <v/>
      </c>
      <c r="BD204" s="3" t="str">
        <f>IF($L204="","",IF(SUM($AJ204:AK204)=0,$AF204,IF(LEFT(VLOOKUP($AP204,BaseEqptCdF!$C$5:$E$161,3,FALSE),2)="SD",0,IF(LEFT(VLOOKUP($AP204,BaseEqptCdF!$C$5:$E$161,3,FALSE),2)="SB",1*52,VLOOKUP($AP204,BaseEqptCdF!$C$5:$S$161,12,FALSE)*0.2*300))))</f>
        <v/>
      </c>
      <c r="BE204" s="3" t="str">
        <f>IF($L204="","",IF(SUM($AJ204:AL204)=0,$AF204,IF(LEFT(VLOOKUP($AP204,BaseEqptCdF!$C$5:$E$161,3,FALSE),2)="SD",0,IF(LEFT(VLOOKUP($AP204,BaseEqptCdF!$C$5:$E$161,3,FALSE),2)="SB",1*52,VLOOKUP($AP204,BaseEqptCdF!$C$5:$S$161,12,FALSE)*0.2*300))))</f>
        <v/>
      </c>
      <c r="BF204" s="3" t="str">
        <f>IF($L204="","",IF(SUM($AJ204:AM204)=0,$AF204,IF(LEFT(VLOOKUP($AP204,BaseEqptCdF!$C$5:$E$161,3,FALSE),2)="SD",0,IF(LEFT(VLOOKUP($AP204,BaseEqptCdF!$C$5:$E$161,3,FALSE),2)="SB",1*52,VLOOKUP($AP204,BaseEqptCdF!$C$5:$S$161,12,FALSE)*0.2*300))))</f>
        <v/>
      </c>
      <c r="BG204" s="3" t="str">
        <f>IF($L204="","",IF(SUM($AJ204:AN204)=0,$AF204,IF(LEFT(VLOOKUP($AP204,BaseEqptCdF!$C$5:$E$161,3,FALSE),2)="SD",0,IF(LEFT(VLOOKUP($AP204,BaseEqptCdF!$C$5:$E$161,3,FALSE),2)="SB",1*52,VLOOKUP($AP204,BaseEqptCdF!$C$5:$S$161,12,FALSE)*0.2*300))))</f>
        <v/>
      </c>
      <c r="BH204" s="2">
        <f t="shared" si="32"/>
        <v>0</v>
      </c>
    </row>
    <row r="205" spans="1:60" x14ac:dyDescent="0.25">
      <c r="A205" s="296" t="str">
        <f t="array" ref="A205">IF($C205="","",INDEX(Prog!$B$8:$D$300,MATCH($C205,nivo1,0),1))</f>
        <v/>
      </c>
      <c r="B205" s="296" t="str">
        <f t="array" ref="B205">IF($C205="","",INDEX(Prog!$B$8:$D$300,MATCH($C205,nivo1,0),2))</f>
        <v/>
      </c>
      <c r="C205" s="273"/>
      <c r="D205" s="267"/>
      <c r="E205" s="273"/>
      <c r="F205" s="273"/>
      <c r="G205" s="273"/>
      <c r="H205" s="273"/>
      <c r="I205" s="273"/>
      <c r="J205" s="273"/>
      <c r="K205" s="274"/>
      <c r="L205" s="273"/>
      <c r="M205" s="273"/>
      <c r="N205" s="273"/>
      <c r="O205" s="275"/>
      <c r="P205" s="273"/>
      <c r="Q205" s="273"/>
      <c r="R205" s="273"/>
      <c r="S205" s="273"/>
      <c r="T205" s="276"/>
      <c r="U205" s="276"/>
      <c r="V205" s="276"/>
      <c r="W205" s="276"/>
      <c r="X205" s="277"/>
      <c r="Y205" s="278"/>
      <c r="AA205" s="8" t="str">
        <f>IF($L205="","",VLOOKUP($L205,BaseEqptCdF!$C$5:$E$161,2,FALSE))</f>
        <v/>
      </c>
      <c r="AB205" s="8" t="str">
        <f>IF($L205="","",VLOOKUP($L205,BaseEqptCdF!$C$5:$E$161,3,FALSE))</f>
        <v/>
      </c>
      <c r="AC205" s="7" t="str">
        <f>IF($L205="","",VLOOKUP($L205,BaseEqptCdF!$C$5:$I$161,6,FALSE))</f>
        <v/>
      </c>
      <c r="AD205" s="7" t="str">
        <f>IF($L205="","",VLOOKUP($L205,BaseEqptCdF!$C$5:$I$161,7,FALSE))</f>
        <v/>
      </c>
      <c r="AE205" s="3" t="str">
        <f>IF($L205="","",VLOOKUP($L205,BaseEqptCdF!$C$5:$R$161,16,FALSE)*$AC$3)</f>
        <v/>
      </c>
      <c r="AF205" s="3" t="str">
        <f>IF($L205="","",IF(LEFT($AB205,2)="SD",0,IF(LEFT($AB205,2)="SB",1*52,IF($N205=Prog!$P$17,VLOOKUP($L205,BaseEqptCdF!$C$5:$P$161,14,FALSE)*1*300,VLOOKUP($L205,BaseEqptCdF!$C$5:$P$161,12,FALSE)*0.2*300))))</f>
        <v/>
      </c>
      <c r="AG205" s="6" t="str">
        <f t="shared" si="33"/>
        <v/>
      </c>
      <c r="AH205" s="6">
        <f>IF($U205=Prog!$S$18,YEAR($X205),"")</f>
        <v>1900</v>
      </c>
      <c r="AI205" s="5" t="str">
        <f>IF(OR($AG205="",$U205=Prog!$S$18),"",IF(OR($U205=Prog!$S$17,$U205=Prog!$S$16),YEAR($X205),IF($AG205="ND","ND",$AI$8+$O205)))</f>
        <v/>
      </c>
      <c r="AJ205" s="3" t="str">
        <f t="shared" si="28"/>
        <v/>
      </c>
      <c r="AK205" s="3" t="str">
        <f t="shared" si="27"/>
        <v/>
      </c>
      <c r="AL205" s="3" t="str">
        <f t="shared" si="27"/>
        <v/>
      </c>
      <c r="AM205" s="3" t="str">
        <f t="shared" si="27"/>
        <v/>
      </c>
      <c r="AN205" s="3" t="str">
        <f t="shared" si="27"/>
        <v/>
      </c>
      <c r="AO205" s="2">
        <f t="shared" si="29"/>
        <v>0</v>
      </c>
      <c r="AP205" s="4"/>
      <c r="AQ205" s="3">
        <f>IF(AJ205=1,VLOOKUP($AP205,BaseEqptCdF!$C$5:$R$161,16,FALSE),0)</f>
        <v>0</v>
      </c>
      <c r="AR205" s="3">
        <f>IF(AK205=1,VLOOKUP($AP205,BaseEqptCdF!$C$5:$R$161,16,FALSE),0)</f>
        <v>0</v>
      </c>
      <c r="AS205" s="3">
        <f>IF(AL205=1,VLOOKUP($AP205,BaseEqptCdF!$C$5:$R$161,16,FALSE),0)</f>
        <v>0</v>
      </c>
      <c r="AT205" s="3">
        <f>IF(AM205=1,VLOOKUP($AP205,BaseEqptCdF!$C$5:$R$161,16,FALSE),0)</f>
        <v>0</v>
      </c>
      <c r="AU205" s="3">
        <f>IF(AN205=1,VLOOKUP($AP205,BaseEqptCdF!$C$5:$R$161,16,FALSE),0)</f>
        <v>0</v>
      </c>
      <c r="AV205" s="2">
        <f t="shared" si="30"/>
        <v>0</v>
      </c>
      <c r="AW205" s="3" t="str">
        <f>IF($L205="","",IF(SUM($AJ205:AJ205)=0,$AE205,VLOOKUP($AP205,BaseEqptCdF!$C$5:$R$161,16,FALSE)*$AC$3))</f>
        <v/>
      </c>
      <c r="AX205" s="3" t="str">
        <f>IF($L205="","",IF(SUM($AJ205:AK205)=0,$AE205,VLOOKUP($AP205,BaseEqptCdF!$C$5:$R$161,16,FALSE)*$AC$3))</f>
        <v/>
      </c>
      <c r="AY205" s="3" t="str">
        <f>IF($L205="","",IF(SUM($AJ205:AL205)=0,$AE205,VLOOKUP($AP205,BaseEqptCdF!$C$5:$R$161,16,FALSE)*$AC$3))</f>
        <v/>
      </c>
      <c r="AZ205" s="3" t="str">
        <f>IF($L205="","",IF(SUM($AJ205:AM205)=0,$AE205,VLOOKUP($AP205,BaseEqptCdF!$C$5:$R$161,16,FALSE)*$AC$3))</f>
        <v/>
      </c>
      <c r="BA205" s="3" t="str">
        <f>IF($L205="","",IF(SUM($AJ205:AN205)=0,$AE205,VLOOKUP($AP205,BaseEqptCdF!$C$5:$R$161,16,FALSE)*$AC$3))</f>
        <v/>
      </c>
      <c r="BB205" s="2">
        <f t="shared" si="31"/>
        <v>0</v>
      </c>
      <c r="BC205" s="3" t="str">
        <f>IF($L205="","",IF(SUM($AJ205:AJ205)=0,$AF205,IF(LEFT(VLOOKUP($AP205,BaseEqptCdF!$C$5:$E$161,3,FALSE),2)="SD",0,IF(LEFT(VLOOKUP($AP205,BaseEqptCdF!$C$5:$E$161,3,FALSE),2)="SB",1*52,VLOOKUP($AP205,BaseEqptCdF!$C$5:$S$161,12,FALSE)*0.2*300))))</f>
        <v/>
      </c>
      <c r="BD205" s="3" t="str">
        <f>IF($L205="","",IF(SUM($AJ205:AK205)=0,$AF205,IF(LEFT(VLOOKUP($AP205,BaseEqptCdF!$C$5:$E$161,3,FALSE),2)="SD",0,IF(LEFT(VLOOKUP($AP205,BaseEqptCdF!$C$5:$E$161,3,FALSE),2)="SB",1*52,VLOOKUP($AP205,BaseEqptCdF!$C$5:$S$161,12,FALSE)*0.2*300))))</f>
        <v/>
      </c>
      <c r="BE205" s="3" t="str">
        <f>IF($L205="","",IF(SUM($AJ205:AL205)=0,$AF205,IF(LEFT(VLOOKUP($AP205,BaseEqptCdF!$C$5:$E$161,3,FALSE),2)="SD",0,IF(LEFT(VLOOKUP($AP205,BaseEqptCdF!$C$5:$E$161,3,FALSE),2)="SB",1*52,VLOOKUP($AP205,BaseEqptCdF!$C$5:$S$161,12,FALSE)*0.2*300))))</f>
        <v/>
      </c>
      <c r="BF205" s="3" t="str">
        <f>IF($L205="","",IF(SUM($AJ205:AM205)=0,$AF205,IF(LEFT(VLOOKUP($AP205,BaseEqptCdF!$C$5:$E$161,3,FALSE),2)="SD",0,IF(LEFT(VLOOKUP($AP205,BaseEqptCdF!$C$5:$E$161,3,FALSE),2)="SB",1*52,VLOOKUP($AP205,BaseEqptCdF!$C$5:$S$161,12,FALSE)*0.2*300))))</f>
        <v/>
      </c>
      <c r="BG205" s="3" t="str">
        <f>IF($L205="","",IF(SUM($AJ205:AN205)=0,$AF205,IF(LEFT(VLOOKUP($AP205,BaseEqptCdF!$C$5:$E$161,3,FALSE),2)="SD",0,IF(LEFT(VLOOKUP($AP205,BaseEqptCdF!$C$5:$E$161,3,FALSE),2)="SB",1*52,VLOOKUP($AP205,BaseEqptCdF!$C$5:$S$161,12,FALSE)*0.2*300))))</f>
        <v/>
      </c>
      <c r="BH205" s="2">
        <f t="shared" si="32"/>
        <v>0</v>
      </c>
    </row>
    <row r="206" spans="1:60" x14ac:dyDescent="0.25">
      <c r="A206" s="296" t="str">
        <f t="array" ref="A206">IF($C206="","",INDEX(Prog!$B$8:$D$300,MATCH($C206,nivo1,0),1))</f>
        <v/>
      </c>
      <c r="B206" s="296" t="str">
        <f t="array" ref="B206">IF($C206="","",INDEX(Prog!$B$8:$D$300,MATCH($C206,nivo1,0),2))</f>
        <v/>
      </c>
      <c r="C206" s="273"/>
      <c r="D206" s="267"/>
      <c r="E206" s="273"/>
      <c r="F206" s="273"/>
      <c r="G206" s="273"/>
      <c r="H206" s="273"/>
      <c r="I206" s="273"/>
      <c r="J206" s="273"/>
      <c r="K206" s="274"/>
      <c r="L206" s="273"/>
      <c r="M206" s="273"/>
      <c r="N206" s="273"/>
      <c r="O206" s="275"/>
      <c r="P206" s="273"/>
      <c r="Q206" s="273"/>
      <c r="R206" s="273"/>
      <c r="S206" s="273"/>
      <c r="T206" s="276"/>
      <c r="U206" s="276"/>
      <c r="V206" s="276"/>
      <c r="W206" s="276"/>
      <c r="X206" s="277"/>
      <c r="Y206" s="278"/>
      <c r="AA206" s="8" t="str">
        <f>IF($L206="","",VLOOKUP($L206,BaseEqptCdF!$C$5:$E$161,2,FALSE))</f>
        <v/>
      </c>
      <c r="AB206" s="8" t="str">
        <f>IF($L206="","",VLOOKUP($L206,BaseEqptCdF!$C$5:$E$161,3,FALSE))</f>
        <v/>
      </c>
      <c r="AC206" s="7" t="str">
        <f>IF($L206="","",VLOOKUP($L206,BaseEqptCdF!$C$5:$I$161,6,FALSE))</f>
        <v/>
      </c>
      <c r="AD206" s="7" t="str">
        <f>IF($L206="","",VLOOKUP($L206,BaseEqptCdF!$C$5:$I$161,7,FALSE))</f>
        <v/>
      </c>
      <c r="AE206" s="3" t="str">
        <f>IF($L206="","",VLOOKUP($L206,BaseEqptCdF!$C$5:$R$161,16,FALSE)*$AC$3)</f>
        <v/>
      </c>
      <c r="AF206" s="3" t="str">
        <f>IF($L206="","",IF(LEFT($AB206,2)="SD",0,IF(LEFT($AB206,2)="SB",1*52,IF($N206=Prog!$P$17,VLOOKUP($L206,BaseEqptCdF!$C$5:$P$161,14,FALSE)*1*300,VLOOKUP($L206,BaseEqptCdF!$C$5:$P$161,12,FALSE)*0.2*300))))</f>
        <v/>
      </c>
      <c r="AG206" s="6" t="str">
        <f t="shared" si="33"/>
        <v/>
      </c>
      <c r="AH206" s="6">
        <f>IF($U206=Prog!$S$18,YEAR($X206),"")</f>
        <v>1900</v>
      </c>
      <c r="AI206" s="5" t="str">
        <f>IF(OR($AG206="",$U206=Prog!$S$18),"",IF(OR($U206=Prog!$S$17,$U206=Prog!$S$16),YEAR($X206),IF($AG206="ND","ND",$AI$8+$O206)))</f>
        <v/>
      </c>
      <c r="AJ206" s="3" t="str">
        <f t="shared" si="28"/>
        <v/>
      </c>
      <c r="AK206" s="3" t="str">
        <f t="shared" si="27"/>
        <v/>
      </c>
      <c r="AL206" s="3" t="str">
        <f t="shared" si="27"/>
        <v/>
      </c>
      <c r="AM206" s="3" t="str">
        <f t="shared" si="27"/>
        <v/>
      </c>
      <c r="AN206" s="3" t="str">
        <f t="shared" si="27"/>
        <v/>
      </c>
      <c r="AO206" s="2">
        <f t="shared" si="29"/>
        <v>0</v>
      </c>
      <c r="AP206" s="4"/>
      <c r="AQ206" s="3">
        <f>IF(AJ206=1,VLOOKUP($AP206,BaseEqptCdF!$C$5:$R$161,16,FALSE),0)</f>
        <v>0</v>
      </c>
      <c r="AR206" s="3">
        <f>IF(AK206=1,VLOOKUP($AP206,BaseEqptCdF!$C$5:$R$161,16,FALSE),0)</f>
        <v>0</v>
      </c>
      <c r="AS206" s="3">
        <f>IF(AL206=1,VLOOKUP($AP206,BaseEqptCdF!$C$5:$R$161,16,FALSE),0)</f>
        <v>0</v>
      </c>
      <c r="AT206" s="3">
        <f>IF(AM206=1,VLOOKUP($AP206,BaseEqptCdF!$C$5:$R$161,16,FALSE),0)</f>
        <v>0</v>
      </c>
      <c r="AU206" s="3">
        <f>IF(AN206=1,VLOOKUP($AP206,BaseEqptCdF!$C$5:$R$161,16,FALSE),0)</f>
        <v>0</v>
      </c>
      <c r="AV206" s="2">
        <f t="shared" si="30"/>
        <v>0</v>
      </c>
      <c r="AW206" s="3" t="str">
        <f>IF($L206="","",IF(SUM($AJ206:AJ206)=0,$AE206,VLOOKUP($AP206,BaseEqptCdF!$C$5:$R$161,16,FALSE)*$AC$3))</f>
        <v/>
      </c>
      <c r="AX206" s="3" t="str">
        <f>IF($L206="","",IF(SUM($AJ206:AK206)=0,$AE206,VLOOKUP($AP206,BaseEqptCdF!$C$5:$R$161,16,FALSE)*$AC$3))</f>
        <v/>
      </c>
      <c r="AY206" s="3" t="str">
        <f>IF($L206="","",IF(SUM($AJ206:AL206)=0,$AE206,VLOOKUP($AP206,BaseEqptCdF!$C$5:$R$161,16,FALSE)*$AC$3))</f>
        <v/>
      </c>
      <c r="AZ206" s="3" t="str">
        <f>IF($L206="","",IF(SUM($AJ206:AM206)=0,$AE206,VLOOKUP($AP206,BaseEqptCdF!$C$5:$R$161,16,FALSE)*$AC$3))</f>
        <v/>
      </c>
      <c r="BA206" s="3" t="str">
        <f>IF($L206="","",IF(SUM($AJ206:AN206)=0,$AE206,VLOOKUP($AP206,BaseEqptCdF!$C$5:$R$161,16,FALSE)*$AC$3))</f>
        <v/>
      </c>
      <c r="BB206" s="2">
        <f t="shared" si="31"/>
        <v>0</v>
      </c>
      <c r="BC206" s="3" t="str">
        <f>IF($L206="","",IF(SUM($AJ206:AJ206)=0,$AF206,IF(LEFT(VLOOKUP($AP206,BaseEqptCdF!$C$5:$E$161,3,FALSE),2)="SD",0,IF(LEFT(VLOOKUP($AP206,BaseEqptCdF!$C$5:$E$161,3,FALSE),2)="SB",1*52,VLOOKUP($AP206,BaseEqptCdF!$C$5:$S$161,12,FALSE)*0.2*300))))</f>
        <v/>
      </c>
      <c r="BD206" s="3" t="str">
        <f>IF($L206="","",IF(SUM($AJ206:AK206)=0,$AF206,IF(LEFT(VLOOKUP($AP206,BaseEqptCdF!$C$5:$E$161,3,FALSE),2)="SD",0,IF(LEFT(VLOOKUP($AP206,BaseEqptCdF!$C$5:$E$161,3,FALSE),2)="SB",1*52,VLOOKUP($AP206,BaseEqptCdF!$C$5:$S$161,12,FALSE)*0.2*300))))</f>
        <v/>
      </c>
      <c r="BE206" s="3" t="str">
        <f>IF($L206="","",IF(SUM($AJ206:AL206)=0,$AF206,IF(LEFT(VLOOKUP($AP206,BaseEqptCdF!$C$5:$E$161,3,FALSE),2)="SD",0,IF(LEFT(VLOOKUP($AP206,BaseEqptCdF!$C$5:$E$161,3,FALSE),2)="SB",1*52,VLOOKUP($AP206,BaseEqptCdF!$C$5:$S$161,12,FALSE)*0.2*300))))</f>
        <v/>
      </c>
      <c r="BF206" s="3" t="str">
        <f>IF($L206="","",IF(SUM($AJ206:AM206)=0,$AF206,IF(LEFT(VLOOKUP($AP206,BaseEqptCdF!$C$5:$E$161,3,FALSE),2)="SD",0,IF(LEFT(VLOOKUP($AP206,BaseEqptCdF!$C$5:$E$161,3,FALSE),2)="SB",1*52,VLOOKUP($AP206,BaseEqptCdF!$C$5:$S$161,12,FALSE)*0.2*300))))</f>
        <v/>
      </c>
      <c r="BG206" s="3" t="str">
        <f>IF($L206="","",IF(SUM($AJ206:AN206)=0,$AF206,IF(LEFT(VLOOKUP($AP206,BaseEqptCdF!$C$5:$E$161,3,FALSE),2)="SD",0,IF(LEFT(VLOOKUP($AP206,BaseEqptCdF!$C$5:$E$161,3,FALSE),2)="SB",1*52,VLOOKUP($AP206,BaseEqptCdF!$C$5:$S$161,12,FALSE)*0.2*300))))</f>
        <v/>
      </c>
      <c r="BH206" s="2">
        <f t="shared" si="32"/>
        <v>0</v>
      </c>
    </row>
    <row r="207" spans="1:60" x14ac:dyDescent="0.25">
      <c r="A207" s="296" t="str">
        <f t="array" ref="A207">IF($C207="","",INDEX(Prog!$B$8:$D$300,MATCH($C207,nivo1,0),1))</f>
        <v/>
      </c>
      <c r="B207" s="296" t="str">
        <f t="array" ref="B207">IF($C207="","",INDEX(Prog!$B$8:$D$300,MATCH($C207,nivo1,0),2))</f>
        <v/>
      </c>
      <c r="C207" s="273"/>
      <c r="D207" s="267"/>
      <c r="E207" s="273"/>
      <c r="F207" s="273"/>
      <c r="G207" s="273"/>
      <c r="H207" s="273"/>
      <c r="I207" s="273"/>
      <c r="J207" s="273"/>
      <c r="K207" s="274"/>
      <c r="L207" s="273"/>
      <c r="M207" s="273"/>
      <c r="N207" s="273"/>
      <c r="O207" s="275"/>
      <c r="P207" s="273"/>
      <c r="Q207" s="273"/>
      <c r="R207" s="273"/>
      <c r="S207" s="273"/>
      <c r="T207" s="276"/>
      <c r="U207" s="276"/>
      <c r="V207" s="276"/>
      <c r="W207" s="276"/>
      <c r="X207" s="277"/>
      <c r="Y207" s="278"/>
      <c r="AA207" s="8" t="str">
        <f>IF($L207="","",VLOOKUP($L207,BaseEqptCdF!$C$5:$E$161,2,FALSE))</f>
        <v/>
      </c>
      <c r="AB207" s="8" t="str">
        <f>IF($L207="","",VLOOKUP($L207,BaseEqptCdF!$C$5:$E$161,3,FALSE))</f>
        <v/>
      </c>
      <c r="AC207" s="7" t="str">
        <f>IF($L207="","",VLOOKUP($L207,BaseEqptCdF!$C$5:$I$161,6,FALSE))</f>
        <v/>
      </c>
      <c r="AD207" s="7" t="str">
        <f>IF($L207="","",VLOOKUP($L207,BaseEqptCdF!$C$5:$I$161,7,FALSE))</f>
        <v/>
      </c>
      <c r="AE207" s="3" t="str">
        <f>IF($L207="","",VLOOKUP($L207,BaseEqptCdF!$C$5:$R$161,16,FALSE)*$AC$3)</f>
        <v/>
      </c>
      <c r="AF207" s="3" t="str">
        <f>IF($L207="","",IF(LEFT($AB207,2)="SD",0,IF(LEFT($AB207,2)="SB",1*52,IF($N207=Prog!$P$17,VLOOKUP($L207,BaseEqptCdF!$C$5:$P$161,14,FALSE)*1*300,VLOOKUP($L207,BaseEqptCdF!$C$5:$P$161,12,FALSE)*0.2*300))))</f>
        <v/>
      </c>
      <c r="AG207" s="6" t="str">
        <f t="shared" si="33"/>
        <v/>
      </c>
      <c r="AH207" s="6">
        <f>IF($U207=Prog!$S$18,YEAR($X207),"")</f>
        <v>1900</v>
      </c>
      <c r="AI207" s="5" t="str">
        <f>IF(OR($AG207="",$U207=Prog!$S$18),"",IF(OR($U207=Prog!$S$17,$U207=Prog!$S$16),YEAR($X207),IF($AG207="ND","ND",$AI$8+$O207)))</f>
        <v/>
      </c>
      <c r="AJ207" s="3" t="str">
        <f t="shared" si="28"/>
        <v/>
      </c>
      <c r="AK207" s="3" t="str">
        <f t="shared" si="27"/>
        <v/>
      </c>
      <c r="AL207" s="3" t="str">
        <f t="shared" si="27"/>
        <v/>
      </c>
      <c r="AM207" s="3" t="str">
        <f t="shared" si="27"/>
        <v/>
      </c>
      <c r="AN207" s="3" t="str">
        <f t="shared" si="27"/>
        <v/>
      </c>
      <c r="AO207" s="2">
        <f t="shared" si="29"/>
        <v>0</v>
      </c>
      <c r="AP207" s="4"/>
      <c r="AQ207" s="3">
        <f>IF(AJ207=1,VLOOKUP($AP207,BaseEqptCdF!$C$5:$R$161,16,FALSE),0)</f>
        <v>0</v>
      </c>
      <c r="AR207" s="3">
        <f>IF(AK207=1,VLOOKUP($AP207,BaseEqptCdF!$C$5:$R$161,16,FALSE),0)</f>
        <v>0</v>
      </c>
      <c r="AS207" s="3">
        <f>IF(AL207=1,VLOOKUP($AP207,BaseEqptCdF!$C$5:$R$161,16,FALSE),0)</f>
        <v>0</v>
      </c>
      <c r="AT207" s="3">
        <f>IF(AM207=1,VLOOKUP($AP207,BaseEqptCdF!$C$5:$R$161,16,FALSE),0)</f>
        <v>0</v>
      </c>
      <c r="AU207" s="3">
        <f>IF(AN207=1,VLOOKUP($AP207,BaseEqptCdF!$C$5:$R$161,16,FALSE),0)</f>
        <v>0</v>
      </c>
      <c r="AV207" s="2">
        <f t="shared" si="30"/>
        <v>0</v>
      </c>
      <c r="AW207" s="3" t="str">
        <f>IF($L207="","",IF(SUM($AJ207:AJ207)=0,$AE207,VLOOKUP($AP207,BaseEqptCdF!$C$5:$R$161,16,FALSE)*$AC$3))</f>
        <v/>
      </c>
      <c r="AX207" s="3" t="str">
        <f>IF($L207="","",IF(SUM($AJ207:AK207)=0,$AE207,VLOOKUP($AP207,BaseEqptCdF!$C$5:$R$161,16,FALSE)*$AC$3))</f>
        <v/>
      </c>
      <c r="AY207" s="3" t="str">
        <f>IF($L207="","",IF(SUM($AJ207:AL207)=0,$AE207,VLOOKUP($AP207,BaseEqptCdF!$C$5:$R$161,16,FALSE)*$AC$3))</f>
        <v/>
      </c>
      <c r="AZ207" s="3" t="str">
        <f>IF($L207="","",IF(SUM($AJ207:AM207)=0,$AE207,VLOOKUP($AP207,BaseEqptCdF!$C$5:$R$161,16,FALSE)*$AC$3))</f>
        <v/>
      </c>
      <c r="BA207" s="3" t="str">
        <f>IF($L207="","",IF(SUM($AJ207:AN207)=0,$AE207,VLOOKUP($AP207,BaseEqptCdF!$C$5:$R$161,16,FALSE)*$AC$3))</f>
        <v/>
      </c>
      <c r="BB207" s="2">
        <f t="shared" si="31"/>
        <v>0</v>
      </c>
      <c r="BC207" s="3" t="str">
        <f>IF($L207="","",IF(SUM($AJ207:AJ207)=0,$AF207,IF(LEFT(VLOOKUP($AP207,BaseEqptCdF!$C$5:$E$161,3,FALSE),2)="SD",0,IF(LEFT(VLOOKUP($AP207,BaseEqptCdF!$C$5:$E$161,3,FALSE),2)="SB",1*52,VLOOKUP($AP207,BaseEqptCdF!$C$5:$S$161,12,FALSE)*0.2*300))))</f>
        <v/>
      </c>
      <c r="BD207" s="3" t="str">
        <f>IF($L207="","",IF(SUM($AJ207:AK207)=0,$AF207,IF(LEFT(VLOOKUP($AP207,BaseEqptCdF!$C$5:$E$161,3,FALSE),2)="SD",0,IF(LEFT(VLOOKUP($AP207,BaseEqptCdF!$C$5:$E$161,3,FALSE),2)="SB",1*52,VLOOKUP($AP207,BaseEqptCdF!$C$5:$S$161,12,FALSE)*0.2*300))))</f>
        <v/>
      </c>
      <c r="BE207" s="3" t="str">
        <f>IF($L207="","",IF(SUM($AJ207:AL207)=0,$AF207,IF(LEFT(VLOOKUP($AP207,BaseEqptCdF!$C$5:$E$161,3,FALSE),2)="SD",0,IF(LEFT(VLOOKUP($AP207,BaseEqptCdF!$C$5:$E$161,3,FALSE),2)="SB",1*52,VLOOKUP($AP207,BaseEqptCdF!$C$5:$S$161,12,FALSE)*0.2*300))))</f>
        <v/>
      </c>
      <c r="BF207" s="3" t="str">
        <f>IF($L207="","",IF(SUM($AJ207:AM207)=0,$AF207,IF(LEFT(VLOOKUP($AP207,BaseEqptCdF!$C$5:$E$161,3,FALSE),2)="SD",0,IF(LEFT(VLOOKUP($AP207,BaseEqptCdF!$C$5:$E$161,3,FALSE),2)="SB",1*52,VLOOKUP($AP207,BaseEqptCdF!$C$5:$S$161,12,FALSE)*0.2*300))))</f>
        <v/>
      </c>
      <c r="BG207" s="3" t="str">
        <f>IF($L207="","",IF(SUM($AJ207:AN207)=0,$AF207,IF(LEFT(VLOOKUP($AP207,BaseEqptCdF!$C$5:$E$161,3,FALSE),2)="SD",0,IF(LEFT(VLOOKUP($AP207,BaseEqptCdF!$C$5:$E$161,3,FALSE),2)="SB",1*52,VLOOKUP($AP207,BaseEqptCdF!$C$5:$S$161,12,FALSE)*0.2*300))))</f>
        <v/>
      </c>
      <c r="BH207" s="2">
        <f t="shared" si="32"/>
        <v>0</v>
      </c>
    </row>
    <row r="208" spans="1:60" x14ac:dyDescent="0.25">
      <c r="A208" s="296" t="str">
        <f t="array" ref="A208">IF($C208="","",INDEX(Prog!$B$8:$D$300,MATCH($C208,nivo1,0),1))</f>
        <v/>
      </c>
      <c r="B208" s="296" t="str">
        <f t="array" ref="B208">IF($C208="","",INDEX(Prog!$B$8:$D$300,MATCH($C208,nivo1,0),2))</f>
        <v/>
      </c>
      <c r="C208" s="273"/>
      <c r="D208" s="267"/>
      <c r="E208" s="273"/>
      <c r="F208" s="273"/>
      <c r="G208" s="273"/>
      <c r="H208" s="273"/>
      <c r="I208" s="273"/>
      <c r="J208" s="273"/>
      <c r="K208" s="274"/>
      <c r="L208" s="273"/>
      <c r="M208" s="273"/>
      <c r="N208" s="273"/>
      <c r="O208" s="275"/>
      <c r="P208" s="273"/>
      <c r="Q208" s="273"/>
      <c r="R208" s="273"/>
      <c r="S208" s="273"/>
      <c r="T208" s="276"/>
      <c r="U208" s="276"/>
      <c r="V208" s="276"/>
      <c r="W208" s="276"/>
      <c r="X208" s="277"/>
      <c r="Y208" s="278"/>
      <c r="AA208" s="8" t="str">
        <f>IF($L208="","",VLOOKUP($L208,BaseEqptCdF!$C$5:$E$161,2,FALSE))</f>
        <v/>
      </c>
      <c r="AB208" s="8" t="str">
        <f>IF($L208="","",VLOOKUP($L208,BaseEqptCdF!$C$5:$E$161,3,FALSE))</f>
        <v/>
      </c>
      <c r="AC208" s="7" t="str">
        <f>IF($L208="","",VLOOKUP($L208,BaseEqptCdF!$C$5:$I$161,6,FALSE))</f>
        <v/>
      </c>
      <c r="AD208" s="7" t="str">
        <f>IF($L208="","",VLOOKUP($L208,BaseEqptCdF!$C$5:$I$161,7,FALSE))</f>
        <v/>
      </c>
      <c r="AE208" s="3" t="str">
        <f>IF($L208="","",VLOOKUP($L208,BaseEqptCdF!$C$5:$R$161,16,FALSE)*$AC$3)</f>
        <v/>
      </c>
      <c r="AF208" s="3" t="str">
        <f>IF($L208="","",IF(LEFT($AB208,2)="SD",0,IF(LEFT($AB208,2)="SB",1*52,IF($N208=Prog!$P$17,VLOOKUP($L208,BaseEqptCdF!$C$5:$P$161,14,FALSE)*1*300,VLOOKUP($L208,BaseEqptCdF!$C$5:$P$161,12,FALSE)*0.2*300))))</f>
        <v/>
      </c>
      <c r="AG208" s="6" t="str">
        <f t="shared" si="33"/>
        <v/>
      </c>
      <c r="AH208" s="6">
        <f>IF($U208=Prog!$S$18,YEAR($X208),"")</f>
        <v>1900</v>
      </c>
      <c r="AI208" s="5" t="str">
        <f>IF(OR($AG208="",$U208=Prog!$S$18),"",IF(OR($U208=Prog!$S$17,$U208=Prog!$S$16),YEAR($X208),IF($AG208="ND","ND",$AI$8+$O208)))</f>
        <v/>
      </c>
      <c r="AJ208" s="3" t="str">
        <f t="shared" si="28"/>
        <v/>
      </c>
      <c r="AK208" s="3" t="str">
        <f t="shared" si="27"/>
        <v/>
      </c>
      <c r="AL208" s="3" t="str">
        <f t="shared" si="27"/>
        <v/>
      </c>
      <c r="AM208" s="3" t="str">
        <f t="shared" si="27"/>
        <v/>
      </c>
      <c r="AN208" s="3" t="str">
        <f t="shared" si="27"/>
        <v/>
      </c>
      <c r="AO208" s="2">
        <f t="shared" si="29"/>
        <v>0</v>
      </c>
      <c r="AP208" s="4"/>
      <c r="AQ208" s="3">
        <f>IF(AJ208=1,VLOOKUP($AP208,BaseEqptCdF!$C$5:$R$161,16,FALSE),0)</f>
        <v>0</v>
      </c>
      <c r="AR208" s="3">
        <f>IF(AK208=1,VLOOKUP($AP208,BaseEqptCdF!$C$5:$R$161,16,FALSE),0)</f>
        <v>0</v>
      </c>
      <c r="AS208" s="3">
        <f>IF(AL208=1,VLOOKUP($AP208,BaseEqptCdF!$C$5:$R$161,16,FALSE),0)</f>
        <v>0</v>
      </c>
      <c r="AT208" s="3">
        <f>IF(AM208=1,VLOOKUP($AP208,BaseEqptCdF!$C$5:$R$161,16,FALSE),0)</f>
        <v>0</v>
      </c>
      <c r="AU208" s="3">
        <f>IF(AN208=1,VLOOKUP($AP208,BaseEqptCdF!$C$5:$R$161,16,FALSE),0)</f>
        <v>0</v>
      </c>
      <c r="AV208" s="2">
        <f t="shared" si="30"/>
        <v>0</v>
      </c>
      <c r="AW208" s="3" t="str">
        <f>IF($L208="","",IF(SUM($AJ208:AJ208)=0,$AE208,VLOOKUP($AP208,BaseEqptCdF!$C$5:$R$161,16,FALSE)*$AC$3))</f>
        <v/>
      </c>
      <c r="AX208" s="3" t="str">
        <f>IF($L208="","",IF(SUM($AJ208:AK208)=0,$AE208,VLOOKUP($AP208,BaseEqptCdF!$C$5:$R$161,16,FALSE)*$AC$3))</f>
        <v/>
      </c>
      <c r="AY208" s="3" t="str">
        <f>IF($L208="","",IF(SUM($AJ208:AL208)=0,$AE208,VLOOKUP($AP208,BaseEqptCdF!$C$5:$R$161,16,FALSE)*$AC$3))</f>
        <v/>
      </c>
      <c r="AZ208" s="3" t="str">
        <f>IF($L208="","",IF(SUM($AJ208:AM208)=0,$AE208,VLOOKUP($AP208,BaseEqptCdF!$C$5:$R$161,16,FALSE)*$AC$3))</f>
        <v/>
      </c>
      <c r="BA208" s="3" t="str">
        <f>IF($L208="","",IF(SUM($AJ208:AN208)=0,$AE208,VLOOKUP($AP208,BaseEqptCdF!$C$5:$R$161,16,FALSE)*$AC$3))</f>
        <v/>
      </c>
      <c r="BB208" s="2">
        <f t="shared" si="31"/>
        <v>0</v>
      </c>
      <c r="BC208" s="3" t="str">
        <f>IF($L208="","",IF(SUM($AJ208:AJ208)=0,$AF208,IF(LEFT(VLOOKUP($AP208,BaseEqptCdF!$C$5:$E$161,3,FALSE),2)="SD",0,IF(LEFT(VLOOKUP($AP208,BaseEqptCdF!$C$5:$E$161,3,FALSE),2)="SB",1*52,VLOOKUP($AP208,BaseEqptCdF!$C$5:$S$161,12,FALSE)*0.2*300))))</f>
        <v/>
      </c>
      <c r="BD208" s="3" t="str">
        <f>IF($L208="","",IF(SUM($AJ208:AK208)=0,$AF208,IF(LEFT(VLOOKUP($AP208,BaseEqptCdF!$C$5:$E$161,3,FALSE),2)="SD",0,IF(LEFT(VLOOKUP($AP208,BaseEqptCdF!$C$5:$E$161,3,FALSE),2)="SB",1*52,VLOOKUP($AP208,BaseEqptCdF!$C$5:$S$161,12,FALSE)*0.2*300))))</f>
        <v/>
      </c>
      <c r="BE208" s="3" t="str">
        <f>IF($L208="","",IF(SUM($AJ208:AL208)=0,$AF208,IF(LEFT(VLOOKUP($AP208,BaseEqptCdF!$C$5:$E$161,3,FALSE),2)="SD",0,IF(LEFT(VLOOKUP($AP208,BaseEqptCdF!$C$5:$E$161,3,FALSE),2)="SB",1*52,VLOOKUP($AP208,BaseEqptCdF!$C$5:$S$161,12,FALSE)*0.2*300))))</f>
        <v/>
      </c>
      <c r="BF208" s="3" t="str">
        <f>IF($L208="","",IF(SUM($AJ208:AM208)=0,$AF208,IF(LEFT(VLOOKUP($AP208,BaseEqptCdF!$C$5:$E$161,3,FALSE),2)="SD",0,IF(LEFT(VLOOKUP($AP208,BaseEqptCdF!$C$5:$E$161,3,FALSE),2)="SB",1*52,VLOOKUP($AP208,BaseEqptCdF!$C$5:$S$161,12,FALSE)*0.2*300))))</f>
        <v/>
      </c>
      <c r="BG208" s="3" t="str">
        <f>IF($L208="","",IF(SUM($AJ208:AN208)=0,$AF208,IF(LEFT(VLOOKUP($AP208,BaseEqptCdF!$C$5:$E$161,3,FALSE),2)="SD",0,IF(LEFT(VLOOKUP($AP208,BaseEqptCdF!$C$5:$E$161,3,FALSE),2)="SB",1*52,VLOOKUP($AP208,BaseEqptCdF!$C$5:$S$161,12,FALSE)*0.2*300))))</f>
        <v/>
      </c>
      <c r="BH208" s="2">
        <f t="shared" si="32"/>
        <v>0</v>
      </c>
    </row>
    <row r="209" spans="1:60" x14ac:dyDescent="0.25">
      <c r="A209" s="296" t="str">
        <f t="array" ref="A209">IF($C209="","",INDEX(Prog!$B$8:$D$300,MATCH($C209,nivo1,0),1))</f>
        <v/>
      </c>
      <c r="B209" s="296" t="str">
        <f t="array" ref="B209">IF($C209="","",INDEX(Prog!$B$8:$D$300,MATCH($C209,nivo1,0),2))</f>
        <v/>
      </c>
      <c r="C209" s="273"/>
      <c r="D209" s="267"/>
      <c r="E209" s="273"/>
      <c r="F209" s="273"/>
      <c r="G209" s="273"/>
      <c r="H209" s="273"/>
      <c r="I209" s="273"/>
      <c r="J209" s="273"/>
      <c r="K209" s="274"/>
      <c r="L209" s="273"/>
      <c r="M209" s="273"/>
      <c r="N209" s="273"/>
      <c r="O209" s="275"/>
      <c r="P209" s="273"/>
      <c r="Q209" s="273"/>
      <c r="R209" s="273"/>
      <c r="S209" s="273"/>
      <c r="T209" s="276"/>
      <c r="U209" s="276"/>
      <c r="V209" s="276"/>
      <c r="W209" s="276"/>
      <c r="X209" s="277"/>
      <c r="Y209" s="278"/>
      <c r="AA209" s="8" t="str">
        <f>IF($L209="","",VLOOKUP($L209,BaseEqptCdF!$C$5:$E$161,2,FALSE))</f>
        <v/>
      </c>
      <c r="AB209" s="8" t="str">
        <f>IF($L209="","",VLOOKUP($L209,BaseEqptCdF!$C$5:$E$161,3,FALSE))</f>
        <v/>
      </c>
      <c r="AC209" s="7" t="str">
        <f>IF($L209="","",VLOOKUP($L209,BaseEqptCdF!$C$5:$I$161,6,FALSE))</f>
        <v/>
      </c>
      <c r="AD209" s="7" t="str">
        <f>IF($L209="","",VLOOKUP($L209,BaseEqptCdF!$C$5:$I$161,7,FALSE))</f>
        <v/>
      </c>
      <c r="AE209" s="3" t="str">
        <f>IF($L209="","",VLOOKUP($L209,BaseEqptCdF!$C$5:$R$161,16,FALSE)*$AC$3)</f>
        <v/>
      </c>
      <c r="AF209" s="3" t="str">
        <f>IF($L209="","",IF(LEFT($AB209,2)="SD",0,IF(LEFT($AB209,2)="SB",1*52,IF($N209=Prog!$P$17,VLOOKUP($L209,BaseEqptCdF!$C$5:$P$161,14,FALSE)*1*300,VLOOKUP($L209,BaseEqptCdF!$C$5:$P$161,12,FALSE)*0.2*300))))</f>
        <v/>
      </c>
      <c r="AG209" s="6" t="str">
        <f t="shared" si="33"/>
        <v/>
      </c>
      <c r="AH209" s="6">
        <f>IF($U209=Prog!$S$18,YEAR($X209),"")</f>
        <v>1900</v>
      </c>
      <c r="AI209" s="5" t="str">
        <f>IF(OR($AG209="",$U209=Prog!$S$18),"",IF(OR($U209=Prog!$S$17,$U209=Prog!$S$16),YEAR($X209),IF($AG209="ND","ND",$AI$8+$O209)))</f>
        <v/>
      </c>
      <c r="AJ209" s="3" t="str">
        <f t="shared" si="28"/>
        <v/>
      </c>
      <c r="AK209" s="3" t="str">
        <f t="shared" si="27"/>
        <v/>
      </c>
      <c r="AL209" s="3" t="str">
        <f t="shared" si="27"/>
        <v/>
      </c>
      <c r="AM209" s="3" t="str">
        <f t="shared" si="27"/>
        <v/>
      </c>
      <c r="AN209" s="3" t="str">
        <f t="shared" si="27"/>
        <v/>
      </c>
      <c r="AO209" s="2">
        <f t="shared" si="29"/>
        <v>0</v>
      </c>
      <c r="AP209" s="4"/>
      <c r="AQ209" s="3">
        <f>IF(AJ209=1,VLOOKUP($AP209,BaseEqptCdF!$C$5:$R$161,16,FALSE),0)</f>
        <v>0</v>
      </c>
      <c r="AR209" s="3">
        <f>IF(AK209=1,VLOOKUP($AP209,BaseEqptCdF!$C$5:$R$161,16,FALSE),0)</f>
        <v>0</v>
      </c>
      <c r="AS209" s="3">
        <f>IF(AL209=1,VLOOKUP($AP209,BaseEqptCdF!$C$5:$R$161,16,FALSE),0)</f>
        <v>0</v>
      </c>
      <c r="AT209" s="3">
        <f>IF(AM209=1,VLOOKUP($AP209,BaseEqptCdF!$C$5:$R$161,16,FALSE),0)</f>
        <v>0</v>
      </c>
      <c r="AU209" s="3">
        <f>IF(AN209=1,VLOOKUP($AP209,BaseEqptCdF!$C$5:$R$161,16,FALSE),0)</f>
        <v>0</v>
      </c>
      <c r="AV209" s="2">
        <f t="shared" si="30"/>
        <v>0</v>
      </c>
      <c r="AW209" s="3" t="str">
        <f>IF($L209="","",IF(SUM($AJ209:AJ209)=0,$AE209,VLOOKUP($AP209,BaseEqptCdF!$C$5:$R$161,16,FALSE)*$AC$3))</f>
        <v/>
      </c>
      <c r="AX209" s="3" t="str">
        <f>IF($L209="","",IF(SUM($AJ209:AK209)=0,$AE209,VLOOKUP($AP209,BaseEqptCdF!$C$5:$R$161,16,FALSE)*$AC$3))</f>
        <v/>
      </c>
      <c r="AY209" s="3" t="str">
        <f>IF($L209="","",IF(SUM($AJ209:AL209)=0,$AE209,VLOOKUP($AP209,BaseEqptCdF!$C$5:$R$161,16,FALSE)*$AC$3))</f>
        <v/>
      </c>
      <c r="AZ209" s="3" t="str">
        <f>IF($L209="","",IF(SUM($AJ209:AM209)=0,$AE209,VLOOKUP($AP209,BaseEqptCdF!$C$5:$R$161,16,FALSE)*$AC$3))</f>
        <v/>
      </c>
      <c r="BA209" s="3" t="str">
        <f>IF($L209="","",IF(SUM($AJ209:AN209)=0,$AE209,VLOOKUP($AP209,BaseEqptCdF!$C$5:$R$161,16,FALSE)*$AC$3))</f>
        <v/>
      </c>
      <c r="BB209" s="2">
        <f t="shared" si="31"/>
        <v>0</v>
      </c>
      <c r="BC209" s="3" t="str">
        <f>IF($L209="","",IF(SUM($AJ209:AJ209)=0,$AF209,IF(LEFT(VLOOKUP($AP209,BaseEqptCdF!$C$5:$E$161,3,FALSE),2)="SD",0,IF(LEFT(VLOOKUP($AP209,BaseEqptCdF!$C$5:$E$161,3,FALSE),2)="SB",1*52,VLOOKUP($AP209,BaseEqptCdF!$C$5:$S$161,12,FALSE)*0.2*300))))</f>
        <v/>
      </c>
      <c r="BD209" s="3" t="str">
        <f>IF($L209="","",IF(SUM($AJ209:AK209)=0,$AF209,IF(LEFT(VLOOKUP($AP209,BaseEqptCdF!$C$5:$E$161,3,FALSE),2)="SD",0,IF(LEFT(VLOOKUP($AP209,BaseEqptCdF!$C$5:$E$161,3,FALSE),2)="SB",1*52,VLOOKUP($AP209,BaseEqptCdF!$C$5:$S$161,12,FALSE)*0.2*300))))</f>
        <v/>
      </c>
      <c r="BE209" s="3" t="str">
        <f>IF($L209="","",IF(SUM($AJ209:AL209)=0,$AF209,IF(LEFT(VLOOKUP($AP209,BaseEqptCdF!$C$5:$E$161,3,FALSE),2)="SD",0,IF(LEFT(VLOOKUP($AP209,BaseEqptCdF!$C$5:$E$161,3,FALSE),2)="SB",1*52,VLOOKUP($AP209,BaseEqptCdF!$C$5:$S$161,12,FALSE)*0.2*300))))</f>
        <v/>
      </c>
      <c r="BF209" s="3" t="str">
        <f>IF($L209="","",IF(SUM($AJ209:AM209)=0,$AF209,IF(LEFT(VLOOKUP($AP209,BaseEqptCdF!$C$5:$E$161,3,FALSE),2)="SD",0,IF(LEFT(VLOOKUP($AP209,BaseEqptCdF!$C$5:$E$161,3,FALSE),2)="SB",1*52,VLOOKUP($AP209,BaseEqptCdF!$C$5:$S$161,12,FALSE)*0.2*300))))</f>
        <v/>
      </c>
      <c r="BG209" s="3" t="str">
        <f>IF($L209="","",IF(SUM($AJ209:AN209)=0,$AF209,IF(LEFT(VLOOKUP($AP209,BaseEqptCdF!$C$5:$E$161,3,FALSE),2)="SD",0,IF(LEFT(VLOOKUP($AP209,BaseEqptCdF!$C$5:$E$161,3,FALSE),2)="SB",1*52,VLOOKUP($AP209,BaseEqptCdF!$C$5:$S$161,12,FALSE)*0.2*300))))</f>
        <v/>
      </c>
      <c r="BH209" s="2">
        <f t="shared" si="32"/>
        <v>0</v>
      </c>
    </row>
    <row r="210" spans="1:60" x14ac:dyDescent="0.25">
      <c r="A210" s="296" t="str">
        <f t="array" ref="A210">IF($C210="","",INDEX(Prog!$B$8:$D$300,MATCH($C210,nivo1,0),1))</f>
        <v/>
      </c>
      <c r="B210" s="296" t="str">
        <f t="array" ref="B210">IF($C210="","",INDEX(Prog!$B$8:$D$300,MATCH($C210,nivo1,0),2))</f>
        <v/>
      </c>
      <c r="C210" s="273"/>
      <c r="D210" s="267"/>
      <c r="E210" s="273"/>
      <c r="F210" s="273"/>
      <c r="G210" s="273"/>
      <c r="H210" s="273"/>
      <c r="I210" s="273"/>
      <c r="J210" s="273"/>
      <c r="K210" s="274"/>
      <c r="L210" s="273"/>
      <c r="M210" s="273"/>
      <c r="N210" s="273"/>
      <c r="O210" s="275"/>
      <c r="P210" s="273"/>
      <c r="Q210" s="273"/>
      <c r="R210" s="273"/>
      <c r="S210" s="273"/>
      <c r="T210" s="276"/>
      <c r="U210" s="276"/>
      <c r="V210" s="276"/>
      <c r="W210" s="276"/>
      <c r="X210" s="277"/>
      <c r="Y210" s="278"/>
      <c r="AA210" s="8" t="str">
        <f>IF($L210="","",VLOOKUP($L210,BaseEqptCdF!$C$5:$E$161,2,FALSE))</f>
        <v/>
      </c>
      <c r="AB210" s="8" t="str">
        <f>IF($L210="","",VLOOKUP($L210,BaseEqptCdF!$C$5:$E$161,3,FALSE))</f>
        <v/>
      </c>
      <c r="AC210" s="7" t="str">
        <f>IF($L210="","",VLOOKUP($L210,BaseEqptCdF!$C$5:$I$161,6,FALSE))</f>
        <v/>
      </c>
      <c r="AD210" s="7" t="str">
        <f>IF($L210="","",VLOOKUP($L210,BaseEqptCdF!$C$5:$I$161,7,FALSE))</f>
        <v/>
      </c>
      <c r="AE210" s="3" t="str">
        <f>IF($L210="","",VLOOKUP($L210,BaseEqptCdF!$C$5:$R$161,16,FALSE)*$AC$3)</f>
        <v/>
      </c>
      <c r="AF210" s="3" t="str">
        <f>IF($L210="","",IF(LEFT($AB210,2)="SD",0,IF(LEFT($AB210,2)="SB",1*52,IF($N210=Prog!$P$17,VLOOKUP($L210,BaseEqptCdF!$C$5:$P$161,14,FALSE)*1*300,VLOOKUP($L210,BaseEqptCdF!$C$5:$P$161,12,FALSE)*0.2*300))))</f>
        <v/>
      </c>
      <c r="AG210" s="6" t="str">
        <f t="shared" si="33"/>
        <v/>
      </c>
      <c r="AH210" s="6">
        <f>IF($U210=Prog!$S$18,YEAR($X210),"")</f>
        <v>1900</v>
      </c>
      <c r="AI210" s="5" t="str">
        <f>IF(OR($AG210="",$U210=Prog!$S$18),"",IF(OR($U210=Prog!$S$17,$U210=Prog!$S$16),YEAR($X210),IF($AG210="ND","ND",$AI$8+$O210)))</f>
        <v/>
      </c>
      <c r="AJ210" s="3" t="str">
        <f t="shared" si="28"/>
        <v/>
      </c>
      <c r="AK210" s="3" t="str">
        <f t="shared" ref="AK210:AN229" si="34">IF($AI210="","",IF($AI210=AK$9,1,0))</f>
        <v/>
      </c>
      <c r="AL210" s="3" t="str">
        <f t="shared" si="34"/>
        <v/>
      </c>
      <c r="AM210" s="3" t="str">
        <f t="shared" si="34"/>
        <v/>
      </c>
      <c r="AN210" s="3" t="str">
        <f t="shared" si="34"/>
        <v/>
      </c>
      <c r="AO210" s="2">
        <f t="shared" si="29"/>
        <v>0</v>
      </c>
      <c r="AP210" s="4"/>
      <c r="AQ210" s="3">
        <f>IF(AJ210=1,VLOOKUP($AP210,BaseEqptCdF!$C$5:$R$161,16,FALSE),0)</f>
        <v>0</v>
      </c>
      <c r="AR210" s="3">
        <f>IF(AK210=1,VLOOKUP($AP210,BaseEqptCdF!$C$5:$R$161,16,FALSE),0)</f>
        <v>0</v>
      </c>
      <c r="AS210" s="3">
        <f>IF(AL210=1,VLOOKUP($AP210,BaseEqptCdF!$C$5:$R$161,16,FALSE),0)</f>
        <v>0</v>
      </c>
      <c r="AT210" s="3">
        <f>IF(AM210=1,VLOOKUP($AP210,BaseEqptCdF!$C$5:$R$161,16,FALSE),0)</f>
        <v>0</v>
      </c>
      <c r="AU210" s="3">
        <f>IF(AN210=1,VLOOKUP($AP210,BaseEqptCdF!$C$5:$R$161,16,FALSE),0)</f>
        <v>0</v>
      </c>
      <c r="AV210" s="2">
        <f t="shared" si="30"/>
        <v>0</v>
      </c>
      <c r="AW210" s="3" t="str">
        <f>IF($L210="","",IF(SUM($AJ210:AJ210)=0,$AE210,VLOOKUP($AP210,BaseEqptCdF!$C$5:$R$161,16,FALSE)*$AC$3))</f>
        <v/>
      </c>
      <c r="AX210" s="3" t="str">
        <f>IF($L210="","",IF(SUM($AJ210:AK210)=0,$AE210,VLOOKUP($AP210,BaseEqptCdF!$C$5:$R$161,16,FALSE)*$AC$3))</f>
        <v/>
      </c>
      <c r="AY210" s="3" t="str">
        <f>IF($L210="","",IF(SUM($AJ210:AL210)=0,$AE210,VLOOKUP($AP210,BaseEqptCdF!$C$5:$R$161,16,FALSE)*$AC$3))</f>
        <v/>
      </c>
      <c r="AZ210" s="3" t="str">
        <f>IF($L210="","",IF(SUM($AJ210:AM210)=0,$AE210,VLOOKUP($AP210,BaseEqptCdF!$C$5:$R$161,16,FALSE)*$AC$3))</f>
        <v/>
      </c>
      <c r="BA210" s="3" t="str">
        <f>IF($L210="","",IF(SUM($AJ210:AN210)=0,$AE210,VLOOKUP($AP210,BaseEqptCdF!$C$5:$R$161,16,FALSE)*$AC$3))</f>
        <v/>
      </c>
      <c r="BB210" s="2">
        <f t="shared" si="31"/>
        <v>0</v>
      </c>
      <c r="BC210" s="3" t="str">
        <f>IF($L210="","",IF(SUM($AJ210:AJ210)=0,$AF210,IF(LEFT(VLOOKUP($AP210,BaseEqptCdF!$C$5:$E$161,3,FALSE),2)="SD",0,IF(LEFT(VLOOKUP($AP210,BaseEqptCdF!$C$5:$E$161,3,FALSE),2)="SB",1*52,VLOOKUP($AP210,BaseEqptCdF!$C$5:$S$161,12,FALSE)*0.2*300))))</f>
        <v/>
      </c>
      <c r="BD210" s="3" t="str">
        <f>IF($L210="","",IF(SUM($AJ210:AK210)=0,$AF210,IF(LEFT(VLOOKUP($AP210,BaseEqptCdF!$C$5:$E$161,3,FALSE),2)="SD",0,IF(LEFT(VLOOKUP($AP210,BaseEqptCdF!$C$5:$E$161,3,FALSE),2)="SB",1*52,VLOOKUP($AP210,BaseEqptCdF!$C$5:$S$161,12,FALSE)*0.2*300))))</f>
        <v/>
      </c>
      <c r="BE210" s="3" t="str">
        <f>IF($L210="","",IF(SUM($AJ210:AL210)=0,$AF210,IF(LEFT(VLOOKUP($AP210,BaseEqptCdF!$C$5:$E$161,3,FALSE),2)="SD",0,IF(LEFT(VLOOKUP($AP210,BaseEqptCdF!$C$5:$E$161,3,FALSE),2)="SB",1*52,VLOOKUP($AP210,BaseEqptCdF!$C$5:$S$161,12,FALSE)*0.2*300))))</f>
        <v/>
      </c>
      <c r="BF210" s="3" t="str">
        <f>IF($L210="","",IF(SUM($AJ210:AM210)=0,$AF210,IF(LEFT(VLOOKUP($AP210,BaseEqptCdF!$C$5:$E$161,3,FALSE),2)="SD",0,IF(LEFT(VLOOKUP($AP210,BaseEqptCdF!$C$5:$E$161,3,FALSE),2)="SB",1*52,VLOOKUP($AP210,BaseEqptCdF!$C$5:$S$161,12,FALSE)*0.2*300))))</f>
        <v/>
      </c>
      <c r="BG210" s="3" t="str">
        <f>IF($L210="","",IF(SUM($AJ210:AN210)=0,$AF210,IF(LEFT(VLOOKUP($AP210,BaseEqptCdF!$C$5:$E$161,3,FALSE),2)="SD",0,IF(LEFT(VLOOKUP($AP210,BaseEqptCdF!$C$5:$E$161,3,FALSE),2)="SB",1*52,VLOOKUP($AP210,BaseEqptCdF!$C$5:$S$161,12,FALSE)*0.2*300))))</f>
        <v/>
      </c>
      <c r="BH210" s="2">
        <f t="shared" si="32"/>
        <v>0</v>
      </c>
    </row>
    <row r="211" spans="1:60" x14ac:dyDescent="0.25">
      <c r="A211" s="296" t="str">
        <f t="array" ref="A211">IF($C211="","",INDEX(Prog!$B$8:$D$300,MATCH($C211,nivo1,0),1))</f>
        <v/>
      </c>
      <c r="B211" s="296" t="str">
        <f t="array" ref="B211">IF($C211="","",INDEX(Prog!$B$8:$D$300,MATCH($C211,nivo1,0),2))</f>
        <v/>
      </c>
      <c r="C211" s="273"/>
      <c r="D211" s="267"/>
      <c r="E211" s="273"/>
      <c r="F211" s="273"/>
      <c r="G211" s="273"/>
      <c r="H211" s="273"/>
      <c r="I211" s="273"/>
      <c r="J211" s="273"/>
      <c r="K211" s="274"/>
      <c r="L211" s="273"/>
      <c r="M211" s="273"/>
      <c r="N211" s="273"/>
      <c r="O211" s="275"/>
      <c r="P211" s="273"/>
      <c r="Q211" s="273"/>
      <c r="R211" s="273"/>
      <c r="S211" s="273"/>
      <c r="T211" s="276"/>
      <c r="U211" s="276"/>
      <c r="V211" s="276"/>
      <c r="W211" s="276"/>
      <c r="X211" s="277"/>
      <c r="Y211" s="278"/>
      <c r="AA211" s="8" t="str">
        <f>IF($L211="","",VLOOKUP($L211,BaseEqptCdF!$C$5:$E$161,2,FALSE))</f>
        <v/>
      </c>
      <c r="AB211" s="8" t="str">
        <f>IF($L211="","",VLOOKUP($L211,BaseEqptCdF!$C$5:$E$161,3,FALSE))</f>
        <v/>
      </c>
      <c r="AC211" s="7" t="str">
        <f>IF($L211="","",VLOOKUP($L211,BaseEqptCdF!$C$5:$I$161,6,FALSE))</f>
        <v/>
      </c>
      <c r="AD211" s="7" t="str">
        <f>IF($L211="","",VLOOKUP($L211,BaseEqptCdF!$C$5:$I$161,7,FALSE))</f>
        <v/>
      </c>
      <c r="AE211" s="3" t="str">
        <f>IF($L211="","",VLOOKUP($L211,BaseEqptCdF!$C$5:$R$161,16,FALSE)*$AC$3)</f>
        <v/>
      </c>
      <c r="AF211" s="3" t="str">
        <f>IF($L211="","",IF(LEFT($AB211,2)="SD",0,IF(LEFT($AB211,2)="SB",1*52,IF($N211=Prog!$P$17,VLOOKUP($L211,BaseEqptCdF!$C$5:$P$161,14,FALSE)*1*300,VLOOKUP($L211,BaseEqptCdF!$C$5:$P$161,12,FALSE)*0.2*300))))</f>
        <v/>
      </c>
      <c r="AG211" s="6" t="str">
        <f t="shared" si="33"/>
        <v/>
      </c>
      <c r="AH211" s="6">
        <f>IF($U211=Prog!$S$18,YEAR($X211),"")</f>
        <v>1900</v>
      </c>
      <c r="AI211" s="5" t="str">
        <f>IF(OR($AG211="",$U211=Prog!$S$18),"",IF(OR($U211=Prog!$S$17,$U211=Prog!$S$16),YEAR($X211),IF($AG211="ND","ND",$AI$8+$O211)))</f>
        <v/>
      </c>
      <c r="AJ211" s="3" t="str">
        <f t="shared" si="28"/>
        <v/>
      </c>
      <c r="AK211" s="3" t="str">
        <f t="shared" si="34"/>
        <v/>
      </c>
      <c r="AL211" s="3" t="str">
        <f t="shared" si="34"/>
        <v/>
      </c>
      <c r="AM211" s="3" t="str">
        <f t="shared" si="34"/>
        <v/>
      </c>
      <c r="AN211" s="3" t="str">
        <f t="shared" si="34"/>
        <v/>
      </c>
      <c r="AO211" s="2">
        <f t="shared" si="29"/>
        <v>0</v>
      </c>
      <c r="AP211" s="4"/>
      <c r="AQ211" s="3">
        <f>IF(AJ211=1,VLOOKUP($AP211,BaseEqptCdF!$C$5:$R$161,16,FALSE),0)</f>
        <v>0</v>
      </c>
      <c r="AR211" s="3">
        <f>IF(AK211=1,VLOOKUP($AP211,BaseEqptCdF!$C$5:$R$161,16,FALSE),0)</f>
        <v>0</v>
      </c>
      <c r="AS211" s="3">
        <f>IF(AL211=1,VLOOKUP($AP211,BaseEqptCdF!$C$5:$R$161,16,FALSE),0)</f>
        <v>0</v>
      </c>
      <c r="AT211" s="3">
        <f>IF(AM211=1,VLOOKUP($AP211,BaseEqptCdF!$C$5:$R$161,16,FALSE),0)</f>
        <v>0</v>
      </c>
      <c r="AU211" s="3">
        <f>IF(AN211=1,VLOOKUP($AP211,BaseEqptCdF!$C$5:$R$161,16,FALSE),0)</f>
        <v>0</v>
      </c>
      <c r="AV211" s="2">
        <f t="shared" si="30"/>
        <v>0</v>
      </c>
      <c r="AW211" s="3" t="str">
        <f>IF($L211="","",IF(SUM($AJ211:AJ211)=0,$AE211,VLOOKUP($AP211,BaseEqptCdF!$C$5:$R$161,16,FALSE)*$AC$3))</f>
        <v/>
      </c>
      <c r="AX211" s="3" t="str">
        <f>IF($L211="","",IF(SUM($AJ211:AK211)=0,$AE211,VLOOKUP($AP211,BaseEqptCdF!$C$5:$R$161,16,FALSE)*$AC$3))</f>
        <v/>
      </c>
      <c r="AY211" s="3" t="str">
        <f>IF($L211="","",IF(SUM($AJ211:AL211)=0,$AE211,VLOOKUP($AP211,BaseEqptCdF!$C$5:$R$161,16,FALSE)*$AC$3))</f>
        <v/>
      </c>
      <c r="AZ211" s="3" t="str">
        <f>IF($L211="","",IF(SUM($AJ211:AM211)=0,$AE211,VLOOKUP($AP211,BaseEqptCdF!$C$5:$R$161,16,FALSE)*$AC$3))</f>
        <v/>
      </c>
      <c r="BA211" s="3" t="str">
        <f>IF($L211="","",IF(SUM($AJ211:AN211)=0,$AE211,VLOOKUP($AP211,BaseEqptCdF!$C$5:$R$161,16,FALSE)*$AC$3))</f>
        <v/>
      </c>
      <c r="BB211" s="2">
        <f t="shared" si="31"/>
        <v>0</v>
      </c>
      <c r="BC211" s="3" t="str">
        <f>IF($L211="","",IF(SUM($AJ211:AJ211)=0,$AF211,IF(LEFT(VLOOKUP($AP211,BaseEqptCdF!$C$5:$E$161,3,FALSE),2)="SD",0,IF(LEFT(VLOOKUP($AP211,BaseEqptCdF!$C$5:$E$161,3,FALSE),2)="SB",1*52,VLOOKUP($AP211,BaseEqptCdF!$C$5:$S$161,12,FALSE)*0.2*300))))</f>
        <v/>
      </c>
      <c r="BD211" s="3" t="str">
        <f>IF($L211="","",IF(SUM($AJ211:AK211)=0,$AF211,IF(LEFT(VLOOKUP($AP211,BaseEqptCdF!$C$5:$E$161,3,FALSE),2)="SD",0,IF(LEFT(VLOOKUP($AP211,BaseEqptCdF!$C$5:$E$161,3,FALSE),2)="SB",1*52,VLOOKUP($AP211,BaseEqptCdF!$C$5:$S$161,12,FALSE)*0.2*300))))</f>
        <v/>
      </c>
      <c r="BE211" s="3" t="str">
        <f>IF($L211="","",IF(SUM($AJ211:AL211)=0,$AF211,IF(LEFT(VLOOKUP($AP211,BaseEqptCdF!$C$5:$E$161,3,FALSE),2)="SD",0,IF(LEFT(VLOOKUP($AP211,BaseEqptCdF!$C$5:$E$161,3,FALSE),2)="SB",1*52,VLOOKUP($AP211,BaseEqptCdF!$C$5:$S$161,12,FALSE)*0.2*300))))</f>
        <v/>
      </c>
      <c r="BF211" s="3" t="str">
        <f>IF($L211="","",IF(SUM($AJ211:AM211)=0,$AF211,IF(LEFT(VLOOKUP($AP211,BaseEqptCdF!$C$5:$E$161,3,FALSE),2)="SD",0,IF(LEFT(VLOOKUP($AP211,BaseEqptCdF!$C$5:$E$161,3,FALSE),2)="SB",1*52,VLOOKUP($AP211,BaseEqptCdF!$C$5:$S$161,12,FALSE)*0.2*300))))</f>
        <v/>
      </c>
      <c r="BG211" s="3" t="str">
        <f>IF($L211="","",IF(SUM($AJ211:AN211)=0,$AF211,IF(LEFT(VLOOKUP($AP211,BaseEqptCdF!$C$5:$E$161,3,FALSE),2)="SD",0,IF(LEFT(VLOOKUP($AP211,BaseEqptCdF!$C$5:$E$161,3,FALSE),2)="SB",1*52,VLOOKUP($AP211,BaseEqptCdF!$C$5:$S$161,12,FALSE)*0.2*300))))</f>
        <v/>
      </c>
      <c r="BH211" s="2">
        <f t="shared" si="32"/>
        <v>0</v>
      </c>
    </row>
    <row r="212" spans="1:60" x14ac:dyDescent="0.25">
      <c r="A212" s="296" t="str">
        <f t="array" ref="A212">IF($C212="","",INDEX(Prog!$B$8:$D$300,MATCH($C212,nivo1,0),1))</f>
        <v/>
      </c>
      <c r="B212" s="296" t="str">
        <f t="array" ref="B212">IF($C212="","",INDEX(Prog!$B$8:$D$300,MATCH($C212,nivo1,0),2))</f>
        <v/>
      </c>
      <c r="C212" s="273"/>
      <c r="D212" s="267"/>
      <c r="E212" s="273"/>
      <c r="F212" s="273"/>
      <c r="G212" s="273"/>
      <c r="H212" s="273"/>
      <c r="I212" s="273"/>
      <c r="J212" s="273"/>
      <c r="K212" s="274"/>
      <c r="L212" s="273"/>
      <c r="M212" s="273"/>
      <c r="N212" s="273"/>
      <c r="O212" s="275"/>
      <c r="P212" s="273"/>
      <c r="Q212" s="273"/>
      <c r="R212" s="273"/>
      <c r="S212" s="273"/>
      <c r="T212" s="276"/>
      <c r="U212" s="276"/>
      <c r="V212" s="276"/>
      <c r="W212" s="276"/>
      <c r="X212" s="277"/>
      <c r="Y212" s="278"/>
      <c r="AA212" s="8" t="str">
        <f>IF($L212="","",VLOOKUP($L212,BaseEqptCdF!$C$5:$E$161,2,FALSE))</f>
        <v/>
      </c>
      <c r="AB212" s="8" t="str">
        <f>IF($L212="","",VLOOKUP($L212,BaseEqptCdF!$C$5:$E$161,3,FALSE))</f>
        <v/>
      </c>
      <c r="AC212" s="7" t="str">
        <f>IF($L212="","",VLOOKUP($L212,BaseEqptCdF!$C$5:$I$161,6,FALSE))</f>
        <v/>
      </c>
      <c r="AD212" s="7" t="str">
        <f>IF($L212="","",VLOOKUP($L212,BaseEqptCdF!$C$5:$I$161,7,FALSE))</f>
        <v/>
      </c>
      <c r="AE212" s="3" t="str">
        <f>IF($L212="","",VLOOKUP($L212,BaseEqptCdF!$C$5:$R$161,16,FALSE)*$AC$3)</f>
        <v/>
      </c>
      <c r="AF212" s="3" t="str">
        <f>IF($L212="","",IF(LEFT($AB212,2)="SD",0,IF(LEFT($AB212,2)="SB",1*52,IF($N212=Prog!$P$17,VLOOKUP($L212,BaseEqptCdF!$C$5:$P$161,14,FALSE)*1*300,VLOOKUP($L212,BaseEqptCdF!$C$5:$P$161,12,FALSE)*0.2*300))))</f>
        <v/>
      </c>
      <c r="AG212" s="6" t="str">
        <f t="shared" si="33"/>
        <v/>
      </c>
      <c r="AH212" s="6">
        <f>IF($U212=Prog!$S$18,YEAR($X212),"")</f>
        <v>1900</v>
      </c>
      <c r="AI212" s="5" t="str">
        <f>IF(OR($AG212="",$U212=Prog!$S$18),"",IF(OR($U212=Prog!$S$17,$U212=Prog!$S$16),YEAR($X212),IF($AG212="ND","ND",$AI$8+$O212)))</f>
        <v/>
      </c>
      <c r="AJ212" s="3" t="str">
        <f t="shared" si="28"/>
        <v/>
      </c>
      <c r="AK212" s="3" t="str">
        <f t="shared" si="34"/>
        <v/>
      </c>
      <c r="AL212" s="3" t="str">
        <f t="shared" si="34"/>
        <v/>
      </c>
      <c r="AM212" s="3" t="str">
        <f t="shared" si="34"/>
        <v/>
      </c>
      <c r="AN212" s="3" t="str">
        <f t="shared" si="34"/>
        <v/>
      </c>
      <c r="AO212" s="2">
        <f t="shared" si="29"/>
        <v>0</v>
      </c>
      <c r="AP212" s="4"/>
      <c r="AQ212" s="3">
        <f>IF(AJ212=1,VLOOKUP($AP212,BaseEqptCdF!$C$5:$R$161,16,FALSE),0)</f>
        <v>0</v>
      </c>
      <c r="AR212" s="3">
        <f>IF(AK212=1,VLOOKUP($AP212,BaseEqptCdF!$C$5:$R$161,16,FALSE),0)</f>
        <v>0</v>
      </c>
      <c r="AS212" s="3">
        <f>IF(AL212=1,VLOOKUP($AP212,BaseEqptCdF!$C$5:$R$161,16,FALSE),0)</f>
        <v>0</v>
      </c>
      <c r="AT212" s="3">
        <f>IF(AM212=1,VLOOKUP($AP212,BaseEqptCdF!$C$5:$R$161,16,FALSE),0)</f>
        <v>0</v>
      </c>
      <c r="AU212" s="3">
        <f>IF(AN212=1,VLOOKUP($AP212,BaseEqptCdF!$C$5:$R$161,16,FALSE),0)</f>
        <v>0</v>
      </c>
      <c r="AV212" s="2">
        <f t="shared" si="30"/>
        <v>0</v>
      </c>
      <c r="AW212" s="3" t="str">
        <f>IF($L212="","",IF(SUM($AJ212:AJ212)=0,$AE212,VLOOKUP($AP212,BaseEqptCdF!$C$5:$R$161,16,FALSE)*$AC$3))</f>
        <v/>
      </c>
      <c r="AX212" s="3" t="str">
        <f>IF($L212="","",IF(SUM($AJ212:AK212)=0,$AE212,VLOOKUP($AP212,BaseEqptCdF!$C$5:$R$161,16,FALSE)*$AC$3))</f>
        <v/>
      </c>
      <c r="AY212" s="3" t="str">
        <f>IF($L212="","",IF(SUM($AJ212:AL212)=0,$AE212,VLOOKUP($AP212,BaseEqptCdF!$C$5:$R$161,16,FALSE)*$AC$3))</f>
        <v/>
      </c>
      <c r="AZ212" s="3" t="str">
        <f>IF($L212="","",IF(SUM($AJ212:AM212)=0,$AE212,VLOOKUP($AP212,BaseEqptCdF!$C$5:$R$161,16,FALSE)*$AC$3))</f>
        <v/>
      </c>
      <c r="BA212" s="3" t="str">
        <f>IF($L212="","",IF(SUM($AJ212:AN212)=0,$AE212,VLOOKUP($AP212,BaseEqptCdF!$C$5:$R$161,16,FALSE)*$AC$3))</f>
        <v/>
      </c>
      <c r="BB212" s="2">
        <f t="shared" si="31"/>
        <v>0</v>
      </c>
      <c r="BC212" s="3" t="str">
        <f>IF($L212="","",IF(SUM($AJ212:AJ212)=0,$AF212,IF(LEFT(VLOOKUP($AP212,BaseEqptCdF!$C$5:$E$161,3,FALSE),2)="SD",0,IF(LEFT(VLOOKUP($AP212,BaseEqptCdF!$C$5:$E$161,3,FALSE),2)="SB",1*52,VLOOKUP($AP212,BaseEqptCdF!$C$5:$S$161,12,FALSE)*0.2*300))))</f>
        <v/>
      </c>
      <c r="BD212" s="3" t="str">
        <f>IF($L212="","",IF(SUM($AJ212:AK212)=0,$AF212,IF(LEFT(VLOOKUP($AP212,BaseEqptCdF!$C$5:$E$161,3,FALSE),2)="SD",0,IF(LEFT(VLOOKUP($AP212,BaseEqptCdF!$C$5:$E$161,3,FALSE),2)="SB",1*52,VLOOKUP($AP212,BaseEqptCdF!$C$5:$S$161,12,FALSE)*0.2*300))))</f>
        <v/>
      </c>
      <c r="BE212" s="3" t="str">
        <f>IF($L212="","",IF(SUM($AJ212:AL212)=0,$AF212,IF(LEFT(VLOOKUP($AP212,BaseEqptCdF!$C$5:$E$161,3,FALSE),2)="SD",0,IF(LEFT(VLOOKUP($AP212,BaseEqptCdF!$C$5:$E$161,3,FALSE),2)="SB",1*52,VLOOKUP($AP212,BaseEqptCdF!$C$5:$S$161,12,FALSE)*0.2*300))))</f>
        <v/>
      </c>
      <c r="BF212" s="3" t="str">
        <f>IF($L212="","",IF(SUM($AJ212:AM212)=0,$AF212,IF(LEFT(VLOOKUP($AP212,BaseEqptCdF!$C$5:$E$161,3,FALSE),2)="SD",0,IF(LEFT(VLOOKUP($AP212,BaseEqptCdF!$C$5:$E$161,3,FALSE),2)="SB",1*52,VLOOKUP($AP212,BaseEqptCdF!$C$5:$S$161,12,FALSE)*0.2*300))))</f>
        <v/>
      </c>
      <c r="BG212" s="3" t="str">
        <f>IF($L212="","",IF(SUM($AJ212:AN212)=0,$AF212,IF(LEFT(VLOOKUP($AP212,BaseEqptCdF!$C$5:$E$161,3,FALSE),2)="SD",0,IF(LEFT(VLOOKUP($AP212,BaseEqptCdF!$C$5:$E$161,3,FALSE),2)="SB",1*52,VLOOKUP($AP212,BaseEqptCdF!$C$5:$S$161,12,FALSE)*0.2*300))))</f>
        <v/>
      </c>
      <c r="BH212" s="2">
        <f t="shared" si="32"/>
        <v>0</v>
      </c>
    </row>
    <row r="213" spans="1:60" x14ac:dyDescent="0.25">
      <c r="A213" s="296" t="str">
        <f t="array" ref="A213">IF($C213="","",INDEX(Prog!$B$8:$D$300,MATCH($C213,nivo1,0),1))</f>
        <v/>
      </c>
      <c r="B213" s="296" t="str">
        <f t="array" ref="B213">IF($C213="","",INDEX(Prog!$B$8:$D$300,MATCH($C213,nivo1,0),2))</f>
        <v/>
      </c>
      <c r="C213" s="273"/>
      <c r="D213" s="267"/>
      <c r="E213" s="273"/>
      <c r="F213" s="273"/>
      <c r="G213" s="273"/>
      <c r="H213" s="273"/>
      <c r="I213" s="273"/>
      <c r="J213" s="273"/>
      <c r="K213" s="274"/>
      <c r="L213" s="273"/>
      <c r="M213" s="273"/>
      <c r="N213" s="273"/>
      <c r="O213" s="275"/>
      <c r="P213" s="273"/>
      <c r="Q213" s="273"/>
      <c r="R213" s="273"/>
      <c r="S213" s="273"/>
      <c r="T213" s="276"/>
      <c r="U213" s="276"/>
      <c r="V213" s="276"/>
      <c r="W213" s="276"/>
      <c r="X213" s="277"/>
      <c r="Y213" s="278"/>
      <c r="AA213" s="8" t="str">
        <f>IF($L213="","",VLOOKUP($L213,BaseEqptCdF!$C$5:$E$161,2,FALSE))</f>
        <v/>
      </c>
      <c r="AB213" s="8" t="str">
        <f>IF($L213="","",VLOOKUP($L213,BaseEqptCdF!$C$5:$E$161,3,FALSE))</f>
        <v/>
      </c>
      <c r="AC213" s="7" t="str">
        <f>IF($L213="","",VLOOKUP($L213,BaseEqptCdF!$C$5:$I$161,6,FALSE))</f>
        <v/>
      </c>
      <c r="AD213" s="7" t="str">
        <f>IF($L213="","",VLOOKUP($L213,BaseEqptCdF!$C$5:$I$161,7,FALSE))</f>
        <v/>
      </c>
      <c r="AE213" s="3" t="str">
        <f>IF($L213="","",VLOOKUP($L213,BaseEqptCdF!$C$5:$R$161,16,FALSE)*$AC$3)</f>
        <v/>
      </c>
      <c r="AF213" s="3" t="str">
        <f>IF($L213="","",IF(LEFT($AB213,2)="SD",0,IF(LEFT($AB213,2)="SB",1*52,IF($N213=Prog!$P$17,VLOOKUP($L213,BaseEqptCdF!$C$5:$P$161,14,FALSE)*1*300,VLOOKUP($L213,BaseEqptCdF!$C$5:$P$161,12,FALSE)*0.2*300))))</f>
        <v/>
      </c>
      <c r="AG213" s="6" t="str">
        <f t="shared" si="33"/>
        <v/>
      </c>
      <c r="AH213" s="6">
        <f>IF($U213=Prog!$S$18,YEAR($X213),"")</f>
        <v>1900</v>
      </c>
      <c r="AI213" s="5" t="str">
        <f>IF(OR($AG213="",$U213=Prog!$S$18),"",IF(OR($U213=Prog!$S$17,$U213=Prog!$S$16),YEAR($X213),IF($AG213="ND","ND",$AI$8+$O213)))</f>
        <v/>
      </c>
      <c r="AJ213" s="3" t="str">
        <f t="shared" si="28"/>
        <v/>
      </c>
      <c r="AK213" s="3" t="str">
        <f t="shared" si="34"/>
        <v/>
      </c>
      <c r="AL213" s="3" t="str">
        <f t="shared" si="34"/>
        <v/>
      </c>
      <c r="AM213" s="3" t="str">
        <f t="shared" si="34"/>
        <v/>
      </c>
      <c r="AN213" s="3" t="str">
        <f t="shared" si="34"/>
        <v/>
      </c>
      <c r="AO213" s="2">
        <f t="shared" si="29"/>
        <v>0</v>
      </c>
      <c r="AP213" s="4"/>
      <c r="AQ213" s="3">
        <f>IF(AJ213=1,VLOOKUP($AP213,BaseEqptCdF!$C$5:$R$161,16,FALSE),0)</f>
        <v>0</v>
      </c>
      <c r="AR213" s="3">
        <f>IF(AK213=1,VLOOKUP($AP213,BaseEqptCdF!$C$5:$R$161,16,FALSE),0)</f>
        <v>0</v>
      </c>
      <c r="AS213" s="3">
        <f>IF(AL213=1,VLOOKUP($AP213,BaseEqptCdF!$C$5:$R$161,16,FALSE),0)</f>
        <v>0</v>
      </c>
      <c r="AT213" s="3">
        <f>IF(AM213=1,VLOOKUP($AP213,BaseEqptCdF!$C$5:$R$161,16,FALSE),0)</f>
        <v>0</v>
      </c>
      <c r="AU213" s="3">
        <f>IF(AN213=1,VLOOKUP($AP213,BaseEqptCdF!$C$5:$R$161,16,FALSE),0)</f>
        <v>0</v>
      </c>
      <c r="AV213" s="2">
        <f t="shared" si="30"/>
        <v>0</v>
      </c>
      <c r="AW213" s="3" t="str">
        <f>IF($L213="","",IF(SUM($AJ213:AJ213)=0,$AE213,VLOOKUP($AP213,BaseEqptCdF!$C$5:$R$161,16,FALSE)*$AC$3))</f>
        <v/>
      </c>
      <c r="AX213" s="3" t="str">
        <f>IF($L213="","",IF(SUM($AJ213:AK213)=0,$AE213,VLOOKUP($AP213,BaseEqptCdF!$C$5:$R$161,16,FALSE)*$AC$3))</f>
        <v/>
      </c>
      <c r="AY213" s="3" t="str">
        <f>IF($L213="","",IF(SUM($AJ213:AL213)=0,$AE213,VLOOKUP($AP213,BaseEqptCdF!$C$5:$R$161,16,FALSE)*$AC$3))</f>
        <v/>
      </c>
      <c r="AZ213" s="3" t="str">
        <f>IF($L213="","",IF(SUM($AJ213:AM213)=0,$AE213,VLOOKUP($AP213,BaseEqptCdF!$C$5:$R$161,16,FALSE)*$AC$3))</f>
        <v/>
      </c>
      <c r="BA213" s="3" t="str">
        <f>IF($L213="","",IF(SUM($AJ213:AN213)=0,$AE213,VLOOKUP($AP213,BaseEqptCdF!$C$5:$R$161,16,FALSE)*$AC$3))</f>
        <v/>
      </c>
      <c r="BB213" s="2">
        <f t="shared" si="31"/>
        <v>0</v>
      </c>
      <c r="BC213" s="3" t="str">
        <f>IF($L213="","",IF(SUM($AJ213:AJ213)=0,$AF213,IF(LEFT(VLOOKUP($AP213,BaseEqptCdF!$C$5:$E$161,3,FALSE),2)="SD",0,IF(LEFT(VLOOKUP($AP213,BaseEqptCdF!$C$5:$E$161,3,FALSE),2)="SB",1*52,VLOOKUP($AP213,BaseEqptCdF!$C$5:$S$161,12,FALSE)*0.2*300))))</f>
        <v/>
      </c>
      <c r="BD213" s="3" t="str">
        <f>IF($L213="","",IF(SUM($AJ213:AK213)=0,$AF213,IF(LEFT(VLOOKUP($AP213,BaseEqptCdF!$C$5:$E$161,3,FALSE),2)="SD",0,IF(LEFT(VLOOKUP($AP213,BaseEqptCdF!$C$5:$E$161,3,FALSE),2)="SB",1*52,VLOOKUP($AP213,BaseEqptCdF!$C$5:$S$161,12,FALSE)*0.2*300))))</f>
        <v/>
      </c>
      <c r="BE213" s="3" t="str">
        <f>IF($L213="","",IF(SUM($AJ213:AL213)=0,$AF213,IF(LEFT(VLOOKUP($AP213,BaseEqptCdF!$C$5:$E$161,3,FALSE),2)="SD",0,IF(LEFT(VLOOKUP($AP213,BaseEqptCdF!$C$5:$E$161,3,FALSE),2)="SB",1*52,VLOOKUP($AP213,BaseEqptCdF!$C$5:$S$161,12,FALSE)*0.2*300))))</f>
        <v/>
      </c>
      <c r="BF213" s="3" t="str">
        <f>IF($L213="","",IF(SUM($AJ213:AM213)=0,$AF213,IF(LEFT(VLOOKUP($AP213,BaseEqptCdF!$C$5:$E$161,3,FALSE),2)="SD",0,IF(LEFT(VLOOKUP($AP213,BaseEqptCdF!$C$5:$E$161,3,FALSE),2)="SB",1*52,VLOOKUP($AP213,BaseEqptCdF!$C$5:$S$161,12,FALSE)*0.2*300))))</f>
        <v/>
      </c>
      <c r="BG213" s="3" t="str">
        <f>IF($L213="","",IF(SUM($AJ213:AN213)=0,$AF213,IF(LEFT(VLOOKUP($AP213,BaseEqptCdF!$C$5:$E$161,3,FALSE),2)="SD",0,IF(LEFT(VLOOKUP($AP213,BaseEqptCdF!$C$5:$E$161,3,FALSE),2)="SB",1*52,VLOOKUP($AP213,BaseEqptCdF!$C$5:$S$161,12,FALSE)*0.2*300))))</f>
        <v/>
      </c>
      <c r="BH213" s="2">
        <f t="shared" si="32"/>
        <v>0</v>
      </c>
    </row>
    <row r="214" spans="1:60" x14ac:dyDescent="0.25">
      <c r="A214" s="296" t="str">
        <f t="array" ref="A214">IF($C214="","",INDEX(Prog!$B$8:$D$300,MATCH($C214,nivo1,0),1))</f>
        <v/>
      </c>
      <c r="B214" s="296" t="str">
        <f t="array" ref="B214">IF($C214="","",INDEX(Prog!$B$8:$D$300,MATCH($C214,nivo1,0),2))</f>
        <v/>
      </c>
      <c r="C214" s="273"/>
      <c r="D214" s="267"/>
      <c r="E214" s="273"/>
      <c r="F214" s="273"/>
      <c r="G214" s="273"/>
      <c r="H214" s="273"/>
      <c r="I214" s="273"/>
      <c r="J214" s="273"/>
      <c r="K214" s="274"/>
      <c r="L214" s="273"/>
      <c r="M214" s="273"/>
      <c r="N214" s="273"/>
      <c r="O214" s="275"/>
      <c r="P214" s="273"/>
      <c r="Q214" s="273"/>
      <c r="R214" s="273"/>
      <c r="S214" s="273"/>
      <c r="T214" s="276"/>
      <c r="U214" s="276"/>
      <c r="V214" s="276"/>
      <c r="W214" s="276"/>
      <c r="X214" s="277"/>
      <c r="Y214" s="278"/>
      <c r="AA214" s="8" t="str">
        <f>IF($L214="","",VLOOKUP($L214,BaseEqptCdF!$C$5:$E$161,2,FALSE))</f>
        <v/>
      </c>
      <c r="AB214" s="8" t="str">
        <f>IF($L214="","",VLOOKUP($L214,BaseEqptCdF!$C$5:$E$161,3,FALSE))</f>
        <v/>
      </c>
      <c r="AC214" s="7" t="str">
        <f>IF($L214="","",VLOOKUP($L214,BaseEqptCdF!$C$5:$I$161,6,FALSE))</f>
        <v/>
      </c>
      <c r="AD214" s="7" t="str">
        <f>IF($L214="","",VLOOKUP($L214,BaseEqptCdF!$C$5:$I$161,7,FALSE))</f>
        <v/>
      </c>
      <c r="AE214" s="3" t="str">
        <f>IF($L214="","",VLOOKUP($L214,BaseEqptCdF!$C$5:$R$161,16,FALSE)*$AC$3)</f>
        <v/>
      </c>
      <c r="AF214" s="3" t="str">
        <f>IF($L214="","",IF(LEFT($AB214,2)="SD",0,IF(LEFT($AB214,2)="SB",1*52,IF($N214=Prog!$P$17,VLOOKUP($L214,BaseEqptCdF!$C$5:$P$161,14,FALSE)*1*300,VLOOKUP($L214,BaseEqptCdF!$C$5:$P$161,12,FALSE)*0.2*300))))</f>
        <v/>
      </c>
      <c r="AG214" s="6" t="str">
        <f t="shared" si="33"/>
        <v/>
      </c>
      <c r="AH214" s="6">
        <f>IF($U214=Prog!$S$18,YEAR($X214),"")</f>
        <v>1900</v>
      </c>
      <c r="AI214" s="5" t="str">
        <f>IF(OR($AG214="",$U214=Prog!$S$18),"",IF(OR($U214=Prog!$S$17,$U214=Prog!$S$16),YEAR($X214),IF($AG214="ND","ND",$AI$8+$O214)))</f>
        <v/>
      </c>
      <c r="AJ214" s="3" t="str">
        <f t="shared" si="28"/>
        <v/>
      </c>
      <c r="AK214" s="3" t="str">
        <f t="shared" si="34"/>
        <v/>
      </c>
      <c r="AL214" s="3" t="str">
        <f t="shared" si="34"/>
        <v/>
      </c>
      <c r="AM214" s="3" t="str">
        <f t="shared" si="34"/>
        <v/>
      </c>
      <c r="AN214" s="3" t="str">
        <f t="shared" si="34"/>
        <v/>
      </c>
      <c r="AO214" s="2">
        <f t="shared" si="29"/>
        <v>0</v>
      </c>
      <c r="AP214" s="4"/>
      <c r="AQ214" s="3">
        <f>IF(AJ214=1,VLOOKUP($AP214,BaseEqptCdF!$C$5:$R$161,16,FALSE),0)</f>
        <v>0</v>
      </c>
      <c r="AR214" s="3">
        <f>IF(AK214=1,VLOOKUP($AP214,BaseEqptCdF!$C$5:$R$161,16,FALSE),0)</f>
        <v>0</v>
      </c>
      <c r="AS214" s="3">
        <f>IF(AL214=1,VLOOKUP($AP214,BaseEqptCdF!$C$5:$R$161,16,FALSE),0)</f>
        <v>0</v>
      </c>
      <c r="AT214" s="3">
        <f>IF(AM214=1,VLOOKUP($AP214,BaseEqptCdF!$C$5:$R$161,16,FALSE),0)</f>
        <v>0</v>
      </c>
      <c r="AU214" s="3">
        <f>IF(AN214=1,VLOOKUP($AP214,BaseEqptCdF!$C$5:$R$161,16,FALSE),0)</f>
        <v>0</v>
      </c>
      <c r="AV214" s="2">
        <f t="shared" si="30"/>
        <v>0</v>
      </c>
      <c r="AW214" s="3" t="str">
        <f>IF($L214="","",IF(SUM($AJ214:AJ214)=0,$AE214,VLOOKUP($AP214,BaseEqptCdF!$C$5:$R$161,16,FALSE)*$AC$3))</f>
        <v/>
      </c>
      <c r="AX214" s="3" t="str">
        <f>IF($L214="","",IF(SUM($AJ214:AK214)=0,$AE214,VLOOKUP($AP214,BaseEqptCdF!$C$5:$R$161,16,FALSE)*$AC$3))</f>
        <v/>
      </c>
      <c r="AY214" s="3" t="str">
        <f>IF($L214="","",IF(SUM($AJ214:AL214)=0,$AE214,VLOOKUP($AP214,BaseEqptCdF!$C$5:$R$161,16,FALSE)*$AC$3))</f>
        <v/>
      </c>
      <c r="AZ214" s="3" t="str">
        <f>IF($L214="","",IF(SUM($AJ214:AM214)=0,$AE214,VLOOKUP($AP214,BaseEqptCdF!$C$5:$R$161,16,FALSE)*$AC$3))</f>
        <v/>
      </c>
      <c r="BA214" s="3" t="str">
        <f>IF($L214="","",IF(SUM($AJ214:AN214)=0,$AE214,VLOOKUP($AP214,BaseEqptCdF!$C$5:$R$161,16,FALSE)*$AC$3))</f>
        <v/>
      </c>
      <c r="BB214" s="2">
        <f t="shared" si="31"/>
        <v>0</v>
      </c>
      <c r="BC214" s="3" t="str">
        <f>IF($L214="","",IF(SUM($AJ214:AJ214)=0,$AF214,IF(LEFT(VLOOKUP($AP214,BaseEqptCdF!$C$5:$E$161,3,FALSE),2)="SD",0,IF(LEFT(VLOOKUP($AP214,BaseEqptCdF!$C$5:$E$161,3,FALSE),2)="SB",1*52,VLOOKUP($AP214,BaseEqptCdF!$C$5:$S$161,12,FALSE)*0.2*300))))</f>
        <v/>
      </c>
      <c r="BD214" s="3" t="str">
        <f>IF($L214="","",IF(SUM($AJ214:AK214)=0,$AF214,IF(LEFT(VLOOKUP($AP214,BaseEqptCdF!$C$5:$E$161,3,FALSE),2)="SD",0,IF(LEFT(VLOOKUP($AP214,BaseEqptCdF!$C$5:$E$161,3,FALSE),2)="SB",1*52,VLOOKUP($AP214,BaseEqptCdF!$C$5:$S$161,12,FALSE)*0.2*300))))</f>
        <v/>
      </c>
      <c r="BE214" s="3" t="str">
        <f>IF($L214="","",IF(SUM($AJ214:AL214)=0,$AF214,IF(LEFT(VLOOKUP($AP214,BaseEqptCdF!$C$5:$E$161,3,FALSE),2)="SD",0,IF(LEFT(VLOOKUP($AP214,BaseEqptCdF!$C$5:$E$161,3,FALSE),2)="SB",1*52,VLOOKUP($AP214,BaseEqptCdF!$C$5:$S$161,12,FALSE)*0.2*300))))</f>
        <v/>
      </c>
      <c r="BF214" s="3" t="str">
        <f>IF($L214="","",IF(SUM($AJ214:AM214)=0,$AF214,IF(LEFT(VLOOKUP($AP214,BaseEqptCdF!$C$5:$E$161,3,FALSE),2)="SD",0,IF(LEFT(VLOOKUP($AP214,BaseEqptCdF!$C$5:$E$161,3,FALSE),2)="SB",1*52,VLOOKUP($AP214,BaseEqptCdF!$C$5:$S$161,12,FALSE)*0.2*300))))</f>
        <v/>
      </c>
      <c r="BG214" s="3" t="str">
        <f>IF($L214="","",IF(SUM($AJ214:AN214)=0,$AF214,IF(LEFT(VLOOKUP($AP214,BaseEqptCdF!$C$5:$E$161,3,FALSE),2)="SD",0,IF(LEFT(VLOOKUP($AP214,BaseEqptCdF!$C$5:$E$161,3,FALSE),2)="SB",1*52,VLOOKUP($AP214,BaseEqptCdF!$C$5:$S$161,12,FALSE)*0.2*300))))</f>
        <v/>
      </c>
      <c r="BH214" s="2">
        <f t="shared" si="32"/>
        <v>0</v>
      </c>
    </row>
    <row r="215" spans="1:60" x14ac:dyDescent="0.25">
      <c r="A215" s="296" t="str">
        <f t="array" ref="A215">IF($C215="","",INDEX(Prog!$B$8:$D$300,MATCH($C215,nivo1,0),1))</f>
        <v/>
      </c>
      <c r="B215" s="296" t="str">
        <f t="array" ref="B215">IF($C215="","",INDEX(Prog!$B$8:$D$300,MATCH($C215,nivo1,0),2))</f>
        <v/>
      </c>
      <c r="C215" s="273"/>
      <c r="D215" s="267"/>
      <c r="E215" s="273"/>
      <c r="F215" s="273"/>
      <c r="G215" s="273"/>
      <c r="H215" s="273"/>
      <c r="I215" s="273"/>
      <c r="J215" s="273"/>
      <c r="K215" s="274"/>
      <c r="L215" s="273"/>
      <c r="M215" s="273"/>
      <c r="N215" s="273"/>
      <c r="O215" s="275"/>
      <c r="P215" s="273"/>
      <c r="Q215" s="273"/>
      <c r="R215" s="273"/>
      <c r="S215" s="273"/>
      <c r="T215" s="276"/>
      <c r="U215" s="276"/>
      <c r="V215" s="276"/>
      <c r="W215" s="276"/>
      <c r="X215" s="277"/>
      <c r="Y215" s="278"/>
      <c r="AA215" s="8" t="str">
        <f>IF($L215="","",VLOOKUP($L215,BaseEqptCdF!$C$5:$E$161,2,FALSE))</f>
        <v/>
      </c>
      <c r="AB215" s="8" t="str">
        <f>IF($L215="","",VLOOKUP($L215,BaseEqptCdF!$C$5:$E$161,3,FALSE))</f>
        <v/>
      </c>
      <c r="AC215" s="7" t="str">
        <f>IF($L215="","",VLOOKUP($L215,BaseEqptCdF!$C$5:$I$161,6,FALSE))</f>
        <v/>
      </c>
      <c r="AD215" s="7" t="str">
        <f>IF($L215="","",VLOOKUP($L215,BaseEqptCdF!$C$5:$I$161,7,FALSE))</f>
        <v/>
      </c>
      <c r="AE215" s="3" t="str">
        <f>IF($L215="","",VLOOKUP($L215,BaseEqptCdF!$C$5:$R$161,16,FALSE)*$AC$3)</f>
        <v/>
      </c>
      <c r="AF215" s="3" t="str">
        <f>IF($L215="","",IF(LEFT($AB215,2)="SD",0,IF(LEFT($AB215,2)="SB",1*52,IF($N215=Prog!$P$17,VLOOKUP($L215,BaseEqptCdF!$C$5:$P$161,14,FALSE)*1*300,VLOOKUP($L215,BaseEqptCdF!$C$5:$P$161,12,FALSE)*0.2*300))))</f>
        <v/>
      </c>
      <c r="AG215" s="6" t="str">
        <f t="shared" si="33"/>
        <v/>
      </c>
      <c r="AH215" s="6">
        <f>IF($U215=Prog!$S$18,YEAR($X215),"")</f>
        <v>1900</v>
      </c>
      <c r="AI215" s="5" t="str">
        <f>IF(OR($AG215="",$U215=Prog!$S$18),"",IF(OR($U215=Prog!$S$17,$U215=Prog!$S$16),YEAR($X215),IF($AG215="ND","ND",$AI$8+$O215)))</f>
        <v/>
      </c>
      <c r="AJ215" s="3" t="str">
        <f t="shared" si="28"/>
        <v/>
      </c>
      <c r="AK215" s="3" t="str">
        <f t="shared" si="34"/>
        <v/>
      </c>
      <c r="AL215" s="3" t="str">
        <f t="shared" si="34"/>
        <v/>
      </c>
      <c r="AM215" s="3" t="str">
        <f t="shared" si="34"/>
        <v/>
      </c>
      <c r="AN215" s="3" t="str">
        <f t="shared" si="34"/>
        <v/>
      </c>
      <c r="AO215" s="2">
        <f t="shared" si="29"/>
        <v>0</v>
      </c>
      <c r="AP215" s="4"/>
      <c r="AQ215" s="3">
        <f>IF(AJ215=1,VLOOKUP($AP215,BaseEqptCdF!$C$5:$R$161,16,FALSE),0)</f>
        <v>0</v>
      </c>
      <c r="AR215" s="3">
        <f>IF(AK215=1,VLOOKUP($AP215,BaseEqptCdF!$C$5:$R$161,16,FALSE),0)</f>
        <v>0</v>
      </c>
      <c r="AS215" s="3">
        <f>IF(AL215=1,VLOOKUP($AP215,BaseEqptCdF!$C$5:$R$161,16,FALSE),0)</f>
        <v>0</v>
      </c>
      <c r="AT215" s="3">
        <f>IF(AM215=1,VLOOKUP($AP215,BaseEqptCdF!$C$5:$R$161,16,FALSE),0)</f>
        <v>0</v>
      </c>
      <c r="AU215" s="3">
        <f>IF(AN215=1,VLOOKUP($AP215,BaseEqptCdF!$C$5:$R$161,16,FALSE),0)</f>
        <v>0</v>
      </c>
      <c r="AV215" s="2">
        <f t="shared" si="30"/>
        <v>0</v>
      </c>
      <c r="AW215" s="3" t="str">
        <f>IF($L215="","",IF(SUM($AJ215:AJ215)=0,$AE215,VLOOKUP($AP215,BaseEqptCdF!$C$5:$R$161,16,FALSE)*$AC$3))</f>
        <v/>
      </c>
      <c r="AX215" s="3" t="str">
        <f>IF($L215="","",IF(SUM($AJ215:AK215)=0,$AE215,VLOOKUP($AP215,BaseEqptCdF!$C$5:$R$161,16,FALSE)*$AC$3))</f>
        <v/>
      </c>
      <c r="AY215" s="3" t="str">
        <f>IF($L215="","",IF(SUM($AJ215:AL215)=0,$AE215,VLOOKUP($AP215,BaseEqptCdF!$C$5:$R$161,16,FALSE)*$AC$3))</f>
        <v/>
      </c>
      <c r="AZ215" s="3" t="str">
        <f>IF($L215="","",IF(SUM($AJ215:AM215)=0,$AE215,VLOOKUP($AP215,BaseEqptCdF!$C$5:$R$161,16,FALSE)*$AC$3))</f>
        <v/>
      </c>
      <c r="BA215" s="3" t="str">
        <f>IF($L215="","",IF(SUM($AJ215:AN215)=0,$AE215,VLOOKUP($AP215,BaseEqptCdF!$C$5:$R$161,16,FALSE)*$AC$3))</f>
        <v/>
      </c>
      <c r="BB215" s="2">
        <f t="shared" si="31"/>
        <v>0</v>
      </c>
      <c r="BC215" s="3" t="str">
        <f>IF($L215="","",IF(SUM($AJ215:AJ215)=0,$AF215,IF(LEFT(VLOOKUP($AP215,BaseEqptCdF!$C$5:$E$161,3,FALSE),2)="SD",0,IF(LEFT(VLOOKUP($AP215,BaseEqptCdF!$C$5:$E$161,3,FALSE),2)="SB",1*52,VLOOKUP($AP215,BaseEqptCdF!$C$5:$S$161,12,FALSE)*0.2*300))))</f>
        <v/>
      </c>
      <c r="BD215" s="3" t="str">
        <f>IF($L215="","",IF(SUM($AJ215:AK215)=0,$AF215,IF(LEFT(VLOOKUP($AP215,BaseEqptCdF!$C$5:$E$161,3,FALSE),2)="SD",0,IF(LEFT(VLOOKUP($AP215,BaseEqptCdF!$C$5:$E$161,3,FALSE),2)="SB",1*52,VLOOKUP($AP215,BaseEqptCdF!$C$5:$S$161,12,FALSE)*0.2*300))))</f>
        <v/>
      </c>
      <c r="BE215" s="3" t="str">
        <f>IF($L215="","",IF(SUM($AJ215:AL215)=0,$AF215,IF(LEFT(VLOOKUP($AP215,BaseEqptCdF!$C$5:$E$161,3,FALSE),2)="SD",0,IF(LEFT(VLOOKUP($AP215,BaseEqptCdF!$C$5:$E$161,3,FALSE),2)="SB",1*52,VLOOKUP($AP215,BaseEqptCdF!$C$5:$S$161,12,FALSE)*0.2*300))))</f>
        <v/>
      </c>
      <c r="BF215" s="3" t="str">
        <f>IF($L215="","",IF(SUM($AJ215:AM215)=0,$AF215,IF(LEFT(VLOOKUP($AP215,BaseEqptCdF!$C$5:$E$161,3,FALSE),2)="SD",0,IF(LEFT(VLOOKUP($AP215,BaseEqptCdF!$C$5:$E$161,3,FALSE),2)="SB",1*52,VLOOKUP($AP215,BaseEqptCdF!$C$5:$S$161,12,FALSE)*0.2*300))))</f>
        <v/>
      </c>
      <c r="BG215" s="3" t="str">
        <f>IF($L215="","",IF(SUM($AJ215:AN215)=0,$AF215,IF(LEFT(VLOOKUP($AP215,BaseEqptCdF!$C$5:$E$161,3,FALSE),2)="SD",0,IF(LEFT(VLOOKUP($AP215,BaseEqptCdF!$C$5:$E$161,3,FALSE),2)="SB",1*52,VLOOKUP($AP215,BaseEqptCdF!$C$5:$S$161,12,FALSE)*0.2*300))))</f>
        <v/>
      </c>
      <c r="BH215" s="2">
        <f t="shared" si="32"/>
        <v>0</v>
      </c>
    </row>
    <row r="216" spans="1:60" x14ac:dyDescent="0.25">
      <c r="A216" s="296" t="str">
        <f t="array" ref="A216">IF($C216="","",INDEX(Prog!$B$8:$D$300,MATCH($C216,nivo1,0),1))</f>
        <v/>
      </c>
      <c r="B216" s="296" t="str">
        <f t="array" ref="B216">IF($C216="","",INDEX(Prog!$B$8:$D$300,MATCH($C216,nivo1,0),2))</f>
        <v/>
      </c>
      <c r="C216" s="273"/>
      <c r="D216" s="267"/>
      <c r="E216" s="273"/>
      <c r="F216" s="273"/>
      <c r="G216" s="273"/>
      <c r="H216" s="273"/>
      <c r="I216" s="273"/>
      <c r="J216" s="273"/>
      <c r="K216" s="274"/>
      <c r="L216" s="273"/>
      <c r="M216" s="273"/>
      <c r="N216" s="273"/>
      <c r="O216" s="275"/>
      <c r="P216" s="273"/>
      <c r="Q216" s="273"/>
      <c r="R216" s="273"/>
      <c r="S216" s="273"/>
      <c r="T216" s="276"/>
      <c r="U216" s="276"/>
      <c r="V216" s="276"/>
      <c r="W216" s="276"/>
      <c r="X216" s="277"/>
      <c r="Y216" s="278"/>
      <c r="AA216" s="8" t="str">
        <f>IF($L216="","",VLOOKUP($L216,BaseEqptCdF!$C$5:$E$161,2,FALSE))</f>
        <v/>
      </c>
      <c r="AB216" s="8" t="str">
        <f>IF($L216="","",VLOOKUP($L216,BaseEqptCdF!$C$5:$E$161,3,FALSE))</f>
        <v/>
      </c>
      <c r="AC216" s="7" t="str">
        <f>IF($L216="","",VLOOKUP($L216,BaseEqptCdF!$C$5:$I$161,6,FALSE))</f>
        <v/>
      </c>
      <c r="AD216" s="7" t="str">
        <f>IF($L216="","",VLOOKUP($L216,BaseEqptCdF!$C$5:$I$161,7,FALSE))</f>
        <v/>
      </c>
      <c r="AE216" s="3" t="str">
        <f>IF($L216="","",VLOOKUP($L216,BaseEqptCdF!$C$5:$R$161,16,FALSE)*$AC$3)</f>
        <v/>
      </c>
      <c r="AF216" s="3" t="str">
        <f>IF($L216="","",IF(LEFT($AB216,2)="SD",0,IF(LEFT($AB216,2)="SB",1*52,IF($N216=Prog!$P$17,VLOOKUP($L216,BaseEqptCdF!$C$5:$P$161,14,FALSE)*1*300,VLOOKUP($L216,BaseEqptCdF!$C$5:$P$161,12,FALSE)*0.2*300))))</f>
        <v/>
      </c>
      <c r="AG216" s="6" t="str">
        <f t="shared" si="33"/>
        <v/>
      </c>
      <c r="AH216" s="6">
        <f>IF($U216=Prog!$S$18,YEAR($X216),"")</f>
        <v>1900</v>
      </c>
      <c r="AI216" s="5" t="str">
        <f>IF(OR($AG216="",$U216=Prog!$S$18),"",IF(OR($U216=Prog!$S$17,$U216=Prog!$S$16),YEAR($X216),IF($AG216="ND","ND",$AI$8+$O216)))</f>
        <v/>
      </c>
      <c r="AJ216" s="3" t="str">
        <f t="shared" si="28"/>
        <v/>
      </c>
      <c r="AK216" s="3" t="str">
        <f t="shared" si="34"/>
        <v/>
      </c>
      <c r="AL216" s="3" t="str">
        <f t="shared" si="34"/>
        <v/>
      </c>
      <c r="AM216" s="3" t="str">
        <f t="shared" si="34"/>
        <v/>
      </c>
      <c r="AN216" s="3" t="str">
        <f t="shared" si="34"/>
        <v/>
      </c>
      <c r="AO216" s="2">
        <f t="shared" si="29"/>
        <v>0</v>
      </c>
      <c r="AP216" s="4"/>
      <c r="AQ216" s="3">
        <f>IF(AJ216=1,VLOOKUP($AP216,BaseEqptCdF!$C$5:$R$161,16,FALSE),0)</f>
        <v>0</v>
      </c>
      <c r="AR216" s="3">
        <f>IF(AK216=1,VLOOKUP($AP216,BaseEqptCdF!$C$5:$R$161,16,FALSE),0)</f>
        <v>0</v>
      </c>
      <c r="AS216" s="3">
        <f>IF(AL216=1,VLOOKUP($AP216,BaseEqptCdF!$C$5:$R$161,16,FALSE),0)</f>
        <v>0</v>
      </c>
      <c r="AT216" s="3">
        <f>IF(AM216=1,VLOOKUP($AP216,BaseEqptCdF!$C$5:$R$161,16,FALSE),0)</f>
        <v>0</v>
      </c>
      <c r="AU216" s="3">
        <f>IF(AN216=1,VLOOKUP($AP216,BaseEqptCdF!$C$5:$R$161,16,FALSE),0)</f>
        <v>0</v>
      </c>
      <c r="AV216" s="2">
        <f t="shared" si="30"/>
        <v>0</v>
      </c>
      <c r="AW216" s="3" t="str">
        <f>IF($L216="","",IF(SUM($AJ216:AJ216)=0,$AE216,VLOOKUP($AP216,BaseEqptCdF!$C$5:$R$161,16,FALSE)*$AC$3))</f>
        <v/>
      </c>
      <c r="AX216" s="3" t="str">
        <f>IF($L216="","",IF(SUM($AJ216:AK216)=0,$AE216,VLOOKUP($AP216,BaseEqptCdF!$C$5:$R$161,16,FALSE)*$AC$3))</f>
        <v/>
      </c>
      <c r="AY216" s="3" t="str">
        <f>IF($L216="","",IF(SUM($AJ216:AL216)=0,$AE216,VLOOKUP($AP216,BaseEqptCdF!$C$5:$R$161,16,FALSE)*$AC$3))</f>
        <v/>
      </c>
      <c r="AZ216" s="3" t="str">
        <f>IF($L216="","",IF(SUM($AJ216:AM216)=0,$AE216,VLOOKUP($AP216,BaseEqptCdF!$C$5:$R$161,16,FALSE)*$AC$3))</f>
        <v/>
      </c>
      <c r="BA216" s="3" t="str">
        <f>IF($L216="","",IF(SUM($AJ216:AN216)=0,$AE216,VLOOKUP($AP216,BaseEqptCdF!$C$5:$R$161,16,FALSE)*$AC$3))</f>
        <v/>
      </c>
      <c r="BB216" s="2">
        <f t="shared" si="31"/>
        <v>0</v>
      </c>
      <c r="BC216" s="3" t="str">
        <f>IF($L216="","",IF(SUM($AJ216:AJ216)=0,$AF216,IF(LEFT(VLOOKUP($AP216,BaseEqptCdF!$C$5:$E$161,3,FALSE),2)="SD",0,IF(LEFT(VLOOKUP($AP216,BaseEqptCdF!$C$5:$E$161,3,FALSE),2)="SB",1*52,VLOOKUP($AP216,BaseEqptCdF!$C$5:$S$161,12,FALSE)*0.2*300))))</f>
        <v/>
      </c>
      <c r="BD216" s="3" t="str">
        <f>IF($L216="","",IF(SUM($AJ216:AK216)=0,$AF216,IF(LEFT(VLOOKUP($AP216,BaseEqptCdF!$C$5:$E$161,3,FALSE),2)="SD",0,IF(LEFT(VLOOKUP($AP216,BaseEqptCdF!$C$5:$E$161,3,FALSE),2)="SB",1*52,VLOOKUP($AP216,BaseEqptCdF!$C$5:$S$161,12,FALSE)*0.2*300))))</f>
        <v/>
      </c>
      <c r="BE216" s="3" t="str">
        <f>IF($L216="","",IF(SUM($AJ216:AL216)=0,$AF216,IF(LEFT(VLOOKUP($AP216,BaseEqptCdF!$C$5:$E$161,3,FALSE),2)="SD",0,IF(LEFT(VLOOKUP($AP216,BaseEqptCdF!$C$5:$E$161,3,FALSE),2)="SB",1*52,VLOOKUP($AP216,BaseEqptCdF!$C$5:$S$161,12,FALSE)*0.2*300))))</f>
        <v/>
      </c>
      <c r="BF216" s="3" t="str">
        <f>IF($L216="","",IF(SUM($AJ216:AM216)=0,$AF216,IF(LEFT(VLOOKUP($AP216,BaseEqptCdF!$C$5:$E$161,3,FALSE),2)="SD",0,IF(LEFT(VLOOKUP($AP216,BaseEqptCdF!$C$5:$E$161,3,FALSE),2)="SB",1*52,VLOOKUP($AP216,BaseEqptCdF!$C$5:$S$161,12,FALSE)*0.2*300))))</f>
        <v/>
      </c>
      <c r="BG216" s="3" t="str">
        <f>IF($L216="","",IF(SUM($AJ216:AN216)=0,$AF216,IF(LEFT(VLOOKUP($AP216,BaseEqptCdF!$C$5:$E$161,3,FALSE),2)="SD",0,IF(LEFT(VLOOKUP($AP216,BaseEqptCdF!$C$5:$E$161,3,FALSE),2)="SB",1*52,VLOOKUP($AP216,BaseEqptCdF!$C$5:$S$161,12,FALSE)*0.2*300))))</f>
        <v/>
      </c>
      <c r="BH216" s="2">
        <f t="shared" si="32"/>
        <v>0</v>
      </c>
    </row>
    <row r="217" spans="1:60" x14ac:dyDescent="0.25">
      <c r="A217" s="296" t="str">
        <f t="array" ref="A217">IF($C217="","",INDEX(Prog!$B$8:$D$300,MATCH($C217,nivo1,0),1))</f>
        <v/>
      </c>
      <c r="B217" s="296" t="str">
        <f t="array" ref="B217">IF($C217="","",INDEX(Prog!$B$8:$D$300,MATCH($C217,nivo1,0),2))</f>
        <v/>
      </c>
      <c r="C217" s="273"/>
      <c r="D217" s="267"/>
      <c r="E217" s="273"/>
      <c r="F217" s="273"/>
      <c r="G217" s="273"/>
      <c r="H217" s="273"/>
      <c r="I217" s="273"/>
      <c r="J217" s="273"/>
      <c r="K217" s="274"/>
      <c r="L217" s="273"/>
      <c r="M217" s="273"/>
      <c r="N217" s="273"/>
      <c r="O217" s="275"/>
      <c r="P217" s="273"/>
      <c r="Q217" s="273"/>
      <c r="R217" s="273"/>
      <c r="S217" s="273"/>
      <c r="T217" s="276"/>
      <c r="U217" s="276"/>
      <c r="V217" s="276"/>
      <c r="W217" s="276"/>
      <c r="X217" s="277"/>
      <c r="Y217" s="278"/>
      <c r="AA217" s="8" t="str">
        <f>IF($L217="","",VLOOKUP($L217,BaseEqptCdF!$C$5:$E$161,2,FALSE))</f>
        <v/>
      </c>
      <c r="AB217" s="8" t="str">
        <f>IF($L217="","",VLOOKUP($L217,BaseEqptCdF!$C$5:$E$161,3,FALSE))</f>
        <v/>
      </c>
      <c r="AC217" s="7" t="str">
        <f>IF($L217="","",VLOOKUP($L217,BaseEqptCdF!$C$5:$I$161,6,FALSE))</f>
        <v/>
      </c>
      <c r="AD217" s="7" t="str">
        <f>IF($L217="","",VLOOKUP($L217,BaseEqptCdF!$C$5:$I$161,7,FALSE))</f>
        <v/>
      </c>
      <c r="AE217" s="3" t="str">
        <f>IF($L217="","",VLOOKUP($L217,BaseEqptCdF!$C$5:$R$161,16,FALSE)*$AC$3)</f>
        <v/>
      </c>
      <c r="AF217" s="3" t="str">
        <f>IF($L217="","",IF(LEFT($AB217,2)="SD",0,IF(LEFT($AB217,2)="SB",1*52,IF($N217=Prog!$P$17,VLOOKUP($L217,BaseEqptCdF!$C$5:$P$161,14,FALSE)*1*300,VLOOKUP($L217,BaseEqptCdF!$C$5:$P$161,12,FALSE)*0.2*300))))</f>
        <v/>
      </c>
      <c r="AG217" s="6" t="str">
        <f t="shared" si="33"/>
        <v/>
      </c>
      <c r="AH217" s="6">
        <f>IF($U217=Prog!$S$18,YEAR($X217),"")</f>
        <v>1900</v>
      </c>
      <c r="AI217" s="5" t="str">
        <f>IF(OR($AG217="",$U217=Prog!$S$18),"",IF(OR($U217=Prog!$S$17,$U217=Prog!$S$16),YEAR($X217),IF($AG217="ND","ND",$AI$8+$O217)))</f>
        <v/>
      </c>
      <c r="AJ217" s="3" t="str">
        <f t="shared" si="28"/>
        <v/>
      </c>
      <c r="AK217" s="3" t="str">
        <f t="shared" si="34"/>
        <v/>
      </c>
      <c r="AL217" s="3" t="str">
        <f t="shared" si="34"/>
        <v/>
      </c>
      <c r="AM217" s="3" t="str">
        <f t="shared" si="34"/>
        <v/>
      </c>
      <c r="AN217" s="3" t="str">
        <f t="shared" si="34"/>
        <v/>
      </c>
      <c r="AO217" s="2">
        <f t="shared" si="29"/>
        <v>0</v>
      </c>
      <c r="AP217" s="4"/>
      <c r="AQ217" s="3">
        <f>IF(AJ217=1,VLOOKUP($AP217,BaseEqptCdF!$C$5:$R$161,16,FALSE),0)</f>
        <v>0</v>
      </c>
      <c r="AR217" s="3">
        <f>IF(AK217=1,VLOOKUP($AP217,BaseEqptCdF!$C$5:$R$161,16,FALSE),0)</f>
        <v>0</v>
      </c>
      <c r="AS217" s="3">
        <f>IF(AL217=1,VLOOKUP($AP217,BaseEqptCdF!$C$5:$R$161,16,FALSE),0)</f>
        <v>0</v>
      </c>
      <c r="AT217" s="3">
        <f>IF(AM217=1,VLOOKUP($AP217,BaseEqptCdF!$C$5:$R$161,16,FALSE),0)</f>
        <v>0</v>
      </c>
      <c r="AU217" s="3">
        <f>IF(AN217=1,VLOOKUP($AP217,BaseEqptCdF!$C$5:$R$161,16,FALSE),0)</f>
        <v>0</v>
      </c>
      <c r="AV217" s="2">
        <f t="shared" si="30"/>
        <v>0</v>
      </c>
      <c r="AW217" s="3" t="str">
        <f>IF($L217="","",IF(SUM($AJ217:AJ217)=0,$AE217,VLOOKUP($AP217,BaseEqptCdF!$C$5:$R$161,16,FALSE)*$AC$3))</f>
        <v/>
      </c>
      <c r="AX217" s="3" t="str">
        <f>IF($L217="","",IF(SUM($AJ217:AK217)=0,$AE217,VLOOKUP($AP217,BaseEqptCdF!$C$5:$R$161,16,FALSE)*$AC$3))</f>
        <v/>
      </c>
      <c r="AY217" s="3" t="str">
        <f>IF($L217="","",IF(SUM($AJ217:AL217)=0,$AE217,VLOOKUP($AP217,BaseEqptCdF!$C$5:$R$161,16,FALSE)*$AC$3))</f>
        <v/>
      </c>
      <c r="AZ217" s="3" t="str">
        <f>IF($L217="","",IF(SUM($AJ217:AM217)=0,$AE217,VLOOKUP($AP217,BaseEqptCdF!$C$5:$R$161,16,FALSE)*$AC$3))</f>
        <v/>
      </c>
      <c r="BA217" s="3" t="str">
        <f>IF($L217="","",IF(SUM($AJ217:AN217)=0,$AE217,VLOOKUP($AP217,BaseEqptCdF!$C$5:$R$161,16,FALSE)*$AC$3))</f>
        <v/>
      </c>
      <c r="BB217" s="2">
        <f t="shared" si="31"/>
        <v>0</v>
      </c>
      <c r="BC217" s="3" t="str">
        <f>IF($L217="","",IF(SUM($AJ217:AJ217)=0,$AF217,IF(LEFT(VLOOKUP($AP217,BaseEqptCdF!$C$5:$E$161,3,FALSE),2)="SD",0,IF(LEFT(VLOOKUP($AP217,BaseEqptCdF!$C$5:$E$161,3,FALSE),2)="SB",1*52,VLOOKUP($AP217,BaseEqptCdF!$C$5:$S$161,12,FALSE)*0.2*300))))</f>
        <v/>
      </c>
      <c r="BD217" s="3" t="str">
        <f>IF($L217="","",IF(SUM($AJ217:AK217)=0,$AF217,IF(LEFT(VLOOKUP($AP217,BaseEqptCdF!$C$5:$E$161,3,FALSE),2)="SD",0,IF(LEFT(VLOOKUP($AP217,BaseEqptCdF!$C$5:$E$161,3,FALSE),2)="SB",1*52,VLOOKUP($AP217,BaseEqptCdF!$C$5:$S$161,12,FALSE)*0.2*300))))</f>
        <v/>
      </c>
      <c r="BE217" s="3" t="str">
        <f>IF($L217="","",IF(SUM($AJ217:AL217)=0,$AF217,IF(LEFT(VLOOKUP($AP217,BaseEqptCdF!$C$5:$E$161,3,FALSE),2)="SD",0,IF(LEFT(VLOOKUP($AP217,BaseEqptCdF!$C$5:$E$161,3,FALSE),2)="SB",1*52,VLOOKUP($AP217,BaseEqptCdF!$C$5:$S$161,12,FALSE)*0.2*300))))</f>
        <v/>
      </c>
      <c r="BF217" s="3" t="str">
        <f>IF($L217="","",IF(SUM($AJ217:AM217)=0,$AF217,IF(LEFT(VLOOKUP($AP217,BaseEqptCdF!$C$5:$E$161,3,FALSE),2)="SD",0,IF(LEFT(VLOOKUP($AP217,BaseEqptCdF!$C$5:$E$161,3,FALSE),2)="SB",1*52,VLOOKUP($AP217,BaseEqptCdF!$C$5:$S$161,12,FALSE)*0.2*300))))</f>
        <v/>
      </c>
      <c r="BG217" s="3" t="str">
        <f>IF($L217="","",IF(SUM($AJ217:AN217)=0,$AF217,IF(LEFT(VLOOKUP($AP217,BaseEqptCdF!$C$5:$E$161,3,FALSE),2)="SD",0,IF(LEFT(VLOOKUP($AP217,BaseEqptCdF!$C$5:$E$161,3,FALSE),2)="SB",1*52,VLOOKUP($AP217,BaseEqptCdF!$C$5:$S$161,12,FALSE)*0.2*300))))</f>
        <v/>
      </c>
      <c r="BH217" s="2">
        <f t="shared" si="32"/>
        <v>0</v>
      </c>
    </row>
    <row r="218" spans="1:60" x14ac:dyDescent="0.25">
      <c r="A218" s="296" t="str">
        <f t="array" ref="A218">IF($C218="","",INDEX(Prog!$B$8:$D$300,MATCH($C218,nivo1,0),1))</f>
        <v/>
      </c>
      <c r="B218" s="296" t="str">
        <f t="array" ref="B218">IF($C218="","",INDEX(Prog!$B$8:$D$300,MATCH($C218,nivo1,0),2))</f>
        <v/>
      </c>
      <c r="C218" s="273"/>
      <c r="D218" s="267"/>
      <c r="E218" s="273"/>
      <c r="F218" s="273"/>
      <c r="G218" s="273"/>
      <c r="H218" s="273"/>
      <c r="I218" s="273"/>
      <c r="J218" s="273"/>
      <c r="K218" s="274"/>
      <c r="L218" s="273"/>
      <c r="M218" s="273"/>
      <c r="N218" s="273"/>
      <c r="O218" s="275"/>
      <c r="P218" s="273"/>
      <c r="Q218" s="273"/>
      <c r="R218" s="273"/>
      <c r="S218" s="273"/>
      <c r="T218" s="276"/>
      <c r="U218" s="276"/>
      <c r="V218" s="276"/>
      <c r="W218" s="276"/>
      <c r="X218" s="277"/>
      <c r="Y218" s="278"/>
      <c r="AA218" s="8" t="str">
        <f>IF($L218="","",VLOOKUP($L218,BaseEqptCdF!$C$5:$E$161,2,FALSE))</f>
        <v/>
      </c>
      <c r="AB218" s="8" t="str">
        <f>IF($L218="","",VLOOKUP($L218,BaseEqptCdF!$C$5:$E$161,3,FALSE))</f>
        <v/>
      </c>
      <c r="AC218" s="7" t="str">
        <f>IF($L218="","",VLOOKUP($L218,BaseEqptCdF!$C$5:$I$161,6,FALSE))</f>
        <v/>
      </c>
      <c r="AD218" s="7" t="str">
        <f>IF($L218="","",VLOOKUP($L218,BaseEqptCdF!$C$5:$I$161,7,FALSE))</f>
        <v/>
      </c>
      <c r="AE218" s="3" t="str">
        <f>IF($L218="","",VLOOKUP($L218,BaseEqptCdF!$C$5:$R$161,16,FALSE)*$AC$3)</f>
        <v/>
      </c>
      <c r="AF218" s="3" t="str">
        <f>IF($L218="","",IF(LEFT($AB218,2)="SD",0,IF(LEFT($AB218,2)="SB",1*52,IF($N218=Prog!$P$17,VLOOKUP($L218,BaseEqptCdF!$C$5:$P$161,14,FALSE)*1*300,VLOOKUP($L218,BaseEqptCdF!$C$5:$P$161,12,FALSE)*0.2*300))))</f>
        <v/>
      </c>
      <c r="AG218" s="6" t="str">
        <f t="shared" si="33"/>
        <v/>
      </c>
      <c r="AH218" s="6">
        <f>IF($U218=Prog!$S$18,YEAR($X218),"")</f>
        <v>1900</v>
      </c>
      <c r="AI218" s="5" t="str">
        <f>IF(OR($AG218="",$U218=Prog!$S$18),"",IF(OR($U218=Prog!$S$17,$U218=Prog!$S$16),YEAR($X218),IF($AG218="ND","ND",$AI$8+$O218)))</f>
        <v/>
      </c>
      <c r="AJ218" s="3" t="str">
        <f t="shared" si="28"/>
        <v/>
      </c>
      <c r="AK218" s="3" t="str">
        <f t="shared" si="34"/>
        <v/>
      </c>
      <c r="AL218" s="3" t="str">
        <f t="shared" si="34"/>
        <v/>
      </c>
      <c r="AM218" s="3" t="str">
        <f t="shared" si="34"/>
        <v/>
      </c>
      <c r="AN218" s="3" t="str">
        <f t="shared" si="34"/>
        <v/>
      </c>
      <c r="AO218" s="2">
        <f t="shared" si="29"/>
        <v>0</v>
      </c>
      <c r="AP218" s="4"/>
      <c r="AQ218" s="3">
        <f>IF(AJ218=1,VLOOKUP($AP218,BaseEqptCdF!$C$5:$R$161,16,FALSE),0)</f>
        <v>0</v>
      </c>
      <c r="AR218" s="3">
        <f>IF(AK218=1,VLOOKUP($AP218,BaseEqptCdF!$C$5:$R$161,16,FALSE),0)</f>
        <v>0</v>
      </c>
      <c r="AS218" s="3">
        <f>IF(AL218=1,VLOOKUP($AP218,BaseEqptCdF!$C$5:$R$161,16,FALSE),0)</f>
        <v>0</v>
      </c>
      <c r="AT218" s="3">
        <f>IF(AM218=1,VLOOKUP($AP218,BaseEqptCdF!$C$5:$R$161,16,FALSE),0)</f>
        <v>0</v>
      </c>
      <c r="AU218" s="3">
        <f>IF(AN218=1,VLOOKUP($AP218,BaseEqptCdF!$C$5:$R$161,16,FALSE),0)</f>
        <v>0</v>
      </c>
      <c r="AV218" s="2">
        <f t="shared" si="30"/>
        <v>0</v>
      </c>
      <c r="AW218" s="3" t="str">
        <f>IF($L218="","",IF(SUM($AJ218:AJ218)=0,$AE218,VLOOKUP($AP218,BaseEqptCdF!$C$5:$R$161,16,FALSE)*$AC$3))</f>
        <v/>
      </c>
      <c r="AX218" s="3" t="str">
        <f>IF($L218="","",IF(SUM($AJ218:AK218)=0,$AE218,VLOOKUP($AP218,BaseEqptCdF!$C$5:$R$161,16,FALSE)*$AC$3))</f>
        <v/>
      </c>
      <c r="AY218" s="3" t="str">
        <f>IF($L218="","",IF(SUM($AJ218:AL218)=0,$AE218,VLOOKUP($AP218,BaseEqptCdF!$C$5:$R$161,16,FALSE)*$AC$3))</f>
        <v/>
      </c>
      <c r="AZ218" s="3" t="str">
        <f>IF($L218="","",IF(SUM($AJ218:AM218)=0,$AE218,VLOOKUP($AP218,BaseEqptCdF!$C$5:$R$161,16,FALSE)*$AC$3))</f>
        <v/>
      </c>
      <c r="BA218" s="3" t="str">
        <f>IF($L218="","",IF(SUM($AJ218:AN218)=0,$AE218,VLOOKUP($AP218,BaseEqptCdF!$C$5:$R$161,16,FALSE)*$AC$3))</f>
        <v/>
      </c>
      <c r="BB218" s="2">
        <f t="shared" si="31"/>
        <v>0</v>
      </c>
      <c r="BC218" s="3" t="str">
        <f>IF($L218="","",IF(SUM($AJ218:AJ218)=0,$AF218,IF(LEFT(VLOOKUP($AP218,BaseEqptCdF!$C$5:$E$161,3,FALSE),2)="SD",0,IF(LEFT(VLOOKUP($AP218,BaseEqptCdF!$C$5:$E$161,3,FALSE),2)="SB",1*52,VLOOKUP($AP218,BaseEqptCdF!$C$5:$S$161,12,FALSE)*0.2*300))))</f>
        <v/>
      </c>
      <c r="BD218" s="3" t="str">
        <f>IF($L218="","",IF(SUM($AJ218:AK218)=0,$AF218,IF(LEFT(VLOOKUP($AP218,BaseEqptCdF!$C$5:$E$161,3,FALSE),2)="SD",0,IF(LEFT(VLOOKUP($AP218,BaseEqptCdF!$C$5:$E$161,3,FALSE),2)="SB",1*52,VLOOKUP($AP218,BaseEqptCdF!$C$5:$S$161,12,FALSE)*0.2*300))))</f>
        <v/>
      </c>
      <c r="BE218" s="3" t="str">
        <f>IF($L218="","",IF(SUM($AJ218:AL218)=0,$AF218,IF(LEFT(VLOOKUP($AP218,BaseEqptCdF!$C$5:$E$161,3,FALSE),2)="SD",0,IF(LEFT(VLOOKUP($AP218,BaseEqptCdF!$C$5:$E$161,3,FALSE),2)="SB",1*52,VLOOKUP($AP218,BaseEqptCdF!$C$5:$S$161,12,FALSE)*0.2*300))))</f>
        <v/>
      </c>
      <c r="BF218" s="3" t="str">
        <f>IF($L218="","",IF(SUM($AJ218:AM218)=0,$AF218,IF(LEFT(VLOOKUP($AP218,BaseEqptCdF!$C$5:$E$161,3,FALSE),2)="SD",0,IF(LEFT(VLOOKUP($AP218,BaseEqptCdF!$C$5:$E$161,3,FALSE),2)="SB",1*52,VLOOKUP($AP218,BaseEqptCdF!$C$5:$S$161,12,FALSE)*0.2*300))))</f>
        <v/>
      </c>
      <c r="BG218" s="3" t="str">
        <f>IF($L218="","",IF(SUM($AJ218:AN218)=0,$AF218,IF(LEFT(VLOOKUP($AP218,BaseEqptCdF!$C$5:$E$161,3,FALSE),2)="SD",0,IF(LEFT(VLOOKUP($AP218,BaseEqptCdF!$C$5:$E$161,3,FALSE),2)="SB",1*52,VLOOKUP($AP218,BaseEqptCdF!$C$5:$S$161,12,FALSE)*0.2*300))))</f>
        <v/>
      </c>
      <c r="BH218" s="2">
        <f t="shared" si="32"/>
        <v>0</v>
      </c>
    </row>
    <row r="219" spans="1:60" x14ac:dyDescent="0.25">
      <c r="A219" s="296" t="str">
        <f t="array" ref="A219">IF($C219="","",INDEX(Prog!$B$8:$D$300,MATCH($C219,nivo1,0),1))</f>
        <v/>
      </c>
      <c r="B219" s="296" t="str">
        <f t="array" ref="B219">IF($C219="","",INDEX(Prog!$B$8:$D$300,MATCH($C219,nivo1,0),2))</f>
        <v/>
      </c>
      <c r="C219" s="273"/>
      <c r="D219" s="267"/>
      <c r="E219" s="273"/>
      <c r="F219" s="273"/>
      <c r="G219" s="273"/>
      <c r="H219" s="273"/>
      <c r="I219" s="273"/>
      <c r="J219" s="273"/>
      <c r="K219" s="274"/>
      <c r="L219" s="273"/>
      <c r="M219" s="273"/>
      <c r="N219" s="273"/>
      <c r="O219" s="275"/>
      <c r="P219" s="273"/>
      <c r="Q219" s="273"/>
      <c r="R219" s="273"/>
      <c r="S219" s="273"/>
      <c r="T219" s="276"/>
      <c r="U219" s="276"/>
      <c r="V219" s="276"/>
      <c r="W219" s="276"/>
      <c r="X219" s="277"/>
      <c r="Y219" s="278"/>
      <c r="AA219" s="8" t="str">
        <f>IF($L219="","",VLOOKUP($L219,BaseEqptCdF!$C$5:$E$161,2,FALSE))</f>
        <v/>
      </c>
      <c r="AB219" s="8" t="str">
        <f>IF($L219="","",VLOOKUP($L219,BaseEqptCdF!$C$5:$E$161,3,FALSE))</f>
        <v/>
      </c>
      <c r="AC219" s="7" t="str">
        <f>IF($L219="","",VLOOKUP($L219,BaseEqptCdF!$C$5:$I$161,6,FALSE))</f>
        <v/>
      </c>
      <c r="AD219" s="7" t="str">
        <f>IF($L219="","",VLOOKUP($L219,BaseEqptCdF!$C$5:$I$161,7,FALSE))</f>
        <v/>
      </c>
      <c r="AE219" s="3" t="str">
        <f>IF($L219="","",VLOOKUP($L219,BaseEqptCdF!$C$5:$R$161,16,FALSE)*$AC$3)</f>
        <v/>
      </c>
      <c r="AF219" s="3" t="str">
        <f>IF($L219="","",IF(LEFT($AB219,2)="SD",0,IF(LEFT($AB219,2)="SB",1*52,IF($N219=Prog!$P$17,VLOOKUP($L219,BaseEqptCdF!$C$5:$P$161,14,FALSE)*1*300,VLOOKUP($L219,BaseEqptCdF!$C$5:$P$161,12,FALSE)*0.2*300))))</f>
        <v/>
      </c>
      <c r="AG219" s="6" t="str">
        <f t="shared" si="33"/>
        <v/>
      </c>
      <c r="AH219" s="6">
        <f>IF($U219=Prog!$S$18,YEAR($X219),"")</f>
        <v>1900</v>
      </c>
      <c r="AI219" s="5" t="str">
        <f>IF(OR($AG219="",$U219=Prog!$S$18),"",IF(OR($U219=Prog!$S$17,$U219=Prog!$S$16),YEAR($X219),IF($AG219="ND","ND",$AI$8+$O219)))</f>
        <v/>
      </c>
      <c r="AJ219" s="3" t="str">
        <f t="shared" si="28"/>
        <v/>
      </c>
      <c r="AK219" s="3" t="str">
        <f t="shared" si="34"/>
        <v/>
      </c>
      <c r="AL219" s="3" t="str">
        <f t="shared" si="34"/>
        <v/>
      </c>
      <c r="AM219" s="3" t="str">
        <f t="shared" si="34"/>
        <v/>
      </c>
      <c r="AN219" s="3" t="str">
        <f t="shared" si="34"/>
        <v/>
      </c>
      <c r="AO219" s="2">
        <f t="shared" si="29"/>
        <v>0</v>
      </c>
      <c r="AP219" s="4"/>
      <c r="AQ219" s="3">
        <f>IF(AJ219=1,VLOOKUP($AP219,BaseEqptCdF!$C$5:$R$161,16,FALSE),0)</f>
        <v>0</v>
      </c>
      <c r="AR219" s="3">
        <f>IF(AK219=1,VLOOKUP($AP219,BaseEqptCdF!$C$5:$R$161,16,FALSE),0)</f>
        <v>0</v>
      </c>
      <c r="AS219" s="3">
        <f>IF(AL219=1,VLOOKUP($AP219,BaseEqptCdF!$C$5:$R$161,16,FALSE),0)</f>
        <v>0</v>
      </c>
      <c r="AT219" s="3">
        <f>IF(AM219=1,VLOOKUP($AP219,BaseEqptCdF!$C$5:$R$161,16,FALSE),0)</f>
        <v>0</v>
      </c>
      <c r="AU219" s="3">
        <f>IF(AN219=1,VLOOKUP($AP219,BaseEqptCdF!$C$5:$R$161,16,FALSE),0)</f>
        <v>0</v>
      </c>
      <c r="AV219" s="2">
        <f t="shared" si="30"/>
        <v>0</v>
      </c>
      <c r="AW219" s="3" t="str">
        <f>IF($L219="","",IF(SUM($AJ219:AJ219)=0,$AE219,VLOOKUP($AP219,BaseEqptCdF!$C$5:$R$161,16,FALSE)*$AC$3))</f>
        <v/>
      </c>
      <c r="AX219" s="3" t="str">
        <f>IF($L219="","",IF(SUM($AJ219:AK219)=0,$AE219,VLOOKUP($AP219,BaseEqptCdF!$C$5:$R$161,16,FALSE)*$AC$3))</f>
        <v/>
      </c>
      <c r="AY219" s="3" t="str">
        <f>IF($L219="","",IF(SUM($AJ219:AL219)=0,$AE219,VLOOKUP($AP219,BaseEqptCdF!$C$5:$R$161,16,FALSE)*$AC$3))</f>
        <v/>
      </c>
      <c r="AZ219" s="3" t="str">
        <f>IF($L219="","",IF(SUM($AJ219:AM219)=0,$AE219,VLOOKUP($AP219,BaseEqptCdF!$C$5:$R$161,16,FALSE)*$AC$3))</f>
        <v/>
      </c>
      <c r="BA219" s="3" t="str">
        <f>IF($L219="","",IF(SUM($AJ219:AN219)=0,$AE219,VLOOKUP($AP219,BaseEqptCdF!$C$5:$R$161,16,FALSE)*$AC$3))</f>
        <v/>
      </c>
      <c r="BB219" s="2">
        <f t="shared" si="31"/>
        <v>0</v>
      </c>
      <c r="BC219" s="3" t="str">
        <f>IF($L219="","",IF(SUM($AJ219:AJ219)=0,$AF219,IF(LEFT(VLOOKUP($AP219,BaseEqptCdF!$C$5:$E$161,3,FALSE),2)="SD",0,IF(LEFT(VLOOKUP($AP219,BaseEqptCdF!$C$5:$E$161,3,FALSE),2)="SB",1*52,VLOOKUP($AP219,BaseEqptCdF!$C$5:$S$161,12,FALSE)*0.2*300))))</f>
        <v/>
      </c>
      <c r="BD219" s="3" t="str">
        <f>IF($L219="","",IF(SUM($AJ219:AK219)=0,$AF219,IF(LEFT(VLOOKUP($AP219,BaseEqptCdF!$C$5:$E$161,3,FALSE),2)="SD",0,IF(LEFT(VLOOKUP($AP219,BaseEqptCdF!$C$5:$E$161,3,FALSE),2)="SB",1*52,VLOOKUP($AP219,BaseEqptCdF!$C$5:$S$161,12,FALSE)*0.2*300))))</f>
        <v/>
      </c>
      <c r="BE219" s="3" t="str">
        <f>IF($L219="","",IF(SUM($AJ219:AL219)=0,$AF219,IF(LEFT(VLOOKUP($AP219,BaseEqptCdF!$C$5:$E$161,3,FALSE),2)="SD",0,IF(LEFT(VLOOKUP($AP219,BaseEqptCdF!$C$5:$E$161,3,FALSE),2)="SB",1*52,VLOOKUP($AP219,BaseEqptCdF!$C$5:$S$161,12,FALSE)*0.2*300))))</f>
        <v/>
      </c>
      <c r="BF219" s="3" t="str">
        <f>IF($L219="","",IF(SUM($AJ219:AM219)=0,$AF219,IF(LEFT(VLOOKUP($AP219,BaseEqptCdF!$C$5:$E$161,3,FALSE),2)="SD",0,IF(LEFT(VLOOKUP($AP219,BaseEqptCdF!$C$5:$E$161,3,FALSE),2)="SB",1*52,VLOOKUP($AP219,BaseEqptCdF!$C$5:$S$161,12,FALSE)*0.2*300))))</f>
        <v/>
      </c>
      <c r="BG219" s="3" t="str">
        <f>IF($L219="","",IF(SUM($AJ219:AN219)=0,$AF219,IF(LEFT(VLOOKUP($AP219,BaseEqptCdF!$C$5:$E$161,3,FALSE),2)="SD",0,IF(LEFT(VLOOKUP($AP219,BaseEqptCdF!$C$5:$E$161,3,FALSE),2)="SB",1*52,VLOOKUP($AP219,BaseEqptCdF!$C$5:$S$161,12,FALSE)*0.2*300))))</f>
        <v/>
      </c>
      <c r="BH219" s="2">
        <f t="shared" si="32"/>
        <v>0</v>
      </c>
    </row>
    <row r="220" spans="1:60" x14ac:dyDescent="0.25">
      <c r="A220" s="296" t="str">
        <f t="array" ref="A220">IF($C220="","",INDEX(Prog!$B$8:$D$300,MATCH($C220,nivo1,0),1))</f>
        <v/>
      </c>
      <c r="B220" s="296" t="str">
        <f t="array" ref="B220">IF($C220="","",INDEX(Prog!$B$8:$D$300,MATCH($C220,nivo1,0),2))</f>
        <v/>
      </c>
      <c r="C220" s="273"/>
      <c r="D220" s="267"/>
      <c r="E220" s="273"/>
      <c r="F220" s="273"/>
      <c r="G220" s="273"/>
      <c r="H220" s="273"/>
      <c r="I220" s="273"/>
      <c r="J220" s="273"/>
      <c r="K220" s="274"/>
      <c r="L220" s="273"/>
      <c r="M220" s="273"/>
      <c r="N220" s="273"/>
      <c r="O220" s="275"/>
      <c r="P220" s="273"/>
      <c r="Q220" s="273"/>
      <c r="R220" s="273"/>
      <c r="S220" s="273"/>
      <c r="T220" s="276"/>
      <c r="U220" s="276"/>
      <c r="V220" s="276"/>
      <c r="W220" s="276"/>
      <c r="X220" s="277"/>
      <c r="Y220" s="278"/>
      <c r="AA220" s="8" t="str">
        <f>IF($L220="","",VLOOKUP($L220,BaseEqptCdF!$C$5:$E$161,2,FALSE))</f>
        <v/>
      </c>
      <c r="AB220" s="8" t="str">
        <f>IF($L220="","",VLOOKUP($L220,BaseEqptCdF!$C$5:$E$161,3,FALSE))</f>
        <v/>
      </c>
      <c r="AC220" s="7" t="str">
        <f>IF($L220="","",VLOOKUP($L220,BaseEqptCdF!$C$5:$I$161,6,FALSE))</f>
        <v/>
      </c>
      <c r="AD220" s="7" t="str">
        <f>IF($L220="","",VLOOKUP($L220,BaseEqptCdF!$C$5:$I$161,7,FALSE))</f>
        <v/>
      </c>
      <c r="AE220" s="3" t="str">
        <f>IF($L220="","",VLOOKUP($L220,BaseEqptCdF!$C$5:$R$161,16,FALSE)*$AC$3)</f>
        <v/>
      </c>
      <c r="AF220" s="3" t="str">
        <f>IF($L220="","",IF(LEFT($AB220,2)="SD",0,IF(LEFT($AB220,2)="SB",1*52,IF($N220=Prog!$P$17,VLOOKUP($L220,BaseEqptCdF!$C$5:$P$161,14,FALSE)*1*300,VLOOKUP($L220,BaseEqptCdF!$C$5:$P$161,12,FALSE)*0.2*300))))</f>
        <v/>
      </c>
      <c r="AG220" s="6" t="str">
        <f t="shared" si="33"/>
        <v/>
      </c>
      <c r="AH220" s="6">
        <f>IF($U220=Prog!$S$18,YEAR($X220),"")</f>
        <v>1900</v>
      </c>
      <c r="AI220" s="5" t="str">
        <f>IF(OR($AG220="",$U220=Prog!$S$18),"",IF(OR($U220=Prog!$S$17,$U220=Prog!$S$16),YEAR($X220),IF($AG220="ND","ND",$AI$8+$O220)))</f>
        <v/>
      </c>
      <c r="AJ220" s="3" t="str">
        <f t="shared" si="28"/>
        <v/>
      </c>
      <c r="AK220" s="3" t="str">
        <f t="shared" si="34"/>
        <v/>
      </c>
      <c r="AL220" s="3" t="str">
        <f t="shared" si="34"/>
        <v/>
      </c>
      <c r="AM220" s="3" t="str">
        <f t="shared" si="34"/>
        <v/>
      </c>
      <c r="AN220" s="3" t="str">
        <f t="shared" si="34"/>
        <v/>
      </c>
      <c r="AO220" s="2">
        <f t="shared" si="29"/>
        <v>0</v>
      </c>
      <c r="AP220" s="4"/>
      <c r="AQ220" s="3">
        <f>IF(AJ220=1,VLOOKUP($AP220,BaseEqptCdF!$C$5:$R$161,16,FALSE),0)</f>
        <v>0</v>
      </c>
      <c r="AR220" s="3">
        <f>IF(AK220=1,VLOOKUP($AP220,BaseEqptCdF!$C$5:$R$161,16,FALSE),0)</f>
        <v>0</v>
      </c>
      <c r="AS220" s="3">
        <f>IF(AL220=1,VLOOKUP($AP220,BaseEqptCdF!$C$5:$R$161,16,FALSE),0)</f>
        <v>0</v>
      </c>
      <c r="AT220" s="3">
        <f>IF(AM220=1,VLOOKUP($AP220,BaseEqptCdF!$C$5:$R$161,16,FALSE),0)</f>
        <v>0</v>
      </c>
      <c r="AU220" s="3">
        <f>IF(AN220=1,VLOOKUP($AP220,BaseEqptCdF!$C$5:$R$161,16,FALSE),0)</f>
        <v>0</v>
      </c>
      <c r="AV220" s="2">
        <f t="shared" si="30"/>
        <v>0</v>
      </c>
      <c r="AW220" s="3" t="str">
        <f>IF($L220="","",IF(SUM($AJ220:AJ220)=0,$AE220,VLOOKUP($AP220,BaseEqptCdF!$C$5:$R$161,16,FALSE)*$AC$3))</f>
        <v/>
      </c>
      <c r="AX220" s="3" t="str">
        <f>IF($L220="","",IF(SUM($AJ220:AK220)=0,$AE220,VLOOKUP($AP220,BaseEqptCdF!$C$5:$R$161,16,FALSE)*$AC$3))</f>
        <v/>
      </c>
      <c r="AY220" s="3" t="str">
        <f>IF($L220="","",IF(SUM($AJ220:AL220)=0,$AE220,VLOOKUP($AP220,BaseEqptCdF!$C$5:$R$161,16,FALSE)*$AC$3))</f>
        <v/>
      </c>
      <c r="AZ220" s="3" t="str">
        <f>IF($L220="","",IF(SUM($AJ220:AM220)=0,$AE220,VLOOKUP($AP220,BaseEqptCdF!$C$5:$R$161,16,FALSE)*$AC$3))</f>
        <v/>
      </c>
      <c r="BA220" s="3" t="str">
        <f>IF($L220="","",IF(SUM($AJ220:AN220)=0,$AE220,VLOOKUP($AP220,BaseEqptCdF!$C$5:$R$161,16,FALSE)*$AC$3))</f>
        <v/>
      </c>
      <c r="BB220" s="2">
        <f t="shared" si="31"/>
        <v>0</v>
      </c>
      <c r="BC220" s="3" t="str">
        <f>IF($L220="","",IF(SUM($AJ220:AJ220)=0,$AF220,IF(LEFT(VLOOKUP($AP220,BaseEqptCdF!$C$5:$E$161,3,FALSE),2)="SD",0,IF(LEFT(VLOOKUP($AP220,BaseEqptCdF!$C$5:$E$161,3,FALSE),2)="SB",1*52,VLOOKUP($AP220,BaseEqptCdF!$C$5:$S$161,12,FALSE)*0.2*300))))</f>
        <v/>
      </c>
      <c r="BD220" s="3" t="str">
        <f>IF($L220="","",IF(SUM($AJ220:AK220)=0,$AF220,IF(LEFT(VLOOKUP($AP220,BaseEqptCdF!$C$5:$E$161,3,FALSE),2)="SD",0,IF(LEFT(VLOOKUP($AP220,BaseEqptCdF!$C$5:$E$161,3,FALSE),2)="SB",1*52,VLOOKUP($AP220,BaseEqptCdF!$C$5:$S$161,12,FALSE)*0.2*300))))</f>
        <v/>
      </c>
      <c r="BE220" s="3" t="str">
        <f>IF($L220="","",IF(SUM($AJ220:AL220)=0,$AF220,IF(LEFT(VLOOKUP($AP220,BaseEqptCdF!$C$5:$E$161,3,FALSE),2)="SD",0,IF(LEFT(VLOOKUP($AP220,BaseEqptCdF!$C$5:$E$161,3,FALSE),2)="SB",1*52,VLOOKUP($AP220,BaseEqptCdF!$C$5:$S$161,12,FALSE)*0.2*300))))</f>
        <v/>
      </c>
      <c r="BF220" s="3" t="str">
        <f>IF($L220="","",IF(SUM($AJ220:AM220)=0,$AF220,IF(LEFT(VLOOKUP($AP220,BaseEqptCdF!$C$5:$E$161,3,FALSE),2)="SD",0,IF(LEFT(VLOOKUP($AP220,BaseEqptCdF!$C$5:$E$161,3,FALSE),2)="SB",1*52,VLOOKUP($AP220,BaseEqptCdF!$C$5:$S$161,12,FALSE)*0.2*300))))</f>
        <v/>
      </c>
      <c r="BG220" s="3" t="str">
        <f>IF($L220="","",IF(SUM($AJ220:AN220)=0,$AF220,IF(LEFT(VLOOKUP($AP220,BaseEqptCdF!$C$5:$E$161,3,FALSE),2)="SD",0,IF(LEFT(VLOOKUP($AP220,BaseEqptCdF!$C$5:$E$161,3,FALSE),2)="SB",1*52,VLOOKUP($AP220,BaseEqptCdF!$C$5:$S$161,12,FALSE)*0.2*300))))</f>
        <v/>
      </c>
      <c r="BH220" s="2">
        <f t="shared" si="32"/>
        <v>0</v>
      </c>
    </row>
    <row r="221" spans="1:60" x14ac:dyDescent="0.25">
      <c r="A221" s="296" t="str">
        <f t="array" ref="A221">IF($C221="","",INDEX(Prog!$B$8:$D$300,MATCH($C221,nivo1,0),1))</f>
        <v/>
      </c>
      <c r="B221" s="296" t="str">
        <f t="array" ref="B221">IF($C221="","",INDEX(Prog!$B$8:$D$300,MATCH($C221,nivo1,0),2))</f>
        <v/>
      </c>
      <c r="C221" s="273"/>
      <c r="D221" s="267"/>
      <c r="E221" s="273"/>
      <c r="F221" s="273"/>
      <c r="G221" s="273"/>
      <c r="H221" s="273"/>
      <c r="I221" s="273"/>
      <c r="J221" s="273"/>
      <c r="K221" s="274"/>
      <c r="L221" s="273"/>
      <c r="M221" s="273"/>
      <c r="N221" s="273"/>
      <c r="O221" s="275"/>
      <c r="P221" s="273"/>
      <c r="Q221" s="273"/>
      <c r="R221" s="273"/>
      <c r="S221" s="273"/>
      <c r="T221" s="276"/>
      <c r="U221" s="276"/>
      <c r="V221" s="276"/>
      <c r="W221" s="276"/>
      <c r="X221" s="277"/>
      <c r="Y221" s="278"/>
      <c r="AA221" s="8" t="str">
        <f>IF($L221="","",VLOOKUP($L221,BaseEqptCdF!$C$5:$E$161,2,FALSE))</f>
        <v/>
      </c>
      <c r="AB221" s="8" t="str">
        <f>IF($L221="","",VLOOKUP($L221,BaseEqptCdF!$C$5:$E$161,3,FALSE))</f>
        <v/>
      </c>
      <c r="AC221" s="7" t="str">
        <f>IF($L221="","",VLOOKUP($L221,BaseEqptCdF!$C$5:$I$161,6,FALSE))</f>
        <v/>
      </c>
      <c r="AD221" s="7" t="str">
        <f>IF($L221="","",VLOOKUP($L221,BaseEqptCdF!$C$5:$I$161,7,FALSE))</f>
        <v/>
      </c>
      <c r="AE221" s="3" t="str">
        <f>IF($L221="","",VLOOKUP($L221,BaseEqptCdF!$C$5:$R$161,16,FALSE)*$AC$3)</f>
        <v/>
      </c>
      <c r="AF221" s="3" t="str">
        <f>IF($L221="","",IF(LEFT($AB221,2)="SD",0,IF(LEFT($AB221,2)="SB",1*52,IF($N221=Prog!$P$17,VLOOKUP($L221,BaseEqptCdF!$C$5:$P$161,14,FALSE)*1*300,VLOOKUP($L221,BaseEqptCdF!$C$5:$P$161,12,FALSE)*0.2*300))))</f>
        <v/>
      </c>
      <c r="AG221" s="6" t="str">
        <f t="shared" si="33"/>
        <v/>
      </c>
      <c r="AH221" s="6">
        <f>IF($U221=Prog!$S$18,YEAR($X221),"")</f>
        <v>1900</v>
      </c>
      <c r="AI221" s="5" t="str">
        <f>IF(OR($AG221="",$U221=Prog!$S$18),"",IF(OR($U221=Prog!$S$17,$U221=Prog!$S$16),YEAR($X221),IF($AG221="ND","ND",$AI$8+$O221)))</f>
        <v/>
      </c>
      <c r="AJ221" s="3" t="str">
        <f t="shared" si="28"/>
        <v/>
      </c>
      <c r="AK221" s="3" t="str">
        <f t="shared" si="34"/>
        <v/>
      </c>
      <c r="AL221" s="3" t="str">
        <f t="shared" si="34"/>
        <v/>
      </c>
      <c r="AM221" s="3" t="str">
        <f t="shared" si="34"/>
        <v/>
      </c>
      <c r="AN221" s="3" t="str">
        <f t="shared" si="34"/>
        <v/>
      </c>
      <c r="AO221" s="2">
        <f t="shared" si="29"/>
        <v>0</v>
      </c>
      <c r="AP221" s="4"/>
      <c r="AQ221" s="3">
        <f>IF(AJ221=1,VLOOKUP($AP221,BaseEqptCdF!$C$5:$R$161,16,FALSE),0)</f>
        <v>0</v>
      </c>
      <c r="AR221" s="3">
        <f>IF(AK221=1,VLOOKUP($AP221,BaseEqptCdF!$C$5:$R$161,16,FALSE),0)</f>
        <v>0</v>
      </c>
      <c r="AS221" s="3">
        <f>IF(AL221=1,VLOOKUP($AP221,BaseEqptCdF!$C$5:$R$161,16,FALSE),0)</f>
        <v>0</v>
      </c>
      <c r="AT221" s="3">
        <f>IF(AM221=1,VLOOKUP($AP221,BaseEqptCdF!$C$5:$R$161,16,FALSE),0)</f>
        <v>0</v>
      </c>
      <c r="AU221" s="3">
        <f>IF(AN221=1,VLOOKUP($AP221,BaseEqptCdF!$C$5:$R$161,16,FALSE),0)</f>
        <v>0</v>
      </c>
      <c r="AV221" s="2">
        <f t="shared" si="30"/>
        <v>0</v>
      </c>
      <c r="AW221" s="3" t="str">
        <f>IF($L221="","",IF(SUM($AJ221:AJ221)=0,$AE221,VLOOKUP($AP221,BaseEqptCdF!$C$5:$R$161,16,FALSE)*$AC$3))</f>
        <v/>
      </c>
      <c r="AX221" s="3" t="str">
        <f>IF($L221="","",IF(SUM($AJ221:AK221)=0,$AE221,VLOOKUP($AP221,BaseEqptCdF!$C$5:$R$161,16,FALSE)*$AC$3))</f>
        <v/>
      </c>
      <c r="AY221" s="3" t="str">
        <f>IF($L221="","",IF(SUM($AJ221:AL221)=0,$AE221,VLOOKUP($AP221,BaseEqptCdF!$C$5:$R$161,16,FALSE)*$AC$3))</f>
        <v/>
      </c>
      <c r="AZ221" s="3" t="str">
        <f>IF($L221="","",IF(SUM($AJ221:AM221)=0,$AE221,VLOOKUP($AP221,BaseEqptCdF!$C$5:$R$161,16,FALSE)*$AC$3))</f>
        <v/>
      </c>
      <c r="BA221" s="3" t="str">
        <f>IF($L221="","",IF(SUM($AJ221:AN221)=0,$AE221,VLOOKUP($AP221,BaseEqptCdF!$C$5:$R$161,16,FALSE)*$AC$3))</f>
        <v/>
      </c>
      <c r="BB221" s="2">
        <f t="shared" si="31"/>
        <v>0</v>
      </c>
      <c r="BC221" s="3" t="str">
        <f>IF($L221="","",IF(SUM($AJ221:AJ221)=0,$AF221,IF(LEFT(VLOOKUP($AP221,BaseEqptCdF!$C$5:$E$161,3,FALSE),2)="SD",0,IF(LEFT(VLOOKUP($AP221,BaseEqptCdF!$C$5:$E$161,3,FALSE),2)="SB",1*52,VLOOKUP($AP221,BaseEqptCdF!$C$5:$S$161,12,FALSE)*0.2*300))))</f>
        <v/>
      </c>
      <c r="BD221" s="3" t="str">
        <f>IF($L221="","",IF(SUM($AJ221:AK221)=0,$AF221,IF(LEFT(VLOOKUP($AP221,BaseEqptCdF!$C$5:$E$161,3,FALSE),2)="SD",0,IF(LEFT(VLOOKUP($AP221,BaseEqptCdF!$C$5:$E$161,3,FALSE),2)="SB",1*52,VLOOKUP($AP221,BaseEqptCdF!$C$5:$S$161,12,FALSE)*0.2*300))))</f>
        <v/>
      </c>
      <c r="BE221" s="3" t="str">
        <f>IF($L221="","",IF(SUM($AJ221:AL221)=0,$AF221,IF(LEFT(VLOOKUP($AP221,BaseEqptCdF!$C$5:$E$161,3,FALSE),2)="SD",0,IF(LEFT(VLOOKUP($AP221,BaseEqptCdF!$C$5:$E$161,3,FALSE),2)="SB",1*52,VLOOKUP($AP221,BaseEqptCdF!$C$5:$S$161,12,FALSE)*0.2*300))))</f>
        <v/>
      </c>
      <c r="BF221" s="3" t="str">
        <f>IF($L221="","",IF(SUM($AJ221:AM221)=0,$AF221,IF(LEFT(VLOOKUP($AP221,BaseEqptCdF!$C$5:$E$161,3,FALSE),2)="SD",0,IF(LEFT(VLOOKUP($AP221,BaseEqptCdF!$C$5:$E$161,3,FALSE),2)="SB",1*52,VLOOKUP($AP221,BaseEqptCdF!$C$5:$S$161,12,FALSE)*0.2*300))))</f>
        <v/>
      </c>
      <c r="BG221" s="3" t="str">
        <f>IF($L221="","",IF(SUM($AJ221:AN221)=0,$AF221,IF(LEFT(VLOOKUP($AP221,BaseEqptCdF!$C$5:$E$161,3,FALSE),2)="SD",0,IF(LEFT(VLOOKUP($AP221,BaseEqptCdF!$C$5:$E$161,3,FALSE),2)="SB",1*52,VLOOKUP($AP221,BaseEqptCdF!$C$5:$S$161,12,FALSE)*0.2*300))))</f>
        <v/>
      </c>
      <c r="BH221" s="2">
        <f t="shared" si="32"/>
        <v>0</v>
      </c>
    </row>
    <row r="222" spans="1:60" x14ac:dyDescent="0.25">
      <c r="A222" s="296" t="str">
        <f t="array" ref="A222">IF($C222="","",INDEX(Prog!$B$8:$D$300,MATCH($C222,nivo1,0),1))</f>
        <v/>
      </c>
      <c r="B222" s="296" t="str">
        <f t="array" ref="B222">IF($C222="","",INDEX(Prog!$B$8:$D$300,MATCH($C222,nivo1,0),2))</f>
        <v/>
      </c>
      <c r="C222" s="273"/>
      <c r="D222" s="267"/>
      <c r="E222" s="273"/>
      <c r="F222" s="273"/>
      <c r="G222" s="273"/>
      <c r="H222" s="273"/>
      <c r="I222" s="273"/>
      <c r="J222" s="273"/>
      <c r="K222" s="274"/>
      <c r="L222" s="273"/>
      <c r="M222" s="273"/>
      <c r="N222" s="273"/>
      <c r="O222" s="275"/>
      <c r="P222" s="273"/>
      <c r="Q222" s="273"/>
      <c r="R222" s="273"/>
      <c r="S222" s="273"/>
      <c r="T222" s="276"/>
      <c r="U222" s="276"/>
      <c r="V222" s="276"/>
      <c r="W222" s="276"/>
      <c r="X222" s="277"/>
      <c r="Y222" s="278"/>
      <c r="AA222" s="8" t="str">
        <f>IF($L222="","",VLOOKUP($L222,BaseEqptCdF!$C$5:$E$161,2,FALSE))</f>
        <v/>
      </c>
      <c r="AB222" s="8" t="str">
        <f>IF($L222="","",VLOOKUP($L222,BaseEqptCdF!$C$5:$E$161,3,FALSE))</f>
        <v/>
      </c>
      <c r="AC222" s="7" t="str">
        <f>IF($L222="","",VLOOKUP($L222,BaseEqptCdF!$C$5:$I$161,6,FALSE))</f>
        <v/>
      </c>
      <c r="AD222" s="7" t="str">
        <f>IF($L222="","",VLOOKUP($L222,BaseEqptCdF!$C$5:$I$161,7,FALSE))</f>
        <v/>
      </c>
      <c r="AE222" s="3" t="str">
        <f>IF($L222="","",VLOOKUP($L222,BaseEqptCdF!$C$5:$R$161,16,FALSE)*$AC$3)</f>
        <v/>
      </c>
      <c r="AF222" s="3" t="str">
        <f>IF($L222="","",IF(LEFT($AB222,2)="SD",0,IF(LEFT($AB222,2)="SB",1*52,IF($N222=Prog!$P$17,VLOOKUP($L222,BaseEqptCdF!$C$5:$P$161,14,FALSE)*1*300,VLOOKUP($L222,BaseEqptCdF!$C$5:$P$161,12,FALSE)*0.2*300))))</f>
        <v/>
      </c>
      <c r="AG222" s="6" t="str">
        <f t="shared" si="33"/>
        <v/>
      </c>
      <c r="AH222" s="6">
        <f>IF($U222=Prog!$S$18,YEAR($X222),"")</f>
        <v>1900</v>
      </c>
      <c r="AI222" s="5" t="str">
        <f>IF(OR($AG222="",$U222=Prog!$S$18),"",IF(OR($U222=Prog!$S$17,$U222=Prog!$S$16),YEAR($X222),IF($AG222="ND","ND",$AI$8+$O222)))</f>
        <v/>
      </c>
      <c r="AJ222" s="3" t="str">
        <f t="shared" si="28"/>
        <v/>
      </c>
      <c r="AK222" s="3" t="str">
        <f t="shared" si="34"/>
        <v/>
      </c>
      <c r="AL222" s="3" t="str">
        <f t="shared" si="34"/>
        <v/>
      </c>
      <c r="AM222" s="3" t="str">
        <f t="shared" si="34"/>
        <v/>
      </c>
      <c r="AN222" s="3" t="str">
        <f t="shared" si="34"/>
        <v/>
      </c>
      <c r="AO222" s="2">
        <f t="shared" si="29"/>
        <v>0</v>
      </c>
      <c r="AP222" s="4"/>
      <c r="AQ222" s="3">
        <f>IF(AJ222=1,VLOOKUP($AP222,BaseEqptCdF!$C$5:$R$161,16,FALSE),0)</f>
        <v>0</v>
      </c>
      <c r="AR222" s="3">
        <f>IF(AK222=1,VLOOKUP($AP222,BaseEqptCdF!$C$5:$R$161,16,FALSE),0)</f>
        <v>0</v>
      </c>
      <c r="AS222" s="3">
        <f>IF(AL222=1,VLOOKUP($AP222,BaseEqptCdF!$C$5:$R$161,16,FALSE),0)</f>
        <v>0</v>
      </c>
      <c r="AT222" s="3">
        <f>IF(AM222=1,VLOOKUP($AP222,BaseEqptCdF!$C$5:$R$161,16,FALSE),0)</f>
        <v>0</v>
      </c>
      <c r="AU222" s="3">
        <f>IF(AN222=1,VLOOKUP($AP222,BaseEqptCdF!$C$5:$R$161,16,FALSE),0)</f>
        <v>0</v>
      </c>
      <c r="AV222" s="2">
        <f t="shared" si="30"/>
        <v>0</v>
      </c>
      <c r="AW222" s="3" t="str">
        <f>IF($L222="","",IF(SUM($AJ222:AJ222)=0,$AE222,VLOOKUP($AP222,BaseEqptCdF!$C$5:$R$161,16,FALSE)*$AC$3))</f>
        <v/>
      </c>
      <c r="AX222" s="3" t="str">
        <f>IF($L222="","",IF(SUM($AJ222:AK222)=0,$AE222,VLOOKUP($AP222,BaseEqptCdF!$C$5:$R$161,16,FALSE)*$AC$3))</f>
        <v/>
      </c>
      <c r="AY222" s="3" t="str">
        <f>IF($L222="","",IF(SUM($AJ222:AL222)=0,$AE222,VLOOKUP($AP222,BaseEqptCdF!$C$5:$R$161,16,FALSE)*$AC$3))</f>
        <v/>
      </c>
      <c r="AZ222" s="3" t="str">
        <f>IF($L222="","",IF(SUM($AJ222:AM222)=0,$AE222,VLOOKUP($AP222,BaseEqptCdF!$C$5:$R$161,16,FALSE)*$AC$3))</f>
        <v/>
      </c>
      <c r="BA222" s="3" t="str">
        <f>IF($L222="","",IF(SUM($AJ222:AN222)=0,$AE222,VLOOKUP($AP222,BaseEqptCdF!$C$5:$R$161,16,FALSE)*$AC$3))</f>
        <v/>
      </c>
      <c r="BB222" s="2">
        <f t="shared" si="31"/>
        <v>0</v>
      </c>
      <c r="BC222" s="3" t="str">
        <f>IF($L222="","",IF(SUM($AJ222:AJ222)=0,$AF222,IF(LEFT(VLOOKUP($AP222,BaseEqptCdF!$C$5:$E$161,3,FALSE),2)="SD",0,IF(LEFT(VLOOKUP($AP222,BaseEqptCdF!$C$5:$E$161,3,FALSE),2)="SB",1*52,VLOOKUP($AP222,BaseEqptCdF!$C$5:$S$161,12,FALSE)*0.2*300))))</f>
        <v/>
      </c>
      <c r="BD222" s="3" t="str">
        <f>IF($L222="","",IF(SUM($AJ222:AK222)=0,$AF222,IF(LEFT(VLOOKUP($AP222,BaseEqptCdF!$C$5:$E$161,3,FALSE),2)="SD",0,IF(LEFT(VLOOKUP($AP222,BaseEqptCdF!$C$5:$E$161,3,FALSE),2)="SB",1*52,VLOOKUP($AP222,BaseEqptCdF!$C$5:$S$161,12,FALSE)*0.2*300))))</f>
        <v/>
      </c>
      <c r="BE222" s="3" t="str">
        <f>IF($L222="","",IF(SUM($AJ222:AL222)=0,$AF222,IF(LEFT(VLOOKUP($AP222,BaseEqptCdF!$C$5:$E$161,3,FALSE),2)="SD",0,IF(LEFT(VLOOKUP($AP222,BaseEqptCdF!$C$5:$E$161,3,FALSE),2)="SB",1*52,VLOOKUP($AP222,BaseEqptCdF!$C$5:$S$161,12,FALSE)*0.2*300))))</f>
        <v/>
      </c>
      <c r="BF222" s="3" t="str">
        <f>IF($L222="","",IF(SUM($AJ222:AM222)=0,$AF222,IF(LEFT(VLOOKUP($AP222,BaseEqptCdF!$C$5:$E$161,3,FALSE),2)="SD",0,IF(LEFT(VLOOKUP($AP222,BaseEqptCdF!$C$5:$E$161,3,FALSE),2)="SB",1*52,VLOOKUP($AP222,BaseEqptCdF!$C$5:$S$161,12,FALSE)*0.2*300))))</f>
        <v/>
      </c>
      <c r="BG222" s="3" t="str">
        <f>IF($L222="","",IF(SUM($AJ222:AN222)=0,$AF222,IF(LEFT(VLOOKUP($AP222,BaseEqptCdF!$C$5:$E$161,3,FALSE),2)="SD",0,IF(LEFT(VLOOKUP($AP222,BaseEqptCdF!$C$5:$E$161,3,FALSE),2)="SB",1*52,VLOOKUP($AP222,BaseEqptCdF!$C$5:$S$161,12,FALSE)*0.2*300))))</f>
        <v/>
      </c>
      <c r="BH222" s="2">
        <f t="shared" si="32"/>
        <v>0</v>
      </c>
    </row>
    <row r="223" spans="1:60" x14ac:dyDescent="0.25">
      <c r="A223" s="296" t="str">
        <f t="array" ref="A223">IF($C223="","",INDEX(Prog!$B$8:$D$300,MATCH($C223,nivo1,0),1))</f>
        <v/>
      </c>
      <c r="B223" s="296" t="str">
        <f t="array" ref="B223">IF($C223="","",INDEX(Prog!$B$8:$D$300,MATCH($C223,nivo1,0),2))</f>
        <v/>
      </c>
      <c r="C223" s="273"/>
      <c r="D223" s="267"/>
      <c r="E223" s="273"/>
      <c r="F223" s="273"/>
      <c r="G223" s="273"/>
      <c r="H223" s="273"/>
      <c r="I223" s="273"/>
      <c r="J223" s="273"/>
      <c r="K223" s="274"/>
      <c r="L223" s="273"/>
      <c r="M223" s="273"/>
      <c r="N223" s="273"/>
      <c r="O223" s="275"/>
      <c r="P223" s="273"/>
      <c r="Q223" s="273"/>
      <c r="R223" s="273"/>
      <c r="S223" s="273"/>
      <c r="T223" s="276"/>
      <c r="U223" s="276"/>
      <c r="V223" s="276"/>
      <c r="W223" s="276"/>
      <c r="X223" s="277"/>
      <c r="Y223" s="278"/>
      <c r="AA223" s="8" t="str">
        <f>IF($L223="","",VLOOKUP($L223,BaseEqptCdF!$C$5:$E$161,2,FALSE))</f>
        <v/>
      </c>
      <c r="AB223" s="8" t="str">
        <f>IF($L223="","",VLOOKUP($L223,BaseEqptCdF!$C$5:$E$161,3,FALSE))</f>
        <v/>
      </c>
      <c r="AC223" s="7" t="str">
        <f>IF($L223="","",VLOOKUP($L223,BaseEqptCdF!$C$5:$I$161,6,FALSE))</f>
        <v/>
      </c>
      <c r="AD223" s="7" t="str">
        <f>IF($L223="","",VLOOKUP($L223,BaseEqptCdF!$C$5:$I$161,7,FALSE))</f>
        <v/>
      </c>
      <c r="AE223" s="3" t="str">
        <f>IF($L223="","",VLOOKUP($L223,BaseEqptCdF!$C$5:$R$161,16,FALSE)*$AC$3)</f>
        <v/>
      </c>
      <c r="AF223" s="3" t="str">
        <f>IF($L223="","",IF(LEFT($AB223,2)="SD",0,IF(LEFT($AB223,2)="SB",1*52,IF($N223=Prog!$P$17,VLOOKUP($L223,BaseEqptCdF!$C$5:$P$161,14,FALSE)*1*300,VLOOKUP($L223,BaseEqptCdF!$C$5:$P$161,12,FALSE)*0.2*300))))</f>
        <v/>
      </c>
      <c r="AG223" s="6" t="str">
        <f t="shared" si="33"/>
        <v/>
      </c>
      <c r="AH223" s="6">
        <f>IF($U223=Prog!$S$18,YEAR($X223),"")</f>
        <v>1900</v>
      </c>
      <c r="AI223" s="5" t="str">
        <f>IF(OR($AG223="",$U223=Prog!$S$18),"",IF(OR($U223=Prog!$S$17,$U223=Prog!$S$16),YEAR($X223),IF($AG223="ND","ND",$AI$8+$O223)))</f>
        <v/>
      </c>
      <c r="AJ223" s="3" t="str">
        <f t="shared" si="28"/>
        <v/>
      </c>
      <c r="AK223" s="3" t="str">
        <f t="shared" si="34"/>
        <v/>
      </c>
      <c r="AL223" s="3" t="str">
        <f t="shared" si="34"/>
        <v/>
      </c>
      <c r="AM223" s="3" t="str">
        <f t="shared" si="34"/>
        <v/>
      </c>
      <c r="AN223" s="3" t="str">
        <f t="shared" si="34"/>
        <v/>
      </c>
      <c r="AO223" s="2">
        <f t="shared" si="29"/>
        <v>0</v>
      </c>
      <c r="AP223" s="4"/>
      <c r="AQ223" s="3">
        <f>IF(AJ223=1,VLOOKUP($AP223,BaseEqptCdF!$C$5:$R$161,16,FALSE),0)</f>
        <v>0</v>
      </c>
      <c r="AR223" s="3">
        <f>IF(AK223=1,VLOOKUP($AP223,BaseEqptCdF!$C$5:$R$161,16,FALSE),0)</f>
        <v>0</v>
      </c>
      <c r="AS223" s="3">
        <f>IF(AL223=1,VLOOKUP($AP223,BaseEqptCdF!$C$5:$R$161,16,FALSE),0)</f>
        <v>0</v>
      </c>
      <c r="AT223" s="3">
        <f>IF(AM223=1,VLOOKUP($AP223,BaseEqptCdF!$C$5:$R$161,16,FALSE),0)</f>
        <v>0</v>
      </c>
      <c r="AU223" s="3">
        <f>IF(AN223=1,VLOOKUP($AP223,BaseEqptCdF!$C$5:$R$161,16,FALSE),0)</f>
        <v>0</v>
      </c>
      <c r="AV223" s="2">
        <f t="shared" si="30"/>
        <v>0</v>
      </c>
      <c r="AW223" s="3" t="str">
        <f>IF($L223="","",IF(SUM($AJ223:AJ223)=0,$AE223,VLOOKUP($AP223,BaseEqptCdF!$C$5:$R$161,16,FALSE)*$AC$3))</f>
        <v/>
      </c>
      <c r="AX223" s="3" t="str">
        <f>IF($L223="","",IF(SUM($AJ223:AK223)=0,$AE223,VLOOKUP($AP223,BaseEqptCdF!$C$5:$R$161,16,FALSE)*$AC$3))</f>
        <v/>
      </c>
      <c r="AY223" s="3" t="str">
        <f>IF($L223="","",IF(SUM($AJ223:AL223)=0,$AE223,VLOOKUP($AP223,BaseEqptCdF!$C$5:$R$161,16,FALSE)*$AC$3))</f>
        <v/>
      </c>
      <c r="AZ223" s="3" t="str">
        <f>IF($L223="","",IF(SUM($AJ223:AM223)=0,$AE223,VLOOKUP($AP223,BaseEqptCdF!$C$5:$R$161,16,FALSE)*$AC$3))</f>
        <v/>
      </c>
      <c r="BA223" s="3" t="str">
        <f>IF($L223="","",IF(SUM($AJ223:AN223)=0,$AE223,VLOOKUP($AP223,BaseEqptCdF!$C$5:$R$161,16,FALSE)*$AC$3))</f>
        <v/>
      </c>
      <c r="BB223" s="2">
        <f t="shared" si="31"/>
        <v>0</v>
      </c>
      <c r="BC223" s="3" t="str">
        <f>IF($L223="","",IF(SUM($AJ223:AJ223)=0,$AF223,IF(LEFT(VLOOKUP($AP223,BaseEqptCdF!$C$5:$E$161,3,FALSE),2)="SD",0,IF(LEFT(VLOOKUP($AP223,BaseEqptCdF!$C$5:$E$161,3,FALSE),2)="SB",1*52,VLOOKUP($AP223,BaseEqptCdF!$C$5:$S$161,12,FALSE)*0.2*300))))</f>
        <v/>
      </c>
      <c r="BD223" s="3" t="str">
        <f>IF($L223="","",IF(SUM($AJ223:AK223)=0,$AF223,IF(LEFT(VLOOKUP($AP223,BaseEqptCdF!$C$5:$E$161,3,FALSE),2)="SD",0,IF(LEFT(VLOOKUP($AP223,BaseEqptCdF!$C$5:$E$161,3,FALSE),2)="SB",1*52,VLOOKUP($AP223,BaseEqptCdF!$C$5:$S$161,12,FALSE)*0.2*300))))</f>
        <v/>
      </c>
      <c r="BE223" s="3" t="str">
        <f>IF($L223="","",IF(SUM($AJ223:AL223)=0,$AF223,IF(LEFT(VLOOKUP($AP223,BaseEqptCdF!$C$5:$E$161,3,FALSE),2)="SD",0,IF(LEFT(VLOOKUP($AP223,BaseEqptCdF!$C$5:$E$161,3,FALSE),2)="SB",1*52,VLOOKUP($AP223,BaseEqptCdF!$C$5:$S$161,12,FALSE)*0.2*300))))</f>
        <v/>
      </c>
      <c r="BF223" s="3" t="str">
        <f>IF($L223="","",IF(SUM($AJ223:AM223)=0,$AF223,IF(LEFT(VLOOKUP($AP223,BaseEqptCdF!$C$5:$E$161,3,FALSE),2)="SD",0,IF(LEFT(VLOOKUP($AP223,BaseEqptCdF!$C$5:$E$161,3,FALSE),2)="SB",1*52,VLOOKUP($AP223,BaseEqptCdF!$C$5:$S$161,12,FALSE)*0.2*300))))</f>
        <v/>
      </c>
      <c r="BG223" s="3" t="str">
        <f>IF($L223="","",IF(SUM($AJ223:AN223)=0,$AF223,IF(LEFT(VLOOKUP($AP223,BaseEqptCdF!$C$5:$E$161,3,FALSE),2)="SD",0,IF(LEFT(VLOOKUP($AP223,BaseEqptCdF!$C$5:$E$161,3,FALSE),2)="SB",1*52,VLOOKUP($AP223,BaseEqptCdF!$C$5:$S$161,12,FALSE)*0.2*300))))</f>
        <v/>
      </c>
      <c r="BH223" s="2">
        <f t="shared" si="32"/>
        <v>0</v>
      </c>
    </row>
    <row r="224" spans="1:60" x14ac:dyDescent="0.25">
      <c r="A224" s="296" t="str">
        <f t="array" ref="A224">IF($C224="","",INDEX(Prog!$B$8:$D$300,MATCH($C224,nivo1,0),1))</f>
        <v/>
      </c>
      <c r="B224" s="296" t="str">
        <f t="array" ref="B224">IF($C224="","",INDEX(Prog!$B$8:$D$300,MATCH($C224,nivo1,0),2))</f>
        <v/>
      </c>
      <c r="C224" s="273"/>
      <c r="D224" s="267"/>
      <c r="E224" s="273"/>
      <c r="F224" s="273"/>
      <c r="G224" s="273"/>
      <c r="H224" s="273"/>
      <c r="I224" s="273"/>
      <c r="J224" s="273"/>
      <c r="K224" s="274"/>
      <c r="L224" s="273"/>
      <c r="M224" s="273"/>
      <c r="N224" s="273"/>
      <c r="O224" s="275"/>
      <c r="P224" s="273"/>
      <c r="Q224" s="273"/>
      <c r="R224" s="273"/>
      <c r="S224" s="273"/>
      <c r="T224" s="276"/>
      <c r="U224" s="276"/>
      <c r="V224" s="276"/>
      <c r="W224" s="276"/>
      <c r="X224" s="277"/>
      <c r="Y224" s="278"/>
      <c r="AA224" s="8" t="str">
        <f>IF($L224="","",VLOOKUP($L224,BaseEqptCdF!$C$5:$E$161,2,FALSE))</f>
        <v/>
      </c>
      <c r="AB224" s="8" t="str">
        <f>IF($L224="","",VLOOKUP($L224,BaseEqptCdF!$C$5:$E$161,3,FALSE))</f>
        <v/>
      </c>
      <c r="AC224" s="7" t="str">
        <f>IF($L224="","",VLOOKUP($L224,BaseEqptCdF!$C$5:$I$161,6,FALSE))</f>
        <v/>
      </c>
      <c r="AD224" s="7" t="str">
        <f>IF($L224="","",VLOOKUP($L224,BaseEqptCdF!$C$5:$I$161,7,FALSE))</f>
        <v/>
      </c>
      <c r="AE224" s="3" t="str">
        <f>IF($L224="","",VLOOKUP($L224,BaseEqptCdF!$C$5:$R$161,16,FALSE)*$AC$3)</f>
        <v/>
      </c>
      <c r="AF224" s="3" t="str">
        <f>IF($L224="","",IF(LEFT($AB224,2)="SD",0,IF(LEFT($AB224,2)="SB",1*52,IF($N224=Prog!$P$17,VLOOKUP($L224,BaseEqptCdF!$C$5:$P$161,14,FALSE)*1*300,VLOOKUP($L224,BaseEqptCdF!$C$5:$P$161,12,FALSE)*0.2*300))))</f>
        <v/>
      </c>
      <c r="AG224" s="6" t="str">
        <f t="shared" si="33"/>
        <v/>
      </c>
      <c r="AH224" s="6">
        <f>IF($U224=Prog!$S$18,YEAR($X224),"")</f>
        <v>1900</v>
      </c>
      <c r="AI224" s="5" t="str">
        <f>IF(OR($AG224="",$U224=Prog!$S$18),"",IF(OR($U224=Prog!$S$17,$U224=Prog!$S$16),YEAR($X224),IF($AG224="ND","ND",$AI$8+$O224)))</f>
        <v/>
      </c>
      <c r="AJ224" s="3" t="str">
        <f t="shared" si="28"/>
        <v/>
      </c>
      <c r="AK224" s="3" t="str">
        <f t="shared" si="34"/>
        <v/>
      </c>
      <c r="AL224" s="3" t="str">
        <f t="shared" si="34"/>
        <v/>
      </c>
      <c r="AM224" s="3" t="str">
        <f t="shared" si="34"/>
        <v/>
      </c>
      <c r="AN224" s="3" t="str">
        <f t="shared" si="34"/>
        <v/>
      </c>
      <c r="AO224" s="2">
        <f t="shared" si="29"/>
        <v>0</v>
      </c>
      <c r="AP224" s="4"/>
      <c r="AQ224" s="3">
        <f>IF(AJ224=1,VLOOKUP($AP224,BaseEqptCdF!$C$5:$R$161,16,FALSE),0)</f>
        <v>0</v>
      </c>
      <c r="AR224" s="3">
        <f>IF(AK224=1,VLOOKUP($AP224,BaseEqptCdF!$C$5:$R$161,16,FALSE),0)</f>
        <v>0</v>
      </c>
      <c r="AS224" s="3">
        <f>IF(AL224=1,VLOOKUP($AP224,BaseEqptCdF!$C$5:$R$161,16,FALSE),0)</f>
        <v>0</v>
      </c>
      <c r="AT224" s="3">
        <f>IF(AM224=1,VLOOKUP($AP224,BaseEqptCdF!$C$5:$R$161,16,FALSE),0)</f>
        <v>0</v>
      </c>
      <c r="AU224" s="3">
        <f>IF(AN224=1,VLOOKUP($AP224,BaseEqptCdF!$C$5:$R$161,16,FALSE),0)</f>
        <v>0</v>
      </c>
      <c r="AV224" s="2">
        <f t="shared" si="30"/>
        <v>0</v>
      </c>
      <c r="AW224" s="3" t="str">
        <f>IF($L224="","",IF(SUM($AJ224:AJ224)=0,$AE224,VLOOKUP($AP224,BaseEqptCdF!$C$5:$R$161,16,FALSE)*$AC$3))</f>
        <v/>
      </c>
      <c r="AX224" s="3" t="str">
        <f>IF($L224="","",IF(SUM($AJ224:AK224)=0,$AE224,VLOOKUP($AP224,BaseEqptCdF!$C$5:$R$161,16,FALSE)*$AC$3))</f>
        <v/>
      </c>
      <c r="AY224" s="3" t="str">
        <f>IF($L224="","",IF(SUM($AJ224:AL224)=0,$AE224,VLOOKUP($AP224,BaseEqptCdF!$C$5:$R$161,16,FALSE)*$AC$3))</f>
        <v/>
      </c>
      <c r="AZ224" s="3" t="str">
        <f>IF($L224="","",IF(SUM($AJ224:AM224)=0,$AE224,VLOOKUP($AP224,BaseEqptCdF!$C$5:$R$161,16,FALSE)*$AC$3))</f>
        <v/>
      </c>
      <c r="BA224" s="3" t="str">
        <f>IF($L224="","",IF(SUM($AJ224:AN224)=0,$AE224,VLOOKUP($AP224,BaseEqptCdF!$C$5:$R$161,16,FALSE)*$AC$3))</f>
        <v/>
      </c>
      <c r="BB224" s="2">
        <f t="shared" si="31"/>
        <v>0</v>
      </c>
      <c r="BC224" s="3" t="str">
        <f>IF($L224="","",IF(SUM($AJ224:AJ224)=0,$AF224,IF(LEFT(VLOOKUP($AP224,BaseEqptCdF!$C$5:$E$161,3,FALSE),2)="SD",0,IF(LEFT(VLOOKUP($AP224,BaseEqptCdF!$C$5:$E$161,3,FALSE),2)="SB",1*52,VLOOKUP($AP224,BaseEqptCdF!$C$5:$S$161,12,FALSE)*0.2*300))))</f>
        <v/>
      </c>
      <c r="BD224" s="3" t="str">
        <f>IF($L224="","",IF(SUM($AJ224:AK224)=0,$AF224,IF(LEFT(VLOOKUP($AP224,BaseEqptCdF!$C$5:$E$161,3,FALSE),2)="SD",0,IF(LEFT(VLOOKUP($AP224,BaseEqptCdF!$C$5:$E$161,3,FALSE),2)="SB",1*52,VLOOKUP($AP224,BaseEqptCdF!$C$5:$S$161,12,FALSE)*0.2*300))))</f>
        <v/>
      </c>
      <c r="BE224" s="3" t="str">
        <f>IF($L224="","",IF(SUM($AJ224:AL224)=0,$AF224,IF(LEFT(VLOOKUP($AP224,BaseEqptCdF!$C$5:$E$161,3,FALSE),2)="SD",0,IF(LEFT(VLOOKUP($AP224,BaseEqptCdF!$C$5:$E$161,3,FALSE),2)="SB",1*52,VLOOKUP($AP224,BaseEqptCdF!$C$5:$S$161,12,FALSE)*0.2*300))))</f>
        <v/>
      </c>
      <c r="BF224" s="3" t="str">
        <f>IF($L224="","",IF(SUM($AJ224:AM224)=0,$AF224,IF(LEFT(VLOOKUP($AP224,BaseEqptCdF!$C$5:$E$161,3,FALSE),2)="SD",0,IF(LEFT(VLOOKUP($AP224,BaseEqptCdF!$C$5:$E$161,3,FALSE),2)="SB",1*52,VLOOKUP($AP224,BaseEqptCdF!$C$5:$S$161,12,FALSE)*0.2*300))))</f>
        <v/>
      </c>
      <c r="BG224" s="3" t="str">
        <f>IF($L224="","",IF(SUM($AJ224:AN224)=0,$AF224,IF(LEFT(VLOOKUP($AP224,BaseEqptCdF!$C$5:$E$161,3,FALSE),2)="SD",0,IF(LEFT(VLOOKUP($AP224,BaseEqptCdF!$C$5:$E$161,3,FALSE),2)="SB",1*52,VLOOKUP($AP224,BaseEqptCdF!$C$5:$S$161,12,FALSE)*0.2*300))))</f>
        <v/>
      </c>
      <c r="BH224" s="2">
        <f t="shared" si="32"/>
        <v>0</v>
      </c>
    </row>
    <row r="225" spans="1:60" x14ac:dyDescent="0.25">
      <c r="A225" s="296" t="str">
        <f t="array" ref="A225">IF($C225="","",INDEX(Prog!$B$8:$D$300,MATCH($C225,nivo1,0),1))</f>
        <v/>
      </c>
      <c r="B225" s="296" t="str">
        <f t="array" ref="B225">IF($C225="","",INDEX(Prog!$B$8:$D$300,MATCH($C225,nivo1,0),2))</f>
        <v/>
      </c>
      <c r="C225" s="273"/>
      <c r="D225" s="267"/>
      <c r="E225" s="273"/>
      <c r="F225" s="273"/>
      <c r="G225" s="273"/>
      <c r="H225" s="273"/>
      <c r="I225" s="273"/>
      <c r="J225" s="273"/>
      <c r="K225" s="274"/>
      <c r="L225" s="273"/>
      <c r="M225" s="273"/>
      <c r="N225" s="273"/>
      <c r="O225" s="275"/>
      <c r="P225" s="273"/>
      <c r="Q225" s="273"/>
      <c r="R225" s="273"/>
      <c r="S225" s="273"/>
      <c r="T225" s="276"/>
      <c r="U225" s="276"/>
      <c r="V225" s="276"/>
      <c r="W225" s="276"/>
      <c r="X225" s="277"/>
      <c r="Y225" s="278"/>
      <c r="AA225" s="8" t="str">
        <f>IF($L225="","",VLOOKUP($L225,BaseEqptCdF!$C$5:$E$161,2,FALSE))</f>
        <v/>
      </c>
      <c r="AB225" s="8" t="str">
        <f>IF($L225="","",VLOOKUP($L225,BaseEqptCdF!$C$5:$E$161,3,FALSE))</f>
        <v/>
      </c>
      <c r="AC225" s="7" t="str">
        <f>IF($L225="","",VLOOKUP($L225,BaseEqptCdF!$C$5:$I$161,6,FALSE))</f>
        <v/>
      </c>
      <c r="AD225" s="7" t="str">
        <f>IF($L225="","",VLOOKUP($L225,BaseEqptCdF!$C$5:$I$161,7,FALSE))</f>
        <v/>
      </c>
      <c r="AE225" s="3" t="str">
        <f>IF($L225="","",VLOOKUP($L225,BaseEqptCdF!$C$5:$R$161,16,FALSE)*$AC$3)</f>
        <v/>
      </c>
      <c r="AF225" s="3" t="str">
        <f>IF($L225="","",IF(LEFT($AB225,2)="SD",0,IF(LEFT($AB225,2)="SB",1*52,IF($N225=Prog!$P$17,VLOOKUP($L225,BaseEqptCdF!$C$5:$P$161,14,FALSE)*1*300,VLOOKUP($L225,BaseEqptCdF!$C$5:$P$161,12,FALSE)*0.2*300))))</f>
        <v/>
      </c>
      <c r="AG225" s="6" t="str">
        <f t="shared" si="33"/>
        <v/>
      </c>
      <c r="AH225" s="6">
        <f>IF($U225=Prog!$S$18,YEAR($X225),"")</f>
        <v>1900</v>
      </c>
      <c r="AI225" s="5" t="str">
        <f>IF(OR($AG225="",$U225=Prog!$S$18),"",IF(OR($U225=Prog!$S$17,$U225=Prog!$S$16),YEAR($X225),IF($AG225="ND","ND",$AI$8+$O225)))</f>
        <v/>
      </c>
      <c r="AJ225" s="3" t="str">
        <f t="shared" si="28"/>
        <v/>
      </c>
      <c r="AK225" s="3" t="str">
        <f t="shared" si="34"/>
        <v/>
      </c>
      <c r="AL225" s="3" t="str">
        <f t="shared" si="34"/>
        <v/>
      </c>
      <c r="AM225" s="3" t="str">
        <f t="shared" si="34"/>
        <v/>
      </c>
      <c r="AN225" s="3" t="str">
        <f t="shared" si="34"/>
        <v/>
      </c>
      <c r="AO225" s="2">
        <f t="shared" si="29"/>
        <v>0</v>
      </c>
      <c r="AP225" s="4"/>
      <c r="AQ225" s="3">
        <f>IF(AJ225=1,VLOOKUP($AP225,BaseEqptCdF!$C$5:$R$161,16,FALSE),0)</f>
        <v>0</v>
      </c>
      <c r="AR225" s="3">
        <f>IF(AK225=1,VLOOKUP($AP225,BaseEqptCdF!$C$5:$R$161,16,FALSE),0)</f>
        <v>0</v>
      </c>
      <c r="AS225" s="3">
        <f>IF(AL225=1,VLOOKUP($AP225,BaseEqptCdF!$C$5:$R$161,16,FALSE),0)</f>
        <v>0</v>
      </c>
      <c r="AT225" s="3">
        <f>IF(AM225=1,VLOOKUP($AP225,BaseEqptCdF!$C$5:$R$161,16,FALSE),0)</f>
        <v>0</v>
      </c>
      <c r="AU225" s="3">
        <f>IF(AN225=1,VLOOKUP($AP225,BaseEqptCdF!$C$5:$R$161,16,FALSE),0)</f>
        <v>0</v>
      </c>
      <c r="AV225" s="2">
        <f t="shared" si="30"/>
        <v>0</v>
      </c>
      <c r="AW225" s="3" t="str">
        <f>IF($L225="","",IF(SUM($AJ225:AJ225)=0,$AE225,VLOOKUP($AP225,BaseEqptCdF!$C$5:$R$161,16,FALSE)*$AC$3))</f>
        <v/>
      </c>
      <c r="AX225" s="3" t="str">
        <f>IF($L225="","",IF(SUM($AJ225:AK225)=0,$AE225,VLOOKUP($AP225,BaseEqptCdF!$C$5:$R$161,16,FALSE)*$AC$3))</f>
        <v/>
      </c>
      <c r="AY225" s="3" t="str">
        <f>IF($L225="","",IF(SUM($AJ225:AL225)=0,$AE225,VLOOKUP($AP225,BaseEqptCdF!$C$5:$R$161,16,FALSE)*$AC$3))</f>
        <v/>
      </c>
      <c r="AZ225" s="3" t="str">
        <f>IF($L225="","",IF(SUM($AJ225:AM225)=0,$AE225,VLOOKUP($AP225,BaseEqptCdF!$C$5:$R$161,16,FALSE)*$AC$3))</f>
        <v/>
      </c>
      <c r="BA225" s="3" t="str">
        <f>IF($L225="","",IF(SUM($AJ225:AN225)=0,$AE225,VLOOKUP($AP225,BaseEqptCdF!$C$5:$R$161,16,FALSE)*$AC$3))</f>
        <v/>
      </c>
      <c r="BB225" s="2">
        <f t="shared" si="31"/>
        <v>0</v>
      </c>
      <c r="BC225" s="3" t="str">
        <f>IF($L225="","",IF(SUM($AJ225:AJ225)=0,$AF225,IF(LEFT(VLOOKUP($AP225,BaseEqptCdF!$C$5:$E$161,3,FALSE),2)="SD",0,IF(LEFT(VLOOKUP($AP225,BaseEqptCdF!$C$5:$E$161,3,FALSE),2)="SB",1*52,VLOOKUP($AP225,BaseEqptCdF!$C$5:$S$161,12,FALSE)*0.2*300))))</f>
        <v/>
      </c>
      <c r="BD225" s="3" t="str">
        <f>IF($L225="","",IF(SUM($AJ225:AK225)=0,$AF225,IF(LEFT(VLOOKUP($AP225,BaseEqptCdF!$C$5:$E$161,3,FALSE),2)="SD",0,IF(LEFT(VLOOKUP($AP225,BaseEqptCdF!$C$5:$E$161,3,FALSE),2)="SB",1*52,VLOOKUP($AP225,BaseEqptCdF!$C$5:$S$161,12,FALSE)*0.2*300))))</f>
        <v/>
      </c>
      <c r="BE225" s="3" t="str">
        <f>IF($L225="","",IF(SUM($AJ225:AL225)=0,$AF225,IF(LEFT(VLOOKUP($AP225,BaseEqptCdF!$C$5:$E$161,3,FALSE),2)="SD",0,IF(LEFT(VLOOKUP($AP225,BaseEqptCdF!$C$5:$E$161,3,FALSE),2)="SB",1*52,VLOOKUP($AP225,BaseEqptCdF!$C$5:$S$161,12,FALSE)*0.2*300))))</f>
        <v/>
      </c>
      <c r="BF225" s="3" t="str">
        <f>IF($L225="","",IF(SUM($AJ225:AM225)=0,$AF225,IF(LEFT(VLOOKUP($AP225,BaseEqptCdF!$C$5:$E$161,3,FALSE),2)="SD",0,IF(LEFT(VLOOKUP($AP225,BaseEqptCdF!$C$5:$E$161,3,FALSE),2)="SB",1*52,VLOOKUP($AP225,BaseEqptCdF!$C$5:$S$161,12,FALSE)*0.2*300))))</f>
        <v/>
      </c>
      <c r="BG225" s="3" t="str">
        <f>IF($L225="","",IF(SUM($AJ225:AN225)=0,$AF225,IF(LEFT(VLOOKUP($AP225,BaseEqptCdF!$C$5:$E$161,3,FALSE),2)="SD",0,IF(LEFT(VLOOKUP($AP225,BaseEqptCdF!$C$5:$E$161,3,FALSE),2)="SB",1*52,VLOOKUP($AP225,BaseEqptCdF!$C$5:$S$161,12,FALSE)*0.2*300))))</f>
        <v/>
      </c>
      <c r="BH225" s="2">
        <f t="shared" si="32"/>
        <v>0</v>
      </c>
    </row>
    <row r="226" spans="1:60" x14ac:dyDescent="0.25">
      <c r="A226" s="296" t="str">
        <f t="array" ref="A226">IF($C226="","",INDEX(Prog!$B$8:$D$300,MATCH($C226,nivo1,0),1))</f>
        <v/>
      </c>
      <c r="B226" s="296" t="str">
        <f t="array" ref="B226">IF($C226="","",INDEX(Prog!$B$8:$D$300,MATCH($C226,nivo1,0),2))</f>
        <v/>
      </c>
      <c r="C226" s="273"/>
      <c r="D226" s="267"/>
      <c r="E226" s="273"/>
      <c r="F226" s="273"/>
      <c r="G226" s="273"/>
      <c r="H226" s="273"/>
      <c r="I226" s="273"/>
      <c r="J226" s="273"/>
      <c r="K226" s="274"/>
      <c r="L226" s="273"/>
      <c r="M226" s="273"/>
      <c r="N226" s="273"/>
      <c r="O226" s="275"/>
      <c r="P226" s="273"/>
      <c r="Q226" s="273"/>
      <c r="R226" s="273"/>
      <c r="S226" s="273"/>
      <c r="T226" s="276"/>
      <c r="U226" s="276"/>
      <c r="V226" s="276"/>
      <c r="W226" s="276"/>
      <c r="X226" s="277"/>
      <c r="Y226" s="278"/>
      <c r="AA226" s="8" t="str">
        <f>IF($L226="","",VLOOKUP($L226,BaseEqptCdF!$C$5:$E$161,2,FALSE))</f>
        <v/>
      </c>
      <c r="AB226" s="8" t="str">
        <f>IF($L226="","",VLOOKUP($L226,BaseEqptCdF!$C$5:$E$161,3,FALSE))</f>
        <v/>
      </c>
      <c r="AC226" s="7" t="str">
        <f>IF($L226="","",VLOOKUP($L226,BaseEqptCdF!$C$5:$I$161,6,FALSE))</f>
        <v/>
      </c>
      <c r="AD226" s="7" t="str">
        <f>IF($L226="","",VLOOKUP($L226,BaseEqptCdF!$C$5:$I$161,7,FALSE))</f>
        <v/>
      </c>
      <c r="AE226" s="3" t="str">
        <f>IF($L226="","",VLOOKUP($L226,BaseEqptCdF!$C$5:$R$161,16,FALSE)*$AC$3)</f>
        <v/>
      </c>
      <c r="AF226" s="3" t="str">
        <f>IF($L226="","",IF(LEFT($AB226,2)="SD",0,IF(LEFT($AB226,2)="SB",1*52,IF($N226=Prog!$P$17,VLOOKUP($L226,BaseEqptCdF!$C$5:$P$161,14,FALSE)*1*300,VLOOKUP($L226,BaseEqptCdF!$C$5:$P$161,12,FALSE)*0.2*300))))</f>
        <v/>
      </c>
      <c r="AG226" s="6" t="str">
        <f t="shared" si="33"/>
        <v/>
      </c>
      <c r="AH226" s="6">
        <f>IF($U226=Prog!$S$18,YEAR($X226),"")</f>
        <v>1900</v>
      </c>
      <c r="AI226" s="5" t="str">
        <f>IF(OR($AG226="",$U226=Prog!$S$18),"",IF(OR($U226=Prog!$S$17,$U226=Prog!$S$16),YEAR($X226),IF($AG226="ND","ND",$AI$8+$O226)))</f>
        <v/>
      </c>
      <c r="AJ226" s="3" t="str">
        <f t="shared" si="28"/>
        <v/>
      </c>
      <c r="AK226" s="3" t="str">
        <f t="shared" si="34"/>
        <v/>
      </c>
      <c r="AL226" s="3" t="str">
        <f t="shared" si="34"/>
        <v/>
      </c>
      <c r="AM226" s="3" t="str">
        <f t="shared" si="34"/>
        <v/>
      </c>
      <c r="AN226" s="3" t="str">
        <f t="shared" si="34"/>
        <v/>
      </c>
      <c r="AO226" s="2">
        <f t="shared" si="29"/>
        <v>0</v>
      </c>
      <c r="AP226" s="4"/>
      <c r="AQ226" s="3">
        <f>IF(AJ226=1,VLOOKUP($AP226,BaseEqptCdF!$C$5:$R$161,16,FALSE),0)</f>
        <v>0</v>
      </c>
      <c r="AR226" s="3">
        <f>IF(AK226=1,VLOOKUP($AP226,BaseEqptCdF!$C$5:$R$161,16,FALSE),0)</f>
        <v>0</v>
      </c>
      <c r="AS226" s="3">
        <f>IF(AL226=1,VLOOKUP($AP226,BaseEqptCdF!$C$5:$R$161,16,FALSE),0)</f>
        <v>0</v>
      </c>
      <c r="AT226" s="3">
        <f>IF(AM226=1,VLOOKUP($AP226,BaseEqptCdF!$C$5:$R$161,16,FALSE),0)</f>
        <v>0</v>
      </c>
      <c r="AU226" s="3">
        <f>IF(AN226=1,VLOOKUP($AP226,BaseEqptCdF!$C$5:$R$161,16,FALSE),0)</f>
        <v>0</v>
      </c>
      <c r="AV226" s="2">
        <f t="shared" si="30"/>
        <v>0</v>
      </c>
      <c r="AW226" s="3" t="str">
        <f>IF($L226="","",IF(SUM($AJ226:AJ226)=0,$AE226,VLOOKUP($AP226,BaseEqptCdF!$C$5:$R$161,16,FALSE)*$AC$3))</f>
        <v/>
      </c>
      <c r="AX226" s="3" t="str">
        <f>IF($L226="","",IF(SUM($AJ226:AK226)=0,$AE226,VLOOKUP($AP226,BaseEqptCdF!$C$5:$R$161,16,FALSE)*$AC$3))</f>
        <v/>
      </c>
      <c r="AY226" s="3" t="str">
        <f>IF($L226="","",IF(SUM($AJ226:AL226)=0,$AE226,VLOOKUP($AP226,BaseEqptCdF!$C$5:$R$161,16,FALSE)*$AC$3))</f>
        <v/>
      </c>
      <c r="AZ226" s="3" t="str">
        <f>IF($L226="","",IF(SUM($AJ226:AM226)=0,$AE226,VLOOKUP($AP226,BaseEqptCdF!$C$5:$R$161,16,FALSE)*$AC$3))</f>
        <v/>
      </c>
      <c r="BA226" s="3" t="str">
        <f>IF($L226="","",IF(SUM($AJ226:AN226)=0,$AE226,VLOOKUP($AP226,BaseEqptCdF!$C$5:$R$161,16,FALSE)*$AC$3))</f>
        <v/>
      </c>
      <c r="BB226" s="2">
        <f t="shared" si="31"/>
        <v>0</v>
      </c>
      <c r="BC226" s="3" t="str">
        <f>IF($L226="","",IF(SUM($AJ226:AJ226)=0,$AF226,IF(LEFT(VLOOKUP($AP226,BaseEqptCdF!$C$5:$E$161,3,FALSE),2)="SD",0,IF(LEFT(VLOOKUP($AP226,BaseEqptCdF!$C$5:$E$161,3,FALSE),2)="SB",1*52,VLOOKUP($AP226,BaseEqptCdF!$C$5:$S$161,12,FALSE)*0.2*300))))</f>
        <v/>
      </c>
      <c r="BD226" s="3" t="str">
        <f>IF($L226="","",IF(SUM($AJ226:AK226)=0,$AF226,IF(LEFT(VLOOKUP($AP226,BaseEqptCdF!$C$5:$E$161,3,FALSE),2)="SD",0,IF(LEFT(VLOOKUP($AP226,BaseEqptCdF!$C$5:$E$161,3,FALSE),2)="SB",1*52,VLOOKUP($AP226,BaseEqptCdF!$C$5:$S$161,12,FALSE)*0.2*300))))</f>
        <v/>
      </c>
      <c r="BE226" s="3" t="str">
        <f>IF($L226="","",IF(SUM($AJ226:AL226)=0,$AF226,IF(LEFT(VLOOKUP($AP226,BaseEqptCdF!$C$5:$E$161,3,FALSE),2)="SD",0,IF(LEFT(VLOOKUP($AP226,BaseEqptCdF!$C$5:$E$161,3,FALSE),2)="SB",1*52,VLOOKUP($AP226,BaseEqptCdF!$C$5:$S$161,12,FALSE)*0.2*300))))</f>
        <v/>
      </c>
      <c r="BF226" s="3" t="str">
        <f>IF($L226="","",IF(SUM($AJ226:AM226)=0,$AF226,IF(LEFT(VLOOKUP($AP226,BaseEqptCdF!$C$5:$E$161,3,FALSE),2)="SD",0,IF(LEFT(VLOOKUP($AP226,BaseEqptCdF!$C$5:$E$161,3,FALSE),2)="SB",1*52,VLOOKUP($AP226,BaseEqptCdF!$C$5:$S$161,12,FALSE)*0.2*300))))</f>
        <v/>
      </c>
      <c r="BG226" s="3" t="str">
        <f>IF($L226="","",IF(SUM($AJ226:AN226)=0,$AF226,IF(LEFT(VLOOKUP($AP226,BaseEqptCdF!$C$5:$E$161,3,FALSE),2)="SD",0,IF(LEFT(VLOOKUP($AP226,BaseEqptCdF!$C$5:$E$161,3,FALSE),2)="SB",1*52,VLOOKUP($AP226,BaseEqptCdF!$C$5:$S$161,12,FALSE)*0.2*300))))</f>
        <v/>
      </c>
      <c r="BH226" s="2">
        <f t="shared" si="32"/>
        <v>0</v>
      </c>
    </row>
    <row r="227" spans="1:60" x14ac:dyDescent="0.25">
      <c r="A227" s="296" t="str">
        <f t="array" ref="A227">IF($C227="","",INDEX(Prog!$B$8:$D$300,MATCH($C227,nivo1,0),1))</f>
        <v/>
      </c>
      <c r="B227" s="296" t="str">
        <f t="array" ref="B227">IF($C227="","",INDEX(Prog!$B$8:$D$300,MATCH($C227,nivo1,0),2))</f>
        <v/>
      </c>
      <c r="C227" s="273"/>
      <c r="D227" s="267"/>
      <c r="E227" s="273"/>
      <c r="F227" s="273"/>
      <c r="G227" s="273"/>
      <c r="H227" s="273"/>
      <c r="I227" s="273"/>
      <c r="J227" s="273"/>
      <c r="K227" s="274"/>
      <c r="L227" s="273"/>
      <c r="M227" s="273"/>
      <c r="N227" s="273"/>
      <c r="O227" s="275"/>
      <c r="P227" s="273"/>
      <c r="Q227" s="273"/>
      <c r="R227" s="273"/>
      <c r="S227" s="273"/>
      <c r="T227" s="276"/>
      <c r="U227" s="276"/>
      <c r="V227" s="276"/>
      <c r="W227" s="276"/>
      <c r="X227" s="277"/>
      <c r="Y227" s="278"/>
      <c r="AA227" s="8" t="str">
        <f>IF($L227="","",VLOOKUP($L227,BaseEqptCdF!$C$5:$E$161,2,FALSE))</f>
        <v/>
      </c>
      <c r="AB227" s="8" t="str">
        <f>IF($L227="","",VLOOKUP($L227,BaseEqptCdF!$C$5:$E$161,3,FALSE))</f>
        <v/>
      </c>
      <c r="AC227" s="7" t="str">
        <f>IF($L227="","",VLOOKUP($L227,BaseEqptCdF!$C$5:$I$161,6,FALSE))</f>
        <v/>
      </c>
      <c r="AD227" s="7" t="str">
        <f>IF($L227="","",VLOOKUP($L227,BaseEqptCdF!$C$5:$I$161,7,FALSE))</f>
        <v/>
      </c>
      <c r="AE227" s="3" t="str">
        <f>IF($L227="","",VLOOKUP($L227,BaseEqptCdF!$C$5:$R$161,16,FALSE)*$AC$3)</f>
        <v/>
      </c>
      <c r="AF227" s="3" t="str">
        <f>IF($L227="","",IF(LEFT($AB227,2)="SD",0,IF(LEFT($AB227,2)="SB",1*52,IF($N227=Prog!$P$17,VLOOKUP($L227,BaseEqptCdF!$C$5:$P$161,14,FALSE)*1*300,VLOOKUP($L227,BaseEqptCdF!$C$5:$P$161,12,FALSE)*0.2*300))))</f>
        <v/>
      </c>
      <c r="AG227" s="6" t="str">
        <f t="shared" si="33"/>
        <v/>
      </c>
      <c r="AH227" s="6">
        <f>IF($U227=Prog!$S$18,YEAR($X227),"")</f>
        <v>1900</v>
      </c>
      <c r="AI227" s="5" t="str">
        <f>IF(OR($AG227="",$U227=Prog!$S$18),"",IF(OR($U227=Prog!$S$17,$U227=Prog!$S$16),YEAR($X227),IF($AG227="ND","ND",$AI$8+$O227)))</f>
        <v/>
      </c>
      <c r="AJ227" s="3" t="str">
        <f t="shared" si="28"/>
        <v/>
      </c>
      <c r="AK227" s="3" t="str">
        <f t="shared" si="34"/>
        <v/>
      </c>
      <c r="AL227" s="3" t="str">
        <f t="shared" si="34"/>
        <v/>
      </c>
      <c r="AM227" s="3" t="str">
        <f t="shared" si="34"/>
        <v/>
      </c>
      <c r="AN227" s="3" t="str">
        <f t="shared" si="34"/>
        <v/>
      </c>
      <c r="AO227" s="2">
        <f t="shared" si="29"/>
        <v>0</v>
      </c>
      <c r="AP227" s="4"/>
      <c r="AQ227" s="3">
        <f>IF(AJ227=1,VLOOKUP($AP227,BaseEqptCdF!$C$5:$R$161,16,FALSE),0)</f>
        <v>0</v>
      </c>
      <c r="AR227" s="3">
        <f>IF(AK227=1,VLOOKUP($AP227,BaseEqptCdF!$C$5:$R$161,16,FALSE),0)</f>
        <v>0</v>
      </c>
      <c r="AS227" s="3">
        <f>IF(AL227=1,VLOOKUP($AP227,BaseEqptCdF!$C$5:$R$161,16,FALSE),0)</f>
        <v>0</v>
      </c>
      <c r="AT227" s="3">
        <f>IF(AM227=1,VLOOKUP($AP227,BaseEqptCdF!$C$5:$R$161,16,FALSE),0)</f>
        <v>0</v>
      </c>
      <c r="AU227" s="3">
        <f>IF(AN227=1,VLOOKUP($AP227,BaseEqptCdF!$C$5:$R$161,16,FALSE),0)</f>
        <v>0</v>
      </c>
      <c r="AV227" s="2">
        <f t="shared" si="30"/>
        <v>0</v>
      </c>
      <c r="AW227" s="3" t="str">
        <f>IF($L227="","",IF(SUM($AJ227:AJ227)=0,$AE227,VLOOKUP($AP227,BaseEqptCdF!$C$5:$R$161,16,FALSE)*$AC$3))</f>
        <v/>
      </c>
      <c r="AX227" s="3" t="str">
        <f>IF($L227="","",IF(SUM($AJ227:AK227)=0,$AE227,VLOOKUP($AP227,BaseEqptCdF!$C$5:$R$161,16,FALSE)*$AC$3))</f>
        <v/>
      </c>
      <c r="AY227" s="3" t="str">
        <f>IF($L227="","",IF(SUM($AJ227:AL227)=0,$AE227,VLOOKUP($AP227,BaseEqptCdF!$C$5:$R$161,16,FALSE)*$AC$3))</f>
        <v/>
      </c>
      <c r="AZ227" s="3" t="str">
        <f>IF($L227="","",IF(SUM($AJ227:AM227)=0,$AE227,VLOOKUP($AP227,BaseEqptCdF!$C$5:$R$161,16,FALSE)*$AC$3))</f>
        <v/>
      </c>
      <c r="BA227" s="3" t="str">
        <f>IF($L227="","",IF(SUM($AJ227:AN227)=0,$AE227,VLOOKUP($AP227,BaseEqptCdF!$C$5:$R$161,16,FALSE)*$AC$3))</f>
        <v/>
      </c>
      <c r="BB227" s="2">
        <f t="shared" si="31"/>
        <v>0</v>
      </c>
      <c r="BC227" s="3" t="str">
        <f>IF($L227="","",IF(SUM($AJ227:AJ227)=0,$AF227,IF(LEFT(VLOOKUP($AP227,BaseEqptCdF!$C$5:$E$161,3,FALSE),2)="SD",0,IF(LEFT(VLOOKUP($AP227,BaseEqptCdF!$C$5:$E$161,3,FALSE),2)="SB",1*52,VLOOKUP($AP227,BaseEqptCdF!$C$5:$S$161,12,FALSE)*0.2*300))))</f>
        <v/>
      </c>
      <c r="BD227" s="3" t="str">
        <f>IF($L227="","",IF(SUM($AJ227:AK227)=0,$AF227,IF(LEFT(VLOOKUP($AP227,BaseEqptCdF!$C$5:$E$161,3,FALSE),2)="SD",0,IF(LEFT(VLOOKUP($AP227,BaseEqptCdF!$C$5:$E$161,3,FALSE),2)="SB",1*52,VLOOKUP($AP227,BaseEqptCdF!$C$5:$S$161,12,FALSE)*0.2*300))))</f>
        <v/>
      </c>
      <c r="BE227" s="3" t="str">
        <f>IF($L227="","",IF(SUM($AJ227:AL227)=0,$AF227,IF(LEFT(VLOOKUP($AP227,BaseEqptCdF!$C$5:$E$161,3,FALSE),2)="SD",0,IF(LEFT(VLOOKUP($AP227,BaseEqptCdF!$C$5:$E$161,3,FALSE),2)="SB",1*52,VLOOKUP($AP227,BaseEqptCdF!$C$5:$S$161,12,FALSE)*0.2*300))))</f>
        <v/>
      </c>
      <c r="BF227" s="3" t="str">
        <f>IF($L227="","",IF(SUM($AJ227:AM227)=0,$AF227,IF(LEFT(VLOOKUP($AP227,BaseEqptCdF!$C$5:$E$161,3,FALSE),2)="SD",0,IF(LEFT(VLOOKUP($AP227,BaseEqptCdF!$C$5:$E$161,3,FALSE),2)="SB",1*52,VLOOKUP($AP227,BaseEqptCdF!$C$5:$S$161,12,FALSE)*0.2*300))))</f>
        <v/>
      </c>
      <c r="BG227" s="3" t="str">
        <f>IF($L227="","",IF(SUM($AJ227:AN227)=0,$AF227,IF(LEFT(VLOOKUP($AP227,BaseEqptCdF!$C$5:$E$161,3,FALSE),2)="SD",0,IF(LEFT(VLOOKUP($AP227,BaseEqptCdF!$C$5:$E$161,3,FALSE),2)="SB",1*52,VLOOKUP($AP227,BaseEqptCdF!$C$5:$S$161,12,FALSE)*0.2*300))))</f>
        <v/>
      </c>
      <c r="BH227" s="2">
        <f t="shared" si="32"/>
        <v>0</v>
      </c>
    </row>
    <row r="228" spans="1:60" x14ac:dyDescent="0.25">
      <c r="A228" s="296" t="str">
        <f t="array" ref="A228">IF($C228="","",INDEX(Prog!$B$8:$D$300,MATCH($C228,nivo1,0),1))</f>
        <v/>
      </c>
      <c r="B228" s="296" t="str">
        <f t="array" ref="B228">IF($C228="","",INDEX(Prog!$B$8:$D$300,MATCH($C228,nivo1,0),2))</f>
        <v/>
      </c>
      <c r="C228" s="273"/>
      <c r="D228" s="267"/>
      <c r="E228" s="273"/>
      <c r="F228" s="273"/>
      <c r="G228" s="273"/>
      <c r="H228" s="273"/>
      <c r="I228" s="273"/>
      <c r="J228" s="273"/>
      <c r="K228" s="274"/>
      <c r="L228" s="273"/>
      <c r="M228" s="273"/>
      <c r="N228" s="273"/>
      <c r="O228" s="275"/>
      <c r="P228" s="273"/>
      <c r="Q228" s="273"/>
      <c r="R228" s="273"/>
      <c r="S228" s="273"/>
      <c r="T228" s="276"/>
      <c r="U228" s="276"/>
      <c r="V228" s="276"/>
      <c r="W228" s="276"/>
      <c r="X228" s="277"/>
      <c r="Y228" s="278"/>
      <c r="AA228" s="8" t="str">
        <f>IF($L228="","",VLOOKUP($L228,BaseEqptCdF!$C$5:$E$161,2,FALSE))</f>
        <v/>
      </c>
      <c r="AB228" s="8" t="str">
        <f>IF($L228="","",VLOOKUP($L228,BaseEqptCdF!$C$5:$E$161,3,FALSE))</f>
        <v/>
      </c>
      <c r="AC228" s="7" t="str">
        <f>IF($L228="","",VLOOKUP($L228,BaseEqptCdF!$C$5:$I$161,6,FALSE))</f>
        <v/>
      </c>
      <c r="AD228" s="7" t="str">
        <f>IF($L228="","",VLOOKUP($L228,BaseEqptCdF!$C$5:$I$161,7,FALSE))</f>
        <v/>
      </c>
      <c r="AE228" s="3" t="str">
        <f>IF($L228="","",VLOOKUP($L228,BaseEqptCdF!$C$5:$R$161,16,FALSE)*$AC$3)</f>
        <v/>
      </c>
      <c r="AF228" s="3" t="str">
        <f>IF($L228="","",IF(LEFT($AB228,2)="SD",0,IF(LEFT($AB228,2)="SB",1*52,IF($N228=Prog!$P$17,VLOOKUP($L228,BaseEqptCdF!$C$5:$P$161,14,FALSE)*1*300,VLOOKUP($L228,BaseEqptCdF!$C$5:$P$161,12,FALSE)*0.2*300))))</f>
        <v/>
      </c>
      <c r="AG228" s="6" t="str">
        <f t="shared" si="33"/>
        <v/>
      </c>
      <c r="AH228" s="6">
        <f>IF($U228=Prog!$S$18,YEAR($X228),"")</f>
        <v>1900</v>
      </c>
      <c r="AI228" s="5" t="str">
        <f>IF(OR($AG228="",$U228=Prog!$S$18),"",IF(OR($U228=Prog!$S$17,$U228=Prog!$S$16),YEAR($X228),IF($AG228="ND","ND",$AI$8+$O228)))</f>
        <v/>
      </c>
      <c r="AJ228" s="3" t="str">
        <f t="shared" si="28"/>
        <v/>
      </c>
      <c r="AK228" s="3" t="str">
        <f t="shared" si="34"/>
        <v/>
      </c>
      <c r="AL228" s="3" t="str">
        <f t="shared" si="34"/>
        <v/>
      </c>
      <c r="AM228" s="3" t="str">
        <f t="shared" si="34"/>
        <v/>
      </c>
      <c r="AN228" s="3" t="str">
        <f t="shared" si="34"/>
        <v/>
      </c>
      <c r="AO228" s="2">
        <f t="shared" si="29"/>
        <v>0</v>
      </c>
      <c r="AP228" s="4"/>
      <c r="AQ228" s="3">
        <f>IF(AJ228=1,VLOOKUP($AP228,BaseEqptCdF!$C$5:$R$161,16,FALSE),0)</f>
        <v>0</v>
      </c>
      <c r="AR228" s="3">
        <f>IF(AK228=1,VLOOKUP($AP228,BaseEqptCdF!$C$5:$R$161,16,FALSE),0)</f>
        <v>0</v>
      </c>
      <c r="AS228" s="3">
        <f>IF(AL228=1,VLOOKUP($AP228,BaseEqptCdF!$C$5:$R$161,16,FALSE),0)</f>
        <v>0</v>
      </c>
      <c r="AT228" s="3">
        <f>IF(AM228=1,VLOOKUP($AP228,BaseEqptCdF!$C$5:$R$161,16,FALSE),0)</f>
        <v>0</v>
      </c>
      <c r="AU228" s="3">
        <f>IF(AN228=1,VLOOKUP($AP228,BaseEqptCdF!$C$5:$R$161,16,FALSE),0)</f>
        <v>0</v>
      </c>
      <c r="AV228" s="2">
        <f t="shared" si="30"/>
        <v>0</v>
      </c>
      <c r="AW228" s="3" t="str">
        <f>IF($L228="","",IF(SUM($AJ228:AJ228)=0,$AE228,VLOOKUP($AP228,BaseEqptCdF!$C$5:$R$161,16,FALSE)*$AC$3))</f>
        <v/>
      </c>
      <c r="AX228" s="3" t="str">
        <f>IF($L228="","",IF(SUM($AJ228:AK228)=0,$AE228,VLOOKUP($AP228,BaseEqptCdF!$C$5:$R$161,16,FALSE)*$AC$3))</f>
        <v/>
      </c>
      <c r="AY228" s="3" t="str">
        <f>IF($L228="","",IF(SUM($AJ228:AL228)=0,$AE228,VLOOKUP($AP228,BaseEqptCdF!$C$5:$R$161,16,FALSE)*$AC$3))</f>
        <v/>
      </c>
      <c r="AZ228" s="3" t="str">
        <f>IF($L228="","",IF(SUM($AJ228:AM228)=0,$AE228,VLOOKUP($AP228,BaseEqptCdF!$C$5:$R$161,16,FALSE)*$AC$3))</f>
        <v/>
      </c>
      <c r="BA228" s="3" t="str">
        <f>IF($L228="","",IF(SUM($AJ228:AN228)=0,$AE228,VLOOKUP($AP228,BaseEqptCdF!$C$5:$R$161,16,FALSE)*$AC$3))</f>
        <v/>
      </c>
      <c r="BB228" s="2">
        <f t="shared" si="31"/>
        <v>0</v>
      </c>
      <c r="BC228" s="3" t="str">
        <f>IF($L228="","",IF(SUM($AJ228:AJ228)=0,$AF228,IF(LEFT(VLOOKUP($AP228,BaseEqptCdF!$C$5:$E$161,3,FALSE),2)="SD",0,IF(LEFT(VLOOKUP($AP228,BaseEqptCdF!$C$5:$E$161,3,FALSE),2)="SB",1*52,VLOOKUP($AP228,BaseEqptCdF!$C$5:$S$161,12,FALSE)*0.2*300))))</f>
        <v/>
      </c>
      <c r="BD228" s="3" t="str">
        <f>IF($L228="","",IF(SUM($AJ228:AK228)=0,$AF228,IF(LEFT(VLOOKUP($AP228,BaseEqptCdF!$C$5:$E$161,3,FALSE),2)="SD",0,IF(LEFT(VLOOKUP($AP228,BaseEqptCdF!$C$5:$E$161,3,FALSE),2)="SB",1*52,VLOOKUP($AP228,BaseEqptCdF!$C$5:$S$161,12,FALSE)*0.2*300))))</f>
        <v/>
      </c>
      <c r="BE228" s="3" t="str">
        <f>IF($L228="","",IF(SUM($AJ228:AL228)=0,$AF228,IF(LEFT(VLOOKUP($AP228,BaseEqptCdF!$C$5:$E$161,3,FALSE),2)="SD",0,IF(LEFT(VLOOKUP($AP228,BaseEqptCdF!$C$5:$E$161,3,FALSE),2)="SB",1*52,VLOOKUP($AP228,BaseEqptCdF!$C$5:$S$161,12,FALSE)*0.2*300))))</f>
        <v/>
      </c>
      <c r="BF228" s="3" t="str">
        <f>IF($L228="","",IF(SUM($AJ228:AM228)=0,$AF228,IF(LEFT(VLOOKUP($AP228,BaseEqptCdF!$C$5:$E$161,3,FALSE),2)="SD",0,IF(LEFT(VLOOKUP($AP228,BaseEqptCdF!$C$5:$E$161,3,FALSE),2)="SB",1*52,VLOOKUP($AP228,BaseEqptCdF!$C$5:$S$161,12,FALSE)*0.2*300))))</f>
        <v/>
      </c>
      <c r="BG228" s="3" t="str">
        <f>IF($L228="","",IF(SUM($AJ228:AN228)=0,$AF228,IF(LEFT(VLOOKUP($AP228,BaseEqptCdF!$C$5:$E$161,3,FALSE),2)="SD",0,IF(LEFT(VLOOKUP($AP228,BaseEqptCdF!$C$5:$E$161,3,FALSE),2)="SB",1*52,VLOOKUP($AP228,BaseEqptCdF!$C$5:$S$161,12,FALSE)*0.2*300))))</f>
        <v/>
      </c>
      <c r="BH228" s="2">
        <f t="shared" si="32"/>
        <v>0</v>
      </c>
    </row>
    <row r="229" spans="1:60" x14ac:dyDescent="0.25">
      <c r="A229" s="296" t="str">
        <f t="array" ref="A229">IF($C229="","",INDEX(Prog!$B$8:$D$300,MATCH($C229,nivo1,0),1))</f>
        <v/>
      </c>
      <c r="B229" s="296" t="str">
        <f t="array" ref="B229">IF($C229="","",INDEX(Prog!$B$8:$D$300,MATCH($C229,nivo1,0),2))</f>
        <v/>
      </c>
      <c r="C229" s="273"/>
      <c r="D229" s="267"/>
      <c r="E229" s="273"/>
      <c r="F229" s="273"/>
      <c r="G229" s="273"/>
      <c r="H229" s="273"/>
      <c r="I229" s="273"/>
      <c r="J229" s="273"/>
      <c r="K229" s="274"/>
      <c r="L229" s="273"/>
      <c r="M229" s="273"/>
      <c r="N229" s="273"/>
      <c r="O229" s="275"/>
      <c r="P229" s="273"/>
      <c r="Q229" s="273"/>
      <c r="R229" s="273"/>
      <c r="S229" s="273"/>
      <c r="T229" s="276"/>
      <c r="U229" s="276"/>
      <c r="V229" s="276"/>
      <c r="W229" s="276"/>
      <c r="X229" s="277"/>
      <c r="Y229" s="278"/>
      <c r="AA229" s="8" t="str">
        <f>IF($L229="","",VLOOKUP($L229,BaseEqptCdF!$C$5:$E$161,2,FALSE))</f>
        <v/>
      </c>
      <c r="AB229" s="8" t="str">
        <f>IF($L229="","",VLOOKUP($L229,BaseEqptCdF!$C$5:$E$161,3,FALSE))</f>
        <v/>
      </c>
      <c r="AC229" s="7" t="str">
        <f>IF($L229="","",VLOOKUP($L229,BaseEqptCdF!$C$5:$I$161,6,FALSE))</f>
        <v/>
      </c>
      <c r="AD229" s="7" t="str">
        <f>IF($L229="","",VLOOKUP($L229,BaseEqptCdF!$C$5:$I$161,7,FALSE))</f>
        <v/>
      </c>
      <c r="AE229" s="3" t="str">
        <f>IF($L229="","",VLOOKUP($L229,BaseEqptCdF!$C$5:$R$161,16,FALSE)*$AC$3)</f>
        <v/>
      </c>
      <c r="AF229" s="3" t="str">
        <f>IF($L229="","",IF(LEFT($AB229,2)="SD",0,IF(LEFT($AB229,2)="SB",1*52,IF($N229=Prog!$P$17,VLOOKUP($L229,BaseEqptCdF!$C$5:$P$161,14,FALSE)*1*300,VLOOKUP($L229,BaseEqptCdF!$C$5:$P$161,12,FALSE)*0.2*300))))</f>
        <v/>
      </c>
      <c r="AG229" s="6" t="str">
        <f t="shared" si="33"/>
        <v/>
      </c>
      <c r="AH229" s="6">
        <f>IF($U229=Prog!$S$18,YEAR($X229),"")</f>
        <v>1900</v>
      </c>
      <c r="AI229" s="5" t="str">
        <f>IF(OR($AG229="",$U229=Prog!$S$18),"",IF(OR($U229=Prog!$S$17,$U229=Prog!$S$16),YEAR($X229),IF($AG229="ND","ND",$AI$8+$O229)))</f>
        <v/>
      </c>
      <c r="AJ229" s="3" t="str">
        <f t="shared" si="28"/>
        <v/>
      </c>
      <c r="AK229" s="3" t="str">
        <f t="shared" si="34"/>
        <v/>
      </c>
      <c r="AL229" s="3" t="str">
        <f t="shared" si="34"/>
        <v/>
      </c>
      <c r="AM229" s="3" t="str">
        <f t="shared" si="34"/>
        <v/>
      </c>
      <c r="AN229" s="3" t="str">
        <f t="shared" si="34"/>
        <v/>
      </c>
      <c r="AO229" s="2">
        <f t="shared" si="29"/>
        <v>0</v>
      </c>
      <c r="AP229" s="4"/>
      <c r="AQ229" s="3">
        <f>IF(AJ229=1,VLOOKUP($AP229,BaseEqptCdF!$C$5:$R$161,16,FALSE),0)</f>
        <v>0</v>
      </c>
      <c r="AR229" s="3">
        <f>IF(AK229=1,VLOOKUP($AP229,BaseEqptCdF!$C$5:$R$161,16,FALSE),0)</f>
        <v>0</v>
      </c>
      <c r="AS229" s="3">
        <f>IF(AL229=1,VLOOKUP($AP229,BaseEqptCdF!$C$5:$R$161,16,FALSE),0)</f>
        <v>0</v>
      </c>
      <c r="AT229" s="3">
        <f>IF(AM229=1,VLOOKUP($AP229,BaseEqptCdF!$C$5:$R$161,16,FALSE),0)</f>
        <v>0</v>
      </c>
      <c r="AU229" s="3">
        <f>IF(AN229=1,VLOOKUP($AP229,BaseEqptCdF!$C$5:$R$161,16,FALSE),0)</f>
        <v>0</v>
      </c>
      <c r="AV229" s="2">
        <f t="shared" si="30"/>
        <v>0</v>
      </c>
      <c r="AW229" s="3" t="str">
        <f>IF($L229="","",IF(SUM($AJ229:AJ229)=0,$AE229,VLOOKUP($AP229,BaseEqptCdF!$C$5:$R$161,16,FALSE)*$AC$3))</f>
        <v/>
      </c>
      <c r="AX229" s="3" t="str">
        <f>IF($L229="","",IF(SUM($AJ229:AK229)=0,$AE229,VLOOKUP($AP229,BaseEqptCdF!$C$5:$R$161,16,FALSE)*$AC$3))</f>
        <v/>
      </c>
      <c r="AY229" s="3" t="str">
        <f>IF($L229="","",IF(SUM($AJ229:AL229)=0,$AE229,VLOOKUP($AP229,BaseEqptCdF!$C$5:$R$161,16,FALSE)*$AC$3))</f>
        <v/>
      </c>
      <c r="AZ229" s="3" t="str">
        <f>IF($L229="","",IF(SUM($AJ229:AM229)=0,$AE229,VLOOKUP($AP229,BaseEqptCdF!$C$5:$R$161,16,FALSE)*$AC$3))</f>
        <v/>
      </c>
      <c r="BA229" s="3" t="str">
        <f>IF($L229="","",IF(SUM($AJ229:AN229)=0,$AE229,VLOOKUP($AP229,BaseEqptCdF!$C$5:$R$161,16,FALSE)*$AC$3))</f>
        <v/>
      </c>
      <c r="BB229" s="2">
        <f t="shared" si="31"/>
        <v>0</v>
      </c>
      <c r="BC229" s="3" t="str">
        <f>IF($L229="","",IF(SUM($AJ229:AJ229)=0,$AF229,IF(LEFT(VLOOKUP($AP229,BaseEqptCdF!$C$5:$E$161,3,FALSE),2)="SD",0,IF(LEFT(VLOOKUP($AP229,BaseEqptCdF!$C$5:$E$161,3,FALSE),2)="SB",1*52,VLOOKUP($AP229,BaseEqptCdF!$C$5:$S$161,12,FALSE)*0.2*300))))</f>
        <v/>
      </c>
      <c r="BD229" s="3" t="str">
        <f>IF($L229="","",IF(SUM($AJ229:AK229)=0,$AF229,IF(LEFT(VLOOKUP($AP229,BaseEqptCdF!$C$5:$E$161,3,FALSE),2)="SD",0,IF(LEFT(VLOOKUP($AP229,BaseEqptCdF!$C$5:$E$161,3,FALSE),2)="SB",1*52,VLOOKUP($AP229,BaseEqptCdF!$C$5:$S$161,12,FALSE)*0.2*300))))</f>
        <v/>
      </c>
      <c r="BE229" s="3" t="str">
        <f>IF($L229="","",IF(SUM($AJ229:AL229)=0,$AF229,IF(LEFT(VLOOKUP($AP229,BaseEqptCdF!$C$5:$E$161,3,FALSE),2)="SD",0,IF(LEFT(VLOOKUP($AP229,BaseEqptCdF!$C$5:$E$161,3,FALSE),2)="SB",1*52,VLOOKUP($AP229,BaseEqptCdF!$C$5:$S$161,12,FALSE)*0.2*300))))</f>
        <v/>
      </c>
      <c r="BF229" s="3" t="str">
        <f>IF($L229="","",IF(SUM($AJ229:AM229)=0,$AF229,IF(LEFT(VLOOKUP($AP229,BaseEqptCdF!$C$5:$E$161,3,FALSE),2)="SD",0,IF(LEFT(VLOOKUP($AP229,BaseEqptCdF!$C$5:$E$161,3,FALSE),2)="SB",1*52,VLOOKUP($AP229,BaseEqptCdF!$C$5:$S$161,12,FALSE)*0.2*300))))</f>
        <v/>
      </c>
      <c r="BG229" s="3" t="str">
        <f>IF($L229="","",IF(SUM($AJ229:AN229)=0,$AF229,IF(LEFT(VLOOKUP($AP229,BaseEqptCdF!$C$5:$E$161,3,FALSE),2)="SD",0,IF(LEFT(VLOOKUP($AP229,BaseEqptCdF!$C$5:$E$161,3,FALSE),2)="SB",1*52,VLOOKUP($AP229,BaseEqptCdF!$C$5:$S$161,12,FALSE)*0.2*300))))</f>
        <v/>
      </c>
      <c r="BH229" s="2">
        <f t="shared" si="32"/>
        <v>0</v>
      </c>
    </row>
    <row r="230" spans="1:60" x14ac:dyDescent="0.25">
      <c r="A230" s="296" t="str">
        <f t="array" ref="A230">IF($C230="","",INDEX(Prog!$B$8:$D$300,MATCH($C230,nivo1,0),1))</f>
        <v/>
      </c>
      <c r="B230" s="296" t="str">
        <f t="array" ref="B230">IF($C230="","",INDEX(Prog!$B$8:$D$300,MATCH($C230,nivo1,0),2))</f>
        <v/>
      </c>
      <c r="C230" s="273"/>
      <c r="D230" s="267"/>
      <c r="E230" s="273"/>
      <c r="F230" s="273"/>
      <c r="G230" s="273"/>
      <c r="H230" s="273"/>
      <c r="I230" s="273"/>
      <c r="J230" s="273"/>
      <c r="K230" s="274"/>
      <c r="L230" s="273"/>
      <c r="M230" s="273"/>
      <c r="N230" s="273"/>
      <c r="O230" s="275"/>
      <c r="P230" s="273"/>
      <c r="Q230" s="273"/>
      <c r="R230" s="273"/>
      <c r="S230" s="273"/>
      <c r="T230" s="276"/>
      <c r="U230" s="276"/>
      <c r="V230" s="276"/>
      <c r="W230" s="276"/>
      <c r="X230" s="277"/>
      <c r="Y230" s="278"/>
      <c r="AA230" s="8" t="str">
        <f>IF($L230="","",VLOOKUP($L230,BaseEqptCdF!$C$5:$E$161,2,FALSE))</f>
        <v/>
      </c>
      <c r="AB230" s="8" t="str">
        <f>IF($L230="","",VLOOKUP($L230,BaseEqptCdF!$C$5:$E$161,3,FALSE))</f>
        <v/>
      </c>
      <c r="AC230" s="7" t="str">
        <f>IF($L230="","",VLOOKUP($L230,BaseEqptCdF!$C$5:$I$161,6,FALSE))</f>
        <v/>
      </c>
      <c r="AD230" s="7" t="str">
        <f>IF($L230="","",VLOOKUP($L230,BaseEqptCdF!$C$5:$I$161,7,FALSE))</f>
        <v/>
      </c>
      <c r="AE230" s="3" t="str">
        <f>IF($L230="","",VLOOKUP($L230,BaseEqptCdF!$C$5:$R$161,16,FALSE)*$AC$3)</f>
        <v/>
      </c>
      <c r="AF230" s="3" t="str">
        <f>IF($L230="","",IF(LEFT($AB230,2)="SD",0,IF(LEFT($AB230,2)="SB",1*52,IF($N230=Prog!$P$17,VLOOKUP($L230,BaseEqptCdF!$C$5:$P$161,14,FALSE)*1*300,VLOOKUP($L230,BaseEqptCdF!$C$5:$P$161,12,FALSE)*0.2*300))))</f>
        <v/>
      </c>
      <c r="AG230" s="6" t="str">
        <f t="shared" si="33"/>
        <v/>
      </c>
      <c r="AH230" s="6">
        <f>IF($U230=Prog!$S$18,YEAR($X230),"")</f>
        <v>1900</v>
      </c>
      <c r="AI230" s="5" t="str">
        <f>IF(OR($AG230="",$U230=Prog!$S$18),"",IF(OR($U230=Prog!$S$17,$U230=Prog!$S$16),YEAR($X230),IF($AG230="ND","ND",$AI$8+$O230)))</f>
        <v/>
      </c>
      <c r="AJ230" s="3" t="str">
        <f t="shared" si="28"/>
        <v/>
      </c>
      <c r="AK230" s="3" t="str">
        <f t="shared" ref="AK230:AN249" si="35">IF($AI230="","",IF($AI230=AK$9,1,0))</f>
        <v/>
      </c>
      <c r="AL230" s="3" t="str">
        <f t="shared" si="35"/>
        <v/>
      </c>
      <c r="AM230" s="3" t="str">
        <f t="shared" si="35"/>
        <v/>
      </c>
      <c r="AN230" s="3" t="str">
        <f t="shared" si="35"/>
        <v/>
      </c>
      <c r="AO230" s="2">
        <f t="shared" si="29"/>
        <v>0</v>
      </c>
      <c r="AP230" s="4"/>
      <c r="AQ230" s="3">
        <f>IF(AJ230=1,VLOOKUP($AP230,BaseEqptCdF!$C$5:$R$161,16,FALSE),0)</f>
        <v>0</v>
      </c>
      <c r="AR230" s="3">
        <f>IF(AK230=1,VLOOKUP($AP230,BaseEqptCdF!$C$5:$R$161,16,FALSE),0)</f>
        <v>0</v>
      </c>
      <c r="AS230" s="3">
        <f>IF(AL230=1,VLOOKUP($AP230,BaseEqptCdF!$C$5:$R$161,16,FALSE),0)</f>
        <v>0</v>
      </c>
      <c r="AT230" s="3">
        <f>IF(AM230=1,VLOOKUP($AP230,BaseEqptCdF!$C$5:$R$161,16,FALSE),0)</f>
        <v>0</v>
      </c>
      <c r="AU230" s="3">
        <f>IF(AN230=1,VLOOKUP($AP230,BaseEqptCdF!$C$5:$R$161,16,FALSE),0)</f>
        <v>0</v>
      </c>
      <c r="AV230" s="2">
        <f t="shared" si="30"/>
        <v>0</v>
      </c>
      <c r="AW230" s="3" t="str">
        <f>IF($L230="","",IF(SUM($AJ230:AJ230)=0,$AE230,VLOOKUP($AP230,BaseEqptCdF!$C$5:$R$161,16,FALSE)*$AC$3))</f>
        <v/>
      </c>
      <c r="AX230" s="3" t="str">
        <f>IF($L230="","",IF(SUM($AJ230:AK230)=0,$AE230,VLOOKUP($AP230,BaseEqptCdF!$C$5:$R$161,16,FALSE)*$AC$3))</f>
        <v/>
      </c>
      <c r="AY230" s="3" t="str">
        <f>IF($L230="","",IF(SUM($AJ230:AL230)=0,$AE230,VLOOKUP($AP230,BaseEqptCdF!$C$5:$R$161,16,FALSE)*$AC$3))</f>
        <v/>
      </c>
      <c r="AZ230" s="3" t="str">
        <f>IF($L230="","",IF(SUM($AJ230:AM230)=0,$AE230,VLOOKUP($AP230,BaseEqptCdF!$C$5:$R$161,16,FALSE)*$AC$3))</f>
        <v/>
      </c>
      <c r="BA230" s="3" t="str">
        <f>IF($L230="","",IF(SUM($AJ230:AN230)=0,$AE230,VLOOKUP($AP230,BaseEqptCdF!$C$5:$R$161,16,FALSE)*$AC$3))</f>
        <v/>
      </c>
      <c r="BB230" s="2">
        <f t="shared" si="31"/>
        <v>0</v>
      </c>
      <c r="BC230" s="3" t="str">
        <f>IF($L230="","",IF(SUM($AJ230:AJ230)=0,$AF230,IF(LEFT(VLOOKUP($AP230,BaseEqptCdF!$C$5:$E$161,3,FALSE),2)="SD",0,IF(LEFT(VLOOKUP($AP230,BaseEqptCdF!$C$5:$E$161,3,FALSE),2)="SB",1*52,VLOOKUP($AP230,BaseEqptCdF!$C$5:$S$161,12,FALSE)*0.2*300))))</f>
        <v/>
      </c>
      <c r="BD230" s="3" t="str">
        <f>IF($L230="","",IF(SUM($AJ230:AK230)=0,$AF230,IF(LEFT(VLOOKUP($AP230,BaseEqptCdF!$C$5:$E$161,3,FALSE),2)="SD",0,IF(LEFT(VLOOKUP($AP230,BaseEqptCdF!$C$5:$E$161,3,FALSE),2)="SB",1*52,VLOOKUP($AP230,BaseEqptCdF!$C$5:$S$161,12,FALSE)*0.2*300))))</f>
        <v/>
      </c>
      <c r="BE230" s="3" t="str">
        <f>IF($L230="","",IF(SUM($AJ230:AL230)=0,$AF230,IF(LEFT(VLOOKUP($AP230,BaseEqptCdF!$C$5:$E$161,3,FALSE),2)="SD",0,IF(LEFT(VLOOKUP($AP230,BaseEqptCdF!$C$5:$E$161,3,FALSE),2)="SB",1*52,VLOOKUP($AP230,BaseEqptCdF!$C$5:$S$161,12,FALSE)*0.2*300))))</f>
        <v/>
      </c>
      <c r="BF230" s="3" t="str">
        <f>IF($L230="","",IF(SUM($AJ230:AM230)=0,$AF230,IF(LEFT(VLOOKUP($AP230,BaseEqptCdF!$C$5:$E$161,3,FALSE),2)="SD",0,IF(LEFT(VLOOKUP($AP230,BaseEqptCdF!$C$5:$E$161,3,FALSE),2)="SB",1*52,VLOOKUP($AP230,BaseEqptCdF!$C$5:$S$161,12,FALSE)*0.2*300))))</f>
        <v/>
      </c>
      <c r="BG230" s="3" t="str">
        <f>IF($L230="","",IF(SUM($AJ230:AN230)=0,$AF230,IF(LEFT(VLOOKUP($AP230,BaseEqptCdF!$C$5:$E$161,3,FALSE),2)="SD",0,IF(LEFT(VLOOKUP($AP230,BaseEqptCdF!$C$5:$E$161,3,FALSE),2)="SB",1*52,VLOOKUP($AP230,BaseEqptCdF!$C$5:$S$161,12,FALSE)*0.2*300))))</f>
        <v/>
      </c>
      <c r="BH230" s="2">
        <f t="shared" si="32"/>
        <v>0</v>
      </c>
    </row>
    <row r="231" spans="1:60" x14ac:dyDescent="0.25">
      <c r="A231" s="296" t="str">
        <f t="array" ref="A231">IF($C231="","",INDEX(Prog!$B$8:$D$300,MATCH($C231,nivo1,0),1))</f>
        <v/>
      </c>
      <c r="B231" s="296" t="str">
        <f t="array" ref="B231">IF($C231="","",INDEX(Prog!$B$8:$D$300,MATCH($C231,nivo1,0),2))</f>
        <v/>
      </c>
      <c r="C231" s="273"/>
      <c r="D231" s="267"/>
      <c r="E231" s="273"/>
      <c r="F231" s="273"/>
      <c r="G231" s="273"/>
      <c r="H231" s="273"/>
      <c r="I231" s="273"/>
      <c r="J231" s="273"/>
      <c r="K231" s="274"/>
      <c r="L231" s="273"/>
      <c r="M231" s="273"/>
      <c r="N231" s="273"/>
      <c r="O231" s="275"/>
      <c r="P231" s="273"/>
      <c r="Q231" s="273"/>
      <c r="R231" s="273"/>
      <c r="S231" s="273"/>
      <c r="T231" s="276"/>
      <c r="U231" s="276"/>
      <c r="V231" s="276"/>
      <c r="W231" s="276"/>
      <c r="X231" s="277"/>
      <c r="Y231" s="278"/>
      <c r="AA231" s="8" t="str">
        <f>IF($L231="","",VLOOKUP($L231,BaseEqptCdF!$C$5:$E$161,2,FALSE))</f>
        <v/>
      </c>
      <c r="AB231" s="8" t="str">
        <f>IF($L231="","",VLOOKUP($L231,BaseEqptCdF!$C$5:$E$161,3,FALSE))</f>
        <v/>
      </c>
      <c r="AC231" s="7" t="str">
        <f>IF($L231="","",VLOOKUP($L231,BaseEqptCdF!$C$5:$I$161,6,FALSE))</f>
        <v/>
      </c>
      <c r="AD231" s="7" t="str">
        <f>IF($L231="","",VLOOKUP($L231,BaseEqptCdF!$C$5:$I$161,7,FALSE))</f>
        <v/>
      </c>
      <c r="AE231" s="3" t="str">
        <f>IF($L231="","",VLOOKUP($L231,BaseEqptCdF!$C$5:$R$161,16,FALSE)*$AC$3)</f>
        <v/>
      </c>
      <c r="AF231" s="3" t="str">
        <f>IF($L231="","",IF(LEFT($AB231,2)="SD",0,IF(LEFT($AB231,2)="SB",1*52,IF($N231=Prog!$P$17,VLOOKUP($L231,BaseEqptCdF!$C$5:$P$161,14,FALSE)*1*300,VLOOKUP($L231,BaseEqptCdF!$C$5:$P$161,12,FALSE)*0.2*300))))</f>
        <v/>
      </c>
      <c r="AG231" s="6" t="str">
        <f t="shared" si="33"/>
        <v/>
      </c>
      <c r="AH231" s="6">
        <f>IF($U231=Prog!$S$18,YEAR($X231),"")</f>
        <v>1900</v>
      </c>
      <c r="AI231" s="5" t="str">
        <f>IF(OR($AG231="",$U231=Prog!$S$18),"",IF(OR($U231=Prog!$S$17,$U231=Prog!$S$16),YEAR($X231),IF($AG231="ND","ND",$AI$8+$O231)))</f>
        <v/>
      </c>
      <c r="AJ231" s="3" t="str">
        <f t="shared" si="28"/>
        <v/>
      </c>
      <c r="AK231" s="3" t="str">
        <f t="shared" si="35"/>
        <v/>
      </c>
      <c r="AL231" s="3" t="str">
        <f t="shared" si="35"/>
        <v/>
      </c>
      <c r="AM231" s="3" t="str">
        <f t="shared" si="35"/>
        <v/>
      </c>
      <c r="AN231" s="3" t="str">
        <f t="shared" si="35"/>
        <v/>
      </c>
      <c r="AO231" s="2">
        <f t="shared" si="29"/>
        <v>0</v>
      </c>
      <c r="AP231" s="4"/>
      <c r="AQ231" s="3">
        <f>IF(AJ231=1,VLOOKUP($AP231,BaseEqptCdF!$C$5:$R$161,16,FALSE),0)</f>
        <v>0</v>
      </c>
      <c r="AR231" s="3">
        <f>IF(AK231=1,VLOOKUP($AP231,BaseEqptCdF!$C$5:$R$161,16,FALSE),0)</f>
        <v>0</v>
      </c>
      <c r="AS231" s="3">
        <f>IF(AL231=1,VLOOKUP($AP231,BaseEqptCdF!$C$5:$R$161,16,FALSE),0)</f>
        <v>0</v>
      </c>
      <c r="AT231" s="3">
        <f>IF(AM231=1,VLOOKUP($AP231,BaseEqptCdF!$C$5:$R$161,16,FALSE),0)</f>
        <v>0</v>
      </c>
      <c r="AU231" s="3">
        <f>IF(AN231=1,VLOOKUP($AP231,BaseEqptCdF!$C$5:$R$161,16,FALSE),0)</f>
        <v>0</v>
      </c>
      <c r="AV231" s="2">
        <f t="shared" si="30"/>
        <v>0</v>
      </c>
      <c r="AW231" s="3" t="str">
        <f>IF($L231="","",IF(SUM($AJ231:AJ231)=0,$AE231,VLOOKUP($AP231,BaseEqptCdF!$C$5:$R$161,16,FALSE)*$AC$3))</f>
        <v/>
      </c>
      <c r="AX231" s="3" t="str">
        <f>IF($L231="","",IF(SUM($AJ231:AK231)=0,$AE231,VLOOKUP($AP231,BaseEqptCdF!$C$5:$R$161,16,FALSE)*$AC$3))</f>
        <v/>
      </c>
      <c r="AY231" s="3" t="str">
        <f>IF($L231="","",IF(SUM($AJ231:AL231)=0,$AE231,VLOOKUP($AP231,BaseEqptCdF!$C$5:$R$161,16,FALSE)*$AC$3))</f>
        <v/>
      </c>
      <c r="AZ231" s="3" t="str">
        <f>IF($L231="","",IF(SUM($AJ231:AM231)=0,$AE231,VLOOKUP($AP231,BaseEqptCdF!$C$5:$R$161,16,FALSE)*$AC$3))</f>
        <v/>
      </c>
      <c r="BA231" s="3" t="str">
        <f>IF($L231="","",IF(SUM($AJ231:AN231)=0,$AE231,VLOOKUP($AP231,BaseEqptCdF!$C$5:$R$161,16,FALSE)*$AC$3))</f>
        <v/>
      </c>
      <c r="BB231" s="2">
        <f t="shared" si="31"/>
        <v>0</v>
      </c>
      <c r="BC231" s="3" t="str">
        <f>IF($L231="","",IF(SUM($AJ231:AJ231)=0,$AF231,IF(LEFT(VLOOKUP($AP231,BaseEqptCdF!$C$5:$E$161,3,FALSE),2)="SD",0,IF(LEFT(VLOOKUP($AP231,BaseEqptCdF!$C$5:$E$161,3,FALSE),2)="SB",1*52,VLOOKUP($AP231,BaseEqptCdF!$C$5:$S$161,12,FALSE)*0.2*300))))</f>
        <v/>
      </c>
      <c r="BD231" s="3" t="str">
        <f>IF($L231="","",IF(SUM($AJ231:AK231)=0,$AF231,IF(LEFT(VLOOKUP($AP231,BaseEqptCdF!$C$5:$E$161,3,FALSE),2)="SD",0,IF(LEFT(VLOOKUP($AP231,BaseEqptCdF!$C$5:$E$161,3,FALSE),2)="SB",1*52,VLOOKUP($AP231,BaseEqptCdF!$C$5:$S$161,12,FALSE)*0.2*300))))</f>
        <v/>
      </c>
      <c r="BE231" s="3" t="str">
        <f>IF($L231="","",IF(SUM($AJ231:AL231)=0,$AF231,IF(LEFT(VLOOKUP($AP231,BaseEqptCdF!$C$5:$E$161,3,FALSE),2)="SD",0,IF(LEFT(VLOOKUP($AP231,BaseEqptCdF!$C$5:$E$161,3,FALSE),2)="SB",1*52,VLOOKUP($AP231,BaseEqptCdF!$C$5:$S$161,12,FALSE)*0.2*300))))</f>
        <v/>
      </c>
      <c r="BF231" s="3" t="str">
        <f>IF($L231="","",IF(SUM($AJ231:AM231)=0,$AF231,IF(LEFT(VLOOKUP($AP231,BaseEqptCdF!$C$5:$E$161,3,FALSE),2)="SD",0,IF(LEFT(VLOOKUP($AP231,BaseEqptCdF!$C$5:$E$161,3,FALSE),2)="SB",1*52,VLOOKUP($AP231,BaseEqptCdF!$C$5:$S$161,12,FALSE)*0.2*300))))</f>
        <v/>
      </c>
      <c r="BG231" s="3" t="str">
        <f>IF($L231="","",IF(SUM($AJ231:AN231)=0,$AF231,IF(LEFT(VLOOKUP($AP231,BaseEqptCdF!$C$5:$E$161,3,FALSE),2)="SD",0,IF(LEFT(VLOOKUP($AP231,BaseEqptCdF!$C$5:$E$161,3,FALSE),2)="SB",1*52,VLOOKUP($AP231,BaseEqptCdF!$C$5:$S$161,12,FALSE)*0.2*300))))</f>
        <v/>
      </c>
      <c r="BH231" s="2">
        <f t="shared" si="32"/>
        <v>0</v>
      </c>
    </row>
    <row r="232" spans="1:60" x14ac:dyDescent="0.25">
      <c r="A232" s="296" t="str">
        <f t="array" ref="A232">IF($C232="","",INDEX(Prog!$B$8:$D$300,MATCH($C232,nivo1,0),1))</f>
        <v/>
      </c>
      <c r="B232" s="296" t="str">
        <f t="array" ref="B232">IF($C232="","",INDEX(Prog!$B$8:$D$300,MATCH($C232,nivo1,0),2))</f>
        <v/>
      </c>
      <c r="C232" s="273"/>
      <c r="D232" s="267"/>
      <c r="E232" s="273"/>
      <c r="F232" s="273"/>
      <c r="G232" s="273"/>
      <c r="H232" s="273"/>
      <c r="I232" s="273"/>
      <c r="J232" s="273"/>
      <c r="K232" s="274"/>
      <c r="L232" s="273"/>
      <c r="M232" s="273"/>
      <c r="N232" s="273"/>
      <c r="O232" s="275"/>
      <c r="P232" s="273"/>
      <c r="Q232" s="273"/>
      <c r="R232" s="273"/>
      <c r="S232" s="273"/>
      <c r="T232" s="276"/>
      <c r="U232" s="276"/>
      <c r="V232" s="276"/>
      <c r="W232" s="276"/>
      <c r="X232" s="277"/>
      <c r="Y232" s="278"/>
      <c r="AA232" s="8" t="str">
        <f>IF($L232="","",VLOOKUP($L232,BaseEqptCdF!$C$5:$E$161,2,FALSE))</f>
        <v/>
      </c>
      <c r="AB232" s="8" t="str">
        <f>IF($L232="","",VLOOKUP($L232,BaseEqptCdF!$C$5:$E$161,3,FALSE))</f>
        <v/>
      </c>
      <c r="AC232" s="7" t="str">
        <f>IF($L232="","",VLOOKUP($L232,BaseEqptCdF!$C$5:$I$161,6,FALSE))</f>
        <v/>
      </c>
      <c r="AD232" s="7" t="str">
        <f>IF($L232="","",VLOOKUP($L232,BaseEqptCdF!$C$5:$I$161,7,FALSE))</f>
        <v/>
      </c>
      <c r="AE232" s="3" t="str">
        <f>IF($L232="","",VLOOKUP($L232,BaseEqptCdF!$C$5:$R$161,16,FALSE)*$AC$3)</f>
        <v/>
      </c>
      <c r="AF232" s="3" t="str">
        <f>IF($L232="","",IF(LEFT($AB232,2)="SD",0,IF(LEFT($AB232,2)="SB",1*52,IF($N232=Prog!$P$17,VLOOKUP($L232,BaseEqptCdF!$C$5:$P$161,14,FALSE)*1*300,VLOOKUP($L232,BaseEqptCdF!$C$5:$P$161,12,FALSE)*0.2*300))))</f>
        <v/>
      </c>
      <c r="AG232" s="6" t="str">
        <f t="shared" si="33"/>
        <v/>
      </c>
      <c r="AH232" s="6">
        <f>IF($U232=Prog!$S$18,YEAR($X232),"")</f>
        <v>1900</v>
      </c>
      <c r="AI232" s="5" t="str">
        <f>IF(OR($AG232="",$U232=Prog!$S$18),"",IF(OR($U232=Prog!$S$17,$U232=Prog!$S$16),YEAR($X232),IF($AG232="ND","ND",$AI$8+$O232)))</f>
        <v/>
      </c>
      <c r="AJ232" s="3" t="str">
        <f t="shared" si="28"/>
        <v/>
      </c>
      <c r="AK232" s="3" t="str">
        <f t="shared" si="35"/>
        <v/>
      </c>
      <c r="AL232" s="3" t="str">
        <f t="shared" si="35"/>
        <v/>
      </c>
      <c r="AM232" s="3" t="str">
        <f t="shared" si="35"/>
        <v/>
      </c>
      <c r="AN232" s="3" t="str">
        <f t="shared" si="35"/>
        <v/>
      </c>
      <c r="AO232" s="2">
        <f t="shared" si="29"/>
        <v>0</v>
      </c>
      <c r="AP232" s="4"/>
      <c r="AQ232" s="3">
        <f>IF(AJ232=1,VLOOKUP($AP232,BaseEqptCdF!$C$5:$R$161,16,FALSE),0)</f>
        <v>0</v>
      </c>
      <c r="AR232" s="3">
        <f>IF(AK232=1,VLOOKUP($AP232,BaseEqptCdF!$C$5:$R$161,16,FALSE),0)</f>
        <v>0</v>
      </c>
      <c r="AS232" s="3">
        <f>IF(AL232=1,VLOOKUP($AP232,BaseEqptCdF!$C$5:$R$161,16,FALSE),0)</f>
        <v>0</v>
      </c>
      <c r="AT232" s="3">
        <f>IF(AM232=1,VLOOKUP($AP232,BaseEqptCdF!$C$5:$R$161,16,FALSE),0)</f>
        <v>0</v>
      </c>
      <c r="AU232" s="3">
        <f>IF(AN232=1,VLOOKUP($AP232,BaseEqptCdF!$C$5:$R$161,16,FALSE),0)</f>
        <v>0</v>
      </c>
      <c r="AV232" s="2">
        <f t="shared" si="30"/>
        <v>0</v>
      </c>
      <c r="AW232" s="3" t="str">
        <f>IF($L232="","",IF(SUM($AJ232:AJ232)=0,$AE232,VLOOKUP($AP232,BaseEqptCdF!$C$5:$R$161,16,FALSE)*$AC$3))</f>
        <v/>
      </c>
      <c r="AX232" s="3" t="str">
        <f>IF($L232="","",IF(SUM($AJ232:AK232)=0,$AE232,VLOOKUP($AP232,BaseEqptCdF!$C$5:$R$161,16,FALSE)*$AC$3))</f>
        <v/>
      </c>
      <c r="AY232" s="3" t="str">
        <f>IF($L232="","",IF(SUM($AJ232:AL232)=0,$AE232,VLOOKUP($AP232,BaseEqptCdF!$C$5:$R$161,16,FALSE)*$AC$3))</f>
        <v/>
      </c>
      <c r="AZ232" s="3" t="str">
        <f>IF($L232="","",IF(SUM($AJ232:AM232)=0,$AE232,VLOOKUP($AP232,BaseEqptCdF!$C$5:$R$161,16,FALSE)*$AC$3))</f>
        <v/>
      </c>
      <c r="BA232" s="3" t="str">
        <f>IF($L232="","",IF(SUM($AJ232:AN232)=0,$AE232,VLOOKUP($AP232,BaseEqptCdF!$C$5:$R$161,16,FALSE)*$AC$3))</f>
        <v/>
      </c>
      <c r="BB232" s="2">
        <f t="shared" si="31"/>
        <v>0</v>
      </c>
      <c r="BC232" s="3" t="str">
        <f>IF($L232="","",IF(SUM($AJ232:AJ232)=0,$AF232,IF(LEFT(VLOOKUP($AP232,BaseEqptCdF!$C$5:$E$161,3,FALSE),2)="SD",0,IF(LEFT(VLOOKUP($AP232,BaseEqptCdF!$C$5:$E$161,3,FALSE),2)="SB",1*52,VLOOKUP($AP232,BaseEqptCdF!$C$5:$S$161,12,FALSE)*0.2*300))))</f>
        <v/>
      </c>
      <c r="BD232" s="3" t="str">
        <f>IF($L232="","",IF(SUM($AJ232:AK232)=0,$AF232,IF(LEFT(VLOOKUP($AP232,BaseEqptCdF!$C$5:$E$161,3,FALSE),2)="SD",0,IF(LEFT(VLOOKUP($AP232,BaseEqptCdF!$C$5:$E$161,3,FALSE),2)="SB",1*52,VLOOKUP($AP232,BaseEqptCdF!$C$5:$S$161,12,FALSE)*0.2*300))))</f>
        <v/>
      </c>
      <c r="BE232" s="3" t="str">
        <f>IF($L232="","",IF(SUM($AJ232:AL232)=0,$AF232,IF(LEFT(VLOOKUP($AP232,BaseEqptCdF!$C$5:$E$161,3,FALSE),2)="SD",0,IF(LEFT(VLOOKUP($AP232,BaseEqptCdF!$C$5:$E$161,3,FALSE),2)="SB",1*52,VLOOKUP($AP232,BaseEqptCdF!$C$5:$S$161,12,FALSE)*0.2*300))))</f>
        <v/>
      </c>
      <c r="BF232" s="3" t="str">
        <f>IF($L232="","",IF(SUM($AJ232:AM232)=0,$AF232,IF(LEFT(VLOOKUP($AP232,BaseEqptCdF!$C$5:$E$161,3,FALSE),2)="SD",0,IF(LEFT(VLOOKUP($AP232,BaseEqptCdF!$C$5:$E$161,3,FALSE),2)="SB",1*52,VLOOKUP($AP232,BaseEqptCdF!$C$5:$S$161,12,FALSE)*0.2*300))))</f>
        <v/>
      </c>
      <c r="BG232" s="3" t="str">
        <f>IF($L232="","",IF(SUM($AJ232:AN232)=0,$AF232,IF(LEFT(VLOOKUP($AP232,BaseEqptCdF!$C$5:$E$161,3,FALSE),2)="SD",0,IF(LEFT(VLOOKUP($AP232,BaseEqptCdF!$C$5:$E$161,3,FALSE),2)="SB",1*52,VLOOKUP($AP232,BaseEqptCdF!$C$5:$S$161,12,FALSE)*0.2*300))))</f>
        <v/>
      </c>
      <c r="BH232" s="2">
        <f t="shared" si="32"/>
        <v>0</v>
      </c>
    </row>
    <row r="233" spans="1:60" x14ac:dyDescent="0.25">
      <c r="A233" s="296" t="str">
        <f t="array" ref="A233">IF($C233="","",INDEX(Prog!$B$8:$D$300,MATCH($C233,nivo1,0),1))</f>
        <v/>
      </c>
      <c r="B233" s="296" t="str">
        <f t="array" ref="B233">IF($C233="","",INDEX(Prog!$B$8:$D$300,MATCH($C233,nivo1,0),2))</f>
        <v/>
      </c>
      <c r="C233" s="273"/>
      <c r="D233" s="267"/>
      <c r="E233" s="273"/>
      <c r="F233" s="273"/>
      <c r="G233" s="273"/>
      <c r="H233" s="273"/>
      <c r="I233" s="273"/>
      <c r="J233" s="273"/>
      <c r="K233" s="274"/>
      <c r="L233" s="273"/>
      <c r="M233" s="273"/>
      <c r="N233" s="273"/>
      <c r="O233" s="275"/>
      <c r="P233" s="273"/>
      <c r="Q233" s="273"/>
      <c r="R233" s="273"/>
      <c r="S233" s="273"/>
      <c r="T233" s="276"/>
      <c r="U233" s="276"/>
      <c r="V233" s="276"/>
      <c r="W233" s="276"/>
      <c r="X233" s="277"/>
      <c r="Y233" s="278"/>
      <c r="AA233" s="8" t="str">
        <f>IF($L233="","",VLOOKUP($L233,BaseEqptCdF!$C$5:$E$161,2,FALSE))</f>
        <v/>
      </c>
      <c r="AB233" s="8" t="str">
        <f>IF($L233="","",VLOOKUP($L233,BaseEqptCdF!$C$5:$E$161,3,FALSE))</f>
        <v/>
      </c>
      <c r="AC233" s="7" t="str">
        <f>IF($L233="","",VLOOKUP($L233,BaseEqptCdF!$C$5:$I$161,6,FALSE))</f>
        <v/>
      </c>
      <c r="AD233" s="7" t="str">
        <f>IF($L233="","",VLOOKUP($L233,BaseEqptCdF!$C$5:$I$161,7,FALSE))</f>
        <v/>
      </c>
      <c r="AE233" s="3" t="str">
        <f>IF($L233="","",VLOOKUP($L233,BaseEqptCdF!$C$5:$R$161,16,FALSE)*$AC$3)</f>
        <v/>
      </c>
      <c r="AF233" s="3" t="str">
        <f>IF($L233="","",IF(LEFT($AB233,2)="SD",0,IF(LEFT($AB233,2)="SB",1*52,IF($N233=Prog!$P$17,VLOOKUP($L233,BaseEqptCdF!$C$5:$P$161,14,FALSE)*1*300,VLOOKUP($L233,BaseEqptCdF!$C$5:$P$161,12,FALSE)*0.2*300))))</f>
        <v/>
      </c>
      <c r="AG233" s="6" t="str">
        <f t="shared" si="33"/>
        <v/>
      </c>
      <c r="AH233" s="6">
        <f>IF($U233=Prog!$S$18,YEAR($X233),"")</f>
        <v>1900</v>
      </c>
      <c r="AI233" s="5" t="str">
        <f>IF(OR($AG233="",$U233=Prog!$S$18),"",IF(OR($U233=Prog!$S$17,$U233=Prog!$S$16),YEAR($X233),IF($AG233="ND","ND",$AI$8+$O233)))</f>
        <v/>
      </c>
      <c r="AJ233" s="3" t="str">
        <f t="shared" si="28"/>
        <v/>
      </c>
      <c r="AK233" s="3" t="str">
        <f t="shared" si="35"/>
        <v/>
      </c>
      <c r="AL233" s="3" t="str">
        <f t="shared" si="35"/>
        <v/>
      </c>
      <c r="AM233" s="3" t="str">
        <f t="shared" si="35"/>
        <v/>
      </c>
      <c r="AN233" s="3" t="str">
        <f t="shared" si="35"/>
        <v/>
      </c>
      <c r="AO233" s="2">
        <f t="shared" si="29"/>
        <v>0</v>
      </c>
      <c r="AP233" s="4"/>
      <c r="AQ233" s="3">
        <f>IF(AJ233=1,VLOOKUP($AP233,BaseEqptCdF!$C$5:$R$161,16,FALSE),0)</f>
        <v>0</v>
      </c>
      <c r="AR233" s="3">
        <f>IF(AK233=1,VLOOKUP($AP233,BaseEqptCdF!$C$5:$R$161,16,FALSE),0)</f>
        <v>0</v>
      </c>
      <c r="AS233" s="3">
        <f>IF(AL233=1,VLOOKUP($AP233,BaseEqptCdF!$C$5:$R$161,16,FALSE),0)</f>
        <v>0</v>
      </c>
      <c r="AT233" s="3">
        <f>IF(AM233=1,VLOOKUP($AP233,BaseEqptCdF!$C$5:$R$161,16,FALSE),0)</f>
        <v>0</v>
      </c>
      <c r="AU233" s="3">
        <f>IF(AN233=1,VLOOKUP($AP233,BaseEqptCdF!$C$5:$R$161,16,FALSE),0)</f>
        <v>0</v>
      </c>
      <c r="AV233" s="2">
        <f t="shared" si="30"/>
        <v>0</v>
      </c>
      <c r="AW233" s="3" t="str">
        <f>IF($L233="","",IF(SUM($AJ233:AJ233)=0,$AE233,VLOOKUP($AP233,BaseEqptCdF!$C$5:$R$161,16,FALSE)*$AC$3))</f>
        <v/>
      </c>
      <c r="AX233" s="3" t="str">
        <f>IF($L233="","",IF(SUM($AJ233:AK233)=0,$AE233,VLOOKUP($AP233,BaseEqptCdF!$C$5:$R$161,16,FALSE)*$AC$3))</f>
        <v/>
      </c>
      <c r="AY233" s="3" t="str">
        <f>IF($L233="","",IF(SUM($AJ233:AL233)=0,$AE233,VLOOKUP($AP233,BaseEqptCdF!$C$5:$R$161,16,FALSE)*$AC$3))</f>
        <v/>
      </c>
      <c r="AZ233" s="3" t="str">
        <f>IF($L233="","",IF(SUM($AJ233:AM233)=0,$AE233,VLOOKUP($AP233,BaseEqptCdF!$C$5:$R$161,16,FALSE)*$AC$3))</f>
        <v/>
      </c>
      <c r="BA233" s="3" t="str">
        <f>IF($L233="","",IF(SUM($AJ233:AN233)=0,$AE233,VLOOKUP($AP233,BaseEqptCdF!$C$5:$R$161,16,FALSE)*$AC$3))</f>
        <v/>
      </c>
      <c r="BB233" s="2">
        <f t="shared" si="31"/>
        <v>0</v>
      </c>
      <c r="BC233" s="3" t="str">
        <f>IF($L233="","",IF(SUM($AJ233:AJ233)=0,$AF233,IF(LEFT(VLOOKUP($AP233,BaseEqptCdF!$C$5:$E$161,3,FALSE),2)="SD",0,IF(LEFT(VLOOKUP($AP233,BaseEqptCdF!$C$5:$E$161,3,FALSE),2)="SB",1*52,VLOOKUP($AP233,BaseEqptCdF!$C$5:$S$161,12,FALSE)*0.2*300))))</f>
        <v/>
      </c>
      <c r="BD233" s="3" t="str">
        <f>IF($L233="","",IF(SUM($AJ233:AK233)=0,$AF233,IF(LEFT(VLOOKUP($AP233,BaseEqptCdF!$C$5:$E$161,3,FALSE),2)="SD",0,IF(LEFT(VLOOKUP($AP233,BaseEqptCdF!$C$5:$E$161,3,FALSE),2)="SB",1*52,VLOOKUP($AP233,BaseEqptCdF!$C$5:$S$161,12,FALSE)*0.2*300))))</f>
        <v/>
      </c>
      <c r="BE233" s="3" t="str">
        <f>IF($L233="","",IF(SUM($AJ233:AL233)=0,$AF233,IF(LEFT(VLOOKUP($AP233,BaseEqptCdF!$C$5:$E$161,3,FALSE),2)="SD",0,IF(LEFT(VLOOKUP($AP233,BaseEqptCdF!$C$5:$E$161,3,FALSE),2)="SB",1*52,VLOOKUP($AP233,BaseEqptCdF!$C$5:$S$161,12,FALSE)*0.2*300))))</f>
        <v/>
      </c>
      <c r="BF233" s="3" t="str">
        <f>IF($L233="","",IF(SUM($AJ233:AM233)=0,$AF233,IF(LEFT(VLOOKUP($AP233,BaseEqptCdF!$C$5:$E$161,3,FALSE),2)="SD",0,IF(LEFT(VLOOKUP($AP233,BaseEqptCdF!$C$5:$E$161,3,FALSE),2)="SB",1*52,VLOOKUP($AP233,BaseEqptCdF!$C$5:$S$161,12,FALSE)*0.2*300))))</f>
        <v/>
      </c>
      <c r="BG233" s="3" t="str">
        <f>IF($L233="","",IF(SUM($AJ233:AN233)=0,$AF233,IF(LEFT(VLOOKUP($AP233,BaseEqptCdF!$C$5:$E$161,3,FALSE),2)="SD",0,IF(LEFT(VLOOKUP($AP233,BaseEqptCdF!$C$5:$E$161,3,FALSE),2)="SB",1*52,VLOOKUP($AP233,BaseEqptCdF!$C$5:$S$161,12,FALSE)*0.2*300))))</f>
        <v/>
      </c>
      <c r="BH233" s="2">
        <f t="shared" si="32"/>
        <v>0</v>
      </c>
    </row>
    <row r="234" spans="1:60" x14ac:dyDescent="0.25">
      <c r="A234" s="296" t="str">
        <f t="array" ref="A234">IF($C234="","",INDEX(Prog!$B$8:$D$300,MATCH($C234,nivo1,0),1))</f>
        <v/>
      </c>
      <c r="B234" s="296" t="str">
        <f t="array" ref="B234">IF($C234="","",INDEX(Prog!$B$8:$D$300,MATCH($C234,nivo1,0),2))</f>
        <v/>
      </c>
      <c r="C234" s="273"/>
      <c r="D234" s="267"/>
      <c r="E234" s="273"/>
      <c r="F234" s="273"/>
      <c r="G234" s="273"/>
      <c r="H234" s="273"/>
      <c r="I234" s="273"/>
      <c r="J234" s="273"/>
      <c r="K234" s="274"/>
      <c r="L234" s="273"/>
      <c r="M234" s="273"/>
      <c r="N234" s="273"/>
      <c r="O234" s="275"/>
      <c r="P234" s="273"/>
      <c r="Q234" s="273"/>
      <c r="R234" s="273"/>
      <c r="S234" s="273"/>
      <c r="T234" s="276"/>
      <c r="U234" s="276"/>
      <c r="V234" s="276"/>
      <c r="W234" s="276"/>
      <c r="X234" s="277"/>
      <c r="Y234" s="278"/>
      <c r="AA234" s="8" t="str">
        <f>IF($L234="","",VLOOKUP($L234,BaseEqptCdF!$C$5:$E$161,2,FALSE))</f>
        <v/>
      </c>
      <c r="AB234" s="8" t="str">
        <f>IF($L234="","",VLOOKUP($L234,BaseEqptCdF!$C$5:$E$161,3,FALSE))</f>
        <v/>
      </c>
      <c r="AC234" s="7" t="str">
        <f>IF($L234="","",VLOOKUP($L234,BaseEqptCdF!$C$5:$I$161,6,FALSE))</f>
        <v/>
      </c>
      <c r="AD234" s="7" t="str">
        <f>IF($L234="","",VLOOKUP($L234,BaseEqptCdF!$C$5:$I$161,7,FALSE))</f>
        <v/>
      </c>
      <c r="AE234" s="3" t="str">
        <f>IF($L234="","",VLOOKUP($L234,BaseEqptCdF!$C$5:$R$161,16,FALSE)*$AC$3)</f>
        <v/>
      </c>
      <c r="AF234" s="3" t="str">
        <f>IF($L234="","",IF(LEFT($AB234,2)="SD",0,IF(LEFT($AB234,2)="SB",1*52,IF($N234=Prog!$P$17,VLOOKUP($L234,BaseEqptCdF!$C$5:$P$161,14,FALSE)*1*300,VLOOKUP($L234,BaseEqptCdF!$C$5:$P$161,12,FALSE)*0.2*300))))</f>
        <v/>
      </c>
      <c r="AG234" s="6" t="str">
        <f t="shared" si="33"/>
        <v/>
      </c>
      <c r="AH234" s="6">
        <f>IF($U234=Prog!$S$18,YEAR($X234),"")</f>
        <v>1900</v>
      </c>
      <c r="AI234" s="5" t="str">
        <f>IF(OR($AG234="",$U234=Prog!$S$18),"",IF(OR($U234=Prog!$S$17,$U234=Prog!$S$16),YEAR($X234),IF($AG234="ND","ND",$AI$8+$O234)))</f>
        <v/>
      </c>
      <c r="AJ234" s="3" t="str">
        <f t="shared" si="28"/>
        <v/>
      </c>
      <c r="AK234" s="3" t="str">
        <f t="shared" si="35"/>
        <v/>
      </c>
      <c r="AL234" s="3" t="str">
        <f t="shared" si="35"/>
        <v/>
      </c>
      <c r="AM234" s="3" t="str">
        <f t="shared" si="35"/>
        <v/>
      </c>
      <c r="AN234" s="3" t="str">
        <f t="shared" si="35"/>
        <v/>
      </c>
      <c r="AO234" s="2">
        <f t="shared" si="29"/>
        <v>0</v>
      </c>
      <c r="AP234" s="4"/>
      <c r="AQ234" s="3">
        <f>IF(AJ234=1,VLOOKUP($AP234,BaseEqptCdF!$C$5:$R$161,16,FALSE),0)</f>
        <v>0</v>
      </c>
      <c r="AR234" s="3">
        <f>IF(AK234=1,VLOOKUP($AP234,BaseEqptCdF!$C$5:$R$161,16,FALSE),0)</f>
        <v>0</v>
      </c>
      <c r="AS234" s="3">
        <f>IF(AL234=1,VLOOKUP($AP234,BaseEqptCdF!$C$5:$R$161,16,FALSE),0)</f>
        <v>0</v>
      </c>
      <c r="AT234" s="3">
        <f>IF(AM234=1,VLOOKUP($AP234,BaseEqptCdF!$C$5:$R$161,16,FALSE),0)</f>
        <v>0</v>
      </c>
      <c r="AU234" s="3">
        <f>IF(AN234=1,VLOOKUP($AP234,BaseEqptCdF!$C$5:$R$161,16,FALSE),0)</f>
        <v>0</v>
      </c>
      <c r="AV234" s="2">
        <f t="shared" si="30"/>
        <v>0</v>
      </c>
      <c r="AW234" s="3" t="str">
        <f>IF($L234="","",IF(SUM($AJ234:AJ234)=0,$AE234,VLOOKUP($AP234,BaseEqptCdF!$C$5:$R$161,16,FALSE)*$AC$3))</f>
        <v/>
      </c>
      <c r="AX234" s="3" t="str">
        <f>IF($L234="","",IF(SUM($AJ234:AK234)=0,$AE234,VLOOKUP($AP234,BaseEqptCdF!$C$5:$R$161,16,FALSE)*$AC$3))</f>
        <v/>
      </c>
      <c r="AY234" s="3" t="str">
        <f>IF($L234="","",IF(SUM($AJ234:AL234)=0,$AE234,VLOOKUP($AP234,BaseEqptCdF!$C$5:$R$161,16,FALSE)*$AC$3))</f>
        <v/>
      </c>
      <c r="AZ234" s="3" t="str">
        <f>IF($L234="","",IF(SUM($AJ234:AM234)=0,$AE234,VLOOKUP($AP234,BaseEqptCdF!$C$5:$R$161,16,FALSE)*$AC$3))</f>
        <v/>
      </c>
      <c r="BA234" s="3" t="str">
        <f>IF($L234="","",IF(SUM($AJ234:AN234)=0,$AE234,VLOOKUP($AP234,BaseEqptCdF!$C$5:$R$161,16,FALSE)*$AC$3))</f>
        <v/>
      </c>
      <c r="BB234" s="2">
        <f t="shared" si="31"/>
        <v>0</v>
      </c>
      <c r="BC234" s="3" t="str">
        <f>IF($L234="","",IF(SUM($AJ234:AJ234)=0,$AF234,IF(LEFT(VLOOKUP($AP234,BaseEqptCdF!$C$5:$E$161,3,FALSE),2)="SD",0,IF(LEFT(VLOOKUP($AP234,BaseEqptCdF!$C$5:$E$161,3,FALSE),2)="SB",1*52,VLOOKUP($AP234,BaseEqptCdF!$C$5:$S$161,12,FALSE)*0.2*300))))</f>
        <v/>
      </c>
      <c r="BD234" s="3" t="str">
        <f>IF($L234="","",IF(SUM($AJ234:AK234)=0,$AF234,IF(LEFT(VLOOKUP($AP234,BaseEqptCdF!$C$5:$E$161,3,FALSE),2)="SD",0,IF(LEFT(VLOOKUP($AP234,BaseEqptCdF!$C$5:$E$161,3,FALSE),2)="SB",1*52,VLOOKUP($AP234,BaseEqptCdF!$C$5:$S$161,12,FALSE)*0.2*300))))</f>
        <v/>
      </c>
      <c r="BE234" s="3" t="str">
        <f>IF($L234="","",IF(SUM($AJ234:AL234)=0,$AF234,IF(LEFT(VLOOKUP($AP234,BaseEqptCdF!$C$5:$E$161,3,FALSE),2)="SD",0,IF(LEFT(VLOOKUP($AP234,BaseEqptCdF!$C$5:$E$161,3,FALSE),2)="SB",1*52,VLOOKUP($AP234,BaseEqptCdF!$C$5:$S$161,12,FALSE)*0.2*300))))</f>
        <v/>
      </c>
      <c r="BF234" s="3" t="str">
        <f>IF($L234="","",IF(SUM($AJ234:AM234)=0,$AF234,IF(LEFT(VLOOKUP($AP234,BaseEqptCdF!$C$5:$E$161,3,FALSE),2)="SD",0,IF(LEFT(VLOOKUP($AP234,BaseEqptCdF!$C$5:$E$161,3,FALSE),2)="SB",1*52,VLOOKUP($AP234,BaseEqptCdF!$C$5:$S$161,12,FALSE)*0.2*300))))</f>
        <v/>
      </c>
      <c r="BG234" s="3" t="str">
        <f>IF($L234="","",IF(SUM($AJ234:AN234)=0,$AF234,IF(LEFT(VLOOKUP($AP234,BaseEqptCdF!$C$5:$E$161,3,FALSE),2)="SD",0,IF(LEFT(VLOOKUP($AP234,BaseEqptCdF!$C$5:$E$161,3,FALSE),2)="SB",1*52,VLOOKUP($AP234,BaseEqptCdF!$C$5:$S$161,12,FALSE)*0.2*300))))</f>
        <v/>
      </c>
      <c r="BH234" s="2">
        <f t="shared" si="32"/>
        <v>0</v>
      </c>
    </row>
    <row r="235" spans="1:60" x14ac:dyDescent="0.25">
      <c r="A235" s="296" t="str">
        <f t="array" ref="A235">IF($C235="","",INDEX(Prog!$B$8:$D$300,MATCH($C235,nivo1,0),1))</f>
        <v/>
      </c>
      <c r="B235" s="296" t="str">
        <f t="array" ref="B235">IF($C235="","",INDEX(Prog!$B$8:$D$300,MATCH($C235,nivo1,0),2))</f>
        <v/>
      </c>
      <c r="C235" s="273"/>
      <c r="D235" s="267"/>
      <c r="E235" s="273"/>
      <c r="F235" s="273"/>
      <c r="G235" s="273"/>
      <c r="H235" s="273"/>
      <c r="I235" s="273"/>
      <c r="J235" s="273"/>
      <c r="K235" s="274"/>
      <c r="L235" s="273"/>
      <c r="M235" s="273"/>
      <c r="N235" s="273"/>
      <c r="O235" s="275"/>
      <c r="P235" s="273"/>
      <c r="Q235" s="273"/>
      <c r="R235" s="273"/>
      <c r="S235" s="273"/>
      <c r="T235" s="276"/>
      <c r="U235" s="276"/>
      <c r="V235" s="276"/>
      <c r="W235" s="276"/>
      <c r="X235" s="277"/>
      <c r="Y235" s="278"/>
      <c r="AA235" s="8" t="str">
        <f>IF($L235="","",VLOOKUP($L235,BaseEqptCdF!$C$5:$E$161,2,FALSE))</f>
        <v/>
      </c>
      <c r="AB235" s="8" t="str">
        <f>IF($L235="","",VLOOKUP($L235,BaseEqptCdF!$C$5:$E$161,3,FALSE))</f>
        <v/>
      </c>
      <c r="AC235" s="7" t="str">
        <f>IF($L235="","",VLOOKUP($L235,BaseEqptCdF!$C$5:$I$161,6,FALSE))</f>
        <v/>
      </c>
      <c r="AD235" s="7" t="str">
        <f>IF($L235="","",VLOOKUP($L235,BaseEqptCdF!$C$5:$I$161,7,FALSE))</f>
        <v/>
      </c>
      <c r="AE235" s="3" t="str">
        <f>IF($L235="","",VLOOKUP($L235,BaseEqptCdF!$C$5:$R$161,16,FALSE)*$AC$3)</f>
        <v/>
      </c>
      <c r="AF235" s="3" t="str">
        <f>IF($L235="","",IF(LEFT($AB235,2)="SD",0,IF(LEFT($AB235,2)="SB",1*52,IF($N235=Prog!$P$17,VLOOKUP($L235,BaseEqptCdF!$C$5:$P$161,14,FALSE)*1*300,VLOOKUP($L235,BaseEqptCdF!$C$5:$P$161,12,FALSE)*0.2*300))))</f>
        <v/>
      </c>
      <c r="AG235" s="6" t="str">
        <f t="shared" si="33"/>
        <v/>
      </c>
      <c r="AH235" s="6">
        <f>IF($U235=Prog!$S$18,YEAR($X235),"")</f>
        <v>1900</v>
      </c>
      <c r="AI235" s="5" t="str">
        <f>IF(OR($AG235="",$U235=Prog!$S$18),"",IF(OR($U235=Prog!$S$17,$U235=Prog!$S$16),YEAR($X235),IF($AG235="ND","ND",$AI$8+$O235)))</f>
        <v/>
      </c>
      <c r="AJ235" s="3" t="str">
        <f t="shared" si="28"/>
        <v/>
      </c>
      <c r="AK235" s="3" t="str">
        <f t="shared" si="35"/>
        <v/>
      </c>
      <c r="AL235" s="3" t="str">
        <f t="shared" si="35"/>
        <v/>
      </c>
      <c r="AM235" s="3" t="str">
        <f t="shared" si="35"/>
        <v/>
      </c>
      <c r="AN235" s="3" t="str">
        <f t="shared" si="35"/>
        <v/>
      </c>
      <c r="AO235" s="2">
        <f t="shared" si="29"/>
        <v>0</v>
      </c>
      <c r="AP235" s="4"/>
      <c r="AQ235" s="3">
        <f>IF(AJ235=1,VLOOKUP($AP235,BaseEqptCdF!$C$5:$R$161,16,FALSE),0)</f>
        <v>0</v>
      </c>
      <c r="AR235" s="3">
        <f>IF(AK235=1,VLOOKUP($AP235,BaseEqptCdF!$C$5:$R$161,16,FALSE),0)</f>
        <v>0</v>
      </c>
      <c r="AS235" s="3">
        <f>IF(AL235=1,VLOOKUP($AP235,BaseEqptCdF!$C$5:$R$161,16,FALSE),0)</f>
        <v>0</v>
      </c>
      <c r="AT235" s="3">
        <f>IF(AM235=1,VLOOKUP($AP235,BaseEqptCdF!$C$5:$R$161,16,FALSE),0)</f>
        <v>0</v>
      </c>
      <c r="AU235" s="3">
        <f>IF(AN235=1,VLOOKUP($AP235,BaseEqptCdF!$C$5:$R$161,16,FALSE),0)</f>
        <v>0</v>
      </c>
      <c r="AV235" s="2">
        <f t="shared" si="30"/>
        <v>0</v>
      </c>
      <c r="AW235" s="3" t="str">
        <f>IF($L235="","",IF(SUM($AJ235:AJ235)=0,$AE235,VLOOKUP($AP235,BaseEqptCdF!$C$5:$R$161,16,FALSE)*$AC$3))</f>
        <v/>
      </c>
      <c r="AX235" s="3" t="str">
        <f>IF($L235="","",IF(SUM($AJ235:AK235)=0,$AE235,VLOOKUP($AP235,BaseEqptCdF!$C$5:$R$161,16,FALSE)*$AC$3))</f>
        <v/>
      </c>
      <c r="AY235" s="3" t="str">
        <f>IF($L235="","",IF(SUM($AJ235:AL235)=0,$AE235,VLOOKUP($AP235,BaseEqptCdF!$C$5:$R$161,16,FALSE)*$AC$3))</f>
        <v/>
      </c>
      <c r="AZ235" s="3" t="str">
        <f>IF($L235="","",IF(SUM($AJ235:AM235)=0,$AE235,VLOOKUP($AP235,BaseEqptCdF!$C$5:$R$161,16,FALSE)*$AC$3))</f>
        <v/>
      </c>
      <c r="BA235" s="3" t="str">
        <f>IF($L235="","",IF(SUM($AJ235:AN235)=0,$AE235,VLOOKUP($AP235,BaseEqptCdF!$C$5:$R$161,16,FALSE)*$AC$3))</f>
        <v/>
      </c>
      <c r="BB235" s="2">
        <f t="shared" si="31"/>
        <v>0</v>
      </c>
      <c r="BC235" s="3" t="str">
        <f>IF($L235="","",IF(SUM($AJ235:AJ235)=0,$AF235,IF(LEFT(VLOOKUP($AP235,BaseEqptCdF!$C$5:$E$161,3,FALSE),2)="SD",0,IF(LEFT(VLOOKUP($AP235,BaseEqptCdF!$C$5:$E$161,3,FALSE),2)="SB",1*52,VLOOKUP($AP235,BaseEqptCdF!$C$5:$S$161,12,FALSE)*0.2*300))))</f>
        <v/>
      </c>
      <c r="BD235" s="3" t="str">
        <f>IF($L235="","",IF(SUM($AJ235:AK235)=0,$AF235,IF(LEFT(VLOOKUP($AP235,BaseEqptCdF!$C$5:$E$161,3,FALSE),2)="SD",0,IF(LEFT(VLOOKUP($AP235,BaseEqptCdF!$C$5:$E$161,3,FALSE),2)="SB",1*52,VLOOKUP($AP235,BaseEqptCdF!$C$5:$S$161,12,FALSE)*0.2*300))))</f>
        <v/>
      </c>
      <c r="BE235" s="3" t="str">
        <f>IF($L235="","",IF(SUM($AJ235:AL235)=0,$AF235,IF(LEFT(VLOOKUP($AP235,BaseEqptCdF!$C$5:$E$161,3,FALSE),2)="SD",0,IF(LEFT(VLOOKUP($AP235,BaseEqptCdF!$C$5:$E$161,3,FALSE),2)="SB",1*52,VLOOKUP($AP235,BaseEqptCdF!$C$5:$S$161,12,FALSE)*0.2*300))))</f>
        <v/>
      </c>
      <c r="BF235" s="3" t="str">
        <f>IF($L235="","",IF(SUM($AJ235:AM235)=0,$AF235,IF(LEFT(VLOOKUP($AP235,BaseEqptCdF!$C$5:$E$161,3,FALSE),2)="SD",0,IF(LEFT(VLOOKUP($AP235,BaseEqptCdF!$C$5:$E$161,3,FALSE),2)="SB",1*52,VLOOKUP($AP235,BaseEqptCdF!$C$5:$S$161,12,FALSE)*0.2*300))))</f>
        <v/>
      </c>
      <c r="BG235" s="3" t="str">
        <f>IF($L235="","",IF(SUM($AJ235:AN235)=0,$AF235,IF(LEFT(VLOOKUP($AP235,BaseEqptCdF!$C$5:$E$161,3,FALSE),2)="SD",0,IF(LEFT(VLOOKUP($AP235,BaseEqptCdF!$C$5:$E$161,3,FALSE),2)="SB",1*52,VLOOKUP($AP235,BaseEqptCdF!$C$5:$S$161,12,FALSE)*0.2*300))))</f>
        <v/>
      </c>
      <c r="BH235" s="2">
        <f t="shared" si="32"/>
        <v>0</v>
      </c>
    </row>
    <row r="236" spans="1:60" x14ac:dyDescent="0.25">
      <c r="A236" s="296" t="str">
        <f t="array" ref="A236">IF($C236="","",INDEX(Prog!$B$8:$D$300,MATCH($C236,nivo1,0),1))</f>
        <v/>
      </c>
      <c r="B236" s="296" t="str">
        <f t="array" ref="B236">IF($C236="","",INDEX(Prog!$B$8:$D$300,MATCH($C236,nivo1,0),2))</f>
        <v/>
      </c>
      <c r="C236" s="273"/>
      <c r="D236" s="267"/>
      <c r="E236" s="273"/>
      <c r="F236" s="273"/>
      <c r="G236" s="273"/>
      <c r="H236" s="273"/>
      <c r="I236" s="273"/>
      <c r="J236" s="273"/>
      <c r="K236" s="274"/>
      <c r="L236" s="273"/>
      <c r="M236" s="273"/>
      <c r="N236" s="273"/>
      <c r="O236" s="275"/>
      <c r="P236" s="273"/>
      <c r="Q236" s="273"/>
      <c r="R236" s="273"/>
      <c r="S236" s="273"/>
      <c r="T236" s="276"/>
      <c r="U236" s="276"/>
      <c r="V236" s="276"/>
      <c r="W236" s="276"/>
      <c r="X236" s="277"/>
      <c r="Y236" s="278"/>
      <c r="AA236" s="8" t="str">
        <f>IF($L236="","",VLOOKUP($L236,BaseEqptCdF!$C$5:$E$161,2,FALSE))</f>
        <v/>
      </c>
      <c r="AB236" s="8" t="str">
        <f>IF($L236="","",VLOOKUP($L236,BaseEqptCdF!$C$5:$E$161,3,FALSE))</f>
        <v/>
      </c>
      <c r="AC236" s="7" t="str">
        <f>IF($L236="","",VLOOKUP($L236,BaseEqptCdF!$C$5:$I$161,6,FALSE))</f>
        <v/>
      </c>
      <c r="AD236" s="7" t="str">
        <f>IF($L236="","",VLOOKUP($L236,BaseEqptCdF!$C$5:$I$161,7,FALSE))</f>
        <v/>
      </c>
      <c r="AE236" s="3" t="str">
        <f>IF($L236="","",VLOOKUP($L236,BaseEqptCdF!$C$5:$R$161,16,FALSE)*$AC$3)</f>
        <v/>
      </c>
      <c r="AF236" s="3" t="str">
        <f>IF($L236="","",IF(LEFT($AB236,2)="SD",0,IF(LEFT($AB236,2)="SB",1*52,IF($N236=Prog!$P$17,VLOOKUP($L236,BaseEqptCdF!$C$5:$P$161,14,FALSE)*1*300,VLOOKUP($L236,BaseEqptCdF!$C$5:$P$161,12,FALSE)*0.2*300))))</f>
        <v/>
      </c>
      <c r="AG236" s="6" t="str">
        <f t="shared" si="33"/>
        <v/>
      </c>
      <c r="AH236" s="6">
        <f>IF($U236=Prog!$S$18,YEAR($X236),"")</f>
        <v>1900</v>
      </c>
      <c r="AI236" s="5" t="str">
        <f>IF(OR($AG236="",$U236=Prog!$S$18),"",IF(OR($U236=Prog!$S$17,$U236=Prog!$S$16),YEAR($X236),IF($AG236="ND","ND",$AI$8+$O236)))</f>
        <v/>
      </c>
      <c r="AJ236" s="3" t="str">
        <f t="shared" si="28"/>
        <v/>
      </c>
      <c r="AK236" s="3" t="str">
        <f t="shared" si="35"/>
        <v/>
      </c>
      <c r="AL236" s="3" t="str">
        <f t="shared" si="35"/>
        <v/>
      </c>
      <c r="AM236" s="3" t="str">
        <f t="shared" si="35"/>
        <v/>
      </c>
      <c r="AN236" s="3" t="str">
        <f t="shared" si="35"/>
        <v/>
      </c>
      <c r="AO236" s="2">
        <f t="shared" si="29"/>
        <v>0</v>
      </c>
      <c r="AP236" s="4"/>
      <c r="AQ236" s="3">
        <f>IF(AJ236=1,VLOOKUP($AP236,BaseEqptCdF!$C$5:$R$161,16,FALSE),0)</f>
        <v>0</v>
      </c>
      <c r="AR236" s="3">
        <f>IF(AK236=1,VLOOKUP($AP236,BaseEqptCdF!$C$5:$R$161,16,FALSE),0)</f>
        <v>0</v>
      </c>
      <c r="AS236" s="3">
        <f>IF(AL236=1,VLOOKUP($AP236,BaseEqptCdF!$C$5:$R$161,16,FALSE),0)</f>
        <v>0</v>
      </c>
      <c r="AT236" s="3">
        <f>IF(AM236=1,VLOOKUP($AP236,BaseEqptCdF!$C$5:$R$161,16,FALSE),0)</f>
        <v>0</v>
      </c>
      <c r="AU236" s="3">
        <f>IF(AN236=1,VLOOKUP($AP236,BaseEqptCdF!$C$5:$R$161,16,FALSE),0)</f>
        <v>0</v>
      </c>
      <c r="AV236" s="2">
        <f t="shared" si="30"/>
        <v>0</v>
      </c>
      <c r="AW236" s="3" t="str">
        <f>IF($L236="","",IF(SUM($AJ236:AJ236)=0,$AE236,VLOOKUP($AP236,BaseEqptCdF!$C$5:$R$161,16,FALSE)*$AC$3))</f>
        <v/>
      </c>
      <c r="AX236" s="3" t="str">
        <f>IF($L236="","",IF(SUM($AJ236:AK236)=0,$AE236,VLOOKUP($AP236,BaseEqptCdF!$C$5:$R$161,16,FALSE)*$AC$3))</f>
        <v/>
      </c>
      <c r="AY236" s="3" t="str">
        <f>IF($L236="","",IF(SUM($AJ236:AL236)=0,$AE236,VLOOKUP($AP236,BaseEqptCdF!$C$5:$R$161,16,FALSE)*$AC$3))</f>
        <v/>
      </c>
      <c r="AZ236" s="3" t="str">
        <f>IF($L236="","",IF(SUM($AJ236:AM236)=0,$AE236,VLOOKUP($AP236,BaseEqptCdF!$C$5:$R$161,16,FALSE)*$AC$3))</f>
        <v/>
      </c>
      <c r="BA236" s="3" t="str">
        <f>IF($L236="","",IF(SUM($AJ236:AN236)=0,$AE236,VLOOKUP($AP236,BaseEqptCdF!$C$5:$R$161,16,FALSE)*$AC$3))</f>
        <v/>
      </c>
      <c r="BB236" s="2">
        <f t="shared" si="31"/>
        <v>0</v>
      </c>
      <c r="BC236" s="3" t="str">
        <f>IF($L236="","",IF(SUM($AJ236:AJ236)=0,$AF236,IF(LEFT(VLOOKUP($AP236,BaseEqptCdF!$C$5:$E$161,3,FALSE),2)="SD",0,IF(LEFT(VLOOKUP($AP236,BaseEqptCdF!$C$5:$E$161,3,FALSE),2)="SB",1*52,VLOOKUP($AP236,BaseEqptCdF!$C$5:$S$161,12,FALSE)*0.2*300))))</f>
        <v/>
      </c>
      <c r="BD236" s="3" t="str">
        <f>IF($L236="","",IF(SUM($AJ236:AK236)=0,$AF236,IF(LEFT(VLOOKUP($AP236,BaseEqptCdF!$C$5:$E$161,3,FALSE),2)="SD",0,IF(LEFT(VLOOKUP($AP236,BaseEqptCdF!$C$5:$E$161,3,FALSE),2)="SB",1*52,VLOOKUP($AP236,BaseEqptCdF!$C$5:$S$161,12,FALSE)*0.2*300))))</f>
        <v/>
      </c>
      <c r="BE236" s="3" t="str">
        <f>IF($L236="","",IF(SUM($AJ236:AL236)=0,$AF236,IF(LEFT(VLOOKUP($AP236,BaseEqptCdF!$C$5:$E$161,3,FALSE),2)="SD",0,IF(LEFT(VLOOKUP($AP236,BaseEqptCdF!$C$5:$E$161,3,FALSE),2)="SB",1*52,VLOOKUP($AP236,BaseEqptCdF!$C$5:$S$161,12,FALSE)*0.2*300))))</f>
        <v/>
      </c>
      <c r="BF236" s="3" t="str">
        <f>IF($L236="","",IF(SUM($AJ236:AM236)=0,$AF236,IF(LEFT(VLOOKUP($AP236,BaseEqptCdF!$C$5:$E$161,3,FALSE),2)="SD",0,IF(LEFT(VLOOKUP($AP236,BaseEqptCdF!$C$5:$E$161,3,FALSE),2)="SB",1*52,VLOOKUP($AP236,BaseEqptCdF!$C$5:$S$161,12,FALSE)*0.2*300))))</f>
        <v/>
      </c>
      <c r="BG236" s="3" t="str">
        <f>IF($L236="","",IF(SUM($AJ236:AN236)=0,$AF236,IF(LEFT(VLOOKUP($AP236,BaseEqptCdF!$C$5:$E$161,3,FALSE),2)="SD",0,IF(LEFT(VLOOKUP($AP236,BaseEqptCdF!$C$5:$E$161,3,FALSE),2)="SB",1*52,VLOOKUP($AP236,BaseEqptCdF!$C$5:$S$161,12,FALSE)*0.2*300))))</f>
        <v/>
      </c>
      <c r="BH236" s="2">
        <f t="shared" si="32"/>
        <v>0</v>
      </c>
    </row>
    <row r="237" spans="1:60" x14ac:dyDescent="0.25">
      <c r="A237" s="296" t="str">
        <f t="array" ref="A237">IF($C237="","",INDEX(Prog!$B$8:$D$300,MATCH($C237,nivo1,0),1))</f>
        <v/>
      </c>
      <c r="B237" s="296" t="str">
        <f t="array" ref="B237">IF($C237="","",INDEX(Prog!$B$8:$D$300,MATCH($C237,nivo1,0),2))</f>
        <v/>
      </c>
      <c r="C237" s="273"/>
      <c r="D237" s="267"/>
      <c r="E237" s="273"/>
      <c r="F237" s="273"/>
      <c r="G237" s="273"/>
      <c r="H237" s="273"/>
      <c r="I237" s="273"/>
      <c r="J237" s="273"/>
      <c r="K237" s="274"/>
      <c r="L237" s="273"/>
      <c r="M237" s="273"/>
      <c r="N237" s="273"/>
      <c r="O237" s="275"/>
      <c r="P237" s="273"/>
      <c r="Q237" s="273"/>
      <c r="R237" s="273"/>
      <c r="S237" s="273"/>
      <c r="T237" s="276"/>
      <c r="U237" s="276"/>
      <c r="V237" s="276"/>
      <c r="W237" s="276"/>
      <c r="X237" s="277"/>
      <c r="Y237" s="278"/>
      <c r="AA237" s="8" t="str">
        <f>IF($L237="","",VLOOKUP($L237,BaseEqptCdF!$C$5:$E$161,2,FALSE))</f>
        <v/>
      </c>
      <c r="AB237" s="8" t="str">
        <f>IF($L237="","",VLOOKUP($L237,BaseEqptCdF!$C$5:$E$161,3,FALSE))</f>
        <v/>
      </c>
      <c r="AC237" s="7" t="str">
        <f>IF($L237="","",VLOOKUP($L237,BaseEqptCdF!$C$5:$I$161,6,FALSE))</f>
        <v/>
      </c>
      <c r="AD237" s="7" t="str">
        <f>IF($L237="","",VLOOKUP($L237,BaseEqptCdF!$C$5:$I$161,7,FALSE))</f>
        <v/>
      </c>
      <c r="AE237" s="3" t="str">
        <f>IF($L237="","",VLOOKUP($L237,BaseEqptCdF!$C$5:$R$161,16,FALSE)*$AC$3)</f>
        <v/>
      </c>
      <c r="AF237" s="3" t="str">
        <f>IF($L237="","",IF(LEFT($AB237,2)="SD",0,IF(LEFT($AB237,2)="SB",1*52,IF($N237=Prog!$P$17,VLOOKUP($L237,BaseEqptCdF!$C$5:$P$161,14,FALSE)*1*300,VLOOKUP($L237,BaseEqptCdF!$C$5:$P$161,12,FALSE)*0.2*300))))</f>
        <v/>
      </c>
      <c r="AG237" s="6" t="str">
        <f t="shared" si="33"/>
        <v/>
      </c>
      <c r="AH237" s="6">
        <f>IF($U237=Prog!$S$18,YEAR($X237),"")</f>
        <v>1900</v>
      </c>
      <c r="AI237" s="5" t="str">
        <f>IF(OR($AG237="",$U237=Prog!$S$18),"",IF(OR($U237=Prog!$S$17,$U237=Prog!$S$16),YEAR($X237),IF($AG237="ND","ND",$AI$8+$O237)))</f>
        <v/>
      </c>
      <c r="AJ237" s="3" t="str">
        <f t="shared" si="28"/>
        <v/>
      </c>
      <c r="AK237" s="3" t="str">
        <f t="shared" si="35"/>
        <v/>
      </c>
      <c r="AL237" s="3" t="str">
        <f t="shared" si="35"/>
        <v/>
      </c>
      <c r="AM237" s="3" t="str">
        <f t="shared" si="35"/>
        <v/>
      </c>
      <c r="AN237" s="3" t="str">
        <f t="shared" si="35"/>
        <v/>
      </c>
      <c r="AO237" s="2">
        <f t="shared" si="29"/>
        <v>0</v>
      </c>
      <c r="AP237" s="4"/>
      <c r="AQ237" s="3">
        <f>IF(AJ237=1,VLOOKUP($AP237,BaseEqptCdF!$C$5:$R$161,16,FALSE),0)</f>
        <v>0</v>
      </c>
      <c r="AR237" s="3">
        <f>IF(AK237=1,VLOOKUP($AP237,BaseEqptCdF!$C$5:$R$161,16,FALSE),0)</f>
        <v>0</v>
      </c>
      <c r="AS237" s="3">
        <f>IF(AL237=1,VLOOKUP($AP237,BaseEqptCdF!$C$5:$R$161,16,FALSE),0)</f>
        <v>0</v>
      </c>
      <c r="AT237" s="3">
        <f>IF(AM237=1,VLOOKUP($AP237,BaseEqptCdF!$C$5:$R$161,16,FALSE),0)</f>
        <v>0</v>
      </c>
      <c r="AU237" s="3">
        <f>IF(AN237=1,VLOOKUP($AP237,BaseEqptCdF!$C$5:$R$161,16,FALSE),0)</f>
        <v>0</v>
      </c>
      <c r="AV237" s="2">
        <f t="shared" si="30"/>
        <v>0</v>
      </c>
      <c r="AW237" s="3" t="str">
        <f>IF($L237="","",IF(SUM($AJ237:AJ237)=0,$AE237,VLOOKUP($AP237,BaseEqptCdF!$C$5:$R$161,16,FALSE)*$AC$3))</f>
        <v/>
      </c>
      <c r="AX237" s="3" t="str">
        <f>IF($L237="","",IF(SUM($AJ237:AK237)=0,$AE237,VLOOKUP($AP237,BaseEqptCdF!$C$5:$R$161,16,FALSE)*$AC$3))</f>
        <v/>
      </c>
      <c r="AY237" s="3" t="str">
        <f>IF($L237="","",IF(SUM($AJ237:AL237)=0,$AE237,VLOOKUP($AP237,BaseEqptCdF!$C$5:$R$161,16,FALSE)*$AC$3))</f>
        <v/>
      </c>
      <c r="AZ237" s="3" t="str">
        <f>IF($L237="","",IF(SUM($AJ237:AM237)=0,$AE237,VLOOKUP($AP237,BaseEqptCdF!$C$5:$R$161,16,FALSE)*$AC$3))</f>
        <v/>
      </c>
      <c r="BA237" s="3" t="str">
        <f>IF($L237="","",IF(SUM($AJ237:AN237)=0,$AE237,VLOOKUP($AP237,BaseEqptCdF!$C$5:$R$161,16,FALSE)*$AC$3))</f>
        <v/>
      </c>
      <c r="BB237" s="2">
        <f t="shared" si="31"/>
        <v>0</v>
      </c>
      <c r="BC237" s="3" t="str">
        <f>IF($L237="","",IF(SUM($AJ237:AJ237)=0,$AF237,IF(LEFT(VLOOKUP($AP237,BaseEqptCdF!$C$5:$E$161,3,FALSE),2)="SD",0,IF(LEFT(VLOOKUP($AP237,BaseEqptCdF!$C$5:$E$161,3,FALSE),2)="SB",1*52,VLOOKUP($AP237,BaseEqptCdF!$C$5:$S$161,12,FALSE)*0.2*300))))</f>
        <v/>
      </c>
      <c r="BD237" s="3" t="str">
        <f>IF($L237="","",IF(SUM($AJ237:AK237)=0,$AF237,IF(LEFT(VLOOKUP($AP237,BaseEqptCdF!$C$5:$E$161,3,FALSE),2)="SD",0,IF(LEFT(VLOOKUP($AP237,BaseEqptCdF!$C$5:$E$161,3,FALSE),2)="SB",1*52,VLOOKUP($AP237,BaseEqptCdF!$C$5:$S$161,12,FALSE)*0.2*300))))</f>
        <v/>
      </c>
      <c r="BE237" s="3" t="str">
        <f>IF($L237="","",IF(SUM($AJ237:AL237)=0,$AF237,IF(LEFT(VLOOKUP($AP237,BaseEqptCdF!$C$5:$E$161,3,FALSE),2)="SD",0,IF(LEFT(VLOOKUP($AP237,BaseEqptCdF!$C$5:$E$161,3,FALSE),2)="SB",1*52,VLOOKUP($AP237,BaseEqptCdF!$C$5:$S$161,12,FALSE)*0.2*300))))</f>
        <v/>
      </c>
      <c r="BF237" s="3" t="str">
        <f>IF($L237="","",IF(SUM($AJ237:AM237)=0,$AF237,IF(LEFT(VLOOKUP($AP237,BaseEqptCdF!$C$5:$E$161,3,FALSE),2)="SD",0,IF(LEFT(VLOOKUP($AP237,BaseEqptCdF!$C$5:$E$161,3,FALSE),2)="SB",1*52,VLOOKUP($AP237,BaseEqptCdF!$C$5:$S$161,12,FALSE)*0.2*300))))</f>
        <v/>
      </c>
      <c r="BG237" s="3" t="str">
        <f>IF($L237="","",IF(SUM($AJ237:AN237)=0,$AF237,IF(LEFT(VLOOKUP($AP237,BaseEqptCdF!$C$5:$E$161,3,FALSE),2)="SD",0,IF(LEFT(VLOOKUP($AP237,BaseEqptCdF!$C$5:$E$161,3,FALSE),2)="SB",1*52,VLOOKUP($AP237,BaseEqptCdF!$C$5:$S$161,12,FALSE)*0.2*300))))</f>
        <v/>
      </c>
      <c r="BH237" s="2">
        <f t="shared" si="32"/>
        <v>0</v>
      </c>
    </row>
    <row r="238" spans="1:60" x14ac:dyDescent="0.25">
      <c r="A238" s="296" t="str">
        <f t="array" ref="A238">IF($C238="","",INDEX(Prog!$B$8:$D$300,MATCH($C238,nivo1,0),1))</f>
        <v/>
      </c>
      <c r="B238" s="296" t="str">
        <f t="array" ref="B238">IF($C238="","",INDEX(Prog!$B$8:$D$300,MATCH($C238,nivo1,0),2))</f>
        <v/>
      </c>
      <c r="C238" s="273"/>
      <c r="D238" s="267"/>
      <c r="E238" s="273"/>
      <c r="F238" s="273"/>
      <c r="G238" s="273"/>
      <c r="H238" s="273"/>
      <c r="I238" s="273"/>
      <c r="J238" s="273"/>
      <c r="K238" s="274"/>
      <c r="L238" s="273"/>
      <c r="M238" s="273"/>
      <c r="N238" s="273"/>
      <c r="O238" s="275"/>
      <c r="P238" s="273"/>
      <c r="Q238" s="273"/>
      <c r="R238" s="273"/>
      <c r="S238" s="273"/>
      <c r="T238" s="276"/>
      <c r="U238" s="276"/>
      <c r="V238" s="276"/>
      <c r="W238" s="276"/>
      <c r="X238" s="277"/>
      <c r="Y238" s="278"/>
      <c r="AA238" s="8" t="str">
        <f>IF($L238="","",VLOOKUP($L238,BaseEqptCdF!$C$5:$E$161,2,FALSE))</f>
        <v/>
      </c>
      <c r="AB238" s="8" t="str">
        <f>IF($L238="","",VLOOKUP($L238,BaseEqptCdF!$C$5:$E$161,3,FALSE))</f>
        <v/>
      </c>
      <c r="AC238" s="7" t="str">
        <f>IF($L238="","",VLOOKUP($L238,BaseEqptCdF!$C$5:$I$161,6,FALSE))</f>
        <v/>
      </c>
      <c r="AD238" s="7" t="str">
        <f>IF($L238="","",VLOOKUP($L238,BaseEqptCdF!$C$5:$I$161,7,FALSE))</f>
        <v/>
      </c>
      <c r="AE238" s="3" t="str">
        <f>IF($L238="","",VLOOKUP($L238,BaseEqptCdF!$C$5:$R$161,16,FALSE)*$AC$3)</f>
        <v/>
      </c>
      <c r="AF238" s="3" t="str">
        <f>IF($L238="","",IF(LEFT($AB238,2)="SD",0,IF(LEFT($AB238,2)="SB",1*52,IF($N238=Prog!$P$17,VLOOKUP($L238,BaseEqptCdF!$C$5:$P$161,14,FALSE)*1*300,VLOOKUP($L238,BaseEqptCdF!$C$5:$P$161,12,FALSE)*0.2*300))))</f>
        <v/>
      </c>
      <c r="AG238" s="6" t="str">
        <f t="shared" si="33"/>
        <v/>
      </c>
      <c r="AH238" s="6">
        <f>IF($U238=Prog!$S$18,YEAR($X238),"")</f>
        <v>1900</v>
      </c>
      <c r="AI238" s="5" t="str">
        <f>IF(OR($AG238="",$U238=Prog!$S$18),"",IF(OR($U238=Prog!$S$17,$U238=Prog!$S$16),YEAR($X238),IF($AG238="ND","ND",$AI$8+$O238)))</f>
        <v/>
      </c>
      <c r="AJ238" s="3" t="str">
        <f t="shared" si="28"/>
        <v/>
      </c>
      <c r="AK238" s="3" t="str">
        <f t="shared" si="35"/>
        <v/>
      </c>
      <c r="AL238" s="3" t="str">
        <f t="shared" si="35"/>
        <v/>
      </c>
      <c r="AM238" s="3" t="str">
        <f t="shared" si="35"/>
        <v/>
      </c>
      <c r="AN238" s="3" t="str">
        <f t="shared" si="35"/>
        <v/>
      </c>
      <c r="AO238" s="2">
        <f t="shared" si="29"/>
        <v>0</v>
      </c>
      <c r="AP238" s="4"/>
      <c r="AQ238" s="3">
        <f>IF(AJ238=1,VLOOKUP($AP238,BaseEqptCdF!$C$5:$R$161,16,FALSE),0)</f>
        <v>0</v>
      </c>
      <c r="AR238" s="3">
        <f>IF(AK238=1,VLOOKUP($AP238,BaseEqptCdF!$C$5:$R$161,16,FALSE),0)</f>
        <v>0</v>
      </c>
      <c r="AS238" s="3">
        <f>IF(AL238=1,VLOOKUP($AP238,BaseEqptCdF!$C$5:$R$161,16,FALSE),0)</f>
        <v>0</v>
      </c>
      <c r="AT238" s="3">
        <f>IF(AM238=1,VLOOKUP($AP238,BaseEqptCdF!$C$5:$R$161,16,FALSE),0)</f>
        <v>0</v>
      </c>
      <c r="AU238" s="3">
        <f>IF(AN238=1,VLOOKUP($AP238,BaseEqptCdF!$C$5:$R$161,16,FALSE),0)</f>
        <v>0</v>
      </c>
      <c r="AV238" s="2">
        <f t="shared" si="30"/>
        <v>0</v>
      </c>
      <c r="AW238" s="3" t="str">
        <f>IF($L238="","",IF(SUM($AJ238:AJ238)=0,$AE238,VLOOKUP($AP238,BaseEqptCdF!$C$5:$R$161,16,FALSE)*$AC$3))</f>
        <v/>
      </c>
      <c r="AX238" s="3" t="str">
        <f>IF($L238="","",IF(SUM($AJ238:AK238)=0,$AE238,VLOOKUP($AP238,BaseEqptCdF!$C$5:$R$161,16,FALSE)*$AC$3))</f>
        <v/>
      </c>
      <c r="AY238" s="3" t="str">
        <f>IF($L238="","",IF(SUM($AJ238:AL238)=0,$AE238,VLOOKUP($AP238,BaseEqptCdF!$C$5:$R$161,16,FALSE)*$AC$3))</f>
        <v/>
      </c>
      <c r="AZ238" s="3" t="str">
        <f>IF($L238="","",IF(SUM($AJ238:AM238)=0,$AE238,VLOOKUP($AP238,BaseEqptCdF!$C$5:$R$161,16,FALSE)*$AC$3))</f>
        <v/>
      </c>
      <c r="BA238" s="3" t="str">
        <f>IF($L238="","",IF(SUM($AJ238:AN238)=0,$AE238,VLOOKUP($AP238,BaseEqptCdF!$C$5:$R$161,16,FALSE)*$AC$3))</f>
        <v/>
      </c>
      <c r="BB238" s="2">
        <f t="shared" si="31"/>
        <v>0</v>
      </c>
      <c r="BC238" s="3" t="str">
        <f>IF($L238="","",IF(SUM($AJ238:AJ238)=0,$AF238,IF(LEFT(VLOOKUP($AP238,BaseEqptCdF!$C$5:$E$161,3,FALSE),2)="SD",0,IF(LEFT(VLOOKUP($AP238,BaseEqptCdF!$C$5:$E$161,3,FALSE),2)="SB",1*52,VLOOKUP($AP238,BaseEqptCdF!$C$5:$S$161,12,FALSE)*0.2*300))))</f>
        <v/>
      </c>
      <c r="BD238" s="3" t="str">
        <f>IF($L238="","",IF(SUM($AJ238:AK238)=0,$AF238,IF(LEFT(VLOOKUP($AP238,BaseEqptCdF!$C$5:$E$161,3,FALSE),2)="SD",0,IF(LEFT(VLOOKUP($AP238,BaseEqptCdF!$C$5:$E$161,3,FALSE),2)="SB",1*52,VLOOKUP($AP238,BaseEqptCdF!$C$5:$S$161,12,FALSE)*0.2*300))))</f>
        <v/>
      </c>
      <c r="BE238" s="3" t="str">
        <f>IF($L238="","",IF(SUM($AJ238:AL238)=0,$AF238,IF(LEFT(VLOOKUP($AP238,BaseEqptCdF!$C$5:$E$161,3,FALSE),2)="SD",0,IF(LEFT(VLOOKUP($AP238,BaseEqptCdF!$C$5:$E$161,3,FALSE),2)="SB",1*52,VLOOKUP($AP238,BaseEqptCdF!$C$5:$S$161,12,FALSE)*0.2*300))))</f>
        <v/>
      </c>
      <c r="BF238" s="3" t="str">
        <f>IF($L238="","",IF(SUM($AJ238:AM238)=0,$AF238,IF(LEFT(VLOOKUP($AP238,BaseEqptCdF!$C$5:$E$161,3,FALSE),2)="SD",0,IF(LEFT(VLOOKUP($AP238,BaseEqptCdF!$C$5:$E$161,3,FALSE),2)="SB",1*52,VLOOKUP($AP238,BaseEqptCdF!$C$5:$S$161,12,FALSE)*0.2*300))))</f>
        <v/>
      </c>
      <c r="BG238" s="3" t="str">
        <f>IF($L238="","",IF(SUM($AJ238:AN238)=0,$AF238,IF(LEFT(VLOOKUP($AP238,BaseEqptCdF!$C$5:$E$161,3,FALSE),2)="SD",0,IF(LEFT(VLOOKUP($AP238,BaseEqptCdF!$C$5:$E$161,3,FALSE),2)="SB",1*52,VLOOKUP($AP238,BaseEqptCdF!$C$5:$S$161,12,FALSE)*0.2*300))))</f>
        <v/>
      </c>
      <c r="BH238" s="2">
        <f t="shared" si="32"/>
        <v>0</v>
      </c>
    </row>
    <row r="239" spans="1:60" x14ac:dyDescent="0.25">
      <c r="A239" s="296" t="str">
        <f t="array" ref="A239">IF($C239="","",INDEX(Prog!$B$8:$D$300,MATCH($C239,nivo1,0),1))</f>
        <v/>
      </c>
      <c r="B239" s="296" t="str">
        <f t="array" ref="B239">IF($C239="","",INDEX(Prog!$B$8:$D$300,MATCH($C239,nivo1,0),2))</f>
        <v/>
      </c>
      <c r="C239" s="273"/>
      <c r="D239" s="267"/>
      <c r="E239" s="273"/>
      <c r="F239" s="273"/>
      <c r="G239" s="273"/>
      <c r="H239" s="273"/>
      <c r="I239" s="273"/>
      <c r="J239" s="273"/>
      <c r="K239" s="274"/>
      <c r="L239" s="273"/>
      <c r="M239" s="273"/>
      <c r="N239" s="273"/>
      <c r="O239" s="275"/>
      <c r="P239" s="273"/>
      <c r="Q239" s="273"/>
      <c r="R239" s="273"/>
      <c r="S239" s="273"/>
      <c r="T239" s="276"/>
      <c r="U239" s="276"/>
      <c r="V239" s="276"/>
      <c r="W239" s="276"/>
      <c r="X239" s="277"/>
      <c r="Y239" s="278"/>
      <c r="AA239" s="8" t="str">
        <f>IF($L239="","",VLOOKUP($L239,BaseEqptCdF!$C$5:$E$161,2,FALSE))</f>
        <v/>
      </c>
      <c r="AB239" s="8" t="str">
        <f>IF($L239="","",VLOOKUP($L239,BaseEqptCdF!$C$5:$E$161,3,FALSE))</f>
        <v/>
      </c>
      <c r="AC239" s="7" t="str">
        <f>IF($L239="","",VLOOKUP($L239,BaseEqptCdF!$C$5:$I$161,6,FALSE))</f>
        <v/>
      </c>
      <c r="AD239" s="7" t="str">
        <f>IF($L239="","",VLOOKUP($L239,BaseEqptCdF!$C$5:$I$161,7,FALSE))</f>
        <v/>
      </c>
      <c r="AE239" s="3" t="str">
        <f>IF($L239="","",VLOOKUP($L239,BaseEqptCdF!$C$5:$R$161,16,FALSE)*$AC$3)</f>
        <v/>
      </c>
      <c r="AF239" s="3" t="str">
        <f>IF($L239="","",IF(LEFT($AB239,2)="SD",0,IF(LEFT($AB239,2)="SB",1*52,IF($N239=Prog!$P$17,VLOOKUP($L239,BaseEqptCdF!$C$5:$P$161,14,FALSE)*1*300,VLOOKUP($L239,BaseEqptCdF!$C$5:$P$161,12,FALSE)*0.2*300))))</f>
        <v/>
      </c>
      <c r="AG239" s="6" t="str">
        <f t="shared" si="33"/>
        <v/>
      </c>
      <c r="AH239" s="6">
        <f>IF($U239=Prog!$S$18,YEAR($X239),"")</f>
        <v>1900</v>
      </c>
      <c r="AI239" s="5" t="str">
        <f>IF(OR($AG239="",$U239=Prog!$S$18),"",IF(OR($U239=Prog!$S$17,$U239=Prog!$S$16),YEAR($X239),IF($AG239="ND","ND",$AI$8+$O239)))</f>
        <v/>
      </c>
      <c r="AJ239" s="3" t="str">
        <f t="shared" si="28"/>
        <v/>
      </c>
      <c r="AK239" s="3" t="str">
        <f t="shared" si="35"/>
        <v/>
      </c>
      <c r="AL239" s="3" t="str">
        <f t="shared" si="35"/>
        <v/>
      </c>
      <c r="AM239" s="3" t="str">
        <f t="shared" si="35"/>
        <v/>
      </c>
      <c r="AN239" s="3" t="str">
        <f t="shared" si="35"/>
        <v/>
      </c>
      <c r="AO239" s="2">
        <f t="shared" si="29"/>
        <v>0</v>
      </c>
      <c r="AP239" s="4"/>
      <c r="AQ239" s="3">
        <f>IF(AJ239=1,VLOOKUP($AP239,BaseEqptCdF!$C$5:$R$161,16,FALSE),0)</f>
        <v>0</v>
      </c>
      <c r="AR239" s="3">
        <f>IF(AK239=1,VLOOKUP($AP239,BaseEqptCdF!$C$5:$R$161,16,FALSE),0)</f>
        <v>0</v>
      </c>
      <c r="AS239" s="3">
        <f>IF(AL239=1,VLOOKUP($AP239,BaseEqptCdF!$C$5:$R$161,16,FALSE),0)</f>
        <v>0</v>
      </c>
      <c r="AT239" s="3">
        <f>IF(AM239=1,VLOOKUP($AP239,BaseEqptCdF!$C$5:$R$161,16,FALSE),0)</f>
        <v>0</v>
      </c>
      <c r="AU239" s="3">
        <f>IF(AN239=1,VLOOKUP($AP239,BaseEqptCdF!$C$5:$R$161,16,FALSE),0)</f>
        <v>0</v>
      </c>
      <c r="AV239" s="2">
        <f t="shared" si="30"/>
        <v>0</v>
      </c>
      <c r="AW239" s="3" t="str">
        <f>IF($L239="","",IF(SUM($AJ239:AJ239)=0,$AE239,VLOOKUP($AP239,BaseEqptCdF!$C$5:$R$161,16,FALSE)*$AC$3))</f>
        <v/>
      </c>
      <c r="AX239" s="3" t="str">
        <f>IF($L239="","",IF(SUM($AJ239:AK239)=0,$AE239,VLOOKUP($AP239,BaseEqptCdF!$C$5:$R$161,16,FALSE)*$AC$3))</f>
        <v/>
      </c>
      <c r="AY239" s="3" t="str">
        <f>IF($L239="","",IF(SUM($AJ239:AL239)=0,$AE239,VLOOKUP($AP239,BaseEqptCdF!$C$5:$R$161,16,FALSE)*$AC$3))</f>
        <v/>
      </c>
      <c r="AZ239" s="3" t="str">
        <f>IF($L239="","",IF(SUM($AJ239:AM239)=0,$AE239,VLOOKUP($AP239,BaseEqptCdF!$C$5:$R$161,16,FALSE)*$AC$3))</f>
        <v/>
      </c>
      <c r="BA239" s="3" t="str">
        <f>IF($L239="","",IF(SUM($AJ239:AN239)=0,$AE239,VLOOKUP($AP239,BaseEqptCdF!$C$5:$R$161,16,FALSE)*$AC$3))</f>
        <v/>
      </c>
      <c r="BB239" s="2">
        <f t="shared" si="31"/>
        <v>0</v>
      </c>
      <c r="BC239" s="3" t="str">
        <f>IF($L239="","",IF(SUM($AJ239:AJ239)=0,$AF239,IF(LEFT(VLOOKUP($AP239,BaseEqptCdF!$C$5:$E$161,3,FALSE),2)="SD",0,IF(LEFT(VLOOKUP($AP239,BaseEqptCdF!$C$5:$E$161,3,FALSE),2)="SB",1*52,VLOOKUP($AP239,BaseEqptCdF!$C$5:$S$161,12,FALSE)*0.2*300))))</f>
        <v/>
      </c>
      <c r="BD239" s="3" t="str">
        <f>IF($L239="","",IF(SUM($AJ239:AK239)=0,$AF239,IF(LEFT(VLOOKUP($AP239,BaseEqptCdF!$C$5:$E$161,3,FALSE),2)="SD",0,IF(LEFT(VLOOKUP($AP239,BaseEqptCdF!$C$5:$E$161,3,FALSE),2)="SB",1*52,VLOOKUP($AP239,BaseEqptCdF!$C$5:$S$161,12,FALSE)*0.2*300))))</f>
        <v/>
      </c>
      <c r="BE239" s="3" t="str">
        <f>IF($L239="","",IF(SUM($AJ239:AL239)=0,$AF239,IF(LEFT(VLOOKUP($AP239,BaseEqptCdF!$C$5:$E$161,3,FALSE),2)="SD",0,IF(LEFT(VLOOKUP($AP239,BaseEqptCdF!$C$5:$E$161,3,FALSE),2)="SB",1*52,VLOOKUP($AP239,BaseEqptCdF!$C$5:$S$161,12,FALSE)*0.2*300))))</f>
        <v/>
      </c>
      <c r="BF239" s="3" t="str">
        <f>IF($L239="","",IF(SUM($AJ239:AM239)=0,$AF239,IF(LEFT(VLOOKUP($AP239,BaseEqptCdF!$C$5:$E$161,3,FALSE),2)="SD",0,IF(LEFT(VLOOKUP($AP239,BaseEqptCdF!$C$5:$E$161,3,FALSE),2)="SB",1*52,VLOOKUP($AP239,BaseEqptCdF!$C$5:$S$161,12,FALSE)*0.2*300))))</f>
        <v/>
      </c>
      <c r="BG239" s="3" t="str">
        <f>IF($L239="","",IF(SUM($AJ239:AN239)=0,$AF239,IF(LEFT(VLOOKUP($AP239,BaseEqptCdF!$C$5:$E$161,3,FALSE),2)="SD",0,IF(LEFT(VLOOKUP($AP239,BaseEqptCdF!$C$5:$E$161,3,FALSE),2)="SB",1*52,VLOOKUP($AP239,BaseEqptCdF!$C$5:$S$161,12,FALSE)*0.2*300))))</f>
        <v/>
      </c>
      <c r="BH239" s="2">
        <f t="shared" si="32"/>
        <v>0</v>
      </c>
    </row>
    <row r="240" spans="1:60" x14ac:dyDescent="0.25">
      <c r="A240" s="296" t="str">
        <f t="array" ref="A240">IF($C240="","",INDEX(Prog!$B$8:$D$300,MATCH($C240,nivo1,0),1))</f>
        <v/>
      </c>
      <c r="B240" s="296" t="str">
        <f t="array" ref="B240">IF($C240="","",INDEX(Prog!$B$8:$D$300,MATCH($C240,nivo1,0),2))</f>
        <v/>
      </c>
      <c r="C240" s="273"/>
      <c r="D240" s="267"/>
      <c r="E240" s="273"/>
      <c r="F240" s="273"/>
      <c r="G240" s="273"/>
      <c r="H240" s="273"/>
      <c r="I240" s="273"/>
      <c r="J240" s="273"/>
      <c r="K240" s="274"/>
      <c r="L240" s="273"/>
      <c r="M240" s="273"/>
      <c r="N240" s="273"/>
      <c r="O240" s="275"/>
      <c r="P240" s="273"/>
      <c r="Q240" s="273"/>
      <c r="R240" s="273"/>
      <c r="S240" s="273"/>
      <c r="T240" s="276"/>
      <c r="U240" s="276"/>
      <c r="V240" s="276"/>
      <c r="W240" s="276"/>
      <c r="X240" s="277"/>
      <c r="Y240" s="278"/>
      <c r="AA240" s="8" t="str">
        <f>IF($L240="","",VLOOKUP($L240,BaseEqptCdF!$C$5:$E$161,2,FALSE))</f>
        <v/>
      </c>
      <c r="AB240" s="8" t="str">
        <f>IF($L240="","",VLOOKUP($L240,BaseEqptCdF!$C$5:$E$161,3,FALSE))</f>
        <v/>
      </c>
      <c r="AC240" s="7" t="str">
        <f>IF($L240="","",VLOOKUP($L240,BaseEqptCdF!$C$5:$I$161,6,FALSE))</f>
        <v/>
      </c>
      <c r="AD240" s="7" t="str">
        <f>IF($L240="","",VLOOKUP($L240,BaseEqptCdF!$C$5:$I$161,7,FALSE))</f>
        <v/>
      </c>
      <c r="AE240" s="3" t="str">
        <f>IF($L240="","",VLOOKUP($L240,BaseEqptCdF!$C$5:$R$161,16,FALSE)*$AC$3)</f>
        <v/>
      </c>
      <c r="AF240" s="3" t="str">
        <f>IF($L240="","",IF(LEFT($AB240,2)="SD",0,IF(LEFT($AB240,2)="SB",1*52,IF($N240=Prog!$P$17,VLOOKUP($L240,BaseEqptCdF!$C$5:$P$161,14,FALSE)*1*300,VLOOKUP($L240,BaseEqptCdF!$C$5:$P$161,12,FALSE)*0.2*300))))</f>
        <v/>
      </c>
      <c r="AG240" s="6" t="str">
        <f t="shared" si="33"/>
        <v/>
      </c>
      <c r="AH240" s="6">
        <f>IF($U240=Prog!$S$18,YEAR($X240),"")</f>
        <v>1900</v>
      </c>
      <c r="AI240" s="5" t="str">
        <f>IF(OR($AG240="",$U240=Prog!$S$18),"",IF(OR($U240=Prog!$S$17,$U240=Prog!$S$16),YEAR($X240),IF($AG240="ND","ND",$AI$8+$O240)))</f>
        <v/>
      </c>
      <c r="AJ240" s="3" t="str">
        <f t="shared" si="28"/>
        <v/>
      </c>
      <c r="AK240" s="3" t="str">
        <f t="shared" si="35"/>
        <v/>
      </c>
      <c r="AL240" s="3" t="str">
        <f t="shared" si="35"/>
        <v/>
      </c>
      <c r="AM240" s="3" t="str">
        <f t="shared" si="35"/>
        <v/>
      </c>
      <c r="AN240" s="3" t="str">
        <f t="shared" si="35"/>
        <v/>
      </c>
      <c r="AO240" s="2">
        <f t="shared" si="29"/>
        <v>0</v>
      </c>
      <c r="AP240" s="4"/>
      <c r="AQ240" s="3">
        <f>IF(AJ240=1,VLOOKUP($AP240,BaseEqptCdF!$C$5:$R$161,16,FALSE),0)</f>
        <v>0</v>
      </c>
      <c r="AR240" s="3">
        <f>IF(AK240=1,VLOOKUP($AP240,BaseEqptCdF!$C$5:$R$161,16,FALSE),0)</f>
        <v>0</v>
      </c>
      <c r="AS240" s="3">
        <f>IF(AL240=1,VLOOKUP($AP240,BaseEqptCdF!$C$5:$R$161,16,FALSE),0)</f>
        <v>0</v>
      </c>
      <c r="AT240" s="3">
        <f>IF(AM240=1,VLOOKUP($AP240,BaseEqptCdF!$C$5:$R$161,16,FALSE),0)</f>
        <v>0</v>
      </c>
      <c r="AU240" s="3">
        <f>IF(AN240=1,VLOOKUP($AP240,BaseEqptCdF!$C$5:$R$161,16,FALSE),0)</f>
        <v>0</v>
      </c>
      <c r="AV240" s="2">
        <f t="shared" si="30"/>
        <v>0</v>
      </c>
      <c r="AW240" s="3" t="str">
        <f>IF($L240="","",IF(SUM($AJ240:AJ240)=0,$AE240,VLOOKUP($AP240,BaseEqptCdF!$C$5:$R$161,16,FALSE)*$AC$3))</f>
        <v/>
      </c>
      <c r="AX240" s="3" t="str">
        <f>IF($L240="","",IF(SUM($AJ240:AK240)=0,$AE240,VLOOKUP($AP240,BaseEqptCdF!$C$5:$R$161,16,FALSE)*$AC$3))</f>
        <v/>
      </c>
      <c r="AY240" s="3" t="str">
        <f>IF($L240="","",IF(SUM($AJ240:AL240)=0,$AE240,VLOOKUP($AP240,BaseEqptCdF!$C$5:$R$161,16,FALSE)*$AC$3))</f>
        <v/>
      </c>
      <c r="AZ240" s="3" t="str">
        <f>IF($L240="","",IF(SUM($AJ240:AM240)=0,$AE240,VLOOKUP($AP240,BaseEqptCdF!$C$5:$R$161,16,FALSE)*$AC$3))</f>
        <v/>
      </c>
      <c r="BA240" s="3" t="str">
        <f>IF($L240="","",IF(SUM($AJ240:AN240)=0,$AE240,VLOOKUP($AP240,BaseEqptCdF!$C$5:$R$161,16,FALSE)*$AC$3))</f>
        <v/>
      </c>
      <c r="BB240" s="2">
        <f t="shared" si="31"/>
        <v>0</v>
      </c>
      <c r="BC240" s="3" t="str">
        <f>IF($L240="","",IF(SUM($AJ240:AJ240)=0,$AF240,IF(LEFT(VLOOKUP($AP240,BaseEqptCdF!$C$5:$E$161,3,FALSE),2)="SD",0,IF(LEFT(VLOOKUP($AP240,BaseEqptCdF!$C$5:$E$161,3,FALSE),2)="SB",1*52,VLOOKUP($AP240,BaseEqptCdF!$C$5:$S$161,12,FALSE)*0.2*300))))</f>
        <v/>
      </c>
      <c r="BD240" s="3" t="str">
        <f>IF($L240="","",IF(SUM($AJ240:AK240)=0,$AF240,IF(LEFT(VLOOKUP($AP240,BaseEqptCdF!$C$5:$E$161,3,FALSE),2)="SD",0,IF(LEFT(VLOOKUP($AP240,BaseEqptCdF!$C$5:$E$161,3,FALSE),2)="SB",1*52,VLOOKUP($AP240,BaseEqptCdF!$C$5:$S$161,12,FALSE)*0.2*300))))</f>
        <v/>
      </c>
      <c r="BE240" s="3" t="str">
        <f>IF($L240="","",IF(SUM($AJ240:AL240)=0,$AF240,IF(LEFT(VLOOKUP($AP240,BaseEqptCdF!$C$5:$E$161,3,FALSE),2)="SD",0,IF(LEFT(VLOOKUP($AP240,BaseEqptCdF!$C$5:$E$161,3,FALSE),2)="SB",1*52,VLOOKUP($AP240,BaseEqptCdF!$C$5:$S$161,12,FALSE)*0.2*300))))</f>
        <v/>
      </c>
      <c r="BF240" s="3" t="str">
        <f>IF($L240="","",IF(SUM($AJ240:AM240)=0,$AF240,IF(LEFT(VLOOKUP($AP240,BaseEqptCdF!$C$5:$E$161,3,FALSE),2)="SD",0,IF(LEFT(VLOOKUP($AP240,BaseEqptCdF!$C$5:$E$161,3,FALSE),2)="SB",1*52,VLOOKUP($AP240,BaseEqptCdF!$C$5:$S$161,12,FALSE)*0.2*300))))</f>
        <v/>
      </c>
      <c r="BG240" s="3" t="str">
        <f>IF($L240="","",IF(SUM($AJ240:AN240)=0,$AF240,IF(LEFT(VLOOKUP($AP240,BaseEqptCdF!$C$5:$E$161,3,FALSE),2)="SD",0,IF(LEFT(VLOOKUP($AP240,BaseEqptCdF!$C$5:$E$161,3,FALSE),2)="SB",1*52,VLOOKUP($AP240,BaseEqptCdF!$C$5:$S$161,12,FALSE)*0.2*300))))</f>
        <v/>
      </c>
      <c r="BH240" s="2">
        <f t="shared" si="32"/>
        <v>0</v>
      </c>
    </row>
    <row r="241" spans="1:60" x14ac:dyDescent="0.25">
      <c r="A241" s="296" t="str">
        <f t="array" ref="A241">IF($C241="","",INDEX(Prog!$B$8:$D$300,MATCH($C241,nivo1,0),1))</f>
        <v/>
      </c>
      <c r="B241" s="296" t="str">
        <f t="array" ref="B241">IF($C241="","",INDEX(Prog!$B$8:$D$300,MATCH($C241,nivo1,0),2))</f>
        <v/>
      </c>
      <c r="C241" s="273"/>
      <c r="D241" s="267"/>
      <c r="E241" s="273"/>
      <c r="F241" s="273"/>
      <c r="G241" s="273"/>
      <c r="H241" s="273"/>
      <c r="I241" s="273"/>
      <c r="J241" s="273"/>
      <c r="K241" s="274"/>
      <c r="L241" s="273"/>
      <c r="M241" s="273"/>
      <c r="N241" s="273"/>
      <c r="O241" s="275"/>
      <c r="P241" s="273"/>
      <c r="Q241" s="273"/>
      <c r="R241" s="273"/>
      <c r="S241" s="273"/>
      <c r="T241" s="276"/>
      <c r="U241" s="276"/>
      <c r="V241" s="276"/>
      <c r="W241" s="276"/>
      <c r="X241" s="277"/>
      <c r="Y241" s="278"/>
      <c r="AA241" s="8" t="str">
        <f>IF($L241="","",VLOOKUP($L241,BaseEqptCdF!$C$5:$E$161,2,FALSE))</f>
        <v/>
      </c>
      <c r="AB241" s="8" t="str">
        <f>IF($L241="","",VLOOKUP($L241,BaseEqptCdF!$C$5:$E$161,3,FALSE))</f>
        <v/>
      </c>
      <c r="AC241" s="7" t="str">
        <f>IF($L241="","",VLOOKUP($L241,BaseEqptCdF!$C$5:$I$161,6,FALSE))</f>
        <v/>
      </c>
      <c r="AD241" s="7" t="str">
        <f>IF($L241="","",VLOOKUP($L241,BaseEqptCdF!$C$5:$I$161,7,FALSE))</f>
        <v/>
      </c>
      <c r="AE241" s="3" t="str">
        <f>IF($L241="","",VLOOKUP($L241,BaseEqptCdF!$C$5:$R$161,16,FALSE)*$AC$3)</f>
        <v/>
      </c>
      <c r="AF241" s="3" t="str">
        <f>IF($L241="","",IF(LEFT($AB241,2)="SD",0,IF(LEFT($AB241,2)="SB",1*52,IF($N241=Prog!$P$17,VLOOKUP($L241,BaseEqptCdF!$C$5:$P$161,14,FALSE)*1*300,VLOOKUP($L241,BaseEqptCdF!$C$5:$P$161,12,FALSE)*0.2*300))))</f>
        <v/>
      </c>
      <c r="AG241" s="6" t="str">
        <f t="shared" si="33"/>
        <v/>
      </c>
      <c r="AH241" s="6">
        <f>IF($U241=Prog!$S$18,YEAR($X241),"")</f>
        <v>1900</v>
      </c>
      <c r="AI241" s="5" t="str">
        <f>IF(OR($AG241="",$U241=Prog!$S$18),"",IF(OR($U241=Prog!$S$17,$U241=Prog!$S$16),YEAR($X241),IF($AG241="ND","ND",$AI$8+$O241)))</f>
        <v/>
      </c>
      <c r="AJ241" s="3" t="str">
        <f t="shared" si="28"/>
        <v/>
      </c>
      <c r="AK241" s="3" t="str">
        <f t="shared" si="35"/>
        <v/>
      </c>
      <c r="AL241" s="3" t="str">
        <f t="shared" si="35"/>
        <v/>
      </c>
      <c r="AM241" s="3" t="str">
        <f t="shared" si="35"/>
        <v/>
      </c>
      <c r="AN241" s="3" t="str">
        <f t="shared" si="35"/>
        <v/>
      </c>
      <c r="AO241" s="2">
        <f t="shared" si="29"/>
        <v>0</v>
      </c>
      <c r="AP241" s="4"/>
      <c r="AQ241" s="3">
        <f>IF(AJ241=1,VLOOKUP($AP241,BaseEqptCdF!$C$5:$R$161,16,FALSE),0)</f>
        <v>0</v>
      </c>
      <c r="AR241" s="3">
        <f>IF(AK241=1,VLOOKUP($AP241,BaseEqptCdF!$C$5:$R$161,16,FALSE),0)</f>
        <v>0</v>
      </c>
      <c r="AS241" s="3">
        <f>IF(AL241=1,VLOOKUP($AP241,BaseEqptCdF!$C$5:$R$161,16,FALSE),0)</f>
        <v>0</v>
      </c>
      <c r="AT241" s="3">
        <f>IF(AM241=1,VLOOKUP($AP241,BaseEqptCdF!$C$5:$R$161,16,FALSE),0)</f>
        <v>0</v>
      </c>
      <c r="AU241" s="3">
        <f>IF(AN241=1,VLOOKUP($AP241,BaseEqptCdF!$C$5:$R$161,16,FALSE),0)</f>
        <v>0</v>
      </c>
      <c r="AV241" s="2">
        <f t="shared" si="30"/>
        <v>0</v>
      </c>
      <c r="AW241" s="3" t="str">
        <f>IF($L241="","",IF(SUM($AJ241:AJ241)=0,$AE241,VLOOKUP($AP241,BaseEqptCdF!$C$5:$R$161,16,FALSE)*$AC$3))</f>
        <v/>
      </c>
      <c r="AX241" s="3" t="str">
        <f>IF($L241="","",IF(SUM($AJ241:AK241)=0,$AE241,VLOOKUP($AP241,BaseEqptCdF!$C$5:$R$161,16,FALSE)*$AC$3))</f>
        <v/>
      </c>
      <c r="AY241" s="3" t="str">
        <f>IF($L241="","",IF(SUM($AJ241:AL241)=0,$AE241,VLOOKUP($AP241,BaseEqptCdF!$C$5:$R$161,16,FALSE)*$AC$3))</f>
        <v/>
      </c>
      <c r="AZ241" s="3" t="str">
        <f>IF($L241="","",IF(SUM($AJ241:AM241)=0,$AE241,VLOOKUP($AP241,BaseEqptCdF!$C$5:$R$161,16,FALSE)*$AC$3))</f>
        <v/>
      </c>
      <c r="BA241" s="3" t="str">
        <f>IF($L241="","",IF(SUM($AJ241:AN241)=0,$AE241,VLOOKUP($AP241,BaseEqptCdF!$C$5:$R$161,16,FALSE)*$AC$3))</f>
        <v/>
      </c>
      <c r="BB241" s="2">
        <f t="shared" si="31"/>
        <v>0</v>
      </c>
      <c r="BC241" s="3" t="str">
        <f>IF($L241="","",IF(SUM($AJ241:AJ241)=0,$AF241,IF(LEFT(VLOOKUP($AP241,BaseEqptCdF!$C$5:$E$161,3,FALSE),2)="SD",0,IF(LEFT(VLOOKUP($AP241,BaseEqptCdF!$C$5:$E$161,3,FALSE),2)="SB",1*52,VLOOKUP($AP241,BaseEqptCdF!$C$5:$S$161,12,FALSE)*0.2*300))))</f>
        <v/>
      </c>
      <c r="BD241" s="3" t="str">
        <f>IF($L241="","",IF(SUM($AJ241:AK241)=0,$AF241,IF(LEFT(VLOOKUP($AP241,BaseEqptCdF!$C$5:$E$161,3,FALSE),2)="SD",0,IF(LEFT(VLOOKUP($AP241,BaseEqptCdF!$C$5:$E$161,3,FALSE),2)="SB",1*52,VLOOKUP($AP241,BaseEqptCdF!$C$5:$S$161,12,FALSE)*0.2*300))))</f>
        <v/>
      </c>
      <c r="BE241" s="3" t="str">
        <f>IF($L241="","",IF(SUM($AJ241:AL241)=0,$AF241,IF(LEFT(VLOOKUP($AP241,BaseEqptCdF!$C$5:$E$161,3,FALSE),2)="SD",0,IF(LEFT(VLOOKUP($AP241,BaseEqptCdF!$C$5:$E$161,3,FALSE),2)="SB",1*52,VLOOKUP($AP241,BaseEqptCdF!$C$5:$S$161,12,FALSE)*0.2*300))))</f>
        <v/>
      </c>
      <c r="BF241" s="3" t="str">
        <f>IF($L241="","",IF(SUM($AJ241:AM241)=0,$AF241,IF(LEFT(VLOOKUP($AP241,BaseEqptCdF!$C$5:$E$161,3,FALSE),2)="SD",0,IF(LEFT(VLOOKUP($AP241,BaseEqptCdF!$C$5:$E$161,3,FALSE),2)="SB",1*52,VLOOKUP($AP241,BaseEqptCdF!$C$5:$S$161,12,FALSE)*0.2*300))))</f>
        <v/>
      </c>
      <c r="BG241" s="3" t="str">
        <f>IF($L241="","",IF(SUM($AJ241:AN241)=0,$AF241,IF(LEFT(VLOOKUP($AP241,BaseEqptCdF!$C$5:$E$161,3,FALSE),2)="SD",0,IF(LEFT(VLOOKUP($AP241,BaseEqptCdF!$C$5:$E$161,3,FALSE),2)="SB",1*52,VLOOKUP($AP241,BaseEqptCdF!$C$5:$S$161,12,FALSE)*0.2*300))))</f>
        <v/>
      </c>
      <c r="BH241" s="2">
        <f t="shared" si="32"/>
        <v>0</v>
      </c>
    </row>
    <row r="242" spans="1:60" x14ac:dyDescent="0.25">
      <c r="A242" s="296" t="str">
        <f t="array" ref="A242">IF($C242="","",INDEX(Prog!$B$8:$D$300,MATCH($C242,nivo1,0),1))</f>
        <v/>
      </c>
      <c r="B242" s="296" t="str">
        <f t="array" ref="B242">IF($C242="","",INDEX(Prog!$B$8:$D$300,MATCH($C242,nivo1,0),2))</f>
        <v/>
      </c>
      <c r="C242" s="273"/>
      <c r="D242" s="267"/>
      <c r="E242" s="273"/>
      <c r="F242" s="273"/>
      <c r="G242" s="273"/>
      <c r="H242" s="273"/>
      <c r="I242" s="273"/>
      <c r="J242" s="273"/>
      <c r="K242" s="274"/>
      <c r="L242" s="273"/>
      <c r="M242" s="273"/>
      <c r="N242" s="273"/>
      <c r="O242" s="275"/>
      <c r="P242" s="273"/>
      <c r="Q242" s="273"/>
      <c r="R242" s="273"/>
      <c r="S242" s="273"/>
      <c r="T242" s="276"/>
      <c r="U242" s="276"/>
      <c r="V242" s="276"/>
      <c r="W242" s="276"/>
      <c r="X242" s="277"/>
      <c r="Y242" s="278"/>
      <c r="AA242" s="8" t="str">
        <f>IF($L242="","",VLOOKUP($L242,BaseEqptCdF!$C$5:$E$161,2,FALSE))</f>
        <v/>
      </c>
      <c r="AB242" s="8" t="str">
        <f>IF($L242="","",VLOOKUP($L242,BaseEqptCdF!$C$5:$E$161,3,FALSE))</f>
        <v/>
      </c>
      <c r="AC242" s="7" t="str">
        <f>IF($L242="","",VLOOKUP($L242,BaseEqptCdF!$C$5:$I$161,6,FALSE))</f>
        <v/>
      </c>
      <c r="AD242" s="7" t="str">
        <f>IF($L242="","",VLOOKUP($L242,BaseEqptCdF!$C$5:$I$161,7,FALSE))</f>
        <v/>
      </c>
      <c r="AE242" s="3" t="str">
        <f>IF($L242="","",VLOOKUP($L242,BaseEqptCdF!$C$5:$R$161,16,FALSE)*$AC$3)</f>
        <v/>
      </c>
      <c r="AF242" s="3" t="str">
        <f>IF($L242="","",IF(LEFT($AB242,2)="SD",0,IF(LEFT($AB242,2)="SB",1*52,IF($N242=Prog!$P$17,VLOOKUP($L242,BaseEqptCdF!$C$5:$P$161,14,FALSE)*1*300,VLOOKUP($L242,BaseEqptCdF!$C$5:$P$161,12,FALSE)*0.2*300))))</f>
        <v/>
      </c>
      <c r="AG242" s="6" t="str">
        <f t="shared" si="33"/>
        <v/>
      </c>
      <c r="AH242" s="6">
        <f>IF($U242=Prog!$S$18,YEAR($X242),"")</f>
        <v>1900</v>
      </c>
      <c r="AI242" s="5" t="str">
        <f>IF(OR($AG242="",$U242=Prog!$S$18),"",IF(OR($U242=Prog!$S$17,$U242=Prog!$S$16),YEAR($X242),IF($AG242="ND","ND",$AI$8+$O242)))</f>
        <v/>
      </c>
      <c r="AJ242" s="3" t="str">
        <f t="shared" si="28"/>
        <v/>
      </c>
      <c r="AK242" s="3" t="str">
        <f t="shared" si="35"/>
        <v/>
      </c>
      <c r="AL242" s="3" t="str">
        <f t="shared" si="35"/>
        <v/>
      </c>
      <c r="AM242" s="3" t="str">
        <f t="shared" si="35"/>
        <v/>
      </c>
      <c r="AN242" s="3" t="str">
        <f t="shared" si="35"/>
        <v/>
      </c>
      <c r="AO242" s="2">
        <f t="shared" si="29"/>
        <v>0</v>
      </c>
      <c r="AP242" s="4"/>
      <c r="AQ242" s="3">
        <f>IF(AJ242=1,VLOOKUP($AP242,BaseEqptCdF!$C$5:$R$161,16,FALSE),0)</f>
        <v>0</v>
      </c>
      <c r="AR242" s="3">
        <f>IF(AK242=1,VLOOKUP($AP242,BaseEqptCdF!$C$5:$R$161,16,FALSE),0)</f>
        <v>0</v>
      </c>
      <c r="AS242" s="3">
        <f>IF(AL242=1,VLOOKUP($AP242,BaseEqptCdF!$C$5:$R$161,16,FALSE),0)</f>
        <v>0</v>
      </c>
      <c r="AT242" s="3">
        <f>IF(AM242=1,VLOOKUP($AP242,BaseEqptCdF!$C$5:$R$161,16,FALSE),0)</f>
        <v>0</v>
      </c>
      <c r="AU242" s="3">
        <f>IF(AN242=1,VLOOKUP($AP242,BaseEqptCdF!$C$5:$R$161,16,FALSE),0)</f>
        <v>0</v>
      </c>
      <c r="AV242" s="2">
        <f t="shared" si="30"/>
        <v>0</v>
      </c>
      <c r="AW242" s="3" t="str">
        <f>IF($L242="","",IF(SUM($AJ242:AJ242)=0,$AE242,VLOOKUP($AP242,BaseEqptCdF!$C$5:$R$161,16,FALSE)*$AC$3))</f>
        <v/>
      </c>
      <c r="AX242" s="3" t="str">
        <f>IF($L242="","",IF(SUM($AJ242:AK242)=0,$AE242,VLOOKUP($AP242,BaseEqptCdF!$C$5:$R$161,16,FALSE)*$AC$3))</f>
        <v/>
      </c>
      <c r="AY242" s="3" t="str">
        <f>IF($L242="","",IF(SUM($AJ242:AL242)=0,$AE242,VLOOKUP($AP242,BaseEqptCdF!$C$5:$R$161,16,FALSE)*$AC$3))</f>
        <v/>
      </c>
      <c r="AZ242" s="3" t="str">
        <f>IF($L242="","",IF(SUM($AJ242:AM242)=0,$AE242,VLOOKUP($AP242,BaseEqptCdF!$C$5:$R$161,16,FALSE)*$AC$3))</f>
        <v/>
      </c>
      <c r="BA242" s="3" t="str">
        <f>IF($L242="","",IF(SUM($AJ242:AN242)=0,$AE242,VLOOKUP($AP242,BaseEqptCdF!$C$5:$R$161,16,FALSE)*$AC$3))</f>
        <v/>
      </c>
      <c r="BB242" s="2">
        <f t="shared" si="31"/>
        <v>0</v>
      </c>
      <c r="BC242" s="3" t="str">
        <f>IF($L242="","",IF(SUM($AJ242:AJ242)=0,$AF242,IF(LEFT(VLOOKUP($AP242,BaseEqptCdF!$C$5:$E$161,3,FALSE),2)="SD",0,IF(LEFT(VLOOKUP($AP242,BaseEqptCdF!$C$5:$E$161,3,FALSE),2)="SB",1*52,VLOOKUP($AP242,BaseEqptCdF!$C$5:$S$161,12,FALSE)*0.2*300))))</f>
        <v/>
      </c>
      <c r="BD242" s="3" t="str">
        <f>IF($L242="","",IF(SUM($AJ242:AK242)=0,$AF242,IF(LEFT(VLOOKUP($AP242,BaseEqptCdF!$C$5:$E$161,3,FALSE),2)="SD",0,IF(LEFT(VLOOKUP($AP242,BaseEqptCdF!$C$5:$E$161,3,FALSE),2)="SB",1*52,VLOOKUP($AP242,BaseEqptCdF!$C$5:$S$161,12,FALSE)*0.2*300))))</f>
        <v/>
      </c>
      <c r="BE242" s="3" t="str">
        <f>IF($L242="","",IF(SUM($AJ242:AL242)=0,$AF242,IF(LEFT(VLOOKUP($AP242,BaseEqptCdF!$C$5:$E$161,3,FALSE),2)="SD",0,IF(LEFT(VLOOKUP($AP242,BaseEqptCdF!$C$5:$E$161,3,FALSE),2)="SB",1*52,VLOOKUP($AP242,BaseEqptCdF!$C$5:$S$161,12,FALSE)*0.2*300))))</f>
        <v/>
      </c>
      <c r="BF242" s="3" t="str">
        <f>IF($L242="","",IF(SUM($AJ242:AM242)=0,$AF242,IF(LEFT(VLOOKUP($AP242,BaseEqptCdF!$C$5:$E$161,3,FALSE),2)="SD",0,IF(LEFT(VLOOKUP($AP242,BaseEqptCdF!$C$5:$E$161,3,FALSE),2)="SB",1*52,VLOOKUP($AP242,BaseEqptCdF!$C$5:$S$161,12,FALSE)*0.2*300))))</f>
        <v/>
      </c>
      <c r="BG242" s="3" t="str">
        <f>IF($L242="","",IF(SUM($AJ242:AN242)=0,$AF242,IF(LEFT(VLOOKUP($AP242,BaseEqptCdF!$C$5:$E$161,3,FALSE),2)="SD",0,IF(LEFT(VLOOKUP($AP242,BaseEqptCdF!$C$5:$E$161,3,FALSE),2)="SB",1*52,VLOOKUP($AP242,BaseEqptCdF!$C$5:$S$161,12,FALSE)*0.2*300))))</f>
        <v/>
      </c>
      <c r="BH242" s="2">
        <f t="shared" si="32"/>
        <v>0</v>
      </c>
    </row>
    <row r="243" spans="1:60" x14ac:dyDescent="0.25">
      <c r="A243" s="296" t="str">
        <f t="array" ref="A243">IF($C243="","",INDEX(Prog!$B$8:$D$300,MATCH($C243,nivo1,0),1))</f>
        <v/>
      </c>
      <c r="B243" s="296" t="str">
        <f t="array" ref="B243">IF($C243="","",INDEX(Prog!$B$8:$D$300,MATCH($C243,nivo1,0),2))</f>
        <v/>
      </c>
      <c r="C243" s="273"/>
      <c r="D243" s="267"/>
      <c r="E243" s="273"/>
      <c r="F243" s="273"/>
      <c r="G243" s="273"/>
      <c r="H243" s="273"/>
      <c r="I243" s="273"/>
      <c r="J243" s="273"/>
      <c r="K243" s="274"/>
      <c r="L243" s="273"/>
      <c r="M243" s="273"/>
      <c r="N243" s="273"/>
      <c r="O243" s="275"/>
      <c r="P243" s="273"/>
      <c r="Q243" s="273"/>
      <c r="R243" s="273"/>
      <c r="S243" s="273"/>
      <c r="T243" s="276"/>
      <c r="U243" s="276"/>
      <c r="V243" s="276"/>
      <c r="W243" s="276"/>
      <c r="X243" s="277"/>
      <c r="Y243" s="278"/>
      <c r="AA243" s="8" t="str">
        <f>IF($L243="","",VLOOKUP($L243,BaseEqptCdF!$C$5:$E$161,2,FALSE))</f>
        <v/>
      </c>
      <c r="AB243" s="8" t="str">
        <f>IF($L243="","",VLOOKUP($L243,BaseEqptCdF!$C$5:$E$161,3,FALSE))</f>
        <v/>
      </c>
      <c r="AC243" s="7" t="str">
        <f>IF($L243="","",VLOOKUP($L243,BaseEqptCdF!$C$5:$I$161,6,FALSE))</f>
        <v/>
      </c>
      <c r="AD243" s="7" t="str">
        <f>IF($L243="","",VLOOKUP($L243,BaseEqptCdF!$C$5:$I$161,7,FALSE))</f>
        <v/>
      </c>
      <c r="AE243" s="3" t="str">
        <f>IF($L243="","",VLOOKUP($L243,BaseEqptCdF!$C$5:$R$161,16,FALSE)*$AC$3)</f>
        <v/>
      </c>
      <c r="AF243" s="3" t="str">
        <f>IF($L243="","",IF(LEFT($AB243,2)="SD",0,IF(LEFT($AB243,2)="SB",1*52,IF($N243=Prog!$P$17,VLOOKUP($L243,BaseEqptCdF!$C$5:$P$161,14,FALSE)*1*300,VLOOKUP($L243,BaseEqptCdF!$C$5:$P$161,12,FALSE)*0.2*300))))</f>
        <v/>
      </c>
      <c r="AG243" s="6" t="str">
        <f t="shared" si="33"/>
        <v/>
      </c>
      <c r="AH243" s="6">
        <f>IF($U243=Prog!$S$18,YEAR($X243),"")</f>
        <v>1900</v>
      </c>
      <c r="AI243" s="5" t="str">
        <f>IF(OR($AG243="",$U243=Prog!$S$18),"",IF(OR($U243=Prog!$S$17,$U243=Prog!$S$16),YEAR($X243),IF($AG243="ND","ND",$AI$8+$O243)))</f>
        <v/>
      </c>
      <c r="AJ243" s="3" t="str">
        <f t="shared" si="28"/>
        <v/>
      </c>
      <c r="AK243" s="3" t="str">
        <f t="shared" si="35"/>
        <v/>
      </c>
      <c r="AL243" s="3" t="str">
        <f t="shared" si="35"/>
        <v/>
      </c>
      <c r="AM243" s="3" t="str">
        <f t="shared" si="35"/>
        <v/>
      </c>
      <c r="AN243" s="3" t="str">
        <f t="shared" si="35"/>
        <v/>
      </c>
      <c r="AO243" s="2">
        <f t="shared" si="29"/>
        <v>0</v>
      </c>
      <c r="AP243" s="4"/>
      <c r="AQ243" s="3">
        <f>IF(AJ243=1,VLOOKUP($AP243,BaseEqptCdF!$C$5:$R$161,16,FALSE),0)</f>
        <v>0</v>
      </c>
      <c r="AR243" s="3">
        <f>IF(AK243=1,VLOOKUP($AP243,BaseEqptCdF!$C$5:$R$161,16,FALSE),0)</f>
        <v>0</v>
      </c>
      <c r="AS243" s="3">
        <f>IF(AL243=1,VLOOKUP($AP243,BaseEqptCdF!$C$5:$R$161,16,FALSE),0)</f>
        <v>0</v>
      </c>
      <c r="AT243" s="3">
        <f>IF(AM243=1,VLOOKUP($AP243,BaseEqptCdF!$C$5:$R$161,16,FALSE),0)</f>
        <v>0</v>
      </c>
      <c r="AU243" s="3">
        <f>IF(AN243=1,VLOOKUP($AP243,BaseEqptCdF!$C$5:$R$161,16,FALSE),0)</f>
        <v>0</v>
      </c>
      <c r="AV243" s="2">
        <f t="shared" si="30"/>
        <v>0</v>
      </c>
      <c r="AW243" s="3" t="str">
        <f>IF($L243="","",IF(SUM($AJ243:AJ243)=0,$AE243,VLOOKUP($AP243,BaseEqptCdF!$C$5:$R$161,16,FALSE)*$AC$3))</f>
        <v/>
      </c>
      <c r="AX243" s="3" t="str">
        <f>IF($L243="","",IF(SUM($AJ243:AK243)=0,$AE243,VLOOKUP($AP243,BaseEqptCdF!$C$5:$R$161,16,FALSE)*$AC$3))</f>
        <v/>
      </c>
      <c r="AY243" s="3" t="str">
        <f>IF($L243="","",IF(SUM($AJ243:AL243)=0,$AE243,VLOOKUP($AP243,BaseEqptCdF!$C$5:$R$161,16,FALSE)*$AC$3))</f>
        <v/>
      </c>
      <c r="AZ243" s="3" t="str">
        <f>IF($L243="","",IF(SUM($AJ243:AM243)=0,$AE243,VLOOKUP($AP243,BaseEqptCdF!$C$5:$R$161,16,FALSE)*$AC$3))</f>
        <v/>
      </c>
      <c r="BA243" s="3" t="str">
        <f>IF($L243="","",IF(SUM($AJ243:AN243)=0,$AE243,VLOOKUP($AP243,BaseEqptCdF!$C$5:$R$161,16,FALSE)*$AC$3))</f>
        <v/>
      </c>
      <c r="BB243" s="2">
        <f t="shared" si="31"/>
        <v>0</v>
      </c>
      <c r="BC243" s="3" t="str">
        <f>IF($L243="","",IF(SUM($AJ243:AJ243)=0,$AF243,IF(LEFT(VLOOKUP($AP243,BaseEqptCdF!$C$5:$E$161,3,FALSE),2)="SD",0,IF(LEFT(VLOOKUP($AP243,BaseEqptCdF!$C$5:$E$161,3,FALSE),2)="SB",1*52,VLOOKUP($AP243,BaseEqptCdF!$C$5:$S$161,12,FALSE)*0.2*300))))</f>
        <v/>
      </c>
      <c r="BD243" s="3" t="str">
        <f>IF($L243="","",IF(SUM($AJ243:AK243)=0,$AF243,IF(LEFT(VLOOKUP($AP243,BaseEqptCdF!$C$5:$E$161,3,FALSE),2)="SD",0,IF(LEFT(VLOOKUP($AP243,BaseEqptCdF!$C$5:$E$161,3,FALSE),2)="SB",1*52,VLOOKUP($AP243,BaseEqptCdF!$C$5:$S$161,12,FALSE)*0.2*300))))</f>
        <v/>
      </c>
      <c r="BE243" s="3" t="str">
        <f>IF($L243="","",IF(SUM($AJ243:AL243)=0,$AF243,IF(LEFT(VLOOKUP($AP243,BaseEqptCdF!$C$5:$E$161,3,FALSE),2)="SD",0,IF(LEFT(VLOOKUP($AP243,BaseEqptCdF!$C$5:$E$161,3,FALSE),2)="SB",1*52,VLOOKUP($AP243,BaseEqptCdF!$C$5:$S$161,12,FALSE)*0.2*300))))</f>
        <v/>
      </c>
      <c r="BF243" s="3" t="str">
        <f>IF($L243="","",IF(SUM($AJ243:AM243)=0,$AF243,IF(LEFT(VLOOKUP($AP243,BaseEqptCdF!$C$5:$E$161,3,FALSE),2)="SD",0,IF(LEFT(VLOOKUP($AP243,BaseEqptCdF!$C$5:$E$161,3,FALSE),2)="SB",1*52,VLOOKUP($AP243,BaseEqptCdF!$C$5:$S$161,12,FALSE)*0.2*300))))</f>
        <v/>
      </c>
      <c r="BG243" s="3" t="str">
        <f>IF($L243="","",IF(SUM($AJ243:AN243)=0,$AF243,IF(LEFT(VLOOKUP($AP243,BaseEqptCdF!$C$5:$E$161,3,FALSE),2)="SD",0,IF(LEFT(VLOOKUP($AP243,BaseEqptCdF!$C$5:$E$161,3,FALSE),2)="SB",1*52,VLOOKUP($AP243,BaseEqptCdF!$C$5:$S$161,12,FALSE)*0.2*300))))</f>
        <v/>
      </c>
      <c r="BH243" s="2">
        <f t="shared" si="32"/>
        <v>0</v>
      </c>
    </row>
    <row r="244" spans="1:60" x14ac:dyDescent="0.25">
      <c r="A244" s="296" t="str">
        <f t="array" ref="A244">IF($C244="","",INDEX(Prog!$B$8:$D$300,MATCH($C244,nivo1,0),1))</f>
        <v/>
      </c>
      <c r="B244" s="296" t="str">
        <f t="array" ref="B244">IF($C244="","",INDEX(Prog!$B$8:$D$300,MATCH($C244,nivo1,0),2))</f>
        <v/>
      </c>
      <c r="C244" s="273"/>
      <c r="D244" s="267"/>
      <c r="E244" s="273"/>
      <c r="F244" s="273"/>
      <c r="G244" s="273"/>
      <c r="H244" s="273"/>
      <c r="I244" s="273"/>
      <c r="J244" s="273"/>
      <c r="K244" s="274"/>
      <c r="L244" s="273"/>
      <c r="M244" s="273"/>
      <c r="N244" s="273"/>
      <c r="O244" s="275"/>
      <c r="P244" s="273"/>
      <c r="Q244" s="273"/>
      <c r="R244" s="273"/>
      <c r="S244" s="273"/>
      <c r="T244" s="276"/>
      <c r="U244" s="276"/>
      <c r="V244" s="276"/>
      <c r="W244" s="276"/>
      <c r="X244" s="277"/>
      <c r="Y244" s="278"/>
      <c r="AA244" s="8" t="str">
        <f>IF($L244="","",VLOOKUP($L244,BaseEqptCdF!$C$5:$E$161,2,FALSE))</f>
        <v/>
      </c>
      <c r="AB244" s="8" t="str">
        <f>IF($L244="","",VLOOKUP($L244,BaseEqptCdF!$C$5:$E$161,3,FALSE))</f>
        <v/>
      </c>
      <c r="AC244" s="7" t="str">
        <f>IF($L244="","",VLOOKUP($L244,BaseEqptCdF!$C$5:$I$161,6,FALSE))</f>
        <v/>
      </c>
      <c r="AD244" s="7" t="str">
        <f>IF($L244="","",VLOOKUP($L244,BaseEqptCdF!$C$5:$I$161,7,FALSE))</f>
        <v/>
      </c>
      <c r="AE244" s="3" t="str">
        <f>IF($L244="","",VLOOKUP($L244,BaseEqptCdF!$C$5:$R$161,16,FALSE)*$AC$3)</f>
        <v/>
      </c>
      <c r="AF244" s="3" t="str">
        <f>IF($L244="","",IF(LEFT($AB244,2)="SD",0,IF(LEFT($AB244,2)="SB",1*52,IF($N244=Prog!$P$17,VLOOKUP($L244,BaseEqptCdF!$C$5:$P$161,14,FALSE)*1*300,VLOOKUP($L244,BaseEqptCdF!$C$5:$P$161,12,FALSE)*0.2*300))))</f>
        <v/>
      </c>
      <c r="AG244" s="6" t="str">
        <f t="shared" si="33"/>
        <v/>
      </c>
      <c r="AH244" s="6">
        <f>IF($U244=Prog!$S$18,YEAR($X244),"")</f>
        <v>1900</v>
      </c>
      <c r="AI244" s="5" t="str">
        <f>IF(OR($AG244="",$U244=Prog!$S$18),"",IF(OR($U244=Prog!$S$17,$U244=Prog!$S$16),YEAR($X244),IF($AG244="ND","ND",$AI$8+$O244)))</f>
        <v/>
      </c>
      <c r="AJ244" s="3" t="str">
        <f t="shared" si="28"/>
        <v/>
      </c>
      <c r="AK244" s="3" t="str">
        <f t="shared" si="35"/>
        <v/>
      </c>
      <c r="AL244" s="3" t="str">
        <f t="shared" si="35"/>
        <v/>
      </c>
      <c r="AM244" s="3" t="str">
        <f t="shared" si="35"/>
        <v/>
      </c>
      <c r="AN244" s="3" t="str">
        <f t="shared" si="35"/>
        <v/>
      </c>
      <c r="AO244" s="2">
        <f t="shared" si="29"/>
        <v>0</v>
      </c>
      <c r="AP244" s="4"/>
      <c r="AQ244" s="3">
        <f>IF(AJ244=1,VLOOKUP($AP244,BaseEqptCdF!$C$5:$R$161,16,FALSE),0)</f>
        <v>0</v>
      </c>
      <c r="AR244" s="3">
        <f>IF(AK244=1,VLOOKUP($AP244,BaseEqptCdF!$C$5:$R$161,16,FALSE),0)</f>
        <v>0</v>
      </c>
      <c r="AS244" s="3">
        <f>IF(AL244=1,VLOOKUP($AP244,BaseEqptCdF!$C$5:$R$161,16,FALSE),0)</f>
        <v>0</v>
      </c>
      <c r="AT244" s="3">
        <f>IF(AM244=1,VLOOKUP($AP244,BaseEqptCdF!$C$5:$R$161,16,FALSE),0)</f>
        <v>0</v>
      </c>
      <c r="AU244" s="3">
        <f>IF(AN244=1,VLOOKUP($AP244,BaseEqptCdF!$C$5:$R$161,16,FALSE),0)</f>
        <v>0</v>
      </c>
      <c r="AV244" s="2">
        <f t="shared" si="30"/>
        <v>0</v>
      </c>
      <c r="AW244" s="3" t="str">
        <f>IF($L244="","",IF(SUM($AJ244:AJ244)=0,$AE244,VLOOKUP($AP244,BaseEqptCdF!$C$5:$R$161,16,FALSE)*$AC$3))</f>
        <v/>
      </c>
      <c r="AX244" s="3" t="str">
        <f>IF($L244="","",IF(SUM($AJ244:AK244)=0,$AE244,VLOOKUP($AP244,BaseEqptCdF!$C$5:$R$161,16,FALSE)*$AC$3))</f>
        <v/>
      </c>
      <c r="AY244" s="3" t="str">
        <f>IF($L244="","",IF(SUM($AJ244:AL244)=0,$AE244,VLOOKUP($AP244,BaseEqptCdF!$C$5:$R$161,16,FALSE)*$AC$3))</f>
        <v/>
      </c>
      <c r="AZ244" s="3" t="str">
        <f>IF($L244="","",IF(SUM($AJ244:AM244)=0,$AE244,VLOOKUP($AP244,BaseEqptCdF!$C$5:$R$161,16,FALSE)*$AC$3))</f>
        <v/>
      </c>
      <c r="BA244" s="3" t="str">
        <f>IF($L244="","",IF(SUM($AJ244:AN244)=0,$AE244,VLOOKUP($AP244,BaseEqptCdF!$C$5:$R$161,16,FALSE)*$AC$3))</f>
        <v/>
      </c>
      <c r="BB244" s="2">
        <f t="shared" si="31"/>
        <v>0</v>
      </c>
      <c r="BC244" s="3" t="str">
        <f>IF($L244="","",IF(SUM($AJ244:AJ244)=0,$AF244,IF(LEFT(VLOOKUP($AP244,BaseEqptCdF!$C$5:$E$161,3,FALSE),2)="SD",0,IF(LEFT(VLOOKUP($AP244,BaseEqptCdF!$C$5:$E$161,3,FALSE),2)="SB",1*52,VLOOKUP($AP244,BaseEqptCdF!$C$5:$S$161,12,FALSE)*0.2*300))))</f>
        <v/>
      </c>
      <c r="BD244" s="3" t="str">
        <f>IF($L244="","",IF(SUM($AJ244:AK244)=0,$AF244,IF(LEFT(VLOOKUP($AP244,BaseEqptCdF!$C$5:$E$161,3,FALSE),2)="SD",0,IF(LEFT(VLOOKUP($AP244,BaseEqptCdF!$C$5:$E$161,3,FALSE),2)="SB",1*52,VLOOKUP($AP244,BaseEqptCdF!$C$5:$S$161,12,FALSE)*0.2*300))))</f>
        <v/>
      </c>
      <c r="BE244" s="3" t="str">
        <f>IF($L244="","",IF(SUM($AJ244:AL244)=0,$AF244,IF(LEFT(VLOOKUP($AP244,BaseEqptCdF!$C$5:$E$161,3,FALSE),2)="SD",0,IF(LEFT(VLOOKUP($AP244,BaseEqptCdF!$C$5:$E$161,3,FALSE),2)="SB",1*52,VLOOKUP($AP244,BaseEqptCdF!$C$5:$S$161,12,FALSE)*0.2*300))))</f>
        <v/>
      </c>
      <c r="BF244" s="3" t="str">
        <f>IF($L244="","",IF(SUM($AJ244:AM244)=0,$AF244,IF(LEFT(VLOOKUP($AP244,BaseEqptCdF!$C$5:$E$161,3,FALSE),2)="SD",0,IF(LEFT(VLOOKUP($AP244,BaseEqptCdF!$C$5:$E$161,3,FALSE),2)="SB",1*52,VLOOKUP($AP244,BaseEqptCdF!$C$5:$S$161,12,FALSE)*0.2*300))))</f>
        <v/>
      </c>
      <c r="BG244" s="3" t="str">
        <f>IF($L244="","",IF(SUM($AJ244:AN244)=0,$AF244,IF(LEFT(VLOOKUP($AP244,BaseEqptCdF!$C$5:$E$161,3,FALSE),2)="SD",0,IF(LEFT(VLOOKUP($AP244,BaseEqptCdF!$C$5:$E$161,3,FALSE),2)="SB",1*52,VLOOKUP($AP244,BaseEqptCdF!$C$5:$S$161,12,FALSE)*0.2*300))))</f>
        <v/>
      </c>
      <c r="BH244" s="2">
        <f t="shared" si="32"/>
        <v>0</v>
      </c>
    </row>
    <row r="245" spans="1:60" x14ac:dyDescent="0.25">
      <c r="A245" s="296" t="str">
        <f t="array" ref="A245">IF($C245="","",INDEX(Prog!$B$8:$D$300,MATCH($C245,nivo1,0),1))</f>
        <v/>
      </c>
      <c r="B245" s="296" t="str">
        <f t="array" ref="B245">IF($C245="","",INDEX(Prog!$B$8:$D$300,MATCH($C245,nivo1,0),2))</f>
        <v/>
      </c>
      <c r="C245" s="273"/>
      <c r="D245" s="267"/>
      <c r="E245" s="273"/>
      <c r="F245" s="273"/>
      <c r="G245" s="273"/>
      <c r="H245" s="273"/>
      <c r="I245" s="273"/>
      <c r="J245" s="273"/>
      <c r="K245" s="274"/>
      <c r="L245" s="273"/>
      <c r="M245" s="273"/>
      <c r="N245" s="273"/>
      <c r="O245" s="275"/>
      <c r="P245" s="273"/>
      <c r="Q245" s="273"/>
      <c r="R245" s="273"/>
      <c r="S245" s="273"/>
      <c r="T245" s="276"/>
      <c r="U245" s="276"/>
      <c r="V245" s="276"/>
      <c r="W245" s="276"/>
      <c r="X245" s="277"/>
      <c r="Y245" s="278"/>
      <c r="AA245" s="8" t="str">
        <f>IF($L245="","",VLOOKUP($L245,BaseEqptCdF!$C$5:$E$161,2,FALSE))</f>
        <v/>
      </c>
      <c r="AB245" s="8" t="str">
        <f>IF($L245="","",VLOOKUP($L245,BaseEqptCdF!$C$5:$E$161,3,FALSE))</f>
        <v/>
      </c>
      <c r="AC245" s="7" t="str">
        <f>IF($L245="","",VLOOKUP($L245,BaseEqptCdF!$C$5:$I$161,6,FALSE))</f>
        <v/>
      </c>
      <c r="AD245" s="7" t="str">
        <f>IF($L245="","",VLOOKUP($L245,BaseEqptCdF!$C$5:$I$161,7,FALSE))</f>
        <v/>
      </c>
      <c r="AE245" s="3" t="str">
        <f>IF($L245="","",VLOOKUP($L245,BaseEqptCdF!$C$5:$R$161,16,FALSE)*$AC$3)</f>
        <v/>
      </c>
      <c r="AF245" s="3" t="str">
        <f>IF($L245="","",IF(LEFT($AB245,2)="SD",0,IF(LEFT($AB245,2)="SB",1*52,IF($N245=Prog!$P$17,VLOOKUP($L245,BaseEqptCdF!$C$5:$P$161,14,FALSE)*1*300,VLOOKUP($L245,BaseEqptCdF!$C$5:$P$161,12,FALSE)*0.2*300))))</f>
        <v/>
      </c>
      <c r="AG245" s="6" t="str">
        <f t="shared" si="33"/>
        <v/>
      </c>
      <c r="AH245" s="6">
        <f>IF($U245=Prog!$S$18,YEAR($X245),"")</f>
        <v>1900</v>
      </c>
      <c r="AI245" s="5" t="str">
        <f>IF(OR($AG245="",$U245=Prog!$S$18),"",IF(OR($U245=Prog!$S$17,$U245=Prog!$S$16),YEAR($X245),IF($AG245="ND","ND",$AI$8+$O245)))</f>
        <v/>
      </c>
      <c r="AJ245" s="3" t="str">
        <f t="shared" si="28"/>
        <v/>
      </c>
      <c r="AK245" s="3" t="str">
        <f t="shared" si="35"/>
        <v/>
      </c>
      <c r="AL245" s="3" t="str">
        <f t="shared" si="35"/>
        <v/>
      </c>
      <c r="AM245" s="3" t="str">
        <f t="shared" si="35"/>
        <v/>
      </c>
      <c r="AN245" s="3" t="str">
        <f t="shared" si="35"/>
        <v/>
      </c>
      <c r="AO245" s="2">
        <f t="shared" si="29"/>
        <v>0</v>
      </c>
      <c r="AP245" s="4"/>
      <c r="AQ245" s="3">
        <f>IF(AJ245=1,VLOOKUP($AP245,BaseEqptCdF!$C$5:$R$161,16,FALSE),0)</f>
        <v>0</v>
      </c>
      <c r="AR245" s="3">
        <f>IF(AK245=1,VLOOKUP($AP245,BaseEqptCdF!$C$5:$R$161,16,FALSE),0)</f>
        <v>0</v>
      </c>
      <c r="AS245" s="3">
        <f>IF(AL245=1,VLOOKUP($AP245,BaseEqptCdF!$C$5:$R$161,16,FALSE),0)</f>
        <v>0</v>
      </c>
      <c r="AT245" s="3">
        <f>IF(AM245=1,VLOOKUP($AP245,BaseEqptCdF!$C$5:$R$161,16,FALSE),0)</f>
        <v>0</v>
      </c>
      <c r="AU245" s="3">
        <f>IF(AN245=1,VLOOKUP($AP245,BaseEqptCdF!$C$5:$R$161,16,FALSE),0)</f>
        <v>0</v>
      </c>
      <c r="AV245" s="2">
        <f t="shared" si="30"/>
        <v>0</v>
      </c>
      <c r="AW245" s="3" t="str">
        <f>IF($L245="","",IF(SUM($AJ245:AJ245)=0,$AE245,VLOOKUP($AP245,BaseEqptCdF!$C$5:$R$161,16,FALSE)*$AC$3))</f>
        <v/>
      </c>
      <c r="AX245" s="3" t="str">
        <f>IF($L245="","",IF(SUM($AJ245:AK245)=0,$AE245,VLOOKUP($AP245,BaseEqptCdF!$C$5:$R$161,16,FALSE)*$AC$3))</f>
        <v/>
      </c>
      <c r="AY245" s="3" t="str">
        <f>IF($L245="","",IF(SUM($AJ245:AL245)=0,$AE245,VLOOKUP($AP245,BaseEqptCdF!$C$5:$R$161,16,FALSE)*$AC$3))</f>
        <v/>
      </c>
      <c r="AZ245" s="3" t="str">
        <f>IF($L245="","",IF(SUM($AJ245:AM245)=0,$AE245,VLOOKUP($AP245,BaseEqptCdF!$C$5:$R$161,16,FALSE)*$AC$3))</f>
        <v/>
      </c>
      <c r="BA245" s="3" t="str">
        <f>IF($L245="","",IF(SUM($AJ245:AN245)=0,$AE245,VLOOKUP($AP245,BaseEqptCdF!$C$5:$R$161,16,FALSE)*$AC$3))</f>
        <v/>
      </c>
      <c r="BB245" s="2">
        <f t="shared" si="31"/>
        <v>0</v>
      </c>
      <c r="BC245" s="3" t="str">
        <f>IF($L245="","",IF(SUM($AJ245:AJ245)=0,$AF245,IF(LEFT(VLOOKUP($AP245,BaseEqptCdF!$C$5:$E$161,3,FALSE),2)="SD",0,IF(LEFT(VLOOKUP($AP245,BaseEqptCdF!$C$5:$E$161,3,FALSE),2)="SB",1*52,VLOOKUP($AP245,BaseEqptCdF!$C$5:$S$161,12,FALSE)*0.2*300))))</f>
        <v/>
      </c>
      <c r="BD245" s="3" t="str">
        <f>IF($L245="","",IF(SUM($AJ245:AK245)=0,$AF245,IF(LEFT(VLOOKUP($AP245,BaseEqptCdF!$C$5:$E$161,3,FALSE),2)="SD",0,IF(LEFT(VLOOKUP($AP245,BaseEqptCdF!$C$5:$E$161,3,FALSE),2)="SB",1*52,VLOOKUP($AP245,BaseEqptCdF!$C$5:$S$161,12,FALSE)*0.2*300))))</f>
        <v/>
      </c>
      <c r="BE245" s="3" t="str">
        <f>IF($L245="","",IF(SUM($AJ245:AL245)=0,$AF245,IF(LEFT(VLOOKUP($AP245,BaseEqptCdF!$C$5:$E$161,3,FALSE),2)="SD",0,IF(LEFT(VLOOKUP($AP245,BaseEqptCdF!$C$5:$E$161,3,FALSE),2)="SB",1*52,VLOOKUP($AP245,BaseEqptCdF!$C$5:$S$161,12,FALSE)*0.2*300))))</f>
        <v/>
      </c>
      <c r="BF245" s="3" t="str">
        <f>IF($L245="","",IF(SUM($AJ245:AM245)=0,$AF245,IF(LEFT(VLOOKUP($AP245,BaseEqptCdF!$C$5:$E$161,3,FALSE),2)="SD",0,IF(LEFT(VLOOKUP($AP245,BaseEqptCdF!$C$5:$E$161,3,FALSE),2)="SB",1*52,VLOOKUP($AP245,BaseEqptCdF!$C$5:$S$161,12,FALSE)*0.2*300))))</f>
        <v/>
      </c>
      <c r="BG245" s="3" t="str">
        <f>IF($L245="","",IF(SUM($AJ245:AN245)=0,$AF245,IF(LEFT(VLOOKUP($AP245,BaseEqptCdF!$C$5:$E$161,3,FALSE),2)="SD",0,IF(LEFT(VLOOKUP($AP245,BaseEqptCdF!$C$5:$E$161,3,FALSE),2)="SB",1*52,VLOOKUP($AP245,BaseEqptCdF!$C$5:$S$161,12,FALSE)*0.2*300))))</f>
        <v/>
      </c>
      <c r="BH245" s="2">
        <f t="shared" si="32"/>
        <v>0</v>
      </c>
    </row>
    <row r="246" spans="1:60" x14ac:dyDescent="0.25">
      <c r="A246" s="296" t="str">
        <f t="array" ref="A246">IF($C246="","",INDEX(Prog!$B$8:$D$300,MATCH($C246,nivo1,0),1))</f>
        <v/>
      </c>
      <c r="B246" s="296" t="str">
        <f t="array" ref="B246">IF($C246="","",INDEX(Prog!$B$8:$D$300,MATCH($C246,nivo1,0),2))</f>
        <v/>
      </c>
      <c r="C246" s="273"/>
      <c r="D246" s="267"/>
      <c r="E246" s="273"/>
      <c r="F246" s="273"/>
      <c r="G246" s="273"/>
      <c r="H246" s="273"/>
      <c r="I246" s="273"/>
      <c r="J246" s="273"/>
      <c r="K246" s="274"/>
      <c r="L246" s="273"/>
      <c r="M246" s="273"/>
      <c r="N246" s="273"/>
      <c r="O246" s="275"/>
      <c r="P246" s="273"/>
      <c r="Q246" s="273"/>
      <c r="R246" s="273"/>
      <c r="S246" s="273"/>
      <c r="T246" s="276"/>
      <c r="U246" s="276"/>
      <c r="V246" s="276"/>
      <c r="W246" s="276"/>
      <c r="X246" s="277"/>
      <c r="Y246" s="278"/>
      <c r="AA246" s="8" t="str">
        <f>IF($L246="","",VLOOKUP($L246,BaseEqptCdF!$C$5:$E$161,2,FALSE))</f>
        <v/>
      </c>
      <c r="AB246" s="8" t="str">
        <f>IF($L246="","",VLOOKUP($L246,BaseEqptCdF!$C$5:$E$161,3,FALSE))</f>
        <v/>
      </c>
      <c r="AC246" s="7" t="str">
        <f>IF($L246="","",VLOOKUP($L246,BaseEqptCdF!$C$5:$I$161,6,FALSE))</f>
        <v/>
      </c>
      <c r="AD246" s="7" t="str">
        <f>IF($L246="","",VLOOKUP($L246,BaseEqptCdF!$C$5:$I$161,7,FALSE))</f>
        <v/>
      </c>
      <c r="AE246" s="3" t="str">
        <f>IF($L246="","",VLOOKUP($L246,BaseEqptCdF!$C$5:$R$161,16,FALSE)*$AC$3)</f>
        <v/>
      </c>
      <c r="AF246" s="3" t="str">
        <f>IF($L246="","",IF(LEFT($AB246,2)="SD",0,IF(LEFT($AB246,2)="SB",1*52,IF($N246=Prog!$P$17,VLOOKUP($L246,BaseEqptCdF!$C$5:$P$161,14,FALSE)*1*300,VLOOKUP($L246,BaseEqptCdF!$C$5:$P$161,12,FALSE)*0.2*300))))</f>
        <v/>
      </c>
      <c r="AG246" s="6" t="str">
        <f t="shared" si="33"/>
        <v/>
      </c>
      <c r="AH246" s="6">
        <f>IF($U246=Prog!$S$18,YEAR($X246),"")</f>
        <v>1900</v>
      </c>
      <c r="AI246" s="5" t="str">
        <f>IF(OR($AG246="",$U246=Prog!$S$18),"",IF(OR($U246=Prog!$S$17,$U246=Prog!$S$16),YEAR($X246),IF($AG246="ND","ND",$AI$8+$O246)))</f>
        <v/>
      </c>
      <c r="AJ246" s="3" t="str">
        <f t="shared" si="28"/>
        <v/>
      </c>
      <c r="AK246" s="3" t="str">
        <f t="shared" si="35"/>
        <v/>
      </c>
      <c r="AL246" s="3" t="str">
        <f t="shared" si="35"/>
        <v/>
      </c>
      <c r="AM246" s="3" t="str">
        <f t="shared" si="35"/>
        <v/>
      </c>
      <c r="AN246" s="3" t="str">
        <f t="shared" si="35"/>
        <v/>
      </c>
      <c r="AO246" s="2">
        <f t="shared" si="29"/>
        <v>0</v>
      </c>
      <c r="AP246" s="4"/>
      <c r="AQ246" s="3">
        <f>IF(AJ246=1,VLOOKUP($AP246,BaseEqptCdF!$C$5:$R$161,16,FALSE),0)</f>
        <v>0</v>
      </c>
      <c r="AR246" s="3">
        <f>IF(AK246=1,VLOOKUP($AP246,BaseEqptCdF!$C$5:$R$161,16,FALSE),0)</f>
        <v>0</v>
      </c>
      <c r="AS246" s="3">
        <f>IF(AL246=1,VLOOKUP($AP246,BaseEqptCdF!$C$5:$R$161,16,FALSE),0)</f>
        <v>0</v>
      </c>
      <c r="AT246" s="3">
        <f>IF(AM246=1,VLOOKUP($AP246,BaseEqptCdF!$C$5:$R$161,16,FALSE),0)</f>
        <v>0</v>
      </c>
      <c r="AU246" s="3">
        <f>IF(AN246=1,VLOOKUP($AP246,BaseEqptCdF!$C$5:$R$161,16,FALSE),0)</f>
        <v>0</v>
      </c>
      <c r="AV246" s="2">
        <f t="shared" si="30"/>
        <v>0</v>
      </c>
      <c r="AW246" s="3" t="str">
        <f>IF($L246="","",IF(SUM($AJ246:AJ246)=0,$AE246,VLOOKUP($AP246,BaseEqptCdF!$C$5:$R$161,16,FALSE)*$AC$3))</f>
        <v/>
      </c>
      <c r="AX246" s="3" t="str">
        <f>IF($L246="","",IF(SUM($AJ246:AK246)=0,$AE246,VLOOKUP($AP246,BaseEqptCdF!$C$5:$R$161,16,FALSE)*$AC$3))</f>
        <v/>
      </c>
      <c r="AY246" s="3" t="str">
        <f>IF($L246="","",IF(SUM($AJ246:AL246)=0,$AE246,VLOOKUP($AP246,BaseEqptCdF!$C$5:$R$161,16,FALSE)*$AC$3))</f>
        <v/>
      </c>
      <c r="AZ246" s="3" t="str">
        <f>IF($L246="","",IF(SUM($AJ246:AM246)=0,$AE246,VLOOKUP($AP246,BaseEqptCdF!$C$5:$R$161,16,FALSE)*$AC$3))</f>
        <v/>
      </c>
      <c r="BA246" s="3" t="str">
        <f>IF($L246="","",IF(SUM($AJ246:AN246)=0,$AE246,VLOOKUP($AP246,BaseEqptCdF!$C$5:$R$161,16,FALSE)*$AC$3))</f>
        <v/>
      </c>
      <c r="BB246" s="2">
        <f t="shared" si="31"/>
        <v>0</v>
      </c>
      <c r="BC246" s="3" t="str">
        <f>IF($L246="","",IF(SUM($AJ246:AJ246)=0,$AF246,IF(LEFT(VLOOKUP($AP246,BaseEqptCdF!$C$5:$E$161,3,FALSE),2)="SD",0,IF(LEFT(VLOOKUP($AP246,BaseEqptCdF!$C$5:$E$161,3,FALSE),2)="SB",1*52,VLOOKUP($AP246,BaseEqptCdF!$C$5:$S$161,12,FALSE)*0.2*300))))</f>
        <v/>
      </c>
      <c r="BD246" s="3" t="str">
        <f>IF($L246="","",IF(SUM($AJ246:AK246)=0,$AF246,IF(LEFT(VLOOKUP($AP246,BaseEqptCdF!$C$5:$E$161,3,FALSE),2)="SD",0,IF(LEFT(VLOOKUP($AP246,BaseEqptCdF!$C$5:$E$161,3,FALSE),2)="SB",1*52,VLOOKUP($AP246,BaseEqptCdF!$C$5:$S$161,12,FALSE)*0.2*300))))</f>
        <v/>
      </c>
      <c r="BE246" s="3" t="str">
        <f>IF($L246="","",IF(SUM($AJ246:AL246)=0,$AF246,IF(LEFT(VLOOKUP($AP246,BaseEqptCdF!$C$5:$E$161,3,FALSE),2)="SD",0,IF(LEFT(VLOOKUP($AP246,BaseEqptCdF!$C$5:$E$161,3,FALSE),2)="SB",1*52,VLOOKUP($AP246,BaseEqptCdF!$C$5:$S$161,12,FALSE)*0.2*300))))</f>
        <v/>
      </c>
      <c r="BF246" s="3" t="str">
        <f>IF($L246="","",IF(SUM($AJ246:AM246)=0,$AF246,IF(LEFT(VLOOKUP($AP246,BaseEqptCdF!$C$5:$E$161,3,FALSE),2)="SD",0,IF(LEFT(VLOOKUP($AP246,BaseEqptCdF!$C$5:$E$161,3,FALSE),2)="SB",1*52,VLOOKUP($AP246,BaseEqptCdF!$C$5:$S$161,12,FALSE)*0.2*300))))</f>
        <v/>
      </c>
      <c r="BG246" s="3" t="str">
        <f>IF($L246="","",IF(SUM($AJ246:AN246)=0,$AF246,IF(LEFT(VLOOKUP($AP246,BaseEqptCdF!$C$5:$E$161,3,FALSE),2)="SD",0,IF(LEFT(VLOOKUP($AP246,BaseEqptCdF!$C$5:$E$161,3,FALSE),2)="SB",1*52,VLOOKUP($AP246,BaseEqptCdF!$C$5:$S$161,12,FALSE)*0.2*300))))</f>
        <v/>
      </c>
      <c r="BH246" s="2">
        <f t="shared" si="32"/>
        <v>0</v>
      </c>
    </row>
    <row r="247" spans="1:60" x14ac:dyDescent="0.25">
      <c r="A247" s="296" t="str">
        <f t="array" ref="A247">IF($C247="","",INDEX(Prog!$B$8:$D$300,MATCH($C247,nivo1,0),1))</f>
        <v/>
      </c>
      <c r="B247" s="296" t="str">
        <f t="array" ref="B247">IF($C247="","",INDEX(Prog!$B$8:$D$300,MATCH($C247,nivo1,0),2))</f>
        <v/>
      </c>
      <c r="C247" s="273"/>
      <c r="D247" s="267"/>
      <c r="E247" s="273"/>
      <c r="F247" s="273"/>
      <c r="G247" s="273"/>
      <c r="H247" s="273"/>
      <c r="I247" s="273"/>
      <c r="J247" s="273"/>
      <c r="K247" s="274"/>
      <c r="L247" s="273"/>
      <c r="M247" s="273"/>
      <c r="N247" s="273"/>
      <c r="O247" s="275"/>
      <c r="P247" s="273"/>
      <c r="Q247" s="273"/>
      <c r="R247" s="273"/>
      <c r="S247" s="273"/>
      <c r="T247" s="276"/>
      <c r="U247" s="276"/>
      <c r="V247" s="276"/>
      <c r="W247" s="276"/>
      <c r="X247" s="277"/>
      <c r="Y247" s="278"/>
      <c r="AA247" s="8" t="str">
        <f>IF($L247="","",VLOOKUP($L247,BaseEqptCdF!$C$5:$E$161,2,FALSE))</f>
        <v/>
      </c>
      <c r="AB247" s="8" t="str">
        <f>IF($L247="","",VLOOKUP($L247,BaseEqptCdF!$C$5:$E$161,3,FALSE))</f>
        <v/>
      </c>
      <c r="AC247" s="7" t="str">
        <f>IF($L247="","",VLOOKUP($L247,BaseEqptCdF!$C$5:$I$161,6,FALSE))</f>
        <v/>
      </c>
      <c r="AD247" s="7" t="str">
        <f>IF($L247="","",VLOOKUP($L247,BaseEqptCdF!$C$5:$I$161,7,FALSE))</f>
        <v/>
      </c>
      <c r="AE247" s="3" t="str">
        <f>IF($L247="","",VLOOKUP($L247,BaseEqptCdF!$C$5:$R$161,16,FALSE)*$AC$3)</f>
        <v/>
      </c>
      <c r="AF247" s="3" t="str">
        <f>IF($L247="","",IF(LEFT($AB247,2)="SD",0,IF(LEFT($AB247,2)="SB",1*52,IF($N247=Prog!$P$17,VLOOKUP($L247,BaseEqptCdF!$C$5:$P$161,14,FALSE)*1*300,VLOOKUP($L247,BaseEqptCdF!$C$5:$P$161,12,FALSE)*0.2*300))))</f>
        <v/>
      </c>
      <c r="AG247" s="6" t="str">
        <f t="shared" si="33"/>
        <v/>
      </c>
      <c r="AH247" s="6">
        <f>IF($U247=Prog!$S$18,YEAR($X247),"")</f>
        <v>1900</v>
      </c>
      <c r="AI247" s="5" t="str">
        <f>IF(OR($AG247="",$U247=Prog!$S$18),"",IF(OR($U247=Prog!$S$17,$U247=Prog!$S$16),YEAR($X247),IF($AG247="ND","ND",$AI$8+$O247)))</f>
        <v/>
      </c>
      <c r="AJ247" s="3" t="str">
        <f t="shared" si="28"/>
        <v/>
      </c>
      <c r="AK247" s="3" t="str">
        <f t="shared" si="35"/>
        <v/>
      </c>
      <c r="AL247" s="3" t="str">
        <f t="shared" si="35"/>
        <v/>
      </c>
      <c r="AM247" s="3" t="str">
        <f t="shared" si="35"/>
        <v/>
      </c>
      <c r="AN247" s="3" t="str">
        <f t="shared" si="35"/>
        <v/>
      </c>
      <c r="AO247" s="2">
        <f t="shared" si="29"/>
        <v>0</v>
      </c>
      <c r="AP247" s="4"/>
      <c r="AQ247" s="3">
        <f>IF(AJ247=1,VLOOKUP($AP247,BaseEqptCdF!$C$5:$R$161,16,FALSE),0)</f>
        <v>0</v>
      </c>
      <c r="AR247" s="3">
        <f>IF(AK247=1,VLOOKUP($AP247,BaseEqptCdF!$C$5:$R$161,16,FALSE),0)</f>
        <v>0</v>
      </c>
      <c r="AS247" s="3">
        <f>IF(AL247=1,VLOOKUP($AP247,BaseEqptCdF!$C$5:$R$161,16,FALSE),0)</f>
        <v>0</v>
      </c>
      <c r="AT247" s="3">
        <f>IF(AM247=1,VLOOKUP($AP247,BaseEqptCdF!$C$5:$R$161,16,FALSE),0)</f>
        <v>0</v>
      </c>
      <c r="AU247" s="3">
        <f>IF(AN247=1,VLOOKUP($AP247,BaseEqptCdF!$C$5:$R$161,16,FALSE),0)</f>
        <v>0</v>
      </c>
      <c r="AV247" s="2">
        <f t="shared" si="30"/>
        <v>0</v>
      </c>
      <c r="AW247" s="3" t="str">
        <f>IF($L247="","",IF(SUM($AJ247:AJ247)=0,$AE247,VLOOKUP($AP247,BaseEqptCdF!$C$5:$R$161,16,FALSE)*$AC$3))</f>
        <v/>
      </c>
      <c r="AX247" s="3" t="str">
        <f>IF($L247="","",IF(SUM($AJ247:AK247)=0,$AE247,VLOOKUP($AP247,BaseEqptCdF!$C$5:$R$161,16,FALSE)*$AC$3))</f>
        <v/>
      </c>
      <c r="AY247" s="3" t="str">
        <f>IF($L247="","",IF(SUM($AJ247:AL247)=0,$AE247,VLOOKUP($AP247,BaseEqptCdF!$C$5:$R$161,16,FALSE)*$AC$3))</f>
        <v/>
      </c>
      <c r="AZ247" s="3" t="str">
        <f>IF($L247="","",IF(SUM($AJ247:AM247)=0,$AE247,VLOOKUP($AP247,BaseEqptCdF!$C$5:$R$161,16,FALSE)*$AC$3))</f>
        <v/>
      </c>
      <c r="BA247" s="3" t="str">
        <f>IF($L247="","",IF(SUM($AJ247:AN247)=0,$AE247,VLOOKUP($AP247,BaseEqptCdF!$C$5:$R$161,16,FALSE)*$AC$3))</f>
        <v/>
      </c>
      <c r="BB247" s="2">
        <f t="shared" si="31"/>
        <v>0</v>
      </c>
      <c r="BC247" s="3" t="str">
        <f>IF($L247="","",IF(SUM($AJ247:AJ247)=0,$AF247,IF(LEFT(VLOOKUP($AP247,BaseEqptCdF!$C$5:$E$161,3,FALSE),2)="SD",0,IF(LEFT(VLOOKUP($AP247,BaseEqptCdF!$C$5:$E$161,3,FALSE),2)="SB",1*52,VLOOKUP($AP247,BaseEqptCdF!$C$5:$S$161,12,FALSE)*0.2*300))))</f>
        <v/>
      </c>
      <c r="BD247" s="3" t="str">
        <f>IF($L247="","",IF(SUM($AJ247:AK247)=0,$AF247,IF(LEFT(VLOOKUP($AP247,BaseEqptCdF!$C$5:$E$161,3,FALSE),2)="SD",0,IF(LEFT(VLOOKUP($AP247,BaseEqptCdF!$C$5:$E$161,3,FALSE),2)="SB",1*52,VLOOKUP($AP247,BaseEqptCdF!$C$5:$S$161,12,FALSE)*0.2*300))))</f>
        <v/>
      </c>
      <c r="BE247" s="3" t="str">
        <f>IF($L247="","",IF(SUM($AJ247:AL247)=0,$AF247,IF(LEFT(VLOOKUP($AP247,BaseEqptCdF!$C$5:$E$161,3,FALSE),2)="SD",0,IF(LEFT(VLOOKUP($AP247,BaseEqptCdF!$C$5:$E$161,3,FALSE),2)="SB",1*52,VLOOKUP($AP247,BaseEqptCdF!$C$5:$S$161,12,FALSE)*0.2*300))))</f>
        <v/>
      </c>
      <c r="BF247" s="3" t="str">
        <f>IF($L247="","",IF(SUM($AJ247:AM247)=0,$AF247,IF(LEFT(VLOOKUP($AP247,BaseEqptCdF!$C$5:$E$161,3,FALSE),2)="SD",0,IF(LEFT(VLOOKUP($AP247,BaseEqptCdF!$C$5:$E$161,3,FALSE),2)="SB",1*52,VLOOKUP($AP247,BaseEqptCdF!$C$5:$S$161,12,FALSE)*0.2*300))))</f>
        <v/>
      </c>
      <c r="BG247" s="3" t="str">
        <f>IF($L247="","",IF(SUM($AJ247:AN247)=0,$AF247,IF(LEFT(VLOOKUP($AP247,BaseEqptCdF!$C$5:$E$161,3,FALSE),2)="SD",0,IF(LEFT(VLOOKUP($AP247,BaseEqptCdF!$C$5:$E$161,3,FALSE),2)="SB",1*52,VLOOKUP($AP247,BaseEqptCdF!$C$5:$S$161,12,FALSE)*0.2*300))))</f>
        <v/>
      </c>
      <c r="BH247" s="2">
        <f t="shared" si="32"/>
        <v>0</v>
      </c>
    </row>
    <row r="248" spans="1:60" x14ac:dyDescent="0.25">
      <c r="A248" s="296" t="str">
        <f t="array" ref="A248">IF($C248="","",INDEX(Prog!$B$8:$D$300,MATCH($C248,nivo1,0),1))</f>
        <v/>
      </c>
      <c r="B248" s="296" t="str">
        <f t="array" ref="B248">IF($C248="","",INDEX(Prog!$B$8:$D$300,MATCH($C248,nivo1,0),2))</f>
        <v/>
      </c>
      <c r="C248" s="273"/>
      <c r="D248" s="267"/>
      <c r="E248" s="273"/>
      <c r="F248" s="273"/>
      <c r="G248" s="273"/>
      <c r="H248" s="273"/>
      <c r="I248" s="273"/>
      <c r="J248" s="273"/>
      <c r="K248" s="274"/>
      <c r="L248" s="273"/>
      <c r="M248" s="273"/>
      <c r="N248" s="273"/>
      <c r="O248" s="275"/>
      <c r="P248" s="273"/>
      <c r="Q248" s="273"/>
      <c r="R248" s="273"/>
      <c r="S248" s="273"/>
      <c r="T248" s="276"/>
      <c r="U248" s="276"/>
      <c r="V248" s="276"/>
      <c r="W248" s="276"/>
      <c r="X248" s="277"/>
      <c r="Y248" s="278"/>
      <c r="AA248" s="8" t="str">
        <f>IF($L248="","",VLOOKUP($L248,BaseEqptCdF!$C$5:$E$161,2,FALSE))</f>
        <v/>
      </c>
      <c r="AB248" s="8" t="str">
        <f>IF($L248="","",VLOOKUP($L248,BaseEqptCdF!$C$5:$E$161,3,FALSE))</f>
        <v/>
      </c>
      <c r="AC248" s="7" t="str">
        <f>IF($L248="","",VLOOKUP($L248,BaseEqptCdF!$C$5:$I$161,6,FALSE))</f>
        <v/>
      </c>
      <c r="AD248" s="7" t="str">
        <f>IF($L248="","",VLOOKUP($L248,BaseEqptCdF!$C$5:$I$161,7,FALSE))</f>
        <v/>
      </c>
      <c r="AE248" s="3" t="str">
        <f>IF($L248="","",VLOOKUP($L248,BaseEqptCdF!$C$5:$R$161,16,FALSE)*$AC$3)</f>
        <v/>
      </c>
      <c r="AF248" s="3" t="str">
        <f>IF($L248="","",IF(LEFT($AB248,2)="SD",0,IF(LEFT($AB248,2)="SB",1*52,IF($N248=Prog!$P$17,VLOOKUP($L248,BaseEqptCdF!$C$5:$P$161,14,FALSE)*1*300,VLOOKUP($L248,BaseEqptCdF!$C$5:$P$161,12,FALSE)*0.2*300))))</f>
        <v/>
      </c>
      <c r="AG248" s="6" t="str">
        <f t="shared" si="33"/>
        <v/>
      </c>
      <c r="AH248" s="6">
        <f>IF($U248=Prog!$S$18,YEAR($X248),"")</f>
        <v>1900</v>
      </c>
      <c r="AI248" s="5" t="str">
        <f>IF(OR($AG248="",$U248=Prog!$S$18),"",IF(OR($U248=Prog!$S$17,$U248=Prog!$S$16),YEAR($X248),IF($AG248="ND","ND",$AI$8+$O248)))</f>
        <v/>
      </c>
      <c r="AJ248" s="3" t="str">
        <f t="shared" si="28"/>
        <v/>
      </c>
      <c r="AK248" s="3" t="str">
        <f t="shared" si="35"/>
        <v/>
      </c>
      <c r="AL248" s="3" t="str">
        <f t="shared" si="35"/>
        <v/>
      </c>
      <c r="AM248" s="3" t="str">
        <f t="shared" si="35"/>
        <v/>
      </c>
      <c r="AN248" s="3" t="str">
        <f t="shared" si="35"/>
        <v/>
      </c>
      <c r="AO248" s="2">
        <f t="shared" si="29"/>
        <v>0</v>
      </c>
      <c r="AP248" s="4"/>
      <c r="AQ248" s="3">
        <f>IF(AJ248=1,VLOOKUP($AP248,BaseEqptCdF!$C$5:$R$161,16,FALSE),0)</f>
        <v>0</v>
      </c>
      <c r="AR248" s="3">
        <f>IF(AK248=1,VLOOKUP($AP248,BaseEqptCdF!$C$5:$R$161,16,FALSE),0)</f>
        <v>0</v>
      </c>
      <c r="AS248" s="3">
        <f>IF(AL248=1,VLOOKUP($AP248,BaseEqptCdF!$C$5:$R$161,16,FALSE),0)</f>
        <v>0</v>
      </c>
      <c r="AT248" s="3">
        <f>IF(AM248=1,VLOOKUP($AP248,BaseEqptCdF!$C$5:$R$161,16,FALSE),0)</f>
        <v>0</v>
      </c>
      <c r="AU248" s="3">
        <f>IF(AN248=1,VLOOKUP($AP248,BaseEqptCdF!$C$5:$R$161,16,FALSE),0)</f>
        <v>0</v>
      </c>
      <c r="AV248" s="2">
        <f t="shared" si="30"/>
        <v>0</v>
      </c>
      <c r="AW248" s="3" t="str">
        <f>IF($L248="","",IF(SUM($AJ248:AJ248)=0,$AE248,VLOOKUP($AP248,BaseEqptCdF!$C$5:$R$161,16,FALSE)*$AC$3))</f>
        <v/>
      </c>
      <c r="AX248" s="3" t="str">
        <f>IF($L248="","",IF(SUM($AJ248:AK248)=0,$AE248,VLOOKUP($AP248,BaseEqptCdF!$C$5:$R$161,16,FALSE)*$AC$3))</f>
        <v/>
      </c>
      <c r="AY248" s="3" t="str">
        <f>IF($L248="","",IF(SUM($AJ248:AL248)=0,$AE248,VLOOKUP($AP248,BaseEqptCdF!$C$5:$R$161,16,FALSE)*$AC$3))</f>
        <v/>
      </c>
      <c r="AZ248" s="3" t="str">
        <f>IF($L248="","",IF(SUM($AJ248:AM248)=0,$AE248,VLOOKUP($AP248,BaseEqptCdF!$C$5:$R$161,16,FALSE)*$AC$3))</f>
        <v/>
      </c>
      <c r="BA248" s="3" t="str">
        <f>IF($L248="","",IF(SUM($AJ248:AN248)=0,$AE248,VLOOKUP($AP248,BaseEqptCdF!$C$5:$R$161,16,FALSE)*$AC$3))</f>
        <v/>
      </c>
      <c r="BB248" s="2">
        <f t="shared" si="31"/>
        <v>0</v>
      </c>
      <c r="BC248" s="3" t="str">
        <f>IF($L248="","",IF(SUM($AJ248:AJ248)=0,$AF248,IF(LEFT(VLOOKUP($AP248,BaseEqptCdF!$C$5:$E$161,3,FALSE),2)="SD",0,IF(LEFT(VLOOKUP($AP248,BaseEqptCdF!$C$5:$E$161,3,FALSE),2)="SB",1*52,VLOOKUP($AP248,BaseEqptCdF!$C$5:$S$161,12,FALSE)*0.2*300))))</f>
        <v/>
      </c>
      <c r="BD248" s="3" t="str">
        <f>IF($L248="","",IF(SUM($AJ248:AK248)=0,$AF248,IF(LEFT(VLOOKUP($AP248,BaseEqptCdF!$C$5:$E$161,3,FALSE),2)="SD",0,IF(LEFT(VLOOKUP($AP248,BaseEqptCdF!$C$5:$E$161,3,FALSE),2)="SB",1*52,VLOOKUP($AP248,BaseEqptCdF!$C$5:$S$161,12,FALSE)*0.2*300))))</f>
        <v/>
      </c>
      <c r="BE248" s="3" t="str">
        <f>IF($L248="","",IF(SUM($AJ248:AL248)=0,$AF248,IF(LEFT(VLOOKUP($AP248,BaseEqptCdF!$C$5:$E$161,3,FALSE),2)="SD",0,IF(LEFT(VLOOKUP($AP248,BaseEqptCdF!$C$5:$E$161,3,FALSE),2)="SB",1*52,VLOOKUP($AP248,BaseEqptCdF!$C$5:$S$161,12,FALSE)*0.2*300))))</f>
        <v/>
      </c>
      <c r="BF248" s="3" t="str">
        <f>IF($L248="","",IF(SUM($AJ248:AM248)=0,$AF248,IF(LEFT(VLOOKUP($AP248,BaseEqptCdF!$C$5:$E$161,3,FALSE),2)="SD",0,IF(LEFT(VLOOKUP($AP248,BaseEqptCdF!$C$5:$E$161,3,FALSE),2)="SB",1*52,VLOOKUP($AP248,BaseEqptCdF!$C$5:$S$161,12,FALSE)*0.2*300))))</f>
        <v/>
      </c>
      <c r="BG248" s="3" t="str">
        <f>IF($L248="","",IF(SUM($AJ248:AN248)=0,$AF248,IF(LEFT(VLOOKUP($AP248,BaseEqptCdF!$C$5:$E$161,3,FALSE),2)="SD",0,IF(LEFT(VLOOKUP($AP248,BaseEqptCdF!$C$5:$E$161,3,FALSE),2)="SB",1*52,VLOOKUP($AP248,BaseEqptCdF!$C$5:$S$161,12,FALSE)*0.2*300))))</f>
        <v/>
      </c>
      <c r="BH248" s="2">
        <f t="shared" si="32"/>
        <v>0</v>
      </c>
    </row>
    <row r="249" spans="1:60" x14ac:dyDescent="0.25">
      <c r="A249" s="296" t="str">
        <f t="array" ref="A249">IF($C249="","",INDEX(Prog!$B$8:$D$300,MATCH($C249,nivo1,0),1))</f>
        <v/>
      </c>
      <c r="B249" s="296" t="str">
        <f t="array" ref="B249">IF($C249="","",INDEX(Prog!$B$8:$D$300,MATCH($C249,nivo1,0),2))</f>
        <v/>
      </c>
      <c r="C249" s="273"/>
      <c r="D249" s="267"/>
      <c r="E249" s="273"/>
      <c r="F249" s="273"/>
      <c r="G249" s="273"/>
      <c r="H249" s="273"/>
      <c r="I249" s="273"/>
      <c r="J249" s="273"/>
      <c r="K249" s="274"/>
      <c r="L249" s="273"/>
      <c r="M249" s="273"/>
      <c r="N249" s="273"/>
      <c r="O249" s="275"/>
      <c r="P249" s="273"/>
      <c r="Q249" s="273"/>
      <c r="R249" s="273"/>
      <c r="S249" s="273"/>
      <c r="T249" s="276"/>
      <c r="U249" s="276"/>
      <c r="V249" s="276"/>
      <c r="W249" s="276"/>
      <c r="X249" s="277"/>
      <c r="Y249" s="278"/>
      <c r="AA249" s="8" t="str">
        <f>IF($L249="","",VLOOKUP($L249,BaseEqptCdF!$C$5:$E$161,2,FALSE))</f>
        <v/>
      </c>
      <c r="AB249" s="8" t="str">
        <f>IF($L249="","",VLOOKUP($L249,BaseEqptCdF!$C$5:$E$161,3,FALSE))</f>
        <v/>
      </c>
      <c r="AC249" s="7" t="str">
        <f>IF($L249="","",VLOOKUP($L249,BaseEqptCdF!$C$5:$I$161,6,FALSE))</f>
        <v/>
      </c>
      <c r="AD249" s="7" t="str">
        <f>IF($L249="","",VLOOKUP($L249,BaseEqptCdF!$C$5:$I$161,7,FALSE))</f>
        <v/>
      </c>
      <c r="AE249" s="3" t="str">
        <f>IF($L249="","",VLOOKUP($L249,BaseEqptCdF!$C$5:$R$161,16,FALSE)*$AC$3)</f>
        <v/>
      </c>
      <c r="AF249" s="3" t="str">
        <f>IF($L249="","",IF(LEFT($AB249,2)="SD",0,IF(LEFT($AB249,2)="SB",1*52,IF($N249=Prog!$P$17,VLOOKUP($L249,BaseEqptCdF!$C$5:$P$161,14,FALSE)*1*300,VLOOKUP($L249,BaseEqptCdF!$C$5:$P$161,12,FALSE)*0.2*300))))</f>
        <v/>
      </c>
      <c r="AG249" s="6" t="str">
        <f t="shared" si="33"/>
        <v/>
      </c>
      <c r="AH249" s="6">
        <f>IF($U249=Prog!$S$18,YEAR($X249),"")</f>
        <v>1900</v>
      </c>
      <c r="AI249" s="5" t="str">
        <f>IF(OR($AG249="",$U249=Prog!$S$18),"",IF(OR($U249=Prog!$S$17,$U249=Prog!$S$16),YEAR($X249),IF($AG249="ND","ND",$AI$8+$O249)))</f>
        <v/>
      </c>
      <c r="AJ249" s="3" t="str">
        <f t="shared" si="28"/>
        <v/>
      </c>
      <c r="AK249" s="3" t="str">
        <f t="shared" si="35"/>
        <v/>
      </c>
      <c r="AL249" s="3" t="str">
        <f t="shared" si="35"/>
        <v/>
      </c>
      <c r="AM249" s="3" t="str">
        <f t="shared" si="35"/>
        <v/>
      </c>
      <c r="AN249" s="3" t="str">
        <f t="shared" si="35"/>
        <v/>
      </c>
      <c r="AO249" s="2">
        <f t="shared" si="29"/>
        <v>0</v>
      </c>
      <c r="AP249" s="4"/>
      <c r="AQ249" s="3">
        <f>IF(AJ249=1,VLOOKUP($AP249,BaseEqptCdF!$C$5:$R$161,16,FALSE),0)</f>
        <v>0</v>
      </c>
      <c r="AR249" s="3">
        <f>IF(AK249=1,VLOOKUP($AP249,BaseEqptCdF!$C$5:$R$161,16,FALSE),0)</f>
        <v>0</v>
      </c>
      <c r="AS249" s="3">
        <f>IF(AL249=1,VLOOKUP($AP249,BaseEqptCdF!$C$5:$R$161,16,FALSE),0)</f>
        <v>0</v>
      </c>
      <c r="AT249" s="3">
        <f>IF(AM249=1,VLOOKUP($AP249,BaseEqptCdF!$C$5:$R$161,16,FALSE),0)</f>
        <v>0</v>
      </c>
      <c r="AU249" s="3">
        <f>IF(AN249=1,VLOOKUP($AP249,BaseEqptCdF!$C$5:$R$161,16,FALSE),0)</f>
        <v>0</v>
      </c>
      <c r="AV249" s="2">
        <f t="shared" si="30"/>
        <v>0</v>
      </c>
      <c r="AW249" s="3" t="str">
        <f>IF($L249="","",IF(SUM($AJ249:AJ249)=0,$AE249,VLOOKUP($AP249,BaseEqptCdF!$C$5:$R$161,16,FALSE)*$AC$3))</f>
        <v/>
      </c>
      <c r="AX249" s="3" t="str">
        <f>IF($L249="","",IF(SUM($AJ249:AK249)=0,$AE249,VLOOKUP($AP249,BaseEqptCdF!$C$5:$R$161,16,FALSE)*$AC$3))</f>
        <v/>
      </c>
      <c r="AY249" s="3" t="str">
        <f>IF($L249="","",IF(SUM($AJ249:AL249)=0,$AE249,VLOOKUP($AP249,BaseEqptCdF!$C$5:$R$161,16,FALSE)*$AC$3))</f>
        <v/>
      </c>
      <c r="AZ249" s="3" t="str">
        <f>IF($L249="","",IF(SUM($AJ249:AM249)=0,$AE249,VLOOKUP($AP249,BaseEqptCdF!$C$5:$R$161,16,FALSE)*$AC$3))</f>
        <v/>
      </c>
      <c r="BA249" s="3" t="str">
        <f>IF($L249="","",IF(SUM($AJ249:AN249)=0,$AE249,VLOOKUP($AP249,BaseEqptCdF!$C$5:$R$161,16,FALSE)*$AC$3))</f>
        <v/>
      </c>
      <c r="BB249" s="2">
        <f t="shared" si="31"/>
        <v>0</v>
      </c>
      <c r="BC249" s="3" t="str">
        <f>IF($L249="","",IF(SUM($AJ249:AJ249)=0,$AF249,IF(LEFT(VLOOKUP($AP249,BaseEqptCdF!$C$5:$E$161,3,FALSE),2)="SD",0,IF(LEFT(VLOOKUP($AP249,BaseEqptCdF!$C$5:$E$161,3,FALSE),2)="SB",1*52,VLOOKUP($AP249,BaseEqptCdF!$C$5:$S$161,12,FALSE)*0.2*300))))</f>
        <v/>
      </c>
      <c r="BD249" s="3" t="str">
        <f>IF($L249="","",IF(SUM($AJ249:AK249)=0,$AF249,IF(LEFT(VLOOKUP($AP249,BaseEqptCdF!$C$5:$E$161,3,FALSE),2)="SD",0,IF(LEFT(VLOOKUP($AP249,BaseEqptCdF!$C$5:$E$161,3,FALSE),2)="SB",1*52,VLOOKUP($AP249,BaseEqptCdF!$C$5:$S$161,12,FALSE)*0.2*300))))</f>
        <v/>
      </c>
      <c r="BE249" s="3" t="str">
        <f>IF($L249="","",IF(SUM($AJ249:AL249)=0,$AF249,IF(LEFT(VLOOKUP($AP249,BaseEqptCdF!$C$5:$E$161,3,FALSE),2)="SD",0,IF(LEFT(VLOOKUP($AP249,BaseEqptCdF!$C$5:$E$161,3,FALSE),2)="SB",1*52,VLOOKUP($AP249,BaseEqptCdF!$C$5:$S$161,12,FALSE)*0.2*300))))</f>
        <v/>
      </c>
      <c r="BF249" s="3" t="str">
        <f>IF($L249="","",IF(SUM($AJ249:AM249)=0,$AF249,IF(LEFT(VLOOKUP($AP249,BaseEqptCdF!$C$5:$E$161,3,FALSE),2)="SD",0,IF(LEFT(VLOOKUP($AP249,BaseEqptCdF!$C$5:$E$161,3,FALSE),2)="SB",1*52,VLOOKUP($AP249,BaseEqptCdF!$C$5:$S$161,12,FALSE)*0.2*300))))</f>
        <v/>
      </c>
      <c r="BG249" s="3" t="str">
        <f>IF($L249="","",IF(SUM($AJ249:AN249)=0,$AF249,IF(LEFT(VLOOKUP($AP249,BaseEqptCdF!$C$5:$E$161,3,FALSE),2)="SD",0,IF(LEFT(VLOOKUP($AP249,BaseEqptCdF!$C$5:$E$161,3,FALSE),2)="SB",1*52,VLOOKUP($AP249,BaseEqptCdF!$C$5:$S$161,12,FALSE)*0.2*300))))</f>
        <v/>
      </c>
      <c r="BH249" s="2">
        <f t="shared" si="32"/>
        <v>0</v>
      </c>
    </row>
    <row r="250" spans="1:60" x14ac:dyDescent="0.25">
      <c r="A250" s="296" t="str">
        <f t="array" ref="A250">IF($C250="","",INDEX(Prog!$B$8:$D$300,MATCH($C250,nivo1,0),1))</f>
        <v/>
      </c>
      <c r="B250" s="296" t="str">
        <f t="array" ref="B250">IF($C250="","",INDEX(Prog!$B$8:$D$300,MATCH($C250,nivo1,0),2))</f>
        <v/>
      </c>
      <c r="C250" s="273"/>
      <c r="D250" s="267"/>
      <c r="E250" s="273"/>
      <c r="F250" s="273"/>
      <c r="G250" s="273"/>
      <c r="H250" s="273"/>
      <c r="I250" s="273"/>
      <c r="J250" s="273"/>
      <c r="K250" s="274"/>
      <c r="L250" s="273"/>
      <c r="M250" s="273"/>
      <c r="N250" s="273"/>
      <c r="O250" s="275"/>
      <c r="P250" s="273"/>
      <c r="Q250" s="273"/>
      <c r="R250" s="273"/>
      <c r="S250" s="273"/>
      <c r="T250" s="276"/>
      <c r="U250" s="276"/>
      <c r="V250" s="276"/>
      <c r="W250" s="276"/>
      <c r="X250" s="277"/>
      <c r="Y250" s="278"/>
      <c r="AA250" s="8" t="str">
        <f>IF($L250="","",VLOOKUP($L250,BaseEqptCdF!$C$5:$E$161,2,FALSE))</f>
        <v/>
      </c>
      <c r="AB250" s="8" t="str">
        <f>IF($L250="","",VLOOKUP($L250,BaseEqptCdF!$C$5:$E$161,3,FALSE))</f>
        <v/>
      </c>
      <c r="AC250" s="7" t="str">
        <f>IF($L250="","",VLOOKUP($L250,BaseEqptCdF!$C$5:$I$161,6,FALSE))</f>
        <v/>
      </c>
      <c r="AD250" s="7" t="str">
        <f>IF($L250="","",VLOOKUP($L250,BaseEqptCdF!$C$5:$I$161,7,FALSE))</f>
        <v/>
      </c>
      <c r="AE250" s="3" t="str">
        <f>IF($L250="","",VLOOKUP($L250,BaseEqptCdF!$C$5:$R$161,16,FALSE)*$AC$3)</f>
        <v/>
      </c>
      <c r="AF250" s="3" t="str">
        <f>IF($L250="","",IF(LEFT($AB250,2)="SD",0,IF(LEFT($AB250,2)="SB",1*52,IF($N250=Prog!$P$17,VLOOKUP($L250,BaseEqptCdF!$C$5:$P$161,14,FALSE)*1*300,VLOOKUP($L250,BaseEqptCdF!$C$5:$P$161,12,FALSE)*0.2*300))))</f>
        <v/>
      </c>
      <c r="AG250" s="6" t="str">
        <f t="shared" si="33"/>
        <v/>
      </c>
      <c r="AH250" s="6">
        <f>IF($U250=Prog!$S$18,YEAR($X250),"")</f>
        <v>1900</v>
      </c>
      <c r="AI250" s="5" t="str">
        <f>IF(OR($AG250="",$U250=Prog!$S$18),"",IF(OR($U250=Prog!$S$17,$U250=Prog!$S$16),YEAR($X250),IF($AG250="ND","ND",$AI$8+$O250)))</f>
        <v/>
      </c>
      <c r="AJ250" s="3" t="str">
        <f t="shared" si="28"/>
        <v/>
      </c>
      <c r="AK250" s="3" t="str">
        <f t="shared" ref="AK250:AN269" si="36">IF($AI250="","",IF($AI250=AK$9,1,0))</f>
        <v/>
      </c>
      <c r="AL250" s="3" t="str">
        <f t="shared" si="36"/>
        <v/>
      </c>
      <c r="AM250" s="3" t="str">
        <f t="shared" si="36"/>
        <v/>
      </c>
      <c r="AN250" s="3" t="str">
        <f t="shared" si="36"/>
        <v/>
      </c>
      <c r="AO250" s="2">
        <f t="shared" si="29"/>
        <v>0</v>
      </c>
      <c r="AP250" s="4"/>
      <c r="AQ250" s="3">
        <f>IF(AJ250=1,VLOOKUP($AP250,BaseEqptCdF!$C$5:$R$161,16,FALSE),0)</f>
        <v>0</v>
      </c>
      <c r="AR250" s="3">
        <f>IF(AK250=1,VLOOKUP($AP250,BaseEqptCdF!$C$5:$R$161,16,FALSE),0)</f>
        <v>0</v>
      </c>
      <c r="AS250" s="3">
        <f>IF(AL250=1,VLOOKUP($AP250,BaseEqptCdF!$C$5:$R$161,16,FALSE),0)</f>
        <v>0</v>
      </c>
      <c r="AT250" s="3">
        <f>IF(AM250=1,VLOOKUP($AP250,BaseEqptCdF!$C$5:$R$161,16,FALSE),0)</f>
        <v>0</v>
      </c>
      <c r="AU250" s="3">
        <f>IF(AN250=1,VLOOKUP($AP250,BaseEqptCdF!$C$5:$R$161,16,FALSE),0)</f>
        <v>0</v>
      </c>
      <c r="AV250" s="2">
        <f t="shared" si="30"/>
        <v>0</v>
      </c>
      <c r="AW250" s="3" t="str">
        <f>IF($L250="","",IF(SUM($AJ250:AJ250)=0,$AE250,VLOOKUP($AP250,BaseEqptCdF!$C$5:$R$161,16,FALSE)*$AC$3))</f>
        <v/>
      </c>
      <c r="AX250" s="3" t="str">
        <f>IF($L250="","",IF(SUM($AJ250:AK250)=0,$AE250,VLOOKUP($AP250,BaseEqptCdF!$C$5:$R$161,16,FALSE)*$AC$3))</f>
        <v/>
      </c>
      <c r="AY250" s="3" t="str">
        <f>IF($L250="","",IF(SUM($AJ250:AL250)=0,$AE250,VLOOKUP($AP250,BaseEqptCdF!$C$5:$R$161,16,FALSE)*$AC$3))</f>
        <v/>
      </c>
      <c r="AZ250" s="3" t="str">
        <f>IF($L250="","",IF(SUM($AJ250:AM250)=0,$AE250,VLOOKUP($AP250,BaseEqptCdF!$C$5:$R$161,16,FALSE)*$AC$3))</f>
        <v/>
      </c>
      <c r="BA250" s="3" t="str">
        <f>IF($L250="","",IF(SUM($AJ250:AN250)=0,$AE250,VLOOKUP($AP250,BaseEqptCdF!$C$5:$R$161,16,FALSE)*$AC$3))</f>
        <v/>
      </c>
      <c r="BB250" s="2">
        <f t="shared" si="31"/>
        <v>0</v>
      </c>
      <c r="BC250" s="3" t="str">
        <f>IF($L250="","",IF(SUM($AJ250:AJ250)=0,$AF250,IF(LEFT(VLOOKUP($AP250,BaseEqptCdF!$C$5:$E$161,3,FALSE),2)="SD",0,IF(LEFT(VLOOKUP($AP250,BaseEqptCdF!$C$5:$E$161,3,FALSE),2)="SB",1*52,VLOOKUP($AP250,BaseEqptCdF!$C$5:$S$161,12,FALSE)*0.2*300))))</f>
        <v/>
      </c>
      <c r="BD250" s="3" t="str">
        <f>IF($L250="","",IF(SUM($AJ250:AK250)=0,$AF250,IF(LEFT(VLOOKUP($AP250,BaseEqptCdF!$C$5:$E$161,3,FALSE),2)="SD",0,IF(LEFT(VLOOKUP($AP250,BaseEqptCdF!$C$5:$E$161,3,FALSE),2)="SB",1*52,VLOOKUP($AP250,BaseEqptCdF!$C$5:$S$161,12,FALSE)*0.2*300))))</f>
        <v/>
      </c>
      <c r="BE250" s="3" t="str">
        <f>IF($L250="","",IF(SUM($AJ250:AL250)=0,$AF250,IF(LEFT(VLOOKUP($AP250,BaseEqptCdF!$C$5:$E$161,3,FALSE),2)="SD",0,IF(LEFT(VLOOKUP($AP250,BaseEqptCdF!$C$5:$E$161,3,FALSE),2)="SB",1*52,VLOOKUP($AP250,BaseEqptCdF!$C$5:$S$161,12,FALSE)*0.2*300))))</f>
        <v/>
      </c>
      <c r="BF250" s="3" t="str">
        <f>IF($L250="","",IF(SUM($AJ250:AM250)=0,$AF250,IF(LEFT(VLOOKUP($AP250,BaseEqptCdF!$C$5:$E$161,3,FALSE),2)="SD",0,IF(LEFT(VLOOKUP($AP250,BaseEqptCdF!$C$5:$E$161,3,FALSE),2)="SB",1*52,VLOOKUP($AP250,BaseEqptCdF!$C$5:$S$161,12,FALSE)*0.2*300))))</f>
        <v/>
      </c>
      <c r="BG250" s="3" t="str">
        <f>IF($L250="","",IF(SUM($AJ250:AN250)=0,$AF250,IF(LEFT(VLOOKUP($AP250,BaseEqptCdF!$C$5:$E$161,3,FALSE),2)="SD",0,IF(LEFT(VLOOKUP($AP250,BaseEqptCdF!$C$5:$E$161,3,FALSE),2)="SB",1*52,VLOOKUP($AP250,BaseEqptCdF!$C$5:$S$161,12,FALSE)*0.2*300))))</f>
        <v/>
      </c>
      <c r="BH250" s="2">
        <f t="shared" si="32"/>
        <v>0</v>
      </c>
    </row>
    <row r="251" spans="1:60" x14ac:dyDescent="0.25">
      <c r="A251" s="296" t="str">
        <f t="array" ref="A251">IF($C251="","",INDEX(Prog!$B$8:$D$300,MATCH($C251,nivo1,0),1))</f>
        <v/>
      </c>
      <c r="B251" s="296" t="str">
        <f t="array" ref="B251">IF($C251="","",INDEX(Prog!$B$8:$D$300,MATCH($C251,nivo1,0),2))</f>
        <v/>
      </c>
      <c r="C251" s="273"/>
      <c r="D251" s="267"/>
      <c r="E251" s="273"/>
      <c r="F251" s="273"/>
      <c r="G251" s="273"/>
      <c r="H251" s="273"/>
      <c r="I251" s="273"/>
      <c r="J251" s="273"/>
      <c r="K251" s="274"/>
      <c r="L251" s="273"/>
      <c r="M251" s="273"/>
      <c r="N251" s="273"/>
      <c r="O251" s="275"/>
      <c r="P251" s="273"/>
      <c r="Q251" s="273"/>
      <c r="R251" s="273"/>
      <c r="S251" s="273"/>
      <c r="T251" s="276"/>
      <c r="U251" s="276"/>
      <c r="V251" s="276"/>
      <c r="W251" s="276"/>
      <c r="X251" s="277"/>
      <c r="Y251" s="278"/>
      <c r="AA251" s="8" t="str">
        <f>IF($L251="","",VLOOKUP($L251,BaseEqptCdF!$C$5:$E$161,2,FALSE))</f>
        <v/>
      </c>
      <c r="AB251" s="8" t="str">
        <f>IF($L251="","",VLOOKUP($L251,BaseEqptCdF!$C$5:$E$161,3,FALSE))</f>
        <v/>
      </c>
      <c r="AC251" s="7" t="str">
        <f>IF($L251="","",VLOOKUP($L251,BaseEqptCdF!$C$5:$I$161,6,FALSE))</f>
        <v/>
      </c>
      <c r="AD251" s="7" t="str">
        <f>IF($L251="","",VLOOKUP($L251,BaseEqptCdF!$C$5:$I$161,7,FALSE))</f>
        <v/>
      </c>
      <c r="AE251" s="3" t="str">
        <f>IF($L251="","",VLOOKUP($L251,BaseEqptCdF!$C$5:$R$161,16,FALSE)*$AC$3)</f>
        <v/>
      </c>
      <c r="AF251" s="3" t="str">
        <f>IF($L251="","",IF(LEFT($AB251,2)="SD",0,IF(LEFT($AB251,2)="SB",1*52,IF($N251=Prog!$P$17,VLOOKUP($L251,BaseEqptCdF!$C$5:$P$161,14,FALSE)*1*300,VLOOKUP($L251,BaseEqptCdF!$C$5:$P$161,12,FALSE)*0.2*300))))</f>
        <v/>
      </c>
      <c r="AG251" s="6" t="str">
        <f t="shared" si="33"/>
        <v/>
      </c>
      <c r="AH251" s="6">
        <f>IF($U251=Prog!$S$18,YEAR($X251),"")</f>
        <v>1900</v>
      </c>
      <c r="AI251" s="5" t="str">
        <f>IF(OR($AG251="",$U251=Prog!$S$18),"",IF(OR($U251=Prog!$S$17,$U251=Prog!$S$16),YEAR($X251),IF($AG251="ND","ND",$AI$8+$O251)))</f>
        <v/>
      </c>
      <c r="AJ251" s="3" t="str">
        <f t="shared" si="28"/>
        <v/>
      </c>
      <c r="AK251" s="3" t="str">
        <f t="shared" si="36"/>
        <v/>
      </c>
      <c r="AL251" s="3" t="str">
        <f t="shared" si="36"/>
        <v/>
      </c>
      <c r="AM251" s="3" t="str">
        <f t="shared" si="36"/>
        <v/>
      </c>
      <c r="AN251" s="3" t="str">
        <f t="shared" si="36"/>
        <v/>
      </c>
      <c r="AO251" s="2">
        <f t="shared" si="29"/>
        <v>0</v>
      </c>
      <c r="AP251" s="4"/>
      <c r="AQ251" s="3">
        <f>IF(AJ251=1,VLOOKUP($AP251,BaseEqptCdF!$C$5:$R$161,16,FALSE),0)</f>
        <v>0</v>
      </c>
      <c r="AR251" s="3">
        <f>IF(AK251=1,VLOOKUP($AP251,BaseEqptCdF!$C$5:$R$161,16,FALSE),0)</f>
        <v>0</v>
      </c>
      <c r="AS251" s="3">
        <f>IF(AL251=1,VLOOKUP($AP251,BaseEqptCdF!$C$5:$R$161,16,FALSE),0)</f>
        <v>0</v>
      </c>
      <c r="AT251" s="3">
        <f>IF(AM251=1,VLOOKUP($AP251,BaseEqptCdF!$C$5:$R$161,16,FALSE),0)</f>
        <v>0</v>
      </c>
      <c r="AU251" s="3">
        <f>IF(AN251=1,VLOOKUP($AP251,BaseEqptCdF!$C$5:$R$161,16,FALSE),0)</f>
        <v>0</v>
      </c>
      <c r="AV251" s="2">
        <f t="shared" si="30"/>
        <v>0</v>
      </c>
      <c r="AW251" s="3" t="str">
        <f>IF($L251="","",IF(SUM($AJ251:AJ251)=0,$AE251,VLOOKUP($AP251,BaseEqptCdF!$C$5:$R$161,16,FALSE)*$AC$3))</f>
        <v/>
      </c>
      <c r="AX251" s="3" t="str">
        <f>IF($L251="","",IF(SUM($AJ251:AK251)=0,$AE251,VLOOKUP($AP251,BaseEqptCdF!$C$5:$R$161,16,FALSE)*$AC$3))</f>
        <v/>
      </c>
      <c r="AY251" s="3" t="str">
        <f>IF($L251="","",IF(SUM($AJ251:AL251)=0,$AE251,VLOOKUP($AP251,BaseEqptCdF!$C$5:$R$161,16,FALSE)*$AC$3))</f>
        <v/>
      </c>
      <c r="AZ251" s="3" t="str">
        <f>IF($L251="","",IF(SUM($AJ251:AM251)=0,$AE251,VLOOKUP($AP251,BaseEqptCdF!$C$5:$R$161,16,FALSE)*$AC$3))</f>
        <v/>
      </c>
      <c r="BA251" s="3" t="str">
        <f>IF($L251="","",IF(SUM($AJ251:AN251)=0,$AE251,VLOOKUP($AP251,BaseEqptCdF!$C$5:$R$161,16,FALSE)*$AC$3))</f>
        <v/>
      </c>
      <c r="BB251" s="2">
        <f t="shared" si="31"/>
        <v>0</v>
      </c>
      <c r="BC251" s="3" t="str">
        <f>IF($L251="","",IF(SUM($AJ251:AJ251)=0,$AF251,IF(LEFT(VLOOKUP($AP251,BaseEqptCdF!$C$5:$E$161,3,FALSE),2)="SD",0,IF(LEFT(VLOOKUP($AP251,BaseEqptCdF!$C$5:$E$161,3,FALSE),2)="SB",1*52,VLOOKUP($AP251,BaseEqptCdF!$C$5:$S$161,12,FALSE)*0.2*300))))</f>
        <v/>
      </c>
      <c r="BD251" s="3" t="str">
        <f>IF($L251="","",IF(SUM($AJ251:AK251)=0,$AF251,IF(LEFT(VLOOKUP($AP251,BaseEqptCdF!$C$5:$E$161,3,FALSE),2)="SD",0,IF(LEFT(VLOOKUP($AP251,BaseEqptCdF!$C$5:$E$161,3,FALSE),2)="SB",1*52,VLOOKUP($AP251,BaseEqptCdF!$C$5:$S$161,12,FALSE)*0.2*300))))</f>
        <v/>
      </c>
      <c r="BE251" s="3" t="str">
        <f>IF($L251="","",IF(SUM($AJ251:AL251)=0,$AF251,IF(LEFT(VLOOKUP($AP251,BaseEqptCdF!$C$5:$E$161,3,FALSE),2)="SD",0,IF(LEFT(VLOOKUP($AP251,BaseEqptCdF!$C$5:$E$161,3,FALSE),2)="SB",1*52,VLOOKUP($AP251,BaseEqptCdF!$C$5:$S$161,12,FALSE)*0.2*300))))</f>
        <v/>
      </c>
      <c r="BF251" s="3" t="str">
        <f>IF($L251="","",IF(SUM($AJ251:AM251)=0,$AF251,IF(LEFT(VLOOKUP($AP251,BaseEqptCdF!$C$5:$E$161,3,FALSE),2)="SD",0,IF(LEFT(VLOOKUP($AP251,BaseEqptCdF!$C$5:$E$161,3,FALSE),2)="SB",1*52,VLOOKUP($AP251,BaseEqptCdF!$C$5:$S$161,12,FALSE)*0.2*300))))</f>
        <v/>
      </c>
      <c r="BG251" s="3" t="str">
        <f>IF($L251="","",IF(SUM($AJ251:AN251)=0,$AF251,IF(LEFT(VLOOKUP($AP251,BaseEqptCdF!$C$5:$E$161,3,FALSE),2)="SD",0,IF(LEFT(VLOOKUP($AP251,BaseEqptCdF!$C$5:$E$161,3,FALSE),2)="SB",1*52,VLOOKUP($AP251,BaseEqptCdF!$C$5:$S$161,12,FALSE)*0.2*300))))</f>
        <v/>
      </c>
      <c r="BH251" s="2">
        <f t="shared" si="32"/>
        <v>0</v>
      </c>
    </row>
    <row r="252" spans="1:60" x14ac:dyDescent="0.25">
      <c r="A252" s="296" t="str">
        <f t="array" ref="A252">IF($C252="","",INDEX(Prog!$B$8:$D$300,MATCH($C252,nivo1,0),1))</f>
        <v/>
      </c>
      <c r="B252" s="296" t="str">
        <f t="array" ref="B252">IF($C252="","",INDEX(Prog!$B$8:$D$300,MATCH($C252,nivo1,0),2))</f>
        <v/>
      </c>
      <c r="C252" s="273"/>
      <c r="D252" s="267"/>
      <c r="E252" s="273"/>
      <c r="F252" s="273"/>
      <c r="G252" s="273"/>
      <c r="H252" s="273"/>
      <c r="I252" s="273"/>
      <c r="J252" s="273"/>
      <c r="K252" s="274"/>
      <c r="L252" s="273"/>
      <c r="M252" s="273"/>
      <c r="N252" s="273"/>
      <c r="O252" s="275"/>
      <c r="P252" s="273"/>
      <c r="Q252" s="273"/>
      <c r="R252" s="273"/>
      <c r="S252" s="273"/>
      <c r="T252" s="276"/>
      <c r="U252" s="276"/>
      <c r="V252" s="276"/>
      <c r="W252" s="276"/>
      <c r="X252" s="277"/>
      <c r="Y252" s="278"/>
      <c r="AA252" s="8" t="str">
        <f>IF($L252="","",VLOOKUP($L252,BaseEqptCdF!$C$5:$E$161,2,FALSE))</f>
        <v/>
      </c>
      <c r="AB252" s="8" t="str">
        <f>IF($L252="","",VLOOKUP($L252,BaseEqptCdF!$C$5:$E$161,3,FALSE))</f>
        <v/>
      </c>
      <c r="AC252" s="7" t="str">
        <f>IF($L252="","",VLOOKUP($L252,BaseEqptCdF!$C$5:$I$161,6,FALSE))</f>
        <v/>
      </c>
      <c r="AD252" s="7" t="str">
        <f>IF($L252="","",VLOOKUP($L252,BaseEqptCdF!$C$5:$I$161,7,FALSE))</f>
        <v/>
      </c>
      <c r="AE252" s="3" t="str">
        <f>IF($L252="","",VLOOKUP($L252,BaseEqptCdF!$C$5:$R$161,16,FALSE)*$AC$3)</f>
        <v/>
      </c>
      <c r="AF252" s="3" t="str">
        <f>IF($L252="","",IF(LEFT($AB252,2)="SD",0,IF(LEFT($AB252,2)="SB",1*52,IF($N252=Prog!$P$17,VLOOKUP($L252,BaseEqptCdF!$C$5:$P$161,14,FALSE)*1*300,VLOOKUP($L252,BaseEqptCdF!$C$5:$P$161,12,FALSE)*0.2*300))))</f>
        <v/>
      </c>
      <c r="AG252" s="6" t="str">
        <f t="shared" si="33"/>
        <v/>
      </c>
      <c r="AH252" s="6">
        <f>IF($U252=Prog!$S$18,YEAR($X252),"")</f>
        <v>1900</v>
      </c>
      <c r="AI252" s="5" t="str">
        <f>IF(OR($AG252="",$U252=Prog!$S$18),"",IF(OR($U252=Prog!$S$17,$U252=Prog!$S$16),YEAR($X252),IF($AG252="ND","ND",$AI$8+$O252)))</f>
        <v/>
      </c>
      <c r="AJ252" s="3" t="str">
        <f t="shared" si="28"/>
        <v/>
      </c>
      <c r="AK252" s="3" t="str">
        <f t="shared" si="36"/>
        <v/>
      </c>
      <c r="AL252" s="3" t="str">
        <f t="shared" si="36"/>
        <v/>
      </c>
      <c r="AM252" s="3" t="str">
        <f t="shared" si="36"/>
        <v/>
      </c>
      <c r="AN252" s="3" t="str">
        <f t="shared" si="36"/>
        <v/>
      </c>
      <c r="AO252" s="2">
        <f t="shared" si="29"/>
        <v>0</v>
      </c>
      <c r="AP252" s="4"/>
      <c r="AQ252" s="3">
        <f>IF(AJ252=1,VLOOKUP($AP252,BaseEqptCdF!$C$5:$R$161,16,FALSE),0)</f>
        <v>0</v>
      </c>
      <c r="AR252" s="3">
        <f>IF(AK252=1,VLOOKUP($AP252,BaseEqptCdF!$C$5:$R$161,16,FALSE),0)</f>
        <v>0</v>
      </c>
      <c r="AS252" s="3">
        <f>IF(AL252=1,VLOOKUP($AP252,BaseEqptCdF!$C$5:$R$161,16,FALSE),0)</f>
        <v>0</v>
      </c>
      <c r="AT252" s="3">
        <f>IF(AM252=1,VLOOKUP($AP252,BaseEqptCdF!$C$5:$R$161,16,FALSE),0)</f>
        <v>0</v>
      </c>
      <c r="AU252" s="3">
        <f>IF(AN252=1,VLOOKUP($AP252,BaseEqptCdF!$C$5:$R$161,16,FALSE),0)</f>
        <v>0</v>
      </c>
      <c r="AV252" s="2">
        <f t="shared" si="30"/>
        <v>0</v>
      </c>
      <c r="AW252" s="3" t="str">
        <f>IF($L252="","",IF(SUM($AJ252:AJ252)=0,$AE252,VLOOKUP($AP252,BaseEqptCdF!$C$5:$R$161,16,FALSE)*$AC$3))</f>
        <v/>
      </c>
      <c r="AX252" s="3" t="str">
        <f>IF($L252="","",IF(SUM($AJ252:AK252)=0,$AE252,VLOOKUP($AP252,BaseEqptCdF!$C$5:$R$161,16,FALSE)*$AC$3))</f>
        <v/>
      </c>
      <c r="AY252" s="3" t="str">
        <f>IF($L252="","",IF(SUM($AJ252:AL252)=0,$AE252,VLOOKUP($AP252,BaseEqptCdF!$C$5:$R$161,16,FALSE)*$AC$3))</f>
        <v/>
      </c>
      <c r="AZ252" s="3" t="str">
        <f>IF($L252="","",IF(SUM($AJ252:AM252)=0,$AE252,VLOOKUP($AP252,BaseEqptCdF!$C$5:$R$161,16,FALSE)*$AC$3))</f>
        <v/>
      </c>
      <c r="BA252" s="3" t="str">
        <f>IF($L252="","",IF(SUM($AJ252:AN252)=0,$AE252,VLOOKUP($AP252,BaseEqptCdF!$C$5:$R$161,16,FALSE)*$AC$3))</f>
        <v/>
      </c>
      <c r="BB252" s="2">
        <f t="shared" si="31"/>
        <v>0</v>
      </c>
      <c r="BC252" s="3" t="str">
        <f>IF($L252="","",IF(SUM($AJ252:AJ252)=0,$AF252,IF(LEFT(VLOOKUP($AP252,BaseEqptCdF!$C$5:$E$161,3,FALSE),2)="SD",0,IF(LEFT(VLOOKUP($AP252,BaseEqptCdF!$C$5:$E$161,3,FALSE),2)="SB",1*52,VLOOKUP($AP252,BaseEqptCdF!$C$5:$S$161,12,FALSE)*0.2*300))))</f>
        <v/>
      </c>
      <c r="BD252" s="3" t="str">
        <f>IF($L252="","",IF(SUM($AJ252:AK252)=0,$AF252,IF(LEFT(VLOOKUP($AP252,BaseEqptCdF!$C$5:$E$161,3,FALSE),2)="SD",0,IF(LEFT(VLOOKUP($AP252,BaseEqptCdF!$C$5:$E$161,3,FALSE),2)="SB",1*52,VLOOKUP($AP252,BaseEqptCdF!$C$5:$S$161,12,FALSE)*0.2*300))))</f>
        <v/>
      </c>
      <c r="BE252" s="3" t="str">
        <f>IF($L252="","",IF(SUM($AJ252:AL252)=0,$AF252,IF(LEFT(VLOOKUP($AP252,BaseEqptCdF!$C$5:$E$161,3,FALSE),2)="SD",0,IF(LEFT(VLOOKUP($AP252,BaseEqptCdF!$C$5:$E$161,3,FALSE),2)="SB",1*52,VLOOKUP($AP252,BaseEqptCdF!$C$5:$S$161,12,FALSE)*0.2*300))))</f>
        <v/>
      </c>
      <c r="BF252" s="3" t="str">
        <f>IF($L252="","",IF(SUM($AJ252:AM252)=0,$AF252,IF(LEFT(VLOOKUP($AP252,BaseEqptCdF!$C$5:$E$161,3,FALSE),2)="SD",0,IF(LEFT(VLOOKUP($AP252,BaseEqptCdF!$C$5:$E$161,3,FALSE),2)="SB",1*52,VLOOKUP($AP252,BaseEqptCdF!$C$5:$S$161,12,FALSE)*0.2*300))))</f>
        <v/>
      </c>
      <c r="BG252" s="3" t="str">
        <f>IF($L252="","",IF(SUM($AJ252:AN252)=0,$AF252,IF(LEFT(VLOOKUP($AP252,BaseEqptCdF!$C$5:$E$161,3,FALSE),2)="SD",0,IF(LEFT(VLOOKUP($AP252,BaseEqptCdF!$C$5:$E$161,3,FALSE),2)="SB",1*52,VLOOKUP($AP252,BaseEqptCdF!$C$5:$S$161,12,FALSE)*0.2*300))))</f>
        <v/>
      </c>
      <c r="BH252" s="2">
        <f t="shared" si="32"/>
        <v>0</v>
      </c>
    </row>
    <row r="253" spans="1:60" x14ac:dyDescent="0.25">
      <c r="A253" s="296" t="str">
        <f t="array" ref="A253">IF($C253="","",INDEX(Prog!$B$8:$D$300,MATCH($C253,nivo1,0),1))</f>
        <v/>
      </c>
      <c r="B253" s="296" t="str">
        <f t="array" ref="B253">IF($C253="","",INDEX(Prog!$B$8:$D$300,MATCH($C253,nivo1,0),2))</f>
        <v/>
      </c>
      <c r="C253" s="273"/>
      <c r="D253" s="267"/>
      <c r="E253" s="273"/>
      <c r="F253" s="273"/>
      <c r="G253" s="273"/>
      <c r="H253" s="273"/>
      <c r="I253" s="273"/>
      <c r="J253" s="273"/>
      <c r="K253" s="274"/>
      <c r="L253" s="273"/>
      <c r="M253" s="273"/>
      <c r="N253" s="273"/>
      <c r="O253" s="275"/>
      <c r="P253" s="273"/>
      <c r="Q253" s="273"/>
      <c r="R253" s="273"/>
      <c r="S253" s="273"/>
      <c r="T253" s="276"/>
      <c r="U253" s="276"/>
      <c r="V253" s="276"/>
      <c r="W253" s="276"/>
      <c r="X253" s="277"/>
      <c r="Y253" s="278"/>
      <c r="AA253" s="8" t="str">
        <f>IF($L253="","",VLOOKUP($L253,BaseEqptCdF!$C$5:$E$161,2,FALSE))</f>
        <v/>
      </c>
      <c r="AB253" s="8" t="str">
        <f>IF($L253="","",VLOOKUP($L253,BaseEqptCdF!$C$5:$E$161,3,FALSE))</f>
        <v/>
      </c>
      <c r="AC253" s="7" t="str">
        <f>IF($L253="","",VLOOKUP($L253,BaseEqptCdF!$C$5:$I$161,6,FALSE))</f>
        <v/>
      </c>
      <c r="AD253" s="7" t="str">
        <f>IF($L253="","",VLOOKUP($L253,BaseEqptCdF!$C$5:$I$161,7,FALSE))</f>
        <v/>
      </c>
      <c r="AE253" s="3" t="str">
        <f>IF($L253="","",VLOOKUP($L253,BaseEqptCdF!$C$5:$R$161,16,FALSE)*$AC$3)</f>
        <v/>
      </c>
      <c r="AF253" s="3" t="str">
        <f>IF($L253="","",IF(LEFT($AB253,2)="SD",0,IF(LEFT($AB253,2)="SB",1*52,IF($N253=Prog!$P$17,VLOOKUP($L253,BaseEqptCdF!$C$5:$P$161,14,FALSE)*1*300,VLOOKUP($L253,BaseEqptCdF!$C$5:$P$161,12,FALSE)*0.2*300))))</f>
        <v/>
      </c>
      <c r="AG253" s="6" t="str">
        <f t="shared" si="33"/>
        <v/>
      </c>
      <c r="AH253" s="6">
        <f>IF($U253=Prog!$S$18,YEAR($X253),"")</f>
        <v>1900</v>
      </c>
      <c r="AI253" s="5" t="str">
        <f>IF(OR($AG253="",$U253=Prog!$S$18),"",IF(OR($U253=Prog!$S$17,$U253=Prog!$S$16),YEAR($X253),IF($AG253="ND","ND",$AI$8+$O253)))</f>
        <v/>
      </c>
      <c r="AJ253" s="3" t="str">
        <f t="shared" si="28"/>
        <v/>
      </c>
      <c r="AK253" s="3" t="str">
        <f t="shared" si="36"/>
        <v/>
      </c>
      <c r="AL253" s="3" t="str">
        <f t="shared" si="36"/>
        <v/>
      </c>
      <c r="AM253" s="3" t="str">
        <f t="shared" si="36"/>
        <v/>
      </c>
      <c r="AN253" s="3" t="str">
        <f t="shared" si="36"/>
        <v/>
      </c>
      <c r="AO253" s="2">
        <f t="shared" si="29"/>
        <v>0</v>
      </c>
      <c r="AP253" s="4"/>
      <c r="AQ253" s="3">
        <f>IF(AJ253=1,VLOOKUP($AP253,BaseEqptCdF!$C$5:$R$161,16,FALSE),0)</f>
        <v>0</v>
      </c>
      <c r="AR253" s="3">
        <f>IF(AK253=1,VLOOKUP($AP253,BaseEqptCdF!$C$5:$R$161,16,FALSE),0)</f>
        <v>0</v>
      </c>
      <c r="AS253" s="3">
        <f>IF(AL253=1,VLOOKUP($AP253,BaseEqptCdF!$C$5:$R$161,16,FALSE),0)</f>
        <v>0</v>
      </c>
      <c r="AT253" s="3">
        <f>IF(AM253=1,VLOOKUP($AP253,BaseEqptCdF!$C$5:$R$161,16,FALSE),0)</f>
        <v>0</v>
      </c>
      <c r="AU253" s="3">
        <f>IF(AN253=1,VLOOKUP($AP253,BaseEqptCdF!$C$5:$R$161,16,FALSE),0)</f>
        <v>0</v>
      </c>
      <c r="AV253" s="2">
        <f t="shared" si="30"/>
        <v>0</v>
      </c>
      <c r="AW253" s="3" t="str">
        <f>IF($L253="","",IF(SUM($AJ253:AJ253)=0,$AE253,VLOOKUP($AP253,BaseEqptCdF!$C$5:$R$161,16,FALSE)*$AC$3))</f>
        <v/>
      </c>
      <c r="AX253" s="3" t="str">
        <f>IF($L253="","",IF(SUM($AJ253:AK253)=0,$AE253,VLOOKUP($AP253,BaseEqptCdF!$C$5:$R$161,16,FALSE)*$AC$3))</f>
        <v/>
      </c>
      <c r="AY253" s="3" t="str">
        <f>IF($L253="","",IF(SUM($AJ253:AL253)=0,$AE253,VLOOKUP($AP253,BaseEqptCdF!$C$5:$R$161,16,FALSE)*$AC$3))</f>
        <v/>
      </c>
      <c r="AZ253" s="3" t="str">
        <f>IF($L253="","",IF(SUM($AJ253:AM253)=0,$AE253,VLOOKUP($AP253,BaseEqptCdF!$C$5:$R$161,16,FALSE)*$AC$3))</f>
        <v/>
      </c>
      <c r="BA253" s="3" t="str">
        <f>IF($L253="","",IF(SUM($AJ253:AN253)=0,$AE253,VLOOKUP($AP253,BaseEqptCdF!$C$5:$R$161,16,FALSE)*$AC$3))</f>
        <v/>
      </c>
      <c r="BB253" s="2">
        <f t="shared" si="31"/>
        <v>0</v>
      </c>
      <c r="BC253" s="3" t="str">
        <f>IF($L253="","",IF(SUM($AJ253:AJ253)=0,$AF253,IF(LEFT(VLOOKUP($AP253,BaseEqptCdF!$C$5:$E$161,3,FALSE),2)="SD",0,IF(LEFT(VLOOKUP($AP253,BaseEqptCdF!$C$5:$E$161,3,FALSE),2)="SB",1*52,VLOOKUP($AP253,BaseEqptCdF!$C$5:$S$161,12,FALSE)*0.2*300))))</f>
        <v/>
      </c>
      <c r="BD253" s="3" t="str">
        <f>IF($L253="","",IF(SUM($AJ253:AK253)=0,$AF253,IF(LEFT(VLOOKUP($AP253,BaseEqptCdF!$C$5:$E$161,3,FALSE),2)="SD",0,IF(LEFT(VLOOKUP($AP253,BaseEqptCdF!$C$5:$E$161,3,FALSE),2)="SB",1*52,VLOOKUP($AP253,BaseEqptCdF!$C$5:$S$161,12,FALSE)*0.2*300))))</f>
        <v/>
      </c>
      <c r="BE253" s="3" t="str">
        <f>IF($L253="","",IF(SUM($AJ253:AL253)=0,$AF253,IF(LEFT(VLOOKUP($AP253,BaseEqptCdF!$C$5:$E$161,3,FALSE),2)="SD",0,IF(LEFT(VLOOKUP($AP253,BaseEqptCdF!$C$5:$E$161,3,FALSE),2)="SB",1*52,VLOOKUP($AP253,BaseEqptCdF!$C$5:$S$161,12,FALSE)*0.2*300))))</f>
        <v/>
      </c>
      <c r="BF253" s="3" t="str">
        <f>IF($L253="","",IF(SUM($AJ253:AM253)=0,$AF253,IF(LEFT(VLOOKUP($AP253,BaseEqptCdF!$C$5:$E$161,3,FALSE),2)="SD",0,IF(LEFT(VLOOKUP($AP253,BaseEqptCdF!$C$5:$E$161,3,FALSE),2)="SB",1*52,VLOOKUP($AP253,BaseEqptCdF!$C$5:$S$161,12,FALSE)*0.2*300))))</f>
        <v/>
      </c>
      <c r="BG253" s="3" t="str">
        <f>IF($L253="","",IF(SUM($AJ253:AN253)=0,$AF253,IF(LEFT(VLOOKUP($AP253,BaseEqptCdF!$C$5:$E$161,3,FALSE),2)="SD",0,IF(LEFT(VLOOKUP($AP253,BaseEqptCdF!$C$5:$E$161,3,FALSE),2)="SB",1*52,VLOOKUP($AP253,BaseEqptCdF!$C$5:$S$161,12,FALSE)*0.2*300))))</f>
        <v/>
      </c>
      <c r="BH253" s="2">
        <f t="shared" si="32"/>
        <v>0</v>
      </c>
    </row>
    <row r="254" spans="1:60" x14ac:dyDescent="0.25">
      <c r="A254" s="296" t="str">
        <f t="array" ref="A254">IF($C254="","",INDEX(Prog!$B$8:$D$300,MATCH($C254,nivo1,0),1))</f>
        <v/>
      </c>
      <c r="B254" s="296" t="str">
        <f t="array" ref="B254">IF($C254="","",INDEX(Prog!$B$8:$D$300,MATCH($C254,nivo1,0),2))</f>
        <v/>
      </c>
      <c r="C254" s="273"/>
      <c r="D254" s="267"/>
      <c r="E254" s="273"/>
      <c r="F254" s="273"/>
      <c r="G254" s="273"/>
      <c r="H254" s="273"/>
      <c r="I254" s="273"/>
      <c r="J254" s="273"/>
      <c r="K254" s="274"/>
      <c r="L254" s="273"/>
      <c r="M254" s="273"/>
      <c r="N254" s="273"/>
      <c r="O254" s="275"/>
      <c r="P254" s="273"/>
      <c r="Q254" s="273"/>
      <c r="R254" s="273"/>
      <c r="S254" s="273"/>
      <c r="T254" s="276"/>
      <c r="U254" s="276"/>
      <c r="V254" s="276"/>
      <c r="W254" s="276"/>
      <c r="X254" s="277"/>
      <c r="Y254" s="278"/>
      <c r="AA254" s="8" t="str">
        <f>IF($L254="","",VLOOKUP($L254,BaseEqptCdF!$C$5:$E$161,2,FALSE))</f>
        <v/>
      </c>
      <c r="AB254" s="8" t="str">
        <f>IF($L254="","",VLOOKUP($L254,BaseEqptCdF!$C$5:$E$161,3,FALSE))</f>
        <v/>
      </c>
      <c r="AC254" s="7" t="str">
        <f>IF($L254="","",VLOOKUP($L254,BaseEqptCdF!$C$5:$I$161,6,FALSE))</f>
        <v/>
      </c>
      <c r="AD254" s="7" t="str">
        <f>IF($L254="","",VLOOKUP($L254,BaseEqptCdF!$C$5:$I$161,7,FALSE))</f>
        <v/>
      </c>
      <c r="AE254" s="3" t="str">
        <f>IF($L254="","",VLOOKUP($L254,BaseEqptCdF!$C$5:$R$161,16,FALSE)*$AC$3)</f>
        <v/>
      </c>
      <c r="AF254" s="3" t="str">
        <f>IF($L254="","",IF(LEFT($AB254,2)="SD",0,IF(LEFT($AB254,2)="SB",1*52,IF($N254=Prog!$P$17,VLOOKUP($L254,BaseEqptCdF!$C$5:$P$161,14,FALSE)*1*300,VLOOKUP($L254,BaseEqptCdF!$C$5:$P$161,12,FALSE)*0.2*300))))</f>
        <v/>
      </c>
      <c r="AG254" s="6" t="str">
        <f t="shared" si="33"/>
        <v/>
      </c>
      <c r="AH254" s="6">
        <f>IF($U254=Prog!$S$18,YEAR($X254),"")</f>
        <v>1900</v>
      </c>
      <c r="AI254" s="5" t="str">
        <f>IF(OR($AG254="",$U254=Prog!$S$18),"",IF(OR($U254=Prog!$S$17,$U254=Prog!$S$16),YEAR($X254),IF($AG254="ND","ND",$AI$8+$O254)))</f>
        <v/>
      </c>
      <c r="AJ254" s="3" t="str">
        <f t="shared" si="28"/>
        <v/>
      </c>
      <c r="AK254" s="3" t="str">
        <f t="shared" si="36"/>
        <v/>
      </c>
      <c r="AL254" s="3" t="str">
        <f t="shared" si="36"/>
        <v/>
      </c>
      <c r="AM254" s="3" t="str">
        <f t="shared" si="36"/>
        <v/>
      </c>
      <c r="AN254" s="3" t="str">
        <f t="shared" si="36"/>
        <v/>
      </c>
      <c r="AO254" s="2">
        <f t="shared" si="29"/>
        <v>0</v>
      </c>
      <c r="AP254" s="4"/>
      <c r="AQ254" s="3">
        <f>IF(AJ254=1,VLOOKUP($AP254,BaseEqptCdF!$C$5:$R$161,16,FALSE),0)</f>
        <v>0</v>
      </c>
      <c r="AR254" s="3">
        <f>IF(AK254=1,VLOOKUP($AP254,BaseEqptCdF!$C$5:$R$161,16,FALSE),0)</f>
        <v>0</v>
      </c>
      <c r="AS254" s="3">
        <f>IF(AL254=1,VLOOKUP($AP254,BaseEqptCdF!$C$5:$R$161,16,FALSE),0)</f>
        <v>0</v>
      </c>
      <c r="AT254" s="3">
        <f>IF(AM254=1,VLOOKUP($AP254,BaseEqptCdF!$C$5:$R$161,16,FALSE),0)</f>
        <v>0</v>
      </c>
      <c r="AU254" s="3">
        <f>IF(AN254=1,VLOOKUP($AP254,BaseEqptCdF!$C$5:$R$161,16,FALSE),0)</f>
        <v>0</v>
      </c>
      <c r="AV254" s="2">
        <f t="shared" si="30"/>
        <v>0</v>
      </c>
      <c r="AW254" s="3" t="str">
        <f>IF($L254="","",IF(SUM($AJ254:AJ254)=0,$AE254,VLOOKUP($AP254,BaseEqptCdF!$C$5:$R$161,16,FALSE)*$AC$3))</f>
        <v/>
      </c>
      <c r="AX254" s="3" t="str">
        <f>IF($L254="","",IF(SUM($AJ254:AK254)=0,$AE254,VLOOKUP($AP254,BaseEqptCdF!$C$5:$R$161,16,FALSE)*$AC$3))</f>
        <v/>
      </c>
      <c r="AY254" s="3" t="str">
        <f>IF($L254="","",IF(SUM($AJ254:AL254)=0,$AE254,VLOOKUP($AP254,BaseEqptCdF!$C$5:$R$161,16,FALSE)*$AC$3))</f>
        <v/>
      </c>
      <c r="AZ254" s="3" t="str">
        <f>IF($L254="","",IF(SUM($AJ254:AM254)=0,$AE254,VLOOKUP($AP254,BaseEqptCdF!$C$5:$R$161,16,FALSE)*$AC$3))</f>
        <v/>
      </c>
      <c r="BA254" s="3" t="str">
        <f>IF($L254="","",IF(SUM($AJ254:AN254)=0,$AE254,VLOOKUP($AP254,BaseEqptCdF!$C$5:$R$161,16,FALSE)*$AC$3))</f>
        <v/>
      </c>
      <c r="BB254" s="2">
        <f t="shared" si="31"/>
        <v>0</v>
      </c>
      <c r="BC254" s="3" t="str">
        <f>IF($L254="","",IF(SUM($AJ254:AJ254)=0,$AF254,IF(LEFT(VLOOKUP($AP254,BaseEqptCdF!$C$5:$E$161,3,FALSE),2)="SD",0,IF(LEFT(VLOOKUP($AP254,BaseEqptCdF!$C$5:$E$161,3,FALSE),2)="SB",1*52,VLOOKUP($AP254,BaseEqptCdF!$C$5:$S$161,12,FALSE)*0.2*300))))</f>
        <v/>
      </c>
      <c r="BD254" s="3" t="str">
        <f>IF($L254="","",IF(SUM($AJ254:AK254)=0,$AF254,IF(LEFT(VLOOKUP($AP254,BaseEqptCdF!$C$5:$E$161,3,FALSE),2)="SD",0,IF(LEFT(VLOOKUP($AP254,BaseEqptCdF!$C$5:$E$161,3,FALSE),2)="SB",1*52,VLOOKUP($AP254,BaseEqptCdF!$C$5:$S$161,12,FALSE)*0.2*300))))</f>
        <v/>
      </c>
      <c r="BE254" s="3" t="str">
        <f>IF($L254="","",IF(SUM($AJ254:AL254)=0,$AF254,IF(LEFT(VLOOKUP($AP254,BaseEqptCdF!$C$5:$E$161,3,FALSE),2)="SD",0,IF(LEFT(VLOOKUP($AP254,BaseEqptCdF!$C$5:$E$161,3,FALSE),2)="SB",1*52,VLOOKUP($AP254,BaseEqptCdF!$C$5:$S$161,12,FALSE)*0.2*300))))</f>
        <v/>
      </c>
      <c r="BF254" s="3" t="str">
        <f>IF($L254="","",IF(SUM($AJ254:AM254)=0,$AF254,IF(LEFT(VLOOKUP($AP254,BaseEqptCdF!$C$5:$E$161,3,FALSE),2)="SD",0,IF(LEFT(VLOOKUP($AP254,BaseEqptCdF!$C$5:$E$161,3,FALSE),2)="SB",1*52,VLOOKUP($AP254,BaseEqptCdF!$C$5:$S$161,12,FALSE)*0.2*300))))</f>
        <v/>
      </c>
      <c r="BG254" s="3" t="str">
        <f>IF($L254="","",IF(SUM($AJ254:AN254)=0,$AF254,IF(LEFT(VLOOKUP($AP254,BaseEqptCdF!$C$5:$E$161,3,FALSE),2)="SD",0,IF(LEFT(VLOOKUP($AP254,BaseEqptCdF!$C$5:$E$161,3,FALSE),2)="SB",1*52,VLOOKUP($AP254,BaseEqptCdF!$C$5:$S$161,12,FALSE)*0.2*300))))</f>
        <v/>
      </c>
      <c r="BH254" s="2">
        <f t="shared" si="32"/>
        <v>0</v>
      </c>
    </row>
    <row r="255" spans="1:60" x14ac:dyDescent="0.25">
      <c r="A255" s="296" t="str">
        <f t="array" ref="A255">IF($C255="","",INDEX(Prog!$B$8:$D$300,MATCH($C255,nivo1,0),1))</f>
        <v/>
      </c>
      <c r="B255" s="296" t="str">
        <f t="array" ref="B255">IF($C255="","",INDEX(Prog!$B$8:$D$300,MATCH($C255,nivo1,0),2))</f>
        <v/>
      </c>
      <c r="C255" s="273"/>
      <c r="D255" s="267"/>
      <c r="E255" s="273"/>
      <c r="F255" s="273"/>
      <c r="G255" s="273"/>
      <c r="H255" s="273"/>
      <c r="I255" s="273"/>
      <c r="J255" s="273"/>
      <c r="K255" s="274"/>
      <c r="L255" s="273"/>
      <c r="M255" s="273"/>
      <c r="N255" s="273"/>
      <c r="O255" s="275"/>
      <c r="P255" s="273"/>
      <c r="Q255" s="273"/>
      <c r="R255" s="273"/>
      <c r="S255" s="273"/>
      <c r="T255" s="276"/>
      <c r="U255" s="276"/>
      <c r="V255" s="276"/>
      <c r="W255" s="276"/>
      <c r="X255" s="277"/>
      <c r="Y255" s="278"/>
      <c r="AA255" s="8" t="str">
        <f>IF($L255="","",VLOOKUP($L255,BaseEqptCdF!$C$5:$E$161,2,FALSE))</f>
        <v/>
      </c>
      <c r="AB255" s="8" t="str">
        <f>IF($L255="","",VLOOKUP($L255,BaseEqptCdF!$C$5:$E$161,3,FALSE))</f>
        <v/>
      </c>
      <c r="AC255" s="7" t="str">
        <f>IF($L255="","",VLOOKUP($L255,BaseEqptCdF!$C$5:$I$161,6,FALSE))</f>
        <v/>
      </c>
      <c r="AD255" s="7" t="str">
        <f>IF($L255="","",VLOOKUP($L255,BaseEqptCdF!$C$5:$I$161,7,FALSE))</f>
        <v/>
      </c>
      <c r="AE255" s="3" t="str">
        <f>IF($L255="","",VLOOKUP($L255,BaseEqptCdF!$C$5:$R$161,16,FALSE)*$AC$3)</f>
        <v/>
      </c>
      <c r="AF255" s="3" t="str">
        <f>IF($L255="","",IF(LEFT($AB255,2)="SD",0,IF(LEFT($AB255,2)="SB",1*52,IF($N255=Prog!$P$17,VLOOKUP($L255,BaseEqptCdF!$C$5:$P$161,14,FALSE)*1*300,VLOOKUP($L255,BaseEqptCdF!$C$5:$P$161,12,FALSE)*0.2*300))))</f>
        <v/>
      </c>
      <c r="AG255" s="6" t="str">
        <f t="shared" si="33"/>
        <v/>
      </c>
      <c r="AH255" s="6">
        <f>IF($U255=Prog!$S$18,YEAR($X255),"")</f>
        <v>1900</v>
      </c>
      <c r="AI255" s="5" t="str">
        <f>IF(OR($AG255="",$U255=Prog!$S$18),"",IF(OR($U255=Prog!$S$17,$U255=Prog!$S$16),YEAR($X255),IF($AG255="ND","ND",$AI$8+$O255)))</f>
        <v/>
      </c>
      <c r="AJ255" s="3" t="str">
        <f t="shared" si="28"/>
        <v/>
      </c>
      <c r="AK255" s="3" t="str">
        <f t="shared" si="36"/>
        <v/>
      </c>
      <c r="AL255" s="3" t="str">
        <f t="shared" si="36"/>
        <v/>
      </c>
      <c r="AM255" s="3" t="str">
        <f t="shared" si="36"/>
        <v/>
      </c>
      <c r="AN255" s="3" t="str">
        <f t="shared" si="36"/>
        <v/>
      </c>
      <c r="AO255" s="2">
        <f t="shared" si="29"/>
        <v>0</v>
      </c>
      <c r="AP255" s="4"/>
      <c r="AQ255" s="3">
        <f>IF(AJ255=1,VLOOKUP($AP255,BaseEqptCdF!$C$5:$R$161,16,FALSE),0)</f>
        <v>0</v>
      </c>
      <c r="AR255" s="3">
        <f>IF(AK255=1,VLOOKUP($AP255,BaseEqptCdF!$C$5:$R$161,16,FALSE),0)</f>
        <v>0</v>
      </c>
      <c r="AS255" s="3">
        <f>IF(AL255=1,VLOOKUP($AP255,BaseEqptCdF!$C$5:$R$161,16,FALSE),0)</f>
        <v>0</v>
      </c>
      <c r="AT255" s="3">
        <f>IF(AM255=1,VLOOKUP($AP255,BaseEqptCdF!$C$5:$R$161,16,FALSE),0)</f>
        <v>0</v>
      </c>
      <c r="AU255" s="3">
        <f>IF(AN255=1,VLOOKUP($AP255,BaseEqptCdF!$C$5:$R$161,16,FALSE),0)</f>
        <v>0</v>
      </c>
      <c r="AV255" s="2">
        <f t="shared" si="30"/>
        <v>0</v>
      </c>
      <c r="AW255" s="3" t="str">
        <f>IF($L255="","",IF(SUM($AJ255:AJ255)=0,$AE255,VLOOKUP($AP255,BaseEqptCdF!$C$5:$R$161,16,FALSE)*$AC$3))</f>
        <v/>
      </c>
      <c r="AX255" s="3" t="str">
        <f>IF($L255="","",IF(SUM($AJ255:AK255)=0,$AE255,VLOOKUP($AP255,BaseEqptCdF!$C$5:$R$161,16,FALSE)*$AC$3))</f>
        <v/>
      </c>
      <c r="AY255" s="3" t="str">
        <f>IF($L255="","",IF(SUM($AJ255:AL255)=0,$AE255,VLOOKUP($AP255,BaseEqptCdF!$C$5:$R$161,16,FALSE)*$AC$3))</f>
        <v/>
      </c>
      <c r="AZ255" s="3" t="str">
        <f>IF($L255="","",IF(SUM($AJ255:AM255)=0,$AE255,VLOOKUP($AP255,BaseEqptCdF!$C$5:$R$161,16,FALSE)*$AC$3))</f>
        <v/>
      </c>
      <c r="BA255" s="3" t="str">
        <f>IF($L255="","",IF(SUM($AJ255:AN255)=0,$AE255,VLOOKUP($AP255,BaseEqptCdF!$C$5:$R$161,16,FALSE)*$AC$3))</f>
        <v/>
      </c>
      <c r="BB255" s="2">
        <f t="shared" si="31"/>
        <v>0</v>
      </c>
      <c r="BC255" s="3" t="str">
        <f>IF($L255="","",IF(SUM($AJ255:AJ255)=0,$AF255,IF(LEFT(VLOOKUP($AP255,BaseEqptCdF!$C$5:$E$161,3,FALSE),2)="SD",0,IF(LEFT(VLOOKUP($AP255,BaseEqptCdF!$C$5:$E$161,3,FALSE),2)="SB",1*52,VLOOKUP($AP255,BaseEqptCdF!$C$5:$S$161,12,FALSE)*0.2*300))))</f>
        <v/>
      </c>
      <c r="BD255" s="3" t="str">
        <f>IF($L255="","",IF(SUM($AJ255:AK255)=0,$AF255,IF(LEFT(VLOOKUP($AP255,BaseEqptCdF!$C$5:$E$161,3,FALSE),2)="SD",0,IF(LEFT(VLOOKUP($AP255,BaseEqptCdF!$C$5:$E$161,3,FALSE),2)="SB",1*52,VLOOKUP($AP255,BaseEqptCdF!$C$5:$S$161,12,FALSE)*0.2*300))))</f>
        <v/>
      </c>
      <c r="BE255" s="3" t="str">
        <f>IF($L255="","",IF(SUM($AJ255:AL255)=0,$AF255,IF(LEFT(VLOOKUP($AP255,BaseEqptCdF!$C$5:$E$161,3,FALSE),2)="SD",0,IF(LEFT(VLOOKUP($AP255,BaseEqptCdF!$C$5:$E$161,3,FALSE),2)="SB",1*52,VLOOKUP($AP255,BaseEqptCdF!$C$5:$S$161,12,FALSE)*0.2*300))))</f>
        <v/>
      </c>
      <c r="BF255" s="3" t="str">
        <f>IF($L255="","",IF(SUM($AJ255:AM255)=0,$AF255,IF(LEFT(VLOOKUP($AP255,BaseEqptCdF!$C$5:$E$161,3,FALSE),2)="SD",0,IF(LEFT(VLOOKUP($AP255,BaseEqptCdF!$C$5:$E$161,3,FALSE),2)="SB",1*52,VLOOKUP($AP255,BaseEqptCdF!$C$5:$S$161,12,FALSE)*0.2*300))))</f>
        <v/>
      </c>
      <c r="BG255" s="3" t="str">
        <f>IF($L255="","",IF(SUM($AJ255:AN255)=0,$AF255,IF(LEFT(VLOOKUP($AP255,BaseEqptCdF!$C$5:$E$161,3,FALSE),2)="SD",0,IF(LEFT(VLOOKUP($AP255,BaseEqptCdF!$C$5:$E$161,3,FALSE),2)="SB",1*52,VLOOKUP($AP255,BaseEqptCdF!$C$5:$S$161,12,FALSE)*0.2*300))))</f>
        <v/>
      </c>
      <c r="BH255" s="2">
        <f t="shared" si="32"/>
        <v>0</v>
      </c>
    </row>
    <row r="256" spans="1:60" x14ac:dyDescent="0.25">
      <c r="A256" s="296" t="str">
        <f t="array" ref="A256">IF($C256="","",INDEX(Prog!$B$8:$D$300,MATCH($C256,nivo1,0),1))</f>
        <v/>
      </c>
      <c r="B256" s="296" t="str">
        <f t="array" ref="B256">IF($C256="","",INDEX(Prog!$B$8:$D$300,MATCH($C256,nivo1,0),2))</f>
        <v/>
      </c>
      <c r="C256" s="273"/>
      <c r="D256" s="267"/>
      <c r="E256" s="273"/>
      <c r="F256" s="273"/>
      <c r="G256" s="273"/>
      <c r="H256" s="273"/>
      <c r="I256" s="273"/>
      <c r="J256" s="273"/>
      <c r="K256" s="274"/>
      <c r="L256" s="273"/>
      <c r="M256" s="273"/>
      <c r="N256" s="273"/>
      <c r="O256" s="275"/>
      <c r="P256" s="273"/>
      <c r="Q256" s="273"/>
      <c r="R256" s="273"/>
      <c r="S256" s="273"/>
      <c r="T256" s="276"/>
      <c r="U256" s="276"/>
      <c r="V256" s="276"/>
      <c r="W256" s="276"/>
      <c r="X256" s="277"/>
      <c r="Y256" s="278"/>
      <c r="AA256" s="8" t="str">
        <f>IF($L256="","",VLOOKUP($L256,BaseEqptCdF!$C$5:$E$161,2,FALSE))</f>
        <v/>
      </c>
      <c r="AB256" s="8" t="str">
        <f>IF($L256="","",VLOOKUP($L256,BaseEqptCdF!$C$5:$E$161,3,FALSE))</f>
        <v/>
      </c>
      <c r="AC256" s="7" t="str">
        <f>IF($L256="","",VLOOKUP($L256,BaseEqptCdF!$C$5:$I$161,6,FALSE))</f>
        <v/>
      </c>
      <c r="AD256" s="7" t="str">
        <f>IF($L256="","",VLOOKUP($L256,BaseEqptCdF!$C$5:$I$161,7,FALSE))</f>
        <v/>
      </c>
      <c r="AE256" s="3" t="str">
        <f>IF($L256="","",VLOOKUP($L256,BaseEqptCdF!$C$5:$R$161,16,FALSE)*$AC$3)</f>
        <v/>
      </c>
      <c r="AF256" s="3" t="str">
        <f>IF($L256="","",IF(LEFT($AB256,2)="SD",0,IF(LEFT($AB256,2)="SB",1*52,IF($N256=Prog!$P$17,VLOOKUP($L256,BaseEqptCdF!$C$5:$P$161,14,FALSE)*1*300,VLOOKUP($L256,BaseEqptCdF!$C$5:$P$161,12,FALSE)*0.2*300))))</f>
        <v/>
      </c>
      <c r="AG256" s="6" t="str">
        <f t="shared" si="33"/>
        <v/>
      </c>
      <c r="AH256" s="6">
        <f>IF($U256=Prog!$S$18,YEAR($X256),"")</f>
        <v>1900</v>
      </c>
      <c r="AI256" s="5" t="str">
        <f>IF(OR($AG256="",$U256=Prog!$S$18),"",IF(OR($U256=Prog!$S$17,$U256=Prog!$S$16),YEAR($X256),IF($AG256="ND","ND",$AI$8+$O256)))</f>
        <v/>
      </c>
      <c r="AJ256" s="3" t="str">
        <f t="shared" si="28"/>
        <v/>
      </c>
      <c r="AK256" s="3" t="str">
        <f t="shared" si="36"/>
        <v/>
      </c>
      <c r="AL256" s="3" t="str">
        <f t="shared" si="36"/>
        <v/>
      </c>
      <c r="AM256" s="3" t="str">
        <f t="shared" si="36"/>
        <v/>
      </c>
      <c r="AN256" s="3" t="str">
        <f t="shared" si="36"/>
        <v/>
      </c>
      <c r="AO256" s="2">
        <f t="shared" si="29"/>
        <v>0</v>
      </c>
      <c r="AP256" s="4"/>
      <c r="AQ256" s="3">
        <f>IF(AJ256=1,VLOOKUP($AP256,BaseEqptCdF!$C$5:$R$161,16,FALSE),0)</f>
        <v>0</v>
      </c>
      <c r="AR256" s="3">
        <f>IF(AK256=1,VLOOKUP($AP256,BaseEqptCdF!$C$5:$R$161,16,FALSE),0)</f>
        <v>0</v>
      </c>
      <c r="AS256" s="3">
        <f>IF(AL256=1,VLOOKUP($AP256,BaseEqptCdF!$C$5:$R$161,16,FALSE),0)</f>
        <v>0</v>
      </c>
      <c r="AT256" s="3">
        <f>IF(AM256=1,VLOOKUP($AP256,BaseEqptCdF!$C$5:$R$161,16,FALSE),0)</f>
        <v>0</v>
      </c>
      <c r="AU256" s="3">
        <f>IF(AN256=1,VLOOKUP($AP256,BaseEqptCdF!$C$5:$R$161,16,FALSE),0)</f>
        <v>0</v>
      </c>
      <c r="AV256" s="2">
        <f t="shared" si="30"/>
        <v>0</v>
      </c>
      <c r="AW256" s="3" t="str">
        <f>IF($L256="","",IF(SUM($AJ256:AJ256)=0,$AE256,VLOOKUP($AP256,BaseEqptCdF!$C$5:$R$161,16,FALSE)*$AC$3))</f>
        <v/>
      </c>
      <c r="AX256" s="3" t="str">
        <f>IF($L256="","",IF(SUM($AJ256:AK256)=0,$AE256,VLOOKUP($AP256,BaseEqptCdF!$C$5:$R$161,16,FALSE)*$AC$3))</f>
        <v/>
      </c>
      <c r="AY256" s="3" t="str">
        <f>IF($L256="","",IF(SUM($AJ256:AL256)=0,$AE256,VLOOKUP($AP256,BaseEqptCdF!$C$5:$R$161,16,FALSE)*$AC$3))</f>
        <v/>
      </c>
      <c r="AZ256" s="3" t="str">
        <f>IF($L256="","",IF(SUM($AJ256:AM256)=0,$AE256,VLOOKUP($AP256,BaseEqptCdF!$C$5:$R$161,16,FALSE)*$AC$3))</f>
        <v/>
      </c>
      <c r="BA256" s="3" t="str">
        <f>IF($L256="","",IF(SUM($AJ256:AN256)=0,$AE256,VLOOKUP($AP256,BaseEqptCdF!$C$5:$R$161,16,FALSE)*$AC$3))</f>
        <v/>
      </c>
      <c r="BB256" s="2">
        <f t="shared" si="31"/>
        <v>0</v>
      </c>
      <c r="BC256" s="3" t="str">
        <f>IF($L256="","",IF(SUM($AJ256:AJ256)=0,$AF256,IF(LEFT(VLOOKUP($AP256,BaseEqptCdF!$C$5:$E$161,3,FALSE),2)="SD",0,IF(LEFT(VLOOKUP($AP256,BaseEqptCdF!$C$5:$E$161,3,FALSE),2)="SB",1*52,VLOOKUP($AP256,BaseEqptCdF!$C$5:$S$161,12,FALSE)*0.2*300))))</f>
        <v/>
      </c>
      <c r="BD256" s="3" t="str">
        <f>IF($L256="","",IF(SUM($AJ256:AK256)=0,$AF256,IF(LEFT(VLOOKUP($AP256,BaseEqptCdF!$C$5:$E$161,3,FALSE),2)="SD",0,IF(LEFT(VLOOKUP($AP256,BaseEqptCdF!$C$5:$E$161,3,FALSE),2)="SB",1*52,VLOOKUP($AP256,BaseEqptCdF!$C$5:$S$161,12,FALSE)*0.2*300))))</f>
        <v/>
      </c>
      <c r="BE256" s="3" t="str">
        <f>IF($L256="","",IF(SUM($AJ256:AL256)=0,$AF256,IF(LEFT(VLOOKUP($AP256,BaseEqptCdF!$C$5:$E$161,3,FALSE),2)="SD",0,IF(LEFT(VLOOKUP($AP256,BaseEqptCdF!$C$5:$E$161,3,FALSE),2)="SB",1*52,VLOOKUP($AP256,BaseEqptCdF!$C$5:$S$161,12,FALSE)*0.2*300))))</f>
        <v/>
      </c>
      <c r="BF256" s="3" t="str">
        <f>IF($L256="","",IF(SUM($AJ256:AM256)=0,$AF256,IF(LEFT(VLOOKUP($AP256,BaseEqptCdF!$C$5:$E$161,3,FALSE),2)="SD",0,IF(LEFT(VLOOKUP($AP256,BaseEqptCdF!$C$5:$E$161,3,FALSE),2)="SB",1*52,VLOOKUP($AP256,BaseEqptCdF!$C$5:$S$161,12,FALSE)*0.2*300))))</f>
        <v/>
      </c>
      <c r="BG256" s="3" t="str">
        <f>IF($L256="","",IF(SUM($AJ256:AN256)=0,$AF256,IF(LEFT(VLOOKUP($AP256,BaseEqptCdF!$C$5:$E$161,3,FALSE),2)="SD",0,IF(LEFT(VLOOKUP($AP256,BaseEqptCdF!$C$5:$E$161,3,FALSE),2)="SB",1*52,VLOOKUP($AP256,BaseEqptCdF!$C$5:$S$161,12,FALSE)*0.2*300))))</f>
        <v/>
      </c>
      <c r="BH256" s="2">
        <f t="shared" si="32"/>
        <v>0</v>
      </c>
    </row>
    <row r="257" spans="1:60" x14ac:dyDescent="0.25">
      <c r="A257" s="296" t="str">
        <f t="array" ref="A257">IF($C257="","",INDEX(Prog!$B$8:$D$300,MATCH($C257,nivo1,0),1))</f>
        <v/>
      </c>
      <c r="B257" s="296" t="str">
        <f t="array" ref="B257">IF($C257="","",INDEX(Prog!$B$8:$D$300,MATCH($C257,nivo1,0),2))</f>
        <v/>
      </c>
      <c r="C257" s="273"/>
      <c r="D257" s="267"/>
      <c r="E257" s="273"/>
      <c r="F257" s="273"/>
      <c r="G257" s="273"/>
      <c r="H257" s="273"/>
      <c r="I257" s="273"/>
      <c r="J257" s="273"/>
      <c r="K257" s="274"/>
      <c r="L257" s="273"/>
      <c r="M257" s="273"/>
      <c r="N257" s="273"/>
      <c r="O257" s="275"/>
      <c r="P257" s="273"/>
      <c r="Q257" s="273"/>
      <c r="R257" s="273"/>
      <c r="S257" s="273"/>
      <c r="T257" s="276"/>
      <c r="U257" s="276"/>
      <c r="V257" s="276"/>
      <c r="W257" s="276"/>
      <c r="X257" s="277"/>
      <c r="Y257" s="278"/>
      <c r="AA257" s="8" t="str">
        <f>IF($L257="","",VLOOKUP($L257,BaseEqptCdF!$C$5:$E$161,2,FALSE))</f>
        <v/>
      </c>
      <c r="AB257" s="8" t="str">
        <f>IF($L257="","",VLOOKUP($L257,BaseEqptCdF!$C$5:$E$161,3,FALSE))</f>
        <v/>
      </c>
      <c r="AC257" s="7" t="str">
        <f>IF($L257="","",VLOOKUP($L257,BaseEqptCdF!$C$5:$I$161,6,FALSE))</f>
        <v/>
      </c>
      <c r="AD257" s="7" t="str">
        <f>IF($L257="","",VLOOKUP($L257,BaseEqptCdF!$C$5:$I$161,7,FALSE))</f>
        <v/>
      </c>
      <c r="AE257" s="3" t="str">
        <f>IF($L257="","",VLOOKUP($L257,BaseEqptCdF!$C$5:$R$161,16,FALSE)*$AC$3)</f>
        <v/>
      </c>
      <c r="AF257" s="3" t="str">
        <f>IF($L257="","",IF(LEFT($AB257,2)="SD",0,IF(LEFT($AB257,2)="SB",1*52,IF($N257=Prog!$P$17,VLOOKUP($L257,BaseEqptCdF!$C$5:$P$161,14,FALSE)*1*300,VLOOKUP($L257,BaseEqptCdF!$C$5:$P$161,12,FALSE)*0.2*300))))</f>
        <v/>
      </c>
      <c r="AG257" s="6" t="str">
        <f t="shared" si="33"/>
        <v/>
      </c>
      <c r="AH257" s="6">
        <f>IF($U257=Prog!$S$18,YEAR($X257),"")</f>
        <v>1900</v>
      </c>
      <c r="AI257" s="5" t="str">
        <f>IF(OR($AG257="",$U257=Prog!$S$18),"",IF(OR($U257=Prog!$S$17,$U257=Prog!$S$16),YEAR($X257),IF($AG257="ND","ND",$AI$8+$O257)))</f>
        <v/>
      </c>
      <c r="AJ257" s="3" t="str">
        <f t="shared" si="28"/>
        <v/>
      </c>
      <c r="AK257" s="3" t="str">
        <f t="shared" si="36"/>
        <v/>
      </c>
      <c r="AL257" s="3" t="str">
        <f t="shared" si="36"/>
        <v/>
      </c>
      <c r="AM257" s="3" t="str">
        <f t="shared" si="36"/>
        <v/>
      </c>
      <c r="AN257" s="3" t="str">
        <f t="shared" si="36"/>
        <v/>
      </c>
      <c r="AO257" s="2">
        <f t="shared" si="29"/>
        <v>0</v>
      </c>
      <c r="AP257" s="4"/>
      <c r="AQ257" s="3">
        <f>IF(AJ257=1,VLOOKUP($AP257,BaseEqptCdF!$C$5:$R$161,16,FALSE),0)</f>
        <v>0</v>
      </c>
      <c r="AR257" s="3">
        <f>IF(AK257=1,VLOOKUP($AP257,BaseEqptCdF!$C$5:$R$161,16,FALSE),0)</f>
        <v>0</v>
      </c>
      <c r="AS257" s="3">
        <f>IF(AL257=1,VLOOKUP($AP257,BaseEqptCdF!$C$5:$R$161,16,FALSE),0)</f>
        <v>0</v>
      </c>
      <c r="AT257" s="3">
        <f>IF(AM257=1,VLOOKUP($AP257,BaseEqptCdF!$C$5:$R$161,16,FALSE),0)</f>
        <v>0</v>
      </c>
      <c r="AU257" s="3">
        <f>IF(AN257=1,VLOOKUP($AP257,BaseEqptCdF!$C$5:$R$161,16,FALSE),0)</f>
        <v>0</v>
      </c>
      <c r="AV257" s="2">
        <f t="shared" si="30"/>
        <v>0</v>
      </c>
      <c r="AW257" s="3" t="str">
        <f>IF($L257="","",IF(SUM($AJ257:AJ257)=0,$AE257,VLOOKUP($AP257,BaseEqptCdF!$C$5:$R$161,16,FALSE)*$AC$3))</f>
        <v/>
      </c>
      <c r="AX257" s="3" t="str">
        <f>IF($L257="","",IF(SUM($AJ257:AK257)=0,$AE257,VLOOKUP($AP257,BaseEqptCdF!$C$5:$R$161,16,FALSE)*$AC$3))</f>
        <v/>
      </c>
      <c r="AY257" s="3" t="str">
        <f>IF($L257="","",IF(SUM($AJ257:AL257)=0,$AE257,VLOOKUP($AP257,BaseEqptCdF!$C$5:$R$161,16,FALSE)*$AC$3))</f>
        <v/>
      </c>
      <c r="AZ257" s="3" t="str">
        <f>IF($L257="","",IF(SUM($AJ257:AM257)=0,$AE257,VLOOKUP($AP257,BaseEqptCdF!$C$5:$R$161,16,FALSE)*$AC$3))</f>
        <v/>
      </c>
      <c r="BA257" s="3" t="str">
        <f>IF($L257="","",IF(SUM($AJ257:AN257)=0,$AE257,VLOOKUP($AP257,BaseEqptCdF!$C$5:$R$161,16,FALSE)*$AC$3))</f>
        <v/>
      </c>
      <c r="BB257" s="2">
        <f t="shared" si="31"/>
        <v>0</v>
      </c>
      <c r="BC257" s="3" t="str">
        <f>IF($L257="","",IF(SUM($AJ257:AJ257)=0,$AF257,IF(LEFT(VLOOKUP($AP257,BaseEqptCdF!$C$5:$E$161,3,FALSE),2)="SD",0,IF(LEFT(VLOOKUP($AP257,BaseEqptCdF!$C$5:$E$161,3,FALSE),2)="SB",1*52,VLOOKUP($AP257,BaseEqptCdF!$C$5:$S$161,12,FALSE)*0.2*300))))</f>
        <v/>
      </c>
      <c r="BD257" s="3" t="str">
        <f>IF($L257="","",IF(SUM($AJ257:AK257)=0,$AF257,IF(LEFT(VLOOKUP($AP257,BaseEqptCdF!$C$5:$E$161,3,FALSE),2)="SD",0,IF(LEFT(VLOOKUP($AP257,BaseEqptCdF!$C$5:$E$161,3,FALSE),2)="SB",1*52,VLOOKUP($AP257,BaseEqptCdF!$C$5:$S$161,12,FALSE)*0.2*300))))</f>
        <v/>
      </c>
      <c r="BE257" s="3" t="str">
        <f>IF($L257="","",IF(SUM($AJ257:AL257)=0,$AF257,IF(LEFT(VLOOKUP($AP257,BaseEqptCdF!$C$5:$E$161,3,FALSE),2)="SD",0,IF(LEFT(VLOOKUP($AP257,BaseEqptCdF!$C$5:$E$161,3,FALSE),2)="SB",1*52,VLOOKUP($AP257,BaseEqptCdF!$C$5:$S$161,12,FALSE)*0.2*300))))</f>
        <v/>
      </c>
      <c r="BF257" s="3" t="str">
        <f>IF($L257="","",IF(SUM($AJ257:AM257)=0,$AF257,IF(LEFT(VLOOKUP($AP257,BaseEqptCdF!$C$5:$E$161,3,FALSE),2)="SD",0,IF(LEFT(VLOOKUP($AP257,BaseEqptCdF!$C$5:$E$161,3,FALSE),2)="SB",1*52,VLOOKUP($AP257,BaseEqptCdF!$C$5:$S$161,12,FALSE)*0.2*300))))</f>
        <v/>
      </c>
      <c r="BG257" s="3" t="str">
        <f>IF($L257="","",IF(SUM($AJ257:AN257)=0,$AF257,IF(LEFT(VLOOKUP($AP257,BaseEqptCdF!$C$5:$E$161,3,FALSE),2)="SD",0,IF(LEFT(VLOOKUP($AP257,BaseEqptCdF!$C$5:$E$161,3,FALSE),2)="SB",1*52,VLOOKUP($AP257,BaseEqptCdF!$C$5:$S$161,12,FALSE)*0.2*300))))</f>
        <v/>
      </c>
      <c r="BH257" s="2">
        <f t="shared" si="32"/>
        <v>0</v>
      </c>
    </row>
    <row r="258" spans="1:60" x14ac:dyDescent="0.25">
      <c r="A258" s="296" t="str">
        <f t="array" ref="A258">IF($C258="","",INDEX(Prog!$B$8:$D$300,MATCH($C258,nivo1,0),1))</f>
        <v/>
      </c>
      <c r="B258" s="296" t="str">
        <f t="array" ref="B258">IF($C258="","",INDEX(Prog!$B$8:$D$300,MATCH($C258,nivo1,0),2))</f>
        <v/>
      </c>
      <c r="C258" s="273"/>
      <c r="D258" s="267"/>
      <c r="E258" s="273"/>
      <c r="F258" s="273"/>
      <c r="G258" s="273"/>
      <c r="H258" s="273"/>
      <c r="I258" s="273"/>
      <c r="J258" s="273"/>
      <c r="K258" s="274"/>
      <c r="L258" s="273"/>
      <c r="M258" s="273"/>
      <c r="N258" s="273"/>
      <c r="O258" s="275"/>
      <c r="P258" s="273"/>
      <c r="Q258" s="273"/>
      <c r="R258" s="273"/>
      <c r="S258" s="273"/>
      <c r="T258" s="276"/>
      <c r="U258" s="276"/>
      <c r="V258" s="276"/>
      <c r="W258" s="276"/>
      <c r="X258" s="277"/>
      <c r="Y258" s="278"/>
      <c r="AA258" s="8" t="str">
        <f>IF($L258="","",VLOOKUP($L258,BaseEqptCdF!$C$5:$E$161,2,FALSE))</f>
        <v/>
      </c>
      <c r="AB258" s="8" t="str">
        <f>IF($L258="","",VLOOKUP($L258,BaseEqptCdF!$C$5:$E$161,3,FALSE))</f>
        <v/>
      </c>
      <c r="AC258" s="7" t="str">
        <f>IF($L258="","",VLOOKUP($L258,BaseEqptCdF!$C$5:$I$161,6,FALSE))</f>
        <v/>
      </c>
      <c r="AD258" s="7" t="str">
        <f>IF($L258="","",VLOOKUP($L258,BaseEqptCdF!$C$5:$I$161,7,FALSE))</f>
        <v/>
      </c>
      <c r="AE258" s="3" t="str">
        <f>IF($L258="","",VLOOKUP($L258,BaseEqptCdF!$C$5:$R$161,16,FALSE)*$AC$3)</f>
        <v/>
      </c>
      <c r="AF258" s="3" t="str">
        <f>IF($L258="","",IF(LEFT($AB258,2)="SD",0,IF(LEFT($AB258,2)="SB",1*52,IF($N258=Prog!$P$17,VLOOKUP($L258,BaseEqptCdF!$C$5:$P$161,14,FALSE)*1*300,VLOOKUP($L258,BaseEqptCdF!$C$5:$P$161,12,FALSE)*0.2*300))))</f>
        <v/>
      </c>
      <c r="AG258" s="6" t="str">
        <f t="shared" si="33"/>
        <v/>
      </c>
      <c r="AH258" s="6">
        <f>IF($U258=Prog!$S$18,YEAR($X258),"")</f>
        <v>1900</v>
      </c>
      <c r="AI258" s="5" t="str">
        <f>IF(OR($AG258="",$U258=Prog!$S$18),"",IF(OR($U258=Prog!$S$17,$U258=Prog!$S$16),YEAR($X258),IF($AG258="ND","ND",$AI$8+$O258)))</f>
        <v/>
      </c>
      <c r="AJ258" s="3" t="str">
        <f t="shared" si="28"/>
        <v/>
      </c>
      <c r="AK258" s="3" t="str">
        <f t="shared" si="36"/>
        <v/>
      </c>
      <c r="AL258" s="3" t="str">
        <f t="shared" si="36"/>
        <v/>
      </c>
      <c r="AM258" s="3" t="str">
        <f t="shared" si="36"/>
        <v/>
      </c>
      <c r="AN258" s="3" t="str">
        <f t="shared" si="36"/>
        <v/>
      </c>
      <c r="AO258" s="2">
        <f t="shared" si="29"/>
        <v>0</v>
      </c>
      <c r="AP258" s="4"/>
      <c r="AQ258" s="3">
        <f>IF(AJ258=1,VLOOKUP($AP258,BaseEqptCdF!$C$5:$R$161,16,FALSE),0)</f>
        <v>0</v>
      </c>
      <c r="AR258" s="3">
        <f>IF(AK258=1,VLOOKUP($AP258,BaseEqptCdF!$C$5:$R$161,16,FALSE),0)</f>
        <v>0</v>
      </c>
      <c r="AS258" s="3">
        <f>IF(AL258=1,VLOOKUP($AP258,BaseEqptCdF!$C$5:$R$161,16,FALSE),0)</f>
        <v>0</v>
      </c>
      <c r="AT258" s="3">
        <f>IF(AM258=1,VLOOKUP($AP258,BaseEqptCdF!$C$5:$R$161,16,FALSE),0)</f>
        <v>0</v>
      </c>
      <c r="AU258" s="3">
        <f>IF(AN258=1,VLOOKUP($AP258,BaseEqptCdF!$C$5:$R$161,16,FALSE),0)</f>
        <v>0</v>
      </c>
      <c r="AV258" s="2">
        <f t="shared" si="30"/>
        <v>0</v>
      </c>
      <c r="AW258" s="3" t="str">
        <f>IF($L258="","",IF(SUM($AJ258:AJ258)=0,$AE258,VLOOKUP($AP258,BaseEqptCdF!$C$5:$R$161,16,FALSE)*$AC$3))</f>
        <v/>
      </c>
      <c r="AX258" s="3" t="str">
        <f>IF($L258="","",IF(SUM($AJ258:AK258)=0,$AE258,VLOOKUP($AP258,BaseEqptCdF!$C$5:$R$161,16,FALSE)*$AC$3))</f>
        <v/>
      </c>
      <c r="AY258" s="3" t="str">
        <f>IF($L258="","",IF(SUM($AJ258:AL258)=0,$AE258,VLOOKUP($AP258,BaseEqptCdF!$C$5:$R$161,16,FALSE)*$AC$3))</f>
        <v/>
      </c>
      <c r="AZ258" s="3" t="str">
        <f>IF($L258="","",IF(SUM($AJ258:AM258)=0,$AE258,VLOOKUP($AP258,BaseEqptCdF!$C$5:$R$161,16,FALSE)*$AC$3))</f>
        <v/>
      </c>
      <c r="BA258" s="3" t="str">
        <f>IF($L258="","",IF(SUM($AJ258:AN258)=0,$AE258,VLOOKUP($AP258,BaseEqptCdF!$C$5:$R$161,16,FALSE)*$AC$3))</f>
        <v/>
      </c>
      <c r="BB258" s="2">
        <f t="shared" si="31"/>
        <v>0</v>
      </c>
      <c r="BC258" s="3" t="str">
        <f>IF($L258="","",IF(SUM($AJ258:AJ258)=0,$AF258,IF(LEFT(VLOOKUP($AP258,BaseEqptCdF!$C$5:$E$161,3,FALSE),2)="SD",0,IF(LEFT(VLOOKUP($AP258,BaseEqptCdF!$C$5:$E$161,3,FALSE),2)="SB",1*52,VLOOKUP($AP258,BaseEqptCdF!$C$5:$S$161,12,FALSE)*0.2*300))))</f>
        <v/>
      </c>
      <c r="BD258" s="3" t="str">
        <f>IF($L258="","",IF(SUM($AJ258:AK258)=0,$AF258,IF(LEFT(VLOOKUP($AP258,BaseEqptCdF!$C$5:$E$161,3,FALSE),2)="SD",0,IF(LEFT(VLOOKUP($AP258,BaseEqptCdF!$C$5:$E$161,3,FALSE),2)="SB",1*52,VLOOKUP($AP258,BaseEqptCdF!$C$5:$S$161,12,FALSE)*0.2*300))))</f>
        <v/>
      </c>
      <c r="BE258" s="3" t="str">
        <f>IF($L258="","",IF(SUM($AJ258:AL258)=0,$AF258,IF(LEFT(VLOOKUP($AP258,BaseEqptCdF!$C$5:$E$161,3,FALSE),2)="SD",0,IF(LEFT(VLOOKUP($AP258,BaseEqptCdF!$C$5:$E$161,3,FALSE),2)="SB",1*52,VLOOKUP($AP258,BaseEqptCdF!$C$5:$S$161,12,FALSE)*0.2*300))))</f>
        <v/>
      </c>
      <c r="BF258" s="3" t="str">
        <f>IF($L258="","",IF(SUM($AJ258:AM258)=0,$AF258,IF(LEFT(VLOOKUP($AP258,BaseEqptCdF!$C$5:$E$161,3,FALSE),2)="SD",0,IF(LEFT(VLOOKUP($AP258,BaseEqptCdF!$C$5:$E$161,3,FALSE),2)="SB",1*52,VLOOKUP($AP258,BaseEqptCdF!$C$5:$S$161,12,FALSE)*0.2*300))))</f>
        <v/>
      </c>
      <c r="BG258" s="3" t="str">
        <f>IF($L258="","",IF(SUM($AJ258:AN258)=0,$AF258,IF(LEFT(VLOOKUP($AP258,BaseEqptCdF!$C$5:$E$161,3,FALSE),2)="SD",0,IF(LEFT(VLOOKUP($AP258,BaseEqptCdF!$C$5:$E$161,3,FALSE),2)="SB",1*52,VLOOKUP($AP258,BaseEqptCdF!$C$5:$S$161,12,FALSE)*0.2*300))))</f>
        <v/>
      </c>
      <c r="BH258" s="2">
        <f t="shared" si="32"/>
        <v>0</v>
      </c>
    </row>
    <row r="259" spans="1:60" x14ac:dyDescent="0.25">
      <c r="A259" s="296" t="str">
        <f t="array" ref="A259">IF($C259="","",INDEX(Prog!$B$8:$D$300,MATCH($C259,nivo1,0),1))</f>
        <v/>
      </c>
      <c r="B259" s="296" t="str">
        <f t="array" ref="B259">IF($C259="","",INDEX(Prog!$B$8:$D$300,MATCH($C259,nivo1,0),2))</f>
        <v/>
      </c>
      <c r="C259" s="273"/>
      <c r="D259" s="267"/>
      <c r="E259" s="273"/>
      <c r="F259" s="273"/>
      <c r="G259" s="273"/>
      <c r="H259" s="273"/>
      <c r="I259" s="273"/>
      <c r="J259" s="273"/>
      <c r="K259" s="274"/>
      <c r="L259" s="273"/>
      <c r="M259" s="273"/>
      <c r="N259" s="273"/>
      <c r="O259" s="275"/>
      <c r="P259" s="273"/>
      <c r="Q259" s="273"/>
      <c r="R259" s="273"/>
      <c r="S259" s="273"/>
      <c r="T259" s="276"/>
      <c r="U259" s="276"/>
      <c r="V259" s="276"/>
      <c r="W259" s="276"/>
      <c r="X259" s="277"/>
      <c r="Y259" s="278"/>
      <c r="AA259" s="8" t="str">
        <f>IF($L259="","",VLOOKUP($L259,BaseEqptCdF!$C$5:$E$161,2,FALSE))</f>
        <v/>
      </c>
      <c r="AB259" s="8" t="str">
        <f>IF($L259="","",VLOOKUP($L259,BaseEqptCdF!$C$5:$E$161,3,FALSE))</f>
        <v/>
      </c>
      <c r="AC259" s="7" t="str">
        <f>IF($L259="","",VLOOKUP($L259,BaseEqptCdF!$C$5:$I$161,6,FALSE))</f>
        <v/>
      </c>
      <c r="AD259" s="7" t="str">
        <f>IF($L259="","",VLOOKUP($L259,BaseEqptCdF!$C$5:$I$161,7,FALSE))</f>
        <v/>
      </c>
      <c r="AE259" s="3" t="str">
        <f>IF($L259="","",VLOOKUP($L259,BaseEqptCdF!$C$5:$R$161,16,FALSE)*$AC$3)</f>
        <v/>
      </c>
      <c r="AF259" s="3" t="str">
        <f>IF($L259="","",IF(LEFT($AB259,2)="SD",0,IF(LEFT($AB259,2)="SB",1*52,IF($N259=Prog!$P$17,VLOOKUP($L259,BaseEqptCdF!$C$5:$P$161,14,FALSE)*1*300,VLOOKUP($L259,BaseEqptCdF!$C$5:$P$161,12,FALSE)*0.2*300))))</f>
        <v/>
      </c>
      <c r="AG259" s="6" t="str">
        <f t="shared" si="33"/>
        <v/>
      </c>
      <c r="AH259" s="6">
        <f>IF($U259=Prog!$S$18,YEAR($X259),"")</f>
        <v>1900</v>
      </c>
      <c r="AI259" s="5" t="str">
        <f>IF(OR($AG259="",$U259=Prog!$S$18),"",IF(OR($U259=Prog!$S$17,$U259=Prog!$S$16),YEAR($X259),IF($AG259="ND","ND",$AI$8+$O259)))</f>
        <v/>
      </c>
      <c r="AJ259" s="3" t="str">
        <f t="shared" si="28"/>
        <v/>
      </c>
      <c r="AK259" s="3" t="str">
        <f t="shared" si="36"/>
        <v/>
      </c>
      <c r="AL259" s="3" t="str">
        <f t="shared" si="36"/>
        <v/>
      </c>
      <c r="AM259" s="3" t="str">
        <f t="shared" si="36"/>
        <v/>
      </c>
      <c r="AN259" s="3" t="str">
        <f t="shared" si="36"/>
        <v/>
      </c>
      <c r="AO259" s="2">
        <f t="shared" si="29"/>
        <v>0</v>
      </c>
      <c r="AP259" s="4"/>
      <c r="AQ259" s="3">
        <f>IF(AJ259=1,VLOOKUP($AP259,BaseEqptCdF!$C$5:$R$161,16,FALSE),0)</f>
        <v>0</v>
      </c>
      <c r="AR259" s="3">
        <f>IF(AK259=1,VLOOKUP($AP259,BaseEqptCdF!$C$5:$R$161,16,FALSE),0)</f>
        <v>0</v>
      </c>
      <c r="AS259" s="3">
        <f>IF(AL259=1,VLOOKUP($AP259,BaseEqptCdF!$C$5:$R$161,16,FALSE),0)</f>
        <v>0</v>
      </c>
      <c r="AT259" s="3">
        <f>IF(AM259=1,VLOOKUP($AP259,BaseEqptCdF!$C$5:$R$161,16,FALSE),0)</f>
        <v>0</v>
      </c>
      <c r="AU259" s="3">
        <f>IF(AN259=1,VLOOKUP($AP259,BaseEqptCdF!$C$5:$R$161,16,FALSE),0)</f>
        <v>0</v>
      </c>
      <c r="AV259" s="2">
        <f t="shared" si="30"/>
        <v>0</v>
      </c>
      <c r="AW259" s="3" t="str">
        <f>IF($L259="","",IF(SUM($AJ259:AJ259)=0,$AE259,VLOOKUP($AP259,BaseEqptCdF!$C$5:$R$161,16,FALSE)*$AC$3))</f>
        <v/>
      </c>
      <c r="AX259" s="3" t="str">
        <f>IF($L259="","",IF(SUM($AJ259:AK259)=0,$AE259,VLOOKUP($AP259,BaseEqptCdF!$C$5:$R$161,16,FALSE)*$AC$3))</f>
        <v/>
      </c>
      <c r="AY259" s="3" t="str">
        <f>IF($L259="","",IF(SUM($AJ259:AL259)=0,$AE259,VLOOKUP($AP259,BaseEqptCdF!$C$5:$R$161,16,FALSE)*$AC$3))</f>
        <v/>
      </c>
      <c r="AZ259" s="3" t="str">
        <f>IF($L259="","",IF(SUM($AJ259:AM259)=0,$AE259,VLOOKUP($AP259,BaseEqptCdF!$C$5:$R$161,16,FALSE)*$AC$3))</f>
        <v/>
      </c>
      <c r="BA259" s="3" t="str">
        <f>IF($L259="","",IF(SUM($AJ259:AN259)=0,$AE259,VLOOKUP($AP259,BaseEqptCdF!$C$5:$R$161,16,FALSE)*$AC$3))</f>
        <v/>
      </c>
      <c r="BB259" s="2">
        <f t="shared" si="31"/>
        <v>0</v>
      </c>
      <c r="BC259" s="3" t="str">
        <f>IF($L259="","",IF(SUM($AJ259:AJ259)=0,$AF259,IF(LEFT(VLOOKUP($AP259,BaseEqptCdF!$C$5:$E$161,3,FALSE),2)="SD",0,IF(LEFT(VLOOKUP($AP259,BaseEqptCdF!$C$5:$E$161,3,FALSE),2)="SB",1*52,VLOOKUP($AP259,BaseEqptCdF!$C$5:$S$161,12,FALSE)*0.2*300))))</f>
        <v/>
      </c>
      <c r="BD259" s="3" t="str">
        <f>IF($L259="","",IF(SUM($AJ259:AK259)=0,$AF259,IF(LEFT(VLOOKUP($AP259,BaseEqptCdF!$C$5:$E$161,3,FALSE),2)="SD",0,IF(LEFT(VLOOKUP($AP259,BaseEqptCdF!$C$5:$E$161,3,FALSE),2)="SB",1*52,VLOOKUP($AP259,BaseEqptCdF!$C$5:$S$161,12,FALSE)*0.2*300))))</f>
        <v/>
      </c>
      <c r="BE259" s="3" t="str">
        <f>IF($L259="","",IF(SUM($AJ259:AL259)=0,$AF259,IF(LEFT(VLOOKUP($AP259,BaseEqptCdF!$C$5:$E$161,3,FALSE),2)="SD",0,IF(LEFT(VLOOKUP($AP259,BaseEqptCdF!$C$5:$E$161,3,FALSE),2)="SB",1*52,VLOOKUP($AP259,BaseEqptCdF!$C$5:$S$161,12,FALSE)*0.2*300))))</f>
        <v/>
      </c>
      <c r="BF259" s="3" t="str">
        <f>IF($L259="","",IF(SUM($AJ259:AM259)=0,$AF259,IF(LEFT(VLOOKUP($AP259,BaseEqptCdF!$C$5:$E$161,3,FALSE),2)="SD",0,IF(LEFT(VLOOKUP($AP259,BaseEqptCdF!$C$5:$E$161,3,FALSE),2)="SB",1*52,VLOOKUP($AP259,BaseEqptCdF!$C$5:$S$161,12,FALSE)*0.2*300))))</f>
        <v/>
      </c>
      <c r="BG259" s="3" t="str">
        <f>IF($L259="","",IF(SUM($AJ259:AN259)=0,$AF259,IF(LEFT(VLOOKUP($AP259,BaseEqptCdF!$C$5:$E$161,3,FALSE),2)="SD",0,IF(LEFT(VLOOKUP($AP259,BaseEqptCdF!$C$5:$E$161,3,FALSE),2)="SB",1*52,VLOOKUP($AP259,BaseEqptCdF!$C$5:$S$161,12,FALSE)*0.2*300))))</f>
        <v/>
      </c>
      <c r="BH259" s="2">
        <f t="shared" si="32"/>
        <v>0</v>
      </c>
    </row>
    <row r="260" spans="1:60" x14ac:dyDescent="0.25">
      <c r="A260" s="296" t="str">
        <f t="array" ref="A260">IF($C260="","",INDEX(Prog!$B$8:$D$300,MATCH($C260,nivo1,0),1))</f>
        <v/>
      </c>
      <c r="B260" s="296" t="str">
        <f t="array" ref="B260">IF($C260="","",INDEX(Prog!$B$8:$D$300,MATCH($C260,nivo1,0),2))</f>
        <v/>
      </c>
      <c r="C260" s="273"/>
      <c r="D260" s="267"/>
      <c r="E260" s="273"/>
      <c r="F260" s="273"/>
      <c r="G260" s="273"/>
      <c r="H260" s="273"/>
      <c r="I260" s="273"/>
      <c r="J260" s="273"/>
      <c r="K260" s="274"/>
      <c r="L260" s="273"/>
      <c r="M260" s="273"/>
      <c r="N260" s="273"/>
      <c r="O260" s="275"/>
      <c r="P260" s="273"/>
      <c r="Q260" s="273"/>
      <c r="R260" s="273"/>
      <c r="S260" s="273"/>
      <c r="T260" s="276"/>
      <c r="U260" s="276"/>
      <c r="V260" s="276"/>
      <c r="W260" s="276"/>
      <c r="X260" s="277"/>
      <c r="Y260" s="278"/>
      <c r="AA260" s="8" t="str">
        <f>IF($L260="","",VLOOKUP($L260,BaseEqptCdF!$C$5:$E$161,2,FALSE))</f>
        <v/>
      </c>
      <c r="AB260" s="8" t="str">
        <f>IF($L260="","",VLOOKUP($L260,BaseEqptCdF!$C$5:$E$161,3,FALSE))</f>
        <v/>
      </c>
      <c r="AC260" s="7" t="str">
        <f>IF($L260="","",VLOOKUP($L260,BaseEqptCdF!$C$5:$I$161,6,FALSE))</f>
        <v/>
      </c>
      <c r="AD260" s="7" t="str">
        <f>IF($L260="","",VLOOKUP($L260,BaseEqptCdF!$C$5:$I$161,7,FALSE))</f>
        <v/>
      </c>
      <c r="AE260" s="3" t="str">
        <f>IF($L260="","",VLOOKUP($L260,BaseEqptCdF!$C$5:$R$161,16,FALSE)*$AC$3)</f>
        <v/>
      </c>
      <c r="AF260" s="3" t="str">
        <f>IF($L260="","",IF(LEFT($AB260,2)="SD",0,IF(LEFT($AB260,2)="SB",1*52,IF($N260=Prog!$P$17,VLOOKUP($L260,BaseEqptCdF!$C$5:$P$161,14,FALSE)*1*300,VLOOKUP($L260,BaseEqptCdF!$C$5:$P$161,12,FALSE)*0.2*300))))</f>
        <v/>
      </c>
      <c r="AG260" s="6" t="str">
        <f t="shared" si="33"/>
        <v/>
      </c>
      <c r="AH260" s="6">
        <f>IF($U260=Prog!$S$18,YEAR($X260),"")</f>
        <v>1900</v>
      </c>
      <c r="AI260" s="5" t="str">
        <f>IF(OR($AG260="",$U260=Prog!$S$18),"",IF(OR($U260=Prog!$S$17,$U260=Prog!$S$16),YEAR($X260),IF($AG260="ND","ND",$AI$8+$O260)))</f>
        <v/>
      </c>
      <c r="AJ260" s="3" t="str">
        <f t="shared" si="28"/>
        <v/>
      </c>
      <c r="AK260" s="3" t="str">
        <f t="shared" si="36"/>
        <v/>
      </c>
      <c r="AL260" s="3" t="str">
        <f t="shared" si="36"/>
        <v/>
      </c>
      <c r="AM260" s="3" t="str">
        <f t="shared" si="36"/>
        <v/>
      </c>
      <c r="AN260" s="3" t="str">
        <f t="shared" si="36"/>
        <v/>
      </c>
      <c r="AO260" s="2">
        <f t="shared" si="29"/>
        <v>0</v>
      </c>
      <c r="AP260" s="4"/>
      <c r="AQ260" s="3">
        <f>IF(AJ260=1,VLOOKUP($AP260,BaseEqptCdF!$C$5:$R$161,16,FALSE),0)</f>
        <v>0</v>
      </c>
      <c r="AR260" s="3">
        <f>IF(AK260=1,VLOOKUP($AP260,BaseEqptCdF!$C$5:$R$161,16,FALSE),0)</f>
        <v>0</v>
      </c>
      <c r="AS260" s="3">
        <f>IF(AL260=1,VLOOKUP($AP260,BaseEqptCdF!$C$5:$R$161,16,FALSE),0)</f>
        <v>0</v>
      </c>
      <c r="AT260" s="3">
        <f>IF(AM260=1,VLOOKUP($AP260,BaseEqptCdF!$C$5:$R$161,16,FALSE),0)</f>
        <v>0</v>
      </c>
      <c r="AU260" s="3">
        <f>IF(AN260=1,VLOOKUP($AP260,BaseEqptCdF!$C$5:$R$161,16,FALSE),0)</f>
        <v>0</v>
      </c>
      <c r="AV260" s="2">
        <f t="shared" si="30"/>
        <v>0</v>
      </c>
      <c r="AW260" s="3" t="str">
        <f>IF($L260="","",IF(SUM($AJ260:AJ260)=0,$AE260,VLOOKUP($AP260,BaseEqptCdF!$C$5:$R$161,16,FALSE)*$AC$3))</f>
        <v/>
      </c>
      <c r="AX260" s="3" t="str">
        <f>IF($L260="","",IF(SUM($AJ260:AK260)=0,$AE260,VLOOKUP($AP260,BaseEqptCdF!$C$5:$R$161,16,FALSE)*$AC$3))</f>
        <v/>
      </c>
      <c r="AY260" s="3" t="str">
        <f>IF($L260="","",IF(SUM($AJ260:AL260)=0,$AE260,VLOOKUP($AP260,BaseEqptCdF!$C$5:$R$161,16,FALSE)*$AC$3))</f>
        <v/>
      </c>
      <c r="AZ260" s="3" t="str">
        <f>IF($L260="","",IF(SUM($AJ260:AM260)=0,$AE260,VLOOKUP($AP260,BaseEqptCdF!$C$5:$R$161,16,FALSE)*$AC$3))</f>
        <v/>
      </c>
      <c r="BA260" s="3" t="str">
        <f>IF($L260="","",IF(SUM($AJ260:AN260)=0,$AE260,VLOOKUP($AP260,BaseEqptCdF!$C$5:$R$161,16,FALSE)*$AC$3))</f>
        <v/>
      </c>
      <c r="BB260" s="2">
        <f t="shared" si="31"/>
        <v>0</v>
      </c>
      <c r="BC260" s="3" t="str">
        <f>IF($L260="","",IF(SUM($AJ260:AJ260)=0,$AF260,IF(LEFT(VLOOKUP($AP260,BaseEqptCdF!$C$5:$E$161,3,FALSE),2)="SD",0,IF(LEFT(VLOOKUP($AP260,BaseEqptCdF!$C$5:$E$161,3,FALSE),2)="SB",1*52,VLOOKUP($AP260,BaseEqptCdF!$C$5:$S$161,12,FALSE)*0.2*300))))</f>
        <v/>
      </c>
      <c r="BD260" s="3" t="str">
        <f>IF($L260="","",IF(SUM($AJ260:AK260)=0,$AF260,IF(LEFT(VLOOKUP($AP260,BaseEqptCdF!$C$5:$E$161,3,FALSE),2)="SD",0,IF(LEFT(VLOOKUP($AP260,BaseEqptCdF!$C$5:$E$161,3,FALSE),2)="SB",1*52,VLOOKUP($AP260,BaseEqptCdF!$C$5:$S$161,12,FALSE)*0.2*300))))</f>
        <v/>
      </c>
      <c r="BE260" s="3" t="str">
        <f>IF($L260="","",IF(SUM($AJ260:AL260)=0,$AF260,IF(LEFT(VLOOKUP($AP260,BaseEqptCdF!$C$5:$E$161,3,FALSE),2)="SD",0,IF(LEFT(VLOOKUP($AP260,BaseEqptCdF!$C$5:$E$161,3,FALSE),2)="SB",1*52,VLOOKUP($AP260,BaseEqptCdF!$C$5:$S$161,12,FALSE)*0.2*300))))</f>
        <v/>
      </c>
      <c r="BF260" s="3" t="str">
        <f>IF($L260="","",IF(SUM($AJ260:AM260)=0,$AF260,IF(LEFT(VLOOKUP($AP260,BaseEqptCdF!$C$5:$E$161,3,FALSE),2)="SD",0,IF(LEFT(VLOOKUP($AP260,BaseEqptCdF!$C$5:$E$161,3,FALSE),2)="SB",1*52,VLOOKUP($AP260,BaseEqptCdF!$C$5:$S$161,12,FALSE)*0.2*300))))</f>
        <v/>
      </c>
      <c r="BG260" s="3" t="str">
        <f>IF($L260="","",IF(SUM($AJ260:AN260)=0,$AF260,IF(LEFT(VLOOKUP($AP260,BaseEqptCdF!$C$5:$E$161,3,FALSE),2)="SD",0,IF(LEFT(VLOOKUP($AP260,BaseEqptCdF!$C$5:$E$161,3,FALSE),2)="SB",1*52,VLOOKUP($AP260,BaseEqptCdF!$C$5:$S$161,12,FALSE)*0.2*300))))</f>
        <v/>
      </c>
      <c r="BH260" s="2">
        <f t="shared" si="32"/>
        <v>0</v>
      </c>
    </row>
    <row r="261" spans="1:60" x14ac:dyDescent="0.25">
      <c r="A261" s="296" t="str">
        <f t="array" ref="A261">IF($C261="","",INDEX(Prog!$B$8:$D$300,MATCH($C261,nivo1,0),1))</f>
        <v/>
      </c>
      <c r="B261" s="296" t="str">
        <f t="array" ref="B261">IF($C261="","",INDEX(Prog!$B$8:$D$300,MATCH($C261,nivo1,0),2))</f>
        <v/>
      </c>
      <c r="C261" s="273"/>
      <c r="D261" s="267"/>
      <c r="E261" s="273"/>
      <c r="F261" s="273"/>
      <c r="G261" s="273"/>
      <c r="H261" s="273"/>
      <c r="I261" s="273"/>
      <c r="J261" s="273"/>
      <c r="K261" s="274"/>
      <c r="L261" s="273"/>
      <c r="M261" s="273"/>
      <c r="N261" s="273"/>
      <c r="O261" s="275"/>
      <c r="P261" s="273"/>
      <c r="Q261" s="273"/>
      <c r="R261" s="273"/>
      <c r="S261" s="273"/>
      <c r="T261" s="276"/>
      <c r="U261" s="276"/>
      <c r="V261" s="276"/>
      <c r="W261" s="276"/>
      <c r="X261" s="277"/>
      <c r="Y261" s="278"/>
      <c r="AA261" s="8" t="str">
        <f>IF($L261="","",VLOOKUP($L261,BaseEqptCdF!$C$5:$E$161,2,FALSE))</f>
        <v/>
      </c>
      <c r="AB261" s="8" t="str">
        <f>IF($L261="","",VLOOKUP($L261,BaseEqptCdF!$C$5:$E$161,3,FALSE))</f>
        <v/>
      </c>
      <c r="AC261" s="7" t="str">
        <f>IF($L261="","",VLOOKUP($L261,BaseEqptCdF!$C$5:$I$161,6,FALSE))</f>
        <v/>
      </c>
      <c r="AD261" s="7" t="str">
        <f>IF($L261="","",VLOOKUP($L261,BaseEqptCdF!$C$5:$I$161,7,FALSE))</f>
        <v/>
      </c>
      <c r="AE261" s="3" t="str">
        <f>IF($L261="","",VLOOKUP($L261,BaseEqptCdF!$C$5:$R$161,16,FALSE)*$AC$3)</f>
        <v/>
      </c>
      <c r="AF261" s="3" t="str">
        <f>IF($L261="","",IF(LEFT($AB261,2)="SD",0,IF(LEFT($AB261,2)="SB",1*52,IF($N261=Prog!$P$17,VLOOKUP($L261,BaseEqptCdF!$C$5:$P$161,14,FALSE)*1*300,VLOOKUP($L261,BaseEqptCdF!$C$5:$P$161,12,FALSE)*0.2*300))))</f>
        <v/>
      </c>
      <c r="AG261" s="6" t="str">
        <f t="shared" si="33"/>
        <v/>
      </c>
      <c r="AH261" s="6">
        <f>IF($U261=Prog!$S$18,YEAR($X261),"")</f>
        <v>1900</v>
      </c>
      <c r="AI261" s="5" t="str">
        <f>IF(OR($AG261="",$U261=Prog!$S$18),"",IF(OR($U261=Prog!$S$17,$U261=Prog!$S$16),YEAR($X261),IF($AG261="ND","ND",$AI$8+$O261)))</f>
        <v/>
      </c>
      <c r="AJ261" s="3" t="str">
        <f t="shared" si="28"/>
        <v/>
      </c>
      <c r="AK261" s="3" t="str">
        <f t="shared" si="36"/>
        <v/>
      </c>
      <c r="AL261" s="3" t="str">
        <f t="shared" si="36"/>
        <v/>
      </c>
      <c r="AM261" s="3" t="str">
        <f t="shared" si="36"/>
        <v/>
      </c>
      <c r="AN261" s="3" t="str">
        <f t="shared" si="36"/>
        <v/>
      </c>
      <c r="AO261" s="2">
        <f t="shared" si="29"/>
        <v>0</v>
      </c>
      <c r="AP261" s="4"/>
      <c r="AQ261" s="3">
        <f>IF(AJ261=1,VLOOKUP($AP261,BaseEqptCdF!$C$5:$R$161,16,FALSE),0)</f>
        <v>0</v>
      </c>
      <c r="AR261" s="3">
        <f>IF(AK261=1,VLOOKUP($AP261,BaseEqptCdF!$C$5:$R$161,16,FALSE),0)</f>
        <v>0</v>
      </c>
      <c r="AS261" s="3">
        <f>IF(AL261=1,VLOOKUP($AP261,BaseEqptCdF!$C$5:$R$161,16,FALSE),0)</f>
        <v>0</v>
      </c>
      <c r="AT261" s="3">
        <f>IF(AM261=1,VLOOKUP($AP261,BaseEqptCdF!$C$5:$R$161,16,FALSE),0)</f>
        <v>0</v>
      </c>
      <c r="AU261" s="3">
        <f>IF(AN261=1,VLOOKUP($AP261,BaseEqptCdF!$C$5:$R$161,16,FALSE),0)</f>
        <v>0</v>
      </c>
      <c r="AV261" s="2">
        <f t="shared" si="30"/>
        <v>0</v>
      </c>
      <c r="AW261" s="3" t="str">
        <f>IF($L261="","",IF(SUM($AJ261:AJ261)=0,$AE261,VLOOKUP($AP261,BaseEqptCdF!$C$5:$R$161,16,FALSE)*$AC$3))</f>
        <v/>
      </c>
      <c r="AX261" s="3" t="str">
        <f>IF($L261="","",IF(SUM($AJ261:AK261)=0,$AE261,VLOOKUP($AP261,BaseEqptCdF!$C$5:$R$161,16,FALSE)*$AC$3))</f>
        <v/>
      </c>
      <c r="AY261" s="3" t="str">
        <f>IF($L261="","",IF(SUM($AJ261:AL261)=0,$AE261,VLOOKUP($AP261,BaseEqptCdF!$C$5:$R$161,16,FALSE)*$AC$3))</f>
        <v/>
      </c>
      <c r="AZ261" s="3" t="str">
        <f>IF($L261="","",IF(SUM($AJ261:AM261)=0,$AE261,VLOOKUP($AP261,BaseEqptCdF!$C$5:$R$161,16,FALSE)*$AC$3))</f>
        <v/>
      </c>
      <c r="BA261" s="3" t="str">
        <f>IF($L261="","",IF(SUM($AJ261:AN261)=0,$AE261,VLOOKUP($AP261,BaseEqptCdF!$C$5:$R$161,16,FALSE)*$AC$3))</f>
        <v/>
      </c>
      <c r="BB261" s="2">
        <f t="shared" si="31"/>
        <v>0</v>
      </c>
      <c r="BC261" s="3" t="str">
        <f>IF($L261="","",IF(SUM($AJ261:AJ261)=0,$AF261,IF(LEFT(VLOOKUP($AP261,BaseEqptCdF!$C$5:$E$161,3,FALSE),2)="SD",0,IF(LEFT(VLOOKUP($AP261,BaseEqptCdF!$C$5:$E$161,3,FALSE),2)="SB",1*52,VLOOKUP($AP261,BaseEqptCdF!$C$5:$S$161,12,FALSE)*0.2*300))))</f>
        <v/>
      </c>
      <c r="BD261" s="3" t="str">
        <f>IF($L261="","",IF(SUM($AJ261:AK261)=0,$AF261,IF(LEFT(VLOOKUP($AP261,BaseEqptCdF!$C$5:$E$161,3,FALSE),2)="SD",0,IF(LEFT(VLOOKUP($AP261,BaseEqptCdF!$C$5:$E$161,3,FALSE),2)="SB",1*52,VLOOKUP($AP261,BaseEqptCdF!$C$5:$S$161,12,FALSE)*0.2*300))))</f>
        <v/>
      </c>
      <c r="BE261" s="3" t="str">
        <f>IF($L261="","",IF(SUM($AJ261:AL261)=0,$AF261,IF(LEFT(VLOOKUP($AP261,BaseEqptCdF!$C$5:$E$161,3,FALSE),2)="SD",0,IF(LEFT(VLOOKUP($AP261,BaseEqptCdF!$C$5:$E$161,3,FALSE),2)="SB",1*52,VLOOKUP($AP261,BaseEqptCdF!$C$5:$S$161,12,FALSE)*0.2*300))))</f>
        <v/>
      </c>
      <c r="BF261" s="3" t="str">
        <f>IF($L261="","",IF(SUM($AJ261:AM261)=0,$AF261,IF(LEFT(VLOOKUP($AP261,BaseEqptCdF!$C$5:$E$161,3,FALSE),2)="SD",0,IF(LEFT(VLOOKUP($AP261,BaseEqptCdF!$C$5:$E$161,3,FALSE),2)="SB",1*52,VLOOKUP($AP261,BaseEqptCdF!$C$5:$S$161,12,FALSE)*0.2*300))))</f>
        <v/>
      </c>
      <c r="BG261" s="3" t="str">
        <f>IF($L261="","",IF(SUM($AJ261:AN261)=0,$AF261,IF(LEFT(VLOOKUP($AP261,BaseEqptCdF!$C$5:$E$161,3,FALSE),2)="SD",0,IF(LEFT(VLOOKUP($AP261,BaseEqptCdF!$C$5:$E$161,3,FALSE),2)="SB",1*52,VLOOKUP($AP261,BaseEqptCdF!$C$5:$S$161,12,FALSE)*0.2*300))))</f>
        <v/>
      </c>
      <c r="BH261" s="2">
        <f t="shared" si="32"/>
        <v>0</v>
      </c>
    </row>
    <row r="262" spans="1:60" x14ac:dyDescent="0.25">
      <c r="A262" s="296" t="str">
        <f t="array" ref="A262">IF($C262="","",INDEX(Prog!$B$8:$D$300,MATCH($C262,nivo1,0),1))</f>
        <v/>
      </c>
      <c r="B262" s="296" t="str">
        <f t="array" ref="B262">IF($C262="","",INDEX(Prog!$B$8:$D$300,MATCH($C262,nivo1,0),2))</f>
        <v/>
      </c>
      <c r="C262" s="273"/>
      <c r="D262" s="267"/>
      <c r="E262" s="273"/>
      <c r="F262" s="273"/>
      <c r="G262" s="273"/>
      <c r="H262" s="273"/>
      <c r="I262" s="273"/>
      <c r="J262" s="273"/>
      <c r="K262" s="274"/>
      <c r="L262" s="273"/>
      <c r="M262" s="273"/>
      <c r="N262" s="273"/>
      <c r="O262" s="275"/>
      <c r="P262" s="273"/>
      <c r="Q262" s="273"/>
      <c r="R262" s="273"/>
      <c r="S262" s="273"/>
      <c r="T262" s="276"/>
      <c r="U262" s="276"/>
      <c r="V262" s="276"/>
      <c r="W262" s="276"/>
      <c r="X262" s="277"/>
      <c r="Y262" s="278"/>
      <c r="AA262" s="8" t="str">
        <f>IF($L262="","",VLOOKUP($L262,BaseEqptCdF!$C$5:$E$161,2,FALSE))</f>
        <v/>
      </c>
      <c r="AB262" s="8" t="str">
        <f>IF($L262="","",VLOOKUP($L262,BaseEqptCdF!$C$5:$E$161,3,FALSE))</f>
        <v/>
      </c>
      <c r="AC262" s="7" t="str">
        <f>IF($L262="","",VLOOKUP($L262,BaseEqptCdF!$C$5:$I$161,6,FALSE))</f>
        <v/>
      </c>
      <c r="AD262" s="7" t="str">
        <f>IF($L262="","",VLOOKUP($L262,BaseEqptCdF!$C$5:$I$161,7,FALSE))</f>
        <v/>
      </c>
      <c r="AE262" s="3" t="str">
        <f>IF($L262="","",VLOOKUP($L262,BaseEqptCdF!$C$5:$R$161,16,FALSE)*$AC$3)</f>
        <v/>
      </c>
      <c r="AF262" s="3" t="str">
        <f>IF($L262="","",IF(LEFT($AB262,2)="SD",0,IF(LEFT($AB262,2)="SB",1*52,IF($N262=Prog!$P$17,VLOOKUP($L262,BaseEqptCdF!$C$5:$P$161,14,FALSE)*1*300,VLOOKUP($L262,BaseEqptCdF!$C$5:$P$161,12,FALSE)*0.2*300))))</f>
        <v/>
      </c>
      <c r="AG262" s="6" t="str">
        <f t="shared" si="33"/>
        <v/>
      </c>
      <c r="AH262" s="6">
        <f>IF($U262=Prog!$S$18,YEAR($X262),"")</f>
        <v>1900</v>
      </c>
      <c r="AI262" s="5" t="str">
        <f>IF(OR($AG262="",$U262=Prog!$S$18),"",IF(OR($U262=Prog!$S$17,$U262=Prog!$S$16),YEAR($X262),IF($AG262="ND","ND",$AI$8+$O262)))</f>
        <v/>
      </c>
      <c r="AJ262" s="3" t="str">
        <f t="shared" si="28"/>
        <v/>
      </c>
      <c r="AK262" s="3" t="str">
        <f t="shared" si="36"/>
        <v/>
      </c>
      <c r="AL262" s="3" t="str">
        <f t="shared" si="36"/>
        <v/>
      </c>
      <c r="AM262" s="3" t="str">
        <f t="shared" si="36"/>
        <v/>
      </c>
      <c r="AN262" s="3" t="str">
        <f t="shared" si="36"/>
        <v/>
      </c>
      <c r="AO262" s="2">
        <f t="shared" si="29"/>
        <v>0</v>
      </c>
      <c r="AP262" s="4"/>
      <c r="AQ262" s="3">
        <f>IF(AJ262=1,VLOOKUP($AP262,BaseEqptCdF!$C$5:$R$161,16,FALSE),0)</f>
        <v>0</v>
      </c>
      <c r="AR262" s="3">
        <f>IF(AK262=1,VLOOKUP($AP262,BaseEqptCdF!$C$5:$R$161,16,FALSE),0)</f>
        <v>0</v>
      </c>
      <c r="AS262" s="3">
        <f>IF(AL262=1,VLOOKUP($AP262,BaseEqptCdF!$C$5:$R$161,16,FALSE),0)</f>
        <v>0</v>
      </c>
      <c r="AT262" s="3">
        <f>IF(AM262=1,VLOOKUP($AP262,BaseEqptCdF!$C$5:$R$161,16,FALSE),0)</f>
        <v>0</v>
      </c>
      <c r="AU262" s="3">
        <f>IF(AN262=1,VLOOKUP($AP262,BaseEqptCdF!$C$5:$R$161,16,FALSE),0)</f>
        <v>0</v>
      </c>
      <c r="AV262" s="2">
        <f t="shared" si="30"/>
        <v>0</v>
      </c>
      <c r="AW262" s="3" t="str">
        <f>IF($L262="","",IF(SUM($AJ262:AJ262)=0,$AE262,VLOOKUP($AP262,BaseEqptCdF!$C$5:$R$161,16,FALSE)*$AC$3))</f>
        <v/>
      </c>
      <c r="AX262" s="3" t="str">
        <f>IF($L262="","",IF(SUM($AJ262:AK262)=0,$AE262,VLOOKUP($AP262,BaseEqptCdF!$C$5:$R$161,16,FALSE)*$AC$3))</f>
        <v/>
      </c>
      <c r="AY262" s="3" t="str">
        <f>IF($L262="","",IF(SUM($AJ262:AL262)=0,$AE262,VLOOKUP($AP262,BaseEqptCdF!$C$5:$R$161,16,FALSE)*$AC$3))</f>
        <v/>
      </c>
      <c r="AZ262" s="3" t="str">
        <f>IF($L262="","",IF(SUM($AJ262:AM262)=0,$AE262,VLOOKUP($AP262,BaseEqptCdF!$C$5:$R$161,16,FALSE)*$AC$3))</f>
        <v/>
      </c>
      <c r="BA262" s="3" t="str">
        <f>IF($L262="","",IF(SUM($AJ262:AN262)=0,$AE262,VLOOKUP($AP262,BaseEqptCdF!$C$5:$R$161,16,FALSE)*$AC$3))</f>
        <v/>
      </c>
      <c r="BB262" s="2">
        <f t="shared" si="31"/>
        <v>0</v>
      </c>
      <c r="BC262" s="3" t="str">
        <f>IF($L262="","",IF(SUM($AJ262:AJ262)=0,$AF262,IF(LEFT(VLOOKUP($AP262,BaseEqptCdF!$C$5:$E$161,3,FALSE),2)="SD",0,IF(LEFT(VLOOKUP($AP262,BaseEqptCdF!$C$5:$E$161,3,FALSE),2)="SB",1*52,VLOOKUP($AP262,BaseEqptCdF!$C$5:$S$161,12,FALSE)*0.2*300))))</f>
        <v/>
      </c>
      <c r="BD262" s="3" t="str">
        <f>IF($L262="","",IF(SUM($AJ262:AK262)=0,$AF262,IF(LEFT(VLOOKUP($AP262,BaseEqptCdF!$C$5:$E$161,3,FALSE),2)="SD",0,IF(LEFT(VLOOKUP($AP262,BaseEqptCdF!$C$5:$E$161,3,FALSE),2)="SB",1*52,VLOOKUP($AP262,BaseEqptCdF!$C$5:$S$161,12,FALSE)*0.2*300))))</f>
        <v/>
      </c>
      <c r="BE262" s="3" t="str">
        <f>IF($L262="","",IF(SUM($AJ262:AL262)=0,$AF262,IF(LEFT(VLOOKUP($AP262,BaseEqptCdF!$C$5:$E$161,3,FALSE),2)="SD",0,IF(LEFT(VLOOKUP($AP262,BaseEqptCdF!$C$5:$E$161,3,FALSE),2)="SB",1*52,VLOOKUP($AP262,BaseEqptCdF!$C$5:$S$161,12,FALSE)*0.2*300))))</f>
        <v/>
      </c>
      <c r="BF262" s="3" t="str">
        <f>IF($L262="","",IF(SUM($AJ262:AM262)=0,$AF262,IF(LEFT(VLOOKUP($AP262,BaseEqptCdF!$C$5:$E$161,3,FALSE),2)="SD",0,IF(LEFT(VLOOKUP($AP262,BaseEqptCdF!$C$5:$E$161,3,FALSE),2)="SB",1*52,VLOOKUP($AP262,BaseEqptCdF!$C$5:$S$161,12,FALSE)*0.2*300))))</f>
        <v/>
      </c>
      <c r="BG262" s="3" t="str">
        <f>IF($L262="","",IF(SUM($AJ262:AN262)=0,$AF262,IF(LEFT(VLOOKUP($AP262,BaseEqptCdF!$C$5:$E$161,3,FALSE),2)="SD",0,IF(LEFT(VLOOKUP($AP262,BaseEqptCdF!$C$5:$E$161,3,FALSE),2)="SB",1*52,VLOOKUP($AP262,BaseEqptCdF!$C$5:$S$161,12,FALSE)*0.2*300))))</f>
        <v/>
      </c>
      <c r="BH262" s="2">
        <f t="shared" si="32"/>
        <v>0</v>
      </c>
    </row>
    <row r="263" spans="1:60" x14ac:dyDescent="0.25">
      <c r="A263" s="296" t="str">
        <f t="array" ref="A263">IF($C263="","",INDEX(Prog!$B$8:$D$300,MATCH($C263,nivo1,0),1))</f>
        <v/>
      </c>
      <c r="B263" s="296" t="str">
        <f t="array" ref="B263">IF($C263="","",INDEX(Prog!$B$8:$D$300,MATCH($C263,nivo1,0),2))</f>
        <v/>
      </c>
      <c r="C263" s="273"/>
      <c r="D263" s="267"/>
      <c r="E263" s="273"/>
      <c r="F263" s="273"/>
      <c r="G263" s="273"/>
      <c r="H263" s="273"/>
      <c r="I263" s="273"/>
      <c r="J263" s="273"/>
      <c r="K263" s="274"/>
      <c r="L263" s="273"/>
      <c r="M263" s="273"/>
      <c r="N263" s="273"/>
      <c r="O263" s="275"/>
      <c r="P263" s="273"/>
      <c r="Q263" s="273"/>
      <c r="R263" s="273"/>
      <c r="S263" s="273"/>
      <c r="T263" s="276"/>
      <c r="U263" s="276"/>
      <c r="V263" s="276"/>
      <c r="W263" s="276"/>
      <c r="X263" s="277"/>
      <c r="Y263" s="278"/>
      <c r="AA263" s="8" t="str">
        <f>IF($L263="","",VLOOKUP($L263,BaseEqptCdF!$C$5:$E$161,2,FALSE))</f>
        <v/>
      </c>
      <c r="AB263" s="8" t="str">
        <f>IF($L263="","",VLOOKUP($L263,BaseEqptCdF!$C$5:$E$161,3,FALSE))</f>
        <v/>
      </c>
      <c r="AC263" s="7" t="str">
        <f>IF($L263="","",VLOOKUP($L263,BaseEqptCdF!$C$5:$I$161,6,FALSE))</f>
        <v/>
      </c>
      <c r="AD263" s="7" t="str">
        <f>IF($L263="","",VLOOKUP($L263,BaseEqptCdF!$C$5:$I$161,7,FALSE))</f>
        <v/>
      </c>
      <c r="AE263" s="3" t="str">
        <f>IF($L263="","",VLOOKUP($L263,BaseEqptCdF!$C$5:$R$161,16,FALSE)*$AC$3)</f>
        <v/>
      </c>
      <c r="AF263" s="3" t="str">
        <f>IF($L263="","",IF(LEFT($AB263,2)="SD",0,IF(LEFT($AB263,2)="SB",1*52,IF($N263=Prog!$P$17,VLOOKUP($L263,BaseEqptCdF!$C$5:$P$161,14,FALSE)*1*300,VLOOKUP($L263,BaseEqptCdF!$C$5:$P$161,12,FALSE)*0.2*300))))</f>
        <v/>
      </c>
      <c r="AG263" s="6" t="str">
        <f t="shared" si="33"/>
        <v/>
      </c>
      <c r="AH263" s="6">
        <f>IF($U263=Prog!$S$18,YEAR($X263),"")</f>
        <v>1900</v>
      </c>
      <c r="AI263" s="5" t="str">
        <f>IF(OR($AG263="",$U263=Prog!$S$18),"",IF(OR($U263=Prog!$S$17,$U263=Prog!$S$16),YEAR($X263),IF($AG263="ND","ND",$AI$8+$O263)))</f>
        <v/>
      </c>
      <c r="AJ263" s="3" t="str">
        <f t="shared" si="28"/>
        <v/>
      </c>
      <c r="AK263" s="3" t="str">
        <f t="shared" si="36"/>
        <v/>
      </c>
      <c r="AL263" s="3" t="str">
        <f t="shared" si="36"/>
        <v/>
      </c>
      <c r="AM263" s="3" t="str">
        <f t="shared" si="36"/>
        <v/>
      </c>
      <c r="AN263" s="3" t="str">
        <f t="shared" si="36"/>
        <v/>
      </c>
      <c r="AO263" s="2">
        <f t="shared" si="29"/>
        <v>0</v>
      </c>
      <c r="AP263" s="4"/>
      <c r="AQ263" s="3">
        <f>IF(AJ263=1,VLOOKUP($AP263,BaseEqptCdF!$C$5:$R$161,16,FALSE),0)</f>
        <v>0</v>
      </c>
      <c r="AR263" s="3">
        <f>IF(AK263=1,VLOOKUP($AP263,BaseEqptCdF!$C$5:$R$161,16,FALSE),0)</f>
        <v>0</v>
      </c>
      <c r="AS263" s="3">
        <f>IF(AL263=1,VLOOKUP($AP263,BaseEqptCdF!$C$5:$R$161,16,FALSE),0)</f>
        <v>0</v>
      </c>
      <c r="AT263" s="3">
        <f>IF(AM263=1,VLOOKUP($AP263,BaseEqptCdF!$C$5:$R$161,16,FALSE),0)</f>
        <v>0</v>
      </c>
      <c r="AU263" s="3">
        <f>IF(AN263=1,VLOOKUP($AP263,BaseEqptCdF!$C$5:$R$161,16,FALSE),0)</f>
        <v>0</v>
      </c>
      <c r="AV263" s="2">
        <f t="shared" si="30"/>
        <v>0</v>
      </c>
      <c r="AW263" s="3" t="str">
        <f>IF($L263="","",IF(SUM($AJ263:AJ263)=0,$AE263,VLOOKUP($AP263,BaseEqptCdF!$C$5:$R$161,16,FALSE)*$AC$3))</f>
        <v/>
      </c>
      <c r="AX263" s="3" t="str">
        <f>IF($L263="","",IF(SUM($AJ263:AK263)=0,$AE263,VLOOKUP($AP263,BaseEqptCdF!$C$5:$R$161,16,FALSE)*$AC$3))</f>
        <v/>
      </c>
      <c r="AY263" s="3" t="str">
        <f>IF($L263="","",IF(SUM($AJ263:AL263)=0,$AE263,VLOOKUP($AP263,BaseEqptCdF!$C$5:$R$161,16,FALSE)*$AC$3))</f>
        <v/>
      </c>
      <c r="AZ263" s="3" t="str">
        <f>IF($L263="","",IF(SUM($AJ263:AM263)=0,$AE263,VLOOKUP($AP263,BaseEqptCdF!$C$5:$R$161,16,FALSE)*$AC$3))</f>
        <v/>
      </c>
      <c r="BA263" s="3" t="str">
        <f>IF($L263="","",IF(SUM($AJ263:AN263)=0,$AE263,VLOOKUP($AP263,BaseEqptCdF!$C$5:$R$161,16,FALSE)*$AC$3))</f>
        <v/>
      </c>
      <c r="BB263" s="2">
        <f t="shared" si="31"/>
        <v>0</v>
      </c>
      <c r="BC263" s="3" t="str">
        <f>IF($L263="","",IF(SUM($AJ263:AJ263)=0,$AF263,IF(LEFT(VLOOKUP($AP263,BaseEqptCdF!$C$5:$E$161,3,FALSE),2)="SD",0,IF(LEFT(VLOOKUP($AP263,BaseEqptCdF!$C$5:$E$161,3,FALSE),2)="SB",1*52,VLOOKUP($AP263,BaseEqptCdF!$C$5:$S$161,12,FALSE)*0.2*300))))</f>
        <v/>
      </c>
      <c r="BD263" s="3" t="str">
        <f>IF($L263="","",IF(SUM($AJ263:AK263)=0,$AF263,IF(LEFT(VLOOKUP($AP263,BaseEqptCdF!$C$5:$E$161,3,FALSE),2)="SD",0,IF(LEFT(VLOOKUP($AP263,BaseEqptCdF!$C$5:$E$161,3,FALSE),2)="SB",1*52,VLOOKUP($AP263,BaseEqptCdF!$C$5:$S$161,12,FALSE)*0.2*300))))</f>
        <v/>
      </c>
      <c r="BE263" s="3" t="str">
        <f>IF($L263="","",IF(SUM($AJ263:AL263)=0,$AF263,IF(LEFT(VLOOKUP($AP263,BaseEqptCdF!$C$5:$E$161,3,FALSE),2)="SD",0,IF(LEFT(VLOOKUP($AP263,BaseEqptCdF!$C$5:$E$161,3,FALSE),2)="SB",1*52,VLOOKUP($AP263,BaseEqptCdF!$C$5:$S$161,12,FALSE)*0.2*300))))</f>
        <v/>
      </c>
      <c r="BF263" s="3" t="str">
        <f>IF($L263="","",IF(SUM($AJ263:AM263)=0,$AF263,IF(LEFT(VLOOKUP($AP263,BaseEqptCdF!$C$5:$E$161,3,FALSE),2)="SD",0,IF(LEFT(VLOOKUP($AP263,BaseEqptCdF!$C$5:$E$161,3,FALSE),2)="SB",1*52,VLOOKUP($AP263,BaseEqptCdF!$C$5:$S$161,12,FALSE)*0.2*300))))</f>
        <v/>
      </c>
      <c r="BG263" s="3" t="str">
        <f>IF($L263="","",IF(SUM($AJ263:AN263)=0,$AF263,IF(LEFT(VLOOKUP($AP263,BaseEqptCdF!$C$5:$E$161,3,FALSE),2)="SD",0,IF(LEFT(VLOOKUP($AP263,BaseEqptCdF!$C$5:$E$161,3,FALSE),2)="SB",1*52,VLOOKUP($AP263,BaseEqptCdF!$C$5:$S$161,12,FALSE)*0.2*300))))</f>
        <v/>
      </c>
      <c r="BH263" s="2">
        <f t="shared" si="32"/>
        <v>0</v>
      </c>
    </row>
    <row r="264" spans="1:60" x14ac:dyDescent="0.25">
      <c r="A264" s="296" t="str">
        <f t="array" ref="A264">IF($C264="","",INDEX(Prog!$B$8:$D$300,MATCH($C264,nivo1,0),1))</f>
        <v/>
      </c>
      <c r="B264" s="296" t="str">
        <f t="array" ref="B264">IF($C264="","",INDEX(Prog!$B$8:$D$300,MATCH($C264,nivo1,0),2))</f>
        <v/>
      </c>
      <c r="C264" s="273"/>
      <c r="D264" s="267"/>
      <c r="E264" s="273"/>
      <c r="F264" s="273"/>
      <c r="G264" s="273"/>
      <c r="H264" s="273"/>
      <c r="I264" s="273"/>
      <c r="J264" s="273"/>
      <c r="K264" s="274"/>
      <c r="L264" s="273"/>
      <c r="M264" s="273"/>
      <c r="N264" s="273"/>
      <c r="O264" s="275"/>
      <c r="P264" s="273"/>
      <c r="Q264" s="273"/>
      <c r="R264" s="273"/>
      <c r="S264" s="273"/>
      <c r="T264" s="276"/>
      <c r="U264" s="276"/>
      <c r="V264" s="276"/>
      <c r="W264" s="276"/>
      <c r="X264" s="277"/>
      <c r="Y264" s="278"/>
      <c r="AA264" s="8" t="str">
        <f>IF($L264="","",VLOOKUP($L264,BaseEqptCdF!$C$5:$E$161,2,FALSE))</f>
        <v/>
      </c>
      <c r="AB264" s="8" t="str">
        <f>IF($L264="","",VLOOKUP($L264,BaseEqptCdF!$C$5:$E$161,3,FALSE))</f>
        <v/>
      </c>
      <c r="AC264" s="7" t="str">
        <f>IF($L264="","",VLOOKUP($L264,BaseEqptCdF!$C$5:$I$161,6,FALSE))</f>
        <v/>
      </c>
      <c r="AD264" s="7" t="str">
        <f>IF($L264="","",VLOOKUP($L264,BaseEqptCdF!$C$5:$I$161,7,FALSE))</f>
        <v/>
      </c>
      <c r="AE264" s="3" t="str">
        <f>IF($L264="","",VLOOKUP($L264,BaseEqptCdF!$C$5:$R$161,16,FALSE)*$AC$3)</f>
        <v/>
      </c>
      <c r="AF264" s="3" t="str">
        <f>IF($L264="","",IF(LEFT($AB264,2)="SD",0,IF(LEFT($AB264,2)="SB",1*52,IF($N264=Prog!$P$17,VLOOKUP($L264,BaseEqptCdF!$C$5:$P$161,14,FALSE)*1*300,VLOOKUP($L264,BaseEqptCdF!$C$5:$P$161,12,FALSE)*0.2*300))))</f>
        <v/>
      </c>
      <c r="AG264" s="6" t="str">
        <f t="shared" si="33"/>
        <v/>
      </c>
      <c r="AH264" s="6">
        <f>IF($U264=Prog!$S$18,YEAR($X264),"")</f>
        <v>1900</v>
      </c>
      <c r="AI264" s="5" t="str">
        <f>IF(OR($AG264="",$U264=Prog!$S$18),"",IF(OR($U264=Prog!$S$17,$U264=Prog!$S$16),YEAR($X264),IF($AG264="ND","ND",$AI$8+$O264)))</f>
        <v/>
      </c>
      <c r="AJ264" s="3" t="str">
        <f t="shared" si="28"/>
        <v/>
      </c>
      <c r="AK264" s="3" t="str">
        <f t="shared" si="36"/>
        <v/>
      </c>
      <c r="AL264" s="3" t="str">
        <f t="shared" si="36"/>
        <v/>
      </c>
      <c r="AM264" s="3" t="str">
        <f t="shared" si="36"/>
        <v/>
      </c>
      <c r="AN264" s="3" t="str">
        <f t="shared" si="36"/>
        <v/>
      </c>
      <c r="AO264" s="2">
        <f t="shared" si="29"/>
        <v>0</v>
      </c>
      <c r="AP264" s="4"/>
      <c r="AQ264" s="3">
        <f>IF(AJ264=1,VLOOKUP($AP264,BaseEqptCdF!$C$5:$R$161,16,FALSE),0)</f>
        <v>0</v>
      </c>
      <c r="AR264" s="3">
        <f>IF(AK264=1,VLOOKUP($AP264,BaseEqptCdF!$C$5:$R$161,16,FALSE),0)</f>
        <v>0</v>
      </c>
      <c r="AS264" s="3">
        <f>IF(AL264=1,VLOOKUP($AP264,BaseEqptCdF!$C$5:$R$161,16,FALSE),0)</f>
        <v>0</v>
      </c>
      <c r="AT264" s="3">
        <f>IF(AM264=1,VLOOKUP($AP264,BaseEqptCdF!$C$5:$R$161,16,FALSE),0)</f>
        <v>0</v>
      </c>
      <c r="AU264" s="3">
        <f>IF(AN264=1,VLOOKUP($AP264,BaseEqptCdF!$C$5:$R$161,16,FALSE),0)</f>
        <v>0</v>
      </c>
      <c r="AV264" s="2">
        <f t="shared" si="30"/>
        <v>0</v>
      </c>
      <c r="AW264" s="3" t="str">
        <f>IF($L264="","",IF(SUM($AJ264:AJ264)=0,$AE264,VLOOKUP($AP264,BaseEqptCdF!$C$5:$R$161,16,FALSE)*$AC$3))</f>
        <v/>
      </c>
      <c r="AX264" s="3" t="str">
        <f>IF($L264="","",IF(SUM($AJ264:AK264)=0,$AE264,VLOOKUP($AP264,BaseEqptCdF!$C$5:$R$161,16,FALSE)*$AC$3))</f>
        <v/>
      </c>
      <c r="AY264" s="3" t="str">
        <f>IF($L264="","",IF(SUM($AJ264:AL264)=0,$AE264,VLOOKUP($AP264,BaseEqptCdF!$C$5:$R$161,16,FALSE)*$AC$3))</f>
        <v/>
      </c>
      <c r="AZ264" s="3" t="str">
        <f>IF($L264="","",IF(SUM($AJ264:AM264)=0,$AE264,VLOOKUP($AP264,BaseEqptCdF!$C$5:$R$161,16,FALSE)*$AC$3))</f>
        <v/>
      </c>
      <c r="BA264" s="3" t="str">
        <f>IF($L264="","",IF(SUM($AJ264:AN264)=0,$AE264,VLOOKUP($AP264,BaseEqptCdF!$C$5:$R$161,16,FALSE)*$AC$3))</f>
        <v/>
      </c>
      <c r="BB264" s="2">
        <f t="shared" si="31"/>
        <v>0</v>
      </c>
      <c r="BC264" s="3" t="str">
        <f>IF($L264="","",IF(SUM($AJ264:AJ264)=0,$AF264,IF(LEFT(VLOOKUP($AP264,BaseEqptCdF!$C$5:$E$161,3,FALSE),2)="SD",0,IF(LEFT(VLOOKUP($AP264,BaseEqptCdF!$C$5:$E$161,3,FALSE),2)="SB",1*52,VLOOKUP($AP264,BaseEqptCdF!$C$5:$S$161,12,FALSE)*0.2*300))))</f>
        <v/>
      </c>
      <c r="BD264" s="3" t="str">
        <f>IF($L264="","",IF(SUM($AJ264:AK264)=0,$AF264,IF(LEFT(VLOOKUP($AP264,BaseEqptCdF!$C$5:$E$161,3,FALSE),2)="SD",0,IF(LEFT(VLOOKUP($AP264,BaseEqptCdF!$C$5:$E$161,3,FALSE),2)="SB",1*52,VLOOKUP($AP264,BaseEqptCdF!$C$5:$S$161,12,FALSE)*0.2*300))))</f>
        <v/>
      </c>
      <c r="BE264" s="3" t="str">
        <f>IF($L264="","",IF(SUM($AJ264:AL264)=0,$AF264,IF(LEFT(VLOOKUP($AP264,BaseEqptCdF!$C$5:$E$161,3,FALSE),2)="SD",0,IF(LEFT(VLOOKUP($AP264,BaseEqptCdF!$C$5:$E$161,3,FALSE),2)="SB",1*52,VLOOKUP($AP264,BaseEqptCdF!$C$5:$S$161,12,FALSE)*0.2*300))))</f>
        <v/>
      </c>
      <c r="BF264" s="3" t="str">
        <f>IF($L264="","",IF(SUM($AJ264:AM264)=0,$AF264,IF(LEFT(VLOOKUP($AP264,BaseEqptCdF!$C$5:$E$161,3,FALSE),2)="SD",0,IF(LEFT(VLOOKUP($AP264,BaseEqptCdF!$C$5:$E$161,3,FALSE),2)="SB",1*52,VLOOKUP($AP264,BaseEqptCdF!$C$5:$S$161,12,FALSE)*0.2*300))))</f>
        <v/>
      </c>
      <c r="BG264" s="3" t="str">
        <f>IF($L264="","",IF(SUM($AJ264:AN264)=0,$AF264,IF(LEFT(VLOOKUP($AP264,BaseEqptCdF!$C$5:$E$161,3,FALSE),2)="SD",0,IF(LEFT(VLOOKUP($AP264,BaseEqptCdF!$C$5:$E$161,3,FALSE),2)="SB",1*52,VLOOKUP($AP264,BaseEqptCdF!$C$5:$S$161,12,FALSE)*0.2*300))))</f>
        <v/>
      </c>
      <c r="BH264" s="2">
        <f t="shared" si="32"/>
        <v>0</v>
      </c>
    </row>
    <row r="265" spans="1:60" x14ac:dyDescent="0.25">
      <c r="A265" s="296" t="str">
        <f t="array" ref="A265">IF($C265="","",INDEX(Prog!$B$8:$D$300,MATCH($C265,nivo1,0),1))</f>
        <v/>
      </c>
      <c r="B265" s="296" t="str">
        <f t="array" ref="B265">IF($C265="","",INDEX(Prog!$B$8:$D$300,MATCH($C265,nivo1,0),2))</f>
        <v/>
      </c>
      <c r="C265" s="273"/>
      <c r="D265" s="267"/>
      <c r="E265" s="273"/>
      <c r="F265" s="273"/>
      <c r="G265" s="273"/>
      <c r="H265" s="273"/>
      <c r="I265" s="273"/>
      <c r="J265" s="273"/>
      <c r="K265" s="274"/>
      <c r="L265" s="273"/>
      <c r="M265" s="273"/>
      <c r="N265" s="273"/>
      <c r="O265" s="275"/>
      <c r="P265" s="273"/>
      <c r="Q265" s="273"/>
      <c r="R265" s="273"/>
      <c r="S265" s="273"/>
      <c r="T265" s="276"/>
      <c r="U265" s="276"/>
      <c r="V265" s="276"/>
      <c r="W265" s="276"/>
      <c r="X265" s="277"/>
      <c r="Y265" s="278"/>
      <c r="AA265" s="8" t="str">
        <f>IF($L265="","",VLOOKUP($L265,BaseEqptCdF!$C$5:$E$161,2,FALSE))</f>
        <v/>
      </c>
      <c r="AB265" s="8" t="str">
        <f>IF($L265="","",VLOOKUP($L265,BaseEqptCdF!$C$5:$E$161,3,FALSE))</f>
        <v/>
      </c>
      <c r="AC265" s="7" t="str">
        <f>IF($L265="","",VLOOKUP($L265,BaseEqptCdF!$C$5:$I$161,6,FALSE))</f>
        <v/>
      </c>
      <c r="AD265" s="7" t="str">
        <f>IF($L265="","",VLOOKUP($L265,BaseEqptCdF!$C$5:$I$161,7,FALSE))</f>
        <v/>
      </c>
      <c r="AE265" s="3" t="str">
        <f>IF($L265="","",VLOOKUP($L265,BaseEqptCdF!$C$5:$R$161,16,FALSE)*$AC$3)</f>
        <v/>
      </c>
      <c r="AF265" s="3" t="str">
        <f>IF($L265="","",IF(LEFT($AB265,2)="SD",0,IF(LEFT($AB265,2)="SB",1*52,IF($N265=Prog!$P$17,VLOOKUP($L265,BaseEqptCdF!$C$5:$P$161,14,FALSE)*1*300,VLOOKUP($L265,BaseEqptCdF!$C$5:$P$161,12,FALSE)*0.2*300))))</f>
        <v/>
      </c>
      <c r="AG265" s="6" t="str">
        <f t="shared" si="33"/>
        <v/>
      </c>
      <c r="AH265" s="6">
        <f>IF($U265=Prog!$S$18,YEAR($X265),"")</f>
        <v>1900</v>
      </c>
      <c r="AI265" s="5" t="str">
        <f>IF(OR($AG265="",$U265=Prog!$S$18),"",IF(OR($U265=Prog!$S$17,$U265=Prog!$S$16),YEAR($X265),IF($AG265="ND","ND",$AI$8+$O265)))</f>
        <v/>
      </c>
      <c r="AJ265" s="3" t="str">
        <f t="shared" si="28"/>
        <v/>
      </c>
      <c r="AK265" s="3" t="str">
        <f t="shared" si="36"/>
        <v/>
      </c>
      <c r="AL265" s="3" t="str">
        <f t="shared" si="36"/>
        <v/>
      </c>
      <c r="AM265" s="3" t="str">
        <f t="shared" si="36"/>
        <v/>
      </c>
      <c r="AN265" s="3" t="str">
        <f t="shared" si="36"/>
        <v/>
      </c>
      <c r="AO265" s="2">
        <f t="shared" si="29"/>
        <v>0</v>
      </c>
      <c r="AP265" s="4"/>
      <c r="AQ265" s="3">
        <f>IF(AJ265=1,VLOOKUP($AP265,BaseEqptCdF!$C$5:$R$161,16,FALSE),0)</f>
        <v>0</v>
      </c>
      <c r="AR265" s="3">
        <f>IF(AK265=1,VLOOKUP($AP265,BaseEqptCdF!$C$5:$R$161,16,FALSE),0)</f>
        <v>0</v>
      </c>
      <c r="AS265" s="3">
        <f>IF(AL265=1,VLOOKUP($AP265,BaseEqptCdF!$C$5:$R$161,16,FALSE),0)</f>
        <v>0</v>
      </c>
      <c r="AT265" s="3">
        <f>IF(AM265=1,VLOOKUP($AP265,BaseEqptCdF!$C$5:$R$161,16,FALSE),0)</f>
        <v>0</v>
      </c>
      <c r="AU265" s="3">
        <f>IF(AN265=1,VLOOKUP($AP265,BaseEqptCdF!$C$5:$R$161,16,FALSE),0)</f>
        <v>0</v>
      </c>
      <c r="AV265" s="2">
        <f t="shared" si="30"/>
        <v>0</v>
      </c>
      <c r="AW265" s="3" t="str">
        <f>IF($L265="","",IF(SUM($AJ265:AJ265)=0,$AE265,VLOOKUP($AP265,BaseEqptCdF!$C$5:$R$161,16,FALSE)*$AC$3))</f>
        <v/>
      </c>
      <c r="AX265" s="3" t="str">
        <f>IF($L265="","",IF(SUM($AJ265:AK265)=0,$AE265,VLOOKUP($AP265,BaseEqptCdF!$C$5:$R$161,16,FALSE)*$AC$3))</f>
        <v/>
      </c>
      <c r="AY265" s="3" t="str">
        <f>IF($L265="","",IF(SUM($AJ265:AL265)=0,$AE265,VLOOKUP($AP265,BaseEqptCdF!$C$5:$R$161,16,FALSE)*$AC$3))</f>
        <v/>
      </c>
      <c r="AZ265" s="3" t="str">
        <f>IF($L265="","",IF(SUM($AJ265:AM265)=0,$AE265,VLOOKUP($AP265,BaseEqptCdF!$C$5:$R$161,16,FALSE)*$AC$3))</f>
        <v/>
      </c>
      <c r="BA265" s="3" t="str">
        <f>IF($L265="","",IF(SUM($AJ265:AN265)=0,$AE265,VLOOKUP($AP265,BaseEqptCdF!$C$5:$R$161,16,FALSE)*$AC$3))</f>
        <v/>
      </c>
      <c r="BB265" s="2">
        <f t="shared" si="31"/>
        <v>0</v>
      </c>
      <c r="BC265" s="3" t="str">
        <f>IF($L265="","",IF(SUM($AJ265:AJ265)=0,$AF265,IF(LEFT(VLOOKUP($AP265,BaseEqptCdF!$C$5:$E$161,3,FALSE),2)="SD",0,IF(LEFT(VLOOKUP($AP265,BaseEqptCdF!$C$5:$E$161,3,FALSE),2)="SB",1*52,VLOOKUP($AP265,BaseEqptCdF!$C$5:$S$161,12,FALSE)*0.2*300))))</f>
        <v/>
      </c>
      <c r="BD265" s="3" t="str">
        <f>IF($L265="","",IF(SUM($AJ265:AK265)=0,$AF265,IF(LEFT(VLOOKUP($AP265,BaseEqptCdF!$C$5:$E$161,3,FALSE),2)="SD",0,IF(LEFT(VLOOKUP($AP265,BaseEqptCdF!$C$5:$E$161,3,FALSE),2)="SB",1*52,VLOOKUP($AP265,BaseEqptCdF!$C$5:$S$161,12,FALSE)*0.2*300))))</f>
        <v/>
      </c>
      <c r="BE265" s="3" t="str">
        <f>IF($L265="","",IF(SUM($AJ265:AL265)=0,$AF265,IF(LEFT(VLOOKUP($AP265,BaseEqptCdF!$C$5:$E$161,3,FALSE),2)="SD",0,IF(LEFT(VLOOKUP($AP265,BaseEqptCdF!$C$5:$E$161,3,FALSE),2)="SB",1*52,VLOOKUP($AP265,BaseEqptCdF!$C$5:$S$161,12,FALSE)*0.2*300))))</f>
        <v/>
      </c>
      <c r="BF265" s="3" t="str">
        <f>IF($L265="","",IF(SUM($AJ265:AM265)=0,$AF265,IF(LEFT(VLOOKUP($AP265,BaseEqptCdF!$C$5:$E$161,3,FALSE),2)="SD",0,IF(LEFT(VLOOKUP($AP265,BaseEqptCdF!$C$5:$E$161,3,FALSE),2)="SB",1*52,VLOOKUP($AP265,BaseEqptCdF!$C$5:$S$161,12,FALSE)*0.2*300))))</f>
        <v/>
      </c>
      <c r="BG265" s="3" t="str">
        <f>IF($L265="","",IF(SUM($AJ265:AN265)=0,$AF265,IF(LEFT(VLOOKUP($AP265,BaseEqptCdF!$C$5:$E$161,3,FALSE),2)="SD",0,IF(LEFT(VLOOKUP($AP265,BaseEqptCdF!$C$5:$E$161,3,FALSE),2)="SB",1*52,VLOOKUP($AP265,BaseEqptCdF!$C$5:$S$161,12,FALSE)*0.2*300))))</f>
        <v/>
      </c>
      <c r="BH265" s="2">
        <f t="shared" si="32"/>
        <v>0</v>
      </c>
    </row>
    <row r="266" spans="1:60" x14ac:dyDescent="0.25">
      <c r="A266" s="296" t="str">
        <f t="array" ref="A266">IF($C266="","",INDEX(Prog!$B$8:$D$300,MATCH($C266,nivo1,0),1))</f>
        <v/>
      </c>
      <c r="B266" s="296" t="str">
        <f t="array" ref="B266">IF($C266="","",INDEX(Prog!$B$8:$D$300,MATCH($C266,nivo1,0),2))</f>
        <v/>
      </c>
      <c r="C266" s="273"/>
      <c r="D266" s="267"/>
      <c r="E266" s="273"/>
      <c r="F266" s="273"/>
      <c r="G266" s="273"/>
      <c r="H266" s="273"/>
      <c r="I266" s="273"/>
      <c r="J266" s="273"/>
      <c r="K266" s="274"/>
      <c r="L266" s="273"/>
      <c r="M266" s="273"/>
      <c r="N266" s="273"/>
      <c r="O266" s="275"/>
      <c r="P266" s="273"/>
      <c r="Q266" s="273"/>
      <c r="R266" s="273"/>
      <c r="S266" s="273"/>
      <c r="T266" s="276"/>
      <c r="U266" s="276"/>
      <c r="V266" s="276"/>
      <c r="W266" s="276"/>
      <c r="X266" s="277"/>
      <c r="Y266" s="278"/>
      <c r="AA266" s="8" t="str">
        <f>IF($L266="","",VLOOKUP($L266,BaseEqptCdF!$C$5:$E$161,2,FALSE))</f>
        <v/>
      </c>
      <c r="AB266" s="8" t="str">
        <f>IF($L266="","",VLOOKUP($L266,BaseEqptCdF!$C$5:$E$161,3,FALSE))</f>
        <v/>
      </c>
      <c r="AC266" s="7" t="str">
        <f>IF($L266="","",VLOOKUP($L266,BaseEqptCdF!$C$5:$I$161,6,FALSE))</f>
        <v/>
      </c>
      <c r="AD266" s="7" t="str">
        <f>IF($L266="","",VLOOKUP($L266,BaseEqptCdF!$C$5:$I$161,7,FALSE))</f>
        <v/>
      </c>
      <c r="AE266" s="3" t="str">
        <f>IF($L266="","",VLOOKUP($L266,BaseEqptCdF!$C$5:$R$161,16,FALSE)*$AC$3)</f>
        <v/>
      </c>
      <c r="AF266" s="3" t="str">
        <f>IF($L266="","",IF(LEFT($AB266,2)="SD",0,IF(LEFT($AB266,2)="SB",1*52,IF($N266=Prog!$P$17,VLOOKUP($L266,BaseEqptCdF!$C$5:$P$161,14,FALSE)*1*300,VLOOKUP($L266,BaseEqptCdF!$C$5:$P$161,12,FALSE)*0.2*300))))</f>
        <v/>
      </c>
      <c r="AG266" s="6" t="str">
        <f t="shared" si="33"/>
        <v/>
      </c>
      <c r="AH266" s="6">
        <f>IF($U266=Prog!$S$18,YEAR($X266),"")</f>
        <v>1900</v>
      </c>
      <c r="AI266" s="5" t="str">
        <f>IF(OR($AG266="",$U266=Prog!$S$18),"",IF(OR($U266=Prog!$S$17,$U266=Prog!$S$16),YEAR($X266),IF($AG266="ND","ND",$AI$8+$O266)))</f>
        <v/>
      </c>
      <c r="AJ266" s="3" t="str">
        <f t="shared" ref="AJ266:AJ329" si="37">IF($AI266="","",IF($AI266&lt;=AJ$9,1,0))</f>
        <v/>
      </c>
      <c r="AK266" s="3" t="str">
        <f t="shared" si="36"/>
        <v/>
      </c>
      <c r="AL266" s="3" t="str">
        <f t="shared" si="36"/>
        <v/>
      </c>
      <c r="AM266" s="3" t="str">
        <f t="shared" si="36"/>
        <v/>
      </c>
      <c r="AN266" s="3" t="str">
        <f t="shared" si="36"/>
        <v/>
      </c>
      <c r="AO266" s="2">
        <f t="shared" ref="AO266:AO329" si="38">SUM(AJ266:AN266)</f>
        <v>0</v>
      </c>
      <c r="AP266" s="4"/>
      <c r="AQ266" s="3">
        <f>IF(AJ266=1,VLOOKUP($AP266,BaseEqptCdF!$C$5:$R$161,16,FALSE),0)</f>
        <v>0</v>
      </c>
      <c r="AR266" s="3">
        <f>IF(AK266=1,VLOOKUP($AP266,BaseEqptCdF!$C$5:$R$161,16,FALSE),0)</f>
        <v>0</v>
      </c>
      <c r="AS266" s="3">
        <f>IF(AL266=1,VLOOKUP($AP266,BaseEqptCdF!$C$5:$R$161,16,FALSE),0)</f>
        <v>0</v>
      </c>
      <c r="AT266" s="3">
        <f>IF(AM266=1,VLOOKUP($AP266,BaseEqptCdF!$C$5:$R$161,16,FALSE),0)</f>
        <v>0</v>
      </c>
      <c r="AU266" s="3">
        <f>IF(AN266=1,VLOOKUP($AP266,BaseEqptCdF!$C$5:$R$161,16,FALSE),0)</f>
        <v>0</v>
      </c>
      <c r="AV266" s="2">
        <f t="shared" ref="AV266:AV329" si="39">SUM(AQ266:AU266)</f>
        <v>0</v>
      </c>
      <c r="AW266" s="3" t="str">
        <f>IF($L266="","",IF(SUM($AJ266:AJ266)=0,$AE266,VLOOKUP($AP266,BaseEqptCdF!$C$5:$R$161,16,FALSE)*$AC$3))</f>
        <v/>
      </c>
      <c r="AX266" s="3" t="str">
        <f>IF($L266="","",IF(SUM($AJ266:AK266)=0,$AE266,VLOOKUP($AP266,BaseEqptCdF!$C$5:$R$161,16,FALSE)*$AC$3))</f>
        <v/>
      </c>
      <c r="AY266" s="3" t="str">
        <f>IF($L266="","",IF(SUM($AJ266:AL266)=0,$AE266,VLOOKUP($AP266,BaseEqptCdF!$C$5:$R$161,16,FALSE)*$AC$3))</f>
        <v/>
      </c>
      <c r="AZ266" s="3" t="str">
        <f>IF($L266="","",IF(SUM($AJ266:AM266)=0,$AE266,VLOOKUP($AP266,BaseEqptCdF!$C$5:$R$161,16,FALSE)*$AC$3))</f>
        <v/>
      </c>
      <c r="BA266" s="3" t="str">
        <f>IF($L266="","",IF(SUM($AJ266:AN266)=0,$AE266,VLOOKUP($AP266,BaseEqptCdF!$C$5:$R$161,16,FALSE)*$AC$3))</f>
        <v/>
      </c>
      <c r="BB266" s="2">
        <f t="shared" ref="BB266:BB329" si="40">SUM(AW266:BA266)</f>
        <v>0</v>
      </c>
      <c r="BC266" s="3" t="str">
        <f>IF($L266="","",IF(SUM($AJ266:AJ266)=0,$AF266,IF(LEFT(VLOOKUP($AP266,BaseEqptCdF!$C$5:$E$161,3,FALSE),2)="SD",0,IF(LEFT(VLOOKUP($AP266,BaseEqptCdF!$C$5:$E$161,3,FALSE),2)="SB",1*52,VLOOKUP($AP266,BaseEqptCdF!$C$5:$S$161,12,FALSE)*0.2*300))))</f>
        <v/>
      </c>
      <c r="BD266" s="3" t="str">
        <f>IF($L266="","",IF(SUM($AJ266:AK266)=0,$AF266,IF(LEFT(VLOOKUP($AP266,BaseEqptCdF!$C$5:$E$161,3,FALSE),2)="SD",0,IF(LEFT(VLOOKUP($AP266,BaseEqptCdF!$C$5:$E$161,3,FALSE),2)="SB",1*52,VLOOKUP($AP266,BaseEqptCdF!$C$5:$S$161,12,FALSE)*0.2*300))))</f>
        <v/>
      </c>
      <c r="BE266" s="3" t="str">
        <f>IF($L266="","",IF(SUM($AJ266:AL266)=0,$AF266,IF(LEFT(VLOOKUP($AP266,BaseEqptCdF!$C$5:$E$161,3,FALSE),2)="SD",0,IF(LEFT(VLOOKUP($AP266,BaseEqptCdF!$C$5:$E$161,3,FALSE),2)="SB",1*52,VLOOKUP($AP266,BaseEqptCdF!$C$5:$S$161,12,FALSE)*0.2*300))))</f>
        <v/>
      </c>
      <c r="BF266" s="3" t="str">
        <f>IF($L266="","",IF(SUM($AJ266:AM266)=0,$AF266,IF(LEFT(VLOOKUP($AP266,BaseEqptCdF!$C$5:$E$161,3,FALSE),2)="SD",0,IF(LEFT(VLOOKUP($AP266,BaseEqptCdF!$C$5:$E$161,3,FALSE),2)="SB",1*52,VLOOKUP($AP266,BaseEqptCdF!$C$5:$S$161,12,FALSE)*0.2*300))))</f>
        <v/>
      </c>
      <c r="BG266" s="3" t="str">
        <f>IF($L266="","",IF(SUM($AJ266:AN266)=0,$AF266,IF(LEFT(VLOOKUP($AP266,BaseEqptCdF!$C$5:$E$161,3,FALSE),2)="SD",0,IF(LEFT(VLOOKUP($AP266,BaseEqptCdF!$C$5:$E$161,3,FALSE),2)="SB",1*52,VLOOKUP($AP266,BaseEqptCdF!$C$5:$S$161,12,FALSE)*0.2*300))))</f>
        <v/>
      </c>
      <c r="BH266" s="2">
        <f t="shared" ref="BH266:BH329" si="41">SUM(BC266:BG266)</f>
        <v>0</v>
      </c>
    </row>
    <row r="267" spans="1:60" x14ac:dyDescent="0.25">
      <c r="A267" s="296" t="str">
        <f t="array" ref="A267">IF($C267="","",INDEX(Prog!$B$8:$D$300,MATCH($C267,nivo1,0),1))</f>
        <v/>
      </c>
      <c r="B267" s="296" t="str">
        <f t="array" ref="B267">IF($C267="","",INDEX(Prog!$B$8:$D$300,MATCH($C267,nivo1,0),2))</f>
        <v/>
      </c>
      <c r="C267" s="273"/>
      <c r="D267" s="267"/>
      <c r="E267" s="273"/>
      <c r="F267" s="273"/>
      <c r="G267" s="273"/>
      <c r="H267" s="273"/>
      <c r="I267" s="273"/>
      <c r="J267" s="273"/>
      <c r="K267" s="274"/>
      <c r="L267" s="273"/>
      <c r="M267" s="273"/>
      <c r="N267" s="273"/>
      <c r="O267" s="275"/>
      <c r="P267" s="273"/>
      <c r="Q267" s="273"/>
      <c r="R267" s="273"/>
      <c r="S267" s="273"/>
      <c r="T267" s="276"/>
      <c r="U267" s="276"/>
      <c r="V267" s="276"/>
      <c r="W267" s="276"/>
      <c r="X267" s="277"/>
      <c r="Y267" s="278"/>
      <c r="AA267" s="8" t="str">
        <f>IF($L267="","",VLOOKUP($L267,BaseEqptCdF!$C$5:$E$161,2,FALSE))</f>
        <v/>
      </c>
      <c r="AB267" s="8" t="str">
        <f>IF($L267="","",VLOOKUP($L267,BaseEqptCdF!$C$5:$E$161,3,FALSE))</f>
        <v/>
      </c>
      <c r="AC267" s="7" t="str">
        <f>IF($L267="","",VLOOKUP($L267,BaseEqptCdF!$C$5:$I$161,6,FALSE))</f>
        <v/>
      </c>
      <c r="AD267" s="7" t="str">
        <f>IF($L267="","",VLOOKUP($L267,BaseEqptCdF!$C$5:$I$161,7,FALSE))</f>
        <v/>
      </c>
      <c r="AE267" s="3" t="str">
        <f>IF($L267="","",VLOOKUP($L267,BaseEqptCdF!$C$5:$R$161,16,FALSE)*$AC$3)</f>
        <v/>
      </c>
      <c r="AF267" s="3" t="str">
        <f>IF($L267="","",IF(LEFT($AB267,2)="SD",0,IF(LEFT($AB267,2)="SB",1*52,IF($N267=Prog!$P$17,VLOOKUP($L267,BaseEqptCdF!$C$5:$P$161,14,FALSE)*1*300,VLOOKUP($L267,BaseEqptCdF!$C$5:$P$161,12,FALSE)*0.2*300))))</f>
        <v/>
      </c>
      <c r="AG267" s="6" t="str">
        <f t="shared" ref="AG267:AG330" si="42">IF($L267="","",IF(OR(ISTEXT($O267),$O267=""),"ND",YEAR($X267)-$O267))</f>
        <v/>
      </c>
      <c r="AH267" s="6">
        <f>IF($U267=Prog!$S$18,YEAR($X267),"")</f>
        <v>1900</v>
      </c>
      <c r="AI267" s="5" t="str">
        <f>IF(OR($AG267="",$U267=Prog!$S$18),"",IF(OR($U267=Prog!$S$17,$U267=Prog!$S$16),YEAR($X267),IF($AG267="ND","ND",$AI$8+$O267)))</f>
        <v/>
      </c>
      <c r="AJ267" s="3" t="str">
        <f t="shared" si="37"/>
        <v/>
      </c>
      <c r="AK267" s="3" t="str">
        <f t="shared" si="36"/>
        <v/>
      </c>
      <c r="AL267" s="3" t="str">
        <f t="shared" si="36"/>
        <v/>
      </c>
      <c r="AM267" s="3" t="str">
        <f t="shared" si="36"/>
        <v/>
      </c>
      <c r="AN267" s="3" t="str">
        <f t="shared" si="36"/>
        <v/>
      </c>
      <c r="AO267" s="2">
        <f t="shared" si="38"/>
        <v>0</v>
      </c>
      <c r="AP267" s="4"/>
      <c r="AQ267" s="3">
        <f>IF(AJ267=1,VLOOKUP($AP267,BaseEqptCdF!$C$5:$R$161,16,FALSE),0)</f>
        <v>0</v>
      </c>
      <c r="AR267" s="3">
        <f>IF(AK267=1,VLOOKUP($AP267,BaseEqptCdF!$C$5:$R$161,16,FALSE),0)</f>
        <v>0</v>
      </c>
      <c r="AS267" s="3">
        <f>IF(AL267=1,VLOOKUP($AP267,BaseEqptCdF!$C$5:$R$161,16,FALSE),0)</f>
        <v>0</v>
      </c>
      <c r="AT267" s="3">
        <f>IF(AM267=1,VLOOKUP($AP267,BaseEqptCdF!$C$5:$R$161,16,FALSE),0)</f>
        <v>0</v>
      </c>
      <c r="AU267" s="3">
        <f>IF(AN267=1,VLOOKUP($AP267,BaseEqptCdF!$C$5:$R$161,16,FALSE),0)</f>
        <v>0</v>
      </c>
      <c r="AV267" s="2">
        <f t="shared" si="39"/>
        <v>0</v>
      </c>
      <c r="AW267" s="3" t="str">
        <f>IF($L267="","",IF(SUM($AJ267:AJ267)=0,$AE267,VLOOKUP($AP267,BaseEqptCdF!$C$5:$R$161,16,FALSE)*$AC$3))</f>
        <v/>
      </c>
      <c r="AX267" s="3" t="str">
        <f>IF($L267="","",IF(SUM($AJ267:AK267)=0,$AE267,VLOOKUP($AP267,BaseEqptCdF!$C$5:$R$161,16,FALSE)*$AC$3))</f>
        <v/>
      </c>
      <c r="AY267" s="3" t="str">
        <f>IF($L267="","",IF(SUM($AJ267:AL267)=0,$AE267,VLOOKUP($AP267,BaseEqptCdF!$C$5:$R$161,16,FALSE)*$AC$3))</f>
        <v/>
      </c>
      <c r="AZ267" s="3" t="str">
        <f>IF($L267="","",IF(SUM($AJ267:AM267)=0,$AE267,VLOOKUP($AP267,BaseEqptCdF!$C$5:$R$161,16,FALSE)*$AC$3))</f>
        <v/>
      </c>
      <c r="BA267" s="3" t="str">
        <f>IF($L267="","",IF(SUM($AJ267:AN267)=0,$AE267,VLOOKUP($AP267,BaseEqptCdF!$C$5:$R$161,16,FALSE)*$AC$3))</f>
        <v/>
      </c>
      <c r="BB267" s="2">
        <f t="shared" si="40"/>
        <v>0</v>
      </c>
      <c r="BC267" s="3" t="str">
        <f>IF($L267="","",IF(SUM($AJ267:AJ267)=0,$AF267,IF(LEFT(VLOOKUP($AP267,BaseEqptCdF!$C$5:$E$161,3,FALSE),2)="SD",0,IF(LEFT(VLOOKUP($AP267,BaseEqptCdF!$C$5:$E$161,3,FALSE),2)="SB",1*52,VLOOKUP($AP267,BaseEqptCdF!$C$5:$S$161,12,FALSE)*0.2*300))))</f>
        <v/>
      </c>
      <c r="BD267" s="3" t="str">
        <f>IF($L267="","",IF(SUM($AJ267:AK267)=0,$AF267,IF(LEFT(VLOOKUP($AP267,BaseEqptCdF!$C$5:$E$161,3,FALSE),2)="SD",0,IF(LEFT(VLOOKUP($AP267,BaseEqptCdF!$C$5:$E$161,3,FALSE),2)="SB",1*52,VLOOKUP($AP267,BaseEqptCdF!$C$5:$S$161,12,FALSE)*0.2*300))))</f>
        <v/>
      </c>
      <c r="BE267" s="3" t="str">
        <f>IF($L267="","",IF(SUM($AJ267:AL267)=0,$AF267,IF(LEFT(VLOOKUP($AP267,BaseEqptCdF!$C$5:$E$161,3,FALSE),2)="SD",0,IF(LEFT(VLOOKUP($AP267,BaseEqptCdF!$C$5:$E$161,3,FALSE),2)="SB",1*52,VLOOKUP($AP267,BaseEqptCdF!$C$5:$S$161,12,FALSE)*0.2*300))))</f>
        <v/>
      </c>
      <c r="BF267" s="3" t="str">
        <f>IF($L267="","",IF(SUM($AJ267:AM267)=0,$AF267,IF(LEFT(VLOOKUP($AP267,BaseEqptCdF!$C$5:$E$161,3,FALSE),2)="SD",0,IF(LEFT(VLOOKUP($AP267,BaseEqptCdF!$C$5:$E$161,3,FALSE),2)="SB",1*52,VLOOKUP($AP267,BaseEqptCdF!$C$5:$S$161,12,FALSE)*0.2*300))))</f>
        <v/>
      </c>
      <c r="BG267" s="3" t="str">
        <f>IF($L267="","",IF(SUM($AJ267:AN267)=0,$AF267,IF(LEFT(VLOOKUP($AP267,BaseEqptCdF!$C$5:$E$161,3,FALSE),2)="SD",0,IF(LEFT(VLOOKUP($AP267,BaseEqptCdF!$C$5:$E$161,3,FALSE),2)="SB",1*52,VLOOKUP($AP267,BaseEqptCdF!$C$5:$S$161,12,FALSE)*0.2*300))))</f>
        <v/>
      </c>
      <c r="BH267" s="2">
        <f t="shared" si="41"/>
        <v>0</v>
      </c>
    </row>
    <row r="268" spans="1:60" x14ac:dyDescent="0.25">
      <c r="A268" s="296" t="str">
        <f t="array" ref="A268">IF($C268="","",INDEX(Prog!$B$8:$D$300,MATCH($C268,nivo1,0),1))</f>
        <v/>
      </c>
      <c r="B268" s="296" t="str">
        <f t="array" ref="B268">IF($C268="","",INDEX(Prog!$B$8:$D$300,MATCH($C268,nivo1,0),2))</f>
        <v/>
      </c>
      <c r="C268" s="273"/>
      <c r="D268" s="267"/>
      <c r="E268" s="273"/>
      <c r="F268" s="273"/>
      <c r="G268" s="273"/>
      <c r="H268" s="273"/>
      <c r="I268" s="273"/>
      <c r="J268" s="273"/>
      <c r="K268" s="274"/>
      <c r="L268" s="273"/>
      <c r="M268" s="273"/>
      <c r="N268" s="273"/>
      <c r="O268" s="275"/>
      <c r="P268" s="273"/>
      <c r="Q268" s="273"/>
      <c r="R268" s="273"/>
      <c r="S268" s="273"/>
      <c r="T268" s="276"/>
      <c r="U268" s="276"/>
      <c r="V268" s="276"/>
      <c r="W268" s="276"/>
      <c r="X268" s="277"/>
      <c r="Y268" s="278"/>
      <c r="AA268" s="8" t="str">
        <f>IF($L268="","",VLOOKUP($L268,BaseEqptCdF!$C$5:$E$161,2,FALSE))</f>
        <v/>
      </c>
      <c r="AB268" s="8" t="str">
        <f>IF($L268="","",VLOOKUP($L268,BaseEqptCdF!$C$5:$E$161,3,FALSE))</f>
        <v/>
      </c>
      <c r="AC268" s="7" t="str">
        <f>IF($L268="","",VLOOKUP($L268,BaseEqptCdF!$C$5:$I$161,6,FALSE))</f>
        <v/>
      </c>
      <c r="AD268" s="7" t="str">
        <f>IF($L268="","",VLOOKUP($L268,BaseEqptCdF!$C$5:$I$161,7,FALSE))</f>
        <v/>
      </c>
      <c r="AE268" s="3" t="str">
        <f>IF($L268="","",VLOOKUP($L268,BaseEqptCdF!$C$5:$R$161,16,FALSE)*$AC$3)</f>
        <v/>
      </c>
      <c r="AF268" s="3" t="str">
        <f>IF($L268="","",IF(LEFT($AB268,2)="SD",0,IF(LEFT($AB268,2)="SB",1*52,IF($N268=Prog!$P$17,VLOOKUP($L268,BaseEqptCdF!$C$5:$P$161,14,FALSE)*1*300,VLOOKUP($L268,BaseEqptCdF!$C$5:$P$161,12,FALSE)*0.2*300))))</f>
        <v/>
      </c>
      <c r="AG268" s="6" t="str">
        <f t="shared" si="42"/>
        <v/>
      </c>
      <c r="AH268" s="6">
        <f>IF($U268=Prog!$S$18,YEAR($X268),"")</f>
        <v>1900</v>
      </c>
      <c r="AI268" s="5" t="str">
        <f>IF(OR($AG268="",$U268=Prog!$S$18),"",IF(OR($U268=Prog!$S$17,$U268=Prog!$S$16),YEAR($X268),IF($AG268="ND","ND",$AI$8+$O268)))</f>
        <v/>
      </c>
      <c r="AJ268" s="3" t="str">
        <f t="shared" si="37"/>
        <v/>
      </c>
      <c r="AK268" s="3" t="str">
        <f t="shared" si="36"/>
        <v/>
      </c>
      <c r="AL268" s="3" t="str">
        <f t="shared" si="36"/>
        <v/>
      </c>
      <c r="AM268" s="3" t="str">
        <f t="shared" si="36"/>
        <v/>
      </c>
      <c r="AN268" s="3" t="str">
        <f t="shared" si="36"/>
        <v/>
      </c>
      <c r="AO268" s="2">
        <f t="shared" si="38"/>
        <v>0</v>
      </c>
      <c r="AP268" s="4"/>
      <c r="AQ268" s="3">
        <f>IF(AJ268=1,VLOOKUP($AP268,BaseEqptCdF!$C$5:$R$161,16,FALSE),0)</f>
        <v>0</v>
      </c>
      <c r="AR268" s="3">
        <f>IF(AK268=1,VLOOKUP($AP268,BaseEqptCdF!$C$5:$R$161,16,FALSE),0)</f>
        <v>0</v>
      </c>
      <c r="AS268" s="3">
        <f>IF(AL268=1,VLOOKUP($AP268,BaseEqptCdF!$C$5:$R$161,16,FALSE),0)</f>
        <v>0</v>
      </c>
      <c r="AT268" s="3">
        <f>IF(AM268=1,VLOOKUP($AP268,BaseEqptCdF!$C$5:$R$161,16,FALSE),0)</f>
        <v>0</v>
      </c>
      <c r="AU268" s="3">
        <f>IF(AN268=1,VLOOKUP($AP268,BaseEqptCdF!$C$5:$R$161,16,FALSE),0)</f>
        <v>0</v>
      </c>
      <c r="AV268" s="2">
        <f t="shared" si="39"/>
        <v>0</v>
      </c>
      <c r="AW268" s="3" t="str">
        <f>IF($L268="","",IF(SUM($AJ268:AJ268)=0,$AE268,VLOOKUP($AP268,BaseEqptCdF!$C$5:$R$161,16,FALSE)*$AC$3))</f>
        <v/>
      </c>
      <c r="AX268" s="3" t="str">
        <f>IF($L268="","",IF(SUM($AJ268:AK268)=0,$AE268,VLOOKUP($AP268,BaseEqptCdF!$C$5:$R$161,16,FALSE)*$AC$3))</f>
        <v/>
      </c>
      <c r="AY268" s="3" t="str">
        <f>IF($L268="","",IF(SUM($AJ268:AL268)=0,$AE268,VLOOKUP($AP268,BaseEqptCdF!$C$5:$R$161,16,FALSE)*$AC$3))</f>
        <v/>
      </c>
      <c r="AZ268" s="3" t="str">
        <f>IF($L268="","",IF(SUM($AJ268:AM268)=0,$AE268,VLOOKUP($AP268,BaseEqptCdF!$C$5:$R$161,16,FALSE)*$AC$3))</f>
        <v/>
      </c>
      <c r="BA268" s="3" t="str">
        <f>IF($L268="","",IF(SUM($AJ268:AN268)=0,$AE268,VLOOKUP($AP268,BaseEqptCdF!$C$5:$R$161,16,FALSE)*$AC$3))</f>
        <v/>
      </c>
      <c r="BB268" s="2">
        <f t="shared" si="40"/>
        <v>0</v>
      </c>
      <c r="BC268" s="3" t="str">
        <f>IF($L268="","",IF(SUM($AJ268:AJ268)=0,$AF268,IF(LEFT(VLOOKUP($AP268,BaseEqptCdF!$C$5:$E$161,3,FALSE),2)="SD",0,IF(LEFT(VLOOKUP($AP268,BaseEqptCdF!$C$5:$E$161,3,FALSE),2)="SB",1*52,VLOOKUP($AP268,BaseEqptCdF!$C$5:$S$161,12,FALSE)*0.2*300))))</f>
        <v/>
      </c>
      <c r="BD268" s="3" t="str">
        <f>IF($L268="","",IF(SUM($AJ268:AK268)=0,$AF268,IF(LEFT(VLOOKUP($AP268,BaseEqptCdF!$C$5:$E$161,3,FALSE),2)="SD",0,IF(LEFT(VLOOKUP($AP268,BaseEqptCdF!$C$5:$E$161,3,FALSE),2)="SB",1*52,VLOOKUP($AP268,BaseEqptCdF!$C$5:$S$161,12,FALSE)*0.2*300))))</f>
        <v/>
      </c>
      <c r="BE268" s="3" t="str">
        <f>IF($L268="","",IF(SUM($AJ268:AL268)=0,$AF268,IF(LEFT(VLOOKUP($AP268,BaseEqptCdF!$C$5:$E$161,3,FALSE),2)="SD",0,IF(LEFT(VLOOKUP($AP268,BaseEqptCdF!$C$5:$E$161,3,FALSE),2)="SB",1*52,VLOOKUP($AP268,BaseEqptCdF!$C$5:$S$161,12,FALSE)*0.2*300))))</f>
        <v/>
      </c>
      <c r="BF268" s="3" t="str">
        <f>IF($L268="","",IF(SUM($AJ268:AM268)=0,$AF268,IF(LEFT(VLOOKUP($AP268,BaseEqptCdF!$C$5:$E$161,3,FALSE),2)="SD",0,IF(LEFT(VLOOKUP($AP268,BaseEqptCdF!$C$5:$E$161,3,FALSE),2)="SB",1*52,VLOOKUP($AP268,BaseEqptCdF!$C$5:$S$161,12,FALSE)*0.2*300))))</f>
        <v/>
      </c>
      <c r="BG268" s="3" t="str">
        <f>IF($L268="","",IF(SUM($AJ268:AN268)=0,$AF268,IF(LEFT(VLOOKUP($AP268,BaseEqptCdF!$C$5:$E$161,3,FALSE),2)="SD",0,IF(LEFT(VLOOKUP($AP268,BaseEqptCdF!$C$5:$E$161,3,FALSE),2)="SB",1*52,VLOOKUP($AP268,BaseEqptCdF!$C$5:$S$161,12,FALSE)*0.2*300))))</f>
        <v/>
      </c>
      <c r="BH268" s="2">
        <f t="shared" si="41"/>
        <v>0</v>
      </c>
    </row>
    <row r="269" spans="1:60" x14ac:dyDescent="0.25">
      <c r="A269" s="296" t="str">
        <f t="array" ref="A269">IF($C269="","",INDEX(Prog!$B$8:$D$300,MATCH($C269,nivo1,0),1))</f>
        <v/>
      </c>
      <c r="B269" s="296" t="str">
        <f t="array" ref="B269">IF($C269="","",INDEX(Prog!$B$8:$D$300,MATCH($C269,nivo1,0),2))</f>
        <v/>
      </c>
      <c r="C269" s="273"/>
      <c r="D269" s="267"/>
      <c r="E269" s="273"/>
      <c r="F269" s="273"/>
      <c r="G269" s="273"/>
      <c r="H269" s="273"/>
      <c r="I269" s="273"/>
      <c r="J269" s="273"/>
      <c r="K269" s="274"/>
      <c r="L269" s="273"/>
      <c r="M269" s="273"/>
      <c r="N269" s="273"/>
      <c r="O269" s="275"/>
      <c r="P269" s="273"/>
      <c r="Q269" s="273"/>
      <c r="R269" s="273"/>
      <c r="S269" s="273"/>
      <c r="T269" s="276"/>
      <c r="U269" s="276"/>
      <c r="V269" s="276"/>
      <c r="W269" s="276"/>
      <c r="X269" s="277"/>
      <c r="Y269" s="278"/>
      <c r="AA269" s="8" t="str">
        <f>IF($L269="","",VLOOKUP($L269,BaseEqptCdF!$C$5:$E$161,2,FALSE))</f>
        <v/>
      </c>
      <c r="AB269" s="8" t="str">
        <f>IF($L269="","",VLOOKUP($L269,BaseEqptCdF!$C$5:$E$161,3,FALSE))</f>
        <v/>
      </c>
      <c r="AC269" s="7" t="str">
        <f>IF($L269="","",VLOOKUP($L269,BaseEqptCdF!$C$5:$I$161,6,FALSE))</f>
        <v/>
      </c>
      <c r="AD269" s="7" t="str">
        <f>IF($L269="","",VLOOKUP($L269,BaseEqptCdF!$C$5:$I$161,7,FALSE))</f>
        <v/>
      </c>
      <c r="AE269" s="3" t="str">
        <f>IF($L269="","",VLOOKUP($L269,BaseEqptCdF!$C$5:$R$161,16,FALSE)*$AC$3)</f>
        <v/>
      </c>
      <c r="AF269" s="3" t="str">
        <f>IF($L269="","",IF(LEFT($AB269,2)="SD",0,IF(LEFT($AB269,2)="SB",1*52,IF($N269=Prog!$P$17,VLOOKUP($L269,BaseEqptCdF!$C$5:$P$161,14,FALSE)*1*300,VLOOKUP($L269,BaseEqptCdF!$C$5:$P$161,12,FALSE)*0.2*300))))</f>
        <v/>
      </c>
      <c r="AG269" s="6" t="str">
        <f t="shared" si="42"/>
        <v/>
      </c>
      <c r="AH269" s="6">
        <f>IF($U269=Prog!$S$18,YEAR($X269),"")</f>
        <v>1900</v>
      </c>
      <c r="AI269" s="5" t="str">
        <f>IF(OR($AG269="",$U269=Prog!$S$18),"",IF(OR($U269=Prog!$S$17,$U269=Prog!$S$16),YEAR($X269),IF($AG269="ND","ND",$AI$8+$O269)))</f>
        <v/>
      </c>
      <c r="AJ269" s="3" t="str">
        <f t="shared" si="37"/>
        <v/>
      </c>
      <c r="AK269" s="3" t="str">
        <f t="shared" si="36"/>
        <v/>
      </c>
      <c r="AL269" s="3" t="str">
        <f t="shared" si="36"/>
        <v/>
      </c>
      <c r="AM269" s="3" t="str">
        <f t="shared" si="36"/>
        <v/>
      </c>
      <c r="AN269" s="3" t="str">
        <f t="shared" si="36"/>
        <v/>
      </c>
      <c r="AO269" s="2">
        <f t="shared" si="38"/>
        <v>0</v>
      </c>
      <c r="AP269" s="4"/>
      <c r="AQ269" s="3">
        <f>IF(AJ269=1,VLOOKUP($AP269,BaseEqptCdF!$C$5:$R$161,16,FALSE),0)</f>
        <v>0</v>
      </c>
      <c r="AR269" s="3">
        <f>IF(AK269=1,VLOOKUP($AP269,BaseEqptCdF!$C$5:$R$161,16,FALSE),0)</f>
        <v>0</v>
      </c>
      <c r="AS269" s="3">
        <f>IF(AL269=1,VLOOKUP($AP269,BaseEqptCdF!$C$5:$R$161,16,FALSE),0)</f>
        <v>0</v>
      </c>
      <c r="AT269" s="3">
        <f>IF(AM269=1,VLOOKUP($AP269,BaseEqptCdF!$C$5:$R$161,16,FALSE),0)</f>
        <v>0</v>
      </c>
      <c r="AU269" s="3">
        <f>IF(AN269=1,VLOOKUP($AP269,BaseEqptCdF!$C$5:$R$161,16,FALSE),0)</f>
        <v>0</v>
      </c>
      <c r="AV269" s="2">
        <f t="shared" si="39"/>
        <v>0</v>
      </c>
      <c r="AW269" s="3" t="str">
        <f>IF($L269="","",IF(SUM($AJ269:AJ269)=0,$AE269,VLOOKUP($AP269,BaseEqptCdF!$C$5:$R$161,16,FALSE)*$AC$3))</f>
        <v/>
      </c>
      <c r="AX269" s="3" t="str">
        <f>IF($L269="","",IF(SUM($AJ269:AK269)=0,$AE269,VLOOKUP($AP269,BaseEqptCdF!$C$5:$R$161,16,FALSE)*$AC$3))</f>
        <v/>
      </c>
      <c r="AY269" s="3" t="str">
        <f>IF($L269="","",IF(SUM($AJ269:AL269)=0,$AE269,VLOOKUP($AP269,BaseEqptCdF!$C$5:$R$161,16,FALSE)*$AC$3))</f>
        <v/>
      </c>
      <c r="AZ269" s="3" t="str">
        <f>IF($L269="","",IF(SUM($AJ269:AM269)=0,$AE269,VLOOKUP($AP269,BaseEqptCdF!$C$5:$R$161,16,FALSE)*$AC$3))</f>
        <v/>
      </c>
      <c r="BA269" s="3" t="str">
        <f>IF($L269="","",IF(SUM($AJ269:AN269)=0,$AE269,VLOOKUP($AP269,BaseEqptCdF!$C$5:$R$161,16,FALSE)*$AC$3))</f>
        <v/>
      </c>
      <c r="BB269" s="2">
        <f t="shared" si="40"/>
        <v>0</v>
      </c>
      <c r="BC269" s="3" t="str">
        <f>IF($L269="","",IF(SUM($AJ269:AJ269)=0,$AF269,IF(LEFT(VLOOKUP($AP269,BaseEqptCdF!$C$5:$E$161,3,FALSE),2)="SD",0,IF(LEFT(VLOOKUP($AP269,BaseEqptCdF!$C$5:$E$161,3,FALSE),2)="SB",1*52,VLOOKUP($AP269,BaseEqptCdF!$C$5:$S$161,12,FALSE)*0.2*300))))</f>
        <v/>
      </c>
      <c r="BD269" s="3" t="str">
        <f>IF($L269="","",IF(SUM($AJ269:AK269)=0,$AF269,IF(LEFT(VLOOKUP($AP269,BaseEqptCdF!$C$5:$E$161,3,FALSE),2)="SD",0,IF(LEFT(VLOOKUP($AP269,BaseEqptCdF!$C$5:$E$161,3,FALSE),2)="SB",1*52,VLOOKUP($AP269,BaseEqptCdF!$C$5:$S$161,12,FALSE)*0.2*300))))</f>
        <v/>
      </c>
      <c r="BE269" s="3" t="str">
        <f>IF($L269="","",IF(SUM($AJ269:AL269)=0,$AF269,IF(LEFT(VLOOKUP($AP269,BaseEqptCdF!$C$5:$E$161,3,FALSE),2)="SD",0,IF(LEFT(VLOOKUP($AP269,BaseEqptCdF!$C$5:$E$161,3,FALSE),2)="SB",1*52,VLOOKUP($AP269,BaseEqptCdF!$C$5:$S$161,12,FALSE)*0.2*300))))</f>
        <v/>
      </c>
      <c r="BF269" s="3" t="str">
        <f>IF($L269="","",IF(SUM($AJ269:AM269)=0,$AF269,IF(LEFT(VLOOKUP($AP269,BaseEqptCdF!$C$5:$E$161,3,FALSE),2)="SD",0,IF(LEFT(VLOOKUP($AP269,BaseEqptCdF!$C$5:$E$161,3,FALSE),2)="SB",1*52,VLOOKUP($AP269,BaseEqptCdF!$C$5:$S$161,12,FALSE)*0.2*300))))</f>
        <v/>
      </c>
      <c r="BG269" s="3" t="str">
        <f>IF($L269="","",IF(SUM($AJ269:AN269)=0,$AF269,IF(LEFT(VLOOKUP($AP269,BaseEqptCdF!$C$5:$E$161,3,FALSE),2)="SD",0,IF(LEFT(VLOOKUP($AP269,BaseEqptCdF!$C$5:$E$161,3,FALSE),2)="SB",1*52,VLOOKUP($AP269,BaseEqptCdF!$C$5:$S$161,12,FALSE)*0.2*300))))</f>
        <v/>
      </c>
      <c r="BH269" s="2">
        <f t="shared" si="41"/>
        <v>0</v>
      </c>
    </row>
    <row r="270" spans="1:60" x14ac:dyDescent="0.25">
      <c r="A270" s="296" t="str">
        <f t="array" ref="A270">IF($C270="","",INDEX(Prog!$B$8:$D$300,MATCH($C270,nivo1,0),1))</f>
        <v/>
      </c>
      <c r="B270" s="296" t="str">
        <f t="array" ref="B270">IF($C270="","",INDEX(Prog!$B$8:$D$300,MATCH($C270,nivo1,0),2))</f>
        <v/>
      </c>
      <c r="C270" s="273"/>
      <c r="D270" s="267"/>
      <c r="E270" s="273"/>
      <c r="F270" s="273"/>
      <c r="G270" s="273"/>
      <c r="H270" s="273"/>
      <c r="I270" s="273"/>
      <c r="J270" s="273"/>
      <c r="K270" s="274"/>
      <c r="L270" s="273"/>
      <c r="M270" s="273"/>
      <c r="N270" s="273"/>
      <c r="O270" s="275"/>
      <c r="P270" s="273"/>
      <c r="Q270" s="273"/>
      <c r="R270" s="273"/>
      <c r="S270" s="273"/>
      <c r="T270" s="276"/>
      <c r="U270" s="276"/>
      <c r="V270" s="276"/>
      <c r="W270" s="276"/>
      <c r="X270" s="277"/>
      <c r="Y270" s="278"/>
      <c r="AA270" s="8" t="str">
        <f>IF($L270="","",VLOOKUP($L270,BaseEqptCdF!$C$5:$E$161,2,FALSE))</f>
        <v/>
      </c>
      <c r="AB270" s="8" t="str">
        <f>IF($L270="","",VLOOKUP($L270,BaseEqptCdF!$C$5:$E$161,3,FALSE))</f>
        <v/>
      </c>
      <c r="AC270" s="7" t="str">
        <f>IF($L270="","",VLOOKUP($L270,BaseEqptCdF!$C$5:$I$161,6,FALSE))</f>
        <v/>
      </c>
      <c r="AD270" s="7" t="str">
        <f>IF($L270="","",VLOOKUP($L270,BaseEqptCdF!$C$5:$I$161,7,FALSE))</f>
        <v/>
      </c>
      <c r="AE270" s="3" t="str">
        <f>IF($L270="","",VLOOKUP($L270,BaseEqptCdF!$C$5:$R$161,16,FALSE)*$AC$3)</f>
        <v/>
      </c>
      <c r="AF270" s="3" t="str">
        <f>IF($L270="","",IF(LEFT($AB270,2)="SD",0,IF(LEFT($AB270,2)="SB",1*52,IF($N270=Prog!$P$17,VLOOKUP($L270,BaseEqptCdF!$C$5:$P$161,14,FALSE)*1*300,VLOOKUP($L270,BaseEqptCdF!$C$5:$P$161,12,FALSE)*0.2*300))))</f>
        <v/>
      </c>
      <c r="AG270" s="6" t="str">
        <f t="shared" si="42"/>
        <v/>
      </c>
      <c r="AH270" s="6">
        <f>IF($U270=Prog!$S$18,YEAR($X270),"")</f>
        <v>1900</v>
      </c>
      <c r="AI270" s="5" t="str">
        <f>IF(OR($AG270="",$U270=Prog!$S$18),"",IF(OR($U270=Prog!$S$17,$U270=Prog!$S$16),YEAR($X270),IF($AG270="ND","ND",$AI$8+$O270)))</f>
        <v/>
      </c>
      <c r="AJ270" s="3" t="str">
        <f t="shared" si="37"/>
        <v/>
      </c>
      <c r="AK270" s="3" t="str">
        <f t="shared" ref="AK270:AN289" si="43">IF($AI270="","",IF($AI270=AK$9,1,0))</f>
        <v/>
      </c>
      <c r="AL270" s="3" t="str">
        <f t="shared" si="43"/>
        <v/>
      </c>
      <c r="AM270" s="3" t="str">
        <f t="shared" si="43"/>
        <v/>
      </c>
      <c r="AN270" s="3" t="str">
        <f t="shared" si="43"/>
        <v/>
      </c>
      <c r="AO270" s="2">
        <f t="shared" si="38"/>
        <v>0</v>
      </c>
      <c r="AP270" s="4"/>
      <c r="AQ270" s="3">
        <f>IF(AJ270=1,VLOOKUP($AP270,BaseEqptCdF!$C$5:$R$161,16,FALSE),0)</f>
        <v>0</v>
      </c>
      <c r="AR270" s="3">
        <f>IF(AK270=1,VLOOKUP($AP270,BaseEqptCdF!$C$5:$R$161,16,FALSE),0)</f>
        <v>0</v>
      </c>
      <c r="AS270" s="3">
        <f>IF(AL270=1,VLOOKUP($AP270,BaseEqptCdF!$C$5:$R$161,16,FALSE),0)</f>
        <v>0</v>
      </c>
      <c r="AT270" s="3">
        <f>IF(AM270=1,VLOOKUP($AP270,BaseEqptCdF!$C$5:$R$161,16,FALSE),0)</f>
        <v>0</v>
      </c>
      <c r="AU270" s="3">
        <f>IF(AN270=1,VLOOKUP($AP270,BaseEqptCdF!$C$5:$R$161,16,FALSE),0)</f>
        <v>0</v>
      </c>
      <c r="AV270" s="2">
        <f t="shared" si="39"/>
        <v>0</v>
      </c>
      <c r="AW270" s="3" t="str">
        <f>IF($L270="","",IF(SUM($AJ270:AJ270)=0,$AE270,VLOOKUP($AP270,BaseEqptCdF!$C$5:$R$161,16,FALSE)*$AC$3))</f>
        <v/>
      </c>
      <c r="AX270" s="3" t="str">
        <f>IF($L270="","",IF(SUM($AJ270:AK270)=0,$AE270,VLOOKUP($AP270,BaseEqptCdF!$C$5:$R$161,16,FALSE)*$AC$3))</f>
        <v/>
      </c>
      <c r="AY270" s="3" t="str">
        <f>IF($L270="","",IF(SUM($AJ270:AL270)=0,$AE270,VLOOKUP($AP270,BaseEqptCdF!$C$5:$R$161,16,FALSE)*$AC$3))</f>
        <v/>
      </c>
      <c r="AZ270" s="3" t="str">
        <f>IF($L270="","",IF(SUM($AJ270:AM270)=0,$AE270,VLOOKUP($AP270,BaseEqptCdF!$C$5:$R$161,16,FALSE)*$AC$3))</f>
        <v/>
      </c>
      <c r="BA270" s="3" t="str">
        <f>IF($L270="","",IF(SUM($AJ270:AN270)=0,$AE270,VLOOKUP($AP270,BaseEqptCdF!$C$5:$R$161,16,FALSE)*$AC$3))</f>
        <v/>
      </c>
      <c r="BB270" s="2">
        <f t="shared" si="40"/>
        <v>0</v>
      </c>
      <c r="BC270" s="3" t="str">
        <f>IF($L270="","",IF(SUM($AJ270:AJ270)=0,$AF270,IF(LEFT(VLOOKUP($AP270,BaseEqptCdF!$C$5:$E$161,3,FALSE),2)="SD",0,IF(LEFT(VLOOKUP($AP270,BaseEqptCdF!$C$5:$E$161,3,FALSE),2)="SB",1*52,VLOOKUP($AP270,BaseEqptCdF!$C$5:$S$161,12,FALSE)*0.2*300))))</f>
        <v/>
      </c>
      <c r="BD270" s="3" t="str">
        <f>IF($L270="","",IF(SUM($AJ270:AK270)=0,$AF270,IF(LEFT(VLOOKUP($AP270,BaseEqptCdF!$C$5:$E$161,3,FALSE),2)="SD",0,IF(LEFT(VLOOKUP($AP270,BaseEqptCdF!$C$5:$E$161,3,FALSE),2)="SB",1*52,VLOOKUP($AP270,BaseEqptCdF!$C$5:$S$161,12,FALSE)*0.2*300))))</f>
        <v/>
      </c>
      <c r="BE270" s="3" t="str">
        <f>IF($L270="","",IF(SUM($AJ270:AL270)=0,$AF270,IF(LEFT(VLOOKUP($AP270,BaseEqptCdF!$C$5:$E$161,3,FALSE),2)="SD",0,IF(LEFT(VLOOKUP($AP270,BaseEqptCdF!$C$5:$E$161,3,FALSE),2)="SB",1*52,VLOOKUP($AP270,BaseEqptCdF!$C$5:$S$161,12,FALSE)*0.2*300))))</f>
        <v/>
      </c>
      <c r="BF270" s="3" t="str">
        <f>IF($L270="","",IF(SUM($AJ270:AM270)=0,$AF270,IF(LEFT(VLOOKUP($AP270,BaseEqptCdF!$C$5:$E$161,3,FALSE),2)="SD",0,IF(LEFT(VLOOKUP($AP270,BaseEqptCdF!$C$5:$E$161,3,FALSE),2)="SB",1*52,VLOOKUP($AP270,BaseEqptCdF!$C$5:$S$161,12,FALSE)*0.2*300))))</f>
        <v/>
      </c>
      <c r="BG270" s="3" t="str">
        <f>IF($L270="","",IF(SUM($AJ270:AN270)=0,$AF270,IF(LEFT(VLOOKUP($AP270,BaseEqptCdF!$C$5:$E$161,3,FALSE),2)="SD",0,IF(LEFT(VLOOKUP($AP270,BaseEqptCdF!$C$5:$E$161,3,FALSE),2)="SB",1*52,VLOOKUP($AP270,BaseEqptCdF!$C$5:$S$161,12,FALSE)*0.2*300))))</f>
        <v/>
      </c>
      <c r="BH270" s="2">
        <f t="shared" si="41"/>
        <v>0</v>
      </c>
    </row>
    <row r="271" spans="1:60" x14ac:dyDescent="0.25">
      <c r="A271" s="296" t="str">
        <f t="array" ref="A271">IF($C271="","",INDEX(Prog!$B$8:$D$300,MATCH($C271,nivo1,0),1))</f>
        <v/>
      </c>
      <c r="B271" s="296" t="str">
        <f t="array" ref="B271">IF($C271="","",INDEX(Prog!$B$8:$D$300,MATCH($C271,nivo1,0),2))</f>
        <v/>
      </c>
      <c r="C271" s="273"/>
      <c r="D271" s="267"/>
      <c r="E271" s="273"/>
      <c r="F271" s="273"/>
      <c r="G271" s="273"/>
      <c r="H271" s="273"/>
      <c r="I271" s="273"/>
      <c r="J271" s="273"/>
      <c r="K271" s="274"/>
      <c r="L271" s="273"/>
      <c r="M271" s="273"/>
      <c r="N271" s="273"/>
      <c r="O271" s="275"/>
      <c r="P271" s="273"/>
      <c r="Q271" s="273"/>
      <c r="R271" s="273"/>
      <c r="S271" s="273"/>
      <c r="T271" s="276"/>
      <c r="U271" s="276"/>
      <c r="V271" s="276"/>
      <c r="W271" s="276"/>
      <c r="X271" s="277"/>
      <c r="Y271" s="278"/>
      <c r="AA271" s="8" t="str">
        <f>IF($L271="","",VLOOKUP($L271,BaseEqptCdF!$C$5:$E$161,2,FALSE))</f>
        <v/>
      </c>
      <c r="AB271" s="8" t="str">
        <f>IF($L271="","",VLOOKUP($L271,BaseEqptCdF!$C$5:$E$161,3,FALSE))</f>
        <v/>
      </c>
      <c r="AC271" s="7" t="str">
        <f>IF($L271="","",VLOOKUP($L271,BaseEqptCdF!$C$5:$I$161,6,FALSE))</f>
        <v/>
      </c>
      <c r="AD271" s="7" t="str">
        <f>IF($L271="","",VLOOKUP($L271,BaseEqptCdF!$C$5:$I$161,7,FALSE))</f>
        <v/>
      </c>
      <c r="AE271" s="3" t="str">
        <f>IF($L271="","",VLOOKUP($L271,BaseEqptCdF!$C$5:$R$161,16,FALSE)*$AC$3)</f>
        <v/>
      </c>
      <c r="AF271" s="3" t="str">
        <f>IF($L271="","",IF(LEFT($AB271,2)="SD",0,IF(LEFT($AB271,2)="SB",1*52,IF($N271=Prog!$P$17,VLOOKUP($L271,BaseEqptCdF!$C$5:$P$161,14,FALSE)*1*300,VLOOKUP($L271,BaseEqptCdF!$C$5:$P$161,12,FALSE)*0.2*300))))</f>
        <v/>
      </c>
      <c r="AG271" s="6" t="str">
        <f t="shared" si="42"/>
        <v/>
      </c>
      <c r="AH271" s="6">
        <f>IF($U271=Prog!$S$18,YEAR($X271),"")</f>
        <v>1900</v>
      </c>
      <c r="AI271" s="5" t="str">
        <f>IF(OR($AG271="",$U271=Prog!$S$18),"",IF(OR($U271=Prog!$S$17,$U271=Prog!$S$16),YEAR($X271),IF($AG271="ND","ND",$AI$8+$O271)))</f>
        <v/>
      </c>
      <c r="AJ271" s="3" t="str">
        <f t="shared" si="37"/>
        <v/>
      </c>
      <c r="AK271" s="3" t="str">
        <f t="shared" si="43"/>
        <v/>
      </c>
      <c r="AL271" s="3" t="str">
        <f t="shared" si="43"/>
        <v/>
      </c>
      <c r="AM271" s="3" t="str">
        <f t="shared" si="43"/>
        <v/>
      </c>
      <c r="AN271" s="3" t="str">
        <f t="shared" si="43"/>
        <v/>
      </c>
      <c r="AO271" s="2">
        <f t="shared" si="38"/>
        <v>0</v>
      </c>
      <c r="AP271" s="4"/>
      <c r="AQ271" s="3">
        <f>IF(AJ271=1,VLOOKUP($AP271,BaseEqptCdF!$C$5:$R$161,16,FALSE),0)</f>
        <v>0</v>
      </c>
      <c r="AR271" s="3">
        <f>IF(AK271=1,VLOOKUP($AP271,BaseEqptCdF!$C$5:$R$161,16,FALSE),0)</f>
        <v>0</v>
      </c>
      <c r="AS271" s="3">
        <f>IF(AL271=1,VLOOKUP($AP271,BaseEqptCdF!$C$5:$R$161,16,FALSE),0)</f>
        <v>0</v>
      </c>
      <c r="AT271" s="3">
        <f>IF(AM271=1,VLOOKUP($AP271,BaseEqptCdF!$C$5:$R$161,16,FALSE),0)</f>
        <v>0</v>
      </c>
      <c r="AU271" s="3">
        <f>IF(AN271=1,VLOOKUP($AP271,BaseEqptCdF!$C$5:$R$161,16,FALSE),0)</f>
        <v>0</v>
      </c>
      <c r="AV271" s="2">
        <f t="shared" si="39"/>
        <v>0</v>
      </c>
      <c r="AW271" s="3" t="str">
        <f>IF($L271="","",IF(SUM($AJ271:AJ271)=0,$AE271,VLOOKUP($AP271,BaseEqptCdF!$C$5:$R$161,16,FALSE)*$AC$3))</f>
        <v/>
      </c>
      <c r="AX271" s="3" t="str">
        <f>IF($L271="","",IF(SUM($AJ271:AK271)=0,$AE271,VLOOKUP($AP271,BaseEqptCdF!$C$5:$R$161,16,FALSE)*$AC$3))</f>
        <v/>
      </c>
      <c r="AY271" s="3" t="str">
        <f>IF($L271="","",IF(SUM($AJ271:AL271)=0,$AE271,VLOOKUP($AP271,BaseEqptCdF!$C$5:$R$161,16,FALSE)*$AC$3))</f>
        <v/>
      </c>
      <c r="AZ271" s="3" t="str">
        <f>IF($L271="","",IF(SUM($AJ271:AM271)=0,$AE271,VLOOKUP($AP271,BaseEqptCdF!$C$5:$R$161,16,FALSE)*$AC$3))</f>
        <v/>
      </c>
      <c r="BA271" s="3" t="str">
        <f>IF($L271="","",IF(SUM($AJ271:AN271)=0,$AE271,VLOOKUP($AP271,BaseEqptCdF!$C$5:$R$161,16,FALSE)*$AC$3))</f>
        <v/>
      </c>
      <c r="BB271" s="2">
        <f t="shared" si="40"/>
        <v>0</v>
      </c>
      <c r="BC271" s="3" t="str">
        <f>IF($L271="","",IF(SUM($AJ271:AJ271)=0,$AF271,IF(LEFT(VLOOKUP($AP271,BaseEqptCdF!$C$5:$E$161,3,FALSE),2)="SD",0,IF(LEFT(VLOOKUP($AP271,BaseEqptCdF!$C$5:$E$161,3,FALSE),2)="SB",1*52,VLOOKUP($AP271,BaseEqptCdF!$C$5:$S$161,12,FALSE)*0.2*300))))</f>
        <v/>
      </c>
      <c r="BD271" s="3" t="str">
        <f>IF($L271="","",IF(SUM($AJ271:AK271)=0,$AF271,IF(LEFT(VLOOKUP($AP271,BaseEqptCdF!$C$5:$E$161,3,FALSE),2)="SD",0,IF(LEFT(VLOOKUP($AP271,BaseEqptCdF!$C$5:$E$161,3,FALSE),2)="SB",1*52,VLOOKUP($AP271,BaseEqptCdF!$C$5:$S$161,12,FALSE)*0.2*300))))</f>
        <v/>
      </c>
      <c r="BE271" s="3" t="str">
        <f>IF($L271="","",IF(SUM($AJ271:AL271)=0,$AF271,IF(LEFT(VLOOKUP($AP271,BaseEqptCdF!$C$5:$E$161,3,FALSE),2)="SD",0,IF(LEFT(VLOOKUP($AP271,BaseEqptCdF!$C$5:$E$161,3,FALSE),2)="SB",1*52,VLOOKUP($AP271,BaseEqptCdF!$C$5:$S$161,12,FALSE)*0.2*300))))</f>
        <v/>
      </c>
      <c r="BF271" s="3" t="str">
        <f>IF($L271="","",IF(SUM($AJ271:AM271)=0,$AF271,IF(LEFT(VLOOKUP($AP271,BaseEqptCdF!$C$5:$E$161,3,FALSE),2)="SD",0,IF(LEFT(VLOOKUP($AP271,BaseEqptCdF!$C$5:$E$161,3,FALSE),2)="SB",1*52,VLOOKUP($AP271,BaseEqptCdF!$C$5:$S$161,12,FALSE)*0.2*300))))</f>
        <v/>
      </c>
      <c r="BG271" s="3" t="str">
        <f>IF($L271="","",IF(SUM($AJ271:AN271)=0,$AF271,IF(LEFT(VLOOKUP($AP271,BaseEqptCdF!$C$5:$E$161,3,FALSE),2)="SD",0,IF(LEFT(VLOOKUP($AP271,BaseEqptCdF!$C$5:$E$161,3,FALSE),2)="SB",1*52,VLOOKUP($AP271,BaseEqptCdF!$C$5:$S$161,12,FALSE)*0.2*300))))</f>
        <v/>
      </c>
      <c r="BH271" s="2">
        <f t="shared" si="41"/>
        <v>0</v>
      </c>
    </row>
    <row r="272" spans="1:60" x14ac:dyDescent="0.25">
      <c r="A272" s="296" t="str">
        <f t="array" ref="A272">IF($C272="","",INDEX(Prog!$B$8:$D$300,MATCH($C272,nivo1,0),1))</f>
        <v/>
      </c>
      <c r="B272" s="296" t="str">
        <f t="array" ref="B272">IF($C272="","",INDEX(Prog!$B$8:$D$300,MATCH($C272,nivo1,0),2))</f>
        <v/>
      </c>
      <c r="C272" s="273"/>
      <c r="D272" s="267"/>
      <c r="E272" s="273"/>
      <c r="F272" s="273"/>
      <c r="G272" s="273"/>
      <c r="H272" s="273"/>
      <c r="I272" s="273"/>
      <c r="J272" s="273"/>
      <c r="K272" s="274"/>
      <c r="L272" s="273"/>
      <c r="M272" s="273"/>
      <c r="N272" s="273"/>
      <c r="O272" s="275"/>
      <c r="P272" s="273"/>
      <c r="Q272" s="273"/>
      <c r="R272" s="273"/>
      <c r="S272" s="273"/>
      <c r="T272" s="276"/>
      <c r="U272" s="276"/>
      <c r="V272" s="276"/>
      <c r="W272" s="276"/>
      <c r="X272" s="277"/>
      <c r="Y272" s="278"/>
      <c r="AA272" s="8" t="str">
        <f>IF($L272="","",VLOOKUP($L272,BaseEqptCdF!$C$5:$E$161,2,FALSE))</f>
        <v/>
      </c>
      <c r="AB272" s="8" t="str">
        <f>IF($L272="","",VLOOKUP($L272,BaseEqptCdF!$C$5:$E$161,3,FALSE))</f>
        <v/>
      </c>
      <c r="AC272" s="7" t="str">
        <f>IF($L272="","",VLOOKUP($L272,BaseEqptCdF!$C$5:$I$161,6,FALSE))</f>
        <v/>
      </c>
      <c r="AD272" s="7" t="str">
        <f>IF($L272="","",VLOOKUP($L272,BaseEqptCdF!$C$5:$I$161,7,FALSE))</f>
        <v/>
      </c>
      <c r="AE272" s="3" t="str">
        <f>IF($L272="","",VLOOKUP($L272,BaseEqptCdF!$C$5:$R$161,16,FALSE)*$AC$3)</f>
        <v/>
      </c>
      <c r="AF272" s="3" t="str">
        <f>IF($L272="","",IF(LEFT($AB272,2)="SD",0,IF(LEFT($AB272,2)="SB",1*52,IF($N272=Prog!$P$17,VLOOKUP($L272,BaseEqptCdF!$C$5:$P$161,14,FALSE)*1*300,VLOOKUP($L272,BaseEqptCdF!$C$5:$P$161,12,FALSE)*0.2*300))))</f>
        <v/>
      </c>
      <c r="AG272" s="6" t="str">
        <f t="shared" si="42"/>
        <v/>
      </c>
      <c r="AH272" s="6">
        <f>IF($U272=Prog!$S$18,YEAR($X272),"")</f>
        <v>1900</v>
      </c>
      <c r="AI272" s="5" t="str">
        <f>IF(OR($AG272="",$U272=Prog!$S$18),"",IF(OR($U272=Prog!$S$17,$U272=Prog!$S$16),YEAR($X272),IF($AG272="ND","ND",$AI$8+$O272)))</f>
        <v/>
      </c>
      <c r="AJ272" s="3" t="str">
        <f t="shared" si="37"/>
        <v/>
      </c>
      <c r="AK272" s="3" t="str">
        <f t="shared" si="43"/>
        <v/>
      </c>
      <c r="AL272" s="3" t="str">
        <f t="shared" si="43"/>
        <v/>
      </c>
      <c r="AM272" s="3" t="str">
        <f t="shared" si="43"/>
        <v/>
      </c>
      <c r="AN272" s="3" t="str">
        <f t="shared" si="43"/>
        <v/>
      </c>
      <c r="AO272" s="2">
        <f t="shared" si="38"/>
        <v>0</v>
      </c>
      <c r="AP272" s="4"/>
      <c r="AQ272" s="3">
        <f>IF(AJ272=1,VLOOKUP($AP272,BaseEqptCdF!$C$5:$R$161,16,FALSE),0)</f>
        <v>0</v>
      </c>
      <c r="AR272" s="3">
        <f>IF(AK272=1,VLOOKUP($AP272,BaseEqptCdF!$C$5:$R$161,16,FALSE),0)</f>
        <v>0</v>
      </c>
      <c r="AS272" s="3">
        <f>IF(AL272=1,VLOOKUP($AP272,BaseEqptCdF!$C$5:$R$161,16,FALSE),0)</f>
        <v>0</v>
      </c>
      <c r="AT272" s="3">
        <f>IF(AM272=1,VLOOKUP($AP272,BaseEqptCdF!$C$5:$R$161,16,FALSE),0)</f>
        <v>0</v>
      </c>
      <c r="AU272" s="3">
        <f>IF(AN272=1,VLOOKUP($AP272,BaseEqptCdF!$C$5:$R$161,16,FALSE),0)</f>
        <v>0</v>
      </c>
      <c r="AV272" s="2">
        <f t="shared" si="39"/>
        <v>0</v>
      </c>
      <c r="AW272" s="3" t="str">
        <f>IF($L272="","",IF(SUM($AJ272:AJ272)=0,$AE272,VLOOKUP($AP272,BaseEqptCdF!$C$5:$R$161,16,FALSE)*$AC$3))</f>
        <v/>
      </c>
      <c r="AX272" s="3" t="str">
        <f>IF($L272="","",IF(SUM($AJ272:AK272)=0,$AE272,VLOOKUP($AP272,BaseEqptCdF!$C$5:$R$161,16,FALSE)*$AC$3))</f>
        <v/>
      </c>
      <c r="AY272" s="3" t="str">
        <f>IF($L272="","",IF(SUM($AJ272:AL272)=0,$AE272,VLOOKUP($AP272,BaseEqptCdF!$C$5:$R$161,16,FALSE)*$AC$3))</f>
        <v/>
      </c>
      <c r="AZ272" s="3" t="str">
        <f>IF($L272="","",IF(SUM($AJ272:AM272)=0,$AE272,VLOOKUP($AP272,BaseEqptCdF!$C$5:$R$161,16,FALSE)*$AC$3))</f>
        <v/>
      </c>
      <c r="BA272" s="3" t="str">
        <f>IF($L272="","",IF(SUM($AJ272:AN272)=0,$AE272,VLOOKUP($AP272,BaseEqptCdF!$C$5:$R$161,16,FALSE)*$AC$3))</f>
        <v/>
      </c>
      <c r="BB272" s="2">
        <f t="shared" si="40"/>
        <v>0</v>
      </c>
      <c r="BC272" s="3" t="str">
        <f>IF($L272="","",IF(SUM($AJ272:AJ272)=0,$AF272,IF(LEFT(VLOOKUP($AP272,BaseEqptCdF!$C$5:$E$161,3,FALSE),2)="SD",0,IF(LEFT(VLOOKUP($AP272,BaseEqptCdF!$C$5:$E$161,3,FALSE),2)="SB",1*52,VLOOKUP($AP272,BaseEqptCdF!$C$5:$S$161,12,FALSE)*0.2*300))))</f>
        <v/>
      </c>
      <c r="BD272" s="3" t="str">
        <f>IF($L272="","",IF(SUM($AJ272:AK272)=0,$AF272,IF(LEFT(VLOOKUP($AP272,BaseEqptCdF!$C$5:$E$161,3,FALSE),2)="SD",0,IF(LEFT(VLOOKUP($AP272,BaseEqptCdF!$C$5:$E$161,3,FALSE),2)="SB",1*52,VLOOKUP($AP272,BaseEqptCdF!$C$5:$S$161,12,FALSE)*0.2*300))))</f>
        <v/>
      </c>
      <c r="BE272" s="3" t="str">
        <f>IF($L272="","",IF(SUM($AJ272:AL272)=0,$AF272,IF(LEFT(VLOOKUP($AP272,BaseEqptCdF!$C$5:$E$161,3,FALSE),2)="SD",0,IF(LEFT(VLOOKUP($AP272,BaseEqptCdF!$C$5:$E$161,3,FALSE),2)="SB",1*52,VLOOKUP($AP272,BaseEqptCdF!$C$5:$S$161,12,FALSE)*0.2*300))))</f>
        <v/>
      </c>
      <c r="BF272" s="3" t="str">
        <f>IF($L272="","",IF(SUM($AJ272:AM272)=0,$AF272,IF(LEFT(VLOOKUP($AP272,BaseEqptCdF!$C$5:$E$161,3,FALSE),2)="SD",0,IF(LEFT(VLOOKUP($AP272,BaseEqptCdF!$C$5:$E$161,3,FALSE),2)="SB",1*52,VLOOKUP($AP272,BaseEqptCdF!$C$5:$S$161,12,FALSE)*0.2*300))))</f>
        <v/>
      </c>
      <c r="BG272" s="3" t="str">
        <f>IF($L272="","",IF(SUM($AJ272:AN272)=0,$AF272,IF(LEFT(VLOOKUP($AP272,BaseEqptCdF!$C$5:$E$161,3,FALSE),2)="SD",0,IF(LEFT(VLOOKUP($AP272,BaseEqptCdF!$C$5:$E$161,3,FALSE),2)="SB",1*52,VLOOKUP($AP272,BaseEqptCdF!$C$5:$S$161,12,FALSE)*0.2*300))))</f>
        <v/>
      </c>
      <c r="BH272" s="2">
        <f t="shared" si="41"/>
        <v>0</v>
      </c>
    </row>
    <row r="273" spans="1:60" x14ac:dyDescent="0.25">
      <c r="A273" s="296" t="str">
        <f t="array" ref="A273">IF($C273="","",INDEX(Prog!$B$8:$D$300,MATCH($C273,nivo1,0),1))</f>
        <v/>
      </c>
      <c r="B273" s="296" t="str">
        <f t="array" ref="B273">IF($C273="","",INDEX(Prog!$B$8:$D$300,MATCH($C273,nivo1,0),2))</f>
        <v/>
      </c>
      <c r="C273" s="273"/>
      <c r="D273" s="267"/>
      <c r="E273" s="273"/>
      <c r="F273" s="273"/>
      <c r="G273" s="273"/>
      <c r="H273" s="273"/>
      <c r="I273" s="273"/>
      <c r="J273" s="273"/>
      <c r="K273" s="274"/>
      <c r="L273" s="273"/>
      <c r="M273" s="273"/>
      <c r="N273" s="273"/>
      <c r="O273" s="275"/>
      <c r="P273" s="273"/>
      <c r="Q273" s="273"/>
      <c r="R273" s="273"/>
      <c r="S273" s="273"/>
      <c r="T273" s="276"/>
      <c r="U273" s="276"/>
      <c r="V273" s="276"/>
      <c r="W273" s="276"/>
      <c r="X273" s="277"/>
      <c r="Y273" s="278"/>
      <c r="AA273" s="8" t="str">
        <f>IF($L273="","",VLOOKUP($L273,BaseEqptCdF!$C$5:$E$161,2,FALSE))</f>
        <v/>
      </c>
      <c r="AB273" s="8" t="str">
        <f>IF($L273="","",VLOOKUP($L273,BaseEqptCdF!$C$5:$E$161,3,FALSE))</f>
        <v/>
      </c>
      <c r="AC273" s="7" t="str">
        <f>IF($L273="","",VLOOKUP($L273,BaseEqptCdF!$C$5:$I$161,6,FALSE))</f>
        <v/>
      </c>
      <c r="AD273" s="7" t="str">
        <f>IF($L273="","",VLOOKUP($L273,BaseEqptCdF!$C$5:$I$161,7,FALSE))</f>
        <v/>
      </c>
      <c r="AE273" s="3" t="str">
        <f>IF($L273="","",VLOOKUP($L273,BaseEqptCdF!$C$5:$R$161,16,FALSE)*$AC$3)</f>
        <v/>
      </c>
      <c r="AF273" s="3" t="str">
        <f>IF($L273="","",IF(LEFT($AB273,2)="SD",0,IF(LEFT($AB273,2)="SB",1*52,IF($N273=Prog!$P$17,VLOOKUP($L273,BaseEqptCdF!$C$5:$P$161,14,FALSE)*1*300,VLOOKUP($L273,BaseEqptCdF!$C$5:$P$161,12,FALSE)*0.2*300))))</f>
        <v/>
      </c>
      <c r="AG273" s="6" t="str">
        <f t="shared" si="42"/>
        <v/>
      </c>
      <c r="AH273" s="6">
        <f>IF($U273=Prog!$S$18,YEAR($X273),"")</f>
        <v>1900</v>
      </c>
      <c r="AI273" s="5" t="str">
        <f>IF(OR($AG273="",$U273=Prog!$S$18),"",IF(OR($U273=Prog!$S$17,$U273=Prog!$S$16),YEAR($X273),IF($AG273="ND","ND",$AI$8+$O273)))</f>
        <v/>
      </c>
      <c r="AJ273" s="3" t="str">
        <f t="shared" si="37"/>
        <v/>
      </c>
      <c r="AK273" s="3" t="str">
        <f t="shared" si="43"/>
        <v/>
      </c>
      <c r="AL273" s="3" t="str">
        <f t="shared" si="43"/>
        <v/>
      </c>
      <c r="AM273" s="3" t="str">
        <f t="shared" si="43"/>
        <v/>
      </c>
      <c r="AN273" s="3" t="str">
        <f t="shared" si="43"/>
        <v/>
      </c>
      <c r="AO273" s="2">
        <f t="shared" si="38"/>
        <v>0</v>
      </c>
      <c r="AP273" s="4"/>
      <c r="AQ273" s="3">
        <f>IF(AJ273=1,VLOOKUP($AP273,BaseEqptCdF!$C$5:$R$161,16,FALSE),0)</f>
        <v>0</v>
      </c>
      <c r="AR273" s="3">
        <f>IF(AK273=1,VLOOKUP($AP273,BaseEqptCdF!$C$5:$R$161,16,FALSE),0)</f>
        <v>0</v>
      </c>
      <c r="AS273" s="3">
        <f>IF(AL273=1,VLOOKUP($AP273,BaseEqptCdF!$C$5:$R$161,16,FALSE),0)</f>
        <v>0</v>
      </c>
      <c r="AT273" s="3">
        <f>IF(AM273=1,VLOOKUP($AP273,BaseEqptCdF!$C$5:$R$161,16,FALSE),0)</f>
        <v>0</v>
      </c>
      <c r="AU273" s="3">
        <f>IF(AN273=1,VLOOKUP($AP273,BaseEqptCdF!$C$5:$R$161,16,FALSE),0)</f>
        <v>0</v>
      </c>
      <c r="AV273" s="2">
        <f t="shared" si="39"/>
        <v>0</v>
      </c>
      <c r="AW273" s="3" t="str">
        <f>IF($L273="","",IF(SUM($AJ273:AJ273)=0,$AE273,VLOOKUP($AP273,BaseEqptCdF!$C$5:$R$161,16,FALSE)*$AC$3))</f>
        <v/>
      </c>
      <c r="AX273" s="3" t="str">
        <f>IF($L273="","",IF(SUM($AJ273:AK273)=0,$AE273,VLOOKUP($AP273,BaseEqptCdF!$C$5:$R$161,16,FALSE)*$AC$3))</f>
        <v/>
      </c>
      <c r="AY273" s="3" t="str">
        <f>IF($L273="","",IF(SUM($AJ273:AL273)=0,$AE273,VLOOKUP($AP273,BaseEqptCdF!$C$5:$R$161,16,FALSE)*$AC$3))</f>
        <v/>
      </c>
      <c r="AZ273" s="3" t="str">
        <f>IF($L273="","",IF(SUM($AJ273:AM273)=0,$AE273,VLOOKUP($AP273,BaseEqptCdF!$C$5:$R$161,16,FALSE)*$AC$3))</f>
        <v/>
      </c>
      <c r="BA273" s="3" t="str">
        <f>IF($L273="","",IF(SUM($AJ273:AN273)=0,$AE273,VLOOKUP($AP273,BaseEqptCdF!$C$5:$R$161,16,FALSE)*$AC$3))</f>
        <v/>
      </c>
      <c r="BB273" s="2">
        <f t="shared" si="40"/>
        <v>0</v>
      </c>
      <c r="BC273" s="3" t="str">
        <f>IF($L273="","",IF(SUM($AJ273:AJ273)=0,$AF273,IF(LEFT(VLOOKUP($AP273,BaseEqptCdF!$C$5:$E$161,3,FALSE),2)="SD",0,IF(LEFT(VLOOKUP($AP273,BaseEqptCdF!$C$5:$E$161,3,FALSE),2)="SB",1*52,VLOOKUP($AP273,BaseEqptCdF!$C$5:$S$161,12,FALSE)*0.2*300))))</f>
        <v/>
      </c>
      <c r="BD273" s="3" t="str">
        <f>IF($L273="","",IF(SUM($AJ273:AK273)=0,$AF273,IF(LEFT(VLOOKUP($AP273,BaseEqptCdF!$C$5:$E$161,3,FALSE),2)="SD",0,IF(LEFT(VLOOKUP($AP273,BaseEqptCdF!$C$5:$E$161,3,FALSE),2)="SB",1*52,VLOOKUP($AP273,BaseEqptCdF!$C$5:$S$161,12,FALSE)*0.2*300))))</f>
        <v/>
      </c>
      <c r="BE273" s="3" t="str">
        <f>IF($L273="","",IF(SUM($AJ273:AL273)=0,$AF273,IF(LEFT(VLOOKUP($AP273,BaseEqptCdF!$C$5:$E$161,3,FALSE),2)="SD",0,IF(LEFT(VLOOKUP($AP273,BaseEqptCdF!$C$5:$E$161,3,FALSE),2)="SB",1*52,VLOOKUP($AP273,BaseEqptCdF!$C$5:$S$161,12,FALSE)*0.2*300))))</f>
        <v/>
      </c>
      <c r="BF273" s="3" t="str">
        <f>IF($L273="","",IF(SUM($AJ273:AM273)=0,$AF273,IF(LEFT(VLOOKUP($AP273,BaseEqptCdF!$C$5:$E$161,3,FALSE),2)="SD",0,IF(LEFT(VLOOKUP($AP273,BaseEqptCdF!$C$5:$E$161,3,FALSE),2)="SB",1*52,VLOOKUP($AP273,BaseEqptCdF!$C$5:$S$161,12,FALSE)*0.2*300))))</f>
        <v/>
      </c>
      <c r="BG273" s="3" t="str">
        <f>IF($L273="","",IF(SUM($AJ273:AN273)=0,$AF273,IF(LEFT(VLOOKUP($AP273,BaseEqptCdF!$C$5:$E$161,3,FALSE),2)="SD",0,IF(LEFT(VLOOKUP($AP273,BaseEqptCdF!$C$5:$E$161,3,FALSE),2)="SB",1*52,VLOOKUP($AP273,BaseEqptCdF!$C$5:$S$161,12,FALSE)*0.2*300))))</f>
        <v/>
      </c>
      <c r="BH273" s="2">
        <f t="shared" si="41"/>
        <v>0</v>
      </c>
    </row>
    <row r="274" spans="1:60" x14ac:dyDescent="0.25">
      <c r="A274" s="296" t="str">
        <f t="array" ref="A274">IF($C274="","",INDEX(Prog!$B$8:$D$300,MATCH($C274,nivo1,0),1))</f>
        <v/>
      </c>
      <c r="B274" s="296" t="str">
        <f t="array" ref="B274">IF($C274="","",INDEX(Prog!$B$8:$D$300,MATCH($C274,nivo1,0),2))</f>
        <v/>
      </c>
      <c r="C274" s="273"/>
      <c r="D274" s="267"/>
      <c r="E274" s="273"/>
      <c r="F274" s="273"/>
      <c r="G274" s="273"/>
      <c r="H274" s="273"/>
      <c r="I274" s="273"/>
      <c r="J274" s="273"/>
      <c r="K274" s="274"/>
      <c r="L274" s="273"/>
      <c r="M274" s="273"/>
      <c r="N274" s="273"/>
      <c r="O274" s="275"/>
      <c r="P274" s="273"/>
      <c r="Q274" s="273"/>
      <c r="R274" s="273"/>
      <c r="S274" s="273"/>
      <c r="T274" s="276"/>
      <c r="U274" s="276"/>
      <c r="V274" s="276"/>
      <c r="W274" s="276"/>
      <c r="X274" s="277"/>
      <c r="Y274" s="278"/>
      <c r="AA274" s="8" t="str">
        <f>IF($L274="","",VLOOKUP($L274,BaseEqptCdF!$C$5:$E$161,2,FALSE))</f>
        <v/>
      </c>
      <c r="AB274" s="8" t="str">
        <f>IF($L274="","",VLOOKUP($L274,BaseEqptCdF!$C$5:$E$161,3,FALSE))</f>
        <v/>
      </c>
      <c r="AC274" s="7" t="str">
        <f>IF($L274="","",VLOOKUP($L274,BaseEqptCdF!$C$5:$I$161,6,FALSE))</f>
        <v/>
      </c>
      <c r="AD274" s="7" t="str">
        <f>IF($L274="","",VLOOKUP($L274,BaseEqptCdF!$C$5:$I$161,7,FALSE))</f>
        <v/>
      </c>
      <c r="AE274" s="3" t="str">
        <f>IF($L274="","",VLOOKUP($L274,BaseEqptCdF!$C$5:$R$161,16,FALSE)*$AC$3)</f>
        <v/>
      </c>
      <c r="AF274" s="3" t="str">
        <f>IF($L274="","",IF(LEFT($AB274,2)="SD",0,IF(LEFT($AB274,2)="SB",1*52,IF($N274=Prog!$P$17,VLOOKUP($L274,BaseEqptCdF!$C$5:$P$161,14,FALSE)*1*300,VLOOKUP($L274,BaseEqptCdF!$C$5:$P$161,12,FALSE)*0.2*300))))</f>
        <v/>
      </c>
      <c r="AG274" s="6" t="str">
        <f t="shared" si="42"/>
        <v/>
      </c>
      <c r="AH274" s="6">
        <f>IF($U274=Prog!$S$18,YEAR($X274),"")</f>
        <v>1900</v>
      </c>
      <c r="AI274" s="5" t="str">
        <f>IF(OR($AG274="",$U274=Prog!$S$18),"",IF(OR($U274=Prog!$S$17,$U274=Prog!$S$16),YEAR($X274),IF($AG274="ND","ND",$AI$8+$O274)))</f>
        <v/>
      </c>
      <c r="AJ274" s="3" t="str">
        <f t="shared" si="37"/>
        <v/>
      </c>
      <c r="AK274" s="3" t="str">
        <f t="shared" si="43"/>
        <v/>
      </c>
      <c r="AL274" s="3" t="str">
        <f t="shared" si="43"/>
        <v/>
      </c>
      <c r="AM274" s="3" t="str">
        <f t="shared" si="43"/>
        <v/>
      </c>
      <c r="AN274" s="3" t="str">
        <f t="shared" si="43"/>
        <v/>
      </c>
      <c r="AO274" s="2">
        <f t="shared" si="38"/>
        <v>0</v>
      </c>
      <c r="AP274" s="4"/>
      <c r="AQ274" s="3">
        <f>IF(AJ274=1,VLOOKUP($AP274,BaseEqptCdF!$C$5:$R$161,16,FALSE),0)</f>
        <v>0</v>
      </c>
      <c r="AR274" s="3">
        <f>IF(AK274=1,VLOOKUP($AP274,BaseEqptCdF!$C$5:$R$161,16,FALSE),0)</f>
        <v>0</v>
      </c>
      <c r="AS274" s="3">
        <f>IF(AL274=1,VLOOKUP($AP274,BaseEqptCdF!$C$5:$R$161,16,FALSE),0)</f>
        <v>0</v>
      </c>
      <c r="AT274" s="3">
        <f>IF(AM274=1,VLOOKUP($AP274,BaseEqptCdF!$C$5:$R$161,16,FALSE),0)</f>
        <v>0</v>
      </c>
      <c r="AU274" s="3">
        <f>IF(AN274=1,VLOOKUP($AP274,BaseEqptCdF!$C$5:$R$161,16,FALSE),0)</f>
        <v>0</v>
      </c>
      <c r="AV274" s="2">
        <f t="shared" si="39"/>
        <v>0</v>
      </c>
      <c r="AW274" s="3" t="str">
        <f>IF($L274="","",IF(SUM($AJ274:AJ274)=0,$AE274,VLOOKUP($AP274,BaseEqptCdF!$C$5:$R$161,16,FALSE)*$AC$3))</f>
        <v/>
      </c>
      <c r="AX274" s="3" t="str">
        <f>IF($L274="","",IF(SUM($AJ274:AK274)=0,$AE274,VLOOKUP($AP274,BaseEqptCdF!$C$5:$R$161,16,FALSE)*$AC$3))</f>
        <v/>
      </c>
      <c r="AY274" s="3" t="str">
        <f>IF($L274="","",IF(SUM($AJ274:AL274)=0,$AE274,VLOOKUP($AP274,BaseEqptCdF!$C$5:$R$161,16,FALSE)*$AC$3))</f>
        <v/>
      </c>
      <c r="AZ274" s="3" t="str">
        <f>IF($L274="","",IF(SUM($AJ274:AM274)=0,$AE274,VLOOKUP($AP274,BaseEqptCdF!$C$5:$R$161,16,FALSE)*$AC$3))</f>
        <v/>
      </c>
      <c r="BA274" s="3" t="str">
        <f>IF($L274="","",IF(SUM($AJ274:AN274)=0,$AE274,VLOOKUP($AP274,BaseEqptCdF!$C$5:$R$161,16,FALSE)*$AC$3))</f>
        <v/>
      </c>
      <c r="BB274" s="2">
        <f t="shared" si="40"/>
        <v>0</v>
      </c>
      <c r="BC274" s="3" t="str">
        <f>IF($L274="","",IF(SUM($AJ274:AJ274)=0,$AF274,IF(LEFT(VLOOKUP($AP274,BaseEqptCdF!$C$5:$E$161,3,FALSE),2)="SD",0,IF(LEFT(VLOOKUP($AP274,BaseEqptCdF!$C$5:$E$161,3,FALSE),2)="SB",1*52,VLOOKUP($AP274,BaseEqptCdF!$C$5:$S$161,12,FALSE)*0.2*300))))</f>
        <v/>
      </c>
      <c r="BD274" s="3" t="str">
        <f>IF($L274="","",IF(SUM($AJ274:AK274)=0,$AF274,IF(LEFT(VLOOKUP($AP274,BaseEqptCdF!$C$5:$E$161,3,FALSE),2)="SD",0,IF(LEFT(VLOOKUP($AP274,BaseEqptCdF!$C$5:$E$161,3,FALSE),2)="SB",1*52,VLOOKUP($AP274,BaseEqptCdF!$C$5:$S$161,12,FALSE)*0.2*300))))</f>
        <v/>
      </c>
      <c r="BE274" s="3" t="str">
        <f>IF($L274="","",IF(SUM($AJ274:AL274)=0,$AF274,IF(LEFT(VLOOKUP($AP274,BaseEqptCdF!$C$5:$E$161,3,FALSE),2)="SD",0,IF(LEFT(VLOOKUP($AP274,BaseEqptCdF!$C$5:$E$161,3,FALSE),2)="SB",1*52,VLOOKUP($AP274,BaseEqptCdF!$C$5:$S$161,12,FALSE)*0.2*300))))</f>
        <v/>
      </c>
      <c r="BF274" s="3" t="str">
        <f>IF($L274="","",IF(SUM($AJ274:AM274)=0,$AF274,IF(LEFT(VLOOKUP($AP274,BaseEqptCdF!$C$5:$E$161,3,FALSE),2)="SD",0,IF(LEFT(VLOOKUP($AP274,BaseEqptCdF!$C$5:$E$161,3,FALSE),2)="SB",1*52,VLOOKUP($AP274,BaseEqptCdF!$C$5:$S$161,12,FALSE)*0.2*300))))</f>
        <v/>
      </c>
      <c r="BG274" s="3" t="str">
        <f>IF($L274="","",IF(SUM($AJ274:AN274)=0,$AF274,IF(LEFT(VLOOKUP($AP274,BaseEqptCdF!$C$5:$E$161,3,FALSE),2)="SD",0,IF(LEFT(VLOOKUP($AP274,BaseEqptCdF!$C$5:$E$161,3,FALSE),2)="SB",1*52,VLOOKUP($AP274,BaseEqptCdF!$C$5:$S$161,12,FALSE)*0.2*300))))</f>
        <v/>
      </c>
      <c r="BH274" s="2">
        <f t="shared" si="41"/>
        <v>0</v>
      </c>
    </row>
    <row r="275" spans="1:60" x14ac:dyDescent="0.25">
      <c r="A275" s="296" t="str">
        <f t="array" ref="A275">IF($C275="","",INDEX(Prog!$B$8:$D$300,MATCH($C275,nivo1,0),1))</f>
        <v/>
      </c>
      <c r="B275" s="296" t="str">
        <f t="array" ref="B275">IF($C275="","",INDEX(Prog!$B$8:$D$300,MATCH($C275,nivo1,0),2))</f>
        <v/>
      </c>
      <c r="C275" s="273"/>
      <c r="D275" s="267"/>
      <c r="E275" s="273"/>
      <c r="F275" s="273"/>
      <c r="G275" s="273"/>
      <c r="H275" s="273"/>
      <c r="I275" s="273"/>
      <c r="J275" s="273"/>
      <c r="K275" s="274"/>
      <c r="L275" s="273"/>
      <c r="M275" s="273"/>
      <c r="N275" s="273"/>
      <c r="O275" s="275"/>
      <c r="P275" s="273"/>
      <c r="Q275" s="273"/>
      <c r="R275" s="273"/>
      <c r="S275" s="273"/>
      <c r="T275" s="276"/>
      <c r="U275" s="276"/>
      <c r="V275" s="276"/>
      <c r="W275" s="276"/>
      <c r="X275" s="277"/>
      <c r="Y275" s="278"/>
      <c r="AA275" s="8" t="str">
        <f>IF($L275="","",VLOOKUP($L275,BaseEqptCdF!$C$5:$E$161,2,FALSE))</f>
        <v/>
      </c>
      <c r="AB275" s="8" t="str">
        <f>IF($L275="","",VLOOKUP($L275,BaseEqptCdF!$C$5:$E$161,3,FALSE))</f>
        <v/>
      </c>
      <c r="AC275" s="7" t="str">
        <f>IF($L275="","",VLOOKUP($L275,BaseEqptCdF!$C$5:$I$161,6,FALSE))</f>
        <v/>
      </c>
      <c r="AD275" s="7" t="str">
        <f>IF($L275="","",VLOOKUP($L275,BaseEqptCdF!$C$5:$I$161,7,FALSE))</f>
        <v/>
      </c>
      <c r="AE275" s="3" t="str">
        <f>IF($L275="","",VLOOKUP($L275,BaseEqptCdF!$C$5:$R$161,16,FALSE)*$AC$3)</f>
        <v/>
      </c>
      <c r="AF275" s="3" t="str">
        <f>IF($L275="","",IF(LEFT($AB275,2)="SD",0,IF(LEFT($AB275,2)="SB",1*52,IF($N275=Prog!$P$17,VLOOKUP($L275,BaseEqptCdF!$C$5:$P$161,14,FALSE)*1*300,VLOOKUP($L275,BaseEqptCdF!$C$5:$P$161,12,FALSE)*0.2*300))))</f>
        <v/>
      </c>
      <c r="AG275" s="6" t="str">
        <f t="shared" si="42"/>
        <v/>
      </c>
      <c r="AH275" s="6">
        <f>IF($U275=Prog!$S$18,YEAR($X275),"")</f>
        <v>1900</v>
      </c>
      <c r="AI275" s="5" t="str">
        <f>IF(OR($AG275="",$U275=Prog!$S$18),"",IF(OR($U275=Prog!$S$17,$U275=Prog!$S$16),YEAR($X275),IF($AG275="ND","ND",$AI$8+$O275)))</f>
        <v/>
      </c>
      <c r="AJ275" s="3" t="str">
        <f t="shared" si="37"/>
        <v/>
      </c>
      <c r="AK275" s="3" t="str">
        <f t="shared" si="43"/>
        <v/>
      </c>
      <c r="AL275" s="3" t="str">
        <f t="shared" si="43"/>
        <v/>
      </c>
      <c r="AM275" s="3" t="str">
        <f t="shared" si="43"/>
        <v/>
      </c>
      <c r="AN275" s="3" t="str">
        <f t="shared" si="43"/>
        <v/>
      </c>
      <c r="AO275" s="2">
        <f t="shared" si="38"/>
        <v>0</v>
      </c>
      <c r="AP275" s="4"/>
      <c r="AQ275" s="3">
        <f>IF(AJ275=1,VLOOKUP($AP275,BaseEqptCdF!$C$5:$R$161,16,FALSE),0)</f>
        <v>0</v>
      </c>
      <c r="AR275" s="3">
        <f>IF(AK275=1,VLOOKUP($AP275,BaseEqptCdF!$C$5:$R$161,16,FALSE),0)</f>
        <v>0</v>
      </c>
      <c r="AS275" s="3">
        <f>IF(AL275=1,VLOOKUP($AP275,BaseEqptCdF!$C$5:$R$161,16,FALSE),0)</f>
        <v>0</v>
      </c>
      <c r="AT275" s="3">
        <f>IF(AM275=1,VLOOKUP($AP275,BaseEqptCdF!$C$5:$R$161,16,FALSE),0)</f>
        <v>0</v>
      </c>
      <c r="AU275" s="3">
        <f>IF(AN275=1,VLOOKUP($AP275,BaseEqptCdF!$C$5:$R$161,16,FALSE),0)</f>
        <v>0</v>
      </c>
      <c r="AV275" s="2">
        <f t="shared" si="39"/>
        <v>0</v>
      </c>
      <c r="AW275" s="3" t="str">
        <f>IF($L275="","",IF(SUM($AJ275:AJ275)=0,$AE275,VLOOKUP($AP275,BaseEqptCdF!$C$5:$R$161,16,FALSE)*$AC$3))</f>
        <v/>
      </c>
      <c r="AX275" s="3" t="str">
        <f>IF($L275="","",IF(SUM($AJ275:AK275)=0,$AE275,VLOOKUP($AP275,BaseEqptCdF!$C$5:$R$161,16,FALSE)*$AC$3))</f>
        <v/>
      </c>
      <c r="AY275" s="3" t="str">
        <f>IF($L275="","",IF(SUM($AJ275:AL275)=0,$AE275,VLOOKUP($AP275,BaseEqptCdF!$C$5:$R$161,16,FALSE)*$AC$3))</f>
        <v/>
      </c>
      <c r="AZ275" s="3" t="str">
        <f>IF($L275="","",IF(SUM($AJ275:AM275)=0,$AE275,VLOOKUP($AP275,BaseEqptCdF!$C$5:$R$161,16,FALSE)*$AC$3))</f>
        <v/>
      </c>
      <c r="BA275" s="3" t="str">
        <f>IF($L275="","",IF(SUM($AJ275:AN275)=0,$AE275,VLOOKUP($AP275,BaseEqptCdF!$C$5:$R$161,16,FALSE)*$AC$3))</f>
        <v/>
      </c>
      <c r="BB275" s="2">
        <f t="shared" si="40"/>
        <v>0</v>
      </c>
      <c r="BC275" s="3" t="str">
        <f>IF($L275="","",IF(SUM($AJ275:AJ275)=0,$AF275,IF(LEFT(VLOOKUP($AP275,BaseEqptCdF!$C$5:$E$161,3,FALSE),2)="SD",0,IF(LEFT(VLOOKUP($AP275,BaseEqptCdF!$C$5:$E$161,3,FALSE),2)="SB",1*52,VLOOKUP($AP275,BaseEqptCdF!$C$5:$S$161,12,FALSE)*0.2*300))))</f>
        <v/>
      </c>
      <c r="BD275" s="3" t="str">
        <f>IF($L275="","",IF(SUM($AJ275:AK275)=0,$AF275,IF(LEFT(VLOOKUP($AP275,BaseEqptCdF!$C$5:$E$161,3,FALSE),2)="SD",0,IF(LEFT(VLOOKUP($AP275,BaseEqptCdF!$C$5:$E$161,3,FALSE),2)="SB",1*52,VLOOKUP($AP275,BaseEqptCdF!$C$5:$S$161,12,FALSE)*0.2*300))))</f>
        <v/>
      </c>
      <c r="BE275" s="3" t="str">
        <f>IF($L275="","",IF(SUM($AJ275:AL275)=0,$AF275,IF(LEFT(VLOOKUP($AP275,BaseEqptCdF!$C$5:$E$161,3,FALSE),2)="SD",0,IF(LEFT(VLOOKUP($AP275,BaseEqptCdF!$C$5:$E$161,3,FALSE),2)="SB",1*52,VLOOKUP($AP275,BaseEqptCdF!$C$5:$S$161,12,FALSE)*0.2*300))))</f>
        <v/>
      </c>
      <c r="BF275" s="3" t="str">
        <f>IF($L275="","",IF(SUM($AJ275:AM275)=0,$AF275,IF(LEFT(VLOOKUP($AP275,BaseEqptCdF!$C$5:$E$161,3,FALSE),2)="SD",0,IF(LEFT(VLOOKUP($AP275,BaseEqptCdF!$C$5:$E$161,3,FALSE),2)="SB",1*52,VLOOKUP($AP275,BaseEqptCdF!$C$5:$S$161,12,FALSE)*0.2*300))))</f>
        <v/>
      </c>
      <c r="BG275" s="3" t="str">
        <f>IF($L275="","",IF(SUM($AJ275:AN275)=0,$AF275,IF(LEFT(VLOOKUP($AP275,BaseEqptCdF!$C$5:$E$161,3,FALSE),2)="SD",0,IF(LEFT(VLOOKUP($AP275,BaseEqptCdF!$C$5:$E$161,3,FALSE),2)="SB",1*52,VLOOKUP($AP275,BaseEqptCdF!$C$5:$S$161,12,FALSE)*0.2*300))))</f>
        <v/>
      </c>
      <c r="BH275" s="2">
        <f t="shared" si="41"/>
        <v>0</v>
      </c>
    </row>
    <row r="276" spans="1:60" x14ac:dyDescent="0.25">
      <c r="A276" s="296" t="str">
        <f t="array" ref="A276">IF($C276="","",INDEX(Prog!$B$8:$D$300,MATCH($C276,nivo1,0),1))</f>
        <v/>
      </c>
      <c r="B276" s="296" t="str">
        <f t="array" ref="B276">IF($C276="","",INDEX(Prog!$B$8:$D$300,MATCH($C276,nivo1,0),2))</f>
        <v/>
      </c>
      <c r="C276" s="273"/>
      <c r="D276" s="267"/>
      <c r="E276" s="273"/>
      <c r="F276" s="273"/>
      <c r="G276" s="273"/>
      <c r="H276" s="273"/>
      <c r="I276" s="273"/>
      <c r="J276" s="273"/>
      <c r="K276" s="274"/>
      <c r="L276" s="273"/>
      <c r="M276" s="273"/>
      <c r="N276" s="273"/>
      <c r="O276" s="275"/>
      <c r="P276" s="273"/>
      <c r="Q276" s="273"/>
      <c r="R276" s="273"/>
      <c r="S276" s="273"/>
      <c r="T276" s="276"/>
      <c r="U276" s="276"/>
      <c r="V276" s="276"/>
      <c r="W276" s="276"/>
      <c r="X276" s="277"/>
      <c r="Y276" s="278"/>
      <c r="AA276" s="8" t="str">
        <f>IF($L276="","",VLOOKUP($L276,BaseEqptCdF!$C$5:$E$161,2,FALSE))</f>
        <v/>
      </c>
      <c r="AB276" s="8" t="str">
        <f>IF($L276="","",VLOOKUP($L276,BaseEqptCdF!$C$5:$E$161,3,FALSE))</f>
        <v/>
      </c>
      <c r="AC276" s="7" t="str">
        <f>IF($L276="","",VLOOKUP($L276,BaseEqptCdF!$C$5:$I$161,6,FALSE))</f>
        <v/>
      </c>
      <c r="AD276" s="7" t="str">
        <f>IF($L276="","",VLOOKUP($L276,BaseEqptCdF!$C$5:$I$161,7,FALSE))</f>
        <v/>
      </c>
      <c r="AE276" s="3" t="str">
        <f>IF($L276="","",VLOOKUP($L276,BaseEqptCdF!$C$5:$R$161,16,FALSE)*$AC$3)</f>
        <v/>
      </c>
      <c r="AF276" s="3" t="str">
        <f>IF($L276="","",IF(LEFT($AB276,2)="SD",0,IF(LEFT($AB276,2)="SB",1*52,IF($N276=Prog!$P$17,VLOOKUP($L276,BaseEqptCdF!$C$5:$P$161,14,FALSE)*1*300,VLOOKUP($L276,BaseEqptCdF!$C$5:$P$161,12,FALSE)*0.2*300))))</f>
        <v/>
      </c>
      <c r="AG276" s="6" t="str">
        <f t="shared" si="42"/>
        <v/>
      </c>
      <c r="AH276" s="6">
        <f>IF($U276=Prog!$S$18,YEAR($X276),"")</f>
        <v>1900</v>
      </c>
      <c r="AI276" s="5" t="str">
        <f>IF(OR($AG276="",$U276=Prog!$S$18),"",IF(OR($U276=Prog!$S$17,$U276=Prog!$S$16),YEAR($X276),IF($AG276="ND","ND",$AI$8+$O276)))</f>
        <v/>
      </c>
      <c r="AJ276" s="3" t="str">
        <f t="shared" si="37"/>
        <v/>
      </c>
      <c r="AK276" s="3" t="str">
        <f t="shared" si="43"/>
        <v/>
      </c>
      <c r="AL276" s="3" t="str">
        <f t="shared" si="43"/>
        <v/>
      </c>
      <c r="AM276" s="3" t="str">
        <f t="shared" si="43"/>
        <v/>
      </c>
      <c r="AN276" s="3" t="str">
        <f t="shared" si="43"/>
        <v/>
      </c>
      <c r="AO276" s="2">
        <f t="shared" si="38"/>
        <v>0</v>
      </c>
      <c r="AP276" s="4"/>
      <c r="AQ276" s="3">
        <f>IF(AJ276=1,VLOOKUP($AP276,BaseEqptCdF!$C$5:$R$161,16,FALSE),0)</f>
        <v>0</v>
      </c>
      <c r="AR276" s="3">
        <f>IF(AK276=1,VLOOKUP($AP276,BaseEqptCdF!$C$5:$R$161,16,FALSE),0)</f>
        <v>0</v>
      </c>
      <c r="AS276" s="3">
        <f>IF(AL276=1,VLOOKUP($AP276,BaseEqptCdF!$C$5:$R$161,16,FALSE),0)</f>
        <v>0</v>
      </c>
      <c r="AT276" s="3">
        <f>IF(AM276=1,VLOOKUP($AP276,BaseEqptCdF!$C$5:$R$161,16,FALSE),0)</f>
        <v>0</v>
      </c>
      <c r="AU276" s="3">
        <f>IF(AN276=1,VLOOKUP($AP276,BaseEqptCdF!$C$5:$R$161,16,FALSE),0)</f>
        <v>0</v>
      </c>
      <c r="AV276" s="2">
        <f t="shared" si="39"/>
        <v>0</v>
      </c>
      <c r="AW276" s="3" t="str">
        <f>IF($L276="","",IF(SUM($AJ276:AJ276)=0,$AE276,VLOOKUP($AP276,BaseEqptCdF!$C$5:$R$161,16,FALSE)*$AC$3))</f>
        <v/>
      </c>
      <c r="AX276" s="3" t="str">
        <f>IF($L276="","",IF(SUM($AJ276:AK276)=0,$AE276,VLOOKUP($AP276,BaseEqptCdF!$C$5:$R$161,16,FALSE)*$AC$3))</f>
        <v/>
      </c>
      <c r="AY276" s="3" t="str">
        <f>IF($L276="","",IF(SUM($AJ276:AL276)=0,$AE276,VLOOKUP($AP276,BaseEqptCdF!$C$5:$R$161,16,FALSE)*$AC$3))</f>
        <v/>
      </c>
      <c r="AZ276" s="3" t="str">
        <f>IF($L276="","",IF(SUM($AJ276:AM276)=0,$AE276,VLOOKUP($AP276,BaseEqptCdF!$C$5:$R$161,16,FALSE)*$AC$3))</f>
        <v/>
      </c>
      <c r="BA276" s="3" t="str">
        <f>IF($L276="","",IF(SUM($AJ276:AN276)=0,$AE276,VLOOKUP($AP276,BaseEqptCdF!$C$5:$R$161,16,FALSE)*$AC$3))</f>
        <v/>
      </c>
      <c r="BB276" s="2">
        <f t="shared" si="40"/>
        <v>0</v>
      </c>
      <c r="BC276" s="3" t="str">
        <f>IF($L276="","",IF(SUM($AJ276:AJ276)=0,$AF276,IF(LEFT(VLOOKUP($AP276,BaseEqptCdF!$C$5:$E$161,3,FALSE),2)="SD",0,IF(LEFT(VLOOKUP($AP276,BaseEqptCdF!$C$5:$E$161,3,FALSE),2)="SB",1*52,VLOOKUP($AP276,BaseEqptCdF!$C$5:$S$161,12,FALSE)*0.2*300))))</f>
        <v/>
      </c>
      <c r="BD276" s="3" t="str">
        <f>IF($L276="","",IF(SUM($AJ276:AK276)=0,$AF276,IF(LEFT(VLOOKUP($AP276,BaseEqptCdF!$C$5:$E$161,3,FALSE),2)="SD",0,IF(LEFT(VLOOKUP($AP276,BaseEqptCdF!$C$5:$E$161,3,FALSE),2)="SB",1*52,VLOOKUP($AP276,BaseEqptCdF!$C$5:$S$161,12,FALSE)*0.2*300))))</f>
        <v/>
      </c>
      <c r="BE276" s="3" t="str">
        <f>IF($L276="","",IF(SUM($AJ276:AL276)=0,$AF276,IF(LEFT(VLOOKUP($AP276,BaseEqptCdF!$C$5:$E$161,3,FALSE),2)="SD",0,IF(LEFT(VLOOKUP($AP276,BaseEqptCdF!$C$5:$E$161,3,FALSE),2)="SB",1*52,VLOOKUP($AP276,BaseEqptCdF!$C$5:$S$161,12,FALSE)*0.2*300))))</f>
        <v/>
      </c>
      <c r="BF276" s="3" t="str">
        <f>IF($L276="","",IF(SUM($AJ276:AM276)=0,$AF276,IF(LEFT(VLOOKUP($AP276,BaseEqptCdF!$C$5:$E$161,3,FALSE),2)="SD",0,IF(LEFT(VLOOKUP($AP276,BaseEqptCdF!$C$5:$E$161,3,FALSE),2)="SB",1*52,VLOOKUP($AP276,BaseEqptCdF!$C$5:$S$161,12,FALSE)*0.2*300))))</f>
        <v/>
      </c>
      <c r="BG276" s="3" t="str">
        <f>IF($L276="","",IF(SUM($AJ276:AN276)=0,$AF276,IF(LEFT(VLOOKUP($AP276,BaseEqptCdF!$C$5:$E$161,3,FALSE),2)="SD",0,IF(LEFT(VLOOKUP($AP276,BaseEqptCdF!$C$5:$E$161,3,FALSE),2)="SB",1*52,VLOOKUP($AP276,BaseEqptCdF!$C$5:$S$161,12,FALSE)*0.2*300))))</f>
        <v/>
      </c>
      <c r="BH276" s="2">
        <f t="shared" si="41"/>
        <v>0</v>
      </c>
    </row>
    <row r="277" spans="1:60" x14ac:dyDescent="0.25">
      <c r="A277" s="296" t="str">
        <f t="array" ref="A277">IF($C277="","",INDEX(Prog!$B$8:$D$300,MATCH($C277,nivo1,0),1))</f>
        <v/>
      </c>
      <c r="B277" s="296" t="str">
        <f t="array" ref="B277">IF($C277="","",INDEX(Prog!$B$8:$D$300,MATCH($C277,nivo1,0),2))</f>
        <v/>
      </c>
      <c r="C277" s="273"/>
      <c r="D277" s="267"/>
      <c r="E277" s="273"/>
      <c r="F277" s="273"/>
      <c r="G277" s="273"/>
      <c r="H277" s="273"/>
      <c r="I277" s="273"/>
      <c r="J277" s="273"/>
      <c r="K277" s="274"/>
      <c r="L277" s="273"/>
      <c r="M277" s="273"/>
      <c r="N277" s="273"/>
      <c r="O277" s="275"/>
      <c r="P277" s="273"/>
      <c r="Q277" s="273"/>
      <c r="R277" s="273"/>
      <c r="S277" s="273"/>
      <c r="T277" s="276"/>
      <c r="U277" s="276"/>
      <c r="V277" s="276"/>
      <c r="W277" s="276"/>
      <c r="X277" s="277"/>
      <c r="Y277" s="278"/>
      <c r="AA277" s="8" t="str">
        <f>IF($L277="","",VLOOKUP($L277,BaseEqptCdF!$C$5:$E$161,2,FALSE))</f>
        <v/>
      </c>
      <c r="AB277" s="8" t="str">
        <f>IF($L277="","",VLOOKUP($L277,BaseEqptCdF!$C$5:$E$161,3,FALSE))</f>
        <v/>
      </c>
      <c r="AC277" s="7" t="str">
        <f>IF($L277="","",VLOOKUP($L277,BaseEqptCdF!$C$5:$I$161,6,FALSE))</f>
        <v/>
      </c>
      <c r="AD277" s="7" t="str">
        <f>IF($L277="","",VLOOKUP($L277,BaseEqptCdF!$C$5:$I$161,7,FALSE))</f>
        <v/>
      </c>
      <c r="AE277" s="3" t="str">
        <f>IF($L277="","",VLOOKUP($L277,BaseEqptCdF!$C$5:$R$161,16,FALSE)*$AC$3)</f>
        <v/>
      </c>
      <c r="AF277" s="3" t="str">
        <f>IF($L277="","",IF(LEFT($AB277,2)="SD",0,IF(LEFT($AB277,2)="SB",1*52,IF($N277=Prog!$P$17,VLOOKUP($L277,BaseEqptCdF!$C$5:$P$161,14,FALSE)*1*300,VLOOKUP($L277,BaseEqptCdF!$C$5:$P$161,12,FALSE)*0.2*300))))</f>
        <v/>
      </c>
      <c r="AG277" s="6" t="str">
        <f t="shared" si="42"/>
        <v/>
      </c>
      <c r="AH277" s="6">
        <f>IF($U277=Prog!$S$18,YEAR($X277),"")</f>
        <v>1900</v>
      </c>
      <c r="AI277" s="5" t="str">
        <f>IF(OR($AG277="",$U277=Prog!$S$18),"",IF(OR($U277=Prog!$S$17,$U277=Prog!$S$16),YEAR($X277),IF($AG277="ND","ND",$AI$8+$O277)))</f>
        <v/>
      </c>
      <c r="AJ277" s="3" t="str">
        <f t="shared" si="37"/>
        <v/>
      </c>
      <c r="AK277" s="3" t="str">
        <f t="shared" si="43"/>
        <v/>
      </c>
      <c r="AL277" s="3" t="str">
        <f t="shared" si="43"/>
        <v/>
      </c>
      <c r="AM277" s="3" t="str">
        <f t="shared" si="43"/>
        <v/>
      </c>
      <c r="AN277" s="3" t="str">
        <f t="shared" si="43"/>
        <v/>
      </c>
      <c r="AO277" s="2">
        <f t="shared" si="38"/>
        <v>0</v>
      </c>
      <c r="AP277" s="4"/>
      <c r="AQ277" s="3">
        <f>IF(AJ277=1,VLOOKUP($AP277,BaseEqptCdF!$C$5:$R$161,16,FALSE),0)</f>
        <v>0</v>
      </c>
      <c r="AR277" s="3">
        <f>IF(AK277=1,VLOOKUP($AP277,BaseEqptCdF!$C$5:$R$161,16,FALSE),0)</f>
        <v>0</v>
      </c>
      <c r="AS277" s="3">
        <f>IF(AL277=1,VLOOKUP($AP277,BaseEqptCdF!$C$5:$R$161,16,FALSE),0)</f>
        <v>0</v>
      </c>
      <c r="AT277" s="3">
        <f>IF(AM277=1,VLOOKUP($AP277,BaseEqptCdF!$C$5:$R$161,16,FALSE),0)</f>
        <v>0</v>
      </c>
      <c r="AU277" s="3">
        <f>IF(AN277=1,VLOOKUP($AP277,BaseEqptCdF!$C$5:$R$161,16,FALSE),0)</f>
        <v>0</v>
      </c>
      <c r="AV277" s="2">
        <f t="shared" si="39"/>
        <v>0</v>
      </c>
      <c r="AW277" s="3" t="str">
        <f>IF($L277="","",IF(SUM($AJ277:AJ277)=0,$AE277,VLOOKUP($AP277,BaseEqptCdF!$C$5:$R$161,16,FALSE)*$AC$3))</f>
        <v/>
      </c>
      <c r="AX277" s="3" t="str">
        <f>IF($L277="","",IF(SUM($AJ277:AK277)=0,$AE277,VLOOKUP($AP277,BaseEqptCdF!$C$5:$R$161,16,FALSE)*$AC$3))</f>
        <v/>
      </c>
      <c r="AY277" s="3" t="str">
        <f>IF($L277="","",IF(SUM($AJ277:AL277)=0,$AE277,VLOOKUP($AP277,BaseEqptCdF!$C$5:$R$161,16,FALSE)*$AC$3))</f>
        <v/>
      </c>
      <c r="AZ277" s="3" t="str">
        <f>IF($L277="","",IF(SUM($AJ277:AM277)=0,$AE277,VLOOKUP($AP277,BaseEqptCdF!$C$5:$R$161,16,FALSE)*$AC$3))</f>
        <v/>
      </c>
      <c r="BA277" s="3" t="str">
        <f>IF($L277="","",IF(SUM($AJ277:AN277)=0,$AE277,VLOOKUP($AP277,BaseEqptCdF!$C$5:$R$161,16,FALSE)*$AC$3))</f>
        <v/>
      </c>
      <c r="BB277" s="2">
        <f t="shared" si="40"/>
        <v>0</v>
      </c>
      <c r="BC277" s="3" t="str">
        <f>IF($L277="","",IF(SUM($AJ277:AJ277)=0,$AF277,IF(LEFT(VLOOKUP($AP277,BaseEqptCdF!$C$5:$E$161,3,FALSE),2)="SD",0,IF(LEFT(VLOOKUP($AP277,BaseEqptCdF!$C$5:$E$161,3,FALSE),2)="SB",1*52,VLOOKUP($AP277,BaseEqptCdF!$C$5:$S$161,12,FALSE)*0.2*300))))</f>
        <v/>
      </c>
      <c r="BD277" s="3" t="str">
        <f>IF($L277="","",IF(SUM($AJ277:AK277)=0,$AF277,IF(LEFT(VLOOKUP($AP277,BaseEqptCdF!$C$5:$E$161,3,FALSE),2)="SD",0,IF(LEFT(VLOOKUP($AP277,BaseEqptCdF!$C$5:$E$161,3,FALSE),2)="SB",1*52,VLOOKUP($AP277,BaseEqptCdF!$C$5:$S$161,12,FALSE)*0.2*300))))</f>
        <v/>
      </c>
      <c r="BE277" s="3" t="str">
        <f>IF($L277="","",IF(SUM($AJ277:AL277)=0,$AF277,IF(LEFT(VLOOKUP($AP277,BaseEqptCdF!$C$5:$E$161,3,FALSE),2)="SD",0,IF(LEFT(VLOOKUP($AP277,BaseEqptCdF!$C$5:$E$161,3,FALSE),2)="SB",1*52,VLOOKUP($AP277,BaseEqptCdF!$C$5:$S$161,12,FALSE)*0.2*300))))</f>
        <v/>
      </c>
      <c r="BF277" s="3" t="str">
        <f>IF($L277="","",IF(SUM($AJ277:AM277)=0,$AF277,IF(LEFT(VLOOKUP($AP277,BaseEqptCdF!$C$5:$E$161,3,FALSE),2)="SD",0,IF(LEFT(VLOOKUP($AP277,BaseEqptCdF!$C$5:$E$161,3,FALSE),2)="SB",1*52,VLOOKUP($AP277,BaseEqptCdF!$C$5:$S$161,12,FALSE)*0.2*300))))</f>
        <v/>
      </c>
      <c r="BG277" s="3" t="str">
        <f>IF($L277="","",IF(SUM($AJ277:AN277)=0,$AF277,IF(LEFT(VLOOKUP($AP277,BaseEqptCdF!$C$5:$E$161,3,FALSE),2)="SD",0,IF(LEFT(VLOOKUP($AP277,BaseEqptCdF!$C$5:$E$161,3,FALSE),2)="SB",1*52,VLOOKUP($AP277,BaseEqptCdF!$C$5:$S$161,12,FALSE)*0.2*300))))</f>
        <v/>
      </c>
      <c r="BH277" s="2">
        <f t="shared" si="41"/>
        <v>0</v>
      </c>
    </row>
    <row r="278" spans="1:60" x14ac:dyDescent="0.25">
      <c r="A278" s="296" t="str">
        <f t="array" ref="A278">IF($C278="","",INDEX(Prog!$B$8:$D$300,MATCH($C278,nivo1,0),1))</f>
        <v/>
      </c>
      <c r="B278" s="296" t="str">
        <f t="array" ref="B278">IF($C278="","",INDEX(Prog!$B$8:$D$300,MATCH($C278,nivo1,0),2))</f>
        <v/>
      </c>
      <c r="C278" s="273"/>
      <c r="D278" s="267"/>
      <c r="E278" s="273"/>
      <c r="F278" s="273"/>
      <c r="G278" s="273"/>
      <c r="H278" s="273"/>
      <c r="I278" s="273"/>
      <c r="J278" s="273"/>
      <c r="K278" s="274"/>
      <c r="L278" s="273"/>
      <c r="M278" s="273"/>
      <c r="N278" s="273"/>
      <c r="O278" s="275"/>
      <c r="P278" s="273"/>
      <c r="Q278" s="273"/>
      <c r="R278" s="273"/>
      <c r="S278" s="273"/>
      <c r="T278" s="276"/>
      <c r="U278" s="276"/>
      <c r="V278" s="276"/>
      <c r="W278" s="276"/>
      <c r="X278" s="277"/>
      <c r="Y278" s="278"/>
      <c r="AA278" s="8" t="str">
        <f>IF($L278="","",VLOOKUP($L278,BaseEqptCdF!$C$5:$E$161,2,FALSE))</f>
        <v/>
      </c>
      <c r="AB278" s="8" t="str">
        <f>IF($L278="","",VLOOKUP($L278,BaseEqptCdF!$C$5:$E$161,3,FALSE))</f>
        <v/>
      </c>
      <c r="AC278" s="7" t="str">
        <f>IF($L278="","",VLOOKUP($L278,BaseEqptCdF!$C$5:$I$161,6,FALSE))</f>
        <v/>
      </c>
      <c r="AD278" s="7" t="str">
        <f>IF($L278="","",VLOOKUP($L278,BaseEqptCdF!$C$5:$I$161,7,FALSE))</f>
        <v/>
      </c>
      <c r="AE278" s="3" t="str">
        <f>IF($L278="","",VLOOKUP($L278,BaseEqptCdF!$C$5:$R$161,16,FALSE)*$AC$3)</f>
        <v/>
      </c>
      <c r="AF278" s="3" t="str">
        <f>IF($L278="","",IF(LEFT($AB278,2)="SD",0,IF(LEFT($AB278,2)="SB",1*52,IF($N278=Prog!$P$17,VLOOKUP($L278,BaseEqptCdF!$C$5:$P$161,14,FALSE)*1*300,VLOOKUP($L278,BaseEqptCdF!$C$5:$P$161,12,FALSE)*0.2*300))))</f>
        <v/>
      </c>
      <c r="AG278" s="6" t="str">
        <f t="shared" si="42"/>
        <v/>
      </c>
      <c r="AH278" s="6">
        <f>IF($U278=Prog!$S$18,YEAR($X278),"")</f>
        <v>1900</v>
      </c>
      <c r="AI278" s="5" t="str">
        <f>IF(OR($AG278="",$U278=Prog!$S$18),"",IF(OR($U278=Prog!$S$17,$U278=Prog!$S$16),YEAR($X278),IF($AG278="ND","ND",$AI$8+$O278)))</f>
        <v/>
      </c>
      <c r="AJ278" s="3" t="str">
        <f t="shared" si="37"/>
        <v/>
      </c>
      <c r="AK278" s="3" t="str">
        <f t="shared" si="43"/>
        <v/>
      </c>
      <c r="AL278" s="3" t="str">
        <f t="shared" si="43"/>
        <v/>
      </c>
      <c r="AM278" s="3" t="str">
        <f t="shared" si="43"/>
        <v/>
      </c>
      <c r="AN278" s="3" t="str">
        <f t="shared" si="43"/>
        <v/>
      </c>
      <c r="AO278" s="2">
        <f t="shared" si="38"/>
        <v>0</v>
      </c>
      <c r="AP278" s="4"/>
      <c r="AQ278" s="3">
        <f>IF(AJ278=1,VLOOKUP($AP278,BaseEqptCdF!$C$5:$R$161,16,FALSE),0)</f>
        <v>0</v>
      </c>
      <c r="AR278" s="3">
        <f>IF(AK278=1,VLOOKUP($AP278,BaseEqptCdF!$C$5:$R$161,16,FALSE),0)</f>
        <v>0</v>
      </c>
      <c r="AS278" s="3">
        <f>IF(AL278=1,VLOOKUP($AP278,BaseEqptCdF!$C$5:$R$161,16,FALSE),0)</f>
        <v>0</v>
      </c>
      <c r="AT278" s="3">
        <f>IF(AM278=1,VLOOKUP($AP278,BaseEqptCdF!$C$5:$R$161,16,FALSE),0)</f>
        <v>0</v>
      </c>
      <c r="AU278" s="3">
        <f>IF(AN278=1,VLOOKUP($AP278,BaseEqptCdF!$C$5:$R$161,16,FALSE),0)</f>
        <v>0</v>
      </c>
      <c r="AV278" s="2">
        <f t="shared" si="39"/>
        <v>0</v>
      </c>
      <c r="AW278" s="3" t="str">
        <f>IF($L278="","",IF(SUM($AJ278:AJ278)=0,$AE278,VLOOKUP($AP278,BaseEqptCdF!$C$5:$R$161,16,FALSE)*$AC$3))</f>
        <v/>
      </c>
      <c r="AX278" s="3" t="str">
        <f>IF($L278="","",IF(SUM($AJ278:AK278)=0,$AE278,VLOOKUP($AP278,BaseEqptCdF!$C$5:$R$161,16,FALSE)*$AC$3))</f>
        <v/>
      </c>
      <c r="AY278" s="3" t="str">
        <f>IF($L278="","",IF(SUM($AJ278:AL278)=0,$AE278,VLOOKUP($AP278,BaseEqptCdF!$C$5:$R$161,16,FALSE)*$AC$3))</f>
        <v/>
      </c>
      <c r="AZ278" s="3" t="str">
        <f>IF($L278="","",IF(SUM($AJ278:AM278)=0,$AE278,VLOOKUP($AP278,BaseEqptCdF!$C$5:$R$161,16,FALSE)*$AC$3))</f>
        <v/>
      </c>
      <c r="BA278" s="3" t="str">
        <f>IF($L278="","",IF(SUM($AJ278:AN278)=0,$AE278,VLOOKUP($AP278,BaseEqptCdF!$C$5:$R$161,16,FALSE)*$AC$3))</f>
        <v/>
      </c>
      <c r="BB278" s="2">
        <f t="shared" si="40"/>
        <v>0</v>
      </c>
      <c r="BC278" s="3" t="str">
        <f>IF($L278="","",IF(SUM($AJ278:AJ278)=0,$AF278,IF(LEFT(VLOOKUP($AP278,BaseEqptCdF!$C$5:$E$161,3,FALSE),2)="SD",0,IF(LEFT(VLOOKUP($AP278,BaseEqptCdF!$C$5:$E$161,3,FALSE),2)="SB",1*52,VLOOKUP($AP278,BaseEqptCdF!$C$5:$S$161,12,FALSE)*0.2*300))))</f>
        <v/>
      </c>
      <c r="BD278" s="3" t="str">
        <f>IF($L278="","",IF(SUM($AJ278:AK278)=0,$AF278,IF(LEFT(VLOOKUP($AP278,BaseEqptCdF!$C$5:$E$161,3,FALSE),2)="SD",0,IF(LEFT(VLOOKUP($AP278,BaseEqptCdF!$C$5:$E$161,3,FALSE),2)="SB",1*52,VLOOKUP($AP278,BaseEqptCdF!$C$5:$S$161,12,FALSE)*0.2*300))))</f>
        <v/>
      </c>
      <c r="BE278" s="3" t="str">
        <f>IF($L278="","",IF(SUM($AJ278:AL278)=0,$AF278,IF(LEFT(VLOOKUP($AP278,BaseEqptCdF!$C$5:$E$161,3,FALSE),2)="SD",0,IF(LEFT(VLOOKUP($AP278,BaseEqptCdF!$C$5:$E$161,3,FALSE),2)="SB",1*52,VLOOKUP($AP278,BaseEqptCdF!$C$5:$S$161,12,FALSE)*0.2*300))))</f>
        <v/>
      </c>
      <c r="BF278" s="3" t="str">
        <f>IF($L278="","",IF(SUM($AJ278:AM278)=0,$AF278,IF(LEFT(VLOOKUP($AP278,BaseEqptCdF!$C$5:$E$161,3,FALSE),2)="SD",0,IF(LEFT(VLOOKUP($AP278,BaseEqptCdF!$C$5:$E$161,3,FALSE),2)="SB",1*52,VLOOKUP($AP278,BaseEqptCdF!$C$5:$S$161,12,FALSE)*0.2*300))))</f>
        <v/>
      </c>
      <c r="BG278" s="3" t="str">
        <f>IF($L278="","",IF(SUM($AJ278:AN278)=0,$AF278,IF(LEFT(VLOOKUP($AP278,BaseEqptCdF!$C$5:$E$161,3,FALSE),2)="SD",0,IF(LEFT(VLOOKUP($AP278,BaseEqptCdF!$C$5:$E$161,3,FALSE),2)="SB",1*52,VLOOKUP($AP278,BaseEqptCdF!$C$5:$S$161,12,FALSE)*0.2*300))))</f>
        <v/>
      </c>
      <c r="BH278" s="2">
        <f t="shared" si="41"/>
        <v>0</v>
      </c>
    </row>
    <row r="279" spans="1:60" x14ac:dyDescent="0.25">
      <c r="A279" s="296" t="str">
        <f t="array" ref="A279">IF($C279="","",INDEX(Prog!$B$8:$D$300,MATCH($C279,nivo1,0),1))</f>
        <v/>
      </c>
      <c r="B279" s="296" t="str">
        <f t="array" ref="B279">IF($C279="","",INDEX(Prog!$B$8:$D$300,MATCH($C279,nivo1,0),2))</f>
        <v/>
      </c>
      <c r="C279" s="273"/>
      <c r="D279" s="267"/>
      <c r="E279" s="273"/>
      <c r="F279" s="273"/>
      <c r="G279" s="273"/>
      <c r="H279" s="273"/>
      <c r="I279" s="273"/>
      <c r="J279" s="273"/>
      <c r="K279" s="274"/>
      <c r="L279" s="273"/>
      <c r="M279" s="273"/>
      <c r="N279" s="273"/>
      <c r="O279" s="275"/>
      <c r="P279" s="273"/>
      <c r="Q279" s="273"/>
      <c r="R279" s="273"/>
      <c r="S279" s="273"/>
      <c r="T279" s="276"/>
      <c r="U279" s="276"/>
      <c r="V279" s="276"/>
      <c r="W279" s="276"/>
      <c r="X279" s="277"/>
      <c r="Y279" s="278"/>
      <c r="AA279" s="8" t="str">
        <f>IF($L279="","",VLOOKUP($L279,BaseEqptCdF!$C$5:$E$161,2,FALSE))</f>
        <v/>
      </c>
      <c r="AB279" s="8" t="str">
        <f>IF($L279="","",VLOOKUP($L279,BaseEqptCdF!$C$5:$E$161,3,FALSE))</f>
        <v/>
      </c>
      <c r="AC279" s="7" t="str">
        <f>IF($L279="","",VLOOKUP($L279,BaseEqptCdF!$C$5:$I$161,6,FALSE))</f>
        <v/>
      </c>
      <c r="AD279" s="7" t="str">
        <f>IF($L279="","",VLOOKUP($L279,BaseEqptCdF!$C$5:$I$161,7,FALSE))</f>
        <v/>
      </c>
      <c r="AE279" s="3" t="str">
        <f>IF($L279="","",VLOOKUP($L279,BaseEqptCdF!$C$5:$R$161,16,FALSE)*$AC$3)</f>
        <v/>
      </c>
      <c r="AF279" s="3" t="str">
        <f>IF($L279="","",IF(LEFT($AB279,2)="SD",0,IF(LEFT($AB279,2)="SB",1*52,IF($N279=Prog!$P$17,VLOOKUP($L279,BaseEqptCdF!$C$5:$P$161,14,FALSE)*1*300,VLOOKUP($L279,BaseEqptCdF!$C$5:$P$161,12,FALSE)*0.2*300))))</f>
        <v/>
      </c>
      <c r="AG279" s="6" t="str">
        <f t="shared" si="42"/>
        <v/>
      </c>
      <c r="AH279" s="6">
        <f>IF($U279=Prog!$S$18,YEAR($X279),"")</f>
        <v>1900</v>
      </c>
      <c r="AI279" s="5" t="str">
        <f>IF(OR($AG279="",$U279=Prog!$S$18),"",IF(OR($U279=Prog!$S$17,$U279=Prog!$S$16),YEAR($X279),IF($AG279="ND","ND",$AI$8+$O279)))</f>
        <v/>
      </c>
      <c r="AJ279" s="3" t="str">
        <f t="shared" si="37"/>
        <v/>
      </c>
      <c r="AK279" s="3" t="str">
        <f t="shared" si="43"/>
        <v/>
      </c>
      <c r="AL279" s="3" t="str">
        <f t="shared" si="43"/>
        <v/>
      </c>
      <c r="AM279" s="3" t="str">
        <f t="shared" si="43"/>
        <v/>
      </c>
      <c r="AN279" s="3" t="str">
        <f t="shared" si="43"/>
        <v/>
      </c>
      <c r="AO279" s="2">
        <f t="shared" si="38"/>
        <v>0</v>
      </c>
      <c r="AP279" s="4"/>
      <c r="AQ279" s="3">
        <f>IF(AJ279=1,VLOOKUP($AP279,BaseEqptCdF!$C$5:$R$161,16,FALSE),0)</f>
        <v>0</v>
      </c>
      <c r="AR279" s="3">
        <f>IF(AK279=1,VLOOKUP($AP279,BaseEqptCdF!$C$5:$R$161,16,FALSE),0)</f>
        <v>0</v>
      </c>
      <c r="AS279" s="3">
        <f>IF(AL279=1,VLOOKUP($AP279,BaseEqptCdF!$C$5:$R$161,16,FALSE),0)</f>
        <v>0</v>
      </c>
      <c r="AT279" s="3">
        <f>IF(AM279=1,VLOOKUP($AP279,BaseEqptCdF!$C$5:$R$161,16,FALSE),0)</f>
        <v>0</v>
      </c>
      <c r="AU279" s="3">
        <f>IF(AN279=1,VLOOKUP($AP279,BaseEqptCdF!$C$5:$R$161,16,FALSE),0)</f>
        <v>0</v>
      </c>
      <c r="AV279" s="2">
        <f t="shared" si="39"/>
        <v>0</v>
      </c>
      <c r="AW279" s="3" t="str">
        <f>IF($L279="","",IF(SUM($AJ279:AJ279)=0,$AE279,VLOOKUP($AP279,BaseEqptCdF!$C$5:$R$161,16,FALSE)*$AC$3))</f>
        <v/>
      </c>
      <c r="AX279" s="3" t="str">
        <f>IF($L279="","",IF(SUM($AJ279:AK279)=0,$AE279,VLOOKUP($AP279,BaseEqptCdF!$C$5:$R$161,16,FALSE)*$AC$3))</f>
        <v/>
      </c>
      <c r="AY279" s="3" t="str">
        <f>IF($L279="","",IF(SUM($AJ279:AL279)=0,$AE279,VLOOKUP($AP279,BaseEqptCdF!$C$5:$R$161,16,FALSE)*$AC$3))</f>
        <v/>
      </c>
      <c r="AZ279" s="3" t="str">
        <f>IF($L279="","",IF(SUM($AJ279:AM279)=0,$AE279,VLOOKUP($AP279,BaseEqptCdF!$C$5:$R$161,16,FALSE)*$AC$3))</f>
        <v/>
      </c>
      <c r="BA279" s="3" t="str">
        <f>IF($L279="","",IF(SUM($AJ279:AN279)=0,$AE279,VLOOKUP($AP279,BaseEqptCdF!$C$5:$R$161,16,FALSE)*$AC$3))</f>
        <v/>
      </c>
      <c r="BB279" s="2">
        <f t="shared" si="40"/>
        <v>0</v>
      </c>
      <c r="BC279" s="3" t="str">
        <f>IF($L279="","",IF(SUM($AJ279:AJ279)=0,$AF279,IF(LEFT(VLOOKUP($AP279,BaseEqptCdF!$C$5:$E$161,3,FALSE),2)="SD",0,IF(LEFT(VLOOKUP($AP279,BaseEqptCdF!$C$5:$E$161,3,FALSE),2)="SB",1*52,VLOOKUP($AP279,BaseEqptCdF!$C$5:$S$161,12,FALSE)*0.2*300))))</f>
        <v/>
      </c>
      <c r="BD279" s="3" t="str">
        <f>IF($L279="","",IF(SUM($AJ279:AK279)=0,$AF279,IF(LEFT(VLOOKUP($AP279,BaseEqptCdF!$C$5:$E$161,3,FALSE),2)="SD",0,IF(LEFT(VLOOKUP($AP279,BaseEqptCdF!$C$5:$E$161,3,FALSE),2)="SB",1*52,VLOOKUP($AP279,BaseEqptCdF!$C$5:$S$161,12,FALSE)*0.2*300))))</f>
        <v/>
      </c>
      <c r="BE279" s="3" t="str">
        <f>IF($L279="","",IF(SUM($AJ279:AL279)=0,$AF279,IF(LEFT(VLOOKUP($AP279,BaseEqptCdF!$C$5:$E$161,3,FALSE),2)="SD",0,IF(LEFT(VLOOKUP($AP279,BaseEqptCdF!$C$5:$E$161,3,FALSE),2)="SB",1*52,VLOOKUP($AP279,BaseEqptCdF!$C$5:$S$161,12,FALSE)*0.2*300))))</f>
        <v/>
      </c>
      <c r="BF279" s="3" t="str">
        <f>IF($L279="","",IF(SUM($AJ279:AM279)=0,$AF279,IF(LEFT(VLOOKUP($AP279,BaseEqptCdF!$C$5:$E$161,3,FALSE),2)="SD",0,IF(LEFT(VLOOKUP($AP279,BaseEqptCdF!$C$5:$E$161,3,FALSE),2)="SB",1*52,VLOOKUP($AP279,BaseEqptCdF!$C$5:$S$161,12,FALSE)*0.2*300))))</f>
        <v/>
      </c>
      <c r="BG279" s="3" t="str">
        <f>IF($L279="","",IF(SUM($AJ279:AN279)=0,$AF279,IF(LEFT(VLOOKUP($AP279,BaseEqptCdF!$C$5:$E$161,3,FALSE),2)="SD",0,IF(LEFT(VLOOKUP($AP279,BaseEqptCdF!$C$5:$E$161,3,FALSE),2)="SB",1*52,VLOOKUP($AP279,BaseEqptCdF!$C$5:$S$161,12,FALSE)*0.2*300))))</f>
        <v/>
      </c>
      <c r="BH279" s="2">
        <f t="shared" si="41"/>
        <v>0</v>
      </c>
    </row>
    <row r="280" spans="1:60" x14ac:dyDescent="0.25">
      <c r="A280" s="296" t="str">
        <f t="array" ref="A280">IF($C280="","",INDEX(Prog!$B$8:$D$300,MATCH($C280,nivo1,0),1))</f>
        <v/>
      </c>
      <c r="B280" s="296" t="str">
        <f t="array" ref="B280">IF($C280="","",INDEX(Prog!$B$8:$D$300,MATCH($C280,nivo1,0),2))</f>
        <v/>
      </c>
      <c r="C280" s="273"/>
      <c r="D280" s="267"/>
      <c r="E280" s="273"/>
      <c r="F280" s="273"/>
      <c r="G280" s="273"/>
      <c r="H280" s="273"/>
      <c r="I280" s="273"/>
      <c r="J280" s="273"/>
      <c r="K280" s="274"/>
      <c r="L280" s="273"/>
      <c r="M280" s="273"/>
      <c r="N280" s="273"/>
      <c r="O280" s="275"/>
      <c r="P280" s="273"/>
      <c r="Q280" s="273"/>
      <c r="R280" s="273"/>
      <c r="S280" s="273"/>
      <c r="T280" s="276"/>
      <c r="U280" s="276"/>
      <c r="V280" s="276"/>
      <c r="W280" s="276"/>
      <c r="X280" s="277"/>
      <c r="Y280" s="278"/>
      <c r="AA280" s="8" t="str">
        <f>IF($L280="","",VLOOKUP($L280,BaseEqptCdF!$C$5:$E$161,2,FALSE))</f>
        <v/>
      </c>
      <c r="AB280" s="8" t="str">
        <f>IF($L280="","",VLOOKUP($L280,BaseEqptCdF!$C$5:$E$161,3,FALSE))</f>
        <v/>
      </c>
      <c r="AC280" s="7" t="str">
        <f>IF($L280="","",VLOOKUP($L280,BaseEqptCdF!$C$5:$I$161,6,FALSE))</f>
        <v/>
      </c>
      <c r="AD280" s="7" t="str">
        <f>IF($L280="","",VLOOKUP($L280,BaseEqptCdF!$C$5:$I$161,7,FALSE))</f>
        <v/>
      </c>
      <c r="AE280" s="3" t="str">
        <f>IF($L280="","",VLOOKUP($L280,BaseEqptCdF!$C$5:$R$161,16,FALSE)*$AC$3)</f>
        <v/>
      </c>
      <c r="AF280" s="3" t="str">
        <f>IF($L280="","",IF(LEFT($AB280,2)="SD",0,IF(LEFT($AB280,2)="SB",1*52,IF($N280=Prog!$P$17,VLOOKUP($L280,BaseEqptCdF!$C$5:$P$161,14,FALSE)*1*300,VLOOKUP($L280,BaseEqptCdF!$C$5:$P$161,12,FALSE)*0.2*300))))</f>
        <v/>
      </c>
      <c r="AG280" s="6" t="str">
        <f t="shared" si="42"/>
        <v/>
      </c>
      <c r="AH280" s="6">
        <f>IF($U280=Prog!$S$18,YEAR($X280),"")</f>
        <v>1900</v>
      </c>
      <c r="AI280" s="5" t="str">
        <f>IF(OR($AG280="",$U280=Prog!$S$18),"",IF(OR($U280=Prog!$S$17,$U280=Prog!$S$16),YEAR($X280),IF($AG280="ND","ND",$AI$8+$O280)))</f>
        <v/>
      </c>
      <c r="AJ280" s="3" t="str">
        <f t="shared" si="37"/>
        <v/>
      </c>
      <c r="AK280" s="3" t="str">
        <f t="shared" si="43"/>
        <v/>
      </c>
      <c r="AL280" s="3" t="str">
        <f t="shared" si="43"/>
        <v/>
      </c>
      <c r="AM280" s="3" t="str">
        <f t="shared" si="43"/>
        <v/>
      </c>
      <c r="AN280" s="3" t="str">
        <f t="shared" si="43"/>
        <v/>
      </c>
      <c r="AO280" s="2">
        <f t="shared" si="38"/>
        <v>0</v>
      </c>
      <c r="AP280" s="4"/>
      <c r="AQ280" s="3">
        <f>IF(AJ280=1,VLOOKUP($AP280,BaseEqptCdF!$C$5:$R$161,16,FALSE),0)</f>
        <v>0</v>
      </c>
      <c r="AR280" s="3">
        <f>IF(AK280=1,VLOOKUP($AP280,BaseEqptCdF!$C$5:$R$161,16,FALSE),0)</f>
        <v>0</v>
      </c>
      <c r="AS280" s="3">
        <f>IF(AL280=1,VLOOKUP($AP280,BaseEqptCdF!$C$5:$R$161,16,FALSE),0)</f>
        <v>0</v>
      </c>
      <c r="AT280" s="3">
        <f>IF(AM280=1,VLOOKUP($AP280,BaseEqptCdF!$C$5:$R$161,16,FALSE),0)</f>
        <v>0</v>
      </c>
      <c r="AU280" s="3">
        <f>IF(AN280=1,VLOOKUP($AP280,BaseEqptCdF!$C$5:$R$161,16,FALSE),0)</f>
        <v>0</v>
      </c>
      <c r="AV280" s="2">
        <f t="shared" si="39"/>
        <v>0</v>
      </c>
      <c r="AW280" s="3" t="str">
        <f>IF($L280="","",IF(SUM($AJ280:AJ280)=0,$AE280,VLOOKUP($AP280,BaseEqptCdF!$C$5:$R$161,16,FALSE)*$AC$3))</f>
        <v/>
      </c>
      <c r="AX280" s="3" t="str">
        <f>IF($L280="","",IF(SUM($AJ280:AK280)=0,$AE280,VLOOKUP($AP280,BaseEqptCdF!$C$5:$R$161,16,FALSE)*$AC$3))</f>
        <v/>
      </c>
      <c r="AY280" s="3" t="str">
        <f>IF($L280="","",IF(SUM($AJ280:AL280)=0,$AE280,VLOOKUP($AP280,BaseEqptCdF!$C$5:$R$161,16,FALSE)*$AC$3))</f>
        <v/>
      </c>
      <c r="AZ280" s="3" t="str">
        <f>IF($L280="","",IF(SUM($AJ280:AM280)=0,$AE280,VLOOKUP($AP280,BaseEqptCdF!$C$5:$R$161,16,FALSE)*$AC$3))</f>
        <v/>
      </c>
      <c r="BA280" s="3" t="str">
        <f>IF($L280="","",IF(SUM($AJ280:AN280)=0,$AE280,VLOOKUP($AP280,BaseEqptCdF!$C$5:$R$161,16,FALSE)*$AC$3))</f>
        <v/>
      </c>
      <c r="BB280" s="2">
        <f t="shared" si="40"/>
        <v>0</v>
      </c>
      <c r="BC280" s="3" t="str">
        <f>IF($L280="","",IF(SUM($AJ280:AJ280)=0,$AF280,IF(LEFT(VLOOKUP($AP280,BaseEqptCdF!$C$5:$E$161,3,FALSE),2)="SD",0,IF(LEFT(VLOOKUP($AP280,BaseEqptCdF!$C$5:$E$161,3,FALSE),2)="SB",1*52,VLOOKUP($AP280,BaseEqptCdF!$C$5:$S$161,12,FALSE)*0.2*300))))</f>
        <v/>
      </c>
      <c r="BD280" s="3" t="str">
        <f>IF($L280="","",IF(SUM($AJ280:AK280)=0,$AF280,IF(LEFT(VLOOKUP($AP280,BaseEqptCdF!$C$5:$E$161,3,FALSE),2)="SD",0,IF(LEFT(VLOOKUP($AP280,BaseEqptCdF!$C$5:$E$161,3,FALSE),2)="SB",1*52,VLOOKUP($AP280,BaseEqptCdF!$C$5:$S$161,12,FALSE)*0.2*300))))</f>
        <v/>
      </c>
      <c r="BE280" s="3" t="str">
        <f>IF($L280="","",IF(SUM($AJ280:AL280)=0,$AF280,IF(LEFT(VLOOKUP($AP280,BaseEqptCdF!$C$5:$E$161,3,FALSE),2)="SD",0,IF(LEFT(VLOOKUP($AP280,BaseEqptCdF!$C$5:$E$161,3,FALSE),2)="SB",1*52,VLOOKUP($AP280,BaseEqptCdF!$C$5:$S$161,12,FALSE)*0.2*300))))</f>
        <v/>
      </c>
      <c r="BF280" s="3" t="str">
        <f>IF($L280="","",IF(SUM($AJ280:AM280)=0,$AF280,IF(LEFT(VLOOKUP($AP280,BaseEqptCdF!$C$5:$E$161,3,FALSE),2)="SD",0,IF(LEFT(VLOOKUP($AP280,BaseEqptCdF!$C$5:$E$161,3,FALSE),2)="SB",1*52,VLOOKUP($AP280,BaseEqptCdF!$C$5:$S$161,12,FALSE)*0.2*300))))</f>
        <v/>
      </c>
      <c r="BG280" s="3" t="str">
        <f>IF($L280="","",IF(SUM($AJ280:AN280)=0,$AF280,IF(LEFT(VLOOKUP($AP280,BaseEqptCdF!$C$5:$E$161,3,FALSE),2)="SD",0,IF(LEFT(VLOOKUP($AP280,BaseEqptCdF!$C$5:$E$161,3,FALSE),2)="SB",1*52,VLOOKUP($AP280,BaseEqptCdF!$C$5:$S$161,12,FALSE)*0.2*300))))</f>
        <v/>
      </c>
      <c r="BH280" s="2">
        <f t="shared" si="41"/>
        <v>0</v>
      </c>
    </row>
    <row r="281" spans="1:60" x14ac:dyDescent="0.25">
      <c r="A281" s="296" t="str">
        <f t="array" ref="A281">IF($C281="","",INDEX(Prog!$B$8:$D$300,MATCH($C281,nivo1,0),1))</f>
        <v/>
      </c>
      <c r="B281" s="296" t="str">
        <f t="array" ref="B281">IF($C281="","",INDEX(Prog!$B$8:$D$300,MATCH($C281,nivo1,0),2))</f>
        <v/>
      </c>
      <c r="C281" s="273"/>
      <c r="D281" s="267"/>
      <c r="E281" s="273"/>
      <c r="F281" s="273"/>
      <c r="G281" s="273"/>
      <c r="H281" s="273"/>
      <c r="I281" s="273"/>
      <c r="J281" s="273"/>
      <c r="K281" s="274"/>
      <c r="L281" s="273"/>
      <c r="M281" s="273"/>
      <c r="N281" s="273"/>
      <c r="O281" s="275"/>
      <c r="P281" s="273"/>
      <c r="Q281" s="273"/>
      <c r="R281" s="273"/>
      <c r="S281" s="273"/>
      <c r="T281" s="276"/>
      <c r="U281" s="276"/>
      <c r="V281" s="276"/>
      <c r="W281" s="276"/>
      <c r="X281" s="277"/>
      <c r="Y281" s="278"/>
      <c r="AA281" s="8" t="str">
        <f>IF($L281="","",VLOOKUP($L281,BaseEqptCdF!$C$5:$E$161,2,FALSE))</f>
        <v/>
      </c>
      <c r="AB281" s="8" t="str">
        <f>IF($L281="","",VLOOKUP($L281,BaseEqptCdF!$C$5:$E$161,3,FALSE))</f>
        <v/>
      </c>
      <c r="AC281" s="7" t="str">
        <f>IF($L281="","",VLOOKUP($L281,BaseEqptCdF!$C$5:$I$161,6,FALSE))</f>
        <v/>
      </c>
      <c r="AD281" s="7" t="str">
        <f>IF($L281="","",VLOOKUP($L281,BaseEqptCdF!$C$5:$I$161,7,FALSE))</f>
        <v/>
      </c>
      <c r="AE281" s="3" t="str">
        <f>IF($L281="","",VLOOKUP($L281,BaseEqptCdF!$C$5:$R$161,16,FALSE)*$AC$3)</f>
        <v/>
      </c>
      <c r="AF281" s="3" t="str">
        <f>IF($L281="","",IF(LEFT($AB281,2)="SD",0,IF(LEFT($AB281,2)="SB",1*52,IF($N281=Prog!$P$17,VLOOKUP($L281,BaseEqptCdF!$C$5:$P$161,14,FALSE)*1*300,VLOOKUP($L281,BaseEqptCdF!$C$5:$P$161,12,FALSE)*0.2*300))))</f>
        <v/>
      </c>
      <c r="AG281" s="6" t="str">
        <f t="shared" si="42"/>
        <v/>
      </c>
      <c r="AH281" s="6">
        <f>IF($U281=Prog!$S$18,YEAR($X281),"")</f>
        <v>1900</v>
      </c>
      <c r="AI281" s="5" t="str">
        <f>IF(OR($AG281="",$U281=Prog!$S$18),"",IF(OR($U281=Prog!$S$17,$U281=Prog!$S$16),YEAR($X281),IF($AG281="ND","ND",$AI$8+$O281)))</f>
        <v/>
      </c>
      <c r="AJ281" s="3" t="str">
        <f t="shared" si="37"/>
        <v/>
      </c>
      <c r="AK281" s="3" t="str">
        <f t="shared" si="43"/>
        <v/>
      </c>
      <c r="AL281" s="3" t="str">
        <f t="shared" si="43"/>
        <v/>
      </c>
      <c r="AM281" s="3" t="str">
        <f t="shared" si="43"/>
        <v/>
      </c>
      <c r="AN281" s="3" t="str">
        <f t="shared" si="43"/>
        <v/>
      </c>
      <c r="AO281" s="2">
        <f t="shared" si="38"/>
        <v>0</v>
      </c>
      <c r="AP281" s="4"/>
      <c r="AQ281" s="3">
        <f>IF(AJ281=1,VLOOKUP($AP281,BaseEqptCdF!$C$5:$R$161,16,FALSE),0)</f>
        <v>0</v>
      </c>
      <c r="AR281" s="3">
        <f>IF(AK281=1,VLOOKUP($AP281,BaseEqptCdF!$C$5:$R$161,16,FALSE),0)</f>
        <v>0</v>
      </c>
      <c r="AS281" s="3">
        <f>IF(AL281=1,VLOOKUP($AP281,BaseEqptCdF!$C$5:$R$161,16,FALSE),0)</f>
        <v>0</v>
      </c>
      <c r="AT281" s="3">
        <f>IF(AM281=1,VLOOKUP($AP281,BaseEqptCdF!$C$5:$R$161,16,FALSE),0)</f>
        <v>0</v>
      </c>
      <c r="AU281" s="3">
        <f>IF(AN281=1,VLOOKUP($AP281,BaseEqptCdF!$C$5:$R$161,16,FALSE),0)</f>
        <v>0</v>
      </c>
      <c r="AV281" s="2">
        <f t="shared" si="39"/>
        <v>0</v>
      </c>
      <c r="AW281" s="3" t="str">
        <f>IF($L281="","",IF(SUM($AJ281:AJ281)=0,$AE281,VLOOKUP($AP281,BaseEqptCdF!$C$5:$R$161,16,FALSE)*$AC$3))</f>
        <v/>
      </c>
      <c r="AX281" s="3" t="str">
        <f>IF($L281="","",IF(SUM($AJ281:AK281)=0,$AE281,VLOOKUP($AP281,BaseEqptCdF!$C$5:$R$161,16,FALSE)*$AC$3))</f>
        <v/>
      </c>
      <c r="AY281" s="3" t="str">
        <f>IF($L281="","",IF(SUM($AJ281:AL281)=0,$AE281,VLOOKUP($AP281,BaseEqptCdF!$C$5:$R$161,16,FALSE)*$AC$3))</f>
        <v/>
      </c>
      <c r="AZ281" s="3" t="str">
        <f>IF($L281="","",IF(SUM($AJ281:AM281)=0,$AE281,VLOOKUP($AP281,BaseEqptCdF!$C$5:$R$161,16,FALSE)*$AC$3))</f>
        <v/>
      </c>
      <c r="BA281" s="3" t="str">
        <f>IF($L281="","",IF(SUM($AJ281:AN281)=0,$AE281,VLOOKUP($AP281,BaseEqptCdF!$C$5:$R$161,16,FALSE)*$AC$3))</f>
        <v/>
      </c>
      <c r="BB281" s="2">
        <f t="shared" si="40"/>
        <v>0</v>
      </c>
      <c r="BC281" s="3" t="str">
        <f>IF($L281="","",IF(SUM($AJ281:AJ281)=0,$AF281,IF(LEFT(VLOOKUP($AP281,BaseEqptCdF!$C$5:$E$161,3,FALSE),2)="SD",0,IF(LEFT(VLOOKUP($AP281,BaseEqptCdF!$C$5:$E$161,3,FALSE),2)="SB",1*52,VLOOKUP($AP281,BaseEqptCdF!$C$5:$S$161,12,FALSE)*0.2*300))))</f>
        <v/>
      </c>
      <c r="BD281" s="3" t="str">
        <f>IF($L281="","",IF(SUM($AJ281:AK281)=0,$AF281,IF(LEFT(VLOOKUP($AP281,BaseEqptCdF!$C$5:$E$161,3,FALSE),2)="SD",0,IF(LEFT(VLOOKUP($AP281,BaseEqptCdF!$C$5:$E$161,3,FALSE),2)="SB",1*52,VLOOKUP($AP281,BaseEqptCdF!$C$5:$S$161,12,FALSE)*0.2*300))))</f>
        <v/>
      </c>
      <c r="BE281" s="3" t="str">
        <f>IF($L281="","",IF(SUM($AJ281:AL281)=0,$AF281,IF(LEFT(VLOOKUP($AP281,BaseEqptCdF!$C$5:$E$161,3,FALSE),2)="SD",0,IF(LEFT(VLOOKUP($AP281,BaseEqptCdF!$C$5:$E$161,3,FALSE),2)="SB",1*52,VLOOKUP($AP281,BaseEqptCdF!$C$5:$S$161,12,FALSE)*0.2*300))))</f>
        <v/>
      </c>
      <c r="BF281" s="3" t="str">
        <f>IF($L281="","",IF(SUM($AJ281:AM281)=0,$AF281,IF(LEFT(VLOOKUP($AP281,BaseEqptCdF!$C$5:$E$161,3,FALSE),2)="SD",0,IF(LEFT(VLOOKUP($AP281,BaseEqptCdF!$C$5:$E$161,3,FALSE),2)="SB",1*52,VLOOKUP($AP281,BaseEqptCdF!$C$5:$S$161,12,FALSE)*0.2*300))))</f>
        <v/>
      </c>
      <c r="BG281" s="3" t="str">
        <f>IF($L281="","",IF(SUM($AJ281:AN281)=0,$AF281,IF(LEFT(VLOOKUP($AP281,BaseEqptCdF!$C$5:$E$161,3,FALSE),2)="SD",0,IF(LEFT(VLOOKUP($AP281,BaseEqptCdF!$C$5:$E$161,3,FALSE),2)="SB",1*52,VLOOKUP($AP281,BaseEqptCdF!$C$5:$S$161,12,FALSE)*0.2*300))))</f>
        <v/>
      </c>
      <c r="BH281" s="2">
        <f t="shared" si="41"/>
        <v>0</v>
      </c>
    </row>
    <row r="282" spans="1:60" x14ac:dyDescent="0.25">
      <c r="A282" s="296" t="str">
        <f t="array" ref="A282">IF($C282="","",INDEX(Prog!$B$8:$D$300,MATCH($C282,nivo1,0),1))</f>
        <v/>
      </c>
      <c r="B282" s="296" t="str">
        <f t="array" ref="B282">IF($C282="","",INDEX(Prog!$B$8:$D$300,MATCH($C282,nivo1,0),2))</f>
        <v/>
      </c>
      <c r="C282" s="273"/>
      <c r="D282" s="267"/>
      <c r="E282" s="273"/>
      <c r="F282" s="273"/>
      <c r="G282" s="273"/>
      <c r="H282" s="273"/>
      <c r="I282" s="273"/>
      <c r="J282" s="273"/>
      <c r="K282" s="274"/>
      <c r="L282" s="273"/>
      <c r="M282" s="273"/>
      <c r="N282" s="273"/>
      <c r="O282" s="275"/>
      <c r="P282" s="273"/>
      <c r="Q282" s="273"/>
      <c r="R282" s="273"/>
      <c r="S282" s="273"/>
      <c r="T282" s="276"/>
      <c r="U282" s="276"/>
      <c r="V282" s="276"/>
      <c r="W282" s="276"/>
      <c r="X282" s="277"/>
      <c r="Y282" s="278"/>
      <c r="AA282" s="8" t="str">
        <f>IF($L282="","",VLOOKUP($L282,BaseEqptCdF!$C$5:$E$161,2,FALSE))</f>
        <v/>
      </c>
      <c r="AB282" s="8" t="str">
        <f>IF($L282="","",VLOOKUP($L282,BaseEqptCdF!$C$5:$E$161,3,FALSE))</f>
        <v/>
      </c>
      <c r="AC282" s="7" t="str">
        <f>IF($L282="","",VLOOKUP($L282,BaseEqptCdF!$C$5:$I$161,6,FALSE))</f>
        <v/>
      </c>
      <c r="AD282" s="7" t="str">
        <f>IF($L282="","",VLOOKUP($L282,BaseEqptCdF!$C$5:$I$161,7,FALSE))</f>
        <v/>
      </c>
      <c r="AE282" s="3" t="str">
        <f>IF($L282="","",VLOOKUP($L282,BaseEqptCdF!$C$5:$R$161,16,FALSE)*$AC$3)</f>
        <v/>
      </c>
      <c r="AF282" s="3" t="str">
        <f>IF($L282="","",IF(LEFT($AB282,2)="SD",0,IF(LEFT($AB282,2)="SB",1*52,IF($N282=Prog!$P$17,VLOOKUP($L282,BaseEqptCdF!$C$5:$P$161,14,FALSE)*1*300,VLOOKUP($L282,BaseEqptCdF!$C$5:$P$161,12,FALSE)*0.2*300))))</f>
        <v/>
      </c>
      <c r="AG282" s="6" t="str">
        <f t="shared" si="42"/>
        <v/>
      </c>
      <c r="AH282" s="6">
        <f>IF($U282=Prog!$S$18,YEAR($X282),"")</f>
        <v>1900</v>
      </c>
      <c r="AI282" s="5" t="str">
        <f>IF(OR($AG282="",$U282=Prog!$S$18),"",IF(OR($U282=Prog!$S$17,$U282=Prog!$S$16),YEAR($X282),IF($AG282="ND","ND",$AI$8+$O282)))</f>
        <v/>
      </c>
      <c r="AJ282" s="3" t="str">
        <f t="shared" si="37"/>
        <v/>
      </c>
      <c r="AK282" s="3" t="str">
        <f t="shared" si="43"/>
        <v/>
      </c>
      <c r="AL282" s="3" t="str">
        <f t="shared" si="43"/>
        <v/>
      </c>
      <c r="AM282" s="3" t="str">
        <f t="shared" si="43"/>
        <v/>
      </c>
      <c r="AN282" s="3" t="str">
        <f t="shared" si="43"/>
        <v/>
      </c>
      <c r="AO282" s="2">
        <f t="shared" si="38"/>
        <v>0</v>
      </c>
      <c r="AP282" s="4"/>
      <c r="AQ282" s="3">
        <f>IF(AJ282=1,VLOOKUP($AP282,BaseEqptCdF!$C$5:$R$161,16,FALSE),0)</f>
        <v>0</v>
      </c>
      <c r="AR282" s="3">
        <f>IF(AK282=1,VLOOKUP($AP282,BaseEqptCdF!$C$5:$R$161,16,FALSE),0)</f>
        <v>0</v>
      </c>
      <c r="AS282" s="3">
        <f>IF(AL282=1,VLOOKUP($AP282,BaseEqptCdF!$C$5:$R$161,16,FALSE),0)</f>
        <v>0</v>
      </c>
      <c r="AT282" s="3">
        <f>IF(AM282=1,VLOOKUP($AP282,BaseEqptCdF!$C$5:$R$161,16,FALSE),0)</f>
        <v>0</v>
      </c>
      <c r="AU282" s="3">
        <f>IF(AN282=1,VLOOKUP($AP282,BaseEqptCdF!$C$5:$R$161,16,FALSE),0)</f>
        <v>0</v>
      </c>
      <c r="AV282" s="2">
        <f t="shared" si="39"/>
        <v>0</v>
      </c>
      <c r="AW282" s="3" t="str">
        <f>IF($L282="","",IF(SUM($AJ282:AJ282)=0,$AE282,VLOOKUP($AP282,BaseEqptCdF!$C$5:$R$161,16,FALSE)*$AC$3))</f>
        <v/>
      </c>
      <c r="AX282" s="3" t="str">
        <f>IF($L282="","",IF(SUM($AJ282:AK282)=0,$AE282,VLOOKUP($AP282,BaseEqptCdF!$C$5:$R$161,16,FALSE)*$AC$3))</f>
        <v/>
      </c>
      <c r="AY282" s="3" t="str">
        <f>IF($L282="","",IF(SUM($AJ282:AL282)=0,$AE282,VLOOKUP($AP282,BaseEqptCdF!$C$5:$R$161,16,FALSE)*$AC$3))</f>
        <v/>
      </c>
      <c r="AZ282" s="3" t="str">
        <f>IF($L282="","",IF(SUM($AJ282:AM282)=0,$AE282,VLOOKUP($AP282,BaseEqptCdF!$C$5:$R$161,16,FALSE)*$AC$3))</f>
        <v/>
      </c>
      <c r="BA282" s="3" t="str">
        <f>IF($L282="","",IF(SUM($AJ282:AN282)=0,$AE282,VLOOKUP($AP282,BaseEqptCdF!$C$5:$R$161,16,FALSE)*$AC$3))</f>
        <v/>
      </c>
      <c r="BB282" s="2">
        <f t="shared" si="40"/>
        <v>0</v>
      </c>
      <c r="BC282" s="3" t="str">
        <f>IF($L282="","",IF(SUM($AJ282:AJ282)=0,$AF282,IF(LEFT(VLOOKUP($AP282,BaseEqptCdF!$C$5:$E$161,3,FALSE),2)="SD",0,IF(LEFT(VLOOKUP($AP282,BaseEqptCdF!$C$5:$E$161,3,FALSE),2)="SB",1*52,VLOOKUP($AP282,BaseEqptCdF!$C$5:$S$161,12,FALSE)*0.2*300))))</f>
        <v/>
      </c>
      <c r="BD282" s="3" t="str">
        <f>IF($L282="","",IF(SUM($AJ282:AK282)=0,$AF282,IF(LEFT(VLOOKUP($AP282,BaseEqptCdF!$C$5:$E$161,3,FALSE),2)="SD",0,IF(LEFT(VLOOKUP($AP282,BaseEqptCdF!$C$5:$E$161,3,FALSE),2)="SB",1*52,VLOOKUP($AP282,BaseEqptCdF!$C$5:$S$161,12,FALSE)*0.2*300))))</f>
        <v/>
      </c>
      <c r="BE282" s="3" t="str">
        <f>IF($L282="","",IF(SUM($AJ282:AL282)=0,$AF282,IF(LEFT(VLOOKUP($AP282,BaseEqptCdF!$C$5:$E$161,3,FALSE),2)="SD",0,IF(LEFT(VLOOKUP($AP282,BaseEqptCdF!$C$5:$E$161,3,FALSE),2)="SB",1*52,VLOOKUP($AP282,BaseEqptCdF!$C$5:$S$161,12,FALSE)*0.2*300))))</f>
        <v/>
      </c>
      <c r="BF282" s="3" t="str">
        <f>IF($L282="","",IF(SUM($AJ282:AM282)=0,$AF282,IF(LEFT(VLOOKUP($AP282,BaseEqptCdF!$C$5:$E$161,3,FALSE),2)="SD",0,IF(LEFT(VLOOKUP($AP282,BaseEqptCdF!$C$5:$E$161,3,FALSE),2)="SB",1*52,VLOOKUP($AP282,BaseEqptCdF!$C$5:$S$161,12,FALSE)*0.2*300))))</f>
        <v/>
      </c>
      <c r="BG282" s="3" t="str">
        <f>IF($L282="","",IF(SUM($AJ282:AN282)=0,$AF282,IF(LEFT(VLOOKUP($AP282,BaseEqptCdF!$C$5:$E$161,3,FALSE),2)="SD",0,IF(LEFT(VLOOKUP($AP282,BaseEqptCdF!$C$5:$E$161,3,FALSE),2)="SB",1*52,VLOOKUP($AP282,BaseEqptCdF!$C$5:$S$161,12,FALSE)*0.2*300))))</f>
        <v/>
      </c>
      <c r="BH282" s="2">
        <f t="shared" si="41"/>
        <v>0</v>
      </c>
    </row>
    <row r="283" spans="1:60" x14ac:dyDescent="0.25">
      <c r="A283" s="296" t="str">
        <f t="array" ref="A283">IF($C283="","",INDEX(Prog!$B$8:$D$300,MATCH($C283,nivo1,0),1))</f>
        <v/>
      </c>
      <c r="B283" s="296" t="str">
        <f t="array" ref="B283">IF($C283="","",INDEX(Prog!$B$8:$D$300,MATCH($C283,nivo1,0),2))</f>
        <v/>
      </c>
      <c r="C283" s="273"/>
      <c r="D283" s="267"/>
      <c r="E283" s="273"/>
      <c r="F283" s="273"/>
      <c r="G283" s="273"/>
      <c r="H283" s="273"/>
      <c r="I283" s="273"/>
      <c r="J283" s="273"/>
      <c r="K283" s="274"/>
      <c r="L283" s="273"/>
      <c r="M283" s="273"/>
      <c r="N283" s="273"/>
      <c r="O283" s="275"/>
      <c r="P283" s="273"/>
      <c r="Q283" s="273"/>
      <c r="R283" s="273"/>
      <c r="S283" s="273"/>
      <c r="T283" s="276"/>
      <c r="U283" s="276"/>
      <c r="V283" s="276"/>
      <c r="W283" s="276"/>
      <c r="X283" s="277"/>
      <c r="Y283" s="278"/>
      <c r="AA283" s="8" t="str">
        <f>IF($L283="","",VLOOKUP($L283,BaseEqptCdF!$C$5:$E$161,2,FALSE))</f>
        <v/>
      </c>
      <c r="AB283" s="8" t="str">
        <f>IF($L283="","",VLOOKUP($L283,BaseEqptCdF!$C$5:$E$161,3,FALSE))</f>
        <v/>
      </c>
      <c r="AC283" s="7" t="str">
        <f>IF($L283="","",VLOOKUP($L283,BaseEqptCdF!$C$5:$I$161,6,FALSE))</f>
        <v/>
      </c>
      <c r="AD283" s="7" t="str">
        <f>IF($L283="","",VLOOKUP($L283,BaseEqptCdF!$C$5:$I$161,7,FALSE))</f>
        <v/>
      </c>
      <c r="AE283" s="3" t="str">
        <f>IF($L283="","",VLOOKUP($L283,BaseEqptCdF!$C$5:$R$161,16,FALSE)*$AC$3)</f>
        <v/>
      </c>
      <c r="AF283" s="3" t="str">
        <f>IF($L283="","",IF(LEFT($AB283,2)="SD",0,IF(LEFT($AB283,2)="SB",1*52,IF($N283=Prog!$P$17,VLOOKUP($L283,BaseEqptCdF!$C$5:$P$161,14,FALSE)*1*300,VLOOKUP($L283,BaseEqptCdF!$C$5:$P$161,12,FALSE)*0.2*300))))</f>
        <v/>
      </c>
      <c r="AG283" s="6" t="str">
        <f t="shared" si="42"/>
        <v/>
      </c>
      <c r="AH283" s="6">
        <f>IF($U283=Prog!$S$18,YEAR($X283),"")</f>
        <v>1900</v>
      </c>
      <c r="AI283" s="5" t="str">
        <f>IF(OR($AG283="",$U283=Prog!$S$18),"",IF(OR($U283=Prog!$S$17,$U283=Prog!$S$16),YEAR($X283),IF($AG283="ND","ND",$AI$8+$O283)))</f>
        <v/>
      </c>
      <c r="AJ283" s="3" t="str">
        <f t="shared" si="37"/>
        <v/>
      </c>
      <c r="AK283" s="3" t="str">
        <f t="shared" si="43"/>
        <v/>
      </c>
      <c r="AL283" s="3" t="str">
        <f t="shared" si="43"/>
        <v/>
      </c>
      <c r="AM283" s="3" t="str">
        <f t="shared" si="43"/>
        <v/>
      </c>
      <c r="AN283" s="3" t="str">
        <f t="shared" si="43"/>
        <v/>
      </c>
      <c r="AO283" s="2">
        <f t="shared" si="38"/>
        <v>0</v>
      </c>
      <c r="AP283" s="4"/>
      <c r="AQ283" s="3">
        <f>IF(AJ283=1,VLOOKUP($AP283,BaseEqptCdF!$C$5:$R$161,16,FALSE),0)</f>
        <v>0</v>
      </c>
      <c r="AR283" s="3">
        <f>IF(AK283=1,VLOOKUP($AP283,BaseEqptCdF!$C$5:$R$161,16,FALSE),0)</f>
        <v>0</v>
      </c>
      <c r="AS283" s="3">
        <f>IF(AL283=1,VLOOKUP($AP283,BaseEqptCdF!$C$5:$R$161,16,FALSE),0)</f>
        <v>0</v>
      </c>
      <c r="AT283" s="3">
        <f>IF(AM283=1,VLOOKUP($AP283,BaseEqptCdF!$C$5:$R$161,16,FALSE),0)</f>
        <v>0</v>
      </c>
      <c r="AU283" s="3">
        <f>IF(AN283=1,VLOOKUP($AP283,BaseEqptCdF!$C$5:$R$161,16,FALSE),0)</f>
        <v>0</v>
      </c>
      <c r="AV283" s="2">
        <f t="shared" si="39"/>
        <v>0</v>
      </c>
      <c r="AW283" s="3" t="str">
        <f>IF($L283="","",IF(SUM($AJ283:AJ283)=0,$AE283,VLOOKUP($AP283,BaseEqptCdF!$C$5:$R$161,16,FALSE)*$AC$3))</f>
        <v/>
      </c>
      <c r="AX283" s="3" t="str">
        <f>IF($L283="","",IF(SUM($AJ283:AK283)=0,$AE283,VLOOKUP($AP283,BaseEqptCdF!$C$5:$R$161,16,FALSE)*$AC$3))</f>
        <v/>
      </c>
      <c r="AY283" s="3" t="str">
        <f>IF($L283="","",IF(SUM($AJ283:AL283)=0,$AE283,VLOOKUP($AP283,BaseEqptCdF!$C$5:$R$161,16,FALSE)*$AC$3))</f>
        <v/>
      </c>
      <c r="AZ283" s="3" t="str">
        <f>IF($L283="","",IF(SUM($AJ283:AM283)=0,$AE283,VLOOKUP($AP283,BaseEqptCdF!$C$5:$R$161,16,FALSE)*$AC$3))</f>
        <v/>
      </c>
      <c r="BA283" s="3" t="str">
        <f>IF($L283="","",IF(SUM($AJ283:AN283)=0,$AE283,VLOOKUP($AP283,BaseEqptCdF!$C$5:$R$161,16,FALSE)*$AC$3))</f>
        <v/>
      </c>
      <c r="BB283" s="2">
        <f t="shared" si="40"/>
        <v>0</v>
      </c>
      <c r="BC283" s="3" t="str">
        <f>IF($L283="","",IF(SUM($AJ283:AJ283)=0,$AF283,IF(LEFT(VLOOKUP($AP283,BaseEqptCdF!$C$5:$E$161,3,FALSE),2)="SD",0,IF(LEFT(VLOOKUP($AP283,BaseEqptCdF!$C$5:$E$161,3,FALSE),2)="SB",1*52,VLOOKUP($AP283,BaseEqptCdF!$C$5:$S$161,12,FALSE)*0.2*300))))</f>
        <v/>
      </c>
      <c r="BD283" s="3" t="str">
        <f>IF($L283="","",IF(SUM($AJ283:AK283)=0,$AF283,IF(LEFT(VLOOKUP($AP283,BaseEqptCdF!$C$5:$E$161,3,FALSE),2)="SD",0,IF(LEFT(VLOOKUP($AP283,BaseEqptCdF!$C$5:$E$161,3,FALSE),2)="SB",1*52,VLOOKUP($AP283,BaseEqptCdF!$C$5:$S$161,12,FALSE)*0.2*300))))</f>
        <v/>
      </c>
      <c r="BE283" s="3" t="str">
        <f>IF($L283="","",IF(SUM($AJ283:AL283)=0,$AF283,IF(LEFT(VLOOKUP($AP283,BaseEqptCdF!$C$5:$E$161,3,FALSE),2)="SD",0,IF(LEFT(VLOOKUP($AP283,BaseEqptCdF!$C$5:$E$161,3,FALSE),2)="SB",1*52,VLOOKUP($AP283,BaseEqptCdF!$C$5:$S$161,12,FALSE)*0.2*300))))</f>
        <v/>
      </c>
      <c r="BF283" s="3" t="str">
        <f>IF($L283="","",IF(SUM($AJ283:AM283)=0,$AF283,IF(LEFT(VLOOKUP($AP283,BaseEqptCdF!$C$5:$E$161,3,FALSE),2)="SD",0,IF(LEFT(VLOOKUP($AP283,BaseEqptCdF!$C$5:$E$161,3,FALSE),2)="SB",1*52,VLOOKUP($AP283,BaseEqptCdF!$C$5:$S$161,12,FALSE)*0.2*300))))</f>
        <v/>
      </c>
      <c r="BG283" s="3" t="str">
        <f>IF($L283="","",IF(SUM($AJ283:AN283)=0,$AF283,IF(LEFT(VLOOKUP($AP283,BaseEqptCdF!$C$5:$E$161,3,FALSE),2)="SD",0,IF(LEFT(VLOOKUP($AP283,BaseEqptCdF!$C$5:$E$161,3,FALSE),2)="SB",1*52,VLOOKUP($AP283,BaseEqptCdF!$C$5:$S$161,12,FALSE)*0.2*300))))</f>
        <v/>
      </c>
      <c r="BH283" s="2">
        <f t="shared" si="41"/>
        <v>0</v>
      </c>
    </row>
    <row r="284" spans="1:60" x14ac:dyDescent="0.25">
      <c r="A284" s="296" t="str">
        <f t="array" ref="A284">IF($C284="","",INDEX(Prog!$B$8:$D$300,MATCH($C284,nivo1,0),1))</f>
        <v/>
      </c>
      <c r="B284" s="296" t="str">
        <f t="array" ref="B284">IF($C284="","",INDEX(Prog!$B$8:$D$300,MATCH($C284,nivo1,0),2))</f>
        <v/>
      </c>
      <c r="C284" s="273"/>
      <c r="D284" s="267"/>
      <c r="E284" s="273"/>
      <c r="F284" s="273"/>
      <c r="G284" s="273"/>
      <c r="H284" s="273"/>
      <c r="I284" s="273"/>
      <c r="J284" s="273"/>
      <c r="K284" s="274"/>
      <c r="L284" s="273"/>
      <c r="M284" s="273"/>
      <c r="N284" s="273"/>
      <c r="O284" s="275"/>
      <c r="P284" s="273"/>
      <c r="Q284" s="273"/>
      <c r="R284" s="273"/>
      <c r="S284" s="273"/>
      <c r="T284" s="276"/>
      <c r="U284" s="276"/>
      <c r="V284" s="276"/>
      <c r="W284" s="276"/>
      <c r="X284" s="277"/>
      <c r="Y284" s="278"/>
      <c r="AA284" s="8" t="str">
        <f>IF($L284="","",VLOOKUP($L284,BaseEqptCdF!$C$5:$E$161,2,FALSE))</f>
        <v/>
      </c>
      <c r="AB284" s="8" t="str">
        <f>IF($L284="","",VLOOKUP($L284,BaseEqptCdF!$C$5:$E$161,3,FALSE))</f>
        <v/>
      </c>
      <c r="AC284" s="7" t="str">
        <f>IF($L284="","",VLOOKUP($L284,BaseEqptCdF!$C$5:$I$161,6,FALSE))</f>
        <v/>
      </c>
      <c r="AD284" s="7" t="str">
        <f>IF($L284="","",VLOOKUP($L284,BaseEqptCdF!$C$5:$I$161,7,FALSE))</f>
        <v/>
      </c>
      <c r="AE284" s="3" t="str">
        <f>IF($L284="","",VLOOKUP($L284,BaseEqptCdF!$C$5:$R$161,16,FALSE)*$AC$3)</f>
        <v/>
      </c>
      <c r="AF284" s="3" t="str">
        <f>IF($L284="","",IF(LEFT($AB284,2)="SD",0,IF(LEFT($AB284,2)="SB",1*52,IF($N284=Prog!$P$17,VLOOKUP($L284,BaseEqptCdF!$C$5:$P$161,14,FALSE)*1*300,VLOOKUP($L284,BaseEqptCdF!$C$5:$P$161,12,FALSE)*0.2*300))))</f>
        <v/>
      </c>
      <c r="AG284" s="6" t="str">
        <f t="shared" si="42"/>
        <v/>
      </c>
      <c r="AH284" s="6">
        <f>IF($U284=Prog!$S$18,YEAR($X284),"")</f>
        <v>1900</v>
      </c>
      <c r="AI284" s="5" t="str">
        <f>IF(OR($AG284="",$U284=Prog!$S$18),"",IF(OR($U284=Prog!$S$17,$U284=Prog!$S$16),YEAR($X284),IF($AG284="ND","ND",$AI$8+$O284)))</f>
        <v/>
      </c>
      <c r="AJ284" s="3" t="str">
        <f t="shared" si="37"/>
        <v/>
      </c>
      <c r="AK284" s="3" t="str">
        <f t="shared" si="43"/>
        <v/>
      </c>
      <c r="AL284" s="3" t="str">
        <f t="shared" si="43"/>
        <v/>
      </c>
      <c r="AM284" s="3" t="str">
        <f t="shared" si="43"/>
        <v/>
      </c>
      <c r="AN284" s="3" t="str">
        <f t="shared" si="43"/>
        <v/>
      </c>
      <c r="AO284" s="2">
        <f t="shared" si="38"/>
        <v>0</v>
      </c>
      <c r="AP284" s="4"/>
      <c r="AQ284" s="3">
        <f>IF(AJ284=1,VLOOKUP($AP284,BaseEqptCdF!$C$5:$R$161,16,FALSE),0)</f>
        <v>0</v>
      </c>
      <c r="AR284" s="3">
        <f>IF(AK284=1,VLOOKUP($AP284,BaseEqptCdF!$C$5:$R$161,16,FALSE),0)</f>
        <v>0</v>
      </c>
      <c r="AS284" s="3">
        <f>IF(AL284=1,VLOOKUP($AP284,BaseEqptCdF!$C$5:$R$161,16,FALSE),0)</f>
        <v>0</v>
      </c>
      <c r="AT284" s="3">
        <f>IF(AM284=1,VLOOKUP($AP284,BaseEqptCdF!$C$5:$R$161,16,FALSE),0)</f>
        <v>0</v>
      </c>
      <c r="AU284" s="3">
        <f>IF(AN284=1,VLOOKUP($AP284,BaseEqptCdF!$C$5:$R$161,16,FALSE),0)</f>
        <v>0</v>
      </c>
      <c r="AV284" s="2">
        <f t="shared" si="39"/>
        <v>0</v>
      </c>
      <c r="AW284" s="3" t="str">
        <f>IF($L284="","",IF(SUM($AJ284:AJ284)=0,$AE284,VLOOKUP($AP284,BaseEqptCdF!$C$5:$R$161,16,FALSE)*$AC$3))</f>
        <v/>
      </c>
      <c r="AX284" s="3" t="str">
        <f>IF($L284="","",IF(SUM($AJ284:AK284)=0,$AE284,VLOOKUP($AP284,BaseEqptCdF!$C$5:$R$161,16,FALSE)*$AC$3))</f>
        <v/>
      </c>
      <c r="AY284" s="3" t="str">
        <f>IF($L284="","",IF(SUM($AJ284:AL284)=0,$AE284,VLOOKUP($AP284,BaseEqptCdF!$C$5:$R$161,16,FALSE)*$AC$3))</f>
        <v/>
      </c>
      <c r="AZ284" s="3" t="str">
        <f>IF($L284="","",IF(SUM($AJ284:AM284)=0,$AE284,VLOOKUP($AP284,BaseEqptCdF!$C$5:$R$161,16,FALSE)*$AC$3))</f>
        <v/>
      </c>
      <c r="BA284" s="3" t="str">
        <f>IF($L284="","",IF(SUM($AJ284:AN284)=0,$AE284,VLOOKUP($AP284,BaseEqptCdF!$C$5:$R$161,16,FALSE)*$AC$3))</f>
        <v/>
      </c>
      <c r="BB284" s="2">
        <f t="shared" si="40"/>
        <v>0</v>
      </c>
      <c r="BC284" s="3" t="str">
        <f>IF($L284="","",IF(SUM($AJ284:AJ284)=0,$AF284,IF(LEFT(VLOOKUP($AP284,BaseEqptCdF!$C$5:$E$161,3,FALSE),2)="SD",0,IF(LEFT(VLOOKUP($AP284,BaseEqptCdF!$C$5:$E$161,3,FALSE),2)="SB",1*52,VLOOKUP($AP284,BaseEqptCdF!$C$5:$S$161,12,FALSE)*0.2*300))))</f>
        <v/>
      </c>
      <c r="BD284" s="3" t="str">
        <f>IF($L284="","",IF(SUM($AJ284:AK284)=0,$AF284,IF(LEFT(VLOOKUP($AP284,BaseEqptCdF!$C$5:$E$161,3,FALSE),2)="SD",0,IF(LEFT(VLOOKUP($AP284,BaseEqptCdF!$C$5:$E$161,3,FALSE),2)="SB",1*52,VLOOKUP($AP284,BaseEqptCdF!$C$5:$S$161,12,FALSE)*0.2*300))))</f>
        <v/>
      </c>
      <c r="BE284" s="3" t="str">
        <f>IF($L284="","",IF(SUM($AJ284:AL284)=0,$AF284,IF(LEFT(VLOOKUP($AP284,BaseEqptCdF!$C$5:$E$161,3,FALSE),2)="SD",0,IF(LEFT(VLOOKUP($AP284,BaseEqptCdF!$C$5:$E$161,3,FALSE),2)="SB",1*52,VLOOKUP($AP284,BaseEqptCdF!$C$5:$S$161,12,FALSE)*0.2*300))))</f>
        <v/>
      </c>
      <c r="BF284" s="3" t="str">
        <f>IF($L284="","",IF(SUM($AJ284:AM284)=0,$AF284,IF(LEFT(VLOOKUP($AP284,BaseEqptCdF!$C$5:$E$161,3,FALSE),2)="SD",0,IF(LEFT(VLOOKUP($AP284,BaseEqptCdF!$C$5:$E$161,3,FALSE),2)="SB",1*52,VLOOKUP($AP284,BaseEqptCdF!$C$5:$S$161,12,FALSE)*0.2*300))))</f>
        <v/>
      </c>
      <c r="BG284" s="3" t="str">
        <f>IF($L284="","",IF(SUM($AJ284:AN284)=0,$AF284,IF(LEFT(VLOOKUP($AP284,BaseEqptCdF!$C$5:$E$161,3,FALSE),2)="SD",0,IF(LEFT(VLOOKUP($AP284,BaseEqptCdF!$C$5:$E$161,3,FALSE),2)="SB",1*52,VLOOKUP($AP284,BaseEqptCdF!$C$5:$S$161,12,FALSE)*0.2*300))))</f>
        <v/>
      </c>
      <c r="BH284" s="2">
        <f t="shared" si="41"/>
        <v>0</v>
      </c>
    </row>
    <row r="285" spans="1:60" x14ac:dyDescent="0.25">
      <c r="A285" s="296" t="str">
        <f t="array" ref="A285">IF($C285="","",INDEX(Prog!$B$8:$D$300,MATCH($C285,nivo1,0),1))</f>
        <v/>
      </c>
      <c r="B285" s="296" t="str">
        <f t="array" ref="B285">IF($C285="","",INDEX(Prog!$B$8:$D$300,MATCH($C285,nivo1,0),2))</f>
        <v/>
      </c>
      <c r="C285" s="273"/>
      <c r="D285" s="267"/>
      <c r="E285" s="273"/>
      <c r="F285" s="273"/>
      <c r="G285" s="273"/>
      <c r="H285" s="273"/>
      <c r="I285" s="273"/>
      <c r="J285" s="273"/>
      <c r="K285" s="274"/>
      <c r="L285" s="273"/>
      <c r="M285" s="273"/>
      <c r="N285" s="273"/>
      <c r="O285" s="275"/>
      <c r="P285" s="273"/>
      <c r="Q285" s="273"/>
      <c r="R285" s="273"/>
      <c r="S285" s="273"/>
      <c r="T285" s="276"/>
      <c r="U285" s="276"/>
      <c r="V285" s="276"/>
      <c r="W285" s="276"/>
      <c r="X285" s="277"/>
      <c r="Y285" s="278"/>
      <c r="AA285" s="8" t="str">
        <f>IF($L285="","",VLOOKUP($L285,BaseEqptCdF!$C$5:$E$161,2,FALSE))</f>
        <v/>
      </c>
      <c r="AB285" s="8" t="str">
        <f>IF($L285="","",VLOOKUP($L285,BaseEqptCdF!$C$5:$E$161,3,FALSE))</f>
        <v/>
      </c>
      <c r="AC285" s="7" t="str">
        <f>IF($L285="","",VLOOKUP($L285,BaseEqptCdF!$C$5:$I$161,6,FALSE))</f>
        <v/>
      </c>
      <c r="AD285" s="7" t="str">
        <f>IF($L285="","",VLOOKUP($L285,BaseEqptCdF!$C$5:$I$161,7,FALSE))</f>
        <v/>
      </c>
      <c r="AE285" s="3" t="str">
        <f>IF($L285="","",VLOOKUP($L285,BaseEqptCdF!$C$5:$R$161,16,FALSE)*$AC$3)</f>
        <v/>
      </c>
      <c r="AF285" s="3" t="str">
        <f>IF($L285="","",IF(LEFT($AB285,2)="SD",0,IF(LEFT($AB285,2)="SB",1*52,IF($N285=Prog!$P$17,VLOOKUP($L285,BaseEqptCdF!$C$5:$P$161,14,FALSE)*1*300,VLOOKUP($L285,BaseEqptCdF!$C$5:$P$161,12,FALSE)*0.2*300))))</f>
        <v/>
      </c>
      <c r="AG285" s="6" t="str">
        <f t="shared" si="42"/>
        <v/>
      </c>
      <c r="AH285" s="6">
        <f>IF($U285=Prog!$S$18,YEAR($X285),"")</f>
        <v>1900</v>
      </c>
      <c r="AI285" s="5" t="str">
        <f>IF(OR($AG285="",$U285=Prog!$S$18),"",IF(OR($U285=Prog!$S$17,$U285=Prog!$S$16),YEAR($X285),IF($AG285="ND","ND",$AI$8+$O285)))</f>
        <v/>
      </c>
      <c r="AJ285" s="3" t="str">
        <f t="shared" si="37"/>
        <v/>
      </c>
      <c r="AK285" s="3" t="str">
        <f t="shared" si="43"/>
        <v/>
      </c>
      <c r="AL285" s="3" t="str">
        <f t="shared" si="43"/>
        <v/>
      </c>
      <c r="AM285" s="3" t="str">
        <f t="shared" si="43"/>
        <v/>
      </c>
      <c r="AN285" s="3" t="str">
        <f t="shared" si="43"/>
        <v/>
      </c>
      <c r="AO285" s="2">
        <f t="shared" si="38"/>
        <v>0</v>
      </c>
      <c r="AP285" s="4"/>
      <c r="AQ285" s="3">
        <f>IF(AJ285=1,VLOOKUP($AP285,BaseEqptCdF!$C$5:$R$161,16,FALSE),0)</f>
        <v>0</v>
      </c>
      <c r="AR285" s="3">
        <f>IF(AK285=1,VLOOKUP($AP285,BaseEqptCdF!$C$5:$R$161,16,FALSE),0)</f>
        <v>0</v>
      </c>
      <c r="AS285" s="3">
        <f>IF(AL285=1,VLOOKUP($AP285,BaseEqptCdF!$C$5:$R$161,16,FALSE),0)</f>
        <v>0</v>
      </c>
      <c r="AT285" s="3">
        <f>IF(AM285=1,VLOOKUP($AP285,BaseEqptCdF!$C$5:$R$161,16,FALSE),0)</f>
        <v>0</v>
      </c>
      <c r="AU285" s="3">
        <f>IF(AN285=1,VLOOKUP($AP285,BaseEqptCdF!$C$5:$R$161,16,FALSE),0)</f>
        <v>0</v>
      </c>
      <c r="AV285" s="2">
        <f t="shared" si="39"/>
        <v>0</v>
      </c>
      <c r="AW285" s="3" t="str">
        <f>IF($L285="","",IF(SUM($AJ285:AJ285)=0,$AE285,VLOOKUP($AP285,BaseEqptCdF!$C$5:$R$161,16,FALSE)*$AC$3))</f>
        <v/>
      </c>
      <c r="AX285" s="3" t="str">
        <f>IF($L285="","",IF(SUM($AJ285:AK285)=0,$AE285,VLOOKUP($AP285,BaseEqptCdF!$C$5:$R$161,16,FALSE)*$AC$3))</f>
        <v/>
      </c>
      <c r="AY285" s="3" t="str">
        <f>IF($L285="","",IF(SUM($AJ285:AL285)=0,$AE285,VLOOKUP($AP285,BaseEqptCdF!$C$5:$R$161,16,FALSE)*$AC$3))</f>
        <v/>
      </c>
      <c r="AZ285" s="3" t="str">
        <f>IF($L285="","",IF(SUM($AJ285:AM285)=0,$AE285,VLOOKUP($AP285,BaseEqptCdF!$C$5:$R$161,16,FALSE)*$AC$3))</f>
        <v/>
      </c>
      <c r="BA285" s="3" t="str">
        <f>IF($L285="","",IF(SUM($AJ285:AN285)=0,$AE285,VLOOKUP($AP285,BaseEqptCdF!$C$5:$R$161,16,FALSE)*$AC$3))</f>
        <v/>
      </c>
      <c r="BB285" s="2">
        <f t="shared" si="40"/>
        <v>0</v>
      </c>
      <c r="BC285" s="3" t="str">
        <f>IF($L285="","",IF(SUM($AJ285:AJ285)=0,$AF285,IF(LEFT(VLOOKUP($AP285,BaseEqptCdF!$C$5:$E$161,3,FALSE),2)="SD",0,IF(LEFT(VLOOKUP($AP285,BaseEqptCdF!$C$5:$E$161,3,FALSE),2)="SB",1*52,VLOOKUP($AP285,BaseEqptCdF!$C$5:$S$161,12,FALSE)*0.2*300))))</f>
        <v/>
      </c>
      <c r="BD285" s="3" t="str">
        <f>IF($L285="","",IF(SUM($AJ285:AK285)=0,$AF285,IF(LEFT(VLOOKUP($AP285,BaseEqptCdF!$C$5:$E$161,3,FALSE),2)="SD",0,IF(LEFT(VLOOKUP($AP285,BaseEqptCdF!$C$5:$E$161,3,FALSE),2)="SB",1*52,VLOOKUP($AP285,BaseEqptCdF!$C$5:$S$161,12,FALSE)*0.2*300))))</f>
        <v/>
      </c>
      <c r="BE285" s="3" t="str">
        <f>IF($L285="","",IF(SUM($AJ285:AL285)=0,$AF285,IF(LEFT(VLOOKUP($AP285,BaseEqptCdF!$C$5:$E$161,3,FALSE),2)="SD",0,IF(LEFT(VLOOKUP($AP285,BaseEqptCdF!$C$5:$E$161,3,FALSE),2)="SB",1*52,VLOOKUP($AP285,BaseEqptCdF!$C$5:$S$161,12,FALSE)*0.2*300))))</f>
        <v/>
      </c>
      <c r="BF285" s="3" t="str">
        <f>IF($L285="","",IF(SUM($AJ285:AM285)=0,$AF285,IF(LEFT(VLOOKUP($AP285,BaseEqptCdF!$C$5:$E$161,3,FALSE),2)="SD",0,IF(LEFT(VLOOKUP($AP285,BaseEqptCdF!$C$5:$E$161,3,FALSE),2)="SB",1*52,VLOOKUP($AP285,BaseEqptCdF!$C$5:$S$161,12,FALSE)*0.2*300))))</f>
        <v/>
      </c>
      <c r="BG285" s="3" t="str">
        <f>IF($L285="","",IF(SUM($AJ285:AN285)=0,$AF285,IF(LEFT(VLOOKUP($AP285,BaseEqptCdF!$C$5:$E$161,3,FALSE),2)="SD",0,IF(LEFT(VLOOKUP($AP285,BaseEqptCdF!$C$5:$E$161,3,FALSE),2)="SB",1*52,VLOOKUP($AP285,BaseEqptCdF!$C$5:$S$161,12,FALSE)*0.2*300))))</f>
        <v/>
      </c>
      <c r="BH285" s="2">
        <f t="shared" si="41"/>
        <v>0</v>
      </c>
    </row>
    <row r="286" spans="1:60" x14ac:dyDescent="0.25">
      <c r="A286" s="296" t="str">
        <f t="array" ref="A286">IF($C286="","",INDEX(Prog!$B$8:$D$300,MATCH($C286,nivo1,0),1))</f>
        <v/>
      </c>
      <c r="B286" s="296" t="str">
        <f t="array" ref="B286">IF($C286="","",INDEX(Prog!$B$8:$D$300,MATCH($C286,nivo1,0),2))</f>
        <v/>
      </c>
      <c r="C286" s="273"/>
      <c r="D286" s="267"/>
      <c r="E286" s="273"/>
      <c r="F286" s="273"/>
      <c r="G286" s="273"/>
      <c r="H286" s="273"/>
      <c r="I286" s="273"/>
      <c r="J286" s="273"/>
      <c r="K286" s="274"/>
      <c r="L286" s="273"/>
      <c r="M286" s="273"/>
      <c r="N286" s="273"/>
      <c r="O286" s="275"/>
      <c r="P286" s="273"/>
      <c r="Q286" s="273"/>
      <c r="R286" s="273"/>
      <c r="S286" s="273"/>
      <c r="T286" s="276"/>
      <c r="U286" s="276"/>
      <c r="V286" s="276"/>
      <c r="W286" s="276"/>
      <c r="X286" s="277"/>
      <c r="Y286" s="278"/>
      <c r="AA286" s="8" t="str">
        <f>IF($L286="","",VLOOKUP($L286,BaseEqptCdF!$C$5:$E$161,2,FALSE))</f>
        <v/>
      </c>
      <c r="AB286" s="8" t="str">
        <f>IF($L286="","",VLOOKUP($L286,BaseEqptCdF!$C$5:$E$161,3,FALSE))</f>
        <v/>
      </c>
      <c r="AC286" s="7" t="str">
        <f>IF($L286="","",VLOOKUP($L286,BaseEqptCdF!$C$5:$I$161,6,FALSE))</f>
        <v/>
      </c>
      <c r="AD286" s="7" t="str">
        <f>IF($L286="","",VLOOKUP($L286,BaseEqptCdF!$C$5:$I$161,7,FALSE))</f>
        <v/>
      </c>
      <c r="AE286" s="3" t="str">
        <f>IF($L286="","",VLOOKUP($L286,BaseEqptCdF!$C$5:$R$161,16,FALSE)*$AC$3)</f>
        <v/>
      </c>
      <c r="AF286" s="3" t="str">
        <f>IF($L286="","",IF(LEFT($AB286,2)="SD",0,IF(LEFT($AB286,2)="SB",1*52,IF($N286=Prog!$P$17,VLOOKUP($L286,BaseEqptCdF!$C$5:$P$161,14,FALSE)*1*300,VLOOKUP($L286,BaseEqptCdF!$C$5:$P$161,12,FALSE)*0.2*300))))</f>
        <v/>
      </c>
      <c r="AG286" s="6" t="str">
        <f t="shared" si="42"/>
        <v/>
      </c>
      <c r="AH286" s="6">
        <f>IF($U286=Prog!$S$18,YEAR($X286),"")</f>
        <v>1900</v>
      </c>
      <c r="AI286" s="5" t="str">
        <f>IF(OR($AG286="",$U286=Prog!$S$18),"",IF(OR($U286=Prog!$S$17,$U286=Prog!$S$16),YEAR($X286),IF($AG286="ND","ND",$AI$8+$O286)))</f>
        <v/>
      </c>
      <c r="AJ286" s="3" t="str">
        <f t="shared" si="37"/>
        <v/>
      </c>
      <c r="AK286" s="3" t="str">
        <f t="shared" si="43"/>
        <v/>
      </c>
      <c r="AL286" s="3" t="str">
        <f t="shared" si="43"/>
        <v/>
      </c>
      <c r="AM286" s="3" t="str">
        <f t="shared" si="43"/>
        <v/>
      </c>
      <c r="AN286" s="3" t="str">
        <f t="shared" si="43"/>
        <v/>
      </c>
      <c r="AO286" s="2">
        <f t="shared" si="38"/>
        <v>0</v>
      </c>
      <c r="AP286" s="4"/>
      <c r="AQ286" s="3">
        <f>IF(AJ286=1,VLOOKUP($AP286,BaseEqptCdF!$C$5:$R$161,16,FALSE),0)</f>
        <v>0</v>
      </c>
      <c r="AR286" s="3">
        <f>IF(AK286=1,VLOOKUP($AP286,BaseEqptCdF!$C$5:$R$161,16,FALSE),0)</f>
        <v>0</v>
      </c>
      <c r="AS286" s="3">
        <f>IF(AL286=1,VLOOKUP($AP286,BaseEqptCdF!$C$5:$R$161,16,FALSE),0)</f>
        <v>0</v>
      </c>
      <c r="AT286" s="3">
        <f>IF(AM286=1,VLOOKUP($AP286,BaseEqptCdF!$C$5:$R$161,16,FALSE),0)</f>
        <v>0</v>
      </c>
      <c r="AU286" s="3">
        <f>IF(AN286=1,VLOOKUP($AP286,BaseEqptCdF!$C$5:$R$161,16,FALSE),0)</f>
        <v>0</v>
      </c>
      <c r="AV286" s="2">
        <f t="shared" si="39"/>
        <v>0</v>
      </c>
      <c r="AW286" s="3" t="str">
        <f>IF($L286="","",IF(SUM($AJ286:AJ286)=0,$AE286,VLOOKUP($AP286,BaseEqptCdF!$C$5:$R$161,16,FALSE)*$AC$3))</f>
        <v/>
      </c>
      <c r="AX286" s="3" t="str">
        <f>IF($L286="","",IF(SUM($AJ286:AK286)=0,$AE286,VLOOKUP($AP286,BaseEqptCdF!$C$5:$R$161,16,FALSE)*$AC$3))</f>
        <v/>
      </c>
      <c r="AY286" s="3" t="str">
        <f>IF($L286="","",IF(SUM($AJ286:AL286)=0,$AE286,VLOOKUP($AP286,BaseEqptCdF!$C$5:$R$161,16,FALSE)*$AC$3))</f>
        <v/>
      </c>
      <c r="AZ286" s="3" t="str">
        <f>IF($L286="","",IF(SUM($AJ286:AM286)=0,$AE286,VLOOKUP($AP286,BaseEqptCdF!$C$5:$R$161,16,FALSE)*$AC$3))</f>
        <v/>
      </c>
      <c r="BA286" s="3" t="str">
        <f>IF($L286="","",IF(SUM($AJ286:AN286)=0,$AE286,VLOOKUP($AP286,BaseEqptCdF!$C$5:$R$161,16,FALSE)*$AC$3))</f>
        <v/>
      </c>
      <c r="BB286" s="2">
        <f t="shared" si="40"/>
        <v>0</v>
      </c>
      <c r="BC286" s="3" t="str">
        <f>IF($L286="","",IF(SUM($AJ286:AJ286)=0,$AF286,IF(LEFT(VLOOKUP($AP286,BaseEqptCdF!$C$5:$E$161,3,FALSE),2)="SD",0,IF(LEFT(VLOOKUP($AP286,BaseEqptCdF!$C$5:$E$161,3,FALSE),2)="SB",1*52,VLOOKUP($AP286,BaseEqptCdF!$C$5:$S$161,12,FALSE)*0.2*300))))</f>
        <v/>
      </c>
      <c r="BD286" s="3" t="str">
        <f>IF($L286="","",IF(SUM($AJ286:AK286)=0,$AF286,IF(LEFT(VLOOKUP($AP286,BaseEqptCdF!$C$5:$E$161,3,FALSE),2)="SD",0,IF(LEFT(VLOOKUP($AP286,BaseEqptCdF!$C$5:$E$161,3,FALSE),2)="SB",1*52,VLOOKUP($AP286,BaseEqptCdF!$C$5:$S$161,12,FALSE)*0.2*300))))</f>
        <v/>
      </c>
      <c r="BE286" s="3" t="str">
        <f>IF($L286="","",IF(SUM($AJ286:AL286)=0,$AF286,IF(LEFT(VLOOKUP($AP286,BaseEqptCdF!$C$5:$E$161,3,FALSE),2)="SD",0,IF(LEFT(VLOOKUP($AP286,BaseEqptCdF!$C$5:$E$161,3,FALSE),2)="SB",1*52,VLOOKUP($AP286,BaseEqptCdF!$C$5:$S$161,12,FALSE)*0.2*300))))</f>
        <v/>
      </c>
      <c r="BF286" s="3" t="str">
        <f>IF($L286="","",IF(SUM($AJ286:AM286)=0,$AF286,IF(LEFT(VLOOKUP($AP286,BaseEqptCdF!$C$5:$E$161,3,FALSE),2)="SD",0,IF(LEFT(VLOOKUP($AP286,BaseEqptCdF!$C$5:$E$161,3,FALSE),2)="SB",1*52,VLOOKUP($AP286,BaseEqptCdF!$C$5:$S$161,12,FALSE)*0.2*300))))</f>
        <v/>
      </c>
      <c r="BG286" s="3" t="str">
        <f>IF($L286="","",IF(SUM($AJ286:AN286)=0,$AF286,IF(LEFT(VLOOKUP($AP286,BaseEqptCdF!$C$5:$E$161,3,FALSE),2)="SD",0,IF(LEFT(VLOOKUP($AP286,BaseEqptCdF!$C$5:$E$161,3,FALSE),2)="SB",1*52,VLOOKUP($AP286,BaseEqptCdF!$C$5:$S$161,12,FALSE)*0.2*300))))</f>
        <v/>
      </c>
      <c r="BH286" s="2">
        <f t="shared" si="41"/>
        <v>0</v>
      </c>
    </row>
    <row r="287" spans="1:60" x14ac:dyDescent="0.25">
      <c r="A287" s="296" t="str">
        <f t="array" ref="A287">IF($C287="","",INDEX(Prog!$B$8:$D$300,MATCH($C287,nivo1,0),1))</f>
        <v/>
      </c>
      <c r="B287" s="296" t="str">
        <f t="array" ref="B287">IF($C287="","",INDEX(Prog!$B$8:$D$300,MATCH($C287,nivo1,0),2))</f>
        <v/>
      </c>
      <c r="C287" s="273"/>
      <c r="D287" s="267"/>
      <c r="E287" s="273"/>
      <c r="F287" s="273"/>
      <c r="G287" s="273"/>
      <c r="H287" s="273"/>
      <c r="I287" s="273"/>
      <c r="J287" s="273"/>
      <c r="K287" s="274"/>
      <c r="L287" s="273"/>
      <c r="M287" s="273"/>
      <c r="N287" s="273"/>
      <c r="O287" s="275"/>
      <c r="P287" s="273"/>
      <c r="Q287" s="273"/>
      <c r="R287" s="273"/>
      <c r="S287" s="273"/>
      <c r="T287" s="276"/>
      <c r="U287" s="276"/>
      <c r="V287" s="276"/>
      <c r="W287" s="276"/>
      <c r="X287" s="277"/>
      <c r="Y287" s="278"/>
      <c r="AA287" s="8" t="str">
        <f>IF($L287="","",VLOOKUP($L287,BaseEqptCdF!$C$5:$E$161,2,FALSE))</f>
        <v/>
      </c>
      <c r="AB287" s="8" t="str">
        <f>IF($L287="","",VLOOKUP($L287,BaseEqptCdF!$C$5:$E$161,3,FALSE))</f>
        <v/>
      </c>
      <c r="AC287" s="7" t="str">
        <f>IF($L287="","",VLOOKUP($L287,BaseEqptCdF!$C$5:$I$161,6,FALSE))</f>
        <v/>
      </c>
      <c r="AD287" s="7" t="str">
        <f>IF($L287="","",VLOOKUP($L287,BaseEqptCdF!$C$5:$I$161,7,FALSE))</f>
        <v/>
      </c>
      <c r="AE287" s="3" t="str">
        <f>IF($L287="","",VLOOKUP($L287,BaseEqptCdF!$C$5:$R$161,16,FALSE)*$AC$3)</f>
        <v/>
      </c>
      <c r="AF287" s="3" t="str">
        <f>IF($L287="","",IF(LEFT($AB287,2)="SD",0,IF(LEFT($AB287,2)="SB",1*52,IF($N287=Prog!$P$17,VLOOKUP($L287,BaseEqptCdF!$C$5:$P$161,14,FALSE)*1*300,VLOOKUP($L287,BaseEqptCdF!$C$5:$P$161,12,FALSE)*0.2*300))))</f>
        <v/>
      </c>
      <c r="AG287" s="6" t="str">
        <f t="shared" si="42"/>
        <v/>
      </c>
      <c r="AH287" s="6">
        <f>IF($U287=Prog!$S$18,YEAR($X287),"")</f>
        <v>1900</v>
      </c>
      <c r="AI287" s="5" t="str">
        <f>IF(OR($AG287="",$U287=Prog!$S$18),"",IF(OR($U287=Prog!$S$17,$U287=Prog!$S$16),YEAR($X287),IF($AG287="ND","ND",$AI$8+$O287)))</f>
        <v/>
      </c>
      <c r="AJ287" s="3" t="str">
        <f t="shared" si="37"/>
        <v/>
      </c>
      <c r="AK287" s="3" t="str">
        <f t="shared" si="43"/>
        <v/>
      </c>
      <c r="AL287" s="3" t="str">
        <f t="shared" si="43"/>
        <v/>
      </c>
      <c r="AM287" s="3" t="str">
        <f t="shared" si="43"/>
        <v/>
      </c>
      <c r="AN287" s="3" t="str">
        <f t="shared" si="43"/>
        <v/>
      </c>
      <c r="AO287" s="2">
        <f t="shared" si="38"/>
        <v>0</v>
      </c>
      <c r="AP287" s="4"/>
      <c r="AQ287" s="3">
        <f>IF(AJ287=1,VLOOKUP($AP287,BaseEqptCdF!$C$5:$R$161,16,FALSE),0)</f>
        <v>0</v>
      </c>
      <c r="AR287" s="3">
        <f>IF(AK287=1,VLOOKUP($AP287,BaseEqptCdF!$C$5:$R$161,16,FALSE),0)</f>
        <v>0</v>
      </c>
      <c r="AS287" s="3">
        <f>IF(AL287=1,VLOOKUP($AP287,BaseEqptCdF!$C$5:$R$161,16,FALSE),0)</f>
        <v>0</v>
      </c>
      <c r="AT287" s="3">
        <f>IF(AM287=1,VLOOKUP($AP287,BaseEqptCdF!$C$5:$R$161,16,FALSE),0)</f>
        <v>0</v>
      </c>
      <c r="AU287" s="3">
        <f>IF(AN287=1,VLOOKUP($AP287,BaseEqptCdF!$C$5:$R$161,16,FALSE),0)</f>
        <v>0</v>
      </c>
      <c r="AV287" s="2">
        <f t="shared" si="39"/>
        <v>0</v>
      </c>
      <c r="AW287" s="3" t="str">
        <f>IF($L287="","",IF(SUM($AJ287:AJ287)=0,$AE287,VLOOKUP($AP287,BaseEqptCdF!$C$5:$R$161,16,FALSE)*$AC$3))</f>
        <v/>
      </c>
      <c r="AX287" s="3" t="str">
        <f>IF($L287="","",IF(SUM($AJ287:AK287)=0,$AE287,VLOOKUP($AP287,BaseEqptCdF!$C$5:$R$161,16,FALSE)*$AC$3))</f>
        <v/>
      </c>
      <c r="AY287" s="3" t="str">
        <f>IF($L287="","",IF(SUM($AJ287:AL287)=0,$AE287,VLOOKUP($AP287,BaseEqptCdF!$C$5:$R$161,16,FALSE)*$AC$3))</f>
        <v/>
      </c>
      <c r="AZ287" s="3" t="str">
        <f>IF($L287="","",IF(SUM($AJ287:AM287)=0,$AE287,VLOOKUP($AP287,BaseEqptCdF!$C$5:$R$161,16,FALSE)*$AC$3))</f>
        <v/>
      </c>
      <c r="BA287" s="3" t="str">
        <f>IF($L287="","",IF(SUM($AJ287:AN287)=0,$AE287,VLOOKUP($AP287,BaseEqptCdF!$C$5:$R$161,16,FALSE)*$AC$3))</f>
        <v/>
      </c>
      <c r="BB287" s="2">
        <f t="shared" si="40"/>
        <v>0</v>
      </c>
      <c r="BC287" s="3" t="str">
        <f>IF($L287="","",IF(SUM($AJ287:AJ287)=0,$AF287,IF(LEFT(VLOOKUP($AP287,BaseEqptCdF!$C$5:$E$161,3,FALSE),2)="SD",0,IF(LEFT(VLOOKUP($AP287,BaseEqptCdF!$C$5:$E$161,3,FALSE),2)="SB",1*52,VLOOKUP($AP287,BaseEqptCdF!$C$5:$S$161,12,FALSE)*0.2*300))))</f>
        <v/>
      </c>
      <c r="BD287" s="3" t="str">
        <f>IF($L287="","",IF(SUM($AJ287:AK287)=0,$AF287,IF(LEFT(VLOOKUP($AP287,BaseEqptCdF!$C$5:$E$161,3,FALSE),2)="SD",0,IF(LEFT(VLOOKUP($AP287,BaseEqptCdF!$C$5:$E$161,3,FALSE),2)="SB",1*52,VLOOKUP($AP287,BaseEqptCdF!$C$5:$S$161,12,FALSE)*0.2*300))))</f>
        <v/>
      </c>
      <c r="BE287" s="3" t="str">
        <f>IF($L287="","",IF(SUM($AJ287:AL287)=0,$AF287,IF(LEFT(VLOOKUP($AP287,BaseEqptCdF!$C$5:$E$161,3,FALSE),2)="SD",0,IF(LEFT(VLOOKUP($AP287,BaseEqptCdF!$C$5:$E$161,3,FALSE),2)="SB",1*52,VLOOKUP($AP287,BaseEqptCdF!$C$5:$S$161,12,FALSE)*0.2*300))))</f>
        <v/>
      </c>
      <c r="BF287" s="3" t="str">
        <f>IF($L287="","",IF(SUM($AJ287:AM287)=0,$AF287,IF(LEFT(VLOOKUP($AP287,BaseEqptCdF!$C$5:$E$161,3,FALSE),2)="SD",0,IF(LEFT(VLOOKUP($AP287,BaseEqptCdF!$C$5:$E$161,3,FALSE),2)="SB",1*52,VLOOKUP($AP287,BaseEqptCdF!$C$5:$S$161,12,FALSE)*0.2*300))))</f>
        <v/>
      </c>
      <c r="BG287" s="3" t="str">
        <f>IF($L287="","",IF(SUM($AJ287:AN287)=0,$AF287,IF(LEFT(VLOOKUP($AP287,BaseEqptCdF!$C$5:$E$161,3,FALSE),2)="SD",0,IF(LEFT(VLOOKUP($AP287,BaseEqptCdF!$C$5:$E$161,3,FALSE),2)="SB",1*52,VLOOKUP($AP287,BaseEqptCdF!$C$5:$S$161,12,FALSE)*0.2*300))))</f>
        <v/>
      </c>
      <c r="BH287" s="2">
        <f t="shared" si="41"/>
        <v>0</v>
      </c>
    </row>
    <row r="288" spans="1:60" x14ac:dyDescent="0.25">
      <c r="A288" s="296" t="str">
        <f t="array" ref="A288">IF($C288="","",INDEX(Prog!$B$8:$D$300,MATCH($C288,nivo1,0),1))</f>
        <v/>
      </c>
      <c r="B288" s="296" t="str">
        <f t="array" ref="B288">IF($C288="","",INDEX(Prog!$B$8:$D$300,MATCH($C288,nivo1,0),2))</f>
        <v/>
      </c>
      <c r="C288" s="273"/>
      <c r="D288" s="267"/>
      <c r="E288" s="273"/>
      <c r="F288" s="273"/>
      <c r="G288" s="273"/>
      <c r="H288" s="273"/>
      <c r="I288" s="273"/>
      <c r="J288" s="273"/>
      <c r="K288" s="274"/>
      <c r="L288" s="273"/>
      <c r="M288" s="273"/>
      <c r="N288" s="273"/>
      <c r="O288" s="275"/>
      <c r="P288" s="273"/>
      <c r="Q288" s="273"/>
      <c r="R288" s="273"/>
      <c r="S288" s="273"/>
      <c r="T288" s="276"/>
      <c r="U288" s="276"/>
      <c r="V288" s="276"/>
      <c r="W288" s="276"/>
      <c r="X288" s="277"/>
      <c r="Y288" s="278"/>
      <c r="AA288" s="8" t="str">
        <f>IF($L288="","",VLOOKUP($L288,BaseEqptCdF!$C$5:$E$161,2,FALSE))</f>
        <v/>
      </c>
      <c r="AB288" s="8" t="str">
        <f>IF($L288="","",VLOOKUP($L288,BaseEqptCdF!$C$5:$E$161,3,FALSE))</f>
        <v/>
      </c>
      <c r="AC288" s="7" t="str">
        <f>IF($L288="","",VLOOKUP($L288,BaseEqptCdF!$C$5:$I$161,6,FALSE))</f>
        <v/>
      </c>
      <c r="AD288" s="7" t="str">
        <f>IF($L288="","",VLOOKUP($L288,BaseEqptCdF!$C$5:$I$161,7,FALSE))</f>
        <v/>
      </c>
      <c r="AE288" s="3" t="str">
        <f>IF($L288="","",VLOOKUP($L288,BaseEqptCdF!$C$5:$R$161,16,FALSE)*$AC$3)</f>
        <v/>
      </c>
      <c r="AF288" s="3" t="str">
        <f>IF($L288="","",IF(LEFT($AB288,2)="SD",0,IF(LEFT($AB288,2)="SB",1*52,IF($N288=Prog!$P$17,VLOOKUP($L288,BaseEqptCdF!$C$5:$P$161,14,FALSE)*1*300,VLOOKUP($L288,BaseEqptCdF!$C$5:$P$161,12,FALSE)*0.2*300))))</f>
        <v/>
      </c>
      <c r="AG288" s="6" t="str">
        <f t="shared" si="42"/>
        <v/>
      </c>
      <c r="AH288" s="6">
        <f>IF($U288=Prog!$S$18,YEAR($X288),"")</f>
        <v>1900</v>
      </c>
      <c r="AI288" s="5" t="str">
        <f>IF(OR($AG288="",$U288=Prog!$S$18),"",IF(OR($U288=Prog!$S$17,$U288=Prog!$S$16),YEAR($X288),IF($AG288="ND","ND",$AI$8+$O288)))</f>
        <v/>
      </c>
      <c r="AJ288" s="3" t="str">
        <f t="shared" si="37"/>
        <v/>
      </c>
      <c r="AK288" s="3" t="str">
        <f t="shared" si="43"/>
        <v/>
      </c>
      <c r="AL288" s="3" t="str">
        <f t="shared" si="43"/>
        <v/>
      </c>
      <c r="AM288" s="3" t="str">
        <f t="shared" si="43"/>
        <v/>
      </c>
      <c r="AN288" s="3" t="str">
        <f t="shared" si="43"/>
        <v/>
      </c>
      <c r="AO288" s="2">
        <f t="shared" si="38"/>
        <v>0</v>
      </c>
      <c r="AP288" s="4"/>
      <c r="AQ288" s="3">
        <f>IF(AJ288=1,VLOOKUP($AP288,BaseEqptCdF!$C$5:$R$161,16,FALSE),0)</f>
        <v>0</v>
      </c>
      <c r="AR288" s="3">
        <f>IF(AK288=1,VLOOKUP($AP288,BaseEqptCdF!$C$5:$R$161,16,FALSE),0)</f>
        <v>0</v>
      </c>
      <c r="AS288" s="3">
        <f>IF(AL288=1,VLOOKUP($AP288,BaseEqptCdF!$C$5:$R$161,16,FALSE),0)</f>
        <v>0</v>
      </c>
      <c r="AT288" s="3">
        <f>IF(AM288=1,VLOOKUP($AP288,BaseEqptCdF!$C$5:$R$161,16,FALSE),0)</f>
        <v>0</v>
      </c>
      <c r="AU288" s="3">
        <f>IF(AN288=1,VLOOKUP($AP288,BaseEqptCdF!$C$5:$R$161,16,FALSE),0)</f>
        <v>0</v>
      </c>
      <c r="AV288" s="2">
        <f t="shared" si="39"/>
        <v>0</v>
      </c>
      <c r="AW288" s="3" t="str">
        <f>IF($L288="","",IF(SUM($AJ288:AJ288)=0,$AE288,VLOOKUP($AP288,BaseEqptCdF!$C$5:$R$161,16,FALSE)*$AC$3))</f>
        <v/>
      </c>
      <c r="AX288" s="3" t="str">
        <f>IF($L288="","",IF(SUM($AJ288:AK288)=0,$AE288,VLOOKUP($AP288,BaseEqptCdF!$C$5:$R$161,16,FALSE)*$AC$3))</f>
        <v/>
      </c>
      <c r="AY288" s="3" t="str">
        <f>IF($L288="","",IF(SUM($AJ288:AL288)=0,$AE288,VLOOKUP($AP288,BaseEqptCdF!$C$5:$R$161,16,FALSE)*$AC$3))</f>
        <v/>
      </c>
      <c r="AZ288" s="3" t="str">
        <f>IF($L288="","",IF(SUM($AJ288:AM288)=0,$AE288,VLOOKUP($AP288,BaseEqptCdF!$C$5:$R$161,16,FALSE)*$AC$3))</f>
        <v/>
      </c>
      <c r="BA288" s="3" t="str">
        <f>IF($L288="","",IF(SUM($AJ288:AN288)=0,$AE288,VLOOKUP($AP288,BaseEqptCdF!$C$5:$R$161,16,FALSE)*$AC$3))</f>
        <v/>
      </c>
      <c r="BB288" s="2">
        <f t="shared" si="40"/>
        <v>0</v>
      </c>
      <c r="BC288" s="3" t="str">
        <f>IF($L288="","",IF(SUM($AJ288:AJ288)=0,$AF288,IF(LEFT(VLOOKUP($AP288,BaseEqptCdF!$C$5:$E$161,3,FALSE),2)="SD",0,IF(LEFT(VLOOKUP($AP288,BaseEqptCdF!$C$5:$E$161,3,FALSE),2)="SB",1*52,VLOOKUP($AP288,BaseEqptCdF!$C$5:$S$161,12,FALSE)*0.2*300))))</f>
        <v/>
      </c>
      <c r="BD288" s="3" t="str">
        <f>IF($L288="","",IF(SUM($AJ288:AK288)=0,$AF288,IF(LEFT(VLOOKUP($AP288,BaseEqptCdF!$C$5:$E$161,3,FALSE),2)="SD",0,IF(LEFT(VLOOKUP($AP288,BaseEqptCdF!$C$5:$E$161,3,FALSE),2)="SB",1*52,VLOOKUP($AP288,BaseEqptCdF!$C$5:$S$161,12,FALSE)*0.2*300))))</f>
        <v/>
      </c>
      <c r="BE288" s="3" t="str">
        <f>IF($L288="","",IF(SUM($AJ288:AL288)=0,$AF288,IF(LEFT(VLOOKUP($AP288,BaseEqptCdF!$C$5:$E$161,3,FALSE),2)="SD",0,IF(LEFT(VLOOKUP($AP288,BaseEqptCdF!$C$5:$E$161,3,FALSE),2)="SB",1*52,VLOOKUP($AP288,BaseEqptCdF!$C$5:$S$161,12,FALSE)*0.2*300))))</f>
        <v/>
      </c>
      <c r="BF288" s="3" t="str">
        <f>IF($L288="","",IF(SUM($AJ288:AM288)=0,$AF288,IF(LEFT(VLOOKUP($AP288,BaseEqptCdF!$C$5:$E$161,3,FALSE),2)="SD",0,IF(LEFT(VLOOKUP($AP288,BaseEqptCdF!$C$5:$E$161,3,FALSE),2)="SB",1*52,VLOOKUP($AP288,BaseEqptCdF!$C$5:$S$161,12,FALSE)*0.2*300))))</f>
        <v/>
      </c>
      <c r="BG288" s="3" t="str">
        <f>IF($L288="","",IF(SUM($AJ288:AN288)=0,$AF288,IF(LEFT(VLOOKUP($AP288,BaseEqptCdF!$C$5:$E$161,3,FALSE),2)="SD",0,IF(LEFT(VLOOKUP($AP288,BaseEqptCdF!$C$5:$E$161,3,FALSE),2)="SB",1*52,VLOOKUP($AP288,BaseEqptCdF!$C$5:$S$161,12,FALSE)*0.2*300))))</f>
        <v/>
      </c>
      <c r="BH288" s="2">
        <f t="shared" si="41"/>
        <v>0</v>
      </c>
    </row>
    <row r="289" spans="1:60" x14ac:dyDescent="0.25">
      <c r="A289" s="296" t="str">
        <f t="array" ref="A289">IF($C289="","",INDEX(Prog!$B$8:$D$300,MATCH($C289,nivo1,0),1))</f>
        <v/>
      </c>
      <c r="B289" s="296" t="str">
        <f t="array" ref="B289">IF($C289="","",INDEX(Prog!$B$8:$D$300,MATCH($C289,nivo1,0),2))</f>
        <v/>
      </c>
      <c r="C289" s="273"/>
      <c r="D289" s="267"/>
      <c r="E289" s="273"/>
      <c r="F289" s="273"/>
      <c r="G289" s="273"/>
      <c r="H289" s="273"/>
      <c r="I289" s="273"/>
      <c r="J289" s="273"/>
      <c r="K289" s="274"/>
      <c r="L289" s="273"/>
      <c r="M289" s="273"/>
      <c r="N289" s="273"/>
      <c r="O289" s="275"/>
      <c r="P289" s="273"/>
      <c r="Q289" s="273"/>
      <c r="R289" s="273"/>
      <c r="S289" s="273"/>
      <c r="T289" s="276"/>
      <c r="U289" s="276"/>
      <c r="V289" s="276"/>
      <c r="W289" s="276"/>
      <c r="X289" s="277"/>
      <c r="Y289" s="278"/>
      <c r="AA289" s="8" t="str">
        <f>IF($L289="","",VLOOKUP($L289,BaseEqptCdF!$C$5:$E$161,2,FALSE))</f>
        <v/>
      </c>
      <c r="AB289" s="8" t="str">
        <f>IF($L289="","",VLOOKUP($L289,BaseEqptCdF!$C$5:$E$161,3,FALSE))</f>
        <v/>
      </c>
      <c r="AC289" s="7" t="str">
        <f>IF($L289="","",VLOOKUP($L289,BaseEqptCdF!$C$5:$I$161,6,FALSE))</f>
        <v/>
      </c>
      <c r="AD289" s="7" t="str">
        <f>IF($L289="","",VLOOKUP($L289,BaseEqptCdF!$C$5:$I$161,7,FALSE))</f>
        <v/>
      </c>
      <c r="AE289" s="3" t="str">
        <f>IF($L289="","",VLOOKUP($L289,BaseEqptCdF!$C$5:$R$161,16,FALSE)*$AC$3)</f>
        <v/>
      </c>
      <c r="AF289" s="3" t="str">
        <f>IF($L289="","",IF(LEFT($AB289,2)="SD",0,IF(LEFT($AB289,2)="SB",1*52,IF($N289=Prog!$P$17,VLOOKUP($L289,BaseEqptCdF!$C$5:$P$161,14,FALSE)*1*300,VLOOKUP($L289,BaseEqptCdF!$C$5:$P$161,12,FALSE)*0.2*300))))</f>
        <v/>
      </c>
      <c r="AG289" s="6" t="str">
        <f t="shared" si="42"/>
        <v/>
      </c>
      <c r="AH289" s="6">
        <f>IF($U289=Prog!$S$18,YEAR($X289),"")</f>
        <v>1900</v>
      </c>
      <c r="AI289" s="5" t="str">
        <f>IF(OR($AG289="",$U289=Prog!$S$18),"",IF(OR($U289=Prog!$S$17,$U289=Prog!$S$16),YEAR($X289),IF($AG289="ND","ND",$AI$8+$O289)))</f>
        <v/>
      </c>
      <c r="AJ289" s="3" t="str">
        <f t="shared" si="37"/>
        <v/>
      </c>
      <c r="AK289" s="3" t="str">
        <f t="shared" si="43"/>
        <v/>
      </c>
      <c r="AL289" s="3" t="str">
        <f t="shared" si="43"/>
        <v/>
      </c>
      <c r="AM289" s="3" t="str">
        <f t="shared" si="43"/>
        <v/>
      </c>
      <c r="AN289" s="3" t="str">
        <f t="shared" si="43"/>
        <v/>
      </c>
      <c r="AO289" s="2">
        <f t="shared" si="38"/>
        <v>0</v>
      </c>
      <c r="AP289" s="4"/>
      <c r="AQ289" s="3">
        <f>IF(AJ289=1,VLOOKUP($AP289,BaseEqptCdF!$C$5:$R$161,16,FALSE),0)</f>
        <v>0</v>
      </c>
      <c r="AR289" s="3">
        <f>IF(AK289=1,VLOOKUP($AP289,BaseEqptCdF!$C$5:$R$161,16,FALSE),0)</f>
        <v>0</v>
      </c>
      <c r="AS289" s="3">
        <f>IF(AL289=1,VLOOKUP($AP289,BaseEqptCdF!$C$5:$R$161,16,FALSE),0)</f>
        <v>0</v>
      </c>
      <c r="AT289" s="3">
        <f>IF(AM289=1,VLOOKUP($AP289,BaseEqptCdF!$C$5:$R$161,16,FALSE),0)</f>
        <v>0</v>
      </c>
      <c r="AU289" s="3">
        <f>IF(AN289=1,VLOOKUP($AP289,BaseEqptCdF!$C$5:$R$161,16,FALSE),0)</f>
        <v>0</v>
      </c>
      <c r="AV289" s="2">
        <f t="shared" si="39"/>
        <v>0</v>
      </c>
      <c r="AW289" s="3" t="str">
        <f>IF($L289="","",IF(SUM($AJ289:AJ289)=0,$AE289,VLOOKUP($AP289,BaseEqptCdF!$C$5:$R$161,16,FALSE)*$AC$3))</f>
        <v/>
      </c>
      <c r="AX289" s="3" t="str">
        <f>IF($L289="","",IF(SUM($AJ289:AK289)=0,$AE289,VLOOKUP($AP289,BaseEqptCdF!$C$5:$R$161,16,FALSE)*$AC$3))</f>
        <v/>
      </c>
      <c r="AY289" s="3" t="str">
        <f>IF($L289="","",IF(SUM($AJ289:AL289)=0,$AE289,VLOOKUP($AP289,BaseEqptCdF!$C$5:$R$161,16,FALSE)*$AC$3))</f>
        <v/>
      </c>
      <c r="AZ289" s="3" t="str">
        <f>IF($L289="","",IF(SUM($AJ289:AM289)=0,$AE289,VLOOKUP($AP289,BaseEqptCdF!$C$5:$R$161,16,FALSE)*$AC$3))</f>
        <v/>
      </c>
      <c r="BA289" s="3" t="str">
        <f>IF($L289="","",IF(SUM($AJ289:AN289)=0,$AE289,VLOOKUP($AP289,BaseEqptCdF!$C$5:$R$161,16,FALSE)*$AC$3))</f>
        <v/>
      </c>
      <c r="BB289" s="2">
        <f t="shared" si="40"/>
        <v>0</v>
      </c>
      <c r="BC289" s="3" t="str">
        <f>IF($L289="","",IF(SUM($AJ289:AJ289)=0,$AF289,IF(LEFT(VLOOKUP($AP289,BaseEqptCdF!$C$5:$E$161,3,FALSE),2)="SD",0,IF(LEFT(VLOOKUP($AP289,BaseEqptCdF!$C$5:$E$161,3,FALSE),2)="SB",1*52,VLOOKUP($AP289,BaseEqptCdF!$C$5:$S$161,12,FALSE)*0.2*300))))</f>
        <v/>
      </c>
      <c r="BD289" s="3" t="str">
        <f>IF($L289="","",IF(SUM($AJ289:AK289)=0,$AF289,IF(LEFT(VLOOKUP($AP289,BaseEqptCdF!$C$5:$E$161,3,FALSE),2)="SD",0,IF(LEFT(VLOOKUP($AP289,BaseEqptCdF!$C$5:$E$161,3,FALSE),2)="SB",1*52,VLOOKUP($AP289,BaseEqptCdF!$C$5:$S$161,12,FALSE)*0.2*300))))</f>
        <v/>
      </c>
      <c r="BE289" s="3" t="str">
        <f>IF($L289="","",IF(SUM($AJ289:AL289)=0,$AF289,IF(LEFT(VLOOKUP($AP289,BaseEqptCdF!$C$5:$E$161,3,FALSE),2)="SD",0,IF(LEFT(VLOOKUP($AP289,BaseEqptCdF!$C$5:$E$161,3,FALSE),2)="SB",1*52,VLOOKUP($AP289,BaseEqptCdF!$C$5:$S$161,12,FALSE)*0.2*300))))</f>
        <v/>
      </c>
      <c r="BF289" s="3" t="str">
        <f>IF($L289="","",IF(SUM($AJ289:AM289)=0,$AF289,IF(LEFT(VLOOKUP($AP289,BaseEqptCdF!$C$5:$E$161,3,FALSE),2)="SD",0,IF(LEFT(VLOOKUP($AP289,BaseEqptCdF!$C$5:$E$161,3,FALSE),2)="SB",1*52,VLOOKUP($AP289,BaseEqptCdF!$C$5:$S$161,12,FALSE)*0.2*300))))</f>
        <v/>
      </c>
      <c r="BG289" s="3" t="str">
        <f>IF($L289="","",IF(SUM($AJ289:AN289)=0,$AF289,IF(LEFT(VLOOKUP($AP289,BaseEqptCdF!$C$5:$E$161,3,FALSE),2)="SD",0,IF(LEFT(VLOOKUP($AP289,BaseEqptCdF!$C$5:$E$161,3,FALSE),2)="SB",1*52,VLOOKUP($AP289,BaseEqptCdF!$C$5:$S$161,12,FALSE)*0.2*300))))</f>
        <v/>
      </c>
      <c r="BH289" s="2">
        <f t="shared" si="41"/>
        <v>0</v>
      </c>
    </row>
    <row r="290" spans="1:60" x14ac:dyDescent="0.25">
      <c r="A290" s="296" t="str">
        <f t="array" ref="A290">IF($C290="","",INDEX(Prog!$B$8:$D$300,MATCH($C290,nivo1,0),1))</f>
        <v/>
      </c>
      <c r="B290" s="296" t="str">
        <f t="array" ref="B290">IF($C290="","",INDEX(Prog!$B$8:$D$300,MATCH($C290,nivo1,0),2))</f>
        <v/>
      </c>
      <c r="C290" s="273"/>
      <c r="D290" s="267"/>
      <c r="E290" s="273"/>
      <c r="F290" s="273"/>
      <c r="G290" s="273"/>
      <c r="H290" s="273"/>
      <c r="I290" s="273"/>
      <c r="J290" s="273"/>
      <c r="K290" s="274"/>
      <c r="L290" s="273"/>
      <c r="M290" s="273"/>
      <c r="N290" s="273"/>
      <c r="O290" s="275"/>
      <c r="P290" s="273"/>
      <c r="Q290" s="273"/>
      <c r="R290" s="273"/>
      <c r="S290" s="273"/>
      <c r="T290" s="276"/>
      <c r="U290" s="276"/>
      <c r="V290" s="276"/>
      <c r="W290" s="276"/>
      <c r="X290" s="277"/>
      <c r="Y290" s="278"/>
      <c r="AA290" s="8" t="str">
        <f>IF($L290="","",VLOOKUP($L290,BaseEqptCdF!$C$5:$E$161,2,FALSE))</f>
        <v/>
      </c>
      <c r="AB290" s="8" t="str">
        <f>IF($L290="","",VLOOKUP($L290,BaseEqptCdF!$C$5:$E$161,3,FALSE))</f>
        <v/>
      </c>
      <c r="AC290" s="7" t="str">
        <f>IF($L290="","",VLOOKUP($L290,BaseEqptCdF!$C$5:$I$161,6,FALSE))</f>
        <v/>
      </c>
      <c r="AD290" s="7" t="str">
        <f>IF($L290="","",VLOOKUP($L290,BaseEqptCdF!$C$5:$I$161,7,FALSE))</f>
        <v/>
      </c>
      <c r="AE290" s="3" t="str">
        <f>IF($L290="","",VLOOKUP($L290,BaseEqptCdF!$C$5:$R$161,16,FALSE)*$AC$3)</f>
        <v/>
      </c>
      <c r="AF290" s="3" t="str">
        <f>IF($L290="","",IF(LEFT($AB290,2)="SD",0,IF(LEFT($AB290,2)="SB",1*52,IF($N290=Prog!$P$17,VLOOKUP($L290,BaseEqptCdF!$C$5:$P$161,14,FALSE)*1*300,VLOOKUP($L290,BaseEqptCdF!$C$5:$P$161,12,FALSE)*0.2*300))))</f>
        <v/>
      </c>
      <c r="AG290" s="6" t="str">
        <f t="shared" si="42"/>
        <v/>
      </c>
      <c r="AH290" s="6">
        <f>IF($U290=Prog!$S$18,YEAR($X290),"")</f>
        <v>1900</v>
      </c>
      <c r="AI290" s="5" t="str">
        <f>IF(OR($AG290="",$U290=Prog!$S$18),"",IF(OR($U290=Prog!$S$17,$U290=Prog!$S$16),YEAR($X290),IF($AG290="ND","ND",$AI$8+$O290)))</f>
        <v/>
      </c>
      <c r="AJ290" s="3" t="str">
        <f t="shared" si="37"/>
        <v/>
      </c>
      <c r="AK290" s="3" t="str">
        <f t="shared" ref="AK290:AN309" si="44">IF($AI290="","",IF($AI290=AK$9,1,0))</f>
        <v/>
      </c>
      <c r="AL290" s="3" t="str">
        <f t="shared" si="44"/>
        <v/>
      </c>
      <c r="AM290" s="3" t="str">
        <f t="shared" si="44"/>
        <v/>
      </c>
      <c r="AN290" s="3" t="str">
        <f t="shared" si="44"/>
        <v/>
      </c>
      <c r="AO290" s="2">
        <f t="shared" si="38"/>
        <v>0</v>
      </c>
      <c r="AP290" s="4"/>
      <c r="AQ290" s="3">
        <f>IF(AJ290=1,VLOOKUP($AP290,BaseEqptCdF!$C$5:$R$161,16,FALSE),0)</f>
        <v>0</v>
      </c>
      <c r="AR290" s="3">
        <f>IF(AK290=1,VLOOKUP($AP290,BaseEqptCdF!$C$5:$R$161,16,FALSE),0)</f>
        <v>0</v>
      </c>
      <c r="AS290" s="3">
        <f>IF(AL290=1,VLOOKUP($AP290,BaseEqptCdF!$C$5:$R$161,16,FALSE),0)</f>
        <v>0</v>
      </c>
      <c r="AT290" s="3">
        <f>IF(AM290=1,VLOOKUP($AP290,BaseEqptCdF!$C$5:$R$161,16,FALSE),0)</f>
        <v>0</v>
      </c>
      <c r="AU290" s="3">
        <f>IF(AN290=1,VLOOKUP($AP290,BaseEqptCdF!$C$5:$R$161,16,FALSE),0)</f>
        <v>0</v>
      </c>
      <c r="AV290" s="2">
        <f t="shared" si="39"/>
        <v>0</v>
      </c>
      <c r="AW290" s="3" t="str">
        <f>IF($L290="","",IF(SUM($AJ290:AJ290)=0,$AE290,VLOOKUP($AP290,BaseEqptCdF!$C$5:$R$161,16,FALSE)*$AC$3))</f>
        <v/>
      </c>
      <c r="AX290" s="3" t="str">
        <f>IF($L290="","",IF(SUM($AJ290:AK290)=0,$AE290,VLOOKUP($AP290,BaseEqptCdF!$C$5:$R$161,16,FALSE)*$AC$3))</f>
        <v/>
      </c>
      <c r="AY290" s="3" t="str">
        <f>IF($L290="","",IF(SUM($AJ290:AL290)=0,$AE290,VLOOKUP($AP290,BaseEqptCdF!$C$5:$R$161,16,FALSE)*$AC$3))</f>
        <v/>
      </c>
      <c r="AZ290" s="3" t="str">
        <f>IF($L290="","",IF(SUM($AJ290:AM290)=0,$AE290,VLOOKUP($AP290,BaseEqptCdF!$C$5:$R$161,16,FALSE)*$AC$3))</f>
        <v/>
      </c>
      <c r="BA290" s="3" t="str">
        <f>IF($L290="","",IF(SUM($AJ290:AN290)=0,$AE290,VLOOKUP($AP290,BaseEqptCdF!$C$5:$R$161,16,FALSE)*$AC$3))</f>
        <v/>
      </c>
      <c r="BB290" s="2">
        <f t="shared" si="40"/>
        <v>0</v>
      </c>
      <c r="BC290" s="3" t="str">
        <f>IF($L290="","",IF(SUM($AJ290:AJ290)=0,$AF290,IF(LEFT(VLOOKUP($AP290,BaseEqptCdF!$C$5:$E$161,3,FALSE),2)="SD",0,IF(LEFT(VLOOKUP($AP290,BaseEqptCdF!$C$5:$E$161,3,FALSE),2)="SB",1*52,VLOOKUP($AP290,BaseEqptCdF!$C$5:$S$161,12,FALSE)*0.2*300))))</f>
        <v/>
      </c>
      <c r="BD290" s="3" t="str">
        <f>IF($L290="","",IF(SUM($AJ290:AK290)=0,$AF290,IF(LEFT(VLOOKUP($AP290,BaseEqptCdF!$C$5:$E$161,3,FALSE),2)="SD",0,IF(LEFT(VLOOKUP($AP290,BaseEqptCdF!$C$5:$E$161,3,FALSE),2)="SB",1*52,VLOOKUP($AP290,BaseEqptCdF!$C$5:$S$161,12,FALSE)*0.2*300))))</f>
        <v/>
      </c>
      <c r="BE290" s="3" t="str">
        <f>IF($L290="","",IF(SUM($AJ290:AL290)=0,$AF290,IF(LEFT(VLOOKUP($AP290,BaseEqptCdF!$C$5:$E$161,3,FALSE),2)="SD",0,IF(LEFT(VLOOKUP($AP290,BaseEqptCdF!$C$5:$E$161,3,FALSE),2)="SB",1*52,VLOOKUP($AP290,BaseEqptCdF!$C$5:$S$161,12,FALSE)*0.2*300))))</f>
        <v/>
      </c>
      <c r="BF290" s="3" t="str">
        <f>IF($L290="","",IF(SUM($AJ290:AM290)=0,$AF290,IF(LEFT(VLOOKUP($AP290,BaseEqptCdF!$C$5:$E$161,3,FALSE),2)="SD",0,IF(LEFT(VLOOKUP($AP290,BaseEqptCdF!$C$5:$E$161,3,FALSE),2)="SB",1*52,VLOOKUP($AP290,BaseEqptCdF!$C$5:$S$161,12,FALSE)*0.2*300))))</f>
        <v/>
      </c>
      <c r="BG290" s="3" t="str">
        <f>IF($L290="","",IF(SUM($AJ290:AN290)=0,$AF290,IF(LEFT(VLOOKUP($AP290,BaseEqptCdF!$C$5:$E$161,3,FALSE),2)="SD",0,IF(LEFT(VLOOKUP($AP290,BaseEqptCdF!$C$5:$E$161,3,FALSE),2)="SB",1*52,VLOOKUP($AP290,BaseEqptCdF!$C$5:$S$161,12,FALSE)*0.2*300))))</f>
        <v/>
      </c>
      <c r="BH290" s="2">
        <f t="shared" si="41"/>
        <v>0</v>
      </c>
    </row>
    <row r="291" spans="1:60" x14ac:dyDescent="0.25">
      <c r="A291" s="296" t="str">
        <f t="array" ref="A291">IF($C291="","",INDEX(Prog!$B$8:$D$300,MATCH($C291,nivo1,0),1))</f>
        <v/>
      </c>
      <c r="B291" s="296" t="str">
        <f t="array" ref="B291">IF($C291="","",INDEX(Prog!$B$8:$D$300,MATCH($C291,nivo1,0),2))</f>
        <v/>
      </c>
      <c r="C291" s="273"/>
      <c r="D291" s="267"/>
      <c r="E291" s="273"/>
      <c r="F291" s="273"/>
      <c r="G291" s="273"/>
      <c r="H291" s="273"/>
      <c r="I291" s="273"/>
      <c r="J291" s="273"/>
      <c r="K291" s="274"/>
      <c r="L291" s="273"/>
      <c r="M291" s="273"/>
      <c r="N291" s="273"/>
      <c r="O291" s="275"/>
      <c r="P291" s="273"/>
      <c r="Q291" s="273"/>
      <c r="R291" s="273"/>
      <c r="S291" s="273"/>
      <c r="T291" s="276"/>
      <c r="U291" s="276"/>
      <c r="V291" s="276"/>
      <c r="W291" s="276"/>
      <c r="X291" s="277"/>
      <c r="Y291" s="278"/>
      <c r="AA291" s="8" t="str">
        <f>IF($L291="","",VLOOKUP($L291,BaseEqptCdF!$C$5:$E$161,2,FALSE))</f>
        <v/>
      </c>
      <c r="AB291" s="8" t="str">
        <f>IF($L291="","",VLOOKUP($L291,BaseEqptCdF!$C$5:$E$161,3,FALSE))</f>
        <v/>
      </c>
      <c r="AC291" s="7" t="str">
        <f>IF($L291="","",VLOOKUP($L291,BaseEqptCdF!$C$5:$I$161,6,FALSE))</f>
        <v/>
      </c>
      <c r="AD291" s="7" t="str">
        <f>IF($L291="","",VLOOKUP($L291,BaseEqptCdF!$C$5:$I$161,7,FALSE))</f>
        <v/>
      </c>
      <c r="AE291" s="3" t="str">
        <f>IF($L291="","",VLOOKUP($L291,BaseEqptCdF!$C$5:$R$161,16,FALSE)*$AC$3)</f>
        <v/>
      </c>
      <c r="AF291" s="3" t="str">
        <f>IF($L291="","",IF(LEFT($AB291,2)="SD",0,IF(LEFT($AB291,2)="SB",1*52,IF($N291=Prog!$P$17,VLOOKUP($L291,BaseEqptCdF!$C$5:$P$161,14,FALSE)*1*300,VLOOKUP($L291,BaseEqptCdF!$C$5:$P$161,12,FALSE)*0.2*300))))</f>
        <v/>
      </c>
      <c r="AG291" s="6" t="str">
        <f t="shared" si="42"/>
        <v/>
      </c>
      <c r="AH291" s="6">
        <f>IF($U291=Prog!$S$18,YEAR($X291),"")</f>
        <v>1900</v>
      </c>
      <c r="AI291" s="5" t="str">
        <f>IF(OR($AG291="",$U291=Prog!$S$18),"",IF(OR($U291=Prog!$S$17,$U291=Prog!$S$16),YEAR($X291),IF($AG291="ND","ND",$AI$8+$O291)))</f>
        <v/>
      </c>
      <c r="AJ291" s="3" t="str">
        <f t="shared" si="37"/>
        <v/>
      </c>
      <c r="AK291" s="3" t="str">
        <f t="shared" si="44"/>
        <v/>
      </c>
      <c r="AL291" s="3" t="str">
        <f t="shared" si="44"/>
        <v/>
      </c>
      <c r="AM291" s="3" t="str">
        <f t="shared" si="44"/>
        <v/>
      </c>
      <c r="AN291" s="3" t="str">
        <f t="shared" si="44"/>
        <v/>
      </c>
      <c r="AO291" s="2">
        <f t="shared" si="38"/>
        <v>0</v>
      </c>
      <c r="AP291" s="4"/>
      <c r="AQ291" s="3">
        <f>IF(AJ291=1,VLOOKUP($AP291,BaseEqptCdF!$C$5:$R$161,16,FALSE),0)</f>
        <v>0</v>
      </c>
      <c r="AR291" s="3">
        <f>IF(AK291=1,VLOOKUP($AP291,BaseEqptCdF!$C$5:$R$161,16,FALSE),0)</f>
        <v>0</v>
      </c>
      <c r="AS291" s="3">
        <f>IF(AL291=1,VLOOKUP($AP291,BaseEqptCdF!$C$5:$R$161,16,FALSE),0)</f>
        <v>0</v>
      </c>
      <c r="AT291" s="3">
        <f>IF(AM291=1,VLOOKUP($AP291,BaseEqptCdF!$C$5:$R$161,16,FALSE),0)</f>
        <v>0</v>
      </c>
      <c r="AU291" s="3">
        <f>IF(AN291=1,VLOOKUP($AP291,BaseEqptCdF!$C$5:$R$161,16,FALSE),0)</f>
        <v>0</v>
      </c>
      <c r="AV291" s="2">
        <f t="shared" si="39"/>
        <v>0</v>
      </c>
      <c r="AW291" s="3" t="str">
        <f>IF($L291="","",IF(SUM($AJ291:AJ291)=0,$AE291,VLOOKUP($AP291,BaseEqptCdF!$C$5:$R$161,16,FALSE)*$AC$3))</f>
        <v/>
      </c>
      <c r="AX291" s="3" t="str">
        <f>IF($L291="","",IF(SUM($AJ291:AK291)=0,$AE291,VLOOKUP($AP291,BaseEqptCdF!$C$5:$R$161,16,FALSE)*$AC$3))</f>
        <v/>
      </c>
      <c r="AY291" s="3" t="str">
        <f>IF($L291="","",IF(SUM($AJ291:AL291)=0,$AE291,VLOOKUP($AP291,BaseEqptCdF!$C$5:$R$161,16,FALSE)*$AC$3))</f>
        <v/>
      </c>
      <c r="AZ291" s="3" t="str">
        <f>IF($L291="","",IF(SUM($AJ291:AM291)=0,$AE291,VLOOKUP($AP291,BaseEqptCdF!$C$5:$R$161,16,FALSE)*$AC$3))</f>
        <v/>
      </c>
      <c r="BA291" s="3" t="str">
        <f>IF($L291="","",IF(SUM($AJ291:AN291)=0,$AE291,VLOOKUP($AP291,BaseEqptCdF!$C$5:$R$161,16,FALSE)*$AC$3))</f>
        <v/>
      </c>
      <c r="BB291" s="2">
        <f t="shared" si="40"/>
        <v>0</v>
      </c>
      <c r="BC291" s="3" t="str">
        <f>IF($L291="","",IF(SUM($AJ291:AJ291)=0,$AF291,IF(LEFT(VLOOKUP($AP291,BaseEqptCdF!$C$5:$E$161,3,FALSE),2)="SD",0,IF(LEFT(VLOOKUP($AP291,BaseEqptCdF!$C$5:$E$161,3,FALSE),2)="SB",1*52,VLOOKUP($AP291,BaseEqptCdF!$C$5:$S$161,12,FALSE)*0.2*300))))</f>
        <v/>
      </c>
      <c r="BD291" s="3" t="str">
        <f>IF($L291="","",IF(SUM($AJ291:AK291)=0,$AF291,IF(LEFT(VLOOKUP($AP291,BaseEqptCdF!$C$5:$E$161,3,FALSE),2)="SD",0,IF(LEFT(VLOOKUP($AP291,BaseEqptCdF!$C$5:$E$161,3,FALSE),2)="SB",1*52,VLOOKUP($AP291,BaseEqptCdF!$C$5:$S$161,12,FALSE)*0.2*300))))</f>
        <v/>
      </c>
      <c r="BE291" s="3" t="str">
        <f>IF($L291="","",IF(SUM($AJ291:AL291)=0,$AF291,IF(LEFT(VLOOKUP($AP291,BaseEqptCdF!$C$5:$E$161,3,FALSE),2)="SD",0,IF(LEFT(VLOOKUP($AP291,BaseEqptCdF!$C$5:$E$161,3,FALSE),2)="SB",1*52,VLOOKUP($AP291,BaseEqptCdF!$C$5:$S$161,12,FALSE)*0.2*300))))</f>
        <v/>
      </c>
      <c r="BF291" s="3" t="str">
        <f>IF($L291="","",IF(SUM($AJ291:AM291)=0,$AF291,IF(LEFT(VLOOKUP($AP291,BaseEqptCdF!$C$5:$E$161,3,FALSE),2)="SD",0,IF(LEFT(VLOOKUP($AP291,BaseEqptCdF!$C$5:$E$161,3,FALSE),2)="SB",1*52,VLOOKUP($AP291,BaseEqptCdF!$C$5:$S$161,12,FALSE)*0.2*300))))</f>
        <v/>
      </c>
      <c r="BG291" s="3" t="str">
        <f>IF($L291="","",IF(SUM($AJ291:AN291)=0,$AF291,IF(LEFT(VLOOKUP($AP291,BaseEqptCdF!$C$5:$E$161,3,FALSE),2)="SD",0,IF(LEFT(VLOOKUP($AP291,BaseEqptCdF!$C$5:$E$161,3,FALSE),2)="SB",1*52,VLOOKUP($AP291,BaseEqptCdF!$C$5:$S$161,12,FALSE)*0.2*300))))</f>
        <v/>
      </c>
      <c r="BH291" s="2">
        <f t="shared" si="41"/>
        <v>0</v>
      </c>
    </row>
    <row r="292" spans="1:60" x14ac:dyDescent="0.25">
      <c r="A292" s="296" t="str">
        <f t="array" ref="A292">IF($C292="","",INDEX(Prog!$B$8:$D$300,MATCH($C292,nivo1,0),1))</f>
        <v/>
      </c>
      <c r="B292" s="296" t="str">
        <f t="array" ref="B292">IF($C292="","",INDEX(Prog!$B$8:$D$300,MATCH($C292,nivo1,0),2))</f>
        <v/>
      </c>
      <c r="C292" s="273"/>
      <c r="D292" s="267"/>
      <c r="E292" s="273"/>
      <c r="F292" s="273"/>
      <c r="G292" s="273"/>
      <c r="H292" s="273"/>
      <c r="I292" s="273"/>
      <c r="J292" s="273"/>
      <c r="K292" s="274"/>
      <c r="L292" s="273"/>
      <c r="M292" s="273"/>
      <c r="N292" s="273"/>
      <c r="O292" s="275"/>
      <c r="P292" s="273"/>
      <c r="Q292" s="273"/>
      <c r="R292" s="273"/>
      <c r="S292" s="273"/>
      <c r="T292" s="276"/>
      <c r="U292" s="276"/>
      <c r="V292" s="276"/>
      <c r="W292" s="276"/>
      <c r="X292" s="277"/>
      <c r="Y292" s="278"/>
      <c r="AA292" s="8" t="str">
        <f>IF($L292="","",VLOOKUP($L292,BaseEqptCdF!$C$5:$E$161,2,FALSE))</f>
        <v/>
      </c>
      <c r="AB292" s="8" t="str">
        <f>IF($L292="","",VLOOKUP($L292,BaseEqptCdF!$C$5:$E$161,3,FALSE))</f>
        <v/>
      </c>
      <c r="AC292" s="7" t="str">
        <f>IF($L292="","",VLOOKUP($L292,BaseEqptCdF!$C$5:$I$161,6,FALSE))</f>
        <v/>
      </c>
      <c r="AD292" s="7" t="str">
        <f>IF($L292="","",VLOOKUP($L292,BaseEqptCdF!$C$5:$I$161,7,FALSE))</f>
        <v/>
      </c>
      <c r="AE292" s="3" t="str">
        <f>IF($L292="","",VLOOKUP($L292,BaseEqptCdF!$C$5:$R$161,16,FALSE)*$AC$3)</f>
        <v/>
      </c>
      <c r="AF292" s="3" t="str">
        <f>IF($L292="","",IF(LEFT($AB292,2)="SD",0,IF(LEFT($AB292,2)="SB",1*52,IF($N292=Prog!$P$17,VLOOKUP($L292,BaseEqptCdF!$C$5:$P$161,14,FALSE)*1*300,VLOOKUP($L292,BaseEqptCdF!$C$5:$P$161,12,FALSE)*0.2*300))))</f>
        <v/>
      </c>
      <c r="AG292" s="6" t="str">
        <f t="shared" si="42"/>
        <v/>
      </c>
      <c r="AH292" s="6">
        <f>IF($U292=Prog!$S$18,YEAR($X292),"")</f>
        <v>1900</v>
      </c>
      <c r="AI292" s="5" t="str">
        <f>IF(OR($AG292="",$U292=Prog!$S$18),"",IF(OR($U292=Prog!$S$17,$U292=Prog!$S$16),YEAR($X292),IF($AG292="ND","ND",$AI$8+$O292)))</f>
        <v/>
      </c>
      <c r="AJ292" s="3" t="str">
        <f t="shared" si="37"/>
        <v/>
      </c>
      <c r="AK292" s="3" t="str">
        <f t="shared" si="44"/>
        <v/>
      </c>
      <c r="AL292" s="3" t="str">
        <f t="shared" si="44"/>
        <v/>
      </c>
      <c r="AM292" s="3" t="str">
        <f t="shared" si="44"/>
        <v/>
      </c>
      <c r="AN292" s="3" t="str">
        <f t="shared" si="44"/>
        <v/>
      </c>
      <c r="AO292" s="2">
        <f t="shared" si="38"/>
        <v>0</v>
      </c>
      <c r="AP292" s="4"/>
      <c r="AQ292" s="3">
        <f>IF(AJ292=1,VLOOKUP($AP292,BaseEqptCdF!$C$5:$R$161,16,FALSE),0)</f>
        <v>0</v>
      </c>
      <c r="AR292" s="3">
        <f>IF(AK292=1,VLOOKUP($AP292,BaseEqptCdF!$C$5:$R$161,16,FALSE),0)</f>
        <v>0</v>
      </c>
      <c r="AS292" s="3">
        <f>IF(AL292=1,VLOOKUP($AP292,BaseEqptCdF!$C$5:$R$161,16,FALSE),0)</f>
        <v>0</v>
      </c>
      <c r="AT292" s="3">
        <f>IF(AM292=1,VLOOKUP($AP292,BaseEqptCdF!$C$5:$R$161,16,FALSE),0)</f>
        <v>0</v>
      </c>
      <c r="AU292" s="3">
        <f>IF(AN292=1,VLOOKUP($AP292,BaseEqptCdF!$C$5:$R$161,16,FALSE),0)</f>
        <v>0</v>
      </c>
      <c r="AV292" s="2">
        <f t="shared" si="39"/>
        <v>0</v>
      </c>
      <c r="AW292" s="3" t="str">
        <f>IF($L292="","",IF(SUM($AJ292:AJ292)=0,$AE292,VLOOKUP($AP292,BaseEqptCdF!$C$5:$R$161,16,FALSE)*$AC$3))</f>
        <v/>
      </c>
      <c r="AX292" s="3" t="str">
        <f>IF($L292="","",IF(SUM($AJ292:AK292)=0,$AE292,VLOOKUP($AP292,BaseEqptCdF!$C$5:$R$161,16,FALSE)*$AC$3))</f>
        <v/>
      </c>
      <c r="AY292" s="3" t="str">
        <f>IF($L292="","",IF(SUM($AJ292:AL292)=0,$AE292,VLOOKUP($AP292,BaseEqptCdF!$C$5:$R$161,16,FALSE)*$AC$3))</f>
        <v/>
      </c>
      <c r="AZ292" s="3" t="str">
        <f>IF($L292="","",IF(SUM($AJ292:AM292)=0,$AE292,VLOOKUP($AP292,BaseEqptCdF!$C$5:$R$161,16,FALSE)*$AC$3))</f>
        <v/>
      </c>
      <c r="BA292" s="3" t="str">
        <f>IF($L292="","",IF(SUM($AJ292:AN292)=0,$AE292,VLOOKUP($AP292,BaseEqptCdF!$C$5:$R$161,16,FALSE)*$AC$3))</f>
        <v/>
      </c>
      <c r="BB292" s="2">
        <f t="shared" si="40"/>
        <v>0</v>
      </c>
      <c r="BC292" s="3" t="str">
        <f>IF($L292="","",IF(SUM($AJ292:AJ292)=0,$AF292,IF(LEFT(VLOOKUP($AP292,BaseEqptCdF!$C$5:$E$161,3,FALSE),2)="SD",0,IF(LEFT(VLOOKUP($AP292,BaseEqptCdF!$C$5:$E$161,3,FALSE),2)="SB",1*52,VLOOKUP($AP292,BaseEqptCdF!$C$5:$S$161,12,FALSE)*0.2*300))))</f>
        <v/>
      </c>
      <c r="BD292" s="3" t="str">
        <f>IF($L292="","",IF(SUM($AJ292:AK292)=0,$AF292,IF(LEFT(VLOOKUP($AP292,BaseEqptCdF!$C$5:$E$161,3,FALSE),2)="SD",0,IF(LEFT(VLOOKUP($AP292,BaseEqptCdF!$C$5:$E$161,3,FALSE),2)="SB",1*52,VLOOKUP($AP292,BaseEqptCdF!$C$5:$S$161,12,FALSE)*0.2*300))))</f>
        <v/>
      </c>
      <c r="BE292" s="3" t="str">
        <f>IF($L292="","",IF(SUM($AJ292:AL292)=0,$AF292,IF(LEFT(VLOOKUP($AP292,BaseEqptCdF!$C$5:$E$161,3,FALSE),2)="SD",0,IF(LEFT(VLOOKUP($AP292,BaseEqptCdF!$C$5:$E$161,3,FALSE),2)="SB",1*52,VLOOKUP($AP292,BaseEqptCdF!$C$5:$S$161,12,FALSE)*0.2*300))))</f>
        <v/>
      </c>
      <c r="BF292" s="3" t="str">
        <f>IF($L292="","",IF(SUM($AJ292:AM292)=0,$AF292,IF(LEFT(VLOOKUP($AP292,BaseEqptCdF!$C$5:$E$161,3,FALSE),2)="SD",0,IF(LEFT(VLOOKUP($AP292,BaseEqptCdF!$C$5:$E$161,3,FALSE),2)="SB",1*52,VLOOKUP($AP292,BaseEqptCdF!$C$5:$S$161,12,FALSE)*0.2*300))))</f>
        <v/>
      </c>
      <c r="BG292" s="3" t="str">
        <f>IF($L292="","",IF(SUM($AJ292:AN292)=0,$AF292,IF(LEFT(VLOOKUP($AP292,BaseEqptCdF!$C$5:$E$161,3,FALSE),2)="SD",0,IF(LEFT(VLOOKUP($AP292,BaseEqptCdF!$C$5:$E$161,3,FALSE),2)="SB",1*52,VLOOKUP($AP292,BaseEqptCdF!$C$5:$S$161,12,FALSE)*0.2*300))))</f>
        <v/>
      </c>
      <c r="BH292" s="2">
        <f t="shared" si="41"/>
        <v>0</v>
      </c>
    </row>
    <row r="293" spans="1:60" x14ac:dyDescent="0.25">
      <c r="A293" s="296" t="str">
        <f t="array" ref="A293">IF($C293="","",INDEX(Prog!$B$8:$D$300,MATCH($C293,nivo1,0),1))</f>
        <v/>
      </c>
      <c r="B293" s="296" t="str">
        <f t="array" ref="B293">IF($C293="","",INDEX(Prog!$B$8:$D$300,MATCH($C293,nivo1,0),2))</f>
        <v/>
      </c>
      <c r="C293" s="273"/>
      <c r="D293" s="267"/>
      <c r="E293" s="273"/>
      <c r="F293" s="273"/>
      <c r="G293" s="273"/>
      <c r="H293" s="273"/>
      <c r="I293" s="273"/>
      <c r="J293" s="273"/>
      <c r="K293" s="274"/>
      <c r="L293" s="273"/>
      <c r="M293" s="273"/>
      <c r="N293" s="273"/>
      <c r="O293" s="275"/>
      <c r="P293" s="273"/>
      <c r="Q293" s="273"/>
      <c r="R293" s="273"/>
      <c r="S293" s="273"/>
      <c r="T293" s="276"/>
      <c r="U293" s="276"/>
      <c r="V293" s="276"/>
      <c r="W293" s="276"/>
      <c r="X293" s="277"/>
      <c r="Y293" s="278"/>
      <c r="AA293" s="8" t="str">
        <f>IF($L293="","",VLOOKUP($L293,BaseEqptCdF!$C$5:$E$161,2,FALSE))</f>
        <v/>
      </c>
      <c r="AB293" s="8" t="str">
        <f>IF($L293="","",VLOOKUP($L293,BaseEqptCdF!$C$5:$E$161,3,FALSE))</f>
        <v/>
      </c>
      <c r="AC293" s="7" t="str">
        <f>IF($L293="","",VLOOKUP($L293,BaseEqptCdF!$C$5:$I$161,6,FALSE))</f>
        <v/>
      </c>
      <c r="AD293" s="7" t="str">
        <f>IF($L293="","",VLOOKUP($L293,BaseEqptCdF!$C$5:$I$161,7,FALSE))</f>
        <v/>
      </c>
      <c r="AE293" s="3" t="str">
        <f>IF($L293="","",VLOOKUP($L293,BaseEqptCdF!$C$5:$R$161,16,FALSE)*$AC$3)</f>
        <v/>
      </c>
      <c r="AF293" s="3" t="str">
        <f>IF($L293="","",IF(LEFT($AB293,2)="SD",0,IF(LEFT($AB293,2)="SB",1*52,IF($N293=Prog!$P$17,VLOOKUP($L293,BaseEqptCdF!$C$5:$P$161,14,FALSE)*1*300,VLOOKUP($L293,BaseEqptCdF!$C$5:$P$161,12,FALSE)*0.2*300))))</f>
        <v/>
      </c>
      <c r="AG293" s="6" t="str">
        <f t="shared" si="42"/>
        <v/>
      </c>
      <c r="AH293" s="6">
        <f>IF($U293=Prog!$S$18,YEAR($X293),"")</f>
        <v>1900</v>
      </c>
      <c r="AI293" s="5" t="str">
        <f>IF(OR($AG293="",$U293=Prog!$S$18),"",IF(OR($U293=Prog!$S$17,$U293=Prog!$S$16),YEAR($X293),IF($AG293="ND","ND",$AI$8+$O293)))</f>
        <v/>
      </c>
      <c r="AJ293" s="3" t="str">
        <f t="shared" si="37"/>
        <v/>
      </c>
      <c r="AK293" s="3" t="str">
        <f t="shared" si="44"/>
        <v/>
      </c>
      <c r="AL293" s="3" t="str">
        <f t="shared" si="44"/>
        <v/>
      </c>
      <c r="AM293" s="3" t="str">
        <f t="shared" si="44"/>
        <v/>
      </c>
      <c r="AN293" s="3" t="str">
        <f t="shared" si="44"/>
        <v/>
      </c>
      <c r="AO293" s="2">
        <f t="shared" si="38"/>
        <v>0</v>
      </c>
      <c r="AP293" s="4"/>
      <c r="AQ293" s="3">
        <f>IF(AJ293=1,VLOOKUP($AP293,BaseEqptCdF!$C$5:$R$161,16,FALSE),0)</f>
        <v>0</v>
      </c>
      <c r="AR293" s="3">
        <f>IF(AK293=1,VLOOKUP($AP293,BaseEqptCdF!$C$5:$R$161,16,FALSE),0)</f>
        <v>0</v>
      </c>
      <c r="AS293" s="3">
        <f>IF(AL293=1,VLOOKUP($AP293,BaseEqptCdF!$C$5:$R$161,16,FALSE),0)</f>
        <v>0</v>
      </c>
      <c r="AT293" s="3">
        <f>IF(AM293=1,VLOOKUP($AP293,BaseEqptCdF!$C$5:$R$161,16,FALSE),0)</f>
        <v>0</v>
      </c>
      <c r="AU293" s="3">
        <f>IF(AN293=1,VLOOKUP($AP293,BaseEqptCdF!$C$5:$R$161,16,FALSE),0)</f>
        <v>0</v>
      </c>
      <c r="AV293" s="2">
        <f t="shared" si="39"/>
        <v>0</v>
      </c>
      <c r="AW293" s="3" t="str">
        <f>IF($L293="","",IF(SUM($AJ293:AJ293)=0,$AE293,VLOOKUP($AP293,BaseEqptCdF!$C$5:$R$161,16,FALSE)*$AC$3))</f>
        <v/>
      </c>
      <c r="AX293" s="3" t="str">
        <f>IF($L293="","",IF(SUM($AJ293:AK293)=0,$AE293,VLOOKUP($AP293,BaseEqptCdF!$C$5:$R$161,16,FALSE)*$AC$3))</f>
        <v/>
      </c>
      <c r="AY293" s="3" t="str">
        <f>IF($L293="","",IF(SUM($AJ293:AL293)=0,$AE293,VLOOKUP($AP293,BaseEqptCdF!$C$5:$R$161,16,FALSE)*$AC$3))</f>
        <v/>
      </c>
      <c r="AZ293" s="3" t="str">
        <f>IF($L293="","",IF(SUM($AJ293:AM293)=0,$AE293,VLOOKUP($AP293,BaseEqptCdF!$C$5:$R$161,16,FALSE)*$AC$3))</f>
        <v/>
      </c>
      <c r="BA293" s="3" t="str">
        <f>IF($L293="","",IF(SUM($AJ293:AN293)=0,$AE293,VLOOKUP($AP293,BaseEqptCdF!$C$5:$R$161,16,FALSE)*$AC$3))</f>
        <v/>
      </c>
      <c r="BB293" s="2">
        <f t="shared" si="40"/>
        <v>0</v>
      </c>
      <c r="BC293" s="3" t="str">
        <f>IF($L293="","",IF(SUM($AJ293:AJ293)=0,$AF293,IF(LEFT(VLOOKUP($AP293,BaseEqptCdF!$C$5:$E$161,3,FALSE),2)="SD",0,IF(LEFT(VLOOKUP($AP293,BaseEqptCdF!$C$5:$E$161,3,FALSE),2)="SB",1*52,VLOOKUP($AP293,BaseEqptCdF!$C$5:$S$161,12,FALSE)*0.2*300))))</f>
        <v/>
      </c>
      <c r="BD293" s="3" t="str">
        <f>IF($L293="","",IF(SUM($AJ293:AK293)=0,$AF293,IF(LEFT(VLOOKUP($AP293,BaseEqptCdF!$C$5:$E$161,3,FALSE),2)="SD",0,IF(LEFT(VLOOKUP($AP293,BaseEqptCdF!$C$5:$E$161,3,FALSE),2)="SB",1*52,VLOOKUP($AP293,BaseEqptCdF!$C$5:$S$161,12,FALSE)*0.2*300))))</f>
        <v/>
      </c>
      <c r="BE293" s="3" t="str">
        <f>IF($L293="","",IF(SUM($AJ293:AL293)=0,$AF293,IF(LEFT(VLOOKUP($AP293,BaseEqptCdF!$C$5:$E$161,3,FALSE),2)="SD",0,IF(LEFT(VLOOKUP($AP293,BaseEqptCdF!$C$5:$E$161,3,FALSE),2)="SB",1*52,VLOOKUP($AP293,BaseEqptCdF!$C$5:$S$161,12,FALSE)*0.2*300))))</f>
        <v/>
      </c>
      <c r="BF293" s="3" t="str">
        <f>IF($L293="","",IF(SUM($AJ293:AM293)=0,$AF293,IF(LEFT(VLOOKUP($AP293,BaseEqptCdF!$C$5:$E$161,3,FALSE),2)="SD",0,IF(LEFT(VLOOKUP($AP293,BaseEqptCdF!$C$5:$E$161,3,FALSE),2)="SB",1*52,VLOOKUP($AP293,BaseEqptCdF!$C$5:$S$161,12,FALSE)*0.2*300))))</f>
        <v/>
      </c>
      <c r="BG293" s="3" t="str">
        <f>IF($L293="","",IF(SUM($AJ293:AN293)=0,$AF293,IF(LEFT(VLOOKUP($AP293,BaseEqptCdF!$C$5:$E$161,3,FALSE),2)="SD",0,IF(LEFT(VLOOKUP($AP293,BaseEqptCdF!$C$5:$E$161,3,FALSE),2)="SB",1*52,VLOOKUP($AP293,BaseEqptCdF!$C$5:$S$161,12,FALSE)*0.2*300))))</f>
        <v/>
      </c>
      <c r="BH293" s="2">
        <f t="shared" si="41"/>
        <v>0</v>
      </c>
    </row>
    <row r="294" spans="1:60" x14ac:dyDescent="0.25">
      <c r="A294" s="296" t="str">
        <f t="array" ref="A294">IF($C294="","",INDEX(Prog!$B$8:$D$300,MATCH($C294,nivo1,0),1))</f>
        <v/>
      </c>
      <c r="B294" s="296" t="str">
        <f t="array" ref="B294">IF($C294="","",INDEX(Prog!$B$8:$D$300,MATCH($C294,nivo1,0),2))</f>
        <v/>
      </c>
      <c r="C294" s="273"/>
      <c r="D294" s="267"/>
      <c r="E294" s="273"/>
      <c r="F294" s="273"/>
      <c r="G294" s="273"/>
      <c r="H294" s="273"/>
      <c r="I294" s="273"/>
      <c r="J294" s="273"/>
      <c r="K294" s="274"/>
      <c r="L294" s="273"/>
      <c r="M294" s="273"/>
      <c r="N294" s="273"/>
      <c r="O294" s="275"/>
      <c r="P294" s="273"/>
      <c r="Q294" s="273"/>
      <c r="R294" s="273"/>
      <c r="S294" s="273"/>
      <c r="T294" s="276"/>
      <c r="U294" s="276"/>
      <c r="V294" s="276"/>
      <c r="W294" s="276"/>
      <c r="X294" s="277"/>
      <c r="Y294" s="278"/>
      <c r="AA294" s="8" t="str">
        <f>IF($L294="","",VLOOKUP($L294,BaseEqptCdF!$C$5:$E$161,2,FALSE))</f>
        <v/>
      </c>
      <c r="AB294" s="8" t="str">
        <f>IF($L294="","",VLOOKUP($L294,BaseEqptCdF!$C$5:$E$161,3,FALSE))</f>
        <v/>
      </c>
      <c r="AC294" s="7" t="str">
        <f>IF($L294="","",VLOOKUP($L294,BaseEqptCdF!$C$5:$I$161,6,FALSE))</f>
        <v/>
      </c>
      <c r="AD294" s="7" t="str">
        <f>IF($L294="","",VLOOKUP($L294,BaseEqptCdF!$C$5:$I$161,7,FALSE))</f>
        <v/>
      </c>
      <c r="AE294" s="3" t="str">
        <f>IF($L294="","",VLOOKUP($L294,BaseEqptCdF!$C$5:$R$161,16,FALSE)*$AC$3)</f>
        <v/>
      </c>
      <c r="AF294" s="3" t="str">
        <f>IF($L294="","",IF(LEFT($AB294,2)="SD",0,IF(LEFT($AB294,2)="SB",1*52,IF($N294=Prog!$P$17,VLOOKUP($L294,BaseEqptCdF!$C$5:$P$161,14,FALSE)*1*300,VLOOKUP($L294,BaseEqptCdF!$C$5:$P$161,12,FALSE)*0.2*300))))</f>
        <v/>
      </c>
      <c r="AG294" s="6" t="str">
        <f t="shared" si="42"/>
        <v/>
      </c>
      <c r="AH294" s="6">
        <f>IF($U294=Prog!$S$18,YEAR($X294),"")</f>
        <v>1900</v>
      </c>
      <c r="AI294" s="5" t="str">
        <f>IF(OR($AG294="",$U294=Prog!$S$18),"",IF(OR($U294=Prog!$S$17,$U294=Prog!$S$16),YEAR($X294),IF($AG294="ND","ND",$AI$8+$O294)))</f>
        <v/>
      </c>
      <c r="AJ294" s="3" t="str">
        <f t="shared" si="37"/>
        <v/>
      </c>
      <c r="AK294" s="3" t="str">
        <f t="shared" si="44"/>
        <v/>
      </c>
      <c r="AL294" s="3" t="str">
        <f t="shared" si="44"/>
        <v/>
      </c>
      <c r="AM294" s="3" t="str">
        <f t="shared" si="44"/>
        <v/>
      </c>
      <c r="AN294" s="3" t="str">
        <f t="shared" si="44"/>
        <v/>
      </c>
      <c r="AO294" s="2">
        <f t="shared" si="38"/>
        <v>0</v>
      </c>
      <c r="AP294" s="4"/>
      <c r="AQ294" s="3">
        <f>IF(AJ294=1,VLOOKUP($AP294,BaseEqptCdF!$C$5:$R$161,16,FALSE),0)</f>
        <v>0</v>
      </c>
      <c r="AR294" s="3">
        <f>IF(AK294=1,VLOOKUP($AP294,BaseEqptCdF!$C$5:$R$161,16,FALSE),0)</f>
        <v>0</v>
      </c>
      <c r="AS294" s="3">
        <f>IF(AL294=1,VLOOKUP($AP294,BaseEqptCdF!$C$5:$R$161,16,FALSE),0)</f>
        <v>0</v>
      </c>
      <c r="AT294" s="3">
        <f>IF(AM294=1,VLOOKUP($AP294,BaseEqptCdF!$C$5:$R$161,16,FALSE),0)</f>
        <v>0</v>
      </c>
      <c r="AU294" s="3">
        <f>IF(AN294=1,VLOOKUP($AP294,BaseEqptCdF!$C$5:$R$161,16,FALSE),0)</f>
        <v>0</v>
      </c>
      <c r="AV294" s="2">
        <f t="shared" si="39"/>
        <v>0</v>
      </c>
      <c r="AW294" s="3" t="str">
        <f>IF($L294="","",IF(SUM($AJ294:AJ294)=0,$AE294,VLOOKUP($AP294,BaseEqptCdF!$C$5:$R$161,16,FALSE)*$AC$3))</f>
        <v/>
      </c>
      <c r="AX294" s="3" t="str">
        <f>IF($L294="","",IF(SUM($AJ294:AK294)=0,$AE294,VLOOKUP($AP294,BaseEqptCdF!$C$5:$R$161,16,FALSE)*$AC$3))</f>
        <v/>
      </c>
      <c r="AY294" s="3" t="str">
        <f>IF($L294="","",IF(SUM($AJ294:AL294)=0,$AE294,VLOOKUP($AP294,BaseEqptCdF!$C$5:$R$161,16,FALSE)*$AC$3))</f>
        <v/>
      </c>
      <c r="AZ294" s="3" t="str">
        <f>IF($L294="","",IF(SUM($AJ294:AM294)=0,$AE294,VLOOKUP($AP294,BaseEqptCdF!$C$5:$R$161,16,FALSE)*$AC$3))</f>
        <v/>
      </c>
      <c r="BA294" s="3" t="str">
        <f>IF($L294="","",IF(SUM($AJ294:AN294)=0,$AE294,VLOOKUP($AP294,BaseEqptCdF!$C$5:$R$161,16,FALSE)*$AC$3))</f>
        <v/>
      </c>
      <c r="BB294" s="2">
        <f t="shared" si="40"/>
        <v>0</v>
      </c>
      <c r="BC294" s="3" t="str">
        <f>IF($L294="","",IF(SUM($AJ294:AJ294)=0,$AF294,IF(LEFT(VLOOKUP($AP294,BaseEqptCdF!$C$5:$E$161,3,FALSE),2)="SD",0,IF(LEFT(VLOOKUP($AP294,BaseEqptCdF!$C$5:$E$161,3,FALSE),2)="SB",1*52,VLOOKUP($AP294,BaseEqptCdF!$C$5:$S$161,12,FALSE)*0.2*300))))</f>
        <v/>
      </c>
      <c r="BD294" s="3" t="str">
        <f>IF($L294="","",IF(SUM($AJ294:AK294)=0,$AF294,IF(LEFT(VLOOKUP($AP294,BaseEqptCdF!$C$5:$E$161,3,FALSE),2)="SD",0,IF(LEFT(VLOOKUP($AP294,BaseEqptCdF!$C$5:$E$161,3,FALSE),2)="SB",1*52,VLOOKUP($AP294,BaseEqptCdF!$C$5:$S$161,12,FALSE)*0.2*300))))</f>
        <v/>
      </c>
      <c r="BE294" s="3" t="str">
        <f>IF($L294="","",IF(SUM($AJ294:AL294)=0,$AF294,IF(LEFT(VLOOKUP($AP294,BaseEqptCdF!$C$5:$E$161,3,FALSE),2)="SD",0,IF(LEFT(VLOOKUP($AP294,BaseEqptCdF!$C$5:$E$161,3,FALSE),2)="SB",1*52,VLOOKUP($AP294,BaseEqptCdF!$C$5:$S$161,12,FALSE)*0.2*300))))</f>
        <v/>
      </c>
      <c r="BF294" s="3" t="str">
        <f>IF($L294="","",IF(SUM($AJ294:AM294)=0,$AF294,IF(LEFT(VLOOKUP($AP294,BaseEqptCdF!$C$5:$E$161,3,FALSE),2)="SD",0,IF(LEFT(VLOOKUP($AP294,BaseEqptCdF!$C$5:$E$161,3,FALSE),2)="SB",1*52,VLOOKUP($AP294,BaseEqptCdF!$C$5:$S$161,12,FALSE)*0.2*300))))</f>
        <v/>
      </c>
      <c r="BG294" s="3" t="str">
        <f>IF($L294="","",IF(SUM($AJ294:AN294)=0,$AF294,IF(LEFT(VLOOKUP($AP294,BaseEqptCdF!$C$5:$E$161,3,FALSE),2)="SD",0,IF(LEFT(VLOOKUP($AP294,BaseEqptCdF!$C$5:$E$161,3,FALSE),2)="SB",1*52,VLOOKUP($AP294,BaseEqptCdF!$C$5:$S$161,12,FALSE)*0.2*300))))</f>
        <v/>
      </c>
      <c r="BH294" s="2">
        <f t="shared" si="41"/>
        <v>0</v>
      </c>
    </row>
    <row r="295" spans="1:60" x14ac:dyDescent="0.25">
      <c r="A295" s="296" t="str">
        <f t="array" ref="A295">IF($C295="","",INDEX(Prog!$B$8:$D$300,MATCH($C295,nivo1,0),1))</f>
        <v/>
      </c>
      <c r="B295" s="296" t="str">
        <f t="array" ref="B295">IF($C295="","",INDEX(Prog!$B$8:$D$300,MATCH($C295,nivo1,0),2))</f>
        <v/>
      </c>
      <c r="C295" s="273"/>
      <c r="D295" s="267"/>
      <c r="E295" s="273"/>
      <c r="F295" s="273"/>
      <c r="G295" s="273"/>
      <c r="H295" s="273"/>
      <c r="I295" s="273"/>
      <c r="J295" s="273"/>
      <c r="K295" s="274"/>
      <c r="L295" s="273"/>
      <c r="M295" s="273"/>
      <c r="N295" s="273"/>
      <c r="O295" s="275"/>
      <c r="P295" s="273"/>
      <c r="Q295" s="273"/>
      <c r="R295" s="273"/>
      <c r="S295" s="273"/>
      <c r="T295" s="276"/>
      <c r="U295" s="276"/>
      <c r="V295" s="276"/>
      <c r="W295" s="276"/>
      <c r="X295" s="277"/>
      <c r="Y295" s="278"/>
      <c r="AA295" s="8" t="str">
        <f>IF($L295="","",VLOOKUP($L295,BaseEqptCdF!$C$5:$E$161,2,FALSE))</f>
        <v/>
      </c>
      <c r="AB295" s="8" t="str">
        <f>IF($L295="","",VLOOKUP($L295,BaseEqptCdF!$C$5:$E$161,3,FALSE))</f>
        <v/>
      </c>
      <c r="AC295" s="7" t="str">
        <f>IF($L295="","",VLOOKUP($L295,BaseEqptCdF!$C$5:$I$161,6,FALSE))</f>
        <v/>
      </c>
      <c r="AD295" s="7" t="str">
        <f>IF($L295="","",VLOOKUP($L295,BaseEqptCdF!$C$5:$I$161,7,FALSE))</f>
        <v/>
      </c>
      <c r="AE295" s="3" t="str">
        <f>IF($L295="","",VLOOKUP($L295,BaseEqptCdF!$C$5:$R$161,16,FALSE)*$AC$3)</f>
        <v/>
      </c>
      <c r="AF295" s="3" t="str">
        <f>IF($L295="","",IF(LEFT($AB295,2)="SD",0,IF(LEFT($AB295,2)="SB",1*52,IF($N295=Prog!$P$17,VLOOKUP($L295,BaseEqptCdF!$C$5:$P$161,14,FALSE)*1*300,VLOOKUP($L295,BaseEqptCdF!$C$5:$P$161,12,FALSE)*0.2*300))))</f>
        <v/>
      </c>
      <c r="AG295" s="6" t="str">
        <f t="shared" si="42"/>
        <v/>
      </c>
      <c r="AH295" s="6">
        <f>IF($U295=Prog!$S$18,YEAR($X295),"")</f>
        <v>1900</v>
      </c>
      <c r="AI295" s="5" t="str">
        <f>IF(OR($AG295="",$U295=Prog!$S$18),"",IF(OR($U295=Prog!$S$17,$U295=Prog!$S$16),YEAR($X295),IF($AG295="ND","ND",$AI$8+$O295)))</f>
        <v/>
      </c>
      <c r="AJ295" s="3" t="str">
        <f t="shared" si="37"/>
        <v/>
      </c>
      <c r="AK295" s="3" t="str">
        <f t="shared" si="44"/>
        <v/>
      </c>
      <c r="AL295" s="3" t="str">
        <f t="shared" si="44"/>
        <v/>
      </c>
      <c r="AM295" s="3" t="str">
        <f t="shared" si="44"/>
        <v/>
      </c>
      <c r="AN295" s="3" t="str">
        <f t="shared" si="44"/>
        <v/>
      </c>
      <c r="AO295" s="2">
        <f t="shared" si="38"/>
        <v>0</v>
      </c>
      <c r="AP295" s="4"/>
      <c r="AQ295" s="3">
        <f>IF(AJ295=1,VLOOKUP($AP295,BaseEqptCdF!$C$5:$R$161,16,FALSE),0)</f>
        <v>0</v>
      </c>
      <c r="AR295" s="3">
        <f>IF(AK295=1,VLOOKUP($AP295,BaseEqptCdF!$C$5:$R$161,16,FALSE),0)</f>
        <v>0</v>
      </c>
      <c r="AS295" s="3">
        <f>IF(AL295=1,VLOOKUP($AP295,BaseEqptCdF!$C$5:$R$161,16,FALSE),0)</f>
        <v>0</v>
      </c>
      <c r="AT295" s="3">
        <f>IF(AM295=1,VLOOKUP($AP295,BaseEqptCdF!$C$5:$R$161,16,FALSE),0)</f>
        <v>0</v>
      </c>
      <c r="AU295" s="3">
        <f>IF(AN295=1,VLOOKUP($AP295,BaseEqptCdF!$C$5:$R$161,16,FALSE),0)</f>
        <v>0</v>
      </c>
      <c r="AV295" s="2">
        <f t="shared" si="39"/>
        <v>0</v>
      </c>
      <c r="AW295" s="3" t="str">
        <f>IF($L295="","",IF(SUM($AJ295:AJ295)=0,$AE295,VLOOKUP($AP295,BaseEqptCdF!$C$5:$R$161,16,FALSE)*$AC$3))</f>
        <v/>
      </c>
      <c r="AX295" s="3" t="str">
        <f>IF($L295="","",IF(SUM($AJ295:AK295)=0,$AE295,VLOOKUP($AP295,BaseEqptCdF!$C$5:$R$161,16,FALSE)*$AC$3))</f>
        <v/>
      </c>
      <c r="AY295" s="3" t="str">
        <f>IF($L295="","",IF(SUM($AJ295:AL295)=0,$AE295,VLOOKUP($AP295,BaseEqptCdF!$C$5:$R$161,16,FALSE)*$AC$3))</f>
        <v/>
      </c>
      <c r="AZ295" s="3" t="str">
        <f>IF($L295="","",IF(SUM($AJ295:AM295)=0,$AE295,VLOOKUP($AP295,BaseEqptCdF!$C$5:$R$161,16,FALSE)*$AC$3))</f>
        <v/>
      </c>
      <c r="BA295" s="3" t="str">
        <f>IF($L295="","",IF(SUM($AJ295:AN295)=0,$AE295,VLOOKUP($AP295,BaseEqptCdF!$C$5:$R$161,16,FALSE)*$AC$3))</f>
        <v/>
      </c>
      <c r="BB295" s="2">
        <f t="shared" si="40"/>
        <v>0</v>
      </c>
      <c r="BC295" s="3" t="str">
        <f>IF($L295="","",IF(SUM($AJ295:AJ295)=0,$AF295,IF(LEFT(VLOOKUP($AP295,BaseEqptCdF!$C$5:$E$161,3,FALSE),2)="SD",0,IF(LEFT(VLOOKUP($AP295,BaseEqptCdF!$C$5:$E$161,3,FALSE),2)="SB",1*52,VLOOKUP($AP295,BaseEqptCdF!$C$5:$S$161,12,FALSE)*0.2*300))))</f>
        <v/>
      </c>
      <c r="BD295" s="3" t="str">
        <f>IF($L295="","",IF(SUM($AJ295:AK295)=0,$AF295,IF(LEFT(VLOOKUP($AP295,BaseEqptCdF!$C$5:$E$161,3,FALSE),2)="SD",0,IF(LEFT(VLOOKUP($AP295,BaseEqptCdF!$C$5:$E$161,3,FALSE),2)="SB",1*52,VLOOKUP($AP295,BaseEqptCdF!$C$5:$S$161,12,FALSE)*0.2*300))))</f>
        <v/>
      </c>
      <c r="BE295" s="3" t="str">
        <f>IF($L295="","",IF(SUM($AJ295:AL295)=0,$AF295,IF(LEFT(VLOOKUP($AP295,BaseEqptCdF!$C$5:$E$161,3,FALSE),2)="SD",0,IF(LEFT(VLOOKUP($AP295,BaseEqptCdF!$C$5:$E$161,3,FALSE),2)="SB",1*52,VLOOKUP($AP295,BaseEqptCdF!$C$5:$S$161,12,FALSE)*0.2*300))))</f>
        <v/>
      </c>
      <c r="BF295" s="3" t="str">
        <f>IF($L295="","",IF(SUM($AJ295:AM295)=0,$AF295,IF(LEFT(VLOOKUP($AP295,BaseEqptCdF!$C$5:$E$161,3,FALSE),2)="SD",0,IF(LEFT(VLOOKUP($AP295,BaseEqptCdF!$C$5:$E$161,3,FALSE),2)="SB",1*52,VLOOKUP($AP295,BaseEqptCdF!$C$5:$S$161,12,FALSE)*0.2*300))))</f>
        <v/>
      </c>
      <c r="BG295" s="3" t="str">
        <f>IF($L295="","",IF(SUM($AJ295:AN295)=0,$AF295,IF(LEFT(VLOOKUP($AP295,BaseEqptCdF!$C$5:$E$161,3,FALSE),2)="SD",0,IF(LEFT(VLOOKUP($AP295,BaseEqptCdF!$C$5:$E$161,3,FALSE),2)="SB",1*52,VLOOKUP($AP295,BaseEqptCdF!$C$5:$S$161,12,FALSE)*0.2*300))))</f>
        <v/>
      </c>
      <c r="BH295" s="2">
        <f t="shared" si="41"/>
        <v>0</v>
      </c>
    </row>
    <row r="296" spans="1:60" x14ac:dyDescent="0.25">
      <c r="A296" s="296" t="str">
        <f t="array" ref="A296">IF($C296="","",INDEX(Prog!$B$8:$D$300,MATCH($C296,nivo1,0),1))</f>
        <v/>
      </c>
      <c r="B296" s="296" t="str">
        <f t="array" ref="B296">IF($C296="","",INDEX(Prog!$B$8:$D$300,MATCH($C296,nivo1,0),2))</f>
        <v/>
      </c>
      <c r="C296" s="273"/>
      <c r="D296" s="267"/>
      <c r="E296" s="273"/>
      <c r="F296" s="273"/>
      <c r="G296" s="273"/>
      <c r="H296" s="273"/>
      <c r="I296" s="273"/>
      <c r="J296" s="273"/>
      <c r="K296" s="274"/>
      <c r="L296" s="273"/>
      <c r="M296" s="273"/>
      <c r="N296" s="273"/>
      <c r="O296" s="275"/>
      <c r="P296" s="273"/>
      <c r="Q296" s="273"/>
      <c r="R296" s="273"/>
      <c r="S296" s="273"/>
      <c r="T296" s="276"/>
      <c r="U296" s="276"/>
      <c r="V296" s="276"/>
      <c r="W296" s="276"/>
      <c r="X296" s="277"/>
      <c r="Y296" s="278"/>
      <c r="AA296" s="8" t="str">
        <f>IF($L296="","",VLOOKUP($L296,BaseEqptCdF!$C$5:$E$161,2,FALSE))</f>
        <v/>
      </c>
      <c r="AB296" s="8" t="str">
        <f>IF($L296="","",VLOOKUP($L296,BaseEqptCdF!$C$5:$E$161,3,FALSE))</f>
        <v/>
      </c>
      <c r="AC296" s="7" t="str">
        <f>IF($L296="","",VLOOKUP($L296,BaseEqptCdF!$C$5:$I$161,6,FALSE))</f>
        <v/>
      </c>
      <c r="AD296" s="7" t="str">
        <f>IF($L296="","",VLOOKUP($L296,BaseEqptCdF!$C$5:$I$161,7,FALSE))</f>
        <v/>
      </c>
      <c r="AE296" s="3" t="str">
        <f>IF($L296="","",VLOOKUP($L296,BaseEqptCdF!$C$5:$R$161,16,FALSE)*$AC$3)</f>
        <v/>
      </c>
      <c r="AF296" s="3" t="str">
        <f>IF($L296="","",IF(LEFT($AB296,2)="SD",0,IF(LEFT($AB296,2)="SB",1*52,IF($N296=Prog!$P$17,VLOOKUP($L296,BaseEqptCdF!$C$5:$P$161,14,FALSE)*1*300,VLOOKUP($L296,BaseEqptCdF!$C$5:$P$161,12,FALSE)*0.2*300))))</f>
        <v/>
      </c>
      <c r="AG296" s="6" t="str">
        <f t="shared" si="42"/>
        <v/>
      </c>
      <c r="AH296" s="6">
        <f>IF($U296=Prog!$S$18,YEAR($X296),"")</f>
        <v>1900</v>
      </c>
      <c r="AI296" s="5" t="str">
        <f>IF(OR($AG296="",$U296=Prog!$S$18),"",IF(OR($U296=Prog!$S$17,$U296=Prog!$S$16),YEAR($X296),IF($AG296="ND","ND",$AI$8+$O296)))</f>
        <v/>
      </c>
      <c r="AJ296" s="3" t="str">
        <f t="shared" si="37"/>
        <v/>
      </c>
      <c r="AK296" s="3" t="str">
        <f t="shared" si="44"/>
        <v/>
      </c>
      <c r="AL296" s="3" t="str">
        <f t="shared" si="44"/>
        <v/>
      </c>
      <c r="AM296" s="3" t="str">
        <f t="shared" si="44"/>
        <v/>
      </c>
      <c r="AN296" s="3" t="str">
        <f t="shared" si="44"/>
        <v/>
      </c>
      <c r="AO296" s="2">
        <f t="shared" si="38"/>
        <v>0</v>
      </c>
      <c r="AP296" s="4"/>
      <c r="AQ296" s="3">
        <f>IF(AJ296=1,VLOOKUP($AP296,BaseEqptCdF!$C$5:$R$161,16,FALSE),0)</f>
        <v>0</v>
      </c>
      <c r="AR296" s="3">
        <f>IF(AK296=1,VLOOKUP($AP296,BaseEqptCdF!$C$5:$R$161,16,FALSE),0)</f>
        <v>0</v>
      </c>
      <c r="AS296" s="3">
        <f>IF(AL296=1,VLOOKUP($AP296,BaseEqptCdF!$C$5:$R$161,16,FALSE),0)</f>
        <v>0</v>
      </c>
      <c r="AT296" s="3">
        <f>IF(AM296=1,VLOOKUP($AP296,BaseEqptCdF!$C$5:$R$161,16,FALSE),0)</f>
        <v>0</v>
      </c>
      <c r="AU296" s="3">
        <f>IF(AN296=1,VLOOKUP($AP296,BaseEqptCdF!$C$5:$R$161,16,FALSE),0)</f>
        <v>0</v>
      </c>
      <c r="AV296" s="2">
        <f t="shared" si="39"/>
        <v>0</v>
      </c>
      <c r="AW296" s="3" t="str">
        <f>IF($L296="","",IF(SUM($AJ296:AJ296)=0,$AE296,VLOOKUP($AP296,BaseEqptCdF!$C$5:$R$161,16,FALSE)*$AC$3))</f>
        <v/>
      </c>
      <c r="AX296" s="3" t="str">
        <f>IF($L296="","",IF(SUM($AJ296:AK296)=0,$AE296,VLOOKUP($AP296,BaseEqptCdF!$C$5:$R$161,16,FALSE)*$AC$3))</f>
        <v/>
      </c>
      <c r="AY296" s="3" t="str">
        <f>IF($L296="","",IF(SUM($AJ296:AL296)=0,$AE296,VLOOKUP($AP296,BaseEqptCdF!$C$5:$R$161,16,FALSE)*$AC$3))</f>
        <v/>
      </c>
      <c r="AZ296" s="3" t="str">
        <f>IF($L296="","",IF(SUM($AJ296:AM296)=0,$AE296,VLOOKUP($AP296,BaseEqptCdF!$C$5:$R$161,16,FALSE)*$AC$3))</f>
        <v/>
      </c>
      <c r="BA296" s="3" t="str">
        <f>IF($L296="","",IF(SUM($AJ296:AN296)=0,$AE296,VLOOKUP($AP296,BaseEqptCdF!$C$5:$R$161,16,FALSE)*$AC$3))</f>
        <v/>
      </c>
      <c r="BB296" s="2">
        <f t="shared" si="40"/>
        <v>0</v>
      </c>
      <c r="BC296" s="3" t="str">
        <f>IF($L296="","",IF(SUM($AJ296:AJ296)=0,$AF296,IF(LEFT(VLOOKUP($AP296,BaseEqptCdF!$C$5:$E$161,3,FALSE),2)="SD",0,IF(LEFT(VLOOKUP($AP296,BaseEqptCdF!$C$5:$E$161,3,FALSE),2)="SB",1*52,VLOOKUP($AP296,BaseEqptCdF!$C$5:$S$161,12,FALSE)*0.2*300))))</f>
        <v/>
      </c>
      <c r="BD296" s="3" t="str">
        <f>IF($L296="","",IF(SUM($AJ296:AK296)=0,$AF296,IF(LEFT(VLOOKUP($AP296,BaseEqptCdF!$C$5:$E$161,3,FALSE),2)="SD",0,IF(LEFT(VLOOKUP($AP296,BaseEqptCdF!$C$5:$E$161,3,FALSE),2)="SB",1*52,VLOOKUP($AP296,BaseEqptCdF!$C$5:$S$161,12,FALSE)*0.2*300))))</f>
        <v/>
      </c>
      <c r="BE296" s="3" t="str">
        <f>IF($L296="","",IF(SUM($AJ296:AL296)=0,$AF296,IF(LEFT(VLOOKUP($AP296,BaseEqptCdF!$C$5:$E$161,3,FALSE),2)="SD",0,IF(LEFT(VLOOKUP($AP296,BaseEqptCdF!$C$5:$E$161,3,FALSE),2)="SB",1*52,VLOOKUP($AP296,BaseEqptCdF!$C$5:$S$161,12,FALSE)*0.2*300))))</f>
        <v/>
      </c>
      <c r="BF296" s="3" t="str">
        <f>IF($L296="","",IF(SUM($AJ296:AM296)=0,$AF296,IF(LEFT(VLOOKUP($AP296,BaseEqptCdF!$C$5:$E$161,3,FALSE),2)="SD",0,IF(LEFT(VLOOKUP($AP296,BaseEqptCdF!$C$5:$E$161,3,FALSE),2)="SB",1*52,VLOOKUP($AP296,BaseEqptCdF!$C$5:$S$161,12,FALSE)*0.2*300))))</f>
        <v/>
      </c>
      <c r="BG296" s="3" t="str">
        <f>IF($L296="","",IF(SUM($AJ296:AN296)=0,$AF296,IF(LEFT(VLOOKUP($AP296,BaseEqptCdF!$C$5:$E$161,3,FALSE),2)="SD",0,IF(LEFT(VLOOKUP($AP296,BaseEqptCdF!$C$5:$E$161,3,FALSE),2)="SB",1*52,VLOOKUP($AP296,BaseEqptCdF!$C$5:$S$161,12,FALSE)*0.2*300))))</f>
        <v/>
      </c>
      <c r="BH296" s="2">
        <f t="shared" si="41"/>
        <v>0</v>
      </c>
    </row>
    <row r="297" spans="1:60" x14ac:dyDescent="0.25">
      <c r="A297" s="296" t="str">
        <f t="array" ref="A297">IF($C297="","",INDEX(Prog!$B$8:$D$300,MATCH($C297,nivo1,0),1))</f>
        <v/>
      </c>
      <c r="B297" s="296" t="str">
        <f t="array" ref="B297">IF($C297="","",INDEX(Prog!$B$8:$D$300,MATCH($C297,nivo1,0),2))</f>
        <v/>
      </c>
      <c r="C297" s="273"/>
      <c r="D297" s="267"/>
      <c r="E297" s="273"/>
      <c r="F297" s="273"/>
      <c r="G297" s="273"/>
      <c r="H297" s="273"/>
      <c r="I297" s="273"/>
      <c r="J297" s="273"/>
      <c r="K297" s="274"/>
      <c r="L297" s="273"/>
      <c r="M297" s="273"/>
      <c r="N297" s="273"/>
      <c r="O297" s="275"/>
      <c r="P297" s="273"/>
      <c r="Q297" s="273"/>
      <c r="R297" s="273"/>
      <c r="S297" s="273"/>
      <c r="T297" s="276"/>
      <c r="U297" s="276"/>
      <c r="V297" s="276"/>
      <c r="W297" s="276"/>
      <c r="X297" s="277"/>
      <c r="Y297" s="278"/>
      <c r="AA297" s="8" t="str">
        <f>IF($L297="","",VLOOKUP($L297,BaseEqptCdF!$C$5:$E$161,2,FALSE))</f>
        <v/>
      </c>
      <c r="AB297" s="8" t="str">
        <f>IF($L297="","",VLOOKUP($L297,BaseEqptCdF!$C$5:$E$161,3,FALSE))</f>
        <v/>
      </c>
      <c r="AC297" s="7" t="str">
        <f>IF($L297="","",VLOOKUP($L297,BaseEqptCdF!$C$5:$I$161,6,FALSE))</f>
        <v/>
      </c>
      <c r="AD297" s="7" t="str">
        <f>IF($L297="","",VLOOKUP($L297,BaseEqptCdF!$C$5:$I$161,7,FALSE))</f>
        <v/>
      </c>
      <c r="AE297" s="3" t="str">
        <f>IF($L297="","",VLOOKUP($L297,BaseEqptCdF!$C$5:$R$161,16,FALSE)*$AC$3)</f>
        <v/>
      </c>
      <c r="AF297" s="3" t="str">
        <f>IF($L297="","",IF(LEFT($AB297,2)="SD",0,IF(LEFT($AB297,2)="SB",1*52,IF($N297=Prog!$P$17,VLOOKUP($L297,BaseEqptCdF!$C$5:$P$161,14,FALSE)*1*300,VLOOKUP($L297,BaseEqptCdF!$C$5:$P$161,12,FALSE)*0.2*300))))</f>
        <v/>
      </c>
      <c r="AG297" s="6" t="str">
        <f t="shared" si="42"/>
        <v/>
      </c>
      <c r="AH297" s="6">
        <f>IF($U297=Prog!$S$18,YEAR($X297),"")</f>
        <v>1900</v>
      </c>
      <c r="AI297" s="5" t="str">
        <f>IF(OR($AG297="",$U297=Prog!$S$18),"",IF(OR($U297=Prog!$S$17,$U297=Prog!$S$16),YEAR($X297),IF($AG297="ND","ND",$AI$8+$O297)))</f>
        <v/>
      </c>
      <c r="AJ297" s="3" t="str">
        <f t="shared" si="37"/>
        <v/>
      </c>
      <c r="AK297" s="3" t="str">
        <f t="shared" si="44"/>
        <v/>
      </c>
      <c r="AL297" s="3" t="str">
        <f t="shared" si="44"/>
        <v/>
      </c>
      <c r="AM297" s="3" t="str">
        <f t="shared" si="44"/>
        <v/>
      </c>
      <c r="AN297" s="3" t="str">
        <f t="shared" si="44"/>
        <v/>
      </c>
      <c r="AO297" s="2">
        <f t="shared" si="38"/>
        <v>0</v>
      </c>
      <c r="AP297" s="4"/>
      <c r="AQ297" s="3">
        <f>IF(AJ297=1,VLOOKUP($AP297,BaseEqptCdF!$C$5:$R$161,16,FALSE),0)</f>
        <v>0</v>
      </c>
      <c r="AR297" s="3">
        <f>IF(AK297=1,VLOOKUP($AP297,BaseEqptCdF!$C$5:$R$161,16,FALSE),0)</f>
        <v>0</v>
      </c>
      <c r="AS297" s="3">
        <f>IF(AL297=1,VLOOKUP($AP297,BaseEqptCdF!$C$5:$R$161,16,FALSE),0)</f>
        <v>0</v>
      </c>
      <c r="AT297" s="3">
        <f>IF(AM297=1,VLOOKUP($AP297,BaseEqptCdF!$C$5:$R$161,16,FALSE),0)</f>
        <v>0</v>
      </c>
      <c r="AU297" s="3">
        <f>IF(AN297=1,VLOOKUP($AP297,BaseEqptCdF!$C$5:$R$161,16,FALSE),0)</f>
        <v>0</v>
      </c>
      <c r="AV297" s="2">
        <f t="shared" si="39"/>
        <v>0</v>
      </c>
      <c r="AW297" s="3" t="str">
        <f>IF($L297="","",IF(SUM($AJ297:AJ297)=0,$AE297,VLOOKUP($AP297,BaseEqptCdF!$C$5:$R$161,16,FALSE)*$AC$3))</f>
        <v/>
      </c>
      <c r="AX297" s="3" t="str">
        <f>IF($L297="","",IF(SUM($AJ297:AK297)=0,$AE297,VLOOKUP($AP297,BaseEqptCdF!$C$5:$R$161,16,FALSE)*$AC$3))</f>
        <v/>
      </c>
      <c r="AY297" s="3" t="str">
        <f>IF($L297="","",IF(SUM($AJ297:AL297)=0,$AE297,VLOOKUP($AP297,BaseEqptCdF!$C$5:$R$161,16,FALSE)*$AC$3))</f>
        <v/>
      </c>
      <c r="AZ297" s="3" t="str">
        <f>IF($L297="","",IF(SUM($AJ297:AM297)=0,$AE297,VLOOKUP($AP297,BaseEqptCdF!$C$5:$R$161,16,FALSE)*$AC$3))</f>
        <v/>
      </c>
      <c r="BA297" s="3" t="str">
        <f>IF($L297="","",IF(SUM($AJ297:AN297)=0,$AE297,VLOOKUP($AP297,BaseEqptCdF!$C$5:$R$161,16,FALSE)*$AC$3))</f>
        <v/>
      </c>
      <c r="BB297" s="2">
        <f t="shared" si="40"/>
        <v>0</v>
      </c>
      <c r="BC297" s="3" t="str">
        <f>IF($L297="","",IF(SUM($AJ297:AJ297)=0,$AF297,IF(LEFT(VLOOKUP($AP297,BaseEqptCdF!$C$5:$E$161,3,FALSE),2)="SD",0,IF(LEFT(VLOOKUP($AP297,BaseEqptCdF!$C$5:$E$161,3,FALSE),2)="SB",1*52,VLOOKUP($AP297,BaseEqptCdF!$C$5:$S$161,12,FALSE)*0.2*300))))</f>
        <v/>
      </c>
      <c r="BD297" s="3" t="str">
        <f>IF($L297="","",IF(SUM($AJ297:AK297)=0,$AF297,IF(LEFT(VLOOKUP($AP297,BaseEqptCdF!$C$5:$E$161,3,FALSE),2)="SD",0,IF(LEFT(VLOOKUP($AP297,BaseEqptCdF!$C$5:$E$161,3,FALSE),2)="SB",1*52,VLOOKUP($AP297,BaseEqptCdF!$C$5:$S$161,12,FALSE)*0.2*300))))</f>
        <v/>
      </c>
      <c r="BE297" s="3" t="str">
        <f>IF($L297="","",IF(SUM($AJ297:AL297)=0,$AF297,IF(LEFT(VLOOKUP($AP297,BaseEqptCdF!$C$5:$E$161,3,FALSE),2)="SD",0,IF(LEFT(VLOOKUP($AP297,BaseEqptCdF!$C$5:$E$161,3,FALSE),2)="SB",1*52,VLOOKUP($AP297,BaseEqptCdF!$C$5:$S$161,12,FALSE)*0.2*300))))</f>
        <v/>
      </c>
      <c r="BF297" s="3" t="str">
        <f>IF($L297="","",IF(SUM($AJ297:AM297)=0,$AF297,IF(LEFT(VLOOKUP($AP297,BaseEqptCdF!$C$5:$E$161,3,FALSE),2)="SD",0,IF(LEFT(VLOOKUP($AP297,BaseEqptCdF!$C$5:$E$161,3,FALSE),2)="SB",1*52,VLOOKUP($AP297,BaseEqptCdF!$C$5:$S$161,12,FALSE)*0.2*300))))</f>
        <v/>
      </c>
      <c r="BG297" s="3" t="str">
        <f>IF($L297="","",IF(SUM($AJ297:AN297)=0,$AF297,IF(LEFT(VLOOKUP($AP297,BaseEqptCdF!$C$5:$E$161,3,FALSE),2)="SD",0,IF(LEFT(VLOOKUP($AP297,BaseEqptCdF!$C$5:$E$161,3,FALSE),2)="SB",1*52,VLOOKUP($AP297,BaseEqptCdF!$C$5:$S$161,12,FALSE)*0.2*300))))</f>
        <v/>
      </c>
      <c r="BH297" s="2">
        <f t="shared" si="41"/>
        <v>0</v>
      </c>
    </row>
    <row r="298" spans="1:60" x14ac:dyDescent="0.25">
      <c r="A298" s="296" t="str">
        <f t="array" ref="A298">IF($C298="","",INDEX(Prog!$B$8:$D$300,MATCH($C298,nivo1,0),1))</f>
        <v/>
      </c>
      <c r="B298" s="296" t="str">
        <f t="array" ref="B298">IF($C298="","",INDEX(Prog!$B$8:$D$300,MATCH($C298,nivo1,0),2))</f>
        <v/>
      </c>
      <c r="C298" s="273"/>
      <c r="D298" s="267"/>
      <c r="E298" s="273"/>
      <c r="F298" s="273"/>
      <c r="G298" s="273"/>
      <c r="H298" s="273"/>
      <c r="I298" s="273"/>
      <c r="J298" s="273"/>
      <c r="K298" s="274"/>
      <c r="L298" s="273"/>
      <c r="M298" s="273"/>
      <c r="N298" s="273"/>
      <c r="O298" s="275"/>
      <c r="P298" s="273"/>
      <c r="Q298" s="273"/>
      <c r="R298" s="273"/>
      <c r="S298" s="273"/>
      <c r="T298" s="276"/>
      <c r="U298" s="276"/>
      <c r="V298" s="276"/>
      <c r="W298" s="276"/>
      <c r="X298" s="277"/>
      <c r="Y298" s="278"/>
      <c r="AA298" s="8" t="str">
        <f>IF($L298="","",VLOOKUP($L298,BaseEqptCdF!$C$5:$E$161,2,FALSE))</f>
        <v/>
      </c>
      <c r="AB298" s="8" t="str">
        <f>IF($L298="","",VLOOKUP($L298,BaseEqptCdF!$C$5:$E$161,3,FALSE))</f>
        <v/>
      </c>
      <c r="AC298" s="7" t="str">
        <f>IF($L298="","",VLOOKUP($L298,BaseEqptCdF!$C$5:$I$161,6,FALSE))</f>
        <v/>
      </c>
      <c r="AD298" s="7" t="str">
        <f>IF($L298="","",VLOOKUP($L298,BaseEqptCdF!$C$5:$I$161,7,FALSE))</f>
        <v/>
      </c>
      <c r="AE298" s="3" t="str">
        <f>IF($L298="","",VLOOKUP($L298,BaseEqptCdF!$C$5:$R$161,16,FALSE)*$AC$3)</f>
        <v/>
      </c>
      <c r="AF298" s="3" t="str">
        <f>IF($L298="","",IF(LEFT($AB298,2)="SD",0,IF(LEFT($AB298,2)="SB",1*52,IF($N298=Prog!$P$17,VLOOKUP($L298,BaseEqptCdF!$C$5:$P$161,14,FALSE)*1*300,VLOOKUP($L298,BaseEqptCdF!$C$5:$P$161,12,FALSE)*0.2*300))))</f>
        <v/>
      </c>
      <c r="AG298" s="6" t="str">
        <f t="shared" si="42"/>
        <v/>
      </c>
      <c r="AH298" s="6">
        <f>IF($U298=Prog!$S$18,YEAR($X298),"")</f>
        <v>1900</v>
      </c>
      <c r="AI298" s="5" t="str">
        <f>IF(OR($AG298="",$U298=Prog!$S$18),"",IF(OR($U298=Prog!$S$17,$U298=Prog!$S$16),YEAR($X298),IF($AG298="ND","ND",$AI$8+$O298)))</f>
        <v/>
      </c>
      <c r="AJ298" s="3" t="str">
        <f t="shared" si="37"/>
        <v/>
      </c>
      <c r="AK298" s="3" t="str">
        <f t="shared" si="44"/>
        <v/>
      </c>
      <c r="AL298" s="3" t="str">
        <f t="shared" si="44"/>
        <v/>
      </c>
      <c r="AM298" s="3" t="str">
        <f t="shared" si="44"/>
        <v/>
      </c>
      <c r="AN298" s="3" t="str">
        <f t="shared" si="44"/>
        <v/>
      </c>
      <c r="AO298" s="2">
        <f t="shared" si="38"/>
        <v>0</v>
      </c>
      <c r="AP298" s="4"/>
      <c r="AQ298" s="3">
        <f>IF(AJ298=1,VLOOKUP($AP298,BaseEqptCdF!$C$5:$R$161,16,FALSE),0)</f>
        <v>0</v>
      </c>
      <c r="AR298" s="3">
        <f>IF(AK298=1,VLOOKUP($AP298,BaseEqptCdF!$C$5:$R$161,16,FALSE),0)</f>
        <v>0</v>
      </c>
      <c r="AS298" s="3">
        <f>IF(AL298=1,VLOOKUP($AP298,BaseEqptCdF!$C$5:$R$161,16,FALSE),0)</f>
        <v>0</v>
      </c>
      <c r="AT298" s="3">
        <f>IF(AM298=1,VLOOKUP($AP298,BaseEqptCdF!$C$5:$R$161,16,FALSE),0)</f>
        <v>0</v>
      </c>
      <c r="AU298" s="3">
        <f>IF(AN298=1,VLOOKUP($AP298,BaseEqptCdF!$C$5:$R$161,16,FALSE),0)</f>
        <v>0</v>
      </c>
      <c r="AV298" s="2">
        <f t="shared" si="39"/>
        <v>0</v>
      </c>
      <c r="AW298" s="3" t="str">
        <f>IF($L298="","",IF(SUM($AJ298:AJ298)=0,$AE298,VLOOKUP($AP298,BaseEqptCdF!$C$5:$R$161,16,FALSE)*$AC$3))</f>
        <v/>
      </c>
      <c r="AX298" s="3" t="str">
        <f>IF($L298="","",IF(SUM($AJ298:AK298)=0,$AE298,VLOOKUP($AP298,BaseEqptCdF!$C$5:$R$161,16,FALSE)*$AC$3))</f>
        <v/>
      </c>
      <c r="AY298" s="3" t="str">
        <f>IF($L298="","",IF(SUM($AJ298:AL298)=0,$AE298,VLOOKUP($AP298,BaseEqptCdF!$C$5:$R$161,16,FALSE)*$AC$3))</f>
        <v/>
      </c>
      <c r="AZ298" s="3" t="str">
        <f>IF($L298="","",IF(SUM($AJ298:AM298)=0,$AE298,VLOOKUP($AP298,BaseEqptCdF!$C$5:$R$161,16,FALSE)*$AC$3))</f>
        <v/>
      </c>
      <c r="BA298" s="3" t="str">
        <f>IF($L298="","",IF(SUM($AJ298:AN298)=0,$AE298,VLOOKUP($AP298,BaseEqptCdF!$C$5:$R$161,16,FALSE)*$AC$3))</f>
        <v/>
      </c>
      <c r="BB298" s="2">
        <f t="shared" si="40"/>
        <v>0</v>
      </c>
      <c r="BC298" s="3" t="str">
        <f>IF($L298="","",IF(SUM($AJ298:AJ298)=0,$AF298,IF(LEFT(VLOOKUP($AP298,BaseEqptCdF!$C$5:$E$161,3,FALSE),2)="SD",0,IF(LEFT(VLOOKUP($AP298,BaseEqptCdF!$C$5:$E$161,3,FALSE),2)="SB",1*52,VLOOKUP($AP298,BaseEqptCdF!$C$5:$S$161,12,FALSE)*0.2*300))))</f>
        <v/>
      </c>
      <c r="BD298" s="3" t="str">
        <f>IF($L298="","",IF(SUM($AJ298:AK298)=0,$AF298,IF(LEFT(VLOOKUP($AP298,BaseEqptCdF!$C$5:$E$161,3,FALSE),2)="SD",0,IF(LEFT(VLOOKUP($AP298,BaseEqptCdF!$C$5:$E$161,3,FALSE),2)="SB",1*52,VLOOKUP($AP298,BaseEqptCdF!$C$5:$S$161,12,FALSE)*0.2*300))))</f>
        <v/>
      </c>
      <c r="BE298" s="3" t="str">
        <f>IF($L298="","",IF(SUM($AJ298:AL298)=0,$AF298,IF(LEFT(VLOOKUP($AP298,BaseEqptCdF!$C$5:$E$161,3,FALSE),2)="SD",0,IF(LEFT(VLOOKUP($AP298,BaseEqptCdF!$C$5:$E$161,3,FALSE),2)="SB",1*52,VLOOKUP($AP298,BaseEqptCdF!$C$5:$S$161,12,FALSE)*0.2*300))))</f>
        <v/>
      </c>
      <c r="BF298" s="3" t="str">
        <f>IF($L298="","",IF(SUM($AJ298:AM298)=0,$AF298,IF(LEFT(VLOOKUP($AP298,BaseEqptCdF!$C$5:$E$161,3,FALSE),2)="SD",0,IF(LEFT(VLOOKUP($AP298,BaseEqptCdF!$C$5:$E$161,3,FALSE),2)="SB",1*52,VLOOKUP($AP298,BaseEqptCdF!$C$5:$S$161,12,FALSE)*0.2*300))))</f>
        <v/>
      </c>
      <c r="BG298" s="3" t="str">
        <f>IF($L298="","",IF(SUM($AJ298:AN298)=0,$AF298,IF(LEFT(VLOOKUP($AP298,BaseEqptCdF!$C$5:$E$161,3,FALSE),2)="SD",0,IF(LEFT(VLOOKUP($AP298,BaseEqptCdF!$C$5:$E$161,3,FALSE),2)="SB",1*52,VLOOKUP($AP298,BaseEqptCdF!$C$5:$S$161,12,FALSE)*0.2*300))))</f>
        <v/>
      </c>
      <c r="BH298" s="2">
        <f t="shared" si="41"/>
        <v>0</v>
      </c>
    </row>
    <row r="299" spans="1:60" x14ac:dyDescent="0.25">
      <c r="A299" s="296" t="str">
        <f t="array" ref="A299">IF($C299="","",INDEX(Prog!$B$8:$D$300,MATCH($C299,nivo1,0),1))</f>
        <v/>
      </c>
      <c r="B299" s="296" t="str">
        <f t="array" ref="B299">IF($C299="","",INDEX(Prog!$B$8:$D$300,MATCH($C299,nivo1,0),2))</f>
        <v/>
      </c>
      <c r="C299" s="273"/>
      <c r="D299" s="267"/>
      <c r="E299" s="273"/>
      <c r="F299" s="273"/>
      <c r="G299" s="273"/>
      <c r="H299" s="273"/>
      <c r="I299" s="273"/>
      <c r="J299" s="273"/>
      <c r="K299" s="274"/>
      <c r="L299" s="273"/>
      <c r="M299" s="273"/>
      <c r="N299" s="273"/>
      <c r="O299" s="275"/>
      <c r="P299" s="273"/>
      <c r="Q299" s="273"/>
      <c r="R299" s="273"/>
      <c r="S299" s="273"/>
      <c r="T299" s="276"/>
      <c r="U299" s="276"/>
      <c r="V299" s="276"/>
      <c r="W299" s="276"/>
      <c r="X299" s="277"/>
      <c r="Y299" s="278"/>
      <c r="AA299" s="8" t="str">
        <f>IF($L299="","",VLOOKUP($L299,BaseEqptCdF!$C$5:$E$161,2,FALSE))</f>
        <v/>
      </c>
      <c r="AB299" s="8" t="str">
        <f>IF($L299="","",VLOOKUP($L299,BaseEqptCdF!$C$5:$E$161,3,FALSE))</f>
        <v/>
      </c>
      <c r="AC299" s="7" t="str">
        <f>IF($L299="","",VLOOKUP($L299,BaseEqptCdF!$C$5:$I$161,6,FALSE))</f>
        <v/>
      </c>
      <c r="AD299" s="7" t="str">
        <f>IF($L299="","",VLOOKUP($L299,BaseEqptCdF!$C$5:$I$161,7,FALSE))</f>
        <v/>
      </c>
      <c r="AE299" s="3" t="str">
        <f>IF($L299="","",VLOOKUP($L299,BaseEqptCdF!$C$5:$R$161,16,FALSE)*$AC$3)</f>
        <v/>
      </c>
      <c r="AF299" s="3" t="str">
        <f>IF($L299="","",IF(LEFT($AB299,2)="SD",0,IF(LEFT($AB299,2)="SB",1*52,IF($N299=Prog!$P$17,VLOOKUP($L299,BaseEqptCdF!$C$5:$P$161,14,FALSE)*1*300,VLOOKUP($L299,BaseEqptCdF!$C$5:$P$161,12,FALSE)*0.2*300))))</f>
        <v/>
      </c>
      <c r="AG299" s="6" t="str">
        <f t="shared" si="42"/>
        <v/>
      </c>
      <c r="AH299" s="6">
        <f>IF($U299=Prog!$S$18,YEAR($X299),"")</f>
        <v>1900</v>
      </c>
      <c r="AI299" s="5" t="str">
        <f>IF(OR($AG299="",$U299=Prog!$S$18),"",IF(OR($U299=Prog!$S$17,$U299=Prog!$S$16),YEAR($X299),IF($AG299="ND","ND",$AI$8+$O299)))</f>
        <v/>
      </c>
      <c r="AJ299" s="3" t="str">
        <f t="shared" si="37"/>
        <v/>
      </c>
      <c r="AK299" s="3" t="str">
        <f t="shared" si="44"/>
        <v/>
      </c>
      <c r="AL299" s="3" t="str">
        <f t="shared" si="44"/>
        <v/>
      </c>
      <c r="AM299" s="3" t="str">
        <f t="shared" si="44"/>
        <v/>
      </c>
      <c r="AN299" s="3" t="str">
        <f t="shared" si="44"/>
        <v/>
      </c>
      <c r="AO299" s="2">
        <f t="shared" si="38"/>
        <v>0</v>
      </c>
      <c r="AP299" s="4"/>
      <c r="AQ299" s="3">
        <f>IF(AJ299=1,VLOOKUP($AP299,BaseEqptCdF!$C$5:$R$161,16,FALSE),0)</f>
        <v>0</v>
      </c>
      <c r="AR299" s="3">
        <f>IF(AK299=1,VLOOKUP($AP299,BaseEqptCdF!$C$5:$R$161,16,FALSE),0)</f>
        <v>0</v>
      </c>
      <c r="AS299" s="3">
        <f>IF(AL299=1,VLOOKUP($AP299,BaseEqptCdF!$C$5:$R$161,16,FALSE),0)</f>
        <v>0</v>
      </c>
      <c r="AT299" s="3">
        <f>IF(AM299=1,VLOOKUP($AP299,BaseEqptCdF!$C$5:$R$161,16,FALSE),0)</f>
        <v>0</v>
      </c>
      <c r="AU299" s="3">
        <f>IF(AN299=1,VLOOKUP($AP299,BaseEqptCdF!$C$5:$R$161,16,FALSE),0)</f>
        <v>0</v>
      </c>
      <c r="AV299" s="2">
        <f t="shared" si="39"/>
        <v>0</v>
      </c>
      <c r="AW299" s="3" t="str">
        <f>IF($L299="","",IF(SUM($AJ299:AJ299)=0,$AE299,VLOOKUP($AP299,BaseEqptCdF!$C$5:$R$161,16,FALSE)*$AC$3))</f>
        <v/>
      </c>
      <c r="AX299" s="3" t="str">
        <f>IF($L299="","",IF(SUM($AJ299:AK299)=0,$AE299,VLOOKUP($AP299,BaseEqptCdF!$C$5:$R$161,16,FALSE)*$AC$3))</f>
        <v/>
      </c>
      <c r="AY299" s="3" t="str">
        <f>IF($L299="","",IF(SUM($AJ299:AL299)=0,$AE299,VLOOKUP($AP299,BaseEqptCdF!$C$5:$R$161,16,FALSE)*$AC$3))</f>
        <v/>
      </c>
      <c r="AZ299" s="3" t="str">
        <f>IF($L299="","",IF(SUM($AJ299:AM299)=0,$AE299,VLOOKUP($AP299,BaseEqptCdF!$C$5:$R$161,16,FALSE)*$AC$3))</f>
        <v/>
      </c>
      <c r="BA299" s="3" t="str">
        <f>IF($L299="","",IF(SUM($AJ299:AN299)=0,$AE299,VLOOKUP($AP299,BaseEqptCdF!$C$5:$R$161,16,FALSE)*$AC$3))</f>
        <v/>
      </c>
      <c r="BB299" s="2">
        <f t="shared" si="40"/>
        <v>0</v>
      </c>
      <c r="BC299" s="3" t="str">
        <f>IF($L299="","",IF(SUM($AJ299:AJ299)=0,$AF299,IF(LEFT(VLOOKUP($AP299,BaseEqptCdF!$C$5:$E$161,3,FALSE),2)="SD",0,IF(LEFT(VLOOKUP($AP299,BaseEqptCdF!$C$5:$E$161,3,FALSE),2)="SB",1*52,VLOOKUP($AP299,BaseEqptCdF!$C$5:$S$161,12,FALSE)*0.2*300))))</f>
        <v/>
      </c>
      <c r="BD299" s="3" t="str">
        <f>IF($L299="","",IF(SUM($AJ299:AK299)=0,$AF299,IF(LEFT(VLOOKUP($AP299,BaseEqptCdF!$C$5:$E$161,3,FALSE),2)="SD",0,IF(LEFT(VLOOKUP($AP299,BaseEqptCdF!$C$5:$E$161,3,FALSE),2)="SB",1*52,VLOOKUP($AP299,BaseEqptCdF!$C$5:$S$161,12,FALSE)*0.2*300))))</f>
        <v/>
      </c>
      <c r="BE299" s="3" t="str">
        <f>IF($L299="","",IF(SUM($AJ299:AL299)=0,$AF299,IF(LEFT(VLOOKUP($AP299,BaseEqptCdF!$C$5:$E$161,3,FALSE),2)="SD",0,IF(LEFT(VLOOKUP($AP299,BaseEqptCdF!$C$5:$E$161,3,FALSE),2)="SB",1*52,VLOOKUP($AP299,BaseEqptCdF!$C$5:$S$161,12,FALSE)*0.2*300))))</f>
        <v/>
      </c>
      <c r="BF299" s="3" t="str">
        <f>IF($L299="","",IF(SUM($AJ299:AM299)=0,$AF299,IF(LEFT(VLOOKUP($AP299,BaseEqptCdF!$C$5:$E$161,3,FALSE),2)="SD",0,IF(LEFT(VLOOKUP($AP299,BaseEqptCdF!$C$5:$E$161,3,FALSE),2)="SB",1*52,VLOOKUP($AP299,BaseEqptCdF!$C$5:$S$161,12,FALSE)*0.2*300))))</f>
        <v/>
      </c>
      <c r="BG299" s="3" t="str">
        <f>IF($L299="","",IF(SUM($AJ299:AN299)=0,$AF299,IF(LEFT(VLOOKUP($AP299,BaseEqptCdF!$C$5:$E$161,3,FALSE),2)="SD",0,IF(LEFT(VLOOKUP($AP299,BaseEqptCdF!$C$5:$E$161,3,FALSE),2)="SB",1*52,VLOOKUP($AP299,BaseEqptCdF!$C$5:$S$161,12,FALSE)*0.2*300))))</f>
        <v/>
      </c>
      <c r="BH299" s="2">
        <f t="shared" si="41"/>
        <v>0</v>
      </c>
    </row>
    <row r="300" spans="1:60" x14ac:dyDescent="0.25">
      <c r="A300" s="296" t="str">
        <f t="array" ref="A300">IF($C300="","",INDEX(Prog!$B$8:$D$300,MATCH($C300,nivo1,0),1))</f>
        <v/>
      </c>
      <c r="B300" s="296" t="str">
        <f t="array" ref="B300">IF($C300="","",INDEX(Prog!$B$8:$D$300,MATCH($C300,nivo1,0),2))</f>
        <v/>
      </c>
      <c r="C300" s="273"/>
      <c r="D300" s="267"/>
      <c r="E300" s="273"/>
      <c r="F300" s="273"/>
      <c r="G300" s="273"/>
      <c r="H300" s="273"/>
      <c r="I300" s="273"/>
      <c r="J300" s="273"/>
      <c r="K300" s="274"/>
      <c r="L300" s="273"/>
      <c r="M300" s="273"/>
      <c r="N300" s="273"/>
      <c r="O300" s="275"/>
      <c r="P300" s="273"/>
      <c r="Q300" s="273"/>
      <c r="R300" s="273"/>
      <c r="S300" s="273"/>
      <c r="T300" s="276"/>
      <c r="U300" s="276"/>
      <c r="V300" s="276"/>
      <c r="W300" s="276"/>
      <c r="X300" s="277"/>
      <c r="Y300" s="278"/>
      <c r="AA300" s="8" t="str">
        <f>IF($L300="","",VLOOKUP($L300,BaseEqptCdF!$C$5:$E$161,2,FALSE))</f>
        <v/>
      </c>
      <c r="AB300" s="8" t="str">
        <f>IF($L300="","",VLOOKUP($L300,BaseEqptCdF!$C$5:$E$161,3,FALSE))</f>
        <v/>
      </c>
      <c r="AC300" s="7" t="str">
        <f>IF($L300="","",VLOOKUP($L300,BaseEqptCdF!$C$5:$I$161,6,FALSE))</f>
        <v/>
      </c>
      <c r="AD300" s="7" t="str">
        <f>IF($L300="","",VLOOKUP($L300,BaseEqptCdF!$C$5:$I$161,7,FALSE))</f>
        <v/>
      </c>
      <c r="AE300" s="3" t="str">
        <f>IF($L300="","",VLOOKUP($L300,BaseEqptCdF!$C$5:$R$161,16,FALSE)*$AC$3)</f>
        <v/>
      </c>
      <c r="AF300" s="3" t="str">
        <f>IF($L300="","",IF(LEFT($AB300,2)="SD",0,IF(LEFT($AB300,2)="SB",1*52,IF($N300=Prog!$P$17,VLOOKUP($L300,BaseEqptCdF!$C$5:$P$161,14,FALSE)*1*300,VLOOKUP($L300,BaseEqptCdF!$C$5:$P$161,12,FALSE)*0.2*300))))</f>
        <v/>
      </c>
      <c r="AG300" s="6" t="str">
        <f t="shared" si="42"/>
        <v/>
      </c>
      <c r="AH300" s="6">
        <f>IF($U300=Prog!$S$18,YEAR($X300),"")</f>
        <v>1900</v>
      </c>
      <c r="AI300" s="5" t="str">
        <f>IF(OR($AG300="",$U300=Prog!$S$18),"",IF(OR($U300=Prog!$S$17,$U300=Prog!$S$16),YEAR($X300),IF($AG300="ND","ND",$AI$8+$O300)))</f>
        <v/>
      </c>
      <c r="AJ300" s="3" t="str">
        <f t="shared" si="37"/>
        <v/>
      </c>
      <c r="AK300" s="3" t="str">
        <f t="shared" si="44"/>
        <v/>
      </c>
      <c r="AL300" s="3" t="str">
        <f t="shared" si="44"/>
        <v/>
      </c>
      <c r="AM300" s="3" t="str">
        <f t="shared" si="44"/>
        <v/>
      </c>
      <c r="AN300" s="3" t="str">
        <f t="shared" si="44"/>
        <v/>
      </c>
      <c r="AO300" s="2">
        <f t="shared" si="38"/>
        <v>0</v>
      </c>
      <c r="AP300" s="4"/>
      <c r="AQ300" s="3">
        <f>IF(AJ300=1,VLOOKUP($AP300,BaseEqptCdF!$C$5:$R$161,16,FALSE),0)</f>
        <v>0</v>
      </c>
      <c r="AR300" s="3">
        <f>IF(AK300=1,VLOOKUP($AP300,BaseEqptCdF!$C$5:$R$161,16,FALSE),0)</f>
        <v>0</v>
      </c>
      <c r="AS300" s="3">
        <f>IF(AL300=1,VLOOKUP($AP300,BaseEqptCdF!$C$5:$R$161,16,FALSE),0)</f>
        <v>0</v>
      </c>
      <c r="AT300" s="3">
        <f>IF(AM300=1,VLOOKUP($AP300,BaseEqptCdF!$C$5:$R$161,16,FALSE),0)</f>
        <v>0</v>
      </c>
      <c r="AU300" s="3">
        <f>IF(AN300=1,VLOOKUP($AP300,BaseEqptCdF!$C$5:$R$161,16,FALSE),0)</f>
        <v>0</v>
      </c>
      <c r="AV300" s="2">
        <f t="shared" si="39"/>
        <v>0</v>
      </c>
      <c r="AW300" s="3" t="str">
        <f>IF($L300="","",IF(SUM($AJ300:AJ300)=0,$AE300,VLOOKUP($AP300,BaseEqptCdF!$C$5:$R$161,16,FALSE)*$AC$3))</f>
        <v/>
      </c>
      <c r="AX300" s="3" t="str">
        <f>IF($L300="","",IF(SUM($AJ300:AK300)=0,$AE300,VLOOKUP($AP300,BaseEqptCdF!$C$5:$R$161,16,FALSE)*$AC$3))</f>
        <v/>
      </c>
      <c r="AY300" s="3" t="str">
        <f>IF($L300="","",IF(SUM($AJ300:AL300)=0,$AE300,VLOOKUP($AP300,BaseEqptCdF!$C$5:$R$161,16,FALSE)*$AC$3))</f>
        <v/>
      </c>
      <c r="AZ300" s="3" t="str">
        <f>IF($L300="","",IF(SUM($AJ300:AM300)=0,$AE300,VLOOKUP($AP300,BaseEqptCdF!$C$5:$R$161,16,FALSE)*$AC$3))</f>
        <v/>
      </c>
      <c r="BA300" s="3" t="str">
        <f>IF($L300="","",IF(SUM($AJ300:AN300)=0,$AE300,VLOOKUP($AP300,BaseEqptCdF!$C$5:$R$161,16,FALSE)*$AC$3))</f>
        <v/>
      </c>
      <c r="BB300" s="2">
        <f t="shared" si="40"/>
        <v>0</v>
      </c>
      <c r="BC300" s="3" t="str">
        <f>IF($L300="","",IF(SUM($AJ300:AJ300)=0,$AF300,IF(LEFT(VLOOKUP($AP300,BaseEqptCdF!$C$5:$E$161,3,FALSE),2)="SD",0,IF(LEFT(VLOOKUP($AP300,BaseEqptCdF!$C$5:$E$161,3,FALSE),2)="SB",1*52,VLOOKUP($AP300,BaseEqptCdF!$C$5:$S$161,12,FALSE)*0.2*300))))</f>
        <v/>
      </c>
      <c r="BD300" s="3" t="str">
        <f>IF($L300="","",IF(SUM($AJ300:AK300)=0,$AF300,IF(LEFT(VLOOKUP($AP300,BaseEqptCdF!$C$5:$E$161,3,FALSE),2)="SD",0,IF(LEFT(VLOOKUP($AP300,BaseEqptCdF!$C$5:$E$161,3,FALSE),2)="SB",1*52,VLOOKUP($AP300,BaseEqptCdF!$C$5:$S$161,12,FALSE)*0.2*300))))</f>
        <v/>
      </c>
      <c r="BE300" s="3" t="str">
        <f>IF($L300="","",IF(SUM($AJ300:AL300)=0,$AF300,IF(LEFT(VLOOKUP($AP300,BaseEqptCdF!$C$5:$E$161,3,FALSE),2)="SD",0,IF(LEFT(VLOOKUP($AP300,BaseEqptCdF!$C$5:$E$161,3,FALSE),2)="SB",1*52,VLOOKUP($AP300,BaseEqptCdF!$C$5:$S$161,12,FALSE)*0.2*300))))</f>
        <v/>
      </c>
      <c r="BF300" s="3" t="str">
        <f>IF($L300="","",IF(SUM($AJ300:AM300)=0,$AF300,IF(LEFT(VLOOKUP($AP300,BaseEqptCdF!$C$5:$E$161,3,FALSE),2)="SD",0,IF(LEFT(VLOOKUP($AP300,BaseEqptCdF!$C$5:$E$161,3,FALSE),2)="SB",1*52,VLOOKUP($AP300,BaseEqptCdF!$C$5:$S$161,12,FALSE)*0.2*300))))</f>
        <v/>
      </c>
      <c r="BG300" s="3" t="str">
        <f>IF($L300="","",IF(SUM($AJ300:AN300)=0,$AF300,IF(LEFT(VLOOKUP($AP300,BaseEqptCdF!$C$5:$E$161,3,FALSE),2)="SD",0,IF(LEFT(VLOOKUP($AP300,BaseEqptCdF!$C$5:$E$161,3,FALSE),2)="SB",1*52,VLOOKUP($AP300,BaseEqptCdF!$C$5:$S$161,12,FALSE)*0.2*300))))</f>
        <v/>
      </c>
      <c r="BH300" s="2">
        <f t="shared" si="41"/>
        <v>0</v>
      </c>
    </row>
    <row r="301" spans="1:60" x14ac:dyDescent="0.25">
      <c r="A301" s="296" t="str">
        <f t="array" ref="A301">IF($C301="","",INDEX(Prog!$B$8:$D$300,MATCH($C301,nivo1,0),1))</f>
        <v/>
      </c>
      <c r="B301" s="296" t="str">
        <f t="array" ref="B301">IF($C301="","",INDEX(Prog!$B$8:$D$300,MATCH($C301,nivo1,0),2))</f>
        <v/>
      </c>
      <c r="C301" s="273"/>
      <c r="D301" s="267"/>
      <c r="E301" s="273"/>
      <c r="F301" s="273"/>
      <c r="G301" s="273"/>
      <c r="H301" s="273"/>
      <c r="I301" s="273"/>
      <c r="J301" s="273"/>
      <c r="K301" s="274"/>
      <c r="L301" s="273"/>
      <c r="M301" s="273"/>
      <c r="N301" s="273"/>
      <c r="O301" s="275"/>
      <c r="P301" s="273"/>
      <c r="Q301" s="273"/>
      <c r="R301" s="273"/>
      <c r="S301" s="273"/>
      <c r="T301" s="276"/>
      <c r="U301" s="276"/>
      <c r="V301" s="276"/>
      <c r="W301" s="276"/>
      <c r="X301" s="277"/>
      <c r="Y301" s="278"/>
      <c r="AA301" s="8" t="str">
        <f>IF($L301="","",VLOOKUP($L301,BaseEqptCdF!$C$5:$E$161,2,FALSE))</f>
        <v/>
      </c>
      <c r="AB301" s="8" t="str">
        <f>IF($L301="","",VLOOKUP($L301,BaseEqptCdF!$C$5:$E$161,3,FALSE))</f>
        <v/>
      </c>
      <c r="AC301" s="7" t="str">
        <f>IF($L301="","",VLOOKUP($L301,BaseEqptCdF!$C$5:$I$161,6,FALSE))</f>
        <v/>
      </c>
      <c r="AD301" s="7" t="str">
        <f>IF($L301="","",VLOOKUP($L301,BaseEqptCdF!$C$5:$I$161,7,FALSE))</f>
        <v/>
      </c>
      <c r="AE301" s="3" t="str">
        <f>IF($L301="","",VLOOKUP($L301,BaseEqptCdF!$C$5:$R$161,16,FALSE)*$AC$3)</f>
        <v/>
      </c>
      <c r="AF301" s="3" t="str">
        <f>IF($L301="","",IF(LEFT($AB301,2)="SD",0,IF(LEFT($AB301,2)="SB",1*52,IF($N301=Prog!$P$17,VLOOKUP($L301,BaseEqptCdF!$C$5:$P$161,14,FALSE)*1*300,VLOOKUP($L301,BaseEqptCdF!$C$5:$P$161,12,FALSE)*0.2*300))))</f>
        <v/>
      </c>
      <c r="AG301" s="6" t="str">
        <f t="shared" si="42"/>
        <v/>
      </c>
      <c r="AH301" s="6">
        <f>IF($U301=Prog!$S$18,YEAR($X301),"")</f>
        <v>1900</v>
      </c>
      <c r="AI301" s="5" t="str">
        <f>IF(OR($AG301="",$U301=Prog!$S$18),"",IF(OR($U301=Prog!$S$17,$U301=Prog!$S$16),YEAR($X301),IF($AG301="ND","ND",$AI$8+$O301)))</f>
        <v/>
      </c>
      <c r="AJ301" s="3" t="str">
        <f t="shared" si="37"/>
        <v/>
      </c>
      <c r="AK301" s="3" t="str">
        <f t="shared" si="44"/>
        <v/>
      </c>
      <c r="AL301" s="3" t="str">
        <f t="shared" si="44"/>
        <v/>
      </c>
      <c r="AM301" s="3" t="str">
        <f t="shared" si="44"/>
        <v/>
      </c>
      <c r="AN301" s="3" t="str">
        <f t="shared" si="44"/>
        <v/>
      </c>
      <c r="AO301" s="2">
        <f t="shared" si="38"/>
        <v>0</v>
      </c>
      <c r="AP301" s="4"/>
      <c r="AQ301" s="3">
        <f>IF(AJ301=1,VLOOKUP($AP301,BaseEqptCdF!$C$5:$R$161,16,FALSE),0)</f>
        <v>0</v>
      </c>
      <c r="AR301" s="3">
        <f>IF(AK301=1,VLOOKUP($AP301,BaseEqptCdF!$C$5:$R$161,16,FALSE),0)</f>
        <v>0</v>
      </c>
      <c r="AS301" s="3">
        <f>IF(AL301=1,VLOOKUP($AP301,BaseEqptCdF!$C$5:$R$161,16,FALSE),0)</f>
        <v>0</v>
      </c>
      <c r="AT301" s="3">
        <f>IF(AM301=1,VLOOKUP($AP301,BaseEqptCdF!$C$5:$R$161,16,FALSE),0)</f>
        <v>0</v>
      </c>
      <c r="AU301" s="3">
        <f>IF(AN301=1,VLOOKUP($AP301,BaseEqptCdF!$C$5:$R$161,16,FALSE),0)</f>
        <v>0</v>
      </c>
      <c r="AV301" s="2">
        <f t="shared" si="39"/>
        <v>0</v>
      </c>
      <c r="AW301" s="3" t="str">
        <f>IF($L301="","",IF(SUM($AJ301:AJ301)=0,$AE301,VLOOKUP($AP301,BaseEqptCdF!$C$5:$R$161,16,FALSE)*$AC$3))</f>
        <v/>
      </c>
      <c r="AX301" s="3" t="str">
        <f>IF($L301="","",IF(SUM($AJ301:AK301)=0,$AE301,VLOOKUP($AP301,BaseEqptCdF!$C$5:$R$161,16,FALSE)*$AC$3))</f>
        <v/>
      </c>
      <c r="AY301" s="3" t="str">
        <f>IF($L301="","",IF(SUM($AJ301:AL301)=0,$AE301,VLOOKUP($AP301,BaseEqptCdF!$C$5:$R$161,16,FALSE)*$AC$3))</f>
        <v/>
      </c>
      <c r="AZ301" s="3" t="str">
        <f>IF($L301="","",IF(SUM($AJ301:AM301)=0,$AE301,VLOOKUP($AP301,BaseEqptCdF!$C$5:$R$161,16,FALSE)*$AC$3))</f>
        <v/>
      </c>
      <c r="BA301" s="3" t="str">
        <f>IF($L301="","",IF(SUM($AJ301:AN301)=0,$AE301,VLOOKUP($AP301,BaseEqptCdF!$C$5:$R$161,16,FALSE)*$AC$3))</f>
        <v/>
      </c>
      <c r="BB301" s="2">
        <f t="shared" si="40"/>
        <v>0</v>
      </c>
      <c r="BC301" s="3" t="str">
        <f>IF($L301="","",IF(SUM($AJ301:AJ301)=0,$AF301,IF(LEFT(VLOOKUP($AP301,BaseEqptCdF!$C$5:$E$161,3,FALSE),2)="SD",0,IF(LEFT(VLOOKUP($AP301,BaseEqptCdF!$C$5:$E$161,3,FALSE),2)="SB",1*52,VLOOKUP($AP301,BaseEqptCdF!$C$5:$S$161,12,FALSE)*0.2*300))))</f>
        <v/>
      </c>
      <c r="BD301" s="3" t="str">
        <f>IF($L301="","",IF(SUM($AJ301:AK301)=0,$AF301,IF(LEFT(VLOOKUP($AP301,BaseEqptCdF!$C$5:$E$161,3,FALSE),2)="SD",0,IF(LEFT(VLOOKUP($AP301,BaseEqptCdF!$C$5:$E$161,3,FALSE),2)="SB",1*52,VLOOKUP($AP301,BaseEqptCdF!$C$5:$S$161,12,FALSE)*0.2*300))))</f>
        <v/>
      </c>
      <c r="BE301" s="3" t="str">
        <f>IF($L301="","",IF(SUM($AJ301:AL301)=0,$AF301,IF(LEFT(VLOOKUP($AP301,BaseEqptCdF!$C$5:$E$161,3,FALSE),2)="SD",0,IF(LEFT(VLOOKUP($AP301,BaseEqptCdF!$C$5:$E$161,3,FALSE),2)="SB",1*52,VLOOKUP($AP301,BaseEqptCdF!$C$5:$S$161,12,FALSE)*0.2*300))))</f>
        <v/>
      </c>
      <c r="BF301" s="3" t="str">
        <f>IF($L301="","",IF(SUM($AJ301:AM301)=0,$AF301,IF(LEFT(VLOOKUP($AP301,BaseEqptCdF!$C$5:$E$161,3,FALSE),2)="SD",0,IF(LEFT(VLOOKUP($AP301,BaseEqptCdF!$C$5:$E$161,3,FALSE),2)="SB",1*52,VLOOKUP($AP301,BaseEqptCdF!$C$5:$S$161,12,FALSE)*0.2*300))))</f>
        <v/>
      </c>
      <c r="BG301" s="3" t="str">
        <f>IF($L301="","",IF(SUM($AJ301:AN301)=0,$AF301,IF(LEFT(VLOOKUP($AP301,BaseEqptCdF!$C$5:$E$161,3,FALSE),2)="SD",0,IF(LEFT(VLOOKUP($AP301,BaseEqptCdF!$C$5:$E$161,3,FALSE),2)="SB",1*52,VLOOKUP($AP301,BaseEqptCdF!$C$5:$S$161,12,FALSE)*0.2*300))))</f>
        <v/>
      </c>
      <c r="BH301" s="2">
        <f t="shared" si="41"/>
        <v>0</v>
      </c>
    </row>
    <row r="302" spans="1:60" x14ac:dyDescent="0.25">
      <c r="A302" s="296" t="str">
        <f t="array" ref="A302">IF($C302="","",INDEX(Prog!$B$8:$D$300,MATCH($C302,nivo1,0),1))</f>
        <v/>
      </c>
      <c r="B302" s="296" t="str">
        <f t="array" ref="B302">IF($C302="","",INDEX(Prog!$B$8:$D$300,MATCH($C302,nivo1,0),2))</f>
        <v/>
      </c>
      <c r="C302" s="273"/>
      <c r="D302" s="267"/>
      <c r="E302" s="273"/>
      <c r="F302" s="273"/>
      <c r="G302" s="273"/>
      <c r="H302" s="273"/>
      <c r="I302" s="273"/>
      <c r="J302" s="273"/>
      <c r="K302" s="274"/>
      <c r="L302" s="273"/>
      <c r="M302" s="273"/>
      <c r="N302" s="273"/>
      <c r="O302" s="275"/>
      <c r="P302" s="273"/>
      <c r="Q302" s="273"/>
      <c r="R302" s="273"/>
      <c r="S302" s="273"/>
      <c r="T302" s="276"/>
      <c r="U302" s="276"/>
      <c r="V302" s="276"/>
      <c r="W302" s="276"/>
      <c r="X302" s="277"/>
      <c r="Y302" s="278"/>
      <c r="AA302" s="8" t="str">
        <f>IF($L302="","",VLOOKUP($L302,BaseEqptCdF!$C$5:$E$161,2,FALSE))</f>
        <v/>
      </c>
      <c r="AB302" s="8" t="str">
        <f>IF($L302="","",VLOOKUP($L302,BaseEqptCdF!$C$5:$E$161,3,FALSE))</f>
        <v/>
      </c>
      <c r="AC302" s="7" t="str">
        <f>IF($L302="","",VLOOKUP($L302,BaseEqptCdF!$C$5:$I$161,6,FALSE))</f>
        <v/>
      </c>
      <c r="AD302" s="7" t="str">
        <f>IF($L302="","",VLOOKUP($L302,BaseEqptCdF!$C$5:$I$161,7,FALSE))</f>
        <v/>
      </c>
      <c r="AE302" s="3" t="str">
        <f>IF($L302="","",VLOOKUP($L302,BaseEqptCdF!$C$5:$R$161,16,FALSE)*$AC$3)</f>
        <v/>
      </c>
      <c r="AF302" s="3" t="str">
        <f>IF($L302="","",IF(LEFT($AB302,2)="SD",0,IF(LEFT($AB302,2)="SB",1*52,IF($N302=Prog!$P$17,VLOOKUP($L302,BaseEqptCdF!$C$5:$P$161,14,FALSE)*1*300,VLOOKUP($L302,BaseEqptCdF!$C$5:$P$161,12,FALSE)*0.2*300))))</f>
        <v/>
      </c>
      <c r="AG302" s="6" t="str">
        <f t="shared" si="42"/>
        <v/>
      </c>
      <c r="AH302" s="6">
        <f>IF($U302=Prog!$S$18,YEAR($X302),"")</f>
        <v>1900</v>
      </c>
      <c r="AI302" s="5" t="str">
        <f>IF(OR($AG302="",$U302=Prog!$S$18),"",IF(OR($U302=Prog!$S$17,$U302=Prog!$S$16),YEAR($X302),IF($AG302="ND","ND",$AI$8+$O302)))</f>
        <v/>
      </c>
      <c r="AJ302" s="3" t="str">
        <f t="shared" si="37"/>
        <v/>
      </c>
      <c r="AK302" s="3" t="str">
        <f t="shared" si="44"/>
        <v/>
      </c>
      <c r="AL302" s="3" t="str">
        <f t="shared" si="44"/>
        <v/>
      </c>
      <c r="AM302" s="3" t="str">
        <f t="shared" si="44"/>
        <v/>
      </c>
      <c r="AN302" s="3" t="str">
        <f t="shared" si="44"/>
        <v/>
      </c>
      <c r="AO302" s="2">
        <f t="shared" si="38"/>
        <v>0</v>
      </c>
      <c r="AP302" s="4"/>
      <c r="AQ302" s="3">
        <f>IF(AJ302=1,VLOOKUP($AP302,BaseEqptCdF!$C$5:$R$161,16,FALSE),0)</f>
        <v>0</v>
      </c>
      <c r="AR302" s="3">
        <f>IF(AK302=1,VLOOKUP($AP302,BaseEqptCdF!$C$5:$R$161,16,FALSE),0)</f>
        <v>0</v>
      </c>
      <c r="AS302" s="3">
        <f>IF(AL302=1,VLOOKUP($AP302,BaseEqptCdF!$C$5:$R$161,16,FALSE),0)</f>
        <v>0</v>
      </c>
      <c r="AT302" s="3">
        <f>IF(AM302=1,VLOOKUP($AP302,BaseEqptCdF!$C$5:$R$161,16,FALSE),0)</f>
        <v>0</v>
      </c>
      <c r="AU302" s="3">
        <f>IF(AN302=1,VLOOKUP($AP302,BaseEqptCdF!$C$5:$R$161,16,FALSE),0)</f>
        <v>0</v>
      </c>
      <c r="AV302" s="2">
        <f t="shared" si="39"/>
        <v>0</v>
      </c>
      <c r="AW302" s="3" t="str">
        <f>IF($L302="","",IF(SUM($AJ302:AJ302)=0,$AE302,VLOOKUP($AP302,BaseEqptCdF!$C$5:$R$161,16,FALSE)*$AC$3))</f>
        <v/>
      </c>
      <c r="AX302" s="3" t="str">
        <f>IF($L302="","",IF(SUM($AJ302:AK302)=0,$AE302,VLOOKUP($AP302,BaseEqptCdF!$C$5:$R$161,16,FALSE)*$AC$3))</f>
        <v/>
      </c>
      <c r="AY302" s="3" t="str">
        <f>IF($L302="","",IF(SUM($AJ302:AL302)=0,$AE302,VLOOKUP($AP302,BaseEqptCdF!$C$5:$R$161,16,FALSE)*$AC$3))</f>
        <v/>
      </c>
      <c r="AZ302" s="3" t="str">
        <f>IF($L302="","",IF(SUM($AJ302:AM302)=0,$AE302,VLOOKUP($AP302,BaseEqptCdF!$C$5:$R$161,16,FALSE)*$AC$3))</f>
        <v/>
      </c>
      <c r="BA302" s="3" t="str">
        <f>IF($L302="","",IF(SUM($AJ302:AN302)=0,$AE302,VLOOKUP($AP302,BaseEqptCdF!$C$5:$R$161,16,FALSE)*$AC$3))</f>
        <v/>
      </c>
      <c r="BB302" s="2">
        <f t="shared" si="40"/>
        <v>0</v>
      </c>
      <c r="BC302" s="3" t="str">
        <f>IF($L302="","",IF(SUM($AJ302:AJ302)=0,$AF302,IF(LEFT(VLOOKUP($AP302,BaseEqptCdF!$C$5:$E$161,3,FALSE),2)="SD",0,IF(LEFT(VLOOKUP($AP302,BaseEqptCdF!$C$5:$E$161,3,FALSE),2)="SB",1*52,VLOOKUP($AP302,BaseEqptCdF!$C$5:$S$161,12,FALSE)*0.2*300))))</f>
        <v/>
      </c>
      <c r="BD302" s="3" t="str">
        <f>IF($L302="","",IF(SUM($AJ302:AK302)=0,$AF302,IF(LEFT(VLOOKUP($AP302,BaseEqptCdF!$C$5:$E$161,3,FALSE),2)="SD",0,IF(LEFT(VLOOKUP($AP302,BaseEqptCdF!$C$5:$E$161,3,FALSE),2)="SB",1*52,VLOOKUP($AP302,BaseEqptCdF!$C$5:$S$161,12,FALSE)*0.2*300))))</f>
        <v/>
      </c>
      <c r="BE302" s="3" t="str">
        <f>IF($L302="","",IF(SUM($AJ302:AL302)=0,$AF302,IF(LEFT(VLOOKUP($AP302,BaseEqptCdF!$C$5:$E$161,3,FALSE),2)="SD",0,IF(LEFT(VLOOKUP($AP302,BaseEqptCdF!$C$5:$E$161,3,FALSE),2)="SB",1*52,VLOOKUP($AP302,BaseEqptCdF!$C$5:$S$161,12,FALSE)*0.2*300))))</f>
        <v/>
      </c>
      <c r="BF302" s="3" t="str">
        <f>IF($L302="","",IF(SUM($AJ302:AM302)=0,$AF302,IF(LEFT(VLOOKUP($AP302,BaseEqptCdF!$C$5:$E$161,3,FALSE),2)="SD",0,IF(LEFT(VLOOKUP($AP302,BaseEqptCdF!$C$5:$E$161,3,FALSE),2)="SB",1*52,VLOOKUP($AP302,BaseEqptCdF!$C$5:$S$161,12,FALSE)*0.2*300))))</f>
        <v/>
      </c>
      <c r="BG302" s="3" t="str">
        <f>IF($L302="","",IF(SUM($AJ302:AN302)=0,$AF302,IF(LEFT(VLOOKUP($AP302,BaseEqptCdF!$C$5:$E$161,3,FALSE),2)="SD",0,IF(LEFT(VLOOKUP($AP302,BaseEqptCdF!$C$5:$E$161,3,FALSE),2)="SB",1*52,VLOOKUP($AP302,BaseEqptCdF!$C$5:$S$161,12,FALSE)*0.2*300))))</f>
        <v/>
      </c>
      <c r="BH302" s="2">
        <f t="shared" si="41"/>
        <v>0</v>
      </c>
    </row>
    <row r="303" spans="1:60" x14ac:dyDescent="0.25">
      <c r="A303" s="296" t="str">
        <f t="array" ref="A303">IF($C303="","",INDEX(Prog!$B$8:$D$300,MATCH($C303,nivo1,0),1))</f>
        <v/>
      </c>
      <c r="B303" s="296" t="str">
        <f t="array" ref="B303">IF($C303="","",INDEX(Prog!$B$8:$D$300,MATCH($C303,nivo1,0),2))</f>
        <v/>
      </c>
      <c r="C303" s="273"/>
      <c r="D303" s="267"/>
      <c r="E303" s="273"/>
      <c r="F303" s="273"/>
      <c r="G303" s="273"/>
      <c r="H303" s="273"/>
      <c r="I303" s="273"/>
      <c r="J303" s="273"/>
      <c r="K303" s="274"/>
      <c r="L303" s="273"/>
      <c r="M303" s="273"/>
      <c r="N303" s="273"/>
      <c r="O303" s="275"/>
      <c r="P303" s="273"/>
      <c r="Q303" s="273"/>
      <c r="R303" s="273"/>
      <c r="S303" s="273"/>
      <c r="T303" s="276"/>
      <c r="U303" s="276"/>
      <c r="V303" s="276"/>
      <c r="W303" s="276"/>
      <c r="X303" s="277"/>
      <c r="Y303" s="278"/>
      <c r="AA303" s="8" t="str">
        <f>IF($L303="","",VLOOKUP($L303,BaseEqptCdF!$C$5:$E$161,2,FALSE))</f>
        <v/>
      </c>
      <c r="AB303" s="8" t="str">
        <f>IF($L303="","",VLOOKUP($L303,BaseEqptCdF!$C$5:$E$161,3,FALSE))</f>
        <v/>
      </c>
      <c r="AC303" s="7" t="str">
        <f>IF($L303="","",VLOOKUP($L303,BaseEqptCdF!$C$5:$I$161,6,FALSE))</f>
        <v/>
      </c>
      <c r="AD303" s="7" t="str">
        <f>IF($L303="","",VLOOKUP($L303,BaseEqptCdF!$C$5:$I$161,7,FALSE))</f>
        <v/>
      </c>
      <c r="AE303" s="3" t="str">
        <f>IF($L303="","",VLOOKUP($L303,BaseEqptCdF!$C$5:$R$161,16,FALSE)*$AC$3)</f>
        <v/>
      </c>
      <c r="AF303" s="3" t="str">
        <f>IF($L303="","",IF(LEFT($AB303,2)="SD",0,IF(LEFT($AB303,2)="SB",1*52,IF($N303=Prog!$P$17,VLOOKUP($L303,BaseEqptCdF!$C$5:$P$161,14,FALSE)*1*300,VLOOKUP($L303,BaseEqptCdF!$C$5:$P$161,12,FALSE)*0.2*300))))</f>
        <v/>
      </c>
      <c r="AG303" s="6" t="str">
        <f t="shared" si="42"/>
        <v/>
      </c>
      <c r="AH303" s="6">
        <f>IF($U303=Prog!$S$18,YEAR($X303),"")</f>
        <v>1900</v>
      </c>
      <c r="AI303" s="5" t="str">
        <f>IF(OR($AG303="",$U303=Prog!$S$18),"",IF(OR($U303=Prog!$S$17,$U303=Prog!$S$16),YEAR($X303),IF($AG303="ND","ND",$AI$8+$O303)))</f>
        <v/>
      </c>
      <c r="AJ303" s="3" t="str">
        <f t="shared" si="37"/>
        <v/>
      </c>
      <c r="AK303" s="3" t="str">
        <f t="shared" si="44"/>
        <v/>
      </c>
      <c r="AL303" s="3" t="str">
        <f t="shared" si="44"/>
        <v/>
      </c>
      <c r="AM303" s="3" t="str">
        <f t="shared" si="44"/>
        <v/>
      </c>
      <c r="AN303" s="3" t="str">
        <f t="shared" si="44"/>
        <v/>
      </c>
      <c r="AO303" s="2">
        <f t="shared" si="38"/>
        <v>0</v>
      </c>
      <c r="AP303" s="4"/>
      <c r="AQ303" s="3">
        <f>IF(AJ303=1,VLOOKUP($AP303,BaseEqptCdF!$C$5:$R$161,16,FALSE),0)</f>
        <v>0</v>
      </c>
      <c r="AR303" s="3">
        <f>IF(AK303=1,VLOOKUP($AP303,BaseEqptCdF!$C$5:$R$161,16,FALSE),0)</f>
        <v>0</v>
      </c>
      <c r="AS303" s="3">
        <f>IF(AL303=1,VLOOKUP($AP303,BaseEqptCdF!$C$5:$R$161,16,FALSE),0)</f>
        <v>0</v>
      </c>
      <c r="AT303" s="3">
        <f>IF(AM303=1,VLOOKUP($AP303,BaseEqptCdF!$C$5:$R$161,16,FALSE),0)</f>
        <v>0</v>
      </c>
      <c r="AU303" s="3">
        <f>IF(AN303=1,VLOOKUP($AP303,BaseEqptCdF!$C$5:$R$161,16,FALSE),0)</f>
        <v>0</v>
      </c>
      <c r="AV303" s="2">
        <f t="shared" si="39"/>
        <v>0</v>
      </c>
      <c r="AW303" s="3" t="str">
        <f>IF($L303="","",IF(SUM($AJ303:AJ303)=0,$AE303,VLOOKUP($AP303,BaseEqptCdF!$C$5:$R$161,16,FALSE)*$AC$3))</f>
        <v/>
      </c>
      <c r="AX303" s="3" t="str">
        <f>IF($L303="","",IF(SUM($AJ303:AK303)=0,$AE303,VLOOKUP($AP303,BaseEqptCdF!$C$5:$R$161,16,FALSE)*$AC$3))</f>
        <v/>
      </c>
      <c r="AY303" s="3" t="str">
        <f>IF($L303="","",IF(SUM($AJ303:AL303)=0,$AE303,VLOOKUP($AP303,BaseEqptCdF!$C$5:$R$161,16,FALSE)*$AC$3))</f>
        <v/>
      </c>
      <c r="AZ303" s="3" t="str">
        <f>IF($L303="","",IF(SUM($AJ303:AM303)=0,$AE303,VLOOKUP($AP303,BaseEqptCdF!$C$5:$R$161,16,FALSE)*$AC$3))</f>
        <v/>
      </c>
      <c r="BA303" s="3" t="str">
        <f>IF($L303="","",IF(SUM($AJ303:AN303)=0,$AE303,VLOOKUP($AP303,BaseEqptCdF!$C$5:$R$161,16,FALSE)*$AC$3))</f>
        <v/>
      </c>
      <c r="BB303" s="2">
        <f t="shared" si="40"/>
        <v>0</v>
      </c>
      <c r="BC303" s="3" t="str">
        <f>IF($L303="","",IF(SUM($AJ303:AJ303)=0,$AF303,IF(LEFT(VLOOKUP($AP303,BaseEqptCdF!$C$5:$E$161,3,FALSE),2)="SD",0,IF(LEFT(VLOOKUP($AP303,BaseEqptCdF!$C$5:$E$161,3,FALSE),2)="SB",1*52,VLOOKUP($AP303,BaseEqptCdF!$C$5:$S$161,12,FALSE)*0.2*300))))</f>
        <v/>
      </c>
      <c r="BD303" s="3" t="str">
        <f>IF($L303="","",IF(SUM($AJ303:AK303)=0,$AF303,IF(LEFT(VLOOKUP($AP303,BaseEqptCdF!$C$5:$E$161,3,FALSE),2)="SD",0,IF(LEFT(VLOOKUP($AP303,BaseEqptCdF!$C$5:$E$161,3,FALSE),2)="SB",1*52,VLOOKUP($AP303,BaseEqptCdF!$C$5:$S$161,12,FALSE)*0.2*300))))</f>
        <v/>
      </c>
      <c r="BE303" s="3" t="str">
        <f>IF($L303="","",IF(SUM($AJ303:AL303)=0,$AF303,IF(LEFT(VLOOKUP($AP303,BaseEqptCdF!$C$5:$E$161,3,FALSE),2)="SD",0,IF(LEFT(VLOOKUP($AP303,BaseEqptCdF!$C$5:$E$161,3,FALSE),2)="SB",1*52,VLOOKUP($AP303,BaseEqptCdF!$C$5:$S$161,12,FALSE)*0.2*300))))</f>
        <v/>
      </c>
      <c r="BF303" s="3" t="str">
        <f>IF($L303="","",IF(SUM($AJ303:AM303)=0,$AF303,IF(LEFT(VLOOKUP($AP303,BaseEqptCdF!$C$5:$E$161,3,FALSE),2)="SD",0,IF(LEFT(VLOOKUP($AP303,BaseEqptCdF!$C$5:$E$161,3,FALSE),2)="SB",1*52,VLOOKUP($AP303,BaseEqptCdF!$C$5:$S$161,12,FALSE)*0.2*300))))</f>
        <v/>
      </c>
      <c r="BG303" s="3" t="str">
        <f>IF($L303="","",IF(SUM($AJ303:AN303)=0,$AF303,IF(LEFT(VLOOKUP($AP303,BaseEqptCdF!$C$5:$E$161,3,FALSE),2)="SD",0,IF(LEFT(VLOOKUP($AP303,BaseEqptCdF!$C$5:$E$161,3,FALSE),2)="SB",1*52,VLOOKUP($AP303,BaseEqptCdF!$C$5:$S$161,12,FALSE)*0.2*300))))</f>
        <v/>
      </c>
      <c r="BH303" s="2">
        <f t="shared" si="41"/>
        <v>0</v>
      </c>
    </row>
    <row r="304" spans="1:60" x14ac:dyDescent="0.25">
      <c r="A304" s="296" t="str">
        <f t="array" ref="A304">IF($C304="","",INDEX(Prog!$B$8:$D$300,MATCH($C304,nivo1,0),1))</f>
        <v/>
      </c>
      <c r="B304" s="296" t="str">
        <f t="array" ref="B304">IF($C304="","",INDEX(Prog!$B$8:$D$300,MATCH($C304,nivo1,0),2))</f>
        <v/>
      </c>
      <c r="C304" s="273"/>
      <c r="D304" s="267"/>
      <c r="E304" s="273"/>
      <c r="F304" s="273"/>
      <c r="G304" s="273"/>
      <c r="H304" s="273"/>
      <c r="I304" s="273"/>
      <c r="J304" s="273"/>
      <c r="K304" s="274"/>
      <c r="L304" s="273"/>
      <c r="M304" s="273"/>
      <c r="N304" s="273"/>
      <c r="O304" s="275"/>
      <c r="P304" s="273"/>
      <c r="Q304" s="273"/>
      <c r="R304" s="273"/>
      <c r="S304" s="273"/>
      <c r="T304" s="276"/>
      <c r="U304" s="276"/>
      <c r="V304" s="276"/>
      <c r="W304" s="276"/>
      <c r="X304" s="277"/>
      <c r="Y304" s="278"/>
      <c r="AA304" s="8" t="str">
        <f>IF($L304="","",VLOOKUP($L304,BaseEqptCdF!$C$5:$E$161,2,FALSE))</f>
        <v/>
      </c>
      <c r="AB304" s="8" t="str">
        <f>IF($L304="","",VLOOKUP($L304,BaseEqptCdF!$C$5:$E$161,3,FALSE))</f>
        <v/>
      </c>
      <c r="AC304" s="7" t="str">
        <f>IF($L304="","",VLOOKUP($L304,BaseEqptCdF!$C$5:$I$161,6,FALSE))</f>
        <v/>
      </c>
      <c r="AD304" s="7" t="str">
        <f>IF($L304="","",VLOOKUP($L304,BaseEqptCdF!$C$5:$I$161,7,FALSE))</f>
        <v/>
      </c>
      <c r="AE304" s="3" t="str">
        <f>IF($L304="","",VLOOKUP($L304,BaseEqptCdF!$C$5:$R$161,16,FALSE)*$AC$3)</f>
        <v/>
      </c>
      <c r="AF304" s="3" t="str">
        <f>IF($L304="","",IF(LEFT($AB304,2)="SD",0,IF(LEFT($AB304,2)="SB",1*52,IF($N304=Prog!$P$17,VLOOKUP($L304,BaseEqptCdF!$C$5:$P$161,14,FALSE)*1*300,VLOOKUP($L304,BaseEqptCdF!$C$5:$P$161,12,FALSE)*0.2*300))))</f>
        <v/>
      </c>
      <c r="AG304" s="6" t="str">
        <f t="shared" si="42"/>
        <v/>
      </c>
      <c r="AH304" s="6">
        <f>IF($U304=Prog!$S$18,YEAR($X304),"")</f>
        <v>1900</v>
      </c>
      <c r="AI304" s="5" t="str">
        <f>IF(OR($AG304="",$U304=Prog!$S$18),"",IF(OR($U304=Prog!$S$17,$U304=Prog!$S$16),YEAR($X304),IF($AG304="ND","ND",$AI$8+$O304)))</f>
        <v/>
      </c>
      <c r="AJ304" s="3" t="str">
        <f t="shared" si="37"/>
        <v/>
      </c>
      <c r="AK304" s="3" t="str">
        <f t="shared" si="44"/>
        <v/>
      </c>
      <c r="AL304" s="3" t="str">
        <f t="shared" si="44"/>
        <v/>
      </c>
      <c r="AM304" s="3" t="str">
        <f t="shared" si="44"/>
        <v/>
      </c>
      <c r="AN304" s="3" t="str">
        <f t="shared" si="44"/>
        <v/>
      </c>
      <c r="AO304" s="2">
        <f t="shared" si="38"/>
        <v>0</v>
      </c>
      <c r="AP304" s="4"/>
      <c r="AQ304" s="3">
        <f>IF(AJ304=1,VLOOKUP($AP304,BaseEqptCdF!$C$5:$R$161,16,FALSE),0)</f>
        <v>0</v>
      </c>
      <c r="AR304" s="3">
        <f>IF(AK304=1,VLOOKUP($AP304,BaseEqptCdF!$C$5:$R$161,16,FALSE),0)</f>
        <v>0</v>
      </c>
      <c r="AS304" s="3">
        <f>IF(AL304=1,VLOOKUP($AP304,BaseEqptCdF!$C$5:$R$161,16,FALSE),0)</f>
        <v>0</v>
      </c>
      <c r="AT304" s="3">
        <f>IF(AM304=1,VLOOKUP($AP304,BaseEqptCdF!$C$5:$R$161,16,FALSE),0)</f>
        <v>0</v>
      </c>
      <c r="AU304" s="3">
        <f>IF(AN304=1,VLOOKUP($AP304,BaseEqptCdF!$C$5:$R$161,16,FALSE),0)</f>
        <v>0</v>
      </c>
      <c r="AV304" s="2">
        <f t="shared" si="39"/>
        <v>0</v>
      </c>
      <c r="AW304" s="3" t="str">
        <f>IF($L304="","",IF(SUM($AJ304:AJ304)=0,$AE304,VLOOKUP($AP304,BaseEqptCdF!$C$5:$R$161,16,FALSE)*$AC$3))</f>
        <v/>
      </c>
      <c r="AX304" s="3" t="str">
        <f>IF($L304="","",IF(SUM($AJ304:AK304)=0,$AE304,VLOOKUP($AP304,BaseEqptCdF!$C$5:$R$161,16,FALSE)*$AC$3))</f>
        <v/>
      </c>
      <c r="AY304" s="3" t="str">
        <f>IF($L304="","",IF(SUM($AJ304:AL304)=0,$AE304,VLOOKUP($AP304,BaseEqptCdF!$C$5:$R$161,16,FALSE)*$AC$3))</f>
        <v/>
      </c>
      <c r="AZ304" s="3" t="str">
        <f>IF($L304="","",IF(SUM($AJ304:AM304)=0,$AE304,VLOOKUP($AP304,BaseEqptCdF!$C$5:$R$161,16,FALSE)*$AC$3))</f>
        <v/>
      </c>
      <c r="BA304" s="3" t="str">
        <f>IF($L304="","",IF(SUM($AJ304:AN304)=0,$AE304,VLOOKUP($AP304,BaseEqptCdF!$C$5:$R$161,16,FALSE)*$AC$3))</f>
        <v/>
      </c>
      <c r="BB304" s="2">
        <f t="shared" si="40"/>
        <v>0</v>
      </c>
      <c r="BC304" s="3" t="str">
        <f>IF($L304="","",IF(SUM($AJ304:AJ304)=0,$AF304,IF(LEFT(VLOOKUP($AP304,BaseEqptCdF!$C$5:$E$161,3,FALSE),2)="SD",0,IF(LEFT(VLOOKUP($AP304,BaseEqptCdF!$C$5:$E$161,3,FALSE),2)="SB",1*52,VLOOKUP($AP304,BaseEqptCdF!$C$5:$S$161,12,FALSE)*0.2*300))))</f>
        <v/>
      </c>
      <c r="BD304" s="3" t="str">
        <f>IF($L304="","",IF(SUM($AJ304:AK304)=0,$AF304,IF(LEFT(VLOOKUP($AP304,BaseEqptCdF!$C$5:$E$161,3,FALSE),2)="SD",0,IF(LEFT(VLOOKUP($AP304,BaseEqptCdF!$C$5:$E$161,3,FALSE),2)="SB",1*52,VLOOKUP($AP304,BaseEqptCdF!$C$5:$S$161,12,FALSE)*0.2*300))))</f>
        <v/>
      </c>
      <c r="BE304" s="3" t="str">
        <f>IF($L304="","",IF(SUM($AJ304:AL304)=0,$AF304,IF(LEFT(VLOOKUP($AP304,BaseEqptCdF!$C$5:$E$161,3,FALSE),2)="SD",0,IF(LEFT(VLOOKUP($AP304,BaseEqptCdF!$C$5:$E$161,3,FALSE),2)="SB",1*52,VLOOKUP($AP304,BaseEqptCdF!$C$5:$S$161,12,FALSE)*0.2*300))))</f>
        <v/>
      </c>
      <c r="BF304" s="3" t="str">
        <f>IF($L304="","",IF(SUM($AJ304:AM304)=0,$AF304,IF(LEFT(VLOOKUP($AP304,BaseEqptCdF!$C$5:$E$161,3,FALSE),2)="SD",0,IF(LEFT(VLOOKUP($AP304,BaseEqptCdF!$C$5:$E$161,3,FALSE),2)="SB",1*52,VLOOKUP($AP304,BaseEqptCdF!$C$5:$S$161,12,FALSE)*0.2*300))))</f>
        <v/>
      </c>
      <c r="BG304" s="3" t="str">
        <f>IF($L304="","",IF(SUM($AJ304:AN304)=0,$AF304,IF(LEFT(VLOOKUP($AP304,BaseEqptCdF!$C$5:$E$161,3,FALSE),2)="SD",0,IF(LEFT(VLOOKUP($AP304,BaseEqptCdF!$C$5:$E$161,3,FALSE),2)="SB",1*52,VLOOKUP($AP304,BaseEqptCdF!$C$5:$S$161,12,FALSE)*0.2*300))))</f>
        <v/>
      </c>
      <c r="BH304" s="2">
        <f t="shared" si="41"/>
        <v>0</v>
      </c>
    </row>
    <row r="305" spans="1:60" x14ac:dyDescent="0.25">
      <c r="A305" s="296" t="str">
        <f t="array" ref="A305">IF($C305="","",INDEX(Prog!$B$8:$D$300,MATCH($C305,nivo1,0),1))</f>
        <v/>
      </c>
      <c r="B305" s="296" t="str">
        <f t="array" ref="B305">IF($C305="","",INDEX(Prog!$B$8:$D$300,MATCH($C305,nivo1,0),2))</f>
        <v/>
      </c>
      <c r="C305" s="273"/>
      <c r="D305" s="267"/>
      <c r="E305" s="273"/>
      <c r="F305" s="273"/>
      <c r="G305" s="273"/>
      <c r="H305" s="273"/>
      <c r="I305" s="273"/>
      <c r="J305" s="273"/>
      <c r="K305" s="274"/>
      <c r="L305" s="273"/>
      <c r="M305" s="273"/>
      <c r="N305" s="273"/>
      <c r="O305" s="275"/>
      <c r="P305" s="273"/>
      <c r="Q305" s="273"/>
      <c r="R305" s="273"/>
      <c r="S305" s="273"/>
      <c r="T305" s="276"/>
      <c r="U305" s="276"/>
      <c r="V305" s="276"/>
      <c r="W305" s="276"/>
      <c r="X305" s="277"/>
      <c r="Y305" s="278"/>
      <c r="AA305" s="8" t="str">
        <f>IF($L305="","",VLOOKUP($L305,BaseEqptCdF!$C$5:$E$161,2,FALSE))</f>
        <v/>
      </c>
      <c r="AB305" s="8" t="str">
        <f>IF($L305="","",VLOOKUP($L305,BaseEqptCdF!$C$5:$E$161,3,FALSE))</f>
        <v/>
      </c>
      <c r="AC305" s="7" t="str">
        <f>IF($L305="","",VLOOKUP($L305,BaseEqptCdF!$C$5:$I$161,6,FALSE))</f>
        <v/>
      </c>
      <c r="AD305" s="7" t="str">
        <f>IF($L305="","",VLOOKUP($L305,BaseEqptCdF!$C$5:$I$161,7,FALSE))</f>
        <v/>
      </c>
      <c r="AE305" s="3" t="str">
        <f>IF($L305="","",VLOOKUP($L305,BaseEqptCdF!$C$5:$R$161,16,FALSE)*$AC$3)</f>
        <v/>
      </c>
      <c r="AF305" s="3" t="str">
        <f>IF($L305="","",IF(LEFT($AB305,2)="SD",0,IF(LEFT($AB305,2)="SB",1*52,IF($N305=Prog!$P$17,VLOOKUP($L305,BaseEqptCdF!$C$5:$P$161,14,FALSE)*1*300,VLOOKUP($L305,BaseEqptCdF!$C$5:$P$161,12,FALSE)*0.2*300))))</f>
        <v/>
      </c>
      <c r="AG305" s="6" t="str">
        <f t="shared" si="42"/>
        <v/>
      </c>
      <c r="AH305" s="6">
        <f>IF($U305=Prog!$S$18,YEAR($X305),"")</f>
        <v>1900</v>
      </c>
      <c r="AI305" s="5" t="str">
        <f>IF(OR($AG305="",$U305=Prog!$S$18),"",IF(OR($U305=Prog!$S$17,$U305=Prog!$S$16),YEAR($X305),IF($AG305="ND","ND",$AI$8+$O305)))</f>
        <v/>
      </c>
      <c r="AJ305" s="3" t="str">
        <f t="shared" si="37"/>
        <v/>
      </c>
      <c r="AK305" s="3" t="str">
        <f t="shared" si="44"/>
        <v/>
      </c>
      <c r="AL305" s="3" t="str">
        <f t="shared" si="44"/>
        <v/>
      </c>
      <c r="AM305" s="3" t="str">
        <f t="shared" si="44"/>
        <v/>
      </c>
      <c r="AN305" s="3" t="str">
        <f t="shared" si="44"/>
        <v/>
      </c>
      <c r="AO305" s="2">
        <f t="shared" si="38"/>
        <v>0</v>
      </c>
      <c r="AP305" s="4"/>
      <c r="AQ305" s="3">
        <f>IF(AJ305=1,VLOOKUP($AP305,BaseEqptCdF!$C$5:$R$161,16,FALSE),0)</f>
        <v>0</v>
      </c>
      <c r="AR305" s="3">
        <f>IF(AK305=1,VLOOKUP($AP305,BaseEqptCdF!$C$5:$R$161,16,FALSE),0)</f>
        <v>0</v>
      </c>
      <c r="AS305" s="3">
        <f>IF(AL305=1,VLOOKUP($AP305,BaseEqptCdF!$C$5:$R$161,16,FALSE),0)</f>
        <v>0</v>
      </c>
      <c r="AT305" s="3">
        <f>IF(AM305=1,VLOOKUP($AP305,BaseEqptCdF!$C$5:$R$161,16,FALSE),0)</f>
        <v>0</v>
      </c>
      <c r="AU305" s="3">
        <f>IF(AN305=1,VLOOKUP($AP305,BaseEqptCdF!$C$5:$R$161,16,FALSE),0)</f>
        <v>0</v>
      </c>
      <c r="AV305" s="2">
        <f t="shared" si="39"/>
        <v>0</v>
      </c>
      <c r="AW305" s="3" t="str">
        <f>IF($L305="","",IF(SUM($AJ305:AJ305)=0,$AE305,VLOOKUP($AP305,BaseEqptCdF!$C$5:$R$161,16,FALSE)*$AC$3))</f>
        <v/>
      </c>
      <c r="AX305" s="3" t="str">
        <f>IF($L305="","",IF(SUM($AJ305:AK305)=0,$AE305,VLOOKUP($AP305,BaseEqptCdF!$C$5:$R$161,16,FALSE)*$AC$3))</f>
        <v/>
      </c>
      <c r="AY305" s="3" t="str">
        <f>IF($L305="","",IF(SUM($AJ305:AL305)=0,$AE305,VLOOKUP($AP305,BaseEqptCdF!$C$5:$R$161,16,FALSE)*$AC$3))</f>
        <v/>
      </c>
      <c r="AZ305" s="3" t="str">
        <f>IF($L305="","",IF(SUM($AJ305:AM305)=0,$AE305,VLOOKUP($AP305,BaseEqptCdF!$C$5:$R$161,16,FALSE)*$AC$3))</f>
        <v/>
      </c>
      <c r="BA305" s="3" t="str">
        <f>IF($L305="","",IF(SUM($AJ305:AN305)=0,$AE305,VLOOKUP($AP305,BaseEqptCdF!$C$5:$R$161,16,FALSE)*$AC$3))</f>
        <v/>
      </c>
      <c r="BB305" s="2">
        <f t="shared" si="40"/>
        <v>0</v>
      </c>
      <c r="BC305" s="3" t="str">
        <f>IF($L305="","",IF(SUM($AJ305:AJ305)=0,$AF305,IF(LEFT(VLOOKUP($AP305,BaseEqptCdF!$C$5:$E$161,3,FALSE),2)="SD",0,IF(LEFT(VLOOKUP($AP305,BaseEqptCdF!$C$5:$E$161,3,FALSE),2)="SB",1*52,VLOOKUP($AP305,BaseEqptCdF!$C$5:$S$161,12,FALSE)*0.2*300))))</f>
        <v/>
      </c>
      <c r="BD305" s="3" t="str">
        <f>IF($L305="","",IF(SUM($AJ305:AK305)=0,$AF305,IF(LEFT(VLOOKUP($AP305,BaseEqptCdF!$C$5:$E$161,3,FALSE),2)="SD",0,IF(LEFT(VLOOKUP($AP305,BaseEqptCdF!$C$5:$E$161,3,FALSE),2)="SB",1*52,VLOOKUP($AP305,BaseEqptCdF!$C$5:$S$161,12,FALSE)*0.2*300))))</f>
        <v/>
      </c>
      <c r="BE305" s="3" t="str">
        <f>IF($L305="","",IF(SUM($AJ305:AL305)=0,$AF305,IF(LEFT(VLOOKUP($AP305,BaseEqptCdF!$C$5:$E$161,3,FALSE),2)="SD",0,IF(LEFT(VLOOKUP($AP305,BaseEqptCdF!$C$5:$E$161,3,FALSE),2)="SB",1*52,VLOOKUP($AP305,BaseEqptCdF!$C$5:$S$161,12,FALSE)*0.2*300))))</f>
        <v/>
      </c>
      <c r="BF305" s="3" t="str">
        <f>IF($L305="","",IF(SUM($AJ305:AM305)=0,$AF305,IF(LEFT(VLOOKUP($AP305,BaseEqptCdF!$C$5:$E$161,3,FALSE),2)="SD",0,IF(LEFT(VLOOKUP($AP305,BaseEqptCdF!$C$5:$E$161,3,FALSE),2)="SB",1*52,VLOOKUP($AP305,BaseEqptCdF!$C$5:$S$161,12,FALSE)*0.2*300))))</f>
        <v/>
      </c>
      <c r="BG305" s="3" t="str">
        <f>IF($L305="","",IF(SUM($AJ305:AN305)=0,$AF305,IF(LEFT(VLOOKUP($AP305,BaseEqptCdF!$C$5:$E$161,3,FALSE),2)="SD",0,IF(LEFT(VLOOKUP($AP305,BaseEqptCdF!$C$5:$E$161,3,FALSE),2)="SB",1*52,VLOOKUP($AP305,BaseEqptCdF!$C$5:$S$161,12,FALSE)*0.2*300))))</f>
        <v/>
      </c>
      <c r="BH305" s="2">
        <f t="shared" si="41"/>
        <v>0</v>
      </c>
    </row>
    <row r="306" spans="1:60" x14ac:dyDescent="0.25">
      <c r="A306" s="296" t="str">
        <f t="array" ref="A306">IF($C306="","",INDEX(Prog!$B$8:$D$300,MATCH($C306,nivo1,0),1))</f>
        <v/>
      </c>
      <c r="B306" s="296" t="str">
        <f t="array" ref="B306">IF($C306="","",INDEX(Prog!$B$8:$D$300,MATCH($C306,nivo1,0),2))</f>
        <v/>
      </c>
      <c r="C306" s="273"/>
      <c r="D306" s="267"/>
      <c r="E306" s="273"/>
      <c r="F306" s="273"/>
      <c r="G306" s="273"/>
      <c r="H306" s="273"/>
      <c r="I306" s="273"/>
      <c r="J306" s="273"/>
      <c r="K306" s="274"/>
      <c r="L306" s="273"/>
      <c r="M306" s="273"/>
      <c r="N306" s="273"/>
      <c r="O306" s="275"/>
      <c r="P306" s="273"/>
      <c r="Q306" s="273"/>
      <c r="R306" s="273"/>
      <c r="S306" s="273"/>
      <c r="T306" s="276"/>
      <c r="U306" s="276"/>
      <c r="V306" s="276"/>
      <c r="W306" s="276"/>
      <c r="X306" s="277"/>
      <c r="Y306" s="278"/>
      <c r="AA306" s="8" t="str">
        <f>IF($L306="","",VLOOKUP($L306,BaseEqptCdF!$C$5:$E$161,2,FALSE))</f>
        <v/>
      </c>
      <c r="AB306" s="8" t="str">
        <f>IF($L306="","",VLOOKUP($L306,BaseEqptCdF!$C$5:$E$161,3,FALSE))</f>
        <v/>
      </c>
      <c r="AC306" s="7" t="str">
        <f>IF($L306="","",VLOOKUP($L306,BaseEqptCdF!$C$5:$I$161,6,FALSE))</f>
        <v/>
      </c>
      <c r="AD306" s="7" t="str">
        <f>IF($L306="","",VLOOKUP($L306,BaseEqptCdF!$C$5:$I$161,7,FALSE))</f>
        <v/>
      </c>
      <c r="AE306" s="3" t="str">
        <f>IF($L306="","",VLOOKUP($L306,BaseEqptCdF!$C$5:$R$161,16,FALSE)*$AC$3)</f>
        <v/>
      </c>
      <c r="AF306" s="3" t="str">
        <f>IF($L306="","",IF(LEFT($AB306,2)="SD",0,IF(LEFT($AB306,2)="SB",1*52,IF($N306=Prog!$P$17,VLOOKUP($L306,BaseEqptCdF!$C$5:$P$161,14,FALSE)*1*300,VLOOKUP($L306,BaseEqptCdF!$C$5:$P$161,12,FALSE)*0.2*300))))</f>
        <v/>
      </c>
      <c r="AG306" s="6" t="str">
        <f t="shared" si="42"/>
        <v/>
      </c>
      <c r="AH306" s="6">
        <f>IF($U306=Prog!$S$18,YEAR($X306),"")</f>
        <v>1900</v>
      </c>
      <c r="AI306" s="5" t="str">
        <f>IF(OR($AG306="",$U306=Prog!$S$18),"",IF(OR($U306=Prog!$S$17,$U306=Prog!$S$16),YEAR($X306),IF($AG306="ND","ND",$AI$8+$O306)))</f>
        <v/>
      </c>
      <c r="AJ306" s="3" t="str">
        <f t="shared" si="37"/>
        <v/>
      </c>
      <c r="AK306" s="3" t="str">
        <f t="shared" si="44"/>
        <v/>
      </c>
      <c r="AL306" s="3" t="str">
        <f t="shared" si="44"/>
        <v/>
      </c>
      <c r="AM306" s="3" t="str">
        <f t="shared" si="44"/>
        <v/>
      </c>
      <c r="AN306" s="3" t="str">
        <f t="shared" si="44"/>
        <v/>
      </c>
      <c r="AO306" s="2">
        <f t="shared" si="38"/>
        <v>0</v>
      </c>
      <c r="AP306" s="4"/>
      <c r="AQ306" s="3">
        <f>IF(AJ306=1,VLOOKUP($AP306,BaseEqptCdF!$C$5:$R$161,16,FALSE),0)</f>
        <v>0</v>
      </c>
      <c r="AR306" s="3">
        <f>IF(AK306=1,VLOOKUP($AP306,BaseEqptCdF!$C$5:$R$161,16,FALSE),0)</f>
        <v>0</v>
      </c>
      <c r="AS306" s="3">
        <f>IF(AL306=1,VLOOKUP($AP306,BaseEqptCdF!$C$5:$R$161,16,FALSE),0)</f>
        <v>0</v>
      </c>
      <c r="AT306" s="3">
        <f>IF(AM306=1,VLOOKUP($AP306,BaseEqptCdF!$C$5:$R$161,16,FALSE),0)</f>
        <v>0</v>
      </c>
      <c r="AU306" s="3">
        <f>IF(AN306=1,VLOOKUP($AP306,BaseEqptCdF!$C$5:$R$161,16,FALSE),0)</f>
        <v>0</v>
      </c>
      <c r="AV306" s="2">
        <f t="shared" si="39"/>
        <v>0</v>
      </c>
      <c r="AW306" s="3" t="str">
        <f>IF($L306="","",IF(SUM($AJ306:AJ306)=0,$AE306,VLOOKUP($AP306,BaseEqptCdF!$C$5:$R$161,16,FALSE)*$AC$3))</f>
        <v/>
      </c>
      <c r="AX306" s="3" t="str">
        <f>IF($L306="","",IF(SUM($AJ306:AK306)=0,$AE306,VLOOKUP($AP306,BaseEqptCdF!$C$5:$R$161,16,FALSE)*$AC$3))</f>
        <v/>
      </c>
      <c r="AY306" s="3" t="str">
        <f>IF($L306="","",IF(SUM($AJ306:AL306)=0,$AE306,VLOOKUP($AP306,BaseEqptCdF!$C$5:$R$161,16,FALSE)*$AC$3))</f>
        <v/>
      </c>
      <c r="AZ306" s="3" t="str">
        <f>IF($L306="","",IF(SUM($AJ306:AM306)=0,$AE306,VLOOKUP($AP306,BaseEqptCdF!$C$5:$R$161,16,FALSE)*$AC$3))</f>
        <v/>
      </c>
      <c r="BA306" s="3" t="str">
        <f>IF($L306="","",IF(SUM($AJ306:AN306)=0,$AE306,VLOOKUP($AP306,BaseEqptCdF!$C$5:$R$161,16,FALSE)*$AC$3))</f>
        <v/>
      </c>
      <c r="BB306" s="2">
        <f t="shared" si="40"/>
        <v>0</v>
      </c>
      <c r="BC306" s="3" t="str">
        <f>IF($L306="","",IF(SUM($AJ306:AJ306)=0,$AF306,IF(LEFT(VLOOKUP($AP306,BaseEqptCdF!$C$5:$E$161,3,FALSE),2)="SD",0,IF(LEFT(VLOOKUP($AP306,BaseEqptCdF!$C$5:$E$161,3,FALSE),2)="SB",1*52,VLOOKUP($AP306,BaseEqptCdF!$C$5:$S$161,12,FALSE)*0.2*300))))</f>
        <v/>
      </c>
      <c r="BD306" s="3" t="str">
        <f>IF($L306="","",IF(SUM($AJ306:AK306)=0,$AF306,IF(LEFT(VLOOKUP($AP306,BaseEqptCdF!$C$5:$E$161,3,FALSE),2)="SD",0,IF(LEFT(VLOOKUP($AP306,BaseEqptCdF!$C$5:$E$161,3,FALSE),2)="SB",1*52,VLOOKUP($AP306,BaseEqptCdF!$C$5:$S$161,12,FALSE)*0.2*300))))</f>
        <v/>
      </c>
      <c r="BE306" s="3" t="str">
        <f>IF($L306="","",IF(SUM($AJ306:AL306)=0,$AF306,IF(LEFT(VLOOKUP($AP306,BaseEqptCdF!$C$5:$E$161,3,FALSE),2)="SD",0,IF(LEFT(VLOOKUP($AP306,BaseEqptCdF!$C$5:$E$161,3,FALSE),2)="SB",1*52,VLOOKUP($AP306,BaseEqptCdF!$C$5:$S$161,12,FALSE)*0.2*300))))</f>
        <v/>
      </c>
      <c r="BF306" s="3" t="str">
        <f>IF($L306="","",IF(SUM($AJ306:AM306)=0,$AF306,IF(LEFT(VLOOKUP($AP306,BaseEqptCdF!$C$5:$E$161,3,FALSE),2)="SD",0,IF(LEFT(VLOOKUP($AP306,BaseEqptCdF!$C$5:$E$161,3,FALSE),2)="SB",1*52,VLOOKUP($AP306,BaseEqptCdF!$C$5:$S$161,12,FALSE)*0.2*300))))</f>
        <v/>
      </c>
      <c r="BG306" s="3" t="str">
        <f>IF($L306="","",IF(SUM($AJ306:AN306)=0,$AF306,IF(LEFT(VLOOKUP($AP306,BaseEqptCdF!$C$5:$E$161,3,FALSE),2)="SD",0,IF(LEFT(VLOOKUP($AP306,BaseEqptCdF!$C$5:$E$161,3,FALSE),2)="SB",1*52,VLOOKUP($AP306,BaseEqptCdF!$C$5:$S$161,12,FALSE)*0.2*300))))</f>
        <v/>
      </c>
      <c r="BH306" s="2">
        <f t="shared" si="41"/>
        <v>0</v>
      </c>
    </row>
    <row r="307" spans="1:60" x14ac:dyDescent="0.25">
      <c r="A307" s="296" t="str">
        <f t="array" ref="A307">IF($C307="","",INDEX(Prog!$B$8:$D$300,MATCH($C307,nivo1,0),1))</f>
        <v/>
      </c>
      <c r="B307" s="296" t="str">
        <f t="array" ref="B307">IF($C307="","",INDEX(Prog!$B$8:$D$300,MATCH($C307,nivo1,0),2))</f>
        <v/>
      </c>
      <c r="C307" s="273"/>
      <c r="D307" s="267"/>
      <c r="E307" s="273"/>
      <c r="F307" s="273"/>
      <c r="G307" s="273"/>
      <c r="H307" s="273"/>
      <c r="I307" s="273"/>
      <c r="J307" s="273"/>
      <c r="K307" s="274"/>
      <c r="L307" s="273"/>
      <c r="M307" s="273"/>
      <c r="N307" s="273"/>
      <c r="O307" s="275"/>
      <c r="P307" s="273"/>
      <c r="Q307" s="273"/>
      <c r="R307" s="273"/>
      <c r="S307" s="273"/>
      <c r="T307" s="276"/>
      <c r="U307" s="276"/>
      <c r="V307" s="276"/>
      <c r="W307" s="276"/>
      <c r="X307" s="277"/>
      <c r="Y307" s="278"/>
      <c r="AA307" s="8" t="str">
        <f>IF($L307="","",VLOOKUP($L307,BaseEqptCdF!$C$5:$E$161,2,FALSE))</f>
        <v/>
      </c>
      <c r="AB307" s="8" t="str">
        <f>IF($L307="","",VLOOKUP($L307,BaseEqptCdF!$C$5:$E$161,3,FALSE))</f>
        <v/>
      </c>
      <c r="AC307" s="7" t="str">
        <f>IF($L307="","",VLOOKUP($L307,BaseEqptCdF!$C$5:$I$161,6,FALSE))</f>
        <v/>
      </c>
      <c r="AD307" s="7" t="str">
        <f>IF($L307="","",VLOOKUP($L307,BaseEqptCdF!$C$5:$I$161,7,FALSE))</f>
        <v/>
      </c>
      <c r="AE307" s="3" t="str">
        <f>IF($L307="","",VLOOKUP($L307,BaseEqptCdF!$C$5:$R$161,16,FALSE)*$AC$3)</f>
        <v/>
      </c>
      <c r="AF307" s="3" t="str">
        <f>IF($L307="","",IF(LEFT($AB307,2)="SD",0,IF(LEFT($AB307,2)="SB",1*52,IF($N307=Prog!$P$17,VLOOKUP($L307,BaseEqptCdF!$C$5:$P$161,14,FALSE)*1*300,VLOOKUP($L307,BaseEqptCdF!$C$5:$P$161,12,FALSE)*0.2*300))))</f>
        <v/>
      </c>
      <c r="AG307" s="6" t="str">
        <f t="shared" si="42"/>
        <v/>
      </c>
      <c r="AH307" s="6">
        <f>IF($U307=Prog!$S$18,YEAR($X307),"")</f>
        <v>1900</v>
      </c>
      <c r="AI307" s="5" t="str">
        <f>IF(OR($AG307="",$U307=Prog!$S$18),"",IF(OR($U307=Prog!$S$17,$U307=Prog!$S$16),YEAR($X307),IF($AG307="ND","ND",$AI$8+$O307)))</f>
        <v/>
      </c>
      <c r="AJ307" s="3" t="str">
        <f t="shared" si="37"/>
        <v/>
      </c>
      <c r="AK307" s="3" t="str">
        <f t="shared" si="44"/>
        <v/>
      </c>
      <c r="AL307" s="3" t="str">
        <f t="shared" si="44"/>
        <v/>
      </c>
      <c r="AM307" s="3" t="str">
        <f t="shared" si="44"/>
        <v/>
      </c>
      <c r="AN307" s="3" t="str">
        <f t="shared" si="44"/>
        <v/>
      </c>
      <c r="AO307" s="2">
        <f t="shared" si="38"/>
        <v>0</v>
      </c>
      <c r="AP307" s="4"/>
      <c r="AQ307" s="3">
        <f>IF(AJ307=1,VLOOKUP($AP307,BaseEqptCdF!$C$5:$R$161,16,FALSE),0)</f>
        <v>0</v>
      </c>
      <c r="AR307" s="3">
        <f>IF(AK307=1,VLOOKUP($AP307,BaseEqptCdF!$C$5:$R$161,16,FALSE),0)</f>
        <v>0</v>
      </c>
      <c r="AS307" s="3">
        <f>IF(AL307=1,VLOOKUP($AP307,BaseEqptCdF!$C$5:$R$161,16,FALSE),0)</f>
        <v>0</v>
      </c>
      <c r="AT307" s="3">
        <f>IF(AM307=1,VLOOKUP($AP307,BaseEqptCdF!$C$5:$R$161,16,FALSE),0)</f>
        <v>0</v>
      </c>
      <c r="AU307" s="3">
        <f>IF(AN307=1,VLOOKUP($AP307,BaseEqptCdF!$C$5:$R$161,16,FALSE),0)</f>
        <v>0</v>
      </c>
      <c r="AV307" s="2">
        <f t="shared" si="39"/>
        <v>0</v>
      </c>
      <c r="AW307" s="3" t="str">
        <f>IF($L307="","",IF(SUM($AJ307:AJ307)=0,$AE307,VLOOKUP($AP307,BaseEqptCdF!$C$5:$R$161,16,FALSE)*$AC$3))</f>
        <v/>
      </c>
      <c r="AX307" s="3" t="str">
        <f>IF($L307="","",IF(SUM($AJ307:AK307)=0,$AE307,VLOOKUP($AP307,BaseEqptCdF!$C$5:$R$161,16,FALSE)*$AC$3))</f>
        <v/>
      </c>
      <c r="AY307" s="3" t="str">
        <f>IF($L307="","",IF(SUM($AJ307:AL307)=0,$AE307,VLOOKUP($AP307,BaseEqptCdF!$C$5:$R$161,16,FALSE)*$AC$3))</f>
        <v/>
      </c>
      <c r="AZ307" s="3" t="str">
        <f>IF($L307="","",IF(SUM($AJ307:AM307)=0,$AE307,VLOOKUP($AP307,BaseEqptCdF!$C$5:$R$161,16,FALSE)*$AC$3))</f>
        <v/>
      </c>
      <c r="BA307" s="3" t="str">
        <f>IF($L307="","",IF(SUM($AJ307:AN307)=0,$AE307,VLOOKUP($AP307,BaseEqptCdF!$C$5:$R$161,16,FALSE)*$AC$3))</f>
        <v/>
      </c>
      <c r="BB307" s="2">
        <f t="shared" si="40"/>
        <v>0</v>
      </c>
      <c r="BC307" s="3" t="str">
        <f>IF($L307="","",IF(SUM($AJ307:AJ307)=0,$AF307,IF(LEFT(VLOOKUP($AP307,BaseEqptCdF!$C$5:$E$161,3,FALSE),2)="SD",0,IF(LEFT(VLOOKUP($AP307,BaseEqptCdF!$C$5:$E$161,3,FALSE),2)="SB",1*52,VLOOKUP($AP307,BaseEqptCdF!$C$5:$S$161,12,FALSE)*0.2*300))))</f>
        <v/>
      </c>
      <c r="BD307" s="3" t="str">
        <f>IF($L307="","",IF(SUM($AJ307:AK307)=0,$AF307,IF(LEFT(VLOOKUP($AP307,BaseEqptCdF!$C$5:$E$161,3,FALSE),2)="SD",0,IF(LEFT(VLOOKUP($AP307,BaseEqptCdF!$C$5:$E$161,3,FALSE),2)="SB",1*52,VLOOKUP($AP307,BaseEqptCdF!$C$5:$S$161,12,FALSE)*0.2*300))))</f>
        <v/>
      </c>
      <c r="BE307" s="3" t="str">
        <f>IF($L307="","",IF(SUM($AJ307:AL307)=0,$AF307,IF(LEFT(VLOOKUP($AP307,BaseEqptCdF!$C$5:$E$161,3,FALSE),2)="SD",0,IF(LEFT(VLOOKUP($AP307,BaseEqptCdF!$C$5:$E$161,3,FALSE),2)="SB",1*52,VLOOKUP($AP307,BaseEqptCdF!$C$5:$S$161,12,FALSE)*0.2*300))))</f>
        <v/>
      </c>
      <c r="BF307" s="3" t="str">
        <f>IF($L307="","",IF(SUM($AJ307:AM307)=0,$AF307,IF(LEFT(VLOOKUP($AP307,BaseEqptCdF!$C$5:$E$161,3,FALSE),2)="SD",0,IF(LEFT(VLOOKUP($AP307,BaseEqptCdF!$C$5:$E$161,3,FALSE),2)="SB",1*52,VLOOKUP($AP307,BaseEqptCdF!$C$5:$S$161,12,FALSE)*0.2*300))))</f>
        <v/>
      </c>
      <c r="BG307" s="3" t="str">
        <f>IF($L307="","",IF(SUM($AJ307:AN307)=0,$AF307,IF(LEFT(VLOOKUP($AP307,BaseEqptCdF!$C$5:$E$161,3,FALSE),2)="SD",0,IF(LEFT(VLOOKUP($AP307,BaseEqptCdF!$C$5:$E$161,3,FALSE),2)="SB",1*52,VLOOKUP($AP307,BaseEqptCdF!$C$5:$S$161,12,FALSE)*0.2*300))))</f>
        <v/>
      </c>
      <c r="BH307" s="2">
        <f t="shared" si="41"/>
        <v>0</v>
      </c>
    </row>
    <row r="308" spans="1:60" x14ac:dyDescent="0.25">
      <c r="A308" s="296" t="str">
        <f t="array" ref="A308">IF($C308="","",INDEX(Prog!$B$8:$D$300,MATCH($C308,nivo1,0),1))</f>
        <v/>
      </c>
      <c r="B308" s="296" t="str">
        <f t="array" ref="B308">IF($C308="","",INDEX(Prog!$B$8:$D$300,MATCH($C308,nivo1,0),2))</f>
        <v/>
      </c>
      <c r="C308" s="273"/>
      <c r="D308" s="267"/>
      <c r="E308" s="273"/>
      <c r="F308" s="273"/>
      <c r="G308" s="273"/>
      <c r="H308" s="273"/>
      <c r="I308" s="273"/>
      <c r="J308" s="273"/>
      <c r="K308" s="274"/>
      <c r="L308" s="273"/>
      <c r="M308" s="273"/>
      <c r="N308" s="273"/>
      <c r="O308" s="275"/>
      <c r="P308" s="273"/>
      <c r="Q308" s="273"/>
      <c r="R308" s="273"/>
      <c r="S308" s="273"/>
      <c r="T308" s="276"/>
      <c r="U308" s="276"/>
      <c r="V308" s="276"/>
      <c r="W308" s="276"/>
      <c r="X308" s="277"/>
      <c r="Y308" s="278"/>
      <c r="AA308" s="8" t="str">
        <f>IF($L308="","",VLOOKUP($L308,BaseEqptCdF!$C$5:$E$161,2,FALSE))</f>
        <v/>
      </c>
      <c r="AB308" s="8" t="str">
        <f>IF($L308="","",VLOOKUP($L308,BaseEqptCdF!$C$5:$E$161,3,FALSE))</f>
        <v/>
      </c>
      <c r="AC308" s="7" t="str">
        <f>IF($L308="","",VLOOKUP($L308,BaseEqptCdF!$C$5:$I$161,6,FALSE))</f>
        <v/>
      </c>
      <c r="AD308" s="7" t="str">
        <f>IF($L308="","",VLOOKUP($L308,BaseEqptCdF!$C$5:$I$161,7,FALSE))</f>
        <v/>
      </c>
      <c r="AE308" s="3" t="str">
        <f>IF($L308="","",VLOOKUP($L308,BaseEqptCdF!$C$5:$R$161,16,FALSE)*$AC$3)</f>
        <v/>
      </c>
      <c r="AF308" s="3" t="str">
        <f>IF($L308="","",IF(LEFT($AB308,2)="SD",0,IF(LEFT($AB308,2)="SB",1*52,IF($N308=Prog!$P$17,VLOOKUP($L308,BaseEqptCdF!$C$5:$P$161,14,FALSE)*1*300,VLOOKUP($L308,BaseEqptCdF!$C$5:$P$161,12,FALSE)*0.2*300))))</f>
        <v/>
      </c>
      <c r="AG308" s="6" t="str">
        <f t="shared" si="42"/>
        <v/>
      </c>
      <c r="AH308" s="6">
        <f>IF($U308=Prog!$S$18,YEAR($X308),"")</f>
        <v>1900</v>
      </c>
      <c r="AI308" s="5" t="str">
        <f>IF(OR($AG308="",$U308=Prog!$S$18),"",IF(OR($U308=Prog!$S$17,$U308=Prog!$S$16),YEAR($X308),IF($AG308="ND","ND",$AI$8+$O308)))</f>
        <v/>
      </c>
      <c r="AJ308" s="3" t="str">
        <f t="shared" si="37"/>
        <v/>
      </c>
      <c r="AK308" s="3" t="str">
        <f t="shared" si="44"/>
        <v/>
      </c>
      <c r="AL308" s="3" t="str">
        <f t="shared" si="44"/>
        <v/>
      </c>
      <c r="AM308" s="3" t="str">
        <f t="shared" si="44"/>
        <v/>
      </c>
      <c r="AN308" s="3" t="str">
        <f t="shared" si="44"/>
        <v/>
      </c>
      <c r="AO308" s="2">
        <f t="shared" si="38"/>
        <v>0</v>
      </c>
      <c r="AP308" s="4"/>
      <c r="AQ308" s="3">
        <f>IF(AJ308=1,VLOOKUP($AP308,BaseEqptCdF!$C$5:$R$161,16,FALSE),0)</f>
        <v>0</v>
      </c>
      <c r="AR308" s="3">
        <f>IF(AK308=1,VLOOKUP($AP308,BaseEqptCdF!$C$5:$R$161,16,FALSE),0)</f>
        <v>0</v>
      </c>
      <c r="AS308" s="3">
        <f>IF(AL308=1,VLOOKUP($AP308,BaseEqptCdF!$C$5:$R$161,16,FALSE),0)</f>
        <v>0</v>
      </c>
      <c r="AT308" s="3">
        <f>IF(AM308=1,VLOOKUP($AP308,BaseEqptCdF!$C$5:$R$161,16,FALSE),0)</f>
        <v>0</v>
      </c>
      <c r="AU308" s="3">
        <f>IF(AN308=1,VLOOKUP($AP308,BaseEqptCdF!$C$5:$R$161,16,FALSE),0)</f>
        <v>0</v>
      </c>
      <c r="AV308" s="2">
        <f t="shared" si="39"/>
        <v>0</v>
      </c>
      <c r="AW308" s="3" t="str">
        <f>IF($L308="","",IF(SUM($AJ308:AJ308)=0,$AE308,VLOOKUP($AP308,BaseEqptCdF!$C$5:$R$161,16,FALSE)*$AC$3))</f>
        <v/>
      </c>
      <c r="AX308" s="3" t="str">
        <f>IF($L308="","",IF(SUM($AJ308:AK308)=0,$AE308,VLOOKUP($AP308,BaseEqptCdF!$C$5:$R$161,16,FALSE)*$AC$3))</f>
        <v/>
      </c>
      <c r="AY308" s="3" t="str">
        <f>IF($L308="","",IF(SUM($AJ308:AL308)=0,$AE308,VLOOKUP($AP308,BaseEqptCdF!$C$5:$R$161,16,FALSE)*$AC$3))</f>
        <v/>
      </c>
      <c r="AZ308" s="3" t="str">
        <f>IF($L308="","",IF(SUM($AJ308:AM308)=0,$AE308,VLOOKUP($AP308,BaseEqptCdF!$C$5:$R$161,16,FALSE)*$AC$3))</f>
        <v/>
      </c>
      <c r="BA308" s="3" t="str">
        <f>IF($L308="","",IF(SUM($AJ308:AN308)=0,$AE308,VLOOKUP($AP308,BaseEqptCdF!$C$5:$R$161,16,FALSE)*$AC$3))</f>
        <v/>
      </c>
      <c r="BB308" s="2">
        <f t="shared" si="40"/>
        <v>0</v>
      </c>
      <c r="BC308" s="3" t="str">
        <f>IF($L308="","",IF(SUM($AJ308:AJ308)=0,$AF308,IF(LEFT(VLOOKUP($AP308,BaseEqptCdF!$C$5:$E$161,3,FALSE),2)="SD",0,IF(LEFT(VLOOKUP($AP308,BaseEqptCdF!$C$5:$E$161,3,FALSE),2)="SB",1*52,VLOOKUP($AP308,BaseEqptCdF!$C$5:$S$161,12,FALSE)*0.2*300))))</f>
        <v/>
      </c>
      <c r="BD308" s="3" t="str">
        <f>IF($L308="","",IF(SUM($AJ308:AK308)=0,$AF308,IF(LEFT(VLOOKUP($AP308,BaseEqptCdF!$C$5:$E$161,3,FALSE),2)="SD",0,IF(LEFT(VLOOKUP($AP308,BaseEqptCdF!$C$5:$E$161,3,FALSE),2)="SB",1*52,VLOOKUP($AP308,BaseEqptCdF!$C$5:$S$161,12,FALSE)*0.2*300))))</f>
        <v/>
      </c>
      <c r="BE308" s="3" t="str">
        <f>IF($L308="","",IF(SUM($AJ308:AL308)=0,$AF308,IF(LEFT(VLOOKUP($AP308,BaseEqptCdF!$C$5:$E$161,3,FALSE),2)="SD",0,IF(LEFT(VLOOKUP($AP308,BaseEqptCdF!$C$5:$E$161,3,FALSE),2)="SB",1*52,VLOOKUP($AP308,BaseEqptCdF!$C$5:$S$161,12,FALSE)*0.2*300))))</f>
        <v/>
      </c>
      <c r="BF308" s="3" t="str">
        <f>IF($L308="","",IF(SUM($AJ308:AM308)=0,$AF308,IF(LEFT(VLOOKUP($AP308,BaseEqptCdF!$C$5:$E$161,3,FALSE),2)="SD",0,IF(LEFT(VLOOKUP($AP308,BaseEqptCdF!$C$5:$E$161,3,FALSE),2)="SB",1*52,VLOOKUP($AP308,BaseEqptCdF!$C$5:$S$161,12,FALSE)*0.2*300))))</f>
        <v/>
      </c>
      <c r="BG308" s="3" t="str">
        <f>IF($L308="","",IF(SUM($AJ308:AN308)=0,$AF308,IF(LEFT(VLOOKUP($AP308,BaseEqptCdF!$C$5:$E$161,3,FALSE),2)="SD",0,IF(LEFT(VLOOKUP($AP308,BaseEqptCdF!$C$5:$E$161,3,FALSE),2)="SB",1*52,VLOOKUP($AP308,BaseEqptCdF!$C$5:$S$161,12,FALSE)*0.2*300))))</f>
        <v/>
      </c>
      <c r="BH308" s="2">
        <f t="shared" si="41"/>
        <v>0</v>
      </c>
    </row>
    <row r="309" spans="1:60" x14ac:dyDescent="0.25">
      <c r="A309" s="296" t="str">
        <f t="array" ref="A309">IF($C309="","",INDEX(Prog!$B$8:$D$300,MATCH($C309,nivo1,0),1))</f>
        <v/>
      </c>
      <c r="B309" s="296" t="str">
        <f t="array" ref="B309">IF($C309="","",INDEX(Prog!$B$8:$D$300,MATCH($C309,nivo1,0),2))</f>
        <v/>
      </c>
      <c r="C309" s="273"/>
      <c r="D309" s="267"/>
      <c r="E309" s="273"/>
      <c r="F309" s="273"/>
      <c r="G309" s="273"/>
      <c r="H309" s="273"/>
      <c r="I309" s="273"/>
      <c r="J309" s="273"/>
      <c r="K309" s="274"/>
      <c r="L309" s="273"/>
      <c r="M309" s="273"/>
      <c r="N309" s="273"/>
      <c r="O309" s="275"/>
      <c r="P309" s="273"/>
      <c r="Q309" s="273"/>
      <c r="R309" s="273"/>
      <c r="S309" s="273"/>
      <c r="T309" s="276"/>
      <c r="U309" s="276"/>
      <c r="V309" s="276"/>
      <c r="W309" s="276"/>
      <c r="X309" s="277"/>
      <c r="Y309" s="278"/>
      <c r="AA309" s="8" t="str">
        <f>IF($L309="","",VLOOKUP($L309,BaseEqptCdF!$C$5:$E$161,2,FALSE))</f>
        <v/>
      </c>
      <c r="AB309" s="8" t="str">
        <f>IF($L309="","",VLOOKUP($L309,BaseEqptCdF!$C$5:$E$161,3,FALSE))</f>
        <v/>
      </c>
      <c r="AC309" s="7" t="str">
        <f>IF($L309="","",VLOOKUP($L309,BaseEqptCdF!$C$5:$I$161,6,FALSE))</f>
        <v/>
      </c>
      <c r="AD309" s="7" t="str">
        <f>IF($L309="","",VLOOKUP($L309,BaseEqptCdF!$C$5:$I$161,7,FALSE))</f>
        <v/>
      </c>
      <c r="AE309" s="3" t="str">
        <f>IF($L309="","",VLOOKUP($L309,BaseEqptCdF!$C$5:$R$161,16,FALSE)*$AC$3)</f>
        <v/>
      </c>
      <c r="AF309" s="3" t="str">
        <f>IF($L309="","",IF(LEFT($AB309,2)="SD",0,IF(LEFT($AB309,2)="SB",1*52,IF($N309=Prog!$P$17,VLOOKUP($L309,BaseEqptCdF!$C$5:$P$161,14,FALSE)*1*300,VLOOKUP($L309,BaseEqptCdF!$C$5:$P$161,12,FALSE)*0.2*300))))</f>
        <v/>
      </c>
      <c r="AG309" s="6" t="str">
        <f t="shared" si="42"/>
        <v/>
      </c>
      <c r="AH309" s="6">
        <f>IF($U309=Prog!$S$18,YEAR($X309),"")</f>
        <v>1900</v>
      </c>
      <c r="AI309" s="5" t="str">
        <f>IF(OR($AG309="",$U309=Prog!$S$18),"",IF(OR($U309=Prog!$S$17,$U309=Prog!$S$16),YEAR($X309),IF($AG309="ND","ND",$AI$8+$O309)))</f>
        <v/>
      </c>
      <c r="AJ309" s="3" t="str">
        <f t="shared" si="37"/>
        <v/>
      </c>
      <c r="AK309" s="3" t="str">
        <f t="shared" si="44"/>
        <v/>
      </c>
      <c r="AL309" s="3" t="str">
        <f t="shared" si="44"/>
        <v/>
      </c>
      <c r="AM309" s="3" t="str">
        <f t="shared" si="44"/>
        <v/>
      </c>
      <c r="AN309" s="3" t="str">
        <f t="shared" si="44"/>
        <v/>
      </c>
      <c r="AO309" s="2">
        <f t="shared" si="38"/>
        <v>0</v>
      </c>
      <c r="AP309" s="4"/>
      <c r="AQ309" s="3">
        <f>IF(AJ309=1,VLOOKUP($AP309,BaseEqptCdF!$C$5:$R$161,16,FALSE),0)</f>
        <v>0</v>
      </c>
      <c r="AR309" s="3">
        <f>IF(AK309=1,VLOOKUP($AP309,BaseEqptCdF!$C$5:$R$161,16,FALSE),0)</f>
        <v>0</v>
      </c>
      <c r="AS309" s="3">
        <f>IF(AL309=1,VLOOKUP($AP309,BaseEqptCdF!$C$5:$R$161,16,FALSE),0)</f>
        <v>0</v>
      </c>
      <c r="AT309" s="3">
        <f>IF(AM309=1,VLOOKUP($AP309,BaseEqptCdF!$C$5:$R$161,16,FALSE),0)</f>
        <v>0</v>
      </c>
      <c r="AU309" s="3">
        <f>IF(AN309=1,VLOOKUP($AP309,BaseEqptCdF!$C$5:$R$161,16,FALSE),0)</f>
        <v>0</v>
      </c>
      <c r="AV309" s="2">
        <f t="shared" si="39"/>
        <v>0</v>
      </c>
      <c r="AW309" s="3" t="str">
        <f>IF($L309="","",IF(SUM($AJ309:AJ309)=0,$AE309,VLOOKUP($AP309,BaseEqptCdF!$C$5:$R$161,16,FALSE)*$AC$3))</f>
        <v/>
      </c>
      <c r="AX309" s="3" t="str">
        <f>IF($L309="","",IF(SUM($AJ309:AK309)=0,$AE309,VLOOKUP($AP309,BaseEqptCdF!$C$5:$R$161,16,FALSE)*$AC$3))</f>
        <v/>
      </c>
      <c r="AY309" s="3" t="str">
        <f>IF($L309="","",IF(SUM($AJ309:AL309)=0,$AE309,VLOOKUP($AP309,BaseEqptCdF!$C$5:$R$161,16,FALSE)*$AC$3))</f>
        <v/>
      </c>
      <c r="AZ309" s="3" t="str">
        <f>IF($L309="","",IF(SUM($AJ309:AM309)=0,$AE309,VLOOKUP($AP309,BaseEqptCdF!$C$5:$R$161,16,FALSE)*$AC$3))</f>
        <v/>
      </c>
      <c r="BA309" s="3" t="str">
        <f>IF($L309="","",IF(SUM($AJ309:AN309)=0,$AE309,VLOOKUP($AP309,BaseEqptCdF!$C$5:$R$161,16,FALSE)*$AC$3))</f>
        <v/>
      </c>
      <c r="BB309" s="2">
        <f t="shared" si="40"/>
        <v>0</v>
      </c>
      <c r="BC309" s="3" t="str">
        <f>IF($L309="","",IF(SUM($AJ309:AJ309)=0,$AF309,IF(LEFT(VLOOKUP($AP309,BaseEqptCdF!$C$5:$E$161,3,FALSE),2)="SD",0,IF(LEFT(VLOOKUP($AP309,BaseEqptCdF!$C$5:$E$161,3,FALSE),2)="SB",1*52,VLOOKUP($AP309,BaseEqptCdF!$C$5:$S$161,12,FALSE)*0.2*300))))</f>
        <v/>
      </c>
      <c r="BD309" s="3" t="str">
        <f>IF($L309="","",IF(SUM($AJ309:AK309)=0,$AF309,IF(LEFT(VLOOKUP($AP309,BaseEqptCdF!$C$5:$E$161,3,FALSE),2)="SD",0,IF(LEFT(VLOOKUP($AP309,BaseEqptCdF!$C$5:$E$161,3,FALSE),2)="SB",1*52,VLOOKUP($AP309,BaseEqptCdF!$C$5:$S$161,12,FALSE)*0.2*300))))</f>
        <v/>
      </c>
      <c r="BE309" s="3" t="str">
        <f>IF($L309="","",IF(SUM($AJ309:AL309)=0,$AF309,IF(LEFT(VLOOKUP($AP309,BaseEqptCdF!$C$5:$E$161,3,FALSE),2)="SD",0,IF(LEFT(VLOOKUP($AP309,BaseEqptCdF!$C$5:$E$161,3,FALSE),2)="SB",1*52,VLOOKUP($AP309,BaseEqptCdF!$C$5:$S$161,12,FALSE)*0.2*300))))</f>
        <v/>
      </c>
      <c r="BF309" s="3" t="str">
        <f>IF($L309="","",IF(SUM($AJ309:AM309)=0,$AF309,IF(LEFT(VLOOKUP($AP309,BaseEqptCdF!$C$5:$E$161,3,FALSE),2)="SD",0,IF(LEFT(VLOOKUP($AP309,BaseEqptCdF!$C$5:$E$161,3,FALSE),2)="SB",1*52,VLOOKUP($AP309,BaseEqptCdF!$C$5:$S$161,12,FALSE)*0.2*300))))</f>
        <v/>
      </c>
      <c r="BG309" s="3" t="str">
        <f>IF($L309="","",IF(SUM($AJ309:AN309)=0,$AF309,IF(LEFT(VLOOKUP($AP309,BaseEqptCdF!$C$5:$E$161,3,FALSE),2)="SD",0,IF(LEFT(VLOOKUP($AP309,BaseEqptCdF!$C$5:$E$161,3,FALSE),2)="SB",1*52,VLOOKUP($AP309,BaseEqptCdF!$C$5:$S$161,12,FALSE)*0.2*300))))</f>
        <v/>
      </c>
      <c r="BH309" s="2">
        <f t="shared" si="41"/>
        <v>0</v>
      </c>
    </row>
    <row r="310" spans="1:60" x14ac:dyDescent="0.25">
      <c r="A310" s="296" t="str">
        <f t="array" ref="A310">IF($C310="","",INDEX(Prog!$B$8:$D$300,MATCH($C310,nivo1,0),1))</f>
        <v/>
      </c>
      <c r="B310" s="296" t="str">
        <f t="array" ref="B310">IF($C310="","",INDEX(Prog!$B$8:$D$300,MATCH($C310,nivo1,0),2))</f>
        <v/>
      </c>
      <c r="C310" s="273"/>
      <c r="D310" s="267"/>
      <c r="E310" s="273"/>
      <c r="F310" s="273"/>
      <c r="G310" s="273"/>
      <c r="H310" s="273"/>
      <c r="I310" s="273"/>
      <c r="J310" s="273"/>
      <c r="K310" s="274"/>
      <c r="L310" s="273"/>
      <c r="M310" s="273"/>
      <c r="N310" s="273"/>
      <c r="O310" s="275"/>
      <c r="P310" s="273"/>
      <c r="Q310" s="273"/>
      <c r="R310" s="273"/>
      <c r="S310" s="273"/>
      <c r="T310" s="276"/>
      <c r="U310" s="276"/>
      <c r="V310" s="276"/>
      <c r="W310" s="276"/>
      <c r="X310" s="277"/>
      <c r="Y310" s="278"/>
      <c r="AA310" s="8" t="str">
        <f>IF($L310="","",VLOOKUP($L310,BaseEqptCdF!$C$5:$E$161,2,FALSE))</f>
        <v/>
      </c>
      <c r="AB310" s="8" t="str">
        <f>IF($L310="","",VLOOKUP($L310,BaseEqptCdF!$C$5:$E$161,3,FALSE))</f>
        <v/>
      </c>
      <c r="AC310" s="7" t="str">
        <f>IF($L310="","",VLOOKUP($L310,BaseEqptCdF!$C$5:$I$161,6,FALSE))</f>
        <v/>
      </c>
      <c r="AD310" s="7" t="str">
        <f>IF($L310="","",VLOOKUP($L310,BaseEqptCdF!$C$5:$I$161,7,FALSE))</f>
        <v/>
      </c>
      <c r="AE310" s="3" t="str">
        <f>IF($L310="","",VLOOKUP($L310,BaseEqptCdF!$C$5:$R$161,16,FALSE)*$AC$3)</f>
        <v/>
      </c>
      <c r="AF310" s="3" t="str">
        <f>IF($L310="","",IF(LEFT($AB310,2)="SD",0,IF(LEFT($AB310,2)="SB",1*52,IF($N310=Prog!$P$17,VLOOKUP($L310,BaseEqptCdF!$C$5:$P$161,14,FALSE)*1*300,VLOOKUP($L310,BaseEqptCdF!$C$5:$P$161,12,FALSE)*0.2*300))))</f>
        <v/>
      </c>
      <c r="AG310" s="6" t="str">
        <f t="shared" si="42"/>
        <v/>
      </c>
      <c r="AH310" s="6">
        <f>IF($U310=Prog!$S$18,YEAR($X310),"")</f>
        <v>1900</v>
      </c>
      <c r="AI310" s="5" t="str">
        <f>IF(OR($AG310="",$U310=Prog!$S$18),"",IF(OR($U310=Prog!$S$17,$U310=Prog!$S$16),YEAR($X310),IF($AG310="ND","ND",$AI$8+$O310)))</f>
        <v/>
      </c>
      <c r="AJ310" s="3" t="str">
        <f t="shared" si="37"/>
        <v/>
      </c>
      <c r="AK310" s="3" t="str">
        <f t="shared" ref="AK310:AN329" si="45">IF($AI310="","",IF($AI310=AK$9,1,0))</f>
        <v/>
      </c>
      <c r="AL310" s="3" t="str">
        <f t="shared" si="45"/>
        <v/>
      </c>
      <c r="AM310" s="3" t="str">
        <f t="shared" si="45"/>
        <v/>
      </c>
      <c r="AN310" s="3" t="str">
        <f t="shared" si="45"/>
        <v/>
      </c>
      <c r="AO310" s="2">
        <f t="shared" si="38"/>
        <v>0</v>
      </c>
      <c r="AP310" s="4"/>
      <c r="AQ310" s="3">
        <f>IF(AJ310=1,VLOOKUP($AP310,BaseEqptCdF!$C$5:$R$161,16,FALSE),0)</f>
        <v>0</v>
      </c>
      <c r="AR310" s="3">
        <f>IF(AK310=1,VLOOKUP($AP310,BaseEqptCdF!$C$5:$R$161,16,FALSE),0)</f>
        <v>0</v>
      </c>
      <c r="AS310" s="3">
        <f>IF(AL310=1,VLOOKUP($AP310,BaseEqptCdF!$C$5:$R$161,16,FALSE),0)</f>
        <v>0</v>
      </c>
      <c r="AT310" s="3">
        <f>IF(AM310=1,VLOOKUP($AP310,BaseEqptCdF!$C$5:$R$161,16,FALSE),0)</f>
        <v>0</v>
      </c>
      <c r="AU310" s="3">
        <f>IF(AN310=1,VLOOKUP($AP310,BaseEqptCdF!$C$5:$R$161,16,FALSE),0)</f>
        <v>0</v>
      </c>
      <c r="AV310" s="2">
        <f t="shared" si="39"/>
        <v>0</v>
      </c>
      <c r="AW310" s="3" t="str">
        <f>IF($L310="","",IF(SUM($AJ310:AJ310)=0,$AE310,VLOOKUP($AP310,BaseEqptCdF!$C$5:$R$161,16,FALSE)*$AC$3))</f>
        <v/>
      </c>
      <c r="AX310" s="3" t="str">
        <f>IF($L310="","",IF(SUM($AJ310:AK310)=0,$AE310,VLOOKUP($AP310,BaseEqptCdF!$C$5:$R$161,16,FALSE)*$AC$3))</f>
        <v/>
      </c>
      <c r="AY310" s="3" t="str">
        <f>IF($L310="","",IF(SUM($AJ310:AL310)=0,$AE310,VLOOKUP($AP310,BaseEqptCdF!$C$5:$R$161,16,FALSE)*$AC$3))</f>
        <v/>
      </c>
      <c r="AZ310" s="3" t="str">
        <f>IF($L310="","",IF(SUM($AJ310:AM310)=0,$AE310,VLOOKUP($AP310,BaseEqptCdF!$C$5:$R$161,16,FALSE)*$AC$3))</f>
        <v/>
      </c>
      <c r="BA310" s="3" t="str">
        <f>IF($L310="","",IF(SUM($AJ310:AN310)=0,$AE310,VLOOKUP($AP310,BaseEqptCdF!$C$5:$R$161,16,FALSE)*$AC$3))</f>
        <v/>
      </c>
      <c r="BB310" s="2">
        <f t="shared" si="40"/>
        <v>0</v>
      </c>
      <c r="BC310" s="3" t="str">
        <f>IF($L310="","",IF(SUM($AJ310:AJ310)=0,$AF310,IF(LEFT(VLOOKUP($AP310,BaseEqptCdF!$C$5:$E$161,3,FALSE),2)="SD",0,IF(LEFT(VLOOKUP($AP310,BaseEqptCdF!$C$5:$E$161,3,FALSE),2)="SB",1*52,VLOOKUP($AP310,BaseEqptCdF!$C$5:$S$161,12,FALSE)*0.2*300))))</f>
        <v/>
      </c>
      <c r="BD310" s="3" t="str">
        <f>IF($L310="","",IF(SUM($AJ310:AK310)=0,$AF310,IF(LEFT(VLOOKUP($AP310,BaseEqptCdF!$C$5:$E$161,3,FALSE),2)="SD",0,IF(LEFT(VLOOKUP($AP310,BaseEqptCdF!$C$5:$E$161,3,FALSE),2)="SB",1*52,VLOOKUP($AP310,BaseEqptCdF!$C$5:$S$161,12,FALSE)*0.2*300))))</f>
        <v/>
      </c>
      <c r="BE310" s="3" t="str">
        <f>IF($L310="","",IF(SUM($AJ310:AL310)=0,$AF310,IF(LEFT(VLOOKUP($AP310,BaseEqptCdF!$C$5:$E$161,3,FALSE),2)="SD",0,IF(LEFT(VLOOKUP($AP310,BaseEqptCdF!$C$5:$E$161,3,FALSE),2)="SB",1*52,VLOOKUP($AP310,BaseEqptCdF!$C$5:$S$161,12,FALSE)*0.2*300))))</f>
        <v/>
      </c>
      <c r="BF310" s="3" t="str">
        <f>IF($L310="","",IF(SUM($AJ310:AM310)=0,$AF310,IF(LEFT(VLOOKUP($AP310,BaseEqptCdF!$C$5:$E$161,3,FALSE),2)="SD",0,IF(LEFT(VLOOKUP($AP310,BaseEqptCdF!$C$5:$E$161,3,FALSE),2)="SB",1*52,VLOOKUP($AP310,BaseEqptCdF!$C$5:$S$161,12,FALSE)*0.2*300))))</f>
        <v/>
      </c>
      <c r="BG310" s="3" t="str">
        <f>IF($L310="","",IF(SUM($AJ310:AN310)=0,$AF310,IF(LEFT(VLOOKUP($AP310,BaseEqptCdF!$C$5:$E$161,3,FALSE),2)="SD",0,IF(LEFT(VLOOKUP($AP310,BaseEqptCdF!$C$5:$E$161,3,FALSE),2)="SB",1*52,VLOOKUP($AP310,BaseEqptCdF!$C$5:$S$161,12,FALSE)*0.2*300))))</f>
        <v/>
      </c>
      <c r="BH310" s="2">
        <f t="shared" si="41"/>
        <v>0</v>
      </c>
    </row>
    <row r="311" spans="1:60" x14ac:dyDescent="0.25">
      <c r="A311" s="296" t="str">
        <f t="array" ref="A311">IF($C311="","",INDEX(Prog!$B$8:$D$300,MATCH($C311,nivo1,0),1))</f>
        <v/>
      </c>
      <c r="B311" s="296" t="str">
        <f t="array" ref="B311">IF($C311="","",INDEX(Prog!$B$8:$D$300,MATCH($C311,nivo1,0),2))</f>
        <v/>
      </c>
      <c r="C311" s="273"/>
      <c r="D311" s="267"/>
      <c r="E311" s="273"/>
      <c r="F311" s="273"/>
      <c r="G311" s="273"/>
      <c r="H311" s="273"/>
      <c r="I311" s="273"/>
      <c r="J311" s="273"/>
      <c r="K311" s="274"/>
      <c r="L311" s="273"/>
      <c r="M311" s="273"/>
      <c r="N311" s="273"/>
      <c r="O311" s="275"/>
      <c r="P311" s="273"/>
      <c r="Q311" s="273"/>
      <c r="R311" s="273"/>
      <c r="S311" s="273"/>
      <c r="T311" s="276"/>
      <c r="U311" s="276"/>
      <c r="V311" s="276"/>
      <c r="W311" s="276"/>
      <c r="X311" s="277"/>
      <c r="Y311" s="278"/>
      <c r="AA311" s="8" t="str">
        <f>IF($L311="","",VLOOKUP($L311,BaseEqptCdF!$C$5:$E$161,2,FALSE))</f>
        <v/>
      </c>
      <c r="AB311" s="8" t="str">
        <f>IF($L311="","",VLOOKUP($L311,BaseEqptCdF!$C$5:$E$161,3,FALSE))</f>
        <v/>
      </c>
      <c r="AC311" s="7" t="str">
        <f>IF($L311="","",VLOOKUP($L311,BaseEqptCdF!$C$5:$I$161,6,FALSE))</f>
        <v/>
      </c>
      <c r="AD311" s="7" t="str">
        <f>IF($L311="","",VLOOKUP($L311,BaseEqptCdF!$C$5:$I$161,7,FALSE))</f>
        <v/>
      </c>
      <c r="AE311" s="3" t="str">
        <f>IF($L311="","",VLOOKUP($L311,BaseEqptCdF!$C$5:$R$161,16,FALSE)*$AC$3)</f>
        <v/>
      </c>
      <c r="AF311" s="3" t="str">
        <f>IF($L311="","",IF(LEFT($AB311,2)="SD",0,IF(LEFT($AB311,2)="SB",1*52,IF($N311=Prog!$P$17,VLOOKUP($L311,BaseEqptCdF!$C$5:$P$161,14,FALSE)*1*300,VLOOKUP($L311,BaseEqptCdF!$C$5:$P$161,12,FALSE)*0.2*300))))</f>
        <v/>
      </c>
      <c r="AG311" s="6" t="str">
        <f t="shared" si="42"/>
        <v/>
      </c>
      <c r="AH311" s="6">
        <f>IF($U311=Prog!$S$18,YEAR($X311),"")</f>
        <v>1900</v>
      </c>
      <c r="AI311" s="5" t="str">
        <f>IF(OR($AG311="",$U311=Prog!$S$18),"",IF(OR($U311=Prog!$S$17,$U311=Prog!$S$16),YEAR($X311),IF($AG311="ND","ND",$AI$8+$O311)))</f>
        <v/>
      </c>
      <c r="AJ311" s="3" t="str">
        <f t="shared" si="37"/>
        <v/>
      </c>
      <c r="AK311" s="3" t="str">
        <f t="shared" si="45"/>
        <v/>
      </c>
      <c r="AL311" s="3" t="str">
        <f t="shared" si="45"/>
        <v/>
      </c>
      <c r="AM311" s="3" t="str">
        <f t="shared" si="45"/>
        <v/>
      </c>
      <c r="AN311" s="3" t="str">
        <f t="shared" si="45"/>
        <v/>
      </c>
      <c r="AO311" s="2">
        <f t="shared" si="38"/>
        <v>0</v>
      </c>
      <c r="AP311" s="4"/>
      <c r="AQ311" s="3">
        <f>IF(AJ311=1,VLOOKUP($AP311,BaseEqptCdF!$C$5:$R$161,16,FALSE),0)</f>
        <v>0</v>
      </c>
      <c r="AR311" s="3">
        <f>IF(AK311=1,VLOOKUP($AP311,BaseEqptCdF!$C$5:$R$161,16,FALSE),0)</f>
        <v>0</v>
      </c>
      <c r="AS311" s="3">
        <f>IF(AL311=1,VLOOKUP($AP311,BaseEqptCdF!$C$5:$R$161,16,FALSE),0)</f>
        <v>0</v>
      </c>
      <c r="AT311" s="3">
        <f>IF(AM311=1,VLOOKUP($AP311,BaseEqptCdF!$C$5:$R$161,16,FALSE),0)</f>
        <v>0</v>
      </c>
      <c r="AU311" s="3">
        <f>IF(AN311=1,VLOOKUP($AP311,BaseEqptCdF!$C$5:$R$161,16,FALSE),0)</f>
        <v>0</v>
      </c>
      <c r="AV311" s="2">
        <f t="shared" si="39"/>
        <v>0</v>
      </c>
      <c r="AW311" s="3" t="str">
        <f>IF($L311="","",IF(SUM($AJ311:AJ311)=0,$AE311,VLOOKUP($AP311,BaseEqptCdF!$C$5:$R$161,16,FALSE)*$AC$3))</f>
        <v/>
      </c>
      <c r="AX311" s="3" t="str">
        <f>IF($L311="","",IF(SUM($AJ311:AK311)=0,$AE311,VLOOKUP($AP311,BaseEqptCdF!$C$5:$R$161,16,FALSE)*$AC$3))</f>
        <v/>
      </c>
      <c r="AY311" s="3" t="str">
        <f>IF($L311="","",IF(SUM($AJ311:AL311)=0,$AE311,VLOOKUP($AP311,BaseEqptCdF!$C$5:$R$161,16,FALSE)*$AC$3))</f>
        <v/>
      </c>
      <c r="AZ311" s="3" t="str">
        <f>IF($L311="","",IF(SUM($AJ311:AM311)=0,$AE311,VLOOKUP($AP311,BaseEqptCdF!$C$5:$R$161,16,FALSE)*$AC$3))</f>
        <v/>
      </c>
      <c r="BA311" s="3" t="str">
        <f>IF($L311="","",IF(SUM($AJ311:AN311)=0,$AE311,VLOOKUP($AP311,BaseEqptCdF!$C$5:$R$161,16,FALSE)*$AC$3))</f>
        <v/>
      </c>
      <c r="BB311" s="2">
        <f t="shared" si="40"/>
        <v>0</v>
      </c>
      <c r="BC311" s="3" t="str">
        <f>IF($L311="","",IF(SUM($AJ311:AJ311)=0,$AF311,IF(LEFT(VLOOKUP($AP311,BaseEqptCdF!$C$5:$E$161,3,FALSE),2)="SD",0,IF(LEFT(VLOOKUP($AP311,BaseEqptCdF!$C$5:$E$161,3,FALSE),2)="SB",1*52,VLOOKUP($AP311,BaseEqptCdF!$C$5:$S$161,12,FALSE)*0.2*300))))</f>
        <v/>
      </c>
      <c r="BD311" s="3" t="str">
        <f>IF($L311="","",IF(SUM($AJ311:AK311)=0,$AF311,IF(LEFT(VLOOKUP($AP311,BaseEqptCdF!$C$5:$E$161,3,FALSE),2)="SD",0,IF(LEFT(VLOOKUP($AP311,BaseEqptCdF!$C$5:$E$161,3,FALSE),2)="SB",1*52,VLOOKUP($AP311,BaseEqptCdF!$C$5:$S$161,12,FALSE)*0.2*300))))</f>
        <v/>
      </c>
      <c r="BE311" s="3" t="str">
        <f>IF($L311="","",IF(SUM($AJ311:AL311)=0,$AF311,IF(LEFT(VLOOKUP($AP311,BaseEqptCdF!$C$5:$E$161,3,FALSE),2)="SD",0,IF(LEFT(VLOOKUP($AP311,BaseEqptCdF!$C$5:$E$161,3,FALSE),2)="SB",1*52,VLOOKUP($AP311,BaseEqptCdF!$C$5:$S$161,12,FALSE)*0.2*300))))</f>
        <v/>
      </c>
      <c r="BF311" s="3" t="str">
        <f>IF($L311="","",IF(SUM($AJ311:AM311)=0,$AF311,IF(LEFT(VLOOKUP($AP311,BaseEqptCdF!$C$5:$E$161,3,FALSE),2)="SD",0,IF(LEFT(VLOOKUP($AP311,BaseEqptCdF!$C$5:$E$161,3,FALSE),2)="SB",1*52,VLOOKUP($AP311,BaseEqptCdF!$C$5:$S$161,12,FALSE)*0.2*300))))</f>
        <v/>
      </c>
      <c r="BG311" s="3" t="str">
        <f>IF($L311="","",IF(SUM($AJ311:AN311)=0,$AF311,IF(LEFT(VLOOKUP($AP311,BaseEqptCdF!$C$5:$E$161,3,FALSE),2)="SD",0,IF(LEFT(VLOOKUP($AP311,BaseEqptCdF!$C$5:$E$161,3,FALSE),2)="SB",1*52,VLOOKUP($AP311,BaseEqptCdF!$C$5:$S$161,12,FALSE)*0.2*300))))</f>
        <v/>
      </c>
      <c r="BH311" s="2">
        <f t="shared" si="41"/>
        <v>0</v>
      </c>
    </row>
    <row r="312" spans="1:60" x14ac:dyDescent="0.25">
      <c r="A312" s="296" t="str">
        <f t="array" ref="A312">IF($C312="","",INDEX(Prog!$B$8:$D$300,MATCH($C312,nivo1,0),1))</f>
        <v/>
      </c>
      <c r="B312" s="296" t="str">
        <f t="array" ref="B312">IF($C312="","",INDEX(Prog!$B$8:$D$300,MATCH($C312,nivo1,0),2))</f>
        <v/>
      </c>
      <c r="C312" s="273"/>
      <c r="D312" s="267"/>
      <c r="E312" s="273"/>
      <c r="F312" s="273"/>
      <c r="G312" s="273"/>
      <c r="H312" s="273"/>
      <c r="I312" s="273"/>
      <c r="J312" s="273"/>
      <c r="K312" s="274"/>
      <c r="L312" s="273"/>
      <c r="M312" s="273"/>
      <c r="N312" s="273"/>
      <c r="O312" s="275"/>
      <c r="P312" s="273"/>
      <c r="Q312" s="273"/>
      <c r="R312" s="273"/>
      <c r="S312" s="273"/>
      <c r="T312" s="276"/>
      <c r="U312" s="276"/>
      <c r="V312" s="276"/>
      <c r="W312" s="276"/>
      <c r="X312" s="277"/>
      <c r="Y312" s="278"/>
      <c r="AA312" s="8" t="str">
        <f>IF($L312="","",VLOOKUP($L312,BaseEqptCdF!$C$5:$E$161,2,FALSE))</f>
        <v/>
      </c>
      <c r="AB312" s="8" t="str">
        <f>IF($L312="","",VLOOKUP($L312,BaseEqptCdF!$C$5:$E$161,3,FALSE))</f>
        <v/>
      </c>
      <c r="AC312" s="7" t="str">
        <f>IF($L312="","",VLOOKUP($L312,BaseEqptCdF!$C$5:$I$161,6,FALSE))</f>
        <v/>
      </c>
      <c r="AD312" s="7" t="str">
        <f>IF($L312="","",VLOOKUP($L312,BaseEqptCdF!$C$5:$I$161,7,FALSE))</f>
        <v/>
      </c>
      <c r="AE312" s="3" t="str">
        <f>IF($L312="","",VLOOKUP($L312,BaseEqptCdF!$C$5:$R$161,16,FALSE)*$AC$3)</f>
        <v/>
      </c>
      <c r="AF312" s="3" t="str">
        <f>IF($L312="","",IF(LEFT($AB312,2)="SD",0,IF(LEFT($AB312,2)="SB",1*52,IF($N312=Prog!$P$17,VLOOKUP($L312,BaseEqptCdF!$C$5:$P$161,14,FALSE)*1*300,VLOOKUP($L312,BaseEqptCdF!$C$5:$P$161,12,FALSE)*0.2*300))))</f>
        <v/>
      </c>
      <c r="AG312" s="6" t="str">
        <f t="shared" si="42"/>
        <v/>
      </c>
      <c r="AH312" s="6">
        <f>IF($U312=Prog!$S$18,YEAR($X312),"")</f>
        <v>1900</v>
      </c>
      <c r="AI312" s="5" t="str">
        <f>IF(OR($AG312="",$U312=Prog!$S$18),"",IF(OR($U312=Prog!$S$17,$U312=Prog!$S$16),YEAR($X312),IF($AG312="ND","ND",$AI$8+$O312)))</f>
        <v/>
      </c>
      <c r="AJ312" s="3" t="str">
        <f t="shared" si="37"/>
        <v/>
      </c>
      <c r="AK312" s="3" t="str">
        <f t="shared" si="45"/>
        <v/>
      </c>
      <c r="AL312" s="3" t="str">
        <f t="shared" si="45"/>
        <v/>
      </c>
      <c r="AM312" s="3" t="str">
        <f t="shared" si="45"/>
        <v/>
      </c>
      <c r="AN312" s="3" t="str">
        <f t="shared" si="45"/>
        <v/>
      </c>
      <c r="AO312" s="2">
        <f t="shared" si="38"/>
        <v>0</v>
      </c>
      <c r="AP312" s="4"/>
      <c r="AQ312" s="3">
        <f>IF(AJ312=1,VLOOKUP($AP312,BaseEqptCdF!$C$5:$R$161,16,FALSE),0)</f>
        <v>0</v>
      </c>
      <c r="AR312" s="3">
        <f>IF(AK312=1,VLOOKUP($AP312,BaseEqptCdF!$C$5:$R$161,16,FALSE),0)</f>
        <v>0</v>
      </c>
      <c r="AS312" s="3">
        <f>IF(AL312=1,VLOOKUP($AP312,BaseEqptCdF!$C$5:$R$161,16,FALSE),0)</f>
        <v>0</v>
      </c>
      <c r="AT312" s="3">
        <f>IF(AM312=1,VLOOKUP($AP312,BaseEqptCdF!$C$5:$R$161,16,FALSE),0)</f>
        <v>0</v>
      </c>
      <c r="AU312" s="3">
        <f>IF(AN312=1,VLOOKUP($AP312,BaseEqptCdF!$C$5:$R$161,16,FALSE),0)</f>
        <v>0</v>
      </c>
      <c r="AV312" s="2">
        <f t="shared" si="39"/>
        <v>0</v>
      </c>
      <c r="AW312" s="3" t="str">
        <f>IF($L312="","",IF(SUM($AJ312:AJ312)=0,$AE312,VLOOKUP($AP312,BaseEqptCdF!$C$5:$R$161,16,FALSE)*$AC$3))</f>
        <v/>
      </c>
      <c r="AX312" s="3" t="str">
        <f>IF($L312="","",IF(SUM($AJ312:AK312)=0,$AE312,VLOOKUP($AP312,BaseEqptCdF!$C$5:$R$161,16,FALSE)*$AC$3))</f>
        <v/>
      </c>
      <c r="AY312" s="3" t="str">
        <f>IF($L312="","",IF(SUM($AJ312:AL312)=0,$AE312,VLOOKUP($AP312,BaseEqptCdF!$C$5:$R$161,16,FALSE)*$AC$3))</f>
        <v/>
      </c>
      <c r="AZ312" s="3" t="str">
        <f>IF($L312="","",IF(SUM($AJ312:AM312)=0,$AE312,VLOOKUP($AP312,BaseEqptCdF!$C$5:$R$161,16,FALSE)*$AC$3))</f>
        <v/>
      </c>
      <c r="BA312" s="3" t="str">
        <f>IF($L312="","",IF(SUM($AJ312:AN312)=0,$AE312,VLOOKUP($AP312,BaseEqptCdF!$C$5:$R$161,16,FALSE)*$AC$3))</f>
        <v/>
      </c>
      <c r="BB312" s="2">
        <f t="shared" si="40"/>
        <v>0</v>
      </c>
      <c r="BC312" s="3" t="str">
        <f>IF($L312="","",IF(SUM($AJ312:AJ312)=0,$AF312,IF(LEFT(VLOOKUP($AP312,BaseEqptCdF!$C$5:$E$161,3,FALSE),2)="SD",0,IF(LEFT(VLOOKUP($AP312,BaseEqptCdF!$C$5:$E$161,3,FALSE),2)="SB",1*52,VLOOKUP($AP312,BaseEqptCdF!$C$5:$S$161,12,FALSE)*0.2*300))))</f>
        <v/>
      </c>
      <c r="BD312" s="3" t="str">
        <f>IF($L312="","",IF(SUM($AJ312:AK312)=0,$AF312,IF(LEFT(VLOOKUP($AP312,BaseEqptCdF!$C$5:$E$161,3,FALSE),2)="SD",0,IF(LEFT(VLOOKUP($AP312,BaseEqptCdF!$C$5:$E$161,3,FALSE),2)="SB",1*52,VLOOKUP($AP312,BaseEqptCdF!$C$5:$S$161,12,FALSE)*0.2*300))))</f>
        <v/>
      </c>
      <c r="BE312" s="3" t="str">
        <f>IF($L312="","",IF(SUM($AJ312:AL312)=0,$AF312,IF(LEFT(VLOOKUP($AP312,BaseEqptCdF!$C$5:$E$161,3,FALSE),2)="SD",0,IF(LEFT(VLOOKUP($AP312,BaseEqptCdF!$C$5:$E$161,3,FALSE),2)="SB",1*52,VLOOKUP($AP312,BaseEqptCdF!$C$5:$S$161,12,FALSE)*0.2*300))))</f>
        <v/>
      </c>
      <c r="BF312" s="3" t="str">
        <f>IF($L312="","",IF(SUM($AJ312:AM312)=0,$AF312,IF(LEFT(VLOOKUP($AP312,BaseEqptCdF!$C$5:$E$161,3,FALSE),2)="SD",0,IF(LEFT(VLOOKUP($AP312,BaseEqptCdF!$C$5:$E$161,3,FALSE),2)="SB",1*52,VLOOKUP($AP312,BaseEqptCdF!$C$5:$S$161,12,FALSE)*0.2*300))))</f>
        <v/>
      </c>
      <c r="BG312" s="3" t="str">
        <f>IF($L312="","",IF(SUM($AJ312:AN312)=0,$AF312,IF(LEFT(VLOOKUP($AP312,BaseEqptCdF!$C$5:$E$161,3,FALSE),2)="SD",0,IF(LEFT(VLOOKUP($AP312,BaseEqptCdF!$C$5:$E$161,3,FALSE),2)="SB",1*52,VLOOKUP($AP312,BaseEqptCdF!$C$5:$S$161,12,FALSE)*0.2*300))))</f>
        <v/>
      </c>
      <c r="BH312" s="2">
        <f t="shared" si="41"/>
        <v>0</v>
      </c>
    </row>
    <row r="313" spans="1:60" x14ac:dyDescent="0.25">
      <c r="A313" s="296" t="str">
        <f t="array" ref="A313">IF($C313="","",INDEX(Prog!$B$8:$D$300,MATCH($C313,nivo1,0),1))</f>
        <v/>
      </c>
      <c r="B313" s="296" t="str">
        <f t="array" ref="B313">IF($C313="","",INDEX(Prog!$B$8:$D$300,MATCH($C313,nivo1,0),2))</f>
        <v/>
      </c>
      <c r="C313" s="273"/>
      <c r="D313" s="267"/>
      <c r="E313" s="273"/>
      <c r="F313" s="273"/>
      <c r="G313" s="273"/>
      <c r="H313" s="273"/>
      <c r="I313" s="273"/>
      <c r="J313" s="273"/>
      <c r="K313" s="274"/>
      <c r="L313" s="273"/>
      <c r="M313" s="273"/>
      <c r="N313" s="273"/>
      <c r="O313" s="275"/>
      <c r="P313" s="273"/>
      <c r="Q313" s="273"/>
      <c r="R313" s="273"/>
      <c r="S313" s="273"/>
      <c r="T313" s="276"/>
      <c r="U313" s="276"/>
      <c r="V313" s="276"/>
      <c r="W313" s="276"/>
      <c r="X313" s="277"/>
      <c r="Y313" s="278"/>
      <c r="AA313" s="8" t="str">
        <f>IF($L313="","",VLOOKUP($L313,BaseEqptCdF!$C$5:$E$161,2,FALSE))</f>
        <v/>
      </c>
      <c r="AB313" s="8" t="str">
        <f>IF($L313="","",VLOOKUP($L313,BaseEqptCdF!$C$5:$E$161,3,FALSE))</f>
        <v/>
      </c>
      <c r="AC313" s="7" t="str">
        <f>IF($L313="","",VLOOKUP($L313,BaseEqptCdF!$C$5:$I$161,6,FALSE))</f>
        <v/>
      </c>
      <c r="AD313" s="7" t="str">
        <f>IF($L313="","",VLOOKUP($L313,BaseEqptCdF!$C$5:$I$161,7,FALSE))</f>
        <v/>
      </c>
      <c r="AE313" s="3" t="str">
        <f>IF($L313="","",VLOOKUP($L313,BaseEqptCdF!$C$5:$R$161,16,FALSE)*$AC$3)</f>
        <v/>
      </c>
      <c r="AF313" s="3" t="str">
        <f>IF($L313="","",IF(LEFT($AB313,2)="SD",0,IF(LEFT($AB313,2)="SB",1*52,IF($N313=Prog!$P$17,VLOOKUP($L313,BaseEqptCdF!$C$5:$P$161,14,FALSE)*1*300,VLOOKUP($L313,BaseEqptCdF!$C$5:$P$161,12,FALSE)*0.2*300))))</f>
        <v/>
      </c>
      <c r="AG313" s="6" t="str">
        <f t="shared" si="42"/>
        <v/>
      </c>
      <c r="AH313" s="6">
        <f>IF($U313=Prog!$S$18,YEAR($X313),"")</f>
        <v>1900</v>
      </c>
      <c r="AI313" s="5" t="str">
        <f>IF(OR($AG313="",$U313=Prog!$S$18),"",IF(OR($U313=Prog!$S$17,$U313=Prog!$S$16),YEAR($X313),IF($AG313="ND","ND",$AI$8+$O313)))</f>
        <v/>
      </c>
      <c r="AJ313" s="3" t="str">
        <f t="shared" si="37"/>
        <v/>
      </c>
      <c r="AK313" s="3" t="str">
        <f t="shared" si="45"/>
        <v/>
      </c>
      <c r="AL313" s="3" t="str">
        <f t="shared" si="45"/>
        <v/>
      </c>
      <c r="AM313" s="3" t="str">
        <f t="shared" si="45"/>
        <v/>
      </c>
      <c r="AN313" s="3" t="str">
        <f t="shared" si="45"/>
        <v/>
      </c>
      <c r="AO313" s="2">
        <f t="shared" si="38"/>
        <v>0</v>
      </c>
      <c r="AP313" s="4"/>
      <c r="AQ313" s="3">
        <f>IF(AJ313=1,VLOOKUP($AP313,BaseEqptCdF!$C$5:$R$161,16,FALSE),0)</f>
        <v>0</v>
      </c>
      <c r="AR313" s="3">
        <f>IF(AK313=1,VLOOKUP($AP313,BaseEqptCdF!$C$5:$R$161,16,FALSE),0)</f>
        <v>0</v>
      </c>
      <c r="AS313" s="3">
        <f>IF(AL313=1,VLOOKUP($AP313,BaseEqptCdF!$C$5:$R$161,16,FALSE),0)</f>
        <v>0</v>
      </c>
      <c r="AT313" s="3">
        <f>IF(AM313=1,VLOOKUP($AP313,BaseEqptCdF!$C$5:$R$161,16,FALSE),0)</f>
        <v>0</v>
      </c>
      <c r="AU313" s="3">
        <f>IF(AN313=1,VLOOKUP($AP313,BaseEqptCdF!$C$5:$R$161,16,FALSE),0)</f>
        <v>0</v>
      </c>
      <c r="AV313" s="2">
        <f t="shared" si="39"/>
        <v>0</v>
      </c>
      <c r="AW313" s="3" t="str">
        <f>IF($L313="","",IF(SUM($AJ313:AJ313)=0,$AE313,VLOOKUP($AP313,BaseEqptCdF!$C$5:$R$161,16,FALSE)*$AC$3))</f>
        <v/>
      </c>
      <c r="AX313" s="3" t="str">
        <f>IF($L313="","",IF(SUM($AJ313:AK313)=0,$AE313,VLOOKUP($AP313,BaseEqptCdF!$C$5:$R$161,16,FALSE)*$AC$3))</f>
        <v/>
      </c>
      <c r="AY313" s="3" t="str">
        <f>IF($L313="","",IF(SUM($AJ313:AL313)=0,$AE313,VLOOKUP($AP313,BaseEqptCdF!$C$5:$R$161,16,FALSE)*$AC$3))</f>
        <v/>
      </c>
      <c r="AZ313" s="3" t="str">
        <f>IF($L313="","",IF(SUM($AJ313:AM313)=0,$AE313,VLOOKUP($AP313,BaseEqptCdF!$C$5:$R$161,16,FALSE)*$AC$3))</f>
        <v/>
      </c>
      <c r="BA313" s="3" t="str">
        <f>IF($L313="","",IF(SUM($AJ313:AN313)=0,$AE313,VLOOKUP($AP313,BaseEqptCdF!$C$5:$R$161,16,FALSE)*$AC$3))</f>
        <v/>
      </c>
      <c r="BB313" s="2">
        <f t="shared" si="40"/>
        <v>0</v>
      </c>
      <c r="BC313" s="3" t="str">
        <f>IF($L313="","",IF(SUM($AJ313:AJ313)=0,$AF313,IF(LEFT(VLOOKUP($AP313,BaseEqptCdF!$C$5:$E$161,3,FALSE),2)="SD",0,IF(LEFT(VLOOKUP($AP313,BaseEqptCdF!$C$5:$E$161,3,FALSE),2)="SB",1*52,VLOOKUP($AP313,BaseEqptCdF!$C$5:$S$161,12,FALSE)*0.2*300))))</f>
        <v/>
      </c>
      <c r="BD313" s="3" t="str">
        <f>IF($L313="","",IF(SUM($AJ313:AK313)=0,$AF313,IF(LEFT(VLOOKUP($AP313,BaseEqptCdF!$C$5:$E$161,3,FALSE),2)="SD",0,IF(LEFT(VLOOKUP($AP313,BaseEqptCdF!$C$5:$E$161,3,FALSE),2)="SB",1*52,VLOOKUP($AP313,BaseEqptCdF!$C$5:$S$161,12,FALSE)*0.2*300))))</f>
        <v/>
      </c>
      <c r="BE313" s="3" t="str">
        <f>IF($L313="","",IF(SUM($AJ313:AL313)=0,$AF313,IF(LEFT(VLOOKUP($AP313,BaseEqptCdF!$C$5:$E$161,3,FALSE),2)="SD",0,IF(LEFT(VLOOKUP($AP313,BaseEqptCdF!$C$5:$E$161,3,FALSE),2)="SB",1*52,VLOOKUP($AP313,BaseEqptCdF!$C$5:$S$161,12,FALSE)*0.2*300))))</f>
        <v/>
      </c>
      <c r="BF313" s="3" t="str">
        <f>IF($L313="","",IF(SUM($AJ313:AM313)=0,$AF313,IF(LEFT(VLOOKUP($AP313,BaseEqptCdF!$C$5:$E$161,3,FALSE),2)="SD",0,IF(LEFT(VLOOKUP($AP313,BaseEqptCdF!$C$5:$E$161,3,FALSE),2)="SB",1*52,VLOOKUP($AP313,BaseEqptCdF!$C$5:$S$161,12,FALSE)*0.2*300))))</f>
        <v/>
      </c>
      <c r="BG313" s="3" t="str">
        <f>IF($L313="","",IF(SUM($AJ313:AN313)=0,$AF313,IF(LEFT(VLOOKUP($AP313,BaseEqptCdF!$C$5:$E$161,3,FALSE),2)="SD",0,IF(LEFT(VLOOKUP($AP313,BaseEqptCdF!$C$5:$E$161,3,FALSE),2)="SB",1*52,VLOOKUP($AP313,BaseEqptCdF!$C$5:$S$161,12,FALSE)*0.2*300))))</f>
        <v/>
      </c>
      <c r="BH313" s="2">
        <f t="shared" si="41"/>
        <v>0</v>
      </c>
    </row>
    <row r="314" spans="1:60" x14ac:dyDescent="0.25">
      <c r="A314" s="296" t="str">
        <f t="array" ref="A314">IF($C314="","",INDEX(Prog!$B$8:$D$300,MATCH($C314,nivo1,0),1))</f>
        <v/>
      </c>
      <c r="B314" s="296" t="str">
        <f t="array" ref="B314">IF($C314="","",INDEX(Prog!$B$8:$D$300,MATCH($C314,nivo1,0),2))</f>
        <v/>
      </c>
      <c r="C314" s="273"/>
      <c r="D314" s="267"/>
      <c r="E314" s="273"/>
      <c r="F314" s="273"/>
      <c r="G314" s="273"/>
      <c r="H314" s="273"/>
      <c r="I314" s="273"/>
      <c r="J314" s="273"/>
      <c r="K314" s="274"/>
      <c r="L314" s="273"/>
      <c r="M314" s="273"/>
      <c r="N314" s="273"/>
      <c r="O314" s="275"/>
      <c r="P314" s="273"/>
      <c r="Q314" s="273"/>
      <c r="R314" s="273"/>
      <c r="S314" s="273"/>
      <c r="T314" s="276"/>
      <c r="U314" s="276"/>
      <c r="V314" s="276"/>
      <c r="W314" s="276"/>
      <c r="X314" s="277"/>
      <c r="Y314" s="278"/>
      <c r="AA314" s="8" t="str">
        <f>IF($L314="","",VLOOKUP($L314,BaseEqptCdF!$C$5:$E$161,2,FALSE))</f>
        <v/>
      </c>
      <c r="AB314" s="8" t="str">
        <f>IF($L314="","",VLOOKUP($L314,BaseEqptCdF!$C$5:$E$161,3,FALSE))</f>
        <v/>
      </c>
      <c r="AC314" s="7" t="str">
        <f>IF($L314="","",VLOOKUP($L314,BaseEqptCdF!$C$5:$I$161,6,FALSE))</f>
        <v/>
      </c>
      <c r="AD314" s="7" t="str">
        <f>IF($L314="","",VLOOKUP($L314,BaseEqptCdF!$C$5:$I$161,7,FALSE))</f>
        <v/>
      </c>
      <c r="AE314" s="3" t="str">
        <f>IF($L314="","",VLOOKUP($L314,BaseEqptCdF!$C$5:$R$161,16,FALSE)*$AC$3)</f>
        <v/>
      </c>
      <c r="AF314" s="3" t="str">
        <f>IF($L314="","",IF(LEFT($AB314,2)="SD",0,IF(LEFT($AB314,2)="SB",1*52,IF($N314=Prog!$P$17,VLOOKUP($L314,BaseEqptCdF!$C$5:$P$161,14,FALSE)*1*300,VLOOKUP($L314,BaseEqptCdF!$C$5:$P$161,12,FALSE)*0.2*300))))</f>
        <v/>
      </c>
      <c r="AG314" s="6" t="str">
        <f t="shared" si="42"/>
        <v/>
      </c>
      <c r="AH314" s="6">
        <f>IF($U314=Prog!$S$18,YEAR($X314),"")</f>
        <v>1900</v>
      </c>
      <c r="AI314" s="5" t="str">
        <f>IF(OR($AG314="",$U314=Prog!$S$18),"",IF(OR($U314=Prog!$S$17,$U314=Prog!$S$16),YEAR($X314),IF($AG314="ND","ND",$AI$8+$O314)))</f>
        <v/>
      </c>
      <c r="AJ314" s="3" t="str">
        <f t="shared" si="37"/>
        <v/>
      </c>
      <c r="AK314" s="3" t="str">
        <f t="shared" si="45"/>
        <v/>
      </c>
      <c r="AL314" s="3" t="str">
        <f t="shared" si="45"/>
        <v/>
      </c>
      <c r="AM314" s="3" t="str">
        <f t="shared" si="45"/>
        <v/>
      </c>
      <c r="AN314" s="3" t="str">
        <f t="shared" si="45"/>
        <v/>
      </c>
      <c r="AO314" s="2">
        <f t="shared" si="38"/>
        <v>0</v>
      </c>
      <c r="AP314" s="4"/>
      <c r="AQ314" s="3">
        <f>IF(AJ314=1,VLOOKUP($AP314,BaseEqptCdF!$C$5:$R$161,16,FALSE),0)</f>
        <v>0</v>
      </c>
      <c r="AR314" s="3">
        <f>IF(AK314=1,VLOOKUP($AP314,BaseEqptCdF!$C$5:$R$161,16,FALSE),0)</f>
        <v>0</v>
      </c>
      <c r="AS314" s="3">
        <f>IF(AL314=1,VLOOKUP($AP314,BaseEqptCdF!$C$5:$R$161,16,FALSE),0)</f>
        <v>0</v>
      </c>
      <c r="AT314" s="3">
        <f>IF(AM314=1,VLOOKUP($AP314,BaseEqptCdF!$C$5:$R$161,16,FALSE),0)</f>
        <v>0</v>
      </c>
      <c r="AU314" s="3">
        <f>IF(AN314=1,VLOOKUP($AP314,BaseEqptCdF!$C$5:$R$161,16,FALSE),0)</f>
        <v>0</v>
      </c>
      <c r="AV314" s="2">
        <f t="shared" si="39"/>
        <v>0</v>
      </c>
      <c r="AW314" s="3" t="str">
        <f>IF($L314="","",IF(SUM($AJ314:AJ314)=0,$AE314,VLOOKUP($AP314,BaseEqptCdF!$C$5:$R$161,16,FALSE)*$AC$3))</f>
        <v/>
      </c>
      <c r="AX314" s="3" t="str">
        <f>IF($L314="","",IF(SUM($AJ314:AK314)=0,$AE314,VLOOKUP($AP314,BaseEqptCdF!$C$5:$R$161,16,FALSE)*$AC$3))</f>
        <v/>
      </c>
      <c r="AY314" s="3" t="str">
        <f>IF($L314="","",IF(SUM($AJ314:AL314)=0,$AE314,VLOOKUP($AP314,BaseEqptCdF!$C$5:$R$161,16,FALSE)*$AC$3))</f>
        <v/>
      </c>
      <c r="AZ314" s="3" t="str">
        <f>IF($L314="","",IF(SUM($AJ314:AM314)=0,$AE314,VLOOKUP($AP314,BaseEqptCdF!$C$5:$R$161,16,FALSE)*$AC$3))</f>
        <v/>
      </c>
      <c r="BA314" s="3" t="str">
        <f>IF($L314="","",IF(SUM($AJ314:AN314)=0,$AE314,VLOOKUP($AP314,BaseEqptCdF!$C$5:$R$161,16,FALSE)*$AC$3))</f>
        <v/>
      </c>
      <c r="BB314" s="2">
        <f t="shared" si="40"/>
        <v>0</v>
      </c>
      <c r="BC314" s="3" t="str">
        <f>IF($L314="","",IF(SUM($AJ314:AJ314)=0,$AF314,IF(LEFT(VLOOKUP($AP314,BaseEqptCdF!$C$5:$E$161,3,FALSE),2)="SD",0,IF(LEFT(VLOOKUP($AP314,BaseEqptCdF!$C$5:$E$161,3,FALSE),2)="SB",1*52,VLOOKUP($AP314,BaseEqptCdF!$C$5:$S$161,12,FALSE)*0.2*300))))</f>
        <v/>
      </c>
      <c r="BD314" s="3" t="str">
        <f>IF($L314="","",IF(SUM($AJ314:AK314)=0,$AF314,IF(LEFT(VLOOKUP($AP314,BaseEqptCdF!$C$5:$E$161,3,FALSE),2)="SD",0,IF(LEFT(VLOOKUP($AP314,BaseEqptCdF!$C$5:$E$161,3,FALSE),2)="SB",1*52,VLOOKUP($AP314,BaseEqptCdF!$C$5:$S$161,12,FALSE)*0.2*300))))</f>
        <v/>
      </c>
      <c r="BE314" s="3" t="str">
        <f>IF($L314="","",IF(SUM($AJ314:AL314)=0,$AF314,IF(LEFT(VLOOKUP($AP314,BaseEqptCdF!$C$5:$E$161,3,FALSE),2)="SD",0,IF(LEFT(VLOOKUP($AP314,BaseEqptCdF!$C$5:$E$161,3,FALSE),2)="SB",1*52,VLOOKUP($AP314,BaseEqptCdF!$C$5:$S$161,12,FALSE)*0.2*300))))</f>
        <v/>
      </c>
      <c r="BF314" s="3" t="str">
        <f>IF($L314="","",IF(SUM($AJ314:AM314)=0,$AF314,IF(LEFT(VLOOKUP($AP314,BaseEqptCdF!$C$5:$E$161,3,FALSE),2)="SD",0,IF(LEFT(VLOOKUP($AP314,BaseEqptCdF!$C$5:$E$161,3,FALSE),2)="SB",1*52,VLOOKUP($AP314,BaseEqptCdF!$C$5:$S$161,12,FALSE)*0.2*300))))</f>
        <v/>
      </c>
      <c r="BG314" s="3" t="str">
        <f>IF($L314="","",IF(SUM($AJ314:AN314)=0,$AF314,IF(LEFT(VLOOKUP($AP314,BaseEqptCdF!$C$5:$E$161,3,FALSE),2)="SD",0,IF(LEFT(VLOOKUP($AP314,BaseEqptCdF!$C$5:$E$161,3,FALSE),2)="SB",1*52,VLOOKUP($AP314,BaseEqptCdF!$C$5:$S$161,12,FALSE)*0.2*300))))</f>
        <v/>
      </c>
      <c r="BH314" s="2">
        <f t="shared" si="41"/>
        <v>0</v>
      </c>
    </row>
    <row r="315" spans="1:60" x14ac:dyDescent="0.25">
      <c r="A315" s="296" t="str">
        <f t="array" ref="A315">IF($C315="","",INDEX(Prog!$B$8:$D$300,MATCH($C315,nivo1,0),1))</f>
        <v/>
      </c>
      <c r="B315" s="296" t="str">
        <f t="array" ref="B315">IF($C315="","",INDEX(Prog!$B$8:$D$300,MATCH($C315,nivo1,0),2))</f>
        <v/>
      </c>
      <c r="C315" s="273"/>
      <c r="D315" s="267"/>
      <c r="E315" s="273"/>
      <c r="F315" s="273"/>
      <c r="G315" s="273"/>
      <c r="H315" s="273"/>
      <c r="I315" s="273"/>
      <c r="J315" s="273"/>
      <c r="K315" s="274"/>
      <c r="L315" s="273"/>
      <c r="M315" s="273"/>
      <c r="N315" s="273"/>
      <c r="O315" s="275"/>
      <c r="P315" s="273"/>
      <c r="Q315" s="273"/>
      <c r="R315" s="273"/>
      <c r="S315" s="273"/>
      <c r="T315" s="276"/>
      <c r="U315" s="276"/>
      <c r="V315" s="276"/>
      <c r="W315" s="276"/>
      <c r="X315" s="277"/>
      <c r="Y315" s="278"/>
      <c r="AA315" s="8" t="str">
        <f>IF($L315="","",VLOOKUP($L315,BaseEqptCdF!$C$5:$E$161,2,FALSE))</f>
        <v/>
      </c>
      <c r="AB315" s="8" t="str">
        <f>IF($L315="","",VLOOKUP($L315,BaseEqptCdF!$C$5:$E$161,3,FALSE))</f>
        <v/>
      </c>
      <c r="AC315" s="7" t="str">
        <f>IF($L315="","",VLOOKUP($L315,BaseEqptCdF!$C$5:$I$161,6,FALSE))</f>
        <v/>
      </c>
      <c r="AD315" s="7" t="str">
        <f>IF($L315="","",VLOOKUP($L315,BaseEqptCdF!$C$5:$I$161,7,FALSE))</f>
        <v/>
      </c>
      <c r="AE315" s="3" t="str">
        <f>IF($L315="","",VLOOKUP($L315,BaseEqptCdF!$C$5:$R$161,16,FALSE)*$AC$3)</f>
        <v/>
      </c>
      <c r="AF315" s="3" t="str">
        <f>IF($L315="","",IF(LEFT($AB315,2)="SD",0,IF(LEFT($AB315,2)="SB",1*52,IF($N315=Prog!$P$17,VLOOKUP($L315,BaseEqptCdF!$C$5:$P$161,14,FALSE)*1*300,VLOOKUP($L315,BaseEqptCdF!$C$5:$P$161,12,FALSE)*0.2*300))))</f>
        <v/>
      </c>
      <c r="AG315" s="6" t="str">
        <f t="shared" si="42"/>
        <v/>
      </c>
      <c r="AH315" s="6">
        <f>IF($U315=Prog!$S$18,YEAR($X315),"")</f>
        <v>1900</v>
      </c>
      <c r="AI315" s="5" t="str">
        <f>IF(OR($AG315="",$U315=Prog!$S$18),"",IF(OR($U315=Prog!$S$17,$U315=Prog!$S$16),YEAR($X315),IF($AG315="ND","ND",$AI$8+$O315)))</f>
        <v/>
      </c>
      <c r="AJ315" s="3" t="str">
        <f t="shared" si="37"/>
        <v/>
      </c>
      <c r="AK315" s="3" t="str">
        <f t="shared" si="45"/>
        <v/>
      </c>
      <c r="AL315" s="3" t="str">
        <f t="shared" si="45"/>
        <v/>
      </c>
      <c r="AM315" s="3" t="str">
        <f t="shared" si="45"/>
        <v/>
      </c>
      <c r="AN315" s="3" t="str">
        <f t="shared" si="45"/>
        <v/>
      </c>
      <c r="AO315" s="2">
        <f t="shared" si="38"/>
        <v>0</v>
      </c>
      <c r="AP315" s="4"/>
      <c r="AQ315" s="3">
        <f>IF(AJ315=1,VLOOKUP($AP315,BaseEqptCdF!$C$5:$R$161,16,FALSE),0)</f>
        <v>0</v>
      </c>
      <c r="AR315" s="3">
        <f>IF(AK315=1,VLOOKUP($AP315,BaseEqptCdF!$C$5:$R$161,16,FALSE),0)</f>
        <v>0</v>
      </c>
      <c r="AS315" s="3">
        <f>IF(AL315=1,VLOOKUP($AP315,BaseEqptCdF!$C$5:$R$161,16,FALSE),0)</f>
        <v>0</v>
      </c>
      <c r="AT315" s="3">
        <f>IF(AM315=1,VLOOKUP($AP315,BaseEqptCdF!$C$5:$R$161,16,FALSE),0)</f>
        <v>0</v>
      </c>
      <c r="AU315" s="3">
        <f>IF(AN315=1,VLOOKUP($AP315,BaseEqptCdF!$C$5:$R$161,16,FALSE),0)</f>
        <v>0</v>
      </c>
      <c r="AV315" s="2">
        <f t="shared" si="39"/>
        <v>0</v>
      </c>
      <c r="AW315" s="3" t="str">
        <f>IF($L315="","",IF(SUM($AJ315:AJ315)=0,$AE315,VLOOKUP($AP315,BaseEqptCdF!$C$5:$R$161,16,FALSE)*$AC$3))</f>
        <v/>
      </c>
      <c r="AX315" s="3" t="str">
        <f>IF($L315="","",IF(SUM($AJ315:AK315)=0,$AE315,VLOOKUP($AP315,BaseEqptCdF!$C$5:$R$161,16,FALSE)*$AC$3))</f>
        <v/>
      </c>
      <c r="AY315" s="3" t="str">
        <f>IF($L315="","",IF(SUM($AJ315:AL315)=0,$AE315,VLOOKUP($AP315,BaseEqptCdF!$C$5:$R$161,16,FALSE)*$AC$3))</f>
        <v/>
      </c>
      <c r="AZ315" s="3" t="str">
        <f>IF($L315="","",IF(SUM($AJ315:AM315)=0,$AE315,VLOOKUP($AP315,BaseEqptCdF!$C$5:$R$161,16,FALSE)*$AC$3))</f>
        <v/>
      </c>
      <c r="BA315" s="3" t="str">
        <f>IF($L315="","",IF(SUM($AJ315:AN315)=0,$AE315,VLOOKUP($AP315,BaseEqptCdF!$C$5:$R$161,16,FALSE)*$AC$3))</f>
        <v/>
      </c>
      <c r="BB315" s="2">
        <f t="shared" si="40"/>
        <v>0</v>
      </c>
      <c r="BC315" s="3" t="str">
        <f>IF($L315="","",IF(SUM($AJ315:AJ315)=0,$AF315,IF(LEFT(VLOOKUP($AP315,BaseEqptCdF!$C$5:$E$161,3,FALSE),2)="SD",0,IF(LEFT(VLOOKUP($AP315,BaseEqptCdF!$C$5:$E$161,3,FALSE),2)="SB",1*52,VLOOKUP($AP315,BaseEqptCdF!$C$5:$S$161,12,FALSE)*0.2*300))))</f>
        <v/>
      </c>
      <c r="BD315" s="3" t="str">
        <f>IF($L315="","",IF(SUM($AJ315:AK315)=0,$AF315,IF(LEFT(VLOOKUP($AP315,BaseEqptCdF!$C$5:$E$161,3,FALSE),2)="SD",0,IF(LEFT(VLOOKUP($AP315,BaseEqptCdF!$C$5:$E$161,3,FALSE),2)="SB",1*52,VLOOKUP($AP315,BaseEqptCdF!$C$5:$S$161,12,FALSE)*0.2*300))))</f>
        <v/>
      </c>
      <c r="BE315" s="3" t="str">
        <f>IF($L315="","",IF(SUM($AJ315:AL315)=0,$AF315,IF(LEFT(VLOOKUP($AP315,BaseEqptCdF!$C$5:$E$161,3,FALSE),2)="SD",0,IF(LEFT(VLOOKUP($AP315,BaseEqptCdF!$C$5:$E$161,3,FALSE),2)="SB",1*52,VLOOKUP($AP315,BaseEqptCdF!$C$5:$S$161,12,FALSE)*0.2*300))))</f>
        <v/>
      </c>
      <c r="BF315" s="3" t="str">
        <f>IF($L315="","",IF(SUM($AJ315:AM315)=0,$AF315,IF(LEFT(VLOOKUP($AP315,BaseEqptCdF!$C$5:$E$161,3,FALSE),2)="SD",0,IF(LEFT(VLOOKUP($AP315,BaseEqptCdF!$C$5:$E$161,3,FALSE),2)="SB",1*52,VLOOKUP($AP315,BaseEqptCdF!$C$5:$S$161,12,FALSE)*0.2*300))))</f>
        <v/>
      </c>
      <c r="BG315" s="3" t="str">
        <f>IF($L315="","",IF(SUM($AJ315:AN315)=0,$AF315,IF(LEFT(VLOOKUP($AP315,BaseEqptCdF!$C$5:$E$161,3,FALSE),2)="SD",0,IF(LEFT(VLOOKUP($AP315,BaseEqptCdF!$C$5:$E$161,3,FALSE),2)="SB",1*52,VLOOKUP($AP315,BaseEqptCdF!$C$5:$S$161,12,FALSE)*0.2*300))))</f>
        <v/>
      </c>
      <c r="BH315" s="2">
        <f t="shared" si="41"/>
        <v>0</v>
      </c>
    </row>
    <row r="316" spans="1:60" x14ac:dyDescent="0.25">
      <c r="A316" s="296" t="str">
        <f t="array" ref="A316">IF($C316="","",INDEX(Prog!$B$8:$D$300,MATCH($C316,nivo1,0),1))</f>
        <v/>
      </c>
      <c r="B316" s="296" t="str">
        <f t="array" ref="B316">IF($C316="","",INDEX(Prog!$B$8:$D$300,MATCH($C316,nivo1,0),2))</f>
        <v/>
      </c>
      <c r="C316" s="273"/>
      <c r="D316" s="267"/>
      <c r="E316" s="273"/>
      <c r="F316" s="273"/>
      <c r="G316" s="273"/>
      <c r="H316" s="273"/>
      <c r="I316" s="273"/>
      <c r="J316" s="273"/>
      <c r="K316" s="274"/>
      <c r="L316" s="273"/>
      <c r="M316" s="273"/>
      <c r="N316" s="273"/>
      <c r="O316" s="275"/>
      <c r="P316" s="273"/>
      <c r="Q316" s="273"/>
      <c r="R316" s="273"/>
      <c r="S316" s="273"/>
      <c r="T316" s="276"/>
      <c r="U316" s="276"/>
      <c r="V316" s="276"/>
      <c r="W316" s="276"/>
      <c r="X316" s="277"/>
      <c r="Y316" s="278"/>
      <c r="AA316" s="8" t="str">
        <f>IF($L316="","",VLOOKUP($L316,BaseEqptCdF!$C$5:$E$161,2,FALSE))</f>
        <v/>
      </c>
      <c r="AB316" s="8" t="str">
        <f>IF($L316="","",VLOOKUP($L316,BaseEqptCdF!$C$5:$E$161,3,FALSE))</f>
        <v/>
      </c>
      <c r="AC316" s="7" t="str">
        <f>IF($L316="","",VLOOKUP($L316,BaseEqptCdF!$C$5:$I$161,6,FALSE))</f>
        <v/>
      </c>
      <c r="AD316" s="7" t="str">
        <f>IF($L316="","",VLOOKUP($L316,BaseEqptCdF!$C$5:$I$161,7,FALSE))</f>
        <v/>
      </c>
      <c r="AE316" s="3" t="str">
        <f>IF($L316="","",VLOOKUP($L316,BaseEqptCdF!$C$5:$R$161,16,FALSE)*$AC$3)</f>
        <v/>
      </c>
      <c r="AF316" s="3" t="str">
        <f>IF($L316="","",IF(LEFT($AB316,2)="SD",0,IF(LEFT($AB316,2)="SB",1*52,IF($N316=Prog!$P$17,VLOOKUP($L316,BaseEqptCdF!$C$5:$P$161,14,FALSE)*1*300,VLOOKUP($L316,BaseEqptCdF!$C$5:$P$161,12,FALSE)*0.2*300))))</f>
        <v/>
      </c>
      <c r="AG316" s="6" t="str">
        <f t="shared" si="42"/>
        <v/>
      </c>
      <c r="AH316" s="6">
        <f>IF($U316=Prog!$S$18,YEAR($X316),"")</f>
        <v>1900</v>
      </c>
      <c r="AI316" s="5" t="str">
        <f>IF(OR($AG316="",$U316=Prog!$S$18),"",IF(OR($U316=Prog!$S$17,$U316=Prog!$S$16),YEAR($X316),IF($AG316="ND","ND",$AI$8+$O316)))</f>
        <v/>
      </c>
      <c r="AJ316" s="3" t="str">
        <f t="shared" si="37"/>
        <v/>
      </c>
      <c r="AK316" s="3" t="str">
        <f t="shared" si="45"/>
        <v/>
      </c>
      <c r="AL316" s="3" t="str">
        <f t="shared" si="45"/>
        <v/>
      </c>
      <c r="AM316" s="3" t="str">
        <f t="shared" si="45"/>
        <v/>
      </c>
      <c r="AN316" s="3" t="str">
        <f t="shared" si="45"/>
        <v/>
      </c>
      <c r="AO316" s="2">
        <f t="shared" si="38"/>
        <v>0</v>
      </c>
      <c r="AP316" s="4"/>
      <c r="AQ316" s="3">
        <f>IF(AJ316=1,VLOOKUP($AP316,BaseEqptCdF!$C$5:$R$161,16,FALSE),0)</f>
        <v>0</v>
      </c>
      <c r="AR316" s="3">
        <f>IF(AK316=1,VLOOKUP($AP316,BaseEqptCdF!$C$5:$R$161,16,FALSE),0)</f>
        <v>0</v>
      </c>
      <c r="AS316" s="3">
        <f>IF(AL316=1,VLOOKUP($AP316,BaseEqptCdF!$C$5:$R$161,16,FALSE),0)</f>
        <v>0</v>
      </c>
      <c r="AT316" s="3">
        <f>IF(AM316=1,VLOOKUP($AP316,BaseEqptCdF!$C$5:$R$161,16,FALSE),0)</f>
        <v>0</v>
      </c>
      <c r="AU316" s="3">
        <f>IF(AN316=1,VLOOKUP($AP316,BaseEqptCdF!$C$5:$R$161,16,FALSE),0)</f>
        <v>0</v>
      </c>
      <c r="AV316" s="2">
        <f t="shared" si="39"/>
        <v>0</v>
      </c>
      <c r="AW316" s="3" t="str">
        <f>IF($L316="","",IF(SUM($AJ316:AJ316)=0,$AE316,VLOOKUP($AP316,BaseEqptCdF!$C$5:$R$161,16,FALSE)*$AC$3))</f>
        <v/>
      </c>
      <c r="AX316" s="3" t="str">
        <f>IF($L316="","",IF(SUM($AJ316:AK316)=0,$AE316,VLOOKUP($AP316,BaseEqptCdF!$C$5:$R$161,16,FALSE)*$AC$3))</f>
        <v/>
      </c>
      <c r="AY316" s="3" t="str">
        <f>IF($L316="","",IF(SUM($AJ316:AL316)=0,$AE316,VLOOKUP($AP316,BaseEqptCdF!$C$5:$R$161,16,FALSE)*$AC$3))</f>
        <v/>
      </c>
      <c r="AZ316" s="3" t="str">
        <f>IF($L316="","",IF(SUM($AJ316:AM316)=0,$AE316,VLOOKUP($AP316,BaseEqptCdF!$C$5:$R$161,16,FALSE)*$AC$3))</f>
        <v/>
      </c>
      <c r="BA316" s="3" t="str">
        <f>IF($L316="","",IF(SUM($AJ316:AN316)=0,$AE316,VLOOKUP($AP316,BaseEqptCdF!$C$5:$R$161,16,FALSE)*$AC$3))</f>
        <v/>
      </c>
      <c r="BB316" s="2">
        <f t="shared" si="40"/>
        <v>0</v>
      </c>
      <c r="BC316" s="3" t="str">
        <f>IF($L316="","",IF(SUM($AJ316:AJ316)=0,$AF316,IF(LEFT(VLOOKUP($AP316,BaseEqptCdF!$C$5:$E$161,3,FALSE),2)="SD",0,IF(LEFT(VLOOKUP($AP316,BaseEqptCdF!$C$5:$E$161,3,FALSE),2)="SB",1*52,VLOOKUP($AP316,BaseEqptCdF!$C$5:$S$161,12,FALSE)*0.2*300))))</f>
        <v/>
      </c>
      <c r="BD316" s="3" t="str">
        <f>IF($L316="","",IF(SUM($AJ316:AK316)=0,$AF316,IF(LEFT(VLOOKUP($AP316,BaseEqptCdF!$C$5:$E$161,3,FALSE),2)="SD",0,IF(LEFT(VLOOKUP($AP316,BaseEqptCdF!$C$5:$E$161,3,FALSE),2)="SB",1*52,VLOOKUP($AP316,BaseEqptCdF!$C$5:$S$161,12,FALSE)*0.2*300))))</f>
        <v/>
      </c>
      <c r="BE316" s="3" t="str">
        <f>IF($L316="","",IF(SUM($AJ316:AL316)=0,$AF316,IF(LEFT(VLOOKUP($AP316,BaseEqptCdF!$C$5:$E$161,3,FALSE),2)="SD",0,IF(LEFT(VLOOKUP($AP316,BaseEqptCdF!$C$5:$E$161,3,FALSE),2)="SB",1*52,VLOOKUP($AP316,BaseEqptCdF!$C$5:$S$161,12,FALSE)*0.2*300))))</f>
        <v/>
      </c>
      <c r="BF316" s="3" t="str">
        <f>IF($L316="","",IF(SUM($AJ316:AM316)=0,$AF316,IF(LEFT(VLOOKUP($AP316,BaseEqptCdF!$C$5:$E$161,3,FALSE),2)="SD",0,IF(LEFT(VLOOKUP($AP316,BaseEqptCdF!$C$5:$E$161,3,FALSE),2)="SB",1*52,VLOOKUP($AP316,BaseEqptCdF!$C$5:$S$161,12,FALSE)*0.2*300))))</f>
        <v/>
      </c>
      <c r="BG316" s="3" t="str">
        <f>IF($L316="","",IF(SUM($AJ316:AN316)=0,$AF316,IF(LEFT(VLOOKUP($AP316,BaseEqptCdF!$C$5:$E$161,3,FALSE),2)="SD",0,IF(LEFT(VLOOKUP($AP316,BaseEqptCdF!$C$5:$E$161,3,FALSE),2)="SB",1*52,VLOOKUP($AP316,BaseEqptCdF!$C$5:$S$161,12,FALSE)*0.2*300))))</f>
        <v/>
      </c>
      <c r="BH316" s="2">
        <f t="shared" si="41"/>
        <v>0</v>
      </c>
    </row>
    <row r="317" spans="1:60" x14ac:dyDescent="0.25">
      <c r="A317" s="296" t="str">
        <f t="array" ref="A317">IF($C317="","",INDEX(Prog!$B$8:$D$300,MATCH($C317,nivo1,0),1))</f>
        <v/>
      </c>
      <c r="B317" s="296" t="str">
        <f t="array" ref="B317">IF($C317="","",INDEX(Prog!$B$8:$D$300,MATCH($C317,nivo1,0),2))</f>
        <v/>
      </c>
      <c r="C317" s="273"/>
      <c r="D317" s="267"/>
      <c r="E317" s="273"/>
      <c r="F317" s="273"/>
      <c r="G317" s="273"/>
      <c r="H317" s="273"/>
      <c r="I317" s="273"/>
      <c r="J317" s="273"/>
      <c r="K317" s="274"/>
      <c r="L317" s="273"/>
      <c r="M317" s="273"/>
      <c r="N317" s="273"/>
      <c r="O317" s="275"/>
      <c r="P317" s="273"/>
      <c r="Q317" s="273"/>
      <c r="R317" s="273"/>
      <c r="S317" s="273"/>
      <c r="T317" s="276"/>
      <c r="U317" s="276"/>
      <c r="V317" s="276"/>
      <c r="W317" s="276"/>
      <c r="X317" s="277"/>
      <c r="Y317" s="278"/>
      <c r="AA317" s="8" t="str">
        <f>IF($L317="","",VLOOKUP($L317,BaseEqptCdF!$C$5:$E$161,2,FALSE))</f>
        <v/>
      </c>
      <c r="AB317" s="8" t="str">
        <f>IF($L317="","",VLOOKUP($L317,BaseEqptCdF!$C$5:$E$161,3,FALSE))</f>
        <v/>
      </c>
      <c r="AC317" s="7" t="str">
        <f>IF($L317="","",VLOOKUP($L317,BaseEqptCdF!$C$5:$I$161,6,FALSE))</f>
        <v/>
      </c>
      <c r="AD317" s="7" t="str">
        <f>IF($L317="","",VLOOKUP($L317,BaseEqptCdF!$C$5:$I$161,7,FALSE))</f>
        <v/>
      </c>
      <c r="AE317" s="3" t="str">
        <f>IF($L317="","",VLOOKUP($L317,BaseEqptCdF!$C$5:$R$161,16,FALSE)*$AC$3)</f>
        <v/>
      </c>
      <c r="AF317" s="3" t="str">
        <f>IF($L317="","",IF(LEFT($AB317,2)="SD",0,IF(LEFT($AB317,2)="SB",1*52,IF($N317=Prog!$P$17,VLOOKUP($L317,BaseEqptCdF!$C$5:$P$161,14,FALSE)*1*300,VLOOKUP($L317,BaseEqptCdF!$C$5:$P$161,12,FALSE)*0.2*300))))</f>
        <v/>
      </c>
      <c r="AG317" s="6" t="str">
        <f t="shared" si="42"/>
        <v/>
      </c>
      <c r="AH317" s="6">
        <f>IF($U317=Prog!$S$18,YEAR($X317),"")</f>
        <v>1900</v>
      </c>
      <c r="AI317" s="5" t="str">
        <f>IF(OR($AG317="",$U317=Prog!$S$18),"",IF(OR($U317=Prog!$S$17,$U317=Prog!$S$16),YEAR($X317),IF($AG317="ND","ND",$AI$8+$O317)))</f>
        <v/>
      </c>
      <c r="AJ317" s="3" t="str">
        <f t="shared" si="37"/>
        <v/>
      </c>
      <c r="AK317" s="3" t="str">
        <f t="shared" si="45"/>
        <v/>
      </c>
      <c r="AL317" s="3" t="str">
        <f t="shared" si="45"/>
        <v/>
      </c>
      <c r="AM317" s="3" t="str">
        <f t="shared" si="45"/>
        <v/>
      </c>
      <c r="AN317" s="3" t="str">
        <f t="shared" si="45"/>
        <v/>
      </c>
      <c r="AO317" s="2">
        <f t="shared" si="38"/>
        <v>0</v>
      </c>
      <c r="AP317" s="4"/>
      <c r="AQ317" s="3">
        <f>IF(AJ317=1,VLOOKUP($AP317,BaseEqptCdF!$C$5:$R$161,16,FALSE),0)</f>
        <v>0</v>
      </c>
      <c r="AR317" s="3">
        <f>IF(AK317=1,VLOOKUP($AP317,BaseEqptCdF!$C$5:$R$161,16,FALSE),0)</f>
        <v>0</v>
      </c>
      <c r="AS317" s="3">
        <f>IF(AL317=1,VLOOKUP($AP317,BaseEqptCdF!$C$5:$R$161,16,FALSE),0)</f>
        <v>0</v>
      </c>
      <c r="AT317" s="3">
        <f>IF(AM317=1,VLOOKUP($AP317,BaseEqptCdF!$C$5:$R$161,16,FALSE),0)</f>
        <v>0</v>
      </c>
      <c r="AU317" s="3">
        <f>IF(AN317=1,VLOOKUP($AP317,BaseEqptCdF!$C$5:$R$161,16,FALSE),0)</f>
        <v>0</v>
      </c>
      <c r="AV317" s="2">
        <f t="shared" si="39"/>
        <v>0</v>
      </c>
      <c r="AW317" s="3" t="str">
        <f>IF($L317="","",IF(SUM($AJ317:AJ317)=0,$AE317,VLOOKUP($AP317,BaseEqptCdF!$C$5:$R$161,16,FALSE)*$AC$3))</f>
        <v/>
      </c>
      <c r="AX317" s="3" t="str">
        <f>IF($L317="","",IF(SUM($AJ317:AK317)=0,$AE317,VLOOKUP($AP317,BaseEqptCdF!$C$5:$R$161,16,FALSE)*$AC$3))</f>
        <v/>
      </c>
      <c r="AY317" s="3" t="str">
        <f>IF($L317="","",IF(SUM($AJ317:AL317)=0,$AE317,VLOOKUP($AP317,BaseEqptCdF!$C$5:$R$161,16,FALSE)*$AC$3))</f>
        <v/>
      </c>
      <c r="AZ317" s="3" t="str">
        <f>IF($L317="","",IF(SUM($AJ317:AM317)=0,$AE317,VLOOKUP($AP317,BaseEqptCdF!$C$5:$R$161,16,FALSE)*$AC$3))</f>
        <v/>
      </c>
      <c r="BA317" s="3" t="str">
        <f>IF($L317="","",IF(SUM($AJ317:AN317)=0,$AE317,VLOOKUP($AP317,BaseEqptCdF!$C$5:$R$161,16,FALSE)*$AC$3))</f>
        <v/>
      </c>
      <c r="BB317" s="2">
        <f t="shared" si="40"/>
        <v>0</v>
      </c>
      <c r="BC317" s="3" t="str">
        <f>IF($L317="","",IF(SUM($AJ317:AJ317)=0,$AF317,IF(LEFT(VLOOKUP($AP317,BaseEqptCdF!$C$5:$E$161,3,FALSE),2)="SD",0,IF(LEFT(VLOOKUP($AP317,BaseEqptCdF!$C$5:$E$161,3,FALSE),2)="SB",1*52,VLOOKUP($AP317,BaseEqptCdF!$C$5:$S$161,12,FALSE)*0.2*300))))</f>
        <v/>
      </c>
      <c r="BD317" s="3" t="str">
        <f>IF($L317="","",IF(SUM($AJ317:AK317)=0,$AF317,IF(LEFT(VLOOKUP($AP317,BaseEqptCdF!$C$5:$E$161,3,FALSE),2)="SD",0,IF(LEFT(VLOOKUP($AP317,BaseEqptCdF!$C$5:$E$161,3,FALSE),2)="SB",1*52,VLOOKUP($AP317,BaseEqptCdF!$C$5:$S$161,12,FALSE)*0.2*300))))</f>
        <v/>
      </c>
      <c r="BE317" s="3" t="str">
        <f>IF($L317="","",IF(SUM($AJ317:AL317)=0,$AF317,IF(LEFT(VLOOKUP($AP317,BaseEqptCdF!$C$5:$E$161,3,FALSE),2)="SD",0,IF(LEFT(VLOOKUP($AP317,BaseEqptCdF!$C$5:$E$161,3,FALSE),2)="SB",1*52,VLOOKUP($AP317,BaseEqptCdF!$C$5:$S$161,12,FALSE)*0.2*300))))</f>
        <v/>
      </c>
      <c r="BF317" s="3" t="str">
        <f>IF($L317="","",IF(SUM($AJ317:AM317)=0,$AF317,IF(LEFT(VLOOKUP($AP317,BaseEqptCdF!$C$5:$E$161,3,FALSE),2)="SD",0,IF(LEFT(VLOOKUP($AP317,BaseEqptCdF!$C$5:$E$161,3,FALSE),2)="SB",1*52,VLOOKUP($AP317,BaseEqptCdF!$C$5:$S$161,12,FALSE)*0.2*300))))</f>
        <v/>
      </c>
      <c r="BG317" s="3" t="str">
        <f>IF($L317="","",IF(SUM($AJ317:AN317)=0,$AF317,IF(LEFT(VLOOKUP($AP317,BaseEqptCdF!$C$5:$E$161,3,FALSE),2)="SD",0,IF(LEFT(VLOOKUP($AP317,BaseEqptCdF!$C$5:$E$161,3,FALSE),2)="SB",1*52,VLOOKUP($AP317,BaseEqptCdF!$C$5:$S$161,12,FALSE)*0.2*300))))</f>
        <v/>
      </c>
      <c r="BH317" s="2">
        <f t="shared" si="41"/>
        <v>0</v>
      </c>
    </row>
    <row r="318" spans="1:60" x14ac:dyDescent="0.25">
      <c r="A318" s="296" t="str">
        <f t="array" ref="A318">IF($C318="","",INDEX(Prog!$B$8:$D$300,MATCH($C318,nivo1,0),1))</f>
        <v/>
      </c>
      <c r="B318" s="296" t="str">
        <f t="array" ref="B318">IF($C318="","",INDEX(Prog!$B$8:$D$300,MATCH($C318,nivo1,0),2))</f>
        <v/>
      </c>
      <c r="C318" s="273"/>
      <c r="D318" s="267"/>
      <c r="E318" s="273"/>
      <c r="F318" s="273"/>
      <c r="G318" s="273"/>
      <c r="H318" s="273"/>
      <c r="I318" s="273"/>
      <c r="J318" s="273"/>
      <c r="K318" s="274"/>
      <c r="L318" s="273"/>
      <c r="M318" s="273"/>
      <c r="N318" s="273"/>
      <c r="O318" s="275"/>
      <c r="P318" s="273"/>
      <c r="Q318" s="273"/>
      <c r="R318" s="273"/>
      <c r="S318" s="273"/>
      <c r="T318" s="276"/>
      <c r="U318" s="276"/>
      <c r="V318" s="276"/>
      <c r="W318" s="276"/>
      <c r="X318" s="277"/>
      <c r="Y318" s="278"/>
      <c r="AA318" s="8" t="str">
        <f>IF($L318="","",VLOOKUP($L318,BaseEqptCdF!$C$5:$E$161,2,FALSE))</f>
        <v/>
      </c>
      <c r="AB318" s="8" t="str">
        <f>IF($L318="","",VLOOKUP($L318,BaseEqptCdF!$C$5:$E$161,3,FALSE))</f>
        <v/>
      </c>
      <c r="AC318" s="7" t="str">
        <f>IF($L318="","",VLOOKUP($L318,BaseEqptCdF!$C$5:$I$161,6,FALSE))</f>
        <v/>
      </c>
      <c r="AD318" s="7" t="str">
        <f>IF($L318="","",VLOOKUP($L318,BaseEqptCdF!$C$5:$I$161,7,FALSE))</f>
        <v/>
      </c>
      <c r="AE318" s="3" t="str">
        <f>IF($L318="","",VLOOKUP($L318,BaseEqptCdF!$C$5:$R$161,16,FALSE)*$AC$3)</f>
        <v/>
      </c>
      <c r="AF318" s="3" t="str">
        <f>IF($L318="","",IF(LEFT($AB318,2)="SD",0,IF(LEFT($AB318,2)="SB",1*52,IF($N318=Prog!$P$17,VLOOKUP($L318,BaseEqptCdF!$C$5:$P$161,14,FALSE)*1*300,VLOOKUP($L318,BaseEqptCdF!$C$5:$P$161,12,FALSE)*0.2*300))))</f>
        <v/>
      </c>
      <c r="AG318" s="6" t="str">
        <f t="shared" si="42"/>
        <v/>
      </c>
      <c r="AH318" s="6">
        <f>IF($U318=Prog!$S$18,YEAR($X318),"")</f>
        <v>1900</v>
      </c>
      <c r="AI318" s="5" t="str">
        <f>IF(OR($AG318="",$U318=Prog!$S$18),"",IF(OR($U318=Prog!$S$17,$U318=Prog!$S$16),YEAR($X318),IF($AG318="ND","ND",$AI$8+$O318)))</f>
        <v/>
      </c>
      <c r="AJ318" s="3" t="str">
        <f t="shared" si="37"/>
        <v/>
      </c>
      <c r="AK318" s="3" t="str">
        <f t="shared" si="45"/>
        <v/>
      </c>
      <c r="AL318" s="3" t="str">
        <f t="shared" si="45"/>
        <v/>
      </c>
      <c r="AM318" s="3" t="str">
        <f t="shared" si="45"/>
        <v/>
      </c>
      <c r="AN318" s="3" t="str">
        <f t="shared" si="45"/>
        <v/>
      </c>
      <c r="AO318" s="2">
        <f t="shared" si="38"/>
        <v>0</v>
      </c>
      <c r="AP318" s="4"/>
      <c r="AQ318" s="3">
        <f>IF(AJ318=1,VLOOKUP($AP318,BaseEqptCdF!$C$5:$R$161,16,FALSE),0)</f>
        <v>0</v>
      </c>
      <c r="AR318" s="3">
        <f>IF(AK318=1,VLOOKUP($AP318,BaseEqptCdF!$C$5:$R$161,16,FALSE),0)</f>
        <v>0</v>
      </c>
      <c r="AS318" s="3">
        <f>IF(AL318=1,VLOOKUP($AP318,BaseEqptCdF!$C$5:$R$161,16,FALSE),0)</f>
        <v>0</v>
      </c>
      <c r="AT318" s="3">
        <f>IF(AM318=1,VLOOKUP($AP318,BaseEqptCdF!$C$5:$R$161,16,FALSE),0)</f>
        <v>0</v>
      </c>
      <c r="AU318" s="3">
        <f>IF(AN318=1,VLOOKUP($AP318,BaseEqptCdF!$C$5:$R$161,16,FALSE),0)</f>
        <v>0</v>
      </c>
      <c r="AV318" s="2">
        <f t="shared" si="39"/>
        <v>0</v>
      </c>
      <c r="AW318" s="3" t="str">
        <f>IF($L318="","",IF(SUM($AJ318:AJ318)=0,$AE318,VLOOKUP($AP318,BaseEqptCdF!$C$5:$R$161,16,FALSE)*$AC$3))</f>
        <v/>
      </c>
      <c r="AX318" s="3" t="str">
        <f>IF($L318="","",IF(SUM($AJ318:AK318)=0,$AE318,VLOOKUP($AP318,BaseEqptCdF!$C$5:$R$161,16,FALSE)*$AC$3))</f>
        <v/>
      </c>
      <c r="AY318" s="3" t="str">
        <f>IF($L318="","",IF(SUM($AJ318:AL318)=0,$AE318,VLOOKUP($AP318,BaseEqptCdF!$C$5:$R$161,16,FALSE)*$AC$3))</f>
        <v/>
      </c>
      <c r="AZ318" s="3" t="str">
        <f>IF($L318="","",IF(SUM($AJ318:AM318)=0,$AE318,VLOOKUP($AP318,BaseEqptCdF!$C$5:$R$161,16,FALSE)*$AC$3))</f>
        <v/>
      </c>
      <c r="BA318" s="3" t="str">
        <f>IF($L318="","",IF(SUM($AJ318:AN318)=0,$AE318,VLOOKUP($AP318,BaseEqptCdF!$C$5:$R$161,16,FALSE)*$AC$3))</f>
        <v/>
      </c>
      <c r="BB318" s="2">
        <f t="shared" si="40"/>
        <v>0</v>
      </c>
      <c r="BC318" s="3" t="str">
        <f>IF($L318="","",IF(SUM($AJ318:AJ318)=0,$AF318,IF(LEFT(VLOOKUP($AP318,BaseEqptCdF!$C$5:$E$161,3,FALSE),2)="SD",0,IF(LEFT(VLOOKUP($AP318,BaseEqptCdF!$C$5:$E$161,3,FALSE),2)="SB",1*52,VLOOKUP($AP318,BaseEqptCdF!$C$5:$S$161,12,FALSE)*0.2*300))))</f>
        <v/>
      </c>
      <c r="BD318" s="3" t="str">
        <f>IF($L318="","",IF(SUM($AJ318:AK318)=0,$AF318,IF(LEFT(VLOOKUP($AP318,BaseEqptCdF!$C$5:$E$161,3,FALSE),2)="SD",0,IF(LEFT(VLOOKUP($AP318,BaseEqptCdF!$C$5:$E$161,3,FALSE),2)="SB",1*52,VLOOKUP($AP318,BaseEqptCdF!$C$5:$S$161,12,FALSE)*0.2*300))))</f>
        <v/>
      </c>
      <c r="BE318" s="3" t="str">
        <f>IF($L318="","",IF(SUM($AJ318:AL318)=0,$AF318,IF(LEFT(VLOOKUP($AP318,BaseEqptCdF!$C$5:$E$161,3,FALSE),2)="SD",0,IF(LEFT(VLOOKUP($AP318,BaseEqptCdF!$C$5:$E$161,3,FALSE),2)="SB",1*52,VLOOKUP($AP318,BaseEqptCdF!$C$5:$S$161,12,FALSE)*0.2*300))))</f>
        <v/>
      </c>
      <c r="BF318" s="3" t="str">
        <f>IF($L318="","",IF(SUM($AJ318:AM318)=0,$AF318,IF(LEFT(VLOOKUP($AP318,BaseEqptCdF!$C$5:$E$161,3,FALSE),2)="SD",0,IF(LEFT(VLOOKUP($AP318,BaseEqptCdF!$C$5:$E$161,3,FALSE),2)="SB",1*52,VLOOKUP($AP318,BaseEqptCdF!$C$5:$S$161,12,FALSE)*0.2*300))))</f>
        <v/>
      </c>
      <c r="BG318" s="3" t="str">
        <f>IF($L318="","",IF(SUM($AJ318:AN318)=0,$AF318,IF(LEFT(VLOOKUP($AP318,BaseEqptCdF!$C$5:$E$161,3,FALSE),2)="SD",0,IF(LEFT(VLOOKUP($AP318,BaseEqptCdF!$C$5:$E$161,3,FALSE),2)="SB",1*52,VLOOKUP($AP318,BaseEqptCdF!$C$5:$S$161,12,FALSE)*0.2*300))))</f>
        <v/>
      </c>
      <c r="BH318" s="2">
        <f t="shared" si="41"/>
        <v>0</v>
      </c>
    </row>
    <row r="319" spans="1:60" x14ac:dyDescent="0.25">
      <c r="A319" s="296" t="str">
        <f t="array" ref="A319">IF($C319="","",INDEX(Prog!$B$8:$D$300,MATCH($C319,nivo1,0),1))</f>
        <v/>
      </c>
      <c r="B319" s="296" t="str">
        <f t="array" ref="B319">IF($C319="","",INDEX(Prog!$B$8:$D$300,MATCH($C319,nivo1,0),2))</f>
        <v/>
      </c>
      <c r="C319" s="273"/>
      <c r="D319" s="267"/>
      <c r="E319" s="273"/>
      <c r="F319" s="273"/>
      <c r="G319" s="273"/>
      <c r="H319" s="273"/>
      <c r="I319" s="273"/>
      <c r="J319" s="273"/>
      <c r="K319" s="274"/>
      <c r="L319" s="273"/>
      <c r="M319" s="273"/>
      <c r="N319" s="273"/>
      <c r="O319" s="275"/>
      <c r="P319" s="273"/>
      <c r="Q319" s="273"/>
      <c r="R319" s="273"/>
      <c r="S319" s="273"/>
      <c r="T319" s="276"/>
      <c r="U319" s="276"/>
      <c r="V319" s="276"/>
      <c r="W319" s="276"/>
      <c r="X319" s="277"/>
      <c r="Y319" s="278"/>
      <c r="AA319" s="8" t="str">
        <f>IF($L319="","",VLOOKUP($L319,BaseEqptCdF!$C$5:$E$161,2,FALSE))</f>
        <v/>
      </c>
      <c r="AB319" s="8" t="str">
        <f>IF($L319="","",VLOOKUP($L319,BaseEqptCdF!$C$5:$E$161,3,FALSE))</f>
        <v/>
      </c>
      <c r="AC319" s="7" t="str">
        <f>IF($L319="","",VLOOKUP($L319,BaseEqptCdF!$C$5:$I$161,6,FALSE))</f>
        <v/>
      </c>
      <c r="AD319" s="7" t="str">
        <f>IF($L319="","",VLOOKUP($L319,BaseEqptCdF!$C$5:$I$161,7,FALSE))</f>
        <v/>
      </c>
      <c r="AE319" s="3" t="str">
        <f>IF($L319="","",VLOOKUP($L319,BaseEqptCdF!$C$5:$R$161,16,FALSE)*$AC$3)</f>
        <v/>
      </c>
      <c r="AF319" s="3" t="str">
        <f>IF($L319="","",IF(LEFT($AB319,2)="SD",0,IF(LEFT($AB319,2)="SB",1*52,IF($N319=Prog!$P$17,VLOOKUP($L319,BaseEqptCdF!$C$5:$P$161,14,FALSE)*1*300,VLOOKUP($L319,BaseEqptCdF!$C$5:$P$161,12,FALSE)*0.2*300))))</f>
        <v/>
      </c>
      <c r="AG319" s="6" t="str">
        <f t="shared" si="42"/>
        <v/>
      </c>
      <c r="AH319" s="6">
        <f>IF($U319=Prog!$S$18,YEAR($X319),"")</f>
        <v>1900</v>
      </c>
      <c r="AI319" s="5" t="str">
        <f>IF(OR($AG319="",$U319=Prog!$S$18),"",IF(OR($U319=Prog!$S$17,$U319=Prog!$S$16),YEAR($X319),IF($AG319="ND","ND",$AI$8+$O319)))</f>
        <v/>
      </c>
      <c r="AJ319" s="3" t="str">
        <f t="shared" si="37"/>
        <v/>
      </c>
      <c r="AK319" s="3" t="str">
        <f t="shared" si="45"/>
        <v/>
      </c>
      <c r="AL319" s="3" t="str">
        <f t="shared" si="45"/>
        <v/>
      </c>
      <c r="AM319" s="3" t="str">
        <f t="shared" si="45"/>
        <v/>
      </c>
      <c r="AN319" s="3" t="str">
        <f t="shared" si="45"/>
        <v/>
      </c>
      <c r="AO319" s="2">
        <f t="shared" si="38"/>
        <v>0</v>
      </c>
      <c r="AP319" s="4"/>
      <c r="AQ319" s="3">
        <f>IF(AJ319=1,VLOOKUP($AP319,BaseEqptCdF!$C$5:$R$161,16,FALSE),0)</f>
        <v>0</v>
      </c>
      <c r="AR319" s="3">
        <f>IF(AK319=1,VLOOKUP($AP319,BaseEqptCdF!$C$5:$R$161,16,FALSE),0)</f>
        <v>0</v>
      </c>
      <c r="AS319" s="3">
        <f>IF(AL319=1,VLOOKUP($AP319,BaseEqptCdF!$C$5:$R$161,16,FALSE),0)</f>
        <v>0</v>
      </c>
      <c r="AT319" s="3">
        <f>IF(AM319=1,VLOOKUP($AP319,BaseEqptCdF!$C$5:$R$161,16,FALSE),0)</f>
        <v>0</v>
      </c>
      <c r="AU319" s="3">
        <f>IF(AN319=1,VLOOKUP($AP319,BaseEqptCdF!$C$5:$R$161,16,FALSE),0)</f>
        <v>0</v>
      </c>
      <c r="AV319" s="2">
        <f t="shared" si="39"/>
        <v>0</v>
      </c>
      <c r="AW319" s="3" t="str">
        <f>IF($L319="","",IF(SUM($AJ319:AJ319)=0,$AE319,VLOOKUP($AP319,BaseEqptCdF!$C$5:$R$161,16,FALSE)*$AC$3))</f>
        <v/>
      </c>
      <c r="AX319" s="3" t="str">
        <f>IF($L319="","",IF(SUM($AJ319:AK319)=0,$AE319,VLOOKUP($AP319,BaseEqptCdF!$C$5:$R$161,16,FALSE)*$AC$3))</f>
        <v/>
      </c>
      <c r="AY319" s="3" t="str">
        <f>IF($L319="","",IF(SUM($AJ319:AL319)=0,$AE319,VLOOKUP($AP319,BaseEqptCdF!$C$5:$R$161,16,FALSE)*$AC$3))</f>
        <v/>
      </c>
      <c r="AZ319" s="3" t="str">
        <f>IF($L319="","",IF(SUM($AJ319:AM319)=0,$AE319,VLOOKUP($AP319,BaseEqptCdF!$C$5:$R$161,16,FALSE)*$AC$3))</f>
        <v/>
      </c>
      <c r="BA319" s="3" t="str">
        <f>IF($L319="","",IF(SUM($AJ319:AN319)=0,$AE319,VLOOKUP($AP319,BaseEqptCdF!$C$5:$R$161,16,FALSE)*$AC$3))</f>
        <v/>
      </c>
      <c r="BB319" s="2">
        <f t="shared" si="40"/>
        <v>0</v>
      </c>
      <c r="BC319" s="3" t="str">
        <f>IF($L319="","",IF(SUM($AJ319:AJ319)=0,$AF319,IF(LEFT(VLOOKUP($AP319,BaseEqptCdF!$C$5:$E$161,3,FALSE),2)="SD",0,IF(LEFT(VLOOKUP($AP319,BaseEqptCdF!$C$5:$E$161,3,FALSE),2)="SB",1*52,VLOOKUP($AP319,BaseEqptCdF!$C$5:$S$161,12,FALSE)*0.2*300))))</f>
        <v/>
      </c>
      <c r="BD319" s="3" t="str">
        <f>IF($L319="","",IF(SUM($AJ319:AK319)=0,$AF319,IF(LEFT(VLOOKUP($AP319,BaseEqptCdF!$C$5:$E$161,3,FALSE),2)="SD",0,IF(LEFT(VLOOKUP($AP319,BaseEqptCdF!$C$5:$E$161,3,FALSE),2)="SB",1*52,VLOOKUP($AP319,BaseEqptCdF!$C$5:$S$161,12,FALSE)*0.2*300))))</f>
        <v/>
      </c>
      <c r="BE319" s="3" t="str">
        <f>IF($L319="","",IF(SUM($AJ319:AL319)=0,$AF319,IF(LEFT(VLOOKUP($AP319,BaseEqptCdF!$C$5:$E$161,3,FALSE),2)="SD",0,IF(LEFT(VLOOKUP($AP319,BaseEqptCdF!$C$5:$E$161,3,FALSE),2)="SB",1*52,VLOOKUP($AP319,BaseEqptCdF!$C$5:$S$161,12,FALSE)*0.2*300))))</f>
        <v/>
      </c>
      <c r="BF319" s="3" t="str">
        <f>IF($L319="","",IF(SUM($AJ319:AM319)=0,$AF319,IF(LEFT(VLOOKUP($AP319,BaseEqptCdF!$C$5:$E$161,3,FALSE),2)="SD",0,IF(LEFT(VLOOKUP($AP319,BaseEqptCdF!$C$5:$E$161,3,FALSE),2)="SB",1*52,VLOOKUP($AP319,BaseEqptCdF!$C$5:$S$161,12,FALSE)*0.2*300))))</f>
        <v/>
      </c>
      <c r="BG319" s="3" t="str">
        <f>IF($L319="","",IF(SUM($AJ319:AN319)=0,$AF319,IF(LEFT(VLOOKUP($AP319,BaseEqptCdF!$C$5:$E$161,3,FALSE),2)="SD",0,IF(LEFT(VLOOKUP($AP319,BaseEqptCdF!$C$5:$E$161,3,FALSE),2)="SB",1*52,VLOOKUP($AP319,BaseEqptCdF!$C$5:$S$161,12,FALSE)*0.2*300))))</f>
        <v/>
      </c>
      <c r="BH319" s="2">
        <f t="shared" si="41"/>
        <v>0</v>
      </c>
    </row>
    <row r="320" spans="1:60" x14ac:dyDescent="0.25">
      <c r="A320" s="296" t="str">
        <f t="array" ref="A320">IF($C320="","",INDEX(Prog!$B$8:$D$300,MATCH($C320,nivo1,0),1))</f>
        <v/>
      </c>
      <c r="B320" s="296" t="str">
        <f t="array" ref="B320">IF($C320="","",INDEX(Prog!$B$8:$D$300,MATCH($C320,nivo1,0),2))</f>
        <v/>
      </c>
      <c r="C320" s="273"/>
      <c r="D320" s="267"/>
      <c r="E320" s="273"/>
      <c r="F320" s="273"/>
      <c r="G320" s="273"/>
      <c r="H320" s="273"/>
      <c r="I320" s="273"/>
      <c r="J320" s="273"/>
      <c r="K320" s="274"/>
      <c r="L320" s="273"/>
      <c r="M320" s="273"/>
      <c r="N320" s="273"/>
      <c r="O320" s="275"/>
      <c r="P320" s="273"/>
      <c r="Q320" s="273"/>
      <c r="R320" s="273"/>
      <c r="S320" s="273"/>
      <c r="T320" s="276"/>
      <c r="U320" s="276"/>
      <c r="V320" s="276"/>
      <c r="W320" s="276"/>
      <c r="X320" s="277"/>
      <c r="Y320" s="278"/>
      <c r="AA320" s="8" t="str">
        <f>IF($L320="","",VLOOKUP($L320,BaseEqptCdF!$C$5:$E$161,2,FALSE))</f>
        <v/>
      </c>
      <c r="AB320" s="8" t="str">
        <f>IF($L320="","",VLOOKUP($L320,BaseEqptCdF!$C$5:$E$161,3,FALSE))</f>
        <v/>
      </c>
      <c r="AC320" s="7" t="str">
        <f>IF($L320="","",VLOOKUP($L320,BaseEqptCdF!$C$5:$I$161,6,FALSE))</f>
        <v/>
      </c>
      <c r="AD320" s="7" t="str">
        <f>IF($L320="","",VLOOKUP($L320,BaseEqptCdF!$C$5:$I$161,7,FALSE))</f>
        <v/>
      </c>
      <c r="AE320" s="3" t="str">
        <f>IF($L320="","",VLOOKUP($L320,BaseEqptCdF!$C$5:$R$161,16,FALSE)*$AC$3)</f>
        <v/>
      </c>
      <c r="AF320" s="3" t="str">
        <f>IF($L320="","",IF(LEFT($AB320,2)="SD",0,IF(LEFT($AB320,2)="SB",1*52,IF($N320=Prog!$P$17,VLOOKUP($L320,BaseEqptCdF!$C$5:$P$161,14,FALSE)*1*300,VLOOKUP($L320,BaseEqptCdF!$C$5:$P$161,12,FALSE)*0.2*300))))</f>
        <v/>
      </c>
      <c r="AG320" s="6" t="str">
        <f t="shared" si="42"/>
        <v/>
      </c>
      <c r="AH320" s="6">
        <f>IF($U320=Prog!$S$18,YEAR($X320),"")</f>
        <v>1900</v>
      </c>
      <c r="AI320" s="5" t="str">
        <f>IF(OR($AG320="",$U320=Prog!$S$18),"",IF(OR($U320=Prog!$S$17,$U320=Prog!$S$16),YEAR($X320),IF($AG320="ND","ND",$AI$8+$O320)))</f>
        <v/>
      </c>
      <c r="AJ320" s="3" t="str">
        <f t="shared" si="37"/>
        <v/>
      </c>
      <c r="AK320" s="3" t="str">
        <f t="shared" si="45"/>
        <v/>
      </c>
      <c r="AL320" s="3" t="str">
        <f t="shared" si="45"/>
        <v/>
      </c>
      <c r="AM320" s="3" t="str">
        <f t="shared" si="45"/>
        <v/>
      </c>
      <c r="AN320" s="3" t="str">
        <f t="shared" si="45"/>
        <v/>
      </c>
      <c r="AO320" s="2">
        <f t="shared" si="38"/>
        <v>0</v>
      </c>
      <c r="AP320" s="4"/>
      <c r="AQ320" s="3">
        <f>IF(AJ320=1,VLOOKUP($AP320,BaseEqptCdF!$C$5:$R$161,16,FALSE),0)</f>
        <v>0</v>
      </c>
      <c r="AR320" s="3">
        <f>IF(AK320=1,VLOOKUP($AP320,BaseEqptCdF!$C$5:$R$161,16,FALSE),0)</f>
        <v>0</v>
      </c>
      <c r="AS320" s="3">
        <f>IF(AL320=1,VLOOKUP($AP320,BaseEqptCdF!$C$5:$R$161,16,FALSE),0)</f>
        <v>0</v>
      </c>
      <c r="AT320" s="3">
        <f>IF(AM320=1,VLOOKUP($AP320,BaseEqptCdF!$C$5:$R$161,16,FALSE),0)</f>
        <v>0</v>
      </c>
      <c r="AU320" s="3">
        <f>IF(AN320=1,VLOOKUP($AP320,BaseEqptCdF!$C$5:$R$161,16,FALSE),0)</f>
        <v>0</v>
      </c>
      <c r="AV320" s="2">
        <f t="shared" si="39"/>
        <v>0</v>
      </c>
      <c r="AW320" s="3" t="str">
        <f>IF($L320="","",IF(SUM($AJ320:AJ320)=0,$AE320,VLOOKUP($AP320,BaseEqptCdF!$C$5:$R$161,16,FALSE)*$AC$3))</f>
        <v/>
      </c>
      <c r="AX320" s="3" t="str">
        <f>IF($L320="","",IF(SUM($AJ320:AK320)=0,$AE320,VLOOKUP($AP320,BaseEqptCdF!$C$5:$R$161,16,FALSE)*$AC$3))</f>
        <v/>
      </c>
      <c r="AY320" s="3" t="str">
        <f>IF($L320="","",IF(SUM($AJ320:AL320)=0,$AE320,VLOOKUP($AP320,BaseEqptCdF!$C$5:$R$161,16,FALSE)*$AC$3))</f>
        <v/>
      </c>
      <c r="AZ320" s="3" t="str">
        <f>IF($L320="","",IF(SUM($AJ320:AM320)=0,$AE320,VLOOKUP($AP320,BaseEqptCdF!$C$5:$R$161,16,FALSE)*$AC$3))</f>
        <v/>
      </c>
      <c r="BA320" s="3" t="str">
        <f>IF($L320="","",IF(SUM($AJ320:AN320)=0,$AE320,VLOOKUP($AP320,BaseEqptCdF!$C$5:$R$161,16,FALSE)*$AC$3))</f>
        <v/>
      </c>
      <c r="BB320" s="2">
        <f t="shared" si="40"/>
        <v>0</v>
      </c>
      <c r="BC320" s="3" t="str">
        <f>IF($L320="","",IF(SUM($AJ320:AJ320)=0,$AF320,IF(LEFT(VLOOKUP($AP320,BaseEqptCdF!$C$5:$E$161,3,FALSE),2)="SD",0,IF(LEFT(VLOOKUP($AP320,BaseEqptCdF!$C$5:$E$161,3,FALSE),2)="SB",1*52,VLOOKUP($AP320,BaseEqptCdF!$C$5:$S$161,12,FALSE)*0.2*300))))</f>
        <v/>
      </c>
      <c r="BD320" s="3" t="str">
        <f>IF($L320="","",IF(SUM($AJ320:AK320)=0,$AF320,IF(LEFT(VLOOKUP($AP320,BaseEqptCdF!$C$5:$E$161,3,FALSE),2)="SD",0,IF(LEFT(VLOOKUP($AP320,BaseEqptCdF!$C$5:$E$161,3,FALSE),2)="SB",1*52,VLOOKUP($AP320,BaseEqptCdF!$C$5:$S$161,12,FALSE)*0.2*300))))</f>
        <v/>
      </c>
      <c r="BE320" s="3" t="str">
        <f>IF($L320="","",IF(SUM($AJ320:AL320)=0,$AF320,IF(LEFT(VLOOKUP($AP320,BaseEqptCdF!$C$5:$E$161,3,FALSE),2)="SD",0,IF(LEFT(VLOOKUP($AP320,BaseEqptCdF!$C$5:$E$161,3,FALSE),2)="SB",1*52,VLOOKUP($AP320,BaseEqptCdF!$C$5:$S$161,12,FALSE)*0.2*300))))</f>
        <v/>
      </c>
      <c r="BF320" s="3" t="str">
        <f>IF($L320="","",IF(SUM($AJ320:AM320)=0,$AF320,IF(LEFT(VLOOKUP($AP320,BaseEqptCdF!$C$5:$E$161,3,FALSE),2)="SD",0,IF(LEFT(VLOOKUP($AP320,BaseEqptCdF!$C$5:$E$161,3,FALSE),2)="SB",1*52,VLOOKUP($AP320,BaseEqptCdF!$C$5:$S$161,12,FALSE)*0.2*300))))</f>
        <v/>
      </c>
      <c r="BG320" s="3" t="str">
        <f>IF($L320="","",IF(SUM($AJ320:AN320)=0,$AF320,IF(LEFT(VLOOKUP($AP320,BaseEqptCdF!$C$5:$E$161,3,FALSE),2)="SD",0,IF(LEFT(VLOOKUP($AP320,BaseEqptCdF!$C$5:$E$161,3,FALSE),2)="SB",1*52,VLOOKUP($AP320,BaseEqptCdF!$C$5:$S$161,12,FALSE)*0.2*300))))</f>
        <v/>
      </c>
      <c r="BH320" s="2">
        <f t="shared" si="41"/>
        <v>0</v>
      </c>
    </row>
    <row r="321" spans="1:60" x14ac:dyDescent="0.25">
      <c r="A321" s="296" t="str">
        <f t="array" ref="A321">IF($C321="","",INDEX(Prog!$B$8:$D$300,MATCH($C321,nivo1,0),1))</f>
        <v/>
      </c>
      <c r="B321" s="296" t="str">
        <f t="array" ref="B321">IF($C321="","",INDEX(Prog!$B$8:$D$300,MATCH($C321,nivo1,0),2))</f>
        <v/>
      </c>
      <c r="C321" s="273"/>
      <c r="D321" s="267"/>
      <c r="E321" s="273"/>
      <c r="F321" s="273"/>
      <c r="G321" s="273"/>
      <c r="H321" s="273"/>
      <c r="I321" s="273"/>
      <c r="J321" s="273"/>
      <c r="K321" s="274"/>
      <c r="L321" s="273"/>
      <c r="M321" s="273"/>
      <c r="N321" s="273"/>
      <c r="O321" s="275"/>
      <c r="P321" s="273"/>
      <c r="Q321" s="273"/>
      <c r="R321" s="273"/>
      <c r="S321" s="273"/>
      <c r="T321" s="276"/>
      <c r="U321" s="276"/>
      <c r="V321" s="276"/>
      <c r="W321" s="276"/>
      <c r="X321" s="277"/>
      <c r="Y321" s="278"/>
      <c r="AA321" s="8" t="str">
        <f>IF($L321="","",VLOOKUP($L321,BaseEqptCdF!$C$5:$E$161,2,FALSE))</f>
        <v/>
      </c>
      <c r="AB321" s="8" t="str">
        <f>IF($L321="","",VLOOKUP($L321,BaseEqptCdF!$C$5:$E$161,3,FALSE))</f>
        <v/>
      </c>
      <c r="AC321" s="7" t="str">
        <f>IF($L321="","",VLOOKUP($L321,BaseEqptCdF!$C$5:$I$161,6,FALSE))</f>
        <v/>
      </c>
      <c r="AD321" s="7" t="str">
        <f>IF($L321="","",VLOOKUP($L321,BaseEqptCdF!$C$5:$I$161,7,FALSE))</f>
        <v/>
      </c>
      <c r="AE321" s="3" t="str">
        <f>IF($L321="","",VLOOKUP($L321,BaseEqptCdF!$C$5:$R$161,16,FALSE)*$AC$3)</f>
        <v/>
      </c>
      <c r="AF321" s="3" t="str">
        <f>IF($L321="","",IF(LEFT($AB321,2)="SD",0,IF(LEFT($AB321,2)="SB",1*52,IF($N321=Prog!$P$17,VLOOKUP($L321,BaseEqptCdF!$C$5:$P$161,14,FALSE)*1*300,VLOOKUP($L321,BaseEqptCdF!$C$5:$P$161,12,FALSE)*0.2*300))))</f>
        <v/>
      </c>
      <c r="AG321" s="6" t="str">
        <f t="shared" si="42"/>
        <v/>
      </c>
      <c r="AH321" s="6">
        <f>IF($U321=Prog!$S$18,YEAR($X321),"")</f>
        <v>1900</v>
      </c>
      <c r="AI321" s="5" t="str">
        <f>IF(OR($AG321="",$U321=Prog!$S$18),"",IF(OR($U321=Prog!$S$17,$U321=Prog!$S$16),YEAR($X321),IF($AG321="ND","ND",$AI$8+$O321)))</f>
        <v/>
      </c>
      <c r="AJ321" s="3" t="str">
        <f t="shared" si="37"/>
        <v/>
      </c>
      <c r="AK321" s="3" t="str">
        <f t="shared" si="45"/>
        <v/>
      </c>
      <c r="AL321" s="3" t="str">
        <f t="shared" si="45"/>
        <v/>
      </c>
      <c r="AM321" s="3" t="str">
        <f t="shared" si="45"/>
        <v/>
      </c>
      <c r="AN321" s="3" t="str">
        <f t="shared" si="45"/>
        <v/>
      </c>
      <c r="AO321" s="2">
        <f t="shared" si="38"/>
        <v>0</v>
      </c>
      <c r="AP321" s="4"/>
      <c r="AQ321" s="3">
        <f>IF(AJ321=1,VLOOKUP($AP321,BaseEqptCdF!$C$5:$R$161,16,FALSE),0)</f>
        <v>0</v>
      </c>
      <c r="AR321" s="3">
        <f>IF(AK321=1,VLOOKUP($AP321,BaseEqptCdF!$C$5:$R$161,16,FALSE),0)</f>
        <v>0</v>
      </c>
      <c r="AS321" s="3">
        <f>IF(AL321=1,VLOOKUP($AP321,BaseEqptCdF!$C$5:$R$161,16,FALSE),0)</f>
        <v>0</v>
      </c>
      <c r="AT321" s="3">
        <f>IF(AM321=1,VLOOKUP($AP321,BaseEqptCdF!$C$5:$R$161,16,FALSE),0)</f>
        <v>0</v>
      </c>
      <c r="AU321" s="3">
        <f>IF(AN321=1,VLOOKUP($AP321,BaseEqptCdF!$C$5:$R$161,16,FALSE),0)</f>
        <v>0</v>
      </c>
      <c r="AV321" s="2">
        <f t="shared" si="39"/>
        <v>0</v>
      </c>
      <c r="AW321" s="3" t="str">
        <f>IF($L321="","",IF(SUM($AJ321:AJ321)=0,$AE321,VLOOKUP($AP321,BaseEqptCdF!$C$5:$R$161,16,FALSE)*$AC$3))</f>
        <v/>
      </c>
      <c r="AX321" s="3" t="str">
        <f>IF($L321="","",IF(SUM($AJ321:AK321)=0,$AE321,VLOOKUP($AP321,BaseEqptCdF!$C$5:$R$161,16,FALSE)*$AC$3))</f>
        <v/>
      </c>
      <c r="AY321" s="3" t="str">
        <f>IF($L321="","",IF(SUM($AJ321:AL321)=0,$AE321,VLOOKUP($AP321,BaseEqptCdF!$C$5:$R$161,16,FALSE)*$AC$3))</f>
        <v/>
      </c>
      <c r="AZ321" s="3" t="str">
        <f>IF($L321="","",IF(SUM($AJ321:AM321)=0,$AE321,VLOOKUP($AP321,BaseEqptCdF!$C$5:$R$161,16,FALSE)*$AC$3))</f>
        <v/>
      </c>
      <c r="BA321" s="3" t="str">
        <f>IF($L321="","",IF(SUM($AJ321:AN321)=0,$AE321,VLOOKUP($AP321,BaseEqptCdF!$C$5:$R$161,16,FALSE)*$AC$3))</f>
        <v/>
      </c>
      <c r="BB321" s="2">
        <f t="shared" si="40"/>
        <v>0</v>
      </c>
      <c r="BC321" s="3" t="str">
        <f>IF($L321="","",IF(SUM($AJ321:AJ321)=0,$AF321,IF(LEFT(VLOOKUP($AP321,BaseEqptCdF!$C$5:$E$161,3,FALSE),2)="SD",0,IF(LEFT(VLOOKUP($AP321,BaseEqptCdF!$C$5:$E$161,3,FALSE),2)="SB",1*52,VLOOKUP($AP321,BaseEqptCdF!$C$5:$S$161,12,FALSE)*0.2*300))))</f>
        <v/>
      </c>
      <c r="BD321" s="3" t="str">
        <f>IF($L321="","",IF(SUM($AJ321:AK321)=0,$AF321,IF(LEFT(VLOOKUP($AP321,BaseEqptCdF!$C$5:$E$161,3,FALSE),2)="SD",0,IF(LEFT(VLOOKUP($AP321,BaseEqptCdF!$C$5:$E$161,3,FALSE),2)="SB",1*52,VLOOKUP($AP321,BaseEqptCdF!$C$5:$S$161,12,FALSE)*0.2*300))))</f>
        <v/>
      </c>
      <c r="BE321" s="3" t="str">
        <f>IF($L321="","",IF(SUM($AJ321:AL321)=0,$AF321,IF(LEFT(VLOOKUP($AP321,BaseEqptCdF!$C$5:$E$161,3,FALSE),2)="SD",0,IF(LEFT(VLOOKUP($AP321,BaseEqptCdF!$C$5:$E$161,3,FALSE),2)="SB",1*52,VLOOKUP($AP321,BaseEqptCdF!$C$5:$S$161,12,FALSE)*0.2*300))))</f>
        <v/>
      </c>
      <c r="BF321" s="3" t="str">
        <f>IF($L321="","",IF(SUM($AJ321:AM321)=0,$AF321,IF(LEFT(VLOOKUP($AP321,BaseEqptCdF!$C$5:$E$161,3,FALSE),2)="SD",0,IF(LEFT(VLOOKUP($AP321,BaseEqptCdF!$C$5:$E$161,3,FALSE),2)="SB",1*52,VLOOKUP($AP321,BaseEqptCdF!$C$5:$S$161,12,FALSE)*0.2*300))))</f>
        <v/>
      </c>
      <c r="BG321" s="3" t="str">
        <f>IF($L321="","",IF(SUM($AJ321:AN321)=0,$AF321,IF(LEFT(VLOOKUP($AP321,BaseEqptCdF!$C$5:$E$161,3,FALSE),2)="SD",0,IF(LEFT(VLOOKUP($AP321,BaseEqptCdF!$C$5:$E$161,3,FALSE),2)="SB",1*52,VLOOKUP($AP321,BaseEqptCdF!$C$5:$S$161,12,FALSE)*0.2*300))))</f>
        <v/>
      </c>
      <c r="BH321" s="2">
        <f t="shared" si="41"/>
        <v>0</v>
      </c>
    </row>
    <row r="322" spans="1:60" x14ac:dyDescent="0.25">
      <c r="A322" s="296" t="str">
        <f t="array" ref="A322">IF($C322="","",INDEX(Prog!$B$8:$D$300,MATCH($C322,nivo1,0),1))</f>
        <v/>
      </c>
      <c r="B322" s="296" t="str">
        <f t="array" ref="B322">IF($C322="","",INDEX(Prog!$B$8:$D$300,MATCH($C322,nivo1,0),2))</f>
        <v/>
      </c>
      <c r="C322" s="273"/>
      <c r="D322" s="267"/>
      <c r="E322" s="273"/>
      <c r="F322" s="273"/>
      <c r="G322" s="273"/>
      <c r="H322" s="273"/>
      <c r="I322" s="273"/>
      <c r="J322" s="273"/>
      <c r="K322" s="274"/>
      <c r="L322" s="273"/>
      <c r="M322" s="273"/>
      <c r="N322" s="273"/>
      <c r="O322" s="275"/>
      <c r="P322" s="273"/>
      <c r="Q322" s="273"/>
      <c r="R322" s="273"/>
      <c r="S322" s="273"/>
      <c r="T322" s="276"/>
      <c r="U322" s="276"/>
      <c r="V322" s="276"/>
      <c r="W322" s="276"/>
      <c r="X322" s="277"/>
      <c r="Y322" s="278"/>
      <c r="AA322" s="8" t="str">
        <f>IF($L322="","",VLOOKUP($L322,BaseEqptCdF!$C$5:$E$161,2,FALSE))</f>
        <v/>
      </c>
      <c r="AB322" s="8" t="str">
        <f>IF($L322="","",VLOOKUP($L322,BaseEqptCdF!$C$5:$E$161,3,FALSE))</f>
        <v/>
      </c>
      <c r="AC322" s="7" t="str">
        <f>IF($L322="","",VLOOKUP($L322,BaseEqptCdF!$C$5:$I$161,6,FALSE))</f>
        <v/>
      </c>
      <c r="AD322" s="7" t="str">
        <f>IF($L322="","",VLOOKUP($L322,BaseEqptCdF!$C$5:$I$161,7,FALSE))</f>
        <v/>
      </c>
      <c r="AE322" s="3" t="str">
        <f>IF($L322="","",VLOOKUP($L322,BaseEqptCdF!$C$5:$R$161,16,FALSE)*$AC$3)</f>
        <v/>
      </c>
      <c r="AF322" s="3" t="str">
        <f>IF($L322="","",IF(LEFT($AB322,2)="SD",0,IF(LEFT($AB322,2)="SB",1*52,IF($N322=Prog!$P$17,VLOOKUP($L322,BaseEqptCdF!$C$5:$P$161,14,FALSE)*1*300,VLOOKUP($L322,BaseEqptCdF!$C$5:$P$161,12,FALSE)*0.2*300))))</f>
        <v/>
      </c>
      <c r="AG322" s="6" t="str">
        <f t="shared" si="42"/>
        <v/>
      </c>
      <c r="AH322" s="6">
        <f>IF($U322=Prog!$S$18,YEAR($X322),"")</f>
        <v>1900</v>
      </c>
      <c r="AI322" s="5" t="str">
        <f>IF(OR($AG322="",$U322=Prog!$S$18),"",IF(OR($U322=Prog!$S$17,$U322=Prog!$S$16),YEAR($X322),IF($AG322="ND","ND",$AI$8+$O322)))</f>
        <v/>
      </c>
      <c r="AJ322" s="3" t="str">
        <f t="shared" si="37"/>
        <v/>
      </c>
      <c r="AK322" s="3" t="str">
        <f t="shared" si="45"/>
        <v/>
      </c>
      <c r="AL322" s="3" t="str">
        <f t="shared" si="45"/>
        <v/>
      </c>
      <c r="AM322" s="3" t="str">
        <f t="shared" si="45"/>
        <v/>
      </c>
      <c r="AN322" s="3" t="str">
        <f t="shared" si="45"/>
        <v/>
      </c>
      <c r="AO322" s="2">
        <f t="shared" si="38"/>
        <v>0</v>
      </c>
      <c r="AP322" s="4"/>
      <c r="AQ322" s="3">
        <f>IF(AJ322=1,VLOOKUP($AP322,BaseEqptCdF!$C$5:$R$161,16,FALSE),0)</f>
        <v>0</v>
      </c>
      <c r="AR322" s="3">
        <f>IF(AK322=1,VLOOKUP($AP322,BaseEqptCdF!$C$5:$R$161,16,FALSE),0)</f>
        <v>0</v>
      </c>
      <c r="AS322" s="3">
        <f>IF(AL322=1,VLOOKUP($AP322,BaseEqptCdF!$C$5:$R$161,16,FALSE),0)</f>
        <v>0</v>
      </c>
      <c r="AT322" s="3">
        <f>IF(AM322=1,VLOOKUP($AP322,BaseEqptCdF!$C$5:$R$161,16,FALSE),0)</f>
        <v>0</v>
      </c>
      <c r="AU322" s="3">
        <f>IF(AN322=1,VLOOKUP($AP322,BaseEqptCdF!$C$5:$R$161,16,FALSE),0)</f>
        <v>0</v>
      </c>
      <c r="AV322" s="2">
        <f t="shared" si="39"/>
        <v>0</v>
      </c>
      <c r="AW322" s="3" t="str">
        <f>IF($L322="","",IF(SUM($AJ322:AJ322)=0,$AE322,VLOOKUP($AP322,BaseEqptCdF!$C$5:$R$161,16,FALSE)*$AC$3))</f>
        <v/>
      </c>
      <c r="AX322" s="3" t="str">
        <f>IF($L322="","",IF(SUM($AJ322:AK322)=0,$AE322,VLOOKUP($AP322,BaseEqptCdF!$C$5:$R$161,16,FALSE)*$AC$3))</f>
        <v/>
      </c>
      <c r="AY322" s="3" t="str">
        <f>IF($L322="","",IF(SUM($AJ322:AL322)=0,$AE322,VLOOKUP($AP322,BaseEqptCdF!$C$5:$R$161,16,FALSE)*$AC$3))</f>
        <v/>
      </c>
      <c r="AZ322" s="3" t="str">
        <f>IF($L322="","",IF(SUM($AJ322:AM322)=0,$AE322,VLOOKUP($AP322,BaseEqptCdF!$C$5:$R$161,16,FALSE)*$AC$3))</f>
        <v/>
      </c>
      <c r="BA322" s="3" t="str">
        <f>IF($L322="","",IF(SUM($AJ322:AN322)=0,$AE322,VLOOKUP($AP322,BaseEqptCdF!$C$5:$R$161,16,FALSE)*$AC$3))</f>
        <v/>
      </c>
      <c r="BB322" s="2">
        <f t="shared" si="40"/>
        <v>0</v>
      </c>
      <c r="BC322" s="3" t="str">
        <f>IF($L322="","",IF(SUM($AJ322:AJ322)=0,$AF322,IF(LEFT(VLOOKUP($AP322,BaseEqptCdF!$C$5:$E$161,3,FALSE),2)="SD",0,IF(LEFT(VLOOKUP($AP322,BaseEqptCdF!$C$5:$E$161,3,FALSE),2)="SB",1*52,VLOOKUP($AP322,BaseEqptCdF!$C$5:$S$161,12,FALSE)*0.2*300))))</f>
        <v/>
      </c>
      <c r="BD322" s="3" t="str">
        <f>IF($L322="","",IF(SUM($AJ322:AK322)=0,$AF322,IF(LEFT(VLOOKUP($AP322,BaseEqptCdF!$C$5:$E$161,3,FALSE),2)="SD",0,IF(LEFT(VLOOKUP($AP322,BaseEqptCdF!$C$5:$E$161,3,FALSE),2)="SB",1*52,VLOOKUP($AP322,BaseEqptCdF!$C$5:$S$161,12,FALSE)*0.2*300))))</f>
        <v/>
      </c>
      <c r="BE322" s="3" t="str">
        <f>IF($L322="","",IF(SUM($AJ322:AL322)=0,$AF322,IF(LEFT(VLOOKUP($AP322,BaseEqptCdF!$C$5:$E$161,3,FALSE),2)="SD",0,IF(LEFT(VLOOKUP($AP322,BaseEqptCdF!$C$5:$E$161,3,FALSE),2)="SB",1*52,VLOOKUP($AP322,BaseEqptCdF!$C$5:$S$161,12,FALSE)*0.2*300))))</f>
        <v/>
      </c>
      <c r="BF322" s="3" t="str">
        <f>IF($L322="","",IF(SUM($AJ322:AM322)=0,$AF322,IF(LEFT(VLOOKUP($AP322,BaseEqptCdF!$C$5:$E$161,3,FALSE),2)="SD",0,IF(LEFT(VLOOKUP($AP322,BaseEqptCdF!$C$5:$E$161,3,FALSE),2)="SB",1*52,VLOOKUP($AP322,BaseEqptCdF!$C$5:$S$161,12,FALSE)*0.2*300))))</f>
        <v/>
      </c>
      <c r="BG322" s="3" t="str">
        <f>IF($L322="","",IF(SUM($AJ322:AN322)=0,$AF322,IF(LEFT(VLOOKUP($AP322,BaseEqptCdF!$C$5:$E$161,3,FALSE),2)="SD",0,IF(LEFT(VLOOKUP($AP322,BaseEqptCdF!$C$5:$E$161,3,FALSE),2)="SB",1*52,VLOOKUP($AP322,BaseEqptCdF!$C$5:$S$161,12,FALSE)*0.2*300))))</f>
        <v/>
      </c>
      <c r="BH322" s="2">
        <f t="shared" si="41"/>
        <v>0</v>
      </c>
    </row>
    <row r="323" spans="1:60" x14ac:dyDescent="0.25">
      <c r="A323" s="296" t="str">
        <f t="array" ref="A323">IF($C323="","",INDEX(Prog!$B$8:$D$300,MATCH($C323,nivo1,0),1))</f>
        <v/>
      </c>
      <c r="B323" s="296" t="str">
        <f t="array" ref="B323">IF($C323="","",INDEX(Prog!$B$8:$D$300,MATCH($C323,nivo1,0),2))</f>
        <v/>
      </c>
      <c r="C323" s="273"/>
      <c r="D323" s="267"/>
      <c r="E323" s="273"/>
      <c r="F323" s="273"/>
      <c r="G323" s="273"/>
      <c r="H323" s="273"/>
      <c r="I323" s="273"/>
      <c r="J323" s="273"/>
      <c r="K323" s="274"/>
      <c r="L323" s="273"/>
      <c r="M323" s="273"/>
      <c r="N323" s="273"/>
      <c r="O323" s="275"/>
      <c r="P323" s="273"/>
      <c r="Q323" s="273"/>
      <c r="R323" s="273"/>
      <c r="S323" s="273"/>
      <c r="T323" s="276"/>
      <c r="U323" s="276"/>
      <c r="V323" s="276"/>
      <c r="W323" s="276"/>
      <c r="X323" s="277"/>
      <c r="Y323" s="278"/>
      <c r="AA323" s="8" t="str">
        <f>IF($L323="","",VLOOKUP($L323,BaseEqptCdF!$C$5:$E$161,2,FALSE))</f>
        <v/>
      </c>
      <c r="AB323" s="8" t="str">
        <f>IF($L323="","",VLOOKUP($L323,BaseEqptCdF!$C$5:$E$161,3,FALSE))</f>
        <v/>
      </c>
      <c r="AC323" s="7" t="str">
        <f>IF($L323="","",VLOOKUP($L323,BaseEqptCdF!$C$5:$I$161,6,FALSE))</f>
        <v/>
      </c>
      <c r="AD323" s="7" t="str">
        <f>IF($L323="","",VLOOKUP($L323,BaseEqptCdF!$C$5:$I$161,7,FALSE))</f>
        <v/>
      </c>
      <c r="AE323" s="3" t="str">
        <f>IF($L323="","",VLOOKUP($L323,BaseEqptCdF!$C$5:$R$161,16,FALSE)*$AC$3)</f>
        <v/>
      </c>
      <c r="AF323" s="3" t="str">
        <f>IF($L323="","",IF(LEFT($AB323,2)="SD",0,IF(LEFT($AB323,2)="SB",1*52,IF($N323=Prog!$P$17,VLOOKUP($L323,BaseEqptCdF!$C$5:$P$161,14,FALSE)*1*300,VLOOKUP($L323,BaseEqptCdF!$C$5:$P$161,12,FALSE)*0.2*300))))</f>
        <v/>
      </c>
      <c r="AG323" s="6" t="str">
        <f t="shared" si="42"/>
        <v/>
      </c>
      <c r="AH323" s="6">
        <f>IF($U323=Prog!$S$18,YEAR($X323),"")</f>
        <v>1900</v>
      </c>
      <c r="AI323" s="5" t="str">
        <f>IF(OR($AG323="",$U323=Prog!$S$18),"",IF(OR($U323=Prog!$S$17,$U323=Prog!$S$16),YEAR($X323),IF($AG323="ND","ND",$AI$8+$O323)))</f>
        <v/>
      </c>
      <c r="AJ323" s="3" t="str">
        <f t="shared" si="37"/>
        <v/>
      </c>
      <c r="AK323" s="3" t="str">
        <f t="shared" si="45"/>
        <v/>
      </c>
      <c r="AL323" s="3" t="str">
        <f t="shared" si="45"/>
        <v/>
      </c>
      <c r="AM323" s="3" t="str">
        <f t="shared" si="45"/>
        <v/>
      </c>
      <c r="AN323" s="3" t="str">
        <f t="shared" si="45"/>
        <v/>
      </c>
      <c r="AO323" s="2">
        <f t="shared" si="38"/>
        <v>0</v>
      </c>
      <c r="AP323" s="4"/>
      <c r="AQ323" s="3">
        <f>IF(AJ323=1,VLOOKUP($AP323,BaseEqptCdF!$C$5:$R$161,16,FALSE),0)</f>
        <v>0</v>
      </c>
      <c r="AR323" s="3">
        <f>IF(AK323=1,VLOOKUP($AP323,BaseEqptCdF!$C$5:$R$161,16,FALSE),0)</f>
        <v>0</v>
      </c>
      <c r="AS323" s="3">
        <f>IF(AL323=1,VLOOKUP($AP323,BaseEqptCdF!$C$5:$R$161,16,FALSE),0)</f>
        <v>0</v>
      </c>
      <c r="AT323" s="3">
        <f>IF(AM323=1,VLOOKUP($AP323,BaseEqptCdF!$C$5:$R$161,16,FALSE),0)</f>
        <v>0</v>
      </c>
      <c r="AU323" s="3">
        <f>IF(AN323=1,VLOOKUP($AP323,BaseEqptCdF!$C$5:$R$161,16,FALSE),0)</f>
        <v>0</v>
      </c>
      <c r="AV323" s="2">
        <f t="shared" si="39"/>
        <v>0</v>
      </c>
      <c r="AW323" s="3" t="str">
        <f>IF($L323="","",IF(SUM($AJ323:AJ323)=0,$AE323,VLOOKUP($AP323,BaseEqptCdF!$C$5:$R$161,16,FALSE)*$AC$3))</f>
        <v/>
      </c>
      <c r="AX323" s="3" t="str">
        <f>IF($L323="","",IF(SUM($AJ323:AK323)=0,$AE323,VLOOKUP($AP323,BaseEqptCdF!$C$5:$R$161,16,FALSE)*$AC$3))</f>
        <v/>
      </c>
      <c r="AY323" s="3" t="str">
        <f>IF($L323="","",IF(SUM($AJ323:AL323)=0,$AE323,VLOOKUP($AP323,BaseEqptCdF!$C$5:$R$161,16,FALSE)*$AC$3))</f>
        <v/>
      </c>
      <c r="AZ323" s="3" t="str">
        <f>IF($L323="","",IF(SUM($AJ323:AM323)=0,$AE323,VLOOKUP($AP323,BaseEqptCdF!$C$5:$R$161,16,FALSE)*$AC$3))</f>
        <v/>
      </c>
      <c r="BA323" s="3" t="str">
        <f>IF($L323="","",IF(SUM($AJ323:AN323)=0,$AE323,VLOOKUP($AP323,BaseEqptCdF!$C$5:$R$161,16,FALSE)*$AC$3))</f>
        <v/>
      </c>
      <c r="BB323" s="2">
        <f t="shared" si="40"/>
        <v>0</v>
      </c>
      <c r="BC323" s="3" t="str">
        <f>IF($L323="","",IF(SUM($AJ323:AJ323)=0,$AF323,IF(LEFT(VLOOKUP($AP323,BaseEqptCdF!$C$5:$E$161,3,FALSE),2)="SD",0,IF(LEFT(VLOOKUP($AP323,BaseEqptCdF!$C$5:$E$161,3,FALSE),2)="SB",1*52,VLOOKUP($AP323,BaseEqptCdF!$C$5:$S$161,12,FALSE)*0.2*300))))</f>
        <v/>
      </c>
      <c r="BD323" s="3" t="str">
        <f>IF($L323="","",IF(SUM($AJ323:AK323)=0,$AF323,IF(LEFT(VLOOKUP($AP323,BaseEqptCdF!$C$5:$E$161,3,FALSE),2)="SD",0,IF(LEFT(VLOOKUP($AP323,BaseEqptCdF!$C$5:$E$161,3,FALSE),2)="SB",1*52,VLOOKUP($AP323,BaseEqptCdF!$C$5:$S$161,12,FALSE)*0.2*300))))</f>
        <v/>
      </c>
      <c r="BE323" s="3" t="str">
        <f>IF($L323="","",IF(SUM($AJ323:AL323)=0,$AF323,IF(LEFT(VLOOKUP($AP323,BaseEqptCdF!$C$5:$E$161,3,FALSE),2)="SD",0,IF(LEFT(VLOOKUP($AP323,BaseEqptCdF!$C$5:$E$161,3,FALSE),2)="SB",1*52,VLOOKUP($AP323,BaseEqptCdF!$C$5:$S$161,12,FALSE)*0.2*300))))</f>
        <v/>
      </c>
      <c r="BF323" s="3" t="str">
        <f>IF($L323="","",IF(SUM($AJ323:AM323)=0,$AF323,IF(LEFT(VLOOKUP($AP323,BaseEqptCdF!$C$5:$E$161,3,FALSE),2)="SD",0,IF(LEFT(VLOOKUP($AP323,BaseEqptCdF!$C$5:$E$161,3,FALSE),2)="SB",1*52,VLOOKUP($AP323,BaseEqptCdF!$C$5:$S$161,12,FALSE)*0.2*300))))</f>
        <v/>
      </c>
      <c r="BG323" s="3" t="str">
        <f>IF($L323="","",IF(SUM($AJ323:AN323)=0,$AF323,IF(LEFT(VLOOKUP($AP323,BaseEqptCdF!$C$5:$E$161,3,FALSE),2)="SD",0,IF(LEFT(VLOOKUP($AP323,BaseEqptCdF!$C$5:$E$161,3,FALSE),2)="SB",1*52,VLOOKUP($AP323,BaseEqptCdF!$C$5:$S$161,12,FALSE)*0.2*300))))</f>
        <v/>
      </c>
      <c r="BH323" s="2">
        <f t="shared" si="41"/>
        <v>0</v>
      </c>
    </row>
    <row r="324" spans="1:60" x14ac:dyDescent="0.25">
      <c r="A324" s="296" t="str">
        <f t="array" ref="A324">IF($C324="","",INDEX(Prog!$B$8:$D$300,MATCH($C324,nivo1,0),1))</f>
        <v/>
      </c>
      <c r="B324" s="296" t="str">
        <f t="array" ref="B324">IF($C324="","",INDEX(Prog!$B$8:$D$300,MATCH($C324,nivo1,0),2))</f>
        <v/>
      </c>
      <c r="C324" s="273"/>
      <c r="D324" s="267"/>
      <c r="E324" s="273"/>
      <c r="F324" s="273"/>
      <c r="G324" s="273"/>
      <c r="H324" s="273"/>
      <c r="I324" s="273"/>
      <c r="J324" s="273"/>
      <c r="K324" s="274"/>
      <c r="L324" s="273"/>
      <c r="M324" s="273"/>
      <c r="N324" s="273"/>
      <c r="O324" s="275"/>
      <c r="P324" s="273"/>
      <c r="Q324" s="273"/>
      <c r="R324" s="273"/>
      <c r="S324" s="273"/>
      <c r="T324" s="276"/>
      <c r="U324" s="276"/>
      <c r="V324" s="276"/>
      <c r="W324" s="276"/>
      <c r="X324" s="277"/>
      <c r="Y324" s="278"/>
      <c r="AA324" s="8" t="str">
        <f>IF($L324="","",VLOOKUP($L324,BaseEqptCdF!$C$5:$E$161,2,FALSE))</f>
        <v/>
      </c>
      <c r="AB324" s="8" t="str">
        <f>IF($L324="","",VLOOKUP($L324,BaseEqptCdF!$C$5:$E$161,3,FALSE))</f>
        <v/>
      </c>
      <c r="AC324" s="7" t="str">
        <f>IF($L324="","",VLOOKUP($L324,BaseEqptCdF!$C$5:$I$161,6,FALSE))</f>
        <v/>
      </c>
      <c r="AD324" s="7" t="str">
        <f>IF($L324="","",VLOOKUP($L324,BaseEqptCdF!$C$5:$I$161,7,FALSE))</f>
        <v/>
      </c>
      <c r="AE324" s="3" t="str">
        <f>IF($L324="","",VLOOKUP($L324,BaseEqptCdF!$C$5:$R$161,16,FALSE)*$AC$3)</f>
        <v/>
      </c>
      <c r="AF324" s="3" t="str">
        <f>IF($L324="","",IF(LEFT($AB324,2)="SD",0,IF(LEFT($AB324,2)="SB",1*52,IF($N324=Prog!$P$17,VLOOKUP($L324,BaseEqptCdF!$C$5:$P$161,14,FALSE)*1*300,VLOOKUP($L324,BaseEqptCdF!$C$5:$P$161,12,FALSE)*0.2*300))))</f>
        <v/>
      </c>
      <c r="AG324" s="6" t="str">
        <f t="shared" si="42"/>
        <v/>
      </c>
      <c r="AH324" s="6">
        <f>IF($U324=Prog!$S$18,YEAR($X324),"")</f>
        <v>1900</v>
      </c>
      <c r="AI324" s="5" t="str">
        <f>IF(OR($AG324="",$U324=Prog!$S$18),"",IF(OR($U324=Prog!$S$17,$U324=Prog!$S$16),YEAR($X324),IF($AG324="ND","ND",$AI$8+$O324)))</f>
        <v/>
      </c>
      <c r="AJ324" s="3" t="str">
        <f t="shared" si="37"/>
        <v/>
      </c>
      <c r="AK324" s="3" t="str">
        <f t="shared" si="45"/>
        <v/>
      </c>
      <c r="AL324" s="3" t="str">
        <f t="shared" si="45"/>
        <v/>
      </c>
      <c r="AM324" s="3" t="str">
        <f t="shared" si="45"/>
        <v/>
      </c>
      <c r="AN324" s="3" t="str">
        <f t="shared" si="45"/>
        <v/>
      </c>
      <c r="AO324" s="2">
        <f t="shared" si="38"/>
        <v>0</v>
      </c>
      <c r="AP324" s="4"/>
      <c r="AQ324" s="3">
        <f>IF(AJ324=1,VLOOKUP($AP324,BaseEqptCdF!$C$5:$R$161,16,FALSE),0)</f>
        <v>0</v>
      </c>
      <c r="AR324" s="3">
        <f>IF(AK324=1,VLOOKUP($AP324,BaseEqptCdF!$C$5:$R$161,16,FALSE),0)</f>
        <v>0</v>
      </c>
      <c r="AS324" s="3">
        <f>IF(AL324=1,VLOOKUP($AP324,BaseEqptCdF!$C$5:$R$161,16,FALSE),0)</f>
        <v>0</v>
      </c>
      <c r="AT324" s="3">
        <f>IF(AM324=1,VLOOKUP($AP324,BaseEqptCdF!$C$5:$R$161,16,FALSE),0)</f>
        <v>0</v>
      </c>
      <c r="AU324" s="3">
        <f>IF(AN324=1,VLOOKUP($AP324,BaseEqptCdF!$C$5:$R$161,16,FALSE),0)</f>
        <v>0</v>
      </c>
      <c r="AV324" s="2">
        <f t="shared" si="39"/>
        <v>0</v>
      </c>
      <c r="AW324" s="3" t="str">
        <f>IF($L324="","",IF(SUM($AJ324:AJ324)=0,$AE324,VLOOKUP($AP324,BaseEqptCdF!$C$5:$R$161,16,FALSE)*$AC$3))</f>
        <v/>
      </c>
      <c r="AX324" s="3" t="str">
        <f>IF($L324="","",IF(SUM($AJ324:AK324)=0,$AE324,VLOOKUP($AP324,BaseEqptCdF!$C$5:$R$161,16,FALSE)*$AC$3))</f>
        <v/>
      </c>
      <c r="AY324" s="3" t="str">
        <f>IF($L324="","",IF(SUM($AJ324:AL324)=0,$AE324,VLOOKUP($AP324,BaseEqptCdF!$C$5:$R$161,16,FALSE)*$AC$3))</f>
        <v/>
      </c>
      <c r="AZ324" s="3" t="str">
        <f>IF($L324="","",IF(SUM($AJ324:AM324)=0,$AE324,VLOOKUP($AP324,BaseEqptCdF!$C$5:$R$161,16,FALSE)*$AC$3))</f>
        <v/>
      </c>
      <c r="BA324" s="3" t="str">
        <f>IF($L324="","",IF(SUM($AJ324:AN324)=0,$AE324,VLOOKUP($AP324,BaseEqptCdF!$C$5:$R$161,16,FALSE)*$AC$3))</f>
        <v/>
      </c>
      <c r="BB324" s="2">
        <f t="shared" si="40"/>
        <v>0</v>
      </c>
      <c r="BC324" s="3" t="str">
        <f>IF($L324="","",IF(SUM($AJ324:AJ324)=0,$AF324,IF(LEFT(VLOOKUP($AP324,BaseEqptCdF!$C$5:$E$161,3,FALSE),2)="SD",0,IF(LEFT(VLOOKUP($AP324,BaseEqptCdF!$C$5:$E$161,3,FALSE),2)="SB",1*52,VLOOKUP($AP324,BaseEqptCdF!$C$5:$S$161,12,FALSE)*0.2*300))))</f>
        <v/>
      </c>
      <c r="BD324" s="3" t="str">
        <f>IF($L324="","",IF(SUM($AJ324:AK324)=0,$AF324,IF(LEFT(VLOOKUP($AP324,BaseEqptCdF!$C$5:$E$161,3,FALSE),2)="SD",0,IF(LEFT(VLOOKUP($AP324,BaseEqptCdF!$C$5:$E$161,3,FALSE),2)="SB",1*52,VLOOKUP($AP324,BaseEqptCdF!$C$5:$S$161,12,FALSE)*0.2*300))))</f>
        <v/>
      </c>
      <c r="BE324" s="3" t="str">
        <f>IF($L324="","",IF(SUM($AJ324:AL324)=0,$AF324,IF(LEFT(VLOOKUP($AP324,BaseEqptCdF!$C$5:$E$161,3,FALSE),2)="SD",0,IF(LEFT(VLOOKUP($AP324,BaseEqptCdF!$C$5:$E$161,3,FALSE),2)="SB",1*52,VLOOKUP($AP324,BaseEqptCdF!$C$5:$S$161,12,FALSE)*0.2*300))))</f>
        <v/>
      </c>
      <c r="BF324" s="3" t="str">
        <f>IF($L324="","",IF(SUM($AJ324:AM324)=0,$AF324,IF(LEFT(VLOOKUP($AP324,BaseEqptCdF!$C$5:$E$161,3,FALSE),2)="SD",0,IF(LEFT(VLOOKUP($AP324,BaseEqptCdF!$C$5:$E$161,3,FALSE),2)="SB",1*52,VLOOKUP($AP324,BaseEqptCdF!$C$5:$S$161,12,FALSE)*0.2*300))))</f>
        <v/>
      </c>
      <c r="BG324" s="3" t="str">
        <f>IF($L324="","",IF(SUM($AJ324:AN324)=0,$AF324,IF(LEFT(VLOOKUP($AP324,BaseEqptCdF!$C$5:$E$161,3,FALSE),2)="SD",0,IF(LEFT(VLOOKUP($AP324,BaseEqptCdF!$C$5:$E$161,3,FALSE),2)="SB",1*52,VLOOKUP($AP324,BaseEqptCdF!$C$5:$S$161,12,FALSE)*0.2*300))))</f>
        <v/>
      </c>
      <c r="BH324" s="2">
        <f t="shared" si="41"/>
        <v>0</v>
      </c>
    </row>
    <row r="325" spans="1:60" x14ac:dyDescent="0.25">
      <c r="A325" s="296" t="str">
        <f t="array" ref="A325">IF($C325="","",INDEX(Prog!$B$8:$D$300,MATCH($C325,nivo1,0),1))</f>
        <v/>
      </c>
      <c r="B325" s="296" t="str">
        <f t="array" ref="B325">IF($C325="","",INDEX(Prog!$B$8:$D$300,MATCH($C325,nivo1,0),2))</f>
        <v/>
      </c>
      <c r="C325" s="273"/>
      <c r="D325" s="267"/>
      <c r="E325" s="273"/>
      <c r="F325" s="273"/>
      <c r="G325" s="273"/>
      <c r="H325" s="273"/>
      <c r="I325" s="273"/>
      <c r="J325" s="273"/>
      <c r="K325" s="274"/>
      <c r="L325" s="273"/>
      <c r="M325" s="273"/>
      <c r="N325" s="273"/>
      <c r="O325" s="275"/>
      <c r="P325" s="273"/>
      <c r="Q325" s="273"/>
      <c r="R325" s="273"/>
      <c r="S325" s="273"/>
      <c r="T325" s="276"/>
      <c r="U325" s="276"/>
      <c r="V325" s="276"/>
      <c r="W325" s="276"/>
      <c r="X325" s="277"/>
      <c r="Y325" s="278"/>
      <c r="AA325" s="8" t="str">
        <f>IF($L325="","",VLOOKUP($L325,BaseEqptCdF!$C$5:$E$161,2,FALSE))</f>
        <v/>
      </c>
      <c r="AB325" s="8" t="str">
        <f>IF($L325="","",VLOOKUP($L325,BaseEqptCdF!$C$5:$E$161,3,FALSE))</f>
        <v/>
      </c>
      <c r="AC325" s="7" t="str">
        <f>IF($L325="","",VLOOKUP($L325,BaseEqptCdF!$C$5:$I$161,6,FALSE))</f>
        <v/>
      </c>
      <c r="AD325" s="7" t="str">
        <f>IF($L325="","",VLOOKUP($L325,BaseEqptCdF!$C$5:$I$161,7,FALSE))</f>
        <v/>
      </c>
      <c r="AE325" s="3" t="str">
        <f>IF($L325="","",VLOOKUP($L325,BaseEqptCdF!$C$5:$R$161,16,FALSE)*$AC$3)</f>
        <v/>
      </c>
      <c r="AF325" s="3" t="str">
        <f>IF($L325="","",IF(LEFT($AB325,2)="SD",0,IF(LEFT($AB325,2)="SB",1*52,IF($N325=Prog!$P$17,VLOOKUP($L325,BaseEqptCdF!$C$5:$P$161,14,FALSE)*1*300,VLOOKUP($L325,BaseEqptCdF!$C$5:$P$161,12,FALSE)*0.2*300))))</f>
        <v/>
      </c>
      <c r="AG325" s="6" t="str">
        <f t="shared" si="42"/>
        <v/>
      </c>
      <c r="AH325" s="6">
        <f>IF($U325=Prog!$S$18,YEAR($X325),"")</f>
        <v>1900</v>
      </c>
      <c r="AI325" s="5" t="str">
        <f>IF(OR($AG325="",$U325=Prog!$S$18),"",IF(OR($U325=Prog!$S$17,$U325=Prog!$S$16),YEAR($X325),IF($AG325="ND","ND",$AI$8+$O325)))</f>
        <v/>
      </c>
      <c r="AJ325" s="3" t="str">
        <f t="shared" si="37"/>
        <v/>
      </c>
      <c r="AK325" s="3" t="str">
        <f t="shared" si="45"/>
        <v/>
      </c>
      <c r="AL325" s="3" t="str">
        <f t="shared" si="45"/>
        <v/>
      </c>
      <c r="AM325" s="3" t="str">
        <f t="shared" si="45"/>
        <v/>
      </c>
      <c r="AN325" s="3" t="str">
        <f t="shared" si="45"/>
        <v/>
      </c>
      <c r="AO325" s="2">
        <f t="shared" si="38"/>
        <v>0</v>
      </c>
      <c r="AP325" s="4"/>
      <c r="AQ325" s="3">
        <f>IF(AJ325=1,VLOOKUP($AP325,BaseEqptCdF!$C$5:$R$161,16,FALSE),0)</f>
        <v>0</v>
      </c>
      <c r="AR325" s="3">
        <f>IF(AK325=1,VLOOKUP($AP325,BaseEqptCdF!$C$5:$R$161,16,FALSE),0)</f>
        <v>0</v>
      </c>
      <c r="AS325" s="3">
        <f>IF(AL325=1,VLOOKUP($AP325,BaseEqptCdF!$C$5:$R$161,16,FALSE),0)</f>
        <v>0</v>
      </c>
      <c r="AT325" s="3">
        <f>IF(AM325=1,VLOOKUP($AP325,BaseEqptCdF!$C$5:$R$161,16,FALSE),0)</f>
        <v>0</v>
      </c>
      <c r="AU325" s="3">
        <f>IF(AN325=1,VLOOKUP($AP325,BaseEqptCdF!$C$5:$R$161,16,FALSE),0)</f>
        <v>0</v>
      </c>
      <c r="AV325" s="2">
        <f t="shared" si="39"/>
        <v>0</v>
      </c>
      <c r="AW325" s="3" t="str">
        <f>IF($L325="","",IF(SUM($AJ325:AJ325)=0,$AE325,VLOOKUP($AP325,BaseEqptCdF!$C$5:$R$161,16,FALSE)*$AC$3))</f>
        <v/>
      </c>
      <c r="AX325" s="3" t="str">
        <f>IF($L325="","",IF(SUM($AJ325:AK325)=0,$AE325,VLOOKUP($AP325,BaseEqptCdF!$C$5:$R$161,16,FALSE)*$AC$3))</f>
        <v/>
      </c>
      <c r="AY325" s="3" t="str">
        <f>IF($L325="","",IF(SUM($AJ325:AL325)=0,$AE325,VLOOKUP($AP325,BaseEqptCdF!$C$5:$R$161,16,FALSE)*$AC$3))</f>
        <v/>
      </c>
      <c r="AZ325" s="3" t="str">
        <f>IF($L325="","",IF(SUM($AJ325:AM325)=0,$AE325,VLOOKUP($AP325,BaseEqptCdF!$C$5:$R$161,16,FALSE)*$AC$3))</f>
        <v/>
      </c>
      <c r="BA325" s="3" t="str">
        <f>IF($L325="","",IF(SUM($AJ325:AN325)=0,$AE325,VLOOKUP($AP325,BaseEqptCdF!$C$5:$R$161,16,FALSE)*$AC$3))</f>
        <v/>
      </c>
      <c r="BB325" s="2">
        <f t="shared" si="40"/>
        <v>0</v>
      </c>
      <c r="BC325" s="3" t="str">
        <f>IF($L325="","",IF(SUM($AJ325:AJ325)=0,$AF325,IF(LEFT(VLOOKUP($AP325,BaseEqptCdF!$C$5:$E$161,3,FALSE),2)="SD",0,IF(LEFT(VLOOKUP($AP325,BaseEqptCdF!$C$5:$E$161,3,FALSE),2)="SB",1*52,VLOOKUP($AP325,BaseEqptCdF!$C$5:$S$161,12,FALSE)*0.2*300))))</f>
        <v/>
      </c>
      <c r="BD325" s="3" t="str">
        <f>IF($L325="","",IF(SUM($AJ325:AK325)=0,$AF325,IF(LEFT(VLOOKUP($AP325,BaseEqptCdF!$C$5:$E$161,3,FALSE),2)="SD",0,IF(LEFT(VLOOKUP($AP325,BaseEqptCdF!$C$5:$E$161,3,FALSE),2)="SB",1*52,VLOOKUP($AP325,BaseEqptCdF!$C$5:$S$161,12,FALSE)*0.2*300))))</f>
        <v/>
      </c>
      <c r="BE325" s="3" t="str">
        <f>IF($L325="","",IF(SUM($AJ325:AL325)=0,$AF325,IF(LEFT(VLOOKUP($AP325,BaseEqptCdF!$C$5:$E$161,3,FALSE),2)="SD",0,IF(LEFT(VLOOKUP($AP325,BaseEqptCdF!$C$5:$E$161,3,FALSE),2)="SB",1*52,VLOOKUP($AP325,BaseEqptCdF!$C$5:$S$161,12,FALSE)*0.2*300))))</f>
        <v/>
      </c>
      <c r="BF325" s="3" t="str">
        <f>IF($L325="","",IF(SUM($AJ325:AM325)=0,$AF325,IF(LEFT(VLOOKUP($AP325,BaseEqptCdF!$C$5:$E$161,3,FALSE),2)="SD",0,IF(LEFT(VLOOKUP($AP325,BaseEqptCdF!$C$5:$E$161,3,FALSE),2)="SB",1*52,VLOOKUP($AP325,BaseEqptCdF!$C$5:$S$161,12,FALSE)*0.2*300))))</f>
        <v/>
      </c>
      <c r="BG325" s="3" t="str">
        <f>IF($L325="","",IF(SUM($AJ325:AN325)=0,$AF325,IF(LEFT(VLOOKUP($AP325,BaseEqptCdF!$C$5:$E$161,3,FALSE),2)="SD",0,IF(LEFT(VLOOKUP($AP325,BaseEqptCdF!$C$5:$E$161,3,FALSE),2)="SB",1*52,VLOOKUP($AP325,BaseEqptCdF!$C$5:$S$161,12,FALSE)*0.2*300))))</f>
        <v/>
      </c>
      <c r="BH325" s="2">
        <f t="shared" si="41"/>
        <v>0</v>
      </c>
    </row>
    <row r="326" spans="1:60" x14ac:dyDescent="0.25">
      <c r="A326" s="296" t="str">
        <f t="array" ref="A326">IF($C326="","",INDEX(Prog!$B$8:$D$300,MATCH($C326,nivo1,0),1))</f>
        <v/>
      </c>
      <c r="B326" s="296" t="str">
        <f t="array" ref="B326">IF($C326="","",INDEX(Prog!$B$8:$D$300,MATCH($C326,nivo1,0),2))</f>
        <v/>
      </c>
      <c r="C326" s="273"/>
      <c r="D326" s="267"/>
      <c r="E326" s="273"/>
      <c r="F326" s="273"/>
      <c r="G326" s="273"/>
      <c r="H326" s="273"/>
      <c r="I326" s="273"/>
      <c r="J326" s="273"/>
      <c r="K326" s="274"/>
      <c r="L326" s="273"/>
      <c r="M326" s="273"/>
      <c r="N326" s="273"/>
      <c r="O326" s="275"/>
      <c r="P326" s="273"/>
      <c r="Q326" s="273"/>
      <c r="R326" s="273"/>
      <c r="S326" s="273"/>
      <c r="T326" s="276"/>
      <c r="U326" s="276"/>
      <c r="V326" s="276"/>
      <c r="W326" s="276"/>
      <c r="X326" s="277"/>
      <c r="Y326" s="278"/>
      <c r="AA326" s="8" t="str">
        <f>IF($L326="","",VLOOKUP($L326,BaseEqptCdF!$C$5:$E$161,2,FALSE))</f>
        <v/>
      </c>
      <c r="AB326" s="8" t="str">
        <f>IF($L326="","",VLOOKUP($L326,BaseEqptCdF!$C$5:$E$161,3,FALSE))</f>
        <v/>
      </c>
      <c r="AC326" s="7" t="str">
        <f>IF($L326="","",VLOOKUP($L326,BaseEqptCdF!$C$5:$I$161,6,FALSE))</f>
        <v/>
      </c>
      <c r="AD326" s="7" t="str">
        <f>IF($L326="","",VLOOKUP($L326,BaseEqptCdF!$C$5:$I$161,7,FALSE))</f>
        <v/>
      </c>
      <c r="AE326" s="3" t="str">
        <f>IF($L326="","",VLOOKUP($L326,BaseEqptCdF!$C$5:$R$161,16,FALSE)*$AC$3)</f>
        <v/>
      </c>
      <c r="AF326" s="3" t="str">
        <f>IF($L326="","",IF(LEFT($AB326,2)="SD",0,IF(LEFT($AB326,2)="SB",1*52,IF($N326=Prog!$P$17,VLOOKUP($L326,BaseEqptCdF!$C$5:$P$161,14,FALSE)*1*300,VLOOKUP($L326,BaseEqptCdF!$C$5:$P$161,12,FALSE)*0.2*300))))</f>
        <v/>
      </c>
      <c r="AG326" s="6" t="str">
        <f t="shared" si="42"/>
        <v/>
      </c>
      <c r="AH326" s="6">
        <f>IF($U326=Prog!$S$18,YEAR($X326),"")</f>
        <v>1900</v>
      </c>
      <c r="AI326" s="5" t="str">
        <f>IF(OR($AG326="",$U326=Prog!$S$18),"",IF(OR($U326=Prog!$S$17,$U326=Prog!$S$16),YEAR($X326),IF($AG326="ND","ND",$AI$8+$O326)))</f>
        <v/>
      </c>
      <c r="AJ326" s="3" t="str">
        <f t="shared" si="37"/>
        <v/>
      </c>
      <c r="AK326" s="3" t="str">
        <f t="shared" si="45"/>
        <v/>
      </c>
      <c r="AL326" s="3" t="str">
        <f t="shared" si="45"/>
        <v/>
      </c>
      <c r="AM326" s="3" t="str">
        <f t="shared" si="45"/>
        <v/>
      </c>
      <c r="AN326" s="3" t="str">
        <f t="shared" si="45"/>
        <v/>
      </c>
      <c r="AO326" s="2">
        <f t="shared" si="38"/>
        <v>0</v>
      </c>
      <c r="AP326" s="4"/>
      <c r="AQ326" s="3">
        <f>IF(AJ326=1,VLOOKUP($AP326,BaseEqptCdF!$C$5:$R$161,16,FALSE),0)</f>
        <v>0</v>
      </c>
      <c r="AR326" s="3">
        <f>IF(AK326=1,VLOOKUP($AP326,BaseEqptCdF!$C$5:$R$161,16,FALSE),0)</f>
        <v>0</v>
      </c>
      <c r="AS326" s="3">
        <f>IF(AL326=1,VLOOKUP($AP326,BaseEqptCdF!$C$5:$R$161,16,FALSE),0)</f>
        <v>0</v>
      </c>
      <c r="AT326" s="3">
        <f>IF(AM326=1,VLOOKUP($AP326,BaseEqptCdF!$C$5:$R$161,16,FALSE),0)</f>
        <v>0</v>
      </c>
      <c r="AU326" s="3">
        <f>IF(AN326=1,VLOOKUP($AP326,BaseEqptCdF!$C$5:$R$161,16,FALSE),0)</f>
        <v>0</v>
      </c>
      <c r="AV326" s="2">
        <f t="shared" si="39"/>
        <v>0</v>
      </c>
      <c r="AW326" s="3" t="str">
        <f>IF($L326="","",IF(SUM($AJ326:AJ326)=0,$AE326,VLOOKUP($AP326,BaseEqptCdF!$C$5:$R$161,16,FALSE)*$AC$3))</f>
        <v/>
      </c>
      <c r="AX326" s="3" t="str">
        <f>IF($L326="","",IF(SUM($AJ326:AK326)=0,$AE326,VLOOKUP($AP326,BaseEqptCdF!$C$5:$R$161,16,FALSE)*$AC$3))</f>
        <v/>
      </c>
      <c r="AY326" s="3" t="str">
        <f>IF($L326="","",IF(SUM($AJ326:AL326)=0,$AE326,VLOOKUP($AP326,BaseEqptCdF!$C$5:$R$161,16,FALSE)*$AC$3))</f>
        <v/>
      </c>
      <c r="AZ326" s="3" t="str">
        <f>IF($L326="","",IF(SUM($AJ326:AM326)=0,$AE326,VLOOKUP($AP326,BaseEqptCdF!$C$5:$R$161,16,FALSE)*$AC$3))</f>
        <v/>
      </c>
      <c r="BA326" s="3" t="str">
        <f>IF($L326="","",IF(SUM($AJ326:AN326)=0,$AE326,VLOOKUP($AP326,BaseEqptCdF!$C$5:$R$161,16,FALSE)*$AC$3))</f>
        <v/>
      </c>
      <c r="BB326" s="2">
        <f t="shared" si="40"/>
        <v>0</v>
      </c>
      <c r="BC326" s="3" t="str">
        <f>IF($L326="","",IF(SUM($AJ326:AJ326)=0,$AF326,IF(LEFT(VLOOKUP($AP326,BaseEqptCdF!$C$5:$E$161,3,FALSE),2)="SD",0,IF(LEFT(VLOOKUP($AP326,BaseEqptCdF!$C$5:$E$161,3,FALSE),2)="SB",1*52,VLOOKUP($AP326,BaseEqptCdF!$C$5:$S$161,12,FALSE)*0.2*300))))</f>
        <v/>
      </c>
      <c r="BD326" s="3" t="str">
        <f>IF($L326="","",IF(SUM($AJ326:AK326)=0,$AF326,IF(LEFT(VLOOKUP($AP326,BaseEqptCdF!$C$5:$E$161,3,FALSE),2)="SD",0,IF(LEFT(VLOOKUP($AP326,BaseEqptCdF!$C$5:$E$161,3,FALSE),2)="SB",1*52,VLOOKUP($AP326,BaseEqptCdF!$C$5:$S$161,12,FALSE)*0.2*300))))</f>
        <v/>
      </c>
      <c r="BE326" s="3" t="str">
        <f>IF($L326="","",IF(SUM($AJ326:AL326)=0,$AF326,IF(LEFT(VLOOKUP($AP326,BaseEqptCdF!$C$5:$E$161,3,FALSE),2)="SD",0,IF(LEFT(VLOOKUP($AP326,BaseEqptCdF!$C$5:$E$161,3,FALSE),2)="SB",1*52,VLOOKUP($AP326,BaseEqptCdF!$C$5:$S$161,12,FALSE)*0.2*300))))</f>
        <v/>
      </c>
      <c r="BF326" s="3" t="str">
        <f>IF($L326="","",IF(SUM($AJ326:AM326)=0,$AF326,IF(LEFT(VLOOKUP($AP326,BaseEqptCdF!$C$5:$E$161,3,FALSE),2)="SD",0,IF(LEFT(VLOOKUP($AP326,BaseEqptCdF!$C$5:$E$161,3,FALSE),2)="SB",1*52,VLOOKUP($AP326,BaseEqptCdF!$C$5:$S$161,12,FALSE)*0.2*300))))</f>
        <v/>
      </c>
      <c r="BG326" s="3" t="str">
        <f>IF($L326="","",IF(SUM($AJ326:AN326)=0,$AF326,IF(LEFT(VLOOKUP($AP326,BaseEqptCdF!$C$5:$E$161,3,FALSE),2)="SD",0,IF(LEFT(VLOOKUP($AP326,BaseEqptCdF!$C$5:$E$161,3,FALSE),2)="SB",1*52,VLOOKUP($AP326,BaseEqptCdF!$C$5:$S$161,12,FALSE)*0.2*300))))</f>
        <v/>
      </c>
      <c r="BH326" s="2">
        <f t="shared" si="41"/>
        <v>0</v>
      </c>
    </row>
    <row r="327" spans="1:60" x14ac:dyDescent="0.25">
      <c r="A327" s="296" t="str">
        <f t="array" ref="A327">IF($C327="","",INDEX(Prog!$B$8:$D$300,MATCH($C327,nivo1,0),1))</f>
        <v/>
      </c>
      <c r="B327" s="296" t="str">
        <f t="array" ref="B327">IF($C327="","",INDEX(Prog!$B$8:$D$300,MATCH($C327,nivo1,0),2))</f>
        <v/>
      </c>
      <c r="C327" s="273"/>
      <c r="D327" s="267"/>
      <c r="E327" s="273"/>
      <c r="F327" s="273"/>
      <c r="G327" s="273"/>
      <c r="H327" s="273"/>
      <c r="I327" s="273"/>
      <c r="J327" s="273"/>
      <c r="K327" s="274"/>
      <c r="L327" s="273"/>
      <c r="M327" s="273"/>
      <c r="N327" s="273"/>
      <c r="O327" s="275"/>
      <c r="P327" s="273"/>
      <c r="Q327" s="273"/>
      <c r="R327" s="273"/>
      <c r="S327" s="273"/>
      <c r="T327" s="276"/>
      <c r="U327" s="276"/>
      <c r="V327" s="276"/>
      <c r="W327" s="276"/>
      <c r="X327" s="277"/>
      <c r="Y327" s="278"/>
      <c r="AA327" s="8" t="str">
        <f>IF($L327="","",VLOOKUP($L327,BaseEqptCdF!$C$5:$E$161,2,FALSE))</f>
        <v/>
      </c>
      <c r="AB327" s="8" t="str">
        <f>IF($L327="","",VLOOKUP($L327,BaseEqptCdF!$C$5:$E$161,3,FALSE))</f>
        <v/>
      </c>
      <c r="AC327" s="7" t="str">
        <f>IF($L327="","",VLOOKUP($L327,BaseEqptCdF!$C$5:$I$161,6,FALSE))</f>
        <v/>
      </c>
      <c r="AD327" s="7" t="str">
        <f>IF($L327="","",VLOOKUP($L327,BaseEqptCdF!$C$5:$I$161,7,FALSE))</f>
        <v/>
      </c>
      <c r="AE327" s="3" t="str">
        <f>IF($L327="","",VLOOKUP($L327,BaseEqptCdF!$C$5:$R$161,16,FALSE)*$AC$3)</f>
        <v/>
      </c>
      <c r="AF327" s="3" t="str">
        <f>IF($L327="","",IF(LEFT($AB327,2)="SD",0,IF(LEFT($AB327,2)="SB",1*52,IF($N327=Prog!$P$17,VLOOKUP($L327,BaseEqptCdF!$C$5:$P$161,14,FALSE)*1*300,VLOOKUP($L327,BaseEqptCdF!$C$5:$P$161,12,FALSE)*0.2*300))))</f>
        <v/>
      </c>
      <c r="AG327" s="6" t="str">
        <f t="shared" si="42"/>
        <v/>
      </c>
      <c r="AH327" s="6">
        <f>IF($U327=Prog!$S$18,YEAR($X327),"")</f>
        <v>1900</v>
      </c>
      <c r="AI327" s="5" t="str">
        <f>IF(OR($AG327="",$U327=Prog!$S$18),"",IF(OR($U327=Prog!$S$17,$U327=Prog!$S$16),YEAR($X327),IF($AG327="ND","ND",$AI$8+$O327)))</f>
        <v/>
      </c>
      <c r="AJ327" s="3" t="str">
        <f t="shared" si="37"/>
        <v/>
      </c>
      <c r="AK327" s="3" t="str">
        <f t="shared" si="45"/>
        <v/>
      </c>
      <c r="AL327" s="3" t="str">
        <f t="shared" si="45"/>
        <v/>
      </c>
      <c r="AM327" s="3" t="str">
        <f t="shared" si="45"/>
        <v/>
      </c>
      <c r="AN327" s="3" t="str">
        <f t="shared" si="45"/>
        <v/>
      </c>
      <c r="AO327" s="2">
        <f t="shared" si="38"/>
        <v>0</v>
      </c>
      <c r="AP327" s="4"/>
      <c r="AQ327" s="3">
        <f>IF(AJ327=1,VLOOKUP($AP327,BaseEqptCdF!$C$5:$R$161,16,FALSE),0)</f>
        <v>0</v>
      </c>
      <c r="AR327" s="3">
        <f>IF(AK327=1,VLOOKUP($AP327,BaseEqptCdF!$C$5:$R$161,16,FALSE),0)</f>
        <v>0</v>
      </c>
      <c r="AS327" s="3">
        <f>IF(AL327=1,VLOOKUP($AP327,BaseEqptCdF!$C$5:$R$161,16,FALSE),0)</f>
        <v>0</v>
      </c>
      <c r="AT327" s="3">
        <f>IF(AM327=1,VLOOKUP($AP327,BaseEqptCdF!$C$5:$R$161,16,FALSE),0)</f>
        <v>0</v>
      </c>
      <c r="AU327" s="3">
        <f>IF(AN327=1,VLOOKUP($AP327,BaseEqptCdF!$C$5:$R$161,16,FALSE),0)</f>
        <v>0</v>
      </c>
      <c r="AV327" s="2">
        <f t="shared" si="39"/>
        <v>0</v>
      </c>
      <c r="AW327" s="3" t="str">
        <f>IF($L327="","",IF(SUM($AJ327:AJ327)=0,$AE327,VLOOKUP($AP327,BaseEqptCdF!$C$5:$R$161,16,FALSE)*$AC$3))</f>
        <v/>
      </c>
      <c r="AX327" s="3" t="str">
        <f>IF($L327="","",IF(SUM($AJ327:AK327)=0,$AE327,VLOOKUP($AP327,BaseEqptCdF!$C$5:$R$161,16,FALSE)*$AC$3))</f>
        <v/>
      </c>
      <c r="AY327" s="3" t="str">
        <f>IF($L327="","",IF(SUM($AJ327:AL327)=0,$AE327,VLOOKUP($AP327,BaseEqptCdF!$C$5:$R$161,16,FALSE)*$AC$3))</f>
        <v/>
      </c>
      <c r="AZ327" s="3" t="str">
        <f>IF($L327="","",IF(SUM($AJ327:AM327)=0,$AE327,VLOOKUP($AP327,BaseEqptCdF!$C$5:$R$161,16,FALSE)*$AC$3))</f>
        <v/>
      </c>
      <c r="BA327" s="3" t="str">
        <f>IF($L327="","",IF(SUM($AJ327:AN327)=0,$AE327,VLOOKUP($AP327,BaseEqptCdF!$C$5:$R$161,16,FALSE)*$AC$3))</f>
        <v/>
      </c>
      <c r="BB327" s="2">
        <f t="shared" si="40"/>
        <v>0</v>
      </c>
      <c r="BC327" s="3" t="str">
        <f>IF($L327="","",IF(SUM($AJ327:AJ327)=0,$AF327,IF(LEFT(VLOOKUP($AP327,BaseEqptCdF!$C$5:$E$161,3,FALSE),2)="SD",0,IF(LEFT(VLOOKUP($AP327,BaseEqptCdF!$C$5:$E$161,3,FALSE),2)="SB",1*52,VLOOKUP($AP327,BaseEqptCdF!$C$5:$S$161,12,FALSE)*0.2*300))))</f>
        <v/>
      </c>
      <c r="BD327" s="3" t="str">
        <f>IF($L327="","",IF(SUM($AJ327:AK327)=0,$AF327,IF(LEFT(VLOOKUP($AP327,BaseEqptCdF!$C$5:$E$161,3,FALSE),2)="SD",0,IF(LEFT(VLOOKUP($AP327,BaseEqptCdF!$C$5:$E$161,3,FALSE),2)="SB",1*52,VLOOKUP($AP327,BaseEqptCdF!$C$5:$S$161,12,FALSE)*0.2*300))))</f>
        <v/>
      </c>
      <c r="BE327" s="3" t="str">
        <f>IF($L327="","",IF(SUM($AJ327:AL327)=0,$AF327,IF(LEFT(VLOOKUP($AP327,BaseEqptCdF!$C$5:$E$161,3,FALSE),2)="SD",0,IF(LEFT(VLOOKUP($AP327,BaseEqptCdF!$C$5:$E$161,3,FALSE),2)="SB",1*52,VLOOKUP($AP327,BaseEqptCdF!$C$5:$S$161,12,FALSE)*0.2*300))))</f>
        <v/>
      </c>
      <c r="BF327" s="3" t="str">
        <f>IF($L327="","",IF(SUM($AJ327:AM327)=0,$AF327,IF(LEFT(VLOOKUP($AP327,BaseEqptCdF!$C$5:$E$161,3,FALSE),2)="SD",0,IF(LEFT(VLOOKUP($AP327,BaseEqptCdF!$C$5:$E$161,3,FALSE),2)="SB",1*52,VLOOKUP($AP327,BaseEqptCdF!$C$5:$S$161,12,FALSE)*0.2*300))))</f>
        <v/>
      </c>
      <c r="BG327" s="3" t="str">
        <f>IF($L327="","",IF(SUM($AJ327:AN327)=0,$AF327,IF(LEFT(VLOOKUP($AP327,BaseEqptCdF!$C$5:$E$161,3,FALSE),2)="SD",0,IF(LEFT(VLOOKUP($AP327,BaseEqptCdF!$C$5:$E$161,3,FALSE),2)="SB",1*52,VLOOKUP($AP327,BaseEqptCdF!$C$5:$S$161,12,FALSE)*0.2*300))))</f>
        <v/>
      </c>
      <c r="BH327" s="2">
        <f t="shared" si="41"/>
        <v>0</v>
      </c>
    </row>
    <row r="328" spans="1:60" x14ac:dyDescent="0.25">
      <c r="A328" s="296" t="str">
        <f t="array" ref="A328">IF($C328="","",INDEX(Prog!$B$8:$D$300,MATCH($C328,nivo1,0),1))</f>
        <v/>
      </c>
      <c r="B328" s="296" t="str">
        <f t="array" ref="B328">IF($C328="","",INDEX(Prog!$B$8:$D$300,MATCH($C328,nivo1,0),2))</f>
        <v/>
      </c>
      <c r="C328" s="273"/>
      <c r="D328" s="267"/>
      <c r="E328" s="273"/>
      <c r="F328" s="273"/>
      <c r="G328" s="273"/>
      <c r="H328" s="273"/>
      <c r="I328" s="273"/>
      <c r="J328" s="273"/>
      <c r="K328" s="274"/>
      <c r="L328" s="273"/>
      <c r="M328" s="273"/>
      <c r="N328" s="273"/>
      <c r="O328" s="275"/>
      <c r="P328" s="273"/>
      <c r="Q328" s="273"/>
      <c r="R328" s="273"/>
      <c r="S328" s="273"/>
      <c r="T328" s="276"/>
      <c r="U328" s="276"/>
      <c r="V328" s="276"/>
      <c r="W328" s="276"/>
      <c r="X328" s="277"/>
      <c r="Y328" s="278"/>
      <c r="AA328" s="8" t="str">
        <f>IF($L328="","",VLOOKUP($L328,BaseEqptCdF!$C$5:$E$161,2,FALSE))</f>
        <v/>
      </c>
      <c r="AB328" s="8" t="str">
        <f>IF($L328="","",VLOOKUP($L328,BaseEqptCdF!$C$5:$E$161,3,FALSE))</f>
        <v/>
      </c>
      <c r="AC328" s="7" t="str">
        <f>IF($L328="","",VLOOKUP($L328,BaseEqptCdF!$C$5:$I$161,6,FALSE))</f>
        <v/>
      </c>
      <c r="AD328" s="7" t="str">
        <f>IF($L328="","",VLOOKUP($L328,BaseEqptCdF!$C$5:$I$161,7,FALSE))</f>
        <v/>
      </c>
      <c r="AE328" s="3" t="str">
        <f>IF($L328="","",VLOOKUP($L328,BaseEqptCdF!$C$5:$R$161,16,FALSE)*$AC$3)</f>
        <v/>
      </c>
      <c r="AF328" s="3" t="str">
        <f>IF($L328="","",IF(LEFT($AB328,2)="SD",0,IF(LEFT($AB328,2)="SB",1*52,IF($N328=Prog!$P$17,VLOOKUP($L328,BaseEqptCdF!$C$5:$P$161,14,FALSE)*1*300,VLOOKUP($L328,BaseEqptCdF!$C$5:$P$161,12,FALSE)*0.2*300))))</f>
        <v/>
      </c>
      <c r="AG328" s="6" t="str">
        <f t="shared" si="42"/>
        <v/>
      </c>
      <c r="AH328" s="6">
        <f>IF($U328=Prog!$S$18,YEAR($X328),"")</f>
        <v>1900</v>
      </c>
      <c r="AI328" s="5" t="str">
        <f>IF(OR($AG328="",$U328=Prog!$S$18),"",IF(OR($U328=Prog!$S$17,$U328=Prog!$S$16),YEAR($X328),IF($AG328="ND","ND",$AI$8+$O328)))</f>
        <v/>
      </c>
      <c r="AJ328" s="3" t="str">
        <f t="shared" si="37"/>
        <v/>
      </c>
      <c r="AK328" s="3" t="str">
        <f t="shared" si="45"/>
        <v/>
      </c>
      <c r="AL328" s="3" t="str">
        <f t="shared" si="45"/>
        <v/>
      </c>
      <c r="AM328" s="3" t="str">
        <f t="shared" si="45"/>
        <v/>
      </c>
      <c r="AN328" s="3" t="str">
        <f t="shared" si="45"/>
        <v/>
      </c>
      <c r="AO328" s="2">
        <f t="shared" si="38"/>
        <v>0</v>
      </c>
      <c r="AP328" s="4"/>
      <c r="AQ328" s="3">
        <f>IF(AJ328=1,VLOOKUP($AP328,BaseEqptCdF!$C$5:$R$161,16,FALSE),0)</f>
        <v>0</v>
      </c>
      <c r="AR328" s="3">
        <f>IF(AK328=1,VLOOKUP($AP328,BaseEqptCdF!$C$5:$R$161,16,FALSE),0)</f>
        <v>0</v>
      </c>
      <c r="AS328" s="3">
        <f>IF(AL328=1,VLOOKUP($AP328,BaseEqptCdF!$C$5:$R$161,16,FALSE),0)</f>
        <v>0</v>
      </c>
      <c r="AT328" s="3">
        <f>IF(AM328=1,VLOOKUP($AP328,BaseEqptCdF!$C$5:$R$161,16,FALSE),0)</f>
        <v>0</v>
      </c>
      <c r="AU328" s="3">
        <f>IF(AN328=1,VLOOKUP($AP328,BaseEqptCdF!$C$5:$R$161,16,FALSE),0)</f>
        <v>0</v>
      </c>
      <c r="AV328" s="2">
        <f t="shared" si="39"/>
        <v>0</v>
      </c>
      <c r="AW328" s="3" t="str">
        <f>IF($L328="","",IF(SUM($AJ328:AJ328)=0,$AE328,VLOOKUP($AP328,BaseEqptCdF!$C$5:$R$161,16,FALSE)*$AC$3))</f>
        <v/>
      </c>
      <c r="AX328" s="3" t="str">
        <f>IF($L328="","",IF(SUM($AJ328:AK328)=0,$AE328,VLOOKUP($AP328,BaseEqptCdF!$C$5:$R$161,16,FALSE)*$AC$3))</f>
        <v/>
      </c>
      <c r="AY328" s="3" t="str">
        <f>IF($L328="","",IF(SUM($AJ328:AL328)=0,$AE328,VLOOKUP($AP328,BaseEqptCdF!$C$5:$R$161,16,FALSE)*$AC$3))</f>
        <v/>
      </c>
      <c r="AZ328" s="3" t="str">
        <f>IF($L328="","",IF(SUM($AJ328:AM328)=0,$AE328,VLOOKUP($AP328,BaseEqptCdF!$C$5:$R$161,16,FALSE)*$AC$3))</f>
        <v/>
      </c>
      <c r="BA328" s="3" t="str">
        <f>IF($L328="","",IF(SUM($AJ328:AN328)=0,$AE328,VLOOKUP($AP328,BaseEqptCdF!$C$5:$R$161,16,FALSE)*$AC$3))</f>
        <v/>
      </c>
      <c r="BB328" s="2">
        <f t="shared" si="40"/>
        <v>0</v>
      </c>
      <c r="BC328" s="3" t="str">
        <f>IF($L328="","",IF(SUM($AJ328:AJ328)=0,$AF328,IF(LEFT(VLOOKUP($AP328,BaseEqptCdF!$C$5:$E$161,3,FALSE),2)="SD",0,IF(LEFT(VLOOKUP($AP328,BaseEqptCdF!$C$5:$E$161,3,FALSE),2)="SB",1*52,VLOOKUP($AP328,BaseEqptCdF!$C$5:$S$161,12,FALSE)*0.2*300))))</f>
        <v/>
      </c>
      <c r="BD328" s="3" t="str">
        <f>IF($L328="","",IF(SUM($AJ328:AK328)=0,$AF328,IF(LEFT(VLOOKUP($AP328,BaseEqptCdF!$C$5:$E$161,3,FALSE),2)="SD",0,IF(LEFT(VLOOKUP($AP328,BaseEqptCdF!$C$5:$E$161,3,FALSE),2)="SB",1*52,VLOOKUP($AP328,BaseEqptCdF!$C$5:$S$161,12,FALSE)*0.2*300))))</f>
        <v/>
      </c>
      <c r="BE328" s="3" t="str">
        <f>IF($L328="","",IF(SUM($AJ328:AL328)=0,$AF328,IF(LEFT(VLOOKUP($AP328,BaseEqptCdF!$C$5:$E$161,3,FALSE),2)="SD",0,IF(LEFT(VLOOKUP($AP328,BaseEqptCdF!$C$5:$E$161,3,FALSE),2)="SB",1*52,VLOOKUP($AP328,BaseEqptCdF!$C$5:$S$161,12,FALSE)*0.2*300))))</f>
        <v/>
      </c>
      <c r="BF328" s="3" t="str">
        <f>IF($L328="","",IF(SUM($AJ328:AM328)=0,$AF328,IF(LEFT(VLOOKUP($AP328,BaseEqptCdF!$C$5:$E$161,3,FALSE),2)="SD",0,IF(LEFT(VLOOKUP($AP328,BaseEqptCdF!$C$5:$E$161,3,FALSE),2)="SB",1*52,VLOOKUP($AP328,BaseEqptCdF!$C$5:$S$161,12,FALSE)*0.2*300))))</f>
        <v/>
      </c>
      <c r="BG328" s="3" t="str">
        <f>IF($L328="","",IF(SUM($AJ328:AN328)=0,$AF328,IF(LEFT(VLOOKUP($AP328,BaseEqptCdF!$C$5:$E$161,3,FALSE),2)="SD",0,IF(LEFT(VLOOKUP($AP328,BaseEqptCdF!$C$5:$E$161,3,FALSE),2)="SB",1*52,VLOOKUP($AP328,BaseEqptCdF!$C$5:$S$161,12,FALSE)*0.2*300))))</f>
        <v/>
      </c>
      <c r="BH328" s="2">
        <f t="shared" si="41"/>
        <v>0</v>
      </c>
    </row>
    <row r="329" spans="1:60" x14ac:dyDescent="0.25">
      <c r="A329" s="296" t="str">
        <f t="array" ref="A329">IF($C329="","",INDEX(Prog!$B$8:$D$300,MATCH($C329,nivo1,0),1))</f>
        <v/>
      </c>
      <c r="B329" s="296" t="str">
        <f t="array" ref="B329">IF($C329="","",INDEX(Prog!$B$8:$D$300,MATCH($C329,nivo1,0),2))</f>
        <v/>
      </c>
      <c r="C329" s="273"/>
      <c r="D329" s="267"/>
      <c r="E329" s="273"/>
      <c r="F329" s="273"/>
      <c r="G329" s="273"/>
      <c r="H329" s="273"/>
      <c r="I329" s="273"/>
      <c r="J329" s="273"/>
      <c r="K329" s="274"/>
      <c r="L329" s="273"/>
      <c r="M329" s="273"/>
      <c r="N329" s="273"/>
      <c r="O329" s="275"/>
      <c r="P329" s="273"/>
      <c r="Q329" s="273"/>
      <c r="R329" s="273"/>
      <c r="S329" s="273"/>
      <c r="T329" s="276"/>
      <c r="U329" s="276"/>
      <c r="V329" s="276"/>
      <c r="W329" s="276"/>
      <c r="X329" s="277"/>
      <c r="Y329" s="278"/>
      <c r="AA329" s="8" t="str">
        <f>IF($L329="","",VLOOKUP($L329,BaseEqptCdF!$C$5:$E$161,2,FALSE))</f>
        <v/>
      </c>
      <c r="AB329" s="8" t="str">
        <f>IF($L329="","",VLOOKUP($L329,BaseEqptCdF!$C$5:$E$161,3,FALSE))</f>
        <v/>
      </c>
      <c r="AC329" s="7" t="str">
        <f>IF($L329="","",VLOOKUP($L329,BaseEqptCdF!$C$5:$I$161,6,FALSE))</f>
        <v/>
      </c>
      <c r="AD329" s="7" t="str">
        <f>IF($L329="","",VLOOKUP($L329,BaseEqptCdF!$C$5:$I$161,7,FALSE))</f>
        <v/>
      </c>
      <c r="AE329" s="3" t="str">
        <f>IF($L329="","",VLOOKUP($L329,BaseEqptCdF!$C$5:$R$161,16,FALSE)*$AC$3)</f>
        <v/>
      </c>
      <c r="AF329" s="3" t="str">
        <f>IF($L329="","",IF(LEFT($AB329,2)="SD",0,IF(LEFT($AB329,2)="SB",1*52,IF($N329=Prog!$P$17,VLOOKUP($L329,BaseEqptCdF!$C$5:$P$161,14,FALSE)*1*300,VLOOKUP($L329,BaseEqptCdF!$C$5:$P$161,12,FALSE)*0.2*300))))</f>
        <v/>
      </c>
      <c r="AG329" s="6" t="str">
        <f t="shared" si="42"/>
        <v/>
      </c>
      <c r="AH329" s="6">
        <f>IF($U329=Prog!$S$18,YEAR($X329),"")</f>
        <v>1900</v>
      </c>
      <c r="AI329" s="5" t="str">
        <f>IF(OR($AG329="",$U329=Prog!$S$18),"",IF(OR($U329=Prog!$S$17,$U329=Prog!$S$16),YEAR($X329),IF($AG329="ND","ND",$AI$8+$O329)))</f>
        <v/>
      </c>
      <c r="AJ329" s="3" t="str">
        <f t="shared" si="37"/>
        <v/>
      </c>
      <c r="AK329" s="3" t="str">
        <f t="shared" si="45"/>
        <v/>
      </c>
      <c r="AL329" s="3" t="str">
        <f t="shared" si="45"/>
        <v/>
      </c>
      <c r="AM329" s="3" t="str">
        <f t="shared" si="45"/>
        <v/>
      </c>
      <c r="AN329" s="3" t="str">
        <f t="shared" si="45"/>
        <v/>
      </c>
      <c r="AO329" s="2">
        <f t="shared" si="38"/>
        <v>0</v>
      </c>
      <c r="AP329" s="4"/>
      <c r="AQ329" s="3">
        <f>IF(AJ329=1,VLOOKUP($AP329,BaseEqptCdF!$C$5:$R$161,16,FALSE),0)</f>
        <v>0</v>
      </c>
      <c r="AR329" s="3">
        <f>IF(AK329=1,VLOOKUP($AP329,BaseEqptCdF!$C$5:$R$161,16,FALSE),0)</f>
        <v>0</v>
      </c>
      <c r="AS329" s="3">
        <f>IF(AL329=1,VLOOKUP($AP329,BaseEqptCdF!$C$5:$R$161,16,FALSE),0)</f>
        <v>0</v>
      </c>
      <c r="AT329" s="3">
        <f>IF(AM329=1,VLOOKUP($AP329,BaseEqptCdF!$C$5:$R$161,16,FALSE),0)</f>
        <v>0</v>
      </c>
      <c r="AU329" s="3">
        <f>IF(AN329=1,VLOOKUP($AP329,BaseEqptCdF!$C$5:$R$161,16,FALSE),0)</f>
        <v>0</v>
      </c>
      <c r="AV329" s="2">
        <f t="shared" si="39"/>
        <v>0</v>
      </c>
      <c r="AW329" s="3" t="str">
        <f>IF($L329="","",IF(SUM($AJ329:AJ329)=0,$AE329,VLOOKUP($AP329,BaseEqptCdF!$C$5:$R$161,16,FALSE)*$AC$3))</f>
        <v/>
      </c>
      <c r="AX329" s="3" t="str">
        <f>IF($L329="","",IF(SUM($AJ329:AK329)=0,$AE329,VLOOKUP($AP329,BaseEqptCdF!$C$5:$R$161,16,FALSE)*$AC$3))</f>
        <v/>
      </c>
      <c r="AY329" s="3" t="str">
        <f>IF($L329="","",IF(SUM($AJ329:AL329)=0,$AE329,VLOOKUP($AP329,BaseEqptCdF!$C$5:$R$161,16,FALSE)*$AC$3))</f>
        <v/>
      </c>
      <c r="AZ329" s="3" t="str">
        <f>IF($L329="","",IF(SUM($AJ329:AM329)=0,$AE329,VLOOKUP($AP329,BaseEqptCdF!$C$5:$R$161,16,FALSE)*$AC$3))</f>
        <v/>
      </c>
      <c r="BA329" s="3" t="str">
        <f>IF($L329="","",IF(SUM($AJ329:AN329)=0,$AE329,VLOOKUP($AP329,BaseEqptCdF!$C$5:$R$161,16,FALSE)*$AC$3))</f>
        <v/>
      </c>
      <c r="BB329" s="2">
        <f t="shared" si="40"/>
        <v>0</v>
      </c>
      <c r="BC329" s="3" t="str">
        <f>IF($L329="","",IF(SUM($AJ329:AJ329)=0,$AF329,IF(LEFT(VLOOKUP($AP329,BaseEqptCdF!$C$5:$E$161,3,FALSE),2)="SD",0,IF(LEFT(VLOOKUP($AP329,BaseEqptCdF!$C$5:$E$161,3,FALSE),2)="SB",1*52,VLOOKUP($AP329,BaseEqptCdF!$C$5:$S$161,12,FALSE)*0.2*300))))</f>
        <v/>
      </c>
      <c r="BD329" s="3" t="str">
        <f>IF($L329="","",IF(SUM($AJ329:AK329)=0,$AF329,IF(LEFT(VLOOKUP($AP329,BaseEqptCdF!$C$5:$E$161,3,FALSE),2)="SD",0,IF(LEFT(VLOOKUP($AP329,BaseEqptCdF!$C$5:$E$161,3,FALSE),2)="SB",1*52,VLOOKUP($AP329,BaseEqptCdF!$C$5:$S$161,12,FALSE)*0.2*300))))</f>
        <v/>
      </c>
      <c r="BE329" s="3" t="str">
        <f>IF($L329="","",IF(SUM($AJ329:AL329)=0,$AF329,IF(LEFT(VLOOKUP($AP329,BaseEqptCdF!$C$5:$E$161,3,FALSE),2)="SD",0,IF(LEFT(VLOOKUP($AP329,BaseEqptCdF!$C$5:$E$161,3,FALSE),2)="SB",1*52,VLOOKUP($AP329,BaseEqptCdF!$C$5:$S$161,12,FALSE)*0.2*300))))</f>
        <v/>
      </c>
      <c r="BF329" s="3" t="str">
        <f>IF($L329="","",IF(SUM($AJ329:AM329)=0,$AF329,IF(LEFT(VLOOKUP($AP329,BaseEqptCdF!$C$5:$E$161,3,FALSE),2)="SD",0,IF(LEFT(VLOOKUP($AP329,BaseEqptCdF!$C$5:$E$161,3,FALSE),2)="SB",1*52,VLOOKUP($AP329,BaseEqptCdF!$C$5:$S$161,12,FALSE)*0.2*300))))</f>
        <v/>
      </c>
      <c r="BG329" s="3" t="str">
        <f>IF($L329="","",IF(SUM($AJ329:AN329)=0,$AF329,IF(LEFT(VLOOKUP($AP329,BaseEqptCdF!$C$5:$E$161,3,FALSE),2)="SD",0,IF(LEFT(VLOOKUP($AP329,BaseEqptCdF!$C$5:$E$161,3,FALSE),2)="SB",1*52,VLOOKUP($AP329,BaseEqptCdF!$C$5:$S$161,12,FALSE)*0.2*300))))</f>
        <v/>
      </c>
      <c r="BH329" s="2">
        <f t="shared" si="41"/>
        <v>0</v>
      </c>
    </row>
    <row r="330" spans="1:60" x14ac:dyDescent="0.25">
      <c r="A330" s="296" t="str">
        <f t="array" ref="A330">IF($C330="","",INDEX(Prog!$B$8:$D$300,MATCH($C330,nivo1,0),1))</f>
        <v/>
      </c>
      <c r="B330" s="296" t="str">
        <f t="array" ref="B330">IF($C330="","",INDEX(Prog!$B$8:$D$300,MATCH($C330,nivo1,0),2))</f>
        <v/>
      </c>
      <c r="C330" s="273"/>
      <c r="D330" s="267"/>
      <c r="E330" s="273"/>
      <c r="F330" s="273"/>
      <c r="G330" s="273"/>
      <c r="H330" s="273"/>
      <c r="I330" s="273"/>
      <c r="J330" s="273"/>
      <c r="K330" s="274"/>
      <c r="L330" s="273"/>
      <c r="M330" s="273"/>
      <c r="N330" s="273"/>
      <c r="O330" s="275"/>
      <c r="P330" s="273"/>
      <c r="Q330" s="273"/>
      <c r="R330" s="273"/>
      <c r="S330" s="273"/>
      <c r="T330" s="276"/>
      <c r="U330" s="276"/>
      <c r="V330" s="276"/>
      <c r="W330" s="276"/>
      <c r="X330" s="277"/>
      <c r="Y330" s="278"/>
      <c r="AA330" s="8" t="str">
        <f>IF($L330="","",VLOOKUP($L330,BaseEqptCdF!$C$5:$E$161,2,FALSE))</f>
        <v/>
      </c>
      <c r="AB330" s="8" t="str">
        <f>IF($L330="","",VLOOKUP($L330,BaseEqptCdF!$C$5:$E$161,3,FALSE))</f>
        <v/>
      </c>
      <c r="AC330" s="7" t="str">
        <f>IF($L330="","",VLOOKUP($L330,BaseEqptCdF!$C$5:$I$161,6,FALSE))</f>
        <v/>
      </c>
      <c r="AD330" s="7" t="str">
        <f>IF($L330="","",VLOOKUP($L330,BaseEqptCdF!$C$5:$I$161,7,FALSE))</f>
        <v/>
      </c>
      <c r="AE330" s="3" t="str">
        <f>IF($L330="","",VLOOKUP($L330,BaseEqptCdF!$C$5:$R$161,16,FALSE)*$AC$3)</f>
        <v/>
      </c>
      <c r="AF330" s="3" t="str">
        <f>IF($L330="","",IF(LEFT($AB330,2)="SD",0,IF(LEFT($AB330,2)="SB",1*52,IF($N330=Prog!$P$17,VLOOKUP($L330,BaseEqptCdF!$C$5:$P$161,14,FALSE)*1*300,VLOOKUP($L330,BaseEqptCdF!$C$5:$P$161,12,FALSE)*0.2*300))))</f>
        <v/>
      </c>
      <c r="AG330" s="6" t="str">
        <f t="shared" si="42"/>
        <v/>
      </c>
      <c r="AH330" s="6">
        <f>IF($U330=Prog!$S$18,YEAR($X330),"")</f>
        <v>1900</v>
      </c>
      <c r="AI330" s="5" t="str">
        <f>IF(OR($AG330="",$U330=Prog!$S$18),"",IF(OR($U330=Prog!$S$17,$U330=Prog!$S$16),YEAR($X330),IF($AG330="ND","ND",$AI$8+$O330)))</f>
        <v/>
      </c>
      <c r="AJ330" s="3" t="str">
        <f t="shared" ref="AJ330:AJ393" si="46">IF($AI330="","",IF($AI330&lt;=AJ$9,1,0))</f>
        <v/>
      </c>
      <c r="AK330" s="3" t="str">
        <f t="shared" ref="AK330:AN349" si="47">IF($AI330="","",IF($AI330=AK$9,1,0))</f>
        <v/>
      </c>
      <c r="AL330" s="3" t="str">
        <f t="shared" si="47"/>
        <v/>
      </c>
      <c r="AM330" s="3" t="str">
        <f t="shared" si="47"/>
        <v/>
      </c>
      <c r="AN330" s="3" t="str">
        <f t="shared" si="47"/>
        <v/>
      </c>
      <c r="AO330" s="2">
        <f t="shared" ref="AO330:AO393" si="48">SUM(AJ330:AN330)</f>
        <v>0</v>
      </c>
      <c r="AP330" s="4"/>
      <c r="AQ330" s="3">
        <f>IF(AJ330=1,VLOOKUP($AP330,BaseEqptCdF!$C$5:$R$161,16,FALSE),0)</f>
        <v>0</v>
      </c>
      <c r="AR330" s="3">
        <f>IF(AK330=1,VLOOKUP($AP330,BaseEqptCdF!$C$5:$R$161,16,FALSE),0)</f>
        <v>0</v>
      </c>
      <c r="AS330" s="3">
        <f>IF(AL330=1,VLOOKUP($AP330,BaseEqptCdF!$C$5:$R$161,16,FALSE),0)</f>
        <v>0</v>
      </c>
      <c r="AT330" s="3">
        <f>IF(AM330=1,VLOOKUP($AP330,BaseEqptCdF!$C$5:$R$161,16,FALSE),0)</f>
        <v>0</v>
      </c>
      <c r="AU330" s="3">
        <f>IF(AN330=1,VLOOKUP($AP330,BaseEqptCdF!$C$5:$R$161,16,FALSE),0)</f>
        <v>0</v>
      </c>
      <c r="AV330" s="2">
        <f t="shared" ref="AV330:AV393" si="49">SUM(AQ330:AU330)</f>
        <v>0</v>
      </c>
      <c r="AW330" s="3" t="str">
        <f>IF($L330="","",IF(SUM($AJ330:AJ330)=0,$AE330,VLOOKUP($AP330,BaseEqptCdF!$C$5:$R$161,16,FALSE)*$AC$3))</f>
        <v/>
      </c>
      <c r="AX330" s="3" t="str">
        <f>IF($L330="","",IF(SUM($AJ330:AK330)=0,$AE330,VLOOKUP($AP330,BaseEqptCdF!$C$5:$R$161,16,FALSE)*$AC$3))</f>
        <v/>
      </c>
      <c r="AY330" s="3" t="str">
        <f>IF($L330="","",IF(SUM($AJ330:AL330)=0,$AE330,VLOOKUP($AP330,BaseEqptCdF!$C$5:$R$161,16,FALSE)*$AC$3))</f>
        <v/>
      </c>
      <c r="AZ330" s="3" t="str">
        <f>IF($L330="","",IF(SUM($AJ330:AM330)=0,$AE330,VLOOKUP($AP330,BaseEqptCdF!$C$5:$R$161,16,FALSE)*$AC$3))</f>
        <v/>
      </c>
      <c r="BA330" s="3" t="str">
        <f>IF($L330="","",IF(SUM($AJ330:AN330)=0,$AE330,VLOOKUP($AP330,BaseEqptCdF!$C$5:$R$161,16,FALSE)*$AC$3))</f>
        <v/>
      </c>
      <c r="BB330" s="2">
        <f t="shared" ref="BB330:BB393" si="50">SUM(AW330:BA330)</f>
        <v>0</v>
      </c>
      <c r="BC330" s="3" t="str">
        <f>IF($L330="","",IF(SUM($AJ330:AJ330)=0,$AF330,IF(LEFT(VLOOKUP($AP330,BaseEqptCdF!$C$5:$E$161,3,FALSE),2)="SD",0,IF(LEFT(VLOOKUP($AP330,BaseEqptCdF!$C$5:$E$161,3,FALSE),2)="SB",1*52,VLOOKUP($AP330,BaseEqptCdF!$C$5:$S$161,12,FALSE)*0.2*300))))</f>
        <v/>
      </c>
      <c r="BD330" s="3" t="str">
        <f>IF($L330="","",IF(SUM($AJ330:AK330)=0,$AF330,IF(LEFT(VLOOKUP($AP330,BaseEqptCdF!$C$5:$E$161,3,FALSE),2)="SD",0,IF(LEFT(VLOOKUP($AP330,BaseEqptCdF!$C$5:$E$161,3,FALSE),2)="SB",1*52,VLOOKUP($AP330,BaseEqptCdF!$C$5:$S$161,12,FALSE)*0.2*300))))</f>
        <v/>
      </c>
      <c r="BE330" s="3" t="str">
        <f>IF($L330="","",IF(SUM($AJ330:AL330)=0,$AF330,IF(LEFT(VLOOKUP($AP330,BaseEqptCdF!$C$5:$E$161,3,FALSE),2)="SD",0,IF(LEFT(VLOOKUP($AP330,BaseEqptCdF!$C$5:$E$161,3,FALSE),2)="SB",1*52,VLOOKUP($AP330,BaseEqptCdF!$C$5:$S$161,12,FALSE)*0.2*300))))</f>
        <v/>
      </c>
      <c r="BF330" s="3" t="str">
        <f>IF($L330="","",IF(SUM($AJ330:AM330)=0,$AF330,IF(LEFT(VLOOKUP($AP330,BaseEqptCdF!$C$5:$E$161,3,FALSE),2)="SD",0,IF(LEFT(VLOOKUP($AP330,BaseEqptCdF!$C$5:$E$161,3,FALSE),2)="SB",1*52,VLOOKUP($AP330,BaseEqptCdF!$C$5:$S$161,12,FALSE)*0.2*300))))</f>
        <v/>
      </c>
      <c r="BG330" s="3" t="str">
        <f>IF($L330="","",IF(SUM($AJ330:AN330)=0,$AF330,IF(LEFT(VLOOKUP($AP330,BaseEqptCdF!$C$5:$E$161,3,FALSE),2)="SD",0,IF(LEFT(VLOOKUP($AP330,BaseEqptCdF!$C$5:$E$161,3,FALSE),2)="SB",1*52,VLOOKUP($AP330,BaseEqptCdF!$C$5:$S$161,12,FALSE)*0.2*300))))</f>
        <v/>
      </c>
      <c r="BH330" s="2">
        <f t="shared" ref="BH330:BH393" si="51">SUM(BC330:BG330)</f>
        <v>0</v>
      </c>
    </row>
    <row r="331" spans="1:60" x14ac:dyDescent="0.25">
      <c r="A331" s="296" t="str">
        <f t="array" ref="A331">IF($C331="","",INDEX(Prog!$B$8:$D$300,MATCH($C331,nivo1,0),1))</f>
        <v/>
      </c>
      <c r="B331" s="296" t="str">
        <f t="array" ref="B331">IF($C331="","",INDEX(Prog!$B$8:$D$300,MATCH($C331,nivo1,0),2))</f>
        <v/>
      </c>
      <c r="C331" s="273"/>
      <c r="D331" s="267"/>
      <c r="E331" s="273"/>
      <c r="F331" s="273"/>
      <c r="G331" s="273"/>
      <c r="H331" s="273"/>
      <c r="I331" s="273"/>
      <c r="J331" s="273"/>
      <c r="K331" s="274"/>
      <c r="L331" s="273"/>
      <c r="M331" s="273"/>
      <c r="N331" s="273"/>
      <c r="O331" s="275"/>
      <c r="P331" s="273"/>
      <c r="Q331" s="273"/>
      <c r="R331" s="273"/>
      <c r="S331" s="273"/>
      <c r="T331" s="276"/>
      <c r="U331" s="276"/>
      <c r="V331" s="276"/>
      <c r="W331" s="276"/>
      <c r="X331" s="277"/>
      <c r="Y331" s="278"/>
      <c r="AA331" s="8" t="str">
        <f>IF($L331="","",VLOOKUP($L331,BaseEqptCdF!$C$5:$E$161,2,FALSE))</f>
        <v/>
      </c>
      <c r="AB331" s="8" t="str">
        <f>IF($L331="","",VLOOKUP($L331,BaseEqptCdF!$C$5:$E$161,3,FALSE))</f>
        <v/>
      </c>
      <c r="AC331" s="7" t="str">
        <f>IF($L331="","",VLOOKUP($L331,BaseEqptCdF!$C$5:$I$161,6,FALSE))</f>
        <v/>
      </c>
      <c r="AD331" s="7" t="str">
        <f>IF($L331="","",VLOOKUP($L331,BaseEqptCdF!$C$5:$I$161,7,FALSE))</f>
        <v/>
      </c>
      <c r="AE331" s="3" t="str">
        <f>IF($L331="","",VLOOKUP($L331,BaseEqptCdF!$C$5:$R$161,16,FALSE)*$AC$3)</f>
        <v/>
      </c>
      <c r="AF331" s="3" t="str">
        <f>IF($L331="","",IF(LEFT($AB331,2)="SD",0,IF(LEFT($AB331,2)="SB",1*52,IF($N331=Prog!$P$17,VLOOKUP($L331,BaseEqptCdF!$C$5:$P$161,14,FALSE)*1*300,VLOOKUP($L331,BaseEqptCdF!$C$5:$P$161,12,FALSE)*0.2*300))))</f>
        <v/>
      </c>
      <c r="AG331" s="6" t="str">
        <f t="shared" ref="AG331:AG394" si="52">IF($L331="","",IF(OR(ISTEXT($O331),$O331=""),"ND",YEAR($X331)-$O331))</f>
        <v/>
      </c>
      <c r="AH331" s="6">
        <f>IF($U331=Prog!$S$18,YEAR($X331),"")</f>
        <v>1900</v>
      </c>
      <c r="AI331" s="5" t="str">
        <f>IF(OR($AG331="",$U331=Prog!$S$18),"",IF(OR($U331=Prog!$S$17,$U331=Prog!$S$16),YEAR($X331),IF($AG331="ND","ND",$AI$8+$O331)))</f>
        <v/>
      </c>
      <c r="AJ331" s="3" t="str">
        <f t="shared" si="46"/>
        <v/>
      </c>
      <c r="AK331" s="3" t="str">
        <f t="shared" si="47"/>
        <v/>
      </c>
      <c r="AL331" s="3" t="str">
        <f t="shared" si="47"/>
        <v/>
      </c>
      <c r="AM331" s="3" t="str">
        <f t="shared" si="47"/>
        <v/>
      </c>
      <c r="AN331" s="3" t="str">
        <f t="shared" si="47"/>
        <v/>
      </c>
      <c r="AO331" s="2">
        <f t="shared" si="48"/>
        <v>0</v>
      </c>
      <c r="AP331" s="4"/>
      <c r="AQ331" s="3">
        <f>IF(AJ331=1,VLOOKUP($AP331,BaseEqptCdF!$C$5:$R$161,16,FALSE),0)</f>
        <v>0</v>
      </c>
      <c r="AR331" s="3">
        <f>IF(AK331=1,VLOOKUP($AP331,BaseEqptCdF!$C$5:$R$161,16,FALSE),0)</f>
        <v>0</v>
      </c>
      <c r="AS331" s="3">
        <f>IF(AL331=1,VLOOKUP($AP331,BaseEqptCdF!$C$5:$R$161,16,FALSE),0)</f>
        <v>0</v>
      </c>
      <c r="AT331" s="3">
        <f>IF(AM331=1,VLOOKUP($AP331,BaseEqptCdF!$C$5:$R$161,16,FALSE),0)</f>
        <v>0</v>
      </c>
      <c r="AU331" s="3">
        <f>IF(AN331=1,VLOOKUP($AP331,BaseEqptCdF!$C$5:$R$161,16,FALSE),0)</f>
        <v>0</v>
      </c>
      <c r="AV331" s="2">
        <f t="shared" si="49"/>
        <v>0</v>
      </c>
      <c r="AW331" s="3" t="str">
        <f>IF($L331="","",IF(SUM($AJ331:AJ331)=0,$AE331,VLOOKUP($AP331,BaseEqptCdF!$C$5:$R$161,16,FALSE)*$AC$3))</f>
        <v/>
      </c>
      <c r="AX331" s="3" t="str">
        <f>IF($L331="","",IF(SUM($AJ331:AK331)=0,$AE331,VLOOKUP($AP331,BaseEqptCdF!$C$5:$R$161,16,FALSE)*$AC$3))</f>
        <v/>
      </c>
      <c r="AY331" s="3" t="str">
        <f>IF($L331="","",IF(SUM($AJ331:AL331)=0,$AE331,VLOOKUP($AP331,BaseEqptCdF!$C$5:$R$161,16,FALSE)*$AC$3))</f>
        <v/>
      </c>
      <c r="AZ331" s="3" t="str">
        <f>IF($L331="","",IF(SUM($AJ331:AM331)=0,$AE331,VLOOKUP($AP331,BaseEqptCdF!$C$5:$R$161,16,FALSE)*$AC$3))</f>
        <v/>
      </c>
      <c r="BA331" s="3" t="str">
        <f>IF($L331="","",IF(SUM($AJ331:AN331)=0,$AE331,VLOOKUP($AP331,BaseEqptCdF!$C$5:$R$161,16,FALSE)*$AC$3))</f>
        <v/>
      </c>
      <c r="BB331" s="2">
        <f t="shared" si="50"/>
        <v>0</v>
      </c>
      <c r="BC331" s="3" t="str">
        <f>IF($L331="","",IF(SUM($AJ331:AJ331)=0,$AF331,IF(LEFT(VLOOKUP($AP331,BaseEqptCdF!$C$5:$E$161,3,FALSE),2)="SD",0,IF(LEFT(VLOOKUP($AP331,BaseEqptCdF!$C$5:$E$161,3,FALSE),2)="SB",1*52,VLOOKUP($AP331,BaseEqptCdF!$C$5:$S$161,12,FALSE)*0.2*300))))</f>
        <v/>
      </c>
      <c r="BD331" s="3" t="str">
        <f>IF($L331="","",IF(SUM($AJ331:AK331)=0,$AF331,IF(LEFT(VLOOKUP($AP331,BaseEqptCdF!$C$5:$E$161,3,FALSE),2)="SD",0,IF(LEFT(VLOOKUP($AP331,BaseEqptCdF!$C$5:$E$161,3,FALSE),2)="SB",1*52,VLOOKUP($AP331,BaseEqptCdF!$C$5:$S$161,12,FALSE)*0.2*300))))</f>
        <v/>
      </c>
      <c r="BE331" s="3" t="str">
        <f>IF($L331="","",IF(SUM($AJ331:AL331)=0,$AF331,IF(LEFT(VLOOKUP($AP331,BaseEqptCdF!$C$5:$E$161,3,FALSE),2)="SD",0,IF(LEFT(VLOOKUP($AP331,BaseEqptCdF!$C$5:$E$161,3,FALSE),2)="SB",1*52,VLOOKUP($AP331,BaseEqptCdF!$C$5:$S$161,12,FALSE)*0.2*300))))</f>
        <v/>
      </c>
      <c r="BF331" s="3" t="str">
        <f>IF($L331="","",IF(SUM($AJ331:AM331)=0,$AF331,IF(LEFT(VLOOKUP($AP331,BaseEqptCdF!$C$5:$E$161,3,FALSE),2)="SD",0,IF(LEFT(VLOOKUP($AP331,BaseEqptCdF!$C$5:$E$161,3,FALSE),2)="SB",1*52,VLOOKUP($AP331,BaseEqptCdF!$C$5:$S$161,12,FALSE)*0.2*300))))</f>
        <v/>
      </c>
      <c r="BG331" s="3" t="str">
        <f>IF($L331="","",IF(SUM($AJ331:AN331)=0,$AF331,IF(LEFT(VLOOKUP($AP331,BaseEqptCdF!$C$5:$E$161,3,FALSE),2)="SD",0,IF(LEFT(VLOOKUP($AP331,BaseEqptCdF!$C$5:$E$161,3,FALSE),2)="SB",1*52,VLOOKUP($AP331,BaseEqptCdF!$C$5:$S$161,12,FALSE)*0.2*300))))</f>
        <v/>
      </c>
      <c r="BH331" s="2">
        <f t="shared" si="51"/>
        <v>0</v>
      </c>
    </row>
    <row r="332" spans="1:60" x14ac:dyDescent="0.25">
      <c r="A332" s="296" t="str">
        <f t="array" ref="A332">IF($C332="","",INDEX(Prog!$B$8:$D$300,MATCH($C332,nivo1,0),1))</f>
        <v/>
      </c>
      <c r="B332" s="296" t="str">
        <f t="array" ref="B332">IF($C332="","",INDEX(Prog!$B$8:$D$300,MATCH($C332,nivo1,0),2))</f>
        <v/>
      </c>
      <c r="C332" s="273"/>
      <c r="D332" s="267"/>
      <c r="E332" s="273"/>
      <c r="F332" s="273"/>
      <c r="G332" s="273"/>
      <c r="H332" s="273"/>
      <c r="I332" s="273"/>
      <c r="J332" s="273"/>
      <c r="K332" s="274"/>
      <c r="L332" s="273"/>
      <c r="M332" s="273"/>
      <c r="N332" s="273"/>
      <c r="O332" s="275"/>
      <c r="P332" s="273"/>
      <c r="Q332" s="273"/>
      <c r="R332" s="273"/>
      <c r="S332" s="273"/>
      <c r="T332" s="276"/>
      <c r="U332" s="276"/>
      <c r="V332" s="276"/>
      <c r="W332" s="276"/>
      <c r="X332" s="277"/>
      <c r="Y332" s="278"/>
      <c r="AA332" s="8" t="str">
        <f>IF($L332="","",VLOOKUP($L332,BaseEqptCdF!$C$5:$E$161,2,FALSE))</f>
        <v/>
      </c>
      <c r="AB332" s="8" t="str">
        <f>IF($L332="","",VLOOKUP($L332,BaseEqptCdF!$C$5:$E$161,3,FALSE))</f>
        <v/>
      </c>
      <c r="AC332" s="7" t="str">
        <f>IF($L332="","",VLOOKUP($L332,BaseEqptCdF!$C$5:$I$161,6,FALSE))</f>
        <v/>
      </c>
      <c r="AD332" s="7" t="str">
        <f>IF($L332="","",VLOOKUP($L332,BaseEqptCdF!$C$5:$I$161,7,FALSE))</f>
        <v/>
      </c>
      <c r="AE332" s="3" t="str">
        <f>IF($L332="","",VLOOKUP($L332,BaseEqptCdF!$C$5:$R$161,16,FALSE)*$AC$3)</f>
        <v/>
      </c>
      <c r="AF332" s="3" t="str">
        <f>IF($L332="","",IF(LEFT($AB332,2)="SD",0,IF(LEFT($AB332,2)="SB",1*52,IF($N332=Prog!$P$17,VLOOKUP($L332,BaseEqptCdF!$C$5:$P$161,14,FALSE)*1*300,VLOOKUP($L332,BaseEqptCdF!$C$5:$P$161,12,FALSE)*0.2*300))))</f>
        <v/>
      </c>
      <c r="AG332" s="6" t="str">
        <f t="shared" si="52"/>
        <v/>
      </c>
      <c r="AH332" s="6">
        <f>IF($U332=Prog!$S$18,YEAR($X332),"")</f>
        <v>1900</v>
      </c>
      <c r="AI332" s="5" t="str">
        <f>IF(OR($AG332="",$U332=Prog!$S$18),"",IF(OR($U332=Prog!$S$17,$U332=Prog!$S$16),YEAR($X332),IF($AG332="ND","ND",$AI$8+$O332)))</f>
        <v/>
      </c>
      <c r="AJ332" s="3" t="str">
        <f t="shared" si="46"/>
        <v/>
      </c>
      <c r="AK332" s="3" t="str">
        <f t="shared" si="47"/>
        <v/>
      </c>
      <c r="AL332" s="3" t="str">
        <f t="shared" si="47"/>
        <v/>
      </c>
      <c r="AM332" s="3" t="str">
        <f t="shared" si="47"/>
        <v/>
      </c>
      <c r="AN332" s="3" t="str">
        <f t="shared" si="47"/>
        <v/>
      </c>
      <c r="AO332" s="2">
        <f t="shared" si="48"/>
        <v>0</v>
      </c>
      <c r="AP332" s="4"/>
      <c r="AQ332" s="3">
        <f>IF(AJ332=1,VLOOKUP($AP332,BaseEqptCdF!$C$5:$R$161,16,FALSE),0)</f>
        <v>0</v>
      </c>
      <c r="AR332" s="3">
        <f>IF(AK332=1,VLOOKUP($AP332,BaseEqptCdF!$C$5:$R$161,16,FALSE),0)</f>
        <v>0</v>
      </c>
      <c r="AS332" s="3">
        <f>IF(AL332=1,VLOOKUP($AP332,BaseEqptCdF!$C$5:$R$161,16,FALSE),0)</f>
        <v>0</v>
      </c>
      <c r="AT332" s="3">
        <f>IF(AM332=1,VLOOKUP($AP332,BaseEqptCdF!$C$5:$R$161,16,FALSE),0)</f>
        <v>0</v>
      </c>
      <c r="AU332" s="3">
        <f>IF(AN332=1,VLOOKUP($AP332,BaseEqptCdF!$C$5:$R$161,16,FALSE),0)</f>
        <v>0</v>
      </c>
      <c r="AV332" s="2">
        <f t="shared" si="49"/>
        <v>0</v>
      </c>
      <c r="AW332" s="3" t="str">
        <f>IF($L332="","",IF(SUM($AJ332:AJ332)=0,$AE332,VLOOKUP($AP332,BaseEqptCdF!$C$5:$R$161,16,FALSE)*$AC$3))</f>
        <v/>
      </c>
      <c r="AX332" s="3" t="str">
        <f>IF($L332="","",IF(SUM($AJ332:AK332)=0,$AE332,VLOOKUP($AP332,BaseEqptCdF!$C$5:$R$161,16,FALSE)*$AC$3))</f>
        <v/>
      </c>
      <c r="AY332" s="3" t="str">
        <f>IF($L332="","",IF(SUM($AJ332:AL332)=0,$AE332,VLOOKUP($AP332,BaseEqptCdF!$C$5:$R$161,16,FALSE)*$AC$3))</f>
        <v/>
      </c>
      <c r="AZ332" s="3" t="str">
        <f>IF($L332="","",IF(SUM($AJ332:AM332)=0,$AE332,VLOOKUP($AP332,BaseEqptCdF!$C$5:$R$161,16,FALSE)*$AC$3))</f>
        <v/>
      </c>
      <c r="BA332" s="3" t="str">
        <f>IF($L332="","",IF(SUM($AJ332:AN332)=0,$AE332,VLOOKUP($AP332,BaseEqptCdF!$C$5:$R$161,16,FALSE)*$AC$3))</f>
        <v/>
      </c>
      <c r="BB332" s="2">
        <f t="shared" si="50"/>
        <v>0</v>
      </c>
      <c r="BC332" s="3" t="str">
        <f>IF($L332="","",IF(SUM($AJ332:AJ332)=0,$AF332,IF(LEFT(VLOOKUP($AP332,BaseEqptCdF!$C$5:$E$161,3,FALSE),2)="SD",0,IF(LEFT(VLOOKUP($AP332,BaseEqptCdF!$C$5:$E$161,3,FALSE),2)="SB",1*52,VLOOKUP($AP332,BaseEqptCdF!$C$5:$S$161,12,FALSE)*0.2*300))))</f>
        <v/>
      </c>
      <c r="BD332" s="3" t="str">
        <f>IF($L332="","",IF(SUM($AJ332:AK332)=0,$AF332,IF(LEFT(VLOOKUP($AP332,BaseEqptCdF!$C$5:$E$161,3,FALSE),2)="SD",0,IF(LEFT(VLOOKUP($AP332,BaseEqptCdF!$C$5:$E$161,3,FALSE),2)="SB",1*52,VLOOKUP($AP332,BaseEqptCdF!$C$5:$S$161,12,FALSE)*0.2*300))))</f>
        <v/>
      </c>
      <c r="BE332" s="3" t="str">
        <f>IF($L332="","",IF(SUM($AJ332:AL332)=0,$AF332,IF(LEFT(VLOOKUP($AP332,BaseEqptCdF!$C$5:$E$161,3,FALSE),2)="SD",0,IF(LEFT(VLOOKUP($AP332,BaseEqptCdF!$C$5:$E$161,3,FALSE),2)="SB",1*52,VLOOKUP($AP332,BaseEqptCdF!$C$5:$S$161,12,FALSE)*0.2*300))))</f>
        <v/>
      </c>
      <c r="BF332" s="3" t="str">
        <f>IF($L332="","",IF(SUM($AJ332:AM332)=0,$AF332,IF(LEFT(VLOOKUP($AP332,BaseEqptCdF!$C$5:$E$161,3,FALSE),2)="SD",0,IF(LEFT(VLOOKUP($AP332,BaseEqptCdF!$C$5:$E$161,3,FALSE),2)="SB",1*52,VLOOKUP($AP332,BaseEqptCdF!$C$5:$S$161,12,FALSE)*0.2*300))))</f>
        <v/>
      </c>
      <c r="BG332" s="3" t="str">
        <f>IF($L332="","",IF(SUM($AJ332:AN332)=0,$AF332,IF(LEFT(VLOOKUP($AP332,BaseEqptCdF!$C$5:$E$161,3,FALSE),2)="SD",0,IF(LEFT(VLOOKUP($AP332,BaseEqptCdF!$C$5:$E$161,3,FALSE),2)="SB",1*52,VLOOKUP($AP332,BaseEqptCdF!$C$5:$S$161,12,FALSE)*0.2*300))))</f>
        <v/>
      </c>
      <c r="BH332" s="2">
        <f t="shared" si="51"/>
        <v>0</v>
      </c>
    </row>
    <row r="333" spans="1:60" x14ac:dyDescent="0.25">
      <c r="A333" s="296" t="str">
        <f t="array" ref="A333">IF($C333="","",INDEX(Prog!$B$8:$D$300,MATCH($C333,nivo1,0),1))</f>
        <v/>
      </c>
      <c r="B333" s="296" t="str">
        <f t="array" ref="B333">IF($C333="","",INDEX(Prog!$B$8:$D$300,MATCH($C333,nivo1,0),2))</f>
        <v/>
      </c>
      <c r="C333" s="273"/>
      <c r="D333" s="267"/>
      <c r="E333" s="273"/>
      <c r="F333" s="273"/>
      <c r="G333" s="273"/>
      <c r="H333" s="273"/>
      <c r="I333" s="273"/>
      <c r="J333" s="273"/>
      <c r="K333" s="274"/>
      <c r="L333" s="273"/>
      <c r="M333" s="273"/>
      <c r="N333" s="273"/>
      <c r="O333" s="275"/>
      <c r="P333" s="273"/>
      <c r="Q333" s="273"/>
      <c r="R333" s="273"/>
      <c r="S333" s="273"/>
      <c r="T333" s="276"/>
      <c r="U333" s="276"/>
      <c r="V333" s="276"/>
      <c r="W333" s="276"/>
      <c r="X333" s="277"/>
      <c r="Y333" s="278"/>
      <c r="AA333" s="8" t="str">
        <f>IF($L333="","",VLOOKUP($L333,BaseEqptCdF!$C$5:$E$161,2,FALSE))</f>
        <v/>
      </c>
      <c r="AB333" s="8" t="str">
        <f>IF($L333="","",VLOOKUP($L333,BaseEqptCdF!$C$5:$E$161,3,FALSE))</f>
        <v/>
      </c>
      <c r="AC333" s="7" t="str">
        <f>IF($L333="","",VLOOKUP($L333,BaseEqptCdF!$C$5:$I$161,6,FALSE))</f>
        <v/>
      </c>
      <c r="AD333" s="7" t="str">
        <f>IF($L333="","",VLOOKUP($L333,BaseEqptCdF!$C$5:$I$161,7,FALSE))</f>
        <v/>
      </c>
      <c r="AE333" s="3" t="str">
        <f>IF($L333="","",VLOOKUP($L333,BaseEqptCdF!$C$5:$R$161,16,FALSE)*$AC$3)</f>
        <v/>
      </c>
      <c r="AF333" s="3" t="str">
        <f>IF($L333="","",IF(LEFT($AB333,2)="SD",0,IF(LEFT($AB333,2)="SB",1*52,IF($N333=Prog!$P$17,VLOOKUP($L333,BaseEqptCdF!$C$5:$P$161,14,FALSE)*1*300,VLOOKUP($L333,BaseEqptCdF!$C$5:$P$161,12,FALSE)*0.2*300))))</f>
        <v/>
      </c>
      <c r="AG333" s="6" t="str">
        <f t="shared" si="52"/>
        <v/>
      </c>
      <c r="AH333" s="6">
        <f>IF($U333=Prog!$S$18,YEAR($X333),"")</f>
        <v>1900</v>
      </c>
      <c r="AI333" s="5" t="str">
        <f>IF(OR($AG333="",$U333=Prog!$S$18),"",IF(OR($U333=Prog!$S$17,$U333=Prog!$S$16),YEAR($X333),IF($AG333="ND","ND",$AI$8+$O333)))</f>
        <v/>
      </c>
      <c r="AJ333" s="3" t="str">
        <f t="shared" si="46"/>
        <v/>
      </c>
      <c r="AK333" s="3" t="str">
        <f t="shared" si="47"/>
        <v/>
      </c>
      <c r="AL333" s="3" t="str">
        <f t="shared" si="47"/>
        <v/>
      </c>
      <c r="AM333" s="3" t="str">
        <f t="shared" si="47"/>
        <v/>
      </c>
      <c r="AN333" s="3" t="str">
        <f t="shared" si="47"/>
        <v/>
      </c>
      <c r="AO333" s="2">
        <f t="shared" si="48"/>
        <v>0</v>
      </c>
      <c r="AP333" s="4"/>
      <c r="AQ333" s="3">
        <f>IF(AJ333=1,VLOOKUP($AP333,BaseEqptCdF!$C$5:$R$161,16,FALSE),0)</f>
        <v>0</v>
      </c>
      <c r="AR333" s="3">
        <f>IF(AK333=1,VLOOKUP($AP333,BaseEqptCdF!$C$5:$R$161,16,FALSE),0)</f>
        <v>0</v>
      </c>
      <c r="AS333" s="3">
        <f>IF(AL333=1,VLOOKUP($AP333,BaseEqptCdF!$C$5:$R$161,16,FALSE),0)</f>
        <v>0</v>
      </c>
      <c r="AT333" s="3">
        <f>IF(AM333=1,VLOOKUP($AP333,BaseEqptCdF!$C$5:$R$161,16,FALSE),0)</f>
        <v>0</v>
      </c>
      <c r="AU333" s="3">
        <f>IF(AN333=1,VLOOKUP($AP333,BaseEqptCdF!$C$5:$R$161,16,FALSE),0)</f>
        <v>0</v>
      </c>
      <c r="AV333" s="2">
        <f t="shared" si="49"/>
        <v>0</v>
      </c>
      <c r="AW333" s="3" t="str">
        <f>IF($L333="","",IF(SUM($AJ333:AJ333)=0,$AE333,VLOOKUP($AP333,BaseEqptCdF!$C$5:$R$161,16,FALSE)*$AC$3))</f>
        <v/>
      </c>
      <c r="AX333" s="3" t="str">
        <f>IF($L333="","",IF(SUM($AJ333:AK333)=0,$AE333,VLOOKUP($AP333,BaseEqptCdF!$C$5:$R$161,16,FALSE)*$AC$3))</f>
        <v/>
      </c>
      <c r="AY333" s="3" t="str">
        <f>IF($L333="","",IF(SUM($AJ333:AL333)=0,$AE333,VLOOKUP($AP333,BaseEqptCdF!$C$5:$R$161,16,FALSE)*$AC$3))</f>
        <v/>
      </c>
      <c r="AZ333" s="3" t="str">
        <f>IF($L333="","",IF(SUM($AJ333:AM333)=0,$AE333,VLOOKUP($AP333,BaseEqptCdF!$C$5:$R$161,16,FALSE)*$AC$3))</f>
        <v/>
      </c>
      <c r="BA333" s="3" t="str">
        <f>IF($L333="","",IF(SUM($AJ333:AN333)=0,$AE333,VLOOKUP($AP333,BaseEqptCdF!$C$5:$R$161,16,FALSE)*$AC$3))</f>
        <v/>
      </c>
      <c r="BB333" s="2">
        <f t="shared" si="50"/>
        <v>0</v>
      </c>
      <c r="BC333" s="3" t="str">
        <f>IF($L333="","",IF(SUM($AJ333:AJ333)=0,$AF333,IF(LEFT(VLOOKUP($AP333,BaseEqptCdF!$C$5:$E$161,3,FALSE),2)="SD",0,IF(LEFT(VLOOKUP($AP333,BaseEqptCdF!$C$5:$E$161,3,FALSE),2)="SB",1*52,VLOOKUP($AP333,BaseEqptCdF!$C$5:$S$161,12,FALSE)*0.2*300))))</f>
        <v/>
      </c>
      <c r="BD333" s="3" t="str">
        <f>IF($L333="","",IF(SUM($AJ333:AK333)=0,$AF333,IF(LEFT(VLOOKUP($AP333,BaseEqptCdF!$C$5:$E$161,3,FALSE),2)="SD",0,IF(LEFT(VLOOKUP($AP333,BaseEqptCdF!$C$5:$E$161,3,FALSE),2)="SB",1*52,VLOOKUP($AP333,BaseEqptCdF!$C$5:$S$161,12,FALSE)*0.2*300))))</f>
        <v/>
      </c>
      <c r="BE333" s="3" t="str">
        <f>IF($L333="","",IF(SUM($AJ333:AL333)=0,$AF333,IF(LEFT(VLOOKUP($AP333,BaseEqptCdF!$C$5:$E$161,3,FALSE),2)="SD",0,IF(LEFT(VLOOKUP($AP333,BaseEqptCdF!$C$5:$E$161,3,FALSE),2)="SB",1*52,VLOOKUP($AP333,BaseEqptCdF!$C$5:$S$161,12,FALSE)*0.2*300))))</f>
        <v/>
      </c>
      <c r="BF333" s="3" t="str">
        <f>IF($L333="","",IF(SUM($AJ333:AM333)=0,$AF333,IF(LEFT(VLOOKUP($AP333,BaseEqptCdF!$C$5:$E$161,3,FALSE),2)="SD",0,IF(LEFT(VLOOKUP($AP333,BaseEqptCdF!$C$5:$E$161,3,FALSE),2)="SB",1*52,VLOOKUP($AP333,BaseEqptCdF!$C$5:$S$161,12,FALSE)*0.2*300))))</f>
        <v/>
      </c>
      <c r="BG333" s="3" t="str">
        <f>IF($L333="","",IF(SUM($AJ333:AN333)=0,$AF333,IF(LEFT(VLOOKUP($AP333,BaseEqptCdF!$C$5:$E$161,3,FALSE),2)="SD",0,IF(LEFT(VLOOKUP($AP333,BaseEqptCdF!$C$5:$E$161,3,FALSE),2)="SB",1*52,VLOOKUP($AP333,BaseEqptCdF!$C$5:$S$161,12,FALSE)*0.2*300))))</f>
        <v/>
      </c>
      <c r="BH333" s="2">
        <f t="shared" si="51"/>
        <v>0</v>
      </c>
    </row>
    <row r="334" spans="1:60" x14ac:dyDescent="0.25">
      <c r="A334" s="296" t="str">
        <f t="array" ref="A334">IF($C334="","",INDEX(Prog!$B$8:$D$300,MATCH($C334,nivo1,0),1))</f>
        <v/>
      </c>
      <c r="B334" s="296" t="str">
        <f t="array" ref="B334">IF($C334="","",INDEX(Prog!$B$8:$D$300,MATCH($C334,nivo1,0),2))</f>
        <v/>
      </c>
      <c r="C334" s="273"/>
      <c r="D334" s="267"/>
      <c r="E334" s="273"/>
      <c r="F334" s="273"/>
      <c r="G334" s="273"/>
      <c r="H334" s="273"/>
      <c r="I334" s="273"/>
      <c r="J334" s="273"/>
      <c r="K334" s="274"/>
      <c r="L334" s="273"/>
      <c r="M334" s="273"/>
      <c r="N334" s="273"/>
      <c r="O334" s="275"/>
      <c r="P334" s="273"/>
      <c r="Q334" s="273"/>
      <c r="R334" s="273"/>
      <c r="S334" s="273"/>
      <c r="T334" s="276"/>
      <c r="U334" s="276"/>
      <c r="V334" s="276"/>
      <c r="W334" s="276"/>
      <c r="X334" s="277"/>
      <c r="Y334" s="278"/>
      <c r="AA334" s="8" t="str">
        <f>IF($L334="","",VLOOKUP($L334,BaseEqptCdF!$C$5:$E$161,2,FALSE))</f>
        <v/>
      </c>
      <c r="AB334" s="8" t="str">
        <f>IF($L334="","",VLOOKUP($L334,BaseEqptCdF!$C$5:$E$161,3,FALSE))</f>
        <v/>
      </c>
      <c r="AC334" s="7" t="str">
        <f>IF($L334="","",VLOOKUP($L334,BaseEqptCdF!$C$5:$I$161,6,FALSE))</f>
        <v/>
      </c>
      <c r="AD334" s="7" t="str">
        <f>IF($L334="","",VLOOKUP($L334,BaseEqptCdF!$C$5:$I$161,7,FALSE))</f>
        <v/>
      </c>
      <c r="AE334" s="3" t="str">
        <f>IF($L334="","",VLOOKUP($L334,BaseEqptCdF!$C$5:$R$161,16,FALSE)*$AC$3)</f>
        <v/>
      </c>
      <c r="AF334" s="3" t="str">
        <f>IF($L334="","",IF(LEFT($AB334,2)="SD",0,IF(LEFT($AB334,2)="SB",1*52,IF($N334=Prog!$P$17,VLOOKUP($L334,BaseEqptCdF!$C$5:$P$161,14,FALSE)*1*300,VLOOKUP($L334,BaseEqptCdF!$C$5:$P$161,12,FALSE)*0.2*300))))</f>
        <v/>
      </c>
      <c r="AG334" s="6" t="str">
        <f t="shared" si="52"/>
        <v/>
      </c>
      <c r="AH334" s="6">
        <f>IF($U334=Prog!$S$18,YEAR($X334),"")</f>
        <v>1900</v>
      </c>
      <c r="AI334" s="5" t="str">
        <f>IF(OR($AG334="",$U334=Prog!$S$18),"",IF(OR($U334=Prog!$S$17,$U334=Prog!$S$16),YEAR($X334),IF($AG334="ND","ND",$AI$8+$O334)))</f>
        <v/>
      </c>
      <c r="AJ334" s="3" t="str">
        <f t="shared" si="46"/>
        <v/>
      </c>
      <c r="AK334" s="3" t="str">
        <f t="shared" si="47"/>
        <v/>
      </c>
      <c r="AL334" s="3" t="str">
        <f t="shared" si="47"/>
        <v/>
      </c>
      <c r="AM334" s="3" t="str">
        <f t="shared" si="47"/>
        <v/>
      </c>
      <c r="AN334" s="3" t="str">
        <f t="shared" si="47"/>
        <v/>
      </c>
      <c r="AO334" s="2">
        <f t="shared" si="48"/>
        <v>0</v>
      </c>
      <c r="AP334" s="4"/>
      <c r="AQ334" s="3">
        <f>IF(AJ334=1,VLOOKUP($AP334,BaseEqptCdF!$C$5:$R$161,16,FALSE),0)</f>
        <v>0</v>
      </c>
      <c r="AR334" s="3">
        <f>IF(AK334=1,VLOOKUP($AP334,BaseEqptCdF!$C$5:$R$161,16,FALSE),0)</f>
        <v>0</v>
      </c>
      <c r="AS334" s="3">
        <f>IF(AL334=1,VLOOKUP($AP334,BaseEqptCdF!$C$5:$R$161,16,FALSE),0)</f>
        <v>0</v>
      </c>
      <c r="AT334" s="3">
        <f>IF(AM334=1,VLOOKUP($AP334,BaseEqptCdF!$C$5:$R$161,16,FALSE),0)</f>
        <v>0</v>
      </c>
      <c r="AU334" s="3">
        <f>IF(AN334=1,VLOOKUP($AP334,BaseEqptCdF!$C$5:$R$161,16,FALSE),0)</f>
        <v>0</v>
      </c>
      <c r="AV334" s="2">
        <f t="shared" si="49"/>
        <v>0</v>
      </c>
      <c r="AW334" s="3" t="str">
        <f>IF($L334="","",IF(SUM($AJ334:AJ334)=0,$AE334,VLOOKUP($AP334,BaseEqptCdF!$C$5:$R$161,16,FALSE)*$AC$3))</f>
        <v/>
      </c>
      <c r="AX334" s="3" t="str">
        <f>IF($L334="","",IF(SUM($AJ334:AK334)=0,$AE334,VLOOKUP($AP334,BaseEqptCdF!$C$5:$R$161,16,FALSE)*$AC$3))</f>
        <v/>
      </c>
      <c r="AY334" s="3" t="str">
        <f>IF($L334="","",IF(SUM($AJ334:AL334)=0,$AE334,VLOOKUP($AP334,BaseEqptCdF!$C$5:$R$161,16,FALSE)*$AC$3))</f>
        <v/>
      </c>
      <c r="AZ334" s="3" t="str">
        <f>IF($L334="","",IF(SUM($AJ334:AM334)=0,$AE334,VLOOKUP($AP334,BaseEqptCdF!$C$5:$R$161,16,FALSE)*$AC$3))</f>
        <v/>
      </c>
      <c r="BA334" s="3" t="str">
        <f>IF($L334="","",IF(SUM($AJ334:AN334)=0,$AE334,VLOOKUP($AP334,BaseEqptCdF!$C$5:$R$161,16,FALSE)*$AC$3))</f>
        <v/>
      </c>
      <c r="BB334" s="2">
        <f t="shared" si="50"/>
        <v>0</v>
      </c>
      <c r="BC334" s="3" t="str">
        <f>IF($L334="","",IF(SUM($AJ334:AJ334)=0,$AF334,IF(LEFT(VLOOKUP($AP334,BaseEqptCdF!$C$5:$E$161,3,FALSE),2)="SD",0,IF(LEFT(VLOOKUP($AP334,BaseEqptCdF!$C$5:$E$161,3,FALSE),2)="SB",1*52,VLOOKUP($AP334,BaseEqptCdF!$C$5:$S$161,12,FALSE)*0.2*300))))</f>
        <v/>
      </c>
      <c r="BD334" s="3" t="str">
        <f>IF($L334="","",IF(SUM($AJ334:AK334)=0,$AF334,IF(LEFT(VLOOKUP($AP334,BaseEqptCdF!$C$5:$E$161,3,FALSE),2)="SD",0,IF(LEFT(VLOOKUP($AP334,BaseEqptCdF!$C$5:$E$161,3,FALSE),2)="SB",1*52,VLOOKUP($AP334,BaseEqptCdF!$C$5:$S$161,12,FALSE)*0.2*300))))</f>
        <v/>
      </c>
      <c r="BE334" s="3" t="str">
        <f>IF($L334="","",IF(SUM($AJ334:AL334)=0,$AF334,IF(LEFT(VLOOKUP($AP334,BaseEqptCdF!$C$5:$E$161,3,FALSE),2)="SD",0,IF(LEFT(VLOOKUP($AP334,BaseEqptCdF!$C$5:$E$161,3,FALSE),2)="SB",1*52,VLOOKUP($AP334,BaseEqptCdF!$C$5:$S$161,12,FALSE)*0.2*300))))</f>
        <v/>
      </c>
      <c r="BF334" s="3" t="str">
        <f>IF($L334="","",IF(SUM($AJ334:AM334)=0,$AF334,IF(LEFT(VLOOKUP($AP334,BaseEqptCdF!$C$5:$E$161,3,FALSE),2)="SD",0,IF(LEFT(VLOOKUP($AP334,BaseEqptCdF!$C$5:$E$161,3,FALSE),2)="SB",1*52,VLOOKUP($AP334,BaseEqptCdF!$C$5:$S$161,12,FALSE)*0.2*300))))</f>
        <v/>
      </c>
      <c r="BG334" s="3" t="str">
        <f>IF($L334="","",IF(SUM($AJ334:AN334)=0,$AF334,IF(LEFT(VLOOKUP($AP334,BaseEqptCdF!$C$5:$E$161,3,FALSE),2)="SD",0,IF(LEFT(VLOOKUP($AP334,BaseEqptCdF!$C$5:$E$161,3,FALSE),2)="SB",1*52,VLOOKUP($AP334,BaseEqptCdF!$C$5:$S$161,12,FALSE)*0.2*300))))</f>
        <v/>
      </c>
      <c r="BH334" s="2">
        <f t="shared" si="51"/>
        <v>0</v>
      </c>
    </row>
    <row r="335" spans="1:60" x14ac:dyDescent="0.25">
      <c r="A335" s="296" t="str">
        <f t="array" ref="A335">IF($C335="","",INDEX(Prog!$B$8:$D$300,MATCH($C335,nivo1,0),1))</f>
        <v/>
      </c>
      <c r="B335" s="296" t="str">
        <f t="array" ref="B335">IF($C335="","",INDEX(Prog!$B$8:$D$300,MATCH($C335,nivo1,0),2))</f>
        <v/>
      </c>
      <c r="C335" s="273"/>
      <c r="D335" s="267"/>
      <c r="E335" s="273"/>
      <c r="F335" s="273"/>
      <c r="G335" s="273"/>
      <c r="H335" s="273"/>
      <c r="I335" s="273"/>
      <c r="J335" s="273"/>
      <c r="K335" s="274"/>
      <c r="L335" s="273"/>
      <c r="M335" s="273"/>
      <c r="N335" s="273"/>
      <c r="O335" s="275"/>
      <c r="P335" s="273"/>
      <c r="Q335" s="273"/>
      <c r="R335" s="273"/>
      <c r="S335" s="273"/>
      <c r="T335" s="276"/>
      <c r="U335" s="276"/>
      <c r="V335" s="276"/>
      <c r="W335" s="276"/>
      <c r="X335" s="277"/>
      <c r="Y335" s="278"/>
      <c r="AA335" s="8" t="str">
        <f>IF($L335="","",VLOOKUP($L335,BaseEqptCdF!$C$5:$E$161,2,FALSE))</f>
        <v/>
      </c>
      <c r="AB335" s="8" t="str">
        <f>IF($L335="","",VLOOKUP($L335,BaseEqptCdF!$C$5:$E$161,3,FALSE))</f>
        <v/>
      </c>
      <c r="AC335" s="7" t="str">
        <f>IF($L335="","",VLOOKUP($L335,BaseEqptCdF!$C$5:$I$161,6,FALSE))</f>
        <v/>
      </c>
      <c r="AD335" s="7" t="str">
        <f>IF($L335="","",VLOOKUP($L335,BaseEqptCdF!$C$5:$I$161,7,FALSE))</f>
        <v/>
      </c>
      <c r="AE335" s="3" t="str">
        <f>IF($L335="","",VLOOKUP($L335,BaseEqptCdF!$C$5:$R$161,16,FALSE)*$AC$3)</f>
        <v/>
      </c>
      <c r="AF335" s="3" t="str">
        <f>IF($L335="","",IF(LEFT($AB335,2)="SD",0,IF(LEFT($AB335,2)="SB",1*52,IF($N335=Prog!$P$17,VLOOKUP($L335,BaseEqptCdF!$C$5:$P$161,14,FALSE)*1*300,VLOOKUP($L335,BaseEqptCdF!$C$5:$P$161,12,FALSE)*0.2*300))))</f>
        <v/>
      </c>
      <c r="AG335" s="6" t="str">
        <f t="shared" si="52"/>
        <v/>
      </c>
      <c r="AH335" s="6">
        <f>IF($U335=Prog!$S$18,YEAR($X335),"")</f>
        <v>1900</v>
      </c>
      <c r="AI335" s="5" t="str">
        <f>IF(OR($AG335="",$U335=Prog!$S$18),"",IF(OR($U335=Prog!$S$17,$U335=Prog!$S$16),YEAR($X335),IF($AG335="ND","ND",$AI$8+$O335)))</f>
        <v/>
      </c>
      <c r="AJ335" s="3" t="str">
        <f t="shared" si="46"/>
        <v/>
      </c>
      <c r="AK335" s="3" t="str">
        <f t="shared" si="47"/>
        <v/>
      </c>
      <c r="AL335" s="3" t="str">
        <f t="shared" si="47"/>
        <v/>
      </c>
      <c r="AM335" s="3" t="str">
        <f t="shared" si="47"/>
        <v/>
      </c>
      <c r="AN335" s="3" t="str">
        <f t="shared" si="47"/>
        <v/>
      </c>
      <c r="AO335" s="2">
        <f t="shared" si="48"/>
        <v>0</v>
      </c>
      <c r="AP335" s="4"/>
      <c r="AQ335" s="3">
        <f>IF(AJ335=1,VLOOKUP($AP335,BaseEqptCdF!$C$5:$R$161,16,FALSE),0)</f>
        <v>0</v>
      </c>
      <c r="AR335" s="3">
        <f>IF(AK335=1,VLOOKUP($AP335,BaseEqptCdF!$C$5:$R$161,16,FALSE),0)</f>
        <v>0</v>
      </c>
      <c r="AS335" s="3">
        <f>IF(AL335=1,VLOOKUP($AP335,BaseEqptCdF!$C$5:$R$161,16,FALSE),0)</f>
        <v>0</v>
      </c>
      <c r="AT335" s="3">
        <f>IF(AM335=1,VLOOKUP($AP335,BaseEqptCdF!$C$5:$R$161,16,FALSE),0)</f>
        <v>0</v>
      </c>
      <c r="AU335" s="3">
        <f>IF(AN335=1,VLOOKUP($AP335,BaseEqptCdF!$C$5:$R$161,16,FALSE),0)</f>
        <v>0</v>
      </c>
      <c r="AV335" s="2">
        <f t="shared" si="49"/>
        <v>0</v>
      </c>
      <c r="AW335" s="3" t="str">
        <f>IF($L335="","",IF(SUM($AJ335:AJ335)=0,$AE335,VLOOKUP($AP335,BaseEqptCdF!$C$5:$R$161,16,FALSE)*$AC$3))</f>
        <v/>
      </c>
      <c r="AX335" s="3" t="str">
        <f>IF($L335="","",IF(SUM($AJ335:AK335)=0,$AE335,VLOOKUP($AP335,BaseEqptCdF!$C$5:$R$161,16,FALSE)*$AC$3))</f>
        <v/>
      </c>
      <c r="AY335" s="3" t="str">
        <f>IF($L335="","",IF(SUM($AJ335:AL335)=0,$AE335,VLOOKUP($AP335,BaseEqptCdF!$C$5:$R$161,16,FALSE)*$AC$3))</f>
        <v/>
      </c>
      <c r="AZ335" s="3" t="str">
        <f>IF($L335="","",IF(SUM($AJ335:AM335)=0,$AE335,VLOOKUP($AP335,BaseEqptCdF!$C$5:$R$161,16,FALSE)*$AC$3))</f>
        <v/>
      </c>
      <c r="BA335" s="3" t="str">
        <f>IF($L335="","",IF(SUM($AJ335:AN335)=0,$AE335,VLOOKUP($AP335,BaseEqptCdF!$C$5:$R$161,16,FALSE)*$AC$3))</f>
        <v/>
      </c>
      <c r="BB335" s="2">
        <f t="shared" si="50"/>
        <v>0</v>
      </c>
      <c r="BC335" s="3" t="str">
        <f>IF($L335="","",IF(SUM($AJ335:AJ335)=0,$AF335,IF(LEFT(VLOOKUP($AP335,BaseEqptCdF!$C$5:$E$161,3,FALSE),2)="SD",0,IF(LEFT(VLOOKUP($AP335,BaseEqptCdF!$C$5:$E$161,3,FALSE),2)="SB",1*52,VLOOKUP($AP335,BaseEqptCdF!$C$5:$S$161,12,FALSE)*0.2*300))))</f>
        <v/>
      </c>
      <c r="BD335" s="3" t="str">
        <f>IF($L335="","",IF(SUM($AJ335:AK335)=0,$AF335,IF(LEFT(VLOOKUP($AP335,BaseEqptCdF!$C$5:$E$161,3,FALSE),2)="SD",0,IF(LEFT(VLOOKUP($AP335,BaseEqptCdF!$C$5:$E$161,3,FALSE),2)="SB",1*52,VLOOKUP($AP335,BaseEqptCdF!$C$5:$S$161,12,FALSE)*0.2*300))))</f>
        <v/>
      </c>
      <c r="BE335" s="3" t="str">
        <f>IF($L335="","",IF(SUM($AJ335:AL335)=0,$AF335,IF(LEFT(VLOOKUP($AP335,BaseEqptCdF!$C$5:$E$161,3,FALSE),2)="SD",0,IF(LEFT(VLOOKUP($AP335,BaseEqptCdF!$C$5:$E$161,3,FALSE),2)="SB",1*52,VLOOKUP($AP335,BaseEqptCdF!$C$5:$S$161,12,FALSE)*0.2*300))))</f>
        <v/>
      </c>
      <c r="BF335" s="3" t="str">
        <f>IF($L335="","",IF(SUM($AJ335:AM335)=0,$AF335,IF(LEFT(VLOOKUP($AP335,BaseEqptCdF!$C$5:$E$161,3,FALSE),2)="SD",0,IF(LEFT(VLOOKUP($AP335,BaseEqptCdF!$C$5:$E$161,3,FALSE),2)="SB",1*52,VLOOKUP($AP335,BaseEqptCdF!$C$5:$S$161,12,FALSE)*0.2*300))))</f>
        <v/>
      </c>
      <c r="BG335" s="3" t="str">
        <f>IF($L335="","",IF(SUM($AJ335:AN335)=0,$AF335,IF(LEFT(VLOOKUP($AP335,BaseEqptCdF!$C$5:$E$161,3,FALSE),2)="SD",0,IF(LEFT(VLOOKUP($AP335,BaseEqptCdF!$C$5:$E$161,3,FALSE),2)="SB",1*52,VLOOKUP($AP335,BaseEqptCdF!$C$5:$S$161,12,FALSE)*0.2*300))))</f>
        <v/>
      </c>
      <c r="BH335" s="2">
        <f t="shared" si="51"/>
        <v>0</v>
      </c>
    </row>
    <row r="336" spans="1:60" x14ac:dyDescent="0.25">
      <c r="A336" s="296" t="str">
        <f t="array" ref="A336">IF($C336="","",INDEX(Prog!$B$8:$D$300,MATCH($C336,nivo1,0),1))</f>
        <v/>
      </c>
      <c r="B336" s="296" t="str">
        <f t="array" ref="B336">IF($C336="","",INDEX(Prog!$B$8:$D$300,MATCH($C336,nivo1,0),2))</f>
        <v/>
      </c>
      <c r="C336" s="273"/>
      <c r="D336" s="267"/>
      <c r="E336" s="273"/>
      <c r="F336" s="273"/>
      <c r="G336" s="273"/>
      <c r="H336" s="273"/>
      <c r="I336" s="273"/>
      <c r="J336" s="273"/>
      <c r="K336" s="274"/>
      <c r="L336" s="273"/>
      <c r="M336" s="273"/>
      <c r="N336" s="273"/>
      <c r="O336" s="275"/>
      <c r="P336" s="273"/>
      <c r="Q336" s="273"/>
      <c r="R336" s="273"/>
      <c r="S336" s="273"/>
      <c r="T336" s="276"/>
      <c r="U336" s="276"/>
      <c r="V336" s="276"/>
      <c r="W336" s="276"/>
      <c r="X336" s="277"/>
      <c r="Y336" s="278"/>
      <c r="AA336" s="8" t="str">
        <f>IF($L336="","",VLOOKUP($L336,BaseEqptCdF!$C$5:$E$161,2,FALSE))</f>
        <v/>
      </c>
      <c r="AB336" s="8" t="str">
        <f>IF($L336="","",VLOOKUP($L336,BaseEqptCdF!$C$5:$E$161,3,FALSE))</f>
        <v/>
      </c>
      <c r="AC336" s="7" t="str">
        <f>IF($L336="","",VLOOKUP($L336,BaseEqptCdF!$C$5:$I$161,6,FALSE))</f>
        <v/>
      </c>
      <c r="AD336" s="7" t="str">
        <f>IF($L336="","",VLOOKUP($L336,BaseEqptCdF!$C$5:$I$161,7,FALSE))</f>
        <v/>
      </c>
      <c r="AE336" s="3" t="str">
        <f>IF($L336="","",VLOOKUP($L336,BaseEqptCdF!$C$5:$R$161,16,FALSE)*$AC$3)</f>
        <v/>
      </c>
      <c r="AF336" s="3" t="str">
        <f>IF($L336="","",IF(LEFT($AB336,2)="SD",0,IF(LEFT($AB336,2)="SB",1*52,IF($N336=Prog!$P$17,VLOOKUP($L336,BaseEqptCdF!$C$5:$P$161,14,FALSE)*1*300,VLOOKUP($L336,BaseEqptCdF!$C$5:$P$161,12,FALSE)*0.2*300))))</f>
        <v/>
      </c>
      <c r="AG336" s="6" t="str">
        <f t="shared" si="52"/>
        <v/>
      </c>
      <c r="AH336" s="6">
        <f>IF($U336=Prog!$S$18,YEAR($X336),"")</f>
        <v>1900</v>
      </c>
      <c r="AI336" s="5" t="str">
        <f>IF(OR($AG336="",$U336=Prog!$S$18),"",IF(OR($U336=Prog!$S$17,$U336=Prog!$S$16),YEAR($X336),IF($AG336="ND","ND",$AI$8+$O336)))</f>
        <v/>
      </c>
      <c r="AJ336" s="3" t="str">
        <f t="shared" si="46"/>
        <v/>
      </c>
      <c r="AK336" s="3" t="str">
        <f t="shared" si="47"/>
        <v/>
      </c>
      <c r="AL336" s="3" t="str">
        <f t="shared" si="47"/>
        <v/>
      </c>
      <c r="AM336" s="3" t="str">
        <f t="shared" si="47"/>
        <v/>
      </c>
      <c r="AN336" s="3" t="str">
        <f t="shared" si="47"/>
        <v/>
      </c>
      <c r="AO336" s="2">
        <f t="shared" si="48"/>
        <v>0</v>
      </c>
      <c r="AP336" s="4"/>
      <c r="AQ336" s="3">
        <f>IF(AJ336=1,VLOOKUP($AP336,BaseEqptCdF!$C$5:$R$161,16,FALSE),0)</f>
        <v>0</v>
      </c>
      <c r="AR336" s="3">
        <f>IF(AK336=1,VLOOKUP($AP336,BaseEqptCdF!$C$5:$R$161,16,FALSE),0)</f>
        <v>0</v>
      </c>
      <c r="AS336" s="3">
        <f>IF(AL336=1,VLOOKUP($AP336,BaseEqptCdF!$C$5:$R$161,16,FALSE),0)</f>
        <v>0</v>
      </c>
      <c r="AT336" s="3">
        <f>IF(AM336=1,VLOOKUP($AP336,BaseEqptCdF!$C$5:$R$161,16,FALSE),0)</f>
        <v>0</v>
      </c>
      <c r="AU336" s="3">
        <f>IF(AN336=1,VLOOKUP($AP336,BaseEqptCdF!$C$5:$R$161,16,FALSE),0)</f>
        <v>0</v>
      </c>
      <c r="AV336" s="2">
        <f t="shared" si="49"/>
        <v>0</v>
      </c>
      <c r="AW336" s="3" t="str">
        <f>IF($L336="","",IF(SUM($AJ336:AJ336)=0,$AE336,VLOOKUP($AP336,BaseEqptCdF!$C$5:$R$161,16,FALSE)*$AC$3))</f>
        <v/>
      </c>
      <c r="AX336" s="3" t="str">
        <f>IF($L336="","",IF(SUM($AJ336:AK336)=0,$AE336,VLOOKUP($AP336,BaseEqptCdF!$C$5:$R$161,16,FALSE)*$AC$3))</f>
        <v/>
      </c>
      <c r="AY336" s="3" t="str">
        <f>IF($L336="","",IF(SUM($AJ336:AL336)=0,$AE336,VLOOKUP($AP336,BaseEqptCdF!$C$5:$R$161,16,FALSE)*$AC$3))</f>
        <v/>
      </c>
      <c r="AZ336" s="3" t="str">
        <f>IF($L336="","",IF(SUM($AJ336:AM336)=0,$AE336,VLOOKUP($AP336,BaseEqptCdF!$C$5:$R$161,16,FALSE)*$AC$3))</f>
        <v/>
      </c>
      <c r="BA336" s="3" t="str">
        <f>IF($L336="","",IF(SUM($AJ336:AN336)=0,$AE336,VLOOKUP($AP336,BaseEqptCdF!$C$5:$R$161,16,FALSE)*$AC$3))</f>
        <v/>
      </c>
      <c r="BB336" s="2">
        <f t="shared" si="50"/>
        <v>0</v>
      </c>
      <c r="BC336" s="3" t="str">
        <f>IF($L336="","",IF(SUM($AJ336:AJ336)=0,$AF336,IF(LEFT(VLOOKUP($AP336,BaseEqptCdF!$C$5:$E$161,3,FALSE),2)="SD",0,IF(LEFT(VLOOKUP($AP336,BaseEqptCdF!$C$5:$E$161,3,FALSE),2)="SB",1*52,VLOOKUP($AP336,BaseEqptCdF!$C$5:$S$161,12,FALSE)*0.2*300))))</f>
        <v/>
      </c>
      <c r="BD336" s="3" t="str">
        <f>IF($L336="","",IF(SUM($AJ336:AK336)=0,$AF336,IF(LEFT(VLOOKUP($AP336,BaseEqptCdF!$C$5:$E$161,3,FALSE),2)="SD",0,IF(LEFT(VLOOKUP($AP336,BaseEqptCdF!$C$5:$E$161,3,FALSE),2)="SB",1*52,VLOOKUP($AP336,BaseEqptCdF!$C$5:$S$161,12,FALSE)*0.2*300))))</f>
        <v/>
      </c>
      <c r="BE336" s="3" t="str">
        <f>IF($L336="","",IF(SUM($AJ336:AL336)=0,$AF336,IF(LEFT(VLOOKUP($AP336,BaseEqptCdF!$C$5:$E$161,3,FALSE),2)="SD",0,IF(LEFT(VLOOKUP($AP336,BaseEqptCdF!$C$5:$E$161,3,FALSE),2)="SB",1*52,VLOOKUP($AP336,BaseEqptCdF!$C$5:$S$161,12,FALSE)*0.2*300))))</f>
        <v/>
      </c>
      <c r="BF336" s="3" t="str">
        <f>IF($L336="","",IF(SUM($AJ336:AM336)=0,$AF336,IF(LEFT(VLOOKUP($AP336,BaseEqptCdF!$C$5:$E$161,3,FALSE),2)="SD",0,IF(LEFT(VLOOKUP($AP336,BaseEqptCdF!$C$5:$E$161,3,FALSE),2)="SB",1*52,VLOOKUP($AP336,BaseEqptCdF!$C$5:$S$161,12,FALSE)*0.2*300))))</f>
        <v/>
      </c>
      <c r="BG336" s="3" t="str">
        <f>IF($L336="","",IF(SUM($AJ336:AN336)=0,$AF336,IF(LEFT(VLOOKUP($AP336,BaseEqptCdF!$C$5:$E$161,3,FALSE),2)="SD",0,IF(LEFT(VLOOKUP($AP336,BaseEqptCdF!$C$5:$E$161,3,FALSE),2)="SB",1*52,VLOOKUP($AP336,BaseEqptCdF!$C$5:$S$161,12,FALSE)*0.2*300))))</f>
        <v/>
      </c>
      <c r="BH336" s="2">
        <f t="shared" si="51"/>
        <v>0</v>
      </c>
    </row>
    <row r="337" spans="1:60" x14ac:dyDescent="0.25">
      <c r="A337" s="296" t="str">
        <f t="array" ref="A337">IF($C337="","",INDEX(Prog!$B$8:$D$300,MATCH($C337,nivo1,0),1))</f>
        <v/>
      </c>
      <c r="B337" s="296" t="str">
        <f t="array" ref="B337">IF($C337="","",INDEX(Prog!$B$8:$D$300,MATCH($C337,nivo1,0),2))</f>
        <v/>
      </c>
      <c r="C337" s="273"/>
      <c r="D337" s="267"/>
      <c r="E337" s="273"/>
      <c r="F337" s="273"/>
      <c r="G337" s="273"/>
      <c r="H337" s="273"/>
      <c r="I337" s="273"/>
      <c r="J337" s="273"/>
      <c r="K337" s="274"/>
      <c r="L337" s="273"/>
      <c r="M337" s="273"/>
      <c r="N337" s="273"/>
      <c r="O337" s="275"/>
      <c r="P337" s="273"/>
      <c r="Q337" s="273"/>
      <c r="R337" s="273"/>
      <c r="S337" s="273"/>
      <c r="T337" s="276"/>
      <c r="U337" s="276"/>
      <c r="V337" s="276"/>
      <c r="W337" s="276"/>
      <c r="X337" s="277"/>
      <c r="Y337" s="278"/>
      <c r="AA337" s="8" t="str">
        <f>IF($L337="","",VLOOKUP($L337,BaseEqptCdF!$C$5:$E$161,2,FALSE))</f>
        <v/>
      </c>
      <c r="AB337" s="8" t="str">
        <f>IF($L337="","",VLOOKUP($L337,BaseEqptCdF!$C$5:$E$161,3,FALSE))</f>
        <v/>
      </c>
      <c r="AC337" s="7" t="str">
        <f>IF($L337="","",VLOOKUP($L337,BaseEqptCdF!$C$5:$I$161,6,FALSE))</f>
        <v/>
      </c>
      <c r="AD337" s="7" t="str">
        <f>IF($L337="","",VLOOKUP($L337,BaseEqptCdF!$C$5:$I$161,7,FALSE))</f>
        <v/>
      </c>
      <c r="AE337" s="3" t="str">
        <f>IF($L337="","",VLOOKUP($L337,BaseEqptCdF!$C$5:$R$161,16,FALSE)*$AC$3)</f>
        <v/>
      </c>
      <c r="AF337" s="3" t="str">
        <f>IF($L337="","",IF(LEFT($AB337,2)="SD",0,IF(LEFT($AB337,2)="SB",1*52,IF($N337=Prog!$P$17,VLOOKUP($L337,BaseEqptCdF!$C$5:$P$161,14,FALSE)*1*300,VLOOKUP($L337,BaseEqptCdF!$C$5:$P$161,12,FALSE)*0.2*300))))</f>
        <v/>
      </c>
      <c r="AG337" s="6" t="str">
        <f t="shared" si="52"/>
        <v/>
      </c>
      <c r="AH337" s="6">
        <f>IF($U337=Prog!$S$18,YEAR($X337),"")</f>
        <v>1900</v>
      </c>
      <c r="AI337" s="5" t="str">
        <f>IF(OR($AG337="",$U337=Prog!$S$18),"",IF(OR($U337=Prog!$S$17,$U337=Prog!$S$16),YEAR($X337),IF($AG337="ND","ND",$AI$8+$O337)))</f>
        <v/>
      </c>
      <c r="AJ337" s="3" t="str">
        <f t="shared" si="46"/>
        <v/>
      </c>
      <c r="AK337" s="3" t="str">
        <f t="shared" si="47"/>
        <v/>
      </c>
      <c r="AL337" s="3" t="str">
        <f t="shared" si="47"/>
        <v/>
      </c>
      <c r="AM337" s="3" t="str">
        <f t="shared" si="47"/>
        <v/>
      </c>
      <c r="AN337" s="3" t="str">
        <f t="shared" si="47"/>
        <v/>
      </c>
      <c r="AO337" s="2">
        <f t="shared" si="48"/>
        <v>0</v>
      </c>
      <c r="AP337" s="4"/>
      <c r="AQ337" s="3">
        <f>IF(AJ337=1,VLOOKUP($AP337,BaseEqptCdF!$C$5:$R$161,16,FALSE),0)</f>
        <v>0</v>
      </c>
      <c r="AR337" s="3">
        <f>IF(AK337=1,VLOOKUP($AP337,BaseEqptCdF!$C$5:$R$161,16,FALSE),0)</f>
        <v>0</v>
      </c>
      <c r="AS337" s="3">
        <f>IF(AL337=1,VLOOKUP($AP337,BaseEqptCdF!$C$5:$R$161,16,FALSE),0)</f>
        <v>0</v>
      </c>
      <c r="AT337" s="3">
        <f>IF(AM337=1,VLOOKUP($AP337,BaseEqptCdF!$C$5:$R$161,16,FALSE),0)</f>
        <v>0</v>
      </c>
      <c r="AU337" s="3">
        <f>IF(AN337=1,VLOOKUP($AP337,BaseEqptCdF!$C$5:$R$161,16,FALSE),0)</f>
        <v>0</v>
      </c>
      <c r="AV337" s="2">
        <f t="shared" si="49"/>
        <v>0</v>
      </c>
      <c r="AW337" s="3" t="str">
        <f>IF($L337="","",IF(SUM($AJ337:AJ337)=0,$AE337,VLOOKUP($AP337,BaseEqptCdF!$C$5:$R$161,16,FALSE)*$AC$3))</f>
        <v/>
      </c>
      <c r="AX337" s="3" t="str">
        <f>IF($L337="","",IF(SUM($AJ337:AK337)=0,$AE337,VLOOKUP($AP337,BaseEqptCdF!$C$5:$R$161,16,FALSE)*$AC$3))</f>
        <v/>
      </c>
      <c r="AY337" s="3" t="str">
        <f>IF($L337="","",IF(SUM($AJ337:AL337)=0,$AE337,VLOOKUP($AP337,BaseEqptCdF!$C$5:$R$161,16,FALSE)*$AC$3))</f>
        <v/>
      </c>
      <c r="AZ337" s="3" t="str">
        <f>IF($L337="","",IF(SUM($AJ337:AM337)=0,$AE337,VLOOKUP($AP337,BaseEqptCdF!$C$5:$R$161,16,FALSE)*$AC$3))</f>
        <v/>
      </c>
      <c r="BA337" s="3" t="str">
        <f>IF($L337="","",IF(SUM($AJ337:AN337)=0,$AE337,VLOOKUP($AP337,BaseEqptCdF!$C$5:$R$161,16,FALSE)*$AC$3))</f>
        <v/>
      </c>
      <c r="BB337" s="2">
        <f t="shared" si="50"/>
        <v>0</v>
      </c>
      <c r="BC337" s="3" t="str">
        <f>IF($L337="","",IF(SUM($AJ337:AJ337)=0,$AF337,IF(LEFT(VLOOKUP($AP337,BaseEqptCdF!$C$5:$E$161,3,FALSE),2)="SD",0,IF(LEFT(VLOOKUP($AP337,BaseEqptCdF!$C$5:$E$161,3,FALSE),2)="SB",1*52,VLOOKUP($AP337,BaseEqptCdF!$C$5:$S$161,12,FALSE)*0.2*300))))</f>
        <v/>
      </c>
      <c r="BD337" s="3" t="str">
        <f>IF($L337="","",IF(SUM($AJ337:AK337)=0,$AF337,IF(LEFT(VLOOKUP($AP337,BaseEqptCdF!$C$5:$E$161,3,FALSE),2)="SD",0,IF(LEFT(VLOOKUP($AP337,BaseEqptCdF!$C$5:$E$161,3,FALSE),2)="SB",1*52,VLOOKUP($AP337,BaseEqptCdF!$C$5:$S$161,12,FALSE)*0.2*300))))</f>
        <v/>
      </c>
      <c r="BE337" s="3" t="str">
        <f>IF($L337="","",IF(SUM($AJ337:AL337)=0,$AF337,IF(LEFT(VLOOKUP($AP337,BaseEqptCdF!$C$5:$E$161,3,FALSE),2)="SD",0,IF(LEFT(VLOOKUP($AP337,BaseEqptCdF!$C$5:$E$161,3,FALSE),2)="SB",1*52,VLOOKUP($AP337,BaseEqptCdF!$C$5:$S$161,12,FALSE)*0.2*300))))</f>
        <v/>
      </c>
      <c r="BF337" s="3" t="str">
        <f>IF($L337="","",IF(SUM($AJ337:AM337)=0,$AF337,IF(LEFT(VLOOKUP($AP337,BaseEqptCdF!$C$5:$E$161,3,FALSE),2)="SD",0,IF(LEFT(VLOOKUP($AP337,BaseEqptCdF!$C$5:$E$161,3,FALSE),2)="SB",1*52,VLOOKUP($AP337,BaseEqptCdF!$C$5:$S$161,12,FALSE)*0.2*300))))</f>
        <v/>
      </c>
      <c r="BG337" s="3" t="str">
        <f>IF($L337="","",IF(SUM($AJ337:AN337)=0,$AF337,IF(LEFT(VLOOKUP($AP337,BaseEqptCdF!$C$5:$E$161,3,FALSE),2)="SD",0,IF(LEFT(VLOOKUP($AP337,BaseEqptCdF!$C$5:$E$161,3,FALSE),2)="SB",1*52,VLOOKUP($AP337,BaseEqptCdF!$C$5:$S$161,12,FALSE)*0.2*300))))</f>
        <v/>
      </c>
      <c r="BH337" s="2">
        <f t="shared" si="51"/>
        <v>0</v>
      </c>
    </row>
    <row r="338" spans="1:60" x14ac:dyDescent="0.25">
      <c r="A338" s="296" t="str">
        <f t="array" ref="A338">IF($C338="","",INDEX(Prog!$B$8:$D$300,MATCH($C338,nivo1,0),1))</f>
        <v/>
      </c>
      <c r="B338" s="296" t="str">
        <f t="array" ref="B338">IF($C338="","",INDEX(Prog!$B$8:$D$300,MATCH($C338,nivo1,0),2))</f>
        <v/>
      </c>
      <c r="C338" s="273"/>
      <c r="D338" s="267"/>
      <c r="E338" s="273"/>
      <c r="F338" s="273"/>
      <c r="G338" s="273"/>
      <c r="H338" s="273"/>
      <c r="I338" s="273"/>
      <c r="J338" s="273"/>
      <c r="K338" s="274"/>
      <c r="L338" s="273"/>
      <c r="M338" s="273"/>
      <c r="N338" s="273"/>
      <c r="O338" s="275"/>
      <c r="P338" s="273"/>
      <c r="Q338" s="273"/>
      <c r="R338" s="273"/>
      <c r="S338" s="273"/>
      <c r="T338" s="276"/>
      <c r="U338" s="276"/>
      <c r="V338" s="276"/>
      <c r="W338" s="276"/>
      <c r="X338" s="277"/>
      <c r="Y338" s="278"/>
      <c r="AA338" s="8" t="str">
        <f>IF($L338="","",VLOOKUP($L338,BaseEqptCdF!$C$5:$E$161,2,FALSE))</f>
        <v/>
      </c>
      <c r="AB338" s="8" t="str">
        <f>IF($L338="","",VLOOKUP($L338,BaseEqptCdF!$C$5:$E$161,3,FALSE))</f>
        <v/>
      </c>
      <c r="AC338" s="7" t="str">
        <f>IF($L338="","",VLOOKUP($L338,BaseEqptCdF!$C$5:$I$161,6,FALSE))</f>
        <v/>
      </c>
      <c r="AD338" s="7" t="str">
        <f>IF($L338="","",VLOOKUP($L338,BaseEqptCdF!$C$5:$I$161,7,FALSE))</f>
        <v/>
      </c>
      <c r="AE338" s="3" t="str">
        <f>IF($L338="","",VLOOKUP($L338,BaseEqptCdF!$C$5:$R$161,16,FALSE)*$AC$3)</f>
        <v/>
      </c>
      <c r="AF338" s="3" t="str">
        <f>IF($L338="","",IF(LEFT($AB338,2)="SD",0,IF(LEFT($AB338,2)="SB",1*52,IF($N338=Prog!$P$17,VLOOKUP($L338,BaseEqptCdF!$C$5:$P$161,14,FALSE)*1*300,VLOOKUP($L338,BaseEqptCdF!$C$5:$P$161,12,FALSE)*0.2*300))))</f>
        <v/>
      </c>
      <c r="AG338" s="6" t="str">
        <f t="shared" si="52"/>
        <v/>
      </c>
      <c r="AH338" s="6">
        <f>IF($U338=Prog!$S$18,YEAR($X338),"")</f>
        <v>1900</v>
      </c>
      <c r="AI338" s="5" t="str">
        <f>IF(OR($AG338="",$U338=Prog!$S$18),"",IF(OR($U338=Prog!$S$17,$U338=Prog!$S$16),YEAR($X338),IF($AG338="ND","ND",$AI$8+$O338)))</f>
        <v/>
      </c>
      <c r="AJ338" s="3" t="str">
        <f t="shared" si="46"/>
        <v/>
      </c>
      <c r="AK338" s="3" t="str">
        <f t="shared" si="47"/>
        <v/>
      </c>
      <c r="AL338" s="3" t="str">
        <f t="shared" si="47"/>
        <v/>
      </c>
      <c r="AM338" s="3" t="str">
        <f t="shared" si="47"/>
        <v/>
      </c>
      <c r="AN338" s="3" t="str">
        <f t="shared" si="47"/>
        <v/>
      </c>
      <c r="AO338" s="2">
        <f t="shared" si="48"/>
        <v>0</v>
      </c>
      <c r="AP338" s="4"/>
      <c r="AQ338" s="3">
        <f>IF(AJ338=1,VLOOKUP($AP338,BaseEqptCdF!$C$5:$R$161,16,FALSE),0)</f>
        <v>0</v>
      </c>
      <c r="AR338" s="3">
        <f>IF(AK338=1,VLOOKUP($AP338,BaseEqptCdF!$C$5:$R$161,16,FALSE),0)</f>
        <v>0</v>
      </c>
      <c r="AS338" s="3">
        <f>IF(AL338=1,VLOOKUP($AP338,BaseEqptCdF!$C$5:$R$161,16,FALSE),0)</f>
        <v>0</v>
      </c>
      <c r="AT338" s="3">
        <f>IF(AM338=1,VLOOKUP($AP338,BaseEqptCdF!$C$5:$R$161,16,FALSE),0)</f>
        <v>0</v>
      </c>
      <c r="AU338" s="3">
        <f>IF(AN338=1,VLOOKUP($AP338,BaseEqptCdF!$C$5:$R$161,16,FALSE),0)</f>
        <v>0</v>
      </c>
      <c r="AV338" s="2">
        <f t="shared" si="49"/>
        <v>0</v>
      </c>
      <c r="AW338" s="3" t="str">
        <f>IF($L338="","",IF(SUM($AJ338:AJ338)=0,$AE338,VLOOKUP($AP338,BaseEqptCdF!$C$5:$R$161,16,FALSE)*$AC$3))</f>
        <v/>
      </c>
      <c r="AX338" s="3" t="str">
        <f>IF($L338="","",IF(SUM($AJ338:AK338)=0,$AE338,VLOOKUP($AP338,BaseEqptCdF!$C$5:$R$161,16,FALSE)*$AC$3))</f>
        <v/>
      </c>
      <c r="AY338" s="3" t="str">
        <f>IF($L338="","",IF(SUM($AJ338:AL338)=0,$AE338,VLOOKUP($AP338,BaseEqptCdF!$C$5:$R$161,16,FALSE)*$AC$3))</f>
        <v/>
      </c>
      <c r="AZ338" s="3" t="str">
        <f>IF($L338="","",IF(SUM($AJ338:AM338)=0,$AE338,VLOOKUP($AP338,BaseEqptCdF!$C$5:$R$161,16,FALSE)*$AC$3))</f>
        <v/>
      </c>
      <c r="BA338" s="3" t="str">
        <f>IF($L338="","",IF(SUM($AJ338:AN338)=0,$AE338,VLOOKUP($AP338,BaseEqptCdF!$C$5:$R$161,16,FALSE)*$AC$3))</f>
        <v/>
      </c>
      <c r="BB338" s="2">
        <f t="shared" si="50"/>
        <v>0</v>
      </c>
      <c r="BC338" s="3" t="str">
        <f>IF($L338="","",IF(SUM($AJ338:AJ338)=0,$AF338,IF(LEFT(VLOOKUP($AP338,BaseEqptCdF!$C$5:$E$161,3,FALSE),2)="SD",0,IF(LEFT(VLOOKUP($AP338,BaseEqptCdF!$C$5:$E$161,3,FALSE),2)="SB",1*52,VLOOKUP($AP338,BaseEqptCdF!$C$5:$S$161,12,FALSE)*0.2*300))))</f>
        <v/>
      </c>
      <c r="BD338" s="3" t="str">
        <f>IF($L338="","",IF(SUM($AJ338:AK338)=0,$AF338,IF(LEFT(VLOOKUP($AP338,BaseEqptCdF!$C$5:$E$161,3,FALSE),2)="SD",0,IF(LEFT(VLOOKUP($AP338,BaseEqptCdF!$C$5:$E$161,3,FALSE),2)="SB",1*52,VLOOKUP($AP338,BaseEqptCdF!$C$5:$S$161,12,FALSE)*0.2*300))))</f>
        <v/>
      </c>
      <c r="BE338" s="3" t="str">
        <f>IF($L338="","",IF(SUM($AJ338:AL338)=0,$AF338,IF(LEFT(VLOOKUP($AP338,BaseEqptCdF!$C$5:$E$161,3,FALSE),2)="SD",0,IF(LEFT(VLOOKUP($AP338,BaseEqptCdF!$C$5:$E$161,3,FALSE),2)="SB",1*52,VLOOKUP($AP338,BaseEqptCdF!$C$5:$S$161,12,FALSE)*0.2*300))))</f>
        <v/>
      </c>
      <c r="BF338" s="3" t="str">
        <f>IF($L338="","",IF(SUM($AJ338:AM338)=0,$AF338,IF(LEFT(VLOOKUP($AP338,BaseEqptCdF!$C$5:$E$161,3,FALSE),2)="SD",0,IF(LEFT(VLOOKUP($AP338,BaseEqptCdF!$C$5:$E$161,3,FALSE),2)="SB",1*52,VLOOKUP($AP338,BaseEqptCdF!$C$5:$S$161,12,FALSE)*0.2*300))))</f>
        <v/>
      </c>
      <c r="BG338" s="3" t="str">
        <f>IF($L338="","",IF(SUM($AJ338:AN338)=0,$AF338,IF(LEFT(VLOOKUP($AP338,BaseEqptCdF!$C$5:$E$161,3,FALSE),2)="SD",0,IF(LEFT(VLOOKUP($AP338,BaseEqptCdF!$C$5:$E$161,3,FALSE),2)="SB",1*52,VLOOKUP($AP338,BaseEqptCdF!$C$5:$S$161,12,FALSE)*0.2*300))))</f>
        <v/>
      </c>
      <c r="BH338" s="2">
        <f t="shared" si="51"/>
        <v>0</v>
      </c>
    </row>
    <row r="339" spans="1:60" x14ac:dyDescent="0.25">
      <c r="A339" s="296" t="str">
        <f t="array" ref="A339">IF($C339="","",INDEX(Prog!$B$8:$D$300,MATCH($C339,nivo1,0),1))</f>
        <v/>
      </c>
      <c r="B339" s="296" t="str">
        <f t="array" ref="B339">IF($C339="","",INDEX(Prog!$B$8:$D$300,MATCH($C339,nivo1,0),2))</f>
        <v/>
      </c>
      <c r="C339" s="273"/>
      <c r="D339" s="267"/>
      <c r="E339" s="273"/>
      <c r="F339" s="273"/>
      <c r="G339" s="273"/>
      <c r="H339" s="273"/>
      <c r="I339" s="273"/>
      <c r="J339" s="273"/>
      <c r="K339" s="274"/>
      <c r="L339" s="273"/>
      <c r="M339" s="273"/>
      <c r="N339" s="273"/>
      <c r="O339" s="275"/>
      <c r="P339" s="273"/>
      <c r="Q339" s="273"/>
      <c r="R339" s="273"/>
      <c r="S339" s="273"/>
      <c r="T339" s="276"/>
      <c r="U339" s="276"/>
      <c r="V339" s="276"/>
      <c r="W339" s="276"/>
      <c r="X339" s="277"/>
      <c r="Y339" s="278"/>
      <c r="AA339" s="8" t="str">
        <f>IF($L339="","",VLOOKUP($L339,BaseEqptCdF!$C$5:$E$161,2,FALSE))</f>
        <v/>
      </c>
      <c r="AB339" s="8" t="str">
        <f>IF($L339="","",VLOOKUP($L339,BaseEqptCdF!$C$5:$E$161,3,FALSE))</f>
        <v/>
      </c>
      <c r="AC339" s="7" t="str">
        <f>IF($L339="","",VLOOKUP($L339,BaseEqptCdF!$C$5:$I$161,6,FALSE))</f>
        <v/>
      </c>
      <c r="AD339" s="7" t="str">
        <f>IF($L339="","",VLOOKUP($L339,BaseEqptCdF!$C$5:$I$161,7,FALSE))</f>
        <v/>
      </c>
      <c r="AE339" s="3" t="str">
        <f>IF($L339="","",VLOOKUP($L339,BaseEqptCdF!$C$5:$R$161,16,FALSE)*$AC$3)</f>
        <v/>
      </c>
      <c r="AF339" s="3" t="str">
        <f>IF($L339="","",IF(LEFT($AB339,2)="SD",0,IF(LEFT($AB339,2)="SB",1*52,IF($N339=Prog!$P$17,VLOOKUP($L339,BaseEqptCdF!$C$5:$P$161,14,FALSE)*1*300,VLOOKUP($L339,BaseEqptCdF!$C$5:$P$161,12,FALSE)*0.2*300))))</f>
        <v/>
      </c>
      <c r="AG339" s="6" t="str">
        <f t="shared" si="52"/>
        <v/>
      </c>
      <c r="AH339" s="6">
        <f>IF($U339=Prog!$S$18,YEAR($X339),"")</f>
        <v>1900</v>
      </c>
      <c r="AI339" s="5" t="str">
        <f>IF(OR($AG339="",$U339=Prog!$S$18),"",IF(OR($U339=Prog!$S$17,$U339=Prog!$S$16),YEAR($X339),IF($AG339="ND","ND",$AI$8+$O339)))</f>
        <v/>
      </c>
      <c r="AJ339" s="3" t="str">
        <f t="shared" si="46"/>
        <v/>
      </c>
      <c r="AK339" s="3" t="str">
        <f t="shared" si="47"/>
        <v/>
      </c>
      <c r="AL339" s="3" t="str">
        <f t="shared" si="47"/>
        <v/>
      </c>
      <c r="AM339" s="3" t="str">
        <f t="shared" si="47"/>
        <v/>
      </c>
      <c r="AN339" s="3" t="str">
        <f t="shared" si="47"/>
        <v/>
      </c>
      <c r="AO339" s="2">
        <f t="shared" si="48"/>
        <v>0</v>
      </c>
      <c r="AP339" s="4"/>
      <c r="AQ339" s="3">
        <f>IF(AJ339=1,VLOOKUP($AP339,BaseEqptCdF!$C$5:$R$161,16,FALSE),0)</f>
        <v>0</v>
      </c>
      <c r="AR339" s="3">
        <f>IF(AK339=1,VLOOKUP($AP339,BaseEqptCdF!$C$5:$R$161,16,FALSE),0)</f>
        <v>0</v>
      </c>
      <c r="AS339" s="3">
        <f>IF(AL339=1,VLOOKUP($AP339,BaseEqptCdF!$C$5:$R$161,16,FALSE),0)</f>
        <v>0</v>
      </c>
      <c r="AT339" s="3">
        <f>IF(AM339=1,VLOOKUP($AP339,BaseEqptCdF!$C$5:$R$161,16,FALSE),0)</f>
        <v>0</v>
      </c>
      <c r="AU339" s="3">
        <f>IF(AN339=1,VLOOKUP($AP339,BaseEqptCdF!$C$5:$R$161,16,FALSE),0)</f>
        <v>0</v>
      </c>
      <c r="AV339" s="2">
        <f t="shared" si="49"/>
        <v>0</v>
      </c>
      <c r="AW339" s="3" t="str">
        <f>IF($L339="","",IF(SUM($AJ339:AJ339)=0,$AE339,VLOOKUP($AP339,BaseEqptCdF!$C$5:$R$161,16,FALSE)*$AC$3))</f>
        <v/>
      </c>
      <c r="AX339" s="3" t="str">
        <f>IF($L339="","",IF(SUM($AJ339:AK339)=0,$AE339,VLOOKUP($AP339,BaseEqptCdF!$C$5:$R$161,16,FALSE)*$AC$3))</f>
        <v/>
      </c>
      <c r="AY339" s="3" t="str">
        <f>IF($L339="","",IF(SUM($AJ339:AL339)=0,$AE339,VLOOKUP($AP339,BaseEqptCdF!$C$5:$R$161,16,FALSE)*$AC$3))</f>
        <v/>
      </c>
      <c r="AZ339" s="3" t="str">
        <f>IF($L339="","",IF(SUM($AJ339:AM339)=0,$AE339,VLOOKUP($AP339,BaseEqptCdF!$C$5:$R$161,16,FALSE)*$AC$3))</f>
        <v/>
      </c>
      <c r="BA339" s="3" t="str">
        <f>IF($L339="","",IF(SUM($AJ339:AN339)=0,$AE339,VLOOKUP($AP339,BaseEqptCdF!$C$5:$R$161,16,FALSE)*$AC$3))</f>
        <v/>
      </c>
      <c r="BB339" s="2">
        <f t="shared" si="50"/>
        <v>0</v>
      </c>
      <c r="BC339" s="3" t="str">
        <f>IF($L339="","",IF(SUM($AJ339:AJ339)=0,$AF339,IF(LEFT(VLOOKUP($AP339,BaseEqptCdF!$C$5:$E$161,3,FALSE),2)="SD",0,IF(LEFT(VLOOKUP($AP339,BaseEqptCdF!$C$5:$E$161,3,FALSE),2)="SB",1*52,VLOOKUP($AP339,BaseEqptCdF!$C$5:$S$161,12,FALSE)*0.2*300))))</f>
        <v/>
      </c>
      <c r="BD339" s="3" t="str">
        <f>IF($L339="","",IF(SUM($AJ339:AK339)=0,$AF339,IF(LEFT(VLOOKUP($AP339,BaseEqptCdF!$C$5:$E$161,3,FALSE),2)="SD",0,IF(LEFT(VLOOKUP($AP339,BaseEqptCdF!$C$5:$E$161,3,FALSE),2)="SB",1*52,VLOOKUP($AP339,BaseEqptCdF!$C$5:$S$161,12,FALSE)*0.2*300))))</f>
        <v/>
      </c>
      <c r="BE339" s="3" t="str">
        <f>IF($L339="","",IF(SUM($AJ339:AL339)=0,$AF339,IF(LEFT(VLOOKUP($AP339,BaseEqptCdF!$C$5:$E$161,3,FALSE),2)="SD",0,IF(LEFT(VLOOKUP($AP339,BaseEqptCdF!$C$5:$E$161,3,FALSE),2)="SB",1*52,VLOOKUP($AP339,BaseEqptCdF!$C$5:$S$161,12,FALSE)*0.2*300))))</f>
        <v/>
      </c>
      <c r="BF339" s="3" t="str">
        <f>IF($L339="","",IF(SUM($AJ339:AM339)=0,$AF339,IF(LEFT(VLOOKUP($AP339,BaseEqptCdF!$C$5:$E$161,3,FALSE),2)="SD",0,IF(LEFT(VLOOKUP($AP339,BaseEqptCdF!$C$5:$E$161,3,FALSE),2)="SB",1*52,VLOOKUP($AP339,BaseEqptCdF!$C$5:$S$161,12,FALSE)*0.2*300))))</f>
        <v/>
      </c>
      <c r="BG339" s="3" t="str">
        <f>IF($L339="","",IF(SUM($AJ339:AN339)=0,$AF339,IF(LEFT(VLOOKUP($AP339,BaseEqptCdF!$C$5:$E$161,3,FALSE),2)="SD",0,IF(LEFT(VLOOKUP($AP339,BaseEqptCdF!$C$5:$E$161,3,FALSE),2)="SB",1*52,VLOOKUP($AP339,BaseEqptCdF!$C$5:$S$161,12,FALSE)*0.2*300))))</f>
        <v/>
      </c>
      <c r="BH339" s="2">
        <f t="shared" si="51"/>
        <v>0</v>
      </c>
    </row>
    <row r="340" spans="1:60" x14ac:dyDescent="0.25">
      <c r="A340" s="296" t="str">
        <f t="array" ref="A340">IF($C340="","",INDEX(Prog!$B$8:$D$300,MATCH($C340,nivo1,0),1))</f>
        <v/>
      </c>
      <c r="B340" s="296" t="str">
        <f t="array" ref="B340">IF($C340="","",INDEX(Prog!$B$8:$D$300,MATCH($C340,nivo1,0),2))</f>
        <v/>
      </c>
      <c r="C340" s="273"/>
      <c r="D340" s="267"/>
      <c r="E340" s="273"/>
      <c r="F340" s="273"/>
      <c r="G340" s="273"/>
      <c r="H340" s="273"/>
      <c r="I340" s="273"/>
      <c r="J340" s="273"/>
      <c r="K340" s="274"/>
      <c r="L340" s="273"/>
      <c r="M340" s="273"/>
      <c r="N340" s="273"/>
      <c r="O340" s="275"/>
      <c r="P340" s="273"/>
      <c r="Q340" s="273"/>
      <c r="R340" s="273"/>
      <c r="S340" s="273"/>
      <c r="T340" s="276"/>
      <c r="U340" s="276"/>
      <c r="V340" s="276"/>
      <c r="W340" s="276"/>
      <c r="X340" s="277"/>
      <c r="Y340" s="278"/>
      <c r="AA340" s="8" t="str">
        <f>IF($L340="","",VLOOKUP($L340,BaseEqptCdF!$C$5:$E$161,2,FALSE))</f>
        <v/>
      </c>
      <c r="AB340" s="8" t="str">
        <f>IF($L340="","",VLOOKUP($L340,BaseEqptCdF!$C$5:$E$161,3,FALSE))</f>
        <v/>
      </c>
      <c r="AC340" s="7" t="str">
        <f>IF($L340="","",VLOOKUP($L340,BaseEqptCdF!$C$5:$I$161,6,FALSE))</f>
        <v/>
      </c>
      <c r="AD340" s="7" t="str">
        <f>IF($L340="","",VLOOKUP($L340,BaseEqptCdF!$C$5:$I$161,7,FALSE))</f>
        <v/>
      </c>
      <c r="AE340" s="3" t="str">
        <f>IF($L340="","",VLOOKUP($L340,BaseEqptCdF!$C$5:$R$161,16,FALSE)*$AC$3)</f>
        <v/>
      </c>
      <c r="AF340" s="3" t="str">
        <f>IF($L340="","",IF(LEFT($AB340,2)="SD",0,IF(LEFT($AB340,2)="SB",1*52,IF($N340=Prog!$P$17,VLOOKUP($L340,BaseEqptCdF!$C$5:$P$161,14,FALSE)*1*300,VLOOKUP($L340,BaseEqptCdF!$C$5:$P$161,12,FALSE)*0.2*300))))</f>
        <v/>
      </c>
      <c r="AG340" s="6" t="str">
        <f t="shared" si="52"/>
        <v/>
      </c>
      <c r="AH340" s="6">
        <f>IF($U340=Prog!$S$18,YEAR($X340),"")</f>
        <v>1900</v>
      </c>
      <c r="AI340" s="5" t="str">
        <f>IF(OR($AG340="",$U340=Prog!$S$18),"",IF(OR($U340=Prog!$S$17,$U340=Prog!$S$16),YEAR($X340),IF($AG340="ND","ND",$AI$8+$O340)))</f>
        <v/>
      </c>
      <c r="AJ340" s="3" t="str">
        <f t="shared" si="46"/>
        <v/>
      </c>
      <c r="AK340" s="3" t="str">
        <f t="shared" si="47"/>
        <v/>
      </c>
      <c r="AL340" s="3" t="str">
        <f t="shared" si="47"/>
        <v/>
      </c>
      <c r="AM340" s="3" t="str">
        <f t="shared" si="47"/>
        <v/>
      </c>
      <c r="AN340" s="3" t="str">
        <f t="shared" si="47"/>
        <v/>
      </c>
      <c r="AO340" s="2">
        <f t="shared" si="48"/>
        <v>0</v>
      </c>
      <c r="AP340" s="4"/>
      <c r="AQ340" s="3">
        <f>IF(AJ340=1,VLOOKUP($AP340,BaseEqptCdF!$C$5:$R$161,16,FALSE),0)</f>
        <v>0</v>
      </c>
      <c r="AR340" s="3">
        <f>IF(AK340=1,VLOOKUP($AP340,BaseEqptCdF!$C$5:$R$161,16,FALSE),0)</f>
        <v>0</v>
      </c>
      <c r="AS340" s="3">
        <f>IF(AL340=1,VLOOKUP($AP340,BaseEqptCdF!$C$5:$R$161,16,FALSE),0)</f>
        <v>0</v>
      </c>
      <c r="AT340" s="3">
        <f>IF(AM340=1,VLOOKUP($AP340,BaseEqptCdF!$C$5:$R$161,16,FALSE),0)</f>
        <v>0</v>
      </c>
      <c r="AU340" s="3">
        <f>IF(AN340=1,VLOOKUP($AP340,BaseEqptCdF!$C$5:$R$161,16,FALSE),0)</f>
        <v>0</v>
      </c>
      <c r="AV340" s="2">
        <f t="shared" si="49"/>
        <v>0</v>
      </c>
      <c r="AW340" s="3" t="str">
        <f>IF($L340="","",IF(SUM($AJ340:AJ340)=0,$AE340,VLOOKUP($AP340,BaseEqptCdF!$C$5:$R$161,16,FALSE)*$AC$3))</f>
        <v/>
      </c>
      <c r="AX340" s="3" t="str">
        <f>IF($L340="","",IF(SUM($AJ340:AK340)=0,$AE340,VLOOKUP($AP340,BaseEqptCdF!$C$5:$R$161,16,FALSE)*$AC$3))</f>
        <v/>
      </c>
      <c r="AY340" s="3" t="str">
        <f>IF($L340="","",IF(SUM($AJ340:AL340)=0,$AE340,VLOOKUP($AP340,BaseEqptCdF!$C$5:$R$161,16,FALSE)*$AC$3))</f>
        <v/>
      </c>
      <c r="AZ340" s="3" t="str">
        <f>IF($L340="","",IF(SUM($AJ340:AM340)=0,$AE340,VLOOKUP($AP340,BaseEqptCdF!$C$5:$R$161,16,FALSE)*$AC$3))</f>
        <v/>
      </c>
      <c r="BA340" s="3" t="str">
        <f>IF($L340="","",IF(SUM($AJ340:AN340)=0,$AE340,VLOOKUP($AP340,BaseEqptCdF!$C$5:$R$161,16,FALSE)*$AC$3))</f>
        <v/>
      </c>
      <c r="BB340" s="2">
        <f t="shared" si="50"/>
        <v>0</v>
      </c>
      <c r="BC340" s="3" t="str">
        <f>IF($L340="","",IF(SUM($AJ340:AJ340)=0,$AF340,IF(LEFT(VLOOKUP($AP340,BaseEqptCdF!$C$5:$E$161,3,FALSE),2)="SD",0,IF(LEFT(VLOOKUP($AP340,BaseEqptCdF!$C$5:$E$161,3,FALSE),2)="SB",1*52,VLOOKUP($AP340,BaseEqptCdF!$C$5:$S$161,12,FALSE)*0.2*300))))</f>
        <v/>
      </c>
      <c r="BD340" s="3" t="str">
        <f>IF($L340="","",IF(SUM($AJ340:AK340)=0,$AF340,IF(LEFT(VLOOKUP($AP340,BaseEqptCdF!$C$5:$E$161,3,FALSE),2)="SD",0,IF(LEFT(VLOOKUP($AP340,BaseEqptCdF!$C$5:$E$161,3,FALSE),2)="SB",1*52,VLOOKUP($AP340,BaseEqptCdF!$C$5:$S$161,12,FALSE)*0.2*300))))</f>
        <v/>
      </c>
      <c r="BE340" s="3" t="str">
        <f>IF($L340="","",IF(SUM($AJ340:AL340)=0,$AF340,IF(LEFT(VLOOKUP($AP340,BaseEqptCdF!$C$5:$E$161,3,FALSE),2)="SD",0,IF(LEFT(VLOOKUP($AP340,BaseEqptCdF!$C$5:$E$161,3,FALSE),2)="SB",1*52,VLOOKUP($AP340,BaseEqptCdF!$C$5:$S$161,12,FALSE)*0.2*300))))</f>
        <v/>
      </c>
      <c r="BF340" s="3" t="str">
        <f>IF($L340="","",IF(SUM($AJ340:AM340)=0,$AF340,IF(LEFT(VLOOKUP($AP340,BaseEqptCdF!$C$5:$E$161,3,FALSE),2)="SD",0,IF(LEFT(VLOOKUP($AP340,BaseEqptCdF!$C$5:$E$161,3,FALSE),2)="SB",1*52,VLOOKUP($AP340,BaseEqptCdF!$C$5:$S$161,12,FALSE)*0.2*300))))</f>
        <v/>
      </c>
      <c r="BG340" s="3" t="str">
        <f>IF($L340="","",IF(SUM($AJ340:AN340)=0,$AF340,IF(LEFT(VLOOKUP($AP340,BaseEqptCdF!$C$5:$E$161,3,FALSE),2)="SD",0,IF(LEFT(VLOOKUP($AP340,BaseEqptCdF!$C$5:$E$161,3,FALSE),2)="SB",1*52,VLOOKUP($AP340,BaseEqptCdF!$C$5:$S$161,12,FALSE)*0.2*300))))</f>
        <v/>
      </c>
      <c r="BH340" s="2">
        <f t="shared" si="51"/>
        <v>0</v>
      </c>
    </row>
    <row r="341" spans="1:60" x14ac:dyDescent="0.25">
      <c r="A341" s="296" t="str">
        <f t="array" ref="A341">IF($C341="","",INDEX(Prog!$B$8:$D$300,MATCH($C341,nivo1,0),1))</f>
        <v/>
      </c>
      <c r="B341" s="296" t="str">
        <f t="array" ref="B341">IF($C341="","",INDEX(Prog!$B$8:$D$300,MATCH($C341,nivo1,0),2))</f>
        <v/>
      </c>
      <c r="C341" s="273"/>
      <c r="D341" s="267"/>
      <c r="E341" s="273"/>
      <c r="F341" s="273"/>
      <c r="G341" s="273"/>
      <c r="H341" s="273"/>
      <c r="I341" s="273"/>
      <c r="J341" s="273"/>
      <c r="K341" s="274"/>
      <c r="L341" s="273"/>
      <c r="M341" s="273"/>
      <c r="N341" s="273"/>
      <c r="O341" s="275"/>
      <c r="P341" s="273"/>
      <c r="Q341" s="273"/>
      <c r="R341" s="273"/>
      <c r="S341" s="273"/>
      <c r="T341" s="276"/>
      <c r="U341" s="276"/>
      <c r="V341" s="276"/>
      <c r="W341" s="276"/>
      <c r="X341" s="277"/>
      <c r="Y341" s="278"/>
      <c r="AA341" s="8" t="str">
        <f>IF($L341="","",VLOOKUP($L341,BaseEqptCdF!$C$5:$E$161,2,FALSE))</f>
        <v/>
      </c>
      <c r="AB341" s="8" t="str">
        <f>IF($L341="","",VLOOKUP($L341,BaseEqptCdF!$C$5:$E$161,3,FALSE))</f>
        <v/>
      </c>
      <c r="AC341" s="7" t="str">
        <f>IF($L341="","",VLOOKUP($L341,BaseEqptCdF!$C$5:$I$161,6,FALSE))</f>
        <v/>
      </c>
      <c r="AD341" s="7" t="str">
        <f>IF($L341="","",VLOOKUP($L341,BaseEqptCdF!$C$5:$I$161,7,FALSE))</f>
        <v/>
      </c>
      <c r="AE341" s="3" t="str">
        <f>IF($L341="","",VLOOKUP($L341,BaseEqptCdF!$C$5:$R$161,16,FALSE)*$AC$3)</f>
        <v/>
      </c>
      <c r="AF341" s="3" t="str">
        <f>IF($L341="","",IF(LEFT($AB341,2)="SD",0,IF(LEFT($AB341,2)="SB",1*52,IF($N341=Prog!$P$17,VLOOKUP($L341,BaseEqptCdF!$C$5:$P$161,14,FALSE)*1*300,VLOOKUP($L341,BaseEqptCdF!$C$5:$P$161,12,FALSE)*0.2*300))))</f>
        <v/>
      </c>
      <c r="AG341" s="6" t="str">
        <f t="shared" si="52"/>
        <v/>
      </c>
      <c r="AH341" s="6">
        <f>IF($U341=Prog!$S$18,YEAR($X341),"")</f>
        <v>1900</v>
      </c>
      <c r="AI341" s="5" t="str">
        <f>IF(OR($AG341="",$U341=Prog!$S$18),"",IF(OR($U341=Prog!$S$17,$U341=Prog!$S$16),YEAR($X341),IF($AG341="ND","ND",$AI$8+$O341)))</f>
        <v/>
      </c>
      <c r="AJ341" s="3" t="str">
        <f t="shared" si="46"/>
        <v/>
      </c>
      <c r="AK341" s="3" t="str">
        <f t="shared" si="47"/>
        <v/>
      </c>
      <c r="AL341" s="3" t="str">
        <f t="shared" si="47"/>
        <v/>
      </c>
      <c r="AM341" s="3" t="str">
        <f t="shared" si="47"/>
        <v/>
      </c>
      <c r="AN341" s="3" t="str">
        <f t="shared" si="47"/>
        <v/>
      </c>
      <c r="AO341" s="2">
        <f t="shared" si="48"/>
        <v>0</v>
      </c>
      <c r="AP341" s="4"/>
      <c r="AQ341" s="3">
        <f>IF(AJ341=1,VLOOKUP($AP341,BaseEqptCdF!$C$5:$R$161,16,FALSE),0)</f>
        <v>0</v>
      </c>
      <c r="AR341" s="3">
        <f>IF(AK341=1,VLOOKUP($AP341,BaseEqptCdF!$C$5:$R$161,16,FALSE),0)</f>
        <v>0</v>
      </c>
      <c r="AS341" s="3">
        <f>IF(AL341=1,VLOOKUP($AP341,BaseEqptCdF!$C$5:$R$161,16,FALSE),0)</f>
        <v>0</v>
      </c>
      <c r="AT341" s="3">
        <f>IF(AM341=1,VLOOKUP($AP341,BaseEqptCdF!$C$5:$R$161,16,FALSE),0)</f>
        <v>0</v>
      </c>
      <c r="AU341" s="3">
        <f>IF(AN341=1,VLOOKUP($AP341,BaseEqptCdF!$C$5:$R$161,16,FALSE),0)</f>
        <v>0</v>
      </c>
      <c r="AV341" s="2">
        <f t="shared" si="49"/>
        <v>0</v>
      </c>
      <c r="AW341" s="3" t="str">
        <f>IF($L341="","",IF(SUM($AJ341:AJ341)=0,$AE341,VLOOKUP($AP341,BaseEqptCdF!$C$5:$R$161,16,FALSE)*$AC$3))</f>
        <v/>
      </c>
      <c r="AX341" s="3" t="str">
        <f>IF($L341="","",IF(SUM($AJ341:AK341)=0,$AE341,VLOOKUP($AP341,BaseEqptCdF!$C$5:$R$161,16,FALSE)*$AC$3))</f>
        <v/>
      </c>
      <c r="AY341" s="3" t="str">
        <f>IF($L341="","",IF(SUM($AJ341:AL341)=0,$AE341,VLOOKUP($AP341,BaseEqptCdF!$C$5:$R$161,16,FALSE)*$AC$3))</f>
        <v/>
      </c>
      <c r="AZ341" s="3" t="str">
        <f>IF($L341="","",IF(SUM($AJ341:AM341)=0,$AE341,VLOOKUP($AP341,BaseEqptCdF!$C$5:$R$161,16,FALSE)*$AC$3))</f>
        <v/>
      </c>
      <c r="BA341" s="3" t="str">
        <f>IF($L341="","",IF(SUM($AJ341:AN341)=0,$AE341,VLOOKUP($AP341,BaseEqptCdF!$C$5:$R$161,16,FALSE)*$AC$3))</f>
        <v/>
      </c>
      <c r="BB341" s="2">
        <f t="shared" si="50"/>
        <v>0</v>
      </c>
      <c r="BC341" s="3" t="str">
        <f>IF($L341="","",IF(SUM($AJ341:AJ341)=0,$AF341,IF(LEFT(VLOOKUP($AP341,BaseEqptCdF!$C$5:$E$161,3,FALSE),2)="SD",0,IF(LEFT(VLOOKUP($AP341,BaseEqptCdF!$C$5:$E$161,3,FALSE),2)="SB",1*52,VLOOKUP($AP341,BaseEqptCdF!$C$5:$S$161,12,FALSE)*0.2*300))))</f>
        <v/>
      </c>
      <c r="BD341" s="3" t="str">
        <f>IF($L341="","",IF(SUM($AJ341:AK341)=0,$AF341,IF(LEFT(VLOOKUP($AP341,BaseEqptCdF!$C$5:$E$161,3,FALSE),2)="SD",0,IF(LEFT(VLOOKUP($AP341,BaseEqptCdF!$C$5:$E$161,3,FALSE),2)="SB",1*52,VLOOKUP($AP341,BaseEqptCdF!$C$5:$S$161,12,FALSE)*0.2*300))))</f>
        <v/>
      </c>
      <c r="BE341" s="3" t="str">
        <f>IF($L341="","",IF(SUM($AJ341:AL341)=0,$AF341,IF(LEFT(VLOOKUP($AP341,BaseEqptCdF!$C$5:$E$161,3,FALSE),2)="SD",0,IF(LEFT(VLOOKUP($AP341,BaseEqptCdF!$C$5:$E$161,3,FALSE),2)="SB",1*52,VLOOKUP($AP341,BaseEqptCdF!$C$5:$S$161,12,FALSE)*0.2*300))))</f>
        <v/>
      </c>
      <c r="BF341" s="3" t="str">
        <f>IF($L341="","",IF(SUM($AJ341:AM341)=0,$AF341,IF(LEFT(VLOOKUP($AP341,BaseEqptCdF!$C$5:$E$161,3,FALSE),2)="SD",0,IF(LEFT(VLOOKUP($AP341,BaseEqptCdF!$C$5:$E$161,3,FALSE),2)="SB",1*52,VLOOKUP($AP341,BaseEqptCdF!$C$5:$S$161,12,FALSE)*0.2*300))))</f>
        <v/>
      </c>
      <c r="BG341" s="3" t="str">
        <f>IF($L341="","",IF(SUM($AJ341:AN341)=0,$AF341,IF(LEFT(VLOOKUP($AP341,BaseEqptCdF!$C$5:$E$161,3,FALSE),2)="SD",0,IF(LEFT(VLOOKUP($AP341,BaseEqptCdF!$C$5:$E$161,3,FALSE),2)="SB",1*52,VLOOKUP($AP341,BaseEqptCdF!$C$5:$S$161,12,FALSE)*0.2*300))))</f>
        <v/>
      </c>
      <c r="BH341" s="2">
        <f t="shared" si="51"/>
        <v>0</v>
      </c>
    </row>
    <row r="342" spans="1:60" x14ac:dyDescent="0.25">
      <c r="A342" s="296" t="str">
        <f t="array" ref="A342">IF($C342="","",INDEX(Prog!$B$8:$D$300,MATCH($C342,nivo1,0),1))</f>
        <v/>
      </c>
      <c r="B342" s="296" t="str">
        <f t="array" ref="B342">IF($C342="","",INDEX(Prog!$B$8:$D$300,MATCH($C342,nivo1,0),2))</f>
        <v/>
      </c>
      <c r="C342" s="273"/>
      <c r="D342" s="267"/>
      <c r="E342" s="273"/>
      <c r="F342" s="273"/>
      <c r="G342" s="273"/>
      <c r="H342" s="273"/>
      <c r="I342" s="273"/>
      <c r="J342" s="273"/>
      <c r="K342" s="274"/>
      <c r="L342" s="273"/>
      <c r="M342" s="273"/>
      <c r="N342" s="273"/>
      <c r="O342" s="275"/>
      <c r="P342" s="273"/>
      <c r="Q342" s="273"/>
      <c r="R342" s="273"/>
      <c r="S342" s="273"/>
      <c r="T342" s="276"/>
      <c r="U342" s="276"/>
      <c r="V342" s="276"/>
      <c r="W342" s="276"/>
      <c r="X342" s="277"/>
      <c r="Y342" s="278"/>
      <c r="AA342" s="8" t="str">
        <f>IF($L342="","",VLOOKUP($L342,BaseEqptCdF!$C$5:$E$161,2,FALSE))</f>
        <v/>
      </c>
      <c r="AB342" s="8" t="str">
        <f>IF($L342="","",VLOOKUP($L342,BaseEqptCdF!$C$5:$E$161,3,FALSE))</f>
        <v/>
      </c>
      <c r="AC342" s="7" t="str">
        <f>IF($L342="","",VLOOKUP($L342,BaseEqptCdF!$C$5:$I$161,6,FALSE))</f>
        <v/>
      </c>
      <c r="AD342" s="7" t="str">
        <f>IF($L342="","",VLOOKUP($L342,BaseEqptCdF!$C$5:$I$161,7,FALSE))</f>
        <v/>
      </c>
      <c r="AE342" s="3" t="str">
        <f>IF($L342="","",VLOOKUP($L342,BaseEqptCdF!$C$5:$R$161,16,FALSE)*$AC$3)</f>
        <v/>
      </c>
      <c r="AF342" s="3" t="str">
        <f>IF($L342="","",IF(LEFT($AB342,2)="SD",0,IF(LEFT($AB342,2)="SB",1*52,IF($N342=Prog!$P$17,VLOOKUP($L342,BaseEqptCdF!$C$5:$P$161,14,FALSE)*1*300,VLOOKUP($L342,BaseEqptCdF!$C$5:$P$161,12,FALSE)*0.2*300))))</f>
        <v/>
      </c>
      <c r="AG342" s="6" t="str">
        <f t="shared" si="52"/>
        <v/>
      </c>
      <c r="AH342" s="6">
        <f>IF($U342=Prog!$S$18,YEAR($X342),"")</f>
        <v>1900</v>
      </c>
      <c r="AI342" s="5" t="str">
        <f>IF(OR($AG342="",$U342=Prog!$S$18),"",IF(OR($U342=Prog!$S$17,$U342=Prog!$S$16),YEAR($X342),IF($AG342="ND","ND",$AI$8+$O342)))</f>
        <v/>
      </c>
      <c r="AJ342" s="3" t="str">
        <f t="shared" si="46"/>
        <v/>
      </c>
      <c r="AK342" s="3" t="str">
        <f t="shared" si="47"/>
        <v/>
      </c>
      <c r="AL342" s="3" t="str">
        <f t="shared" si="47"/>
        <v/>
      </c>
      <c r="AM342" s="3" t="str">
        <f t="shared" si="47"/>
        <v/>
      </c>
      <c r="AN342" s="3" t="str">
        <f t="shared" si="47"/>
        <v/>
      </c>
      <c r="AO342" s="2">
        <f t="shared" si="48"/>
        <v>0</v>
      </c>
      <c r="AP342" s="4"/>
      <c r="AQ342" s="3">
        <f>IF(AJ342=1,VLOOKUP($AP342,BaseEqptCdF!$C$5:$R$161,16,FALSE),0)</f>
        <v>0</v>
      </c>
      <c r="AR342" s="3">
        <f>IF(AK342=1,VLOOKUP($AP342,BaseEqptCdF!$C$5:$R$161,16,FALSE),0)</f>
        <v>0</v>
      </c>
      <c r="AS342" s="3">
        <f>IF(AL342=1,VLOOKUP($AP342,BaseEqptCdF!$C$5:$R$161,16,FALSE),0)</f>
        <v>0</v>
      </c>
      <c r="AT342" s="3">
        <f>IF(AM342=1,VLOOKUP($AP342,BaseEqptCdF!$C$5:$R$161,16,FALSE),0)</f>
        <v>0</v>
      </c>
      <c r="AU342" s="3">
        <f>IF(AN342=1,VLOOKUP($AP342,BaseEqptCdF!$C$5:$R$161,16,FALSE),0)</f>
        <v>0</v>
      </c>
      <c r="AV342" s="2">
        <f t="shared" si="49"/>
        <v>0</v>
      </c>
      <c r="AW342" s="3" t="str">
        <f>IF($L342="","",IF(SUM($AJ342:AJ342)=0,$AE342,VLOOKUP($AP342,BaseEqptCdF!$C$5:$R$161,16,FALSE)*$AC$3))</f>
        <v/>
      </c>
      <c r="AX342" s="3" t="str">
        <f>IF($L342="","",IF(SUM($AJ342:AK342)=0,$AE342,VLOOKUP($AP342,BaseEqptCdF!$C$5:$R$161,16,FALSE)*$AC$3))</f>
        <v/>
      </c>
      <c r="AY342" s="3" t="str">
        <f>IF($L342="","",IF(SUM($AJ342:AL342)=0,$AE342,VLOOKUP($AP342,BaseEqptCdF!$C$5:$R$161,16,FALSE)*$AC$3))</f>
        <v/>
      </c>
      <c r="AZ342" s="3" t="str">
        <f>IF($L342="","",IF(SUM($AJ342:AM342)=0,$AE342,VLOOKUP($AP342,BaseEqptCdF!$C$5:$R$161,16,FALSE)*$AC$3))</f>
        <v/>
      </c>
      <c r="BA342" s="3" t="str">
        <f>IF($L342="","",IF(SUM($AJ342:AN342)=0,$AE342,VLOOKUP($AP342,BaseEqptCdF!$C$5:$R$161,16,FALSE)*$AC$3))</f>
        <v/>
      </c>
      <c r="BB342" s="2">
        <f t="shared" si="50"/>
        <v>0</v>
      </c>
      <c r="BC342" s="3" t="str">
        <f>IF($L342="","",IF(SUM($AJ342:AJ342)=0,$AF342,IF(LEFT(VLOOKUP($AP342,BaseEqptCdF!$C$5:$E$161,3,FALSE),2)="SD",0,IF(LEFT(VLOOKUP($AP342,BaseEqptCdF!$C$5:$E$161,3,FALSE),2)="SB",1*52,VLOOKUP($AP342,BaseEqptCdF!$C$5:$S$161,12,FALSE)*0.2*300))))</f>
        <v/>
      </c>
      <c r="BD342" s="3" t="str">
        <f>IF($L342="","",IF(SUM($AJ342:AK342)=0,$AF342,IF(LEFT(VLOOKUP($AP342,BaseEqptCdF!$C$5:$E$161,3,FALSE),2)="SD",0,IF(LEFT(VLOOKUP($AP342,BaseEqptCdF!$C$5:$E$161,3,FALSE),2)="SB",1*52,VLOOKUP($AP342,BaseEqptCdF!$C$5:$S$161,12,FALSE)*0.2*300))))</f>
        <v/>
      </c>
      <c r="BE342" s="3" t="str">
        <f>IF($L342="","",IF(SUM($AJ342:AL342)=0,$AF342,IF(LEFT(VLOOKUP($AP342,BaseEqptCdF!$C$5:$E$161,3,FALSE),2)="SD",0,IF(LEFT(VLOOKUP($AP342,BaseEqptCdF!$C$5:$E$161,3,FALSE),2)="SB",1*52,VLOOKUP($AP342,BaseEqptCdF!$C$5:$S$161,12,FALSE)*0.2*300))))</f>
        <v/>
      </c>
      <c r="BF342" s="3" t="str">
        <f>IF($L342="","",IF(SUM($AJ342:AM342)=0,$AF342,IF(LEFT(VLOOKUP($AP342,BaseEqptCdF!$C$5:$E$161,3,FALSE),2)="SD",0,IF(LEFT(VLOOKUP($AP342,BaseEqptCdF!$C$5:$E$161,3,FALSE),2)="SB",1*52,VLOOKUP($AP342,BaseEqptCdF!$C$5:$S$161,12,FALSE)*0.2*300))))</f>
        <v/>
      </c>
      <c r="BG342" s="3" t="str">
        <f>IF($L342="","",IF(SUM($AJ342:AN342)=0,$AF342,IF(LEFT(VLOOKUP($AP342,BaseEqptCdF!$C$5:$E$161,3,FALSE),2)="SD",0,IF(LEFT(VLOOKUP($AP342,BaseEqptCdF!$C$5:$E$161,3,FALSE),2)="SB",1*52,VLOOKUP($AP342,BaseEqptCdF!$C$5:$S$161,12,FALSE)*0.2*300))))</f>
        <v/>
      </c>
      <c r="BH342" s="2">
        <f t="shared" si="51"/>
        <v>0</v>
      </c>
    </row>
    <row r="343" spans="1:60" x14ac:dyDescent="0.25">
      <c r="A343" s="296" t="str">
        <f t="array" ref="A343">IF($C343="","",INDEX(Prog!$B$8:$D$300,MATCH($C343,nivo1,0),1))</f>
        <v/>
      </c>
      <c r="B343" s="296" t="str">
        <f t="array" ref="B343">IF($C343="","",INDEX(Prog!$B$8:$D$300,MATCH($C343,nivo1,0),2))</f>
        <v/>
      </c>
      <c r="C343" s="273"/>
      <c r="D343" s="267"/>
      <c r="E343" s="273"/>
      <c r="F343" s="273"/>
      <c r="G343" s="273"/>
      <c r="H343" s="273"/>
      <c r="I343" s="273"/>
      <c r="J343" s="273"/>
      <c r="K343" s="274"/>
      <c r="L343" s="273"/>
      <c r="M343" s="273"/>
      <c r="N343" s="273"/>
      <c r="O343" s="275"/>
      <c r="P343" s="273"/>
      <c r="Q343" s="273"/>
      <c r="R343" s="273"/>
      <c r="S343" s="273"/>
      <c r="T343" s="276"/>
      <c r="U343" s="276"/>
      <c r="V343" s="276"/>
      <c r="W343" s="276"/>
      <c r="X343" s="277"/>
      <c r="Y343" s="278"/>
      <c r="AA343" s="8" t="str">
        <f>IF($L343="","",VLOOKUP($L343,BaseEqptCdF!$C$5:$E$161,2,FALSE))</f>
        <v/>
      </c>
      <c r="AB343" s="8" t="str">
        <f>IF($L343="","",VLOOKUP($L343,BaseEqptCdF!$C$5:$E$161,3,FALSE))</f>
        <v/>
      </c>
      <c r="AC343" s="7" t="str">
        <f>IF($L343="","",VLOOKUP($L343,BaseEqptCdF!$C$5:$I$161,6,FALSE))</f>
        <v/>
      </c>
      <c r="AD343" s="7" t="str">
        <f>IF($L343="","",VLOOKUP($L343,BaseEqptCdF!$C$5:$I$161,7,FALSE))</f>
        <v/>
      </c>
      <c r="AE343" s="3" t="str">
        <f>IF($L343="","",VLOOKUP($L343,BaseEqptCdF!$C$5:$R$161,16,FALSE)*$AC$3)</f>
        <v/>
      </c>
      <c r="AF343" s="3" t="str">
        <f>IF($L343="","",IF(LEFT($AB343,2)="SD",0,IF(LEFT($AB343,2)="SB",1*52,IF($N343=Prog!$P$17,VLOOKUP($L343,BaseEqptCdF!$C$5:$P$161,14,FALSE)*1*300,VLOOKUP($L343,BaseEqptCdF!$C$5:$P$161,12,FALSE)*0.2*300))))</f>
        <v/>
      </c>
      <c r="AG343" s="6" t="str">
        <f t="shared" si="52"/>
        <v/>
      </c>
      <c r="AH343" s="6">
        <f>IF($U343=Prog!$S$18,YEAR($X343),"")</f>
        <v>1900</v>
      </c>
      <c r="AI343" s="5" t="str">
        <f>IF(OR($AG343="",$U343=Prog!$S$18),"",IF(OR($U343=Prog!$S$17,$U343=Prog!$S$16),YEAR($X343),IF($AG343="ND","ND",$AI$8+$O343)))</f>
        <v/>
      </c>
      <c r="AJ343" s="3" t="str">
        <f t="shared" si="46"/>
        <v/>
      </c>
      <c r="AK343" s="3" t="str">
        <f t="shared" si="47"/>
        <v/>
      </c>
      <c r="AL343" s="3" t="str">
        <f t="shared" si="47"/>
        <v/>
      </c>
      <c r="AM343" s="3" t="str">
        <f t="shared" si="47"/>
        <v/>
      </c>
      <c r="AN343" s="3" t="str">
        <f t="shared" si="47"/>
        <v/>
      </c>
      <c r="AO343" s="2">
        <f t="shared" si="48"/>
        <v>0</v>
      </c>
      <c r="AP343" s="4"/>
      <c r="AQ343" s="3">
        <f>IF(AJ343=1,VLOOKUP($AP343,BaseEqptCdF!$C$5:$R$161,16,FALSE),0)</f>
        <v>0</v>
      </c>
      <c r="AR343" s="3">
        <f>IF(AK343=1,VLOOKUP($AP343,BaseEqptCdF!$C$5:$R$161,16,FALSE),0)</f>
        <v>0</v>
      </c>
      <c r="AS343" s="3">
        <f>IF(AL343=1,VLOOKUP($AP343,BaseEqptCdF!$C$5:$R$161,16,FALSE),0)</f>
        <v>0</v>
      </c>
      <c r="AT343" s="3">
        <f>IF(AM343=1,VLOOKUP($AP343,BaseEqptCdF!$C$5:$R$161,16,FALSE),0)</f>
        <v>0</v>
      </c>
      <c r="AU343" s="3">
        <f>IF(AN343=1,VLOOKUP($AP343,BaseEqptCdF!$C$5:$R$161,16,FALSE),0)</f>
        <v>0</v>
      </c>
      <c r="AV343" s="2">
        <f t="shared" si="49"/>
        <v>0</v>
      </c>
      <c r="AW343" s="3" t="str">
        <f>IF($L343="","",IF(SUM($AJ343:AJ343)=0,$AE343,VLOOKUP($AP343,BaseEqptCdF!$C$5:$R$161,16,FALSE)*$AC$3))</f>
        <v/>
      </c>
      <c r="AX343" s="3" t="str">
        <f>IF($L343="","",IF(SUM($AJ343:AK343)=0,$AE343,VLOOKUP($AP343,BaseEqptCdF!$C$5:$R$161,16,FALSE)*$AC$3))</f>
        <v/>
      </c>
      <c r="AY343" s="3" t="str">
        <f>IF($L343="","",IF(SUM($AJ343:AL343)=0,$AE343,VLOOKUP($AP343,BaseEqptCdF!$C$5:$R$161,16,FALSE)*$AC$3))</f>
        <v/>
      </c>
      <c r="AZ343" s="3" t="str">
        <f>IF($L343="","",IF(SUM($AJ343:AM343)=0,$AE343,VLOOKUP($AP343,BaseEqptCdF!$C$5:$R$161,16,FALSE)*$AC$3))</f>
        <v/>
      </c>
      <c r="BA343" s="3" t="str">
        <f>IF($L343="","",IF(SUM($AJ343:AN343)=0,$AE343,VLOOKUP($AP343,BaseEqptCdF!$C$5:$R$161,16,FALSE)*$AC$3))</f>
        <v/>
      </c>
      <c r="BB343" s="2">
        <f t="shared" si="50"/>
        <v>0</v>
      </c>
      <c r="BC343" s="3" t="str">
        <f>IF($L343="","",IF(SUM($AJ343:AJ343)=0,$AF343,IF(LEFT(VLOOKUP($AP343,BaseEqptCdF!$C$5:$E$161,3,FALSE),2)="SD",0,IF(LEFT(VLOOKUP($AP343,BaseEqptCdF!$C$5:$E$161,3,FALSE),2)="SB",1*52,VLOOKUP($AP343,BaseEqptCdF!$C$5:$S$161,12,FALSE)*0.2*300))))</f>
        <v/>
      </c>
      <c r="BD343" s="3" t="str">
        <f>IF($L343="","",IF(SUM($AJ343:AK343)=0,$AF343,IF(LEFT(VLOOKUP($AP343,BaseEqptCdF!$C$5:$E$161,3,FALSE),2)="SD",0,IF(LEFT(VLOOKUP($AP343,BaseEqptCdF!$C$5:$E$161,3,FALSE),2)="SB",1*52,VLOOKUP($AP343,BaseEqptCdF!$C$5:$S$161,12,FALSE)*0.2*300))))</f>
        <v/>
      </c>
      <c r="BE343" s="3" t="str">
        <f>IF($L343="","",IF(SUM($AJ343:AL343)=0,$AF343,IF(LEFT(VLOOKUP($AP343,BaseEqptCdF!$C$5:$E$161,3,FALSE),2)="SD",0,IF(LEFT(VLOOKUP($AP343,BaseEqptCdF!$C$5:$E$161,3,FALSE),2)="SB",1*52,VLOOKUP($AP343,BaseEqptCdF!$C$5:$S$161,12,FALSE)*0.2*300))))</f>
        <v/>
      </c>
      <c r="BF343" s="3" t="str">
        <f>IF($L343="","",IF(SUM($AJ343:AM343)=0,$AF343,IF(LEFT(VLOOKUP($AP343,BaseEqptCdF!$C$5:$E$161,3,FALSE),2)="SD",0,IF(LEFT(VLOOKUP($AP343,BaseEqptCdF!$C$5:$E$161,3,FALSE),2)="SB",1*52,VLOOKUP($AP343,BaseEqptCdF!$C$5:$S$161,12,FALSE)*0.2*300))))</f>
        <v/>
      </c>
      <c r="BG343" s="3" t="str">
        <f>IF($L343="","",IF(SUM($AJ343:AN343)=0,$AF343,IF(LEFT(VLOOKUP($AP343,BaseEqptCdF!$C$5:$E$161,3,FALSE),2)="SD",0,IF(LEFT(VLOOKUP($AP343,BaseEqptCdF!$C$5:$E$161,3,FALSE),2)="SB",1*52,VLOOKUP($AP343,BaseEqptCdF!$C$5:$S$161,12,FALSE)*0.2*300))))</f>
        <v/>
      </c>
      <c r="BH343" s="2">
        <f t="shared" si="51"/>
        <v>0</v>
      </c>
    </row>
    <row r="344" spans="1:60" x14ac:dyDescent="0.25">
      <c r="A344" s="296" t="str">
        <f t="array" ref="A344">IF($C344="","",INDEX(Prog!$B$8:$D$300,MATCH($C344,nivo1,0),1))</f>
        <v/>
      </c>
      <c r="B344" s="296" t="str">
        <f t="array" ref="B344">IF($C344="","",INDEX(Prog!$B$8:$D$300,MATCH($C344,nivo1,0),2))</f>
        <v/>
      </c>
      <c r="C344" s="273"/>
      <c r="D344" s="267"/>
      <c r="E344" s="273"/>
      <c r="F344" s="273"/>
      <c r="G344" s="273"/>
      <c r="H344" s="273"/>
      <c r="I344" s="273"/>
      <c r="J344" s="273"/>
      <c r="K344" s="274"/>
      <c r="L344" s="273"/>
      <c r="M344" s="273"/>
      <c r="N344" s="273"/>
      <c r="O344" s="275"/>
      <c r="P344" s="273"/>
      <c r="Q344" s="273"/>
      <c r="R344" s="273"/>
      <c r="S344" s="273"/>
      <c r="T344" s="276"/>
      <c r="U344" s="276"/>
      <c r="V344" s="276"/>
      <c r="W344" s="276"/>
      <c r="X344" s="277"/>
      <c r="Y344" s="278"/>
      <c r="AA344" s="8" t="str">
        <f>IF($L344="","",VLOOKUP($L344,BaseEqptCdF!$C$5:$E$161,2,FALSE))</f>
        <v/>
      </c>
      <c r="AB344" s="8" t="str">
        <f>IF($L344="","",VLOOKUP($L344,BaseEqptCdF!$C$5:$E$161,3,FALSE))</f>
        <v/>
      </c>
      <c r="AC344" s="7" t="str">
        <f>IF($L344="","",VLOOKUP($L344,BaseEqptCdF!$C$5:$I$161,6,FALSE))</f>
        <v/>
      </c>
      <c r="AD344" s="7" t="str">
        <f>IF($L344="","",VLOOKUP($L344,BaseEqptCdF!$C$5:$I$161,7,FALSE))</f>
        <v/>
      </c>
      <c r="AE344" s="3" t="str">
        <f>IF($L344="","",VLOOKUP($L344,BaseEqptCdF!$C$5:$R$161,16,FALSE)*$AC$3)</f>
        <v/>
      </c>
      <c r="AF344" s="3" t="str">
        <f>IF($L344="","",IF(LEFT($AB344,2)="SD",0,IF(LEFT($AB344,2)="SB",1*52,IF($N344=Prog!$P$17,VLOOKUP($L344,BaseEqptCdF!$C$5:$P$161,14,FALSE)*1*300,VLOOKUP($L344,BaseEqptCdF!$C$5:$P$161,12,FALSE)*0.2*300))))</f>
        <v/>
      </c>
      <c r="AG344" s="6" t="str">
        <f t="shared" si="52"/>
        <v/>
      </c>
      <c r="AH344" s="6">
        <f>IF($U344=Prog!$S$18,YEAR($X344),"")</f>
        <v>1900</v>
      </c>
      <c r="AI344" s="5" t="str">
        <f>IF(OR($AG344="",$U344=Prog!$S$18),"",IF(OR($U344=Prog!$S$17,$U344=Prog!$S$16),YEAR($X344),IF($AG344="ND","ND",$AI$8+$O344)))</f>
        <v/>
      </c>
      <c r="AJ344" s="3" t="str">
        <f t="shared" si="46"/>
        <v/>
      </c>
      <c r="AK344" s="3" t="str">
        <f t="shared" si="47"/>
        <v/>
      </c>
      <c r="AL344" s="3" t="str">
        <f t="shared" si="47"/>
        <v/>
      </c>
      <c r="AM344" s="3" t="str">
        <f t="shared" si="47"/>
        <v/>
      </c>
      <c r="AN344" s="3" t="str">
        <f t="shared" si="47"/>
        <v/>
      </c>
      <c r="AO344" s="2">
        <f t="shared" si="48"/>
        <v>0</v>
      </c>
      <c r="AP344" s="4"/>
      <c r="AQ344" s="3">
        <f>IF(AJ344=1,VLOOKUP($AP344,BaseEqptCdF!$C$5:$R$161,16,FALSE),0)</f>
        <v>0</v>
      </c>
      <c r="AR344" s="3">
        <f>IF(AK344=1,VLOOKUP($AP344,BaseEqptCdF!$C$5:$R$161,16,FALSE),0)</f>
        <v>0</v>
      </c>
      <c r="AS344" s="3">
        <f>IF(AL344=1,VLOOKUP($AP344,BaseEqptCdF!$C$5:$R$161,16,FALSE),0)</f>
        <v>0</v>
      </c>
      <c r="AT344" s="3">
        <f>IF(AM344=1,VLOOKUP($AP344,BaseEqptCdF!$C$5:$R$161,16,FALSE),0)</f>
        <v>0</v>
      </c>
      <c r="AU344" s="3">
        <f>IF(AN344=1,VLOOKUP($AP344,BaseEqptCdF!$C$5:$R$161,16,FALSE),0)</f>
        <v>0</v>
      </c>
      <c r="AV344" s="2">
        <f t="shared" si="49"/>
        <v>0</v>
      </c>
      <c r="AW344" s="3" t="str">
        <f>IF($L344="","",IF(SUM($AJ344:AJ344)=0,$AE344,VLOOKUP($AP344,BaseEqptCdF!$C$5:$R$161,16,FALSE)*$AC$3))</f>
        <v/>
      </c>
      <c r="AX344" s="3" t="str">
        <f>IF($L344="","",IF(SUM($AJ344:AK344)=0,$AE344,VLOOKUP($AP344,BaseEqptCdF!$C$5:$R$161,16,FALSE)*$AC$3))</f>
        <v/>
      </c>
      <c r="AY344" s="3" t="str">
        <f>IF($L344="","",IF(SUM($AJ344:AL344)=0,$AE344,VLOOKUP($AP344,BaseEqptCdF!$C$5:$R$161,16,FALSE)*$AC$3))</f>
        <v/>
      </c>
      <c r="AZ344" s="3" t="str">
        <f>IF($L344="","",IF(SUM($AJ344:AM344)=0,$AE344,VLOOKUP($AP344,BaseEqptCdF!$C$5:$R$161,16,FALSE)*$AC$3))</f>
        <v/>
      </c>
      <c r="BA344" s="3" t="str">
        <f>IF($L344="","",IF(SUM($AJ344:AN344)=0,$AE344,VLOOKUP($AP344,BaseEqptCdF!$C$5:$R$161,16,FALSE)*$AC$3))</f>
        <v/>
      </c>
      <c r="BB344" s="2">
        <f t="shared" si="50"/>
        <v>0</v>
      </c>
      <c r="BC344" s="3" t="str">
        <f>IF($L344="","",IF(SUM($AJ344:AJ344)=0,$AF344,IF(LEFT(VLOOKUP($AP344,BaseEqptCdF!$C$5:$E$161,3,FALSE),2)="SD",0,IF(LEFT(VLOOKUP($AP344,BaseEqptCdF!$C$5:$E$161,3,FALSE),2)="SB",1*52,VLOOKUP($AP344,BaseEqptCdF!$C$5:$S$161,12,FALSE)*0.2*300))))</f>
        <v/>
      </c>
      <c r="BD344" s="3" t="str">
        <f>IF($L344="","",IF(SUM($AJ344:AK344)=0,$AF344,IF(LEFT(VLOOKUP($AP344,BaseEqptCdF!$C$5:$E$161,3,FALSE),2)="SD",0,IF(LEFT(VLOOKUP($AP344,BaseEqptCdF!$C$5:$E$161,3,FALSE),2)="SB",1*52,VLOOKUP($AP344,BaseEqptCdF!$C$5:$S$161,12,FALSE)*0.2*300))))</f>
        <v/>
      </c>
      <c r="BE344" s="3" t="str">
        <f>IF($L344="","",IF(SUM($AJ344:AL344)=0,$AF344,IF(LEFT(VLOOKUP($AP344,BaseEqptCdF!$C$5:$E$161,3,FALSE),2)="SD",0,IF(LEFT(VLOOKUP($AP344,BaseEqptCdF!$C$5:$E$161,3,FALSE),2)="SB",1*52,VLOOKUP($AP344,BaseEqptCdF!$C$5:$S$161,12,FALSE)*0.2*300))))</f>
        <v/>
      </c>
      <c r="BF344" s="3" t="str">
        <f>IF($L344="","",IF(SUM($AJ344:AM344)=0,$AF344,IF(LEFT(VLOOKUP($AP344,BaseEqptCdF!$C$5:$E$161,3,FALSE),2)="SD",0,IF(LEFT(VLOOKUP($AP344,BaseEqptCdF!$C$5:$E$161,3,FALSE),2)="SB",1*52,VLOOKUP($AP344,BaseEqptCdF!$C$5:$S$161,12,FALSE)*0.2*300))))</f>
        <v/>
      </c>
      <c r="BG344" s="3" t="str">
        <f>IF($L344="","",IF(SUM($AJ344:AN344)=0,$AF344,IF(LEFT(VLOOKUP($AP344,BaseEqptCdF!$C$5:$E$161,3,FALSE),2)="SD",0,IF(LEFT(VLOOKUP($AP344,BaseEqptCdF!$C$5:$E$161,3,FALSE),2)="SB",1*52,VLOOKUP($AP344,BaseEqptCdF!$C$5:$S$161,12,FALSE)*0.2*300))))</f>
        <v/>
      </c>
      <c r="BH344" s="2">
        <f t="shared" si="51"/>
        <v>0</v>
      </c>
    </row>
    <row r="345" spans="1:60" x14ac:dyDescent="0.25">
      <c r="A345" s="296" t="str">
        <f t="array" ref="A345">IF($C345="","",INDEX(Prog!$B$8:$D$300,MATCH($C345,nivo1,0),1))</f>
        <v/>
      </c>
      <c r="B345" s="296" t="str">
        <f t="array" ref="B345">IF($C345="","",INDEX(Prog!$B$8:$D$300,MATCH($C345,nivo1,0),2))</f>
        <v/>
      </c>
      <c r="C345" s="273"/>
      <c r="D345" s="267"/>
      <c r="E345" s="273"/>
      <c r="F345" s="273"/>
      <c r="G345" s="273"/>
      <c r="H345" s="273"/>
      <c r="I345" s="273"/>
      <c r="J345" s="273"/>
      <c r="K345" s="274"/>
      <c r="L345" s="273"/>
      <c r="M345" s="273"/>
      <c r="N345" s="273"/>
      <c r="O345" s="275"/>
      <c r="P345" s="273"/>
      <c r="Q345" s="273"/>
      <c r="R345" s="273"/>
      <c r="S345" s="273"/>
      <c r="T345" s="276"/>
      <c r="U345" s="276"/>
      <c r="V345" s="276"/>
      <c r="W345" s="276"/>
      <c r="X345" s="277"/>
      <c r="Y345" s="278"/>
      <c r="AA345" s="8" t="str">
        <f>IF($L345="","",VLOOKUP($L345,BaseEqptCdF!$C$5:$E$161,2,FALSE))</f>
        <v/>
      </c>
      <c r="AB345" s="8" t="str">
        <f>IF($L345="","",VLOOKUP($L345,BaseEqptCdF!$C$5:$E$161,3,FALSE))</f>
        <v/>
      </c>
      <c r="AC345" s="7" t="str">
        <f>IF($L345="","",VLOOKUP($L345,BaseEqptCdF!$C$5:$I$161,6,FALSE))</f>
        <v/>
      </c>
      <c r="AD345" s="7" t="str">
        <f>IF($L345="","",VLOOKUP($L345,BaseEqptCdF!$C$5:$I$161,7,FALSE))</f>
        <v/>
      </c>
      <c r="AE345" s="3" t="str">
        <f>IF($L345="","",VLOOKUP($L345,BaseEqptCdF!$C$5:$R$161,16,FALSE)*$AC$3)</f>
        <v/>
      </c>
      <c r="AF345" s="3" t="str">
        <f>IF($L345="","",IF(LEFT($AB345,2)="SD",0,IF(LEFT($AB345,2)="SB",1*52,IF($N345=Prog!$P$17,VLOOKUP($L345,BaseEqptCdF!$C$5:$P$161,14,FALSE)*1*300,VLOOKUP($L345,BaseEqptCdF!$C$5:$P$161,12,FALSE)*0.2*300))))</f>
        <v/>
      </c>
      <c r="AG345" s="6" t="str">
        <f t="shared" si="52"/>
        <v/>
      </c>
      <c r="AH345" s="6">
        <f>IF($U345=Prog!$S$18,YEAR($X345),"")</f>
        <v>1900</v>
      </c>
      <c r="AI345" s="5" t="str">
        <f>IF(OR($AG345="",$U345=Prog!$S$18),"",IF(OR($U345=Prog!$S$17,$U345=Prog!$S$16),YEAR($X345),IF($AG345="ND","ND",$AI$8+$O345)))</f>
        <v/>
      </c>
      <c r="AJ345" s="3" t="str">
        <f t="shared" si="46"/>
        <v/>
      </c>
      <c r="AK345" s="3" t="str">
        <f t="shared" si="47"/>
        <v/>
      </c>
      <c r="AL345" s="3" t="str">
        <f t="shared" si="47"/>
        <v/>
      </c>
      <c r="AM345" s="3" t="str">
        <f t="shared" si="47"/>
        <v/>
      </c>
      <c r="AN345" s="3" t="str">
        <f t="shared" si="47"/>
        <v/>
      </c>
      <c r="AO345" s="2">
        <f t="shared" si="48"/>
        <v>0</v>
      </c>
      <c r="AP345" s="4"/>
      <c r="AQ345" s="3">
        <f>IF(AJ345=1,VLOOKUP($AP345,BaseEqptCdF!$C$5:$R$161,16,FALSE),0)</f>
        <v>0</v>
      </c>
      <c r="AR345" s="3">
        <f>IF(AK345=1,VLOOKUP($AP345,BaseEqptCdF!$C$5:$R$161,16,FALSE),0)</f>
        <v>0</v>
      </c>
      <c r="AS345" s="3">
        <f>IF(AL345=1,VLOOKUP($AP345,BaseEqptCdF!$C$5:$R$161,16,FALSE),0)</f>
        <v>0</v>
      </c>
      <c r="AT345" s="3">
        <f>IF(AM345=1,VLOOKUP($AP345,BaseEqptCdF!$C$5:$R$161,16,FALSE),0)</f>
        <v>0</v>
      </c>
      <c r="AU345" s="3">
        <f>IF(AN345=1,VLOOKUP($AP345,BaseEqptCdF!$C$5:$R$161,16,FALSE),0)</f>
        <v>0</v>
      </c>
      <c r="AV345" s="2">
        <f t="shared" si="49"/>
        <v>0</v>
      </c>
      <c r="AW345" s="3" t="str">
        <f>IF($L345="","",IF(SUM($AJ345:AJ345)=0,$AE345,VLOOKUP($AP345,BaseEqptCdF!$C$5:$R$161,16,FALSE)*$AC$3))</f>
        <v/>
      </c>
      <c r="AX345" s="3" t="str">
        <f>IF($L345="","",IF(SUM($AJ345:AK345)=0,$AE345,VLOOKUP($AP345,BaseEqptCdF!$C$5:$R$161,16,FALSE)*$AC$3))</f>
        <v/>
      </c>
      <c r="AY345" s="3" t="str">
        <f>IF($L345="","",IF(SUM($AJ345:AL345)=0,$AE345,VLOOKUP($AP345,BaseEqptCdF!$C$5:$R$161,16,FALSE)*$AC$3))</f>
        <v/>
      </c>
      <c r="AZ345" s="3" t="str">
        <f>IF($L345="","",IF(SUM($AJ345:AM345)=0,$AE345,VLOOKUP($AP345,BaseEqptCdF!$C$5:$R$161,16,FALSE)*$AC$3))</f>
        <v/>
      </c>
      <c r="BA345" s="3" t="str">
        <f>IF($L345="","",IF(SUM($AJ345:AN345)=0,$AE345,VLOOKUP($AP345,BaseEqptCdF!$C$5:$R$161,16,FALSE)*$AC$3))</f>
        <v/>
      </c>
      <c r="BB345" s="2">
        <f t="shared" si="50"/>
        <v>0</v>
      </c>
      <c r="BC345" s="3" t="str">
        <f>IF($L345="","",IF(SUM($AJ345:AJ345)=0,$AF345,IF(LEFT(VLOOKUP($AP345,BaseEqptCdF!$C$5:$E$161,3,FALSE),2)="SD",0,IF(LEFT(VLOOKUP($AP345,BaseEqptCdF!$C$5:$E$161,3,FALSE),2)="SB",1*52,VLOOKUP($AP345,BaseEqptCdF!$C$5:$S$161,12,FALSE)*0.2*300))))</f>
        <v/>
      </c>
      <c r="BD345" s="3" t="str">
        <f>IF($L345="","",IF(SUM($AJ345:AK345)=0,$AF345,IF(LEFT(VLOOKUP($AP345,BaseEqptCdF!$C$5:$E$161,3,FALSE),2)="SD",0,IF(LEFT(VLOOKUP($AP345,BaseEqptCdF!$C$5:$E$161,3,FALSE),2)="SB",1*52,VLOOKUP($AP345,BaseEqptCdF!$C$5:$S$161,12,FALSE)*0.2*300))))</f>
        <v/>
      </c>
      <c r="BE345" s="3" t="str">
        <f>IF($L345="","",IF(SUM($AJ345:AL345)=0,$AF345,IF(LEFT(VLOOKUP($AP345,BaseEqptCdF!$C$5:$E$161,3,FALSE),2)="SD",0,IF(LEFT(VLOOKUP($AP345,BaseEqptCdF!$C$5:$E$161,3,FALSE),2)="SB",1*52,VLOOKUP($AP345,BaseEqptCdF!$C$5:$S$161,12,FALSE)*0.2*300))))</f>
        <v/>
      </c>
      <c r="BF345" s="3" t="str">
        <f>IF($L345="","",IF(SUM($AJ345:AM345)=0,$AF345,IF(LEFT(VLOOKUP($AP345,BaseEqptCdF!$C$5:$E$161,3,FALSE),2)="SD",0,IF(LEFT(VLOOKUP($AP345,BaseEqptCdF!$C$5:$E$161,3,FALSE),2)="SB",1*52,VLOOKUP($AP345,BaseEqptCdF!$C$5:$S$161,12,FALSE)*0.2*300))))</f>
        <v/>
      </c>
      <c r="BG345" s="3" t="str">
        <f>IF($L345="","",IF(SUM($AJ345:AN345)=0,$AF345,IF(LEFT(VLOOKUP($AP345,BaseEqptCdF!$C$5:$E$161,3,FALSE),2)="SD",0,IF(LEFT(VLOOKUP($AP345,BaseEqptCdF!$C$5:$E$161,3,FALSE),2)="SB",1*52,VLOOKUP($AP345,BaseEqptCdF!$C$5:$S$161,12,FALSE)*0.2*300))))</f>
        <v/>
      </c>
      <c r="BH345" s="2">
        <f t="shared" si="51"/>
        <v>0</v>
      </c>
    </row>
    <row r="346" spans="1:60" x14ac:dyDescent="0.25">
      <c r="A346" s="296" t="str">
        <f t="array" ref="A346">IF($C346="","",INDEX(Prog!$B$8:$D$300,MATCH($C346,nivo1,0),1))</f>
        <v/>
      </c>
      <c r="B346" s="296" t="str">
        <f t="array" ref="B346">IF($C346="","",INDEX(Prog!$B$8:$D$300,MATCH($C346,nivo1,0),2))</f>
        <v/>
      </c>
      <c r="C346" s="273"/>
      <c r="D346" s="267"/>
      <c r="E346" s="273"/>
      <c r="F346" s="273"/>
      <c r="G346" s="273"/>
      <c r="H346" s="273"/>
      <c r="I346" s="273"/>
      <c r="J346" s="273"/>
      <c r="K346" s="274"/>
      <c r="L346" s="273"/>
      <c r="M346" s="273"/>
      <c r="N346" s="273"/>
      <c r="O346" s="275"/>
      <c r="P346" s="273"/>
      <c r="Q346" s="273"/>
      <c r="R346" s="273"/>
      <c r="S346" s="273"/>
      <c r="T346" s="276"/>
      <c r="U346" s="276"/>
      <c r="V346" s="276"/>
      <c r="W346" s="276"/>
      <c r="X346" s="277"/>
      <c r="Y346" s="278"/>
      <c r="AA346" s="8" t="str">
        <f>IF($L346="","",VLOOKUP($L346,BaseEqptCdF!$C$5:$E$161,2,FALSE))</f>
        <v/>
      </c>
      <c r="AB346" s="8" t="str">
        <f>IF($L346="","",VLOOKUP($L346,BaseEqptCdF!$C$5:$E$161,3,FALSE))</f>
        <v/>
      </c>
      <c r="AC346" s="7" t="str">
        <f>IF($L346="","",VLOOKUP($L346,BaseEqptCdF!$C$5:$I$161,6,FALSE))</f>
        <v/>
      </c>
      <c r="AD346" s="7" t="str">
        <f>IF($L346="","",VLOOKUP($L346,BaseEqptCdF!$C$5:$I$161,7,FALSE))</f>
        <v/>
      </c>
      <c r="AE346" s="3" t="str">
        <f>IF($L346="","",VLOOKUP($L346,BaseEqptCdF!$C$5:$R$161,16,FALSE)*$AC$3)</f>
        <v/>
      </c>
      <c r="AF346" s="3" t="str">
        <f>IF($L346="","",IF(LEFT($AB346,2)="SD",0,IF(LEFT($AB346,2)="SB",1*52,IF($N346=Prog!$P$17,VLOOKUP($L346,BaseEqptCdF!$C$5:$P$161,14,FALSE)*1*300,VLOOKUP($L346,BaseEqptCdF!$C$5:$P$161,12,FALSE)*0.2*300))))</f>
        <v/>
      </c>
      <c r="AG346" s="6" t="str">
        <f t="shared" si="52"/>
        <v/>
      </c>
      <c r="AH346" s="6">
        <f>IF($U346=Prog!$S$18,YEAR($X346),"")</f>
        <v>1900</v>
      </c>
      <c r="AI346" s="5" t="str">
        <f>IF(OR($AG346="",$U346=Prog!$S$18),"",IF(OR($U346=Prog!$S$17,$U346=Prog!$S$16),YEAR($X346),IF($AG346="ND","ND",$AI$8+$O346)))</f>
        <v/>
      </c>
      <c r="AJ346" s="3" t="str">
        <f t="shared" si="46"/>
        <v/>
      </c>
      <c r="AK346" s="3" t="str">
        <f t="shared" si="47"/>
        <v/>
      </c>
      <c r="AL346" s="3" t="str">
        <f t="shared" si="47"/>
        <v/>
      </c>
      <c r="AM346" s="3" t="str">
        <f t="shared" si="47"/>
        <v/>
      </c>
      <c r="AN346" s="3" t="str">
        <f t="shared" si="47"/>
        <v/>
      </c>
      <c r="AO346" s="2">
        <f t="shared" si="48"/>
        <v>0</v>
      </c>
      <c r="AP346" s="4"/>
      <c r="AQ346" s="3">
        <f>IF(AJ346=1,VLOOKUP($AP346,BaseEqptCdF!$C$5:$R$161,16,FALSE),0)</f>
        <v>0</v>
      </c>
      <c r="AR346" s="3">
        <f>IF(AK346=1,VLOOKUP($AP346,BaseEqptCdF!$C$5:$R$161,16,FALSE),0)</f>
        <v>0</v>
      </c>
      <c r="AS346" s="3">
        <f>IF(AL346=1,VLOOKUP($AP346,BaseEqptCdF!$C$5:$R$161,16,FALSE),0)</f>
        <v>0</v>
      </c>
      <c r="AT346" s="3">
        <f>IF(AM346=1,VLOOKUP($AP346,BaseEqptCdF!$C$5:$R$161,16,FALSE),0)</f>
        <v>0</v>
      </c>
      <c r="AU346" s="3">
        <f>IF(AN346=1,VLOOKUP($AP346,BaseEqptCdF!$C$5:$R$161,16,FALSE),0)</f>
        <v>0</v>
      </c>
      <c r="AV346" s="2">
        <f t="shared" si="49"/>
        <v>0</v>
      </c>
      <c r="AW346" s="3" t="str">
        <f>IF($L346="","",IF(SUM($AJ346:AJ346)=0,$AE346,VLOOKUP($AP346,BaseEqptCdF!$C$5:$R$161,16,FALSE)*$AC$3))</f>
        <v/>
      </c>
      <c r="AX346" s="3" t="str">
        <f>IF($L346="","",IF(SUM($AJ346:AK346)=0,$AE346,VLOOKUP($AP346,BaseEqptCdF!$C$5:$R$161,16,FALSE)*$AC$3))</f>
        <v/>
      </c>
      <c r="AY346" s="3" t="str">
        <f>IF($L346="","",IF(SUM($AJ346:AL346)=0,$AE346,VLOOKUP($AP346,BaseEqptCdF!$C$5:$R$161,16,FALSE)*$AC$3))</f>
        <v/>
      </c>
      <c r="AZ346" s="3" t="str">
        <f>IF($L346="","",IF(SUM($AJ346:AM346)=0,$AE346,VLOOKUP($AP346,BaseEqptCdF!$C$5:$R$161,16,FALSE)*$AC$3))</f>
        <v/>
      </c>
      <c r="BA346" s="3" t="str">
        <f>IF($L346="","",IF(SUM($AJ346:AN346)=0,$AE346,VLOOKUP($AP346,BaseEqptCdF!$C$5:$R$161,16,FALSE)*$AC$3))</f>
        <v/>
      </c>
      <c r="BB346" s="2">
        <f t="shared" si="50"/>
        <v>0</v>
      </c>
      <c r="BC346" s="3" t="str">
        <f>IF($L346="","",IF(SUM($AJ346:AJ346)=0,$AF346,IF(LEFT(VLOOKUP($AP346,BaseEqptCdF!$C$5:$E$161,3,FALSE),2)="SD",0,IF(LEFT(VLOOKUP($AP346,BaseEqptCdF!$C$5:$E$161,3,FALSE),2)="SB",1*52,VLOOKUP($AP346,BaseEqptCdF!$C$5:$S$161,12,FALSE)*0.2*300))))</f>
        <v/>
      </c>
      <c r="BD346" s="3" t="str">
        <f>IF($L346="","",IF(SUM($AJ346:AK346)=0,$AF346,IF(LEFT(VLOOKUP($AP346,BaseEqptCdF!$C$5:$E$161,3,FALSE),2)="SD",0,IF(LEFT(VLOOKUP($AP346,BaseEqptCdF!$C$5:$E$161,3,FALSE),2)="SB",1*52,VLOOKUP($AP346,BaseEqptCdF!$C$5:$S$161,12,FALSE)*0.2*300))))</f>
        <v/>
      </c>
      <c r="BE346" s="3" t="str">
        <f>IF($L346="","",IF(SUM($AJ346:AL346)=0,$AF346,IF(LEFT(VLOOKUP($AP346,BaseEqptCdF!$C$5:$E$161,3,FALSE),2)="SD",0,IF(LEFT(VLOOKUP($AP346,BaseEqptCdF!$C$5:$E$161,3,FALSE),2)="SB",1*52,VLOOKUP($AP346,BaseEqptCdF!$C$5:$S$161,12,FALSE)*0.2*300))))</f>
        <v/>
      </c>
      <c r="BF346" s="3" t="str">
        <f>IF($L346="","",IF(SUM($AJ346:AM346)=0,$AF346,IF(LEFT(VLOOKUP($AP346,BaseEqptCdF!$C$5:$E$161,3,FALSE),2)="SD",0,IF(LEFT(VLOOKUP($AP346,BaseEqptCdF!$C$5:$E$161,3,FALSE),2)="SB",1*52,VLOOKUP($AP346,BaseEqptCdF!$C$5:$S$161,12,FALSE)*0.2*300))))</f>
        <v/>
      </c>
      <c r="BG346" s="3" t="str">
        <f>IF($L346="","",IF(SUM($AJ346:AN346)=0,$AF346,IF(LEFT(VLOOKUP($AP346,BaseEqptCdF!$C$5:$E$161,3,FALSE),2)="SD",0,IF(LEFT(VLOOKUP($AP346,BaseEqptCdF!$C$5:$E$161,3,FALSE),2)="SB",1*52,VLOOKUP($AP346,BaseEqptCdF!$C$5:$S$161,12,FALSE)*0.2*300))))</f>
        <v/>
      </c>
      <c r="BH346" s="2">
        <f t="shared" si="51"/>
        <v>0</v>
      </c>
    </row>
    <row r="347" spans="1:60" x14ac:dyDescent="0.25">
      <c r="A347" s="296" t="str">
        <f t="array" ref="A347">IF($C347="","",INDEX(Prog!$B$8:$D$300,MATCH($C347,nivo1,0),1))</f>
        <v/>
      </c>
      <c r="B347" s="296" t="str">
        <f t="array" ref="B347">IF($C347="","",INDEX(Prog!$B$8:$D$300,MATCH($C347,nivo1,0),2))</f>
        <v/>
      </c>
      <c r="C347" s="273"/>
      <c r="D347" s="267"/>
      <c r="E347" s="273"/>
      <c r="F347" s="273"/>
      <c r="G347" s="273"/>
      <c r="H347" s="273"/>
      <c r="I347" s="273"/>
      <c r="J347" s="273"/>
      <c r="K347" s="274"/>
      <c r="L347" s="273"/>
      <c r="M347" s="273"/>
      <c r="N347" s="273"/>
      <c r="O347" s="275"/>
      <c r="P347" s="273"/>
      <c r="Q347" s="273"/>
      <c r="R347" s="273"/>
      <c r="S347" s="273"/>
      <c r="T347" s="276"/>
      <c r="U347" s="276"/>
      <c r="V347" s="276"/>
      <c r="W347" s="276"/>
      <c r="X347" s="277"/>
      <c r="Y347" s="278"/>
      <c r="AA347" s="8" t="str">
        <f>IF($L347="","",VLOOKUP($L347,BaseEqptCdF!$C$5:$E$161,2,FALSE))</f>
        <v/>
      </c>
      <c r="AB347" s="8" t="str">
        <f>IF($L347="","",VLOOKUP($L347,BaseEqptCdF!$C$5:$E$161,3,FALSE))</f>
        <v/>
      </c>
      <c r="AC347" s="7" t="str">
        <f>IF($L347="","",VLOOKUP($L347,BaseEqptCdF!$C$5:$I$161,6,FALSE))</f>
        <v/>
      </c>
      <c r="AD347" s="7" t="str">
        <f>IF($L347="","",VLOOKUP($L347,BaseEqptCdF!$C$5:$I$161,7,FALSE))</f>
        <v/>
      </c>
      <c r="AE347" s="3" t="str">
        <f>IF($L347="","",VLOOKUP($L347,BaseEqptCdF!$C$5:$R$161,16,FALSE)*$AC$3)</f>
        <v/>
      </c>
      <c r="AF347" s="3" t="str">
        <f>IF($L347="","",IF(LEFT($AB347,2)="SD",0,IF(LEFT($AB347,2)="SB",1*52,IF($N347=Prog!$P$17,VLOOKUP($L347,BaseEqptCdF!$C$5:$P$161,14,FALSE)*1*300,VLOOKUP($L347,BaseEqptCdF!$C$5:$P$161,12,FALSE)*0.2*300))))</f>
        <v/>
      </c>
      <c r="AG347" s="6" t="str">
        <f t="shared" si="52"/>
        <v/>
      </c>
      <c r="AH347" s="6">
        <f>IF($U347=Prog!$S$18,YEAR($X347),"")</f>
        <v>1900</v>
      </c>
      <c r="AI347" s="5" t="str">
        <f>IF(OR($AG347="",$U347=Prog!$S$18),"",IF(OR($U347=Prog!$S$17,$U347=Prog!$S$16),YEAR($X347),IF($AG347="ND","ND",$AI$8+$O347)))</f>
        <v/>
      </c>
      <c r="AJ347" s="3" t="str">
        <f t="shared" si="46"/>
        <v/>
      </c>
      <c r="AK347" s="3" t="str">
        <f t="shared" si="47"/>
        <v/>
      </c>
      <c r="AL347" s="3" t="str">
        <f t="shared" si="47"/>
        <v/>
      </c>
      <c r="AM347" s="3" t="str">
        <f t="shared" si="47"/>
        <v/>
      </c>
      <c r="AN347" s="3" t="str">
        <f t="shared" si="47"/>
        <v/>
      </c>
      <c r="AO347" s="2">
        <f t="shared" si="48"/>
        <v>0</v>
      </c>
      <c r="AP347" s="4"/>
      <c r="AQ347" s="3">
        <f>IF(AJ347=1,VLOOKUP($AP347,BaseEqptCdF!$C$5:$R$161,16,FALSE),0)</f>
        <v>0</v>
      </c>
      <c r="AR347" s="3">
        <f>IF(AK347=1,VLOOKUP($AP347,BaseEqptCdF!$C$5:$R$161,16,FALSE),0)</f>
        <v>0</v>
      </c>
      <c r="AS347" s="3">
        <f>IF(AL347=1,VLOOKUP($AP347,BaseEqptCdF!$C$5:$R$161,16,FALSE),0)</f>
        <v>0</v>
      </c>
      <c r="AT347" s="3">
        <f>IF(AM347=1,VLOOKUP($AP347,BaseEqptCdF!$C$5:$R$161,16,FALSE),0)</f>
        <v>0</v>
      </c>
      <c r="AU347" s="3">
        <f>IF(AN347=1,VLOOKUP($AP347,BaseEqptCdF!$C$5:$R$161,16,FALSE),0)</f>
        <v>0</v>
      </c>
      <c r="AV347" s="2">
        <f t="shared" si="49"/>
        <v>0</v>
      </c>
      <c r="AW347" s="3" t="str">
        <f>IF($L347="","",IF(SUM($AJ347:AJ347)=0,$AE347,VLOOKUP($AP347,BaseEqptCdF!$C$5:$R$161,16,FALSE)*$AC$3))</f>
        <v/>
      </c>
      <c r="AX347" s="3" t="str">
        <f>IF($L347="","",IF(SUM($AJ347:AK347)=0,$AE347,VLOOKUP($AP347,BaseEqptCdF!$C$5:$R$161,16,FALSE)*$AC$3))</f>
        <v/>
      </c>
      <c r="AY347" s="3" t="str">
        <f>IF($L347="","",IF(SUM($AJ347:AL347)=0,$AE347,VLOOKUP($AP347,BaseEqptCdF!$C$5:$R$161,16,FALSE)*$AC$3))</f>
        <v/>
      </c>
      <c r="AZ347" s="3" t="str">
        <f>IF($L347="","",IF(SUM($AJ347:AM347)=0,$AE347,VLOOKUP($AP347,BaseEqptCdF!$C$5:$R$161,16,FALSE)*$AC$3))</f>
        <v/>
      </c>
      <c r="BA347" s="3" t="str">
        <f>IF($L347="","",IF(SUM($AJ347:AN347)=0,$AE347,VLOOKUP($AP347,BaseEqptCdF!$C$5:$R$161,16,FALSE)*$AC$3))</f>
        <v/>
      </c>
      <c r="BB347" s="2">
        <f t="shared" si="50"/>
        <v>0</v>
      </c>
      <c r="BC347" s="3" t="str">
        <f>IF($L347="","",IF(SUM($AJ347:AJ347)=0,$AF347,IF(LEFT(VLOOKUP($AP347,BaseEqptCdF!$C$5:$E$161,3,FALSE),2)="SD",0,IF(LEFT(VLOOKUP($AP347,BaseEqptCdF!$C$5:$E$161,3,FALSE),2)="SB",1*52,VLOOKUP($AP347,BaseEqptCdF!$C$5:$S$161,12,FALSE)*0.2*300))))</f>
        <v/>
      </c>
      <c r="BD347" s="3" t="str">
        <f>IF($L347="","",IF(SUM($AJ347:AK347)=0,$AF347,IF(LEFT(VLOOKUP($AP347,BaseEqptCdF!$C$5:$E$161,3,FALSE),2)="SD",0,IF(LEFT(VLOOKUP($AP347,BaseEqptCdF!$C$5:$E$161,3,FALSE),2)="SB",1*52,VLOOKUP($AP347,BaseEqptCdF!$C$5:$S$161,12,FALSE)*0.2*300))))</f>
        <v/>
      </c>
      <c r="BE347" s="3" t="str">
        <f>IF($L347="","",IF(SUM($AJ347:AL347)=0,$AF347,IF(LEFT(VLOOKUP($AP347,BaseEqptCdF!$C$5:$E$161,3,FALSE),2)="SD",0,IF(LEFT(VLOOKUP($AP347,BaseEqptCdF!$C$5:$E$161,3,FALSE),2)="SB",1*52,VLOOKUP($AP347,BaseEqptCdF!$C$5:$S$161,12,FALSE)*0.2*300))))</f>
        <v/>
      </c>
      <c r="BF347" s="3" t="str">
        <f>IF($L347="","",IF(SUM($AJ347:AM347)=0,$AF347,IF(LEFT(VLOOKUP($AP347,BaseEqptCdF!$C$5:$E$161,3,FALSE),2)="SD",0,IF(LEFT(VLOOKUP($AP347,BaseEqptCdF!$C$5:$E$161,3,FALSE),2)="SB",1*52,VLOOKUP($AP347,BaseEqptCdF!$C$5:$S$161,12,FALSE)*0.2*300))))</f>
        <v/>
      </c>
      <c r="BG347" s="3" t="str">
        <f>IF($L347="","",IF(SUM($AJ347:AN347)=0,$AF347,IF(LEFT(VLOOKUP($AP347,BaseEqptCdF!$C$5:$E$161,3,FALSE),2)="SD",0,IF(LEFT(VLOOKUP($AP347,BaseEqptCdF!$C$5:$E$161,3,FALSE),2)="SB",1*52,VLOOKUP($AP347,BaseEqptCdF!$C$5:$S$161,12,FALSE)*0.2*300))))</f>
        <v/>
      </c>
      <c r="BH347" s="2">
        <f t="shared" si="51"/>
        <v>0</v>
      </c>
    </row>
    <row r="348" spans="1:60" x14ac:dyDescent="0.25">
      <c r="A348" s="296" t="str">
        <f t="array" ref="A348">IF($C348="","",INDEX(Prog!$B$8:$D$300,MATCH($C348,nivo1,0),1))</f>
        <v/>
      </c>
      <c r="B348" s="296" t="str">
        <f t="array" ref="B348">IF($C348="","",INDEX(Prog!$B$8:$D$300,MATCH($C348,nivo1,0),2))</f>
        <v/>
      </c>
      <c r="C348" s="273"/>
      <c r="D348" s="267"/>
      <c r="E348" s="273"/>
      <c r="F348" s="273"/>
      <c r="G348" s="273"/>
      <c r="H348" s="273"/>
      <c r="I348" s="273"/>
      <c r="J348" s="273"/>
      <c r="K348" s="274"/>
      <c r="L348" s="273"/>
      <c r="M348" s="273"/>
      <c r="N348" s="273"/>
      <c r="O348" s="275"/>
      <c r="P348" s="273"/>
      <c r="Q348" s="273"/>
      <c r="R348" s="273"/>
      <c r="S348" s="273"/>
      <c r="T348" s="276"/>
      <c r="U348" s="276"/>
      <c r="V348" s="276"/>
      <c r="W348" s="276"/>
      <c r="X348" s="277"/>
      <c r="Y348" s="278"/>
      <c r="AA348" s="8" t="str">
        <f>IF($L348="","",VLOOKUP($L348,BaseEqptCdF!$C$5:$E$161,2,FALSE))</f>
        <v/>
      </c>
      <c r="AB348" s="8" t="str">
        <f>IF($L348="","",VLOOKUP($L348,BaseEqptCdF!$C$5:$E$161,3,FALSE))</f>
        <v/>
      </c>
      <c r="AC348" s="7" t="str">
        <f>IF($L348="","",VLOOKUP($L348,BaseEqptCdF!$C$5:$I$161,6,FALSE))</f>
        <v/>
      </c>
      <c r="AD348" s="7" t="str">
        <f>IF($L348="","",VLOOKUP($L348,BaseEqptCdF!$C$5:$I$161,7,FALSE))</f>
        <v/>
      </c>
      <c r="AE348" s="3" t="str">
        <f>IF($L348="","",VLOOKUP($L348,BaseEqptCdF!$C$5:$R$161,16,FALSE)*$AC$3)</f>
        <v/>
      </c>
      <c r="AF348" s="3" t="str">
        <f>IF($L348="","",IF(LEFT($AB348,2)="SD",0,IF(LEFT($AB348,2)="SB",1*52,IF($N348=Prog!$P$17,VLOOKUP($L348,BaseEqptCdF!$C$5:$P$161,14,FALSE)*1*300,VLOOKUP($L348,BaseEqptCdF!$C$5:$P$161,12,FALSE)*0.2*300))))</f>
        <v/>
      </c>
      <c r="AG348" s="6" t="str">
        <f t="shared" si="52"/>
        <v/>
      </c>
      <c r="AH348" s="6">
        <f>IF($U348=Prog!$S$18,YEAR($X348),"")</f>
        <v>1900</v>
      </c>
      <c r="AI348" s="5" t="str">
        <f>IF(OR($AG348="",$U348=Prog!$S$18),"",IF(OR($U348=Prog!$S$17,$U348=Prog!$S$16),YEAR($X348),IF($AG348="ND","ND",$AI$8+$O348)))</f>
        <v/>
      </c>
      <c r="AJ348" s="3" t="str">
        <f t="shared" si="46"/>
        <v/>
      </c>
      <c r="AK348" s="3" t="str">
        <f t="shared" si="47"/>
        <v/>
      </c>
      <c r="AL348" s="3" t="str">
        <f t="shared" si="47"/>
        <v/>
      </c>
      <c r="AM348" s="3" t="str">
        <f t="shared" si="47"/>
        <v/>
      </c>
      <c r="AN348" s="3" t="str">
        <f t="shared" si="47"/>
        <v/>
      </c>
      <c r="AO348" s="2">
        <f t="shared" si="48"/>
        <v>0</v>
      </c>
      <c r="AP348" s="4"/>
      <c r="AQ348" s="3">
        <f>IF(AJ348=1,VLOOKUP($AP348,BaseEqptCdF!$C$5:$R$161,16,FALSE),0)</f>
        <v>0</v>
      </c>
      <c r="AR348" s="3">
        <f>IF(AK348=1,VLOOKUP($AP348,BaseEqptCdF!$C$5:$R$161,16,FALSE),0)</f>
        <v>0</v>
      </c>
      <c r="AS348" s="3">
        <f>IF(AL348=1,VLOOKUP($AP348,BaseEqptCdF!$C$5:$R$161,16,FALSE),0)</f>
        <v>0</v>
      </c>
      <c r="AT348" s="3">
        <f>IF(AM348=1,VLOOKUP($AP348,BaseEqptCdF!$C$5:$R$161,16,FALSE),0)</f>
        <v>0</v>
      </c>
      <c r="AU348" s="3">
        <f>IF(AN348=1,VLOOKUP($AP348,BaseEqptCdF!$C$5:$R$161,16,FALSE),0)</f>
        <v>0</v>
      </c>
      <c r="AV348" s="2">
        <f t="shared" si="49"/>
        <v>0</v>
      </c>
      <c r="AW348" s="3" t="str">
        <f>IF($L348="","",IF(SUM($AJ348:AJ348)=0,$AE348,VLOOKUP($AP348,BaseEqptCdF!$C$5:$R$161,16,FALSE)*$AC$3))</f>
        <v/>
      </c>
      <c r="AX348" s="3" t="str">
        <f>IF($L348="","",IF(SUM($AJ348:AK348)=0,$AE348,VLOOKUP($AP348,BaseEqptCdF!$C$5:$R$161,16,FALSE)*$AC$3))</f>
        <v/>
      </c>
      <c r="AY348" s="3" t="str">
        <f>IF($L348="","",IF(SUM($AJ348:AL348)=0,$AE348,VLOOKUP($AP348,BaseEqptCdF!$C$5:$R$161,16,FALSE)*$AC$3))</f>
        <v/>
      </c>
      <c r="AZ348" s="3" t="str">
        <f>IF($L348="","",IF(SUM($AJ348:AM348)=0,$AE348,VLOOKUP($AP348,BaseEqptCdF!$C$5:$R$161,16,FALSE)*$AC$3))</f>
        <v/>
      </c>
      <c r="BA348" s="3" t="str">
        <f>IF($L348="","",IF(SUM($AJ348:AN348)=0,$AE348,VLOOKUP($AP348,BaseEqptCdF!$C$5:$R$161,16,FALSE)*$AC$3))</f>
        <v/>
      </c>
      <c r="BB348" s="2">
        <f t="shared" si="50"/>
        <v>0</v>
      </c>
      <c r="BC348" s="3" t="str">
        <f>IF($L348="","",IF(SUM($AJ348:AJ348)=0,$AF348,IF(LEFT(VLOOKUP($AP348,BaseEqptCdF!$C$5:$E$161,3,FALSE),2)="SD",0,IF(LEFT(VLOOKUP($AP348,BaseEqptCdF!$C$5:$E$161,3,FALSE),2)="SB",1*52,VLOOKUP($AP348,BaseEqptCdF!$C$5:$S$161,12,FALSE)*0.2*300))))</f>
        <v/>
      </c>
      <c r="BD348" s="3" t="str">
        <f>IF($L348="","",IF(SUM($AJ348:AK348)=0,$AF348,IF(LEFT(VLOOKUP($AP348,BaseEqptCdF!$C$5:$E$161,3,FALSE),2)="SD",0,IF(LEFT(VLOOKUP($AP348,BaseEqptCdF!$C$5:$E$161,3,FALSE),2)="SB",1*52,VLOOKUP($AP348,BaseEqptCdF!$C$5:$S$161,12,FALSE)*0.2*300))))</f>
        <v/>
      </c>
      <c r="BE348" s="3" t="str">
        <f>IF($L348="","",IF(SUM($AJ348:AL348)=0,$AF348,IF(LEFT(VLOOKUP($AP348,BaseEqptCdF!$C$5:$E$161,3,FALSE),2)="SD",0,IF(LEFT(VLOOKUP($AP348,BaseEqptCdF!$C$5:$E$161,3,FALSE),2)="SB",1*52,VLOOKUP($AP348,BaseEqptCdF!$C$5:$S$161,12,FALSE)*0.2*300))))</f>
        <v/>
      </c>
      <c r="BF348" s="3" t="str">
        <f>IF($L348="","",IF(SUM($AJ348:AM348)=0,$AF348,IF(LEFT(VLOOKUP($AP348,BaseEqptCdF!$C$5:$E$161,3,FALSE),2)="SD",0,IF(LEFT(VLOOKUP($AP348,BaseEqptCdF!$C$5:$E$161,3,FALSE),2)="SB",1*52,VLOOKUP($AP348,BaseEqptCdF!$C$5:$S$161,12,FALSE)*0.2*300))))</f>
        <v/>
      </c>
      <c r="BG348" s="3" t="str">
        <f>IF($L348="","",IF(SUM($AJ348:AN348)=0,$AF348,IF(LEFT(VLOOKUP($AP348,BaseEqptCdF!$C$5:$E$161,3,FALSE),2)="SD",0,IF(LEFT(VLOOKUP($AP348,BaseEqptCdF!$C$5:$E$161,3,FALSE),2)="SB",1*52,VLOOKUP($AP348,BaseEqptCdF!$C$5:$S$161,12,FALSE)*0.2*300))))</f>
        <v/>
      </c>
      <c r="BH348" s="2">
        <f t="shared" si="51"/>
        <v>0</v>
      </c>
    </row>
    <row r="349" spans="1:60" x14ac:dyDescent="0.25">
      <c r="A349" s="296" t="str">
        <f t="array" ref="A349">IF($C349="","",INDEX(Prog!$B$8:$D$300,MATCH($C349,nivo1,0),1))</f>
        <v/>
      </c>
      <c r="B349" s="296" t="str">
        <f t="array" ref="B349">IF($C349="","",INDEX(Prog!$B$8:$D$300,MATCH($C349,nivo1,0),2))</f>
        <v/>
      </c>
      <c r="C349" s="273"/>
      <c r="D349" s="267"/>
      <c r="E349" s="273"/>
      <c r="F349" s="273"/>
      <c r="G349" s="273"/>
      <c r="H349" s="273"/>
      <c r="I349" s="273"/>
      <c r="J349" s="273"/>
      <c r="K349" s="274"/>
      <c r="L349" s="273"/>
      <c r="M349" s="273"/>
      <c r="N349" s="273"/>
      <c r="O349" s="275"/>
      <c r="P349" s="273"/>
      <c r="Q349" s="273"/>
      <c r="R349" s="273"/>
      <c r="S349" s="273"/>
      <c r="T349" s="276"/>
      <c r="U349" s="276"/>
      <c r="V349" s="276"/>
      <c r="W349" s="276"/>
      <c r="X349" s="277"/>
      <c r="Y349" s="278"/>
      <c r="AA349" s="8" t="str">
        <f>IF($L349="","",VLOOKUP($L349,BaseEqptCdF!$C$5:$E$161,2,FALSE))</f>
        <v/>
      </c>
      <c r="AB349" s="8" t="str">
        <f>IF($L349="","",VLOOKUP($L349,BaseEqptCdF!$C$5:$E$161,3,FALSE))</f>
        <v/>
      </c>
      <c r="AC349" s="7" t="str">
        <f>IF($L349="","",VLOOKUP($L349,BaseEqptCdF!$C$5:$I$161,6,FALSE))</f>
        <v/>
      </c>
      <c r="AD349" s="7" t="str">
        <f>IF($L349="","",VLOOKUP($L349,BaseEqptCdF!$C$5:$I$161,7,FALSE))</f>
        <v/>
      </c>
      <c r="AE349" s="3" t="str">
        <f>IF($L349="","",VLOOKUP($L349,BaseEqptCdF!$C$5:$R$161,16,FALSE)*$AC$3)</f>
        <v/>
      </c>
      <c r="AF349" s="3" t="str">
        <f>IF($L349="","",IF(LEFT($AB349,2)="SD",0,IF(LEFT($AB349,2)="SB",1*52,IF($N349=Prog!$P$17,VLOOKUP($L349,BaseEqptCdF!$C$5:$P$161,14,FALSE)*1*300,VLOOKUP($L349,BaseEqptCdF!$C$5:$P$161,12,FALSE)*0.2*300))))</f>
        <v/>
      </c>
      <c r="AG349" s="6" t="str">
        <f t="shared" si="52"/>
        <v/>
      </c>
      <c r="AH349" s="6">
        <f>IF($U349=Prog!$S$18,YEAR($X349),"")</f>
        <v>1900</v>
      </c>
      <c r="AI349" s="5" t="str">
        <f>IF(OR($AG349="",$U349=Prog!$S$18),"",IF(OR($U349=Prog!$S$17,$U349=Prog!$S$16),YEAR($X349),IF($AG349="ND","ND",$AI$8+$O349)))</f>
        <v/>
      </c>
      <c r="AJ349" s="3" t="str">
        <f t="shared" si="46"/>
        <v/>
      </c>
      <c r="AK349" s="3" t="str">
        <f t="shared" si="47"/>
        <v/>
      </c>
      <c r="AL349" s="3" t="str">
        <f t="shared" si="47"/>
        <v/>
      </c>
      <c r="AM349" s="3" t="str">
        <f t="shared" si="47"/>
        <v/>
      </c>
      <c r="AN349" s="3" t="str">
        <f t="shared" si="47"/>
        <v/>
      </c>
      <c r="AO349" s="2">
        <f t="shared" si="48"/>
        <v>0</v>
      </c>
      <c r="AP349" s="4"/>
      <c r="AQ349" s="3">
        <f>IF(AJ349=1,VLOOKUP($AP349,BaseEqptCdF!$C$5:$R$161,16,FALSE),0)</f>
        <v>0</v>
      </c>
      <c r="AR349" s="3">
        <f>IF(AK349=1,VLOOKUP($AP349,BaseEqptCdF!$C$5:$R$161,16,FALSE),0)</f>
        <v>0</v>
      </c>
      <c r="AS349" s="3">
        <f>IF(AL349=1,VLOOKUP($AP349,BaseEqptCdF!$C$5:$R$161,16,FALSE),0)</f>
        <v>0</v>
      </c>
      <c r="AT349" s="3">
        <f>IF(AM349=1,VLOOKUP($AP349,BaseEqptCdF!$C$5:$R$161,16,FALSE),0)</f>
        <v>0</v>
      </c>
      <c r="AU349" s="3">
        <f>IF(AN349=1,VLOOKUP($AP349,BaseEqptCdF!$C$5:$R$161,16,FALSE),0)</f>
        <v>0</v>
      </c>
      <c r="AV349" s="2">
        <f t="shared" si="49"/>
        <v>0</v>
      </c>
      <c r="AW349" s="3" t="str">
        <f>IF($L349="","",IF(SUM($AJ349:AJ349)=0,$AE349,VLOOKUP($AP349,BaseEqptCdF!$C$5:$R$161,16,FALSE)*$AC$3))</f>
        <v/>
      </c>
      <c r="AX349" s="3" t="str">
        <f>IF($L349="","",IF(SUM($AJ349:AK349)=0,$AE349,VLOOKUP($AP349,BaseEqptCdF!$C$5:$R$161,16,FALSE)*$AC$3))</f>
        <v/>
      </c>
      <c r="AY349" s="3" t="str">
        <f>IF($L349="","",IF(SUM($AJ349:AL349)=0,$AE349,VLOOKUP($AP349,BaseEqptCdF!$C$5:$R$161,16,FALSE)*$AC$3))</f>
        <v/>
      </c>
      <c r="AZ349" s="3" t="str">
        <f>IF($L349="","",IF(SUM($AJ349:AM349)=0,$AE349,VLOOKUP($AP349,BaseEqptCdF!$C$5:$R$161,16,FALSE)*$AC$3))</f>
        <v/>
      </c>
      <c r="BA349" s="3" t="str">
        <f>IF($L349="","",IF(SUM($AJ349:AN349)=0,$AE349,VLOOKUP($AP349,BaseEqptCdF!$C$5:$R$161,16,FALSE)*$AC$3))</f>
        <v/>
      </c>
      <c r="BB349" s="2">
        <f t="shared" si="50"/>
        <v>0</v>
      </c>
      <c r="BC349" s="3" t="str">
        <f>IF($L349="","",IF(SUM($AJ349:AJ349)=0,$AF349,IF(LEFT(VLOOKUP($AP349,BaseEqptCdF!$C$5:$E$161,3,FALSE),2)="SD",0,IF(LEFT(VLOOKUP($AP349,BaseEqptCdF!$C$5:$E$161,3,FALSE),2)="SB",1*52,VLOOKUP($AP349,BaseEqptCdF!$C$5:$S$161,12,FALSE)*0.2*300))))</f>
        <v/>
      </c>
      <c r="BD349" s="3" t="str">
        <f>IF($L349="","",IF(SUM($AJ349:AK349)=0,$AF349,IF(LEFT(VLOOKUP($AP349,BaseEqptCdF!$C$5:$E$161,3,FALSE),2)="SD",0,IF(LEFT(VLOOKUP($AP349,BaseEqptCdF!$C$5:$E$161,3,FALSE),2)="SB",1*52,VLOOKUP($AP349,BaseEqptCdF!$C$5:$S$161,12,FALSE)*0.2*300))))</f>
        <v/>
      </c>
      <c r="BE349" s="3" t="str">
        <f>IF($L349="","",IF(SUM($AJ349:AL349)=0,$AF349,IF(LEFT(VLOOKUP($AP349,BaseEqptCdF!$C$5:$E$161,3,FALSE),2)="SD",0,IF(LEFT(VLOOKUP($AP349,BaseEqptCdF!$C$5:$E$161,3,FALSE),2)="SB",1*52,VLOOKUP($AP349,BaseEqptCdF!$C$5:$S$161,12,FALSE)*0.2*300))))</f>
        <v/>
      </c>
      <c r="BF349" s="3" t="str">
        <f>IF($L349="","",IF(SUM($AJ349:AM349)=0,$AF349,IF(LEFT(VLOOKUP($AP349,BaseEqptCdF!$C$5:$E$161,3,FALSE),2)="SD",0,IF(LEFT(VLOOKUP($AP349,BaseEqptCdF!$C$5:$E$161,3,FALSE),2)="SB",1*52,VLOOKUP($AP349,BaseEqptCdF!$C$5:$S$161,12,FALSE)*0.2*300))))</f>
        <v/>
      </c>
      <c r="BG349" s="3" t="str">
        <f>IF($L349="","",IF(SUM($AJ349:AN349)=0,$AF349,IF(LEFT(VLOOKUP($AP349,BaseEqptCdF!$C$5:$E$161,3,FALSE),2)="SD",0,IF(LEFT(VLOOKUP($AP349,BaseEqptCdF!$C$5:$E$161,3,FALSE),2)="SB",1*52,VLOOKUP($AP349,BaseEqptCdF!$C$5:$S$161,12,FALSE)*0.2*300))))</f>
        <v/>
      </c>
      <c r="BH349" s="2">
        <f t="shared" si="51"/>
        <v>0</v>
      </c>
    </row>
    <row r="350" spans="1:60" x14ac:dyDescent="0.25">
      <c r="A350" s="296" t="str">
        <f t="array" ref="A350">IF($C350="","",INDEX(Prog!$B$8:$D$300,MATCH($C350,nivo1,0),1))</f>
        <v/>
      </c>
      <c r="B350" s="296" t="str">
        <f t="array" ref="B350">IF($C350="","",INDEX(Prog!$B$8:$D$300,MATCH($C350,nivo1,0),2))</f>
        <v/>
      </c>
      <c r="C350" s="273"/>
      <c r="D350" s="267"/>
      <c r="E350" s="273"/>
      <c r="F350" s="273"/>
      <c r="G350" s="273"/>
      <c r="H350" s="273"/>
      <c r="I350" s="273"/>
      <c r="J350" s="273"/>
      <c r="K350" s="274"/>
      <c r="L350" s="273"/>
      <c r="M350" s="273"/>
      <c r="N350" s="273"/>
      <c r="O350" s="275"/>
      <c r="P350" s="273"/>
      <c r="Q350" s="273"/>
      <c r="R350" s="273"/>
      <c r="S350" s="273"/>
      <c r="T350" s="276"/>
      <c r="U350" s="276"/>
      <c r="V350" s="276"/>
      <c r="W350" s="276"/>
      <c r="X350" s="277"/>
      <c r="Y350" s="278"/>
      <c r="AA350" s="8" t="str">
        <f>IF($L350="","",VLOOKUP($L350,BaseEqptCdF!$C$5:$E$161,2,FALSE))</f>
        <v/>
      </c>
      <c r="AB350" s="8" t="str">
        <f>IF($L350="","",VLOOKUP($L350,BaseEqptCdF!$C$5:$E$161,3,FALSE))</f>
        <v/>
      </c>
      <c r="AC350" s="7" t="str">
        <f>IF($L350="","",VLOOKUP($L350,BaseEqptCdF!$C$5:$I$161,6,FALSE))</f>
        <v/>
      </c>
      <c r="AD350" s="7" t="str">
        <f>IF($L350="","",VLOOKUP($L350,BaseEqptCdF!$C$5:$I$161,7,FALSE))</f>
        <v/>
      </c>
      <c r="AE350" s="3" t="str">
        <f>IF($L350="","",VLOOKUP($L350,BaseEqptCdF!$C$5:$R$161,16,FALSE)*$AC$3)</f>
        <v/>
      </c>
      <c r="AF350" s="3" t="str">
        <f>IF($L350="","",IF(LEFT($AB350,2)="SD",0,IF(LEFT($AB350,2)="SB",1*52,IF($N350=Prog!$P$17,VLOOKUP($L350,BaseEqptCdF!$C$5:$P$161,14,FALSE)*1*300,VLOOKUP($L350,BaseEqptCdF!$C$5:$P$161,12,FALSE)*0.2*300))))</f>
        <v/>
      </c>
      <c r="AG350" s="6" t="str">
        <f t="shared" si="52"/>
        <v/>
      </c>
      <c r="AH350" s="6">
        <f>IF($U350=Prog!$S$18,YEAR($X350),"")</f>
        <v>1900</v>
      </c>
      <c r="AI350" s="5" t="str">
        <f>IF(OR($AG350="",$U350=Prog!$S$18),"",IF(OR($U350=Prog!$S$17,$U350=Prog!$S$16),YEAR($X350),IF($AG350="ND","ND",$AI$8+$O350)))</f>
        <v/>
      </c>
      <c r="AJ350" s="3" t="str">
        <f t="shared" si="46"/>
        <v/>
      </c>
      <c r="AK350" s="3" t="str">
        <f t="shared" ref="AK350:AN369" si="53">IF($AI350="","",IF($AI350=AK$9,1,0))</f>
        <v/>
      </c>
      <c r="AL350" s="3" t="str">
        <f t="shared" si="53"/>
        <v/>
      </c>
      <c r="AM350" s="3" t="str">
        <f t="shared" si="53"/>
        <v/>
      </c>
      <c r="AN350" s="3" t="str">
        <f t="shared" si="53"/>
        <v/>
      </c>
      <c r="AO350" s="2">
        <f t="shared" si="48"/>
        <v>0</v>
      </c>
      <c r="AP350" s="4"/>
      <c r="AQ350" s="3">
        <f>IF(AJ350=1,VLOOKUP($AP350,BaseEqptCdF!$C$5:$R$161,16,FALSE),0)</f>
        <v>0</v>
      </c>
      <c r="AR350" s="3">
        <f>IF(AK350=1,VLOOKUP($AP350,BaseEqptCdF!$C$5:$R$161,16,FALSE),0)</f>
        <v>0</v>
      </c>
      <c r="AS350" s="3">
        <f>IF(AL350=1,VLOOKUP($AP350,BaseEqptCdF!$C$5:$R$161,16,FALSE),0)</f>
        <v>0</v>
      </c>
      <c r="AT350" s="3">
        <f>IF(AM350=1,VLOOKUP($AP350,BaseEqptCdF!$C$5:$R$161,16,FALSE),0)</f>
        <v>0</v>
      </c>
      <c r="AU350" s="3">
        <f>IF(AN350=1,VLOOKUP($AP350,BaseEqptCdF!$C$5:$R$161,16,FALSE),0)</f>
        <v>0</v>
      </c>
      <c r="AV350" s="2">
        <f t="shared" si="49"/>
        <v>0</v>
      </c>
      <c r="AW350" s="3" t="str">
        <f>IF($L350="","",IF(SUM($AJ350:AJ350)=0,$AE350,VLOOKUP($AP350,BaseEqptCdF!$C$5:$R$161,16,FALSE)*$AC$3))</f>
        <v/>
      </c>
      <c r="AX350" s="3" t="str">
        <f>IF($L350="","",IF(SUM($AJ350:AK350)=0,$AE350,VLOOKUP($AP350,BaseEqptCdF!$C$5:$R$161,16,FALSE)*$AC$3))</f>
        <v/>
      </c>
      <c r="AY350" s="3" t="str">
        <f>IF($L350="","",IF(SUM($AJ350:AL350)=0,$AE350,VLOOKUP($AP350,BaseEqptCdF!$C$5:$R$161,16,FALSE)*$AC$3))</f>
        <v/>
      </c>
      <c r="AZ350" s="3" t="str">
        <f>IF($L350="","",IF(SUM($AJ350:AM350)=0,$AE350,VLOOKUP($AP350,BaseEqptCdF!$C$5:$R$161,16,FALSE)*$AC$3))</f>
        <v/>
      </c>
      <c r="BA350" s="3" t="str">
        <f>IF($L350="","",IF(SUM($AJ350:AN350)=0,$AE350,VLOOKUP($AP350,BaseEqptCdF!$C$5:$R$161,16,FALSE)*$AC$3))</f>
        <v/>
      </c>
      <c r="BB350" s="2">
        <f t="shared" si="50"/>
        <v>0</v>
      </c>
      <c r="BC350" s="3" t="str">
        <f>IF($L350="","",IF(SUM($AJ350:AJ350)=0,$AF350,IF(LEFT(VLOOKUP($AP350,BaseEqptCdF!$C$5:$E$161,3,FALSE),2)="SD",0,IF(LEFT(VLOOKUP($AP350,BaseEqptCdF!$C$5:$E$161,3,FALSE),2)="SB",1*52,VLOOKUP($AP350,BaseEqptCdF!$C$5:$S$161,12,FALSE)*0.2*300))))</f>
        <v/>
      </c>
      <c r="BD350" s="3" t="str">
        <f>IF($L350="","",IF(SUM($AJ350:AK350)=0,$AF350,IF(LEFT(VLOOKUP($AP350,BaseEqptCdF!$C$5:$E$161,3,FALSE),2)="SD",0,IF(LEFT(VLOOKUP($AP350,BaseEqptCdF!$C$5:$E$161,3,FALSE),2)="SB",1*52,VLOOKUP($AP350,BaseEqptCdF!$C$5:$S$161,12,FALSE)*0.2*300))))</f>
        <v/>
      </c>
      <c r="BE350" s="3" t="str">
        <f>IF($L350="","",IF(SUM($AJ350:AL350)=0,$AF350,IF(LEFT(VLOOKUP($AP350,BaseEqptCdF!$C$5:$E$161,3,FALSE),2)="SD",0,IF(LEFT(VLOOKUP($AP350,BaseEqptCdF!$C$5:$E$161,3,FALSE),2)="SB",1*52,VLOOKUP($AP350,BaseEqptCdF!$C$5:$S$161,12,FALSE)*0.2*300))))</f>
        <v/>
      </c>
      <c r="BF350" s="3" t="str">
        <f>IF($L350="","",IF(SUM($AJ350:AM350)=0,$AF350,IF(LEFT(VLOOKUP($AP350,BaseEqptCdF!$C$5:$E$161,3,FALSE),2)="SD",0,IF(LEFT(VLOOKUP($AP350,BaseEqptCdF!$C$5:$E$161,3,FALSE),2)="SB",1*52,VLOOKUP($AP350,BaseEqptCdF!$C$5:$S$161,12,FALSE)*0.2*300))))</f>
        <v/>
      </c>
      <c r="BG350" s="3" t="str">
        <f>IF($L350="","",IF(SUM($AJ350:AN350)=0,$AF350,IF(LEFT(VLOOKUP($AP350,BaseEqptCdF!$C$5:$E$161,3,FALSE),2)="SD",0,IF(LEFT(VLOOKUP($AP350,BaseEqptCdF!$C$5:$E$161,3,FALSE),2)="SB",1*52,VLOOKUP($AP350,BaseEqptCdF!$C$5:$S$161,12,FALSE)*0.2*300))))</f>
        <v/>
      </c>
      <c r="BH350" s="2">
        <f t="shared" si="51"/>
        <v>0</v>
      </c>
    </row>
    <row r="351" spans="1:60" x14ac:dyDescent="0.25">
      <c r="A351" s="296" t="str">
        <f t="array" ref="A351">IF($C351="","",INDEX(Prog!$B$8:$D$300,MATCH($C351,nivo1,0),1))</f>
        <v/>
      </c>
      <c r="B351" s="296" t="str">
        <f t="array" ref="B351">IF($C351="","",INDEX(Prog!$B$8:$D$300,MATCH($C351,nivo1,0),2))</f>
        <v/>
      </c>
      <c r="C351" s="273"/>
      <c r="D351" s="267"/>
      <c r="E351" s="273"/>
      <c r="F351" s="273"/>
      <c r="G351" s="273"/>
      <c r="H351" s="273"/>
      <c r="I351" s="273"/>
      <c r="J351" s="273"/>
      <c r="K351" s="274"/>
      <c r="L351" s="273"/>
      <c r="M351" s="273"/>
      <c r="N351" s="273"/>
      <c r="O351" s="275"/>
      <c r="P351" s="273"/>
      <c r="Q351" s="273"/>
      <c r="R351" s="273"/>
      <c r="S351" s="273"/>
      <c r="T351" s="276"/>
      <c r="U351" s="276"/>
      <c r="V351" s="276"/>
      <c r="W351" s="276"/>
      <c r="X351" s="277"/>
      <c r="Y351" s="278"/>
      <c r="AA351" s="8" t="str">
        <f>IF($L351="","",VLOOKUP($L351,BaseEqptCdF!$C$5:$E$161,2,FALSE))</f>
        <v/>
      </c>
      <c r="AB351" s="8" t="str">
        <f>IF($L351="","",VLOOKUP($L351,BaseEqptCdF!$C$5:$E$161,3,FALSE))</f>
        <v/>
      </c>
      <c r="AC351" s="7" t="str">
        <f>IF($L351="","",VLOOKUP($L351,BaseEqptCdF!$C$5:$I$161,6,FALSE))</f>
        <v/>
      </c>
      <c r="AD351" s="7" t="str">
        <f>IF($L351="","",VLOOKUP($L351,BaseEqptCdF!$C$5:$I$161,7,FALSE))</f>
        <v/>
      </c>
      <c r="AE351" s="3" t="str">
        <f>IF($L351="","",VLOOKUP($L351,BaseEqptCdF!$C$5:$R$161,16,FALSE)*$AC$3)</f>
        <v/>
      </c>
      <c r="AF351" s="3" t="str">
        <f>IF($L351="","",IF(LEFT($AB351,2)="SD",0,IF(LEFT($AB351,2)="SB",1*52,IF($N351=Prog!$P$17,VLOOKUP($L351,BaseEqptCdF!$C$5:$P$161,14,FALSE)*1*300,VLOOKUP($L351,BaseEqptCdF!$C$5:$P$161,12,FALSE)*0.2*300))))</f>
        <v/>
      </c>
      <c r="AG351" s="6" t="str">
        <f t="shared" si="52"/>
        <v/>
      </c>
      <c r="AH351" s="6">
        <f>IF($U351=Prog!$S$18,YEAR($X351),"")</f>
        <v>1900</v>
      </c>
      <c r="AI351" s="5" t="str">
        <f>IF(OR($AG351="",$U351=Prog!$S$18),"",IF(OR($U351=Prog!$S$17,$U351=Prog!$S$16),YEAR($X351),IF($AG351="ND","ND",$AI$8+$O351)))</f>
        <v/>
      </c>
      <c r="AJ351" s="3" t="str">
        <f t="shared" si="46"/>
        <v/>
      </c>
      <c r="AK351" s="3" t="str">
        <f t="shared" si="53"/>
        <v/>
      </c>
      <c r="AL351" s="3" t="str">
        <f t="shared" si="53"/>
        <v/>
      </c>
      <c r="AM351" s="3" t="str">
        <f t="shared" si="53"/>
        <v/>
      </c>
      <c r="AN351" s="3" t="str">
        <f t="shared" si="53"/>
        <v/>
      </c>
      <c r="AO351" s="2">
        <f t="shared" si="48"/>
        <v>0</v>
      </c>
      <c r="AP351" s="4"/>
      <c r="AQ351" s="3">
        <f>IF(AJ351=1,VLOOKUP($AP351,BaseEqptCdF!$C$5:$R$161,16,FALSE),0)</f>
        <v>0</v>
      </c>
      <c r="AR351" s="3">
        <f>IF(AK351=1,VLOOKUP($AP351,BaseEqptCdF!$C$5:$R$161,16,FALSE),0)</f>
        <v>0</v>
      </c>
      <c r="AS351" s="3">
        <f>IF(AL351=1,VLOOKUP($AP351,BaseEqptCdF!$C$5:$R$161,16,FALSE),0)</f>
        <v>0</v>
      </c>
      <c r="AT351" s="3">
        <f>IF(AM351=1,VLOOKUP($AP351,BaseEqptCdF!$C$5:$R$161,16,FALSE),0)</f>
        <v>0</v>
      </c>
      <c r="AU351" s="3">
        <f>IF(AN351=1,VLOOKUP($AP351,BaseEqptCdF!$C$5:$R$161,16,FALSE),0)</f>
        <v>0</v>
      </c>
      <c r="AV351" s="2">
        <f t="shared" si="49"/>
        <v>0</v>
      </c>
      <c r="AW351" s="3" t="str">
        <f>IF($L351="","",IF(SUM($AJ351:AJ351)=0,$AE351,VLOOKUP($AP351,BaseEqptCdF!$C$5:$R$161,16,FALSE)*$AC$3))</f>
        <v/>
      </c>
      <c r="AX351" s="3" t="str">
        <f>IF($L351="","",IF(SUM($AJ351:AK351)=0,$AE351,VLOOKUP($AP351,BaseEqptCdF!$C$5:$R$161,16,FALSE)*$AC$3))</f>
        <v/>
      </c>
      <c r="AY351" s="3" t="str">
        <f>IF($L351="","",IF(SUM($AJ351:AL351)=0,$AE351,VLOOKUP($AP351,BaseEqptCdF!$C$5:$R$161,16,FALSE)*$AC$3))</f>
        <v/>
      </c>
      <c r="AZ351" s="3" t="str">
        <f>IF($L351="","",IF(SUM($AJ351:AM351)=0,$AE351,VLOOKUP($AP351,BaseEqptCdF!$C$5:$R$161,16,FALSE)*$AC$3))</f>
        <v/>
      </c>
      <c r="BA351" s="3" t="str">
        <f>IF($L351="","",IF(SUM($AJ351:AN351)=0,$AE351,VLOOKUP($AP351,BaseEqptCdF!$C$5:$R$161,16,FALSE)*$AC$3))</f>
        <v/>
      </c>
      <c r="BB351" s="2">
        <f t="shared" si="50"/>
        <v>0</v>
      </c>
      <c r="BC351" s="3" t="str">
        <f>IF($L351="","",IF(SUM($AJ351:AJ351)=0,$AF351,IF(LEFT(VLOOKUP($AP351,BaseEqptCdF!$C$5:$E$161,3,FALSE),2)="SD",0,IF(LEFT(VLOOKUP($AP351,BaseEqptCdF!$C$5:$E$161,3,FALSE),2)="SB",1*52,VLOOKUP($AP351,BaseEqptCdF!$C$5:$S$161,12,FALSE)*0.2*300))))</f>
        <v/>
      </c>
      <c r="BD351" s="3" t="str">
        <f>IF($L351="","",IF(SUM($AJ351:AK351)=0,$AF351,IF(LEFT(VLOOKUP($AP351,BaseEqptCdF!$C$5:$E$161,3,FALSE),2)="SD",0,IF(LEFT(VLOOKUP($AP351,BaseEqptCdF!$C$5:$E$161,3,FALSE),2)="SB",1*52,VLOOKUP($AP351,BaseEqptCdF!$C$5:$S$161,12,FALSE)*0.2*300))))</f>
        <v/>
      </c>
      <c r="BE351" s="3" t="str">
        <f>IF($L351="","",IF(SUM($AJ351:AL351)=0,$AF351,IF(LEFT(VLOOKUP($AP351,BaseEqptCdF!$C$5:$E$161,3,FALSE),2)="SD",0,IF(LEFT(VLOOKUP($AP351,BaseEqptCdF!$C$5:$E$161,3,FALSE),2)="SB",1*52,VLOOKUP($AP351,BaseEqptCdF!$C$5:$S$161,12,FALSE)*0.2*300))))</f>
        <v/>
      </c>
      <c r="BF351" s="3" t="str">
        <f>IF($L351="","",IF(SUM($AJ351:AM351)=0,$AF351,IF(LEFT(VLOOKUP($AP351,BaseEqptCdF!$C$5:$E$161,3,FALSE),2)="SD",0,IF(LEFT(VLOOKUP($AP351,BaseEqptCdF!$C$5:$E$161,3,FALSE),2)="SB",1*52,VLOOKUP($AP351,BaseEqptCdF!$C$5:$S$161,12,FALSE)*0.2*300))))</f>
        <v/>
      </c>
      <c r="BG351" s="3" t="str">
        <f>IF($L351="","",IF(SUM($AJ351:AN351)=0,$AF351,IF(LEFT(VLOOKUP($AP351,BaseEqptCdF!$C$5:$E$161,3,FALSE),2)="SD",0,IF(LEFT(VLOOKUP($AP351,BaseEqptCdF!$C$5:$E$161,3,FALSE),2)="SB",1*52,VLOOKUP($AP351,BaseEqptCdF!$C$5:$S$161,12,FALSE)*0.2*300))))</f>
        <v/>
      </c>
      <c r="BH351" s="2">
        <f t="shared" si="51"/>
        <v>0</v>
      </c>
    </row>
    <row r="352" spans="1:60" x14ac:dyDescent="0.25">
      <c r="A352" s="296" t="str">
        <f t="array" ref="A352">IF($C352="","",INDEX(Prog!$B$8:$D$300,MATCH($C352,nivo1,0),1))</f>
        <v/>
      </c>
      <c r="B352" s="296" t="str">
        <f t="array" ref="B352">IF($C352="","",INDEX(Prog!$B$8:$D$300,MATCH($C352,nivo1,0),2))</f>
        <v/>
      </c>
      <c r="C352" s="273"/>
      <c r="D352" s="267"/>
      <c r="E352" s="273"/>
      <c r="F352" s="273"/>
      <c r="G352" s="273"/>
      <c r="H352" s="273"/>
      <c r="I352" s="273"/>
      <c r="J352" s="273"/>
      <c r="K352" s="274"/>
      <c r="L352" s="273"/>
      <c r="M352" s="273"/>
      <c r="N352" s="273"/>
      <c r="O352" s="275"/>
      <c r="P352" s="273"/>
      <c r="Q352" s="273"/>
      <c r="R352" s="273"/>
      <c r="S352" s="273"/>
      <c r="T352" s="276"/>
      <c r="U352" s="276"/>
      <c r="V352" s="276"/>
      <c r="W352" s="276"/>
      <c r="X352" s="277"/>
      <c r="Y352" s="278"/>
      <c r="AA352" s="8" t="str">
        <f>IF($L352="","",VLOOKUP($L352,BaseEqptCdF!$C$5:$E$161,2,FALSE))</f>
        <v/>
      </c>
      <c r="AB352" s="8" t="str">
        <f>IF($L352="","",VLOOKUP($L352,BaseEqptCdF!$C$5:$E$161,3,FALSE))</f>
        <v/>
      </c>
      <c r="AC352" s="7" t="str">
        <f>IF($L352="","",VLOOKUP($L352,BaseEqptCdF!$C$5:$I$161,6,FALSE))</f>
        <v/>
      </c>
      <c r="AD352" s="7" t="str">
        <f>IF($L352="","",VLOOKUP($L352,BaseEqptCdF!$C$5:$I$161,7,FALSE))</f>
        <v/>
      </c>
      <c r="AE352" s="3" t="str">
        <f>IF($L352="","",VLOOKUP($L352,BaseEqptCdF!$C$5:$R$161,16,FALSE)*$AC$3)</f>
        <v/>
      </c>
      <c r="AF352" s="3" t="str">
        <f>IF($L352="","",IF(LEFT($AB352,2)="SD",0,IF(LEFT($AB352,2)="SB",1*52,IF($N352=Prog!$P$17,VLOOKUP($L352,BaseEqptCdF!$C$5:$P$161,14,FALSE)*1*300,VLOOKUP($L352,BaseEqptCdF!$C$5:$P$161,12,FALSE)*0.2*300))))</f>
        <v/>
      </c>
      <c r="AG352" s="6" t="str">
        <f t="shared" si="52"/>
        <v/>
      </c>
      <c r="AH352" s="6">
        <f>IF($U352=Prog!$S$18,YEAR($X352),"")</f>
        <v>1900</v>
      </c>
      <c r="AI352" s="5" t="str">
        <f>IF(OR($AG352="",$U352=Prog!$S$18),"",IF(OR($U352=Prog!$S$17,$U352=Prog!$S$16),YEAR($X352),IF($AG352="ND","ND",$AI$8+$O352)))</f>
        <v/>
      </c>
      <c r="AJ352" s="3" t="str">
        <f t="shared" si="46"/>
        <v/>
      </c>
      <c r="AK352" s="3" t="str">
        <f t="shared" si="53"/>
        <v/>
      </c>
      <c r="AL352" s="3" t="str">
        <f t="shared" si="53"/>
        <v/>
      </c>
      <c r="AM352" s="3" t="str">
        <f t="shared" si="53"/>
        <v/>
      </c>
      <c r="AN352" s="3" t="str">
        <f t="shared" si="53"/>
        <v/>
      </c>
      <c r="AO352" s="2">
        <f t="shared" si="48"/>
        <v>0</v>
      </c>
      <c r="AP352" s="4"/>
      <c r="AQ352" s="3">
        <f>IF(AJ352=1,VLOOKUP($AP352,BaseEqptCdF!$C$5:$R$161,16,FALSE),0)</f>
        <v>0</v>
      </c>
      <c r="AR352" s="3">
        <f>IF(AK352=1,VLOOKUP($AP352,BaseEqptCdF!$C$5:$R$161,16,FALSE),0)</f>
        <v>0</v>
      </c>
      <c r="AS352" s="3">
        <f>IF(AL352=1,VLOOKUP($AP352,BaseEqptCdF!$C$5:$R$161,16,FALSE),0)</f>
        <v>0</v>
      </c>
      <c r="AT352" s="3">
        <f>IF(AM352=1,VLOOKUP($AP352,BaseEqptCdF!$C$5:$R$161,16,FALSE),0)</f>
        <v>0</v>
      </c>
      <c r="AU352" s="3">
        <f>IF(AN352=1,VLOOKUP($AP352,BaseEqptCdF!$C$5:$R$161,16,FALSE),0)</f>
        <v>0</v>
      </c>
      <c r="AV352" s="2">
        <f t="shared" si="49"/>
        <v>0</v>
      </c>
      <c r="AW352" s="3" t="str">
        <f>IF($L352="","",IF(SUM($AJ352:AJ352)=0,$AE352,VLOOKUP($AP352,BaseEqptCdF!$C$5:$R$161,16,FALSE)*$AC$3))</f>
        <v/>
      </c>
      <c r="AX352" s="3" t="str">
        <f>IF($L352="","",IF(SUM($AJ352:AK352)=0,$AE352,VLOOKUP($AP352,BaseEqptCdF!$C$5:$R$161,16,FALSE)*$AC$3))</f>
        <v/>
      </c>
      <c r="AY352" s="3" t="str">
        <f>IF($L352="","",IF(SUM($AJ352:AL352)=0,$AE352,VLOOKUP($AP352,BaseEqptCdF!$C$5:$R$161,16,FALSE)*$AC$3))</f>
        <v/>
      </c>
      <c r="AZ352" s="3" t="str">
        <f>IF($L352="","",IF(SUM($AJ352:AM352)=0,$AE352,VLOOKUP($AP352,BaseEqptCdF!$C$5:$R$161,16,FALSE)*$AC$3))</f>
        <v/>
      </c>
      <c r="BA352" s="3" t="str">
        <f>IF($L352="","",IF(SUM($AJ352:AN352)=0,$AE352,VLOOKUP($AP352,BaseEqptCdF!$C$5:$R$161,16,FALSE)*$AC$3))</f>
        <v/>
      </c>
      <c r="BB352" s="2">
        <f t="shared" si="50"/>
        <v>0</v>
      </c>
      <c r="BC352" s="3" t="str">
        <f>IF($L352="","",IF(SUM($AJ352:AJ352)=0,$AF352,IF(LEFT(VLOOKUP($AP352,BaseEqptCdF!$C$5:$E$161,3,FALSE),2)="SD",0,IF(LEFT(VLOOKUP($AP352,BaseEqptCdF!$C$5:$E$161,3,FALSE),2)="SB",1*52,VLOOKUP($AP352,BaseEqptCdF!$C$5:$S$161,12,FALSE)*0.2*300))))</f>
        <v/>
      </c>
      <c r="BD352" s="3" t="str">
        <f>IF($L352="","",IF(SUM($AJ352:AK352)=0,$AF352,IF(LEFT(VLOOKUP($AP352,BaseEqptCdF!$C$5:$E$161,3,FALSE),2)="SD",0,IF(LEFT(VLOOKUP($AP352,BaseEqptCdF!$C$5:$E$161,3,FALSE),2)="SB",1*52,VLOOKUP($AP352,BaseEqptCdF!$C$5:$S$161,12,FALSE)*0.2*300))))</f>
        <v/>
      </c>
      <c r="BE352" s="3" t="str">
        <f>IF($L352="","",IF(SUM($AJ352:AL352)=0,$AF352,IF(LEFT(VLOOKUP($AP352,BaseEqptCdF!$C$5:$E$161,3,FALSE),2)="SD",0,IF(LEFT(VLOOKUP($AP352,BaseEqptCdF!$C$5:$E$161,3,FALSE),2)="SB",1*52,VLOOKUP($AP352,BaseEqptCdF!$C$5:$S$161,12,FALSE)*0.2*300))))</f>
        <v/>
      </c>
      <c r="BF352" s="3" t="str">
        <f>IF($L352="","",IF(SUM($AJ352:AM352)=0,$AF352,IF(LEFT(VLOOKUP($AP352,BaseEqptCdF!$C$5:$E$161,3,FALSE),2)="SD",0,IF(LEFT(VLOOKUP($AP352,BaseEqptCdF!$C$5:$E$161,3,FALSE),2)="SB",1*52,VLOOKUP($AP352,BaseEqptCdF!$C$5:$S$161,12,FALSE)*0.2*300))))</f>
        <v/>
      </c>
      <c r="BG352" s="3" t="str">
        <f>IF($L352="","",IF(SUM($AJ352:AN352)=0,$AF352,IF(LEFT(VLOOKUP($AP352,BaseEqptCdF!$C$5:$E$161,3,FALSE),2)="SD",0,IF(LEFT(VLOOKUP($AP352,BaseEqptCdF!$C$5:$E$161,3,FALSE),2)="SB",1*52,VLOOKUP($AP352,BaseEqptCdF!$C$5:$S$161,12,FALSE)*0.2*300))))</f>
        <v/>
      </c>
      <c r="BH352" s="2">
        <f t="shared" si="51"/>
        <v>0</v>
      </c>
    </row>
    <row r="353" spans="1:60" x14ac:dyDescent="0.25">
      <c r="A353" s="296" t="str">
        <f t="array" ref="A353">IF($C353="","",INDEX(Prog!$B$8:$D$300,MATCH($C353,nivo1,0),1))</f>
        <v/>
      </c>
      <c r="B353" s="296" t="str">
        <f t="array" ref="B353">IF($C353="","",INDEX(Prog!$B$8:$D$300,MATCH($C353,nivo1,0),2))</f>
        <v/>
      </c>
      <c r="C353" s="273"/>
      <c r="D353" s="267"/>
      <c r="E353" s="273"/>
      <c r="F353" s="273"/>
      <c r="G353" s="273"/>
      <c r="H353" s="273"/>
      <c r="I353" s="273"/>
      <c r="J353" s="273"/>
      <c r="K353" s="274"/>
      <c r="L353" s="273"/>
      <c r="M353" s="273"/>
      <c r="N353" s="273"/>
      <c r="O353" s="275"/>
      <c r="P353" s="273"/>
      <c r="Q353" s="273"/>
      <c r="R353" s="273"/>
      <c r="S353" s="273"/>
      <c r="T353" s="276"/>
      <c r="U353" s="276"/>
      <c r="V353" s="276"/>
      <c r="W353" s="276"/>
      <c r="X353" s="277"/>
      <c r="Y353" s="278"/>
      <c r="AA353" s="8" t="str">
        <f>IF($L353="","",VLOOKUP($L353,BaseEqptCdF!$C$5:$E$161,2,FALSE))</f>
        <v/>
      </c>
      <c r="AB353" s="8" t="str">
        <f>IF($L353="","",VLOOKUP($L353,BaseEqptCdF!$C$5:$E$161,3,FALSE))</f>
        <v/>
      </c>
      <c r="AC353" s="7" t="str">
        <f>IF($L353="","",VLOOKUP($L353,BaseEqptCdF!$C$5:$I$161,6,FALSE))</f>
        <v/>
      </c>
      <c r="AD353" s="7" t="str">
        <f>IF($L353="","",VLOOKUP($L353,BaseEqptCdF!$C$5:$I$161,7,FALSE))</f>
        <v/>
      </c>
      <c r="AE353" s="3" t="str">
        <f>IF($L353="","",VLOOKUP($L353,BaseEqptCdF!$C$5:$R$161,16,FALSE)*$AC$3)</f>
        <v/>
      </c>
      <c r="AF353" s="3" t="str">
        <f>IF($L353="","",IF(LEFT($AB353,2)="SD",0,IF(LEFT($AB353,2)="SB",1*52,IF($N353=Prog!$P$17,VLOOKUP($L353,BaseEqptCdF!$C$5:$P$161,14,FALSE)*1*300,VLOOKUP($L353,BaseEqptCdF!$C$5:$P$161,12,FALSE)*0.2*300))))</f>
        <v/>
      </c>
      <c r="AG353" s="6" t="str">
        <f t="shared" si="52"/>
        <v/>
      </c>
      <c r="AH353" s="6">
        <f>IF($U353=Prog!$S$18,YEAR($X353),"")</f>
        <v>1900</v>
      </c>
      <c r="AI353" s="5" t="str">
        <f>IF(OR($AG353="",$U353=Prog!$S$18),"",IF(OR($U353=Prog!$S$17,$U353=Prog!$S$16),YEAR($X353),IF($AG353="ND","ND",$AI$8+$O353)))</f>
        <v/>
      </c>
      <c r="AJ353" s="3" t="str">
        <f t="shared" si="46"/>
        <v/>
      </c>
      <c r="AK353" s="3" t="str">
        <f t="shared" si="53"/>
        <v/>
      </c>
      <c r="AL353" s="3" t="str">
        <f t="shared" si="53"/>
        <v/>
      </c>
      <c r="AM353" s="3" t="str">
        <f t="shared" si="53"/>
        <v/>
      </c>
      <c r="AN353" s="3" t="str">
        <f t="shared" si="53"/>
        <v/>
      </c>
      <c r="AO353" s="2">
        <f t="shared" si="48"/>
        <v>0</v>
      </c>
      <c r="AP353" s="4"/>
      <c r="AQ353" s="3">
        <f>IF(AJ353=1,VLOOKUP($AP353,BaseEqptCdF!$C$5:$R$161,16,FALSE),0)</f>
        <v>0</v>
      </c>
      <c r="AR353" s="3">
        <f>IF(AK353=1,VLOOKUP($AP353,BaseEqptCdF!$C$5:$R$161,16,FALSE),0)</f>
        <v>0</v>
      </c>
      <c r="AS353" s="3">
        <f>IF(AL353=1,VLOOKUP($AP353,BaseEqptCdF!$C$5:$R$161,16,FALSE),0)</f>
        <v>0</v>
      </c>
      <c r="AT353" s="3">
        <f>IF(AM353=1,VLOOKUP($AP353,BaseEqptCdF!$C$5:$R$161,16,FALSE),0)</f>
        <v>0</v>
      </c>
      <c r="AU353" s="3">
        <f>IF(AN353=1,VLOOKUP($AP353,BaseEqptCdF!$C$5:$R$161,16,FALSE),0)</f>
        <v>0</v>
      </c>
      <c r="AV353" s="2">
        <f t="shared" si="49"/>
        <v>0</v>
      </c>
      <c r="AW353" s="3" t="str">
        <f>IF($L353="","",IF(SUM($AJ353:AJ353)=0,$AE353,VLOOKUP($AP353,BaseEqptCdF!$C$5:$R$161,16,FALSE)*$AC$3))</f>
        <v/>
      </c>
      <c r="AX353" s="3" t="str">
        <f>IF($L353="","",IF(SUM($AJ353:AK353)=0,$AE353,VLOOKUP($AP353,BaseEqptCdF!$C$5:$R$161,16,FALSE)*$AC$3))</f>
        <v/>
      </c>
      <c r="AY353" s="3" t="str">
        <f>IF($L353="","",IF(SUM($AJ353:AL353)=0,$AE353,VLOOKUP($AP353,BaseEqptCdF!$C$5:$R$161,16,FALSE)*$AC$3))</f>
        <v/>
      </c>
      <c r="AZ353" s="3" t="str">
        <f>IF($L353="","",IF(SUM($AJ353:AM353)=0,$AE353,VLOOKUP($AP353,BaseEqptCdF!$C$5:$R$161,16,FALSE)*$AC$3))</f>
        <v/>
      </c>
      <c r="BA353" s="3" t="str">
        <f>IF($L353="","",IF(SUM($AJ353:AN353)=0,$AE353,VLOOKUP($AP353,BaseEqptCdF!$C$5:$R$161,16,FALSE)*$AC$3))</f>
        <v/>
      </c>
      <c r="BB353" s="2">
        <f t="shared" si="50"/>
        <v>0</v>
      </c>
      <c r="BC353" s="3" t="str">
        <f>IF($L353="","",IF(SUM($AJ353:AJ353)=0,$AF353,IF(LEFT(VLOOKUP($AP353,BaseEqptCdF!$C$5:$E$161,3,FALSE),2)="SD",0,IF(LEFT(VLOOKUP($AP353,BaseEqptCdF!$C$5:$E$161,3,FALSE),2)="SB",1*52,VLOOKUP($AP353,BaseEqptCdF!$C$5:$S$161,12,FALSE)*0.2*300))))</f>
        <v/>
      </c>
      <c r="BD353" s="3" t="str">
        <f>IF($L353="","",IF(SUM($AJ353:AK353)=0,$AF353,IF(LEFT(VLOOKUP($AP353,BaseEqptCdF!$C$5:$E$161,3,FALSE),2)="SD",0,IF(LEFT(VLOOKUP($AP353,BaseEqptCdF!$C$5:$E$161,3,FALSE),2)="SB",1*52,VLOOKUP($AP353,BaseEqptCdF!$C$5:$S$161,12,FALSE)*0.2*300))))</f>
        <v/>
      </c>
      <c r="BE353" s="3" t="str">
        <f>IF($L353="","",IF(SUM($AJ353:AL353)=0,$AF353,IF(LEFT(VLOOKUP($AP353,BaseEqptCdF!$C$5:$E$161,3,FALSE),2)="SD",0,IF(LEFT(VLOOKUP($AP353,BaseEqptCdF!$C$5:$E$161,3,FALSE),2)="SB",1*52,VLOOKUP($AP353,BaseEqptCdF!$C$5:$S$161,12,FALSE)*0.2*300))))</f>
        <v/>
      </c>
      <c r="BF353" s="3" t="str">
        <f>IF($L353="","",IF(SUM($AJ353:AM353)=0,$AF353,IF(LEFT(VLOOKUP($AP353,BaseEqptCdF!$C$5:$E$161,3,FALSE),2)="SD",0,IF(LEFT(VLOOKUP($AP353,BaseEqptCdF!$C$5:$E$161,3,FALSE),2)="SB",1*52,VLOOKUP($AP353,BaseEqptCdF!$C$5:$S$161,12,FALSE)*0.2*300))))</f>
        <v/>
      </c>
      <c r="BG353" s="3" t="str">
        <f>IF($L353="","",IF(SUM($AJ353:AN353)=0,$AF353,IF(LEFT(VLOOKUP($AP353,BaseEqptCdF!$C$5:$E$161,3,FALSE),2)="SD",0,IF(LEFT(VLOOKUP($AP353,BaseEqptCdF!$C$5:$E$161,3,FALSE),2)="SB",1*52,VLOOKUP($AP353,BaseEqptCdF!$C$5:$S$161,12,FALSE)*0.2*300))))</f>
        <v/>
      </c>
      <c r="BH353" s="2">
        <f t="shared" si="51"/>
        <v>0</v>
      </c>
    </row>
    <row r="354" spans="1:60" x14ac:dyDescent="0.25">
      <c r="A354" s="296" t="str">
        <f t="array" ref="A354">IF($C354="","",INDEX(Prog!$B$8:$D$300,MATCH($C354,nivo1,0),1))</f>
        <v/>
      </c>
      <c r="B354" s="296" t="str">
        <f t="array" ref="B354">IF($C354="","",INDEX(Prog!$B$8:$D$300,MATCH($C354,nivo1,0),2))</f>
        <v/>
      </c>
      <c r="C354" s="273"/>
      <c r="D354" s="267"/>
      <c r="E354" s="273"/>
      <c r="F354" s="273"/>
      <c r="G354" s="273"/>
      <c r="H354" s="273"/>
      <c r="I354" s="273"/>
      <c r="J354" s="273"/>
      <c r="K354" s="274"/>
      <c r="L354" s="273"/>
      <c r="M354" s="273"/>
      <c r="N354" s="273"/>
      <c r="O354" s="275"/>
      <c r="P354" s="273"/>
      <c r="Q354" s="273"/>
      <c r="R354" s="273"/>
      <c r="S354" s="273"/>
      <c r="T354" s="276"/>
      <c r="U354" s="276"/>
      <c r="V354" s="276"/>
      <c r="W354" s="276"/>
      <c r="X354" s="277"/>
      <c r="Y354" s="278"/>
      <c r="AA354" s="8" t="str">
        <f>IF($L354="","",VLOOKUP($L354,BaseEqptCdF!$C$5:$E$161,2,FALSE))</f>
        <v/>
      </c>
      <c r="AB354" s="8" t="str">
        <f>IF($L354="","",VLOOKUP($L354,BaseEqptCdF!$C$5:$E$161,3,FALSE))</f>
        <v/>
      </c>
      <c r="AC354" s="7" t="str">
        <f>IF($L354="","",VLOOKUP($L354,BaseEqptCdF!$C$5:$I$161,6,FALSE))</f>
        <v/>
      </c>
      <c r="AD354" s="7" t="str">
        <f>IF($L354="","",VLOOKUP($L354,BaseEqptCdF!$C$5:$I$161,7,FALSE))</f>
        <v/>
      </c>
      <c r="AE354" s="3" t="str">
        <f>IF($L354="","",VLOOKUP($L354,BaseEqptCdF!$C$5:$R$161,16,FALSE)*$AC$3)</f>
        <v/>
      </c>
      <c r="AF354" s="3" t="str">
        <f>IF($L354="","",IF(LEFT($AB354,2)="SD",0,IF(LEFT($AB354,2)="SB",1*52,IF($N354=Prog!$P$17,VLOOKUP($L354,BaseEqptCdF!$C$5:$P$161,14,FALSE)*1*300,VLOOKUP($L354,BaseEqptCdF!$C$5:$P$161,12,FALSE)*0.2*300))))</f>
        <v/>
      </c>
      <c r="AG354" s="6" t="str">
        <f t="shared" si="52"/>
        <v/>
      </c>
      <c r="AH354" s="6">
        <f>IF($U354=Prog!$S$18,YEAR($X354),"")</f>
        <v>1900</v>
      </c>
      <c r="AI354" s="5" t="str">
        <f>IF(OR($AG354="",$U354=Prog!$S$18),"",IF(OR($U354=Prog!$S$17,$U354=Prog!$S$16),YEAR($X354),IF($AG354="ND","ND",$AI$8+$O354)))</f>
        <v/>
      </c>
      <c r="AJ354" s="3" t="str">
        <f t="shared" si="46"/>
        <v/>
      </c>
      <c r="AK354" s="3" t="str">
        <f t="shared" si="53"/>
        <v/>
      </c>
      <c r="AL354" s="3" t="str">
        <f t="shared" si="53"/>
        <v/>
      </c>
      <c r="AM354" s="3" t="str">
        <f t="shared" si="53"/>
        <v/>
      </c>
      <c r="AN354" s="3" t="str">
        <f t="shared" si="53"/>
        <v/>
      </c>
      <c r="AO354" s="2">
        <f t="shared" si="48"/>
        <v>0</v>
      </c>
      <c r="AP354" s="4"/>
      <c r="AQ354" s="3">
        <f>IF(AJ354=1,VLOOKUP($AP354,BaseEqptCdF!$C$5:$R$161,16,FALSE),0)</f>
        <v>0</v>
      </c>
      <c r="AR354" s="3">
        <f>IF(AK354=1,VLOOKUP($AP354,BaseEqptCdF!$C$5:$R$161,16,FALSE),0)</f>
        <v>0</v>
      </c>
      <c r="AS354" s="3">
        <f>IF(AL354=1,VLOOKUP($AP354,BaseEqptCdF!$C$5:$R$161,16,FALSE),0)</f>
        <v>0</v>
      </c>
      <c r="AT354" s="3">
        <f>IF(AM354=1,VLOOKUP($AP354,BaseEqptCdF!$C$5:$R$161,16,FALSE),0)</f>
        <v>0</v>
      </c>
      <c r="AU354" s="3">
        <f>IF(AN354=1,VLOOKUP($AP354,BaseEqptCdF!$C$5:$R$161,16,FALSE),0)</f>
        <v>0</v>
      </c>
      <c r="AV354" s="2">
        <f t="shared" si="49"/>
        <v>0</v>
      </c>
      <c r="AW354" s="3" t="str">
        <f>IF($L354="","",IF(SUM($AJ354:AJ354)=0,$AE354,VLOOKUP($AP354,BaseEqptCdF!$C$5:$R$161,16,FALSE)*$AC$3))</f>
        <v/>
      </c>
      <c r="AX354" s="3" t="str">
        <f>IF($L354="","",IF(SUM($AJ354:AK354)=0,$AE354,VLOOKUP($AP354,BaseEqptCdF!$C$5:$R$161,16,FALSE)*$AC$3))</f>
        <v/>
      </c>
      <c r="AY354" s="3" t="str">
        <f>IF($L354="","",IF(SUM($AJ354:AL354)=0,$AE354,VLOOKUP($AP354,BaseEqptCdF!$C$5:$R$161,16,FALSE)*$AC$3))</f>
        <v/>
      </c>
      <c r="AZ354" s="3" t="str">
        <f>IF($L354="","",IF(SUM($AJ354:AM354)=0,$AE354,VLOOKUP($AP354,BaseEqptCdF!$C$5:$R$161,16,FALSE)*$AC$3))</f>
        <v/>
      </c>
      <c r="BA354" s="3" t="str">
        <f>IF($L354="","",IF(SUM($AJ354:AN354)=0,$AE354,VLOOKUP($AP354,BaseEqptCdF!$C$5:$R$161,16,FALSE)*$AC$3))</f>
        <v/>
      </c>
      <c r="BB354" s="2">
        <f t="shared" si="50"/>
        <v>0</v>
      </c>
      <c r="BC354" s="3" t="str">
        <f>IF($L354="","",IF(SUM($AJ354:AJ354)=0,$AF354,IF(LEFT(VLOOKUP($AP354,BaseEqptCdF!$C$5:$E$161,3,FALSE),2)="SD",0,IF(LEFT(VLOOKUP($AP354,BaseEqptCdF!$C$5:$E$161,3,FALSE),2)="SB",1*52,VLOOKUP($AP354,BaseEqptCdF!$C$5:$S$161,12,FALSE)*0.2*300))))</f>
        <v/>
      </c>
      <c r="BD354" s="3" t="str">
        <f>IF($L354="","",IF(SUM($AJ354:AK354)=0,$AF354,IF(LEFT(VLOOKUP($AP354,BaseEqptCdF!$C$5:$E$161,3,FALSE),2)="SD",0,IF(LEFT(VLOOKUP($AP354,BaseEqptCdF!$C$5:$E$161,3,FALSE),2)="SB",1*52,VLOOKUP($AP354,BaseEqptCdF!$C$5:$S$161,12,FALSE)*0.2*300))))</f>
        <v/>
      </c>
      <c r="BE354" s="3" t="str">
        <f>IF($L354="","",IF(SUM($AJ354:AL354)=0,$AF354,IF(LEFT(VLOOKUP($AP354,BaseEqptCdF!$C$5:$E$161,3,FALSE),2)="SD",0,IF(LEFT(VLOOKUP($AP354,BaseEqptCdF!$C$5:$E$161,3,FALSE),2)="SB",1*52,VLOOKUP($AP354,BaseEqptCdF!$C$5:$S$161,12,FALSE)*0.2*300))))</f>
        <v/>
      </c>
      <c r="BF354" s="3" t="str">
        <f>IF($L354="","",IF(SUM($AJ354:AM354)=0,$AF354,IF(LEFT(VLOOKUP($AP354,BaseEqptCdF!$C$5:$E$161,3,FALSE),2)="SD",0,IF(LEFT(VLOOKUP($AP354,BaseEqptCdF!$C$5:$E$161,3,FALSE),2)="SB",1*52,VLOOKUP($AP354,BaseEqptCdF!$C$5:$S$161,12,FALSE)*0.2*300))))</f>
        <v/>
      </c>
      <c r="BG354" s="3" t="str">
        <f>IF($L354="","",IF(SUM($AJ354:AN354)=0,$AF354,IF(LEFT(VLOOKUP($AP354,BaseEqptCdF!$C$5:$E$161,3,FALSE),2)="SD",0,IF(LEFT(VLOOKUP($AP354,BaseEqptCdF!$C$5:$E$161,3,FALSE),2)="SB",1*52,VLOOKUP($AP354,BaseEqptCdF!$C$5:$S$161,12,FALSE)*0.2*300))))</f>
        <v/>
      </c>
      <c r="BH354" s="2">
        <f t="shared" si="51"/>
        <v>0</v>
      </c>
    </row>
    <row r="355" spans="1:60" x14ac:dyDescent="0.25">
      <c r="A355" s="296" t="str">
        <f t="array" ref="A355">IF($C355="","",INDEX(Prog!$B$8:$D$300,MATCH($C355,nivo1,0),1))</f>
        <v/>
      </c>
      <c r="B355" s="296" t="str">
        <f t="array" ref="B355">IF($C355="","",INDEX(Prog!$B$8:$D$300,MATCH($C355,nivo1,0),2))</f>
        <v/>
      </c>
      <c r="C355" s="273"/>
      <c r="D355" s="267"/>
      <c r="E355" s="273"/>
      <c r="F355" s="273"/>
      <c r="G355" s="273"/>
      <c r="H355" s="273"/>
      <c r="I355" s="273"/>
      <c r="J355" s="273"/>
      <c r="K355" s="274"/>
      <c r="L355" s="273"/>
      <c r="M355" s="273"/>
      <c r="N355" s="273"/>
      <c r="O355" s="275"/>
      <c r="P355" s="273"/>
      <c r="Q355" s="273"/>
      <c r="R355" s="273"/>
      <c r="S355" s="273"/>
      <c r="T355" s="276"/>
      <c r="U355" s="276"/>
      <c r="V355" s="276"/>
      <c r="W355" s="276"/>
      <c r="X355" s="277"/>
      <c r="Y355" s="278"/>
      <c r="AA355" s="8" t="str">
        <f>IF($L355="","",VLOOKUP($L355,BaseEqptCdF!$C$5:$E$161,2,FALSE))</f>
        <v/>
      </c>
      <c r="AB355" s="8" t="str">
        <f>IF($L355="","",VLOOKUP($L355,BaseEqptCdF!$C$5:$E$161,3,FALSE))</f>
        <v/>
      </c>
      <c r="AC355" s="7" t="str">
        <f>IF($L355="","",VLOOKUP($L355,BaseEqptCdF!$C$5:$I$161,6,FALSE))</f>
        <v/>
      </c>
      <c r="AD355" s="7" t="str">
        <f>IF($L355="","",VLOOKUP($L355,BaseEqptCdF!$C$5:$I$161,7,FALSE))</f>
        <v/>
      </c>
      <c r="AE355" s="3" t="str">
        <f>IF($L355="","",VLOOKUP($L355,BaseEqptCdF!$C$5:$R$161,16,FALSE)*$AC$3)</f>
        <v/>
      </c>
      <c r="AF355" s="3" t="str">
        <f>IF($L355="","",IF(LEFT($AB355,2)="SD",0,IF(LEFT($AB355,2)="SB",1*52,IF($N355=Prog!$P$17,VLOOKUP($L355,BaseEqptCdF!$C$5:$P$161,14,FALSE)*1*300,VLOOKUP($L355,BaseEqptCdF!$C$5:$P$161,12,FALSE)*0.2*300))))</f>
        <v/>
      </c>
      <c r="AG355" s="6" t="str">
        <f t="shared" si="52"/>
        <v/>
      </c>
      <c r="AH355" s="6">
        <f>IF($U355=Prog!$S$18,YEAR($X355),"")</f>
        <v>1900</v>
      </c>
      <c r="AI355" s="5" t="str">
        <f>IF(OR($AG355="",$U355=Prog!$S$18),"",IF(OR($U355=Prog!$S$17,$U355=Prog!$S$16),YEAR($X355),IF($AG355="ND","ND",$AI$8+$O355)))</f>
        <v/>
      </c>
      <c r="AJ355" s="3" t="str">
        <f t="shared" si="46"/>
        <v/>
      </c>
      <c r="AK355" s="3" t="str">
        <f t="shared" si="53"/>
        <v/>
      </c>
      <c r="AL355" s="3" t="str">
        <f t="shared" si="53"/>
        <v/>
      </c>
      <c r="AM355" s="3" t="str">
        <f t="shared" si="53"/>
        <v/>
      </c>
      <c r="AN355" s="3" t="str">
        <f t="shared" si="53"/>
        <v/>
      </c>
      <c r="AO355" s="2">
        <f t="shared" si="48"/>
        <v>0</v>
      </c>
      <c r="AP355" s="4"/>
      <c r="AQ355" s="3">
        <f>IF(AJ355=1,VLOOKUP($AP355,BaseEqptCdF!$C$5:$R$161,16,FALSE),0)</f>
        <v>0</v>
      </c>
      <c r="AR355" s="3">
        <f>IF(AK355=1,VLOOKUP($AP355,BaseEqptCdF!$C$5:$R$161,16,FALSE),0)</f>
        <v>0</v>
      </c>
      <c r="AS355" s="3">
        <f>IF(AL355=1,VLOOKUP($AP355,BaseEqptCdF!$C$5:$R$161,16,FALSE),0)</f>
        <v>0</v>
      </c>
      <c r="AT355" s="3">
        <f>IF(AM355=1,VLOOKUP($AP355,BaseEqptCdF!$C$5:$R$161,16,FALSE),0)</f>
        <v>0</v>
      </c>
      <c r="AU355" s="3">
        <f>IF(AN355=1,VLOOKUP($AP355,BaseEqptCdF!$C$5:$R$161,16,FALSE),0)</f>
        <v>0</v>
      </c>
      <c r="AV355" s="2">
        <f t="shared" si="49"/>
        <v>0</v>
      </c>
      <c r="AW355" s="3" t="str">
        <f>IF($L355="","",IF(SUM($AJ355:AJ355)=0,$AE355,VLOOKUP($AP355,BaseEqptCdF!$C$5:$R$161,16,FALSE)*$AC$3))</f>
        <v/>
      </c>
      <c r="AX355" s="3" t="str">
        <f>IF($L355="","",IF(SUM($AJ355:AK355)=0,$AE355,VLOOKUP($AP355,BaseEqptCdF!$C$5:$R$161,16,FALSE)*$AC$3))</f>
        <v/>
      </c>
      <c r="AY355" s="3" t="str">
        <f>IF($L355="","",IF(SUM($AJ355:AL355)=0,$AE355,VLOOKUP($AP355,BaseEqptCdF!$C$5:$R$161,16,FALSE)*$AC$3))</f>
        <v/>
      </c>
      <c r="AZ355" s="3" t="str">
        <f>IF($L355="","",IF(SUM($AJ355:AM355)=0,$AE355,VLOOKUP($AP355,BaseEqptCdF!$C$5:$R$161,16,FALSE)*$AC$3))</f>
        <v/>
      </c>
      <c r="BA355" s="3" t="str">
        <f>IF($L355="","",IF(SUM($AJ355:AN355)=0,$AE355,VLOOKUP($AP355,BaseEqptCdF!$C$5:$R$161,16,FALSE)*$AC$3))</f>
        <v/>
      </c>
      <c r="BB355" s="2">
        <f t="shared" si="50"/>
        <v>0</v>
      </c>
      <c r="BC355" s="3" t="str">
        <f>IF($L355="","",IF(SUM($AJ355:AJ355)=0,$AF355,IF(LEFT(VLOOKUP($AP355,BaseEqptCdF!$C$5:$E$161,3,FALSE),2)="SD",0,IF(LEFT(VLOOKUP($AP355,BaseEqptCdF!$C$5:$E$161,3,FALSE),2)="SB",1*52,VLOOKUP($AP355,BaseEqptCdF!$C$5:$S$161,12,FALSE)*0.2*300))))</f>
        <v/>
      </c>
      <c r="BD355" s="3" t="str">
        <f>IF($L355="","",IF(SUM($AJ355:AK355)=0,$AF355,IF(LEFT(VLOOKUP($AP355,BaseEqptCdF!$C$5:$E$161,3,FALSE),2)="SD",0,IF(LEFT(VLOOKUP($AP355,BaseEqptCdF!$C$5:$E$161,3,FALSE),2)="SB",1*52,VLOOKUP($AP355,BaseEqptCdF!$C$5:$S$161,12,FALSE)*0.2*300))))</f>
        <v/>
      </c>
      <c r="BE355" s="3" t="str">
        <f>IF($L355="","",IF(SUM($AJ355:AL355)=0,$AF355,IF(LEFT(VLOOKUP($AP355,BaseEqptCdF!$C$5:$E$161,3,FALSE),2)="SD",0,IF(LEFT(VLOOKUP($AP355,BaseEqptCdF!$C$5:$E$161,3,FALSE),2)="SB",1*52,VLOOKUP($AP355,BaseEqptCdF!$C$5:$S$161,12,FALSE)*0.2*300))))</f>
        <v/>
      </c>
      <c r="BF355" s="3" t="str">
        <f>IF($L355="","",IF(SUM($AJ355:AM355)=0,$AF355,IF(LEFT(VLOOKUP($AP355,BaseEqptCdF!$C$5:$E$161,3,FALSE),2)="SD",0,IF(LEFT(VLOOKUP($AP355,BaseEqptCdF!$C$5:$E$161,3,FALSE),2)="SB",1*52,VLOOKUP($AP355,BaseEqptCdF!$C$5:$S$161,12,FALSE)*0.2*300))))</f>
        <v/>
      </c>
      <c r="BG355" s="3" t="str">
        <f>IF($L355="","",IF(SUM($AJ355:AN355)=0,$AF355,IF(LEFT(VLOOKUP($AP355,BaseEqptCdF!$C$5:$E$161,3,FALSE),2)="SD",0,IF(LEFT(VLOOKUP($AP355,BaseEqptCdF!$C$5:$E$161,3,FALSE),2)="SB",1*52,VLOOKUP($AP355,BaseEqptCdF!$C$5:$S$161,12,FALSE)*0.2*300))))</f>
        <v/>
      </c>
      <c r="BH355" s="2">
        <f t="shared" si="51"/>
        <v>0</v>
      </c>
    </row>
    <row r="356" spans="1:60" x14ac:dyDescent="0.25">
      <c r="A356" s="296" t="str">
        <f t="array" ref="A356">IF($C356="","",INDEX(Prog!$B$8:$D$300,MATCH($C356,nivo1,0),1))</f>
        <v/>
      </c>
      <c r="B356" s="296" t="str">
        <f t="array" ref="B356">IF($C356="","",INDEX(Prog!$B$8:$D$300,MATCH($C356,nivo1,0),2))</f>
        <v/>
      </c>
      <c r="C356" s="273"/>
      <c r="D356" s="267"/>
      <c r="E356" s="273"/>
      <c r="F356" s="273"/>
      <c r="G356" s="273"/>
      <c r="H356" s="273"/>
      <c r="I356" s="273"/>
      <c r="J356" s="273"/>
      <c r="K356" s="274"/>
      <c r="L356" s="273"/>
      <c r="M356" s="273"/>
      <c r="N356" s="273"/>
      <c r="O356" s="275"/>
      <c r="P356" s="273"/>
      <c r="Q356" s="273"/>
      <c r="R356" s="273"/>
      <c r="S356" s="273"/>
      <c r="T356" s="276"/>
      <c r="U356" s="276"/>
      <c r="V356" s="276"/>
      <c r="W356" s="276"/>
      <c r="X356" s="277"/>
      <c r="Y356" s="278"/>
      <c r="AA356" s="8" t="str">
        <f>IF($L356="","",VLOOKUP($L356,BaseEqptCdF!$C$5:$E$161,2,FALSE))</f>
        <v/>
      </c>
      <c r="AB356" s="8" t="str">
        <f>IF($L356="","",VLOOKUP($L356,BaseEqptCdF!$C$5:$E$161,3,FALSE))</f>
        <v/>
      </c>
      <c r="AC356" s="7" t="str">
        <f>IF($L356="","",VLOOKUP($L356,BaseEqptCdF!$C$5:$I$161,6,FALSE))</f>
        <v/>
      </c>
      <c r="AD356" s="7" t="str">
        <f>IF($L356="","",VLOOKUP($L356,BaseEqptCdF!$C$5:$I$161,7,FALSE))</f>
        <v/>
      </c>
      <c r="AE356" s="3" t="str">
        <f>IF($L356="","",VLOOKUP($L356,BaseEqptCdF!$C$5:$R$161,16,FALSE)*$AC$3)</f>
        <v/>
      </c>
      <c r="AF356" s="3" t="str">
        <f>IF($L356="","",IF(LEFT($AB356,2)="SD",0,IF(LEFT($AB356,2)="SB",1*52,IF($N356=Prog!$P$17,VLOOKUP($L356,BaseEqptCdF!$C$5:$P$161,14,FALSE)*1*300,VLOOKUP($L356,BaseEqptCdF!$C$5:$P$161,12,FALSE)*0.2*300))))</f>
        <v/>
      </c>
      <c r="AG356" s="6" t="str">
        <f t="shared" si="52"/>
        <v/>
      </c>
      <c r="AH356" s="6">
        <f>IF($U356=Prog!$S$18,YEAR($X356),"")</f>
        <v>1900</v>
      </c>
      <c r="AI356" s="5" t="str">
        <f>IF(OR($AG356="",$U356=Prog!$S$18),"",IF(OR($U356=Prog!$S$17,$U356=Prog!$S$16),YEAR($X356),IF($AG356="ND","ND",$AI$8+$O356)))</f>
        <v/>
      </c>
      <c r="AJ356" s="3" t="str">
        <f t="shared" si="46"/>
        <v/>
      </c>
      <c r="AK356" s="3" t="str">
        <f t="shared" si="53"/>
        <v/>
      </c>
      <c r="AL356" s="3" t="str">
        <f t="shared" si="53"/>
        <v/>
      </c>
      <c r="AM356" s="3" t="str">
        <f t="shared" si="53"/>
        <v/>
      </c>
      <c r="AN356" s="3" t="str">
        <f t="shared" si="53"/>
        <v/>
      </c>
      <c r="AO356" s="2">
        <f t="shared" si="48"/>
        <v>0</v>
      </c>
      <c r="AP356" s="4"/>
      <c r="AQ356" s="3">
        <f>IF(AJ356=1,VLOOKUP($AP356,BaseEqptCdF!$C$5:$R$161,16,FALSE),0)</f>
        <v>0</v>
      </c>
      <c r="AR356" s="3">
        <f>IF(AK356=1,VLOOKUP($AP356,BaseEqptCdF!$C$5:$R$161,16,FALSE),0)</f>
        <v>0</v>
      </c>
      <c r="AS356" s="3">
        <f>IF(AL356=1,VLOOKUP($AP356,BaseEqptCdF!$C$5:$R$161,16,FALSE),0)</f>
        <v>0</v>
      </c>
      <c r="AT356" s="3">
        <f>IF(AM356=1,VLOOKUP($AP356,BaseEqptCdF!$C$5:$R$161,16,FALSE),0)</f>
        <v>0</v>
      </c>
      <c r="AU356" s="3">
        <f>IF(AN356=1,VLOOKUP($AP356,BaseEqptCdF!$C$5:$R$161,16,FALSE),0)</f>
        <v>0</v>
      </c>
      <c r="AV356" s="2">
        <f t="shared" si="49"/>
        <v>0</v>
      </c>
      <c r="AW356" s="3" t="str">
        <f>IF($L356="","",IF(SUM($AJ356:AJ356)=0,$AE356,VLOOKUP($AP356,BaseEqptCdF!$C$5:$R$161,16,FALSE)*$AC$3))</f>
        <v/>
      </c>
      <c r="AX356" s="3" t="str">
        <f>IF($L356="","",IF(SUM($AJ356:AK356)=0,$AE356,VLOOKUP($AP356,BaseEqptCdF!$C$5:$R$161,16,FALSE)*$AC$3))</f>
        <v/>
      </c>
      <c r="AY356" s="3" t="str">
        <f>IF($L356="","",IF(SUM($AJ356:AL356)=0,$AE356,VLOOKUP($AP356,BaseEqptCdF!$C$5:$R$161,16,FALSE)*$AC$3))</f>
        <v/>
      </c>
      <c r="AZ356" s="3" t="str">
        <f>IF($L356="","",IF(SUM($AJ356:AM356)=0,$AE356,VLOOKUP($AP356,BaseEqptCdF!$C$5:$R$161,16,FALSE)*$AC$3))</f>
        <v/>
      </c>
      <c r="BA356" s="3" t="str">
        <f>IF($L356="","",IF(SUM($AJ356:AN356)=0,$AE356,VLOOKUP($AP356,BaseEqptCdF!$C$5:$R$161,16,FALSE)*$AC$3))</f>
        <v/>
      </c>
      <c r="BB356" s="2">
        <f t="shared" si="50"/>
        <v>0</v>
      </c>
      <c r="BC356" s="3" t="str">
        <f>IF($L356="","",IF(SUM($AJ356:AJ356)=0,$AF356,IF(LEFT(VLOOKUP($AP356,BaseEqptCdF!$C$5:$E$161,3,FALSE),2)="SD",0,IF(LEFT(VLOOKUP($AP356,BaseEqptCdF!$C$5:$E$161,3,FALSE),2)="SB",1*52,VLOOKUP($AP356,BaseEqptCdF!$C$5:$S$161,12,FALSE)*0.2*300))))</f>
        <v/>
      </c>
      <c r="BD356" s="3" t="str">
        <f>IF($L356="","",IF(SUM($AJ356:AK356)=0,$AF356,IF(LEFT(VLOOKUP($AP356,BaseEqptCdF!$C$5:$E$161,3,FALSE),2)="SD",0,IF(LEFT(VLOOKUP($AP356,BaseEqptCdF!$C$5:$E$161,3,FALSE),2)="SB",1*52,VLOOKUP($AP356,BaseEqptCdF!$C$5:$S$161,12,FALSE)*0.2*300))))</f>
        <v/>
      </c>
      <c r="BE356" s="3" t="str">
        <f>IF($L356="","",IF(SUM($AJ356:AL356)=0,$AF356,IF(LEFT(VLOOKUP($AP356,BaseEqptCdF!$C$5:$E$161,3,FALSE),2)="SD",0,IF(LEFT(VLOOKUP($AP356,BaseEqptCdF!$C$5:$E$161,3,FALSE),2)="SB",1*52,VLOOKUP($AP356,BaseEqptCdF!$C$5:$S$161,12,FALSE)*0.2*300))))</f>
        <v/>
      </c>
      <c r="BF356" s="3" t="str">
        <f>IF($L356="","",IF(SUM($AJ356:AM356)=0,$AF356,IF(LEFT(VLOOKUP($AP356,BaseEqptCdF!$C$5:$E$161,3,FALSE),2)="SD",0,IF(LEFT(VLOOKUP($AP356,BaseEqptCdF!$C$5:$E$161,3,FALSE),2)="SB",1*52,VLOOKUP($AP356,BaseEqptCdF!$C$5:$S$161,12,FALSE)*0.2*300))))</f>
        <v/>
      </c>
      <c r="BG356" s="3" t="str">
        <f>IF($L356="","",IF(SUM($AJ356:AN356)=0,$AF356,IF(LEFT(VLOOKUP($AP356,BaseEqptCdF!$C$5:$E$161,3,FALSE),2)="SD",0,IF(LEFT(VLOOKUP($AP356,BaseEqptCdF!$C$5:$E$161,3,FALSE),2)="SB",1*52,VLOOKUP($AP356,BaseEqptCdF!$C$5:$S$161,12,FALSE)*0.2*300))))</f>
        <v/>
      </c>
      <c r="BH356" s="2">
        <f t="shared" si="51"/>
        <v>0</v>
      </c>
    </row>
    <row r="357" spans="1:60" x14ac:dyDescent="0.25">
      <c r="A357" s="296" t="str">
        <f t="array" ref="A357">IF($C357="","",INDEX(Prog!$B$8:$D$300,MATCH($C357,nivo1,0),1))</f>
        <v/>
      </c>
      <c r="B357" s="296" t="str">
        <f t="array" ref="B357">IF($C357="","",INDEX(Prog!$B$8:$D$300,MATCH($C357,nivo1,0),2))</f>
        <v/>
      </c>
      <c r="C357" s="273"/>
      <c r="D357" s="267"/>
      <c r="E357" s="273"/>
      <c r="F357" s="273"/>
      <c r="G357" s="273"/>
      <c r="H357" s="273"/>
      <c r="I357" s="273"/>
      <c r="J357" s="273"/>
      <c r="K357" s="274"/>
      <c r="L357" s="273"/>
      <c r="M357" s="273"/>
      <c r="N357" s="273"/>
      <c r="O357" s="275"/>
      <c r="P357" s="273"/>
      <c r="Q357" s="273"/>
      <c r="R357" s="273"/>
      <c r="S357" s="273"/>
      <c r="T357" s="276"/>
      <c r="U357" s="276"/>
      <c r="V357" s="276"/>
      <c r="W357" s="276"/>
      <c r="X357" s="277"/>
      <c r="Y357" s="278"/>
      <c r="AA357" s="8" t="str">
        <f>IF($L357="","",VLOOKUP($L357,BaseEqptCdF!$C$5:$E$161,2,FALSE))</f>
        <v/>
      </c>
      <c r="AB357" s="8" t="str">
        <f>IF($L357="","",VLOOKUP($L357,BaseEqptCdF!$C$5:$E$161,3,FALSE))</f>
        <v/>
      </c>
      <c r="AC357" s="7" t="str">
        <f>IF($L357="","",VLOOKUP($L357,BaseEqptCdF!$C$5:$I$161,6,FALSE))</f>
        <v/>
      </c>
      <c r="AD357" s="7" t="str">
        <f>IF($L357="","",VLOOKUP($L357,BaseEqptCdF!$C$5:$I$161,7,FALSE))</f>
        <v/>
      </c>
      <c r="AE357" s="3" t="str">
        <f>IF($L357="","",VLOOKUP($L357,BaseEqptCdF!$C$5:$R$161,16,FALSE)*$AC$3)</f>
        <v/>
      </c>
      <c r="AF357" s="3" t="str">
        <f>IF($L357="","",IF(LEFT($AB357,2)="SD",0,IF(LEFT($AB357,2)="SB",1*52,IF($N357=Prog!$P$17,VLOOKUP($L357,BaseEqptCdF!$C$5:$P$161,14,FALSE)*1*300,VLOOKUP($L357,BaseEqptCdF!$C$5:$P$161,12,FALSE)*0.2*300))))</f>
        <v/>
      </c>
      <c r="AG357" s="6" t="str">
        <f t="shared" si="52"/>
        <v/>
      </c>
      <c r="AH357" s="6">
        <f>IF($U357=Prog!$S$18,YEAR($X357),"")</f>
        <v>1900</v>
      </c>
      <c r="AI357" s="5" t="str">
        <f>IF(OR($AG357="",$U357=Prog!$S$18),"",IF(OR($U357=Prog!$S$17,$U357=Prog!$S$16),YEAR($X357),IF($AG357="ND","ND",$AI$8+$O357)))</f>
        <v/>
      </c>
      <c r="AJ357" s="3" t="str">
        <f t="shared" si="46"/>
        <v/>
      </c>
      <c r="AK357" s="3" t="str">
        <f t="shared" si="53"/>
        <v/>
      </c>
      <c r="AL357" s="3" t="str">
        <f t="shared" si="53"/>
        <v/>
      </c>
      <c r="AM357" s="3" t="str">
        <f t="shared" si="53"/>
        <v/>
      </c>
      <c r="AN357" s="3" t="str">
        <f t="shared" si="53"/>
        <v/>
      </c>
      <c r="AO357" s="2">
        <f t="shared" si="48"/>
        <v>0</v>
      </c>
      <c r="AP357" s="4"/>
      <c r="AQ357" s="3">
        <f>IF(AJ357=1,VLOOKUP($AP357,BaseEqptCdF!$C$5:$R$161,16,FALSE),0)</f>
        <v>0</v>
      </c>
      <c r="AR357" s="3">
        <f>IF(AK357=1,VLOOKUP($AP357,BaseEqptCdF!$C$5:$R$161,16,FALSE),0)</f>
        <v>0</v>
      </c>
      <c r="AS357" s="3">
        <f>IF(AL357=1,VLOOKUP($AP357,BaseEqptCdF!$C$5:$R$161,16,FALSE),0)</f>
        <v>0</v>
      </c>
      <c r="AT357" s="3">
        <f>IF(AM357=1,VLOOKUP($AP357,BaseEqptCdF!$C$5:$R$161,16,FALSE),0)</f>
        <v>0</v>
      </c>
      <c r="AU357" s="3">
        <f>IF(AN357=1,VLOOKUP($AP357,BaseEqptCdF!$C$5:$R$161,16,FALSE),0)</f>
        <v>0</v>
      </c>
      <c r="AV357" s="2">
        <f t="shared" si="49"/>
        <v>0</v>
      </c>
      <c r="AW357" s="3" t="str">
        <f>IF($L357="","",IF(SUM($AJ357:AJ357)=0,$AE357,VLOOKUP($AP357,BaseEqptCdF!$C$5:$R$161,16,FALSE)*$AC$3))</f>
        <v/>
      </c>
      <c r="AX357" s="3" t="str">
        <f>IF($L357="","",IF(SUM($AJ357:AK357)=0,$AE357,VLOOKUP($AP357,BaseEqptCdF!$C$5:$R$161,16,FALSE)*$AC$3))</f>
        <v/>
      </c>
      <c r="AY357" s="3" t="str">
        <f>IF($L357="","",IF(SUM($AJ357:AL357)=0,$AE357,VLOOKUP($AP357,BaseEqptCdF!$C$5:$R$161,16,FALSE)*$AC$3))</f>
        <v/>
      </c>
      <c r="AZ357" s="3" t="str">
        <f>IF($L357="","",IF(SUM($AJ357:AM357)=0,$AE357,VLOOKUP($AP357,BaseEqptCdF!$C$5:$R$161,16,FALSE)*$AC$3))</f>
        <v/>
      </c>
      <c r="BA357" s="3" t="str">
        <f>IF($L357="","",IF(SUM($AJ357:AN357)=0,$AE357,VLOOKUP($AP357,BaseEqptCdF!$C$5:$R$161,16,FALSE)*$AC$3))</f>
        <v/>
      </c>
      <c r="BB357" s="2">
        <f t="shared" si="50"/>
        <v>0</v>
      </c>
      <c r="BC357" s="3" t="str">
        <f>IF($L357="","",IF(SUM($AJ357:AJ357)=0,$AF357,IF(LEFT(VLOOKUP($AP357,BaseEqptCdF!$C$5:$E$161,3,FALSE),2)="SD",0,IF(LEFT(VLOOKUP($AP357,BaseEqptCdF!$C$5:$E$161,3,FALSE),2)="SB",1*52,VLOOKUP($AP357,BaseEqptCdF!$C$5:$S$161,12,FALSE)*0.2*300))))</f>
        <v/>
      </c>
      <c r="BD357" s="3" t="str">
        <f>IF($L357="","",IF(SUM($AJ357:AK357)=0,$AF357,IF(LEFT(VLOOKUP($AP357,BaseEqptCdF!$C$5:$E$161,3,FALSE),2)="SD",0,IF(LEFT(VLOOKUP($AP357,BaseEqptCdF!$C$5:$E$161,3,FALSE),2)="SB",1*52,VLOOKUP($AP357,BaseEqptCdF!$C$5:$S$161,12,FALSE)*0.2*300))))</f>
        <v/>
      </c>
      <c r="BE357" s="3" t="str">
        <f>IF($L357="","",IF(SUM($AJ357:AL357)=0,$AF357,IF(LEFT(VLOOKUP($AP357,BaseEqptCdF!$C$5:$E$161,3,FALSE),2)="SD",0,IF(LEFT(VLOOKUP($AP357,BaseEqptCdF!$C$5:$E$161,3,FALSE),2)="SB",1*52,VLOOKUP($AP357,BaseEqptCdF!$C$5:$S$161,12,FALSE)*0.2*300))))</f>
        <v/>
      </c>
      <c r="BF357" s="3" t="str">
        <f>IF($L357="","",IF(SUM($AJ357:AM357)=0,$AF357,IF(LEFT(VLOOKUP($AP357,BaseEqptCdF!$C$5:$E$161,3,FALSE),2)="SD",0,IF(LEFT(VLOOKUP($AP357,BaseEqptCdF!$C$5:$E$161,3,FALSE),2)="SB",1*52,VLOOKUP($AP357,BaseEqptCdF!$C$5:$S$161,12,FALSE)*0.2*300))))</f>
        <v/>
      </c>
      <c r="BG357" s="3" t="str">
        <f>IF($L357="","",IF(SUM($AJ357:AN357)=0,$AF357,IF(LEFT(VLOOKUP($AP357,BaseEqptCdF!$C$5:$E$161,3,FALSE),2)="SD",0,IF(LEFT(VLOOKUP($AP357,BaseEqptCdF!$C$5:$E$161,3,FALSE),2)="SB",1*52,VLOOKUP($AP357,BaseEqptCdF!$C$5:$S$161,12,FALSE)*0.2*300))))</f>
        <v/>
      </c>
      <c r="BH357" s="2">
        <f t="shared" si="51"/>
        <v>0</v>
      </c>
    </row>
    <row r="358" spans="1:60" x14ac:dyDescent="0.25">
      <c r="A358" s="296" t="str">
        <f t="array" ref="A358">IF($C358="","",INDEX(Prog!$B$8:$D$300,MATCH($C358,nivo1,0),1))</f>
        <v/>
      </c>
      <c r="B358" s="296" t="str">
        <f t="array" ref="B358">IF($C358="","",INDEX(Prog!$B$8:$D$300,MATCH($C358,nivo1,0),2))</f>
        <v/>
      </c>
      <c r="C358" s="273"/>
      <c r="D358" s="267"/>
      <c r="E358" s="273"/>
      <c r="F358" s="273"/>
      <c r="G358" s="273"/>
      <c r="H358" s="273"/>
      <c r="I358" s="273"/>
      <c r="J358" s="273"/>
      <c r="K358" s="274"/>
      <c r="L358" s="273"/>
      <c r="M358" s="273"/>
      <c r="N358" s="273"/>
      <c r="O358" s="275"/>
      <c r="P358" s="273"/>
      <c r="Q358" s="273"/>
      <c r="R358" s="273"/>
      <c r="S358" s="273"/>
      <c r="T358" s="276"/>
      <c r="U358" s="276"/>
      <c r="V358" s="276"/>
      <c r="W358" s="276"/>
      <c r="X358" s="277"/>
      <c r="Y358" s="278"/>
      <c r="AA358" s="8" t="str">
        <f>IF($L358="","",VLOOKUP($L358,BaseEqptCdF!$C$5:$E$161,2,FALSE))</f>
        <v/>
      </c>
      <c r="AB358" s="8" t="str">
        <f>IF($L358="","",VLOOKUP($L358,BaseEqptCdF!$C$5:$E$161,3,FALSE))</f>
        <v/>
      </c>
      <c r="AC358" s="7" t="str">
        <f>IF($L358="","",VLOOKUP($L358,BaseEqptCdF!$C$5:$I$161,6,FALSE))</f>
        <v/>
      </c>
      <c r="AD358" s="7" t="str">
        <f>IF($L358="","",VLOOKUP($L358,BaseEqptCdF!$C$5:$I$161,7,FALSE))</f>
        <v/>
      </c>
      <c r="AE358" s="3" t="str">
        <f>IF($L358="","",VLOOKUP($L358,BaseEqptCdF!$C$5:$R$161,16,FALSE)*$AC$3)</f>
        <v/>
      </c>
      <c r="AF358" s="3" t="str">
        <f>IF($L358="","",IF(LEFT($AB358,2)="SD",0,IF(LEFT($AB358,2)="SB",1*52,IF($N358=Prog!$P$17,VLOOKUP($L358,BaseEqptCdF!$C$5:$P$161,14,FALSE)*1*300,VLOOKUP($L358,BaseEqptCdF!$C$5:$P$161,12,FALSE)*0.2*300))))</f>
        <v/>
      </c>
      <c r="AG358" s="6" t="str">
        <f t="shared" si="52"/>
        <v/>
      </c>
      <c r="AH358" s="6">
        <f>IF($U358=Prog!$S$18,YEAR($X358),"")</f>
        <v>1900</v>
      </c>
      <c r="AI358" s="5" t="str">
        <f>IF(OR($AG358="",$U358=Prog!$S$18),"",IF(OR($U358=Prog!$S$17,$U358=Prog!$S$16),YEAR($X358),IF($AG358="ND","ND",$AI$8+$O358)))</f>
        <v/>
      </c>
      <c r="AJ358" s="3" t="str">
        <f t="shared" si="46"/>
        <v/>
      </c>
      <c r="AK358" s="3" t="str">
        <f t="shared" si="53"/>
        <v/>
      </c>
      <c r="AL358" s="3" t="str">
        <f t="shared" si="53"/>
        <v/>
      </c>
      <c r="AM358" s="3" t="str">
        <f t="shared" si="53"/>
        <v/>
      </c>
      <c r="AN358" s="3" t="str">
        <f t="shared" si="53"/>
        <v/>
      </c>
      <c r="AO358" s="2">
        <f t="shared" si="48"/>
        <v>0</v>
      </c>
      <c r="AP358" s="4"/>
      <c r="AQ358" s="3">
        <f>IF(AJ358=1,VLOOKUP($AP358,BaseEqptCdF!$C$5:$R$161,16,FALSE),0)</f>
        <v>0</v>
      </c>
      <c r="AR358" s="3">
        <f>IF(AK358=1,VLOOKUP($AP358,BaseEqptCdF!$C$5:$R$161,16,FALSE),0)</f>
        <v>0</v>
      </c>
      <c r="AS358" s="3">
        <f>IF(AL358=1,VLOOKUP($AP358,BaseEqptCdF!$C$5:$R$161,16,FALSE),0)</f>
        <v>0</v>
      </c>
      <c r="AT358" s="3">
        <f>IF(AM358=1,VLOOKUP($AP358,BaseEqptCdF!$C$5:$R$161,16,FALSE),0)</f>
        <v>0</v>
      </c>
      <c r="AU358" s="3">
        <f>IF(AN358=1,VLOOKUP($AP358,BaseEqptCdF!$C$5:$R$161,16,FALSE),0)</f>
        <v>0</v>
      </c>
      <c r="AV358" s="2">
        <f t="shared" si="49"/>
        <v>0</v>
      </c>
      <c r="AW358" s="3" t="str">
        <f>IF($L358="","",IF(SUM($AJ358:AJ358)=0,$AE358,VLOOKUP($AP358,BaseEqptCdF!$C$5:$R$161,16,FALSE)*$AC$3))</f>
        <v/>
      </c>
      <c r="AX358" s="3" t="str">
        <f>IF($L358="","",IF(SUM($AJ358:AK358)=0,$AE358,VLOOKUP($AP358,BaseEqptCdF!$C$5:$R$161,16,FALSE)*$AC$3))</f>
        <v/>
      </c>
      <c r="AY358" s="3" t="str">
        <f>IF($L358="","",IF(SUM($AJ358:AL358)=0,$AE358,VLOOKUP($AP358,BaseEqptCdF!$C$5:$R$161,16,FALSE)*$AC$3))</f>
        <v/>
      </c>
      <c r="AZ358" s="3" t="str">
        <f>IF($L358="","",IF(SUM($AJ358:AM358)=0,$AE358,VLOOKUP($AP358,BaseEqptCdF!$C$5:$R$161,16,FALSE)*$AC$3))</f>
        <v/>
      </c>
      <c r="BA358" s="3" t="str">
        <f>IF($L358="","",IF(SUM($AJ358:AN358)=0,$AE358,VLOOKUP($AP358,BaseEqptCdF!$C$5:$R$161,16,FALSE)*$AC$3))</f>
        <v/>
      </c>
      <c r="BB358" s="2">
        <f t="shared" si="50"/>
        <v>0</v>
      </c>
      <c r="BC358" s="3" t="str">
        <f>IF($L358="","",IF(SUM($AJ358:AJ358)=0,$AF358,IF(LEFT(VLOOKUP($AP358,BaseEqptCdF!$C$5:$E$161,3,FALSE),2)="SD",0,IF(LEFT(VLOOKUP($AP358,BaseEqptCdF!$C$5:$E$161,3,FALSE),2)="SB",1*52,VLOOKUP($AP358,BaseEqptCdF!$C$5:$S$161,12,FALSE)*0.2*300))))</f>
        <v/>
      </c>
      <c r="BD358" s="3" t="str">
        <f>IF($L358="","",IF(SUM($AJ358:AK358)=0,$AF358,IF(LEFT(VLOOKUP($AP358,BaseEqptCdF!$C$5:$E$161,3,FALSE),2)="SD",0,IF(LEFT(VLOOKUP($AP358,BaseEqptCdF!$C$5:$E$161,3,FALSE),2)="SB",1*52,VLOOKUP($AP358,BaseEqptCdF!$C$5:$S$161,12,FALSE)*0.2*300))))</f>
        <v/>
      </c>
      <c r="BE358" s="3" t="str">
        <f>IF($L358="","",IF(SUM($AJ358:AL358)=0,$AF358,IF(LEFT(VLOOKUP($AP358,BaseEqptCdF!$C$5:$E$161,3,FALSE),2)="SD",0,IF(LEFT(VLOOKUP($AP358,BaseEqptCdF!$C$5:$E$161,3,FALSE),2)="SB",1*52,VLOOKUP($AP358,BaseEqptCdF!$C$5:$S$161,12,FALSE)*0.2*300))))</f>
        <v/>
      </c>
      <c r="BF358" s="3" t="str">
        <f>IF($L358="","",IF(SUM($AJ358:AM358)=0,$AF358,IF(LEFT(VLOOKUP($AP358,BaseEqptCdF!$C$5:$E$161,3,FALSE),2)="SD",0,IF(LEFT(VLOOKUP($AP358,BaseEqptCdF!$C$5:$E$161,3,FALSE),2)="SB",1*52,VLOOKUP($AP358,BaseEqptCdF!$C$5:$S$161,12,FALSE)*0.2*300))))</f>
        <v/>
      </c>
      <c r="BG358" s="3" t="str">
        <f>IF($L358="","",IF(SUM($AJ358:AN358)=0,$AF358,IF(LEFT(VLOOKUP($AP358,BaseEqptCdF!$C$5:$E$161,3,FALSE),2)="SD",0,IF(LEFT(VLOOKUP($AP358,BaseEqptCdF!$C$5:$E$161,3,FALSE),2)="SB",1*52,VLOOKUP($AP358,BaseEqptCdF!$C$5:$S$161,12,FALSE)*0.2*300))))</f>
        <v/>
      </c>
      <c r="BH358" s="2">
        <f t="shared" si="51"/>
        <v>0</v>
      </c>
    </row>
    <row r="359" spans="1:60" x14ac:dyDescent="0.25">
      <c r="A359" s="296" t="str">
        <f t="array" ref="A359">IF($C359="","",INDEX(Prog!$B$8:$D$300,MATCH($C359,nivo1,0),1))</f>
        <v/>
      </c>
      <c r="B359" s="296" t="str">
        <f t="array" ref="B359">IF($C359="","",INDEX(Prog!$B$8:$D$300,MATCH($C359,nivo1,0),2))</f>
        <v/>
      </c>
      <c r="C359" s="273"/>
      <c r="D359" s="267"/>
      <c r="E359" s="273"/>
      <c r="F359" s="273"/>
      <c r="G359" s="273"/>
      <c r="H359" s="273"/>
      <c r="I359" s="273"/>
      <c r="J359" s="273"/>
      <c r="K359" s="274"/>
      <c r="L359" s="273"/>
      <c r="M359" s="273"/>
      <c r="N359" s="273"/>
      <c r="O359" s="275"/>
      <c r="P359" s="273"/>
      <c r="Q359" s="273"/>
      <c r="R359" s="273"/>
      <c r="S359" s="273"/>
      <c r="T359" s="276"/>
      <c r="U359" s="276"/>
      <c r="V359" s="276"/>
      <c r="W359" s="276"/>
      <c r="X359" s="277"/>
      <c r="Y359" s="278"/>
      <c r="AA359" s="8" t="str">
        <f>IF($L359="","",VLOOKUP($L359,BaseEqptCdF!$C$5:$E$161,2,FALSE))</f>
        <v/>
      </c>
      <c r="AB359" s="8" t="str">
        <f>IF($L359="","",VLOOKUP($L359,BaseEqptCdF!$C$5:$E$161,3,FALSE))</f>
        <v/>
      </c>
      <c r="AC359" s="7" t="str">
        <f>IF($L359="","",VLOOKUP($L359,BaseEqptCdF!$C$5:$I$161,6,FALSE))</f>
        <v/>
      </c>
      <c r="AD359" s="7" t="str">
        <f>IF($L359="","",VLOOKUP($L359,BaseEqptCdF!$C$5:$I$161,7,FALSE))</f>
        <v/>
      </c>
      <c r="AE359" s="3" t="str">
        <f>IF($L359="","",VLOOKUP($L359,BaseEqptCdF!$C$5:$R$161,16,FALSE)*$AC$3)</f>
        <v/>
      </c>
      <c r="AF359" s="3" t="str">
        <f>IF($L359="","",IF(LEFT($AB359,2)="SD",0,IF(LEFT($AB359,2)="SB",1*52,IF($N359=Prog!$P$17,VLOOKUP($L359,BaseEqptCdF!$C$5:$P$161,14,FALSE)*1*300,VLOOKUP($L359,BaseEqptCdF!$C$5:$P$161,12,FALSE)*0.2*300))))</f>
        <v/>
      </c>
      <c r="AG359" s="6" t="str">
        <f t="shared" si="52"/>
        <v/>
      </c>
      <c r="AH359" s="6">
        <f>IF($U359=Prog!$S$18,YEAR($X359),"")</f>
        <v>1900</v>
      </c>
      <c r="AI359" s="5" t="str">
        <f>IF(OR($AG359="",$U359=Prog!$S$18),"",IF(OR($U359=Prog!$S$17,$U359=Prog!$S$16),YEAR($X359),IF($AG359="ND","ND",$AI$8+$O359)))</f>
        <v/>
      </c>
      <c r="AJ359" s="3" t="str">
        <f t="shared" si="46"/>
        <v/>
      </c>
      <c r="AK359" s="3" t="str">
        <f t="shared" si="53"/>
        <v/>
      </c>
      <c r="AL359" s="3" t="str">
        <f t="shared" si="53"/>
        <v/>
      </c>
      <c r="AM359" s="3" t="str">
        <f t="shared" si="53"/>
        <v/>
      </c>
      <c r="AN359" s="3" t="str">
        <f t="shared" si="53"/>
        <v/>
      </c>
      <c r="AO359" s="2">
        <f t="shared" si="48"/>
        <v>0</v>
      </c>
      <c r="AP359" s="4"/>
      <c r="AQ359" s="3">
        <f>IF(AJ359=1,VLOOKUP($AP359,BaseEqptCdF!$C$5:$R$161,16,FALSE),0)</f>
        <v>0</v>
      </c>
      <c r="AR359" s="3">
        <f>IF(AK359=1,VLOOKUP($AP359,BaseEqptCdF!$C$5:$R$161,16,FALSE),0)</f>
        <v>0</v>
      </c>
      <c r="AS359" s="3">
        <f>IF(AL359=1,VLOOKUP($AP359,BaseEqptCdF!$C$5:$R$161,16,FALSE),0)</f>
        <v>0</v>
      </c>
      <c r="AT359" s="3">
        <f>IF(AM359=1,VLOOKUP($AP359,BaseEqptCdF!$C$5:$R$161,16,FALSE),0)</f>
        <v>0</v>
      </c>
      <c r="AU359" s="3">
        <f>IF(AN359=1,VLOOKUP($AP359,BaseEqptCdF!$C$5:$R$161,16,FALSE),0)</f>
        <v>0</v>
      </c>
      <c r="AV359" s="2">
        <f t="shared" si="49"/>
        <v>0</v>
      </c>
      <c r="AW359" s="3" t="str">
        <f>IF($L359="","",IF(SUM($AJ359:AJ359)=0,$AE359,VLOOKUP($AP359,BaseEqptCdF!$C$5:$R$161,16,FALSE)*$AC$3))</f>
        <v/>
      </c>
      <c r="AX359" s="3" t="str">
        <f>IF($L359="","",IF(SUM($AJ359:AK359)=0,$AE359,VLOOKUP($AP359,BaseEqptCdF!$C$5:$R$161,16,FALSE)*$AC$3))</f>
        <v/>
      </c>
      <c r="AY359" s="3" t="str">
        <f>IF($L359="","",IF(SUM($AJ359:AL359)=0,$AE359,VLOOKUP($AP359,BaseEqptCdF!$C$5:$R$161,16,FALSE)*$AC$3))</f>
        <v/>
      </c>
      <c r="AZ359" s="3" t="str">
        <f>IF($L359="","",IF(SUM($AJ359:AM359)=0,$AE359,VLOOKUP($AP359,BaseEqptCdF!$C$5:$R$161,16,FALSE)*$AC$3))</f>
        <v/>
      </c>
      <c r="BA359" s="3" t="str">
        <f>IF($L359="","",IF(SUM($AJ359:AN359)=0,$AE359,VLOOKUP($AP359,BaseEqptCdF!$C$5:$R$161,16,FALSE)*$AC$3))</f>
        <v/>
      </c>
      <c r="BB359" s="2">
        <f t="shared" si="50"/>
        <v>0</v>
      </c>
      <c r="BC359" s="3" t="str">
        <f>IF($L359="","",IF(SUM($AJ359:AJ359)=0,$AF359,IF(LEFT(VLOOKUP($AP359,BaseEqptCdF!$C$5:$E$161,3,FALSE),2)="SD",0,IF(LEFT(VLOOKUP($AP359,BaseEqptCdF!$C$5:$E$161,3,FALSE),2)="SB",1*52,VLOOKUP($AP359,BaseEqptCdF!$C$5:$S$161,12,FALSE)*0.2*300))))</f>
        <v/>
      </c>
      <c r="BD359" s="3" t="str">
        <f>IF($L359="","",IF(SUM($AJ359:AK359)=0,$AF359,IF(LEFT(VLOOKUP($AP359,BaseEqptCdF!$C$5:$E$161,3,FALSE),2)="SD",0,IF(LEFT(VLOOKUP($AP359,BaseEqptCdF!$C$5:$E$161,3,FALSE),2)="SB",1*52,VLOOKUP($AP359,BaseEqptCdF!$C$5:$S$161,12,FALSE)*0.2*300))))</f>
        <v/>
      </c>
      <c r="BE359" s="3" t="str">
        <f>IF($L359="","",IF(SUM($AJ359:AL359)=0,$AF359,IF(LEFT(VLOOKUP($AP359,BaseEqptCdF!$C$5:$E$161,3,FALSE),2)="SD",0,IF(LEFT(VLOOKUP($AP359,BaseEqptCdF!$C$5:$E$161,3,FALSE),2)="SB",1*52,VLOOKUP($AP359,BaseEqptCdF!$C$5:$S$161,12,FALSE)*0.2*300))))</f>
        <v/>
      </c>
      <c r="BF359" s="3" t="str">
        <f>IF($L359="","",IF(SUM($AJ359:AM359)=0,$AF359,IF(LEFT(VLOOKUP($AP359,BaseEqptCdF!$C$5:$E$161,3,FALSE),2)="SD",0,IF(LEFT(VLOOKUP($AP359,BaseEqptCdF!$C$5:$E$161,3,FALSE),2)="SB",1*52,VLOOKUP($AP359,BaseEqptCdF!$C$5:$S$161,12,FALSE)*0.2*300))))</f>
        <v/>
      </c>
      <c r="BG359" s="3" t="str">
        <f>IF($L359="","",IF(SUM($AJ359:AN359)=0,$AF359,IF(LEFT(VLOOKUP($AP359,BaseEqptCdF!$C$5:$E$161,3,FALSE),2)="SD",0,IF(LEFT(VLOOKUP($AP359,BaseEqptCdF!$C$5:$E$161,3,FALSE),2)="SB",1*52,VLOOKUP($AP359,BaseEqptCdF!$C$5:$S$161,12,FALSE)*0.2*300))))</f>
        <v/>
      </c>
      <c r="BH359" s="2">
        <f t="shared" si="51"/>
        <v>0</v>
      </c>
    </row>
    <row r="360" spans="1:60" x14ac:dyDescent="0.25">
      <c r="A360" s="296" t="str">
        <f t="array" ref="A360">IF($C360="","",INDEX(Prog!$B$8:$D$300,MATCH($C360,nivo1,0),1))</f>
        <v/>
      </c>
      <c r="B360" s="296" t="str">
        <f t="array" ref="B360">IF($C360="","",INDEX(Prog!$B$8:$D$300,MATCH($C360,nivo1,0),2))</f>
        <v/>
      </c>
      <c r="C360" s="273"/>
      <c r="D360" s="267"/>
      <c r="E360" s="273"/>
      <c r="F360" s="273"/>
      <c r="G360" s="273"/>
      <c r="H360" s="273"/>
      <c r="I360" s="273"/>
      <c r="J360" s="273"/>
      <c r="K360" s="274"/>
      <c r="L360" s="273"/>
      <c r="M360" s="273"/>
      <c r="N360" s="273"/>
      <c r="O360" s="275"/>
      <c r="P360" s="273"/>
      <c r="Q360" s="273"/>
      <c r="R360" s="273"/>
      <c r="S360" s="273"/>
      <c r="T360" s="276"/>
      <c r="U360" s="276"/>
      <c r="V360" s="276"/>
      <c r="W360" s="276"/>
      <c r="X360" s="277"/>
      <c r="Y360" s="278"/>
      <c r="AA360" s="8" t="str">
        <f>IF($L360="","",VLOOKUP($L360,BaseEqptCdF!$C$5:$E$161,2,FALSE))</f>
        <v/>
      </c>
      <c r="AB360" s="8" t="str">
        <f>IF($L360="","",VLOOKUP($L360,BaseEqptCdF!$C$5:$E$161,3,FALSE))</f>
        <v/>
      </c>
      <c r="AC360" s="7" t="str">
        <f>IF($L360="","",VLOOKUP($L360,BaseEqptCdF!$C$5:$I$161,6,FALSE))</f>
        <v/>
      </c>
      <c r="AD360" s="7" t="str">
        <f>IF($L360="","",VLOOKUP($L360,BaseEqptCdF!$C$5:$I$161,7,FALSE))</f>
        <v/>
      </c>
      <c r="AE360" s="3" t="str">
        <f>IF($L360="","",VLOOKUP($L360,BaseEqptCdF!$C$5:$R$161,16,FALSE)*$AC$3)</f>
        <v/>
      </c>
      <c r="AF360" s="3" t="str">
        <f>IF($L360="","",IF(LEFT($AB360,2)="SD",0,IF(LEFT($AB360,2)="SB",1*52,IF($N360=Prog!$P$17,VLOOKUP($L360,BaseEqptCdF!$C$5:$P$161,14,FALSE)*1*300,VLOOKUP($L360,BaseEqptCdF!$C$5:$P$161,12,FALSE)*0.2*300))))</f>
        <v/>
      </c>
      <c r="AG360" s="6" t="str">
        <f t="shared" si="52"/>
        <v/>
      </c>
      <c r="AH360" s="6">
        <f>IF($U360=Prog!$S$18,YEAR($X360),"")</f>
        <v>1900</v>
      </c>
      <c r="AI360" s="5" t="str">
        <f>IF(OR($AG360="",$U360=Prog!$S$18),"",IF(OR($U360=Prog!$S$17,$U360=Prog!$S$16),YEAR($X360),IF($AG360="ND","ND",$AI$8+$O360)))</f>
        <v/>
      </c>
      <c r="AJ360" s="3" t="str">
        <f t="shared" si="46"/>
        <v/>
      </c>
      <c r="AK360" s="3" t="str">
        <f t="shared" si="53"/>
        <v/>
      </c>
      <c r="AL360" s="3" t="str">
        <f t="shared" si="53"/>
        <v/>
      </c>
      <c r="AM360" s="3" t="str">
        <f t="shared" si="53"/>
        <v/>
      </c>
      <c r="AN360" s="3" t="str">
        <f t="shared" si="53"/>
        <v/>
      </c>
      <c r="AO360" s="2">
        <f t="shared" si="48"/>
        <v>0</v>
      </c>
      <c r="AP360" s="4"/>
      <c r="AQ360" s="3">
        <f>IF(AJ360=1,VLOOKUP($AP360,BaseEqptCdF!$C$5:$R$161,16,FALSE),0)</f>
        <v>0</v>
      </c>
      <c r="AR360" s="3">
        <f>IF(AK360=1,VLOOKUP($AP360,BaseEqptCdF!$C$5:$R$161,16,FALSE),0)</f>
        <v>0</v>
      </c>
      <c r="AS360" s="3">
        <f>IF(AL360=1,VLOOKUP($AP360,BaseEqptCdF!$C$5:$R$161,16,FALSE),0)</f>
        <v>0</v>
      </c>
      <c r="AT360" s="3">
        <f>IF(AM360=1,VLOOKUP($AP360,BaseEqptCdF!$C$5:$R$161,16,FALSE),0)</f>
        <v>0</v>
      </c>
      <c r="AU360" s="3">
        <f>IF(AN360=1,VLOOKUP($AP360,BaseEqptCdF!$C$5:$R$161,16,FALSE),0)</f>
        <v>0</v>
      </c>
      <c r="AV360" s="2">
        <f t="shared" si="49"/>
        <v>0</v>
      </c>
      <c r="AW360" s="3" t="str">
        <f>IF($L360="","",IF(SUM($AJ360:AJ360)=0,$AE360,VLOOKUP($AP360,BaseEqptCdF!$C$5:$R$161,16,FALSE)*$AC$3))</f>
        <v/>
      </c>
      <c r="AX360" s="3" t="str">
        <f>IF($L360="","",IF(SUM($AJ360:AK360)=0,$AE360,VLOOKUP($AP360,BaseEqptCdF!$C$5:$R$161,16,FALSE)*$AC$3))</f>
        <v/>
      </c>
      <c r="AY360" s="3" t="str">
        <f>IF($L360="","",IF(SUM($AJ360:AL360)=0,$AE360,VLOOKUP($AP360,BaseEqptCdF!$C$5:$R$161,16,FALSE)*$AC$3))</f>
        <v/>
      </c>
      <c r="AZ360" s="3" t="str">
        <f>IF($L360="","",IF(SUM($AJ360:AM360)=0,$AE360,VLOOKUP($AP360,BaseEqptCdF!$C$5:$R$161,16,FALSE)*$AC$3))</f>
        <v/>
      </c>
      <c r="BA360" s="3" t="str">
        <f>IF($L360="","",IF(SUM($AJ360:AN360)=0,$AE360,VLOOKUP($AP360,BaseEqptCdF!$C$5:$R$161,16,FALSE)*$AC$3))</f>
        <v/>
      </c>
      <c r="BB360" s="2">
        <f t="shared" si="50"/>
        <v>0</v>
      </c>
      <c r="BC360" s="3" t="str">
        <f>IF($L360="","",IF(SUM($AJ360:AJ360)=0,$AF360,IF(LEFT(VLOOKUP($AP360,BaseEqptCdF!$C$5:$E$161,3,FALSE),2)="SD",0,IF(LEFT(VLOOKUP($AP360,BaseEqptCdF!$C$5:$E$161,3,FALSE),2)="SB",1*52,VLOOKUP($AP360,BaseEqptCdF!$C$5:$S$161,12,FALSE)*0.2*300))))</f>
        <v/>
      </c>
      <c r="BD360" s="3" t="str">
        <f>IF($L360="","",IF(SUM($AJ360:AK360)=0,$AF360,IF(LEFT(VLOOKUP($AP360,BaseEqptCdF!$C$5:$E$161,3,FALSE),2)="SD",0,IF(LEFT(VLOOKUP($AP360,BaseEqptCdF!$C$5:$E$161,3,FALSE),2)="SB",1*52,VLOOKUP($AP360,BaseEqptCdF!$C$5:$S$161,12,FALSE)*0.2*300))))</f>
        <v/>
      </c>
      <c r="BE360" s="3" t="str">
        <f>IF($L360="","",IF(SUM($AJ360:AL360)=0,$AF360,IF(LEFT(VLOOKUP($AP360,BaseEqptCdF!$C$5:$E$161,3,FALSE),2)="SD",0,IF(LEFT(VLOOKUP($AP360,BaseEqptCdF!$C$5:$E$161,3,FALSE),2)="SB",1*52,VLOOKUP($AP360,BaseEqptCdF!$C$5:$S$161,12,FALSE)*0.2*300))))</f>
        <v/>
      </c>
      <c r="BF360" s="3" t="str">
        <f>IF($L360="","",IF(SUM($AJ360:AM360)=0,$AF360,IF(LEFT(VLOOKUP($AP360,BaseEqptCdF!$C$5:$E$161,3,FALSE),2)="SD",0,IF(LEFT(VLOOKUP($AP360,BaseEqptCdF!$C$5:$E$161,3,FALSE),2)="SB",1*52,VLOOKUP($AP360,BaseEqptCdF!$C$5:$S$161,12,FALSE)*0.2*300))))</f>
        <v/>
      </c>
      <c r="BG360" s="3" t="str">
        <f>IF($L360="","",IF(SUM($AJ360:AN360)=0,$AF360,IF(LEFT(VLOOKUP($AP360,BaseEqptCdF!$C$5:$E$161,3,FALSE),2)="SD",0,IF(LEFT(VLOOKUP($AP360,BaseEqptCdF!$C$5:$E$161,3,FALSE),2)="SB",1*52,VLOOKUP($AP360,BaseEqptCdF!$C$5:$S$161,12,FALSE)*0.2*300))))</f>
        <v/>
      </c>
      <c r="BH360" s="2">
        <f t="shared" si="51"/>
        <v>0</v>
      </c>
    </row>
    <row r="361" spans="1:60" x14ac:dyDescent="0.25">
      <c r="A361" s="296" t="str">
        <f t="array" ref="A361">IF($C361="","",INDEX(Prog!$B$8:$D$300,MATCH($C361,nivo1,0),1))</f>
        <v/>
      </c>
      <c r="B361" s="296" t="str">
        <f t="array" ref="B361">IF($C361="","",INDEX(Prog!$B$8:$D$300,MATCH($C361,nivo1,0),2))</f>
        <v/>
      </c>
      <c r="C361" s="273"/>
      <c r="D361" s="267"/>
      <c r="E361" s="273"/>
      <c r="F361" s="273"/>
      <c r="G361" s="273"/>
      <c r="H361" s="273"/>
      <c r="I361" s="273"/>
      <c r="J361" s="273"/>
      <c r="K361" s="274"/>
      <c r="L361" s="273"/>
      <c r="M361" s="273"/>
      <c r="N361" s="273"/>
      <c r="O361" s="275"/>
      <c r="P361" s="273"/>
      <c r="Q361" s="273"/>
      <c r="R361" s="273"/>
      <c r="S361" s="273"/>
      <c r="T361" s="276"/>
      <c r="U361" s="276"/>
      <c r="V361" s="276"/>
      <c r="W361" s="276"/>
      <c r="X361" s="277"/>
      <c r="Y361" s="278"/>
      <c r="AA361" s="8" t="str">
        <f>IF($L361="","",VLOOKUP($L361,BaseEqptCdF!$C$5:$E$161,2,FALSE))</f>
        <v/>
      </c>
      <c r="AB361" s="8" t="str">
        <f>IF($L361="","",VLOOKUP($L361,BaseEqptCdF!$C$5:$E$161,3,FALSE))</f>
        <v/>
      </c>
      <c r="AC361" s="7" t="str">
        <f>IF($L361="","",VLOOKUP($L361,BaseEqptCdF!$C$5:$I$161,6,FALSE))</f>
        <v/>
      </c>
      <c r="AD361" s="7" t="str">
        <f>IF($L361="","",VLOOKUP($L361,BaseEqptCdF!$C$5:$I$161,7,FALSE))</f>
        <v/>
      </c>
      <c r="AE361" s="3" t="str">
        <f>IF($L361="","",VLOOKUP($L361,BaseEqptCdF!$C$5:$R$161,16,FALSE)*$AC$3)</f>
        <v/>
      </c>
      <c r="AF361" s="3" t="str">
        <f>IF($L361="","",IF(LEFT($AB361,2)="SD",0,IF(LEFT($AB361,2)="SB",1*52,IF($N361=Prog!$P$17,VLOOKUP($L361,BaseEqptCdF!$C$5:$P$161,14,FALSE)*1*300,VLOOKUP($L361,BaseEqptCdF!$C$5:$P$161,12,FALSE)*0.2*300))))</f>
        <v/>
      </c>
      <c r="AG361" s="6" t="str">
        <f t="shared" si="52"/>
        <v/>
      </c>
      <c r="AH361" s="6">
        <f>IF($U361=Prog!$S$18,YEAR($X361),"")</f>
        <v>1900</v>
      </c>
      <c r="AI361" s="5" t="str">
        <f>IF(OR($AG361="",$U361=Prog!$S$18),"",IF(OR($U361=Prog!$S$17,$U361=Prog!$S$16),YEAR($X361),IF($AG361="ND","ND",$AI$8+$O361)))</f>
        <v/>
      </c>
      <c r="AJ361" s="3" t="str">
        <f t="shared" si="46"/>
        <v/>
      </c>
      <c r="AK361" s="3" t="str">
        <f t="shared" si="53"/>
        <v/>
      </c>
      <c r="AL361" s="3" t="str">
        <f t="shared" si="53"/>
        <v/>
      </c>
      <c r="AM361" s="3" t="str">
        <f t="shared" si="53"/>
        <v/>
      </c>
      <c r="AN361" s="3" t="str">
        <f t="shared" si="53"/>
        <v/>
      </c>
      <c r="AO361" s="2">
        <f t="shared" si="48"/>
        <v>0</v>
      </c>
      <c r="AP361" s="4"/>
      <c r="AQ361" s="3">
        <f>IF(AJ361=1,VLOOKUP($AP361,BaseEqptCdF!$C$5:$R$161,16,FALSE),0)</f>
        <v>0</v>
      </c>
      <c r="AR361" s="3">
        <f>IF(AK361=1,VLOOKUP($AP361,BaseEqptCdF!$C$5:$R$161,16,FALSE),0)</f>
        <v>0</v>
      </c>
      <c r="AS361" s="3">
        <f>IF(AL361=1,VLOOKUP($AP361,BaseEqptCdF!$C$5:$R$161,16,FALSE),0)</f>
        <v>0</v>
      </c>
      <c r="AT361" s="3">
        <f>IF(AM361=1,VLOOKUP($AP361,BaseEqptCdF!$C$5:$R$161,16,FALSE),0)</f>
        <v>0</v>
      </c>
      <c r="AU361" s="3">
        <f>IF(AN361=1,VLOOKUP($AP361,BaseEqptCdF!$C$5:$R$161,16,FALSE),0)</f>
        <v>0</v>
      </c>
      <c r="AV361" s="2">
        <f t="shared" si="49"/>
        <v>0</v>
      </c>
      <c r="AW361" s="3" t="str">
        <f>IF($L361="","",IF(SUM($AJ361:AJ361)=0,$AE361,VLOOKUP($AP361,BaseEqptCdF!$C$5:$R$161,16,FALSE)*$AC$3))</f>
        <v/>
      </c>
      <c r="AX361" s="3" t="str">
        <f>IF($L361="","",IF(SUM($AJ361:AK361)=0,$AE361,VLOOKUP($AP361,BaseEqptCdF!$C$5:$R$161,16,FALSE)*$AC$3))</f>
        <v/>
      </c>
      <c r="AY361" s="3" t="str">
        <f>IF($L361="","",IF(SUM($AJ361:AL361)=0,$AE361,VLOOKUP($AP361,BaseEqptCdF!$C$5:$R$161,16,FALSE)*$AC$3))</f>
        <v/>
      </c>
      <c r="AZ361" s="3" t="str">
        <f>IF($L361="","",IF(SUM($AJ361:AM361)=0,$AE361,VLOOKUP($AP361,BaseEqptCdF!$C$5:$R$161,16,FALSE)*$AC$3))</f>
        <v/>
      </c>
      <c r="BA361" s="3" t="str">
        <f>IF($L361="","",IF(SUM($AJ361:AN361)=0,$AE361,VLOOKUP($AP361,BaseEqptCdF!$C$5:$R$161,16,FALSE)*$AC$3))</f>
        <v/>
      </c>
      <c r="BB361" s="2">
        <f t="shared" si="50"/>
        <v>0</v>
      </c>
      <c r="BC361" s="3" t="str">
        <f>IF($L361="","",IF(SUM($AJ361:AJ361)=0,$AF361,IF(LEFT(VLOOKUP($AP361,BaseEqptCdF!$C$5:$E$161,3,FALSE),2)="SD",0,IF(LEFT(VLOOKUP($AP361,BaseEqptCdF!$C$5:$E$161,3,FALSE),2)="SB",1*52,VLOOKUP($AP361,BaseEqptCdF!$C$5:$S$161,12,FALSE)*0.2*300))))</f>
        <v/>
      </c>
      <c r="BD361" s="3" t="str">
        <f>IF($L361="","",IF(SUM($AJ361:AK361)=0,$AF361,IF(LEFT(VLOOKUP($AP361,BaseEqptCdF!$C$5:$E$161,3,FALSE),2)="SD",0,IF(LEFT(VLOOKUP($AP361,BaseEqptCdF!$C$5:$E$161,3,FALSE),2)="SB",1*52,VLOOKUP($AP361,BaseEqptCdF!$C$5:$S$161,12,FALSE)*0.2*300))))</f>
        <v/>
      </c>
      <c r="BE361" s="3" t="str">
        <f>IF($L361="","",IF(SUM($AJ361:AL361)=0,$AF361,IF(LEFT(VLOOKUP($AP361,BaseEqptCdF!$C$5:$E$161,3,FALSE),2)="SD",0,IF(LEFT(VLOOKUP($AP361,BaseEqptCdF!$C$5:$E$161,3,FALSE),2)="SB",1*52,VLOOKUP($AP361,BaseEqptCdF!$C$5:$S$161,12,FALSE)*0.2*300))))</f>
        <v/>
      </c>
      <c r="BF361" s="3" t="str">
        <f>IF($L361="","",IF(SUM($AJ361:AM361)=0,$AF361,IF(LEFT(VLOOKUP($AP361,BaseEqptCdF!$C$5:$E$161,3,FALSE),2)="SD",0,IF(LEFT(VLOOKUP($AP361,BaseEqptCdF!$C$5:$E$161,3,FALSE),2)="SB",1*52,VLOOKUP($AP361,BaseEqptCdF!$C$5:$S$161,12,FALSE)*0.2*300))))</f>
        <v/>
      </c>
      <c r="BG361" s="3" t="str">
        <f>IF($L361="","",IF(SUM($AJ361:AN361)=0,$AF361,IF(LEFT(VLOOKUP($AP361,BaseEqptCdF!$C$5:$E$161,3,FALSE),2)="SD",0,IF(LEFT(VLOOKUP($AP361,BaseEqptCdF!$C$5:$E$161,3,FALSE),2)="SB",1*52,VLOOKUP($AP361,BaseEqptCdF!$C$5:$S$161,12,FALSE)*0.2*300))))</f>
        <v/>
      </c>
      <c r="BH361" s="2">
        <f t="shared" si="51"/>
        <v>0</v>
      </c>
    </row>
    <row r="362" spans="1:60" x14ac:dyDescent="0.25">
      <c r="A362" s="296" t="str">
        <f t="array" ref="A362">IF($C362="","",INDEX(Prog!$B$8:$D$300,MATCH($C362,nivo1,0),1))</f>
        <v/>
      </c>
      <c r="B362" s="296" t="str">
        <f t="array" ref="B362">IF($C362="","",INDEX(Prog!$B$8:$D$300,MATCH($C362,nivo1,0),2))</f>
        <v/>
      </c>
      <c r="C362" s="273"/>
      <c r="D362" s="267"/>
      <c r="E362" s="273"/>
      <c r="F362" s="273"/>
      <c r="G362" s="273"/>
      <c r="H362" s="273"/>
      <c r="I362" s="273"/>
      <c r="J362" s="273"/>
      <c r="K362" s="274"/>
      <c r="L362" s="273"/>
      <c r="M362" s="273"/>
      <c r="N362" s="273"/>
      <c r="O362" s="275"/>
      <c r="P362" s="273"/>
      <c r="Q362" s="273"/>
      <c r="R362" s="273"/>
      <c r="S362" s="273"/>
      <c r="T362" s="276"/>
      <c r="U362" s="276"/>
      <c r="V362" s="276"/>
      <c r="W362" s="276"/>
      <c r="X362" s="277"/>
      <c r="Y362" s="278"/>
      <c r="AA362" s="8" t="str">
        <f>IF($L362="","",VLOOKUP($L362,BaseEqptCdF!$C$5:$E$161,2,FALSE))</f>
        <v/>
      </c>
      <c r="AB362" s="8" t="str">
        <f>IF($L362="","",VLOOKUP($L362,BaseEqptCdF!$C$5:$E$161,3,FALSE))</f>
        <v/>
      </c>
      <c r="AC362" s="7" t="str">
        <f>IF($L362="","",VLOOKUP($L362,BaseEqptCdF!$C$5:$I$161,6,FALSE))</f>
        <v/>
      </c>
      <c r="AD362" s="7" t="str">
        <f>IF($L362="","",VLOOKUP($L362,BaseEqptCdF!$C$5:$I$161,7,FALSE))</f>
        <v/>
      </c>
      <c r="AE362" s="3" t="str">
        <f>IF($L362="","",VLOOKUP($L362,BaseEqptCdF!$C$5:$R$161,16,FALSE)*$AC$3)</f>
        <v/>
      </c>
      <c r="AF362" s="3" t="str">
        <f>IF($L362="","",IF(LEFT($AB362,2)="SD",0,IF(LEFT($AB362,2)="SB",1*52,IF($N362=Prog!$P$17,VLOOKUP($L362,BaseEqptCdF!$C$5:$P$161,14,FALSE)*1*300,VLOOKUP($L362,BaseEqptCdF!$C$5:$P$161,12,FALSE)*0.2*300))))</f>
        <v/>
      </c>
      <c r="AG362" s="6" t="str">
        <f t="shared" si="52"/>
        <v/>
      </c>
      <c r="AH362" s="6">
        <f>IF($U362=Prog!$S$18,YEAR($X362),"")</f>
        <v>1900</v>
      </c>
      <c r="AI362" s="5" t="str">
        <f>IF(OR($AG362="",$U362=Prog!$S$18),"",IF(OR($U362=Prog!$S$17,$U362=Prog!$S$16),YEAR($X362),IF($AG362="ND","ND",$AI$8+$O362)))</f>
        <v/>
      </c>
      <c r="AJ362" s="3" t="str">
        <f t="shared" si="46"/>
        <v/>
      </c>
      <c r="AK362" s="3" t="str">
        <f t="shared" si="53"/>
        <v/>
      </c>
      <c r="AL362" s="3" t="str">
        <f t="shared" si="53"/>
        <v/>
      </c>
      <c r="AM362" s="3" t="str">
        <f t="shared" si="53"/>
        <v/>
      </c>
      <c r="AN362" s="3" t="str">
        <f t="shared" si="53"/>
        <v/>
      </c>
      <c r="AO362" s="2">
        <f t="shared" si="48"/>
        <v>0</v>
      </c>
      <c r="AP362" s="4"/>
      <c r="AQ362" s="3">
        <f>IF(AJ362=1,VLOOKUP($AP362,BaseEqptCdF!$C$5:$R$161,16,FALSE),0)</f>
        <v>0</v>
      </c>
      <c r="AR362" s="3">
        <f>IF(AK362=1,VLOOKUP($AP362,BaseEqptCdF!$C$5:$R$161,16,FALSE),0)</f>
        <v>0</v>
      </c>
      <c r="AS362" s="3">
        <f>IF(AL362=1,VLOOKUP($AP362,BaseEqptCdF!$C$5:$R$161,16,FALSE),0)</f>
        <v>0</v>
      </c>
      <c r="AT362" s="3">
        <f>IF(AM362=1,VLOOKUP($AP362,BaseEqptCdF!$C$5:$R$161,16,FALSE),0)</f>
        <v>0</v>
      </c>
      <c r="AU362" s="3">
        <f>IF(AN362=1,VLOOKUP($AP362,BaseEqptCdF!$C$5:$R$161,16,FALSE),0)</f>
        <v>0</v>
      </c>
      <c r="AV362" s="2">
        <f t="shared" si="49"/>
        <v>0</v>
      </c>
      <c r="AW362" s="3" t="str">
        <f>IF($L362="","",IF(SUM($AJ362:AJ362)=0,$AE362,VLOOKUP($AP362,BaseEqptCdF!$C$5:$R$161,16,FALSE)*$AC$3))</f>
        <v/>
      </c>
      <c r="AX362" s="3" t="str">
        <f>IF($L362="","",IF(SUM($AJ362:AK362)=0,$AE362,VLOOKUP($AP362,BaseEqptCdF!$C$5:$R$161,16,FALSE)*$AC$3))</f>
        <v/>
      </c>
      <c r="AY362" s="3" t="str">
        <f>IF($L362="","",IF(SUM($AJ362:AL362)=0,$AE362,VLOOKUP($AP362,BaseEqptCdF!$C$5:$R$161,16,FALSE)*$AC$3))</f>
        <v/>
      </c>
      <c r="AZ362" s="3" t="str">
        <f>IF($L362="","",IF(SUM($AJ362:AM362)=0,$AE362,VLOOKUP($AP362,BaseEqptCdF!$C$5:$R$161,16,FALSE)*$AC$3))</f>
        <v/>
      </c>
      <c r="BA362" s="3" t="str">
        <f>IF($L362="","",IF(SUM($AJ362:AN362)=0,$AE362,VLOOKUP($AP362,BaseEqptCdF!$C$5:$R$161,16,FALSE)*$AC$3))</f>
        <v/>
      </c>
      <c r="BB362" s="2">
        <f t="shared" si="50"/>
        <v>0</v>
      </c>
      <c r="BC362" s="3" t="str">
        <f>IF($L362="","",IF(SUM($AJ362:AJ362)=0,$AF362,IF(LEFT(VLOOKUP($AP362,BaseEqptCdF!$C$5:$E$161,3,FALSE),2)="SD",0,IF(LEFT(VLOOKUP($AP362,BaseEqptCdF!$C$5:$E$161,3,FALSE),2)="SB",1*52,VLOOKUP($AP362,BaseEqptCdF!$C$5:$S$161,12,FALSE)*0.2*300))))</f>
        <v/>
      </c>
      <c r="BD362" s="3" t="str">
        <f>IF($L362="","",IF(SUM($AJ362:AK362)=0,$AF362,IF(LEFT(VLOOKUP($AP362,BaseEqptCdF!$C$5:$E$161,3,FALSE),2)="SD",0,IF(LEFT(VLOOKUP($AP362,BaseEqptCdF!$C$5:$E$161,3,FALSE),2)="SB",1*52,VLOOKUP($AP362,BaseEqptCdF!$C$5:$S$161,12,FALSE)*0.2*300))))</f>
        <v/>
      </c>
      <c r="BE362" s="3" t="str">
        <f>IF($L362="","",IF(SUM($AJ362:AL362)=0,$AF362,IF(LEFT(VLOOKUP($AP362,BaseEqptCdF!$C$5:$E$161,3,FALSE),2)="SD",0,IF(LEFT(VLOOKUP($AP362,BaseEqptCdF!$C$5:$E$161,3,FALSE),2)="SB",1*52,VLOOKUP($AP362,BaseEqptCdF!$C$5:$S$161,12,FALSE)*0.2*300))))</f>
        <v/>
      </c>
      <c r="BF362" s="3" t="str">
        <f>IF($L362="","",IF(SUM($AJ362:AM362)=0,$AF362,IF(LEFT(VLOOKUP($AP362,BaseEqptCdF!$C$5:$E$161,3,FALSE),2)="SD",0,IF(LEFT(VLOOKUP($AP362,BaseEqptCdF!$C$5:$E$161,3,FALSE),2)="SB",1*52,VLOOKUP($AP362,BaseEqptCdF!$C$5:$S$161,12,FALSE)*0.2*300))))</f>
        <v/>
      </c>
      <c r="BG362" s="3" t="str">
        <f>IF($L362="","",IF(SUM($AJ362:AN362)=0,$AF362,IF(LEFT(VLOOKUP($AP362,BaseEqptCdF!$C$5:$E$161,3,FALSE),2)="SD",0,IF(LEFT(VLOOKUP($AP362,BaseEqptCdF!$C$5:$E$161,3,FALSE),2)="SB",1*52,VLOOKUP($AP362,BaseEqptCdF!$C$5:$S$161,12,FALSE)*0.2*300))))</f>
        <v/>
      </c>
      <c r="BH362" s="2">
        <f t="shared" si="51"/>
        <v>0</v>
      </c>
    </row>
    <row r="363" spans="1:60" x14ac:dyDescent="0.25">
      <c r="A363" s="296" t="str">
        <f t="array" ref="A363">IF($C363="","",INDEX(Prog!$B$8:$D$300,MATCH($C363,nivo1,0),1))</f>
        <v/>
      </c>
      <c r="B363" s="296" t="str">
        <f t="array" ref="B363">IF($C363="","",INDEX(Prog!$B$8:$D$300,MATCH($C363,nivo1,0),2))</f>
        <v/>
      </c>
      <c r="C363" s="273"/>
      <c r="D363" s="267"/>
      <c r="E363" s="273"/>
      <c r="F363" s="273"/>
      <c r="G363" s="273"/>
      <c r="H363" s="273"/>
      <c r="I363" s="273"/>
      <c r="J363" s="273"/>
      <c r="K363" s="274"/>
      <c r="L363" s="273"/>
      <c r="M363" s="273"/>
      <c r="N363" s="273"/>
      <c r="O363" s="275"/>
      <c r="P363" s="273"/>
      <c r="Q363" s="273"/>
      <c r="R363" s="273"/>
      <c r="S363" s="273"/>
      <c r="T363" s="276"/>
      <c r="U363" s="276"/>
      <c r="V363" s="276"/>
      <c r="W363" s="276"/>
      <c r="X363" s="277"/>
      <c r="Y363" s="278"/>
      <c r="AA363" s="8" t="str">
        <f>IF($L363="","",VLOOKUP($L363,BaseEqptCdF!$C$5:$E$161,2,FALSE))</f>
        <v/>
      </c>
      <c r="AB363" s="8" t="str">
        <f>IF($L363="","",VLOOKUP($L363,BaseEqptCdF!$C$5:$E$161,3,FALSE))</f>
        <v/>
      </c>
      <c r="AC363" s="7" t="str">
        <f>IF($L363="","",VLOOKUP($L363,BaseEqptCdF!$C$5:$I$161,6,FALSE))</f>
        <v/>
      </c>
      <c r="AD363" s="7" t="str">
        <f>IF($L363="","",VLOOKUP($L363,BaseEqptCdF!$C$5:$I$161,7,FALSE))</f>
        <v/>
      </c>
      <c r="AE363" s="3" t="str">
        <f>IF($L363="","",VLOOKUP($L363,BaseEqptCdF!$C$5:$R$161,16,FALSE)*$AC$3)</f>
        <v/>
      </c>
      <c r="AF363" s="3" t="str">
        <f>IF($L363="","",IF(LEFT($AB363,2)="SD",0,IF(LEFT($AB363,2)="SB",1*52,IF($N363=Prog!$P$17,VLOOKUP($L363,BaseEqptCdF!$C$5:$P$161,14,FALSE)*1*300,VLOOKUP($L363,BaseEqptCdF!$C$5:$P$161,12,FALSE)*0.2*300))))</f>
        <v/>
      </c>
      <c r="AG363" s="6" t="str">
        <f t="shared" si="52"/>
        <v/>
      </c>
      <c r="AH363" s="6">
        <f>IF($U363=Prog!$S$18,YEAR($X363),"")</f>
        <v>1900</v>
      </c>
      <c r="AI363" s="5" t="str">
        <f>IF(OR($AG363="",$U363=Prog!$S$18),"",IF(OR($U363=Prog!$S$17,$U363=Prog!$S$16),YEAR($X363),IF($AG363="ND","ND",$AI$8+$O363)))</f>
        <v/>
      </c>
      <c r="AJ363" s="3" t="str">
        <f t="shared" si="46"/>
        <v/>
      </c>
      <c r="AK363" s="3" t="str">
        <f t="shared" si="53"/>
        <v/>
      </c>
      <c r="AL363" s="3" t="str">
        <f t="shared" si="53"/>
        <v/>
      </c>
      <c r="AM363" s="3" t="str">
        <f t="shared" si="53"/>
        <v/>
      </c>
      <c r="AN363" s="3" t="str">
        <f t="shared" si="53"/>
        <v/>
      </c>
      <c r="AO363" s="2">
        <f t="shared" si="48"/>
        <v>0</v>
      </c>
      <c r="AP363" s="4"/>
      <c r="AQ363" s="3">
        <f>IF(AJ363=1,VLOOKUP($AP363,BaseEqptCdF!$C$5:$R$161,16,FALSE),0)</f>
        <v>0</v>
      </c>
      <c r="AR363" s="3">
        <f>IF(AK363=1,VLOOKUP($AP363,BaseEqptCdF!$C$5:$R$161,16,FALSE),0)</f>
        <v>0</v>
      </c>
      <c r="AS363" s="3">
        <f>IF(AL363=1,VLOOKUP($AP363,BaseEqptCdF!$C$5:$R$161,16,FALSE),0)</f>
        <v>0</v>
      </c>
      <c r="AT363" s="3">
        <f>IF(AM363=1,VLOOKUP($AP363,BaseEqptCdF!$C$5:$R$161,16,FALSE),0)</f>
        <v>0</v>
      </c>
      <c r="AU363" s="3">
        <f>IF(AN363=1,VLOOKUP($AP363,BaseEqptCdF!$C$5:$R$161,16,FALSE),0)</f>
        <v>0</v>
      </c>
      <c r="AV363" s="2">
        <f t="shared" si="49"/>
        <v>0</v>
      </c>
      <c r="AW363" s="3" t="str">
        <f>IF($L363="","",IF(SUM($AJ363:AJ363)=0,$AE363,VLOOKUP($AP363,BaseEqptCdF!$C$5:$R$161,16,FALSE)*$AC$3))</f>
        <v/>
      </c>
      <c r="AX363" s="3" t="str">
        <f>IF($L363="","",IF(SUM($AJ363:AK363)=0,$AE363,VLOOKUP($AP363,BaseEqptCdF!$C$5:$R$161,16,FALSE)*$AC$3))</f>
        <v/>
      </c>
      <c r="AY363" s="3" t="str">
        <f>IF($L363="","",IF(SUM($AJ363:AL363)=0,$AE363,VLOOKUP($AP363,BaseEqptCdF!$C$5:$R$161,16,FALSE)*$AC$3))</f>
        <v/>
      </c>
      <c r="AZ363" s="3" t="str">
        <f>IF($L363="","",IF(SUM($AJ363:AM363)=0,$AE363,VLOOKUP($AP363,BaseEqptCdF!$C$5:$R$161,16,FALSE)*$AC$3))</f>
        <v/>
      </c>
      <c r="BA363" s="3" t="str">
        <f>IF($L363="","",IF(SUM($AJ363:AN363)=0,$AE363,VLOOKUP($AP363,BaseEqptCdF!$C$5:$R$161,16,FALSE)*$AC$3))</f>
        <v/>
      </c>
      <c r="BB363" s="2">
        <f t="shared" si="50"/>
        <v>0</v>
      </c>
      <c r="BC363" s="3" t="str">
        <f>IF($L363="","",IF(SUM($AJ363:AJ363)=0,$AF363,IF(LEFT(VLOOKUP($AP363,BaseEqptCdF!$C$5:$E$161,3,FALSE),2)="SD",0,IF(LEFT(VLOOKUP($AP363,BaseEqptCdF!$C$5:$E$161,3,FALSE),2)="SB",1*52,VLOOKUP($AP363,BaseEqptCdF!$C$5:$S$161,12,FALSE)*0.2*300))))</f>
        <v/>
      </c>
      <c r="BD363" s="3" t="str">
        <f>IF($L363="","",IF(SUM($AJ363:AK363)=0,$AF363,IF(LEFT(VLOOKUP($AP363,BaseEqptCdF!$C$5:$E$161,3,FALSE),2)="SD",0,IF(LEFT(VLOOKUP($AP363,BaseEqptCdF!$C$5:$E$161,3,FALSE),2)="SB",1*52,VLOOKUP($AP363,BaseEqptCdF!$C$5:$S$161,12,FALSE)*0.2*300))))</f>
        <v/>
      </c>
      <c r="BE363" s="3" t="str">
        <f>IF($L363="","",IF(SUM($AJ363:AL363)=0,$AF363,IF(LEFT(VLOOKUP($AP363,BaseEqptCdF!$C$5:$E$161,3,FALSE),2)="SD",0,IF(LEFT(VLOOKUP($AP363,BaseEqptCdF!$C$5:$E$161,3,FALSE),2)="SB",1*52,VLOOKUP($AP363,BaseEqptCdF!$C$5:$S$161,12,FALSE)*0.2*300))))</f>
        <v/>
      </c>
      <c r="BF363" s="3" t="str">
        <f>IF($L363="","",IF(SUM($AJ363:AM363)=0,$AF363,IF(LEFT(VLOOKUP($AP363,BaseEqptCdF!$C$5:$E$161,3,FALSE),2)="SD",0,IF(LEFT(VLOOKUP($AP363,BaseEqptCdF!$C$5:$E$161,3,FALSE),2)="SB",1*52,VLOOKUP($AP363,BaseEqptCdF!$C$5:$S$161,12,FALSE)*0.2*300))))</f>
        <v/>
      </c>
      <c r="BG363" s="3" t="str">
        <f>IF($L363="","",IF(SUM($AJ363:AN363)=0,$AF363,IF(LEFT(VLOOKUP($AP363,BaseEqptCdF!$C$5:$E$161,3,FALSE),2)="SD",0,IF(LEFT(VLOOKUP($AP363,BaseEqptCdF!$C$5:$E$161,3,FALSE),2)="SB",1*52,VLOOKUP($AP363,BaseEqptCdF!$C$5:$S$161,12,FALSE)*0.2*300))))</f>
        <v/>
      </c>
      <c r="BH363" s="2">
        <f t="shared" si="51"/>
        <v>0</v>
      </c>
    </row>
    <row r="364" spans="1:60" x14ac:dyDescent="0.25">
      <c r="A364" s="296" t="str">
        <f t="array" ref="A364">IF($C364="","",INDEX(Prog!$B$8:$D$300,MATCH($C364,nivo1,0),1))</f>
        <v/>
      </c>
      <c r="B364" s="296" t="str">
        <f t="array" ref="B364">IF($C364="","",INDEX(Prog!$B$8:$D$300,MATCH($C364,nivo1,0),2))</f>
        <v/>
      </c>
      <c r="C364" s="273"/>
      <c r="D364" s="267"/>
      <c r="E364" s="273"/>
      <c r="F364" s="273"/>
      <c r="G364" s="273"/>
      <c r="H364" s="273"/>
      <c r="I364" s="273"/>
      <c r="J364" s="273"/>
      <c r="K364" s="274"/>
      <c r="L364" s="273"/>
      <c r="M364" s="273"/>
      <c r="N364" s="273"/>
      <c r="O364" s="275"/>
      <c r="P364" s="273"/>
      <c r="Q364" s="273"/>
      <c r="R364" s="273"/>
      <c r="S364" s="273"/>
      <c r="T364" s="276"/>
      <c r="U364" s="276"/>
      <c r="V364" s="276"/>
      <c r="W364" s="276"/>
      <c r="X364" s="277"/>
      <c r="Y364" s="278"/>
      <c r="AA364" s="8" t="str">
        <f>IF($L364="","",VLOOKUP($L364,BaseEqptCdF!$C$5:$E$161,2,FALSE))</f>
        <v/>
      </c>
      <c r="AB364" s="8" t="str">
        <f>IF($L364="","",VLOOKUP($L364,BaseEqptCdF!$C$5:$E$161,3,FALSE))</f>
        <v/>
      </c>
      <c r="AC364" s="7" t="str">
        <f>IF($L364="","",VLOOKUP($L364,BaseEqptCdF!$C$5:$I$161,6,FALSE))</f>
        <v/>
      </c>
      <c r="AD364" s="7" t="str">
        <f>IF($L364="","",VLOOKUP($L364,BaseEqptCdF!$C$5:$I$161,7,FALSE))</f>
        <v/>
      </c>
      <c r="AE364" s="3" t="str">
        <f>IF($L364="","",VLOOKUP($L364,BaseEqptCdF!$C$5:$R$161,16,FALSE)*$AC$3)</f>
        <v/>
      </c>
      <c r="AF364" s="3" t="str">
        <f>IF($L364="","",IF(LEFT($AB364,2)="SD",0,IF(LEFT($AB364,2)="SB",1*52,IF($N364=Prog!$P$17,VLOOKUP($L364,BaseEqptCdF!$C$5:$P$161,14,FALSE)*1*300,VLOOKUP($L364,BaseEqptCdF!$C$5:$P$161,12,FALSE)*0.2*300))))</f>
        <v/>
      </c>
      <c r="AG364" s="6" t="str">
        <f t="shared" si="52"/>
        <v/>
      </c>
      <c r="AH364" s="6">
        <f>IF($U364=Prog!$S$18,YEAR($X364),"")</f>
        <v>1900</v>
      </c>
      <c r="AI364" s="5" t="str">
        <f>IF(OR($AG364="",$U364=Prog!$S$18),"",IF(OR($U364=Prog!$S$17,$U364=Prog!$S$16),YEAR($X364),IF($AG364="ND","ND",$AI$8+$O364)))</f>
        <v/>
      </c>
      <c r="AJ364" s="3" t="str">
        <f t="shared" si="46"/>
        <v/>
      </c>
      <c r="AK364" s="3" t="str">
        <f t="shared" si="53"/>
        <v/>
      </c>
      <c r="AL364" s="3" t="str">
        <f t="shared" si="53"/>
        <v/>
      </c>
      <c r="AM364" s="3" t="str">
        <f t="shared" si="53"/>
        <v/>
      </c>
      <c r="AN364" s="3" t="str">
        <f t="shared" si="53"/>
        <v/>
      </c>
      <c r="AO364" s="2">
        <f t="shared" si="48"/>
        <v>0</v>
      </c>
      <c r="AP364" s="4"/>
      <c r="AQ364" s="3">
        <f>IF(AJ364=1,VLOOKUP($AP364,BaseEqptCdF!$C$5:$R$161,16,FALSE),0)</f>
        <v>0</v>
      </c>
      <c r="AR364" s="3">
        <f>IF(AK364=1,VLOOKUP($AP364,BaseEqptCdF!$C$5:$R$161,16,FALSE),0)</f>
        <v>0</v>
      </c>
      <c r="AS364" s="3">
        <f>IF(AL364=1,VLOOKUP($AP364,BaseEqptCdF!$C$5:$R$161,16,FALSE),0)</f>
        <v>0</v>
      </c>
      <c r="AT364" s="3">
        <f>IF(AM364=1,VLOOKUP($AP364,BaseEqptCdF!$C$5:$R$161,16,FALSE),0)</f>
        <v>0</v>
      </c>
      <c r="AU364" s="3">
        <f>IF(AN364=1,VLOOKUP($AP364,BaseEqptCdF!$C$5:$R$161,16,FALSE),0)</f>
        <v>0</v>
      </c>
      <c r="AV364" s="2">
        <f t="shared" si="49"/>
        <v>0</v>
      </c>
      <c r="AW364" s="3" t="str">
        <f>IF($L364="","",IF(SUM($AJ364:AJ364)=0,$AE364,VLOOKUP($AP364,BaseEqptCdF!$C$5:$R$161,16,FALSE)*$AC$3))</f>
        <v/>
      </c>
      <c r="AX364" s="3" t="str">
        <f>IF($L364="","",IF(SUM($AJ364:AK364)=0,$AE364,VLOOKUP($AP364,BaseEqptCdF!$C$5:$R$161,16,FALSE)*$AC$3))</f>
        <v/>
      </c>
      <c r="AY364" s="3" t="str">
        <f>IF($L364="","",IF(SUM($AJ364:AL364)=0,$AE364,VLOOKUP($AP364,BaseEqptCdF!$C$5:$R$161,16,FALSE)*$AC$3))</f>
        <v/>
      </c>
      <c r="AZ364" s="3" t="str">
        <f>IF($L364="","",IF(SUM($AJ364:AM364)=0,$AE364,VLOOKUP($AP364,BaseEqptCdF!$C$5:$R$161,16,FALSE)*$AC$3))</f>
        <v/>
      </c>
      <c r="BA364" s="3" t="str">
        <f>IF($L364="","",IF(SUM($AJ364:AN364)=0,$AE364,VLOOKUP($AP364,BaseEqptCdF!$C$5:$R$161,16,FALSE)*$AC$3))</f>
        <v/>
      </c>
      <c r="BB364" s="2">
        <f t="shared" si="50"/>
        <v>0</v>
      </c>
      <c r="BC364" s="3" t="str">
        <f>IF($L364="","",IF(SUM($AJ364:AJ364)=0,$AF364,IF(LEFT(VLOOKUP($AP364,BaseEqptCdF!$C$5:$E$161,3,FALSE),2)="SD",0,IF(LEFT(VLOOKUP($AP364,BaseEqptCdF!$C$5:$E$161,3,FALSE),2)="SB",1*52,VLOOKUP($AP364,BaseEqptCdF!$C$5:$S$161,12,FALSE)*0.2*300))))</f>
        <v/>
      </c>
      <c r="BD364" s="3" t="str">
        <f>IF($L364="","",IF(SUM($AJ364:AK364)=0,$AF364,IF(LEFT(VLOOKUP($AP364,BaseEqptCdF!$C$5:$E$161,3,FALSE),2)="SD",0,IF(LEFT(VLOOKUP($AP364,BaseEqptCdF!$C$5:$E$161,3,FALSE),2)="SB",1*52,VLOOKUP($AP364,BaseEqptCdF!$C$5:$S$161,12,FALSE)*0.2*300))))</f>
        <v/>
      </c>
      <c r="BE364" s="3" t="str">
        <f>IF($L364="","",IF(SUM($AJ364:AL364)=0,$AF364,IF(LEFT(VLOOKUP($AP364,BaseEqptCdF!$C$5:$E$161,3,FALSE),2)="SD",0,IF(LEFT(VLOOKUP($AP364,BaseEqptCdF!$C$5:$E$161,3,FALSE),2)="SB",1*52,VLOOKUP($AP364,BaseEqptCdF!$C$5:$S$161,12,FALSE)*0.2*300))))</f>
        <v/>
      </c>
      <c r="BF364" s="3" t="str">
        <f>IF($L364="","",IF(SUM($AJ364:AM364)=0,$AF364,IF(LEFT(VLOOKUP($AP364,BaseEqptCdF!$C$5:$E$161,3,FALSE),2)="SD",0,IF(LEFT(VLOOKUP($AP364,BaseEqptCdF!$C$5:$E$161,3,FALSE),2)="SB",1*52,VLOOKUP($AP364,BaseEqptCdF!$C$5:$S$161,12,FALSE)*0.2*300))))</f>
        <v/>
      </c>
      <c r="BG364" s="3" t="str">
        <f>IF($L364="","",IF(SUM($AJ364:AN364)=0,$AF364,IF(LEFT(VLOOKUP($AP364,BaseEqptCdF!$C$5:$E$161,3,FALSE),2)="SD",0,IF(LEFT(VLOOKUP($AP364,BaseEqptCdF!$C$5:$E$161,3,FALSE),2)="SB",1*52,VLOOKUP($AP364,BaseEqptCdF!$C$5:$S$161,12,FALSE)*0.2*300))))</f>
        <v/>
      </c>
      <c r="BH364" s="2">
        <f t="shared" si="51"/>
        <v>0</v>
      </c>
    </row>
    <row r="365" spans="1:60" x14ac:dyDescent="0.25">
      <c r="A365" s="296" t="str">
        <f t="array" ref="A365">IF($C365="","",INDEX(Prog!$B$8:$D$300,MATCH($C365,nivo1,0),1))</f>
        <v/>
      </c>
      <c r="B365" s="296" t="str">
        <f t="array" ref="B365">IF($C365="","",INDEX(Prog!$B$8:$D$300,MATCH($C365,nivo1,0),2))</f>
        <v/>
      </c>
      <c r="C365" s="273"/>
      <c r="D365" s="267"/>
      <c r="E365" s="273"/>
      <c r="F365" s="273"/>
      <c r="G365" s="273"/>
      <c r="H365" s="273"/>
      <c r="I365" s="273"/>
      <c r="J365" s="273"/>
      <c r="K365" s="274"/>
      <c r="L365" s="273"/>
      <c r="M365" s="273"/>
      <c r="N365" s="273"/>
      <c r="O365" s="275"/>
      <c r="P365" s="273"/>
      <c r="Q365" s="273"/>
      <c r="R365" s="273"/>
      <c r="S365" s="273"/>
      <c r="T365" s="276"/>
      <c r="U365" s="276"/>
      <c r="V365" s="276"/>
      <c r="W365" s="276"/>
      <c r="X365" s="277"/>
      <c r="Y365" s="278"/>
      <c r="AA365" s="8" t="str">
        <f>IF($L365="","",VLOOKUP($L365,BaseEqptCdF!$C$5:$E$161,2,FALSE))</f>
        <v/>
      </c>
      <c r="AB365" s="8" t="str">
        <f>IF($L365="","",VLOOKUP($L365,BaseEqptCdF!$C$5:$E$161,3,FALSE))</f>
        <v/>
      </c>
      <c r="AC365" s="7" t="str">
        <f>IF($L365="","",VLOOKUP($L365,BaseEqptCdF!$C$5:$I$161,6,FALSE))</f>
        <v/>
      </c>
      <c r="AD365" s="7" t="str">
        <f>IF($L365="","",VLOOKUP($L365,BaseEqptCdF!$C$5:$I$161,7,FALSE))</f>
        <v/>
      </c>
      <c r="AE365" s="3" t="str">
        <f>IF($L365="","",VLOOKUP($L365,BaseEqptCdF!$C$5:$R$161,16,FALSE)*$AC$3)</f>
        <v/>
      </c>
      <c r="AF365" s="3" t="str">
        <f>IF($L365="","",IF(LEFT($AB365,2)="SD",0,IF(LEFT($AB365,2)="SB",1*52,IF($N365=Prog!$P$17,VLOOKUP($L365,BaseEqptCdF!$C$5:$P$161,14,FALSE)*1*300,VLOOKUP($L365,BaseEqptCdF!$C$5:$P$161,12,FALSE)*0.2*300))))</f>
        <v/>
      </c>
      <c r="AG365" s="6" t="str">
        <f t="shared" si="52"/>
        <v/>
      </c>
      <c r="AH365" s="6">
        <f>IF($U365=Prog!$S$18,YEAR($X365),"")</f>
        <v>1900</v>
      </c>
      <c r="AI365" s="5" t="str">
        <f>IF(OR($AG365="",$U365=Prog!$S$18),"",IF(OR($U365=Prog!$S$17,$U365=Prog!$S$16),YEAR($X365),IF($AG365="ND","ND",$AI$8+$O365)))</f>
        <v/>
      </c>
      <c r="AJ365" s="3" t="str">
        <f t="shared" si="46"/>
        <v/>
      </c>
      <c r="AK365" s="3" t="str">
        <f t="shared" si="53"/>
        <v/>
      </c>
      <c r="AL365" s="3" t="str">
        <f t="shared" si="53"/>
        <v/>
      </c>
      <c r="AM365" s="3" t="str">
        <f t="shared" si="53"/>
        <v/>
      </c>
      <c r="AN365" s="3" t="str">
        <f t="shared" si="53"/>
        <v/>
      </c>
      <c r="AO365" s="2">
        <f t="shared" si="48"/>
        <v>0</v>
      </c>
      <c r="AP365" s="4"/>
      <c r="AQ365" s="3">
        <f>IF(AJ365=1,VLOOKUP($AP365,BaseEqptCdF!$C$5:$R$161,16,FALSE),0)</f>
        <v>0</v>
      </c>
      <c r="AR365" s="3">
        <f>IF(AK365=1,VLOOKUP($AP365,BaseEqptCdF!$C$5:$R$161,16,FALSE),0)</f>
        <v>0</v>
      </c>
      <c r="AS365" s="3">
        <f>IF(AL365=1,VLOOKUP($AP365,BaseEqptCdF!$C$5:$R$161,16,FALSE),0)</f>
        <v>0</v>
      </c>
      <c r="AT365" s="3">
        <f>IF(AM365=1,VLOOKUP($AP365,BaseEqptCdF!$C$5:$R$161,16,FALSE),0)</f>
        <v>0</v>
      </c>
      <c r="AU365" s="3">
        <f>IF(AN365=1,VLOOKUP($AP365,BaseEqptCdF!$C$5:$R$161,16,FALSE),0)</f>
        <v>0</v>
      </c>
      <c r="AV365" s="2">
        <f t="shared" si="49"/>
        <v>0</v>
      </c>
      <c r="AW365" s="3" t="str">
        <f>IF($L365="","",IF(SUM($AJ365:AJ365)=0,$AE365,VLOOKUP($AP365,BaseEqptCdF!$C$5:$R$161,16,FALSE)*$AC$3))</f>
        <v/>
      </c>
      <c r="AX365" s="3" t="str">
        <f>IF($L365="","",IF(SUM($AJ365:AK365)=0,$AE365,VLOOKUP($AP365,BaseEqptCdF!$C$5:$R$161,16,FALSE)*$AC$3))</f>
        <v/>
      </c>
      <c r="AY365" s="3" t="str">
        <f>IF($L365="","",IF(SUM($AJ365:AL365)=0,$AE365,VLOOKUP($AP365,BaseEqptCdF!$C$5:$R$161,16,FALSE)*$AC$3))</f>
        <v/>
      </c>
      <c r="AZ365" s="3" t="str">
        <f>IF($L365="","",IF(SUM($AJ365:AM365)=0,$AE365,VLOOKUP($AP365,BaseEqptCdF!$C$5:$R$161,16,FALSE)*$AC$3))</f>
        <v/>
      </c>
      <c r="BA365" s="3" t="str">
        <f>IF($L365="","",IF(SUM($AJ365:AN365)=0,$AE365,VLOOKUP($AP365,BaseEqptCdF!$C$5:$R$161,16,FALSE)*$AC$3))</f>
        <v/>
      </c>
      <c r="BB365" s="2">
        <f t="shared" si="50"/>
        <v>0</v>
      </c>
      <c r="BC365" s="3" t="str">
        <f>IF($L365="","",IF(SUM($AJ365:AJ365)=0,$AF365,IF(LEFT(VLOOKUP($AP365,BaseEqptCdF!$C$5:$E$161,3,FALSE),2)="SD",0,IF(LEFT(VLOOKUP($AP365,BaseEqptCdF!$C$5:$E$161,3,FALSE),2)="SB",1*52,VLOOKUP($AP365,BaseEqptCdF!$C$5:$S$161,12,FALSE)*0.2*300))))</f>
        <v/>
      </c>
      <c r="BD365" s="3" t="str">
        <f>IF($L365="","",IF(SUM($AJ365:AK365)=0,$AF365,IF(LEFT(VLOOKUP($AP365,BaseEqptCdF!$C$5:$E$161,3,FALSE),2)="SD",0,IF(LEFT(VLOOKUP($AP365,BaseEqptCdF!$C$5:$E$161,3,FALSE),2)="SB",1*52,VLOOKUP($AP365,BaseEqptCdF!$C$5:$S$161,12,FALSE)*0.2*300))))</f>
        <v/>
      </c>
      <c r="BE365" s="3" t="str">
        <f>IF($L365="","",IF(SUM($AJ365:AL365)=0,$AF365,IF(LEFT(VLOOKUP($AP365,BaseEqptCdF!$C$5:$E$161,3,FALSE),2)="SD",0,IF(LEFT(VLOOKUP($AP365,BaseEqptCdF!$C$5:$E$161,3,FALSE),2)="SB",1*52,VLOOKUP($AP365,BaseEqptCdF!$C$5:$S$161,12,FALSE)*0.2*300))))</f>
        <v/>
      </c>
      <c r="BF365" s="3" t="str">
        <f>IF($L365="","",IF(SUM($AJ365:AM365)=0,$AF365,IF(LEFT(VLOOKUP($AP365,BaseEqptCdF!$C$5:$E$161,3,FALSE),2)="SD",0,IF(LEFT(VLOOKUP($AP365,BaseEqptCdF!$C$5:$E$161,3,FALSE),2)="SB",1*52,VLOOKUP($AP365,BaseEqptCdF!$C$5:$S$161,12,FALSE)*0.2*300))))</f>
        <v/>
      </c>
      <c r="BG365" s="3" t="str">
        <f>IF($L365="","",IF(SUM($AJ365:AN365)=0,$AF365,IF(LEFT(VLOOKUP($AP365,BaseEqptCdF!$C$5:$E$161,3,FALSE),2)="SD",0,IF(LEFT(VLOOKUP($AP365,BaseEqptCdF!$C$5:$E$161,3,FALSE),2)="SB",1*52,VLOOKUP($AP365,BaseEqptCdF!$C$5:$S$161,12,FALSE)*0.2*300))))</f>
        <v/>
      </c>
      <c r="BH365" s="2">
        <f t="shared" si="51"/>
        <v>0</v>
      </c>
    </row>
    <row r="366" spans="1:60" x14ac:dyDescent="0.25">
      <c r="A366" s="296" t="str">
        <f t="array" ref="A366">IF($C366="","",INDEX(Prog!$B$8:$D$300,MATCH($C366,nivo1,0),1))</f>
        <v/>
      </c>
      <c r="B366" s="296" t="str">
        <f t="array" ref="B366">IF($C366="","",INDEX(Prog!$B$8:$D$300,MATCH($C366,nivo1,0),2))</f>
        <v/>
      </c>
      <c r="C366" s="273"/>
      <c r="D366" s="267"/>
      <c r="E366" s="273"/>
      <c r="F366" s="273"/>
      <c r="G366" s="273"/>
      <c r="H366" s="273"/>
      <c r="I366" s="273"/>
      <c r="J366" s="273"/>
      <c r="K366" s="274"/>
      <c r="L366" s="273"/>
      <c r="M366" s="273"/>
      <c r="N366" s="273"/>
      <c r="O366" s="275"/>
      <c r="P366" s="273"/>
      <c r="Q366" s="273"/>
      <c r="R366" s="273"/>
      <c r="S366" s="273"/>
      <c r="T366" s="276"/>
      <c r="U366" s="276"/>
      <c r="V366" s="276"/>
      <c r="W366" s="276"/>
      <c r="X366" s="277"/>
      <c r="Y366" s="278"/>
      <c r="AA366" s="8" t="str">
        <f>IF($L366="","",VLOOKUP($L366,BaseEqptCdF!$C$5:$E$161,2,FALSE))</f>
        <v/>
      </c>
      <c r="AB366" s="8" t="str">
        <f>IF($L366="","",VLOOKUP($L366,BaseEqptCdF!$C$5:$E$161,3,FALSE))</f>
        <v/>
      </c>
      <c r="AC366" s="7" t="str">
        <f>IF($L366="","",VLOOKUP($L366,BaseEqptCdF!$C$5:$I$161,6,FALSE))</f>
        <v/>
      </c>
      <c r="AD366" s="7" t="str">
        <f>IF($L366="","",VLOOKUP($L366,BaseEqptCdF!$C$5:$I$161,7,FALSE))</f>
        <v/>
      </c>
      <c r="AE366" s="3" t="str">
        <f>IF($L366="","",VLOOKUP($L366,BaseEqptCdF!$C$5:$R$161,16,FALSE)*$AC$3)</f>
        <v/>
      </c>
      <c r="AF366" s="3" t="str">
        <f>IF($L366="","",IF(LEFT($AB366,2)="SD",0,IF(LEFT($AB366,2)="SB",1*52,IF($N366=Prog!$P$17,VLOOKUP($L366,BaseEqptCdF!$C$5:$P$161,14,FALSE)*1*300,VLOOKUP($L366,BaseEqptCdF!$C$5:$P$161,12,FALSE)*0.2*300))))</f>
        <v/>
      </c>
      <c r="AG366" s="6" t="str">
        <f t="shared" si="52"/>
        <v/>
      </c>
      <c r="AH366" s="6">
        <f>IF($U366=Prog!$S$18,YEAR($X366),"")</f>
        <v>1900</v>
      </c>
      <c r="AI366" s="5" t="str">
        <f>IF(OR($AG366="",$U366=Prog!$S$18),"",IF(OR($U366=Prog!$S$17,$U366=Prog!$S$16),YEAR($X366),IF($AG366="ND","ND",$AI$8+$O366)))</f>
        <v/>
      </c>
      <c r="AJ366" s="3" t="str">
        <f t="shared" si="46"/>
        <v/>
      </c>
      <c r="AK366" s="3" t="str">
        <f t="shared" si="53"/>
        <v/>
      </c>
      <c r="AL366" s="3" t="str">
        <f t="shared" si="53"/>
        <v/>
      </c>
      <c r="AM366" s="3" t="str">
        <f t="shared" si="53"/>
        <v/>
      </c>
      <c r="AN366" s="3" t="str">
        <f t="shared" si="53"/>
        <v/>
      </c>
      <c r="AO366" s="2">
        <f t="shared" si="48"/>
        <v>0</v>
      </c>
      <c r="AP366" s="4"/>
      <c r="AQ366" s="3">
        <f>IF(AJ366=1,VLOOKUP($AP366,BaseEqptCdF!$C$5:$R$161,16,FALSE),0)</f>
        <v>0</v>
      </c>
      <c r="AR366" s="3">
        <f>IF(AK366=1,VLOOKUP($AP366,BaseEqptCdF!$C$5:$R$161,16,FALSE),0)</f>
        <v>0</v>
      </c>
      <c r="AS366" s="3">
        <f>IF(AL366=1,VLOOKUP($AP366,BaseEqptCdF!$C$5:$R$161,16,FALSE),0)</f>
        <v>0</v>
      </c>
      <c r="AT366" s="3">
        <f>IF(AM366=1,VLOOKUP($AP366,BaseEqptCdF!$C$5:$R$161,16,FALSE),0)</f>
        <v>0</v>
      </c>
      <c r="AU366" s="3">
        <f>IF(AN366=1,VLOOKUP($AP366,BaseEqptCdF!$C$5:$R$161,16,FALSE),0)</f>
        <v>0</v>
      </c>
      <c r="AV366" s="2">
        <f t="shared" si="49"/>
        <v>0</v>
      </c>
      <c r="AW366" s="3" t="str">
        <f>IF($L366="","",IF(SUM($AJ366:AJ366)=0,$AE366,VLOOKUP($AP366,BaseEqptCdF!$C$5:$R$161,16,FALSE)*$AC$3))</f>
        <v/>
      </c>
      <c r="AX366" s="3" t="str">
        <f>IF($L366="","",IF(SUM($AJ366:AK366)=0,$AE366,VLOOKUP($AP366,BaseEqptCdF!$C$5:$R$161,16,FALSE)*$AC$3))</f>
        <v/>
      </c>
      <c r="AY366" s="3" t="str">
        <f>IF($L366="","",IF(SUM($AJ366:AL366)=0,$AE366,VLOOKUP($AP366,BaseEqptCdF!$C$5:$R$161,16,FALSE)*$AC$3))</f>
        <v/>
      </c>
      <c r="AZ366" s="3" t="str">
        <f>IF($L366="","",IF(SUM($AJ366:AM366)=0,$AE366,VLOOKUP($AP366,BaseEqptCdF!$C$5:$R$161,16,FALSE)*$AC$3))</f>
        <v/>
      </c>
      <c r="BA366" s="3" t="str">
        <f>IF($L366="","",IF(SUM($AJ366:AN366)=0,$AE366,VLOOKUP($AP366,BaseEqptCdF!$C$5:$R$161,16,FALSE)*$AC$3))</f>
        <v/>
      </c>
      <c r="BB366" s="2">
        <f t="shared" si="50"/>
        <v>0</v>
      </c>
      <c r="BC366" s="3" t="str">
        <f>IF($L366="","",IF(SUM($AJ366:AJ366)=0,$AF366,IF(LEFT(VLOOKUP($AP366,BaseEqptCdF!$C$5:$E$161,3,FALSE),2)="SD",0,IF(LEFT(VLOOKUP($AP366,BaseEqptCdF!$C$5:$E$161,3,FALSE),2)="SB",1*52,VLOOKUP($AP366,BaseEqptCdF!$C$5:$S$161,12,FALSE)*0.2*300))))</f>
        <v/>
      </c>
      <c r="BD366" s="3" t="str">
        <f>IF($L366="","",IF(SUM($AJ366:AK366)=0,$AF366,IF(LEFT(VLOOKUP($AP366,BaseEqptCdF!$C$5:$E$161,3,FALSE),2)="SD",0,IF(LEFT(VLOOKUP($AP366,BaseEqptCdF!$C$5:$E$161,3,FALSE),2)="SB",1*52,VLOOKUP($AP366,BaseEqptCdF!$C$5:$S$161,12,FALSE)*0.2*300))))</f>
        <v/>
      </c>
      <c r="BE366" s="3" t="str">
        <f>IF($L366="","",IF(SUM($AJ366:AL366)=0,$AF366,IF(LEFT(VLOOKUP($AP366,BaseEqptCdF!$C$5:$E$161,3,FALSE),2)="SD",0,IF(LEFT(VLOOKUP($AP366,BaseEqptCdF!$C$5:$E$161,3,FALSE),2)="SB",1*52,VLOOKUP($AP366,BaseEqptCdF!$C$5:$S$161,12,FALSE)*0.2*300))))</f>
        <v/>
      </c>
      <c r="BF366" s="3" t="str">
        <f>IF($L366="","",IF(SUM($AJ366:AM366)=0,$AF366,IF(LEFT(VLOOKUP($AP366,BaseEqptCdF!$C$5:$E$161,3,FALSE),2)="SD",0,IF(LEFT(VLOOKUP($AP366,BaseEqptCdF!$C$5:$E$161,3,FALSE),2)="SB",1*52,VLOOKUP($AP366,BaseEqptCdF!$C$5:$S$161,12,FALSE)*0.2*300))))</f>
        <v/>
      </c>
      <c r="BG366" s="3" t="str">
        <f>IF($L366="","",IF(SUM($AJ366:AN366)=0,$AF366,IF(LEFT(VLOOKUP($AP366,BaseEqptCdF!$C$5:$E$161,3,FALSE),2)="SD",0,IF(LEFT(VLOOKUP($AP366,BaseEqptCdF!$C$5:$E$161,3,FALSE),2)="SB",1*52,VLOOKUP($AP366,BaseEqptCdF!$C$5:$S$161,12,FALSE)*0.2*300))))</f>
        <v/>
      </c>
      <c r="BH366" s="2">
        <f t="shared" si="51"/>
        <v>0</v>
      </c>
    </row>
    <row r="367" spans="1:60" x14ac:dyDescent="0.25">
      <c r="A367" s="296" t="str">
        <f t="array" ref="A367">IF($C367="","",INDEX(Prog!$B$8:$D$300,MATCH($C367,nivo1,0),1))</f>
        <v/>
      </c>
      <c r="B367" s="296" t="str">
        <f t="array" ref="B367">IF($C367="","",INDEX(Prog!$B$8:$D$300,MATCH($C367,nivo1,0),2))</f>
        <v/>
      </c>
      <c r="C367" s="273"/>
      <c r="D367" s="267"/>
      <c r="E367" s="273"/>
      <c r="F367" s="273"/>
      <c r="G367" s="273"/>
      <c r="H367" s="273"/>
      <c r="I367" s="273"/>
      <c r="J367" s="273"/>
      <c r="K367" s="274"/>
      <c r="L367" s="273"/>
      <c r="M367" s="273"/>
      <c r="N367" s="273"/>
      <c r="O367" s="275"/>
      <c r="P367" s="273"/>
      <c r="Q367" s="273"/>
      <c r="R367" s="273"/>
      <c r="S367" s="273"/>
      <c r="T367" s="276"/>
      <c r="U367" s="276"/>
      <c r="V367" s="276"/>
      <c r="W367" s="276"/>
      <c r="X367" s="277"/>
      <c r="Y367" s="278"/>
      <c r="AA367" s="8" t="str">
        <f>IF($L367="","",VLOOKUP($L367,BaseEqptCdF!$C$5:$E$161,2,FALSE))</f>
        <v/>
      </c>
      <c r="AB367" s="8" t="str">
        <f>IF($L367="","",VLOOKUP($L367,BaseEqptCdF!$C$5:$E$161,3,FALSE))</f>
        <v/>
      </c>
      <c r="AC367" s="7" t="str">
        <f>IF($L367="","",VLOOKUP($L367,BaseEqptCdF!$C$5:$I$161,6,FALSE))</f>
        <v/>
      </c>
      <c r="AD367" s="7" t="str">
        <f>IF($L367="","",VLOOKUP($L367,BaseEqptCdF!$C$5:$I$161,7,FALSE))</f>
        <v/>
      </c>
      <c r="AE367" s="3" t="str">
        <f>IF($L367="","",VLOOKUP($L367,BaseEqptCdF!$C$5:$R$161,16,FALSE)*$AC$3)</f>
        <v/>
      </c>
      <c r="AF367" s="3" t="str">
        <f>IF($L367="","",IF(LEFT($AB367,2)="SD",0,IF(LEFT($AB367,2)="SB",1*52,IF($N367=Prog!$P$17,VLOOKUP($L367,BaseEqptCdF!$C$5:$P$161,14,FALSE)*1*300,VLOOKUP($L367,BaseEqptCdF!$C$5:$P$161,12,FALSE)*0.2*300))))</f>
        <v/>
      </c>
      <c r="AG367" s="6" t="str">
        <f t="shared" si="52"/>
        <v/>
      </c>
      <c r="AH367" s="6">
        <f>IF($U367=Prog!$S$18,YEAR($X367),"")</f>
        <v>1900</v>
      </c>
      <c r="AI367" s="5" t="str">
        <f>IF(OR($AG367="",$U367=Prog!$S$18),"",IF(OR($U367=Prog!$S$17,$U367=Prog!$S$16),YEAR($X367),IF($AG367="ND","ND",$AI$8+$O367)))</f>
        <v/>
      </c>
      <c r="AJ367" s="3" t="str">
        <f t="shared" si="46"/>
        <v/>
      </c>
      <c r="AK367" s="3" t="str">
        <f t="shared" si="53"/>
        <v/>
      </c>
      <c r="AL367" s="3" t="str">
        <f t="shared" si="53"/>
        <v/>
      </c>
      <c r="AM367" s="3" t="str">
        <f t="shared" si="53"/>
        <v/>
      </c>
      <c r="AN367" s="3" t="str">
        <f t="shared" si="53"/>
        <v/>
      </c>
      <c r="AO367" s="2">
        <f t="shared" si="48"/>
        <v>0</v>
      </c>
      <c r="AP367" s="4"/>
      <c r="AQ367" s="3">
        <f>IF(AJ367=1,VLOOKUP($AP367,BaseEqptCdF!$C$5:$R$161,16,FALSE),0)</f>
        <v>0</v>
      </c>
      <c r="AR367" s="3">
        <f>IF(AK367=1,VLOOKUP($AP367,BaseEqptCdF!$C$5:$R$161,16,FALSE),0)</f>
        <v>0</v>
      </c>
      <c r="AS367" s="3">
        <f>IF(AL367=1,VLOOKUP($AP367,BaseEqptCdF!$C$5:$R$161,16,FALSE),0)</f>
        <v>0</v>
      </c>
      <c r="AT367" s="3">
        <f>IF(AM367=1,VLOOKUP($AP367,BaseEqptCdF!$C$5:$R$161,16,FALSE),0)</f>
        <v>0</v>
      </c>
      <c r="AU367" s="3">
        <f>IF(AN367=1,VLOOKUP($AP367,BaseEqptCdF!$C$5:$R$161,16,FALSE),0)</f>
        <v>0</v>
      </c>
      <c r="AV367" s="2">
        <f t="shared" si="49"/>
        <v>0</v>
      </c>
      <c r="AW367" s="3" t="str">
        <f>IF($L367="","",IF(SUM($AJ367:AJ367)=0,$AE367,VLOOKUP($AP367,BaseEqptCdF!$C$5:$R$161,16,FALSE)*$AC$3))</f>
        <v/>
      </c>
      <c r="AX367" s="3" t="str">
        <f>IF($L367="","",IF(SUM($AJ367:AK367)=0,$AE367,VLOOKUP($AP367,BaseEqptCdF!$C$5:$R$161,16,FALSE)*$AC$3))</f>
        <v/>
      </c>
      <c r="AY367" s="3" t="str">
        <f>IF($L367="","",IF(SUM($AJ367:AL367)=0,$AE367,VLOOKUP($AP367,BaseEqptCdF!$C$5:$R$161,16,FALSE)*$AC$3))</f>
        <v/>
      </c>
      <c r="AZ367" s="3" t="str">
        <f>IF($L367="","",IF(SUM($AJ367:AM367)=0,$AE367,VLOOKUP($AP367,BaseEqptCdF!$C$5:$R$161,16,FALSE)*$AC$3))</f>
        <v/>
      </c>
      <c r="BA367" s="3" t="str">
        <f>IF($L367="","",IF(SUM($AJ367:AN367)=0,$AE367,VLOOKUP($AP367,BaseEqptCdF!$C$5:$R$161,16,FALSE)*$AC$3))</f>
        <v/>
      </c>
      <c r="BB367" s="2">
        <f t="shared" si="50"/>
        <v>0</v>
      </c>
      <c r="BC367" s="3" t="str">
        <f>IF($L367="","",IF(SUM($AJ367:AJ367)=0,$AF367,IF(LEFT(VLOOKUP($AP367,BaseEqptCdF!$C$5:$E$161,3,FALSE),2)="SD",0,IF(LEFT(VLOOKUP($AP367,BaseEqptCdF!$C$5:$E$161,3,FALSE),2)="SB",1*52,VLOOKUP($AP367,BaseEqptCdF!$C$5:$S$161,12,FALSE)*0.2*300))))</f>
        <v/>
      </c>
      <c r="BD367" s="3" t="str">
        <f>IF($L367="","",IF(SUM($AJ367:AK367)=0,$AF367,IF(LEFT(VLOOKUP($AP367,BaseEqptCdF!$C$5:$E$161,3,FALSE),2)="SD",0,IF(LEFT(VLOOKUP($AP367,BaseEqptCdF!$C$5:$E$161,3,FALSE),2)="SB",1*52,VLOOKUP($AP367,BaseEqptCdF!$C$5:$S$161,12,FALSE)*0.2*300))))</f>
        <v/>
      </c>
      <c r="BE367" s="3" t="str">
        <f>IF($L367="","",IF(SUM($AJ367:AL367)=0,$AF367,IF(LEFT(VLOOKUP($AP367,BaseEqptCdF!$C$5:$E$161,3,FALSE),2)="SD",0,IF(LEFT(VLOOKUP($AP367,BaseEqptCdF!$C$5:$E$161,3,FALSE),2)="SB",1*52,VLOOKUP($AP367,BaseEqptCdF!$C$5:$S$161,12,FALSE)*0.2*300))))</f>
        <v/>
      </c>
      <c r="BF367" s="3" t="str">
        <f>IF($L367="","",IF(SUM($AJ367:AM367)=0,$AF367,IF(LEFT(VLOOKUP($AP367,BaseEqptCdF!$C$5:$E$161,3,FALSE),2)="SD",0,IF(LEFT(VLOOKUP($AP367,BaseEqptCdF!$C$5:$E$161,3,FALSE),2)="SB",1*52,VLOOKUP($AP367,BaseEqptCdF!$C$5:$S$161,12,FALSE)*0.2*300))))</f>
        <v/>
      </c>
      <c r="BG367" s="3" t="str">
        <f>IF($L367="","",IF(SUM($AJ367:AN367)=0,$AF367,IF(LEFT(VLOOKUP($AP367,BaseEqptCdF!$C$5:$E$161,3,FALSE),2)="SD",0,IF(LEFT(VLOOKUP($AP367,BaseEqptCdF!$C$5:$E$161,3,FALSE),2)="SB",1*52,VLOOKUP($AP367,BaseEqptCdF!$C$5:$S$161,12,FALSE)*0.2*300))))</f>
        <v/>
      </c>
      <c r="BH367" s="2">
        <f t="shared" si="51"/>
        <v>0</v>
      </c>
    </row>
    <row r="368" spans="1:60" x14ac:dyDescent="0.25">
      <c r="A368" s="296" t="str">
        <f t="array" ref="A368">IF($C368="","",INDEX(Prog!$B$8:$D$300,MATCH($C368,nivo1,0),1))</f>
        <v/>
      </c>
      <c r="B368" s="296" t="str">
        <f t="array" ref="B368">IF($C368="","",INDEX(Prog!$B$8:$D$300,MATCH($C368,nivo1,0),2))</f>
        <v/>
      </c>
      <c r="C368" s="273"/>
      <c r="D368" s="267"/>
      <c r="E368" s="273"/>
      <c r="F368" s="273"/>
      <c r="G368" s="273"/>
      <c r="H368" s="273"/>
      <c r="I368" s="273"/>
      <c r="J368" s="273"/>
      <c r="K368" s="274"/>
      <c r="L368" s="273"/>
      <c r="M368" s="273"/>
      <c r="N368" s="273"/>
      <c r="O368" s="275"/>
      <c r="P368" s="273"/>
      <c r="Q368" s="273"/>
      <c r="R368" s="273"/>
      <c r="S368" s="273"/>
      <c r="T368" s="276"/>
      <c r="U368" s="276"/>
      <c r="V368" s="276"/>
      <c r="W368" s="276"/>
      <c r="X368" s="277"/>
      <c r="Y368" s="278"/>
      <c r="AA368" s="8" t="str">
        <f>IF($L368="","",VLOOKUP($L368,BaseEqptCdF!$C$5:$E$161,2,FALSE))</f>
        <v/>
      </c>
      <c r="AB368" s="8" t="str">
        <f>IF($L368="","",VLOOKUP($L368,BaseEqptCdF!$C$5:$E$161,3,FALSE))</f>
        <v/>
      </c>
      <c r="AC368" s="7" t="str">
        <f>IF($L368="","",VLOOKUP($L368,BaseEqptCdF!$C$5:$I$161,6,FALSE))</f>
        <v/>
      </c>
      <c r="AD368" s="7" t="str">
        <f>IF($L368="","",VLOOKUP($L368,BaseEqptCdF!$C$5:$I$161,7,FALSE))</f>
        <v/>
      </c>
      <c r="AE368" s="3" t="str">
        <f>IF($L368="","",VLOOKUP($L368,BaseEqptCdF!$C$5:$R$161,16,FALSE)*$AC$3)</f>
        <v/>
      </c>
      <c r="AF368" s="3" t="str">
        <f>IF($L368="","",IF(LEFT($AB368,2)="SD",0,IF(LEFT($AB368,2)="SB",1*52,IF($N368=Prog!$P$17,VLOOKUP($L368,BaseEqptCdF!$C$5:$P$161,14,FALSE)*1*300,VLOOKUP($L368,BaseEqptCdF!$C$5:$P$161,12,FALSE)*0.2*300))))</f>
        <v/>
      </c>
      <c r="AG368" s="6" t="str">
        <f t="shared" si="52"/>
        <v/>
      </c>
      <c r="AH368" s="6">
        <f>IF($U368=Prog!$S$18,YEAR($X368),"")</f>
        <v>1900</v>
      </c>
      <c r="AI368" s="5" t="str">
        <f>IF(OR($AG368="",$U368=Prog!$S$18),"",IF(OR($U368=Prog!$S$17,$U368=Prog!$S$16),YEAR($X368),IF($AG368="ND","ND",$AI$8+$O368)))</f>
        <v/>
      </c>
      <c r="AJ368" s="3" t="str">
        <f t="shared" si="46"/>
        <v/>
      </c>
      <c r="AK368" s="3" t="str">
        <f t="shared" si="53"/>
        <v/>
      </c>
      <c r="AL368" s="3" t="str">
        <f t="shared" si="53"/>
        <v/>
      </c>
      <c r="AM368" s="3" t="str">
        <f t="shared" si="53"/>
        <v/>
      </c>
      <c r="AN368" s="3" t="str">
        <f t="shared" si="53"/>
        <v/>
      </c>
      <c r="AO368" s="2">
        <f t="shared" si="48"/>
        <v>0</v>
      </c>
      <c r="AP368" s="4"/>
      <c r="AQ368" s="3">
        <f>IF(AJ368=1,VLOOKUP($AP368,BaseEqptCdF!$C$5:$R$161,16,FALSE),0)</f>
        <v>0</v>
      </c>
      <c r="AR368" s="3">
        <f>IF(AK368=1,VLOOKUP($AP368,BaseEqptCdF!$C$5:$R$161,16,FALSE),0)</f>
        <v>0</v>
      </c>
      <c r="AS368" s="3">
        <f>IF(AL368=1,VLOOKUP($AP368,BaseEqptCdF!$C$5:$R$161,16,FALSE),0)</f>
        <v>0</v>
      </c>
      <c r="AT368" s="3">
        <f>IF(AM368=1,VLOOKUP($AP368,BaseEqptCdF!$C$5:$R$161,16,FALSE),0)</f>
        <v>0</v>
      </c>
      <c r="AU368" s="3">
        <f>IF(AN368=1,VLOOKUP($AP368,BaseEqptCdF!$C$5:$R$161,16,FALSE),0)</f>
        <v>0</v>
      </c>
      <c r="AV368" s="2">
        <f t="shared" si="49"/>
        <v>0</v>
      </c>
      <c r="AW368" s="3" t="str">
        <f>IF($L368="","",IF(SUM($AJ368:AJ368)=0,$AE368,VLOOKUP($AP368,BaseEqptCdF!$C$5:$R$161,16,FALSE)*$AC$3))</f>
        <v/>
      </c>
      <c r="AX368" s="3" t="str">
        <f>IF($L368="","",IF(SUM($AJ368:AK368)=0,$AE368,VLOOKUP($AP368,BaseEqptCdF!$C$5:$R$161,16,FALSE)*$AC$3))</f>
        <v/>
      </c>
      <c r="AY368" s="3" t="str">
        <f>IF($L368="","",IF(SUM($AJ368:AL368)=0,$AE368,VLOOKUP($AP368,BaseEqptCdF!$C$5:$R$161,16,FALSE)*$AC$3))</f>
        <v/>
      </c>
      <c r="AZ368" s="3" t="str">
        <f>IF($L368="","",IF(SUM($AJ368:AM368)=0,$AE368,VLOOKUP($AP368,BaseEqptCdF!$C$5:$R$161,16,FALSE)*$AC$3))</f>
        <v/>
      </c>
      <c r="BA368" s="3" t="str">
        <f>IF($L368="","",IF(SUM($AJ368:AN368)=0,$AE368,VLOOKUP($AP368,BaseEqptCdF!$C$5:$R$161,16,FALSE)*$AC$3))</f>
        <v/>
      </c>
      <c r="BB368" s="2">
        <f t="shared" si="50"/>
        <v>0</v>
      </c>
      <c r="BC368" s="3" t="str">
        <f>IF($L368="","",IF(SUM($AJ368:AJ368)=0,$AF368,IF(LEFT(VLOOKUP($AP368,BaseEqptCdF!$C$5:$E$161,3,FALSE),2)="SD",0,IF(LEFT(VLOOKUP($AP368,BaseEqptCdF!$C$5:$E$161,3,FALSE),2)="SB",1*52,VLOOKUP($AP368,BaseEqptCdF!$C$5:$S$161,12,FALSE)*0.2*300))))</f>
        <v/>
      </c>
      <c r="BD368" s="3" t="str">
        <f>IF($L368="","",IF(SUM($AJ368:AK368)=0,$AF368,IF(LEFT(VLOOKUP($AP368,BaseEqptCdF!$C$5:$E$161,3,FALSE),2)="SD",0,IF(LEFT(VLOOKUP($AP368,BaseEqptCdF!$C$5:$E$161,3,FALSE),2)="SB",1*52,VLOOKUP($AP368,BaseEqptCdF!$C$5:$S$161,12,FALSE)*0.2*300))))</f>
        <v/>
      </c>
      <c r="BE368" s="3" t="str">
        <f>IF($L368="","",IF(SUM($AJ368:AL368)=0,$AF368,IF(LEFT(VLOOKUP($AP368,BaseEqptCdF!$C$5:$E$161,3,FALSE),2)="SD",0,IF(LEFT(VLOOKUP($AP368,BaseEqptCdF!$C$5:$E$161,3,FALSE),2)="SB",1*52,VLOOKUP($AP368,BaseEqptCdF!$C$5:$S$161,12,FALSE)*0.2*300))))</f>
        <v/>
      </c>
      <c r="BF368" s="3" t="str">
        <f>IF($L368="","",IF(SUM($AJ368:AM368)=0,$AF368,IF(LEFT(VLOOKUP($AP368,BaseEqptCdF!$C$5:$E$161,3,FALSE),2)="SD",0,IF(LEFT(VLOOKUP($AP368,BaseEqptCdF!$C$5:$E$161,3,FALSE),2)="SB",1*52,VLOOKUP($AP368,BaseEqptCdF!$C$5:$S$161,12,FALSE)*0.2*300))))</f>
        <v/>
      </c>
      <c r="BG368" s="3" t="str">
        <f>IF($L368="","",IF(SUM($AJ368:AN368)=0,$AF368,IF(LEFT(VLOOKUP($AP368,BaseEqptCdF!$C$5:$E$161,3,FALSE),2)="SD",0,IF(LEFT(VLOOKUP($AP368,BaseEqptCdF!$C$5:$E$161,3,FALSE),2)="SB",1*52,VLOOKUP($AP368,BaseEqptCdF!$C$5:$S$161,12,FALSE)*0.2*300))))</f>
        <v/>
      </c>
      <c r="BH368" s="2">
        <f t="shared" si="51"/>
        <v>0</v>
      </c>
    </row>
    <row r="369" spans="1:60" x14ac:dyDescent="0.25">
      <c r="A369" s="296" t="str">
        <f t="array" ref="A369">IF($C369="","",INDEX(Prog!$B$8:$D$300,MATCH($C369,nivo1,0),1))</f>
        <v/>
      </c>
      <c r="B369" s="296" t="str">
        <f t="array" ref="B369">IF($C369="","",INDEX(Prog!$B$8:$D$300,MATCH($C369,nivo1,0),2))</f>
        <v/>
      </c>
      <c r="C369" s="273"/>
      <c r="D369" s="267"/>
      <c r="E369" s="273"/>
      <c r="F369" s="273"/>
      <c r="G369" s="273"/>
      <c r="H369" s="273"/>
      <c r="I369" s="273"/>
      <c r="J369" s="273"/>
      <c r="K369" s="274"/>
      <c r="L369" s="273"/>
      <c r="M369" s="273"/>
      <c r="N369" s="273"/>
      <c r="O369" s="275"/>
      <c r="P369" s="273"/>
      <c r="Q369" s="273"/>
      <c r="R369" s="273"/>
      <c r="S369" s="273"/>
      <c r="T369" s="276"/>
      <c r="U369" s="276"/>
      <c r="V369" s="276"/>
      <c r="W369" s="276"/>
      <c r="X369" s="277"/>
      <c r="Y369" s="278"/>
      <c r="AA369" s="8" t="str">
        <f>IF($L369="","",VLOOKUP($L369,BaseEqptCdF!$C$5:$E$161,2,FALSE))</f>
        <v/>
      </c>
      <c r="AB369" s="8" t="str">
        <f>IF($L369="","",VLOOKUP($L369,BaseEqptCdF!$C$5:$E$161,3,FALSE))</f>
        <v/>
      </c>
      <c r="AC369" s="7" t="str">
        <f>IF($L369="","",VLOOKUP($L369,BaseEqptCdF!$C$5:$I$161,6,FALSE))</f>
        <v/>
      </c>
      <c r="AD369" s="7" t="str">
        <f>IF($L369="","",VLOOKUP($L369,BaseEqptCdF!$C$5:$I$161,7,FALSE))</f>
        <v/>
      </c>
      <c r="AE369" s="3" t="str">
        <f>IF($L369="","",VLOOKUP($L369,BaseEqptCdF!$C$5:$R$161,16,FALSE)*$AC$3)</f>
        <v/>
      </c>
      <c r="AF369" s="3" t="str">
        <f>IF($L369="","",IF(LEFT($AB369,2)="SD",0,IF(LEFT($AB369,2)="SB",1*52,IF($N369=Prog!$P$17,VLOOKUP($L369,BaseEqptCdF!$C$5:$P$161,14,FALSE)*1*300,VLOOKUP($L369,BaseEqptCdF!$C$5:$P$161,12,FALSE)*0.2*300))))</f>
        <v/>
      </c>
      <c r="AG369" s="6" t="str">
        <f t="shared" si="52"/>
        <v/>
      </c>
      <c r="AH369" s="6">
        <f>IF($U369=Prog!$S$18,YEAR($X369),"")</f>
        <v>1900</v>
      </c>
      <c r="AI369" s="5" t="str">
        <f>IF(OR($AG369="",$U369=Prog!$S$18),"",IF(OR($U369=Prog!$S$17,$U369=Prog!$S$16),YEAR($X369),IF($AG369="ND","ND",$AI$8+$O369)))</f>
        <v/>
      </c>
      <c r="AJ369" s="3" t="str">
        <f t="shared" si="46"/>
        <v/>
      </c>
      <c r="AK369" s="3" t="str">
        <f t="shared" si="53"/>
        <v/>
      </c>
      <c r="AL369" s="3" t="str">
        <f t="shared" si="53"/>
        <v/>
      </c>
      <c r="AM369" s="3" t="str">
        <f t="shared" si="53"/>
        <v/>
      </c>
      <c r="AN369" s="3" t="str">
        <f t="shared" si="53"/>
        <v/>
      </c>
      <c r="AO369" s="2">
        <f t="shared" si="48"/>
        <v>0</v>
      </c>
      <c r="AP369" s="4"/>
      <c r="AQ369" s="3">
        <f>IF(AJ369=1,VLOOKUP($AP369,BaseEqptCdF!$C$5:$R$161,16,FALSE),0)</f>
        <v>0</v>
      </c>
      <c r="AR369" s="3">
        <f>IF(AK369=1,VLOOKUP($AP369,BaseEqptCdF!$C$5:$R$161,16,FALSE),0)</f>
        <v>0</v>
      </c>
      <c r="AS369" s="3">
        <f>IF(AL369=1,VLOOKUP($AP369,BaseEqptCdF!$C$5:$R$161,16,FALSE),0)</f>
        <v>0</v>
      </c>
      <c r="AT369" s="3">
        <f>IF(AM369=1,VLOOKUP($AP369,BaseEqptCdF!$C$5:$R$161,16,FALSE),0)</f>
        <v>0</v>
      </c>
      <c r="AU369" s="3">
        <f>IF(AN369=1,VLOOKUP($AP369,BaseEqptCdF!$C$5:$R$161,16,FALSE),0)</f>
        <v>0</v>
      </c>
      <c r="AV369" s="2">
        <f t="shared" si="49"/>
        <v>0</v>
      </c>
      <c r="AW369" s="3" t="str">
        <f>IF($L369="","",IF(SUM($AJ369:AJ369)=0,$AE369,VLOOKUP($AP369,BaseEqptCdF!$C$5:$R$161,16,FALSE)*$AC$3))</f>
        <v/>
      </c>
      <c r="AX369" s="3" t="str">
        <f>IF($L369="","",IF(SUM($AJ369:AK369)=0,$AE369,VLOOKUP($AP369,BaseEqptCdF!$C$5:$R$161,16,FALSE)*$AC$3))</f>
        <v/>
      </c>
      <c r="AY369" s="3" t="str">
        <f>IF($L369="","",IF(SUM($AJ369:AL369)=0,$AE369,VLOOKUP($AP369,BaseEqptCdF!$C$5:$R$161,16,FALSE)*$AC$3))</f>
        <v/>
      </c>
      <c r="AZ369" s="3" t="str">
        <f>IF($L369="","",IF(SUM($AJ369:AM369)=0,$AE369,VLOOKUP($AP369,BaseEqptCdF!$C$5:$R$161,16,FALSE)*$AC$3))</f>
        <v/>
      </c>
      <c r="BA369" s="3" t="str">
        <f>IF($L369="","",IF(SUM($AJ369:AN369)=0,$AE369,VLOOKUP($AP369,BaseEqptCdF!$C$5:$R$161,16,FALSE)*$AC$3))</f>
        <v/>
      </c>
      <c r="BB369" s="2">
        <f t="shared" si="50"/>
        <v>0</v>
      </c>
      <c r="BC369" s="3" t="str">
        <f>IF($L369="","",IF(SUM($AJ369:AJ369)=0,$AF369,IF(LEFT(VLOOKUP($AP369,BaseEqptCdF!$C$5:$E$161,3,FALSE),2)="SD",0,IF(LEFT(VLOOKUP($AP369,BaseEqptCdF!$C$5:$E$161,3,FALSE),2)="SB",1*52,VLOOKUP($AP369,BaseEqptCdF!$C$5:$S$161,12,FALSE)*0.2*300))))</f>
        <v/>
      </c>
      <c r="BD369" s="3" t="str">
        <f>IF($L369="","",IF(SUM($AJ369:AK369)=0,$AF369,IF(LEFT(VLOOKUP($AP369,BaseEqptCdF!$C$5:$E$161,3,FALSE),2)="SD",0,IF(LEFT(VLOOKUP($AP369,BaseEqptCdF!$C$5:$E$161,3,FALSE),2)="SB",1*52,VLOOKUP($AP369,BaseEqptCdF!$C$5:$S$161,12,FALSE)*0.2*300))))</f>
        <v/>
      </c>
      <c r="BE369" s="3" t="str">
        <f>IF($L369="","",IF(SUM($AJ369:AL369)=0,$AF369,IF(LEFT(VLOOKUP($AP369,BaseEqptCdF!$C$5:$E$161,3,FALSE),2)="SD",0,IF(LEFT(VLOOKUP($AP369,BaseEqptCdF!$C$5:$E$161,3,FALSE),2)="SB",1*52,VLOOKUP($AP369,BaseEqptCdF!$C$5:$S$161,12,FALSE)*0.2*300))))</f>
        <v/>
      </c>
      <c r="BF369" s="3" t="str">
        <f>IF($L369="","",IF(SUM($AJ369:AM369)=0,$AF369,IF(LEFT(VLOOKUP($AP369,BaseEqptCdF!$C$5:$E$161,3,FALSE),2)="SD",0,IF(LEFT(VLOOKUP($AP369,BaseEqptCdF!$C$5:$E$161,3,FALSE),2)="SB",1*52,VLOOKUP($AP369,BaseEqptCdF!$C$5:$S$161,12,FALSE)*0.2*300))))</f>
        <v/>
      </c>
      <c r="BG369" s="3" t="str">
        <f>IF($L369="","",IF(SUM($AJ369:AN369)=0,$AF369,IF(LEFT(VLOOKUP($AP369,BaseEqptCdF!$C$5:$E$161,3,FALSE),2)="SD",0,IF(LEFT(VLOOKUP($AP369,BaseEqptCdF!$C$5:$E$161,3,FALSE),2)="SB",1*52,VLOOKUP($AP369,BaseEqptCdF!$C$5:$S$161,12,FALSE)*0.2*300))))</f>
        <v/>
      </c>
      <c r="BH369" s="2">
        <f t="shared" si="51"/>
        <v>0</v>
      </c>
    </row>
    <row r="370" spans="1:60" x14ac:dyDescent="0.25">
      <c r="A370" s="296" t="str">
        <f t="array" ref="A370">IF($C370="","",INDEX(Prog!$B$8:$D$300,MATCH($C370,nivo1,0),1))</f>
        <v/>
      </c>
      <c r="B370" s="296" t="str">
        <f t="array" ref="B370">IF($C370="","",INDEX(Prog!$B$8:$D$300,MATCH($C370,nivo1,0),2))</f>
        <v/>
      </c>
      <c r="C370" s="273"/>
      <c r="D370" s="267"/>
      <c r="E370" s="273"/>
      <c r="F370" s="273"/>
      <c r="G370" s="273"/>
      <c r="H370" s="273"/>
      <c r="I370" s="273"/>
      <c r="J370" s="273"/>
      <c r="K370" s="274"/>
      <c r="L370" s="273"/>
      <c r="M370" s="273"/>
      <c r="N370" s="273"/>
      <c r="O370" s="275"/>
      <c r="P370" s="273"/>
      <c r="Q370" s="273"/>
      <c r="R370" s="273"/>
      <c r="S370" s="273"/>
      <c r="T370" s="276"/>
      <c r="U370" s="276"/>
      <c r="V370" s="276"/>
      <c r="W370" s="276"/>
      <c r="X370" s="277"/>
      <c r="Y370" s="278"/>
      <c r="AA370" s="8" t="str">
        <f>IF($L370="","",VLOOKUP($L370,BaseEqptCdF!$C$5:$E$161,2,FALSE))</f>
        <v/>
      </c>
      <c r="AB370" s="8" t="str">
        <f>IF($L370="","",VLOOKUP($L370,BaseEqptCdF!$C$5:$E$161,3,FALSE))</f>
        <v/>
      </c>
      <c r="AC370" s="7" t="str">
        <f>IF($L370="","",VLOOKUP($L370,BaseEqptCdF!$C$5:$I$161,6,FALSE))</f>
        <v/>
      </c>
      <c r="AD370" s="7" t="str">
        <f>IF($L370="","",VLOOKUP($L370,BaseEqptCdF!$C$5:$I$161,7,FALSE))</f>
        <v/>
      </c>
      <c r="AE370" s="3" t="str">
        <f>IF($L370="","",VLOOKUP($L370,BaseEqptCdF!$C$5:$R$161,16,FALSE)*$AC$3)</f>
        <v/>
      </c>
      <c r="AF370" s="3" t="str">
        <f>IF($L370="","",IF(LEFT($AB370,2)="SD",0,IF(LEFT($AB370,2)="SB",1*52,IF($N370=Prog!$P$17,VLOOKUP($L370,BaseEqptCdF!$C$5:$P$161,14,FALSE)*1*300,VLOOKUP($L370,BaseEqptCdF!$C$5:$P$161,12,FALSE)*0.2*300))))</f>
        <v/>
      </c>
      <c r="AG370" s="6" t="str">
        <f t="shared" si="52"/>
        <v/>
      </c>
      <c r="AH370" s="6">
        <f>IF($U370=Prog!$S$18,YEAR($X370),"")</f>
        <v>1900</v>
      </c>
      <c r="AI370" s="5" t="str">
        <f>IF(OR($AG370="",$U370=Prog!$S$18),"",IF(OR($U370=Prog!$S$17,$U370=Prog!$S$16),YEAR($X370),IF($AG370="ND","ND",$AI$8+$O370)))</f>
        <v/>
      </c>
      <c r="AJ370" s="3" t="str">
        <f t="shared" si="46"/>
        <v/>
      </c>
      <c r="AK370" s="3" t="str">
        <f t="shared" ref="AK370:AN389" si="54">IF($AI370="","",IF($AI370=AK$9,1,0))</f>
        <v/>
      </c>
      <c r="AL370" s="3" t="str">
        <f t="shared" si="54"/>
        <v/>
      </c>
      <c r="AM370" s="3" t="str">
        <f t="shared" si="54"/>
        <v/>
      </c>
      <c r="AN370" s="3" t="str">
        <f t="shared" si="54"/>
        <v/>
      </c>
      <c r="AO370" s="2">
        <f t="shared" si="48"/>
        <v>0</v>
      </c>
      <c r="AP370" s="4"/>
      <c r="AQ370" s="3">
        <f>IF(AJ370=1,VLOOKUP($AP370,BaseEqptCdF!$C$5:$R$161,16,FALSE),0)</f>
        <v>0</v>
      </c>
      <c r="AR370" s="3">
        <f>IF(AK370=1,VLOOKUP($AP370,BaseEqptCdF!$C$5:$R$161,16,FALSE),0)</f>
        <v>0</v>
      </c>
      <c r="AS370" s="3">
        <f>IF(AL370=1,VLOOKUP($AP370,BaseEqptCdF!$C$5:$R$161,16,FALSE),0)</f>
        <v>0</v>
      </c>
      <c r="AT370" s="3">
        <f>IF(AM370=1,VLOOKUP($AP370,BaseEqptCdF!$C$5:$R$161,16,FALSE),0)</f>
        <v>0</v>
      </c>
      <c r="AU370" s="3">
        <f>IF(AN370=1,VLOOKUP($AP370,BaseEqptCdF!$C$5:$R$161,16,FALSE),0)</f>
        <v>0</v>
      </c>
      <c r="AV370" s="2">
        <f t="shared" si="49"/>
        <v>0</v>
      </c>
      <c r="AW370" s="3" t="str">
        <f>IF($L370="","",IF(SUM($AJ370:AJ370)=0,$AE370,VLOOKUP($AP370,BaseEqptCdF!$C$5:$R$161,16,FALSE)*$AC$3))</f>
        <v/>
      </c>
      <c r="AX370" s="3" t="str">
        <f>IF($L370="","",IF(SUM($AJ370:AK370)=0,$AE370,VLOOKUP($AP370,BaseEqptCdF!$C$5:$R$161,16,FALSE)*$AC$3))</f>
        <v/>
      </c>
      <c r="AY370" s="3" t="str">
        <f>IF($L370="","",IF(SUM($AJ370:AL370)=0,$AE370,VLOOKUP($AP370,BaseEqptCdF!$C$5:$R$161,16,FALSE)*$AC$3))</f>
        <v/>
      </c>
      <c r="AZ370" s="3" t="str">
        <f>IF($L370="","",IF(SUM($AJ370:AM370)=0,$AE370,VLOOKUP($AP370,BaseEqptCdF!$C$5:$R$161,16,FALSE)*$AC$3))</f>
        <v/>
      </c>
      <c r="BA370" s="3" t="str">
        <f>IF($L370="","",IF(SUM($AJ370:AN370)=0,$AE370,VLOOKUP($AP370,BaseEqptCdF!$C$5:$R$161,16,FALSE)*$AC$3))</f>
        <v/>
      </c>
      <c r="BB370" s="2">
        <f t="shared" si="50"/>
        <v>0</v>
      </c>
      <c r="BC370" s="3" t="str">
        <f>IF($L370="","",IF(SUM($AJ370:AJ370)=0,$AF370,IF(LEFT(VLOOKUP($AP370,BaseEqptCdF!$C$5:$E$161,3,FALSE),2)="SD",0,IF(LEFT(VLOOKUP($AP370,BaseEqptCdF!$C$5:$E$161,3,FALSE),2)="SB",1*52,VLOOKUP($AP370,BaseEqptCdF!$C$5:$S$161,12,FALSE)*0.2*300))))</f>
        <v/>
      </c>
      <c r="BD370" s="3" t="str">
        <f>IF($L370="","",IF(SUM($AJ370:AK370)=0,$AF370,IF(LEFT(VLOOKUP($AP370,BaseEqptCdF!$C$5:$E$161,3,FALSE),2)="SD",0,IF(LEFT(VLOOKUP($AP370,BaseEqptCdF!$C$5:$E$161,3,FALSE),2)="SB",1*52,VLOOKUP($AP370,BaseEqptCdF!$C$5:$S$161,12,FALSE)*0.2*300))))</f>
        <v/>
      </c>
      <c r="BE370" s="3" t="str">
        <f>IF($L370="","",IF(SUM($AJ370:AL370)=0,$AF370,IF(LEFT(VLOOKUP($AP370,BaseEqptCdF!$C$5:$E$161,3,FALSE),2)="SD",0,IF(LEFT(VLOOKUP($AP370,BaseEqptCdF!$C$5:$E$161,3,FALSE),2)="SB",1*52,VLOOKUP($AP370,BaseEqptCdF!$C$5:$S$161,12,FALSE)*0.2*300))))</f>
        <v/>
      </c>
      <c r="BF370" s="3" t="str">
        <f>IF($L370="","",IF(SUM($AJ370:AM370)=0,$AF370,IF(LEFT(VLOOKUP($AP370,BaseEqptCdF!$C$5:$E$161,3,FALSE),2)="SD",0,IF(LEFT(VLOOKUP($AP370,BaseEqptCdF!$C$5:$E$161,3,FALSE),2)="SB",1*52,VLOOKUP($AP370,BaseEqptCdF!$C$5:$S$161,12,FALSE)*0.2*300))))</f>
        <v/>
      </c>
      <c r="BG370" s="3" t="str">
        <f>IF($L370="","",IF(SUM($AJ370:AN370)=0,$AF370,IF(LEFT(VLOOKUP($AP370,BaseEqptCdF!$C$5:$E$161,3,FALSE),2)="SD",0,IF(LEFT(VLOOKUP($AP370,BaseEqptCdF!$C$5:$E$161,3,FALSE),2)="SB",1*52,VLOOKUP($AP370,BaseEqptCdF!$C$5:$S$161,12,FALSE)*0.2*300))))</f>
        <v/>
      </c>
      <c r="BH370" s="2">
        <f t="shared" si="51"/>
        <v>0</v>
      </c>
    </row>
    <row r="371" spans="1:60" x14ac:dyDescent="0.25">
      <c r="A371" s="296" t="str">
        <f t="array" ref="A371">IF($C371="","",INDEX(Prog!$B$8:$D$300,MATCH($C371,nivo1,0),1))</f>
        <v/>
      </c>
      <c r="B371" s="296" t="str">
        <f t="array" ref="B371">IF($C371="","",INDEX(Prog!$B$8:$D$300,MATCH($C371,nivo1,0),2))</f>
        <v/>
      </c>
      <c r="C371" s="273"/>
      <c r="D371" s="267"/>
      <c r="E371" s="273"/>
      <c r="F371" s="273"/>
      <c r="G371" s="273"/>
      <c r="H371" s="273"/>
      <c r="I371" s="273"/>
      <c r="J371" s="273"/>
      <c r="K371" s="274"/>
      <c r="L371" s="273"/>
      <c r="M371" s="273"/>
      <c r="N371" s="273"/>
      <c r="O371" s="275"/>
      <c r="P371" s="273"/>
      <c r="Q371" s="273"/>
      <c r="R371" s="273"/>
      <c r="S371" s="273"/>
      <c r="T371" s="276"/>
      <c r="U371" s="276"/>
      <c r="V371" s="276"/>
      <c r="W371" s="276"/>
      <c r="X371" s="277"/>
      <c r="Y371" s="278"/>
      <c r="AA371" s="8" t="str">
        <f>IF($L371="","",VLOOKUP($L371,BaseEqptCdF!$C$5:$E$161,2,FALSE))</f>
        <v/>
      </c>
      <c r="AB371" s="8" t="str">
        <f>IF($L371="","",VLOOKUP($L371,BaseEqptCdF!$C$5:$E$161,3,FALSE))</f>
        <v/>
      </c>
      <c r="AC371" s="7" t="str">
        <f>IF($L371="","",VLOOKUP($L371,BaseEqptCdF!$C$5:$I$161,6,FALSE))</f>
        <v/>
      </c>
      <c r="AD371" s="7" t="str">
        <f>IF($L371="","",VLOOKUP($L371,BaseEqptCdF!$C$5:$I$161,7,FALSE))</f>
        <v/>
      </c>
      <c r="AE371" s="3" t="str">
        <f>IF($L371="","",VLOOKUP($L371,BaseEqptCdF!$C$5:$R$161,16,FALSE)*$AC$3)</f>
        <v/>
      </c>
      <c r="AF371" s="3" t="str">
        <f>IF($L371="","",IF(LEFT($AB371,2)="SD",0,IF(LEFT($AB371,2)="SB",1*52,IF($N371=Prog!$P$17,VLOOKUP($L371,BaseEqptCdF!$C$5:$P$161,14,FALSE)*1*300,VLOOKUP($L371,BaseEqptCdF!$C$5:$P$161,12,FALSE)*0.2*300))))</f>
        <v/>
      </c>
      <c r="AG371" s="6" t="str">
        <f t="shared" si="52"/>
        <v/>
      </c>
      <c r="AH371" s="6">
        <f>IF($U371=Prog!$S$18,YEAR($X371),"")</f>
        <v>1900</v>
      </c>
      <c r="AI371" s="5" t="str">
        <f>IF(OR($AG371="",$U371=Prog!$S$18),"",IF(OR($U371=Prog!$S$17,$U371=Prog!$S$16),YEAR($X371),IF($AG371="ND","ND",$AI$8+$O371)))</f>
        <v/>
      </c>
      <c r="AJ371" s="3" t="str">
        <f t="shared" si="46"/>
        <v/>
      </c>
      <c r="AK371" s="3" t="str">
        <f t="shared" si="54"/>
        <v/>
      </c>
      <c r="AL371" s="3" t="str">
        <f t="shared" si="54"/>
        <v/>
      </c>
      <c r="AM371" s="3" t="str">
        <f t="shared" si="54"/>
        <v/>
      </c>
      <c r="AN371" s="3" t="str">
        <f t="shared" si="54"/>
        <v/>
      </c>
      <c r="AO371" s="2">
        <f t="shared" si="48"/>
        <v>0</v>
      </c>
      <c r="AP371" s="4"/>
      <c r="AQ371" s="3">
        <f>IF(AJ371=1,VLOOKUP($AP371,BaseEqptCdF!$C$5:$R$161,16,FALSE),0)</f>
        <v>0</v>
      </c>
      <c r="AR371" s="3">
        <f>IF(AK371=1,VLOOKUP($AP371,BaseEqptCdF!$C$5:$R$161,16,FALSE),0)</f>
        <v>0</v>
      </c>
      <c r="AS371" s="3">
        <f>IF(AL371=1,VLOOKUP($AP371,BaseEqptCdF!$C$5:$R$161,16,FALSE),0)</f>
        <v>0</v>
      </c>
      <c r="AT371" s="3">
        <f>IF(AM371=1,VLOOKUP($AP371,BaseEqptCdF!$C$5:$R$161,16,FALSE),0)</f>
        <v>0</v>
      </c>
      <c r="AU371" s="3">
        <f>IF(AN371=1,VLOOKUP($AP371,BaseEqptCdF!$C$5:$R$161,16,FALSE),0)</f>
        <v>0</v>
      </c>
      <c r="AV371" s="2">
        <f t="shared" si="49"/>
        <v>0</v>
      </c>
      <c r="AW371" s="3" t="str">
        <f>IF($L371="","",IF(SUM($AJ371:AJ371)=0,$AE371,VLOOKUP($AP371,BaseEqptCdF!$C$5:$R$161,16,FALSE)*$AC$3))</f>
        <v/>
      </c>
      <c r="AX371" s="3" t="str">
        <f>IF($L371="","",IF(SUM($AJ371:AK371)=0,$AE371,VLOOKUP($AP371,BaseEqptCdF!$C$5:$R$161,16,FALSE)*$AC$3))</f>
        <v/>
      </c>
      <c r="AY371" s="3" t="str">
        <f>IF($L371="","",IF(SUM($AJ371:AL371)=0,$AE371,VLOOKUP($AP371,BaseEqptCdF!$C$5:$R$161,16,FALSE)*$AC$3))</f>
        <v/>
      </c>
      <c r="AZ371" s="3" t="str">
        <f>IF($L371="","",IF(SUM($AJ371:AM371)=0,$AE371,VLOOKUP($AP371,BaseEqptCdF!$C$5:$R$161,16,FALSE)*$AC$3))</f>
        <v/>
      </c>
      <c r="BA371" s="3" t="str">
        <f>IF($L371="","",IF(SUM($AJ371:AN371)=0,$AE371,VLOOKUP($AP371,BaseEqptCdF!$C$5:$R$161,16,FALSE)*$AC$3))</f>
        <v/>
      </c>
      <c r="BB371" s="2">
        <f t="shared" si="50"/>
        <v>0</v>
      </c>
      <c r="BC371" s="3" t="str">
        <f>IF($L371="","",IF(SUM($AJ371:AJ371)=0,$AF371,IF(LEFT(VLOOKUP($AP371,BaseEqptCdF!$C$5:$E$161,3,FALSE),2)="SD",0,IF(LEFT(VLOOKUP($AP371,BaseEqptCdF!$C$5:$E$161,3,FALSE),2)="SB",1*52,VLOOKUP($AP371,BaseEqptCdF!$C$5:$S$161,12,FALSE)*0.2*300))))</f>
        <v/>
      </c>
      <c r="BD371" s="3" t="str">
        <f>IF($L371="","",IF(SUM($AJ371:AK371)=0,$AF371,IF(LEFT(VLOOKUP($AP371,BaseEqptCdF!$C$5:$E$161,3,FALSE),2)="SD",0,IF(LEFT(VLOOKUP($AP371,BaseEqptCdF!$C$5:$E$161,3,FALSE),2)="SB",1*52,VLOOKUP($AP371,BaseEqptCdF!$C$5:$S$161,12,FALSE)*0.2*300))))</f>
        <v/>
      </c>
      <c r="BE371" s="3" t="str">
        <f>IF($L371="","",IF(SUM($AJ371:AL371)=0,$AF371,IF(LEFT(VLOOKUP($AP371,BaseEqptCdF!$C$5:$E$161,3,FALSE),2)="SD",0,IF(LEFT(VLOOKUP($AP371,BaseEqptCdF!$C$5:$E$161,3,FALSE),2)="SB",1*52,VLOOKUP($AP371,BaseEqptCdF!$C$5:$S$161,12,FALSE)*0.2*300))))</f>
        <v/>
      </c>
      <c r="BF371" s="3" t="str">
        <f>IF($L371="","",IF(SUM($AJ371:AM371)=0,$AF371,IF(LEFT(VLOOKUP($AP371,BaseEqptCdF!$C$5:$E$161,3,FALSE),2)="SD",0,IF(LEFT(VLOOKUP($AP371,BaseEqptCdF!$C$5:$E$161,3,FALSE),2)="SB",1*52,VLOOKUP($AP371,BaseEqptCdF!$C$5:$S$161,12,FALSE)*0.2*300))))</f>
        <v/>
      </c>
      <c r="BG371" s="3" t="str">
        <f>IF($L371="","",IF(SUM($AJ371:AN371)=0,$AF371,IF(LEFT(VLOOKUP($AP371,BaseEqptCdF!$C$5:$E$161,3,FALSE),2)="SD",0,IF(LEFT(VLOOKUP($AP371,BaseEqptCdF!$C$5:$E$161,3,FALSE),2)="SB",1*52,VLOOKUP($AP371,BaseEqptCdF!$C$5:$S$161,12,FALSE)*0.2*300))))</f>
        <v/>
      </c>
      <c r="BH371" s="2">
        <f t="shared" si="51"/>
        <v>0</v>
      </c>
    </row>
    <row r="372" spans="1:60" x14ac:dyDescent="0.25">
      <c r="A372" s="296" t="str">
        <f t="array" ref="A372">IF($C372="","",INDEX(Prog!$B$8:$D$300,MATCH($C372,nivo1,0),1))</f>
        <v/>
      </c>
      <c r="B372" s="296" t="str">
        <f t="array" ref="B372">IF($C372="","",INDEX(Prog!$B$8:$D$300,MATCH($C372,nivo1,0),2))</f>
        <v/>
      </c>
      <c r="C372" s="273"/>
      <c r="D372" s="267"/>
      <c r="E372" s="273"/>
      <c r="F372" s="273"/>
      <c r="G372" s="273"/>
      <c r="H372" s="273"/>
      <c r="I372" s="273"/>
      <c r="J372" s="273"/>
      <c r="K372" s="274"/>
      <c r="L372" s="273"/>
      <c r="M372" s="273"/>
      <c r="N372" s="273"/>
      <c r="O372" s="275"/>
      <c r="P372" s="273"/>
      <c r="Q372" s="273"/>
      <c r="R372" s="273"/>
      <c r="S372" s="273"/>
      <c r="T372" s="276"/>
      <c r="U372" s="276"/>
      <c r="V372" s="276"/>
      <c r="W372" s="276"/>
      <c r="X372" s="277"/>
      <c r="Y372" s="278"/>
      <c r="AA372" s="8" t="str">
        <f>IF($L372="","",VLOOKUP($L372,BaseEqptCdF!$C$5:$E$161,2,FALSE))</f>
        <v/>
      </c>
      <c r="AB372" s="8" t="str">
        <f>IF($L372="","",VLOOKUP($L372,BaseEqptCdF!$C$5:$E$161,3,FALSE))</f>
        <v/>
      </c>
      <c r="AC372" s="7" t="str">
        <f>IF($L372="","",VLOOKUP($L372,BaseEqptCdF!$C$5:$I$161,6,FALSE))</f>
        <v/>
      </c>
      <c r="AD372" s="7" t="str">
        <f>IF($L372="","",VLOOKUP($L372,BaseEqptCdF!$C$5:$I$161,7,FALSE))</f>
        <v/>
      </c>
      <c r="AE372" s="3" t="str">
        <f>IF($L372="","",VLOOKUP($L372,BaseEqptCdF!$C$5:$R$161,16,FALSE)*$AC$3)</f>
        <v/>
      </c>
      <c r="AF372" s="3" t="str">
        <f>IF($L372="","",IF(LEFT($AB372,2)="SD",0,IF(LEFT($AB372,2)="SB",1*52,IF($N372=Prog!$P$17,VLOOKUP($L372,BaseEqptCdF!$C$5:$P$161,14,FALSE)*1*300,VLOOKUP($L372,BaseEqptCdF!$C$5:$P$161,12,FALSE)*0.2*300))))</f>
        <v/>
      </c>
      <c r="AG372" s="6" t="str">
        <f t="shared" si="52"/>
        <v/>
      </c>
      <c r="AH372" s="6">
        <f>IF($U372=Prog!$S$18,YEAR($X372),"")</f>
        <v>1900</v>
      </c>
      <c r="AI372" s="5" t="str">
        <f>IF(OR($AG372="",$U372=Prog!$S$18),"",IF(OR($U372=Prog!$S$17,$U372=Prog!$S$16),YEAR($X372),IF($AG372="ND","ND",$AI$8+$O372)))</f>
        <v/>
      </c>
      <c r="AJ372" s="3" t="str">
        <f t="shared" si="46"/>
        <v/>
      </c>
      <c r="AK372" s="3" t="str">
        <f t="shared" si="54"/>
        <v/>
      </c>
      <c r="AL372" s="3" t="str">
        <f t="shared" si="54"/>
        <v/>
      </c>
      <c r="AM372" s="3" t="str">
        <f t="shared" si="54"/>
        <v/>
      </c>
      <c r="AN372" s="3" t="str">
        <f t="shared" si="54"/>
        <v/>
      </c>
      <c r="AO372" s="2">
        <f t="shared" si="48"/>
        <v>0</v>
      </c>
      <c r="AP372" s="4"/>
      <c r="AQ372" s="3">
        <f>IF(AJ372=1,VLOOKUP($AP372,BaseEqptCdF!$C$5:$R$161,16,FALSE),0)</f>
        <v>0</v>
      </c>
      <c r="AR372" s="3">
        <f>IF(AK372=1,VLOOKUP($AP372,BaseEqptCdF!$C$5:$R$161,16,FALSE),0)</f>
        <v>0</v>
      </c>
      <c r="AS372" s="3">
        <f>IF(AL372=1,VLOOKUP($AP372,BaseEqptCdF!$C$5:$R$161,16,FALSE),0)</f>
        <v>0</v>
      </c>
      <c r="AT372" s="3">
        <f>IF(AM372=1,VLOOKUP($AP372,BaseEqptCdF!$C$5:$R$161,16,FALSE),0)</f>
        <v>0</v>
      </c>
      <c r="AU372" s="3">
        <f>IF(AN372=1,VLOOKUP($AP372,BaseEqptCdF!$C$5:$R$161,16,FALSE),0)</f>
        <v>0</v>
      </c>
      <c r="AV372" s="2">
        <f t="shared" si="49"/>
        <v>0</v>
      </c>
      <c r="AW372" s="3" t="str">
        <f>IF($L372="","",IF(SUM($AJ372:AJ372)=0,$AE372,VLOOKUP($AP372,BaseEqptCdF!$C$5:$R$161,16,FALSE)*$AC$3))</f>
        <v/>
      </c>
      <c r="AX372" s="3" t="str">
        <f>IF($L372="","",IF(SUM($AJ372:AK372)=0,$AE372,VLOOKUP($AP372,BaseEqptCdF!$C$5:$R$161,16,FALSE)*$AC$3))</f>
        <v/>
      </c>
      <c r="AY372" s="3" t="str">
        <f>IF($L372="","",IF(SUM($AJ372:AL372)=0,$AE372,VLOOKUP($AP372,BaseEqptCdF!$C$5:$R$161,16,FALSE)*$AC$3))</f>
        <v/>
      </c>
      <c r="AZ372" s="3" t="str">
        <f>IF($L372="","",IF(SUM($AJ372:AM372)=0,$AE372,VLOOKUP($AP372,BaseEqptCdF!$C$5:$R$161,16,FALSE)*$AC$3))</f>
        <v/>
      </c>
      <c r="BA372" s="3" t="str">
        <f>IF($L372="","",IF(SUM($AJ372:AN372)=0,$AE372,VLOOKUP($AP372,BaseEqptCdF!$C$5:$R$161,16,FALSE)*$AC$3))</f>
        <v/>
      </c>
      <c r="BB372" s="2">
        <f t="shared" si="50"/>
        <v>0</v>
      </c>
      <c r="BC372" s="3" t="str">
        <f>IF($L372="","",IF(SUM($AJ372:AJ372)=0,$AF372,IF(LEFT(VLOOKUP($AP372,BaseEqptCdF!$C$5:$E$161,3,FALSE),2)="SD",0,IF(LEFT(VLOOKUP($AP372,BaseEqptCdF!$C$5:$E$161,3,FALSE),2)="SB",1*52,VLOOKUP($AP372,BaseEqptCdF!$C$5:$S$161,12,FALSE)*0.2*300))))</f>
        <v/>
      </c>
      <c r="BD372" s="3" t="str">
        <f>IF($L372="","",IF(SUM($AJ372:AK372)=0,$AF372,IF(LEFT(VLOOKUP($AP372,BaseEqptCdF!$C$5:$E$161,3,FALSE),2)="SD",0,IF(LEFT(VLOOKUP($AP372,BaseEqptCdF!$C$5:$E$161,3,FALSE),2)="SB",1*52,VLOOKUP($AP372,BaseEqptCdF!$C$5:$S$161,12,FALSE)*0.2*300))))</f>
        <v/>
      </c>
      <c r="BE372" s="3" t="str">
        <f>IF($L372="","",IF(SUM($AJ372:AL372)=0,$AF372,IF(LEFT(VLOOKUP($AP372,BaseEqptCdF!$C$5:$E$161,3,FALSE),2)="SD",0,IF(LEFT(VLOOKUP($AP372,BaseEqptCdF!$C$5:$E$161,3,FALSE),2)="SB",1*52,VLOOKUP($AP372,BaseEqptCdF!$C$5:$S$161,12,FALSE)*0.2*300))))</f>
        <v/>
      </c>
      <c r="BF372" s="3" t="str">
        <f>IF($L372="","",IF(SUM($AJ372:AM372)=0,$AF372,IF(LEFT(VLOOKUP($AP372,BaseEqptCdF!$C$5:$E$161,3,FALSE),2)="SD",0,IF(LEFT(VLOOKUP($AP372,BaseEqptCdF!$C$5:$E$161,3,FALSE),2)="SB",1*52,VLOOKUP($AP372,BaseEqptCdF!$C$5:$S$161,12,FALSE)*0.2*300))))</f>
        <v/>
      </c>
      <c r="BG372" s="3" t="str">
        <f>IF($L372="","",IF(SUM($AJ372:AN372)=0,$AF372,IF(LEFT(VLOOKUP($AP372,BaseEqptCdF!$C$5:$E$161,3,FALSE),2)="SD",0,IF(LEFT(VLOOKUP($AP372,BaseEqptCdF!$C$5:$E$161,3,FALSE),2)="SB",1*52,VLOOKUP($AP372,BaseEqptCdF!$C$5:$S$161,12,FALSE)*0.2*300))))</f>
        <v/>
      </c>
      <c r="BH372" s="2">
        <f t="shared" si="51"/>
        <v>0</v>
      </c>
    </row>
    <row r="373" spans="1:60" x14ac:dyDescent="0.25">
      <c r="A373" s="296" t="str">
        <f t="array" ref="A373">IF($C373="","",INDEX(Prog!$B$8:$D$300,MATCH($C373,nivo1,0),1))</f>
        <v/>
      </c>
      <c r="B373" s="296" t="str">
        <f t="array" ref="B373">IF($C373="","",INDEX(Prog!$B$8:$D$300,MATCH($C373,nivo1,0),2))</f>
        <v/>
      </c>
      <c r="C373" s="273"/>
      <c r="D373" s="267"/>
      <c r="E373" s="273"/>
      <c r="F373" s="273"/>
      <c r="G373" s="273"/>
      <c r="H373" s="273"/>
      <c r="I373" s="273"/>
      <c r="J373" s="273"/>
      <c r="K373" s="274"/>
      <c r="L373" s="273"/>
      <c r="M373" s="273"/>
      <c r="N373" s="273"/>
      <c r="O373" s="275"/>
      <c r="P373" s="273"/>
      <c r="Q373" s="273"/>
      <c r="R373" s="273"/>
      <c r="S373" s="273"/>
      <c r="T373" s="276"/>
      <c r="U373" s="276"/>
      <c r="V373" s="276"/>
      <c r="W373" s="276"/>
      <c r="X373" s="277"/>
      <c r="Y373" s="278"/>
      <c r="AA373" s="8" t="str">
        <f>IF($L373="","",VLOOKUP($L373,BaseEqptCdF!$C$5:$E$161,2,FALSE))</f>
        <v/>
      </c>
      <c r="AB373" s="8" t="str">
        <f>IF($L373="","",VLOOKUP($L373,BaseEqptCdF!$C$5:$E$161,3,FALSE))</f>
        <v/>
      </c>
      <c r="AC373" s="7" t="str">
        <f>IF($L373="","",VLOOKUP($L373,BaseEqptCdF!$C$5:$I$161,6,FALSE))</f>
        <v/>
      </c>
      <c r="AD373" s="7" t="str">
        <f>IF($L373="","",VLOOKUP($L373,BaseEqptCdF!$C$5:$I$161,7,FALSE))</f>
        <v/>
      </c>
      <c r="AE373" s="3" t="str">
        <f>IF($L373="","",VLOOKUP($L373,BaseEqptCdF!$C$5:$R$161,16,FALSE)*$AC$3)</f>
        <v/>
      </c>
      <c r="AF373" s="3" t="str">
        <f>IF($L373="","",IF(LEFT($AB373,2)="SD",0,IF(LEFT($AB373,2)="SB",1*52,IF($N373=Prog!$P$17,VLOOKUP($L373,BaseEqptCdF!$C$5:$P$161,14,FALSE)*1*300,VLOOKUP($L373,BaseEqptCdF!$C$5:$P$161,12,FALSE)*0.2*300))))</f>
        <v/>
      </c>
      <c r="AG373" s="6" t="str">
        <f t="shared" si="52"/>
        <v/>
      </c>
      <c r="AH373" s="6">
        <f>IF($U373=Prog!$S$18,YEAR($X373),"")</f>
        <v>1900</v>
      </c>
      <c r="AI373" s="5" t="str">
        <f>IF(OR($AG373="",$U373=Prog!$S$18),"",IF(OR($U373=Prog!$S$17,$U373=Prog!$S$16),YEAR($X373),IF($AG373="ND","ND",$AI$8+$O373)))</f>
        <v/>
      </c>
      <c r="AJ373" s="3" t="str">
        <f t="shared" si="46"/>
        <v/>
      </c>
      <c r="AK373" s="3" t="str">
        <f t="shared" si="54"/>
        <v/>
      </c>
      <c r="AL373" s="3" t="str">
        <f t="shared" si="54"/>
        <v/>
      </c>
      <c r="AM373" s="3" t="str">
        <f t="shared" si="54"/>
        <v/>
      </c>
      <c r="AN373" s="3" t="str">
        <f t="shared" si="54"/>
        <v/>
      </c>
      <c r="AO373" s="2">
        <f t="shared" si="48"/>
        <v>0</v>
      </c>
      <c r="AP373" s="4"/>
      <c r="AQ373" s="3">
        <f>IF(AJ373=1,VLOOKUP($AP373,BaseEqptCdF!$C$5:$R$161,16,FALSE),0)</f>
        <v>0</v>
      </c>
      <c r="AR373" s="3">
        <f>IF(AK373=1,VLOOKUP($AP373,BaseEqptCdF!$C$5:$R$161,16,FALSE),0)</f>
        <v>0</v>
      </c>
      <c r="AS373" s="3">
        <f>IF(AL373=1,VLOOKUP($AP373,BaseEqptCdF!$C$5:$R$161,16,FALSE),0)</f>
        <v>0</v>
      </c>
      <c r="AT373" s="3">
        <f>IF(AM373=1,VLOOKUP($AP373,BaseEqptCdF!$C$5:$R$161,16,FALSE),0)</f>
        <v>0</v>
      </c>
      <c r="AU373" s="3">
        <f>IF(AN373=1,VLOOKUP($AP373,BaseEqptCdF!$C$5:$R$161,16,FALSE),0)</f>
        <v>0</v>
      </c>
      <c r="AV373" s="2">
        <f t="shared" si="49"/>
        <v>0</v>
      </c>
      <c r="AW373" s="3" t="str">
        <f>IF($L373="","",IF(SUM($AJ373:AJ373)=0,$AE373,VLOOKUP($AP373,BaseEqptCdF!$C$5:$R$161,16,FALSE)*$AC$3))</f>
        <v/>
      </c>
      <c r="AX373" s="3" t="str">
        <f>IF($L373="","",IF(SUM($AJ373:AK373)=0,$AE373,VLOOKUP($AP373,BaseEqptCdF!$C$5:$R$161,16,FALSE)*$AC$3))</f>
        <v/>
      </c>
      <c r="AY373" s="3" t="str">
        <f>IF($L373="","",IF(SUM($AJ373:AL373)=0,$AE373,VLOOKUP($AP373,BaseEqptCdF!$C$5:$R$161,16,FALSE)*$AC$3))</f>
        <v/>
      </c>
      <c r="AZ373" s="3" t="str">
        <f>IF($L373="","",IF(SUM($AJ373:AM373)=0,$AE373,VLOOKUP($AP373,BaseEqptCdF!$C$5:$R$161,16,FALSE)*$AC$3))</f>
        <v/>
      </c>
      <c r="BA373" s="3" t="str">
        <f>IF($L373="","",IF(SUM($AJ373:AN373)=0,$AE373,VLOOKUP($AP373,BaseEqptCdF!$C$5:$R$161,16,FALSE)*$AC$3))</f>
        <v/>
      </c>
      <c r="BB373" s="2">
        <f t="shared" si="50"/>
        <v>0</v>
      </c>
      <c r="BC373" s="3" t="str">
        <f>IF($L373="","",IF(SUM($AJ373:AJ373)=0,$AF373,IF(LEFT(VLOOKUP($AP373,BaseEqptCdF!$C$5:$E$161,3,FALSE),2)="SD",0,IF(LEFT(VLOOKUP($AP373,BaseEqptCdF!$C$5:$E$161,3,FALSE),2)="SB",1*52,VLOOKUP($AP373,BaseEqptCdF!$C$5:$S$161,12,FALSE)*0.2*300))))</f>
        <v/>
      </c>
      <c r="BD373" s="3" t="str">
        <f>IF($L373="","",IF(SUM($AJ373:AK373)=0,$AF373,IF(LEFT(VLOOKUP($AP373,BaseEqptCdF!$C$5:$E$161,3,FALSE),2)="SD",0,IF(LEFT(VLOOKUP($AP373,BaseEqptCdF!$C$5:$E$161,3,FALSE),2)="SB",1*52,VLOOKUP($AP373,BaseEqptCdF!$C$5:$S$161,12,FALSE)*0.2*300))))</f>
        <v/>
      </c>
      <c r="BE373" s="3" t="str">
        <f>IF($L373="","",IF(SUM($AJ373:AL373)=0,$AF373,IF(LEFT(VLOOKUP($AP373,BaseEqptCdF!$C$5:$E$161,3,FALSE),2)="SD",0,IF(LEFT(VLOOKUP($AP373,BaseEqptCdF!$C$5:$E$161,3,FALSE),2)="SB",1*52,VLOOKUP($AP373,BaseEqptCdF!$C$5:$S$161,12,FALSE)*0.2*300))))</f>
        <v/>
      </c>
      <c r="BF373" s="3" t="str">
        <f>IF($L373="","",IF(SUM($AJ373:AM373)=0,$AF373,IF(LEFT(VLOOKUP($AP373,BaseEqptCdF!$C$5:$E$161,3,FALSE),2)="SD",0,IF(LEFT(VLOOKUP($AP373,BaseEqptCdF!$C$5:$E$161,3,FALSE),2)="SB",1*52,VLOOKUP($AP373,BaseEqptCdF!$C$5:$S$161,12,FALSE)*0.2*300))))</f>
        <v/>
      </c>
      <c r="BG373" s="3" t="str">
        <f>IF($L373="","",IF(SUM($AJ373:AN373)=0,$AF373,IF(LEFT(VLOOKUP($AP373,BaseEqptCdF!$C$5:$E$161,3,FALSE),2)="SD",0,IF(LEFT(VLOOKUP($AP373,BaseEqptCdF!$C$5:$E$161,3,FALSE),2)="SB",1*52,VLOOKUP($AP373,BaseEqptCdF!$C$5:$S$161,12,FALSE)*0.2*300))))</f>
        <v/>
      </c>
      <c r="BH373" s="2">
        <f t="shared" si="51"/>
        <v>0</v>
      </c>
    </row>
    <row r="374" spans="1:60" x14ac:dyDescent="0.25">
      <c r="A374" s="296" t="str">
        <f t="array" ref="A374">IF($C374="","",INDEX(Prog!$B$8:$D$300,MATCH($C374,nivo1,0),1))</f>
        <v/>
      </c>
      <c r="B374" s="296" t="str">
        <f t="array" ref="B374">IF($C374="","",INDEX(Prog!$B$8:$D$300,MATCH($C374,nivo1,0),2))</f>
        <v/>
      </c>
      <c r="C374" s="273"/>
      <c r="D374" s="267"/>
      <c r="E374" s="273"/>
      <c r="F374" s="273"/>
      <c r="G374" s="273"/>
      <c r="H374" s="273"/>
      <c r="I374" s="273"/>
      <c r="J374" s="273"/>
      <c r="K374" s="274"/>
      <c r="L374" s="273"/>
      <c r="M374" s="273"/>
      <c r="N374" s="273"/>
      <c r="O374" s="275"/>
      <c r="P374" s="273"/>
      <c r="Q374" s="273"/>
      <c r="R374" s="273"/>
      <c r="S374" s="273"/>
      <c r="T374" s="276"/>
      <c r="U374" s="276"/>
      <c r="V374" s="276"/>
      <c r="W374" s="276"/>
      <c r="X374" s="277"/>
      <c r="Y374" s="278"/>
      <c r="AA374" s="8" t="str">
        <f>IF($L374="","",VLOOKUP($L374,BaseEqptCdF!$C$5:$E$161,2,FALSE))</f>
        <v/>
      </c>
      <c r="AB374" s="8" t="str">
        <f>IF($L374="","",VLOOKUP($L374,BaseEqptCdF!$C$5:$E$161,3,FALSE))</f>
        <v/>
      </c>
      <c r="AC374" s="7" t="str">
        <f>IF($L374="","",VLOOKUP($L374,BaseEqptCdF!$C$5:$I$161,6,FALSE))</f>
        <v/>
      </c>
      <c r="AD374" s="7" t="str">
        <f>IF($L374="","",VLOOKUP($L374,BaseEqptCdF!$C$5:$I$161,7,FALSE))</f>
        <v/>
      </c>
      <c r="AE374" s="3" t="str">
        <f>IF($L374="","",VLOOKUP($L374,BaseEqptCdF!$C$5:$R$161,16,FALSE)*$AC$3)</f>
        <v/>
      </c>
      <c r="AF374" s="3" t="str">
        <f>IF($L374="","",IF(LEFT($AB374,2)="SD",0,IF(LEFT($AB374,2)="SB",1*52,IF($N374=Prog!$P$17,VLOOKUP($L374,BaseEqptCdF!$C$5:$P$161,14,FALSE)*1*300,VLOOKUP($L374,BaseEqptCdF!$C$5:$P$161,12,FALSE)*0.2*300))))</f>
        <v/>
      </c>
      <c r="AG374" s="6" t="str">
        <f t="shared" si="52"/>
        <v/>
      </c>
      <c r="AH374" s="6">
        <f>IF($U374=Prog!$S$18,YEAR($X374),"")</f>
        <v>1900</v>
      </c>
      <c r="AI374" s="5" t="str">
        <f>IF(OR($AG374="",$U374=Prog!$S$18),"",IF(OR($U374=Prog!$S$17,$U374=Prog!$S$16),YEAR($X374),IF($AG374="ND","ND",$AI$8+$O374)))</f>
        <v/>
      </c>
      <c r="AJ374" s="3" t="str">
        <f t="shared" si="46"/>
        <v/>
      </c>
      <c r="AK374" s="3" t="str">
        <f t="shared" si="54"/>
        <v/>
      </c>
      <c r="AL374" s="3" t="str">
        <f t="shared" si="54"/>
        <v/>
      </c>
      <c r="AM374" s="3" t="str">
        <f t="shared" si="54"/>
        <v/>
      </c>
      <c r="AN374" s="3" t="str">
        <f t="shared" si="54"/>
        <v/>
      </c>
      <c r="AO374" s="2">
        <f t="shared" si="48"/>
        <v>0</v>
      </c>
      <c r="AP374" s="4"/>
      <c r="AQ374" s="3">
        <f>IF(AJ374=1,VLOOKUP($AP374,BaseEqptCdF!$C$5:$R$161,16,FALSE),0)</f>
        <v>0</v>
      </c>
      <c r="AR374" s="3">
        <f>IF(AK374=1,VLOOKUP($AP374,BaseEqptCdF!$C$5:$R$161,16,FALSE),0)</f>
        <v>0</v>
      </c>
      <c r="AS374" s="3">
        <f>IF(AL374=1,VLOOKUP($AP374,BaseEqptCdF!$C$5:$R$161,16,FALSE),0)</f>
        <v>0</v>
      </c>
      <c r="AT374" s="3">
        <f>IF(AM374=1,VLOOKUP($AP374,BaseEqptCdF!$C$5:$R$161,16,FALSE),0)</f>
        <v>0</v>
      </c>
      <c r="AU374" s="3">
        <f>IF(AN374=1,VLOOKUP($AP374,BaseEqptCdF!$C$5:$R$161,16,FALSE),0)</f>
        <v>0</v>
      </c>
      <c r="AV374" s="2">
        <f t="shared" si="49"/>
        <v>0</v>
      </c>
      <c r="AW374" s="3" t="str">
        <f>IF($L374="","",IF(SUM($AJ374:AJ374)=0,$AE374,VLOOKUP($AP374,BaseEqptCdF!$C$5:$R$161,16,FALSE)*$AC$3))</f>
        <v/>
      </c>
      <c r="AX374" s="3" t="str">
        <f>IF($L374="","",IF(SUM($AJ374:AK374)=0,$AE374,VLOOKUP($AP374,BaseEqptCdF!$C$5:$R$161,16,FALSE)*$AC$3))</f>
        <v/>
      </c>
      <c r="AY374" s="3" t="str">
        <f>IF($L374="","",IF(SUM($AJ374:AL374)=0,$AE374,VLOOKUP($AP374,BaseEqptCdF!$C$5:$R$161,16,FALSE)*$AC$3))</f>
        <v/>
      </c>
      <c r="AZ374" s="3" t="str">
        <f>IF($L374="","",IF(SUM($AJ374:AM374)=0,$AE374,VLOOKUP($AP374,BaseEqptCdF!$C$5:$R$161,16,FALSE)*$AC$3))</f>
        <v/>
      </c>
      <c r="BA374" s="3" t="str">
        <f>IF($L374="","",IF(SUM($AJ374:AN374)=0,$AE374,VLOOKUP($AP374,BaseEqptCdF!$C$5:$R$161,16,FALSE)*$AC$3))</f>
        <v/>
      </c>
      <c r="BB374" s="2">
        <f t="shared" si="50"/>
        <v>0</v>
      </c>
      <c r="BC374" s="3" t="str">
        <f>IF($L374="","",IF(SUM($AJ374:AJ374)=0,$AF374,IF(LEFT(VLOOKUP($AP374,BaseEqptCdF!$C$5:$E$161,3,FALSE),2)="SD",0,IF(LEFT(VLOOKUP($AP374,BaseEqptCdF!$C$5:$E$161,3,FALSE),2)="SB",1*52,VLOOKUP($AP374,BaseEqptCdF!$C$5:$S$161,12,FALSE)*0.2*300))))</f>
        <v/>
      </c>
      <c r="BD374" s="3" t="str">
        <f>IF($L374="","",IF(SUM($AJ374:AK374)=0,$AF374,IF(LEFT(VLOOKUP($AP374,BaseEqptCdF!$C$5:$E$161,3,FALSE),2)="SD",0,IF(LEFT(VLOOKUP($AP374,BaseEqptCdF!$C$5:$E$161,3,FALSE),2)="SB",1*52,VLOOKUP($AP374,BaseEqptCdF!$C$5:$S$161,12,FALSE)*0.2*300))))</f>
        <v/>
      </c>
      <c r="BE374" s="3" t="str">
        <f>IF($L374="","",IF(SUM($AJ374:AL374)=0,$AF374,IF(LEFT(VLOOKUP($AP374,BaseEqptCdF!$C$5:$E$161,3,FALSE),2)="SD",0,IF(LEFT(VLOOKUP($AP374,BaseEqptCdF!$C$5:$E$161,3,FALSE),2)="SB",1*52,VLOOKUP($AP374,BaseEqptCdF!$C$5:$S$161,12,FALSE)*0.2*300))))</f>
        <v/>
      </c>
      <c r="BF374" s="3" t="str">
        <f>IF($L374="","",IF(SUM($AJ374:AM374)=0,$AF374,IF(LEFT(VLOOKUP($AP374,BaseEqptCdF!$C$5:$E$161,3,FALSE),2)="SD",0,IF(LEFT(VLOOKUP($AP374,BaseEqptCdF!$C$5:$E$161,3,FALSE),2)="SB",1*52,VLOOKUP($AP374,BaseEqptCdF!$C$5:$S$161,12,FALSE)*0.2*300))))</f>
        <v/>
      </c>
      <c r="BG374" s="3" t="str">
        <f>IF($L374="","",IF(SUM($AJ374:AN374)=0,$AF374,IF(LEFT(VLOOKUP($AP374,BaseEqptCdF!$C$5:$E$161,3,FALSE),2)="SD",0,IF(LEFT(VLOOKUP($AP374,BaseEqptCdF!$C$5:$E$161,3,FALSE),2)="SB",1*52,VLOOKUP($AP374,BaseEqptCdF!$C$5:$S$161,12,FALSE)*0.2*300))))</f>
        <v/>
      </c>
      <c r="BH374" s="2">
        <f t="shared" si="51"/>
        <v>0</v>
      </c>
    </row>
    <row r="375" spans="1:60" x14ac:dyDescent="0.25">
      <c r="A375" s="296" t="str">
        <f t="array" ref="A375">IF($C375="","",INDEX(Prog!$B$8:$D$300,MATCH($C375,nivo1,0),1))</f>
        <v/>
      </c>
      <c r="B375" s="296" t="str">
        <f t="array" ref="B375">IF($C375="","",INDEX(Prog!$B$8:$D$300,MATCH($C375,nivo1,0),2))</f>
        <v/>
      </c>
      <c r="C375" s="273"/>
      <c r="D375" s="267"/>
      <c r="E375" s="273"/>
      <c r="F375" s="273"/>
      <c r="G375" s="273"/>
      <c r="H375" s="273"/>
      <c r="I375" s="273"/>
      <c r="J375" s="273"/>
      <c r="K375" s="274"/>
      <c r="L375" s="273"/>
      <c r="M375" s="273"/>
      <c r="N375" s="273"/>
      <c r="O375" s="275"/>
      <c r="P375" s="273"/>
      <c r="Q375" s="273"/>
      <c r="R375" s="273"/>
      <c r="S375" s="273"/>
      <c r="T375" s="276"/>
      <c r="U375" s="276"/>
      <c r="V375" s="276"/>
      <c r="W375" s="276"/>
      <c r="X375" s="277"/>
      <c r="Y375" s="278"/>
      <c r="AA375" s="8" t="str">
        <f>IF($L375="","",VLOOKUP($L375,BaseEqptCdF!$C$5:$E$161,2,FALSE))</f>
        <v/>
      </c>
      <c r="AB375" s="8" t="str">
        <f>IF($L375="","",VLOOKUP($L375,BaseEqptCdF!$C$5:$E$161,3,FALSE))</f>
        <v/>
      </c>
      <c r="AC375" s="7" t="str">
        <f>IF($L375="","",VLOOKUP($L375,BaseEqptCdF!$C$5:$I$161,6,FALSE))</f>
        <v/>
      </c>
      <c r="AD375" s="7" t="str">
        <f>IF($L375="","",VLOOKUP($L375,BaseEqptCdF!$C$5:$I$161,7,FALSE))</f>
        <v/>
      </c>
      <c r="AE375" s="3" t="str">
        <f>IF($L375="","",VLOOKUP($L375,BaseEqptCdF!$C$5:$R$161,16,FALSE)*$AC$3)</f>
        <v/>
      </c>
      <c r="AF375" s="3" t="str">
        <f>IF($L375="","",IF(LEFT($AB375,2)="SD",0,IF(LEFT($AB375,2)="SB",1*52,IF($N375=Prog!$P$17,VLOOKUP($L375,BaseEqptCdF!$C$5:$P$161,14,FALSE)*1*300,VLOOKUP($L375,BaseEqptCdF!$C$5:$P$161,12,FALSE)*0.2*300))))</f>
        <v/>
      </c>
      <c r="AG375" s="6" t="str">
        <f t="shared" si="52"/>
        <v/>
      </c>
      <c r="AH375" s="6">
        <f>IF($U375=Prog!$S$18,YEAR($X375),"")</f>
        <v>1900</v>
      </c>
      <c r="AI375" s="5" t="str">
        <f>IF(OR($AG375="",$U375=Prog!$S$18),"",IF(OR($U375=Prog!$S$17,$U375=Prog!$S$16),YEAR($X375),IF($AG375="ND","ND",$AI$8+$O375)))</f>
        <v/>
      </c>
      <c r="AJ375" s="3" t="str">
        <f t="shared" si="46"/>
        <v/>
      </c>
      <c r="AK375" s="3" t="str">
        <f t="shared" si="54"/>
        <v/>
      </c>
      <c r="AL375" s="3" t="str">
        <f t="shared" si="54"/>
        <v/>
      </c>
      <c r="AM375" s="3" t="str">
        <f t="shared" si="54"/>
        <v/>
      </c>
      <c r="AN375" s="3" t="str">
        <f t="shared" si="54"/>
        <v/>
      </c>
      <c r="AO375" s="2">
        <f t="shared" si="48"/>
        <v>0</v>
      </c>
      <c r="AP375" s="4"/>
      <c r="AQ375" s="3">
        <f>IF(AJ375=1,VLOOKUP($AP375,BaseEqptCdF!$C$5:$R$161,16,FALSE),0)</f>
        <v>0</v>
      </c>
      <c r="AR375" s="3">
        <f>IF(AK375=1,VLOOKUP($AP375,BaseEqptCdF!$C$5:$R$161,16,FALSE),0)</f>
        <v>0</v>
      </c>
      <c r="AS375" s="3">
        <f>IF(AL375=1,VLOOKUP($AP375,BaseEqptCdF!$C$5:$R$161,16,FALSE),0)</f>
        <v>0</v>
      </c>
      <c r="AT375" s="3">
        <f>IF(AM375=1,VLOOKUP($AP375,BaseEqptCdF!$C$5:$R$161,16,FALSE),0)</f>
        <v>0</v>
      </c>
      <c r="AU375" s="3">
        <f>IF(AN375=1,VLOOKUP($AP375,BaseEqptCdF!$C$5:$R$161,16,FALSE),0)</f>
        <v>0</v>
      </c>
      <c r="AV375" s="2">
        <f t="shared" si="49"/>
        <v>0</v>
      </c>
      <c r="AW375" s="3" t="str">
        <f>IF($L375="","",IF(SUM($AJ375:AJ375)=0,$AE375,VLOOKUP($AP375,BaseEqptCdF!$C$5:$R$161,16,FALSE)*$AC$3))</f>
        <v/>
      </c>
      <c r="AX375" s="3" t="str">
        <f>IF($L375="","",IF(SUM($AJ375:AK375)=0,$AE375,VLOOKUP($AP375,BaseEqptCdF!$C$5:$R$161,16,FALSE)*$AC$3))</f>
        <v/>
      </c>
      <c r="AY375" s="3" t="str">
        <f>IF($L375="","",IF(SUM($AJ375:AL375)=0,$AE375,VLOOKUP($AP375,BaseEqptCdF!$C$5:$R$161,16,FALSE)*$AC$3))</f>
        <v/>
      </c>
      <c r="AZ375" s="3" t="str">
        <f>IF($L375="","",IF(SUM($AJ375:AM375)=0,$AE375,VLOOKUP($AP375,BaseEqptCdF!$C$5:$R$161,16,FALSE)*$AC$3))</f>
        <v/>
      </c>
      <c r="BA375" s="3" t="str">
        <f>IF($L375="","",IF(SUM($AJ375:AN375)=0,$AE375,VLOOKUP($AP375,BaseEqptCdF!$C$5:$R$161,16,FALSE)*$AC$3))</f>
        <v/>
      </c>
      <c r="BB375" s="2">
        <f t="shared" si="50"/>
        <v>0</v>
      </c>
      <c r="BC375" s="3" t="str">
        <f>IF($L375="","",IF(SUM($AJ375:AJ375)=0,$AF375,IF(LEFT(VLOOKUP($AP375,BaseEqptCdF!$C$5:$E$161,3,FALSE),2)="SD",0,IF(LEFT(VLOOKUP($AP375,BaseEqptCdF!$C$5:$E$161,3,FALSE),2)="SB",1*52,VLOOKUP($AP375,BaseEqptCdF!$C$5:$S$161,12,FALSE)*0.2*300))))</f>
        <v/>
      </c>
      <c r="BD375" s="3" t="str">
        <f>IF($L375="","",IF(SUM($AJ375:AK375)=0,$AF375,IF(LEFT(VLOOKUP($AP375,BaseEqptCdF!$C$5:$E$161,3,FALSE),2)="SD",0,IF(LEFT(VLOOKUP($AP375,BaseEqptCdF!$C$5:$E$161,3,FALSE),2)="SB",1*52,VLOOKUP($AP375,BaseEqptCdF!$C$5:$S$161,12,FALSE)*0.2*300))))</f>
        <v/>
      </c>
      <c r="BE375" s="3" t="str">
        <f>IF($L375="","",IF(SUM($AJ375:AL375)=0,$AF375,IF(LEFT(VLOOKUP($AP375,BaseEqptCdF!$C$5:$E$161,3,FALSE),2)="SD",0,IF(LEFT(VLOOKUP($AP375,BaseEqptCdF!$C$5:$E$161,3,FALSE),2)="SB",1*52,VLOOKUP($AP375,BaseEqptCdF!$C$5:$S$161,12,FALSE)*0.2*300))))</f>
        <v/>
      </c>
      <c r="BF375" s="3" t="str">
        <f>IF($L375="","",IF(SUM($AJ375:AM375)=0,$AF375,IF(LEFT(VLOOKUP($AP375,BaseEqptCdF!$C$5:$E$161,3,FALSE),2)="SD",0,IF(LEFT(VLOOKUP($AP375,BaseEqptCdF!$C$5:$E$161,3,FALSE),2)="SB",1*52,VLOOKUP($AP375,BaseEqptCdF!$C$5:$S$161,12,FALSE)*0.2*300))))</f>
        <v/>
      </c>
      <c r="BG375" s="3" t="str">
        <f>IF($L375="","",IF(SUM($AJ375:AN375)=0,$AF375,IF(LEFT(VLOOKUP($AP375,BaseEqptCdF!$C$5:$E$161,3,FALSE),2)="SD",0,IF(LEFT(VLOOKUP($AP375,BaseEqptCdF!$C$5:$E$161,3,FALSE),2)="SB",1*52,VLOOKUP($AP375,BaseEqptCdF!$C$5:$S$161,12,FALSE)*0.2*300))))</f>
        <v/>
      </c>
      <c r="BH375" s="2">
        <f t="shared" si="51"/>
        <v>0</v>
      </c>
    </row>
    <row r="376" spans="1:60" x14ac:dyDescent="0.25">
      <c r="A376" s="296" t="str">
        <f t="array" ref="A376">IF($C376="","",INDEX(Prog!$B$8:$D$300,MATCH($C376,nivo1,0),1))</f>
        <v/>
      </c>
      <c r="B376" s="296" t="str">
        <f t="array" ref="B376">IF($C376="","",INDEX(Prog!$B$8:$D$300,MATCH($C376,nivo1,0),2))</f>
        <v/>
      </c>
      <c r="C376" s="273"/>
      <c r="D376" s="267"/>
      <c r="E376" s="273"/>
      <c r="F376" s="273"/>
      <c r="G376" s="273"/>
      <c r="H376" s="273"/>
      <c r="I376" s="273"/>
      <c r="J376" s="273"/>
      <c r="K376" s="274"/>
      <c r="L376" s="273"/>
      <c r="M376" s="273"/>
      <c r="N376" s="273"/>
      <c r="O376" s="275"/>
      <c r="P376" s="273"/>
      <c r="Q376" s="273"/>
      <c r="R376" s="273"/>
      <c r="S376" s="273"/>
      <c r="T376" s="276"/>
      <c r="U376" s="276"/>
      <c r="V376" s="276"/>
      <c r="W376" s="276"/>
      <c r="X376" s="277"/>
      <c r="Y376" s="278"/>
      <c r="AA376" s="8" t="str">
        <f>IF($L376="","",VLOOKUP($L376,BaseEqptCdF!$C$5:$E$161,2,FALSE))</f>
        <v/>
      </c>
      <c r="AB376" s="8" t="str">
        <f>IF($L376="","",VLOOKUP($L376,BaseEqptCdF!$C$5:$E$161,3,FALSE))</f>
        <v/>
      </c>
      <c r="AC376" s="7" t="str">
        <f>IF($L376="","",VLOOKUP($L376,BaseEqptCdF!$C$5:$I$161,6,FALSE))</f>
        <v/>
      </c>
      <c r="AD376" s="7" t="str">
        <f>IF($L376="","",VLOOKUP($L376,BaseEqptCdF!$C$5:$I$161,7,FALSE))</f>
        <v/>
      </c>
      <c r="AE376" s="3" t="str">
        <f>IF($L376="","",VLOOKUP($L376,BaseEqptCdF!$C$5:$R$161,16,FALSE)*$AC$3)</f>
        <v/>
      </c>
      <c r="AF376" s="3" t="str">
        <f>IF($L376="","",IF(LEFT($AB376,2)="SD",0,IF(LEFT($AB376,2)="SB",1*52,IF($N376=Prog!$P$17,VLOOKUP($L376,BaseEqptCdF!$C$5:$P$161,14,FALSE)*1*300,VLOOKUP($L376,BaseEqptCdF!$C$5:$P$161,12,FALSE)*0.2*300))))</f>
        <v/>
      </c>
      <c r="AG376" s="6" t="str">
        <f t="shared" si="52"/>
        <v/>
      </c>
      <c r="AH376" s="6">
        <f>IF($U376=Prog!$S$18,YEAR($X376),"")</f>
        <v>1900</v>
      </c>
      <c r="AI376" s="5" t="str">
        <f>IF(OR($AG376="",$U376=Prog!$S$18),"",IF(OR($U376=Prog!$S$17,$U376=Prog!$S$16),YEAR($X376),IF($AG376="ND","ND",$AI$8+$O376)))</f>
        <v/>
      </c>
      <c r="AJ376" s="3" t="str">
        <f t="shared" si="46"/>
        <v/>
      </c>
      <c r="AK376" s="3" t="str">
        <f t="shared" si="54"/>
        <v/>
      </c>
      <c r="AL376" s="3" t="str">
        <f t="shared" si="54"/>
        <v/>
      </c>
      <c r="AM376" s="3" t="str">
        <f t="shared" si="54"/>
        <v/>
      </c>
      <c r="AN376" s="3" t="str">
        <f t="shared" si="54"/>
        <v/>
      </c>
      <c r="AO376" s="2">
        <f t="shared" si="48"/>
        <v>0</v>
      </c>
      <c r="AP376" s="4"/>
      <c r="AQ376" s="3">
        <f>IF(AJ376=1,VLOOKUP($AP376,BaseEqptCdF!$C$5:$R$161,16,FALSE),0)</f>
        <v>0</v>
      </c>
      <c r="AR376" s="3">
        <f>IF(AK376=1,VLOOKUP($AP376,BaseEqptCdF!$C$5:$R$161,16,FALSE),0)</f>
        <v>0</v>
      </c>
      <c r="AS376" s="3">
        <f>IF(AL376=1,VLOOKUP($AP376,BaseEqptCdF!$C$5:$R$161,16,FALSE),0)</f>
        <v>0</v>
      </c>
      <c r="AT376" s="3">
        <f>IF(AM376=1,VLOOKUP($AP376,BaseEqptCdF!$C$5:$R$161,16,FALSE),0)</f>
        <v>0</v>
      </c>
      <c r="AU376" s="3">
        <f>IF(AN376=1,VLOOKUP($AP376,BaseEqptCdF!$C$5:$R$161,16,FALSE),0)</f>
        <v>0</v>
      </c>
      <c r="AV376" s="2">
        <f t="shared" si="49"/>
        <v>0</v>
      </c>
      <c r="AW376" s="3" t="str">
        <f>IF($L376="","",IF(SUM($AJ376:AJ376)=0,$AE376,VLOOKUP($AP376,BaseEqptCdF!$C$5:$R$161,16,FALSE)*$AC$3))</f>
        <v/>
      </c>
      <c r="AX376" s="3" t="str">
        <f>IF($L376="","",IF(SUM($AJ376:AK376)=0,$AE376,VLOOKUP($AP376,BaseEqptCdF!$C$5:$R$161,16,FALSE)*$AC$3))</f>
        <v/>
      </c>
      <c r="AY376" s="3" t="str">
        <f>IF($L376="","",IF(SUM($AJ376:AL376)=0,$AE376,VLOOKUP($AP376,BaseEqptCdF!$C$5:$R$161,16,FALSE)*$AC$3))</f>
        <v/>
      </c>
      <c r="AZ376" s="3" t="str">
        <f>IF($L376="","",IF(SUM($AJ376:AM376)=0,$AE376,VLOOKUP($AP376,BaseEqptCdF!$C$5:$R$161,16,FALSE)*$AC$3))</f>
        <v/>
      </c>
      <c r="BA376" s="3" t="str">
        <f>IF($L376="","",IF(SUM($AJ376:AN376)=0,$AE376,VLOOKUP($AP376,BaseEqptCdF!$C$5:$R$161,16,FALSE)*$AC$3))</f>
        <v/>
      </c>
      <c r="BB376" s="2">
        <f t="shared" si="50"/>
        <v>0</v>
      </c>
      <c r="BC376" s="3" t="str">
        <f>IF($L376="","",IF(SUM($AJ376:AJ376)=0,$AF376,IF(LEFT(VLOOKUP($AP376,BaseEqptCdF!$C$5:$E$161,3,FALSE),2)="SD",0,IF(LEFT(VLOOKUP($AP376,BaseEqptCdF!$C$5:$E$161,3,FALSE),2)="SB",1*52,VLOOKUP($AP376,BaseEqptCdF!$C$5:$S$161,12,FALSE)*0.2*300))))</f>
        <v/>
      </c>
      <c r="BD376" s="3" t="str">
        <f>IF($L376="","",IF(SUM($AJ376:AK376)=0,$AF376,IF(LEFT(VLOOKUP($AP376,BaseEqptCdF!$C$5:$E$161,3,FALSE),2)="SD",0,IF(LEFT(VLOOKUP($AP376,BaseEqptCdF!$C$5:$E$161,3,FALSE),2)="SB",1*52,VLOOKUP($AP376,BaseEqptCdF!$C$5:$S$161,12,FALSE)*0.2*300))))</f>
        <v/>
      </c>
      <c r="BE376" s="3" t="str">
        <f>IF($L376="","",IF(SUM($AJ376:AL376)=0,$AF376,IF(LEFT(VLOOKUP($AP376,BaseEqptCdF!$C$5:$E$161,3,FALSE),2)="SD",0,IF(LEFT(VLOOKUP($AP376,BaseEqptCdF!$C$5:$E$161,3,FALSE),2)="SB",1*52,VLOOKUP($AP376,BaseEqptCdF!$C$5:$S$161,12,FALSE)*0.2*300))))</f>
        <v/>
      </c>
      <c r="BF376" s="3" t="str">
        <f>IF($L376="","",IF(SUM($AJ376:AM376)=0,$AF376,IF(LEFT(VLOOKUP($AP376,BaseEqptCdF!$C$5:$E$161,3,FALSE),2)="SD",0,IF(LEFT(VLOOKUP($AP376,BaseEqptCdF!$C$5:$E$161,3,FALSE),2)="SB",1*52,VLOOKUP($AP376,BaseEqptCdF!$C$5:$S$161,12,FALSE)*0.2*300))))</f>
        <v/>
      </c>
      <c r="BG376" s="3" t="str">
        <f>IF($L376="","",IF(SUM($AJ376:AN376)=0,$AF376,IF(LEFT(VLOOKUP($AP376,BaseEqptCdF!$C$5:$E$161,3,FALSE),2)="SD",0,IF(LEFT(VLOOKUP($AP376,BaseEqptCdF!$C$5:$E$161,3,FALSE),2)="SB",1*52,VLOOKUP($AP376,BaseEqptCdF!$C$5:$S$161,12,FALSE)*0.2*300))))</f>
        <v/>
      </c>
      <c r="BH376" s="2">
        <f t="shared" si="51"/>
        <v>0</v>
      </c>
    </row>
    <row r="377" spans="1:60" x14ac:dyDescent="0.25">
      <c r="A377" s="296" t="str">
        <f t="array" ref="A377">IF($C377="","",INDEX(Prog!$B$8:$D$300,MATCH($C377,nivo1,0),1))</f>
        <v/>
      </c>
      <c r="B377" s="296" t="str">
        <f t="array" ref="B377">IF($C377="","",INDEX(Prog!$B$8:$D$300,MATCH($C377,nivo1,0),2))</f>
        <v/>
      </c>
      <c r="C377" s="273"/>
      <c r="D377" s="267"/>
      <c r="E377" s="273"/>
      <c r="F377" s="273"/>
      <c r="G377" s="273"/>
      <c r="H377" s="273"/>
      <c r="I377" s="273"/>
      <c r="J377" s="273"/>
      <c r="K377" s="274"/>
      <c r="L377" s="273"/>
      <c r="M377" s="273"/>
      <c r="N377" s="273"/>
      <c r="O377" s="275"/>
      <c r="P377" s="273"/>
      <c r="Q377" s="273"/>
      <c r="R377" s="273"/>
      <c r="S377" s="273"/>
      <c r="T377" s="276"/>
      <c r="U377" s="276"/>
      <c r="V377" s="276"/>
      <c r="W377" s="276"/>
      <c r="X377" s="277"/>
      <c r="Y377" s="278"/>
      <c r="AA377" s="8" t="str">
        <f>IF($L377="","",VLOOKUP($L377,BaseEqptCdF!$C$5:$E$161,2,FALSE))</f>
        <v/>
      </c>
      <c r="AB377" s="8" t="str">
        <f>IF($L377="","",VLOOKUP($L377,BaseEqptCdF!$C$5:$E$161,3,FALSE))</f>
        <v/>
      </c>
      <c r="AC377" s="7" t="str">
        <f>IF($L377="","",VLOOKUP($L377,BaseEqptCdF!$C$5:$I$161,6,FALSE))</f>
        <v/>
      </c>
      <c r="AD377" s="7" t="str">
        <f>IF($L377="","",VLOOKUP($L377,BaseEqptCdF!$C$5:$I$161,7,FALSE))</f>
        <v/>
      </c>
      <c r="AE377" s="3" t="str">
        <f>IF($L377="","",VLOOKUP($L377,BaseEqptCdF!$C$5:$R$161,16,FALSE)*$AC$3)</f>
        <v/>
      </c>
      <c r="AF377" s="3" t="str">
        <f>IF($L377="","",IF(LEFT($AB377,2)="SD",0,IF(LEFT($AB377,2)="SB",1*52,IF($N377=Prog!$P$17,VLOOKUP($L377,BaseEqptCdF!$C$5:$P$161,14,FALSE)*1*300,VLOOKUP($L377,BaseEqptCdF!$C$5:$P$161,12,FALSE)*0.2*300))))</f>
        <v/>
      </c>
      <c r="AG377" s="6" t="str">
        <f t="shared" si="52"/>
        <v/>
      </c>
      <c r="AH377" s="6">
        <f>IF($U377=Prog!$S$18,YEAR($X377),"")</f>
        <v>1900</v>
      </c>
      <c r="AI377" s="5" t="str">
        <f>IF(OR($AG377="",$U377=Prog!$S$18),"",IF(OR($U377=Prog!$S$17,$U377=Prog!$S$16),YEAR($X377),IF($AG377="ND","ND",$AI$8+$O377)))</f>
        <v/>
      </c>
      <c r="AJ377" s="3" t="str">
        <f t="shared" si="46"/>
        <v/>
      </c>
      <c r="AK377" s="3" t="str">
        <f t="shared" si="54"/>
        <v/>
      </c>
      <c r="AL377" s="3" t="str">
        <f t="shared" si="54"/>
        <v/>
      </c>
      <c r="AM377" s="3" t="str">
        <f t="shared" si="54"/>
        <v/>
      </c>
      <c r="AN377" s="3" t="str">
        <f t="shared" si="54"/>
        <v/>
      </c>
      <c r="AO377" s="2">
        <f t="shared" si="48"/>
        <v>0</v>
      </c>
      <c r="AP377" s="4"/>
      <c r="AQ377" s="3">
        <f>IF(AJ377=1,VLOOKUP($AP377,BaseEqptCdF!$C$5:$R$161,16,FALSE),0)</f>
        <v>0</v>
      </c>
      <c r="AR377" s="3">
        <f>IF(AK377=1,VLOOKUP($AP377,BaseEqptCdF!$C$5:$R$161,16,FALSE),0)</f>
        <v>0</v>
      </c>
      <c r="AS377" s="3">
        <f>IF(AL377=1,VLOOKUP($AP377,BaseEqptCdF!$C$5:$R$161,16,FALSE),0)</f>
        <v>0</v>
      </c>
      <c r="AT377" s="3">
        <f>IF(AM377=1,VLOOKUP($AP377,BaseEqptCdF!$C$5:$R$161,16,FALSE),0)</f>
        <v>0</v>
      </c>
      <c r="AU377" s="3">
        <f>IF(AN377=1,VLOOKUP($AP377,BaseEqptCdF!$C$5:$R$161,16,FALSE),0)</f>
        <v>0</v>
      </c>
      <c r="AV377" s="2">
        <f t="shared" si="49"/>
        <v>0</v>
      </c>
      <c r="AW377" s="3" t="str">
        <f>IF($L377="","",IF(SUM($AJ377:AJ377)=0,$AE377,VLOOKUP($AP377,BaseEqptCdF!$C$5:$R$161,16,FALSE)*$AC$3))</f>
        <v/>
      </c>
      <c r="AX377" s="3" t="str">
        <f>IF($L377="","",IF(SUM($AJ377:AK377)=0,$AE377,VLOOKUP($AP377,BaseEqptCdF!$C$5:$R$161,16,FALSE)*$AC$3))</f>
        <v/>
      </c>
      <c r="AY377" s="3" t="str">
        <f>IF($L377="","",IF(SUM($AJ377:AL377)=0,$AE377,VLOOKUP($AP377,BaseEqptCdF!$C$5:$R$161,16,FALSE)*$AC$3))</f>
        <v/>
      </c>
      <c r="AZ377" s="3" t="str">
        <f>IF($L377="","",IF(SUM($AJ377:AM377)=0,$AE377,VLOOKUP($AP377,BaseEqptCdF!$C$5:$R$161,16,FALSE)*$AC$3))</f>
        <v/>
      </c>
      <c r="BA377" s="3" t="str">
        <f>IF($L377="","",IF(SUM($AJ377:AN377)=0,$AE377,VLOOKUP($AP377,BaseEqptCdF!$C$5:$R$161,16,FALSE)*$AC$3))</f>
        <v/>
      </c>
      <c r="BB377" s="2">
        <f t="shared" si="50"/>
        <v>0</v>
      </c>
      <c r="BC377" s="3" t="str">
        <f>IF($L377="","",IF(SUM($AJ377:AJ377)=0,$AF377,IF(LEFT(VLOOKUP($AP377,BaseEqptCdF!$C$5:$E$161,3,FALSE),2)="SD",0,IF(LEFT(VLOOKUP($AP377,BaseEqptCdF!$C$5:$E$161,3,FALSE),2)="SB",1*52,VLOOKUP($AP377,BaseEqptCdF!$C$5:$S$161,12,FALSE)*0.2*300))))</f>
        <v/>
      </c>
      <c r="BD377" s="3" t="str">
        <f>IF($L377="","",IF(SUM($AJ377:AK377)=0,$AF377,IF(LEFT(VLOOKUP($AP377,BaseEqptCdF!$C$5:$E$161,3,FALSE),2)="SD",0,IF(LEFT(VLOOKUP($AP377,BaseEqptCdF!$C$5:$E$161,3,FALSE),2)="SB",1*52,VLOOKUP($AP377,BaseEqptCdF!$C$5:$S$161,12,FALSE)*0.2*300))))</f>
        <v/>
      </c>
      <c r="BE377" s="3" t="str">
        <f>IF($L377="","",IF(SUM($AJ377:AL377)=0,$AF377,IF(LEFT(VLOOKUP($AP377,BaseEqptCdF!$C$5:$E$161,3,FALSE),2)="SD",0,IF(LEFT(VLOOKUP($AP377,BaseEqptCdF!$C$5:$E$161,3,FALSE),2)="SB",1*52,VLOOKUP($AP377,BaseEqptCdF!$C$5:$S$161,12,FALSE)*0.2*300))))</f>
        <v/>
      </c>
      <c r="BF377" s="3" t="str">
        <f>IF($L377="","",IF(SUM($AJ377:AM377)=0,$AF377,IF(LEFT(VLOOKUP($AP377,BaseEqptCdF!$C$5:$E$161,3,FALSE),2)="SD",0,IF(LEFT(VLOOKUP($AP377,BaseEqptCdF!$C$5:$E$161,3,FALSE),2)="SB",1*52,VLOOKUP($AP377,BaseEqptCdF!$C$5:$S$161,12,FALSE)*0.2*300))))</f>
        <v/>
      </c>
      <c r="BG377" s="3" t="str">
        <f>IF($L377="","",IF(SUM($AJ377:AN377)=0,$AF377,IF(LEFT(VLOOKUP($AP377,BaseEqptCdF!$C$5:$E$161,3,FALSE),2)="SD",0,IF(LEFT(VLOOKUP($AP377,BaseEqptCdF!$C$5:$E$161,3,FALSE),2)="SB",1*52,VLOOKUP($AP377,BaseEqptCdF!$C$5:$S$161,12,FALSE)*0.2*300))))</f>
        <v/>
      </c>
      <c r="BH377" s="2">
        <f t="shared" si="51"/>
        <v>0</v>
      </c>
    </row>
    <row r="378" spans="1:60" x14ac:dyDescent="0.25">
      <c r="A378" s="296" t="str">
        <f t="array" ref="A378">IF($C378="","",INDEX(Prog!$B$8:$D$300,MATCH($C378,nivo1,0),1))</f>
        <v/>
      </c>
      <c r="B378" s="296" t="str">
        <f t="array" ref="B378">IF($C378="","",INDEX(Prog!$B$8:$D$300,MATCH($C378,nivo1,0),2))</f>
        <v/>
      </c>
      <c r="C378" s="273"/>
      <c r="D378" s="267"/>
      <c r="E378" s="273"/>
      <c r="F378" s="273"/>
      <c r="G378" s="273"/>
      <c r="H378" s="273"/>
      <c r="I378" s="273"/>
      <c r="J378" s="273"/>
      <c r="K378" s="274"/>
      <c r="L378" s="273"/>
      <c r="M378" s="273"/>
      <c r="N378" s="273"/>
      <c r="O378" s="275"/>
      <c r="P378" s="273"/>
      <c r="Q378" s="273"/>
      <c r="R378" s="273"/>
      <c r="S378" s="273"/>
      <c r="T378" s="276"/>
      <c r="U378" s="276"/>
      <c r="V378" s="276"/>
      <c r="W378" s="276"/>
      <c r="X378" s="277"/>
      <c r="Y378" s="278"/>
      <c r="AA378" s="8" t="str">
        <f>IF($L378="","",VLOOKUP($L378,BaseEqptCdF!$C$5:$E$161,2,FALSE))</f>
        <v/>
      </c>
      <c r="AB378" s="8" t="str">
        <f>IF($L378="","",VLOOKUP($L378,BaseEqptCdF!$C$5:$E$161,3,FALSE))</f>
        <v/>
      </c>
      <c r="AC378" s="7" t="str">
        <f>IF($L378="","",VLOOKUP($L378,BaseEqptCdF!$C$5:$I$161,6,FALSE))</f>
        <v/>
      </c>
      <c r="AD378" s="7" t="str">
        <f>IF($L378="","",VLOOKUP($L378,BaseEqptCdF!$C$5:$I$161,7,FALSE))</f>
        <v/>
      </c>
      <c r="AE378" s="3" t="str">
        <f>IF($L378="","",VLOOKUP($L378,BaseEqptCdF!$C$5:$R$161,16,FALSE)*$AC$3)</f>
        <v/>
      </c>
      <c r="AF378" s="3" t="str">
        <f>IF($L378="","",IF(LEFT($AB378,2)="SD",0,IF(LEFT($AB378,2)="SB",1*52,IF($N378=Prog!$P$17,VLOOKUP($L378,BaseEqptCdF!$C$5:$P$161,14,FALSE)*1*300,VLOOKUP($L378,BaseEqptCdF!$C$5:$P$161,12,FALSE)*0.2*300))))</f>
        <v/>
      </c>
      <c r="AG378" s="6" t="str">
        <f t="shared" si="52"/>
        <v/>
      </c>
      <c r="AH378" s="6">
        <f>IF($U378=Prog!$S$18,YEAR($X378),"")</f>
        <v>1900</v>
      </c>
      <c r="AI378" s="5" t="str">
        <f>IF(OR($AG378="",$U378=Prog!$S$18),"",IF(OR($U378=Prog!$S$17,$U378=Prog!$S$16),YEAR($X378),IF($AG378="ND","ND",$AI$8+$O378)))</f>
        <v/>
      </c>
      <c r="AJ378" s="3" t="str">
        <f t="shared" si="46"/>
        <v/>
      </c>
      <c r="AK378" s="3" t="str">
        <f t="shared" si="54"/>
        <v/>
      </c>
      <c r="AL378" s="3" t="str">
        <f t="shared" si="54"/>
        <v/>
      </c>
      <c r="AM378" s="3" t="str">
        <f t="shared" si="54"/>
        <v/>
      </c>
      <c r="AN378" s="3" t="str">
        <f t="shared" si="54"/>
        <v/>
      </c>
      <c r="AO378" s="2">
        <f t="shared" si="48"/>
        <v>0</v>
      </c>
      <c r="AP378" s="4"/>
      <c r="AQ378" s="3">
        <f>IF(AJ378=1,VLOOKUP($AP378,BaseEqptCdF!$C$5:$R$161,16,FALSE),0)</f>
        <v>0</v>
      </c>
      <c r="AR378" s="3">
        <f>IF(AK378=1,VLOOKUP($AP378,BaseEqptCdF!$C$5:$R$161,16,FALSE),0)</f>
        <v>0</v>
      </c>
      <c r="AS378" s="3">
        <f>IF(AL378=1,VLOOKUP($AP378,BaseEqptCdF!$C$5:$R$161,16,FALSE),0)</f>
        <v>0</v>
      </c>
      <c r="AT378" s="3">
        <f>IF(AM378=1,VLOOKUP($AP378,BaseEqptCdF!$C$5:$R$161,16,FALSE),0)</f>
        <v>0</v>
      </c>
      <c r="AU378" s="3">
        <f>IF(AN378=1,VLOOKUP($AP378,BaseEqptCdF!$C$5:$R$161,16,FALSE),0)</f>
        <v>0</v>
      </c>
      <c r="AV378" s="2">
        <f t="shared" si="49"/>
        <v>0</v>
      </c>
      <c r="AW378" s="3" t="str">
        <f>IF($L378="","",IF(SUM($AJ378:AJ378)=0,$AE378,VLOOKUP($AP378,BaseEqptCdF!$C$5:$R$161,16,FALSE)*$AC$3))</f>
        <v/>
      </c>
      <c r="AX378" s="3" t="str">
        <f>IF($L378="","",IF(SUM($AJ378:AK378)=0,$AE378,VLOOKUP($AP378,BaseEqptCdF!$C$5:$R$161,16,FALSE)*$AC$3))</f>
        <v/>
      </c>
      <c r="AY378" s="3" t="str">
        <f>IF($L378="","",IF(SUM($AJ378:AL378)=0,$AE378,VLOOKUP($AP378,BaseEqptCdF!$C$5:$R$161,16,FALSE)*$AC$3))</f>
        <v/>
      </c>
      <c r="AZ378" s="3" t="str">
        <f>IF($L378="","",IF(SUM($AJ378:AM378)=0,$AE378,VLOOKUP($AP378,BaseEqptCdF!$C$5:$R$161,16,FALSE)*$AC$3))</f>
        <v/>
      </c>
      <c r="BA378" s="3" t="str">
        <f>IF($L378="","",IF(SUM($AJ378:AN378)=0,$AE378,VLOOKUP($AP378,BaseEqptCdF!$C$5:$R$161,16,FALSE)*$AC$3))</f>
        <v/>
      </c>
      <c r="BB378" s="2">
        <f t="shared" si="50"/>
        <v>0</v>
      </c>
      <c r="BC378" s="3" t="str">
        <f>IF($L378="","",IF(SUM($AJ378:AJ378)=0,$AF378,IF(LEFT(VLOOKUP($AP378,BaseEqptCdF!$C$5:$E$161,3,FALSE),2)="SD",0,IF(LEFT(VLOOKUP($AP378,BaseEqptCdF!$C$5:$E$161,3,FALSE),2)="SB",1*52,VLOOKUP($AP378,BaseEqptCdF!$C$5:$S$161,12,FALSE)*0.2*300))))</f>
        <v/>
      </c>
      <c r="BD378" s="3" t="str">
        <f>IF($L378="","",IF(SUM($AJ378:AK378)=0,$AF378,IF(LEFT(VLOOKUP($AP378,BaseEqptCdF!$C$5:$E$161,3,FALSE),2)="SD",0,IF(LEFT(VLOOKUP($AP378,BaseEqptCdF!$C$5:$E$161,3,FALSE),2)="SB",1*52,VLOOKUP($AP378,BaseEqptCdF!$C$5:$S$161,12,FALSE)*0.2*300))))</f>
        <v/>
      </c>
      <c r="BE378" s="3" t="str">
        <f>IF($L378="","",IF(SUM($AJ378:AL378)=0,$AF378,IF(LEFT(VLOOKUP($AP378,BaseEqptCdF!$C$5:$E$161,3,FALSE),2)="SD",0,IF(LEFT(VLOOKUP($AP378,BaseEqptCdF!$C$5:$E$161,3,FALSE),2)="SB",1*52,VLOOKUP($AP378,BaseEqptCdF!$C$5:$S$161,12,FALSE)*0.2*300))))</f>
        <v/>
      </c>
      <c r="BF378" s="3" t="str">
        <f>IF($L378="","",IF(SUM($AJ378:AM378)=0,$AF378,IF(LEFT(VLOOKUP($AP378,BaseEqptCdF!$C$5:$E$161,3,FALSE),2)="SD",0,IF(LEFT(VLOOKUP($AP378,BaseEqptCdF!$C$5:$E$161,3,FALSE),2)="SB",1*52,VLOOKUP($AP378,BaseEqptCdF!$C$5:$S$161,12,FALSE)*0.2*300))))</f>
        <v/>
      </c>
      <c r="BG378" s="3" t="str">
        <f>IF($L378="","",IF(SUM($AJ378:AN378)=0,$AF378,IF(LEFT(VLOOKUP($AP378,BaseEqptCdF!$C$5:$E$161,3,FALSE),2)="SD",0,IF(LEFT(VLOOKUP($AP378,BaseEqptCdF!$C$5:$E$161,3,FALSE),2)="SB",1*52,VLOOKUP($AP378,BaseEqptCdF!$C$5:$S$161,12,FALSE)*0.2*300))))</f>
        <v/>
      </c>
      <c r="BH378" s="2">
        <f t="shared" si="51"/>
        <v>0</v>
      </c>
    </row>
    <row r="379" spans="1:60" x14ac:dyDescent="0.25">
      <c r="A379" s="296" t="str">
        <f t="array" ref="A379">IF($C379="","",INDEX(Prog!$B$8:$D$300,MATCH($C379,nivo1,0),1))</f>
        <v/>
      </c>
      <c r="B379" s="296" t="str">
        <f t="array" ref="B379">IF($C379="","",INDEX(Prog!$B$8:$D$300,MATCH($C379,nivo1,0),2))</f>
        <v/>
      </c>
      <c r="C379" s="273"/>
      <c r="D379" s="267"/>
      <c r="E379" s="273"/>
      <c r="F379" s="273"/>
      <c r="G379" s="273"/>
      <c r="H379" s="273"/>
      <c r="I379" s="273"/>
      <c r="J379" s="273"/>
      <c r="K379" s="274"/>
      <c r="L379" s="273"/>
      <c r="M379" s="273"/>
      <c r="N379" s="273"/>
      <c r="O379" s="275"/>
      <c r="P379" s="273"/>
      <c r="Q379" s="273"/>
      <c r="R379" s="273"/>
      <c r="S379" s="273"/>
      <c r="T379" s="276"/>
      <c r="U379" s="276"/>
      <c r="V379" s="276"/>
      <c r="W379" s="276"/>
      <c r="X379" s="277"/>
      <c r="Y379" s="278"/>
      <c r="AA379" s="8" t="str">
        <f>IF($L379="","",VLOOKUP($L379,BaseEqptCdF!$C$5:$E$161,2,FALSE))</f>
        <v/>
      </c>
      <c r="AB379" s="8" t="str">
        <f>IF($L379="","",VLOOKUP($L379,BaseEqptCdF!$C$5:$E$161,3,FALSE))</f>
        <v/>
      </c>
      <c r="AC379" s="7" t="str">
        <f>IF($L379="","",VLOOKUP($L379,BaseEqptCdF!$C$5:$I$161,6,FALSE))</f>
        <v/>
      </c>
      <c r="AD379" s="7" t="str">
        <f>IF($L379="","",VLOOKUP($L379,BaseEqptCdF!$C$5:$I$161,7,FALSE))</f>
        <v/>
      </c>
      <c r="AE379" s="3" t="str">
        <f>IF($L379="","",VLOOKUP($L379,BaseEqptCdF!$C$5:$R$161,16,FALSE)*$AC$3)</f>
        <v/>
      </c>
      <c r="AF379" s="3" t="str">
        <f>IF($L379="","",IF(LEFT($AB379,2)="SD",0,IF(LEFT($AB379,2)="SB",1*52,IF($N379=Prog!$P$17,VLOOKUP($L379,BaseEqptCdF!$C$5:$P$161,14,FALSE)*1*300,VLOOKUP($L379,BaseEqptCdF!$C$5:$P$161,12,FALSE)*0.2*300))))</f>
        <v/>
      </c>
      <c r="AG379" s="6" t="str">
        <f t="shared" si="52"/>
        <v/>
      </c>
      <c r="AH379" s="6">
        <f>IF($U379=Prog!$S$18,YEAR($X379),"")</f>
        <v>1900</v>
      </c>
      <c r="AI379" s="5" t="str">
        <f>IF(OR($AG379="",$U379=Prog!$S$18),"",IF(OR($U379=Prog!$S$17,$U379=Prog!$S$16),YEAR($X379),IF($AG379="ND","ND",$AI$8+$O379)))</f>
        <v/>
      </c>
      <c r="AJ379" s="3" t="str">
        <f t="shared" si="46"/>
        <v/>
      </c>
      <c r="AK379" s="3" t="str">
        <f t="shared" si="54"/>
        <v/>
      </c>
      <c r="AL379" s="3" t="str">
        <f t="shared" si="54"/>
        <v/>
      </c>
      <c r="AM379" s="3" t="str">
        <f t="shared" si="54"/>
        <v/>
      </c>
      <c r="AN379" s="3" t="str">
        <f t="shared" si="54"/>
        <v/>
      </c>
      <c r="AO379" s="2">
        <f t="shared" si="48"/>
        <v>0</v>
      </c>
      <c r="AP379" s="4"/>
      <c r="AQ379" s="3">
        <f>IF(AJ379=1,VLOOKUP($AP379,BaseEqptCdF!$C$5:$R$161,16,FALSE),0)</f>
        <v>0</v>
      </c>
      <c r="AR379" s="3">
        <f>IF(AK379=1,VLOOKUP($AP379,BaseEqptCdF!$C$5:$R$161,16,FALSE),0)</f>
        <v>0</v>
      </c>
      <c r="AS379" s="3">
        <f>IF(AL379=1,VLOOKUP($AP379,BaseEqptCdF!$C$5:$R$161,16,FALSE),0)</f>
        <v>0</v>
      </c>
      <c r="AT379" s="3">
        <f>IF(AM379=1,VLOOKUP($AP379,BaseEqptCdF!$C$5:$R$161,16,FALSE),0)</f>
        <v>0</v>
      </c>
      <c r="AU379" s="3">
        <f>IF(AN379=1,VLOOKUP($AP379,BaseEqptCdF!$C$5:$R$161,16,FALSE),0)</f>
        <v>0</v>
      </c>
      <c r="AV379" s="2">
        <f t="shared" si="49"/>
        <v>0</v>
      </c>
      <c r="AW379" s="3" t="str">
        <f>IF($L379="","",IF(SUM($AJ379:AJ379)=0,$AE379,VLOOKUP($AP379,BaseEqptCdF!$C$5:$R$161,16,FALSE)*$AC$3))</f>
        <v/>
      </c>
      <c r="AX379" s="3" t="str">
        <f>IF($L379="","",IF(SUM($AJ379:AK379)=0,$AE379,VLOOKUP($AP379,BaseEqptCdF!$C$5:$R$161,16,FALSE)*$AC$3))</f>
        <v/>
      </c>
      <c r="AY379" s="3" t="str">
        <f>IF($L379="","",IF(SUM($AJ379:AL379)=0,$AE379,VLOOKUP($AP379,BaseEqptCdF!$C$5:$R$161,16,FALSE)*$AC$3))</f>
        <v/>
      </c>
      <c r="AZ379" s="3" t="str">
        <f>IF($L379="","",IF(SUM($AJ379:AM379)=0,$AE379,VLOOKUP($AP379,BaseEqptCdF!$C$5:$R$161,16,FALSE)*$AC$3))</f>
        <v/>
      </c>
      <c r="BA379" s="3" t="str">
        <f>IF($L379="","",IF(SUM($AJ379:AN379)=0,$AE379,VLOOKUP($AP379,BaseEqptCdF!$C$5:$R$161,16,FALSE)*$AC$3))</f>
        <v/>
      </c>
      <c r="BB379" s="2">
        <f t="shared" si="50"/>
        <v>0</v>
      </c>
      <c r="BC379" s="3" t="str">
        <f>IF($L379="","",IF(SUM($AJ379:AJ379)=0,$AF379,IF(LEFT(VLOOKUP($AP379,BaseEqptCdF!$C$5:$E$161,3,FALSE),2)="SD",0,IF(LEFT(VLOOKUP($AP379,BaseEqptCdF!$C$5:$E$161,3,FALSE),2)="SB",1*52,VLOOKUP($AP379,BaseEqptCdF!$C$5:$S$161,12,FALSE)*0.2*300))))</f>
        <v/>
      </c>
      <c r="BD379" s="3" t="str">
        <f>IF($L379="","",IF(SUM($AJ379:AK379)=0,$AF379,IF(LEFT(VLOOKUP($AP379,BaseEqptCdF!$C$5:$E$161,3,FALSE),2)="SD",0,IF(LEFT(VLOOKUP($AP379,BaseEqptCdF!$C$5:$E$161,3,FALSE),2)="SB",1*52,VLOOKUP($AP379,BaseEqptCdF!$C$5:$S$161,12,FALSE)*0.2*300))))</f>
        <v/>
      </c>
      <c r="BE379" s="3" t="str">
        <f>IF($L379="","",IF(SUM($AJ379:AL379)=0,$AF379,IF(LEFT(VLOOKUP($AP379,BaseEqptCdF!$C$5:$E$161,3,FALSE),2)="SD",0,IF(LEFT(VLOOKUP($AP379,BaseEqptCdF!$C$5:$E$161,3,FALSE),2)="SB",1*52,VLOOKUP($AP379,BaseEqptCdF!$C$5:$S$161,12,FALSE)*0.2*300))))</f>
        <v/>
      </c>
      <c r="BF379" s="3" t="str">
        <f>IF($L379="","",IF(SUM($AJ379:AM379)=0,$AF379,IF(LEFT(VLOOKUP($AP379,BaseEqptCdF!$C$5:$E$161,3,FALSE),2)="SD",0,IF(LEFT(VLOOKUP($AP379,BaseEqptCdF!$C$5:$E$161,3,FALSE),2)="SB",1*52,VLOOKUP($AP379,BaseEqptCdF!$C$5:$S$161,12,FALSE)*0.2*300))))</f>
        <v/>
      </c>
      <c r="BG379" s="3" t="str">
        <f>IF($L379="","",IF(SUM($AJ379:AN379)=0,$AF379,IF(LEFT(VLOOKUP($AP379,BaseEqptCdF!$C$5:$E$161,3,FALSE),2)="SD",0,IF(LEFT(VLOOKUP($AP379,BaseEqptCdF!$C$5:$E$161,3,FALSE),2)="SB",1*52,VLOOKUP($AP379,BaseEqptCdF!$C$5:$S$161,12,FALSE)*0.2*300))))</f>
        <v/>
      </c>
      <c r="BH379" s="2">
        <f t="shared" si="51"/>
        <v>0</v>
      </c>
    </row>
    <row r="380" spans="1:60" x14ac:dyDescent="0.25">
      <c r="A380" s="296" t="str">
        <f t="array" ref="A380">IF($C380="","",INDEX(Prog!$B$8:$D$300,MATCH($C380,nivo1,0),1))</f>
        <v/>
      </c>
      <c r="B380" s="296" t="str">
        <f t="array" ref="B380">IF($C380="","",INDEX(Prog!$B$8:$D$300,MATCH($C380,nivo1,0),2))</f>
        <v/>
      </c>
      <c r="C380" s="273"/>
      <c r="D380" s="267"/>
      <c r="E380" s="273"/>
      <c r="F380" s="273"/>
      <c r="G380" s="273"/>
      <c r="H380" s="273"/>
      <c r="I380" s="273"/>
      <c r="J380" s="273"/>
      <c r="K380" s="274"/>
      <c r="L380" s="273"/>
      <c r="M380" s="273"/>
      <c r="N380" s="273"/>
      <c r="O380" s="275"/>
      <c r="P380" s="273"/>
      <c r="Q380" s="273"/>
      <c r="R380" s="273"/>
      <c r="S380" s="273"/>
      <c r="T380" s="276"/>
      <c r="U380" s="276"/>
      <c r="V380" s="276"/>
      <c r="W380" s="276"/>
      <c r="X380" s="277"/>
      <c r="Y380" s="278"/>
      <c r="AA380" s="8" t="str">
        <f>IF($L380="","",VLOOKUP($L380,BaseEqptCdF!$C$5:$E$161,2,FALSE))</f>
        <v/>
      </c>
      <c r="AB380" s="8" t="str">
        <f>IF($L380="","",VLOOKUP($L380,BaseEqptCdF!$C$5:$E$161,3,FALSE))</f>
        <v/>
      </c>
      <c r="AC380" s="7" t="str">
        <f>IF($L380="","",VLOOKUP($L380,BaseEqptCdF!$C$5:$I$161,6,FALSE))</f>
        <v/>
      </c>
      <c r="AD380" s="7" t="str">
        <f>IF($L380="","",VLOOKUP($L380,BaseEqptCdF!$C$5:$I$161,7,FALSE))</f>
        <v/>
      </c>
      <c r="AE380" s="3" t="str">
        <f>IF($L380="","",VLOOKUP($L380,BaseEqptCdF!$C$5:$R$161,16,FALSE)*$AC$3)</f>
        <v/>
      </c>
      <c r="AF380" s="3" t="str">
        <f>IF($L380="","",IF(LEFT($AB380,2)="SD",0,IF(LEFT($AB380,2)="SB",1*52,IF($N380=Prog!$P$17,VLOOKUP($L380,BaseEqptCdF!$C$5:$P$161,14,FALSE)*1*300,VLOOKUP($L380,BaseEqptCdF!$C$5:$P$161,12,FALSE)*0.2*300))))</f>
        <v/>
      </c>
      <c r="AG380" s="6" t="str">
        <f t="shared" si="52"/>
        <v/>
      </c>
      <c r="AH380" s="6">
        <f>IF($U380=Prog!$S$18,YEAR($X380),"")</f>
        <v>1900</v>
      </c>
      <c r="AI380" s="5" t="str">
        <f>IF(OR($AG380="",$U380=Prog!$S$18),"",IF(OR($U380=Prog!$S$17,$U380=Prog!$S$16),YEAR($X380),IF($AG380="ND","ND",$AI$8+$O380)))</f>
        <v/>
      </c>
      <c r="AJ380" s="3" t="str">
        <f t="shared" si="46"/>
        <v/>
      </c>
      <c r="AK380" s="3" t="str">
        <f t="shared" si="54"/>
        <v/>
      </c>
      <c r="AL380" s="3" t="str">
        <f t="shared" si="54"/>
        <v/>
      </c>
      <c r="AM380" s="3" t="str">
        <f t="shared" si="54"/>
        <v/>
      </c>
      <c r="AN380" s="3" t="str">
        <f t="shared" si="54"/>
        <v/>
      </c>
      <c r="AO380" s="2">
        <f t="shared" si="48"/>
        <v>0</v>
      </c>
      <c r="AP380" s="4"/>
      <c r="AQ380" s="3">
        <f>IF(AJ380=1,VLOOKUP($AP380,BaseEqptCdF!$C$5:$R$161,16,FALSE),0)</f>
        <v>0</v>
      </c>
      <c r="AR380" s="3">
        <f>IF(AK380=1,VLOOKUP($AP380,BaseEqptCdF!$C$5:$R$161,16,FALSE),0)</f>
        <v>0</v>
      </c>
      <c r="AS380" s="3">
        <f>IF(AL380=1,VLOOKUP($AP380,BaseEqptCdF!$C$5:$R$161,16,FALSE),0)</f>
        <v>0</v>
      </c>
      <c r="AT380" s="3">
        <f>IF(AM380=1,VLOOKUP($AP380,BaseEqptCdF!$C$5:$R$161,16,FALSE),0)</f>
        <v>0</v>
      </c>
      <c r="AU380" s="3">
        <f>IF(AN380=1,VLOOKUP($AP380,BaseEqptCdF!$C$5:$R$161,16,FALSE),0)</f>
        <v>0</v>
      </c>
      <c r="AV380" s="2">
        <f t="shared" si="49"/>
        <v>0</v>
      </c>
      <c r="AW380" s="3" t="str">
        <f>IF($L380="","",IF(SUM($AJ380:AJ380)=0,$AE380,VLOOKUP($AP380,BaseEqptCdF!$C$5:$R$161,16,FALSE)*$AC$3))</f>
        <v/>
      </c>
      <c r="AX380" s="3" t="str">
        <f>IF($L380="","",IF(SUM($AJ380:AK380)=0,$AE380,VLOOKUP($AP380,BaseEqptCdF!$C$5:$R$161,16,FALSE)*$AC$3))</f>
        <v/>
      </c>
      <c r="AY380" s="3" t="str">
        <f>IF($L380="","",IF(SUM($AJ380:AL380)=0,$AE380,VLOOKUP($AP380,BaseEqptCdF!$C$5:$R$161,16,FALSE)*$AC$3))</f>
        <v/>
      </c>
      <c r="AZ380" s="3" t="str">
        <f>IF($L380="","",IF(SUM($AJ380:AM380)=0,$AE380,VLOOKUP($AP380,BaseEqptCdF!$C$5:$R$161,16,FALSE)*$AC$3))</f>
        <v/>
      </c>
      <c r="BA380" s="3" t="str">
        <f>IF($L380="","",IF(SUM($AJ380:AN380)=0,$AE380,VLOOKUP($AP380,BaseEqptCdF!$C$5:$R$161,16,FALSE)*$AC$3))</f>
        <v/>
      </c>
      <c r="BB380" s="2">
        <f t="shared" si="50"/>
        <v>0</v>
      </c>
      <c r="BC380" s="3" t="str">
        <f>IF($L380="","",IF(SUM($AJ380:AJ380)=0,$AF380,IF(LEFT(VLOOKUP($AP380,BaseEqptCdF!$C$5:$E$161,3,FALSE),2)="SD",0,IF(LEFT(VLOOKUP($AP380,BaseEqptCdF!$C$5:$E$161,3,FALSE),2)="SB",1*52,VLOOKUP($AP380,BaseEqptCdF!$C$5:$S$161,12,FALSE)*0.2*300))))</f>
        <v/>
      </c>
      <c r="BD380" s="3" t="str">
        <f>IF($L380="","",IF(SUM($AJ380:AK380)=0,$AF380,IF(LEFT(VLOOKUP($AP380,BaseEqptCdF!$C$5:$E$161,3,FALSE),2)="SD",0,IF(LEFT(VLOOKUP($AP380,BaseEqptCdF!$C$5:$E$161,3,FALSE),2)="SB",1*52,VLOOKUP($AP380,BaseEqptCdF!$C$5:$S$161,12,FALSE)*0.2*300))))</f>
        <v/>
      </c>
      <c r="BE380" s="3" t="str">
        <f>IF($L380="","",IF(SUM($AJ380:AL380)=0,$AF380,IF(LEFT(VLOOKUP($AP380,BaseEqptCdF!$C$5:$E$161,3,FALSE),2)="SD",0,IF(LEFT(VLOOKUP($AP380,BaseEqptCdF!$C$5:$E$161,3,FALSE),2)="SB",1*52,VLOOKUP($AP380,BaseEqptCdF!$C$5:$S$161,12,FALSE)*0.2*300))))</f>
        <v/>
      </c>
      <c r="BF380" s="3" t="str">
        <f>IF($L380="","",IF(SUM($AJ380:AM380)=0,$AF380,IF(LEFT(VLOOKUP($AP380,BaseEqptCdF!$C$5:$E$161,3,FALSE),2)="SD",0,IF(LEFT(VLOOKUP($AP380,BaseEqptCdF!$C$5:$E$161,3,FALSE),2)="SB",1*52,VLOOKUP($AP380,BaseEqptCdF!$C$5:$S$161,12,FALSE)*0.2*300))))</f>
        <v/>
      </c>
      <c r="BG380" s="3" t="str">
        <f>IF($L380="","",IF(SUM($AJ380:AN380)=0,$AF380,IF(LEFT(VLOOKUP($AP380,BaseEqptCdF!$C$5:$E$161,3,FALSE),2)="SD",0,IF(LEFT(VLOOKUP($AP380,BaseEqptCdF!$C$5:$E$161,3,FALSE),2)="SB",1*52,VLOOKUP($AP380,BaseEqptCdF!$C$5:$S$161,12,FALSE)*0.2*300))))</f>
        <v/>
      </c>
      <c r="BH380" s="2">
        <f t="shared" si="51"/>
        <v>0</v>
      </c>
    </row>
    <row r="381" spans="1:60" x14ac:dyDescent="0.25">
      <c r="A381" s="296" t="str">
        <f t="array" ref="A381">IF($C381="","",INDEX(Prog!$B$8:$D$300,MATCH($C381,nivo1,0),1))</f>
        <v/>
      </c>
      <c r="B381" s="296" t="str">
        <f t="array" ref="B381">IF($C381="","",INDEX(Prog!$B$8:$D$300,MATCH($C381,nivo1,0),2))</f>
        <v/>
      </c>
      <c r="C381" s="273"/>
      <c r="D381" s="267"/>
      <c r="E381" s="273"/>
      <c r="F381" s="273"/>
      <c r="G381" s="273"/>
      <c r="H381" s="273"/>
      <c r="I381" s="273"/>
      <c r="J381" s="273"/>
      <c r="K381" s="274"/>
      <c r="L381" s="273"/>
      <c r="M381" s="273"/>
      <c r="N381" s="273"/>
      <c r="O381" s="275"/>
      <c r="P381" s="273"/>
      <c r="Q381" s="273"/>
      <c r="R381" s="273"/>
      <c r="S381" s="273"/>
      <c r="T381" s="276"/>
      <c r="U381" s="276"/>
      <c r="V381" s="276"/>
      <c r="W381" s="276"/>
      <c r="X381" s="277"/>
      <c r="Y381" s="278"/>
      <c r="AA381" s="8" t="str">
        <f>IF($L381="","",VLOOKUP($L381,BaseEqptCdF!$C$5:$E$161,2,FALSE))</f>
        <v/>
      </c>
      <c r="AB381" s="8" t="str">
        <f>IF($L381="","",VLOOKUP($L381,BaseEqptCdF!$C$5:$E$161,3,FALSE))</f>
        <v/>
      </c>
      <c r="AC381" s="7" t="str">
        <f>IF($L381="","",VLOOKUP($L381,BaseEqptCdF!$C$5:$I$161,6,FALSE))</f>
        <v/>
      </c>
      <c r="AD381" s="7" t="str">
        <f>IF($L381="","",VLOOKUP($L381,BaseEqptCdF!$C$5:$I$161,7,FALSE))</f>
        <v/>
      </c>
      <c r="AE381" s="3" t="str">
        <f>IF($L381="","",VLOOKUP($L381,BaseEqptCdF!$C$5:$R$161,16,FALSE)*$AC$3)</f>
        <v/>
      </c>
      <c r="AF381" s="3" t="str">
        <f>IF($L381="","",IF(LEFT($AB381,2)="SD",0,IF(LEFT($AB381,2)="SB",1*52,IF($N381=Prog!$P$17,VLOOKUP($L381,BaseEqptCdF!$C$5:$P$161,14,FALSE)*1*300,VLOOKUP($L381,BaseEqptCdF!$C$5:$P$161,12,FALSE)*0.2*300))))</f>
        <v/>
      </c>
      <c r="AG381" s="6" t="str">
        <f t="shared" si="52"/>
        <v/>
      </c>
      <c r="AH381" s="6">
        <f>IF($U381=Prog!$S$18,YEAR($X381),"")</f>
        <v>1900</v>
      </c>
      <c r="AI381" s="5" t="str">
        <f>IF(OR($AG381="",$U381=Prog!$S$18),"",IF(OR($U381=Prog!$S$17,$U381=Prog!$S$16),YEAR($X381),IF($AG381="ND","ND",$AI$8+$O381)))</f>
        <v/>
      </c>
      <c r="AJ381" s="3" t="str">
        <f t="shared" si="46"/>
        <v/>
      </c>
      <c r="AK381" s="3" t="str">
        <f t="shared" si="54"/>
        <v/>
      </c>
      <c r="AL381" s="3" t="str">
        <f t="shared" si="54"/>
        <v/>
      </c>
      <c r="AM381" s="3" t="str">
        <f t="shared" si="54"/>
        <v/>
      </c>
      <c r="AN381" s="3" t="str">
        <f t="shared" si="54"/>
        <v/>
      </c>
      <c r="AO381" s="2">
        <f t="shared" si="48"/>
        <v>0</v>
      </c>
      <c r="AP381" s="4"/>
      <c r="AQ381" s="3">
        <f>IF(AJ381=1,VLOOKUP($AP381,BaseEqptCdF!$C$5:$R$161,16,FALSE),0)</f>
        <v>0</v>
      </c>
      <c r="AR381" s="3">
        <f>IF(AK381=1,VLOOKUP($AP381,BaseEqptCdF!$C$5:$R$161,16,FALSE),0)</f>
        <v>0</v>
      </c>
      <c r="AS381" s="3">
        <f>IF(AL381=1,VLOOKUP($AP381,BaseEqptCdF!$C$5:$R$161,16,FALSE),0)</f>
        <v>0</v>
      </c>
      <c r="AT381" s="3">
        <f>IF(AM381=1,VLOOKUP($AP381,BaseEqptCdF!$C$5:$R$161,16,FALSE),0)</f>
        <v>0</v>
      </c>
      <c r="AU381" s="3">
        <f>IF(AN381=1,VLOOKUP($AP381,BaseEqptCdF!$C$5:$R$161,16,FALSE),0)</f>
        <v>0</v>
      </c>
      <c r="AV381" s="2">
        <f t="shared" si="49"/>
        <v>0</v>
      </c>
      <c r="AW381" s="3" t="str">
        <f>IF($L381="","",IF(SUM($AJ381:AJ381)=0,$AE381,VLOOKUP($AP381,BaseEqptCdF!$C$5:$R$161,16,FALSE)*$AC$3))</f>
        <v/>
      </c>
      <c r="AX381" s="3" t="str">
        <f>IF($L381="","",IF(SUM($AJ381:AK381)=0,$AE381,VLOOKUP($AP381,BaseEqptCdF!$C$5:$R$161,16,FALSE)*$AC$3))</f>
        <v/>
      </c>
      <c r="AY381" s="3" t="str">
        <f>IF($L381="","",IF(SUM($AJ381:AL381)=0,$AE381,VLOOKUP($AP381,BaseEqptCdF!$C$5:$R$161,16,FALSE)*$AC$3))</f>
        <v/>
      </c>
      <c r="AZ381" s="3" t="str">
        <f>IF($L381="","",IF(SUM($AJ381:AM381)=0,$AE381,VLOOKUP($AP381,BaseEqptCdF!$C$5:$R$161,16,FALSE)*$AC$3))</f>
        <v/>
      </c>
      <c r="BA381" s="3" t="str">
        <f>IF($L381="","",IF(SUM($AJ381:AN381)=0,$AE381,VLOOKUP($AP381,BaseEqptCdF!$C$5:$R$161,16,FALSE)*$AC$3))</f>
        <v/>
      </c>
      <c r="BB381" s="2">
        <f t="shared" si="50"/>
        <v>0</v>
      </c>
      <c r="BC381" s="3" t="str">
        <f>IF($L381="","",IF(SUM($AJ381:AJ381)=0,$AF381,IF(LEFT(VLOOKUP($AP381,BaseEqptCdF!$C$5:$E$161,3,FALSE),2)="SD",0,IF(LEFT(VLOOKUP($AP381,BaseEqptCdF!$C$5:$E$161,3,FALSE),2)="SB",1*52,VLOOKUP($AP381,BaseEqptCdF!$C$5:$S$161,12,FALSE)*0.2*300))))</f>
        <v/>
      </c>
      <c r="BD381" s="3" t="str">
        <f>IF($L381="","",IF(SUM($AJ381:AK381)=0,$AF381,IF(LEFT(VLOOKUP($AP381,BaseEqptCdF!$C$5:$E$161,3,FALSE),2)="SD",0,IF(LEFT(VLOOKUP($AP381,BaseEqptCdF!$C$5:$E$161,3,FALSE),2)="SB",1*52,VLOOKUP($AP381,BaseEqptCdF!$C$5:$S$161,12,FALSE)*0.2*300))))</f>
        <v/>
      </c>
      <c r="BE381" s="3" t="str">
        <f>IF($L381="","",IF(SUM($AJ381:AL381)=0,$AF381,IF(LEFT(VLOOKUP($AP381,BaseEqptCdF!$C$5:$E$161,3,FALSE),2)="SD",0,IF(LEFT(VLOOKUP($AP381,BaseEqptCdF!$C$5:$E$161,3,FALSE),2)="SB",1*52,VLOOKUP($AP381,BaseEqptCdF!$C$5:$S$161,12,FALSE)*0.2*300))))</f>
        <v/>
      </c>
      <c r="BF381" s="3" t="str">
        <f>IF($L381="","",IF(SUM($AJ381:AM381)=0,$AF381,IF(LEFT(VLOOKUP($AP381,BaseEqptCdF!$C$5:$E$161,3,FALSE),2)="SD",0,IF(LEFT(VLOOKUP($AP381,BaseEqptCdF!$C$5:$E$161,3,FALSE),2)="SB",1*52,VLOOKUP($AP381,BaseEqptCdF!$C$5:$S$161,12,FALSE)*0.2*300))))</f>
        <v/>
      </c>
      <c r="BG381" s="3" t="str">
        <f>IF($L381="","",IF(SUM($AJ381:AN381)=0,$AF381,IF(LEFT(VLOOKUP($AP381,BaseEqptCdF!$C$5:$E$161,3,FALSE),2)="SD",0,IF(LEFT(VLOOKUP($AP381,BaseEqptCdF!$C$5:$E$161,3,FALSE),2)="SB",1*52,VLOOKUP($AP381,BaseEqptCdF!$C$5:$S$161,12,FALSE)*0.2*300))))</f>
        <v/>
      </c>
      <c r="BH381" s="2">
        <f t="shared" si="51"/>
        <v>0</v>
      </c>
    </row>
    <row r="382" spans="1:60" x14ac:dyDescent="0.25">
      <c r="A382" s="296" t="str">
        <f t="array" ref="A382">IF($C382="","",INDEX(Prog!$B$8:$D$300,MATCH($C382,nivo1,0),1))</f>
        <v/>
      </c>
      <c r="B382" s="296" t="str">
        <f t="array" ref="B382">IF($C382="","",INDEX(Prog!$B$8:$D$300,MATCH($C382,nivo1,0),2))</f>
        <v/>
      </c>
      <c r="C382" s="273"/>
      <c r="D382" s="267"/>
      <c r="E382" s="273"/>
      <c r="F382" s="273"/>
      <c r="G382" s="273"/>
      <c r="H382" s="273"/>
      <c r="I382" s="273"/>
      <c r="J382" s="273"/>
      <c r="K382" s="274"/>
      <c r="L382" s="273"/>
      <c r="M382" s="273"/>
      <c r="N382" s="273"/>
      <c r="O382" s="275"/>
      <c r="P382" s="273"/>
      <c r="Q382" s="273"/>
      <c r="R382" s="273"/>
      <c r="S382" s="273"/>
      <c r="T382" s="276"/>
      <c r="U382" s="276"/>
      <c r="V382" s="276"/>
      <c r="W382" s="276"/>
      <c r="X382" s="277"/>
      <c r="Y382" s="278"/>
      <c r="AA382" s="8" t="str">
        <f>IF($L382="","",VLOOKUP($L382,BaseEqptCdF!$C$5:$E$161,2,FALSE))</f>
        <v/>
      </c>
      <c r="AB382" s="8" t="str">
        <f>IF($L382="","",VLOOKUP($L382,BaseEqptCdF!$C$5:$E$161,3,FALSE))</f>
        <v/>
      </c>
      <c r="AC382" s="7" t="str">
        <f>IF($L382="","",VLOOKUP($L382,BaseEqptCdF!$C$5:$I$161,6,FALSE))</f>
        <v/>
      </c>
      <c r="AD382" s="7" t="str">
        <f>IF($L382="","",VLOOKUP($L382,BaseEqptCdF!$C$5:$I$161,7,FALSE))</f>
        <v/>
      </c>
      <c r="AE382" s="3" t="str">
        <f>IF($L382="","",VLOOKUP($L382,BaseEqptCdF!$C$5:$R$161,16,FALSE)*$AC$3)</f>
        <v/>
      </c>
      <c r="AF382" s="3" t="str">
        <f>IF($L382="","",IF(LEFT($AB382,2)="SD",0,IF(LEFT($AB382,2)="SB",1*52,IF($N382=Prog!$P$17,VLOOKUP($L382,BaseEqptCdF!$C$5:$P$161,14,FALSE)*1*300,VLOOKUP($L382,BaseEqptCdF!$C$5:$P$161,12,FALSE)*0.2*300))))</f>
        <v/>
      </c>
      <c r="AG382" s="6" t="str">
        <f t="shared" si="52"/>
        <v/>
      </c>
      <c r="AH382" s="6">
        <f>IF($U382=Prog!$S$18,YEAR($X382),"")</f>
        <v>1900</v>
      </c>
      <c r="AI382" s="5" t="str">
        <f>IF(OR($AG382="",$U382=Prog!$S$18),"",IF(OR($U382=Prog!$S$17,$U382=Prog!$S$16),YEAR($X382),IF($AG382="ND","ND",$AI$8+$O382)))</f>
        <v/>
      </c>
      <c r="AJ382" s="3" t="str">
        <f t="shared" si="46"/>
        <v/>
      </c>
      <c r="AK382" s="3" t="str">
        <f t="shared" si="54"/>
        <v/>
      </c>
      <c r="AL382" s="3" t="str">
        <f t="shared" si="54"/>
        <v/>
      </c>
      <c r="AM382" s="3" t="str">
        <f t="shared" si="54"/>
        <v/>
      </c>
      <c r="AN382" s="3" t="str">
        <f t="shared" si="54"/>
        <v/>
      </c>
      <c r="AO382" s="2">
        <f t="shared" si="48"/>
        <v>0</v>
      </c>
      <c r="AP382" s="4"/>
      <c r="AQ382" s="3">
        <f>IF(AJ382=1,VLOOKUP($AP382,BaseEqptCdF!$C$5:$R$161,16,FALSE),0)</f>
        <v>0</v>
      </c>
      <c r="AR382" s="3">
        <f>IF(AK382=1,VLOOKUP($AP382,BaseEqptCdF!$C$5:$R$161,16,FALSE),0)</f>
        <v>0</v>
      </c>
      <c r="AS382" s="3">
        <f>IF(AL382=1,VLOOKUP($AP382,BaseEqptCdF!$C$5:$R$161,16,FALSE),0)</f>
        <v>0</v>
      </c>
      <c r="AT382" s="3">
        <f>IF(AM382=1,VLOOKUP($AP382,BaseEqptCdF!$C$5:$R$161,16,FALSE),0)</f>
        <v>0</v>
      </c>
      <c r="AU382" s="3">
        <f>IF(AN382=1,VLOOKUP($AP382,BaseEqptCdF!$C$5:$R$161,16,FALSE),0)</f>
        <v>0</v>
      </c>
      <c r="AV382" s="2">
        <f t="shared" si="49"/>
        <v>0</v>
      </c>
      <c r="AW382" s="3" t="str">
        <f>IF($L382="","",IF(SUM($AJ382:AJ382)=0,$AE382,VLOOKUP($AP382,BaseEqptCdF!$C$5:$R$161,16,FALSE)*$AC$3))</f>
        <v/>
      </c>
      <c r="AX382" s="3" t="str">
        <f>IF($L382="","",IF(SUM($AJ382:AK382)=0,$AE382,VLOOKUP($AP382,BaseEqptCdF!$C$5:$R$161,16,FALSE)*$AC$3))</f>
        <v/>
      </c>
      <c r="AY382" s="3" t="str">
        <f>IF($L382="","",IF(SUM($AJ382:AL382)=0,$AE382,VLOOKUP($AP382,BaseEqptCdF!$C$5:$R$161,16,FALSE)*$AC$3))</f>
        <v/>
      </c>
      <c r="AZ382" s="3" t="str">
        <f>IF($L382="","",IF(SUM($AJ382:AM382)=0,$AE382,VLOOKUP($AP382,BaseEqptCdF!$C$5:$R$161,16,FALSE)*$AC$3))</f>
        <v/>
      </c>
      <c r="BA382" s="3" t="str">
        <f>IF($L382="","",IF(SUM($AJ382:AN382)=0,$AE382,VLOOKUP($AP382,BaseEqptCdF!$C$5:$R$161,16,FALSE)*$AC$3))</f>
        <v/>
      </c>
      <c r="BB382" s="2">
        <f t="shared" si="50"/>
        <v>0</v>
      </c>
      <c r="BC382" s="3" t="str">
        <f>IF($L382="","",IF(SUM($AJ382:AJ382)=0,$AF382,IF(LEFT(VLOOKUP($AP382,BaseEqptCdF!$C$5:$E$161,3,FALSE),2)="SD",0,IF(LEFT(VLOOKUP($AP382,BaseEqptCdF!$C$5:$E$161,3,FALSE),2)="SB",1*52,VLOOKUP($AP382,BaseEqptCdF!$C$5:$S$161,12,FALSE)*0.2*300))))</f>
        <v/>
      </c>
      <c r="BD382" s="3" t="str">
        <f>IF($L382="","",IF(SUM($AJ382:AK382)=0,$AF382,IF(LEFT(VLOOKUP($AP382,BaseEqptCdF!$C$5:$E$161,3,FALSE),2)="SD",0,IF(LEFT(VLOOKUP($AP382,BaseEqptCdF!$C$5:$E$161,3,FALSE),2)="SB",1*52,VLOOKUP($AP382,BaseEqptCdF!$C$5:$S$161,12,FALSE)*0.2*300))))</f>
        <v/>
      </c>
      <c r="BE382" s="3" t="str">
        <f>IF($L382="","",IF(SUM($AJ382:AL382)=0,$AF382,IF(LEFT(VLOOKUP($AP382,BaseEqptCdF!$C$5:$E$161,3,FALSE),2)="SD",0,IF(LEFT(VLOOKUP($AP382,BaseEqptCdF!$C$5:$E$161,3,FALSE),2)="SB",1*52,VLOOKUP($AP382,BaseEqptCdF!$C$5:$S$161,12,FALSE)*0.2*300))))</f>
        <v/>
      </c>
      <c r="BF382" s="3" t="str">
        <f>IF($L382="","",IF(SUM($AJ382:AM382)=0,$AF382,IF(LEFT(VLOOKUP($AP382,BaseEqptCdF!$C$5:$E$161,3,FALSE),2)="SD",0,IF(LEFT(VLOOKUP($AP382,BaseEqptCdF!$C$5:$E$161,3,FALSE),2)="SB",1*52,VLOOKUP($AP382,BaseEqptCdF!$C$5:$S$161,12,FALSE)*0.2*300))))</f>
        <v/>
      </c>
      <c r="BG382" s="3" t="str">
        <f>IF($L382="","",IF(SUM($AJ382:AN382)=0,$AF382,IF(LEFT(VLOOKUP($AP382,BaseEqptCdF!$C$5:$E$161,3,FALSE),2)="SD",0,IF(LEFT(VLOOKUP($AP382,BaseEqptCdF!$C$5:$E$161,3,FALSE),2)="SB",1*52,VLOOKUP($AP382,BaseEqptCdF!$C$5:$S$161,12,FALSE)*0.2*300))))</f>
        <v/>
      </c>
      <c r="BH382" s="2">
        <f t="shared" si="51"/>
        <v>0</v>
      </c>
    </row>
    <row r="383" spans="1:60" x14ac:dyDescent="0.25">
      <c r="A383" s="296" t="str">
        <f t="array" ref="A383">IF($C383="","",INDEX(Prog!$B$8:$D$300,MATCH($C383,nivo1,0),1))</f>
        <v/>
      </c>
      <c r="B383" s="296" t="str">
        <f t="array" ref="B383">IF($C383="","",INDEX(Prog!$B$8:$D$300,MATCH($C383,nivo1,0),2))</f>
        <v/>
      </c>
      <c r="C383" s="273"/>
      <c r="D383" s="267"/>
      <c r="E383" s="273"/>
      <c r="F383" s="273"/>
      <c r="G383" s="273"/>
      <c r="H383" s="273"/>
      <c r="I383" s="273"/>
      <c r="J383" s="273"/>
      <c r="K383" s="274"/>
      <c r="L383" s="273"/>
      <c r="M383" s="273"/>
      <c r="N383" s="273"/>
      <c r="O383" s="275"/>
      <c r="P383" s="273"/>
      <c r="Q383" s="273"/>
      <c r="R383" s="273"/>
      <c r="S383" s="273"/>
      <c r="T383" s="276"/>
      <c r="U383" s="276"/>
      <c r="V383" s="276"/>
      <c r="W383" s="276"/>
      <c r="X383" s="277"/>
      <c r="Y383" s="278"/>
      <c r="AA383" s="8" t="str">
        <f>IF($L383="","",VLOOKUP($L383,BaseEqptCdF!$C$5:$E$161,2,FALSE))</f>
        <v/>
      </c>
      <c r="AB383" s="8" t="str">
        <f>IF($L383="","",VLOOKUP($L383,BaseEqptCdF!$C$5:$E$161,3,FALSE))</f>
        <v/>
      </c>
      <c r="AC383" s="7" t="str">
        <f>IF($L383="","",VLOOKUP($L383,BaseEqptCdF!$C$5:$I$161,6,FALSE))</f>
        <v/>
      </c>
      <c r="AD383" s="7" t="str">
        <f>IF($L383="","",VLOOKUP($L383,BaseEqptCdF!$C$5:$I$161,7,FALSE))</f>
        <v/>
      </c>
      <c r="AE383" s="3" t="str">
        <f>IF($L383="","",VLOOKUP($L383,BaseEqptCdF!$C$5:$R$161,16,FALSE)*$AC$3)</f>
        <v/>
      </c>
      <c r="AF383" s="3" t="str">
        <f>IF($L383="","",IF(LEFT($AB383,2)="SD",0,IF(LEFT($AB383,2)="SB",1*52,IF($N383=Prog!$P$17,VLOOKUP($L383,BaseEqptCdF!$C$5:$P$161,14,FALSE)*1*300,VLOOKUP($L383,BaseEqptCdF!$C$5:$P$161,12,FALSE)*0.2*300))))</f>
        <v/>
      </c>
      <c r="AG383" s="6" t="str">
        <f t="shared" si="52"/>
        <v/>
      </c>
      <c r="AH383" s="6">
        <f>IF($U383=Prog!$S$18,YEAR($X383),"")</f>
        <v>1900</v>
      </c>
      <c r="AI383" s="5" t="str">
        <f>IF(OR($AG383="",$U383=Prog!$S$18),"",IF(OR($U383=Prog!$S$17,$U383=Prog!$S$16),YEAR($X383),IF($AG383="ND","ND",$AI$8+$O383)))</f>
        <v/>
      </c>
      <c r="AJ383" s="3" t="str">
        <f t="shared" si="46"/>
        <v/>
      </c>
      <c r="AK383" s="3" t="str">
        <f t="shared" si="54"/>
        <v/>
      </c>
      <c r="AL383" s="3" t="str">
        <f t="shared" si="54"/>
        <v/>
      </c>
      <c r="AM383" s="3" t="str">
        <f t="shared" si="54"/>
        <v/>
      </c>
      <c r="AN383" s="3" t="str">
        <f t="shared" si="54"/>
        <v/>
      </c>
      <c r="AO383" s="2">
        <f t="shared" si="48"/>
        <v>0</v>
      </c>
      <c r="AP383" s="4"/>
      <c r="AQ383" s="3">
        <f>IF(AJ383=1,VLOOKUP($AP383,BaseEqptCdF!$C$5:$R$161,16,FALSE),0)</f>
        <v>0</v>
      </c>
      <c r="AR383" s="3">
        <f>IF(AK383=1,VLOOKUP($AP383,BaseEqptCdF!$C$5:$R$161,16,FALSE),0)</f>
        <v>0</v>
      </c>
      <c r="AS383" s="3">
        <f>IF(AL383=1,VLOOKUP($AP383,BaseEqptCdF!$C$5:$R$161,16,FALSE),0)</f>
        <v>0</v>
      </c>
      <c r="AT383" s="3">
        <f>IF(AM383=1,VLOOKUP($AP383,BaseEqptCdF!$C$5:$R$161,16,FALSE),0)</f>
        <v>0</v>
      </c>
      <c r="AU383" s="3">
        <f>IF(AN383=1,VLOOKUP($AP383,BaseEqptCdF!$C$5:$R$161,16,FALSE),0)</f>
        <v>0</v>
      </c>
      <c r="AV383" s="2">
        <f t="shared" si="49"/>
        <v>0</v>
      </c>
      <c r="AW383" s="3" t="str">
        <f>IF($L383="","",IF(SUM($AJ383:AJ383)=0,$AE383,VLOOKUP($AP383,BaseEqptCdF!$C$5:$R$161,16,FALSE)*$AC$3))</f>
        <v/>
      </c>
      <c r="AX383" s="3" t="str">
        <f>IF($L383="","",IF(SUM($AJ383:AK383)=0,$AE383,VLOOKUP($AP383,BaseEqptCdF!$C$5:$R$161,16,FALSE)*$AC$3))</f>
        <v/>
      </c>
      <c r="AY383" s="3" t="str">
        <f>IF($L383="","",IF(SUM($AJ383:AL383)=0,$AE383,VLOOKUP($AP383,BaseEqptCdF!$C$5:$R$161,16,FALSE)*$AC$3))</f>
        <v/>
      </c>
      <c r="AZ383" s="3" t="str">
        <f>IF($L383="","",IF(SUM($AJ383:AM383)=0,$AE383,VLOOKUP($AP383,BaseEqptCdF!$C$5:$R$161,16,FALSE)*$AC$3))</f>
        <v/>
      </c>
      <c r="BA383" s="3" t="str">
        <f>IF($L383="","",IF(SUM($AJ383:AN383)=0,$AE383,VLOOKUP($AP383,BaseEqptCdF!$C$5:$R$161,16,FALSE)*$AC$3))</f>
        <v/>
      </c>
      <c r="BB383" s="2">
        <f t="shared" si="50"/>
        <v>0</v>
      </c>
      <c r="BC383" s="3" t="str">
        <f>IF($L383="","",IF(SUM($AJ383:AJ383)=0,$AF383,IF(LEFT(VLOOKUP($AP383,BaseEqptCdF!$C$5:$E$161,3,FALSE),2)="SD",0,IF(LEFT(VLOOKUP($AP383,BaseEqptCdF!$C$5:$E$161,3,FALSE),2)="SB",1*52,VLOOKUP($AP383,BaseEqptCdF!$C$5:$S$161,12,FALSE)*0.2*300))))</f>
        <v/>
      </c>
      <c r="BD383" s="3" t="str">
        <f>IF($L383="","",IF(SUM($AJ383:AK383)=0,$AF383,IF(LEFT(VLOOKUP($AP383,BaseEqptCdF!$C$5:$E$161,3,FALSE),2)="SD",0,IF(LEFT(VLOOKUP($AP383,BaseEqptCdF!$C$5:$E$161,3,FALSE),2)="SB",1*52,VLOOKUP($AP383,BaseEqptCdF!$C$5:$S$161,12,FALSE)*0.2*300))))</f>
        <v/>
      </c>
      <c r="BE383" s="3" t="str">
        <f>IF($L383="","",IF(SUM($AJ383:AL383)=0,$AF383,IF(LEFT(VLOOKUP($AP383,BaseEqptCdF!$C$5:$E$161,3,FALSE),2)="SD",0,IF(LEFT(VLOOKUP($AP383,BaseEqptCdF!$C$5:$E$161,3,FALSE),2)="SB",1*52,VLOOKUP($AP383,BaseEqptCdF!$C$5:$S$161,12,FALSE)*0.2*300))))</f>
        <v/>
      </c>
      <c r="BF383" s="3" t="str">
        <f>IF($L383="","",IF(SUM($AJ383:AM383)=0,$AF383,IF(LEFT(VLOOKUP($AP383,BaseEqptCdF!$C$5:$E$161,3,FALSE),2)="SD",0,IF(LEFT(VLOOKUP($AP383,BaseEqptCdF!$C$5:$E$161,3,FALSE),2)="SB",1*52,VLOOKUP($AP383,BaseEqptCdF!$C$5:$S$161,12,FALSE)*0.2*300))))</f>
        <v/>
      </c>
      <c r="BG383" s="3" t="str">
        <f>IF($L383="","",IF(SUM($AJ383:AN383)=0,$AF383,IF(LEFT(VLOOKUP($AP383,BaseEqptCdF!$C$5:$E$161,3,FALSE),2)="SD",0,IF(LEFT(VLOOKUP($AP383,BaseEqptCdF!$C$5:$E$161,3,FALSE),2)="SB",1*52,VLOOKUP($AP383,BaseEqptCdF!$C$5:$S$161,12,FALSE)*0.2*300))))</f>
        <v/>
      </c>
      <c r="BH383" s="2">
        <f t="shared" si="51"/>
        <v>0</v>
      </c>
    </row>
    <row r="384" spans="1:60" x14ac:dyDescent="0.25">
      <c r="A384" s="296" t="str">
        <f t="array" ref="A384">IF($C384="","",INDEX(Prog!$B$8:$D$300,MATCH($C384,nivo1,0),1))</f>
        <v/>
      </c>
      <c r="B384" s="296" t="str">
        <f t="array" ref="B384">IF($C384="","",INDEX(Prog!$B$8:$D$300,MATCH($C384,nivo1,0),2))</f>
        <v/>
      </c>
      <c r="C384" s="273"/>
      <c r="D384" s="267"/>
      <c r="E384" s="273"/>
      <c r="F384" s="273"/>
      <c r="G384" s="273"/>
      <c r="H384" s="273"/>
      <c r="I384" s="273"/>
      <c r="J384" s="273"/>
      <c r="K384" s="274"/>
      <c r="L384" s="273"/>
      <c r="M384" s="273"/>
      <c r="N384" s="273"/>
      <c r="O384" s="275"/>
      <c r="P384" s="273"/>
      <c r="Q384" s="273"/>
      <c r="R384" s="273"/>
      <c r="S384" s="273"/>
      <c r="T384" s="276"/>
      <c r="U384" s="276"/>
      <c r="V384" s="276"/>
      <c r="W384" s="276"/>
      <c r="X384" s="277"/>
      <c r="Y384" s="278"/>
      <c r="AA384" s="8" t="str">
        <f>IF($L384="","",VLOOKUP($L384,BaseEqptCdF!$C$5:$E$161,2,FALSE))</f>
        <v/>
      </c>
      <c r="AB384" s="8" t="str">
        <f>IF($L384="","",VLOOKUP($L384,BaseEqptCdF!$C$5:$E$161,3,FALSE))</f>
        <v/>
      </c>
      <c r="AC384" s="7" t="str">
        <f>IF($L384="","",VLOOKUP($L384,BaseEqptCdF!$C$5:$I$161,6,FALSE))</f>
        <v/>
      </c>
      <c r="AD384" s="7" t="str">
        <f>IF($L384="","",VLOOKUP($L384,BaseEqptCdF!$C$5:$I$161,7,FALSE))</f>
        <v/>
      </c>
      <c r="AE384" s="3" t="str">
        <f>IF($L384="","",VLOOKUP($L384,BaseEqptCdF!$C$5:$R$161,16,FALSE)*$AC$3)</f>
        <v/>
      </c>
      <c r="AF384" s="3" t="str">
        <f>IF($L384="","",IF(LEFT($AB384,2)="SD",0,IF(LEFT($AB384,2)="SB",1*52,IF($N384=Prog!$P$17,VLOOKUP($L384,BaseEqptCdF!$C$5:$P$161,14,FALSE)*1*300,VLOOKUP($L384,BaseEqptCdF!$C$5:$P$161,12,FALSE)*0.2*300))))</f>
        <v/>
      </c>
      <c r="AG384" s="6" t="str">
        <f t="shared" si="52"/>
        <v/>
      </c>
      <c r="AH384" s="6">
        <f>IF($U384=Prog!$S$18,YEAR($X384),"")</f>
        <v>1900</v>
      </c>
      <c r="AI384" s="5" t="str">
        <f>IF(OR($AG384="",$U384=Prog!$S$18),"",IF(OR($U384=Prog!$S$17,$U384=Prog!$S$16),YEAR($X384),IF($AG384="ND","ND",$AI$8+$O384)))</f>
        <v/>
      </c>
      <c r="AJ384" s="3" t="str">
        <f t="shared" si="46"/>
        <v/>
      </c>
      <c r="AK384" s="3" t="str">
        <f t="shared" si="54"/>
        <v/>
      </c>
      <c r="AL384" s="3" t="str">
        <f t="shared" si="54"/>
        <v/>
      </c>
      <c r="AM384" s="3" t="str">
        <f t="shared" si="54"/>
        <v/>
      </c>
      <c r="AN384" s="3" t="str">
        <f t="shared" si="54"/>
        <v/>
      </c>
      <c r="AO384" s="2">
        <f t="shared" si="48"/>
        <v>0</v>
      </c>
      <c r="AP384" s="4"/>
      <c r="AQ384" s="3">
        <f>IF(AJ384=1,VLOOKUP($AP384,BaseEqptCdF!$C$5:$R$161,16,FALSE),0)</f>
        <v>0</v>
      </c>
      <c r="AR384" s="3">
        <f>IF(AK384=1,VLOOKUP($AP384,BaseEqptCdF!$C$5:$R$161,16,FALSE),0)</f>
        <v>0</v>
      </c>
      <c r="AS384" s="3">
        <f>IF(AL384=1,VLOOKUP($AP384,BaseEqptCdF!$C$5:$R$161,16,FALSE),0)</f>
        <v>0</v>
      </c>
      <c r="AT384" s="3">
        <f>IF(AM384=1,VLOOKUP($AP384,BaseEqptCdF!$C$5:$R$161,16,FALSE),0)</f>
        <v>0</v>
      </c>
      <c r="AU384" s="3">
        <f>IF(AN384=1,VLOOKUP($AP384,BaseEqptCdF!$C$5:$R$161,16,FALSE),0)</f>
        <v>0</v>
      </c>
      <c r="AV384" s="2">
        <f t="shared" si="49"/>
        <v>0</v>
      </c>
      <c r="AW384" s="3" t="str">
        <f>IF($L384="","",IF(SUM($AJ384:AJ384)=0,$AE384,VLOOKUP($AP384,BaseEqptCdF!$C$5:$R$161,16,FALSE)*$AC$3))</f>
        <v/>
      </c>
      <c r="AX384" s="3" t="str">
        <f>IF($L384="","",IF(SUM($AJ384:AK384)=0,$AE384,VLOOKUP($AP384,BaseEqptCdF!$C$5:$R$161,16,FALSE)*$AC$3))</f>
        <v/>
      </c>
      <c r="AY384" s="3" t="str">
        <f>IF($L384="","",IF(SUM($AJ384:AL384)=0,$AE384,VLOOKUP($AP384,BaseEqptCdF!$C$5:$R$161,16,FALSE)*$AC$3))</f>
        <v/>
      </c>
      <c r="AZ384" s="3" t="str">
        <f>IF($L384="","",IF(SUM($AJ384:AM384)=0,$AE384,VLOOKUP($AP384,BaseEqptCdF!$C$5:$R$161,16,FALSE)*$AC$3))</f>
        <v/>
      </c>
      <c r="BA384" s="3" t="str">
        <f>IF($L384="","",IF(SUM($AJ384:AN384)=0,$AE384,VLOOKUP($AP384,BaseEqptCdF!$C$5:$R$161,16,FALSE)*$AC$3))</f>
        <v/>
      </c>
      <c r="BB384" s="2">
        <f t="shared" si="50"/>
        <v>0</v>
      </c>
      <c r="BC384" s="3" t="str">
        <f>IF($L384="","",IF(SUM($AJ384:AJ384)=0,$AF384,IF(LEFT(VLOOKUP($AP384,BaseEqptCdF!$C$5:$E$161,3,FALSE),2)="SD",0,IF(LEFT(VLOOKUP($AP384,BaseEqptCdF!$C$5:$E$161,3,FALSE),2)="SB",1*52,VLOOKUP($AP384,BaseEqptCdF!$C$5:$S$161,12,FALSE)*0.2*300))))</f>
        <v/>
      </c>
      <c r="BD384" s="3" t="str">
        <f>IF($L384="","",IF(SUM($AJ384:AK384)=0,$AF384,IF(LEFT(VLOOKUP($AP384,BaseEqptCdF!$C$5:$E$161,3,FALSE),2)="SD",0,IF(LEFT(VLOOKUP($AP384,BaseEqptCdF!$C$5:$E$161,3,FALSE),2)="SB",1*52,VLOOKUP($AP384,BaseEqptCdF!$C$5:$S$161,12,FALSE)*0.2*300))))</f>
        <v/>
      </c>
      <c r="BE384" s="3" t="str">
        <f>IF($L384="","",IF(SUM($AJ384:AL384)=0,$AF384,IF(LEFT(VLOOKUP($AP384,BaseEqptCdF!$C$5:$E$161,3,FALSE),2)="SD",0,IF(LEFT(VLOOKUP($AP384,BaseEqptCdF!$C$5:$E$161,3,FALSE),2)="SB",1*52,VLOOKUP($AP384,BaseEqptCdF!$C$5:$S$161,12,FALSE)*0.2*300))))</f>
        <v/>
      </c>
      <c r="BF384" s="3" t="str">
        <f>IF($L384="","",IF(SUM($AJ384:AM384)=0,$AF384,IF(LEFT(VLOOKUP($AP384,BaseEqptCdF!$C$5:$E$161,3,FALSE),2)="SD",0,IF(LEFT(VLOOKUP($AP384,BaseEqptCdF!$C$5:$E$161,3,FALSE),2)="SB",1*52,VLOOKUP($AP384,BaseEqptCdF!$C$5:$S$161,12,FALSE)*0.2*300))))</f>
        <v/>
      </c>
      <c r="BG384" s="3" t="str">
        <f>IF($L384="","",IF(SUM($AJ384:AN384)=0,$AF384,IF(LEFT(VLOOKUP($AP384,BaseEqptCdF!$C$5:$E$161,3,FALSE),2)="SD",0,IF(LEFT(VLOOKUP($AP384,BaseEqptCdF!$C$5:$E$161,3,FALSE),2)="SB",1*52,VLOOKUP($AP384,BaseEqptCdF!$C$5:$S$161,12,FALSE)*0.2*300))))</f>
        <v/>
      </c>
      <c r="BH384" s="2">
        <f t="shared" si="51"/>
        <v>0</v>
      </c>
    </row>
    <row r="385" spans="1:60" x14ac:dyDescent="0.25">
      <c r="A385" s="296" t="str">
        <f t="array" ref="A385">IF($C385="","",INDEX(Prog!$B$8:$D$300,MATCH($C385,nivo1,0),1))</f>
        <v/>
      </c>
      <c r="B385" s="296" t="str">
        <f t="array" ref="B385">IF($C385="","",INDEX(Prog!$B$8:$D$300,MATCH($C385,nivo1,0),2))</f>
        <v/>
      </c>
      <c r="C385" s="273"/>
      <c r="D385" s="267"/>
      <c r="E385" s="273"/>
      <c r="F385" s="273"/>
      <c r="G385" s="273"/>
      <c r="H385" s="273"/>
      <c r="I385" s="273"/>
      <c r="J385" s="273"/>
      <c r="K385" s="274"/>
      <c r="L385" s="273"/>
      <c r="M385" s="273"/>
      <c r="N385" s="273"/>
      <c r="O385" s="275"/>
      <c r="P385" s="273"/>
      <c r="Q385" s="273"/>
      <c r="R385" s="273"/>
      <c r="S385" s="273"/>
      <c r="T385" s="276"/>
      <c r="U385" s="276"/>
      <c r="V385" s="276"/>
      <c r="W385" s="276"/>
      <c r="X385" s="277"/>
      <c r="Y385" s="278"/>
      <c r="AA385" s="8" t="str">
        <f>IF($L385="","",VLOOKUP($L385,BaseEqptCdF!$C$5:$E$161,2,FALSE))</f>
        <v/>
      </c>
      <c r="AB385" s="8" t="str">
        <f>IF($L385="","",VLOOKUP($L385,BaseEqptCdF!$C$5:$E$161,3,FALSE))</f>
        <v/>
      </c>
      <c r="AC385" s="7" t="str">
        <f>IF($L385="","",VLOOKUP($L385,BaseEqptCdF!$C$5:$I$161,6,FALSE))</f>
        <v/>
      </c>
      <c r="AD385" s="7" t="str">
        <f>IF($L385="","",VLOOKUP($L385,BaseEqptCdF!$C$5:$I$161,7,FALSE))</f>
        <v/>
      </c>
      <c r="AE385" s="3" t="str">
        <f>IF($L385="","",VLOOKUP($L385,BaseEqptCdF!$C$5:$R$161,16,FALSE)*$AC$3)</f>
        <v/>
      </c>
      <c r="AF385" s="3" t="str">
        <f>IF($L385="","",IF(LEFT($AB385,2)="SD",0,IF(LEFT($AB385,2)="SB",1*52,IF($N385=Prog!$P$17,VLOOKUP($L385,BaseEqptCdF!$C$5:$P$161,14,FALSE)*1*300,VLOOKUP($L385,BaseEqptCdF!$C$5:$P$161,12,FALSE)*0.2*300))))</f>
        <v/>
      </c>
      <c r="AG385" s="6" t="str">
        <f t="shared" si="52"/>
        <v/>
      </c>
      <c r="AH385" s="6">
        <f>IF($U385=Prog!$S$18,YEAR($X385),"")</f>
        <v>1900</v>
      </c>
      <c r="AI385" s="5" t="str">
        <f>IF(OR($AG385="",$U385=Prog!$S$18),"",IF(OR($U385=Prog!$S$17,$U385=Prog!$S$16),YEAR($X385),IF($AG385="ND","ND",$AI$8+$O385)))</f>
        <v/>
      </c>
      <c r="AJ385" s="3" t="str">
        <f t="shared" si="46"/>
        <v/>
      </c>
      <c r="AK385" s="3" t="str">
        <f t="shared" si="54"/>
        <v/>
      </c>
      <c r="AL385" s="3" t="str">
        <f t="shared" si="54"/>
        <v/>
      </c>
      <c r="AM385" s="3" t="str">
        <f t="shared" si="54"/>
        <v/>
      </c>
      <c r="AN385" s="3" t="str">
        <f t="shared" si="54"/>
        <v/>
      </c>
      <c r="AO385" s="2">
        <f t="shared" si="48"/>
        <v>0</v>
      </c>
      <c r="AP385" s="4"/>
      <c r="AQ385" s="3">
        <f>IF(AJ385=1,VLOOKUP($AP385,BaseEqptCdF!$C$5:$R$161,16,FALSE),0)</f>
        <v>0</v>
      </c>
      <c r="AR385" s="3">
        <f>IF(AK385=1,VLOOKUP($AP385,BaseEqptCdF!$C$5:$R$161,16,FALSE),0)</f>
        <v>0</v>
      </c>
      <c r="AS385" s="3">
        <f>IF(AL385=1,VLOOKUP($AP385,BaseEqptCdF!$C$5:$R$161,16,FALSE),0)</f>
        <v>0</v>
      </c>
      <c r="AT385" s="3">
        <f>IF(AM385=1,VLOOKUP($AP385,BaseEqptCdF!$C$5:$R$161,16,FALSE),0)</f>
        <v>0</v>
      </c>
      <c r="AU385" s="3">
        <f>IF(AN385=1,VLOOKUP($AP385,BaseEqptCdF!$C$5:$R$161,16,FALSE),0)</f>
        <v>0</v>
      </c>
      <c r="AV385" s="2">
        <f t="shared" si="49"/>
        <v>0</v>
      </c>
      <c r="AW385" s="3" t="str">
        <f>IF($L385="","",IF(SUM($AJ385:AJ385)=0,$AE385,VLOOKUP($AP385,BaseEqptCdF!$C$5:$R$161,16,FALSE)*$AC$3))</f>
        <v/>
      </c>
      <c r="AX385" s="3" t="str">
        <f>IF($L385="","",IF(SUM($AJ385:AK385)=0,$AE385,VLOOKUP($AP385,BaseEqptCdF!$C$5:$R$161,16,FALSE)*$AC$3))</f>
        <v/>
      </c>
      <c r="AY385" s="3" t="str">
        <f>IF($L385="","",IF(SUM($AJ385:AL385)=0,$AE385,VLOOKUP($AP385,BaseEqptCdF!$C$5:$R$161,16,FALSE)*$AC$3))</f>
        <v/>
      </c>
      <c r="AZ385" s="3" t="str">
        <f>IF($L385="","",IF(SUM($AJ385:AM385)=0,$AE385,VLOOKUP($AP385,BaseEqptCdF!$C$5:$R$161,16,FALSE)*$AC$3))</f>
        <v/>
      </c>
      <c r="BA385" s="3" t="str">
        <f>IF($L385="","",IF(SUM($AJ385:AN385)=0,$AE385,VLOOKUP($AP385,BaseEqptCdF!$C$5:$R$161,16,FALSE)*$AC$3))</f>
        <v/>
      </c>
      <c r="BB385" s="2">
        <f t="shared" si="50"/>
        <v>0</v>
      </c>
      <c r="BC385" s="3" t="str">
        <f>IF($L385="","",IF(SUM($AJ385:AJ385)=0,$AF385,IF(LEFT(VLOOKUP($AP385,BaseEqptCdF!$C$5:$E$161,3,FALSE),2)="SD",0,IF(LEFT(VLOOKUP($AP385,BaseEqptCdF!$C$5:$E$161,3,FALSE),2)="SB",1*52,VLOOKUP($AP385,BaseEqptCdF!$C$5:$S$161,12,FALSE)*0.2*300))))</f>
        <v/>
      </c>
      <c r="BD385" s="3" t="str">
        <f>IF($L385="","",IF(SUM($AJ385:AK385)=0,$AF385,IF(LEFT(VLOOKUP($AP385,BaseEqptCdF!$C$5:$E$161,3,FALSE),2)="SD",0,IF(LEFT(VLOOKUP($AP385,BaseEqptCdF!$C$5:$E$161,3,FALSE),2)="SB",1*52,VLOOKUP($AP385,BaseEqptCdF!$C$5:$S$161,12,FALSE)*0.2*300))))</f>
        <v/>
      </c>
      <c r="BE385" s="3" t="str">
        <f>IF($L385="","",IF(SUM($AJ385:AL385)=0,$AF385,IF(LEFT(VLOOKUP($AP385,BaseEqptCdF!$C$5:$E$161,3,FALSE),2)="SD",0,IF(LEFT(VLOOKUP($AP385,BaseEqptCdF!$C$5:$E$161,3,FALSE),2)="SB",1*52,VLOOKUP($AP385,BaseEqptCdF!$C$5:$S$161,12,FALSE)*0.2*300))))</f>
        <v/>
      </c>
      <c r="BF385" s="3" t="str">
        <f>IF($L385="","",IF(SUM($AJ385:AM385)=0,$AF385,IF(LEFT(VLOOKUP($AP385,BaseEqptCdF!$C$5:$E$161,3,FALSE),2)="SD",0,IF(LEFT(VLOOKUP($AP385,BaseEqptCdF!$C$5:$E$161,3,FALSE),2)="SB",1*52,VLOOKUP($AP385,BaseEqptCdF!$C$5:$S$161,12,FALSE)*0.2*300))))</f>
        <v/>
      </c>
      <c r="BG385" s="3" t="str">
        <f>IF($L385="","",IF(SUM($AJ385:AN385)=0,$AF385,IF(LEFT(VLOOKUP($AP385,BaseEqptCdF!$C$5:$E$161,3,FALSE),2)="SD",0,IF(LEFT(VLOOKUP($AP385,BaseEqptCdF!$C$5:$E$161,3,FALSE),2)="SB",1*52,VLOOKUP($AP385,BaseEqptCdF!$C$5:$S$161,12,FALSE)*0.2*300))))</f>
        <v/>
      </c>
      <c r="BH385" s="2">
        <f t="shared" si="51"/>
        <v>0</v>
      </c>
    </row>
    <row r="386" spans="1:60" x14ac:dyDescent="0.25">
      <c r="A386" s="296" t="str">
        <f t="array" ref="A386">IF($C386="","",INDEX(Prog!$B$8:$D$300,MATCH($C386,nivo1,0),1))</f>
        <v/>
      </c>
      <c r="B386" s="296" t="str">
        <f t="array" ref="B386">IF($C386="","",INDEX(Prog!$B$8:$D$300,MATCH($C386,nivo1,0),2))</f>
        <v/>
      </c>
      <c r="C386" s="273"/>
      <c r="D386" s="267"/>
      <c r="E386" s="273"/>
      <c r="F386" s="273"/>
      <c r="G386" s="273"/>
      <c r="H386" s="273"/>
      <c r="I386" s="273"/>
      <c r="J386" s="273"/>
      <c r="K386" s="274"/>
      <c r="L386" s="273"/>
      <c r="M386" s="273"/>
      <c r="N386" s="273"/>
      <c r="O386" s="275"/>
      <c r="P386" s="273"/>
      <c r="Q386" s="273"/>
      <c r="R386" s="273"/>
      <c r="S386" s="273"/>
      <c r="T386" s="276"/>
      <c r="U386" s="276"/>
      <c r="V386" s="276"/>
      <c r="W386" s="276"/>
      <c r="X386" s="277"/>
      <c r="Y386" s="278"/>
      <c r="AA386" s="8" t="str">
        <f>IF($L386="","",VLOOKUP($L386,BaseEqptCdF!$C$5:$E$161,2,FALSE))</f>
        <v/>
      </c>
      <c r="AB386" s="8" t="str">
        <f>IF($L386="","",VLOOKUP($L386,BaseEqptCdF!$C$5:$E$161,3,FALSE))</f>
        <v/>
      </c>
      <c r="AC386" s="7" t="str">
        <f>IF($L386="","",VLOOKUP($L386,BaseEqptCdF!$C$5:$I$161,6,FALSE))</f>
        <v/>
      </c>
      <c r="AD386" s="7" t="str">
        <f>IF($L386="","",VLOOKUP($L386,BaseEqptCdF!$C$5:$I$161,7,FALSE))</f>
        <v/>
      </c>
      <c r="AE386" s="3" t="str">
        <f>IF($L386="","",VLOOKUP($L386,BaseEqptCdF!$C$5:$R$161,16,FALSE)*$AC$3)</f>
        <v/>
      </c>
      <c r="AF386" s="3" t="str">
        <f>IF($L386="","",IF(LEFT($AB386,2)="SD",0,IF(LEFT($AB386,2)="SB",1*52,IF($N386=Prog!$P$17,VLOOKUP($L386,BaseEqptCdF!$C$5:$P$161,14,FALSE)*1*300,VLOOKUP($L386,BaseEqptCdF!$C$5:$P$161,12,FALSE)*0.2*300))))</f>
        <v/>
      </c>
      <c r="AG386" s="6" t="str">
        <f t="shared" si="52"/>
        <v/>
      </c>
      <c r="AH386" s="6">
        <f>IF($U386=Prog!$S$18,YEAR($X386),"")</f>
        <v>1900</v>
      </c>
      <c r="AI386" s="5" t="str">
        <f>IF(OR($AG386="",$U386=Prog!$S$18),"",IF(OR($U386=Prog!$S$17,$U386=Prog!$S$16),YEAR($X386),IF($AG386="ND","ND",$AI$8+$O386)))</f>
        <v/>
      </c>
      <c r="AJ386" s="3" t="str">
        <f t="shared" si="46"/>
        <v/>
      </c>
      <c r="AK386" s="3" t="str">
        <f t="shared" si="54"/>
        <v/>
      </c>
      <c r="AL386" s="3" t="str">
        <f t="shared" si="54"/>
        <v/>
      </c>
      <c r="AM386" s="3" t="str">
        <f t="shared" si="54"/>
        <v/>
      </c>
      <c r="AN386" s="3" t="str">
        <f t="shared" si="54"/>
        <v/>
      </c>
      <c r="AO386" s="2">
        <f t="shared" si="48"/>
        <v>0</v>
      </c>
      <c r="AP386" s="4"/>
      <c r="AQ386" s="3">
        <f>IF(AJ386=1,VLOOKUP($AP386,BaseEqptCdF!$C$5:$R$161,16,FALSE),0)</f>
        <v>0</v>
      </c>
      <c r="AR386" s="3">
        <f>IF(AK386=1,VLOOKUP($AP386,BaseEqptCdF!$C$5:$R$161,16,FALSE),0)</f>
        <v>0</v>
      </c>
      <c r="AS386" s="3">
        <f>IF(AL386=1,VLOOKUP($AP386,BaseEqptCdF!$C$5:$R$161,16,FALSE),0)</f>
        <v>0</v>
      </c>
      <c r="AT386" s="3">
        <f>IF(AM386=1,VLOOKUP($AP386,BaseEqptCdF!$C$5:$R$161,16,FALSE),0)</f>
        <v>0</v>
      </c>
      <c r="AU386" s="3">
        <f>IF(AN386=1,VLOOKUP($AP386,BaseEqptCdF!$C$5:$R$161,16,FALSE),0)</f>
        <v>0</v>
      </c>
      <c r="AV386" s="2">
        <f t="shared" si="49"/>
        <v>0</v>
      </c>
      <c r="AW386" s="3" t="str">
        <f>IF($L386="","",IF(SUM($AJ386:AJ386)=0,$AE386,VLOOKUP($AP386,BaseEqptCdF!$C$5:$R$161,16,FALSE)*$AC$3))</f>
        <v/>
      </c>
      <c r="AX386" s="3" t="str">
        <f>IF($L386="","",IF(SUM($AJ386:AK386)=0,$AE386,VLOOKUP($AP386,BaseEqptCdF!$C$5:$R$161,16,FALSE)*$AC$3))</f>
        <v/>
      </c>
      <c r="AY386" s="3" t="str">
        <f>IF($L386="","",IF(SUM($AJ386:AL386)=0,$AE386,VLOOKUP($AP386,BaseEqptCdF!$C$5:$R$161,16,FALSE)*$AC$3))</f>
        <v/>
      </c>
      <c r="AZ386" s="3" t="str">
        <f>IF($L386="","",IF(SUM($AJ386:AM386)=0,$AE386,VLOOKUP($AP386,BaseEqptCdF!$C$5:$R$161,16,FALSE)*$AC$3))</f>
        <v/>
      </c>
      <c r="BA386" s="3" t="str">
        <f>IF($L386="","",IF(SUM($AJ386:AN386)=0,$AE386,VLOOKUP($AP386,BaseEqptCdF!$C$5:$R$161,16,FALSE)*$AC$3))</f>
        <v/>
      </c>
      <c r="BB386" s="2">
        <f t="shared" si="50"/>
        <v>0</v>
      </c>
      <c r="BC386" s="3" t="str">
        <f>IF($L386="","",IF(SUM($AJ386:AJ386)=0,$AF386,IF(LEFT(VLOOKUP($AP386,BaseEqptCdF!$C$5:$E$161,3,FALSE),2)="SD",0,IF(LEFT(VLOOKUP($AP386,BaseEqptCdF!$C$5:$E$161,3,FALSE),2)="SB",1*52,VLOOKUP($AP386,BaseEqptCdF!$C$5:$S$161,12,FALSE)*0.2*300))))</f>
        <v/>
      </c>
      <c r="BD386" s="3" t="str">
        <f>IF($L386="","",IF(SUM($AJ386:AK386)=0,$AF386,IF(LEFT(VLOOKUP($AP386,BaseEqptCdF!$C$5:$E$161,3,FALSE),2)="SD",0,IF(LEFT(VLOOKUP($AP386,BaseEqptCdF!$C$5:$E$161,3,FALSE),2)="SB",1*52,VLOOKUP($AP386,BaseEqptCdF!$C$5:$S$161,12,FALSE)*0.2*300))))</f>
        <v/>
      </c>
      <c r="BE386" s="3" t="str">
        <f>IF($L386="","",IF(SUM($AJ386:AL386)=0,$AF386,IF(LEFT(VLOOKUP($AP386,BaseEqptCdF!$C$5:$E$161,3,FALSE),2)="SD",0,IF(LEFT(VLOOKUP($AP386,BaseEqptCdF!$C$5:$E$161,3,FALSE),2)="SB",1*52,VLOOKUP($AP386,BaseEqptCdF!$C$5:$S$161,12,FALSE)*0.2*300))))</f>
        <v/>
      </c>
      <c r="BF386" s="3" t="str">
        <f>IF($L386="","",IF(SUM($AJ386:AM386)=0,$AF386,IF(LEFT(VLOOKUP($AP386,BaseEqptCdF!$C$5:$E$161,3,FALSE),2)="SD",0,IF(LEFT(VLOOKUP($AP386,BaseEqptCdF!$C$5:$E$161,3,FALSE),2)="SB",1*52,VLOOKUP($AP386,BaseEqptCdF!$C$5:$S$161,12,FALSE)*0.2*300))))</f>
        <v/>
      </c>
      <c r="BG386" s="3" t="str">
        <f>IF($L386="","",IF(SUM($AJ386:AN386)=0,$AF386,IF(LEFT(VLOOKUP($AP386,BaseEqptCdF!$C$5:$E$161,3,FALSE),2)="SD",0,IF(LEFT(VLOOKUP($AP386,BaseEqptCdF!$C$5:$E$161,3,FALSE),2)="SB",1*52,VLOOKUP($AP386,BaseEqptCdF!$C$5:$S$161,12,FALSE)*0.2*300))))</f>
        <v/>
      </c>
      <c r="BH386" s="2">
        <f t="shared" si="51"/>
        <v>0</v>
      </c>
    </row>
    <row r="387" spans="1:60" x14ac:dyDescent="0.25">
      <c r="A387" s="296" t="str">
        <f t="array" ref="A387">IF($C387="","",INDEX(Prog!$B$8:$D$300,MATCH($C387,nivo1,0),1))</f>
        <v/>
      </c>
      <c r="B387" s="296" t="str">
        <f t="array" ref="B387">IF($C387="","",INDEX(Prog!$B$8:$D$300,MATCH($C387,nivo1,0),2))</f>
        <v/>
      </c>
      <c r="C387" s="273"/>
      <c r="D387" s="267"/>
      <c r="E387" s="273"/>
      <c r="F387" s="273"/>
      <c r="G387" s="273"/>
      <c r="H387" s="273"/>
      <c r="I387" s="273"/>
      <c r="J387" s="273"/>
      <c r="K387" s="274"/>
      <c r="L387" s="273"/>
      <c r="M387" s="273"/>
      <c r="N387" s="273"/>
      <c r="O387" s="275"/>
      <c r="P387" s="273"/>
      <c r="Q387" s="273"/>
      <c r="R387" s="273"/>
      <c r="S387" s="273"/>
      <c r="T387" s="276"/>
      <c r="U387" s="276"/>
      <c r="V387" s="276"/>
      <c r="W387" s="276"/>
      <c r="X387" s="277"/>
      <c r="Y387" s="278"/>
      <c r="AA387" s="8" t="str">
        <f>IF($L387="","",VLOOKUP($L387,BaseEqptCdF!$C$5:$E$161,2,FALSE))</f>
        <v/>
      </c>
      <c r="AB387" s="8" t="str">
        <f>IF($L387="","",VLOOKUP($L387,BaseEqptCdF!$C$5:$E$161,3,FALSE))</f>
        <v/>
      </c>
      <c r="AC387" s="7" t="str">
        <f>IF($L387="","",VLOOKUP($L387,BaseEqptCdF!$C$5:$I$161,6,FALSE))</f>
        <v/>
      </c>
      <c r="AD387" s="7" t="str">
        <f>IF($L387="","",VLOOKUP($L387,BaseEqptCdF!$C$5:$I$161,7,FALSE))</f>
        <v/>
      </c>
      <c r="AE387" s="3" t="str">
        <f>IF($L387="","",VLOOKUP($L387,BaseEqptCdF!$C$5:$R$161,16,FALSE)*$AC$3)</f>
        <v/>
      </c>
      <c r="AF387" s="3" t="str">
        <f>IF($L387="","",IF(LEFT($AB387,2)="SD",0,IF(LEFT($AB387,2)="SB",1*52,IF($N387=Prog!$P$17,VLOOKUP($L387,BaseEqptCdF!$C$5:$P$161,14,FALSE)*1*300,VLOOKUP($L387,BaseEqptCdF!$C$5:$P$161,12,FALSE)*0.2*300))))</f>
        <v/>
      </c>
      <c r="AG387" s="6" t="str">
        <f t="shared" si="52"/>
        <v/>
      </c>
      <c r="AH387" s="6">
        <f>IF($U387=Prog!$S$18,YEAR($X387),"")</f>
        <v>1900</v>
      </c>
      <c r="AI387" s="5" t="str">
        <f>IF(OR($AG387="",$U387=Prog!$S$18),"",IF(OR($U387=Prog!$S$17,$U387=Prog!$S$16),YEAR($X387),IF($AG387="ND","ND",$AI$8+$O387)))</f>
        <v/>
      </c>
      <c r="AJ387" s="3" t="str">
        <f t="shared" si="46"/>
        <v/>
      </c>
      <c r="AK387" s="3" t="str">
        <f t="shared" si="54"/>
        <v/>
      </c>
      <c r="AL387" s="3" t="str">
        <f t="shared" si="54"/>
        <v/>
      </c>
      <c r="AM387" s="3" t="str">
        <f t="shared" si="54"/>
        <v/>
      </c>
      <c r="AN387" s="3" t="str">
        <f t="shared" si="54"/>
        <v/>
      </c>
      <c r="AO387" s="2">
        <f t="shared" si="48"/>
        <v>0</v>
      </c>
      <c r="AP387" s="4"/>
      <c r="AQ387" s="3">
        <f>IF(AJ387=1,VLOOKUP($AP387,BaseEqptCdF!$C$5:$R$161,16,FALSE),0)</f>
        <v>0</v>
      </c>
      <c r="AR387" s="3">
        <f>IF(AK387=1,VLOOKUP($AP387,BaseEqptCdF!$C$5:$R$161,16,FALSE),0)</f>
        <v>0</v>
      </c>
      <c r="AS387" s="3">
        <f>IF(AL387=1,VLOOKUP($AP387,BaseEqptCdF!$C$5:$R$161,16,FALSE),0)</f>
        <v>0</v>
      </c>
      <c r="AT387" s="3">
        <f>IF(AM387=1,VLOOKUP($AP387,BaseEqptCdF!$C$5:$R$161,16,FALSE),0)</f>
        <v>0</v>
      </c>
      <c r="AU387" s="3">
        <f>IF(AN387=1,VLOOKUP($AP387,BaseEqptCdF!$C$5:$R$161,16,FALSE),0)</f>
        <v>0</v>
      </c>
      <c r="AV387" s="2">
        <f t="shared" si="49"/>
        <v>0</v>
      </c>
      <c r="AW387" s="3" t="str">
        <f>IF($L387="","",IF(SUM($AJ387:AJ387)=0,$AE387,VLOOKUP($AP387,BaseEqptCdF!$C$5:$R$161,16,FALSE)*$AC$3))</f>
        <v/>
      </c>
      <c r="AX387" s="3" t="str">
        <f>IF($L387="","",IF(SUM($AJ387:AK387)=0,$AE387,VLOOKUP($AP387,BaseEqptCdF!$C$5:$R$161,16,FALSE)*$AC$3))</f>
        <v/>
      </c>
      <c r="AY387" s="3" t="str">
        <f>IF($L387="","",IF(SUM($AJ387:AL387)=0,$AE387,VLOOKUP($AP387,BaseEqptCdF!$C$5:$R$161,16,FALSE)*$AC$3))</f>
        <v/>
      </c>
      <c r="AZ387" s="3" t="str">
        <f>IF($L387="","",IF(SUM($AJ387:AM387)=0,$AE387,VLOOKUP($AP387,BaseEqptCdF!$C$5:$R$161,16,FALSE)*$AC$3))</f>
        <v/>
      </c>
      <c r="BA387" s="3" t="str">
        <f>IF($L387="","",IF(SUM($AJ387:AN387)=0,$AE387,VLOOKUP($AP387,BaseEqptCdF!$C$5:$R$161,16,FALSE)*$AC$3))</f>
        <v/>
      </c>
      <c r="BB387" s="2">
        <f t="shared" si="50"/>
        <v>0</v>
      </c>
      <c r="BC387" s="3" t="str">
        <f>IF($L387="","",IF(SUM($AJ387:AJ387)=0,$AF387,IF(LEFT(VLOOKUP($AP387,BaseEqptCdF!$C$5:$E$161,3,FALSE),2)="SD",0,IF(LEFT(VLOOKUP($AP387,BaseEqptCdF!$C$5:$E$161,3,FALSE),2)="SB",1*52,VLOOKUP($AP387,BaseEqptCdF!$C$5:$S$161,12,FALSE)*0.2*300))))</f>
        <v/>
      </c>
      <c r="BD387" s="3" t="str">
        <f>IF($L387="","",IF(SUM($AJ387:AK387)=0,$AF387,IF(LEFT(VLOOKUP($AP387,BaseEqptCdF!$C$5:$E$161,3,FALSE),2)="SD",0,IF(LEFT(VLOOKUP($AP387,BaseEqptCdF!$C$5:$E$161,3,FALSE),2)="SB",1*52,VLOOKUP($AP387,BaseEqptCdF!$C$5:$S$161,12,FALSE)*0.2*300))))</f>
        <v/>
      </c>
      <c r="BE387" s="3" t="str">
        <f>IF($L387="","",IF(SUM($AJ387:AL387)=0,$AF387,IF(LEFT(VLOOKUP($AP387,BaseEqptCdF!$C$5:$E$161,3,FALSE),2)="SD",0,IF(LEFT(VLOOKUP($AP387,BaseEqptCdF!$C$5:$E$161,3,FALSE),2)="SB",1*52,VLOOKUP($AP387,BaseEqptCdF!$C$5:$S$161,12,FALSE)*0.2*300))))</f>
        <v/>
      </c>
      <c r="BF387" s="3" t="str">
        <f>IF($L387="","",IF(SUM($AJ387:AM387)=0,$AF387,IF(LEFT(VLOOKUP($AP387,BaseEqptCdF!$C$5:$E$161,3,FALSE),2)="SD",0,IF(LEFT(VLOOKUP($AP387,BaseEqptCdF!$C$5:$E$161,3,FALSE),2)="SB",1*52,VLOOKUP($AP387,BaseEqptCdF!$C$5:$S$161,12,FALSE)*0.2*300))))</f>
        <v/>
      </c>
      <c r="BG387" s="3" t="str">
        <f>IF($L387="","",IF(SUM($AJ387:AN387)=0,$AF387,IF(LEFT(VLOOKUP($AP387,BaseEqptCdF!$C$5:$E$161,3,FALSE),2)="SD",0,IF(LEFT(VLOOKUP($AP387,BaseEqptCdF!$C$5:$E$161,3,FALSE),2)="SB",1*52,VLOOKUP($AP387,BaseEqptCdF!$C$5:$S$161,12,FALSE)*0.2*300))))</f>
        <v/>
      </c>
      <c r="BH387" s="2">
        <f t="shared" si="51"/>
        <v>0</v>
      </c>
    </row>
    <row r="388" spans="1:60" x14ac:dyDescent="0.25">
      <c r="A388" s="296" t="str">
        <f t="array" ref="A388">IF($C388="","",INDEX(Prog!$B$8:$D$300,MATCH($C388,nivo1,0),1))</f>
        <v/>
      </c>
      <c r="B388" s="296" t="str">
        <f t="array" ref="B388">IF($C388="","",INDEX(Prog!$B$8:$D$300,MATCH($C388,nivo1,0),2))</f>
        <v/>
      </c>
      <c r="C388" s="273"/>
      <c r="D388" s="267"/>
      <c r="E388" s="273"/>
      <c r="F388" s="273"/>
      <c r="G388" s="273"/>
      <c r="H388" s="273"/>
      <c r="I388" s="273"/>
      <c r="J388" s="273"/>
      <c r="K388" s="274"/>
      <c r="L388" s="273"/>
      <c r="M388" s="273"/>
      <c r="N388" s="273"/>
      <c r="O388" s="275"/>
      <c r="P388" s="273"/>
      <c r="Q388" s="273"/>
      <c r="R388" s="273"/>
      <c r="S388" s="273"/>
      <c r="T388" s="276"/>
      <c r="U388" s="276"/>
      <c r="V388" s="276"/>
      <c r="W388" s="276"/>
      <c r="X388" s="277"/>
      <c r="Y388" s="278"/>
      <c r="AA388" s="8" t="str">
        <f>IF($L388="","",VLOOKUP($L388,BaseEqptCdF!$C$5:$E$161,2,FALSE))</f>
        <v/>
      </c>
      <c r="AB388" s="8" t="str">
        <f>IF($L388="","",VLOOKUP($L388,BaseEqptCdF!$C$5:$E$161,3,FALSE))</f>
        <v/>
      </c>
      <c r="AC388" s="7" t="str">
        <f>IF($L388="","",VLOOKUP($L388,BaseEqptCdF!$C$5:$I$161,6,FALSE))</f>
        <v/>
      </c>
      <c r="AD388" s="7" t="str">
        <f>IF($L388="","",VLOOKUP($L388,BaseEqptCdF!$C$5:$I$161,7,FALSE))</f>
        <v/>
      </c>
      <c r="AE388" s="3" t="str">
        <f>IF($L388="","",VLOOKUP($L388,BaseEqptCdF!$C$5:$R$161,16,FALSE)*$AC$3)</f>
        <v/>
      </c>
      <c r="AF388" s="3" t="str">
        <f>IF($L388="","",IF(LEFT($AB388,2)="SD",0,IF(LEFT($AB388,2)="SB",1*52,IF($N388=Prog!$P$17,VLOOKUP($L388,BaseEqptCdF!$C$5:$P$161,14,FALSE)*1*300,VLOOKUP($L388,BaseEqptCdF!$C$5:$P$161,12,FALSE)*0.2*300))))</f>
        <v/>
      </c>
      <c r="AG388" s="6" t="str">
        <f t="shared" si="52"/>
        <v/>
      </c>
      <c r="AH388" s="6">
        <f>IF($U388=Prog!$S$18,YEAR($X388),"")</f>
        <v>1900</v>
      </c>
      <c r="AI388" s="5" t="str">
        <f>IF(OR($AG388="",$U388=Prog!$S$18),"",IF(OR($U388=Prog!$S$17,$U388=Prog!$S$16),YEAR($X388),IF($AG388="ND","ND",$AI$8+$O388)))</f>
        <v/>
      </c>
      <c r="AJ388" s="3" t="str">
        <f t="shared" si="46"/>
        <v/>
      </c>
      <c r="AK388" s="3" t="str">
        <f t="shared" si="54"/>
        <v/>
      </c>
      <c r="AL388" s="3" t="str">
        <f t="shared" si="54"/>
        <v/>
      </c>
      <c r="AM388" s="3" t="str">
        <f t="shared" si="54"/>
        <v/>
      </c>
      <c r="AN388" s="3" t="str">
        <f t="shared" si="54"/>
        <v/>
      </c>
      <c r="AO388" s="2">
        <f t="shared" si="48"/>
        <v>0</v>
      </c>
      <c r="AP388" s="4"/>
      <c r="AQ388" s="3">
        <f>IF(AJ388=1,VLOOKUP($AP388,BaseEqptCdF!$C$5:$R$161,16,FALSE),0)</f>
        <v>0</v>
      </c>
      <c r="AR388" s="3">
        <f>IF(AK388=1,VLOOKUP($AP388,BaseEqptCdF!$C$5:$R$161,16,FALSE),0)</f>
        <v>0</v>
      </c>
      <c r="AS388" s="3">
        <f>IF(AL388=1,VLOOKUP($AP388,BaseEqptCdF!$C$5:$R$161,16,FALSE),0)</f>
        <v>0</v>
      </c>
      <c r="AT388" s="3">
        <f>IF(AM388=1,VLOOKUP($AP388,BaseEqptCdF!$C$5:$R$161,16,FALSE),0)</f>
        <v>0</v>
      </c>
      <c r="AU388" s="3">
        <f>IF(AN388=1,VLOOKUP($AP388,BaseEqptCdF!$C$5:$R$161,16,FALSE),0)</f>
        <v>0</v>
      </c>
      <c r="AV388" s="2">
        <f t="shared" si="49"/>
        <v>0</v>
      </c>
      <c r="AW388" s="3" t="str">
        <f>IF($L388="","",IF(SUM($AJ388:AJ388)=0,$AE388,VLOOKUP($AP388,BaseEqptCdF!$C$5:$R$161,16,FALSE)*$AC$3))</f>
        <v/>
      </c>
      <c r="AX388" s="3" t="str">
        <f>IF($L388="","",IF(SUM($AJ388:AK388)=0,$AE388,VLOOKUP($AP388,BaseEqptCdF!$C$5:$R$161,16,FALSE)*$AC$3))</f>
        <v/>
      </c>
      <c r="AY388" s="3" t="str">
        <f>IF($L388="","",IF(SUM($AJ388:AL388)=0,$AE388,VLOOKUP($AP388,BaseEqptCdF!$C$5:$R$161,16,FALSE)*$AC$3))</f>
        <v/>
      </c>
      <c r="AZ388" s="3" t="str">
        <f>IF($L388="","",IF(SUM($AJ388:AM388)=0,$AE388,VLOOKUP($AP388,BaseEqptCdF!$C$5:$R$161,16,FALSE)*$AC$3))</f>
        <v/>
      </c>
      <c r="BA388" s="3" t="str">
        <f>IF($L388="","",IF(SUM($AJ388:AN388)=0,$AE388,VLOOKUP($AP388,BaseEqptCdF!$C$5:$R$161,16,FALSE)*$AC$3))</f>
        <v/>
      </c>
      <c r="BB388" s="2">
        <f t="shared" si="50"/>
        <v>0</v>
      </c>
      <c r="BC388" s="3" t="str">
        <f>IF($L388="","",IF(SUM($AJ388:AJ388)=0,$AF388,IF(LEFT(VLOOKUP($AP388,BaseEqptCdF!$C$5:$E$161,3,FALSE),2)="SD",0,IF(LEFT(VLOOKUP($AP388,BaseEqptCdF!$C$5:$E$161,3,FALSE),2)="SB",1*52,VLOOKUP($AP388,BaseEqptCdF!$C$5:$S$161,12,FALSE)*0.2*300))))</f>
        <v/>
      </c>
      <c r="BD388" s="3" t="str">
        <f>IF($L388="","",IF(SUM($AJ388:AK388)=0,$AF388,IF(LEFT(VLOOKUP($AP388,BaseEqptCdF!$C$5:$E$161,3,FALSE),2)="SD",0,IF(LEFT(VLOOKUP($AP388,BaseEqptCdF!$C$5:$E$161,3,FALSE),2)="SB",1*52,VLOOKUP($AP388,BaseEqptCdF!$C$5:$S$161,12,FALSE)*0.2*300))))</f>
        <v/>
      </c>
      <c r="BE388" s="3" t="str">
        <f>IF($L388="","",IF(SUM($AJ388:AL388)=0,$AF388,IF(LEFT(VLOOKUP($AP388,BaseEqptCdF!$C$5:$E$161,3,FALSE),2)="SD",0,IF(LEFT(VLOOKUP($AP388,BaseEqptCdF!$C$5:$E$161,3,FALSE),2)="SB",1*52,VLOOKUP($AP388,BaseEqptCdF!$C$5:$S$161,12,FALSE)*0.2*300))))</f>
        <v/>
      </c>
      <c r="BF388" s="3" t="str">
        <f>IF($L388="","",IF(SUM($AJ388:AM388)=0,$AF388,IF(LEFT(VLOOKUP($AP388,BaseEqptCdF!$C$5:$E$161,3,FALSE),2)="SD",0,IF(LEFT(VLOOKUP($AP388,BaseEqptCdF!$C$5:$E$161,3,FALSE),2)="SB",1*52,VLOOKUP($AP388,BaseEqptCdF!$C$5:$S$161,12,FALSE)*0.2*300))))</f>
        <v/>
      </c>
      <c r="BG388" s="3" t="str">
        <f>IF($L388="","",IF(SUM($AJ388:AN388)=0,$AF388,IF(LEFT(VLOOKUP($AP388,BaseEqptCdF!$C$5:$E$161,3,FALSE),2)="SD",0,IF(LEFT(VLOOKUP($AP388,BaseEqptCdF!$C$5:$E$161,3,FALSE),2)="SB",1*52,VLOOKUP($AP388,BaseEqptCdF!$C$5:$S$161,12,FALSE)*0.2*300))))</f>
        <v/>
      </c>
      <c r="BH388" s="2">
        <f t="shared" si="51"/>
        <v>0</v>
      </c>
    </row>
    <row r="389" spans="1:60" x14ac:dyDescent="0.25">
      <c r="A389" s="296" t="str">
        <f t="array" ref="A389">IF($C389="","",INDEX(Prog!$B$8:$D$300,MATCH($C389,nivo1,0),1))</f>
        <v/>
      </c>
      <c r="B389" s="296" t="str">
        <f t="array" ref="B389">IF($C389="","",INDEX(Prog!$B$8:$D$300,MATCH($C389,nivo1,0),2))</f>
        <v/>
      </c>
      <c r="C389" s="273"/>
      <c r="D389" s="267"/>
      <c r="E389" s="273"/>
      <c r="F389" s="273"/>
      <c r="G389" s="273"/>
      <c r="H389" s="273"/>
      <c r="I389" s="273"/>
      <c r="J389" s="273"/>
      <c r="K389" s="274"/>
      <c r="L389" s="273"/>
      <c r="M389" s="273"/>
      <c r="N389" s="273"/>
      <c r="O389" s="275"/>
      <c r="P389" s="273"/>
      <c r="Q389" s="273"/>
      <c r="R389" s="273"/>
      <c r="S389" s="273"/>
      <c r="T389" s="276"/>
      <c r="U389" s="276"/>
      <c r="V389" s="276"/>
      <c r="W389" s="276"/>
      <c r="X389" s="277"/>
      <c r="Y389" s="278"/>
      <c r="AA389" s="8" t="str">
        <f>IF($L389="","",VLOOKUP($L389,BaseEqptCdF!$C$5:$E$161,2,FALSE))</f>
        <v/>
      </c>
      <c r="AB389" s="8" t="str">
        <f>IF($L389="","",VLOOKUP($L389,BaseEqptCdF!$C$5:$E$161,3,FALSE))</f>
        <v/>
      </c>
      <c r="AC389" s="7" t="str">
        <f>IF($L389="","",VLOOKUP($L389,BaseEqptCdF!$C$5:$I$161,6,FALSE))</f>
        <v/>
      </c>
      <c r="AD389" s="7" t="str">
        <f>IF($L389="","",VLOOKUP($L389,BaseEqptCdF!$C$5:$I$161,7,FALSE))</f>
        <v/>
      </c>
      <c r="AE389" s="3" t="str">
        <f>IF($L389="","",VLOOKUP($L389,BaseEqptCdF!$C$5:$R$161,16,FALSE)*$AC$3)</f>
        <v/>
      </c>
      <c r="AF389" s="3" t="str">
        <f>IF($L389="","",IF(LEFT($AB389,2)="SD",0,IF(LEFT($AB389,2)="SB",1*52,IF($N389=Prog!$P$17,VLOOKUP($L389,BaseEqptCdF!$C$5:$P$161,14,FALSE)*1*300,VLOOKUP($L389,BaseEqptCdF!$C$5:$P$161,12,FALSE)*0.2*300))))</f>
        <v/>
      </c>
      <c r="AG389" s="6" t="str">
        <f t="shared" si="52"/>
        <v/>
      </c>
      <c r="AH389" s="6">
        <f>IF($U389=Prog!$S$18,YEAR($X389),"")</f>
        <v>1900</v>
      </c>
      <c r="AI389" s="5" t="str">
        <f>IF(OR($AG389="",$U389=Prog!$S$18),"",IF(OR($U389=Prog!$S$17,$U389=Prog!$S$16),YEAR($X389),IF($AG389="ND","ND",$AI$8+$O389)))</f>
        <v/>
      </c>
      <c r="AJ389" s="3" t="str">
        <f t="shared" si="46"/>
        <v/>
      </c>
      <c r="AK389" s="3" t="str">
        <f t="shared" si="54"/>
        <v/>
      </c>
      <c r="AL389" s="3" t="str">
        <f t="shared" si="54"/>
        <v/>
      </c>
      <c r="AM389" s="3" t="str">
        <f t="shared" si="54"/>
        <v/>
      </c>
      <c r="AN389" s="3" t="str">
        <f t="shared" si="54"/>
        <v/>
      </c>
      <c r="AO389" s="2">
        <f t="shared" si="48"/>
        <v>0</v>
      </c>
      <c r="AP389" s="4"/>
      <c r="AQ389" s="3">
        <f>IF(AJ389=1,VLOOKUP($AP389,BaseEqptCdF!$C$5:$R$161,16,FALSE),0)</f>
        <v>0</v>
      </c>
      <c r="AR389" s="3">
        <f>IF(AK389=1,VLOOKUP($AP389,BaseEqptCdF!$C$5:$R$161,16,FALSE),0)</f>
        <v>0</v>
      </c>
      <c r="AS389" s="3">
        <f>IF(AL389=1,VLOOKUP($AP389,BaseEqptCdF!$C$5:$R$161,16,FALSE),0)</f>
        <v>0</v>
      </c>
      <c r="AT389" s="3">
        <f>IF(AM389=1,VLOOKUP($AP389,BaseEqptCdF!$C$5:$R$161,16,FALSE),0)</f>
        <v>0</v>
      </c>
      <c r="AU389" s="3">
        <f>IF(AN389=1,VLOOKUP($AP389,BaseEqptCdF!$C$5:$R$161,16,FALSE),0)</f>
        <v>0</v>
      </c>
      <c r="AV389" s="2">
        <f t="shared" si="49"/>
        <v>0</v>
      </c>
      <c r="AW389" s="3" t="str">
        <f>IF($L389="","",IF(SUM($AJ389:AJ389)=0,$AE389,VLOOKUP($AP389,BaseEqptCdF!$C$5:$R$161,16,FALSE)*$AC$3))</f>
        <v/>
      </c>
      <c r="AX389" s="3" t="str">
        <f>IF($L389="","",IF(SUM($AJ389:AK389)=0,$AE389,VLOOKUP($AP389,BaseEqptCdF!$C$5:$R$161,16,FALSE)*$AC$3))</f>
        <v/>
      </c>
      <c r="AY389" s="3" t="str">
        <f>IF($L389="","",IF(SUM($AJ389:AL389)=0,$AE389,VLOOKUP($AP389,BaseEqptCdF!$C$5:$R$161,16,FALSE)*$AC$3))</f>
        <v/>
      </c>
      <c r="AZ389" s="3" t="str">
        <f>IF($L389="","",IF(SUM($AJ389:AM389)=0,$AE389,VLOOKUP($AP389,BaseEqptCdF!$C$5:$R$161,16,FALSE)*$AC$3))</f>
        <v/>
      </c>
      <c r="BA389" s="3" t="str">
        <f>IF($L389="","",IF(SUM($AJ389:AN389)=0,$AE389,VLOOKUP($AP389,BaseEqptCdF!$C$5:$R$161,16,FALSE)*$AC$3))</f>
        <v/>
      </c>
      <c r="BB389" s="2">
        <f t="shared" si="50"/>
        <v>0</v>
      </c>
      <c r="BC389" s="3" t="str">
        <f>IF($L389="","",IF(SUM($AJ389:AJ389)=0,$AF389,IF(LEFT(VLOOKUP($AP389,BaseEqptCdF!$C$5:$E$161,3,FALSE),2)="SD",0,IF(LEFT(VLOOKUP($AP389,BaseEqptCdF!$C$5:$E$161,3,FALSE),2)="SB",1*52,VLOOKUP($AP389,BaseEqptCdF!$C$5:$S$161,12,FALSE)*0.2*300))))</f>
        <v/>
      </c>
      <c r="BD389" s="3" t="str">
        <f>IF($L389="","",IF(SUM($AJ389:AK389)=0,$AF389,IF(LEFT(VLOOKUP($AP389,BaseEqptCdF!$C$5:$E$161,3,FALSE),2)="SD",0,IF(LEFT(VLOOKUP($AP389,BaseEqptCdF!$C$5:$E$161,3,FALSE),2)="SB",1*52,VLOOKUP($AP389,BaseEqptCdF!$C$5:$S$161,12,FALSE)*0.2*300))))</f>
        <v/>
      </c>
      <c r="BE389" s="3" t="str">
        <f>IF($L389="","",IF(SUM($AJ389:AL389)=0,$AF389,IF(LEFT(VLOOKUP($AP389,BaseEqptCdF!$C$5:$E$161,3,FALSE),2)="SD",0,IF(LEFT(VLOOKUP($AP389,BaseEqptCdF!$C$5:$E$161,3,FALSE),2)="SB",1*52,VLOOKUP($AP389,BaseEqptCdF!$C$5:$S$161,12,FALSE)*0.2*300))))</f>
        <v/>
      </c>
      <c r="BF389" s="3" t="str">
        <f>IF($L389="","",IF(SUM($AJ389:AM389)=0,$AF389,IF(LEFT(VLOOKUP($AP389,BaseEqptCdF!$C$5:$E$161,3,FALSE),2)="SD",0,IF(LEFT(VLOOKUP($AP389,BaseEqptCdF!$C$5:$E$161,3,FALSE),2)="SB",1*52,VLOOKUP($AP389,BaseEqptCdF!$C$5:$S$161,12,FALSE)*0.2*300))))</f>
        <v/>
      </c>
      <c r="BG389" s="3" t="str">
        <f>IF($L389="","",IF(SUM($AJ389:AN389)=0,$AF389,IF(LEFT(VLOOKUP($AP389,BaseEqptCdF!$C$5:$E$161,3,FALSE),2)="SD",0,IF(LEFT(VLOOKUP($AP389,BaseEqptCdF!$C$5:$E$161,3,FALSE),2)="SB",1*52,VLOOKUP($AP389,BaseEqptCdF!$C$5:$S$161,12,FALSE)*0.2*300))))</f>
        <v/>
      </c>
      <c r="BH389" s="2">
        <f t="shared" si="51"/>
        <v>0</v>
      </c>
    </row>
    <row r="390" spans="1:60" x14ac:dyDescent="0.25">
      <c r="A390" s="296" t="str">
        <f t="array" ref="A390">IF($C390="","",INDEX(Prog!$B$8:$D$300,MATCH($C390,nivo1,0),1))</f>
        <v/>
      </c>
      <c r="B390" s="296" t="str">
        <f t="array" ref="B390">IF($C390="","",INDEX(Prog!$B$8:$D$300,MATCH($C390,nivo1,0),2))</f>
        <v/>
      </c>
      <c r="C390" s="273"/>
      <c r="D390" s="267"/>
      <c r="E390" s="273"/>
      <c r="F390" s="273"/>
      <c r="G390" s="273"/>
      <c r="H390" s="273"/>
      <c r="I390" s="273"/>
      <c r="J390" s="273"/>
      <c r="K390" s="274"/>
      <c r="L390" s="273"/>
      <c r="M390" s="273"/>
      <c r="N390" s="273"/>
      <c r="O390" s="275"/>
      <c r="P390" s="273"/>
      <c r="Q390" s="273"/>
      <c r="R390" s="273"/>
      <c r="S390" s="273"/>
      <c r="T390" s="276"/>
      <c r="U390" s="276"/>
      <c r="V390" s="276"/>
      <c r="W390" s="276"/>
      <c r="X390" s="277"/>
      <c r="Y390" s="278"/>
      <c r="AA390" s="8" t="str">
        <f>IF($L390="","",VLOOKUP($L390,BaseEqptCdF!$C$5:$E$161,2,FALSE))</f>
        <v/>
      </c>
      <c r="AB390" s="8" t="str">
        <f>IF($L390="","",VLOOKUP($L390,BaseEqptCdF!$C$5:$E$161,3,FALSE))</f>
        <v/>
      </c>
      <c r="AC390" s="7" t="str">
        <f>IF($L390="","",VLOOKUP($L390,BaseEqptCdF!$C$5:$I$161,6,FALSE))</f>
        <v/>
      </c>
      <c r="AD390" s="7" t="str">
        <f>IF($L390="","",VLOOKUP($L390,BaseEqptCdF!$C$5:$I$161,7,FALSE))</f>
        <v/>
      </c>
      <c r="AE390" s="3" t="str">
        <f>IF($L390="","",VLOOKUP($L390,BaseEqptCdF!$C$5:$R$161,16,FALSE)*$AC$3)</f>
        <v/>
      </c>
      <c r="AF390" s="3" t="str">
        <f>IF($L390="","",IF(LEFT($AB390,2)="SD",0,IF(LEFT($AB390,2)="SB",1*52,IF($N390=Prog!$P$17,VLOOKUP($L390,BaseEqptCdF!$C$5:$P$161,14,FALSE)*1*300,VLOOKUP($L390,BaseEqptCdF!$C$5:$P$161,12,FALSE)*0.2*300))))</f>
        <v/>
      </c>
      <c r="AG390" s="6" t="str">
        <f t="shared" si="52"/>
        <v/>
      </c>
      <c r="AH390" s="6">
        <f>IF($U390=Prog!$S$18,YEAR($X390),"")</f>
        <v>1900</v>
      </c>
      <c r="AI390" s="5" t="str">
        <f>IF(OR($AG390="",$U390=Prog!$S$18),"",IF(OR($U390=Prog!$S$17,$U390=Prog!$S$16),YEAR($X390),IF($AG390="ND","ND",$AI$8+$O390)))</f>
        <v/>
      </c>
      <c r="AJ390" s="3" t="str">
        <f t="shared" si="46"/>
        <v/>
      </c>
      <c r="AK390" s="3" t="str">
        <f t="shared" ref="AK390:AN409" si="55">IF($AI390="","",IF($AI390=AK$9,1,0))</f>
        <v/>
      </c>
      <c r="AL390" s="3" t="str">
        <f t="shared" si="55"/>
        <v/>
      </c>
      <c r="AM390" s="3" t="str">
        <f t="shared" si="55"/>
        <v/>
      </c>
      <c r="AN390" s="3" t="str">
        <f t="shared" si="55"/>
        <v/>
      </c>
      <c r="AO390" s="2">
        <f t="shared" si="48"/>
        <v>0</v>
      </c>
      <c r="AP390" s="4"/>
      <c r="AQ390" s="3">
        <f>IF(AJ390=1,VLOOKUP($AP390,BaseEqptCdF!$C$5:$R$161,16,FALSE),0)</f>
        <v>0</v>
      </c>
      <c r="AR390" s="3">
        <f>IF(AK390=1,VLOOKUP($AP390,BaseEqptCdF!$C$5:$R$161,16,FALSE),0)</f>
        <v>0</v>
      </c>
      <c r="AS390" s="3">
        <f>IF(AL390=1,VLOOKUP($AP390,BaseEqptCdF!$C$5:$R$161,16,FALSE),0)</f>
        <v>0</v>
      </c>
      <c r="AT390" s="3">
        <f>IF(AM390=1,VLOOKUP($AP390,BaseEqptCdF!$C$5:$R$161,16,FALSE),0)</f>
        <v>0</v>
      </c>
      <c r="AU390" s="3">
        <f>IF(AN390=1,VLOOKUP($AP390,BaseEqptCdF!$C$5:$R$161,16,FALSE),0)</f>
        <v>0</v>
      </c>
      <c r="AV390" s="2">
        <f t="shared" si="49"/>
        <v>0</v>
      </c>
      <c r="AW390" s="3" t="str">
        <f>IF($L390="","",IF(SUM($AJ390:AJ390)=0,$AE390,VLOOKUP($AP390,BaseEqptCdF!$C$5:$R$161,16,FALSE)*$AC$3))</f>
        <v/>
      </c>
      <c r="AX390" s="3" t="str">
        <f>IF($L390="","",IF(SUM($AJ390:AK390)=0,$AE390,VLOOKUP($AP390,BaseEqptCdF!$C$5:$R$161,16,FALSE)*$AC$3))</f>
        <v/>
      </c>
      <c r="AY390" s="3" t="str">
        <f>IF($L390="","",IF(SUM($AJ390:AL390)=0,$AE390,VLOOKUP($AP390,BaseEqptCdF!$C$5:$R$161,16,FALSE)*$AC$3))</f>
        <v/>
      </c>
      <c r="AZ390" s="3" t="str">
        <f>IF($L390="","",IF(SUM($AJ390:AM390)=0,$AE390,VLOOKUP($AP390,BaseEqptCdF!$C$5:$R$161,16,FALSE)*$AC$3))</f>
        <v/>
      </c>
      <c r="BA390" s="3" t="str">
        <f>IF($L390="","",IF(SUM($AJ390:AN390)=0,$AE390,VLOOKUP($AP390,BaseEqptCdF!$C$5:$R$161,16,FALSE)*$AC$3))</f>
        <v/>
      </c>
      <c r="BB390" s="2">
        <f t="shared" si="50"/>
        <v>0</v>
      </c>
      <c r="BC390" s="3" t="str">
        <f>IF($L390="","",IF(SUM($AJ390:AJ390)=0,$AF390,IF(LEFT(VLOOKUP($AP390,BaseEqptCdF!$C$5:$E$161,3,FALSE),2)="SD",0,IF(LEFT(VLOOKUP($AP390,BaseEqptCdF!$C$5:$E$161,3,FALSE),2)="SB",1*52,VLOOKUP($AP390,BaseEqptCdF!$C$5:$S$161,12,FALSE)*0.2*300))))</f>
        <v/>
      </c>
      <c r="BD390" s="3" t="str">
        <f>IF($L390="","",IF(SUM($AJ390:AK390)=0,$AF390,IF(LEFT(VLOOKUP($AP390,BaseEqptCdF!$C$5:$E$161,3,FALSE),2)="SD",0,IF(LEFT(VLOOKUP($AP390,BaseEqptCdF!$C$5:$E$161,3,FALSE),2)="SB",1*52,VLOOKUP($AP390,BaseEqptCdF!$C$5:$S$161,12,FALSE)*0.2*300))))</f>
        <v/>
      </c>
      <c r="BE390" s="3" t="str">
        <f>IF($L390="","",IF(SUM($AJ390:AL390)=0,$AF390,IF(LEFT(VLOOKUP($AP390,BaseEqptCdF!$C$5:$E$161,3,FALSE),2)="SD",0,IF(LEFT(VLOOKUP($AP390,BaseEqptCdF!$C$5:$E$161,3,FALSE),2)="SB",1*52,VLOOKUP($AP390,BaseEqptCdF!$C$5:$S$161,12,FALSE)*0.2*300))))</f>
        <v/>
      </c>
      <c r="BF390" s="3" t="str">
        <f>IF($L390="","",IF(SUM($AJ390:AM390)=0,$AF390,IF(LEFT(VLOOKUP($AP390,BaseEqptCdF!$C$5:$E$161,3,FALSE),2)="SD",0,IF(LEFT(VLOOKUP($AP390,BaseEqptCdF!$C$5:$E$161,3,FALSE),2)="SB",1*52,VLOOKUP($AP390,BaseEqptCdF!$C$5:$S$161,12,FALSE)*0.2*300))))</f>
        <v/>
      </c>
      <c r="BG390" s="3" t="str">
        <f>IF($L390="","",IF(SUM($AJ390:AN390)=0,$AF390,IF(LEFT(VLOOKUP($AP390,BaseEqptCdF!$C$5:$E$161,3,FALSE),2)="SD",0,IF(LEFT(VLOOKUP($AP390,BaseEqptCdF!$C$5:$E$161,3,FALSE),2)="SB",1*52,VLOOKUP($AP390,BaseEqptCdF!$C$5:$S$161,12,FALSE)*0.2*300))))</f>
        <v/>
      </c>
      <c r="BH390" s="2">
        <f t="shared" si="51"/>
        <v>0</v>
      </c>
    </row>
    <row r="391" spans="1:60" x14ac:dyDescent="0.25">
      <c r="A391" s="296" t="str">
        <f t="array" ref="A391">IF($C391="","",INDEX(Prog!$B$8:$D$300,MATCH($C391,nivo1,0),1))</f>
        <v/>
      </c>
      <c r="B391" s="296" t="str">
        <f t="array" ref="B391">IF($C391="","",INDEX(Prog!$B$8:$D$300,MATCH($C391,nivo1,0),2))</f>
        <v/>
      </c>
      <c r="C391" s="273"/>
      <c r="D391" s="267"/>
      <c r="E391" s="273"/>
      <c r="F391" s="273"/>
      <c r="G391" s="273"/>
      <c r="H391" s="273"/>
      <c r="I391" s="273"/>
      <c r="J391" s="273"/>
      <c r="K391" s="274"/>
      <c r="L391" s="273"/>
      <c r="M391" s="273"/>
      <c r="N391" s="273"/>
      <c r="O391" s="275"/>
      <c r="P391" s="273"/>
      <c r="Q391" s="273"/>
      <c r="R391" s="273"/>
      <c r="S391" s="273"/>
      <c r="T391" s="276"/>
      <c r="U391" s="276"/>
      <c r="V391" s="276"/>
      <c r="W391" s="276"/>
      <c r="X391" s="277"/>
      <c r="Y391" s="278"/>
      <c r="AA391" s="8" t="str">
        <f>IF($L391="","",VLOOKUP($L391,BaseEqptCdF!$C$5:$E$161,2,FALSE))</f>
        <v/>
      </c>
      <c r="AB391" s="8" t="str">
        <f>IF($L391="","",VLOOKUP($L391,BaseEqptCdF!$C$5:$E$161,3,FALSE))</f>
        <v/>
      </c>
      <c r="AC391" s="7" t="str">
        <f>IF($L391="","",VLOOKUP($L391,BaseEqptCdF!$C$5:$I$161,6,FALSE))</f>
        <v/>
      </c>
      <c r="AD391" s="7" t="str">
        <f>IF($L391="","",VLOOKUP($L391,BaseEqptCdF!$C$5:$I$161,7,FALSE))</f>
        <v/>
      </c>
      <c r="AE391" s="3" t="str">
        <f>IF($L391="","",VLOOKUP($L391,BaseEqptCdF!$C$5:$R$161,16,FALSE)*$AC$3)</f>
        <v/>
      </c>
      <c r="AF391" s="3" t="str">
        <f>IF($L391="","",IF(LEFT($AB391,2)="SD",0,IF(LEFT($AB391,2)="SB",1*52,IF($N391=Prog!$P$17,VLOOKUP($L391,BaseEqptCdF!$C$5:$P$161,14,FALSE)*1*300,VLOOKUP($L391,BaseEqptCdF!$C$5:$P$161,12,FALSE)*0.2*300))))</f>
        <v/>
      </c>
      <c r="AG391" s="6" t="str">
        <f t="shared" si="52"/>
        <v/>
      </c>
      <c r="AH391" s="6">
        <f>IF($U391=Prog!$S$18,YEAR($X391),"")</f>
        <v>1900</v>
      </c>
      <c r="AI391" s="5" t="str">
        <f>IF(OR($AG391="",$U391=Prog!$S$18),"",IF(OR($U391=Prog!$S$17,$U391=Prog!$S$16),YEAR($X391),IF($AG391="ND","ND",$AI$8+$O391)))</f>
        <v/>
      </c>
      <c r="AJ391" s="3" t="str">
        <f t="shared" si="46"/>
        <v/>
      </c>
      <c r="AK391" s="3" t="str">
        <f t="shared" si="55"/>
        <v/>
      </c>
      <c r="AL391" s="3" t="str">
        <f t="shared" si="55"/>
        <v/>
      </c>
      <c r="AM391" s="3" t="str">
        <f t="shared" si="55"/>
        <v/>
      </c>
      <c r="AN391" s="3" t="str">
        <f t="shared" si="55"/>
        <v/>
      </c>
      <c r="AO391" s="2">
        <f t="shared" si="48"/>
        <v>0</v>
      </c>
      <c r="AP391" s="4"/>
      <c r="AQ391" s="3">
        <f>IF(AJ391=1,VLOOKUP($AP391,BaseEqptCdF!$C$5:$R$161,16,FALSE),0)</f>
        <v>0</v>
      </c>
      <c r="AR391" s="3">
        <f>IF(AK391=1,VLOOKUP($AP391,BaseEqptCdF!$C$5:$R$161,16,FALSE),0)</f>
        <v>0</v>
      </c>
      <c r="AS391" s="3">
        <f>IF(AL391=1,VLOOKUP($AP391,BaseEqptCdF!$C$5:$R$161,16,FALSE),0)</f>
        <v>0</v>
      </c>
      <c r="AT391" s="3">
        <f>IF(AM391=1,VLOOKUP($AP391,BaseEqptCdF!$C$5:$R$161,16,FALSE),0)</f>
        <v>0</v>
      </c>
      <c r="AU391" s="3">
        <f>IF(AN391=1,VLOOKUP($AP391,BaseEqptCdF!$C$5:$R$161,16,FALSE),0)</f>
        <v>0</v>
      </c>
      <c r="AV391" s="2">
        <f t="shared" si="49"/>
        <v>0</v>
      </c>
      <c r="AW391" s="3" t="str">
        <f>IF($L391="","",IF(SUM($AJ391:AJ391)=0,$AE391,VLOOKUP($AP391,BaseEqptCdF!$C$5:$R$161,16,FALSE)*$AC$3))</f>
        <v/>
      </c>
      <c r="AX391" s="3" t="str">
        <f>IF($L391="","",IF(SUM($AJ391:AK391)=0,$AE391,VLOOKUP($AP391,BaseEqptCdF!$C$5:$R$161,16,FALSE)*$AC$3))</f>
        <v/>
      </c>
      <c r="AY391" s="3" t="str">
        <f>IF($L391="","",IF(SUM($AJ391:AL391)=0,$AE391,VLOOKUP($AP391,BaseEqptCdF!$C$5:$R$161,16,FALSE)*$AC$3))</f>
        <v/>
      </c>
      <c r="AZ391" s="3" t="str">
        <f>IF($L391="","",IF(SUM($AJ391:AM391)=0,$AE391,VLOOKUP($AP391,BaseEqptCdF!$C$5:$R$161,16,FALSE)*$AC$3))</f>
        <v/>
      </c>
      <c r="BA391" s="3" t="str">
        <f>IF($L391="","",IF(SUM($AJ391:AN391)=0,$AE391,VLOOKUP($AP391,BaseEqptCdF!$C$5:$R$161,16,FALSE)*$AC$3))</f>
        <v/>
      </c>
      <c r="BB391" s="2">
        <f t="shared" si="50"/>
        <v>0</v>
      </c>
      <c r="BC391" s="3" t="str">
        <f>IF($L391="","",IF(SUM($AJ391:AJ391)=0,$AF391,IF(LEFT(VLOOKUP($AP391,BaseEqptCdF!$C$5:$E$161,3,FALSE),2)="SD",0,IF(LEFT(VLOOKUP($AP391,BaseEqptCdF!$C$5:$E$161,3,FALSE),2)="SB",1*52,VLOOKUP($AP391,BaseEqptCdF!$C$5:$S$161,12,FALSE)*0.2*300))))</f>
        <v/>
      </c>
      <c r="BD391" s="3" t="str">
        <f>IF($L391="","",IF(SUM($AJ391:AK391)=0,$AF391,IF(LEFT(VLOOKUP($AP391,BaseEqptCdF!$C$5:$E$161,3,FALSE),2)="SD",0,IF(LEFT(VLOOKUP($AP391,BaseEqptCdF!$C$5:$E$161,3,FALSE),2)="SB",1*52,VLOOKUP($AP391,BaseEqptCdF!$C$5:$S$161,12,FALSE)*0.2*300))))</f>
        <v/>
      </c>
      <c r="BE391" s="3" t="str">
        <f>IF($L391="","",IF(SUM($AJ391:AL391)=0,$AF391,IF(LEFT(VLOOKUP($AP391,BaseEqptCdF!$C$5:$E$161,3,FALSE),2)="SD",0,IF(LEFT(VLOOKUP($AP391,BaseEqptCdF!$C$5:$E$161,3,FALSE),2)="SB",1*52,VLOOKUP($AP391,BaseEqptCdF!$C$5:$S$161,12,FALSE)*0.2*300))))</f>
        <v/>
      </c>
      <c r="BF391" s="3" t="str">
        <f>IF($L391="","",IF(SUM($AJ391:AM391)=0,$AF391,IF(LEFT(VLOOKUP($AP391,BaseEqptCdF!$C$5:$E$161,3,FALSE),2)="SD",0,IF(LEFT(VLOOKUP($AP391,BaseEqptCdF!$C$5:$E$161,3,FALSE),2)="SB",1*52,VLOOKUP($AP391,BaseEqptCdF!$C$5:$S$161,12,FALSE)*0.2*300))))</f>
        <v/>
      </c>
      <c r="BG391" s="3" t="str">
        <f>IF($L391="","",IF(SUM($AJ391:AN391)=0,$AF391,IF(LEFT(VLOOKUP($AP391,BaseEqptCdF!$C$5:$E$161,3,FALSE),2)="SD",0,IF(LEFT(VLOOKUP($AP391,BaseEqptCdF!$C$5:$E$161,3,FALSE),2)="SB",1*52,VLOOKUP($AP391,BaseEqptCdF!$C$5:$S$161,12,FALSE)*0.2*300))))</f>
        <v/>
      </c>
      <c r="BH391" s="2">
        <f t="shared" si="51"/>
        <v>0</v>
      </c>
    </row>
    <row r="392" spans="1:60" x14ac:dyDescent="0.25">
      <c r="A392" s="296" t="str">
        <f t="array" ref="A392">IF($C392="","",INDEX(Prog!$B$8:$D$300,MATCH($C392,nivo1,0),1))</f>
        <v/>
      </c>
      <c r="B392" s="296" t="str">
        <f t="array" ref="B392">IF($C392="","",INDEX(Prog!$B$8:$D$300,MATCH($C392,nivo1,0),2))</f>
        <v/>
      </c>
      <c r="C392" s="273"/>
      <c r="D392" s="267"/>
      <c r="E392" s="273"/>
      <c r="F392" s="273"/>
      <c r="G392" s="273"/>
      <c r="H392" s="273"/>
      <c r="I392" s="273"/>
      <c r="J392" s="273"/>
      <c r="K392" s="274"/>
      <c r="L392" s="273"/>
      <c r="M392" s="273"/>
      <c r="N392" s="273"/>
      <c r="O392" s="275"/>
      <c r="P392" s="273"/>
      <c r="Q392" s="273"/>
      <c r="R392" s="273"/>
      <c r="S392" s="273"/>
      <c r="T392" s="276"/>
      <c r="U392" s="276"/>
      <c r="V392" s="276"/>
      <c r="W392" s="276"/>
      <c r="X392" s="277"/>
      <c r="Y392" s="278"/>
      <c r="AA392" s="8" t="str">
        <f>IF($L392="","",VLOOKUP($L392,BaseEqptCdF!$C$5:$E$161,2,FALSE))</f>
        <v/>
      </c>
      <c r="AB392" s="8" t="str">
        <f>IF($L392="","",VLOOKUP($L392,BaseEqptCdF!$C$5:$E$161,3,FALSE))</f>
        <v/>
      </c>
      <c r="AC392" s="7" t="str">
        <f>IF($L392="","",VLOOKUP($L392,BaseEqptCdF!$C$5:$I$161,6,FALSE))</f>
        <v/>
      </c>
      <c r="AD392" s="7" t="str">
        <f>IF($L392="","",VLOOKUP($L392,BaseEqptCdF!$C$5:$I$161,7,FALSE))</f>
        <v/>
      </c>
      <c r="AE392" s="3" t="str">
        <f>IF($L392="","",VLOOKUP($L392,BaseEqptCdF!$C$5:$R$161,16,FALSE)*$AC$3)</f>
        <v/>
      </c>
      <c r="AF392" s="3" t="str">
        <f>IF($L392="","",IF(LEFT($AB392,2)="SD",0,IF(LEFT($AB392,2)="SB",1*52,IF($N392=Prog!$P$17,VLOOKUP($L392,BaseEqptCdF!$C$5:$P$161,14,FALSE)*1*300,VLOOKUP($L392,BaseEqptCdF!$C$5:$P$161,12,FALSE)*0.2*300))))</f>
        <v/>
      </c>
      <c r="AG392" s="6" t="str">
        <f t="shared" si="52"/>
        <v/>
      </c>
      <c r="AH392" s="6">
        <f>IF($U392=Prog!$S$18,YEAR($X392),"")</f>
        <v>1900</v>
      </c>
      <c r="AI392" s="5" t="str">
        <f>IF(OR($AG392="",$U392=Prog!$S$18),"",IF(OR($U392=Prog!$S$17,$U392=Prog!$S$16),YEAR($X392),IF($AG392="ND","ND",$AI$8+$O392)))</f>
        <v/>
      </c>
      <c r="AJ392" s="3" t="str">
        <f t="shared" si="46"/>
        <v/>
      </c>
      <c r="AK392" s="3" t="str">
        <f t="shared" si="55"/>
        <v/>
      </c>
      <c r="AL392" s="3" t="str">
        <f t="shared" si="55"/>
        <v/>
      </c>
      <c r="AM392" s="3" t="str">
        <f t="shared" si="55"/>
        <v/>
      </c>
      <c r="AN392" s="3" t="str">
        <f t="shared" si="55"/>
        <v/>
      </c>
      <c r="AO392" s="2">
        <f t="shared" si="48"/>
        <v>0</v>
      </c>
      <c r="AP392" s="4"/>
      <c r="AQ392" s="3">
        <f>IF(AJ392=1,VLOOKUP($AP392,BaseEqptCdF!$C$5:$R$161,16,FALSE),0)</f>
        <v>0</v>
      </c>
      <c r="AR392" s="3">
        <f>IF(AK392=1,VLOOKUP($AP392,BaseEqptCdF!$C$5:$R$161,16,FALSE),0)</f>
        <v>0</v>
      </c>
      <c r="AS392" s="3">
        <f>IF(AL392=1,VLOOKUP($AP392,BaseEqptCdF!$C$5:$R$161,16,FALSE),0)</f>
        <v>0</v>
      </c>
      <c r="AT392" s="3">
        <f>IF(AM392=1,VLOOKUP($AP392,BaseEqptCdF!$C$5:$R$161,16,FALSE),0)</f>
        <v>0</v>
      </c>
      <c r="AU392" s="3">
        <f>IF(AN392=1,VLOOKUP($AP392,BaseEqptCdF!$C$5:$R$161,16,FALSE),0)</f>
        <v>0</v>
      </c>
      <c r="AV392" s="2">
        <f t="shared" si="49"/>
        <v>0</v>
      </c>
      <c r="AW392" s="3" t="str">
        <f>IF($L392="","",IF(SUM($AJ392:AJ392)=0,$AE392,VLOOKUP($AP392,BaseEqptCdF!$C$5:$R$161,16,FALSE)*$AC$3))</f>
        <v/>
      </c>
      <c r="AX392" s="3" t="str">
        <f>IF($L392="","",IF(SUM($AJ392:AK392)=0,$AE392,VLOOKUP($AP392,BaseEqptCdF!$C$5:$R$161,16,FALSE)*$AC$3))</f>
        <v/>
      </c>
      <c r="AY392" s="3" t="str">
        <f>IF($L392="","",IF(SUM($AJ392:AL392)=0,$AE392,VLOOKUP($AP392,BaseEqptCdF!$C$5:$R$161,16,FALSE)*$AC$3))</f>
        <v/>
      </c>
      <c r="AZ392" s="3" t="str">
        <f>IF($L392="","",IF(SUM($AJ392:AM392)=0,$AE392,VLOOKUP($AP392,BaseEqptCdF!$C$5:$R$161,16,FALSE)*$AC$3))</f>
        <v/>
      </c>
      <c r="BA392" s="3" t="str">
        <f>IF($L392="","",IF(SUM($AJ392:AN392)=0,$AE392,VLOOKUP($AP392,BaseEqptCdF!$C$5:$R$161,16,FALSE)*$AC$3))</f>
        <v/>
      </c>
      <c r="BB392" s="2">
        <f t="shared" si="50"/>
        <v>0</v>
      </c>
      <c r="BC392" s="3" t="str">
        <f>IF($L392="","",IF(SUM($AJ392:AJ392)=0,$AF392,IF(LEFT(VLOOKUP($AP392,BaseEqptCdF!$C$5:$E$161,3,FALSE),2)="SD",0,IF(LEFT(VLOOKUP($AP392,BaseEqptCdF!$C$5:$E$161,3,FALSE),2)="SB",1*52,VLOOKUP($AP392,BaseEqptCdF!$C$5:$S$161,12,FALSE)*0.2*300))))</f>
        <v/>
      </c>
      <c r="BD392" s="3" t="str">
        <f>IF($L392="","",IF(SUM($AJ392:AK392)=0,$AF392,IF(LEFT(VLOOKUP($AP392,BaseEqptCdF!$C$5:$E$161,3,FALSE),2)="SD",0,IF(LEFT(VLOOKUP($AP392,BaseEqptCdF!$C$5:$E$161,3,FALSE),2)="SB",1*52,VLOOKUP($AP392,BaseEqptCdF!$C$5:$S$161,12,FALSE)*0.2*300))))</f>
        <v/>
      </c>
      <c r="BE392" s="3" t="str">
        <f>IF($L392="","",IF(SUM($AJ392:AL392)=0,$AF392,IF(LEFT(VLOOKUP($AP392,BaseEqptCdF!$C$5:$E$161,3,FALSE),2)="SD",0,IF(LEFT(VLOOKUP($AP392,BaseEqptCdF!$C$5:$E$161,3,FALSE),2)="SB",1*52,VLOOKUP($AP392,BaseEqptCdF!$C$5:$S$161,12,FALSE)*0.2*300))))</f>
        <v/>
      </c>
      <c r="BF392" s="3" t="str">
        <f>IF($L392="","",IF(SUM($AJ392:AM392)=0,$AF392,IF(LEFT(VLOOKUP($AP392,BaseEqptCdF!$C$5:$E$161,3,FALSE),2)="SD",0,IF(LEFT(VLOOKUP($AP392,BaseEqptCdF!$C$5:$E$161,3,FALSE),2)="SB",1*52,VLOOKUP($AP392,BaseEqptCdF!$C$5:$S$161,12,FALSE)*0.2*300))))</f>
        <v/>
      </c>
      <c r="BG392" s="3" t="str">
        <f>IF($L392="","",IF(SUM($AJ392:AN392)=0,$AF392,IF(LEFT(VLOOKUP($AP392,BaseEqptCdF!$C$5:$E$161,3,FALSE),2)="SD",0,IF(LEFT(VLOOKUP($AP392,BaseEqptCdF!$C$5:$E$161,3,FALSE),2)="SB",1*52,VLOOKUP($AP392,BaseEqptCdF!$C$5:$S$161,12,FALSE)*0.2*300))))</f>
        <v/>
      </c>
      <c r="BH392" s="2">
        <f t="shared" si="51"/>
        <v>0</v>
      </c>
    </row>
    <row r="393" spans="1:60" x14ac:dyDescent="0.25">
      <c r="A393" s="296" t="str">
        <f t="array" ref="A393">IF($C393="","",INDEX(Prog!$B$8:$D$300,MATCH($C393,nivo1,0),1))</f>
        <v/>
      </c>
      <c r="B393" s="296" t="str">
        <f t="array" ref="B393">IF($C393="","",INDEX(Prog!$B$8:$D$300,MATCH($C393,nivo1,0),2))</f>
        <v/>
      </c>
      <c r="C393" s="273"/>
      <c r="D393" s="267"/>
      <c r="E393" s="273"/>
      <c r="F393" s="273"/>
      <c r="G393" s="273"/>
      <c r="H393" s="273"/>
      <c r="I393" s="273"/>
      <c r="J393" s="273"/>
      <c r="K393" s="274"/>
      <c r="L393" s="273"/>
      <c r="M393" s="273"/>
      <c r="N393" s="273"/>
      <c r="O393" s="275"/>
      <c r="P393" s="273"/>
      <c r="Q393" s="273"/>
      <c r="R393" s="273"/>
      <c r="S393" s="273"/>
      <c r="T393" s="276"/>
      <c r="U393" s="276"/>
      <c r="V393" s="276"/>
      <c r="W393" s="276"/>
      <c r="X393" s="277"/>
      <c r="Y393" s="278"/>
      <c r="AA393" s="8" t="str">
        <f>IF($L393="","",VLOOKUP($L393,BaseEqptCdF!$C$5:$E$161,2,FALSE))</f>
        <v/>
      </c>
      <c r="AB393" s="8" t="str">
        <f>IF($L393="","",VLOOKUP($L393,BaseEqptCdF!$C$5:$E$161,3,FALSE))</f>
        <v/>
      </c>
      <c r="AC393" s="7" t="str">
        <f>IF($L393="","",VLOOKUP($L393,BaseEqptCdF!$C$5:$I$161,6,FALSE))</f>
        <v/>
      </c>
      <c r="AD393" s="7" t="str">
        <f>IF($L393="","",VLOOKUP($L393,BaseEqptCdF!$C$5:$I$161,7,FALSE))</f>
        <v/>
      </c>
      <c r="AE393" s="3" t="str">
        <f>IF($L393="","",VLOOKUP($L393,BaseEqptCdF!$C$5:$R$161,16,FALSE)*$AC$3)</f>
        <v/>
      </c>
      <c r="AF393" s="3" t="str">
        <f>IF($L393="","",IF(LEFT($AB393,2)="SD",0,IF(LEFT($AB393,2)="SB",1*52,IF($N393=Prog!$P$17,VLOOKUP($L393,BaseEqptCdF!$C$5:$P$161,14,FALSE)*1*300,VLOOKUP($L393,BaseEqptCdF!$C$5:$P$161,12,FALSE)*0.2*300))))</f>
        <v/>
      </c>
      <c r="AG393" s="6" t="str">
        <f t="shared" si="52"/>
        <v/>
      </c>
      <c r="AH393" s="6">
        <f>IF($U393=Prog!$S$18,YEAR($X393),"")</f>
        <v>1900</v>
      </c>
      <c r="AI393" s="5" t="str">
        <f>IF(OR($AG393="",$U393=Prog!$S$18),"",IF(OR($U393=Prog!$S$17,$U393=Prog!$S$16),YEAR($X393),IF($AG393="ND","ND",$AI$8+$O393)))</f>
        <v/>
      </c>
      <c r="AJ393" s="3" t="str">
        <f t="shared" si="46"/>
        <v/>
      </c>
      <c r="AK393" s="3" t="str">
        <f t="shared" si="55"/>
        <v/>
      </c>
      <c r="AL393" s="3" t="str">
        <f t="shared" si="55"/>
        <v/>
      </c>
      <c r="AM393" s="3" t="str">
        <f t="shared" si="55"/>
        <v/>
      </c>
      <c r="AN393" s="3" t="str">
        <f t="shared" si="55"/>
        <v/>
      </c>
      <c r="AO393" s="2">
        <f t="shared" si="48"/>
        <v>0</v>
      </c>
      <c r="AP393" s="4"/>
      <c r="AQ393" s="3">
        <f>IF(AJ393=1,VLOOKUP($AP393,BaseEqptCdF!$C$5:$R$161,16,FALSE),0)</f>
        <v>0</v>
      </c>
      <c r="AR393" s="3">
        <f>IF(AK393=1,VLOOKUP($AP393,BaseEqptCdF!$C$5:$R$161,16,FALSE),0)</f>
        <v>0</v>
      </c>
      <c r="AS393" s="3">
        <f>IF(AL393=1,VLOOKUP($AP393,BaseEqptCdF!$C$5:$R$161,16,FALSE),0)</f>
        <v>0</v>
      </c>
      <c r="AT393" s="3">
        <f>IF(AM393=1,VLOOKUP($AP393,BaseEqptCdF!$C$5:$R$161,16,FALSE),0)</f>
        <v>0</v>
      </c>
      <c r="AU393" s="3">
        <f>IF(AN393=1,VLOOKUP($AP393,BaseEqptCdF!$C$5:$R$161,16,FALSE),0)</f>
        <v>0</v>
      </c>
      <c r="AV393" s="2">
        <f t="shared" si="49"/>
        <v>0</v>
      </c>
      <c r="AW393" s="3" t="str">
        <f>IF($L393="","",IF(SUM($AJ393:AJ393)=0,$AE393,VLOOKUP($AP393,BaseEqptCdF!$C$5:$R$161,16,FALSE)*$AC$3))</f>
        <v/>
      </c>
      <c r="AX393" s="3" t="str">
        <f>IF($L393="","",IF(SUM($AJ393:AK393)=0,$AE393,VLOOKUP($AP393,BaseEqptCdF!$C$5:$R$161,16,FALSE)*$AC$3))</f>
        <v/>
      </c>
      <c r="AY393" s="3" t="str">
        <f>IF($L393="","",IF(SUM($AJ393:AL393)=0,$AE393,VLOOKUP($AP393,BaseEqptCdF!$C$5:$R$161,16,FALSE)*$AC$3))</f>
        <v/>
      </c>
      <c r="AZ393" s="3" t="str">
        <f>IF($L393="","",IF(SUM($AJ393:AM393)=0,$AE393,VLOOKUP($AP393,BaseEqptCdF!$C$5:$R$161,16,FALSE)*$AC$3))</f>
        <v/>
      </c>
      <c r="BA393" s="3" t="str">
        <f>IF($L393="","",IF(SUM($AJ393:AN393)=0,$AE393,VLOOKUP($AP393,BaseEqptCdF!$C$5:$R$161,16,FALSE)*$AC$3))</f>
        <v/>
      </c>
      <c r="BB393" s="2">
        <f t="shared" si="50"/>
        <v>0</v>
      </c>
      <c r="BC393" s="3" t="str">
        <f>IF($L393="","",IF(SUM($AJ393:AJ393)=0,$AF393,IF(LEFT(VLOOKUP($AP393,BaseEqptCdF!$C$5:$E$161,3,FALSE),2)="SD",0,IF(LEFT(VLOOKUP($AP393,BaseEqptCdF!$C$5:$E$161,3,FALSE),2)="SB",1*52,VLOOKUP($AP393,BaseEqptCdF!$C$5:$S$161,12,FALSE)*0.2*300))))</f>
        <v/>
      </c>
      <c r="BD393" s="3" t="str">
        <f>IF($L393="","",IF(SUM($AJ393:AK393)=0,$AF393,IF(LEFT(VLOOKUP($AP393,BaseEqptCdF!$C$5:$E$161,3,FALSE),2)="SD",0,IF(LEFT(VLOOKUP($AP393,BaseEqptCdF!$C$5:$E$161,3,FALSE),2)="SB",1*52,VLOOKUP($AP393,BaseEqptCdF!$C$5:$S$161,12,FALSE)*0.2*300))))</f>
        <v/>
      </c>
      <c r="BE393" s="3" t="str">
        <f>IF($L393="","",IF(SUM($AJ393:AL393)=0,$AF393,IF(LEFT(VLOOKUP($AP393,BaseEqptCdF!$C$5:$E$161,3,FALSE),2)="SD",0,IF(LEFT(VLOOKUP($AP393,BaseEqptCdF!$C$5:$E$161,3,FALSE),2)="SB",1*52,VLOOKUP($AP393,BaseEqptCdF!$C$5:$S$161,12,FALSE)*0.2*300))))</f>
        <v/>
      </c>
      <c r="BF393" s="3" t="str">
        <f>IF($L393="","",IF(SUM($AJ393:AM393)=0,$AF393,IF(LEFT(VLOOKUP($AP393,BaseEqptCdF!$C$5:$E$161,3,FALSE),2)="SD",0,IF(LEFT(VLOOKUP($AP393,BaseEqptCdF!$C$5:$E$161,3,FALSE),2)="SB",1*52,VLOOKUP($AP393,BaseEqptCdF!$C$5:$S$161,12,FALSE)*0.2*300))))</f>
        <v/>
      </c>
      <c r="BG393" s="3" t="str">
        <f>IF($L393="","",IF(SUM($AJ393:AN393)=0,$AF393,IF(LEFT(VLOOKUP($AP393,BaseEqptCdF!$C$5:$E$161,3,FALSE),2)="SD",0,IF(LEFT(VLOOKUP($AP393,BaseEqptCdF!$C$5:$E$161,3,FALSE),2)="SB",1*52,VLOOKUP($AP393,BaseEqptCdF!$C$5:$S$161,12,FALSE)*0.2*300))))</f>
        <v/>
      </c>
      <c r="BH393" s="2">
        <f t="shared" si="51"/>
        <v>0</v>
      </c>
    </row>
    <row r="394" spans="1:60" x14ac:dyDescent="0.25">
      <c r="A394" s="296" t="str">
        <f t="array" ref="A394">IF($C394="","",INDEX(Prog!$B$8:$D$300,MATCH($C394,nivo1,0),1))</f>
        <v/>
      </c>
      <c r="B394" s="296" t="str">
        <f t="array" ref="B394">IF($C394="","",INDEX(Prog!$B$8:$D$300,MATCH($C394,nivo1,0),2))</f>
        <v/>
      </c>
      <c r="C394" s="273"/>
      <c r="D394" s="267"/>
      <c r="E394" s="273"/>
      <c r="F394" s="273"/>
      <c r="G394" s="273"/>
      <c r="H394" s="273"/>
      <c r="I394" s="273"/>
      <c r="J394" s="273"/>
      <c r="K394" s="274"/>
      <c r="L394" s="273"/>
      <c r="M394" s="273"/>
      <c r="N394" s="273"/>
      <c r="O394" s="275"/>
      <c r="P394" s="273"/>
      <c r="Q394" s="273"/>
      <c r="R394" s="273"/>
      <c r="S394" s="273"/>
      <c r="T394" s="276"/>
      <c r="U394" s="276"/>
      <c r="V394" s="276"/>
      <c r="W394" s="276"/>
      <c r="X394" s="277"/>
      <c r="Y394" s="278"/>
      <c r="AA394" s="8" t="str">
        <f>IF($L394="","",VLOOKUP($L394,BaseEqptCdF!$C$5:$E$161,2,FALSE))</f>
        <v/>
      </c>
      <c r="AB394" s="8" t="str">
        <f>IF($L394="","",VLOOKUP($L394,BaseEqptCdF!$C$5:$E$161,3,FALSE))</f>
        <v/>
      </c>
      <c r="AC394" s="7" t="str">
        <f>IF($L394="","",VLOOKUP($L394,BaseEqptCdF!$C$5:$I$161,6,FALSE))</f>
        <v/>
      </c>
      <c r="AD394" s="7" t="str">
        <f>IF($L394="","",VLOOKUP($L394,BaseEqptCdF!$C$5:$I$161,7,FALSE))</f>
        <v/>
      </c>
      <c r="AE394" s="3" t="str">
        <f>IF($L394="","",VLOOKUP($L394,BaseEqptCdF!$C$5:$R$161,16,FALSE)*$AC$3)</f>
        <v/>
      </c>
      <c r="AF394" s="3" t="str">
        <f>IF($L394="","",IF(LEFT($AB394,2)="SD",0,IF(LEFT($AB394,2)="SB",1*52,IF($N394=Prog!$P$17,VLOOKUP($L394,BaseEqptCdF!$C$5:$P$161,14,FALSE)*1*300,VLOOKUP($L394,BaseEqptCdF!$C$5:$P$161,12,FALSE)*0.2*300))))</f>
        <v/>
      </c>
      <c r="AG394" s="6" t="str">
        <f t="shared" si="52"/>
        <v/>
      </c>
      <c r="AH394" s="6">
        <f>IF($U394=Prog!$S$18,YEAR($X394),"")</f>
        <v>1900</v>
      </c>
      <c r="AI394" s="5" t="str">
        <f>IF(OR($AG394="",$U394=Prog!$S$18),"",IF(OR($U394=Prog!$S$17,$U394=Prog!$S$16),YEAR($X394),IF($AG394="ND","ND",$AI$8+$O394)))</f>
        <v/>
      </c>
      <c r="AJ394" s="3" t="str">
        <f t="shared" ref="AJ394:AJ457" si="56">IF($AI394="","",IF($AI394&lt;=AJ$9,1,0))</f>
        <v/>
      </c>
      <c r="AK394" s="3" t="str">
        <f t="shared" si="55"/>
        <v/>
      </c>
      <c r="AL394" s="3" t="str">
        <f t="shared" si="55"/>
        <v/>
      </c>
      <c r="AM394" s="3" t="str">
        <f t="shared" si="55"/>
        <v/>
      </c>
      <c r="AN394" s="3" t="str">
        <f t="shared" si="55"/>
        <v/>
      </c>
      <c r="AO394" s="2">
        <f t="shared" ref="AO394:AO457" si="57">SUM(AJ394:AN394)</f>
        <v>0</v>
      </c>
      <c r="AP394" s="4"/>
      <c r="AQ394" s="3">
        <f>IF(AJ394=1,VLOOKUP($AP394,BaseEqptCdF!$C$5:$R$161,16,FALSE),0)</f>
        <v>0</v>
      </c>
      <c r="AR394" s="3">
        <f>IF(AK394=1,VLOOKUP($AP394,BaseEqptCdF!$C$5:$R$161,16,FALSE),0)</f>
        <v>0</v>
      </c>
      <c r="AS394" s="3">
        <f>IF(AL394=1,VLOOKUP($AP394,BaseEqptCdF!$C$5:$R$161,16,FALSE),0)</f>
        <v>0</v>
      </c>
      <c r="AT394" s="3">
        <f>IF(AM394=1,VLOOKUP($AP394,BaseEqptCdF!$C$5:$R$161,16,FALSE),0)</f>
        <v>0</v>
      </c>
      <c r="AU394" s="3">
        <f>IF(AN394=1,VLOOKUP($AP394,BaseEqptCdF!$C$5:$R$161,16,FALSE),0)</f>
        <v>0</v>
      </c>
      <c r="AV394" s="2">
        <f t="shared" ref="AV394:AV457" si="58">SUM(AQ394:AU394)</f>
        <v>0</v>
      </c>
      <c r="AW394" s="3" t="str">
        <f>IF($L394="","",IF(SUM($AJ394:AJ394)=0,$AE394,VLOOKUP($AP394,BaseEqptCdF!$C$5:$R$161,16,FALSE)*$AC$3))</f>
        <v/>
      </c>
      <c r="AX394" s="3" t="str">
        <f>IF($L394="","",IF(SUM($AJ394:AK394)=0,$AE394,VLOOKUP($AP394,BaseEqptCdF!$C$5:$R$161,16,FALSE)*$AC$3))</f>
        <v/>
      </c>
      <c r="AY394" s="3" t="str">
        <f>IF($L394="","",IF(SUM($AJ394:AL394)=0,$AE394,VLOOKUP($AP394,BaseEqptCdF!$C$5:$R$161,16,FALSE)*$AC$3))</f>
        <v/>
      </c>
      <c r="AZ394" s="3" t="str">
        <f>IF($L394="","",IF(SUM($AJ394:AM394)=0,$AE394,VLOOKUP($AP394,BaseEqptCdF!$C$5:$R$161,16,FALSE)*$AC$3))</f>
        <v/>
      </c>
      <c r="BA394" s="3" t="str">
        <f>IF($L394="","",IF(SUM($AJ394:AN394)=0,$AE394,VLOOKUP($AP394,BaseEqptCdF!$C$5:$R$161,16,FALSE)*$AC$3))</f>
        <v/>
      </c>
      <c r="BB394" s="2">
        <f t="shared" ref="BB394:BB457" si="59">SUM(AW394:BA394)</f>
        <v>0</v>
      </c>
      <c r="BC394" s="3" t="str">
        <f>IF($L394="","",IF(SUM($AJ394:AJ394)=0,$AF394,IF(LEFT(VLOOKUP($AP394,BaseEqptCdF!$C$5:$E$161,3,FALSE),2)="SD",0,IF(LEFT(VLOOKUP($AP394,BaseEqptCdF!$C$5:$E$161,3,FALSE),2)="SB",1*52,VLOOKUP($AP394,BaseEqptCdF!$C$5:$S$161,12,FALSE)*0.2*300))))</f>
        <v/>
      </c>
      <c r="BD394" s="3" t="str">
        <f>IF($L394="","",IF(SUM($AJ394:AK394)=0,$AF394,IF(LEFT(VLOOKUP($AP394,BaseEqptCdF!$C$5:$E$161,3,FALSE),2)="SD",0,IF(LEFT(VLOOKUP($AP394,BaseEqptCdF!$C$5:$E$161,3,FALSE),2)="SB",1*52,VLOOKUP($AP394,BaseEqptCdF!$C$5:$S$161,12,FALSE)*0.2*300))))</f>
        <v/>
      </c>
      <c r="BE394" s="3" t="str">
        <f>IF($L394="","",IF(SUM($AJ394:AL394)=0,$AF394,IF(LEFT(VLOOKUP($AP394,BaseEqptCdF!$C$5:$E$161,3,FALSE),2)="SD",0,IF(LEFT(VLOOKUP($AP394,BaseEqptCdF!$C$5:$E$161,3,FALSE),2)="SB",1*52,VLOOKUP($AP394,BaseEqptCdF!$C$5:$S$161,12,FALSE)*0.2*300))))</f>
        <v/>
      </c>
      <c r="BF394" s="3" t="str">
        <f>IF($L394="","",IF(SUM($AJ394:AM394)=0,$AF394,IF(LEFT(VLOOKUP($AP394,BaseEqptCdF!$C$5:$E$161,3,FALSE),2)="SD",0,IF(LEFT(VLOOKUP($AP394,BaseEqptCdF!$C$5:$E$161,3,FALSE),2)="SB",1*52,VLOOKUP($AP394,BaseEqptCdF!$C$5:$S$161,12,FALSE)*0.2*300))))</f>
        <v/>
      </c>
      <c r="BG394" s="3" t="str">
        <f>IF($L394="","",IF(SUM($AJ394:AN394)=0,$AF394,IF(LEFT(VLOOKUP($AP394,BaseEqptCdF!$C$5:$E$161,3,FALSE),2)="SD",0,IF(LEFT(VLOOKUP($AP394,BaseEqptCdF!$C$5:$E$161,3,FALSE),2)="SB",1*52,VLOOKUP($AP394,BaseEqptCdF!$C$5:$S$161,12,FALSE)*0.2*300))))</f>
        <v/>
      </c>
      <c r="BH394" s="2">
        <f t="shared" ref="BH394:BH457" si="60">SUM(BC394:BG394)</f>
        <v>0</v>
      </c>
    </row>
    <row r="395" spans="1:60" x14ac:dyDescent="0.25">
      <c r="A395" s="296" t="str">
        <f t="array" ref="A395">IF($C395="","",INDEX(Prog!$B$8:$D$300,MATCH($C395,nivo1,0),1))</f>
        <v/>
      </c>
      <c r="B395" s="296" t="str">
        <f t="array" ref="B395">IF($C395="","",INDEX(Prog!$B$8:$D$300,MATCH($C395,nivo1,0),2))</f>
        <v/>
      </c>
      <c r="C395" s="273"/>
      <c r="D395" s="267"/>
      <c r="E395" s="273"/>
      <c r="F395" s="273"/>
      <c r="G395" s="273"/>
      <c r="H395" s="273"/>
      <c r="I395" s="273"/>
      <c r="J395" s="273"/>
      <c r="K395" s="274"/>
      <c r="L395" s="273"/>
      <c r="M395" s="273"/>
      <c r="N395" s="273"/>
      <c r="O395" s="275"/>
      <c r="P395" s="273"/>
      <c r="Q395" s="273"/>
      <c r="R395" s="273"/>
      <c r="S395" s="273"/>
      <c r="T395" s="276"/>
      <c r="U395" s="276"/>
      <c r="V395" s="276"/>
      <c r="W395" s="276"/>
      <c r="X395" s="277"/>
      <c r="Y395" s="278"/>
      <c r="AA395" s="8" t="str">
        <f>IF($L395="","",VLOOKUP($L395,BaseEqptCdF!$C$5:$E$161,2,FALSE))</f>
        <v/>
      </c>
      <c r="AB395" s="8" t="str">
        <f>IF($L395="","",VLOOKUP($L395,BaseEqptCdF!$C$5:$E$161,3,FALSE))</f>
        <v/>
      </c>
      <c r="AC395" s="7" t="str">
        <f>IF($L395="","",VLOOKUP($L395,BaseEqptCdF!$C$5:$I$161,6,FALSE))</f>
        <v/>
      </c>
      <c r="AD395" s="7" t="str">
        <f>IF($L395="","",VLOOKUP($L395,BaseEqptCdF!$C$5:$I$161,7,FALSE))</f>
        <v/>
      </c>
      <c r="AE395" s="3" t="str">
        <f>IF($L395="","",VLOOKUP($L395,BaseEqptCdF!$C$5:$R$161,16,FALSE)*$AC$3)</f>
        <v/>
      </c>
      <c r="AF395" s="3" t="str">
        <f>IF($L395="","",IF(LEFT($AB395,2)="SD",0,IF(LEFT($AB395,2)="SB",1*52,IF($N395=Prog!$P$17,VLOOKUP($L395,BaseEqptCdF!$C$5:$P$161,14,FALSE)*1*300,VLOOKUP($L395,BaseEqptCdF!$C$5:$P$161,12,FALSE)*0.2*300))))</f>
        <v/>
      </c>
      <c r="AG395" s="6" t="str">
        <f t="shared" ref="AG395:AG458" si="61">IF($L395="","",IF(OR(ISTEXT($O395),$O395=""),"ND",YEAR($X395)-$O395))</f>
        <v/>
      </c>
      <c r="AH395" s="6">
        <f>IF($U395=Prog!$S$18,YEAR($X395),"")</f>
        <v>1900</v>
      </c>
      <c r="AI395" s="5" t="str">
        <f>IF(OR($AG395="",$U395=Prog!$S$18),"",IF(OR($U395=Prog!$S$17,$U395=Prog!$S$16),YEAR($X395),IF($AG395="ND","ND",$AI$8+$O395)))</f>
        <v/>
      </c>
      <c r="AJ395" s="3" t="str">
        <f t="shared" si="56"/>
        <v/>
      </c>
      <c r="AK395" s="3" t="str">
        <f t="shared" si="55"/>
        <v/>
      </c>
      <c r="AL395" s="3" t="str">
        <f t="shared" si="55"/>
        <v/>
      </c>
      <c r="AM395" s="3" t="str">
        <f t="shared" si="55"/>
        <v/>
      </c>
      <c r="AN395" s="3" t="str">
        <f t="shared" si="55"/>
        <v/>
      </c>
      <c r="AO395" s="2">
        <f t="shared" si="57"/>
        <v>0</v>
      </c>
      <c r="AP395" s="4"/>
      <c r="AQ395" s="3">
        <f>IF(AJ395=1,VLOOKUP($AP395,BaseEqptCdF!$C$5:$R$161,16,FALSE),0)</f>
        <v>0</v>
      </c>
      <c r="AR395" s="3">
        <f>IF(AK395=1,VLOOKUP($AP395,BaseEqptCdF!$C$5:$R$161,16,FALSE),0)</f>
        <v>0</v>
      </c>
      <c r="AS395" s="3">
        <f>IF(AL395=1,VLOOKUP($AP395,BaseEqptCdF!$C$5:$R$161,16,FALSE),0)</f>
        <v>0</v>
      </c>
      <c r="AT395" s="3">
        <f>IF(AM395=1,VLOOKUP($AP395,BaseEqptCdF!$C$5:$R$161,16,FALSE),0)</f>
        <v>0</v>
      </c>
      <c r="AU395" s="3">
        <f>IF(AN395=1,VLOOKUP($AP395,BaseEqptCdF!$C$5:$R$161,16,FALSE),0)</f>
        <v>0</v>
      </c>
      <c r="AV395" s="2">
        <f t="shared" si="58"/>
        <v>0</v>
      </c>
      <c r="AW395" s="3" t="str">
        <f>IF($L395="","",IF(SUM($AJ395:AJ395)=0,$AE395,VLOOKUP($AP395,BaseEqptCdF!$C$5:$R$161,16,FALSE)*$AC$3))</f>
        <v/>
      </c>
      <c r="AX395" s="3" t="str">
        <f>IF($L395="","",IF(SUM($AJ395:AK395)=0,$AE395,VLOOKUP($AP395,BaseEqptCdF!$C$5:$R$161,16,FALSE)*$AC$3))</f>
        <v/>
      </c>
      <c r="AY395" s="3" t="str">
        <f>IF($L395="","",IF(SUM($AJ395:AL395)=0,$AE395,VLOOKUP($AP395,BaseEqptCdF!$C$5:$R$161,16,FALSE)*$AC$3))</f>
        <v/>
      </c>
      <c r="AZ395" s="3" t="str">
        <f>IF($L395="","",IF(SUM($AJ395:AM395)=0,$AE395,VLOOKUP($AP395,BaseEqptCdF!$C$5:$R$161,16,FALSE)*$AC$3))</f>
        <v/>
      </c>
      <c r="BA395" s="3" t="str">
        <f>IF($L395="","",IF(SUM($AJ395:AN395)=0,$AE395,VLOOKUP($AP395,BaseEqptCdF!$C$5:$R$161,16,FALSE)*$AC$3))</f>
        <v/>
      </c>
      <c r="BB395" s="2">
        <f t="shared" si="59"/>
        <v>0</v>
      </c>
      <c r="BC395" s="3" t="str">
        <f>IF($L395="","",IF(SUM($AJ395:AJ395)=0,$AF395,IF(LEFT(VLOOKUP($AP395,BaseEqptCdF!$C$5:$E$161,3,FALSE),2)="SD",0,IF(LEFT(VLOOKUP($AP395,BaseEqptCdF!$C$5:$E$161,3,FALSE),2)="SB",1*52,VLOOKUP($AP395,BaseEqptCdF!$C$5:$S$161,12,FALSE)*0.2*300))))</f>
        <v/>
      </c>
      <c r="BD395" s="3" t="str">
        <f>IF($L395="","",IF(SUM($AJ395:AK395)=0,$AF395,IF(LEFT(VLOOKUP($AP395,BaseEqptCdF!$C$5:$E$161,3,FALSE),2)="SD",0,IF(LEFT(VLOOKUP($AP395,BaseEqptCdF!$C$5:$E$161,3,FALSE),2)="SB",1*52,VLOOKUP($AP395,BaseEqptCdF!$C$5:$S$161,12,FALSE)*0.2*300))))</f>
        <v/>
      </c>
      <c r="BE395" s="3" t="str">
        <f>IF($L395="","",IF(SUM($AJ395:AL395)=0,$AF395,IF(LEFT(VLOOKUP($AP395,BaseEqptCdF!$C$5:$E$161,3,FALSE),2)="SD",0,IF(LEFT(VLOOKUP($AP395,BaseEqptCdF!$C$5:$E$161,3,FALSE),2)="SB",1*52,VLOOKUP($AP395,BaseEqptCdF!$C$5:$S$161,12,FALSE)*0.2*300))))</f>
        <v/>
      </c>
      <c r="BF395" s="3" t="str">
        <f>IF($L395="","",IF(SUM($AJ395:AM395)=0,$AF395,IF(LEFT(VLOOKUP($AP395,BaseEqptCdF!$C$5:$E$161,3,FALSE),2)="SD",0,IF(LEFT(VLOOKUP($AP395,BaseEqptCdF!$C$5:$E$161,3,FALSE),2)="SB",1*52,VLOOKUP($AP395,BaseEqptCdF!$C$5:$S$161,12,FALSE)*0.2*300))))</f>
        <v/>
      </c>
      <c r="BG395" s="3" t="str">
        <f>IF($L395="","",IF(SUM($AJ395:AN395)=0,$AF395,IF(LEFT(VLOOKUP($AP395,BaseEqptCdF!$C$5:$E$161,3,FALSE),2)="SD",0,IF(LEFT(VLOOKUP($AP395,BaseEqptCdF!$C$5:$E$161,3,FALSE),2)="SB",1*52,VLOOKUP($AP395,BaseEqptCdF!$C$5:$S$161,12,FALSE)*0.2*300))))</f>
        <v/>
      </c>
      <c r="BH395" s="2">
        <f t="shared" si="60"/>
        <v>0</v>
      </c>
    </row>
    <row r="396" spans="1:60" x14ac:dyDescent="0.25">
      <c r="A396" s="296" t="str">
        <f t="array" ref="A396">IF($C396="","",INDEX(Prog!$B$8:$D$300,MATCH($C396,nivo1,0),1))</f>
        <v/>
      </c>
      <c r="B396" s="296" t="str">
        <f t="array" ref="B396">IF($C396="","",INDEX(Prog!$B$8:$D$300,MATCH($C396,nivo1,0),2))</f>
        <v/>
      </c>
      <c r="C396" s="273"/>
      <c r="D396" s="267"/>
      <c r="E396" s="273"/>
      <c r="F396" s="273"/>
      <c r="G396" s="273"/>
      <c r="H396" s="273"/>
      <c r="I396" s="273"/>
      <c r="J396" s="273"/>
      <c r="K396" s="274"/>
      <c r="L396" s="273"/>
      <c r="M396" s="273"/>
      <c r="N396" s="273"/>
      <c r="O396" s="275"/>
      <c r="P396" s="273"/>
      <c r="Q396" s="273"/>
      <c r="R396" s="273"/>
      <c r="S396" s="273"/>
      <c r="T396" s="276"/>
      <c r="U396" s="276"/>
      <c r="V396" s="276"/>
      <c r="W396" s="276"/>
      <c r="X396" s="277"/>
      <c r="Y396" s="278"/>
      <c r="AA396" s="8" t="str">
        <f>IF($L396="","",VLOOKUP($L396,BaseEqptCdF!$C$5:$E$161,2,FALSE))</f>
        <v/>
      </c>
      <c r="AB396" s="8" t="str">
        <f>IF($L396="","",VLOOKUP($L396,BaseEqptCdF!$C$5:$E$161,3,FALSE))</f>
        <v/>
      </c>
      <c r="AC396" s="7" t="str">
        <f>IF($L396="","",VLOOKUP($L396,BaseEqptCdF!$C$5:$I$161,6,FALSE))</f>
        <v/>
      </c>
      <c r="AD396" s="7" t="str">
        <f>IF($L396="","",VLOOKUP($L396,BaseEqptCdF!$C$5:$I$161,7,FALSE))</f>
        <v/>
      </c>
      <c r="AE396" s="3" t="str">
        <f>IF($L396="","",VLOOKUP($L396,BaseEqptCdF!$C$5:$R$161,16,FALSE)*$AC$3)</f>
        <v/>
      </c>
      <c r="AF396" s="3" t="str">
        <f>IF($L396="","",IF(LEFT($AB396,2)="SD",0,IF(LEFT($AB396,2)="SB",1*52,IF($N396=Prog!$P$17,VLOOKUP($L396,BaseEqptCdF!$C$5:$P$161,14,FALSE)*1*300,VLOOKUP($L396,BaseEqptCdF!$C$5:$P$161,12,FALSE)*0.2*300))))</f>
        <v/>
      </c>
      <c r="AG396" s="6" t="str">
        <f t="shared" si="61"/>
        <v/>
      </c>
      <c r="AH396" s="6">
        <f>IF($U396=Prog!$S$18,YEAR($X396),"")</f>
        <v>1900</v>
      </c>
      <c r="AI396" s="5" t="str">
        <f>IF(OR($AG396="",$U396=Prog!$S$18),"",IF(OR($U396=Prog!$S$17,$U396=Prog!$S$16),YEAR($X396),IF($AG396="ND","ND",$AI$8+$O396)))</f>
        <v/>
      </c>
      <c r="AJ396" s="3" t="str">
        <f t="shared" si="56"/>
        <v/>
      </c>
      <c r="AK396" s="3" t="str">
        <f t="shared" si="55"/>
        <v/>
      </c>
      <c r="AL396" s="3" t="str">
        <f t="shared" si="55"/>
        <v/>
      </c>
      <c r="AM396" s="3" t="str">
        <f t="shared" si="55"/>
        <v/>
      </c>
      <c r="AN396" s="3" t="str">
        <f t="shared" si="55"/>
        <v/>
      </c>
      <c r="AO396" s="2">
        <f t="shared" si="57"/>
        <v>0</v>
      </c>
      <c r="AP396" s="4"/>
      <c r="AQ396" s="3">
        <f>IF(AJ396=1,VLOOKUP($AP396,BaseEqptCdF!$C$5:$R$161,16,FALSE),0)</f>
        <v>0</v>
      </c>
      <c r="AR396" s="3">
        <f>IF(AK396=1,VLOOKUP($AP396,BaseEqptCdF!$C$5:$R$161,16,FALSE),0)</f>
        <v>0</v>
      </c>
      <c r="AS396" s="3">
        <f>IF(AL396=1,VLOOKUP($AP396,BaseEqptCdF!$C$5:$R$161,16,FALSE),0)</f>
        <v>0</v>
      </c>
      <c r="AT396" s="3">
        <f>IF(AM396=1,VLOOKUP($AP396,BaseEqptCdF!$C$5:$R$161,16,FALSE),0)</f>
        <v>0</v>
      </c>
      <c r="AU396" s="3">
        <f>IF(AN396=1,VLOOKUP($AP396,BaseEqptCdF!$C$5:$R$161,16,FALSE),0)</f>
        <v>0</v>
      </c>
      <c r="AV396" s="2">
        <f t="shared" si="58"/>
        <v>0</v>
      </c>
      <c r="AW396" s="3" t="str">
        <f>IF($L396="","",IF(SUM($AJ396:AJ396)=0,$AE396,VLOOKUP($AP396,BaseEqptCdF!$C$5:$R$161,16,FALSE)*$AC$3))</f>
        <v/>
      </c>
      <c r="AX396" s="3" t="str">
        <f>IF($L396="","",IF(SUM($AJ396:AK396)=0,$AE396,VLOOKUP($AP396,BaseEqptCdF!$C$5:$R$161,16,FALSE)*$AC$3))</f>
        <v/>
      </c>
      <c r="AY396" s="3" t="str">
        <f>IF($L396="","",IF(SUM($AJ396:AL396)=0,$AE396,VLOOKUP($AP396,BaseEqptCdF!$C$5:$R$161,16,FALSE)*$AC$3))</f>
        <v/>
      </c>
      <c r="AZ396" s="3" t="str">
        <f>IF($L396="","",IF(SUM($AJ396:AM396)=0,$AE396,VLOOKUP($AP396,BaseEqptCdF!$C$5:$R$161,16,FALSE)*$AC$3))</f>
        <v/>
      </c>
      <c r="BA396" s="3" t="str">
        <f>IF($L396="","",IF(SUM($AJ396:AN396)=0,$AE396,VLOOKUP($AP396,BaseEqptCdF!$C$5:$R$161,16,FALSE)*$AC$3))</f>
        <v/>
      </c>
      <c r="BB396" s="2">
        <f t="shared" si="59"/>
        <v>0</v>
      </c>
      <c r="BC396" s="3" t="str">
        <f>IF($L396="","",IF(SUM($AJ396:AJ396)=0,$AF396,IF(LEFT(VLOOKUP($AP396,BaseEqptCdF!$C$5:$E$161,3,FALSE),2)="SD",0,IF(LEFT(VLOOKUP($AP396,BaseEqptCdF!$C$5:$E$161,3,FALSE),2)="SB",1*52,VLOOKUP($AP396,BaseEqptCdF!$C$5:$S$161,12,FALSE)*0.2*300))))</f>
        <v/>
      </c>
      <c r="BD396" s="3" t="str">
        <f>IF($L396="","",IF(SUM($AJ396:AK396)=0,$AF396,IF(LEFT(VLOOKUP($AP396,BaseEqptCdF!$C$5:$E$161,3,FALSE),2)="SD",0,IF(LEFT(VLOOKUP($AP396,BaseEqptCdF!$C$5:$E$161,3,FALSE),2)="SB",1*52,VLOOKUP($AP396,BaseEqptCdF!$C$5:$S$161,12,FALSE)*0.2*300))))</f>
        <v/>
      </c>
      <c r="BE396" s="3" t="str">
        <f>IF($L396="","",IF(SUM($AJ396:AL396)=0,$AF396,IF(LEFT(VLOOKUP($AP396,BaseEqptCdF!$C$5:$E$161,3,FALSE),2)="SD",0,IF(LEFT(VLOOKUP($AP396,BaseEqptCdF!$C$5:$E$161,3,FALSE),2)="SB",1*52,VLOOKUP($AP396,BaseEqptCdF!$C$5:$S$161,12,FALSE)*0.2*300))))</f>
        <v/>
      </c>
      <c r="BF396" s="3" t="str">
        <f>IF($L396="","",IF(SUM($AJ396:AM396)=0,$AF396,IF(LEFT(VLOOKUP($AP396,BaseEqptCdF!$C$5:$E$161,3,FALSE),2)="SD",0,IF(LEFT(VLOOKUP($AP396,BaseEqptCdF!$C$5:$E$161,3,FALSE),2)="SB",1*52,VLOOKUP($AP396,BaseEqptCdF!$C$5:$S$161,12,FALSE)*0.2*300))))</f>
        <v/>
      </c>
      <c r="BG396" s="3" t="str">
        <f>IF($L396="","",IF(SUM($AJ396:AN396)=0,$AF396,IF(LEFT(VLOOKUP($AP396,BaseEqptCdF!$C$5:$E$161,3,FALSE),2)="SD",0,IF(LEFT(VLOOKUP($AP396,BaseEqptCdF!$C$5:$E$161,3,FALSE),2)="SB",1*52,VLOOKUP($AP396,BaseEqptCdF!$C$5:$S$161,12,FALSE)*0.2*300))))</f>
        <v/>
      </c>
      <c r="BH396" s="2">
        <f t="shared" si="60"/>
        <v>0</v>
      </c>
    </row>
    <row r="397" spans="1:60" x14ac:dyDescent="0.25">
      <c r="A397" s="296" t="str">
        <f t="array" ref="A397">IF($C397="","",INDEX(Prog!$B$8:$D$300,MATCH($C397,nivo1,0),1))</f>
        <v/>
      </c>
      <c r="B397" s="296" t="str">
        <f t="array" ref="B397">IF($C397="","",INDEX(Prog!$B$8:$D$300,MATCH($C397,nivo1,0),2))</f>
        <v/>
      </c>
      <c r="C397" s="273"/>
      <c r="D397" s="267"/>
      <c r="E397" s="273"/>
      <c r="F397" s="273"/>
      <c r="G397" s="273"/>
      <c r="H397" s="273"/>
      <c r="I397" s="273"/>
      <c r="J397" s="273"/>
      <c r="K397" s="274"/>
      <c r="L397" s="273"/>
      <c r="M397" s="273"/>
      <c r="N397" s="273"/>
      <c r="O397" s="275"/>
      <c r="P397" s="273"/>
      <c r="Q397" s="273"/>
      <c r="R397" s="273"/>
      <c r="S397" s="273"/>
      <c r="T397" s="276"/>
      <c r="U397" s="276"/>
      <c r="V397" s="276"/>
      <c r="W397" s="276"/>
      <c r="X397" s="277"/>
      <c r="Y397" s="278"/>
      <c r="AA397" s="8" t="str">
        <f>IF($L397="","",VLOOKUP($L397,BaseEqptCdF!$C$5:$E$161,2,FALSE))</f>
        <v/>
      </c>
      <c r="AB397" s="8" t="str">
        <f>IF($L397="","",VLOOKUP($L397,BaseEqptCdF!$C$5:$E$161,3,FALSE))</f>
        <v/>
      </c>
      <c r="AC397" s="7" t="str">
        <f>IF($L397="","",VLOOKUP($L397,BaseEqptCdF!$C$5:$I$161,6,FALSE))</f>
        <v/>
      </c>
      <c r="AD397" s="7" t="str">
        <f>IF($L397="","",VLOOKUP($L397,BaseEqptCdF!$C$5:$I$161,7,FALSE))</f>
        <v/>
      </c>
      <c r="AE397" s="3" t="str">
        <f>IF($L397="","",VLOOKUP($L397,BaseEqptCdF!$C$5:$R$161,16,FALSE)*$AC$3)</f>
        <v/>
      </c>
      <c r="AF397" s="3" t="str">
        <f>IF($L397="","",IF(LEFT($AB397,2)="SD",0,IF(LEFT($AB397,2)="SB",1*52,IF($N397=Prog!$P$17,VLOOKUP($L397,BaseEqptCdF!$C$5:$P$161,14,FALSE)*1*300,VLOOKUP($L397,BaseEqptCdF!$C$5:$P$161,12,FALSE)*0.2*300))))</f>
        <v/>
      </c>
      <c r="AG397" s="6" t="str">
        <f t="shared" si="61"/>
        <v/>
      </c>
      <c r="AH397" s="6">
        <f>IF($U397=Prog!$S$18,YEAR($X397),"")</f>
        <v>1900</v>
      </c>
      <c r="AI397" s="5" t="str">
        <f>IF(OR($AG397="",$U397=Prog!$S$18),"",IF(OR($U397=Prog!$S$17,$U397=Prog!$S$16),YEAR($X397),IF($AG397="ND","ND",$AI$8+$O397)))</f>
        <v/>
      </c>
      <c r="AJ397" s="3" t="str">
        <f t="shared" si="56"/>
        <v/>
      </c>
      <c r="AK397" s="3" t="str">
        <f t="shared" si="55"/>
        <v/>
      </c>
      <c r="AL397" s="3" t="str">
        <f t="shared" si="55"/>
        <v/>
      </c>
      <c r="AM397" s="3" t="str">
        <f t="shared" si="55"/>
        <v/>
      </c>
      <c r="AN397" s="3" t="str">
        <f t="shared" si="55"/>
        <v/>
      </c>
      <c r="AO397" s="2">
        <f t="shared" si="57"/>
        <v>0</v>
      </c>
      <c r="AP397" s="4"/>
      <c r="AQ397" s="3">
        <f>IF(AJ397=1,VLOOKUP($AP397,BaseEqptCdF!$C$5:$R$161,16,FALSE),0)</f>
        <v>0</v>
      </c>
      <c r="AR397" s="3">
        <f>IF(AK397=1,VLOOKUP($AP397,BaseEqptCdF!$C$5:$R$161,16,FALSE),0)</f>
        <v>0</v>
      </c>
      <c r="AS397" s="3">
        <f>IF(AL397=1,VLOOKUP($AP397,BaseEqptCdF!$C$5:$R$161,16,FALSE),0)</f>
        <v>0</v>
      </c>
      <c r="AT397" s="3">
        <f>IF(AM397=1,VLOOKUP($AP397,BaseEqptCdF!$C$5:$R$161,16,FALSE),0)</f>
        <v>0</v>
      </c>
      <c r="AU397" s="3">
        <f>IF(AN397=1,VLOOKUP($AP397,BaseEqptCdF!$C$5:$R$161,16,FALSE),0)</f>
        <v>0</v>
      </c>
      <c r="AV397" s="2">
        <f t="shared" si="58"/>
        <v>0</v>
      </c>
      <c r="AW397" s="3" t="str">
        <f>IF($L397="","",IF(SUM($AJ397:AJ397)=0,$AE397,VLOOKUP($AP397,BaseEqptCdF!$C$5:$R$161,16,FALSE)*$AC$3))</f>
        <v/>
      </c>
      <c r="AX397" s="3" t="str">
        <f>IF($L397="","",IF(SUM($AJ397:AK397)=0,$AE397,VLOOKUP($AP397,BaseEqptCdF!$C$5:$R$161,16,FALSE)*$AC$3))</f>
        <v/>
      </c>
      <c r="AY397" s="3" t="str">
        <f>IF($L397="","",IF(SUM($AJ397:AL397)=0,$AE397,VLOOKUP($AP397,BaseEqptCdF!$C$5:$R$161,16,FALSE)*$AC$3))</f>
        <v/>
      </c>
      <c r="AZ397" s="3" t="str">
        <f>IF($L397="","",IF(SUM($AJ397:AM397)=0,$AE397,VLOOKUP($AP397,BaseEqptCdF!$C$5:$R$161,16,FALSE)*$AC$3))</f>
        <v/>
      </c>
      <c r="BA397" s="3" t="str">
        <f>IF($L397="","",IF(SUM($AJ397:AN397)=0,$AE397,VLOOKUP($AP397,BaseEqptCdF!$C$5:$R$161,16,FALSE)*$AC$3))</f>
        <v/>
      </c>
      <c r="BB397" s="2">
        <f t="shared" si="59"/>
        <v>0</v>
      </c>
      <c r="BC397" s="3" t="str">
        <f>IF($L397="","",IF(SUM($AJ397:AJ397)=0,$AF397,IF(LEFT(VLOOKUP($AP397,BaseEqptCdF!$C$5:$E$161,3,FALSE),2)="SD",0,IF(LEFT(VLOOKUP($AP397,BaseEqptCdF!$C$5:$E$161,3,FALSE),2)="SB",1*52,VLOOKUP($AP397,BaseEqptCdF!$C$5:$S$161,12,FALSE)*0.2*300))))</f>
        <v/>
      </c>
      <c r="BD397" s="3" t="str">
        <f>IF($L397="","",IF(SUM($AJ397:AK397)=0,$AF397,IF(LEFT(VLOOKUP($AP397,BaseEqptCdF!$C$5:$E$161,3,FALSE),2)="SD",0,IF(LEFT(VLOOKUP($AP397,BaseEqptCdF!$C$5:$E$161,3,FALSE),2)="SB",1*52,VLOOKUP($AP397,BaseEqptCdF!$C$5:$S$161,12,FALSE)*0.2*300))))</f>
        <v/>
      </c>
      <c r="BE397" s="3" t="str">
        <f>IF($L397="","",IF(SUM($AJ397:AL397)=0,$AF397,IF(LEFT(VLOOKUP($AP397,BaseEqptCdF!$C$5:$E$161,3,FALSE),2)="SD",0,IF(LEFT(VLOOKUP($AP397,BaseEqptCdF!$C$5:$E$161,3,FALSE),2)="SB",1*52,VLOOKUP($AP397,BaseEqptCdF!$C$5:$S$161,12,FALSE)*0.2*300))))</f>
        <v/>
      </c>
      <c r="BF397" s="3" t="str">
        <f>IF($L397="","",IF(SUM($AJ397:AM397)=0,$AF397,IF(LEFT(VLOOKUP($AP397,BaseEqptCdF!$C$5:$E$161,3,FALSE),2)="SD",0,IF(LEFT(VLOOKUP($AP397,BaseEqptCdF!$C$5:$E$161,3,FALSE),2)="SB",1*52,VLOOKUP($AP397,BaseEqptCdF!$C$5:$S$161,12,FALSE)*0.2*300))))</f>
        <v/>
      </c>
      <c r="BG397" s="3" t="str">
        <f>IF($L397="","",IF(SUM($AJ397:AN397)=0,$AF397,IF(LEFT(VLOOKUP($AP397,BaseEqptCdF!$C$5:$E$161,3,FALSE),2)="SD",0,IF(LEFT(VLOOKUP($AP397,BaseEqptCdF!$C$5:$E$161,3,FALSE),2)="SB",1*52,VLOOKUP($AP397,BaseEqptCdF!$C$5:$S$161,12,FALSE)*0.2*300))))</f>
        <v/>
      </c>
      <c r="BH397" s="2">
        <f t="shared" si="60"/>
        <v>0</v>
      </c>
    </row>
    <row r="398" spans="1:60" x14ac:dyDescent="0.25">
      <c r="A398" s="296" t="str">
        <f t="array" ref="A398">IF($C398="","",INDEX(Prog!$B$8:$D$300,MATCH($C398,nivo1,0),1))</f>
        <v/>
      </c>
      <c r="B398" s="296" t="str">
        <f t="array" ref="B398">IF($C398="","",INDEX(Prog!$B$8:$D$300,MATCH($C398,nivo1,0),2))</f>
        <v/>
      </c>
      <c r="C398" s="273"/>
      <c r="D398" s="267"/>
      <c r="E398" s="273"/>
      <c r="F398" s="273"/>
      <c r="G398" s="273"/>
      <c r="H398" s="273"/>
      <c r="I398" s="273"/>
      <c r="J398" s="273"/>
      <c r="K398" s="274"/>
      <c r="L398" s="273"/>
      <c r="M398" s="273"/>
      <c r="N398" s="273"/>
      <c r="O398" s="275"/>
      <c r="P398" s="273"/>
      <c r="Q398" s="273"/>
      <c r="R398" s="273"/>
      <c r="S398" s="273"/>
      <c r="T398" s="276"/>
      <c r="U398" s="276"/>
      <c r="V398" s="276"/>
      <c r="W398" s="276"/>
      <c r="X398" s="277"/>
      <c r="Y398" s="278"/>
      <c r="AA398" s="8" t="str">
        <f>IF($L398="","",VLOOKUP($L398,BaseEqptCdF!$C$5:$E$161,2,FALSE))</f>
        <v/>
      </c>
      <c r="AB398" s="8" t="str">
        <f>IF($L398="","",VLOOKUP($L398,BaseEqptCdF!$C$5:$E$161,3,FALSE))</f>
        <v/>
      </c>
      <c r="AC398" s="7" t="str">
        <f>IF($L398="","",VLOOKUP($L398,BaseEqptCdF!$C$5:$I$161,6,FALSE))</f>
        <v/>
      </c>
      <c r="AD398" s="7" t="str">
        <f>IF($L398="","",VLOOKUP($L398,BaseEqptCdF!$C$5:$I$161,7,FALSE))</f>
        <v/>
      </c>
      <c r="AE398" s="3" t="str">
        <f>IF($L398="","",VLOOKUP($L398,BaseEqptCdF!$C$5:$R$161,16,FALSE)*$AC$3)</f>
        <v/>
      </c>
      <c r="AF398" s="3" t="str">
        <f>IF($L398="","",IF(LEFT($AB398,2)="SD",0,IF(LEFT($AB398,2)="SB",1*52,IF($N398=Prog!$P$17,VLOOKUP($L398,BaseEqptCdF!$C$5:$P$161,14,FALSE)*1*300,VLOOKUP($L398,BaseEqptCdF!$C$5:$P$161,12,FALSE)*0.2*300))))</f>
        <v/>
      </c>
      <c r="AG398" s="6" t="str">
        <f t="shared" si="61"/>
        <v/>
      </c>
      <c r="AH398" s="6">
        <f>IF($U398=Prog!$S$18,YEAR($X398),"")</f>
        <v>1900</v>
      </c>
      <c r="AI398" s="5" t="str">
        <f>IF(OR($AG398="",$U398=Prog!$S$18),"",IF(OR($U398=Prog!$S$17,$U398=Prog!$S$16),YEAR($X398),IF($AG398="ND","ND",$AI$8+$O398)))</f>
        <v/>
      </c>
      <c r="AJ398" s="3" t="str">
        <f t="shared" si="56"/>
        <v/>
      </c>
      <c r="AK398" s="3" t="str">
        <f t="shared" si="55"/>
        <v/>
      </c>
      <c r="AL398" s="3" t="str">
        <f t="shared" si="55"/>
        <v/>
      </c>
      <c r="AM398" s="3" t="str">
        <f t="shared" si="55"/>
        <v/>
      </c>
      <c r="AN398" s="3" t="str">
        <f t="shared" si="55"/>
        <v/>
      </c>
      <c r="AO398" s="2">
        <f t="shared" si="57"/>
        <v>0</v>
      </c>
      <c r="AP398" s="4"/>
      <c r="AQ398" s="3">
        <f>IF(AJ398=1,VLOOKUP($AP398,BaseEqptCdF!$C$5:$R$161,16,FALSE),0)</f>
        <v>0</v>
      </c>
      <c r="AR398" s="3">
        <f>IF(AK398=1,VLOOKUP($AP398,BaseEqptCdF!$C$5:$R$161,16,FALSE),0)</f>
        <v>0</v>
      </c>
      <c r="AS398" s="3">
        <f>IF(AL398=1,VLOOKUP($AP398,BaseEqptCdF!$C$5:$R$161,16,FALSE),0)</f>
        <v>0</v>
      </c>
      <c r="AT398" s="3">
        <f>IF(AM398=1,VLOOKUP($AP398,BaseEqptCdF!$C$5:$R$161,16,FALSE),0)</f>
        <v>0</v>
      </c>
      <c r="AU398" s="3">
        <f>IF(AN398=1,VLOOKUP($AP398,BaseEqptCdF!$C$5:$R$161,16,FALSE),0)</f>
        <v>0</v>
      </c>
      <c r="AV398" s="2">
        <f t="shared" si="58"/>
        <v>0</v>
      </c>
      <c r="AW398" s="3" t="str">
        <f>IF($L398="","",IF(SUM($AJ398:AJ398)=0,$AE398,VLOOKUP($AP398,BaseEqptCdF!$C$5:$R$161,16,FALSE)*$AC$3))</f>
        <v/>
      </c>
      <c r="AX398" s="3" t="str">
        <f>IF($L398="","",IF(SUM($AJ398:AK398)=0,$AE398,VLOOKUP($AP398,BaseEqptCdF!$C$5:$R$161,16,FALSE)*$AC$3))</f>
        <v/>
      </c>
      <c r="AY398" s="3" t="str">
        <f>IF($L398="","",IF(SUM($AJ398:AL398)=0,$AE398,VLOOKUP($AP398,BaseEqptCdF!$C$5:$R$161,16,FALSE)*$AC$3))</f>
        <v/>
      </c>
      <c r="AZ398" s="3" t="str">
        <f>IF($L398="","",IF(SUM($AJ398:AM398)=0,$AE398,VLOOKUP($AP398,BaseEqptCdF!$C$5:$R$161,16,FALSE)*$AC$3))</f>
        <v/>
      </c>
      <c r="BA398" s="3" t="str">
        <f>IF($L398="","",IF(SUM($AJ398:AN398)=0,$AE398,VLOOKUP($AP398,BaseEqptCdF!$C$5:$R$161,16,FALSE)*$AC$3))</f>
        <v/>
      </c>
      <c r="BB398" s="2">
        <f t="shared" si="59"/>
        <v>0</v>
      </c>
      <c r="BC398" s="3" t="str">
        <f>IF($L398="","",IF(SUM($AJ398:AJ398)=0,$AF398,IF(LEFT(VLOOKUP($AP398,BaseEqptCdF!$C$5:$E$161,3,FALSE),2)="SD",0,IF(LEFT(VLOOKUP($AP398,BaseEqptCdF!$C$5:$E$161,3,FALSE),2)="SB",1*52,VLOOKUP($AP398,BaseEqptCdF!$C$5:$S$161,12,FALSE)*0.2*300))))</f>
        <v/>
      </c>
      <c r="BD398" s="3" t="str">
        <f>IF($L398="","",IF(SUM($AJ398:AK398)=0,$AF398,IF(LEFT(VLOOKUP($AP398,BaseEqptCdF!$C$5:$E$161,3,FALSE),2)="SD",0,IF(LEFT(VLOOKUP($AP398,BaseEqptCdF!$C$5:$E$161,3,FALSE),2)="SB",1*52,VLOOKUP($AP398,BaseEqptCdF!$C$5:$S$161,12,FALSE)*0.2*300))))</f>
        <v/>
      </c>
      <c r="BE398" s="3" t="str">
        <f>IF($L398="","",IF(SUM($AJ398:AL398)=0,$AF398,IF(LEFT(VLOOKUP($AP398,BaseEqptCdF!$C$5:$E$161,3,FALSE),2)="SD",0,IF(LEFT(VLOOKUP($AP398,BaseEqptCdF!$C$5:$E$161,3,FALSE),2)="SB",1*52,VLOOKUP($AP398,BaseEqptCdF!$C$5:$S$161,12,FALSE)*0.2*300))))</f>
        <v/>
      </c>
      <c r="BF398" s="3" t="str">
        <f>IF($L398="","",IF(SUM($AJ398:AM398)=0,$AF398,IF(LEFT(VLOOKUP($AP398,BaseEqptCdF!$C$5:$E$161,3,FALSE),2)="SD",0,IF(LEFT(VLOOKUP($AP398,BaseEqptCdF!$C$5:$E$161,3,FALSE),2)="SB",1*52,VLOOKUP($AP398,BaseEqptCdF!$C$5:$S$161,12,FALSE)*0.2*300))))</f>
        <v/>
      </c>
      <c r="BG398" s="3" t="str">
        <f>IF($L398="","",IF(SUM($AJ398:AN398)=0,$AF398,IF(LEFT(VLOOKUP($AP398,BaseEqptCdF!$C$5:$E$161,3,FALSE),2)="SD",0,IF(LEFT(VLOOKUP($AP398,BaseEqptCdF!$C$5:$E$161,3,FALSE),2)="SB",1*52,VLOOKUP($AP398,BaseEqptCdF!$C$5:$S$161,12,FALSE)*0.2*300))))</f>
        <v/>
      </c>
      <c r="BH398" s="2">
        <f t="shared" si="60"/>
        <v>0</v>
      </c>
    </row>
    <row r="399" spans="1:60" x14ac:dyDescent="0.25">
      <c r="A399" s="296" t="str">
        <f t="array" ref="A399">IF($C399="","",INDEX(Prog!$B$8:$D$300,MATCH($C399,nivo1,0),1))</f>
        <v/>
      </c>
      <c r="B399" s="296" t="str">
        <f t="array" ref="B399">IF($C399="","",INDEX(Prog!$B$8:$D$300,MATCH($C399,nivo1,0),2))</f>
        <v/>
      </c>
      <c r="C399" s="273"/>
      <c r="D399" s="267"/>
      <c r="E399" s="273"/>
      <c r="F399" s="273"/>
      <c r="G399" s="273"/>
      <c r="H399" s="273"/>
      <c r="I399" s="273"/>
      <c r="J399" s="273"/>
      <c r="K399" s="274"/>
      <c r="L399" s="273"/>
      <c r="M399" s="273"/>
      <c r="N399" s="273"/>
      <c r="O399" s="275"/>
      <c r="P399" s="273"/>
      <c r="Q399" s="273"/>
      <c r="R399" s="273"/>
      <c r="S399" s="273"/>
      <c r="T399" s="276"/>
      <c r="U399" s="276"/>
      <c r="V399" s="276"/>
      <c r="W399" s="276"/>
      <c r="X399" s="277"/>
      <c r="Y399" s="278"/>
      <c r="AA399" s="8" t="str">
        <f>IF($L399="","",VLOOKUP($L399,BaseEqptCdF!$C$5:$E$161,2,FALSE))</f>
        <v/>
      </c>
      <c r="AB399" s="8" t="str">
        <f>IF($L399="","",VLOOKUP($L399,BaseEqptCdF!$C$5:$E$161,3,FALSE))</f>
        <v/>
      </c>
      <c r="AC399" s="7" t="str">
        <f>IF($L399="","",VLOOKUP($L399,BaseEqptCdF!$C$5:$I$161,6,FALSE))</f>
        <v/>
      </c>
      <c r="AD399" s="7" t="str">
        <f>IF($L399="","",VLOOKUP($L399,BaseEqptCdF!$C$5:$I$161,7,FALSE))</f>
        <v/>
      </c>
      <c r="AE399" s="3" t="str">
        <f>IF($L399="","",VLOOKUP($L399,BaseEqptCdF!$C$5:$R$161,16,FALSE)*$AC$3)</f>
        <v/>
      </c>
      <c r="AF399" s="3" t="str">
        <f>IF($L399="","",IF(LEFT($AB399,2)="SD",0,IF(LEFT($AB399,2)="SB",1*52,IF($N399=Prog!$P$17,VLOOKUP($L399,BaseEqptCdF!$C$5:$P$161,14,FALSE)*1*300,VLOOKUP($L399,BaseEqptCdF!$C$5:$P$161,12,FALSE)*0.2*300))))</f>
        <v/>
      </c>
      <c r="AG399" s="6" t="str">
        <f t="shared" si="61"/>
        <v/>
      </c>
      <c r="AH399" s="6">
        <f>IF($U399=Prog!$S$18,YEAR($X399),"")</f>
        <v>1900</v>
      </c>
      <c r="AI399" s="5" t="str">
        <f>IF(OR($AG399="",$U399=Prog!$S$18),"",IF(OR($U399=Prog!$S$17,$U399=Prog!$S$16),YEAR($X399),IF($AG399="ND","ND",$AI$8+$O399)))</f>
        <v/>
      </c>
      <c r="AJ399" s="3" t="str">
        <f t="shared" si="56"/>
        <v/>
      </c>
      <c r="AK399" s="3" t="str">
        <f t="shared" si="55"/>
        <v/>
      </c>
      <c r="AL399" s="3" t="str">
        <f t="shared" si="55"/>
        <v/>
      </c>
      <c r="AM399" s="3" t="str">
        <f t="shared" si="55"/>
        <v/>
      </c>
      <c r="AN399" s="3" t="str">
        <f t="shared" si="55"/>
        <v/>
      </c>
      <c r="AO399" s="2">
        <f t="shared" si="57"/>
        <v>0</v>
      </c>
      <c r="AP399" s="4"/>
      <c r="AQ399" s="3">
        <f>IF(AJ399=1,VLOOKUP($AP399,BaseEqptCdF!$C$5:$R$161,16,FALSE),0)</f>
        <v>0</v>
      </c>
      <c r="AR399" s="3">
        <f>IF(AK399=1,VLOOKUP($AP399,BaseEqptCdF!$C$5:$R$161,16,FALSE),0)</f>
        <v>0</v>
      </c>
      <c r="AS399" s="3">
        <f>IF(AL399=1,VLOOKUP($AP399,BaseEqptCdF!$C$5:$R$161,16,FALSE),0)</f>
        <v>0</v>
      </c>
      <c r="AT399" s="3">
        <f>IF(AM399=1,VLOOKUP($AP399,BaseEqptCdF!$C$5:$R$161,16,FALSE),0)</f>
        <v>0</v>
      </c>
      <c r="AU399" s="3">
        <f>IF(AN399=1,VLOOKUP($AP399,BaseEqptCdF!$C$5:$R$161,16,FALSE),0)</f>
        <v>0</v>
      </c>
      <c r="AV399" s="2">
        <f t="shared" si="58"/>
        <v>0</v>
      </c>
      <c r="AW399" s="3" t="str">
        <f>IF($L399="","",IF(SUM($AJ399:AJ399)=0,$AE399,VLOOKUP($AP399,BaseEqptCdF!$C$5:$R$161,16,FALSE)*$AC$3))</f>
        <v/>
      </c>
      <c r="AX399" s="3" t="str">
        <f>IF($L399="","",IF(SUM($AJ399:AK399)=0,$AE399,VLOOKUP($AP399,BaseEqptCdF!$C$5:$R$161,16,FALSE)*$AC$3))</f>
        <v/>
      </c>
      <c r="AY399" s="3" t="str">
        <f>IF($L399="","",IF(SUM($AJ399:AL399)=0,$AE399,VLOOKUP($AP399,BaseEqptCdF!$C$5:$R$161,16,FALSE)*$AC$3))</f>
        <v/>
      </c>
      <c r="AZ399" s="3" t="str">
        <f>IF($L399="","",IF(SUM($AJ399:AM399)=0,$AE399,VLOOKUP($AP399,BaseEqptCdF!$C$5:$R$161,16,FALSE)*$AC$3))</f>
        <v/>
      </c>
      <c r="BA399" s="3" t="str">
        <f>IF($L399="","",IF(SUM($AJ399:AN399)=0,$AE399,VLOOKUP($AP399,BaseEqptCdF!$C$5:$R$161,16,FALSE)*$AC$3))</f>
        <v/>
      </c>
      <c r="BB399" s="2">
        <f t="shared" si="59"/>
        <v>0</v>
      </c>
      <c r="BC399" s="3" t="str">
        <f>IF($L399="","",IF(SUM($AJ399:AJ399)=0,$AF399,IF(LEFT(VLOOKUP($AP399,BaseEqptCdF!$C$5:$E$161,3,FALSE),2)="SD",0,IF(LEFT(VLOOKUP($AP399,BaseEqptCdF!$C$5:$E$161,3,FALSE),2)="SB",1*52,VLOOKUP($AP399,BaseEqptCdF!$C$5:$S$161,12,FALSE)*0.2*300))))</f>
        <v/>
      </c>
      <c r="BD399" s="3" t="str">
        <f>IF($L399="","",IF(SUM($AJ399:AK399)=0,$AF399,IF(LEFT(VLOOKUP($AP399,BaseEqptCdF!$C$5:$E$161,3,FALSE),2)="SD",0,IF(LEFT(VLOOKUP($AP399,BaseEqptCdF!$C$5:$E$161,3,FALSE),2)="SB",1*52,VLOOKUP($AP399,BaseEqptCdF!$C$5:$S$161,12,FALSE)*0.2*300))))</f>
        <v/>
      </c>
      <c r="BE399" s="3" t="str">
        <f>IF($L399="","",IF(SUM($AJ399:AL399)=0,$AF399,IF(LEFT(VLOOKUP($AP399,BaseEqptCdF!$C$5:$E$161,3,FALSE),2)="SD",0,IF(LEFT(VLOOKUP($AP399,BaseEqptCdF!$C$5:$E$161,3,FALSE),2)="SB",1*52,VLOOKUP($AP399,BaseEqptCdF!$C$5:$S$161,12,FALSE)*0.2*300))))</f>
        <v/>
      </c>
      <c r="BF399" s="3" t="str">
        <f>IF($L399="","",IF(SUM($AJ399:AM399)=0,$AF399,IF(LEFT(VLOOKUP($AP399,BaseEqptCdF!$C$5:$E$161,3,FALSE),2)="SD",0,IF(LEFT(VLOOKUP($AP399,BaseEqptCdF!$C$5:$E$161,3,FALSE),2)="SB",1*52,VLOOKUP($AP399,BaseEqptCdF!$C$5:$S$161,12,FALSE)*0.2*300))))</f>
        <v/>
      </c>
      <c r="BG399" s="3" t="str">
        <f>IF($L399="","",IF(SUM($AJ399:AN399)=0,$AF399,IF(LEFT(VLOOKUP($AP399,BaseEqptCdF!$C$5:$E$161,3,FALSE),2)="SD",0,IF(LEFT(VLOOKUP($AP399,BaseEqptCdF!$C$5:$E$161,3,FALSE),2)="SB",1*52,VLOOKUP($AP399,BaseEqptCdF!$C$5:$S$161,12,FALSE)*0.2*300))))</f>
        <v/>
      </c>
      <c r="BH399" s="2">
        <f t="shared" si="60"/>
        <v>0</v>
      </c>
    </row>
    <row r="400" spans="1:60" x14ac:dyDescent="0.25">
      <c r="A400" s="296" t="str">
        <f t="array" ref="A400">IF($C400="","",INDEX(Prog!$B$8:$D$300,MATCH($C400,nivo1,0),1))</f>
        <v/>
      </c>
      <c r="B400" s="296" t="str">
        <f t="array" ref="B400">IF($C400="","",INDEX(Prog!$B$8:$D$300,MATCH($C400,nivo1,0),2))</f>
        <v/>
      </c>
      <c r="C400" s="273"/>
      <c r="D400" s="267"/>
      <c r="E400" s="273"/>
      <c r="F400" s="273"/>
      <c r="G400" s="273"/>
      <c r="H400" s="273"/>
      <c r="I400" s="273"/>
      <c r="J400" s="273"/>
      <c r="K400" s="274"/>
      <c r="L400" s="273"/>
      <c r="M400" s="273"/>
      <c r="N400" s="273"/>
      <c r="O400" s="275"/>
      <c r="P400" s="273"/>
      <c r="Q400" s="273"/>
      <c r="R400" s="273"/>
      <c r="S400" s="273"/>
      <c r="T400" s="276"/>
      <c r="U400" s="276"/>
      <c r="V400" s="276"/>
      <c r="W400" s="276"/>
      <c r="X400" s="277"/>
      <c r="Y400" s="278"/>
      <c r="AA400" s="8" t="str">
        <f>IF($L400="","",VLOOKUP($L400,BaseEqptCdF!$C$5:$E$161,2,FALSE))</f>
        <v/>
      </c>
      <c r="AB400" s="8" t="str">
        <f>IF($L400="","",VLOOKUP($L400,BaseEqptCdF!$C$5:$E$161,3,FALSE))</f>
        <v/>
      </c>
      <c r="AC400" s="7" t="str">
        <f>IF($L400="","",VLOOKUP($L400,BaseEqptCdF!$C$5:$I$161,6,FALSE))</f>
        <v/>
      </c>
      <c r="AD400" s="7" t="str">
        <f>IF($L400="","",VLOOKUP($L400,BaseEqptCdF!$C$5:$I$161,7,FALSE))</f>
        <v/>
      </c>
      <c r="AE400" s="3" t="str">
        <f>IF($L400="","",VLOOKUP($L400,BaseEqptCdF!$C$5:$R$161,16,FALSE)*$AC$3)</f>
        <v/>
      </c>
      <c r="AF400" s="3" t="str">
        <f>IF($L400="","",IF(LEFT($AB400,2)="SD",0,IF(LEFT($AB400,2)="SB",1*52,IF($N400=Prog!$P$17,VLOOKUP($L400,BaseEqptCdF!$C$5:$P$161,14,FALSE)*1*300,VLOOKUP($L400,BaseEqptCdF!$C$5:$P$161,12,FALSE)*0.2*300))))</f>
        <v/>
      </c>
      <c r="AG400" s="6" t="str">
        <f t="shared" si="61"/>
        <v/>
      </c>
      <c r="AH400" s="6">
        <f>IF($U400=Prog!$S$18,YEAR($X400),"")</f>
        <v>1900</v>
      </c>
      <c r="AI400" s="5" t="str">
        <f>IF(OR($AG400="",$U400=Prog!$S$18),"",IF(OR($U400=Prog!$S$17,$U400=Prog!$S$16),YEAR($X400),IF($AG400="ND","ND",$AI$8+$O400)))</f>
        <v/>
      </c>
      <c r="AJ400" s="3" t="str">
        <f t="shared" si="56"/>
        <v/>
      </c>
      <c r="AK400" s="3" t="str">
        <f t="shared" si="55"/>
        <v/>
      </c>
      <c r="AL400" s="3" t="str">
        <f t="shared" si="55"/>
        <v/>
      </c>
      <c r="AM400" s="3" t="str">
        <f t="shared" si="55"/>
        <v/>
      </c>
      <c r="AN400" s="3" t="str">
        <f t="shared" si="55"/>
        <v/>
      </c>
      <c r="AO400" s="2">
        <f t="shared" si="57"/>
        <v>0</v>
      </c>
      <c r="AP400" s="4"/>
      <c r="AQ400" s="3">
        <f>IF(AJ400=1,VLOOKUP($AP400,BaseEqptCdF!$C$5:$R$161,16,FALSE),0)</f>
        <v>0</v>
      </c>
      <c r="AR400" s="3">
        <f>IF(AK400=1,VLOOKUP($AP400,BaseEqptCdF!$C$5:$R$161,16,FALSE),0)</f>
        <v>0</v>
      </c>
      <c r="AS400" s="3">
        <f>IF(AL400=1,VLOOKUP($AP400,BaseEqptCdF!$C$5:$R$161,16,FALSE),0)</f>
        <v>0</v>
      </c>
      <c r="AT400" s="3">
        <f>IF(AM400=1,VLOOKUP($AP400,BaseEqptCdF!$C$5:$R$161,16,FALSE),0)</f>
        <v>0</v>
      </c>
      <c r="AU400" s="3">
        <f>IF(AN400=1,VLOOKUP($AP400,BaseEqptCdF!$C$5:$R$161,16,FALSE),0)</f>
        <v>0</v>
      </c>
      <c r="AV400" s="2">
        <f t="shared" si="58"/>
        <v>0</v>
      </c>
      <c r="AW400" s="3" t="str">
        <f>IF($L400="","",IF(SUM($AJ400:AJ400)=0,$AE400,VLOOKUP($AP400,BaseEqptCdF!$C$5:$R$161,16,FALSE)*$AC$3))</f>
        <v/>
      </c>
      <c r="AX400" s="3" t="str">
        <f>IF($L400="","",IF(SUM($AJ400:AK400)=0,$AE400,VLOOKUP($AP400,BaseEqptCdF!$C$5:$R$161,16,FALSE)*$AC$3))</f>
        <v/>
      </c>
      <c r="AY400" s="3" t="str">
        <f>IF($L400="","",IF(SUM($AJ400:AL400)=0,$AE400,VLOOKUP($AP400,BaseEqptCdF!$C$5:$R$161,16,FALSE)*$AC$3))</f>
        <v/>
      </c>
      <c r="AZ400" s="3" t="str">
        <f>IF($L400="","",IF(SUM($AJ400:AM400)=0,$AE400,VLOOKUP($AP400,BaseEqptCdF!$C$5:$R$161,16,FALSE)*$AC$3))</f>
        <v/>
      </c>
      <c r="BA400" s="3" t="str">
        <f>IF($L400="","",IF(SUM($AJ400:AN400)=0,$AE400,VLOOKUP($AP400,BaseEqptCdF!$C$5:$R$161,16,FALSE)*$AC$3))</f>
        <v/>
      </c>
      <c r="BB400" s="2">
        <f t="shared" si="59"/>
        <v>0</v>
      </c>
      <c r="BC400" s="3" t="str">
        <f>IF($L400="","",IF(SUM($AJ400:AJ400)=0,$AF400,IF(LEFT(VLOOKUP($AP400,BaseEqptCdF!$C$5:$E$161,3,FALSE),2)="SD",0,IF(LEFT(VLOOKUP($AP400,BaseEqptCdF!$C$5:$E$161,3,FALSE),2)="SB",1*52,VLOOKUP($AP400,BaseEqptCdF!$C$5:$S$161,12,FALSE)*0.2*300))))</f>
        <v/>
      </c>
      <c r="BD400" s="3" t="str">
        <f>IF($L400="","",IF(SUM($AJ400:AK400)=0,$AF400,IF(LEFT(VLOOKUP($AP400,BaseEqptCdF!$C$5:$E$161,3,FALSE),2)="SD",0,IF(LEFT(VLOOKUP($AP400,BaseEqptCdF!$C$5:$E$161,3,FALSE),2)="SB",1*52,VLOOKUP($AP400,BaseEqptCdF!$C$5:$S$161,12,FALSE)*0.2*300))))</f>
        <v/>
      </c>
      <c r="BE400" s="3" t="str">
        <f>IF($L400="","",IF(SUM($AJ400:AL400)=0,$AF400,IF(LEFT(VLOOKUP($AP400,BaseEqptCdF!$C$5:$E$161,3,FALSE),2)="SD",0,IF(LEFT(VLOOKUP($AP400,BaseEqptCdF!$C$5:$E$161,3,FALSE),2)="SB",1*52,VLOOKUP($AP400,BaseEqptCdF!$C$5:$S$161,12,FALSE)*0.2*300))))</f>
        <v/>
      </c>
      <c r="BF400" s="3" t="str">
        <f>IF($L400="","",IF(SUM($AJ400:AM400)=0,$AF400,IF(LEFT(VLOOKUP($AP400,BaseEqptCdF!$C$5:$E$161,3,FALSE),2)="SD",0,IF(LEFT(VLOOKUP($AP400,BaseEqptCdF!$C$5:$E$161,3,FALSE),2)="SB",1*52,VLOOKUP($AP400,BaseEqptCdF!$C$5:$S$161,12,FALSE)*0.2*300))))</f>
        <v/>
      </c>
      <c r="BG400" s="3" t="str">
        <f>IF($L400="","",IF(SUM($AJ400:AN400)=0,$AF400,IF(LEFT(VLOOKUP($AP400,BaseEqptCdF!$C$5:$E$161,3,FALSE),2)="SD",0,IF(LEFT(VLOOKUP($AP400,BaseEqptCdF!$C$5:$E$161,3,FALSE),2)="SB",1*52,VLOOKUP($AP400,BaseEqptCdF!$C$5:$S$161,12,FALSE)*0.2*300))))</f>
        <v/>
      </c>
      <c r="BH400" s="2">
        <f t="shared" si="60"/>
        <v>0</v>
      </c>
    </row>
    <row r="401" spans="1:60" x14ac:dyDescent="0.25">
      <c r="A401" s="296" t="str">
        <f t="array" ref="A401">IF($C401="","",INDEX(Prog!$B$8:$D$300,MATCH($C401,nivo1,0),1))</f>
        <v/>
      </c>
      <c r="B401" s="296" t="str">
        <f t="array" ref="B401">IF($C401="","",INDEX(Prog!$B$8:$D$300,MATCH($C401,nivo1,0),2))</f>
        <v/>
      </c>
      <c r="C401" s="273"/>
      <c r="D401" s="267"/>
      <c r="E401" s="273"/>
      <c r="F401" s="273"/>
      <c r="G401" s="273"/>
      <c r="H401" s="273"/>
      <c r="I401" s="273"/>
      <c r="J401" s="273"/>
      <c r="K401" s="274"/>
      <c r="L401" s="273"/>
      <c r="M401" s="273"/>
      <c r="N401" s="273"/>
      <c r="O401" s="275"/>
      <c r="P401" s="273"/>
      <c r="Q401" s="273"/>
      <c r="R401" s="273"/>
      <c r="S401" s="273"/>
      <c r="T401" s="276"/>
      <c r="U401" s="276"/>
      <c r="V401" s="276"/>
      <c r="W401" s="276"/>
      <c r="X401" s="277"/>
      <c r="Y401" s="278"/>
      <c r="AA401" s="8" t="str">
        <f>IF($L401="","",VLOOKUP($L401,BaseEqptCdF!$C$5:$E$161,2,FALSE))</f>
        <v/>
      </c>
      <c r="AB401" s="8" t="str">
        <f>IF($L401="","",VLOOKUP($L401,BaseEqptCdF!$C$5:$E$161,3,FALSE))</f>
        <v/>
      </c>
      <c r="AC401" s="7" t="str">
        <f>IF($L401="","",VLOOKUP($L401,BaseEqptCdF!$C$5:$I$161,6,FALSE))</f>
        <v/>
      </c>
      <c r="AD401" s="7" t="str">
        <f>IF($L401="","",VLOOKUP($L401,BaseEqptCdF!$C$5:$I$161,7,FALSE))</f>
        <v/>
      </c>
      <c r="AE401" s="3" t="str">
        <f>IF($L401="","",VLOOKUP($L401,BaseEqptCdF!$C$5:$R$161,16,FALSE)*$AC$3)</f>
        <v/>
      </c>
      <c r="AF401" s="3" t="str">
        <f>IF($L401="","",IF(LEFT($AB401,2)="SD",0,IF(LEFT($AB401,2)="SB",1*52,IF($N401=Prog!$P$17,VLOOKUP($L401,BaseEqptCdF!$C$5:$P$161,14,FALSE)*1*300,VLOOKUP($L401,BaseEqptCdF!$C$5:$P$161,12,FALSE)*0.2*300))))</f>
        <v/>
      </c>
      <c r="AG401" s="6" t="str">
        <f t="shared" si="61"/>
        <v/>
      </c>
      <c r="AH401" s="6">
        <f>IF($U401=Prog!$S$18,YEAR($X401),"")</f>
        <v>1900</v>
      </c>
      <c r="AI401" s="5" t="str">
        <f>IF(OR($AG401="",$U401=Prog!$S$18),"",IF(OR($U401=Prog!$S$17,$U401=Prog!$S$16),YEAR($X401),IF($AG401="ND","ND",$AI$8+$O401)))</f>
        <v/>
      </c>
      <c r="AJ401" s="3" t="str">
        <f t="shared" si="56"/>
        <v/>
      </c>
      <c r="AK401" s="3" t="str">
        <f t="shared" si="55"/>
        <v/>
      </c>
      <c r="AL401" s="3" t="str">
        <f t="shared" si="55"/>
        <v/>
      </c>
      <c r="AM401" s="3" t="str">
        <f t="shared" si="55"/>
        <v/>
      </c>
      <c r="AN401" s="3" t="str">
        <f t="shared" si="55"/>
        <v/>
      </c>
      <c r="AO401" s="2">
        <f t="shared" si="57"/>
        <v>0</v>
      </c>
      <c r="AP401" s="4"/>
      <c r="AQ401" s="3">
        <f>IF(AJ401=1,VLOOKUP($AP401,BaseEqptCdF!$C$5:$R$161,16,FALSE),0)</f>
        <v>0</v>
      </c>
      <c r="AR401" s="3">
        <f>IF(AK401=1,VLOOKUP($AP401,BaseEqptCdF!$C$5:$R$161,16,FALSE),0)</f>
        <v>0</v>
      </c>
      <c r="AS401" s="3">
        <f>IF(AL401=1,VLOOKUP($AP401,BaseEqptCdF!$C$5:$R$161,16,FALSE),0)</f>
        <v>0</v>
      </c>
      <c r="AT401" s="3">
        <f>IF(AM401=1,VLOOKUP($AP401,BaseEqptCdF!$C$5:$R$161,16,FALSE),0)</f>
        <v>0</v>
      </c>
      <c r="AU401" s="3">
        <f>IF(AN401=1,VLOOKUP($AP401,BaseEqptCdF!$C$5:$R$161,16,FALSE),0)</f>
        <v>0</v>
      </c>
      <c r="AV401" s="2">
        <f t="shared" si="58"/>
        <v>0</v>
      </c>
      <c r="AW401" s="3" t="str">
        <f>IF($L401="","",IF(SUM($AJ401:AJ401)=0,$AE401,VLOOKUP($AP401,BaseEqptCdF!$C$5:$R$161,16,FALSE)*$AC$3))</f>
        <v/>
      </c>
      <c r="AX401" s="3" t="str">
        <f>IF($L401="","",IF(SUM($AJ401:AK401)=0,$AE401,VLOOKUP($AP401,BaseEqptCdF!$C$5:$R$161,16,FALSE)*$AC$3))</f>
        <v/>
      </c>
      <c r="AY401" s="3" t="str">
        <f>IF($L401="","",IF(SUM($AJ401:AL401)=0,$AE401,VLOOKUP($AP401,BaseEqptCdF!$C$5:$R$161,16,FALSE)*$AC$3))</f>
        <v/>
      </c>
      <c r="AZ401" s="3" t="str">
        <f>IF($L401="","",IF(SUM($AJ401:AM401)=0,$AE401,VLOOKUP($AP401,BaseEqptCdF!$C$5:$R$161,16,FALSE)*$AC$3))</f>
        <v/>
      </c>
      <c r="BA401" s="3" t="str">
        <f>IF($L401="","",IF(SUM($AJ401:AN401)=0,$AE401,VLOOKUP($AP401,BaseEqptCdF!$C$5:$R$161,16,FALSE)*$AC$3))</f>
        <v/>
      </c>
      <c r="BB401" s="2">
        <f t="shared" si="59"/>
        <v>0</v>
      </c>
      <c r="BC401" s="3" t="str">
        <f>IF($L401="","",IF(SUM($AJ401:AJ401)=0,$AF401,IF(LEFT(VLOOKUP($AP401,BaseEqptCdF!$C$5:$E$161,3,FALSE),2)="SD",0,IF(LEFT(VLOOKUP($AP401,BaseEqptCdF!$C$5:$E$161,3,FALSE),2)="SB",1*52,VLOOKUP($AP401,BaseEqptCdF!$C$5:$S$161,12,FALSE)*0.2*300))))</f>
        <v/>
      </c>
      <c r="BD401" s="3" t="str">
        <f>IF($L401="","",IF(SUM($AJ401:AK401)=0,$AF401,IF(LEFT(VLOOKUP($AP401,BaseEqptCdF!$C$5:$E$161,3,FALSE),2)="SD",0,IF(LEFT(VLOOKUP($AP401,BaseEqptCdF!$C$5:$E$161,3,FALSE),2)="SB",1*52,VLOOKUP($AP401,BaseEqptCdF!$C$5:$S$161,12,FALSE)*0.2*300))))</f>
        <v/>
      </c>
      <c r="BE401" s="3" t="str">
        <f>IF($L401="","",IF(SUM($AJ401:AL401)=0,$AF401,IF(LEFT(VLOOKUP($AP401,BaseEqptCdF!$C$5:$E$161,3,FALSE),2)="SD",0,IF(LEFT(VLOOKUP($AP401,BaseEqptCdF!$C$5:$E$161,3,FALSE),2)="SB",1*52,VLOOKUP($AP401,BaseEqptCdF!$C$5:$S$161,12,FALSE)*0.2*300))))</f>
        <v/>
      </c>
      <c r="BF401" s="3" t="str">
        <f>IF($L401="","",IF(SUM($AJ401:AM401)=0,$AF401,IF(LEFT(VLOOKUP($AP401,BaseEqptCdF!$C$5:$E$161,3,FALSE),2)="SD",0,IF(LEFT(VLOOKUP($AP401,BaseEqptCdF!$C$5:$E$161,3,FALSE),2)="SB",1*52,VLOOKUP($AP401,BaseEqptCdF!$C$5:$S$161,12,FALSE)*0.2*300))))</f>
        <v/>
      </c>
      <c r="BG401" s="3" t="str">
        <f>IF($L401="","",IF(SUM($AJ401:AN401)=0,$AF401,IF(LEFT(VLOOKUP($AP401,BaseEqptCdF!$C$5:$E$161,3,FALSE),2)="SD",0,IF(LEFT(VLOOKUP($AP401,BaseEqptCdF!$C$5:$E$161,3,FALSE),2)="SB",1*52,VLOOKUP($AP401,BaseEqptCdF!$C$5:$S$161,12,FALSE)*0.2*300))))</f>
        <v/>
      </c>
      <c r="BH401" s="2">
        <f t="shared" si="60"/>
        <v>0</v>
      </c>
    </row>
    <row r="402" spans="1:60" x14ac:dyDescent="0.25">
      <c r="A402" s="296" t="str">
        <f t="array" ref="A402">IF($C402="","",INDEX(Prog!$B$8:$D$300,MATCH($C402,nivo1,0),1))</f>
        <v/>
      </c>
      <c r="B402" s="296" t="str">
        <f t="array" ref="B402">IF($C402="","",INDEX(Prog!$B$8:$D$300,MATCH($C402,nivo1,0),2))</f>
        <v/>
      </c>
      <c r="C402" s="273"/>
      <c r="D402" s="267"/>
      <c r="E402" s="273"/>
      <c r="F402" s="273"/>
      <c r="G402" s="273"/>
      <c r="H402" s="273"/>
      <c r="I402" s="273"/>
      <c r="J402" s="273"/>
      <c r="K402" s="274"/>
      <c r="L402" s="273"/>
      <c r="M402" s="273"/>
      <c r="N402" s="273"/>
      <c r="O402" s="275"/>
      <c r="P402" s="273"/>
      <c r="Q402" s="273"/>
      <c r="R402" s="273"/>
      <c r="S402" s="273"/>
      <c r="T402" s="276"/>
      <c r="U402" s="276"/>
      <c r="V402" s="276"/>
      <c r="W402" s="276"/>
      <c r="X402" s="277"/>
      <c r="Y402" s="278"/>
      <c r="AA402" s="8" t="str">
        <f>IF($L402="","",VLOOKUP($L402,BaseEqptCdF!$C$5:$E$161,2,FALSE))</f>
        <v/>
      </c>
      <c r="AB402" s="8" t="str">
        <f>IF($L402="","",VLOOKUP($L402,BaseEqptCdF!$C$5:$E$161,3,FALSE))</f>
        <v/>
      </c>
      <c r="AC402" s="7" t="str">
        <f>IF($L402="","",VLOOKUP($L402,BaseEqptCdF!$C$5:$I$161,6,FALSE))</f>
        <v/>
      </c>
      <c r="AD402" s="7" t="str">
        <f>IF($L402="","",VLOOKUP($L402,BaseEqptCdF!$C$5:$I$161,7,FALSE))</f>
        <v/>
      </c>
      <c r="AE402" s="3" t="str">
        <f>IF($L402="","",VLOOKUP($L402,BaseEqptCdF!$C$5:$R$161,16,FALSE)*$AC$3)</f>
        <v/>
      </c>
      <c r="AF402" s="3" t="str">
        <f>IF($L402="","",IF(LEFT($AB402,2)="SD",0,IF(LEFT($AB402,2)="SB",1*52,IF($N402=Prog!$P$17,VLOOKUP($L402,BaseEqptCdF!$C$5:$P$161,14,FALSE)*1*300,VLOOKUP($L402,BaseEqptCdF!$C$5:$P$161,12,FALSE)*0.2*300))))</f>
        <v/>
      </c>
      <c r="AG402" s="6" t="str">
        <f t="shared" si="61"/>
        <v/>
      </c>
      <c r="AH402" s="6">
        <f>IF($U402=Prog!$S$18,YEAR($X402),"")</f>
        <v>1900</v>
      </c>
      <c r="AI402" s="5" t="str">
        <f>IF(OR($AG402="",$U402=Prog!$S$18),"",IF(OR($U402=Prog!$S$17,$U402=Prog!$S$16),YEAR($X402),IF($AG402="ND","ND",$AI$8+$O402)))</f>
        <v/>
      </c>
      <c r="AJ402" s="3" t="str">
        <f t="shared" si="56"/>
        <v/>
      </c>
      <c r="AK402" s="3" t="str">
        <f t="shared" si="55"/>
        <v/>
      </c>
      <c r="AL402" s="3" t="str">
        <f t="shared" si="55"/>
        <v/>
      </c>
      <c r="AM402" s="3" t="str">
        <f t="shared" si="55"/>
        <v/>
      </c>
      <c r="AN402" s="3" t="str">
        <f t="shared" si="55"/>
        <v/>
      </c>
      <c r="AO402" s="2">
        <f t="shared" si="57"/>
        <v>0</v>
      </c>
      <c r="AP402" s="4"/>
      <c r="AQ402" s="3">
        <f>IF(AJ402=1,VLOOKUP($AP402,BaseEqptCdF!$C$5:$R$161,16,FALSE),0)</f>
        <v>0</v>
      </c>
      <c r="AR402" s="3">
        <f>IF(AK402=1,VLOOKUP($AP402,BaseEqptCdF!$C$5:$R$161,16,FALSE),0)</f>
        <v>0</v>
      </c>
      <c r="AS402" s="3">
        <f>IF(AL402=1,VLOOKUP($AP402,BaseEqptCdF!$C$5:$R$161,16,FALSE),0)</f>
        <v>0</v>
      </c>
      <c r="AT402" s="3">
        <f>IF(AM402=1,VLOOKUP($AP402,BaseEqptCdF!$C$5:$R$161,16,FALSE),0)</f>
        <v>0</v>
      </c>
      <c r="AU402" s="3">
        <f>IF(AN402=1,VLOOKUP($AP402,BaseEqptCdF!$C$5:$R$161,16,FALSE),0)</f>
        <v>0</v>
      </c>
      <c r="AV402" s="2">
        <f t="shared" si="58"/>
        <v>0</v>
      </c>
      <c r="AW402" s="3" t="str">
        <f>IF($L402="","",IF(SUM($AJ402:AJ402)=0,$AE402,VLOOKUP($AP402,BaseEqptCdF!$C$5:$R$161,16,FALSE)*$AC$3))</f>
        <v/>
      </c>
      <c r="AX402" s="3" t="str">
        <f>IF($L402="","",IF(SUM($AJ402:AK402)=0,$AE402,VLOOKUP($AP402,BaseEqptCdF!$C$5:$R$161,16,FALSE)*$AC$3))</f>
        <v/>
      </c>
      <c r="AY402" s="3" t="str">
        <f>IF($L402="","",IF(SUM($AJ402:AL402)=0,$AE402,VLOOKUP($AP402,BaseEqptCdF!$C$5:$R$161,16,FALSE)*$AC$3))</f>
        <v/>
      </c>
      <c r="AZ402" s="3" t="str">
        <f>IF($L402="","",IF(SUM($AJ402:AM402)=0,$AE402,VLOOKUP($AP402,BaseEqptCdF!$C$5:$R$161,16,FALSE)*$AC$3))</f>
        <v/>
      </c>
      <c r="BA402" s="3" t="str">
        <f>IF($L402="","",IF(SUM($AJ402:AN402)=0,$AE402,VLOOKUP($AP402,BaseEqptCdF!$C$5:$R$161,16,FALSE)*$AC$3))</f>
        <v/>
      </c>
      <c r="BB402" s="2">
        <f t="shared" si="59"/>
        <v>0</v>
      </c>
      <c r="BC402" s="3" t="str">
        <f>IF($L402="","",IF(SUM($AJ402:AJ402)=0,$AF402,IF(LEFT(VLOOKUP($AP402,BaseEqptCdF!$C$5:$E$161,3,FALSE),2)="SD",0,IF(LEFT(VLOOKUP($AP402,BaseEqptCdF!$C$5:$E$161,3,FALSE),2)="SB",1*52,VLOOKUP($AP402,BaseEqptCdF!$C$5:$S$161,12,FALSE)*0.2*300))))</f>
        <v/>
      </c>
      <c r="BD402" s="3" t="str">
        <f>IF($L402="","",IF(SUM($AJ402:AK402)=0,$AF402,IF(LEFT(VLOOKUP($AP402,BaseEqptCdF!$C$5:$E$161,3,FALSE),2)="SD",0,IF(LEFT(VLOOKUP($AP402,BaseEqptCdF!$C$5:$E$161,3,FALSE),2)="SB",1*52,VLOOKUP($AP402,BaseEqptCdF!$C$5:$S$161,12,FALSE)*0.2*300))))</f>
        <v/>
      </c>
      <c r="BE402" s="3" t="str">
        <f>IF($L402="","",IF(SUM($AJ402:AL402)=0,$AF402,IF(LEFT(VLOOKUP($AP402,BaseEqptCdF!$C$5:$E$161,3,FALSE),2)="SD",0,IF(LEFT(VLOOKUP($AP402,BaseEqptCdF!$C$5:$E$161,3,FALSE),2)="SB",1*52,VLOOKUP($AP402,BaseEqptCdF!$C$5:$S$161,12,FALSE)*0.2*300))))</f>
        <v/>
      </c>
      <c r="BF402" s="3" t="str">
        <f>IF($L402="","",IF(SUM($AJ402:AM402)=0,$AF402,IF(LEFT(VLOOKUP($AP402,BaseEqptCdF!$C$5:$E$161,3,FALSE),2)="SD",0,IF(LEFT(VLOOKUP($AP402,BaseEqptCdF!$C$5:$E$161,3,FALSE),2)="SB",1*52,VLOOKUP($AP402,BaseEqptCdF!$C$5:$S$161,12,FALSE)*0.2*300))))</f>
        <v/>
      </c>
      <c r="BG402" s="3" t="str">
        <f>IF($L402="","",IF(SUM($AJ402:AN402)=0,$AF402,IF(LEFT(VLOOKUP($AP402,BaseEqptCdF!$C$5:$E$161,3,FALSE),2)="SD",0,IF(LEFT(VLOOKUP($AP402,BaseEqptCdF!$C$5:$E$161,3,FALSE),2)="SB",1*52,VLOOKUP($AP402,BaseEqptCdF!$C$5:$S$161,12,FALSE)*0.2*300))))</f>
        <v/>
      </c>
      <c r="BH402" s="2">
        <f t="shared" si="60"/>
        <v>0</v>
      </c>
    </row>
    <row r="403" spans="1:60" x14ac:dyDescent="0.25">
      <c r="A403" s="296" t="str">
        <f t="array" ref="A403">IF($C403="","",INDEX(Prog!$B$8:$D$300,MATCH($C403,nivo1,0),1))</f>
        <v/>
      </c>
      <c r="B403" s="296" t="str">
        <f t="array" ref="B403">IF($C403="","",INDEX(Prog!$B$8:$D$300,MATCH($C403,nivo1,0),2))</f>
        <v/>
      </c>
      <c r="C403" s="273"/>
      <c r="D403" s="267"/>
      <c r="E403" s="273"/>
      <c r="F403" s="273"/>
      <c r="G403" s="273"/>
      <c r="H403" s="273"/>
      <c r="I403" s="273"/>
      <c r="J403" s="273"/>
      <c r="K403" s="274"/>
      <c r="L403" s="273"/>
      <c r="M403" s="273"/>
      <c r="N403" s="273"/>
      <c r="O403" s="275"/>
      <c r="P403" s="273"/>
      <c r="Q403" s="273"/>
      <c r="R403" s="273"/>
      <c r="S403" s="273"/>
      <c r="T403" s="276"/>
      <c r="U403" s="276"/>
      <c r="V403" s="276"/>
      <c r="W403" s="276"/>
      <c r="X403" s="277"/>
      <c r="Y403" s="278"/>
      <c r="AA403" s="8" t="str">
        <f>IF($L403="","",VLOOKUP($L403,BaseEqptCdF!$C$5:$E$161,2,FALSE))</f>
        <v/>
      </c>
      <c r="AB403" s="8" t="str">
        <f>IF($L403="","",VLOOKUP($L403,BaseEqptCdF!$C$5:$E$161,3,FALSE))</f>
        <v/>
      </c>
      <c r="AC403" s="7" t="str">
        <f>IF($L403="","",VLOOKUP($L403,BaseEqptCdF!$C$5:$I$161,6,FALSE))</f>
        <v/>
      </c>
      <c r="AD403" s="7" t="str">
        <f>IF($L403="","",VLOOKUP($L403,BaseEqptCdF!$C$5:$I$161,7,FALSE))</f>
        <v/>
      </c>
      <c r="AE403" s="3" t="str">
        <f>IF($L403="","",VLOOKUP($L403,BaseEqptCdF!$C$5:$R$161,16,FALSE)*$AC$3)</f>
        <v/>
      </c>
      <c r="AF403" s="3" t="str">
        <f>IF($L403="","",IF(LEFT($AB403,2)="SD",0,IF(LEFT($AB403,2)="SB",1*52,IF($N403=Prog!$P$17,VLOOKUP($L403,BaseEqptCdF!$C$5:$P$161,14,FALSE)*1*300,VLOOKUP($L403,BaseEqptCdF!$C$5:$P$161,12,FALSE)*0.2*300))))</f>
        <v/>
      </c>
      <c r="AG403" s="6" t="str">
        <f t="shared" si="61"/>
        <v/>
      </c>
      <c r="AH403" s="6">
        <f>IF($U403=Prog!$S$18,YEAR($X403),"")</f>
        <v>1900</v>
      </c>
      <c r="AI403" s="5" t="str">
        <f>IF(OR($AG403="",$U403=Prog!$S$18),"",IF(OR($U403=Prog!$S$17,$U403=Prog!$S$16),YEAR($X403),IF($AG403="ND","ND",$AI$8+$O403)))</f>
        <v/>
      </c>
      <c r="AJ403" s="3" t="str">
        <f t="shared" si="56"/>
        <v/>
      </c>
      <c r="AK403" s="3" t="str">
        <f t="shared" si="55"/>
        <v/>
      </c>
      <c r="AL403" s="3" t="str">
        <f t="shared" si="55"/>
        <v/>
      </c>
      <c r="AM403" s="3" t="str">
        <f t="shared" si="55"/>
        <v/>
      </c>
      <c r="AN403" s="3" t="str">
        <f t="shared" si="55"/>
        <v/>
      </c>
      <c r="AO403" s="2">
        <f t="shared" si="57"/>
        <v>0</v>
      </c>
      <c r="AP403" s="4"/>
      <c r="AQ403" s="3">
        <f>IF(AJ403=1,VLOOKUP($AP403,BaseEqptCdF!$C$5:$R$161,16,FALSE),0)</f>
        <v>0</v>
      </c>
      <c r="AR403" s="3">
        <f>IF(AK403=1,VLOOKUP($AP403,BaseEqptCdF!$C$5:$R$161,16,FALSE),0)</f>
        <v>0</v>
      </c>
      <c r="AS403" s="3">
        <f>IF(AL403=1,VLOOKUP($AP403,BaseEqptCdF!$C$5:$R$161,16,FALSE),0)</f>
        <v>0</v>
      </c>
      <c r="AT403" s="3">
        <f>IF(AM403=1,VLOOKUP($AP403,BaseEqptCdF!$C$5:$R$161,16,FALSE),0)</f>
        <v>0</v>
      </c>
      <c r="AU403" s="3">
        <f>IF(AN403=1,VLOOKUP($AP403,BaseEqptCdF!$C$5:$R$161,16,FALSE),0)</f>
        <v>0</v>
      </c>
      <c r="AV403" s="2">
        <f t="shared" si="58"/>
        <v>0</v>
      </c>
      <c r="AW403" s="3" t="str">
        <f>IF($L403="","",IF(SUM($AJ403:AJ403)=0,$AE403,VLOOKUP($AP403,BaseEqptCdF!$C$5:$R$161,16,FALSE)*$AC$3))</f>
        <v/>
      </c>
      <c r="AX403" s="3" t="str">
        <f>IF($L403="","",IF(SUM($AJ403:AK403)=0,$AE403,VLOOKUP($AP403,BaseEqptCdF!$C$5:$R$161,16,FALSE)*$AC$3))</f>
        <v/>
      </c>
      <c r="AY403" s="3" t="str">
        <f>IF($L403="","",IF(SUM($AJ403:AL403)=0,$AE403,VLOOKUP($AP403,BaseEqptCdF!$C$5:$R$161,16,FALSE)*$AC$3))</f>
        <v/>
      </c>
      <c r="AZ403" s="3" t="str">
        <f>IF($L403="","",IF(SUM($AJ403:AM403)=0,$AE403,VLOOKUP($AP403,BaseEqptCdF!$C$5:$R$161,16,FALSE)*$AC$3))</f>
        <v/>
      </c>
      <c r="BA403" s="3" t="str">
        <f>IF($L403="","",IF(SUM($AJ403:AN403)=0,$AE403,VLOOKUP($AP403,BaseEqptCdF!$C$5:$R$161,16,FALSE)*$AC$3))</f>
        <v/>
      </c>
      <c r="BB403" s="2">
        <f t="shared" si="59"/>
        <v>0</v>
      </c>
      <c r="BC403" s="3" t="str">
        <f>IF($L403="","",IF(SUM($AJ403:AJ403)=0,$AF403,IF(LEFT(VLOOKUP($AP403,BaseEqptCdF!$C$5:$E$161,3,FALSE),2)="SD",0,IF(LEFT(VLOOKUP($AP403,BaseEqptCdF!$C$5:$E$161,3,FALSE),2)="SB",1*52,VLOOKUP($AP403,BaseEqptCdF!$C$5:$S$161,12,FALSE)*0.2*300))))</f>
        <v/>
      </c>
      <c r="BD403" s="3" t="str">
        <f>IF($L403="","",IF(SUM($AJ403:AK403)=0,$AF403,IF(LEFT(VLOOKUP($AP403,BaseEqptCdF!$C$5:$E$161,3,FALSE),2)="SD",0,IF(LEFT(VLOOKUP($AP403,BaseEqptCdF!$C$5:$E$161,3,FALSE),2)="SB",1*52,VLOOKUP($AP403,BaseEqptCdF!$C$5:$S$161,12,FALSE)*0.2*300))))</f>
        <v/>
      </c>
      <c r="BE403" s="3" t="str">
        <f>IF($L403="","",IF(SUM($AJ403:AL403)=0,$AF403,IF(LEFT(VLOOKUP($AP403,BaseEqptCdF!$C$5:$E$161,3,FALSE),2)="SD",0,IF(LEFT(VLOOKUP($AP403,BaseEqptCdF!$C$5:$E$161,3,FALSE),2)="SB",1*52,VLOOKUP($AP403,BaseEqptCdF!$C$5:$S$161,12,FALSE)*0.2*300))))</f>
        <v/>
      </c>
      <c r="BF403" s="3" t="str">
        <f>IF($L403="","",IF(SUM($AJ403:AM403)=0,$AF403,IF(LEFT(VLOOKUP($AP403,BaseEqptCdF!$C$5:$E$161,3,FALSE),2)="SD",0,IF(LEFT(VLOOKUP($AP403,BaseEqptCdF!$C$5:$E$161,3,FALSE),2)="SB",1*52,VLOOKUP($AP403,BaseEqptCdF!$C$5:$S$161,12,FALSE)*0.2*300))))</f>
        <v/>
      </c>
      <c r="BG403" s="3" t="str">
        <f>IF($L403="","",IF(SUM($AJ403:AN403)=0,$AF403,IF(LEFT(VLOOKUP($AP403,BaseEqptCdF!$C$5:$E$161,3,FALSE),2)="SD",0,IF(LEFT(VLOOKUP($AP403,BaseEqptCdF!$C$5:$E$161,3,FALSE),2)="SB",1*52,VLOOKUP($AP403,BaseEqptCdF!$C$5:$S$161,12,FALSE)*0.2*300))))</f>
        <v/>
      </c>
      <c r="BH403" s="2">
        <f t="shared" si="60"/>
        <v>0</v>
      </c>
    </row>
    <row r="404" spans="1:60" x14ac:dyDescent="0.25">
      <c r="A404" s="296" t="str">
        <f t="array" ref="A404">IF($C404="","",INDEX(Prog!$B$8:$D$300,MATCH($C404,nivo1,0),1))</f>
        <v/>
      </c>
      <c r="B404" s="296" t="str">
        <f t="array" ref="B404">IF($C404="","",INDEX(Prog!$B$8:$D$300,MATCH($C404,nivo1,0),2))</f>
        <v/>
      </c>
      <c r="C404" s="273"/>
      <c r="D404" s="267"/>
      <c r="E404" s="273"/>
      <c r="F404" s="273"/>
      <c r="G404" s="273"/>
      <c r="H404" s="273"/>
      <c r="I404" s="273"/>
      <c r="J404" s="273"/>
      <c r="K404" s="274"/>
      <c r="L404" s="273"/>
      <c r="M404" s="273"/>
      <c r="N404" s="273"/>
      <c r="O404" s="275"/>
      <c r="P404" s="273"/>
      <c r="Q404" s="273"/>
      <c r="R404" s="273"/>
      <c r="S404" s="273"/>
      <c r="T404" s="276"/>
      <c r="U404" s="276"/>
      <c r="V404" s="276"/>
      <c r="W404" s="276"/>
      <c r="X404" s="277"/>
      <c r="Y404" s="278"/>
      <c r="AA404" s="8" t="str">
        <f>IF($L404="","",VLOOKUP($L404,BaseEqptCdF!$C$5:$E$161,2,FALSE))</f>
        <v/>
      </c>
      <c r="AB404" s="8" t="str">
        <f>IF($L404="","",VLOOKUP($L404,BaseEqptCdF!$C$5:$E$161,3,FALSE))</f>
        <v/>
      </c>
      <c r="AC404" s="7" t="str">
        <f>IF($L404="","",VLOOKUP($L404,BaseEqptCdF!$C$5:$I$161,6,FALSE))</f>
        <v/>
      </c>
      <c r="AD404" s="7" t="str">
        <f>IF($L404="","",VLOOKUP($L404,BaseEqptCdF!$C$5:$I$161,7,FALSE))</f>
        <v/>
      </c>
      <c r="AE404" s="3" t="str">
        <f>IF($L404="","",VLOOKUP($L404,BaseEqptCdF!$C$5:$R$161,16,FALSE)*$AC$3)</f>
        <v/>
      </c>
      <c r="AF404" s="3" t="str">
        <f>IF($L404="","",IF(LEFT($AB404,2)="SD",0,IF(LEFT($AB404,2)="SB",1*52,IF($N404=Prog!$P$17,VLOOKUP($L404,BaseEqptCdF!$C$5:$P$161,14,FALSE)*1*300,VLOOKUP($L404,BaseEqptCdF!$C$5:$P$161,12,FALSE)*0.2*300))))</f>
        <v/>
      </c>
      <c r="AG404" s="6" t="str">
        <f t="shared" si="61"/>
        <v/>
      </c>
      <c r="AH404" s="6">
        <f>IF($U404=Prog!$S$18,YEAR($X404),"")</f>
        <v>1900</v>
      </c>
      <c r="AI404" s="5" t="str">
        <f>IF(OR($AG404="",$U404=Prog!$S$18),"",IF(OR($U404=Prog!$S$17,$U404=Prog!$S$16),YEAR($X404),IF($AG404="ND","ND",$AI$8+$O404)))</f>
        <v/>
      </c>
      <c r="AJ404" s="3" t="str">
        <f t="shared" si="56"/>
        <v/>
      </c>
      <c r="AK404" s="3" t="str">
        <f t="shared" si="55"/>
        <v/>
      </c>
      <c r="AL404" s="3" t="str">
        <f t="shared" si="55"/>
        <v/>
      </c>
      <c r="AM404" s="3" t="str">
        <f t="shared" si="55"/>
        <v/>
      </c>
      <c r="AN404" s="3" t="str">
        <f t="shared" si="55"/>
        <v/>
      </c>
      <c r="AO404" s="2">
        <f t="shared" si="57"/>
        <v>0</v>
      </c>
      <c r="AP404" s="4"/>
      <c r="AQ404" s="3">
        <f>IF(AJ404=1,VLOOKUP($AP404,BaseEqptCdF!$C$5:$R$161,16,FALSE),0)</f>
        <v>0</v>
      </c>
      <c r="AR404" s="3">
        <f>IF(AK404=1,VLOOKUP($AP404,BaseEqptCdF!$C$5:$R$161,16,FALSE),0)</f>
        <v>0</v>
      </c>
      <c r="AS404" s="3">
        <f>IF(AL404=1,VLOOKUP($AP404,BaseEqptCdF!$C$5:$R$161,16,FALSE),0)</f>
        <v>0</v>
      </c>
      <c r="AT404" s="3">
        <f>IF(AM404=1,VLOOKUP($AP404,BaseEqptCdF!$C$5:$R$161,16,FALSE),0)</f>
        <v>0</v>
      </c>
      <c r="AU404" s="3">
        <f>IF(AN404=1,VLOOKUP($AP404,BaseEqptCdF!$C$5:$R$161,16,FALSE),0)</f>
        <v>0</v>
      </c>
      <c r="AV404" s="2">
        <f t="shared" si="58"/>
        <v>0</v>
      </c>
      <c r="AW404" s="3" t="str">
        <f>IF($L404="","",IF(SUM($AJ404:AJ404)=0,$AE404,VLOOKUP($AP404,BaseEqptCdF!$C$5:$R$161,16,FALSE)*$AC$3))</f>
        <v/>
      </c>
      <c r="AX404" s="3" t="str">
        <f>IF($L404="","",IF(SUM($AJ404:AK404)=0,$AE404,VLOOKUP($AP404,BaseEqptCdF!$C$5:$R$161,16,FALSE)*$AC$3))</f>
        <v/>
      </c>
      <c r="AY404" s="3" t="str">
        <f>IF($L404="","",IF(SUM($AJ404:AL404)=0,$AE404,VLOOKUP($AP404,BaseEqptCdF!$C$5:$R$161,16,FALSE)*$AC$3))</f>
        <v/>
      </c>
      <c r="AZ404" s="3" t="str">
        <f>IF($L404="","",IF(SUM($AJ404:AM404)=0,$AE404,VLOOKUP($AP404,BaseEqptCdF!$C$5:$R$161,16,FALSE)*$AC$3))</f>
        <v/>
      </c>
      <c r="BA404" s="3" t="str">
        <f>IF($L404="","",IF(SUM($AJ404:AN404)=0,$AE404,VLOOKUP($AP404,BaseEqptCdF!$C$5:$R$161,16,FALSE)*$AC$3))</f>
        <v/>
      </c>
      <c r="BB404" s="2">
        <f t="shared" si="59"/>
        <v>0</v>
      </c>
      <c r="BC404" s="3" t="str">
        <f>IF($L404="","",IF(SUM($AJ404:AJ404)=0,$AF404,IF(LEFT(VLOOKUP($AP404,BaseEqptCdF!$C$5:$E$161,3,FALSE),2)="SD",0,IF(LEFT(VLOOKUP($AP404,BaseEqptCdF!$C$5:$E$161,3,FALSE),2)="SB",1*52,VLOOKUP($AP404,BaseEqptCdF!$C$5:$S$161,12,FALSE)*0.2*300))))</f>
        <v/>
      </c>
      <c r="BD404" s="3" t="str">
        <f>IF($L404="","",IF(SUM($AJ404:AK404)=0,$AF404,IF(LEFT(VLOOKUP($AP404,BaseEqptCdF!$C$5:$E$161,3,FALSE),2)="SD",0,IF(LEFT(VLOOKUP($AP404,BaseEqptCdF!$C$5:$E$161,3,FALSE),2)="SB",1*52,VLOOKUP($AP404,BaseEqptCdF!$C$5:$S$161,12,FALSE)*0.2*300))))</f>
        <v/>
      </c>
      <c r="BE404" s="3" t="str">
        <f>IF($L404="","",IF(SUM($AJ404:AL404)=0,$AF404,IF(LEFT(VLOOKUP($AP404,BaseEqptCdF!$C$5:$E$161,3,FALSE),2)="SD",0,IF(LEFT(VLOOKUP($AP404,BaseEqptCdF!$C$5:$E$161,3,FALSE),2)="SB",1*52,VLOOKUP($AP404,BaseEqptCdF!$C$5:$S$161,12,FALSE)*0.2*300))))</f>
        <v/>
      </c>
      <c r="BF404" s="3" t="str">
        <f>IF($L404="","",IF(SUM($AJ404:AM404)=0,$AF404,IF(LEFT(VLOOKUP($AP404,BaseEqptCdF!$C$5:$E$161,3,FALSE),2)="SD",0,IF(LEFT(VLOOKUP($AP404,BaseEqptCdF!$C$5:$E$161,3,FALSE),2)="SB",1*52,VLOOKUP($AP404,BaseEqptCdF!$C$5:$S$161,12,FALSE)*0.2*300))))</f>
        <v/>
      </c>
      <c r="BG404" s="3" t="str">
        <f>IF($L404="","",IF(SUM($AJ404:AN404)=0,$AF404,IF(LEFT(VLOOKUP($AP404,BaseEqptCdF!$C$5:$E$161,3,FALSE),2)="SD",0,IF(LEFT(VLOOKUP($AP404,BaseEqptCdF!$C$5:$E$161,3,FALSE),2)="SB",1*52,VLOOKUP($AP404,BaseEqptCdF!$C$5:$S$161,12,FALSE)*0.2*300))))</f>
        <v/>
      </c>
      <c r="BH404" s="2">
        <f t="shared" si="60"/>
        <v>0</v>
      </c>
    </row>
    <row r="405" spans="1:60" x14ac:dyDescent="0.25">
      <c r="A405" s="296" t="str">
        <f t="array" ref="A405">IF($C405="","",INDEX(Prog!$B$8:$D$300,MATCH($C405,nivo1,0),1))</f>
        <v/>
      </c>
      <c r="B405" s="296" t="str">
        <f t="array" ref="B405">IF($C405="","",INDEX(Prog!$B$8:$D$300,MATCH($C405,nivo1,0),2))</f>
        <v/>
      </c>
      <c r="C405" s="273"/>
      <c r="D405" s="267"/>
      <c r="E405" s="273"/>
      <c r="F405" s="273"/>
      <c r="G405" s="273"/>
      <c r="H405" s="273"/>
      <c r="I405" s="273"/>
      <c r="J405" s="273"/>
      <c r="K405" s="274"/>
      <c r="L405" s="273"/>
      <c r="M405" s="273"/>
      <c r="N405" s="273"/>
      <c r="O405" s="275"/>
      <c r="P405" s="273"/>
      <c r="Q405" s="273"/>
      <c r="R405" s="273"/>
      <c r="S405" s="273"/>
      <c r="T405" s="276"/>
      <c r="U405" s="276"/>
      <c r="V405" s="276"/>
      <c r="W405" s="276"/>
      <c r="X405" s="277"/>
      <c r="Y405" s="278"/>
      <c r="AA405" s="8" t="str">
        <f>IF($L405="","",VLOOKUP($L405,BaseEqptCdF!$C$5:$E$161,2,FALSE))</f>
        <v/>
      </c>
      <c r="AB405" s="8" t="str">
        <f>IF($L405="","",VLOOKUP($L405,BaseEqptCdF!$C$5:$E$161,3,FALSE))</f>
        <v/>
      </c>
      <c r="AC405" s="7" t="str">
        <f>IF($L405="","",VLOOKUP($L405,BaseEqptCdF!$C$5:$I$161,6,FALSE))</f>
        <v/>
      </c>
      <c r="AD405" s="7" t="str">
        <f>IF($L405="","",VLOOKUP($L405,BaseEqptCdF!$C$5:$I$161,7,FALSE))</f>
        <v/>
      </c>
      <c r="AE405" s="3" t="str">
        <f>IF($L405="","",VLOOKUP($L405,BaseEqptCdF!$C$5:$R$161,16,FALSE)*$AC$3)</f>
        <v/>
      </c>
      <c r="AF405" s="3" t="str">
        <f>IF($L405="","",IF(LEFT($AB405,2)="SD",0,IF(LEFT($AB405,2)="SB",1*52,IF($N405=Prog!$P$17,VLOOKUP($L405,BaseEqptCdF!$C$5:$P$161,14,FALSE)*1*300,VLOOKUP($L405,BaseEqptCdF!$C$5:$P$161,12,FALSE)*0.2*300))))</f>
        <v/>
      </c>
      <c r="AG405" s="6" t="str">
        <f t="shared" si="61"/>
        <v/>
      </c>
      <c r="AH405" s="6">
        <f>IF($U405=Prog!$S$18,YEAR($X405),"")</f>
        <v>1900</v>
      </c>
      <c r="AI405" s="5" t="str">
        <f>IF(OR($AG405="",$U405=Prog!$S$18),"",IF(OR($U405=Prog!$S$17,$U405=Prog!$S$16),YEAR($X405),IF($AG405="ND","ND",$AI$8+$O405)))</f>
        <v/>
      </c>
      <c r="AJ405" s="3" t="str">
        <f t="shared" si="56"/>
        <v/>
      </c>
      <c r="AK405" s="3" t="str">
        <f t="shared" si="55"/>
        <v/>
      </c>
      <c r="AL405" s="3" t="str">
        <f t="shared" si="55"/>
        <v/>
      </c>
      <c r="AM405" s="3" t="str">
        <f t="shared" si="55"/>
        <v/>
      </c>
      <c r="AN405" s="3" t="str">
        <f t="shared" si="55"/>
        <v/>
      </c>
      <c r="AO405" s="2">
        <f t="shared" si="57"/>
        <v>0</v>
      </c>
      <c r="AP405" s="4"/>
      <c r="AQ405" s="3">
        <f>IF(AJ405=1,VLOOKUP($AP405,BaseEqptCdF!$C$5:$R$161,16,FALSE),0)</f>
        <v>0</v>
      </c>
      <c r="AR405" s="3">
        <f>IF(AK405=1,VLOOKUP($AP405,BaseEqptCdF!$C$5:$R$161,16,FALSE),0)</f>
        <v>0</v>
      </c>
      <c r="AS405" s="3">
        <f>IF(AL405=1,VLOOKUP($AP405,BaseEqptCdF!$C$5:$R$161,16,FALSE),0)</f>
        <v>0</v>
      </c>
      <c r="AT405" s="3">
        <f>IF(AM405=1,VLOOKUP($AP405,BaseEqptCdF!$C$5:$R$161,16,FALSE),0)</f>
        <v>0</v>
      </c>
      <c r="AU405" s="3">
        <f>IF(AN405=1,VLOOKUP($AP405,BaseEqptCdF!$C$5:$R$161,16,FALSE),0)</f>
        <v>0</v>
      </c>
      <c r="AV405" s="2">
        <f t="shared" si="58"/>
        <v>0</v>
      </c>
      <c r="AW405" s="3" t="str">
        <f>IF($L405="","",IF(SUM($AJ405:AJ405)=0,$AE405,VLOOKUP($AP405,BaseEqptCdF!$C$5:$R$161,16,FALSE)*$AC$3))</f>
        <v/>
      </c>
      <c r="AX405" s="3" t="str">
        <f>IF($L405="","",IF(SUM($AJ405:AK405)=0,$AE405,VLOOKUP($AP405,BaseEqptCdF!$C$5:$R$161,16,FALSE)*$AC$3))</f>
        <v/>
      </c>
      <c r="AY405" s="3" t="str">
        <f>IF($L405="","",IF(SUM($AJ405:AL405)=0,$AE405,VLOOKUP($AP405,BaseEqptCdF!$C$5:$R$161,16,FALSE)*$AC$3))</f>
        <v/>
      </c>
      <c r="AZ405" s="3" t="str">
        <f>IF($L405="","",IF(SUM($AJ405:AM405)=0,$AE405,VLOOKUP($AP405,BaseEqptCdF!$C$5:$R$161,16,FALSE)*$AC$3))</f>
        <v/>
      </c>
      <c r="BA405" s="3" t="str">
        <f>IF($L405="","",IF(SUM($AJ405:AN405)=0,$AE405,VLOOKUP($AP405,BaseEqptCdF!$C$5:$R$161,16,FALSE)*$AC$3))</f>
        <v/>
      </c>
      <c r="BB405" s="2">
        <f t="shared" si="59"/>
        <v>0</v>
      </c>
      <c r="BC405" s="3" t="str">
        <f>IF($L405="","",IF(SUM($AJ405:AJ405)=0,$AF405,IF(LEFT(VLOOKUP($AP405,BaseEqptCdF!$C$5:$E$161,3,FALSE),2)="SD",0,IF(LEFT(VLOOKUP($AP405,BaseEqptCdF!$C$5:$E$161,3,FALSE),2)="SB",1*52,VLOOKUP($AP405,BaseEqptCdF!$C$5:$S$161,12,FALSE)*0.2*300))))</f>
        <v/>
      </c>
      <c r="BD405" s="3" t="str">
        <f>IF($L405="","",IF(SUM($AJ405:AK405)=0,$AF405,IF(LEFT(VLOOKUP($AP405,BaseEqptCdF!$C$5:$E$161,3,FALSE),2)="SD",0,IF(LEFT(VLOOKUP($AP405,BaseEqptCdF!$C$5:$E$161,3,FALSE),2)="SB",1*52,VLOOKUP($AP405,BaseEqptCdF!$C$5:$S$161,12,FALSE)*0.2*300))))</f>
        <v/>
      </c>
      <c r="BE405" s="3" t="str">
        <f>IF($L405="","",IF(SUM($AJ405:AL405)=0,$AF405,IF(LEFT(VLOOKUP($AP405,BaseEqptCdF!$C$5:$E$161,3,FALSE),2)="SD",0,IF(LEFT(VLOOKUP($AP405,BaseEqptCdF!$C$5:$E$161,3,FALSE),2)="SB",1*52,VLOOKUP($AP405,BaseEqptCdF!$C$5:$S$161,12,FALSE)*0.2*300))))</f>
        <v/>
      </c>
      <c r="BF405" s="3" t="str">
        <f>IF($L405="","",IF(SUM($AJ405:AM405)=0,$AF405,IF(LEFT(VLOOKUP($AP405,BaseEqptCdF!$C$5:$E$161,3,FALSE),2)="SD",0,IF(LEFT(VLOOKUP($AP405,BaseEqptCdF!$C$5:$E$161,3,FALSE),2)="SB",1*52,VLOOKUP($AP405,BaseEqptCdF!$C$5:$S$161,12,FALSE)*0.2*300))))</f>
        <v/>
      </c>
      <c r="BG405" s="3" t="str">
        <f>IF($L405="","",IF(SUM($AJ405:AN405)=0,$AF405,IF(LEFT(VLOOKUP($AP405,BaseEqptCdF!$C$5:$E$161,3,FALSE),2)="SD",0,IF(LEFT(VLOOKUP($AP405,BaseEqptCdF!$C$5:$E$161,3,FALSE),2)="SB",1*52,VLOOKUP($AP405,BaseEqptCdF!$C$5:$S$161,12,FALSE)*0.2*300))))</f>
        <v/>
      </c>
      <c r="BH405" s="2">
        <f t="shared" si="60"/>
        <v>0</v>
      </c>
    </row>
    <row r="406" spans="1:60" x14ac:dyDescent="0.25">
      <c r="A406" s="296" t="str">
        <f t="array" ref="A406">IF($C406="","",INDEX(Prog!$B$8:$D$300,MATCH($C406,nivo1,0),1))</f>
        <v/>
      </c>
      <c r="B406" s="296" t="str">
        <f t="array" ref="B406">IF($C406="","",INDEX(Prog!$B$8:$D$300,MATCH($C406,nivo1,0),2))</f>
        <v/>
      </c>
      <c r="C406" s="273"/>
      <c r="D406" s="267"/>
      <c r="E406" s="273"/>
      <c r="F406" s="273"/>
      <c r="G406" s="273"/>
      <c r="H406" s="273"/>
      <c r="I406" s="273"/>
      <c r="J406" s="273"/>
      <c r="K406" s="274"/>
      <c r="L406" s="273"/>
      <c r="M406" s="273"/>
      <c r="N406" s="273"/>
      <c r="O406" s="275"/>
      <c r="P406" s="273"/>
      <c r="Q406" s="273"/>
      <c r="R406" s="273"/>
      <c r="S406" s="273"/>
      <c r="T406" s="276"/>
      <c r="U406" s="276"/>
      <c r="V406" s="276"/>
      <c r="W406" s="276"/>
      <c r="X406" s="277"/>
      <c r="Y406" s="278"/>
      <c r="AA406" s="8" t="str">
        <f>IF($L406="","",VLOOKUP($L406,BaseEqptCdF!$C$5:$E$161,2,FALSE))</f>
        <v/>
      </c>
      <c r="AB406" s="8" t="str">
        <f>IF($L406="","",VLOOKUP($L406,BaseEqptCdF!$C$5:$E$161,3,FALSE))</f>
        <v/>
      </c>
      <c r="AC406" s="7" t="str">
        <f>IF($L406="","",VLOOKUP($L406,BaseEqptCdF!$C$5:$I$161,6,FALSE))</f>
        <v/>
      </c>
      <c r="AD406" s="7" t="str">
        <f>IF($L406="","",VLOOKUP($L406,BaseEqptCdF!$C$5:$I$161,7,FALSE))</f>
        <v/>
      </c>
      <c r="AE406" s="3" t="str">
        <f>IF($L406="","",VLOOKUP($L406,BaseEqptCdF!$C$5:$R$161,16,FALSE)*$AC$3)</f>
        <v/>
      </c>
      <c r="AF406" s="3" t="str">
        <f>IF($L406="","",IF(LEFT($AB406,2)="SD",0,IF(LEFT($AB406,2)="SB",1*52,IF($N406=Prog!$P$17,VLOOKUP($L406,BaseEqptCdF!$C$5:$P$161,14,FALSE)*1*300,VLOOKUP($L406,BaseEqptCdF!$C$5:$P$161,12,FALSE)*0.2*300))))</f>
        <v/>
      </c>
      <c r="AG406" s="6" t="str">
        <f t="shared" si="61"/>
        <v/>
      </c>
      <c r="AH406" s="6">
        <f>IF($U406=Prog!$S$18,YEAR($X406),"")</f>
        <v>1900</v>
      </c>
      <c r="AI406" s="5" t="str">
        <f>IF(OR($AG406="",$U406=Prog!$S$18),"",IF(OR($U406=Prog!$S$17,$U406=Prog!$S$16),YEAR($X406),IF($AG406="ND","ND",$AI$8+$O406)))</f>
        <v/>
      </c>
      <c r="AJ406" s="3" t="str">
        <f t="shared" si="56"/>
        <v/>
      </c>
      <c r="AK406" s="3" t="str">
        <f t="shared" si="55"/>
        <v/>
      </c>
      <c r="AL406" s="3" t="str">
        <f t="shared" si="55"/>
        <v/>
      </c>
      <c r="AM406" s="3" t="str">
        <f t="shared" si="55"/>
        <v/>
      </c>
      <c r="AN406" s="3" t="str">
        <f t="shared" si="55"/>
        <v/>
      </c>
      <c r="AO406" s="2">
        <f t="shared" si="57"/>
        <v>0</v>
      </c>
      <c r="AP406" s="4"/>
      <c r="AQ406" s="3">
        <f>IF(AJ406=1,VLOOKUP($AP406,BaseEqptCdF!$C$5:$R$161,16,FALSE),0)</f>
        <v>0</v>
      </c>
      <c r="AR406" s="3">
        <f>IF(AK406=1,VLOOKUP($AP406,BaseEqptCdF!$C$5:$R$161,16,FALSE),0)</f>
        <v>0</v>
      </c>
      <c r="AS406" s="3">
        <f>IF(AL406=1,VLOOKUP($AP406,BaseEqptCdF!$C$5:$R$161,16,FALSE),0)</f>
        <v>0</v>
      </c>
      <c r="AT406" s="3">
        <f>IF(AM406=1,VLOOKUP($AP406,BaseEqptCdF!$C$5:$R$161,16,FALSE),0)</f>
        <v>0</v>
      </c>
      <c r="AU406" s="3">
        <f>IF(AN406=1,VLOOKUP($AP406,BaseEqptCdF!$C$5:$R$161,16,FALSE),0)</f>
        <v>0</v>
      </c>
      <c r="AV406" s="2">
        <f t="shared" si="58"/>
        <v>0</v>
      </c>
      <c r="AW406" s="3" t="str">
        <f>IF($L406="","",IF(SUM($AJ406:AJ406)=0,$AE406,VLOOKUP($AP406,BaseEqptCdF!$C$5:$R$161,16,FALSE)*$AC$3))</f>
        <v/>
      </c>
      <c r="AX406" s="3" t="str">
        <f>IF($L406="","",IF(SUM($AJ406:AK406)=0,$AE406,VLOOKUP($AP406,BaseEqptCdF!$C$5:$R$161,16,FALSE)*$AC$3))</f>
        <v/>
      </c>
      <c r="AY406" s="3" t="str">
        <f>IF($L406="","",IF(SUM($AJ406:AL406)=0,$AE406,VLOOKUP($AP406,BaseEqptCdF!$C$5:$R$161,16,FALSE)*$AC$3))</f>
        <v/>
      </c>
      <c r="AZ406" s="3" t="str">
        <f>IF($L406="","",IF(SUM($AJ406:AM406)=0,$AE406,VLOOKUP($AP406,BaseEqptCdF!$C$5:$R$161,16,FALSE)*$AC$3))</f>
        <v/>
      </c>
      <c r="BA406" s="3" t="str">
        <f>IF($L406="","",IF(SUM($AJ406:AN406)=0,$AE406,VLOOKUP($AP406,BaseEqptCdF!$C$5:$R$161,16,FALSE)*$AC$3))</f>
        <v/>
      </c>
      <c r="BB406" s="2">
        <f t="shared" si="59"/>
        <v>0</v>
      </c>
      <c r="BC406" s="3" t="str">
        <f>IF($L406="","",IF(SUM($AJ406:AJ406)=0,$AF406,IF(LEFT(VLOOKUP($AP406,BaseEqptCdF!$C$5:$E$161,3,FALSE),2)="SD",0,IF(LEFT(VLOOKUP($AP406,BaseEqptCdF!$C$5:$E$161,3,FALSE),2)="SB",1*52,VLOOKUP($AP406,BaseEqptCdF!$C$5:$S$161,12,FALSE)*0.2*300))))</f>
        <v/>
      </c>
      <c r="BD406" s="3" t="str">
        <f>IF($L406="","",IF(SUM($AJ406:AK406)=0,$AF406,IF(LEFT(VLOOKUP($AP406,BaseEqptCdF!$C$5:$E$161,3,FALSE),2)="SD",0,IF(LEFT(VLOOKUP($AP406,BaseEqptCdF!$C$5:$E$161,3,FALSE),2)="SB",1*52,VLOOKUP($AP406,BaseEqptCdF!$C$5:$S$161,12,FALSE)*0.2*300))))</f>
        <v/>
      </c>
      <c r="BE406" s="3" t="str">
        <f>IF($L406="","",IF(SUM($AJ406:AL406)=0,$AF406,IF(LEFT(VLOOKUP($AP406,BaseEqptCdF!$C$5:$E$161,3,FALSE),2)="SD",0,IF(LEFT(VLOOKUP($AP406,BaseEqptCdF!$C$5:$E$161,3,FALSE),2)="SB",1*52,VLOOKUP($AP406,BaseEqptCdF!$C$5:$S$161,12,FALSE)*0.2*300))))</f>
        <v/>
      </c>
      <c r="BF406" s="3" t="str">
        <f>IF($L406="","",IF(SUM($AJ406:AM406)=0,$AF406,IF(LEFT(VLOOKUP($AP406,BaseEqptCdF!$C$5:$E$161,3,FALSE),2)="SD",0,IF(LEFT(VLOOKUP($AP406,BaseEqptCdF!$C$5:$E$161,3,FALSE),2)="SB",1*52,VLOOKUP($AP406,BaseEqptCdF!$C$5:$S$161,12,FALSE)*0.2*300))))</f>
        <v/>
      </c>
      <c r="BG406" s="3" t="str">
        <f>IF($L406="","",IF(SUM($AJ406:AN406)=0,$AF406,IF(LEFT(VLOOKUP($AP406,BaseEqptCdF!$C$5:$E$161,3,FALSE),2)="SD",0,IF(LEFT(VLOOKUP($AP406,BaseEqptCdF!$C$5:$E$161,3,FALSE),2)="SB",1*52,VLOOKUP($AP406,BaseEqptCdF!$C$5:$S$161,12,FALSE)*0.2*300))))</f>
        <v/>
      </c>
      <c r="BH406" s="2">
        <f t="shared" si="60"/>
        <v>0</v>
      </c>
    </row>
    <row r="407" spans="1:60" x14ac:dyDescent="0.25">
      <c r="A407" s="296" t="str">
        <f t="array" ref="A407">IF($C407="","",INDEX(Prog!$B$8:$D$300,MATCH($C407,nivo1,0),1))</f>
        <v/>
      </c>
      <c r="B407" s="296" t="str">
        <f t="array" ref="B407">IF($C407="","",INDEX(Prog!$B$8:$D$300,MATCH($C407,nivo1,0),2))</f>
        <v/>
      </c>
      <c r="C407" s="273"/>
      <c r="D407" s="267"/>
      <c r="E407" s="273"/>
      <c r="F407" s="273"/>
      <c r="G407" s="273"/>
      <c r="H407" s="273"/>
      <c r="I407" s="273"/>
      <c r="J407" s="273"/>
      <c r="K407" s="274"/>
      <c r="L407" s="273"/>
      <c r="M407" s="273"/>
      <c r="N407" s="273"/>
      <c r="O407" s="275"/>
      <c r="P407" s="273"/>
      <c r="Q407" s="273"/>
      <c r="R407" s="273"/>
      <c r="S407" s="273"/>
      <c r="T407" s="276"/>
      <c r="U407" s="276"/>
      <c r="V407" s="276"/>
      <c r="W407" s="276"/>
      <c r="X407" s="277"/>
      <c r="Y407" s="278"/>
      <c r="AA407" s="8" t="str">
        <f>IF($L407="","",VLOOKUP($L407,BaseEqptCdF!$C$5:$E$161,2,FALSE))</f>
        <v/>
      </c>
      <c r="AB407" s="8" t="str">
        <f>IF($L407="","",VLOOKUP($L407,BaseEqptCdF!$C$5:$E$161,3,FALSE))</f>
        <v/>
      </c>
      <c r="AC407" s="7" t="str">
        <f>IF($L407="","",VLOOKUP($L407,BaseEqptCdF!$C$5:$I$161,6,FALSE))</f>
        <v/>
      </c>
      <c r="AD407" s="7" t="str">
        <f>IF($L407="","",VLOOKUP($L407,BaseEqptCdF!$C$5:$I$161,7,FALSE))</f>
        <v/>
      </c>
      <c r="AE407" s="3" t="str">
        <f>IF($L407="","",VLOOKUP($L407,BaseEqptCdF!$C$5:$R$161,16,FALSE)*$AC$3)</f>
        <v/>
      </c>
      <c r="AF407" s="3" t="str">
        <f>IF($L407="","",IF(LEFT($AB407,2)="SD",0,IF(LEFT($AB407,2)="SB",1*52,IF($N407=Prog!$P$17,VLOOKUP($L407,BaseEqptCdF!$C$5:$P$161,14,FALSE)*1*300,VLOOKUP($L407,BaseEqptCdF!$C$5:$P$161,12,FALSE)*0.2*300))))</f>
        <v/>
      </c>
      <c r="AG407" s="6" t="str">
        <f t="shared" si="61"/>
        <v/>
      </c>
      <c r="AH407" s="6">
        <f>IF($U407=Prog!$S$18,YEAR($X407),"")</f>
        <v>1900</v>
      </c>
      <c r="AI407" s="5" t="str">
        <f>IF(OR($AG407="",$U407=Prog!$S$18),"",IF(OR($U407=Prog!$S$17,$U407=Prog!$S$16),YEAR($X407),IF($AG407="ND","ND",$AI$8+$O407)))</f>
        <v/>
      </c>
      <c r="AJ407" s="3" t="str">
        <f t="shared" si="56"/>
        <v/>
      </c>
      <c r="AK407" s="3" t="str">
        <f t="shared" si="55"/>
        <v/>
      </c>
      <c r="AL407" s="3" t="str">
        <f t="shared" si="55"/>
        <v/>
      </c>
      <c r="AM407" s="3" t="str">
        <f t="shared" si="55"/>
        <v/>
      </c>
      <c r="AN407" s="3" t="str">
        <f t="shared" si="55"/>
        <v/>
      </c>
      <c r="AO407" s="2">
        <f t="shared" si="57"/>
        <v>0</v>
      </c>
      <c r="AP407" s="4"/>
      <c r="AQ407" s="3">
        <f>IF(AJ407=1,VLOOKUP($AP407,BaseEqptCdF!$C$5:$R$161,16,FALSE),0)</f>
        <v>0</v>
      </c>
      <c r="AR407" s="3">
        <f>IF(AK407=1,VLOOKUP($AP407,BaseEqptCdF!$C$5:$R$161,16,FALSE),0)</f>
        <v>0</v>
      </c>
      <c r="AS407" s="3">
        <f>IF(AL407=1,VLOOKUP($AP407,BaseEqptCdF!$C$5:$R$161,16,FALSE),0)</f>
        <v>0</v>
      </c>
      <c r="AT407" s="3">
        <f>IF(AM407=1,VLOOKUP($AP407,BaseEqptCdF!$C$5:$R$161,16,FALSE),0)</f>
        <v>0</v>
      </c>
      <c r="AU407" s="3">
        <f>IF(AN407=1,VLOOKUP($AP407,BaseEqptCdF!$C$5:$R$161,16,FALSE),0)</f>
        <v>0</v>
      </c>
      <c r="AV407" s="2">
        <f t="shared" si="58"/>
        <v>0</v>
      </c>
      <c r="AW407" s="3" t="str">
        <f>IF($L407="","",IF(SUM($AJ407:AJ407)=0,$AE407,VLOOKUP($AP407,BaseEqptCdF!$C$5:$R$161,16,FALSE)*$AC$3))</f>
        <v/>
      </c>
      <c r="AX407" s="3" t="str">
        <f>IF($L407="","",IF(SUM($AJ407:AK407)=0,$AE407,VLOOKUP($AP407,BaseEqptCdF!$C$5:$R$161,16,FALSE)*$AC$3))</f>
        <v/>
      </c>
      <c r="AY407" s="3" t="str">
        <f>IF($L407="","",IF(SUM($AJ407:AL407)=0,$AE407,VLOOKUP($AP407,BaseEqptCdF!$C$5:$R$161,16,FALSE)*$AC$3))</f>
        <v/>
      </c>
      <c r="AZ407" s="3" t="str">
        <f>IF($L407="","",IF(SUM($AJ407:AM407)=0,$AE407,VLOOKUP($AP407,BaseEqptCdF!$C$5:$R$161,16,FALSE)*$AC$3))</f>
        <v/>
      </c>
      <c r="BA407" s="3" t="str">
        <f>IF($L407="","",IF(SUM($AJ407:AN407)=0,$AE407,VLOOKUP($AP407,BaseEqptCdF!$C$5:$R$161,16,FALSE)*$AC$3))</f>
        <v/>
      </c>
      <c r="BB407" s="2">
        <f t="shared" si="59"/>
        <v>0</v>
      </c>
      <c r="BC407" s="3" t="str">
        <f>IF($L407="","",IF(SUM($AJ407:AJ407)=0,$AF407,IF(LEFT(VLOOKUP($AP407,BaseEqptCdF!$C$5:$E$161,3,FALSE),2)="SD",0,IF(LEFT(VLOOKUP($AP407,BaseEqptCdF!$C$5:$E$161,3,FALSE),2)="SB",1*52,VLOOKUP($AP407,BaseEqptCdF!$C$5:$S$161,12,FALSE)*0.2*300))))</f>
        <v/>
      </c>
      <c r="BD407" s="3" t="str">
        <f>IF($L407="","",IF(SUM($AJ407:AK407)=0,$AF407,IF(LEFT(VLOOKUP($AP407,BaseEqptCdF!$C$5:$E$161,3,FALSE),2)="SD",0,IF(LEFT(VLOOKUP($AP407,BaseEqptCdF!$C$5:$E$161,3,FALSE),2)="SB",1*52,VLOOKUP($AP407,BaseEqptCdF!$C$5:$S$161,12,FALSE)*0.2*300))))</f>
        <v/>
      </c>
      <c r="BE407" s="3" t="str">
        <f>IF($L407="","",IF(SUM($AJ407:AL407)=0,$AF407,IF(LEFT(VLOOKUP($AP407,BaseEqptCdF!$C$5:$E$161,3,FALSE),2)="SD",0,IF(LEFT(VLOOKUP($AP407,BaseEqptCdF!$C$5:$E$161,3,FALSE),2)="SB",1*52,VLOOKUP($AP407,BaseEqptCdF!$C$5:$S$161,12,FALSE)*0.2*300))))</f>
        <v/>
      </c>
      <c r="BF407" s="3" t="str">
        <f>IF($L407="","",IF(SUM($AJ407:AM407)=0,$AF407,IF(LEFT(VLOOKUP($AP407,BaseEqptCdF!$C$5:$E$161,3,FALSE),2)="SD",0,IF(LEFT(VLOOKUP($AP407,BaseEqptCdF!$C$5:$E$161,3,FALSE),2)="SB",1*52,VLOOKUP($AP407,BaseEqptCdF!$C$5:$S$161,12,FALSE)*0.2*300))))</f>
        <v/>
      </c>
      <c r="BG407" s="3" t="str">
        <f>IF($L407="","",IF(SUM($AJ407:AN407)=0,$AF407,IF(LEFT(VLOOKUP($AP407,BaseEqptCdF!$C$5:$E$161,3,FALSE),2)="SD",0,IF(LEFT(VLOOKUP($AP407,BaseEqptCdF!$C$5:$E$161,3,FALSE),2)="SB",1*52,VLOOKUP($AP407,BaseEqptCdF!$C$5:$S$161,12,FALSE)*0.2*300))))</f>
        <v/>
      </c>
      <c r="BH407" s="2">
        <f t="shared" si="60"/>
        <v>0</v>
      </c>
    </row>
    <row r="408" spans="1:60" x14ac:dyDescent="0.25">
      <c r="A408" s="296" t="str">
        <f t="array" ref="A408">IF($C408="","",INDEX(Prog!$B$8:$D$300,MATCH($C408,nivo1,0),1))</f>
        <v/>
      </c>
      <c r="B408" s="296" t="str">
        <f t="array" ref="B408">IF($C408="","",INDEX(Prog!$B$8:$D$300,MATCH($C408,nivo1,0),2))</f>
        <v/>
      </c>
      <c r="C408" s="273"/>
      <c r="D408" s="267"/>
      <c r="E408" s="273"/>
      <c r="F408" s="273"/>
      <c r="G408" s="273"/>
      <c r="H408" s="273"/>
      <c r="I408" s="273"/>
      <c r="J408" s="273"/>
      <c r="K408" s="274"/>
      <c r="L408" s="273"/>
      <c r="M408" s="273"/>
      <c r="N408" s="273"/>
      <c r="O408" s="275"/>
      <c r="P408" s="273"/>
      <c r="Q408" s="273"/>
      <c r="R408" s="273"/>
      <c r="S408" s="273"/>
      <c r="T408" s="276"/>
      <c r="U408" s="276"/>
      <c r="V408" s="276"/>
      <c r="W408" s="276"/>
      <c r="X408" s="277"/>
      <c r="Y408" s="278"/>
      <c r="AA408" s="8" t="str">
        <f>IF($L408="","",VLOOKUP($L408,BaseEqptCdF!$C$5:$E$161,2,FALSE))</f>
        <v/>
      </c>
      <c r="AB408" s="8" t="str">
        <f>IF($L408="","",VLOOKUP($L408,BaseEqptCdF!$C$5:$E$161,3,FALSE))</f>
        <v/>
      </c>
      <c r="AC408" s="7" t="str">
        <f>IF($L408="","",VLOOKUP($L408,BaseEqptCdF!$C$5:$I$161,6,FALSE))</f>
        <v/>
      </c>
      <c r="AD408" s="7" t="str">
        <f>IF($L408="","",VLOOKUP($L408,BaseEqptCdF!$C$5:$I$161,7,FALSE))</f>
        <v/>
      </c>
      <c r="AE408" s="3" t="str">
        <f>IF($L408="","",VLOOKUP($L408,BaseEqptCdF!$C$5:$R$161,16,FALSE)*$AC$3)</f>
        <v/>
      </c>
      <c r="AF408" s="3" t="str">
        <f>IF($L408="","",IF(LEFT($AB408,2)="SD",0,IF(LEFT($AB408,2)="SB",1*52,IF($N408=Prog!$P$17,VLOOKUP($L408,BaseEqptCdF!$C$5:$P$161,14,FALSE)*1*300,VLOOKUP($L408,BaseEqptCdF!$C$5:$P$161,12,FALSE)*0.2*300))))</f>
        <v/>
      </c>
      <c r="AG408" s="6" t="str">
        <f t="shared" si="61"/>
        <v/>
      </c>
      <c r="AH408" s="6">
        <f>IF($U408=Prog!$S$18,YEAR($X408),"")</f>
        <v>1900</v>
      </c>
      <c r="AI408" s="5" t="str">
        <f>IF(OR($AG408="",$U408=Prog!$S$18),"",IF(OR($U408=Prog!$S$17,$U408=Prog!$S$16),YEAR($X408),IF($AG408="ND","ND",$AI$8+$O408)))</f>
        <v/>
      </c>
      <c r="AJ408" s="3" t="str">
        <f t="shared" si="56"/>
        <v/>
      </c>
      <c r="AK408" s="3" t="str">
        <f t="shared" si="55"/>
        <v/>
      </c>
      <c r="AL408" s="3" t="str">
        <f t="shared" si="55"/>
        <v/>
      </c>
      <c r="AM408" s="3" t="str">
        <f t="shared" si="55"/>
        <v/>
      </c>
      <c r="AN408" s="3" t="str">
        <f t="shared" si="55"/>
        <v/>
      </c>
      <c r="AO408" s="2">
        <f t="shared" si="57"/>
        <v>0</v>
      </c>
      <c r="AP408" s="4"/>
      <c r="AQ408" s="3">
        <f>IF(AJ408=1,VLOOKUP($AP408,BaseEqptCdF!$C$5:$R$161,16,FALSE),0)</f>
        <v>0</v>
      </c>
      <c r="AR408" s="3">
        <f>IF(AK408=1,VLOOKUP($AP408,BaseEqptCdF!$C$5:$R$161,16,FALSE),0)</f>
        <v>0</v>
      </c>
      <c r="AS408" s="3">
        <f>IF(AL408=1,VLOOKUP($AP408,BaseEqptCdF!$C$5:$R$161,16,FALSE),0)</f>
        <v>0</v>
      </c>
      <c r="AT408" s="3">
        <f>IF(AM408=1,VLOOKUP($AP408,BaseEqptCdF!$C$5:$R$161,16,FALSE),0)</f>
        <v>0</v>
      </c>
      <c r="AU408" s="3">
        <f>IF(AN408=1,VLOOKUP($AP408,BaseEqptCdF!$C$5:$R$161,16,FALSE),0)</f>
        <v>0</v>
      </c>
      <c r="AV408" s="2">
        <f t="shared" si="58"/>
        <v>0</v>
      </c>
      <c r="AW408" s="3" t="str">
        <f>IF($L408="","",IF(SUM($AJ408:AJ408)=0,$AE408,VLOOKUP($AP408,BaseEqptCdF!$C$5:$R$161,16,FALSE)*$AC$3))</f>
        <v/>
      </c>
      <c r="AX408" s="3" t="str">
        <f>IF($L408="","",IF(SUM($AJ408:AK408)=0,$AE408,VLOOKUP($AP408,BaseEqptCdF!$C$5:$R$161,16,FALSE)*$AC$3))</f>
        <v/>
      </c>
      <c r="AY408" s="3" t="str">
        <f>IF($L408="","",IF(SUM($AJ408:AL408)=0,$AE408,VLOOKUP($AP408,BaseEqptCdF!$C$5:$R$161,16,FALSE)*$AC$3))</f>
        <v/>
      </c>
      <c r="AZ408" s="3" t="str">
        <f>IF($L408="","",IF(SUM($AJ408:AM408)=0,$AE408,VLOOKUP($AP408,BaseEqptCdF!$C$5:$R$161,16,FALSE)*$AC$3))</f>
        <v/>
      </c>
      <c r="BA408" s="3" t="str">
        <f>IF($L408="","",IF(SUM($AJ408:AN408)=0,$AE408,VLOOKUP($AP408,BaseEqptCdF!$C$5:$R$161,16,FALSE)*$AC$3))</f>
        <v/>
      </c>
      <c r="BB408" s="2">
        <f t="shared" si="59"/>
        <v>0</v>
      </c>
      <c r="BC408" s="3" t="str">
        <f>IF($L408="","",IF(SUM($AJ408:AJ408)=0,$AF408,IF(LEFT(VLOOKUP($AP408,BaseEqptCdF!$C$5:$E$161,3,FALSE),2)="SD",0,IF(LEFT(VLOOKUP($AP408,BaseEqptCdF!$C$5:$E$161,3,FALSE),2)="SB",1*52,VLOOKUP($AP408,BaseEqptCdF!$C$5:$S$161,12,FALSE)*0.2*300))))</f>
        <v/>
      </c>
      <c r="BD408" s="3" t="str">
        <f>IF($L408="","",IF(SUM($AJ408:AK408)=0,$AF408,IF(LEFT(VLOOKUP($AP408,BaseEqptCdF!$C$5:$E$161,3,FALSE),2)="SD",0,IF(LEFT(VLOOKUP($AP408,BaseEqptCdF!$C$5:$E$161,3,FALSE),2)="SB",1*52,VLOOKUP($AP408,BaseEqptCdF!$C$5:$S$161,12,FALSE)*0.2*300))))</f>
        <v/>
      </c>
      <c r="BE408" s="3" t="str">
        <f>IF($L408="","",IF(SUM($AJ408:AL408)=0,$AF408,IF(LEFT(VLOOKUP($AP408,BaseEqptCdF!$C$5:$E$161,3,FALSE),2)="SD",0,IF(LEFT(VLOOKUP($AP408,BaseEqptCdF!$C$5:$E$161,3,FALSE),2)="SB",1*52,VLOOKUP($AP408,BaseEqptCdF!$C$5:$S$161,12,FALSE)*0.2*300))))</f>
        <v/>
      </c>
      <c r="BF408" s="3" t="str">
        <f>IF($L408="","",IF(SUM($AJ408:AM408)=0,$AF408,IF(LEFT(VLOOKUP($AP408,BaseEqptCdF!$C$5:$E$161,3,FALSE),2)="SD",0,IF(LEFT(VLOOKUP($AP408,BaseEqptCdF!$C$5:$E$161,3,FALSE),2)="SB",1*52,VLOOKUP($AP408,BaseEqptCdF!$C$5:$S$161,12,FALSE)*0.2*300))))</f>
        <v/>
      </c>
      <c r="BG408" s="3" t="str">
        <f>IF($L408="","",IF(SUM($AJ408:AN408)=0,$AF408,IF(LEFT(VLOOKUP($AP408,BaseEqptCdF!$C$5:$E$161,3,FALSE),2)="SD",0,IF(LEFT(VLOOKUP($AP408,BaseEqptCdF!$C$5:$E$161,3,FALSE),2)="SB",1*52,VLOOKUP($AP408,BaseEqptCdF!$C$5:$S$161,12,FALSE)*0.2*300))))</f>
        <v/>
      </c>
      <c r="BH408" s="2">
        <f t="shared" si="60"/>
        <v>0</v>
      </c>
    </row>
    <row r="409" spans="1:60" x14ac:dyDescent="0.25">
      <c r="A409" s="296" t="str">
        <f t="array" ref="A409">IF($C409="","",INDEX(Prog!$B$8:$D$300,MATCH($C409,nivo1,0),1))</f>
        <v/>
      </c>
      <c r="B409" s="296" t="str">
        <f t="array" ref="B409">IF($C409="","",INDEX(Prog!$B$8:$D$300,MATCH($C409,nivo1,0),2))</f>
        <v/>
      </c>
      <c r="C409" s="273"/>
      <c r="D409" s="267"/>
      <c r="E409" s="273"/>
      <c r="F409" s="273"/>
      <c r="G409" s="273"/>
      <c r="H409" s="273"/>
      <c r="I409" s="273"/>
      <c r="J409" s="273"/>
      <c r="K409" s="274"/>
      <c r="L409" s="273"/>
      <c r="M409" s="273"/>
      <c r="N409" s="273"/>
      <c r="O409" s="275"/>
      <c r="P409" s="273"/>
      <c r="Q409" s="273"/>
      <c r="R409" s="273"/>
      <c r="S409" s="273"/>
      <c r="T409" s="276"/>
      <c r="U409" s="276"/>
      <c r="V409" s="276"/>
      <c r="W409" s="276"/>
      <c r="X409" s="277"/>
      <c r="Y409" s="278"/>
      <c r="AA409" s="8" t="str">
        <f>IF($L409="","",VLOOKUP($L409,BaseEqptCdF!$C$5:$E$161,2,FALSE))</f>
        <v/>
      </c>
      <c r="AB409" s="8" t="str">
        <f>IF($L409="","",VLOOKUP($L409,BaseEqptCdF!$C$5:$E$161,3,FALSE))</f>
        <v/>
      </c>
      <c r="AC409" s="7" t="str">
        <f>IF($L409="","",VLOOKUP($L409,BaseEqptCdF!$C$5:$I$161,6,FALSE))</f>
        <v/>
      </c>
      <c r="AD409" s="7" t="str">
        <f>IF($L409="","",VLOOKUP($L409,BaseEqptCdF!$C$5:$I$161,7,FALSE))</f>
        <v/>
      </c>
      <c r="AE409" s="3" t="str">
        <f>IF($L409="","",VLOOKUP($L409,BaseEqptCdF!$C$5:$R$161,16,FALSE)*$AC$3)</f>
        <v/>
      </c>
      <c r="AF409" s="3" t="str">
        <f>IF($L409="","",IF(LEFT($AB409,2)="SD",0,IF(LEFT($AB409,2)="SB",1*52,IF($N409=Prog!$P$17,VLOOKUP($L409,BaseEqptCdF!$C$5:$P$161,14,FALSE)*1*300,VLOOKUP($L409,BaseEqptCdF!$C$5:$P$161,12,FALSE)*0.2*300))))</f>
        <v/>
      </c>
      <c r="AG409" s="6" t="str">
        <f t="shared" si="61"/>
        <v/>
      </c>
      <c r="AH409" s="6">
        <f>IF($U409=Prog!$S$18,YEAR($X409),"")</f>
        <v>1900</v>
      </c>
      <c r="AI409" s="5" t="str">
        <f>IF(OR($AG409="",$U409=Prog!$S$18),"",IF(OR($U409=Prog!$S$17,$U409=Prog!$S$16),YEAR($X409),IF($AG409="ND","ND",$AI$8+$O409)))</f>
        <v/>
      </c>
      <c r="AJ409" s="3" t="str">
        <f t="shared" si="56"/>
        <v/>
      </c>
      <c r="AK409" s="3" t="str">
        <f t="shared" si="55"/>
        <v/>
      </c>
      <c r="AL409" s="3" t="str">
        <f t="shared" si="55"/>
        <v/>
      </c>
      <c r="AM409" s="3" t="str">
        <f t="shared" si="55"/>
        <v/>
      </c>
      <c r="AN409" s="3" t="str">
        <f t="shared" si="55"/>
        <v/>
      </c>
      <c r="AO409" s="2">
        <f t="shared" si="57"/>
        <v>0</v>
      </c>
      <c r="AP409" s="4"/>
      <c r="AQ409" s="3">
        <f>IF(AJ409=1,VLOOKUP($AP409,BaseEqptCdF!$C$5:$R$161,16,FALSE),0)</f>
        <v>0</v>
      </c>
      <c r="AR409" s="3">
        <f>IF(AK409=1,VLOOKUP($AP409,BaseEqptCdF!$C$5:$R$161,16,FALSE),0)</f>
        <v>0</v>
      </c>
      <c r="AS409" s="3">
        <f>IF(AL409=1,VLOOKUP($AP409,BaseEqptCdF!$C$5:$R$161,16,FALSE),0)</f>
        <v>0</v>
      </c>
      <c r="AT409" s="3">
        <f>IF(AM409=1,VLOOKUP($AP409,BaseEqptCdF!$C$5:$R$161,16,FALSE),0)</f>
        <v>0</v>
      </c>
      <c r="AU409" s="3">
        <f>IF(AN409=1,VLOOKUP($AP409,BaseEqptCdF!$C$5:$R$161,16,FALSE),0)</f>
        <v>0</v>
      </c>
      <c r="AV409" s="2">
        <f t="shared" si="58"/>
        <v>0</v>
      </c>
      <c r="AW409" s="3" t="str">
        <f>IF($L409="","",IF(SUM($AJ409:AJ409)=0,$AE409,VLOOKUP($AP409,BaseEqptCdF!$C$5:$R$161,16,FALSE)*$AC$3))</f>
        <v/>
      </c>
      <c r="AX409" s="3" t="str">
        <f>IF($L409="","",IF(SUM($AJ409:AK409)=0,$AE409,VLOOKUP($AP409,BaseEqptCdF!$C$5:$R$161,16,FALSE)*$AC$3))</f>
        <v/>
      </c>
      <c r="AY409" s="3" t="str">
        <f>IF($L409="","",IF(SUM($AJ409:AL409)=0,$AE409,VLOOKUP($AP409,BaseEqptCdF!$C$5:$R$161,16,FALSE)*$AC$3))</f>
        <v/>
      </c>
      <c r="AZ409" s="3" t="str">
        <f>IF($L409="","",IF(SUM($AJ409:AM409)=0,$AE409,VLOOKUP($AP409,BaseEqptCdF!$C$5:$R$161,16,FALSE)*$AC$3))</f>
        <v/>
      </c>
      <c r="BA409" s="3" t="str">
        <f>IF($L409="","",IF(SUM($AJ409:AN409)=0,$AE409,VLOOKUP($AP409,BaseEqptCdF!$C$5:$R$161,16,FALSE)*$AC$3))</f>
        <v/>
      </c>
      <c r="BB409" s="2">
        <f t="shared" si="59"/>
        <v>0</v>
      </c>
      <c r="BC409" s="3" t="str">
        <f>IF($L409="","",IF(SUM($AJ409:AJ409)=0,$AF409,IF(LEFT(VLOOKUP($AP409,BaseEqptCdF!$C$5:$E$161,3,FALSE),2)="SD",0,IF(LEFT(VLOOKUP($AP409,BaseEqptCdF!$C$5:$E$161,3,FALSE),2)="SB",1*52,VLOOKUP($AP409,BaseEqptCdF!$C$5:$S$161,12,FALSE)*0.2*300))))</f>
        <v/>
      </c>
      <c r="BD409" s="3" t="str">
        <f>IF($L409="","",IF(SUM($AJ409:AK409)=0,$AF409,IF(LEFT(VLOOKUP($AP409,BaseEqptCdF!$C$5:$E$161,3,FALSE),2)="SD",0,IF(LEFT(VLOOKUP($AP409,BaseEqptCdF!$C$5:$E$161,3,FALSE),2)="SB",1*52,VLOOKUP($AP409,BaseEqptCdF!$C$5:$S$161,12,FALSE)*0.2*300))))</f>
        <v/>
      </c>
      <c r="BE409" s="3" t="str">
        <f>IF($L409="","",IF(SUM($AJ409:AL409)=0,$AF409,IF(LEFT(VLOOKUP($AP409,BaseEqptCdF!$C$5:$E$161,3,FALSE),2)="SD",0,IF(LEFT(VLOOKUP($AP409,BaseEqptCdF!$C$5:$E$161,3,FALSE),2)="SB",1*52,VLOOKUP($AP409,BaseEqptCdF!$C$5:$S$161,12,FALSE)*0.2*300))))</f>
        <v/>
      </c>
      <c r="BF409" s="3" t="str">
        <f>IF($L409="","",IF(SUM($AJ409:AM409)=0,$AF409,IF(LEFT(VLOOKUP($AP409,BaseEqptCdF!$C$5:$E$161,3,FALSE),2)="SD",0,IF(LEFT(VLOOKUP($AP409,BaseEqptCdF!$C$5:$E$161,3,FALSE),2)="SB",1*52,VLOOKUP($AP409,BaseEqptCdF!$C$5:$S$161,12,FALSE)*0.2*300))))</f>
        <v/>
      </c>
      <c r="BG409" s="3" t="str">
        <f>IF($L409="","",IF(SUM($AJ409:AN409)=0,$AF409,IF(LEFT(VLOOKUP($AP409,BaseEqptCdF!$C$5:$E$161,3,FALSE),2)="SD",0,IF(LEFT(VLOOKUP($AP409,BaseEqptCdF!$C$5:$E$161,3,FALSE),2)="SB",1*52,VLOOKUP($AP409,BaseEqptCdF!$C$5:$S$161,12,FALSE)*0.2*300))))</f>
        <v/>
      </c>
      <c r="BH409" s="2">
        <f t="shared" si="60"/>
        <v>0</v>
      </c>
    </row>
    <row r="410" spans="1:60" x14ac:dyDescent="0.25">
      <c r="A410" s="296" t="str">
        <f t="array" ref="A410">IF($C410="","",INDEX(Prog!$B$8:$D$300,MATCH($C410,nivo1,0),1))</f>
        <v/>
      </c>
      <c r="B410" s="296" t="str">
        <f t="array" ref="B410">IF($C410="","",INDEX(Prog!$B$8:$D$300,MATCH($C410,nivo1,0),2))</f>
        <v/>
      </c>
      <c r="C410" s="273"/>
      <c r="D410" s="267"/>
      <c r="E410" s="273"/>
      <c r="F410" s="273"/>
      <c r="G410" s="273"/>
      <c r="H410" s="273"/>
      <c r="I410" s="273"/>
      <c r="J410" s="273"/>
      <c r="K410" s="274"/>
      <c r="L410" s="273"/>
      <c r="M410" s="273"/>
      <c r="N410" s="273"/>
      <c r="O410" s="275"/>
      <c r="P410" s="273"/>
      <c r="Q410" s="273"/>
      <c r="R410" s="273"/>
      <c r="S410" s="273"/>
      <c r="T410" s="276"/>
      <c r="U410" s="276"/>
      <c r="V410" s="276"/>
      <c r="W410" s="276"/>
      <c r="X410" s="277"/>
      <c r="Y410" s="278"/>
      <c r="AA410" s="8" t="str">
        <f>IF($L410="","",VLOOKUP($L410,BaseEqptCdF!$C$5:$E$161,2,FALSE))</f>
        <v/>
      </c>
      <c r="AB410" s="8" t="str">
        <f>IF($L410="","",VLOOKUP($L410,BaseEqptCdF!$C$5:$E$161,3,FALSE))</f>
        <v/>
      </c>
      <c r="AC410" s="7" t="str">
        <f>IF($L410="","",VLOOKUP($L410,BaseEqptCdF!$C$5:$I$161,6,FALSE))</f>
        <v/>
      </c>
      <c r="AD410" s="7" t="str">
        <f>IF($L410="","",VLOOKUP($L410,BaseEqptCdF!$C$5:$I$161,7,FALSE))</f>
        <v/>
      </c>
      <c r="AE410" s="3" t="str">
        <f>IF($L410="","",VLOOKUP($L410,BaseEqptCdF!$C$5:$R$161,16,FALSE)*$AC$3)</f>
        <v/>
      </c>
      <c r="AF410" s="3" t="str">
        <f>IF($L410="","",IF(LEFT($AB410,2)="SD",0,IF(LEFT($AB410,2)="SB",1*52,IF($N410=Prog!$P$17,VLOOKUP($L410,BaseEqptCdF!$C$5:$P$161,14,FALSE)*1*300,VLOOKUP($L410,BaseEqptCdF!$C$5:$P$161,12,FALSE)*0.2*300))))</f>
        <v/>
      </c>
      <c r="AG410" s="6" t="str">
        <f t="shared" si="61"/>
        <v/>
      </c>
      <c r="AH410" s="6">
        <f>IF($U410=Prog!$S$18,YEAR($X410),"")</f>
        <v>1900</v>
      </c>
      <c r="AI410" s="5" t="str">
        <f>IF(OR($AG410="",$U410=Prog!$S$18),"",IF(OR($U410=Prog!$S$17,$U410=Prog!$S$16),YEAR($X410),IF($AG410="ND","ND",$AI$8+$O410)))</f>
        <v/>
      </c>
      <c r="AJ410" s="3" t="str">
        <f t="shared" si="56"/>
        <v/>
      </c>
      <c r="AK410" s="3" t="str">
        <f t="shared" ref="AK410:AN429" si="62">IF($AI410="","",IF($AI410=AK$9,1,0))</f>
        <v/>
      </c>
      <c r="AL410" s="3" t="str">
        <f t="shared" si="62"/>
        <v/>
      </c>
      <c r="AM410" s="3" t="str">
        <f t="shared" si="62"/>
        <v/>
      </c>
      <c r="AN410" s="3" t="str">
        <f t="shared" si="62"/>
        <v/>
      </c>
      <c r="AO410" s="2">
        <f t="shared" si="57"/>
        <v>0</v>
      </c>
      <c r="AP410" s="4"/>
      <c r="AQ410" s="3">
        <f>IF(AJ410=1,VLOOKUP($AP410,BaseEqptCdF!$C$5:$R$161,16,FALSE),0)</f>
        <v>0</v>
      </c>
      <c r="AR410" s="3">
        <f>IF(AK410=1,VLOOKUP($AP410,BaseEqptCdF!$C$5:$R$161,16,FALSE),0)</f>
        <v>0</v>
      </c>
      <c r="AS410" s="3">
        <f>IF(AL410=1,VLOOKUP($AP410,BaseEqptCdF!$C$5:$R$161,16,FALSE),0)</f>
        <v>0</v>
      </c>
      <c r="AT410" s="3">
        <f>IF(AM410=1,VLOOKUP($AP410,BaseEqptCdF!$C$5:$R$161,16,FALSE),0)</f>
        <v>0</v>
      </c>
      <c r="AU410" s="3">
        <f>IF(AN410=1,VLOOKUP($AP410,BaseEqptCdF!$C$5:$R$161,16,FALSE),0)</f>
        <v>0</v>
      </c>
      <c r="AV410" s="2">
        <f t="shared" si="58"/>
        <v>0</v>
      </c>
      <c r="AW410" s="3" t="str">
        <f>IF($L410="","",IF(SUM($AJ410:AJ410)=0,$AE410,VLOOKUP($AP410,BaseEqptCdF!$C$5:$R$161,16,FALSE)*$AC$3))</f>
        <v/>
      </c>
      <c r="AX410" s="3" t="str">
        <f>IF($L410="","",IF(SUM($AJ410:AK410)=0,$AE410,VLOOKUP($AP410,BaseEqptCdF!$C$5:$R$161,16,FALSE)*$AC$3))</f>
        <v/>
      </c>
      <c r="AY410" s="3" t="str">
        <f>IF($L410="","",IF(SUM($AJ410:AL410)=0,$AE410,VLOOKUP($AP410,BaseEqptCdF!$C$5:$R$161,16,FALSE)*$AC$3))</f>
        <v/>
      </c>
      <c r="AZ410" s="3" t="str">
        <f>IF($L410="","",IF(SUM($AJ410:AM410)=0,$AE410,VLOOKUP($AP410,BaseEqptCdF!$C$5:$R$161,16,FALSE)*$AC$3))</f>
        <v/>
      </c>
      <c r="BA410" s="3" t="str">
        <f>IF($L410="","",IF(SUM($AJ410:AN410)=0,$AE410,VLOOKUP($AP410,BaseEqptCdF!$C$5:$R$161,16,FALSE)*$AC$3))</f>
        <v/>
      </c>
      <c r="BB410" s="2">
        <f t="shared" si="59"/>
        <v>0</v>
      </c>
      <c r="BC410" s="3" t="str">
        <f>IF($L410="","",IF(SUM($AJ410:AJ410)=0,$AF410,IF(LEFT(VLOOKUP($AP410,BaseEqptCdF!$C$5:$E$161,3,FALSE),2)="SD",0,IF(LEFT(VLOOKUP($AP410,BaseEqptCdF!$C$5:$E$161,3,FALSE),2)="SB",1*52,VLOOKUP($AP410,BaseEqptCdF!$C$5:$S$161,12,FALSE)*0.2*300))))</f>
        <v/>
      </c>
      <c r="BD410" s="3" t="str">
        <f>IF($L410="","",IF(SUM($AJ410:AK410)=0,$AF410,IF(LEFT(VLOOKUP($AP410,BaseEqptCdF!$C$5:$E$161,3,FALSE),2)="SD",0,IF(LEFT(VLOOKUP($AP410,BaseEqptCdF!$C$5:$E$161,3,FALSE),2)="SB",1*52,VLOOKUP($AP410,BaseEqptCdF!$C$5:$S$161,12,FALSE)*0.2*300))))</f>
        <v/>
      </c>
      <c r="BE410" s="3" t="str">
        <f>IF($L410="","",IF(SUM($AJ410:AL410)=0,$AF410,IF(LEFT(VLOOKUP($AP410,BaseEqptCdF!$C$5:$E$161,3,FALSE),2)="SD",0,IF(LEFT(VLOOKUP($AP410,BaseEqptCdF!$C$5:$E$161,3,FALSE),2)="SB",1*52,VLOOKUP($AP410,BaseEqptCdF!$C$5:$S$161,12,FALSE)*0.2*300))))</f>
        <v/>
      </c>
      <c r="BF410" s="3" t="str">
        <f>IF($L410="","",IF(SUM($AJ410:AM410)=0,$AF410,IF(LEFT(VLOOKUP($AP410,BaseEqptCdF!$C$5:$E$161,3,FALSE),2)="SD",0,IF(LEFT(VLOOKUP($AP410,BaseEqptCdF!$C$5:$E$161,3,FALSE),2)="SB",1*52,VLOOKUP($AP410,BaseEqptCdF!$C$5:$S$161,12,FALSE)*0.2*300))))</f>
        <v/>
      </c>
      <c r="BG410" s="3" t="str">
        <f>IF($L410="","",IF(SUM($AJ410:AN410)=0,$AF410,IF(LEFT(VLOOKUP($AP410,BaseEqptCdF!$C$5:$E$161,3,FALSE),2)="SD",0,IF(LEFT(VLOOKUP($AP410,BaseEqptCdF!$C$5:$E$161,3,FALSE),2)="SB",1*52,VLOOKUP($AP410,BaseEqptCdF!$C$5:$S$161,12,FALSE)*0.2*300))))</f>
        <v/>
      </c>
      <c r="BH410" s="2">
        <f t="shared" si="60"/>
        <v>0</v>
      </c>
    </row>
    <row r="411" spans="1:60" x14ac:dyDescent="0.25">
      <c r="A411" s="296" t="str">
        <f t="array" ref="A411">IF($C411="","",INDEX(Prog!$B$8:$D$300,MATCH($C411,nivo1,0),1))</f>
        <v/>
      </c>
      <c r="B411" s="296" t="str">
        <f t="array" ref="B411">IF($C411="","",INDEX(Prog!$B$8:$D$300,MATCH($C411,nivo1,0),2))</f>
        <v/>
      </c>
      <c r="C411" s="273"/>
      <c r="D411" s="267"/>
      <c r="E411" s="273"/>
      <c r="F411" s="273"/>
      <c r="G411" s="273"/>
      <c r="H411" s="273"/>
      <c r="I411" s="273"/>
      <c r="J411" s="273"/>
      <c r="K411" s="274"/>
      <c r="L411" s="273"/>
      <c r="M411" s="273"/>
      <c r="N411" s="273"/>
      <c r="O411" s="275"/>
      <c r="P411" s="273"/>
      <c r="Q411" s="273"/>
      <c r="R411" s="273"/>
      <c r="S411" s="273"/>
      <c r="T411" s="276"/>
      <c r="U411" s="276"/>
      <c r="V411" s="276"/>
      <c r="W411" s="276"/>
      <c r="X411" s="277"/>
      <c r="Y411" s="278"/>
      <c r="AA411" s="8" t="str">
        <f>IF($L411="","",VLOOKUP($L411,BaseEqptCdF!$C$5:$E$161,2,FALSE))</f>
        <v/>
      </c>
      <c r="AB411" s="8" t="str">
        <f>IF($L411="","",VLOOKUP($L411,BaseEqptCdF!$C$5:$E$161,3,FALSE))</f>
        <v/>
      </c>
      <c r="AC411" s="7" t="str">
        <f>IF($L411="","",VLOOKUP($L411,BaseEqptCdF!$C$5:$I$161,6,FALSE))</f>
        <v/>
      </c>
      <c r="AD411" s="7" t="str">
        <f>IF($L411="","",VLOOKUP($L411,BaseEqptCdF!$C$5:$I$161,7,FALSE))</f>
        <v/>
      </c>
      <c r="AE411" s="3" t="str">
        <f>IF($L411="","",VLOOKUP($L411,BaseEqptCdF!$C$5:$R$161,16,FALSE)*$AC$3)</f>
        <v/>
      </c>
      <c r="AF411" s="3" t="str">
        <f>IF($L411="","",IF(LEFT($AB411,2)="SD",0,IF(LEFT($AB411,2)="SB",1*52,IF($N411=Prog!$P$17,VLOOKUP($L411,BaseEqptCdF!$C$5:$P$161,14,FALSE)*1*300,VLOOKUP($L411,BaseEqptCdF!$C$5:$P$161,12,FALSE)*0.2*300))))</f>
        <v/>
      </c>
      <c r="AG411" s="6" t="str">
        <f t="shared" si="61"/>
        <v/>
      </c>
      <c r="AH411" s="6">
        <f>IF($U411=Prog!$S$18,YEAR($X411),"")</f>
        <v>1900</v>
      </c>
      <c r="AI411" s="5" t="str">
        <f>IF(OR($AG411="",$U411=Prog!$S$18),"",IF(OR($U411=Prog!$S$17,$U411=Prog!$S$16),YEAR($X411),IF($AG411="ND","ND",$AI$8+$O411)))</f>
        <v/>
      </c>
      <c r="AJ411" s="3" t="str">
        <f t="shared" si="56"/>
        <v/>
      </c>
      <c r="AK411" s="3" t="str">
        <f t="shared" si="62"/>
        <v/>
      </c>
      <c r="AL411" s="3" t="str">
        <f t="shared" si="62"/>
        <v/>
      </c>
      <c r="AM411" s="3" t="str">
        <f t="shared" si="62"/>
        <v/>
      </c>
      <c r="AN411" s="3" t="str">
        <f t="shared" si="62"/>
        <v/>
      </c>
      <c r="AO411" s="2">
        <f t="shared" si="57"/>
        <v>0</v>
      </c>
      <c r="AP411" s="4"/>
      <c r="AQ411" s="3">
        <f>IF(AJ411=1,VLOOKUP($AP411,BaseEqptCdF!$C$5:$R$161,16,FALSE),0)</f>
        <v>0</v>
      </c>
      <c r="AR411" s="3">
        <f>IF(AK411=1,VLOOKUP($AP411,BaseEqptCdF!$C$5:$R$161,16,FALSE),0)</f>
        <v>0</v>
      </c>
      <c r="AS411" s="3">
        <f>IF(AL411=1,VLOOKUP($AP411,BaseEqptCdF!$C$5:$R$161,16,FALSE),0)</f>
        <v>0</v>
      </c>
      <c r="AT411" s="3">
        <f>IF(AM411=1,VLOOKUP($AP411,BaseEqptCdF!$C$5:$R$161,16,FALSE),0)</f>
        <v>0</v>
      </c>
      <c r="AU411" s="3">
        <f>IF(AN411=1,VLOOKUP($AP411,BaseEqptCdF!$C$5:$R$161,16,FALSE),0)</f>
        <v>0</v>
      </c>
      <c r="AV411" s="2">
        <f t="shared" si="58"/>
        <v>0</v>
      </c>
      <c r="AW411" s="3" t="str">
        <f>IF($L411="","",IF(SUM($AJ411:AJ411)=0,$AE411,VLOOKUP($AP411,BaseEqptCdF!$C$5:$R$161,16,FALSE)*$AC$3))</f>
        <v/>
      </c>
      <c r="AX411" s="3" t="str">
        <f>IF($L411="","",IF(SUM($AJ411:AK411)=0,$AE411,VLOOKUP($AP411,BaseEqptCdF!$C$5:$R$161,16,FALSE)*$AC$3))</f>
        <v/>
      </c>
      <c r="AY411" s="3" t="str">
        <f>IF($L411="","",IF(SUM($AJ411:AL411)=0,$AE411,VLOOKUP($AP411,BaseEqptCdF!$C$5:$R$161,16,FALSE)*$AC$3))</f>
        <v/>
      </c>
      <c r="AZ411" s="3" t="str">
        <f>IF($L411="","",IF(SUM($AJ411:AM411)=0,$AE411,VLOOKUP($AP411,BaseEqptCdF!$C$5:$R$161,16,FALSE)*$AC$3))</f>
        <v/>
      </c>
      <c r="BA411" s="3" t="str">
        <f>IF($L411="","",IF(SUM($AJ411:AN411)=0,$AE411,VLOOKUP($AP411,BaseEqptCdF!$C$5:$R$161,16,FALSE)*$AC$3))</f>
        <v/>
      </c>
      <c r="BB411" s="2">
        <f t="shared" si="59"/>
        <v>0</v>
      </c>
      <c r="BC411" s="3" t="str">
        <f>IF($L411="","",IF(SUM($AJ411:AJ411)=0,$AF411,IF(LEFT(VLOOKUP($AP411,BaseEqptCdF!$C$5:$E$161,3,FALSE),2)="SD",0,IF(LEFT(VLOOKUP($AP411,BaseEqptCdF!$C$5:$E$161,3,FALSE),2)="SB",1*52,VLOOKUP($AP411,BaseEqptCdF!$C$5:$S$161,12,FALSE)*0.2*300))))</f>
        <v/>
      </c>
      <c r="BD411" s="3" t="str">
        <f>IF($L411="","",IF(SUM($AJ411:AK411)=0,$AF411,IF(LEFT(VLOOKUP($AP411,BaseEqptCdF!$C$5:$E$161,3,FALSE),2)="SD",0,IF(LEFT(VLOOKUP($AP411,BaseEqptCdF!$C$5:$E$161,3,FALSE),2)="SB",1*52,VLOOKUP($AP411,BaseEqptCdF!$C$5:$S$161,12,FALSE)*0.2*300))))</f>
        <v/>
      </c>
      <c r="BE411" s="3" t="str">
        <f>IF($L411="","",IF(SUM($AJ411:AL411)=0,$AF411,IF(LEFT(VLOOKUP($AP411,BaseEqptCdF!$C$5:$E$161,3,FALSE),2)="SD",0,IF(LEFT(VLOOKUP($AP411,BaseEqptCdF!$C$5:$E$161,3,FALSE),2)="SB",1*52,VLOOKUP($AP411,BaseEqptCdF!$C$5:$S$161,12,FALSE)*0.2*300))))</f>
        <v/>
      </c>
      <c r="BF411" s="3" t="str">
        <f>IF($L411="","",IF(SUM($AJ411:AM411)=0,$AF411,IF(LEFT(VLOOKUP($AP411,BaseEqptCdF!$C$5:$E$161,3,FALSE),2)="SD",0,IF(LEFT(VLOOKUP($AP411,BaseEqptCdF!$C$5:$E$161,3,FALSE),2)="SB",1*52,VLOOKUP($AP411,BaseEqptCdF!$C$5:$S$161,12,FALSE)*0.2*300))))</f>
        <v/>
      </c>
      <c r="BG411" s="3" t="str">
        <f>IF($L411="","",IF(SUM($AJ411:AN411)=0,$AF411,IF(LEFT(VLOOKUP($AP411,BaseEqptCdF!$C$5:$E$161,3,FALSE),2)="SD",0,IF(LEFT(VLOOKUP($AP411,BaseEqptCdF!$C$5:$E$161,3,FALSE),2)="SB",1*52,VLOOKUP($AP411,BaseEqptCdF!$C$5:$S$161,12,FALSE)*0.2*300))))</f>
        <v/>
      </c>
      <c r="BH411" s="2">
        <f t="shared" si="60"/>
        <v>0</v>
      </c>
    </row>
    <row r="412" spans="1:60" x14ac:dyDescent="0.25">
      <c r="A412" s="296" t="str">
        <f t="array" ref="A412">IF($C412="","",INDEX(Prog!$B$8:$D$300,MATCH($C412,nivo1,0),1))</f>
        <v/>
      </c>
      <c r="B412" s="296" t="str">
        <f t="array" ref="B412">IF($C412="","",INDEX(Prog!$B$8:$D$300,MATCH($C412,nivo1,0),2))</f>
        <v/>
      </c>
      <c r="C412" s="273"/>
      <c r="D412" s="267"/>
      <c r="E412" s="273"/>
      <c r="F412" s="273"/>
      <c r="G412" s="273"/>
      <c r="H412" s="273"/>
      <c r="I412" s="273"/>
      <c r="J412" s="273"/>
      <c r="K412" s="274"/>
      <c r="L412" s="273"/>
      <c r="M412" s="273"/>
      <c r="N412" s="273"/>
      <c r="O412" s="275"/>
      <c r="P412" s="273"/>
      <c r="Q412" s="273"/>
      <c r="R412" s="273"/>
      <c r="S412" s="273"/>
      <c r="T412" s="276"/>
      <c r="U412" s="276"/>
      <c r="V412" s="276"/>
      <c r="W412" s="276"/>
      <c r="X412" s="277"/>
      <c r="Y412" s="278"/>
      <c r="AA412" s="8" t="str">
        <f>IF($L412="","",VLOOKUP($L412,BaseEqptCdF!$C$5:$E$161,2,FALSE))</f>
        <v/>
      </c>
      <c r="AB412" s="8" t="str">
        <f>IF($L412="","",VLOOKUP($L412,BaseEqptCdF!$C$5:$E$161,3,FALSE))</f>
        <v/>
      </c>
      <c r="AC412" s="7" t="str">
        <f>IF($L412="","",VLOOKUP($L412,BaseEqptCdF!$C$5:$I$161,6,FALSE))</f>
        <v/>
      </c>
      <c r="AD412" s="7" t="str">
        <f>IF($L412="","",VLOOKUP($L412,BaseEqptCdF!$C$5:$I$161,7,FALSE))</f>
        <v/>
      </c>
      <c r="AE412" s="3" t="str">
        <f>IF($L412="","",VLOOKUP($L412,BaseEqptCdF!$C$5:$R$161,16,FALSE)*$AC$3)</f>
        <v/>
      </c>
      <c r="AF412" s="3" t="str">
        <f>IF($L412="","",IF(LEFT($AB412,2)="SD",0,IF(LEFT($AB412,2)="SB",1*52,IF($N412=Prog!$P$17,VLOOKUP($L412,BaseEqptCdF!$C$5:$P$161,14,FALSE)*1*300,VLOOKUP($L412,BaseEqptCdF!$C$5:$P$161,12,FALSE)*0.2*300))))</f>
        <v/>
      </c>
      <c r="AG412" s="6" t="str">
        <f t="shared" si="61"/>
        <v/>
      </c>
      <c r="AH412" s="6">
        <f>IF($U412=Prog!$S$18,YEAR($X412),"")</f>
        <v>1900</v>
      </c>
      <c r="AI412" s="5" t="str">
        <f>IF(OR($AG412="",$U412=Prog!$S$18),"",IF(OR($U412=Prog!$S$17,$U412=Prog!$S$16),YEAR($X412),IF($AG412="ND","ND",$AI$8+$O412)))</f>
        <v/>
      </c>
      <c r="AJ412" s="3" t="str">
        <f t="shared" si="56"/>
        <v/>
      </c>
      <c r="AK412" s="3" t="str">
        <f t="shared" si="62"/>
        <v/>
      </c>
      <c r="AL412" s="3" t="str">
        <f t="shared" si="62"/>
        <v/>
      </c>
      <c r="AM412" s="3" t="str">
        <f t="shared" si="62"/>
        <v/>
      </c>
      <c r="AN412" s="3" t="str">
        <f t="shared" si="62"/>
        <v/>
      </c>
      <c r="AO412" s="2">
        <f t="shared" si="57"/>
        <v>0</v>
      </c>
      <c r="AP412" s="4"/>
      <c r="AQ412" s="3">
        <f>IF(AJ412=1,VLOOKUP($AP412,BaseEqptCdF!$C$5:$R$161,16,FALSE),0)</f>
        <v>0</v>
      </c>
      <c r="AR412" s="3">
        <f>IF(AK412=1,VLOOKUP($AP412,BaseEqptCdF!$C$5:$R$161,16,FALSE),0)</f>
        <v>0</v>
      </c>
      <c r="AS412" s="3">
        <f>IF(AL412=1,VLOOKUP($AP412,BaseEqptCdF!$C$5:$R$161,16,FALSE),0)</f>
        <v>0</v>
      </c>
      <c r="AT412" s="3">
        <f>IF(AM412=1,VLOOKUP($AP412,BaseEqptCdF!$C$5:$R$161,16,FALSE),0)</f>
        <v>0</v>
      </c>
      <c r="AU412" s="3">
        <f>IF(AN412=1,VLOOKUP($AP412,BaseEqptCdF!$C$5:$R$161,16,FALSE),0)</f>
        <v>0</v>
      </c>
      <c r="AV412" s="2">
        <f t="shared" si="58"/>
        <v>0</v>
      </c>
      <c r="AW412" s="3" t="str">
        <f>IF($L412="","",IF(SUM($AJ412:AJ412)=0,$AE412,VLOOKUP($AP412,BaseEqptCdF!$C$5:$R$161,16,FALSE)*$AC$3))</f>
        <v/>
      </c>
      <c r="AX412" s="3" t="str">
        <f>IF($L412="","",IF(SUM($AJ412:AK412)=0,$AE412,VLOOKUP($AP412,BaseEqptCdF!$C$5:$R$161,16,FALSE)*$AC$3))</f>
        <v/>
      </c>
      <c r="AY412" s="3" t="str">
        <f>IF($L412="","",IF(SUM($AJ412:AL412)=0,$AE412,VLOOKUP($AP412,BaseEqptCdF!$C$5:$R$161,16,FALSE)*$AC$3))</f>
        <v/>
      </c>
      <c r="AZ412" s="3" t="str">
        <f>IF($L412="","",IF(SUM($AJ412:AM412)=0,$AE412,VLOOKUP($AP412,BaseEqptCdF!$C$5:$R$161,16,FALSE)*$AC$3))</f>
        <v/>
      </c>
      <c r="BA412" s="3" t="str">
        <f>IF($L412="","",IF(SUM($AJ412:AN412)=0,$AE412,VLOOKUP($AP412,BaseEqptCdF!$C$5:$R$161,16,FALSE)*$AC$3))</f>
        <v/>
      </c>
      <c r="BB412" s="2">
        <f t="shared" si="59"/>
        <v>0</v>
      </c>
      <c r="BC412" s="3" t="str">
        <f>IF($L412="","",IF(SUM($AJ412:AJ412)=0,$AF412,IF(LEFT(VLOOKUP($AP412,BaseEqptCdF!$C$5:$E$161,3,FALSE),2)="SD",0,IF(LEFT(VLOOKUP($AP412,BaseEqptCdF!$C$5:$E$161,3,FALSE),2)="SB",1*52,VLOOKUP($AP412,BaseEqptCdF!$C$5:$S$161,12,FALSE)*0.2*300))))</f>
        <v/>
      </c>
      <c r="BD412" s="3" t="str">
        <f>IF($L412="","",IF(SUM($AJ412:AK412)=0,$AF412,IF(LEFT(VLOOKUP($AP412,BaseEqptCdF!$C$5:$E$161,3,FALSE),2)="SD",0,IF(LEFT(VLOOKUP($AP412,BaseEqptCdF!$C$5:$E$161,3,FALSE),2)="SB",1*52,VLOOKUP($AP412,BaseEqptCdF!$C$5:$S$161,12,FALSE)*0.2*300))))</f>
        <v/>
      </c>
      <c r="BE412" s="3" t="str">
        <f>IF($L412="","",IF(SUM($AJ412:AL412)=0,$AF412,IF(LEFT(VLOOKUP($AP412,BaseEqptCdF!$C$5:$E$161,3,FALSE),2)="SD",0,IF(LEFT(VLOOKUP($AP412,BaseEqptCdF!$C$5:$E$161,3,FALSE),2)="SB",1*52,VLOOKUP($AP412,BaseEqptCdF!$C$5:$S$161,12,FALSE)*0.2*300))))</f>
        <v/>
      </c>
      <c r="BF412" s="3" t="str">
        <f>IF($L412="","",IF(SUM($AJ412:AM412)=0,$AF412,IF(LEFT(VLOOKUP($AP412,BaseEqptCdF!$C$5:$E$161,3,FALSE),2)="SD",0,IF(LEFT(VLOOKUP($AP412,BaseEqptCdF!$C$5:$E$161,3,FALSE),2)="SB",1*52,VLOOKUP($AP412,BaseEqptCdF!$C$5:$S$161,12,FALSE)*0.2*300))))</f>
        <v/>
      </c>
      <c r="BG412" s="3" t="str">
        <f>IF($L412="","",IF(SUM($AJ412:AN412)=0,$AF412,IF(LEFT(VLOOKUP($AP412,BaseEqptCdF!$C$5:$E$161,3,FALSE),2)="SD",0,IF(LEFT(VLOOKUP($AP412,BaseEqptCdF!$C$5:$E$161,3,FALSE),2)="SB",1*52,VLOOKUP($AP412,BaseEqptCdF!$C$5:$S$161,12,FALSE)*0.2*300))))</f>
        <v/>
      </c>
      <c r="BH412" s="2">
        <f t="shared" si="60"/>
        <v>0</v>
      </c>
    </row>
    <row r="413" spans="1:60" x14ac:dyDescent="0.25">
      <c r="A413" s="296" t="str">
        <f t="array" ref="A413">IF($C413="","",INDEX(Prog!$B$8:$D$300,MATCH($C413,nivo1,0),1))</f>
        <v/>
      </c>
      <c r="B413" s="296" t="str">
        <f t="array" ref="B413">IF($C413="","",INDEX(Prog!$B$8:$D$300,MATCH($C413,nivo1,0),2))</f>
        <v/>
      </c>
      <c r="C413" s="273"/>
      <c r="D413" s="267"/>
      <c r="E413" s="273"/>
      <c r="F413" s="273"/>
      <c r="G413" s="273"/>
      <c r="H413" s="273"/>
      <c r="I413" s="273"/>
      <c r="J413" s="273"/>
      <c r="K413" s="274"/>
      <c r="L413" s="273"/>
      <c r="M413" s="273"/>
      <c r="N413" s="273"/>
      <c r="O413" s="275"/>
      <c r="P413" s="273"/>
      <c r="Q413" s="273"/>
      <c r="R413" s="273"/>
      <c r="S413" s="273"/>
      <c r="T413" s="276"/>
      <c r="U413" s="276"/>
      <c r="V413" s="276"/>
      <c r="W413" s="276"/>
      <c r="X413" s="277"/>
      <c r="Y413" s="278"/>
      <c r="AA413" s="8" t="str">
        <f>IF($L413="","",VLOOKUP($L413,BaseEqptCdF!$C$5:$E$161,2,FALSE))</f>
        <v/>
      </c>
      <c r="AB413" s="8" t="str">
        <f>IF($L413="","",VLOOKUP($L413,BaseEqptCdF!$C$5:$E$161,3,FALSE))</f>
        <v/>
      </c>
      <c r="AC413" s="7" t="str">
        <f>IF($L413="","",VLOOKUP($L413,BaseEqptCdF!$C$5:$I$161,6,FALSE))</f>
        <v/>
      </c>
      <c r="AD413" s="7" t="str">
        <f>IF($L413="","",VLOOKUP($L413,BaseEqptCdF!$C$5:$I$161,7,FALSE))</f>
        <v/>
      </c>
      <c r="AE413" s="3" t="str">
        <f>IF($L413="","",VLOOKUP($L413,BaseEqptCdF!$C$5:$R$161,16,FALSE)*$AC$3)</f>
        <v/>
      </c>
      <c r="AF413" s="3" t="str">
        <f>IF($L413="","",IF(LEFT($AB413,2)="SD",0,IF(LEFT($AB413,2)="SB",1*52,IF($N413=Prog!$P$17,VLOOKUP($L413,BaseEqptCdF!$C$5:$P$161,14,FALSE)*1*300,VLOOKUP($L413,BaseEqptCdF!$C$5:$P$161,12,FALSE)*0.2*300))))</f>
        <v/>
      </c>
      <c r="AG413" s="6" t="str">
        <f t="shared" si="61"/>
        <v/>
      </c>
      <c r="AH413" s="6">
        <f>IF($U413=Prog!$S$18,YEAR($X413),"")</f>
        <v>1900</v>
      </c>
      <c r="AI413" s="5" t="str">
        <f>IF(OR($AG413="",$U413=Prog!$S$18),"",IF(OR($U413=Prog!$S$17,$U413=Prog!$S$16),YEAR($X413),IF($AG413="ND","ND",$AI$8+$O413)))</f>
        <v/>
      </c>
      <c r="AJ413" s="3" t="str">
        <f t="shared" si="56"/>
        <v/>
      </c>
      <c r="AK413" s="3" t="str">
        <f t="shared" si="62"/>
        <v/>
      </c>
      <c r="AL413" s="3" t="str">
        <f t="shared" si="62"/>
        <v/>
      </c>
      <c r="AM413" s="3" t="str">
        <f t="shared" si="62"/>
        <v/>
      </c>
      <c r="AN413" s="3" t="str">
        <f t="shared" si="62"/>
        <v/>
      </c>
      <c r="AO413" s="2">
        <f t="shared" si="57"/>
        <v>0</v>
      </c>
      <c r="AP413" s="4"/>
      <c r="AQ413" s="3">
        <f>IF(AJ413=1,VLOOKUP($AP413,BaseEqptCdF!$C$5:$R$161,16,FALSE),0)</f>
        <v>0</v>
      </c>
      <c r="AR413" s="3">
        <f>IF(AK413=1,VLOOKUP($AP413,BaseEqptCdF!$C$5:$R$161,16,FALSE),0)</f>
        <v>0</v>
      </c>
      <c r="AS413" s="3">
        <f>IF(AL413=1,VLOOKUP($AP413,BaseEqptCdF!$C$5:$R$161,16,FALSE),0)</f>
        <v>0</v>
      </c>
      <c r="AT413" s="3">
        <f>IF(AM413=1,VLOOKUP($AP413,BaseEqptCdF!$C$5:$R$161,16,FALSE),0)</f>
        <v>0</v>
      </c>
      <c r="AU413" s="3">
        <f>IF(AN413=1,VLOOKUP($AP413,BaseEqptCdF!$C$5:$R$161,16,FALSE),0)</f>
        <v>0</v>
      </c>
      <c r="AV413" s="2">
        <f t="shared" si="58"/>
        <v>0</v>
      </c>
      <c r="AW413" s="3" t="str">
        <f>IF($L413="","",IF(SUM($AJ413:AJ413)=0,$AE413,VLOOKUP($AP413,BaseEqptCdF!$C$5:$R$161,16,FALSE)*$AC$3))</f>
        <v/>
      </c>
      <c r="AX413" s="3" t="str">
        <f>IF($L413="","",IF(SUM($AJ413:AK413)=0,$AE413,VLOOKUP($AP413,BaseEqptCdF!$C$5:$R$161,16,FALSE)*$AC$3))</f>
        <v/>
      </c>
      <c r="AY413" s="3" t="str">
        <f>IF($L413="","",IF(SUM($AJ413:AL413)=0,$AE413,VLOOKUP($AP413,BaseEqptCdF!$C$5:$R$161,16,FALSE)*$AC$3))</f>
        <v/>
      </c>
      <c r="AZ413" s="3" t="str">
        <f>IF($L413="","",IF(SUM($AJ413:AM413)=0,$AE413,VLOOKUP($AP413,BaseEqptCdF!$C$5:$R$161,16,FALSE)*$AC$3))</f>
        <v/>
      </c>
      <c r="BA413" s="3" t="str">
        <f>IF($L413="","",IF(SUM($AJ413:AN413)=0,$AE413,VLOOKUP($AP413,BaseEqptCdF!$C$5:$R$161,16,FALSE)*$AC$3))</f>
        <v/>
      </c>
      <c r="BB413" s="2">
        <f t="shared" si="59"/>
        <v>0</v>
      </c>
      <c r="BC413" s="3" t="str">
        <f>IF($L413="","",IF(SUM($AJ413:AJ413)=0,$AF413,IF(LEFT(VLOOKUP($AP413,BaseEqptCdF!$C$5:$E$161,3,FALSE),2)="SD",0,IF(LEFT(VLOOKUP($AP413,BaseEqptCdF!$C$5:$E$161,3,FALSE),2)="SB",1*52,VLOOKUP($AP413,BaseEqptCdF!$C$5:$S$161,12,FALSE)*0.2*300))))</f>
        <v/>
      </c>
      <c r="BD413" s="3" t="str">
        <f>IF($L413="","",IF(SUM($AJ413:AK413)=0,$AF413,IF(LEFT(VLOOKUP($AP413,BaseEqptCdF!$C$5:$E$161,3,FALSE),2)="SD",0,IF(LEFT(VLOOKUP($AP413,BaseEqptCdF!$C$5:$E$161,3,FALSE),2)="SB",1*52,VLOOKUP($AP413,BaseEqptCdF!$C$5:$S$161,12,FALSE)*0.2*300))))</f>
        <v/>
      </c>
      <c r="BE413" s="3" t="str">
        <f>IF($L413="","",IF(SUM($AJ413:AL413)=0,$AF413,IF(LEFT(VLOOKUP($AP413,BaseEqptCdF!$C$5:$E$161,3,FALSE),2)="SD",0,IF(LEFT(VLOOKUP($AP413,BaseEqptCdF!$C$5:$E$161,3,FALSE),2)="SB",1*52,VLOOKUP($AP413,BaseEqptCdF!$C$5:$S$161,12,FALSE)*0.2*300))))</f>
        <v/>
      </c>
      <c r="BF413" s="3" t="str">
        <f>IF($L413="","",IF(SUM($AJ413:AM413)=0,$AF413,IF(LEFT(VLOOKUP($AP413,BaseEqptCdF!$C$5:$E$161,3,FALSE),2)="SD",0,IF(LEFT(VLOOKUP($AP413,BaseEqptCdF!$C$5:$E$161,3,FALSE),2)="SB",1*52,VLOOKUP($AP413,BaseEqptCdF!$C$5:$S$161,12,FALSE)*0.2*300))))</f>
        <v/>
      </c>
      <c r="BG413" s="3" t="str">
        <f>IF($L413="","",IF(SUM($AJ413:AN413)=0,$AF413,IF(LEFT(VLOOKUP($AP413,BaseEqptCdF!$C$5:$E$161,3,FALSE),2)="SD",0,IF(LEFT(VLOOKUP($AP413,BaseEqptCdF!$C$5:$E$161,3,FALSE),2)="SB",1*52,VLOOKUP($AP413,BaseEqptCdF!$C$5:$S$161,12,FALSE)*0.2*300))))</f>
        <v/>
      </c>
      <c r="BH413" s="2">
        <f t="shared" si="60"/>
        <v>0</v>
      </c>
    </row>
    <row r="414" spans="1:60" x14ac:dyDescent="0.25">
      <c r="A414" s="296" t="str">
        <f t="array" ref="A414">IF($C414="","",INDEX(Prog!$B$8:$D$300,MATCH($C414,nivo1,0),1))</f>
        <v/>
      </c>
      <c r="B414" s="296" t="str">
        <f t="array" ref="B414">IF($C414="","",INDEX(Prog!$B$8:$D$300,MATCH($C414,nivo1,0),2))</f>
        <v/>
      </c>
      <c r="C414" s="273"/>
      <c r="D414" s="267"/>
      <c r="E414" s="273"/>
      <c r="F414" s="273"/>
      <c r="G414" s="273"/>
      <c r="H414" s="273"/>
      <c r="I414" s="273"/>
      <c r="J414" s="273"/>
      <c r="K414" s="274"/>
      <c r="L414" s="273"/>
      <c r="M414" s="273"/>
      <c r="N414" s="273"/>
      <c r="O414" s="275"/>
      <c r="P414" s="273"/>
      <c r="Q414" s="273"/>
      <c r="R414" s="273"/>
      <c r="S414" s="273"/>
      <c r="T414" s="276"/>
      <c r="U414" s="276"/>
      <c r="V414" s="276"/>
      <c r="W414" s="276"/>
      <c r="X414" s="277"/>
      <c r="Y414" s="278"/>
      <c r="AA414" s="8" t="str">
        <f>IF($L414="","",VLOOKUP($L414,BaseEqptCdF!$C$5:$E$161,2,FALSE))</f>
        <v/>
      </c>
      <c r="AB414" s="8" t="str">
        <f>IF($L414="","",VLOOKUP($L414,BaseEqptCdF!$C$5:$E$161,3,FALSE))</f>
        <v/>
      </c>
      <c r="AC414" s="7" t="str">
        <f>IF($L414="","",VLOOKUP($L414,BaseEqptCdF!$C$5:$I$161,6,FALSE))</f>
        <v/>
      </c>
      <c r="AD414" s="7" t="str">
        <f>IF($L414="","",VLOOKUP($L414,BaseEqptCdF!$C$5:$I$161,7,FALSE))</f>
        <v/>
      </c>
      <c r="AE414" s="3" t="str">
        <f>IF($L414="","",VLOOKUP($L414,BaseEqptCdF!$C$5:$R$161,16,FALSE)*$AC$3)</f>
        <v/>
      </c>
      <c r="AF414" s="3" t="str">
        <f>IF($L414="","",IF(LEFT($AB414,2)="SD",0,IF(LEFT($AB414,2)="SB",1*52,IF($N414=Prog!$P$17,VLOOKUP($L414,BaseEqptCdF!$C$5:$P$161,14,FALSE)*1*300,VLOOKUP($L414,BaseEqptCdF!$C$5:$P$161,12,FALSE)*0.2*300))))</f>
        <v/>
      </c>
      <c r="AG414" s="6" t="str">
        <f t="shared" si="61"/>
        <v/>
      </c>
      <c r="AH414" s="6">
        <f>IF($U414=Prog!$S$18,YEAR($X414),"")</f>
        <v>1900</v>
      </c>
      <c r="AI414" s="5" t="str">
        <f>IF(OR($AG414="",$U414=Prog!$S$18),"",IF(OR($U414=Prog!$S$17,$U414=Prog!$S$16),YEAR($X414),IF($AG414="ND","ND",$AI$8+$O414)))</f>
        <v/>
      </c>
      <c r="AJ414" s="3" t="str">
        <f t="shared" si="56"/>
        <v/>
      </c>
      <c r="AK414" s="3" t="str">
        <f t="shared" si="62"/>
        <v/>
      </c>
      <c r="AL414" s="3" t="str">
        <f t="shared" si="62"/>
        <v/>
      </c>
      <c r="AM414" s="3" t="str">
        <f t="shared" si="62"/>
        <v/>
      </c>
      <c r="AN414" s="3" t="str">
        <f t="shared" si="62"/>
        <v/>
      </c>
      <c r="AO414" s="2">
        <f t="shared" si="57"/>
        <v>0</v>
      </c>
      <c r="AP414" s="4"/>
      <c r="AQ414" s="3">
        <f>IF(AJ414=1,VLOOKUP($AP414,BaseEqptCdF!$C$5:$R$161,16,FALSE),0)</f>
        <v>0</v>
      </c>
      <c r="AR414" s="3">
        <f>IF(AK414=1,VLOOKUP($AP414,BaseEqptCdF!$C$5:$R$161,16,FALSE),0)</f>
        <v>0</v>
      </c>
      <c r="AS414" s="3">
        <f>IF(AL414=1,VLOOKUP($AP414,BaseEqptCdF!$C$5:$R$161,16,FALSE),0)</f>
        <v>0</v>
      </c>
      <c r="AT414" s="3">
        <f>IF(AM414=1,VLOOKUP($AP414,BaseEqptCdF!$C$5:$R$161,16,FALSE),0)</f>
        <v>0</v>
      </c>
      <c r="AU414" s="3">
        <f>IF(AN414=1,VLOOKUP($AP414,BaseEqptCdF!$C$5:$R$161,16,FALSE),0)</f>
        <v>0</v>
      </c>
      <c r="AV414" s="2">
        <f t="shared" si="58"/>
        <v>0</v>
      </c>
      <c r="AW414" s="3" t="str">
        <f>IF($L414="","",IF(SUM($AJ414:AJ414)=0,$AE414,VLOOKUP($AP414,BaseEqptCdF!$C$5:$R$161,16,FALSE)*$AC$3))</f>
        <v/>
      </c>
      <c r="AX414" s="3" t="str">
        <f>IF($L414="","",IF(SUM($AJ414:AK414)=0,$AE414,VLOOKUP($AP414,BaseEqptCdF!$C$5:$R$161,16,FALSE)*$AC$3))</f>
        <v/>
      </c>
      <c r="AY414" s="3" t="str">
        <f>IF($L414="","",IF(SUM($AJ414:AL414)=0,$AE414,VLOOKUP($AP414,BaseEqptCdF!$C$5:$R$161,16,FALSE)*$AC$3))</f>
        <v/>
      </c>
      <c r="AZ414" s="3" t="str">
        <f>IF($L414="","",IF(SUM($AJ414:AM414)=0,$AE414,VLOOKUP($AP414,BaseEqptCdF!$C$5:$R$161,16,FALSE)*$AC$3))</f>
        <v/>
      </c>
      <c r="BA414" s="3" t="str">
        <f>IF($L414="","",IF(SUM($AJ414:AN414)=0,$AE414,VLOOKUP($AP414,BaseEqptCdF!$C$5:$R$161,16,FALSE)*$AC$3))</f>
        <v/>
      </c>
      <c r="BB414" s="2">
        <f t="shared" si="59"/>
        <v>0</v>
      </c>
      <c r="BC414" s="3" t="str">
        <f>IF($L414="","",IF(SUM($AJ414:AJ414)=0,$AF414,IF(LEFT(VLOOKUP($AP414,BaseEqptCdF!$C$5:$E$161,3,FALSE),2)="SD",0,IF(LEFT(VLOOKUP($AP414,BaseEqptCdF!$C$5:$E$161,3,FALSE),2)="SB",1*52,VLOOKUP($AP414,BaseEqptCdF!$C$5:$S$161,12,FALSE)*0.2*300))))</f>
        <v/>
      </c>
      <c r="BD414" s="3" t="str">
        <f>IF($L414="","",IF(SUM($AJ414:AK414)=0,$AF414,IF(LEFT(VLOOKUP($AP414,BaseEqptCdF!$C$5:$E$161,3,FALSE),2)="SD",0,IF(LEFT(VLOOKUP($AP414,BaseEqptCdF!$C$5:$E$161,3,FALSE),2)="SB",1*52,VLOOKUP($AP414,BaseEqptCdF!$C$5:$S$161,12,FALSE)*0.2*300))))</f>
        <v/>
      </c>
      <c r="BE414" s="3" t="str">
        <f>IF($L414="","",IF(SUM($AJ414:AL414)=0,$AF414,IF(LEFT(VLOOKUP($AP414,BaseEqptCdF!$C$5:$E$161,3,FALSE),2)="SD",0,IF(LEFT(VLOOKUP($AP414,BaseEqptCdF!$C$5:$E$161,3,FALSE),2)="SB",1*52,VLOOKUP($AP414,BaseEqptCdF!$C$5:$S$161,12,FALSE)*0.2*300))))</f>
        <v/>
      </c>
      <c r="BF414" s="3" t="str">
        <f>IF($L414="","",IF(SUM($AJ414:AM414)=0,$AF414,IF(LEFT(VLOOKUP($AP414,BaseEqptCdF!$C$5:$E$161,3,FALSE),2)="SD",0,IF(LEFT(VLOOKUP($AP414,BaseEqptCdF!$C$5:$E$161,3,FALSE),2)="SB",1*52,VLOOKUP($AP414,BaseEqptCdF!$C$5:$S$161,12,FALSE)*0.2*300))))</f>
        <v/>
      </c>
      <c r="BG414" s="3" t="str">
        <f>IF($L414="","",IF(SUM($AJ414:AN414)=0,$AF414,IF(LEFT(VLOOKUP($AP414,BaseEqptCdF!$C$5:$E$161,3,FALSE),2)="SD",0,IF(LEFT(VLOOKUP($AP414,BaseEqptCdF!$C$5:$E$161,3,FALSE),2)="SB",1*52,VLOOKUP($AP414,BaseEqptCdF!$C$5:$S$161,12,FALSE)*0.2*300))))</f>
        <v/>
      </c>
      <c r="BH414" s="2">
        <f t="shared" si="60"/>
        <v>0</v>
      </c>
    </row>
    <row r="415" spans="1:60" x14ac:dyDescent="0.25">
      <c r="A415" s="296" t="str">
        <f t="array" ref="A415">IF($C415="","",INDEX(Prog!$B$8:$D$300,MATCH($C415,nivo1,0),1))</f>
        <v/>
      </c>
      <c r="B415" s="296" t="str">
        <f t="array" ref="B415">IF($C415="","",INDEX(Prog!$B$8:$D$300,MATCH($C415,nivo1,0),2))</f>
        <v/>
      </c>
      <c r="C415" s="273"/>
      <c r="D415" s="267"/>
      <c r="E415" s="273"/>
      <c r="F415" s="273"/>
      <c r="G415" s="273"/>
      <c r="H415" s="273"/>
      <c r="I415" s="273"/>
      <c r="J415" s="273"/>
      <c r="K415" s="274"/>
      <c r="L415" s="273"/>
      <c r="M415" s="273"/>
      <c r="N415" s="273"/>
      <c r="O415" s="275"/>
      <c r="P415" s="273"/>
      <c r="Q415" s="273"/>
      <c r="R415" s="273"/>
      <c r="S415" s="273"/>
      <c r="T415" s="276"/>
      <c r="U415" s="276"/>
      <c r="V415" s="276"/>
      <c r="W415" s="276"/>
      <c r="X415" s="277"/>
      <c r="Y415" s="278"/>
      <c r="AA415" s="8" t="str">
        <f>IF($L415="","",VLOOKUP($L415,BaseEqptCdF!$C$5:$E$161,2,FALSE))</f>
        <v/>
      </c>
      <c r="AB415" s="8" t="str">
        <f>IF($L415="","",VLOOKUP($L415,BaseEqptCdF!$C$5:$E$161,3,FALSE))</f>
        <v/>
      </c>
      <c r="AC415" s="7" t="str">
        <f>IF($L415="","",VLOOKUP($L415,BaseEqptCdF!$C$5:$I$161,6,FALSE))</f>
        <v/>
      </c>
      <c r="AD415" s="7" t="str">
        <f>IF($L415="","",VLOOKUP($L415,BaseEqptCdF!$C$5:$I$161,7,FALSE))</f>
        <v/>
      </c>
      <c r="AE415" s="3" t="str">
        <f>IF($L415="","",VLOOKUP($L415,BaseEqptCdF!$C$5:$R$161,16,FALSE)*$AC$3)</f>
        <v/>
      </c>
      <c r="AF415" s="3" t="str">
        <f>IF($L415="","",IF(LEFT($AB415,2)="SD",0,IF(LEFT($AB415,2)="SB",1*52,IF($N415=Prog!$P$17,VLOOKUP($L415,BaseEqptCdF!$C$5:$P$161,14,FALSE)*1*300,VLOOKUP($L415,BaseEqptCdF!$C$5:$P$161,12,FALSE)*0.2*300))))</f>
        <v/>
      </c>
      <c r="AG415" s="6" t="str">
        <f t="shared" si="61"/>
        <v/>
      </c>
      <c r="AH415" s="6">
        <f>IF($U415=Prog!$S$18,YEAR($X415),"")</f>
        <v>1900</v>
      </c>
      <c r="AI415" s="5" t="str">
        <f>IF(OR($AG415="",$U415=Prog!$S$18),"",IF(OR($U415=Prog!$S$17,$U415=Prog!$S$16),YEAR($X415),IF($AG415="ND","ND",$AI$8+$O415)))</f>
        <v/>
      </c>
      <c r="AJ415" s="3" t="str">
        <f t="shared" si="56"/>
        <v/>
      </c>
      <c r="AK415" s="3" t="str">
        <f t="shared" si="62"/>
        <v/>
      </c>
      <c r="AL415" s="3" t="str">
        <f t="shared" si="62"/>
        <v/>
      </c>
      <c r="AM415" s="3" t="str">
        <f t="shared" si="62"/>
        <v/>
      </c>
      <c r="AN415" s="3" t="str">
        <f t="shared" si="62"/>
        <v/>
      </c>
      <c r="AO415" s="2">
        <f t="shared" si="57"/>
        <v>0</v>
      </c>
      <c r="AP415" s="4"/>
      <c r="AQ415" s="3">
        <f>IF(AJ415=1,VLOOKUP($AP415,BaseEqptCdF!$C$5:$R$161,16,FALSE),0)</f>
        <v>0</v>
      </c>
      <c r="AR415" s="3">
        <f>IF(AK415=1,VLOOKUP($AP415,BaseEqptCdF!$C$5:$R$161,16,FALSE),0)</f>
        <v>0</v>
      </c>
      <c r="AS415" s="3">
        <f>IF(AL415=1,VLOOKUP($AP415,BaseEqptCdF!$C$5:$R$161,16,FALSE),0)</f>
        <v>0</v>
      </c>
      <c r="AT415" s="3">
        <f>IF(AM415=1,VLOOKUP($AP415,BaseEqptCdF!$C$5:$R$161,16,FALSE),0)</f>
        <v>0</v>
      </c>
      <c r="AU415" s="3">
        <f>IF(AN415=1,VLOOKUP($AP415,BaseEqptCdF!$C$5:$R$161,16,FALSE),0)</f>
        <v>0</v>
      </c>
      <c r="AV415" s="2">
        <f t="shared" si="58"/>
        <v>0</v>
      </c>
      <c r="AW415" s="3" t="str">
        <f>IF($L415="","",IF(SUM($AJ415:AJ415)=0,$AE415,VLOOKUP($AP415,BaseEqptCdF!$C$5:$R$161,16,FALSE)*$AC$3))</f>
        <v/>
      </c>
      <c r="AX415" s="3" t="str">
        <f>IF($L415="","",IF(SUM($AJ415:AK415)=0,$AE415,VLOOKUP($AP415,BaseEqptCdF!$C$5:$R$161,16,FALSE)*$AC$3))</f>
        <v/>
      </c>
      <c r="AY415" s="3" t="str">
        <f>IF($L415="","",IF(SUM($AJ415:AL415)=0,$AE415,VLOOKUP($AP415,BaseEqptCdF!$C$5:$R$161,16,FALSE)*$AC$3))</f>
        <v/>
      </c>
      <c r="AZ415" s="3" t="str">
        <f>IF($L415="","",IF(SUM($AJ415:AM415)=0,$AE415,VLOOKUP($AP415,BaseEqptCdF!$C$5:$R$161,16,FALSE)*$AC$3))</f>
        <v/>
      </c>
      <c r="BA415" s="3" t="str">
        <f>IF($L415="","",IF(SUM($AJ415:AN415)=0,$AE415,VLOOKUP($AP415,BaseEqptCdF!$C$5:$R$161,16,FALSE)*$AC$3))</f>
        <v/>
      </c>
      <c r="BB415" s="2">
        <f t="shared" si="59"/>
        <v>0</v>
      </c>
      <c r="BC415" s="3" t="str">
        <f>IF($L415="","",IF(SUM($AJ415:AJ415)=0,$AF415,IF(LEFT(VLOOKUP($AP415,BaseEqptCdF!$C$5:$E$161,3,FALSE),2)="SD",0,IF(LEFT(VLOOKUP($AP415,BaseEqptCdF!$C$5:$E$161,3,FALSE),2)="SB",1*52,VLOOKUP($AP415,BaseEqptCdF!$C$5:$S$161,12,FALSE)*0.2*300))))</f>
        <v/>
      </c>
      <c r="BD415" s="3" t="str">
        <f>IF($L415="","",IF(SUM($AJ415:AK415)=0,$AF415,IF(LEFT(VLOOKUP($AP415,BaseEqptCdF!$C$5:$E$161,3,FALSE),2)="SD",0,IF(LEFT(VLOOKUP($AP415,BaseEqptCdF!$C$5:$E$161,3,FALSE),2)="SB",1*52,VLOOKUP($AP415,BaseEqptCdF!$C$5:$S$161,12,FALSE)*0.2*300))))</f>
        <v/>
      </c>
      <c r="BE415" s="3" t="str">
        <f>IF($L415="","",IF(SUM($AJ415:AL415)=0,$AF415,IF(LEFT(VLOOKUP($AP415,BaseEqptCdF!$C$5:$E$161,3,FALSE),2)="SD",0,IF(LEFT(VLOOKUP($AP415,BaseEqptCdF!$C$5:$E$161,3,FALSE),2)="SB",1*52,VLOOKUP($AP415,BaseEqptCdF!$C$5:$S$161,12,FALSE)*0.2*300))))</f>
        <v/>
      </c>
      <c r="BF415" s="3" t="str">
        <f>IF($L415="","",IF(SUM($AJ415:AM415)=0,$AF415,IF(LEFT(VLOOKUP($AP415,BaseEqptCdF!$C$5:$E$161,3,FALSE),2)="SD",0,IF(LEFT(VLOOKUP($AP415,BaseEqptCdF!$C$5:$E$161,3,FALSE),2)="SB",1*52,VLOOKUP($AP415,BaseEqptCdF!$C$5:$S$161,12,FALSE)*0.2*300))))</f>
        <v/>
      </c>
      <c r="BG415" s="3" t="str">
        <f>IF($L415="","",IF(SUM($AJ415:AN415)=0,$AF415,IF(LEFT(VLOOKUP($AP415,BaseEqptCdF!$C$5:$E$161,3,FALSE),2)="SD",0,IF(LEFT(VLOOKUP($AP415,BaseEqptCdF!$C$5:$E$161,3,FALSE),2)="SB",1*52,VLOOKUP($AP415,BaseEqptCdF!$C$5:$S$161,12,FALSE)*0.2*300))))</f>
        <v/>
      </c>
      <c r="BH415" s="2">
        <f t="shared" si="60"/>
        <v>0</v>
      </c>
    </row>
    <row r="416" spans="1:60" x14ac:dyDescent="0.25">
      <c r="A416" s="296" t="str">
        <f t="array" ref="A416">IF($C416="","",INDEX(Prog!$B$8:$D$300,MATCH($C416,nivo1,0),1))</f>
        <v/>
      </c>
      <c r="B416" s="296" t="str">
        <f t="array" ref="B416">IF($C416="","",INDEX(Prog!$B$8:$D$300,MATCH($C416,nivo1,0),2))</f>
        <v/>
      </c>
      <c r="C416" s="273"/>
      <c r="D416" s="267"/>
      <c r="E416" s="273"/>
      <c r="F416" s="273"/>
      <c r="G416" s="273"/>
      <c r="H416" s="273"/>
      <c r="I416" s="273"/>
      <c r="J416" s="273"/>
      <c r="K416" s="274"/>
      <c r="L416" s="273"/>
      <c r="M416" s="273"/>
      <c r="N416" s="273"/>
      <c r="O416" s="275"/>
      <c r="P416" s="273"/>
      <c r="Q416" s="273"/>
      <c r="R416" s="273"/>
      <c r="S416" s="273"/>
      <c r="T416" s="276"/>
      <c r="U416" s="276"/>
      <c r="V416" s="276"/>
      <c r="W416" s="276"/>
      <c r="X416" s="277"/>
      <c r="Y416" s="278"/>
      <c r="AA416" s="8" t="str">
        <f>IF($L416="","",VLOOKUP($L416,BaseEqptCdF!$C$5:$E$161,2,FALSE))</f>
        <v/>
      </c>
      <c r="AB416" s="8" t="str">
        <f>IF($L416="","",VLOOKUP($L416,BaseEqptCdF!$C$5:$E$161,3,FALSE))</f>
        <v/>
      </c>
      <c r="AC416" s="7" t="str">
        <f>IF($L416="","",VLOOKUP($L416,BaseEqptCdF!$C$5:$I$161,6,FALSE))</f>
        <v/>
      </c>
      <c r="AD416" s="7" t="str">
        <f>IF($L416="","",VLOOKUP($L416,BaseEqptCdF!$C$5:$I$161,7,FALSE))</f>
        <v/>
      </c>
      <c r="AE416" s="3" t="str">
        <f>IF($L416="","",VLOOKUP($L416,BaseEqptCdF!$C$5:$R$161,16,FALSE)*$AC$3)</f>
        <v/>
      </c>
      <c r="AF416" s="3" t="str">
        <f>IF($L416="","",IF(LEFT($AB416,2)="SD",0,IF(LEFT($AB416,2)="SB",1*52,IF($N416=Prog!$P$17,VLOOKUP($L416,BaseEqptCdF!$C$5:$P$161,14,FALSE)*1*300,VLOOKUP($L416,BaseEqptCdF!$C$5:$P$161,12,FALSE)*0.2*300))))</f>
        <v/>
      </c>
      <c r="AG416" s="6" t="str">
        <f t="shared" si="61"/>
        <v/>
      </c>
      <c r="AH416" s="6">
        <f>IF($U416=Prog!$S$18,YEAR($X416),"")</f>
        <v>1900</v>
      </c>
      <c r="AI416" s="5" t="str">
        <f>IF(OR($AG416="",$U416=Prog!$S$18),"",IF(OR($U416=Prog!$S$17,$U416=Prog!$S$16),YEAR($X416),IF($AG416="ND","ND",$AI$8+$O416)))</f>
        <v/>
      </c>
      <c r="AJ416" s="3" t="str">
        <f t="shared" si="56"/>
        <v/>
      </c>
      <c r="AK416" s="3" t="str">
        <f t="shared" si="62"/>
        <v/>
      </c>
      <c r="AL416" s="3" t="str">
        <f t="shared" si="62"/>
        <v/>
      </c>
      <c r="AM416" s="3" t="str">
        <f t="shared" si="62"/>
        <v/>
      </c>
      <c r="AN416" s="3" t="str">
        <f t="shared" si="62"/>
        <v/>
      </c>
      <c r="AO416" s="2">
        <f t="shared" si="57"/>
        <v>0</v>
      </c>
      <c r="AP416" s="4"/>
      <c r="AQ416" s="3">
        <f>IF(AJ416=1,VLOOKUP($AP416,BaseEqptCdF!$C$5:$R$161,16,FALSE),0)</f>
        <v>0</v>
      </c>
      <c r="AR416" s="3">
        <f>IF(AK416=1,VLOOKUP($AP416,BaseEqptCdF!$C$5:$R$161,16,FALSE),0)</f>
        <v>0</v>
      </c>
      <c r="AS416" s="3">
        <f>IF(AL416=1,VLOOKUP($AP416,BaseEqptCdF!$C$5:$R$161,16,FALSE),0)</f>
        <v>0</v>
      </c>
      <c r="AT416" s="3">
        <f>IF(AM416=1,VLOOKUP($AP416,BaseEqptCdF!$C$5:$R$161,16,FALSE),0)</f>
        <v>0</v>
      </c>
      <c r="AU416" s="3">
        <f>IF(AN416=1,VLOOKUP($AP416,BaseEqptCdF!$C$5:$R$161,16,FALSE),0)</f>
        <v>0</v>
      </c>
      <c r="AV416" s="2">
        <f t="shared" si="58"/>
        <v>0</v>
      </c>
      <c r="AW416" s="3" t="str">
        <f>IF($L416="","",IF(SUM($AJ416:AJ416)=0,$AE416,VLOOKUP($AP416,BaseEqptCdF!$C$5:$R$161,16,FALSE)*$AC$3))</f>
        <v/>
      </c>
      <c r="AX416" s="3" t="str">
        <f>IF($L416="","",IF(SUM($AJ416:AK416)=0,$AE416,VLOOKUP($AP416,BaseEqptCdF!$C$5:$R$161,16,FALSE)*$AC$3))</f>
        <v/>
      </c>
      <c r="AY416" s="3" t="str">
        <f>IF($L416="","",IF(SUM($AJ416:AL416)=0,$AE416,VLOOKUP($AP416,BaseEqptCdF!$C$5:$R$161,16,FALSE)*$AC$3))</f>
        <v/>
      </c>
      <c r="AZ416" s="3" t="str">
        <f>IF($L416="","",IF(SUM($AJ416:AM416)=0,$AE416,VLOOKUP($AP416,BaseEqptCdF!$C$5:$R$161,16,FALSE)*$AC$3))</f>
        <v/>
      </c>
      <c r="BA416" s="3" t="str">
        <f>IF($L416="","",IF(SUM($AJ416:AN416)=0,$AE416,VLOOKUP($AP416,BaseEqptCdF!$C$5:$R$161,16,FALSE)*$AC$3))</f>
        <v/>
      </c>
      <c r="BB416" s="2">
        <f t="shared" si="59"/>
        <v>0</v>
      </c>
      <c r="BC416" s="3" t="str">
        <f>IF($L416="","",IF(SUM($AJ416:AJ416)=0,$AF416,IF(LEFT(VLOOKUP($AP416,BaseEqptCdF!$C$5:$E$161,3,FALSE),2)="SD",0,IF(LEFT(VLOOKUP($AP416,BaseEqptCdF!$C$5:$E$161,3,FALSE),2)="SB",1*52,VLOOKUP($AP416,BaseEqptCdF!$C$5:$S$161,12,FALSE)*0.2*300))))</f>
        <v/>
      </c>
      <c r="BD416" s="3" t="str">
        <f>IF($L416="","",IF(SUM($AJ416:AK416)=0,$AF416,IF(LEFT(VLOOKUP($AP416,BaseEqptCdF!$C$5:$E$161,3,FALSE),2)="SD",0,IF(LEFT(VLOOKUP($AP416,BaseEqptCdF!$C$5:$E$161,3,FALSE),2)="SB",1*52,VLOOKUP($AP416,BaseEqptCdF!$C$5:$S$161,12,FALSE)*0.2*300))))</f>
        <v/>
      </c>
      <c r="BE416" s="3" t="str">
        <f>IF($L416="","",IF(SUM($AJ416:AL416)=0,$AF416,IF(LEFT(VLOOKUP($AP416,BaseEqptCdF!$C$5:$E$161,3,FALSE),2)="SD",0,IF(LEFT(VLOOKUP($AP416,BaseEqptCdF!$C$5:$E$161,3,FALSE),2)="SB",1*52,VLOOKUP($AP416,BaseEqptCdF!$C$5:$S$161,12,FALSE)*0.2*300))))</f>
        <v/>
      </c>
      <c r="BF416" s="3" t="str">
        <f>IF($L416="","",IF(SUM($AJ416:AM416)=0,$AF416,IF(LEFT(VLOOKUP($AP416,BaseEqptCdF!$C$5:$E$161,3,FALSE),2)="SD",0,IF(LEFT(VLOOKUP($AP416,BaseEqptCdF!$C$5:$E$161,3,FALSE),2)="SB",1*52,VLOOKUP($AP416,BaseEqptCdF!$C$5:$S$161,12,FALSE)*0.2*300))))</f>
        <v/>
      </c>
      <c r="BG416" s="3" t="str">
        <f>IF($L416="","",IF(SUM($AJ416:AN416)=0,$AF416,IF(LEFT(VLOOKUP($AP416,BaseEqptCdF!$C$5:$E$161,3,FALSE),2)="SD",0,IF(LEFT(VLOOKUP($AP416,BaseEqptCdF!$C$5:$E$161,3,FALSE),2)="SB",1*52,VLOOKUP($AP416,BaseEqptCdF!$C$5:$S$161,12,FALSE)*0.2*300))))</f>
        <v/>
      </c>
      <c r="BH416" s="2">
        <f t="shared" si="60"/>
        <v>0</v>
      </c>
    </row>
    <row r="417" spans="1:60" x14ac:dyDescent="0.25">
      <c r="A417" s="296" t="str">
        <f t="array" ref="A417">IF($C417="","",INDEX(Prog!$B$8:$D$300,MATCH($C417,nivo1,0),1))</f>
        <v/>
      </c>
      <c r="B417" s="296" t="str">
        <f t="array" ref="B417">IF($C417="","",INDEX(Prog!$B$8:$D$300,MATCH($C417,nivo1,0),2))</f>
        <v/>
      </c>
      <c r="C417" s="273"/>
      <c r="D417" s="267"/>
      <c r="E417" s="273"/>
      <c r="F417" s="273"/>
      <c r="G417" s="273"/>
      <c r="H417" s="273"/>
      <c r="I417" s="273"/>
      <c r="J417" s="273"/>
      <c r="K417" s="274"/>
      <c r="L417" s="273"/>
      <c r="M417" s="273"/>
      <c r="N417" s="273"/>
      <c r="O417" s="275"/>
      <c r="P417" s="273"/>
      <c r="Q417" s="273"/>
      <c r="R417" s="273"/>
      <c r="S417" s="273"/>
      <c r="T417" s="276"/>
      <c r="U417" s="276"/>
      <c r="V417" s="276"/>
      <c r="W417" s="276"/>
      <c r="X417" s="277"/>
      <c r="Y417" s="278"/>
      <c r="AA417" s="8" t="str">
        <f>IF($L417="","",VLOOKUP($L417,BaseEqptCdF!$C$5:$E$161,2,FALSE))</f>
        <v/>
      </c>
      <c r="AB417" s="8" t="str">
        <f>IF($L417="","",VLOOKUP($L417,BaseEqptCdF!$C$5:$E$161,3,FALSE))</f>
        <v/>
      </c>
      <c r="AC417" s="7" t="str">
        <f>IF($L417="","",VLOOKUP($L417,BaseEqptCdF!$C$5:$I$161,6,FALSE))</f>
        <v/>
      </c>
      <c r="AD417" s="7" t="str">
        <f>IF($L417="","",VLOOKUP($L417,BaseEqptCdF!$C$5:$I$161,7,FALSE))</f>
        <v/>
      </c>
      <c r="AE417" s="3" t="str">
        <f>IF($L417="","",VLOOKUP($L417,BaseEqptCdF!$C$5:$R$161,16,FALSE)*$AC$3)</f>
        <v/>
      </c>
      <c r="AF417" s="3" t="str">
        <f>IF($L417="","",IF(LEFT($AB417,2)="SD",0,IF(LEFT($AB417,2)="SB",1*52,IF($N417=Prog!$P$17,VLOOKUP($L417,BaseEqptCdF!$C$5:$P$161,14,FALSE)*1*300,VLOOKUP($L417,BaseEqptCdF!$C$5:$P$161,12,FALSE)*0.2*300))))</f>
        <v/>
      </c>
      <c r="AG417" s="6" t="str">
        <f t="shared" si="61"/>
        <v/>
      </c>
      <c r="AH417" s="6">
        <f>IF($U417=Prog!$S$18,YEAR($X417),"")</f>
        <v>1900</v>
      </c>
      <c r="AI417" s="5" t="str">
        <f>IF(OR($AG417="",$U417=Prog!$S$18),"",IF(OR($U417=Prog!$S$17,$U417=Prog!$S$16),YEAR($X417),IF($AG417="ND","ND",$AI$8+$O417)))</f>
        <v/>
      </c>
      <c r="AJ417" s="3" t="str">
        <f t="shared" si="56"/>
        <v/>
      </c>
      <c r="AK417" s="3" t="str">
        <f t="shared" si="62"/>
        <v/>
      </c>
      <c r="AL417" s="3" t="str">
        <f t="shared" si="62"/>
        <v/>
      </c>
      <c r="AM417" s="3" t="str">
        <f t="shared" si="62"/>
        <v/>
      </c>
      <c r="AN417" s="3" t="str">
        <f t="shared" si="62"/>
        <v/>
      </c>
      <c r="AO417" s="2">
        <f t="shared" si="57"/>
        <v>0</v>
      </c>
      <c r="AP417" s="4"/>
      <c r="AQ417" s="3">
        <f>IF(AJ417=1,VLOOKUP($AP417,BaseEqptCdF!$C$5:$R$161,16,FALSE),0)</f>
        <v>0</v>
      </c>
      <c r="AR417" s="3">
        <f>IF(AK417=1,VLOOKUP($AP417,BaseEqptCdF!$C$5:$R$161,16,FALSE),0)</f>
        <v>0</v>
      </c>
      <c r="AS417" s="3">
        <f>IF(AL417=1,VLOOKUP($AP417,BaseEqptCdF!$C$5:$R$161,16,FALSE),0)</f>
        <v>0</v>
      </c>
      <c r="AT417" s="3">
        <f>IF(AM417=1,VLOOKUP($AP417,BaseEqptCdF!$C$5:$R$161,16,FALSE),0)</f>
        <v>0</v>
      </c>
      <c r="AU417" s="3">
        <f>IF(AN417=1,VLOOKUP($AP417,BaseEqptCdF!$C$5:$R$161,16,FALSE),0)</f>
        <v>0</v>
      </c>
      <c r="AV417" s="2">
        <f t="shared" si="58"/>
        <v>0</v>
      </c>
      <c r="AW417" s="3" t="str">
        <f>IF($L417="","",IF(SUM($AJ417:AJ417)=0,$AE417,VLOOKUP($AP417,BaseEqptCdF!$C$5:$R$161,16,FALSE)*$AC$3))</f>
        <v/>
      </c>
      <c r="AX417" s="3" t="str">
        <f>IF($L417="","",IF(SUM($AJ417:AK417)=0,$AE417,VLOOKUP($AP417,BaseEqptCdF!$C$5:$R$161,16,FALSE)*$AC$3))</f>
        <v/>
      </c>
      <c r="AY417" s="3" t="str">
        <f>IF($L417="","",IF(SUM($AJ417:AL417)=0,$AE417,VLOOKUP($AP417,BaseEqptCdF!$C$5:$R$161,16,FALSE)*$AC$3))</f>
        <v/>
      </c>
      <c r="AZ417" s="3" t="str">
        <f>IF($L417="","",IF(SUM($AJ417:AM417)=0,$AE417,VLOOKUP($AP417,BaseEqptCdF!$C$5:$R$161,16,FALSE)*$AC$3))</f>
        <v/>
      </c>
      <c r="BA417" s="3" t="str">
        <f>IF($L417="","",IF(SUM($AJ417:AN417)=0,$AE417,VLOOKUP($AP417,BaseEqptCdF!$C$5:$R$161,16,FALSE)*$AC$3))</f>
        <v/>
      </c>
      <c r="BB417" s="2">
        <f t="shared" si="59"/>
        <v>0</v>
      </c>
      <c r="BC417" s="3" t="str">
        <f>IF($L417="","",IF(SUM($AJ417:AJ417)=0,$AF417,IF(LEFT(VLOOKUP($AP417,BaseEqptCdF!$C$5:$E$161,3,FALSE),2)="SD",0,IF(LEFT(VLOOKUP($AP417,BaseEqptCdF!$C$5:$E$161,3,FALSE),2)="SB",1*52,VLOOKUP($AP417,BaseEqptCdF!$C$5:$S$161,12,FALSE)*0.2*300))))</f>
        <v/>
      </c>
      <c r="BD417" s="3" t="str">
        <f>IF($L417="","",IF(SUM($AJ417:AK417)=0,$AF417,IF(LEFT(VLOOKUP($AP417,BaseEqptCdF!$C$5:$E$161,3,FALSE),2)="SD",0,IF(LEFT(VLOOKUP($AP417,BaseEqptCdF!$C$5:$E$161,3,FALSE),2)="SB",1*52,VLOOKUP($AP417,BaseEqptCdF!$C$5:$S$161,12,FALSE)*0.2*300))))</f>
        <v/>
      </c>
      <c r="BE417" s="3" t="str">
        <f>IF($L417="","",IF(SUM($AJ417:AL417)=0,$AF417,IF(LEFT(VLOOKUP($AP417,BaseEqptCdF!$C$5:$E$161,3,FALSE),2)="SD",0,IF(LEFT(VLOOKUP($AP417,BaseEqptCdF!$C$5:$E$161,3,FALSE),2)="SB",1*52,VLOOKUP($AP417,BaseEqptCdF!$C$5:$S$161,12,FALSE)*0.2*300))))</f>
        <v/>
      </c>
      <c r="BF417" s="3" t="str">
        <f>IF($L417="","",IF(SUM($AJ417:AM417)=0,$AF417,IF(LEFT(VLOOKUP($AP417,BaseEqptCdF!$C$5:$E$161,3,FALSE),2)="SD",0,IF(LEFT(VLOOKUP($AP417,BaseEqptCdF!$C$5:$E$161,3,FALSE),2)="SB",1*52,VLOOKUP($AP417,BaseEqptCdF!$C$5:$S$161,12,FALSE)*0.2*300))))</f>
        <v/>
      </c>
      <c r="BG417" s="3" t="str">
        <f>IF($L417="","",IF(SUM($AJ417:AN417)=0,$AF417,IF(LEFT(VLOOKUP($AP417,BaseEqptCdF!$C$5:$E$161,3,FALSE),2)="SD",0,IF(LEFT(VLOOKUP($AP417,BaseEqptCdF!$C$5:$E$161,3,FALSE),2)="SB",1*52,VLOOKUP($AP417,BaseEqptCdF!$C$5:$S$161,12,FALSE)*0.2*300))))</f>
        <v/>
      </c>
      <c r="BH417" s="2">
        <f t="shared" si="60"/>
        <v>0</v>
      </c>
    </row>
    <row r="418" spans="1:60" x14ac:dyDescent="0.25">
      <c r="A418" s="296" t="str">
        <f t="array" ref="A418">IF($C418="","",INDEX(Prog!$B$8:$D$300,MATCH($C418,nivo1,0),1))</f>
        <v/>
      </c>
      <c r="B418" s="296" t="str">
        <f t="array" ref="B418">IF($C418="","",INDEX(Prog!$B$8:$D$300,MATCH($C418,nivo1,0),2))</f>
        <v/>
      </c>
      <c r="C418" s="273"/>
      <c r="D418" s="267"/>
      <c r="E418" s="273"/>
      <c r="F418" s="273"/>
      <c r="G418" s="273"/>
      <c r="H418" s="273"/>
      <c r="I418" s="273"/>
      <c r="J418" s="273"/>
      <c r="K418" s="274"/>
      <c r="L418" s="273"/>
      <c r="M418" s="273"/>
      <c r="N418" s="273"/>
      <c r="O418" s="275"/>
      <c r="P418" s="273"/>
      <c r="Q418" s="273"/>
      <c r="R418" s="273"/>
      <c r="S418" s="273"/>
      <c r="T418" s="276"/>
      <c r="U418" s="276"/>
      <c r="V418" s="276"/>
      <c r="W418" s="276"/>
      <c r="X418" s="277"/>
      <c r="Y418" s="278"/>
      <c r="AA418" s="8" t="str">
        <f>IF($L418="","",VLOOKUP($L418,BaseEqptCdF!$C$5:$E$161,2,FALSE))</f>
        <v/>
      </c>
      <c r="AB418" s="8" t="str">
        <f>IF($L418="","",VLOOKUP($L418,BaseEqptCdF!$C$5:$E$161,3,FALSE))</f>
        <v/>
      </c>
      <c r="AC418" s="7" t="str">
        <f>IF($L418="","",VLOOKUP($L418,BaseEqptCdF!$C$5:$I$161,6,FALSE))</f>
        <v/>
      </c>
      <c r="AD418" s="7" t="str">
        <f>IF($L418="","",VLOOKUP($L418,BaseEqptCdF!$C$5:$I$161,7,FALSE))</f>
        <v/>
      </c>
      <c r="AE418" s="3" t="str">
        <f>IF($L418="","",VLOOKUP($L418,BaseEqptCdF!$C$5:$R$161,16,FALSE)*$AC$3)</f>
        <v/>
      </c>
      <c r="AF418" s="3" t="str">
        <f>IF($L418="","",IF(LEFT($AB418,2)="SD",0,IF(LEFT($AB418,2)="SB",1*52,IF($N418=Prog!$P$17,VLOOKUP($L418,BaseEqptCdF!$C$5:$P$161,14,FALSE)*1*300,VLOOKUP($L418,BaseEqptCdF!$C$5:$P$161,12,FALSE)*0.2*300))))</f>
        <v/>
      </c>
      <c r="AG418" s="6" t="str">
        <f t="shared" si="61"/>
        <v/>
      </c>
      <c r="AH418" s="6">
        <f>IF($U418=Prog!$S$18,YEAR($X418),"")</f>
        <v>1900</v>
      </c>
      <c r="AI418" s="5" t="str">
        <f>IF(OR($AG418="",$U418=Prog!$S$18),"",IF(OR($U418=Prog!$S$17,$U418=Prog!$S$16),YEAR($X418),IF($AG418="ND","ND",$AI$8+$O418)))</f>
        <v/>
      </c>
      <c r="AJ418" s="3" t="str">
        <f t="shared" si="56"/>
        <v/>
      </c>
      <c r="AK418" s="3" t="str">
        <f t="shared" si="62"/>
        <v/>
      </c>
      <c r="AL418" s="3" t="str">
        <f t="shared" si="62"/>
        <v/>
      </c>
      <c r="AM418" s="3" t="str">
        <f t="shared" si="62"/>
        <v/>
      </c>
      <c r="AN418" s="3" t="str">
        <f t="shared" si="62"/>
        <v/>
      </c>
      <c r="AO418" s="2">
        <f t="shared" si="57"/>
        <v>0</v>
      </c>
      <c r="AP418" s="4"/>
      <c r="AQ418" s="3">
        <f>IF(AJ418=1,VLOOKUP($AP418,BaseEqptCdF!$C$5:$R$161,16,FALSE),0)</f>
        <v>0</v>
      </c>
      <c r="AR418" s="3">
        <f>IF(AK418=1,VLOOKUP($AP418,BaseEqptCdF!$C$5:$R$161,16,FALSE),0)</f>
        <v>0</v>
      </c>
      <c r="AS418" s="3">
        <f>IF(AL418=1,VLOOKUP($AP418,BaseEqptCdF!$C$5:$R$161,16,FALSE),0)</f>
        <v>0</v>
      </c>
      <c r="AT418" s="3">
        <f>IF(AM418=1,VLOOKUP($AP418,BaseEqptCdF!$C$5:$R$161,16,FALSE),0)</f>
        <v>0</v>
      </c>
      <c r="AU418" s="3">
        <f>IF(AN418=1,VLOOKUP($AP418,BaseEqptCdF!$C$5:$R$161,16,FALSE),0)</f>
        <v>0</v>
      </c>
      <c r="AV418" s="2">
        <f t="shared" si="58"/>
        <v>0</v>
      </c>
      <c r="AW418" s="3" t="str">
        <f>IF($L418="","",IF(SUM($AJ418:AJ418)=0,$AE418,VLOOKUP($AP418,BaseEqptCdF!$C$5:$R$161,16,FALSE)*$AC$3))</f>
        <v/>
      </c>
      <c r="AX418" s="3" t="str">
        <f>IF($L418="","",IF(SUM($AJ418:AK418)=0,$AE418,VLOOKUP($AP418,BaseEqptCdF!$C$5:$R$161,16,FALSE)*$AC$3))</f>
        <v/>
      </c>
      <c r="AY418" s="3" t="str">
        <f>IF($L418="","",IF(SUM($AJ418:AL418)=0,$AE418,VLOOKUP($AP418,BaseEqptCdF!$C$5:$R$161,16,FALSE)*$AC$3))</f>
        <v/>
      </c>
      <c r="AZ418" s="3" t="str">
        <f>IF($L418="","",IF(SUM($AJ418:AM418)=0,$AE418,VLOOKUP($AP418,BaseEqptCdF!$C$5:$R$161,16,FALSE)*$AC$3))</f>
        <v/>
      </c>
      <c r="BA418" s="3" t="str">
        <f>IF($L418="","",IF(SUM($AJ418:AN418)=0,$AE418,VLOOKUP($AP418,BaseEqptCdF!$C$5:$R$161,16,FALSE)*$AC$3))</f>
        <v/>
      </c>
      <c r="BB418" s="2">
        <f t="shared" si="59"/>
        <v>0</v>
      </c>
      <c r="BC418" s="3" t="str">
        <f>IF($L418="","",IF(SUM($AJ418:AJ418)=0,$AF418,IF(LEFT(VLOOKUP($AP418,BaseEqptCdF!$C$5:$E$161,3,FALSE),2)="SD",0,IF(LEFT(VLOOKUP($AP418,BaseEqptCdF!$C$5:$E$161,3,FALSE),2)="SB",1*52,VLOOKUP($AP418,BaseEqptCdF!$C$5:$S$161,12,FALSE)*0.2*300))))</f>
        <v/>
      </c>
      <c r="BD418" s="3" t="str">
        <f>IF($L418="","",IF(SUM($AJ418:AK418)=0,$AF418,IF(LEFT(VLOOKUP($AP418,BaseEqptCdF!$C$5:$E$161,3,FALSE),2)="SD",0,IF(LEFT(VLOOKUP($AP418,BaseEqptCdF!$C$5:$E$161,3,FALSE),2)="SB",1*52,VLOOKUP($AP418,BaseEqptCdF!$C$5:$S$161,12,FALSE)*0.2*300))))</f>
        <v/>
      </c>
      <c r="BE418" s="3" t="str">
        <f>IF($L418="","",IF(SUM($AJ418:AL418)=0,$AF418,IF(LEFT(VLOOKUP($AP418,BaseEqptCdF!$C$5:$E$161,3,FALSE),2)="SD",0,IF(LEFT(VLOOKUP($AP418,BaseEqptCdF!$C$5:$E$161,3,FALSE),2)="SB",1*52,VLOOKUP($AP418,BaseEqptCdF!$C$5:$S$161,12,FALSE)*0.2*300))))</f>
        <v/>
      </c>
      <c r="BF418" s="3" t="str">
        <f>IF($L418="","",IF(SUM($AJ418:AM418)=0,$AF418,IF(LEFT(VLOOKUP($AP418,BaseEqptCdF!$C$5:$E$161,3,FALSE),2)="SD",0,IF(LEFT(VLOOKUP($AP418,BaseEqptCdF!$C$5:$E$161,3,FALSE),2)="SB",1*52,VLOOKUP($AP418,BaseEqptCdF!$C$5:$S$161,12,FALSE)*0.2*300))))</f>
        <v/>
      </c>
      <c r="BG418" s="3" t="str">
        <f>IF($L418="","",IF(SUM($AJ418:AN418)=0,$AF418,IF(LEFT(VLOOKUP($AP418,BaseEqptCdF!$C$5:$E$161,3,FALSE),2)="SD",0,IF(LEFT(VLOOKUP($AP418,BaseEqptCdF!$C$5:$E$161,3,FALSE),2)="SB",1*52,VLOOKUP($AP418,BaseEqptCdF!$C$5:$S$161,12,FALSE)*0.2*300))))</f>
        <v/>
      </c>
      <c r="BH418" s="2">
        <f t="shared" si="60"/>
        <v>0</v>
      </c>
    </row>
    <row r="419" spans="1:60" x14ac:dyDescent="0.25">
      <c r="A419" s="296" t="str">
        <f t="array" ref="A419">IF($C419="","",INDEX(Prog!$B$8:$D$300,MATCH($C419,nivo1,0),1))</f>
        <v/>
      </c>
      <c r="B419" s="296" t="str">
        <f t="array" ref="B419">IF($C419="","",INDEX(Prog!$B$8:$D$300,MATCH($C419,nivo1,0),2))</f>
        <v/>
      </c>
      <c r="C419" s="273"/>
      <c r="D419" s="267"/>
      <c r="E419" s="273"/>
      <c r="F419" s="273"/>
      <c r="G419" s="273"/>
      <c r="H419" s="273"/>
      <c r="I419" s="273"/>
      <c r="J419" s="273"/>
      <c r="K419" s="274"/>
      <c r="L419" s="273"/>
      <c r="M419" s="273"/>
      <c r="N419" s="273"/>
      <c r="O419" s="275"/>
      <c r="P419" s="273"/>
      <c r="Q419" s="273"/>
      <c r="R419" s="273"/>
      <c r="S419" s="273"/>
      <c r="T419" s="276"/>
      <c r="U419" s="276"/>
      <c r="V419" s="276"/>
      <c r="W419" s="276"/>
      <c r="X419" s="277"/>
      <c r="Y419" s="278"/>
      <c r="AA419" s="8" t="str">
        <f>IF($L419="","",VLOOKUP($L419,BaseEqptCdF!$C$5:$E$161,2,FALSE))</f>
        <v/>
      </c>
      <c r="AB419" s="8" t="str">
        <f>IF($L419="","",VLOOKUP($L419,BaseEqptCdF!$C$5:$E$161,3,FALSE))</f>
        <v/>
      </c>
      <c r="AC419" s="7" t="str">
        <f>IF($L419="","",VLOOKUP($L419,BaseEqptCdF!$C$5:$I$161,6,FALSE))</f>
        <v/>
      </c>
      <c r="AD419" s="7" t="str">
        <f>IF($L419="","",VLOOKUP($L419,BaseEqptCdF!$C$5:$I$161,7,FALSE))</f>
        <v/>
      </c>
      <c r="AE419" s="3" t="str">
        <f>IF($L419="","",VLOOKUP($L419,BaseEqptCdF!$C$5:$R$161,16,FALSE)*$AC$3)</f>
        <v/>
      </c>
      <c r="AF419" s="3" t="str">
        <f>IF($L419="","",IF(LEFT($AB419,2)="SD",0,IF(LEFT($AB419,2)="SB",1*52,IF($N419=Prog!$P$17,VLOOKUP($L419,BaseEqptCdF!$C$5:$P$161,14,FALSE)*1*300,VLOOKUP($L419,BaseEqptCdF!$C$5:$P$161,12,FALSE)*0.2*300))))</f>
        <v/>
      </c>
      <c r="AG419" s="6" t="str">
        <f t="shared" si="61"/>
        <v/>
      </c>
      <c r="AH419" s="6">
        <f>IF($U419=Prog!$S$18,YEAR($X419),"")</f>
        <v>1900</v>
      </c>
      <c r="AI419" s="5" t="str">
        <f>IF(OR($AG419="",$U419=Prog!$S$18),"",IF(OR($U419=Prog!$S$17,$U419=Prog!$S$16),YEAR($X419),IF($AG419="ND","ND",$AI$8+$O419)))</f>
        <v/>
      </c>
      <c r="AJ419" s="3" t="str">
        <f t="shared" si="56"/>
        <v/>
      </c>
      <c r="AK419" s="3" t="str">
        <f t="shared" si="62"/>
        <v/>
      </c>
      <c r="AL419" s="3" t="str">
        <f t="shared" si="62"/>
        <v/>
      </c>
      <c r="AM419" s="3" t="str">
        <f t="shared" si="62"/>
        <v/>
      </c>
      <c r="AN419" s="3" t="str">
        <f t="shared" si="62"/>
        <v/>
      </c>
      <c r="AO419" s="2">
        <f t="shared" si="57"/>
        <v>0</v>
      </c>
      <c r="AP419" s="4"/>
      <c r="AQ419" s="3">
        <f>IF(AJ419=1,VLOOKUP($AP419,BaseEqptCdF!$C$5:$R$161,16,FALSE),0)</f>
        <v>0</v>
      </c>
      <c r="AR419" s="3">
        <f>IF(AK419=1,VLOOKUP($AP419,BaseEqptCdF!$C$5:$R$161,16,FALSE),0)</f>
        <v>0</v>
      </c>
      <c r="AS419" s="3">
        <f>IF(AL419=1,VLOOKUP($AP419,BaseEqptCdF!$C$5:$R$161,16,FALSE),0)</f>
        <v>0</v>
      </c>
      <c r="AT419" s="3">
        <f>IF(AM419=1,VLOOKUP($AP419,BaseEqptCdF!$C$5:$R$161,16,FALSE),0)</f>
        <v>0</v>
      </c>
      <c r="AU419" s="3">
        <f>IF(AN419=1,VLOOKUP($AP419,BaseEqptCdF!$C$5:$R$161,16,FALSE),0)</f>
        <v>0</v>
      </c>
      <c r="AV419" s="2">
        <f t="shared" si="58"/>
        <v>0</v>
      </c>
      <c r="AW419" s="3" t="str">
        <f>IF($L419="","",IF(SUM($AJ419:AJ419)=0,$AE419,VLOOKUP($AP419,BaseEqptCdF!$C$5:$R$161,16,FALSE)*$AC$3))</f>
        <v/>
      </c>
      <c r="AX419" s="3" t="str">
        <f>IF($L419="","",IF(SUM($AJ419:AK419)=0,$AE419,VLOOKUP($AP419,BaseEqptCdF!$C$5:$R$161,16,FALSE)*$AC$3))</f>
        <v/>
      </c>
      <c r="AY419" s="3" t="str">
        <f>IF($L419="","",IF(SUM($AJ419:AL419)=0,$AE419,VLOOKUP($AP419,BaseEqptCdF!$C$5:$R$161,16,FALSE)*$AC$3))</f>
        <v/>
      </c>
      <c r="AZ419" s="3" t="str">
        <f>IF($L419="","",IF(SUM($AJ419:AM419)=0,$AE419,VLOOKUP($AP419,BaseEqptCdF!$C$5:$R$161,16,FALSE)*$AC$3))</f>
        <v/>
      </c>
      <c r="BA419" s="3" t="str">
        <f>IF($L419="","",IF(SUM($AJ419:AN419)=0,$AE419,VLOOKUP($AP419,BaseEqptCdF!$C$5:$R$161,16,FALSE)*$AC$3))</f>
        <v/>
      </c>
      <c r="BB419" s="2">
        <f t="shared" si="59"/>
        <v>0</v>
      </c>
      <c r="BC419" s="3" t="str">
        <f>IF($L419="","",IF(SUM($AJ419:AJ419)=0,$AF419,IF(LEFT(VLOOKUP($AP419,BaseEqptCdF!$C$5:$E$161,3,FALSE),2)="SD",0,IF(LEFT(VLOOKUP($AP419,BaseEqptCdF!$C$5:$E$161,3,FALSE),2)="SB",1*52,VLOOKUP($AP419,BaseEqptCdF!$C$5:$S$161,12,FALSE)*0.2*300))))</f>
        <v/>
      </c>
      <c r="BD419" s="3" t="str">
        <f>IF($L419="","",IF(SUM($AJ419:AK419)=0,$AF419,IF(LEFT(VLOOKUP($AP419,BaseEqptCdF!$C$5:$E$161,3,FALSE),2)="SD",0,IF(LEFT(VLOOKUP($AP419,BaseEqptCdF!$C$5:$E$161,3,FALSE),2)="SB",1*52,VLOOKUP($AP419,BaseEqptCdF!$C$5:$S$161,12,FALSE)*0.2*300))))</f>
        <v/>
      </c>
      <c r="BE419" s="3" t="str">
        <f>IF($L419="","",IF(SUM($AJ419:AL419)=0,$AF419,IF(LEFT(VLOOKUP($AP419,BaseEqptCdF!$C$5:$E$161,3,FALSE),2)="SD",0,IF(LEFT(VLOOKUP($AP419,BaseEqptCdF!$C$5:$E$161,3,FALSE),2)="SB",1*52,VLOOKUP($AP419,BaseEqptCdF!$C$5:$S$161,12,FALSE)*0.2*300))))</f>
        <v/>
      </c>
      <c r="BF419" s="3" t="str">
        <f>IF($L419="","",IF(SUM($AJ419:AM419)=0,$AF419,IF(LEFT(VLOOKUP($AP419,BaseEqptCdF!$C$5:$E$161,3,FALSE),2)="SD",0,IF(LEFT(VLOOKUP($AP419,BaseEqptCdF!$C$5:$E$161,3,FALSE),2)="SB",1*52,VLOOKUP($AP419,BaseEqptCdF!$C$5:$S$161,12,FALSE)*0.2*300))))</f>
        <v/>
      </c>
      <c r="BG419" s="3" t="str">
        <f>IF($L419="","",IF(SUM($AJ419:AN419)=0,$AF419,IF(LEFT(VLOOKUP($AP419,BaseEqptCdF!$C$5:$E$161,3,FALSE),2)="SD",0,IF(LEFT(VLOOKUP($AP419,BaseEqptCdF!$C$5:$E$161,3,FALSE),2)="SB",1*52,VLOOKUP($AP419,BaseEqptCdF!$C$5:$S$161,12,FALSE)*0.2*300))))</f>
        <v/>
      </c>
      <c r="BH419" s="2">
        <f t="shared" si="60"/>
        <v>0</v>
      </c>
    </row>
    <row r="420" spans="1:60" x14ac:dyDescent="0.25">
      <c r="A420" s="296" t="str">
        <f t="array" ref="A420">IF($C420="","",INDEX(Prog!$B$8:$D$300,MATCH($C420,nivo1,0),1))</f>
        <v/>
      </c>
      <c r="B420" s="296" t="str">
        <f t="array" ref="B420">IF($C420="","",INDEX(Prog!$B$8:$D$300,MATCH($C420,nivo1,0),2))</f>
        <v/>
      </c>
      <c r="C420" s="273"/>
      <c r="D420" s="267"/>
      <c r="E420" s="273"/>
      <c r="F420" s="273"/>
      <c r="G420" s="273"/>
      <c r="H420" s="273"/>
      <c r="I420" s="273"/>
      <c r="J420" s="273"/>
      <c r="K420" s="274"/>
      <c r="L420" s="273"/>
      <c r="M420" s="273"/>
      <c r="N420" s="273"/>
      <c r="O420" s="275"/>
      <c r="P420" s="273"/>
      <c r="Q420" s="273"/>
      <c r="R420" s="273"/>
      <c r="S420" s="273"/>
      <c r="T420" s="276"/>
      <c r="U420" s="276"/>
      <c r="V420" s="276"/>
      <c r="W420" s="276"/>
      <c r="X420" s="277"/>
      <c r="Y420" s="278"/>
      <c r="AA420" s="8" t="str">
        <f>IF($L420="","",VLOOKUP($L420,BaseEqptCdF!$C$5:$E$161,2,FALSE))</f>
        <v/>
      </c>
      <c r="AB420" s="8" t="str">
        <f>IF($L420="","",VLOOKUP($L420,BaseEqptCdF!$C$5:$E$161,3,FALSE))</f>
        <v/>
      </c>
      <c r="AC420" s="7" t="str">
        <f>IF($L420="","",VLOOKUP($L420,BaseEqptCdF!$C$5:$I$161,6,FALSE))</f>
        <v/>
      </c>
      <c r="AD420" s="7" t="str">
        <f>IF($L420="","",VLOOKUP($L420,BaseEqptCdF!$C$5:$I$161,7,FALSE))</f>
        <v/>
      </c>
      <c r="AE420" s="3" t="str">
        <f>IF($L420="","",VLOOKUP($L420,BaseEqptCdF!$C$5:$R$161,16,FALSE)*$AC$3)</f>
        <v/>
      </c>
      <c r="AF420" s="3" t="str">
        <f>IF($L420="","",IF(LEFT($AB420,2)="SD",0,IF(LEFT($AB420,2)="SB",1*52,IF($N420=Prog!$P$17,VLOOKUP($L420,BaseEqptCdF!$C$5:$P$161,14,FALSE)*1*300,VLOOKUP($L420,BaseEqptCdF!$C$5:$P$161,12,FALSE)*0.2*300))))</f>
        <v/>
      </c>
      <c r="AG420" s="6" t="str">
        <f t="shared" si="61"/>
        <v/>
      </c>
      <c r="AH420" s="6">
        <f>IF($U420=Prog!$S$18,YEAR($X420),"")</f>
        <v>1900</v>
      </c>
      <c r="AI420" s="5" t="str">
        <f>IF(OR($AG420="",$U420=Prog!$S$18),"",IF(OR($U420=Prog!$S$17,$U420=Prog!$S$16),YEAR($X420),IF($AG420="ND","ND",$AI$8+$O420)))</f>
        <v/>
      </c>
      <c r="AJ420" s="3" t="str">
        <f t="shared" si="56"/>
        <v/>
      </c>
      <c r="AK420" s="3" t="str">
        <f t="shared" si="62"/>
        <v/>
      </c>
      <c r="AL420" s="3" t="str">
        <f t="shared" si="62"/>
        <v/>
      </c>
      <c r="AM420" s="3" t="str">
        <f t="shared" si="62"/>
        <v/>
      </c>
      <c r="AN420" s="3" t="str">
        <f t="shared" si="62"/>
        <v/>
      </c>
      <c r="AO420" s="2">
        <f t="shared" si="57"/>
        <v>0</v>
      </c>
      <c r="AP420" s="4"/>
      <c r="AQ420" s="3">
        <f>IF(AJ420=1,VLOOKUP($AP420,BaseEqptCdF!$C$5:$R$161,16,FALSE),0)</f>
        <v>0</v>
      </c>
      <c r="AR420" s="3">
        <f>IF(AK420=1,VLOOKUP($AP420,BaseEqptCdF!$C$5:$R$161,16,FALSE),0)</f>
        <v>0</v>
      </c>
      <c r="AS420" s="3">
        <f>IF(AL420=1,VLOOKUP($AP420,BaseEqptCdF!$C$5:$R$161,16,FALSE),0)</f>
        <v>0</v>
      </c>
      <c r="AT420" s="3">
        <f>IF(AM420=1,VLOOKUP($AP420,BaseEqptCdF!$C$5:$R$161,16,FALSE),0)</f>
        <v>0</v>
      </c>
      <c r="AU420" s="3">
        <f>IF(AN420=1,VLOOKUP($AP420,BaseEqptCdF!$C$5:$R$161,16,FALSE),0)</f>
        <v>0</v>
      </c>
      <c r="AV420" s="2">
        <f t="shared" si="58"/>
        <v>0</v>
      </c>
      <c r="AW420" s="3" t="str">
        <f>IF($L420="","",IF(SUM($AJ420:AJ420)=0,$AE420,VLOOKUP($AP420,BaseEqptCdF!$C$5:$R$161,16,FALSE)*$AC$3))</f>
        <v/>
      </c>
      <c r="AX420" s="3" t="str">
        <f>IF($L420="","",IF(SUM($AJ420:AK420)=0,$AE420,VLOOKUP($AP420,BaseEqptCdF!$C$5:$R$161,16,FALSE)*$AC$3))</f>
        <v/>
      </c>
      <c r="AY420" s="3" t="str">
        <f>IF($L420="","",IF(SUM($AJ420:AL420)=0,$AE420,VLOOKUP($AP420,BaseEqptCdF!$C$5:$R$161,16,FALSE)*$AC$3))</f>
        <v/>
      </c>
      <c r="AZ420" s="3" t="str">
        <f>IF($L420="","",IF(SUM($AJ420:AM420)=0,$AE420,VLOOKUP($AP420,BaseEqptCdF!$C$5:$R$161,16,FALSE)*$AC$3))</f>
        <v/>
      </c>
      <c r="BA420" s="3" t="str">
        <f>IF($L420="","",IF(SUM($AJ420:AN420)=0,$AE420,VLOOKUP($AP420,BaseEqptCdF!$C$5:$R$161,16,FALSE)*$AC$3))</f>
        <v/>
      </c>
      <c r="BB420" s="2">
        <f t="shared" si="59"/>
        <v>0</v>
      </c>
      <c r="BC420" s="3" t="str">
        <f>IF($L420="","",IF(SUM($AJ420:AJ420)=0,$AF420,IF(LEFT(VLOOKUP($AP420,BaseEqptCdF!$C$5:$E$161,3,FALSE),2)="SD",0,IF(LEFT(VLOOKUP($AP420,BaseEqptCdF!$C$5:$E$161,3,FALSE),2)="SB",1*52,VLOOKUP($AP420,BaseEqptCdF!$C$5:$S$161,12,FALSE)*0.2*300))))</f>
        <v/>
      </c>
      <c r="BD420" s="3" t="str">
        <f>IF($L420="","",IF(SUM($AJ420:AK420)=0,$AF420,IF(LEFT(VLOOKUP($AP420,BaseEqptCdF!$C$5:$E$161,3,FALSE),2)="SD",0,IF(LEFT(VLOOKUP($AP420,BaseEqptCdF!$C$5:$E$161,3,FALSE),2)="SB",1*52,VLOOKUP($AP420,BaseEqptCdF!$C$5:$S$161,12,FALSE)*0.2*300))))</f>
        <v/>
      </c>
      <c r="BE420" s="3" t="str">
        <f>IF($L420="","",IF(SUM($AJ420:AL420)=0,$AF420,IF(LEFT(VLOOKUP($AP420,BaseEqptCdF!$C$5:$E$161,3,FALSE),2)="SD",0,IF(LEFT(VLOOKUP($AP420,BaseEqptCdF!$C$5:$E$161,3,FALSE),2)="SB",1*52,VLOOKUP($AP420,BaseEqptCdF!$C$5:$S$161,12,FALSE)*0.2*300))))</f>
        <v/>
      </c>
      <c r="BF420" s="3" t="str">
        <f>IF($L420="","",IF(SUM($AJ420:AM420)=0,$AF420,IF(LEFT(VLOOKUP($AP420,BaseEqptCdF!$C$5:$E$161,3,FALSE),2)="SD",0,IF(LEFT(VLOOKUP($AP420,BaseEqptCdF!$C$5:$E$161,3,FALSE),2)="SB",1*52,VLOOKUP($AP420,BaseEqptCdF!$C$5:$S$161,12,FALSE)*0.2*300))))</f>
        <v/>
      </c>
      <c r="BG420" s="3" t="str">
        <f>IF($L420="","",IF(SUM($AJ420:AN420)=0,$AF420,IF(LEFT(VLOOKUP($AP420,BaseEqptCdF!$C$5:$E$161,3,FALSE),2)="SD",0,IF(LEFT(VLOOKUP($AP420,BaseEqptCdF!$C$5:$E$161,3,FALSE),2)="SB",1*52,VLOOKUP($AP420,BaseEqptCdF!$C$5:$S$161,12,FALSE)*0.2*300))))</f>
        <v/>
      </c>
      <c r="BH420" s="2">
        <f t="shared" si="60"/>
        <v>0</v>
      </c>
    </row>
    <row r="421" spans="1:60" x14ac:dyDescent="0.25">
      <c r="A421" s="296" t="str">
        <f t="array" ref="A421">IF($C421="","",INDEX(Prog!$B$8:$D$300,MATCH($C421,nivo1,0),1))</f>
        <v/>
      </c>
      <c r="B421" s="296" t="str">
        <f t="array" ref="B421">IF($C421="","",INDEX(Prog!$B$8:$D$300,MATCH($C421,nivo1,0),2))</f>
        <v/>
      </c>
      <c r="C421" s="273"/>
      <c r="D421" s="267"/>
      <c r="E421" s="273"/>
      <c r="F421" s="273"/>
      <c r="G421" s="273"/>
      <c r="H421" s="273"/>
      <c r="I421" s="273"/>
      <c r="J421" s="273"/>
      <c r="K421" s="274"/>
      <c r="L421" s="273"/>
      <c r="M421" s="273"/>
      <c r="N421" s="273"/>
      <c r="O421" s="275"/>
      <c r="P421" s="273"/>
      <c r="Q421" s="273"/>
      <c r="R421" s="273"/>
      <c r="S421" s="273"/>
      <c r="T421" s="276"/>
      <c r="U421" s="276"/>
      <c r="V421" s="276"/>
      <c r="W421" s="276"/>
      <c r="X421" s="277"/>
      <c r="Y421" s="278"/>
      <c r="AA421" s="8" t="str">
        <f>IF($L421="","",VLOOKUP($L421,BaseEqptCdF!$C$5:$E$161,2,FALSE))</f>
        <v/>
      </c>
      <c r="AB421" s="8" t="str">
        <f>IF($L421="","",VLOOKUP($L421,BaseEqptCdF!$C$5:$E$161,3,FALSE))</f>
        <v/>
      </c>
      <c r="AC421" s="7" t="str">
        <f>IF($L421="","",VLOOKUP($L421,BaseEqptCdF!$C$5:$I$161,6,FALSE))</f>
        <v/>
      </c>
      <c r="AD421" s="7" t="str">
        <f>IF($L421="","",VLOOKUP($L421,BaseEqptCdF!$C$5:$I$161,7,FALSE))</f>
        <v/>
      </c>
      <c r="AE421" s="3" t="str">
        <f>IF($L421="","",VLOOKUP($L421,BaseEqptCdF!$C$5:$R$161,16,FALSE)*$AC$3)</f>
        <v/>
      </c>
      <c r="AF421" s="3" t="str">
        <f>IF($L421="","",IF(LEFT($AB421,2)="SD",0,IF(LEFT($AB421,2)="SB",1*52,IF($N421=Prog!$P$17,VLOOKUP($L421,BaseEqptCdF!$C$5:$P$161,14,FALSE)*1*300,VLOOKUP($L421,BaseEqptCdF!$C$5:$P$161,12,FALSE)*0.2*300))))</f>
        <v/>
      </c>
      <c r="AG421" s="6" t="str">
        <f t="shared" si="61"/>
        <v/>
      </c>
      <c r="AH421" s="6">
        <f>IF($U421=Prog!$S$18,YEAR($X421),"")</f>
        <v>1900</v>
      </c>
      <c r="AI421" s="5" t="str">
        <f>IF(OR($AG421="",$U421=Prog!$S$18),"",IF(OR($U421=Prog!$S$17,$U421=Prog!$S$16),YEAR($X421),IF($AG421="ND","ND",$AI$8+$O421)))</f>
        <v/>
      </c>
      <c r="AJ421" s="3" t="str">
        <f t="shared" si="56"/>
        <v/>
      </c>
      <c r="AK421" s="3" t="str">
        <f t="shared" si="62"/>
        <v/>
      </c>
      <c r="AL421" s="3" t="str">
        <f t="shared" si="62"/>
        <v/>
      </c>
      <c r="AM421" s="3" t="str">
        <f t="shared" si="62"/>
        <v/>
      </c>
      <c r="AN421" s="3" t="str">
        <f t="shared" si="62"/>
        <v/>
      </c>
      <c r="AO421" s="2">
        <f t="shared" si="57"/>
        <v>0</v>
      </c>
      <c r="AP421" s="4"/>
      <c r="AQ421" s="3">
        <f>IF(AJ421=1,VLOOKUP($AP421,BaseEqptCdF!$C$5:$R$161,16,FALSE),0)</f>
        <v>0</v>
      </c>
      <c r="AR421" s="3">
        <f>IF(AK421=1,VLOOKUP($AP421,BaseEqptCdF!$C$5:$R$161,16,FALSE),0)</f>
        <v>0</v>
      </c>
      <c r="AS421" s="3">
        <f>IF(AL421=1,VLOOKUP($AP421,BaseEqptCdF!$C$5:$R$161,16,FALSE),0)</f>
        <v>0</v>
      </c>
      <c r="AT421" s="3">
        <f>IF(AM421=1,VLOOKUP($AP421,BaseEqptCdF!$C$5:$R$161,16,FALSE),0)</f>
        <v>0</v>
      </c>
      <c r="AU421" s="3">
        <f>IF(AN421=1,VLOOKUP($AP421,BaseEqptCdF!$C$5:$R$161,16,FALSE),0)</f>
        <v>0</v>
      </c>
      <c r="AV421" s="2">
        <f t="shared" si="58"/>
        <v>0</v>
      </c>
      <c r="AW421" s="3" t="str">
        <f>IF($L421="","",IF(SUM($AJ421:AJ421)=0,$AE421,VLOOKUP($AP421,BaseEqptCdF!$C$5:$R$161,16,FALSE)*$AC$3))</f>
        <v/>
      </c>
      <c r="AX421" s="3" t="str">
        <f>IF($L421="","",IF(SUM($AJ421:AK421)=0,$AE421,VLOOKUP($AP421,BaseEqptCdF!$C$5:$R$161,16,FALSE)*$AC$3))</f>
        <v/>
      </c>
      <c r="AY421" s="3" t="str">
        <f>IF($L421="","",IF(SUM($AJ421:AL421)=0,$AE421,VLOOKUP($AP421,BaseEqptCdF!$C$5:$R$161,16,FALSE)*$AC$3))</f>
        <v/>
      </c>
      <c r="AZ421" s="3" t="str">
        <f>IF($L421="","",IF(SUM($AJ421:AM421)=0,$AE421,VLOOKUP($AP421,BaseEqptCdF!$C$5:$R$161,16,FALSE)*$AC$3))</f>
        <v/>
      </c>
      <c r="BA421" s="3" t="str">
        <f>IF($L421="","",IF(SUM($AJ421:AN421)=0,$AE421,VLOOKUP($AP421,BaseEqptCdF!$C$5:$R$161,16,FALSE)*$AC$3))</f>
        <v/>
      </c>
      <c r="BB421" s="2">
        <f t="shared" si="59"/>
        <v>0</v>
      </c>
      <c r="BC421" s="3" t="str">
        <f>IF($L421="","",IF(SUM($AJ421:AJ421)=0,$AF421,IF(LEFT(VLOOKUP($AP421,BaseEqptCdF!$C$5:$E$161,3,FALSE),2)="SD",0,IF(LEFT(VLOOKUP($AP421,BaseEqptCdF!$C$5:$E$161,3,FALSE),2)="SB",1*52,VLOOKUP($AP421,BaseEqptCdF!$C$5:$S$161,12,FALSE)*0.2*300))))</f>
        <v/>
      </c>
      <c r="BD421" s="3" t="str">
        <f>IF($L421="","",IF(SUM($AJ421:AK421)=0,$AF421,IF(LEFT(VLOOKUP($AP421,BaseEqptCdF!$C$5:$E$161,3,FALSE),2)="SD",0,IF(LEFT(VLOOKUP($AP421,BaseEqptCdF!$C$5:$E$161,3,FALSE),2)="SB",1*52,VLOOKUP($AP421,BaseEqptCdF!$C$5:$S$161,12,FALSE)*0.2*300))))</f>
        <v/>
      </c>
      <c r="BE421" s="3" t="str">
        <f>IF($L421="","",IF(SUM($AJ421:AL421)=0,$AF421,IF(LEFT(VLOOKUP($AP421,BaseEqptCdF!$C$5:$E$161,3,FALSE),2)="SD",0,IF(LEFT(VLOOKUP($AP421,BaseEqptCdF!$C$5:$E$161,3,FALSE),2)="SB",1*52,VLOOKUP($AP421,BaseEqptCdF!$C$5:$S$161,12,FALSE)*0.2*300))))</f>
        <v/>
      </c>
      <c r="BF421" s="3" t="str">
        <f>IF($L421="","",IF(SUM($AJ421:AM421)=0,$AF421,IF(LEFT(VLOOKUP($AP421,BaseEqptCdF!$C$5:$E$161,3,FALSE),2)="SD",0,IF(LEFT(VLOOKUP($AP421,BaseEqptCdF!$C$5:$E$161,3,FALSE),2)="SB",1*52,VLOOKUP($AP421,BaseEqptCdF!$C$5:$S$161,12,FALSE)*0.2*300))))</f>
        <v/>
      </c>
      <c r="BG421" s="3" t="str">
        <f>IF($L421="","",IF(SUM($AJ421:AN421)=0,$AF421,IF(LEFT(VLOOKUP($AP421,BaseEqptCdF!$C$5:$E$161,3,FALSE),2)="SD",0,IF(LEFT(VLOOKUP($AP421,BaseEqptCdF!$C$5:$E$161,3,FALSE),2)="SB",1*52,VLOOKUP($AP421,BaseEqptCdF!$C$5:$S$161,12,FALSE)*0.2*300))))</f>
        <v/>
      </c>
      <c r="BH421" s="2">
        <f t="shared" si="60"/>
        <v>0</v>
      </c>
    </row>
    <row r="422" spans="1:60" x14ac:dyDescent="0.25">
      <c r="A422" s="296" t="str">
        <f t="array" ref="A422">IF($C422="","",INDEX(Prog!$B$8:$D$300,MATCH($C422,nivo1,0),1))</f>
        <v/>
      </c>
      <c r="B422" s="296" t="str">
        <f t="array" ref="B422">IF($C422="","",INDEX(Prog!$B$8:$D$300,MATCH($C422,nivo1,0),2))</f>
        <v/>
      </c>
      <c r="C422" s="273"/>
      <c r="D422" s="267"/>
      <c r="E422" s="273"/>
      <c r="F422" s="273"/>
      <c r="G422" s="273"/>
      <c r="H422" s="273"/>
      <c r="I422" s="273"/>
      <c r="J422" s="273"/>
      <c r="K422" s="274"/>
      <c r="L422" s="273"/>
      <c r="M422" s="273"/>
      <c r="N422" s="273"/>
      <c r="O422" s="275"/>
      <c r="P422" s="273"/>
      <c r="Q422" s="273"/>
      <c r="R422" s="273"/>
      <c r="S422" s="273"/>
      <c r="T422" s="276"/>
      <c r="U422" s="276"/>
      <c r="V422" s="276"/>
      <c r="W422" s="276"/>
      <c r="X422" s="277"/>
      <c r="Y422" s="278"/>
      <c r="AA422" s="8" t="str">
        <f>IF($L422="","",VLOOKUP($L422,BaseEqptCdF!$C$5:$E$161,2,FALSE))</f>
        <v/>
      </c>
      <c r="AB422" s="8" t="str">
        <f>IF($L422="","",VLOOKUP($L422,BaseEqptCdF!$C$5:$E$161,3,FALSE))</f>
        <v/>
      </c>
      <c r="AC422" s="7" t="str">
        <f>IF($L422="","",VLOOKUP($L422,BaseEqptCdF!$C$5:$I$161,6,FALSE))</f>
        <v/>
      </c>
      <c r="AD422" s="7" t="str">
        <f>IF($L422="","",VLOOKUP($L422,BaseEqptCdF!$C$5:$I$161,7,FALSE))</f>
        <v/>
      </c>
      <c r="AE422" s="3" t="str">
        <f>IF($L422="","",VLOOKUP($L422,BaseEqptCdF!$C$5:$R$161,16,FALSE)*$AC$3)</f>
        <v/>
      </c>
      <c r="AF422" s="3" t="str">
        <f>IF($L422="","",IF(LEFT($AB422,2)="SD",0,IF(LEFT($AB422,2)="SB",1*52,IF($N422=Prog!$P$17,VLOOKUP($L422,BaseEqptCdF!$C$5:$P$161,14,FALSE)*1*300,VLOOKUP($L422,BaseEqptCdF!$C$5:$P$161,12,FALSE)*0.2*300))))</f>
        <v/>
      </c>
      <c r="AG422" s="6" t="str">
        <f t="shared" si="61"/>
        <v/>
      </c>
      <c r="AH422" s="6">
        <f>IF($U422=Prog!$S$18,YEAR($X422),"")</f>
        <v>1900</v>
      </c>
      <c r="AI422" s="5" t="str">
        <f>IF(OR($AG422="",$U422=Prog!$S$18),"",IF(OR($U422=Prog!$S$17,$U422=Prog!$S$16),YEAR($X422),IF($AG422="ND","ND",$AI$8+$O422)))</f>
        <v/>
      </c>
      <c r="AJ422" s="3" t="str">
        <f t="shared" si="56"/>
        <v/>
      </c>
      <c r="AK422" s="3" t="str">
        <f t="shared" si="62"/>
        <v/>
      </c>
      <c r="AL422" s="3" t="str">
        <f t="shared" si="62"/>
        <v/>
      </c>
      <c r="AM422" s="3" t="str">
        <f t="shared" si="62"/>
        <v/>
      </c>
      <c r="AN422" s="3" t="str">
        <f t="shared" si="62"/>
        <v/>
      </c>
      <c r="AO422" s="2">
        <f t="shared" si="57"/>
        <v>0</v>
      </c>
      <c r="AP422" s="4"/>
      <c r="AQ422" s="3">
        <f>IF(AJ422=1,VLOOKUP($AP422,BaseEqptCdF!$C$5:$R$161,16,FALSE),0)</f>
        <v>0</v>
      </c>
      <c r="AR422" s="3">
        <f>IF(AK422=1,VLOOKUP($AP422,BaseEqptCdF!$C$5:$R$161,16,FALSE),0)</f>
        <v>0</v>
      </c>
      <c r="AS422" s="3">
        <f>IF(AL422=1,VLOOKUP($AP422,BaseEqptCdF!$C$5:$R$161,16,FALSE),0)</f>
        <v>0</v>
      </c>
      <c r="AT422" s="3">
        <f>IF(AM422=1,VLOOKUP($AP422,BaseEqptCdF!$C$5:$R$161,16,FALSE),0)</f>
        <v>0</v>
      </c>
      <c r="AU422" s="3">
        <f>IF(AN422=1,VLOOKUP($AP422,BaseEqptCdF!$C$5:$R$161,16,FALSE),0)</f>
        <v>0</v>
      </c>
      <c r="AV422" s="2">
        <f t="shared" si="58"/>
        <v>0</v>
      </c>
      <c r="AW422" s="3" t="str">
        <f>IF($L422="","",IF(SUM($AJ422:AJ422)=0,$AE422,VLOOKUP($AP422,BaseEqptCdF!$C$5:$R$161,16,FALSE)*$AC$3))</f>
        <v/>
      </c>
      <c r="AX422" s="3" t="str">
        <f>IF($L422="","",IF(SUM($AJ422:AK422)=0,$AE422,VLOOKUP($AP422,BaseEqptCdF!$C$5:$R$161,16,FALSE)*$AC$3))</f>
        <v/>
      </c>
      <c r="AY422" s="3" t="str">
        <f>IF($L422="","",IF(SUM($AJ422:AL422)=0,$AE422,VLOOKUP($AP422,BaseEqptCdF!$C$5:$R$161,16,FALSE)*$AC$3))</f>
        <v/>
      </c>
      <c r="AZ422" s="3" t="str">
        <f>IF($L422="","",IF(SUM($AJ422:AM422)=0,$AE422,VLOOKUP($AP422,BaseEqptCdF!$C$5:$R$161,16,FALSE)*$AC$3))</f>
        <v/>
      </c>
      <c r="BA422" s="3" t="str">
        <f>IF($L422="","",IF(SUM($AJ422:AN422)=0,$AE422,VLOOKUP($AP422,BaseEqptCdF!$C$5:$R$161,16,FALSE)*$AC$3))</f>
        <v/>
      </c>
      <c r="BB422" s="2">
        <f t="shared" si="59"/>
        <v>0</v>
      </c>
      <c r="BC422" s="3" t="str">
        <f>IF($L422="","",IF(SUM($AJ422:AJ422)=0,$AF422,IF(LEFT(VLOOKUP($AP422,BaseEqptCdF!$C$5:$E$161,3,FALSE),2)="SD",0,IF(LEFT(VLOOKUP($AP422,BaseEqptCdF!$C$5:$E$161,3,FALSE),2)="SB",1*52,VLOOKUP($AP422,BaseEqptCdF!$C$5:$S$161,12,FALSE)*0.2*300))))</f>
        <v/>
      </c>
      <c r="BD422" s="3" t="str">
        <f>IF($L422="","",IF(SUM($AJ422:AK422)=0,$AF422,IF(LEFT(VLOOKUP($AP422,BaseEqptCdF!$C$5:$E$161,3,FALSE),2)="SD",0,IF(LEFT(VLOOKUP($AP422,BaseEqptCdF!$C$5:$E$161,3,FALSE),2)="SB",1*52,VLOOKUP($AP422,BaseEqptCdF!$C$5:$S$161,12,FALSE)*0.2*300))))</f>
        <v/>
      </c>
      <c r="BE422" s="3" t="str">
        <f>IF($L422="","",IF(SUM($AJ422:AL422)=0,$AF422,IF(LEFT(VLOOKUP($AP422,BaseEqptCdF!$C$5:$E$161,3,FALSE),2)="SD",0,IF(LEFT(VLOOKUP($AP422,BaseEqptCdF!$C$5:$E$161,3,FALSE),2)="SB",1*52,VLOOKUP($AP422,BaseEqptCdF!$C$5:$S$161,12,FALSE)*0.2*300))))</f>
        <v/>
      </c>
      <c r="BF422" s="3" t="str">
        <f>IF($L422="","",IF(SUM($AJ422:AM422)=0,$AF422,IF(LEFT(VLOOKUP($AP422,BaseEqptCdF!$C$5:$E$161,3,FALSE),2)="SD",0,IF(LEFT(VLOOKUP($AP422,BaseEqptCdF!$C$5:$E$161,3,FALSE),2)="SB",1*52,VLOOKUP($AP422,BaseEqptCdF!$C$5:$S$161,12,FALSE)*0.2*300))))</f>
        <v/>
      </c>
      <c r="BG422" s="3" t="str">
        <f>IF($L422="","",IF(SUM($AJ422:AN422)=0,$AF422,IF(LEFT(VLOOKUP($AP422,BaseEqptCdF!$C$5:$E$161,3,FALSE),2)="SD",0,IF(LEFT(VLOOKUP($AP422,BaseEqptCdF!$C$5:$E$161,3,FALSE),2)="SB",1*52,VLOOKUP($AP422,BaseEqptCdF!$C$5:$S$161,12,FALSE)*0.2*300))))</f>
        <v/>
      </c>
      <c r="BH422" s="2">
        <f t="shared" si="60"/>
        <v>0</v>
      </c>
    </row>
    <row r="423" spans="1:60" x14ac:dyDescent="0.25">
      <c r="A423" s="296" t="str">
        <f t="array" ref="A423">IF($C423="","",INDEX(Prog!$B$8:$D$300,MATCH($C423,nivo1,0),1))</f>
        <v/>
      </c>
      <c r="B423" s="296" t="str">
        <f t="array" ref="B423">IF($C423="","",INDEX(Prog!$B$8:$D$300,MATCH($C423,nivo1,0),2))</f>
        <v/>
      </c>
      <c r="C423" s="273"/>
      <c r="D423" s="267"/>
      <c r="E423" s="273"/>
      <c r="F423" s="273"/>
      <c r="G423" s="273"/>
      <c r="H423" s="273"/>
      <c r="I423" s="273"/>
      <c r="J423" s="273"/>
      <c r="K423" s="274"/>
      <c r="L423" s="273"/>
      <c r="M423" s="273"/>
      <c r="N423" s="273"/>
      <c r="O423" s="275"/>
      <c r="P423" s="273"/>
      <c r="Q423" s="273"/>
      <c r="R423" s="273"/>
      <c r="S423" s="273"/>
      <c r="T423" s="276"/>
      <c r="U423" s="276"/>
      <c r="V423" s="276"/>
      <c r="W423" s="276"/>
      <c r="X423" s="277"/>
      <c r="Y423" s="278"/>
      <c r="AA423" s="8" t="str">
        <f>IF($L423="","",VLOOKUP($L423,BaseEqptCdF!$C$5:$E$161,2,FALSE))</f>
        <v/>
      </c>
      <c r="AB423" s="8" t="str">
        <f>IF($L423="","",VLOOKUP($L423,BaseEqptCdF!$C$5:$E$161,3,FALSE))</f>
        <v/>
      </c>
      <c r="AC423" s="7" t="str">
        <f>IF($L423="","",VLOOKUP($L423,BaseEqptCdF!$C$5:$I$161,6,FALSE))</f>
        <v/>
      </c>
      <c r="AD423" s="7" t="str">
        <f>IF($L423="","",VLOOKUP($L423,BaseEqptCdF!$C$5:$I$161,7,FALSE))</f>
        <v/>
      </c>
      <c r="AE423" s="3" t="str">
        <f>IF($L423="","",VLOOKUP($L423,BaseEqptCdF!$C$5:$R$161,16,FALSE)*$AC$3)</f>
        <v/>
      </c>
      <c r="AF423" s="3" t="str">
        <f>IF($L423="","",IF(LEFT($AB423,2)="SD",0,IF(LEFT($AB423,2)="SB",1*52,IF($N423=Prog!$P$17,VLOOKUP($L423,BaseEqptCdF!$C$5:$P$161,14,FALSE)*1*300,VLOOKUP($L423,BaseEqptCdF!$C$5:$P$161,12,FALSE)*0.2*300))))</f>
        <v/>
      </c>
      <c r="AG423" s="6" t="str">
        <f t="shared" si="61"/>
        <v/>
      </c>
      <c r="AH423" s="6">
        <f>IF($U423=Prog!$S$18,YEAR($X423),"")</f>
        <v>1900</v>
      </c>
      <c r="AI423" s="5" t="str">
        <f>IF(OR($AG423="",$U423=Prog!$S$18),"",IF(OR($U423=Prog!$S$17,$U423=Prog!$S$16),YEAR($X423),IF($AG423="ND","ND",$AI$8+$O423)))</f>
        <v/>
      </c>
      <c r="AJ423" s="3" t="str">
        <f t="shared" si="56"/>
        <v/>
      </c>
      <c r="AK423" s="3" t="str">
        <f t="shared" si="62"/>
        <v/>
      </c>
      <c r="AL423" s="3" t="str">
        <f t="shared" si="62"/>
        <v/>
      </c>
      <c r="AM423" s="3" t="str">
        <f t="shared" si="62"/>
        <v/>
      </c>
      <c r="AN423" s="3" t="str">
        <f t="shared" si="62"/>
        <v/>
      </c>
      <c r="AO423" s="2">
        <f t="shared" si="57"/>
        <v>0</v>
      </c>
      <c r="AP423" s="4"/>
      <c r="AQ423" s="3">
        <f>IF(AJ423=1,VLOOKUP($AP423,BaseEqptCdF!$C$5:$R$161,16,FALSE),0)</f>
        <v>0</v>
      </c>
      <c r="AR423" s="3">
        <f>IF(AK423=1,VLOOKUP($AP423,BaseEqptCdF!$C$5:$R$161,16,FALSE),0)</f>
        <v>0</v>
      </c>
      <c r="AS423" s="3">
        <f>IF(AL423=1,VLOOKUP($AP423,BaseEqptCdF!$C$5:$R$161,16,FALSE),0)</f>
        <v>0</v>
      </c>
      <c r="AT423" s="3">
        <f>IF(AM423=1,VLOOKUP($AP423,BaseEqptCdF!$C$5:$R$161,16,FALSE),0)</f>
        <v>0</v>
      </c>
      <c r="AU423" s="3">
        <f>IF(AN423=1,VLOOKUP($AP423,BaseEqptCdF!$C$5:$R$161,16,FALSE),0)</f>
        <v>0</v>
      </c>
      <c r="AV423" s="2">
        <f t="shared" si="58"/>
        <v>0</v>
      </c>
      <c r="AW423" s="3" t="str">
        <f>IF($L423="","",IF(SUM($AJ423:AJ423)=0,$AE423,VLOOKUP($AP423,BaseEqptCdF!$C$5:$R$161,16,FALSE)*$AC$3))</f>
        <v/>
      </c>
      <c r="AX423" s="3" t="str">
        <f>IF($L423="","",IF(SUM($AJ423:AK423)=0,$AE423,VLOOKUP($AP423,BaseEqptCdF!$C$5:$R$161,16,FALSE)*$AC$3))</f>
        <v/>
      </c>
      <c r="AY423" s="3" t="str">
        <f>IF($L423="","",IF(SUM($AJ423:AL423)=0,$AE423,VLOOKUP($AP423,BaseEqptCdF!$C$5:$R$161,16,FALSE)*$AC$3))</f>
        <v/>
      </c>
      <c r="AZ423" s="3" t="str">
        <f>IF($L423="","",IF(SUM($AJ423:AM423)=0,$AE423,VLOOKUP($AP423,BaseEqptCdF!$C$5:$R$161,16,FALSE)*$AC$3))</f>
        <v/>
      </c>
      <c r="BA423" s="3" t="str">
        <f>IF($L423="","",IF(SUM($AJ423:AN423)=0,$AE423,VLOOKUP($AP423,BaseEqptCdF!$C$5:$R$161,16,FALSE)*$AC$3))</f>
        <v/>
      </c>
      <c r="BB423" s="2">
        <f t="shared" si="59"/>
        <v>0</v>
      </c>
      <c r="BC423" s="3" t="str">
        <f>IF($L423="","",IF(SUM($AJ423:AJ423)=0,$AF423,IF(LEFT(VLOOKUP($AP423,BaseEqptCdF!$C$5:$E$161,3,FALSE),2)="SD",0,IF(LEFT(VLOOKUP($AP423,BaseEqptCdF!$C$5:$E$161,3,FALSE),2)="SB",1*52,VLOOKUP($AP423,BaseEqptCdF!$C$5:$S$161,12,FALSE)*0.2*300))))</f>
        <v/>
      </c>
      <c r="BD423" s="3" t="str">
        <f>IF($L423="","",IF(SUM($AJ423:AK423)=0,$AF423,IF(LEFT(VLOOKUP($AP423,BaseEqptCdF!$C$5:$E$161,3,FALSE),2)="SD",0,IF(LEFT(VLOOKUP($AP423,BaseEqptCdF!$C$5:$E$161,3,FALSE),2)="SB",1*52,VLOOKUP($AP423,BaseEqptCdF!$C$5:$S$161,12,FALSE)*0.2*300))))</f>
        <v/>
      </c>
      <c r="BE423" s="3" t="str">
        <f>IF($L423="","",IF(SUM($AJ423:AL423)=0,$AF423,IF(LEFT(VLOOKUP($AP423,BaseEqptCdF!$C$5:$E$161,3,FALSE),2)="SD",0,IF(LEFT(VLOOKUP($AP423,BaseEqptCdF!$C$5:$E$161,3,FALSE),2)="SB",1*52,VLOOKUP($AP423,BaseEqptCdF!$C$5:$S$161,12,FALSE)*0.2*300))))</f>
        <v/>
      </c>
      <c r="BF423" s="3" t="str">
        <f>IF($L423="","",IF(SUM($AJ423:AM423)=0,$AF423,IF(LEFT(VLOOKUP($AP423,BaseEqptCdF!$C$5:$E$161,3,FALSE),2)="SD",0,IF(LEFT(VLOOKUP($AP423,BaseEqptCdF!$C$5:$E$161,3,FALSE),2)="SB",1*52,VLOOKUP($AP423,BaseEqptCdF!$C$5:$S$161,12,FALSE)*0.2*300))))</f>
        <v/>
      </c>
      <c r="BG423" s="3" t="str">
        <f>IF($L423="","",IF(SUM($AJ423:AN423)=0,$AF423,IF(LEFT(VLOOKUP($AP423,BaseEqptCdF!$C$5:$E$161,3,FALSE),2)="SD",0,IF(LEFT(VLOOKUP($AP423,BaseEqptCdF!$C$5:$E$161,3,FALSE),2)="SB",1*52,VLOOKUP($AP423,BaseEqptCdF!$C$5:$S$161,12,FALSE)*0.2*300))))</f>
        <v/>
      </c>
      <c r="BH423" s="2">
        <f t="shared" si="60"/>
        <v>0</v>
      </c>
    </row>
    <row r="424" spans="1:60" x14ac:dyDescent="0.25">
      <c r="A424" s="296" t="str">
        <f t="array" ref="A424">IF($C424="","",INDEX(Prog!$B$8:$D$300,MATCH($C424,nivo1,0),1))</f>
        <v/>
      </c>
      <c r="B424" s="296" t="str">
        <f t="array" ref="B424">IF($C424="","",INDEX(Prog!$B$8:$D$300,MATCH($C424,nivo1,0),2))</f>
        <v/>
      </c>
      <c r="C424" s="273"/>
      <c r="D424" s="267"/>
      <c r="E424" s="273"/>
      <c r="F424" s="273"/>
      <c r="G424" s="273"/>
      <c r="H424" s="273"/>
      <c r="I424" s="273"/>
      <c r="J424" s="273"/>
      <c r="K424" s="274"/>
      <c r="L424" s="273"/>
      <c r="M424" s="273"/>
      <c r="N424" s="273"/>
      <c r="O424" s="275"/>
      <c r="P424" s="273"/>
      <c r="Q424" s="273"/>
      <c r="R424" s="273"/>
      <c r="S424" s="273"/>
      <c r="T424" s="276"/>
      <c r="U424" s="276"/>
      <c r="V424" s="276"/>
      <c r="W424" s="276"/>
      <c r="X424" s="277"/>
      <c r="Y424" s="278"/>
      <c r="AA424" s="8" t="str">
        <f>IF($L424="","",VLOOKUP($L424,BaseEqptCdF!$C$5:$E$161,2,FALSE))</f>
        <v/>
      </c>
      <c r="AB424" s="8" t="str">
        <f>IF($L424="","",VLOOKUP($L424,BaseEqptCdF!$C$5:$E$161,3,FALSE))</f>
        <v/>
      </c>
      <c r="AC424" s="7" t="str">
        <f>IF($L424="","",VLOOKUP($L424,BaseEqptCdF!$C$5:$I$161,6,FALSE))</f>
        <v/>
      </c>
      <c r="AD424" s="7" t="str">
        <f>IF($L424="","",VLOOKUP($L424,BaseEqptCdF!$C$5:$I$161,7,FALSE))</f>
        <v/>
      </c>
      <c r="AE424" s="3" t="str">
        <f>IF($L424="","",VLOOKUP($L424,BaseEqptCdF!$C$5:$R$161,16,FALSE)*$AC$3)</f>
        <v/>
      </c>
      <c r="AF424" s="3" t="str">
        <f>IF($L424="","",IF(LEFT($AB424,2)="SD",0,IF(LEFT($AB424,2)="SB",1*52,IF($N424=Prog!$P$17,VLOOKUP($L424,BaseEqptCdF!$C$5:$P$161,14,FALSE)*1*300,VLOOKUP($L424,BaseEqptCdF!$C$5:$P$161,12,FALSE)*0.2*300))))</f>
        <v/>
      </c>
      <c r="AG424" s="6" t="str">
        <f t="shared" si="61"/>
        <v/>
      </c>
      <c r="AH424" s="6">
        <f>IF($U424=Prog!$S$18,YEAR($X424),"")</f>
        <v>1900</v>
      </c>
      <c r="AI424" s="5" t="str">
        <f>IF(OR($AG424="",$U424=Prog!$S$18),"",IF(OR($U424=Prog!$S$17,$U424=Prog!$S$16),YEAR($X424),IF($AG424="ND","ND",$AI$8+$O424)))</f>
        <v/>
      </c>
      <c r="AJ424" s="3" t="str">
        <f t="shared" si="56"/>
        <v/>
      </c>
      <c r="AK424" s="3" t="str">
        <f t="shared" si="62"/>
        <v/>
      </c>
      <c r="AL424" s="3" t="str">
        <f t="shared" si="62"/>
        <v/>
      </c>
      <c r="AM424" s="3" t="str">
        <f t="shared" si="62"/>
        <v/>
      </c>
      <c r="AN424" s="3" t="str">
        <f t="shared" si="62"/>
        <v/>
      </c>
      <c r="AO424" s="2">
        <f t="shared" si="57"/>
        <v>0</v>
      </c>
      <c r="AP424" s="4"/>
      <c r="AQ424" s="3">
        <f>IF(AJ424=1,VLOOKUP($AP424,BaseEqptCdF!$C$5:$R$161,16,FALSE),0)</f>
        <v>0</v>
      </c>
      <c r="AR424" s="3">
        <f>IF(AK424=1,VLOOKUP($AP424,BaseEqptCdF!$C$5:$R$161,16,FALSE),0)</f>
        <v>0</v>
      </c>
      <c r="AS424" s="3">
        <f>IF(AL424=1,VLOOKUP($AP424,BaseEqptCdF!$C$5:$R$161,16,FALSE),0)</f>
        <v>0</v>
      </c>
      <c r="AT424" s="3">
        <f>IF(AM424=1,VLOOKUP($AP424,BaseEqptCdF!$C$5:$R$161,16,FALSE),0)</f>
        <v>0</v>
      </c>
      <c r="AU424" s="3">
        <f>IF(AN424=1,VLOOKUP($AP424,BaseEqptCdF!$C$5:$R$161,16,FALSE),0)</f>
        <v>0</v>
      </c>
      <c r="AV424" s="2">
        <f t="shared" si="58"/>
        <v>0</v>
      </c>
      <c r="AW424" s="3" t="str">
        <f>IF($L424="","",IF(SUM($AJ424:AJ424)=0,$AE424,VLOOKUP($AP424,BaseEqptCdF!$C$5:$R$161,16,FALSE)*$AC$3))</f>
        <v/>
      </c>
      <c r="AX424" s="3" t="str">
        <f>IF($L424="","",IF(SUM($AJ424:AK424)=0,$AE424,VLOOKUP($AP424,BaseEqptCdF!$C$5:$R$161,16,FALSE)*$AC$3))</f>
        <v/>
      </c>
      <c r="AY424" s="3" t="str">
        <f>IF($L424="","",IF(SUM($AJ424:AL424)=0,$AE424,VLOOKUP($AP424,BaseEqptCdF!$C$5:$R$161,16,FALSE)*$AC$3))</f>
        <v/>
      </c>
      <c r="AZ424" s="3" t="str">
        <f>IF($L424="","",IF(SUM($AJ424:AM424)=0,$AE424,VLOOKUP($AP424,BaseEqptCdF!$C$5:$R$161,16,FALSE)*$AC$3))</f>
        <v/>
      </c>
      <c r="BA424" s="3" t="str">
        <f>IF($L424="","",IF(SUM($AJ424:AN424)=0,$AE424,VLOOKUP($AP424,BaseEqptCdF!$C$5:$R$161,16,FALSE)*$AC$3))</f>
        <v/>
      </c>
      <c r="BB424" s="2">
        <f t="shared" si="59"/>
        <v>0</v>
      </c>
      <c r="BC424" s="3" t="str">
        <f>IF($L424="","",IF(SUM($AJ424:AJ424)=0,$AF424,IF(LEFT(VLOOKUP($AP424,BaseEqptCdF!$C$5:$E$161,3,FALSE),2)="SD",0,IF(LEFT(VLOOKUP($AP424,BaseEqptCdF!$C$5:$E$161,3,FALSE),2)="SB",1*52,VLOOKUP($AP424,BaseEqptCdF!$C$5:$S$161,12,FALSE)*0.2*300))))</f>
        <v/>
      </c>
      <c r="BD424" s="3" t="str">
        <f>IF($L424="","",IF(SUM($AJ424:AK424)=0,$AF424,IF(LEFT(VLOOKUP($AP424,BaseEqptCdF!$C$5:$E$161,3,FALSE),2)="SD",0,IF(LEFT(VLOOKUP($AP424,BaseEqptCdF!$C$5:$E$161,3,FALSE),2)="SB",1*52,VLOOKUP($AP424,BaseEqptCdF!$C$5:$S$161,12,FALSE)*0.2*300))))</f>
        <v/>
      </c>
      <c r="BE424" s="3" t="str">
        <f>IF($L424="","",IF(SUM($AJ424:AL424)=0,$AF424,IF(LEFT(VLOOKUP($AP424,BaseEqptCdF!$C$5:$E$161,3,FALSE),2)="SD",0,IF(LEFT(VLOOKUP($AP424,BaseEqptCdF!$C$5:$E$161,3,FALSE),2)="SB",1*52,VLOOKUP($AP424,BaseEqptCdF!$C$5:$S$161,12,FALSE)*0.2*300))))</f>
        <v/>
      </c>
      <c r="BF424" s="3" t="str">
        <f>IF($L424="","",IF(SUM($AJ424:AM424)=0,$AF424,IF(LEFT(VLOOKUP($AP424,BaseEqptCdF!$C$5:$E$161,3,FALSE),2)="SD",0,IF(LEFT(VLOOKUP($AP424,BaseEqptCdF!$C$5:$E$161,3,FALSE),2)="SB",1*52,VLOOKUP($AP424,BaseEqptCdF!$C$5:$S$161,12,FALSE)*0.2*300))))</f>
        <v/>
      </c>
      <c r="BG424" s="3" t="str">
        <f>IF($L424="","",IF(SUM($AJ424:AN424)=0,$AF424,IF(LEFT(VLOOKUP($AP424,BaseEqptCdF!$C$5:$E$161,3,FALSE),2)="SD",0,IF(LEFT(VLOOKUP($AP424,BaseEqptCdF!$C$5:$E$161,3,FALSE),2)="SB",1*52,VLOOKUP($AP424,BaseEqptCdF!$C$5:$S$161,12,FALSE)*0.2*300))))</f>
        <v/>
      </c>
      <c r="BH424" s="2">
        <f t="shared" si="60"/>
        <v>0</v>
      </c>
    </row>
    <row r="425" spans="1:60" x14ac:dyDescent="0.25">
      <c r="A425" s="296" t="str">
        <f t="array" ref="A425">IF($C425="","",INDEX(Prog!$B$8:$D$300,MATCH($C425,nivo1,0),1))</f>
        <v/>
      </c>
      <c r="B425" s="296" t="str">
        <f t="array" ref="B425">IF($C425="","",INDEX(Prog!$B$8:$D$300,MATCH($C425,nivo1,0),2))</f>
        <v/>
      </c>
      <c r="C425" s="273"/>
      <c r="D425" s="267"/>
      <c r="E425" s="273"/>
      <c r="F425" s="273"/>
      <c r="G425" s="273"/>
      <c r="H425" s="273"/>
      <c r="I425" s="273"/>
      <c r="J425" s="273"/>
      <c r="K425" s="274"/>
      <c r="L425" s="273"/>
      <c r="M425" s="273"/>
      <c r="N425" s="273"/>
      <c r="O425" s="275"/>
      <c r="P425" s="273"/>
      <c r="Q425" s="273"/>
      <c r="R425" s="273"/>
      <c r="S425" s="273"/>
      <c r="T425" s="276"/>
      <c r="U425" s="276"/>
      <c r="V425" s="276"/>
      <c r="W425" s="276"/>
      <c r="X425" s="277"/>
      <c r="Y425" s="278"/>
      <c r="AA425" s="8" t="str">
        <f>IF($L425="","",VLOOKUP($L425,BaseEqptCdF!$C$5:$E$161,2,FALSE))</f>
        <v/>
      </c>
      <c r="AB425" s="8" t="str">
        <f>IF($L425="","",VLOOKUP($L425,BaseEqptCdF!$C$5:$E$161,3,FALSE))</f>
        <v/>
      </c>
      <c r="AC425" s="7" t="str">
        <f>IF($L425="","",VLOOKUP($L425,BaseEqptCdF!$C$5:$I$161,6,FALSE))</f>
        <v/>
      </c>
      <c r="AD425" s="7" t="str">
        <f>IF($L425="","",VLOOKUP($L425,BaseEqptCdF!$C$5:$I$161,7,FALSE))</f>
        <v/>
      </c>
      <c r="AE425" s="3" t="str">
        <f>IF($L425="","",VLOOKUP($L425,BaseEqptCdF!$C$5:$R$161,16,FALSE)*$AC$3)</f>
        <v/>
      </c>
      <c r="AF425" s="3" t="str">
        <f>IF($L425="","",IF(LEFT($AB425,2)="SD",0,IF(LEFT($AB425,2)="SB",1*52,IF($N425=Prog!$P$17,VLOOKUP($L425,BaseEqptCdF!$C$5:$P$161,14,FALSE)*1*300,VLOOKUP($L425,BaseEqptCdF!$C$5:$P$161,12,FALSE)*0.2*300))))</f>
        <v/>
      </c>
      <c r="AG425" s="6" t="str">
        <f t="shared" si="61"/>
        <v/>
      </c>
      <c r="AH425" s="6">
        <f>IF($U425=Prog!$S$18,YEAR($X425),"")</f>
        <v>1900</v>
      </c>
      <c r="AI425" s="5" t="str">
        <f>IF(OR($AG425="",$U425=Prog!$S$18),"",IF(OR($U425=Prog!$S$17,$U425=Prog!$S$16),YEAR($X425),IF($AG425="ND","ND",$AI$8+$O425)))</f>
        <v/>
      </c>
      <c r="AJ425" s="3" t="str">
        <f t="shared" si="56"/>
        <v/>
      </c>
      <c r="AK425" s="3" t="str">
        <f t="shared" si="62"/>
        <v/>
      </c>
      <c r="AL425" s="3" t="str">
        <f t="shared" si="62"/>
        <v/>
      </c>
      <c r="AM425" s="3" t="str">
        <f t="shared" si="62"/>
        <v/>
      </c>
      <c r="AN425" s="3" t="str">
        <f t="shared" si="62"/>
        <v/>
      </c>
      <c r="AO425" s="2">
        <f t="shared" si="57"/>
        <v>0</v>
      </c>
      <c r="AP425" s="4"/>
      <c r="AQ425" s="3">
        <f>IF(AJ425=1,VLOOKUP($AP425,BaseEqptCdF!$C$5:$R$161,16,FALSE),0)</f>
        <v>0</v>
      </c>
      <c r="AR425" s="3">
        <f>IF(AK425=1,VLOOKUP($AP425,BaseEqptCdF!$C$5:$R$161,16,FALSE),0)</f>
        <v>0</v>
      </c>
      <c r="AS425" s="3">
        <f>IF(AL425=1,VLOOKUP($AP425,BaseEqptCdF!$C$5:$R$161,16,FALSE),0)</f>
        <v>0</v>
      </c>
      <c r="AT425" s="3">
        <f>IF(AM425=1,VLOOKUP($AP425,BaseEqptCdF!$C$5:$R$161,16,FALSE),0)</f>
        <v>0</v>
      </c>
      <c r="AU425" s="3">
        <f>IF(AN425=1,VLOOKUP($AP425,BaseEqptCdF!$C$5:$R$161,16,FALSE),0)</f>
        <v>0</v>
      </c>
      <c r="AV425" s="2">
        <f t="shared" si="58"/>
        <v>0</v>
      </c>
      <c r="AW425" s="3" t="str">
        <f>IF($L425="","",IF(SUM($AJ425:AJ425)=0,$AE425,VLOOKUP($AP425,BaseEqptCdF!$C$5:$R$161,16,FALSE)*$AC$3))</f>
        <v/>
      </c>
      <c r="AX425" s="3" t="str">
        <f>IF($L425="","",IF(SUM($AJ425:AK425)=0,$AE425,VLOOKUP($AP425,BaseEqptCdF!$C$5:$R$161,16,FALSE)*$AC$3))</f>
        <v/>
      </c>
      <c r="AY425" s="3" t="str">
        <f>IF($L425="","",IF(SUM($AJ425:AL425)=0,$AE425,VLOOKUP($AP425,BaseEqptCdF!$C$5:$R$161,16,FALSE)*$AC$3))</f>
        <v/>
      </c>
      <c r="AZ425" s="3" t="str">
        <f>IF($L425="","",IF(SUM($AJ425:AM425)=0,$AE425,VLOOKUP($AP425,BaseEqptCdF!$C$5:$R$161,16,FALSE)*$AC$3))</f>
        <v/>
      </c>
      <c r="BA425" s="3" t="str">
        <f>IF($L425="","",IF(SUM($AJ425:AN425)=0,$AE425,VLOOKUP($AP425,BaseEqptCdF!$C$5:$R$161,16,FALSE)*$AC$3))</f>
        <v/>
      </c>
      <c r="BB425" s="2">
        <f t="shared" si="59"/>
        <v>0</v>
      </c>
      <c r="BC425" s="3" t="str">
        <f>IF($L425="","",IF(SUM($AJ425:AJ425)=0,$AF425,IF(LEFT(VLOOKUP($AP425,BaseEqptCdF!$C$5:$E$161,3,FALSE),2)="SD",0,IF(LEFT(VLOOKUP($AP425,BaseEqptCdF!$C$5:$E$161,3,FALSE),2)="SB",1*52,VLOOKUP($AP425,BaseEqptCdF!$C$5:$S$161,12,FALSE)*0.2*300))))</f>
        <v/>
      </c>
      <c r="BD425" s="3" t="str">
        <f>IF($L425="","",IF(SUM($AJ425:AK425)=0,$AF425,IF(LEFT(VLOOKUP($AP425,BaseEqptCdF!$C$5:$E$161,3,FALSE),2)="SD",0,IF(LEFT(VLOOKUP($AP425,BaseEqptCdF!$C$5:$E$161,3,FALSE),2)="SB",1*52,VLOOKUP($AP425,BaseEqptCdF!$C$5:$S$161,12,FALSE)*0.2*300))))</f>
        <v/>
      </c>
      <c r="BE425" s="3" t="str">
        <f>IF($L425="","",IF(SUM($AJ425:AL425)=0,$AF425,IF(LEFT(VLOOKUP($AP425,BaseEqptCdF!$C$5:$E$161,3,FALSE),2)="SD",0,IF(LEFT(VLOOKUP($AP425,BaseEqptCdF!$C$5:$E$161,3,FALSE),2)="SB",1*52,VLOOKUP($AP425,BaseEqptCdF!$C$5:$S$161,12,FALSE)*0.2*300))))</f>
        <v/>
      </c>
      <c r="BF425" s="3" t="str">
        <f>IF($L425="","",IF(SUM($AJ425:AM425)=0,$AF425,IF(LEFT(VLOOKUP($AP425,BaseEqptCdF!$C$5:$E$161,3,FALSE),2)="SD",0,IF(LEFT(VLOOKUP($AP425,BaseEqptCdF!$C$5:$E$161,3,FALSE),2)="SB",1*52,VLOOKUP($AP425,BaseEqptCdF!$C$5:$S$161,12,FALSE)*0.2*300))))</f>
        <v/>
      </c>
      <c r="BG425" s="3" t="str">
        <f>IF($L425="","",IF(SUM($AJ425:AN425)=0,$AF425,IF(LEFT(VLOOKUP($AP425,BaseEqptCdF!$C$5:$E$161,3,FALSE),2)="SD",0,IF(LEFT(VLOOKUP($AP425,BaseEqptCdF!$C$5:$E$161,3,FALSE),2)="SB",1*52,VLOOKUP($AP425,BaseEqptCdF!$C$5:$S$161,12,FALSE)*0.2*300))))</f>
        <v/>
      </c>
      <c r="BH425" s="2">
        <f t="shared" si="60"/>
        <v>0</v>
      </c>
    </row>
    <row r="426" spans="1:60" x14ac:dyDescent="0.25">
      <c r="A426" s="296" t="str">
        <f t="array" ref="A426">IF($C426="","",INDEX(Prog!$B$8:$D$300,MATCH($C426,nivo1,0),1))</f>
        <v/>
      </c>
      <c r="B426" s="296" t="str">
        <f t="array" ref="B426">IF($C426="","",INDEX(Prog!$B$8:$D$300,MATCH($C426,nivo1,0),2))</f>
        <v/>
      </c>
      <c r="C426" s="273"/>
      <c r="D426" s="267"/>
      <c r="E426" s="273"/>
      <c r="F426" s="273"/>
      <c r="G426" s="273"/>
      <c r="H426" s="273"/>
      <c r="I426" s="273"/>
      <c r="J426" s="273"/>
      <c r="K426" s="274"/>
      <c r="L426" s="273"/>
      <c r="M426" s="273"/>
      <c r="N426" s="273"/>
      <c r="O426" s="275"/>
      <c r="P426" s="273"/>
      <c r="Q426" s="273"/>
      <c r="R426" s="273"/>
      <c r="S426" s="273"/>
      <c r="T426" s="276"/>
      <c r="U426" s="276"/>
      <c r="V426" s="276"/>
      <c r="W426" s="276"/>
      <c r="X426" s="277"/>
      <c r="Y426" s="278"/>
      <c r="AA426" s="8" t="str">
        <f>IF($L426="","",VLOOKUP($L426,BaseEqptCdF!$C$5:$E$161,2,FALSE))</f>
        <v/>
      </c>
      <c r="AB426" s="8" t="str">
        <f>IF($L426="","",VLOOKUP($L426,BaseEqptCdF!$C$5:$E$161,3,FALSE))</f>
        <v/>
      </c>
      <c r="AC426" s="7" t="str">
        <f>IF($L426="","",VLOOKUP($L426,BaseEqptCdF!$C$5:$I$161,6,FALSE))</f>
        <v/>
      </c>
      <c r="AD426" s="7" t="str">
        <f>IF($L426="","",VLOOKUP($L426,BaseEqptCdF!$C$5:$I$161,7,FALSE))</f>
        <v/>
      </c>
      <c r="AE426" s="3" t="str">
        <f>IF($L426="","",VLOOKUP($L426,BaseEqptCdF!$C$5:$R$161,16,FALSE)*$AC$3)</f>
        <v/>
      </c>
      <c r="AF426" s="3" t="str">
        <f>IF($L426="","",IF(LEFT($AB426,2)="SD",0,IF(LEFT($AB426,2)="SB",1*52,IF($N426=Prog!$P$17,VLOOKUP($L426,BaseEqptCdF!$C$5:$P$161,14,FALSE)*1*300,VLOOKUP($L426,BaseEqptCdF!$C$5:$P$161,12,FALSE)*0.2*300))))</f>
        <v/>
      </c>
      <c r="AG426" s="6" t="str">
        <f t="shared" si="61"/>
        <v/>
      </c>
      <c r="AH426" s="6">
        <f>IF($U426=Prog!$S$18,YEAR($X426),"")</f>
        <v>1900</v>
      </c>
      <c r="AI426" s="5" t="str">
        <f>IF(OR($AG426="",$U426=Prog!$S$18),"",IF(OR($U426=Prog!$S$17,$U426=Prog!$S$16),YEAR($X426),IF($AG426="ND","ND",$AI$8+$O426)))</f>
        <v/>
      </c>
      <c r="AJ426" s="3" t="str">
        <f t="shared" si="56"/>
        <v/>
      </c>
      <c r="AK426" s="3" t="str">
        <f t="shared" si="62"/>
        <v/>
      </c>
      <c r="AL426" s="3" t="str">
        <f t="shared" si="62"/>
        <v/>
      </c>
      <c r="AM426" s="3" t="str">
        <f t="shared" si="62"/>
        <v/>
      </c>
      <c r="AN426" s="3" t="str">
        <f t="shared" si="62"/>
        <v/>
      </c>
      <c r="AO426" s="2">
        <f t="shared" si="57"/>
        <v>0</v>
      </c>
      <c r="AP426" s="4"/>
      <c r="AQ426" s="3">
        <f>IF(AJ426=1,VLOOKUP($AP426,BaseEqptCdF!$C$5:$R$161,16,FALSE),0)</f>
        <v>0</v>
      </c>
      <c r="AR426" s="3">
        <f>IF(AK426=1,VLOOKUP($AP426,BaseEqptCdF!$C$5:$R$161,16,FALSE),0)</f>
        <v>0</v>
      </c>
      <c r="AS426" s="3">
        <f>IF(AL426=1,VLOOKUP($AP426,BaseEqptCdF!$C$5:$R$161,16,FALSE),0)</f>
        <v>0</v>
      </c>
      <c r="AT426" s="3">
        <f>IF(AM426=1,VLOOKUP($AP426,BaseEqptCdF!$C$5:$R$161,16,FALSE),0)</f>
        <v>0</v>
      </c>
      <c r="AU426" s="3">
        <f>IF(AN426=1,VLOOKUP($AP426,BaseEqptCdF!$C$5:$R$161,16,FALSE),0)</f>
        <v>0</v>
      </c>
      <c r="AV426" s="2">
        <f t="shared" si="58"/>
        <v>0</v>
      </c>
      <c r="AW426" s="3" t="str">
        <f>IF($L426="","",IF(SUM($AJ426:AJ426)=0,$AE426,VLOOKUP($AP426,BaseEqptCdF!$C$5:$R$161,16,FALSE)*$AC$3))</f>
        <v/>
      </c>
      <c r="AX426" s="3" t="str">
        <f>IF($L426="","",IF(SUM($AJ426:AK426)=0,$AE426,VLOOKUP($AP426,BaseEqptCdF!$C$5:$R$161,16,FALSE)*$AC$3))</f>
        <v/>
      </c>
      <c r="AY426" s="3" t="str">
        <f>IF($L426="","",IF(SUM($AJ426:AL426)=0,$AE426,VLOOKUP($AP426,BaseEqptCdF!$C$5:$R$161,16,FALSE)*$AC$3))</f>
        <v/>
      </c>
      <c r="AZ426" s="3" t="str">
        <f>IF($L426="","",IF(SUM($AJ426:AM426)=0,$AE426,VLOOKUP($AP426,BaseEqptCdF!$C$5:$R$161,16,FALSE)*$AC$3))</f>
        <v/>
      </c>
      <c r="BA426" s="3" t="str">
        <f>IF($L426="","",IF(SUM($AJ426:AN426)=0,$AE426,VLOOKUP($AP426,BaseEqptCdF!$C$5:$R$161,16,FALSE)*$AC$3))</f>
        <v/>
      </c>
      <c r="BB426" s="2">
        <f t="shared" si="59"/>
        <v>0</v>
      </c>
      <c r="BC426" s="3" t="str">
        <f>IF($L426="","",IF(SUM($AJ426:AJ426)=0,$AF426,IF(LEFT(VLOOKUP($AP426,BaseEqptCdF!$C$5:$E$161,3,FALSE),2)="SD",0,IF(LEFT(VLOOKUP($AP426,BaseEqptCdF!$C$5:$E$161,3,FALSE),2)="SB",1*52,VLOOKUP($AP426,BaseEqptCdF!$C$5:$S$161,12,FALSE)*0.2*300))))</f>
        <v/>
      </c>
      <c r="BD426" s="3" t="str">
        <f>IF($L426="","",IF(SUM($AJ426:AK426)=0,$AF426,IF(LEFT(VLOOKUP($AP426,BaseEqptCdF!$C$5:$E$161,3,FALSE),2)="SD",0,IF(LEFT(VLOOKUP($AP426,BaseEqptCdF!$C$5:$E$161,3,FALSE),2)="SB",1*52,VLOOKUP($AP426,BaseEqptCdF!$C$5:$S$161,12,FALSE)*0.2*300))))</f>
        <v/>
      </c>
      <c r="BE426" s="3" t="str">
        <f>IF($L426="","",IF(SUM($AJ426:AL426)=0,$AF426,IF(LEFT(VLOOKUP($AP426,BaseEqptCdF!$C$5:$E$161,3,FALSE),2)="SD",0,IF(LEFT(VLOOKUP($AP426,BaseEqptCdF!$C$5:$E$161,3,FALSE),2)="SB",1*52,VLOOKUP($AP426,BaseEqptCdF!$C$5:$S$161,12,FALSE)*0.2*300))))</f>
        <v/>
      </c>
      <c r="BF426" s="3" t="str">
        <f>IF($L426="","",IF(SUM($AJ426:AM426)=0,$AF426,IF(LEFT(VLOOKUP($AP426,BaseEqptCdF!$C$5:$E$161,3,FALSE),2)="SD",0,IF(LEFT(VLOOKUP($AP426,BaseEqptCdF!$C$5:$E$161,3,FALSE),2)="SB",1*52,VLOOKUP($AP426,BaseEqptCdF!$C$5:$S$161,12,FALSE)*0.2*300))))</f>
        <v/>
      </c>
      <c r="BG426" s="3" t="str">
        <f>IF($L426="","",IF(SUM($AJ426:AN426)=0,$AF426,IF(LEFT(VLOOKUP($AP426,BaseEqptCdF!$C$5:$E$161,3,FALSE),2)="SD",0,IF(LEFT(VLOOKUP($AP426,BaseEqptCdF!$C$5:$E$161,3,FALSE),2)="SB",1*52,VLOOKUP($AP426,BaseEqptCdF!$C$5:$S$161,12,FALSE)*0.2*300))))</f>
        <v/>
      </c>
      <c r="BH426" s="2">
        <f t="shared" si="60"/>
        <v>0</v>
      </c>
    </row>
    <row r="427" spans="1:60" x14ac:dyDescent="0.25">
      <c r="A427" s="296" t="str">
        <f t="array" ref="A427">IF($C427="","",INDEX(Prog!$B$8:$D$300,MATCH($C427,nivo1,0),1))</f>
        <v/>
      </c>
      <c r="B427" s="296" t="str">
        <f t="array" ref="B427">IF($C427="","",INDEX(Prog!$B$8:$D$300,MATCH($C427,nivo1,0),2))</f>
        <v/>
      </c>
      <c r="C427" s="273"/>
      <c r="D427" s="267"/>
      <c r="E427" s="273"/>
      <c r="F427" s="273"/>
      <c r="G427" s="273"/>
      <c r="H427" s="273"/>
      <c r="I427" s="273"/>
      <c r="J427" s="273"/>
      <c r="K427" s="274"/>
      <c r="L427" s="273"/>
      <c r="M427" s="273"/>
      <c r="N427" s="273"/>
      <c r="O427" s="275"/>
      <c r="P427" s="273"/>
      <c r="Q427" s="273"/>
      <c r="R427" s="273"/>
      <c r="S427" s="273"/>
      <c r="T427" s="276"/>
      <c r="U427" s="276"/>
      <c r="V427" s="276"/>
      <c r="W427" s="276"/>
      <c r="X427" s="277"/>
      <c r="Y427" s="278"/>
      <c r="AA427" s="8" t="str">
        <f>IF($L427="","",VLOOKUP($L427,BaseEqptCdF!$C$5:$E$161,2,FALSE))</f>
        <v/>
      </c>
      <c r="AB427" s="8" t="str">
        <f>IF($L427="","",VLOOKUP($L427,BaseEqptCdF!$C$5:$E$161,3,FALSE))</f>
        <v/>
      </c>
      <c r="AC427" s="7" t="str">
        <f>IF($L427="","",VLOOKUP($L427,BaseEqptCdF!$C$5:$I$161,6,FALSE))</f>
        <v/>
      </c>
      <c r="AD427" s="7" t="str">
        <f>IF($L427="","",VLOOKUP($L427,BaseEqptCdF!$C$5:$I$161,7,FALSE))</f>
        <v/>
      </c>
      <c r="AE427" s="3" t="str">
        <f>IF($L427="","",VLOOKUP($L427,BaseEqptCdF!$C$5:$R$161,16,FALSE)*$AC$3)</f>
        <v/>
      </c>
      <c r="AF427" s="3" t="str">
        <f>IF($L427="","",IF(LEFT($AB427,2)="SD",0,IF(LEFT($AB427,2)="SB",1*52,IF($N427=Prog!$P$17,VLOOKUP($L427,BaseEqptCdF!$C$5:$P$161,14,FALSE)*1*300,VLOOKUP($L427,BaseEqptCdF!$C$5:$P$161,12,FALSE)*0.2*300))))</f>
        <v/>
      </c>
      <c r="AG427" s="6" t="str">
        <f t="shared" si="61"/>
        <v/>
      </c>
      <c r="AH427" s="6">
        <f>IF($U427=Prog!$S$18,YEAR($X427),"")</f>
        <v>1900</v>
      </c>
      <c r="AI427" s="5" t="str">
        <f>IF(OR($AG427="",$U427=Prog!$S$18),"",IF(OR($U427=Prog!$S$17,$U427=Prog!$S$16),YEAR($X427),IF($AG427="ND","ND",$AI$8+$O427)))</f>
        <v/>
      </c>
      <c r="AJ427" s="3" t="str">
        <f t="shared" si="56"/>
        <v/>
      </c>
      <c r="AK427" s="3" t="str">
        <f t="shared" si="62"/>
        <v/>
      </c>
      <c r="AL427" s="3" t="str">
        <f t="shared" si="62"/>
        <v/>
      </c>
      <c r="AM427" s="3" t="str">
        <f t="shared" si="62"/>
        <v/>
      </c>
      <c r="AN427" s="3" t="str">
        <f t="shared" si="62"/>
        <v/>
      </c>
      <c r="AO427" s="2">
        <f t="shared" si="57"/>
        <v>0</v>
      </c>
      <c r="AP427" s="4"/>
      <c r="AQ427" s="3">
        <f>IF(AJ427=1,VLOOKUP($AP427,BaseEqptCdF!$C$5:$R$161,16,FALSE),0)</f>
        <v>0</v>
      </c>
      <c r="AR427" s="3">
        <f>IF(AK427=1,VLOOKUP($AP427,BaseEqptCdF!$C$5:$R$161,16,FALSE),0)</f>
        <v>0</v>
      </c>
      <c r="AS427" s="3">
        <f>IF(AL427=1,VLOOKUP($AP427,BaseEqptCdF!$C$5:$R$161,16,FALSE),0)</f>
        <v>0</v>
      </c>
      <c r="AT427" s="3">
        <f>IF(AM427=1,VLOOKUP($AP427,BaseEqptCdF!$C$5:$R$161,16,FALSE),0)</f>
        <v>0</v>
      </c>
      <c r="AU427" s="3">
        <f>IF(AN427=1,VLOOKUP($AP427,BaseEqptCdF!$C$5:$R$161,16,FALSE),0)</f>
        <v>0</v>
      </c>
      <c r="AV427" s="2">
        <f t="shared" si="58"/>
        <v>0</v>
      </c>
      <c r="AW427" s="3" t="str">
        <f>IF($L427="","",IF(SUM($AJ427:AJ427)=0,$AE427,VLOOKUP($AP427,BaseEqptCdF!$C$5:$R$161,16,FALSE)*$AC$3))</f>
        <v/>
      </c>
      <c r="AX427" s="3" t="str">
        <f>IF($L427="","",IF(SUM($AJ427:AK427)=0,$AE427,VLOOKUP($AP427,BaseEqptCdF!$C$5:$R$161,16,FALSE)*$AC$3))</f>
        <v/>
      </c>
      <c r="AY427" s="3" t="str">
        <f>IF($L427="","",IF(SUM($AJ427:AL427)=0,$AE427,VLOOKUP($AP427,BaseEqptCdF!$C$5:$R$161,16,FALSE)*$AC$3))</f>
        <v/>
      </c>
      <c r="AZ427" s="3" t="str">
        <f>IF($L427="","",IF(SUM($AJ427:AM427)=0,$AE427,VLOOKUP($AP427,BaseEqptCdF!$C$5:$R$161,16,FALSE)*$AC$3))</f>
        <v/>
      </c>
      <c r="BA427" s="3" t="str">
        <f>IF($L427="","",IF(SUM($AJ427:AN427)=0,$AE427,VLOOKUP($AP427,BaseEqptCdF!$C$5:$R$161,16,FALSE)*$AC$3))</f>
        <v/>
      </c>
      <c r="BB427" s="2">
        <f t="shared" si="59"/>
        <v>0</v>
      </c>
      <c r="BC427" s="3" t="str">
        <f>IF($L427="","",IF(SUM($AJ427:AJ427)=0,$AF427,IF(LEFT(VLOOKUP($AP427,BaseEqptCdF!$C$5:$E$161,3,FALSE),2)="SD",0,IF(LEFT(VLOOKUP($AP427,BaseEqptCdF!$C$5:$E$161,3,FALSE),2)="SB",1*52,VLOOKUP($AP427,BaseEqptCdF!$C$5:$S$161,12,FALSE)*0.2*300))))</f>
        <v/>
      </c>
      <c r="BD427" s="3" t="str">
        <f>IF($L427="","",IF(SUM($AJ427:AK427)=0,$AF427,IF(LEFT(VLOOKUP($AP427,BaseEqptCdF!$C$5:$E$161,3,FALSE),2)="SD",0,IF(LEFT(VLOOKUP($AP427,BaseEqptCdF!$C$5:$E$161,3,FALSE),2)="SB",1*52,VLOOKUP($AP427,BaseEqptCdF!$C$5:$S$161,12,FALSE)*0.2*300))))</f>
        <v/>
      </c>
      <c r="BE427" s="3" t="str">
        <f>IF($L427="","",IF(SUM($AJ427:AL427)=0,$AF427,IF(LEFT(VLOOKUP($AP427,BaseEqptCdF!$C$5:$E$161,3,FALSE),2)="SD",0,IF(LEFT(VLOOKUP($AP427,BaseEqptCdF!$C$5:$E$161,3,FALSE),2)="SB",1*52,VLOOKUP($AP427,BaseEqptCdF!$C$5:$S$161,12,FALSE)*0.2*300))))</f>
        <v/>
      </c>
      <c r="BF427" s="3" t="str">
        <f>IF($L427="","",IF(SUM($AJ427:AM427)=0,$AF427,IF(LEFT(VLOOKUP($AP427,BaseEqptCdF!$C$5:$E$161,3,FALSE),2)="SD",0,IF(LEFT(VLOOKUP($AP427,BaseEqptCdF!$C$5:$E$161,3,FALSE),2)="SB",1*52,VLOOKUP($AP427,BaseEqptCdF!$C$5:$S$161,12,FALSE)*0.2*300))))</f>
        <v/>
      </c>
      <c r="BG427" s="3" t="str">
        <f>IF($L427="","",IF(SUM($AJ427:AN427)=0,$AF427,IF(LEFT(VLOOKUP($AP427,BaseEqptCdF!$C$5:$E$161,3,FALSE),2)="SD",0,IF(LEFT(VLOOKUP($AP427,BaseEqptCdF!$C$5:$E$161,3,FALSE),2)="SB",1*52,VLOOKUP($AP427,BaseEqptCdF!$C$5:$S$161,12,FALSE)*0.2*300))))</f>
        <v/>
      </c>
      <c r="BH427" s="2">
        <f t="shared" si="60"/>
        <v>0</v>
      </c>
    </row>
    <row r="428" spans="1:60" x14ac:dyDescent="0.25">
      <c r="A428" s="296" t="str">
        <f t="array" ref="A428">IF($C428="","",INDEX(Prog!$B$8:$D$300,MATCH($C428,nivo1,0),1))</f>
        <v/>
      </c>
      <c r="B428" s="296" t="str">
        <f t="array" ref="B428">IF($C428="","",INDEX(Prog!$B$8:$D$300,MATCH($C428,nivo1,0),2))</f>
        <v/>
      </c>
      <c r="C428" s="273"/>
      <c r="D428" s="267"/>
      <c r="E428" s="273"/>
      <c r="F428" s="273"/>
      <c r="G428" s="273"/>
      <c r="H428" s="273"/>
      <c r="I428" s="273"/>
      <c r="J428" s="273"/>
      <c r="K428" s="274"/>
      <c r="L428" s="273"/>
      <c r="M428" s="273"/>
      <c r="N428" s="273"/>
      <c r="O428" s="275"/>
      <c r="P428" s="273"/>
      <c r="Q428" s="273"/>
      <c r="R428" s="273"/>
      <c r="S428" s="273"/>
      <c r="T428" s="276"/>
      <c r="U428" s="276"/>
      <c r="V428" s="276"/>
      <c r="W428" s="276"/>
      <c r="X428" s="277"/>
      <c r="Y428" s="278"/>
      <c r="AA428" s="8" t="str">
        <f>IF($L428="","",VLOOKUP($L428,BaseEqptCdF!$C$5:$E$161,2,FALSE))</f>
        <v/>
      </c>
      <c r="AB428" s="8" t="str">
        <f>IF($L428="","",VLOOKUP($L428,BaseEqptCdF!$C$5:$E$161,3,FALSE))</f>
        <v/>
      </c>
      <c r="AC428" s="7" t="str">
        <f>IF($L428="","",VLOOKUP($L428,BaseEqptCdF!$C$5:$I$161,6,FALSE))</f>
        <v/>
      </c>
      <c r="AD428" s="7" t="str">
        <f>IF($L428="","",VLOOKUP($L428,BaseEqptCdF!$C$5:$I$161,7,FALSE))</f>
        <v/>
      </c>
      <c r="AE428" s="3" t="str">
        <f>IF($L428="","",VLOOKUP($L428,BaseEqptCdF!$C$5:$R$161,16,FALSE)*$AC$3)</f>
        <v/>
      </c>
      <c r="AF428" s="3" t="str">
        <f>IF($L428="","",IF(LEFT($AB428,2)="SD",0,IF(LEFT($AB428,2)="SB",1*52,IF($N428=Prog!$P$17,VLOOKUP($L428,BaseEqptCdF!$C$5:$P$161,14,FALSE)*1*300,VLOOKUP($L428,BaseEqptCdF!$C$5:$P$161,12,FALSE)*0.2*300))))</f>
        <v/>
      </c>
      <c r="AG428" s="6" t="str">
        <f t="shared" si="61"/>
        <v/>
      </c>
      <c r="AH428" s="6">
        <f>IF($U428=Prog!$S$18,YEAR($X428),"")</f>
        <v>1900</v>
      </c>
      <c r="AI428" s="5" t="str">
        <f>IF(OR($AG428="",$U428=Prog!$S$18),"",IF(OR($U428=Prog!$S$17,$U428=Prog!$S$16),YEAR($X428),IF($AG428="ND","ND",$AI$8+$O428)))</f>
        <v/>
      </c>
      <c r="AJ428" s="3" t="str">
        <f t="shared" si="56"/>
        <v/>
      </c>
      <c r="AK428" s="3" t="str">
        <f t="shared" si="62"/>
        <v/>
      </c>
      <c r="AL428" s="3" t="str">
        <f t="shared" si="62"/>
        <v/>
      </c>
      <c r="AM428" s="3" t="str">
        <f t="shared" si="62"/>
        <v/>
      </c>
      <c r="AN428" s="3" t="str">
        <f t="shared" si="62"/>
        <v/>
      </c>
      <c r="AO428" s="2">
        <f t="shared" si="57"/>
        <v>0</v>
      </c>
      <c r="AP428" s="4"/>
      <c r="AQ428" s="3">
        <f>IF(AJ428=1,VLOOKUP($AP428,BaseEqptCdF!$C$5:$R$161,16,FALSE),0)</f>
        <v>0</v>
      </c>
      <c r="AR428" s="3">
        <f>IF(AK428=1,VLOOKUP($AP428,BaseEqptCdF!$C$5:$R$161,16,FALSE),0)</f>
        <v>0</v>
      </c>
      <c r="AS428" s="3">
        <f>IF(AL428=1,VLOOKUP($AP428,BaseEqptCdF!$C$5:$R$161,16,FALSE),0)</f>
        <v>0</v>
      </c>
      <c r="AT428" s="3">
        <f>IF(AM428=1,VLOOKUP($AP428,BaseEqptCdF!$C$5:$R$161,16,FALSE),0)</f>
        <v>0</v>
      </c>
      <c r="AU428" s="3">
        <f>IF(AN428=1,VLOOKUP($AP428,BaseEqptCdF!$C$5:$R$161,16,FALSE),0)</f>
        <v>0</v>
      </c>
      <c r="AV428" s="2">
        <f t="shared" si="58"/>
        <v>0</v>
      </c>
      <c r="AW428" s="3" t="str">
        <f>IF($L428="","",IF(SUM($AJ428:AJ428)=0,$AE428,VLOOKUP($AP428,BaseEqptCdF!$C$5:$R$161,16,FALSE)*$AC$3))</f>
        <v/>
      </c>
      <c r="AX428" s="3" t="str">
        <f>IF($L428="","",IF(SUM($AJ428:AK428)=0,$AE428,VLOOKUP($AP428,BaseEqptCdF!$C$5:$R$161,16,FALSE)*$AC$3))</f>
        <v/>
      </c>
      <c r="AY428" s="3" t="str">
        <f>IF($L428="","",IF(SUM($AJ428:AL428)=0,$AE428,VLOOKUP($AP428,BaseEqptCdF!$C$5:$R$161,16,FALSE)*$AC$3))</f>
        <v/>
      </c>
      <c r="AZ428" s="3" t="str">
        <f>IF($L428="","",IF(SUM($AJ428:AM428)=0,$AE428,VLOOKUP($AP428,BaseEqptCdF!$C$5:$R$161,16,FALSE)*$AC$3))</f>
        <v/>
      </c>
      <c r="BA428" s="3" t="str">
        <f>IF($L428="","",IF(SUM($AJ428:AN428)=0,$AE428,VLOOKUP($AP428,BaseEqptCdF!$C$5:$R$161,16,FALSE)*$AC$3))</f>
        <v/>
      </c>
      <c r="BB428" s="2">
        <f t="shared" si="59"/>
        <v>0</v>
      </c>
      <c r="BC428" s="3" t="str">
        <f>IF($L428="","",IF(SUM($AJ428:AJ428)=0,$AF428,IF(LEFT(VLOOKUP($AP428,BaseEqptCdF!$C$5:$E$161,3,FALSE),2)="SD",0,IF(LEFT(VLOOKUP($AP428,BaseEqptCdF!$C$5:$E$161,3,FALSE),2)="SB",1*52,VLOOKUP($AP428,BaseEqptCdF!$C$5:$S$161,12,FALSE)*0.2*300))))</f>
        <v/>
      </c>
      <c r="BD428" s="3" t="str">
        <f>IF($L428="","",IF(SUM($AJ428:AK428)=0,$AF428,IF(LEFT(VLOOKUP($AP428,BaseEqptCdF!$C$5:$E$161,3,FALSE),2)="SD",0,IF(LEFT(VLOOKUP($AP428,BaseEqptCdF!$C$5:$E$161,3,FALSE),2)="SB",1*52,VLOOKUP($AP428,BaseEqptCdF!$C$5:$S$161,12,FALSE)*0.2*300))))</f>
        <v/>
      </c>
      <c r="BE428" s="3" t="str">
        <f>IF($L428="","",IF(SUM($AJ428:AL428)=0,$AF428,IF(LEFT(VLOOKUP($AP428,BaseEqptCdF!$C$5:$E$161,3,FALSE),2)="SD",0,IF(LEFT(VLOOKUP($AP428,BaseEqptCdF!$C$5:$E$161,3,FALSE),2)="SB",1*52,VLOOKUP($AP428,BaseEqptCdF!$C$5:$S$161,12,FALSE)*0.2*300))))</f>
        <v/>
      </c>
      <c r="BF428" s="3" t="str">
        <f>IF($L428="","",IF(SUM($AJ428:AM428)=0,$AF428,IF(LEFT(VLOOKUP($AP428,BaseEqptCdF!$C$5:$E$161,3,FALSE),2)="SD",0,IF(LEFT(VLOOKUP($AP428,BaseEqptCdF!$C$5:$E$161,3,FALSE),2)="SB",1*52,VLOOKUP($AP428,BaseEqptCdF!$C$5:$S$161,12,FALSE)*0.2*300))))</f>
        <v/>
      </c>
      <c r="BG428" s="3" t="str">
        <f>IF($L428="","",IF(SUM($AJ428:AN428)=0,$AF428,IF(LEFT(VLOOKUP($AP428,BaseEqptCdF!$C$5:$E$161,3,FALSE),2)="SD",0,IF(LEFT(VLOOKUP($AP428,BaseEqptCdF!$C$5:$E$161,3,FALSE),2)="SB",1*52,VLOOKUP($AP428,BaseEqptCdF!$C$5:$S$161,12,FALSE)*0.2*300))))</f>
        <v/>
      </c>
      <c r="BH428" s="2">
        <f t="shared" si="60"/>
        <v>0</v>
      </c>
    </row>
    <row r="429" spans="1:60" x14ac:dyDescent="0.25">
      <c r="A429" s="296" t="str">
        <f t="array" ref="A429">IF($C429="","",INDEX(Prog!$B$8:$D$300,MATCH($C429,nivo1,0),1))</f>
        <v/>
      </c>
      <c r="B429" s="296" t="str">
        <f t="array" ref="B429">IF($C429="","",INDEX(Prog!$B$8:$D$300,MATCH($C429,nivo1,0),2))</f>
        <v/>
      </c>
      <c r="C429" s="273"/>
      <c r="D429" s="267"/>
      <c r="E429" s="273"/>
      <c r="F429" s="273"/>
      <c r="G429" s="273"/>
      <c r="H429" s="273"/>
      <c r="I429" s="273"/>
      <c r="J429" s="273"/>
      <c r="K429" s="274"/>
      <c r="L429" s="273"/>
      <c r="M429" s="273"/>
      <c r="N429" s="273"/>
      <c r="O429" s="275"/>
      <c r="P429" s="273"/>
      <c r="Q429" s="273"/>
      <c r="R429" s="273"/>
      <c r="S429" s="273"/>
      <c r="T429" s="276"/>
      <c r="U429" s="276"/>
      <c r="V429" s="276"/>
      <c r="W429" s="276"/>
      <c r="X429" s="277"/>
      <c r="Y429" s="278"/>
      <c r="AA429" s="8" t="str">
        <f>IF($L429="","",VLOOKUP($L429,BaseEqptCdF!$C$5:$E$161,2,FALSE))</f>
        <v/>
      </c>
      <c r="AB429" s="8" t="str">
        <f>IF($L429="","",VLOOKUP($L429,BaseEqptCdF!$C$5:$E$161,3,FALSE))</f>
        <v/>
      </c>
      <c r="AC429" s="7" t="str">
        <f>IF($L429="","",VLOOKUP($L429,BaseEqptCdF!$C$5:$I$161,6,FALSE))</f>
        <v/>
      </c>
      <c r="AD429" s="7" t="str">
        <f>IF($L429="","",VLOOKUP($L429,BaseEqptCdF!$C$5:$I$161,7,FALSE))</f>
        <v/>
      </c>
      <c r="AE429" s="3" t="str">
        <f>IF($L429="","",VLOOKUP($L429,BaseEqptCdF!$C$5:$R$161,16,FALSE)*$AC$3)</f>
        <v/>
      </c>
      <c r="AF429" s="3" t="str">
        <f>IF($L429="","",IF(LEFT($AB429,2)="SD",0,IF(LEFT($AB429,2)="SB",1*52,IF($N429=Prog!$P$17,VLOOKUP($L429,BaseEqptCdF!$C$5:$P$161,14,FALSE)*1*300,VLOOKUP($L429,BaseEqptCdF!$C$5:$P$161,12,FALSE)*0.2*300))))</f>
        <v/>
      </c>
      <c r="AG429" s="6" t="str">
        <f t="shared" si="61"/>
        <v/>
      </c>
      <c r="AH429" s="6">
        <f>IF($U429=Prog!$S$18,YEAR($X429),"")</f>
        <v>1900</v>
      </c>
      <c r="AI429" s="5" t="str">
        <f>IF(OR($AG429="",$U429=Prog!$S$18),"",IF(OR($U429=Prog!$S$17,$U429=Prog!$S$16),YEAR($X429),IF($AG429="ND","ND",$AI$8+$O429)))</f>
        <v/>
      </c>
      <c r="AJ429" s="3" t="str">
        <f t="shared" si="56"/>
        <v/>
      </c>
      <c r="AK429" s="3" t="str">
        <f t="shared" si="62"/>
        <v/>
      </c>
      <c r="AL429" s="3" t="str">
        <f t="shared" si="62"/>
        <v/>
      </c>
      <c r="AM429" s="3" t="str">
        <f t="shared" si="62"/>
        <v/>
      </c>
      <c r="AN429" s="3" t="str">
        <f t="shared" si="62"/>
        <v/>
      </c>
      <c r="AO429" s="2">
        <f t="shared" si="57"/>
        <v>0</v>
      </c>
      <c r="AP429" s="4"/>
      <c r="AQ429" s="3">
        <f>IF(AJ429=1,VLOOKUP($AP429,BaseEqptCdF!$C$5:$R$161,16,FALSE),0)</f>
        <v>0</v>
      </c>
      <c r="AR429" s="3">
        <f>IF(AK429=1,VLOOKUP($AP429,BaseEqptCdF!$C$5:$R$161,16,FALSE),0)</f>
        <v>0</v>
      </c>
      <c r="AS429" s="3">
        <f>IF(AL429=1,VLOOKUP($AP429,BaseEqptCdF!$C$5:$R$161,16,FALSE),0)</f>
        <v>0</v>
      </c>
      <c r="AT429" s="3">
        <f>IF(AM429=1,VLOOKUP($AP429,BaseEqptCdF!$C$5:$R$161,16,FALSE),0)</f>
        <v>0</v>
      </c>
      <c r="AU429" s="3">
        <f>IF(AN429=1,VLOOKUP($AP429,BaseEqptCdF!$C$5:$R$161,16,FALSE),0)</f>
        <v>0</v>
      </c>
      <c r="AV429" s="2">
        <f t="shared" si="58"/>
        <v>0</v>
      </c>
      <c r="AW429" s="3" t="str">
        <f>IF($L429="","",IF(SUM($AJ429:AJ429)=0,$AE429,VLOOKUP($AP429,BaseEqptCdF!$C$5:$R$161,16,FALSE)*$AC$3))</f>
        <v/>
      </c>
      <c r="AX429" s="3" t="str">
        <f>IF($L429="","",IF(SUM($AJ429:AK429)=0,$AE429,VLOOKUP($AP429,BaseEqptCdF!$C$5:$R$161,16,FALSE)*$AC$3))</f>
        <v/>
      </c>
      <c r="AY429" s="3" t="str">
        <f>IF($L429="","",IF(SUM($AJ429:AL429)=0,$AE429,VLOOKUP($AP429,BaseEqptCdF!$C$5:$R$161,16,FALSE)*$AC$3))</f>
        <v/>
      </c>
      <c r="AZ429" s="3" t="str">
        <f>IF($L429="","",IF(SUM($AJ429:AM429)=0,$AE429,VLOOKUP($AP429,BaseEqptCdF!$C$5:$R$161,16,FALSE)*$AC$3))</f>
        <v/>
      </c>
      <c r="BA429" s="3" t="str">
        <f>IF($L429="","",IF(SUM($AJ429:AN429)=0,$AE429,VLOOKUP($AP429,BaseEqptCdF!$C$5:$R$161,16,FALSE)*$AC$3))</f>
        <v/>
      </c>
      <c r="BB429" s="2">
        <f t="shared" si="59"/>
        <v>0</v>
      </c>
      <c r="BC429" s="3" t="str">
        <f>IF($L429="","",IF(SUM($AJ429:AJ429)=0,$AF429,IF(LEFT(VLOOKUP($AP429,BaseEqptCdF!$C$5:$E$161,3,FALSE),2)="SD",0,IF(LEFT(VLOOKUP($AP429,BaseEqptCdF!$C$5:$E$161,3,FALSE),2)="SB",1*52,VLOOKUP($AP429,BaseEqptCdF!$C$5:$S$161,12,FALSE)*0.2*300))))</f>
        <v/>
      </c>
      <c r="BD429" s="3" t="str">
        <f>IF($L429="","",IF(SUM($AJ429:AK429)=0,$AF429,IF(LEFT(VLOOKUP($AP429,BaseEqptCdF!$C$5:$E$161,3,FALSE),2)="SD",0,IF(LEFT(VLOOKUP($AP429,BaseEqptCdF!$C$5:$E$161,3,FALSE),2)="SB",1*52,VLOOKUP($AP429,BaseEqptCdF!$C$5:$S$161,12,FALSE)*0.2*300))))</f>
        <v/>
      </c>
      <c r="BE429" s="3" t="str">
        <f>IF($L429="","",IF(SUM($AJ429:AL429)=0,$AF429,IF(LEFT(VLOOKUP($AP429,BaseEqptCdF!$C$5:$E$161,3,FALSE),2)="SD",0,IF(LEFT(VLOOKUP($AP429,BaseEqptCdF!$C$5:$E$161,3,FALSE),2)="SB",1*52,VLOOKUP($AP429,BaseEqptCdF!$C$5:$S$161,12,FALSE)*0.2*300))))</f>
        <v/>
      </c>
      <c r="BF429" s="3" t="str">
        <f>IF($L429="","",IF(SUM($AJ429:AM429)=0,$AF429,IF(LEFT(VLOOKUP($AP429,BaseEqptCdF!$C$5:$E$161,3,FALSE),2)="SD",0,IF(LEFT(VLOOKUP($AP429,BaseEqptCdF!$C$5:$E$161,3,FALSE),2)="SB",1*52,VLOOKUP($AP429,BaseEqptCdF!$C$5:$S$161,12,FALSE)*0.2*300))))</f>
        <v/>
      </c>
      <c r="BG429" s="3" t="str">
        <f>IF($L429="","",IF(SUM($AJ429:AN429)=0,$AF429,IF(LEFT(VLOOKUP($AP429,BaseEqptCdF!$C$5:$E$161,3,FALSE),2)="SD",0,IF(LEFT(VLOOKUP($AP429,BaseEqptCdF!$C$5:$E$161,3,FALSE),2)="SB",1*52,VLOOKUP($AP429,BaseEqptCdF!$C$5:$S$161,12,FALSE)*0.2*300))))</f>
        <v/>
      </c>
      <c r="BH429" s="2">
        <f t="shared" si="60"/>
        <v>0</v>
      </c>
    </row>
    <row r="430" spans="1:60" x14ac:dyDescent="0.25">
      <c r="A430" s="296" t="str">
        <f t="array" ref="A430">IF($C430="","",INDEX(Prog!$B$8:$D$300,MATCH($C430,nivo1,0),1))</f>
        <v/>
      </c>
      <c r="B430" s="296" t="str">
        <f t="array" ref="B430">IF($C430="","",INDEX(Prog!$B$8:$D$300,MATCH($C430,nivo1,0),2))</f>
        <v/>
      </c>
      <c r="C430" s="273"/>
      <c r="D430" s="267"/>
      <c r="E430" s="273"/>
      <c r="F430" s="273"/>
      <c r="G430" s="273"/>
      <c r="H430" s="273"/>
      <c r="I430" s="273"/>
      <c r="J430" s="273"/>
      <c r="K430" s="274"/>
      <c r="L430" s="273"/>
      <c r="M430" s="273"/>
      <c r="N430" s="273"/>
      <c r="O430" s="275"/>
      <c r="P430" s="273"/>
      <c r="Q430" s="273"/>
      <c r="R430" s="273"/>
      <c r="S430" s="273"/>
      <c r="T430" s="276"/>
      <c r="U430" s="276"/>
      <c r="V430" s="276"/>
      <c r="W430" s="276"/>
      <c r="X430" s="277"/>
      <c r="Y430" s="278"/>
      <c r="AA430" s="8" t="str">
        <f>IF($L430="","",VLOOKUP($L430,BaseEqptCdF!$C$5:$E$161,2,FALSE))</f>
        <v/>
      </c>
      <c r="AB430" s="8" t="str">
        <f>IF($L430="","",VLOOKUP($L430,BaseEqptCdF!$C$5:$E$161,3,FALSE))</f>
        <v/>
      </c>
      <c r="AC430" s="7" t="str">
        <f>IF($L430="","",VLOOKUP($L430,BaseEqptCdF!$C$5:$I$161,6,FALSE))</f>
        <v/>
      </c>
      <c r="AD430" s="7" t="str">
        <f>IF($L430="","",VLOOKUP($L430,BaseEqptCdF!$C$5:$I$161,7,FALSE))</f>
        <v/>
      </c>
      <c r="AE430" s="3" t="str">
        <f>IF($L430="","",VLOOKUP($L430,BaseEqptCdF!$C$5:$R$161,16,FALSE)*$AC$3)</f>
        <v/>
      </c>
      <c r="AF430" s="3" t="str">
        <f>IF($L430="","",IF(LEFT($AB430,2)="SD",0,IF(LEFT($AB430,2)="SB",1*52,IF($N430=Prog!$P$17,VLOOKUP($L430,BaseEqptCdF!$C$5:$P$161,14,FALSE)*1*300,VLOOKUP($L430,BaseEqptCdF!$C$5:$P$161,12,FALSE)*0.2*300))))</f>
        <v/>
      </c>
      <c r="AG430" s="6" t="str">
        <f t="shared" si="61"/>
        <v/>
      </c>
      <c r="AH430" s="6">
        <f>IF($U430=Prog!$S$18,YEAR($X430),"")</f>
        <v>1900</v>
      </c>
      <c r="AI430" s="5" t="str">
        <f>IF(OR($AG430="",$U430=Prog!$S$18),"",IF(OR($U430=Prog!$S$17,$U430=Prog!$S$16),YEAR($X430),IF($AG430="ND","ND",$AI$8+$O430)))</f>
        <v/>
      </c>
      <c r="AJ430" s="3" t="str">
        <f t="shared" si="56"/>
        <v/>
      </c>
      <c r="AK430" s="3" t="str">
        <f t="shared" ref="AK430:AN449" si="63">IF($AI430="","",IF($AI430=AK$9,1,0))</f>
        <v/>
      </c>
      <c r="AL430" s="3" t="str">
        <f t="shared" si="63"/>
        <v/>
      </c>
      <c r="AM430" s="3" t="str">
        <f t="shared" si="63"/>
        <v/>
      </c>
      <c r="AN430" s="3" t="str">
        <f t="shared" si="63"/>
        <v/>
      </c>
      <c r="AO430" s="2">
        <f t="shared" si="57"/>
        <v>0</v>
      </c>
      <c r="AP430" s="4"/>
      <c r="AQ430" s="3">
        <f>IF(AJ430=1,VLOOKUP($AP430,BaseEqptCdF!$C$5:$R$161,16,FALSE),0)</f>
        <v>0</v>
      </c>
      <c r="AR430" s="3">
        <f>IF(AK430=1,VLOOKUP($AP430,BaseEqptCdF!$C$5:$R$161,16,FALSE),0)</f>
        <v>0</v>
      </c>
      <c r="AS430" s="3">
        <f>IF(AL430=1,VLOOKUP($AP430,BaseEqptCdF!$C$5:$R$161,16,FALSE),0)</f>
        <v>0</v>
      </c>
      <c r="AT430" s="3">
        <f>IF(AM430=1,VLOOKUP($AP430,BaseEqptCdF!$C$5:$R$161,16,FALSE),0)</f>
        <v>0</v>
      </c>
      <c r="AU430" s="3">
        <f>IF(AN430=1,VLOOKUP($AP430,BaseEqptCdF!$C$5:$R$161,16,FALSE),0)</f>
        <v>0</v>
      </c>
      <c r="AV430" s="2">
        <f t="shared" si="58"/>
        <v>0</v>
      </c>
      <c r="AW430" s="3" t="str">
        <f>IF($L430="","",IF(SUM($AJ430:AJ430)=0,$AE430,VLOOKUP($AP430,BaseEqptCdF!$C$5:$R$161,16,FALSE)*$AC$3))</f>
        <v/>
      </c>
      <c r="AX430" s="3" t="str">
        <f>IF($L430="","",IF(SUM($AJ430:AK430)=0,$AE430,VLOOKUP($AP430,BaseEqptCdF!$C$5:$R$161,16,FALSE)*$AC$3))</f>
        <v/>
      </c>
      <c r="AY430" s="3" t="str">
        <f>IF($L430="","",IF(SUM($AJ430:AL430)=0,$AE430,VLOOKUP($AP430,BaseEqptCdF!$C$5:$R$161,16,FALSE)*$AC$3))</f>
        <v/>
      </c>
      <c r="AZ430" s="3" t="str">
        <f>IF($L430="","",IF(SUM($AJ430:AM430)=0,$AE430,VLOOKUP($AP430,BaseEqptCdF!$C$5:$R$161,16,FALSE)*$AC$3))</f>
        <v/>
      </c>
      <c r="BA430" s="3" t="str">
        <f>IF($L430="","",IF(SUM($AJ430:AN430)=0,$AE430,VLOOKUP($AP430,BaseEqptCdF!$C$5:$R$161,16,FALSE)*$AC$3))</f>
        <v/>
      </c>
      <c r="BB430" s="2">
        <f t="shared" si="59"/>
        <v>0</v>
      </c>
      <c r="BC430" s="3" t="str">
        <f>IF($L430="","",IF(SUM($AJ430:AJ430)=0,$AF430,IF(LEFT(VLOOKUP($AP430,BaseEqptCdF!$C$5:$E$161,3,FALSE),2)="SD",0,IF(LEFT(VLOOKUP($AP430,BaseEqptCdF!$C$5:$E$161,3,FALSE),2)="SB",1*52,VLOOKUP($AP430,BaseEqptCdF!$C$5:$S$161,12,FALSE)*0.2*300))))</f>
        <v/>
      </c>
      <c r="BD430" s="3" t="str">
        <f>IF($L430="","",IF(SUM($AJ430:AK430)=0,$AF430,IF(LEFT(VLOOKUP($AP430,BaseEqptCdF!$C$5:$E$161,3,FALSE),2)="SD",0,IF(LEFT(VLOOKUP($AP430,BaseEqptCdF!$C$5:$E$161,3,FALSE),2)="SB",1*52,VLOOKUP($AP430,BaseEqptCdF!$C$5:$S$161,12,FALSE)*0.2*300))))</f>
        <v/>
      </c>
      <c r="BE430" s="3" t="str">
        <f>IF($L430="","",IF(SUM($AJ430:AL430)=0,$AF430,IF(LEFT(VLOOKUP($AP430,BaseEqptCdF!$C$5:$E$161,3,FALSE),2)="SD",0,IF(LEFT(VLOOKUP($AP430,BaseEqptCdF!$C$5:$E$161,3,FALSE),2)="SB",1*52,VLOOKUP($AP430,BaseEqptCdF!$C$5:$S$161,12,FALSE)*0.2*300))))</f>
        <v/>
      </c>
      <c r="BF430" s="3" t="str">
        <f>IF($L430="","",IF(SUM($AJ430:AM430)=0,$AF430,IF(LEFT(VLOOKUP($AP430,BaseEqptCdF!$C$5:$E$161,3,FALSE),2)="SD",0,IF(LEFT(VLOOKUP($AP430,BaseEqptCdF!$C$5:$E$161,3,FALSE),2)="SB",1*52,VLOOKUP($AP430,BaseEqptCdF!$C$5:$S$161,12,FALSE)*0.2*300))))</f>
        <v/>
      </c>
      <c r="BG430" s="3" t="str">
        <f>IF($L430="","",IF(SUM($AJ430:AN430)=0,$AF430,IF(LEFT(VLOOKUP($AP430,BaseEqptCdF!$C$5:$E$161,3,FALSE),2)="SD",0,IF(LEFT(VLOOKUP($AP430,BaseEqptCdF!$C$5:$E$161,3,FALSE),2)="SB",1*52,VLOOKUP($AP430,BaseEqptCdF!$C$5:$S$161,12,FALSE)*0.2*300))))</f>
        <v/>
      </c>
      <c r="BH430" s="2">
        <f t="shared" si="60"/>
        <v>0</v>
      </c>
    </row>
    <row r="431" spans="1:60" x14ac:dyDescent="0.25">
      <c r="A431" s="296" t="str">
        <f t="array" ref="A431">IF($C431="","",INDEX(Prog!$B$8:$D$300,MATCH($C431,nivo1,0),1))</f>
        <v/>
      </c>
      <c r="B431" s="296" t="str">
        <f t="array" ref="B431">IF($C431="","",INDEX(Prog!$B$8:$D$300,MATCH($C431,nivo1,0),2))</f>
        <v/>
      </c>
      <c r="C431" s="273"/>
      <c r="D431" s="267"/>
      <c r="E431" s="273"/>
      <c r="F431" s="273"/>
      <c r="G431" s="273"/>
      <c r="H431" s="273"/>
      <c r="I431" s="273"/>
      <c r="J431" s="273"/>
      <c r="K431" s="274"/>
      <c r="L431" s="273"/>
      <c r="M431" s="273"/>
      <c r="N431" s="273"/>
      <c r="O431" s="275"/>
      <c r="P431" s="273"/>
      <c r="Q431" s="273"/>
      <c r="R431" s="273"/>
      <c r="S431" s="273"/>
      <c r="T431" s="276"/>
      <c r="U431" s="276"/>
      <c r="V431" s="276"/>
      <c r="W431" s="276"/>
      <c r="X431" s="277"/>
      <c r="Y431" s="278"/>
      <c r="AA431" s="8" t="str">
        <f>IF($L431="","",VLOOKUP($L431,BaseEqptCdF!$C$5:$E$161,2,FALSE))</f>
        <v/>
      </c>
      <c r="AB431" s="8" t="str">
        <f>IF($L431="","",VLOOKUP($L431,BaseEqptCdF!$C$5:$E$161,3,FALSE))</f>
        <v/>
      </c>
      <c r="AC431" s="7" t="str">
        <f>IF($L431="","",VLOOKUP($L431,BaseEqptCdF!$C$5:$I$161,6,FALSE))</f>
        <v/>
      </c>
      <c r="AD431" s="7" t="str">
        <f>IF($L431="","",VLOOKUP($L431,BaseEqptCdF!$C$5:$I$161,7,FALSE))</f>
        <v/>
      </c>
      <c r="AE431" s="3" t="str">
        <f>IF($L431="","",VLOOKUP($L431,BaseEqptCdF!$C$5:$R$161,16,FALSE)*$AC$3)</f>
        <v/>
      </c>
      <c r="AF431" s="3" t="str">
        <f>IF($L431="","",IF(LEFT($AB431,2)="SD",0,IF(LEFT($AB431,2)="SB",1*52,IF($N431=Prog!$P$17,VLOOKUP($L431,BaseEqptCdF!$C$5:$P$161,14,FALSE)*1*300,VLOOKUP($L431,BaseEqptCdF!$C$5:$P$161,12,FALSE)*0.2*300))))</f>
        <v/>
      </c>
      <c r="AG431" s="6" t="str">
        <f t="shared" si="61"/>
        <v/>
      </c>
      <c r="AH431" s="6">
        <f>IF($U431=Prog!$S$18,YEAR($X431),"")</f>
        <v>1900</v>
      </c>
      <c r="AI431" s="5" t="str">
        <f>IF(OR($AG431="",$U431=Prog!$S$18),"",IF(OR($U431=Prog!$S$17,$U431=Prog!$S$16),YEAR($X431),IF($AG431="ND","ND",$AI$8+$O431)))</f>
        <v/>
      </c>
      <c r="AJ431" s="3" t="str">
        <f t="shared" si="56"/>
        <v/>
      </c>
      <c r="AK431" s="3" t="str">
        <f t="shared" si="63"/>
        <v/>
      </c>
      <c r="AL431" s="3" t="str">
        <f t="shared" si="63"/>
        <v/>
      </c>
      <c r="AM431" s="3" t="str">
        <f t="shared" si="63"/>
        <v/>
      </c>
      <c r="AN431" s="3" t="str">
        <f t="shared" si="63"/>
        <v/>
      </c>
      <c r="AO431" s="2">
        <f t="shared" si="57"/>
        <v>0</v>
      </c>
      <c r="AP431" s="4"/>
      <c r="AQ431" s="3">
        <f>IF(AJ431=1,VLOOKUP($AP431,BaseEqptCdF!$C$5:$R$161,16,FALSE),0)</f>
        <v>0</v>
      </c>
      <c r="AR431" s="3">
        <f>IF(AK431=1,VLOOKUP($AP431,BaseEqptCdF!$C$5:$R$161,16,FALSE),0)</f>
        <v>0</v>
      </c>
      <c r="AS431" s="3">
        <f>IF(AL431=1,VLOOKUP($AP431,BaseEqptCdF!$C$5:$R$161,16,FALSE),0)</f>
        <v>0</v>
      </c>
      <c r="AT431" s="3">
        <f>IF(AM431=1,VLOOKUP($AP431,BaseEqptCdF!$C$5:$R$161,16,FALSE),0)</f>
        <v>0</v>
      </c>
      <c r="AU431" s="3">
        <f>IF(AN431=1,VLOOKUP($AP431,BaseEqptCdF!$C$5:$R$161,16,FALSE),0)</f>
        <v>0</v>
      </c>
      <c r="AV431" s="2">
        <f t="shared" si="58"/>
        <v>0</v>
      </c>
      <c r="AW431" s="3" t="str">
        <f>IF($L431="","",IF(SUM($AJ431:AJ431)=0,$AE431,VLOOKUP($AP431,BaseEqptCdF!$C$5:$R$161,16,FALSE)*$AC$3))</f>
        <v/>
      </c>
      <c r="AX431" s="3" t="str">
        <f>IF($L431="","",IF(SUM($AJ431:AK431)=0,$AE431,VLOOKUP($AP431,BaseEqptCdF!$C$5:$R$161,16,FALSE)*$AC$3))</f>
        <v/>
      </c>
      <c r="AY431" s="3" t="str">
        <f>IF($L431="","",IF(SUM($AJ431:AL431)=0,$AE431,VLOOKUP($AP431,BaseEqptCdF!$C$5:$R$161,16,FALSE)*$AC$3))</f>
        <v/>
      </c>
      <c r="AZ431" s="3" t="str">
        <f>IF($L431="","",IF(SUM($AJ431:AM431)=0,$AE431,VLOOKUP($AP431,BaseEqptCdF!$C$5:$R$161,16,FALSE)*$AC$3))</f>
        <v/>
      </c>
      <c r="BA431" s="3" t="str">
        <f>IF($L431="","",IF(SUM($AJ431:AN431)=0,$AE431,VLOOKUP($AP431,BaseEqptCdF!$C$5:$R$161,16,FALSE)*$AC$3))</f>
        <v/>
      </c>
      <c r="BB431" s="2">
        <f t="shared" si="59"/>
        <v>0</v>
      </c>
      <c r="BC431" s="3" t="str">
        <f>IF($L431="","",IF(SUM($AJ431:AJ431)=0,$AF431,IF(LEFT(VLOOKUP($AP431,BaseEqptCdF!$C$5:$E$161,3,FALSE),2)="SD",0,IF(LEFT(VLOOKUP($AP431,BaseEqptCdF!$C$5:$E$161,3,FALSE),2)="SB",1*52,VLOOKUP($AP431,BaseEqptCdF!$C$5:$S$161,12,FALSE)*0.2*300))))</f>
        <v/>
      </c>
      <c r="BD431" s="3" t="str">
        <f>IF($L431="","",IF(SUM($AJ431:AK431)=0,$AF431,IF(LEFT(VLOOKUP($AP431,BaseEqptCdF!$C$5:$E$161,3,FALSE),2)="SD",0,IF(LEFT(VLOOKUP($AP431,BaseEqptCdF!$C$5:$E$161,3,FALSE),2)="SB",1*52,VLOOKUP($AP431,BaseEqptCdF!$C$5:$S$161,12,FALSE)*0.2*300))))</f>
        <v/>
      </c>
      <c r="BE431" s="3" t="str">
        <f>IF($L431="","",IF(SUM($AJ431:AL431)=0,$AF431,IF(LEFT(VLOOKUP($AP431,BaseEqptCdF!$C$5:$E$161,3,FALSE),2)="SD",0,IF(LEFT(VLOOKUP($AP431,BaseEqptCdF!$C$5:$E$161,3,FALSE),2)="SB",1*52,VLOOKUP($AP431,BaseEqptCdF!$C$5:$S$161,12,FALSE)*0.2*300))))</f>
        <v/>
      </c>
      <c r="BF431" s="3" t="str">
        <f>IF($L431="","",IF(SUM($AJ431:AM431)=0,$AF431,IF(LEFT(VLOOKUP($AP431,BaseEqptCdF!$C$5:$E$161,3,FALSE),2)="SD",0,IF(LEFT(VLOOKUP($AP431,BaseEqptCdF!$C$5:$E$161,3,FALSE),2)="SB",1*52,VLOOKUP($AP431,BaseEqptCdF!$C$5:$S$161,12,FALSE)*0.2*300))))</f>
        <v/>
      </c>
      <c r="BG431" s="3" t="str">
        <f>IF($L431="","",IF(SUM($AJ431:AN431)=0,$AF431,IF(LEFT(VLOOKUP($AP431,BaseEqptCdF!$C$5:$E$161,3,FALSE),2)="SD",0,IF(LEFT(VLOOKUP($AP431,BaseEqptCdF!$C$5:$E$161,3,FALSE),2)="SB",1*52,VLOOKUP($AP431,BaseEqptCdF!$C$5:$S$161,12,FALSE)*0.2*300))))</f>
        <v/>
      </c>
      <c r="BH431" s="2">
        <f t="shared" si="60"/>
        <v>0</v>
      </c>
    </row>
    <row r="432" spans="1:60" x14ac:dyDescent="0.25">
      <c r="A432" s="296" t="str">
        <f t="array" ref="A432">IF($C432="","",INDEX(Prog!$B$8:$D$300,MATCH($C432,nivo1,0),1))</f>
        <v/>
      </c>
      <c r="B432" s="296" t="str">
        <f t="array" ref="B432">IF($C432="","",INDEX(Prog!$B$8:$D$300,MATCH($C432,nivo1,0),2))</f>
        <v/>
      </c>
      <c r="C432" s="273"/>
      <c r="D432" s="267"/>
      <c r="E432" s="273"/>
      <c r="F432" s="273"/>
      <c r="G432" s="273"/>
      <c r="H432" s="273"/>
      <c r="I432" s="273"/>
      <c r="J432" s="273"/>
      <c r="K432" s="274"/>
      <c r="L432" s="273"/>
      <c r="M432" s="273"/>
      <c r="N432" s="273"/>
      <c r="O432" s="275"/>
      <c r="P432" s="273"/>
      <c r="Q432" s="273"/>
      <c r="R432" s="273"/>
      <c r="S432" s="273"/>
      <c r="T432" s="276"/>
      <c r="U432" s="276"/>
      <c r="V432" s="276"/>
      <c r="W432" s="276"/>
      <c r="X432" s="277"/>
      <c r="Y432" s="278"/>
      <c r="AA432" s="8" t="str">
        <f>IF($L432="","",VLOOKUP($L432,BaseEqptCdF!$C$5:$E$161,2,FALSE))</f>
        <v/>
      </c>
      <c r="AB432" s="8" t="str">
        <f>IF($L432="","",VLOOKUP($L432,BaseEqptCdF!$C$5:$E$161,3,FALSE))</f>
        <v/>
      </c>
      <c r="AC432" s="7" t="str">
        <f>IF($L432="","",VLOOKUP($L432,BaseEqptCdF!$C$5:$I$161,6,FALSE))</f>
        <v/>
      </c>
      <c r="AD432" s="7" t="str">
        <f>IF($L432="","",VLOOKUP($L432,BaseEqptCdF!$C$5:$I$161,7,FALSE))</f>
        <v/>
      </c>
      <c r="AE432" s="3" t="str">
        <f>IF($L432="","",VLOOKUP($L432,BaseEqptCdF!$C$5:$R$161,16,FALSE)*$AC$3)</f>
        <v/>
      </c>
      <c r="AF432" s="3" t="str">
        <f>IF($L432="","",IF(LEFT($AB432,2)="SD",0,IF(LEFT($AB432,2)="SB",1*52,IF($N432=Prog!$P$17,VLOOKUP($L432,BaseEqptCdF!$C$5:$P$161,14,FALSE)*1*300,VLOOKUP($L432,BaseEqptCdF!$C$5:$P$161,12,FALSE)*0.2*300))))</f>
        <v/>
      </c>
      <c r="AG432" s="6" t="str">
        <f t="shared" si="61"/>
        <v/>
      </c>
      <c r="AH432" s="6">
        <f>IF($U432=Prog!$S$18,YEAR($X432),"")</f>
        <v>1900</v>
      </c>
      <c r="AI432" s="5" t="str">
        <f>IF(OR($AG432="",$U432=Prog!$S$18),"",IF(OR($U432=Prog!$S$17,$U432=Prog!$S$16),YEAR($X432),IF($AG432="ND","ND",$AI$8+$O432)))</f>
        <v/>
      </c>
      <c r="AJ432" s="3" t="str">
        <f t="shared" si="56"/>
        <v/>
      </c>
      <c r="AK432" s="3" t="str">
        <f t="shared" si="63"/>
        <v/>
      </c>
      <c r="AL432" s="3" t="str">
        <f t="shared" si="63"/>
        <v/>
      </c>
      <c r="AM432" s="3" t="str">
        <f t="shared" si="63"/>
        <v/>
      </c>
      <c r="AN432" s="3" t="str">
        <f t="shared" si="63"/>
        <v/>
      </c>
      <c r="AO432" s="2">
        <f t="shared" si="57"/>
        <v>0</v>
      </c>
      <c r="AP432" s="4"/>
      <c r="AQ432" s="3">
        <f>IF(AJ432=1,VLOOKUP($AP432,BaseEqptCdF!$C$5:$R$161,16,FALSE),0)</f>
        <v>0</v>
      </c>
      <c r="AR432" s="3">
        <f>IF(AK432=1,VLOOKUP($AP432,BaseEqptCdF!$C$5:$R$161,16,FALSE),0)</f>
        <v>0</v>
      </c>
      <c r="AS432" s="3">
        <f>IF(AL432=1,VLOOKUP($AP432,BaseEqptCdF!$C$5:$R$161,16,FALSE),0)</f>
        <v>0</v>
      </c>
      <c r="AT432" s="3">
        <f>IF(AM432=1,VLOOKUP($AP432,BaseEqptCdF!$C$5:$R$161,16,FALSE),0)</f>
        <v>0</v>
      </c>
      <c r="AU432" s="3">
        <f>IF(AN432=1,VLOOKUP($AP432,BaseEqptCdF!$C$5:$R$161,16,FALSE),0)</f>
        <v>0</v>
      </c>
      <c r="AV432" s="2">
        <f t="shared" si="58"/>
        <v>0</v>
      </c>
      <c r="AW432" s="3" t="str">
        <f>IF($L432="","",IF(SUM($AJ432:AJ432)=0,$AE432,VLOOKUP($AP432,BaseEqptCdF!$C$5:$R$161,16,FALSE)*$AC$3))</f>
        <v/>
      </c>
      <c r="AX432" s="3" t="str">
        <f>IF($L432="","",IF(SUM($AJ432:AK432)=0,$AE432,VLOOKUP($AP432,BaseEqptCdF!$C$5:$R$161,16,FALSE)*$AC$3))</f>
        <v/>
      </c>
      <c r="AY432" s="3" t="str">
        <f>IF($L432="","",IF(SUM($AJ432:AL432)=0,$AE432,VLOOKUP($AP432,BaseEqptCdF!$C$5:$R$161,16,FALSE)*$AC$3))</f>
        <v/>
      </c>
      <c r="AZ432" s="3" t="str">
        <f>IF($L432="","",IF(SUM($AJ432:AM432)=0,$AE432,VLOOKUP($AP432,BaseEqptCdF!$C$5:$R$161,16,FALSE)*$AC$3))</f>
        <v/>
      </c>
      <c r="BA432" s="3" t="str">
        <f>IF($L432="","",IF(SUM($AJ432:AN432)=0,$AE432,VLOOKUP($AP432,BaseEqptCdF!$C$5:$R$161,16,FALSE)*$AC$3))</f>
        <v/>
      </c>
      <c r="BB432" s="2">
        <f t="shared" si="59"/>
        <v>0</v>
      </c>
      <c r="BC432" s="3" t="str">
        <f>IF($L432="","",IF(SUM($AJ432:AJ432)=0,$AF432,IF(LEFT(VLOOKUP($AP432,BaseEqptCdF!$C$5:$E$161,3,FALSE),2)="SD",0,IF(LEFT(VLOOKUP($AP432,BaseEqptCdF!$C$5:$E$161,3,FALSE),2)="SB",1*52,VLOOKUP($AP432,BaseEqptCdF!$C$5:$S$161,12,FALSE)*0.2*300))))</f>
        <v/>
      </c>
      <c r="BD432" s="3" t="str">
        <f>IF($L432="","",IF(SUM($AJ432:AK432)=0,$AF432,IF(LEFT(VLOOKUP($AP432,BaseEqptCdF!$C$5:$E$161,3,FALSE),2)="SD",0,IF(LEFT(VLOOKUP($AP432,BaseEqptCdF!$C$5:$E$161,3,FALSE),2)="SB",1*52,VLOOKUP($AP432,BaseEqptCdF!$C$5:$S$161,12,FALSE)*0.2*300))))</f>
        <v/>
      </c>
      <c r="BE432" s="3" t="str">
        <f>IF($L432="","",IF(SUM($AJ432:AL432)=0,$AF432,IF(LEFT(VLOOKUP($AP432,BaseEqptCdF!$C$5:$E$161,3,FALSE),2)="SD",0,IF(LEFT(VLOOKUP($AP432,BaseEqptCdF!$C$5:$E$161,3,FALSE),2)="SB",1*52,VLOOKUP($AP432,BaseEqptCdF!$C$5:$S$161,12,FALSE)*0.2*300))))</f>
        <v/>
      </c>
      <c r="BF432" s="3" t="str">
        <f>IF($L432="","",IF(SUM($AJ432:AM432)=0,$AF432,IF(LEFT(VLOOKUP($AP432,BaseEqptCdF!$C$5:$E$161,3,FALSE),2)="SD",0,IF(LEFT(VLOOKUP($AP432,BaseEqptCdF!$C$5:$E$161,3,FALSE),2)="SB",1*52,VLOOKUP($AP432,BaseEqptCdF!$C$5:$S$161,12,FALSE)*0.2*300))))</f>
        <v/>
      </c>
      <c r="BG432" s="3" t="str">
        <f>IF($L432="","",IF(SUM($AJ432:AN432)=0,$AF432,IF(LEFT(VLOOKUP($AP432,BaseEqptCdF!$C$5:$E$161,3,FALSE),2)="SD",0,IF(LEFT(VLOOKUP($AP432,BaseEqptCdF!$C$5:$E$161,3,FALSE),2)="SB",1*52,VLOOKUP($AP432,BaseEqptCdF!$C$5:$S$161,12,FALSE)*0.2*300))))</f>
        <v/>
      </c>
      <c r="BH432" s="2">
        <f t="shared" si="60"/>
        <v>0</v>
      </c>
    </row>
    <row r="433" spans="1:60" x14ac:dyDescent="0.25">
      <c r="A433" s="296" t="str">
        <f t="array" ref="A433">IF($C433="","",INDEX(Prog!$B$8:$D$300,MATCH($C433,nivo1,0),1))</f>
        <v/>
      </c>
      <c r="B433" s="296" t="str">
        <f t="array" ref="B433">IF($C433="","",INDEX(Prog!$B$8:$D$300,MATCH($C433,nivo1,0),2))</f>
        <v/>
      </c>
      <c r="C433" s="273"/>
      <c r="D433" s="267"/>
      <c r="E433" s="273"/>
      <c r="F433" s="273"/>
      <c r="G433" s="273"/>
      <c r="H433" s="273"/>
      <c r="I433" s="273"/>
      <c r="J433" s="273"/>
      <c r="K433" s="274"/>
      <c r="L433" s="273"/>
      <c r="M433" s="273"/>
      <c r="N433" s="273"/>
      <c r="O433" s="275"/>
      <c r="P433" s="273"/>
      <c r="Q433" s="273"/>
      <c r="R433" s="273"/>
      <c r="S433" s="273"/>
      <c r="T433" s="276"/>
      <c r="U433" s="276"/>
      <c r="V433" s="276"/>
      <c r="W433" s="276"/>
      <c r="X433" s="277"/>
      <c r="Y433" s="278"/>
      <c r="AA433" s="8" t="str">
        <f>IF($L433="","",VLOOKUP($L433,BaseEqptCdF!$C$5:$E$161,2,FALSE))</f>
        <v/>
      </c>
      <c r="AB433" s="8" t="str">
        <f>IF($L433="","",VLOOKUP($L433,BaseEqptCdF!$C$5:$E$161,3,FALSE))</f>
        <v/>
      </c>
      <c r="AC433" s="7" t="str">
        <f>IF($L433="","",VLOOKUP($L433,BaseEqptCdF!$C$5:$I$161,6,FALSE))</f>
        <v/>
      </c>
      <c r="AD433" s="7" t="str">
        <f>IF($L433="","",VLOOKUP($L433,BaseEqptCdF!$C$5:$I$161,7,FALSE))</f>
        <v/>
      </c>
      <c r="AE433" s="3" t="str">
        <f>IF($L433="","",VLOOKUP($L433,BaseEqptCdF!$C$5:$R$161,16,FALSE)*$AC$3)</f>
        <v/>
      </c>
      <c r="AF433" s="3" t="str">
        <f>IF($L433="","",IF(LEFT($AB433,2)="SD",0,IF(LEFT($AB433,2)="SB",1*52,IF($N433=Prog!$P$17,VLOOKUP($L433,BaseEqptCdF!$C$5:$P$161,14,FALSE)*1*300,VLOOKUP($L433,BaseEqptCdF!$C$5:$P$161,12,FALSE)*0.2*300))))</f>
        <v/>
      </c>
      <c r="AG433" s="6" t="str">
        <f t="shared" si="61"/>
        <v/>
      </c>
      <c r="AH433" s="6">
        <f>IF($U433=Prog!$S$18,YEAR($X433),"")</f>
        <v>1900</v>
      </c>
      <c r="AI433" s="5" t="str">
        <f>IF(OR($AG433="",$U433=Prog!$S$18),"",IF(OR($U433=Prog!$S$17,$U433=Prog!$S$16),YEAR($X433),IF($AG433="ND","ND",$AI$8+$O433)))</f>
        <v/>
      </c>
      <c r="AJ433" s="3" t="str">
        <f t="shared" si="56"/>
        <v/>
      </c>
      <c r="AK433" s="3" t="str">
        <f t="shared" si="63"/>
        <v/>
      </c>
      <c r="AL433" s="3" t="str">
        <f t="shared" si="63"/>
        <v/>
      </c>
      <c r="AM433" s="3" t="str">
        <f t="shared" si="63"/>
        <v/>
      </c>
      <c r="AN433" s="3" t="str">
        <f t="shared" si="63"/>
        <v/>
      </c>
      <c r="AO433" s="2">
        <f t="shared" si="57"/>
        <v>0</v>
      </c>
      <c r="AP433" s="4"/>
      <c r="AQ433" s="3">
        <f>IF(AJ433=1,VLOOKUP($AP433,BaseEqptCdF!$C$5:$R$161,16,FALSE),0)</f>
        <v>0</v>
      </c>
      <c r="AR433" s="3">
        <f>IF(AK433=1,VLOOKUP($AP433,BaseEqptCdF!$C$5:$R$161,16,FALSE),0)</f>
        <v>0</v>
      </c>
      <c r="AS433" s="3">
        <f>IF(AL433=1,VLOOKUP($AP433,BaseEqptCdF!$C$5:$R$161,16,FALSE),0)</f>
        <v>0</v>
      </c>
      <c r="AT433" s="3">
        <f>IF(AM433=1,VLOOKUP($AP433,BaseEqptCdF!$C$5:$R$161,16,FALSE),0)</f>
        <v>0</v>
      </c>
      <c r="AU433" s="3">
        <f>IF(AN433=1,VLOOKUP($AP433,BaseEqptCdF!$C$5:$R$161,16,FALSE),0)</f>
        <v>0</v>
      </c>
      <c r="AV433" s="2">
        <f t="shared" si="58"/>
        <v>0</v>
      </c>
      <c r="AW433" s="3" t="str">
        <f>IF($L433="","",IF(SUM($AJ433:AJ433)=0,$AE433,VLOOKUP($AP433,BaseEqptCdF!$C$5:$R$161,16,FALSE)*$AC$3))</f>
        <v/>
      </c>
      <c r="AX433" s="3" t="str">
        <f>IF($L433="","",IF(SUM($AJ433:AK433)=0,$AE433,VLOOKUP($AP433,BaseEqptCdF!$C$5:$R$161,16,FALSE)*$AC$3))</f>
        <v/>
      </c>
      <c r="AY433" s="3" t="str">
        <f>IF($L433="","",IF(SUM($AJ433:AL433)=0,$AE433,VLOOKUP($AP433,BaseEqptCdF!$C$5:$R$161,16,FALSE)*$AC$3))</f>
        <v/>
      </c>
      <c r="AZ433" s="3" t="str">
        <f>IF($L433="","",IF(SUM($AJ433:AM433)=0,$AE433,VLOOKUP($AP433,BaseEqptCdF!$C$5:$R$161,16,FALSE)*$AC$3))</f>
        <v/>
      </c>
      <c r="BA433" s="3" t="str">
        <f>IF($L433="","",IF(SUM($AJ433:AN433)=0,$AE433,VLOOKUP($AP433,BaseEqptCdF!$C$5:$R$161,16,FALSE)*$AC$3))</f>
        <v/>
      </c>
      <c r="BB433" s="2">
        <f t="shared" si="59"/>
        <v>0</v>
      </c>
      <c r="BC433" s="3" t="str">
        <f>IF($L433="","",IF(SUM($AJ433:AJ433)=0,$AF433,IF(LEFT(VLOOKUP($AP433,BaseEqptCdF!$C$5:$E$161,3,FALSE),2)="SD",0,IF(LEFT(VLOOKUP($AP433,BaseEqptCdF!$C$5:$E$161,3,FALSE),2)="SB",1*52,VLOOKUP($AP433,BaseEqptCdF!$C$5:$S$161,12,FALSE)*0.2*300))))</f>
        <v/>
      </c>
      <c r="BD433" s="3" t="str">
        <f>IF($L433="","",IF(SUM($AJ433:AK433)=0,$AF433,IF(LEFT(VLOOKUP($AP433,BaseEqptCdF!$C$5:$E$161,3,FALSE),2)="SD",0,IF(LEFT(VLOOKUP($AP433,BaseEqptCdF!$C$5:$E$161,3,FALSE),2)="SB",1*52,VLOOKUP($AP433,BaseEqptCdF!$C$5:$S$161,12,FALSE)*0.2*300))))</f>
        <v/>
      </c>
      <c r="BE433" s="3" t="str">
        <f>IF($L433="","",IF(SUM($AJ433:AL433)=0,$AF433,IF(LEFT(VLOOKUP($AP433,BaseEqptCdF!$C$5:$E$161,3,FALSE),2)="SD",0,IF(LEFT(VLOOKUP($AP433,BaseEqptCdF!$C$5:$E$161,3,FALSE),2)="SB",1*52,VLOOKUP($AP433,BaseEqptCdF!$C$5:$S$161,12,FALSE)*0.2*300))))</f>
        <v/>
      </c>
      <c r="BF433" s="3" t="str">
        <f>IF($L433="","",IF(SUM($AJ433:AM433)=0,$AF433,IF(LEFT(VLOOKUP($AP433,BaseEqptCdF!$C$5:$E$161,3,FALSE),2)="SD",0,IF(LEFT(VLOOKUP($AP433,BaseEqptCdF!$C$5:$E$161,3,FALSE),2)="SB",1*52,VLOOKUP($AP433,BaseEqptCdF!$C$5:$S$161,12,FALSE)*0.2*300))))</f>
        <v/>
      </c>
      <c r="BG433" s="3" t="str">
        <f>IF($L433="","",IF(SUM($AJ433:AN433)=0,$AF433,IF(LEFT(VLOOKUP($AP433,BaseEqptCdF!$C$5:$E$161,3,FALSE),2)="SD",0,IF(LEFT(VLOOKUP($AP433,BaseEqptCdF!$C$5:$E$161,3,FALSE),2)="SB",1*52,VLOOKUP($AP433,BaseEqptCdF!$C$5:$S$161,12,FALSE)*0.2*300))))</f>
        <v/>
      </c>
      <c r="BH433" s="2">
        <f t="shared" si="60"/>
        <v>0</v>
      </c>
    </row>
    <row r="434" spans="1:60" x14ac:dyDescent="0.25">
      <c r="A434" s="296" t="str">
        <f t="array" ref="A434">IF($C434="","",INDEX(Prog!$B$8:$D$300,MATCH($C434,nivo1,0),1))</f>
        <v/>
      </c>
      <c r="B434" s="296" t="str">
        <f t="array" ref="B434">IF($C434="","",INDEX(Prog!$B$8:$D$300,MATCH($C434,nivo1,0),2))</f>
        <v/>
      </c>
      <c r="C434" s="273"/>
      <c r="D434" s="267"/>
      <c r="E434" s="273"/>
      <c r="F434" s="273"/>
      <c r="G434" s="273"/>
      <c r="H434" s="273"/>
      <c r="I434" s="273"/>
      <c r="J434" s="273"/>
      <c r="K434" s="274"/>
      <c r="L434" s="273"/>
      <c r="M434" s="273"/>
      <c r="N434" s="273"/>
      <c r="O434" s="275"/>
      <c r="P434" s="273"/>
      <c r="Q434" s="273"/>
      <c r="R434" s="273"/>
      <c r="S434" s="273"/>
      <c r="T434" s="276"/>
      <c r="U434" s="276"/>
      <c r="V434" s="276"/>
      <c r="W434" s="276"/>
      <c r="X434" s="277"/>
      <c r="Y434" s="278"/>
      <c r="AA434" s="8" t="str">
        <f>IF($L434="","",VLOOKUP($L434,BaseEqptCdF!$C$5:$E$161,2,FALSE))</f>
        <v/>
      </c>
      <c r="AB434" s="8" t="str">
        <f>IF($L434="","",VLOOKUP($L434,BaseEqptCdF!$C$5:$E$161,3,FALSE))</f>
        <v/>
      </c>
      <c r="AC434" s="7" t="str">
        <f>IF($L434="","",VLOOKUP($L434,BaseEqptCdF!$C$5:$I$161,6,FALSE))</f>
        <v/>
      </c>
      <c r="AD434" s="7" t="str">
        <f>IF($L434="","",VLOOKUP($L434,BaseEqptCdF!$C$5:$I$161,7,FALSE))</f>
        <v/>
      </c>
      <c r="AE434" s="3" t="str">
        <f>IF($L434="","",VLOOKUP($L434,BaseEqptCdF!$C$5:$R$161,16,FALSE)*$AC$3)</f>
        <v/>
      </c>
      <c r="AF434" s="3" t="str">
        <f>IF($L434="","",IF(LEFT($AB434,2)="SD",0,IF(LEFT($AB434,2)="SB",1*52,IF($N434=Prog!$P$17,VLOOKUP($L434,BaseEqptCdF!$C$5:$P$161,14,FALSE)*1*300,VLOOKUP($L434,BaseEqptCdF!$C$5:$P$161,12,FALSE)*0.2*300))))</f>
        <v/>
      </c>
      <c r="AG434" s="6" t="str">
        <f t="shared" si="61"/>
        <v/>
      </c>
      <c r="AH434" s="6">
        <f>IF($U434=Prog!$S$18,YEAR($X434),"")</f>
        <v>1900</v>
      </c>
      <c r="AI434" s="5" t="str">
        <f>IF(OR($AG434="",$U434=Prog!$S$18),"",IF(OR($U434=Prog!$S$17,$U434=Prog!$S$16),YEAR($X434),IF($AG434="ND","ND",$AI$8+$O434)))</f>
        <v/>
      </c>
      <c r="AJ434" s="3" t="str">
        <f t="shared" si="56"/>
        <v/>
      </c>
      <c r="AK434" s="3" t="str">
        <f t="shared" si="63"/>
        <v/>
      </c>
      <c r="AL434" s="3" t="str">
        <f t="shared" si="63"/>
        <v/>
      </c>
      <c r="AM434" s="3" t="str">
        <f t="shared" si="63"/>
        <v/>
      </c>
      <c r="AN434" s="3" t="str">
        <f t="shared" si="63"/>
        <v/>
      </c>
      <c r="AO434" s="2">
        <f t="shared" si="57"/>
        <v>0</v>
      </c>
      <c r="AP434" s="4"/>
      <c r="AQ434" s="3">
        <f>IF(AJ434=1,VLOOKUP($AP434,BaseEqptCdF!$C$5:$R$161,16,FALSE),0)</f>
        <v>0</v>
      </c>
      <c r="AR434" s="3">
        <f>IF(AK434=1,VLOOKUP($AP434,BaseEqptCdF!$C$5:$R$161,16,FALSE),0)</f>
        <v>0</v>
      </c>
      <c r="AS434" s="3">
        <f>IF(AL434=1,VLOOKUP($AP434,BaseEqptCdF!$C$5:$R$161,16,FALSE),0)</f>
        <v>0</v>
      </c>
      <c r="AT434" s="3">
        <f>IF(AM434=1,VLOOKUP($AP434,BaseEqptCdF!$C$5:$R$161,16,FALSE),0)</f>
        <v>0</v>
      </c>
      <c r="AU434" s="3">
        <f>IF(AN434=1,VLOOKUP($AP434,BaseEqptCdF!$C$5:$R$161,16,FALSE),0)</f>
        <v>0</v>
      </c>
      <c r="AV434" s="2">
        <f t="shared" si="58"/>
        <v>0</v>
      </c>
      <c r="AW434" s="3" t="str">
        <f>IF($L434="","",IF(SUM($AJ434:AJ434)=0,$AE434,VLOOKUP($AP434,BaseEqptCdF!$C$5:$R$161,16,FALSE)*$AC$3))</f>
        <v/>
      </c>
      <c r="AX434" s="3" t="str">
        <f>IF($L434="","",IF(SUM($AJ434:AK434)=0,$AE434,VLOOKUP($AP434,BaseEqptCdF!$C$5:$R$161,16,FALSE)*$AC$3))</f>
        <v/>
      </c>
      <c r="AY434" s="3" t="str">
        <f>IF($L434="","",IF(SUM($AJ434:AL434)=0,$AE434,VLOOKUP($AP434,BaseEqptCdF!$C$5:$R$161,16,FALSE)*$AC$3))</f>
        <v/>
      </c>
      <c r="AZ434" s="3" t="str">
        <f>IF($L434="","",IF(SUM($AJ434:AM434)=0,$AE434,VLOOKUP($AP434,BaseEqptCdF!$C$5:$R$161,16,FALSE)*$AC$3))</f>
        <v/>
      </c>
      <c r="BA434" s="3" t="str">
        <f>IF($L434="","",IF(SUM($AJ434:AN434)=0,$AE434,VLOOKUP($AP434,BaseEqptCdF!$C$5:$R$161,16,FALSE)*$AC$3))</f>
        <v/>
      </c>
      <c r="BB434" s="2">
        <f t="shared" si="59"/>
        <v>0</v>
      </c>
      <c r="BC434" s="3" t="str">
        <f>IF($L434="","",IF(SUM($AJ434:AJ434)=0,$AF434,IF(LEFT(VLOOKUP($AP434,BaseEqptCdF!$C$5:$E$161,3,FALSE),2)="SD",0,IF(LEFT(VLOOKUP($AP434,BaseEqptCdF!$C$5:$E$161,3,FALSE),2)="SB",1*52,VLOOKUP($AP434,BaseEqptCdF!$C$5:$S$161,12,FALSE)*0.2*300))))</f>
        <v/>
      </c>
      <c r="BD434" s="3" t="str">
        <f>IF($L434="","",IF(SUM($AJ434:AK434)=0,$AF434,IF(LEFT(VLOOKUP($AP434,BaseEqptCdF!$C$5:$E$161,3,FALSE),2)="SD",0,IF(LEFT(VLOOKUP($AP434,BaseEqptCdF!$C$5:$E$161,3,FALSE),2)="SB",1*52,VLOOKUP($AP434,BaseEqptCdF!$C$5:$S$161,12,FALSE)*0.2*300))))</f>
        <v/>
      </c>
      <c r="BE434" s="3" t="str">
        <f>IF($L434="","",IF(SUM($AJ434:AL434)=0,$AF434,IF(LEFT(VLOOKUP($AP434,BaseEqptCdF!$C$5:$E$161,3,FALSE),2)="SD",0,IF(LEFT(VLOOKUP($AP434,BaseEqptCdF!$C$5:$E$161,3,FALSE),2)="SB",1*52,VLOOKUP($AP434,BaseEqptCdF!$C$5:$S$161,12,FALSE)*0.2*300))))</f>
        <v/>
      </c>
      <c r="BF434" s="3" t="str">
        <f>IF($L434="","",IF(SUM($AJ434:AM434)=0,$AF434,IF(LEFT(VLOOKUP($AP434,BaseEqptCdF!$C$5:$E$161,3,FALSE),2)="SD",0,IF(LEFT(VLOOKUP($AP434,BaseEqptCdF!$C$5:$E$161,3,FALSE),2)="SB",1*52,VLOOKUP($AP434,BaseEqptCdF!$C$5:$S$161,12,FALSE)*0.2*300))))</f>
        <v/>
      </c>
      <c r="BG434" s="3" t="str">
        <f>IF($L434="","",IF(SUM($AJ434:AN434)=0,$AF434,IF(LEFT(VLOOKUP($AP434,BaseEqptCdF!$C$5:$E$161,3,FALSE),2)="SD",0,IF(LEFT(VLOOKUP($AP434,BaseEqptCdF!$C$5:$E$161,3,FALSE),2)="SB",1*52,VLOOKUP($AP434,BaseEqptCdF!$C$5:$S$161,12,FALSE)*0.2*300))))</f>
        <v/>
      </c>
      <c r="BH434" s="2">
        <f t="shared" si="60"/>
        <v>0</v>
      </c>
    </row>
    <row r="435" spans="1:60" x14ac:dyDescent="0.25">
      <c r="A435" s="296" t="str">
        <f t="array" ref="A435">IF($C435="","",INDEX(Prog!$B$8:$D$300,MATCH($C435,nivo1,0),1))</f>
        <v/>
      </c>
      <c r="B435" s="296" t="str">
        <f t="array" ref="B435">IF($C435="","",INDEX(Prog!$B$8:$D$300,MATCH($C435,nivo1,0),2))</f>
        <v/>
      </c>
      <c r="C435" s="273"/>
      <c r="D435" s="267"/>
      <c r="E435" s="273"/>
      <c r="F435" s="273"/>
      <c r="G435" s="273"/>
      <c r="H435" s="273"/>
      <c r="I435" s="273"/>
      <c r="J435" s="273"/>
      <c r="K435" s="274"/>
      <c r="L435" s="273"/>
      <c r="M435" s="273"/>
      <c r="N435" s="273"/>
      <c r="O435" s="275"/>
      <c r="P435" s="273"/>
      <c r="Q435" s="273"/>
      <c r="R435" s="273"/>
      <c r="S435" s="273"/>
      <c r="T435" s="276"/>
      <c r="U435" s="276"/>
      <c r="V435" s="276"/>
      <c r="W435" s="276"/>
      <c r="X435" s="277"/>
      <c r="Y435" s="278"/>
      <c r="AA435" s="8" t="str">
        <f>IF($L435="","",VLOOKUP($L435,BaseEqptCdF!$C$5:$E$161,2,FALSE))</f>
        <v/>
      </c>
      <c r="AB435" s="8" t="str">
        <f>IF($L435="","",VLOOKUP($L435,BaseEqptCdF!$C$5:$E$161,3,FALSE))</f>
        <v/>
      </c>
      <c r="AC435" s="7" t="str">
        <f>IF($L435="","",VLOOKUP($L435,BaseEqptCdF!$C$5:$I$161,6,FALSE))</f>
        <v/>
      </c>
      <c r="AD435" s="7" t="str">
        <f>IF($L435="","",VLOOKUP($L435,BaseEqptCdF!$C$5:$I$161,7,FALSE))</f>
        <v/>
      </c>
      <c r="AE435" s="3" t="str">
        <f>IF($L435="","",VLOOKUP($L435,BaseEqptCdF!$C$5:$R$161,16,FALSE)*$AC$3)</f>
        <v/>
      </c>
      <c r="AF435" s="3" t="str">
        <f>IF($L435="","",IF(LEFT($AB435,2)="SD",0,IF(LEFT($AB435,2)="SB",1*52,IF($N435=Prog!$P$17,VLOOKUP($L435,BaseEqptCdF!$C$5:$P$161,14,FALSE)*1*300,VLOOKUP($L435,BaseEqptCdF!$C$5:$P$161,12,FALSE)*0.2*300))))</f>
        <v/>
      </c>
      <c r="AG435" s="6" t="str">
        <f t="shared" si="61"/>
        <v/>
      </c>
      <c r="AH435" s="6">
        <f>IF($U435=Prog!$S$18,YEAR($X435),"")</f>
        <v>1900</v>
      </c>
      <c r="AI435" s="5" t="str">
        <f>IF(OR($AG435="",$U435=Prog!$S$18),"",IF(OR($U435=Prog!$S$17,$U435=Prog!$S$16),YEAR($X435),IF($AG435="ND","ND",$AI$8+$O435)))</f>
        <v/>
      </c>
      <c r="AJ435" s="3" t="str">
        <f t="shared" si="56"/>
        <v/>
      </c>
      <c r="AK435" s="3" t="str">
        <f t="shared" si="63"/>
        <v/>
      </c>
      <c r="AL435" s="3" t="str">
        <f t="shared" si="63"/>
        <v/>
      </c>
      <c r="AM435" s="3" t="str">
        <f t="shared" si="63"/>
        <v/>
      </c>
      <c r="AN435" s="3" t="str">
        <f t="shared" si="63"/>
        <v/>
      </c>
      <c r="AO435" s="2">
        <f t="shared" si="57"/>
        <v>0</v>
      </c>
      <c r="AP435" s="4"/>
      <c r="AQ435" s="3">
        <f>IF(AJ435=1,VLOOKUP($AP435,BaseEqptCdF!$C$5:$R$161,16,FALSE),0)</f>
        <v>0</v>
      </c>
      <c r="AR435" s="3">
        <f>IF(AK435=1,VLOOKUP($AP435,BaseEqptCdF!$C$5:$R$161,16,FALSE),0)</f>
        <v>0</v>
      </c>
      <c r="AS435" s="3">
        <f>IF(AL435=1,VLOOKUP($AP435,BaseEqptCdF!$C$5:$R$161,16,FALSE),0)</f>
        <v>0</v>
      </c>
      <c r="AT435" s="3">
        <f>IF(AM435=1,VLOOKUP($AP435,BaseEqptCdF!$C$5:$R$161,16,FALSE),0)</f>
        <v>0</v>
      </c>
      <c r="AU435" s="3">
        <f>IF(AN435=1,VLOOKUP($AP435,BaseEqptCdF!$C$5:$R$161,16,FALSE),0)</f>
        <v>0</v>
      </c>
      <c r="AV435" s="2">
        <f t="shared" si="58"/>
        <v>0</v>
      </c>
      <c r="AW435" s="3" t="str">
        <f>IF($L435="","",IF(SUM($AJ435:AJ435)=0,$AE435,VLOOKUP($AP435,BaseEqptCdF!$C$5:$R$161,16,FALSE)*$AC$3))</f>
        <v/>
      </c>
      <c r="AX435" s="3" t="str">
        <f>IF($L435="","",IF(SUM($AJ435:AK435)=0,$AE435,VLOOKUP($AP435,BaseEqptCdF!$C$5:$R$161,16,FALSE)*$AC$3))</f>
        <v/>
      </c>
      <c r="AY435" s="3" t="str">
        <f>IF($L435="","",IF(SUM($AJ435:AL435)=0,$AE435,VLOOKUP($AP435,BaseEqptCdF!$C$5:$R$161,16,FALSE)*$AC$3))</f>
        <v/>
      </c>
      <c r="AZ435" s="3" t="str">
        <f>IF($L435="","",IF(SUM($AJ435:AM435)=0,$AE435,VLOOKUP($AP435,BaseEqptCdF!$C$5:$R$161,16,FALSE)*$AC$3))</f>
        <v/>
      </c>
      <c r="BA435" s="3" t="str">
        <f>IF($L435="","",IF(SUM($AJ435:AN435)=0,$AE435,VLOOKUP($AP435,BaseEqptCdF!$C$5:$R$161,16,FALSE)*$AC$3))</f>
        <v/>
      </c>
      <c r="BB435" s="2">
        <f t="shared" si="59"/>
        <v>0</v>
      </c>
      <c r="BC435" s="3" t="str">
        <f>IF($L435="","",IF(SUM($AJ435:AJ435)=0,$AF435,IF(LEFT(VLOOKUP($AP435,BaseEqptCdF!$C$5:$E$161,3,FALSE),2)="SD",0,IF(LEFT(VLOOKUP($AP435,BaseEqptCdF!$C$5:$E$161,3,FALSE),2)="SB",1*52,VLOOKUP($AP435,BaseEqptCdF!$C$5:$S$161,12,FALSE)*0.2*300))))</f>
        <v/>
      </c>
      <c r="BD435" s="3" t="str">
        <f>IF($L435="","",IF(SUM($AJ435:AK435)=0,$AF435,IF(LEFT(VLOOKUP($AP435,BaseEqptCdF!$C$5:$E$161,3,FALSE),2)="SD",0,IF(LEFT(VLOOKUP($AP435,BaseEqptCdF!$C$5:$E$161,3,FALSE),2)="SB",1*52,VLOOKUP($AP435,BaseEqptCdF!$C$5:$S$161,12,FALSE)*0.2*300))))</f>
        <v/>
      </c>
      <c r="BE435" s="3" t="str">
        <f>IF($L435="","",IF(SUM($AJ435:AL435)=0,$AF435,IF(LEFT(VLOOKUP($AP435,BaseEqptCdF!$C$5:$E$161,3,FALSE),2)="SD",0,IF(LEFT(VLOOKUP($AP435,BaseEqptCdF!$C$5:$E$161,3,FALSE),2)="SB",1*52,VLOOKUP($AP435,BaseEqptCdF!$C$5:$S$161,12,FALSE)*0.2*300))))</f>
        <v/>
      </c>
      <c r="BF435" s="3" t="str">
        <f>IF($L435="","",IF(SUM($AJ435:AM435)=0,$AF435,IF(LEFT(VLOOKUP($AP435,BaseEqptCdF!$C$5:$E$161,3,FALSE),2)="SD",0,IF(LEFT(VLOOKUP($AP435,BaseEqptCdF!$C$5:$E$161,3,FALSE),2)="SB",1*52,VLOOKUP($AP435,BaseEqptCdF!$C$5:$S$161,12,FALSE)*0.2*300))))</f>
        <v/>
      </c>
      <c r="BG435" s="3" t="str">
        <f>IF($L435="","",IF(SUM($AJ435:AN435)=0,$AF435,IF(LEFT(VLOOKUP($AP435,BaseEqptCdF!$C$5:$E$161,3,FALSE),2)="SD",0,IF(LEFT(VLOOKUP($AP435,BaseEqptCdF!$C$5:$E$161,3,FALSE),2)="SB",1*52,VLOOKUP($AP435,BaseEqptCdF!$C$5:$S$161,12,FALSE)*0.2*300))))</f>
        <v/>
      </c>
      <c r="BH435" s="2">
        <f t="shared" si="60"/>
        <v>0</v>
      </c>
    </row>
    <row r="436" spans="1:60" x14ac:dyDescent="0.25">
      <c r="A436" s="296" t="str">
        <f t="array" ref="A436">IF($C436="","",INDEX(Prog!$B$8:$D$300,MATCH($C436,nivo1,0),1))</f>
        <v/>
      </c>
      <c r="B436" s="296" t="str">
        <f t="array" ref="B436">IF($C436="","",INDEX(Prog!$B$8:$D$300,MATCH($C436,nivo1,0),2))</f>
        <v/>
      </c>
      <c r="C436" s="273"/>
      <c r="D436" s="267"/>
      <c r="E436" s="273"/>
      <c r="F436" s="273"/>
      <c r="G436" s="273"/>
      <c r="H436" s="273"/>
      <c r="I436" s="273"/>
      <c r="J436" s="273"/>
      <c r="K436" s="274"/>
      <c r="L436" s="273"/>
      <c r="M436" s="273"/>
      <c r="N436" s="273"/>
      <c r="O436" s="275"/>
      <c r="P436" s="273"/>
      <c r="Q436" s="273"/>
      <c r="R436" s="273"/>
      <c r="S436" s="273"/>
      <c r="T436" s="276"/>
      <c r="U436" s="276"/>
      <c r="V436" s="276"/>
      <c r="W436" s="276"/>
      <c r="X436" s="277"/>
      <c r="Y436" s="278"/>
      <c r="AA436" s="8" t="str">
        <f>IF($L436="","",VLOOKUP($L436,BaseEqptCdF!$C$5:$E$161,2,FALSE))</f>
        <v/>
      </c>
      <c r="AB436" s="8" t="str">
        <f>IF($L436="","",VLOOKUP($L436,BaseEqptCdF!$C$5:$E$161,3,FALSE))</f>
        <v/>
      </c>
      <c r="AC436" s="7" t="str">
        <f>IF($L436="","",VLOOKUP($L436,BaseEqptCdF!$C$5:$I$161,6,FALSE))</f>
        <v/>
      </c>
      <c r="AD436" s="7" t="str">
        <f>IF($L436="","",VLOOKUP($L436,BaseEqptCdF!$C$5:$I$161,7,FALSE))</f>
        <v/>
      </c>
      <c r="AE436" s="3" t="str">
        <f>IF($L436="","",VLOOKUP($L436,BaseEqptCdF!$C$5:$R$161,16,FALSE)*$AC$3)</f>
        <v/>
      </c>
      <c r="AF436" s="3" t="str">
        <f>IF($L436="","",IF(LEFT($AB436,2)="SD",0,IF(LEFT($AB436,2)="SB",1*52,IF($N436=Prog!$P$17,VLOOKUP($L436,BaseEqptCdF!$C$5:$P$161,14,FALSE)*1*300,VLOOKUP($L436,BaseEqptCdF!$C$5:$P$161,12,FALSE)*0.2*300))))</f>
        <v/>
      </c>
      <c r="AG436" s="6" t="str">
        <f t="shared" si="61"/>
        <v/>
      </c>
      <c r="AH436" s="6">
        <f>IF($U436=Prog!$S$18,YEAR($X436),"")</f>
        <v>1900</v>
      </c>
      <c r="AI436" s="5" t="str">
        <f>IF(OR($AG436="",$U436=Prog!$S$18),"",IF(OR($U436=Prog!$S$17,$U436=Prog!$S$16),YEAR($X436),IF($AG436="ND","ND",$AI$8+$O436)))</f>
        <v/>
      </c>
      <c r="AJ436" s="3" t="str">
        <f t="shared" si="56"/>
        <v/>
      </c>
      <c r="AK436" s="3" t="str">
        <f t="shared" si="63"/>
        <v/>
      </c>
      <c r="AL436" s="3" t="str">
        <f t="shared" si="63"/>
        <v/>
      </c>
      <c r="AM436" s="3" t="str">
        <f t="shared" si="63"/>
        <v/>
      </c>
      <c r="AN436" s="3" t="str">
        <f t="shared" si="63"/>
        <v/>
      </c>
      <c r="AO436" s="2">
        <f t="shared" si="57"/>
        <v>0</v>
      </c>
      <c r="AP436" s="4"/>
      <c r="AQ436" s="3">
        <f>IF(AJ436=1,VLOOKUP($AP436,BaseEqptCdF!$C$5:$R$161,16,FALSE),0)</f>
        <v>0</v>
      </c>
      <c r="AR436" s="3">
        <f>IF(AK436=1,VLOOKUP($AP436,BaseEqptCdF!$C$5:$R$161,16,FALSE),0)</f>
        <v>0</v>
      </c>
      <c r="AS436" s="3">
        <f>IF(AL436=1,VLOOKUP($AP436,BaseEqptCdF!$C$5:$R$161,16,FALSE),0)</f>
        <v>0</v>
      </c>
      <c r="AT436" s="3">
        <f>IF(AM436=1,VLOOKUP($AP436,BaseEqptCdF!$C$5:$R$161,16,FALSE),0)</f>
        <v>0</v>
      </c>
      <c r="AU436" s="3">
        <f>IF(AN436=1,VLOOKUP($AP436,BaseEqptCdF!$C$5:$R$161,16,FALSE),0)</f>
        <v>0</v>
      </c>
      <c r="AV436" s="2">
        <f t="shared" si="58"/>
        <v>0</v>
      </c>
      <c r="AW436" s="3" t="str">
        <f>IF($L436="","",IF(SUM($AJ436:AJ436)=0,$AE436,VLOOKUP($AP436,BaseEqptCdF!$C$5:$R$161,16,FALSE)*$AC$3))</f>
        <v/>
      </c>
      <c r="AX436" s="3" t="str">
        <f>IF($L436="","",IF(SUM($AJ436:AK436)=0,$AE436,VLOOKUP($AP436,BaseEqptCdF!$C$5:$R$161,16,FALSE)*$AC$3))</f>
        <v/>
      </c>
      <c r="AY436" s="3" t="str">
        <f>IF($L436="","",IF(SUM($AJ436:AL436)=0,$AE436,VLOOKUP($AP436,BaseEqptCdF!$C$5:$R$161,16,FALSE)*$AC$3))</f>
        <v/>
      </c>
      <c r="AZ436" s="3" t="str">
        <f>IF($L436="","",IF(SUM($AJ436:AM436)=0,$AE436,VLOOKUP($AP436,BaseEqptCdF!$C$5:$R$161,16,FALSE)*$AC$3))</f>
        <v/>
      </c>
      <c r="BA436" s="3" t="str">
        <f>IF($L436="","",IF(SUM($AJ436:AN436)=0,$AE436,VLOOKUP($AP436,BaseEqptCdF!$C$5:$R$161,16,FALSE)*$AC$3))</f>
        <v/>
      </c>
      <c r="BB436" s="2">
        <f t="shared" si="59"/>
        <v>0</v>
      </c>
      <c r="BC436" s="3" t="str">
        <f>IF($L436="","",IF(SUM($AJ436:AJ436)=0,$AF436,IF(LEFT(VLOOKUP($AP436,BaseEqptCdF!$C$5:$E$161,3,FALSE),2)="SD",0,IF(LEFT(VLOOKUP($AP436,BaseEqptCdF!$C$5:$E$161,3,FALSE),2)="SB",1*52,VLOOKUP($AP436,BaseEqptCdF!$C$5:$S$161,12,FALSE)*0.2*300))))</f>
        <v/>
      </c>
      <c r="BD436" s="3" t="str">
        <f>IF($L436="","",IF(SUM($AJ436:AK436)=0,$AF436,IF(LEFT(VLOOKUP($AP436,BaseEqptCdF!$C$5:$E$161,3,FALSE),2)="SD",0,IF(LEFT(VLOOKUP($AP436,BaseEqptCdF!$C$5:$E$161,3,FALSE),2)="SB",1*52,VLOOKUP($AP436,BaseEqptCdF!$C$5:$S$161,12,FALSE)*0.2*300))))</f>
        <v/>
      </c>
      <c r="BE436" s="3" t="str">
        <f>IF($L436="","",IF(SUM($AJ436:AL436)=0,$AF436,IF(LEFT(VLOOKUP($AP436,BaseEqptCdF!$C$5:$E$161,3,FALSE),2)="SD",0,IF(LEFT(VLOOKUP($AP436,BaseEqptCdF!$C$5:$E$161,3,FALSE),2)="SB",1*52,VLOOKUP($AP436,BaseEqptCdF!$C$5:$S$161,12,FALSE)*0.2*300))))</f>
        <v/>
      </c>
      <c r="BF436" s="3" t="str">
        <f>IF($L436="","",IF(SUM($AJ436:AM436)=0,$AF436,IF(LEFT(VLOOKUP($AP436,BaseEqptCdF!$C$5:$E$161,3,FALSE),2)="SD",0,IF(LEFT(VLOOKUP($AP436,BaseEqptCdF!$C$5:$E$161,3,FALSE),2)="SB",1*52,VLOOKUP($AP436,BaseEqptCdF!$C$5:$S$161,12,FALSE)*0.2*300))))</f>
        <v/>
      </c>
      <c r="BG436" s="3" t="str">
        <f>IF($L436="","",IF(SUM($AJ436:AN436)=0,$AF436,IF(LEFT(VLOOKUP($AP436,BaseEqptCdF!$C$5:$E$161,3,FALSE),2)="SD",0,IF(LEFT(VLOOKUP($AP436,BaseEqptCdF!$C$5:$E$161,3,FALSE),2)="SB",1*52,VLOOKUP($AP436,BaseEqptCdF!$C$5:$S$161,12,FALSE)*0.2*300))))</f>
        <v/>
      </c>
      <c r="BH436" s="2">
        <f t="shared" si="60"/>
        <v>0</v>
      </c>
    </row>
    <row r="437" spans="1:60" x14ac:dyDescent="0.25">
      <c r="A437" s="296" t="str">
        <f t="array" ref="A437">IF($C437="","",INDEX(Prog!$B$8:$D$300,MATCH($C437,nivo1,0),1))</f>
        <v/>
      </c>
      <c r="B437" s="296" t="str">
        <f t="array" ref="B437">IF($C437="","",INDEX(Prog!$B$8:$D$300,MATCH($C437,nivo1,0),2))</f>
        <v/>
      </c>
      <c r="C437" s="273"/>
      <c r="D437" s="267"/>
      <c r="E437" s="273"/>
      <c r="F437" s="273"/>
      <c r="G437" s="273"/>
      <c r="H437" s="273"/>
      <c r="I437" s="273"/>
      <c r="J437" s="273"/>
      <c r="K437" s="274"/>
      <c r="L437" s="273"/>
      <c r="M437" s="273"/>
      <c r="N437" s="273"/>
      <c r="O437" s="275"/>
      <c r="P437" s="273"/>
      <c r="Q437" s="273"/>
      <c r="R437" s="273"/>
      <c r="S437" s="273"/>
      <c r="T437" s="276"/>
      <c r="U437" s="276"/>
      <c r="V437" s="276"/>
      <c r="W437" s="276"/>
      <c r="X437" s="277"/>
      <c r="Y437" s="278"/>
      <c r="AA437" s="8" t="str">
        <f>IF($L437="","",VLOOKUP($L437,BaseEqptCdF!$C$5:$E$161,2,FALSE))</f>
        <v/>
      </c>
      <c r="AB437" s="8" t="str">
        <f>IF($L437="","",VLOOKUP($L437,BaseEqptCdF!$C$5:$E$161,3,FALSE))</f>
        <v/>
      </c>
      <c r="AC437" s="7" t="str">
        <f>IF($L437="","",VLOOKUP($L437,BaseEqptCdF!$C$5:$I$161,6,FALSE))</f>
        <v/>
      </c>
      <c r="AD437" s="7" t="str">
        <f>IF($L437="","",VLOOKUP($L437,BaseEqptCdF!$C$5:$I$161,7,FALSE))</f>
        <v/>
      </c>
      <c r="AE437" s="3" t="str">
        <f>IF($L437="","",VLOOKUP($L437,BaseEqptCdF!$C$5:$R$161,16,FALSE)*$AC$3)</f>
        <v/>
      </c>
      <c r="AF437" s="3" t="str">
        <f>IF($L437="","",IF(LEFT($AB437,2)="SD",0,IF(LEFT($AB437,2)="SB",1*52,IF($N437=Prog!$P$17,VLOOKUP($L437,BaseEqptCdF!$C$5:$P$161,14,FALSE)*1*300,VLOOKUP($L437,BaseEqptCdF!$C$5:$P$161,12,FALSE)*0.2*300))))</f>
        <v/>
      </c>
      <c r="AG437" s="6" t="str">
        <f t="shared" si="61"/>
        <v/>
      </c>
      <c r="AH437" s="6">
        <f>IF($U437=Prog!$S$18,YEAR($X437),"")</f>
        <v>1900</v>
      </c>
      <c r="AI437" s="5" t="str">
        <f>IF(OR($AG437="",$U437=Prog!$S$18),"",IF(OR($U437=Prog!$S$17,$U437=Prog!$S$16),YEAR($X437),IF($AG437="ND","ND",$AI$8+$O437)))</f>
        <v/>
      </c>
      <c r="AJ437" s="3" t="str">
        <f t="shared" si="56"/>
        <v/>
      </c>
      <c r="AK437" s="3" t="str">
        <f t="shared" si="63"/>
        <v/>
      </c>
      <c r="AL437" s="3" t="str">
        <f t="shared" si="63"/>
        <v/>
      </c>
      <c r="AM437" s="3" t="str">
        <f t="shared" si="63"/>
        <v/>
      </c>
      <c r="AN437" s="3" t="str">
        <f t="shared" si="63"/>
        <v/>
      </c>
      <c r="AO437" s="2">
        <f t="shared" si="57"/>
        <v>0</v>
      </c>
      <c r="AP437" s="4"/>
      <c r="AQ437" s="3">
        <f>IF(AJ437=1,VLOOKUP($AP437,BaseEqptCdF!$C$5:$R$161,16,FALSE),0)</f>
        <v>0</v>
      </c>
      <c r="AR437" s="3">
        <f>IF(AK437=1,VLOOKUP($AP437,BaseEqptCdF!$C$5:$R$161,16,FALSE),0)</f>
        <v>0</v>
      </c>
      <c r="AS437" s="3">
        <f>IF(AL437=1,VLOOKUP($AP437,BaseEqptCdF!$C$5:$R$161,16,FALSE),0)</f>
        <v>0</v>
      </c>
      <c r="AT437" s="3">
        <f>IF(AM437=1,VLOOKUP($AP437,BaseEqptCdF!$C$5:$R$161,16,FALSE),0)</f>
        <v>0</v>
      </c>
      <c r="AU437" s="3">
        <f>IF(AN437=1,VLOOKUP($AP437,BaseEqptCdF!$C$5:$R$161,16,FALSE),0)</f>
        <v>0</v>
      </c>
      <c r="AV437" s="2">
        <f t="shared" si="58"/>
        <v>0</v>
      </c>
      <c r="AW437" s="3" t="str">
        <f>IF($L437="","",IF(SUM($AJ437:AJ437)=0,$AE437,VLOOKUP($AP437,BaseEqptCdF!$C$5:$R$161,16,FALSE)*$AC$3))</f>
        <v/>
      </c>
      <c r="AX437" s="3" t="str">
        <f>IF($L437="","",IF(SUM($AJ437:AK437)=0,$AE437,VLOOKUP($AP437,BaseEqptCdF!$C$5:$R$161,16,FALSE)*$AC$3))</f>
        <v/>
      </c>
      <c r="AY437" s="3" t="str">
        <f>IF($L437="","",IF(SUM($AJ437:AL437)=0,$AE437,VLOOKUP($AP437,BaseEqptCdF!$C$5:$R$161,16,FALSE)*$AC$3))</f>
        <v/>
      </c>
      <c r="AZ437" s="3" t="str">
        <f>IF($L437="","",IF(SUM($AJ437:AM437)=0,$AE437,VLOOKUP($AP437,BaseEqptCdF!$C$5:$R$161,16,FALSE)*$AC$3))</f>
        <v/>
      </c>
      <c r="BA437" s="3" t="str">
        <f>IF($L437="","",IF(SUM($AJ437:AN437)=0,$AE437,VLOOKUP($AP437,BaseEqptCdF!$C$5:$R$161,16,FALSE)*$AC$3))</f>
        <v/>
      </c>
      <c r="BB437" s="2">
        <f t="shared" si="59"/>
        <v>0</v>
      </c>
      <c r="BC437" s="3" t="str">
        <f>IF($L437="","",IF(SUM($AJ437:AJ437)=0,$AF437,IF(LEFT(VLOOKUP($AP437,BaseEqptCdF!$C$5:$E$161,3,FALSE),2)="SD",0,IF(LEFT(VLOOKUP($AP437,BaseEqptCdF!$C$5:$E$161,3,FALSE),2)="SB",1*52,VLOOKUP($AP437,BaseEqptCdF!$C$5:$S$161,12,FALSE)*0.2*300))))</f>
        <v/>
      </c>
      <c r="BD437" s="3" t="str">
        <f>IF($L437="","",IF(SUM($AJ437:AK437)=0,$AF437,IF(LEFT(VLOOKUP($AP437,BaseEqptCdF!$C$5:$E$161,3,FALSE),2)="SD",0,IF(LEFT(VLOOKUP($AP437,BaseEqptCdF!$C$5:$E$161,3,FALSE),2)="SB",1*52,VLOOKUP($AP437,BaseEqptCdF!$C$5:$S$161,12,FALSE)*0.2*300))))</f>
        <v/>
      </c>
      <c r="BE437" s="3" t="str">
        <f>IF($L437="","",IF(SUM($AJ437:AL437)=0,$AF437,IF(LEFT(VLOOKUP($AP437,BaseEqptCdF!$C$5:$E$161,3,FALSE),2)="SD",0,IF(LEFT(VLOOKUP($AP437,BaseEqptCdF!$C$5:$E$161,3,FALSE),2)="SB",1*52,VLOOKUP($AP437,BaseEqptCdF!$C$5:$S$161,12,FALSE)*0.2*300))))</f>
        <v/>
      </c>
      <c r="BF437" s="3" t="str">
        <f>IF($L437="","",IF(SUM($AJ437:AM437)=0,$AF437,IF(LEFT(VLOOKUP($AP437,BaseEqptCdF!$C$5:$E$161,3,FALSE),2)="SD",0,IF(LEFT(VLOOKUP($AP437,BaseEqptCdF!$C$5:$E$161,3,FALSE),2)="SB",1*52,VLOOKUP($AP437,BaseEqptCdF!$C$5:$S$161,12,FALSE)*0.2*300))))</f>
        <v/>
      </c>
      <c r="BG437" s="3" t="str">
        <f>IF($L437="","",IF(SUM($AJ437:AN437)=0,$AF437,IF(LEFT(VLOOKUP($AP437,BaseEqptCdF!$C$5:$E$161,3,FALSE),2)="SD",0,IF(LEFT(VLOOKUP($AP437,BaseEqptCdF!$C$5:$E$161,3,FALSE),2)="SB",1*52,VLOOKUP($AP437,BaseEqptCdF!$C$5:$S$161,12,FALSE)*0.2*300))))</f>
        <v/>
      </c>
      <c r="BH437" s="2">
        <f t="shared" si="60"/>
        <v>0</v>
      </c>
    </row>
    <row r="438" spans="1:60" x14ac:dyDescent="0.25">
      <c r="A438" s="296" t="str">
        <f t="array" ref="A438">IF($C438="","",INDEX(Prog!$B$8:$D$300,MATCH($C438,nivo1,0),1))</f>
        <v/>
      </c>
      <c r="B438" s="296" t="str">
        <f t="array" ref="B438">IF($C438="","",INDEX(Prog!$B$8:$D$300,MATCH($C438,nivo1,0),2))</f>
        <v/>
      </c>
      <c r="C438" s="273"/>
      <c r="D438" s="267"/>
      <c r="E438" s="273"/>
      <c r="F438" s="273"/>
      <c r="G438" s="273"/>
      <c r="H438" s="273"/>
      <c r="I438" s="273"/>
      <c r="J438" s="273"/>
      <c r="K438" s="274"/>
      <c r="L438" s="273"/>
      <c r="M438" s="273"/>
      <c r="N438" s="273"/>
      <c r="O438" s="275"/>
      <c r="P438" s="273"/>
      <c r="Q438" s="273"/>
      <c r="R438" s="273"/>
      <c r="S438" s="273"/>
      <c r="T438" s="276"/>
      <c r="U438" s="276"/>
      <c r="V438" s="276"/>
      <c r="W438" s="276"/>
      <c r="X438" s="277"/>
      <c r="Y438" s="278"/>
      <c r="AA438" s="8" t="str">
        <f>IF($L438="","",VLOOKUP($L438,BaseEqptCdF!$C$5:$E$161,2,FALSE))</f>
        <v/>
      </c>
      <c r="AB438" s="8" t="str">
        <f>IF($L438="","",VLOOKUP($L438,BaseEqptCdF!$C$5:$E$161,3,FALSE))</f>
        <v/>
      </c>
      <c r="AC438" s="7" t="str">
        <f>IF($L438="","",VLOOKUP($L438,BaseEqptCdF!$C$5:$I$161,6,FALSE))</f>
        <v/>
      </c>
      <c r="AD438" s="7" t="str">
        <f>IF($L438="","",VLOOKUP($L438,BaseEqptCdF!$C$5:$I$161,7,FALSE))</f>
        <v/>
      </c>
      <c r="AE438" s="3" t="str">
        <f>IF($L438="","",VLOOKUP($L438,BaseEqptCdF!$C$5:$R$161,16,FALSE)*$AC$3)</f>
        <v/>
      </c>
      <c r="AF438" s="3" t="str">
        <f>IF($L438="","",IF(LEFT($AB438,2)="SD",0,IF(LEFT($AB438,2)="SB",1*52,IF($N438=Prog!$P$17,VLOOKUP($L438,BaseEqptCdF!$C$5:$P$161,14,FALSE)*1*300,VLOOKUP($L438,BaseEqptCdF!$C$5:$P$161,12,FALSE)*0.2*300))))</f>
        <v/>
      </c>
      <c r="AG438" s="6" t="str">
        <f t="shared" si="61"/>
        <v/>
      </c>
      <c r="AH438" s="6">
        <f>IF($U438=Prog!$S$18,YEAR($X438),"")</f>
        <v>1900</v>
      </c>
      <c r="AI438" s="5" t="str">
        <f>IF(OR($AG438="",$U438=Prog!$S$18),"",IF(OR($U438=Prog!$S$17,$U438=Prog!$S$16),YEAR($X438),IF($AG438="ND","ND",$AI$8+$O438)))</f>
        <v/>
      </c>
      <c r="AJ438" s="3" t="str">
        <f t="shared" si="56"/>
        <v/>
      </c>
      <c r="AK438" s="3" t="str">
        <f t="shared" si="63"/>
        <v/>
      </c>
      <c r="AL438" s="3" t="str">
        <f t="shared" si="63"/>
        <v/>
      </c>
      <c r="AM438" s="3" t="str">
        <f t="shared" si="63"/>
        <v/>
      </c>
      <c r="AN438" s="3" t="str">
        <f t="shared" si="63"/>
        <v/>
      </c>
      <c r="AO438" s="2">
        <f t="shared" si="57"/>
        <v>0</v>
      </c>
      <c r="AP438" s="4"/>
      <c r="AQ438" s="3">
        <f>IF(AJ438=1,VLOOKUP($AP438,BaseEqptCdF!$C$5:$R$161,16,FALSE),0)</f>
        <v>0</v>
      </c>
      <c r="AR438" s="3">
        <f>IF(AK438=1,VLOOKUP($AP438,BaseEqptCdF!$C$5:$R$161,16,FALSE),0)</f>
        <v>0</v>
      </c>
      <c r="AS438" s="3">
        <f>IF(AL438=1,VLOOKUP($AP438,BaseEqptCdF!$C$5:$R$161,16,FALSE),0)</f>
        <v>0</v>
      </c>
      <c r="AT438" s="3">
        <f>IF(AM438=1,VLOOKUP($AP438,BaseEqptCdF!$C$5:$R$161,16,FALSE),0)</f>
        <v>0</v>
      </c>
      <c r="AU438" s="3">
        <f>IF(AN438=1,VLOOKUP($AP438,BaseEqptCdF!$C$5:$R$161,16,FALSE),0)</f>
        <v>0</v>
      </c>
      <c r="AV438" s="2">
        <f t="shared" si="58"/>
        <v>0</v>
      </c>
      <c r="AW438" s="3" t="str">
        <f>IF($L438="","",IF(SUM($AJ438:AJ438)=0,$AE438,VLOOKUP($AP438,BaseEqptCdF!$C$5:$R$161,16,FALSE)*$AC$3))</f>
        <v/>
      </c>
      <c r="AX438" s="3" t="str">
        <f>IF($L438="","",IF(SUM($AJ438:AK438)=0,$AE438,VLOOKUP($AP438,BaseEqptCdF!$C$5:$R$161,16,FALSE)*$AC$3))</f>
        <v/>
      </c>
      <c r="AY438" s="3" t="str">
        <f>IF($L438="","",IF(SUM($AJ438:AL438)=0,$AE438,VLOOKUP($AP438,BaseEqptCdF!$C$5:$R$161,16,FALSE)*$AC$3))</f>
        <v/>
      </c>
      <c r="AZ438" s="3" t="str">
        <f>IF($L438="","",IF(SUM($AJ438:AM438)=0,$AE438,VLOOKUP($AP438,BaseEqptCdF!$C$5:$R$161,16,FALSE)*$AC$3))</f>
        <v/>
      </c>
      <c r="BA438" s="3" t="str">
        <f>IF($L438="","",IF(SUM($AJ438:AN438)=0,$AE438,VLOOKUP($AP438,BaseEqptCdF!$C$5:$R$161,16,FALSE)*$AC$3))</f>
        <v/>
      </c>
      <c r="BB438" s="2">
        <f t="shared" si="59"/>
        <v>0</v>
      </c>
      <c r="BC438" s="3" t="str">
        <f>IF($L438="","",IF(SUM($AJ438:AJ438)=0,$AF438,IF(LEFT(VLOOKUP($AP438,BaseEqptCdF!$C$5:$E$161,3,FALSE),2)="SD",0,IF(LEFT(VLOOKUP($AP438,BaseEqptCdF!$C$5:$E$161,3,FALSE),2)="SB",1*52,VLOOKUP($AP438,BaseEqptCdF!$C$5:$S$161,12,FALSE)*0.2*300))))</f>
        <v/>
      </c>
      <c r="BD438" s="3" t="str">
        <f>IF($L438="","",IF(SUM($AJ438:AK438)=0,$AF438,IF(LEFT(VLOOKUP($AP438,BaseEqptCdF!$C$5:$E$161,3,FALSE),2)="SD",0,IF(LEFT(VLOOKUP($AP438,BaseEqptCdF!$C$5:$E$161,3,FALSE),2)="SB",1*52,VLOOKUP($AP438,BaseEqptCdF!$C$5:$S$161,12,FALSE)*0.2*300))))</f>
        <v/>
      </c>
      <c r="BE438" s="3" t="str">
        <f>IF($L438="","",IF(SUM($AJ438:AL438)=0,$AF438,IF(LEFT(VLOOKUP($AP438,BaseEqptCdF!$C$5:$E$161,3,FALSE),2)="SD",0,IF(LEFT(VLOOKUP($AP438,BaseEqptCdF!$C$5:$E$161,3,FALSE),2)="SB",1*52,VLOOKUP($AP438,BaseEqptCdF!$C$5:$S$161,12,FALSE)*0.2*300))))</f>
        <v/>
      </c>
      <c r="BF438" s="3" t="str">
        <f>IF($L438="","",IF(SUM($AJ438:AM438)=0,$AF438,IF(LEFT(VLOOKUP($AP438,BaseEqptCdF!$C$5:$E$161,3,FALSE),2)="SD",0,IF(LEFT(VLOOKUP($AP438,BaseEqptCdF!$C$5:$E$161,3,FALSE),2)="SB",1*52,VLOOKUP($AP438,BaseEqptCdF!$C$5:$S$161,12,FALSE)*0.2*300))))</f>
        <v/>
      </c>
      <c r="BG438" s="3" t="str">
        <f>IF($L438="","",IF(SUM($AJ438:AN438)=0,$AF438,IF(LEFT(VLOOKUP($AP438,BaseEqptCdF!$C$5:$E$161,3,FALSE),2)="SD",0,IF(LEFT(VLOOKUP($AP438,BaseEqptCdF!$C$5:$E$161,3,FALSE),2)="SB",1*52,VLOOKUP($AP438,BaseEqptCdF!$C$5:$S$161,12,FALSE)*0.2*300))))</f>
        <v/>
      </c>
      <c r="BH438" s="2">
        <f t="shared" si="60"/>
        <v>0</v>
      </c>
    </row>
    <row r="439" spans="1:60" x14ac:dyDescent="0.25">
      <c r="A439" s="296" t="str">
        <f t="array" ref="A439">IF($C439="","",INDEX(Prog!$B$8:$D$300,MATCH($C439,nivo1,0),1))</f>
        <v/>
      </c>
      <c r="B439" s="296" t="str">
        <f t="array" ref="B439">IF($C439="","",INDEX(Prog!$B$8:$D$300,MATCH($C439,nivo1,0),2))</f>
        <v/>
      </c>
      <c r="C439" s="273"/>
      <c r="D439" s="267"/>
      <c r="E439" s="273"/>
      <c r="F439" s="273"/>
      <c r="G439" s="273"/>
      <c r="H439" s="273"/>
      <c r="I439" s="273"/>
      <c r="J439" s="273"/>
      <c r="K439" s="274"/>
      <c r="L439" s="273"/>
      <c r="M439" s="273"/>
      <c r="N439" s="273"/>
      <c r="O439" s="275"/>
      <c r="P439" s="273"/>
      <c r="Q439" s="273"/>
      <c r="R439" s="273"/>
      <c r="S439" s="273"/>
      <c r="T439" s="276"/>
      <c r="U439" s="276"/>
      <c r="V439" s="276"/>
      <c r="W439" s="276"/>
      <c r="X439" s="277"/>
      <c r="Y439" s="278"/>
      <c r="AA439" s="8" t="str">
        <f>IF($L439="","",VLOOKUP($L439,BaseEqptCdF!$C$5:$E$161,2,FALSE))</f>
        <v/>
      </c>
      <c r="AB439" s="8" t="str">
        <f>IF($L439="","",VLOOKUP($L439,BaseEqptCdF!$C$5:$E$161,3,FALSE))</f>
        <v/>
      </c>
      <c r="AC439" s="7" t="str">
        <f>IF($L439="","",VLOOKUP($L439,BaseEqptCdF!$C$5:$I$161,6,FALSE))</f>
        <v/>
      </c>
      <c r="AD439" s="7" t="str">
        <f>IF($L439="","",VLOOKUP($L439,BaseEqptCdF!$C$5:$I$161,7,FALSE))</f>
        <v/>
      </c>
      <c r="AE439" s="3" t="str">
        <f>IF($L439="","",VLOOKUP($L439,BaseEqptCdF!$C$5:$R$161,16,FALSE)*$AC$3)</f>
        <v/>
      </c>
      <c r="AF439" s="3" t="str">
        <f>IF($L439="","",IF(LEFT($AB439,2)="SD",0,IF(LEFT($AB439,2)="SB",1*52,IF($N439=Prog!$P$17,VLOOKUP($L439,BaseEqptCdF!$C$5:$P$161,14,FALSE)*1*300,VLOOKUP($L439,BaseEqptCdF!$C$5:$P$161,12,FALSE)*0.2*300))))</f>
        <v/>
      </c>
      <c r="AG439" s="6" t="str">
        <f t="shared" si="61"/>
        <v/>
      </c>
      <c r="AH439" s="6">
        <f>IF($U439=Prog!$S$18,YEAR($X439),"")</f>
        <v>1900</v>
      </c>
      <c r="AI439" s="5" t="str">
        <f>IF(OR($AG439="",$U439=Prog!$S$18),"",IF(OR($U439=Prog!$S$17,$U439=Prog!$S$16),YEAR($X439),IF($AG439="ND","ND",$AI$8+$O439)))</f>
        <v/>
      </c>
      <c r="AJ439" s="3" t="str">
        <f t="shared" si="56"/>
        <v/>
      </c>
      <c r="AK439" s="3" t="str">
        <f t="shared" si="63"/>
        <v/>
      </c>
      <c r="AL439" s="3" t="str">
        <f t="shared" si="63"/>
        <v/>
      </c>
      <c r="AM439" s="3" t="str">
        <f t="shared" si="63"/>
        <v/>
      </c>
      <c r="AN439" s="3" t="str">
        <f t="shared" si="63"/>
        <v/>
      </c>
      <c r="AO439" s="2">
        <f t="shared" si="57"/>
        <v>0</v>
      </c>
      <c r="AP439" s="4"/>
      <c r="AQ439" s="3">
        <f>IF(AJ439=1,VLOOKUP($AP439,BaseEqptCdF!$C$5:$R$161,16,FALSE),0)</f>
        <v>0</v>
      </c>
      <c r="AR439" s="3">
        <f>IF(AK439=1,VLOOKUP($AP439,BaseEqptCdF!$C$5:$R$161,16,FALSE),0)</f>
        <v>0</v>
      </c>
      <c r="AS439" s="3">
        <f>IF(AL439=1,VLOOKUP($AP439,BaseEqptCdF!$C$5:$R$161,16,FALSE),0)</f>
        <v>0</v>
      </c>
      <c r="AT439" s="3">
        <f>IF(AM439=1,VLOOKUP($AP439,BaseEqptCdF!$C$5:$R$161,16,FALSE),0)</f>
        <v>0</v>
      </c>
      <c r="AU439" s="3">
        <f>IF(AN439=1,VLOOKUP($AP439,BaseEqptCdF!$C$5:$R$161,16,FALSE),0)</f>
        <v>0</v>
      </c>
      <c r="AV439" s="2">
        <f t="shared" si="58"/>
        <v>0</v>
      </c>
      <c r="AW439" s="3" t="str">
        <f>IF($L439="","",IF(SUM($AJ439:AJ439)=0,$AE439,VLOOKUP($AP439,BaseEqptCdF!$C$5:$R$161,16,FALSE)*$AC$3))</f>
        <v/>
      </c>
      <c r="AX439" s="3" t="str">
        <f>IF($L439="","",IF(SUM($AJ439:AK439)=0,$AE439,VLOOKUP($AP439,BaseEqptCdF!$C$5:$R$161,16,FALSE)*$AC$3))</f>
        <v/>
      </c>
      <c r="AY439" s="3" t="str">
        <f>IF($L439="","",IF(SUM($AJ439:AL439)=0,$AE439,VLOOKUP($AP439,BaseEqptCdF!$C$5:$R$161,16,FALSE)*$AC$3))</f>
        <v/>
      </c>
      <c r="AZ439" s="3" t="str">
        <f>IF($L439="","",IF(SUM($AJ439:AM439)=0,$AE439,VLOOKUP($AP439,BaseEqptCdF!$C$5:$R$161,16,FALSE)*$AC$3))</f>
        <v/>
      </c>
      <c r="BA439" s="3" t="str">
        <f>IF($L439="","",IF(SUM($AJ439:AN439)=0,$AE439,VLOOKUP($AP439,BaseEqptCdF!$C$5:$R$161,16,FALSE)*$AC$3))</f>
        <v/>
      </c>
      <c r="BB439" s="2">
        <f t="shared" si="59"/>
        <v>0</v>
      </c>
      <c r="BC439" s="3" t="str">
        <f>IF($L439="","",IF(SUM($AJ439:AJ439)=0,$AF439,IF(LEFT(VLOOKUP($AP439,BaseEqptCdF!$C$5:$E$161,3,FALSE),2)="SD",0,IF(LEFT(VLOOKUP($AP439,BaseEqptCdF!$C$5:$E$161,3,FALSE),2)="SB",1*52,VLOOKUP($AP439,BaseEqptCdF!$C$5:$S$161,12,FALSE)*0.2*300))))</f>
        <v/>
      </c>
      <c r="BD439" s="3" t="str">
        <f>IF($L439="","",IF(SUM($AJ439:AK439)=0,$AF439,IF(LEFT(VLOOKUP($AP439,BaseEqptCdF!$C$5:$E$161,3,FALSE),2)="SD",0,IF(LEFT(VLOOKUP($AP439,BaseEqptCdF!$C$5:$E$161,3,FALSE),2)="SB",1*52,VLOOKUP($AP439,BaseEqptCdF!$C$5:$S$161,12,FALSE)*0.2*300))))</f>
        <v/>
      </c>
      <c r="BE439" s="3" t="str">
        <f>IF($L439="","",IF(SUM($AJ439:AL439)=0,$AF439,IF(LEFT(VLOOKUP($AP439,BaseEqptCdF!$C$5:$E$161,3,FALSE),2)="SD",0,IF(LEFT(VLOOKUP($AP439,BaseEqptCdF!$C$5:$E$161,3,FALSE),2)="SB",1*52,VLOOKUP($AP439,BaseEqptCdF!$C$5:$S$161,12,FALSE)*0.2*300))))</f>
        <v/>
      </c>
      <c r="BF439" s="3" t="str">
        <f>IF($L439="","",IF(SUM($AJ439:AM439)=0,$AF439,IF(LEFT(VLOOKUP($AP439,BaseEqptCdF!$C$5:$E$161,3,FALSE),2)="SD",0,IF(LEFT(VLOOKUP($AP439,BaseEqptCdF!$C$5:$E$161,3,FALSE),2)="SB",1*52,VLOOKUP($AP439,BaseEqptCdF!$C$5:$S$161,12,FALSE)*0.2*300))))</f>
        <v/>
      </c>
      <c r="BG439" s="3" t="str">
        <f>IF($L439="","",IF(SUM($AJ439:AN439)=0,$AF439,IF(LEFT(VLOOKUP($AP439,BaseEqptCdF!$C$5:$E$161,3,FALSE),2)="SD",0,IF(LEFT(VLOOKUP($AP439,BaseEqptCdF!$C$5:$E$161,3,FALSE),2)="SB",1*52,VLOOKUP($AP439,BaseEqptCdF!$C$5:$S$161,12,FALSE)*0.2*300))))</f>
        <v/>
      </c>
      <c r="BH439" s="2">
        <f t="shared" si="60"/>
        <v>0</v>
      </c>
    </row>
    <row r="440" spans="1:60" x14ac:dyDescent="0.25">
      <c r="A440" s="296" t="str">
        <f t="array" ref="A440">IF($C440="","",INDEX(Prog!$B$8:$D$300,MATCH($C440,nivo1,0),1))</f>
        <v/>
      </c>
      <c r="B440" s="296" t="str">
        <f t="array" ref="B440">IF($C440="","",INDEX(Prog!$B$8:$D$300,MATCH($C440,nivo1,0),2))</f>
        <v/>
      </c>
      <c r="C440" s="273"/>
      <c r="D440" s="267"/>
      <c r="E440" s="273"/>
      <c r="F440" s="273"/>
      <c r="G440" s="273"/>
      <c r="H440" s="273"/>
      <c r="I440" s="273"/>
      <c r="J440" s="273"/>
      <c r="K440" s="274"/>
      <c r="L440" s="273"/>
      <c r="M440" s="273"/>
      <c r="N440" s="273"/>
      <c r="O440" s="275"/>
      <c r="P440" s="273"/>
      <c r="Q440" s="273"/>
      <c r="R440" s="273"/>
      <c r="S440" s="273"/>
      <c r="T440" s="276"/>
      <c r="U440" s="276"/>
      <c r="V440" s="276"/>
      <c r="W440" s="276"/>
      <c r="X440" s="277"/>
      <c r="Y440" s="278"/>
      <c r="AA440" s="8" t="str">
        <f>IF($L440="","",VLOOKUP($L440,BaseEqptCdF!$C$5:$E$161,2,FALSE))</f>
        <v/>
      </c>
      <c r="AB440" s="8" t="str">
        <f>IF($L440="","",VLOOKUP($L440,BaseEqptCdF!$C$5:$E$161,3,FALSE))</f>
        <v/>
      </c>
      <c r="AC440" s="7" t="str">
        <f>IF($L440="","",VLOOKUP($L440,BaseEqptCdF!$C$5:$I$161,6,FALSE))</f>
        <v/>
      </c>
      <c r="AD440" s="7" t="str">
        <f>IF($L440="","",VLOOKUP($L440,BaseEqptCdF!$C$5:$I$161,7,FALSE))</f>
        <v/>
      </c>
      <c r="AE440" s="3" t="str">
        <f>IF($L440="","",VLOOKUP($L440,BaseEqptCdF!$C$5:$R$161,16,FALSE)*$AC$3)</f>
        <v/>
      </c>
      <c r="AF440" s="3" t="str">
        <f>IF($L440="","",IF(LEFT($AB440,2)="SD",0,IF(LEFT($AB440,2)="SB",1*52,IF($N440=Prog!$P$17,VLOOKUP($L440,BaseEqptCdF!$C$5:$P$161,14,FALSE)*1*300,VLOOKUP($L440,BaseEqptCdF!$C$5:$P$161,12,FALSE)*0.2*300))))</f>
        <v/>
      </c>
      <c r="AG440" s="6" t="str">
        <f t="shared" si="61"/>
        <v/>
      </c>
      <c r="AH440" s="6">
        <f>IF($U440=Prog!$S$18,YEAR($X440),"")</f>
        <v>1900</v>
      </c>
      <c r="AI440" s="5" t="str">
        <f>IF(OR($AG440="",$U440=Prog!$S$18),"",IF(OR($U440=Prog!$S$17,$U440=Prog!$S$16),YEAR($X440),IF($AG440="ND","ND",$AI$8+$O440)))</f>
        <v/>
      </c>
      <c r="AJ440" s="3" t="str">
        <f t="shared" si="56"/>
        <v/>
      </c>
      <c r="AK440" s="3" t="str">
        <f t="shared" si="63"/>
        <v/>
      </c>
      <c r="AL440" s="3" t="str">
        <f t="shared" si="63"/>
        <v/>
      </c>
      <c r="AM440" s="3" t="str">
        <f t="shared" si="63"/>
        <v/>
      </c>
      <c r="AN440" s="3" t="str">
        <f t="shared" si="63"/>
        <v/>
      </c>
      <c r="AO440" s="2">
        <f t="shared" si="57"/>
        <v>0</v>
      </c>
      <c r="AP440" s="4"/>
      <c r="AQ440" s="3">
        <f>IF(AJ440=1,VLOOKUP($AP440,BaseEqptCdF!$C$5:$R$161,16,FALSE),0)</f>
        <v>0</v>
      </c>
      <c r="AR440" s="3">
        <f>IF(AK440=1,VLOOKUP($AP440,BaseEqptCdF!$C$5:$R$161,16,FALSE),0)</f>
        <v>0</v>
      </c>
      <c r="AS440" s="3">
        <f>IF(AL440=1,VLOOKUP($AP440,BaseEqptCdF!$C$5:$R$161,16,FALSE),0)</f>
        <v>0</v>
      </c>
      <c r="AT440" s="3">
        <f>IF(AM440=1,VLOOKUP($AP440,BaseEqptCdF!$C$5:$R$161,16,FALSE),0)</f>
        <v>0</v>
      </c>
      <c r="AU440" s="3">
        <f>IF(AN440=1,VLOOKUP($AP440,BaseEqptCdF!$C$5:$R$161,16,FALSE),0)</f>
        <v>0</v>
      </c>
      <c r="AV440" s="2">
        <f t="shared" si="58"/>
        <v>0</v>
      </c>
      <c r="AW440" s="3" t="str">
        <f>IF($L440="","",IF(SUM($AJ440:AJ440)=0,$AE440,VLOOKUP($AP440,BaseEqptCdF!$C$5:$R$161,16,FALSE)*$AC$3))</f>
        <v/>
      </c>
      <c r="AX440" s="3" t="str">
        <f>IF($L440="","",IF(SUM($AJ440:AK440)=0,$AE440,VLOOKUP($AP440,BaseEqptCdF!$C$5:$R$161,16,FALSE)*$AC$3))</f>
        <v/>
      </c>
      <c r="AY440" s="3" t="str">
        <f>IF($L440="","",IF(SUM($AJ440:AL440)=0,$AE440,VLOOKUP($AP440,BaseEqptCdF!$C$5:$R$161,16,FALSE)*$AC$3))</f>
        <v/>
      </c>
      <c r="AZ440" s="3" t="str">
        <f>IF($L440="","",IF(SUM($AJ440:AM440)=0,$AE440,VLOOKUP($AP440,BaseEqptCdF!$C$5:$R$161,16,FALSE)*$AC$3))</f>
        <v/>
      </c>
      <c r="BA440" s="3" t="str">
        <f>IF($L440="","",IF(SUM($AJ440:AN440)=0,$AE440,VLOOKUP($AP440,BaseEqptCdF!$C$5:$R$161,16,FALSE)*$AC$3))</f>
        <v/>
      </c>
      <c r="BB440" s="2">
        <f t="shared" si="59"/>
        <v>0</v>
      </c>
      <c r="BC440" s="3" t="str">
        <f>IF($L440="","",IF(SUM($AJ440:AJ440)=0,$AF440,IF(LEFT(VLOOKUP($AP440,BaseEqptCdF!$C$5:$E$161,3,FALSE),2)="SD",0,IF(LEFT(VLOOKUP($AP440,BaseEqptCdF!$C$5:$E$161,3,FALSE),2)="SB",1*52,VLOOKUP($AP440,BaseEqptCdF!$C$5:$S$161,12,FALSE)*0.2*300))))</f>
        <v/>
      </c>
      <c r="BD440" s="3" t="str">
        <f>IF($L440="","",IF(SUM($AJ440:AK440)=0,$AF440,IF(LEFT(VLOOKUP($AP440,BaseEqptCdF!$C$5:$E$161,3,FALSE),2)="SD",0,IF(LEFT(VLOOKUP($AP440,BaseEqptCdF!$C$5:$E$161,3,FALSE),2)="SB",1*52,VLOOKUP($AP440,BaseEqptCdF!$C$5:$S$161,12,FALSE)*0.2*300))))</f>
        <v/>
      </c>
      <c r="BE440" s="3" t="str">
        <f>IF($L440="","",IF(SUM($AJ440:AL440)=0,$AF440,IF(LEFT(VLOOKUP($AP440,BaseEqptCdF!$C$5:$E$161,3,FALSE),2)="SD",0,IF(LEFT(VLOOKUP($AP440,BaseEqptCdF!$C$5:$E$161,3,FALSE),2)="SB",1*52,VLOOKUP($AP440,BaseEqptCdF!$C$5:$S$161,12,FALSE)*0.2*300))))</f>
        <v/>
      </c>
      <c r="BF440" s="3" t="str">
        <f>IF($L440="","",IF(SUM($AJ440:AM440)=0,$AF440,IF(LEFT(VLOOKUP($AP440,BaseEqptCdF!$C$5:$E$161,3,FALSE),2)="SD",0,IF(LEFT(VLOOKUP($AP440,BaseEqptCdF!$C$5:$E$161,3,FALSE),2)="SB",1*52,VLOOKUP($AP440,BaseEqptCdF!$C$5:$S$161,12,FALSE)*0.2*300))))</f>
        <v/>
      </c>
      <c r="BG440" s="3" t="str">
        <f>IF($L440="","",IF(SUM($AJ440:AN440)=0,$AF440,IF(LEFT(VLOOKUP($AP440,BaseEqptCdF!$C$5:$E$161,3,FALSE),2)="SD",0,IF(LEFT(VLOOKUP($AP440,BaseEqptCdF!$C$5:$E$161,3,FALSE),2)="SB",1*52,VLOOKUP($AP440,BaseEqptCdF!$C$5:$S$161,12,FALSE)*0.2*300))))</f>
        <v/>
      </c>
      <c r="BH440" s="2">
        <f t="shared" si="60"/>
        <v>0</v>
      </c>
    </row>
    <row r="441" spans="1:60" x14ac:dyDescent="0.25">
      <c r="A441" s="296" t="str">
        <f t="array" ref="A441">IF($C441="","",INDEX(Prog!$B$8:$D$300,MATCH($C441,nivo1,0),1))</f>
        <v/>
      </c>
      <c r="B441" s="296" t="str">
        <f t="array" ref="B441">IF($C441="","",INDEX(Prog!$B$8:$D$300,MATCH($C441,nivo1,0),2))</f>
        <v/>
      </c>
      <c r="C441" s="273"/>
      <c r="D441" s="267"/>
      <c r="E441" s="273"/>
      <c r="F441" s="273"/>
      <c r="G441" s="273"/>
      <c r="H441" s="273"/>
      <c r="I441" s="273"/>
      <c r="J441" s="273"/>
      <c r="K441" s="274"/>
      <c r="L441" s="273"/>
      <c r="M441" s="273"/>
      <c r="N441" s="273"/>
      <c r="O441" s="275"/>
      <c r="P441" s="273"/>
      <c r="Q441" s="273"/>
      <c r="R441" s="273"/>
      <c r="S441" s="273"/>
      <c r="T441" s="276"/>
      <c r="U441" s="276"/>
      <c r="V441" s="276"/>
      <c r="W441" s="276"/>
      <c r="X441" s="277"/>
      <c r="Y441" s="278"/>
      <c r="AA441" s="8" t="str">
        <f>IF($L441="","",VLOOKUP($L441,BaseEqptCdF!$C$5:$E$161,2,FALSE))</f>
        <v/>
      </c>
      <c r="AB441" s="8" t="str">
        <f>IF($L441="","",VLOOKUP($L441,BaseEqptCdF!$C$5:$E$161,3,FALSE))</f>
        <v/>
      </c>
      <c r="AC441" s="7" t="str">
        <f>IF($L441="","",VLOOKUP($L441,BaseEqptCdF!$C$5:$I$161,6,FALSE))</f>
        <v/>
      </c>
      <c r="AD441" s="7" t="str">
        <f>IF($L441="","",VLOOKUP($L441,BaseEqptCdF!$C$5:$I$161,7,FALSE))</f>
        <v/>
      </c>
      <c r="AE441" s="3" t="str">
        <f>IF($L441="","",VLOOKUP($L441,BaseEqptCdF!$C$5:$R$161,16,FALSE)*$AC$3)</f>
        <v/>
      </c>
      <c r="AF441" s="3" t="str">
        <f>IF($L441="","",IF(LEFT($AB441,2)="SD",0,IF(LEFT($AB441,2)="SB",1*52,IF($N441=Prog!$P$17,VLOOKUP($L441,BaseEqptCdF!$C$5:$P$161,14,FALSE)*1*300,VLOOKUP($L441,BaseEqptCdF!$C$5:$P$161,12,FALSE)*0.2*300))))</f>
        <v/>
      </c>
      <c r="AG441" s="6" t="str">
        <f t="shared" si="61"/>
        <v/>
      </c>
      <c r="AH441" s="6">
        <f>IF($U441=Prog!$S$18,YEAR($X441),"")</f>
        <v>1900</v>
      </c>
      <c r="AI441" s="5" t="str">
        <f>IF(OR($AG441="",$U441=Prog!$S$18),"",IF(OR($U441=Prog!$S$17,$U441=Prog!$S$16),YEAR($X441),IF($AG441="ND","ND",$AI$8+$O441)))</f>
        <v/>
      </c>
      <c r="AJ441" s="3" t="str">
        <f t="shared" si="56"/>
        <v/>
      </c>
      <c r="AK441" s="3" t="str">
        <f t="shared" si="63"/>
        <v/>
      </c>
      <c r="AL441" s="3" t="str">
        <f t="shared" si="63"/>
        <v/>
      </c>
      <c r="AM441" s="3" t="str">
        <f t="shared" si="63"/>
        <v/>
      </c>
      <c r="AN441" s="3" t="str">
        <f t="shared" si="63"/>
        <v/>
      </c>
      <c r="AO441" s="2">
        <f t="shared" si="57"/>
        <v>0</v>
      </c>
      <c r="AP441" s="4"/>
      <c r="AQ441" s="3">
        <f>IF(AJ441=1,VLOOKUP($AP441,BaseEqptCdF!$C$5:$R$161,16,FALSE),0)</f>
        <v>0</v>
      </c>
      <c r="AR441" s="3">
        <f>IF(AK441=1,VLOOKUP($AP441,BaseEqptCdF!$C$5:$R$161,16,FALSE),0)</f>
        <v>0</v>
      </c>
      <c r="AS441" s="3">
        <f>IF(AL441=1,VLOOKUP($AP441,BaseEqptCdF!$C$5:$R$161,16,FALSE),0)</f>
        <v>0</v>
      </c>
      <c r="AT441" s="3">
        <f>IF(AM441=1,VLOOKUP($AP441,BaseEqptCdF!$C$5:$R$161,16,FALSE),0)</f>
        <v>0</v>
      </c>
      <c r="AU441" s="3">
        <f>IF(AN441=1,VLOOKUP($AP441,BaseEqptCdF!$C$5:$R$161,16,FALSE),0)</f>
        <v>0</v>
      </c>
      <c r="AV441" s="2">
        <f t="shared" si="58"/>
        <v>0</v>
      </c>
      <c r="AW441" s="3" t="str">
        <f>IF($L441="","",IF(SUM($AJ441:AJ441)=0,$AE441,VLOOKUP($AP441,BaseEqptCdF!$C$5:$R$161,16,FALSE)*$AC$3))</f>
        <v/>
      </c>
      <c r="AX441" s="3" t="str">
        <f>IF($L441="","",IF(SUM($AJ441:AK441)=0,$AE441,VLOOKUP($AP441,BaseEqptCdF!$C$5:$R$161,16,FALSE)*$AC$3))</f>
        <v/>
      </c>
      <c r="AY441" s="3" t="str">
        <f>IF($L441="","",IF(SUM($AJ441:AL441)=0,$AE441,VLOOKUP($AP441,BaseEqptCdF!$C$5:$R$161,16,FALSE)*$AC$3))</f>
        <v/>
      </c>
      <c r="AZ441" s="3" t="str">
        <f>IF($L441="","",IF(SUM($AJ441:AM441)=0,$AE441,VLOOKUP($AP441,BaseEqptCdF!$C$5:$R$161,16,FALSE)*$AC$3))</f>
        <v/>
      </c>
      <c r="BA441" s="3" t="str">
        <f>IF($L441="","",IF(SUM($AJ441:AN441)=0,$AE441,VLOOKUP($AP441,BaseEqptCdF!$C$5:$R$161,16,FALSE)*$AC$3))</f>
        <v/>
      </c>
      <c r="BB441" s="2">
        <f t="shared" si="59"/>
        <v>0</v>
      </c>
      <c r="BC441" s="3" t="str">
        <f>IF($L441="","",IF(SUM($AJ441:AJ441)=0,$AF441,IF(LEFT(VLOOKUP($AP441,BaseEqptCdF!$C$5:$E$161,3,FALSE),2)="SD",0,IF(LEFT(VLOOKUP($AP441,BaseEqptCdF!$C$5:$E$161,3,FALSE),2)="SB",1*52,VLOOKUP($AP441,BaseEqptCdF!$C$5:$S$161,12,FALSE)*0.2*300))))</f>
        <v/>
      </c>
      <c r="BD441" s="3" t="str">
        <f>IF($L441="","",IF(SUM($AJ441:AK441)=0,$AF441,IF(LEFT(VLOOKUP($AP441,BaseEqptCdF!$C$5:$E$161,3,FALSE),2)="SD",0,IF(LEFT(VLOOKUP($AP441,BaseEqptCdF!$C$5:$E$161,3,FALSE),2)="SB",1*52,VLOOKUP($AP441,BaseEqptCdF!$C$5:$S$161,12,FALSE)*0.2*300))))</f>
        <v/>
      </c>
      <c r="BE441" s="3" t="str">
        <f>IF($L441="","",IF(SUM($AJ441:AL441)=0,$AF441,IF(LEFT(VLOOKUP($AP441,BaseEqptCdF!$C$5:$E$161,3,FALSE),2)="SD",0,IF(LEFT(VLOOKUP($AP441,BaseEqptCdF!$C$5:$E$161,3,FALSE),2)="SB",1*52,VLOOKUP($AP441,BaseEqptCdF!$C$5:$S$161,12,FALSE)*0.2*300))))</f>
        <v/>
      </c>
      <c r="BF441" s="3" t="str">
        <f>IF($L441="","",IF(SUM($AJ441:AM441)=0,$AF441,IF(LEFT(VLOOKUP($AP441,BaseEqptCdF!$C$5:$E$161,3,FALSE),2)="SD",0,IF(LEFT(VLOOKUP($AP441,BaseEqptCdF!$C$5:$E$161,3,FALSE),2)="SB",1*52,VLOOKUP($AP441,BaseEqptCdF!$C$5:$S$161,12,FALSE)*0.2*300))))</f>
        <v/>
      </c>
      <c r="BG441" s="3" t="str">
        <f>IF($L441="","",IF(SUM($AJ441:AN441)=0,$AF441,IF(LEFT(VLOOKUP($AP441,BaseEqptCdF!$C$5:$E$161,3,FALSE),2)="SD",0,IF(LEFT(VLOOKUP($AP441,BaseEqptCdF!$C$5:$E$161,3,FALSE),2)="SB",1*52,VLOOKUP($AP441,BaseEqptCdF!$C$5:$S$161,12,FALSE)*0.2*300))))</f>
        <v/>
      </c>
      <c r="BH441" s="2">
        <f t="shared" si="60"/>
        <v>0</v>
      </c>
    </row>
    <row r="442" spans="1:60" x14ac:dyDescent="0.25">
      <c r="A442" s="296" t="str">
        <f t="array" ref="A442">IF($C442="","",INDEX(Prog!$B$8:$D$300,MATCH($C442,nivo1,0),1))</f>
        <v/>
      </c>
      <c r="B442" s="296" t="str">
        <f t="array" ref="B442">IF($C442="","",INDEX(Prog!$B$8:$D$300,MATCH($C442,nivo1,0),2))</f>
        <v/>
      </c>
      <c r="C442" s="273"/>
      <c r="D442" s="267"/>
      <c r="E442" s="273"/>
      <c r="F442" s="273"/>
      <c r="G442" s="273"/>
      <c r="H442" s="273"/>
      <c r="I442" s="273"/>
      <c r="J442" s="273"/>
      <c r="K442" s="274"/>
      <c r="L442" s="273"/>
      <c r="M442" s="273"/>
      <c r="N442" s="273"/>
      <c r="O442" s="275"/>
      <c r="P442" s="273"/>
      <c r="Q442" s="273"/>
      <c r="R442" s="273"/>
      <c r="S442" s="273"/>
      <c r="T442" s="276"/>
      <c r="U442" s="276"/>
      <c r="V442" s="276"/>
      <c r="W442" s="276"/>
      <c r="X442" s="277"/>
      <c r="Y442" s="278"/>
      <c r="AA442" s="8" t="str">
        <f>IF($L442="","",VLOOKUP($L442,BaseEqptCdF!$C$5:$E$161,2,FALSE))</f>
        <v/>
      </c>
      <c r="AB442" s="8" t="str">
        <f>IF($L442="","",VLOOKUP($L442,BaseEqptCdF!$C$5:$E$161,3,FALSE))</f>
        <v/>
      </c>
      <c r="AC442" s="7" t="str">
        <f>IF($L442="","",VLOOKUP($L442,BaseEqptCdF!$C$5:$I$161,6,FALSE))</f>
        <v/>
      </c>
      <c r="AD442" s="7" t="str">
        <f>IF($L442="","",VLOOKUP($L442,BaseEqptCdF!$C$5:$I$161,7,FALSE))</f>
        <v/>
      </c>
      <c r="AE442" s="3" t="str">
        <f>IF($L442="","",VLOOKUP($L442,BaseEqptCdF!$C$5:$R$161,16,FALSE)*$AC$3)</f>
        <v/>
      </c>
      <c r="AF442" s="3" t="str">
        <f>IF($L442="","",IF(LEFT($AB442,2)="SD",0,IF(LEFT($AB442,2)="SB",1*52,IF($N442=Prog!$P$17,VLOOKUP($L442,BaseEqptCdF!$C$5:$P$161,14,FALSE)*1*300,VLOOKUP($L442,BaseEqptCdF!$C$5:$P$161,12,FALSE)*0.2*300))))</f>
        <v/>
      </c>
      <c r="AG442" s="6" t="str">
        <f t="shared" si="61"/>
        <v/>
      </c>
      <c r="AH442" s="6">
        <f>IF($U442=Prog!$S$18,YEAR($X442),"")</f>
        <v>1900</v>
      </c>
      <c r="AI442" s="5" t="str">
        <f>IF(OR($AG442="",$U442=Prog!$S$18),"",IF(OR($U442=Prog!$S$17,$U442=Prog!$S$16),YEAR($X442),IF($AG442="ND","ND",$AI$8+$O442)))</f>
        <v/>
      </c>
      <c r="AJ442" s="3" t="str">
        <f t="shared" si="56"/>
        <v/>
      </c>
      <c r="AK442" s="3" t="str">
        <f t="shared" si="63"/>
        <v/>
      </c>
      <c r="AL442" s="3" t="str">
        <f t="shared" si="63"/>
        <v/>
      </c>
      <c r="AM442" s="3" t="str">
        <f t="shared" si="63"/>
        <v/>
      </c>
      <c r="AN442" s="3" t="str">
        <f t="shared" si="63"/>
        <v/>
      </c>
      <c r="AO442" s="2">
        <f t="shared" si="57"/>
        <v>0</v>
      </c>
      <c r="AP442" s="4"/>
      <c r="AQ442" s="3">
        <f>IF(AJ442=1,VLOOKUP($AP442,BaseEqptCdF!$C$5:$R$161,16,FALSE),0)</f>
        <v>0</v>
      </c>
      <c r="AR442" s="3">
        <f>IF(AK442=1,VLOOKUP($AP442,BaseEqptCdF!$C$5:$R$161,16,FALSE),0)</f>
        <v>0</v>
      </c>
      <c r="AS442" s="3">
        <f>IF(AL442=1,VLOOKUP($AP442,BaseEqptCdF!$C$5:$R$161,16,FALSE),0)</f>
        <v>0</v>
      </c>
      <c r="AT442" s="3">
        <f>IF(AM442=1,VLOOKUP($AP442,BaseEqptCdF!$C$5:$R$161,16,FALSE),0)</f>
        <v>0</v>
      </c>
      <c r="AU442" s="3">
        <f>IF(AN442=1,VLOOKUP($AP442,BaseEqptCdF!$C$5:$R$161,16,FALSE),0)</f>
        <v>0</v>
      </c>
      <c r="AV442" s="2">
        <f t="shared" si="58"/>
        <v>0</v>
      </c>
      <c r="AW442" s="3" t="str">
        <f>IF($L442="","",IF(SUM($AJ442:AJ442)=0,$AE442,VLOOKUP($AP442,BaseEqptCdF!$C$5:$R$161,16,FALSE)*$AC$3))</f>
        <v/>
      </c>
      <c r="AX442" s="3" t="str">
        <f>IF($L442="","",IF(SUM($AJ442:AK442)=0,$AE442,VLOOKUP($AP442,BaseEqptCdF!$C$5:$R$161,16,FALSE)*$AC$3))</f>
        <v/>
      </c>
      <c r="AY442" s="3" t="str">
        <f>IF($L442="","",IF(SUM($AJ442:AL442)=0,$AE442,VLOOKUP($AP442,BaseEqptCdF!$C$5:$R$161,16,FALSE)*$AC$3))</f>
        <v/>
      </c>
      <c r="AZ442" s="3" t="str">
        <f>IF($L442="","",IF(SUM($AJ442:AM442)=0,$AE442,VLOOKUP($AP442,BaseEqptCdF!$C$5:$R$161,16,FALSE)*$AC$3))</f>
        <v/>
      </c>
      <c r="BA442" s="3" t="str">
        <f>IF($L442="","",IF(SUM($AJ442:AN442)=0,$AE442,VLOOKUP($AP442,BaseEqptCdF!$C$5:$R$161,16,FALSE)*$AC$3))</f>
        <v/>
      </c>
      <c r="BB442" s="2">
        <f t="shared" si="59"/>
        <v>0</v>
      </c>
      <c r="BC442" s="3" t="str">
        <f>IF($L442="","",IF(SUM($AJ442:AJ442)=0,$AF442,IF(LEFT(VLOOKUP($AP442,BaseEqptCdF!$C$5:$E$161,3,FALSE),2)="SD",0,IF(LEFT(VLOOKUP($AP442,BaseEqptCdF!$C$5:$E$161,3,FALSE),2)="SB",1*52,VLOOKUP($AP442,BaseEqptCdF!$C$5:$S$161,12,FALSE)*0.2*300))))</f>
        <v/>
      </c>
      <c r="BD442" s="3" t="str">
        <f>IF($L442="","",IF(SUM($AJ442:AK442)=0,$AF442,IF(LEFT(VLOOKUP($AP442,BaseEqptCdF!$C$5:$E$161,3,FALSE),2)="SD",0,IF(LEFT(VLOOKUP($AP442,BaseEqptCdF!$C$5:$E$161,3,FALSE),2)="SB",1*52,VLOOKUP($AP442,BaseEqptCdF!$C$5:$S$161,12,FALSE)*0.2*300))))</f>
        <v/>
      </c>
      <c r="BE442" s="3" t="str">
        <f>IF($L442="","",IF(SUM($AJ442:AL442)=0,$AF442,IF(LEFT(VLOOKUP($AP442,BaseEqptCdF!$C$5:$E$161,3,FALSE),2)="SD",0,IF(LEFT(VLOOKUP($AP442,BaseEqptCdF!$C$5:$E$161,3,FALSE),2)="SB",1*52,VLOOKUP($AP442,BaseEqptCdF!$C$5:$S$161,12,FALSE)*0.2*300))))</f>
        <v/>
      </c>
      <c r="BF442" s="3" t="str">
        <f>IF($L442="","",IF(SUM($AJ442:AM442)=0,$AF442,IF(LEFT(VLOOKUP($AP442,BaseEqptCdF!$C$5:$E$161,3,FALSE),2)="SD",0,IF(LEFT(VLOOKUP($AP442,BaseEqptCdF!$C$5:$E$161,3,FALSE),2)="SB",1*52,VLOOKUP($AP442,BaseEqptCdF!$C$5:$S$161,12,FALSE)*0.2*300))))</f>
        <v/>
      </c>
      <c r="BG442" s="3" t="str">
        <f>IF($L442="","",IF(SUM($AJ442:AN442)=0,$AF442,IF(LEFT(VLOOKUP($AP442,BaseEqptCdF!$C$5:$E$161,3,FALSE),2)="SD",0,IF(LEFT(VLOOKUP($AP442,BaseEqptCdF!$C$5:$E$161,3,FALSE),2)="SB",1*52,VLOOKUP($AP442,BaseEqptCdF!$C$5:$S$161,12,FALSE)*0.2*300))))</f>
        <v/>
      </c>
      <c r="BH442" s="2">
        <f t="shared" si="60"/>
        <v>0</v>
      </c>
    </row>
    <row r="443" spans="1:60" x14ac:dyDescent="0.25">
      <c r="A443" s="296" t="str">
        <f t="array" ref="A443">IF($C443="","",INDEX(Prog!$B$8:$D$300,MATCH($C443,nivo1,0),1))</f>
        <v/>
      </c>
      <c r="B443" s="296" t="str">
        <f t="array" ref="B443">IF($C443="","",INDEX(Prog!$B$8:$D$300,MATCH($C443,nivo1,0),2))</f>
        <v/>
      </c>
      <c r="C443" s="273"/>
      <c r="D443" s="267"/>
      <c r="E443" s="273"/>
      <c r="F443" s="273"/>
      <c r="G443" s="273"/>
      <c r="H443" s="273"/>
      <c r="I443" s="273"/>
      <c r="J443" s="273"/>
      <c r="K443" s="274"/>
      <c r="L443" s="273"/>
      <c r="M443" s="273"/>
      <c r="N443" s="273"/>
      <c r="O443" s="275"/>
      <c r="P443" s="273"/>
      <c r="Q443" s="273"/>
      <c r="R443" s="273"/>
      <c r="S443" s="273"/>
      <c r="T443" s="276"/>
      <c r="U443" s="276"/>
      <c r="V443" s="276"/>
      <c r="W443" s="276"/>
      <c r="X443" s="277"/>
      <c r="Y443" s="278"/>
      <c r="AA443" s="8" t="str">
        <f>IF($L443="","",VLOOKUP($L443,BaseEqptCdF!$C$5:$E$161,2,FALSE))</f>
        <v/>
      </c>
      <c r="AB443" s="8" t="str">
        <f>IF($L443="","",VLOOKUP($L443,BaseEqptCdF!$C$5:$E$161,3,FALSE))</f>
        <v/>
      </c>
      <c r="AC443" s="7" t="str">
        <f>IF($L443="","",VLOOKUP($L443,BaseEqptCdF!$C$5:$I$161,6,FALSE))</f>
        <v/>
      </c>
      <c r="AD443" s="7" t="str">
        <f>IF($L443="","",VLOOKUP($L443,BaseEqptCdF!$C$5:$I$161,7,FALSE))</f>
        <v/>
      </c>
      <c r="AE443" s="3" t="str">
        <f>IF($L443="","",VLOOKUP($L443,BaseEqptCdF!$C$5:$R$161,16,FALSE)*$AC$3)</f>
        <v/>
      </c>
      <c r="AF443" s="3" t="str">
        <f>IF($L443="","",IF(LEFT($AB443,2)="SD",0,IF(LEFT($AB443,2)="SB",1*52,IF($N443=Prog!$P$17,VLOOKUP($L443,BaseEqptCdF!$C$5:$P$161,14,FALSE)*1*300,VLOOKUP($L443,BaseEqptCdF!$C$5:$P$161,12,FALSE)*0.2*300))))</f>
        <v/>
      </c>
      <c r="AG443" s="6" t="str">
        <f t="shared" si="61"/>
        <v/>
      </c>
      <c r="AH443" s="6">
        <f>IF($U443=Prog!$S$18,YEAR($X443),"")</f>
        <v>1900</v>
      </c>
      <c r="AI443" s="5" t="str">
        <f>IF(OR($AG443="",$U443=Prog!$S$18),"",IF(OR($U443=Prog!$S$17,$U443=Prog!$S$16),YEAR($X443),IF($AG443="ND","ND",$AI$8+$O443)))</f>
        <v/>
      </c>
      <c r="AJ443" s="3" t="str">
        <f t="shared" si="56"/>
        <v/>
      </c>
      <c r="AK443" s="3" t="str">
        <f t="shared" si="63"/>
        <v/>
      </c>
      <c r="AL443" s="3" t="str">
        <f t="shared" si="63"/>
        <v/>
      </c>
      <c r="AM443" s="3" t="str">
        <f t="shared" si="63"/>
        <v/>
      </c>
      <c r="AN443" s="3" t="str">
        <f t="shared" si="63"/>
        <v/>
      </c>
      <c r="AO443" s="2">
        <f t="shared" si="57"/>
        <v>0</v>
      </c>
      <c r="AP443" s="4"/>
      <c r="AQ443" s="3">
        <f>IF(AJ443=1,VLOOKUP($AP443,BaseEqptCdF!$C$5:$R$161,16,FALSE),0)</f>
        <v>0</v>
      </c>
      <c r="AR443" s="3">
        <f>IF(AK443=1,VLOOKUP($AP443,BaseEqptCdF!$C$5:$R$161,16,FALSE),0)</f>
        <v>0</v>
      </c>
      <c r="AS443" s="3">
        <f>IF(AL443=1,VLOOKUP($AP443,BaseEqptCdF!$C$5:$R$161,16,FALSE),0)</f>
        <v>0</v>
      </c>
      <c r="AT443" s="3">
        <f>IF(AM443=1,VLOOKUP($AP443,BaseEqptCdF!$C$5:$R$161,16,FALSE),0)</f>
        <v>0</v>
      </c>
      <c r="AU443" s="3">
        <f>IF(AN443=1,VLOOKUP($AP443,BaseEqptCdF!$C$5:$R$161,16,FALSE),0)</f>
        <v>0</v>
      </c>
      <c r="AV443" s="2">
        <f t="shared" si="58"/>
        <v>0</v>
      </c>
      <c r="AW443" s="3" t="str">
        <f>IF($L443="","",IF(SUM($AJ443:AJ443)=0,$AE443,VLOOKUP($AP443,BaseEqptCdF!$C$5:$R$161,16,FALSE)*$AC$3))</f>
        <v/>
      </c>
      <c r="AX443" s="3" t="str">
        <f>IF($L443="","",IF(SUM($AJ443:AK443)=0,$AE443,VLOOKUP($AP443,BaseEqptCdF!$C$5:$R$161,16,FALSE)*$AC$3))</f>
        <v/>
      </c>
      <c r="AY443" s="3" t="str">
        <f>IF($L443="","",IF(SUM($AJ443:AL443)=0,$AE443,VLOOKUP($AP443,BaseEqptCdF!$C$5:$R$161,16,FALSE)*$AC$3))</f>
        <v/>
      </c>
      <c r="AZ443" s="3" t="str">
        <f>IF($L443="","",IF(SUM($AJ443:AM443)=0,$AE443,VLOOKUP($AP443,BaseEqptCdF!$C$5:$R$161,16,FALSE)*$AC$3))</f>
        <v/>
      </c>
      <c r="BA443" s="3" t="str">
        <f>IF($L443="","",IF(SUM($AJ443:AN443)=0,$AE443,VLOOKUP($AP443,BaseEqptCdF!$C$5:$R$161,16,FALSE)*$AC$3))</f>
        <v/>
      </c>
      <c r="BB443" s="2">
        <f t="shared" si="59"/>
        <v>0</v>
      </c>
      <c r="BC443" s="3" t="str">
        <f>IF($L443="","",IF(SUM($AJ443:AJ443)=0,$AF443,IF(LEFT(VLOOKUP($AP443,BaseEqptCdF!$C$5:$E$161,3,FALSE),2)="SD",0,IF(LEFT(VLOOKUP($AP443,BaseEqptCdF!$C$5:$E$161,3,FALSE),2)="SB",1*52,VLOOKUP($AP443,BaseEqptCdF!$C$5:$S$161,12,FALSE)*0.2*300))))</f>
        <v/>
      </c>
      <c r="BD443" s="3" t="str">
        <f>IF($L443="","",IF(SUM($AJ443:AK443)=0,$AF443,IF(LEFT(VLOOKUP($AP443,BaseEqptCdF!$C$5:$E$161,3,FALSE),2)="SD",0,IF(LEFT(VLOOKUP($AP443,BaseEqptCdF!$C$5:$E$161,3,FALSE),2)="SB",1*52,VLOOKUP($AP443,BaseEqptCdF!$C$5:$S$161,12,FALSE)*0.2*300))))</f>
        <v/>
      </c>
      <c r="BE443" s="3" t="str">
        <f>IF($L443="","",IF(SUM($AJ443:AL443)=0,$AF443,IF(LEFT(VLOOKUP($AP443,BaseEqptCdF!$C$5:$E$161,3,FALSE),2)="SD",0,IF(LEFT(VLOOKUP($AP443,BaseEqptCdF!$C$5:$E$161,3,FALSE),2)="SB",1*52,VLOOKUP($AP443,BaseEqptCdF!$C$5:$S$161,12,FALSE)*0.2*300))))</f>
        <v/>
      </c>
      <c r="BF443" s="3" t="str">
        <f>IF($L443="","",IF(SUM($AJ443:AM443)=0,$AF443,IF(LEFT(VLOOKUP($AP443,BaseEqptCdF!$C$5:$E$161,3,FALSE),2)="SD",0,IF(LEFT(VLOOKUP($AP443,BaseEqptCdF!$C$5:$E$161,3,FALSE),2)="SB",1*52,VLOOKUP($AP443,BaseEqptCdF!$C$5:$S$161,12,FALSE)*0.2*300))))</f>
        <v/>
      </c>
      <c r="BG443" s="3" t="str">
        <f>IF($L443="","",IF(SUM($AJ443:AN443)=0,$AF443,IF(LEFT(VLOOKUP($AP443,BaseEqptCdF!$C$5:$E$161,3,FALSE),2)="SD",0,IF(LEFT(VLOOKUP($AP443,BaseEqptCdF!$C$5:$E$161,3,FALSE),2)="SB",1*52,VLOOKUP($AP443,BaseEqptCdF!$C$5:$S$161,12,FALSE)*0.2*300))))</f>
        <v/>
      </c>
      <c r="BH443" s="2">
        <f t="shared" si="60"/>
        <v>0</v>
      </c>
    </row>
    <row r="444" spans="1:60" x14ac:dyDescent="0.25">
      <c r="A444" s="296" t="str">
        <f t="array" ref="A444">IF($C444="","",INDEX(Prog!$B$8:$D$300,MATCH($C444,nivo1,0),1))</f>
        <v/>
      </c>
      <c r="B444" s="296" t="str">
        <f t="array" ref="B444">IF($C444="","",INDEX(Prog!$B$8:$D$300,MATCH($C444,nivo1,0),2))</f>
        <v/>
      </c>
      <c r="C444" s="273"/>
      <c r="D444" s="267"/>
      <c r="E444" s="273"/>
      <c r="F444" s="273"/>
      <c r="G444" s="273"/>
      <c r="H444" s="273"/>
      <c r="I444" s="273"/>
      <c r="J444" s="273"/>
      <c r="K444" s="274"/>
      <c r="L444" s="273"/>
      <c r="M444" s="273"/>
      <c r="N444" s="273"/>
      <c r="O444" s="275"/>
      <c r="P444" s="273"/>
      <c r="Q444" s="273"/>
      <c r="R444" s="273"/>
      <c r="S444" s="273"/>
      <c r="T444" s="276"/>
      <c r="U444" s="276"/>
      <c r="V444" s="276"/>
      <c r="W444" s="276"/>
      <c r="X444" s="277"/>
      <c r="Y444" s="278"/>
      <c r="AA444" s="8" t="str">
        <f>IF($L444="","",VLOOKUP($L444,BaseEqptCdF!$C$5:$E$161,2,FALSE))</f>
        <v/>
      </c>
      <c r="AB444" s="8" t="str">
        <f>IF($L444="","",VLOOKUP($L444,BaseEqptCdF!$C$5:$E$161,3,FALSE))</f>
        <v/>
      </c>
      <c r="AC444" s="7" t="str">
        <f>IF($L444="","",VLOOKUP($L444,BaseEqptCdF!$C$5:$I$161,6,FALSE))</f>
        <v/>
      </c>
      <c r="AD444" s="7" t="str">
        <f>IF($L444="","",VLOOKUP($L444,BaseEqptCdF!$C$5:$I$161,7,FALSE))</f>
        <v/>
      </c>
      <c r="AE444" s="3" t="str">
        <f>IF($L444="","",VLOOKUP($L444,BaseEqptCdF!$C$5:$R$161,16,FALSE)*$AC$3)</f>
        <v/>
      </c>
      <c r="AF444" s="3" t="str">
        <f>IF($L444="","",IF(LEFT($AB444,2)="SD",0,IF(LEFT($AB444,2)="SB",1*52,IF($N444=Prog!$P$17,VLOOKUP($L444,BaseEqptCdF!$C$5:$P$161,14,FALSE)*1*300,VLOOKUP($L444,BaseEqptCdF!$C$5:$P$161,12,FALSE)*0.2*300))))</f>
        <v/>
      </c>
      <c r="AG444" s="6" t="str">
        <f t="shared" si="61"/>
        <v/>
      </c>
      <c r="AH444" s="6">
        <f>IF($U444=Prog!$S$18,YEAR($X444),"")</f>
        <v>1900</v>
      </c>
      <c r="AI444" s="5" t="str">
        <f>IF(OR($AG444="",$U444=Prog!$S$18),"",IF(OR($U444=Prog!$S$17,$U444=Prog!$S$16),YEAR($X444),IF($AG444="ND","ND",$AI$8+$O444)))</f>
        <v/>
      </c>
      <c r="AJ444" s="3" t="str">
        <f t="shared" si="56"/>
        <v/>
      </c>
      <c r="AK444" s="3" t="str">
        <f t="shared" si="63"/>
        <v/>
      </c>
      <c r="AL444" s="3" t="str">
        <f t="shared" si="63"/>
        <v/>
      </c>
      <c r="AM444" s="3" t="str">
        <f t="shared" si="63"/>
        <v/>
      </c>
      <c r="AN444" s="3" t="str">
        <f t="shared" si="63"/>
        <v/>
      </c>
      <c r="AO444" s="2">
        <f t="shared" si="57"/>
        <v>0</v>
      </c>
      <c r="AP444" s="4"/>
      <c r="AQ444" s="3">
        <f>IF(AJ444=1,VLOOKUP($AP444,BaseEqptCdF!$C$5:$R$161,16,FALSE),0)</f>
        <v>0</v>
      </c>
      <c r="AR444" s="3">
        <f>IF(AK444=1,VLOOKUP($AP444,BaseEqptCdF!$C$5:$R$161,16,FALSE),0)</f>
        <v>0</v>
      </c>
      <c r="AS444" s="3">
        <f>IF(AL444=1,VLOOKUP($AP444,BaseEqptCdF!$C$5:$R$161,16,FALSE),0)</f>
        <v>0</v>
      </c>
      <c r="AT444" s="3">
        <f>IF(AM444=1,VLOOKUP($AP444,BaseEqptCdF!$C$5:$R$161,16,FALSE),0)</f>
        <v>0</v>
      </c>
      <c r="AU444" s="3">
        <f>IF(AN444=1,VLOOKUP($AP444,BaseEqptCdF!$C$5:$R$161,16,FALSE),0)</f>
        <v>0</v>
      </c>
      <c r="AV444" s="2">
        <f t="shared" si="58"/>
        <v>0</v>
      </c>
      <c r="AW444" s="3" t="str">
        <f>IF($L444="","",IF(SUM($AJ444:AJ444)=0,$AE444,VLOOKUP($AP444,BaseEqptCdF!$C$5:$R$161,16,FALSE)*$AC$3))</f>
        <v/>
      </c>
      <c r="AX444" s="3" t="str">
        <f>IF($L444="","",IF(SUM($AJ444:AK444)=0,$AE444,VLOOKUP($AP444,BaseEqptCdF!$C$5:$R$161,16,FALSE)*$AC$3))</f>
        <v/>
      </c>
      <c r="AY444" s="3" t="str">
        <f>IF($L444="","",IF(SUM($AJ444:AL444)=0,$AE444,VLOOKUP($AP444,BaseEqptCdF!$C$5:$R$161,16,FALSE)*$AC$3))</f>
        <v/>
      </c>
      <c r="AZ444" s="3" t="str">
        <f>IF($L444="","",IF(SUM($AJ444:AM444)=0,$AE444,VLOOKUP($AP444,BaseEqptCdF!$C$5:$R$161,16,FALSE)*$AC$3))</f>
        <v/>
      </c>
      <c r="BA444" s="3" t="str">
        <f>IF($L444="","",IF(SUM($AJ444:AN444)=0,$AE444,VLOOKUP($AP444,BaseEqptCdF!$C$5:$R$161,16,FALSE)*$AC$3))</f>
        <v/>
      </c>
      <c r="BB444" s="2">
        <f t="shared" si="59"/>
        <v>0</v>
      </c>
      <c r="BC444" s="3" t="str">
        <f>IF($L444="","",IF(SUM($AJ444:AJ444)=0,$AF444,IF(LEFT(VLOOKUP($AP444,BaseEqptCdF!$C$5:$E$161,3,FALSE),2)="SD",0,IF(LEFT(VLOOKUP($AP444,BaseEqptCdF!$C$5:$E$161,3,FALSE),2)="SB",1*52,VLOOKUP($AP444,BaseEqptCdF!$C$5:$S$161,12,FALSE)*0.2*300))))</f>
        <v/>
      </c>
      <c r="BD444" s="3" t="str">
        <f>IF($L444="","",IF(SUM($AJ444:AK444)=0,$AF444,IF(LEFT(VLOOKUP($AP444,BaseEqptCdF!$C$5:$E$161,3,FALSE),2)="SD",0,IF(LEFT(VLOOKUP($AP444,BaseEqptCdF!$C$5:$E$161,3,FALSE),2)="SB",1*52,VLOOKUP($AP444,BaseEqptCdF!$C$5:$S$161,12,FALSE)*0.2*300))))</f>
        <v/>
      </c>
      <c r="BE444" s="3" t="str">
        <f>IF($L444="","",IF(SUM($AJ444:AL444)=0,$AF444,IF(LEFT(VLOOKUP($AP444,BaseEqptCdF!$C$5:$E$161,3,FALSE),2)="SD",0,IF(LEFT(VLOOKUP($AP444,BaseEqptCdF!$C$5:$E$161,3,FALSE),2)="SB",1*52,VLOOKUP($AP444,BaseEqptCdF!$C$5:$S$161,12,FALSE)*0.2*300))))</f>
        <v/>
      </c>
      <c r="BF444" s="3" t="str">
        <f>IF($L444="","",IF(SUM($AJ444:AM444)=0,$AF444,IF(LEFT(VLOOKUP($AP444,BaseEqptCdF!$C$5:$E$161,3,FALSE),2)="SD",0,IF(LEFT(VLOOKUP($AP444,BaseEqptCdF!$C$5:$E$161,3,FALSE),2)="SB",1*52,VLOOKUP($AP444,BaseEqptCdF!$C$5:$S$161,12,FALSE)*0.2*300))))</f>
        <v/>
      </c>
      <c r="BG444" s="3" t="str">
        <f>IF($L444="","",IF(SUM($AJ444:AN444)=0,$AF444,IF(LEFT(VLOOKUP($AP444,BaseEqptCdF!$C$5:$E$161,3,FALSE),2)="SD",0,IF(LEFT(VLOOKUP($AP444,BaseEqptCdF!$C$5:$E$161,3,FALSE),2)="SB",1*52,VLOOKUP($AP444,BaseEqptCdF!$C$5:$S$161,12,FALSE)*0.2*300))))</f>
        <v/>
      </c>
      <c r="BH444" s="2">
        <f t="shared" si="60"/>
        <v>0</v>
      </c>
    </row>
    <row r="445" spans="1:60" x14ac:dyDescent="0.25">
      <c r="A445" s="296" t="str">
        <f t="array" ref="A445">IF($C445="","",INDEX(Prog!$B$8:$D$300,MATCH($C445,nivo1,0),1))</f>
        <v/>
      </c>
      <c r="B445" s="296" t="str">
        <f t="array" ref="B445">IF($C445="","",INDEX(Prog!$B$8:$D$300,MATCH($C445,nivo1,0),2))</f>
        <v/>
      </c>
      <c r="C445" s="273"/>
      <c r="D445" s="267"/>
      <c r="E445" s="273"/>
      <c r="F445" s="273"/>
      <c r="G445" s="273"/>
      <c r="H445" s="273"/>
      <c r="I445" s="273"/>
      <c r="J445" s="273"/>
      <c r="K445" s="274"/>
      <c r="L445" s="273"/>
      <c r="M445" s="273"/>
      <c r="N445" s="273"/>
      <c r="O445" s="275"/>
      <c r="P445" s="273"/>
      <c r="Q445" s="273"/>
      <c r="R445" s="273"/>
      <c r="S445" s="273"/>
      <c r="T445" s="276"/>
      <c r="U445" s="276"/>
      <c r="V445" s="276"/>
      <c r="W445" s="276"/>
      <c r="X445" s="277"/>
      <c r="Y445" s="278"/>
      <c r="AA445" s="8" t="str">
        <f>IF($L445="","",VLOOKUP($L445,BaseEqptCdF!$C$5:$E$161,2,FALSE))</f>
        <v/>
      </c>
      <c r="AB445" s="8" t="str">
        <f>IF($L445="","",VLOOKUP($L445,BaseEqptCdF!$C$5:$E$161,3,FALSE))</f>
        <v/>
      </c>
      <c r="AC445" s="7" t="str">
        <f>IF($L445="","",VLOOKUP($L445,BaseEqptCdF!$C$5:$I$161,6,FALSE))</f>
        <v/>
      </c>
      <c r="AD445" s="7" t="str">
        <f>IF($L445="","",VLOOKUP($L445,BaseEqptCdF!$C$5:$I$161,7,FALSE))</f>
        <v/>
      </c>
      <c r="AE445" s="3" t="str">
        <f>IF($L445="","",VLOOKUP($L445,BaseEqptCdF!$C$5:$R$161,16,FALSE)*$AC$3)</f>
        <v/>
      </c>
      <c r="AF445" s="3" t="str">
        <f>IF($L445="","",IF(LEFT($AB445,2)="SD",0,IF(LEFT($AB445,2)="SB",1*52,IF($N445=Prog!$P$17,VLOOKUP($L445,BaseEqptCdF!$C$5:$P$161,14,FALSE)*1*300,VLOOKUP($L445,BaseEqptCdF!$C$5:$P$161,12,FALSE)*0.2*300))))</f>
        <v/>
      </c>
      <c r="AG445" s="6" t="str">
        <f t="shared" si="61"/>
        <v/>
      </c>
      <c r="AH445" s="6">
        <f>IF($U445=Prog!$S$18,YEAR($X445),"")</f>
        <v>1900</v>
      </c>
      <c r="AI445" s="5" t="str">
        <f>IF(OR($AG445="",$U445=Prog!$S$18),"",IF(OR($U445=Prog!$S$17,$U445=Prog!$S$16),YEAR($X445),IF($AG445="ND","ND",$AI$8+$O445)))</f>
        <v/>
      </c>
      <c r="AJ445" s="3" t="str">
        <f t="shared" si="56"/>
        <v/>
      </c>
      <c r="AK445" s="3" t="str">
        <f t="shared" si="63"/>
        <v/>
      </c>
      <c r="AL445" s="3" t="str">
        <f t="shared" si="63"/>
        <v/>
      </c>
      <c r="AM445" s="3" t="str">
        <f t="shared" si="63"/>
        <v/>
      </c>
      <c r="AN445" s="3" t="str">
        <f t="shared" si="63"/>
        <v/>
      </c>
      <c r="AO445" s="2">
        <f t="shared" si="57"/>
        <v>0</v>
      </c>
      <c r="AP445" s="4"/>
      <c r="AQ445" s="3">
        <f>IF(AJ445=1,VLOOKUP($AP445,BaseEqptCdF!$C$5:$R$161,16,FALSE),0)</f>
        <v>0</v>
      </c>
      <c r="AR445" s="3">
        <f>IF(AK445=1,VLOOKUP($AP445,BaseEqptCdF!$C$5:$R$161,16,FALSE),0)</f>
        <v>0</v>
      </c>
      <c r="AS445" s="3">
        <f>IF(AL445=1,VLOOKUP($AP445,BaseEqptCdF!$C$5:$R$161,16,FALSE),0)</f>
        <v>0</v>
      </c>
      <c r="AT445" s="3">
        <f>IF(AM445=1,VLOOKUP($AP445,BaseEqptCdF!$C$5:$R$161,16,FALSE),0)</f>
        <v>0</v>
      </c>
      <c r="AU445" s="3">
        <f>IF(AN445=1,VLOOKUP($AP445,BaseEqptCdF!$C$5:$R$161,16,FALSE),0)</f>
        <v>0</v>
      </c>
      <c r="AV445" s="2">
        <f t="shared" si="58"/>
        <v>0</v>
      </c>
      <c r="AW445" s="3" t="str">
        <f>IF($L445="","",IF(SUM($AJ445:AJ445)=0,$AE445,VLOOKUP($AP445,BaseEqptCdF!$C$5:$R$161,16,FALSE)*$AC$3))</f>
        <v/>
      </c>
      <c r="AX445" s="3" t="str">
        <f>IF($L445="","",IF(SUM($AJ445:AK445)=0,$AE445,VLOOKUP($AP445,BaseEqptCdF!$C$5:$R$161,16,FALSE)*$AC$3))</f>
        <v/>
      </c>
      <c r="AY445" s="3" t="str">
        <f>IF($L445="","",IF(SUM($AJ445:AL445)=0,$AE445,VLOOKUP($AP445,BaseEqptCdF!$C$5:$R$161,16,FALSE)*$AC$3))</f>
        <v/>
      </c>
      <c r="AZ445" s="3" t="str">
        <f>IF($L445="","",IF(SUM($AJ445:AM445)=0,$AE445,VLOOKUP($AP445,BaseEqptCdF!$C$5:$R$161,16,FALSE)*$AC$3))</f>
        <v/>
      </c>
      <c r="BA445" s="3" t="str">
        <f>IF($L445="","",IF(SUM($AJ445:AN445)=0,$AE445,VLOOKUP($AP445,BaseEqptCdF!$C$5:$R$161,16,FALSE)*$AC$3))</f>
        <v/>
      </c>
      <c r="BB445" s="2">
        <f t="shared" si="59"/>
        <v>0</v>
      </c>
      <c r="BC445" s="3" t="str">
        <f>IF($L445="","",IF(SUM($AJ445:AJ445)=0,$AF445,IF(LEFT(VLOOKUP($AP445,BaseEqptCdF!$C$5:$E$161,3,FALSE),2)="SD",0,IF(LEFT(VLOOKUP($AP445,BaseEqptCdF!$C$5:$E$161,3,FALSE),2)="SB",1*52,VLOOKUP($AP445,BaseEqptCdF!$C$5:$S$161,12,FALSE)*0.2*300))))</f>
        <v/>
      </c>
      <c r="BD445" s="3" t="str">
        <f>IF($L445="","",IF(SUM($AJ445:AK445)=0,$AF445,IF(LEFT(VLOOKUP($AP445,BaseEqptCdF!$C$5:$E$161,3,FALSE),2)="SD",0,IF(LEFT(VLOOKUP($AP445,BaseEqptCdF!$C$5:$E$161,3,FALSE),2)="SB",1*52,VLOOKUP($AP445,BaseEqptCdF!$C$5:$S$161,12,FALSE)*0.2*300))))</f>
        <v/>
      </c>
      <c r="BE445" s="3" t="str">
        <f>IF($L445="","",IF(SUM($AJ445:AL445)=0,$AF445,IF(LEFT(VLOOKUP($AP445,BaseEqptCdF!$C$5:$E$161,3,FALSE),2)="SD",0,IF(LEFT(VLOOKUP($AP445,BaseEqptCdF!$C$5:$E$161,3,FALSE),2)="SB",1*52,VLOOKUP($AP445,BaseEqptCdF!$C$5:$S$161,12,FALSE)*0.2*300))))</f>
        <v/>
      </c>
      <c r="BF445" s="3" t="str">
        <f>IF($L445="","",IF(SUM($AJ445:AM445)=0,$AF445,IF(LEFT(VLOOKUP($AP445,BaseEqptCdF!$C$5:$E$161,3,FALSE),2)="SD",0,IF(LEFT(VLOOKUP($AP445,BaseEqptCdF!$C$5:$E$161,3,FALSE),2)="SB",1*52,VLOOKUP($AP445,BaseEqptCdF!$C$5:$S$161,12,FALSE)*0.2*300))))</f>
        <v/>
      </c>
      <c r="BG445" s="3" t="str">
        <f>IF($L445="","",IF(SUM($AJ445:AN445)=0,$AF445,IF(LEFT(VLOOKUP($AP445,BaseEqptCdF!$C$5:$E$161,3,FALSE),2)="SD",0,IF(LEFT(VLOOKUP($AP445,BaseEqptCdF!$C$5:$E$161,3,FALSE),2)="SB",1*52,VLOOKUP($AP445,BaseEqptCdF!$C$5:$S$161,12,FALSE)*0.2*300))))</f>
        <v/>
      </c>
      <c r="BH445" s="2">
        <f t="shared" si="60"/>
        <v>0</v>
      </c>
    </row>
    <row r="446" spans="1:60" x14ac:dyDescent="0.25">
      <c r="A446" s="296" t="str">
        <f t="array" ref="A446">IF($C446="","",INDEX(Prog!$B$8:$D$300,MATCH($C446,nivo1,0),1))</f>
        <v/>
      </c>
      <c r="B446" s="296" t="str">
        <f t="array" ref="B446">IF($C446="","",INDEX(Prog!$B$8:$D$300,MATCH($C446,nivo1,0),2))</f>
        <v/>
      </c>
      <c r="C446" s="273"/>
      <c r="D446" s="267"/>
      <c r="E446" s="273"/>
      <c r="F446" s="273"/>
      <c r="G446" s="273"/>
      <c r="H446" s="273"/>
      <c r="I446" s="273"/>
      <c r="J446" s="273"/>
      <c r="K446" s="274"/>
      <c r="L446" s="273"/>
      <c r="M446" s="273"/>
      <c r="N446" s="273"/>
      <c r="O446" s="275"/>
      <c r="P446" s="273"/>
      <c r="Q446" s="273"/>
      <c r="R446" s="273"/>
      <c r="S446" s="273"/>
      <c r="T446" s="276"/>
      <c r="U446" s="276"/>
      <c r="V446" s="276"/>
      <c r="W446" s="276"/>
      <c r="X446" s="277"/>
      <c r="Y446" s="278"/>
      <c r="AA446" s="8" t="str">
        <f>IF($L446="","",VLOOKUP($L446,BaseEqptCdF!$C$5:$E$161,2,FALSE))</f>
        <v/>
      </c>
      <c r="AB446" s="8" t="str">
        <f>IF($L446="","",VLOOKUP($L446,BaseEqptCdF!$C$5:$E$161,3,FALSE))</f>
        <v/>
      </c>
      <c r="AC446" s="7" t="str">
        <f>IF($L446="","",VLOOKUP($L446,BaseEqptCdF!$C$5:$I$161,6,FALSE))</f>
        <v/>
      </c>
      <c r="AD446" s="7" t="str">
        <f>IF($L446="","",VLOOKUP($L446,BaseEqptCdF!$C$5:$I$161,7,FALSE))</f>
        <v/>
      </c>
      <c r="AE446" s="3" t="str">
        <f>IF($L446="","",VLOOKUP($L446,BaseEqptCdF!$C$5:$R$161,16,FALSE)*$AC$3)</f>
        <v/>
      </c>
      <c r="AF446" s="3" t="str">
        <f>IF($L446="","",IF(LEFT($AB446,2)="SD",0,IF(LEFT($AB446,2)="SB",1*52,IF($N446=Prog!$P$17,VLOOKUP($L446,BaseEqptCdF!$C$5:$P$161,14,FALSE)*1*300,VLOOKUP($L446,BaseEqptCdF!$C$5:$P$161,12,FALSE)*0.2*300))))</f>
        <v/>
      </c>
      <c r="AG446" s="6" t="str">
        <f t="shared" si="61"/>
        <v/>
      </c>
      <c r="AH446" s="6">
        <f>IF($U446=Prog!$S$18,YEAR($X446),"")</f>
        <v>1900</v>
      </c>
      <c r="AI446" s="5" t="str">
        <f>IF(OR($AG446="",$U446=Prog!$S$18),"",IF(OR($U446=Prog!$S$17,$U446=Prog!$S$16),YEAR($X446),IF($AG446="ND","ND",$AI$8+$O446)))</f>
        <v/>
      </c>
      <c r="AJ446" s="3" t="str">
        <f t="shared" si="56"/>
        <v/>
      </c>
      <c r="AK446" s="3" t="str">
        <f t="shared" si="63"/>
        <v/>
      </c>
      <c r="AL446" s="3" t="str">
        <f t="shared" si="63"/>
        <v/>
      </c>
      <c r="AM446" s="3" t="str">
        <f t="shared" si="63"/>
        <v/>
      </c>
      <c r="AN446" s="3" t="str">
        <f t="shared" si="63"/>
        <v/>
      </c>
      <c r="AO446" s="2">
        <f t="shared" si="57"/>
        <v>0</v>
      </c>
      <c r="AP446" s="4"/>
      <c r="AQ446" s="3">
        <f>IF(AJ446=1,VLOOKUP($AP446,BaseEqptCdF!$C$5:$R$161,16,FALSE),0)</f>
        <v>0</v>
      </c>
      <c r="AR446" s="3">
        <f>IF(AK446=1,VLOOKUP($AP446,BaseEqptCdF!$C$5:$R$161,16,FALSE),0)</f>
        <v>0</v>
      </c>
      <c r="AS446" s="3">
        <f>IF(AL446=1,VLOOKUP($AP446,BaseEqptCdF!$C$5:$R$161,16,FALSE),0)</f>
        <v>0</v>
      </c>
      <c r="AT446" s="3">
        <f>IF(AM446=1,VLOOKUP($AP446,BaseEqptCdF!$C$5:$R$161,16,FALSE),0)</f>
        <v>0</v>
      </c>
      <c r="AU446" s="3">
        <f>IF(AN446=1,VLOOKUP($AP446,BaseEqptCdF!$C$5:$R$161,16,FALSE),0)</f>
        <v>0</v>
      </c>
      <c r="AV446" s="2">
        <f t="shared" si="58"/>
        <v>0</v>
      </c>
      <c r="AW446" s="3" t="str">
        <f>IF($L446="","",IF(SUM($AJ446:AJ446)=0,$AE446,VLOOKUP($AP446,BaseEqptCdF!$C$5:$R$161,16,FALSE)*$AC$3))</f>
        <v/>
      </c>
      <c r="AX446" s="3" t="str">
        <f>IF($L446="","",IF(SUM($AJ446:AK446)=0,$AE446,VLOOKUP($AP446,BaseEqptCdF!$C$5:$R$161,16,FALSE)*$AC$3))</f>
        <v/>
      </c>
      <c r="AY446" s="3" t="str">
        <f>IF($L446="","",IF(SUM($AJ446:AL446)=0,$AE446,VLOOKUP($AP446,BaseEqptCdF!$C$5:$R$161,16,FALSE)*$AC$3))</f>
        <v/>
      </c>
      <c r="AZ446" s="3" t="str">
        <f>IF($L446="","",IF(SUM($AJ446:AM446)=0,$AE446,VLOOKUP($AP446,BaseEqptCdF!$C$5:$R$161,16,FALSE)*$AC$3))</f>
        <v/>
      </c>
      <c r="BA446" s="3" t="str">
        <f>IF($L446="","",IF(SUM($AJ446:AN446)=0,$AE446,VLOOKUP($AP446,BaseEqptCdF!$C$5:$R$161,16,FALSE)*$AC$3))</f>
        <v/>
      </c>
      <c r="BB446" s="2">
        <f t="shared" si="59"/>
        <v>0</v>
      </c>
      <c r="BC446" s="3" t="str">
        <f>IF($L446="","",IF(SUM($AJ446:AJ446)=0,$AF446,IF(LEFT(VLOOKUP($AP446,BaseEqptCdF!$C$5:$E$161,3,FALSE),2)="SD",0,IF(LEFT(VLOOKUP($AP446,BaseEqptCdF!$C$5:$E$161,3,FALSE),2)="SB",1*52,VLOOKUP($AP446,BaseEqptCdF!$C$5:$S$161,12,FALSE)*0.2*300))))</f>
        <v/>
      </c>
      <c r="BD446" s="3" t="str">
        <f>IF($L446="","",IF(SUM($AJ446:AK446)=0,$AF446,IF(LEFT(VLOOKUP($AP446,BaseEqptCdF!$C$5:$E$161,3,FALSE),2)="SD",0,IF(LEFT(VLOOKUP($AP446,BaseEqptCdF!$C$5:$E$161,3,FALSE),2)="SB",1*52,VLOOKUP($AP446,BaseEqptCdF!$C$5:$S$161,12,FALSE)*0.2*300))))</f>
        <v/>
      </c>
      <c r="BE446" s="3" t="str">
        <f>IF($L446="","",IF(SUM($AJ446:AL446)=0,$AF446,IF(LEFT(VLOOKUP($AP446,BaseEqptCdF!$C$5:$E$161,3,FALSE),2)="SD",0,IF(LEFT(VLOOKUP($AP446,BaseEqptCdF!$C$5:$E$161,3,FALSE),2)="SB",1*52,VLOOKUP($AP446,BaseEqptCdF!$C$5:$S$161,12,FALSE)*0.2*300))))</f>
        <v/>
      </c>
      <c r="BF446" s="3" t="str">
        <f>IF($L446="","",IF(SUM($AJ446:AM446)=0,$AF446,IF(LEFT(VLOOKUP($AP446,BaseEqptCdF!$C$5:$E$161,3,FALSE),2)="SD",0,IF(LEFT(VLOOKUP($AP446,BaseEqptCdF!$C$5:$E$161,3,FALSE),2)="SB",1*52,VLOOKUP($AP446,BaseEqptCdF!$C$5:$S$161,12,FALSE)*0.2*300))))</f>
        <v/>
      </c>
      <c r="BG446" s="3" t="str">
        <f>IF($L446="","",IF(SUM($AJ446:AN446)=0,$AF446,IF(LEFT(VLOOKUP($AP446,BaseEqptCdF!$C$5:$E$161,3,FALSE),2)="SD",0,IF(LEFT(VLOOKUP($AP446,BaseEqptCdF!$C$5:$E$161,3,FALSE),2)="SB",1*52,VLOOKUP($AP446,BaseEqptCdF!$C$5:$S$161,12,FALSE)*0.2*300))))</f>
        <v/>
      </c>
      <c r="BH446" s="2">
        <f t="shared" si="60"/>
        <v>0</v>
      </c>
    </row>
    <row r="447" spans="1:60" x14ac:dyDescent="0.25">
      <c r="A447" s="296" t="str">
        <f t="array" ref="A447">IF($C447="","",INDEX(Prog!$B$8:$D$300,MATCH($C447,nivo1,0),1))</f>
        <v/>
      </c>
      <c r="B447" s="296" t="str">
        <f t="array" ref="B447">IF($C447="","",INDEX(Prog!$B$8:$D$300,MATCH($C447,nivo1,0),2))</f>
        <v/>
      </c>
      <c r="C447" s="273"/>
      <c r="D447" s="267"/>
      <c r="E447" s="273"/>
      <c r="F447" s="273"/>
      <c r="G447" s="273"/>
      <c r="H447" s="273"/>
      <c r="I447" s="273"/>
      <c r="J447" s="273"/>
      <c r="K447" s="274"/>
      <c r="L447" s="273"/>
      <c r="M447" s="273"/>
      <c r="N447" s="273"/>
      <c r="O447" s="275"/>
      <c r="P447" s="273"/>
      <c r="Q447" s="273"/>
      <c r="R447" s="273"/>
      <c r="S447" s="273"/>
      <c r="T447" s="276"/>
      <c r="U447" s="276"/>
      <c r="V447" s="276"/>
      <c r="W447" s="276"/>
      <c r="X447" s="277"/>
      <c r="Y447" s="278"/>
      <c r="AA447" s="8" t="str">
        <f>IF($L447="","",VLOOKUP($L447,BaseEqptCdF!$C$5:$E$161,2,FALSE))</f>
        <v/>
      </c>
      <c r="AB447" s="8" t="str">
        <f>IF($L447="","",VLOOKUP($L447,BaseEqptCdF!$C$5:$E$161,3,FALSE))</f>
        <v/>
      </c>
      <c r="AC447" s="7" t="str">
        <f>IF($L447="","",VLOOKUP($L447,BaseEqptCdF!$C$5:$I$161,6,FALSE))</f>
        <v/>
      </c>
      <c r="AD447" s="7" t="str">
        <f>IF($L447="","",VLOOKUP($L447,BaseEqptCdF!$C$5:$I$161,7,FALSE))</f>
        <v/>
      </c>
      <c r="AE447" s="3" t="str">
        <f>IF($L447="","",VLOOKUP($L447,BaseEqptCdF!$C$5:$R$161,16,FALSE)*$AC$3)</f>
        <v/>
      </c>
      <c r="AF447" s="3" t="str">
        <f>IF($L447="","",IF(LEFT($AB447,2)="SD",0,IF(LEFT($AB447,2)="SB",1*52,IF($N447=Prog!$P$17,VLOOKUP($L447,BaseEqptCdF!$C$5:$P$161,14,FALSE)*1*300,VLOOKUP($L447,BaseEqptCdF!$C$5:$P$161,12,FALSE)*0.2*300))))</f>
        <v/>
      </c>
      <c r="AG447" s="6" t="str">
        <f t="shared" si="61"/>
        <v/>
      </c>
      <c r="AH447" s="6">
        <f>IF($U447=Prog!$S$18,YEAR($X447),"")</f>
        <v>1900</v>
      </c>
      <c r="AI447" s="5" t="str">
        <f>IF(OR($AG447="",$U447=Prog!$S$18),"",IF(OR($U447=Prog!$S$17,$U447=Prog!$S$16),YEAR($X447),IF($AG447="ND","ND",$AI$8+$O447)))</f>
        <v/>
      </c>
      <c r="AJ447" s="3" t="str">
        <f t="shared" si="56"/>
        <v/>
      </c>
      <c r="AK447" s="3" t="str">
        <f t="shared" si="63"/>
        <v/>
      </c>
      <c r="AL447" s="3" t="str">
        <f t="shared" si="63"/>
        <v/>
      </c>
      <c r="AM447" s="3" t="str">
        <f t="shared" si="63"/>
        <v/>
      </c>
      <c r="AN447" s="3" t="str">
        <f t="shared" si="63"/>
        <v/>
      </c>
      <c r="AO447" s="2">
        <f t="shared" si="57"/>
        <v>0</v>
      </c>
      <c r="AP447" s="4"/>
      <c r="AQ447" s="3">
        <f>IF(AJ447=1,VLOOKUP($AP447,BaseEqptCdF!$C$5:$R$161,16,FALSE),0)</f>
        <v>0</v>
      </c>
      <c r="AR447" s="3">
        <f>IF(AK447=1,VLOOKUP($AP447,BaseEqptCdF!$C$5:$R$161,16,FALSE),0)</f>
        <v>0</v>
      </c>
      <c r="AS447" s="3">
        <f>IF(AL447=1,VLOOKUP($AP447,BaseEqptCdF!$C$5:$R$161,16,FALSE),0)</f>
        <v>0</v>
      </c>
      <c r="AT447" s="3">
        <f>IF(AM447=1,VLOOKUP($AP447,BaseEqptCdF!$C$5:$R$161,16,FALSE),0)</f>
        <v>0</v>
      </c>
      <c r="AU447" s="3">
        <f>IF(AN447=1,VLOOKUP($AP447,BaseEqptCdF!$C$5:$R$161,16,FALSE),0)</f>
        <v>0</v>
      </c>
      <c r="AV447" s="2">
        <f t="shared" si="58"/>
        <v>0</v>
      </c>
      <c r="AW447" s="3" t="str">
        <f>IF($L447="","",IF(SUM($AJ447:AJ447)=0,$AE447,VLOOKUP($AP447,BaseEqptCdF!$C$5:$R$161,16,FALSE)*$AC$3))</f>
        <v/>
      </c>
      <c r="AX447" s="3" t="str">
        <f>IF($L447="","",IF(SUM($AJ447:AK447)=0,$AE447,VLOOKUP($AP447,BaseEqptCdF!$C$5:$R$161,16,FALSE)*$AC$3))</f>
        <v/>
      </c>
      <c r="AY447" s="3" t="str">
        <f>IF($L447="","",IF(SUM($AJ447:AL447)=0,$AE447,VLOOKUP($AP447,BaseEqptCdF!$C$5:$R$161,16,FALSE)*$AC$3))</f>
        <v/>
      </c>
      <c r="AZ447" s="3" t="str">
        <f>IF($L447="","",IF(SUM($AJ447:AM447)=0,$AE447,VLOOKUP($AP447,BaseEqptCdF!$C$5:$R$161,16,FALSE)*$AC$3))</f>
        <v/>
      </c>
      <c r="BA447" s="3" t="str">
        <f>IF($L447="","",IF(SUM($AJ447:AN447)=0,$AE447,VLOOKUP($AP447,BaseEqptCdF!$C$5:$R$161,16,FALSE)*$AC$3))</f>
        <v/>
      </c>
      <c r="BB447" s="2">
        <f t="shared" si="59"/>
        <v>0</v>
      </c>
      <c r="BC447" s="3" t="str">
        <f>IF($L447="","",IF(SUM($AJ447:AJ447)=0,$AF447,IF(LEFT(VLOOKUP($AP447,BaseEqptCdF!$C$5:$E$161,3,FALSE),2)="SD",0,IF(LEFT(VLOOKUP($AP447,BaseEqptCdF!$C$5:$E$161,3,FALSE),2)="SB",1*52,VLOOKUP($AP447,BaseEqptCdF!$C$5:$S$161,12,FALSE)*0.2*300))))</f>
        <v/>
      </c>
      <c r="BD447" s="3" t="str">
        <f>IF($L447="","",IF(SUM($AJ447:AK447)=0,$AF447,IF(LEFT(VLOOKUP($AP447,BaseEqptCdF!$C$5:$E$161,3,FALSE),2)="SD",0,IF(LEFT(VLOOKUP($AP447,BaseEqptCdF!$C$5:$E$161,3,FALSE),2)="SB",1*52,VLOOKUP($AP447,BaseEqptCdF!$C$5:$S$161,12,FALSE)*0.2*300))))</f>
        <v/>
      </c>
      <c r="BE447" s="3" t="str">
        <f>IF($L447="","",IF(SUM($AJ447:AL447)=0,$AF447,IF(LEFT(VLOOKUP($AP447,BaseEqptCdF!$C$5:$E$161,3,FALSE),2)="SD",0,IF(LEFT(VLOOKUP($AP447,BaseEqptCdF!$C$5:$E$161,3,FALSE),2)="SB",1*52,VLOOKUP($AP447,BaseEqptCdF!$C$5:$S$161,12,FALSE)*0.2*300))))</f>
        <v/>
      </c>
      <c r="BF447" s="3" t="str">
        <f>IF($L447="","",IF(SUM($AJ447:AM447)=0,$AF447,IF(LEFT(VLOOKUP($AP447,BaseEqptCdF!$C$5:$E$161,3,FALSE),2)="SD",0,IF(LEFT(VLOOKUP($AP447,BaseEqptCdF!$C$5:$E$161,3,FALSE),2)="SB",1*52,VLOOKUP($AP447,BaseEqptCdF!$C$5:$S$161,12,FALSE)*0.2*300))))</f>
        <v/>
      </c>
      <c r="BG447" s="3" t="str">
        <f>IF($L447="","",IF(SUM($AJ447:AN447)=0,$AF447,IF(LEFT(VLOOKUP($AP447,BaseEqptCdF!$C$5:$E$161,3,FALSE),2)="SD",0,IF(LEFT(VLOOKUP($AP447,BaseEqptCdF!$C$5:$E$161,3,FALSE),2)="SB",1*52,VLOOKUP($AP447,BaseEqptCdF!$C$5:$S$161,12,FALSE)*0.2*300))))</f>
        <v/>
      </c>
      <c r="BH447" s="2">
        <f t="shared" si="60"/>
        <v>0</v>
      </c>
    </row>
    <row r="448" spans="1:60" x14ac:dyDescent="0.25">
      <c r="A448" s="296" t="str">
        <f t="array" ref="A448">IF($C448="","",INDEX(Prog!$B$8:$D$300,MATCH($C448,nivo1,0),1))</f>
        <v/>
      </c>
      <c r="B448" s="296" t="str">
        <f t="array" ref="B448">IF($C448="","",INDEX(Prog!$B$8:$D$300,MATCH($C448,nivo1,0),2))</f>
        <v/>
      </c>
      <c r="C448" s="273"/>
      <c r="D448" s="267"/>
      <c r="E448" s="273"/>
      <c r="F448" s="273"/>
      <c r="G448" s="273"/>
      <c r="H448" s="273"/>
      <c r="I448" s="273"/>
      <c r="J448" s="273"/>
      <c r="K448" s="274"/>
      <c r="L448" s="273"/>
      <c r="M448" s="273"/>
      <c r="N448" s="273"/>
      <c r="O448" s="275"/>
      <c r="P448" s="273"/>
      <c r="Q448" s="273"/>
      <c r="R448" s="273"/>
      <c r="S448" s="273"/>
      <c r="T448" s="276"/>
      <c r="U448" s="276"/>
      <c r="V448" s="276"/>
      <c r="W448" s="276"/>
      <c r="X448" s="277"/>
      <c r="Y448" s="278"/>
      <c r="AA448" s="8" t="str">
        <f>IF($L448="","",VLOOKUP($L448,BaseEqptCdF!$C$5:$E$161,2,FALSE))</f>
        <v/>
      </c>
      <c r="AB448" s="8" t="str">
        <f>IF($L448="","",VLOOKUP($L448,BaseEqptCdF!$C$5:$E$161,3,FALSE))</f>
        <v/>
      </c>
      <c r="AC448" s="7" t="str">
        <f>IF($L448="","",VLOOKUP($L448,BaseEqptCdF!$C$5:$I$161,6,FALSE))</f>
        <v/>
      </c>
      <c r="AD448" s="7" t="str">
        <f>IF($L448="","",VLOOKUP($L448,BaseEqptCdF!$C$5:$I$161,7,FALSE))</f>
        <v/>
      </c>
      <c r="AE448" s="3" t="str">
        <f>IF($L448="","",VLOOKUP($L448,BaseEqptCdF!$C$5:$R$161,16,FALSE)*$AC$3)</f>
        <v/>
      </c>
      <c r="AF448" s="3" t="str">
        <f>IF($L448="","",IF(LEFT($AB448,2)="SD",0,IF(LEFT($AB448,2)="SB",1*52,IF($N448=Prog!$P$17,VLOOKUP($L448,BaseEqptCdF!$C$5:$P$161,14,FALSE)*1*300,VLOOKUP($L448,BaseEqptCdF!$C$5:$P$161,12,FALSE)*0.2*300))))</f>
        <v/>
      </c>
      <c r="AG448" s="6" t="str">
        <f t="shared" si="61"/>
        <v/>
      </c>
      <c r="AH448" s="6">
        <f>IF($U448=Prog!$S$18,YEAR($X448),"")</f>
        <v>1900</v>
      </c>
      <c r="AI448" s="5" t="str">
        <f>IF(OR($AG448="",$U448=Prog!$S$18),"",IF(OR($U448=Prog!$S$17,$U448=Prog!$S$16),YEAR($X448),IF($AG448="ND","ND",$AI$8+$O448)))</f>
        <v/>
      </c>
      <c r="AJ448" s="3" t="str">
        <f t="shared" si="56"/>
        <v/>
      </c>
      <c r="AK448" s="3" t="str">
        <f t="shared" si="63"/>
        <v/>
      </c>
      <c r="AL448" s="3" t="str">
        <f t="shared" si="63"/>
        <v/>
      </c>
      <c r="AM448" s="3" t="str">
        <f t="shared" si="63"/>
        <v/>
      </c>
      <c r="AN448" s="3" t="str">
        <f t="shared" si="63"/>
        <v/>
      </c>
      <c r="AO448" s="2">
        <f t="shared" si="57"/>
        <v>0</v>
      </c>
      <c r="AP448" s="4"/>
      <c r="AQ448" s="3">
        <f>IF(AJ448=1,VLOOKUP($AP448,BaseEqptCdF!$C$5:$R$161,16,FALSE),0)</f>
        <v>0</v>
      </c>
      <c r="AR448" s="3">
        <f>IF(AK448=1,VLOOKUP($AP448,BaseEqptCdF!$C$5:$R$161,16,FALSE),0)</f>
        <v>0</v>
      </c>
      <c r="AS448" s="3">
        <f>IF(AL448=1,VLOOKUP($AP448,BaseEqptCdF!$C$5:$R$161,16,FALSE),0)</f>
        <v>0</v>
      </c>
      <c r="AT448" s="3">
        <f>IF(AM448=1,VLOOKUP($AP448,BaseEqptCdF!$C$5:$R$161,16,FALSE),0)</f>
        <v>0</v>
      </c>
      <c r="AU448" s="3">
        <f>IF(AN448=1,VLOOKUP($AP448,BaseEqptCdF!$C$5:$R$161,16,FALSE),0)</f>
        <v>0</v>
      </c>
      <c r="AV448" s="2">
        <f t="shared" si="58"/>
        <v>0</v>
      </c>
      <c r="AW448" s="3" t="str">
        <f>IF($L448="","",IF(SUM($AJ448:AJ448)=0,$AE448,VLOOKUP($AP448,BaseEqptCdF!$C$5:$R$161,16,FALSE)*$AC$3))</f>
        <v/>
      </c>
      <c r="AX448" s="3" t="str">
        <f>IF($L448="","",IF(SUM($AJ448:AK448)=0,$AE448,VLOOKUP($AP448,BaseEqptCdF!$C$5:$R$161,16,FALSE)*$AC$3))</f>
        <v/>
      </c>
      <c r="AY448" s="3" t="str">
        <f>IF($L448="","",IF(SUM($AJ448:AL448)=0,$AE448,VLOOKUP($AP448,BaseEqptCdF!$C$5:$R$161,16,FALSE)*$AC$3))</f>
        <v/>
      </c>
      <c r="AZ448" s="3" t="str">
        <f>IF($L448="","",IF(SUM($AJ448:AM448)=0,$AE448,VLOOKUP($AP448,BaseEqptCdF!$C$5:$R$161,16,FALSE)*$AC$3))</f>
        <v/>
      </c>
      <c r="BA448" s="3" t="str">
        <f>IF($L448="","",IF(SUM($AJ448:AN448)=0,$AE448,VLOOKUP($AP448,BaseEqptCdF!$C$5:$R$161,16,FALSE)*$AC$3))</f>
        <v/>
      </c>
      <c r="BB448" s="2">
        <f t="shared" si="59"/>
        <v>0</v>
      </c>
      <c r="BC448" s="3" t="str">
        <f>IF($L448="","",IF(SUM($AJ448:AJ448)=0,$AF448,IF(LEFT(VLOOKUP($AP448,BaseEqptCdF!$C$5:$E$161,3,FALSE),2)="SD",0,IF(LEFT(VLOOKUP($AP448,BaseEqptCdF!$C$5:$E$161,3,FALSE),2)="SB",1*52,VLOOKUP($AP448,BaseEqptCdF!$C$5:$S$161,12,FALSE)*0.2*300))))</f>
        <v/>
      </c>
      <c r="BD448" s="3" t="str">
        <f>IF($L448="","",IF(SUM($AJ448:AK448)=0,$AF448,IF(LEFT(VLOOKUP($AP448,BaseEqptCdF!$C$5:$E$161,3,FALSE),2)="SD",0,IF(LEFT(VLOOKUP($AP448,BaseEqptCdF!$C$5:$E$161,3,FALSE),2)="SB",1*52,VLOOKUP($AP448,BaseEqptCdF!$C$5:$S$161,12,FALSE)*0.2*300))))</f>
        <v/>
      </c>
      <c r="BE448" s="3" t="str">
        <f>IF($L448="","",IF(SUM($AJ448:AL448)=0,$AF448,IF(LEFT(VLOOKUP($AP448,BaseEqptCdF!$C$5:$E$161,3,FALSE),2)="SD",0,IF(LEFT(VLOOKUP($AP448,BaseEqptCdF!$C$5:$E$161,3,FALSE),2)="SB",1*52,VLOOKUP($AP448,BaseEqptCdF!$C$5:$S$161,12,FALSE)*0.2*300))))</f>
        <v/>
      </c>
      <c r="BF448" s="3" t="str">
        <f>IF($L448="","",IF(SUM($AJ448:AM448)=0,$AF448,IF(LEFT(VLOOKUP($AP448,BaseEqptCdF!$C$5:$E$161,3,FALSE),2)="SD",0,IF(LEFT(VLOOKUP($AP448,BaseEqptCdF!$C$5:$E$161,3,FALSE),2)="SB",1*52,VLOOKUP($AP448,BaseEqptCdF!$C$5:$S$161,12,FALSE)*0.2*300))))</f>
        <v/>
      </c>
      <c r="BG448" s="3" t="str">
        <f>IF($L448="","",IF(SUM($AJ448:AN448)=0,$AF448,IF(LEFT(VLOOKUP($AP448,BaseEqptCdF!$C$5:$E$161,3,FALSE),2)="SD",0,IF(LEFT(VLOOKUP($AP448,BaseEqptCdF!$C$5:$E$161,3,FALSE),2)="SB",1*52,VLOOKUP($AP448,BaseEqptCdF!$C$5:$S$161,12,FALSE)*0.2*300))))</f>
        <v/>
      </c>
      <c r="BH448" s="2">
        <f t="shared" si="60"/>
        <v>0</v>
      </c>
    </row>
    <row r="449" spans="1:60" x14ac:dyDescent="0.25">
      <c r="A449" s="296" t="str">
        <f t="array" ref="A449">IF($C449="","",INDEX(Prog!$B$8:$D$300,MATCH($C449,nivo1,0),1))</f>
        <v/>
      </c>
      <c r="B449" s="296" t="str">
        <f t="array" ref="B449">IF($C449="","",INDEX(Prog!$B$8:$D$300,MATCH($C449,nivo1,0),2))</f>
        <v/>
      </c>
      <c r="C449" s="273"/>
      <c r="D449" s="267"/>
      <c r="E449" s="273"/>
      <c r="F449" s="273"/>
      <c r="G449" s="273"/>
      <c r="H449" s="273"/>
      <c r="I449" s="273"/>
      <c r="J449" s="273"/>
      <c r="K449" s="274"/>
      <c r="L449" s="273"/>
      <c r="M449" s="273"/>
      <c r="N449" s="273"/>
      <c r="O449" s="275"/>
      <c r="P449" s="273"/>
      <c r="Q449" s="273"/>
      <c r="R449" s="273"/>
      <c r="S449" s="273"/>
      <c r="T449" s="276"/>
      <c r="U449" s="276"/>
      <c r="V449" s="276"/>
      <c r="W449" s="276"/>
      <c r="X449" s="277"/>
      <c r="Y449" s="278"/>
      <c r="AA449" s="8" t="str">
        <f>IF($L449="","",VLOOKUP($L449,BaseEqptCdF!$C$5:$E$161,2,FALSE))</f>
        <v/>
      </c>
      <c r="AB449" s="8" t="str">
        <f>IF($L449="","",VLOOKUP($L449,BaseEqptCdF!$C$5:$E$161,3,FALSE))</f>
        <v/>
      </c>
      <c r="AC449" s="7" t="str">
        <f>IF($L449="","",VLOOKUP($L449,BaseEqptCdF!$C$5:$I$161,6,FALSE))</f>
        <v/>
      </c>
      <c r="AD449" s="7" t="str">
        <f>IF($L449="","",VLOOKUP($L449,BaseEqptCdF!$C$5:$I$161,7,FALSE))</f>
        <v/>
      </c>
      <c r="AE449" s="3" t="str">
        <f>IF($L449="","",VLOOKUP($L449,BaseEqptCdF!$C$5:$R$161,16,FALSE)*$AC$3)</f>
        <v/>
      </c>
      <c r="AF449" s="3" t="str">
        <f>IF($L449="","",IF(LEFT($AB449,2)="SD",0,IF(LEFT($AB449,2)="SB",1*52,IF($N449=Prog!$P$17,VLOOKUP($L449,BaseEqptCdF!$C$5:$P$161,14,FALSE)*1*300,VLOOKUP($L449,BaseEqptCdF!$C$5:$P$161,12,FALSE)*0.2*300))))</f>
        <v/>
      </c>
      <c r="AG449" s="6" t="str">
        <f t="shared" si="61"/>
        <v/>
      </c>
      <c r="AH449" s="6">
        <f>IF($U449=Prog!$S$18,YEAR($X449),"")</f>
        <v>1900</v>
      </c>
      <c r="AI449" s="5" t="str">
        <f>IF(OR($AG449="",$U449=Prog!$S$18),"",IF(OR($U449=Prog!$S$17,$U449=Prog!$S$16),YEAR($X449),IF($AG449="ND","ND",$AI$8+$O449)))</f>
        <v/>
      </c>
      <c r="AJ449" s="3" t="str">
        <f t="shared" si="56"/>
        <v/>
      </c>
      <c r="AK449" s="3" t="str">
        <f t="shared" si="63"/>
        <v/>
      </c>
      <c r="AL449" s="3" t="str">
        <f t="shared" si="63"/>
        <v/>
      </c>
      <c r="AM449" s="3" t="str">
        <f t="shared" si="63"/>
        <v/>
      </c>
      <c r="AN449" s="3" t="str">
        <f t="shared" si="63"/>
        <v/>
      </c>
      <c r="AO449" s="2">
        <f t="shared" si="57"/>
        <v>0</v>
      </c>
      <c r="AP449" s="4"/>
      <c r="AQ449" s="3">
        <f>IF(AJ449=1,VLOOKUP($AP449,BaseEqptCdF!$C$5:$R$161,16,FALSE),0)</f>
        <v>0</v>
      </c>
      <c r="AR449" s="3">
        <f>IF(AK449=1,VLOOKUP($AP449,BaseEqptCdF!$C$5:$R$161,16,FALSE),0)</f>
        <v>0</v>
      </c>
      <c r="AS449" s="3">
        <f>IF(AL449=1,VLOOKUP($AP449,BaseEqptCdF!$C$5:$R$161,16,FALSE),0)</f>
        <v>0</v>
      </c>
      <c r="AT449" s="3">
        <f>IF(AM449=1,VLOOKUP($AP449,BaseEqptCdF!$C$5:$R$161,16,FALSE),0)</f>
        <v>0</v>
      </c>
      <c r="AU449" s="3">
        <f>IF(AN449=1,VLOOKUP($AP449,BaseEqptCdF!$C$5:$R$161,16,FALSE),0)</f>
        <v>0</v>
      </c>
      <c r="AV449" s="2">
        <f t="shared" si="58"/>
        <v>0</v>
      </c>
      <c r="AW449" s="3" t="str">
        <f>IF($L449="","",IF(SUM($AJ449:AJ449)=0,$AE449,VLOOKUP($AP449,BaseEqptCdF!$C$5:$R$161,16,FALSE)*$AC$3))</f>
        <v/>
      </c>
      <c r="AX449" s="3" t="str">
        <f>IF($L449="","",IF(SUM($AJ449:AK449)=0,$AE449,VLOOKUP($AP449,BaseEqptCdF!$C$5:$R$161,16,FALSE)*$AC$3))</f>
        <v/>
      </c>
      <c r="AY449" s="3" t="str">
        <f>IF($L449="","",IF(SUM($AJ449:AL449)=0,$AE449,VLOOKUP($AP449,BaseEqptCdF!$C$5:$R$161,16,FALSE)*$AC$3))</f>
        <v/>
      </c>
      <c r="AZ449" s="3" t="str">
        <f>IF($L449="","",IF(SUM($AJ449:AM449)=0,$AE449,VLOOKUP($AP449,BaseEqptCdF!$C$5:$R$161,16,FALSE)*$AC$3))</f>
        <v/>
      </c>
      <c r="BA449" s="3" t="str">
        <f>IF($L449="","",IF(SUM($AJ449:AN449)=0,$AE449,VLOOKUP($AP449,BaseEqptCdF!$C$5:$R$161,16,FALSE)*$AC$3))</f>
        <v/>
      </c>
      <c r="BB449" s="2">
        <f t="shared" si="59"/>
        <v>0</v>
      </c>
      <c r="BC449" s="3" t="str">
        <f>IF($L449="","",IF(SUM($AJ449:AJ449)=0,$AF449,IF(LEFT(VLOOKUP($AP449,BaseEqptCdF!$C$5:$E$161,3,FALSE),2)="SD",0,IF(LEFT(VLOOKUP($AP449,BaseEqptCdF!$C$5:$E$161,3,FALSE),2)="SB",1*52,VLOOKUP($AP449,BaseEqptCdF!$C$5:$S$161,12,FALSE)*0.2*300))))</f>
        <v/>
      </c>
      <c r="BD449" s="3" t="str">
        <f>IF($L449="","",IF(SUM($AJ449:AK449)=0,$AF449,IF(LEFT(VLOOKUP($AP449,BaseEqptCdF!$C$5:$E$161,3,FALSE),2)="SD",0,IF(LEFT(VLOOKUP($AP449,BaseEqptCdF!$C$5:$E$161,3,FALSE),2)="SB",1*52,VLOOKUP($AP449,BaseEqptCdF!$C$5:$S$161,12,FALSE)*0.2*300))))</f>
        <v/>
      </c>
      <c r="BE449" s="3" t="str">
        <f>IF($L449="","",IF(SUM($AJ449:AL449)=0,$AF449,IF(LEFT(VLOOKUP($AP449,BaseEqptCdF!$C$5:$E$161,3,FALSE),2)="SD",0,IF(LEFT(VLOOKUP($AP449,BaseEqptCdF!$C$5:$E$161,3,FALSE),2)="SB",1*52,VLOOKUP($AP449,BaseEqptCdF!$C$5:$S$161,12,FALSE)*0.2*300))))</f>
        <v/>
      </c>
      <c r="BF449" s="3" t="str">
        <f>IF($L449="","",IF(SUM($AJ449:AM449)=0,$AF449,IF(LEFT(VLOOKUP($AP449,BaseEqptCdF!$C$5:$E$161,3,FALSE),2)="SD",0,IF(LEFT(VLOOKUP($AP449,BaseEqptCdF!$C$5:$E$161,3,FALSE),2)="SB",1*52,VLOOKUP($AP449,BaseEqptCdF!$C$5:$S$161,12,FALSE)*0.2*300))))</f>
        <v/>
      </c>
      <c r="BG449" s="3" t="str">
        <f>IF($L449="","",IF(SUM($AJ449:AN449)=0,$AF449,IF(LEFT(VLOOKUP($AP449,BaseEqptCdF!$C$5:$E$161,3,FALSE),2)="SD",0,IF(LEFT(VLOOKUP($AP449,BaseEqptCdF!$C$5:$E$161,3,FALSE),2)="SB",1*52,VLOOKUP($AP449,BaseEqptCdF!$C$5:$S$161,12,FALSE)*0.2*300))))</f>
        <v/>
      </c>
      <c r="BH449" s="2">
        <f t="shared" si="60"/>
        <v>0</v>
      </c>
    </row>
    <row r="450" spans="1:60" x14ac:dyDescent="0.25">
      <c r="A450" s="296" t="str">
        <f t="array" ref="A450">IF($C450="","",INDEX(Prog!$B$8:$D$300,MATCH($C450,nivo1,0),1))</f>
        <v/>
      </c>
      <c r="B450" s="296" t="str">
        <f t="array" ref="B450">IF($C450="","",INDEX(Prog!$B$8:$D$300,MATCH($C450,nivo1,0),2))</f>
        <v/>
      </c>
      <c r="C450" s="273"/>
      <c r="D450" s="267"/>
      <c r="E450" s="273"/>
      <c r="F450" s="273"/>
      <c r="G450" s="273"/>
      <c r="H450" s="273"/>
      <c r="I450" s="273"/>
      <c r="J450" s="273"/>
      <c r="K450" s="274"/>
      <c r="L450" s="273"/>
      <c r="M450" s="273"/>
      <c r="N450" s="273"/>
      <c r="O450" s="275"/>
      <c r="P450" s="273"/>
      <c r="Q450" s="273"/>
      <c r="R450" s="273"/>
      <c r="S450" s="273"/>
      <c r="T450" s="276"/>
      <c r="U450" s="276"/>
      <c r="V450" s="276"/>
      <c r="W450" s="276"/>
      <c r="X450" s="277"/>
      <c r="Y450" s="278"/>
      <c r="AA450" s="8" t="str">
        <f>IF($L450="","",VLOOKUP($L450,BaseEqptCdF!$C$5:$E$161,2,FALSE))</f>
        <v/>
      </c>
      <c r="AB450" s="8" t="str">
        <f>IF($L450="","",VLOOKUP($L450,BaseEqptCdF!$C$5:$E$161,3,FALSE))</f>
        <v/>
      </c>
      <c r="AC450" s="7" t="str">
        <f>IF($L450="","",VLOOKUP($L450,BaseEqptCdF!$C$5:$I$161,6,FALSE))</f>
        <v/>
      </c>
      <c r="AD450" s="7" t="str">
        <f>IF($L450="","",VLOOKUP($L450,BaseEqptCdF!$C$5:$I$161,7,FALSE))</f>
        <v/>
      </c>
      <c r="AE450" s="3" t="str">
        <f>IF($L450="","",VLOOKUP($L450,BaseEqptCdF!$C$5:$R$161,16,FALSE)*$AC$3)</f>
        <v/>
      </c>
      <c r="AF450" s="3" t="str">
        <f>IF($L450="","",IF(LEFT($AB450,2)="SD",0,IF(LEFT($AB450,2)="SB",1*52,IF($N450=Prog!$P$17,VLOOKUP($L450,BaseEqptCdF!$C$5:$P$161,14,FALSE)*1*300,VLOOKUP($L450,BaseEqptCdF!$C$5:$P$161,12,FALSE)*0.2*300))))</f>
        <v/>
      </c>
      <c r="AG450" s="6" t="str">
        <f t="shared" si="61"/>
        <v/>
      </c>
      <c r="AH450" s="6">
        <f>IF($U450=Prog!$S$18,YEAR($X450),"")</f>
        <v>1900</v>
      </c>
      <c r="AI450" s="5" t="str">
        <f>IF(OR($AG450="",$U450=Prog!$S$18),"",IF(OR($U450=Prog!$S$17,$U450=Prog!$S$16),YEAR($X450),IF($AG450="ND","ND",$AI$8+$O450)))</f>
        <v/>
      </c>
      <c r="AJ450" s="3" t="str">
        <f t="shared" si="56"/>
        <v/>
      </c>
      <c r="AK450" s="3" t="str">
        <f t="shared" ref="AK450:AN469" si="64">IF($AI450="","",IF($AI450=AK$9,1,0))</f>
        <v/>
      </c>
      <c r="AL450" s="3" t="str">
        <f t="shared" si="64"/>
        <v/>
      </c>
      <c r="AM450" s="3" t="str">
        <f t="shared" si="64"/>
        <v/>
      </c>
      <c r="AN450" s="3" t="str">
        <f t="shared" si="64"/>
        <v/>
      </c>
      <c r="AO450" s="2">
        <f t="shared" si="57"/>
        <v>0</v>
      </c>
      <c r="AP450" s="4"/>
      <c r="AQ450" s="3">
        <f>IF(AJ450=1,VLOOKUP($AP450,BaseEqptCdF!$C$5:$R$161,16,FALSE),0)</f>
        <v>0</v>
      </c>
      <c r="AR450" s="3">
        <f>IF(AK450=1,VLOOKUP($AP450,BaseEqptCdF!$C$5:$R$161,16,FALSE),0)</f>
        <v>0</v>
      </c>
      <c r="AS450" s="3">
        <f>IF(AL450=1,VLOOKUP($AP450,BaseEqptCdF!$C$5:$R$161,16,FALSE),0)</f>
        <v>0</v>
      </c>
      <c r="AT450" s="3">
        <f>IF(AM450=1,VLOOKUP($AP450,BaseEqptCdF!$C$5:$R$161,16,FALSE),0)</f>
        <v>0</v>
      </c>
      <c r="AU450" s="3">
        <f>IF(AN450=1,VLOOKUP($AP450,BaseEqptCdF!$C$5:$R$161,16,FALSE),0)</f>
        <v>0</v>
      </c>
      <c r="AV450" s="2">
        <f t="shared" si="58"/>
        <v>0</v>
      </c>
      <c r="AW450" s="3" t="str">
        <f>IF($L450="","",IF(SUM($AJ450:AJ450)=0,$AE450,VLOOKUP($AP450,BaseEqptCdF!$C$5:$R$161,16,FALSE)*$AC$3))</f>
        <v/>
      </c>
      <c r="AX450" s="3" t="str">
        <f>IF($L450="","",IF(SUM($AJ450:AK450)=0,$AE450,VLOOKUP($AP450,BaseEqptCdF!$C$5:$R$161,16,FALSE)*$AC$3))</f>
        <v/>
      </c>
      <c r="AY450" s="3" t="str">
        <f>IF($L450="","",IF(SUM($AJ450:AL450)=0,$AE450,VLOOKUP($AP450,BaseEqptCdF!$C$5:$R$161,16,FALSE)*$AC$3))</f>
        <v/>
      </c>
      <c r="AZ450" s="3" t="str">
        <f>IF($L450="","",IF(SUM($AJ450:AM450)=0,$AE450,VLOOKUP($AP450,BaseEqptCdF!$C$5:$R$161,16,FALSE)*$AC$3))</f>
        <v/>
      </c>
      <c r="BA450" s="3" t="str">
        <f>IF($L450="","",IF(SUM($AJ450:AN450)=0,$AE450,VLOOKUP($AP450,BaseEqptCdF!$C$5:$R$161,16,FALSE)*$AC$3))</f>
        <v/>
      </c>
      <c r="BB450" s="2">
        <f t="shared" si="59"/>
        <v>0</v>
      </c>
      <c r="BC450" s="3" t="str">
        <f>IF($L450="","",IF(SUM($AJ450:AJ450)=0,$AF450,IF(LEFT(VLOOKUP($AP450,BaseEqptCdF!$C$5:$E$161,3,FALSE),2)="SD",0,IF(LEFT(VLOOKUP($AP450,BaseEqptCdF!$C$5:$E$161,3,FALSE),2)="SB",1*52,VLOOKUP($AP450,BaseEqptCdF!$C$5:$S$161,12,FALSE)*0.2*300))))</f>
        <v/>
      </c>
      <c r="BD450" s="3" t="str">
        <f>IF($L450="","",IF(SUM($AJ450:AK450)=0,$AF450,IF(LEFT(VLOOKUP($AP450,BaseEqptCdF!$C$5:$E$161,3,FALSE),2)="SD",0,IF(LEFT(VLOOKUP($AP450,BaseEqptCdF!$C$5:$E$161,3,FALSE),2)="SB",1*52,VLOOKUP($AP450,BaseEqptCdF!$C$5:$S$161,12,FALSE)*0.2*300))))</f>
        <v/>
      </c>
      <c r="BE450" s="3" t="str">
        <f>IF($L450="","",IF(SUM($AJ450:AL450)=0,$AF450,IF(LEFT(VLOOKUP($AP450,BaseEqptCdF!$C$5:$E$161,3,FALSE),2)="SD",0,IF(LEFT(VLOOKUP($AP450,BaseEqptCdF!$C$5:$E$161,3,FALSE),2)="SB",1*52,VLOOKUP($AP450,BaseEqptCdF!$C$5:$S$161,12,FALSE)*0.2*300))))</f>
        <v/>
      </c>
      <c r="BF450" s="3" t="str">
        <f>IF($L450="","",IF(SUM($AJ450:AM450)=0,$AF450,IF(LEFT(VLOOKUP($AP450,BaseEqptCdF!$C$5:$E$161,3,FALSE),2)="SD",0,IF(LEFT(VLOOKUP($AP450,BaseEqptCdF!$C$5:$E$161,3,FALSE),2)="SB",1*52,VLOOKUP($AP450,BaseEqptCdF!$C$5:$S$161,12,FALSE)*0.2*300))))</f>
        <v/>
      </c>
      <c r="BG450" s="3" t="str">
        <f>IF($L450="","",IF(SUM($AJ450:AN450)=0,$AF450,IF(LEFT(VLOOKUP($AP450,BaseEqptCdF!$C$5:$E$161,3,FALSE),2)="SD",0,IF(LEFT(VLOOKUP($AP450,BaseEqptCdF!$C$5:$E$161,3,FALSE),2)="SB",1*52,VLOOKUP($AP450,BaseEqptCdF!$C$5:$S$161,12,FALSE)*0.2*300))))</f>
        <v/>
      </c>
      <c r="BH450" s="2">
        <f t="shared" si="60"/>
        <v>0</v>
      </c>
    </row>
    <row r="451" spans="1:60" x14ac:dyDescent="0.25">
      <c r="A451" s="296" t="str">
        <f t="array" ref="A451">IF($C451="","",INDEX(Prog!$B$8:$D$300,MATCH($C451,nivo1,0),1))</f>
        <v/>
      </c>
      <c r="B451" s="296" t="str">
        <f t="array" ref="B451">IF($C451="","",INDEX(Prog!$B$8:$D$300,MATCH($C451,nivo1,0),2))</f>
        <v/>
      </c>
      <c r="C451" s="273"/>
      <c r="D451" s="267"/>
      <c r="E451" s="273"/>
      <c r="F451" s="273"/>
      <c r="G451" s="273"/>
      <c r="H451" s="273"/>
      <c r="I451" s="273"/>
      <c r="J451" s="273"/>
      <c r="K451" s="274"/>
      <c r="L451" s="273"/>
      <c r="M451" s="273"/>
      <c r="N451" s="273"/>
      <c r="O451" s="275"/>
      <c r="P451" s="273"/>
      <c r="Q451" s="273"/>
      <c r="R451" s="273"/>
      <c r="S451" s="273"/>
      <c r="T451" s="276"/>
      <c r="U451" s="276"/>
      <c r="V451" s="276"/>
      <c r="W451" s="276"/>
      <c r="X451" s="277"/>
      <c r="Y451" s="278"/>
      <c r="AA451" s="8" t="str">
        <f>IF($L451="","",VLOOKUP($L451,BaseEqptCdF!$C$5:$E$161,2,FALSE))</f>
        <v/>
      </c>
      <c r="AB451" s="8" t="str">
        <f>IF($L451="","",VLOOKUP($L451,BaseEqptCdF!$C$5:$E$161,3,FALSE))</f>
        <v/>
      </c>
      <c r="AC451" s="7" t="str">
        <f>IF($L451="","",VLOOKUP($L451,BaseEqptCdF!$C$5:$I$161,6,FALSE))</f>
        <v/>
      </c>
      <c r="AD451" s="7" t="str">
        <f>IF($L451="","",VLOOKUP($L451,BaseEqptCdF!$C$5:$I$161,7,FALSE))</f>
        <v/>
      </c>
      <c r="AE451" s="3" t="str">
        <f>IF($L451="","",VLOOKUP($L451,BaseEqptCdF!$C$5:$R$161,16,FALSE)*$AC$3)</f>
        <v/>
      </c>
      <c r="AF451" s="3" t="str">
        <f>IF($L451="","",IF(LEFT($AB451,2)="SD",0,IF(LEFT($AB451,2)="SB",1*52,IF($N451=Prog!$P$17,VLOOKUP($L451,BaseEqptCdF!$C$5:$P$161,14,FALSE)*1*300,VLOOKUP($L451,BaseEqptCdF!$C$5:$P$161,12,FALSE)*0.2*300))))</f>
        <v/>
      </c>
      <c r="AG451" s="6" t="str">
        <f t="shared" si="61"/>
        <v/>
      </c>
      <c r="AH451" s="6">
        <f>IF($U451=Prog!$S$18,YEAR($X451),"")</f>
        <v>1900</v>
      </c>
      <c r="AI451" s="5" t="str">
        <f>IF(OR($AG451="",$U451=Prog!$S$18),"",IF(OR($U451=Prog!$S$17,$U451=Prog!$S$16),YEAR($X451),IF($AG451="ND","ND",$AI$8+$O451)))</f>
        <v/>
      </c>
      <c r="AJ451" s="3" t="str">
        <f t="shared" si="56"/>
        <v/>
      </c>
      <c r="AK451" s="3" t="str">
        <f t="shared" si="64"/>
        <v/>
      </c>
      <c r="AL451" s="3" t="str">
        <f t="shared" si="64"/>
        <v/>
      </c>
      <c r="AM451" s="3" t="str">
        <f t="shared" si="64"/>
        <v/>
      </c>
      <c r="AN451" s="3" t="str">
        <f t="shared" si="64"/>
        <v/>
      </c>
      <c r="AO451" s="2">
        <f t="shared" si="57"/>
        <v>0</v>
      </c>
      <c r="AP451" s="4"/>
      <c r="AQ451" s="3">
        <f>IF(AJ451=1,VLOOKUP($AP451,BaseEqptCdF!$C$5:$R$161,16,FALSE),0)</f>
        <v>0</v>
      </c>
      <c r="AR451" s="3">
        <f>IF(AK451=1,VLOOKUP($AP451,BaseEqptCdF!$C$5:$R$161,16,FALSE),0)</f>
        <v>0</v>
      </c>
      <c r="AS451" s="3">
        <f>IF(AL451=1,VLOOKUP($AP451,BaseEqptCdF!$C$5:$R$161,16,FALSE),0)</f>
        <v>0</v>
      </c>
      <c r="AT451" s="3">
        <f>IF(AM451=1,VLOOKUP($AP451,BaseEqptCdF!$C$5:$R$161,16,FALSE),0)</f>
        <v>0</v>
      </c>
      <c r="AU451" s="3">
        <f>IF(AN451=1,VLOOKUP($AP451,BaseEqptCdF!$C$5:$R$161,16,FALSE),0)</f>
        <v>0</v>
      </c>
      <c r="AV451" s="2">
        <f t="shared" si="58"/>
        <v>0</v>
      </c>
      <c r="AW451" s="3" t="str">
        <f>IF($L451="","",IF(SUM($AJ451:AJ451)=0,$AE451,VLOOKUP($AP451,BaseEqptCdF!$C$5:$R$161,16,FALSE)*$AC$3))</f>
        <v/>
      </c>
      <c r="AX451" s="3" t="str">
        <f>IF($L451="","",IF(SUM($AJ451:AK451)=0,$AE451,VLOOKUP($AP451,BaseEqptCdF!$C$5:$R$161,16,FALSE)*$AC$3))</f>
        <v/>
      </c>
      <c r="AY451" s="3" t="str">
        <f>IF($L451="","",IF(SUM($AJ451:AL451)=0,$AE451,VLOOKUP($AP451,BaseEqptCdF!$C$5:$R$161,16,FALSE)*$AC$3))</f>
        <v/>
      </c>
      <c r="AZ451" s="3" t="str">
        <f>IF($L451="","",IF(SUM($AJ451:AM451)=0,$AE451,VLOOKUP($AP451,BaseEqptCdF!$C$5:$R$161,16,FALSE)*$AC$3))</f>
        <v/>
      </c>
      <c r="BA451" s="3" t="str">
        <f>IF($L451="","",IF(SUM($AJ451:AN451)=0,$AE451,VLOOKUP($AP451,BaseEqptCdF!$C$5:$R$161,16,FALSE)*$AC$3))</f>
        <v/>
      </c>
      <c r="BB451" s="2">
        <f t="shared" si="59"/>
        <v>0</v>
      </c>
      <c r="BC451" s="3" t="str">
        <f>IF($L451="","",IF(SUM($AJ451:AJ451)=0,$AF451,IF(LEFT(VLOOKUP($AP451,BaseEqptCdF!$C$5:$E$161,3,FALSE),2)="SD",0,IF(LEFT(VLOOKUP($AP451,BaseEqptCdF!$C$5:$E$161,3,FALSE),2)="SB",1*52,VLOOKUP($AP451,BaseEqptCdF!$C$5:$S$161,12,FALSE)*0.2*300))))</f>
        <v/>
      </c>
      <c r="BD451" s="3" t="str">
        <f>IF($L451="","",IF(SUM($AJ451:AK451)=0,$AF451,IF(LEFT(VLOOKUP($AP451,BaseEqptCdF!$C$5:$E$161,3,FALSE),2)="SD",0,IF(LEFT(VLOOKUP($AP451,BaseEqptCdF!$C$5:$E$161,3,FALSE),2)="SB",1*52,VLOOKUP($AP451,BaseEqptCdF!$C$5:$S$161,12,FALSE)*0.2*300))))</f>
        <v/>
      </c>
      <c r="BE451" s="3" t="str">
        <f>IF($L451="","",IF(SUM($AJ451:AL451)=0,$AF451,IF(LEFT(VLOOKUP($AP451,BaseEqptCdF!$C$5:$E$161,3,FALSE),2)="SD",0,IF(LEFT(VLOOKUP($AP451,BaseEqptCdF!$C$5:$E$161,3,FALSE),2)="SB",1*52,VLOOKUP($AP451,BaseEqptCdF!$C$5:$S$161,12,FALSE)*0.2*300))))</f>
        <v/>
      </c>
      <c r="BF451" s="3" t="str">
        <f>IF($L451="","",IF(SUM($AJ451:AM451)=0,$AF451,IF(LEFT(VLOOKUP($AP451,BaseEqptCdF!$C$5:$E$161,3,FALSE),2)="SD",0,IF(LEFT(VLOOKUP($AP451,BaseEqptCdF!$C$5:$E$161,3,FALSE),2)="SB",1*52,VLOOKUP($AP451,BaseEqptCdF!$C$5:$S$161,12,FALSE)*0.2*300))))</f>
        <v/>
      </c>
      <c r="BG451" s="3" t="str">
        <f>IF($L451="","",IF(SUM($AJ451:AN451)=0,$AF451,IF(LEFT(VLOOKUP($AP451,BaseEqptCdF!$C$5:$E$161,3,FALSE),2)="SD",0,IF(LEFT(VLOOKUP($AP451,BaseEqptCdF!$C$5:$E$161,3,FALSE),2)="SB",1*52,VLOOKUP($AP451,BaseEqptCdF!$C$5:$S$161,12,FALSE)*0.2*300))))</f>
        <v/>
      </c>
      <c r="BH451" s="2">
        <f t="shared" si="60"/>
        <v>0</v>
      </c>
    </row>
    <row r="452" spans="1:60" x14ac:dyDescent="0.25">
      <c r="A452" s="296" t="str">
        <f t="array" ref="A452">IF($C452="","",INDEX(Prog!$B$8:$D$300,MATCH($C452,nivo1,0),1))</f>
        <v/>
      </c>
      <c r="B452" s="296" t="str">
        <f t="array" ref="B452">IF($C452="","",INDEX(Prog!$B$8:$D$300,MATCH($C452,nivo1,0),2))</f>
        <v/>
      </c>
      <c r="C452" s="273"/>
      <c r="D452" s="267"/>
      <c r="E452" s="273"/>
      <c r="F452" s="273"/>
      <c r="G452" s="273"/>
      <c r="H452" s="273"/>
      <c r="I452" s="273"/>
      <c r="J452" s="273"/>
      <c r="K452" s="274"/>
      <c r="L452" s="273"/>
      <c r="M452" s="273"/>
      <c r="N452" s="273"/>
      <c r="O452" s="275"/>
      <c r="P452" s="273"/>
      <c r="Q452" s="273"/>
      <c r="R452" s="273"/>
      <c r="S452" s="273"/>
      <c r="T452" s="276"/>
      <c r="U452" s="276"/>
      <c r="V452" s="276"/>
      <c r="W452" s="276"/>
      <c r="X452" s="277"/>
      <c r="Y452" s="278"/>
      <c r="AA452" s="8" t="str">
        <f>IF($L452="","",VLOOKUP($L452,BaseEqptCdF!$C$5:$E$161,2,FALSE))</f>
        <v/>
      </c>
      <c r="AB452" s="8" t="str">
        <f>IF($L452="","",VLOOKUP($L452,BaseEqptCdF!$C$5:$E$161,3,FALSE))</f>
        <v/>
      </c>
      <c r="AC452" s="7" t="str">
        <f>IF($L452="","",VLOOKUP($L452,BaseEqptCdF!$C$5:$I$161,6,FALSE))</f>
        <v/>
      </c>
      <c r="AD452" s="7" t="str">
        <f>IF($L452="","",VLOOKUP($L452,BaseEqptCdF!$C$5:$I$161,7,FALSE))</f>
        <v/>
      </c>
      <c r="AE452" s="3" t="str">
        <f>IF($L452="","",VLOOKUP($L452,BaseEqptCdF!$C$5:$R$161,16,FALSE)*$AC$3)</f>
        <v/>
      </c>
      <c r="AF452" s="3" t="str">
        <f>IF($L452="","",IF(LEFT($AB452,2)="SD",0,IF(LEFT($AB452,2)="SB",1*52,IF($N452=Prog!$P$17,VLOOKUP($L452,BaseEqptCdF!$C$5:$P$161,14,FALSE)*1*300,VLOOKUP($L452,BaseEqptCdF!$C$5:$P$161,12,FALSE)*0.2*300))))</f>
        <v/>
      </c>
      <c r="AG452" s="6" t="str">
        <f t="shared" si="61"/>
        <v/>
      </c>
      <c r="AH452" s="6">
        <f>IF($U452=Prog!$S$18,YEAR($X452),"")</f>
        <v>1900</v>
      </c>
      <c r="AI452" s="5" t="str">
        <f>IF(OR($AG452="",$U452=Prog!$S$18),"",IF(OR($U452=Prog!$S$17,$U452=Prog!$S$16),YEAR($X452),IF($AG452="ND","ND",$AI$8+$O452)))</f>
        <v/>
      </c>
      <c r="AJ452" s="3" t="str">
        <f t="shared" si="56"/>
        <v/>
      </c>
      <c r="AK452" s="3" t="str">
        <f t="shared" si="64"/>
        <v/>
      </c>
      <c r="AL452" s="3" t="str">
        <f t="shared" si="64"/>
        <v/>
      </c>
      <c r="AM452" s="3" t="str">
        <f t="shared" si="64"/>
        <v/>
      </c>
      <c r="AN452" s="3" t="str">
        <f t="shared" si="64"/>
        <v/>
      </c>
      <c r="AO452" s="2">
        <f t="shared" si="57"/>
        <v>0</v>
      </c>
      <c r="AP452" s="4"/>
      <c r="AQ452" s="3">
        <f>IF(AJ452=1,VLOOKUP($AP452,BaseEqptCdF!$C$5:$R$161,16,FALSE),0)</f>
        <v>0</v>
      </c>
      <c r="AR452" s="3">
        <f>IF(AK452=1,VLOOKUP($AP452,BaseEqptCdF!$C$5:$R$161,16,FALSE),0)</f>
        <v>0</v>
      </c>
      <c r="AS452" s="3">
        <f>IF(AL452=1,VLOOKUP($AP452,BaseEqptCdF!$C$5:$R$161,16,FALSE),0)</f>
        <v>0</v>
      </c>
      <c r="AT452" s="3">
        <f>IF(AM452=1,VLOOKUP($AP452,BaseEqptCdF!$C$5:$R$161,16,FALSE),0)</f>
        <v>0</v>
      </c>
      <c r="AU452" s="3">
        <f>IF(AN452=1,VLOOKUP($AP452,BaseEqptCdF!$C$5:$R$161,16,FALSE),0)</f>
        <v>0</v>
      </c>
      <c r="AV452" s="2">
        <f t="shared" si="58"/>
        <v>0</v>
      </c>
      <c r="AW452" s="3" t="str">
        <f>IF($L452="","",IF(SUM($AJ452:AJ452)=0,$AE452,VLOOKUP($AP452,BaseEqptCdF!$C$5:$R$161,16,FALSE)*$AC$3))</f>
        <v/>
      </c>
      <c r="AX452" s="3" t="str">
        <f>IF($L452="","",IF(SUM($AJ452:AK452)=0,$AE452,VLOOKUP($AP452,BaseEqptCdF!$C$5:$R$161,16,FALSE)*$AC$3))</f>
        <v/>
      </c>
      <c r="AY452" s="3" t="str">
        <f>IF($L452="","",IF(SUM($AJ452:AL452)=0,$AE452,VLOOKUP($AP452,BaseEqptCdF!$C$5:$R$161,16,FALSE)*$AC$3))</f>
        <v/>
      </c>
      <c r="AZ452" s="3" t="str">
        <f>IF($L452="","",IF(SUM($AJ452:AM452)=0,$AE452,VLOOKUP($AP452,BaseEqptCdF!$C$5:$R$161,16,FALSE)*$AC$3))</f>
        <v/>
      </c>
      <c r="BA452" s="3" t="str">
        <f>IF($L452="","",IF(SUM($AJ452:AN452)=0,$AE452,VLOOKUP($AP452,BaseEqptCdF!$C$5:$R$161,16,FALSE)*$AC$3))</f>
        <v/>
      </c>
      <c r="BB452" s="2">
        <f t="shared" si="59"/>
        <v>0</v>
      </c>
      <c r="BC452" s="3" t="str">
        <f>IF($L452="","",IF(SUM($AJ452:AJ452)=0,$AF452,IF(LEFT(VLOOKUP($AP452,BaseEqptCdF!$C$5:$E$161,3,FALSE),2)="SD",0,IF(LEFT(VLOOKUP($AP452,BaseEqptCdF!$C$5:$E$161,3,FALSE),2)="SB",1*52,VLOOKUP($AP452,BaseEqptCdF!$C$5:$S$161,12,FALSE)*0.2*300))))</f>
        <v/>
      </c>
      <c r="BD452" s="3" t="str">
        <f>IF($L452="","",IF(SUM($AJ452:AK452)=0,$AF452,IF(LEFT(VLOOKUP($AP452,BaseEqptCdF!$C$5:$E$161,3,FALSE),2)="SD",0,IF(LEFT(VLOOKUP($AP452,BaseEqptCdF!$C$5:$E$161,3,FALSE),2)="SB",1*52,VLOOKUP($AP452,BaseEqptCdF!$C$5:$S$161,12,FALSE)*0.2*300))))</f>
        <v/>
      </c>
      <c r="BE452" s="3" t="str">
        <f>IF($L452="","",IF(SUM($AJ452:AL452)=0,$AF452,IF(LEFT(VLOOKUP($AP452,BaseEqptCdF!$C$5:$E$161,3,FALSE),2)="SD",0,IF(LEFT(VLOOKUP($AP452,BaseEqptCdF!$C$5:$E$161,3,FALSE),2)="SB",1*52,VLOOKUP($AP452,BaseEqptCdF!$C$5:$S$161,12,FALSE)*0.2*300))))</f>
        <v/>
      </c>
      <c r="BF452" s="3" t="str">
        <f>IF($L452="","",IF(SUM($AJ452:AM452)=0,$AF452,IF(LEFT(VLOOKUP($AP452,BaseEqptCdF!$C$5:$E$161,3,FALSE),2)="SD",0,IF(LEFT(VLOOKUP($AP452,BaseEqptCdF!$C$5:$E$161,3,FALSE),2)="SB",1*52,VLOOKUP($AP452,BaseEqptCdF!$C$5:$S$161,12,FALSE)*0.2*300))))</f>
        <v/>
      </c>
      <c r="BG452" s="3" t="str">
        <f>IF($L452="","",IF(SUM($AJ452:AN452)=0,$AF452,IF(LEFT(VLOOKUP($AP452,BaseEqptCdF!$C$5:$E$161,3,FALSE),2)="SD",0,IF(LEFT(VLOOKUP($AP452,BaseEqptCdF!$C$5:$E$161,3,FALSE),2)="SB",1*52,VLOOKUP($AP452,BaseEqptCdF!$C$5:$S$161,12,FALSE)*0.2*300))))</f>
        <v/>
      </c>
      <c r="BH452" s="2">
        <f t="shared" si="60"/>
        <v>0</v>
      </c>
    </row>
    <row r="453" spans="1:60" x14ac:dyDescent="0.25">
      <c r="A453" s="296" t="str">
        <f t="array" ref="A453">IF($C453="","",INDEX(Prog!$B$8:$D$300,MATCH($C453,nivo1,0),1))</f>
        <v/>
      </c>
      <c r="B453" s="296" t="str">
        <f t="array" ref="B453">IF($C453="","",INDEX(Prog!$B$8:$D$300,MATCH($C453,nivo1,0),2))</f>
        <v/>
      </c>
      <c r="C453" s="273"/>
      <c r="D453" s="267"/>
      <c r="E453" s="273"/>
      <c r="F453" s="273"/>
      <c r="G453" s="273"/>
      <c r="H453" s="273"/>
      <c r="I453" s="273"/>
      <c r="J453" s="273"/>
      <c r="K453" s="274"/>
      <c r="L453" s="273"/>
      <c r="M453" s="273"/>
      <c r="N453" s="273"/>
      <c r="O453" s="275"/>
      <c r="P453" s="273"/>
      <c r="Q453" s="273"/>
      <c r="R453" s="273"/>
      <c r="S453" s="273"/>
      <c r="T453" s="276"/>
      <c r="U453" s="276"/>
      <c r="V453" s="276"/>
      <c r="W453" s="276"/>
      <c r="X453" s="277"/>
      <c r="Y453" s="278"/>
      <c r="AA453" s="8" t="str">
        <f>IF($L453="","",VLOOKUP($L453,BaseEqptCdF!$C$5:$E$161,2,FALSE))</f>
        <v/>
      </c>
      <c r="AB453" s="8" t="str">
        <f>IF($L453="","",VLOOKUP($L453,BaseEqptCdF!$C$5:$E$161,3,FALSE))</f>
        <v/>
      </c>
      <c r="AC453" s="7" t="str">
        <f>IF($L453="","",VLOOKUP($L453,BaseEqptCdF!$C$5:$I$161,6,FALSE))</f>
        <v/>
      </c>
      <c r="AD453" s="7" t="str">
        <f>IF($L453="","",VLOOKUP($L453,BaseEqptCdF!$C$5:$I$161,7,FALSE))</f>
        <v/>
      </c>
      <c r="AE453" s="3" t="str">
        <f>IF($L453="","",VLOOKUP($L453,BaseEqptCdF!$C$5:$R$161,16,FALSE)*$AC$3)</f>
        <v/>
      </c>
      <c r="AF453" s="3" t="str">
        <f>IF($L453="","",IF(LEFT($AB453,2)="SD",0,IF(LEFT($AB453,2)="SB",1*52,IF($N453=Prog!$P$17,VLOOKUP($L453,BaseEqptCdF!$C$5:$P$161,14,FALSE)*1*300,VLOOKUP($L453,BaseEqptCdF!$C$5:$P$161,12,FALSE)*0.2*300))))</f>
        <v/>
      </c>
      <c r="AG453" s="6" t="str">
        <f t="shared" si="61"/>
        <v/>
      </c>
      <c r="AH453" s="6">
        <f>IF($U453=Prog!$S$18,YEAR($X453),"")</f>
        <v>1900</v>
      </c>
      <c r="AI453" s="5" t="str">
        <f>IF(OR($AG453="",$U453=Prog!$S$18),"",IF(OR($U453=Prog!$S$17,$U453=Prog!$S$16),YEAR($X453),IF($AG453="ND","ND",$AI$8+$O453)))</f>
        <v/>
      </c>
      <c r="AJ453" s="3" t="str">
        <f t="shared" si="56"/>
        <v/>
      </c>
      <c r="AK453" s="3" t="str">
        <f t="shared" si="64"/>
        <v/>
      </c>
      <c r="AL453" s="3" t="str">
        <f t="shared" si="64"/>
        <v/>
      </c>
      <c r="AM453" s="3" t="str">
        <f t="shared" si="64"/>
        <v/>
      </c>
      <c r="AN453" s="3" t="str">
        <f t="shared" si="64"/>
        <v/>
      </c>
      <c r="AO453" s="2">
        <f t="shared" si="57"/>
        <v>0</v>
      </c>
      <c r="AP453" s="4"/>
      <c r="AQ453" s="3">
        <f>IF(AJ453=1,VLOOKUP($AP453,BaseEqptCdF!$C$5:$R$161,16,FALSE),0)</f>
        <v>0</v>
      </c>
      <c r="AR453" s="3">
        <f>IF(AK453=1,VLOOKUP($AP453,BaseEqptCdF!$C$5:$R$161,16,FALSE),0)</f>
        <v>0</v>
      </c>
      <c r="AS453" s="3">
        <f>IF(AL453=1,VLOOKUP($AP453,BaseEqptCdF!$C$5:$R$161,16,FALSE),0)</f>
        <v>0</v>
      </c>
      <c r="AT453" s="3">
        <f>IF(AM453=1,VLOOKUP($AP453,BaseEqptCdF!$C$5:$R$161,16,FALSE),0)</f>
        <v>0</v>
      </c>
      <c r="AU453" s="3">
        <f>IF(AN453=1,VLOOKUP($AP453,BaseEqptCdF!$C$5:$R$161,16,FALSE),0)</f>
        <v>0</v>
      </c>
      <c r="AV453" s="2">
        <f t="shared" si="58"/>
        <v>0</v>
      </c>
      <c r="AW453" s="3" t="str">
        <f>IF($L453="","",IF(SUM($AJ453:AJ453)=0,$AE453,VLOOKUP($AP453,BaseEqptCdF!$C$5:$R$161,16,FALSE)*$AC$3))</f>
        <v/>
      </c>
      <c r="AX453" s="3" t="str">
        <f>IF($L453="","",IF(SUM($AJ453:AK453)=0,$AE453,VLOOKUP($AP453,BaseEqptCdF!$C$5:$R$161,16,FALSE)*$AC$3))</f>
        <v/>
      </c>
      <c r="AY453" s="3" t="str">
        <f>IF($L453="","",IF(SUM($AJ453:AL453)=0,$AE453,VLOOKUP($AP453,BaseEqptCdF!$C$5:$R$161,16,FALSE)*$AC$3))</f>
        <v/>
      </c>
      <c r="AZ453" s="3" t="str">
        <f>IF($L453="","",IF(SUM($AJ453:AM453)=0,$AE453,VLOOKUP($AP453,BaseEqptCdF!$C$5:$R$161,16,FALSE)*$AC$3))</f>
        <v/>
      </c>
      <c r="BA453" s="3" t="str">
        <f>IF($L453="","",IF(SUM($AJ453:AN453)=0,$AE453,VLOOKUP($AP453,BaseEqptCdF!$C$5:$R$161,16,FALSE)*$AC$3))</f>
        <v/>
      </c>
      <c r="BB453" s="2">
        <f t="shared" si="59"/>
        <v>0</v>
      </c>
      <c r="BC453" s="3" t="str">
        <f>IF($L453="","",IF(SUM($AJ453:AJ453)=0,$AF453,IF(LEFT(VLOOKUP($AP453,BaseEqptCdF!$C$5:$E$161,3,FALSE),2)="SD",0,IF(LEFT(VLOOKUP($AP453,BaseEqptCdF!$C$5:$E$161,3,FALSE),2)="SB",1*52,VLOOKUP($AP453,BaseEqptCdF!$C$5:$S$161,12,FALSE)*0.2*300))))</f>
        <v/>
      </c>
      <c r="BD453" s="3" t="str">
        <f>IF($L453="","",IF(SUM($AJ453:AK453)=0,$AF453,IF(LEFT(VLOOKUP($AP453,BaseEqptCdF!$C$5:$E$161,3,FALSE),2)="SD",0,IF(LEFT(VLOOKUP($AP453,BaseEqptCdF!$C$5:$E$161,3,FALSE),2)="SB",1*52,VLOOKUP($AP453,BaseEqptCdF!$C$5:$S$161,12,FALSE)*0.2*300))))</f>
        <v/>
      </c>
      <c r="BE453" s="3" t="str">
        <f>IF($L453="","",IF(SUM($AJ453:AL453)=0,$AF453,IF(LEFT(VLOOKUP($AP453,BaseEqptCdF!$C$5:$E$161,3,FALSE),2)="SD",0,IF(LEFT(VLOOKUP($AP453,BaseEqptCdF!$C$5:$E$161,3,FALSE),2)="SB",1*52,VLOOKUP($AP453,BaseEqptCdF!$C$5:$S$161,12,FALSE)*0.2*300))))</f>
        <v/>
      </c>
      <c r="BF453" s="3" t="str">
        <f>IF($L453="","",IF(SUM($AJ453:AM453)=0,$AF453,IF(LEFT(VLOOKUP($AP453,BaseEqptCdF!$C$5:$E$161,3,FALSE),2)="SD",0,IF(LEFT(VLOOKUP($AP453,BaseEqptCdF!$C$5:$E$161,3,FALSE),2)="SB",1*52,VLOOKUP($AP453,BaseEqptCdF!$C$5:$S$161,12,FALSE)*0.2*300))))</f>
        <v/>
      </c>
      <c r="BG453" s="3" t="str">
        <f>IF($L453="","",IF(SUM($AJ453:AN453)=0,$AF453,IF(LEFT(VLOOKUP($AP453,BaseEqptCdF!$C$5:$E$161,3,FALSE),2)="SD",0,IF(LEFT(VLOOKUP($AP453,BaseEqptCdF!$C$5:$E$161,3,FALSE),2)="SB",1*52,VLOOKUP($AP453,BaseEqptCdF!$C$5:$S$161,12,FALSE)*0.2*300))))</f>
        <v/>
      </c>
      <c r="BH453" s="2">
        <f t="shared" si="60"/>
        <v>0</v>
      </c>
    </row>
    <row r="454" spans="1:60" x14ac:dyDescent="0.25">
      <c r="A454" s="296" t="str">
        <f t="array" ref="A454">IF($C454="","",INDEX(Prog!$B$8:$D$300,MATCH($C454,nivo1,0),1))</f>
        <v/>
      </c>
      <c r="B454" s="296" t="str">
        <f t="array" ref="B454">IF($C454="","",INDEX(Prog!$B$8:$D$300,MATCH($C454,nivo1,0),2))</f>
        <v/>
      </c>
      <c r="C454" s="273"/>
      <c r="D454" s="267"/>
      <c r="E454" s="273"/>
      <c r="F454" s="273"/>
      <c r="G454" s="273"/>
      <c r="H454" s="273"/>
      <c r="I454" s="273"/>
      <c r="J454" s="273"/>
      <c r="K454" s="274"/>
      <c r="L454" s="273"/>
      <c r="M454" s="273"/>
      <c r="N454" s="273"/>
      <c r="O454" s="275"/>
      <c r="P454" s="273"/>
      <c r="Q454" s="273"/>
      <c r="R454" s="273"/>
      <c r="S454" s="273"/>
      <c r="T454" s="276"/>
      <c r="U454" s="276"/>
      <c r="V454" s="276"/>
      <c r="W454" s="276"/>
      <c r="X454" s="277"/>
      <c r="Y454" s="278"/>
      <c r="AA454" s="8" t="str">
        <f>IF($L454="","",VLOOKUP($L454,BaseEqptCdF!$C$5:$E$161,2,FALSE))</f>
        <v/>
      </c>
      <c r="AB454" s="8" t="str">
        <f>IF($L454="","",VLOOKUP($L454,BaseEqptCdF!$C$5:$E$161,3,FALSE))</f>
        <v/>
      </c>
      <c r="AC454" s="7" t="str">
        <f>IF($L454="","",VLOOKUP($L454,BaseEqptCdF!$C$5:$I$161,6,FALSE))</f>
        <v/>
      </c>
      <c r="AD454" s="7" t="str">
        <f>IF($L454="","",VLOOKUP($L454,BaseEqptCdF!$C$5:$I$161,7,FALSE))</f>
        <v/>
      </c>
      <c r="AE454" s="3" t="str">
        <f>IF($L454="","",VLOOKUP($L454,BaseEqptCdF!$C$5:$R$161,16,FALSE)*$AC$3)</f>
        <v/>
      </c>
      <c r="AF454" s="3" t="str">
        <f>IF($L454="","",IF(LEFT($AB454,2)="SD",0,IF(LEFT($AB454,2)="SB",1*52,IF($N454=Prog!$P$17,VLOOKUP($L454,BaseEqptCdF!$C$5:$P$161,14,FALSE)*1*300,VLOOKUP($L454,BaseEqptCdF!$C$5:$P$161,12,FALSE)*0.2*300))))</f>
        <v/>
      </c>
      <c r="AG454" s="6" t="str">
        <f t="shared" si="61"/>
        <v/>
      </c>
      <c r="AH454" s="6">
        <f>IF($U454=Prog!$S$18,YEAR($X454),"")</f>
        <v>1900</v>
      </c>
      <c r="AI454" s="5" t="str">
        <f>IF(OR($AG454="",$U454=Prog!$S$18),"",IF(OR($U454=Prog!$S$17,$U454=Prog!$S$16),YEAR($X454),IF($AG454="ND","ND",$AI$8+$O454)))</f>
        <v/>
      </c>
      <c r="AJ454" s="3" t="str">
        <f t="shared" si="56"/>
        <v/>
      </c>
      <c r="AK454" s="3" t="str">
        <f t="shared" si="64"/>
        <v/>
      </c>
      <c r="AL454" s="3" t="str">
        <f t="shared" si="64"/>
        <v/>
      </c>
      <c r="AM454" s="3" t="str">
        <f t="shared" si="64"/>
        <v/>
      </c>
      <c r="AN454" s="3" t="str">
        <f t="shared" si="64"/>
        <v/>
      </c>
      <c r="AO454" s="2">
        <f t="shared" si="57"/>
        <v>0</v>
      </c>
      <c r="AP454" s="4"/>
      <c r="AQ454" s="3">
        <f>IF(AJ454=1,VLOOKUP($AP454,BaseEqptCdF!$C$5:$R$161,16,FALSE),0)</f>
        <v>0</v>
      </c>
      <c r="AR454" s="3">
        <f>IF(AK454=1,VLOOKUP($AP454,BaseEqptCdF!$C$5:$R$161,16,FALSE),0)</f>
        <v>0</v>
      </c>
      <c r="AS454" s="3">
        <f>IF(AL454=1,VLOOKUP($AP454,BaseEqptCdF!$C$5:$R$161,16,FALSE),0)</f>
        <v>0</v>
      </c>
      <c r="AT454" s="3">
        <f>IF(AM454=1,VLOOKUP($AP454,BaseEqptCdF!$C$5:$R$161,16,FALSE),0)</f>
        <v>0</v>
      </c>
      <c r="AU454" s="3">
        <f>IF(AN454=1,VLOOKUP($AP454,BaseEqptCdF!$C$5:$R$161,16,FALSE),0)</f>
        <v>0</v>
      </c>
      <c r="AV454" s="2">
        <f t="shared" si="58"/>
        <v>0</v>
      </c>
      <c r="AW454" s="3" t="str">
        <f>IF($L454="","",IF(SUM($AJ454:AJ454)=0,$AE454,VLOOKUP($AP454,BaseEqptCdF!$C$5:$R$161,16,FALSE)*$AC$3))</f>
        <v/>
      </c>
      <c r="AX454" s="3" t="str">
        <f>IF($L454="","",IF(SUM($AJ454:AK454)=0,$AE454,VLOOKUP($AP454,BaseEqptCdF!$C$5:$R$161,16,FALSE)*$AC$3))</f>
        <v/>
      </c>
      <c r="AY454" s="3" t="str">
        <f>IF($L454="","",IF(SUM($AJ454:AL454)=0,$AE454,VLOOKUP($AP454,BaseEqptCdF!$C$5:$R$161,16,FALSE)*$AC$3))</f>
        <v/>
      </c>
      <c r="AZ454" s="3" t="str">
        <f>IF($L454="","",IF(SUM($AJ454:AM454)=0,$AE454,VLOOKUP($AP454,BaseEqptCdF!$C$5:$R$161,16,FALSE)*$AC$3))</f>
        <v/>
      </c>
      <c r="BA454" s="3" t="str">
        <f>IF($L454="","",IF(SUM($AJ454:AN454)=0,$AE454,VLOOKUP($AP454,BaseEqptCdF!$C$5:$R$161,16,FALSE)*$AC$3))</f>
        <v/>
      </c>
      <c r="BB454" s="2">
        <f t="shared" si="59"/>
        <v>0</v>
      </c>
      <c r="BC454" s="3" t="str">
        <f>IF($L454="","",IF(SUM($AJ454:AJ454)=0,$AF454,IF(LEFT(VLOOKUP($AP454,BaseEqptCdF!$C$5:$E$161,3,FALSE),2)="SD",0,IF(LEFT(VLOOKUP($AP454,BaseEqptCdF!$C$5:$E$161,3,FALSE),2)="SB",1*52,VLOOKUP($AP454,BaseEqptCdF!$C$5:$S$161,12,FALSE)*0.2*300))))</f>
        <v/>
      </c>
      <c r="BD454" s="3" t="str">
        <f>IF($L454="","",IF(SUM($AJ454:AK454)=0,$AF454,IF(LEFT(VLOOKUP($AP454,BaseEqptCdF!$C$5:$E$161,3,FALSE),2)="SD",0,IF(LEFT(VLOOKUP($AP454,BaseEqptCdF!$C$5:$E$161,3,FALSE),2)="SB",1*52,VLOOKUP($AP454,BaseEqptCdF!$C$5:$S$161,12,FALSE)*0.2*300))))</f>
        <v/>
      </c>
      <c r="BE454" s="3" t="str">
        <f>IF($L454="","",IF(SUM($AJ454:AL454)=0,$AF454,IF(LEFT(VLOOKUP($AP454,BaseEqptCdF!$C$5:$E$161,3,FALSE),2)="SD",0,IF(LEFT(VLOOKUP($AP454,BaseEqptCdF!$C$5:$E$161,3,FALSE),2)="SB",1*52,VLOOKUP($AP454,BaseEqptCdF!$C$5:$S$161,12,FALSE)*0.2*300))))</f>
        <v/>
      </c>
      <c r="BF454" s="3" t="str">
        <f>IF($L454="","",IF(SUM($AJ454:AM454)=0,$AF454,IF(LEFT(VLOOKUP($AP454,BaseEqptCdF!$C$5:$E$161,3,FALSE),2)="SD",0,IF(LEFT(VLOOKUP($AP454,BaseEqptCdF!$C$5:$E$161,3,FALSE),2)="SB",1*52,VLOOKUP($AP454,BaseEqptCdF!$C$5:$S$161,12,FALSE)*0.2*300))))</f>
        <v/>
      </c>
      <c r="BG454" s="3" t="str">
        <f>IF($L454="","",IF(SUM($AJ454:AN454)=0,$AF454,IF(LEFT(VLOOKUP($AP454,BaseEqptCdF!$C$5:$E$161,3,FALSE),2)="SD",0,IF(LEFT(VLOOKUP($AP454,BaseEqptCdF!$C$5:$E$161,3,FALSE),2)="SB",1*52,VLOOKUP($AP454,BaseEqptCdF!$C$5:$S$161,12,FALSE)*0.2*300))))</f>
        <v/>
      </c>
      <c r="BH454" s="2">
        <f t="shared" si="60"/>
        <v>0</v>
      </c>
    </row>
    <row r="455" spans="1:60" x14ac:dyDescent="0.25">
      <c r="A455" s="296" t="str">
        <f t="array" ref="A455">IF($C455="","",INDEX(Prog!$B$8:$D$300,MATCH($C455,nivo1,0),1))</f>
        <v/>
      </c>
      <c r="B455" s="296" t="str">
        <f t="array" ref="B455">IF($C455="","",INDEX(Prog!$B$8:$D$300,MATCH($C455,nivo1,0),2))</f>
        <v/>
      </c>
      <c r="C455" s="273"/>
      <c r="D455" s="267"/>
      <c r="E455" s="273"/>
      <c r="F455" s="273"/>
      <c r="G455" s="273"/>
      <c r="H455" s="273"/>
      <c r="I455" s="273"/>
      <c r="J455" s="273"/>
      <c r="K455" s="274"/>
      <c r="L455" s="273"/>
      <c r="M455" s="273"/>
      <c r="N455" s="273"/>
      <c r="O455" s="275"/>
      <c r="P455" s="273"/>
      <c r="Q455" s="273"/>
      <c r="R455" s="273"/>
      <c r="S455" s="273"/>
      <c r="T455" s="276"/>
      <c r="U455" s="276"/>
      <c r="V455" s="276"/>
      <c r="W455" s="276"/>
      <c r="X455" s="277"/>
      <c r="Y455" s="278"/>
      <c r="AA455" s="8" t="str">
        <f>IF($L455="","",VLOOKUP($L455,BaseEqptCdF!$C$5:$E$161,2,FALSE))</f>
        <v/>
      </c>
      <c r="AB455" s="8" t="str">
        <f>IF($L455="","",VLOOKUP($L455,BaseEqptCdF!$C$5:$E$161,3,FALSE))</f>
        <v/>
      </c>
      <c r="AC455" s="7" t="str">
        <f>IF($L455="","",VLOOKUP($L455,BaseEqptCdF!$C$5:$I$161,6,FALSE))</f>
        <v/>
      </c>
      <c r="AD455" s="7" t="str">
        <f>IF($L455="","",VLOOKUP($L455,BaseEqptCdF!$C$5:$I$161,7,FALSE))</f>
        <v/>
      </c>
      <c r="AE455" s="3" t="str">
        <f>IF($L455="","",VLOOKUP($L455,BaseEqptCdF!$C$5:$R$161,16,FALSE)*$AC$3)</f>
        <v/>
      </c>
      <c r="AF455" s="3" t="str">
        <f>IF($L455="","",IF(LEFT($AB455,2)="SD",0,IF(LEFT($AB455,2)="SB",1*52,IF($N455=Prog!$P$17,VLOOKUP($L455,BaseEqptCdF!$C$5:$P$161,14,FALSE)*1*300,VLOOKUP($L455,BaseEqptCdF!$C$5:$P$161,12,FALSE)*0.2*300))))</f>
        <v/>
      </c>
      <c r="AG455" s="6" t="str">
        <f t="shared" si="61"/>
        <v/>
      </c>
      <c r="AH455" s="6">
        <f>IF($U455=Prog!$S$18,YEAR($X455),"")</f>
        <v>1900</v>
      </c>
      <c r="AI455" s="5" t="str">
        <f>IF(OR($AG455="",$U455=Prog!$S$18),"",IF(OR($U455=Prog!$S$17,$U455=Prog!$S$16),YEAR($X455),IF($AG455="ND","ND",$AI$8+$O455)))</f>
        <v/>
      </c>
      <c r="AJ455" s="3" t="str">
        <f t="shared" si="56"/>
        <v/>
      </c>
      <c r="AK455" s="3" t="str">
        <f t="shared" si="64"/>
        <v/>
      </c>
      <c r="AL455" s="3" t="str">
        <f t="shared" si="64"/>
        <v/>
      </c>
      <c r="AM455" s="3" t="str">
        <f t="shared" si="64"/>
        <v/>
      </c>
      <c r="AN455" s="3" t="str">
        <f t="shared" si="64"/>
        <v/>
      </c>
      <c r="AO455" s="2">
        <f t="shared" si="57"/>
        <v>0</v>
      </c>
      <c r="AP455" s="4"/>
      <c r="AQ455" s="3">
        <f>IF(AJ455=1,VLOOKUP($AP455,BaseEqptCdF!$C$5:$R$161,16,FALSE),0)</f>
        <v>0</v>
      </c>
      <c r="AR455" s="3">
        <f>IF(AK455=1,VLOOKUP($AP455,BaseEqptCdF!$C$5:$R$161,16,FALSE),0)</f>
        <v>0</v>
      </c>
      <c r="AS455" s="3">
        <f>IF(AL455=1,VLOOKUP($AP455,BaseEqptCdF!$C$5:$R$161,16,FALSE),0)</f>
        <v>0</v>
      </c>
      <c r="AT455" s="3">
        <f>IF(AM455=1,VLOOKUP($AP455,BaseEqptCdF!$C$5:$R$161,16,FALSE),0)</f>
        <v>0</v>
      </c>
      <c r="AU455" s="3">
        <f>IF(AN455=1,VLOOKUP($AP455,BaseEqptCdF!$C$5:$R$161,16,FALSE),0)</f>
        <v>0</v>
      </c>
      <c r="AV455" s="2">
        <f t="shared" si="58"/>
        <v>0</v>
      </c>
      <c r="AW455" s="3" t="str">
        <f>IF($L455="","",IF(SUM($AJ455:AJ455)=0,$AE455,VLOOKUP($AP455,BaseEqptCdF!$C$5:$R$161,16,FALSE)*$AC$3))</f>
        <v/>
      </c>
      <c r="AX455" s="3" t="str">
        <f>IF($L455="","",IF(SUM($AJ455:AK455)=0,$AE455,VLOOKUP($AP455,BaseEqptCdF!$C$5:$R$161,16,FALSE)*$AC$3))</f>
        <v/>
      </c>
      <c r="AY455" s="3" t="str">
        <f>IF($L455="","",IF(SUM($AJ455:AL455)=0,$AE455,VLOOKUP($AP455,BaseEqptCdF!$C$5:$R$161,16,FALSE)*$AC$3))</f>
        <v/>
      </c>
      <c r="AZ455" s="3" t="str">
        <f>IF($L455="","",IF(SUM($AJ455:AM455)=0,$AE455,VLOOKUP($AP455,BaseEqptCdF!$C$5:$R$161,16,FALSE)*$AC$3))</f>
        <v/>
      </c>
      <c r="BA455" s="3" t="str">
        <f>IF($L455="","",IF(SUM($AJ455:AN455)=0,$AE455,VLOOKUP($AP455,BaseEqptCdF!$C$5:$R$161,16,FALSE)*$AC$3))</f>
        <v/>
      </c>
      <c r="BB455" s="2">
        <f t="shared" si="59"/>
        <v>0</v>
      </c>
      <c r="BC455" s="3" t="str">
        <f>IF($L455="","",IF(SUM($AJ455:AJ455)=0,$AF455,IF(LEFT(VLOOKUP($AP455,BaseEqptCdF!$C$5:$E$161,3,FALSE),2)="SD",0,IF(LEFT(VLOOKUP($AP455,BaseEqptCdF!$C$5:$E$161,3,FALSE),2)="SB",1*52,VLOOKUP($AP455,BaseEqptCdF!$C$5:$S$161,12,FALSE)*0.2*300))))</f>
        <v/>
      </c>
      <c r="BD455" s="3" t="str">
        <f>IF($L455="","",IF(SUM($AJ455:AK455)=0,$AF455,IF(LEFT(VLOOKUP($AP455,BaseEqptCdF!$C$5:$E$161,3,FALSE),2)="SD",0,IF(LEFT(VLOOKUP($AP455,BaseEqptCdF!$C$5:$E$161,3,FALSE),2)="SB",1*52,VLOOKUP($AP455,BaseEqptCdF!$C$5:$S$161,12,FALSE)*0.2*300))))</f>
        <v/>
      </c>
      <c r="BE455" s="3" t="str">
        <f>IF($L455="","",IF(SUM($AJ455:AL455)=0,$AF455,IF(LEFT(VLOOKUP($AP455,BaseEqptCdF!$C$5:$E$161,3,FALSE),2)="SD",0,IF(LEFT(VLOOKUP($AP455,BaseEqptCdF!$C$5:$E$161,3,FALSE),2)="SB",1*52,VLOOKUP($AP455,BaseEqptCdF!$C$5:$S$161,12,FALSE)*0.2*300))))</f>
        <v/>
      </c>
      <c r="BF455" s="3" t="str">
        <f>IF($L455="","",IF(SUM($AJ455:AM455)=0,$AF455,IF(LEFT(VLOOKUP($AP455,BaseEqptCdF!$C$5:$E$161,3,FALSE),2)="SD",0,IF(LEFT(VLOOKUP($AP455,BaseEqptCdF!$C$5:$E$161,3,FALSE),2)="SB",1*52,VLOOKUP($AP455,BaseEqptCdF!$C$5:$S$161,12,FALSE)*0.2*300))))</f>
        <v/>
      </c>
      <c r="BG455" s="3" t="str">
        <f>IF($L455="","",IF(SUM($AJ455:AN455)=0,$AF455,IF(LEFT(VLOOKUP($AP455,BaseEqptCdF!$C$5:$E$161,3,FALSE),2)="SD",0,IF(LEFT(VLOOKUP($AP455,BaseEqptCdF!$C$5:$E$161,3,FALSE),2)="SB",1*52,VLOOKUP($AP455,BaseEqptCdF!$C$5:$S$161,12,FALSE)*0.2*300))))</f>
        <v/>
      </c>
      <c r="BH455" s="2">
        <f t="shared" si="60"/>
        <v>0</v>
      </c>
    </row>
    <row r="456" spans="1:60" x14ac:dyDescent="0.25">
      <c r="A456" s="296" t="str">
        <f t="array" ref="A456">IF($C456="","",INDEX(Prog!$B$8:$D$300,MATCH($C456,nivo1,0),1))</f>
        <v/>
      </c>
      <c r="B456" s="296" t="str">
        <f t="array" ref="B456">IF($C456="","",INDEX(Prog!$B$8:$D$300,MATCH($C456,nivo1,0),2))</f>
        <v/>
      </c>
      <c r="C456" s="273"/>
      <c r="D456" s="267"/>
      <c r="E456" s="273"/>
      <c r="F456" s="273"/>
      <c r="G456" s="273"/>
      <c r="H456" s="273"/>
      <c r="I456" s="273"/>
      <c r="J456" s="273"/>
      <c r="K456" s="274"/>
      <c r="L456" s="273"/>
      <c r="M456" s="273"/>
      <c r="N456" s="273"/>
      <c r="O456" s="275"/>
      <c r="P456" s="273"/>
      <c r="Q456" s="273"/>
      <c r="R456" s="273"/>
      <c r="S456" s="273"/>
      <c r="T456" s="276"/>
      <c r="U456" s="276"/>
      <c r="V456" s="276"/>
      <c r="W456" s="276"/>
      <c r="X456" s="277"/>
      <c r="Y456" s="278"/>
      <c r="AA456" s="8" t="str">
        <f>IF($L456="","",VLOOKUP($L456,BaseEqptCdF!$C$5:$E$161,2,FALSE))</f>
        <v/>
      </c>
      <c r="AB456" s="8" t="str">
        <f>IF($L456="","",VLOOKUP($L456,BaseEqptCdF!$C$5:$E$161,3,FALSE))</f>
        <v/>
      </c>
      <c r="AC456" s="7" t="str">
        <f>IF($L456="","",VLOOKUP($L456,BaseEqptCdF!$C$5:$I$161,6,FALSE))</f>
        <v/>
      </c>
      <c r="AD456" s="7" t="str">
        <f>IF($L456="","",VLOOKUP($L456,BaseEqptCdF!$C$5:$I$161,7,FALSE))</f>
        <v/>
      </c>
      <c r="AE456" s="3" t="str">
        <f>IF($L456="","",VLOOKUP($L456,BaseEqptCdF!$C$5:$R$161,16,FALSE)*$AC$3)</f>
        <v/>
      </c>
      <c r="AF456" s="3" t="str">
        <f>IF($L456="","",IF(LEFT($AB456,2)="SD",0,IF(LEFT($AB456,2)="SB",1*52,IF($N456=Prog!$P$17,VLOOKUP($L456,BaseEqptCdF!$C$5:$P$161,14,FALSE)*1*300,VLOOKUP($L456,BaseEqptCdF!$C$5:$P$161,12,FALSE)*0.2*300))))</f>
        <v/>
      </c>
      <c r="AG456" s="6" t="str">
        <f t="shared" si="61"/>
        <v/>
      </c>
      <c r="AH456" s="6">
        <f>IF($U456=Prog!$S$18,YEAR($X456),"")</f>
        <v>1900</v>
      </c>
      <c r="AI456" s="5" t="str">
        <f>IF(OR($AG456="",$U456=Prog!$S$18),"",IF(OR($U456=Prog!$S$17,$U456=Prog!$S$16),YEAR($X456),IF($AG456="ND","ND",$AI$8+$O456)))</f>
        <v/>
      </c>
      <c r="AJ456" s="3" t="str">
        <f t="shared" si="56"/>
        <v/>
      </c>
      <c r="AK456" s="3" t="str">
        <f t="shared" si="64"/>
        <v/>
      </c>
      <c r="AL456" s="3" t="str">
        <f t="shared" si="64"/>
        <v/>
      </c>
      <c r="AM456" s="3" t="str">
        <f t="shared" si="64"/>
        <v/>
      </c>
      <c r="AN456" s="3" t="str">
        <f t="shared" si="64"/>
        <v/>
      </c>
      <c r="AO456" s="2">
        <f t="shared" si="57"/>
        <v>0</v>
      </c>
      <c r="AP456" s="4"/>
      <c r="AQ456" s="3">
        <f>IF(AJ456=1,VLOOKUP($AP456,BaseEqptCdF!$C$5:$R$161,16,FALSE),0)</f>
        <v>0</v>
      </c>
      <c r="AR456" s="3">
        <f>IF(AK456=1,VLOOKUP($AP456,BaseEqptCdF!$C$5:$R$161,16,FALSE),0)</f>
        <v>0</v>
      </c>
      <c r="AS456" s="3">
        <f>IF(AL456=1,VLOOKUP($AP456,BaseEqptCdF!$C$5:$R$161,16,FALSE),0)</f>
        <v>0</v>
      </c>
      <c r="AT456" s="3">
        <f>IF(AM456=1,VLOOKUP($AP456,BaseEqptCdF!$C$5:$R$161,16,FALSE),0)</f>
        <v>0</v>
      </c>
      <c r="AU456" s="3">
        <f>IF(AN456=1,VLOOKUP($AP456,BaseEqptCdF!$C$5:$R$161,16,FALSE),0)</f>
        <v>0</v>
      </c>
      <c r="AV456" s="2">
        <f t="shared" si="58"/>
        <v>0</v>
      </c>
      <c r="AW456" s="3" t="str">
        <f>IF($L456="","",IF(SUM($AJ456:AJ456)=0,$AE456,VLOOKUP($AP456,BaseEqptCdF!$C$5:$R$161,16,FALSE)*$AC$3))</f>
        <v/>
      </c>
      <c r="AX456" s="3" t="str">
        <f>IF($L456="","",IF(SUM($AJ456:AK456)=0,$AE456,VLOOKUP($AP456,BaseEqptCdF!$C$5:$R$161,16,FALSE)*$AC$3))</f>
        <v/>
      </c>
      <c r="AY456" s="3" t="str">
        <f>IF($L456="","",IF(SUM($AJ456:AL456)=0,$AE456,VLOOKUP($AP456,BaseEqptCdF!$C$5:$R$161,16,FALSE)*$AC$3))</f>
        <v/>
      </c>
      <c r="AZ456" s="3" t="str">
        <f>IF($L456="","",IF(SUM($AJ456:AM456)=0,$AE456,VLOOKUP($AP456,BaseEqptCdF!$C$5:$R$161,16,FALSE)*$AC$3))</f>
        <v/>
      </c>
      <c r="BA456" s="3" t="str">
        <f>IF($L456="","",IF(SUM($AJ456:AN456)=0,$AE456,VLOOKUP($AP456,BaseEqptCdF!$C$5:$R$161,16,FALSE)*$AC$3))</f>
        <v/>
      </c>
      <c r="BB456" s="2">
        <f t="shared" si="59"/>
        <v>0</v>
      </c>
      <c r="BC456" s="3" t="str">
        <f>IF($L456="","",IF(SUM($AJ456:AJ456)=0,$AF456,IF(LEFT(VLOOKUP($AP456,BaseEqptCdF!$C$5:$E$161,3,FALSE),2)="SD",0,IF(LEFT(VLOOKUP($AP456,BaseEqptCdF!$C$5:$E$161,3,FALSE),2)="SB",1*52,VLOOKUP($AP456,BaseEqptCdF!$C$5:$S$161,12,FALSE)*0.2*300))))</f>
        <v/>
      </c>
      <c r="BD456" s="3" t="str">
        <f>IF($L456="","",IF(SUM($AJ456:AK456)=0,$AF456,IF(LEFT(VLOOKUP($AP456,BaseEqptCdF!$C$5:$E$161,3,FALSE),2)="SD",0,IF(LEFT(VLOOKUP($AP456,BaseEqptCdF!$C$5:$E$161,3,FALSE),2)="SB",1*52,VLOOKUP($AP456,BaseEqptCdF!$C$5:$S$161,12,FALSE)*0.2*300))))</f>
        <v/>
      </c>
      <c r="BE456" s="3" t="str">
        <f>IF($L456="","",IF(SUM($AJ456:AL456)=0,$AF456,IF(LEFT(VLOOKUP($AP456,BaseEqptCdF!$C$5:$E$161,3,FALSE),2)="SD",0,IF(LEFT(VLOOKUP($AP456,BaseEqptCdF!$C$5:$E$161,3,FALSE),2)="SB",1*52,VLOOKUP($AP456,BaseEqptCdF!$C$5:$S$161,12,FALSE)*0.2*300))))</f>
        <v/>
      </c>
      <c r="BF456" s="3" t="str">
        <f>IF($L456="","",IF(SUM($AJ456:AM456)=0,$AF456,IF(LEFT(VLOOKUP($AP456,BaseEqptCdF!$C$5:$E$161,3,FALSE),2)="SD",0,IF(LEFT(VLOOKUP($AP456,BaseEqptCdF!$C$5:$E$161,3,FALSE),2)="SB",1*52,VLOOKUP($AP456,BaseEqptCdF!$C$5:$S$161,12,FALSE)*0.2*300))))</f>
        <v/>
      </c>
      <c r="BG456" s="3" t="str">
        <f>IF($L456="","",IF(SUM($AJ456:AN456)=0,$AF456,IF(LEFT(VLOOKUP($AP456,BaseEqptCdF!$C$5:$E$161,3,FALSE),2)="SD",0,IF(LEFT(VLOOKUP($AP456,BaseEqptCdF!$C$5:$E$161,3,FALSE),2)="SB",1*52,VLOOKUP($AP456,BaseEqptCdF!$C$5:$S$161,12,FALSE)*0.2*300))))</f>
        <v/>
      </c>
      <c r="BH456" s="2">
        <f t="shared" si="60"/>
        <v>0</v>
      </c>
    </row>
    <row r="457" spans="1:60" x14ac:dyDescent="0.25">
      <c r="A457" s="296" t="str">
        <f t="array" ref="A457">IF($C457="","",INDEX(Prog!$B$8:$D$300,MATCH($C457,nivo1,0),1))</f>
        <v/>
      </c>
      <c r="B457" s="296" t="str">
        <f t="array" ref="B457">IF($C457="","",INDEX(Prog!$B$8:$D$300,MATCH($C457,nivo1,0),2))</f>
        <v/>
      </c>
      <c r="C457" s="273"/>
      <c r="D457" s="267"/>
      <c r="E457" s="273"/>
      <c r="F457" s="273"/>
      <c r="G457" s="273"/>
      <c r="H457" s="273"/>
      <c r="I457" s="273"/>
      <c r="J457" s="273"/>
      <c r="K457" s="274"/>
      <c r="L457" s="273"/>
      <c r="M457" s="273"/>
      <c r="N457" s="273"/>
      <c r="O457" s="275"/>
      <c r="P457" s="273"/>
      <c r="Q457" s="273"/>
      <c r="R457" s="273"/>
      <c r="S457" s="273"/>
      <c r="T457" s="276"/>
      <c r="U457" s="276"/>
      <c r="V457" s="276"/>
      <c r="W457" s="276"/>
      <c r="X457" s="277"/>
      <c r="Y457" s="278"/>
      <c r="AA457" s="8" t="str">
        <f>IF($L457="","",VLOOKUP($L457,BaseEqptCdF!$C$5:$E$161,2,FALSE))</f>
        <v/>
      </c>
      <c r="AB457" s="8" t="str">
        <f>IF($L457="","",VLOOKUP($L457,BaseEqptCdF!$C$5:$E$161,3,FALSE))</f>
        <v/>
      </c>
      <c r="AC457" s="7" t="str">
        <f>IF($L457="","",VLOOKUP($L457,BaseEqptCdF!$C$5:$I$161,6,FALSE))</f>
        <v/>
      </c>
      <c r="AD457" s="7" t="str">
        <f>IF($L457="","",VLOOKUP($L457,BaseEqptCdF!$C$5:$I$161,7,FALSE))</f>
        <v/>
      </c>
      <c r="AE457" s="3" t="str">
        <f>IF($L457="","",VLOOKUP($L457,BaseEqptCdF!$C$5:$R$161,16,FALSE)*$AC$3)</f>
        <v/>
      </c>
      <c r="AF457" s="3" t="str">
        <f>IF($L457="","",IF(LEFT($AB457,2)="SD",0,IF(LEFT($AB457,2)="SB",1*52,IF($N457=Prog!$P$17,VLOOKUP($L457,BaseEqptCdF!$C$5:$P$161,14,FALSE)*1*300,VLOOKUP($L457,BaseEqptCdF!$C$5:$P$161,12,FALSE)*0.2*300))))</f>
        <v/>
      </c>
      <c r="AG457" s="6" t="str">
        <f t="shared" si="61"/>
        <v/>
      </c>
      <c r="AH457" s="6">
        <f>IF($U457=Prog!$S$18,YEAR($X457),"")</f>
        <v>1900</v>
      </c>
      <c r="AI457" s="5" t="str">
        <f>IF(OR($AG457="",$U457=Prog!$S$18),"",IF(OR($U457=Prog!$S$17,$U457=Prog!$S$16),YEAR($X457),IF($AG457="ND","ND",$AI$8+$O457)))</f>
        <v/>
      </c>
      <c r="AJ457" s="3" t="str">
        <f t="shared" si="56"/>
        <v/>
      </c>
      <c r="AK457" s="3" t="str">
        <f t="shared" si="64"/>
        <v/>
      </c>
      <c r="AL457" s="3" t="str">
        <f t="shared" si="64"/>
        <v/>
      </c>
      <c r="AM457" s="3" t="str">
        <f t="shared" si="64"/>
        <v/>
      </c>
      <c r="AN457" s="3" t="str">
        <f t="shared" si="64"/>
        <v/>
      </c>
      <c r="AO457" s="2">
        <f t="shared" si="57"/>
        <v>0</v>
      </c>
      <c r="AP457" s="4"/>
      <c r="AQ457" s="3">
        <f>IF(AJ457=1,VLOOKUP($AP457,BaseEqptCdF!$C$5:$R$161,16,FALSE),0)</f>
        <v>0</v>
      </c>
      <c r="AR457" s="3">
        <f>IF(AK457=1,VLOOKUP($AP457,BaseEqptCdF!$C$5:$R$161,16,FALSE),0)</f>
        <v>0</v>
      </c>
      <c r="AS457" s="3">
        <f>IF(AL457=1,VLOOKUP($AP457,BaseEqptCdF!$C$5:$R$161,16,FALSE),0)</f>
        <v>0</v>
      </c>
      <c r="AT457" s="3">
        <f>IF(AM457=1,VLOOKUP($AP457,BaseEqptCdF!$C$5:$R$161,16,FALSE),0)</f>
        <v>0</v>
      </c>
      <c r="AU457" s="3">
        <f>IF(AN457=1,VLOOKUP($AP457,BaseEqptCdF!$C$5:$R$161,16,FALSE),0)</f>
        <v>0</v>
      </c>
      <c r="AV457" s="2">
        <f t="shared" si="58"/>
        <v>0</v>
      </c>
      <c r="AW457" s="3" t="str">
        <f>IF($L457="","",IF(SUM($AJ457:AJ457)=0,$AE457,VLOOKUP($AP457,BaseEqptCdF!$C$5:$R$161,16,FALSE)*$AC$3))</f>
        <v/>
      </c>
      <c r="AX457" s="3" t="str">
        <f>IF($L457="","",IF(SUM($AJ457:AK457)=0,$AE457,VLOOKUP($AP457,BaseEqptCdF!$C$5:$R$161,16,FALSE)*$AC$3))</f>
        <v/>
      </c>
      <c r="AY457" s="3" t="str">
        <f>IF($L457="","",IF(SUM($AJ457:AL457)=0,$AE457,VLOOKUP($AP457,BaseEqptCdF!$C$5:$R$161,16,FALSE)*$AC$3))</f>
        <v/>
      </c>
      <c r="AZ457" s="3" t="str">
        <f>IF($L457="","",IF(SUM($AJ457:AM457)=0,$AE457,VLOOKUP($AP457,BaseEqptCdF!$C$5:$R$161,16,FALSE)*$AC$3))</f>
        <v/>
      </c>
      <c r="BA457" s="3" t="str">
        <f>IF($L457="","",IF(SUM($AJ457:AN457)=0,$AE457,VLOOKUP($AP457,BaseEqptCdF!$C$5:$R$161,16,FALSE)*$AC$3))</f>
        <v/>
      </c>
      <c r="BB457" s="2">
        <f t="shared" si="59"/>
        <v>0</v>
      </c>
      <c r="BC457" s="3" t="str">
        <f>IF($L457="","",IF(SUM($AJ457:AJ457)=0,$AF457,IF(LEFT(VLOOKUP($AP457,BaseEqptCdF!$C$5:$E$161,3,FALSE),2)="SD",0,IF(LEFT(VLOOKUP($AP457,BaseEqptCdF!$C$5:$E$161,3,FALSE),2)="SB",1*52,VLOOKUP($AP457,BaseEqptCdF!$C$5:$S$161,12,FALSE)*0.2*300))))</f>
        <v/>
      </c>
      <c r="BD457" s="3" t="str">
        <f>IF($L457="","",IF(SUM($AJ457:AK457)=0,$AF457,IF(LEFT(VLOOKUP($AP457,BaseEqptCdF!$C$5:$E$161,3,FALSE),2)="SD",0,IF(LEFT(VLOOKUP($AP457,BaseEqptCdF!$C$5:$E$161,3,FALSE),2)="SB",1*52,VLOOKUP($AP457,BaseEqptCdF!$C$5:$S$161,12,FALSE)*0.2*300))))</f>
        <v/>
      </c>
      <c r="BE457" s="3" t="str">
        <f>IF($L457="","",IF(SUM($AJ457:AL457)=0,$AF457,IF(LEFT(VLOOKUP($AP457,BaseEqptCdF!$C$5:$E$161,3,FALSE),2)="SD",0,IF(LEFT(VLOOKUP($AP457,BaseEqptCdF!$C$5:$E$161,3,FALSE),2)="SB",1*52,VLOOKUP($AP457,BaseEqptCdF!$C$5:$S$161,12,FALSE)*0.2*300))))</f>
        <v/>
      </c>
      <c r="BF457" s="3" t="str">
        <f>IF($L457="","",IF(SUM($AJ457:AM457)=0,$AF457,IF(LEFT(VLOOKUP($AP457,BaseEqptCdF!$C$5:$E$161,3,FALSE),2)="SD",0,IF(LEFT(VLOOKUP($AP457,BaseEqptCdF!$C$5:$E$161,3,FALSE),2)="SB",1*52,VLOOKUP($AP457,BaseEqptCdF!$C$5:$S$161,12,FALSE)*0.2*300))))</f>
        <v/>
      </c>
      <c r="BG457" s="3" t="str">
        <f>IF($L457="","",IF(SUM($AJ457:AN457)=0,$AF457,IF(LEFT(VLOOKUP($AP457,BaseEqptCdF!$C$5:$E$161,3,FALSE),2)="SD",0,IF(LEFT(VLOOKUP($AP457,BaseEqptCdF!$C$5:$E$161,3,FALSE),2)="SB",1*52,VLOOKUP($AP457,BaseEqptCdF!$C$5:$S$161,12,FALSE)*0.2*300))))</f>
        <v/>
      </c>
      <c r="BH457" s="2">
        <f t="shared" si="60"/>
        <v>0</v>
      </c>
    </row>
    <row r="458" spans="1:60" x14ac:dyDescent="0.25">
      <c r="A458" s="296" t="str">
        <f t="array" ref="A458">IF($C458="","",INDEX(Prog!$B$8:$D$300,MATCH($C458,nivo1,0),1))</f>
        <v/>
      </c>
      <c r="B458" s="296" t="str">
        <f t="array" ref="B458">IF($C458="","",INDEX(Prog!$B$8:$D$300,MATCH($C458,nivo1,0),2))</f>
        <v/>
      </c>
      <c r="C458" s="273"/>
      <c r="D458" s="267"/>
      <c r="E458" s="273"/>
      <c r="F458" s="273"/>
      <c r="G458" s="273"/>
      <c r="H458" s="273"/>
      <c r="I458" s="273"/>
      <c r="J458" s="273"/>
      <c r="K458" s="274"/>
      <c r="L458" s="273"/>
      <c r="M458" s="273"/>
      <c r="N458" s="273"/>
      <c r="O458" s="275"/>
      <c r="P458" s="273"/>
      <c r="Q458" s="273"/>
      <c r="R458" s="273"/>
      <c r="S458" s="273"/>
      <c r="T458" s="276"/>
      <c r="U458" s="276"/>
      <c r="V458" s="276"/>
      <c r="W458" s="276"/>
      <c r="X458" s="277"/>
      <c r="Y458" s="278"/>
      <c r="AA458" s="8" t="str">
        <f>IF($L458="","",VLOOKUP($L458,BaseEqptCdF!$C$5:$E$161,2,FALSE))</f>
        <v/>
      </c>
      <c r="AB458" s="8" t="str">
        <f>IF($L458="","",VLOOKUP($L458,BaseEqptCdF!$C$5:$E$161,3,FALSE))</f>
        <v/>
      </c>
      <c r="AC458" s="7" t="str">
        <f>IF($L458="","",VLOOKUP($L458,BaseEqptCdF!$C$5:$I$161,6,FALSE))</f>
        <v/>
      </c>
      <c r="AD458" s="7" t="str">
        <f>IF($L458="","",VLOOKUP($L458,BaseEqptCdF!$C$5:$I$161,7,FALSE))</f>
        <v/>
      </c>
      <c r="AE458" s="3" t="str">
        <f>IF($L458="","",VLOOKUP($L458,BaseEqptCdF!$C$5:$R$161,16,FALSE)*$AC$3)</f>
        <v/>
      </c>
      <c r="AF458" s="3" t="str">
        <f>IF($L458="","",IF(LEFT($AB458,2)="SD",0,IF(LEFT($AB458,2)="SB",1*52,IF($N458=Prog!$P$17,VLOOKUP($L458,BaseEqptCdF!$C$5:$P$161,14,FALSE)*1*300,VLOOKUP($L458,BaseEqptCdF!$C$5:$P$161,12,FALSE)*0.2*300))))</f>
        <v/>
      </c>
      <c r="AG458" s="6" t="str">
        <f t="shared" si="61"/>
        <v/>
      </c>
      <c r="AH458" s="6">
        <f>IF($U458=Prog!$S$18,YEAR($X458),"")</f>
        <v>1900</v>
      </c>
      <c r="AI458" s="5" t="str">
        <f>IF(OR($AG458="",$U458=Prog!$S$18),"",IF(OR($U458=Prog!$S$17,$U458=Prog!$S$16),YEAR($X458),IF($AG458="ND","ND",$AI$8+$O458)))</f>
        <v/>
      </c>
      <c r="AJ458" s="3" t="str">
        <f t="shared" ref="AJ458:AJ499" si="65">IF($AI458="","",IF($AI458&lt;=AJ$9,1,0))</f>
        <v/>
      </c>
      <c r="AK458" s="3" t="str">
        <f t="shared" si="64"/>
        <v/>
      </c>
      <c r="AL458" s="3" t="str">
        <f t="shared" si="64"/>
        <v/>
      </c>
      <c r="AM458" s="3" t="str">
        <f t="shared" si="64"/>
        <v/>
      </c>
      <c r="AN458" s="3" t="str">
        <f t="shared" si="64"/>
        <v/>
      </c>
      <c r="AO458" s="2">
        <f t="shared" ref="AO458:AO499" si="66">SUM(AJ458:AN458)</f>
        <v>0</v>
      </c>
      <c r="AP458" s="4"/>
      <c r="AQ458" s="3">
        <f>IF(AJ458=1,VLOOKUP($AP458,BaseEqptCdF!$C$5:$R$161,16,FALSE),0)</f>
        <v>0</v>
      </c>
      <c r="AR458" s="3">
        <f>IF(AK458=1,VLOOKUP($AP458,BaseEqptCdF!$C$5:$R$161,16,FALSE),0)</f>
        <v>0</v>
      </c>
      <c r="AS458" s="3">
        <f>IF(AL458=1,VLOOKUP($AP458,BaseEqptCdF!$C$5:$R$161,16,FALSE),0)</f>
        <v>0</v>
      </c>
      <c r="AT458" s="3">
        <f>IF(AM458=1,VLOOKUP($AP458,BaseEqptCdF!$C$5:$R$161,16,FALSE),0)</f>
        <v>0</v>
      </c>
      <c r="AU458" s="3">
        <f>IF(AN458=1,VLOOKUP($AP458,BaseEqptCdF!$C$5:$R$161,16,FALSE),0)</f>
        <v>0</v>
      </c>
      <c r="AV458" s="2">
        <f t="shared" ref="AV458:AV499" si="67">SUM(AQ458:AU458)</f>
        <v>0</v>
      </c>
      <c r="AW458" s="3" t="str">
        <f>IF($L458="","",IF(SUM($AJ458:AJ458)=0,$AE458,VLOOKUP($AP458,BaseEqptCdF!$C$5:$R$161,16,FALSE)*$AC$3))</f>
        <v/>
      </c>
      <c r="AX458" s="3" t="str">
        <f>IF($L458="","",IF(SUM($AJ458:AK458)=0,$AE458,VLOOKUP($AP458,BaseEqptCdF!$C$5:$R$161,16,FALSE)*$AC$3))</f>
        <v/>
      </c>
      <c r="AY458" s="3" t="str">
        <f>IF($L458="","",IF(SUM($AJ458:AL458)=0,$AE458,VLOOKUP($AP458,BaseEqptCdF!$C$5:$R$161,16,FALSE)*$AC$3))</f>
        <v/>
      </c>
      <c r="AZ458" s="3" t="str">
        <f>IF($L458="","",IF(SUM($AJ458:AM458)=0,$AE458,VLOOKUP($AP458,BaseEqptCdF!$C$5:$R$161,16,FALSE)*$AC$3))</f>
        <v/>
      </c>
      <c r="BA458" s="3" t="str">
        <f>IF($L458="","",IF(SUM($AJ458:AN458)=0,$AE458,VLOOKUP($AP458,BaseEqptCdF!$C$5:$R$161,16,FALSE)*$AC$3))</f>
        <v/>
      </c>
      <c r="BB458" s="2">
        <f t="shared" ref="BB458:BB499" si="68">SUM(AW458:BA458)</f>
        <v>0</v>
      </c>
      <c r="BC458" s="3" t="str">
        <f>IF($L458="","",IF(SUM($AJ458:AJ458)=0,$AF458,IF(LEFT(VLOOKUP($AP458,BaseEqptCdF!$C$5:$E$161,3,FALSE),2)="SD",0,IF(LEFT(VLOOKUP($AP458,BaseEqptCdF!$C$5:$E$161,3,FALSE),2)="SB",1*52,VLOOKUP($AP458,BaseEqptCdF!$C$5:$S$161,12,FALSE)*0.2*300))))</f>
        <v/>
      </c>
      <c r="BD458" s="3" t="str">
        <f>IF($L458="","",IF(SUM($AJ458:AK458)=0,$AF458,IF(LEFT(VLOOKUP($AP458,BaseEqptCdF!$C$5:$E$161,3,FALSE),2)="SD",0,IF(LEFT(VLOOKUP($AP458,BaseEqptCdF!$C$5:$E$161,3,FALSE),2)="SB",1*52,VLOOKUP($AP458,BaseEqptCdF!$C$5:$S$161,12,FALSE)*0.2*300))))</f>
        <v/>
      </c>
      <c r="BE458" s="3" t="str">
        <f>IF($L458="","",IF(SUM($AJ458:AL458)=0,$AF458,IF(LEFT(VLOOKUP($AP458,BaseEqptCdF!$C$5:$E$161,3,FALSE),2)="SD",0,IF(LEFT(VLOOKUP($AP458,BaseEqptCdF!$C$5:$E$161,3,FALSE),2)="SB",1*52,VLOOKUP($AP458,BaseEqptCdF!$C$5:$S$161,12,FALSE)*0.2*300))))</f>
        <v/>
      </c>
      <c r="BF458" s="3" t="str">
        <f>IF($L458="","",IF(SUM($AJ458:AM458)=0,$AF458,IF(LEFT(VLOOKUP($AP458,BaseEqptCdF!$C$5:$E$161,3,FALSE),2)="SD",0,IF(LEFT(VLOOKUP($AP458,BaseEqptCdF!$C$5:$E$161,3,FALSE),2)="SB",1*52,VLOOKUP($AP458,BaseEqptCdF!$C$5:$S$161,12,FALSE)*0.2*300))))</f>
        <v/>
      </c>
      <c r="BG458" s="3" t="str">
        <f>IF($L458="","",IF(SUM($AJ458:AN458)=0,$AF458,IF(LEFT(VLOOKUP($AP458,BaseEqptCdF!$C$5:$E$161,3,FALSE),2)="SD",0,IF(LEFT(VLOOKUP($AP458,BaseEqptCdF!$C$5:$E$161,3,FALSE),2)="SB",1*52,VLOOKUP($AP458,BaseEqptCdF!$C$5:$S$161,12,FALSE)*0.2*300))))</f>
        <v/>
      </c>
      <c r="BH458" s="2">
        <f t="shared" ref="BH458:BH499" si="69">SUM(BC458:BG458)</f>
        <v>0</v>
      </c>
    </row>
    <row r="459" spans="1:60" x14ac:dyDescent="0.25">
      <c r="A459" s="296" t="str">
        <f t="array" ref="A459">IF($C459="","",INDEX(Prog!$B$8:$D$300,MATCH($C459,nivo1,0),1))</f>
        <v/>
      </c>
      <c r="B459" s="296" t="str">
        <f t="array" ref="B459">IF($C459="","",INDEX(Prog!$B$8:$D$300,MATCH($C459,nivo1,0),2))</f>
        <v/>
      </c>
      <c r="C459" s="273"/>
      <c r="D459" s="267"/>
      <c r="E459" s="273"/>
      <c r="F459" s="273"/>
      <c r="G459" s="273"/>
      <c r="H459" s="273"/>
      <c r="I459" s="273"/>
      <c r="J459" s="273"/>
      <c r="K459" s="274"/>
      <c r="L459" s="273"/>
      <c r="M459" s="273"/>
      <c r="N459" s="273"/>
      <c r="O459" s="275"/>
      <c r="P459" s="273"/>
      <c r="Q459" s="273"/>
      <c r="R459" s="273"/>
      <c r="S459" s="273"/>
      <c r="T459" s="276"/>
      <c r="U459" s="276"/>
      <c r="V459" s="276"/>
      <c r="W459" s="276"/>
      <c r="X459" s="277"/>
      <c r="Y459" s="278"/>
      <c r="AA459" s="8" t="str">
        <f>IF($L459="","",VLOOKUP($L459,BaseEqptCdF!$C$5:$E$161,2,FALSE))</f>
        <v/>
      </c>
      <c r="AB459" s="8" t="str">
        <f>IF($L459="","",VLOOKUP($L459,BaseEqptCdF!$C$5:$E$161,3,FALSE))</f>
        <v/>
      </c>
      <c r="AC459" s="7" t="str">
        <f>IF($L459="","",VLOOKUP($L459,BaseEqptCdF!$C$5:$I$161,6,FALSE))</f>
        <v/>
      </c>
      <c r="AD459" s="7" t="str">
        <f>IF($L459="","",VLOOKUP($L459,BaseEqptCdF!$C$5:$I$161,7,FALSE))</f>
        <v/>
      </c>
      <c r="AE459" s="3" t="str">
        <f>IF($L459="","",VLOOKUP($L459,BaseEqptCdF!$C$5:$R$161,16,FALSE)*$AC$3)</f>
        <v/>
      </c>
      <c r="AF459" s="3" t="str">
        <f>IF($L459="","",IF(LEFT($AB459,2)="SD",0,IF(LEFT($AB459,2)="SB",1*52,IF($N459=Prog!$P$17,VLOOKUP($L459,BaseEqptCdF!$C$5:$P$161,14,FALSE)*1*300,VLOOKUP($L459,BaseEqptCdF!$C$5:$P$161,12,FALSE)*0.2*300))))</f>
        <v/>
      </c>
      <c r="AG459" s="6" t="str">
        <f t="shared" ref="AG459:AG522" si="70">IF($L459="","",IF(OR(ISTEXT($O459),$O459=""),"ND",YEAR($X459)-$O459))</f>
        <v/>
      </c>
      <c r="AH459" s="6">
        <f>IF($U459=Prog!$S$18,YEAR($X459),"")</f>
        <v>1900</v>
      </c>
      <c r="AI459" s="5" t="str">
        <f>IF(OR($AG459="",$U459=Prog!$S$18),"",IF(OR($U459=Prog!$S$17,$U459=Prog!$S$16),YEAR($X459),IF($AG459="ND","ND",$AI$8+$O459)))</f>
        <v/>
      </c>
      <c r="AJ459" s="3" t="str">
        <f t="shared" si="65"/>
        <v/>
      </c>
      <c r="AK459" s="3" t="str">
        <f t="shared" si="64"/>
        <v/>
      </c>
      <c r="AL459" s="3" t="str">
        <f t="shared" si="64"/>
        <v/>
      </c>
      <c r="AM459" s="3" t="str">
        <f t="shared" si="64"/>
        <v/>
      </c>
      <c r="AN459" s="3" t="str">
        <f t="shared" si="64"/>
        <v/>
      </c>
      <c r="AO459" s="2">
        <f t="shared" si="66"/>
        <v>0</v>
      </c>
      <c r="AP459" s="4"/>
      <c r="AQ459" s="3">
        <f>IF(AJ459=1,VLOOKUP($AP459,BaseEqptCdF!$C$5:$R$161,16,FALSE),0)</f>
        <v>0</v>
      </c>
      <c r="AR459" s="3">
        <f>IF(AK459=1,VLOOKUP($AP459,BaseEqptCdF!$C$5:$R$161,16,FALSE),0)</f>
        <v>0</v>
      </c>
      <c r="AS459" s="3">
        <f>IF(AL459=1,VLOOKUP($AP459,BaseEqptCdF!$C$5:$R$161,16,FALSE),0)</f>
        <v>0</v>
      </c>
      <c r="AT459" s="3">
        <f>IF(AM459=1,VLOOKUP($AP459,BaseEqptCdF!$C$5:$R$161,16,FALSE),0)</f>
        <v>0</v>
      </c>
      <c r="AU459" s="3">
        <f>IF(AN459=1,VLOOKUP($AP459,BaseEqptCdF!$C$5:$R$161,16,FALSE),0)</f>
        <v>0</v>
      </c>
      <c r="AV459" s="2">
        <f t="shared" si="67"/>
        <v>0</v>
      </c>
      <c r="AW459" s="3" t="str">
        <f>IF($L459="","",IF(SUM($AJ459:AJ459)=0,$AE459,VLOOKUP($AP459,BaseEqptCdF!$C$5:$R$161,16,FALSE)*$AC$3))</f>
        <v/>
      </c>
      <c r="AX459" s="3" t="str">
        <f>IF($L459="","",IF(SUM($AJ459:AK459)=0,$AE459,VLOOKUP($AP459,BaseEqptCdF!$C$5:$R$161,16,FALSE)*$AC$3))</f>
        <v/>
      </c>
      <c r="AY459" s="3" t="str">
        <f>IF($L459="","",IF(SUM($AJ459:AL459)=0,$AE459,VLOOKUP($AP459,BaseEqptCdF!$C$5:$R$161,16,FALSE)*$AC$3))</f>
        <v/>
      </c>
      <c r="AZ459" s="3" t="str">
        <f>IF($L459="","",IF(SUM($AJ459:AM459)=0,$AE459,VLOOKUP($AP459,BaseEqptCdF!$C$5:$R$161,16,FALSE)*$AC$3))</f>
        <v/>
      </c>
      <c r="BA459" s="3" t="str">
        <f>IF($L459="","",IF(SUM($AJ459:AN459)=0,$AE459,VLOOKUP($AP459,BaseEqptCdF!$C$5:$R$161,16,FALSE)*$AC$3))</f>
        <v/>
      </c>
      <c r="BB459" s="2">
        <f t="shared" si="68"/>
        <v>0</v>
      </c>
      <c r="BC459" s="3" t="str">
        <f>IF($L459="","",IF(SUM($AJ459:AJ459)=0,$AF459,IF(LEFT(VLOOKUP($AP459,BaseEqptCdF!$C$5:$E$161,3,FALSE),2)="SD",0,IF(LEFT(VLOOKUP($AP459,BaseEqptCdF!$C$5:$E$161,3,FALSE),2)="SB",1*52,VLOOKUP($AP459,BaseEqptCdF!$C$5:$S$161,12,FALSE)*0.2*300))))</f>
        <v/>
      </c>
      <c r="BD459" s="3" t="str">
        <f>IF($L459="","",IF(SUM($AJ459:AK459)=0,$AF459,IF(LEFT(VLOOKUP($AP459,BaseEqptCdF!$C$5:$E$161,3,FALSE),2)="SD",0,IF(LEFT(VLOOKUP($AP459,BaseEqptCdF!$C$5:$E$161,3,FALSE),2)="SB",1*52,VLOOKUP($AP459,BaseEqptCdF!$C$5:$S$161,12,FALSE)*0.2*300))))</f>
        <v/>
      </c>
      <c r="BE459" s="3" t="str">
        <f>IF($L459="","",IF(SUM($AJ459:AL459)=0,$AF459,IF(LEFT(VLOOKUP($AP459,BaseEqptCdF!$C$5:$E$161,3,FALSE),2)="SD",0,IF(LEFT(VLOOKUP($AP459,BaseEqptCdF!$C$5:$E$161,3,FALSE),2)="SB",1*52,VLOOKUP($AP459,BaseEqptCdF!$C$5:$S$161,12,FALSE)*0.2*300))))</f>
        <v/>
      </c>
      <c r="BF459" s="3" t="str">
        <f>IF($L459="","",IF(SUM($AJ459:AM459)=0,$AF459,IF(LEFT(VLOOKUP($AP459,BaseEqptCdF!$C$5:$E$161,3,FALSE),2)="SD",0,IF(LEFT(VLOOKUP($AP459,BaseEqptCdF!$C$5:$E$161,3,FALSE),2)="SB",1*52,VLOOKUP($AP459,BaseEqptCdF!$C$5:$S$161,12,FALSE)*0.2*300))))</f>
        <v/>
      </c>
      <c r="BG459" s="3" t="str">
        <f>IF($L459="","",IF(SUM($AJ459:AN459)=0,$AF459,IF(LEFT(VLOOKUP($AP459,BaseEqptCdF!$C$5:$E$161,3,FALSE),2)="SD",0,IF(LEFT(VLOOKUP($AP459,BaseEqptCdF!$C$5:$E$161,3,FALSE),2)="SB",1*52,VLOOKUP($AP459,BaseEqptCdF!$C$5:$S$161,12,FALSE)*0.2*300))))</f>
        <v/>
      </c>
      <c r="BH459" s="2">
        <f t="shared" si="69"/>
        <v>0</v>
      </c>
    </row>
    <row r="460" spans="1:60" x14ac:dyDescent="0.25">
      <c r="A460" s="296" t="str">
        <f t="array" ref="A460">IF($C460="","",INDEX(Prog!$B$8:$D$300,MATCH($C460,nivo1,0),1))</f>
        <v/>
      </c>
      <c r="B460" s="296" t="str">
        <f t="array" ref="B460">IF($C460="","",INDEX(Prog!$B$8:$D$300,MATCH($C460,nivo1,0),2))</f>
        <v/>
      </c>
      <c r="C460" s="273"/>
      <c r="D460" s="267"/>
      <c r="E460" s="273"/>
      <c r="F460" s="273"/>
      <c r="G460" s="273"/>
      <c r="H460" s="273"/>
      <c r="I460" s="273"/>
      <c r="J460" s="273"/>
      <c r="K460" s="274"/>
      <c r="L460" s="273"/>
      <c r="M460" s="273"/>
      <c r="N460" s="273"/>
      <c r="O460" s="275"/>
      <c r="P460" s="273"/>
      <c r="Q460" s="273"/>
      <c r="R460" s="273"/>
      <c r="S460" s="273"/>
      <c r="T460" s="276"/>
      <c r="U460" s="276"/>
      <c r="V460" s="276"/>
      <c r="W460" s="276"/>
      <c r="X460" s="277"/>
      <c r="Y460" s="278"/>
      <c r="AA460" s="8" t="str">
        <f>IF($L460="","",VLOOKUP($L460,BaseEqptCdF!$C$5:$E$161,2,FALSE))</f>
        <v/>
      </c>
      <c r="AB460" s="8" t="str">
        <f>IF($L460="","",VLOOKUP($L460,BaseEqptCdF!$C$5:$E$161,3,FALSE))</f>
        <v/>
      </c>
      <c r="AC460" s="7" t="str">
        <f>IF($L460="","",VLOOKUP($L460,BaseEqptCdF!$C$5:$I$161,6,FALSE))</f>
        <v/>
      </c>
      <c r="AD460" s="7" t="str">
        <f>IF($L460="","",VLOOKUP($L460,BaseEqptCdF!$C$5:$I$161,7,FALSE))</f>
        <v/>
      </c>
      <c r="AE460" s="3" t="str">
        <f>IF($L460="","",VLOOKUP($L460,BaseEqptCdF!$C$5:$R$161,16,FALSE)*$AC$3)</f>
        <v/>
      </c>
      <c r="AF460" s="3" t="str">
        <f>IF($L460="","",IF(LEFT($AB460,2)="SD",0,IF(LEFT($AB460,2)="SB",1*52,IF($N460=Prog!$P$17,VLOOKUP($L460,BaseEqptCdF!$C$5:$P$161,14,FALSE)*1*300,VLOOKUP($L460,BaseEqptCdF!$C$5:$P$161,12,FALSE)*0.2*300))))</f>
        <v/>
      </c>
      <c r="AG460" s="6" t="str">
        <f t="shared" si="70"/>
        <v/>
      </c>
      <c r="AH460" s="6">
        <f>IF($U460=Prog!$S$18,YEAR($X460),"")</f>
        <v>1900</v>
      </c>
      <c r="AI460" s="5" t="str">
        <f>IF(OR($AG460="",$U460=Prog!$S$18),"",IF(OR($U460=Prog!$S$17,$U460=Prog!$S$16),YEAR($X460),IF($AG460="ND","ND",$AI$8+$O460)))</f>
        <v/>
      </c>
      <c r="AJ460" s="3" t="str">
        <f t="shared" si="65"/>
        <v/>
      </c>
      <c r="AK460" s="3" t="str">
        <f t="shared" si="64"/>
        <v/>
      </c>
      <c r="AL460" s="3" t="str">
        <f t="shared" si="64"/>
        <v/>
      </c>
      <c r="AM460" s="3" t="str">
        <f t="shared" si="64"/>
        <v/>
      </c>
      <c r="AN460" s="3" t="str">
        <f t="shared" si="64"/>
        <v/>
      </c>
      <c r="AO460" s="2">
        <f t="shared" si="66"/>
        <v>0</v>
      </c>
      <c r="AP460" s="4"/>
      <c r="AQ460" s="3">
        <f>IF(AJ460=1,VLOOKUP($AP460,BaseEqptCdF!$C$5:$R$161,16,FALSE),0)</f>
        <v>0</v>
      </c>
      <c r="AR460" s="3">
        <f>IF(AK460=1,VLOOKUP($AP460,BaseEqptCdF!$C$5:$R$161,16,FALSE),0)</f>
        <v>0</v>
      </c>
      <c r="AS460" s="3">
        <f>IF(AL460=1,VLOOKUP($AP460,BaseEqptCdF!$C$5:$R$161,16,FALSE),0)</f>
        <v>0</v>
      </c>
      <c r="AT460" s="3">
        <f>IF(AM460=1,VLOOKUP($AP460,BaseEqptCdF!$C$5:$R$161,16,FALSE),0)</f>
        <v>0</v>
      </c>
      <c r="AU460" s="3">
        <f>IF(AN460=1,VLOOKUP($AP460,BaseEqptCdF!$C$5:$R$161,16,FALSE),0)</f>
        <v>0</v>
      </c>
      <c r="AV460" s="2">
        <f t="shared" si="67"/>
        <v>0</v>
      </c>
      <c r="AW460" s="3" t="str">
        <f>IF($L460="","",IF(SUM($AJ460:AJ460)=0,$AE460,VLOOKUP($AP460,BaseEqptCdF!$C$5:$R$161,16,FALSE)*$AC$3))</f>
        <v/>
      </c>
      <c r="AX460" s="3" t="str">
        <f>IF($L460="","",IF(SUM($AJ460:AK460)=0,$AE460,VLOOKUP($AP460,BaseEqptCdF!$C$5:$R$161,16,FALSE)*$AC$3))</f>
        <v/>
      </c>
      <c r="AY460" s="3" t="str">
        <f>IF($L460="","",IF(SUM($AJ460:AL460)=0,$AE460,VLOOKUP($AP460,BaseEqptCdF!$C$5:$R$161,16,FALSE)*$AC$3))</f>
        <v/>
      </c>
      <c r="AZ460" s="3" t="str">
        <f>IF($L460="","",IF(SUM($AJ460:AM460)=0,$AE460,VLOOKUP($AP460,BaseEqptCdF!$C$5:$R$161,16,FALSE)*$AC$3))</f>
        <v/>
      </c>
      <c r="BA460" s="3" t="str">
        <f>IF($L460="","",IF(SUM($AJ460:AN460)=0,$AE460,VLOOKUP($AP460,BaseEqptCdF!$C$5:$R$161,16,FALSE)*$AC$3))</f>
        <v/>
      </c>
      <c r="BB460" s="2">
        <f t="shared" si="68"/>
        <v>0</v>
      </c>
      <c r="BC460" s="3" t="str">
        <f>IF($L460="","",IF(SUM($AJ460:AJ460)=0,$AF460,IF(LEFT(VLOOKUP($AP460,BaseEqptCdF!$C$5:$E$161,3,FALSE),2)="SD",0,IF(LEFT(VLOOKUP($AP460,BaseEqptCdF!$C$5:$E$161,3,FALSE),2)="SB",1*52,VLOOKUP($AP460,BaseEqptCdF!$C$5:$S$161,12,FALSE)*0.2*300))))</f>
        <v/>
      </c>
      <c r="BD460" s="3" t="str">
        <f>IF($L460="","",IF(SUM($AJ460:AK460)=0,$AF460,IF(LEFT(VLOOKUP($AP460,BaseEqptCdF!$C$5:$E$161,3,FALSE),2)="SD",0,IF(LEFT(VLOOKUP($AP460,BaseEqptCdF!$C$5:$E$161,3,FALSE),2)="SB",1*52,VLOOKUP($AP460,BaseEqptCdF!$C$5:$S$161,12,FALSE)*0.2*300))))</f>
        <v/>
      </c>
      <c r="BE460" s="3" t="str">
        <f>IF($L460="","",IF(SUM($AJ460:AL460)=0,$AF460,IF(LEFT(VLOOKUP($AP460,BaseEqptCdF!$C$5:$E$161,3,FALSE),2)="SD",0,IF(LEFT(VLOOKUP($AP460,BaseEqptCdF!$C$5:$E$161,3,FALSE),2)="SB",1*52,VLOOKUP($AP460,BaseEqptCdF!$C$5:$S$161,12,FALSE)*0.2*300))))</f>
        <v/>
      </c>
      <c r="BF460" s="3" t="str">
        <f>IF($L460="","",IF(SUM($AJ460:AM460)=0,$AF460,IF(LEFT(VLOOKUP($AP460,BaseEqptCdF!$C$5:$E$161,3,FALSE),2)="SD",0,IF(LEFT(VLOOKUP($AP460,BaseEqptCdF!$C$5:$E$161,3,FALSE),2)="SB",1*52,VLOOKUP($AP460,BaseEqptCdF!$C$5:$S$161,12,FALSE)*0.2*300))))</f>
        <v/>
      </c>
      <c r="BG460" s="3" t="str">
        <f>IF($L460="","",IF(SUM($AJ460:AN460)=0,$AF460,IF(LEFT(VLOOKUP($AP460,BaseEqptCdF!$C$5:$E$161,3,FALSE),2)="SD",0,IF(LEFT(VLOOKUP($AP460,BaseEqptCdF!$C$5:$E$161,3,FALSE),2)="SB",1*52,VLOOKUP($AP460,BaseEqptCdF!$C$5:$S$161,12,FALSE)*0.2*300))))</f>
        <v/>
      </c>
      <c r="BH460" s="2">
        <f t="shared" si="69"/>
        <v>0</v>
      </c>
    </row>
    <row r="461" spans="1:60" x14ac:dyDescent="0.25">
      <c r="A461" s="296" t="str">
        <f t="array" ref="A461">IF($C461="","",INDEX(Prog!$B$8:$D$300,MATCH($C461,nivo1,0),1))</f>
        <v/>
      </c>
      <c r="B461" s="296" t="str">
        <f t="array" ref="B461">IF($C461="","",INDEX(Prog!$B$8:$D$300,MATCH($C461,nivo1,0),2))</f>
        <v/>
      </c>
      <c r="C461" s="273"/>
      <c r="D461" s="267"/>
      <c r="E461" s="273"/>
      <c r="F461" s="273"/>
      <c r="G461" s="273"/>
      <c r="H461" s="273"/>
      <c r="I461" s="273"/>
      <c r="J461" s="273"/>
      <c r="K461" s="274"/>
      <c r="L461" s="273"/>
      <c r="M461" s="273"/>
      <c r="N461" s="273"/>
      <c r="O461" s="275"/>
      <c r="P461" s="273"/>
      <c r="Q461" s="273"/>
      <c r="R461" s="273"/>
      <c r="S461" s="273"/>
      <c r="T461" s="276"/>
      <c r="U461" s="276"/>
      <c r="V461" s="276"/>
      <c r="W461" s="276"/>
      <c r="X461" s="277"/>
      <c r="Y461" s="278"/>
      <c r="AA461" s="8" t="str">
        <f>IF($L461="","",VLOOKUP($L461,BaseEqptCdF!$C$5:$E$161,2,FALSE))</f>
        <v/>
      </c>
      <c r="AB461" s="8" t="str">
        <f>IF($L461="","",VLOOKUP($L461,BaseEqptCdF!$C$5:$E$161,3,FALSE))</f>
        <v/>
      </c>
      <c r="AC461" s="7" t="str">
        <f>IF($L461="","",VLOOKUP($L461,BaseEqptCdF!$C$5:$I$161,6,FALSE))</f>
        <v/>
      </c>
      <c r="AD461" s="7" t="str">
        <f>IF($L461="","",VLOOKUP($L461,BaseEqptCdF!$C$5:$I$161,7,FALSE))</f>
        <v/>
      </c>
      <c r="AE461" s="3" t="str">
        <f>IF($L461="","",VLOOKUP($L461,BaseEqptCdF!$C$5:$R$161,16,FALSE)*$AC$3)</f>
        <v/>
      </c>
      <c r="AF461" s="3" t="str">
        <f>IF($L461="","",IF(LEFT($AB461,2)="SD",0,IF(LEFT($AB461,2)="SB",1*52,IF($N461=Prog!$P$17,VLOOKUP($L461,BaseEqptCdF!$C$5:$P$161,14,FALSE)*1*300,VLOOKUP($L461,BaseEqptCdF!$C$5:$P$161,12,FALSE)*0.2*300))))</f>
        <v/>
      </c>
      <c r="AG461" s="6" t="str">
        <f t="shared" si="70"/>
        <v/>
      </c>
      <c r="AH461" s="6">
        <f>IF($U461=Prog!$S$18,YEAR($X461),"")</f>
        <v>1900</v>
      </c>
      <c r="AI461" s="5" t="str">
        <f>IF(OR($AG461="",$U461=Prog!$S$18),"",IF(OR($U461=Prog!$S$17,$U461=Prog!$S$16),YEAR($X461),IF($AG461="ND","ND",$AI$8+$O461)))</f>
        <v/>
      </c>
      <c r="AJ461" s="3" t="str">
        <f t="shared" si="65"/>
        <v/>
      </c>
      <c r="AK461" s="3" t="str">
        <f t="shared" si="64"/>
        <v/>
      </c>
      <c r="AL461" s="3" t="str">
        <f t="shared" si="64"/>
        <v/>
      </c>
      <c r="AM461" s="3" t="str">
        <f t="shared" si="64"/>
        <v/>
      </c>
      <c r="AN461" s="3" t="str">
        <f t="shared" si="64"/>
        <v/>
      </c>
      <c r="AO461" s="2">
        <f t="shared" si="66"/>
        <v>0</v>
      </c>
      <c r="AP461" s="4"/>
      <c r="AQ461" s="3">
        <f>IF(AJ461=1,VLOOKUP($AP461,BaseEqptCdF!$C$5:$R$161,16,FALSE),0)</f>
        <v>0</v>
      </c>
      <c r="AR461" s="3">
        <f>IF(AK461=1,VLOOKUP($AP461,BaseEqptCdF!$C$5:$R$161,16,FALSE),0)</f>
        <v>0</v>
      </c>
      <c r="AS461" s="3">
        <f>IF(AL461=1,VLOOKUP($AP461,BaseEqptCdF!$C$5:$R$161,16,FALSE),0)</f>
        <v>0</v>
      </c>
      <c r="AT461" s="3">
        <f>IF(AM461=1,VLOOKUP($AP461,BaseEqptCdF!$C$5:$R$161,16,FALSE),0)</f>
        <v>0</v>
      </c>
      <c r="AU461" s="3">
        <f>IF(AN461=1,VLOOKUP($AP461,BaseEqptCdF!$C$5:$R$161,16,FALSE),0)</f>
        <v>0</v>
      </c>
      <c r="AV461" s="2">
        <f t="shared" si="67"/>
        <v>0</v>
      </c>
      <c r="AW461" s="3" t="str">
        <f>IF($L461="","",IF(SUM($AJ461:AJ461)=0,$AE461,VLOOKUP($AP461,BaseEqptCdF!$C$5:$R$161,16,FALSE)*$AC$3))</f>
        <v/>
      </c>
      <c r="AX461" s="3" t="str">
        <f>IF($L461="","",IF(SUM($AJ461:AK461)=0,$AE461,VLOOKUP($AP461,BaseEqptCdF!$C$5:$R$161,16,FALSE)*$AC$3))</f>
        <v/>
      </c>
      <c r="AY461" s="3" t="str">
        <f>IF($L461="","",IF(SUM($AJ461:AL461)=0,$AE461,VLOOKUP($AP461,BaseEqptCdF!$C$5:$R$161,16,FALSE)*$AC$3))</f>
        <v/>
      </c>
      <c r="AZ461" s="3" t="str">
        <f>IF($L461="","",IF(SUM($AJ461:AM461)=0,$AE461,VLOOKUP($AP461,BaseEqptCdF!$C$5:$R$161,16,FALSE)*$AC$3))</f>
        <v/>
      </c>
      <c r="BA461" s="3" t="str">
        <f>IF($L461="","",IF(SUM($AJ461:AN461)=0,$AE461,VLOOKUP($AP461,BaseEqptCdF!$C$5:$R$161,16,FALSE)*$AC$3))</f>
        <v/>
      </c>
      <c r="BB461" s="2">
        <f t="shared" si="68"/>
        <v>0</v>
      </c>
      <c r="BC461" s="3" t="str">
        <f>IF($L461="","",IF(SUM($AJ461:AJ461)=0,$AF461,IF(LEFT(VLOOKUP($AP461,BaseEqptCdF!$C$5:$E$161,3,FALSE),2)="SD",0,IF(LEFT(VLOOKUP($AP461,BaseEqptCdF!$C$5:$E$161,3,FALSE),2)="SB",1*52,VLOOKUP($AP461,BaseEqptCdF!$C$5:$S$161,12,FALSE)*0.2*300))))</f>
        <v/>
      </c>
      <c r="BD461" s="3" t="str">
        <f>IF($L461="","",IF(SUM($AJ461:AK461)=0,$AF461,IF(LEFT(VLOOKUP($AP461,BaseEqptCdF!$C$5:$E$161,3,FALSE),2)="SD",0,IF(LEFT(VLOOKUP($AP461,BaseEqptCdF!$C$5:$E$161,3,FALSE),2)="SB",1*52,VLOOKUP($AP461,BaseEqptCdF!$C$5:$S$161,12,FALSE)*0.2*300))))</f>
        <v/>
      </c>
      <c r="BE461" s="3" t="str">
        <f>IF($L461="","",IF(SUM($AJ461:AL461)=0,$AF461,IF(LEFT(VLOOKUP($AP461,BaseEqptCdF!$C$5:$E$161,3,FALSE),2)="SD",0,IF(LEFT(VLOOKUP($AP461,BaseEqptCdF!$C$5:$E$161,3,FALSE),2)="SB",1*52,VLOOKUP($AP461,BaseEqptCdF!$C$5:$S$161,12,FALSE)*0.2*300))))</f>
        <v/>
      </c>
      <c r="BF461" s="3" t="str">
        <f>IF($L461="","",IF(SUM($AJ461:AM461)=0,$AF461,IF(LEFT(VLOOKUP($AP461,BaseEqptCdF!$C$5:$E$161,3,FALSE),2)="SD",0,IF(LEFT(VLOOKUP($AP461,BaseEqptCdF!$C$5:$E$161,3,FALSE),2)="SB",1*52,VLOOKUP($AP461,BaseEqptCdF!$C$5:$S$161,12,FALSE)*0.2*300))))</f>
        <v/>
      </c>
      <c r="BG461" s="3" t="str">
        <f>IF($L461="","",IF(SUM($AJ461:AN461)=0,$AF461,IF(LEFT(VLOOKUP($AP461,BaseEqptCdF!$C$5:$E$161,3,FALSE),2)="SD",0,IF(LEFT(VLOOKUP($AP461,BaseEqptCdF!$C$5:$E$161,3,FALSE),2)="SB",1*52,VLOOKUP($AP461,BaseEqptCdF!$C$5:$S$161,12,FALSE)*0.2*300))))</f>
        <v/>
      </c>
      <c r="BH461" s="2">
        <f t="shared" si="69"/>
        <v>0</v>
      </c>
    </row>
    <row r="462" spans="1:60" x14ac:dyDescent="0.25">
      <c r="A462" s="296" t="str">
        <f t="array" ref="A462">IF($C462="","",INDEX(Prog!$B$8:$D$300,MATCH($C462,nivo1,0),1))</f>
        <v/>
      </c>
      <c r="B462" s="296" t="str">
        <f t="array" ref="B462">IF($C462="","",INDEX(Prog!$B$8:$D$300,MATCH($C462,nivo1,0),2))</f>
        <v/>
      </c>
      <c r="C462" s="273"/>
      <c r="D462" s="267"/>
      <c r="E462" s="273"/>
      <c r="F462" s="273"/>
      <c r="G462" s="273"/>
      <c r="H462" s="273"/>
      <c r="I462" s="273"/>
      <c r="J462" s="273"/>
      <c r="K462" s="274"/>
      <c r="L462" s="273"/>
      <c r="M462" s="273"/>
      <c r="N462" s="273"/>
      <c r="O462" s="275"/>
      <c r="P462" s="273"/>
      <c r="Q462" s="273"/>
      <c r="R462" s="273"/>
      <c r="S462" s="273"/>
      <c r="T462" s="276"/>
      <c r="U462" s="276"/>
      <c r="V462" s="276"/>
      <c r="W462" s="276"/>
      <c r="X462" s="277"/>
      <c r="Y462" s="278"/>
      <c r="AA462" s="8" t="str">
        <f>IF($L462="","",VLOOKUP($L462,BaseEqptCdF!$C$5:$E$161,2,FALSE))</f>
        <v/>
      </c>
      <c r="AB462" s="8" t="str">
        <f>IF($L462="","",VLOOKUP($L462,BaseEqptCdF!$C$5:$E$161,3,FALSE))</f>
        <v/>
      </c>
      <c r="AC462" s="7" t="str">
        <f>IF($L462="","",VLOOKUP($L462,BaseEqptCdF!$C$5:$I$161,6,FALSE))</f>
        <v/>
      </c>
      <c r="AD462" s="7" t="str">
        <f>IF($L462="","",VLOOKUP($L462,BaseEqptCdF!$C$5:$I$161,7,FALSE))</f>
        <v/>
      </c>
      <c r="AE462" s="3" t="str">
        <f>IF($L462="","",VLOOKUP($L462,BaseEqptCdF!$C$5:$R$161,16,FALSE)*$AC$3)</f>
        <v/>
      </c>
      <c r="AF462" s="3" t="str">
        <f>IF($L462="","",IF(LEFT($AB462,2)="SD",0,IF(LEFT($AB462,2)="SB",1*52,IF($N462=Prog!$P$17,VLOOKUP($L462,BaseEqptCdF!$C$5:$P$161,14,FALSE)*1*300,VLOOKUP($L462,BaseEqptCdF!$C$5:$P$161,12,FALSE)*0.2*300))))</f>
        <v/>
      </c>
      <c r="AG462" s="6" t="str">
        <f t="shared" si="70"/>
        <v/>
      </c>
      <c r="AH462" s="6">
        <f>IF($U462=Prog!$S$18,YEAR($X462),"")</f>
        <v>1900</v>
      </c>
      <c r="AI462" s="5" t="str">
        <f>IF(OR($AG462="",$U462=Prog!$S$18),"",IF(OR($U462=Prog!$S$17,$U462=Prog!$S$16),YEAR($X462),IF($AG462="ND","ND",$AI$8+$O462)))</f>
        <v/>
      </c>
      <c r="AJ462" s="3" t="str">
        <f t="shared" si="65"/>
        <v/>
      </c>
      <c r="AK462" s="3" t="str">
        <f t="shared" si="64"/>
        <v/>
      </c>
      <c r="AL462" s="3" t="str">
        <f t="shared" si="64"/>
        <v/>
      </c>
      <c r="AM462" s="3" t="str">
        <f t="shared" si="64"/>
        <v/>
      </c>
      <c r="AN462" s="3" t="str">
        <f t="shared" si="64"/>
        <v/>
      </c>
      <c r="AO462" s="2">
        <f t="shared" si="66"/>
        <v>0</v>
      </c>
      <c r="AP462" s="4"/>
      <c r="AQ462" s="3">
        <f>IF(AJ462=1,VLOOKUP($AP462,BaseEqptCdF!$C$5:$R$161,16,FALSE),0)</f>
        <v>0</v>
      </c>
      <c r="AR462" s="3">
        <f>IF(AK462=1,VLOOKUP($AP462,BaseEqptCdF!$C$5:$R$161,16,FALSE),0)</f>
        <v>0</v>
      </c>
      <c r="AS462" s="3">
        <f>IF(AL462=1,VLOOKUP($AP462,BaseEqptCdF!$C$5:$R$161,16,FALSE),0)</f>
        <v>0</v>
      </c>
      <c r="AT462" s="3">
        <f>IF(AM462=1,VLOOKUP($AP462,BaseEqptCdF!$C$5:$R$161,16,FALSE),0)</f>
        <v>0</v>
      </c>
      <c r="AU462" s="3">
        <f>IF(AN462=1,VLOOKUP($AP462,BaseEqptCdF!$C$5:$R$161,16,FALSE),0)</f>
        <v>0</v>
      </c>
      <c r="AV462" s="2">
        <f t="shared" si="67"/>
        <v>0</v>
      </c>
      <c r="AW462" s="3" t="str">
        <f>IF($L462="","",IF(SUM($AJ462:AJ462)=0,$AE462,VLOOKUP($AP462,BaseEqptCdF!$C$5:$R$161,16,FALSE)*$AC$3))</f>
        <v/>
      </c>
      <c r="AX462" s="3" t="str">
        <f>IF($L462="","",IF(SUM($AJ462:AK462)=0,$AE462,VLOOKUP($AP462,BaseEqptCdF!$C$5:$R$161,16,FALSE)*$AC$3))</f>
        <v/>
      </c>
      <c r="AY462" s="3" t="str">
        <f>IF($L462="","",IF(SUM($AJ462:AL462)=0,$AE462,VLOOKUP($AP462,BaseEqptCdF!$C$5:$R$161,16,FALSE)*$AC$3))</f>
        <v/>
      </c>
      <c r="AZ462" s="3" t="str">
        <f>IF($L462="","",IF(SUM($AJ462:AM462)=0,$AE462,VLOOKUP($AP462,BaseEqptCdF!$C$5:$R$161,16,FALSE)*$AC$3))</f>
        <v/>
      </c>
      <c r="BA462" s="3" t="str">
        <f>IF($L462="","",IF(SUM($AJ462:AN462)=0,$AE462,VLOOKUP($AP462,BaseEqptCdF!$C$5:$R$161,16,FALSE)*$AC$3))</f>
        <v/>
      </c>
      <c r="BB462" s="2">
        <f t="shared" si="68"/>
        <v>0</v>
      </c>
      <c r="BC462" s="3" t="str">
        <f>IF($L462="","",IF(SUM($AJ462:AJ462)=0,$AF462,IF(LEFT(VLOOKUP($AP462,BaseEqptCdF!$C$5:$E$161,3,FALSE),2)="SD",0,IF(LEFT(VLOOKUP($AP462,BaseEqptCdF!$C$5:$E$161,3,FALSE),2)="SB",1*52,VLOOKUP($AP462,BaseEqptCdF!$C$5:$S$161,12,FALSE)*0.2*300))))</f>
        <v/>
      </c>
      <c r="BD462" s="3" t="str">
        <f>IF($L462="","",IF(SUM($AJ462:AK462)=0,$AF462,IF(LEFT(VLOOKUP($AP462,BaseEqptCdF!$C$5:$E$161,3,FALSE),2)="SD",0,IF(LEFT(VLOOKUP($AP462,BaseEqptCdF!$C$5:$E$161,3,FALSE),2)="SB",1*52,VLOOKUP($AP462,BaseEqptCdF!$C$5:$S$161,12,FALSE)*0.2*300))))</f>
        <v/>
      </c>
      <c r="BE462" s="3" t="str">
        <f>IF($L462="","",IF(SUM($AJ462:AL462)=0,$AF462,IF(LEFT(VLOOKUP($AP462,BaseEqptCdF!$C$5:$E$161,3,FALSE),2)="SD",0,IF(LEFT(VLOOKUP($AP462,BaseEqptCdF!$C$5:$E$161,3,FALSE),2)="SB",1*52,VLOOKUP($AP462,BaseEqptCdF!$C$5:$S$161,12,FALSE)*0.2*300))))</f>
        <v/>
      </c>
      <c r="BF462" s="3" t="str">
        <f>IF($L462="","",IF(SUM($AJ462:AM462)=0,$AF462,IF(LEFT(VLOOKUP($AP462,BaseEqptCdF!$C$5:$E$161,3,FALSE),2)="SD",0,IF(LEFT(VLOOKUP($AP462,BaseEqptCdF!$C$5:$E$161,3,FALSE),2)="SB",1*52,VLOOKUP($AP462,BaseEqptCdF!$C$5:$S$161,12,FALSE)*0.2*300))))</f>
        <v/>
      </c>
      <c r="BG462" s="3" t="str">
        <f>IF($L462="","",IF(SUM($AJ462:AN462)=0,$AF462,IF(LEFT(VLOOKUP($AP462,BaseEqptCdF!$C$5:$E$161,3,FALSE),2)="SD",0,IF(LEFT(VLOOKUP($AP462,BaseEqptCdF!$C$5:$E$161,3,FALSE),2)="SB",1*52,VLOOKUP($AP462,BaseEqptCdF!$C$5:$S$161,12,FALSE)*0.2*300))))</f>
        <v/>
      </c>
      <c r="BH462" s="2">
        <f t="shared" si="69"/>
        <v>0</v>
      </c>
    </row>
    <row r="463" spans="1:60" x14ac:dyDescent="0.25">
      <c r="A463" s="296" t="str">
        <f t="array" ref="A463">IF($C463="","",INDEX(Prog!$B$8:$D$300,MATCH($C463,nivo1,0),1))</f>
        <v/>
      </c>
      <c r="B463" s="296" t="str">
        <f t="array" ref="B463">IF($C463="","",INDEX(Prog!$B$8:$D$300,MATCH($C463,nivo1,0),2))</f>
        <v/>
      </c>
      <c r="C463" s="273"/>
      <c r="D463" s="267"/>
      <c r="E463" s="273"/>
      <c r="F463" s="273"/>
      <c r="G463" s="273"/>
      <c r="H463" s="273"/>
      <c r="I463" s="273"/>
      <c r="J463" s="273"/>
      <c r="K463" s="274"/>
      <c r="L463" s="273"/>
      <c r="M463" s="273"/>
      <c r="N463" s="273"/>
      <c r="O463" s="275"/>
      <c r="P463" s="273"/>
      <c r="Q463" s="273"/>
      <c r="R463" s="273"/>
      <c r="S463" s="273"/>
      <c r="T463" s="276"/>
      <c r="U463" s="276"/>
      <c r="V463" s="276"/>
      <c r="W463" s="276"/>
      <c r="X463" s="277"/>
      <c r="Y463" s="278"/>
      <c r="AA463" s="8" t="str">
        <f>IF($L463="","",VLOOKUP($L463,BaseEqptCdF!$C$5:$E$161,2,FALSE))</f>
        <v/>
      </c>
      <c r="AB463" s="8" t="str">
        <f>IF($L463="","",VLOOKUP($L463,BaseEqptCdF!$C$5:$E$161,3,FALSE))</f>
        <v/>
      </c>
      <c r="AC463" s="7" t="str">
        <f>IF($L463="","",VLOOKUP($L463,BaseEqptCdF!$C$5:$I$161,6,FALSE))</f>
        <v/>
      </c>
      <c r="AD463" s="7" t="str">
        <f>IF($L463="","",VLOOKUP($L463,BaseEqptCdF!$C$5:$I$161,7,FALSE))</f>
        <v/>
      </c>
      <c r="AE463" s="3" t="str">
        <f>IF($L463="","",VLOOKUP($L463,BaseEqptCdF!$C$5:$R$161,16,FALSE)*$AC$3)</f>
        <v/>
      </c>
      <c r="AF463" s="3" t="str">
        <f>IF($L463="","",IF(LEFT($AB463,2)="SD",0,IF(LEFT($AB463,2)="SB",1*52,IF($N463=Prog!$P$17,VLOOKUP($L463,BaseEqptCdF!$C$5:$P$161,14,FALSE)*1*300,VLOOKUP($L463,BaseEqptCdF!$C$5:$P$161,12,FALSE)*0.2*300))))</f>
        <v/>
      </c>
      <c r="AG463" s="6" t="str">
        <f t="shared" si="70"/>
        <v/>
      </c>
      <c r="AH463" s="6">
        <f>IF($U463=Prog!$S$18,YEAR($X463),"")</f>
        <v>1900</v>
      </c>
      <c r="AI463" s="5" t="str">
        <f>IF(OR($AG463="",$U463=Prog!$S$18),"",IF(OR($U463=Prog!$S$17,$U463=Prog!$S$16),YEAR($X463),IF($AG463="ND","ND",$AI$8+$O463)))</f>
        <v/>
      </c>
      <c r="AJ463" s="3" t="str">
        <f t="shared" si="65"/>
        <v/>
      </c>
      <c r="AK463" s="3" t="str">
        <f t="shared" si="64"/>
        <v/>
      </c>
      <c r="AL463" s="3" t="str">
        <f t="shared" si="64"/>
        <v/>
      </c>
      <c r="AM463" s="3" t="str">
        <f t="shared" si="64"/>
        <v/>
      </c>
      <c r="AN463" s="3" t="str">
        <f t="shared" si="64"/>
        <v/>
      </c>
      <c r="AO463" s="2">
        <f t="shared" si="66"/>
        <v>0</v>
      </c>
      <c r="AP463" s="4"/>
      <c r="AQ463" s="3">
        <f>IF(AJ463=1,VLOOKUP($AP463,BaseEqptCdF!$C$5:$R$161,16,FALSE),0)</f>
        <v>0</v>
      </c>
      <c r="AR463" s="3">
        <f>IF(AK463=1,VLOOKUP($AP463,BaseEqptCdF!$C$5:$R$161,16,FALSE),0)</f>
        <v>0</v>
      </c>
      <c r="AS463" s="3">
        <f>IF(AL463=1,VLOOKUP($AP463,BaseEqptCdF!$C$5:$R$161,16,FALSE),0)</f>
        <v>0</v>
      </c>
      <c r="AT463" s="3">
        <f>IF(AM463=1,VLOOKUP($AP463,BaseEqptCdF!$C$5:$R$161,16,FALSE),0)</f>
        <v>0</v>
      </c>
      <c r="AU463" s="3">
        <f>IF(AN463=1,VLOOKUP($AP463,BaseEqptCdF!$C$5:$R$161,16,FALSE),0)</f>
        <v>0</v>
      </c>
      <c r="AV463" s="2">
        <f t="shared" si="67"/>
        <v>0</v>
      </c>
      <c r="AW463" s="3" t="str">
        <f>IF($L463="","",IF(SUM($AJ463:AJ463)=0,$AE463,VLOOKUP($AP463,BaseEqptCdF!$C$5:$R$161,16,FALSE)*$AC$3))</f>
        <v/>
      </c>
      <c r="AX463" s="3" t="str">
        <f>IF($L463="","",IF(SUM($AJ463:AK463)=0,$AE463,VLOOKUP($AP463,BaseEqptCdF!$C$5:$R$161,16,FALSE)*$AC$3))</f>
        <v/>
      </c>
      <c r="AY463" s="3" t="str">
        <f>IF($L463="","",IF(SUM($AJ463:AL463)=0,$AE463,VLOOKUP($AP463,BaseEqptCdF!$C$5:$R$161,16,FALSE)*$AC$3))</f>
        <v/>
      </c>
      <c r="AZ463" s="3" t="str">
        <f>IF($L463="","",IF(SUM($AJ463:AM463)=0,$AE463,VLOOKUP($AP463,BaseEqptCdF!$C$5:$R$161,16,FALSE)*$AC$3))</f>
        <v/>
      </c>
      <c r="BA463" s="3" t="str">
        <f>IF($L463="","",IF(SUM($AJ463:AN463)=0,$AE463,VLOOKUP($AP463,BaseEqptCdF!$C$5:$R$161,16,FALSE)*$AC$3))</f>
        <v/>
      </c>
      <c r="BB463" s="2">
        <f t="shared" si="68"/>
        <v>0</v>
      </c>
      <c r="BC463" s="3" t="str">
        <f>IF($L463="","",IF(SUM($AJ463:AJ463)=0,$AF463,IF(LEFT(VLOOKUP($AP463,BaseEqptCdF!$C$5:$E$161,3,FALSE),2)="SD",0,IF(LEFT(VLOOKUP($AP463,BaseEqptCdF!$C$5:$E$161,3,FALSE),2)="SB",1*52,VLOOKUP($AP463,BaseEqptCdF!$C$5:$S$161,12,FALSE)*0.2*300))))</f>
        <v/>
      </c>
      <c r="BD463" s="3" t="str">
        <f>IF($L463="","",IF(SUM($AJ463:AK463)=0,$AF463,IF(LEFT(VLOOKUP($AP463,BaseEqptCdF!$C$5:$E$161,3,FALSE),2)="SD",0,IF(LEFT(VLOOKUP($AP463,BaseEqptCdF!$C$5:$E$161,3,FALSE),2)="SB",1*52,VLOOKUP($AP463,BaseEqptCdF!$C$5:$S$161,12,FALSE)*0.2*300))))</f>
        <v/>
      </c>
      <c r="BE463" s="3" t="str">
        <f>IF($L463="","",IF(SUM($AJ463:AL463)=0,$AF463,IF(LEFT(VLOOKUP($AP463,BaseEqptCdF!$C$5:$E$161,3,FALSE),2)="SD",0,IF(LEFT(VLOOKUP($AP463,BaseEqptCdF!$C$5:$E$161,3,FALSE),2)="SB",1*52,VLOOKUP($AP463,BaseEqptCdF!$C$5:$S$161,12,FALSE)*0.2*300))))</f>
        <v/>
      </c>
      <c r="BF463" s="3" t="str">
        <f>IF($L463="","",IF(SUM($AJ463:AM463)=0,$AF463,IF(LEFT(VLOOKUP($AP463,BaseEqptCdF!$C$5:$E$161,3,FALSE),2)="SD",0,IF(LEFT(VLOOKUP($AP463,BaseEqptCdF!$C$5:$E$161,3,FALSE),2)="SB",1*52,VLOOKUP($AP463,BaseEqptCdF!$C$5:$S$161,12,FALSE)*0.2*300))))</f>
        <v/>
      </c>
      <c r="BG463" s="3" t="str">
        <f>IF($L463="","",IF(SUM($AJ463:AN463)=0,$AF463,IF(LEFT(VLOOKUP($AP463,BaseEqptCdF!$C$5:$E$161,3,FALSE),2)="SD",0,IF(LEFT(VLOOKUP($AP463,BaseEqptCdF!$C$5:$E$161,3,FALSE),2)="SB",1*52,VLOOKUP($AP463,BaseEqptCdF!$C$5:$S$161,12,FALSE)*0.2*300))))</f>
        <v/>
      </c>
      <c r="BH463" s="2">
        <f t="shared" si="69"/>
        <v>0</v>
      </c>
    </row>
    <row r="464" spans="1:60" x14ac:dyDescent="0.25">
      <c r="A464" s="296" t="str">
        <f t="array" ref="A464">IF($C464="","",INDEX(Prog!$B$8:$D$300,MATCH($C464,nivo1,0),1))</f>
        <v/>
      </c>
      <c r="B464" s="296" t="str">
        <f t="array" ref="B464">IF($C464="","",INDEX(Prog!$B$8:$D$300,MATCH($C464,nivo1,0),2))</f>
        <v/>
      </c>
      <c r="C464" s="273"/>
      <c r="D464" s="267"/>
      <c r="E464" s="273"/>
      <c r="F464" s="273"/>
      <c r="G464" s="273"/>
      <c r="H464" s="273"/>
      <c r="I464" s="273"/>
      <c r="J464" s="273"/>
      <c r="K464" s="274"/>
      <c r="L464" s="273"/>
      <c r="M464" s="273"/>
      <c r="N464" s="273"/>
      <c r="O464" s="275"/>
      <c r="P464" s="273"/>
      <c r="Q464" s="273"/>
      <c r="R464" s="273"/>
      <c r="S464" s="273"/>
      <c r="T464" s="276"/>
      <c r="U464" s="276"/>
      <c r="V464" s="276"/>
      <c r="W464" s="276"/>
      <c r="X464" s="277"/>
      <c r="Y464" s="278"/>
      <c r="AA464" s="8" t="str">
        <f>IF($L464="","",VLOOKUP($L464,BaseEqptCdF!$C$5:$E$161,2,FALSE))</f>
        <v/>
      </c>
      <c r="AB464" s="8" t="str">
        <f>IF($L464="","",VLOOKUP($L464,BaseEqptCdF!$C$5:$E$161,3,FALSE))</f>
        <v/>
      </c>
      <c r="AC464" s="7" t="str">
        <f>IF($L464="","",VLOOKUP($L464,BaseEqptCdF!$C$5:$I$161,6,FALSE))</f>
        <v/>
      </c>
      <c r="AD464" s="7" t="str">
        <f>IF($L464="","",VLOOKUP($L464,BaseEqptCdF!$C$5:$I$161,7,FALSE))</f>
        <v/>
      </c>
      <c r="AE464" s="3" t="str">
        <f>IF($L464="","",VLOOKUP($L464,BaseEqptCdF!$C$5:$R$161,16,FALSE)*$AC$3)</f>
        <v/>
      </c>
      <c r="AF464" s="3" t="str">
        <f>IF($L464="","",IF(LEFT($AB464,2)="SD",0,IF(LEFT($AB464,2)="SB",1*52,IF($N464=Prog!$P$17,VLOOKUP($L464,BaseEqptCdF!$C$5:$P$161,14,FALSE)*1*300,VLOOKUP($L464,BaseEqptCdF!$C$5:$P$161,12,FALSE)*0.2*300))))</f>
        <v/>
      </c>
      <c r="AG464" s="6" t="str">
        <f t="shared" si="70"/>
        <v/>
      </c>
      <c r="AH464" s="6">
        <f>IF($U464=Prog!$S$18,YEAR($X464),"")</f>
        <v>1900</v>
      </c>
      <c r="AI464" s="5" t="str">
        <f>IF(OR($AG464="",$U464=Prog!$S$18),"",IF(OR($U464=Prog!$S$17,$U464=Prog!$S$16),YEAR($X464),IF($AG464="ND","ND",$AI$8+$O464)))</f>
        <v/>
      </c>
      <c r="AJ464" s="3" t="str">
        <f t="shared" si="65"/>
        <v/>
      </c>
      <c r="AK464" s="3" t="str">
        <f t="shared" si="64"/>
        <v/>
      </c>
      <c r="AL464" s="3" t="str">
        <f t="shared" si="64"/>
        <v/>
      </c>
      <c r="AM464" s="3" t="str">
        <f t="shared" si="64"/>
        <v/>
      </c>
      <c r="AN464" s="3" t="str">
        <f t="shared" si="64"/>
        <v/>
      </c>
      <c r="AO464" s="2">
        <f t="shared" si="66"/>
        <v>0</v>
      </c>
      <c r="AP464" s="4"/>
      <c r="AQ464" s="3">
        <f>IF(AJ464=1,VLOOKUP($AP464,BaseEqptCdF!$C$5:$R$161,16,FALSE),0)</f>
        <v>0</v>
      </c>
      <c r="AR464" s="3">
        <f>IF(AK464=1,VLOOKUP($AP464,BaseEqptCdF!$C$5:$R$161,16,FALSE),0)</f>
        <v>0</v>
      </c>
      <c r="AS464" s="3">
        <f>IF(AL464=1,VLOOKUP($AP464,BaseEqptCdF!$C$5:$R$161,16,FALSE),0)</f>
        <v>0</v>
      </c>
      <c r="AT464" s="3">
        <f>IF(AM464=1,VLOOKUP($AP464,BaseEqptCdF!$C$5:$R$161,16,FALSE),0)</f>
        <v>0</v>
      </c>
      <c r="AU464" s="3">
        <f>IF(AN464=1,VLOOKUP($AP464,BaseEqptCdF!$C$5:$R$161,16,FALSE),0)</f>
        <v>0</v>
      </c>
      <c r="AV464" s="2">
        <f t="shared" si="67"/>
        <v>0</v>
      </c>
      <c r="AW464" s="3" t="str">
        <f>IF($L464="","",IF(SUM($AJ464:AJ464)=0,$AE464,VLOOKUP($AP464,BaseEqptCdF!$C$5:$R$161,16,FALSE)*$AC$3))</f>
        <v/>
      </c>
      <c r="AX464" s="3" t="str">
        <f>IF($L464="","",IF(SUM($AJ464:AK464)=0,$AE464,VLOOKUP($AP464,BaseEqptCdF!$C$5:$R$161,16,FALSE)*$AC$3))</f>
        <v/>
      </c>
      <c r="AY464" s="3" t="str">
        <f>IF($L464="","",IF(SUM($AJ464:AL464)=0,$AE464,VLOOKUP($AP464,BaseEqptCdF!$C$5:$R$161,16,FALSE)*$AC$3))</f>
        <v/>
      </c>
      <c r="AZ464" s="3" t="str">
        <f>IF($L464="","",IF(SUM($AJ464:AM464)=0,$AE464,VLOOKUP($AP464,BaseEqptCdF!$C$5:$R$161,16,FALSE)*$AC$3))</f>
        <v/>
      </c>
      <c r="BA464" s="3" t="str">
        <f>IF($L464="","",IF(SUM($AJ464:AN464)=0,$AE464,VLOOKUP($AP464,BaseEqptCdF!$C$5:$R$161,16,FALSE)*$AC$3))</f>
        <v/>
      </c>
      <c r="BB464" s="2">
        <f t="shared" si="68"/>
        <v>0</v>
      </c>
      <c r="BC464" s="3" t="str">
        <f>IF($L464="","",IF(SUM($AJ464:AJ464)=0,$AF464,IF(LEFT(VLOOKUP($AP464,BaseEqptCdF!$C$5:$E$161,3,FALSE),2)="SD",0,IF(LEFT(VLOOKUP($AP464,BaseEqptCdF!$C$5:$E$161,3,FALSE),2)="SB",1*52,VLOOKUP($AP464,BaseEqptCdF!$C$5:$S$161,12,FALSE)*0.2*300))))</f>
        <v/>
      </c>
      <c r="BD464" s="3" t="str">
        <f>IF($L464="","",IF(SUM($AJ464:AK464)=0,$AF464,IF(LEFT(VLOOKUP($AP464,BaseEqptCdF!$C$5:$E$161,3,FALSE),2)="SD",0,IF(LEFT(VLOOKUP($AP464,BaseEqptCdF!$C$5:$E$161,3,FALSE),2)="SB",1*52,VLOOKUP($AP464,BaseEqptCdF!$C$5:$S$161,12,FALSE)*0.2*300))))</f>
        <v/>
      </c>
      <c r="BE464" s="3" t="str">
        <f>IF($L464="","",IF(SUM($AJ464:AL464)=0,$AF464,IF(LEFT(VLOOKUP($AP464,BaseEqptCdF!$C$5:$E$161,3,FALSE),2)="SD",0,IF(LEFT(VLOOKUP($AP464,BaseEqptCdF!$C$5:$E$161,3,FALSE),2)="SB",1*52,VLOOKUP($AP464,BaseEqptCdF!$C$5:$S$161,12,FALSE)*0.2*300))))</f>
        <v/>
      </c>
      <c r="BF464" s="3" t="str">
        <f>IF($L464="","",IF(SUM($AJ464:AM464)=0,$AF464,IF(LEFT(VLOOKUP($AP464,BaseEqptCdF!$C$5:$E$161,3,FALSE),2)="SD",0,IF(LEFT(VLOOKUP($AP464,BaseEqptCdF!$C$5:$E$161,3,FALSE),2)="SB",1*52,VLOOKUP($AP464,BaseEqptCdF!$C$5:$S$161,12,FALSE)*0.2*300))))</f>
        <v/>
      </c>
      <c r="BG464" s="3" t="str">
        <f>IF($L464="","",IF(SUM($AJ464:AN464)=0,$AF464,IF(LEFT(VLOOKUP($AP464,BaseEqptCdF!$C$5:$E$161,3,FALSE),2)="SD",0,IF(LEFT(VLOOKUP($AP464,BaseEqptCdF!$C$5:$E$161,3,FALSE),2)="SB",1*52,VLOOKUP($AP464,BaseEqptCdF!$C$5:$S$161,12,FALSE)*0.2*300))))</f>
        <v/>
      </c>
      <c r="BH464" s="2">
        <f t="shared" si="69"/>
        <v>0</v>
      </c>
    </row>
    <row r="465" spans="1:60" x14ac:dyDescent="0.25">
      <c r="A465" s="296" t="str">
        <f t="array" ref="A465">IF($C465="","",INDEX(Prog!$B$8:$D$300,MATCH($C465,nivo1,0),1))</f>
        <v/>
      </c>
      <c r="B465" s="296" t="str">
        <f t="array" ref="B465">IF($C465="","",INDEX(Prog!$B$8:$D$300,MATCH($C465,nivo1,0),2))</f>
        <v/>
      </c>
      <c r="C465" s="273"/>
      <c r="D465" s="267"/>
      <c r="E465" s="273"/>
      <c r="F465" s="273"/>
      <c r="G465" s="273"/>
      <c r="H465" s="273"/>
      <c r="I465" s="273"/>
      <c r="J465" s="273"/>
      <c r="K465" s="274"/>
      <c r="L465" s="273"/>
      <c r="M465" s="273"/>
      <c r="N465" s="273"/>
      <c r="O465" s="275"/>
      <c r="P465" s="273"/>
      <c r="Q465" s="273"/>
      <c r="R465" s="273"/>
      <c r="S465" s="273"/>
      <c r="T465" s="276"/>
      <c r="U465" s="276"/>
      <c r="V465" s="276"/>
      <c r="W465" s="276"/>
      <c r="X465" s="277"/>
      <c r="Y465" s="278"/>
      <c r="AA465" s="8" t="str">
        <f>IF($L465="","",VLOOKUP($L465,BaseEqptCdF!$C$5:$E$161,2,FALSE))</f>
        <v/>
      </c>
      <c r="AB465" s="8" t="str">
        <f>IF($L465="","",VLOOKUP($L465,BaseEqptCdF!$C$5:$E$161,3,FALSE))</f>
        <v/>
      </c>
      <c r="AC465" s="7" t="str">
        <f>IF($L465="","",VLOOKUP($L465,BaseEqptCdF!$C$5:$I$161,6,FALSE))</f>
        <v/>
      </c>
      <c r="AD465" s="7" t="str">
        <f>IF($L465="","",VLOOKUP($L465,BaseEqptCdF!$C$5:$I$161,7,FALSE))</f>
        <v/>
      </c>
      <c r="AE465" s="3" t="str">
        <f>IF($L465="","",VLOOKUP($L465,BaseEqptCdF!$C$5:$R$161,16,FALSE)*$AC$3)</f>
        <v/>
      </c>
      <c r="AF465" s="3" t="str">
        <f>IF($L465="","",IF(LEFT($AB465,2)="SD",0,IF(LEFT($AB465,2)="SB",1*52,IF($N465=Prog!$P$17,VLOOKUP($L465,BaseEqptCdF!$C$5:$P$161,14,FALSE)*1*300,VLOOKUP($L465,BaseEqptCdF!$C$5:$P$161,12,FALSE)*0.2*300))))</f>
        <v/>
      </c>
      <c r="AG465" s="6" t="str">
        <f t="shared" si="70"/>
        <v/>
      </c>
      <c r="AH465" s="6">
        <f>IF($U465=Prog!$S$18,YEAR($X465),"")</f>
        <v>1900</v>
      </c>
      <c r="AI465" s="5" t="str">
        <f>IF(OR($AG465="",$U465=Prog!$S$18),"",IF(OR($U465=Prog!$S$17,$U465=Prog!$S$16),YEAR($X465),IF($AG465="ND","ND",$AI$8+$O465)))</f>
        <v/>
      </c>
      <c r="AJ465" s="3" t="str">
        <f t="shared" si="65"/>
        <v/>
      </c>
      <c r="AK465" s="3" t="str">
        <f t="shared" si="64"/>
        <v/>
      </c>
      <c r="AL465" s="3" t="str">
        <f t="shared" si="64"/>
        <v/>
      </c>
      <c r="AM465" s="3" t="str">
        <f t="shared" si="64"/>
        <v/>
      </c>
      <c r="AN465" s="3" t="str">
        <f t="shared" si="64"/>
        <v/>
      </c>
      <c r="AO465" s="2">
        <f t="shared" si="66"/>
        <v>0</v>
      </c>
      <c r="AP465" s="4"/>
      <c r="AQ465" s="3">
        <f>IF(AJ465=1,VLOOKUP($AP465,BaseEqptCdF!$C$5:$R$161,16,FALSE),0)</f>
        <v>0</v>
      </c>
      <c r="AR465" s="3">
        <f>IF(AK465=1,VLOOKUP($AP465,BaseEqptCdF!$C$5:$R$161,16,FALSE),0)</f>
        <v>0</v>
      </c>
      <c r="AS465" s="3">
        <f>IF(AL465=1,VLOOKUP($AP465,BaseEqptCdF!$C$5:$R$161,16,FALSE),0)</f>
        <v>0</v>
      </c>
      <c r="AT465" s="3">
        <f>IF(AM465=1,VLOOKUP($AP465,BaseEqptCdF!$C$5:$R$161,16,FALSE),0)</f>
        <v>0</v>
      </c>
      <c r="AU465" s="3">
        <f>IF(AN465=1,VLOOKUP($AP465,BaseEqptCdF!$C$5:$R$161,16,FALSE),0)</f>
        <v>0</v>
      </c>
      <c r="AV465" s="2">
        <f t="shared" si="67"/>
        <v>0</v>
      </c>
      <c r="AW465" s="3" t="str">
        <f>IF($L465="","",IF(SUM($AJ465:AJ465)=0,$AE465,VLOOKUP($AP465,BaseEqptCdF!$C$5:$R$161,16,FALSE)*$AC$3))</f>
        <v/>
      </c>
      <c r="AX465" s="3" t="str">
        <f>IF($L465="","",IF(SUM($AJ465:AK465)=0,$AE465,VLOOKUP($AP465,BaseEqptCdF!$C$5:$R$161,16,FALSE)*$AC$3))</f>
        <v/>
      </c>
      <c r="AY465" s="3" t="str">
        <f>IF($L465="","",IF(SUM($AJ465:AL465)=0,$AE465,VLOOKUP($AP465,BaseEqptCdF!$C$5:$R$161,16,FALSE)*$AC$3))</f>
        <v/>
      </c>
      <c r="AZ465" s="3" t="str">
        <f>IF($L465="","",IF(SUM($AJ465:AM465)=0,$AE465,VLOOKUP($AP465,BaseEqptCdF!$C$5:$R$161,16,FALSE)*$AC$3))</f>
        <v/>
      </c>
      <c r="BA465" s="3" t="str">
        <f>IF($L465="","",IF(SUM($AJ465:AN465)=0,$AE465,VLOOKUP($AP465,BaseEqptCdF!$C$5:$R$161,16,FALSE)*$AC$3))</f>
        <v/>
      </c>
      <c r="BB465" s="2">
        <f t="shared" si="68"/>
        <v>0</v>
      </c>
      <c r="BC465" s="3" t="str">
        <f>IF($L465="","",IF(SUM($AJ465:AJ465)=0,$AF465,IF(LEFT(VLOOKUP($AP465,BaseEqptCdF!$C$5:$E$161,3,FALSE),2)="SD",0,IF(LEFT(VLOOKUP($AP465,BaseEqptCdF!$C$5:$E$161,3,FALSE),2)="SB",1*52,VLOOKUP($AP465,BaseEqptCdF!$C$5:$S$161,12,FALSE)*0.2*300))))</f>
        <v/>
      </c>
      <c r="BD465" s="3" t="str">
        <f>IF($L465="","",IF(SUM($AJ465:AK465)=0,$AF465,IF(LEFT(VLOOKUP($AP465,BaseEqptCdF!$C$5:$E$161,3,FALSE),2)="SD",0,IF(LEFT(VLOOKUP($AP465,BaseEqptCdF!$C$5:$E$161,3,FALSE),2)="SB",1*52,VLOOKUP($AP465,BaseEqptCdF!$C$5:$S$161,12,FALSE)*0.2*300))))</f>
        <v/>
      </c>
      <c r="BE465" s="3" t="str">
        <f>IF($L465="","",IF(SUM($AJ465:AL465)=0,$AF465,IF(LEFT(VLOOKUP($AP465,BaseEqptCdF!$C$5:$E$161,3,FALSE),2)="SD",0,IF(LEFT(VLOOKUP($AP465,BaseEqptCdF!$C$5:$E$161,3,FALSE),2)="SB",1*52,VLOOKUP($AP465,BaseEqptCdF!$C$5:$S$161,12,FALSE)*0.2*300))))</f>
        <v/>
      </c>
      <c r="BF465" s="3" t="str">
        <f>IF($L465="","",IF(SUM($AJ465:AM465)=0,$AF465,IF(LEFT(VLOOKUP($AP465,BaseEqptCdF!$C$5:$E$161,3,FALSE),2)="SD",0,IF(LEFT(VLOOKUP($AP465,BaseEqptCdF!$C$5:$E$161,3,FALSE),2)="SB",1*52,VLOOKUP($AP465,BaseEqptCdF!$C$5:$S$161,12,FALSE)*0.2*300))))</f>
        <v/>
      </c>
      <c r="BG465" s="3" t="str">
        <f>IF($L465="","",IF(SUM($AJ465:AN465)=0,$AF465,IF(LEFT(VLOOKUP($AP465,BaseEqptCdF!$C$5:$E$161,3,FALSE),2)="SD",0,IF(LEFT(VLOOKUP($AP465,BaseEqptCdF!$C$5:$E$161,3,FALSE),2)="SB",1*52,VLOOKUP($AP465,BaseEqptCdF!$C$5:$S$161,12,FALSE)*0.2*300))))</f>
        <v/>
      </c>
      <c r="BH465" s="2">
        <f t="shared" si="69"/>
        <v>0</v>
      </c>
    </row>
    <row r="466" spans="1:60" x14ac:dyDescent="0.25">
      <c r="A466" s="296" t="str">
        <f t="array" ref="A466">IF($C466="","",INDEX(Prog!$B$8:$D$300,MATCH($C466,nivo1,0),1))</f>
        <v/>
      </c>
      <c r="B466" s="296" t="str">
        <f t="array" ref="B466">IF($C466="","",INDEX(Prog!$B$8:$D$300,MATCH($C466,nivo1,0),2))</f>
        <v/>
      </c>
      <c r="C466" s="273"/>
      <c r="D466" s="267"/>
      <c r="E466" s="273"/>
      <c r="F466" s="273"/>
      <c r="G466" s="273"/>
      <c r="H466" s="273"/>
      <c r="I466" s="273"/>
      <c r="J466" s="273"/>
      <c r="K466" s="274"/>
      <c r="L466" s="273"/>
      <c r="M466" s="273"/>
      <c r="N466" s="273"/>
      <c r="O466" s="275"/>
      <c r="P466" s="273"/>
      <c r="Q466" s="273"/>
      <c r="R466" s="273"/>
      <c r="S466" s="273"/>
      <c r="T466" s="276"/>
      <c r="U466" s="276"/>
      <c r="V466" s="276"/>
      <c r="W466" s="276"/>
      <c r="X466" s="277"/>
      <c r="Y466" s="278"/>
      <c r="AA466" s="8" t="str">
        <f>IF($L466="","",VLOOKUP($L466,BaseEqptCdF!$C$5:$E$161,2,FALSE))</f>
        <v/>
      </c>
      <c r="AB466" s="8" t="str">
        <f>IF($L466="","",VLOOKUP($L466,BaseEqptCdF!$C$5:$E$161,3,FALSE))</f>
        <v/>
      </c>
      <c r="AC466" s="7" t="str">
        <f>IF($L466="","",VLOOKUP($L466,BaseEqptCdF!$C$5:$I$161,6,FALSE))</f>
        <v/>
      </c>
      <c r="AD466" s="7" t="str">
        <f>IF($L466="","",VLOOKUP($L466,BaseEqptCdF!$C$5:$I$161,7,FALSE))</f>
        <v/>
      </c>
      <c r="AE466" s="3" t="str">
        <f>IF($L466="","",VLOOKUP($L466,BaseEqptCdF!$C$5:$R$161,16,FALSE)*$AC$3)</f>
        <v/>
      </c>
      <c r="AF466" s="3" t="str">
        <f>IF($L466="","",IF(LEFT($AB466,2)="SD",0,IF(LEFT($AB466,2)="SB",1*52,IF($N466=Prog!$P$17,VLOOKUP($L466,BaseEqptCdF!$C$5:$P$161,14,FALSE)*1*300,VLOOKUP($L466,BaseEqptCdF!$C$5:$P$161,12,FALSE)*0.2*300))))</f>
        <v/>
      </c>
      <c r="AG466" s="6" t="str">
        <f t="shared" si="70"/>
        <v/>
      </c>
      <c r="AH466" s="6">
        <f>IF($U466=Prog!$S$18,YEAR($X466),"")</f>
        <v>1900</v>
      </c>
      <c r="AI466" s="5" t="str">
        <f>IF(OR($AG466="",$U466=Prog!$S$18),"",IF(OR($U466=Prog!$S$17,$U466=Prog!$S$16),YEAR($X466),IF($AG466="ND","ND",$AI$8+$O466)))</f>
        <v/>
      </c>
      <c r="AJ466" s="3" t="str">
        <f t="shared" si="65"/>
        <v/>
      </c>
      <c r="AK466" s="3" t="str">
        <f t="shared" si="64"/>
        <v/>
      </c>
      <c r="AL466" s="3" t="str">
        <f t="shared" si="64"/>
        <v/>
      </c>
      <c r="AM466" s="3" t="str">
        <f t="shared" si="64"/>
        <v/>
      </c>
      <c r="AN466" s="3" t="str">
        <f t="shared" si="64"/>
        <v/>
      </c>
      <c r="AO466" s="2">
        <f t="shared" si="66"/>
        <v>0</v>
      </c>
      <c r="AP466" s="4"/>
      <c r="AQ466" s="3">
        <f>IF(AJ466=1,VLOOKUP($AP466,BaseEqptCdF!$C$5:$R$161,16,FALSE),0)</f>
        <v>0</v>
      </c>
      <c r="AR466" s="3">
        <f>IF(AK466=1,VLOOKUP($AP466,BaseEqptCdF!$C$5:$R$161,16,FALSE),0)</f>
        <v>0</v>
      </c>
      <c r="AS466" s="3">
        <f>IF(AL466=1,VLOOKUP($AP466,BaseEqptCdF!$C$5:$R$161,16,FALSE),0)</f>
        <v>0</v>
      </c>
      <c r="AT466" s="3">
        <f>IF(AM466=1,VLOOKUP($AP466,BaseEqptCdF!$C$5:$R$161,16,FALSE),0)</f>
        <v>0</v>
      </c>
      <c r="AU466" s="3">
        <f>IF(AN466=1,VLOOKUP($AP466,BaseEqptCdF!$C$5:$R$161,16,FALSE),0)</f>
        <v>0</v>
      </c>
      <c r="AV466" s="2">
        <f t="shared" si="67"/>
        <v>0</v>
      </c>
      <c r="AW466" s="3" t="str">
        <f>IF($L466="","",IF(SUM($AJ466:AJ466)=0,$AE466,VLOOKUP($AP466,BaseEqptCdF!$C$5:$R$161,16,FALSE)*$AC$3))</f>
        <v/>
      </c>
      <c r="AX466" s="3" t="str">
        <f>IF($L466="","",IF(SUM($AJ466:AK466)=0,$AE466,VLOOKUP($AP466,BaseEqptCdF!$C$5:$R$161,16,FALSE)*$AC$3))</f>
        <v/>
      </c>
      <c r="AY466" s="3" t="str">
        <f>IF($L466="","",IF(SUM($AJ466:AL466)=0,$AE466,VLOOKUP($AP466,BaseEqptCdF!$C$5:$R$161,16,FALSE)*$AC$3))</f>
        <v/>
      </c>
      <c r="AZ466" s="3" t="str">
        <f>IF($L466="","",IF(SUM($AJ466:AM466)=0,$AE466,VLOOKUP($AP466,BaseEqptCdF!$C$5:$R$161,16,FALSE)*$AC$3))</f>
        <v/>
      </c>
      <c r="BA466" s="3" t="str">
        <f>IF($L466="","",IF(SUM($AJ466:AN466)=0,$AE466,VLOOKUP($AP466,BaseEqptCdF!$C$5:$R$161,16,FALSE)*$AC$3))</f>
        <v/>
      </c>
      <c r="BB466" s="2">
        <f t="shared" si="68"/>
        <v>0</v>
      </c>
      <c r="BC466" s="3" t="str">
        <f>IF($L466="","",IF(SUM($AJ466:AJ466)=0,$AF466,IF(LEFT(VLOOKUP($AP466,BaseEqptCdF!$C$5:$E$161,3,FALSE),2)="SD",0,IF(LEFT(VLOOKUP($AP466,BaseEqptCdF!$C$5:$E$161,3,FALSE),2)="SB",1*52,VLOOKUP($AP466,BaseEqptCdF!$C$5:$S$161,12,FALSE)*0.2*300))))</f>
        <v/>
      </c>
      <c r="BD466" s="3" t="str">
        <f>IF($L466="","",IF(SUM($AJ466:AK466)=0,$AF466,IF(LEFT(VLOOKUP($AP466,BaseEqptCdF!$C$5:$E$161,3,FALSE),2)="SD",0,IF(LEFT(VLOOKUP($AP466,BaseEqptCdF!$C$5:$E$161,3,FALSE),2)="SB",1*52,VLOOKUP($AP466,BaseEqptCdF!$C$5:$S$161,12,FALSE)*0.2*300))))</f>
        <v/>
      </c>
      <c r="BE466" s="3" t="str">
        <f>IF($L466="","",IF(SUM($AJ466:AL466)=0,$AF466,IF(LEFT(VLOOKUP($AP466,BaseEqptCdF!$C$5:$E$161,3,FALSE),2)="SD",0,IF(LEFT(VLOOKUP($AP466,BaseEqptCdF!$C$5:$E$161,3,FALSE),2)="SB",1*52,VLOOKUP($AP466,BaseEqptCdF!$C$5:$S$161,12,FALSE)*0.2*300))))</f>
        <v/>
      </c>
      <c r="BF466" s="3" t="str">
        <f>IF($L466="","",IF(SUM($AJ466:AM466)=0,$AF466,IF(LEFT(VLOOKUP($AP466,BaseEqptCdF!$C$5:$E$161,3,FALSE),2)="SD",0,IF(LEFT(VLOOKUP($AP466,BaseEqptCdF!$C$5:$E$161,3,FALSE),2)="SB",1*52,VLOOKUP($AP466,BaseEqptCdF!$C$5:$S$161,12,FALSE)*0.2*300))))</f>
        <v/>
      </c>
      <c r="BG466" s="3" t="str">
        <f>IF($L466="","",IF(SUM($AJ466:AN466)=0,$AF466,IF(LEFT(VLOOKUP($AP466,BaseEqptCdF!$C$5:$E$161,3,FALSE),2)="SD",0,IF(LEFT(VLOOKUP($AP466,BaseEqptCdF!$C$5:$E$161,3,FALSE),2)="SB",1*52,VLOOKUP($AP466,BaseEqptCdF!$C$5:$S$161,12,FALSE)*0.2*300))))</f>
        <v/>
      </c>
      <c r="BH466" s="2">
        <f t="shared" si="69"/>
        <v>0</v>
      </c>
    </row>
    <row r="467" spans="1:60" x14ac:dyDescent="0.25">
      <c r="A467" s="296" t="str">
        <f t="array" ref="A467">IF($C467="","",INDEX(Prog!$B$8:$D$300,MATCH($C467,nivo1,0),1))</f>
        <v/>
      </c>
      <c r="B467" s="296" t="str">
        <f t="array" ref="B467">IF($C467="","",INDEX(Prog!$B$8:$D$300,MATCH($C467,nivo1,0),2))</f>
        <v/>
      </c>
      <c r="C467" s="273"/>
      <c r="D467" s="267"/>
      <c r="E467" s="273"/>
      <c r="F467" s="273"/>
      <c r="G467" s="273"/>
      <c r="H467" s="273"/>
      <c r="I467" s="273"/>
      <c r="J467" s="273"/>
      <c r="K467" s="274"/>
      <c r="L467" s="273"/>
      <c r="M467" s="273"/>
      <c r="N467" s="273"/>
      <c r="O467" s="275"/>
      <c r="P467" s="273"/>
      <c r="Q467" s="273"/>
      <c r="R467" s="273"/>
      <c r="S467" s="273"/>
      <c r="T467" s="276"/>
      <c r="U467" s="276"/>
      <c r="V467" s="276"/>
      <c r="W467" s="276"/>
      <c r="X467" s="277"/>
      <c r="Y467" s="278"/>
      <c r="AA467" s="8" t="str">
        <f>IF($L467="","",VLOOKUP($L467,BaseEqptCdF!$C$5:$E$161,2,FALSE))</f>
        <v/>
      </c>
      <c r="AB467" s="8" t="str">
        <f>IF($L467="","",VLOOKUP($L467,BaseEqptCdF!$C$5:$E$161,3,FALSE))</f>
        <v/>
      </c>
      <c r="AC467" s="7" t="str">
        <f>IF($L467="","",VLOOKUP($L467,BaseEqptCdF!$C$5:$I$161,6,FALSE))</f>
        <v/>
      </c>
      <c r="AD467" s="7" t="str">
        <f>IF($L467="","",VLOOKUP($L467,BaseEqptCdF!$C$5:$I$161,7,FALSE))</f>
        <v/>
      </c>
      <c r="AE467" s="3" t="str">
        <f>IF($L467="","",VLOOKUP($L467,BaseEqptCdF!$C$5:$R$161,16,FALSE)*$AC$3)</f>
        <v/>
      </c>
      <c r="AF467" s="3" t="str">
        <f>IF($L467="","",IF(LEFT($AB467,2)="SD",0,IF(LEFT($AB467,2)="SB",1*52,IF($N467=Prog!$P$17,VLOOKUP($L467,BaseEqptCdF!$C$5:$P$161,14,FALSE)*1*300,VLOOKUP($L467,BaseEqptCdF!$C$5:$P$161,12,FALSE)*0.2*300))))</f>
        <v/>
      </c>
      <c r="AG467" s="6" t="str">
        <f t="shared" si="70"/>
        <v/>
      </c>
      <c r="AH467" s="6">
        <f>IF($U467=Prog!$S$18,YEAR($X467),"")</f>
        <v>1900</v>
      </c>
      <c r="AI467" s="5" t="str">
        <f>IF(OR($AG467="",$U467=Prog!$S$18),"",IF(OR($U467=Prog!$S$17,$U467=Prog!$S$16),YEAR($X467),IF($AG467="ND","ND",$AI$8+$O467)))</f>
        <v/>
      </c>
      <c r="AJ467" s="3" t="str">
        <f t="shared" si="65"/>
        <v/>
      </c>
      <c r="AK467" s="3" t="str">
        <f t="shared" si="64"/>
        <v/>
      </c>
      <c r="AL467" s="3" t="str">
        <f t="shared" si="64"/>
        <v/>
      </c>
      <c r="AM467" s="3" t="str">
        <f t="shared" si="64"/>
        <v/>
      </c>
      <c r="AN467" s="3" t="str">
        <f t="shared" si="64"/>
        <v/>
      </c>
      <c r="AO467" s="2">
        <f t="shared" si="66"/>
        <v>0</v>
      </c>
      <c r="AP467" s="4"/>
      <c r="AQ467" s="3">
        <f>IF(AJ467=1,VLOOKUP($AP467,BaseEqptCdF!$C$5:$R$161,16,FALSE),0)</f>
        <v>0</v>
      </c>
      <c r="AR467" s="3">
        <f>IF(AK467=1,VLOOKUP($AP467,BaseEqptCdF!$C$5:$R$161,16,FALSE),0)</f>
        <v>0</v>
      </c>
      <c r="AS467" s="3">
        <f>IF(AL467=1,VLOOKUP($AP467,BaseEqptCdF!$C$5:$R$161,16,FALSE),0)</f>
        <v>0</v>
      </c>
      <c r="AT467" s="3">
        <f>IF(AM467=1,VLOOKUP($AP467,BaseEqptCdF!$C$5:$R$161,16,FALSE),0)</f>
        <v>0</v>
      </c>
      <c r="AU467" s="3">
        <f>IF(AN467=1,VLOOKUP($AP467,BaseEqptCdF!$C$5:$R$161,16,FALSE),0)</f>
        <v>0</v>
      </c>
      <c r="AV467" s="2">
        <f t="shared" si="67"/>
        <v>0</v>
      </c>
      <c r="AW467" s="3" t="str">
        <f>IF($L467="","",IF(SUM($AJ467:AJ467)=0,$AE467,VLOOKUP($AP467,BaseEqptCdF!$C$5:$R$161,16,FALSE)*$AC$3))</f>
        <v/>
      </c>
      <c r="AX467" s="3" t="str">
        <f>IF($L467="","",IF(SUM($AJ467:AK467)=0,$AE467,VLOOKUP($AP467,BaseEqptCdF!$C$5:$R$161,16,FALSE)*$AC$3))</f>
        <v/>
      </c>
      <c r="AY467" s="3" t="str">
        <f>IF($L467="","",IF(SUM($AJ467:AL467)=0,$AE467,VLOOKUP($AP467,BaseEqptCdF!$C$5:$R$161,16,FALSE)*$AC$3))</f>
        <v/>
      </c>
      <c r="AZ467" s="3" t="str">
        <f>IF($L467="","",IF(SUM($AJ467:AM467)=0,$AE467,VLOOKUP($AP467,BaseEqptCdF!$C$5:$R$161,16,FALSE)*$AC$3))</f>
        <v/>
      </c>
      <c r="BA467" s="3" t="str">
        <f>IF($L467="","",IF(SUM($AJ467:AN467)=0,$AE467,VLOOKUP($AP467,BaseEqptCdF!$C$5:$R$161,16,FALSE)*$AC$3))</f>
        <v/>
      </c>
      <c r="BB467" s="2">
        <f t="shared" si="68"/>
        <v>0</v>
      </c>
      <c r="BC467" s="3" t="str">
        <f>IF($L467="","",IF(SUM($AJ467:AJ467)=0,$AF467,IF(LEFT(VLOOKUP($AP467,BaseEqptCdF!$C$5:$E$161,3,FALSE),2)="SD",0,IF(LEFT(VLOOKUP($AP467,BaseEqptCdF!$C$5:$E$161,3,FALSE),2)="SB",1*52,VLOOKUP($AP467,BaseEqptCdF!$C$5:$S$161,12,FALSE)*0.2*300))))</f>
        <v/>
      </c>
      <c r="BD467" s="3" t="str">
        <f>IF($L467="","",IF(SUM($AJ467:AK467)=0,$AF467,IF(LEFT(VLOOKUP($AP467,BaseEqptCdF!$C$5:$E$161,3,FALSE),2)="SD",0,IF(LEFT(VLOOKUP($AP467,BaseEqptCdF!$C$5:$E$161,3,FALSE),2)="SB",1*52,VLOOKUP($AP467,BaseEqptCdF!$C$5:$S$161,12,FALSE)*0.2*300))))</f>
        <v/>
      </c>
      <c r="BE467" s="3" t="str">
        <f>IF($L467="","",IF(SUM($AJ467:AL467)=0,$AF467,IF(LEFT(VLOOKUP($AP467,BaseEqptCdF!$C$5:$E$161,3,FALSE),2)="SD",0,IF(LEFT(VLOOKUP($AP467,BaseEqptCdF!$C$5:$E$161,3,FALSE),2)="SB",1*52,VLOOKUP($AP467,BaseEqptCdF!$C$5:$S$161,12,FALSE)*0.2*300))))</f>
        <v/>
      </c>
      <c r="BF467" s="3" t="str">
        <f>IF($L467="","",IF(SUM($AJ467:AM467)=0,$AF467,IF(LEFT(VLOOKUP($AP467,BaseEqptCdF!$C$5:$E$161,3,FALSE),2)="SD",0,IF(LEFT(VLOOKUP($AP467,BaseEqptCdF!$C$5:$E$161,3,FALSE),2)="SB",1*52,VLOOKUP($AP467,BaseEqptCdF!$C$5:$S$161,12,FALSE)*0.2*300))))</f>
        <v/>
      </c>
      <c r="BG467" s="3" t="str">
        <f>IF($L467="","",IF(SUM($AJ467:AN467)=0,$AF467,IF(LEFT(VLOOKUP($AP467,BaseEqptCdF!$C$5:$E$161,3,FALSE),2)="SD",0,IF(LEFT(VLOOKUP($AP467,BaseEqptCdF!$C$5:$E$161,3,FALSE),2)="SB",1*52,VLOOKUP($AP467,BaseEqptCdF!$C$5:$S$161,12,FALSE)*0.2*300))))</f>
        <v/>
      </c>
      <c r="BH467" s="2">
        <f t="shared" si="69"/>
        <v>0</v>
      </c>
    </row>
    <row r="468" spans="1:60" x14ac:dyDescent="0.25">
      <c r="A468" s="296" t="str">
        <f t="array" ref="A468">IF($C468="","",INDEX(Prog!$B$8:$D$300,MATCH($C468,nivo1,0),1))</f>
        <v/>
      </c>
      <c r="B468" s="296" t="str">
        <f t="array" ref="B468">IF($C468="","",INDEX(Prog!$B$8:$D$300,MATCH($C468,nivo1,0),2))</f>
        <v/>
      </c>
      <c r="C468" s="273"/>
      <c r="D468" s="267"/>
      <c r="E468" s="273"/>
      <c r="F468" s="273"/>
      <c r="G468" s="273"/>
      <c r="H468" s="273"/>
      <c r="I468" s="273"/>
      <c r="J468" s="273"/>
      <c r="K468" s="274"/>
      <c r="L468" s="273"/>
      <c r="M468" s="273"/>
      <c r="N468" s="273"/>
      <c r="O468" s="275"/>
      <c r="P468" s="273"/>
      <c r="Q468" s="273"/>
      <c r="R468" s="273"/>
      <c r="S468" s="273"/>
      <c r="T468" s="276"/>
      <c r="U468" s="276"/>
      <c r="V468" s="276"/>
      <c r="W468" s="276"/>
      <c r="X468" s="277"/>
      <c r="Y468" s="278"/>
      <c r="AA468" s="8" t="str">
        <f>IF($L468="","",VLOOKUP($L468,BaseEqptCdF!$C$5:$E$161,2,FALSE))</f>
        <v/>
      </c>
      <c r="AB468" s="8" t="str">
        <f>IF($L468="","",VLOOKUP($L468,BaseEqptCdF!$C$5:$E$161,3,FALSE))</f>
        <v/>
      </c>
      <c r="AC468" s="7" t="str">
        <f>IF($L468="","",VLOOKUP($L468,BaseEqptCdF!$C$5:$I$161,6,FALSE))</f>
        <v/>
      </c>
      <c r="AD468" s="7" t="str">
        <f>IF($L468="","",VLOOKUP($L468,BaseEqptCdF!$C$5:$I$161,7,FALSE))</f>
        <v/>
      </c>
      <c r="AE468" s="3" t="str">
        <f>IF($L468="","",VLOOKUP($L468,BaseEqptCdF!$C$5:$R$161,16,FALSE)*$AC$3)</f>
        <v/>
      </c>
      <c r="AF468" s="3" t="str">
        <f>IF($L468="","",IF(LEFT($AB468,2)="SD",0,IF(LEFT($AB468,2)="SB",1*52,IF($N468=Prog!$P$17,VLOOKUP($L468,BaseEqptCdF!$C$5:$P$161,14,FALSE)*1*300,VLOOKUP($L468,BaseEqptCdF!$C$5:$P$161,12,FALSE)*0.2*300))))</f>
        <v/>
      </c>
      <c r="AG468" s="6" t="str">
        <f t="shared" si="70"/>
        <v/>
      </c>
      <c r="AH468" s="6">
        <f>IF($U468=Prog!$S$18,YEAR($X468),"")</f>
        <v>1900</v>
      </c>
      <c r="AI468" s="5" t="str">
        <f>IF(OR($AG468="",$U468=Prog!$S$18),"",IF(OR($U468=Prog!$S$17,$U468=Prog!$S$16),YEAR($X468),IF($AG468="ND","ND",$AI$8+$O468)))</f>
        <v/>
      </c>
      <c r="AJ468" s="3" t="str">
        <f t="shared" si="65"/>
        <v/>
      </c>
      <c r="AK468" s="3" t="str">
        <f t="shared" si="64"/>
        <v/>
      </c>
      <c r="AL468" s="3" t="str">
        <f t="shared" si="64"/>
        <v/>
      </c>
      <c r="AM468" s="3" t="str">
        <f t="shared" si="64"/>
        <v/>
      </c>
      <c r="AN468" s="3" t="str">
        <f t="shared" si="64"/>
        <v/>
      </c>
      <c r="AO468" s="2">
        <f t="shared" si="66"/>
        <v>0</v>
      </c>
      <c r="AP468" s="4"/>
      <c r="AQ468" s="3">
        <f>IF(AJ468=1,VLOOKUP($AP468,BaseEqptCdF!$C$5:$R$161,16,FALSE),0)</f>
        <v>0</v>
      </c>
      <c r="AR468" s="3">
        <f>IF(AK468=1,VLOOKUP($AP468,BaseEqptCdF!$C$5:$R$161,16,FALSE),0)</f>
        <v>0</v>
      </c>
      <c r="AS468" s="3">
        <f>IF(AL468=1,VLOOKUP($AP468,BaseEqptCdF!$C$5:$R$161,16,FALSE),0)</f>
        <v>0</v>
      </c>
      <c r="AT468" s="3">
        <f>IF(AM468=1,VLOOKUP($AP468,BaseEqptCdF!$C$5:$R$161,16,FALSE),0)</f>
        <v>0</v>
      </c>
      <c r="AU468" s="3">
        <f>IF(AN468=1,VLOOKUP($AP468,BaseEqptCdF!$C$5:$R$161,16,FALSE),0)</f>
        <v>0</v>
      </c>
      <c r="AV468" s="2">
        <f t="shared" si="67"/>
        <v>0</v>
      </c>
      <c r="AW468" s="3" t="str">
        <f>IF($L468="","",IF(SUM($AJ468:AJ468)=0,$AE468,VLOOKUP($AP468,BaseEqptCdF!$C$5:$R$161,16,FALSE)*$AC$3))</f>
        <v/>
      </c>
      <c r="AX468" s="3" t="str">
        <f>IF($L468="","",IF(SUM($AJ468:AK468)=0,$AE468,VLOOKUP($AP468,BaseEqptCdF!$C$5:$R$161,16,FALSE)*$AC$3))</f>
        <v/>
      </c>
      <c r="AY468" s="3" t="str">
        <f>IF($L468="","",IF(SUM($AJ468:AL468)=0,$AE468,VLOOKUP($AP468,BaseEqptCdF!$C$5:$R$161,16,FALSE)*$AC$3))</f>
        <v/>
      </c>
      <c r="AZ468" s="3" t="str">
        <f>IF($L468="","",IF(SUM($AJ468:AM468)=0,$AE468,VLOOKUP($AP468,BaseEqptCdF!$C$5:$R$161,16,FALSE)*$AC$3))</f>
        <v/>
      </c>
      <c r="BA468" s="3" t="str">
        <f>IF($L468="","",IF(SUM($AJ468:AN468)=0,$AE468,VLOOKUP($AP468,BaseEqptCdF!$C$5:$R$161,16,FALSE)*$AC$3))</f>
        <v/>
      </c>
      <c r="BB468" s="2">
        <f t="shared" si="68"/>
        <v>0</v>
      </c>
      <c r="BC468" s="3" t="str">
        <f>IF($L468="","",IF(SUM($AJ468:AJ468)=0,$AF468,IF(LEFT(VLOOKUP($AP468,BaseEqptCdF!$C$5:$E$161,3,FALSE),2)="SD",0,IF(LEFT(VLOOKUP($AP468,BaseEqptCdF!$C$5:$E$161,3,FALSE),2)="SB",1*52,VLOOKUP($AP468,BaseEqptCdF!$C$5:$S$161,12,FALSE)*0.2*300))))</f>
        <v/>
      </c>
      <c r="BD468" s="3" t="str">
        <f>IF($L468="","",IF(SUM($AJ468:AK468)=0,$AF468,IF(LEFT(VLOOKUP($AP468,BaseEqptCdF!$C$5:$E$161,3,FALSE),2)="SD",0,IF(LEFT(VLOOKUP($AP468,BaseEqptCdF!$C$5:$E$161,3,FALSE),2)="SB",1*52,VLOOKUP($AP468,BaseEqptCdF!$C$5:$S$161,12,FALSE)*0.2*300))))</f>
        <v/>
      </c>
      <c r="BE468" s="3" t="str">
        <f>IF($L468="","",IF(SUM($AJ468:AL468)=0,$AF468,IF(LEFT(VLOOKUP($AP468,BaseEqptCdF!$C$5:$E$161,3,FALSE),2)="SD",0,IF(LEFT(VLOOKUP($AP468,BaseEqptCdF!$C$5:$E$161,3,FALSE),2)="SB",1*52,VLOOKUP($AP468,BaseEqptCdF!$C$5:$S$161,12,FALSE)*0.2*300))))</f>
        <v/>
      </c>
      <c r="BF468" s="3" t="str">
        <f>IF($L468="","",IF(SUM($AJ468:AM468)=0,$AF468,IF(LEFT(VLOOKUP($AP468,BaseEqptCdF!$C$5:$E$161,3,FALSE),2)="SD",0,IF(LEFT(VLOOKUP($AP468,BaseEqptCdF!$C$5:$E$161,3,FALSE),2)="SB",1*52,VLOOKUP($AP468,BaseEqptCdF!$C$5:$S$161,12,FALSE)*0.2*300))))</f>
        <v/>
      </c>
      <c r="BG468" s="3" t="str">
        <f>IF($L468="","",IF(SUM($AJ468:AN468)=0,$AF468,IF(LEFT(VLOOKUP($AP468,BaseEqptCdF!$C$5:$E$161,3,FALSE),2)="SD",0,IF(LEFT(VLOOKUP($AP468,BaseEqptCdF!$C$5:$E$161,3,FALSE),2)="SB",1*52,VLOOKUP($AP468,BaseEqptCdF!$C$5:$S$161,12,FALSE)*0.2*300))))</f>
        <v/>
      </c>
      <c r="BH468" s="2">
        <f t="shared" si="69"/>
        <v>0</v>
      </c>
    </row>
    <row r="469" spans="1:60" x14ac:dyDescent="0.25">
      <c r="A469" s="296" t="str">
        <f t="array" ref="A469">IF($C469="","",INDEX(Prog!$B$8:$D$300,MATCH($C469,nivo1,0),1))</f>
        <v/>
      </c>
      <c r="B469" s="296" t="str">
        <f t="array" ref="B469">IF($C469="","",INDEX(Prog!$B$8:$D$300,MATCH($C469,nivo1,0),2))</f>
        <v/>
      </c>
      <c r="C469" s="273"/>
      <c r="D469" s="267"/>
      <c r="E469" s="273"/>
      <c r="F469" s="273"/>
      <c r="G469" s="273"/>
      <c r="H469" s="273"/>
      <c r="I469" s="273"/>
      <c r="J469" s="273"/>
      <c r="K469" s="274"/>
      <c r="L469" s="273"/>
      <c r="M469" s="273"/>
      <c r="N469" s="273"/>
      <c r="O469" s="275"/>
      <c r="P469" s="273"/>
      <c r="Q469" s="273"/>
      <c r="R469" s="273"/>
      <c r="S469" s="273"/>
      <c r="T469" s="276"/>
      <c r="U469" s="276"/>
      <c r="V469" s="276"/>
      <c r="W469" s="276"/>
      <c r="X469" s="277"/>
      <c r="Y469" s="278"/>
      <c r="AA469" s="8" t="str">
        <f>IF($L469="","",VLOOKUP($L469,BaseEqptCdF!$C$5:$E$161,2,FALSE))</f>
        <v/>
      </c>
      <c r="AB469" s="8" t="str">
        <f>IF($L469="","",VLOOKUP($L469,BaseEqptCdF!$C$5:$E$161,3,FALSE))</f>
        <v/>
      </c>
      <c r="AC469" s="7" t="str">
        <f>IF($L469="","",VLOOKUP($L469,BaseEqptCdF!$C$5:$I$161,6,FALSE))</f>
        <v/>
      </c>
      <c r="AD469" s="7" t="str">
        <f>IF($L469="","",VLOOKUP($L469,BaseEqptCdF!$C$5:$I$161,7,FALSE))</f>
        <v/>
      </c>
      <c r="AE469" s="3" t="str">
        <f>IF($L469="","",VLOOKUP($L469,BaseEqptCdF!$C$5:$R$161,16,FALSE)*$AC$3)</f>
        <v/>
      </c>
      <c r="AF469" s="3" t="str">
        <f>IF($L469="","",IF(LEFT($AB469,2)="SD",0,IF(LEFT($AB469,2)="SB",1*52,IF($N469=Prog!$P$17,VLOOKUP($L469,BaseEqptCdF!$C$5:$P$161,14,FALSE)*1*300,VLOOKUP($L469,BaseEqptCdF!$C$5:$P$161,12,FALSE)*0.2*300))))</f>
        <v/>
      </c>
      <c r="AG469" s="6" t="str">
        <f t="shared" si="70"/>
        <v/>
      </c>
      <c r="AH469" s="6">
        <f>IF($U469=Prog!$S$18,YEAR($X469),"")</f>
        <v>1900</v>
      </c>
      <c r="AI469" s="5" t="str">
        <f>IF(OR($AG469="",$U469=Prog!$S$18),"",IF(OR($U469=Prog!$S$17,$U469=Prog!$S$16),YEAR($X469),IF($AG469="ND","ND",$AI$8+$O469)))</f>
        <v/>
      </c>
      <c r="AJ469" s="3" t="str">
        <f t="shared" si="65"/>
        <v/>
      </c>
      <c r="AK469" s="3" t="str">
        <f t="shared" si="64"/>
        <v/>
      </c>
      <c r="AL469" s="3" t="str">
        <f t="shared" si="64"/>
        <v/>
      </c>
      <c r="AM469" s="3" t="str">
        <f t="shared" si="64"/>
        <v/>
      </c>
      <c r="AN469" s="3" t="str">
        <f t="shared" si="64"/>
        <v/>
      </c>
      <c r="AO469" s="2">
        <f t="shared" si="66"/>
        <v>0</v>
      </c>
      <c r="AP469" s="4"/>
      <c r="AQ469" s="3">
        <f>IF(AJ469=1,VLOOKUP($AP469,BaseEqptCdF!$C$5:$R$161,16,FALSE),0)</f>
        <v>0</v>
      </c>
      <c r="AR469" s="3">
        <f>IF(AK469=1,VLOOKUP($AP469,BaseEqptCdF!$C$5:$R$161,16,FALSE),0)</f>
        <v>0</v>
      </c>
      <c r="AS469" s="3">
        <f>IF(AL469=1,VLOOKUP($AP469,BaseEqptCdF!$C$5:$R$161,16,FALSE),0)</f>
        <v>0</v>
      </c>
      <c r="AT469" s="3">
        <f>IF(AM469=1,VLOOKUP($AP469,BaseEqptCdF!$C$5:$R$161,16,FALSE),0)</f>
        <v>0</v>
      </c>
      <c r="AU469" s="3">
        <f>IF(AN469=1,VLOOKUP($AP469,BaseEqptCdF!$C$5:$R$161,16,FALSE),0)</f>
        <v>0</v>
      </c>
      <c r="AV469" s="2">
        <f t="shared" si="67"/>
        <v>0</v>
      </c>
      <c r="AW469" s="3" t="str">
        <f>IF($L469="","",IF(SUM($AJ469:AJ469)=0,$AE469,VLOOKUP($AP469,BaseEqptCdF!$C$5:$R$161,16,FALSE)*$AC$3))</f>
        <v/>
      </c>
      <c r="AX469" s="3" t="str">
        <f>IF($L469="","",IF(SUM($AJ469:AK469)=0,$AE469,VLOOKUP($AP469,BaseEqptCdF!$C$5:$R$161,16,FALSE)*$AC$3))</f>
        <v/>
      </c>
      <c r="AY469" s="3" t="str">
        <f>IF($L469="","",IF(SUM($AJ469:AL469)=0,$AE469,VLOOKUP($AP469,BaseEqptCdF!$C$5:$R$161,16,FALSE)*$AC$3))</f>
        <v/>
      </c>
      <c r="AZ469" s="3" t="str">
        <f>IF($L469="","",IF(SUM($AJ469:AM469)=0,$AE469,VLOOKUP($AP469,BaseEqptCdF!$C$5:$R$161,16,FALSE)*$AC$3))</f>
        <v/>
      </c>
      <c r="BA469" s="3" t="str">
        <f>IF($L469="","",IF(SUM($AJ469:AN469)=0,$AE469,VLOOKUP($AP469,BaseEqptCdF!$C$5:$R$161,16,FALSE)*$AC$3))</f>
        <v/>
      </c>
      <c r="BB469" s="2">
        <f t="shared" si="68"/>
        <v>0</v>
      </c>
      <c r="BC469" s="3" t="str">
        <f>IF($L469="","",IF(SUM($AJ469:AJ469)=0,$AF469,IF(LEFT(VLOOKUP($AP469,BaseEqptCdF!$C$5:$E$161,3,FALSE),2)="SD",0,IF(LEFT(VLOOKUP($AP469,BaseEqptCdF!$C$5:$E$161,3,FALSE),2)="SB",1*52,VLOOKUP($AP469,BaseEqptCdF!$C$5:$S$161,12,FALSE)*0.2*300))))</f>
        <v/>
      </c>
      <c r="BD469" s="3" t="str">
        <f>IF($L469="","",IF(SUM($AJ469:AK469)=0,$AF469,IF(LEFT(VLOOKUP($AP469,BaseEqptCdF!$C$5:$E$161,3,FALSE),2)="SD",0,IF(LEFT(VLOOKUP($AP469,BaseEqptCdF!$C$5:$E$161,3,FALSE),2)="SB",1*52,VLOOKUP($AP469,BaseEqptCdF!$C$5:$S$161,12,FALSE)*0.2*300))))</f>
        <v/>
      </c>
      <c r="BE469" s="3" t="str">
        <f>IF($L469="","",IF(SUM($AJ469:AL469)=0,$AF469,IF(LEFT(VLOOKUP($AP469,BaseEqptCdF!$C$5:$E$161,3,FALSE),2)="SD",0,IF(LEFT(VLOOKUP($AP469,BaseEqptCdF!$C$5:$E$161,3,FALSE),2)="SB",1*52,VLOOKUP($AP469,BaseEqptCdF!$C$5:$S$161,12,FALSE)*0.2*300))))</f>
        <v/>
      </c>
      <c r="BF469" s="3" t="str">
        <f>IF($L469="","",IF(SUM($AJ469:AM469)=0,$AF469,IF(LEFT(VLOOKUP($AP469,BaseEqptCdF!$C$5:$E$161,3,FALSE),2)="SD",0,IF(LEFT(VLOOKUP($AP469,BaseEqptCdF!$C$5:$E$161,3,FALSE),2)="SB",1*52,VLOOKUP($AP469,BaseEqptCdF!$C$5:$S$161,12,FALSE)*0.2*300))))</f>
        <v/>
      </c>
      <c r="BG469" s="3" t="str">
        <f>IF($L469="","",IF(SUM($AJ469:AN469)=0,$AF469,IF(LEFT(VLOOKUP($AP469,BaseEqptCdF!$C$5:$E$161,3,FALSE),2)="SD",0,IF(LEFT(VLOOKUP($AP469,BaseEqptCdF!$C$5:$E$161,3,FALSE),2)="SB",1*52,VLOOKUP($AP469,BaseEqptCdF!$C$5:$S$161,12,FALSE)*0.2*300))))</f>
        <v/>
      </c>
      <c r="BH469" s="2">
        <f t="shared" si="69"/>
        <v>0</v>
      </c>
    </row>
    <row r="470" spans="1:60" x14ac:dyDescent="0.25">
      <c r="A470" s="296" t="str">
        <f t="array" ref="A470">IF($C470="","",INDEX(Prog!$B$8:$D$300,MATCH($C470,nivo1,0),1))</f>
        <v/>
      </c>
      <c r="B470" s="296" t="str">
        <f t="array" ref="B470">IF($C470="","",INDEX(Prog!$B$8:$D$300,MATCH($C470,nivo1,0),2))</f>
        <v/>
      </c>
      <c r="C470" s="273"/>
      <c r="D470" s="267"/>
      <c r="E470" s="273"/>
      <c r="F470" s="273"/>
      <c r="G470" s="273"/>
      <c r="H470" s="273"/>
      <c r="I470" s="273"/>
      <c r="J470" s="273"/>
      <c r="K470" s="274"/>
      <c r="L470" s="273"/>
      <c r="M470" s="273"/>
      <c r="N470" s="273"/>
      <c r="O470" s="275"/>
      <c r="P470" s="273"/>
      <c r="Q470" s="273"/>
      <c r="R470" s="273"/>
      <c r="S470" s="273"/>
      <c r="T470" s="276"/>
      <c r="U470" s="276"/>
      <c r="V470" s="276"/>
      <c r="W470" s="276"/>
      <c r="X470" s="277"/>
      <c r="Y470" s="278"/>
      <c r="AA470" s="8" t="str">
        <f>IF($L470="","",VLOOKUP($L470,BaseEqptCdF!$C$5:$E$161,2,FALSE))</f>
        <v/>
      </c>
      <c r="AB470" s="8" t="str">
        <f>IF($L470="","",VLOOKUP($L470,BaseEqptCdF!$C$5:$E$161,3,FALSE))</f>
        <v/>
      </c>
      <c r="AC470" s="7" t="str">
        <f>IF($L470="","",VLOOKUP($L470,BaseEqptCdF!$C$5:$I$161,6,FALSE))</f>
        <v/>
      </c>
      <c r="AD470" s="7" t="str">
        <f>IF($L470="","",VLOOKUP($L470,BaseEqptCdF!$C$5:$I$161,7,FALSE))</f>
        <v/>
      </c>
      <c r="AE470" s="3" t="str">
        <f>IF($L470="","",VLOOKUP($L470,BaseEqptCdF!$C$5:$R$161,16,FALSE)*$AC$3)</f>
        <v/>
      </c>
      <c r="AF470" s="3" t="str">
        <f>IF($L470="","",IF(LEFT($AB470,2)="SD",0,IF(LEFT($AB470,2)="SB",1*52,IF($N470=Prog!$P$17,VLOOKUP($L470,BaseEqptCdF!$C$5:$P$161,14,FALSE)*1*300,VLOOKUP($L470,BaseEqptCdF!$C$5:$P$161,12,FALSE)*0.2*300))))</f>
        <v/>
      </c>
      <c r="AG470" s="6" t="str">
        <f t="shared" si="70"/>
        <v/>
      </c>
      <c r="AH470" s="6">
        <f>IF($U470=Prog!$S$18,YEAR($X470),"")</f>
        <v>1900</v>
      </c>
      <c r="AI470" s="5" t="str">
        <f>IF(OR($AG470="",$U470=Prog!$S$18),"",IF(OR($U470=Prog!$S$17,$U470=Prog!$S$16),YEAR($X470),IF($AG470="ND","ND",$AI$8+$O470)))</f>
        <v/>
      </c>
      <c r="AJ470" s="3" t="str">
        <f t="shared" si="65"/>
        <v/>
      </c>
      <c r="AK470" s="3" t="str">
        <f t="shared" ref="AK470:AN489" si="71">IF($AI470="","",IF($AI470=AK$9,1,0))</f>
        <v/>
      </c>
      <c r="AL470" s="3" t="str">
        <f t="shared" si="71"/>
        <v/>
      </c>
      <c r="AM470" s="3" t="str">
        <f t="shared" si="71"/>
        <v/>
      </c>
      <c r="AN470" s="3" t="str">
        <f t="shared" si="71"/>
        <v/>
      </c>
      <c r="AO470" s="2">
        <f t="shared" si="66"/>
        <v>0</v>
      </c>
      <c r="AP470" s="4"/>
      <c r="AQ470" s="3">
        <f>IF(AJ470=1,VLOOKUP($AP470,BaseEqptCdF!$C$5:$R$161,16,FALSE),0)</f>
        <v>0</v>
      </c>
      <c r="AR470" s="3">
        <f>IF(AK470=1,VLOOKUP($AP470,BaseEqptCdF!$C$5:$R$161,16,FALSE),0)</f>
        <v>0</v>
      </c>
      <c r="AS470" s="3">
        <f>IF(AL470=1,VLOOKUP($AP470,BaseEqptCdF!$C$5:$R$161,16,FALSE),0)</f>
        <v>0</v>
      </c>
      <c r="AT470" s="3">
        <f>IF(AM470=1,VLOOKUP($AP470,BaseEqptCdF!$C$5:$R$161,16,FALSE),0)</f>
        <v>0</v>
      </c>
      <c r="AU470" s="3">
        <f>IF(AN470=1,VLOOKUP($AP470,BaseEqptCdF!$C$5:$R$161,16,FALSE),0)</f>
        <v>0</v>
      </c>
      <c r="AV470" s="2">
        <f t="shared" si="67"/>
        <v>0</v>
      </c>
      <c r="AW470" s="3" t="str">
        <f>IF($L470="","",IF(SUM($AJ470:AJ470)=0,$AE470,VLOOKUP($AP470,BaseEqptCdF!$C$5:$R$161,16,FALSE)*$AC$3))</f>
        <v/>
      </c>
      <c r="AX470" s="3" t="str">
        <f>IF($L470="","",IF(SUM($AJ470:AK470)=0,$AE470,VLOOKUP($AP470,BaseEqptCdF!$C$5:$R$161,16,FALSE)*$AC$3))</f>
        <v/>
      </c>
      <c r="AY470" s="3" t="str">
        <f>IF($L470="","",IF(SUM($AJ470:AL470)=0,$AE470,VLOOKUP($AP470,BaseEqptCdF!$C$5:$R$161,16,FALSE)*$AC$3))</f>
        <v/>
      </c>
      <c r="AZ470" s="3" t="str">
        <f>IF($L470="","",IF(SUM($AJ470:AM470)=0,$AE470,VLOOKUP($AP470,BaseEqptCdF!$C$5:$R$161,16,FALSE)*$AC$3))</f>
        <v/>
      </c>
      <c r="BA470" s="3" t="str">
        <f>IF($L470="","",IF(SUM($AJ470:AN470)=0,$AE470,VLOOKUP($AP470,BaseEqptCdF!$C$5:$R$161,16,FALSE)*$AC$3))</f>
        <v/>
      </c>
      <c r="BB470" s="2">
        <f t="shared" si="68"/>
        <v>0</v>
      </c>
      <c r="BC470" s="3" t="str">
        <f>IF($L470="","",IF(SUM($AJ470:AJ470)=0,$AF470,IF(LEFT(VLOOKUP($AP470,BaseEqptCdF!$C$5:$E$161,3,FALSE),2)="SD",0,IF(LEFT(VLOOKUP($AP470,BaseEqptCdF!$C$5:$E$161,3,FALSE),2)="SB",1*52,VLOOKUP($AP470,BaseEqptCdF!$C$5:$S$161,12,FALSE)*0.2*300))))</f>
        <v/>
      </c>
      <c r="BD470" s="3" t="str">
        <f>IF($L470="","",IF(SUM($AJ470:AK470)=0,$AF470,IF(LEFT(VLOOKUP($AP470,BaseEqptCdF!$C$5:$E$161,3,FALSE),2)="SD",0,IF(LEFT(VLOOKUP($AP470,BaseEqptCdF!$C$5:$E$161,3,FALSE),2)="SB",1*52,VLOOKUP($AP470,BaseEqptCdF!$C$5:$S$161,12,FALSE)*0.2*300))))</f>
        <v/>
      </c>
      <c r="BE470" s="3" t="str">
        <f>IF($L470="","",IF(SUM($AJ470:AL470)=0,$AF470,IF(LEFT(VLOOKUP($AP470,BaseEqptCdF!$C$5:$E$161,3,FALSE),2)="SD",0,IF(LEFT(VLOOKUP($AP470,BaseEqptCdF!$C$5:$E$161,3,FALSE),2)="SB",1*52,VLOOKUP($AP470,BaseEqptCdF!$C$5:$S$161,12,FALSE)*0.2*300))))</f>
        <v/>
      </c>
      <c r="BF470" s="3" t="str">
        <f>IF($L470="","",IF(SUM($AJ470:AM470)=0,$AF470,IF(LEFT(VLOOKUP($AP470,BaseEqptCdF!$C$5:$E$161,3,FALSE),2)="SD",0,IF(LEFT(VLOOKUP($AP470,BaseEqptCdF!$C$5:$E$161,3,FALSE),2)="SB",1*52,VLOOKUP($AP470,BaseEqptCdF!$C$5:$S$161,12,FALSE)*0.2*300))))</f>
        <v/>
      </c>
      <c r="BG470" s="3" t="str">
        <f>IF($L470="","",IF(SUM($AJ470:AN470)=0,$AF470,IF(LEFT(VLOOKUP($AP470,BaseEqptCdF!$C$5:$E$161,3,FALSE),2)="SD",0,IF(LEFT(VLOOKUP($AP470,BaseEqptCdF!$C$5:$E$161,3,FALSE),2)="SB",1*52,VLOOKUP($AP470,BaseEqptCdF!$C$5:$S$161,12,FALSE)*0.2*300))))</f>
        <v/>
      </c>
      <c r="BH470" s="2">
        <f t="shared" si="69"/>
        <v>0</v>
      </c>
    </row>
    <row r="471" spans="1:60" x14ac:dyDescent="0.25">
      <c r="A471" s="296" t="str">
        <f t="array" ref="A471">IF($C471="","",INDEX(Prog!$B$8:$D$300,MATCH($C471,nivo1,0),1))</f>
        <v/>
      </c>
      <c r="B471" s="296" t="str">
        <f t="array" ref="B471">IF($C471="","",INDEX(Prog!$B$8:$D$300,MATCH($C471,nivo1,0),2))</f>
        <v/>
      </c>
      <c r="C471" s="273"/>
      <c r="D471" s="267"/>
      <c r="E471" s="273"/>
      <c r="F471" s="273"/>
      <c r="G471" s="273"/>
      <c r="H471" s="273"/>
      <c r="I471" s="273"/>
      <c r="J471" s="273"/>
      <c r="K471" s="274"/>
      <c r="L471" s="273"/>
      <c r="M471" s="273"/>
      <c r="N471" s="273"/>
      <c r="O471" s="275"/>
      <c r="P471" s="273"/>
      <c r="Q471" s="273"/>
      <c r="R471" s="273"/>
      <c r="S471" s="273"/>
      <c r="T471" s="276"/>
      <c r="U471" s="276"/>
      <c r="V471" s="276"/>
      <c r="W471" s="276"/>
      <c r="X471" s="277"/>
      <c r="Y471" s="278"/>
      <c r="AA471" s="8" t="str">
        <f>IF($L471="","",VLOOKUP($L471,BaseEqptCdF!$C$5:$E$161,2,FALSE))</f>
        <v/>
      </c>
      <c r="AB471" s="8" t="str">
        <f>IF($L471="","",VLOOKUP($L471,BaseEqptCdF!$C$5:$E$161,3,FALSE))</f>
        <v/>
      </c>
      <c r="AC471" s="7" t="str">
        <f>IF($L471="","",VLOOKUP($L471,BaseEqptCdF!$C$5:$I$161,6,FALSE))</f>
        <v/>
      </c>
      <c r="AD471" s="7" t="str">
        <f>IF($L471="","",VLOOKUP($L471,BaseEqptCdF!$C$5:$I$161,7,FALSE))</f>
        <v/>
      </c>
      <c r="AE471" s="3" t="str">
        <f>IF($L471="","",VLOOKUP($L471,BaseEqptCdF!$C$5:$R$161,16,FALSE)*$AC$3)</f>
        <v/>
      </c>
      <c r="AF471" s="3" t="str">
        <f>IF($L471="","",IF(LEFT($AB471,2)="SD",0,IF(LEFT($AB471,2)="SB",1*52,IF($N471=Prog!$P$17,VLOOKUP($L471,BaseEqptCdF!$C$5:$P$161,14,FALSE)*1*300,VLOOKUP($L471,BaseEqptCdF!$C$5:$P$161,12,FALSE)*0.2*300))))</f>
        <v/>
      </c>
      <c r="AG471" s="6" t="str">
        <f t="shared" si="70"/>
        <v/>
      </c>
      <c r="AH471" s="6">
        <f>IF($U471=Prog!$S$18,YEAR($X471),"")</f>
        <v>1900</v>
      </c>
      <c r="AI471" s="5" t="str">
        <f>IF(OR($AG471="",$U471=Prog!$S$18),"",IF(OR($U471=Prog!$S$17,$U471=Prog!$S$16),YEAR($X471),IF($AG471="ND","ND",$AI$8+$O471)))</f>
        <v/>
      </c>
      <c r="AJ471" s="3" t="str">
        <f t="shared" si="65"/>
        <v/>
      </c>
      <c r="AK471" s="3" t="str">
        <f t="shared" si="71"/>
        <v/>
      </c>
      <c r="AL471" s="3" t="str">
        <f t="shared" si="71"/>
        <v/>
      </c>
      <c r="AM471" s="3" t="str">
        <f t="shared" si="71"/>
        <v/>
      </c>
      <c r="AN471" s="3" t="str">
        <f t="shared" si="71"/>
        <v/>
      </c>
      <c r="AO471" s="2">
        <f t="shared" si="66"/>
        <v>0</v>
      </c>
      <c r="AP471" s="4"/>
      <c r="AQ471" s="3">
        <f>IF(AJ471=1,VLOOKUP($AP471,BaseEqptCdF!$C$5:$R$161,16,FALSE),0)</f>
        <v>0</v>
      </c>
      <c r="AR471" s="3">
        <f>IF(AK471=1,VLOOKUP($AP471,BaseEqptCdF!$C$5:$R$161,16,FALSE),0)</f>
        <v>0</v>
      </c>
      <c r="AS471" s="3">
        <f>IF(AL471=1,VLOOKUP($AP471,BaseEqptCdF!$C$5:$R$161,16,FALSE),0)</f>
        <v>0</v>
      </c>
      <c r="AT471" s="3">
        <f>IF(AM471=1,VLOOKUP($AP471,BaseEqptCdF!$C$5:$R$161,16,FALSE),0)</f>
        <v>0</v>
      </c>
      <c r="AU471" s="3">
        <f>IF(AN471=1,VLOOKUP($AP471,BaseEqptCdF!$C$5:$R$161,16,FALSE),0)</f>
        <v>0</v>
      </c>
      <c r="AV471" s="2">
        <f t="shared" si="67"/>
        <v>0</v>
      </c>
      <c r="AW471" s="3" t="str">
        <f>IF($L471="","",IF(SUM($AJ471:AJ471)=0,$AE471,VLOOKUP($AP471,BaseEqptCdF!$C$5:$R$161,16,FALSE)*$AC$3))</f>
        <v/>
      </c>
      <c r="AX471" s="3" t="str">
        <f>IF($L471="","",IF(SUM($AJ471:AK471)=0,$AE471,VLOOKUP($AP471,BaseEqptCdF!$C$5:$R$161,16,FALSE)*$AC$3))</f>
        <v/>
      </c>
      <c r="AY471" s="3" t="str">
        <f>IF($L471="","",IF(SUM($AJ471:AL471)=0,$AE471,VLOOKUP($AP471,BaseEqptCdF!$C$5:$R$161,16,FALSE)*$AC$3))</f>
        <v/>
      </c>
      <c r="AZ471" s="3" t="str">
        <f>IF($L471="","",IF(SUM($AJ471:AM471)=0,$AE471,VLOOKUP($AP471,BaseEqptCdF!$C$5:$R$161,16,FALSE)*$AC$3))</f>
        <v/>
      </c>
      <c r="BA471" s="3" t="str">
        <f>IF($L471="","",IF(SUM($AJ471:AN471)=0,$AE471,VLOOKUP($AP471,BaseEqptCdF!$C$5:$R$161,16,FALSE)*$AC$3))</f>
        <v/>
      </c>
      <c r="BB471" s="2">
        <f t="shared" si="68"/>
        <v>0</v>
      </c>
      <c r="BC471" s="3" t="str">
        <f>IF($L471="","",IF(SUM($AJ471:AJ471)=0,$AF471,IF(LEFT(VLOOKUP($AP471,BaseEqptCdF!$C$5:$E$161,3,FALSE),2)="SD",0,IF(LEFT(VLOOKUP($AP471,BaseEqptCdF!$C$5:$E$161,3,FALSE),2)="SB",1*52,VLOOKUP($AP471,BaseEqptCdF!$C$5:$S$161,12,FALSE)*0.2*300))))</f>
        <v/>
      </c>
      <c r="BD471" s="3" t="str">
        <f>IF($L471="","",IF(SUM($AJ471:AK471)=0,$AF471,IF(LEFT(VLOOKUP($AP471,BaseEqptCdF!$C$5:$E$161,3,FALSE),2)="SD",0,IF(LEFT(VLOOKUP($AP471,BaseEqptCdF!$C$5:$E$161,3,FALSE),2)="SB",1*52,VLOOKUP($AP471,BaseEqptCdF!$C$5:$S$161,12,FALSE)*0.2*300))))</f>
        <v/>
      </c>
      <c r="BE471" s="3" t="str">
        <f>IF($L471="","",IF(SUM($AJ471:AL471)=0,$AF471,IF(LEFT(VLOOKUP($AP471,BaseEqptCdF!$C$5:$E$161,3,FALSE),2)="SD",0,IF(LEFT(VLOOKUP($AP471,BaseEqptCdF!$C$5:$E$161,3,FALSE),2)="SB",1*52,VLOOKUP($AP471,BaseEqptCdF!$C$5:$S$161,12,FALSE)*0.2*300))))</f>
        <v/>
      </c>
      <c r="BF471" s="3" t="str">
        <f>IF($L471="","",IF(SUM($AJ471:AM471)=0,$AF471,IF(LEFT(VLOOKUP($AP471,BaseEqptCdF!$C$5:$E$161,3,FALSE),2)="SD",0,IF(LEFT(VLOOKUP($AP471,BaseEqptCdF!$C$5:$E$161,3,FALSE),2)="SB",1*52,VLOOKUP($AP471,BaseEqptCdF!$C$5:$S$161,12,FALSE)*0.2*300))))</f>
        <v/>
      </c>
      <c r="BG471" s="3" t="str">
        <f>IF($L471="","",IF(SUM($AJ471:AN471)=0,$AF471,IF(LEFT(VLOOKUP($AP471,BaseEqptCdF!$C$5:$E$161,3,FALSE),2)="SD",0,IF(LEFT(VLOOKUP($AP471,BaseEqptCdF!$C$5:$E$161,3,FALSE),2)="SB",1*52,VLOOKUP($AP471,BaseEqptCdF!$C$5:$S$161,12,FALSE)*0.2*300))))</f>
        <v/>
      </c>
      <c r="BH471" s="2">
        <f t="shared" si="69"/>
        <v>0</v>
      </c>
    </row>
    <row r="472" spans="1:60" x14ac:dyDescent="0.25">
      <c r="A472" s="296" t="str">
        <f t="array" ref="A472">IF($C472="","",INDEX(Prog!$B$8:$D$300,MATCH($C472,nivo1,0),1))</f>
        <v/>
      </c>
      <c r="B472" s="296" t="str">
        <f t="array" ref="B472">IF($C472="","",INDEX(Prog!$B$8:$D$300,MATCH($C472,nivo1,0),2))</f>
        <v/>
      </c>
      <c r="C472" s="273"/>
      <c r="D472" s="267"/>
      <c r="E472" s="273"/>
      <c r="F472" s="273"/>
      <c r="G472" s="273"/>
      <c r="H472" s="273"/>
      <c r="I472" s="273"/>
      <c r="J472" s="273"/>
      <c r="K472" s="274"/>
      <c r="L472" s="273"/>
      <c r="M472" s="273"/>
      <c r="N472" s="273"/>
      <c r="O472" s="275"/>
      <c r="P472" s="273"/>
      <c r="Q472" s="273"/>
      <c r="R472" s="273"/>
      <c r="S472" s="273"/>
      <c r="T472" s="276"/>
      <c r="U472" s="276"/>
      <c r="V472" s="276"/>
      <c r="W472" s="276"/>
      <c r="X472" s="277"/>
      <c r="Y472" s="278"/>
      <c r="AA472" s="8" t="str">
        <f>IF($L472="","",VLOOKUP($L472,BaseEqptCdF!$C$5:$E$161,2,FALSE))</f>
        <v/>
      </c>
      <c r="AB472" s="8" t="str">
        <f>IF($L472="","",VLOOKUP($L472,BaseEqptCdF!$C$5:$E$161,3,FALSE))</f>
        <v/>
      </c>
      <c r="AC472" s="7" t="str">
        <f>IF($L472="","",VLOOKUP($L472,BaseEqptCdF!$C$5:$I$161,6,FALSE))</f>
        <v/>
      </c>
      <c r="AD472" s="7" t="str">
        <f>IF($L472="","",VLOOKUP($L472,BaseEqptCdF!$C$5:$I$161,7,FALSE))</f>
        <v/>
      </c>
      <c r="AE472" s="3" t="str">
        <f>IF($L472="","",VLOOKUP($L472,BaseEqptCdF!$C$5:$R$161,16,FALSE)*$AC$3)</f>
        <v/>
      </c>
      <c r="AF472" s="3" t="str">
        <f>IF($L472="","",IF(LEFT($AB472,2)="SD",0,IF(LEFT($AB472,2)="SB",1*52,IF($N472=Prog!$P$17,VLOOKUP($L472,BaseEqptCdF!$C$5:$P$161,14,FALSE)*1*300,VLOOKUP($L472,BaseEqptCdF!$C$5:$P$161,12,FALSE)*0.2*300))))</f>
        <v/>
      </c>
      <c r="AG472" s="6" t="str">
        <f t="shared" si="70"/>
        <v/>
      </c>
      <c r="AH472" s="6">
        <f>IF($U472=Prog!$S$18,YEAR($X472),"")</f>
        <v>1900</v>
      </c>
      <c r="AI472" s="5" t="str">
        <f>IF(OR($AG472="",$U472=Prog!$S$18),"",IF(OR($U472=Prog!$S$17,$U472=Prog!$S$16),YEAR($X472),IF($AG472="ND","ND",$AI$8+$O472)))</f>
        <v/>
      </c>
      <c r="AJ472" s="3" t="str">
        <f t="shared" si="65"/>
        <v/>
      </c>
      <c r="AK472" s="3" t="str">
        <f t="shared" si="71"/>
        <v/>
      </c>
      <c r="AL472" s="3" t="str">
        <f t="shared" si="71"/>
        <v/>
      </c>
      <c r="AM472" s="3" t="str">
        <f t="shared" si="71"/>
        <v/>
      </c>
      <c r="AN472" s="3" t="str">
        <f t="shared" si="71"/>
        <v/>
      </c>
      <c r="AO472" s="2">
        <f t="shared" si="66"/>
        <v>0</v>
      </c>
      <c r="AP472" s="4"/>
      <c r="AQ472" s="3">
        <f>IF(AJ472=1,VLOOKUP($AP472,BaseEqptCdF!$C$5:$R$161,16,FALSE),0)</f>
        <v>0</v>
      </c>
      <c r="AR472" s="3">
        <f>IF(AK472=1,VLOOKUP($AP472,BaseEqptCdF!$C$5:$R$161,16,FALSE),0)</f>
        <v>0</v>
      </c>
      <c r="AS472" s="3">
        <f>IF(AL472=1,VLOOKUP($AP472,BaseEqptCdF!$C$5:$R$161,16,FALSE),0)</f>
        <v>0</v>
      </c>
      <c r="AT472" s="3">
        <f>IF(AM472=1,VLOOKUP($AP472,BaseEqptCdF!$C$5:$R$161,16,FALSE),0)</f>
        <v>0</v>
      </c>
      <c r="AU472" s="3">
        <f>IF(AN472=1,VLOOKUP($AP472,BaseEqptCdF!$C$5:$R$161,16,FALSE),0)</f>
        <v>0</v>
      </c>
      <c r="AV472" s="2">
        <f t="shared" si="67"/>
        <v>0</v>
      </c>
      <c r="AW472" s="3" t="str">
        <f>IF($L472="","",IF(SUM($AJ472:AJ472)=0,$AE472,VLOOKUP($AP472,BaseEqptCdF!$C$5:$R$161,16,FALSE)*$AC$3))</f>
        <v/>
      </c>
      <c r="AX472" s="3" t="str">
        <f>IF($L472="","",IF(SUM($AJ472:AK472)=0,$AE472,VLOOKUP($AP472,BaseEqptCdF!$C$5:$R$161,16,FALSE)*$AC$3))</f>
        <v/>
      </c>
      <c r="AY472" s="3" t="str">
        <f>IF($L472="","",IF(SUM($AJ472:AL472)=0,$AE472,VLOOKUP($AP472,BaseEqptCdF!$C$5:$R$161,16,FALSE)*$AC$3))</f>
        <v/>
      </c>
      <c r="AZ472" s="3" t="str">
        <f>IF($L472="","",IF(SUM($AJ472:AM472)=0,$AE472,VLOOKUP($AP472,BaseEqptCdF!$C$5:$R$161,16,FALSE)*$AC$3))</f>
        <v/>
      </c>
      <c r="BA472" s="3" t="str">
        <f>IF($L472="","",IF(SUM($AJ472:AN472)=0,$AE472,VLOOKUP($AP472,BaseEqptCdF!$C$5:$R$161,16,FALSE)*$AC$3))</f>
        <v/>
      </c>
      <c r="BB472" s="2">
        <f t="shared" si="68"/>
        <v>0</v>
      </c>
      <c r="BC472" s="3" t="str">
        <f>IF($L472="","",IF(SUM($AJ472:AJ472)=0,$AF472,IF(LEFT(VLOOKUP($AP472,BaseEqptCdF!$C$5:$E$161,3,FALSE),2)="SD",0,IF(LEFT(VLOOKUP($AP472,BaseEqptCdF!$C$5:$E$161,3,FALSE),2)="SB",1*52,VLOOKUP($AP472,BaseEqptCdF!$C$5:$S$161,12,FALSE)*0.2*300))))</f>
        <v/>
      </c>
      <c r="BD472" s="3" t="str">
        <f>IF($L472="","",IF(SUM($AJ472:AK472)=0,$AF472,IF(LEFT(VLOOKUP($AP472,BaseEqptCdF!$C$5:$E$161,3,FALSE),2)="SD",0,IF(LEFT(VLOOKUP($AP472,BaseEqptCdF!$C$5:$E$161,3,FALSE),2)="SB",1*52,VLOOKUP($AP472,BaseEqptCdF!$C$5:$S$161,12,FALSE)*0.2*300))))</f>
        <v/>
      </c>
      <c r="BE472" s="3" t="str">
        <f>IF($L472="","",IF(SUM($AJ472:AL472)=0,$AF472,IF(LEFT(VLOOKUP($AP472,BaseEqptCdF!$C$5:$E$161,3,FALSE),2)="SD",0,IF(LEFT(VLOOKUP($AP472,BaseEqptCdF!$C$5:$E$161,3,FALSE),2)="SB",1*52,VLOOKUP($AP472,BaseEqptCdF!$C$5:$S$161,12,FALSE)*0.2*300))))</f>
        <v/>
      </c>
      <c r="BF472" s="3" t="str">
        <f>IF($L472="","",IF(SUM($AJ472:AM472)=0,$AF472,IF(LEFT(VLOOKUP($AP472,BaseEqptCdF!$C$5:$E$161,3,FALSE),2)="SD",0,IF(LEFT(VLOOKUP($AP472,BaseEqptCdF!$C$5:$E$161,3,FALSE),2)="SB",1*52,VLOOKUP($AP472,BaseEqptCdF!$C$5:$S$161,12,FALSE)*0.2*300))))</f>
        <v/>
      </c>
      <c r="BG472" s="3" t="str">
        <f>IF($L472="","",IF(SUM($AJ472:AN472)=0,$AF472,IF(LEFT(VLOOKUP($AP472,BaseEqptCdF!$C$5:$E$161,3,FALSE),2)="SD",0,IF(LEFT(VLOOKUP($AP472,BaseEqptCdF!$C$5:$E$161,3,FALSE),2)="SB",1*52,VLOOKUP($AP472,BaseEqptCdF!$C$5:$S$161,12,FALSE)*0.2*300))))</f>
        <v/>
      </c>
      <c r="BH472" s="2">
        <f t="shared" si="69"/>
        <v>0</v>
      </c>
    </row>
    <row r="473" spans="1:60" x14ac:dyDescent="0.25">
      <c r="A473" s="296" t="str">
        <f t="array" ref="A473">IF($C473="","",INDEX(Prog!$B$8:$D$300,MATCH($C473,nivo1,0),1))</f>
        <v/>
      </c>
      <c r="B473" s="296" t="str">
        <f t="array" ref="B473">IF($C473="","",INDEX(Prog!$B$8:$D$300,MATCH($C473,nivo1,0),2))</f>
        <v/>
      </c>
      <c r="C473" s="273"/>
      <c r="D473" s="267"/>
      <c r="E473" s="273"/>
      <c r="F473" s="273"/>
      <c r="G473" s="273"/>
      <c r="H473" s="273"/>
      <c r="I473" s="273"/>
      <c r="J473" s="273"/>
      <c r="K473" s="274"/>
      <c r="L473" s="273"/>
      <c r="M473" s="273"/>
      <c r="N473" s="273"/>
      <c r="O473" s="275"/>
      <c r="P473" s="273"/>
      <c r="Q473" s="273"/>
      <c r="R473" s="273"/>
      <c r="S473" s="273"/>
      <c r="T473" s="276"/>
      <c r="U473" s="276"/>
      <c r="V473" s="276"/>
      <c r="W473" s="276"/>
      <c r="X473" s="277"/>
      <c r="Y473" s="278"/>
      <c r="AA473" s="8" t="str">
        <f>IF($L473="","",VLOOKUP($L473,BaseEqptCdF!$C$5:$E$161,2,FALSE))</f>
        <v/>
      </c>
      <c r="AB473" s="8" t="str">
        <f>IF($L473="","",VLOOKUP($L473,BaseEqptCdF!$C$5:$E$161,3,FALSE))</f>
        <v/>
      </c>
      <c r="AC473" s="7" t="str">
        <f>IF($L473="","",VLOOKUP($L473,BaseEqptCdF!$C$5:$I$161,6,FALSE))</f>
        <v/>
      </c>
      <c r="AD473" s="7" t="str">
        <f>IF($L473="","",VLOOKUP($L473,BaseEqptCdF!$C$5:$I$161,7,FALSE))</f>
        <v/>
      </c>
      <c r="AE473" s="3" t="str">
        <f>IF($L473="","",VLOOKUP($L473,BaseEqptCdF!$C$5:$R$161,16,FALSE)*$AC$3)</f>
        <v/>
      </c>
      <c r="AF473" s="3" t="str">
        <f>IF($L473="","",IF(LEFT($AB473,2)="SD",0,IF(LEFT($AB473,2)="SB",1*52,IF($N473=Prog!$P$17,VLOOKUP($L473,BaseEqptCdF!$C$5:$P$161,14,FALSE)*1*300,VLOOKUP($L473,BaseEqptCdF!$C$5:$P$161,12,FALSE)*0.2*300))))</f>
        <v/>
      </c>
      <c r="AG473" s="6" t="str">
        <f t="shared" si="70"/>
        <v/>
      </c>
      <c r="AH473" s="6">
        <f>IF($U473=Prog!$S$18,YEAR($X473),"")</f>
        <v>1900</v>
      </c>
      <c r="AI473" s="5" t="str">
        <f>IF(OR($AG473="",$U473=Prog!$S$18),"",IF(OR($U473=Prog!$S$17,$U473=Prog!$S$16),YEAR($X473),IF($AG473="ND","ND",$AI$8+$O473)))</f>
        <v/>
      </c>
      <c r="AJ473" s="3" t="str">
        <f t="shared" si="65"/>
        <v/>
      </c>
      <c r="AK473" s="3" t="str">
        <f t="shared" si="71"/>
        <v/>
      </c>
      <c r="AL473" s="3" t="str">
        <f t="shared" si="71"/>
        <v/>
      </c>
      <c r="AM473" s="3" t="str">
        <f t="shared" si="71"/>
        <v/>
      </c>
      <c r="AN473" s="3" t="str">
        <f t="shared" si="71"/>
        <v/>
      </c>
      <c r="AO473" s="2">
        <f t="shared" si="66"/>
        <v>0</v>
      </c>
      <c r="AP473" s="4"/>
      <c r="AQ473" s="3">
        <f>IF(AJ473=1,VLOOKUP($AP473,BaseEqptCdF!$C$5:$R$161,16,FALSE),0)</f>
        <v>0</v>
      </c>
      <c r="AR473" s="3">
        <f>IF(AK473=1,VLOOKUP($AP473,BaseEqptCdF!$C$5:$R$161,16,FALSE),0)</f>
        <v>0</v>
      </c>
      <c r="AS473" s="3">
        <f>IF(AL473=1,VLOOKUP($AP473,BaseEqptCdF!$C$5:$R$161,16,FALSE),0)</f>
        <v>0</v>
      </c>
      <c r="AT473" s="3">
        <f>IF(AM473=1,VLOOKUP($AP473,BaseEqptCdF!$C$5:$R$161,16,FALSE),0)</f>
        <v>0</v>
      </c>
      <c r="AU473" s="3">
        <f>IF(AN473=1,VLOOKUP($AP473,BaseEqptCdF!$C$5:$R$161,16,FALSE),0)</f>
        <v>0</v>
      </c>
      <c r="AV473" s="2">
        <f t="shared" si="67"/>
        <v>0</v>
      </c>
      <c r="AW473" s="3" t="str">
        <f>IF($L473="","",IF(SUM($AJ473:AJ473)=0,$AE473,VLOOKUP($AP473,BaseEqptCdF!$C$5:$R$161,16,FALSE)*$AC$3))</f>
        <v/>
      </c>
      <c r="AX473" s="3" t="str">
        <f>IF($L473="","",IF(SUM($AJ473:AK473)=0,$AE473,VLOOKUP($AP473,BaseEqptCdF!$C$5:$R$161,16,FALSE)*$AC$3))</f>
        <v/>
      </c>
      <c r="AY473" s="3" t="str">
        <f>IF($L473="","",IF(SUM($AJ473:AL473)=0,$AE473,VLOOKUP($AP473,BaseEqptCdF!$C$5:$R$161,16,FALSE)*$AC$3))</f>
        <v/>
      </c>
      <c r="AZ473" s="3" t="str">
        <f>IF($L473="","",IF(SUM($AJ473:AM473)=0,$AE473,VLOOKUP($AP473,BaseEqptCdF!$C$5:$R$161,16,FALSE)*$AC$3))</f>
        <v/>
      </c>
      <c r="BA473" s="3" t="str">
        <f>IF($L473="","",IF(SUM($AJ473:AN473)=0,$AE473,VLOOKUP($AP473,BaseEqptCdF!$C$5:$R$161,16,FALSE)*$AC$3))</f>
        <v/>
      </c>
      <c r="BB473" s="2">
        <f t="shared" si="68"/>
        <v>0</v>
      </c>
      <c r="BC473" s="3" t="str">
        <f>IF($L473="","",IF(SUM($AJ473:AJ473)=0,$AF473,IF(LEFT(VLOOKUP($AP473,BaseEqptCdF!$C$5:$E$161,3,FALSE),2)="SD",0,IF(LEFT(VLOOKUP($AP473,BaseEqptCdF!$C$5:$E$161,3,FALSE),2)="SB",1*52,VLOOKUP($AP473,BaseEqptCdF!$C$5:$S$161,12,FALSE)*0.2*300))))</f>
        <v/>
      </c>
      <c r="BD473" s="3" t="str">
        <f>IF($L473="","",IF(SUM($AJ473:AK473)=0,$AF473,IF(LEFT(VLOOKUP($AP473,BaseEqptCdF!$C$5:$E$161,3,FALSE),2)="SD",0,IF(LEFT(VLOOKUP($AP473,BaseEqptCdF!$C$5:$E$161,3,FALSE),2)="SB",1*52,VLOOKUP($AP473,BaseEqptCdF!$C$5:$S$161,12,FALSE)*0.2*300))))</f>
        <v/>
      </c>
      <c r="BE473" s="3" t="str">
        <f>IF($L473="","",IF(SUM($AJ473:AL473)=0,$AF473,IF(LEFT(VLOOKUP($AP473,BaseEqptCdF!$C$5:$E$161,3,FALSE),2)="SD",0,IF(LEFT(VLOOKUP($AP473,BaseEqptCdF!$C$5:$E$161,3,FALSE),2)="SB",1*52,VLOOKUP($AP473,BaseEqptCdF!$C$5:$S$161,12,FALSE)*0.2*300))))</f>
        <v/>
      </c>
      <c r="BF473" s="3" t="str">
        <f>IF($L473="","",IF(SUM($AJ473:AM473)=0,$AF473,IF(LEFT(VLOOKUP($AP473,BaseEqptCdF!$C$5:$E$161,3,FALSE),2)="SD",0,IF(LEFT(VLOOKUP($AP473,BaseEqptCdF!$C$5:$E$161,3,FALSE),2)="SB",1*52,VLOOKUP($AP473,BaseEqptCdF!$C$5:$S$161,12,FALSE)*0.2*300))))</f>
        <v/>
      </c>
      <c r="BG473" s="3" t="str">
        <f>IF($L473="","",IF(SUM($AJ473:AN473)=0,$AF473,IF(LEFT(VLOOKUP($AP473,BaseEqptCdF!$C$5:$E$161,3,FALSE),2)="SD",0,IF(LEFT(VLOOKUP($AP473,BaseEqptCdF!$C$5:$E$161,3,FALSE),2)="SB",1*52,VLOOKUP($AP473,BaseEqptCdF!$C$5:$S$161,12,FALSE)*0.2*300))))</f>
        <v/>
      </c>
      <c r="BH473" s="2">
        <f t="shared" si="69"/>
        <v>0</v>
      </c>
    </row>
    <row r="474" spans="1:60" x14ac:dyDescent="0.25">
      <c r="A474" s="296" t="str">
        <f t="array" ref="A474">IF($C474="","",INDEX(Prog!$B$8:$D$300,MATCH($C474,nivo1,0),1))</f>
        <v/>
      </c>
      <c r="B474" s="296" t="str">
        <f t="array" ref="B474">IF($C474="","",INDEX(Prog!$B$8:$D$300,MATCH($C474,nivo1,0),2))</f>
        <v/>
      </c>
      <c r="C474" s="273"/>
      <c r="D474" s="267"/>
      <c r="E474" s="273"/>
      <c r="F474" s="273"/>
      <c r="G474" s="273"/>
      <c r="H474" s="273"/>
      <c r="I474" s="273"/>
      <c r="J474" s="273"/>
      <c r="K474" s="274"/>
      <c r="L474" s="273"/>
      <c r="M474" s="273"/>
      <c r="N474" s="273"/>
      <c r="O474" s="275"/>
      <c r="P474" s="273"/>
      <c r="Q474" s="273"/>
      <c r="R474" s="273"/>
      <c r="S474" s="273"/>
      <c r="T474" s="276"/>
      <c r="U474" s="276"/>
      <c r="V474" s="276"/>
      <c r="W474" s="276"/>
      <c r="X474" s="277"/>
      <c r="Y474" s="278"/>
      <c r="AA474" s="8" t="str">
        <f>IF($L474="","",VLOOKUP($L474,BaseEqptCdF!$C$5:$E$161,2,FALSE))</f>
        <v/>
      </c>
      <c r="AB474" s="8" t="str">
        <f>IF($L474="","",VLOOKUP($L474,BaseEqptCdF!$C$5:$E$161,3,FALSE))</f>
        <v/>
      </c>
      <c r="AC474" s="7" t="str">
        <f>IF($L474="","",VLOOKUP($L474,BaseEqptCdF!$C$5:$I$161,6,FALSE))</f>
        <v/>
      </c>
      <c r="AD474" s="7" t="str">
        <f>IF($L474="","",VLOOKUP($L474,BaseEqptCdF!$C$5:$I$161,7,FALSE))</f>
        <v/>
      </c>
      <c r="AE474" s="3" t="str">
        <f>IF($L474="","",VLOOKUP($L474,BaseEqptCdF!$C$5:$R$161,16,FALSE)*$AC$3)</f>
        <v/>
      </c>
      <c r="AF474" s="3" t="str">
        <f>IF($L474="","",IF(LEFT($AB474,2)="SD",0,IF(LEFT($AB474,2)="SB",1*52,IF($N474=Prog!$P$17,VLOOKUP($L474,BaseEqptCdF!$C$5:$P$161,14,FALSE)*1*300,VLOOKUP($L474,BaseEqptCdF!$C$5:$P$161,12,FALSE)*0.2*300))))</f>
        <v/>
      </c>
      <c r="AG474" s="6" t="str">
        <f t="shared" si="70"/>
        <v/>
      </c>
      <c r="AH474" s="6">
        <f>IF($U474=Prog!$S$18,YEAR($X474),"")</f>
        <v>1900</v>
      </c>
      <c r="AI474" s="5" t="str">
        <f>IF(OR($AG474="",$U474=Prog!$S$18),"",IF(OR($U474=Prog!$S$17,$U474=Prog!$S$16),YEAR($X474),IF($AG474="ND","ND",$AI$8+$O474)))</f>
        <v/>
      </c>
      <c r="AJ474" s="3" t="str">
        <f t="shared" si="65"/>
        <v/>
      </c>
      <c r="AK474" s="3" t="str">
        <f t="shared" si="71"/>
        <v/>
      </c>
      <c r="AL474" s="3" t="str">
        <f t="shared" si="71"/>
        <v/>
      </c>
      <c r="AM474" s="3" t="str">
        <f t="shared" si="71"/>
        <v/>
      </c>
      <c r="AN474" s="3" t="str">
        <f t="shared" si="71"/>
        <v/>
      </c>
      <c r="AO474" s="2">
        <f t="shared" si="66"/>
        <v>0</v>
      </c>
      <c r="AP474" s="4"/>
      <c r="AQ474" s="3">
        <f>IF(AJ474=1,VLOOKUP($AP474,BaseEqptCdF!$C$5:$R$161,16,FALSE),0)</f>
        <v>0</v>
      </c>
      <c r="AR474" s="3">
        <f>IF(AK474=1,VLOOKUP($AP474,BaseEqptCdF!$C$5:$R$161,16,FALSE),0)</f>
        <v>0</v>
      </c>
      <c r="AS474" s="3">
        <f>IF(AL474=1,VLOOKUP($AP474,BaseEqptCdF!$C$5:$R$161,16,FALSE),0)</f>
        <v>0</v>
      </c>
      <c r="AT474" s="3">
        <f>IF(AM474=1,VLOOKUP($AP474,BaseEqptCdF!$C$5:$R$161,16,FALSE),0)</f>
        <v>0</v>
      </c>
      <c r="AU474" s="3">
        <f>IF(AN474=1,VLOOKUP($AP474,BaseEqptCdF!$C$5:$R$161,16,FALSE),0)</f>
        <v>0</v>
      </c>
      <c r="AV474" s="2">
        <f t="shared" si="67"/>
        <v>0</v>
      </c>
      <c r="AW474" s="3" t="str">
        <f>IF($L474="","",IF(SUM($AJ474:AJ474)=0,$AE474,VLOOKUP($AP474,BaseEqptCdF!$C$5:$R$161,16,FALSE)*$AC$3))</f>
        <v/>
      </c>
      <c r="AX474" s="3" t="str">
        <f>IF($L474="","",IF(SUM($AJ474:AK474)=0,$AE474,VLOOKUP($AP474,BaseEqptCdF!$C$5:$R$161,16,FALSE)*$AC$3))</f>
        <v/>
      </c>
      <c r="AY474" s="3" t="str">
        <f>IF($L474="","",IF(SUM($AJ474:AL474)=0,$AE474,VLOOKUP($AP474,BaseEqptCdF!$C$5:$R$161,16,FALSE)*$AC$3))</f>
        <v/>
      </c>
      <c r="AZ474" s="3" t="str">
        <f>IF($L474="","",IF(SUM($AJ474:AM474)=0,$AE474,VLOOKUP($AP474,BaseEqptCdF!$C$5:$R$161,16,FALSE)*$AC$3))</f>
        <v/>
      </c>
      <c r="BA474" s="3" t="str">
        <f>IF($L474="","",IF(SUM($AJ474:AN474)=0,$AE474,VLOOKUP($AP474,BaseEqptCdF!$C$5:$R$161,16,FALSE)*$AC$3))</f>
        <v/>
      </c>
      <c r="BB474" s="2">
        <f t="shared" si="68"/>
        <v>0</v>
      </c>
      <c r="BC474" s="3" t="str">
        <f>IF($L474="","",IF(SUM($AJ474:AJ474)=0,$AF474,IF(LEFT(VLOOKUP($AP474,BaseEqptCdF!$C$5:$E$161,3,FALSE),2)="SD",0,IF(LEFT(VLOOKUP($AP474,BaseEqptCdF!$C$5:$E$161,3,FALSE),2)="SB",1*52,VLOOKUP($AP474,BaseEqptCdF!$C$5:$S$161,12,FALSE)*0.2*300))))</f>
        <v/>
      </c>
      <c r="BD474" s="3" t="str">
        <f>IF($L474="","",IF(SUM($AJ474:AK474)=0,$AF474,IF(LEFT(VLOOKUP($AP474,BaseEqptCdF!$C$5:$E$161,3,FALSE),2)="SD",0,IF(LEFT(VLOOKUP($AP474,BaseEqptCdF!$C$5:$E$161,3,FALSE),2)="SB",1*52,VLOOKUP($AP474,BaseEqptCdF!$C$5:$S$161,12,FALSE)*0.2*300))))</f>
        <v/>
      </c>
      <c r="BE474" s="3" t="str">
        <f>IF($L474="","",IF(SUM($AJ474:AL474)=0,$AF474,IF(LEFT(VLOOKUP($AP474,BaseEqptCdF!$C$5:$E$161,3,FALSE),2)="SD",0,IF(LEFT(VLOOKUP($AP474,BaseEqptCdF!$C$5:$E$161,3,FALSE),2)="SB",1*52,VLOOKUP($AP474,BaseEqptCdF!$C$5:$S$161,12,FALSE)*0.2*300))))</f>
        <v/>
      </c>
      <c r="BF474" s="3" t="str">
        <f>IF($L474="","",IF(SUM($AJ474:AM474)=0,$AF474,IF(LEFT(VLOOKUP($AP474,BaseEqptCdF!$C$5:$E$161,3,FALSE),2)="SD",0,IF(LEFT(VLOOKUP($AP474,BaseEqptCdF!$C$5:$E$161,3,FALSE),2)="SB",1*52,VLOOKUP($AP474,BaseEqptCdF!$C$5:$S$161,12,FALSE)*0.2*300))))</f>
        <v/>
      </c>
      <c r="BG474" s="3" t="str">
        <f>IF($L474="","",IF(SUM($AJ474:AN474)=0,$AF474,IF(LEFT(VLOOKUP($AP474,BaseEqptCdF!$C$5:$E$161,3,FALSE),2)="SD",0,IF(LEFT(VLOOKUP($AP474,BaseEqptCdF!$C$5:$E$161,3,FALSE),2)="SB",1*52,VLOOKUP($AP474,BaseEqptCdF!$C$5:$S$161,12,FALSE)*0.2*300))))</f>
        <v/>
      </c>
      <c r="BH474" s="2">
        <f t="shared" si="69"/>
        <v>0</v>
      </c>
    </row>
    <row r="475" spans="1:60" x14ac:dyDescent="0.25">
      <c r="A475" s="296" t="str">
        <f t="array" ref="A475">IF($C475="","",INDEX(Prog!$B$8:$D$300,MATCH($C475,nivo1,0),1))</f>
        <v/>
      </c>
      <c r="B475" s="296" t="str">
        <f t="array" ref="B475">IF($C475="","",INDEX(Prog!$B$8:$D$300,MATCH($C475,nivo1,0),2))</f>
        <v/>
      </c>
      <c r="C475" s="273"/>
      <c r="D475" s="267"/>
      <c r="E475" s="273"/>
      <c r="F475" s="273"/>
      <c r="G475" s="273"/>
      <c r="H475" s="273"/>
      <c r="I475" s="273"/>
      <c r="J475" s="273"/>
      <c r="K475" s="274"/>
      <c r="L475" s="273"/>
      <c r="M475" s="273"/>
      <c r="N475" s="273"/>
      <c r="O475" s="275"/>
      <c r="P475" s="273"/>
      <c r="Q475" s="273"/>
      <c r="R475" s="273"/>
      <c r="S475" s="273"/>
      <c r="T475" s="276"/>
      <c r="U475" s="276"/>
      <c r="V475" s="276"/>
      <c r="W475" s="276"/>
      <c r="X475" s="277"/>
      <c r="Y475" s="278"/>
      <c r="AA475" s="8" t="str">
        <f>IF($L475="","",VLOOKUP($L475,BaseEqptCdF!$C$5:$E$161,2,FALSE))</f>
        <v/>
      </c>
      <c r="AB475" s="8" t="str">
        <f>IF($L475="","",VLOOKUP($L475,BaseEqptCdF!$C$5:$E$161,3,FALSE))</f>
        <v/>
      </c>
      <c r="AC475" s="7" t="str">
        <f>IF($L475="","",VLOOKUP($L475,BaseEqptCdF!$C$5:$I$161,6,FALSE))</f>
        <v/>
      </c>
      <c r="AD475" s="7" t="str">
        <f>IF($L475="","",VLOOKUP($L475,BaseEqptCdF!$C$5:$I$161,7,FALSE))</f>
        <v/>
      </c>
      <c r="AE475" s="3" t="str">
        <f>IF($L475="","",VLOOKUP($L475,BaseEqptCdF!$C$5:$R$161,16,FALSE)*$AC$3)</f>
        <v/>
      </c>
      <c r="AF475" s="3" t="str">
        <f>IF($L475="","",IF(LEFT($AB475,2)="SD",0,IF(LEFT($AB475,2)="SB",1*52,IF($N475=Prog!$P$17,VLOOKUP($L475,BaseEqptCdF!$C$5:$P$161,14,FALSE)*1*300,VLOOKUP($L475,BaseEqptCdF!$C$5:$P$161,12,FALSE)*0.2*300))))</f>
        <v/>
      </c>
      <c r="AG475" s="6" t="str">
        <f t="shared" si="70"/>
        <v/>
      </c>
      <c r="AH475" s="6">
        <f>IF($U475=Prog!$S$18,YEAR($X475),"")</f>
        <v>1900</v>
      </c>
      <c r="AI475" s="5" t="str">
        <f>IF(OR($AG475="",$U475=Prog!$S$18),"",IF(OR($U475=Prog!$S$17,$U475=Prog!$S$16),YEAR($X475),IF($AG475="ND","ND",$AI$8+$O475)))</f>
        <v/>
      </c>
      <c r="AJ475" s="3" t="str">
        <f t="shared" si="65"/>
        <v/>
      </c>
      <c r="AK475" s="3" t="str">
        <f t="shared" si="71"/>
        <v/>
      </c>
      <c r="AL475" s="3" t="str">
        <f t="shared" si="71"/>
        <v/>
      </c>
      <c r="AM475" s="3" t="str">
        <f t="shared" si="71"/>
        <v/>
      </c>
      <c r="AN475" s="3" t="str">
        <f t="shared" si="71"/>
        <v/>
      </c>
      <c r="AO475" s="2">
        <f t="shared" si="66"/>
        <v>0</v>
      </c>
      <c r="AP475" s="4"/>
      <c r="AQ475" s="3">
        <f>IF(AJ475=1,VLOOKUP($AP475,BaseEqptCdF!$C$5:$R$161,16,FALSE),0)</f>
        <v>0</v>
      </c>
      <c r="AR475" s="3">
        <f>IF(AK475=1,VLOOKUP($AP475,BaseEqptCdF!$C$5:$R$161,16,FALSE),0)</f>
        <v>0</v>
      </c>
      <c r="AS475" s="3">
        <f>IF(AL475=1,VLOOKUP($AP475,BaseEqptCdF!$C$5:$R$161,16,FALSE),0)</f>
        <v>0</v>
      </c>
      <c r="AT475" s="3">
        <f>IF(AM475=1,VLOOKUP($AP475,BaseEqptCdF!$C$5:$R$161,16,FALSE),0)</f>
        <v>0</v>
      </c>
      <c r="AU475" s="3">
        <f>IF(AN475=1,VLOOKUP($AP475,BaseEqptCdF!$C$5:$R$161,16,FALSE),0)</f>
        <v>0</v>
      </c>
      <c r="AV475" s="2">
        <f t="shared" si="67"/>
        <v>0</v>
      </c>
      <c r="AW475" s="3" t="str">
        <f>IF($L475="","",IF(SUM($AJ475:AJ475)=0,$AE475,VLOOKUP($AP475,BaseEqptCdF!$C$5:$R$161,16,FALSE)*$AC$3))</f>
        <v/>
      </c>
      <c r="AX475" s="3" t="str">
        <f>IF($L475="","",IF(SUM($AJ475:AK475)=0,$AE475,VLOOKUP($AP475,BaseEqptCdF!$C$5:$R$161,16,FALSE)*$AC$3))</f>
        <v/>
      </c>
      <c r="AY475" s="3" t="str">
        <f>IF($L475="","",IF(SUM($AJ475:AL475)=0,$AE475,VLOOKUP($AP475,BaseEqptCdF!$C$5:$R$161,16,FALSE)*$AC$3))</f>
        <v/>
      </c>
      <c r="AZ475" s="3" t="str">
        <f>IF($L475="","",IF(SUM($AJ475:AM475)=0,$AE475,VLOOKUP($AP475,BaseEqptCdF!$C$5:$R$161,16,FALSE)*$AC$3))</f>
        <v/>
      </c>
      <c r="BA475" s="3" t="str">
        <f>IF($L475="","",IF(SUM($AJ475:AN475)=0,$AE475,VLOOKUP($AP475,BaseEqptCdF!$C$5:$R$161,16,FALSE)*$AC$3))</f>
        <v/>
      </c>
      <c r="BB475" s="2">
        <f t="shared" si="68"/>
        <v>0</v>
      </c>
      <c r="BC475" s="3" t="str">
        <f>IF($L475="","",IF(SUM($AJ475:AJ475)=0,$AF475,IF(LEFT(VLOOKUP($AP475,BaseEqptCdF!$C$5:$E$161,3,FALSE),2)="SD",0,IF(LEFT(VLOOKUP($AP475,BaseEqptCdF!$C$5:$E$161,3,FALSE),2)="SB",1*52,VLOOKUP($AP475,BaseEqptCdF!$C$5:$S$161,12,FALSE)*0.2*300))))</f>
        <v/>
      </c>
      <c r="BD475" s="3" t="str">
        <f>IF($L475="","",IF(SUM($AJ475:AK475)=0,$AF475,IF(LEFT(VLOOKUP($AP475,BaseEqptCdF!$C$5:$E$161,3,FALSE),2)="SD",0,IF(LEFT(VLOOKUP($AP475,BaseEqptCdF!$C$5:$E$161,3,FALSE),2)="SB",1*52,VLOOKUP($AP475,BaseEqptCdF!$C$5:$S$161,12,FALSE)*0.2*300))))</f>
        <v/>
      </c>
      <c r="BE475" s="3" t="str">
        <f>IF($L475="","",IF(SUM($AJ475:AL475)=0,$AF475,IF(LEFT(VLOOKUP($AP475,BaseEqptCdF!$C$5:$E$161,3,FALSE),2)="SD",0,IF(LEFT(VLOOKUP($AP475,BaseEqptCdF!$C$5:$E$161,3,FALSE),2)="SB",1*52,VLOOKUP($AP475,BaseEqptCdF!$C$5:$S$161,12,FALSE)*0.2*300))))</f>
        <v/>
      </c>
      <c r="BF475" s="3" t="str">
        <f>IF($L475="","",IF(SUM($AJ475:AM475)=0,$AF475,IF(LEFT(VLOOKUP($AP475,BaseEqptCdF!$C$5:$E$161,3,FALSE),2)="SD",0,IF(LEFT(VLOOKUP($AP475,BaseEqptCdF!$C$5:$E$161,3,FALSE),2)="SB",1*52,VLOOKUP($AP475,BaseEqptCdF!$C$5:$S$161,12,FALSE)*0.2*300))))</f>
        <v/>
      </c>
      <c r="BG475" s="3" t="str">
        <f>IF($L475="","",IF(SUM($AJ475:AN475)=0,$AF475,IF(LEFT(VLOOKUP($AP475,BaseEqptCdF!$C$5:$E$161,3,FALSE),2)="SD",0,IF(LEFT(VLOOKUP($AP475,BaseEqptCdF!$C$5:$E$161,3,FALSE),2)="SB",1*52,VLOOKUP($AP475,BaseEqptCdF!$C$5:$S$161,12,FALSE)*0.2*300))))</f>
        <v/>
      </c>
      <c r="BH475" s="2">
        <f t="shared" si="69"/>
        <v>0</v>
      </c>
    </row>
    <row r="476" spans="1:60" x14ac:dyDescent="0.25">
      <c r="A476" s="296" t="str">
        <f t="array" ref="A476">IF($C476="","",INDEX(Prog!$B$8:$D$300,MATCH($C476,nivo1,0),1))</f>
        <v/>
      </c>
      <c r="B476" s="296" t="str">
        <f t="array" ref="B476">IF($C476="","",INDEX(Prog!$B$8:$D$300,MATCH($C476,nivo1,0),2))</f>
        <v/>
      </c>
      <c r="C476" s="273"/>
      <c r="D476" s="267"/>
      <c r="E476" s="273"/>
      <c r="F476" s="273"/>
      <c r="G476" s="273"/>
      <c r="H476" s="273"/>
      <c r="I476" s="273"/>
      <c r="J476" s="273"/>
      <c r="K476" s="274"/>
      <c r="L476" s="273"/>
      <c r="M476" s="273"/>
      <c r="N476" s="273"/>
      <c r="O476" s="275"/>
      <c r="P476" s="273"/>
      <c r="Q476" s="273"/>
      <c r="R476" s="273"/>
      <c r="S476" s="273"/>
      <c r="T476" s="276"/>
      <c r="U476" s="276"/>
      <c r="V476" s="276"/>
      <c r="W476" s="276"/>
      <c r="X476" s="277"/>
      <c r="Y476" s="278"/>
      <c r="AA476" s="8" t="str">
        <f>IF($L476="","",VLOOKUP($L476,BaseEqptCdF!$C$5:$E$161,2,FALSE))</f>
        <v/>
      </c>
      <c r="AB476" s="8" t="str">
        <f>IF($L476="","",VLOOKUP($L476,BaseEqptCdF!$C$5:$E$161,3,FALSE))</f>
        <v/>
      </c>
      <c r="AC476" s="7" t="str">
        <f>IF($L476="","",VLOOKUP($L476,BaseEqptCdF!$C$5:$I$161,6,FALSE))</f>
        <v/>
      </c>
      <c r="AD476" s="7" t="str">
        <f>IF($L476="","",VLOOKUP($L476,BaseEqptCdF!$C$5:$I$161,7,FALSE))</f>
        <v/>
      </c>
      <c r="AE476" s="3" t="str">
        <f>IF($L476="","",VLOOKUP($L476,BaseEqptCdF!$C$5:$R$161,16,FALSE)*$AC$3)</f>
        <v/>
      </c>
      <c r="AF476" s="3" t="str">
        <f>IF($L476="","",IF(LEFT($AB476,2)="SD",0,IF(LEFT($AB476,2)="SB",1*52,IF($N476=Prog!$P$17,VLOOKUP($L476,BaseEqptCdF!$C$5:$P$161,14,FALSE)*1*300,VLOOKUP($L476,BaseEqptCdF!$C$5:$P$161,12,FALSE)*0.2*300))))</f>
        <v/>
      </c>
      <c r="AG476" s="6" t="str">
        <f t="shared" si="70"/>
        <v/>
      </c>
      <c r="AH476" s="6">
        <f>IF($U476=Prog!$S$18,YEAR($X476),"")</f>
        <v>1900</v>
      </c>
      <c r="AI476" s="5" t="str">
        <f>IF(OR($AG476="",$U476=Prog!$S$18),"",IF(OR($U476=Prog!$S$17,$U476=Prog!$S$16),YEAR($X476),IF($AG476="ND","ND",$AI$8+$O476)))</f>
        <v/>
      </c>
      <c r="AJ476" s="3" t="str">
        <f t="shared" si="65"/>
        <v/>
      </c>
      <c r="AK476" s="3" t="str">
        <f t="shared" si="71"/>
        <v/>
      </c>
      <c r="AL476" s="3" t="str">
        <f t="shared" si="71"/>
        <v/>
      </c>
      <c r="AM476" s="3" t="str">
        <f t="shared" si="71"/>
        <v/>
      </c>
      <c r="AN476" s="3" t="str">
        <f t="shared" si="71"/>
        <v/>
      </c>
      <c r="AO476" s="2">
        <f t="shared" si="66"/>
        <v>0</v>
      </c>
      <c r="AP476" s="4"/>
      <c r="AQ476" s="3">
        <f>IF(AJ476=1,VLOOKUP($AP476,BaseEqptCdF!$C$5:$R$161,16,FALSE),0)</f>
        <v>0</v>
      </c>
      <c r="AR476" s="3">
        <f>IF(AK476=1,VLOOKUP($AP476,BaseEqptCdF!$C$5:$R$161,16,FALSE),0)</f>
        <v>0</v>
      </c>
      <c r="AS476" s="3">
        <f>IF(AL476=1,VLOOKUP($AP476,BaseEqptCdF!$C$5:$R$161,16,FALSE),0)</f>
        <v>0</v>
      </c>
      <c r="AT476" s="3">
        <f>IF(AM476=1,VLOOKUP($AP476,BaseEqptCdF!$C$5:$R$161,16,FALSE),0)</f>
        <v>0</v>
      </c>
      <c r="AU476" s="3">
        <f>IF(AN476=1,VLOOKUP($AP476,BaseEqptCdF!$C$5:$R$161,16,FALSE),0)</f>
        <v>0</v>
      </c>
      <c r="AV476" s="2">
        <f t="shared" si="67"/>
        <v>0</v>
      </c>
      <c r="AW476" s="3" t="str">
        <f>IF($L476="","",IF(SUM($AJ476:AJ476)=0,$AE476,VLOOKUP($AP476,BaseEqptCdF!$C$5:$R$161,16,FALSE)*$AC$3))</f>
        <v/>
      </c>
      <c r="AX476" s="3" t="str">
        <f>IF($L476="","",IF(SUM($AJ476:AK476)=0,$AE476,VLOOKUP($AP476,BaseEqptCdF!$C$5:$R$161,16,FALSE)*$AC$3))</f>
        <v/>
      </c>
      <c r="AY476" s="3" t="str">
        <f>IF($L476="","",IF(SUM($AJ476:AL476)=0,$AE476,VLOOKUP($AP476,BaseEqptCdF!$C$5:$R$161,16,FALSE)*$AC$3))</f>
        <v/>
      </c>
      <c r="AZ476" s="3" t="str">
        <f>IF($L476="","",IF(SUM($AJ476:AM476)=0,$AE476,VLOOKUP($AP476,BaseEqptCdF!$C$5:$R$161,16,FALSE)*$AC$3))</f>
        <v/>
      </c>
      <c r="BA476" s="3" t="str">
        <f>IF($L476="","",IF(SUM($AJ476:AN476)=0,$AE476,VLOOKUP($AP476,BaseEqptCdF!$C$5:$R$161,16,FALSE)*$AC$3))</f>
        <v/>
      </c>
      <c r="BB476" s="2">
        <f t="shared" si="68"/>
        <v>0</v>
      </c>
      <c r="BC476" s="3" t="str">
        <f>IF($L476="","",IF(SUM($AJ476:AJ476)=0,$AF476,IF(LEFT(VLOOKUP($AP476,BaseEqptCdF!$C$5:$E$161,3,FALSE),2)="SD",0,IF(LEFT(VLOOKUP($AP476,BaseEqptCdF!$C$5:$E$161,3,FALSE),2)="SB",1*52,VLOOKUP($AP476,BaseEqptCdF!$C$5:$S$161,12,FALSE)*0.2*300))))</f>
        <v/>
      </c>
      <c r="BD476" s="3" t="str">
        <f>IF($L476="","",IF(SUM($AJ476:AK476)=0,$AF476,IF(LEFT(VLOOKUP($AP476,BaseEqptCdF!$C$5:$E$161,3,FALSE),2)="SD",0,IF(LEFT(VLOOKUP($AP476,BaseEqptCdF!$C$5:$E$161,3,FALSE),2)="SB",1*52,VLOOKUP($AP476,BaseEqptCdF!$C$5:$S$161,12,FALSE)*0.2*300))))</f>
        <v/>
      </c>
      <c r="BE476" s="3" t="str">
        <f>IF($L476="","",IF(SUM($AJ476:AL476)=0,$AF476,IF(LEFT(VLOOKUP($AP476,BaseEqptCdF!$C$5:$E$161,3,FALSE),2)="SD",0,IF(LEFT(VLOOKUP($AP476,BaseEqptCdF!$C$5:$E$161,3,FALSE),2)="SB",1*52,VLOOKUP($AP476,BaseEqptCdF!$C$5:$S$161,12,FALSE)*0.2*300))))</f>
        <v/>
      </c>
      <c r="BF476" s="3" t="str">
        <f>IF($L476="","",IF(SUM($AJ476:AM476)=0,$AF476,IF(LEFT(VLOOKUP($AP476,BaseEqptCdF!$C$5:$E$161,3,FALSE),2)="SD",0,IF(LEFT(VLOOKUP($AP476,BaseEqptCdF!$C$5:$E$161,3,FALSE),2)="SB",1*52,VLOOKUP($AP476,BaseEqptCdF!$C$5:$S$161,12,FALSE)*0.2*300))))</f>
        <v/>
      </c>
      <c r="BG476" s="3" t="str">
        <f>IF($L476="","",IF(SUM($AJ476:AN476)=0,$AF476,IF(LEFT(VLOOKUP($AP476,BaseEqptCdF!$C$5:$E$161,3,FALSE),2)="SD",0,IF(LEFT(VLOOKUP($AP476,BaseEqptCdF!$C$5:$E$161,3,FALSE),2)="SB",1*52,VLOOKUP($AP476,BaseEqptCdF!$C$5:$S$161,12,FALSE)*0.2*300))))</f>
        <v/>
      </c>
      <c r="BH476" s="2">
        <f t="shared" si="69"/>
        <v>0</v>
      </c>
    </row>
    <row r="477" spans="1:60" x14ac:dyDescent="0.25">
      <c r="A477" s="296" t="str">
        <f t="array" ref="A477">IF($C477="","",INDEX(Prog!$B$8:$D$300,MATCH($C477,nivo1,0),1))</f>
        <v/>
      </c>
      <c r="B477" s="296" t="str">
        <f t="array" ref="B477">IF($C477="","",INDEX(Prog!$B$8:$D$300,MATCH($C477,nivo1,0),2))</f>
        <v/>
      </c>
      <c r="C477" s="273"/>
      <c r="D477" s="267"/>
      <c r="E477" s="273"/>
      <c r="F477" s="273"/>
      <c r="G477" s="273"/>
      <c r="H477" s="273"/>
      <c r="I477" s="273"/>
      <c r="J477" s="273"/>
      <c r="K477" s="274"/>
      <c r="L477" s="273"/>
      <c r="M477" s="273"/>
      <c r="N477" s="273"/>
      <c r="O477" s="275"/>
      <c r="P477" s="273"/>
      <c r="Q477" s="273"/>
      <c r="R477" s="273"/>
      <c r="S477" s="273"/>
      <c r="T477" s="276"/>
      <c r="U477" s="276"/>
      <c r="V477" s="276"/>
      <c r="W477" s="276"/>
      <c r="X477" s="277"/>
      <c r="Y477" s="278"/>
      <c r="AA477" s="8" t="str">
        <f>IF($L477="","",VLOOKUP($L477,BaseEqptCdF!$C$5:$E$161,2,FALSE))</f>
        <v/>
      </c>
      <c r="AB477" s="8" t="str">
        <f>IF($L477="","",VLOOKUP($L477,BaseEqptCdF!$C$5:$E$161,3,FALSE))</f>
        <v/>
      </c>
      <c r="AC477" s="7" t="str">
        <f>IF($L477="","",VLOOKUP($L477,BaseEqptCdF!$C$5:$I$161,6,FALSE))</f>
        <v/>
      </c>
      <c r="AD477" s="7" t="str">
        <f>IF($L477="","",VLOOKUP($L477,BaseEqptCdF!$C$5:$I$161,7,FALSE))</f>
        <v/>
      </c>
      <c r="AE477" s="3" t="str">
        <f>IF($L477="","",VLOOKUP($L477,BaseEqptCdF!$C$5:$R$161,16,FALSE)*$AC$3)</f>
        <v/>
      </c>
      <c r="AF477" s="3" t="str">
        <f>IF($L477="","",IF(LEFT($AB477,2)="SD",0,IF(LEFT($AB477,2)="SB",1*52,IF($N477=Prog!$P$17,VLOOKUP($L477,BaseEqptCdF!$C$5:$P$161,14,FALSE)*1*300,VLOOKUP($L477,BaseEqptCdF!$C$5:$P$161,12,FALSE)*0.2*300))))</f>
        <v/>
      </c>
      <c r="AG477" s="6" t="str">
        <f t="shared" si="70"/>
        <v/>
      </c>
      <c r="AH477" s="6">
        <f>IF($U477=Prog!$S$18,YEAR($X477),"")</f>
        <v>1900</v>
      </c>
      <c r="AI477" s="5" t="str">
        <f>IF(OR($AG477="",$U477=Prog!$S$18),"",IF(OR($U477=Prog!$S$17,$U477=Prog!$S$16),YEAR($X477),IF($AG477="ND","ND",$AI$8+$O477)))</f>
        <v/>
      </c>
      <c r="AJ477" s="3" t="str">
        <f t="shared" si="65"/>
        <v/>
      </c>
      <c r="AK477" s="3" t="str">
        <f t="shared" si="71"/>
        <v/>
      </c>
      <c r="AL477" s="3" t="str">
        <f t="shared" si="71"/>
        <v/>
      </c>
      <c r="AM477" s="3" t="str">
        <f t="shared" si="71"/>
        <v/>
      </c>
      <c r="AN477" s="3" t="str">
        <f t="shared" si="71"/>
        <v/>
      </c>
      <c r="AO477" s="2">
        <f t="shared" si="66"/>
        <v>0</v>
      </c>
      <c r="AP477" s="4"/>
      <c r="AQ477" s="3">
        <f>IF(AJ477=1,VLOOKUP($AP477,BaseEqptCdF!$C$5:$R$161,16,FALSE),0)</f>
        <v>0</v>
      </c>
      <c r="AR477" s="3">
        <f>IF(AK477=1,VLOOKUP($AP477,BaseEqptCdF!$C$5:$R$161,16,FALSE),0)</f>
        <v>0</v>
      </c>
      <c r="AS477" s="3">
        <f>IF(AL477=1,VLOOKUP($AP477,BaseEqptCdF!$C$5:$R$161,16,FALSE),0)</f>
        <v>0</v>
      </c>
      <c r="AT477" s="3">
        <f>IF(AM477=1,VLOOKUP($AP477,BaseEqptCdF!$C$5:$R$161,16,FALSE),0)</f>
        <v>0</v>
      </c>
      <c r="AU477" s="3">
        <f>IF(AN477=1,VLOOKUP($AP477,BaseEqptCdF!$C$5:$R$161,16,FALSE),0)</f>
        <v>0</v>
      </c>
      <c r="AV477" s="2">
        <f t="shared" si="67"/>
        <v>0</v>
      </c>
      <c r="AW477" s="3" t="str">
        <f>IF($L477="","",IF(SUM($AJ477:AJ477)=0,$AE477,VLOOKUP($AP477,BaseEqptCdF!$C$5:$R$161,16,FALSE)*$AC$3))</f>
        <v/>
      </c>
      <c r="AX477" s="3" t="str">
        <f>IF($L477="","",IF(SUM($AJ477:AK477)=0,$AE477,VLOOKUP($AP477,BaseEqptCdF!$C$5:$R$161,16,FALSE)*$AC$3))</f>
        <v/>
      </c>
      <c r="AY477" s="3" t="str">
        <f>IF($L477="","",IF(SUM($AJ477:AL477)=0,$AE477,VLOOKUP($AP477,BaseEqptCdF!$C$5:$R$161,16,FALSE)*$AC$3))</f>
        <v/>
      </c>
      <c r="AZ477" s="3" t="str">
        <f>IF($L477="","",IF(SUM($AJ477:AM477)=0,$AE477,VLOOKUP($AP477,BaseEqptCdF!$C$5:$R$161,16,FALSE)*$AC$3))</f>
        <v/>
      </c>
      <c r="BA477" s="3" t="str">
        <f>IF($L477="","",IF(SUM($AJ477:AN477)=0,$AE477,VLOOKUP($AP477,BaseEqptCdF!$C$5:$R$161,16,FALSE)*$AC$3))</f>
        <v/>
      </c>
      <c r="BB477" s="2">
        <f t="shared" si="68"/>
        <v>0</v>
      </c>
      <c r="BC477" s="3" t="str">
        <f>IF($L477="","",IF(SUM($AJ477:AJ477)=0,$AF477,IF(LEFT(VLOOKUP($AP477,BaseEqptCdF!$C$5:$E$161,3,FALSE),2)="SD",0,IF(LEFT(VLOOKUP($AP477,BaseEqptCdF!$C$5:$E$161,3,FALSE),2)="SB",1*52,VLOOKUP($AP477,BaseEqptCdF!$C$5:$S$161,12,FALSE)*0.2*300))))</f>
        <v/>
      </c>
      <c r="BD477" s="3" t="str">
        <f>IF($L477="","",IF(SUM($AJ477:AK477)=0,$AF477,IF(LEFT(VLOOKUP($AP477,BaseEqptCdF!$C$5:$E$161,3,FALSE),2)="SD",0,IF(LEFT(VLOOKUP($AP477,BaseEqptCdF!$C$5:$E$161,3,FALSE),2)="SB",1*52,VLOOKUP($AP477,BaseEqptCdF!$C$5:$S$161,12,FALSE)*0.2*300))))</f>
        <v/>
      </c>
      <c r="BE477" s="3" t="str">
        <f>IF($L477="","",IF(SUM($AJ477:AL477)=0,$AF477,IF(LEFT(VLOOKUP($AP477,BaseEqptCdF!$C$5:$E$161,3,FALSE),2)="SD",0,IF(LEFT(VLOOKUP($AP477,BaseEqptCdF!$C$5:$E$161,3,FALSE),2)="SB",1*52,VLOOKUP($AP477,BaseEqptCdF!$C$5:$S$161,12,FALSE)*0.2*300))))</f>
        <v/>
      </c>
      <c r="BF477" s="3" t="str">
        <f>IF($L477="","",IF(SUM($AJ477:AM477)=0,$AF477,IF(LEFT(VLOOKUP($AP477,BaseEqptCdF!$C$5:$E$161,3,FALSE),2)="SD",0,IF(LEFT(VLOOKUP($AP477,BaseEqptCdF!$C$5:$E$161,3,FALSE),2)="SB",1*52,VLOOKUP($AP477,BaseEqptCdF!$C$5:$S$161,12,FALSE)*0.2*300))))</f>
        <v/>
      </c>
      <c r="BG477" s="3" t="str">
        <f>IF($L477="","",IF(SUM($AJ477:AN477)=0,$AF477,IF(LEFT(VLOOKUP($AP477,BaseEqptCdF!$C$5:$E$161,3,FALSE),2)="SD",0,IF(LEFT(VLOOKUP($AP477,BaseEqptCdF!$C$5:$E$161,3,FALSE),2)="SB",1*52,VLOOKUP($AP477,BaseEqptCdF!$C$5:$S$161,12,FALSE)*0.2*300))))</f>
        <v/>
      </c>
      <c r="BH477" s="2">
        <f t="shared" si="69"/>
        <v>0</v>
      </c>
    </row>
    <row r="478" spans="1:60" x14ac:dyDescent="0.25">
      <c r="A478" s="296" t="str">
        <f t="array" ref="A478">IF($C478="","",INDEX(Prog!$B$8:$D$300,MATCH($C478,nivo1,0),1))</f>
        <v/>
      </c>
      <c r="B478" s="296" t="str">
        <f t="array" ref="B478">IF($C478="","",INDEX(Prog!$B$8:$D$300,MATCH($C478,nivo1,0),2))</f>
        <v/>
      </c>
      <c r="C478" s="273"/>
      <c r="D478" s="267"/>
      <c r="E478" s="273"/>
      <c r="F478" s="273"/>
      <c r="G478" s="273"/>
      <c r="H478" s="273"/>
      <c r="I478" s="273"/>
      <c r="J478" s="273"/>
      <c r="K478" s="274"/>
      <c r="L478" s="273"/>
      <c r="M478" s="273"/>
      <c r="N478" s="273"/>
      <c r="O478" s="275"/>
      <c r="P478" s="273"/>
      <c r="Q478" s="273"/>
      <c r="R478" s="273"/>
      <c r="S478" s="273"/>
      <c r="T478" s="276"/>
      <c r="U478" s="276"/>
      <c r="V478" s="276"/>
      <c r="W478" s="276"/>
      <c r="X478" s="277"/>
      <c r="Y478" s="278"/>
      <c r="AA478" s="8" t="str">
        <f>IF($L478="","",VLOOKUP($L478,BaseEqptCdF!$C$5:$E$161,2,FALSE))</f>
        <v/>
      </c>
      <c r="AB478" s="8" t="str">
        <f>IF($L478="","",VLOOKUP($L478,BaseEqptCdF!$C$5:$E$161,3,FALSE))</f>
        <v/>
      </c>
      <c r="AC478" s="7" t="str">
        <f>IF($L478="","",VLOOKUP($L478,BaseEqptCdF!$C$5:$I$161,6,FALSE))</f>
        <v/>
      </c>
      <c r="AD478" s="7" t="str">
        <f>IF($L478="","",VLOOKUP($L478,BaseEqptCdF!$C$5:$I$161,7,FALSE))</f>
        <v/>
      </c>
      <c r="AE478" s="3" t="str">
        <f>IF($L478="","",VLOOKUP($L478,BaseEqptCdF!$C$5:$R$161,16,FALSE)*$AC$3)</f>
        <v/>
      </c>
      <c r="AF478" s="3" t="str">
        <f>IF($L478="","",IF(LEFT($AB478,2)="SD",0,IF(LEFT($AB478,2)="SB",1*52,IF($N478=Prog!$P$17,VLOOKUP($L478,BaseEqptCdF!$C$5:$P$161,14,FALSE)*1*300,VLOOKUP($L478,BaseEqptCdF!$C$5:$P$161,12,FALSE)*0.2*300))))</f>
        <v/>
      </c>
      <c r="AG478" s="6" t="str">
        <f t="shared" si="70"/>
        <v/>
      </c>
      <c r="AH478" s="6">
        <f>IF($U478=Prog!$S$18,YEAR($X478),"")</f>
        <v>1900</v>
      </c>
      <c r="AI478" s="5" t="str">
        <f>IF(OR($AG478="",$U478=Prog!$S$18),"",IF(OR($U478=Prog!$S$17,$U478=Prog!$S$16),YEAR($X478),IF($AG478="ND","ND",$AI$8+$O478)))</f>
        <v/>
      </c>
      <c r="AJ478" s="3" t="str">
        <f t="shared" si="65"/>
        <v/>
      </c>
      <c r="AK478" s="3" t="str">
        <f t="shared" si="71"/>
        <v/>
      </c>
      <c r="AL478" s="3" t="str">
        <f t="shared" si="71"/>
        <v/>
      </c>
      <c r="AM478" s="3" t="str">
        <f t="shared" si="71"/>
        <v/>
      </c>
      <c r="AN478" s="3" t="str">
        <f t="shared" si="71"/>
        <v/>
      </c>
      <c r="AO478" s="2">
        <f t="shared" si="66"/>
        <v>0</v>
      </c>
      <c r="AP478" s="4"/>
      <c r="AQ478" s="3">
        <f>IF(AJ478=1,VLOOKUP($AP478,BaseEqptCdF!$C$5:$R$161,16,FALSE),0)</f>
        <v>0</v>
      </c>
      <c r="AR478" s="3">
        <f>IF(AK478=1,VLOOKUP($AP478,BaseEqptCdF!$C$5:$R$161,16,FALSE),0)</f>
        <v>0</v>
      </c>
      <c r="AS478" s="3">
        <f>IF(AL478=1,VLOOKUP($AP478,BaseEqptCdF!$C$5:$R$161,16,FALSE),0)</f>
        <v>0</v>
      </c>
      <c r="AT478" s="3">
        <f>IF(AM478=1,VLOOKUP($AP478,BaseEqptCdF!$C$5:$R$161,16,FALSE),0)</f>
        <v>0</v>
      </c>
      <c r="AU478" s="3">
        <f>IF(AN478=1,VLOOKUP($AP478,BaseEqptCdF!$C$5:$R$161,16,FALSE),0)</f>
        <v>0</v>
      </c>
      <c r="AV478" s="2">
        <f t="shared" si="67"/>
        <v>0</v>
      </c>
      <c r="AW478" s="3" t="str">
        <f>IF($L478="","",IF(SUM($AJ478:AJ478)=0,$AE478,VLOOKUP($AP478,BaseEqptCdF!$C$5:$R$161,16,FALSE)*$AC$3))</f>
        <v/>
      </c>
      <c r="AX478" s="3" t="str">
        <f>IF($L478="","",IF(SUM($AJ478:AK478)=0,$AE478,VLOOKUP($AP478,BaseEqptCdF!$C$5:$R$161,16,FALSE)*$AC$3))</f>
        <v/>
      </c>
      <c r="AY478" s="3" t="str">
        <f>IF($L478="","",IF(SUM($AJ478:AL478)=0,$AE478,VLOOKUP($AP478,BaseEqptCdF!$C$5:$R$161,16,FALSE)*$AC$3))</f>
        <v/>
      </c>
      <c r="AZ478" s="3" t="str">
        <f>IF($L478="","",IF(SUM($AJ478:AM478)=0,$AE478,VLOOKUP($AP478,BaseEqptCdF!$C$5:$R$161,16,FALSE)*$AC$3))</f>
        <v/>
      </c>
      <c r="BA478" s="3" t="str">
        <f>IF($L478="","",IF(SUM($AJ478:AN478)=0,$AE478,VLOOKUP($AP478,BaseEqptCdF!$C$5:$R$161,16,FALSE)*$AC$3))</f>
        <v/>
      </c>
      <c r="BB478" s="2">
        <f t="shared" si="68"/>
        <v>0</v>
      </c>
      <c r="BC478" s="3" t="str">
        <f>IF($L478="","",IF(SUM($AJ478:AJ478)=0,$AF478,IF(LEFT(VLOOKUP($AP478,BaseEqptCdF!$C$5:$E$161,3,FALSE),2)="SD",0,IF(LEFT(VLOOKUP($AP478,BaseEqptCdF!$C$5:$E$161,3,FALSE),2)="SB",1*52,VLOOKUP($AP478,BaseEqptCdF!$C$5:$S$161,12,FALSE)*0.2*300))))</f>
        <v/>
      </c>
      <c r="BD478" s="3" t="str">
        <f>IF($L478="","",IF(SUM($AJ478:AK478)=0,$AF478,IF(LEFT(VLOOKUP($AP478,BaseEqptCdF!$C$5:$E$161,3,FALSE),2)="SD",0,IF(LEFT(VLOOKUP($AP478,BaseEqptCdF!$C$5:$E$161,3,FALSE),2)="SB",1*52,VLOOKUP($AP478,BaseEqptCdF!$C$5:$S$161,12,FALSE)*0.2*300))))</f>
        <v/>
      </c>
      <c r="BE478" s="3" t="str">
        <f>IF($L478="","",IF(SUM($AJ478:AL478)=0,$AF478,IF(LEFT(VLOOKUP($AP478,BaseEqptCdF!$C$5:$E$161,3,FALSE),2)="SD",0,IF(LEFT(VLOOKUP($AP478,BaseEqptCdF!$C$5:$E$161,3,FALSE),2)="SB",1*52,VLOOKUP($AP478,BaseEqptCdF!$C$5:$S$161,12,FALSE)*0.2*300))))</f>
        <v/>
      </c>
      <c r="BF478" s="3" t="str">
        <f>IF($L478="","",IF(SUM($AJ478:AM478)=0,$AF478,IF(LEFT(VLOOKUP($AP478,BaseEqptCdF!$C$5:$E$161,3,FALSE),2)="SD",0,IF(LEFT(VLOOKUP($AP478,BaseEqptCdF!$C$5:$E$161,3,FALSE),2)="SB",1*52,VLOOKUP($AP478,BaseEqptCdF!$C$5:$S$161,12,FALSE)*0.2*300))))</f>
        <v/>
      </c>
      <c r="BG478" s="3" t="str">
        <f>IF($L478="","",IF(SUM($AJ478:AN478)=0,$AF478,IF(LEFT(VLOOKUP($AP478,BaseEqptCdF!$C$5:$E$161,3,FALSE),2)="SD",0,IF(LEFT(VLOOKUP($AP478,BaseEqptCdF!$C$5:$E$161,3,FALSE),2)="SB",1*52,VLOOKUP($AP478,BaseEqptCdF!$C$5:$S$161,12,FALSE)*0.2*300))))</f>
        <v/>
      </c>
      <c r="BH478" s="2">
        <f t="shared" si="69"/>
        <v>0</v>
      </c>
    </row>
    <row r="479" spans="1:60" x14ac:dyDescent="0.25">
      <c r="A479" s="296" t="str">
        <f t="array" ref="A479">IF($C479="","",INDEX(Prog!$B$8:$D$300,MATCH($C479,nivo1,0),1))</f>
        <v/>
      </c>
      <c r="B479" s="296" t="str">
        <f t="array" ref="B479">IF($C479="","",INDEX(Prog!$B$8:$D$300,MATCH($C479,nivo1,0),2))</f>
        <v/>
      </c>
      <c r="C479" s="273"/>
      <c r="D479" s="267"/>
      <c r="E479" s="273"/>
      <c r="F479" s="273"/>
      <c r="G479" s="273"/>
      <c r="H479" s="273"/>
      <c r="I479" s="273"/>
      <c r="J479" s="273"/>
      <c r="K479" s="274"/>
      <c r="L479" s="273"/>
      <c r="M479" s="273"/>
      <c r="N479" s="273"/>
      <c r="O479" s="275"/>
      <c r="P479" s="273"/>
      <c r="Q479" s="273"/>
      <c r="R479" s="273"/>
      <c r="S479" s="273"/>
      <c r="T479" s="276"/>
      <c r="U479" s="276"/>
      <c r="V479" s="276"/>
      <c r="W479" s="276"/>
      <c r="X479" s="277"/>
      <c r="Y479" s="278"/>
      <c r="AA479" s="8" t="str">
        <f>IF($L479="","",VLOOKUP($L479,BaseEqptCdF!$C$5:$E$161,2,FALSE))</f>
        <v/>
      </c>
      <c r="AB479" s="8" t="str">
        <f>IF($L479="","",VLOOKUP($L479,BaseEqptCdF!$C$5:$E$161,3,FALSE))</f>
        <v/>
      </c>
      <c r="AC479" s="7" t="str">
        <f>IF($L479="","",VLOOKUP($L479,BaseEqptCdF!$C$5:$I$161,6,FALSE))</f>
        <v/>
      </c>
      <c r="AD479" s="7" t="str">
        <f>IF($L479="","",VLOOKUP($L479,BaseEqptCdF!$C$5:$I$161,7,FALSE))</f>
        <v/>
      </c>
      <c r="AE479" s="3" t="str">
        <f>IF($L479="","",VLOOKUP($L479,BaseEqptCdF!$C$5:$R$161,16,FALSE)*$AC$3)</f>
        <v/>
      </c>
      <c r="AF479" s="3" t="str">
        <f>IF($L479="","",IF(LEFT($AB479,2)="SD",0,IF(LEFT($AB479,2)="SB",1*52,IF($N479=Prog!$P$17,VLOOKUP($L479,BaseEqptCdF!$C$5:$P$161,14,FALSE)*1*300,VLOOKUP($L479,BaseEqptCdF!$C$5:$P$161,12,FALSE)*0.2*300))))</f>
        <v/>
      </c>
      <c r="AG479" s="6" t="str">
        <f t="shared" si="70"/>
        <v/>
      </c>
      <c r="AH479" s="6">
        <f>IF($U479=Prog!$S$18,YEAR($X479),"")</f>
        <v>1900</v>
      </c>
      <c r="AI479" s="5" t="str">
        <f>IF(OR($AG479="",$U479=Prog!$S$18),"",IF(OR($U479=Prog!$S$17,$U479=Prog!$S$16),YEAR($X479),IF($AG479="ND","ND",$AI$8+$O479)))</f>
        <v/>
      </c>
      <c r="AJ479" s="3" t="str">
        <f t="shared" si="65"/>
        <v/>
      </c>
      <c r="AK479" s="3" t="str">
        <f t="shared" si="71"/>
        <v/>
      </c>
      <c r="AL479" s="3" t="str">
        <f t="shared" si="71"/>
        <v/>
      </c>
      <c r="AM479" s="3" t="str">
        <f t="shared" si="71"/>
        <v/>
      </c>
      <c r="AN479" s="3" t="str">
        <f t="shared" si="71"/>
        <v/>
      </c>
      <c r="AO479" s="2">
        <f t="shared" si="66"/>
        <v>0</v>
      </c>
      <c r="AP479" s="4"/>
      <c r="AQ479" s="3">
        <f>IF(AJ479=1,VLOOKUP($AP479,BaseEqptCdF!$C$5:$R$161,16,FALSE),0)</f>
        <v>0</v>
      </c>
      <c r="AR479" s="3">
        <f>IF(AK479=1,VLOOKUP($AP479,BaseEqptCdF!$C$5:$R$161,16,FALSE),0)</f>
        <v>0</v>
      </c>
      <c r="AS479" s="3">
        <f>IF(AL479=1,VLOOKUP($AP479,BaseEqptCdF!$C$5:$R$161,16,FALSE),0)</f>
        <v>0</v>
      </c>
      <c r="AT479" s="3">
        <f>IF(AM479=1,VLOOKUP($AP479,BaseEqptCdF!$C$5:$R$161,16,FALSE),0)</f>
        <v>0</v>
      </c>
      <c r="AU479" s="3">
        <f>IF(AN479=1,VLOOKUP($AP479,BaseEqptCdF!$C$5:$R$161,16,FALSE),0)</f>
        <v>0</v>
      </c>
      <c r="AV479" s="2">
        <f t="shared" si="67"/>
        <v>0</v>
      </c>
      <c r="AW479" s="3" t="str">
        <f>IF($L479="","",IF(SUM($AJ479:AJ479)=0,$AE479,VLOOKUP($AP479,BaseEqptCdF!$C$5:$R$161,16,FALSE)*$AC$3))</f>
        <v/>
      </c>
      <c r="AX479" s="3" t="str">
        <f>IF($L479="","",IF(SUM($AJ479:AK479)=0,$AE479,VLOOKUP($AP479,BaseEqptCdF!$C$5:$R$161,16,FALSE)*$AC$3))</f>
        <v/>
      </c>
      <c r="AY479" s="3" t="str">
        <f>IF($L479="","",IF(SUM($AJ479:AL479)=0,$AE479,VLOOKUP($AP479,BaseEqptCdF!$C$5:$R$161,16,FALSE)*$AC$3))</f>
        <v/>
      </c>
      <c r="AZ479" s="3" t="str">
        <f>IF($L479="","",IF(SUM($AJ479:AM479)=0,$AE479,VLOOKUP($AP479,BaseEqptCdF!$C$5:$R$161,16,FALSE)*$AC$3))</f>
        <v/>
      </c>
      <c r="BA479" s="3" t="str">
        <f>IF($L479="","",IF(SUM($AJ479:AN479)=0,$AE479,VLOOKUP($AP479,BaseEqptCdF!$C$5:$R$161,16,FALSE)*$AC$3))</f>
        <v/>
      </c>
      <c r="BB479" s="2">
        <f t="shared" si="68"/>
        <v>0</v>
      </c>
      <c r="BC479" s="3" t="str">
        <f>IF($L479="","",IF(SUM($AJ479:AJ479)=0,$AF479,IF(LEFT(VLOOKUP($AP479,BaseEqptCdF!$C$5:$E$161,3,FALSE),2)="SD",0,IF(LEFT(VLOOKUP($AP479,BaseEqptCdF!$C$5:$E$161,3,FALSE),2)="SB",1*52,VLOOKUP($AP479,BaseEqptCdF!$C$5:$S$161,12,FALSE)*0.2*300))))</f>
        <v/>
      </c>
      <c r="BD479" s="3" t="str">
        <f>IF($L479="","",IF(SUM($AJ479:AK479)=0,$AF479,IF(LEFT(VLOOKUP($AP479,BaseEqptCdF!$C$5:$E$161,3,FALSE),2)="SD",0,IF(LEFT(VLOOKUP($AP479,BaseEqptCdF!$C$5:$E$161,3,FALSE),2)="SB",1*52,VLOOKUP($AP479,BaseEqptCdF!$C$5:$S$161,12,FALSE)*0.2*300))))</f>
        <v/>
      </c>
      <c r="BE479" s="3" t="str">
        <f>IF($L479="","",IF(SUM($AJ479:AL479)=0,$AF479,IF(LEFT(VLOOKUP($AP479,BaseEqptCdF!$C$5:$E$161,3,FALSE),2)="SD",0,IF(LEFT(VLOOKUP($AP479,BaseEqptCdF!$C$5:$E$161,3,FALSE),2)="SB",1*52,VLOOKUP($AP479,BaseEqptCdF!$C$5:$S$161,12,FALSE)*0.2*300))))</f>
        <v/>
      </c>
      <c r="BF479" s="3" t="str">
        <f>IF($L479="","",IF(SUM($AJ479:AM479)=0,$AF479,IF(LEFT(VLOOKUP($AP479,BaseEqptCdF!$C$5:$E$161,3,FALSE),2)="SD",0,IF(LEFT(VLOOKUP($AP479,BaseEqptCdF!$C$5:$E$161,3,FALSE),2)="SB",1*52,VLOOKUP($AP479,BaseEqptCdF!$C$5:$S$161,12,FALSE)*0.2*300))))</f>
        <v/>
      </c>
      <c r="BG479" s="3" t="str">
        <f>IF($L479="","",IF(SUM($AJ479:AN479)=0,$AF479,IF(LEFT(VLOOKUP($AP479,BaseEqptCdF!$C$5:$E$161,3,FALSE),2)="SD",0,IF(LEFT(VLOOKUP($AP479,BaseEqptCdF!$C$5:$E$161,3,FALSE),2)="SB",1*52,VLOOKUP($AP479,BaseEqptCdF!$C$5:$S$161,12,FALSE)*0.2*300))))</f>
        <v/>
      </c>
      <c r="BH479" s="2">
        <f t="shared" si="69"/>
        <v>0</v>
      </c>
    </row>
    <row r="480" spans="1:60" x14ac:dyDescent="0.25">
      <c r="A480" s="296" t="str">
        <f t="array" ref="A480">IF($C480="","",INDEX(Prog!$B$8:$D$300,MATCH($C480,nivo1,0),1))</f>
        <v/>
      </c>
      <c r="B480" s="296" t="str">
        <f t="array" ref="B480">IF($C480="","",INDEX(Prog!$B$8:$D$300,MATCH($C480,nivo1,0),2))</f>
        <v/>
      </c>
      <c r="C480" s="273"/>
      <c r="D480" s="267"/>
      <c r="E480" s="273"/>
      <c r="F480" s="273"/>
      <c r="G480" s="273"/>
      <c r="H480" s="273"/>
      <c r="I480" s="273"/>
      <c r="J480" s="273"/>
      <c r="K480" s="274"/>
      <c r="L480" s="273"/>
      <c r="M480" s="273"/>
      <c r="N480" s="273"/>
      <c r="O480" s="275"/>
      <c r="P480" s="273"/>
      <c r="Q480" s="273"/>
      <c r="R480" s="273"/>
      <c r="S480" s="273"/>
      <c r="T480" s="276"/>
      <c r="U480" s="276"/>
      <c r="V480" s="276"/>
      <c r="W480" s="276"/>
      <c r="X480" s="277"/>
      <c r="Y480" s="278"/>
      <c r="AA480" s="8" t="str">
        <f>IF($L480="","",VLOOKUP($L480,BaseEqptCdF!$C$5:$E$161,2,FALSE))</f>
        <v/>
      </c>
      <c r="AB480" s="8" t="str">
        <f>IF($L480="","",VLOOKUP($L480,BaseEqptCdF!$C$5:$E$161,3,FALSE))</f>
        <v/>
      </c>
      <c r="AC480" s="7" t="str">
        <f>IF($L480="","",VLOOKUP($L480,BaseEqptCdF!$C$5:$I$161,6,FALSE))</f>
        <v/>
      </c>
      <c r="AD480" s="7" t="str">
        <f>IF($L480="","",VLOOKUP($L480,BaseEqptCdF!$C$5:$I$161,7,FALSE))</f>
        <v/>
      </c>
      <c r="AE480" s="3" t="str">
        <f>IF($L480="","",VLOOKUP($L480,BaseEqptCdF!$C$5:$R$161,16,FALSE)*$AC$3)</f>
        <v/>
      </c>
      <c r="AF480" s="3" t="str">
        <f>IF($L480="","",IF(LEFT($AB480,2)="SD",0,IF(LEFT($AB480,2)="SB",1*52,IF($N480=Prog!$P$17,VLOOKUP($L480,BaseEqptCdF!$C$5:$P$161,14,FALSE)*1*300,VLOOKUP($L480,BaseEqptCdF!$C$5:$P$161,12,FALSE)*0.2*300))))</f>
        <v/>
      </c>
      <c r="AG480" s="6" t="str">
        <f t="shared" si="70"/>
        <v/>
      </c>
      <c r="AH480" s="6">
        <f>IF($U480=Prog!$S$18,YEAR($X480),"")</f>
        <v>1900</v>
      </c>
      <c r="AI480" s="5" t="str">
        <f>IF(OR($AG480="",$U480=Prog!$S$18),"",IF(OR($U480=Prog!$S$17,$U480=Prog!$S$16),YEAR($X480),IF($AG480="ND","ND",$AI$8+$O480)))</f>
        <v/>
      </c>
      <c r="AJ480" s="3" t="str">
        <f t="shared" si="65"/>
        <v/>
      </c>
      <c r="AK480" s="3" t="str">
        <f t="shared" si="71"/>
        <v/>
      </c>
      <c r="AL480" s="3" t="str">
        <f t="shared" si="71"/>
        <v/>
      </c>
      <c r="AM480" s="3" t="str">
        <f t="shared" si="71"/>
        <v/>
      </c>
      <c r="AN480" s="3" t="str">
        <f t="shared" si="71"/>
        <v/>
      </c>
      <c r="AO480" s="2">
        <f t="shared" si="66"/>
        <v>0</v>
      </c>
      <c r="AP480" s="4"/>
      <c r="AQ480" s="3">
        <f>IF(AJ480=1,VLOOKUP($AP480,BaseEqptCdF!$C$5:$R$161,16,FALSE),0)</f>
        <v>0</v>
      </c>
      <c r="AR480" s="3">
        <f>IF(AK480=1,VLOOKUP($AP480,BaseEqptCdF!$C$5:$R$161,16,FALSE),0)</f>
        <v>0</v>
      </c>
      <c r="AS480" s="3">
        <f>IF(AL480=1,VLOOKUP($AP480,BaseEqptCdF!$C$5:$R$161,16,FALSE),0)</f>
        <v>0</v>
      </c>
      <c r="AT480" s="3">
        <f>IF(AM480=1,VLOOKUP($AP480,BaseEqptCdF!$C$5:$R$161,16,FALSE),0)</f>
        <v>0</v>
      </c>
      <c r="AU480" s="3">
        <f>IF(AN480=1,VLOOKUP($AP480,BaseEqptCdF!$C$5:$R$161,16,FALSE),0)</f>
        <v>0</v>
      </c>
      <c r="AV480" s="2">
        <f t="shared" si="67"/>
        <v>0</v>
      </c>
      <c r="AW480" s="3" t="str">
        <f>IF($L480="","",IF(SUM($AJ480:AJ480)=0,$AE480,VLOOKUP($AP480,BaseEqptCdF!$C$5:$R$161,16,FALSE)*$AC$3))</f>
        <v/>
      </c>
      <c r="AX480" s="3" t="str">
        <f>IF($L480="","",IF(SUM($AJ480:AK480)=0,$AE480,VLOOKUP($AP480,BaseEqptCdF!$C$5:$R$161,16,FALSE)*$AC$3))</f>
        <v/>
      </c>
      <c r="AY480" s="3" t="str">
        <f>IF($L480="","",IF(SUM($AJ480:AL480)=0,$AE480,VLOOKUP($AP480,BaseEqptCdF!$C$5:$R$161,16,FALSE)*$AC$3))</f>
        <v/>
      </c>
      <c r="AZ480" s="3" t="str">
        <f>IF($L480="","",IF(SUM($AJ480:AM480)=0,$AE480,VLOOKUP($AP480,BaseEqptCdF!$C$5:$R$161,16,FALSE)*$AC$3))</f>
        <v/>
      </c>
      <c r="BA480" s="3" t="str">
        <f>IF($L480="","",IF(SUM($AJ480:AN480)=0,$AE480,VLOOKUP($AP480,BaseEqptCdF!$C$5:$R$161,16,FALSE)*$AC$3))</f>
        <v/>
      </c>
      <c r="BB480" s="2">
        <f t="shared" si="68"/>
        <v>0</v>
      </c>
      <c r="BC480" s="3" t="str">
        <f>IF($L480="","",IF(SUM($AJ480:AJ480)=0,$AF480,IF(LEFT(VLOOKUP($AP480,BaseEqptCdF!$C$5:$E$161,3,FALSE),2)="SD",0,IF(LEFT(VLOOKUP($AP480,BaseEqptCdF!$C$5:$E$161,3,FALSE),2)="SB",1*52,VLOOKUP($AP480,BaseEqptCdF!$C$5:$S$161,12,FALSE)*0.2*300))))</f>
        <v/>
      </c>
      <c r="BD480" s="3" t="str">
        <f>IF($L480="","",IF(SUM($AJ480:AK480)=0,$AF480,IF(LEFT(VLOOKUP($AP480,BaseEqptCdF!$C$5:$E$161,3,FALSE),2)="SD",0,IF(LEFT(VLOOKUP($AP480,BaseEqptCdF!$C$5:$E$161,3,FALSE),2)="SB",1*52,VLOOKUP($AP480,BaseEqptCdF!$C$5:$S$161,12,FALSE)*0.2*300))))</f>
        <v/>
      </c>
      <c r="BE480" s="3" t="str">
        <f>IF($L480="","",IF(SUM($AJ480:AL480)=0,$AF480,IF(LEFT(VLOOKUP($AP480,BaseEqptCdF!$C$5:$E$161,3,FALSE),2)="SD",0,IF(LEFT(VLOOKUP($AP480,BaseEqptCdF!$C$5:$E$161,3,FALSE),2)="SB",1*52,VLOOKUP($AP480,BaseEqptCdF!$C$5:$S$161,12,FALSE)*0.2*300))))</f>
        <v/>
      </c>
      <c r="BF480" s="3" t="str">
        <f>IF($L480="","",IF(SUM($AJ480:AM480)=0,$AF480,IF(LEFT(VLOOKUP($AP480,BaseEqptCdF!$C$5:$E$161,3,FALSE),2)="SD",0,IF(LEFT(VLOOKUP($AP480,BaseEqptCdF!$C$5:$E$161,3,FALSE),2)="SB",1*52,VLOOKUP($AP480,BaseEqptCdF!$C$5:$S$161,12,FALSE)*0.2*300))))</f>
        <v/>
      </c>
      <c r="BG480" s="3" t="str">
        <f>IF($L480="","",IF(SUM($AJ480:AN480)=0,$AF480,IF(LEFT(VLOOKUP($AP480,BaseEqptCdF!$C$5:$E$161,3,FALSE),2)="SD",0,IF(LEFT(VLOOKUP($AP480,BaseEqptCdF!$C$5:$E$161,3,FALSE),2)="SB",1*52,VLOOKUP($AP480,BaseEqptCdF!$C$5:$S$161,12,FALSE)*0.2*300))))</f>
        <v/>
      </c>
      <c r="BH480" s="2">
        <f t="shared" si="69"/>
        <v>0</v>
      </c>
    </row>
    <row r="481" spans="1:60" x14ac:dyDescent="0.25">
      <c r="A481" s="296" t="str">
        <f t="array" ref="A481">IF($C481="","",INDEX(Prog!$B$8:$D$300,MATCH($C481,nivo1,0),1))</f>
        <v/>
      </c>
      <c r="B481" s="296" t="str">
        <f t="array" ref="B481">IF($C481="","",INDEX(Prog!$B$8:$D$300,MATCH($C481,nivo1,0),2))</f>
        <v/>
      </c>
      <c r="C481" s="273"/>
      <c r="D481" s="267"/>
      <c r="E481" s="273"/>
      <c r="F481" s="273"/>
      <c r="G481" s="273"/>
      <c r="H481" s="273"/>
      <c r="I481" s="273"/>
      <c r="J481" s="273"/>
      <c r="K481" s="274"/>
      <c r="L481" s="273"/>
      <c r="M481" s="273"/>
      <c r="N481" s="273"/>
      <c r="O481" s="275"/>
      <c r="P481" s="273"/>
      <c r="Q481" s="273"/>
      <c r="R481" s="273"/>
      <c r="S481" s="273"/>
      <c r="T481" s="276"/>
      <c r="U481" s="276"/>
      <c r="V481" s="276"/>
      <c r="W481" s="276"/>
      <c r="X481" s="277"/>
      <c r="Y481" s="278"/>
      <c r="AA481" s="8" t="str">
        <f>IF($L481="","",VLOOKUP($L481,BaseEqptCdF!$C$5:$E$161,2,FALSE))</f>
        <v/>
      </c>
      <c r="AB481" s="8" t="str">
        <f>IF($L481="","",VLOOKUP($L481,BaseEqptCdF!$C$5:$E$161,3,FALSE))</f>
        <v/>
      </c>
      <c r="AC481" s="7" t="str">
        <f>IF($L481="","",VLOOKUP($L481,BaseEqptCdF!$C$5:$I$161,6,FALSE))</f>
        <v/>
      </c>
      <c r="AD481" s="7" t="str">
        <f>IF($L481="","",VLOOKUP($L481,BaseEqptCdF!$C$5:$I$161,7,FALSE))</f>
        <v/>
      </c>
      <c r="AE481" s="3" t="str">
        <f>IF($L481="","",VLOOKUP($L481,BaseEqptCdF!$C$5:$R$161,16,FALSE)*$AC$3)</f>
        <v/>
      </c>
      <c r="AF481" s="3" t="str">
        <f>IF($L481="","",IF(LEFT($AB481,2)="SD",0,IF(LEFT($AB481,2)="SB",1*52,IF($N481=Prog!$P$17,VLOOKUP($L481,BaseEqptCdF!$C$5:$P$161,14,FALSE)*1*300,VLOOKUP($L481,BaseEqptCdF!$C$5:$P$161,12,FALSE)*0.2*300))))</f>
        <v/>
      </c>
      <c r="AG481" s="6" t="str">
        <f t="shared" si="70"/>
        <v/>
      </c>
      <c r="AH481" s="6">
        <f>IF($U481=Prog!$S$18,YEAR($X481),"")</f>
        <v>1900</v>
      </c>
      <c r="AI481" s="5" t="str">
        <f>IF(OR($AG481="",$U481=Prog!$S$18),"",IF(OR($U481=Prog!$S$17,$U481=Prog!$S$16),YEAR($X481),IF($AG481="ND","ND",$AI$8+$O481)))</f>
        <v/>
      </c>
      <c r="AJ481" s="3" t="str">
        <f t="shared" si="65"/>
        <v/>
      </c>
      <c r="AK481" s="3" t="str">
        <f t="shared" si="71"/>
        <v/>
      </c>
      <c r="AL481" s="3" t="str">
        <f t="shared" si="71"/>
        <v/>
      </c>
      <c r="AM481" s="3" t="str">
        <f t="shared" si="71"/>
        <v/>
      </c>
      <c r="AN481" s="3" t="str">
        <f t="shared" si="71"/>
        <v/>
      </c>
      <c r="AO481" s="2">
        <f t="shared" si="66"/>
        <v>0</v>
      </c>
      <c r="AP481" s="4"/>
      <c r="AQ481" s="3">
        <f>IF(AJ481=1,VLOOKUP($AP481,BaseEqptCdF!$C$5:$R$161,16,FALSE),0)</f>
        <v>0</v>
      </c>
      <c r="AR481" s="3">
        <f>IF(AK481=1,VLOOKUP($AP481,BaseEqptCdF!$C$5:$R$161,16,FALSE),0)</f>
        <v>0</v>
      </c>
      <c r="AS481" s="3">
        <f>IF(AL481=1,VLOOKUP($AP481,BaseEqptCdF!$C$5:$R$161,16,FALSE),0)</f>
        <v>0</v>
      </c>
      <c r="AT481" s="3">
        <f>IF(AM481=1,VLOOKUP($AP481,BaseEqptCdF!$C$5:$R$161,16,FALSE),0)</f>
        <v>0</v>
      </c>
      <c r="AU481" s="3">
        <f>IF(AN481=1,VLOOKUP($AP481,BaseEqptCdF!$C$5:$R$161,16,FALSE),0)</f>
        <v>0</v>
      </c>
      <c r="AV481" s="2">
        <f t="shared" si="67"/>
        <v>0</v>
      </c>
      <c r="AW481" s="3" t="str">
        <f>IF($L481="","",IF(SUM($AJ481:AJ481)=0,$AE481,VLOOKUP($AP481,BaseEqptCdF!$C$5:$R$161,16,FALSE)*$AC$3))</f>
        <v/>
      </c>
      <c r="AX481" s="3" t="str">
        <f>IF($L481="","",IF(SUM($AJ481:AK481)=0,$AE481,VLOOKUP($AP481,BaseEqptCdF!$C$5:$R$161,16,FALSE)*$AC$3))</f>
        <v/>
      </c>
      <c r="AY481" s="3" t="str">
        <f>IF($L481="","",IF(SUM($AJ481:AL481)=0,$AE481,VLOOKUP($AP481,BaseEqptCdF!$C$5:$R$161,16,FALSE)*$AC$3))</f>
        <v/>
      </c>
      <c r="AZ481" s="3" t="str">
        <f>IF($L481="","",IF(SUM($AJ481:AM481)=0,$AE481,VLOOKUP($AP481,BaseEqptCdF!$C$5:$R$161,16,FALSE)*$AC$3))</f>
        <v/>
      </c>
      <c r="BA481" s="3" t="str">
        <f>IF($L481="","",IF(SUM($AJ481:AN481)=0,$AE481,VLOOKUP($AP481,BaseEqptCdF!$C$5:$R$161,16,FALSE)*$AC$3))</f>
        <v/>
      </c>
      <c r="BB481" s="2">
        <f t="shared" si="68"/>
        <v>0</v>
      </c>
      <c r="BC481" s="3" t="str">
        <f>IF($L481="","",IF(SUM($AJ481:AJ481)=0,$AF481,IF(LEFT(VLOOKUP($AP481,BaseEqptCdF!$C$5:$E$161,3,FALSE),2)="SD",0,IF(LEFT(VLOOKUP($AP481,BaseEqptCdF!$C$5:$E$161,3,FALSE),2)="SB",1*52,VLOOKUP($AP481,BaseEqptCdF!$C$5:$S$161,12,FALSE)*0.2*300))))</f>
        <v/>
      </c>
      <c r="BD481" s="3" t="str">
        <f>IF($L481="","",IF(SUM($AJ481:AK481)=0,$AF481,IF(LEFT(VLOOKUP($AP481,BaseEqptCdF!$C$5:$E$161,3,FALSE),2)="SD",0,IF(LEFT(VLOOKUP($AP481,BaseEqptCdF!$C$5:$E$161,3,FALSE),2)="SB",1*52,VLOOKUP($AP481,BaseEqptCdF!$C$5:$S$161,12,FALSE)*0.2*300))))</f>
        <v/>
      </c>
      <c r="BE481" s="3" t="str">
        <f>IF($L481="","",IF(SUM($AJ481:AL481)=0,$AF481,IF(LEFT(VLOOKUP($AP481,BaseEqptCdF!$C$5:$E$161,3,FALSE),2)="SD",0,IF(LEFT(VLOOKUP($AP481,BaseEqptCdF!$C$5:$E$161,3,FALSE),2)="SB",1*52,VLOOKUP($AP481,BaseEqptCdF!$C$5:$S$161,12,FALSE)*0.2*300))))</f>
        <v/>
      </c>
      <c r="BF481" s="3" t="str">
        <f>IF($L481="","",IF(SUM($AJ481:AM481)=0,$AF481,IF(LEFT(VLOOKUP($AP481,BaseEqptCdF!$C$5:$E$161,3,FALSE),2)="SD",0,IF(LEFT(VLOOKUP($AP481,BaseEqptCdF!$C$5:$E$161,3,FALSE),2)="SB",1*52,VLOOKUP($AP481,BaseEqptCdF!$C$5:$S$161,12,FALSE)*0.2*300))))</f>
        <v/>
      </c>
      <c r="BG481" s="3" t="str">
        <f>IF($L481="","",IF(SUM($AJ481:AN481)=0,$AF481,IF(LEFT(VLOOKUP($AP481,BaseEqptCdF!$C$5:$E$161,3,FALSE),2)="SD",0,IF(LEFT(VLOOKUP($AP481,BaseEqptCdF!$C$5:$E$161,3,FALSE),2)="SB",1*52,VLOOKUP($AP481,BaseEqptCdF!$C$5:$S$161,12,FALSE)*0.2*300))))</f>
        <v/>
      </c>
      <c r="BH481" s="2">
        <f t="shared" si="69"/>
        <v>0</v>
      </c>
    </row>
    <row r="482" spans="1:60" x14ac:dyDescent="0.25">
      <c r="A482" s="296" t="str">
        <f t="array" ref="A482">IF($C482="","",INDEX(Prog!$B$8:$D$300,MATCH($C482,nivo1,0),1))</f>
        <v/>
      </c>
      <c r="B482" s="296" t="str">
        <f t="array" ref="B482">IF($C482="","",INDEX(Prog!$B$8:$D$300,MATCH($C482,nivo1,0),2))</f>
        <v/>
      </c>
      <c r="C482" s="273"/>
      <c r="D482" s="267"/>
      <c r="E482" s="273"/>
      <c r="F482" s="273"/>
      <c r="G482" s="273"/>
      <c r="H482" s="273"/>
      <c r="I482" s="273"/>
      <c r="J482" s="273"/>
      <c r="K482" s="274"/>
      <c r="L482" s="273"/>
      <c r="M482" s="273"/>
      <c r="N482" s="273"/>
      <c r="O482" s="275"/>
      <c r="P482" s="273"/>
      <c r="Q482" s="273"/>
      <c r="R482" s="273"/>
      <c r="S482" s="273"/>
      <c r="T482" s="276"/>
      <c r="U482" s="276"/>
      <c r="V482" s="276"/>
      <c r="W482" s="276"/>
      <c r="X482" s="277"/>
      <c r="Y482" s="278"/>
      <c r="AA482" s="8" t="str">
        <f>IF($L482="","",VLOOKUP($L482,BaseEqptCdF!$C$5:$E$161,2,FALSE))</f>
        <v/>
      </c>
      <c r="AB482" s="8" t="str">
        <f>IF($L482="","",VLOOKUP($L482,BaseEqptCdF!$C$5:$E$161,3,FALSE))</f>
        <v/>
      </c>
      <c r="AC482" s="7" t="str">
        <f>IF($L482="","",VLOOKUP($L482,BaseEqptCdF!$C$5:$I$161,6,FALSE))</f>
        <v/>
      </c>
      <c r="AD482" s="7" t="str">
        <f>IF($L482="","",VLOOKUP($L482,BaseEqptCdF!$C$5:$I$161,7,FALSE))</f>
        <v/>
      </c>
      <c r="AE482" s="3" t="str">
        <f>IF($L482="","",VLOOKUP($L482,BaseEqptCdF!$C$5:$R$161,16,FALSE)*$AC$3)</f>
        <v/>
      </c>
      <c r="AF482" s="3" t="str">
        <f>IF($L482="","",IF(LEFT($AB482,2)="SD",0,IF(LEFT($AB482,2)="SB",1*52,IF($N482=Prog!$P$17,VLOOKUP($L482,BaseEqptCdF!$C$5:$P$161,14,FALSE)*1*300,VLOOKUP($L482,BaseEqptCdF!$C$5:$P$161,12,FALSE)*0.2*300))))</f>
        <v/>
      </c>
      <c r="AG482" s="6" t="str">
        <f t="shared" si="70"/>
        <v/>
      </c>
      <c r="AH482" s="6">
        <f>IF($U482=Prog!$S$18,YEAR($X482),"")</f>
        <v>1900</v>
      </c>
      <c r="AI482" s="5" t="str">
        <f>IF(OR($AG482="",$U482=Prog!$S$18),"",IF(OR($U482=Prog!$S$17,$U482=Prog!$S$16),YEAR($X482),IF($AG482="ND","ND",$AI$8+$O482)))</f>
        <v/>
      </c>
      <c r="AJ482" s="3" t="str">
        <f t="shared" si="65"/>
        <v/>
      </c>
      <c r="AK482" s="3" t="str">
        <f t="shared" si="71"/>
        <v/>
      </c>
      <c r="AL482" s="3" t="str">
        <f t="shared" si="71"/>
        <v/>
      </c>
      <c r="AM482" s="3" t="str">
        <f t="shared" si="71"/>
        <v/>
      </c>
      <c r="AN482" s="3" t="str">
        <f t="shared" si="71"/>
        <v/>
      </c>
      <c r="AO482" s="2">
        <f t="shared" si="66"/>
        <v>0</v>
      </c>
      <c r="AP482" s="4"/>
      <c r="AQ482" s="3">
        <f>IF(AJ482=1,VLOOKUP($AP482,BaseEqptCdF!$C$5:$R$161,16,FALSE),0)</f>
        <v>0</v>
      </c>
      <c r="AR482" s="3">
        <f>IF(AK482=1,VLOOKUP($AP482,BaseEqptCdF!$C$5:$R$161,16,FALSE),0)</f>
        <v>0</v>
      </c>
      <c r="AS482" s="3">
        <f>IF(AL482=1,VLOOKUP($AP482,BaseEqptCdF!$C$5:$R$161,16,FALSE),0)</f>
        <v>0</v>
      </c>
      <c r="AT482" s="3">
        <f>IF(AM482=1,VLOOKUP($AP482,BaseEqptCdF!$C$5:$R$161,16,FALSE),0)</f>
        <v>0</v>
      </c>
      <c r="AU482" s="3">
        <f>IF(AN482=1,VLOOKUP($AP482,BaseEqptCdF!$C$5:$R$161,16,FALSE),0)</f>
        <v>0</v>
      </c>
      <c r="AV482" s="2">
        <f t="shared" si="67"/>
        <v>0</v>
      </c>
      <c r="AW482" s="3" t="str">
        <f>IF($L482="","",IF(SUM($AJ482:AJ482)=0,$AE482,VLOOKUP($AP482,BaseEqptCdF!$C$5:$R$161,16,FALSE)*$AC$3))</f>
        <v/>
      </c>
      <c r="AX482" s="3" t="str">
        <f>IF($L482="","",IF(SUM($AJ482:AK482)=0,$AE482,VLOOKUP($AP482,BaseEqptCdF!$C$5:$R$161,16,FALSE)*$AC$3))</f>
        <v/>
      </c>
      <c r="AY482" s="3" t="str">
        <f>IF($L482="","",IF(SUM($AJ482:AL482)=0,$AE482,VLOOKUP($AP482,BaseEqptCdF!$C$5:$R$161,16,FALSE)*$AC$3))</f>
        <v/>
      </c>
      <c r="AZ482" s="3" t="str">
        <f>IF($L482="","",IF(SUM($AJ482:AM482)=0,$AE482,VLOOKUP($AP482,BaseEqptCdF!$C$5:$R$161,16,FALSE)*$AC$3))</f>
        <v/>
      </c>
      <c r="BA482" s="3" t="str">
        <f>IF($L482="","",IF(SUM($AJ482:AN482)=0,$AE482,VLOOKUP($AP482,BaseEqptCdF!$C$5:$R$161,16,FALSE)*$AC$3))</f>
        <v/>
      </c>
      <c r="BB482" s="2">
        <f t="shared" si="68"/>
        <v>0</v>
      </c>
      <c r="BC482" s="3" t="str">
        <f>IF($L482="","",IF(SUM($AJ482:AJ482)=0,$AF482,IF(LEFT(VLOOKUP($AP482,BaseEqptCdF!$C$5:$E$161,3,FALSE),2)="SD",0,IF(LEFT(VLOOKUP($AP482,BaseEqptCdF!$C$5:$E$161,3,FALSE),2)="SB",1*52,VLOOKUP($AP482,BaseEqptCdF!$C$5:$S$161,12,FALSE)*0.2*300))))</f>
        <v/>
      </c>
      <c r="BD482" s="3" t="str">
        <f>IF($L482="","",IF(SUM($AJ482:AK482)=0,$AF482,IF(LEFT(VLOOKUP($AP482,BaseEqptCdF!$C$5:$E$161,3,FALSE),2)="SD",0,IF(LEFT(VLOOKUP($AP482,BaseEqptCdF!$C$5:$E$161,3,FALSE),2)="SB",1*52,VLOOKUP($AP482,BaseEqptCdF!$C$5:$S$161,12,FALSE)*0.2*300))))</f>
        <v/>
      </c>
      <c r="BE482" s="3" t="str">
        <f>IF($L482="","",IF(SUM($AJ482:AL482)=0,$AF482,IF(LEFT(VLOOKUP($AP482,BaseEqptCdF!$C$5:$E$161,3,FALSE),2)="SD",0,IF(LEFT(VLOOKUP($AP482,BaseEqptCdF!$C$5:$E$161,3,FALSE),2)="SB",1*52,VLOOKUP($AP482,BaseEqptCdF!$C$5:$S$161,12,FALSE)*0.2*300))))</f>
        <v/>
      </c>
      <c r="BF482" s="3" t="str">
        <f>IF($L482="","",IF(SUM($AJ482:AM482)=0,$AF482,IF(LEFT(VLOOKUP($AP482,BaseEqptCdF!$C$5:$E$161,3,FALSE),2)="SD",0,IF(LEFT(VLOOKUP($AP482,BaseEqptCdF!$C$5:$E$161,3,FALSE),2)="SB",1*52,VLOOKUP($AP482,BaseEqptCdF!$C$5:$S$161,12,FALSE)*0.2*300))))</f>
        <v/>
      </c>
      <c r="BG482" s="3" t="str">
        <f>IF($L482="","",IF(SUM($AJ482:AN482)=0,$AF482,IF(LEFT(VLOOKUP($AP482,BaseEqptCdF!$C$5:$E$161,3,FALSE),2)="SD",0,IF(LEFT(VLOOKUP($AP482,BaseEqptCdF!$C$5:$E$161,3,FALSE),2)="SB",1*52,VLOOKUP($AP482,BaseEqptCdF!$C$5:$S$161,12,FALSE)*0.2*300))))</f>
        <v/>
      </c>
      <c r="BH482" s="2">
        <f t="shared" si="69"/>
        <v>0</v>
      </c>
    </row>
    <row r="483" spans="1:60" x14ac:dyDescent="0.25">
      <c r="A483" s="296" t="str">
        <f t="array" ref="A483">IF($C483="","",INDEX(Prog!$B$8:$D$300,MATCH($C483,nivo1,0),1))</f>
        <v/>
      </c>
      <c r="B483" s="296" t="str">
        <f t="array" ref="B483">IF($C483="","",INDEX(Prog!$B$8:$D$300,MATCH($C483,nivo1,0),2))</f>
        <v/>
      </c>
      <c r="C483" s="273"/>
      <c r="D483" s="267"/>
      <c r="E483" s="273"/>
      <c r="F483" s="273"/>
      <c r="G483" s="273"/>
      <c r="H483" s="273"/>
      <c r="I483" s="273"/>
      <c r="J483" s="273"/>
      <c r="K483" s="274"/>
      <c r="L483" s="273"/>
      <c r="M483" s="273"/>
      <c r="N483" s="273"/>
      <c r="O483" s="275"/>
      <c r="P483" s="273"/>
      <c r="Q483" s="273"/>
      <c r="R483" s="273"/>
      <c r="S483" s="273"/>
      <c r="T483" s="276"/>
      <c r="U483" s="276"/>
      <c r="V483" s="276"/>
      <c r="W483" s="276"/>
      <c r="X483" s="277"/>
      <c r="Y483" s="278"/>
      <c r="AA483" s="8" t="str">
        <f>IF($L483="","",VLOOKUP($L483,BaseEqptCdF!$C$5:$E$161,2,FALSE))</f>
        <v/>
      </c>
      <c r="AB483" s="8" t="str">
        <f>IF($L483="","",VLOOKUP($L483,BaseEqptCdF!$C$5:$E$161,3,FALSE))</f>
        <v/>
      </c>
      <c r="AC483" s="7" t="str">
        <f>IF($L483="","",VLOOKUP($L483,BaseEqptCdF!$C$5:$I$161,6,FALSE))</f>
        <v/>
      </c>
      <c r="AD483" s="7" t="str">
        <f>IF($L483="","",VLOOKUP($L483,BaseEqptCdF!$C$5:$I$161,7,FALSE))</f>
        <v/>
      </c>
      <c r="AE483" s="3" t="str">
        <f>IF($L483="","",VLOOKUP($L483,BaseEqptCdF!$C$5:$R$161,16,FALSE)*$AC$3)</f>
        <v/>
      </c>
      <c r="AF483" s="3" t="str">
        <f>IF($L483="","",IF(LEFT($AB483,2)="SD",0,IF(LEFT($AB483,2)="SB",1*52,IF($N483=Prog!$P$17,VLOOKUP($L483,BaseEqptCdF!$C$5:$P$161,14,FALSE)*1*300,VLOOKUP($L483,BaseEqptCdF!$C$5:$P$161,12,FALSE)*0.2*300))))</f>
        <v/>
      </c>
      <c r="AG483" s="6" t="str">
        <f t="shared" si="70"/>
        <v/>
      </c>
      <c r="AH483" s="6">
        <f>IF($U483=Prog!$S$18,YEAR($X483),"")</f>
        <v>1900</v>
      </c>
      <c r="AI483" s="5" t="str">
        <f>IF(OR($AG483="",$U483=Prog!$S$18),"",IF(OR($U483=Prog!$S$17,$U483=Prog!$S$16),YEAR($X483),IF($AG483="ND","ND",$AI$8+$O483)))</f>
        <v/>
      </c>
      <c r="AJ483" s="3" t="str">
        <f t="shared" si="65"/>
        <v/>
      </c>
      <c r="AK483" s="3" t="str">
        <f t="shared" si="71"/>
        <v/>
      </c>
      <c r="AL483" s="3" t="str">
        <f t="shared" si="71"/>
        <v/>
      </c>
      <c r="AM483" s="3" t="str">
        <f t="shared" si="71"/>
        <v/>
      </c>
      <c r="AN483" s="3" t="str">
        <f t="shared" si="71"/>
        <v/>
      </c>
      <c r="AO483" s="2">
        <f t="shared" si="66"/>
        <v>0</v>
      </c>
      <c r="AP483" s="4"/>
      <c r="AQ483" s="3">
        <f>IF(AJ483=1,VLOOKUP($AP483,BaseEqptCdF!$C$5:$R$161,16,FALSE),0)</f>
        <v>0</v>
      </c>
      <c r="AR483" s="3">
        <f>IF(AK483=1,VLOOKUP($AP483,BaseEqptCdF!$C$5:$R$161,16,FALSE),0)</f>
        <v>0</v>
      </c>
      <c r="AS483" s="3">
        <f>IF(AL483=1,VLOOKUP($AP483,BaseEqptCdF!$C$5:$R$161,16,FALSE),0)</f>
        <v>0</v>
      </c>
      <c r="AT483" s="3">
        <f>IF(AM483=1,VLOOKUP($AP483,BaseEqptCdF!$C$5:$R$161,16,FALSE),0)</f>
        <v>0</v>
      </c>
      <c r="AU483" s="3">
        <f>IF(AN483=1,VLOOKUP($AP483,BaseEqptCdF!$C$5:$R$161,16,FALSE),0)</f>
        <v>0</v>
      </c>
      <c r="AV483" s="2">
        <f t="shared" si="67"/>
        <v>0</v>
      </c>
      <c r="AW483" s="3" t="str">
        <f>IF($L483="","",IF(SUM($AJ483:AJ483)=0,$AE483,VLOOKUP($AP483,BaseEqptCdF!$C$5:$R$161,16,FALSE)*$AC$3))</f>
        <v/>
      </c>
      <c r="AX483" s="3" t="str">
        <f>IF($L483="","",IF(SUM($AJ483:AK483)=0,$AE483,VLOOKUP($AP483,BaseEqptCdF!$C$5:$R$161,16,FALSE)*$AC$3))</f>
        <v/>
      </c>
      <c r="AY483" s="3" t="str">
        <f>IF($L483="","",IF(SUM($AJ483:AL483)=0,$AE483,VLOOKUP($AP483,BaseEqptCdF!$C$5:$R$161,16,FALSE)*$AC$3))</f>
        <v/>
      </c>
      <c r="AZ483" s="3" t="str">
        <f>IF($L483="","",IF(SUM($AJ483:AM483)=0,$AE483,VLOOKUP($AP483,BaseEqptCdF!$C$5:$R$161,16,FALSE)*$AC$3))</f>
        <v/>
      </c>
      <c r="BA483" s="3" t="str">
        <f>IF($L483="","",IF(SUM($AJ483:AN483)=0,$AE483,VLOOKUP($AP483,BaseEqptCdF!$C$5:$R$161,16,FALSE)*$AC$3))</f>
        <v/>
      </c>
      <c r="BB483" s="2">
        <f t="shared" si="68"/>
        <v>0</v>
      </c>
      <c r="BC483" s="3" t="str">
        <f>IF($L483="","",IF(SUM($AJ483:AJ483)=0,$AF483,IF(LEFT(VLOOKUP($AP483,BaseEqptCdF!$C$5:$E$161,3,FALSE),2)="SD",0,IF(LEFT(VLOOKUP($AP483,BaseEqptCdF!$C$5:$E$161,3,FALSE),2)="SB",1*52,VLOOKUP($AP483,BaseEqptCdF!$C$5:$S$161,12,FALSE)*0.2*300))))</f>
        <v/>
      </c>
      <c r="BD483" s="3" t="str">
        <f>IF($L483="","",IF(SUM($AJ483:AK483)=0,$AF483,IF(LEFT(VLOOKUP($AP483,BaseEqptCdF!$C$5:$E$161,3,FALSE),2)="SD",0,IF(LEFT(VLOOKUP($AP483,BaseEqptCdF!$C$5:$E$161,3,FALSE),2)="SB",1*52,VLOOKUP($AP483,BaseEqptCdF!$C$5:$S$161,12,FALSE)*0.2*300))))</f>
        <v/>
      </c>
      <c r="BE483" s="3" t="str">
        <f>IF($L483="","",IF(SUM($AJ483:AL483)=0,$AF483,IF(LEFT(VLOOKUP($AP483,BaseEqptCdF!$C$5:$E$161,3,FALSE),2)="SD",0,IF(LEFT(VLOOKUP($AP483,BaseEqptCdF!$C$5:$E$161,3,FALSE),2)="SB",1*52,VLOOKUP($AP483,BaseEqptCdF!$C$5:$S$161,12,FALSE)*0.2*300))))</f>
        <v/>
      </c>
      <c r="BF483" s="3" t="str">
        <f>IF($L483="","",IF(SUM($AJ483:AM483)=0,$AF483,IF(LEFT(VLOOKUP($AP483,BaseEqptCdF!$C$5:$E$161,3,FALSE),2)="SD",0,IF(LEFT(VLOOKUP($AP483,BaseEqptCdF!$C$5:$E$161,3,FALSE),2)="SB",1*52,VLOOKUP($AP483,BaseEqptCdF!$C$5:$S$161,12,FALSE)*0.2*300))))</f>
        <v/>
      </c>
      <c r="BG483" s="3" t="str">
        <f>IF($L483="","",IF(SUM($AJ483:AN483)=0,$AF483,IF(LEFT(VLOOKUP($AP483,BaseEqptCdF!$C$5:$E$161,3,FALSE),2)="SD",0,IF(LEFT(VLOOKUP($AP483,BaseEqptCdF!$C$5:$E$161,3,FALSE),2)="SB",1*52,VLOOKUP($AP483,BaseEqptCdF!$C$5:$S$161,12,FALSE)*0.2*300))))</f>
        <v/>
      </c>
      <c r="BH483" s="2">
        <f t="shared" si="69"/>
        <v>0</v>
      </c>
    </row>
    <row r="484" spans="1:60" x14ac:dyDescent="0.25">
      <c r="A484" s="296" t="str">
        <f t="array" ref="A484">IF($C484="","",INDEX(Prog!$B$8:$D$300,MATCH($C484,nivo1,0),1))</f>
        <v/>
      </c>
      <c r="B484" s="296" t="str">
        <f t="array" ref="B484">IF($C484="","",INDEX(Prog!$B$8:$D$300,MATCH($C484,nivo1,0),2))</f>
        <v/>
      </c>
      <c r="C484" s="273"/>
      <c r="D484" s="267"/>
      <c r="E484" s="273"/>
      <c r="F484" s="273"/>
      <c r="G484" s="273"/>
      <c r="H484" s="273"/>
      <c r="I484" s="273"/>
      <c r="J484" s="273"/>
      <c r="K484" s="274"/>
      <c r="L484" s="273"/>
      <c r="M484" s="273"/>
      <c r="N484" s="273"/>
      <c r="O484" s="275"/>
      <c r="P484" s="273"/>
      <c r="Q484" s="273"/>
      <c r="R484" s="273"/>
      <c r="S484" s="273"/>
      <c r="T484" s="276"/>
      <c r="U484" s="276"/>
      <c r="V484" s="276"/>
      <c r="W484" s="276"/>
      <c r="X484" s="277"/>
      <c r="Y484" s="278"/>
      <c r="AA484" s="8" t="str">
        <f>IF($L484="","",VLOOKUP($L484,BaseEqptCdF!$C$5:$E$161,2,FALSE))</f>
        <v/>
      </c>
      <c r="AB484" s="8" t="str">
        <f>IF($L484="","",VLOOKUP($L484,BaseEqptCdF!$C$5:$E$161,3,FALSE))</f>
        <v/>
      </c>
      <c r="AC484" s="7" t="str">
        <f>IF($L484="","",VLOOKUP($L484,BaseEqptCdF!$C$5:$I$161,6,FALSE))</f>
        <v/>
      </c>
      <c r="AD484" s="7" t="str">
        <f>IF($L484="","",VLOOKUP($L484,BaseEqptCdF!$C$5:$I$161,7,FALSE))</f>
        <v/>
      </c>
      <c r="AE484" s="3" t="str">
        <f>IF($L484="","",VLOOKUP($L484,BaseEqptCdF!$C$5:$R$161,16,FALSE)*$AC$3)</f>
        <v/>
      </c>
      <c r="AF484" s="3" t="str">
        <f>IF($L484="","",IF(LEFT($AB484,2)="SD",0,IF(LEFT($AB484,2)="SB",1*52,IF($N484=Prog!$P$17,VLOOKUP($L484,BaseEqptCdF!$C$5:$P$161,14,FALSE)*1*300,VLOOKUP($L484,BaseEqptCdF!$C$5:$P$161,12,FALSE)*0.2*300))))</f>
        <v/>
      </c>
      <c r="AG484" s="6" t="str">
        <f t="shared" si="70"/>
        <v/>
      </c>
      <c r="AH484" s="6">
        <f>IF($U484=Prog!$S$18,YEAR($X484),"")</f>
        <v>1900</v>
      </c>
      <c r="AI484" s="5" t="str">
        <f>IF(OR($AG484="",$U484=Prog!$S$18),"",IF(OR($U484=Prog!$S$17,$U484=Prog!$S$16),YEAR($X484),IF($AG484="ND","ND",$AI$8+$O484)))</f>
        <v/>
      </c>
      <c r="AJ484" s="3" t="str">
        <f t="shared" si="65"/>
        <v/>
      </c>
      <c r="AK484" s="3" t="str">
        <f t="shared" si="71"/>
        <v/>
      </c>
      <c r="AL484" s="3" t="str">
        <f t="shared" si="71"/>
        <v/>
      </c>
      <c r="AM484" s="3" t="str">
        <f t="shared" si="71"/>
        <v/>
      </c>
      <c r="AN484" s="3" t="str">
        <f t="shared" si="71"/>
        <v/>
      </c>
      <c r="AO484" s="2">
        <f t="shared" si="66"/>
        <v>0</v>
      </c>
      <c r="AP484" s="4"/>
      <c r="AQ484" s="3">
        <f>IF(AJ484=1,VLOOKUP($AP484,BaseEqptCdF!$C$5:$R$161,16,FALSE),0)</f>
        <v>0</v>
      </c>
      <c r="AR484" s="3">
        <f>IF(AK484=1,VLOOKUP($AP484,BaseEqptCdF!$C$5:$R$161,16,FALSE),0)</f>
        <v>0</v>
      </c>
      <c r="AS484" s="3">
        <f>IF(AL484=1,VLOOKUP($AP484,BaseEqptCdF!$C$5:$R$161,16,FALSE),0)</f>
        <v>0</v>
      </c>
      <c r="AT484" s="3">
        <f>IF(AM484=1,VLOOKUP($AP484,BaseEqptCdF!$C$5:$R$161,16,FALSE),0)</f>
        <v>0</v>
      </c>
      <c r="AU484" s="3">
        <f>IF(AN484=1,VLOOKUP($AP484,BaseEqptCdF!$C$5:$R$161,16,FALSE),0)</f>
        <v>0</v>
      </c>
      <c r="AV484" s="2">
        <f t="shared" si="67"/>
        <v>0</v>
      </c>
      <c r="AW484" s="3" t="str">
        <f>IF($L484="","",IF(SUM($AJ484:AJ484)=0,$AE484,VLOOKUP($AP484,BaseEqptCdF!$C$5:$R$161,16,FALSE)*$AC$3))</f>
        <v/>
      </c>
      <c r="AX484" s="3" t="str">
        <f>IF($L484="","",IF(SUM($AJ484:AK484)=0,$AE484,VLOOKUP($AP484,BaseEqptCdF!$C$5:$R$161,16,FALSE)*$AC$3))</f>
        <v/>
      </c>
      <c r="AY484" s="3" t="str">
        <f>IF($L484="","",IF(SUM($AJ484:AL484)=0,$AE484,VLOOKUP($AP484,BaseEqptCdF!$C$5:$R$161,16,FALSE)*$AC$3))</f>
        <v/>
      </c>
      <c r="AZ484" s="3" t="str">
        <f>IF($L484="","",IF(SUM($AJ484:AM484)=0,$AE484,VLOOKUP($AP484,BaseEqptCdF!$C$5:$R$161,16,FALSE)*$AC$3))</f>
        <v/>
      </c>
      <c r="BA484" s="3" t="str">
        <f>IF($L484="","",IF(SUM($AJ484:AN484)=0,$AE484,VLOOKUP($AP484,BaseEqptCdF!$C$5:$R$161,16,FALSE)*$AC$3))</f>
        <v/>
      </c>
      <c r="BB484" s="2">
        <f t="shared" si="68"/>
        <v>0</v>
      </c>
      <c r="BC484" s="3" t="str">
        <f>IF($L484="","",IF(SUM($AJ484:AJ484)=0,$AF484,IF(LEFT(VLOOKUP($AP484,BaseEqptCdF!$C$5:$E$161,3,FALSE),2)="SD",0,IF(LEFT(VLOOKUP($AP484,BaseEqptCdF!$C$5:$E$161,3,FALSE),2)="SB",1*52,VLOOKUP($AP484,BaseEqptCdF!$C$5:$S$161,12,FALSE)*0.2*300))))</f>
        <v/>
      </c>
      <c r="BD484" s="3" t="str">
        <f>IF($L484="","",IF(SUM($AJ484:AK484)=0,$AF484,IF(LEFT(VLOOKUP($AP484,BaseEqptCdF!$C$5:$E$161,3,FALSE),2)="SD",0,IF(LEFT(VLOOKUP($AP484,BaseEqptCdF!$C$5:$E$161,3,FALSE),2)="SB",1*52,VLOOKUP($AP484,BaseEqptCdF!$C$5:$S$161,12,FALSE)*0.2*300))))</f>
        <v/>
      </c>
      <c r="BE484" s="3" t="str">
        <f>IF($L484="","",IF(SUM($AJ484:AL484)=0,$AF484,IF(LEFT(VLOOKUP($AP484,BaseEqptCdF!$C$5:$E$161,3,FALSE),2)="SD",0,IF(LEFT(VLOOKUP($AP484,BaseEqptCdF!$C$5:$E$161,3,FALSE),2)="SB",1*52,VLOOKUP($AP484,BaseEqptCdF!$C$5:$S$161,12,FALSE)*0.2*300))))</f>
        <v/>
      </c>
      <c r="BF484" s="3" t="str">
        <f>IF($L484="","",IF(SUM($AJ484:AM484)=0,$AF484,IF(LEFT(VLOOKUP($AP484,BaseEqptCdF!$C$5:$E$161,3,FALSE),2)="SD",0,IF(LEFT(VLOOKUP($AP484,BaseEqptCdF!$C$5:$E$161,3,FALSE),2)="SB",1*52,VLOOKUP($AP484,BaseEqptCdF!$C$5:$S$161,12,FALSE)*0.2*300))))</f>
        <v/>
      </c>
      <c r="BG484" s="3" t="str">
        <f>IF($L484="","",IF(SUM($AJ484:AN484)=0,$AF484,IF(LEFT(VLOOKUP($AP484,BaseEqptCdF!$C$5:$E$161,3,FALSE),2)="SD",0,IF(LEFT(VLOOKUP($AP484,BaseEqptCdF!$C$5:$E$161,3,FALSE),2)="SB",1*52,VLOOKUP($AP484,BaseEqptCdF!$C$5:$S$161,12,FALSE)*0.2*300))))</f>
        <v/>
      </c>
      <c r="BH484" s="2">
        <f t="shared" si="69"/>
        <v>0</v>
      </c>
    </row>
    <row r="485" spans="1:60" x14ac:dyDescent="0.25">
      <c r="A485" s="296" t="str">
        <f t="array" ref="A485">IF($C485="","",INDEX(Prog!$B$8:$D$300,MATCH($C485,nivo1,0),1))</f>
        <v/>
      </c>
      <c r="B485" s="296" t="str">
        <f t="array" ref="B485">IF($C485="","",INDEX(Prog!$B$8:$D$300,MATCH($C485,nivo1,0),2))</f>
        <v/>
      </c>
      <c r="C485" s="273"/>
      <c r="D485" s="267"/>
      <c r="E485" s="273"/>
      <c r="F485" s="273"/>
      <c r="G485" s="273"/>
      <c r="H485" s="273"/>
      <c r="I485" s="273"/>
      <c r="J485" s="273"/>
      <c r="K485" s="274"/>
      <c r="L485" s="273"/>
      <c r="M485" s="273"/>
      <c r="N485" s="273"/>
      <c r="O485" s="275"/>
      <c r="P485" s="273"/>
      <c r="Q485" s="273"/>
      <c r="R485" s="273"/>
      <c r="S485" s="273"/>
      <c r="T485" s="276"/>
      <c r="U485" s="276"/>
      <c r="V485" s="276"/>
      <c r="W485" s="276"/>
      <c r="X485" s="277"/>
      <c r="Y485" s="278"/>
      <c r="AA485" s="8" t="str">
        <f>IF($L485="","",VLOOKUP($L485,BaseEqptCdF!$C$5:$E$161,2,FALSE))</f>
        <v/>
      </c>
      <c r="AB485" s="8" t="str">
        <f>IF($L485="","",VLOOKUP($L485,BaseEqptCdF!$C$5:$E$161,3,FALSE))</f>
        <v/>
      </c>
      <c r="AC485" s="7" t="str">
        <f>IF($L485="","",VLOOKUP($L485,BaseEqptCdF!$C$5:$I$161,6,FALSE))</f>
        <v/>
      </c>
      <c r="AD485" s="7" t="str">
        <f>IF($L485="","",VLOOKUP($L485,BaseEqptCdF!$C$5:$I$161,7,FALSE))</f>
        <v/>
      </c>
      <c r="AE485" s="3" t="str">
        <f>IF($L485="","",VLOOKUP($L485,BaseEqptCdF!$C$5:$R$161,16,FALSE)*$AC$3)</f>
        <v/>
      </c>
      <c r="AF485" s="3" t="str">
        <f>IF($L485="","",IF(LEFT($AB485,2)="SD",0,IF(LEFT($AB485,2)="SB",1*52,IF($N485=Prog!$P$17,VLOOKUP($L485,BaseEqptCdF!$C$5:$P$161,14,FALSE)*1*300,VLOOKUP($L485,BaseEqptCdF!$C$5:$P$161,12,FALSE)*0.2*300))))</f>
        <v/>
      </c>
      <c r="AG485" s="6" t="str">
        <f t="shared" si="70"/>
        <v/>
      </c>
      <c r="AH485" s="6">
        <f>IF($U485=Prog!$S$18,YEAR($X485),"")</f>
        <v>1900</v>
      </c>
      <c r="AI485" s="5" t="str">
        <f>IF(OR($AG485="",$U485=Prog!$S$18),"",IF(OR($U485=Prog!$S$17,$U485=Prog!$S$16),YEAR($X485),IF($AG485="ND","ND",$AI$8+$O485)))</f>
        <v/>
      </c>
      <c r="AJ485" s="3" t="str">
        <f t="shared" si="65"/>
        <v/>
      </c>
      <c r="AK485" s="3" t="str">
        <f t="shared" si="71"/>
        <v/>
      </c>
      <c r="AL485" s="3" t="str">
        <f t="shared" si="71"/>
        <v/>
      </c>
      <c r="AM485" s="3" t="str">
        <f t="shared" si="71"/>
        <v/>
      </c>
      <c r="AN485" s="3" t="str">
        <f t="shared" si="71"/>
        <v/>
      </c>
      <c r="AO485" s="2">
        <f t="shared" si="66"/>
        <v>0</v>
      </c>
      <c r="AP485" s="4"/>
      <c r="AQ485" s="3">
        <f>IF(AJ485=1,VLOOKUP($AP485,BaseEqptCdF!$C$5:$R$161,16,FALSE),0)</f>
        <v>0</v>
      </c>
      <c r="AR485" s="3">
        <f>IF(AK485=1,VLOOKUP($AP485,BaseEqptCdF!$C$5:$R$161,16,FALSE),0)</f>
        <v>0</v>
      </c>
      <c r="AS485" s="3">
        <f>IF(AL485=1,VLOOKUP($AP485,BaseEqptCdF!$C$5:$R$161,16,FALSE),0)</f>
        <v>0</v>
      </c>
      <c r="AT485" s="3">
        <f>IF(AM485=1,VLOOKUP($AP485,BaseEqptCdF!$C$5:$R$161,16,FALSE),0)</f>
        <v>0</v>
      </c>
      <c r="AU485" s="3">
        <f>IF(AN485=1,VLOOKUP($AP485,BaseEqptCdF!$C$5:$R$161,16,FALSE),0)</f>
        <v>0</v>
      </c>
      <c r="AV485" s="2">
        <f t="shared" si="67"/>
        <v>0</v>
      </c>
      <c r="AW485" s="3" t="str">
        <f>IF($L485="","",IF(SUM($AJ485:AJ485)=0,$AE485,VLOOKUP($AP485,BaseEqptCdF!$C$5:$R$161,16,FALSE)*$AC$3))</f>
        <v/>
      </c>
      <c r="AX485" s="3" t="str">
        <f>IF($L485="","",IF(SUM($AJ485:AK485)=0,$AE485,VLOOKUP($AP485,BaseEqptCdF!$C$5:$R$161,16,FALSE)*$AC$3))</f>
        <v/>
      </c>
      <c r="AY485" s="3" t="str">
        <f>IF($L485="","",IF(SUM($AJ485:AL485)=0,$AE485,VLOOKUP($AP485,BaseEqptCdF!$C$5:$R$161,16,FALSE)*$AC$3))</f>
        <v/>
      </c>
      <c r="AZ485" s="3" t="str">
        <f>IF($L485="","",IF(SUM($AJ485:AM485)=0,$AE485,VLOOKUP($AP485,BaseEqptCdF!$C$5:$R$161,16,FALSE)*$AC$3))</f>
        <v/>
      </c>
      <c r="BA485" s="3" t="str">
        <f>IF($L485="","",IF(SUM($AJ485:AN485)=0,$AE485,VLOOKUP($AP485,BaseEqptCdF!$C$5:$R$161,16,FALSE)*$AC$3))</f>
        <v/>
      </c>
      <c r="BB485" s="2">
        <f t="shared" si="68"/>
        <v>0</v>
      </c>
      <c r="BC485" s="3" t="str">
        <f>IF($L485="","",IF(SUM($AJ485:AJ485)=0,$AF485,IF(LEFT(VLOOKUP($AP485,BaseEqptCdF!$C$5:$E$161,3,FALSE),2)="SD",0,IF(LEFT(VLOOKUP($AP485,BaseEqptCdF!$C$5:$E$161,3,FALSE),2)="SB",1*52,VLOOKUP($AP485,BaseEqptCdF!$C$5:$S$161,12,FALSE)*0.2*300))))</f>
        <v/>
      </c>
      <c r="BD485" s="3" t="str">
        <f>IF($L485="","",IF(SUM($AJ485:AK485)=0,$AF485,IF(LEFT(VLOOKUP($AP485,BaseEqptCdF!$C$5:$E$161,3,FALSE),2)="SD",0,IF(LEFT(VLOOKUP($AP485,BaseEqptCdF!$C$5:$E$161,3,FALSE),2)="SB",1*52,VLOOKUP($AP485,BaseEqptCdF!$C$5:$S$161,12,FALSE)*0.2*300))))</f>
        <v/>
      </c>
      <c r="BE485" s="3" t="str">
        <f>IF($L485="","",IF(SUM($AJ485:AL485)=0,$AF485,IF(LEFT(VLOOKUP($AP485,BaseEqptCdF!$C$5:$E$161,3,FALSE),2)="SD",0,IF(LEFT(VLOOKUP($AP485,BaseEqptCdF!$C$5:$E$161,3,FALSE),2)="SB",1*52,VLOOKUP($AP485,BaseEqptCdF!$C$5:$S$161,12,FALSE)*0.2*300))))</f>
        <v/>
      </c>
      <c r="BF485" s="3" t="str">
        <f>IF($L485="","",IF(SUM($AJ485:AM485)=0,$AF485,IF(LEFT(VLOOKUP($AP485,BaseEqptCdF!$C$5:$E$161,3,FALSE),2)="SD",0,IF(LEFT(VLOOKUP($AP485,BaseEqptCdF!$C$5:$E$161,3,FALSE),2)="SB",1*52,VLOOKUP($AP485,BaseEqptCdF!$C$5:$S$161,12,FALSE)*0.2*300))))</f>
        <v/>
      </c>
      <c r="BG485" s="3" t="str">
        <f>IF($L485="","",IF(SUM($AJ485:AN485)=0,$AF485,IF(LEFT(VLOOKUP($AP485,BaseEqptCdF!$C$5:$E$161,3,FALSE),2)="SD",0,IF(LEFT(VLOOKUP($AP485,BaseEqptCdF!$C$5:$E$161,3,FALSE),2)="SB",1*52,VLOOKUP($AP485,BaseEqptCdF!$C$5:$S$161,12,FALSE)*0.2*300))))</f>
        <v/>
      </c>
      <c r="BH485" s="2">
        <f t="shared" si="69"/>
        <v>0</v>
      </c>
    </row>
    <row r="486" spans="1:60" x14ac:dyDescent="0.25">
      <c r="A486" s="296" t="str">
        <f t="array" ref="A486">IF($C486="","",INDEX(Prog!$B$8:$D$300,MATCH($C486,nivo1,0),1))</f>
        <v/>
      </c>
      <c r="B486" s="296" t="str">
        <f t="array" ref="B486">IF($C486="","",INDEX(Prog!$B$8:$D$300,MATCH($C486,nivo1,0),2))</f>
        <v/>
      </c>
      <c r="C486" s="273"/>
      <c r="D486" s="267"/>
      <c r="E486" s="273"/>
      <c r="F486" s="273"/>
      <c r="G486" s="273"/>
      <c r="H486" s="273"/>
      <c r="I486" s="273"/>
      <c r="J486" s="273"/>
      <c r="K486" s="274"/>
      <c r="L486" s="273"/>
      <c r="M486" s="273"/>
      <c r="N486" s="273"/>
      <c r="O486" s="275"/>
      <c r="P486" s="273"/>
      <c r="Q486" s="273"/>
      <c r="R486" s="273"/>
      <c r="S486" s="273"/>
      <c r="T486" s="276"/>
      <c r="U486" s="276"/>
      <c r="V486" s="276"/>
      <c r="W486" s="276"/>
      <c r="X486" s="277"/>
      <c r="Y486" s="278"/>
      <c r="AA486" s="8" t="str">
        <f>IF($L486="","",VLOOKUP($L486,BaseEqptCdF!$C$5:$E$161,2,FALSE))</f>
        <v/>
      </c>
      <c r="AB486" s="8" t="str">
        <f>IF($L486="","",VLOOKUP($L486,BaseEqptCdF!$C$5:$E$161,3,FALSE))</f>
        <v/>
      </c>
      <c r="AC486" s="7" t="str">
        <f>IF($L486="","",VLOOKUP($L486,BaseEqptCdF!$C$5:$I$161,6,FALSE))</f>
        <v/>
      </c>
      <c r="AD486" s="7" t="str">
        <f>IF($L486="","",VLOOKUP($L486,BaseEqptCdF!$C$5:$I$161,7,FALSE))</f>
        <v/>
      </c>
      <c r="AE486" s="3" t="str">
        <f>IF($L486="","",VLOOKUP($L486,BaseEqptCdF!$C$5:$R$161,16,FALSE)*$AC$3)</f>
        <v/>
      </c>
      <c r="AF486" s="3" t="str">
        <f>IF($L486="","",IF(LEFT($AB486,2)="SD",0,IF(LEFT($AB486,2)="SB",1*52,IF($N486=Prog!$P$17,VLOOKUP($L486,BaseEqptCdF!$C$5:$P$161,14,FALSE)*1*300,VLOOKUP($L486,BaseEqptCdF!$C$5:$P$161,12,FALSE)*0.2*300))))</f>
        <v/>
      </c>
      <c r="AG486" s="6" t="str">
        <f t="shared" si="70"/>
        <v/>
      </c>
      <c r="AH486" s="6">
        <f>IF($U486=Prog!$S$18,YEAR($X486),"")</f>
        <v>1900</v>
      </c>
      <c r="AI486" s="5" t="str">
        <f>IF(OR($AG486="",$U486=Prog!$S$18),"",IF(OR($U486=Prog!$S$17,$U486=Prog!$S$16),YEAR($X486),IF($AG486="ND","ND",$AI$8+$O486)))</f>
        <v/>
      </c>
      <c r="AJ486" s="3" t="str">
        <f t="shared" si="65"/>
        <v/>
      </c>
      <c r="AK486" s="3" t="str">
        <f t="shared" si="71"/>
        <v/>
      </c>
      <c r="AL486" s="3" t="str">
        <f t="shared" si="71"/>
        <v/>
      </c>
      <c r="AM486" s="3" t="str">
        <f t="shared" si="71"/>
        <v/>
      </c>
      <c r="AN486" s="3" t="str">
        <f t="shared" si="71"/>
        <v/>
      </c>
      <c r="AO486" s="2">
        <f t="shared" si="66"/>
        <v>0</v>
      </c>
      <c r="AP486" s="4"/>
      <c r="AQ486" s="3">
        <f>IF(AJ486=1,VLOOKUP($AP486,BaseEqptCdF!$C$5:$R$161,16,FALSE),0)</f>
        <v>0</v>
      </c>
      <c r="AR486" s="3">
        <f>IF(AK486=1,VLOOKUP($AP486,BaseEqptCdF!$C$5:$R$161,16,FALSE),0)</f>
        <v>0</v>
      </c>
      <c r="AS486" s="3">
        <f>IF(AL486=1,VLOOKUP($AP486,BaseEqptCdF!$C$5:$R$161,16,FALSE),0)</f>
        <v>0</v>
      </c>
      <c r="AT486" s="3">
        <f>IF(AM486=1,VLOOKUP($AP486,BaseEqptCdF!$C$5:$R$161,16,FALSE),0)</f>
        <v>0</v>
      </c>
      <c r="AU486" s="3">
        <f>IF(AN486=1,VLOOKUP($AP486,BaseEqptCdF!$C$5:$R$161,16,FALSE),0)</f>
        <v>0</v>
      </c>
      <c r="AV486" s="2">
        <f t="shared" si="67"/>
        <v>0</v>
      </c>
      <c r="AW486" s="3" t="str">
        <f>IF($L486="","",IF(SUM($AJ486:AJ486)=0,$AE486,VLOOKUP($AP486,BaseEqptCdF!$C$5:$R$161,16,FALSE)*$AC$3))</f>
        <v/>
      </c>
      <c r="AX486" s="3" t="str">
        <f>IF($L486="","",IF(SUM($AJ486:AK486)=0,$AE486,VLOOKUP($AP486,BaseEqptCdF!$C$5:$R$161,16,FALSE)*$AC$3))</f>
        <v/>
      </c>
      <c r="AY486" s="3" t="str">
        <f>IF($L486="","",IF(SUM($AJ486:AL486)=0,$AE486,VLOOKUP($AP486,BaseEqptCdF!$C$5:$R$161,16,FALSE)*$AC$3))</f>
        <v/>
      </c>
      <c r="AZ486" s="3" t="str">
        <f>IF($L486="","",IF(SUM($AJ486:AM486)=0,$AE486,VLOOKUP($AP486,BaseEqptCdF!$C$5:$R$161,16,FALSE)*$AC$3))</f>
        <v/>
      </c>
      <c r="BA486" s="3" t="str">
        <f>IF($L486="","",IF(SUM($AJ486:AN486)=0,$AE486,VLOOKUP($AP486,BaseEqptCdF!$C$5:$R$161,16,FALSE)*$AC$3))</f>
        <v/>
      </c>
      <c r="BB486" s="2">
        <f t="shared" si="68"/>
        <v>0</v>
      </c>
      <c r="BC486" s="3" t="str">
        <f>IF($L486="","",IF(SUM($AJ486:AJ486)=0,$AF486,IF(LEFT(VLOOKUP($AP486,BaseEqptCdF!$C$5:$E$161,3,FALSE),2)="SD",0,IF(LEFT(VLOOKUP($AP486,BaseEqptCdF!$C$5:$E$161,3,FALSE),2)="SB",1*52,VLOOKUP($AP486,BaseEqptCdF!$C$5:$S$161,12,FALSE)*0.2*300))))</f>
        <v/>
      </c>
      <c r="BD486" s="3" t="str">
        <f>IF($L486="","",IF(SUM($AJ486:AK486)=0,$AF486,IF(LEFT(VLOOKUP($AP486,BaseEqptCdF!$C$5:$E$161,3,FALSE),2)="SD",0,IF(LEFT(VLOOKUP($AP486,BaseEqptCdF!$C$5:$E$161,3,FALSE),2)="SB",1*52,VLOOKUP($AP486,BaseEqptCdF!$C$5:$S$161,12,FALSE)*0.2*300))))</f>
        <v/>
      </c>
      <c r="BE486" s="3" t="str">
        <f>IF($L486="","",IF(SUM($AJ486:AL486)=0,$AF486,IF(LEFT(VLOOKUP($AP486,BaseEqptCdF!$C$5:$E$161,3,FALSE),2)="SD",0,IF(LEFT(VLOOKUP($AP486,BaseEqptCdF!$C$5:$E$161,3,FALSE),2)="SB",1*52,VLOOKUP($AP486,BaseEqptCdF!$C$5:$S$161,12,FALSE)*0.2*300))))</f>
        <v/>
      </c>
      <c r="BF486" s="3" t="str">
        <f>IF($L486="","",IF(SUM($AJ486:AM486)=0,$AF486,IF(LEFT(VLOOKUP($AP486,BaseEqptCdF!$C$5:$E$161,3,FALSE),2)="SD",0,IF(LEFT(VLOOKUP($AP486,BaseEqptCdF!$C$5:$E$161,3,FALSE),2)="SB",1*52,VLOOKUP($AP486,BaseEqptCdF!$C$5:$S$161,12,FALSE)*0.2*300))))</f>
        <v/>
      </c>
      <c r="BG486" s="3" t="str">
        <f>IF($L486="","",IF(SUM($AJ486:AN486)=0,$AF486,IF(LEFT(VLOOKUP($AP486,BaseEqptCdF!$C$5:$E$161,3,FALSE),2)="SD",0,IF(LEFT(VLOOKUP($AP486,BaseEqptCdF!$C$5:$E$161,3,FALSE),2)="SB",1*52,VLOOKUP($AP486,BaseEqptCdF!$C$5:$S$161,12,FALSE)*0.2*300))))</f>
        <v/>
      </c>
      <c r="BH486" s="2">
        <f t="shared" si="69"/>
        <v>0</v>
      </c>
    </row>
    <row r="487" spans="1:60" x14ac:dyDescent="0.25">
      <c r="A487" s="296" t="str">
        <f t="array" ref="A487">IF($C487="","",INDEX(Prog!$B$8:$D$300,MATCH($C487,nivo1,0),1))</f>
        <v/>
      </c>
      <c r="B487" s="296" t="str">
        <f t="array" ref="B487">IF($C487="","",INDEX(Prog!$B$8:$D$300,MATCH($C487,nivo1,0),2))</f>
        <v/>
      </c>
      <c r="C487" s="273"/>
      <c r="D487" s="267"/>
      <c r="E487" s="273"/>
      <c r="F487" s="273"/>
      <c r="G487" s="273"/>
      <c r="H487" s="273"/>
      <c r="I487" s="273"/>
      <c r="J487" s="273"/>
      <c r="K487" s="274"/>
      <c r="L487" s="273"/>
      <c r="M487" s="273"/>
      <c r="N487" s="273"/>
      <c r="O487" s="275"/>
      <c r="P487" s="273"/>
      <c r="Q487" s="273"/>
      <c r="R487" s="273"/>
      <c r="S487" s="273"/>
      <c r="T487" s="276"/>
      <c r="U487" s="276"/>
      <c r="V487" s="276"/>
      <c r="W487" s="276"/>
      <c r="X487" s="277"/>
      <c r="Y487" s="278"/>
      <c r="AA487" s="8" t="str">
        <f>IF($L487="","",VLOOKUP($L487,BaseEqptCdF!$C$5:$E$161,2,FALSE))</f>
        <v/>
      </c>
      <c r="AB487" s="8" t="str">
        <f>IF($L487="","",VLOOKUP($L487,BaseEqptCdF!$C$5:$E$161,3,FALSE))</f>
        <v/>
      </c>
      <c r="AC487" s="7" t="str">
        <f>IF($L487="","",VLOOKUP($L487,BaseEqptCdF!$C$5:$I$161,6,FALSE))</f>
        <v/>
      </c>
      <c r="AD487" s="7" t="str">
        <f>IF($L487="","",VLOOKUP($L487,BaseEqptCdF!$C$5:$I$161,7,FALSE))</f>
        <v/>
      </c>
      <c r="AE487" s="3" t="str">
        <f>IF($L487="","",VLOOKUP($L487,BaseEqptCdF!$C$5:$R$161,16,FALSE)*$AC$3)</f>
        <v/>
      </c>
      <c r="AF487" s="3" t="str">
        <f>IF($L487="","",IF(LEFT($AB487,2)="SD",0,IF(LEFT($AB487,2)="SB",1*52,IF($N487=Prog!$P$17,VLOOKUP($L487,BaseEqptCdF!$C$5:$P$161,14,FALSE)*1*300,VLOOKUP($L487,BaseEqptCdF!$C$5:$P$161,12,FALSE)*0.2*300))))</f>
        <v/>
      </c>
      <c r="AG487" s="6" t="str">
        <f t="shared" si="70"/>
        <v/>
      </c>
      <c r="AH487" s="6">
        <f>IF($U487=Prog!$S$18,YEAR($X487),"")</f>
        <v>1900</v>
      </c>
      <c r="AI487" s="5" t="str">
        <f>IF(OR($AG487="",$U487=Prog!$S$18),"",IF(OR($U487=Prog!$S$17,$U487=Prog!$S$16),YEAR($X487),IF($AG487="ND","ND",$AI$8+$O487)))</f>
        <v/>
      </c>
      <c r="AJ487" s="3" t="str">
        <f t="shared" si="65"/>
        <v/>
      </c>
      <c r="AK487" s="3" t="str">
        <f t="shared" si="71"/>
        <v/>
      </c>
      <c r="AL487" s="3" t="str">
        <f t="shared" si="71"/>
        <v/>
      </c>
      <c r="AM487" s="3" t="str">
        <f t="shared" si="71"/>
        <v/>
      </c>
      <c r="AN487" s="3" t="str">
        <f t="shared" si="71"/>
        <v/>
      </c>
      <c r="AO487" s="2">
        <f t="shared" si="66"/>
        <v>0</v>
      </c>
      <c r="AP487" s="4"/>
      <c r="AQ487" s="3">
        <f>IF(AJ487=1,VLOOKUP($AP487,BaseEqptCdF!$C$5:$R$161,16,FALSE),0)</f>
        <v>0</v>
      </c>
      <c r="AR487" s="3">
        <f>IF(AK487=1,VLOOKUP($AP487,BaseEqptCdF!$C$5:$R$161,16,FALSE),0)</f>
        <v>0</v>
      </c>
      <c r="AS487" s="3">
        <f>IF(AL487=1,VLOOKUP($AP487,BaseEqptCdF!$C$5:$R$161,16,FALSE),0)</f>
        <v>0</v>
      </c>
      <c r="AT487" s="3">
        <f>IF(AM487=1,VLOOKUP($AP487,BaseEqptCdF!$C$5:$R$161,16,FALSE),0)</f>
        <v>0</v>
      </c>
      <c r="AU487" s="3">
        <f>IF(AN487=1,VLOOKUP($AP487,BaseEqptCdF!$C$5:$R$161,16,FALSE),0)</f>
        <v>0</v>
      </c>
      <c r="AV487" s="2">
        <f t="shared" si="67"/>
        <v>0</v>
      </c>
      <c r="AW487" s="3" t="str">
        <f>IF($L487="","",IF(SUM($AJ487:AJ487)=0,$AE487,VLOOKUP($AP487,BaseEqptCdF!$C$5:$R$161,16,FALSE)*$AC$3))</f>
        <v/>
      </c>
      <c r="AX487" s="3" t="str">
        <f>IF($L487="","",IF(SUM($AJ487:AK487)=0,$AE487,VLOOKUP($AP487,BaseEqptCdF!$C$5:$R$161,16,FALSE)*$AC$3))</f>
        <v/>
      </c>
      <c r="AY487" s="3" t="str">
        <f>IF($L487="","",IF(SUM($AJ487:AL487)=0,$AE487,VLOOKUP($AP487,BaseEqptCdF!$C$5:$R$161,16,FALSE)*$AC$3))</f>
        <v/>
      </c>
      <c r="AZ487" s="3" t="str">
        <f>IF($L487="","",IF(SUM($AJ487:AM487)=0,$AE487,VLOOKUP($AP487,BaseEqptCdF!$C$5:$R$161,16,FALSE)*$AC$3))</f>
        <v/>
      </c>
      <c r="BA487" s="3" t="str">
        <f>IF($L487="","",IF(SUM($AJ487:AN487)=0,$AE487,VLOOKUP($AP487,BaseEqptCdF!$C$5:$R$161,16,FALSE)*$AC$3))</f>
        <v/>
      </c>
      <c r="BB487" s="2">
        <f t="shared" si="68"/>
        <v>0</v>
      </c>
      <c r="BC487" s="3" t="str">
        <f>IF($L487="","",IF(SUM($AJ487:AJ487)=0,$AF487,IF(LEFT(VLOOKUP($AP487,BaseEqptCdF!$C$5:$E$161,3,FALSE),2)="SD",0,IF(LEFT(VLOOKUP($AP487,BaseEqptCdF!$C$5:$E$161,3,FALSE),2)="SB",1*52,VLOOKUP($AP487,BaseEqptCdF!$C$5:$S$161,12,FALSE)*0.2*300))))</f>
        <v/>
      </c>
      <c r="BD487" s="3" t="str">
        <f>IF($L487="","",IF(SUM($AJ487:AK487)=0,$AF487,IF(LEFT(VLOOKUP($AP487,BaseEqptCdF!$C$5:$E$161,3,FALSE),2)="SD",0,IF(LEFT(VLOOKUP($AP487,BaseEqptCdF!$C$5:$E$161,3,FALSE),2)="SB",1*52,VLOOKUP($AP487,BaseEqptCdF!$C$5:$S$161,12,FALSE)*0.2*300))))</f>
        <v/>
      </c>
      <c r="BE487" s="3" t="str">
        <f>IF($L487="","",IF(SUM($AJ487:AL487)=0,$AF487,IF(LEFT(VLOOKUP($AP487,BaseEqptCdF!$C$5:$E$161,3,FALSE),2)="SD",0,IF(LEFT(VLOOKUP($AP487,BaseEqptCdF!$C$5:$E$161,3,FALSE),2)="SB",1*52,VLOOKUP($AP487,BaseEqptCdF!$C$5:$S$161,12,FALSE)*0.2*300))))</f>
        <v/>
      </c>
      <c r="BF487" s="3" t="str">
        <f>IF($L487="","",IF(SUM($AJ487:AM487)=0,$AF487,IF(LEFT(VLOOKUP($AP487,BaseEqptCdF!$C$5:$E$161,3,FALSE),2)="SD",0,IF(LEFT(VLOOKUP($AP487,BaseEqptCdF!$C$5:$E$161,3,FALSE),2)="SB",1*52,VLOOKUP($AP487,BaseEqptCdF!$C$5:$S$161,12,FALSE)*0.2*300))))</f>
        <v/>
      </c>
      <c r="BG487" s="3" t="str">
        <f>IF($L487="","",IF(SUM($AJ487:AN487)=0,$AF487,IF(LEFT(VLOOKUP($AP487,BaseEqptCdF!$C$5:$E$161,3,FALSE),2)="SD",0,IF(LEFT(VLOOKUP($AP487,BaseEqptCdF!$C$5:$E$161,3,FALSE),2)="SB",1*52,VLOOKUP($AP487,BaseEqptCdF!$C$5:$S$161,12,FALSE)*0.2*300))))</f>
        <v/>
      </c>
      <c r="BH487" s="2">
        <f t="shared" si="69"/>
        <v>0</v>
      </c>
    </row>
    <row r="488" spans="1:60" x14ac:dyDescent="0.25">
      <c r="A488" s="296" t="str">
        <f t="array" ref="A488">IF($C488="","",INDEX(Prog!$B$8:$D$300,MATCH($C488,nivo1,0),1))</f>
        <v/>
      </c>
      <c r="B488" s="296" t="str">
        <f t="array" ref="B488">IF($C488="","",INDEX(Prog!$B$8:$D$300,MATCH($C488,nivo1,0),2))</f>
        <v/>
      </c>
      <c r="C488" s="273"/>
      <c r="D488" s="267"/>
      <c r="E488" s="273"/>
      <c r="F488" s="273"/>
      <c r="G488" s="273"/>
      <c r="H488" s="273"/>
      <c r="I488" s="273"/>
      <c r="J488" s="273"/>
      <c r="K488" s="274"/>
      <c r="L488" s="273"/>
      <c r="M488" s="273"/>
      <c r="N488" s="273"/>
      <c r="O488" s="275"/>
      <c r="P488" s="273"/>
      <c r="Q488" s="273"/>
      <c r="R488" s="273"/>
      <c r="S488" s="273"/>
      <c r="T488" s="276"/>
      <c r="U488" s="276"/>
      <c r="V488" s="276"/>
      <c r="W488" s="276"/>
      <c r="X488" s="277"/>
      <c r="Y488" s="278"/>
      <c r="AA488" s="8" t="str">
        <f>IF($L488="","",VLOOKUP($L488,BaseEqptCdF!$C$5:$E$161,2,FALSE))</f>
        <v/>
      </c>
      <c r="AB488" s="8" t="str">
        <f>IF($L488="","",VLOOKUP($L488,BaseEqptCdF!$C$5:$E$161,3,FALSE))</f>
        <v/>
      </c>
      <c r="AC488" s="7" t="str">
        <f>IF($L488="","",VLOOKUP($L488,BaseEqptCdF!$C$5:$I$161,6,FALSE))</f>
        <v/>
      </c>
      <c r="AD488" s="7" t="str">
        <f>IF($L488="","",VLOOKUP($L488,BaseEqptCdF!$C$5:$I$161,7,FALSE))</f>
        <v/>
      </c>
      <c r="AE488" s="3" t="str">
        <f>IF($L488="","",VLOOKUP($L488,BaseEqptCdF!$C$5:$R$161,16,FALSE)*$AC$3)</f>
        <v/>
      </c>
      <c r="AF488" s="3" t="str">
        <f>IF($L488="","",IF(LEFT($AB488,2)="SD",0,IF(LEFT($AB488,2)="SB",1*52,IF($N488=Prog!$P$17,VLOOKUP($L488,BaseEqptCdF!$C$5:$P$161,14,FALSE)*1*300,VLOOKUP($L488,BaseEqptCdF!$C$5:$P$161,12,FALSE)*0.2*300))))</f>
        <v/>
      </c>
      <c r="AG488" s="6" t="str">
        <f t="shared" si="70"/>
        <v/>
      </c>
      <c r="AH488" s="6">
        <f>IF($U488=Prog!$S$18,YEAR($X488),"")</f>
        <v>1900</v>
      </c>
      <c r="AI488" s="5" t="str">
        <f>IF(OR($AG488="",$U488=Prog!$S$18),"",IF(OR($U488=Prog!$S$17,$U488=Prog!$S$16),YEAR($X488),IF($AG488="ND","ND",$AI$8+$O488)))</f>
        <v/>
      </c>
      <c r="AJ488" s="3" t="str">
        <f t="shared" si="65"/>
        <v/>
      </c>
      <c r="AK488" s="3" t="str">
        <f t="shared" si="71"/>
        <v/>
      </c>
      <c r="AL488" s="3" t="str">
        <f t="shared" si="71"/>
        <v/>
      </c>
      <c r="AM488" s="3" t="str">
        <f t="shared" si="71"/>
        <v/>
      </c>
      <c r="AN488" s="3" t="str">
        <f t="shared" si="71"/>
        <v/>
      </c>
      <c r="AO488" s="2">
        <f t="shared" si="66"/>
        <v>0</v>
      </c>
      <c r="AP488" s="4"/>
      <c r="AQ488" s="3">
        <f>IF(AJ488=1,VLOOKUP($AP488,BaseEqptCdF!$C$5:$R$161,16,FALSE),0)</f>
        <v>0</v>
      </c>
      <c r="AR488" s="3">
        <f>IF(AK488=1,VLOOKUP($AP488,BaseEqptCdF!$C$5:$R$161,16,FALSE),0)</f>
        <v>0</v>
      </c>
      <c r="AS488" s="3">
        <f>IF(AL488=1,VLOOKUP($AP488,BaseEqptCdF!$C$5:$R$161,16,FALSE),0)</f>
        <v>0</v>
      </c>
      <c r="AT488" s="3">
        <f>IF(AM488=1,VLOOKUP($AP488,BaseEqptCdF!$C$5:$R$161,16,FALSE),0)</f>
        <v>0</v>
      </c>
      <c r="AU488" s="3">
        <f>IF(AN488=1,VLOOKUP($AP488,BaseEqptCdF!$C$5:$R$161,16,FALSE),0)</f>
        <v>0</v>
      </c>
      <c r="AV488" s="2">
        <f t="shared" si="67"/>
        <v>0</v>
      </c>
      <c r="AW488" s="3" t="str">
        <f>IF($L488="","",IF(SUM($AJ488:AJ488)=0,$AE488,VLOOKUP($AP488,BaseEqptCdF!$C$5:$R$161,16,FALSE)*$AC$3))</f>
        <v/>
      </c>
      <c r="AX488" s="3" t="str">
        <f>IF($L488="","",IF(SUM($AJ488:AK488)=0,$AE488,VLOOKUP($AP488,BaseEqptCdF!$C$5:$R$161,16,FALSE)*$AC$3))</f>
        <v/>
      </c>
      <c r="AY488" s="3" t="str">
        <f>IF($L488="","",IF(SUM($AJ488:AL488)=0,$AE488,VLOOKUP($AP488,BaseEqptCdF!$C$5:$R$161,16,FALSE)*$AC$3))</f>
        <v/>
      </c>
      <c r="AZ488" s="3" t="str">
        <f>IF($L488="","",IF(SUM($AJ488:AM488)=0,$AE488,VLOOKUP($AP488,BaseEqptCdF!$C$5:$R$161,16,FALSE)*$AC$3))</f>
        <v/>
      </c>
      <c r="BA488" s="3" t="str">
        <f>IF($L488="","",IF(SUM($AJ488:AN488)=0,$AE488,VLOOKUP($AP488,BaseEqptCdF!$C$5:$R$161,16,FALSE)*$AC$3))</f>
        <v/>
      </c>
      <c r="BB488" s="2">
        <f t="shared" si="68"/>
        <v>0</v>
      </c>
      <c r="BC488" s="3" t="str">
        <f>IF($L488="","",IF(SUM($AJ488:AJ488)=0,$AF488,IF(LEFT(VLOOKUP($AP488,BaseEqptCdF!$C$5:$E$161,3,FALSE),2)="SD",0,IF(LEFT(VLOOKUP($AP488,BaseEqptCdF!$C$5:$E$161,3,FALSE),2)="SB",1*52,VLOOKUP($AP488,BaseEqptCdF!$C$5:$S$161,12,FALSE)*0.2*300))))</f>
        <v/>
      </c>
      <c r="BD488" s="3" t="str">
        <f>IF($L488="","",IF(SUM($AJ488:AK488)=0,$AF488,IF(LEFT(VLOOKUP($AP488,BaseEqptCdF!$C$5:$E$161,3,FALSE),2)="SD",0,IF(LEFT(VLOOKUP($AP488,BaseEqptCdF!$C$5:$E$161,3,FALSE),2)="SB",1*52,VLOOKUP($AP488,BaseEqptCdF!$C$5:$S$161,12,FALSE)*0.2*300))))</f>
        <v/>
      </c>
      <c r="BE488" s="3" t="str">
        <f>IF($L488="","",IF(SUM($AJ488:AL488)=0,$AF488,IF(LEFT(VLOOKUP($AP488,BaseEqptCdF!$C$5:$E$161,3,FALSE),2)="SD",0,IF(LEFT(VLOOKUP($AP488,BaseEqptCdF!$C$5:$E$161,3,FALSE),2)="SB",1*52,VLOOKUP($AP488,BaseEqptCdF!$C$5:$S$161,12,FALSE)*0.2*300))))</f>
        <v/>
      </c>
      <c r="BF488" s="3" t="str">
        <f>IF($L488="","",IF(SUM($AJ488:AM488)=0,$AF488,IF(LEFT(VLOOKUP($AP488,BaseEqptCdF!$C$5:$E$161,3,FALSE),2)="SD",0,IF(LEFT(VLOOKUP($AP488,BaseEqptCdF!$C$5:$E$161,3,FALSE),2)="SB",1*52,VLOOKUP($AP488,BaseEqptCdF!$C$5:$S$161,12,FALSE)*0.2*300))))</f>
        <v/>
      </c>
      <c r="BG488" s="3" t="str">
        <f>IF($L488="","",IF(SUM($AJ488:AN488)=0,$AF488,IF(LEFT(VLOOKUP($AP488,BaseEqptCdF!$C$5:$E$161,3,FALSE),2)="SD",0,IF(LEFT(VLOOKUP($AP488,BaseEqptCdF!$C$5:$E$161,3,FALSE),2)="SB",1*52,VLOOKUP($AP488,BaseEqptCdF!$C$5:$S$161,12,FALSE)*0.2*300))))</f>
        <v/>
      </c>
      <c r="BH488" s="2">
        <f t="shared" si="69"/>
        <v>0</v>
      </c>
    </row>
    <row r="489" spans="1:60" x14ac:dyDescent="0.25">
      <c r="A489" s="296" t="str">
        <f t="array" ref="A489">IF($C489="","",INDEX(Prog!$B$8:$D$300,MATCH($C489,nivo1,0),1))</f>
        <v/>
      </c>
      <c r="B489" s="296" t="str">
        <f t="array" ref="B489">IF($C489="","",INDEX(Prog!$B$8:$D$300,MATCH($C489,nivo1,0),2))</f>
        <v/>
      </c>
      <c r="C489" s="273"/>
      <c r="D489" s="267"/>
      <c r="E489" s="273"/>
      <c r="F489" s="273"/>
      <c r="G489" s="273"/>
      <c r="H489" s="273"/>
      <c r="I489" s="273"/>
      <c r="J489" s="273"/>
      <c r="K489" s="274"/>
      <c r="L489" s="273"/>
      <c r="M489" s="273"/>
      <c r="N489" s="273"/>
      <c r="O489" s="275"/>
      <c r="P489" s="273"/>
      <c r="Q489" s="273"/>
      <c r="R489" s="273"/>
      <c r="S489" s="273"/>
      <c r="T489" s="276"/>
      <c r="U489" s="276"/>
      <c r="V489" s="276"/>
      <c r="W489" s="276"/>
      <c r="X489" s="277"/>
      <c r="Y489" s="278"/>
      <c r="AA489" s="8" t="str">
        <f>IF($L489="","",VLOOKUP($L489,BaseEqptCdF!$C$5:$E$161,2,FALSE))</f>
        <v/>
      </c>
      <c r="AB489" s="8" t="str">
        <f>IF($L489="","",VLOOKUP($L489,BaseEqptCdF!$C$5:$E$161,3,FALSE))</f>
        <v/>
      </c>
      <c r="AC489" s="7" t="str">
        <f>IF($L489="","",VLOOKUP($L489,BaseEqptCdF!$C$5:$I$161,6,FALSE))</f>
        <v/>
      </c>
      <c r="AD489" s="7" t="str">
        <f>IF($L489="","",VLOOKUP($L489,BaseEqptCdF!$C$5:$I$161,7,FALSE))</f>
        <v/>
      </c>
      <c r="AE489" s="3" t="str">
        <f>IF($L489="","",VLOOKUP($L489,BaseEqptCdF!$C$5:$R$161,16,FALSE)*$AC$3)</f>
        <v/>
      </c>
      <c r="AF489" s="3" t="str">
        <f>IF($L489="","",IF(LEFT($AB489,2)="SD",0,IF(LEFT($AB489,2)="SB",1*52,IF($N489=Prog!$P$17,VLOOKUP($L489,BaseEqptCdF!$C$5:$P$161,14,FALSE)*1*300,VLOOKUP($L489,BaseEqptCdF!$C$5:$P$161,12,FALSE)*0.2*300))))</f>
        <v/>
      </c>
      <c r="AG489" s="6" t="str">
        <f t="shared" si="70"/>
        <v/>
      </c>
      <c r="AH489" s="6">
        <f>IF($U489=Prog!$S$18,YEAR($X489),"")</f>
        <v>1900</v>
      </c>
      <c r="AI489" s="5" t="str">
        <f>IF(OR($AG489="",$U489=Prog!$S$18),"",IF(OR($U489=Prog!$S$17,$U489=Prog!$S$16),YEAR($X489),IF($AG489="ND","ND",$AI$8+$O489)))</f>
        <v/>
      </c>
      <c r="AJ489" s="3" t="str">
        <f t="shared" si="65"/>
        <v/>
      </c>
      <c r="AK489" s="3" t="str">
        <f t="shared" si="71"/>
        <v/>
      </c>
      <c r="AL489" s="3" t="str">
        <f t="shared" si="71"/>
        <v/>
      </c>
      <c r="AM489" s="3" t="str">
        <f t="shared" si="71"/>
        <v/>
      </c>
      <c r="AN489" s="3" t="str">
        <f t="shared" si="71"/>
        <v/>
      </c>
      <c r="AO489" s="2">
        <f t="shared" si="66"/>
        <v>0</v>
      </c>
      <c r="AP489" s="4"/>
      <c r="AQ489" s="3">
        <f>IF(AJ489=1,VLOOKUP($AP489,BaseEqptCdF!$C$5:$R$161,16,FALSE),0)</f>
        <v>0</v>
      </c>
      <c r="AR489" s="3">
        <f>IF(AK489=1,VLOOKUP($AP489,BaseEqptCdF!$C$5:$R$161,16,FALSE),0)</f>
        <v>0</v>
      </c>
      <c r="AS489" s="3">
        <f>IF(AL489=1,VLOOKUP($AP489,BaseEqptCdF!$C$5:$R$161,16,FALSE),0)</f>
        <v>0</v>
      </c>
      <c r="AT489" s="3">
        <f>IF(AM489=1,VLOOKUP($AP489,BaseEqptCdF!$C$5:$R$161,16,FALSE),0)</f>
        <v>0</v>
      </c>
      <c r="AU489" s="3">
        <f>IF(AN489=1,VLOOKUP($AP489,BaseEqptCdF!$C$5:$R$161,16,FALSE),0)</f>
        <v>0</v>
      </c>
      <c r="AV489" s="2">
        <f t="shared" si="67"/>
        <v>0</v>
      </c>
      <c r="AW489" s="3" t="str">
        <f>IF($L489="","",IF(SUM($AJ489:AJ489)=0,$AE489,VLOOKUP($AP489,BaseEqptCdF!$C$5:$R$161,16,FALSE)*$AC$3))</f>
        <v/>
      </c>
      <c r="AX489" s="3" t="str">
        <f>IF($L489="","",IF(SUM($AJ489:AK489)=0,$AE489,VLOOKUP($AP489,BaseEqptCdF!$C$5:$R$161,16,FALSE)*$AC$3))</f>
        <v/>
      </c>
      <c r="AY489" s="3" t="str">
        <f>IF($L489="","",IF(SUM($AJ489:AL489)=0,$AE489,VLOOKUP($AP489,BaseEqptCdF!$C$5:$R$161,16,FALSE)*$AC$3))</f>
        <v/>
      </c>
      <c r="AZ489" s="3" t="str">
        <f>IF($L489="","",IF(SUM($AJ489:AM489)=0,$AE489,VLOOKUP($AP489,BaseEqptCdF!$C$5:$R$161,16,FALSE)*$AC$3))</f>
        <v/>
      </c>
      <c r="BA489" s="3" t="str">
        <f>IF($L489="","",IF(SUM($AJ489:AN489)=0,$AE489,VLOOKUP($AP489,BaseEqptCdF!$C$5:$R$161,16,FALSE)*$AC$3))</f>
        <v/>
      </c>
      <c r="BB489" s="2">
        <f t="shared" si="68"/>
        <v>0</v>
      </c>
      <c r="BC489" s="3" t="str">
        <f>IF($L489="","",IF(SUM($AJ489:AJ489)=0,$AF489,IF(LEFT(VLOOKUP($AP489,BaseEqptCdF!$C$5:$E$161,3,FALSE),2)="SD",0,IF(LEFT(VLOOKUP($AP489,BaseEqptCdF!$C$5:$E$161,3,FALSE),2)="SB",1*52,VLOOKUP($AP489,BaseEqptCdF!$C$5:$S$161,12,FALSE)*0.2*300))))</f>
        <v/>
      </c>
      <c r="BD489" s="3" t="str">
        <f>IF($L489="","",IF(SUM($AJ489:AK489)=0,$AF489,IF(LEFT(VLOOKUP($AP489,BaseEqptCdF!$C$5:$E$161,3,FALSE),2)="SD",0,IF(LEFT(VLOOKUP($AP489,BaseEqptCdF!$C$5:$E$161,3,FALSE),2)="SB",1*52,VLOOKUP($AP489,BaseEqptCdF!$C$5:$S$161,12,FALSE)*0.2*300))))</f>
        <v/>
      </c>
      <c r="BE489" s="3" t="str">
        <f>IF($L489="","",IF(SUM($AJ489:AL489)=0,$AF489,IF(LEFT(VLOOKUP($AP489,BaseEqptCdF!$C$5:$E$161,3,FALSE),2)="SD",0,IF(LEFT(VLOOKUP($AP489,BaseEqptCdF!$C$5:$E$161,3,FALSE),2)="SB",1*52,VLOOKUP($AP489,BaseEqptCdF!$C$5:$S$161,12,FALSE)*0.2*300))))</f>
        <v/>
      </c>
      <c r="BF489" s="3" t="str">
        <f>IF($L489="","",IF(SUM($AJ489:AM489)=0,$AF489,IF(LEFT(VLOOKUP($AP489,BaseEqptCdF!$C$5:$E$161,3,FALSE),2)="SD",0,IF(LEFT(VLOOKUP($AP489,BaseEqptCdF!$C$5:$E$161,3,FALSE),2)="SB",1*52,VLOOKUP($AP489,BaseEqptCdF!$C$5:$S$161,12,FALSE)*0.2*300))))</f>
        <v/>
      </c>
      <c r="BG489" s="3" t="str">
        <f>IF($L489="","",IF(SUM($AJ489:AN489)=0,$AF489,IF(LEFT(VLOOKUP($AP489,BaseEqptCdF!$C$5:$E$161,3,FALSE),2)="SD",0,IF(LEFT(VLOOKUP($AP489,BaseEqptCdF!$C$5:$E$161,3,FALSE),2)="SB",1*52,VLOOKUP($AP489,BaseEqptCdF!$C$5:$S$161,12,FALSE)*0.2*300))))</f>
        <v/>
      </c>
      <c r="BH489" s="2">
        <f t="shared" si="69"/>
        <v>0</v>
      </c>
    </row>
    <row r="490" spans="1:60" x14ac:dyDescent="0.25">
      <c r="A490" s="296" t="str">
        <f t="array" ref="A490">IF($C490="","",INDEX(Prog!$B$8:$D$300,MATCH($C490,nivo1,0),1))</f>
        <v/>
      </c>
      <c r="B490" s="296" t="str">
        <f t="array" ref="B490">IF($C490="","",INDEX(Prog!$B$8:$D$300,MATCH($C490,nivo1,0),2))</f>
        <v/>
      </c>
      <c r="C490" s="273"/>
      <c r="D490" s="267"/>
      <c r="E490" s="273"/>
      <c r="F490" s="273"/>
      <c r="G490" s="273"/>
      <c r="H490" s="273"/>
      <c r="I490" s="273"/>
      <c r="J490" s="273"/>
      <c r="K490" s="274"/>
      <c r="L490" s="273"/>
      <c r="M490" s="273"/>
      <c r="N490" s="273"/>
      <c r="O490" s="275"/>
      <c r="P490" s="273"/>
      <c r="Q490" s="273"/>
      <c r="R490" s="273"/>
      <c r="S490" s="273"/>
      <c r="T490" s="276"/>
      <c r="U490" s="276"/>
      <c r="V490" s="276"/>
      <c r="W490" s="276"/>
      <c r="X490" s="277"/>
      <c r="Y490" s="278"/>
      <c r="AA490" s="8" t="str">
        <f>IF($L490="","",VLOOKUP($L490,BaseEqptCdF!$C$5:$E$161,2,FALSE))</f>
        <v/>
      </c>
      <c r="AB490" s="8" t="str">
        <f>IF($L490="","",VLOOKUP($L490,BaseEqptCdF!$C$5:$E$161,3,FALSE))</f>
        <v/>
      </c>
      <c r="AC490" s="7" t="str">
        <f>IF($L490="","",VLOOKUP($L490,BaseEqptCdF!$C$5:$I$161,6,FALSE))</f>
        <v/>
      </c>
      <c r="AD490" s="7" t="str">
        <f>IF($L490="","",VLOOKUP($L490,BaseEqptCdF!$C$5:$I$161,7,FALSE))</f>
        <v/>
      </c>
      <c r="AE490" s="3" t="str">
        <f>IF($L490="","",VLOOKUP($L490,BaseEqptCdF!$C$5:$R$161,16,FALSE)*$AC$3)</f>
        <v/>
      </c>
      <c r="AF490" s="3" t="str">
        <f>IF($L490="","",IF(LEFT($AB490,2)="SD",0,IF(LEFT($AB490,2)="SB",1*52,IF($N490=Prog!$P$17,VLOOKUP($L490,BaseEqptCdF!$C$5:$P$161,14,FALSE)*1*300,VLOOKUP($L490,BaseEqptCdF!$C$5:$P$161,12,FALSE)*0.2*300))))</f>
        <v/>
      </c>
      <c r="AG490" s="6" t="str">
        <f t="shared" si="70"/>
        <v/>
      </c>
      <c r="AH490" s="6">
        <f>IF($U490=Prog!$S$18,YEAR($X490),"")</f>
        <v>1900</v>
      </c>
      <c r="AI490" s="5" t="str">
        <f>IF(OR($AG490="",$U490=Prog!$S$18),"",IF(OR($U490=Prog!$S$17,$U490=Prog!$S$16),YEAR($X490),IF($AG490="ND","ND",$AI$8+$O490)))</f>
        <v/>
      </c>
      <c r="AJ490" s="3" t="str">
        <f t="shared" si="65"/>
        <v/>
      </c>
      <c r="AK490" s="3" t="str">
        <f t="shared" ref="AK490:AN499" si="72">IF($AI490="","",IF($AI490=AK$9,1,0))</f>
        <v/>
      </c>
      <c r="AL490" s="3" t="str">
        <f t="shared" si="72"/>
        <v/>
      </c>
      <c r="AM490" s="3" t="str">
        <f t="shared" si="72"/>
        <v/>
      </c>
      <c r="AN490" s="3" t="str">
        <f t="shared" si="72"/>
        <v/>
      </c>
      <c r="AO490" s="2">
        <f t="shared" si="66"/>
        <v>0</v>
      </c>
      <c r="AP490" s="4"/>
      <c r="AQ490" s="3">
        <f>IF(AJ490=1,VLOOKUP($AP490,BaseEqptCdF!$C$5:$R$161,16,FALSE),0)</f>
        <v>0</v>
      </c>
      <c r="AR490" s="3">
        <f>IF(AK490=1,VLOOKUP($AP490,BaseEqptCdF!$C$5:$R$161,16,FALSE),0)</f>
        <v>0</v>
      </c>
      <c r="AS490" s="3">
        <f>IF(AL490=1,VLOOKUP($AP490,BaseEqptCdF!$C$5:$R$161,16,FALSE),0)</f>
        <v>0</v>
      </c>
      <c r="AT490" s="3">
        <f>IF(AM490=1,VLOOKUP($AP490,BaseEqptCdF!$C$5:$R$161,16,FALSE),0)</f>
        <v>0</v>
      </c>
      <c r="AU490" s="3">
        <f>IF(AN490=1,VLOOKUP($AP490,BaseEqptCdF!$C$5:$R$161,16,FALSE),0)</f>
        <v>0</v>
      </c>
      <c r="AV490" s="2">
        <f t="shared" si="67"/>
        <v>0</v>
      </c>
      <c r="AW490" s="3" t="str">
        <f>IF($L490="","",IF(SUM($AJ490:AJ490)=0,$AE490,VLOOKUP($AP490,BaseEqptCdF!$C$5:$R$161,16,FALSE)*$AC$3))</f>
        <v/>
      </c>
      <c r="AX490" s="3" t="str">
        <f>IF($L490="","",IF(SUM($AJ490:AK490)=0,$AE490,VLOOKUP($AP490,BaseEqptCdF!$C$5:$R$161,16,FALSE)*$AC$3))</f>
        <v/>
      </c>
      <c r="AY490" s="3" t="str">
        <f>IF($L490="","",IF(SUM($AJ490:AL490)=0,$AE490,VLOOKUP($AP490,BaseEqptCdF!$C$5:$R$161,16,FALSE)*$AC$3))</f>
        <v/>
      </c>
      <c r="AZ490" s="3" t="str">
        <f>IF($L490="","",IF(SUM($AJ490:AM490)=0,$AE490,VLOOKUP($AP490,BaseEqptCdF!$C$5:$R$161,16,FALSE)*$AC$3))</f>
        <v/>
      </c>
      <c r="BA490" s="3" t="str">
        <f>IF($L490="","",IF(SUM($AJ490:AN490)=0,$AE490,VLOOKUP($AP490,BaseEqptCdF!$C$5:$R$161,16,FALSE)*$AC$3))</f>
        <v/>
      </c>
      <c r="BB490" s="2">
        <f t="shared" si="68"/>
        <v>0</v>
      </c>
      <c r="BC490" s="3" t="str">
        <f>IF($L490="","",IF(SUM($AJ490:AJ490)=0,$AF490,IF(LEFT(VLOOKUP($AP490,BaseEqptCdF!$C$5:$E$161,3,FALSE),2)="SD",0,IF(LEFT(VLOOKUP($AP490,BaseEqptCdF!$C$5:$E$161,3,FALSE),2)="SB",1*52,VLOOKUP($AP490,BaseEqptCdF!$C$5:$S$161,12,FALSE)*0.2*300))))</f>
        <v/>
      </c>
      <c r="BD490" s="3" t="str">
        <f>IF($L490="","",IF(SUM($AJ490:AK490)=0,$AF490,IF(LEFT(VLOOKUP($AP490,BaseEqptCdF!$C$5:$E$161,3,FALSE),2)="SD",0,IF(LEFT(VLOOKUP($AP490,BaseEqptCdF!$C$5:$E$161,3,FALSE),2)="SB",1*52,VLOOKUP($AP490,BaseEqptCdF!$C$5:$S$161,12,FALSE)*0.2*300))))</f>
        <v/>
      </c>
      <c r="BE490" s="3" t="str">
        <f>IF($L490="","",IF(SUM($AJ490:AL490)=0,$AF490,IF(LEFT(VLOOKUP($AP490,BaseEqptCdF!$C$5:$E$161,3,FALSE),2)="SD",0,IF(LEFT(VLOOKUP($AP490,BaseEqptCdF!$C$5:$E$161,3,FALSE),2)="SB",1*52,VLOOKUP($AP490,BaseEqptCdF!$C$5:$S$161,12,FALSE)*0.2*300))))</f>
        <v/>
      </c>
      <c r="BF490" s="3" t="str">
        <f>IF($L490="","",IF(SUM($AJ490:AM490)=0,$AF490,IF(LEFT(VLOOKUP($AP490,BaseEqptCdF!$C$5:$E$161,3,FALSE),2)="SD",0,IF(LEFT(VLOOKUP($AP490,BaseEqptCdF!$C$5:$E$161,3,FALSE),2)="SB",1*52,VLOOKUP($AP490,BaseEqptCdF!$C$5:$S$161,12,FALSE)*0.2*300))))</f>
        <v/>
      </c>
      <c r="BG490" s="3" t="str">
        <f>IF($L490="","",IF(SUM($AJ490:AN490)=0,$AF490,IF(LEFT(VLOOKUP($AP490,BaseEqptCdF!$C$5:$E$161,3,FALSE),2)="SD",0,IF(LEFT(VLOOKUP($AP490,BaseEqptCdF!$C$5:$E$161,3,FALSE),2)="SB",1*52,VLOOKUP($AP490,BaseEqptCdF!$C$5:$S$161,12,FALSE)*0.2*300))))</f>
        <v/>
      </c>
      <c r="BH490" s="2">
        <f t="shared" si="69"/>
        <v>0</v>
      </c>
    </row>
    <row r="491" spans="1:60" x14ac:dyDescent="0.25">
      <c r="A491" s="296" t="str">
        <f t="array" ref="A491">IF($C491="","",INDEX(Prog!$B$8:$D$300,MATCH($C491,nivo1,0),1))</f>
        <v/>
      </c>
      <c r="B491" s="296" t="str">
        <f t="array" ref="B491">IF($C491="","",INDEX(Prog!$B$8:$D$300,MATCH($C491,nivo1,0),2))</f>
        <v/>
      </c>
      <c r="C491" s="273"/>
      <c r="D491" s="267"/>
      <c r="E491" s="273"/>
      <c r="F491" s="273"/>
      <c r="G491" s="273"/>
      <c r="H491" s="273"/>
      <c r="I491" s="273"/>
      <c r="J491" s="273"/>
      <c r="K491" s="274"/>
      <c r="L491" s="273"/>
      <c r="M491" s="273"/>
      <c r="N491" s="273"/>
      <c r="O491" s="275"/>
      <c r="P491" s="273"/>
      <c r="Q491" s="273"/>
      <c r="R491" s="273"/>
      <c r="S491" s="273"/>
      <c r="T491" s="276"/>
      <c r="U491" s="276"/>
      <c r="V491" s="276"/>
      <c r="W491" s="276"/>
      <c r="X491" s="277"/>
      <c r="Y491" s="278"/>
      <c r="AA491" s="8" t="str">
        <f>IF($L491="","",VLOOKUP($L491,BaseEqptCdF!$C$5:$E$161,2,FALSE))</f>
        <v/>
      </c>
      <c r="AB491" s="8" t="str">
        <f>IF($L491="","",VLOOKUP($L491,BaseEqptCdF!$C$5:$E$161,3,FALSE))</f>
        <v/>
      </c>
      <c r="AC491" s="7" t="str">
        <f>IF($L491="","",VLOOKUP($L491,BaseEqptCdF!$C$5:$I$161,6,FALSE))</f>
        <v/>
      </c>
      <c r="AD491" s="7" t="str">
        <f>IF($L491="","",VLOOKUP($L491,BaseEqptCdF!$C$5:$I$161,7,FALSE))</f>
        <v/>
      </c>
      <c r="AE491" s="3" t="str">
        <f>IF($L491="","",VLOOKUP($L491,BaseEqptCdF!$C$5:$R$161,16,FALSE)*$AC$3)</f>
        <v/>
      </c>
      <c r="AF491" s="3" t="str">
        <f>IF($L491="","",IF(LEFT($AB491,2)="SD",0,IF(LEFT($AB491,2)="SB",1*52,IF($N491=Prog!$P$17,VLOOKUP($L491,BaseEqptCdF!$C$5:$P$161,14,FALSE)*1*300,VLOOKUP($L491,BaseEqptCdF!$C$5:$P$161,12,FALSE)*0.2*300))))</f>
        <v/>
      </c>
      <c r="AG491" s="6" t="str">
        <f t="shared" si="70"/>
        <v/>
      </c>
      <c r="AH491" s="6">
        <f>IF($U491=Prog!$S$18,YEAR($X491),"")</f>
        <v>1900</v>
      </c>
      <c r="AI491" s="5" t="str">
        <f>IF(OR($AG491="",$U491=Prog!$S$18),"",IF(OR($U491=Prog!$S$17,$U491=Prog!$S$16),YEAR($X491),IF($AG491="ND","ND",$AI$8+$O491)))</f>
        <v/>
      </c>
      <c r="AJ491" s="3" t="str">
        <f t="shared" si="65"/>
        <v/>
      </c>
      <c r="AK491" s="3" t="str">
        <f t="shared" si="72"/>
        <v/>
      </c>
      <c r="AL491" s="3" t="str">
        <f t="shared" si="72"/>
        <v/>
      </c>
      <c r="AM491" s="3" t="str">
        <f t="shared" si="72"/>
        <v/>
      </c>
      <c r="AN491" s="3" t="str">
        <f t="shared" si="72"/>
        <v/>
      </c>
      <c r="AO491" s="2">
        <f t="shared" si="66"/>
        <v>0</v>
      </c>
      <c r="AP491" s="4"/>
      <c r="AQ491" s="3">
        <f>IF(AJ491=1,VLOOKUP($AP491,BaseEqptCdF!$C$5:$R$161,16,FALSE),0)</f>
        <v>0</v>
      </c>
      <c r="AR491" s="3">
        <f>IF(AK491=1,VLOOKUP($AP491,BaseEqptCdF!$C$5:$R$161,16,FALSE),0)</f>
        <v>0</v>
      </c>
      <c r="AS491" s="3">
        <f>IF(AL491=1,VLOOKUP($AP491,BaseEqptCdF!$C$5:$R$161,16,FALSE),0)</f>
        <v>0</v>
      </c>
      <c r="AT491" s="3">
        <f>IF(AM491=1,VLOOKUP($AP491,BaseEqptCdF!$C$5:$R$161,16,FALSE),0)</f>
        <v>0</v>
      </c>
      <c r="AU491" s="3">
        <f>IF(AN491=1,VLOOKUP($AP491,BaseEqptCdF!$C$5:$R$161,16,FALSE),0)</f>
        <v>0</v>
      </c>
      <c r="AV491" s="2">
        <f t="shared" si="67"/>
        <v>0</v>
      </c>
      <c r="AW491" s="3" t="str">
        <f>IF($L491="","",IF(SUM($AJ491:AJ491)=0,$AE491,VLOOKUP($AP491,BaseEqptCdF!$C$5:$R$161,16,FALSE)*$AC$3))</f>
        <v/>
      </c>
      <c r="AX491" s="3" t="str">
        <f>IF($L491="","",IF(SUM($AJ491:AK491)=0,$AE491,VLOOKUP($AP491,BaseEqptCdF!$C$5:$R$161,16,FALSE)*$AC$3))</f>
        <v/>
      </c>
      <c r="AY491" s="3" t="str">
        <f>IF($L491="","",IF(SUM($AJ491:AL491)=0,$AE491,VLOOKUP($AP491,BaseEqptCdF!$C$5:$R$161,16,FALSE)*$AC$3))</f>
        <v/>
      </c>
      <c r="AZ491" s="3" t="str">
        <f>IF($L491="","",IF(SUM($AJ491:AM491)=0,$AE491,VLOOKUP($AP491,BaseEqptCdF!$C$5:$R$161,16,FALSE)*$AC$3))</f>
        <v/>
      </c>
      <c r="BA491" s="3" t="str">
        <f>IF($L491="","",IF(SUM($AJ491:AN491)=0,$AE491,VLOOKUP($AP491,BaseEqptCdF!$C$5:$R$161,16,FALSE)*$AC$3))</f>
        <v/>
      </c>
      <c r="BB491" s="2">
        <f t="shared" si="68"/>
        <v>0</v>
      </c>
      <c r="BC491" s="3" t="str">
        <f>IF($L491="","",IF(SUM($AJ491:AJ491)=0,$AF491,IF(LEFT(VLOOKUP($AP491,BaseEqptCdF!$C$5:$E$161,3,FALSE),2)="SD",0,IF(LEFT(VLOOKUP($AP491,BaseEqptCdF!$C$5:$E$161,3,FALSE),2)="SB",1*52,VLOOKUP($AP491,BaseEqptCdF!$C$5:$S$161,12,FALSE)*0.2*300))))</f>
        <v/>
      </c>
      <c r="BD491" s="3" t="str">
        <f>IF($L491="","",IF(SUM($AJ491:AK491)=0,$AF491,IF(LEFT(VLOOKUP($AP491,BaseEqptCdF!$C$5:$E$161,3,FALSE),2)="SD",0,IF(LEFT(VLOOKUP($AP491,BaseEqptCdF!$C$5:$E$161,3,FALSE),2)="SB",1*52,VLOOKUP($AP491,BaseEqptCdF!$C$5:$S$161,12,FALSE)*0.2*300))))</f>
        <v/>
      </c>
      <c r="BE491" s="3" t="str">
        <f>IF($L491="","",IF(SUM($AJ491:AL491)=0,$AF491,IF(LEFT(VLOOKUP($AP491,BaseEqptCdF!$C$5:$E$161,3,FALSE),2)="SD",0,IF(LEFT(VLOOKUP($AP491,BaseEqptCdF!$C$5:$E$161,3,FALSE),2)="SB",1*52,VLOOKUP($AP491,BaseEqptCdF!$C$5:$S$161,12,FALSE)*0.2*300))))</f>
        <v/>
      </c>
      <c r="BF491" s="3" t="str">
        <f>IF($L491="","",IF(SUM($AJ491:AM491)=0,$AF491,IF(LEFT(VLOOKUP($AP491,BaseEqptCdF!$C$5:$E$161,3,FALSE),2)="SD",0,IF(LEFT(VLOOKUP($AP491,BaseEqptCdF!$C$5:$E$161,3,FALSE),2)="SB",1*52,VLOOKUP($AP491,BaseEqptCdF!$C$5:$S$161,12,FALSE)*0.2*300))))</f>
        <v/>
      </c>
      <c r="BG491" s="3" t="str">
        <f>IF($L491="","",IF(SUM($AJ491:AN491)=0,$AF491,IF(LEFT(VLOOKUP($AP491,BaseEqptCdF!$C$5:$E$161,3,FALSE),2)="SD",0,IF(LEFT(VLOOKUP($AP491,BaseEqptCdF!$C$5:$E$161,3,FALSE),2)="SB",1*52,VLOOKUP($AP491,BaseEqptCdF!$C$5:$S$161,12,FALSE)*0.2*300))))</f>
        <v/>
      </c>
      <c r="BH491" s="2">
        <f t="shared" si="69"/>
        <v>0</v>
      </c>
    </row>
    <row r="492" spans="1:60" x14ac:dyDescent="0.25">
      <c r="A492" s="296" t="str">
        <f t="array" ref="A492">IF($C492="","",INDEX(Prog!$B$8:$D$300,MATCH($C492,nivo1,0),1))</f>
        <v/>
      </c>
      <c r="B492" s="296" t="str">
        <f t="array" ref="B492">IF($C492="","",INDEX(Prog!$B$8:$D$300,MATCH($C492,nivo1,0),2))</f>
        <v/>
      </c>
      <c r="C492" s="273"/>
      <c r="D492" s="267"/>
      <c r="E492" s="273"/>
      <c r="F492" s="273"/>
      <c r="G492" s="273"/>
      <c r="H492" s="273"/>
      <c r="I492" s="273"/>
      <c r="J492" s="273"/>
      <c r="K492" s="274"/>
      <c r="L492" s="273"/>
      <c r="M492" s="273"/>
      <c r="N492" s="273"/>
      <c r="O492" s="275"/>
      <c r="P492" s="273"/>
      <c r="Q492" s="273"/>
      <c r="R492" s="273"/>
      <c r="S492" s="273"/>
      <c r="T492" s="276"/>
      <c r="U492" s="276"/>
      <c r="V492" s="276"/>
      <c r="W492" s="276"/>
      <c r="X492" s="277"/>
      <c r="Y492" s="278"/>
      <c r="AA492" s="8" t="str">
        <f>IF($L492="","",VLOOKUP($L492,BaseEqptCdF!$C$5:$E$161,2,FALSE))</f>
        <v/>
      </c>
      <c r="AB492" s="8" t="str">
        <f>IF($L492="","",VLOOKUP($L492,BaseEqptCdF!$C$5:$E$161,3,FALSE))</f>
        <v/>
      </c>
      <c r="AC492" s="7" t="str">
        <f>IF($L492="","",VLOOKUP($L492,BaseEqptCdF!$C$5:$I$161,6,FALSE))</f>
        <v/>
      </c>
      <c r="AD492" s="7" t="str">
        <f>IF($L492="","",VLOOKUP($L492,BaseEqptCdF!$C$5:$I$161,7,FALSE))</f>
        <v/>
      </c>
      <c r="AE492" s="3" t="str">
        <f>IF($L492="","",VLOOKUP($L492,BaseEqptCdF!$C$5:$R$161,16,FALSE)*$AC$3)</f>
        <v/>
      </c>
      <c r="AF492" s="3" t="str">
        <f>IF($L492="","",IF(LEFT($AB492,2)="SD",0,IF(LEFT($AB492,2)="SB",1*52,IF($N492=Prog!$P$17,VLOOKUP($L492,BaseEqptCdF!$C$5:$P$161,14,FALSE)*1*300,VLOOKUP($L492,BaseEqptCdF!$C$5:$P$161,12,FALSE)*0.2*300))))</f>
        <v/>
      </c>
      <c r="AG492" s="6" t="str">
        <f t="shared" si="70"/>
        <v/>
      </c>
      <c r="AH492" s="6">
        <f>IF($U492=Prog!$S$18,YEAR($X492),"")</f>
        <v>1900</v>
      </c>
      <c r="AI492" s="5" t="str">
        <f>IF(OR($AG492="",$U492=Prog!$S$18),"",IF(OR($U492=Prog!$S$17,$U492=Prog!$S$16),YEAR($X492),IF($AG492="ND","ND",$AI$8+$O492)))</f>
        <v/>
      </c>
      <c r="AJ492" s="3" t="str">
        <f t="shared" si="65"/>
        <v/>
      </c>
      <c r="AK492" s="3" t="str">
        <f t="shared" si="72"/>
        <v/>
      </c>
      <c r="AL492" s="3" t="str">
        <f t="shared" si="72"/>
        <v/>
      </c>
      <c r="AM492" s="3" t="str">
        <f t="shared" si="72"/>
        <v/>
      </c>
      <c r="AN492" s="3" t="str">
        <f t="shared" si="72"/>
        <v/>
      </c>
      <c r="AO492" s="2">
        <f t="shared" si="66"/>
        <v>0</v>
      </c>
      <c r="AP492" s="4"/>
      <c r="AQ492" s="3">
        <f>IF(AJ492=1,VLOOKUP($AP492,BaseEqptCdF!$C$5:$R$161,16,FALSE),0)</f>
        <v>0</v>
      </c>
      <c r="AR492" s="3">
        <f>IF(AK492=1,VLOOKUP($AP492,BaseEqptCdF!$C$5:$R$161,16,FALSE),0)</f>
        <v>0</v>
      </c>
      <c r="AS492" s="3">
        <f>IF(AL492=1,VLOOKUP($AP492,BaseEqptCdF!$C$5:$R$161,16,FALSE),0)</f>
        <v>0</v>
      </c>
      <c r="AT492" s="3">
        <f>IF(AM492=1,VLOOKUP($AP492,BaseEqptCdF!$C$5:$R$161,16,FALSE),0)</f>
        <v>0</v>
      </c>
      <c r="AU492" s="3">
        <f>IF(AN492=1,VLOOKUP($AP492,BaseEqptCdF!$C$5:$R$161,16,FALSE),0)</f>
        <v>0</v>
      </c>
      <c r="AV492" s="2">
        <f t="shared" si="67"/>
        <v>0</v>
      </c>
      <c r="AW492" s="3" t="str">
        <f>IF($L492="","",IF(SUM($AJ492:AJ492)=0,$AE492,VLOOKUP($AP492,BaseEqptCdF!$C$5:$R$161,16,FALSE)*$AC$3))</f>
        <v/>
      </c>
      <c r="AX492" s="3" t="str">
        <f>IF($L492="","",IF(SUM($AJ492:AK492)=0,$AE492,VLOOKUP($AP492,BaseEqptCdF!$C$5:$R$161,16,FALSE)*$AC$3))</f>
        <v/>
      </c>
      <c r="AY492" s="3" t="str">
        <f>IF($L492="","",IF(SUM($AJ492:AL492)=0,$AE492,VLOOKUP($AP492,BaseEqptCdF!$C$5:$R$161,16,FALSE)*$AC$3))</f>
        <v/>
      </c>
      <c r="AZ492" s="3" t="str">
        <f>IF($L492="","",IF(SUM($AJ492:AM492)=0,$AE492,VLOOKUP($AP492,BaseEqptCdF!$C$5:$R$161,16,FALSE)*$AC$3))</f>
        <v/>
      </c>
      <c r="BA492" s="3" t="str">
        <f>IF($L492="","",IF(SUM($AJ492:AN492)=0,$AE492,VLOOKUP($AP492,BaseEqptCdF!$C$5:$R$161,16,FALSE)*$AC$3))</f>
        <v/>
      </c>
      <c r="BB492" s="2">
        <f t="shared" si="68"/>
        <v>0</v>
      </c>
      <c r="BC492" s="3" t="str">
        <f>IF($L492="","",IF(SUM($AJ492:AJ492)=0,$AF492,IF(LEFT(VLOOKUP($AP492,BaseEqptCdF!$C$5:$E$161,3,FALSE),2)="SD",0,IF(LEFT(VLOOKUP($AP492,BaseEqptCdF!$C$5:$E$161,3,FALSE),2)="SB",1*52,VLOOKUP($AP492,BaseEqptCdF!$C$5:$S$161,12,FALSE)*0.2*300))))</f>
        <v/>
      </c>
      <c r="BD492" s="3" t="str">
        <f>IF($L492="","",IF(SUM($AJ492:AK492)=0,$AF492,IF(LEFT(VLOOKUP($AP492,BaseEqptCdF!$C$5:$E$161,3,FALSE),2)="SD",0,IF(LEFT(VLOOKUP($AP492,BaseEqptCdF!$C$5:$E$161,3,FALSE),2)="SB",1*52,VLOOKUP($AP492,BaseEqptCdF!$C$5:$S$161,12,FALSE)*0.2*300))))</f>
        <v/>
      </c>
      <c r="BE492" s="3" t="str">
        <f>IF($L492="","",IF(SUM($AJ492:AL492)=0,$AF492,IF(LEFT(VLOOKUP($AP492,BaseEqptCdF!$C$5:$E$161,3,FALSE),2)="SD",0,IF(LEFT(VLOOKUP($AP492,BaseEqptCdF!$C$5:$E$161,3,FALSE),2)="SB",1*52,VLOOKUP($AP492,BaseEqptCdF!$C$5:$S$161,12,FALSE)*0.2*300))))</f>
        <v/>
      </c>
      <c r="BF492" s="3" t="str">
        <f>IF($L492="","",IF(SUM($AJ492:AM492)=0,$AF492,IF(LEFT(VLOOKUP($AP492,BaseEqptCdF!$C$5:$E$161,3,FALSE),2)="SD",0,IF(LEFT(VLOOKUP($AP492,BaseEqptCdF!$C$5:$E$161,3,FALSE),2)="SB",1*52,VLOOKUP($AP492,BaseEqptCdF!$C$5:$S$161,12,FALSE)*0.2*300))))</f>
        <v/>
      </c>
      <c r="BG492" s="3" t="str">
        <f>IF($L492="","",IF(SUM($AJ492:AN492)=0,$AF492,IF(LEFT(VLOOKUP($AP492,BaseEqptCdF!$C$5:$E$161,3,FALSE),2)="SD",0,IF(LEFT(VLOOKUP($AP492,BaseEqptCdF!$C$5:$E$161,3,FALSE),2)="SB",1*52,VLOOKUP($AP492,BaseEqptCdF!$C$5:$S$161,12,FALSE)*0.2*300))))</f>
        <v/>
      </c>
      <c r="BH492" s="2">
        <f t="shared" si="69"/>
        <v>0</v>
      </c>
    </row>
    <row r="493" spans="1:60" x14ac:dyDescent="0.25">
      <c r="A493" s="296" t="str">
        <f t="array" ref="A493">IF($C493="","",INDEX(Prog!$B$8:$D$300,MATCH($C493,nivo1,0),1))</f>
        <v/>
      </c>
      <c r="B493" s="296" t="str">
        <f t="array" ref="B493">IF($C493="","",INDEX(Prog!$B$8:$D$300,MATCH($C493,nivo1,0),2))</f>
        <v/>
      </c>
      <c r="C493" s="273"/>
      <c r="D493" s="267"/>
      <c r="E493" s="273"/>
      <c r="F493" s="273"/>
      <c r="G493" s="273"/>
      <c r="H493" s="273"/>
      <c r="I493" s="273"/>
      <c r="J493" s="273"/>
      <c r="K493" s="274"/>
      <c r="L493" s="273"/>
      <c r="M493" s="273"/>
      <c r="N493" s="273"/>
      <c r="O493" s="275"/>
      <c r="P493" s="273"/>
      <c r="Q493" s="273"/>
      <c r="R493" s="273"/>
      <c r="S493" s="273"/>
      <c r="T493" s="276"/>
      <c r="U493" s="276"/>
      <c r="V493" s="276"/>
      <c r="W493" s="276"/>
      <c r="X493" s="277"/>
      <c r="Y493" s="278"/>
      <c r="AA493" s="8" t="str">
        <f>IF($L493="","",VLOOKUP($L493,BaseEqptCdF!$C$5:$E$161,2,FALSE))</f>
        <v/>
      </c>
      <c r="AB493" s="8" t="str">
        <f>IF($L493="","",VLOOKUP($L493,BaseEqptCdF!$C$5:$E$161,3,FALSE))</f>
        <v/>
      </c>
      <c r="AC493" s="7" t="str">
        <f>IF($L493="","",VLOOKUP($L493,BaseEqptCdF!$C$5:$I$161,6,FALSE))</f>
        <v/>
      </c>
      <c r="AD493" s="7" t="str">
        <f>IF($L493="","",VLOOKUP($L493,BaseEqptCdF!$C$5:$I$161,7,FALSE))</f>
        <v/>
      </c>
      <c r="AE493" s="3" t="str">
        <f>IF($L493="","",VLOOKUP($L493,BaseEqptCdF!$C$5:$R$161,16,FALSE)*$AC$3)</f>
        <v/>
      </c>
      <c r="AF493" s="3" t="str">
        <f>IF($L493="","",IF(LEFT($AB493,2)="SD",0,IF(LEFT($AB493,2)="SB",1*52,IF($N493=Prog!$P$17,VLOOKUP($L493,BaseEqptCdF!$C$5:$P$161,14,FALSE)*1*300,VLOOKUP($L493,BaseEqptCdF!$C$5:$P$161,12,FALSE)*0.2*300))))</f>
        <v/>
      </c>
      <c r="AG493" s="6" t="str">
        <f t="shared" si="70"/>
        <v/>
      </c>
      <c r="AH493" s="6">
        <f>IF($U493=Prog!$S$18,YEAR($X493),"")</f>
        <v>1900</v>
      </c>
      <c r="AI493" s="5" t="str">
        <f>IF(OR($AG493="",$U493=Prog!$S$18),"",IF(OR($U493=Prog!$S$17,$U493=Prog!$S$16),YEAR($X493),IF($AG493="ND","ND",$AI$8+$O493)))</f>
        <v/>
      </c>
      <c r="AJ493" s="3" t="str">
        <f t="shared" si="65"/>
        <v/>
      </c>
      <c r="AK493" s="3" t="str">
        <f t="shared" si="72"/>
        <v/>
      </c>
      <c r="AL493" s="3" t="str">
        <f t="shared" si="72"/>
        <v/>
      </c>
      <c r="AM493" s="3" t="str">
        <f t="shared" si="72"/>
        <v/>
      </c>
      <c r="AN493" s="3" t="str">
        <f t="shared" si="72"/>
        <v/>
      </c>
      <c r="AO493" s="2">
        <f t="shared" si="66"/>
        <v>0</v>
      </c>
      <c r="AP493" s="4"/>
      <c r="AQ493" s="3">
        <f>IF(AJ493=1,VLOOKUP($AP493,BaseEqptCdF!$C$5:$R$161,16,FALSE),0)</f>
        <v>0</v>
      </c>
      <c r="AR493" s="3">
        <f>IF(AK493=1,VLOOKUP($AP493,BaseEqptCdF!$C$5:$R$161,16,FALSE),0)</f>
        <v>0</v>
      </c>
      <c r="AS493" s="3">
        <f>IF(AL493=1,VLOOKUP($AP493,BaseEqptCdF!$C$5:$R$161,16,FALSE),0)</f>
        <v>0</v>
      </c>
      <c r="AT493" s="3">
        <f>IF(AM493=1,VLOOKUP($AP493,BaseEqptCdF!$C$5:$R$161,16,FALSE),0)</f>
        <v>0</v>
      </c>
      <c r="AU493" s="3">
        <f>IF(AN493=1,VLOOKUP($AP493,BaseEqptCdF!$C$5:$R$161,16,FALSE),0)</f>
        <v>0</v>
      </c>
      <c r="AV493" s="2">
        <f t="shared" si="67"/>
        <v>0</v>
      </c>
      <c r="AW493" s="3" t="str">
        <f>IF($L493="","",IF(SUM($AJ493:AJ493)=0,$AE493,VLOOKUP($AP493,BaseEqptCdF!$C$5:$R$161,16,FALSE)*$AC$3))</f>
        <v/>
      </c>
      <c r="AX493" s="3" t="str">
        <f>IF($L493="","",IF(SUM($AJ493:AK493)=0,$AE493,VLOOKUP($AP493,BaseEqptCdF!$C$5:$R$161,16,FALSE)*$AC$3))</f>
        <v/>
      </c>
      <c r="AY493" s="3" t="str">
        <f>IF($L493="","",IF(SUM($AJ493:AL493)=0,$AE493,VLOOKUP($AP493,BaseEqptCdF!$C$5:$R$161,16,FALSE)*$AC$3))</f>
        <v/>
      </c>
      <c r="AZ493" s="3" t="str">
        <f>IF($L493="","",IF(SUM($AJ493:AM493)=0,$AE493,VLOOKUP($AP493,BaseEqptCdF!$C$5:$R$161,16,FALSE)*$AC$3))</f>
        <v/>
      </c>
      <c r="BA493" s="3" t="str">
        <f>IF($L493="","",IF(SUM($AJ493:AN493)=0,$AE493,VLOOKUP($AP493,BaseEqptCdF!$C$5:$R$161,16,FALSE)*$AC$3))</f>
        <v/>
      </c>
      <c r="BB493" s="2">
        <f t="shared" si="68"/>
        <v>0</v>
      </c>
      <c r="BC493" s="3" t="str">
        <f>IF($L493="","",IF(SUM($AJ493:AJ493)=0,$AF493,IF(LEFT(VLOOKUP($AP493,BaseEqptCdF!$C$5:$E$161,3,FALSE),2)="SD",0,IF(LEFT(VLOOKUP($AP493,BaseEqptCdF!$C$5:$E$161,3,FALSE),2)="SB",1*52,VLOOKUP($AP493,BaseEqptCdF!$C$5:$S$161,12,FALSE)*0.2*300))))</f>
        <v/>
      </c>
      <c r="BD493" s="3" t="str">
        <f>IF($L493="","",IF(SUM($AJ493:AK493)=0,$AF493,IF(LEFT(VLOOKUP($AP493,BaseEqptCdF!$C$5:$E$161,3,FALSE),2)="SD",0,IF(LEFT(VLOOKUP($AP493,BaseEqptCdF!$C$5:$E$161,3,FALSE),2)="SB",1*52,VLOOKUP($AP493,BaseEqptCdF!$C$5:$S$161,12,FALSE)*0.2*300))))</f>
        <v/>
      </c>
      <c r="BE493" s="3" t="str">
        <f>IF($L493="","",IF(SUM($AJ493:AL493)=0,$AF493,IF(LEFT(VLOOKUP($AP493,BaseEqptCdF!$C$5:$E$161,3,FALSE),2)="SD",0,IF(LEFT(VLOOKUP($AP493,BaseEqptCdF!$C$5:$E$161,3,FALSE),2)="SB",1*52,VLOOKUP($AP493,BaseEqptCdF!$C$5:$S$161,12,FALSE)*0.2*300))))</f>
        <v/>
      </c>
      <c r="BF493" s="3" t="str">
        <f>IF($L493="","",IF(SUM($AJ493:AM493)=0,$AF493,IF(LEFT(VLOOKUP($AP493,BaseEqptCdF!$C$5:$E$161,3,FALSE),2)="SD",0,IF(LEFT(VLOOKUP($AP493,BaseEqptCdF!$C$5:$E$161,3,FALSE),2)="SB",1*52,VLOOKUP($AP493,BaseEqptCdF!$C$5:$S$161,12,FALSE)*0.2*300))))</f>
        <v/>
      </c>
      <c r="BG493" s="3" t="str">
        <f>IF($L493="","",IF(SUM($AJ493:AN493)=0,$AF493,IF(LEFT(VLOOKUP($AP493,BaseEqptCdF!$C$5:$E$161,3,FALSE),2)="SD",0,IF(LEFT(VLOOKUP($AP493,BaseEqptCdF!$C$5:$E$161,3,FALSE),2)="SB",1*52,VLOOKUP($AP493,BaseEqptCdF!$C$5:$S$161,12,FALSE)*0.2*300))))</f>
        <v/>
      </c>
      <c r="BH493" s="2">
        <f t="shared" si="69"/>
        <v>0</v>
      </c>
    </row>
    <row r="494" spans="1:60" x14ac:dyDescent="0.25">
      <c r="A494" s="296" t="str">
        <f t="array" ref="A494">IF($C494="","",INDEX(Prog!$B$8:$D$300,MATCH($C494,nivo1,0),1))</f>
        <v/>
      </c>
      <c r="B494" s="296" t="str">
        <f t="array" ref="B494">IF($C494="","",INDEX(Prog!$B$8:$D$300,MATCH($C494,nivo1,0),2))</f>
        <v/>
      </c>
      <c r="C494" s="273"/>
      <c r="D494" s="267"/>
      <c r="E494" s="273"/>
      <c r="F494" s="273"/>
      <c r="G494" s="273"/>
      <c r="H494" s="273"/>
      <c r="I494" s="273"/>
      <c r="J494" s="273"/>
      <c r="K494" s="274"/>
      <c r="L494" s="273"/>
      <c r="M494" s="273"/>
      <c r="N494" s="273"/>
      <c r="O494" s="275"/>
      <c r="P494" s="273"/>
      <c r="Q494" s="273"/>
      <c r="R494" s="273"/>
      <c r="S494" s="273"/>
      <c r="T494" s="276"/>
      <c r="U494" s="276"/>
      <c r="V494" s="276"/>
      <c r="W494" s="276"/>
      <c r="X494" s="277"/>
      <c r="Y494" s="278"/>
      <c r="AA494" s="8" t="str">
        <f>IF($L494="","",VLOOKUP($L494,BaseEqptCdF!$C$5:$E$161,2,FALSE))</f>
        <v/>
      </c>
      <c r="AB494" s="8" t="str">
        <f>IF($L494="","",VLOOKUP($L494,BaseEqptCdF!$C$5:$E$161,3,FALSE))</f>
        <v/>
      </c>
      <c r="AC494" s="7" t="str">
        <f>IF($L494="","",VLOOKUP($L494,BaseEqptCdF!$C$5:$I$161,6,FALSE))</f>
        <v/>
      </c>
      <c r="AD494" s="7" t="str">
        <f>IF($L494="","",VLOOKUP($L494,BaseEqptCdF!$C$5:$I$161,7,FALSE))</f>
        <v/>
      </c>
      <c r="AE494" s="3" t="str">
        <f>IF($L494="","",VLOOKUP($L494,BaseEqptCdF!$C$5:$R$161,16,FALSE)*$AC$3)</f>
        <v/>
      </c>
      <c r="AF494" s="3" t="str">
        <f>IF($L494="","",IF(LEFT($AB494,2)="SD",0,IF(LEFT($AB494,2)="SB",1*52,IF($N494=Prog!$P$17,VLOOKUP($L494,BaseEqptCdF!$C$5:$P$161,14,FALSE)*1*300,VLOOKUP($L494,BaseEqptCdF!$C$5:$P$161,12,FALSE)*0.2*300))))</f>
        <v/>
      </c>
      <c r="AG494" s="6" t="str">
        <f t="shared" si="70"/>
        <v/>
      </c>
      <c r="AH494" s="6">
        <f>IF($U494=Prog!$S$18,YEAR($X494),"")</f>
        <v>1900</v>
      </c>
      <c r="AI494" s="5" t="str">
        <f>IF(OR($AG494="",$U494=Prog!$S$18),"",IF(OR($U494=Prog!$S$17,$U494=Prog!$S$16),YEAR($X494),IF($AG494="ND","ND",$AI$8+$O494)))</f>
        <v/>
      </c>
      <c r="AJ494" s="3" t="str">
        <f t="shared" si="65"/>
        <v/>
      </c>
      <c r="AK494" s="3" t="str">
        <f t="shared" si="72"/>
        <v/>
      </c>
      <c r="AL494" s="3" t="str">
        <f t="shared" si="72"/>
        <v/>
      </c>
      <c r="AM494" s="3" t="str">
        <f t="shared" si="72"/>
        <v/>
      </c>
      <c r="AN494" s="3" t="str">
        <f t="shared" si="72"/>
        <v/>
      </c>
      <c r="AO494" s="2">
        <f t="shared" si="66"/>
        <v>0</v>
      </c>
      <c r="AP494" s="4"/>
      <c r="AQ494" s="3">
        <f>IF(AJ494=1,VLOOKUP($AP494,BaseEqptCdF!$C$5:$R$161,16,FALSE),0)</f>
        <v>0</v>
      </c>
      <c r="AR494" s="3">
        <f>IF(AK494=1,VLOOKUP($AP494,BaseEqptCdF!$C$5:$R$161,16,FALSE),0)</f>
        <v>0</v>
      </c>
      <c r="AS494" s="3">
        <f>IF(AL494=1,VLOOKUP($AP494,BaseEqptCdF!$C$5:$R$161,16,FALSE),0)</f>
        <v>0</v>
      </c>
      <c r="AT494" s="3">
        <f>IF(AM494=1,VLOOKUP($AP494,BaseEqptCdF!$C$5:$R$161,16,FALSE),0)</f>
        <v>0</v>
      </c>
      <c r="AU494" s="3">
        <f>IF(AN494=1,VLOOKUP($AP494,BaseEqptCdF!$C$5:$R$161,16,FALSE),0)</f>
        <v>0</v>
      </c>
      <c r="AV494" s="2">
        <f t="shared" si="67"/>
        <v>0</v>
      </c>
      <c r="AW494" s="3" t="str">
        <f>IF($L494="","",IF(SUM($AJ494:AJ494)=0,$AE494,VLOOKUP($AP494,BaseEqptCdF!$C$5:$R$161,16,FALSE)*$AC$3))</f>
        <v/>
      </c>
      <c r="AX494" s="3" t="str">
        <f>IF($L494="","",IF(SUM($AJ494:AK494)=0,$AE494,VLOOKUP($AP494,BaseEqptCdF!$C$5:$R$161,16,FALSE)*$AC$3))</f>
        <v/>
      </c>
      <c r="AY494" s="3" t="str">
        <f>IF($L494="","",IF(SUM($AJ494:AL494)=0,$AE494,VLOOKUP($AP494,BaseEqptCdF!$C$5:$R$161,16,FALSE)*$AC$3))</f>
        <v/>
      </c>
      <c r="AZ494" s="3" t="str">
        <f>IF($L494="","",IF(SUM($AJ494:AM494)=0,$AE494,VLOOKUP($AP494,BaseEqptCdF!$C$5:$R$161,16,FALSE)*$AC$3))</f>
        <v/>
      </c>
      <c r="BA494" s="3" t="str">
        <f>IF($L494="","",IF(SUM($AJ494:AN494)=0,$AE494,VLOOKUP($AP494,BaseEqptCdF!$C$5:$R$161,16,FALSE)*$AC$3))</f>
        <v/>
      </c>
      <c r="BB494" s="2">
        <f t="shared" si="68"/>
        <v>0</v>
      </c>
      <c r="BC494" s="3" t="str">
        <f>IF($L494="","",IF(SUM($AJ494:AJ494)=0,$AF494,IF(LEFT(VLOOKUP($AP494,BaseEqptCdF!$C$5:$E$161,3,FALSE),2)="SD",0,IF(LEFT(VLOOKUP($AP494,BaseEqptCdF!$C$5:$E$161,3,FALSE),2)="SB",1*52,VLOOKUP($AP494,BaseEqptCdF!$C$5:$S$161,12,FALSE)*0.2*300))))</f>
        <v/>
      </c>
      <c r="BD494" s="3" t="str">
        <f>IF($L494="","",IF(SUM($AJ494:AK494)=0,$AF494,IF(LEFT(VLOOKUP($AP494,BaseEqptCdF!$C$5:$E$161,3,FALSE),2)="SD",0,IF(LEFT(VLOOKUP($AP494,BaseEqptCdF!$C$5:$E$161,3,FALSE),2)="SB",1*52,VLOOKUP($AP494,BaseEqptCdF!$C$5:$S$161,12,FALSE)*0.2*300))))</f>
        <v/>
      </c>
      <c r="BE494" s="3" t="str">
        <f>IF($L494="","",IF(SUM($AJ494:AL494)=0,$AF494,IF(LEFT(VLOOKUP($AP494,BaseEqptCdF!$C$5:$E$161,3,FALSE),2)="SD",0,IF(LEFT(VLOOKUP($AP494,BaseEqptCdF!$C$5:$E$161,3,FALSE),2)="SB",1*52,VLOOKUP($AP494,BaseEqptCdF!$C$5:$S$161,12,FALSE)*0.2*300))))</f>
        <v/>
      </c>
      <c r="BF494" s="3" t="str">
        <f>IF($L494="","",IF(SUM($AJ494:AM494)=0,$AF494,IF(LEFT(VLOOKUP($AP494,BaseEqptCdF!$C$5:$E$161,3,FALSE),2)="SD",0,IF(LEFT(VLOOKUP($AP494,BaseEqptCdF!$C$5:$E$161,3,FALSE),2)="SB",1*52,VLOOKUP($AP494,BaseEqptCdF!$C$5:$S$161,12,FALSE)*0.2*300))))</f>
        <v/>
      </c>
      <c r="BG494" s="3" t="str">
        <f>IF($L494="","",IF(SUM($AJ494:AN494)=0,$AF494,IF(LEFT(VLOOKUP($AP494,BaseEqptCdF!$C$5:$E$161,3,FALSE),2)="SD",0,IF(LEFT(VLOOKUP($AP494,BaseEqptCdF!$C$5:$E$161,3,FALSE),2)="SB",1*52,VLOOKUP($AP494,BaseEqptCdF!$C$5:$S$161,12,FALSE)*0.2*300))))</f>
        <v/>
      </c>
      <c r="BH494" s="2">
        <f t="shared" si="69"/>
        <v>0</v>
      </c>
    </row>
    <row r="495" spans="1:60" x14ac:dyDescent="0.25">
      <c r="A495" s="296" t="str">
        <f t="array" ref="A495">IF($C495="","",INDEX(Prog!$B$8:$D$300,MATCH($C495,nivo1,0),1))</f>
        <v/>
      </c>
      <c r="B495" s="296" t="str">
        <f t="array" ref="B495">IF($C495="","",INDEX(Prog!$B$8:$D$300,MATCH($C495,nivo1,0),2))</f>
        <v/>
      </c>
      <c r="C495" s="273"/>
      <c r="D495" s="267"/>
      <c r="E495" s="273"/>
      <c r="F495" s="273"/>
      <c r="G495" s="273"/>
      <c r="H495" s="273"/>
      <c r="I495" s="273"/>
      <c r="J495" s="273"/>
      <c r="K495" s="274"/>
      <c r="L495" s="273"/>
      <c r="M495" s="273"/>
      <c r="N495" s="273"/>
      <c r="O495" s="275"/>
      <c r="P495" s="273"/>
      <c r="Q495" s="273"/>
      <c r="R495" s="273"/>
      <c r="S495" s="273"/>
      <c r="T495" s="276"/>
      <c r="U495" s="276"/>
      <c r="V495" s="276"/>
      <c r="W495" s="276"/>
      <c r="X495" s="277"/>
      <c r="Y495" s="278"/>
      <c r="AA495" s="8" t="str">
        <f>IF($L495="","",VLOOKUP($L495,BaseEqptCdF!$C$5:$E$161,2,FALSE))</f>
        <v/>
      </c>
      <c r="AB495" s="8" t="str">
        <f>IF($L495="","",VLOOKUP($L495,BaseEqptCdF!$C$5:$E$161,3,FALSE))</f>
        <v/>
      </c>
      <c r="AC495" s="7" t="str">
        <f>IF($L495="","",VLOOKUP($L495,BaseEqptCdF!$C$5:$I$161,6,FALSE))</f>
        <v/>
      </c>
      <c r="AD495" s="7" t="str">
        <f>IF($L495="","",VLOOKUP($L495,BaseEqptCdF!$C$5:$I$161,7,FALSE))</f>
        <v/>
      </c>
      <c r="AE495" s="3" t="str">
        <f>IF($L495="","",VLOOKUP($L495,BaseEqptCdF!$C$5:$R$161,16,FALSE)*$AC$3)</f>
        <v/>
      </c>
      <c r="AF495" s="3" t="str">
        <f>IF($L495="","",IF(LEFT($AB495,2)="SD",0,IF(LEFT($AB495,2)="SB",1*52,IF($N495=Prog!$P$17,VLOOKUP($L495,BaseEqptCdF!$C$5:$P$161,14,FALSE)*1*300,VLOOKUP($L495,BaseEqptCdF!$C$5:$P$161,12,FALSE)*0.2*300))))</f>
        <v/>
      </c>
      <c r="AG495" s="6" t="str">
        <f t="shared" si="70"/>
        <v/>
      </c>
      <c r="AH495" s="6">
        <f>IF($U495=Prog!$S$18,YEAR($X495),"")</f>
        <v>1900</v>
      </c>
      <c r="AI495" s="5" t="str">
        <f>IF(OR($AG495="",$U495=Prog!$S$18),"",IF(OR($U495=Prog!$S$17,$U495=Prog!$S$16),YEAR($X495),IF($AG495="ND","ND",$AI$8+$O495)))</f>
        <v/>
      </c>
      <c r="AJ495" s="3" t="str">
        <f t="shared" si="65"/>
        <v/>
      </c>
      <c r="AK495" s="3" t="str">
        <f t="shared" si="72"/>
        <v/>
      </c>
      <c r="AL495" s="3" t="str">
        <f t="shared" si="72"/>
        <v/>
      </c>
      <c r="AM495" s="3" t="str">
        <f t="shared" si="72"/>
        <v/>
      </c>
      <c r="AN495" s="3" t="str">
        <f t="shared" si="72"/>
        <v/>
      </c>
      <c r="AO495" s="2">
        <f t="shared" si="66"/>
        <v>0</v>
      </c>
      <c r="AP495" s="4"/>
      <c r="AQ495" s="3">
        <f>IF(AJ495=1,VLOOKUP($AP495,BaseEqptCdF!$C$5:$R$161,16,FALSE),0)</f>
        <v>0</v>
      </c>
      <c r="AR495" s="3">
        <f>IF(AK495=1,VLOOKUP($AP495,BaseEqptCdF!$C$5:$R$161,16,FALSE),0)</f>
        <v>0</v>
      </c>
      <c r="AS495" s="3">
        <f>IF(AL495=1,VLOOKUP($AP495,BaseEqptCdF!$C$5:$R$161,16,FALSE),0)</f>
        <v>0</v>
      </c>
      <c r="AT495" s="3">
        <f>IF(AM495=1,VLOOKUP($AP495,BaseEqptCdF!$C$5:$R$161,16,FALSE),0)</f>
        <v>0</v>
      </c>
      <c r="AU495" s="3">
        <f>IF(AN495=1,VLOOKUP($AP495,BaseEqptCdF!$C$5:$R$161,16,FALSE),0)</f>
        <v>0</v>
      </c>
      <c r="AV495" s="2">
        <f t="shared" si="67"/>
        <v>0</v>
      </c>
      <c r="AW495" s="3" t="str">
        <f>IF($L495="","",IF(SUM($AJ495:AJ495)=0,$AE495,VLOOKUP($AP495,BaseEqptCdF!$C$5:$R$161,16,FALSE)*$AC$3))</f>
        <v/>
      </c>
      <c r="AX495" s="3" t="str">
        <f>IF($L495="","",IF(SUM($AJ495:AK495)=0,$AE495,VLOOKUP($AP495,BaseEqptCdF!$C$5:$R$161,16,FALSE)*$AC$3))</f>
        <v/>
      </c>
      <c r="AY495" s="3" t="str">
        <f>IF($L495="","",IF(SUM($AJ495:AL495)=0,$AE495,VLOOKUP($AP495,BaseEqptCdF!$C$5:$R$161,16,FALSE)*$AC$3))</f>
        <v/>
      </c>
      <c r="AZ495" s="3" t="str">
        <f>IF($L495="","",IF(SUM($AJ495:AM495)=0,$AE495,VLOOKUP($AP495,BaseEqptCdF!$C$5:$R$161,16,FALSE)*$AC$3))</f>
        <v/>
      </c>
      <c r="BA495" s="3" t="str">
        <f>IF($L495="","",IF(SUM($AJ495:AN495)=0,$AE495,VLOOKUP($AP495,BaseEqptCdF!$C$5:$R$161,16,FALSE)*$AC$3))</f>
        <v/>
      </c>
      <c r="BB495" s="2">
        <f t="shared" si="68"/>
        <v>0</v>
      </c>
      <c r="BC495" s="3" t="str">
        <f>IF($L495="","",IF(SUM($AJ495:AJ495)=0,$AF495,IF(LEFT(VLOOKUP($AP495,BaseEqptCdF!$C$5:$E$161,3,FALSE),2)="SD",0,IF(LEFT(VLOOKUP($AP495,BaseEqptCdF!$C$5:$E$161,3,FALSE),2)="SB",1*52,VLOOKUP($AP495,BaseEqptCdF!$C$5:$S$161,12,FALSE)*0.2*300))))</f>
        <v/>
      </c>
      <c r="BD495" s="3" t="str">
        <f>IF($L495="","",IF(SUM($AJ495:AK495)=0,$AF495,IF(LEFT(VLOOKUP($AP495,BaseEqptCdF!$C$5:$E$161,3,FALSE),2)="SD",0,IF(LEFT(VLOOKUP($AP495,BaseEqptCdF!$C$5:$E$161,3,FALSE),2)="SB",1*52,VLOOKUP($AP495,BaseEqptCdF!$C$5:$S$161,12,FALSE)*0.2*300))))</f>
        <v/>
      </c>
      <c r="BE495" s="3" t="str">
        <f>IF($L495="","",IF(SUM($AJ495:AL495)=0,$AF495,IF(LEFT(VLOOKUP($AP495,BaseEqptCdF!$C$5:$E$161,3,FALSE),2)="SD",0,IF(LEFT(VLOOKUP($AP495,BaseEqptCdF!$C$5:$E$161,3,FALSE),2)="SB",1*52,VLOOKUP($AP495,BaseEqptCdF!$C$5:$S$161,12,FALSE)*0.2*300))))</f>
        <v/>
      </c>
      <c r="BF495" s="3" t="str">
        <f>IF($L495="","",IF(SUM($AJ495:AM495)=0,$AF495,IF(LEFT(VLOOKUP($AP495,BaseEqptCdF!$C$5:$E$161,3,FALSE),2)="SD",0,IF(LEFT(VLOOKUP($AP495,BaseEqptCdF!$C$5:$E$161,3,FALSE),2)="SB",1*52,VLOOKUP($AP495,BaseEqptCdF!$C$5:$S$161,12,FALSE)*0.2*300))))</f>
        <v/>
      </c>
      <c r="BG495" s="3" t="str">
        <f>IF($L495="","",IF(SUM($AJ495:AN495)=0,$AF495,IF(LEFT(VLOOKUP($AP495,BaseEqptCdF!$C$5:$E$161,3,FALSE),2)="SD",0,IF(LEFT(VLOOKUP($AP495,BaseEqptCdF!$C$5:$E$161,3,FALSE),2)="SB",1*52,VLOOKUP($AP495,BaseEqptCdF!$C$5:$S$161,12,FALSE)*0.2*300))))</f>
        <v/>
      </c>
      <c r="BH495" s="2">
        <f t="shared" si="69"/>
        <v>0</v>
      </c>
    </row>
    <row r="496" spans="1:60" x14ac:dyDescent="0.25">
      <c r="A496" s="296" t="str">
        <f t="array" ref="A496">IF($C496="","",INDEX(Prog!$B$8:$D$300,MATCH($C496,nivo1,0),1))</f>
        <v/>
      </c>
      <c r="B496" s="296" t="str">
        <f t="array" ref="B496">IF($C496="","",INDEX(Prog!$B$8:$D$300,MATCH($C496,nivo1,0),2))</f>
        <v/>
      </c>
      <c r="C496" s="273"/>
      <c r="D496" s="267"/>
      <c r="E496" s="273"/>
      <c r="F496" s="273"/>
      <c r="G496" s="273"/>
      <c r="H496" s="273"/>
      <c r="I496" s="273"/>
      <c r="J496" s="273"/>
      <c r="K496" s="274"/>
      <c r="L496" s="273"/>
      <c r="M496" s="273"/>
      <c r="N496" s="273"/>
      <c r="O496" s="275"/>
      <c r="P496" s="273"/>
      <c r="Q496" s="273"/>
      <c r="R496" s="273"/>
      <c r="S496" s="273"/>
      <c r="T496" s="276"/>
      <c r="U496" s="276"/>
      <c r="V496" s="276"/>
      <c r="W496" s="276"/>
      <c r="X496" s="277"/>
      <c r="Y496" s="278"/>
      <c r="AA496" s="8" t="str">
        <f>IF($L496="","",VLOOKUP($L496,BaseEqptCdF!$C$5:$E$161,2,FALSE))</f>
        <v/>
      </c>
      <c r="AB496" s="8" t="str">
        <f>IF($L496="","",VLOOKUP($L496,BaseEqptCdF!$C$5:$E$161,3,FALSE))</f>
        <v/>
      </c>
      <c r="AC496" s="7" t="str">
        <f>IF($L496="","",VLOOKUP($L496,BaseEqptCdF!$C$5:$I$161,6,FALSE))</f>
        <v/>
      </c>
      <c r="AD496" s="7" t="str">
        <f>IF($L496="","",VLOOKUP($L496,BaseEqptCdF!$C$5:$I$161,7,FALSE))</f>
        <v/>
      </c>
      <c r="AE496" s="3" t="str">
        <f>IF($L496="","",VLOOKUP($L496,BaseEqptCdF!$C$5:$R$161,16,FALSE)*$AC$3)</f>
        <v/>
      </c>
      <c r="AF496" s="3" t="str">
        <f>IF($L496="","",IF(LEFT($AB496,2)="SD",0,IF(LEFT($AB496,2)="SB",1*52,IF($N496=Prog!$P$17,VLOOKUP($L496,BaseEqptCdF!$C$5:$P$161,14,FALSE)*1*300,VLOOKUP($L496,BaseEqptCdF!$C$5:$P$161,12,FALSE)*0.2*300))))</f>
        <v/>
      </c>
      <c r="AG496" s="6" t="str">
        <f t="shared" si="70"/>
        <v/>
      </c>
      <c r="AH496" s="6">
        <f>IF($U496=Prog!$S$18,YEAR($X496),"")</f>
        <v>1900</v>
      </c>
      <c r="AI496" s="5" t="str">
        <f>IF(OR($AG496="",$U496=Prog!$S$18),"",IF(OR($U496=Prog!$S$17,$U496=Prog!$S$16),YEAR($X496),IF($AG496="ND","ND",$AI$8+$O496)))</f>
        <v/>
      </c>
      <c r="AJ496" s="3" t="str">
        <f t="shared" si="65"/>
        <v/>
      </c>
      <c r="AK496" s="3" t="str">
        <f t="shared" si="72"/>
        <v/>
      </c>
      <c r="AL496" s="3" t="str">
        <f t="shared" si="72"/>
        <v/>
      </c>
      <c r="AM496" s="3" t="str">
        <f t="shared" si="72"/>
        <v/>
      </c>
      <c r="AN496" s="3" t="str">
        <f t="shared" si="72"/>
        <v/>
      </c>
      <c r="AO496" s="2">
        <f t="shared" si="66"/>
        <v>0</v>
      </c>
      <c r="AP496" s="4"/>
      <c r="AQ496" s="3">
        <f>IF(AJ496=1,VLOOKUP($AP496,BaseEqptCdF!$C$5:$R$161,16,FALSE),0)</f>
        <v>0</v>
      </c>
      <c r="AR496" s="3">
        <f>IF(AK496=1,VLOOKUP($AP496,BaseEqptCdF!$C$5:$R$161,16,FALSE),0)</f>
        <v>0</v>
      </c>
      <c r="AS496" s="3">
        <f>IF(AL496=1,VLOOKUP($AP496,BaseEqptCdF!$C$5:$R$161,16,FALSE),0)</f>
        <v>0</v>
      </c>
      <c r="AT496" s="3">
        <f>IF(AM496=1,VLOOKUP($AP496,BaseEqptCdF!$C$5:$R$161,16,FALSE),0)</f>
        <v>0</v>
      </c>
      <c r="AU496" s="3">
        <f>IF(AN496=1,VLOOKUP($AP496,BaseEqptCdF!$C$5:$R$161,16,FALSE),0)</f>
        <v>0</v>
      </c>
      <c r="AV496" s="2">
        <f t="shared" si="67"/>
        <v>0</v>
      </c>
      <c r="AW496" s="3" t="str">
        <f>IF($L496="","",IF(SUM($AJ496:AJ496)=0,$AE496,VLOOKUP($AP496,BaseEqptCdF!$C$5:$R$161,16,FALSE)*$AC$3))</f>
        <v/>
      </c>
      <c r="AX496" s="3" t="str">
        <f>IF($L496="","",IF(SUM($AJ496:AK496)=0,$AE496,VLOOKUP($AP496,BaseEqptCdF!$C$5:$R$161,16,FALSE)*$AC$3))</f>
        <v/>
      </c>
      <c r="AY496" s="3" t="str">
        <f>IF($L496="","",IF(SUM($AJ496:AL496)=0,$AE496,VLOOKUP($AP496,BaseEqptCdF!$C$5:$R$161,16,FALSE)*$AC$3))</f>
        <v/>
      </c>
      <c r="AZ496" s="3" t="str">
        <f>IF($L496="","",IF(SUM($AJ496:AM496)=0,$AE496,VLOOKUP($AP496,BaseEqptCdF!$C$5:$R$161,16,FALSE)*$AC$3))</f>
        <v/>
      </c>
      <c r="BA496" s="3" t="str">
        <f>IF($L496="","",IF(SUM($AJ496:AN496)=0,$AE496,VLOOKUP($AP496,BaseEqptCdF!$C$5:$R$161,16,FALSE)*$AC$3))</f>
        <v/>
      </c>
      <c r="BB496" s="2">
        <f t="shared" si="68"/>
        <v>0</v>
      </c>
      <c r="BC496" s="3" t="str">
        <f>IF($L496="","",IF(SUM($AJ496:AJ496)=0,$AF496,IF(LEFT(VLOOKUP($AP496,BaseEqptCdF!$C$5:$E$161,3,FALSE),2)="SD",0,IF(LEFT(VLOOKUP($AP496,BaseEqptCdF!$C$5:$E$161,3,FALSE),2)="SB",1*52,VLOOKUP($AP496,BaseEqptCdF!$C$5:$S$161,12,FALSE)*0.2*300))))</f>
        <v/>
      </c>
      <c r="BD496" s="3" t="str">
        <f>IF($L496="","",IF(SUM($AJ496:AK496)=0,$AF496,IF(LEFT(VLOOKUP($AP496,BaseEqptCdF!$C$5:$E$161,3,FALSE),2)="SD",0,IF(LEFT(VLOOKUP($AP496,BaseEqptCdF!$C$5:$E$161,3,FALSE),2)="SB",1*52,VLOOKUP($AP496,BaseEqptCdF!$C$5:$S$161,12,FALSE)*0.2*300))))</f>
        <v/>
      </c>
      <c r="BE496" s="3" t="str">
        <f>IF($L496="","",IF(SUM($AJ496:AL496)=0,$AF496,IF(LEFT(VLOOKUP($AP496,BaseEqptCdF!$C$5:$E$161,3,FALSE),2)="SD",0,IF(LEFT(VLOOKUP($AP496,BaseEqptCdF!$C$5:$E$161,3,FALSE),2)="SB",1*52,VLOOKUP($AP496,BaseEqptCdF!$C$5:$S$161,12,FALSE)*0.2*300))))</f>
        <v/>
      </c>
      <c r="BF496" s="3" t="str">
        <f>IF($L496="","",IF(SUM($AJ496:AM496)=0,$AF496,IF(LEFT(VLOOKUP($AP496,BaseEqptCdF!$C$5:$E$161,3,FALSE),2)="SD",0,IF(LEFT(VLOOKUP($AP496,BaseEqptCdF!$C$5:$E$161,3,FALSE),2)="SB",1*52,VLOOKUP($AP496,BaseEqptCdF!$C$5:$S$161,12,FALSE)*0.2*300))))</f>
        <v/>
      </c>
      <c r="BG496" s="3" t="str">
        <f>IF($L496="","",IF(SUM($AJ496:AN496)=0,$AF496,IF(LEFT(VLOOKUP($AP496,BaseEqptCdF!$C$5:$E$161,3,FALSE),2)="SD",0,IF(LEFT(VLOOKUP($AP496,BaseEqptCdF!$C$5:$E$161,3,FALSE),2)="SB",1*52,VLOOKUP($AP496,BaseEqptCdF!$C$5:$S$161,12,FALSE)*0.2*300))))</f>
        <v/>
      </c>
      <c r="BH496" s="2">
        <f t="shared" si="69"/>
        <v>0</v>
      </c>
    </row>
    <row r="497" spans="1:60" x14ac:dyDescent="0.25">
      <c r="A497" s="296" t="str">
        <f t="array" ref="A497">IF($C497="","",INDEX(Prog!$B$8:$D$300,MATCH($C497,nivo1,0),1))</f>
        <v/>
      </c>
      <c r="B497" s="296" t="str">
        <f t="array" ref="B497">IF($C497="","",INDEX(Prog!$B$8:$D$300,MATCH($C497,nivo1,0),2))</f>
        <v/>
      </c>
      <c r="C497" s="273"/>
      <c r="D497" s="267"/>
      <c r="E497" s="273"/>
      <c r="F497" s="273"/>
      <c r="G497" s="273"/>
      <c r="H497" s="273"/>
      <c r="I497" s="273"/>
      <c r="J497" s="273"/>
      <c r="K497" s="274"/>
      <c r="L497" s="273"/>
      <c r="M497" s="273"/>
      <c r="N497" s="273"/>
      <c r="O497" s="275"/>
      <c r="P497" s="273"/>
      <c r="Q497" s="273"/>
      <c r="R497" s="273"/>
      <c r="S497" s="273"/>
      <c r="T497" s="276"/>
      <c r="U497" s="276"/>
      <c r="V497" s="276"/>
      <c r="W497" s="276"/>
      <c r="X497" s="277"/>
      <c r="Y497" s="278"/>
      <c r="AA497" s="8" t="str">
        <f>IF($L497="","",VLOOKUP($L497,BaseEqptCdF!$C$5:$E$161,2,FALSE))</f>
        <v/>
      </c>
      <c r="AB497" s="8" t="str">
        <f>IF($L497="","",VLOOKUP($L497,BaseEqptCdF!$C$5:$E$161,3,FALSE))</f>
        <v/>
      </c>
      <c r="AC497" s="7" t="str">
        <f>IF($L497="","",VLOOKUP($L497,BaseEqptCdF!$C$5:$I$161,6,FALSE))</f>
        <v/>
      </c>
      <c r="AD497" s="7" t="str">
        <f>IF($L497="","",VLOOKUP($L497,BaseEqptCdF!$C$5:$I$161,7,FALSE))</f>
        <v/>
      </c>
      <c r="AE497" s="3" t="str">
        <f>IF($L497="","",VLOOKUP($L497,BaseEqptCdF!$C$5:$R$161,16,FALSE)*$AC$3)</f>
        <v/>
      </c>
      <c r="AF497" s="3" t="str">
        <f>IF($L497="","",IF(LEFT($AB497,2)="SD",0,IF(LEFT($AB497,2)="SB",1*52,IF($N497=Prog!$P$17,VLOOKUP($L497,BaseEqptCdF!$C$5:$P$161,14,FALSE)*1*300,VLOOKUP($L497,BaseEqptCdF!$C$5:$P$161,12,FALSE)*0.2*300))))</f>
        <v/>
      </c>
      <c r="AG497" s="6" t="str">
        <f t="shared" si="70"/>
        <v/>
      </c>
      <c r="AH497" s="6">
        <f>IF($U497=Prog!$S$18,YEAR($X497),"")</f>
        <v>1900</v>
      </c>
      <c r="AI497" s="5" t="str">
        <f>IF(OR($AG497="",$U497=Prog!$S$18),"",IF(OR($U497=Prog!$S$17,$U497=Prog!$S$16),YEAR($X497),IF($AG497="ND","ND",$AI$8+$O497)))</f>
        <v/>
      </c>
      <c r="AJ497" s="3" t="str">
        <f t="shared" si="65"/>
        <v/>
      </c>
      <c r="AK497" s="3" t="str">
        <f t="shared" si="72"/>
        <v/>
      </c>
      <c r="AL497" s="3" t="str">
        <f t="shared" si="72"/>
        <v/>
      </c>
      <c r="AM497" s="3" t="str">
        <f t="shared" si="72"/>
        <v/>
      </c>
      <c r="AN497" s="3" t="str">
        <f t="shared" si="72"/>
        <v/>
      </c>
      <c r="AO497" s="2">
        <f t="shared" si="66"/>
        <v>0</v>
      </c>
      <c r="AP497" s="4"/>
      <c r="AQ497" s="3">
        <f>IF(AJ497=1,VLOOKUP($AP497,BaseEqptCdF!$C$5:$R$161,16,FALSE),0)</f>
        <v>0</v>
      </c>
      <c r="AR497" s="3">
        <f>IF(AK497=1,VLOOKUP($AP497,BaseEqptCdF!$C$5:$R$161,16,FALSE),0)</f>
        <v>0</v>
      </c>
      <c r="AS497" s="3">
        <f>IF(AL497=1,VLOOKUP($AP497,BaseEqptCdF!$C$5:$R$161,16,FALSE),0)</f>
        <v>0</v>
      </c>
      <c r="AT497" s="3">
        <f>IF(AM497=1,VLOOKUP($AP497,BaseEqptCdF!$C$5:$R$161,16,FALSE),0)</f>
        <v>0</v>
      </c>
      <c r="AU497" s="3">
        <f>IF(AN497=1,VLOOKUP($AP497,BaseEqptCdF!$C$5:$R$161,16,FALSE),0)</f>
        <v>0</v>
      </c>
      <c r="AV497" s="2">
        <f t="shared" si="67"/>
        <v>0</v>
      </c>
      <c r="AW497" s="3" t="str">
        <f>IF($L497="","",IF(SUM($AJ497:AJ497)=0,$AE497,VLOOKUP($AP497,BaseEqptCdF!$C$5:$R$161,16,FALSE)*$AC$3))</f>
        <v/>
      </c>
      <c r="AX497" s="3" t="str">
        <f>IF($L497="","",IF(SUM($AJ497:AK497)=0,$AE497,VLOOKUP($AP497,BaseEqptCdF!$C$5:$R$161,16,FALSE)*$AC$3))</f>
        <v/>
      </c>
      <c r="AY497" s="3" t="str">
        <f>IF($L497="","",IF(SUM($AJ497:AL497)=0,$AE497,VLOOKUP($AP497,BaseEqptCdF!$C$5:$R$161,16,FALSE)*$AC$3))</f>
        <v/>
      </c>
      <c r="AZ497" s="3" t="str">
        <f>IF($L497="","",IF(SUM($AJ497:AM497)=0,$AE497,VLOOKUP($AP497,BaseEqptCdF!$C$5:$R$161,16,FALSE)*$AC$3))</f>
        <v/>
      </c>
      <c r="BA497" s="3" t="str">
        <f>IF($L497="","",IF(SUM($AJ497:AN497)=0,$AE497,VLOOKUP($AP497,BaseEqptCdF!$C$5:$R$161,16,FALSE)*$AC$3))</f>
        <v/>
      </c>
      <c r="BB497" s="2">
        <f t="shared" si="68"/>
        <v>0</v>
      </c>
      <c r="BC497" s="3" t="str">
        <f>IF($L497="","",IF(SUM($AJ497:AJ497)=0,$AF497,IF(LEFT(VLOOKUP($AP497,BaseEqptCdF!$C$5:$E$161,3,FALSE),2)="SD",0,IF(LEFT(VLOOKUP($AP497,BaseEqptCdF!$C$5:$E$161,3,FALSE),2)="SB",1*52,VLOOKUP($AP497,BaseEqptCdF!$C$5:$S$161,12,FALSE)*0.2*300))))</f>
        <v/>
      </c>
      <c r="BD497" s="3" t="str">
        <f>IF($L497="","",IF(SUM($AJ497:AK497)=0,$AF497,IF(LEFT(VLOOKUP($AP497,BaseEqptCdF!$C$5:$E$161,3,FALSE),2)="SD",0,IF(LEFT(VLOOKUP($AP497,BaseEqptCdF!$C$5:$E$161,3,FALSE),2)="SB",1*52,VLOOKUP($AP497,BaseEqptCdF!$C$5:$S$161,12,FALSE)*0.2*300))))</f>
        <v/>
      </c>
      <c r="BE497" s="3" t="str">
        <f>IF($L497="","",IF(SUM($AJ497:AL497)=0,$AF497,IF(LEFT(VLOOKUP($AP497,BaseEqptCdF!$C$5:$E$161,3,FALSE),2)="SD",0,IF(LEFT(VLOOKUP($AP497,BaseEqptCdF!$C$5:$E$161,3,FALSE),2)="SB",1*52,VLOOKUP($AP497,BaseEqptCdF!$C$5:$S$161,12,FALSE)*0.2*300))))</f>
        <v/>
      </c>
      <c r="BF497" s="3" t="str">
        <f>IF($L497="","",IF(SUM($AJ497:AM497)=0,$AF497,IF(LEFT(VLOOKUP($AP497,BaseEqptCdF!$C$5:$E$161,3,FALSE),2)="SD",0,IF(LEFT(VLOOKUP($AP497,BaseEqptCdF!$C$5:$E$161,3,FALSE),2)="SB",1*52,VLOOKUP($AP497,BaseEqptCdF!$C$5:$S$161,12,FALSE)*0.2*300))))</f>
        <v/>
      </c>
      <c r="BG497" s="3" t="str">
        <f>IF($L497="","",IF(SUM($AJ497:AN497)=0,$AF497,IF(LEFT(VLOOKUP($AP497,BaseEqptCdF!$C$5:$E$161,3,FALSE),2)="SD",0,IF(LEFT(VLOOKUP($AP497,BaseEqptCdF!$C$5:$E$161,3,FALSE),2)="SB",1*52,VLOOKUP($AP497,BaseEqptCdF!$C$5:$S$161,12,FALSE)*0.2*300))))</f>
        <v/>
      </c>
      <c r="BH497" s="2">
        <f t="shared" si="69"/>
        <v>0</v>
      </c>
    </row>
    <row r="498" spans="1:60" x14ac:dyDescent="0.25">
      <c r="A498" s="296" t="str">
        <f t="array" ref="A498">IF($C498="","",INDEX(Prog!$B$8:$D$300,MATCH($C498,nivo1,0),1))</f>
        <v/>
      </c>
      <c r="B498" s="296" t="str">
        <f t="array" ref="B498">IF($C498="","",INDEX(Prog!$B$8:$D$300,MATCH($C498,nivo1,0),2))</f>
        <v/>
      </c>
      <c r="C498" s="273"/>
      <c r="D498" s="267"/>
      <c r="E498" s="273"/>
      <c r="F498" s="273"/>
      <c r="G498" s="273"/>
      <c r="H498" s="273"/>
      <c r="I498" s="273"/>
      <c r="J498" s="273"/>
      <c r="K498" s="274"/>
      <c r="L498" s="273"/>
      <c r="M498" s="273"/>
      <c r="N498" s="273"/>
      <c r="O498" s="275"/>
      <c r="P498" s="273"/>
      <c r="Q498" s="273"/>
      <c r="R498" s="273"/>
      <c r="S498" s="273"/>
      <c r="T498" s="276"/>
      <c r="U498" s="276"/>
      <c r="V498" s="276"/>
      <c r="W498" s="276"/>
      <c r="X498" s="277"/>
      <c r="Y498" s="278"/>
      <c r="AA498" s="8" t="str">
        <f>IF($L498="","",VLOOKUP($L498,BaseEqptCdF!$C$5:$E$161,2,FALSE))</f>
        <v/>
      </c>
      <c r="AB498" s="8" t="str">
        <f>IF($L498="","",VLOOKUP($L498,BaseEqptCdF!$C$5:$E$161,3,FALSE))</f>
        <v/>
      </c>
      <c r="AC498" s="7" t="str">
        <f>IF($L498="","",VLOOKUP($L498,BaseEqptCdF!$C$5:$I$161,6,FALSE))</f>
        <v/>
      </c>
      <c r="AD498" s="7" t="str">
        <f>IF($L498="","",VLOOKUP($L498,BaseEqptCdF!$C$5:$I$161,7,FALSE))</f>
        <v/>
      </c>
      <c r="AE498" s="3" t="str">
        <f>IF($L498="","",VLOOKUP($L498,BaseEqptCdF!$C$5:$R$161,16,FALSE)*$AC$3)</f>
        <v/>
      </c>
      <c r="AF498" s="3" t="str">
        <f>IF($L498="","",IF(LEFT($AB498,2)="SD",0,IF(LEFT($AB498,2)="SB",1*52,IF($N498=Prog!$P$17,VLOOKUP($L498,BaseEqptCdF!$C$5:$P$161,14,FALSE)*1*300,VLOOKUP($L498,BaseEqptCdF!$C$5:$P$161,12,FALSE)*0.2*300))))</f>
        <v/>
      </c>
      <c r="AG498" s="6" t="str">
        <f t="shared" si="70"/>
        <v/>
      </c>
      <c r="AH498" s="6">
        <f>IF($U498=Prog!$S$18,YEAR($X498),"")</f>
        <v>1900</v>
      </c>
      <c r="AI498" s="5" t="str">
        <f>IF(OR($AG498="",$U498=Prog!$S$18),"",IF(OR($U498=Prog!$S$17,$U498=Prog!$S$16),YEAR($X498),IF($AG498="ND","ND",$AI$8+$O498)))</f>
        <v/>
      </c>
      <c r="AJ498" s="3" t="str">
        <f t="shared" si="65"/>
        <v/>
      </c>
      <c r="AK498" s="3" t="str">
        <f t="shared" si="72"/>
        <v/>
      </c>
      <c r="AL498" s="3" t="str">
        <f t="shared" si="72"/>
        <v/>
      </c>
      <c r="AM498" s="3" t="str">
        <f t="shared" si="72"/>
        <v/>
      </c>
      <c r="AN498" s="3" t="str">
        <f t="shared" si="72"/>
        <v/>
      </c>
      <c r="AO498" s="2">
        <f t="shared" si="66"/>
        <v>0</v>
      </c>
      <c r="AP498" s="4"/>
      <c r="AQ498" s="3">
        <f>IF(AJ498=1,VLOOKUP($AP498,BaseEqptCdF!$C$5:$R$161,16,FALSE),0)</f>
        <v>0</v>
      </c>
      <c r="AR498" s="3">
        <f>IF(AK498=1,VLOOKUP($AP498,BaseEqptCdF!$C$5:$R$161,16,FALSE),0)</f>
        <v>0</v>
      </c>
      <c r="AS498" s="3">
        <f>IF(AL498=1,VLOOKUP($AP498,BaseEqptCdF!$C$5:$R$161,16,FALSE),0)</f>
        <v>0</v>
      </c>
      <c r="AT498" s="3">
        <f>IF(AM498=1,VLOOKUP($AP498,BaseEqptCdF!$C$5:$R$161,16,FALSE),0)</f>
        <v>0</v>
      </c>
      <c r="AU498" s="3">
        <f>IF(AN498=1,VLOOKUP($AP498,BaseEqptCdF!$C$5:$R$161,16,FALSE),0)</f>
        <v>0</v>
      </c>
      <c r="AV498" s="2">
        <f t="shared" si="67"/>
        <v>0</v>
      </c>
      <c r="AW498" s="3" t="str">
        <f>IF($L498="","",IF(SUM($AJ498:AJ498)=0,$AE498,VLOOKUP($AP498,BaseEqptCdF!$C$5:$R$161,16,FALSE)*$AC$3))</f>
        <v/>
      </c>
      <c r="AX498" s="3" t="str">
        <f>IF($L498="","",IF(SUM($AJ498:AK498)=0,$AE498,VLOOKUP($AP498,BaseEqptCdF!$C$5:$R$161,16,FALSE)*$AC$3))</f>
        <v/>
      </c>
      <c r="AY498" s="3" t="str">
        <f>IF($L498="","",IF(SUM($AJ498:AL498)=0,$AE498,VLOOKUP($AP498,BaseEqptCdF!$C$5:$R$161,16,FALSE)*$AC$3))</f>
        <v/>
      </c>
      <c r="AZ498" s="3" t="str">
        <f>IF($L498="","",IF(SUM($AJ498:AM498)=0,$AE498,VLOOKUP($AP498,BaseEqptCdF!$C$5:$R$161,16,FALSE)*$AC$3))</f>
        <v/>
      </c>
      <c r="BA498" s="3" t="str">
        <f>IF($L498="","",IF(SUM($AJ498:AN498)=0,$AE498,VLOOKUP($AP498,BaseEqptCdF!$C$5:$R$161,16,FALSE)*$AC$3))</f>
        <v/>
      </c>
      <c r="BB498" s="2">
        <f t="shared" si="68"/>
        <v>0</v>
      </c>
      <c r="BC498" s="3" t="str">
        <f>IF($L498="","",IF(SUM($AJ498:AJ498)=0,$AF498,IF(LEFT(VLOOKUP($AP498,BaseEqptCdF!$C$5:$E$161,3,FALSE),2)="SD",0,IF(LEFT(VLOOKUP($AP498,BaseEqptCdF!$C$5:$E$161,3,FALSE),2)="SB",1*52,VLOOKUP($AP498,BaseEqptCdF!$C$5:$S$161,12,FALSE)*0.2*300))))</f>
        <v/>
      </c>
      <c r="BD498" s="3" t="str">
        <f>IF($L498="","",IF(SUM($AJ498:AK498)=0,$AF498,IF(LEFT(VLOOKUP($AP498,BaseEqptCdF!$C$5:$E$161,3,FALSE),2)="SD",0,IF(LEFT(VLOOKUP($AP498,BaseEqptCdF!$C$5:$E$161,3,FALSE),2)="SB",1*52,VLOOKUP($AP498,BaseEqptCdF!$C$5:$S$161,12,FALSE)*0.2*300))))</f>
        <v/>
      </c>
      <c r="BE498" s="3" t="str">
        <f>IF($L498="","",IF(SUM($AJ498:AL498)=0,$AF498,IF(LEFT(VLOOKUP($AP498,BaseEqptCdF!$C$5:$E$161,3,FALSE),2)="SD",0,IF(LEFT(VLOOKUP($AP498,BaseEqptCdF!$C$5:$E$161,3,FALSE),2)="SB",1*52,VLOOKUP($AP498,BaseEqptCdF!$C$5:$S$161,12,FALSE)*0.2*300))))</f>
        <v/>
      </c>
      <c r="BF498" s="3" t="str">
        <f>IF($L498="","",IF(SUM($AJ498:AM498)=0,$AF498,IF(LEFT(VLOOKUP($AP498,BaseEqptCdF!$C$5:$E$161,3,FALSE),2)="SD",0,IF(LEFT(VLOOKUP($AP498,BaseEqptCdF!$C$5:$E$161,3,FALSE),2)="SB",1*52,VLOOKUP($AP498,BaseEqptCdF!$C$5:$S$161,12,FALSE)*0.2*300))))</f>
        <v/>
      </c>
      <c r="BG498" s="3" t="str">
        <f>IF($L498="","",IF(SUM($AJ498:AN498)=0,$AF498,IF(LEFT(VLOOKUP($AP498,BaseEqptCdF!$C$5:$E$161,3,FALSE),2)="SD",0,IF(LEFT(VLOOKUP($AP498,BaseEqptCdF!$C$5:$E$161,3,FALSE),2)="SB",1*52,VLOOKUP($AP498,BaseEqptCdF!$C$5:$S$161,12,FALSE)*0.2*300))))</f>
        <v/>
      </c>
      <c r="BH498" s="2">
        <f t="shared" si="69"/>
        <v>0</v>
      </c>
    </row>
    <row r="499" spans="1:60" x14ac:dyDescent="0.25">
      <c r="A499" s="296" t="str">
        <f t="array" ref="A499">IF($C499="","",INDEX(Prog!$B$8:$D$300,MATCH($C499,nivo1,0),1))</f>
        <v/>
      </c>
      <c r="B499" s="296" t="str">
        <f t="array" ref="B499">IF($C499="","",INDEX(Prog!$B$8:$D$300,MATCH($C499,nivo1,0),2))</f>
        <v/>
      </c>
      <c r="C499" s="273"/>
      <c r="D499" s="267"/>
      <c r="E499" s="273"/>
      <c r="F499" s="273"/>
      <c r="G499" s="273"/>
      <c r="H499" s="273"/>
      <c r="I499" s="273"/>
      <c r="J499" s="273"/>
      <c r="K499" s="274"/>
      <c r="L499" s="273"/>
      <c r="M499" s="273"/>
      <c r="N499" s="273"/>
      <c r="O499" s="275"/>
      <c r="P499" s="273"/>
      <c r="Q499" s="273"/>
      <c r="R499" s="273"/>
      <c r="S499" s="273"/>
      <c r="T499" s="276"/>
      <c r="U499" s="276"/>
      <c r="V499" s="276"/>
      <c r="W499" s="276"/>
      <c r="X499" s="277"/>
      <c r="Y499" s="278"/>
      <c r="AA499" s="8" t="str">
        <f>IF($L499="","",VLOOKUP($L499,BaseEqptCdF!$C$5:$E$161,2,FALSE))</f>
        <v/>
      </c>
      <c r="AB499" s="8" t="str">
        <f>IF($L499="","",VLOOKUP($L499,BaseEqptCdF!$C$5:$E$161,3,FALSE))</f>
        <v/>
      </c>
      <c r="AC499" s="7" t="str">
        <f>IF($L499="","",VLOOKUP($L499,BaseEqptCdF!$C$5:$I$161,6,FALSE))</f>
        <v/>
      </c>
      <c r="AD499" s="7" t="str">
        <f>IF($L499="","",VLOOKUP($L499,BaseEqptCdF!$C$5:$I$161,7,FALSE))</f>
        <v/>
      </c>
      <c r="AE499" s="3" t="str">
        <f>IF($L499="","",VLOOKUP($L499,BaseEqptCdF!$C$5:$R$161,16,FALSE)*$AC$3)</f>
        <v/>
      </c>
      <c r="AF499" s="3" t="str">
        <f>IF($L499="","",IF(LEFT($AB499,2)="SD",0,IF(LEFT($AB499,2)="SB",1*52,IF($N499=Prog!$P$17,VLOOKUP($L499,BaseEqptCdF!$C$5:$P$161,14,FALSE)*1*300,VLOOKUP($L499,BaseEqptCdF!$C$5:$P$161,12,FALSE)*0.2*300))))</f>
        <v/>
      </c>
      <c r="AG499" s="6" t="str">
        <f t="shared" si="70"/>
        <v/>
      </c>
      <c r="AH499" s="6">
        <f>IF($U499=Prog!$S$18,YEAR($X499),"")</f>
        <v>1900</v>
      </c>
      <c r="AI499" s="5" t="str">
        <f>IF(OR($AG499="",$U499=Prog!$S$18),"",IF(OR($U499=Prog!$S$17,$U499=Prog!$S$16),YEAR($X499),IF($AG499="ND","ND",$AI$8+$O499)))</f>
        <v/>
      </c>
      <c r="AJ499" s="3" t="str">
        <f t="shared" si="65"/>
        <v/>
      </c>
      <c r="AK499" s="3" t="str">
        <f t="shared" si="72"/>
        <v/>
      </c>
      <c r="AL499" s="3" t="str">
        <f t="shared" si="72"/>
        <v/>
      </c>
      <c r="AM499" s="3" t="str">
        <f t="shared" si="72"/>
        <v/>
      </c>
      <c r="AN499" s="3" t="str">
        <f t="shared" si="72"/>
        <v/>
      </c>
      <c r="AO499" s="2">
        <f t="shared" si="66"/>
        <v>0</v>
      </c>
      <c r="AP499" s="4"/>
      <c r="AQ499" s="3">
        <f>IF(AJ499=1,VLOOKUP($AP499,BaseEqptCdF!$C$5:$R$161,16,FALSE),0)</f>
        <v>0</v>
      </c>
      <c r="AR499" s="3">
        <f>IF(AK499=1,VLOOKUP($AP499,BaseEqptCdF!$C$5:$R$161,16,FALSE),0)</f>
        <v>0</v>
      </c>
      <c r="AS499" s="3">
        <f>IF(AL499=1,VLOOKUP($AP499,BaseEqptCdF!$C$5:$R$161,16,FALSE),0)</f>
        <v>0</v>
      </c>
      <c r="AT499" s="3">
        <f>IF(AM499=1,VLOOKUP($AP499,BaseEqptCdF!$C$5:$R$161,16,FALSE),0)</f>
        <v>0</v>
      </c>
      <c r="AU499" s="3">
        <f>IF(AN499=1,VLOOKUP($AP499,BaseEqptCdF!$C$5:$R$161,16,FALSE),0)</f>
        <v>0</v>
      </c>
      <c r="AV499" s="2">
        <f t="shared" si="67"/>
        <v>0</v>
      </c>
      <c r="AW499" s="3" t="str">
        <f>IF($L499="","",IF(SUM($AJ499:AJ499)=0,$AE499,VLOOKUP($AP499,BaseEqptCdF!$C$5:$R$161,16,FALSE)*$AC$3))</f>
        <v/>
      </c>
      <c r="AX499" s="3" t="str">
        <f>IF($L499="","",IF(SUM($AJ499:AK499)=0,$AE499,VLOOKUP($AP499,BaseEqptCdF!$C$5:$R$161,16,FALSE)*$AC$3))</f>
        <v/>
      </c>
      <c r="AY499" s="3" t="str">
        <f>IF($L499="","",IF(SUM($AJ499:AL499)=0,$AE499,VLOOKUP($AP499,BaseEqptCdF!$C$5:$R$161,16,FALSE)*$AC$3))</f>
        <v/>
      </c>
      <c r="AZ499" s="3" t="str">
        <f>IF($L499="","",IF(SUM($AJ499:AM499)=0,$AE499,VLOOKUP($AP499,BaseEqptCdF!$C$5:$R$161,16,FALSE)*$AC$3))</f>
        <v/>
      </c>
      <c r="BA499" s="3" t="str">
        <f>IF($L499="","",IF(SUM($AJ499:AN499)=0,$AE499,VLOOKUP($AP499,BaseEqptCdF!$C$5:$R$161,16,FALSE)*$AC$3))</f>
        <v/>
      </c>
      <c r="BB499" s="2">
        <f t="shared" si="68"/>
        <v>0</v>
      </c>
      <c r="BC499" s="3" t="str">
        <f>IF($L499="","",IF(SUM($AJ499:AJ499)=0,$AF499,IF(LEFT(VLOOKUP($AP499,BaseEqptCdF!$C$5:$E$161,3,FALSE),2)="SD",0,IF(LEFT(VLOOKUP($AP499,BaseEqptCdF!$C$5:$E$161,3,FALSE),2)="SB",1*52,VLOOKUP($AP499,BaseEqptCdF!$C$5:$S$161,12,FALSE)*0.2*300))))</f>
        <v/>
      </c>
      <c r="BD499" s="3" t="str">
        <f>IF($L499="","",IF(SUM($AJ499:AK499)=0,$AF499,IF(LEFT(VLOOKUP($AP499,BaseEqptCdF!$C$5:$E$161,3,FALSE),2)="SD",0,IF(LEFT(VLOOKUP($AP499,BaseEqptCdF!$C$5:$E$161,3,FALSE),2)="SB",1*52,VLOOKUP($AP499,BaseEqptCdF!$C$5:$S$161,12,FALSE)*0.2*300))))</f>
        <v/>
      </c>
      <c r="BE499" s="3" t="str">
        <f>IF($L499="","",IF(SUM($AJ499:AL499)=0,$AF499,IF(LEFT(VLOOKUP($AP499,BaseEqptCdF!$C$5:$E$161,3,FALSE),2)="SD",0,IF(LEFT(VLOOKUP($AP499,BaseEqptCdF!$C$5:$E$161,3,FALSE),2)="SB",1*52,VLOOKUP($AP499,BaseEqptCdF!$C$5:$S$161,12,FALSE)*0.2*300))))</f>
        <v/>
      </c>
      <c r="BF499" s="3" t="str">
        <f>IF($L499="","",IF(SUM($AJ499:AM499)=0,$AF499,IF(LEFT(VLOOKUP($AP499,BaseEqptCdF!$C$5:$E$161,3,FALSE),2)="SD",0,IF(LEFT(VLOOKUP($AP499,BaseEqptCdF!$C$5:$E$161,3,FALSE),2)="SB",1*52,VLOOKUP($AP499,BaseEqptCdF!$C$5:$S$161,12,FALSE)*0.2*300))))</f>
        <v/>
      </c>
      <c r="BG499" s="3" t="str">
        <f>IF($L499="","",IF(SUM($AJ499:AN499)=0,$AF499,IF(LEFT(VLOOKUP($AP499,BaseEqptCdF!$C$5:$E$161,3,FALSE),2)="SD",0,IF(LEFT(VLOOKUP($AP499,BaseEqptCdF!$C$5:$E$161,3,FALSE),2)="SB",1*52,VLOOKUP($AP499,BaseEqptCdF!$C$5:$S$161,12,FALSE)*0.2*300))))</f>
        <v/>
      </c>
      <c r="BH499" s="2">
        <f t="shared" si="69"/>
        <v>0</v>
      </c>
    </row>
    <row r="500" spans="1:60" x14ac:dyDescent="0.25">
      <c r="A500" s="296" t="str">
        <f t="array" ref="A500">IF($C500="","",INDEX(Prog!$B$8:$D$300,MATCH($C500,nivo1,0),1))</f>
        <v/>
      </c>
      <c r="B500" s="296" t="str">
        <f t="array" ref="B500">IF($C500="","",INDEX(Prog!$B$8:$D$300,MATCH($C500,nivo1,0),2))</f>
        <v/>
      </c>
      <c r="C500" s="273"/>
      <c r="D500" s="267"/>
      <c r="E500" s="273"/>
      <c r="F500" s="273"/>
      <c r="G500" s="273"/>
      <c r="H500" s="273"/>
      <c r="I500" s="273"/>
      <c r="J500" s="273"/>
      <c r="K500" s="274"/>
      <c r="L500" s="273"/>
      <c r="M500" s="273"/>
      <c r="N500" s="273"/>
      <c r="O500" s="275"/>
      <c r="P500" s="273"/>
      <c r="Q500" s="273"/>
      <c r="R500" s="273"/>
      <c r="S500" s="273"/>
      <c r="T500" s="276"/>
      <c r="U500" s="276"/>
      <c r="V500" s="276"/>
      <c r="W500" s="276"/>
      <c r="X500" s="277"/>
      <c r="Y500" s="278"/>
      <c r="AA500" s="8" t="str">
        <f>IF($L500="","",VLOOKUP($L500,BaseEqptCdF!$C$5:$E$161,2,FALSE))</f>
        <v/>
      </c>
      <c r="AB500" s="8" t="str">
        <f>IF($L500="","",VLOOKUP($L500,BaseEqptCdF!$C$5:$E$161,3,FALSE))</f>
        <v/>
      </c>
      <c r="AC500" s="7" t="str">
        <f>IF($L500="","",VLOOKUP($L500,BaseEqptCdF!$C$5:$I$161,6,FALSE))</f>
        <v/>
      </c>
      <c r="AD500" s="7" t="str">
        <f>IF($L500="","",VLOOKUP($L500,BaseEqptCdF!$C$5:$I$161,7,FALSE))</f>
        <v/>
      </c>
      <c r="AE500" s="3" t="str">
        <f>IF($L500="","",VLOOKUP($L500,BaseEqptCdF!$C$5:$R$161,16,FALSE)*$AC$3)</f>
        <v/>
      </c>
      <c r="AF500" s="3" t="str">
        <f>IF($L500="","",IF(LEFT($AB500,2)="SD",0,IF(LEFT($AB500,2)="SB",1*52,IF($N500=Prog!$P$17,VLOOKUP($L500,BaseEqptCdF!$C$5:$P$161,14,FALSE)*1*300,VLOOKUP($L500,BaseEqptCdF!$C$5:$P$161,12,FALSE)*0.2*300))))</f>
        <v/>
      </c>
      <c r="AG500" s="6" t="str">
        <f t="shared" si="70"/>
        <v/>
      </c>
      <c r="AH500" s="6">
        <f>IF($U500=Prog!$S$18,YEAR($X500),"")</f>
        <v>1900</v>
      </c>
      <c r="AI500" s="5" t="str">
        <f>IF(OR($AG500="",$U500=Prog!$S$18),"",IF(OR($U500=Prog!$S$17,$U500=Prog!$S$16),YEAR($X500),IF($AG500="ND","ND",$AI$8+$O500)))</f>
        <v/>
      </c>
      <c r="AJ500" s="3" t="str">
        <f t="shared" ref="AJ500:AJ563" si="73">IF($AI500="","",IF($AI500&lt;=AJ$9,1,0))</f>
        <v/>
      </c>
      <c r="AK500" s="3" t="str">
        <f t="shared" ref="AK500:AN563" si="74">IF($AI500="","",IF($AI500=AK$9,1,0))</f>
        <v/>
      </c>
      <c r="AL500" s="3" t="str">
        <f t="shared" si="74"/>
        <v/>
      </c>
      <c r="AM500" s="3" t="str">
        <f t="shared" si="74"/>
        <v/>
      </c>
      <c r="AN500" s="3" t="str">
        <f t="shared" si="74"/>
        <v/>
      </c>
      <c r="AO500" s="2">
        <f t="shared" ref="AO500:AO563" si="75">SUM(AJ500:AN500)</f>
        <v>0</v>
      </c>
      <c r="AP500" s="4"/>
      <c r="AQ500" s="3">
        <f>IF(AJ500=1,VLOOKUP($AP500,BaseEqptCdF!$C$5:$R$161,16,FALSE),0)</f>
        <v>0</v>
      </c>
      <c r="AR500" s="3">
        <f>IF(AK500=1,VLOOKUP($AP500,BaseEqptCdF!$C$5:$R$161,16,FALSE),0)</f>
        <v>0</v>
      </c>
      <c r="AS500" s="3">
        <f>IF(AL500=1,VLOOKUP($AP500,BaseEqptCdF!$C$5:$R$161,16,FALSE),0)</f>
        <v>0</v>
      </c>
      <c r="AT500" s="3">
        <f>IF(AM500=1,VLOOKUP($AP500,BaseEqptCdF!$C$5:$R$161,16,FALSE),0)</f>
        <v>0</v>
      </c>
      <c r="AU500" s="3">
        <f>IF(AN500=1,VLOOKUP($AP500,BaseEqptCdF!$C$5:$R$161,16,FALSE),0)</f>
        <v>0</v>
      </c>
      <c r="AV500" s="2">
        <f t="shared" ref="AV500:AV563" si="76">SUM(AQ500:AU500)</f>
        <v>0</v>
      </c>
      <c r="AW500" s="3" t="str">
        <f>IF($L500="","",IF(SUM($AJ500:AJ500)=0,$AE500,VLOOKUP($AP500,BaseEqptCdF!$C$5:$R$161,16,FALSE)*$AC$3))</f>
        <v/>
      </c>
      <c r="AX500" s="3" t="str">
        <f>IF($L500="","",IF(SUM($AJ500:AK500)=0,$AE500,VLOOKUP($AP500,BaseEqptCdF!$C$5:$R$161,16,FALSE)*$AC$3))</f>
        <v/>
      </c>
      <c r="AY500" s="3" t="str">
        <f>IF($L500="","",IF(SUM($AJ500:AL500)=0,$AE500,VLOOKUP($AP500,BaseEqptCdF!$C$5:$R$161,16,FALSE)*$AC$3))</f>
        <v/>
      </c>
      <c r="AZ500" s="3" t="str">
        <f>IF($L500="","",IF(SUM($AJ500:AM500)=0,$AE500,VLOOKUP($AP500,BaseEqptCdF!$C$5:$R$161,16,FALSE)*$AC$3))</f>
        <v/>
      </c>
      <c r="BA500" s="3" t="str">
        <f>IF($L500="","",IF(SUM($AJ500:AN500)=0,$AE500,VLOOKUP($AP500,BaseEqptCdF!$C$5:$R$161,16,FALSE)*$AC$3))</f>
        <v/>
      </c>
      <c r="BB500" s="2">
        <f t="shared" ref="BB500:BB563" si="77">SUM(AW500:BA500)</f>
        <v>0</v>
      </c>
      <c r="BC500" s="3" t="str">
        <f>IF($L500="","",IF(SUM($AJ500:AJ500)=0,$AF500,IF(LEFT(VLOOKUP($AP500,BaseEqptCdF!$C$5:$E$161,3,FALSE),2)="SD",0,IF(LEFT(VLOOKUP($AP500,BaseEqptCdF!$C$5:$E$161,3,FALSE),2)="SB",1*52,VLOOKUP($AP500,BaseEqptCdF!$C$5:$S$161,12,FALSE)*0.2*300))))</f>
        <v/>
      </c>
      <c r="BD500" s="3" t="str">
        <f>IF($L500="","",IF(SUM($AJ500:AK500)=0,$AF500,IF(LEFT(VLOOKUP($AP500,BaseEqptCdF!$C$5:$E$161,3,FALSE),2)="SD",0,IF(LEFT(VLOOKUP($AP500,BaseEqptCdF!$C$5:$E$161,3,FALSE),2)="SB",1*52,VLOOKUP($AP500,BaseEqptCdF!$C$5:$S$161,12,FALSE)*0.2*300))))</f>
        <v/>
      </c>
      <c r="BE500" s="3" t="str">
        <f>IF($L500="","",IF(SUM($AJ500:AL500)=0,$AF500,IF(LEFT(VLOOKUP($AP500,BaseEqptCdF!$C$5:$E$161,3,FALSE),2)="SD",0,IF(LEFT(VLOOKUP($AP500,BaseEqptCdF!$C$5:$E$161,3,FALSE),2)="SB",1*52,VLOOKUP($AP500,BaseEqptCdF!$C$5:$S$161,12,FALSE)*0.2*300))))</f>
        <v/>
      </c>
      <c r="BF500" s="3" t="str">
        <f>IF($L500="","",IF(SUM($AJ500:AM500)=0,$AF500,IF(LEFT(VLOOKUP($AP500,BaseEqptCdF!$C$5:$E$161,3,FALSE),2)="SD",0,IF(LEFT(VLOOKUP($AP500,BaseEqptCdF!$C$5:$E$161,3,FALSE),2)="SB",1*52,VLOOKUP($AP500,BaseEqptCdF!$C$5:$S$161,12,FALSE)*0.2*300))))</f>
        <v/>
      </c>
      <c r="BG500" s="3" t="str">
        <f>IF($L500="","",IF(SUM($AJ500:AN500)=0,$AF500,IF(LEFT(VLOOKUP($AP500,BaseEqptCdF!$C$5:$E$161,3,FALSE),2)="SD",0,IF(LEFT(VLOOKUP($AP500,BaseEqptCdF!$C$5:$E$161,3,FALSE),2)="SB",1*52,VLOOKUP($AP500,BaseEqptCdF!$C$5:$S$161,12,FALSE)*0.2*300))))</f>
        <v/>
      </c>
      <c r="BH500" s="2">
        <f t="shared" ref="BH500:BH563" si="78">SUM(BC500:BG500)</f>
        <v>0</v>
      </c>
    </row>
    <row r="501" spans="1:60" x14ac:dyDescent="0.25">
      <c r="A501" s="296" t="str">
        <f t="array" ref="A501">IF($C501="","",INDEX(Prog!$B$8:$D$300,MATCH($C501,nivo1,0),1))</f>
        <v/>
      </c>
      <c r="B501" s="296" t="str">
        <f t="array" ref="B501">IF($C501="","",INDEX(Prog!$B$8:$D$300,MATCH($C501,nivo1,0),2))</f>
        <v/>
      </c>
      <c r="C501" s="273"/>
      <c r="D501" s="267"/>
      <c r="E501" s="273"/>
      <c r="F501" s="273"/>
      <c r="G501" s="273"/>
      <c r="H501" s="273"/>
      <c r="I501" s="273"/>
      <c r="J501" s="273"/>
      <c r="K501" s="274"/>
      <c r="L501" s="273"/>
      <c r="M501" s="273"/>
      <c r="N501" s="273"/>
      <c r="O501" s="275"/>
      <c r="P501" s="273"/>
      <c r="Q501" s="273"/>
      <c r="R501" s="273"/>
      <c r="S501" s="273"/>
      <c r="T501" s="276"/>
      <c r="U501" s="276"/>
      <c r="V501" s="276"/>
      <c r="W501" s="276"/>
      <c r="X501" s="277"/>
      <c r="Y501" s="278"/>
      <c r="AA501" s="8" t="str">
        <f>IF($L501="","",VLOOKUP($L501,BaseEqptCdF!$C$5:$E$161,2,FALSE))</f>
        <v/>
      </c>
      <c r="AB501" s="8" t="str">
        <f>IF($L501="","",VLOOKUP($L501,BaseEqptCdF!$C$5:$E$161,3,FALSE))</f>
        <v/>
      </c>
      <c r="AC501" s="7" t="str">
        <f>IF($L501="","",VLOOKUP($L501,BaseEqptCdF!$C$5:$I$161,6,FALSE))</f>
        <v/>
      </c>
      <c r="AD501" s="7" t="str">
        <f>IF($L501="","",VLOOKUP($L501,BaseEqptCdF!$C$5:$I$161,7,FALSE))</f>
        <v/>
      </c>
      <c r="AE501" s="3" t="str">
        <f>IF($L501="","",VLOOKUP($L501,BaseEqptCdF!$C$5:$R$161,16,FALSE)*$AC$3)</f>
        <v/>
      </c>
      <c r="AF501" s="3" t="str">
        <f>IF($L501="","",IF(LEFT($AB501,2)="SD",0,IF(LEFT($AB501,2)="SB",1*52,IF($N501=Prog!$P$17,VLOOKUP($L501,BaseEqptCdF!$C$5:$P$161,14,FALSE)*1*300,VLOOKUP($L501,BaseEqptCdF!$C$5:$P$161,12,FALSE)*0.2*300))))</f>
        <v/>
      </c>
      <c r="AG501" s="6" t="str">
        <f t="shared" si="70"/>
        <v/>
      </c>
      <c r="AH501" s="6">
        <f>IF($U501=Prog!$S$18,YEAR($X501),"")</f>
        <v>1900</v>
      </c>
      <c r="AI501" s="5" t="str">
        <f>IF(OR($AG501="",$U501=Prog!$S$18),"",IF(OR($U501=Prog!$S$17,$U501=Prog!$S$16),YEAR($X501),IF($AG501="ND","ND",$AI$8+$O501)))</f>
        <v/>
      </c>
      <c r="AJ501" s="3" t="str">
        <f t="shared" si="73"/>
        <v/>
      </c>
      <c r="AK501" s="3" t="str">
        <f t="shared" si="74"/>
        <v/>
      </c>
      <c r="AL501" s="3" t="str">
        <f t="shared" si="74"/>
        <v/>
      </c>
      <c r="AM501" s="3" t="str">
        <f t="shared" si="74"/>
        <v/>
      </c>
      <c r="AN501" s="3" t="str">
        <f t="shared" si="74"/>
        <v/>
      </c>
      <c r="AO501" s="2">
        <f t="shared" si="75"/>
        <v>0</v>
      </c>
      <c r="AP501" s="4"/>
      <c r="AQ501" s="3">
        <f>IF(AJ501=1,VLOOKUP($AP501,BaseEqptCdF!$C$5:$R$161,16,FALSE),0)</f>
        <v>0</v>
      </c>
      <c r="AR501" s="3">
        <f>IF(AK501=1,VLOOKUP($AP501,BaseEqptCdF!$C$5:$R$161,16,FALSE),0)</f>
        <v>0</v>
      </c>
      <c r="AS501" s="3">
        <f>IF(AL501=1,VLOOKUP($AP501,BaseEqptCdF!$C$5:$R$161,16,FALSE),0)</f>
        <v>0</v>
      </c>
      <c r="AT501" s="3">
        <f>IF(AM501=1,VLOOKUP($AP501,BaseEqptCdF!$C$5:$R$161,16,FALSE),0)</f>
        <v>0</v>
      </c>
      <c r="AU501" s="3">
        <f>IF(AN501=1,VLOOKUP($AP501,BaseEqptCdF!$C$5:$R$161,16,FALSE),0)</f>
        <v>0</v>
      </c>
      <c r="AV501" s="2">
        <f t="shared" si="76"/>
        <v>0</v>
      </c>
      <c r="AW501" s="3" t="str">
        <f>IF($L501="","",IF(SUM($AJ501:AJ501)=0,$AE501,VLOOKUP($AP501,BaseEqptCdF!$C$5:$R$161,16,FALSE)*$AC$3))</f>
        <v/>
      </c>
      <c r="AX501" s="3" t="str">
        <f>IF($L501="","",IF(SUM($AJ501:AK501)=0,$AE501,VLOOKUP($AP501,BaseEqptCdF!$C$5:$R$161,16,FALSE)*$AC$3))</f>
        <v/>
      </c>
      <c r="AY501" s="3" t="str">
        <f>IF($L501="","",IF(SUM($AJ501:AL501)=0,$AE501,VLOOKUP($AP501,BaseEqptCdF!$C$5:$R$161,16,FALSE)*$AC$3))</f>
        <v/>
      </c>
      <c r="AZ501" s="3" t="str">
        <f>IF($L501="","",IF(SUM($AJ501:AM501)=0,$AE501,VLOOKUP($AP501,BaseEqptCdF!$C$5:$R$161,16,FALSE)*$AC$3))</f>
        <v/>
      </c>
      <c r="BA501" s="3" t="str">
        <f>IF($L501="","",IF(SUM($AJ501:AN501)=0,$AE501,VLOOKUP($AP501,BaseEqptCdF!$C$5:$R$161,16,FALSE)*$AC$3))</f>
        <v/>
      </c>
      <c r="BB501" s="2">
        <f t="shared" si="77"/>
        <v>0</v>
      </c>
      <c r="BC501" s="3" t="str">
        <f>IF($L501="","",IF(SUM($AJ501:AJ501)=0,$AF501,IF(LEFT(VLOOKUP($AP501,BaseEqptCdF!$C$5:$E$161,3,FALSE),2)="SD",0,IF(LEFT(VLOOKUP($AP501,BaseEqptCdF!$C$5:$E$161,3,FALSE),2)="SB",1*52,VLOOKUP($AP501,BaseEqptCdF!$C$5:$S$161,12,FALSE)*0.2*300))))</f>
        <v/>
      </c>
      <c r="BD501" s="3" t="str">
        <f>IF($L501="","",IF(SUM($AJ501:AK501)=0,$AF501,IF(LEFT(VLOOKUP($AP501,BaseEqptCdF!$C$5:$E$161,3,FALSE),2)="SD",0,IF(LEFT(VLOOKUP($AP501,BaseEqptCdF!$C$5:$E$161,3,FALSE),2)="SB",1*52,VLOOKUP($AP501,BaseEqptCdF!$C$5:$S$161,12,FALSE)*0.2*300))))</f>
        <v/>
      </c>
      <c r="BE501" s="3" t="str">
        <f>IF($L501="","",IF(SUM($AJ501:AL501)=0,$AF501,IF(LEFT(VLOOKUP($AP501,BaseEqptCdF!$C$5:$E$161,3,FALSE),2)="SD",0,IF(LEFT(VLOOKUP($AP501,BaseEqptCdF!$C$5:$E$161,3,FALSE),2)="SB",1*52,VLOOKUP($AP501,BaseEqptCdF!$C$5:$S$161,12,FALSE)*0.2*300))))</f>
        <v/>
      </c>
      <c r="BF501" s="3" t="str">
        <f>IF($L501="","",IF(SUM($AJ501:AM501)=0,$AF501,IF(LEFT(VLOOKUP($AP501,BaseEqptCdF!$C$5:$E$161,3,FALSE),2)="SD",0,IF(LEFT(VLOOKUP($AP501,BaseEqptCdF!$C$5:$E$161,3,FALSE),2)="SB",1*52,VLOOKUP($AP501,BaseEqptCdF!$C$5:$S$161,12,FALSE)*0.2*300))))</f>
        <v/>
      </c>
      <c r="BG501" s="3" t="str">
        <f>IF($L501="","",IF(SUM($AJ501:AN501)=0,$AF501,IF(LEFT(VLOOKUP($AP501,BaseEqptCdF!$C$5:$E$161,3,FALSE),2)="SD",0,IF(LEFT(VLOOKUP($AP501,BaseEqptCdF!$C$5:$E$161,3,FALSE),2)="SB",1*52,VLOOKUP($AP501,BaseEqptCdF!$C$5:$S$161,12,FALSE)*0.2*300))))</f>
        <v/>
      </c>
      <c r="BH501" s="2">
        <f t="shared" si="78"/>
        <v>0</v>
      </c>
    </row>
    <row r="502" spans="1:60" x14ac:dyDescent="0.25">
      <c r="A502" s="296" t="str">
        <f t="array" ref="A502">IF($C502="","",INDEX(Prog!$B$8:$D$300,MATCH($C502,nivo1,0),1))</f>
        <v/>
      </c>
      <c r="B502" s="296" t="str">
        <f t="array" ref="B502">IF($C502="","",INDEX(Prog!$B$8:$D$300,MATCH($C502,nivo1,0),2))</f>
        <v/>
      </c>
      <c r="C502" s="273"/>
      <c r="D502" s="267"/>
      <c r="E502" s="273"/>
      <c r="F502" s="273"/>
      <c r="G502" s="273"/>
      <c r="H502" s="273"/>
      <c r="I502" s="273"/>
      <c r="J502" s="273"/>
      <c r="K502" s="274"/>
      <c r="L502" s="273"/>
      <c r="M502" s="273"/>
      <c r="N502" s="273"/>
      <c r="O502" s="275"/>
      <c r="P502" s="273"/>
      <c r="Q502" s="273"/>
      <c r="R502" s="273"/>
      <c r="S502" s="273"/>
      <c r="T502" s="276"/>
      <c r="U502" s="276"/>
      <c r="V502" s="276"/>
      <c r="W502" s="276"/>
      <c r="X502" s="277"/>
      <c r="Y502" s="278"/>
      <c r="AA502" s="8" t="str">
        <f>IF($L502="","",VLOOKUP($L502,BaseEqptCdF!$C$5:$E$161,2,FALSE))</f>
        <v/>
      </c>
      <c r="AB502" s="8" t="str">
        <f>IF($L502="","",VLOOKUP($L502,BaseEqptCdF!$C$5:$E$161,3,FALSE))</f>
        <v/>
      </c>
      <c r="AC502" s="7" t="str">
        <f>IF($L502="","",VLOOKUP($L502,BaseEqptCdF!$C$5:$I$161,6,FALSE))</f>
        <v/>
      </c>
      <c r="AD502" s="7" t="str">
        <f>IF($L502="","",VLOOKUP($L502,BaseEqptCdF!$C$5:$I$161,7,FALSE))</f>
        <v/>
      </c>
      <c r="AE502" s="3" t="str">
        <f>IF($L502="","",VLOOKUP($L502,BaseEqptCdF!$C$5:$R$161,16,FALSE)*$AC$3)</f>
        <v/>
      </c>
      <c r="AF502" s="3" t="str">
        <f>IF($L502="","",IF(LEFT($AB502,2)="SD",0,IF(LEFT($AB502,2)="SB",1*52,IF($N502=Prog!$P$17,VLOOKUP($L502,BaseEqptCdF!$C$5:$P$161,14,FALSE)*1*300,VLOOKUP($L502,BaseEqptCdF!$C$5:$P$161,12,FALSE)*0.2*300))))</f>
        <v/>
      </c>
      <c r="AG502" s="6" t="str">
        <f t="shared" si="70"/>
        <v/>
      </c>
      <c r="AH502" s="6">
        <f>IF($U502=Prog!$S$18,YEAR($X502),"")</f>
        <v>1900</v>
      </c>
      <c r="AI502" s="5" t="str">
        <f>IF(OR($AG502="",$U502=Prog!$S$18),"",IF(OR($U502=Prog!$S$17,$U502=Prog!$S$16),YEAR($X502),IF($AG502="ND","ND",$AI$8+$O502)))</f>
        <v/>
      </c>
      <c r="AJ502" s="3" t="str">
        <f t="shared" si="73"/>
        <v/>
      </c>
      <c r="AK502" s="3" t="str">
        <f t="shared" si="74"/>
        <v/>
      </c>
      <c r="AL502" s="3" t="str">
        <f t="shared" si="74"/>
        <v/>
      </c>
      <c r="AM502" s="3" t="str">
        <f t="shared" si="74"/>
        <v/>
      </c>
      <c r="AN502" s="3" t="str">
        <f t="shared" si="74"/>
        <v/>
      </c>
      <c r="AO502" s="2">
        <f t="shared" si="75"/>
        <v>0</v>
      </c>
      <c r="AP502" s="4"/>
      <c r="AQ502" s="3">
        <f>IF(AJ502=1,VLOOKUP($AP502,BaseEqptCdF!$C$5:$R$161,16,FALSE),0)</f>
        <v>0</v>
      </c>
      <c r="AR502" s="3">
        <f>IF(AK502=1,VLOOKUP($AP502,BaseEqptCdF!$C$5:$R$161,16,FALSE),0)</f>
        <v>0</v>
      </c>
      <c r="AS502" s="3">
        <f>IF(AL502=1,VLOOKUP($AP502,BaseEqptCdF!$C$5:$R$161,16,FALSE),0)</f>
        <v>0</v>
      </c>
      <c r="AT502" s="3">
        <f>IF(AM502=1,VLOOKUP($AP502,BaseEqptCdF!$C$5:$R$161,16,FALSE),0)</f>
        <v>0</v>
      </c>
      <c r="AU502" s="3">
        <f>IF(AN502=1,VLOOKUP($AP502,BaseEqptCdF!$C$5:$R$161,16,FALSE),0)</f>
        <v>0</v>
      </c>
      <c r="AV502" s="2">
        <f t="shared" si="76"/>
        <v>0</v>
      </c>
      <c r="AW502" s="3" t="str">
        <f>IF($L502="","",IF(SUM($AJ502:AJ502)=0,$AE502,VLOOKUP($AP502,BaseEqptCdF!$C$5:$R$161,16,FALSE)*$AC$3))</f>
        <v/>
      </c>
      <c r="AX502" s="3" t="str">
        <f>IF($L502="","",IF(SUM($AJ502:AK502)=0,$AE502,VLOOKUP($AP502,BaseEqptCdF!$C$5:$R$161,16,FALSE)*$AC$3))</f>
        <v/>
      </c>
      <c r="AY502" s="3" t="str">
        <f>IF($L502="","",IF(SUM($AJ502:AL502)=0,$AE502,VLOOKUP($AP502,BaseEqptCdF!$C$5:$R$161,16,FALSE)*$AC$3))</f>
        <v/>
      </c>
      <c r="AZ502" s="3" t="str">
        <f>IF($L502="","",IF(SUM($AJ502:AM502)=0,$AE502,VLOOKUP($AP502,BaseEqptCdF!$C$5:$R$161,16,FALSE)*$AC$3))</f>
        <v/>
      </c>
      <c r="BA502" s="3" t="str">
        <f>IF($L502="","",IF(SUM($AJ502:AN502)=0,$AE502,VLOOKUP($AP502,BaseEqptCdF!$C$5:$R$161,16,FALSE)*$AC$3))</f>
        <v/>
      </c>
      <c r="BB502" s="2">
        <f t="shared" si="77"/>
        <v>0</v>
      </c>
      <c r="BC502" s="3" t="str">
        <f>IF($L502="","",IF(SUM($AJ502:AJ502)=0,$AF502,IF(LEFT(VLOOKUP($AP502,BaseEqptCdF!$C$5:$E$161,3,FALSE),2)="SD",0,IF(LEFT(VLOOKUP($AP502,BaseEqptCdF!$C$5:$E$161,3,FALSE),2)="SB",1*52,VLOOKUP($AP502,BaseEqptCdF!$C$5:$S$161,12,FALSE)*0.2*300))))</f>
        <v/>
      </c>
      <c r="BD502" s="3" t="str">
        <f>IF($L502="","",IF(SUM($AJ502:AK502)=0,$AF502,IF(LEFT(VLOOKUP($AP502,BaseEqptCdF!$C$5:$E$161,3,FALSE),2)="SD",0,IF(LEFT(VLOOKUP($AP502,BaseEqptCdF!$C$5:$E$161,3,FALSE),2)="SB",1*52,VLOOKUP($AP502,BaseEqptCdF!$C$5:$S$161,12,FALSE)*0.2*300))))</f>
        <v/>
      </c>
      <c r="BE502" s="3" t="str">
        <f>IF($L502="","",IF(SUM($AJ502:AL502)=0,$AF502,IF(LEFT(VLOOKUP($AP502,BaseEqptCdF!$C$5:$E$161,3,FALSE),2)="SD",0,IF(LEFT(VLOOKUP($AP502,BaseEqptCdF!$C$5:$E$161,3,FALSE),2)="SB",1*52,VLOOKUP($AP502,BaseEqptCdF!$C$5:$S$161,12,FALSE)*0.2*300))))</f>
        <v/>
      </c>
      <c r="BF502" s="3" t="str">
        <f>IF($L502="","",IF(SUM($AJ502:AM502)=0,$AF502,IF(LEFT(VLOOKUP($AP502,BaseEqptCdF!$C$5:$E$161,3,FALSE),2)="SD",0,IF(LEFT(VLOOKUP($AP502,BaseEqptCdF!$C$5:$E$161,3,FALSE),2)="SB",1*52,VLOOKUP($AP502,BaseEqptCdF!$C$5:$S$161,12,FALSE)*0.2*300))))</f>
        <v/>
      </c>
      <c r="BG502" s="3" t="str">
        <f>IF($L502="","",IF(SUM($AJ502:AN502)=0,$AF502,IF(LEFT(VLOOKUP($AP502,BaseEqptCdF!$C$5:$E$161,3,FALSE),2)="SD",0,IF(LEFT(VLOOKUP($AP502,BaseEqptCdF!$C$5:$E$161,3,FALSE),2)="SB",1*52,VLOOKUP($AP502,BaseEqptCdF!$C$5:$S$161,12,FALSE)*0.2*300))))</f>
        <v/>
      </c>
      <c r="BH502" s="2">
        <f t="shared" si="78"/>
        <v>0</v>
      </c>
    </row>
    <row r="503" spans="1:60" x14ac:dyDescent="0.25">
      <c r="A503" s="296" t="str">
        <f t="array" ref="A503">IF($C503="","",INDEX(Prog!$B$8:$D$300,MATCH($C503,nivo1,0),1))</f>
        <v/>
      </c>
      <c r="B503" s="296" t="str">
        <f t="array" ref="B503">IF($C503="","",INDEX(Prog!$B$8:$D$300,MATCH($C503,nivo1,0),2))</f>
        <v/>
      </c>
      <c r="C503" s="273"/>
      <c r="D503" s="267"/>
      <c r="E503" s="273"/>
      <c r="F503" s="273"/>
      <c r="G503" s="273"/>
      <c r="H503" s="273"/>
      <c r="I503" s="273"/>
      <c r="J503" s="273"/>
      <c r="K503" s="274"/>
      <c r="L503" s="273"/>
      <c r="M503" s="273"/>
      <c r="N503" s="273"/>
      <c r="O503" s="275"/>
      <c r="P503" s="273"/>
      <c r="Q503" s="273"/>
      <c r="R503" s="273"/>
      <c r="S503" s="273"/>
      <c r="T503" s="276"/>
      <c r="U503" s="276"/>
      <c r="V503" s="276"/>
      <c r="W503" s="276"/>
      <c r="X503" s="277"/>
      <c r="Y503" s="278"/>
      <c r="AA503" s="8" t="str">
        <f>IF($L503="","",VLOOKUP($L503,BaseEqptCdF!$C$5:$E$161,2,FALSE))</f>
        <v/>
      </c>
      <c r="AB503" s="8" t="str">
        <f>IF($L503="","",VLOOKUP($L503,BaseEqptCdF!$C$5:$E$161,3,FALSE))</f>
        <v/>
      </c>
      <c r="AC503" s="7" t="str">
        <f>IF($L503="","",VLOOKUP($L503,BaseEqptCdF!$C$5:$I$161,6,FALSE))</f>
        <v/>
      </c>
      <c r="AD503" s="7" t="str">
        <f>IF($L503="","",VLOOKUP($L503,BaseEqptCdF!$C$5:$I$161,7,FALSE))</f>
        <v/>
      </c>
      <c r="AE503" s="3" t="str">
        <f>IF($L503="","",VLOOKUP($L503,BaseEqptCdF!$C$5:$R$161,16,FALSE)*$AC$3)</f>
        <v/>
      </c>
      <c r="AF503" s="3" t="str">
        <f>IF($L503="","",IF(LEFT($AB503,2)="SD",0,IF(LEFT($AB503,2)="SB",1*52,IF($N503=Prog!$P$17,VLOOKUP($L503,BaseEqptCdF!$C$5:$P$161,14,FALSE)*1*300,VLOOKUP($L503,BaseEqptCdF!$C$5:$P$161,12,FALSE)*0.2*300))))</f>
        <v/>
      </c>
      <c r="AG503" s="6" t="str">
        <f t="shared" si="70"/>
        <v/>
      </c>
      <c r="AH503" s="6">
        <f>IF($U503=Prog!$S$18,YEAR($X503),"")</f>
        <v>1900</v>
      </c>
      <c r="AI503" s="5" t="str">
        <f>IF(OR($AG503="",$U503=Prog!$S$18),"",IF(OR($U503=Prog!$S$17,$U503=Prog!$S$16),YEAR($X503),IF($AG503="ND","ND",$AI$8+$O503)))</f>
        <v/>
      </c>
      <c r="AJ503" s="3" t="str">
        <f t="shared" si="73"/>
        <v/>
      </c>
      <c r="AK503" s="3" t="str">
        <f t="shared" si="74"/>
        <v/>
      </c>
      <c r="AL503" s="3" t="str">
        <f t="shared" si="74"/>
        <v/>
      </c>
      <c r="AM503" s="3" t="str">
        <f t="shared" si="74"/>
        <v/>
      </c>
      <c r="AN503" s="3" t="str">
        <f t="shared" si="74"/>
        <v/>
      </c>
      <c r="AO503" s="2">
        <f t="shared" si="75"/>
        <v>0</v>
      </c>
      <c r="AP503" s="4"/>
      <c r="AQ503" s="3">
        <f>IF(AJ503=1,VLOOKUP($AP503,BaseEqptCdF!$C$5:$R$161,16,FALSE),0)</f>
        <v>0</v>
      </c>
      <c r="AR503" s="3">
        <f>IF(AK503=1,VLOOKUP($AP503,BaseEqptCdF!$C$5:$R$161,16,FALSE),0)</f>
        <v>0</v>
      </c>
      <c r="AS503" s="3">
        <f>IF(AL503=1,VLOOKUP($AP503,BaseEqptCdF!$C$5:$R$161,16,FALSE),0)</f>
        <v>0</v>
      </c>
      <c r="AT503" s="3">
        <f>IF(AM503=1,VLOOKUP($AP503,BaseEqptCdF!$C$5:$R$161,16,FALSE),0)</f>
        <v>0</v>
      </c>
      <c r="AU503" s="3">
        <f>IF(AN503=1,VLOOKUP($AP503,BaseEqptCdF!$C$5:$R$161,16,FALSE),0)</f>
        <v>0</v>
      </c>
      <c r="AV503" s="2">
        <f t="shared" si="76"/>
        <v>0</v>
      </c>
      <c r="AW503" s="3" t="str">
        <f>IF($L503="","",IF(SUM($AJ503:AJ503)=0,$AE503,VLOOKUP($AP503,BaseEqptCdF!$C$5:$R$161,16,FALSE)*$AC$3))</f>
        <v/>
      </c>
      <c r="AX503" s="3" t="str">
        <f>IF($L503="","",IF(SUM($AJ503:AK503)=0,$AE503,VLOOKUP($AP503,BaseEqptCdF!$C$5:$R$161,16,FALSE)*$AC$3))</f>
        <v/>
      </c>
      <c r="AY503" s="3" t="str">
        <f>IF($L503="","",IF(SUM($AJ503:AL503)=0,$AE503,VLOOKUP($AP503,BaseEqptCdF!$C$5:$R$161,16,FALSE)*$AC$3))</f>
        <v/>
      </c>
      <c r="AZ503" s="3" t="str">
        <f>IF($L503="","",IF(SUM($AJ503:AM503)=0,$AE503,VLOOKUP($AP503,BaseEqptCdF!$C$5:$R$161,16,FALSE)*$AC$3))</f>
        <v/>
      </c>
      <c r="BA503" s="3" t="str">
        <f>IF($L503="","",IF(SUM($AJ503:AN503)=0,$AE503,VLOOKUP($AP503,BaseEqptCdF!$C$5:$R$161,16,FALSE)*$AC$3))</f>
        <v/>
      </c>
      <c r="BB503" s="2">
        <f t="shared" si="77"/>
        <v>0</v>
      </c>
      <c r="BC503" s="3" t="str">
        <f>IF($L503="","",IF(SUM($AJ503:AJ503)=0,$AF503,IF(LEFT(VLOOKUP($AP503,BaseEqptCdF!$C$5:$E$161,3,FALSE),2)="SD",0,IF(LEFT(VLOOKUP($AP503,BaseEqptCdF!$C$5:$E$161,3,FALSE),2)="SB",1*52,VLOOKUP($AP503,BaseEqptCdF!$C$5:$S$161,12,FALSE)*0.2*300))))</f>
        <v/>
      </c>
      <c r="BD503" s="3" t="str">
        <f>IF($L503="","",IF(SUM($AJ503:AK503)=0,$AF503,IF(LEFT(VLOOKUP($AP503,BaseEqptCdF!$C$5:$E$161,3,FALSE),2)="SD",0,IF(LEFT(VLOOKUP($AP503,BaseEqptCdF!$C$5:$E$161,3,FALSE),2)="SB",1*52,VLOOKUP($AP503,BaseEqptCdF!$C$5:$S$161,12,FALSE)*0.2*300))))</f>
        <v/>
      </c>
      <c r="BE503" s="3" t="str">
        <f>IF($L503="","",IF(SUM($AJ503:AL503)=0,$AF503,IF(LEFT(VLOOKUP($AP503,BaseEqptCdF!$C$5:$E$161,3,FALSE),2)="SD",0,IF(LEFT(VLOOKUP($AP503,BaseEqptCdF!$C$5:$E$161,3,FALSE),2)="SB",1*52,VLOOKUP($AP503,BaseEqptCdF!$C$5:$S$161,12,FALSE)*0.2*300))))</f>
        <v/>
      </c>
      <c r="BF503" s="3" t="str">
        <f>IF($L503="","",IF(SUM($AJ503:AM503)=0,$AF503,IF(LEFT(VLOOKUP($AP503,BaseEqptCdF!$C$5:$E$161,3,FALSE),2)="SD",0,IF(LEFT(VLOOKUP($AP503,BaseEqptCdF!$C$5:$E$161,3,FALSE),2)="SB",1*52,VLOOKUP($AP503,BaseEqptCdF!$C$5:$S$161,12,FALSE)*0.2*300))))</f>
        <v/>
      </c>
      <c r="BG503" s="3" t="str">
        <f>IF($L503="","",IF(SUM($AJ503:AN503)=0,$AF503,IF(LEFT(VLOOKUP($AP503,BaseEqptCdF!$C$5:$E$161,3,FALSE),2)="SD",0,IF(LEFT(VLOOKUP($AP503,BaseEqptCdF!$C$5:$E$161,3,FALSE),2)="SB",1*52,VLOOKUP($AP503,BaseEqptCdF!$C$5:$S$161,12,FALSE)*0.2*300))))</f>
        <v/>
      </c>
      <c r="BH503" s="2">
        <f t="shared" si="78"/>
        <v>0</v>
      </c>
    </row>
    <row r="504" spans="1:60" x14ac:dyDescent="0.25">
      <c r="A504" s="296" t="str">
        <f t="array" ref="A504">IF($C504="","",INDEX(Prog!$B$8:$D$300,MATCH($C504,nivo1,0),1))</f>
        <v/>
      </c>
      <c r="B504" s="296" t="str">
        <f t="array" ref="B504">IF($C504="","",INDEX(Prog!$B$8:$D$300,MATCH($C504,nivo1,0),2))</f>
        <v/>
      </c>
      <c r="C504" s="273"/>
      <c r="D504" s="267"/>
      <c r="E504" s="273"/>
      <c r="F504" s="273"/>
      <c r="G504" s="273"/>
      <c r="H504" s="273"/>
      <c r="I504" s="273"/>
      <c r="J504" s="273"/>
      <c r="K504" s="274"/>
      <c r="L504" s="273"/>
      <c r="M504" s="273"/>
      <c r="N504" s="273"/>
      <c r="O504" s="275"/>
      <c r="P504" s="273"/>
      <c r="Q504" s="273"/>
      <c r="R504" s="273"/>
      <c r="S504" s="273"/>
      <c r="T504" s="276"/>
      <c r="U504" s="276"/>
      <c r="V504" s="276"/>
      <c r="W504" s="276"/>
      <c r="X504" s="277"/>
      <c r="Y504" s="278"/>
      <c r="AA504" s="8" t="str">
        <f>IF($L504="","",VLOOKUP($L504,BaseEqptCdF!$C$5:$E$161,2,FALSE))</f>
        <v/>
      </c>
      <c r="AB504" s="8" t="str">
        <f>IF($L504="","",VLOOKUP($L504,BaseEqptCdF!$C$5:$E$161,3,FALSE))</f>
        <v/>
      </c>
      <c r="AC504" s="7" t="str">
        <f>IF($L504="","",VLOOKUP($L504,BaseEqptCdF!$C$5:$I$161,6,FALSE))</f>
        <v/>
      </c>
      <c r="AD504" s="7" t="str">
        <f>IF($L504="","",VLOOKUP($L504,BaseEqptCdF!$C$5:$I$161,7,FALSE))</f>
        <v/>
      </c>
      <c r="AE504" s="3" t="str">
        <f>IF($L504="","",VLOOKUP($L504,BaseEqptCdF!$C$5:$R$161,16,FALSE)*$AC$3)</f>
        <v/>
      </c>
      <c r="AF504" s="3" t="str">
        <f>IF($L504="","",IF(LEFT($AB504,2)="SD",0,IF(LEFT($AB504,2)="SB",1*52,IF($N504=Prog!$P$17,VLOOKUP($L504,BaseEqptCdF!$C$5:$P$161,14,FALSE)*1*300,VLOOKUP($L504,BaseEqptCdF!$C$5:$P$161,12,FALSE)*0.2*300))))</f>
        <v/>
      </c>
      <c r="AG504" s="6" t="str">
        <f t="shared" si="70"/>
        <v/>
      </c>
      <c r="AH504" s="6">
        <f>IF($U504=Prog!$S$18,YEAR($X504),"")</f>
        <v>1900</v>
      </c>
      <c r="AI504" s="5" t="str">
        <f>IF(OR($AG504="",$U504=Prog!$S$18),"",IF(OR($U504=Prog!$S$17,$U504=Prog!$S$16),YEAR($X504),IF($AG504="ND","ND",$AI$8+$O504)))</f>
        <v/>
      </c>
      <c r="AJ504" s="3" t="str">
        <f t="shared" si="73"/>
        <v/>
      </c>
      <c r="AK504" s="3" t="str">
        <f t="shared" si="74"/>
        <v/>
      </c>
      <c r="AL504" s="3" t="str">
        <f t="shared" si="74"/>
        <v/>
      </c>
      <c r="AM504" s="3" t="str">
        <f t="shared" si="74"/>
        <v/>
      </c>
      <c r="AN504" s="3" t="str">
        <f t="shared" si="74"/>
        <v/>
      </c>
      <c r="AO504" s="2">
        <f t="shared" si="75"/>
        <v>0</v>
      </c>
      <c r="AP504" s="4"/>
      <c r="AQ504" s="3">
        <f>IF(AJ504=1,VLOOKUP($AP504,BaseEqptCdF!$C$5:$R$161,16,FALSE),0)</f>
        <v>0</v>
      </c>
      <c r="AR504" s="3">
        <f>IF(AK504=1,VLOOKUP($AP504,BaseEqptCdF!$C$5:$R$161,16,FALSE),0)</f>
        <v>0</v>
      </c>
      <c r="AS504" s="3">
        <f>IF(AL504=1,VLOOKUP($AP504,BaseEqptCdF!$C$5:$R$161,16,FALSE),0)</f>
        <v>0</v>
      </c>
      <c r="AT504" s="3">
        <f>IF(AM504=1,VLOOKUP($AP504,BaseEqptCdF!$C$5:$R$161,16,FALSE),0)</f>
        <v>0</v>
      </c>
      <c r="AU504" s="3">
        <f>IF(AN504=1,VLOOKUP($AP504,BaseEqptCdF!$C$5:$R$161,16,FALSE),0)</f>
        <v>0</v>
      </c>
      <c r="AV504" s="2">
        <f t="shared" si="76"/>
        <v>0</v>
      </c>
      <c r="AW504" s="3" t="str">
        <f>IF($L504="","",IF(SUM($AJ504:AJ504)=0,$AE504,VLOOKUP($AP504,BaseEqptCdF!$C$5:$R$161,16,FALSE)*$AC$3))</f>
        <v/>
      </c>
      <c r="AX504" s="3" t="str">
        <f>IF($L504="","",IF(SUM($AJ504:AK504)=0,$AE504,VLOOKUP($AP504,BaseEqptCdF!$C$5:$R$161,16,FALSE)*$AC$3))</f>
        <v/>
      </c>
      <c r="AY504" s="3" t="str">
        <f>IF($L504="","",IF(SUM($AJ504:AL504)=0,$AE504,VLOOKUP($AP504,BaseEqptCdF!$C$5:$R$161,16,FALSE)*$AC$3))</f>
        <v/>
      </c>
      <c r="AZ504" s="3" t="str">
        <f>IF($L504="","",IF(SUM($AJ504:AM504)=0,$AE504,VLOOKUP($AP504,BaseEqptCdF!$C$5:$R$161,16,FALSE)*$AC$3))</f>
        <v/>
      </c>
      <c r="BA504" s="3" t="str">
        <f>IF($L504="","",IF(SUM($AJ504:AN504)=0,$AE504,VLOOKUP($AP504,BaseEqptCdF!$C$5:$R$161,16,FALSE)*$AC$3))</f>
        <v/>
      </c>
      <c r="BB504" s="2">
        <f t="shared" si="77"/>
        <v>0</v>
      </c>
      <c r="BC504" s="3" t="str">
        <f>IF($L504="","",IF(SUM($AJ504:AJ504)=0,$AF504,IF(LEFT(VLOOKUP($AP504,BaseEqptCdF!$C$5:$E$161,3,FALSE),2)="SD",0,IF(LEFT(VLOOKUP($AP504,BaseEqptCdF!$C$5:$E$161,3,FALSE),2)="SB",1*52,VLOOKUP($AP504,BaseEqptCdF!$C$5:$S$161,12,FALSE)*0.2*300))))</f>
        <v/>
      </c>
      <c r="BD504" s="3" t="str">
        <f>IF($L504="","",IF(SUM($AJ504:AK504)=0,$AF504,IF(LEFT(VLOOKUP($AP504,BaseEqptCdF!$C$5:$E$161,3,FALSE),2)="SD",0,IF(LEFT(VLOOKUP($AP504,BaseEqptCdF!$C$5:$E$161,3,FALSE),2)="SB",1*52,VLOOKUP($AP504,BaseEqptCdF!$C$5:$S$161,12,FALSE)*0.2*300))))</f>
        <v/>
      </c>
      <c r="BE504" s="3" t="str">
        <f>IF($L504="","",IF(SUM($AJ504:AL504)=0,$AF504,IF(LEFT(VLOOKUP($AP504,BaseEqptCdF!$C$5:$E$161,3,FALSE),2)="SD",0,IF(LEFT(VLOOKUP($AP504,BaseEqptCdF!$C$5:$E$161,3,FALSE),2)="SB",1*52,VLOOKUP($AP504,BaseEqptCdF!$C$5:$S$161,12,FALSE)*0.2*300))))</f>
        <v/>
      </c>
      <c r="BF504" s="3" t="str">
        <f>IF($L504="","",IF(SUM($AJ504:AM504)=0,$AF504,IF(LEFT(VLOOKUP($AP504,BaseEqptCdF!$C$5:$E$161,3,FALSE),2)="SD",0,IF(LEFT(VLOOKUP($AP504,BaseEqptCdF!$C$5:$E$161,3,FALSE),2)="SB",1*52,VLOOKUP($AP504,BaseEqptCdF!$C$5:$S$161,12,FALSE)*0.2*300))))</f>
        <v/>
      </c>
      <c r="BG504" s="3" t="str">
        <f>IF($L504="","",IF(SUM($AJ504:AN504)=0,$AF504,IF(LEFT(VLOOKUP($AP504,BaseEqptCdF!$C$5:$E$161,3,FALSE),2)="SD",0,IF(LEFT(VLOOKUP($AP504,BaseEqptCdF!$C$5:$E$161,3,FALSE),2)="SB",1*52,VLOOKUP($AP504,BaseEqptCdF!$C$5:$S$161,12,FALSE)*0.2*300))))</f>
        <v/>
      </c>
      <c r="BH504" s="2">
        <f t="shared" si="78"/>
        <v>0</v>
      </c>
    </row>
    <row r="505" spans="1:60" x14ac:dyDescent="0.25">
      <c r="A505" s="296" t="str">
        <f t="array" ref="A505">IF($C505="","",INDEX(Prog!$B$8:$D$300,MATCH($C505,nivo1,0),1))</f>
        <v/>
      </c>
      <c r="B505" s="296" t="str">
        <f t="array" ref="B505">IF($C505="","",INDEX(Prog!$B$8:$D$300,MATCH($C505,nivo1,0),2))</f>
        <v/>
      </c>
      <c r="C505" s="273"/>
      <c r="D505" s="267"/>
      <c r="E505" s="273"/>
      <c r="F505" s="273"/>
      <c r="G505" s="273"/>
      <c r="H505" s="273"/>
      <c r="I505" s="273"/>
      <c r="J505" s="273"/>
      <c r="K505" s="274"/>
      <c r="L505" s="273"/>
      <c r="M505" s="273"/>
      <c r="N505" s="273"/>
      <c r="O505" s="275"/>
      <c r="P505" s="273"/>
      <c r="Q505" s="273"/>
      <c r="R505" s="273"/>
      <c r="S505" s="273"/>
      <c r="T505" s="276"/>
      <c r="U505" s="276"/>
      <c r="V505" s="276"/>
      <c r="W505" s="276"/>
      <c r="X505" s="277"/>
      <c r="Y505" s="278"/>
      <c r="AA505" s="8" t="str">
        <f>IF($L505="","",VLOOKUP($L505,BaseEqptCdF!$C$5:$E$161,2,FALSE))</f>
        <v/>
      </c>
      <c r="AB505" s="8" t="str">
        <f>IF($L505="","",VLOOKUP($L505,BaseEqptCdF!$C$5:$E$161,3,FALSE))</f>
        <v/>
      </c>
      <c r="AC505" s="7" t="str">
        <f>IF($L505="","",VLOOKUP($L505,BaseEqptCdF!$C$5:$I$161,6,FALSE))</f>
        <v/>
      </c>
      <c r="AD505" s="7" t="str">
        <f>IF($L505="","",VLOOKUP($L505,BaseEqptCdF!$C$5:$I$161,7,FALSE))</f>
        <v/>
      </c>
      <c r="AE505" s="3" t="str">
        <f>IF($L505="","",VLOOKUP($L505,BaseEqptCdF!$C$5:$R$161,16,FALSE)*$AC$3)</f>
        <v/>
      </c>
      <c r="AF505" s="3" t="str">
        <f>IF($L505="","",IF(LEFT($AB505,2)="SD",0,IF(LEFT($AB505,2)="SB",1*52,IF($N505=Prog!$P$17,VLOOKUP($L505,BaseEqptCdF!$C$5:$P$161,14,FALSE)*1*300,VLOOKUP($L505,BaseEqptCdF!$C$5:$P$161,12,FALSE)*0.2*300))))</f>
        <v/>
      </c>
      <c r="AG505" s="6" t="str">
        <f t="shared" si="70"/>
        <v/>
      </c>
      <c r="AH505" s="6">
        <f>IF($U505=Prog!$S$18,YEAR($X505),"")</f>
        <v>1900</v>
      </c>
      <c r="AI505" s="5" t="str">
        <f>IF(OR($AG505="",$U505=Prog!$S$18),"",IF(OR($U505=Prog!$S$17,$U505=Prog!$S$16),YEAR($X505),IF($AG505="ND","ND",$AI$8+$O505)))</f>
        <v/>
      </c>
      <c r="AJ505" s="3" t="str">
        <f t="shared" si="73"/>
        <v/>
      </c>
      <c r="AK505" s="3" t="str">
        <f t="shared" si="74"/>
        <v/>
      </c>
      <c r="AL505" s="3" t="str">
        <f t="shared" si="74"/>
        <v/>
      </c>
      <c r="AM505" s="3" t="str">
        <f t="shared" si="74"/>
        <v/>
      </c>
      <c r="AN505" s="3" t="str">
        <f t="shared" si="74"/>
        <v/>
      </c>
      <c r="AO505" s="2">
        <f t="shared" si="75"/>
        <v>0</v>
      </c>
      <c r="AP505" s="4"/>
      <c r="AQ505" s="3">
        <f>IF(AJ505=1,VLOOKUP($AP505,BaseEqptCdF!$C$5:$R$161,16,FALSE),0)</f>
        <v>0</v>
      </c>
      <c r="AR505" s="3">
        <f>IF(AK505=1,VLOOKUP($AP505,BaseEqptCdF!$C$5:$R$161,16,FALSE),0)</f>
        <v>0</v>
      </c>
      <c r="AS505" s="3">
        <f>IF(AL505=1,VLOOKUP($AP505,BaseEqptCdF!$C$5:$R$161,16,FALSE),0)</f>
        <v>0</v>
      </c>
      <c r="AT505" s="3">
        <f>IF(AM505=1,VLOOKUP($AP505,BaseEqptCdF!$C$5:$R$161,16,FALSE),0)</f>
        <v>0</v>
      </c>
      <c r="AU505" s="3">
        <f>IF(AN505=1,VLOOKUP($AP505,BaseEqptCdF!$C$5:$R$161,16,FALSE),0)</f>
        <v>0</v>
      </c>
      <c r="AV505" s="2">
        <f t="shared" si="76"/>
        <v>0</v>
      </c>
      <c r="AW505" s="3" t="str">
        <f>IF($L505="","",IF(SUM($AJ505:AJ505)=0,$AE505,VLOOKUP($AP505,BaseEqptCdF!$C$5:$R$161,16,FALSE)*$AC$3))</f>
        <v/>
      </c>
      <c r="AX505" s="3" t="str">
        <f>IF($L505="","",IF(SUM($AJ505:AK505)=0,$AE505,VLOOKUP($AP505,BaseEqptCdF!$C$5:$R$161,16,FALSE)*$AC$3))</f>
        <v/>
      </c>
      <c r="AY505" s="3" t="str">
        <f>IF($L505="","",IF(SUM($AJ505:AL505)=0,$AE505,VLOOKUP($AP505,BaseEqptCdF!$C$5:$R$161,16,FALSE)*$AC$3))</f>
        <v/>
      </c>
      <c r="AZ505" s="3" t="str">
        <f>IF($L505="","",IF(SUM($AJ505:AM505)=0,$AE505,VLOOKUP($AP505,BaseEqptCdF!$C$5:$R$161,16,FALSE)*$AC$3))</f>
        <v/>
      </c>
      <c r="BA505" s="3" t="str">
        <f>IF($L505="","",IF(SUM($AJ505:AN505)=0,$AE505,VLOOKUP($AP505,BaseEqptCdF!$C$5:$R$161,16,FALSE)*$AC$3))</f>
        <v/>
      </c>
      <c r="BB505" s="2">
        <f t="shared" si="77"/>
        <v>0</v>
      </c>
      <c r="BC505" s="3" t="str">
        <f>IF($L505="","",IF(SUM($AJ505:AJ505)=0,$AF505,IF(LEFT(VLOOKUP($AP505,BaseEqptCdF!$C$5:$E$161,3,FALSE),2)="SD",0,IF(LEFT(VLOOKUP($AP505,BaseEqptCdF!$C$5:$E$161,3,FALSE),2)="SB",1*52,VLOOKUP($AP505,BaseEqptCdF!$C$5:$S$161,12,FALSE)*0.2*300))))</f>
        <v/>
      </c>
      <c r="BD505" s="3" t="str">
        <f>IF($L505="","",IF(SUM($AJ505:AK505)=0,$AF505,IF(LEFT(VLOOKUP($AP505,BaseEqptCdF!$C$5:$E$161,3,FALSE),2)="SD",0,IF(LEFT(VLOOKUP($AP505,BaseEqptCdF!$C$5:$E$161,3,FALSE),2)="SB",1*52,VLOOKUP($AP505,BaseEqptCdF!$C$5:$S$161,12,FALSE)*0.2*300))))</f>
        <v/>
      </c>
      <c r="BE505" s="3" t="str">
        <f>IF($L505="","",IF(SUM($AJ505:AL505)=0,$AF505,IF(LEFT(VLOOKUP($AP505,BaseEqptCdF!$C$5:$E$161,3,FALSE),2)="SD",0,IF(LEFT(VLOOKUP($AP505,BaseEqptCdF!$C$5:$E$161,3,FALSE),2)="SB",1*52,VLOOKUP($AP505,BaseEqptCdF!$C$5:$S$161,12,FALSE)*0.2*300))))</f>
        <v/>
      </c>
      <c r="BF505" s="3" t="str">
        <f>IF($L505="","",IF(SUM($AJ505:AM505)=0,$AF505,IF(LEFT(VLOOKUP($AP505,BaseEqptCdF!$C$5:$E$161,3,FALSE),2)="SD",0,IF(LEFT(VLOOKUP($AP505,BaseEqptCdF!$C$5:$E$161,3,FALSE),2)="SB",1*52,VLOOKUP($AP505,BaseEqptCdF!$C$5:$S$161,12,FALSE)*0.2*300))))</f>
        <v/>
      </c>
      <c r="BG505" s="3" t="str">
        <f>IF($L505="","",IF(SUM($AJ505:AN505)=0,$AF505,IF(LEFT(VLOOKUP($AP505,BaseEqptCdF!$C$5:$E$161,3,FALSE),2)="SD",0,IF(LEFT(VLOOKUP($AP505,BaseEqptCdF!$C$5:$E$161,3,FALSE),2)="SB",1*52,VLOOKUP($AP505,BaseEqptCdF!$C$5:$S$161,12,FALSE)*0.2*300))))</f>
        <v/>
      </c>
      <c r="BH505" s="2">
        <f t="shared" si="78"/>
        <v>0</v>
      </c>
    </row>
    <row r="506" spans="1:60" x14ac:dyDescent="0.25">
      <c r="A506" s="296" t="str">
        <f t="array" ref="A506">IF($C506="","",INDEX(Prog!$B$8:$D$300,MATCH($C506,nivo1,0),1))</f>
        <v/>
      </c>
      <c r="B506" s="296" t="str">
        <f t="array" ref="B506">IF($C506="","",INDEX(Prog!$B$8:$D$300,MATCH($C506,nivo1,0),2))</f>
        <v/>
      </c>
      <c r="C506" s="273"/>
      <c r="D506" s="267"/>
      <c r="E506" s="273"/>
      <c r="F506" s="273"/>
      <c r="G506" s="273"/>
      <c r="H506" s="273"/>
      <c r="I506" s="273"/>
      <c r="J506" s="273"/>
      <c r="K506" s="274"/>
      <c r="L506" s="273"/>
      <c r="M506" s="273"/>
      <c r="N506" s="273"/>
      <c r="O506" s="275"/>
      <c r="P506" s="273"/>
      <c r="Q506" s="273"/>
      <c r="R506" s="273"/>
      <c r="S506" s="273"/>
      <c r="T506" s="276"/>
      <c r="U506" s="276"/>
      <c r="V506" s="276"/>
      <c r="W506" s="276"/>
      <c r="X506" s="277"/>
      <c r="Y506" s="278"/>
      <c r="AA506" s="8" t="str">
        <f>IF($L506="","",VLOOKUP($L506,BaseEqptCdF!$C$5:$E$161,2,FALSE))</f>
        <v/>
      </c>
      <c r="AB506" s="8" t="str">
        <f>IF($L506="","",VLOOKUP($L506,BaseEqptCdF!$C$5:$E$161,3,FALSE))</f>
        <v/>
      </c>
      <c r="AC506" s="7" t="str">
        <f>IF($L506="","",VLOOKUP($L506,BaseEqptCdF!$C$5:$I$161,6,FALSE))</f>
        <v/>
      </c>
      <c r="AD506" s="7" t="str">
        <f>IF($L506="","",VLOOKUP($L506,BaseEqptCdF!$C$5:$I$161,7,FALSE))</f>
        <v/>
      </c>
      <c r="AE506" s="3" t="str">
        <f>IF($L506="","",VLOOKUP($L506,BaseEqptCdF!$C$5:$R$161,16,FALSE)*$AC$3)</f>
        <v/>
      </c>
      <c r="AF506" s="3" t="str">
        <f>IF($L506="","",IF(LEFT($AB506,2)="SD",0,IF(LEFT($AB506,2)="SB",1*52,IF($N506=Prog!$P$17,VLOOKUP($L506,BaseEqptCdF!$C$5:$P$161,14,FALSE)*1*300,VLOOKUP($L506,BaseEqptCdF!$C$5:$P$161,12,FALSE)*0.2*300))))</f>
        <v/>
      </c>
      <c r="AG506" s="6" t="str">
        <f t="shared" si="70"/>
        <v/>
      </c>
      <c r="AH506" s="6">
        <f>IF($U506=Prog!$S$18,YEAR($X506),"")</f>
        <v>1900</v>
      </c>
      <c r="AI506" s="5" t="str">
        <f>IF(OR($AG506="",$U506=Prog!$S$18),"",IF(OR($U506=Prog!$S$17,$U506=Prog!$S$16),YEAR($X506),IF($AG506="ND","ND",$AI$8+$O506)))</f>
        <v/>
      </c>
      <c r="AJ506" s="3" t="str">
        <f t="shared" si="73"/>
        <v/>
      </c>
      <c r="AK506" s="3" t="str">
        <f t="shared" si="74"/>
        <v/>
      </c>
      <c r="AL506" s="3" t="str">
        <f t="shared" si="74"/>
        <v/>
      </c>
      <c r="AM506" s="3" t="str">
        <f t="shared" si="74"/>
        <v/>
      </c>
      <c r="AN506" s="3" t="str">
        <f t="shared" si="74"/>
        <v/>
      </c>
      <c r="AO506" s="2">
        <f t="shared" si="75"/>
        <v>0</v>
      </c>
      <c r="AP506" s="4"/>
      <c r="AQ506" s="3">
        <f>IF(AJ506=1,VLOOKUP($AP506,BaseEqptCdF!$C$5:$R$161,16,FALSE),0)</f>
        <v>0</v>
      </c>
      <c r="AR506" s="3">
        <f>IF(AK506=1,VLOOKUP($AP506,BaseEqptCdF!$C$5:$R$161,16,FALSE),0)</f>
        <v>0</v>
      </c>
      <c r="AS506" s="3">
        <f>IF(AL506=1,VLOOKUP($AP506,BaseEqptCdF!$C$5:$R$161,16,FALSE),0)</f>
        <v>0</v>
      </c>
      <c r="AT506" s="3">
        <f>IF(AM506=1,VLOOKUP($AP506,BaseEqptCdF!$C$5:$R$161,16,FALSE),0)</f>
        <v>0</v>
      </c>
      <c r="AU506" s="3">
        <f>IF(AN506=1,VLOOKUP($AP506,BaseEqptCdF!$C$5:$R$161,16,FALSE),0)</f>
        <v>0</v>
      </c>
      <c r="AV506" s="2">
        <f t="shared" si="76"/>
        <v>0</v>
      </c>
      <c r="AW506" s="3" t="str">
        <f>IF($L506="","",IF(SUM($AJ506:AJ506)=0,$AE506,VLOOKUP($AP506,BaseEqptCdF!$C$5:$R$161,16,FALSE)*$AC$3))</f>
        <v/>
      </c>
      <c r="AX506" s="3" t="str">
        <f>IF($L506="","",IF(SUM($AJ506:AK506)=0,$AE506,VLOOKUP($AP506,BaseEqptCdF!$C$5:$R$161,16,FALSE)*$AC$3))</f>
        <v/>
      </c>
      <c r="AY506" s="3" t="str">
        <f>IF($L506="","",IF(SUM($AJ506:AL506)=0,$AE506,VLOOKUP($AP506,BaseEqptCdF!$C$5:$R$161,16,FALSE)*$AC$3))</f>
        <v/>
      </c>
      <c r="AZ506" s="3" t="str">
        <f>IF($L506="","",IF(SUM($AJ506:AM506)=0,$AE506,VLOOKUP($AP506,BaseEqptCdF!$C$5:$R$161,16,FALSE)*$AC$3))</f>
        <v/>
      </c>
      <c r="BA506" s="3" t="str">
        <f>IF($L506="","",IF(SUM($AJ506:AN506)=0,$AE506,VLOOKUP($AP506,BaseEqptCdF!$C$5:$R$161,16,FALSE)*$AC$3))</f>
        <v/>
      </c>
      <c r="BB506" s="2">
        <f t="shared" si="77"/>
        <v>0</v>
      </c>
      <c r="BC506" s="3" t="str">
        <f>IF($L506="","",IF(SUM($AJ506:AJ506)=0,$AF506,IF(LEFT(VLOOKUP($AP506,BaseEqptCdF!$C$5:$E$161,3,FALSE),2)="SD",0,IF(LEFT(VLOOKUP($AP506,BaseEqptCdF!$C$5:$E$161,3,FALSE),2)="SB",1*52,VLOOKUP($AP506,BaseEqptCdF!$C$5:$S$161,12,FALSE)*0.2*300))))</f>
        <v/>
      </c>
      <c r="BD506" s="3" t="str">
        <f>IF($L506="","",IF(SUM($AJ506:AK506)=0,$AF506,IF(LEFT(VLOOKUP($AP506,BaseEqptCdF!$C$5:$E$161,3,FALSE),2)="SD",0,IF(LEFT(VLOOKUP($AP506,BaseEqptCdF!$C$5:$E$161,3,FALSE),2)="SB",1*52,VLOOKUP($AP506,BaseEqptCdF!$C$5:$S$161,12,FALSE)*0.2*300))))</f>
        <v/>
      </c>
      <c r="BE506" s="3" t="str">
        <f>IF($L506="","",IF(SUM($AJ506:AL506)=0,$AF506,IF(LEFT(VLOOKUP($AP506,BaseEqptCdF!$C$5:$E$161,3,FALSE),2)="SD",0,IF(LEFT(VLOOKUP($AP506,BaseEqptCdF!$C$5:$E$161,3,FALSE),2)="SB",1*52,VLOOKUP($AP506,BaseEqptCdF!$C$5:$S$161,12,FALSE)*0.2*300))))</f>
        <v/>
      </c>
      <c r="BF506" s="3" t="str">
        <f>IF($L506="","",IF(SUM($AJ506:AM506)=0,$AF506,IF(LEFT(VLOOKUP($AP506,BaseEqptCdF!$C$5:$E$161,3,FALSE),2)="SD",0,IF(LEFT(VLOOKUP($AP506,BaseEqptCdF!$C$5:$E$161,3,FALSE),2)="SB",1*52,VLOOKUP($AP506,BaseEqptCdF!$C$5:$S$161,12,FALSE)*0.2*300))))</f>
        <v/>
      </c>
      <c r="BG506" s="3" t="str">
        <f>IF($L506="","",IF(SUM($AJ506:AN506)=0,$AF506,IF(LEFT(VLOOKUP($AP506,BaseEqptCdF!$C$5:$E$161,3,FALSE),2)="SD",0,IF(LEFT(VLOOKUP($AP506,BaseEqptCdF!$C$5:$E$161,3,FALSE),2)="SB",1*52,VLOOKUP($AP506,BaseEqptCdF!$C$5:$S$161,12,FALSE)*0.2*300))))</f>
        <v/>
      </c>
      <c r="BH506" s="2">
        <f t="shared" si="78"/>
        <v>0</v>
      </c>
    </row>
    <row r="507" spans="1:60" x14ac:dyDescent="0.25">
      <c r="A507" s="296" t="str">
        <f t="array" ref="A507">IF($C507="","",INDEX(Prog!$B$8:$D$300,MATCH($C507,nivo1,0),1))</f>
        <v/>
      </c>
      <c r="B507" s="296" t="str">
        <f t="array" ref="B507">IF($C507="","",INDEX(Prog!$B$8:$D$300,MATCH($C507,nivo1,0),2))</f>
        <v/>
      </c>
      <c r="C507" s="273"/>
      <c r="D507" s="267"/>
      <c r="E507" s="273"/>
      <c r="F507" s="273"/>
      <c r="G507" s="273"/>
      <c r="H507" s="273"/>
      <c r="I507" s="273"/>
      <c r="J507" s="273"/>
      <c r="K507" s="274"/>
      <c r="L507" s="273"/>
      <c r="M507" s="273"/>
      <c r="N507" s="273"/>
      <c r="O507" s="275"/>
      <c r="P507" s="273"/>
      <c r="Q507" s="273"/>
      <c r="R507" s="273"/>
      <c r="S507" s="273"/>
      <c r="T507" s="276"/>
      <c r="U507" s="276"/>
      <c r="V507" s="276"/>
      <c r="W507" s="276"/>
      <c r="X507" s="277"/>
      <c r="Y507" s="278"/>
      <c r="AA507" s="8" t="str">
        <f>IF($L507="","",VLOOKUP($L507,BaseEqptCdF!$C$5:$E$161,2,FALSE))</f>
        <v/>
      </c>
      <c r="AB507" s="8" t="str">
        <f>IF($L507="","",VLOOKUP($L507,BaseEqptCdF!$C$5:$E$161,3,FALSE))</f>
        <v/>
      </c>
      <c r="AC507" s="7" t="str">
        <f>IF($L507="","",VLOOKUP($L507,BaseEqptCdF!$C$5:$I$161,6,FALSE))</f>
        <v/>
      </c>
      <c r="AD507" s="7" t="str">
        <f>IF($L507="","",VLOOKUP($L507,BaseEqptCdF!$C$5:$I$161,7,FALSE))</f>
        <v/>
      </c>
      <c r="AE507" s="3" t="str">
        <f>IF($L507="","",VLOOKUP($L507,BaseEqptCdF!$C$5:$R$161,16,FALSE)*$AC$3)</f>
        <v/>
      </c>
      <c r="AF507" s="3" t="str">
        <f>IF($L507="","",IF(LEFT($AB507,2)="SD",0,IF(LEFT($AB507,2)="SB",1*52,IF($N507=Prog!$P$17,VLOOKUP($L507,BaseEqptCdF!$C$5:$P$161,14,FALSE)*1*300,VLOOKUP($L507,BaseEqptCdF!$C$5:$P$161,12,FALSE)*0.2*300))))</f>
        <v/>
      </c>
      <c r="AG507" s="6" t="str">
        <f t="shared" si="70"/>
        <v/>
      </c>
      <c r="AH507" s="6">
        <f>IF($U507=Prog!$S$18,YEAR($X507),"")</f>
        <v>1900</v>
      </c>
      <c r="AI507" s="5" t="str">
        <f>IF(OR($AG507="",$U507=Prog!$S$18),"",IF(OR($U507=Prog!$S$17,$U507=Prog!$S$16),YEAR($X507),IF($AG507="ND","ND",$AI$8+$O507)))</f>
        <v/>
      </c>
      <c r="AJ507" s="3" t="str">
        <f t="shared" si="73"/>
        <v/>
      </c>
      <c r="AK507" s="3" t="str">
        <f t="shared" si="74"/>
        <v/>
      </c>
      <c r="AL507" s="3" t="str">
        <f t="shared" si="74"/>
        <v/>
      </c>
      <c r="AM507" s="3" t="str">
        <f t="shared" si="74"/>
        <v/>
      </c>
      <c r="AN507" s="3" t="str">
        <f t="shared" si="74"/>
        <v/>
      </c>
      <c r="AO507" s="2">
        <f t="shared" si="75"/>
        <v>0</v>
      </c>
      <c r="AP507" s="4"/>
      <c r="AQ507" s="3">
        <f>IF(AJ507=1,VLOOKUP($AP507,BaseEqptCdF!$C$5:$R$161,16,FALSE),0)</f>
        <v>0</v>
      </c>
      <c r="AR507" s="3">
        <f>IF(AK507=1,VLOOKUP($AP507,BaseEqptCdF!$C$5:$R$161,16,FALSE),0)</f>
        <v>0</v>
      </c>
      <c r="AS507" s="3">
        <f>IF(AL507=1,VLOOKUP($AP507,BaseEqptCdF!$C$5:$R$161,16,FALSE),0)</f>
        <v>0</v>
      </c>
      <c r="AT507" s="3">
        <f>IF(AM507=1,VLOOKUP($AP507,BaseEqptCdF!$C$5:$R$161,16,FALSE),0)</f>
        <v>0</v>
      </c>
      <c r="AU507" s="3">
        <f>IF(AN507=1,VLOOKUP($AP507,BaseEqptCdF!$C$5:$R$161,16,FALSE),0)</f>
        <v>0</v>
      </c>
      <c r="AV507" s="2">
        <f t="shared" si="76"/>
        <v>0</v>
      </c>
      <c r="AW507" s="3" t="str">
        <f>IF($L507="","",IF(SUM($AJ507:AJ507)=0,$AE507,VLOOKUP($AP507,BaseEqptCdF!$C$5:$R$161,16,FALSE)*$AC$3))</f>
        <v/>
      </c>
      <c r="AX507" s="3" t="str">
        <f>IF($L507="","",IF(SUM($AJ507:AK507)=0,$AE507,VLOOKUP($AP507,BaseEqptCdF!$C$5:$R$161,16,FALSE)*$AC$3))</f>
        <v/>
      </c>
      <c r="AY507" s="3" t="str">
        <f>IF($L507="","",IF(SUM($AJ507:AL507)=0,$AE507,VLOOKUP($AP507,BaseEqptCdF!$C$5:$R$161,16,FALSE)*$AC$3))</f>
        <v/>
      </c>
      <c r="AZ507" s="3" t="str">
        <f>IF($L507="","",IF(SUM($AJ507:AM507)=0,$AE507,VLOOKUP($AP507,BaseEqptCdF!$C$5:$R$161,16,FALSE)*$AC$3))</f>
        <v/>
      </c>
      <c r="BA507" s="3" t="str">
        <f>IF($L507="","",IF(SUM($AJ507:AN507)=0,$AE507,VLOOKUP($AP507,BaseEqptCdF!$C$5:$R$161,16,FALSE)*$AC$3))</f>
        <v/>
      </c>
      <c r="BB507" s="2">
        <f t="shared" si="77"/>
        <v>0</v>
      </c>
      <c r="BC507" s="3" t="str">
        <f>IF($L507="","",IF(SUM($AJ507:AJ507)=0,$AF507,IF(LEFT(VLOOKUP($AP507,BaseEqptCdF!$C$5:$E$161,3,FALSE),2)="SD",0,IF(LEFT(VLOOKUP($AP507,BaseEqptCdF!$C$5:$E$161,3,FALSE),2)="SB",1*52,VLOOKUP($AP507,BaseEqptCdF!$C$5:$S$161,12,FALSE)*0.2*300))))</f>
        <v/>
      </c>
      <c r="BD507" s="3" t="str">
        <f>IF($L507="","",IF(SUM($AJ507:AK507)=0,$AF507,IF(LEFT(VLOOKUP($AP507,BaseEqptCdF!$C$5:$E$161,3,FALSE),2)="SD",0,IF(LEFT(VLOOKUP($AP507,BaseEqptCdF!$C$5:$E$161,3,FALSE),2)="SB",1*52,VLOOKUP($AP507,BaseEqptCdF!$C$5:$S$161,12,FALSE)*0.2*300))))</f>
        <v/>
      </c>
      <c r="BE507" s="3" t="str">
        <f>IF($L507="","",IF(SUM($AJ507:AL507)=0,$AF507,IF(LEFT(VLOOKUP($AP507,BaseEqptCdF!$C$5:$E$161,3,FALSE),2)="SD",0,IF(LEFT(VLOOKUP($AP507,BaseEqptCdF!$C$5:$E$161,3,FALSE),2)="SB",1*52,VLOOKUP($AP507,BaseEqptCdF!$C$5:$S$161,12,FALSE)*0.2*300))))</f>
        <v/>
      </c>
      <c r="BF507" s="3" t="str">
        <f>IF($L507="","",IF(SUM($AJ507:AM507)=0,$AF507,IF(LEFT(VLOOKUP($AP507,BaseEqptCdF!$C$5:$E$161,3,FALSE),2)="SD",0,IF(LEFT(VLOOKUP($AP507,BaseEqptCdF!$C$5:$E$161,3,FALSE),2)="SB",1*52,VLOOKUP($AP507,BaseEqptCdF!$C$5:$S$161,12,FALSE)*0.2*300))))</f>
        <v/>
      </c>
      <c r="BG507" s="3" t="str">
        <f>IF($L507="","",IF(SUM($AJ507:AN507)=0,$AF507,IF(LEFT(VLOOKUP($AP507,BaseEqptCdF!$C$5:$E$161,3,FALSE),2)="SD",0,IF(LEFT(VLOOKUP($AP507,BaseEqptCdF!$C$5:$E$161,3,FALSE),2)="SB",1*52,VLOOKUP($AP507,BaseEqptCdF!$C$5:$S$161,12,FALSE)*0.2*300))))</f>
        <v/>
      </c>
      <c r="BH507" s="2">
        <f t="shared" si="78"/>
        <v>0</v>
      </c>
    </row>
    <row r="508" spans="1:60" x14ac:dyDescent="0.25">
      <c r="A508" s="296" t="str">
        <f t="array" ref="A508">IF($C508="","",INDEX(Prog!$B$8:$D$300,MATCH($C508,nivo1,0),1))</f>
        <v/>
      </c>
      <c r="B508" s="296" t="str">
        <f t="array" ref="B508">IF($C508="","",INDEX(Prog!$B$8:$D$300,MATCH($C508,nivo1,0),2))</f>
        <v/>
      </c>
      <c r="C508" s="273"/>
      <c r="D508" s="267"/>
      <c r="E508" s="273"/>
      <c r="F508" s="273"/>
      <c r="G508" s="273"/>
      <c r="H508" s="273"/>
      <c r="I508" s="273"/>
      <c r="J508" s="273"/>
      <c r="K508" s="274"/>
      <c r="L508" s="273"/>
      <c r="M508" s="273"/>
      <c r="N508" s="273"/>
      <c r="O508" s="275"/>
      <c r="P508" s="273"/>
      <c r="Q508" s="273"/>
      <c r="R508" s="273"/>
      <c r="S508" s="273"/>
      <c r="T508" s="276"/>
      <c r="U508" s="276"/>
      <c r="V508" s="276"/>
      <c r="W508" s="276"/>
      <c r="X508" s="277"/>
      <c r="Y508" s="278"/>
      <c r="AA508" s="8" t="str">
        <f>IF($L508="","",VLOOKUP($L508,BaseEqptCdF!$C$5:$E$161,2,FALSE))</f>
        <v/>
      </c>
      <c r="AB508" s="8" t="str">
        <f>IF($L508="","",VLOOKUP($L508,BaseEqptCdF!$C$5:$E$161,3,FALSE))</f>
        <v/>
      </c>
      <c r="AC508" s="7" t="str">
        <f>IF($L508="","",VLOOKUP($L508,BaseEqptCdF!$C$5:$I$161,6,FALSE))</f>
        <v/>
      </c>
      <c r="AD508" s="7" t="str">
        <f>IF($L508="","",VLOOKUP($L508,BaseEqptCdF!$C$5:$I$161,7,FALSE))</f>
        <v/>
      </c>
      <c r="AE508" s="3" t="str">
        <f>IF($L508="","",VLOOKUP($L508,BaseEqptCdF!$C$5:$R$161,16,FALSE)*$AC$3)</f>
        <v/>
      </c>
      <c r="AF508" s="3" t="str">
        <f>IF($L508="","",IF(LEFT($AB508,2)="SD",0,IF(LEFT($AB508,2)="SB",1*52,IF($N508=Prog!$P$17,VLOOKUP($L508,BaseEqptCdF!$C$5:$P$161,14,FALSE)*1*300,VLOOKUP($L508,BaseEqptCdF!$C$5:$P$161,12,FALSE)*0.2*300))))</f>
        <v/>
      </c>
      <c r="AG508" s="6" t="str">
        <f t="shared" si="70"/>
        <v/>
      </c>
      <c r="AH508" s="6">
        <f>IF($U508=Prog!$S$18,YEAR($X508),"")</f>
        <v>1900</v>
      </c>
      <c r="AI508" s="5" t="str">
        <f>IF(OR($AG508="",$U508=Prog!$S$18),"",IF(OR($U508=Prog!$S$17,$U508=Prog!$S$16),YEAR($X508),IF($AG508="ND","ND",$AI$8+$O508)))</f>
        <v/>
      </c>
      <c r="AJ508" s="3" t="str">
        <f t="shared" si="73"/>
        <v/>
      </c>
      <c r="AK508" s="3" t="str">
        <f t="shared" si="74"/>
        <v/>
      </c>
      <c r="AL508" s="3" t="str">
        <f t="shared" si="74"/>
        <v/>
      </c>
      <c r="AM508" s="3" t="str">
        <f t="shared" si="74"/>
        <v/>
      </c>
      <c r="AN508" s="3" t="str">
        <f t="shared" si="74"/>
        <v/>
      </c>
      <c r="AO508" s="2">
        <f t="shared" si="75"/>
        <v>0</v>
      </c>
      <c r="AP508" s="4"/>
      <c r="AQ508" s="3">
        <f>IF(AJ508=1,VLOOKUP($AP508,BaseEqptCdF!$C$5:$R$161,16,FALSE),0)</f>
        <v>0</v>
      </c>
      <c r="AR508" s="3">
        <f>IF(AK508=1,VLOOKUP($AP508,BaseEqptCdF!$C$5:$R$161,16,FALSE),0)</f>
        <v>0</v>
      </c>
      <c r="AS508" s="3">
        <f>IF(AL508=1,VLOOKUP($AP508,BaseEqptCdF!$C$5:$R$161,16,FALSE),0)</f>
        <v>0</v>
      </c>
      <c r="AT508" s="3">
        <f>IF(AM508=1,VLOOKUP($AP508,BaseEqptCdF!$C$5:$R$161,16,FALSE),0)</f>
        <v>0</v>
      </c>
      <c r="AU508" s="3">
        <f>IF(AN508=1,VLOOKUP($AP508,BaseEqptCdF!$C$5:$R$161,16,FALSE),0)</f>
        <v>0</v>
      </c>
      <c r="AV508" s="2">
        <f t="shared" si="76"/>
        <v>0</v>
      </c>
      <c r="AW508" s="3" t="str">
        <f>IF($L508="","",IF(SUM($AJ508:AJ508)=0,$AE508,VLOOKUP($AP508,BaseEqptCdF!$C$5:$R$161,16,FALSE)*$AC$3))</f>
        <v/>
      </c>
      <c r="AX508" s="3" t="str">
        <f>IF($L508="","",IF(SUM($AJ508:AK508)=0,$AE508,VLOOKUP($AP508,BaseEqptCdF!$C$5:$R$161,16,FALSE)*$AC$3))</f>
        <v/>
      </c>
      <c r="AY508" s="3" t="str">
        <f>IF($L508="","",IF(SUM($AJ508:AL508)=0,$AE508,VLOOKUP($AP508,BaseEqptCdF!$C$5:$R$161,16,FALSE)*$AC$3))</f>
        <v/>
      </c>
      <c r="AZ508" s="3" t="str">
        <f>IF($L508="","",IF(SUM($AJ508:AM508)=0,$AE508,VLOOKUP($AP508,BaseEqptCdF!$C$5:$R$161,16,FALSE)*$AC$3))</f>
        <v/>
      </c>
      <c r="BA508" s="3" t="str">
        <f>IF($L508="","",IF(SUM($AJ508:AN508)=0,$AE508,VLOOKUP($AP508,BaseEqptCdF!$C$5:$R$161,16,FALSE)*$AC$3))</f>
        <v/>
      </c>
      <c r="BB508" s="2">
        <f t="shared" si="77"/>
        <v>0</v>
      </c>
      <c r="BC508" s="3" t="str">
        <f>IF($L508="","",IF(SUM($AJ508:AJ508)=0,$AF508,IF(LEFT(VLOOKUP($AP508,BaseEqptCdF!$C$5:$E$161,3,FALSE),2)="SD",0,IF(LEFT(VLOOKUP($AP508,BaseEqptCdF!$C$5:$E$161,3,FALSE),2)="SB",1*52,VLOOKUP($AP508,BaseEqptCdF!$C$5:$S$161,12,FALSE)*0.2*300))))</f>
        <v/>
      </c>
      <c r="BD508" s="3" t="str">
        <f>IF($L508="","",IF(SUM($AJ508:AK508)=0,$AF508,IF(LEFT(VLOOKUP($AP508,BaseEqptCdF!$C$5:$E$161,3,FALSE),2)="SD",0,IF(LEFT(VLOOKUP($AP508,BaseEqptCdF!$C$5:$E$161,3,FALSE),2)="SB",1*52,VLOOKUP($AP508,BaseEqptCdF!$C$5:$S$161,12,FALSE)*0.2*300))))</f>
        <v/>
      </c>
      <c r="BE508" s="3" t="str">
        <f>IF($L508="","",IF(SUM($AJ508:AL508)=0,$AF508,IF(LEFT(VLOOKUP($AP508,BaseEqptCdF!$C$5:$E$161,3,FALSE),2)="SD",0,IF(LEFT(VLOOKUP($AP508,BaseEqptCdF!$C$5:$E$161,3,FALSE),2)="SB",1*52,VLOOKUP($AP508,BaseEqptCdF!$C$5:$S$161,12,FALSE)*0.2*300))))</f>
        <v/>
      </c>
      <c r="BF508" s="3" t="str">
        <f>IF($L508="","",IF(SUM($AJ508:AM508)=0,$AF508,IF(LEFT(VLOOKUP($AP508,BaseEqptCdF!$C$5:$E$161,3,FALSE),2)="SD",0,IF(LEFT(VLOOKUP($AP508,BaseEqptCdF!$C$5:$E$161,3,FALSE),2)="SB",1*52,VLOOKUP($AP508,BaseEqptCdF!$C$5:$S$161,12,FALSE)*0.2*300))))</f>
        <v/>
      </c>
      <c r="BG508" s="3" t="str">
        <f>IF($L508="","",IF(SUM($AJ508:AN508)=0,$AF508,IF(LEFT(VLOOKUP($AP508,BaseEqptCdF!$C$5:$E$161,3,FALSE),2)="SD",0,IF(LEFT(VLOOKUP($AP508,BaseEqptCdF!$C$5:$E$161,3,FALSE),2)="SB",1*52,VLOOKUP($AP508,BaseEqptCdF!$C$5:$S$161,12,FALSE)*0.2*300))))</f>
        <v/>
      </c>
      <c r="BH508" s="2">
        <f t="shared" si="78"/>
        <v>0</v>
      </c>
    </row>
    <row r="509" spans="1:60" x14ac:dyDescent="0.25">
      <c r="A509" s="296" t="str">
        <f t="array" ref="A509">IF($C509="","",INDEX(Prog!$B$8:$D$300,MATCH($C509,nivo1,0),1))</f>
        <v/>
      </c>
      <c r="B509" s="296" t="str">
        <f t="array" ref="B509">IF($C509="","",INDEX(Prog!$B$8:$D$300,MATCH($C509,nivo1,0),2))</f>
        <v/>
      </c>
      <c r="C509" s="273"/>
      <c r="D509" s="267"/>
      <c r="E509" s="273"/>
      <c r="F509" s="273"/>
      <c r="G509" s="273"/>
      <c r="H509" s="273"/>
      <c r="I509" s="273"/>
      <c r="J509" s="273"/>
      <c r="K509" s="274"/>
      <c r="L509" s="273"/>
      <c r="M509" s="273"/>
      <c r="N509" s="273"/>
      <c r="O509" s="275"/>
      <c r="P509" s="273"/>
      <c r="Q509" s="273"/>
      <c r="R509" s="273"/>
      <c r="S509" s="273"/>
      <c r="T509" s="276"/>
      <c r="U509" s="276"/>
      <c r="V509" s="276"/>
      <c r="W509" s="276"/>
      <c r="X509" s="277"/>
      <c r="Y509" s="278"/>
      <c r="AA509" s="8" t="str">
        <f>IF($L509="","",VLOOKUP($L509,BaseEqptCdF!$C$5:$E$161,2,FALSE))</f>
        <v/>
      </c>
      <c r="AB509" s="8" t="str">
        <f>IF($L509="","",VLOOKUP($L509,BaseEqptCdF!$C$5:$E$161,3,FALSE))</f>
        <v/>
      </c>
      <c r="AC509" s="7" t="str">
        <f>IF($L509="","",VLOOKUP($L509,BaseEqptCdF!$C$5:$I$161,6,FALSE))</f>
        <v/>
      </c>
      <c r="AD509" s="7" t="str">
        <f>IF($L509="","",VLOOKUP($L509,BaseEqptCdF!$C$5:$I$161,7,FALSE))</f>
        <v/>
      </c>
      <c r="AE509" s="3" t="str">
        <f>IF($L509="","",VLOOKUP($L509,BaseEqptCdF!$C$5:$R$161,16,FALSE)*$AC$3)</f>
        <v/>
      </c>
      <c r="AF509" s="3" t="str">
        <f>IF($L509="","",IF(LEFT($AB509,2)="SD",0,IF(LEFT($AB509,2)="SB",1*52,IF($N509=Prog!$P$17,VLOOKUP($L509,BaseEqptCdF!$C$5:$P$161,14,FALSE)*1*300,VLOOKUP($L509,BaseEqptCdF!$C$5:$P$161,12,FALSE)*0.2*300))))</f>
        <v/>
      </c>
      <c r="AG509" s="6" t="str">
        <f t="shared" si="70"/>
        <v/>
      </c>
      <c r="AH509" s="6">
        <f>IF($U509=Prog!$S$18,YEAR($X509),"")</f>
        <v>1900</v>
      </c>
      <c r="AI509" s="5" t="str">
        <f>IF(OR($AG509="",$U509=Prog!$S$18),"",IF(OR($U509=Prog!$S$17,$U509=Prog!$S$16),YEAR($X509),IF($AG509="ND","ND",$AI$8+$O509)))</f>
        <v/>
      </c>
      <c r="AJ509" s="3" t="str">
        <f t="shared" si="73"/>
        <v/>
      </c>
      <c r="AK509" s="3" t="str">
        <f t="shared" si="74"/>
        <v/>
      </c>
      <c r="AL509" s="3" t="str">
        <f t="shared" si="74"/>
        <v/>
      </c>
      <c r="AM509" s="3" t="str">
        <f t="shared" si="74"/>
        <v/>
      </c>
      <c r="AN509" s="3" t="str">
        <f t="shared" si="74"/>
        <v/>
      </c>
      <c r="AO509" s="2">
        <f t="shared" si="75"/>
        <v>0</v>
      </c>
      <c r="AP509" s="4"/>
      <c r="AQ509" s="3">
        <f>IF(AJ509=1,VLOOKUP($AP509,BaseEqptCdF!$C$5:$R$161,16,FALSE),0)</f>
        <v>0</v>
      </c>
      <c r="AR509" s="3">
        <f>IF(AK509=1,VLOOKUP($AP509,BaseEqptCdF!$C$5:$R$161,16,FALSE),0)</f>
        <v>0</v>
      </c>
      <c r="AS509" s="3">
        <f>IF(AL509=1,VLOOKUP($AP509,BaseEqptCdF!$C$5:$R$161,16,FALSE),0)</f>
        <v>0</v>
      </c>
      <c r="AT509" s="3">
        <f>IF(AM509=1,VLOOKUP($AP509,BaseEqptCdF!$C$5:$R$161,16,FALSE),0)</f>
        <v>0</v>
      </c>
      <c r="AU509" s="3">
        <f>IF(AN509=1,VLOOKUP($AP509,BaseEqptCdF!$C$5:$R$161,16,FALSE),0)</f>
        <v>0</v>
      </c>
      <c r="AV509" s="2">
        <f t="shared" si="76"/>
        <v>0</v>
      </c>
      <c r="AW509" s="3" t="str">
        <f>IF($L509="","",IF(SUM($AJ509:AJ509)=0,$AE509,VLOOKUP($AP509,BaseEqptCdF!$C$5:$R$161,16,FALSE)*$AC$3))</f>
        <v/>
      </c>
      <c r="AX509" s="3" t="str">
        <f>IF($L509="","",IF(SUM($AJ509:AK509)=0,$AE509,VLOOKUP($AP509,BaseEqptCdF!$C$5:$R$161,16,FALSE)*$AC$3))</f>
        <v/>
      </c>
      <c r="AY509" s="3" t="str">
        <f>IF($L509="","",IF(SUM($AJ509:AL509)=0,$AE509,VLOOKUP($AP509,BaseEqptCdF!$C$5:$R$161,16,FALSE)*$AC$3))</f>
        <v/>
      </c>
      <c r="AZ509" s="3" t="str">
        <f>IF($L509="","",IF(SUM($AJ509:AM509)=0,$AE509,VLOOKUP($AP509,BaseEqptCdF!$C$5:$R$161,16,FALSE)*$AC$3))</f>
        <v/>
      </c>
      <c r="BA509" s="3" t="str">
        <f>IF($L509="","",IF(SUM($AJ509:AN509)=0,$AE509,VLOOKUP($AP509,BaseEqptCdF!$C$5:$R$161,16,FALSE)*$AC$3))</f>
        <v/>
      </c>
      <c r="BB509" s="2">
        <f t="shared" si="77"/>
        <v>0</v>
      </c>
      <c r="BC509" s="3" t="str">
        <f>IF($L509="","",IF(SUM($AJ509:AJ509)=0,$AF509,IF(LEFT(VLOOKUP($AP509,BaseEqptCdF!$C$5:$E$161,3,FALSE),2)="SD",0,IF(LEFT(VLOOKUP($AP509,BaseEqptCdF!$C$5:$E$161,3,FALSE),2)="SB",1*52,VLOOKUP($AP509,BaseEqptCdF!$C$5:$S$161,12,FALSE)*0.2*300))))</f>
        <v/>
      </c>
      <c r="BD509" s="3" t="str">
        <f>IF($L509="","",IF(SUM($AJ509:AK509)=0,$AF509,IF(LEFT(VLOOKUP($AP509,BaseEqptCdF!$C$5:$E$161,3,FALSE),2)="SD",0,IF(LEFT(VLOOKUP($AP509,BaseEqptCdF!$C$5:$E$161,3,FALSE),2)="SB",1*52,VLOOKUP($AP509,BaseEqptCdF!$C$5:$S$161,12,FALSE)*0.2*300))))</f>
        <v/>
      </c>
      <c r="BE509" s="3" t="str">
        <f>IF($L509="","",IF(SUM($AJ509:AL509)=0,$AF509,IF(LEFT(VLOOKUP($AP509,BaseEqptCdF!$C$5:$E$161,3,FALSE),2)="SD",0,IF(LEFT(VLOOKUP($AP509,BaseEqptCdF!$C$5:$E$161,3,FALSE),2)="SB",1*52,VLOOKUP($AP509,BaseEqptCdF!$C$5:$S$161,12,FALSE)*0.2*300))))</f>
        <v/>
      </c>
      <c r="BF509" s="3" t="str">
        <f>IF($L509="","",IF(SUM($AJ509:AM509)=0,$AF509,IF(LEFT(VLOOKUP($AP509,BaseEqptCdF!$C$5:$E$161,3,FALSE),2)="SD",0,IF(LEFT(VLOOKUP($AP509,BaseEqptCdF!$C$5:$E$161,3,FALSE),2)="SB",1*52,VLOOKUP($AP509,BaseEqptCdF!$C$5:$S$161,12,FALSE)*0.2*300))))</f>
        <v/>
      </c>
      <c r="BG509" s="3" t="str">
        <f>IF($L509="","",IF(SUM($AJ509:AN509)=0,$AF509,IF(LEFT(VLOOKUP($AP509,BaseEqptCdF!$C$5:$E$161,3,FALSE),2)="SD",0,IF(LEFT(VLOOKUP($AP509,BaseEqptCdF!$C$5:$E$161,3,FALSE),2)="SB",1*52,VLOOKUP($AP509,BaseEqptCdF!$C$5:$S$161,12,FALSE)*0.2*300))))</f>
        <v/>
      </c>
      <c r="BH509" s="2">
        <f t="shared" si="78"/>
        <v>0</v>
      </c>
    </row>
    <row r="510" spans="1:60" x14ac:dyDescent="0.25">
      <c r="A510" s="296" t="str">
        <f t="array" ref="A510">IF($C510="","",INDEX(Prog!$B$8:$D$300,MATCH($C510,nivo1,0),1))</f>
        <v/>
      </c>
      <c r="B510" s="296" t="str">
        <f t="array" ref="B510">IF($C510="","",INDEX(Prog!$B$8:$D$300,MATCH($C510,nivo1,0),2))</f>
        <v/>
      </c>
      <c r="C510" s="273"/>
      <c r="D510" s="267"/>
      <c r="E510" s="273"/>
      <c r="F510" s="273"/>
      <c r="G510" s="273"/>
      <c r="H510" s="273"/>
      <c r="I510" s="273"/>
      <c r="J510" s="273"/>
      <c r="K510" s="274"/>
      <c r="L510" s="273"/>
      <c r="M510" s="273"/>
      <c r="N510" s="273"/>
      <c r="O510" s="275"/>
      <c r="P510" s="273"/>
      <c r="Q510" s="273"/>
      <c r="R510" s="273"/>
      <c r="S510" s="273"/>
      <c r="T510" s="276"/>
      <c r="U510" s="276"/>
      <c r="V510" s="276"/>
      <c r="W510" s="276"/>
      <c r="X510" s="277"/>
      <c r="Y510" s="278"/>
      <c r="AA510" s="8" t="str">
        <f>IF($L510="","",VLOOKUP($L510,BaseEqptCdF!$C$5:$E$161,2,FALSE))</f>
        <v/>
      </c>
      <c r="AB510" s="8" t="str">
        <f>IF($L510="","",VLOOKUP($L510,BaseEqptCdF!$C$5:$E$161,3,FALSE))</f>
        <v/>
      </c>
      <c r="AC510" s="7" t="str">
        <f>IF($L510="","",VLOOKUP($L510,BaseEqptCdF!$C$5:$I$161,6,FALSE))</f>
        <v/>
      </c>
      <c r="AD510" s="7" t="str">
        <f>IF($L510="","",VLOOKUP($L510,BaseEqptCdF!$C$5:$I$161,7,FALSE))</f>
        <v/>
      </c>
      <c r="AE510" s="3" t="str">
        <f>IF($L510="","",VLOOKUP($L510,BaseEqptCdF!$C$5:$R$161,16,FALSE)*$AC$3)</f>
        <v/>
      </c>
      <c r="AF510" s="3" t="str">
        <f>IF($L510="","",IF(LEFT($AB510,2)="SD",0,IF(LEFT($AB510,2)="SB",1*52,IF($N510=Prog!$P$17,VLOOKUP($L510,BaseEqptCdF!$C$5:$P$161,14,FALSE)*1*300,VLOOKUP($L510,BaseEqptCdF!$C$5:$P$161,12,FALSE)*0.2*300))))</f>
        <v/>
      </c>
      <c r="AG510" s="6" t="str">
        <f t="shared" si="70"/>
        <v/>
      </c>
      <c r="AH510" s="6">
        <f>IF($U510=Prog!$S$18,YEAR($X510),"")</f>
        <v>1900</v>
      </c>
      <c r="AI510" s="5" t="str">
        <f>IF(OR($AG510="",$U510=Prog!$S$18),"",IF(OR($U510=Prog!$S$17,$U510=Prog!$S$16),YEAR($X510),IF($AG510="ND","ND",$AI$8+$O510)))</f>
        <v/>
      </c>
      <c r="AJ510" s="3" t="str">
        <f t="shared" si="73"/>
        <v/>
      </c>
      <c r="AK510" s="3" t="str">
        <f t="shared" si="74"/>
        <v/>
      </c>
      <c r="AL510" s="3" t="str">
        <f t="shared" si="74"/>
        <v/>
      </c>
      <c r="AM510" s="3" t="str">
        <f t="shared" si="74"/>
        <v/>
      </c>
      <c r="AN510" s="3" t="str">
        <f t="shared" si="74"/>
        <v/>
      </c>
      <c r="AO510" s="2">
        <f t="shared" si="75"/>
        <v>0</v>
      </c>
      <c r="AP510" s="4"/>
      <c r="AQ510" s="3">
        <f>IF(AJ510=1,VLOOKUP($AP510,BaseEqptCdF!$C$5:$R$161,16,FALSE),0)</f>
        <v>0</v>
      </c>
      <c r="AR510" s="3">
        <f>IF(AK510=1,VLOOKUP($AP510,BaseEqptCdF!$C$5:$R$161,16,FALSE),0)</f>
        <v>0</v>
      </c>
      <c r="AS510" s="3">
        <f>IF(AL510=1,VLOOKUP($AP510,BaseEqptCdF!$C$5:$R$161,16,FALSE),0)</f>
        <v>0</v>
      </c>
      <c r="AT510" s="3">
        <f>IF(AM510=1,VLOOKUP($AP510,BaseEqptCdF!$C$5:$R$161,16,FALSE),0)</f>
        <v>0</v>
      </c>
      <c r="AU510" s="3">
        <f>IF(AN510=1,VLOOKUP($AP510,BaseEqptCdF!$C$5:$R$161,16,FALSE),0)</f>
        <v>0</v>
      </c>
      <c r="AV510" s="2">
        <f t="shared" si="76"/>
        <v>0</v>
      </c>
      <c r="AW510" s="3" t="str">
        <f>IF($L510="","",IF(SUM($AJ510:AJ510)=0,$AE510,VLOOKUP($AP510,BaseEqptCdF!$C$5:$R$161,16,FALSE)*$AC$3))</f>
        <v/>
      </c>
      <c r="AX510" s="3" t="str">
        <f>IF($L510="","",IF(SUM($AJ510:AK510)=0,$AE510,VLOOKUP($AP510,BaseEqptCdF!$C$5:$R$161,16,FALSE)*$AC$3))</f>
        <v/>
      </c>
      <c r="AY510" s="3" t="str">
        <f>IF($L510="","",IF(SUM($AJ510:AL510)=0,$AE510,VLOOKUP($AP510,BaseEqptCdF!$C$5:$R$161,16,FALSE)*$AC$3))</f>
        <v/>
      </c>
      <c r="AZ510" s="3" t="str">
        <f>IF($L510="","",IF(SUM($AJ510:AM510)=0,$AE510,VLOOKUP($AP510,BaseEqptCdF!$C$5:$R$161,16,FALSE)*$AC$3))</f>
        <v/>
      </c>
      <c r="BA510" s="3" t="str">
        <f>IF($L510="","",IF(SUM($AJ510:AN510)=0,$AE510,VLOOKUP($AP510,BaseEqptCdF!$C$5:$R$161,16,FALSE)*$AC$3))</f>
        <v/>
      </c>
      <c r="BB510" s="2">
        <f t="shared" si="77"/>
        <v>0</v>
      </c>
      <c r="BC510" s="3" t="str">
        <f>IF($L510="","",IF(SUM($AJ510:AJ510)=0,$AF510,IF(LEFT(VLOOKUP($AP510,BaseEqptCdF!$C$5:$E$161,3,FALSE),2)="SD",0,IF(LEFT(VLOOKUP($AP510,BaseEqptCdF!$C$5:$E$161,3,FALSE),2)="SB",1*52,VLOOKUP($AP510,BaseEqptCdF!$C$5:$S$161,12,FALSE)*0.2*300))))</f>
        <v/>
      </c>
      <c r="BD510" s="3" t="str">
        <f>IF($L510="","",IF(SUM($AJ510:AK510)=0,$AF510,IF(LEFT(VLOOKUP($AP510,BaseEqptCdF!$C$5:$E$161,3,FALSE),2)="SD",0,IF(LEFT(VLOOKUP($AP510,BaseEqptCdF!$C$5:$E$161,3,FALSE),2)="SB",1*52,VLOOKUP($AP510,BaseEqptCdF!$C$5:$S$161,12,FALSE)*0.2*300))))</f>
        <v/>
      </c>
      <c r="BE510" s="3" t="str">
        <f>IF($L510="","",IF(SUM($AJ510:AL510)=0,$AF510,IF(LEFT(VLOOKUP($AP510,BaseEqptCdF!$C$5:$E$161,3,FALSE),2)="SD",0,IF(LEFT(VLOOKUP($AP510,BaseEqptCdF!$C$5:$E$161,3,FALSE),2)="SB",1*52,VLOOKUP($AP510,BaseEqptCdF!$C$5:$S$161,12,FALSE)*0.2*300))))</f>
        <v/>
      </c>
      <c r="BF510" s="3" t="str">
        <f>IF($L510="","",IF(SUM($AJ510:AM510)=0,$AF510,IF(LEFT(VLOOKUP($AP510,BaseEqptCdF!$C$5:$E$161,3,FALSE),2)="SD",0,IF(LEFT(VLOOKUP($AP510,BaseEqptCdF!$C$5:$E$161,3,FALSE),2)="SB",1*52,VLOOKUP($AP510,BaseEqptCdF!$C$5:$S$161,12,FALSE)*0.2*300))))</f>
        <v/>
      </c>
      <c r="BG510" s="3" t="str">
        <f>IF($L510="","",IF(SUM($AJ510:AN510)=0,$AF510,IF(LEFT(VLOOKUP($AP510,BaseEqptCdF!$C$5:$E$161,3,FALSE),2)="SD",0,IF(LEFT(VLOOKUP($AP510,BaseEqptCdF!$C$5:$E$161,3,FALSE),2)="SB",1*52,VLOOKUP($AP510,BaseEqptCdF!$C$5:$S$161,12,FALSE)*0.2*300))))</f>
        <v/>
      </c>
      <c r="BH510" s="2">
        <f t="shared" si="78"/>
        <v>0</v>
      </c>
    </row>
    <row r="511" spans="1:60" x14ac:dyDescent="0.25">
      <c r="A511" s="296" t="str">
        <f t="array" ref="A511">IF($C511="","",INDEX(Prog!$B$8:$D$300,MATCH($C511,nivo1,0),1))</f>
        <v/>
      </c>
      <c r="B511" s="296" t="str">
        <f t="array" ref="B511">IF($C511="","",INDEX(Prog!$B$8:$D$300,MATCH($C511,nivo1,0),2))</f>
        <v/>
      </c>
      <c r="C511" s="273"/>
      <c r="D511" s="267"/>
      <c r="E511" s="273"/>
      <c r="F511" s="273"/>
      <c r="G511" s="273"/>
      <c r="H511" s="273"/>
      <c r="I511" s="273"/>
      <c r="J511" s="273"/>
      <c r="K511" s="274"/>
      <c r="L511" s="273"/>
      <c r="M511" s="273"/>
      <c r="N511" s="273"/>
      <c r="O511" s="275"/>
      <c r="P511" s="273"/>
      <c r="Q511" s="273"/>
      <c r="R511" s="273"/>
      <c r="S511" s="273"/>
      <c r="T511" s="276"/>
      <c r="U511" s="276"/>
      <c r="V511" s="276"/>
      <c r="W511" s="276"/>
      <c r="X511" s="277"/>
      <c r="Y511" s="278"/>
      <c r="AA511" s="8" t="str">
        <f>IF($L511="","",VLOOKUP($L511,BaseEqptCdF!$C$5:$E$161,2,FALSE))</f>
        <v/>
      </c>
      <c r="AB511" s="8" t="str">
        <f>IF($L511="","",VLOOKUP($L511,BaseEqptCdF!$C$5:$E$161,3,FALSE))</f>
        <v/>
      </c>
      <c r="AC511" s="7" t="str">
        <f>IF($L511="","",VLOOKUP($L511,BaseEqptCdF!$C$5:$I$161,6,FALSE))</f>
        <v/>
      </c>
      <c r="AD511" s="7" t="str">
        <f>IF($L511="","",VLOOKUP($L511,BaseEqptCdF!$C$5:$I$161,7,FALSE))</f>
        <v/>
      </c>
      <c r="AE511" s="3" t="str">
        <f>IF($L511="","",VLOOKUP($L511,BaseEqptCdF!$C$5:$R$161,16,FALSE)*$AC$3)</f>
        <v/>
      </c>
      <c r="AF511" s="3" t="str">
        <f>IF($L511="","",IF(LEFT($AB511,2)="SD",0,IF(LEFT($AB511,2)="SB",1*52,IF($N511=Prog!$P$17,VLOOKUP($L511,BaseEqptCdF!$C$5:$P$161,14,FALSE)*1*300,VLOOKUP($L511,BaseEqptCdF!$C$5:$P$161,12,FALSE)*0.2*300))))</f>
        <v/>
      </c>
      <c r="AG511" s="6" t="str">
        <f t="shared" si="70"/>
        <v/>
      </c>
      <c r="AH511" s="6">
        <f>IF($U511=Prog!$S$18,YEAR($X511),"")</f>
        <v>1900</v>
      </c>
      <c r="AI511" s="5" t="str">
        <f>IF(OR($AG511="",$U511=Prog!$S$18),"",IF(OR($U511=Prog!$S$17,$U511=Prog!$S$16),YEAR($X511),IF($AG511="ND","ND",$AI$8+$O511)))</f>
        <v/>
      </c>
      <c r="AJ511" s="3" t="str">
        <f t="shared" si="73"/>
        <v/>
      </c>
      <c r="AK511" s="3" t="str">
        <f t="shared" si="74"/>
        <v/>
      </c>
      <c r="AL511" s="3" t="str">
        <f t="shared" si="74"/>
        <v/>
      </c>
      <c r="AM511" s="3" t="str">
        <f t="shared" si="74"/>
        <v/>
      </c>
      <c r="AN511" s="3" t="str">
        <f t="shared" si="74"/>
        <v/>
      </c>
      <c r="AO511" s="2">
        <f t="shared" si="75"/>
        <v>0</v>
      </c>
      <c r="AP511" s="4"/>
      <c r="AQ511" s="3">
        <f>IF(AJ511=1,VLOOKUP($AP511,BaseEqptCdF!$C$5:$R$161,16,FALSE),0)</f>
        <v>0</v>
      </c>
      <c r="AR511" s="3">
        <f>IF(AK511=1,VLOOKUP($AP511,BaseEqptCdF!$C$5:$R$161,16,FALSE),0)</f>
        <v>0</v>
      </c>
      <c r="AS511" s="3">
        <f>IF(AL511=1,VLOOKUP($AP511,BaseEqptCdF!$C$5:$R$161,16,FALSE),0)</f>
        <v>0</v>
      </c>
      <c r="AT511" s="3">
        <f>IF(AM511=1,VLOOKUP($AP511,BaseEqptCdF!$C$5:$R$161,16,FALSE),0)</f>
        <v>0</v>
      </c>
      <c r="AU511" s="3">
        <f>IF(AN511=1,VLOOKUP($AP511,BaseEqptCdF!$C$5:$R$161,16,FALSE),0)</f>
        <v>0</v>
      </c>
      <c r="AV511" s="2">
        <f t="shared" si="76"/>
        <v>0</v>
      </c>
      <c r="AW511" s="3" t="str">
        <f>IF($L511="","",IF(SUM($AJ511:AJ511)=0,$AE511,VLOOKUP($AP511,BaseEqptCdF!$C$5:$R$161,16,FALSE)*$AC$3))</f>
        <v/>
      </c>
      <c r="AX511" s="3" t="str">
        <f>IF($L511="","",IF(SUM($AJ511:AK511)=0,$AE511,VLOOKUP($AP511,BaseEqptCdF!$C$5:$R$161,16,FALSE)*$AC$3))</f>
        <v/>
      </c>
      <c r="AY511" s="3" t="str">
        <f>IF($L511="","",IF(SUM($AJ511:AL511)=0,$AE511,VLOOKUP($AP511,BaseEqptCdF!$C$5:$R$161,16,FALSE)*$AC$3))</f>
        <v/>
      </c>
      <c r="AZ511" s="3" t="str">
        <f>IF($L511="","",IF(SUM($AJ511:AM511)=0,$AE511,VLOOKUP($AP511,BaseEqptCdF!$C$5:$R$161,16,FALSE)*$AC$3))</f>
        <v/>
      </c>
      <c r="BA511" s="3" t="str">
        <f>IF($L511="","",IF(SUM($AJ511:AN511)=0,$AE511,VLOOKUP($AP511,BaseEqptCdF!$C$5:$R$161,16,FALSE)*$AC$3))</f>
        <v/>
      </c>
      <c r="BB511" s="2">
        <f t="shared" si="77"/>
        <v>0</v>
      </c>
      <c r="BC511" s="3" t="str">
        <f>IF($L511="","",IF(SUM($AJ511:AJ511)=0,$AF511,IF(LEFT(VLOOKUP($AP511,BaseEqptCdF!$C$5:$E$161,3,FALSE),2)="SD",0,IF(LEFT(VLOOKUP($AP511,BaseEqptCdF!$C$5:$E$161,3,FALSE),2)="SB",1*52,VLOOKUP($AP511,BaseEqptCdF!$C$5:$S$161,12,FALSE)*0.2*300))))</f>
        <v/>
      </c>
      <c r="BD511" s="3" t="str">
        <f>IF($L511="","",IF(SUM($AJ511:AK511)=0,$AF511,IF(LEFT(VLOOKUP($AP511,BaseEqptCdF!$C$5:$E$161,3,FALSE),2)="SD",0,IF(LEFT(VLOOKUP($AP511,BaseEqptCdF!$C$5:$E$161,3,FALSE),2)="SB",1*52,VLOOKUP($AP511,BaseEqptCdF!$C$5:$S$161,12,FALSE)*0.2*300))))</f>
        <v/>
      </c>
      <c r="BE511" s="3" t="str">
        <f>IF($L511="","",IF(SUM($AJ511:AL511)=0,$AF511,IF(LEFT(VLOOKUP($AP511,BaseEqptCdF!$C$5:$E$161,3,FALSE),2)="SD",0,IF(LEFT(VLOOKUP($AP511,BaseEqptCdF!$C$5:$E$161,3,FALSE),2)="SB",1*52,VLOOKUP($AP511,BaseEqptCdF!$C$5:$S$161,12,FALSE)*0.2*300))))</f>
        <v/>
      </c>
      <c r="BF511" s="3" t="str">
        <f>IF($L511="","",IF(SUM($AJ511:AM511)=0,$AF511,IF(LEFT(VLOOKUP($AP511,BaseEqptCdF!$C$5:$E$161,3,FALSE),2)="SD",0,IF(LEFT(VLOOKUP($AP511,BaseEqptCdF!$C$5:$E$161,3,FALSE),2)="SB",1*52,VLOOKUP($AP511,BaseEqptCdF!$C$5:$S$161,12,FALSE)*0.2*300))))</f>
        <v/>
      </c>
      <c r="BG511" s="3" t="str">
        <f>IF($L511="","",IF(SUM($AJ511:AN511)=0,$AF511,IF(LEFT(VLOOKUP($AP511,BaseEqptCdF!$C$5:$E$161,3,FALSE),2)="SD",0,IF(LEFT(VLOOKUP($AP511,BaseEqptCdF!$C$5:$E$161,3,FALSE),2)="SB",1*52,VLOOKUP($AP511,BaseEqptCdF!$C$5:$S$161,12,FALSE)*0.2*300))))</f>
        <v/>
      </c>
      <c r="BH511" s="2">
        <f t="shared" si="78"/>
        <v>0</v>
      </c>
    </row>
    <row r="512" spans="1:60" x14ac:dyDescent="0.25">
      <c r="A512" s="296" t="str">
        <f t="array" ref="A512">IF($C512="","",INDEX(Prog!$B$8:$D$300,MATCH($C512,nivo1,0),1))</f>
        <v/>
      </c>
      <c r="B512" s="296" t="str">
        <f t="array" ref="B512">IF($C512="","",INDEX(Prog!$B$8:$D$300,MATCH($C512,nivo1,0),2))</f>
        <v/>
      </c>
      <c r="C512" s="273"/>
      <c r="D512" s="267"/>
      <c r="E512" s="273"/>
      <c r="F512" s="273"/>
      <c r="G512" s="273"/>
      <c r="H512" s="273"/>
      <c r="I512" s="273"/>
      <c r="J512" s="273"/>
      <c r="K512" s="274"/>
      <c r="L512" s="273"/>
      <c r="M512" s="273"/>
      <c r="N512" s="273"/>
      <c r="O512" s="275"/>
      <c r="P512" s="273"/>
      <c r="Q512" s="273"/>
      <c r="R512" s="273"/>
      <c r="S512" s="273"/>
      <c r="T512" s="276"/>
      <c r="U512" s="276"/>
      <c r="V512" s="276"/>
      <c r="W512" s="276"/>
      <c r="X512" s="277"/>
      <c r="Y512" s="278"/>
      <c r="AA512" s="8" t="str">
        <f>IF($L512="","",VLOOKUP($L512,BaseEqptCdF!$C$5:$E$161,2,FALSE))</f>
        <v/>
      </c>
      <c r="AB512" s="8" t="str">
        <f>IF($L512="","",VLOOKUP($L512,BaseEqptCdF!$C$5:$E$161,3,FALSE))</f>
        <v/>
      </c>
      <c r="AC512" s="7" t="str">
        <f>IF($L512="","",VLOOKUP($L512,BaseEqptCdF!$C$5:$I$161,6,FALSE))</f>
        <v/>
      </c>
      <c r="AD512" s="7" t="str">
        <f>IF($L512="","",VLOOKUP($L512,BaseEqptCdF!$C$5:$I$161,7,FALSE))</f>
        <v/>
      </c>
      <c r="AE512" s="3" t="str">
        <f>IF($L512="","",VLOOKUP($L512,BaseEqptCdF!$C$5:$R$161,16,FALSE)*$AC$3)</f>
        <v/>
      </c>
      <c r="AF512" s="3" t="str">
        <f>IF($L512="","",IF(LEFT($AB512,2)="SD",0,IF(LEFT($AB512,2)="SB",1*52,IF($N512=Prog!$P$17,VLOOKUP($L512,BaseEqptCdF!$C$5:$P$161,14,FALSE)*1*300,VLOOKUP($L512,BaseEqptCdF!$C$5:$P$161,12,FALSE)*0.2*300))))</f>
        <v/>
      </c>
      <c r="AG512" s="6" t="str">
        <f t="shared" si="70"/>
        <v/>
      </c>
      <c r="AH512" s="6">
        <f>IF($U512=Prog!$S$18,YEAR($X512),"")</f>
        <v>1900</v>
      </c>
      <c r="AI512" s="5" t="str">
        <f>IF(OR($AG512="",$U512=Prog!$S$18),"",IF(OR($U512=Prog!$S$17,$U512=Prog!$S$16),YEAR($X512),IF($AG512="ND","ND",$AI$8+$O512)))</f>
        <v/>
      </c>
      <c r="AJ512" s="3" t="str">
        <f t="shared" si="73"/>
        <v/>
      </c>
      <c r="AK512" s="3" t="str">
        <f t="shared" si="74"/>
        <v/>
      </c>
      <c r="AL512" s="3" t="str">
        <f t="shared" si="74"/>
        <v/>
      </c>
      <c r="AM512" s="3" t="str">
        <f t="shared" si="74"/>
        <v/>
      </c>
      <c r="AN512" s="3" t="str">
        <f t="shared" si="74"/>
        <v/>
      </c>
      <c r="AO512" s="2">
        <f t="shared" si="75"/>
        <v>0</v>
      </c>
      <c r="AP512" s="4"/>
      <c r="AQ512" s="3">
        <f>IF(AJ512=1,VLOOKUP($AP512,BaseEqptCdF!$C$5:$R$161,16,FALSE),0)</f>
        <v>0</v>
      </c>
      <c r="AR512" s="3">
        <f>IF(AK512=1,VLOOKUP($AP512,BaseEqptCdF!$C$5:$R$161,16,FALSE),0)</f>
        <v>0</v>
      </c>
      <c r="AS512" s="3">
        <f>IF(AL512=1,VLOOKUP($AP512,BaseEqptCdF!$C$5:$R$161,16,FALSE),0)</f>
        <v>0</v>
      </c>
      <c r="AT512" s="3">
        <f>IF(AM512=1,VLOOKUP($AP512,BaseEqptCdF!$C$5:$R$161,16,FALSE),0)</f>
        <v>0</v>
      </c>
      <c r="AU512" s="3">
        <f>IF(AN512=1,VLOOKUP($AP512,BaseEqptCdF!$C$5:$R$161,16,FALSE),0)</f>
        <v>0</v>
      </c>
      <c r="AV512" s="2">
        <f t="shared" si="76"/>
        <v>0</v>
      </c>
      <c r="AW512" s="3" t="str">
        <f>IF($L512="","",IF(SUM($AJ512:AJ512)=0,$AE512,VLOOKUP($AP512,BaseEqptCdF!$C$5:$R$161,16,FALSE)*$AC$3))</f>
        <v/>
      </c>
      <c r="AX512" s="3" t="str">
        <f>IF($L512="","",IF(SUM($AJ512:AK512)=0,$AE512,VLOOKUP($AP512,BaseEqptCdF!$C$5:$R$161,16,FALSE)*$AC$3))</f>
        <v/>
      </c>
      <c r="AY512" s="3" t="str">
        <f>IF($L512="","",IF(SUM($AJ512:AL512)=0,$AE512,VLOOKUP($AP512,BaseEqptCdF!$C$5:$R$161,16,FALSE)*$AC$3))</f>
        <v/>
      </c>
      <c r="AZ512" s="3" t="str">
        <f>IF($L512="","",IF(SUM($AJ512:AM512)=0,$AE512,VLOOKUP($AP512,BaseEqptCdF!$C$5:$R$161,16,FALSE)*$AC$3))</f>
        <v/>
      </c>
      <c r="BA512" s="3" t="str">
        <f>IF($L512="","",IF(SUM($AJ512:AN512)=0,$AE512,VLOOKUP($AP512,BaseEqptCdF!$C$5:$R$161,16,FALSE)*$AC$3))</f>
        <v/>
      </c>
      <c r="BB512" s="2">
        <f t="shared" si="77"/>
        <v>0</v>
      </c>
      <c r="BC512" s="3" t="str">
        <f>IF($L512="","",IF(SUM($AJ512:AJ512)=0,$AF512,IF(LEFT(VLOOKUP($AP512,BaseEqptCdF!$C$5:$E$161,3,FALSE),2)="SD",0,IF(LEFT(VLOOKUP($AP512,BaseEqptCdF!$C$5:$E$161,3,FALSE),2)="SB",1*52,VLOOKUP($AP512,BaseEqptCdF!$C$5:$S$161,12,FALSE)*0.2*300))))</f>
        <v/>
      </c>
      <c r="BD512" s="3" t="str">
        <f>IF($L512="","",IF(SUM($AJ512:AK512)=0,$AF512,IF(LEFT(VLOOKUP($AP512,BaseEqptCdF!$C$5:$E$161,3,FALSE),2)="SD",0,IF(LEFT(VLOOKUP($AP512,BaseEqptCdF!$C$5:$E$161,3,FALSE),2)="SB",1*52,VLOOKUP($AP512,BaseEqptCdF!$C$5:$S$161,12,FALSE)*0.2*300))))</f>
        <v/>
      </c>
      <c r="BE512" s="3" t="str">
        <f>IF($L512="","",IF(SUM($AJ512:AL512)=0,$AF512,IF(LEFT(VLOOKUP($AP512,BaseEqptCdF!$C$5:$E$161,3,FALSE),2)="SD",0,IF(LEFT(VLOOKUP($AP512,BaseEqptCdF!$C$5:$E$161,3,FALSE),2)="SB",1*52,VLOOKUP($AP512,BaseEqptCdF!$C$5:$S$161,12,FALSE)*0.2*300))))</f>
        <v/>
      </c>
      <c r="BF512" s="3" t="str">
        <f>IF($L512="","",IF(SUM($AJ512:AM512)=0,$AF512,IF(LEFT(VLOOKUP($AP512,BaseEqptCdF!$C$5:$E$161,3,FALSE),2)="SD",0,IF(LEFT(VLOOKUP($AP512,BaseEqptCdF!$C$5:$E$161,3,FALSE),2)="SB",1*52,VLOOKUP($AP512,BaseEqptCdF!$C$5:$S$161,12,FALSE)*0.2*300))))</f>
        <v/>
      </c>
      <c r="BG512" s="3" t="str">
        <f>IF($L512="","",IF(SUM($AJ512:AN512)=0,$AF512,IF(LEFT(VLOOKUP($AP512,BaseEqptCdF!$C$5:$E$161,3,FALSE),2)="SD",0,IF(LEFT(VLOOKUP($AP512,BaseEqptCdF!$C$5:$E$161,3,FALSE),2)="SB",1*52,VLOOKUP($AP512,BaseEqptCdF!$C$5:$S$161,12,FALSE)*0.2*300))))</f>
        <v/>
      </c>
      <c r="BH512" s="2">
        <f t="shared" si="78"/>
        <v>0</v>
      </c>
    </row>
    <row r="513" spans="1:60" x14ac:dyDescent="0.25">
      <c r="A513" s="296" t="str">
        <f t="array" ref="A513">IF($C513="","",INDEX(Prog!$B$8:$D$300,MATCH($C513,nivo1,0),1))</f>
        <v/>
      </c>
      <c r="B513" s="296" t="str">
        <f t="array" ref="B513">IF($C513="","",INDEX(Prog!$B$8:$D$300,MATCH($C513,nivo1,0),2))</f>
        <v/>
      </c>
      <c r="C513" s="273"/>
      <c r="D513" s="267"/>
      <c r="E513" s="273"/>
      <c r="F513" s="273"/>
      <c r="G513" s="273"/>
      <c r="H513" s="273"/>
      <c r="I513" s="273"/>
      <c r="J513" s="273"/>
      <c r="K513" s="274"/>
      <c r="L513" s="273"/>
      <c r="M513" s="273"/>
      <c r="N513" s="273"/>
      <c r="O513" s="275"/>
      <c r="P513" s="273"/>
      <c r="Q513" s="273"/>
      <c r="R513" s="273"/>
      <c r="S513" s="273"/>
      <c r="T513" s="276"/>
      <c r="U513" s="276"/>
      <c r="V513" s="276"/>
      <c r="W513" s="276"/>
      <c r="X513" s="277"/>
      <c r="Y513" s="278"/>
      <c r="AA513" s="8" t="str">
        <f>IF($L513="","",VLOOKUP($L513,BaseEqptCdF!$C$5:$E$161,2,FALSE))</f>
        <v/>
      </c>
      <c r="AB513" s="8" t="str">
        <f>IF($L513="","",VLOOKUP($L513,BaseEqptCdF!$C$5:$E$161,3,FALSE))</f>
        <v/>
      </c>
      <c r="AC513" s="7" t="str">
        <f>IF($L513="","",VLOOKUP($L513,BaseEqptCdF!$C$5:$I$161,6,FALSE))</f>
        <v/>
      </c>
      <c r="AD513" s="7" t="str">
        <f>IF($L513="","",VLOOKUP($L513,BaseEqptCdF!$C$5:$I$161,7,FALSE))</f>
        <v/>
      </c>
      <c r="AE513" s="3" t="str">
        <f>IF($L513="","",VLOOKUP($L513,BaseEqptCdF!$C$5:$R$161,16,FALSE)*$AC$3)</f>
        <v/>
      </c>
      <c r="AF513" s="3" t="str">
        <f>IF($L513="","",IF(LEFT($AB513,2)="SD",0,IF(LEFT($AB513,2)="SB",1*52,IF($N513=Prog!$P$17,VLOOKUP($L513,BaseEqptCdF!$C$5:$P$161,14,FALSE)*1*300,VLOOKUP($L513,BaseEqptCdF!$C$5:$P$161,12,FALSE)*0.2*300))))</f>
        <v/>
      </c>
      <c r="AG513" s="6" t="str">
        <f t="shared" si="70"/>
        <v/>
      </c>
      <c r="AH513" s="6">
        <f>IF($U513=Prog!$S$18,YEAR($X513),"")</f>
        <v>1900</v>
      </c>
      <c r="AI513" s="5" t="str">
        <f>IF(OR($AG513="",$U513=Prog!$S$18),"",IF(OR($U513=Prog!$S$17,$U513=Prog!$S$16),YEAR($X513),IF($AG513="ND","ND",$AI$8+$O513)))</f>
        <v/>
      </c>
      <c r="AJ513" s="3" t="str">
        <f t="shared" si="73"/>
        <v/>
      </c>
      <c r="AK513" s="3" t="str">
        <f t="shared" si="74"/>
        <v/>
      </c>
      <c r="AL513" s="3" t="str">
        <f t="shared" si="74"/>
        <v/>
      </c>
      <c r="AM513" s="3" t="str">
        <f t="shared" si="74"/>
        <v/>
      </c>
      <c r="AN513" s="3" t="str">
        <f t="shared" si="74"/>
        <v/>
      </c>
      <c r="AO513" s="2">
        <f t="shared" si="75"/>
        <v>0</v>
      </c>
      <c r="AP513" s="4"/>
      <c r="AQ513" s="3">
        <f>IF(AJ513=1,VLOOKUP($AP513,BaseEqptCdF!$C$5:$R$161,16,FALSE),0)</f>
        <v>0</v>
      </c>
      <c r="AR513" s="3">
        <f>IF(AK513=1,VLOOKUP($AP513,BaseEqptCdF!$C$5:$R$161,16,FALSE),0)</f>
        <v>0</v>
      </c>
      <c r="AS513" s="3">
        <f>IF(AL513=1,VLOOKUP($AP513,BaseEqptCdF!$C$5:$R$161,16,FALSE),0)</f>
        <v>0</v>
      </c>
      <c r="AT513" s="3">
        <f>IF(AM513=1,VLOOKUP($AP513,BaseEqptCdF!$C$5:$R$161,16,FALSE),0)</f>
        <v>0</v>
      </c>
      <c r="AU513" s="3">
        <f>IF(AN513=1,VLOOKUP($AP513,BaseEqptCdF!$C$5:$R$161,16,FALSE),0)</f>
        <v>0</v>
      </c>
      <c r="AV513" s="2">
        <f t="shared" si="76"/>
        <v>0</v>
      </c>
      <c r="AW513" s="3" t="str">
        <f>IF($L513="","",IF(SUM($AJ513:AJ513)=0,$AE513,VLOOKUP($AP513,BaseEqptCdF!$C$5:$R$161,16,FALSE)*$AC$3))</f>
        <v/>
      </c>
      <c r="AX513" s="3" t="str">
        <f>IF($L513="","",IF(SUM($AJ513:AK513)=0,$AE513,VLOOKUP($AP513,BaseEqptCdF!$C$5:$R$161,16,FALSE)*$AC$3))</f>
        <v/>
      </c>
      <c r="AY513" s="3" t="str">
        <f>IF($L513="","",IF(SUM($AJ513:AL513)=0,$AE513,VLOOKUP($AP513,BaseEqptCdF!$C$5:$R$161,16,FALSE)*$AC$3))</f>
        <v/>
      </c>
      <c r="AZ513" s="3" t="str">
        <f>IF($L513="","",IF(SUM($AJ513:AM513)=0,$AE513,VLOOKUP($AP513,BaseEqptCdF!$C$5:$R$161,16,FALSE)*$AC$3))</f>
        <v/>
      </c>
      <c r="BA513" s="3" t="str">
        <f>IF($L513="","",IF(SUM($AJ513:AN513)=0,$AE513,VLOOKUP($AP513,BaseEqptCdF!$C$5:$R$161,16,FALSE)*$AC$3))</f>
        <v/>
      </c>
      <c r="BB513" s="2">
        <f t="shared" si="77"/>
        <v>0</v>
      </c>
      <c r="BC513" s="3" t="str">
        <f>IF($L513="","",IF(SUM($AJ513:AJ513)=0,$AF513,IF(LEFT(VLOOKUP($AP513,BaseEqptCdF!$C$5:$E$161,3,FALSE),2)="SD",0,IF(LEFT(VLOOKUP($AP513,BaseEqptCdF!$C$5:$E$161,3,FALSE),2)="SB",1*52,VLOOKUP($AP513,BaseEqptCdF!$C$5:$S$161,12,FALSE)*0.2*300))))</f>
        <v/>
      </c>
      <c r="BD513" s="3" t="str">
        <f>IF($L513="","",IF(SUM($AJ513:AK513)=0,$AF513,IF(LEFT(VLOOKUP($AP513,BaseEqptCdF!$C$5:$E$161,3,FALSE),2)="SD",0,IF(LEFT(VLOOKUP($AP513,BaseEqptCdF!$C$5:$E$161,3,FALSE),2)="SB",1*52,VLOOKUP($AP513,BaseEqptCdF!$C$5:$S$161,12,FALSE)*0.2*300))))</f>
        <v/>
      </c>
      <c r="BE513" s="3" t="str">
        <f>IF($L513="","",IF(SUM($AJ513:AL513)=0,$AF513,IF(LEFT(VLOOKUP($AP513,BaseEqptCdF!$C$5:$E$161,3,FALSE),2)="SD",0,IF(LEFT(VLOOKUP($AP513,BaseEqptCdF!$C$5:$E$161,3,FALSE),2)="SB",1*52,VLOOKUP($AP513,BaseEqptCdF!$C$5:$S$161,12,FALSE)*0.2*300))))</f>
        <v/>
      </c>
      <c r="BF513" s="3" t="str">
        <f>IF($L513="","",IF(SUM($AJ513:AM513)=0,$AF513,IF(LEFT(VLOOKUP($AP513,BaseEqptCdF!$C$5:$E$161,3,FALSE),2)="SD",0,IF(LEFT(VLOOKUP($AP513,BaseEqptCdF!$C$5:$E$161,3,FALSE),2)="SB",1*52,VLOOKUP($AP513,BaseEqptCdF!$C$5:$S$161,12,FALSE)*0.2*300))))</f>
        <v/>
      </c>
      <c r="BG513" s="3" t="str">
        <f>IF($L513="","",IF(SUM($AJ513:AN513)=0,$AF513,IF(LEFT(VLOOKUP($AP513,BaseEqptCdF!$C$5:$E$161,3,FALSE),2)="SD",0,IF(LEFT(VLOOKUP($AP513,BaseEqptCdF!$C$5:$E$161,3,FALSE),2)="SB",1*52,VLOOKUP($AP513,BaseEqptCdF!$C$5:$S$161,12,FALSE)*0.2*300))))</f>
        <v/>
      </c>
      <c r="BH513" s="2">
        <f t="shared" si="78"/>
        <v>0</v>
      </c>
    </row>
    <row r="514" spans="1:60" x14ac:dyDescent="0.25">
      <c r="A514" s="296" t="str">
        <f t="array" ref="A514">IF($C514="","",INDEX(Prog!$B$8:$D$300,MATCH($C514,nivo1,0),1))</f>
        <v/>
      </c>
      <c r="B514" s="296" t="str">
        <f t="array" ref="B514">IF($C514="","",INDEX(Prog!$B$8:$D$300,MATCH($C514,nivo1,0),2))</f>
        <v/>
      </c>
      <c r="C514" s="273"/>
      <c r="D514" s="267"/>
      <c r="E514" s="273"/>
      <c r="F514" s="273"/>
      <c r="G514" s="273"/>
      <c r="H514" s="273"/>
      <c r="I514" s="273"/>
      <c r="J514" s="273"/>
      <c r="K514" s="274"/>
      <c r="L514" s="273"/>
      <c r="M514" s="273"/>
      <c r="N514" s="273"/>
      <c r="O514" s="275"/>
      <c r="P514" s="273"/>
      <c r="Q514" s="273"/>
      <c r="R514" s="273"/>
      <c r="S514" s="273"/>
      <c r="T514" s="276"/>
      <c r="U514" s="276"/>
      <c r="V514" s="276"/>
      <c r="W514" s="276"/>
      <c r="X514" s="277"/>
      <c r="Y514" s="278"/>
      <c r="AA514" s="8" t="str">
        <f>IF($L514="","",VLOOKUP($L514,BaseEqptCdF!$C$5:$E$161,2,FALSE))</f>
        <v/>
      </c>
      <c r="AB514" s="8" t="str">
        <f>IF($L514="","",VLOOKUP($L514,BaseEqptCdF!$C$5:$E$161,3,FALSE))</f>
        <v/>
      </c>
      <c r="AC514" s="7" t="str">
        <f>IF($L514="","",VLOOKUP($L514,BaseEqptCdF!$C$5:$I$161,6,FALSE))</f>
        <v/>
      </c>
      <c r="AD514" s="7" t="str">
        <f>IF($L514="","",VLOOKUP($L514,BaseEqptCdF!$C$5:$I$161,7,FALSE))</f>
        <v/>
      </c>
      <c r="AE514" s="3" t="str">
        <f>IF($L514="","",VLOOKUP($L514,BaseEqptCdF!$C$5:$R$161,16,FALSE)*$AC$3)</f>
        <v/>
      </c>
      <c r="AF514" s="3" t="str">
        <f>IF($L514="","",IF(LEFT($AB514,2)="SD",0,IF(LEFT($AB514,2)="SB",1*52,IF($N514=Prog!$P$17,VLOOKUP($L514,BaseEqptCdF!$C$5:$P$161,14,FALSE)*1*300,VLOOKUP($L514,BaseEqptCdF!$C$5:$P$161,12,FALSE)*0.2*300))))</f>
        <v/>
      </c>
      <c r="AG514" s="6" t="str">
        <f t="shared" si="70"/>
        <v/>
      </c>
      <c r="AH514" s="6">
        <f>IF($U514=Prog!$S$18,YEAR($X514),"")</f>
        <v>1900</v>
      </c>
      <c r="AI514" s="5" t="str">
        <f>IF(OR($AG514="",$U514=Prog!$S$18),"",IF(OR($U514=Prog!$S$17,$U514=Prog!$S$16),YEAR($X514),IF($AG514="ND","ND",$AI$8+$O514)))</f>
        <v/>
      </c>
      <c r="AJ514" s="3" t="str">
        <f t="shared" si="73"/>
        <v/>
      </c>
      <c r="AK514" s="3" t="str">
        <f t="shared" si="74"/>
        <v/>
      </c>
      <c r="AL514" s="3" t="str">
        <f t="shared" si="74"/>
        <v/>
      </c>
      <c r="AM514" s="3" t="str">
        <f t="shared" si="74"/>
        <v/>
      </c>
      <c r="AN514" s="3" t="str">
        <f t="shared" si="74"/>
        <v/>
      </c>
      <c r="AO514" s="2">
        <f t="shared" si="75"/>
        <v>0</v>
      </c>
      <c r="AP514" s="4"/>
      <c r="AQ514" s="3">
        <f>IF(AJ514=1,VLOOKUP($AP514,BaseEqptCdF!$C$5:$R$161,16,FALSE),0)</f>
        <v>0</v>
      </c>
      <c r="AR514" s="3">
        <f>IF(AK514=1,VLOOKUP($AP514,BaseEqptCdF!$C$5:$R$161,16,FALSE),0)</f>
        <v>0</v>
      </c>
      <c r="AS514" s="3">
        <f>IF(AL514=1,VLOOKUP($AP514,BaseEqptCdF!$C$5:$R$161,16,FALSE),0)</f>
        <v>0</v>
      </c>
      <c r="AT514" s="3">
        <f>IF(AM514=1,VLOOKUP($AP514,BaseEqptCdF!$C$5:$R$161,16,FALSE),0)</f>
        <v>0</v>
      </c>
      <c r="AU514" s="3">
        <f>IF(AN514=1,VLOOKUP($AP514,BaseEqptCdF!$C$5:$R$161,16,FALSE),0)</f>
        <v>0</v>
      </c>
      <c r="AV514" s="2">
        <f t="shared" si="76"/>
        <v>0</v>
      </c>
      <c r="AW514" s="3" t="str">
        <f>IF($L514="","",IF(SUM($AJ514:AJ514)=0,$AE514,VLOOKUP($AP514,BaseEqptCdF!$C$5:$R$161,16,FALSE)*$AC$3))</f>
        <v/>
      </c>
      <c r="AX514" s="3" t="str">
        <f>IF($L514="","",IF(SUM($AJ514:AK514)=0,$AE514,VLOOKUP($AP514,BaseEqptCdF!$C$5:$R$161,16,FALSE)*$AC$3))</f>
        <v/>
      </c>
      <c r="AY514" s="3" t="str">
        <f>IF($L514="","",IF(SUM($AJ514:AL514)=0,$AE514,VLOOKUP($AP514,BaseEqptCdF!$C$5:$R$161,16,FALSE)*$AC$3))</f>
        <v/>
      </c>
      <c r="AZ514" s="3" t="str">
        <f>IF($L514="","",IF(SUM($AJ514:AM514)=0,$AE514,VLOOKUP($AP514,BaseEqptCdF!$C$5:$R$161,16,FALSE)*$AC$3))</f>
        <v/>
      </c>
      <c r="BA514" s="3" t="str">
        <f>IF($L514="","",IF(SUM($AJ514:AN514)=0,$AE514,VLOOKUP($AP514,BaseEqptCdF!$C$5:$R$161,16,FALSE)*$AC$3))</f>
        <v/>
      </c>
      <c r="BB514" s="2">
        <f t="shared" si="77"/>
        <v>0</v>
      </c>
      <c r="BC514" s="3" t="str">
        <f>IF($L514="","",IF(SUM($AJ514:AJ514)=0,$AF514,IF(LEFT(VLOOKUP($AP514,BaseEqptCdF!$C$5:$E$161,3,FALSE),2)="SD",0,IF(LEFT(VLOOKUP($AP514,BaseEqptCdF!$C$5:$E$161,3,FALSE),2)="SB",1*52,VLOOKUP($AP514,BaseEqptCdF!$C$5:$S$161,12,FALSE)*0.2*300))))</f>
        <v/>
      </c>
      <c r="BD514" s="3" t="str">
        <f>IF($L514="","",IF(SUM($AJ514:AK514)=0,$AF514,IF(LEFT(VLOOKUP($AP514,BaseEqptCdF!$C$5:$E$161,3,FALSE),2)="SD",0,IF(LEFT(VLOOKUP($AP514,BaseEqptCdF!$C$5:$E$161,3,FALSE),2)="SB",1*52,VLOOKUP($AP514,BaseEqptCdF!$C$5:$S$161,12,FALSE)*0.2*300))))</f>
        <v/>
      </c>
      <c r="BE514" s="3" t="str">
        <f>IF($L514="","",IF(SUM($AJ514:AL514)=0,$AF514,IF(LEFT(VLOOKUP($AP514,BaseEqptCdF!$C$5:$E$161,3,FALSE),2)="SD",0,IF(LEFT(VLOOKUP($AP514,BaseEqptCdF!$C$5:$E$161,3,FALSE),2)="SB",1*52,VLOOKUP($AP514,BaseEqptCdF!$C$5:$S$161,12,FALSE)*0.2*300))))</f>
        <v/>
      </c>
      <c r="BF514" s="3" t="str">
        <f>IF($L514="","",IF(SUM($AJ514:AM514)=0,$AF514,IF(LEFT(VLOOKUP($AP514,BaseEqptCdF!$C$5:$E$161,3,FALSE),2)="SD",0,IF(LEFT(VLOOKUP($AP514,BaseEqptCdF!$C$5:$E$161,3,FALSE),2)="SB",1*52,VLOOKUP($AP514,BaseEqptCdF!$C$5:$S$161,12,FALSE)*0.2*300))))</f>
        <v/>
      </c>
      <c r="BG514" s="3" t="str">
        <f>IF($L514="","",IF(SUM($AJ514:AN514)=0,$AF514,IF(LEFT(VLOOKUP($AP514,BaseEqptCdF!$C$5:$E$161,3,FALSE),2)="SD",0,IF(LEFT(VLOOKUP($AP514,BaseEqptCdF!$C$5:$E$161,3,FALSE),2)="SB",1*52,VLOOKUP($AP514,BaseEqptCdF!$C$5:$S$161,12,FALSE)*0.2*300))))</f>
        <v/>
      </c>
      <c r="BH514" s="2">
        <f t="shared" si="78"/>
        <v>0</v>
      </c>
    </row>
    <row r="515" spans="1:60" x14ac:dyDescent="0.25">
      <c r="A515" s="296" t="str">
        <f t="array" ref="A515">IF($C515="","",INDEX(Prog!$B$8:$D$300,MATCH($C515,nivo1,0),1))</f>
        <v/>
      </c>
      <c r="B515" s="296" t="str">
        <f t="array" ref="B515">IF($C515="","",INDEX(Prog!$B$8:$D$300,MATCH($C515,nivo1,0),2))</f>
        <v/>
      </c>
      <c r="C515" s="273"/>
      <c r="D515" s="267"/>
      <c r="E515" s="273"/>
      <c r="F515" s="273"/>
      <c r="G515" s="273"/>
      <c r="H515" s="273"/>
      <c r="I515" s="273"/>
      <c r="J515" s="273"/>
      <c r="K515" s="274"/>
      <c r="L515" s="273"/>
      <c r="M515" s="273"/>
      <c r="N515" s="273"/>
      <c r="O515" s="275"/>
      <c r="P515" s="273"/>
      <c r="Q515" s="273"/>
      <c r="R515" s="273"/>
      <c r="S515" s="273"/>
      <c r="T515" s="276"/>
      <c r="U515" s="276"/>
      <c r="V515" s="276"/>
      <c r="W515" s="276"/>
      <c r="X515" s="277"/>
      <c r="Y515" s="278"/>
      <c r="AA515" s="8" t="str">
        <f>IF($L515="","",VLOOKUP($L515,BaseEqptCdF!$C$5:$E$161,2,FALSE))</f>
        <v/>
      </c>
      <c r="AB515" s="8" t="str">
        <f>IF($L515="","",VLOOKUP($L515,BaseEqptCdF!$C$5:$E$161,3,FALSE))</f>
        <v/>
      </c>
      <c r="AC515" s="7" t="str">
        <f>IF($L515="","",VLOOKUP($L515,BaseEqptCdF!$C$5:$I$161,6,FALSE))</f>
        <v/>
      </c>
      <c r="AD515" s="7" t="str">
        <f>IF($L515="","",VLOOKUP($L515,BaseEqptCdF!$C$5:$I$161,7,FALSE))</f>
        <v/>
      </c>
      <c r="AE515" s="3" t="str">
        <f>IF($L515="","",VLOOKUP($L515,BaseEqptCdF!$C$5:$R$161,16,FALSE)*$AC$3)</f>
        <v/>
      </c>
      <c r="AF515" s="3" t="str">
        <f>IF($L515="","",IF(LEFT($AB515,2)="SD",0,IF(LEFT($AB515,2)="SB",1*52,IF($N515=Prog!$P$17,VLOOKUP($L515,BaseEqptCdF!$C$5:$P$161,14,FALSE)*1*300,VLOOKUP($L515,BaseEqptCdF!$C$5:$P$161,12,FALSE)*0.2*300))))</f>
        <v/>
      </c>
      <c r="AG515" s="6" t="str">
        <f t="shared" si="70"/>
        <v/>
      </c>
      <c r="AH515" s="6">
        <f>IF($U515=Prog!$S$18,YEAR($X515),"")</f>
        <v>1900</v>
      </c>
      <c r="AI515" s="5" t="str">
        <f>IF(OR($AG515="",$U515=Prog!$S$18),"",IF(OR($U515=Prog!$S$17,$U515=Prog!$S$16),YEAR($X515),IF($AG515="ND","ND",$AI$8+$O515)))</f>
        <v/>
      </c>
      <c r="AJ515" s="3" t="str">
        <f t="shared" si="73"/>
        <v/>
      </c>
      <c r="AK515" s="3" t="str">
        <f t="shared" si="74"/>
        <v/>
      </c>
      <c r="AL515" s="3" t="str">
        <f t="shared" si="74"/>
        <v/>
      </c>
      <c r="AM515" s="3" t="str">
        <f t="shared" si="74"/>
        <v/>
      </c>
      <c r="AN515" s="3" t="str">
        <f t="shared" si="74"/>
        <v/>
      </c>
      <c r="AO515" s="2">
        <f t="shared" si="75"/>
        <v>0</v>
      </c>
      <c r="AP515" s="4"/>
      <c r="AQ515" s="3">
        <f>IF(AJ515=1,VLOOKUP($AP515,BaseEqptCdF!$C$5:$R$161,16,FALSE),0)</f>
        <v>0</v>
      </c>
      <c r="AR515" s="3">
        <f>IF(AK515=1,VLOOKUP($AP515,BaseEqptCdF!$C$5:$R$161,16,FALSE),0)</f>
        <v>0</v>
      </c>
      <c r="AS515" s="3">
        <f>IF(AL515=1,VLOOKUP($AP515,BaseEqptCdF!$C$5:$R$161,16,FALSE),0)</f>
        <v>0</v>
      </c>
      <c r="AT515" s="3">
        <f>IF(AM515=1,VLOOKUP($AP515,BaseEqptCdF!$C$5:$R$161,16,FALSE),0)</f>
        <v>0</v>
      </c>
      <c r="AU515" s="3">
        <f>IF(AN515=1,VLOOKUP($AP515,BaseEqptCdF!$C$5:$R$161,16,FALSE),0)</f>
        <v>0</v>
      </c>
      <c r="AV515" s="2">
        <f t="shared" si="76"/>
        <v>0</v>
      </c>
      <c r="AW515" s="3" t="str">
        <f>IF($L515="","",IF(SUM($AJ515:AJ515)=0,$AE515,VLOOKUP($AP515,BaseEqptCdF!$C$5:$R$161,16,FALSE)*$AC$3))</f>
        <v/>
      </c>
      <c r="AX515" s="3" t="str">
        <f>IF($L515="","",IF(SUM($AJ515:AK515)=0,$AE515,VLOOKUP($AP515,BaseEqptCdF!$C$5:$R$161,16,FALSE)*$AC$3))</f>
        <v/>
      </c>
      <c r="AY515" s="3" t="str">
        <f>IF($L515="","",IF(SUM($AJ515:AL515)=0,$AE515,VLOOKUP($AP515,BaseEqptCdF!$C$5:$R$161,16,FALSE)*$AC$3))</f>
        <v/>
      </c>
      <c r="AZ515" s="3" t="str">
        <f>IF($L515="","",IF(SUM($AJ515:AM515)=0,$AE515,VLOOKUP($AP515,BaseEqptCdF!$C$5:$R$161,16,FALSE)*$AC$3))</f>
        <v/>
      </c>
      <c r="BA515" s="3" t="str">
        <f>IF($L515="","",IF(SUM($AJ515:AN515)=0,$AE515,VLOOKUP($AP515,BaseEqptCdF!$C$5:$R$161,16,FALSE)*$AC$3))</f>
        <v/>
      </c>
      <c r="BB515" s="2">
        <f t="shared" si="77"/>
        <v>0</v>
      </c>
      <c r="BC515" s="3" t="str">
        <f>IF($L515="","",IF(SUM($AJ515:AJ515)=0,$AF515,IF(LEFT(VLOOKUP($AP515,BaseEqptCdF!$C$5:$E$161,3,FALSE),2)="SD",0,IF(LEFT(VLOOKUP($AP515,BaseEqptCdF!$C$5:$E$161,3,FALSE),2)="SB",1*52,VLOOKUP($AP515,BaseEqptCdF!$C$5:$S$161,12,FALSE)*0.2*300))))</f>
        <v/>
      </c>
      <c r="BD515" s="3" t="str">
        <f>IF($L515="","",IF(SUM($AJ515:AK515)=0,$AF515,IF(LEFT(VLOOKUP($AP515,BaseEqptCdF!$C$5:$E$161,3,FALSE),2)="SD",0,IF(LEFT(VLOOKUP($AP515,BaseEqptCdF!$C$5:$E$161,3,FALSE),2)="SB",1*52,VLOOKUP($AP515,BaseEqptCdF!$C$5:$S$161,12,FALSE)*0.2*300))))</f>
        <v/>
      </c>
      <c r="BE515" s="3" t="str">
        <f>IF($L515="","",IF(SUM($AJ515:AL515)=0,$AF515,IF(LEFT(VLOOKUP($AP515,BaseEqptCdF!$C$5:$E$161,3,FALSE),2)="SD",0,IF(LEFT(VLOOKUP($AP515,BaseEqptCdF!$C$5:$E$161,3,FALSE),2)="SB",1*52,VLOOKUP($AP515,BaseEqptCdF!$C$5:$S$161,12,FALSE)*0.2*300))))</f>
        <v/>
      </c>
      <c r="BF515" s="3" t="str">
        <f>IF($L515="","",IF(SUM($AJ515:AM515)=0,$AF515,IF(LEFT(VLOOKUP($AP515,BaseEqptCdF!$C$5:$E$161,3,FALSE),2)="SD",0,IF(LEFT(VLOOKUP($AP515,BaseEqptCdF!$C$5:$E$161,3,FALSE),2)="SB",1*52,VLOOKUP($AP515,BaseEqptCdF!$C$5:$S$161,12,FALSE)*0.2*300))))</f>
        <v/>
      </c>
      <c r="BG515" s="3" t="str">
        <f>IF($L515="","",IF(SUM($AJ515:AN515)=0,$AF515,IF(LEFT(VLOOKUP($AP515,BaseEqptCdF!$C$5:$E$161,3,FALSE),2)="SD",0,IF(LEFT(VLOOKUP($AP515,BaseEqptCdF!$C$5:$E$161,3,FALSE),2)="SB",1*52,VLOOKUP($AP515,BaseEqptCdF!$C$5:$S$161,12,FALSE)*0.2*300))))</f>
        <v/>
      </c>
      <c r="BH515" s="2">
        <f t="shared" si="78"/>
        <v>0</v>
      </c>
    </row>
    <row r="516" spans="1:60" x14ac:dyDescent="0.25">
      <c r="A516" s="296" t="str">
        <f t="array" ref="A516">IF($C516="","",INDEX(Prog!$B$8:$D$300,MATCH($C516,nivo1,0),1))</f>
        <v/>
      </c>
      <c r="B516" s="296" t="str">
        <f t="array" ref="B516">IF($C516="","",INDEX(Prog!$B$8:$D$300,MATCH($C516,nivo1,0),2))</f>
        <v/>
      </c>
      <c r="C516" s="273"/>
      <c r="D516" s="267"/>
      <c r="E516" s="273"/>
      <c r="F516" s="273"/>
      <c r="G516" s="273"/>
      <c r="H516" s="273"/>
      <c r="I516" s="273"/>
      <c r="J516" s="273"/>
      <c r="K516" s="274"/>
      <c r="L516" s="273"/>
      <c r="M516" s="273"/>
      <c r="N516" s="273"/>
      <c r="O516" s="275"/>
      <c r="P516" s="273"/>
      <c r="Q516" s="273"/>
      <c r="R516" s="273"/>
      <c r="S516" s="273"/>
      <c r="T516" s="276"/>
      <c r="U516" s="276"/>
      <c r="V516" s="276"/>
      <c r="W516" s="276"/>
      <c r="X516" s="277"/>
      <c r="Y516" s="278"/>
      <c r="AA516" s="8" t="str">
        <f>IF($L516="","",VLOOKUP($L516,BaseEqptCdF!$C$5:$E$161,2,FALSE))</f>
        <v/>
      </c>
      <c r="AB516" s="8" t="str">
        <f>IF($L516="","",VLOOKUP($L516,BaseEqptCdF!$C$5:$E$161,3,FALSE))</f>
        <v/>
      </c>
      <c r="AC516" s="7" t="str">
        <f>IF($L516="","",VLOOKUP($L516,BaseEqptCdF!$C$5:$I$161,6,FALSE))</f>
        <v/>
      </c>
      <c r="AD516" s="7" t="str">
        <f>IF($L516="","",VLOOKUP($L516,BaseEqptCdF!$C$5:$I$161,7,FALSE))</f>
        <v/>
      </c>
      <c r="AE516" s="3" t="str">
        <f>IF($L516="","",VLOOKUP($L516,BaseEqptCdF!$C$5:$R$161,16,FALSE)*$AC$3)</f>
        <v/>
      </c>
      <c r="AF516" s="3" t="str">
        <f>IF($L516="","",IF(LEFT($AB516,2)="SD",0,IF(LEFT($AB516,2)="SB",1*52,IF($N516=Prog!$P$17,VLOOKUP($L516,BaseEqptCdF!$C$5:$P$161,14,FALSE)*1*300,VLOOKUP($L516,BaseEqptCdF!$C$5:$P$161,12,FALSE)*0.2*300))))</f>
        <v/>
      </c>
      <c r="AG516" s="6" t="str">
        <f t="shared" si="70"/>
        <v/>
      </c>
      <c r="AH516" s="6">
        <f>IF($U516=Prog!$S$18,YEAR($X516),"")</f>
        <v>1900</v>
      </c>
      <c r="AI516" s="5" t="str">
        <f>IF(OR($AG516="",$U516=Prog!$S$18),"",IF(OR($U516=Prog!$S$17,$U516=Prog!$S$16),YEAR($X516),IF($AG516="ND","ND",$AI$8+$O516)))</f>
        <v/>
      </c>
      <c r="AJ516" s="3" t="str">
        <f t="shared" si="73"/>
        <v/>
      </c>
      <c r="AK516" s="3" t="str">
        <f t="shared" si="74"/>
        <v/>
      </c>
      <c r="AL516" s="3" t="str">
        <f t="shared" si="74"/>
        <v/>
      </c>
      <c r="AM516" s="3" t="str">
        <f t="shared" si="74"/>
        <v/>
      </c>
      <c r="AN516" s="3" t="str">
        <f t="shared" si="74"/>
        <v/>
      </c>
      <c r="AO516" s="2">
        <f t="shared" si="75"/>
        <v>0</v>
      </c>
      <c r="AP516" s="4"/>
      <c r="AQ516" s="3">
        <f>IF(AJ516=1,VLOOKUP($AP516,BaseEqptCdF!$C$5:$R$161,16,FALSE),0)</f>
        <v>0</v>
      </c>
      <c r="AR516" s="3">
        <f>IF(AK516=1,VLOOKUP($AP516,BaseEqptCdF!$C$5:$R$161,16,FALSE),0)</f>
        <v>0</v>
      </c>
      <c r="AS516" s="3">
        <f>IF(AL516=1,VLOOKUP($AP516,BaseEqptCdF!$C$5:$R$161,16,FALSE),0)</f>
        <v>0</v>
      </c>
      <c r="AT516" s="3">
        <f>IF(AM516=1,VLOOKUP($AP516,BaseEqptCdF!$C$5:$R$161,16,FALSE),0)</f>
        <v>0</v>
      </c>
      <c r="AU516" s="3">
        <f>IF(AN516=1,VLOOKUP($AP516,BaseEqptCdF!$C$5:$R$161,16,FALSE),0)</f>
        <v>0</v>
      </c>
      <c r="AV516" s="2">
        <f t="shared" si="76"/>
        <v>0</v>
      </c>
      <c r="AW516" s="3" t="str">
        <f>IF($L516="","",IF(SUM($AJ516:AJ516)=0,$AE516,VLOOKUP($AP516,BaseEqptCdF!$C$5:$R$161,16,FALSE)*$AC$3))</f>
        <v/>
      </c>
      <c r="AX516" s="3" t="str">
        <f>IF($L516="","",IF(SUM($AJ516:AK516)=0,$AE516,VLOOKUP($AP516,BaseEqptCdF!$C$5:$R$161,16,FALSE)*$AC$3))</f>
        <v/>
      </c>
      <c r="AY516" s="3" t="str">
        <f>IF($L516="","",IF(SUM($AJ516:AL516)=0,$AE516,VLOOKUP($AP516,BaseEqptCdF!$C$5:$R$161,16,FALSE)*$AC$3))</f>
        <v/>
      </c>
      <c r="AZ516" s="3" t="str">
        <f>IF($L516="","",IF(SUM($AJ516:AM516)=0,$AE516,VLOOKUP($AP516,BaseEqptCdF!$C$5:$R$161,16,FALSE)*$AC$3))</f>
        <v/>
      </c>
      <c r="BA516" s="3" t="str">
        <f>IF($L516="","",IF(SUM($AJ516:AN516)=0,$AE516,VLOOKUP($AP516,BaseEqptCdF!$C$5:$R$161,16,FALSE)*$AC$3))</f>
        <v/>
      </c>
      <c r="BB516" s="2">
        <f t="shared" si="77"/>
        <v>0</v>
      </c>
      <c r="BC516" s="3" t="str">
        <f>IF($L516="","",IF(SUM($AJ516:AJ516)=0,$AF516,IF(LEFT(VLOOKUP($AP516,BaseEqptCdF!$C$5:$E$161,3,FALSE),2)="SD",0,IF(LEFT(VLOOKUP($AP516,BaseEqptCdF!$C$5:$E$161,3,FALSE),2)="SB",1*52,VLOOKUP($AP516,BaseEqptCdF!$C$5:$S$161,12,FALSE)*0.2*300))))</f>
        <v/>
      </c>
      <c r="BD516" s="3" t="str">
        <f>IF($L516="","",IF(SUM($AJ516:AK516)=0,$AF516,IF(LEFT(VLOOKUP($AP516,BaseEqptCdF!$C$5:$E$161,3,FALSE),2)="SD",0,IF(LEFT(VLOOKUP($AP516,BaseEqptCdF!$C$5:$E$161,3,FALSE),2)="SB",1*52,VLOOKUP($AP516,BaseEqptCdF!$C$5:$S$161,12,FALSE)*0.2*300))))</f>
        <v/>
      </c>
      <c r="BE516" s="3" t="str">
        <f>IF($L516="","",IF(SUM($AJ516:AL516)=0,$AF516,IF(LEFT(VLOOKUP($AP516,BaseEqptCdF!$C$5:$E$161,3,FALSE),2)="SD",0,IF(LEFT(VLOOKUP($AP516,BaseEqptCdF!$C$5:$E$161,3,FALSE),2)="SB",1*52,VLOOKUP($AP516,BaseEqptCdF!$C$5:$S$161,12,FALSE)*0.2*300))))</f>
        <v/>
      </c>
      <c r="BF516" s="3" t="str">
        <f>IF($L516="","",IF(SUM($AJ516:AM516)=0,$AF516,IF(LEFT(VLOOKUP($AP516,BaseEqptCdF!$C$5:$E$161,3,FALSE),2)="SD",0,IF(LEFT(VLOOKUP($AP516,BaseEqptCdF!$C$5:$E$161,3,FALSE),2)="SB",1*52,VLOOKUP($AP516,BaseEqptCdF!$C$5:$S$161,12,FALSE)*0.2*300))))</f>
        <v/>
      </c>
      <c r="BG516" s="3" t="str">
        <f>IF($L516="","",IF(SUM($AJ516:AN516)=0,$AF516,IF(LEFT(VLOOKUP($AP516,BaseEqptCdF!$C$5:$E$161,3,FALSE),2)="SD",0,IF(LEFT(VLOOKUP($AP516,BaseEqptCdF!$C$5:$E$161,3,FALSE),2)="SB",1*52,VLOOKUP($AP516,BaseEqptCdF!$C$5:$S$161,12,FALSE)*0.2*300))))</f>
        <v/>
      </c>
      <c r="BH516" s="2">
        <f t="shared" si="78"/>
        <v>0</v>
      </c>
    </row>
    <row r="517" spans="1:60" x14ac:dyDescent="0.25">
      <c r="A517" s="296" t="str">
        <f t="array" ref="A517">IF($C517="","",INDEX(Prog!$B$8:$D$300,MATCH($C517,nivo1,0),1))</f>
        <v/>
      </c>
      <c r="B517" s="296" t="str">
        <f t="array" ref="B517">IF($C517="","",INDEX(Prog!$B$8:$D$300,MATCH($C517,nivo1,0),2))</f>
        <v/>
      </c>
      <c r="C517" s="273"/>
      <c r="D517" s="267"/>
      <c r="E517" s="273"/>
      <c r="F517" s="273"/>
      <c r="G517" s="273"/>
      <c r="H517" s="273"/>
      <c r="I517" s="273"/>
      <c r="J517" s="273"/>
      <c r="K517" s="274"/>
      <c r="L517" s="273"/>
      <c r="M517" s="273"/>
      <c r="N517" s="273"/>
      <c r="O517" s="275"/>
      <c r="P517" s="273"/>
      <c r="Q517" s="273"/>
      <c r="R517" s="273"/>
      <c r="S517" s="273"/>
      <c r="T517" s="276"/>
      <c r="U517" s="276"/>
      <c r="V517" s="276"/>
      <c r="W517" s="276"/>
      <c r="X517" s="277"/>
      <c r="Y517" s="278"/>
      <c r="AA517" s="8" t="str">
        <f>IF($L517="","",VLOOKUP($L517,BaseEqptCdF!$C$5:$E$161,2,FALSE))</f>
        <v/>
      </c>
      <c r="AB517" s="8" t="str">
        <f>IF($L517="","",VLOOKUP($L517,BaseEqptCdF!$C$5:$E$161,3,FALSE))</f>
        <v/>
      </c>
      <c r="AC517" s="7" t="str">
        <f>IF($L517="","",VLOOKUP($L517,BaseEqptCdF!$C$5:$I$161,6,FALSE))</f>
        <v/>
      </c>
      <c r="AD517" s="7" t="str">
        <f>IF($L517="","",VLOOKUP($L517,BaseEqptCdF!$C$5:$I$161,7,FALSE))</f>
        <v/>
      </c>
      <c r="AE517" s="3" t="str">
        <f>IF($L517="","",VLOOKUP($L517,BaseEqptCdF!$C$5:$R$161,16,FALSE)*$AC$3)</f>
        <v/>
      </c>
      <c r="AF517" s="3" t="str">
        <f>IF($L517="","",IF(LEFT($AB517,2)="SD",0,IF(LEFT($AB517,2)="SB",1*52,IF($N517=Prog!$P$17,VLOOKUP($L517,BaseEqptCdF!$C$5:$P$161,14,FALSE)*1*300,VLOOKUP($L517,BaseEqptCdF!$C$5:$P$161,12,FALSE)*0.2*300))))</f>
        <v/>
      </c>
      <c r="AG517" s="6" t="str">
        <f t="shared" si="70"/>
        <v/>
      </c>
      <c r="AH517" s="6">
        <f>IF($U517=Prog!$S$18,YEAR($X517),"")</f>
        <v>1900</v>
      </c>
      <c r="AI517" s="5" t="str">
        <f>IF(OR($AG517="",$U517=Prog!$S$18),"",IF(OR($U517=Prog!$S$17,$U517=Prog!$S$16),YEAR($X517),IF($AG517="ND","ND",$AI$8+$O517)))</f>
        <v/>
      </c>
      <c r="AJ517" s="3" t="str">
        <f t="shared" si="73"/>
        <v/>
      </c>
      <c r="AK517" s="3" t="str">
        <f t="shared" si="74"/>
        <v/>
      </c>
      <c r="AL517" s="3" t="str">
        <f t="shared" si="74"/>
        <v/>
      </c>
      <c r="AM517" s="3" t="str">
        <f t="shared" si="74"/>
        <v/>
      </c>
      <c r="AN517" s="3" t="str">
        <f t="shared" si="74"/>
        <v/>
      </c>
      <c r="AO517" s="2">
        <f t="shared" si="75"/>
        <v>0</v>
      </c>
      <c r="AP517" s="4"/>
      <c r="AQ517" s="3">
        <f>IF(AJ517=1,VLOOKUP($AP517,BaseEqptCdF!$C$5:$R$161,16,FALSE),0)</f>
        <v>0</v>
      </c>
      <c r="AR517" s="3">
        <f>IF(AK517=1,VLOOKUP($AP517,BaseEqptCdF!$C$5:$R$161,16,FALSE),0)</f>
        <v>0</v>
      </c>
      <c r="AS517" s="3">
        <f>IF(AL517=1,VLOOKUP($AP517,BaseEqptCdF!$C$5:$R$161,16,FALSE),0)</f>
        <v>0</v>
      </c>
      <c r="AT517" s="3">
        <f>IF(AM517=1,VLOOKUP($AP517,BaseEqptCdF!$C$5:$R$161,16,FALSE),0)</f>
        <v>0</v>
      </c>
      <c r="AU517" s="3">
        <f>IF(AN517=1,VLOOKUP($AP517,BaseEqptCdF!$C$5:$R$161,16,FALSE),0)</f>
        <v>0</v>
      </c>
      <c r="AV517" s="2">
        <f t="shared" si="76"/>
        <v>0</v>
      </c>
      <c r="AW517" s="3" t="str">
        <f>IF($L517="","",IF(SUM($AJ517:AJ517)=0,$AE517,VLOOKUP($AP517,BaseEqptCdF!$C$5:$R$161,16,FALSE)*$AC$3))</f>
        <v/>
      </c>
      <c r="AX517" s="3" t="str">
        <f>IF($L517="","",IF(SUM($AJ517:AK517)=0,$AE517,VLOOKUP($AP517,BaseEqptCdF!$C$5:$R$161,16,FALSE)*$AC$3))</f>
        <v/>
      </c>
      <c r="AY517" s="3" t="str">
        <f>IF($L517="","",IF(SUM($AJ517:AL517)=0,$AE517,VLOOKUP($AP517,BaseEqptCdF!$C$5:$R$161,16,FALSE)*$AC$3))</f>
        <v/>
      </c>
      <c r="AZ517" s="3" t="str">
        <f>IF($L517="","",IF(SUM($AJ517:AM517)=0,$AE517,VLOOKUP($AP517,BaseEqptCdF!$C$5:$R$161,16,FALSE)*$AC$3))</f>
        <v/>
      </c>
      <c r="BA517" s="3" t="str">
        <f>IF($L517="","",IF(SUM($AJ517:AN517)=0,$AE517,VLOOKUP($AP517,BaseEqptCdF!$C$5:$R$161,16,FALSE)*$AC$3))</f>
        <v/>
      </c>
      <c r="BB517" s="2">
        <f t="shared" si="77"/>
        <v>0</v>
      </c>
      <c r="BC517" s="3" t="str">
        <f>IF($L517="","",IF(SUM($AJ517:AJ517)=0,$AF517,IF(LEFT(VLOOKUP($AP517,BaseEqptCdF!$C$5:$E$161,3,FALSE),2)="SD",0,IF(LEFT(VLOOKUP($AP517,BaseEqptCdF!$C$5:$E$161,3,FALSE),2)="SB",1*52,VLOOKUP($AP517,BaseEqptCdF!$C$5:$S$161,12,FALSE)*0.2*300))))</f>
        <v/>
      </c>
      <c r="BD517" s="3" t="str">
        <f>IF($L517="","",IF(SUM($AJ517:AK517)=0,$AF517,IF(LEFT(VLOOKUP($AP517,BaseEqptCdF!$C$5:$E$161,3,FALSE),2)="SD",0,IF(LEFT(VLOOKUP($AP517,BaseEqptCdF!$C$5:$E$161,3,FALSE),2)="SB",1*52,VLOOKUP($AP517,BaseEqptCdF!$C$5:$S$161,12,FALSE)*0.2*300))))</f>
        <v/>
      </c>
      <c r="BE517" s="3" t="str">
        <f>IF($L517="","",IF(SUM($AJ517:AL517)=0,$AF517,IF(LEFT(VLOOKUP($AP517,BaseEqptCdF!$C$5:$E$161,3,FALSE),2)="SD",0,IF(LEFT(VLOOKUP($AP517,BaseEqptCdF!$C$5:$E$161,3,FALSE),2)="SB",1*52,VLOOKUP($AP517,BaseEqptCdF!$C$5:$S$161,12,FALSE)*0.2*300))))</f>
        <v/>
      </c>
      <c r="BF517" s="3" t="str">
        <f>IF($L517="","",IF(SUM($AJ517:AM517)=0,$AF517,IF(LEFT(VLOOKUP($AP517,BaseEqptCdF!$C$5:$E$161,3,FALSE),2)="SD",0,IF(LEFT(VLOOKUP($AP517,BaseEqptCdF!$C$5:$E$161,3,FALSE),2)="SB",1*52,VLOOKUP($AP517,BaseEqptCdF!$C$5:$S$161,12,FALSE)*0.2*300))))</f>
        <v/>
      </c>
      <c r="BG517" s="3" t="str">
        <f>IF($L517="","",IF(SUM($AJ517:AN517)=0,$AF517,IF(LEFT(VLOOKUP($AP517,BaseEqptCdF!$C$5:$E$161,3,FALSE),2)="SD",0,IF(LEFT(VLOOKUP($AP517,BaseEqptCdF!$C$5:$E$161,3,FALSE),2)="SB",1*52,VLOOKUP($AP517,BaseEqptCdF!$C$5:$S$161,12,FALSE)*0.2*300))))</f>
        <v/>
      </c>
      <c r="BH517" s="2">
        <f t="shared" si="78"/>
        <v>0</v>
      </c>
    </row>
    <row r="518" spans="1:60" x14ac:dyDescent="0.25">
      <c r="A518" s="296" t="str">
        <f t="array" ref="A518">IF($C518="","",INDEX(Prog!$B$8:$D$300,MATCH($C518,nivo1,0),1))</f>
        <v/>
      </c>
      <c r="B518" s="296" t="str">
        <f t="array" ref="B518">IF($C518="","",INDEX(Prog!$B$8:$D$300,MATCH($C518,nivo1,0),2))</f>
        <v/>
      </c>
      <c r="C518" s="273"/>
      <c r="D518" s="267"/>
      <c r="E518" s="273"/>
      <c r="F518" s="273"/>
      <c r="G518" s="273"/>
      <c r="H518" s="273"/>
      <c r="I518" s="273"/>
      <c r="J518" s="273"/>
      <c r="K518" s="274"/>
      <c r="L518" s="273"/>
      <c r="M518" s="273"/>
      <c r="N518" s="273"/>
      <c r="O518" s="275"/>
      <c r="P518" s="273"/>
      <c r="Q518" s="273"/>
      <c r="R518" s="273"/>
      <c r="S518" s="273"/>
      <c r="T518" s="276"/>
      <c r="U518" s="276"/>
      <c r="V518" s="276"/>
      <c r="W518" s="276"/>
      <c r="X518" s="277"/>
      <c r="Y518" s="278"/>
      <c r="AA518" s="8" t="str">
        <f>IF($L518="","",VLOOKUP($L518,BaseEqptCdF!$C$5:$E$161,2,FALSE))</f>
        <v/>
      </c>
      <c r="AB518" s="8" t="str">
        <f>IF($L518="","",VLOOKUP($L518,BaseEqptCdF!$C$5:$E$161,3,FALSE))</f>
        <v/>
      </c>
      <c r="AC518" s="7" t="str">
        <f>IF($L518="","",VLOOKUP($L518,BaseEqptCdF!$C$5:$I$161,6,FALSE))</f>
        <v/>
      </c>
      <c r="AD518" s="7" t="str">
        <f>IF($L518="","",VLOOKUP($L518,BaseEqptCdF!$C$5:$I$161,7,FALSE))</f>
        <v/>
      </c>
      <c r="AE518" s="3" t="str">
        <f>IF($L518="","",VLOOKUP($L518,BaseEqptCdF!$C$5:$R$161,16,FALSE)*$AC$3)</f>
        <v/>
      </c>
      <c r="AF518" s="3" t="str">
        <f>IF($L518="","",IF(LEFT($AB518,2)="SD",0,IF(LEFT($AB518,2)="SB",1*52,IF($N518=Prog!$P$17,VLOOKUP($L518,BaseEqptCdF!$C$5:$P$161,14,FALSE)*1*300,VLOOKUP($L518,BaseEqptCdF!$C$5:$P$161,12,FALSE)*0.2*300))))</f>
        <v/>
      </c>
      <c r="AG518" s="6" t="str">
        <f t="shared" si="70"/>
        <v/>
      </c>
      <c r="AH518" s="6">
        <f>IF($U518=Prog!$S$18,YEAR($X518),"")</f>
        <v>1900</v>
      </c>
      <c r="AI518" s="5" t="str">
        <f>IF(OR($AG518="",$U518=Prog!$S$18),"",IF(OR($U518=Prog!$S$17,$U518=Prog!$S$16),YEAR($X518),IF($AG518="ND","ND",$AI$8+$O518)))</f>
        <v/>
      </c>
      <c r="AJ518" s="3" t="str">
        <f t="shared" si="73"/>
        <v/>
      </c>
      <c r="AK518" s="3" t="str">
        <f t="shared" si="74"/>
        <v/>
      </c>
      <c r="AL518" s="3" t="str">
        <f t="shared" si="74"/>
        <v/>
      </c>
      <c r="AM518" s="3" t="str">
        <f t="shared" si="74"/>
        <v/>
      </c>
      <c r="AN518" s="3" t="str">
        <f t="shared" si="74"/>
        <v/>
      </c>
      <c r="AO518" s="2">
        <f t="shared" si="75"/>
        <v>0</v>
      </c>
      <c r="AP518" s="4"/>
      <c r="AQ518" s="3">
        <f>IF(AJ518=1,VLOOKUP($AP518,BaseEqptCdF!$C$5:$R$161,16,FALSE),0)</f>
        <v>0</v>
      </c>
      <c r="AR518" s="3">
        <f>IF(AK518=1,VLOOKUP($AP518,BaseEqptCdF!$C$5:$R$161,16,FALSE),0)</f>
        <v>0</v>
      </c>
      <c r="AS518" s="3">
        <f>IF(AL518=1,VLOOKUP($AP518,BaseEqptCdF!$C$5:$R$161,16,FALSE),0)</f>
        <v>0</v>
      </c>
      <c r="AT518" s="3">
        <f>IF(AM518=1,VLOOKUP($AP518,BaseEqptCdF!$C$5:$R$161,16,FALSE),0)</f>
        <v>0</v>
      </c>
      <c r="AU518" s="3">
        <f>IF(AN518=1,VLOOKUP($AP518,BaseEqptCdF!$C$5:$R$161,16,FALSE),0)</f>
        <v>0</v>
      </c>
      <c r="AV518" s="2">
        <f t="shared" si="76"/>
        <v>0</v>
      </c>
      <c r="AW518" s="3" t="str">
        <f>IF($L518="","",IF(SUM($AJ518:AJ518)=0,$AE518,VLOOKUP($AP518,BaseEqptCdF!$C$5:$R$161,16,FALSE)*$AC$3))</f>
        <v/>
      </c>
      <c r="AX518" s="3" t="str">
        <f>IF($L518="","",IF(SUM($AJ518:AK518)=0,$AE518,VLOOKUP($AP518,BaseEqptCdF!$C$5:$R$161,16,FALSE)*$AC$3))</f>
        <v/>
      </c>
      <c r="AY518" s="3" t="str">
        <f>IF($L518="","",IF(SUM($AJ518:AL518)=0,$AE518,VLOOKUP($AP518,BaseEqptCdF!$C$5:$R$161,16,FALSE)*$AC$3))</f>
        <v/>
      </c>
      <c r="AZ518" s="3" t="str">
        <f>IF($L518="","",IF(SUM($AJ518:AM518)=0,$AE518,VLOOKUP($AP518,BaseEqptCdF!$C$5:$R$161,16,FALSE)*$AC$3))</f>
        <v/>
      </c>
      <c r="BA518" s="3" t="str">
        <f>IF($L518="","",IF(SUM($AJ518:AN518)=0,$AE518,VLOOKUP($AP518,BaseEqptCdF!$C$5:$R$161,16,FALSE)*$AC$3))</f>
        <v/>
      </c>
      <c r="BB518" s="2">
        <f t="shared" si="77"/>
        <v>0</v>
      </c>
      <c r="BC518" s="3" t="str">
        <f>IF($L518="","",IF(SUM($AJ518:AJ518)=0,$AF518,IF(LEFT(VLOOKUP($AP518,BaseEqptCdF!$C$5:$E$161,3,FALSE),2)="SD",0,IF(LEFT(VLOOKUP($AP518,BaseEqptCdF!$C$5:$E$161,3,FALSE),2)="SB",1*52,VLOOKUP($AP518,BaseEqptCdF!$C$5:$S$161,12,FALSE)*0.2*300))))</f>
        <v/>
      </c>
      <c r="BD518" s="3" t="str">
        <f>IF($L518="","",IF(SUM($AJ518:AK518)=0,$AF518,IF(LEFT(VLOOKUP($AP518,BaseEqptCdF!$C$5:$E$161,3,FALSE),2)="SD",0,IF(LEFT(VLOOKUP($AP518,BaseEqptCdF!$C$5:$E$161,3,FALSE),2)="SB",1*52,VLOOKUP($AP518,BaseEqptCdF!$C$5:$S$161,12,FALSE)*0.2*300))))</f>
        <v/>
      </c>
      <c r="BE518" s="3" t="str">
        <f>IF($L518="","",IF(SUM($AJ518:AL518)=0,$AF518,IF(LEFT(VLOOKUP($AP518,BaseEqptCdF!$C$5:$E$161,3,FALSE),2)="SD",0,IF(LEFT(VLOOKUP($AP518,BaseEqptCdF!$C$5:$E$161,3,FALSE),2)="SB",1*52,VLOOKUP($AP518,BaseEqptCdF!$C$5:$S$161,12,FALSE)*0.2*300))))</f>
        <v/>
      </c>
      <c r="BF518" s="3" t="str">
        <f>IF($L518="","",IF(SUM($AJ518:AM518)=0,$AF518,IF(LEFT(VLOOKUP($AP518,BaseEqptCdF!$C$5:$E$161,3,FALSE),2)="SD",0,IF(LEFT(VLOOKUP($AP518,BaseEqptCdF!$C$5:$E$161,3,FALSE),2)="SB",1*52,VLOOKUP($AP518,BaseEqptCdF!$C$5:$S$161,12,FALSE)*0.2*300))))</f>
        <v/>
      </c>
      <c r="BG518" s="3" t="str">
        <f>IF($L518="","",IF(SUM($AJ518:AN518)=0,$AF518,IF(LEFT(VLOOKUP($AP518,BaseEqptCdF!$C$5:$E$161,3,FALSE),2)="SD",0,IF(LEFT(VLOOKUP($AP518,BaseEqptCdF!$C$5:$E$161,3,FALSE),2)="SB",1*52,VLOOKUP($AP518,BaseEqptCdF!$C$5:$S$161,12,FALSE)*0.2*300))))</f>
        <v/>
      </c>
      <c r="BH518" s="2">
        <f t="shared" si="78"/>
        <v>0</v>
      </c>
    </row>
    <row r="519" spans="1:60" x14ac:dyDescent="0.25">
      <c r="A519" s="296" t="str">
        <f t="array" ref="A519">IF($C519="","",INDEX(Prog!$B$8:$D$300,MATCH($C519,nivo1,0),1))</f>
        <v/>
      </c>
      <c r="B519" s="296" t="str">
        <f t="array" ref="B519">IF($C519="","",INDEX(Prog!$B$8:$D$300,MATCH($C519,nivo1,0),2))</f>
        <v/>
      </c>
      <c r="C519" s="273"/>
      <c r="D519" s="267"/>
      <c r="E519" s="273"/>
      <c r="F519" s="273"/>
      <c r="G519" s="273"/>
      <c r="H519" s="273"/>
      <c r="I519" s="273"/>
      <c r="J519" s="273"/>
      <c r="K519" s="274"/>
      <c r="L519" s="273"/>
      <c r="M519" s="273"/>
      <c r="N519" s="273"/>
      <c r="O519" s="275"/>
      <c r="P519" s="273"/>
      <c r="Q519" s="273"/>
      <c r="R519" s="273"/>
      <c r="S519" s="273"/>
      <c r="T519" s="276"/>
      <c r="U519" s="276"/>
      <c r="V519" s="276"/>
      <c r="W519" s="276"/>
      <c r="X519" s="277"/>
      <c r="Y519" s="278"/>
      <c r="AA519" s="8" t="str">
        <f>IF($L519="","",VLOOKUP($L519,BaseEqptCdF!$C$5:$E$161,2,FALSE))</f>
        <v/>
      </c>
      <c r="AB519" s="8" t="str">
        <f>IF($L519="","",VLOOKUP($L519,BaseEqptCdF!$C$5:$E$161,3,FALSE))</f>
        <v/>
      </c>
      <c r="AC519" s="7" t="str">
        <f>IF($L519="","",VLOOKUP($L519,BaseEqptCdF!$C$5:$I$161,6,FALSE))</f>
        <v/>
      </c>
      <c r="AD519" s="7" t="str">
        <f>IF($L519="","",VLOOKUP($L519,BaseEqptCdF!$C$5:$I$161,7,FALSE))</f>
        <v/>
      </c>
      <c r="AE519" s="3" t="str">
        <f>IF($L519="","",VLOOKUP($L519,BaseEqptCdF!$C$5:$R$161,16,FALSE)*$AC$3)</f>
        <v/>
      </c>
      <c r="AF519" s="3" t="str">
        <f>IF($L519="","",IF(LEFT($AB519,2)="SD",0,IF(LEFT($AB519,2)="SB",1*52,IF($N519=Prog!$P$17,VLOOKUP($L519,BaseEqptCdF!$C$5:$P$161,14,FALSE)*1*300,VLOOKUP($L519,BaseEqptCdF!$C$5:$P$161,12,FALSE)*0.2*300))))</f>
        <v/>
      </c>
      <c r="AG519" s="6" t="str">
        <f t="shared" si="70"/>
        <v/>
      </c>
      <c r="AH519" s="6">
        <f>IF($U519=Prog!$S$18,YEAR($X519),"")</f>
        <v>1900</v>
      </c>
      <c r="AI519" s="5" t="str">
        <f>IF(OR($AG519="",$U519=Prog!$S$18),"",IF(OR($U519=Prog!$S$17,$U519=Prog!$S$16),YEAR($X519),IF($AG519="ND","ND",$AI$8+$O519)))</f>
        <v/>
      </c>
      <c r="AJ519" s="3" t="str">
        <f t="shared" si="73"/>
        <v/>
      </c>
      <c r="AK519" s="3" t="str">
        <f t="shared" si="74"/>
        <v/>
      </c>
      <c r="AL519" s="3" t="str">
        <f t="shared" si="74"/>
        <v/>
      </c>
      <c r="AM519" s="3" t="str">
        <f t="shared" si="74"/>
        <v/>
      </c>
      <c r="AN519" s="3" t="str">
        <f t="shared" si="74"/>
        <v/>
      </c>
      <c r="AO519" s="2">
        <f t="shared" si="75"/>
        <v>0</v>
      </c>
      <c r="AP519" s="4"/>
      <c r="AQ519" s="3">
        <f>IF(AJ519=1,VLOOKUP($AP519,BaseEqptCdF!$C$5:$R$161,16,FALSE),0)</f>
        <v>0</v>
      </c>
      <c r="AR519" s="3">
        <f>IF(AK519=1,VLOOKUP($AP519,BaseEqptCdF!$C$5:$R$161,16,FALSE),0)</f>
        <v>0</v>
      </c>
      <c r="AS519" s="3">
        <f>IF(AL519=1,VLOOKUP($AP519,BaseEqptCdF!$C$5:$R$161,16,FALSE),0)</f>
        <v>0</v>
      </c>
      <c r="AT519" s="3">
        <f>IF(AM519=1,VLOOKUP($AP519,BaseEqptCdF!$C$5:$R$161,16,FALSE),0)</f>
        <v>0</v>
      </c>
      <c r="AU519" s="3">
        <f>IF(AN519=1,VLOOKUP($AP519,BaseEqptCdF!$C$5:$R$161,16,FALSE),0)</f>
        <v>0</v>
      </c>
      <c r="AV519" s="2">
        <f t="shared" si="76"/>
        <v>0</v>
      </c>
      <c r="AW519" s="3" t="str">
        <f>IF($L519="","",IF(SUM($AJ519:AJ519)=0,$AE519,VLOOKUP($AP519,BaseEqptCdF!$C$5:$R$161,16,FALSE)*$AC$3))</f>
        <v/>
      </c>
      <c r="AX519" s="3" t="str">
        <f>IF($L519="","",IF(SUM($AJ519:AK519)=0,$AE519,VLOOKUP($AP519,BaseEqptCdF!$C$5:$R$161,16,FALSE)*$AC$3))</f>
        <v/>
      </c>
      <c r="AY519" s="3" t="str">
        <f>IF($L519="","",IF(SUM($AJ519:AL519)=0,$AE519,VLOOKUP($AP519,BaseEqptCdF!$C$5:$R$161,16,FALSE)*$AC$3))</f>
        <v/>
      </c>
      <c r="AZ519" s="3" t="str">
        <f>IF($L519="","",IF(SUM($AJ519:AM519)=0,$AE519,VLOOKUP($AP519,BaseEqptCdF!$C$5:$R$161,16,FALSE)*$AC$3))</f>
        <v/>
      </c>
      <c r="BA519" s="3" t="str">
        <f>IF($L519="","",IF(SUM($AJ519:AN519)=0,$AE519,VLOOKUP($AP519,BaseEqptCdF!$C$5:$R$161,16,FALSE)*$AC$3))</f>
        <v/>
      </c>
      <c r="BB519" s="2">
        <f t="shared" si="77"/>
        <v>0</v>
      </c>
      <c r="BC519" s="3" t="str">
        <f>IF($L519="","",IF(SUM($AJ519:AJ519)=0,$AF519,IF(LEFT(VLOOKUP($AP519,BaseEqptCdF!$C$5:$E$161,3,FALSE),2)="SD",0,IF(LEFT(VLOOKUP($AP519,BaseEqptCdF!$C$5:$E$161,3,FALSE),2)="SB",1*52,VLOOKUP($AP519,BaseEqptCdF!$C$5:$S$161,12,FALSE)*0.2*300))))</f>
        <v/>
      </c>
      <c r="BD519" s="3" t="str">
        <f>IF($L519="","",IF(SUM($AJ519:AK519)=0,$AF519,IF(LEFT(VLOOKUP($AP519,BaseEqptCdF!$C$5:$E$161,3,FALSE),2)="SD",0,IF(LEFT(VLOOKUP($AP519,BaseEqptCdF!$C$5:$E$161,3,FALSE),2)="SB",1*52,VLOOKUP($AP519,BaseEqptCdF!$C$5:$S$161,12,FALSE)*0.2*300))))</f>
        <v/>
      </c>
      <c r="BE519" s="3" t="str">
        <f>IF($L519="","",IF(SUM($AJ519:AL519)=0,$AF519,IF(LEFT(VLOOKUP($AP519,BaseEqptCdF!$C$5:$E$161,3,FALSE),2)="SD",0,IF(LEFT(VLOOKUP($AP519,BaseEqptCdF!$C$5:$E$161,3,FALSE),2)="SB",1*52,VLOOKUP($AP519,BaseEqptCdF!$C$5:$S$161,12,FALSE)*0.2*300))))</f>
        <v/>
      </c>
      <c r="BF519" s="3" t="str">
        <f>IF($L519="","",IF(SUM($AJ519:AM519)=0,$AF519,IF(LEFT(VLOOKUP($AP519,BaseEqptCdF!$C$5:$E$161,3,FALSE),2)="SD",0,IF(LEFT(VLOOKUP($AP519,BaseEqptCdF!$C$5:$E$161,3,FALSE),2)="SB",1*52,VLOOKUP($AP519,BaseEqptCdF!$C$5:$S$161,12,FALSE)*0.2*300))))</f>
        <v/>
      </c>
      <c r="BG519" s="3" t="str">
        <f>IF($L519="","",IF(SUM($AJ519:AN519)=0,$AF519,IF(LEFT(VLOOKUP($AP519,BaseEqptCdF!$C$5:$E$161,3,FALSE),2)="SD",0,IF(LEFT(VLOOKUP($AP519,BaseEqptCdF!$C$5:$E$161,3,FALSE),2)="SB",1*52,VLOOKUP($AP519,BaseEqptCdF!$C$5:$S$161,12,FALSE)*0.2*300))))</f>
        <v/>
      </c>
      <c r="BH519" s="2">
        <f t="shared" si="78"/>
        <v>0</v>
      </c>
    </row>
    <row r="520" spans="1:60" x14ac:dyDescent="0.25">
      <c r="A520" s="296" t="str">
        <f t="array" ref="A520">IF($C520="","",INDEX(Prog!$B$8:$D$300,MATCH($C520,nivo1,0),1))</f>
        <v/>
      </c>
      <c r="B520" s="296" t="str">
        <f t="array" ref="B520">IF($C520="","",INDEX(Prog!$B$8:$D$300,MATCH($C520,nivo1,0),2))</f>
        <v/>
      </c>
      <c r="C520" s="273"/>
      <c r="D520" s="267"/>
      <c r="E520" s="273"/>
      <c r="F520" s="273"/>
      <c r="G520" s="273"/>
      <c r="H520" s="273"/>
      <c r="I520" s="273"/>
      <c r="J520" s="273"/>
      <c r="K520" s="274"/>
      <c r="L520" s="273"/>
      <c r="M520" s="273"/>
      <c r="N520" s="273"/>
      <c r="O520" s="275"/>
      <c r="P520" s="273"/>
      <c r="Q520" s="273"/>
      <c r="R520" s="273"/>
      <c r="S520" s="273"/>
      <c r="T520" s="276"/>
      <c r="U520" s="276"/>
      <c r="V520" s="276"/>
      <c r="W520" s="276"/>
      <c r="X520" s="277"/>
      <c r="Y520" s="278"/>
      <c r="AA520" s="8" t="str">
        <f>IF($L520="","",VLOOKUP($L520,BaseEqptCdF!$C$5:$E$161,2,FALSE))</f>
        <v/>
      </c>
      <c r="AB520" s="8" t="str">
        <f>IF($L520="","",VLOOKUP($L520,BaseEqptCdF!$C$5:$E$161,3,FALSE))</f>
        <v/>
      </c>
      <c r="AC520" s="7" t="str">
        <f>IF($L520="","",VLOOKUP($L520,BaseEqptCdF!$C$5:$I$161,6,FALSE))</f>
        <v/>
      </c>
      <c r="AD520" s="7" t="str">
        <f>IF($L520="","",VLOOKUP($L520,BaseEqptCdF!$C$5:$I$161,7,FALSE))</f>
        <v/>
      </c>
      <c r="AE520" s="3" t="str">
        <f>IF($L520="","",VLOOKUP($L520,BaseEqptCdF!$C$5:$R$161,16,FALSE)*$AC$3)</f>
        <v/>
      </c>
      <c r="AF520" s="3" t="str">
        <f>IF($L520="","",IF(LEFT($AB520,2)="SD",0,IF(LEFT($AB520,2)="SB",1*52,IF($N520=Prog!$P$17,VLOOKUP($L520,BaseEqptCdF!$C$5:$P$161,14,FALSE)*1*300,VLOOKUP($L520,BaseEqptCdF!$C$5:$P$161,12,FALSE)*0.2*300))))</f>
        <v/>
      </c>
      <c r="AG520" s="6" t="str">
        <f t="shared" si="70"/>
        <v/>
      </c>
      <c r="AH520" s="6">
        <f>IF($U520=Prog!$S$18,YEAR($X520),"")</f>
        <v>1900</v>
      </c>
      <c r="AI520" s="5" t="str">
        <f>IF(OR($AG520="",$U520=Prog!$S$18),"",IF(OR($U520=Prog!$S$17,$U520=Prog!$S$16),YEAR($X520),IF($AG520="ND","ND",$AI$8+$O520)))</f>
        <v/>
      </c>
      <c r="AJ520" s="3" t="str">
        <f t="shared" si="73"/>
        <v/>
      </c>
      <c r="AK520" s="3" t="str">
        <f t="shared" si="74"/>
        <v/>
      </c>
      <c r="AL520" s="3" t="str">
        <f t="shared" si="74"/>
        <v/>
      </c>
      <c r="AM520" s="3" t="str">
        <f t="shared" si="74"/>
        <v/>
      </c>
      <c r="AN520" s="3" t="str">
        <f t="shared" si="74"/>
        <v/>
      </c>
      <c r="AO520" s="2">
        <f t="shared" si="75"/>
        <v>0</v>
      </c>
      <c r="AP520" s="4"/>
      <c r="AQ520" s="3">
        <f>IF(AJ520=1,VLOOKUP($AP520,BaseEqptCdF!$C$5:$R$161,16,FALSE),0)</f>
        <v>0</v>
      </c>
      <c r="AR520" s="3">
        <f>IF(AK520=1,VLOOKUP($AP520,BaseEqptCdF!$C$5:$R$161,16,FALSE),0)</f>
        <v>0</v>
      </c>
      <c r="AS520" s="3">
        <f>IF(AL520=1,VLOOKUP($AP520,BaseEqptCdF!$C$5:$R$161,16,FALSE),0)</f>
        <v>0</v>
      </c>
      <c r="AT520" s="3">
        <f>IF(AM520=1,VLOOKUP($AP520,BaseEqptCdF!$C$5:$R$161,16,FALSE),0)</f>
        <v>0</v>
      </c>
      <c r="AU520" s="3">
        <f>IF(AN520=1,VLOOKUP($AP520,BaseEqptCdF!$C$5:$R$161,16,FALSE),0)</f>
        <v>0</v>
      </c>
      <c r="AV520" s="2">
        <f t="shared" si="76"/>
        <v>0</v>
      </c>
      <c r="AW520" s="3" t="str">
        <f>IF($L520="","",IF(SUM($AJ520:AJ520)=0,$AE520,VLOOKUP($AP520,BaseEqptCdF!$C$5:$R$161,16,FALSE)*$AC$3))</f>
        <v/>
      </c>
      <c r="AX520" s="3" t="str">
        <f>IF($L520="","",IF(SUM($AJ520:AK520)=0,$AE520,VLOOKUP($AP520,BaseEqptCdF!$C$5:$R$161,16,FALSE)*$AC$3))</f>
        <v/>
      </c>
      <c r="AY520" s="3" t="str">
        <f>IF($L520="","",IF(SUM($AJ520:AL520)=0,$AE520,VLOOKUP($AP520,BaseEqptCdF!$C$5:$R$161,16,FALSE)*$AC$3))</f>
        <v/>
      </c>
      <c r="AZ520" s="3" t="str">
        <f>IF($L520="","",IF(SUM($AJ520:AM520)=0,$AE520,VLOOKUP($AP520,BaseEqptCdF!$C$5:$R$161,16,FALSE)*$AC$3))</f>
        <v/>
      </c>
      <c r="BA520" s="3" t="str">
        <f>IF($L520="","",IF(SUM($AJ520:AN520)=0,$AE520,VLOOKUP($AP520,BaseEqptCdF!$C$5:$R$161,16,FALSE)*$AC$3))</f>
        <v/>
      </c>
      <c r="BB520" s="2">
        <f t="shared" si="77"/>
        <v>0</v>
      </c>
      <c r="BC520" s="3" t="str">
        <f>IF($L520="","",IF(SUM($AJ520:AJ520)=0,$AF520,IF(LEFT(VLOOKUP($AP520,BaseEqptCdF!$C$5:$E$161,3,FALSE),2)="SD",0,IF(LEFT(VLOOKUP($AP520,BaseEqptCdF!$C$5:$E$161,3,FALSE),2)="SB",1*52,VLOOKUP($AP520,BaseEqptCdF!$C$5:$S$161,12,FALSE)*0.2*300))))</f>
        <v/>
      </c>
      <c r="BD520" s="3" t="str">
        <f>IF($L520="","",IF(SUM($AJ520:AK520)=0,$AF520,IF(LEFT(VLOOKUP($AP520,BaseEqptCdF!$C$5:$E$161,3,FALSE),2)="SD",0,IF(LEFT(VLOOKUP($AP520,BaseEqptCdF!$C$5:$E$161,3,FALSE),2)="SB",1*52,VLOOKUP($AP520,BaseEqptCdF!$C$5:$S$161,12,FALSE)*0.2*300))))</f>
        <v/>
      </c>
      <c r="BE520" s="3" t="str">
        <f>IF($L520="","",IF(SUM($AJ520:AL520)=0,$AF520,IF(LEFT(VLOOKUP($AP520,BaseEqptCdF!$C$5:$E$161,3,FALSE),2)="SD",0,IF(LEFT(VLOOKUP($AP520,BaseEqptCdF!$C$5:$E$161,3,FALSE),2)="SB",1*52,VLOOKUP($AP520,BaseEqptCdF!$C$5:$S$161,12,FALSE)*0.2*300))))</f>
        <v/>
      </c>
      <c r="BF520" s="3" t="str">
        <f>IF($L520="","",IF(SUM($AJ520:AM520)=0,$AF520,IF(LEFT(VLOOKUP($AP520,BaseEqptCdF!$C$5:$E$161,3,FALSE),2)="SD",0,IF(LEFT(VLOOKUP($AP520,BaseEqptCdF!$C$5:$E$161,3,FALSE),2)="SB",1*52,VLOOKUP($AP520,BaseEqptCdF!$C$5:$S$161,12,FALSE)*0.2*300))))</f>
        <v/>
      </c>
      <c r="BG520" s="3" t="str">
        <f>IF($L520="","",IF(SUM($AJ520:AN520)=0,$AF520,IF(LEFT(VLOOKUP($AP520,BaseEqptCdF!$C$5:$E$161,3,FALSE),2)="SD",0,IF(LEFT(VLOOKUP($AP520,BaseEqptCdF!$C$5:$E$161,3,FALSE),2)="SB",1*52,VLOOKUP($AP520,BaseEqptCdF!$C$5:$S$161,12,FALSE)*0.2*300))))</f>
        <v/>
      </c>
      <c r="BH520" s="2">
        <f t="shared" si="78"/>
        <v>0</v>
      </c>
    </row>
    <row r="521" spans="1:60" x14ac:dyDescent="0.25">
      <c r="A521" s="296" t="str">
        <f t="array" ref="A521">IF($C521="","",INDEX(Prog!$B$8:$D$300,MATCH($C521,nivo1,0),1))</f>
        <v/>
      </c>
      <c r="B521" s="296" t="str">
        <f t="array" ref="B521">IF($C521="","",INDEX(Prog!$B$8:$D$300,MATCH($C521,nivo1,0),2))</f>
        <v/>
      </c>
      <c r="C521" s="273"/>
      <c r="D521" s="267"/>
      <c r="E521" s="273"/>
      <c r="F521" s="273"/>
      <c r="G521" s="273"/>
      <c r="H521" s="273"/>
      <c r="I521" s="273"/>
      <c r="J521" s="273"/>
      <c r="K521" s="274"/>
      <c r="L521" s="273"/>
      <c r="M521" s="273"/>
      <c r="N521" s="273"/>
      <c r="O521" s="275"/>
      <c r="P521" s="273"/>
      <c r="Q521" s="273"/>
      <c r="R521" s="273"/>
      <c r="S521" s="273"/>
      <c r="T521" s="276"/>
      <c r="U521" s="276"/>
      <c r="V521" s="276"/>
      <c r="W521" s="276"/>
      <c r="X521" s="277"/>
      <c r="Y521" s="278"/>
      <c r="AA521" s="8" t="str">
        <f>IF($L521="","",VLOOKUP($L521,BaseEqptCdF!$C$5:$E$161,2,FALSE))</f>
        <v/>
      </c>
      <c r="AB521" s="8" t="str">
        <f>IF($L521="","",VLOOKUP($L521,BaseEqptCdF!$C$5:$E$161,3,FALSE))</f>
        <v/>
      </c>
      <c r="AC521" s="7" t="str">
        <f>IF($L521="","",VLOOKUP($L521,BaseEqptCdF!$C$5:$I$161,6,FALSE))</f>
        <v/>
      </c>
      <c r="AD521" s="7" t="str">
        <f>IF($L521="","",VLOOKUP($L521,BaseEqptCdF!$C$5:$I$161,7,FALSE))</f>
        <v/>
      </c>
      <c r="AE521" s="3" t="str">
        <f>IF($L521="","",VLOOKUP($L521,BaseEqptCdF!$C$5:$R$161,16,FALSE)*$AC$3)</f>
        <v/>
      </c>
      <c r="AF521" s="3" t="str">
        <f>IF($L521="","",IF(LEFT($AB521,2)="SD",0,IF(LEFT($AB521,2)="SB",1*52,IF($N521=Prog!$P$17,VLOOKUP($L521,BaseEqptCdF!$C$5:$P$161,14,FALSE)*1*300,VLOOKUP($L521,BaseEqptCdF!$C$5:$P$161,12,FALSE)*0.2*300))))</f>
        <v/>
      </c>
      <c r="AG521" s="6" t="str">
        <f t="shared" si="70"/>
        <v/>
      </c>
      <c r="AH521" s="6">
        <f>IF($U521=Prog!$S$18,YEAR($X521),"")</f>
        <v>1900</v>
      </c>
      <c r="AI521" s="5" t="str">
        <f>IF(OR($AG521="",$U521=Prog!$S$18),"",IF(OR($U521=Prog!$S$17,$U521=Prog!$S$16),YEAR($X521),IF($AG521="ND","ND",$AI$8+$O521)))</f>
        <v/>
      </c>
      <c r="AJ521" s="3" t="str">
        <f t="shared" si="73"/>
        <v/>
      </c>
      <c r="AK521" s="3" t="str">
        <f t="shared" si="74"/>
        <v/>
      </c>
      <c r="AL521" s="3" t="str">
        <f t="shared" si="74"/>
        <v/>
      </c>
      <c r="AM521" s="3" t="str">
        <f t="shared" si="74"/>
        <v/>
      </c>
      <c r="AN521" s="3" t="str">
        <f t="shared" si="74"/>
        <v/>
      </c>
      <c r="AO521" s="2">
        <f t="shared" si="75"/>
        <v>0</v>
      </c>
      <c r="AP521" s="4"/>
      <c r="AQ521" s="3">
        <f>IF(AJ521=1,VLOOKUP($AP521,BaseEqptCdF!$C$5:$R$161,16,FALSE),0)</f>
        <v>0</v>
      </c>
      <c r="AR521" s="3">
        <f>IF(AK521=1,VLOOKUP($AP521,BaseEqptCdF!$C$5:$R$161,16,FALSE),0)</f>
        <v>0</v>
      </c>
      <c r="AS521" s="3">
        <f>IF(AL521=1,VLOOKUP($AP521,BaseEqptCdF!$C$5:$R$161,16,FALSE),0)</f>
        <v>0</v>
      </c>
      <c r="AT521" s="3">
        <f>IF(AM521=1,VLOOKUP($AP521,BaseEqptCdF!$C$5:$R$161,16,FALSE),0)</f>
        <v>0</v>
      </c>
      <c r="AU521" s="3">
        <f>IF(AN521=1,VLOOKUP($AP521,BaseEqptCdF!$C$5:$R$161,16,FALSE),0)</f>
        <v>0</v>
      </c>
      <c r="AV521" s="2">
        <f t="shared" si="76"/>
        <v>0</v>
      </c>
      <c r="AW521" s="3" t="str">
        <f>IF($L521="","",IF(SUM($AJ521:AJ521)=0,$AE521,VLOOKUP($AP521,BaseEqptCdF!$C$5:$R$161,16,FALSE)*$AC$3))</f>
        <v/>
      </c>
      <c r="AX521" s="3" t="str">
        <f>IF($L521="","",IF(SUM($AJ521:AK521)=0,$AE521,VLOOKUP($AP521,BaseEqptCdF!$C$5:$R$161,16,FALSE)*$AC$3))</f>
        <v/>
      </c>
      <c r="AY521" s="3" t="str">
        <f>IF($L521="","",IF(SUM($AJ521:AL521)=0,$AE521,VLOOKUP($AP521,BaseEqptCdF!$C$5:$R$161,16,FALSE)*$AC$3))</f>
        <v/>
      </c>
      <c r="AZ521" s="3" t="str">
        <f>IF($L521="","",IF(SUM($AJ521:AM521)=0,$AE521,VLOOKUP($AP521,BaseEqptCdF!$C$5:$R$161,16,FALSE)*$AC$3))</f>
        <v/>
      </c>
      <c r="BA521" s="3" t="str">
        <f>IF($L521="","",IF(SUM($AJ521:AN521)=0,$AE521,VLOOKUP($AP521,BaseEqptCdF!$C$5:$R$161,16,FALSE)*$AC$3))</f>
        <v/>
      </c>
      <c r="BB521" s="2">
        <f t="shared" si="77"/>
        <v>0</v>
      </c>
      <c r="BC521" s="3" t="str">
        <f>IF($L521="","",IF(SUM($AJ521:AJ521)=0,$AF521,IF(LEFT(VLOOKUP($AP521,BaseEqptCdF!$C$5:$E$161,3,FALSE),2)="SD",0,IF(LEFT(VLOOKUP($AP521,BaseEqptCdF!$C$5:$E$161,3,FALSE),2)="SB",1*52,VLOOKUP($AP521,BaseEqptCdF!$C$5:$S$161,12,FALSE)*0.2*300))))</f>
        <v/>
      </c>
      <c r="BD521" s="3" t="str">
        <f>IF($L521="","",IF(SUM($AJ521:AK521)=0,$AF521,IF(LEFT(VLOOKUP($AP521,BaseEqptCdF!$C$5:$E$161,3,FALSE),2)="SD",0,IF(LEFT(VLOOKUP($AP521,BaseEqptCdF!$C$5:$E$161,3,FALSE),2)="SB",1*52,VLOOKUP($AP521,BaseEqptCdF!$C$5:$S$161,12,FALSE)*0.2*300))))</f>
        <v/>
      </c>
      <c r="BE521" s="3" t="str">
        <f>IF($L521="","",IF(SUM($AJ521:AL521)=0,$AF521,IF(LEFT(VLOOKUP($AP521,BaseEqptCdF!$C$5:$E$161,3,FALSE),2)="SD",0,IF(LEFT(VLOOKUP($AP521,BaseEqptCdF!$C$5:$E$161,3,FALSE),2)="SB",1*52,VLOOKUP($AP521,BaseEqptCdF!$C$5:$S$161,12,FALSE)*0.2*300))))</f>
        <v/>
      </c>
      <c r="BF521" s="3" t="str">
        <f>IF($L521="","",IF(SUM($AJ521:AM521)=0,$AF521,IF(LEFT(VLOOKUP($AP521,BaseEqptCdF!$C$5:$E$161,3,FALSE),2)="SD",0,IF(LEFT(VLOOKUP($AP521,BaseEqptCdF!$C$5:$E$161,3,FALSE),2)="SB",1*52,VLOOKUP($AP521,BaseEqptCdF!$C$5:$S$161,12,FALSE)*0.2*300))))</f>
        <v/>
      </c>
      <c r="BG521" s="3" t="str">
        <f>IF($L521="","",IF(SUM($AJ521:AN521)=0,$AF521,IF(LEFT(VLOOKUP($AP521,BaseEqptCdF!$C$5:$E$161,3,FALSE),2)="SD",0,IF(LEFT(VLOOKUP($AP521,BaseEqptCdF!$C$5:$E$161,3,FALSE),2)="SB",1*52,VLOOKUP($AP521,BaseEqptCdF!$C$5:$S$161,12,FALSE)*0.2*300))))</f>
        <v/>
      </c>
      <c r="BH521" s="2">
        <f t="shared" si="78"/>
        <v>0</v>
      </c>
    </row>
    <row r="522" spans="1:60" x14ac:dyDescent="0.25">
      <c r="A522" s="296" t="str">
        <f t="array" ref="A522">IF($C522="","",INDEX(Prog!$B$8:$D$300,MATCH($C522,nivo1,0),1))</f>
        <v/>
      </c>
      <c r="B522" s="296" t="str">
        <f t="array" ref="B522">IF($C522="","",INDEX(Prog!$B$8:$D$300,MATCH($C522,nivo1,0),2))</f>
        <v/>
      </c>
      <c r="C522" s="273"/>
      <c r="D522" s="267"/>
      <c r="E522" s="273"/>
      <c r="F522" s="273"/>
      <c r="G522" s="273"/>
      <c r="H522" s="273"/>
      <c r="I522" s="273"/>
      <c r="J522" s="273"/>
      <c r="K522" s="274"/>
      <c r="L522" s="273"/>
      <c r="M522" s="273"/>
      <c r="N522" s="273"/>
      <c r="O522" s="275"/>
      <c r="P522" s="273"/>
      <c r="Q522" s="273"/>
      <c r="R522" s="273"/>
      <c r="S522" s="273"/>
      <c r="T522" s="276"/>
      <c r="U522" s="276"/>
      <c r="V522" s="276"/>
      <c r="W522" s="276"/>
      <c r="X522" s="277"/>
      <c r="Y522" s="278"/>
      <c r="AA522" s="8" t="str">
        <f>IF($L522="","",VLOOKUP($L522,BaseEqptCdF!$C$5:$E$161,2,FALSE))</f>
        <v/>
      </c>
      <c r="AB522" s="8" t="str">
        <f>IF($L522="","",VLOOKUP($L522,BaseEqptCdF!$C$5:$E$161,3,FALSE))</f>
        <v/>
      </c>
      <c r="AC522" s="7" t="str">
        <f>IF($L522="","",VLOOKUP($L522,BaseEqptCdF!$C$5:$I$161,6,FALSE))</f>
        <v/>
      </c>
      <c r="AD522" s="7" t="str">
        <f>IF($L522="","",VLOOKUP($L522,BaseEqptCdF!$C$5:$I$161,7,FALSE))</f>
        <v/>
      </c>
      <c r="AE522" s="3" t="str">
        <f>IF($L522="","",VLOOKUP($L522,BaseEqptCdF!$C$5:$R$161,16,FALSE)*$AC$3)</f>
        <v/>
      </c>
      <c r="AF522" s="3" t="str">
        <f>IF($L522="","",IF(LEFT($AB522,2)="SD",0,IF(LEFT($AB522,2)="SB",1*52,IF($N522=Prog!$P$17,VLOOKUP($L522,BaseEqptCdF!$C$5:$P$161,14,FALSE)*1*300,VLOOKUP($L522,BaseEqptCdF!$C$5:$P$161,12,FALSE)*0.2*300))))</f>
        <v/>
      </c>
      <c r="AG522" s="6" t="str">
        <f t="shared" si="70"/>
        <v/>
      </c>
      <c r="AH522" s="6">
        <f>IF($U522=Prog!$S$18,YEAR($X522),"")</f>
        <v>1900</v>
      </c>
      <c r="AI522" s="5" t="str">
        <f>IF(OR($AG522="",$U522=Prog!$S$18),"",IF(OR($U522=Prog!$S$17,$U522=Prog!$S$16),YEAR($X522),IF($AG522="ND","ND",$AI$8+$O522)))</f>
        <v/>
      </c>
      <c r="AJ522" s="3" t="str">
        <f t="shared" si="73"/>
        <v/>
      </c>
      <c r="AK522" s="3" t="str">
        <f t="shared" si="74"/>
        <v/>
      </c>
      <c r="AL522" s="3" t="str">
        <f t="shared" si="74"/>
        <v/>
      </c>
      <c r="AM522" s="3" t="str">
        <f t="shared" si="74"/>
        <v/>
      </c>
      <c r="AN522" s="3" t="str">
        <f t="shared" si="74"/>
        <v/>
      </c>
      <c r="AO522" s="2">
        <f t="shared" si="75"/>
        <v>0</v>
      </c>
      <c r="AP522" s="4"/>
      <c r="AQ522" s="3">
        <f>IF(AJ522=1,VLOOKUP($AP522,BaseEqptCdF!$C$5:$R$161,16,FALSE),0)</f>
        <v>0</v>
      </c>
      <c r="AR522" s="3">
        <f>IF(AK522=1,VLOOKUP($AP522,BaseEqptCdF!$C$5:$R$161,16,FALSE),0)</f>
        <v>0</v>
      </c>
      <c r="AS522" s="3">
        <f>IF(AL522=1,VLOOKUP($AP522,BaseEqptCdF!$C$5:$R$161,16,FALSE),0)</f>
        <v>0</v>
      </c>
      <c r="AT522" s="3">
        <f>IF(AM522=1,VLOOKUP($AP522,BaseEqptCdF!$C$5:$R$161,16,FALSE),0)</f>
        <v>0</v>
      </c>
      <c r="AU522" s="3">
        <f>IF(AN522=1,VLOOKUP($AP522,BaseEqptCdF!$C$5:$R$161,16,FALSE),0)</f>
        <v>0</v>
      </c>
      <c r="AV522" s="2">
        <f t="shared" si="76"/>
        <v>0</v>
      </c>
      <c r="AW522" s="3" t="str">
        <f>IF($L522="","",IF(SUM($AJ522:AJ522)=0,$AE522,VLOOKUP($AP522,BaseEqptCdF!$C$5:$R$161,16,FALSE)*$AC$3))</f>
        <v/>
      </c>
      <c r="AX522" s="3" t="str">
        <f>IF($L522="","",IF(SUM($AJ522:AK522)=0,$AE522,VLOOKUP($AP522,BaseEqptCdF!$C$5:$R$161,16,FALSE)*$AC$3))</f>
        <v/>
      </c>
      <c r="AY522" s="3" t="str">
        <f>IF($L522="","",IF(SUM($AJ522:AL522)=0,$AE522,VLOOKUP($AP522,BaseEqptCdF!$C$5:$R$161,16,FALSE)*$AC$3))</f>
        <v/>
      </c>
      <c r="AZ522" s="3" t="str">
        <f>IF($L522="","",IF(SUM($AJ522:AM522)=0,$AE522,VLOOKUP($AP522,BaseEqptCdF!$C$5:$R$161,16,FALSE)*$AC$3))</f>
        <v/>
      </c>
      <c r="BA522" s="3" t="str">
        <f>IF($L522="","",IF(SUM($AJ522:AN522)=0,$AE522,VLOOKUP($AP522,BaseEqptCdF!$C$5:$R$161,16,FALSE)*$AC$3))</f>
        <v/>
      </c>
      <c r="BB522" s="2">
        <f t="shared" si="77"/>
        <v>0</v>
      </c>
      <c r="BC522" s="3" t="str">
        <f>IF($L522="","",IF(SUM($AJ522:AJ522)=0,$AF522,IF(LEFT(VLOOKUP($AP522,BaseEqptCdF!$C$5:$E$161,3,FALSE),2)="SD",0,IF(LEFT(VLOOKUP($AP522,BaseEqptCdF!$C$5:$E$161,3,FALSE),2)="SB",1*52,VLOOKUP($AP522,BaseEqptCdF!$C$5:$S$161,12,FALSE)*0.2*300))))</f>
        <v/>
      </c>
      <c r="BD522" s="3" t="str">
        <f>IF($L522="","",IF(SUM($AJ522:AK522)=0,$AF522,IF(LEFT(VLOOKUP($AP522,BaseEqptCdF!$C$5:$E$161,3,FALSE),2)="SD",0,IF(LEFT(VLOOKUP($AP522,BaseEqptCdF!$C$5:$E$161,3,FALSE),2)="SB",1*52,VLOOKUP($AP522,BaseEqptCdF!$C$5:$S$161,12,FALSE)*0.2*300))))</f>
        <v/>
      </c>
      <c r="BE522" s="3" t="str">
        <f>IF($L522="","",IF(SUM($AJ522:AL522)=0,$AF522,IF(LEFT(VLOOKUP($AP522,BaseEqptCdF!$C$5:$E$161,3,FALSE),2)="SD",0,IF(LEFT(VLOOKUP($AP522,BaseEqptCdF!$C$5:$E$161,3,FALSE),2)="SB",1*52,VLOOKUP($AP522,BaseEqptCdF!$C$5:$S$161,12,FALSE)*0.2*300))))</f>
        <v/>
      </c>
      <c r="BF522" s="3" t="str">
        <f>IF($L522="","",IF(SUM($AJ522:AM522)=0,$AF522,IF(LEFT(VLOOKUP($AP522,BaseEqptCdF!$C$5:$E$161,3,FALSE),2)="SD",0,IF(LEFT(VLOOKUP($AP522,BaseEqptCdF!$C$5:$E$161,3,FALSE),2)="SB",1*52,VLOOKUP($AP522,BaseEqptCdF!$C$5:$S$161,12,FALSE)*0.2*300))))</f>
        <v/>
      </c>
      <c r="BG522" s="3" t="str">
        <f>IF($L522="","",IF(SUM($AJ522:AN522)=0,$AF522,IF(LEFT(VLOOKUP($AP522,BaseEqptCdF!$C$5:$E$161,3,FALSE),2)="SD",0,IF(LEFT(VLOOKUP($AP522,BaseEqptCdF!$C$5:$E$161,3,FALSE),2)="SB",1*52,VLOOKUP($AP522,BaseEqptCdF!$C$5:$S$161,12,FALSE)*0.2*300))))</f>
        <v/>
      </c>
      <c r="BH522" s="2">
        <f t="shared" si="78"/>
        <v>0</v>
      </c>
    </row>
    <row r="523" spans="1:60" x14ac:dyDescent="0.25">
      <c r="A523" s="296" t="str">
        <f t="array" ref="A523">IF($C523="","",INDEX(Prog!$B$8:$D$300,MATCH($C523,nivo1,0),1))</f>
        <v/>
      </c>
      <c r="B523" s="296" t="str">
        <f t="array" ref="B523">IF($C523="","",INDEX(Prog!$B$8:$D$300,MATCH($C523,nivo1,0),2))</f>
        <v/>
      </c>
      <c r="C523" s="273"/>
      <c r="D523" s="267"/>
      <c r="E523" s="273"/>
      <c r="F523" s="273"/>
      <c r="G523" s="273"/>
      <c r="H523" s="273"/>
      <c r="I523" s="273"/>
      <c r="J523" s="273"/>
      <c r="K523" s="274"/>
      <c r="L523" s="273"/>
      <c r="M523" s="273"/>
      <c r="N523" s="273"/>
      <c r="O523" s="275"/>
      <c r="P523" s="273"/>
      <c r="Q523" s="273"/>
      <c r="R523" s="273"/>
      <c r="S523" s="273"/>
      <c r="T523" s="276"/>
      <c r="U523" s="276"/>
      <c r="V523" s="276"/>
      <c r="W523" s="276"/>
      <c r="X523" s="277"/>
      <c r="Y523" s="278"/>
      <c r="AA523" s="8" t="str">
        <f>IF($L523="","",VLOOKUP($L523,BaseEqptCdF!$C$5:$E$161,2,FALSE))</f>
        <v/>
      </c>
      <c r="AB523" s="8" t="str">
        <f>IF($L523="","",VLOOKUP($L523,BaseEqptCdF!$C$5:$E$161,3,FALSE))</f>
        <v/>
      </c>
      <c r="AC523" s="7" t="str">
        <f>IF($L523="","",VLOOKUP($L523,BaseEqptCdF!$C$5:$I$161,6,FALSE))</f>
        <v/>
      </c>
      <c r="AD523" s="7" t="str">
        <f>IF($L523="","",VLOOKUP($L523,BaseEqptCdF!$C$5:$I$161,7,FALSE))</f>
        <v/>
      </c>
      <c r="AE523" s="3" t="str">
        <f>IF($L523="","",VLOOKUP($L523,BaseEqptCdF!$C$5:$R$161,16,FALSE)*$AC$3)</f>
        <v/>
      </c>
      <c r="AF523" s="3" t="str">
        <f>IF($L523="","",IF(LEFT($AB523,2)="SD",0,IF(LEFT($AB523,2)="SB",1*52,IF($N523=Prog!$P$17,VLOOKUP($L523,BaseEqptCdF!$C$5:$P$161,14,FALSE)*1*300,VLOOKUP($L523,BaseEqptCdF!$C$5:$P$161,12,FALSE)*0.2*300))))</f>
        <v/>
      </c>
      <c r="AG523" s="6" t="str">
        <f t="shared" ref="AG523:AG586" si="79">IF($L523="","",IF(OR(ISTEXT($O523),$O523=""),"ND",YEAR($X523)-$O523))</f>
        <v/>
      </c>
      <c r="AH523" s="6">
        <f>IF($U523=Prog!$S$18,YEAR($X523),"")</f>
        <v>1900</v>
      </c>
      <c r="AI523" s="5" t="str">
        <f>IF(OR($AG523="",$U523=Prog!$S$18),"",IF(OR($U523=Prog!$S$17,$U523=Prog!$S$16),YEAR($X523),IF($AG523="ND","ND",$AI$8+$O523)))</f>
        <v/>
      </c>
      <c r="AJ523" s="3" t="str">
        <f t="shared" si="73"/>
        <v/>
      </c>
      <c r="AK523" s="3" t="str">
        <f t="shared" si="74"/>
        <v/>
      </c>
      <c r="AL523" s="3" t="str">
        <f t="shared" si="74"/>
        <v/>
      </c>
      <c r="AM523" s="3" t="str">
        <f t="shared" si="74"/>
        <v/>
      </c>
      <c r="AN523" s="3" t="str">
        <f t="shared" si="74"/>
        <v/>
      </c>
      <c r="AO523" s="2">
        <f t="shared" si="75"/>
        <v>0</v>
      </c>
      <c r="AP523" s="4"/>
      <c r="AQ523" s="3">
        <f>IF(AJ523=1,VLOOKUP($AP523,BaseEqptCdF!$C$5:$R$161,16,FALSE),0)</f>
        <v>0</v>
      </c>
      <c r="AR523" s="3">
        <f>IF(AK523=1,VLOOKUP($AP523,BaseEqptCdF!$C$5:$R$161,16,FALSE),0)</f>
        <v>0</v>
      </c>
      <c r="AS523" s="3">
        <f>IF(AL523=1,VLOOKUP($AP523,BaseEqptCdF!$C$5:$R$161,16,FALSE),0)</f>
        <v>0</v>
      </c>
      <c r="AT523" s="3">
        <f>IF(AM523=1,VLOOKUP($AP523,BaseEqptCdF!$C$5:$R$161,16,FALSE),0)</f>
        <v>0</v>
      </c>
      <c r="AU523" s="3">
        <f>IF(AN523=1,VLOOKUP($AP523,BaseEqptCdF!$C$5:$R$161,16,FALSE),0)</f>
        <v>0</v>
      </c>
      <c r="AV523" s="2">
        <f t="shared" si="76"/>
        <v>0</v>
      </c>
      <c r="AW523" s="3" t="str">
        <f>IF($L523="","",IF(SUM($AJ523:AJ523)=0,$AE523,VLOOKUP($AP523,BaseEqptCdF!$C$5:$R$161,16,FALSE)*$AC$3))</f>
        <v/>
      </c>
      <c r="AX523" s="3" t="str">
        <f>IF($L523="","",IF(SUM($AJ523:AK523)=0,$AE523,VLOOKUP($AP523,BaseEqptCdF!$C$5:$R$161,16,FALSE)*$AC$3))</f>
        <v/>
      </c>
      <c r="AY523" s="3" t="str">
        <f>IF($L523="","",IF(SUM($AJ523:AL523)=0,$AE523,VLOOKUP($AP523,BaseEqptCdF!$C$5:$R$161,16,FALSE)*$AC$3))</f>
        <v/>
      </c>
      <c r="AZ523" s="3" t="str">
        <f>IF($L523="","",IF(SUM($AJ523:AM523)=0,$AE523,VLOOKUP($AP523,BaseEqptCdF!$C$5:$R$161,16,FALSE)*$AC$3))</f>
        <v/>
      </c>
      <c r="BA523" s="3" t="str">
        <f>IF($L523="","",IF(SUM($AJ523:AN523)=0,$AE523,VLOOKUP($AP523,BaseEqptCdF!$C$5:$R$161,16,FALSE)*$AC$3))</f>
        <v/>
      </c>
      <c r="BB523" s="2">
        <f t="shared" si="77"/>
        <v>0</v>
      </c>
      <c r="BC523" s="3" t="str">
        <f>IF($L523="","",IF(SUM($AJ523:AJ523)=0,$AF523,IF(LEFT(VLOOKUP($AP523,BaseEqptCdF!$C$5:$E$161,3,FALSE),2)="SD",0,IF(LEFT(VLOOKUP($AP523,BaseEqptCdF!$C$5:$E$161,3,FALSE),2)="SB",1*52,VLOOKUP($AP523,BaseEqptCdF!$C$5:$S$161,12,FALSE)*0.2*300))))</f>
        <v/>
      </c>
      <c r="BD523" s="3" t="str">
        <f>IF($L523="","",IF(SUM($AJ523:AK523)=0,$AF523,IF(LEFT(VLOOKUP($AP523,BaseEqptCdF!$C$5:$E$161,3,FALSE),2)="SD",0,IF(LEFT(VLOOKUP($AP523,BaseEqptCdF!$C$5:$E$161,3,FALSE),2)="SB",1*52,VLOOKUP($AP523,BaseEqptCdF!$C$5:$S$161,12,FALSE)*0.2*300))))</f>
        <v/>
      </c>
      <c r="BE523" s="3" t="str">
        <f>IF($L523="","",IF(SUM($AJ523:AL523)=0,$AF523,IF(LEFT(VLOOKUP($AP523,BaseEqptCdF!$C$5:$E$161,3,FALSE),2)="SD",0,IF(LEFT(VLOOKUP($AP523,BaseEqptCdF!$C$5:$E$161,3,FALSE),2)="SB",1*52,VLOOKUP($AP523,BaseEqptCdF!$C$5:$S$161,12,FALSE)*0.2*300))))</f>
        <v/>
      </c>
      <c r="BF523" s="3" t="str">
        <f>IF($L523="","",IF(SUM($AJ523:AM523)=0,$AF523,IF(LEFT(VLOOKUP($AP523,BaseEqptCdF!$C$5:$E$161,3,FALSE),2)="SD",0,IF(LEFT(VLOOKUP($AP523,BaseEqptCdF!$C$5:$E$161,3,FALSE),2)="SB",1*52,VLOOKUP($AP523,BaseEqptCdF!$C$5:$S$161,12,FALSE)*0.2*300))))</f>
        <v/>
      </c>
      <c r="BG523" s="3" t="str">
        <f>IF($L523="","",IF(SUM($AJ523:AN523)=0,$AF523,IF(LEFT(VLOOKUP($AP523,BaseEqptCdF!$C$5:$E$161,3,FALSE),2)="SD",0,IF(LEFT(VLOOKUP($AP523,BaseEqptCdF!$C$5:$E$161,3,FALSE),2)="SB",1*52,VLOOKUP($AP523,BaseEqptCdF!$C$5:$S$161,12,FALSE)*0.2*300))))</f>
        <v/>
      </c>
      <c r="BH523" s="2">
        <f t="shared" si="78"/>
        <v>0</v>
      </c>
    </row>
    <row r="524" spans="1:60" x14ac:dyDescent="0.25">
      <c r="A524" s="296" t="str">
        <f t="array" ref="A524">IF($C524="","",INDEX(Prog!$B$8:$D$300,MATCH($C524,nivo1,0),1))</f>
        <v/>
      </c>
      <c r="B524" s="296" t="str">
        <f t="array" ref="B524">IF($C524="","",INDEX(Prog!$B$8:$D$300,MATCH($C524,nivo1,0),2))</f>
        <v/>
      </c>
      <c r="C524" s="273"/>
      <c r="D524" s="267"/>
      <c r="E524" s="273"/>
      <c r="F524" s="273"/>
      <c r="G524" s="273"/>
      <c r="H524" s="273"/>
      <c r="I524" s="273"/>
      <c r="J524" s="273"/>
      <c r="K524" s="274"/>
      <c r="L524" s="273"/>
      <c r="M524" s="273"/>
      <c r="N524" s="273"/>
      <c r="O524" s="275"/>
      <c r="P524" s="273"/>
      <c r="Q524" s="273"/>
      <c r="R524" s="273"/>
      <c r="S524" s="273"/>
      <c r="T524" s="276"/>
      <c r="U524" s="276"/>
      <c r="V524" s="276"/>
      <c r="W524" s="276"/>
      <c r="X524" s="277"/>
      <c r="Y524" s="278"/>
      <c r="AA524" s="8" t="str">
        <f>IF($L524="","",VLOOKUP($L524,BaseEqptCdF!$C$5:$E$161,2,FALSE))</f>
        <v/>
      </c>
      <c r="AB524" s="8" t="str">
        <f>IF($L524="","",VLOOKUP($L524,BaseEqptCdF!$C$5:$E$161,3,FALSE))</f>
        <v/>
      </c>
      <c r="AC524" s="7" t="str">
        <f>IF($L524="","",VLOOKUP($L524,BaseEqptCdF!$C$5:$I$161,6,FALSE))</f>
        <v/>
      </c>
      <c r="AD524" s="7" t="str">
        <f>IF($L524="","",VLOOKUP($L524,BaseEqptCdF!$C$5:$I$161,7,FALSE))</f>
        <v/>
      </c>
      <c r="AE524" s="3" t="str">
        <f>IF($L524="","",VLOOKUP($L524,BaseEqptCdF!$C$5:$R$161,16,FALSE)*$AC$3)</f>
        <v/>
      </c>
      <c r="AF524" s="3" t="str">
        <f>IF($L524="","",IF(LEFT($AB524,2)="SD",0,IF(LEFT($AB524,2)="SB",1*52,IF($N524=Prog!$P$17,VLOOKUP($L524,BaseEqptCdF!$C$5:$P$161,14,FALSE)*1*300,VLOOKUP($L524,BaseEqptCdF!$C$5:$P$161,12,FALSE)*0.2*300))))</f>
        <v/>
      </c>
      <c r="AG524" s="6" t="str">
        <f t="shared" si="79"/>
        <v/>
      </c>
      <c r="AH524" s="6">
        <f>IF($U524=Prog!$S$18,YEAR($X524),"")</f>
        <v>1900</v>
      </c>
      <c r="AI524" s="5" t="str">
        <f>IF(OR($AG524="",$U524=Prog!$S$18),"",IF(OR($U524=Prog!$S$17,$U524=Prog!$S$16),YEAR($X524),IF($AG524="ND","ND",$AI$8+$O524)))</f>
        <v/>
      </c>
      <c r="AJ524" s="3" t="str">
        <f t="shared" si="73"/>
        <v/>
      </c>
      <c r="AK524" s="3" t="str">
        <f t="shared" si="74"/>
        <v/>
      </c>
      <c r="AL524" s="3" t="str">
        <f t="shared" si="74"/>
        <v/>
      </c>
      <c r="AM524" s="3" t="str">
        <f t="shared" si="74"/>
        <v/>
      </c>
      <c r="AN524" s="3" t="str">
        <f t="shared" si="74"/>
        <v/>
      </c>
      <c r="AO524" s="2">
        <f t="shared" si="75"/>
        <v>0</v>
      </c>
      <c r="AP524" s="4"/>
      <c r="AQ524" s="3">
        <f>IF(AJ524=1,VLOOKUP($AP524,BaseEqptCdF!$C$5:$R$161,16,FALSE),0)</f>
        <v>0</v>
      </c>
      <c r="AR524" s="3">
        <f>IF(AK524=1,VLOOKUP($AP524,BaseEqptCdF!$C$5:$R$161,16,FALSE),0)</f>
        <v>0</v>
      </c>
      <c r="AS524" s="3">
        <f>IF(AL524=1,VLOOKUP($AP524,BaseEqptCdF!$C$5:$R$161,16,FALSE),0)</f>
        <v>0</v>
      </c>
      <c r="AT524" s="3">
        <f>IF(AM524=1,VLOOKUP($AP524,BaseEqptCdF!$C$5:$R$161,16,FALSE),0)</f>
        <v>0</v>
      </c>
      <c r="AU524" s="3">
        <f>IF(AN524=1,VLOOKUP($AP524,BaseEqptCdF!$C$5:$R$161,16,FALSE),0)</f>
        <v>0</v>
      </c>
      <c r="AV524" s="2">
        <f t="shared" si="76"/>
        <v>0</v>
      </c>
      <c r="AW524" s="3" t="str">
        <f>IF($L524="","",IF(SUM($AJ524:AJ524)=0,$AE524,VLOOKUP($AP524,BaseEqptCdF!$C$5:$R$161,16,FALSE)*$AC$3))</f>
        <v/>
      </c>
      <c r="AX524" s="3" t="str">
        <f>IF($L524="","",IF(SUM($AJ524:AK524)=0,$AE524,VLOOKUP($AP524,BaseEqptCdF!$C$5:$R$161,16,FALSE)*$AC$3))</f>
        <v/>
      </c>
      <c r="AY524" s="3" t="str">
        <f>IF($L524="","",IF(SUM($AJ524:AL524)=0,$AE524,VLOOKUP($AP524,BaseEqptCdF!$C$5:$R$161,16,FALSE)*$AC$3))</f>
        <v/>
      </c>
      <c r="AZ524" s="3" t="str">
        <f>IF($L524="","",IF(SUM($AJ524:AM524)=0,$AE524,VLOOKUP($AP524,BaseEqptCdF!$C$5:$R$161,16,FALSE)*$AC$3))</f>
        <v/>
      </c>
      <c r="BA524" s="3" t="str">
        <f>IF($L524="","",IF(SUM($AJ524:AN524)=0,$AE524,VLOOKUP($AP524,BaseEqptCdF!$C$5:$R$161,16,FALSE)*$AC$3))</f>
        <v/>
      </c>
      <c r="BB524" s="2">
        <f t="shared" si="77"/>
        <v>0</v>
      </c>
      <c r="BC524" s="3" t="str">
        <f>IF($L524="","",IF(SUM($AJ524:AJ524)=0,$AF524,IF(LEFT(VLOOKUP($AP524,BaseEqptCdF!$C$5:$E$161,3,FALSE),2)="SD",0,IF(LEFT(VLOOKUP($AP524,BaseEqptCdF!$C$5:$E$161,3,FALSE),2)="SB",1*52,VLOOKUP($AP524,BaseEqptCdF!$C$5:$S$161,12,FALSE)*0.2*300))))</f>
        <v/>
      </c>
      <c r="BD524" s="3" t="str">
        <f>IF($L524="","",IF(SUM($AJ524:AK524)=0,$AF524,IF(LEFT(VLOOKUP($AP524,BaseEqptCdF!$C$5:$E$161,3,FALSE),2)="SD",0,IF(LEFT(VLOOKUP($AP524,BaseEqptCdF!$C$5:$E$161,3,FALSE),2)="SB",1*52,VLOOKUP($AP524,BaseEqptCdF!$C$5:$S$161,12,FALSE)*0.2*300))))</f>
        <v/>
      </c>
      <c r="BE524" s="3" t="str">
        <f>IF($L524="","",IF(SUM($AJ524:AL524)=0,$AF524,IF(LEFT(VLOOKUP($AP524,BaseEqptCdF!$C$5:$E$161,3,FALSE),2)="SD",0,IF(LEFT(VLOOKUP($AP524,BaseEqptCdF!$C$5:$E$161,3,FALSE),2)="SB",1*52,VLOOKUP($AP524,BaseEqptCdF!$C$5:$S$161,12,FALSE)*0.2*300))))</f>
        <v/>
      </c>
      <c r="BF524" s="3" t="str">
        <f>IF($L524="","",IF(SUM($AJ524:AM524)=0,$AF524,IF(LEFT(VLOOKUP($AP524,BaseEqptCdF!$C$5:$E$161,3,FALSE),2)="SD",0,IF(LEFT(VLOOKUP($AP524,BaseEqptCdF!$C$5:$E$161,3,FALSE),2)="SB",1*52,VLOOKUP($AP524,BaseEqptCdF!$C$5:$S$161,12,FALSE)*0.2*300))))</f>
        <v/>
      </c>
      <c r="BG524" s="3" t="str">
        <f>IF($L524="","",IF(SUM($AJ524:AN524)=0,$AF524,IF(LEFT(VLOOKUP($AP524,BaseEqptCdF!$C$5:$E$161,3,FALSE),2)="SD",0,IF(LEFT(VLOOKUP($AP524,BaseEqptCdF!$C$5:$E$161,3,FALSE),2)="SB",1*52,VLOOKUP($AP524,BaseEqptCdF!$C$5:$S$161,12,FALSE)*0.2*300))))</f>
        <v/>
      </c>
      <c r="BH524" s="2">
        <f t="shared" si="78"/>
        <v>0</v>
      </c>
    </row>
    <row r="525" spans="1:60" x14ac:dyDescent="0.25">
      <c r="A525" s="296" t="str">
        <f t="array" ref="A525">IF($C525="","",INDEX(Prog!$B$8:$D$300,MATCH($C525,nivo1,0),1))</f>
        <v/>
      </c>
      <c r="B525" s="296" t="str">
        <f t="array" ref="B525">IF($C525="","",INDEX(Prog!$B$8:$D$300,MATCH($C525,nivo1,0),2))</f>
        <v/>
      </c>
      <c r="C525" s="273"/>
      <c r="D525" s="267"/>
      <c r="E525" s="273"/>
      <c r="F525" s="273"/>
      <c r="G525" s="273"/>
      <c r="H525" s="273"/>
      <c r="I525" s="273"/>
      <c r="J525" s="273"/>
      <c r="K525" s="274"/>
      <c r="L525" s="273"/>
      <c r="M525" s="273"/>
      <c r="N525" s="273"/>
      <c r="O525" s="275"/>
      <c r="P525" s="273"/>
      <c r="Q525" s="273"/>
      <c r="R525" s="273"/>
      <c r="S525" s="273"/>
      <c r="T525" s="276"/>
      <c r="U525" s="276"/>
      <c r="V525" s="276"/>
      <c r="W525" s="276"/>
      <c r="X525" s="277"/>
      <c r="Y525" s="278"/>
      <c r="AA525" s="8" t="str">
        <f>IF($L525="","",VLOOKUP($L525,BaseEqptCdF!$C$5:$E$161,2,FALSE))</f>
        <v/>
      </c>
      <c r="AB525" s="8" t="str">
        <f>IF($L525="","",VLOOKUP($L525,BaseEqptCdF!$C$5:$E$161,3,FALSE))</f>
        <v/>
      </c>
      <c r="AC525" s="7" t="str">
        <f>IF($L525="","",VLOOKUP($L525,BaseEqptCdF!$C$5:$I$161,6,FALSE))</f>
        <v/>
      </c>
      <c r="AD525" s="7" t="str">
        <f>IF($L525="","",VLOOKUP($L525,BaseEqptCdF!$C$5:$I$161,7,FALSE))</f>
        <v/>
      </c>
      <c r="AE525" s="3" t="str">
        <f>IF($L525="","",VLOOKUP($L525,BaseEqptCdF!$C$5:$R$161,16,FALSE)*$AC$3)</f>
        <v/>
      </c>
      <c r="AF525" s="3" t="str">
        <f>IF($L525="","",IF(LEFT($AB525,2)="SD",0,IF(LEFT($AB525,2)="SB",1*52,IF($N525=Prog!$P$17,VLOOKUP($L525,BaseEqptCdF!$C$5:$P$161,14,FALSE)*1*300,VLOOKUP($L525,BaseEqptCdF!$C$5:$P$161,12,FALSE)*0.2*300))))</f>
        <v/>
      </c>
      <c r="AG525" s="6" t="str">
        <f t="shared" si="79"/>
        <v/>
      </c>
      <c r="AH525" s="6">
        <f>IF($U525=Prog!$S$18,YEAR($X525),"")</f>
        <v>1900</v>
      </c>
      <c r="AI525" s="5" t="str">
        <f>IF(OR($AG525="",$U525=Prog!$S$18),"",IF(OR($U525=Prog!$S$17,$U525=Prog!$S$16),YEAR($X525),IF($AG525="ND","ND",$AI$8+$O525)))</f>
        <v/>
      </c>
      <c r="AJ525" s="3" t="str">
        <f t="shared" si="73"/>
        <v/>
      </c>
      <c r="AK525" s="3" t="str">
        <f t="shared" si="74"/>
        <v/>
      </c>
      <c r="AL525" s="3" t="str">
        <f t="shared" si="74"/>
        <v/>
      </c>
      <c r="AM525" s="3" t="str">
        <f t="shared" si="74"/>
        <v/>
      </c>
      <c r="AN525" s="3" t="str">
        <f t="shared" si="74"/>
        <v/>
      </c>
      <c r="AO525" s="2">
        <f t="shared" si="75"/>
        <v>0</v>
      </c>
      <c r="AP525" s="4"/>
      <c r="AQ525" s="3">
        <f>IF(AJ525=1,VLOOKUP($AP525,BaseEqptCdF!$C$5:$R$161,16,FALSE),0)</f>
        <v>0</v>
      </c>
      <c r="AR525" s="3">
        <f>IF(AK525=1,VLOOKUP($AP525,BaseEqptCdF!$C$5:$R$161,16,FALSE),0)</f>
        <v>0</v>
      </c>
      <c r="AS525" s="3">
        <f>IF(AL525=1,VLOOKUP($AP525,BaseEqptCdF!$C$5:$R$161,16,FALSE),0)</f>
        <v>0</v>
      </c>
      <c r="AT525" s="3">
        <f>IF(AM525=1,VLOOKUP($AP525,BaseEqptCdF!$C$5:$R$161,16,FALSE),0)</f>
        <v>0</v>
      </c>
      <c r="AU525" s="3">
        <f>IF(AN525=1,VLOOKUP($AP525,BaseEqptCdF!$C$5:$R$161,16,FALSE),0)</f>
        <v>0</v>
      </c>
      <c r="AV525" s="2">
        <f t="shared" si="76"/>
        <v>0</v>
      </c>
      <c r="AW525" s="3" t="str">
        <f>IF($L525="","",IF(SUM($AJ525:AJ525)=0,$AE525,VLOOKUP($AP525,BaseEqptCdF!$C$5:$R$161,16,FALSE)*$AC$3))</f>
        <v/>
      </c>
      <c r="AX525" s="3" t="str">
        <f>IF($L525="","",IF(SUM($AJ525:AK525)=0,$AE525,VLOOKUP($AP525,BaseEqptCdF!$C$5:$R$161,16,FALSE)*$AC$3))</f>
        <v/>
      </c>
      <c r="AY525" s="3" t="str">
        <f>IF($L525="","",IF(SUM($AJ525:AL525)=0,$AE525,VLOOKUP($AP525,BaseEqptCdF!$C$5:$R$161,16,FALSE)*$AC$3))</f>
        <v/>
      </c>
      <c r="AZ525" s="3" t="str">
        <f>IF($L525="","",IF(SUM($AJ525:AM525)=0,$AE525,VLOOKUP($AP525,BaseEqptCdF!$C$5:$R$161,16,FALSE)*$AC$3))</f>
        <v/>
      </c>
      <c r="BA525" s="3" t="str">
        <f>IF($L525="","",IF(SUM($AJ525:AN525)=0,$AE525,VLOOKUP($AP525,BaseEqptCdF!$C$5:$R$161,16,FALSE)*$AC$3))</f>
        <v/>
      </c>
      <c r="BB525" s="2">
        <f t="shared" si="77"/>
        <v>0</v>
      </c>
      <c r="BC525" s="3" t="str">
        <f>IF($L525="","",IF(SUM($AJ525:AJ525)=0,$AF525,IF(LEFT(VLOOKUP($AP525,BaseEqptCdF!$C$5:$E$161,3,FALSE),2)="SD",0,IF(LEFT(VLOOKUP($AP525,BaseEqptCdF!$C$5:$E$161,3,FALSE),2)="SB",1*52,VLOOKUP($AP525,BaseEqptCdF!$C$5:$S$161,12,FALSE)*0.2*300))))</f>
        <v/>
      </c>
      <c r="BD525" s="3" t="str">
        <f>IF($L525="","",IF(SUM($AJ525:AK525)=0,$AF525,IF(LEFT(VLOOKUP($AP525,BaseEqptCdF!$C$5:$E$161,3,FALSE),2)="SD",0,IF(LEFT(VLOOKUP($AP525,BaseEqptCdF!$C$5:$E$161,3,FALSE),2)="SB",1*52,VLOOKUP($AP525,BaseEqptCdF!$C$5:$S$161,12,FALSE)*0.2*300))))</f>
        <v/>
      </c>
      <c r="BE525" s="3" t="str">
        <f>IF($L525="","",IF(SUM($AJ525:AL525)=0,$AF525,IF(LEFT(VLOOKUP($AP525,BaseEqptCdF!$C$5:$E$161,3,FALSE),2)="SD",0,IF(LEFT(VLOOKUP($AP525,BaseEqptCdF!$C$5:$E$161,3,FALSE),2)="SB",1*52,VLOOKUP($AP525,BaseEqptCdF!$C$5:$S$161,12,FALSE)*0.2*300))))</f>
        <v/>
      </c>
      <c r="BF525" s="3" t="str">
        <f>IF($L525="","",IF(SUM($AJ525:AM525)=0,$AF525,IF(LEFT(VLOOKUP($AP525,BaseEqptCdF!$C$5:$E$161,3,FALSE),2)="SD",0,IF(LEFT(VLOOKUP($AP525,BaseEqptCdF!$C$5:$E$161,3,FALSE),2)="SB",1*52,VLOOKUP($AP525,BaseEqptCdF!$C$5:$S$161,12,FALSE)*0.2*300))))</f>
        <v/>
      </c>
      <c r="BG525" s="3" t="str">
        <f>IF($L525="","",IF(SUM($AJ525:AN525)=0,$AF525,IF(LEFT(VLOOKUP($AP525,BaseEqptCdF!$C$5:$E$161,3,FALSE),2)="SD",0,IF(LEFT(VLOOKUP($AP525,BaseEqptCdF!$C$5:$E$161,3,FALSE),2)="SB",1*52,VLOOKUP($AP525,BaseEqptCdF!$C$5:$S$161,12,FALSE)*0.2*300))))</f>
        <v/>
      </c>
      <c r="BH525" s="2">
        <f t="shared" si="78"/>
        <v>0</v>
      </c>
    </row>
    <row r="526" spans="1:60" x14ac:dyDescent="0.25">
      <c r="A526" s="296" t="str">
        <f t="array" ref="A526">IF($C526="","",INDEX(Prog!$B$8:$D$300,MATCH($C526,nivo1,0),1))</f>
        <v/>
      </c>
      <c r="B526" s="296" t="str">
        <f t="array" ref="B526">IF($C526="","",INDEX(Prog!$B$8:$D$300,MATCH($C526,nivo1,0),2))</f>
        <v/>
      </c>
      <c r="C526" s="273"/>
      <c r="D526" s="267"/>
      <c r="E526" s="273"/>
      <c r="F526" s="273"/>
      <c r="G526" s="273"/>
      <c r="H526" s="273"/>
      <c r="I526" s="273"/>
      <c r="J526" s="273"/>
      <c r="K526" s="274"/>
      <c r="L526" s="273"/>
      <c r="M526" s="273"/>
      <c r="N526" s="273"/>
      <c r="O526" s="275"/>
      <c r="P526" s="273"/>
      <c r="Q526" s="273"/>
      <c r="R526" s="273"/>
      <c r="S526" s="273"/>
      <c r="T526" s="276"/>
      <c r="U526" s="276"/>
      <c r="V526" s="276"/>
      <c r="W526" s="276"/>
      <c r="X526" s="277"/>
      <c r="Y526" s="278"/>
      <c r="AA526" s="8" t="str">
        <f>IF($L526="","",VLOOKUP($L526,BaseEqptCdF!$C$5:$E$161,2,FALSE))</f>
        <v/>
      </c>
      <c r="AB526" s="8" t="str">
        <f>IF($L526="","",VLOOKUP($L526,BaseEqptCdF!$C$5:$E$161,3,FALSE))</f>
        <v/>
      </c>
      <c r="AC526" s="7" t="str">
        <f>IF($L526="","",VLOOKUP($L526,BaseEqptCdF!$C$5:$I$161,6,FALSE))</f>
        <v/>
      </c>
      <c r="AD526" s="7" t="str">
        <f>IF($L526="","",VLOOKUP($L526,BaseEqptCdF!$C$5:$I$161,7,FALSE))</f>
        <v/>
      </c>
      <c r="AE526" s="3" t="str">
        <f>IF($L526="","",VLOOKUP($L526,BaseEqptCdF!$C$5:$R$161,16,FALSE)*$AC$3)</f>
        <v/>
      </c>
      <c r="AF526" s="3" t="str">
        <f>IF($L526="","",IF(LEFT($AB526,2)="SD",0,IF(LEFT($AB526,2)="SB",1*52,IF($N526=Prog!$P$17,VLOOKUP($L526,BaseEqptCdF!$C$5:$P$161,14,FALSE)*1*300,VLOOKUP($L526,BaseEqptCdF!$C$5:$P$161,12,FALSE)*0.2*300))))</f>
        <v/>
      </c>
      <c r="AG526" s="6" t="str">
        <f t="shared" si="79"/>
        <v/>
      </c>
      <c r="AH526" s="6">
        <f>IF($U526=Prog!$S$18,YEAR($X526),"")</f>
        <v>1900</v>
      </c>
      <c r="AI526" s="5" t="str">
        <f>IF(OR($AG526="",$U526=Prog!$S$18),"",IF(OR($U526=Prog!$S$17,$U526=Prog!$S$16),YEAR($X526),IF($AG526="ND","ND",$AI$8+$O526)))</f>
        <v/>
      </c>
      <c r="AJ526" s="3" t="str">
        <f t="shared" si="73"/>
        <v/>
      </c>
      <c r="AK526" s="3" t="str">
        <f t="shared" si="74"/>
        <v/>
      </c>
      <c r="AL526" s="3" t="str">
        <f t="shared" si="74"/>
        <v/>
      </c>
      <c r="AM526" s="3" t="str">
        <f t="shared" si="74"/>
        <v/>
      </c>
      <c r="AN526" s="3" t="str">
        <f t="shared" si="74"/>
        <v/>
      </c>
      <c r="AO526" s="2">
        <f t="shared" si="75"/>
        <v>0</v>
      </c>
      <c r="AP526" s="4"/>
      <c r="AQ526" s="3">
        <f>IF(AJ526=1,VLOOKUP($AP526,BaseEqptCdF!$C$5:$R$161,16,FALSE),0)</f>
        <v>0</v>
      </c>
      <c r="AR526" s="3">
        <f>IF(AK526=1,VLOOKUP($AP526,BaseEqptCdF!$C$5:$R$161,16,FALSE),0)</f>
        <v>0</v>
      </c>
      <c r="AS526" s="3">
        <f>IF(AL526=1,VLOOKUP($AP526,BaseEqptCdF!$C$5:$R$161,16,FALSE),0)</f>
        <v>0</v>
      </c>
      <c r="AT526" s="3">
        <f>IF(AM526=1,VLOOKUP($AP526,BaseEqptCdF!$C$5:$R$161,16,FALSE),0)</f>
        <v>0</v>
      </c>
      <c r="AU526" s="3">
        <f>IF(AN526=1,VLOOKUP($AP526,BaseEqptCdF!$C$5:$R$161,16,FALSE),0)</f>
        <v>0</v>
      </c>
      <c r="AV526" s="2">
        <f t="shared" si="76"/>
        <v>0</v>
      </c>
      <c r="AW526" s="3" t="str">
        <f>IF($L526="","",IF(SUM($AJ526:AJ526)=0,$AE526,VLOOKUP($AP526,BaseEqptCdF!$C$5:$R$161,16,FALSE)*$AC$3))</f>
        <v/>
      </c>
      <c r="AX526" s="3" t="str">
        <f>IF($L526="","",IF(SUM($AJ526:AK526)=0,$AE526,VLOOKUP($AP526,BaseEqptCdF!$C$5:$R$161,16,FALSE)*$AC$3))</f>
        <v/>
      </c>
      <c r="AY526" s="3" t="str">
        <f>IF($L526="","",IF(SUM($AJ526:AL526)=0,$AE526,VLOOKUP($AP526,BaseEqptCdF!$C$5:$R$161,16,FALSE)*$AC$3))</f>
        <v/>
      </c>
      <c r="AZ526" s="3" t="str">
        <f>IF($L526="","",IF(SUM($AJ526:AM526)=0,$AE526,VLOOKUP($AP526,BaseEqptCdF!$C$5:$R$161,16,FALSE)*$AC$3))</f>
        <v/>
      </c>
      <c r="BA526" s="3" t="str">
        <f>IF($L526="","",IF(SUM($AJ526:AN526)=0,$AE526,VLOOKUP($AP526,BaseEqptCdF!$C$5:$R$161,16,FALSE)*$AC$3))</f>
        <v/>
      </c>
      <c r="BB526" s="2">
        <f t="shared" si="77"/>
        <v>0</v>
      </c>
      <c r="BC526" s="3" t="str">
        <f>IF($L526="","",IF(SUM($AJ526:AJ526)=0,$AF526,IF(LEFT(VLOOKUP($AP526,BaseEqptCdF!$C$5:$E$161,3,FALSE),2)="SD",0,IF(LEFT(VLOOKUP($AP526,BaseEqptCdF!$C$5:$E$161,3,FALSE),2)="SB",1*52,VLOOKUP($AP526,BaseEqptCdF!$C$5:$S$161,12,FALSE)*0.2*300))))</f>
        <v/>
      </c>
      <c r="BD526" s="3" t="str">
        <f>IF($L526="","",IF(SUM($AJ526:AK526)=0,$AF526,IF(LEFT(VLOOKUP($AP526,BaseEqptCdF!$C$5:$E$161,3,FALSE),2)="SD",0,IF(LEFT(VLOOKUP($AP526,BaseEqptCdF!$C$5:$E$161,3,FALSE),2)="SB",1*52,VLOOKUP($AP526,BaseEqptCdF!$C$5:$S$161,12,FALSE)*0.2*300))))</f>
        <v/>
      </c>
      <c r="BE526" s="3" t="str">
        <f>IF($L526="","",IF(SUM($AJ526:AL526)=0,$AF526,IF(LEFT(VLOOKUP($AP526,BaseEqptCdF!$C$5:$E$161,3,FALSE),2)="SD",0,IF(LEFT(VLOOKUP($AP526,BaseEqptCdF!$C$5:$E$161,3,FALSE),2)="SB",1*52,VLOOKUP($AP526,BaseEqptCdF!$C$5:$S$161,12,FALSE)*0.2*300))))</f>
        <v/>
      </c>
      <c r="BF526" s="3" t="str">
        <f>IF($L526="","",IF(SUM($AJ526:AM526)=0,$AF526,IF(LEFT(VLOOKUP($AP526,BaseEqptCdF!$C$5:$E$161,3,FALSE),2)="SD",0,IF(LEFT(VLOOKUP($AP526,BaseEqptCdF!$C$5:$E$161,3,FALSE),2)="SB",1*52,VLOOKUP($AP526,BaseEqptCdF!$C$5:$S$161,12,FALSE)*0.2*300))))</f>
        <v/>
      </c>
      <c r="BG526" s="3" t="str">
        <f>IF($L526="","",IF(SUM($AJ526:AN526)=0,$AF526,IF(LEFT(VLOOKUP($AP526,BaseEqptCdF!$C$5:$E$161,3,FALSE),2)="SD",0,IF(LEFT(VLOOKUP($AP526,BaseEqptCdF!$C$5:$E$161,3,FALSE),2)="SB",1*52,VLOOKUP($AP526,BaseEqptCdF!$C$5:$S$161,12,FALSE)*0.2*300))))</f>
        <v/>
      </c>
      <c r="BH526" s="2">
        <f t="shared" si="78"/>
        <v>0</v>
      </c>
    </row>
    <row r="527" spans="1:60" x14ac:dyDescent="0.25">
      <c r="A527" s="296" t="str">
        <f t="array" ref="A527">IF($C527="","",INDEX(Prog!$B$8:$D$300,MATCH($C527,nivo1,0),1))</f>
        <v/>
      </c>
      <c r="B527" s="296" t="str">
        <f t="array" ref="B527">IF($C527="","",INDEX(Prog!$B$8:$D$300,MATCH($C527,nivo1,0),2))</f>
        <v/>
      </c>
      <c r="C527" s="273"/>
      <c r="D527" s="267"/>
      <c r="E527" s="273"/>
      <c r="F527" s="273"/>
      <c r="G527" s="273"/>
      <c r="H527" s="273"/>
      <c r="I527" s="273"/>
      <c r="J527" s="273"/>
      <c r="K527" s="274"/>
      <c r="L527" s="273"/>
      <c r="M527" s="273"/>
      <c r="N527" s="273"/>
      <c r="O527" s="275"/>
      <c r="P527" s="273"/>
      <c r="Q527" s="273"/>
      <c r="R527" s="273"/>
      <c r="S527" s="273"/>
      <c r="T527" s="276"/>
      <c r="U527" s="276"/>
      <c r="V527" s="276"/>
      <c r="W527" s="276"/>
      <c r="X527" s="277"/>
      <c r="Y527" s="278"/>
      <c r="AA527" s="8" t="str">
        <f>IF($L527="","",VLOOKUP($L527,BaseEqptCdF!$C$5:$E$161,2,FALSE))</f>
        <v/>
      </c>
      <c r="AB527" s="8" t="str">
        <f>IF($L527="","",VLOOKUP($L527,BaseEqptCdF!$C$5:$E$161,3,FALSE))</f>
        <v/>
      </c>
      <c r="AC527" s="7" t="str">
        <f>IF($L527="","",VLOOKUP($L527,BaseEqptCdF!$C$5:$I$161,6,FALSE))</f>
        <v/>
      </c>
      <c r="AD527" s="7" t="str">
        <f>IF($L527="","",VLOOKUP($L527,BaseEqptCdF!$C$5:$I$161,7,FALSE))</f>
        <v/>
      </c>
      <c r="AE527" s="3" t="str">
        <f>IF($L527="","",VLOOKUP($L527,BaseEqptCdF!$C$5:$R$161,16,FALSE)*$AC$3)</f>
        <v/>
      </c>
      <c r="AF527" s="3" t="str">
        <f>IF($L527="","",IF(LEFT($AB527,2)="SD",0,IF(LEFT($AB527,2)="SB",1*52,IF($N527=Prog!$P$17,VLOOKUP($L527,BaseEqptCdF!$C$5:$P$161,14,FALSE)*1*300,VLOOKUP($L527,BaseEqptCdF!$C$5:$P$161,12,FALSE)*0.2*300))))</f>
        <v/>
      </c>
      <c r="AG527" s="6" t="str">
        <f t="shared" si="79"/>
        <v/>
      </c>
      <c r="AH527" s="6">
        <f>IF($U527=Prog!$S$18,YEAR($X527),"")</f>
        <v>1900</v>
      </c>
      <c r="AI527" s="5" t="str">
        <f>IF(OR($AG527="",$U527=Prog!$S$18),"",IF(OR($U527=Prog!$S$17,$U527=Prog!$S$16),YEAR($X527),IF($AG527="ND","ND",$AI$8+$O527)))</f>
        <v/>
      </c>
      <c r="AJ527" s="3" t="str">
        <f t="shared" si="73"/>
        <v/>
      </c>
      <c r="AK527" s="3" t="str">
        <f t="shared" si="74"/>
        <v/>
      </c>
      <c r="AL527" s="3" t="str">
        <f t="shared" si="74"/>
        <v/>
      </c>
      <c r="AM527" s="3" t="str">
        <f t="shared" si="74"/>
        <v/>
      </c>
      <c r="AN527" s="3" t="str">
        <f t="shared" si="74"/>
        <v/>
      </c>
      <c r="AO527" s="2">
        <f t="shared" si="75"/>
        <v>0</v>
      </c>
      <c r="AP527" s="4"/>
      <c r="AQ527" s="3">
        <f>IF(AJ527=1,VLOOKUP($AP527,BaseEqptCdF!$C$5:$R$161,16,FALSE),0)</f>
        <v>0</v>
      </c>
      <c r="AR527" s="3">
        <f>IF(AK527=1,VLOOKUP($AP527,BaseEqptCdF!$C$5:$R$161,16,FALSE),0)</f>
        <v>0</v>
      </c>
      <c r="AS527" s="3">
        <f>IF(AL527=1,VLOOKUP($AP527,BaseEqptCdF!$C$5:$R$161,16,FALSE),0)</f>
        <v>0</v>
      </c>
      <c r="AT527" s="3">
        <f>IF(AM527=1,VLOOKUP($AP527,BaseEqptCdF!$C$5:$R$161,16,FALSE),0)</f>
        <v>0</v>
      </c>
      <c r="AU527" s="3">
        <f>IF(AN527=1,VLOOKUP($AP527,BaseEqptCdF!$C$5:$R$161,16,FALSE),0)</f>
        <v>0</v>
      </c>
      <c r="AV527" s="2">
        <f t="shared" si="76"/>
        <v>0</v>
      </c>
      <c r="AW527" s="3" t="str">
        <f>IF($L527="","",IF(SUM($AJ527:AJ527)=0,$AE527,VLOOKUP($AP527,BaseEqptCdF!$C$5:$R$161,16,FALSE)*$AC$3))</f>
        <v/>
      </c>
      <c r="AX527" s="3" t="str">
        <f>IF($L527="","",IF(SUM($AJ527:AK527)=0,$AE527,VLOOKUP($AP527,BaseEqptCdF!$C$5:$R$161,16,FALSE)*$AC$3))</f>
        <v/>
      </c>
      <c r="AY527" s="3" t="str">
        <f>IF($L527="","",IF(SUM($AJ527:AL527)=0,$AE527,VLOOKUP($AP527,BaseEqptCdF!$C$5:$R$161,16,FALSE)*$AC$3))</f>
        <v/>
      </c>
      <c r="AZ527" s="3" t="str">
        <f>IF($L527="","",IF(SUM($AJ527:AM527)=0,$AE527,VLOOKUP($AP527,BaseEqptCdF!$C$5:$R$161,16,FALSE)*$AC$3))</f>
        <v/>
      </c>
      <c r="BA527" s="3" t="str">
        <f>IF($L527="","",IF(SUM($AJ527:AN527)=0,$AE527,VLOOKUP($AP527,BaseEqptCdF!$C$5:$R$161,16,FALSE)*$AC$3))</f>
        <v/>
      </c>
      <c r="BB527" s="2">
        <f t="shared" si="77"/>
        <v>0</v>
      </c>
      <c r="BC527" s="3" t="str">
        <f>IF($L527="","",IF(SUM($AJ527:AJ527)=0,$AF527,IF(LEFT(VLOOKUP($AP527,BaseEqptCdF!$C$5:$E$161,3,FALSE),2)="SD",0,IF(LEFT(VLOOKUP($AP527,BaseEqptCdF!$C$5:$E$161,3,FALSE),2)="SB",1*52,VLOOKUP($AP527,BaseEqptCdF!$C$5:$S$161,12,FALSE)*0.2*300))))</f>
        <v/>
      </c>
      <c r="BD527" s="3" t="str">
        <f>IF($L527="","",IF(SUM($AJ527:AK527)=0,$AF527,IF(LEFT(VLOOKUP($AP527,BaseEqptCdF!$C$5:$E$161,3,FALSE),2)="SD",0,IF(LEFT(VLOOKUP($AP527,BaseEqptCdF!$C$5:$E$161,3,FALSE),2)="SB",1*52,VLOOKUP($AP527,BaseEqptCdF!$C$5:$S$161,12,FALSE)*0.2*300))))</f>
        <v/>
      </c>
      <c r="BE527" s="3" t="str">
        <f>IF($L527="","",IF(SUM($AJ527:AL527)=0,$AF527,IF(LEFT(VLOOKUP($AP527,BaseEqptCdF!$C$5:$E$161,3,FALSE),2)="SD",0,IF(LEFT(VLOOKUP($AP527,BaseEqptCdF!$C$5:$E$161,3,FALSE),2)="SB",1*52,VLOOKUP($AP527,BaseEqptCdF!$C$5:$S$161,12,FALSE)*0.2*300))))</f>
        <v/>
      </c>
      <c r="BF527" s="3" t="str">
        <f>IF($L527="","",IF(SUM($AJ527:AM527)=0,$AF527,IF(LEFT(VLOOKUP($AP527,BaseEqptCdF!$C$5:$E$161,3,FALSE),2)="SD",0,IF(LEFT(VLOOKUP($AP527,BaseEqptCdF!$C$5:$E$161,3,FALSE),2)="SB",1*52,VLOOKUP($AP527,BaseEqptCdF!$C$5:$S$161,12,FALSE)*0.2*300))))</f>
        <v/>
      </c>
      <c r="BG527" s="3" t="str">
        <f>IF($L527="","",IF(SUM($AJ527:AN527)=0,$AF527,IF(LEFT(VLOOKUP($AP527,BaseEqptCdF!$C$5:$E$161,3,FALSE),2)="SD",0,IF(LEFT(VLOOKUP($AP527,BaseEqptCdF!$C$5:$E$161,3,FALSE),2)="SB",1*52,VLOOKUP($AP527,BaseEqptCdF!$C$5:$S$161,12,FALSE)*0.2*300))))</f>
        <v/>
      </c>
      <c r="BH527" s="2">
        <f t="shared" si="78"/>
        <v>0</v>
      </c>
    </row>
    <row r="528" spans="1:60" x14ac:dyDescent="0.25">
      <c r="A528" s="296" t="str">
        <f t="array" ref="A528">IF($C528="","",INDEX(Prog!$B$8:$D$300,MATCH($C528,nivo1,0),1))</f>
        <v/>
      </c>
      <c r="B528" s="296" t="str">
        <f t="array" ref="B528">IF($C528="","",INDEX(Prog!$B$8:$D$300,MATCH($C528,nivo1,0),2))</f>
        <v/>
      </c>
      <c r="C528" s="273"/>
      <c r="D528" s="267"/>
      <c r="E528" s="273"/>
      <c r="F528" s="273"/>
      <c r="G528" s="273"/>
      <c r="H528" s="273"/>
      <c r="I528" s="273"/>
      <c r="J528" s="273"/>
      <c r="K528" s="274"/>
      <c r="L528" s="273"/>
      <c r="M528" s="273"/>
      <c r="N528" s="273"/>
      <c r="O528" s="275"/>
      <c r="P528" s="273"/>
      <c r="Q528" s="273"/>
      <c r="R528" s="273"/>
      <c r="S528" s="273"/>
      <c r="T528" s="276"/>
      <c r="U528" s="276"/>
      <c r="V528" s="276"/>
      <c r="W528" s="276"/>
      <c r="X528" s="277"/>
      <c r="Y528" s="278"/>
      <c r="AA528" s="8" t="str">
        <f>IF($L528="","",VLOOKUP($L528,BaseEqptCdF!$C$5:$E$161,2,FALSE))</f>
        <v/>
      </c>
      <c r="AB528" s="8" t="str">
        <f>IF($L528="","",VLOOKUP($L528,BaseEqptCdF!$C$5:$E$161,3,FALSE))</f>
        <v/>
      </c>
      <c r="AC528" s="7" t="str">
        <f>IF($L528="","",VLOOKUP($L528,BaseEqptCdF!$C$5:$I$161,6,FALSE))</f>
        <v/>
      </c>
      <c r="AD528" s="7" t="str">
        <f>IF($L528="","",VLOOKUP($L528,BaseEqptCdF!$C$5:$I$161,7,FALSE))</f>
        <v/>
      </c>
      <c r="AE528" s="3" t="str">
        <f>IF($L528="","",VLOOKUP($L528,BaseEqptCdF!$C$5:$R$161,16,FALSE)*$AC$3)</f>
        <v/>
      </c>
      <c r="AF528" s="3" t="str">
        <f>IF($L528="","",IF(LEFT($AB528,2)="SD",0,IF(LEFT($AB528,2)="SB",1*52,IF($N528=Prog!$P$17,VLOOKUP($L528,BaseEqptCdF!$C$5:$P$161,14,FALSE)*1*300,VLOOKUP($L528,BaseEqptCdF!$C$5:$P$161,12,FALSE)*0.2*300))))</f>
        <v/>
      </c>
      <c r="AG528" s="6" t="str">
        <f t="shared" si="79"/>
        <v/>
      </c>
      <c r="AH528" s="6">
        <f>IF($U528=Prog!$S$18,YEAR($X528),"")</f>
        <v>1900</v>
      </c>
      <c r="AI528" s="5" t="str">
        <f>IF(OR($AG528="",$U528=Prog!$S$18),"",IF(OR($U528=Prog!$S$17,$U528=Prog!$S$16),YEAR($X528),IF($AG528="ND","ND",$AI$8+$O528)))</f>
        <v/>
      </c>
      <c r="AJ528" s="3" t="str">
        <f t="shared" si="73"/>
        <v/>
      </c>
      <c r="AK528" s="3" t="str">
        <f t="shared" si="74"/>
        <v/>
      </c>
      <c r="AL528" s="3" t="str">
        <f t="shared" si="74"/>
        <v/>
      </c>
      <c r="AM528" s="3" t="str">
        <f t="shared" si="74"/>
        <v/>
      </c>
      <c r="AN528" s="3" t="str">
        <f t="shared" si="74"/>
        <v/>
      </c>
      <c r="AO528" s="2">
        <f t="shared" si="75"/>
        <v>0</v>
      </c>
      <c r="AP528" s="4"/>
      <c r="AQ528" s="3">
        <f>IF(AJ528=1,VLOOKUP($AP528,BaseEqptCdF!$C$5:$R$161,16,FALSE),0)</f>
        <v>0</v>
      </c>
      <c r="AR528" s="3">
        <f>IF(AK528=1,VLOOKUP($AP528,BaseEqptCdF!$C$5:$R$161,16,FALSE),0)</f>
        <v>0</v>
      </c>
      <c r="AS528" s="3">
        <f>IF(AL528=1,VLOOKUP($AP528,BaseEqptCdF!$C$5:$R$161,16,FALSE),0)</f>
        <v>0</v>
      </c>
      <c r="AT528" s="3">
        <f>IF(AM528=1,VLOOKUP($AP528,BaseEqptCdF!$C$5:$R$161,16,FALSE),0)</f>
        <v>0</v>
      </c>
      <c r="AU528" s="3">
        <f>IF(AN528=1,VLOOKUP($AP528,BaseEqptCdF!$C$5:$R$161,16,FALSE),0)</f>
        <v>0</v>
      </c>
      <c r="AV528" s="2">
        <f t="shared" si="76"/>
        <v>0</v>
      </c>
      <c r="AW528" s="3" t="str">
        <f>IF($L528="","",IF(SUM($AJ528:AJ528)=0,$AE528,VLOOKUP($AP528,BaseEqptCdF!$C$5:$R$161,16,FALSE)*$AC$3))</f>
        <v/>
      </c>
      <c r="AX528" s="3" t="str">
        <f>IF($L528="","",IF(SUM($AJ528:AK528)=0,$AE528,VLOOKUP($AP528,BaseEqptCdF!$C$5:$R$161,16,FALSE)*$AC$3))</f>
        <v/>
      </c>
      <c r="AY528" s="3" t="str">
        <f>IF($L528="","",IF(SUM($AJ528:AL528)=0,$AE528,VLOOKUP($AP528,BaseEqptCdF!$C$5:$R$161,16,FALSE)*$AC$3))</f>
        <v/>
      </c>
      <c r="AZ528" s="3" t="str">
        <f>IF($L528="","",IF(SUM($AJ528:AM528)=0,$AE528,VLOOKUP($AP528,BaseEqptCdF!$C$5:$R$161,16,FALSE)*$AC$3))</f>
        <v/>
      </c>
      <c r="BA528" s="3" t="str">
        <f>IF($L528="","",IF(SUM($AJ528:AN528)=0,$AE528,VLOOKUP($AP528,BaseEqptCdF!$C$5:$R$161,16,FALSE)*$AC$3))</f>
        <v/>
      </c>
      <c r="BB528" s="2">
        <f t="shared" si="77"/>
        <v>0</v>
      </c>
      <c r="BC528" s="3" t="str">
        <f>IF($L528="","",IF(SUM($AJ528:AJ528)=0,$AF528,IF(LEFT(VLOOKUP($AP528,BaseEqptCdF!$C$5:$E$161,3,FALSE),2)="SD",0,IF(LEFT(VLOOKUP($AP528,BaseEqptCdF!$C$5:$E$161,3,FALSE),2)="SB",1*52,VLOOKUP($AP528,BaseEqptCdF!$C$5:$S$161,12,FALSE)*0.2*300))))</f>
        <v/>
      </c>
      <c r="BD528" s="3" t="str">
        <f>IF($L528="","",IF(SUM($AJ528:AK528)=0,$AF528,IF(LEFT(VLOOKUP($AP528,BaseEqptCdF!$C$5:$E$161,3,FALSE),2)="SD",0,IF(LEFT(VLOOKUP($AP528,BaseEqptCdF!$C$5:$E$161,3,FALSE),2)="SB",1*52,VLOOKUP($AP528,BaseEqptCdF!$C$5:$S$161,12,FALSE)*0.2*300))))</f>
        <v/>
      </c>
      <c r="BE528" s="3" t="str">
        <f>IF($L528="","",IF(SUM($AJ528:AL528)=0,$AF528,IF(LEFT(VLOOKUP($AP528,BaseEqptCdF!$C$5:$E$161,3,FALSE),2)="SD",0,IF(LEFT(VLOOKUP($AP528,BaseEqptCdF!$C$5:$E$161,3,FALSE),2)="SB",1*52,VLOOKUP($AP528,BaseEqptCdF!$C$5:$S$161,12,FALSE)*0.2*300))))</f>
        <v/>
      </c>
      <c r="BF528" s="3" t="str">
        <f>IF($L528="","",IF(SUM($AJ528:AM528)=0,$AF528,IF(LEFT(VLOOKUP($AP528,BaseEqptCdF!$C$5:$E$161,3,FALSE),2)="SD",0,IF(LEFT(VLOOKUP($AP528,BaseEqptCdF!$C$5:$E$161,3,FALSE),2)="SB",1*52,VLOOKUP($AP528,BaseEqptCdF!$C$5:$S$161,12,FALSE)*0.2*300))))</f>
        <v/>
      </c>
      <c r="BG528" s="3" t="str">
        <f>IF($L528="","",IF(SUM($AJ528:AN528)=0,$AF528,IF(LEFT(VLOOKUP($AP528,BaseEqptCdF!$C$5:$E$161,3,FALSE),2)="SD",0,IF(LEFT(VLOOKUP($AP528,BaseEqptCdF!$C$5:$E$161,3,FALSE),2)="SB",1*52,VLOOKUP($AP528,BaseEqptCdF!$C$5:$S$161,12,FALSE)*0.2*300))))</f>
        <v/>
      </c>
      <c r="BH528" s="2">
        <f t="shared" si="78"/>
        <v>0</v>
      </c>
    </row>
    <row r="529" spans="1:60" x14ac:dyDescent="0.25">
      <c r="A529" s="296" t="str">
        <f t="array" ref="A529">IF($C529="","",INDEX(Prog!$B$8:$D$300,MATCH($C529,nivo1,0),1))</f>
        <v/>
      </c>
      <c r="B529" s="296" t="str">
        <f t="array" ref="B529">IF($C529="","",INDEX(Prog!$B$8:$D$300,MATCH($C529,nivo1,0),2))</f>
        <v/>
      </c>
      <c r="C529" s="273"/>
      <c r="D529" s="267"/>
      <c r="E529" s="273"/>
      <c r="F529" s="273"/>
      <c r="G529" s="273"/>
      <c r="H529" s="273"/>
      <c r="I529" s="273"/>
      <c r="J529" s="273"/>
      <c r="K529" s="274"/>
      <c r="L529" s="273"/>
      <c r="M529" s="273"/>
      <c r="N529" s="273"/>
      <c r="O529" s="275"/>
      <c r="P529" s="273"/>
      <c r="Q529" s="273"/>
      <c r="R529" s="273"/>
      <c r="S529" s="273"/>
      <c r="T529" s="276"/>
      <c r="U529" s="276"/>
      <c r="V529" s="276"/>
      <c r="W529" s="276"/>
      <c r="X529" s="277"/>
      <c r="Y529" s="278"/>
      <c r="AA529" s="8" t="str">
        <f>IF($L529="","",VLOOKUP($L529,BaseEqptCdF!$C$5:$E$161,2,FALSE))</f>
        <v/>
      </c>
      <c r="AB529" s="8" t="str">
        <f>IF($L529="","",VLOOKUP($L529,BaseEqptCdF!$C$5:$E$161,3,FALSE))</f>
        <v/>
      </c>
      <c r="AC529" s="7" t="str">
        <f>IF($L529="","",VLOOKUP($L529,BaseEqptCdF!$C$5:$I$161,6,FALSE))</f>
        <v/>
      </c>
      <c r="AD529" s="7" t="str">
        <f>IF($L529="","",VLOOKUP($L529,BaseEqptCdF!$C$5:$I$161,7,FALSE))</f>
        <v/>
      </c>
      <c r="AE529" s="3" t="str">
        <f>IF($L529="","",VLOOKUP($L529,BaseEqptCdF!$C$5:$R$161,16,FALSE)*$AC$3)</f>
        <v/>
      </c>
      <c r="AF529" s="3" t="str">
        <f>IF($L529="","",IF(LEFT($AB529,2)="SD",0,IF(LEFT($AB529,2)="SB",1*52,IF($N529=Prog!$P$17,VLOOKUP($L529,BaseEqptCdF!$C$5:$P$161,14,FALSE)*1*300,VLOOKUP($L529,BaseEqptCdF!$C$5:$P$161,12,FALSE)*0.2*300))))</f>
        <v/>
      </c>
      <c r="AG529" s="6" t="str">
        <f t="shared" si="79"/>
        <v/>
      </c>
      <c r="AH529" s="6">
        <f>IF($U529=Prog!$S$18,YEAR($X529),"")</f>
        <v>1900</v>
      </c>
      <c r="AI529" s="5" t="str">
        <f>IF(OR($AG529="",$U529=Prog!$S$18),"",IF(OR($U529=Prog!$S$17,$U529=Prog!$S$16),YEAR($X529),IF($AG529="ND","ND",$AI$8+$O529)))</f>
        <v/>
      </c>
      <c r="AJ529" s="3" t="str">
        <f t="shared" si="73"/>
        <v/>
      </c>
      <c r="AK529" s="3" t="str">
        <f t="shared" si="74"/>
        <v/>
      </c>
      <c r="AL529" s="3" t="str">
        <f t="shared" si="74"/>
        <v/>
      </c>
      <c r="AM529" s="3" t="str">
        <f t="shared" si="74"/>
        <v/>
      </c>
      <c r="AN529" s="3" t="str">
        <f t="shared" si="74"/>
        <v/>
      </c>
      <c r="AO529" s="2">
        <f t="shared" si="75"/>
        <v>0</v>
      </c>
      <c r="AP529" s="4"/>
      <c r="AQ529" s="3">
        <f>IF(AJ529=1,VLOOKUP($AP529,BaseEqptCdF!$C$5:$R$161,16,FALSE),0)</f>
        <v>0</v>
      </c>
      <c r="AR529" s="3">
        <f>IF(AK529=1,VLOOKUP($AP529,BaseEqptCdF!$C$5:$R$161,16,FALSE),0)</f>
        <v>0</v>
      </c>
      <c r="AS529" s="3">
        <f>IF(AL529=1,VLOOKUP($AP529,BaseEqptCdF!$C$5:$R$161,16,FALSE),0)</f>
        <v>0</v>
      </c>
      <c r="AT529" s="3">
        <f>IF(AM529=1,VLOOKUP($AP529,BaseEqptCdF!$C$5:$R$161,16,FALSE),0)</f>
        <v>0</v>
      </c>
      <c r="AU529" s="3">
        <f>IF(AN529=1,VLOOKUP($AP529,BaseEqptCdF!$C$5:$R$161,16,FALSE),0)</f>
        <v>0</v>
      </c>
      <c r="AV529" s="2">
        <f t="shared" si="76"/>
        <v>0</v>
      </c>
      <c r="AW529" s="3" t="str">
        <f>IF($L529="","",IF(SUM($AJ529:AJ529)=0,$AE529,VLOOKUP($AP529,BaseEqptCdF!$C$5:$R$161,16,FALSE)*$AC$3))</f>
        <v/>
      </c>
      <c r="AX529" s="3" t="str">
        <f>IF($L529="","",IF(SUM($AJ529:AK529)=0,$AE529,VLOOKUP($AP529,BaseEqptCdF!$C$5:$R$161,16,FALSE)*$AC$3))</f>
        <v/>
      </c>
      <c r="AY529" s="3" t="str">
        <f>IF($L529="","",IF(SUM($AJ529:AL529)=0,$AE529,VLOOKUP($AP529,BaseEqptCdF!$C$5:$R$161,16,FALSE)*$AC$3))</f>
        <v/>
      </c>
      <c r="AZ529" s="3" t="str">
        <f>IF($L529="","",IF(SUM($AJ529:AM529)=0,$AE529,VLOOKUP($AP529,BaseEqptCdF!$C$5:$R$161,16,FALSE)*$AC$3))</f>
        <v/>
      </c>
      <c r="BA529" s="3" t="str">
        <f>IF($L529="","",IF(SUM($AJ529:AN529)=0,$AE529,VLOOKUP($AP529,BaseEqptCdF!$C$5:$R$161,16,FALSE)*$AC$3))</f>
        <v/>
      </c>
      <c r="BB529" s="2">
        <f t="shared" si="77"/>
        <v>0</v>
      </c>
      <c r="BC529" s="3" t="str">
        <f>IF($L529="","",IF(SUM($AJ529:AJ529)=0,$AF529,IF(LEFT(VLOOKUP($AP529,BaseEqptCdF!$C$5:$E$161,3,FALSE),2)="SD",0,IF(LEFT(VLOOKUP($AP529,BaseEqptCdF!$C$5:$E$161,3,FALSE),2)="SB",1*52,VLOOKUP($AP529,BaseEqptCdF!$C$5:$S$161,12,FALSE)*0.2*300))))</f>
        <v/>
      </c>
      <c r="BD529" s="3" t="str">
        <f>IF($L529="","",IF(SUM($AJ529:AK529)=0,$AF529,IF(LEFT(VLOOKUP($AP529,BaseEqptCdF!$C$5:$E$161,3,FALSE),2)="SD",0,IF(LEFT(VLOOKUP($AP529,BaseEqptCdF!$C$5:$E$161,3,FALSE),2)="SB",1*52,VLOOKUP($AP529,BaseEqptCdF!$C$5:$S$161,12,FALSE)*0.2*300))))</f>
        <v/>
      </c>
      <c r="BE529" s="3" t="str">
        <f>IF($L529="","",IF(SUM($AJ529:AL529)=0,$AF529,IF(LEFT(VLOOKUP($AP529,BaseEqptCdF!$C$5:$E$161,3,FALSE),2)="SD",0,IF(LEFT(VLOOKUP($AP529,BaseEqptCdF!$C$5:$E$161,3,FALSE),2)="SB",1*52,VLOOKUP($AP529,BaseEqptCdF!$C$5:$S$161,12,FALSE)*0.2*300))))</f>
        <v/>
      </c>
      <c r="BF529" s="3" t="str">
        <f>IF($L529="","",IF(SUM($AJ529:AM529)=0,$AF529,IF(LEFT(VLOOKUP($AP529,BaseEqptCdF!$C$5:$E$161,3,FALSE),2)="SD",0,IF(LEFT(VLOOKUP($AP529,BaseEqptCdF!$C$5:$E$161,3,FALSE),2)="SB",1*52,VLOOKUP($AP529,BaseEqptCdF!$C$5:$S$161,12,FALSE)*0.2*300))))</f>
        <v/>
      </c>
      <c r="BG529" s="3" t="str">
        <f>IF($L529="","",IF(SUM($AJ529:AN529)=0,$AF529,IF(LEFT(VLOOKUP($AP529,BaseEqptCdF!$C$5:$E$161,3,FALSE),2)="SD",0,IF(LEFT(VLOOKUP($AP529,BaseEqptCdF!$C$5:$E$161,3,FALSE),2)="SB",1*52,VLOOKUP($AP529,BaseEqptCdF!$C$5:$S$161,12,FALSE)*0.2*300))))</f>
        <v/>
      </c>
      <c r="BH529" s="2">
        <f t="shared" si="78"/>
        <v>0</v>
      </c>
    </row>
    <row r="530" spans="1:60" x14ac:dyDescent="0.25">
      <c r="A530" s="296" t="str">
        <f t="array" ref="A530">IF($C530="","",INDEX(Prog!$B$8:$D$300,MATCH($C530,nivo1,0),1))</f>
        <v/>
      </c>
      <c r="B530" s="296" t="str">
        <f t="array" ref="B530">IF($C530="","",INDEX(Prog!$B$8:$D$300,MATCH($C530,nivo1,0),2))</f>
        <v/>
      </c>
      <c r="C530" s="273"/>
      <c r="D530" s="267"/>
      <c r="E530" s="273"/>
      <c r="F530" s="273"/>
      <c r="G530" s="273"/>
      <c r="H530" s="273"/>
      <c r="I530" s="273"/>
      <c r="J530" s="273"/>
      <c r="K530" s="274"/>
      <c r="L530" s="273"/>
      <c r="M530" s="273"/>
      <c r="N530" s="273"/>
      <c r="O530" s="275"/>
      <c r="P530" s="273"/>
      <c r="Q530" s="273"/>
      <c r="R530" s="273"/>
      <c r="S530" s="273"/>
      <c r="T530" s="276"/>
      <c r="U530" s="276"/>
      <c r="V530" s="276"/>
      <c r="W530" s="276"/>
      <c r="X530" s="277"/>
      <c r="Y530" s="278"/>
      <c r="AA530" s="8" t="str">
        <f>IF($L530="","",VLOOKUP($L530,BaseEqptCdF!$C$5:$E$161,2,FALSE))</f>
        <v/>
      </c>
      <c r="AB530" s="8" t="str">
        <f>IF($L530="","",VLOOKUP($L530,BaseEqptCdF!$C$5:$E$161,3,FALSE))</f>
        <v/>
      </c>
      <c r="AC530" s="7" t="str">
        <f>IF($L530="","",VLOOKUP($L530,BaseEqptCdF!$C$5:$I$161,6,FALSE))</f>
        <v/>
      </c>
      <c r="AD530" s="7" t="str">
        <f>IF($L530="","",VLOOKUP($L530,BaseEqptCdF!$C$5:$I$161,7,FALSE))</f>
        <v/>
      </c>
      <c r="AE530" s="3" t="str">
        <f>IF($L530="","",VLOOKUP($L530,BaseEqptCdF!$C$5:$R$161,16,FALSE)*$AC$3)</f>
        <v/>
      </c>
      <c r="AF530" s="3" t="str">
        <f>IF($L530="","",IF(LEFT($AB530,2)="SD",0,IF(LEFT($AB530,2)="SB",1*52,IF($N530=Prog!$P$17,VLOOKUP($L530,BaseEqptCdF!$C$5:$P$161,14,FALSE)*1*300,VLOOKUP($L530,BaseEqptCdF!$C$5:$P$161,12,FALSE)*0.2*300))))</f>
        <v/>
      </c>
      <c r="AG530" s="6" t="str">
        <f t="shared" si="79"/>
        <v/>
      </c>
      <c r="AH530" s="6">
        <f>IF($U530=Prog!$S$18,YEAR($X530),"")</f>
        <v>1900</v>
      </c>
      <c r="AI530" s="5" t="str">
        <f>IF(OR($AG530="",$U530=Prog!$S$18),"",IF(OR($U530=Prog!$S$17,$U530=Prog!$S$16),YEAR($X530),IF($AG530="ND","ND",$AI$8+$O530)))</f>
        <v/>
      </c>
      <c r="AJ530" s="3" t="str">
        <f t="shared" si="73"/>
        <v/>
      </c>
      <c r="AK530" s="3" t="str">
        <f t="shared" si="74"/>
        <v/>
      </c>
      <c r="AL530" s="3" t="str">
        <f t="shared" si="74"/>
        <v/>
      </c>
      <c r="AM530" s="3" t="str">
        <f t="shared" si="74"/>
        <v/>
      </c>
      <c r="AN530" s="3" t="str">
        <f t="shared" si="74"/>
        <v/>
      </c>
      <c r="AO530" s="2">
        <f t="shared" si="75"/>
        <v>0</v>
      </c>
      <c r="AP530" s="4"/>
      <c r="AQ530" s="3">
        <f>IF(AJ530=1,VLOOKUP($AP530,BaseEqptCdF!$C$5:$R$161,16,FALSE),0)</f>
        <v>0</v>
      </c>
      <c r="AR530" s="3">
        <f>IF(AK530=1,VLOOKUP($AP530,BaseEqptCdF!$C$5:$R$161,16,FALSE),0)</f>
        <v>0</v>
      </c>
      <c r="AS530" s="3">
        <f>IF(AL530=1,VLOOKUP($AP530,BaseEqptCdF!$C$5:$R$161,16,FALSE),0)</f>
        <v>0</v>
      </c>
      <c r="AT530" s="3">
        <f>IF(AM530=1,VLOOKUP($AP530,BaseEqptCdF!$C$5:$R$161,16,FALSE),0)</f>
        <v>0</v>
      </c>
      <c r="AU530" s="3">
        <f>IF(AN530=1,VLOOKUP($AP530,BaseEqptCdF!$C$5:$R$161,16,FALSE),0)</f>
        <v>0</v>
      </c>
      <c r="AV530" s="2">
        <f t="shared" si="76"/>
        <v>0</v>
      </c>
      <c r="AW530" s="3" t="str">
        <f>IF($L530="","",IF(SUM($AJ530:AJ530)=0,$AE530,VLOOKUP($AP530,BaseEqptCdF!$C$5:$R$161,16,FALSE)*$AC$3))</f>
        <v/>
      </c>
      <c r="AX530" s="3" t="str">
        <f>IF($L530="","",IF(SUM($AJ530:AK530)=0,$AE530,VLOOKUP($AP530,BaseEqptCdF!$C$5:$R$161,16,FALSE)*$AC$3))</f>
        <v/>
      </c>
      <c r="AY530" s="3" t="str">
        <f>IF($L530="","",IF(SUM($AJ530:AL530)=0,$AE530,VLOOKUP($AP530,BaseEqptCdF!$C$5:$R$161,16,FALSE)*$AC$3))</f>
        <v/>
      </c>
      <c r="AZ530" s="3" t="str">
        <f>IF($L530="","",IF(SUM($AJ530:AM530)=0,$AE530,VLOOKUP($AP530,BaseEqptCdF!$C$5:$R$161,16,FALSE)*$AC$3))</f>
        <v/>
      </c>
      <c r="BA530" s="3" t="str">
        <f>IF($L530="","",IF(SUM($AJ530:AN530)=0,$AE530,VLOOKUP($AP530,BaseEqptCdF!$C$5:$R$161,16,FALSE)*$AC$3))</f>
        <v/>
      </c>
      <c r="BB530" s="2">
        <f t="shared" si="77"/>
        <v>0</v>
      </c>
      <c r="BC530" s="3" t="str">
        <f>IF($L530="","",IF(SUM($AJ530:AJ530)=0,$AF530,IF(LEFT(VLOOKUP($AP530,BaseEqptCdF!$C$5:$E$161,3,FALSE),2)="SD",0,IF(LEFT(VLOOKUP($AP530,BaseEqptCdF!$C$5:$E$161,3,FALSE),2)="SB",1*52,VLOOKUP($AP530,BaseEqptCdF!$C$5:$S$161,12,FALSE)*0.2*300))))</f>
        <v/>
      </c>
      <c r="BD530" s="3" t="str">
        <f>IF($L530="","",IF(SUM($AJ530:AK530)=0,$AF530,IF(LEFT(VLOOKUP($AP530,BaseEqptCdF!$C$5:$E$161,3,FALSE),2)="SD",0,IF(LEFT(VLOOKUP($AP530,BaseEqptCdF!$C$5:$E$161,3,FALSE),2)="SB",1*52,VLOOKUP($AP530,BaseEqptCdF!$C$5:$S$161,12,FALSE)*0.2*300))))</f>
        <v/>
      </c>
      <c r="BE530" s="3" t="str">
        <f>IF($L530="","",IF(SUM($AJ530:AL530)=0,$AF530,IF(LEFT(VLOOKUP($AP530,BaseEqptCdF!$C$5:$E$161,3,FALSE),2)="SD",0,IF(LEFT(VLOOKUP($AP530,BaseEqptCdF!$C$5:$E$161,3,FALSE),2)="SB",1*52,VLOOKUP($AP530,BaseEqptCdF!$C$5:$S$161,12,FALSE)*0.2*300))))</f>
        <v/>
      </c>
      <c r="BF530" s="3" t="str">
        <f>IF($L530="","",IF(SUM($AJ530:AM530)=0,$AF530,IF(LEFT(VLOOKUP($AP530,BaseEqptCdF!$C$5:$E$161,3,FALSE),2)="SD",0,IF(LEFT(VLOOKUP($AP530,BaseEqptCdF!$C$5:$E$161,3,FALSE),2)="SB",1*52,VLOOKUP($AP530,BaseEqptCdF!$C$5:$S$161,12,FALSE)*0.2*300))))</f>
        <v/>
      </c>
      <c r="BG530" s="3" t="str">
        <f>IF($L530="","",IF(SUM($AJ530:AN530)=0,$AF530,IF(LEFT(VLOOKUP($AP530,BaseEqptCdF!$C$5:$E$161,3,FALSE),2)="SD",0,IF(LEFT(VLOOKUP($AP530,BaseEqptCdF!$C$5:$E$161,3,FALSE),2)="SB",1*52,VLOOKUP($AP530,BaseEqptCdF!$C$5:$S$161,12,FALSE)*0.2*300))))</f>
        <v/>
      </c>
      <c r="BH530" s="2">
        <f t="shared" si="78"/>
        <v>0</v>
      </c>
    </row>
    <row r="531" spans="1:60" x14ac:dyDescent="0.25">
      <c r="A531" s="296" t="str">
        <f t="array" ref="A531">IF($C531="","",INDEX(Prog!$B$8:$D$300,MATCH($C531,nivo1,0),1))</f>
        <v/>
      </c>
      <c r="B531" s="296" t="str">
        <f t="array" ref="B531">IF($C531="","",INDEX(Prog!$B$8:$D$300,MATCH($C531,nivo1,0),2))</f>
        <v/>
      </c>
      <c r="C531" s="273"/>
      <c r="D531" s="267"/>
      <c r="E531" s="273"/>
      <c r="F531" s="273"/>
      <c r="G531" s="273"/>
      <c r="H531" s="273"/>
      <c r="I531" s="273"/>
      <c r="J531" s="273"/>
      <c r="K531" s="274"/>
      <c r="L531" s="273"/>
      <c r="M531" s="273"/>
      <c r="N531" s="273"/>
      <c r="O531" s="275"/>
      <c r="P531" s="273"/>
      <c r="Q531" s="273"/>
      <c r="R531" s="273"/>
      <c r="S531" s="273"/>
      <c r="T531" s="276"/>
      <c r="U531" s="276"/>
      <c r="V531" s="276"/>
      <c r="W531" s="276"/>
      <c r="X531" s="277"/>
      <c r="Y531" s="278"/>
      <c r="AA531" s="8" t="str">
        <f>IF($L531="","",VLOOKUP($L531,BaseEqptCdF!$C$5:$E$161,2,FALSE))</f>
        <v/>
      </c>
      <c r="AB531" s="8" t="str">
        <f>IF($L531="","",VLOOKUP($L531,BaseEqptCdF!$C$5:$E$161,3,FALSE))</f>
        <v/>
      </c>
      <c r="AC531" s="7" t="str">
        <f>IF($L531="","",VLOOKUP($L531,BaseEqptCdF!$C$5:$I$161,6,FALSE))</f>
        <v/>
      </c>
      <c r="AD531" s="7" t="str">
        <f>IF($L531="","",VLOOKUP($L531,BaseEqptCdF!$C$5:$I$161,7,FALSE))</f>
        <v/>
      </c>
      <c r="AE531" s="3" t="str">
        <f>IF($L531="","",VLOOKUP($L531,BaseEqptCdF!$C$5:$R$161,16,FALSE)*$AC$3)</f>
        <v/>
      </c>
      <c r="AF531" s="3" t="str">
        <f>IF($L531="","",IF(LEFT($AB531,2)="SD",0,IF(LEFT($AB531,2)="SB",1*52,IF($N531=Prog!$P$17,VLOOKUP($L531,BaseEqptCdF!$C$5:$P$161,14,FALSE)*1*300,VLOOKUP($L531,BaseEqptCdF!$C$5:$P$161,12,FALSE)*0.2*300))))</f>
        <v/>
      </c>
      <c r="AG531" s="6" t="str">
        <f t="shared" si="79"/>
        <v/>
      </c>
      <c r="AH531" s="6">
        <f>IF($U531=Prog!$S$18,YEAR($X531),"")</f>
        <v>1900</v>
      </c>
      <c r="AI531" s="5" t="str">
        <f>IF(OR($AG531="",$U531=Prog!$S$18),"",IF(OR($U531=Prog!$S$17,$U531=Prog!$S$16),YEAR($X531),IF($AG531="ND","ND",$AI$8+$O531)))</f>
        <v/>
      </c>
      <c r="AJ531" s="3" t="str">
        <f t="shared" si="73"/>
        <v/>
      </c>
      <c r="AK531" s="3" t="str">
        <f t="shared" si="74"/>
        <v/>
      </c>
      <c r="AL531" s="3" t="str">
        <f t="shared" si="74"/>
        <v/>
      </c>
      <c r="AM531" s="3" t="str">
        <f t="shared" si="74"/>
        <v/>
      </c>
      <c r="AN531" s="3" t="str">
        <f t="shared" si="74"/>
        <v/>
      </c>
      <c r="AO531" s="2">
        <f t="shared" si="75"/>
        <v>0</v>
      </c>
      <c r="AP531" s="4"/>
      <c r="AQ531" s="3">
        <f>IF(AJ531=1,VLOOKUP($AP531,BaseEqptCdF!$C$5:$R$161,16,FALSE),0)</f>
        <v>0</v>
      </c>
      <c r="AR531" s="3">
        <f>IF(AK531=1,VLOOKUP($AP531,BaseEqptCdF!$C$5:$R$161,16,FALSE),0)</f>
        <v>0</v>
      </c>
      <c r="AS531" s="3">
        <f>IF(AL531=1,VLOOKUP($AP531,BaseEqptCdF!$C$5:$R$161,16,FALSE),0)</f>
        <v>0</v>
      </c>
      <c r="AT531" s="3">
        <f>IF(AM531=1,VLOOKUP($AP531,BaseEqptCdF!$C$5:$R$161,16,FALSE),0)</f>
        <v>0</v>
      </c>
      <c r="AU531" s="3">
        <f>IF(AN531=1,VLOOKUP($AP531,BaseEqptCdF!$C$5:$R$161,16,FALSE),0)</f>
        <v>0</v>
      </c>
      <c r="AV531" s="2">
        <f t="shared" si="76"/>
        <v>0</v>
      </c>
      <c r="AW531" s="3" t="str">
        <f>IF($L531="","",IF(SUM($AJ531:AJ531)=0,$AE531,VLOOKUP($AP531,BaseEqptCdF!$C$5:$R$161,16,FALSE)*$AC$3))</f>
        <v/>
      </c>
      <c r="AX531" s="3" t="str">
        <f>IF($L531="","",IF(SUM($AJ531:AK531)=0,$AE531,VLOOKUP($AP531,BaseEqptCdF!$C$5:$R$161,16,FALSE)*$AC$3))</f>
        <v/>
      </c>
      <c r="AY531" s="3" t="str">
        <f>IF($L531="","",IF(SUM($AJ531:AL531)=0,$AE531,VLOOKUP($AP531,BaseEqptCdF!$C$5:$R$161,16,FALSE)*$AC$3))</f>
        <v/>
      </c>
      <c r="AZ531" s="3" t="str">
        <f>IF($L531="","",IF(SUM($AJ531:AM531)=0,$AE531,VLOOKUP($AP531,BaseEqptCdF!$C$5:$R$161,16,FALSE)*$AC$3))</f>
        <v/>
      </c>
      <c r="BA531" s="3" t="str">
        <f>IF($L531="","",IF(SUM($AJ531:AN531)=0,$AE531,VLOOKUP($AP531,BaseEqptCdF!$C$5:$R$161,16,FALSE)*$AC$3))</f>
        <v/>
      </c>
      <c r="BB531" s="2">
        <f t="shared" si="77"/>
        <v>0</v>
      </c>
      <c r="BC531" s="3" t="str">
        <f>IF($L531="","",IF(SUM($AJ531:AJ531)=0,$AF531,IF(LEFT(VLOOKUP($AP531,BaseEqptCdF!$C$5:$E$161,3,FALSE),2)="SD",0,IF(LEFT(VLOOKUP($AP531,BaseEqptCdF!$C$5:$E$161,3,FALSE),2)="SB",1*52,VLOOKUP($AP531,BaseEqptCdF!$C$5:$S$161,12,FALSE)*0.2*300))))</f>
        <v/>
      </c>
      <c r="BD531" s="3" t="str">
        <f>IF($L531="","",IF(SUM($AJ531:AK531)=0,$AF531,IF(LEFT(VLOOKUP($AP531,BaseEqptCdF!$C$5:$E$161,3,FALSE),2)="SD",0,IF(LEFT(VLOOKUP($AP531,BaseEqptCdF!$C$5:$E$161,3,FALSE),2)="SB",1*52,VLOOKUP($AP531,BaseEqptCdF!$C$5:$S$161,12,FALSE)*0.2*300))))</f>
        <v/>
      </c>
      <c r="BE531" s="3" t="str">
        <f>IF($L531="","",IF(SUM($AJ531:AL531)=0,$AF531,IF(LEFT(VLOOKUP($AP531,BaseEqptCdF!$C$5:$E$161,3,FALSE),2)="SD",0,IF(LEFT(VLOOKUP($AP531,BaseEqptCdF!$C$5:$E$161,3,FALSE),2)="SB",1*52,VLOOKUP($AP531,BaseEqptCdF!$C$5:$S$161,12,FALSE)*0.2*300))))</f>
        <v/>
      </c>
      <c r="BF531" s="3" t="str">
        <f>IF($L531="","",IF(SUM($AJ531:AM531)=0,$AF531,IF(LEFT(VLOOKUP($AP531,BaseEqptCdF!$C$5:$E$161,3,FALSE),2)="SD",0,IF(LEFT(VLOOKUP($AP531,BaseEqptCdF!$C$5:$E$161,3,FALSE),2)="SB",1*52,VLOOKUP($AP531,BaseEqptCdF!$C$5:$S$161,12,FALSE)*0.2*300))))</f>
        <v/>
      </c>
      <c r="BG531" s="3" t="str">
        <f>IF($L531="","",IF(SUM($AJ531:AN531)=0,$AF531,IF(LEFT(VLOOKUP($AP531,BaseEqptCdF!$C$5:$E$161,3,FALSE),2)="SD",0,IF(LEFT(VLOOKUP($AP531,BaseEqptCdF!$C$5:$E$161,3,FALSE),2)="SB",1*52,VLOOKUP($AP531,BaseEqptCdF!$C$5:$S$161,12,FALSE)*0.2*300))))</f>
        <v/>
      </c>
      <c r="BH531" s="2">
        <f t="shared" si="78"/>
        <v>0</v>
      </c>
    </row>
    <row r="532" spans="1:60" x14ac:dyDescent="0.25">
      <c r="A532" s="296" t="str">
        <f t="array" ref="A532">IF($C532="","",INDEX(Prog!$B$8:$D$300,MATCH($C532,nivo1,0),1))</f>
        <v/>
      </c>
      <c r="B532" s="296" t="str">
        <f t="array" ref="B532">IF($C532="","",INDEX(Prog!$B$8:$D$300,MATCH($C532,nivo1,0),2))</f>
        <v/>
      </c>
      <c r="C532" s="273"/>
      <c r="D532" s="267"/>
      <c r="E532" s="273"/>
      <c r="F532" s="273"/>
      <c r="G532" s="273"/>
      <c r="H532" s="273"/>
      <c r="I532" s="273"/>
      <c r="J532" s="273"/>
      <c r="K532" s="274"/>
      <c r="L532" s="273"/>
      <c r="M532" s="273"/>
      <c r="N532" s="273"/>
      <c r="O532" s="275"/>
      <c r="P532" s="273"/>
      <c r="Q532" s="273"/>
      <c r="R532" s="273"/>
      <c r="S532" s="273"/>
      <c r="T532" s="276"/>
      <c r="U532" s="276"/>
      <c r="V532" s="276"/>
      <c r="W532" s="276"/>
      <c r="X532" s="277"/>
      <c r="Y532" s="278"/>
      <c r="AA532" s="8" t="str">
        <f>IF($L532="","",VLOOKUP($L532,BaseEqptCdF!$C$5:$E$161,2,FALSE))</f>
        <v/>
      </c>
      <c r="AB532" s="8" t="str">
        <f>IF($L532="","",VLOOKUP($L532,BaseEqptCdF!$C$5:$E$161,3,FALSE))</f>
        <v/>
      </c>
      <c r="AC532" s="7" t="str">
        <f>IF($L532="","",VLOOKUP($L532,BaseEqptCdF!$C$5:$I$161,6,FALSE))</f>
        <v/>
      </c>
      <c r="AD532" s="7" t="str">
        <f>IF($L532="","",VLOOKUP($L532,BaseEqptCdF!$C$5:$I$161,7,FALSE))</f>
        <v/>
      </c>
      <c r="AE532" s="3" t="str">
        <f>IF($L532="","",VLOOKUP($L532,BaseEqptCdF!$C$5:$R$161,16,FALSE)*$AC$3)</f>
        <v/>
      </c>
      <c r="AF532" s="3" t="str">
        <f>IF($L532="","",IF(LEFT($AB532,2)="SD",0,IF(LEFT($AB532,2)="SB",1*52,IF($N532=Prog!$P$17,VLOOKUP($L532,BaseEqptCdF!$C$5:$P$161,14,FALSE)*1*300,VLOOKUP($L532,BaseEqptCdF!$C$5:$P$161,12,FALSE)*0.2*300))))</f>
        <v/>
      </c>
      <c r="AG532" s="6" t="str">
        <f t="shared" si="79"/>
        <v/>
      </c>
      <c r="AH532" s="6">
        <f>IF($U532=Prog!$S$18,YEAR($X532),"")</f>
        <v>1900</v>
      </c>
      <c r="AI532" s="5" t="str">
        <f>IF(OR($AG532="",$U532=Prog!$S$18),"",IF(OR($U532=Prog!$S$17,$U532=Prog!$S$16),YEAR($X532),IF($AG532="ND","ND",$AI$8+$O532)))</f>
        <v/>
      </c>
      <c r="AJ532" s="3" t="str">
        <f t="shared" si="73"/>
        <v/>
      </c>
      <c r="AK532" s="3" t="str">
        <f t="shared" si="74"/>
        <v/>
      </c>
      <c r="AL532" s="3" t="str">
        <f t="shared" si="74"/>
        <v/>
      </c>
      <c r="AM532" s="3" t="str">
        <f t="shared" si="74"/>
        <v/>
      </c>
      <c r="AN532" s="3" t="str">
        <f t="shared" si="74"/>
        <v/>
      </c>
      <c r="AO532" s="2">
        <f t="shared" si="75"/>
        <v>0</v>
      </c>
      <c r="AP532" s="4"/>
      <c r="AQ532" s="3">
        <f>IF(AJ532=1,VLOOKUP($AP532,BaseEqptCdF!$C$5:$R$161,16,FALSE),0)</f>
        <v>0</v>
      </c>
      <c r="AR532" s="3">
        <f>IF(AK532=1,VLOOKUP($AP532,BaseEqptCdF!$C$5:$R$161,16,FALSE),0)</f>
        <v>0</v>
      </c>
      <c r="AS532" s="3">
        <f>IF(AL532=1,VLOOKUP($AP532,BaseEqptCdF!$C$5:$R$161,16,FALSE),0)</f>
        <v>0</v>
      </c>
      <c r="AT532" s="3">
        <f>IF(AM532=1,VLOOKUP($AP532,BaseEqptCdF!$C$5:$R$161,16,FALSE),0)</f>
        <v>0</v>
      </c>
      <c r="AU532" s="3">
        <f>IF(AN532=1,VLOOKUP($AP532,BaseEqptCdF!$C$5:$R$161,16,FALSE),0)</f>
        <v>0</v>
      </c>
      <c r="AV532" s="2">
        <f t="shared" si="76"/>
        <v>0</v>
      </c>
      <c r="AW532" s="3" t="str">
        <f>IF($L532="","",IF(SUM($AJ532:AJ532)=0,$AE532,VLOOKUP($AP532,BaseEqptCdF!$C$5:$R$161,16,FALSE)*$AC$3))</f>
        <v/>
      </c>
      <c r="AX532" s="3" t="str">
        <f>IF($L532="","",IF(SUM($AJ532:AK532)=0,$AE532,VLOOKUP($AP532,BaseEqptCdF!$C$5:$R$161,16,FALSE)*$AC$3))</f>
        <v/>
      </c>
      <c r="AY532" s="3" t="str">
        <f>IF($L532="","",IF(SUM($AJ532:AL532)=0,$AE532,VLOOKUP($AP532,BaseEqptCdF!$C$5:$R$161,16,FALSE)*$AC$3))</f>
        <v/>
      </c>
      <c r="AZ532" s="3" t="str">
        <f>IF($L532="","",IF(SUM($AJ532:AM532)=0,$AE532,VLOOKUP($AP532,BaseEqptCdF!$C$5:$R$161,16,FALSE)*$AC$3))</f>
        <v/>
      </c>
      <c r="BA532" s="3" t="str">
        <f>IF($L532="","",IF(SUM($AJ532:AN532)=0,$AE532,VLOOKUP($AP532,BaseEqptCdF!$C$5:$R$161,16,FALSE)*$AC$3))</f>
        <v/>
      </c>
      <c r="BB532" s="2">
        <f t="shared" si="77"/>
        <v>0</v>
      </c>
      <c r="BC532" s="3" t="str">
        <f>IF($L532="","",IF(SUM($AJ532:AJ532)=0,$AF532,IF(LEFT(VLOOKUP($AP532,BaseEqptCdF!$C$5:$E$161,3,FALSE),2)="SD",0,IF(LEFT(VLOOKUP($AP532,BaseEqptCdF!$C$5:$E$161,3,FALSE),2)="SB",1*52,VLOOKUP($AP532,BaseEqptCdF!$C$5:$S$161,12,FALSE)*0.2*300))))</f>
        <v/>
      </c>
      <c r="BD532" s="3" t="str">
        <f>IF($L532="","",IF(SUM($AJ532:AK532)=0,$AF532,IF(LEFT(VLOOKUP($AP532,BaseEqptCdF!$C$5:$E$161,3,FALSE),2)="SD",0,IF(LEFT(VLOOKUP($AP532,BaseEqptCdF!$C$5:$E$161,3,FALSE),2)="SB",1*52,VLOOKUP($AP532,BaseEqptCdF!$C$5:$S$161,12,FALSE)*0.2*300))))</f>
        <v/>
      </c>
      <c r="BE532" s="3" t="str">
        <f>IF($L532="","",IF(SUM($AJ532:AL532)=0,$AF532,IF(LEFT(VLOOKUP($AP532,BaseEqptCdF!$C$5:$E$161,3,FALSE),2)="SD",0,IF(LEFT(VLOOKUP($AP532,BaseEqptCdF!$C$5:$E$161,3,FALSE),2)="SB",1*52,VLOOKUP($AP532,BaseEqptCdF!$C$5:$S$161,12,FALSE)*0.2*300))))</f>
        <v/>
      </c>
      <c r="BF532" s="3" t="str">
        <f>IF($L532="","",IF(SUM($AJ532:AM532)=0,$AF532,IF(LEFT(VLOOKUP($AP532,BaseEqptCdF!$C$5:$E$161,3,FALSE),2)="SD",0,IF(LEFT(VLOOKUP($AP532,BaseEqptCdF!$C$5:$E$161,3,FALSE),2)="SB",1*52,VLOOKUP($AP532,BaseEqptCdF!$C$5:$S$161,12,FALSE)*0.2*300))))</f>
        <v/>
      </c>
      <c r="BG532" s="3" t="str">
        <f>IF($L532="","",IF(SUM($AJ532:AN532)=0,$AF532,IF(LEFT(VLOOKUP($AP532,BaseEqptCdF!$C$5:$E$161,3,FALSE),2)="SD",0,IF(LEFT(VLOOKUP($AP532,BaseEqptCdF!$C$5:$E$161,3,FALSE),2)="SB",1*52,VLOOKUP($AP532,BaseEqptCdF!$C$5:$S$161,12,FALSE)*0.2*300))))</f>
        <v/>
      </c>
      <c r="BH532" s="2">
        <f t="shared" si="78"/>
        <v>0</v>
      </c>
    </row>
    <row r="533" spans="1:60" x14ac:dyDescent="0.25">
      <c r="A533" s="296" t="str">
        <f t="array" ref="A533">IF($C533="","",INDEX(Prog!$B$8:$D$300,MATCH($C533,nivo1,0),1))</f>
        <v/>
      </c>
      <c r="B533" s="296" t="str">
        <f t="array" ref="B533">IF($C533="","",INDEX(Prog!$B$8:$D$300,MATCH($C533,nivo1,0),2))</f>
        <v/>
      </c>
      <c r="C533" s="273"/>
      <c r="D533" s="267"/>
      <c r="E533" s="273"/>
      <c r="F533" s="273"/>
      <c r="G533" s="273"/>
      <c r="H533" s="273"/>
      <c r="I533" s="273"/>
      <c r="J533" s="273"/>
      <c r="K533" s="274"/>
      <c r="L533" s="273"/>
      <c r="M533" s="273"/>
      <c r="N533" s="273"/>
      <c r="O533" s="275"/>
      <c r="P533" s="273"/>
      <c r="Q533" s="273"/>
      <c r="R533" s="273"/>
      <c r="S533" s="273"/>
      <c r="T533" s="276"/>
      <c r="U533" s="276"/>
      <c r="V533" s="276"/>
      <c r="W533" s="276"/>
      <c r="X533" s="277"/>
      <c r="Y533" s="278"/>
      <c r="AA533" s="8" t="str">
        <f>IF($L533="","",VLOOKUP($L533,BaseEqptCdF!$C$5:$E$161,2,FALSE))</f>
        <v/>
      </c>
      <c r="AB533" s="8" t="str">
        <f>IF($L533="","",VLOOKUP($L533,BaseEqptCdF!$C$5:$E$161,3,FALSE))</f>
        <v/>
      </c>
      <c r="AC533" s="7" t="str">
        <f>IF($L533="","",VLOOKUP($L533,BaseEqptCdF!$C$5:$I$161,6,FALSE))</f>
        <v/>
      </c>
      <c r="AD533" s="7" t="str">
        <f>IF($L533="","",VLOOKUP($L533,BaseEqptCdF!$C$5:$I$161,7,FALSE))</f>
        <v/>
      </c>
      <c r="AE533" s="3" t="str">
        <f>IF($L533="","",VLOOKUP($L533,BaseEqptCdF!$C$5:$R$161,16,FALSE)*$AC$3)</f>
        <v/>
      </c>
      <c r="AF533" s="3" t="str">
        <f>IF($L533="","",IF(LEFT($AB533,2)="SD",0,IF(LEFT($AB533,2)="SB",1*52,IF($N533=Prog!$P$17,VLOOKUP($L533,BaseEqptCdF!$C$5:$P$161,14,FALSE)*1*300,VLOOKUP($L533,BaseEqptCdF!$C$5:$P$161,12,FALSE)*0.2*300))))</f>
        <v/>
      </c>
      <c r="AG533" s="6" t="str">
        <f t="shared" si="79"/>
        <v/>
      </c>
      <c r="AH533" s="6">
        <f>IF($U533=Prog!$S$18,YEAR($X533),"")</f>
        <v>1900</v>
      </c>
      <c r="AI533" s="5" t="str">
        <f>IF(OR($AG533="",$U533=Prog!$S$18),"",IF(OR($U533=Prog!$S$17,$U533=Prog!$S$16),YEAR($X533),IF($AG533="ND","ND",$AI$8+$O533)))</f>
        <v/>
      </c>
      <c r="AJ533" s="3" t="str">
        <f t="shared" si="73"/>
        <v/>
      </c>
      <c r="AK533" s="3" t="str">
        <f t="shared" si="74"/>
        <v/>
      </c>
      <c r="AL533" s="3" t="str">
        <f t="shared" si="74"/>
        <v/>
      </c>
      <c r="AM533" s="3" t="str">
        <f t="shared" si="74"/>
        <v/>
      </c>
      <c r="AN533" s="3" t="str">
        <f t="shared" si="74"/>
        <v/>
      </c>
      <c r="AO533" s="2">
        <f t="shared" si="75"/>
        <v>0</v>
      </c>
      <c r="AP533" s="4"/>
      <c r="AQ533" s="3">
        <f>IF(AJ533=1,VLOOKUP($AP533,BaseEqptCdF!$C$5:$R$161,16,FALSE),0)</f>
        <v>0</v>
      </c>
      <c r="AR533" s="3">
        <f>IF(AK533=1,VLOOKUP($AP533,BaseEqptCdF!$C$5:$R$161,16,FALSE),0)</f>
        <v>0</v>
      </c>
      <c r="AS533" s="3">
        <f>IF(AL533=1,VLOOKUP($AP533,BaseEqptCdF!$C$5:$R$161,16,FALSE),0)</f>
        <v>0</v>
      </c>
      <c r="AT533" s="3">
        <f>IF(AM533=1,VLOOKUP($AP533,BaseEqptCdF!$C$5:$R$161,16,FALSE),0)</f>
        <v>0</v>
      </c>
      <c r="AU533" s="3">
        <f>IF(AN533=1,VLOOKUP($AP533,BaseEqptCdF!$C$5:$R$161,16,FALSE),0)</f>
        <v>0</v>
      </c>
      <c r="AV533" s="2">
        <f t="shared" si="76"/>
        <v>0</v>
      </c>
      <c r="AW533" s="3" t="str">
        <f>IF($L533="","",IF(SUM($AJ533:AJ533)=0,$AE533,VLOOKUP($AP533,BaseEqptCdF!$C$5:$R$161,16,FALSE)*$AC$3))</f>
        <v/>
      </c>
      <c r="AX533" s="3" t="str">
        <f>IF($L533="","",IF(SUM($AJ533:AK533)=0,$AE533,VLOOKUP($AP533,BaseEqptCdF!$C$5:$R$161,16,FALSE)*$AC$3))</f>
        <v/>
      </c>
      <c r="AY533" s="3" t="str">
        <f>IF($L533="","",IF(SUM($AJ533:AL533)=0,$AE533,VLOOKUP($AP533,BaseEqptCdF!$C$5:$R$161,16,FALSE)*$AC$3))</f>
        <v/>
      </c>
      <c r="AZ533" s="3" t="str">
        <f>IF($L533="","",IF(SUM($AJ533:AM533)=0,$AE533,VLOOKUP($AP533,BaseEqptCdF!$C$5:$R$161,16,FALSE)*$AC$3))</f>
        <v/>
      </c>
      <c r="BA533" s="3" t="str">
        <f>IF($L533="","",IF(SUM($AJ533:AN533)=0,$AE533,VLOOKUP($AP533,BaseEqptCdF!$C$5:$R$161,16,FALSE)*$AC$3))</f>
        <v/>
      </c>
      <c r="BB533" s="2">
        <f t="shared" si="77"/>
        <v>0</v>
      </c>
      <c r="BC533" s="3" t="str">
        <f>IF($L533="","",IF(SUM($AJ533:AJ533)=0,$AF533,IF(LEFT(VLOOKUP($AP533,BaseEqptCdF!$C$5:$E$161,3,FALSE),2)="SD",0,IF(LEFT(VLOOKUP($AP533,BaseEqptCdF!$C$5:$E$161,3,FALSE),2)="SB",1*52,VLOOKUP($AP533,BaseEqptCdF!$C$5:$S$161,12,FALSE)*0.2*300))))</f>
        <v/>
      </c>
      <c r="BD533" s="3" t="str">
        <f>IF($L533="","",IF(SUM($AJ533:AK533)=0,$AF533,IF(LEFT(VLOOKUP($AP533,BaseEqptCdF!$C$5:$E$161,3,FALSE),2)="SD",0,IF(LEFT(VLOOKUP($AP533,BaseEqptCdF!$C$5:$E$161,3,FALSE),2)="SB",1*52,VLOOKUP($AP533,BaseEqptCdF!$C$5:$S$161,12,FALSE)*0.2*300))))</f>
        <v/>
      </c>
      <c r="BE533" s="3" t="str">
        <f>IF($L533="","",IF(SUM($AJ533:AL533)=0,$AF533,IF(LEFT(VLOOKUP($AP533,BaseEqptCdF!$C$5:$E$161,3,FALSE),2)="SD",0,IF(LEFT(VLOOKUP($AP533,BaseEqptCdF!$C$5:$E$161,3,FALSE),2)="SB",1*52,VLOOKUP($AP533,BaseEqptCdF!$C$5:$S$161,12,FALSE)*0.2*300))))</f>
        <v/>
      </c>
      <c r="BF533" s="3" t="str">
        <f>IF($L533="","",IF(SUM($AJ533:AM533)=0,$AF533,IF(LEFT(VLOOKUP($AP533,BaseEqptCdF!$C$5:$E$161,3,FALSE),2)="SD",0,IF(LEFT(VLOOKUP($AP533,BaseEqptCdF!$C$5:$E$161,3,FALSE),2)="SB",1*52,VLOOKUP($AP533,BaseEqptCdF!$C$5:$S$161,12,FALSE)*0.2*300))))</f>
        <v/>
      </c>
      <c r="BG533" s="3" t="str">
        <f>IF($L533="","",IF(SUM($AJ533:AN533)=0,$AF533,IF(LEFT(VLOOKUP($AP533,BaseEqptCdF!$C$5:$E$161,3,FALSE),2)="SD",0,IF(LEFT(VLOOKUP($AP533,BaseEqptCdF!$C$5:$E$161,3,FALSE),2)="SB",1*52,VLOOKUP($AP533,BaseEqptCdF!$C$5:$S$161,12,FALSE)*0.2*300))))</f>
        <v/>
      </c>
      <c r="BH533" s="2">
        <f t="shared" si="78"/>
        <v>0</v>
      </c>
    </row>
    <row r="534" spans="1:60" x14ac:dyDescent="0.25">
      <c r="A534" s="296" t="str">
        <f t="array" ref="A534">IF($C534="","",INDEX(Prog!$B$8:$D$300,MATCH($C534,nivo1,0),1))</f>
        <v/>
      </c>
      <c r="B534" s="296" t="str">
        <f t="array" ref="B534">IF($C534="","",INDEX(Prog!$B$8:$D$300,MATCH($C534,nivo1,0),2))</f>
        <v/>
      </c>
      <c r="C534" s="273"/>
      <c r="D534" s="267"/>
      <c r="E534" s="273"/>
      <c r="F534" s="273"/>
      <c r="G534" s="273"/>
      <c r="H534" s="273"/>
      <c r="I534" s="273"/>
      <c r="J534" s="273"/>
      <c r="K534" s="274"/>
      <c r="L534" s="273"/>
      <c r="M534" s="273"/>
      <c r="N534" s="273"/>
      <c r="O534" s="275"/>
      <c r="P534" s="273"/>
      <c r="Q534" s="273"/>
      <c r="R534" s="273"/>
      <c r="S534" s="273"/>
      <c r="T534" s="276"/>
      <c r="U534" s="276"/>
      <c r="V534" s="276"/>
      <c r="W534" s="276"/>
      <c r="X534" s="277"/>
      <c r="Y534" s="278"/>
      <c r="AA534" s="8" t="str">
        <f>IF($L534="","",VLOOKUP($L534,BaseEqptCdF!$C$5:$E$161,2,FALSE))</f>
        <v/>
      </c>
      <c r="AB534" s="8" t="str">
        <f>IF($L534="","",VLOOKUP($L534,BaseEqptCdF!$C$5:$E$161,3,FALSE))</f>
        <v/>
      </c>
      <c r="AC534" s="7" t="str">
        <f>IF($L534="","",VLOOKUP($L534,BaseEqptCdF!$C$5:$I$161,6,FALSE))</f>
        <v/>
      </c>
      <c r="AD534" s="7" t="str">
        <f>IF($L534="","",VLOOKUP($L534,BaseEqptCdF!$C$5:$I$161,7,FALSE))</f>
        <v/>
      </c>
      <c r="AE534" s="3" t="str">
        <f>IF($L534="","",VLOOKUP($L534,BaseEqptCdF!$C$5:$R$161,16,FALSE)*$AC$3)</f>
        <v/>
      </c>
      <c r="AF534" s="3" t="str">
        <f>IF($L534="","",IF(LEFT($AB534,2)="SD",0,IF(LEFT($AB534,2)="SB",1*52,IF($N534=Prog!$P$17,VLOOKUP($L534,BaseEqptCdF!$C$5:$P$161,14,FALSE)*1*300,VLOOKUP($L534,BaseEqptCdF!$C$5:$P$161,12,FALSE)*0.2*300))))</f>
        <v/>
      </c>
      <c r="AG534" s="6" t="str">
        <f t="shared" si="79"/>
        <v/>
      </c>
      <c r="AH534" s="6">
        <f>IF($U534=Prog!$S$18,YEAR($X534),"")</f>
        <v>1900</v>
      </c>
      <c r="AI534" s="5" t="str">
        <f>IF(OR($AG534="",$U534=Prog!$S$18),"",IF(OR($U534=Prog!$S$17,$U534=Prog!$S$16),YEAR($X534),IF($AG534="ND","ND",$AI$8+$O534)))</f>
        <v/>
      </c>
      <c r="AJ534" s="3" t="str">
        <f t="shared" si="73"/>
        <v/>
      </c>
      <c r="AK534" s="3" t="str">
        <f t="shared" si="74"/>
        <v/>
      </c>
      <c r="AL534" s="3" t="str">
        <f t="shared" si="74"/>
        <v/>
      </c>
      <c r="AM534" s="3" t="str">
        <f t="shared" si="74"/>
        <v/>
      </c>
      <c r="AN534" s="3" t="str">
        <f t="shared" si="74"/>
        <v/>
      </c>
      <c r="AO534" s="2">
        <f t="shared" si="75"/>
        <v>0</v>
      </c>
      <c r="AP534" s="4"/>
      <c r="AQ534" s="3">
        <f>IF(AJ534=1,VLOOKUP($AP534,BaseEqptCdF!$C$5:$R$161,16,FALSE),0)</f>
        <v>0</v>
      </c>
      <c r="AR534" s="3">
        <f>IF(AK534=1,VLOOKUP($AP534,BaseEqptCdF!$C$5:$R$161,16,FALSE),0)</f>
        <v>0</v>
      </c>
      <c r="AS534" s="3">
        <f>IF(AL534=1,VLOOKUP($AP534,BaseEqptCdF!$C$5:$R$161,16,FALSE),0)</f>
        <v>0</v>
      </c>
      <c r="AT534" s="3">
        <f>IF(AM534=1,VLOOKUP($AP534,BaseEqptCdF!$C$5:$R$161,16,FALSE),0)</f>
        <v>0</v>
      </c>
      <c r="AU534" s="3">
        <f>IF(AN534=1,VLOOKUP($AP534,BaseEqptCdF!$C$5:$R$161,16,FALSE),0)</f>
        <v>0</v>
      </c>
      <c r="AV534" s="2">
        <f t="shared" si="76"/>
        <v>0</v>
      </c>
      <c r="AW534" s="3" t="str">
        <f>IF($L534="","",IF(SUM($AJ534:AJ534)=0,$AE534,VLOOKUP($AP534,BaseEqptCdF!$C$5:$R$161,16,FALSE)*$AC$3))</f>
        <v/>
      </c>
      <c r="AX534" s="3" t="str">
        <f>IF($L534="","",IF(SUM($AJ534:AK534)=0,$AE534,VLOOKUP($AP534,BaseEqptCdF!$C$5:$R$161,16,FALSE)*$AC$3))</f>
        <v/>
      </c>
      <c r="AY534" s="3" t="str">
        <f>IF($L534="","",IF(SUM($AJ534:AL534)=0,$AE534,VLOOKUP($AP534,BaseEqptCdF!$C$5:$R$161,16,FALSE)*$AC$3))</f>
        <v/>
      </c>
      <c r="AZ534" s="3" t="str">
        <f>IF($L534="","",IF(SUM($AJ534:AM534)=0,$AE534,VLOOKUP($AP534,BaseEqptCdF!$C$5:$R$161,16,FALSE)*$AC$3))</f>
        <v/>
      </c>
      <c r="BA534" s="3" t="str">
        <f>IF($L534="","",IF(SUM($AJ534:AN534)=0,$AE534,VLOOKUP($AP534,BaseEqptCdF!$C$5:$R$161,16,FALSE)*$AC$3))</f>
        <v/>
      </c>
      <c r="BB534" s="2">
        <f t="shared" si="77"/>
        <v>0</v>
      </c>
      <c r="BC534" s="3" t="str">
        <f>IF($L534="","",IF(SUM($AJ534:AJ534)=0,$AF534,IF(LEFT(VLOOKUP($AP534,BaseEqptCdF!$C$5:$E$161,3,FALSE),2)="SD",0,IF(LEFT(VLOOKUP($AP534,BaseEqptCdF!$C$5:$E$161,3,FALSE),2)="SB",1*52,VLOOKUP($AP534,BaseEqptCdF!$C$5:$S$161,12,FALSE)*0.2*300))))</f>
        <v/>
      </c>
      <c r="BD534" s="3" t="str">
        <f>IF($L534="","",IF(SUM($AJ534:AK534)=0,$AF534,IF(LEFT(VLOOKUP($AP534,BaseEqptCdF!$C$5:$E$161,3,FALSE),2)="SD",0,IF(LEFT(VLOOKUP($AP534,BaseEqptCdF!$C$5:$E$161,3,FALSE),2)="SB",1*52,VLOOKUP($AP534,BaseEqptCdF!$C$5:$S$161,12,FALSE)*0.2*300))))</f>
        <v/>
      </c>
      <c r="BE534" s="3" t="str">
        <f>IF($L534="","",IF(SUM($AJ534:AL534)=0,$AF534,IF(LEFT(VLOOKUP($AP534,BaseEqptCdF!$C$5:$E$161,3,FALSE),2)="SD",0,IF(LEFT(VLOOKUP($AP534,BaseEqptCdF!$C$5:$E$161,3,FALSE),2)="SB",1*52,VLOOKUP($AP534,BaseEqptCdF!$C$5:$S$161,12,FALSE)*0.2*300))))</f>
        <v/>
      </c>
      <c r="BF534" s="3" t="str">
        <f>IF($L534="","",IF(SUM($AJ534:AM534)=0,$AF534,IF(LEFT(VLOOKUP($AP534,BaseEqptCdF!$C$5:$E$161,3,FALSE),2)="SD",0,IF(LEFT(VLOOKUP($AP534,BaseEqptCdF!$C$5:$E$161,3,FALSE),2)="SB",1*52,VLOOKUP($AP534,BaseEqptCdF!$C$5:$S$161,12,FALSE)*0.2*300))))</f>
        <v/>
      </c>
      <c r="BG534" s="3" t="str">
        <f>IF($L534="","",IF(SUM($AJ534:AN534)=0,$AF534,IF(LEFT(VLOOKUP($AP534,BaseEqptCdF!$C$5:$E$161,3,FALSE),2)="SD",0,IF(LEFT(VLOOKUP($AP534,BaseEqptCdF!$C$5:$E$161,3,FALSE),2)="SB",1*52,VLOOKUP($AP534,BaseEqptCdF!$C$5:$S$161,12,FALSE)*0.2*300))))</f>
        <v/>
      </c>
      <c r="BH534" s="2">
        <f t="shared" si="78"/>
        <v>0</v>
      </c>
    </row>
    <row r="535" spans="1:60" x14ac:dyDescent="0.25">
      <c r="A535" s="296" t="str">
        <f t="array" ref="A535">IF($C535="","",INDEX(Prog!$B$8:$D$300,MATCH($C535,nivo1,0),1))</f>
        <v/>
      </c>
      <c r="B535" s="296" t="str">
        <f t="array" ref="B535">IF($C535="","",INDEX(Prog!$B$8:$D$300,MATCH($C535,nivo1,0),2))</f>
        <v/>
      </c>
      <c r="C535" s="273"/>
      <c r="D535" s="267"/>
      <c r="E535" s="273"/>
      <c r="F535" s="273"/>
      <c r="G535" s="273"/>
      <c r="H535" s="273"/>
      <c r="I535" s="273"/>
      <c r="J535" s="273"/>
      <c r="K535" s="274"/>
      <c r="L535" s="273"/>
      <c r="M535" s="273"/>
      <c r="N535" s="273"/>
      <c r="O535" s="275"/>
      <c r="P535" s="273"/>
      <c r="Q535" s="273"/>
      <c r="R535" s="273"/>
      <c r="S535" s="273"/>
      <c r="T535" s="276"/>
      <c r="U535" s="276"/>
      <c r="V535" s="276"/>
      <c r="W535" s="276"/>
      <c r="X535" s="277"/>
      <c r="Y535" s="278"/>
      <c r="AA535" s="8" t="str">
        <f>IF($L535="","",VLOOKUP($L535,BaseEqptCdF!$C$5:$E$161,2,FALSE))</f>
        <v/>
      </c>
      <c r="AB535" s="8" t="str">
        <f>IF($L535="","",VLOOKUP($L535,BaseEqptCdF!$C$5:$E$161,3,FALSE))</f>
        <v/>
      </c>
      <c r="AC535" s="7" t="str">
        <f>IF($L535="","",VLOOKUP($L535,BaseEqptCdF!$C$5:$I$161,6,FALSE))</f>
        <v/>
      </c>
      <c r="AD535" s="7" t="str">
        <f>IF($L535="","",VLOOKUP($L535,BaseEqptCdF!$C$5:$I$161,7,FALSE))</f>
        <v/>
      </c>
      <c r="AE535" s="3" t="str">
        <f>IF($L535="","",VLOOKUP($L535,BaseEqptCdF!$C$5:$R$161,16,FALSE)*$AC$3)</f>
        <v/>
      </c>
      <c r="AF535" s="3" t="str">
        <f>IF($L535="","",IF(LEFT($AB535,2)="SD",0,IF(LEFT($AB535,2)="SB",1*52,IF($N535=Prog!$P$17,VLOOKUP($L535,BaseEqptCdF!$C$5:$P$161,14,FALSE)*1*300,VLOOKUP($L535,BaseEqptCdF!$C$5:$P$161,12,FALSE)*0.2*300))))</f>
        <v/>
      </c>
      <c r="AG535" s="6" t="str">
        <f t="shared" si="79"/>
        <v/>
      </c>
      <c r="AH535" s="6">
        <f>IF($U535=Prog!$S$18,YEAR($X535),"")</f>
        <v>1900</v>
      </c>
      <c r="AI535" s="5" t="str">
        <f>IF(OR($AG535="",$U535=Prog!$S$18),"",IF(OR($U535=Prog!$S$17,$U535=Prog!$S$16),YEAR($X535),IF($AG535="ND","ND",$AI$8+$O535)))</f>
        <v/>
      </c>
      <c r="AJ535" s="3" t="str">
        <f t="shared" si="73"/>
        <v/>
      </c>
      <c r="AK535" s="3" t="str">
        <f t="shared" si="74"/>
        <v/>
      </c>
      <c r="AL535" s="3" t="str">
        <f t="shared" si="74"/>
        <v/>
      </c>
      <c r="AM535" s="3" t="str">
        <f t="shared" si="74"/>
        <v/>
      </c>
      <c r="AN535" s="3" t="str">
        <f t="shared" si="74"/>
        <v/>
      </c>
      <c r="AO535" s="2">
        <f t="shared" si="75"/>
        <v>0</v>
      </c>
      <c r="AP535" s="4"/>
      <c r="AQ535" s="3">
        <f>IF(AJ535=1,VLOOKUP($AP535,BaseEqptCdF!$C$5:$R$161,16,FALSE),0)</f>
        <v>0</v>
      </c>
      <c r="AR535" s="3">
        <f>IF(AK535=1,VLOOKUP($AP535,BaseEqptCdF!$C$5:$R$161,16,FALSE),0)</f>
        <v>0</v>
      </c>
      <c r="AS535" s="3">
        <f>IF(AL535=1,VLOOKUP($AP535,BaseEqptCdF!$C$5:$R$161,16,FALSE),0)</f>
        <v>0</v>
      </c>
      <c r="AT535" s="3">
        <f>IF(AM535=1,VLOOKUP($AP535,BaseEqptCdF!$C$5:$R$161,16,FALSE),0)</f>
        <v>0</v>
      </c>
      <c r="AU535" s="3">
        <f>IF(AN535=1,VLOOKUP($AP535,BaseEqptCdF!$C$5:$R$161,16,FALSE),0)</f>
        <v>0</v>
      </c>
      <c r="AV535" s="2">
        <f t="shared" si="76"/>
        <v>0</v>
      </c>
      <c r="AW535" s="3" t="str">
        <f>IF($L535="","",IF(SUM($AJ535:AJ535)=0,$AE535,VLOOKUP($AP535,BaseEqptCdF!$C$5:$R$161,16,FALSE)*$AC$3))</f>
        <v/>
      </c>
      <c r="AX535" s="3" t="str">
        <f>IF($L535="","",IF(SUM($AJ535:AK535)=0,$AE535,VLOOKUP($AP535,BaseEqptCdF!$C$5:$R$161,16,FALSE)*$AC$3))</f>
        <v/>
      </c>
      <c r="AY535" s="3" t="str">
        <f>IF($L535="","",IF(SUM($AJ535:AL535)=0,$AE535,VLOOKUP($AP535,BaseEqptCdF!$C$5:$R$161,16,FALSE)*$AC$3))</f>
        <v/>
      </c>
      <c r="AZ535" s="3" t="str">
        <f>IF($L535="","",IF(SUM($AJ535:AM535)=0,$AE535,VLOOKUP($AP535,BaseEqptCdF!$C$5:$R$161,16,FALSE)*$AC$3))</f>
        <v/>
      </c>
      <c r="BA535" s="3" t="str">
        <f>IF($L535="","",IF(SUM($AJ535:AN535)=0,$AE535,VLOOKUP($AP535,BaseEqptCdF!$C$5:$R$161,16,FALSE)*$AC$3))</f>
        <v/>
      </c>
      <c r="BB535" s="2">
        <f t="shared" si="77"/>
        <v>0</v>
      </c>
      <c r="BC535" s="3" t="str">
        <f>IF($L535="","",IF(SUM($AJ535:AJ535)=0,$AF535,IF(LEFT(VLOOKUP($AP535,BaseEqptCdF!$C$5:$E$161,3,FALSE),2)="SD",0,IF(LEFT(VLOOKUP($AP535,BaseEqptCdF!$C$5:$E$161,3,FALSE),2)="SB",1*52,VLOOKUP($AP535,BaseEqptCdF!$C$5:$S$161,12,FALSE)*0.2*300))))</f>
        <v/>
      </c>
      <c r="BD535" s="3" t="str">
        <f>IF($L535="","",IF(SUM($AJ535:AK535)=0,$AF535,IF(LEFT(VLOOKUP($AP535,BaseEqptCdF!$C$5:$E$161,3,FALSE),2)="SD",0,IF(LEFT(VLOOKUP($AP535,BaseEqptCdF!$C$5:$E$161,3,FALSE),2)="SB",1*52,VLOOKUP($AP535,BaseEqptCdF!$C$5:$S$161,12,FALSE)*0.2*300))))</f>
        <v/>
      </c>
      <c r="BE535" s="3" t="str">
        <f>IF($L535="","",IF(SUM($AJ535:AL535)=0,$AF535,IF(LEFT(VLOOKUP($AP535,BaseEqptCdF!$C$5:$E$161,3,FALSE),2)="SD",0,IF(LEFT(VLOOKUP($AP535,BaseEqptCdF!$C$5:$E$161,3,FALSE),2)="SB",1*52,VLOOKUP($AP535,BaseEqptCdF!$C$5:$S$161,12,FALSE)*0.2*300))))</f>
        <v/>
      </c>
      <c r="BF535" s="3" t="str">
        <f>IF($L535="","",IF(SUM($AJ535:AM535)=0,$AF535,IF(LEFT(VLOOKUP($AP535,BaseEqptCdF!$C$5:$E$161,3,FALSE),2)="SD",0,IF(LEFT(VLOOKUP($AP535,BaseEqptCdF!$C$5:$E$161,3,FALSE),2)="SB",1*52,VLOOKUP($AP535,BaseEqptCdF!$C$5:$S$161,12,FALSE)*0.2*300))))</f>
        <v/>
      </c>
      <c r="BG535" s="3" t="str">
        <f>IF($L535="","",IF(SUM($AJ535:AN535)=0,$AF535,IF(LEFT(VLOOKUP($AP535,BaseEqptCdF!$C$5:$E$161,3,FALSE),2)="SD",0,IF(LEFT(VLOOKUP($AP535,BaseEqptCdF!$C$5:$E$161,3,FALSE),2)="SB",1*52,VLOOKUP($AP535,BaseEqptCdF!$C$5:$S$161,12,FALSE)*0.2*300))))</f>
        <v/>
      </c>
      <c r="BH535" s="2">
        <f t="shared" si="78"/>
        <v>0</v>
      </c>
    </row>
    <row r="536" spans="1:60" x14ac:dyDescent="0.25">
      <c r="A536" s="296" t="str">
        <f t="array" ref="A536">IF($C536="","",INDEX(Prog!$B$8:$D$300,MATCH($C536,nivo1,0),1))</f>
        <v/>
      </c>
      <c r="B536" s="296" t="str">
        <f t="array" ref="B536">IF($C536="","",INDEX(Prog!$B$8:$D$300,MATCH($C536,nivo1,0),2))</f>
        <v/>
      </c>
      <c r="C536" s="273"/>
      <c r="D536" s="267"/>
      <c r="E536" s="273"/>
      <c r="F536" s="273"/>
      <c r="G536" s="273"/>
      <c r="H536" s="273"/>
      <c r="I536" s="273"/>
      <c r="J536" s="273"/>
      <c r="K536" s="274"/>
      <c r="L536" s="273"/>
      <c r="M536" s="273"/>
      <c r="N536" s="273"/>
      <c r="O536" s="275"/>
      <c r="P536" s="273"/>
      <c r="Q536" s="273"/>
      <c r="R536" s="273"/>
      <c r="S536" s="273"/>
      <c r="T536" s="276"/>
      <c r="U536" s="276"/>
      <c r="V536" s="276"/>
      <c r="W536" s="276"/>
      <c r="X536" s="277"/>
      <c r="Y536" s="278"/>
      <c r="AA536" s="8" t="str">
        <f>IF($L536="","",VLOOKUP($L536,BaseEqptCdF!$C$5:$E$161,2,FALSE))</f>
        <v/>
      </c>
      <c r="AB536" s="8" t="str">
        <f>IF($L536="","",VLOOKUP($L536,BaseEqptCdF!$C$5:$E$161,3,FALSE))</f>
        <v/>
      </c>
      <c r="AC536" s="7" t="str">
        <f>IF($L536="","",VLOOKUP($L536,BaseEqptCdF!$C$5:$I$161,6,FALSE))</f>
        <v/>
      </c>
      <c r="AD536" s="7" t="str">
        <f>IF($L536="","",VLOOKUP($L536,BaseEqptCdF!$C$5:$I$161,7,FALSE))</f>
        <v/>
      </c>
      <c r="AE536" s="3" t="str">
        <f>IF($L536="","",VLOOKUP($L536,BaseEqptCdF!$C$5:$R$161,16,FALSE)*$AC$3)</f>
        <v/>
      </c>
      <c r="AF536" s="3" t="str">
        <f>IF($L536="","",IF(LEFT($AB536,2)="SD",0,IF(LEFT($AB536,2)="SB",1*52,IF($N536=Prog!$P$17,VLOOKUP($L536,BaseEqptCdF!$C$5:$P$161,14,FALSE)*1*300,VLOOKUP($L536,BaseEqptCdF!$C$5:$P$161,12,FALSE)*0.2*300))))</f>
        <v/>
      </c>
      <c r="AG536" s="6" t="str">
        <f t="shared" si="79"/>
        <v/>
      </c>
      <c r="AH536" s="6">
        <f>IF($U536=Prog!$S$18,YEAR($X536),"")</f>
        <v>1900</v>
      </c>
      <c r="AI536" s="5" t="str">
        <f>IF(OR($AG536="",$U536=Prog!$S$18),"",IF(OR($U536=Prog!$S$17,$U536=Prog!$S$16),YEAR($X536),IF($AG536="ND","ND",$AI$8+$O536)))</f>
        <v/>
      </c>
      <c r="AJ536" s="3" t="str">
        <f t="shared" si="73"/>
        <v/>
      </c>
      <c r="AK536" s="3" t="str">
        <f t="shared" si="74"/>
        <v/>
      </c>
      <c r="AL536" s="3" t="str">
        <f t="shared" si="74"/>
        <v/>
      </c>
      <c r="AM536" s="3" t="str">
        <f t="shared" si="74"/>
        <v/>
      </c>
      <c r="AN536" s="3" t="str">
        <f t="shared" si="74"/>
        <v/>
      </c>
      <c r="AO536" s="2">
        <f t="shared" si="75"/>
        <v>0</v>
      </c>
      <c r="AP536" s="4"/>
      <c r="AQ536" s="3">
        <f>IF(AJ536=1,VLOOKUP($AP536,BaseEqptCdF!$C$5:$R$161,16,FALSE),0)</f>
        <v>0</v>
      </c>
      <c r="AR536" s="3">
        <f>IF(AK536=1,VLOOKUP($AP536,BaseEqptCdF!$C$5:$R$161,16,FALSE),0)</f>
        <v>0</v>
      </c>
      <c r="AS536" s="3">
        <f>IF(AL536=1,VLOOKUP($AP536,BaseEqptCdF!$C$5:$R$161,16,FALSE),0)</f>
        <v>0</v>
      </c>
      <c r="AT536" s="3">
        <f>IF(AM536=1,VLOOKUP($AP536,BaseEqptCdF!$C$5:$R$161,16,FALSE),0)</f>
        <v>0</v>
      </c>
      <c r="AU536" s="3">
        <f>IF(AN536=1,VLOOKUP($AP536,BaseEqptCdF!$C$5:$R$161,16,FALSE),0)</f>
        <v>0</v>
      </c>
      <c r="AV536" s="2">
        <f t="shared" si="76"/>
        <v>0</v>
      </c>
      <c r="AW536" s="3" t="str">
        <f>IF($L536="","",IF(SUM($AJ536:AJ536)=0,$AE536,VLOOKUP($AP536,BaseEqptCdF!$C$5:$R$161,16,FALSE)*$AC$3))</f>
        <v/>
      </c>
      <c r="AX536" s="3" t="str">
        <f>IF($L536="","",IF(SUM($AJ536:AK536)=0,$AE536,VLOOKUP($AP536,BaseEqptCdF!$C$5:$R$161,16,FALSE)*$AC$3))</f>
        <v/>
      </c>
      <c r="AY536" s="3" t="str">
        <f>IF($L536="","",IF(SUM($AJ536:AL536)=0,$AE536,VLOOKUP($AP536,BaseEqptCdF!$C$5:$R$161,16,FALSE)*$AC$3))</f>
        <v/>
      </c>
      <c r="AZ536" s="3" t="str">
        <f>IF($L536="","",IF(SUM($AJ536:AM536)=0,$AE536,VLOOKUP($AP536,BaseEqptCdF!$C$5:$R$161,16,FALSE)*$AC$3))</f>
        <v/>
      </c>
      <c r="BA536" s="3" t="str">
        <f>IF($L536="","",IF(SUM($AJ536:AN536)=0,$AE536,VLOOKUP($AP536,BaseEqptCdF!$C$5:$R$161,16,FALSE)*$AC$3))</f>
        <v/>
      </c>
      <c r="BB536" s="2">
        <f t="shared" si="77"/>
        <v>0</v>
      </c>
      <c r="BC536" s="3" t="str">
        <f>IF($L536="","",IF(SUM($AJ536:AJ536)=0,$AF536,IF(LEFT(VLOOKUP($AP536,BaseEqptCdF!$C$5:$E$161,3,FALSE),2)="SD",0,IF(LEFT(VLOOKUP($AP536,BaseEqptCdF!$C$5:$E$161,3,FALSE),2)="SB",1*52,VLOOKUP($AP536,BaseEqptCdF!$C$5:$S$161,12,FALSE)*0.2*300))))</f>
        <v/>
      </c>
      <c r="BD536" s="3" t="str">
        <f>IF($L536="","",IF(SUM($AJ536:AK536)=0,$AF536,IF(LEFT(VLOOKUP($AP536,BaseEqptCdF!$C$5:$E$161,3,FALSE),2)="SD",0,IF(LEFT(VLOOKUP($AP536,BaseEqptCdF!$C$5:$E$161,3,FALSE),2)="SB",1*52,VLOOKUP($AP536,BaseEqptCdF!$C$5:$S$161,12,FALSE)*0.2*300))))</f>
        <v/>
      </c>
      <c r="BE536" s="3" t="str">
        <f>IF($L536="","",IF(SUM($AJ536:AL536)=0,$AF536,IF(LEFT(VLOOKUP($AP536,BaseEqptCdF!$C$5:$E$161,3,FALSE),2)="SD",0,IF(LEFT(VLOOKUP($AP536,BaseEqptCdF!$C$5:$E$161,3,FALSE),2)="SB",1*52,VLOOKUP($AP536,BaseEqptCdF!$C$5:$S$161,12,FALSE)*0.2*300))))</f>
        <v/>
      </c>
      <c r="BF536" s="3" t="str">
        <f>IF($L536="","",IF(SUM($AJ536:AM536)=0,$AF536,IF(LEFT(VLOOKUP($AP536,BaseEqptCdF!$C$5:$E$161,3,FALSE),2)="SD",0,IF(LEFT(VLOOKUP($AP536,BaseEqptCdF!$C$5:$E$161,3,FALSE),2)="SB",1*52,VLOOKUP($AP536,BaseEqptCdF!$C$5:$S$161,12,FALSE)*0.2*300))))</f>
        <v/>
      </c>
      <c r="BG536" s="3" t="str">
        <f>IF($L536="","",IF(SUM($AJ536:AN536)=0,$AF536,IF(LEFT(VLOOKUP($AP536,BaseEqptCdF!$C$5:$E$161,3,FALSE),2)="SD",0,IF(LEFT(VLOOKUP($AP536,BaseEqptCdF!$C$5:$E$161,3,FALSE),2)="SB",1*52,VLOOKUP($AP536,BaseEqptCdF!$C$5:$S$161,12,FALSE)*0.2*300))))</f>
        <v/>
      </c>
      <c r="BH536" s="2">
        <f t="shared" si="78"/>
        <v>0</v>
      </c>
    </row>
    <row r="537" spans="1:60" x14ac:dyDescent="0.25">
      <c r="A537" s="296" t="str">
        <f t="array" ref="A537">IF($C537="","",INDEX(Prog!$B$8:$D$300,MATCH($C537,nivo1,0),1))</f>
        <v/>
      </c>
      <c r="B537" s="296" t="str">
        <f t="array" ref="B537">IF($C537="","",INDEX(Prog!$B$8:$D$300,MATCH($C537,nivo1,0),2))</f>
        <v/>
      </c>
      <c r="C537" s="273"/>
      <c r="D537" s="267"/>
      <c r="E537" s="273"/>
      <c r="F537" s="273"/>
      <c r="G537" s="273"/>
      <c r="H537" s="273"/>
      <c r="I537" s="273"/>
      <c r="J537" s="273"/>
      <c r="K537" s="274"/>
      <c r="L537" s="273"/>
      <c r="M537" s="273"/>
      <c r="N537" s="273"/>
      <c r="O537" s="275"/>
      <c r="P537" s="273"/>
      <c r="Q537" s="273"/>
      <c r="R537" s="273"/>
      <c r="S537" s="273"/>
      <c r="T537" s="276"/>
      <c r="U537" s="276"/>
      <c r="V537" s="276"/>
      <c r="W537" s="276"/>
      <c r="X537" s="277"/>
      <c r="Y537" s="278"/>
      <c r="AA537" s="8" t="str">
        <f>IF($L537="","",VLOOKUP($L537,BaseEqptCdF!$C$5:$E$161,2,FALSE))</f>
        <v/>
      </c>
      <c r="AB537" s="8" t="str">
        <f>IF($L537="","",VLOOKUP($L537,BaseEqptCdF!$C$5:$E$161,3,FALSE))</f>
        <v/>
      </c>
      <c r="AC537" s="7" t="str">
        <f>IF($L537="","",VLOOKUP($L537,BaseEqptCdF!$C$5:$I$161,6,FALSE))</f>
        <v/>
      </c>
      <c r="AD537" s="7" t="str">
        <f>IF($L537="","",VLOOKUP($L537,BaseEqptCdF!$C$5:$I$161,7,FALSE))</f>
        <v/>
      </c>
      <c r="AE537" s="3" t="str">
        <f>IF($L537="","",VLOOKUP($L537,BaseEqptCdF!$C$5:$R$161,16,FALSE)*$AC$3)</f>
        <v/>
      </c>
      <c r="AF537" s="3" t="str">
        <f>IF($L537="","",IF(LEFT($AB537,2)="SD",0,IF(LEFT($AB537,2)="SB",1*52,IF($N537=Prog!$P$17,VLOOKUP($L537,BaseEqptCdF!$C$5:$P$161,14,FALSE)*1*300,VLOOKUP($L537,BaseEqptCdF!$C$5:$P$161,12,FALSE)*0.2*300))))</f>
        <v/>
      </c>
      <c r="AG537" s="6" t="str">
        <f t="shared" si="79"/>
        <v/>
      </c>
      <c r="AH537" s="6">
        <f>IF($U537=Prog!$S$18,YEAR($X537),"")</f>
        <v>1900</v>
      </c>
      <c r="AI537" s="5" t="str">
        <f>IF(OR($AG537="",$U537=Prog!$S$18),"",IF(OR($U537=Prog!$S$17,$U537=Prog!$S$16),YEAR($X537),IF($AG537="ND","ND",$AI$8+$O537)))</f>
        <v/>
      </c>
      <c r="AJ537" s="3" t="str">
        <f t="shared" si="73"/>
        <v/>
      </c>
      <c r="AK537" s="3" t="str">
        <f t="shared" si="74"/>
        <v/>
      </c>
      <c r="AL537" s="3" t="str">
        <f t="shared" si="74"/>
        <v/>
      </c>
      <c r="AM537" s="3" t="str">
        <f t="shared" si="74"/>
        <v/>
      </c>
      <c r="AN537" s="3" t="str">
        <f t="shared" si="74"/>
        <v/>
      </c>
      <c r="AO537" s="2">
        <f t="shared" si="75"/>
        <v>0</v>
      </c>
      <c r="AP537" s="4"/>
      <c r="AQ537" s="3">
        <f>IF(AJ537=1,VLOOKUP($AP537,BaseEqptCdF!$C$5:$R$161,16,FALSE),0)</f>
        <v>0</v>
      </c>
      <c r="AR537" s="3">
        <f>IF(AK537=1,VLOOKUP($AP537,BaseEqptCdF!$C$5:$R$161,16,FALSE),0)</f>
        <v>0</v>
      </c>
      <c r="AS537" s="3">
        <f>IF(AL537=1,VLOOKUP($AP537,BaseEqptCdF!$C$5:$R$161,16,FALSE),0)</f>
        <v>0</v>
      </c>
      <c r="AT537" s="3">
        <f>IF(AM537=1,VLOOKUP($AP537,BaseEqptCdF!$C$5:$R$161,16,FALSE),0)</f>
        <v>0</v>
      </c>
      <c r="AU537" s="3">
        <f>IF(AN537=1,VLOOKUP($AP537,BaseEqptCdF!$C$5:$R$161,16,FALSE),0)</f>
        <v>0</v>
      </c>
      <c r="AV537" s="2">
        <f t="shared" si="76"/>
        <v>0</v>
      </c>
      <c r="AW537" s="3" t="str">
        <f>IF($L537="","",IF(SUM($AJ537:AJ537)=0,$AE537,VLOOKUP($AP537,BaseEqptCdF!$C$5:$R$161,16,FALSE)*$AC$3))</f>
        <v/>
      </c>
      <c r="AX537" s="3" t="str">
        <f>IF($L537="","",IF(SUM($AJ537:AK537)=0,$AE537,VLOOKUP($AP537,BaseEqptCdF!$C$5:$R$161,16,FALSE)*$AC$3))</f>
        <v/>
      </c>
      <c r="AY537" s="3" t="str">
        <f>IF($L537="","",IF(SUM($AJ537:AL537)=0,$AE537,VLOOKUP($AP537,BaseEqptCdF!$C$5:$R$161,16,FALSE)*$AC$3))</f>
        <v/>
      </c>
      <c r="AZ537" s="3" t="str">
        <f>IF($L537="","",IF(SUM($AJ537:AM537)=0,$AE537,VLOOKUP($AP537,BaseEqptCdF!$C$5:$R$161,16,FALSE)*$AC$3))</f>
        <v/>
      </c>
      <c r="BA537" s="3" t="str">
        <f>IF($L537="","",IF(SUM($AJ537:AN537)=0,$AE537,VLOOKUP($AP537,BaseEqptCdF!$C$5:$R$161,16,FALSE)*$AC$3))</f>
        <v/>
      </c>
      <c r="BB537" s="2">
        <f t="shared" si="77"/>
        <v>0</v>
      </c>
      <c r="BC537" s="3" t="str">
        <f>IF($L537="","",IF(SUM($AJ537:AJ537)=0,$AF537,IF(LEFT(VLOOKUP($AP537,BaseEqptCdF!$C$5:$E$161,3,FALSE),2)="SD",0,IF(LEFT(VLOOKUP($AP537,BaseEqptCdF!$C$5:$E$161,3,FALSE),2)="SB",1*52,VLOOKUP($AP537,BaseEqptCdF!$C$5:$S$161,12,FALSE)*0.2*300))))</f>
        <v/>
      </c>
      <c r="BD537" s="3" t="str">
        <f>IF($L537="","",IF(SUM($AJ537:AK537)=0,$AF537,IF(LEFT(VLOOKUP($AP537,BaseEqptCdF!$C$5:$E$161,3,FALSE),2)="SD",0,IF(LEFT(VLOOKUP($AP537,BaseEqptCdF!$C$5:$E$161,3,FALSE),2)="SB",1*52,VLOOKUP($AP537,BaseEqptCdF!$C$5:$S$161,12,FALSE)*0.2*300))))</f>
        <v/>
      </c>
      <c r="BE537" s="3" t="str">
        <f>IF($L537="","",IF(SUM($AJ537:AL537)=0,$AF537,IF(LEFT(VLOOKUP($AP537,BaseEqptCdF!$C$5:$E$161,3,FALSE),2)="SD",0,IF(LEFT(VLOOKUP($AP537,BaseEqptCdF!$C$5:$E$161,3,FALSE),2)="SB",1*52,VLOOKUP($AP537,BaseEqptCdF!$C$5:$S$161,12,FALSE)*0.2*300))))</f>
        <v/>
      </c>
      <c r="BF537" s="3" t="str">
        <f>IF($L537="","",IF(SUM($AJ537:AM537)=0,$AF537,IF(LEFT(VLOOKUP($AP537,BaseEqptCdF!$C$5:$E$161,3,FALSE),2)="SD",0,IF(LEFT(VLOOKUP($AP537,BaseEqptCdF!$C$5:$E$161,3,FALSE),2)="SB",1*52,VLOOKUP($AP537,BaseEqptCdF!$C$5:$S$161,12,FALSE)*0.2*300))))</f>
        <v/>
      </c>
      <c r="BG537" s="3" t="str">
        <f>IF($L537="","",IF(SUM($AJ537:AN537)=0,$AF537,IF(LEFT(VLOOKUP($AP537,BaseEqptCdF!$C$5:$E$161,3,FALSE),2)="SD",0,IF(LEFT(VLOOKUP($AP537,BaseEqptCdF!$C$5:$E$161,3,FALSE),2)="SB",1*52,VLOOKUP($AP537,BaseEqptCdF!$C$5:$S$161,12,FALSE)*0.2*300))))</f>
        <v/>
      </c>
      <c r="BH537" s="2">
        <f t="shared" si="78"/>
        <v>0</v>
      </c>
    </row>
    <row r="538" spans="1:60" x14ac:dyDescent="0.25">
      <c r="A538" s="296" t="str">
        <f t="array" ref="A538">IF($C538="","",INDEX(Prog!$B$8:$D$300,MATCH($C538,nivo1,0),1))</f>
        <v/>
      </c>
      <c r="B538" s="296" t="str">
        <f t="array" ref="B538">IF($C538="","",INDEX(Prog!$B$8:$D$300,MATCH($C538,nivo1,0),2))</f>
        <v/>
      </c>
      <c r="C538" s="273"/>
      <c r="D538" s="267"/>
      <c r="E538" s="273"/>
      <c r="F538" s="273"/>
      <c r="G538" s="273"/>
      <c r="H538" s="273"/>
      <c r="I538" s="273"/>
      <c r="J538" s="273"/>
      <c r="K538" s="274"/>
      <c r="L538" s="273"/>
      <c r="M538" s="273"/>
      <c r="N538" s="273"/>
      <c r="O538" s="275"/>
      <c r="P538" s="273"/>
      <c r="Q538" s="273"/>
      <c r="R538" s="273"/>
      <c r="S538" s="273"/>
      <c r="T538" s="276"/>
      <c r="U538" s="276"/>
      <c r="V538" s="276"/>
      <c r="W538" s="276"/>
      <c r="X538" s="277"/>
      <c r="Y538" s="278"/>
      <c r="AA538" s="8" t="str">
        <f>IF($L538="","",VLOOKUP($L538,BaseEqptCdF!$C$5:$E$161,2,FALSE))</f>
        <v/>
      </c>
      <c r="AB538" s="8" t="str">
        <f>IF($L538="","",VLOOKUP($L538,BaseEqptCdF!$C$5:$E$161,3,FALSE))</f>
        <v/>
      </c>
      <c r="AC538" s="7" t="str">
        <f>IF($L538="","",VLOOKUP($L538,BaseEqptCdF!$C$5:$I$161,6,FALSE))</f>
        <v/>
      </c>
      <c r="AD538" s="7" t="str">
        <f>IF($L538="","",VLOOKUP($L538,BaseEqptCdF!$C$5:$I$161,7,FALSE))</f>
        <v/>
      </c>
      <c r="AE538" s="3" t="str">
        <f>IF($L538="","",VLOOKUP($L538,BaseEqptCdF!$C$5:$R$161,16,FALSE)*$AC$3)</f>
        <v/>
      </c>
      <c r="AF538" s="3" t="str">
        <f>IF($L538="","",IF(LEFT($AB538,2)="SD",0,IF(LEFT($AB538,2)="SB",1*52,IF($N538=Prog!$P$17,VLOOKUP($L538,BaseEqptCdF!$C$5:$P$161,14,FALSE)*1*300,VLOOKUP($L538,BaseEqptCdF!$C$5:$P$161,12,FALSE)*0.2*300))))</f>
        <v/>
      </c>
      <c r="AG538" s="6" t="str">
        <f t="shared" si="79"/>
        <v/>
      </c>
      <c r="AH538" s="6">
        <f>IF($U538=Prog!$S$18,YEAR($X538),"")</f>
        <v>1900</v>
      </c>
      <c r="AI538" s="5" t="str">
        <f>IF(OR($AG538="",$U538=Prog!$S$18),"",IF(OR($U538=Prog!$S$17,$U538=Prog!$S$16),YEAR($X538),IF($AG538="ND","ND",$AI$8+$O538)))</f>
        <v/>
      </c>
      <c r="AJ538" s="3" t="str">
        <f t="shared" si="73"/>
        <v/>
      </c>
      <c r="AK538" s="3" t="str">
        <f t="shared" si="74"/>
        <v/>
      </c>
      <c r="AL538" s="3" t="str">
        <f t="shared" si="74"/>
        <v/>
      </c>
      <c r="AM538" s="3" t="str">
        <f t="shared" si="74"/>
        <v/>
      </c>
      <c r="AN538" s="3" t="str">
        <f t="shared" si="74"/>
        <v/>
      </c>
      <c r="AO538" s="2">
        <f t="shared" si="75"/>
        <v>0</v>
      </c>
      <c r="AP538" s="4"/>
      <c r="AQ538" s="3">
        <f>IF(AJ538=1,VLOOKUP($AP538,BaseEqptCdF!$C$5:$R$161,16,FALSE),0)</f>
        <v>0</v>
      </c>
      <c r="AR538" s="3">
        <f>IF(AK538=1,VLOOKUP($AP538,BaseEqptCdF!$C$5:$R$161,16,FALSE),0)</f>
        <v>0</v>
      </c>
      <c r="AS538" s="3">
        <f>IF(AL538=1,VLOOKUP($AP538,BaseEqptCdF!$C$5:$R$161,16,FALSE),0)</f>
        <v>0</v>
      </c>
      <c r="AT538" s="3">
        <f>IF(AM538=1,VLOOKUP($AP538,BaseEqptCdF!$C$5:$R$161,16,FALSE),0)</f>
        <v>0</v>
      </c>
      <c r="AU538" s="3">
        <f>IF(AN538=1,VLOOKUP($AP538,BaseEqptCdF!$C$5:$R$161,16,FALSE),0)</f>
        <v>0</v>
      </c>
      <c r="AV538" s="2">
        <f t="shared" si="76"/>
        <v>0</v>
      </c>
      <c r="AW538" s="3" t="str">
        <f>IF($L538="","",IF(SUM($AJ538:AJ538)=0,$AE538,VLOOKUP($AP538,BaseEqptCdF!$C$5:$R$161,16,FALSE)*$AC$3))</f>
        <v/>
      </c>
      <c r="AX538" s="3" t="str">
        <f>IF($L538="","",IF(SUM($AJ538:AK538)=0,$AE538,VLOOKUP($AP538,BaseEqptCdF!$C$5:$R$161,16,FALSE)*$AC$3))</f>
        <v/>
      </c>
      <c r="AY538" s="3" t="str">
        <f>IF($L538="","",IF(SUM($AJ538:AL538)=0,$AE538,VLOOKUP($AP538,BaseEqptCdF!$C$5:$R$161,16,FALSE)*$AC$3))</f>
        <v/>
      </c>
      <c r="AZ538" s="3" t="str">
        <f>IF($L538="","",IF(SUM($AJ538:AM538)=0,$AE538,VLOOKUP($AP538,BaseEqptCdF!$C$5:$R$161,16,FALSE)*$AC$3))</f>
        <v/>
      </c>
      <c r="BA538" s="3" t="str">
        <f>IF($L538="","",IF(SUM($AJ538:AN538)=0,$AE538,VLOOKUP($AP538,BaseEqptCdF!$C$5:$R$161,16,FALSE)*$AC$3))</f>
        <v/>
      </c>
      <c r="BB538" s="2">
        <f t="shared" si="77"/>
        <v>0</v>
      </c>
      <c r="BC538" s="3" t="str">
        <f>IF($L538="","",IF(SUM($AJ538:AJ538)=0,$AF538,IF(LEFT(VLOOKUP($AP538,BaseEqptCdF!$C$5:$E$161,3,FALSE),2)="SD",0,IF(LEFT(VLOOKUP($AP538,BaseEqptCdF!$C$5:$E$161,3,FALSE),2)="SB",1*52,VLOOKUP($AP538,BaseEqptCdF!$C$5:$S$161,12,FALSE)*0.2*300))))</f>
        <v/>
      </c>
      <c r="BD538" s="3" t="str">
        <f>IF($L538="","",IF(SUM($AJ538:AK538)=0,$AF538,IF(LEFT(VLOOKUP($AP538,BaseEqptCdF!$C$5:$E$161,3,FALSE),2)="SD",0,IF(LEFT(VLOOKUP($AP538,BaseEqptCdF!$C$5:$E$161,3,FALSE),2)="SB",1*52,VLOOKUP($AP538,BaseEqptCdF!$C$5:$S$161,12,FALSE)*0.2*300))))</f>
        <v/>
      </c>
      <c r="BE538" s="3" t="str">
        <f>IF($L538="","",IF(SUM($AJ538:AL538)=0,$AF538,IF(LEFT(VLOOKUP($AP538,BaseEqptCdF!$C$5:$E$161,3,FALSE),2)="SD",0,IF(LEFT(VLOOKUP($AP538,BaseEqptCdF!$C$5:$E$161,3,FALSE),2)="SB",1*52,VLOOKUP($AP538,BaseEqptCdF!$C$5:$S$161,12,FALSE)*0.2*300))))</f>
        <v/>
      </c>
      <c r="BF538" s="3" t="str">
        <f>IF($L538="","",IF(SUM($AJ538:AM538)=0,$AF538,IF(LEFT(VLOOKUP($AP538,BaseEqptCdF!$C$5:$E$161,3,FALSE),2)="SD",0,IF(LEFT(VLOOKUP($AP538,BaseEqptCdF!$C$5:$E$161,3,FALSE),2)="SB",1*52,VLOOKUP($AP538,BaseEqptCdF!$C$5:$S$161,12,FALSE)*0.2*300))))</f>
        <v/>
      </c>
      <c r="BG538" s="3" t="str">
        <f>IF($L538="","",IF(SUM($AJ538:AN538)=0,$AF538,IF(LEFT(VLOOKUP($AP538,BaseEqptCdF!$C$5:$E$161,3,FALSE),2)="SD",0,IF(LEFT(VLOOKUP($AP538,BaseEqptCdF!$C$5:$E$161,3,FALSE),2)="SB",1*52,VLOOKUP($AP538,BaseEqptCdF!$C$5:$S$161,12,FALSE)*0.2*300))))</f>
        <v/>
      </c>
      <c r="BH538" s="2">
        <f t="shared" si="78"/>
        <v>0</v>
      </c>
    </row>
    <row r="539" spans="1:60" x14ac:dyDescent="0.25">
      <c r="A539" s="296" t="str">
        <f t="array" ref="A539">IF($C539="","",INDEX(Prog!$B$8:$D$300,MATCH($C539,nivo1,0),1))</f>
        <v/>
      </c>
      <c r="B539" s="296" t="str">
        <f t="array" ref="B539">IF($C539="","",INDEX(Prog!$B$8:$D$300,MATCH($C539,nivo1,0),2))</f>
        <v/>
      </c>
      <c r="C539" s="273"/>
      <c r="D539" s="267"/>
      <c r="E539" s="273"/>
      <c r="F539" s="273"/>
      <c r="G539" s="273"/>
      <c r="H539" s="273"/>
      <c r="I539" s="273"/>
      <c r="J539" s="273"/>
      <c r="K539" s="274"/>
      <c r="L539" s="273"/>
      <c r="M539" s="273"/>
      <c r="N539" s="273"/>
      <c r="O539" s="275"/>
      <c r="P539" s="273"/>
      <c r="Q539" s="273"/>
      <c r="R539" s="273"/>
      <c r="S539" s="273"/>
      <c r="T539" s="276"/>
      <c r="U539" s="276"/>
      <c r="V539" s="276"/>
      <c r="W539" s="276"/>
      <c r="X539" s="277"/>
      <c r="Y539" s="278"/>
      <c r="AA539" s="8" t="str">
        <f>IF($L539="","",VLOOKUP($L539,BaseEqptCdF!$C$5:$E$161,2,FALSE))</f>
        <v/>
      </c>
      <c r="AB539" s="8" t="str">
        <f>IF($L539="","",VLOOKUP($L539,BaseEqptCdF!$C$5:$E$161,3,FALSE))</f>
        <v/>
      </c>
      <c r="AC539" s="7" t="str">
        <f>IF($L539="","",VLOOKUP($L539,BaseEqptCdF!$C$5:$I$161,6,FALSE))</f>
        <v/>
      </c>
      <c r="AD539" s="7" t="str">
        <f>IF($L539="","",VLOOKUP($L539,BaseEqptCdF!$C$5:$I$161,7,FALSE))</f>
        <v/>
      </c>
      <c r="AE539" s="3" t="str">
        <f>IF($L539="","",VLOOKUP($L539,BaseEqptCdF!$C$5:$R$161,16,FALSE)*$AC$3)</f>
        <v/>
      </c>
      <c r="AF539" s="3" t="str">
        <f>IF($L539="","",IF(LEFT($AB539,2)="SD",0,IF(LEFT($AB539,2)="SB",1*52,IF($N539=Prog!$P$17,VLOOKUP($L539,BaseEqptCdF!$C$5:$P$161,14,FALSE)*1*300,VLOOKUP($L539,BaseEqptCdF!$C$5:$P$161,12,FALSE)*0.2*300))))</f>
        <v/>
      </c>
      <c r="AG539" s="6" t="str">
        <f t="shared" si="79"/>
        <v/>
      </c>
      <c r="AH539" s="6">
        <f>IF($U539=Prog!$S$18,YEAR($X539),"")</f>
        <v>1900</v>
      </c>
      <c r="AI539" s="5" t="str">
        <f>IF(OR($AG539="",$U539=Prog!$S$18),"",IF(OR($U539=Prog!$S$17,$U539=Prog!$S$16),YEAR($X539),IF($AG539="ND","ND",$AI$8+$O539)))</f>
        <v/>
      </c>
      <c r="AJ539" s="3" t="str">
        <f t="shared" si="73"/>
        <v/>
      </c>
      <c r="AK539" s="3" t="str">
        <f t="shared" si="74"/>
        <v/>
      </c>
      <c r="AL539" s="3" t="str">
        <f t="shared" si="74"/>
        <v/>
      </c>
      <c r="AM539" s="3" t="str">
        <f t="shared" si="74"/>
        <v/>
      </c>
      <c r="AN539" s="3" t="str">
        <f t="shared" si="74"/>
        <v/>
      </c>
      <c r="AO539" s="2">
        <f t="shared" si="75"/>
        <v>0</v>
      </c>
      <c r="AP539" s="4"/>
      <c r="AQ539" s="3">
        <f>IF(AJ539=1,VLOOKUP($AP539,BaseEqptCdF!$C$5:$R$161,16,FALSE),0)</f>
        <v>0</v>
      </c>
      <c r="AR539" s="3">
        <f>IF(AK539=1,VLOOKUP($AP539,BaseEqptCdF!$C$5:$R$161,16,FALSE),0)</f>
        <v>0</v>
      </c>
      <c r="AS539" s="3">
        <f>IF(AL539=1,VLOOKUP($AP539,BaseEqptCdF!$C$5:$R$161,16,FALSE),0)</f>
        <v>0</v>
      </c>
      <c r="AT539" s="3">
        <f>IF(AM539=1,VLOOKUP($AP539,BaseEqptCdF!$C$5:$R$161,16,FALSE),0)</f>
        <v>0</v>
      </c>
      <c r="AU539" s="3">
        <f>IF(AN539=1,VLOOKUP($AP539,BaseEqptCdF!$C$5:$R$161,16,FALSE),0)</f>
        <v>0</v>
      </c>
      <c r="AV539" s="2">
        <f t="shared" si="76"/>
        <v>0</v>
      </c>
      <c r="AW539" s="3" t="str">
        <f>IF($L539="","",IF(SUM($AJ539:AJ539)=0,$AE539,VLOOKUP($AP539,BaseEqptCdF!$C$5:$R$161,16,FALSE)*$AC$3))</f>
        <v/>
      </c>
      <c r="AX539" s="3" t="str">
        <f>IF($L539="","",IF(SUM($AJ539:AK539)=0,$AE539,VLOOKUP($AP539,BaseEqptCdF!$C$5:$R$161,16,FALSE)*$AC$3))</f>
        <v/>
      </c>
      <c r="AY539" s="3" t="str">
        <f>IF($L539="","",IF(SUM($AJ539:AL539)=0,$AE539,VLOOKUP($AP539,BaseEqptCdF!$C$5:$R$161,16,FALSE)*$AC$3))</f>
        <v/>
      </c>
      <c r="AZ539" s="3" t="str">
        <f>IF($L539="","",IF(SUM($AJ539:AM539)=0,$AE539,VLOOKUP($AP539,BaseEqptCdF!$C$5:$R$161,16,FALSE)*$AC$3))</f>
        <v/>
      </c>
      <c r="BA539" s="3" t="str">
        <f>IF($L539="","",IF(SUM($AJ539:AN539)=0,$AE539,VLOOKUP($AP539,BaseEqptCdF!$C$5:$R$161,16,FALSE)*$AC$3))</f>
        <v/>
      </c>
      <c r="BB539" s="2">
        <f t="shared" si="77"/>
        <v>0</v>
      </c>
      <c r="BC539" s="3" t="str">
        <f>IF($L539="","",IF(SUM($AJ539:AJ539)=0,$AF539,IF(LEFT(VLOOKUP($AP539,BaseEqptCdF!$C$5:$E$161,3,FALSE),2)="SD",0,IF(LEFT(VLOOKUP($AP539,BaseEqptCdF!$C$5:$E$161,3,FALSE),2)="SB",1*52,VLOOKUP($AP539,BaseEqptCdF!$C$5:$S$161,12,FALSE)*0.2*300))))</f>
        <v/>
      </c>
      <c r="BD539" s="3" t="str">
        <f>IF($L539="","",IF(SUM($AJ539:AK539)=0,$AF539,IF(LEFT(VLOOKUP($AP539,BaseEqptCdF!$C$5:$E$161,3,FALSE),2)="SD",0,IF(LEFT(VLOOKUP($AP539,BaseEqptCdF!$C$5:$E$161,3,FALSE),2)="SB",1*52,VLOOKUP($AP539,BaseEqptCdF!$C$5:$S$161,12,FALSE)*0.2*300))))</f>
        <v/>
      </c>
      <c r="BE539" s="3" t="str">
        <f>IF($L539="","",IF(SUM($AJ539:AL539)=0,$AF539,IF(LEFT(VLOOKUP($AP539,BaseEqptCdF!$C$5:$E$161,3,FALSE),2)="SD",0,IF(LEFT(VLOOKUP($AP539,BaseEqptCdF!$C$5:$E$161,3,FALSE),2)="SB",1*52,VLOOKUP($AP539,BaseEqptCdF!$C$5:$S$161,12,FALSE)*0.2*300))))</f>
        <v/>
      </c>
      <c r="BF539" s="3" t="str">
        <f>IF($L539="","",IF(SUM($AJ539:AM539)=0,$AF539,IF(LEFT(VLOOKUP($AP539,BaseEqptCdF!$C$5:$E$161,3,FALSE),2)="SD",0,IF(LEFT(VLOOKUP($AP539,BaseEqptCdF!$C$5:$E$161,3,FALSE),2)="SB",1*52,VLOOKUP($AP539,BaseEqptCdF!$C$5:$S$161,12,FALSE)*0.2*300))))</f>
        <v/>
      </c>
      <c r="BG539" s="3" t="str">
        <f>IF($L539="","",IF(SUM($AJ539:AN539)=0,$AF539,IF(LEFT(VLOOKUP($AP539,BaseEqptCdF!$C$5:$E$161,3,FALSE),2)="SD",0,IF(LEFT(VLOOKUP($AP539,BaseEqptCdF!$C$5:$E$161,3,FALSE),2)="SB",1*52,VLOOKUP($AP539,BaseEqptCdF!$C$5:$S$161,12,FALSE)*0.2*300))))</f>
        <v/>
      </c>
      <c r="BH539" s="2">
        <f t="shared" si="78"/>
        <v>0</v>
      </c>
    </row>
    <row r="540" spans="1:60" x14ac:dyDescent="0.25">
      <c r="A540" s="296" t="str">
        <f t="array" ref="A540">IF($C540="","",INDEX(Prog!$B$8:$D$300,MATCH($C540,nivo1,0),1))</f>
        <v/>
      </c>
      <c r="B540" s="296" t="str">
        <f t="array" ref="B540">IF($C540="","",INDEX(Prog!$B$8:$D$300,MATCH($C540,nivo1,0),2))</f>
        <v/>
      </c>
      <c r="C540" s="273"/>
      <c r="D540" s="267"/>
      <c r="E540" s="273"/>
      <c r="F540" s="273"/>
      <c r="G540" s="273"/>
      <c r="H540" s="273"/>
      <c r="I540" s="273"/>
      <c r="J540" s="273"/>
      <c r="K540" s="274"/>
      <c r="L540" s="273"/>
      <c r="M540" s="273"/>
      <c r="N540" s="273"/>
      <c r="O540" s="275"/>
      <c r="P540" s="273"/>
      <c r="Q540" s="273"/>
      <c r="R540" s="273"/>
      <c r="S540" s="273"/>
      <c r="T540" s="276"/>
      <c r="U540" s="276"/>
      <c r="V540" s="276"/>
      <c r="W540" s="276"/>
      <c r="X540" s="277"/>
      <c r="Y540" s="278"/>
      <c r="AA540" s="8" t="str">
        <f>IF($L540="","",VLOOKUP($L540,BaseEqptCdF!$C$5:$E$161,2,FALSE))</f>
        <v/>
      </c>
      <c r="AB540" s="8" t="str">
        <f>IF($L540="","",VLOOKUP($L540,BaseEqptCdF!$C$5:$E$161,3,FALSE))</f>
        <v/>
      </c>
      <c r="AC540" s="7" t="str">
        <f>IF($L540="","",VLOOKUP($L540,BaseEqptCdF!$C$5:$I$161,6,FALSE))</f>
        <v/>
      </c>
      <c r="AD540" s="7" t="str">
        <f>IF($L540="","",VLOOKUP($L540,BaseEqptCdF!$C$5:$I$161,7,FALSE))</f>
        <v/>
      </c>
      <c r="AE540" s="3" t="str">
        <f>IF($L540="","",VLOOKUP($L540,BaseEqptCdF!$C$5:$R$161,16,FALSE)*$AC$3)</f>
        <v/>
      </c>
      <c r="AF540" s="3" t="str">
        <f>IF($L540="","",IF(LEFT($AB540,2)="SD",0,IF(LEFT($AB540,2)="SB",1*52,IF($N540=Prog!$P$17,VLOOKUP($L540,BaseEqptCdF!$C$5:$P$161,14,FALSE)*1*300,VLOOKUP($L540,BaseEqptCdF!$C$5:$P$161,12,FALSE)*0.2*300))))</f>
        <v/>
      </c>
      <c r="AG540" s="6" t="str">
        <f t="shared" si="79"/>
        <v/>
      </c>
      <c r="AH540" s="6">
        <f>IF($U540=Prog!$S$18,YEAR($X540),"")</f>
        <v>1900</v>
      </c>
      <c r="AI540" s="5" t="str">
        <f>IF(OR($AG540="",$U540=Prog!$S$18),"",IF(OR($U540=Prog!$S$17,$U540=Prog!$S$16),YEAR($X540),IF($AG540="ND","ND",$AI$8+$O540)))</f>
        <v/>
      </c>
      <c r="AJ540" s="3" t="str">
        <f t="shared" si="73"/>
        <v/>
      </c>
      <c r="AK540" s="3" t="str">
        <f t="shared" si="74"/>
        <v/>
      </c>
      <c r="AL540" s="3" t="str">
        <f t="shared" si="74"/>
        <v/>
      </c>
      <c r="AM540" s="3" t="str">
        <f t="shared" si="74"/>
        <v/>
      </c>
      <c r="AN540" s="3" t="str">
        <f t="shared" si="74"/>
        <v/>
      </c>
      <c r="AO540" s="2">
        <f t="shared" si="75"/>
        <v>0</v>
      </c>
      <c r="AP540" s="4"/>
      <c r="AQ540" s="3">
        <f>IF(AJ540=1,VLOOKUP($AP540,BaseEqptCdF!$C$5:$R$161,16,FALSE),0)</f>
        <v>0</v>
      </c>
      <c r="AR540" s="3">
        <f>IF(AK540=1,VLOOKUP($AP540,BaseEqptCdF!$C$5:$R$161,16,FALSE),0)</f>
        <v>0</v>
      </c>
      <c r="AS540" s="3">
        <f>IF(AL540=1,VLOOKUP($AP540,BaseEqptCdF!$C$5:$R$161,16,FALSE),0)</f>
        <v>0</v>
      </c>
      <c r="AT540" s="3">
        <f>IF(AM540=1,VLOOKUP($AP540,BaseEqptCdF!$C$5:$R$161,16,FALSE),0)</f>
        <v>0</v>
      </c>
      <c r="AU540" s="3">
        <f>IF(AN540=1,VLOOKUP($AP540,BaseEqptCdF!$C$5:$R$161,16,FALSE),0)</f>
        <v>0</v>
      </c>
      <c r="AV540" s="2">
        <f t="shared" si="76"/>
        <v>0</v>
      </c>
      <c r="AW540" s="3" t="str">
        <f>IF($L540="","",IF(SUM($AJ540:AJ540)=0,$AE540,VLOOKUP($AP540,BaseEqptCdF!$C$5:$R$161,16,FALSE)*$AC$3))</f>
        <v/>
      </c>
      <c r="AX540" s="3" t="str">
        <f>IF($L540="","",IF(SUM($AJ540:AK540)=0,$AE540,VLOOKUP($AP540,BaseEqptCdF!$C$5:$R$161,16,FALSE)*$AC$3))</f>
        <v/>
      </c>
      <c r="AY540" s="3" t="str">
        <f>IF($L540="","",IF(SUM($AJ540:AL540)=0,$AE540,VLOOKUP($AP540,BaseEqptCdF!$C$5:$R$161,16,FALSE)*$AC$3))</f>
        <v/>
      </c>
      <c r="AZ540" s="3" t="str">
        <f>IF($L540="","",IF(SUM($AJ540:AM540)=0,$AE540,VLOOKUP($AP540,BaseEqptCdF!$C$5:$R$161,16,FALSE)*$AC$3))</f>
        <v/>
      </c>
      <c r="BA540" s="3" t="str">
        <f>IF($L540="","",IF(SUM($AJ540:AN540)=0,$AE540,VLOOKUP($AP540,BaseEqptCdF!$C$5:$R$161,16,FALSE)*$AC$3))</f>
        <v/>
      </c>
      <c r="BB540" s="2">
        <f t="shared" si="77"/>
        <v>0</v>
      </c>
      <c r="BC540" s="3" t="str">
        <f>IF($L540="","",IF(SUM($AJ540:AJ540)=0,$AF540,IF(LEFT(VLOOKUP($AP540,BaseEqptCdF!$C$5:$E$161,3,FALSE),2)="SD",0,IF(LEFT(VLOOKUP($AP540,BaseEqptCdF!$C$5:$E$161,3,FALSE),2)="SB",1*52,VLOOKUP($AP540,BaseEqptCdF!$C$5:$S$161,12,FALSE)*0.2*300))))</f>
        <v/>
      </c>
      <c r="BD540" s="3" t="str">
        <f>IF($L540="","",IF(SUM($AJ540:AK540)=0,$AF540,IF(LEFT(VLOOKUP($AP540,BaseEqptCdF!$C$5:$E$161,3,FALSE),2)="SD",0,IF(LEFT(VLOOKUP($AP540,BaseEqptCdF!$C$5:$E$161,3,FALSE),2)="SB",1*52,VLOOKUP($AP540,BaseEqptCdF!$C$5:$S$161,12,FALSE)*0.2*300))))</f>
        <v/>
      </c>
      <c r="BE540" s="3" t="str">
        <f>IF($L540="","",IF(SUM($AJ540:AL540)=0,$AF540,IF(LEFT(VLOOKUP($AP540,BaseEqptCdF!$C$5:$E$161,3,FALSE),2)="SD",0,IF(LEFT(VLOOKUP($AP540,BaseEqptCdF!$C$5:$E$161,3,FALSE),2)="SB",1*52,VLOOKUP($AP540,BaseEqptCdF!$C$5:$S$161,12,FALSE)*0.2*300))))</f>
        <v/>
      </c>
      <c r="BF540" s="3" t="str">
        <f>IF($L540="","",IF(SUM($AJ540:AM540)=0,$AF540,IF(LEFT(VLOOKUP($AP540,BaseEqptCdF!$C$5:$E$161,3,FALSE),2)="SD",0,IF(LEFT(VLOOKUP($AP540,BaseEqptCdF!$C$5:$E$161,3,FALSE),2)="SB",1*52,VLOOKUP($AP540,BaseEqptCdF!$C$5:$S$161,12,FALSE)*0.2*300))))</f>
        <v/>
      </c>
      <c r="BG540" s="3" t="str">
        <f>IF($L540="","",IF(SUM($AJ540:AN540)=0,$AF540,IF(LEFT(VLOOKUP($AP540,BaseEqptCdF!$C$5:$E$161,3,FALSE),2)="SD",0,IF(LEFT(VLOOKUP($AP540,BaseEqptCdF!$C$5:$E$161,3,FALSE),2)="SB",1*52,VLOOKUP($AP540,BaseEqptCdF!$C$5:$S$161,12,FALSE)*0.2*300))))</f>
        <v/>
      </c>
      <c r="BH540" s="2">
        <f t="shared" si="78"/>
        <v>0</v>
      </c>
    </row>
    <row r="541" spans="1:60" x14ac:dyDescent="0.25">
      <c r="A541" s="296" t="str">
        <f t="array" ref="A541">IF($C541="","",INDEX(Prog!$B$8:$D$300,MATCH($C541,nivo1,0),1))</f>
        <v/>
      </c>
      <c r="B541" s="296" t="str">
        <f t="array" ref="B541">IF($C541="","",INDEX(Prog!$B$8:$D$300,MATCH($C541,nivo1,0),2))</f>
        <v/>
      </c>
      <c r="C541" s="273"/>
      <c r="D541" s="267"/>
      <c r="E541" s="273"/>
      <c r="F541" s="273"/>
      <c r="G541" s="273"/>
      <c r="H541" s="273"/>
      <c r="I541" s="273"/>
      <c r="J541" s="273"/>
      <c r="K541" s="274"/>
      <c r="L541" s="273"/>
      <c r="M541" s="273"/>
      <c r="N541" s="273"/>
      <c r="O541" s="275"/>
      <c r="P541" s="273"/>
      <c r="Q541" s="273"/>
      <c r="R541" s="273"/>
      <c r="S541" s="273"/>
      <c r="T541" s="276"/>
      <c r="U541" s="276"/>
      <c r="V541" s="276"/>
      <c r="W541" s="276"/>
      <c r="X541" s="277"/>
      <c r="Y541" s="278"/>
      <c r="AA541" s="8" t="str">
        <f>IF($L541="","",VLOOKUP($L541,BaseEqptCdF!$C$5:$E$161,2,FALSE))</f>
        <v/>
      </c>
      <c r="AB541" s="8" t="str">
        <f>IF($L541="","",VLOOKUP($L541,BaseEqptCdF!$C$5:$E$161,3,FALSE))</f>
        <v/>
      </c>
      <c r="AC541" s="7" t="str">
        <f>IF($L541="","",VLOOKUP($L541,BaseEqptCdF!$C$5:$I$161,6,FALSE))</f>
        <v/>
      </c>
      <c r="AD541" s="7" t="str">
        <f>IF($L541="","",VLOOKUP($L541,BaseEqptCdF!$C$5:$I$161,7,FALSE))</f>
        <v/>
      </c>
      <c r="AE541" s="3" t="str">
        <f>IF($L541="","",VLOOKUP($L541,BaseEqptCdF!$C$5:$R$161,16,FALSE)*$AC$3)</f>
        <v/>
      </c>
      <c r="AF541" s="3" t="str">
        <f>IF($L541="","",IF(LEFT($AB541,2)="SD",0,IF(LEFT($AB541,2)="SB",1*52,IF($N541=Prog!$P$17,VLOOKUP($L541,BaseEqptCdF!$C$5:$P$161,14,FALSE)*1*300,VLOOKUP($L541,BaseEqptCdF!$C$5:$P$161,12,FALSE)*0.2*300))))</f>
        <v/>
      </c>
      <c r="AG541" s="6" t="str">
        <f t="shared" si="79"/>
        <v/>
      </c>
      <c r="AH541" s="6">
        <f>IF($U541=Prog!$S$18,YEAR($X541),"")</f>
        <v>1900</v>
      </c>
      <c r="AI541" s="5" t="str">
        <f>IF(OR($AG541="",$U541=Prog!$S$18),"",IF(OR($U541=Prog!$S$17,$U541=Prog!$S$16),YEAR($X541),IF($AG541="ND","ND",$AI$8+$O541)))</f>
        <v/>
      </c>
      <c r="AJ541" s="3" t="str">
        <f t="shared" si="73"/>
        <v/>
      </c>
      <c r="AK541" s="3" t="str">
        <f t="shared" si="74"/>
        <v/>
      </c>
      <c r="AL541" s="3" t="str">
        <f t="shared" si="74"/>
        <v/>
      </c>
      <c r="AM541" s="3" t="str">
        <f t="shared" si="74"/>
        <v/>
      </c>
      <c r="AN541" s="3" t="str">
        <f t="shared" si="74"/>
        <v/>
      </c>
      <c r="AO541" s="2">
        <f t="shared" si="75"/>
        <v>0</v>
      </c>
      <c r="AP541" s="4"/>
      <c r="AQ541" s="3">
        <f>IF(AJ541=1,VLOOKUP($AP541,BaseEqptCdF!$C$5:$R$161,16,FALSE),0)</f>
        <v>0</v>
      </c>
      <c r="AR541" s="3">
        <f>IF(AK541=1,VLOOKUP($AP541,BaseEqptCdF!$C$5:$R$161,16,FALSE),0)</f>
        <v>0</v>
      </c>
      <c r="AS541" s="3">
        <f>IF(AL541=1,VLOOKUP($AP541,BaseEqptCdF!$C$5:$R$161,16,FALSE),0)</f>
        <v>0</v>
      </c>
      <c r="AT541" s="3">
        <f>IF(AM541=1,VLOOKUP($AP541,BaseEqptCdF!$C$5:$R$161,16,FALSE),0)</f>
        <v>0</v>
      </c>
      <c r="AU541" s="3">
        <f>IF(AN541=1,VLOOKUP($AP541,BaseEqptCdF!$C$5:$R$161,16,FALSE),0)</f>
        <v>0</v>
      </c>
      <c r="AV541" s="2">
        <f t="shared" si="76"/>
        <v>0</v>
      </c>
      <c r="AW541" s="3" t="str">
        <f>IF($L541="","",IF(SUM($AJ541:AJ541)=0,$AE541,VLOOKUP($AP541,BaseEqptCdF!$C$5:$R$161,16,FALSE)*$AC$3))</f>
        <v/>
      </c>
      <c r="AX541" s="3" t="str">
        <f>IF($L541="","",IF(SUM($AJ541:AK541)=0,$AE541,VLOOKUP($AP541,BaseEqptCdF!$C$5:$R$161,16,FALSE)*$AC$3))</f>
        <v/>
      </c>
      <c r="AY541" s="3" t="str">
        <f>IF($L541="","",IF(SUM($AJ541:AL541)=0,$AE541,VLOOKUP($AP541,BaseEqptCdF!$C$5:$R$161,16,FALSE)*$AC$3))</f>
        <v/>
      </c>
      <c r="AZ541" s="3" t="str">
        <f>IF($L541="","",IF(SUM($AJ541:AM541)=0,$AE541,VLOOKUP($AP541,BaseEqptCdF!$C$5:$R$161,16,FALSE)*$AC$3))</f>
        <v/>
      </c>
      <c r="BA541" s="3" t="str">
        <f>IF($L541="","",IF(SUM($AJ541:AN541)=0,$AE541,VLOOKUP($AP541,BaseEqptCdF!$C$5:$R$161,16,FALSE)*$AC$3))</f>
        <v/>
      </c>
      <c r="BB541" s="2">
        <f t="shared" si="77"/>
        <v>0</v>
      </c>
      <c r="BC541" s="3" t="str">
        <f>IF($L541="","",IF(SUM($AJ541:AJ541)=0,$AF541,IF(LEFT(VLOOKUP($AP541,BaseEqptCdF!$C$5:$E$161,3,FALSE),2)="SD",0,IF(LEFT(VLOOKUP($AP541,BaseEqptCdF!$C$5:$E$161,3,FALSE),2)="SB",1*52,VLOOKUP($AP541,BaseEqptCdF!$C$5:$S$161,12,FALSE)*0.2*300))))</f>
        <v/>
      </c>
      <c r="BD541" s="3" t="str">
        <f>IF($L541="","",IF(SUM($AJ541:AK541)=0,$AF541,IF(LEFT(VLOOKUP($AP541,BaseEqptCdF!$C$5:$E$161,3,FALSE),2)="SD",0,IF(LEFT(VLOOKUP($AP541,BaseEqptCdF!$C$5:$E$161,3,FALSE),2)="SB",1*52,VLOOKUP($AP541,BaseEqptCdF!$C$5:$S$161,12,FALSE)*0.2*300))))</f>
        <v/>
      </c>
      <c r="BE541" s="3" t="str">
        <f>IF($L541="","",IF(SUM($AJ541:AL541)=0,$AF541,IF(LEFT(VLOOKUP($AP541,BaseEqptCdF!$C$5:$E$161,3,FALSE),2)="SD",0,IF(LEFT(VLOOKUP($AP541,BaseEqptCdF!$C$5:$E$161,3,FALSE),2)="SB",1*52,VLOOKUP($AP541,BaseEqptCdF!$C$5:$S$161,12,FALSE)*0.2*300))))</f>
        <v/>
      </c>
      <c r="BF541" s="3" t="str">
        <f>IF($L541="","",IF(SUM($AJ541:AM541)=0,$AF541,IF(LEFT(VLOOKUP($AP541,BaseEqptCdF!$C$5:$E$161,3,FALSE),2)="SD",0,IF(LEFT(VLOOKUP($AP541,BaseEqptCdF!$C$5:$E$161,3,FALSE),2)="SB",1*52,VLOOKUP($AP541,BaseEqptCdF!$C$5:$S$161,12,FALSE)*0.2*300))))</f>
        <v/>
      </c>
      <c r="BG541" s="3" t="str">
        <f>IF($L541="","",IF(SUM($AJ541:AN541)=0,$AF541,IF(LEFT(VLOOKUP($AP541,BaseEqptCdF!$C$5:$E$161,3,FALSE),2)="SD",0,IF(LEFT(VLOOKUP($AP541,BaseEqptCdF!$C$5:$E$161,3,FALSE),2)="SB",1*52,VLOOKUP($AP541,BaseEqptCdF!$C$5:$S$161,12,FALSE)*0.2*300))))</f>
        <v/>
      </c>
      <c r="BH541" s="2">
        <f t="shared" si="78"/>
        <v>0</v>
      </c>
    </row>
    <row r="542" spans="1:60" x14ac:dyDescent="0.25">
      <c r="A542" s="296" t="str">
        <f t="array" ref="A542">IF($C542="","",INDEX(Prog!$B$8:$D$300,MATCH($C542,nivo1,0),1))</f>
        <v/>
      </c>
      <c r="B542" s="296" t="str">
        <f t="array" ref="B542">IF($C542="","",INDEX(Prog!$B$8:$D$300,MATCH($C542,nivo1,0),2))</f>
        <v/>
      </c>
      <c r="C542" s="273"/>
      <c r="D542" s="267"/>
      <c r="E542" s="273"/>
      <c r="F542" s="273"/>
      <c r="G542" s="273"/>
      <c r="H542" s="273"/>
      <c r="I542" s="273"/>
      <c r="J542" s="273"/>
      <c r="K542" s="274"/>
      <c r="L542" s="273"/>
      <c r="M542" s="273"/>
      <c r="N542" s="273"/>
      <c r="O542" s="275"/>
      <c r="P542" s="273"/>
      <c r="Q542" s="273"/>
      <c r="R542" s="273"/>
      <c r="S542" s="273"/>
      <c r="T542" s="276"/>
      <c r="U542" s="276"/>
      <c r="V542" s="276"/>
      <c r="W542" s="276"/>
      <c r="X542" s="277"/>
      <c r="Y542" s="278"/>
      <c r="AA542" s="8" t="str">
        <f>IF($L542="","",VLOOKUP($L542,BaseEqptCdF!$C$5:$E$161,2,FALSE))</f>
        <v/>
      </c>
      <c r="AB542" s="8" t="str">
        <f>IF($L542="","",VLOOKUP($L542,BaseEqptCdF!$C$5:$E$161,3,FALSE))</f>
        <v/>
      </c>
      <c r="AC542" s="7" t="str">
        <f>IF($L542="","",VLOOKUP($L542,BaseEqptCdF!$C$5:$I$161,6,FALSE))</f>
        <v/>
      </c>
      <c r="AD542" s="7" t="str">
        <f>IF($L542="","",VLOOKUP($L542,BaseEqptCdF!$C$5:$I$161,7,FALSE))</f>
        <v/>
      </c>
      <c r="AE542" s="3" t="str">
        <f>IF($L542="","",VLOOKUP($L542,BaseEqptCdF!$C$5:$R$161,16,FALSE)*$AC$3)</f>
        <v/>
      </c>
      <c r="AF542" s="3" t="str">
        <f>IF($L542="","",IF(LEFT($AB542,2)="SD",0,IF(LEFT($AB542,2)="SB",1*52,IF($N542=Prog!$P$17,VLOOKUP($L542,BaseEqptCdF!$C$5:$P$161,14,FALSE)*1*300,VLOOKUP($L542,BaseEqptCdF!$C$5:$P$161,12,FALSE)*0.2*300))))</f>
        <v/>
      </c>
      <c r="AG542" s="6" t="str">
        <f t="shared" si="79"/>
        <v/>
      </c>
      <c r="AH542" s="6">
        <f>IF($U542=Prog!$S$18,YEAR($X542),"")</f>
        <v>1900</v>
      </c>
      <c r="AI542" s="5" t="str">
        <f>IF(OR($AG542="",$U542=Prog!$S$18),"",IF(OR($U542=Prog!$S$17,$U542=Prog!$S$16),YEAR($X542),IF($AG542="ND","ND",$AI$8+$O542)))</f>
        <v/>
      </c>
      <c r="AJ542" s="3" t="str">
        <f t="shared" si="73"/>
        <v/>
      </c>
      <c r="AK542" s="3" t="str">
        <f t="shared" si="74"/>
        <v/>
      </c>
      <c r="AL542" s="3" t="str">
        <f t="shared" si="74"/>
        <v/>
      </c>
      <c r="AM542" s="3" t="str">
        <f t="shared" si="74"/>
        <v/>
      </c>
      <c r="AN542" s="3" t="str">
        <f t="shared" si="74"/>
        <v/>
      </c>
      <c r="AO542" s="2">
        <f t="shared" si="75"/>
        <v>0</v>
      </c>
      <c r="AP542" s="4"/>
      <c r="AQ542" s="3">
        <f>IF(AJ542=1,VLOOKUP($AP542,BaseEqptCdF!$C$5:$R$161,16,FALSE),0)</f>
        <v>0</v>
      </c>
      <c r="AR542" s="3">
        <f>IF(AK542=1,VLOOKUP($AP542,BaseEqptCdF!$C$5:$R$161,16,FALSE),0)</f>
        <v>0</v>
      </c>
      <c r="AS542" s="3">
        <f>IF(AL542=1,VLOOKUP($AP542,BaseEqptCdF!$C$5:$R$161,16,FALSE),0)</f>
        <v>0</v>
      </c>
      <c r="AT542" s="3">
        <f>IF(AM542=1,VLOOKUP($AP542,BaseEqptCdF!$C$5:$R$161,16,FALSE),0)</f>
        <v>0</v>
      </c>
      <c r="AU542" s="3">
        <f>IF(AN542=1,VLOOKUP($AP542,BaseEqptCdF!$C$5:$R$161,16,FALSE),0)</f>
        <v>0</v>
      </c>
      <c r="AV542" s="2">
        <f t="shared" si="76"/>
        <v>0</v>
      </c>
      <c r="AW542" s="3" t="str">
        <f>IF($L542="","",IF(SUM($AJ542:AJ542)=0,$AE542,VLOOKUP($AP542,BaseEqptCdF!$C$5:$R$161,16,FALSE)*$AC$3))</f>
        <v/>
      </c>
      <c r="AX542" s="3" t="str">
        <f>IF($L542="","",IF(SUM($AJ542:AK542)=0,$AE542,VLOOKUP($AP542,BaseEqptCdF!$C$5:$R$161,16,FALSE)*$AC$3))</f>
        <v/>
      </c>
      <c r="AY542" s="3" t="str">
        <f>IF($L542="","",IF(SUM($AJ542:AL542)=0,$AE542,VLOOKUP($AP542,BaseEqptCdF!$C$5:$R$161,16,FALSE)*$AC$3))</f>
        <v/>
      </c>
      <c r="AZ542" s="3" t="str">
        <f>IF($L542="","",IF(SUM($AJ542:AM542)=0,$AE542,VLOOKUP($AP542,BaseEqptCdF!$C$5:$R$161,16,FALSE)*$AC$3))</f>
        <v/>
      </c>
      <c r="BA542" s="3" t="str">
        <f>IF($L542="","",IF(SUM($AJ542:AN542)=0,$AE542,VLOOKUP($AP542,BaseEqptCdF!$C$5:$R$161,16,FALSE)*$AC$3))</f>
        <v/>
      </c>
      <c r="BB542" s="2">
        <f t="shared" si="77"/>
        <v>0</v>
      </c>
      <c r="BC542" s="3" t="str">
        <f>IF($L542="","",IF(SUM($AJ542:AJ542)=0,$AF542,IF(LEFT(VLOOKUP($AP542,BaseEqptCdF!$C$5:$E$161,3,FALSE),2)="SD",0,IF(LEFT(VLOOKUP($AP542,BaseEqptCdF!$C$5:$E$161,3,FALSE),2)="SB",1*52,VLOOKUP($AP542,BaseEqptCdF!$C$5:$S$161,12,FALSE)*0.2*300))))</f>
        <v/>
      </c>
      <c r="BD542" s="3" t="str">
        <f>IF($L542="","",IF(SUM($AJ542:AK542)=0,$AF542,IF(LEFT(VLOOKUP($AP542,BaseEqptCdF!$C$5:$E$161,3,FALSE),2)="SD",0,IF(LEFT(VLOOKUP($AP542,BaseEqptCdF!$C$5:$E$161,3,FALSE),2)="SB",1*52,VLOOKUP($AP542,BaseEqptCdF!$C$5:$S$161,12,FALSE)*0.2*300))))</f>
        <v/>
      </c>
      <c r="BE542" s="3" t="str">
        <f>IF($L542="","",IF(SUM($AJ542:AL542)=0,$AF542,IF(LEFT(VLOOKUP($AP542,BaseEqptCdF!$C$5:$E$161,3,FALSE),2)="SD",0,IF(LEFT(VLOOKUP($AP542,BaseEqptCdF!$C$5:$E$161,3,FALSE),2)="SB",1*52,VLOOKUP($AP542,BaseEqptCdF!$C$5:$S$161,12,FALSE)*0.2*300))))</f>
        <v/>
      </c>
      <c r="BF542" s="3" t="str">
        <f>IF($L542="","",IF(SUM($AJ542:AM542)=0,$AF542,IF(LEFT(VLOOKUP($AP542,BaseEqptCdF!$C$5:$E$161,3,FALSE),2)="SD",0,IF(LEFT(VLOOKUP($AP542,BaseEqptCdF!$C$5:$E$161,3,FALSE),2)="SB",1*52,VLOOKUP($AP542,BaseEqptCdF!$C$5:$S$161,12,FALSE)*0.2*300))))</f>
        <v/>
      </c>
      <c r="BG542" s="3" t="str">
        <f>IF($L542="","",IF(SUM($AJ542:AN542)=0,$AF542,IF(LEFT(VLOOKUP($AP542,BaseEqptCdF!$C$5:$E$161,3,FALSE),2)="SD",0,IF(LEFT(VLOOKUP($AP542,BaseEqptCdF!$C$5:$E$161,3,FALSE),2)="SB",1*52,VLOOKUP($AP542,BaseEqptCdF!$C$5:$S$161,12,FALSE)*0.2*300))))</f>
        <v/>
      </c>
      <c r="BH542" s="2">
        <f t="shared" si="78"/>
        <v>0</v>
      </c>
    </row>
    <row r="543" spans="1:60" x14ac:dyDescent="0.25">
      <c r="A543" s="296" t="str">
        <f t="array" ref="A543">IF($C543="","",INDEX(Prog!$B$8:$D$300,MATCH($C543,nivo1,0),1))</f>
        <v/>
      </c>
      <c r="B543" s="296" t="str">
        <f t="array" ref="B543">IF($C543="","",INDEX(Prog!$B$8:$D$300,MATCH($C543,nivo1,0),2))</f>
        <v/>
      </c>
      <c r="C543" s="273"/>
      <c r="D543" s="267"/>
      <c r="E543" s="273"/>
      <c r="F543" s="273"/>
      <c r="G543" s="273"/>
      <c r="H543" s="273"/>
      <c r="I543" s="273"/>
      <c r="J543" s="273"/>
      <c r="K543" s="274"/>
      <c r="L543" s="273"/>
      <c r="M543" s="273"/>
      <c r="N543" s="273"/>
      <c r="O543" s="275"/>
      <c r="P543" s="273"/>
      <c r="Q543" s="273"/>
      <c r="R543" s="273"/>
      <c r="S543" s="273"/>
      <c r="T543" s="276"/>
      <c r="U543" s="276"/>
      <c r="V543" s="276"/>
      <c r="W543" s="276"/>
      <c r="X543" s="277"/>
      <c r="Y543" s="278"/>
      <c r="AA543" s="8" t="str">
        <f>IF($L543="","",VLOOKUP($L543,BaseEqptCdF!$C$5:$E$161,2,FALSE))</f>
        <v/>
      </c>
      <c r="AB543" s="8" t="str">
        <f>IF($L543="","",VLOOKUP($L543,BaseEqptCdF!$C$5:$E$161,3,FALSE))</f>
        <v/>
      </c>
      <c r="AC543" s="7" t="str">
        <f>IF($L543="","",VLOOKUP($L543,BaseEqptCdF!$C$5:$I$161,6,FALSE))</f>
        <v/>
      </c>
      <c r="AD543" s="7" t="str">
        <f>IF($L543="","",VLOOKUP($L543,BaseEqptCdF!$C$5:$I$161,7,FALSE))</f>
        <v/>
      </c>
      <c r="AE543" s="3" t="str">
        <f>IF($L543="","",VLOOKUP($L543,BaseEqptCdF!$C$5:$R$161,16,FALSE)*$AC$3)</f>
        <v/>
      </c>
      <c r="AF543" s="3" t="str">
        <f>IF($L543="","",IF(LEFT($AB543,2)="SD",0,IF(LEFT($AB543,2)="SB",1*52,IF($N543=Prog!$P$17,VLOOKUP($L543,BaseEqptCdF!$C$5:$P$161,14,FALSE)*1*300,VLOOKUP($L543,BaseEqptCdF!$C$5:$P$161,12,FALSE)*0.2*300))))</f>
        <v/>
      </c>
      <c r="AG543" s="6" t="str">
        <f t="shared" si="79"/>
        <v/>
      </c>
      <c r="AH543" s="6">
        <f>IF($U543=Prog!$S$18,YEAR($X543),"")</f>
        <v>1900</v>
      </c>
      <c r="AI543" s="5" t="str">
        <f>IF(OR($AG543="",$U543=Prog!$S$18),"",IF(OR($U543=Prog!$S$17,$U543=Prog!$S$16),YEAR($X543),IF($AG543="ND","ND",$AI$8+$O543)))</f>
        <v/>
      </c>
      <c r="AJ543" s="3" t="str">
        <f t="shared" si="73"/>
        <v/>
      </c>
      <c r="AK543" s="3" t="str">
        <f t="shared" si="74"/>
        <v/>
      </c>
      <c r="AL543" s="3" t="str">
        <f t="shared" si="74"/>
        <v/>
      </c>
      <c r="AM543" s="3" t="str">
        <f t="shared" si="74"/>
        <v/>
      </c>
      <c r="AN543" s="3" t="str">
        <f t="shared" si="74"/>
        <v/>
      </c>
      <c r="AO543" s="2">
        <f t="shared" si="75"/>
        <v>0</v>
      </c>
      <c r="AP543" s="4"/>
      <c r="AQ543" s="3">
        <f>IF(AJ543=1,VLOOKUP($AP543,BaseEqptCdF!$C$5:$R$161,16,FALSE),0)</f>
        <v>0</v>
      </c>
      <c r="AR543" s="3">
        <f>IF(AK543=1,VLOOKUP($AP543,BaseEqptCdF!$C$5:$R$161,16,FALSE),0)</f>
        <v>0</v>
      </c>
      <c r="AS543" s="3">
        <f>IF(AL543=1,VLOOKUP($AP543,BaseEqptCdF!$C$5:$R$161,16,FALSE),0)</f>
        <v>0</v>
      </c>
      <c r="AT543" s="3">
        <f>IF(AM543=1,VLOOKUP($AP543,BaseEqptCdF!$C$5:$R$161,16,FALSE),0)</f>
        <v>0</v>
      </c>
      <c r="AU543" s="3">
        <f>IF(AN543=1,VLOOKUP($AP543,BaseEqptCdF!$C$5:$R$161,16,FALSE),0)</f>
        <v>0</v>
      </c>
      <c r="AV543" s="2">
        <f t="shared" si="76"/>
        <v>0</v>
      </c>
      <c r="AW543" s="3" t="str">
        <f>IF($L543="","",IF(SUM($AJ543:AJ543)=0,$AE543,VLOOKUP($AP543,BaseEqptCdF!$C$5:$R$161,16,FALSE)*$AC$3))</f>
        <v/>
      </c>
      <c r="AX543" s="3" t="str">
        <f>IF($L543="","",IF(SUM($AJ543:AK543)=0,$AE543,VLOOKUP($AP543,BaseEqptCdF!$C$5:$R$161,16,FALSE)*$AC$3))</f>
        <v/>
      </c>
      <c r="AY543" s="3" t="str">
        <f>IF($L543="","",IF(SUM($AJ543:AL543)=0,$AE543,VLOOKUP($AP543,BaseEqptCdF!$C$5:$R$161,16,FALSE)*$AC$3))</f>
        <v/>
      </c>
      <c r="AZ543" s="3" t="str">
        <f>IF($L543="","",IF(SUM($AJ543:AM543)=0,$AE543,VLOOKUP($AP543,BaseEqptCdF!$C$5:$R$161,16,FALSE)*$AC$3))</f>
        <v/>
      </c>
      <c r="BA543" s="3" t="str">
        <f>IF($L543="","",IF(SUM($AJ543:AN543)=0,$AE543,VLOOKUP($AP543,BaseEqptCdF!$C$5:$R$161,16,FALSE)*$AC$3))</f>
        <v/>
      </c>
      <c r="BB543" s="2">
        <f t="shared" si="77"/>
        <v>0</v>
      </c>
      <c r="BC543" s="3" t="str">
        <f>IF($L543="","",IF(SUM($AJ543:AJ543)=0,$AF543,IF(LEFT(VLOOKUP($AP543,BaseEqptCdF!$C$5:$E$161,3,FALSE),2)="SD",0,IF(LEFT(VLOOKUP($AP543,BaseEqptCdF!$C$5:$E$161,3,FALSE),2)="SB",1*52,VLOOKUP($AP543,BaseEqptCdF!$C$5:$S$161,12,FALSE)*0.2*300))))</f>
        <v/>
      </c>
      <c r="BD543" s="3" t="str">
        <f>IF($L543="","",IF(SUM($AJ543:AK543)=0,$AF543,IF(LEFT(VLOOKUP($AP543,BaseEqptCdF!$C$5:$E$161,3,FALSE),2)="SD",0,IF(LEFT(VLOOKUP($AP543,BaseEqptCdF!$C$5:$E$161,3,FALSE),2)="SB",1*52,VLOOKUP($AP543,BaseEqptCdF!$C$5:$S$161,12,FALSE)*0.2*300))))</f>
        <v/>
      </c>
      <c r="BE543" s="3" t="str">
        <f>IF($L543="","",IF(SUM($AJ543:AL543)=0,$AF543,IF(LEFT(VLOOKUP($AP543,BaseEqptCdF!$C$5:$E$161,3,FALSE),2)="SD",0,IF(LEFT(VLOOKUP($AP543,BaseEqptCdF!$C$5:$E$161,3,FALSE),2)="SB",1*52,VLOOKUP($AP543,BaseEqptCdF!$C$5:$S$161,12,FALSE)*0.2*300))))</f>
        <v/>
      </c>
      <c r="BF543" s="3" t="str">
        <f>IF($L543="","",IF(SUM($AJ543:AM543)=0,$AF543,IF(LEFT(VLOOKUP($AP543,BaseEqptCdF!$C$5:$E$161,3,FALSE),2)="SD",0,IF(LEFT(VLOOKUP($AP543,BaseEqptCdF!$C$5:$E$161,3,FALSE),2)="SB",1*52,VLOOKUP($AP543,BaseEqptCdF!$C$5:$S$161,12,FALSE)*0.2*300))))</f>
        <v/>
      </c>
      <c r="BG543" s="3" t="str">
        <f>IF($L543="","",IF(SUM($AJ543:AN543)=0,$AF543,IF(LEFT(VLOOKUP($AP543,BaseEqptCdF!$C$5:$E$161,3,FALSE),2)="SD",0,IF(LEFT(VLOOKUP($AP543,BaseEqptCdF!$C$5:$E$161,3,FALSE),2)="SB",1*52,VLOOKUP($AP543,BaseEqptCdF!$C$5:$S$161,12,FALSE)*0.2*300))))</f>
        <v/>
      </c>
      <c r="BH543" s="2">
        <f t="shared" si="78"/>
        <v>0</v>
      </c>
    </row>
    <row r="544" spans="1:60" x14ac:dyDescent="0.25">
      <c r="A544" s="296" t="str">
        <f t="array" ref="A544">IF($C544="","",INDEX(Prog!$B$8:$D$300,MATCH($C544,nivo1,0),1))</f>
        <v/>
      </c>
      <c r="B544" s="296" t="str">
        <f t="array" ref="B544">IF($C544="","",INDEX(Prog!$B$8:$D$300,MATCH($C544,nivo1,0),2))</f>
        <v/>
      </c>
      <c r="C544" s="273"/>
      <c r="D544" s="267"/>
      <c r="E544" s="273"/>
      <c r="F544" s="273"/>
      <c r="G544" s="273"/>
      <c r="H544" s="273"/>
      <c r="I544" s="273"/>
      <c r="J544" s="273"/>
      <c r="K544" s="274"/>
      <c r="L544" s="273"/>
      <c r="M544" s="273"/>
      <c r="N544" s="273"/>
      <c r="O544" s="275"/>
      <c r="P544" s="273"/>
      <c r="Q544" s="273"/>
      <c r="R544" s="273"/>
      <c r="S544" s="273"/>
      <c r="T544" s="276"/>
      <c r="U544" s="276"/>
      <c r="V544" s="276"/>
      <c r="W544" s="276"/>
      <c r="X544" s="277"/>
      <c r="Y544" s="278"/>
      <c r="AA544" s="8" t="str">
        <f>IF($L544="","",VLOOKUP($L544,BaseEqptCdF!$C$5:$E$161,2,FALSE))</f>
        <v/>
      </c>
      <c r="AB544" s="8" t="str">
        <f>IF($L544="","",VLOOKUP($L544,BaseEqptCdF!$C$5:$E$161,3,FALSE))</f>
        <v/>
      </c>
      <c r="AC544" s="7" t="str">
        <f>IF($L544="","",VLOOKUP($L544,BaseEqptCdF!$C$5:$I$161,6,FALSE))</f>
        <v/>
      </c>
      <c r="AD544" s="7" t="str">
        <f>IF($L544="","",VLOOKUP($L544,BaseEqptCdF!$C$5:$I$161,7,FALSE))</f>
        <v/>
      </c>
      <c r="AE544" s="3" t="str">
        <f>IF($L544="","",VLOOKUP($L544,BaseEqptCdF!$C$5:$R$161,16,FALSE)*$AC$3)</f>
        <v/>
      </c>
      <c r="AF544" s="3" t="str">
        <f>IF($L544="","",IF(LEFT($AB544,2)="SD",0,IF(LEFT($AB544,2)="SB",1*52,IF($N544=Prog!$P$17,VLOOKUP($L544,BaseEqptCdF!$C$5:$P$161,14,FALSE)*1*300,VLOOKUP($L544,BaseEqptCdF!$C$5:$P$161,12,FALSE)*0.2*300))))</f>
        <v/>
      </c>
      <c r="AG544" s="6" t="str">
        <f t="shared" si="79"/>
        <v/>
      </c>
      <c r="AH544" s="6">
        <f>IF($U544=Prog!$S$18,YEAR($X544),"")</f>
        <v>1900</v>
      </c>
      <c r="AI544" s="5" t="str">
        <f>IF(OR($AG544="",$U544=Prog!$S$18),"",IF(OR($U544=Prog!$S$17,$U544=Prog!$S$16),YEAR($X544),IF($AG544="ND","ND",$AI$8+$O544)))</f>
        <v/>
      </c>
      <c r="AJ544" s="3" t="str">
        <f t="shared" si="73"/>
        <v/>
      </c>
      <c r="AK544" s="3" t="str">
        <f t="shared" si="74"/>
        <v/>
      </c>
      <c r="AL544" s="3" t="str">
        <f t="shared" si="74"/>
        <v/>
      </c>
      <c r="AM544" s="3" t="str">
        <f t="shared" si="74"/>
        <v/>
      </c>
      <c r="AN544" s="3" t="str">
        <f t="shared" si="74"/>
        <v/>
      </c>
      <c r="AO544" s="2">
        <f t="shared" si="75"/>
        <v>0</v>
      </c>
      <c r="AP544" s="4"/>
      <c r="AQ544" s="3">
        <f>IF(AJ544=1,VLOOKUP($AP544,BaseEqptCdF!$C$5:$R$161,16,FALSE),0)</f>
        <v>0</v>
      </c>
      <c r="AR544" s="3">
        <f>IF(AK544=1,VLOOKUP($AP544,BaseEqptCdF!$C$5:$R$161,16,FALSE),0)</f>
        <v>0</v>
      </c>
      <c r="AS544" s="3">
        <f>IF(AL544=1,VLOOKUP($AP544,BaseEqptCdF!$C$5:$R$161,16,FALSE),0)</f>
        <v>0</v>
      </c>
      <c r="AT544" s="3">
        <f>IF(AM544=1,VLOOKUP($AP544,BaseEqptCdF!$C$5:$R$161,16,FALSE),0)</f>
        <v>0</v>
      </c>
      <c r="AU544" s="3">
        <f>IF(AN544=1,VLOOKUP($AP544,BaseEqptCdF!$C$5:$R$161,16,FALSE),0)</f>
        <v>0</v>
      </c>
      <c r="AV544" s="2">
        <f t="shared" si="76"/>
        <v>0</v>
      </c>
      <c r="AW544" s="3" t="str">
        <f>IF($L544="","",IF(SUM($AJ544:AJ544)=0,$AE544,VLOOKUP($AP544,BaseEqptCdF!$C$5:$R$161,16,FALSE)*$AC$3))</f>
        <v/>
      </c>
      <c r="AX544" s="3" t="str">
        <f>IF($L544="","",IF(SUM($AJ544:AK544)=0,$AE544,VLOOKUP($AP544,BaseEqptCdF!$C$5:$R$161,16,FALSE)*$AC$3))</f>
        <v/>
      </c>
      <c r="AY544" s="3" t="str">
        <f>IF($L544="","",IF(SUM($AJ544:AL544)=0,$AE544,VLOOKUP($AP544,BaseEqptCdF!$C$5:$R$161,16,FALSE)*$AC$3))</f>
        <v/>
      </c>
      <c r="AZ544" s="3" t="str">
        <f>IF($L544="","",IF(SUM($AJ544:AM544)=0,$AE544,VLOOKUP($AP544,BaseEqptCdF!$C$5:$R$161,16,FALSE)*$AC$3))</f>
        <v/>
      </c>
      <c r="BA544" s="3" t="str">
        <f>IF($L544="","",IF(SUM($AJ544:AN544)=0,$AE544,VLOOKUP($AP544,BaseEqptCdF!$C$5:$R$161,16,FALSE)*$AC$3))</f>
        <v/>
      </c>
      <c r="BB544" s="2">
        <f t="shared" si="77"/>
        <v>0</v>
      </c>
      <c r="BC544" s="3" t="str">
        <f>IF($L544="","",IF(SUM($AJ544:AJ544)=0,$AF544,IF(LEFT(VLOOKUP($AP544,BaseEqptCdF!$C$5:$E$161,3,FALSE),2)="SD",0,IF(LEFT(VLOOKUP($AP544,BaseEqptCdF!$C$5:$E$161,3,FALSE),2)="SB",1*52,VLOOKUP($AP544,BaseEqptCdF!$C$5:$S$161,12,FALSE)*0.2*300))))</f>
        <v/>
      </c>
      <c r="BD544" s="3" t="str">
        <f>IF($L544="","",IF(SUM($AJ544:AK544)=0,$AF544,IF(LEFT(VLOOKUP($AP544,BaseEqptCdF!$C$5:$E$161,3,FALSE),2)="SD",0,IF(LEFT(VLOOKUP($AP544,BaseEqptCdF!$C$5:$E$161,3,FALSE),2)="SB",1*52,VLOOKUP($AP544,BaseEqptCdF!$C$5:$S$161,12,FALSE)*0.2*300))))</f>
        <v/>
      </c>
      <c r="BE544" s="3" t="str">
        <f>IF($L544="","",IF(SUM($AJ544:AL544)=0,$AF544,IF(LEFT(VLOOKUP($AP544,BaseEqptCdF!$C$5:$E$161,3,FALSE),2)="SD",0,IF(LEFT(VLOOKUP($AP544,BaseEqptCdF!$C$5:$E$161,3,FALSE),2)="SB",1*52,VLOOKUP($AP544,BaseEqptCdF!$C$5:$S$161,12,FALSE)*0.2*300))))</f>
        <v/>
      </c>
      <c r="BF544" s="3" t="str">
        <f>IF($L544="","",IF(SUM($AJ544:AM544)=0,$AF544,IF(LEFT(VLOOKUP($AP544,BaseEqptCdF!$C$5:$E$161,3,FALSE),2)="SD",0,IF(LEFT(VLOOKUP($AP544,BaseEqptCdF!$C$5:$E$161,3,FALSE),2)="SB",1*52,VLOOKUP($AP544,BaseEqptCdF!$C$5:$S$161,12,FALSE)*0.2*300))))</f>
        <v/>
      </c>
      <c r="BG544" s="3" t="str">
        <f>IF($L544="","",IF(SUM($AJ544:AN544)=0,$AF544,IF(LEFT(VLOOKUP($AP544,BaseEqptCdF!$C$5:$E$161,3,FALSE),2)="SD",0,IF(LEFT(VLOOKUP($AP544,BaseEqptCdF!$C$5:$E$161,3,FALSE),2)="SB",1*52,VLOOKUP($AP544,BaseEqptCdF!$C$5:$S$161,12,FALSE)*0.2*300))))</f>
        <v/>
      </c>
      <c r="BH544" s="2">
        <f t="shared" si="78"/>
        <v>0</v>
      </c>
    </row>
    <row r="545" spans="1:60" x14ac:dyDescent="0.25">
      <c r="A545" s="296" t="str">
        <f t="array" ref="A545">IF($C545="","",INDEX(Prog!$B$8:$D$300,MATCH($C545,nivo1,0),1))</f>
        <v/>
      </c>
      <c r="B545" s="296" t="str">
        <f t="array" ref="B545">IF($C545="","",INDEX(Prog!$B$8:$D$300,MATCH($C545,nivo1,0),2))</f>
        <v/>
      </c>
      <c r="C545" s="273"/>
      <c r="D545" s="267"/>
      <c r="E545" s="273"/>
      <c r="F545" s="273"/>
      <c r="G545" s="273"/>
      <c r="H545" s="273"/>
      <c r="I545" s="273"/>
      <c r="J545" s="273"/>
      <c r="K545" s="274"/>
      <c r="L545" s="273"/>
      <c r="M545" s="273"/>
      <c r="N545" s="273"/>
      <c r="O545" s="275"/>
      <c r="P545" s="273"/>
      <c r="Q545" s="273"/>
      <c r="R545" s="273"/>
      <c r="S545" s="273"/>
      <c r="T545" s="276"/>
      <c r="U545" s="276"/>
      <c r="V545" s="276"/>
      <c r="W545" s="276"/>
      <c r="X545" s="277"/>
      <c r="Y545" s="278"/>
      <c r="AA545" s="8" t="str">
        <f>IF($L545="","",VLOOKUP($L545,BaseEqptCdF!$C$5:$E$161,2,FALSE))</f>
        <v/>
      </c>
      <c r="AB545" s="8" t="str">
        <f>IF($L545="","",VLOOKUP($L545,BaseEqptCdF!$C$5:$E$161,3,FALSE))</f>
        <v/>
      </c>
      <c r="AC545" s="7" t="str">
        <f>IF($L545="","",VLOOKUP($L545,BaseEqptCdF!$C$5:$I$161,6,FALSE))</f>
        <v/>
      </c>
      <c r="AD545" s="7" t="str">
        <f>IF($L545="","",VLOOKUP($L545,BaseEqptCdF!$C$5:$I$161,7,FALSE))</f>
        <v/>
      </c>
      <c r="AE545" s="3" t="str">
        <f>IF($L545="","",VLOOKUP($L545,BaseEqptCdF!$C$5:$R$161,16,FALSE)*$AC$3)</f>
        <v/>
      </c>
      <c r="AF545" s="3" t="str">
        <f>IF($L545="","",IF(LEFT($AB545,2)="SD",0,IF(LEFT($AB545,2)="SB",1*52,IF($N545=Prog!$P$17,VLOOKUP($L545,BaseEqptCdF!$C$5:$P$161,14,FALSE)*1*300,VLOOKUP($L545,BaseEqptCdF!$C$5:$P$161,12,FALSE)*0.2*300))))</f>
        <v/>
      </c>
      <c r="AG545" s="6" t="str">
        <f t="shared" si="79"/>
        <v/>
      </c>
      <c r="AH545" s="6">
        <f>IF($U545=Prog!$S$18,YEAR($X545),"")</f>
        <v>1900</v>
      </c>
      <c r="AI545" s="5" t="str">
        <f>IF(OR($AG545="",$U545=Prog!$S$18),"",IF(OR($U545=Prog!$S$17,$U545=Prog!$S$16),YEAR($X545),IF($AG545="ND","ND",$AI$8+$O545)))</f>
        <v/>
      </c>
      <c r="AJ545" s="3" t="str">
        <f t="shared" si="73"/>
        <v/>
      </c>
      <c r="AK545" s="3" t="str">
        <f t="shared" si="74"/>
        <v/>
      </c>
      <c r="AL545" s="3" t="str">
        <f t="shared" si="74"/>
        <v/>
      </c>
      <c r="AM545" s="3" t="str">
        <f t="shared" si="74"/>
        <v/>
      </c>
      <c r="AN545" s="3" t="str">
        <f t="shared" si="74"/>
        <v/>
      </c>
      <c r="AO545" s="2">
        <f t="shared" si="75"/>
        <v>0</v>
      </c>
      <c r="AP545" s="4"/>
      <c r="AQ545" s="3">
        <f>IF(AJ545=1,VLOOKUP($AP545,BaseEqptCdF!$C$5:$R$161,16,FALSE),0)</f>
        <v>0</v>
      </c>
      <c r="AR545" s="3">
        <f>IF(AK545=1,VLOOKUP($AP545,BaseEqptCdF!$C$5:$R$161,16,FALSE),0)</f>
        <v>0</v>
      </c>
      <c r="AS545" s="3">
        <f>IF(AL545=1,VLOOKUP($AP545,BaseEqptCdF!$C$5:$R$161,16,FALSE),0)</f>
        <v>0</v>
      </c>
      <c r="AT545" s="3">
        <f>IF(AM545=1,VLOOKUP($AP545,BaseEqptCdF!$C$5:$R$161,16,FALSE),0)</f>
        <v>0</v>
      </c>
      <c r="AU545" s="3">
        <f>IF(AN545=1,VLOOKUP($AP545,BaseEqptCdF!$C$5:$R$161,16,FALSE),0)</f>
        <v>0</v>
      </c>
      <c r="AV545" s="2">
        <f t="shared" si="76"/>
        <v>0</v>
      </c>
      <c r="AW545" s="3" t="str">
        <f>IF($L545="","",IF(SUM($AJ545:AJ545)=0,$AE545,VLOOKUP($AP545,BaseEqptCdF!$C$5:$R$161,16,FALSE)*$AC$3))</f>
        <v/>
      </c>
      <c r="AX545" s="3" t="str">
        <f>IF($L545="","",IF(SUM($AJ545:AK545)=0,$AE545,VLOOKUP($AP545,BaseEqptCdF!$C$5:$R$161,16,FALSE)*$AC$3))</f>
        <v/>
      </c>
      <c r="AY545" s="3" t="str">
        <f>IF($L545="","",IF(SUM($AJ545:AL545)=0,$AE545,VLOOKUP($AP545,BaseEqptCdF!$C$5:$R$161,16,FALSE)*$AC$3))</f>
        <v/>
      </c>
      <c r="AZ545" s="3" t="str">
        <f>IF($L545="","",IF(SUM($AJ545:AM545)=0,$AE545,VLOOKUP($AP545,BaseEqptCdF!$C$5:$R$161,16,FALSE)*$AC$3))</f>
        <v/>
      </c>
      <c r="BA545" s="3" t="str">
        <f>IF($L545="","",IF(SUM($AJ545:AN545)=0,$AE545,VLOOKUP($AP545,BaseEqptCdF!$C$5:$R$161,16,FALSE)*$AC$3))</f>
        <v/>
      </c>
      <c r="BB545" s="2">
        <f t="shared" si="77"/>
        <v>0</v>
      </c>
      <c r="BC545" s="3" t="str">
        <f>IF($L545="","",IF(SUM($AJ545:AJ545)=0,$AF545,IF(LEFT(VLOOKUP($AP545,BaseEqptCdF!$C$5:$E$161,3,FALSE),2)="SD",0,IF(LEFT(VLOOKUP($AP545,BaseEqptCdF!$C$5:$E$161,3,FALSE),2)="SB",1*52,VLOOKUP($AP545,BaseEqptCdF!$C$5:$S$161,12,FALSE)*0.2*300))))</f>
        <v/>
      </c>
      <c r="BD545" s="3" t="str">
        <f>IF($L545="","",IF(SUM($AJ545:AK545)=0,$AF545,IF(LEFT(VLOOKUP($AP545,BaseEqptCdF!$C$5:$E$161,3,FALSE),2)="SD",0,IF(LEFT(VLOOKUP($AP545,BaseEqptCdF!$C$5:$E$161,3,FALSE),2)="SB",1*52,VLOOKUP($AP545,BaseEqptCdF!$C$5:$S$161,12,FALSE)*0.2*300))))</f>
        <v/>
      </c>
      <c r="BE545" s="3" t="str">
        <f>IF($L545="","",IF(SUM($AJ545:AL545)=0,$AF545,IF(LEFT(VLOOKUP($AP545,BaseEqptCdF!$C$5:$E$161,3,FALSE),2)="SD",0,IF(LEFT(VLOOKUP($AP545,BaseEqptCdF!$C$5:$E$161,3,FALSE),2)="SB",1*52,VLOOKUP($AP545,BaseEqptCdF!$C$5:$S$161,12,FALSE)*0.2*300))))</f>
        <v/>
      </c>
      <c r="BF545" s="3" t="str">
        <f>IF($L545="","",IF(SUM($AJ545:AM545)=0,$AF545,IF(LEFT(VLOOKUP($AP545,BaseEqptCdF!$C$5:$E$161,3,FALSE),2)="SD",0,IF(LEFT(VLOOKUP($AP545,BaseEqptCdF!$C$5:$E$161,3,FALSE),2)="SB",1*52,VLOOKUP($AP545,BaseEqptCdF!$C$5:$S$161,12,FALSE)*0.2*300))))</f>
        <v/>
      </c>
      <c r="BG545" s="3" t="str">
        <f>IF($L545="","",IF(SUM($AJ545:AN545)=0,$AF545,IF(LEFT(VLOOKUP($AP545,BaseEqptCdF!$C$5:$E$161,3,FALSE),2)="SD",0,IF(LEFT(VLOOKUP($AP545,BaseEqptCdF!$C$5:$E$161,3,FALSE),2)="SB",1*52,VLOOKUP($AP545,BaseEqptCdF!$C$5:$S$161,12,FALSE)*0.2*300))))</f>
        <v/>
      </c>
      <c r="BH545" s="2">
        <f t="shared" si="78"/>
        <v>0</v>
      </c>
    </row>
    <row r="546" spans="1:60" x14ac:dyDescent="0.25">
      <c r="A546" s="296" t="str">
        <f t="array" ref="A546">IF($C546="","",INDEX(Prog!$B$8:$D$300,MATCH($C546,nivo1,0),1))</f>
        <v/>
      </c>
      <c r="B546" s="296" t="str">
        <f t="array" ref="B546">IF($C546="","",INDEX(Prog!$B$8:$D$300,MATCH($C546,nivo1,0),2))</f>
        <v/>
      </c>
      <c r="C546" s="273"/>
      <c r="D546" s="267"/>
      <c r="E546" s="273"/>
      <c r="F546" s="273"/>
      <c r="G546" s="273"/>
      <c r="H546" s="273"/>
      <c r="I546" s="273"/>
      <c r="J546" s="273"/>
      <c r="K546" s="274"/>
      <c r="L546" s="273"/>
      <c r="M546" s="273"/>
      <c r="N546" s="273"/>
      <c r="O546" s="275"/>
      <c r="P546" s="273"/>
      <c r="Q546" s="273"/>
      <c r="R546" s="273"/>
      <c r="S546" s="273"/>
      <c r="T546" s="276"/>
      <c r="U546" s="276"/>
      <c r="V546" s="276"/>
      <c r="W546" s="276"/>
      <c r="X546" s="277"/>
      <c r="Y546" s="278"/>
      <c r="AA546" s="8" t="str">
        <f>IF($L546="","",VLOOKUP($L546,BaseEqptCdF!$C$5:$E$161,2,FALSE))</f>
        <v/>
      </c>
      <c r="AB546" s="8" t="str">
        <f>IF($L546="","",VLOOKUP($L546,BaseEqptCdF!$C$5:$E$161,3,FALSE))</f>
        <v/>
      </c>
      <c r="AC546" s="7" t="str">
        <f>IF($L546="","",VLOOKUP($L546,BaseEqptCdF!$C$5:$I$161,6,FALSE))</f>
        <v/>
      </c>
      <c r="AD546" s="7" t="str">
        <f>IF($L546="","",VLOOKUP($L546,BaseEqptCdF!$C$5:$I$161,7,FALSE))</f>
        <v/>
      </c>
      <c r="AE546" s="3" t="str">
        <f>IF($L546="","",VLOOKUP($L546,BaseEqptCdF!$C$5:$R$161,16,FALSE)*$AC$3)</f>
        <v/>
      </c>
      <c r="AF546" s="3" t="str">
        <f>IF($L546="","",IF(LEFT($AB546,2)="SD",0,IF(LEFT($AB546,2)="SB",1*52,IF($N546=Prog!$P$17,VLOOKUP($L546,BaseEqptCdF!$C$5:$P$161,14,FALSE)*1*300,VLOOKUP($L546,BaseEqptCdF!$C$5:$P$161,12,FALSE)*0.2*300))))</f>
        <v/>
      </c>
      <c r="AG546" s="6" t="str">
        <f t="shared" si="79"/>
        <v/>
      </c>
      <c r="AH546" s="6">
        <f>IF($U546=Prog!$S$18,YEAR($X546),"")</f>
        <v>1900</v>
      </c>
      <c r="AI546" s="5" t="str">
        <f>IF(OR($AG546="",$U546=Prog!$S$18),"",IF(OR($U546=Prog!$S$17,$U546=Prog!$S$16),YEAR($X546),IF($AG546="ND","ND",$AI$8+$O546)))</f>
        <v/>
      </c>
      <c r="AJ546" s="3" t="str">
        <f t="shared" si="73"/>
        <v/>
      </c>
      <c r="AK546" s="3" t="str">
        <f t="shared" si="74"/>
        <v/>
      </c>
      <c r="AL546" s="3" t="str">
        <f t="shared" si="74"/>
        <v/>
      </c>
      <c r="AM546" s="3" t="str">
        <f t="shared" si="74"/>
        <v/>
      </c>
      <c r="AN546" s="3" t="str">
        <f t="shared" si="74"/>
        <v/>
      </c>
      <c r="AO546" s="2">
        <f t="shared" si="75"/>
        <v>0</v>
      </c>
      <c r="AP546" s="4"/>
      <c r="AQ546" s="3">
        <f>IF(AJ546=1,VLOOKUP($AP546,BaseEqptCdF!$C$5:$R$161,16,FALSE),0)</f>
        <v>0</v>
      </c>
      <c r="AR546" s="3">
        <f>IF(AK546=1,VLOOKUP($AP546,BaseEqptCdF!$C$5:$R$161,16,FALSE),0)</f>
        <v>0</v>
      </c>
      <c r="AS546" s="3">
        <f>IF(AL546=1,VLOOKUP($AP546,BaseEqptCdF!$C$5:$R$161,16,FALSE),0)</f>
        <v>0</v>
      </c>
      <c r="AT546" s="3">
        <f>IF(AM546=1,VLOOKUP($AP546,BaseEqptCdF!$C$5:$R$161,16,FALSE),0)</f>
        <v>0</v>
      </c>
      <c r="AU546" s="3">
        <f>IF(AN546=1,VLOOKUP($AP546,BaseEqptCdF!$C$5:$R$161,16,FALSE),0)</f>
        <v>0</v>
      </c>
      <c r="AV546" s="2">
        <f t="shared" si="76"/>
        <v>0</v>
      </c>
      <c r="AW546" s="3" t="str">
        <f>IF($L546="","",IF(SUM($AJ546:AJ546)=0,$AE546,VLOOKUP($AP546,BaseEqptCdF!$C$5:$R$161,16,FALSE)*$AC$3))</f>
        <v/>
      </c>
      <c r="AX546" s="3" t="str">
        <f>IF($L546="","",IF(SUM($AJ546:AK546)=0,$AE546,VLOOKUP($AP546,BaseEqptCdF!$C$5:$R$161,16,FALSE)*$AC$3))</f>
        <v/>
      </c>
      <c r="AY546" s="3" t="str">
        <f>IF($L546="","",IF(SUM($AJ546:AL546)=0,$AE546,VLOOKUP($AP546,BaseEqptCdF!$C$5:$R$161,16,FALSE)*$AC$3))</f>
        <v/>
      </c>
      <c r="AZ546" s="3" t="str">
        <f>IF($L546="","",IF(SUM($AJ546:AM546)=0,$AE546,VLOOKUP($AP546,BaseEqptCdF!$C$5:$R$161,16,FALSE)*$AC$3))</f>
        <v/>
      </c>
      <c r="BA546" s="3" t="str">
        <f>IF($L546="","",IF(SUM($AJ546:AN546)=0,$AE546,VLOOKUP($AP546,BaseEqptCdF!$C$5:$R$161,16,FALSE)*$AC$3))</f>
        <v/>
      </c>
      <c r="BB546" s="2">
        <f t="shared" si="77"/>
        <v>0</v>
      </c>
      <c r="BC546" s="3" t="str">
        <f>IF($L546="","",IF(SUM($AJ546:AJ546)=0,$AF546,IF(LEFT(VLOOKUP($AP546,BaseEqptCdF!$C$5:$E$161,3,FALSE),2)="SD",0,IF(LEFT(VLOOKUP($AP546,BaseEqptCdF!$C$5:$E$161,3,FALSE),2)="SB",1*52,VLOOKUP($AP546,BaseEqptCdF!$C$5:$S$161,12,FALSE)*0.2*300))))</f>
        <v/>
      </c>
      <c r="BD546" s="3" t="str">
        <f>IF($L546="","",IF(SUM($AJ546:AK546)=0,$AF546,IF(LEFT(VLOOKUP($AP546,BaseEqptCdF!$C$5:$E$161,3,FALSE),2)="SD",0,IF(LEFT(VLOOKUP($AP546,BaseEqptCdF!$C$5:$E$161,3,FALSE),2)="SB",1*52,VLOOKUP($AP546,BaseEqptCdF!$C$5:$S$161,12,FALSE)*0.2*300))))</f>
        <v/>
      </c>
      <c r="BE546" s="3" t="str">
        <f>IF($L546="","",IF(SUM($AJ546:AL546)=0,$AF546,IF(LEFT(VLOOKUP($AP546,BaseEqptCdF!$C$5:$E$161,3,FALSE),2)="SD",0,IF(LEFT(VLOOKUP($AP546,BaseEqptCdF!$C$5:$E$161,3,FALSE),2)="SB",1*52,VLOOKUP($AP546,BaseEqptCdF!$C$5:$S$161,12,FALSE)*0.2*300))))</f>
        <v/>
      </c>
      <c r="BF546" s="3" t="str">
        <f>IF($L546="","",IF(SUM($AJ546:AM546)=0,$AF546,IF(LEFT(VLOOKUP($AP546,BaseEqptCdF!$C$5:$E$161,3,FALSE),2)="SD",0,IF(LEFT(VLOOKUP($AP546,BaseEqptCdF!$C$5:$E$161,3,FALSE),2)="SB",1*52,VLOOKUP($AP546,BaseEqptCdF!$C$5:$S$161,12,FALSE)*0.2*300))))</f>
        <v/>
      </c>
      <c r="BG546" s="3" t="str">
        <f>IF($L546="","",IF(SUM($AJ546:AN546)=0,$AF546,IF(LEFT(VLOOKUP($AP546,BaseEqptCdF!$C$5:$E$161,3,FALSE),2)="SD",0,IF(LEFT(VLOOKUP($AP546,BaseEqptCdF!$C$5:$E$161,3,FALSE),2)="SB",1*52,VLOOKUP($AP546,BaseEqptCdF!$C$5:$S$161,12,FALSE)*0.2*300))))</f>
        <v/>
      </c>
      <c r="BH546" s="2">
        <f t="shared" si="78"/>
        <v>0</v>
      </c>
    </row>
    <row r="547" spans="1:60" x14ac:dyDescent="0.25">
      <c r="A547" s="296" t="str">
        <f t="array" ref="A547">IF($C547="","",INDEX(Prog!$B$8:$D$300,MATCH($C547,nivo1,0),1))</f>
        <v/>
      </c>
      <c r="B547" s="296" t="str">
        <f t="array" ref="B547">IF($C547="","",INDEX(Prog!$B$8:$D$300,MATCH($C547,nivo1,0),2))</f>
        <v/>
      </c>
      <c r="C547" s="273"/>
      <c r="D547" s="267"/>
      <c r="E547" s="273"/>
      <c r="F547" s="273"/>
      <c r="G547" s="273"/>
      <c r="H547" s="273"/>
      <c r="I547" s="273"/>
      <c r="J547" s="273"/>
      <c r="K547" s="274"/>
      <c r="L547" s="273"/>
      <c r="M547" s="273"/>
      <c r="N547" s="273"/>
      <c r="O547" s="275"/>
      <c r="P547" s="273"/>
      <c r="Q547" s="273"/>
      <c r="R547" s="273"/>
      <c r="S547" s="273"/>
      <c r="T547" s="276"/>
      <c r="U547" s="276"/>
      <c r="V547" s="276"/>
      <c r="W547" s="276"/>
      <c r="X547" s="277"/>
      <c r="Y547" s="278"/>
      <c r="AA547" s="8" t="str">
        <f>IF($L547="","",VLOOKUP($L547,BaseEqptCdF!$C$5:$E$161,2,FALSE))</f>
        <v/>
      </c>
      <c r="AB547" s="8" t="str">
        <f>IF($L547="","",VLOOKUP($L547,BaseEqptCdF!$C$5:$E$161,3,FALSE))</f>
        <v/>
      </c>
      <c r="AC547" s="7" t="str">
        <f>IF($L547="","",VLOOKUP($L547,BaseEqptCdF!$C$5:$I$161,6,FALSE))</f>
        <v/>
      </c>
      <c r="AD547" s="7" t="str">
        <f>IF($L547="","",VLOOKUP($L547,BaseEqptCdF!$C$5:$I$161,7,FALSE))</f>
        <v/>
      </c>
      <c r="AE547" s="3" t="str">
        <f>IF($L547="","",VLOOKUP($L547,BaseEqptCdF!$C$5:$R$161,16,FALSE)*$AC$3)</f>
        <v/>
      </c>
      <c r="AF547" s="3" t="str">
        <f>IF($L547="","",IF(LEFT($AB547,2)="SD",0,IF(LEFT($AB547,2)="SB",1*52,IF($N547=Prog!$P$17,VLOOKUP($L547,BaseEqptCdF!$C$5:$P$161,14,FALSE)*1*300,VLOOKUP($L547,BaseEqptCdF!$C$5:$P$161,12,FALSE)*0.2*300))))</f>
        <v/>
      </c>
      <c r="AG547" s="6" t="str">
        <f t="shared" si="79"/>
        <v/>
      </c>
      <c r="AH547" s="6">
        <f>IF($U547=Prog!$S$18,YEAR($X547),"")</f>
        <v>1900</v>
      </c>
      <c r="AI547" s="5" t="str">
        <f>IF(OR($AG547="",$U547=Prog!$S$18),"",IF(OR($U547=Prog!$S$17,$U547=Prog!$S$16),YEAR($X547),IF($AG547="ND","ND",$AI$8+$O547)))</f>
        <v/>
      </c>
      <c r="AJ547" s="3" t="str">
        <f t="shared" si="73"/>
        <v/>
      </c>
      <c r="AK547" s="3" t="str">
        <f t="shared" si="74"/>
        <v/>
      </c>
      <c r="AL547" s="3" t="str">
        <f t="shared" si="74"/>
        <v/>
      </c>
      <c r="AM547" s="3" t="str">
        <f t="shared" si="74"/>
        <v/>
      </c>
      <c r="AN547" s="3" t="str">
        <f t="shared" si="74"/>
        <v/>
      </c>
      <c r="AO547" s="2">
        <f t="shared" si="75"/>
        <v>0</v>
      </c>
      <c r="AP547" s="4"/>
      <c r="AQ547" s="3">
        <f>IF(AJ547=1,VLOOKUP($AP547,BaseEqptCdF!$C$5:$R$161,16,FALSE),0)</f>
        <v>0</v>
      </c>
      <c r="AR547" s="3">
        <f>IF(AK547=1,VLOOKUP($AP547,BaseEqptCdF!$C$5:$R$161,16,FALSE),0)</f>
        <v>0</v>
      </c>
      <c r="AS547" s="3">
        <f>IF(AL547=1,VLOOKUP($AP547,BaseEqptCdF!$C$5:$R$161,16,FALSE),0)</f>
        <v>0</v>
      </c>
      <c r="AT547" s="3">
        <f>IF(AM547=1,VLOOKUP($AP547,BaseEqptCdF!$C$5:$R$161,16,FALSE),0)</f>
        <v>0</v>
      </c>
      <c r="AU547" s="3">
        <f>IF(AN547=1,VLOOKUP($AP547,BaseEqptCdF!$C$5:$R$161,16,FALSE),0)</f>
        <v>0</v>
      </c>
      <c r="AV547" s="2">
        <f t="shared" si="76"/>
        <v>0</v>
      </c>
      <c r="AW547" s="3" t="str">
        <f>IF($L547="","",IF(SUM($AJ547:AJ547)=0,$AE547,VLOOKUP($AP547,BaseEqptCdF!$C$5:$R$161,16,FALSE)*$AC$3))</f>
        <v/>
      </c>
      <c r="AX547" s="3" t="str">
        <f>IF($L547="","",IF(SUM($AJ547:AK547)=0,$AE547,VLOOKUP($AP547,BaseEqptCdF!$C$5:$R$161,16,FALSE)*$AC$3))</f>
        <v/>
      </c>
      <c r="AY547" s="3" t="str">
        <f>IF($L547="","",IF(SUM($AJ547:AL547)=0,$AE547,VLOOKUP($AP547,BaseEqptCdF!$C$5:$R$161,16,FALSE)*$AC$3))</f>
        <v/>
      </c>
      <c r="AZ547" s="3" t="str">
        <f>IF($L547="","",IF(SUM($AJ547:AM547)=0,$AE547,VLOOKUP($AP547,BaseEqptCdF!$C$5:$R$161,16,FALSE)*$AC$3))</f>
        <v/>
      </c>
      <c r="BA547" s="3" t="str">
        <f>IF($L547="","",IF(SUM($AJ547:AN547)=0,$AE547,VLOOKUP($AP547,BaseEqptCdF!$C$5:$R$161,16,FALSE)*$AC$3))</f>
        <v/>
      </c>
      <c r="BB547" s="2">
        <f t="shared" si="77"/>
        <v>0</v>
      </c>
      <c r="BC547" s="3" t="str">
        <f>IF($L547="","",IF(SUM($AJ547:AJ547)=0,$AF547,IF(LEFT(VLOOKUP($AP547,BaseEqptCdF!$C$5:$E$161,3,FALSE),2)="SD",0,IF(LEFT(VLOOKUP($AP547,BaseEqptCdF!$C$5:$E$161,3,FALSE),2)="SB",1*52,VLOOKUP($AP547,BaseEqptCdF!$C$5:$S$161,12,FALSE)*0.2*300))))</f>
        <v/>
      </c>
      <c r="BD547" s="3" t="str">
        <f>IF($L547="","",IF(SUM($AJ547:AK547)=0,$AF547,IF(LEFT(VLOOKUP($AP547,BaseEqptCdF!$C$5:$E$161,3,FALSE),2)="SD",0,IF(LEFT(VLOOKUP($AP547,BaseEqptCdF!$C$5:$E$161,3,FALSE),2)="SB",1*52,VLOOKUP($AP547,BaseEqptCdF!$C$5:$S$161,12,FALSE)*0.2*300))))</f>
        <v/>
      </c>
      <c r="BE547" s="3" t="str">
        <f>IF($L547="","",IF(SUM($AJ547:AL547)=0,$AF547,IF(LEFT(VLOOKUP($AP547,BaseEqptCdF!$C$5:$E$161,3,FALSE),2)="SD",0,IF(LEFT(VLOOKUP($AP547,BaseEqptCdF!$C$5:$E$161,3,FALSE),2)="SB",1*52,VLOOKUP($AP547,BaseEqptCdF!$C$5:$S$161,12,FALSE)*0.2*300))))</f>
        <v/>
      </c>
      <c r="BF547" s="3" t="str">
        <f>IF($L547="","",IF(SUM($AJ547:AM547)=0,$AF547,IF(LEFT(VLOOKUP($AP547,BaseEqptCdF!$C$5:$E$161,3,FALSE),2)="SD",0,IF(LEFT(VLOOKUP($AP547,BaseEqptCdF!$C$5:$E$161,3,FALSE),2)="SB",1*52,VLOOKUP($AP547,BaseEqptCdF!$C$5:$S$161,12,FALSE)*0.2*300))))</f>
        <v/>
      </c>
      <c r="BG547" s="3" t="str">
        <f>IF($L547="","",IF(SUM($AJ547:AN547)=0,$AF547,IF(LEFT(VLOOKUP($AP547,BaseEqptCdF!$C$5:$E$161,3,FALSE),2)="SD",0,IF(LEFT(VLOOKUP($AP547,BaseEqptCdF!$C$5:$E$161,3,FALSE),2)="SB",1*52,VLOOKUP($AP547,BaseEqptCdF!$C$5:$S$161,12,FALSE)*0.2*300))))</f>
        <v/>
      </c>
      <c r="BH547" s="2">
        <f t="shared" si="78"/>
        <v>0</v>
      </c>
    </row>
    <row r="548" spans="1:60" x14ac:dyDescent="0.25">
      <c r="A548" s="296" t="str">
        <f t="array" ref="A548">IF($C548="","",INDEX(Prog!$B$8:$D$300,MATCH($C548,nivo1,0),1))</f>
        <v/>
      </c>
      <c r="B548" s="296" t="str">
        <f t="array" ref="B548">IF($C548="","",INDEX(Prog!$B$8:$D$300,MATCH($C548,nivo1,0),2))</f>
        <v/>
      </c>
      <c r="C548" s="273"/>
      <c r="D548" s="267"/>
      <c r="E548" s="273"/>
      <c r="F548" s="273"/>
      <c r="G548" s="273"/>
      <c r="H548" s="273"/>
      <c r="I548" s="273"/>
      <c r="J548" s="273"/>
      <c r="K548" s="274"/>
      <c r="L548" s="273"/>
      <c r="M548" s="273"/>
      <c r="N548" s="273"/>
      <c r="O548" s="275"/>
      <c r="P548" s="273"/>
      <c r="Q548" s="273"/>
      <c r="R548" s="273"/>
      <c r="S548" s="273"/>
      <c r="T548" s="276"/>
      <c r="U548" s="276"/>
      <c r="V548" s="276"/>
      <c r="W548" s="276"/>
      <c r="X548" s="277"/>
      <c r="Y548" s="278"/>
      <c r="AA548" s="8" t="str">
        <f>IF($L548="","",VLOOKUP($L548,BaseEqptCdF!$C$5:$E$161,2,FALSE))</f>
        <v/>
      </c>
      <c r="AB548" s="8" t="str">
        <f>IF($L548="","",VLOOKUP($L548,BaseEqptCdF!$C$5:$E$161,3,FALSE))</f>
        <v/>
      </c>
      <c r="AC548" s="7" t="str">
        <f>IF($L548="","",VLOOKUP($L548,BaseEqptCdF!$C$5:$I$161,6,FALSE))</f>
        <v/>
      </c>
      <c r="AD548" s="7" t="str">
        <f>IF($L548="","",VLOOKUP($L548,BaseEqptCdF!$C$5:$I$161,7,FALSE))</f>
        <v/>
      </c>
      <c r="AE548" s="3" t="str">
        <f>IF($L548="","",VLOOKUP($L548,BaseEqptCdF!$C$5:$R$161,16,FALSE)*$AC$3)</f>
        <v/>
      </c>
      <c r="AF548" s="3" t="str">
        <f>IF($L548="","",IF(LEFT($AB548,2)="SD",0,IF(LEFT($AB548,2)="SB",1*52,IF($N548=Prog!$P$17,VLOOKUP($L548,BaseEqptCdF!$C$5:$P$161,14,FALSE)*1*300,VLOOKUP($L548,BaseEqptCdF!$C$5:$P$161,12,FALSE)*0.2*300))))</f>
        <v/>
      </c>
      <c r="AG548" s="6" t="str">
        <f t="shared" si="79"/>
        <v/>
      </c>
      <c r="AH548" s="6">
        <f>IF($U548=Prog!$S$18,YEAR($X548),"")</f>
        <v>1900</v>
      </c>
      <c r="AI548" s="5" t="str">
        <f>IF(OR($AG548="",$U548=Prog!$S$18),"",IF(OR($U548=Prog!$S$17,$U548=Prog!$S$16),YEAR($X548),IF($AG548="ND","ND",$AI$8+$O548)))</f>
        <v/>
      </c>
      <c r="AJ548" s="3" t="str">
        <f t="shared" si="73"/>
        <v/>
      </c>
      <c r="AK548" s="3" t="str">
        <f t="shared" si="74"/>
        <v/>
      </c>
      <c r="AL548" s="3" t="str">
        <f t="shared" si="74"/>
        <v/>
      </c>
      <c r="AM548" s="3" t="str">
        <f t="shared" si="74"/>
        <v/>
      </c>
      <c r="AN548" s="3" t="str">
        <f t="shared" si="74"/>
        <v/>
      </c>
      <c r="AO548" s="2">
        <f t="shared" si="75"/>
        <v>0</v>
      </c>
      <c r="AP548" s="4"/>
      <c r="AQ548" s="3">
        <f>IF(AJ548=1,VLOOKUP($AP548,BaseEqptCdF!$C$5:$R$161,16,FALSE),0)</f>
        <v>0</v>
      </c>
      <c r="AR548" s="3">
        <f>IF(AK548=1,VLOOKUP($AP548,BaseEqptCdF!$C$5:$R$161,16,FALSE),0)</f>
        <v>0</v>
      </c>
      <c r="AS548" s="3">
        <f>IF(AL548=1,VLOOKUP($AP548,BaseEqptCdF!$C$5:$R$161,16,FALSE),0)</f>
        <v>0</v>
      </c>
      <c r="AT548" s="3">
        <f>IF(AM548=1,VLOOKUP($AP548,BaseEqptCdF!$C$5:$R$161,16,FALSE),0)</f>
        <v>0</v>
      </c>
      <c r="AU548" s="3">
        <f>IF(AN548=1,VLOOKUP($AP548,BaseEqptCdF!$C$5:$R$161,16,FALSE),0)</f>
        <v>0</v>
      </c>
      <c r="AV548" s="2">
        <f t="shared" si="76"/>
        <v>0</v>
      </c>
      <c r="AW548" s="3" t="str">
        <f>IF($L548="","",IF(SUM($AJ548:AJ548)=0,$AE548,VLOOKUP($AP548,BaseEqptCdF!$C$5:$R$161,16,FALSE)*$AC$3))</f>
        <v/>
      </c>
      <c r="AX548" s="3" t="str">
        <f>IF($L548="","",IF(SUM($AJ548:AK548)=0,$AE548,VLOOKUP($AP548,BaseEqptCdF!$C$5:$R$161,16,FALSE)*$AC$3))</f>
        <v/>
      </c>
      <c r="AY548" s="3" t="str">
        <f>IF($L548="","",IF(SUM($AJ548:AL548)=0,$AE548,VLOOKUP($AP548,BaseEqptCdF!$C$5:$R$161,16,FALSE)*$AC$3))</f>
        <v/>
      </c>
      <c r="AZ548" s="3" t="str">
        <f>IF($L548="","",IF(SUM($AJ548:AM548)=0,$AE548,VLOOKUP($AP548,BaseEqptCdF!$C$5:$R$161,16,FALSE)*$AC$3))</f>
        <v/>
      </c>
      <c r="BA548" s="3" t="str">
        <f>IF($L548="","",IF(SUM($AJ548:AN548)=0,$AE548,VLOOKUP($AP548,BaseEqptCdF!$C$5:$R$161,16,FALSE)*$AC$3))</f>
        <v/>
      </c>
      <c r="BB548" s="2">
        <f t="shared" si="77"/>
        <v>0</v>
      </c>
      <c r="BC548" s="3" t="str">
        <f>IF($L548="","",IF(SUM($AJ548:AJ548)=0,$AF548,IF(LEFT(VLOOKUP($AP548,BaseEqptCdF!$C$5:$E$161,3,FALSE),2)="SD",0,IF(LEFT(VLOOKUP($AP548,BaseEqptCdF!$C$5:$E$161,3,FALSE),2)="SB",1*52,VLOOKUP($AP548,BaseEqptCdF!$C$5:$S$161,12,FALSE)*0.2*300))))</f>
        <v/>
      </c>
      <c r="BD548" s="3" t="str">
        <f>IF($L548="","",IF(SUM($AJ548:AK548)=0,$AF548,IF(LEFT(VLOOKUP($AP548,BaseEqptCdF!$C$5:$E$161,3,FALSE),2)="SD",0,IF(LEFT(VLOOKUP($AP548,BaseEqptCdF!$C$5:$E$161,3,FALSE),2)="SB",1*52,VLOOKUP($AP548,BaseEqptCdF!$C$5:$S$161,12,FALSE)*0.2*300))))</f>
        <v/>
      </c>
      <c r="BE548" s="3" t="str">
        <f>IF($L548="","",IF(SUM($AJ548:AL548)=0,$AF548,IF(LEFT(VLOOKUP($AP548,BaseEqptCdF!$C$5:$E$161,3,FALSE),2)="SD",0,IF(LEFT(VLOOKUP($AP548,BaseEqptCdF!$C$5:$E$161,3,FALSE),2)="SB",1*52,VLOOKUP($AP548,BaseEqptCdF!$C$5:$S$161,12,FALSE)*0.2*300))))</f>
        <v/>
      </c>
      <c r="BF548" s="3" t="str">
        <f>IF($L548="","",IF(SUM($AJ548:AM548)=0,$AF548,IF(LEFT(VLOOKUP($AP548,BaseEqptCdF!$C$5:$E$161,3,FALSE),2)="SD",0,IF(LEFT(VLOOKUP($AP548,BaseEqptCdF!$C$5:$E$161,3,FALSE),2)="SB",1*52,VLOOKUP($AP548,BaseEqptCdF!$C$5:$S$161,12,FALSE)*0.2*300))))</f>
        <v/>
      </c>
      <c r="BG548" s="3" t="str">
        <f>IF($L548="","",IF(SUM($AJ548:AN548)=0,$AF548,IF(LEFT(VLOOKUP($AP548,BaseEqptCdF!$C$5:$E$161,3,FALSE),2)="SD",0,IF(LEFT(VLOOKUP($AP548,BaseEqptCdF!$C$5:$E$161,3,FALSE),2)="SB",1*52,VLOOKUP($AP548,BaseEqptCdF!$C$5:$S$161,12,FALSE)*0.2*300))))</f>
        <v/>
      </c>
      <c r="BH548" s="2">
        <f t="shared" si="78"/>
        <v>0</v>
      </c>
    </row>
    <row r="549" spans="1:60" x14ac:dyDescent="0.25">
      <c r="A549" s="296" t="str">
        <f t="array" ref="A549">IF($C549="","",INDEX(Prog!$B$8:$D$300,MATCH($C549,nivo1,0),1))</f>
        <v/>
      </c>
      <c r="B549" s="296" t="str">
        <f t="array" ref="B549">IF($C549="","",INDEX(Prog!$B$8:$D$300,MATCH($C549,nivo1,0),2))</f>
        <v/>
      </c>
      <c r="C549" s="273"/>
      <c r="D549" s="267"/>
      <c r="E549" s="273"/>
      <c r="F549" s="273"/>
      <c r="G549" s="273"/>
      <c r="H549" s="273"/>
      <c r="I549" s="273"/>
      <c r="J549" s="273"/>
      <c r="K549" s="274"/>
      <c r="L549" s="273"/>
      <c r="M549" s="273"/>
      <c r="N549" s="273"/>
      <c r="O549" s="275"/>
      <c r="P549" s="273"/>
      <c r="Q549" s="273"/>
      <c r="R549" s="273"/>
      <c r="S549" s="273"/>
      <c r="T549" s="276"/>
      <c r="U549" s="276"/>
      <c r="V549" s="276"/>
      <c r="W549" s="276"/>
      <c r="X549" s="277"/>
      <c r="Y549" s="278"/>
      <c r="AA549" s="8" t="str">
        <f>IF($L549="","",VLOOKUP($L549,BaseEqptCdF!$C$5:$E$161,2,FALSE))</f>
        <v/>
      </c>
      <c r="AB549" s="8" t="str">
        <f>IF($L549="","",VLOOKUP($L549,BaseEqptCdF!$C$5:$E$161,3,FALSE))</f>
        <v/>
      </c>
      <c r="AC549" s="7" t="str">
        <f>IF($L549="","",VLOOKUP($L549,BaseEqptCdF!$C$5:$I$161,6,FALSE))</f>
        <v/>
      </c>
      <c r="AD549" s="7" t="str">
        <f>IF($L549="","",VLOOKUP($L549,BaseEqptCdF!$C$5:$I$161,7,FALSE))</f>
        <v/>
      </c>
      <c r="AE549" s="3" t="str">
        <f>IF($L549="","",VLOOKUP($L549,BaseEqptCdF!$C$5:$R$161,16,FALSE)*$AC$3)</f>
        <v/>
      </c>
      <c r="AF549" s="3" t="str">
        <f>IF($L549="","",IF(LEFT($AB549,2)="SD",0,IF(LEFT($AB549,2)="SB",1*52,IF($N549=Prog!$P$17,VLOOKUP($L549,BaseEqptCdF!$C$5:$P$161,14,FALSE)*1*300,VLOOKUP($L549,BaseEqptCdF!$C$5:$P$161,12,FALSE)*0.2*300))))</f>
        <v/>
      </c>
      <c r="AG549" s="6" t="str">
        <f t="shared" si="79"/>
        <v/>
      </c>
      <c r="AH549" s="6">
        <f>IF($U549=Prog!$S$18,YEAR($X549),"")</f>
        <v>1900</v>
      </c>
      <c r="AI549" s="5" t="str">
        <f>IF(OR($AG549="",$U549=Prog!$S$18),"",IF(OR($U549=Prog!$S$17,$U549=Prog!$S$16),YEAR($X549),IF($AG549="ND","ND",$AI$8+$O549)))</f>
        <v/>
      </c>
      <c r="AJ549" s="3" t="str">
        <f t="shared" si="73"/>
        <v/>
      </c>
      <c r="AK549" s="3" t="str">
        <f t="shared" si="74"/>
        <v/>
      </c>
      <c r="AL549" s="3" t="str">
        <f t="shared" si="74"/>
        <v/>
      </c>
      <c r="AM549" s="3" t="str">
        <f t="shared" si="74"/>
        <v/>
      </c>
      <c r="AN549" s="3" t="str">
        <f t="shared" si="74"/>
        <v/>
      </c>
      <c r="AO549" s="2">
        <f t="shared" si="75"/>
        <v>0</v>
      </c>
      <c r="AP549" s="4"/>
      <c r="AQ549" s="3">
        <f>IF(AJ549=1,VLOOKUP($AP549,BaseEqptCdF!$C$5:$R$161,16,FALSE),0)</f>
        <v>0</v>
      </c>
      <c r="AR549" s="3">
        <f>IF(AK549=1,VLOOKUP($AP549,BaseEqptCdF!$C$5:$R$161,16,FALSE),0)</f>
        <v>0</v>
      </c>
      <c r="AS549" s="3">
        <f>IF(AL549=1,VLOOKUP($AP549,BaseEqptCdF!$C$5:$R$161,16,FALSE),0)</f>
        <v>0</v>
      </c>
      <c r="AT549" s="3">
        <f>IF(AM549=1,VLOOKUP($AP549,BaseEqptCdF!$C$5:$R$161,16,FALSE),0)</f>
        <v>0</v>
      </c>
      <c r="AU549" s="3">
        <f>IF(AN549=1,VLOOKUP($AP549,BaseEqptCdF!$C$5:$R$161,16,FALSE),0)</f>
        <v>0</v>
      </c>
      <c r="AV549" s="2">
        <f t="shared" si="76"/>
        <v>0</v>
      </c>
      <c r="AW549" s="3" t="str">
        <f>IF($L549="","",IF(SUM($AJ549:AJ549)=0,$AE549,VLOOKUP($AP549,BaseEqptCdF!$C$5:$R$161,16,FALSE)*$AC$3))</f>
        <v/>
      </c>
      <c r="AX549" s="3" t="str">
        <f>IF($L549="","",IF(SUM($AJ549:AK549)=0,$AE549,VLOOKUP($AP549,BaseEqptCdF!$C$5:$R$161,16,FALSE)*$AC$3))</f>
        <v/>
      </c>
      <c r="AY549" s="3" t="str">
        <f>IF($L549="","",IF(SUM($AJ549:AL549)=0,$AE549,VLOOKUP($AP549,BaseEqptCdF!$C$5:$R$161,16,FALSE)*$AC$3))</f>
        <v/>
      </c>
      <c r="AZ549" s="3" t="str">
        <f>IF($L549="","",IF(SUM($AJ549:AM549)=0,$AE549,VLOOKUP($AP549,BaseEqptCdF!$C$5:$R$161,16,FALSE)*$AC$3))</f>
        <v/>
      </c>
      <c r="BA549" s="3" t="str">
        <f>IF($L549="","",IF(SUM($AJ549:AN549)=0,$AE549,VLOOKUP($AP549,BaseEqptCdF!$C$5:$R$161,16,FALSE)*$AC$3))</f>
        <v/>
      </c>
      <c r="BB549" s="2">
        <f t="shared" si="77"/>
        <v>0</v>
      </c>
      <c r="BC549" s="3" t="str">
        <f>IF($L549="","",IF(SUM($AJ549:AJ549)=0,$AF549,IF(LEFT(VLOOKUP($AP549,BaseEqptCdF!$C$5:$E$161,3,FALSE),2)="SD",0,IF(LEFT(VLOOKUP($AP549,BaseEqptCdF!$C$5:$E$161,3,FALSE),2)="SB",1*52,VLOOKUP($AP549,BaseEqptCdF!$C$5:$S$161,12,FALSE)*0.2*300))))</f>
        <v/>
      </c>
      <c r="BD549" s="3" t="str">
        <f>IF($L549="","",IF(SUM($AJ549:AK549)=0,$AF549,IF(LEFT(VLOOKUP($AP549,BaseEqptCdF!$C$5:$E$161,3,FALSE),2)="SD",0,IF(LEFT(VLOOKUP($AP549,BaseEqptCdF!$C$5:$E$161,3,FALSE),2)="SB",1*52,VLOOKUP($AP549,BaseEqptCdF!$C$5:$S$161,12,FALSE)*0.2*300))))</f>
        <v/>
      </c>
      <c r="BE549" s="3" t="str">
        <f>IF($L549="","",IF(SUM($AJ549:AL549)=0,$AF549,IF(LEFT(VLOOKUP($AP549,BaseEqptCdF!$C$5:$E$161,3,FALSE),2)="SD",0,IF(LEFT(VLOOKUP($AP549,BaseEqptCdF!$C$5:$E$161,3,FALSE),2)="SB",1*52,VLOOKUP($AP549,BaseEqptCdF!$C$5:$S$161,12,FALSE)*0.2*300))))</f>
        <v/>
      </c>
      <c r="BF549" s="3" t="str">
        <f>IF($L549="","",IF(SUM($AJ549:AM549)=0,$AF549,IF(LEFT(VLOOKUP($AP549,BaseEqptCdF!$C$5:$E$161,3,FALSE),2)="SD",0,IF(LEFT(VLOOKUP($AP549,BaseEqptCdF!$C$5:$E$161,3,FALSE),2)="SB",1*52,VLOOKUP($AP549,BaseEqptCdF!$C$5:$S$161,12,FALSE)*0.2*300))))</f>
        <v/>
      </c>
      <c r="BG549" s="3" t="str">
        <f>IF($L549="","",IF(SUM($AJ549:AN549)=0,$AF549,IF(LEFT(VLOOKUP($AP549,BaseEqptCdF!$C$5:$E$161,3,FALSE),2)="SD",0,IF(LEFT(VLOOKUP($AP549,BaseEqptCdF!$C$5:$E$161,3,FALSE),2)="SB",1*52,VLOOKUP($AP549,BaseEqptCdF!$C$5:$S$161,12,FALSE)*0.2*300))))</f>
        <v/>
      </c>
      <c r="BH549" s="2">
        <f t="shared" si="78"/>
        <v>0</v>
      </c>
    </row>
    <row r="550" spans="1:60" x14ac:dyDescent="0.25">
      <c r="A550" s="296" t="str">
        <f t="array" ref="A550">IF($C550="","",INDEX(Prog!$B$8:$D$300,MATCH($C550,nivo1,0),1))</f>
        <v/>
      </c>
      <c r="B550" s="296" t="str">
        <f t="array" ref="B550">IF($C550="","",INDEX(Prog!$B$8:$D$300,MATCH($C550,nivo1,0),2))</f>
        <v/>
      </c>
      <c r="C550" s="273"/>
      <c r="D550" s="267"/>
      <c r="E550" s="273"/>
      <c r="F550" s="273"/>
      <c r="G550" s="273"/>
      <c r="H550" s="273"/>
      <c r="I550" s="273"/>
      <c r="J550" s="273"/>
      <c r="K550" s="274"/>
      <c r="L550" s="273"/>
      <c r="M550" s="273"/>
      <c r="N550" s="273"/>
      <c r="O550" s="275"/>
      <c r="P550" s="273"/>
      <c r="Q550" s="273"/>
      <c r="R550" s="273"/>
      <c r="S550" s="273"/>
      <c r="T550" s="276"/>
      <c r="U550" s="276"/>
      <c r="V550" s="276"/>
      <c r="W550" s="276"/>
      <c r="X550" s="277"/>
      <c r="Y550" s="278"/>
      <c r="AA550" s="8" t="str">
        <f>IF($L550="","",VLOOKUP($L550,BaseEqptCdF!$C$5:$E$161,2,FALSE))</f>
        <v/>
      </c>
      <c r="AB550" s="8" t="str">
        <f>IF($L550="","",VLOOKUP($L550,BaseEqptCdF!$C$5:$E$161,3,FALSE))</f>
        <v/>
      </c>
      <c r="AC550" s="7" t="str">
        <f>IF($L550="","",VLOOKUP($L550,BaseEqptCdF!$C$5:$I$161,6,FALSE))</f>
        <v/>
      </c>
      <c r="AD550" s="7" t="str">
        <f>IF($L550="","",VLOOKUP($L550,BaseEqptCdF!$C$5:$I$161,7,FALSE))</f>
        <v/>
      </c>
      <c r="AE550" s="3" t="str">
        <f>IF($L550="","",VLOOKUP($L550,BaseEqptCdF!$C$5:$R$161,16,FALSE)*$AC$3)</f>
        <v/>
      </c>
      <c r="AF550" s="3" t="str">
        <f>IF($L550="","",IF(LEFT($AB550,2)="SD",0,IF(LEFT($AB550,2)="SB",1*52,IF($N550=Prog!$P$17,VLOOKUP($L550,BaseEqptCdF!$C$5:$P$161,14,FALSE)*1*300,VLOOKUP($L550,BaseEqptCdF!$C$5:$P$161,12,FALSE)*0.2*300))))</f>
        <v/>
      </c>
      <c r="AG550" s="6" t="str">
        <f t="shared" si="79"/>
        <v/>
      </c>
      <c r="AH550" s="6">
        <f>IF($U550=Prog!$S$18,YEAR($X550),"")</f>
        <v>1900</v>
      </c>
      <c r="AI550" s="5" t="str">
        <f>IF(OR($AG550="",$U550=Prog!$S$18),"",IF(OR($U550=Prog!$S$17,$U550=Prog!$S$16),YEAR($X550),IF($AG550="ND","ND",$AI$8+$O550)))</f>
        <v/>
      </c>
      <c r="AJ550" s="3" t="str">
        <f t="shared" si="73"/>
        <v/>
      </c>
      <c r="AK550" s="3" t="str">
        <f t="shared" si="74"/>
        <v/>
      </c>
      <c r="AL550" s="3" t="str">
        <f t="shared" si="74"/>
        <v/>
      </c>
      <c r="AM550" s="3" t="str">
        <f t="shared" si="74"/>
        <v/>
      </c>
      <c r="AN550" s="3" t="str">
        <f t="shared" si="74"/>
        <v/>
      </c>
      <c r="AO550" s="2">
        <f t="shared" si="75"/>
        <v>0</v>
      </c>
      <c r="AP550" s="4"/>
      <c r="AQ550" s="3">
        <f>IF(AJ550=1,VLOOKUP($AP550,BaseEqptCdF!$C$5:$R$161,16,FALSE),0)</f>
        <v>0</v>
      </c>
      <c r="AR550" s="3">
        <f>IF(AK550=1,VLOOKUP($AP550,BaseEqptCdF!$C$5:$R$161,16,FALSE),0)</f>
        <v>0</v>
      </c>
      <c r="AS550" s="3">
        <f>IF(AL550=1,VLOOKUP($AP550,BaseEqptCdF!$C$5:$R$161,16,FALSE),0)</f>
        <v>0</v>
      </c>
      <c r="AT550" s="3">
        <f>IF(AM550=1,VLOOKUP($AP550,BaseEqptCdF!$C$5:$R$161,16,FALSE),0)</f>
        <v>0</v>
      </c>
      <c r="AU550" s="3">
        <f>IF(AN550=1,VLOOKUP($AP550,BaseEqptCdF!$C$5:$R$161,16,FALSE),0)</f>
        <v>0</v>
      </c>
      <c r="AV550" s="2">
        <f t="shared" si="76"/>
        <v>0</v>
      </c>
      <c r="AW550" s="3" t="str">
        <f>IF($L550="","",IF(SUM($AJ550:AJ550)=0,$AE550,VLOOKUP($AP550,BaseEqptCdF!$C$5:$R$161,16,FALSE)*$AC$3))</f>
        <v/>
      </c>
      <c r="AX550" s="3" t="str">
        <f>IF($L550="","",IF(SUM($AJ550:AK550)=0,$AE550,VLOOKUP($AP550,BaseEqptCdF!$C$5:$R$161,16,FALSE)*$AC$3))</f>
        <v/>
      </c>
      <c r="AY550" s="3" t="str">
        <f>IF($L550="","",IF(SUM($AJ550:AL550)=0,$AE550,VLOOKUP($AP550,BaseEqptCdF!$C$5:$R$161,16,FALSE)*$AC$3))</f>
        <v/>
      </c>
      <c r="AZ550" s="3" t="str">
        <f>IF($L550="","",IF(SUM($AJ550:AM550)=0,$AE550,VLOOKUP($AP550,BaseEqptCdF!$C$5:$R$161,16,FALSE)*$AC$3))</f>
        <v/>
      </c>
      <c r="BA550" s="3" t="str">
        <f>IF($L550="","",IF(SUM($AJ550:AN550)=0,$AE550,VLOOKUP($AP550,BaseEqptCdF!$C$5:$R$161,16,FALSE)*$AC$3))</f>
        <v/>
      </c>
      <c r="BB550" s="2">
        <f t="shared" si="77"/>
        <v>0</v>
      </c>
      <c r="BC550" s="3" t="str">
        <f>IF($L550="","",IF(SUM($AJ550:AJ550)=0,$AF550,IF(LEFT(VLOOKUP($AP550,BaseEqptCdF!$C$5:$E$161,3,FALSE),2)="SD",0,IF(LEFT(VLOOKUP($AP550,BaseEqptCdF!$C$5:$E$161,3,FALSE),2)="SB",1*52,VLOOKUP($AP550,BaseEqptCdF!$C$5:$S$161,12,FALSE)*0.2*300))))</f>
        <v/>
      </c>
      <c r="BD550" s="3" t="str">
        <f>IF($L550="","",IF(SUM($AJ550:AK550)=0,$AF550,IF(LEFT(VLOOKUP($AP550,BaseEqptCdF!$C$5:$E$161,3,FALSE),2)="SD",0,IF(LEFT(VLOOKUP($AP550,BaseEqptCdF!$C$5:$E$161,3,FALSE),2)="SB",1*52,VLOOKUP($AP550,BaseEqptCdF!$C$5:$S$161,12,FALSE)*0.2*300))))</f>
        <v/>
      </c>
      <c r="BE550" s="3" t="str">
        <f>IF($L550="","",IF(SUM($AJ550:AL550)=0,$AF550,IF(LEFT(VLOOKUP($AP550,BaseEqptCdF!$C$5:$E$161,3,FALSE),2)="SD",0,IF(LEFT(VLOOKUP($AP550,BaseEqptCdF!$C$5:$E$161,3,FALSE),2)="SB",1*52,VLOOKUP($AP550,BaseEqptCdF!$C$5:$S$161,12,FALSE)*0.2*300))))</f>
        <v/>
      </c>
      <c r="BF550" s="3" t="str">
        <f>IF($L550="","",IF(SUM($AJ550:AM550)=0,$AF550,IF(LEFT(VLOOKUP($AP550,BaseEqptCdF!$C$5:$E$161,3,FALSE),2)="SD",0,IF(LEFT(VLOOKUP($AP550,BaseEqptCdF!$C$5:$E$161,3,FALSE),2)="SB",1*52,VLOOKUP($AP550,BaseEqptCdF!$C$5:$S$161,12,FALSE)*0.2*300))))</f>
        <v/>
      </c>
      <c r="BG550" s="3" t="str">
        <f>IF($L550="","",IF(SUM($AJ550:AN550)=0,$AF550,IF(LEFT(VLOOKUP($AP550,BaseEqptCdF!$C$5:$E$161,3,FALSE),2)="SD",0,IF(LEFT(VLOOKUP($AP550,BaseEqptCdF!$C$5:$E$161,3,FALSE),2)="SB",1*52,VLOOKUP($AP550,BaseEqptCdF!$C$5:$S$161,12,FALSE)*0.2*300))))</f>
        <v/>
      </c>
      <c r="BH550" s="2">
        <f t="shared" si="78"/>
        <v>0</v>
      </c>
    </row>
    <row r="551" spans="1:60" x14ac:dyDescent="0.25">
      <c r="A551" s="296" t="str">
        <f t="array" ref="A551">IF($C551="","",INDEX(Prog!$B$8:$D$300,MATCH($C551,nivo1,0),1))</f>
        <v/>
      </c>
      <c r="B551" s="296" t="str">
        <f t="array" ref="B551">IF($C551="","",INDEX(Prog!$B$8:$D$300,MATCH($C551,nivo1,0),2))</f>
        <v/>
      </c>
      <c r="C551" s="273"/>
      <c r="D551" s="267"/>
      <c r="E551" s="273"/>
      <c r="F551" s="273"/>
      <c r="G551" s="273"/>
      <c r="H551" s="273"/>
      <c r="I551" s="273"/>
      <c r="J551" s="273"/>
      <c r="K551" s="274"/>
      <c r="L551" s="273"/>
      <c r="M551" s="273"/>
      <c r="N551" s="273"/>
      <c r="O551" s="275"/>
      <c r="P551" s="273"/>
      <c r="Q551" s="273"/>
      <c r="R551" s="273"/>
      <c r="S551" s="273"/>
      <c r="T551" s="276"/>
      <c r="U551" s="276"/>
      <c r="V551" s="276"/>
      <c r="W551" s="276"/>
      <c r="X551" s="277"/>
      <c r="Y551" s="278"/>
      <c r="AA551" s="8" t="str">
        <f>IF($L551="","",VLOOKUP($L551,BaseEqptCdF!$C$5:$E$161,2,FALSE))</f>
        <v/>
      </c>
      <c r="AB551" s="8" t="str">
        <f>IF($L551="","",VLOOKUP($L551,BaseEqptCdF!$C$5:$E$161,3,FALSE))</f>
        <v/>
      </c>
      <c r="AC551" s="7" t="str">
        <f>IF($L551="","",VLOOKUP($L551,BaseEqptCdF!$C$5:$I$161,6,FALSE))</f>
        <v/>
      </c>
      <c r="AD551" s="7" t="str">
        <f>IF($L551="","",VLOOKUP($L551,BaseEqptCdF!$C$5:$I$161,7,FALSE))</f>
        <v/>
      </c>
      <c r="AE551" s="3" t="str">
        <f>IF($L551="","",VLOOKUP($L551,BaseEqptCdF!$C$5:$R$161,16,FALSE)*$AC$3)</f>
        <v/>
      </c>
      <c r="AF551" s="3" t="str">
        <f>IF($L551="","",IF(LEFT($AB551,2)="SD",0,IF(LEFT($AB551,2)="SB",1*52,IF($N551=Prog!$P$17,VLOOKUP($L551,BaseEqptCdF!$C$5:$P$161,14,FALSE)*1*300,VLOOKUP($L551,BaseEqptCdF!$C$5:$P$161,12,FALSE)*0.2*300))))</f>
        <v/>
      </c>
      <c r="AG551" s="6" t="str">
        <f t="shared" si="79"/>
        <v/>
      </c>
      <c r="AH551" s="6">
        <f>IF($U551=Prog!$S$18,YEAR($X551),"")</f>
        <v>1900</v>
      </c>
      <c r="AI551" s="5" t="str">
        <f>IF(OR($AG551="",$U551=Prog!$S$18),"",IF(OR($U551=Prog!$S$17,$U551=Prog!$S$16),YEAR($X551),IF($AG551="ND","ND",$AI$8+$O551)))</f>
        <v/>
      </c>
      <c r="AJ551" s="3" t="str">
        <f t="shared" si="73"/>
        <v/>
      </c>
      <c r="AK551" s="3" t="str">
        <f t="shared" si="74"/>
        <v/>
      </c>
      <c r="AL551" s="3" t="str">
        <f t="shared" si="74"/>
        <v/>
      </c>
      <c r="AM551" s="3" t="str">
        <f t="shared" si="74"/>
        <v/>
      </c>
      <c r="AN551" s="3" t="str">
        <f t="shared" si="74"/>
        <v/>
      </c>
      <c r="AO551" s="2">
        <f t="shared" si="75"/>
        <v>0</v>
      </c>
      <c r="AP551" s="4"/>
      <c r="AQ551" s="3">
        <f>IF(AJ551=1,VLOOKUP($AP551,BaseEqptCdF!$C$5:$R$161,16,FALSE),0)</f>
        <v>0</v>
      </c>
      <c r="AR551" s="3">
        <f>IF(AK551=1,VLOOKUP($AP551,BaseEqptCdF!$C$5:$R$161,16,FALSE),0)</f>
        <v>0</v>
      </c>
      <c r="AS551" s="3">
        <f>IF(AL551=1,VLOOKUP($AP551,BaseEqptCdF!$C$5:$R$161,16,FALSE),0)</f>
        <v>0</v>
      </c>
      <c r="AT551" s="3">
        <f>IF(AM551=1,VLOOKUP($AP551,BaseEqptCdF!$C$5:$R$161,16,FALSE),0)</f>
        <v>0</v>
      </c>
      <c r="AU551" s="3">
        <f>IF(AN551=1,VLOOKUP($AP551,BaseEqptCdF!$C$5:$R$161,16,FALSE),0)</f>
        <v>0</v>
      </c>
      <c r="AV551" s="2">
        <f t="shared" si="76"/>
        <v>0</v>
      </c>
      <c r="AW551" s="3" t="str">
        <f>IF($L551="","",IF(SUM($AJ551:AJ551)=0,$AE551,VLOOKUP($AP551,BaseEqptCdF!$C$5:$R$161,16,FALSE)*$AC$3))</f>
        <v/>
      </c>
      <c r="AX551" s="3" t="str">
        <f>IF($L551="","",IF(SUM($AJ551:AK551)=0,$AE551,VLOOKUP($AP551,BaseEqptCdF!$C$5:$R$161,16,FALSE)*$AC$3))</f>
        <v/>
      </c>
      <c r="AY551" s="3" t="str">
        <f>IF($L551="","",IF(SUM($AJ551:AL551)=0,$AE551,VLOOKUP($AP551,BaseEqptCdF!$C$5:$R$161,16,FALSE)*$AC$3))</f>
        <v/>
      </c>
      <c r="AZ551" s="3" t="str">
        <f>IF($L551="","",IF(SUM($AJ551:AM551)=0,$AE551,VLOOKUP($AP551,BaseEqptCdF!$C$5:$R$161,16,FALSE)*$AC$3))</f>
        <v/>
      </c>
      <c r="BA551" s="3" t="str">
        <f>IF($L551="","",IF(SUM($AJ551:AN551)=0,$AE551,VLOOKUP($AP551,BaseEqptCdF!$C$5:$R$161,16,FALSE)*$AC$3))</f>
        <v/>
      </c>
      <c r="BB551" s="2">
        <f t="shared" si="77"/>
        <v>0</v>
      </c>
      <c r="BC551" s="3" t="str">
        <f>IF($L551="","",IF(SUM($AJ551:AJ551)=0,$AF551,IF(LEFT(VLOOKUP($AP551,BaseEqptCdF!$C$5:$E$161,3,FALSE),2)="SD",0,IF(LEFT(VLOOKUP($AP551,BaseEqptCdF!$C$5:$E$161,3,FALSE),2)="SB",1*52,VLOOKUP($AP551,BaseEqptCdF!$C$5:$S$161,12,FALSE)*0.2*300))))</f>
        <v/>
      </c>
      <c r="BD551" s="3" t="str">
        <f>IF($L551="","",IF(SUM($AJ551:AK551)=0,$AF551,IF(LEFT(VLOOKUP($AP551,BaseEqptCdF!$C$5:$E$161,3,FALSE),2)="SD",0,IF(LEFT(VLOOKUP($AP551,BaseEqptCdF!$C$5:$E$161,3,FALSE),2)="SB",1*52,VLOOKUP($AP551,BaseEqptCdF!$C$5:$S$161,12,FALSE)*0.2*300))))</f>
        <v/>
      </c>
      <c r="BE551" s="3" t="str">
        <f>IF($L551="","",IF(SUM($AJ551:AL551)=0,$AF551,IF(LEFT(VLOOKUP($AP551,BaseEqptCdF!$C$5:$E$161,3,FALSE),2)="SD",0,IF(LEFT(VLOOKUP($AP551,BaseEqptCdF!$C$5:$E$161,3,FALSE),2)="SB",1*52,VLOOKUP($AP551,BaseEqptCdF!$C$5:$S$161,12,FALSE)*0.2*300))))</f>
        <v/>
      </c>
      <c r="BF551" s="3" t="str">
        <f>IF($L551="","",IF(SUM($AJ551:AM551)=0,$AF551,IF(LEFT(VLOOKUP($AP551,BaseEqptCdF!$C$5:$E$161,3,FALSE),2)="SD",0,IF(LEFT(VLOOKUP($AP551,BaseEqptCdF!$C$5:$E$161,3,FALSE),2)="SB",1*52,VLOOKUP($AP551,BaseEqptCdF!$C$5:$S$161,12,FALSE)*0.2*300))))</f>
        <v/>
      </c>
      <c r="BG551" s="3" t="str">
        <f>IF($L551="","",IF(SUM($AJ551:AN551)=0,$AF551,IF(LEFT(VLOOKUP($AP551,BaseEqptCdF!$C$5:$E$161,3,FALSE),2)="SD",0,IF(LEFT(VLOOKUP($AP551,BaseEqptCdF!$C$5:$E$161,3,FALSE),2)="SB",1*52,VLOOKUP($AP551,BaseEqptCdF!$C$5:$S$161,12,FALSE)*0.2*300))))</f>
        <v/>
      </c>
      <c r="BH551" s="2">
        <f t="shared" si="78"/>
        <v>0</v>
      </c>
    </row>
    <row r="552" spans="1:60" x14ac:dyDescent="0.25">
      <c r="A552" s="296" t="str">
        <f t="array" ref="A552">IF($C552="","",INDEX(Prog!$B$8:$D$300,MATCH($C552,nivo1,0),1))</f>
        <v/>
      </c>
      <c r="B552" s="296" t="str">
        <f t="array" ref="B552">IF($C552="","",INDEX(Prog!$B$8:$D$300,MATCH($C552,nivo1,0),2))</f>
        <v/>
      </c>
      <c r="C552" s="273"/>
      <c r="D552" s="267"/>
      <c r="E552" s="273"/>
      <c r="F552" s="273"/>
      <c r="G552" s="273"/>
      <c r="H552" s="273"/>
      <c r="I552" s="273"/>
      <c r="J552" s="273"/>
      <c r="K552" s="274"/>
      <c r="L552" s="273"/>
      <c r="M552" s="273"/>
      <c r="N552" s="273"/>
      <c r="O552" s="275"/>
      <c r="P552" s="273"/>
      <c r="Q552" s="273"/>
      <c r="R552" s="273"/>
      <c r="S552" s="273"/>
      <c r="T552" s="276"/>
      <c r="U552" s="276"/>
      <c r="V552" s="276"/>
      <c r="W552" s="276"/>
      <c r="X552" s="277"/>
      <c r="Y552" s="278"/>
      <c r="AA552" s="8" t="str">
        <f>IF($L552="","",VLOOKUP($L552,BaseEqptCdF!$C$5:$E$161,2,FALSE))</f>
        <v/>
      </c>
      <c r="AB552" s="8" t="str">
        <f>IF($L552="","",VLOOKUP($L552,BaseEqptCdF!$C$5:$E$161,3,FALSE))</f>
        <v/>
      </c>
      <c r="AC552" s="7" t="str">
        <f>IF($L552="","",VLOOKUP($L552,BaseEqptCdF!$C$5:$I$161,6,FALSE))</f>
        <v/>
      </c>
      <c r="AD552" s="7" t="str">
        <f>IF($L552="","",VLOOKUP($L552,BaseEqptCdF!$C$5:$I$161,7,FALSE))</f>
        <v/>
      </c>
      <c r="AE552" s="3" t="str">
        <f>IF($L552="","",VLOOKUP($L552,BaseEqptCdF!$C$5:$R$161,16,FALSE)*$AC$3)</f>
        <v/>
      </c>
      <c r="AF552" s="3" t="str">
        <f>IF($L552="","",IF(LEFT($AB552,2)="SD",0,IF(LEFT($AB552,2)="SB",1*52,IF($N552=Prog!$P$17,VLOOKUP($L552,BaseEqptCdF!$C$5:$P$161,14,FALSE)*1*300,VLOOKUP($L552,BaseEqptCdF!$C$5:$P$161,12,FALSE)*0.2*300))))</f>
        <v/>
      </c>
      <c r="AG552" s="6" t="str">
        <f t="shared" si="79"/>
        <v/>
      </c>
      <c r="AH552" s="6">
        <f>IF($U552=Prog!$S$18,YEAR($X552),"")</f>
        <v>1900</v>
      </c>
      <c r="AI552" s="5" t="str">
        <f>IF(OR($AG552="",$U552=Prog!$S$18),"",IF(OR($U552=Prog!$S$17,$U552=Prog!$S$16),YEAR($X552),IF($AG552="ND","ND",$AI$8+$O552)))</f>
        <v/>
      </c>
      <c r="AJ552" s="3" t="str">
        <f t="shared" si="73"/>
        <v/>
      </c>
      <c r="AK552" s="3" t="str">
        <f t="shared" si="74"/>
        <v/>
      </c>
      <c r="AL552" s="3" t="str">
        <f t="shared" si="74"/>
        <v/>
      </c>
      <c r="AM552" s="3" t="str">
        <f t="shared" si="74"/>
        <v/>
      </c>
      <c r="AN552" s="3" t="str">
        <f t="shared" si="74"/>
        <v/>
      </c>
      <c r="AO552" s="2">
        <f t="shared" si="75"/>
        <v>0</v>
      </c>
      <c r="AP552" s="4"/>
      <c r="AQ552" s="3">
        <f>IF(AJ552=1,VLOOKUP($AP552,BaseEqptCdF!$C$5:$R$161,16,FALSE),0)</f>
        <v>0</v>
      </c>
      <c r="AR552" s="3">
        <f>IF(AK552=1,VLOOKUP($AP552,BaseEqptCdF!$C$5:$R$161,16,FALSE),0)</f>
        <v>0</v>
      </c>
      <c r="AS552" s="3">
        <f>IF(AL552=1,VLOOKUP($AP552,BaseEqptCdF!$C$5:$R$161,16,FALSE),0)</f>
        <v>0</v>
      </c>
      <c r="AT552" s="3">
        <f>IF(AM552=1,VLOOKUP($AP552,BaseEqptCdF!$C$5:$R$161,16,FALSE),0)</f>
        <v>0</v>
      </c>
      <c r="AU552" s="3">
        <f>IF(AN552=1,VLOOKUP($AP552,BaseEqptCdF!$C$5:$R$161,16,FALSE),0)</f>
        <v>0</v>
      </c>
      <c r="AV552" s="2">
        <f t="shared" si="76"/>
        <v>0</v>
      </c>
      <c r="AW552" s="3" t="str">
        <f>IF($L552="","",IF(SUM($AJ552:AJ552)=0,$AE552,VLOOKUP($AP552,BaseEqptCdF!$C$5:$R$161,16,FALSE)*$AC$3))</f>
        <v/>
      </c>
      <c r="AX552" s="3" t="str">
        <f>IF($L552="","",IF(SUM($AJ552:AK552)=0,$AE552,VLOOKUP($AP552,BaseEqptCdF!$C$5:$R$161,16,FALSE)*$AC$3))</f>
        <v/>
      </c>
      <c r="AY552" s="3" t="str">
        <f>IF($L552="","",IF(SUM($AJ552:AL552)=0,$AE552,VLOOKUP($AP552,BaseEqptCdF!$C$5:$R$161,16,FALSE)*$AC$3))</f>
        <v/>
      </c>
      <c r="AZ552" s="3" t="str">
        <f>IF($L552="","",IF(SUM($AJ552:AM552)=0,$AE552,VLOOKUP($AP552,BaseEqptCdF!$C$5:$R$161,16,FALSE)*$AC$3))</f>
        <v/>
      </c>
      <c r="BA552" s="3" t="str">
        <f>IF($L552="","",IF(SUM($AJ552:AN552)=0,$AE552,VLOOKUP($AP552,BaseEqptCdF!$C$5:$R$161,16,FALSE)*$AC$3))</f>
        <v/>
      </c>
      <c r="BB552" s="2">
        <f t="shared" si="77"/>
        <v>0</v>
      </c>
      <c r="BC552" s="3" t="str">
        <f>IF($L552="","",IF(SUM($AJ552:AJ552)=0,$AF552,IF(LEFT(VLOOKUP($AP552,BaseEqptCdF!$C$5:$E$161,3,FALSE),2)="SD",0,IF(LEFT(VLOOKUP($AP552,BaseEqptCdF!$C$5:$E$161,3,FALSE),2)="SB",1*52,VLOOKUP($AP552,BaseEqptCdF!$C$5:$S$161,12,FALSE)*0.2*300))))</f>
        <v/>
      </c>
      <c r="BD552" s="3" t="str">
        <f>IF($L552="","",IF(SUM($AJ552:AK552)=0,$AF552,IF(LEFT(VLOOKUP($AP552,BaseEqptCdF!$C$5:$E$161,3,FALSE),2)="SD",0,IF(LEFT(VLOOKUP($AP552,BaseEqptCdF!$C$5:$E$161,3,FALSE),2)="SB",1*52,VLOOKUP($AP552,BaseEqptCdF!$C$5:$S$161,12,FALSE)*0.2*300))))</f>
        <v/>
      </c>
      <c r="BE552" s="3" t="str">
        <f>IF($L552="","",IF(SUM($AJ552:AL552)=0,$AF552,IF(LEFT(VLOOKUP($AP552,BaseEqptCdF!$C$5:$E$161,3,FALSE),2)="SD",0,IF(LEFT(VLOOKUP($AP552,BaseEqptCdF!$C$5:$E$161,3,FALSE),2)="SB",1*52,VLOOKUP($AP552,BaseEqptCdF!$C$5:$S$161,12,FALSE)*0.2*300))))</f>
        <v/>
      </c>
      <c r="BF552" s="3" t="str">
        <f>IF($L552="","",IF(SUM($AJ552:AM552)=0,$AF552,IF(LEFT(VLOOKUP($AP552,BaseEqptCdF!$C$5:$E$161,3,FALSE),2)="SD",0,IF(LEFT(VLOOKUP($AP552,BaseEqptCdF!$C$5:$E$161,3,FALSE),2)="SB",1*52,VLOOKUP($AP552,BaseEqptCdF!$C$5:$S$161,12,FALSE)*0.2*300))))</f>
        <v/>
      </c>
      <c r="BG552" s="3" t="str">
        <f>IF($L552="","",IF(SUM($AJ552:AN552)=0,$AF552,IF(LEFT(VLOOKUP($AP552,BaseEqptCdF!$C$5:$E$161,3,FALSE),2)="SD",0,IF(LEFT(VLOOKUP($AP552,BaseEqptCdF!$C$5:$E$161,3,FALSE),2)="SB",1*52,VLOOKUP($AP552,BaseEqptCdF!$C$5:$S$161,12,FALSE)*0.2*300))))</f>
        <v/>
      </c>
      <c r="BH552" s="2">
        <f t="shared" si="78"/>
        <v>0</v>
      </c>
    </row>
    <row r="553" spans="1:60" x14ac:dyDescent="0.25">
      <c r="A553" s="296" t="str">
        <f t="array" ref="A553">IF($C553="","",INDEX(Prog!$B$8:$D$300,MATCH($C553,nivo1,0),1))</f>
        <v/>
      </c>
      <c r="B553" s="296" t="str">
        <f t="array" ref="B553">IF($C553="","",INDEX(Prog!$B$8:$D$300,MATCH($C553,nivo1,0),2))</f>
        <v/>
      </c>
      <c r="C553" s="273"/>
      <c r="D553" s="267"/>
      <c r="E553" s="273"/>
      <c r="F553" s="273"/>
      <c r="G553" s="273"/>
      <c r="H553" s="273"/>
      <c r="I553" s="273"/>
      <c r="J553" s="273"/>
      <c r="K553" s="274"/>
      <c r="L553" s="273"/>
      <c r="M553" s="273"/>
      <c r="N553" s="273"/>
      <c r="O553" s="275"/>
      <c r="P553" s="273"/>
      <c r="Q553" s="273"/>
      <c r="R553" s="273"/>
      <c r="S553" s="273"/>
      <c r="T553" s="276"/>
      <c r="U553" s="276"/>
      <c r="V553" s="276"/>
      <c r="W553" s="276"/>
      <c r="X553" s="277"/>
      <c r="Y553" s="278"/>
      <c r="AA553" s="8" t="str">
        <f>IF($L553="","",VLOOKUP($L553,BaseEqptCdF!$C$5:$E$161,2,FALSE))</f>
        <v/>
      </c>
      <c r="AB553" s="8" t="str">
        <f>IF($L553="","",VLOOKUP($L553,BaseEqptCdF!$C$5:$E$161,3,FALSE))</f>
        <v/>
      </c>
      <c r="AC553" s="7" t="str">
        <f>IF($L553="","",VLOOKUP($L553,BaseEqptCdF!$C$5:$I$161,6,FALSE))</f>
        <v/>
      </c>
      <c r="AD553" s="7" t="str">
        <f>IF($L553="","",VLOOKUP($L553,BaseEqptCdF!$C$5:$I$161,7,FALSE))</f>
        <v/>
      </c>
      <c r="AE553" s="3" t="str">
        <f>IF($L553="","",VLOOKUP($L553,BaseEqptCdF!$C$5:$R$161,16,FALSE)*$AC$3)</f>
        <v/>
      </c>
      <c r="AF553" s="3" t="str">
        <f>IF($L553="","",IF(LEFT($AB553,2)="SD",0,IF(LEFT($AB553,2)="SB",1*52,IF($N553=Prog!$P$17,VLOOKUP($L553,BaseEqptCdF!$C$5:$P$161,14,FALSE)*1*300,VLOOKUP($L553,BaseEqptCdF!$C$5:$P$161,12,FALSE)*0.2*300))))</f>
        <v/>
      </c>
      <c r="AG553" s="6" t="str">
        <f t="shared" si="79"/>
        <v/>
      </c>
      <c r="AH553" s="6">
        <f>IF($U553=Prog!$S$18,YEAR($X553),"")</f>
        <v>1900</v>
      </c>
      <c r="AI553" s="5" t="str">
        <f>IF(OR($AG553="",$U553=Prog!$S$18),"",IF(OR($U553=Prog!$S$17,$U553=Prog!$S$16),YEAR($X553),IF($AG553="ND","ND",$AI$8+$O553)))</f>
        <v/>
      </c>
      <c r="AJ553" s="3" t="str">
        <f t="shared" si="73"/>
        <v/>
      </c>
      <c r="AK553" s="3" t="str">
        <f t="shared" si="74"/>
        <v/>
      </c>
      <c r="AL553" s="3" t="str">
        <f t="shared" si="74"/>
        <v/>
      </c>
      <c r="AM553" s="3" t="str">
        <f t="shared" si="74"/>
        <v/>
      </c>
      <c r="AN553" s="3" t="str">
        <f t="shared" si="74"/>
        <v/>
      </c>
      <c r="AO553" s="2">
        <f t="shared" si="75"/>
        <v>0</v>
      </c>
      <c r="AP553" s="4"/>
      <c r="AQ553" s="3">
        <f>IF(AJ553=1,VLOOKUP($AP553,BaseEqptCdF!$C$5:$R$161,16,FALSE),0)</f>
        <v>0</v>
      </c>
      <c r="AR553" s="3">
        <f>IF(AK553=1,VLOOKUP($AP553,BaseEqptCdF!$C$5:$R$161,16,FALSE),0)</f>
        <v>0</v>
      </c>
      <c r="AS553" s="3">
        <f>IF(AL553=1,VLOOKUP($AP553,BaseEqptCdF!$C$5:$R$161,16,FALSE),0)</f>
        <v>0</v>
      </c>
      <c r="AT553" s="3">
        <f>IF(AM553=1,VLOOKUP($AP553,BaseEqptCdF!$C$5:$R$161,16,FALSE),0)</f>
        <v>0</v>
      </c>
      <c r="AU553" s="3">
        <f>IF(AN553=1,VLOOKUP($AP553,BaseEqptCdF!$C$5:$R$161,16,FALSE),0)</f>
        <v>0</v>
      </c>
      <c r="AV553" s="2">
        <f t="shared" si="76"/>
        <v>0</v>
      </c>
      <c r="AW553" s="3" t="str">
        <f>IF($L553="","",IF(SUM($AJ553:AJ553)=0,$AE553,VLOOKUP($AP553,BaseEqptCdF!$C$5:$R$161,16,FALSE)*$AC$3))</f>
        <v/>
      </c>
      <c r="AX553" s="3" t="str">
        <f>IF($L553="","",IF(SUM($AJ553:AK553)=0,$AE553,VLOOKUP($AP553,BaseEqptCdF!$C$5:$R$161,16,FALSE)*$AC$3))</f>
        <v/>
      </c>
      <c r="AY553" s="3" t="str">
        <f>IF($L553="","",IF(SUM($AJ553:AL553)=0,$AE553,VLOOKUP($AP553,BaseEqptCdF!$C$5:$R$161,16,FALSE)*$AC$3))</f>
        <v/>
      </c>
      <c r="AZ553" s="3" t="str">
        <f>IF($L553="","",IF(SUM($AJ553:AM553)=0,$AE553,VLOOKUP($AP553,BaseEqptCdF!$C$5:$R$161,16,FALSE)*$AC$3))</f>
        <v/>
      </c>
      <c r="BA553" s="3" t="str">
        <f>IF($L553="","",IF(SUM($AJ553:AN553)=0,$AE553,VLOOKUP($AP553,BaseEqptCdF!$C$5:$R$161,16,FALSE)*$AC$3))</f>
        <v/>
      </c>
      <c r="BB553" s="2">
        <f t="shared" si="77"/>
        <v>0</v>
      </c>
      <c r="BC553" s="3" t="str">
        <f>IF($L553="","",IF(SUM($AJ553:AJ553)=0,$AF553,IF(LEFT(VLOOKUP($AP553,BaseEqptCdF!$C$5:$E$161,3,FALSE),2)="SD",0,IF(LEFT(VLOOKUP($AP553,BaseEqptCdF!$C$5:$E$161,3,FALSE),2)="SB",1*52,VLOOKUP($AP553,BaseEqptCdF!$C$5:$S$161,12,FALSE)*0.2*300))))</f>
        <v/>
      </c>
      <c r="BD553" s="3" t="str">
        <f>IF($L553="","",IF(SUM($AJ553:AK553)=0,$AF553,IF(LEFT(VLOOKUP($AP553,BaseEqptCdF!$C$5:$E$161,3,FALSE),2)="SD",0,IF(LEFT(VLOOKUP($AP553,BaseEqptCdF!$C$5:$E$161,3,FALSE),2)="SB",1*52,VLOOKUP($AP553,BaseEqptCdF!$C$5:$S$161,12,FALSE)*0.2*300))))</f>
        <v/>
      </c>
      <c r="BE553" s="3" t="str">
        <f>IF($L553="","",IF(SUM($AJ553:AL553)=0,$AF553,IF(LEFT(VLOOKUP($AP553,BaseEqptCdF!$C$5:$E$161,3,FALSE),2)="SD",0,IF(LEFT(VLOOKUP($AP553,BaseEqptCdF!$C$5:$E$161,3,FALSE),2)="SB",1*52,VLOOKUP($AP553,BaseEqptCdF!$C$5:$S$161,12,FALSE)*0.2*300))))</f>
        <v/>
      </c>
      <c r="BF553" s="3" t="str">
        <f>IF($L553="","",IF(SUM($AJ553:AM553)=0,$AF553,IF(LEFT(VLOOKUP($AP553,BaseEqptCdF!$C$5:$E$161,3,FALSE),2)="SD",0,IF(LEFT(VLOOKUP($AP553,BaseEqptCdF!$C$5:$E$161,3,FALSE),2)="SB",1*52,VLOOKUP($AP553,BaseEqptCdF!$C$5:$S$161,12,FALSE)*0.2*300))))</f>
        <v/>
      </c>
      <c r="BG553" s="3" t="str">
        <f>IF($L553="","",IF(SUM($AJ553:AN553)=0,$AF553,IF(LEFT(VLOOKUP($AP553,BaseEqptCdF!$C$5:$E$161,3,FALSE),2)="SD",0,IF(LEFT(VLOOKUP($AP553,BaseEqptCdF!$C$5:$E$161,3,FALSE),2)="SB",1*52,VLOOKUP($AP553,BaseEqptCdF!$C$5:$S$161,12,FALSE)*0.2*300))))</f>
        <v/>
      </c>
      <c r="BH553" s="2">
        <f t="shared" si="78"/>
        <v>0</v>
      </c>
    </row>
    <row r="554" spans="1:60" x14ac:dyDescent="0.25">
      <c r="A554" s="296" t="str">
        <f t="array" ref="A554">IF($C554="","",INDEX(Prog!$B$8:$D$300,MATCH($C554,nivo1,0),1))</f>
        <v/>
      </c>
      <c r="B554" s="296" t="str">
        <f t="array" ref="B554">IF($C554="","",INDEX(Prog!$B$8:$D$300,MATCH($C554,nivo1,0),2))</f>
        <v/>
      </c>
      <c r="C554" s="273"/>
      <c r="D554" s="267"/>
      <c r="E554" s="273"/>
      <c r="F554" s="273"/>
      <c r="G554" s="273"/>
      <c r="H554" s="273"/>
      <c r="I554" s="273"/>
      <c r="J554" s="273"/>
      <c r="K554" s="274"/>
      <c r="L554" s="273"/>
      <c r="M554" s="273"/>
      <c r="N554" s="273"/>
      <c r="O554" s="275"/>
      <c r="P554" s="273"/>
      <c r="Q554" s="273"/>
      <c r="R554" s="273"/>
      <c r="S554" s="273"/>
      <c r="T554" s="276"/>
      <c r="U554" s="276"/>
      <c r="V554" s="276"/>
      <c r="W554" s="276"/>
      <c r="X554" s="277"/>
      <c r="Y554" s="278"/>
      <c r="AA554" s="8" t="str">
        <f>IF($L554="","",VLOOKUP($L554,BaseEqptCdF!$C$5:$E$161,2,FALSE))</f>
        <v/>
      </c>
      <c r="AB554" s="8" t="str">
        <f>IF($L554="","",VLOOKUP($L554,BaseEqptCdF!$C$5:$E$161,3,FALSE))</f>
        <v/>
      </c>
      <c r="AC554" s="7" t="str">
        <f>IF($L554="","",VLOOKUP($L554,BaseEqptCdF!$C$5:$I$161,6,FALSE))</f>
        <v/>
      </c>
      <c r="AD554" s="7" t="str">
        <f>IF($L554="","",VLOOKUP($L554,BaseEqptCdF!$C$5:$I$161,7,FALSE))</f>
        <v/>
      </c>
      <c r="AE554" s="3" t="str">
        <f>IF($L554="","",VLOOKUP($L554,BaseEqptCdF!$C$5:$R$161,16,FALSE)*$AC$3)</f>
        <v/>
      </c>
      <c r="AF554" s="3" t="str">
        <f>IF($L554="","",IF(LEFT($AB554,2)="SD",0,IF(LEFT($AB554,2)="SB",1*52,IF($N554=Prog!$P$17,VLOOKUP($L554,BaseEqptCdF!$C$5:$P$161,14,FALSE)*1*300,VLOOKUP($L554,BaseEqptCdF!$C$5:$P$161,12,FALSE)*0.2*300))))</f>
        <v/>
      </c>
      <c r="AG554" s="6" t="str">
        <f t="shared" si="79"/>
        <v/>
      </c>
      <c r="AH554" s="6">
        <f>IF($U554=Prog!$S$18,YEAR($X554),"")</f>
        <v>1900</v>
      </c>
      <c r="AI554" s="5" t="str">
        <f>IF(OR($AG554="",$U554=Prog!$S$18),"",IF(OR($U554=Prog!$S$17,$U554=Prog!$S$16),YEAR($X554),IF($AG554="ND","ND",$AI$8+$O554)))</f>
        <v/>
      </c>
      <c r="AJ554" s="3" t="str">
        <f t="shared" si="73"/>
        <v/>
      </c>
      <c r="AK554" s="3" t="str">
        <f t="shared" si="74"/>
        <v/>
      </c>
      <c r="AL554" s="3" t="str">
        <f t="shared" si="74"/>
        <v/>
      </c>
      <c r="AM554" s="3" t="str">
        <f t="shared" si="74"/>
        <v/>
      </c>
      <c r="AN554" s="3" t="str">
        <f t="shared" si="74"/>
        <v/>
      </c>
      <c r="AO554" s="2">
        <f t="shared" si="75"/>
        <v>0</v>
      </c>
      <c r="AP554" s="4"/>
      <c r="AQ554" s="3">
        <f>IF(AJ554=1,VLOOKUP($AP554,BaseEqptCdF!$C$5:$R$161,16,FALSE),0)</f>
        <v>0</v>
      </c>
      <c r="AR554" s="3">
        <f>IF(AK554=1,VLOOKUP($AP554,BaseEqptCdF!$C$5:$R$161,16,FALSE),0)</f>
        <v>0</v>
      </c>
      <c r="AS554" s="3">
        <f>IF(AL554=1,VLOOKUP($AP554,BaseEqptCdF!$C$5:$R$161,16,FALSE),0)</f>
        <v>0</v>
      </c>
      <c r="AT554" s="3">
        <f>IF(AM554=1,VLOOKUP($AP554,BaseEqptCdF!$C$5:$R$161,16,FALSE),0)</f>
        <v>0</v>
      </c>
      <c r="AU554" s="3">
        <f>IF(AN554=1,VLOOKUP($AP554,BaseEqptCdF!$C$5:$R$161,16,FALSE),0)</f>
        <v>0</v>
      </c>
      <c r="AV554" s="2">
        <f t="shared" si="76"/>
        <v>0</v>
      </c>
      <c r="AW554" s="3" t="str">
        <f>IF($L554="","",IF(SUM($AJ554:AJ554)=0,$AE554,VLOOKUP($AP554,BaseEqptCdF!$C$5:$R$161,16,FALSE)*$AC$3))</f>
        <v/>
      </c>
      <c r="AX554" s="3" t="str">
        <f>IF($L554="","",IF(SUM($AJ554:AK554)=0,$AE554,VLOOKUP($AP554,BaseEqptCdF!$C$5:$R$161,16,FALSE)*$AC$3))</f>
        <v/>
      </c>
      <c r="AY554" s="3" t="str">
        <f>IF($L554="","",IF(SUM($AJ554:AL554)=0,$AE554,VLOOKUP($AP554,BaseEqptCdF!$C$5:$R$161,16,FALSE)*$AC$3))</f>
        <v/>
      </c>
      <c r="AZ554" s="3" t="str">
        <f>IF($L554="","",IF(SUM($AJ554:AM554)=0,$AE554,VLOOKUP($AP554,BaseEqptCdF!$C$5:$R$161,16,FALSE)*$AC$3))</f>
        <v/>
      </c>
      <c r="BA554" s="3" t="str">
        <f>IF($L554="","",IF(SUM($AJ554:AN554)=0,$AE554,VLOOKUP($AP554,BaseEqptCdF!$C$5:$R$161,16,FALSE)*$AC$3))</f>
        <v/>
      </c>
      <c r="BB554" s="2">
        <f t="shared" si="77"/>
        <v>0</v>
      </c>
      <c r="BC554" s="3" t="str">
        <f>IF($L554="","",IF(SUM($AJ554:AJ554)=0,$AF554,IF(LEFT(VLOOKUP($AP554,BaseEqptCdF!$C$5:$E$161,3,FALSE),2)="SD",0,IF(LEFT(VLOOKUP($AP554,BaseEqptCdF!$C$5:$E$161,3,FALSE),2)="SB",1*52,VLOOKUP($AP554,BaseEqptCdF!$C$5:$S$161,12,FALSE)*0.2*300))))</f>
        <v/>
      </c>
      <c r="BD554" s="3" t="str">
        <f>IF($L554="","",IF(SUM($AJ554:AK554)=0,$AF554,IF(LEFT(VLOOKUP($AP554,BaseEqptCdF!$C$5:$E$161,3,FALSE),2)="SD",0,IF(LEFT(VLOOKUP($AP554,BaseEqptCdF!$C$5:$E$161,3,FALSE),2)="SB",1*52,VLOOKUP($AP554,BaseEqptCdF!$C$5:$S$161,12,FALSE)*0.2*300))))</f>
        <v/>
      </c>
      <c r="BE554" s="3" t="str">
        <f>IF($L554="","",IF(SUM($AJ554:AL554)=0,$AF554,IF(LEFT(VLOOKUP($AP554,BaseEqptCdF!$C$5:$E$161,3,FALSE),2)="SD",0,IF(LEFT(VLOOKUP($AP554,BaseEqptCdF!$C$5:$E$161,3,FALSE),2)="SB",1*52,VLOOKUP($AP554,BaseEqptCdF!$C$5:$S$161,12,FALSE)*0.2*300))))</f>
        <v/>
      </c>
      <c r="BF554" s="3" t="str">
        <f>IF($L554="","",IF(SUM($AJ554:AM554)=0,$AF554,IF(LEFT(VLOOKUP($AP554,BaseEqptCdF!$C$5:$E$161,3,FALSE),2)="SD",0,IF(LEFT(VLOOKUP($AP554,BaseEqptCdF!$C$5:$E$161,3,FALSE),2)="SB",1*52,VLOOKUP($AP554,BaseEqptCdF!$C$5:$S$161,12,FALSE)*0.2*300))))</f>
        <v/>
      </c>
      <c r="BG554" s="3" t="str">
        <f>IF($L554="","",IF(SUM($AJ554:AN554)=0,$AF554,IF(LEFT(VLOOKUP($AP554,BaseEqptCdF!$C$5:$E$161,3,FALSE),2)="SD",0,IF(LEFT(VLOOKUP($AP554,BaseEqptCdF!$C$5:$E$161,3,FALSE),2)="SB",1*52,VLOOKUP($AP554,BaseEqptCdF!$C$5:$S$161,12,FALSE)*0.2*300))))</f>
        <v/>
      </c>
      <c r="BH554" s="2">
        <f t="shared" si="78"/>
        <v>0</v>
      </c>
    </row>
    <row r="555" spans="1:60" x14ac:dyDescent="0.25">
      <c r="A555" s="296" t="str">
        <f t="array" ref="A555">IF($C555="","",INDEX(Prog!$B$8:$D$300,MATCH($C555,nivo1,0),1))</f>
        <v/>
      </c>
      <c r="B555" s="296" t="str">
        <f t="array" ref="B555">IF($C555="","",INDEX(Prog!$B$8:$D$300,MATCH($C555,nivo1,0),2))</f>
        <v/>
      </c>
      <c r="C555" s="273"/>
      <c r="D555" s="267"/>
      <c r="E555" s="273"/>
      <c r="F555" s="273"/>
      <c r="G555" s="273"/>
      <c r="H555" s="273"/>
      <c r="I555" s="273"/>
      <c r="J555" s="273"/>
      <c r="K555" s="274"/>
      <c r="L555" s="273"/>
      <c r="M555" s="273"/>
      <c r="N555" s="273"/>
      <c r="O555" s="275"/>
      <c r="P555" s="273"/>
      <c r="Q555" s="273"/>
      <c r="R555" s="273"/>
      <c r="S555" s="273"/>
      <c r="T555" s="276"/>
      <c r="U555" s="276"/>
      <c r="V555" s="276"/>
      <c r="W555" s="276"/>
      <c r="X555" s="277"/>
      <c r="Y555" s="278"/>
      <c r="AA555" s="8" t="str">
        <f>IF($L555="","",VLOOKUP($L555,BaseEqptCdF!$C$5:$E$161,2,FALSE))</f>
        <v/>
      </c>
      <c r="AB555" s="8" t="str">
        <f>IF($L555="","",VLOOKUP($L555,BaseEqptCdF!$C$5:$E$161,3,FALSE))</f>
        <v/>
      </c>
      <c r="AC555" s="7" t="str">
        <f>IF($L555="","",VLOOKUP($L555,BaseEqptCdF!$C$5:$I$161,6,FALSE))</f>
        <v/>
      </c>
      <c r="AD555" s="7" t="str">
        <f>IF($L555="","",VLOOKUP($L555,BaseEqptCdF!$C$5:$I$161,7,FALSE))</f>
        <v/>
      </c>
      <c r="AE555" s="3" t="str">
        <f>IF($L555="","",VLOOKUP($L555,BaseEqptCdF!$C$5:$R$161,16,FALSE)*$AC$3)</f>
        <v/>
      </c>
      <c r="AF555" s="3" t="str">
        <f>IF($L555="","",IF(LEFT($AB555,2)="SD",0,IF(LEFT($AB555,2)="SB",1*52,IF($N555=Prog!$P$17,VLOOKUP($L555,BaseEqptCdF!$C$5:$P$161,14,FALSE)*1*300,VLOOKUP($L555,BaseEqptCdF!$C$5:$P$161,12,FALSE)*0.2*300))))</f>
        <v/>
      </c>
      <c r="AG555" s="6" t="str">
        <f t="shared" si="79"/>
        <v/>
      </c>
      <c r="AH555" s="6">
        <f>IF($U555=Prog!$S$18,YEAR($X555),"")</f>
        <v>1900</v>
      </c>
      <c r="AI555" s="5" t="str">
        <f>IF(OR($AG555="",$U555=Prog!$S$18),"",IF(OR($U555=Prog!$S$17,$U555=Prog!$S$16),YEAR($X555),IF($AG555="ND","ND",$AI$8+$O555)))</f>
        <v/>
      </c>
      <c r="AJ555" s="3" t="str">
        <f t="shared" si="73"/>
        <v/>
      </c>
      <c r="AK555" s="3" t="str">
        <f t="shared" si="74"/>
        <v/>
      </c>
      <c r="AL555" s="3" t="str">
        <f t="shared" si="74"/>
        <v/>
      </c>
      <c r="AM555" s="3" t="str">
        <f t="shared" si="74"/>
        <v/>
      </c>
      <c r="AN555" s="3" t="str">
        <f t="shared" si="74"/>
        <v/>
      </c>
      <c r="AO555" s="2">
        <f t="shared" si="75"/>
        <v>0</v>
      </c>
      <c r="AP555" s="4"/>
      <c r="AQ555" s="3">
        <f>IF(AJ555=1,VLOOKUP($AP555,BaseEqptCdF!$C$5:$R$161,16,FALSE),0)</f>
        <v>0</v>
      </c>
      <c r="AR555" s="3">
        <f>IF(AK555=1,VLOOKUP($AP555,BaseEqptCdF!$C$5:$R$161,16,FALSE),0)</f>
        <v>0</v>
      </c>
      <c r="AS555" s="3">
        <f>IF(AL555=1,VLOOKUP($AP555,BaseEqptCdF!$C$5:$R$161,16,FALSE),0)</f>
        <v>0</v>
      </c>
      <c r="AT555" s="3">
        <f>IF(AM555=1,VLOOKUP($AP555,BaseEqptCdF!$C$5:$R$161,16,FALSE),0)</f>
        <v>0</v>
      </c>
      <c r="AU555" s="3">
        <f>IF(AN555=1,VLOOKUP($AP555,BaseEqptCdF!$C$5:$R$161,16,FALSE),0)</f>
        <v>0</v>
      </c>
      <c r="AV555" s="2">
        <f t="shared" si="76"/>
        <v>0</v>
      </c>
      <c r="AW555" s="3" t="str">
        <f>IF($L555="","",IF(SUM($AJ555:AJ555)=0,$AE555,VLOOKUP($AP555,BaseEqptCdF!$C$5:$R$161,16,FALSE)*$AC$3))</f>
        <v/>
      </c>
      <c r="AX555" s="3" t="str">
        <f>IF($L555="","",IF(SUM($AJ555:AK555)=0,$AE555,VLOOKUP($AP555,BaseEqptCdF!$C$5:$R$161,16,FALSE)*$AC$3))</f>
        <v/>
      </c>
      <c r="AY555" s="3" t="str">
        <f>IF($L555="","",IF(SUM($AJ555:AL555)=0,$AE555,VLOOKUP($AP555,BaseEqptCdF!$C$5:$R$161,16,FALSE)*$AC$3))</f>
        <v/>
      </c>
      <c r="AZ555" s="3" t="str">
        <f>IF($L555="","",IF(SUM($AJ555:AM555)=0,$AE555,VLOOKUP($AP555,BaseEqptCdF!$C$5:$R$161,16,FALSE)*$AC$3))</f>
        <v/>
      </c>
      <c r="BA555" s="3" t="str">
        <f>IF($L555="","",IF(SUM($AJ555:AN555)=0,$AE555,VLOOKUP($AP555,BaseEqptCdF!$C$5:$R$161,16,FALSE)*$AC$3))</f>
        <v/>
      </c>
      <c r="BB555" s="2">
        <f t="shared" si="77"/>
        <v>0</v>
      </c>
      <c r="BC555" s="3" t="str">
        <f>IF($L555="","",IF(SUM($AJ555:AJ555)=0,$AF555,IF(LEFT(VLOOKUP($AP555,BaseEqptCdF!$C$5:$E$161,3,FALSE),2)="SD",0,IF(LEFT(VLOOKUP($AP555,BaseEqptCdF!$C$5:$E$161,3,FALSE),2)="SB",1*52,VLOOKUP($AP555,BaseEqptCdF!$C$5:$S$161,12,FALSE)*0.2*300))))</f>
        <v/>
      </c>
      <c r="BD555" s="3" t="str">
        <f>IF($L555="","",IF(SUM($AJ555:AK555)=0,$AF555,IF(LEFT(VLOOKUP($AP555,BaseEqptCdF!$C$5:$E$161,3,FALSE),2)="SD",0,IF(LEFT(VLOOKUP($AP555,BaseEqptCdF!$C$5:$E$161,3,FALSE),2)="SB",1*52,VLOOKUP($AP555,BaseEqptCdF!$C$5:$S$161,12,FALSE)*0.2*300))))</f>
        <v/>
      </c>
      <c r="BE555" s="3" t="str">
        <f>IF($L555="","",IF(SUM($AJ555:AL555)=0,$AF555,IF(LEFT(VLOOKUP($AP555,BaseEqptCdF!$C$5:$E$161,3,FALSE),2)="SD",0,IF(LEFT(VLOOKUP($AP555,BaseEqptCdF!$C$5:$E$161,3,FALSE),2)="SB",1*52,VLOOKUP($AP555,BaseEqptCdF!$C$5:$S$161,12,FALSE)*0.2*300))))</f>
        <v/>
      </c>
      <c r="BF555" s="3" t="str">
        <f>IF($L555="","",IF(SUM($AJ555:AM555)=0,$AF555,IF(LEFT(VLOOKUP($AP555,BaseEqptCdF!$C$5:$E$161,3,FALSE),2)="SD",0,IF(LEFT(VLOOKUP($AP555,BaseEqptCdF!$C$5:$E$161,3,FALSE),2)="SB",1*52,VLOOKUP($AP555,BaseEqptCdF!$C$5:$S$161,12,FALSE)*0.2*300))))</f>
        <v/>
      </c>
      <c r="BG555" s="3" t="str">
        <f>IF($L555="","",IF(SUM($AJ555:AN555)=0,$AF555,IF(LEFT(VLOOKUP($AP555,BaseEqptCdF!$C$5:$E$161,3,FALSE),2)="SD",0,IF(LEFT(VLOOKUP($AP555,BaseEqptCdF!$C$5:$E$161,3,FALSE),2)="SB",1*52,VLOOKUP($AP555,BaseEqptCdF!$C$5:$S$161,12,FALSE)*0.2*300))))</f>
        <v/>
      </c>
      <c r="BH555" s="2">
        <f t="shared" si="78"/>
        <v>0</v>
      </c>
    </row>
    <row r="556" spans="1:60" x14ac:dyDescent="0.25">
      <c r="A556" s="296" t="str">
        <f t="array" ref="A556">IF($C556="","",INDEX(Prog!$B$8:$D$300,MATCH($C556,nivo1,0),1))</f>
        <v/>
      </c>
      <c r="B556" s="296" t="str">
        <f t="array" ref="B556">IF($C556="","",INDEX(Prog!$B$8:$D$300,MATCH($C556,nivo1,0),2))</f>
        <v/>
      </c>
      <c r="C556" s="273"/>
      <c r="D556" s="267"/>
      <c r="E556" s="273"/>
      <c r="F556" s="273"/>
      <c r="G556" s="273"/>
      <c r="H556" s="273"/>
      <c r="I556" s="273"/>
      <c r="J556" s="273"/>
      <c r="K556" s="274"/>
      <c r="L556" s="273"/>
      <c r="M556" s="273"/>
      <c r="N556" s="273"/>
      <c r="O556" s="275"/>
      <c r="P556" s="273"/>
      <c r="Q556" s="273"/>
      <c r="R556" s="273"/>
      <c r="S556" s="273"/>
      <c r="T556" s="276"/>
      <c r="U556" s="276"/>
      <c r="V556" s="276"/>
      <c r="W556" s="276"/>
      <c r="X556" s="277"/>
      <c r="Y556" s="278"/>
      <c r="AA556" s="8" t="str">
        <f>IF($L556="","",VLOOKUP($L556,BaseEqptCdF!$C$5:$E$161,2,FALSE))</f>
        <v/>
      </c>
      <c r="AB556" s="8" t="str">
        <f>IF($L556="","",VLOOKUP($L556,BaseEqptCdF!$C$5:$E$161,3,FALSE))</f>
        <v/>
      </c>
      <c r="AC556" s="7" t="str">
        <f>IF($L556="","",VLOOKUP($L556,BaseEqptCdF!$C$5:$I$161,6,FALSE))</f>
        <v/>
      </c>
      <c r="AD556" s="7" t="str">
        <f>IF($L556="","",VLOOKUP($L556,BaseEqptCdF!$C$5:$I$161,7,FALSE))</f>
        <v/>
      </c>
      <c r="AE556" s="3" t="str">
        <f>IF($L556="","",VLOOKUP($L556,BaseEqptCdF!$C$5:$R$161,16,FALSE)*$AC$3)</f>
        <v/>
      </c>
      <c r="AF556" s="3" t="str">
        <f>IF($L556="","",IF(LEFT($AB556,2)="SD",0,IF(LEFT($AB556,2)="SB",1*52,IF($N556=Prog!$P$17,VLOOKUP($L556,BaseEqptCdF!$C$5:$P$161,14,FALSE)*1*300,VLOOKUP($L556,BaseEqptCdF!$C$5:$P$161,12,FALSE)*0.2*300))))</f>
        <v/>
      </c>
      <c r="AG556" s="6" t="str">
        <f t="shared" si="79"/>
        <v/>
      </c>
      <c r="AH556" s="6">
        <f>IF($U556=Prog!$S$18,YEAR($X556),"")</f>
        <v>1900</v>
      </c>
      <c r="AI556" s="5" t="str">
        <f>IF(OR($AG556="",$U556=Prog!$S$18),"",IF(OR($U556=Prog!$S$17,$U556=Prog!$S$16),YEAR($X556),IF($AG556="ND","ND",$AI$8+$O556)))</f>
        <v/>
      </c>
      <c r="AJ556" s="3" t="str">
        <f t="shared" si="73"/>
        <v/>
      </c>
      <c r="AK556" s="3" t="str">
        <f t="shared" si="74"/>
        <v/>
      </c>
      <c r="AL556" s="3" t="str">
        <f t="shared" si="74"/>
        <v/>
      </c>
      <c r="AM556" s="3" t="str">
        <f t="shared" si="74"/>
        <v/>
      </c>
      <c r="AN556" s="3" t="str">
        <f t="shared" si="74"/>
        <v/>
      </c>
      <c r="AO556" s="2">
        <f t="shared" si="75"/>
        <v>0</v>
      </c>
      <c r="AP556" s="4"/>
      <c r="AQ556" s="3">
        <f>IF(AJ556=1,VLOOKUP($AP556,BaseEqptCdF!$C$5:$R$161,16,FALSE),0)</f>
        <v>0</v>
      </c>
      <c r="AR556" s="3">
        <f>IF(AK556=1,VLOOKUP($AP556,BaseEqptCdF!$C$5:$R$161,16,FALSE),0)</f>
        <v>0</v>
      </c>
      <c r="AS556" s="3">
        <f>IF(AL556=1,VLOOKUP($AP556,BaseEqptCdF!$C$5:$R$161,16,FALSE),0)</f>
        <v>0</v>
      </c>
      <c r="AT556" s="3">
        <f>IF(AM556=1,VLOOKUP($AP556,BaseEqptCdF!$C$5:$R$161,16,FALSE),0)</f>
        <v>0</v>
      </c>
      <c r="AU556" s="3">
        <f>IF(AN556=1,VLOOKUP($AP556,BaseEqptCdF!$C$5:$R$161,16,FALSE),0)</f>
        <v>0</v>
      </c>
      <c r="AV556" s="2">
        <f t="shared" si="76"/>
        <v>0</v>
      </c>
      <c r="AW556" s="3" t="str">
        <f>IF($L556="","",IF(SUM($AJ556:AJ556)=0,$AE556,VLOOKUP($AP556,BaseEqptCdF!$C$5:$R$161,16,FALSE)*$AC$3))</f>
        <v/>
      </c>
      <c r="AX556" s="3" t="str">
        <f>IF($L556="","",IF(SUM($AJ556:AK556)=0,$AE556,VLOOKUP($AP556,BaseEqptCdF!$C$5:$R$161,16,FALSE)*$AC$3))</f>
        <v/>
      </c>
      <c r="AY556" s="3" t="str">
        <f>IF($L556="","",IF(SUM($AJ556:AL556)=0,$AE556,VLOOKUP($AP556,BaseEqptCdF!$C$5:$R$161,16,FALSE)*$AC$3))</f>
        <v/>
      </c>
      <c r="AZ556" s="3" t="str">
        <f>IF($L556="","",IF(SUM($AJ556:AM556)=0,$AE556,VLOOKUP($AP556,BaseEqptCdF!$C$5:$R$161,16,FALSE)*$AC$3))</f>
        <v/>
      </c>
      <c r="BA556" s="3" t="str">
        <f>IF($L556="","",IF(SUM($AJ556:AN556)=0,$AE556,VLOOKUP($AP556,BaseEqptCdF!$C$5:$R$161,16,FALSE)*$AC$3))</f>
        <v/>
      </c>
      <c r="BB556" s="2">
        <f t="shared" si="77"/>
        <v>0</v>
      </c>
      <c r="BC556" s="3" t="str">
        <f>IF($L556="","",IF(SUM($AJ556:AJ556)=0,$AF556,IF(LEFT(VLOOKUP($AP556,BaseEqptCdF!$C$5:$E$161,3,FALSE),2)="SD",0,IF(LEFT(VLOOKUP($AP556,BaseEqptCdF!$C$5:$E$161,3,FALSE),2)="SB",1*52,VLOOKUP($AP556,BaseEqptCdF!$C$5:$S$161,12,FALSE)*0.2*300))))</f>
        <v/>
      </c>
      <c r="BD556" s="3" t="str">
        <f>IF($L556="","",IF(SUM($AJ556:AK556)=0,$AF556,IF(LEFT(VLOOKUP($AP556,BaseEqptCdF!$C$5:$E$161,3,FALSE),2)="SD",0,IF(LEFT(VLOOKUP($AP556,BaseEqptCdF!$C$5:$E$161,3,FALSE),2)="SB",1*52,VLOOKUP($AP556,BaseEqptCdF!$C$5:$S$161,12,FALSE)*0.2*300))))</f>
        <v/>
      </c>
      <c r="BE556" s="3" t="str">
        <f>IF($L556="","",IF(SUM($AJ556:AL556)=0,$AF556,IF(LEFT(VLOOKUP($AP556,BaseEqptCdF!$C$5:$E$161,3,FALSE),2)="SD",0,IF(LEFT(VLOOKUP($AP556,BaseEqptCdF!$C$5:$E$161,3,FALSE),2)="SB",1*52,VLOOKUP($AP556,BaseEqptCdF!$C$5:$S$161,12,FALSE)*0.2*300))))</f>
        <v/>
      </c>
      <c r="BF556" s="3" t="str">
        <f>IF($L556="","",IF(SUM($AJ556:AM556)=0,$AF556,IF(LEFT(VLOOKUP($AP556,BaseEqptCdF!$C$5:$E$161,3,FALSE),2)="SD",0,IF(LEFT(VLOOKUP($AP556,BaseEqptCdF!$C$5:$E$161,3,FALSE),2)="SB",1*52,VLOOKUP($AP556,BaseEqptCdF!$C$5:$S$161,12,FALSE)*0.2*300))))</f>
        <v/>
      </c>
      <c r="BG556" s="3" t="str">
        <f>IF($L556="","",IF(SUM($AJ556:AN556)=0,$AF556,IF(LEFT(VLOOKUP($AP556,BaseEqptCdF!$C$5:$E$161,3,FALSE),2)="SD",0,IF(LEFT(VLOOKUP($AP556,BaseEqptCdF!$C$5:$E$161,3,FALSE),2)="SB",1*52,VLOOKUP($AP556,BaseEqptCdF!$C$5:$S$161,12,FALSE)*0.2*300))))</f>
        <v/>
      </c>
      <c r="BH556" s="2">
        <f t="shared" si="78"/>
        <v>0</v>
      </c>
    </row>
    <row r="557" spans="1:60" x14ac:dyDescent="0.25">
      <c r="A557" s="296" t="str">
        <f t="array" ref="A557">IF($C557="","",INDEX(Prog!$B$8:$D$300,MATCH($C557,nivo1,0),1))</f>
        <v/>
      </c>
      <c r="B557" s="296" t="str">
        <f t="array" ref="B557">IF($C557="","",INDEX(Prog!$B$8:$D$300,MATCH($C557,nivo1,0),2))</f>
        <v/>
      </c>
      <c r="C557" s="273"/>
      <c r="D557" s="267"/>
      <c r="E557" s="273"/>
      <c r="F557" s="273"/>
      <c r="G557" s="273"/>
      <c r="H557" s="273"/>
      <c r="I557" s="273"/>
      <c r="J557" s="273"/>
      <c r="K557" s="274"/>
      <c r="L557" s="273"/>
      <c r="M557" s="273"/>
      <c r="N557" s="273"/>
      <c r="O557" s="275"/>
      <c r="P557" s="273"/>
      <c r="Q557" s="273"/>
      <c r="R557" s="273"/>
      <c r="S557" s="273"/>
      <c r="T557" s="276"/>
      <c r="U557" s="276"/>
      <c r="V557" s="276"/>
      <c r="W557" s="276"/>
      <c r="X557" s="277"/>
      <c r="Y557" s="278"/>
      <c r="AA557" s="8" t="str">
        <f>IF($L557="","",VLOOKUP($L557,BaseEqptCdF!$C$5:$E$161,2,FALSE))</f>
        <v/>
      </c>
      <c r="AB557" s="8" t="str">
        <f>IF($L557="","",VLOOKUP($L557,BaseEqptCdF!$C$5:$E$161,3,FALSE))</f>
        <v/>
      </c>
      <c r="AC557" s="7" t="str">
        <f>IF($L557="","",VLOOKUP($L557,BaseEqptCdF!$C$5:$I$161,6,FALSE))</f>
        <v/>
      </c>
      <c r="AD557" s="7" t="str">
        <f>IF($L557="","",VLOOKUP($L557,BaseEqptCdF!$C$5:$I$161,7,FALSE))</f>
        <v/>
      </c>
      <c r="AE557" s="3" t="str">
        <f>IF($L557="","",VLOOKUP($L557,BaseEqptCdF!$C$5:$R$161,16,FALSE)*$AC$3)</f>
        <v/>
      </c>
      <c r="AF557" s="3" t="str">
        <f>IF($L557="","",IF(LEFT($AB557,2)="SD",0,IF(LEFT($AB557,2)="SB",1*52,IF($N557=Prog!$P$17,VLOOKUP($L557,BaseEqptCdF!$C$5:$P$161,14,FALSE)*1*300,VLOOKUP($L557,BaseEqptCdF!$C$5:$P$161,12,FALSE)*0.2*300))))</f>
        <v/>
      </c>
      <c r="AG557" s="6" t="str">
        <f t="shared" si="79"/>
        <v/>
      </c>
      <c r="AH557" s="6">
        <f>IF($U557=Prog!$S$18,YEAR($X557),"")</f>
        <v>1900</v>
      </c>
      <c r="AI557" s="5" t="str">
        <f>IF(OR($AG557="",$U557=Prog!$S$18),"",IF(OR($U557=Prog!$S$17,$U557=Prog!$S$16),YEAR($X557),IF($AG557="ND","ND",$AI$8+$O557)))</f>
        <v/>
      </c>
      <c r="AJ557" s="3" t="str">
        <f t="shared" si="73"/>
        <v/>
      </c>
      <c r="AK557" s="3" t="str">
        <f t="shared" si="74"/>
        <v/>
      </c>
      <c r="AL557" s="3" t="str">
        <f t="shared" si="74"/>
        <v/>
      </c>
      <c r="AM557" s="3" t="str">
        <f t="shared" si="74"/>
        <v/>
      </c>
      <c r="AN557" s="3" t="str">
        <f t="shared" si="74"/>
        <v/>
      </c>
      <c r="AO557" s="2">
        <f t="shared" si="75"/>
        <v>0</v>
      </c>
      <c r="AP557" s="4"/>
      <c r="AQ557" s="3">
        <f>IF(AJ557=1,VLOOKUP($AP557,BaseEqptCdF!$C$5:$R$161,16,FALSE),0)</f>
        <v>0</v>
      </c>
      <c r="AR557" s="3">
        <f>IF(AK557=1,VLOOKUP($AP557,BaseEqptCdF!$C$5:$R$161,16,FALSE),0)</f>
        <v>0</v>
      </c>
      <c r="AS557" s="3">
        <f>IF(AL557=1,VLOOKUP($AP557,BaseEqptCdF!$C$5:$R$161,16,FALSE),0)</f>
        <v>0</v>
      </c>
      <c r="AT557" s="3">
        <f>IF(AM557=1,VLOOKUP($AP557,BaseEqptCdF!$C$5:$R$161,16,FALSE),0)</f>
        <v>0</v>
      </c>
      <c r="AU557" s="3">
        <f>IF(AN557=1,VLOOKUP($AP557,BaseEqptCdF!$C$5:$R$161,16,FALSE),0)</f>
        <v>0</v>
      </c>
      <c r="AV557" s="2">
        <f t="shared" si="76"/>
        <v>0</v>
      </c>
      <c r="AW557" s="3" t="str">
        <f>IF($L557="","",IF(SUM($AJ557:AJ557)=0,$AE557,VLOOKUP($AP557,BaseEqptCdF!$C$5:$R$161,16,FALSE)*$AC$3))</f>
        <v/>
      </c>
      <c r="AX557" s="3" t="str">
        <f>IF($L557="","",IF(SUM($AJ557:AK557)=0,$AE557,VLOOKUP($AP557,BaseEqptCdF!$C$5:$R$161,16,FALSE)*$AC$3))</f>
        <v/>
      </c>
      <c r="AY557" s="3" t="str">
        <f>IF($L557="","",IF(SUM($AJ557:AL557)=0,$AE557,VLOOKUP($AP557,BaseEqptCdF!$C$5:$R$161,16,FALSE)*$AC$3))</f>
        <v/>
      </c>
      <c r="AZ557" s="3" t="str">
        <f>IF($L557="","",IF(SUM($AJ557:AM557)=0,$AE557,VLOOKUP($AP557,BaseEqptCdF!$C$5:$R$161,16,FALSE)*$AC$3))</f>
        <v/>
      </c>
      <c r="BA557" s="3" t="str">
        <f>IF($L557="","",IF(SUM($AJ557:AN557)=0,$AE557,VLOOKUP($AP557,BaseEqptCdF!$C$5:$R$161,16,FALSE)*$AC$3))</f>
        <v/>
      </c>
      <c r="BB557" s="2">
        <f t="shared" si="77"/>
        <v>0</v>
      </c>
      <c r="BC557" s="3" t="str">
        <f>IF($L557="","",IF(SUM($AJ557:AJ557)=0,$AF557,IF(LEFT(VLOOKUP($AP557,BaseEqptCdF!$C$5:$E$161,3,FALSE),2)="SD",0,IF(LEFT(VLOOKUP($AP557,BaseEqptCdF!$C$5:$E$161,3,FALSE),2)="SB",1*52,VLOOKUP($AP557,BaseEqptCdF!$C$5:$S$161,12,FALSE)*0.2*300))))</f>
        <v/>
      </c>
      <c r="BD557" s="3" t="str">
        <f>IF($L557="","",IF(SUM($AJ557:AK557)=0,$AF557,IF(LEFT(VLOOKUP($AP557,BaseEqptCdF!$C$5:$E$161,3,FALSE),2)="SD",0,IF(LEFT(VLOOKUP($AP557,BaseEqptCdF!$C$5:$E$161,3,FALSE),2)="SB",1*52,VLOOKUP($AP557,BaseEqptCdF!$C$5:$S$161,12,FALSE)*0.2*300))))</f>
        <v/>
      </c>
      <c r="BE557" s="3" t="str">
        <f>IF($L557="","",IF(SUM($AJ557:AL557)=0,$AF557,IF(LEFT(VLOOKUP($AP557,BaseEqptCdF!$C$5:$E$161,3,FALSE),2)="SD",0,IF(LEFT(VLOOKUP($AP557,BaseEqptCdF!$C$5:$E$161,3,FALSE),2)="SB",1*52,VLOOKUP($AP557,BaseEqptCdF!$C$5:$S$161,12,FALSE)*0.2*300))))</f>
        <v/>
      </c>
      <c r="BF557" s="3" t="str">
        <f>IF($L557="","",IF(SUM($AJ557:AM557)=0,$AF557,IF(LEFT(VLOOKUP($AP557,BaseEqptCdF!$C$5:$E$161,3,FALSE),2)="SD",0,IF(LEFT(VLOOKUP($AP557,BaseEqptCdF!$C$5:$E$161,3,FALSE),2)="SB",1*52,VLOOKUP($AP557,BaseEqptCdF!$C$5:$S$161,12,FALSE)*0.2*300))))</f>
        <v/>
      </c>
      <c r="BG557" s="3" t="str">
        <f>IF($L557="","",IF(SUM($AJ557:AN557)=0,$AF557,IF(LEFT(VLOOKUP($AP557,BaseEqptCdF!$C$5:$E$161,3,FALSE),2)="SD",0,IF(LEFT(VLOOKUP($AP557,BaseEqptCdF!$C$5:$E$161,3,FALSE),2)="SB",1*52,VLOOKUP($AP557,BaseEqptCdF!$C$5:$S$161,12,FALSE)*0.2*300))))</f>
        <v/>
      </c>
      <c r="BH557" s="2">
        <f t="shared" si="78"/>
        <v>0</v>
      </c>
    </row>
    <row r="558" spans="1:60" x14ac:dyDescent="0.25">
      <c r="A558" s="296" t="str">
        <f t="array" ref="A558">IF($C558="","",INDEX(Prog!$B$8:$D$300,MATCH($C558,nivo1,0),1))</f>
        <v/>
      </c>
      <c r="B558" s="296" t="str">
        <f t="array" ref="B558">IF($C558="","",INDEX(Prog!$B$8:$D$300,MATCH($C558,nivo1,0),2))</f>
        <v/>
      </c>
      <c r="C558" s="273"/>
      <c r="D558" s="267"/>
      <c r="E558" s="273"/>
      <c r="F558" s="273"/>
      <c r="G558" s="273"/>
      <c r="H558" s="273"/>
      <c r="I558" s="273"/>
      <c r="J558" s="273"/>
      <c r="K558" s="274"/>
      <c r="L558" s="273"/>
      <c r="M558" s="273"/>
      <c r="N558" s="273"/>
      <c r="O558" s="275"/>
      <c r="P558" s="273"/>
      <c r="Q558" s="273"/>
      <c r="R558" s="273"/>
      <c r="S558" s="273"/>
      <c r="T558" s="276"/>
      <c r="U558" s="276"/>
      <c r="V558" s="276"/>
      <c r="W558" s="276"/>
      <c r="X558" s="277"/>
      <c r="Y558" s="278"/>
      <c r="AA558" s="8" t="str">
        <f>IF($L558="","",VLOOKUP($L558,BaseEqptCdF!$C$5:$E$161,2,FALSE))</f>
        <v/>
      </c>
      <c r="AB558" s="8" t="str">
        <f>IF($L558="","",VLOOKUP($L558,BaseEqptCdF!$C$5:$E$161,3,FALSE))</f>
        <v/>
      </c>
      <c r="AC558" s="7" t="str">
        <f>IF($L558="","",VLOOKUP($L558,BaseEqptCdF!$C$5:$I$161,6,FALSE))</f>
        <v/>
      </c>
      <c r="AD558" s="7" t="str">
        <f>IF($L558="","",VLOOKUP($L558,BaseEqptCdF!$C$5:$I$161,7,FALSE))</f>
        <v/>
      </c>
      <c r="AE558" s="3" t="str">
        <f>IF($L558="","",VLOOKUP($L558,BaseEqptCdF!$C$5:$R$161,16,FALSE)*$AC$3)</f>
        <v/>
      </c>
      <c r="AF558" s="3" t="str">
        <f>IF($L558="","",IF(LEFT($AB558,2)="SD",0,IF(LEFT($AB558,2)="SB",1*52,IF($N558=Prog!$P$17,VLOOKUP($L558,BaseEqptCdF!$C$5:$P$161,14,FALSE)*1*300,VLOOKUP($L558,BaseEqptCdF!$C$5:$P$161,12,FALSE)*0.2*300))))</f>
        <v/>
      </c>
      <c r="AG558" s="6" t="str">
        <f t="shared" si="79"/>
        <v/>
      </c>
      <c r="AH558" s="6">
        <f>IF($U558=Prog!$S$18,YEAR($X558),"")</f>
        <v>1900</v>
      </c>
      <c r="AI558" s="5" t="str">
        <f>IF(OR($AG558="",$U558=Prog!$S$18),"",IF(OR($U558=Prog!$S$17,$U558=Prog!$S$16),YEAR($X558),IF($AG558="ND","ND",$AI$8+$O558)))</f>
        <v/>
      </c>
      <c r="AJ558" s="3" t="str">
        <f t="shared" si="73"/>
        <v/>
      </c>
      <c r="AK558" s="3" t="str">
        <f t="shared" si="74"/>
        <v/>
      </c>
      <c r="AL558" s="3" t="str">
        <f t="shared" si="74"/>
        <v/>
      </c>
      <c r="AM558" s="3" t="str">
        <f t="shared" si="74"/>
        <v/>
      </c>
      <c r="AN558" s="3" t="str">
        <f t="shared" si="74"/>
        <v/>
      </c>
      <c r="AO558" s="2">
        <f t="shared" si="75"/>
        <v>0</v>
      </c>
      <c r="AP558" s="4"/>
      <c r="AQ558" s="3">
        <f>IF(AJ558=1,VLOOKUP($AP558,BaseEqptCdF!$C$5:$R$161,16,FALSE),0)</f>
        <v>0</v>
      </c>
      <c r="AR558" s="3">
        <f>IF(AK558=1,VLOOKUP($AP558,BaseEqptCdF!$C$5:$R$161,16,FALSE),0)</f>
        <v>0</v>
      </c>
      <c r="AS558" s="3">
        <f>IF(AL558=1,VLOOKUP($AP558,BaseEqptCdF!$C$5:$R$161,16,FALSE),0)</f>
        <v>0</v>
      </c>
      <c r="AT558" s="3">
        <f>IF(AM558=1,VLOOKUP($AP558,BaseEqptCdF!$C$5:$R$161,16,FALSE),0)</f>
        <v>0</v>
      </c>
      <c r="AU558" s="3">
        <f>IF(AN558=1,VLOOKUP($AP558,BaseEqptCdF!$C$5:$R$161,16,FALSE),0)</f>
        <v>0</v>
      </c>
      <c r="AV558" s="2">
        <f t="shared" si="76"/>
        <v>0</v>
      </c>
      <c r="AW558" s="3" t="str">
        <f>IF($L558="","",IF(SUM($AJ558:AJ558)=0,$AE558,VLOOKUP($AP558,BaseEqptCdF!$C$5:$R$161,16,FALSE)*$AC$3))</f>
        <v/>
      </c>
      <c r="AX558" s="3" t="str">
        <f>IF($L558="","",IF(SUM($AJ558:AK558)=0,$AE558,VLOOKUP($AP558,BaseEqptCdF!$C$5:$R$161,16,FALSE)*$AC$3))</f>
        <v/>
      </c>
      <c r="AY558" s="3" t="str">
        <f>IF($L558="","",IF(SUM($AJ558:AL558)=0,$AE558,VLOOKUP($AP558,BaseEqptCdF!$C$5:$R$161,16,FALSE)*$AC$3))</f>
        <v/>
      </c>
      <c r="AZ558" s="3" t="str">
        <f>IF($L558="","",IF(SUM($AJ558:AM558)=0,$AE558,VLOOKUP($AP558,BaseEqptCdF!$C$5:$R$161,16,FALSE)*$AC$3))</f>
        <v/>
      </c>
      <c r="BA558" s="3" t="str">
        <f>IF($L558="","",IF(SUM($AJ558:AN558)=0,$AE558,VLOOKUP($AP558,BaseEqptCdF!$C$5:$R$161,16,FALSE)*$AC$3))</f>
        <v/>
      </c>
      <c r="BB558" s="2">
        <f t="shared" si="77"/>
        <v>0</v>
      </c>
      <c r="BC558" s="3" t="str">
        <f>IF($L558="","",IF(SUM($AJ558:AJ558)=0,$AF558,IF(LEFT(VLOOKUP($AP558,BaseEqptCdF!$C$5:$E$161,3,FALSE),2)="SD",0,IF(LEFT(VLOOKUP($AP558,BaseEqptCdF!$C$5:$E$161,3,FALSE),2)="SB",1*52,VLOOKUP($AP558,BaseEqptCdF!$C$5:$S$161,12,FALSE)*0.2*300))))</f>
        <v/>
      </c>
      <c r="BD558" s="3" t="str">
        <f>IF($L558="","",IF(SUM($AJ558:AK558)=0,$AF558,IF(LEFT(VLOOKUP($AP558,BaseEqptCdF!$C$5:$E$161,3,FALSE),2)="SD",0,IF(LEFT(VLOOKUP($AP558,BaseEqptCdF!$C$5:$E$161,3,FALSE),2)="SB",1*52,VLOOKUP($AP558,BaseEqptCdF!$C$5:$S$161,12,FALSE)*0.2*300))))</f>
        <v/>
      </c>
      <c r="BE558" s="3" t="str">
        <f>IF($L558="","",IF(SUM($AJ558:AL558)=0,$AF558,IF(LEFT(VLOOKUP($AP558,BaseEqptCdF!$C$5:$E$161,3,FALSE),2)="SD",0,IF(LEFT(VLOOKUP($AP558,BaseEqptCdF!$C$5:$E$161,3,FALSE),2)="SB",1*52,VLOOKUP($AP558,BaseEqptCdF!$C$5:$S$161,12,FALSE)*0.2*300))))</f>
        <v/>
      </c>
      <c r="BF558" s="3" t="str">
        <f>IF($L558="","",IF(SUM($AJ558:AM558)=0,$AF558,IF(LEFT(VLOOKUP($AP558,BaseEqptCdF!$C$5:$E$161,3,FALSE),2)="SD",0,IF(LEFT(VLOOKUP($AP558,BaseEqptCdF!$C$5:$E$161,3,FALSE),2)="SB",1*52,VLOOKUP($AP558,BaseEqptCdF!$C$5:$S$161,12,FALSE)*0.2*300))))</f>
        <v/>
      </c>
      <c r="BG558" s="3" t="str">
        <f>IF($L558="","",IF(SUM($AJ558:AN558)=0,$AF558,IF(LEFT(VLOOKUP($AP558,BaseEqptCdF!$C$5:$E$161,3,FALSE),2)="SD",0,IF(LEFT(VLOOKUP($AP558,BaseEqptCdF!$C$5:$E$161,3,FALSE),2)="SB",1*52,VLOOKUP($AP558,BaseEqptCdF!$C$5:$S$161,12,FALSE)*0.2*300))))</f>
        <v/>
      </c>
      <c r="BH558" s="2">
        <f t="shared" si="78"/>
        <v>0</v>
      </c>
    </row>
    <row r="559" spans="1:60" x14ac:dyDescent="0.25">
      <c r="A559" s="296" t="str">
        <f t="array" ref="A559">IF($C559="","",INDEX(Prog!$B$8:$D$300,MATCH($C559,nivo1,0),1))</f>
        <v/>
      </c>
      <c r="B559" s="296" t="str">
        <f t="array" ref="B559">IF($C559="","",INDEX(Prog!$B$8:$D$300,MATCH($C559,nivo1,0),2))</f>
        <v/>
      </c>
      <c r="C559" s="273"/>
      <c r="D559" s="267"/>
      <c r="E559" s="273"/>
      <c r="F559" s="273"/>
      <c r="G559" s="273"/>
      <c r="H559" s="273"/>
      <c r="I559" s="273"/>
      <c r="J559" s="273"/>
      <c r="K559" s="274"/>
      <c r="L559" s="273"/>
      <c r="M559" s="273"/>
      <c r="N559" s="273"/>
      <c r="O559" s="275"/>
      <c r="P559" s="273"/>
      <c r="Q559" s="273"/>
      <c r="R559" s="273"/>
      <c r="S559" s="273"/>
      <c r="T559" s="276"/>
      <c r="U559" s="276"/>
      <c r="V559" s="276"/>
      <c r="W559" s="276"/>
      <c r="X559" s="277"/>
      <c r="Y559" s="278"/>
      <c r="AA559" s="8" t="str">
        <f>IF($L559="","",VLOOKUP($L559,BaseEqptCdF!$C$5:$E$161,2,FALSE))</f>
        <v/>
      </c>
      <c r="AB559" s="8" t="str">
        <f>IF($L559="","",VLOOKUP($L559,BaseEqptCdF!$C$5:$E$161,3,FALSE))</f>
        <v/>
      </c>
      <c r="AC559" s="7" t="str">
        <f>IF($L559="","",VLOOKUP($L559,BaseEqptCdF!$C$5:$I$161,6,FALSE))</f>
        <v/>
      </c>
      <c r="AD559" s="7" t="str">
        <f>IF($L559="","",VLOOKUP($L559,BaseEqptCdF!$C$5:$I$161,7,FALSE))</f>
        <v/>
      </c>
      <c r="AE559" s="3" t="str">
        <f>IF($L559="","",VLOOKUP($L559,BaseEqptCdF!$C$5:$R$161,16,FALSE)*$AC$3)</f>
        <v/>
      </c>
      <c r="AF559" s="3" t="str">
        <f>IF($L559="","",IF(LEFT($AB559,2)="SD",0,IF(LEFT($AB559,2)="SB",1*52,IF($N559=Prog!$P$17,VLOOKUP($L559,BaseEqptCdF!$C$5:$P$161,14,FALSE)*1*300,VLOOKUP($L559,BaseEqptCdF!$C$5:$P$161,12,FALSE)*0.2*300))))</f>
        <v/>
      </c>
      <c r="AG559" s="6" t="str">
        <f t="shared" si="79"/>
        <v/>
      </c>
      <c r="AH559" s="6">
        <f>IF($U559=Prog!$S$18,YEAR($X559),"")</f>
        <v>1900</v>
      </c>
      <c r="AI559" s="5" t="str">
        <f>IF(OR($AG559="",$U559=Prog!$S$18),"",IF(OR($U559=Prog!$S$17,$U559=Prog!$S$16),YEAR($X559),IF($AG559="ND","ND",$AI$8+$O559)))</f>
        <v/>
      </c>
      <c r="AJ559" s="3" t="str">
        <f t="shared" si="73"/>
        <v/>
      </c>
      <c r="AK559" s="3" t="str">
        <f t="shared" si="74"/>
        <v/>
      </c>
      <c r="AL559" s="3" t="str">
        <f t="shared" si="74"/>
        <v/>
      </c>
      <c r="AM559" s="3" t="str">
        <f t="shared" si="74"/>
        <v/>
      </c>
      <c r="AN559" s="3" t="str">
        <f t="shared" si="74"/>
        <v/>
      </c>
      <c r="AO559" s="2">
        <f t="shared" si="75"/>
        <v>0</v>
      </c>
      <c r="AP559" s="4"/>
      <c r="AQ559" s="3">
        <f>IF(AJ559=1,VLOOKUP($AP559,BaseEqptCdF!$C$5:$R$161,16,FALSE),0)</f>
        <v>0</v>
      </c>
      <c r="AR559" s="3">
        <f>IF(AK559=1,VLOOKUP($AP559,BaseEqptCdF!$C$5:$R$161,16,FALSE),0)</f>
        <v>0</v>
      </c>
      <c r="AS559" s="3">
        <f>IF(AL559=1,VLOOKUP($AP559,BaseEqptCdF!$C$5:$R$161,16,FALSE),0)</f>
        <v>0</v>
      </c>
      <c r="AT559" s="3">
        <f>IF(AM559=1,VLOOKUP($AP559,BaseEqptCdF!$C$5:$R$161,16,FALSE),0)</f>
        <v>0</v>
      </c>
      <c r="AU559" s="3">
        <f>IF(AN559=1,VLOOKUP($AP559,BaseEqptCdF!$C$5:$R$161,16,FALSE),0)</f>
        <v>0</v>
      </c>
      <c r="AV559" s="2">
        <f t="shared" si="76"/>
        <v>0</v>
      </c>
      <c r="AW559" s="3" t="str">
        <f>IF($L559="","",IF(SUM($AJ559:AJ559)=0,$AE559,VLOOKUP($AP559,BaseEqptCdF!$C$5:$R$161,16,FALSE)*$AC$3))</f>
        <v/>
      </c>
      <c r="AX559" s="3" t="str">
        <f>IF($L559="","",IF(SUM($AJ559:AK559)=0,$AE559,VLOOKUP($AP559,BaseEqptCdF!$C$5:$R$161,16,FALSE)*$AC$3))</f>
        <v/>
      </c>
      <c r="AY559" s="3" t="str">
        <f>IF($L559="","",IF(SUM($AJ559:AL559)=0,$AE559,VLOOKUP($AP559,BaseEqptCdF!$C$5:$R$161,16,FALSE)*$AC$3))</f>
        <v/>
      </c>
      <c r="AZ559" s="3" t="str">
        <f>IF($L559="","",IF(SUM($AJ559:AM559)=0,$AE559,VLOOKUP($AP559,BaseEqptCdF!$C$5:$R$161,16,FALSE)*$AC$3))</f>
        <v/>
      </c>
      <c r="BA559" s="3" t="str">
        <f>IF($L559="","",IF(SUM($AJ559:AN559)=0,$AE559,VLOOKUP($AP559,BaseEqptCdF!$C$5:$R$161,16,FALSE)*$AC$3))</f>
        <v/>
      </c>
      <c r="BB559" s="2">
        <f t="shared" si="77"/>
        <v>0</v>
      </c>
      <c r="BC559" s="3" t="str">
        <f>IF($L559="","",IF(SUM($AJ559:AJ559)=0,$AF559,IF(LEFT(VLOOKUP($AP559,BaseEqptCdF!$C$5:$E$161,3,FALSE),2)="SD",0,IF(LEFT(VLOOKUP($AP559,BaseEqptCdF!$C$5:$E$161,3,FALSE),2)="SB",1*52,VLOOKUP($AP559,BaseEqptCdF!$C$5:$S$161,12,FALSE)*0.2*300))))</f>
        <v/>
      </c>
      <c r="BD559" s="3" t="str">
        <f>IF($L559="","",IF(SUM($AJ559:AK559)=0,$AF559,IF(LEFT(VLOOKUP($AP559,BaseEqptCdF!$C$5:$E$161,3,FALSE),2)="SD",0,IF(LEFT(VLOOKUP($AP559,BaseEqptCdF!$C$5:$E$161,3,FALSE),2)="SB",1*52,VLOOKUP($AP559,BaseEqptCdF!$C$5:$S$161,12,FALSE)*0.2*300))))</f>
        <v/>
      </c>
      <c r="BE559" s="3" t="str">
        <f>IF($L559="","",IF(SUM($AJ559:AL559)=0,$AF559,IF(LEFT(VLOOKUP($AP559,BaseEqptCdF!$C$5:$E$161,3,FALSE),2)="SD",0,IF(LEFT(VLOOKUP($AP559,BaseEqptCdF!$C$5:$E$161,3,FALSE),2)="SB",1*52,VLOOKUP($AP559,BaseEqptCdF!$C$5:$S$161,12,FALSE)*0.2*300))))</f>
        <v/>
      </c>
      <c r="BF559" s="3" t="str">
        <f>IF($L559="","",IF(SUM($AJ559:AM559)=0,$AF559,IF(LEFT(VLOOKUP($AP559,BaseEqptCdF!$C$5:$E$161,3,FALSE),2)="SD",0,IF(LEFT(VLOOKUP($AP559,BaseEqptCdF!$C$5:$E$161,3,FALSE),2)="SB",1*52,VLOOKUP($AP559,BaseEqptCdF!$C$5:$S$161,12,FALSE)*0.2*300))))</f>
        <v/>
      </c>
      <c r="BG559" s="3" t="str">
        <f>IF($L559="","",IF(SUM($AJ559:AN559)=0,$AF559,IF(LEFT(VLOOKUP($AP559,BaseEqptCdF!$C$5:$E$161,3,FALSE),2)="SD",0,IF(LEFT(VLOOKUP($AP559,BaseEqptCdF!$C$5:$E$161,3,FALSE),2)="SB",1*52,VLOOKUP($AP559,BaseEqptCdF!$C$5:$S$161,12,FALSE)*0.2*300))))</f>
        <v/>
      </c>
      <c r="BH559" s="2">
        <f t="shared" si="78"/>
        <v>0</v>
      </c>
    </row>
    <row r="560" spans="1:60" x14ac:dyDescent="0.25">
      <c r="A560" s="296" t="str">
        <f t="array" ref="A560">IF($C560="","",INDEX(Prog!$B$8:$D$300,MATCH($C560,nivo1,0),1))</f>
        <v/>
      </c>
      <c r="B560" s="296" t="str">
        <f t="array" ref="B560">IF($C560="","",INDEX(Prog!$B$8:$D$300,MATCH($C560,nivo1,0),2))</f>
        <v/>
      </c>
      <c r="C560" s="273"/>
      <c r="D560" s="267"/>
      <c r="E560" s="273"/>
      <c r="F560" s="273"/>
      <c r="G560" s="273"/>
      <c r="H560" s="273"/>
      <c r="I560" s="273"/>
      <c r="J560" s="273"/>
      <c r="K560" s="274"/>
      <c r="L560" s="273"/>
      <c r="M560" s="273"/>
      <c r="N560" s="273"/>
      <c r="O560" s="275"/>
      <c r="P560" s="273"/>
      <c r="Q560" s="273"/>
      <c r="R560" s="273"/>
      <c r="S560" s="273"/>
      <c r="T560" s="276"/>
      <c r="U560" s="276"/>
      <c r="V560" s="276"/>
      <c r="W560" s="276"/>
      <c r="X560" s="277"/>
      <c r="Y560" s="278"/>
      <c r="AA560" s="8" t="str">
        <f>IF($L560="","",VLOOKUP($L560,BaseEqptCdF!$C$5:$E$161,2,FALSE))</f>
        <v/>
      </c>
      <c r="AB560" s="8" t="str">
        <f>IF($L560="","",VLOOKUP($L560,BaseEqptCdF!$C$5:$E$161,3,FALSE))</f>
        <v/>
      </c>
      <c r="AC560" s="7" t="str">
        <f>IF($L560="","",VLOOKUP($L560,BaseEqptCdF!$C$5:$I$161,6,FALSE))</f>
        <v/>
      </c>
      <c r="AD560" s="7" t="str">
        <f>IF($L560="","",VLOOKUP($L560,BaseEqptCdF!$C$5:$I$161,7,FALSE))</f>
        <v/>
      </c>
      <c r="AE560" s="3" t="str">
        <f>IF($L560="","",VLOOKUP($L560,BaseEqptCdF!$C$5:$R$161,16,FALSE)*$AC$3)</f>
        <v/>
      </c>
      <c r="AF560" s="3" t="str">
        <f>IF($L560="","",IF(LEFT($AB560,2)="SD",0,IF(LEFT($AB560,2)="SB",1*52,IF($N560=Prog!$P$17,VLOOKUP($L560,BaseEqptCdF!$C$5:$P$161,14,FALSE)*1*300,VLOOKUP($L560,BaseEqptCdF!$C$5:$P$161,12,FALSE)*0.2*300))))</f>
        <v/>
      </c>
      <c r="AG560" s="6" t="str">
        <f t="shared" si="79"/>
        <v/>
      </c>
      <c r="AH560" s="6">
        <f>IF($U560=Prog!$S$18,YEAR($X560),"")</f>
        <v>1900</v>
      </c>
      <c r="AI560" s="5" t="str">
        <f>IF(OR($AG560="",$U560=Prog!$S$18),"",IF(OR($U560=Prog!$S$17,$U560=Prog!$S$16),YEAR($X560),IF($AG560="ND","ND",$AI$8+$O560)))</f>
        <v/>
      </c>
      <c r="AJ560" s="3" t="str">
        <f t="shared" si="73"/>
        <v/>
      </c>
      <c r="AK560" s="3" t="str">
        <f t="shared" si="74"/>
        <v/>
      </c>
      <c r="AL560" s="3" t="str">
        <f t="shared" si="74"/>
        <v/>
      </c>
      <c r="AM560" s="3" t="str">
        <f t="shared" si="74"/>
        <v/>
      </c>
      <c r="AN560" s="3" t="str">
        <f t="shared" si="74"/>
        <v/>
      </c>
      <c r="AO560" s="2">
        <f t="shared" si="75"/>
        <v>0</v>
      </c>
      <c r="AP560" s="4"/>
      <c r="AQ560" s="3">
        <f>IF(AJ560=1,VLOOKUP($AP560,BaseEqptCdF!$C$5:$R$161,16,FALSE),0)</f>
        <v>0</v>
      </c>
      <c r="AR560" s="3">
        <f>IF(AK560=1,VLOOKUP($AP560,BaseEqptCdF!$C$5:$R$161,16,FALSE),0)</f>
        <v>0</v>
      </c>
      <c r="AS560" s="3">
        <f>IF(AL560=1,VLOOKUP($AP560,BaseEqptCdF!$C$5:$R$161,16,FALSE),0)</f>
        <v>0</v>
      </c>
      <c r="AT560" s="3">
        <f>IF(AM560=1,VLOOKUP($AP560,BaseEqptCdF!$C$5:$R$161,16,FALSE),0)</f>
        <v>0</v>
      </c>
      <c r="AU560" s="3">
        <f>IF(AN560=1,VLOOKUP($AP560,BaseEqptCdF!$C$5:$R$161,16,FALSE),0)</f>
        <v>0</v>
      </c>
      <c r="AV560" s="2">
        <f t="shared" si="76"/>
        <v>0</v>
      </c>
      <c r="AW560" s="3" t="str">
        <f>IF($L560="","",IF(SUM($AJ560:AJ560)=0,$AE560,VLOOKUP($AP560,BaseEqptCdF!$C$5:$R$161,16,FALSE)*$AC$3))</f>
        <v/>
      </c>
      <c r="AX560" s="3" t="str">
        <f>IF($L560="","",IF(SUM($AJ560:AK560)=0,$AE560,VLOOKUP($AP560,BaseEqptCdF!$C$5:$R$161,16,FALSE)*$AC$3))</f>
        <v/>
      </c>
      <c r="AY560" s="3" t="str">
        <f>IF($L560="","",IF(SUM($AJ560:AL560)=0,$AE560,VLOOKUP($AP560,BaseEqptCdF!$C$5:$R$161,16,FALSE)*$AC$3))</f>
        <v/>
      </c>
      <c r="AZ560" s="3" t="str">
        <f>IF($L560="","",IF(SUM($AJ560:AM560)=0,$AE560,VLOOKUP($AP560,BaseEqptCdF!$C$5:$R$161,16,FALSE)*$AC$3))</f>
        <v/>
      </c>
      <c r="BA560" s="3" t="str">
        <f>IF($L560="","",IF(SUM($AJ560:AN560)=0,$AE560,VLOOKUP($AP560,BaseEqptCdF!$C$5:$R$161,16,FALSE)*$AC$3))</f>
        <v/>
      </c>
      <c r="BB560" s="2">
        <f t="shared" si="77"/>
        <v>0</v>
      </c>
      <c r="BC560" s="3" t="str">
        <f>IF($L560="","",IF(SUM($AJ560:AJ560)=0,$AF560,IF(LEFT(VLOOKUP($AP560,BaseEqptCdF!$C$5:$E$161,3,FALSE),2)="SD",0,IF(LEFT(VLOOKUP($AP560,BaseEqptCdF!$C$5:$E$161,3,FALSE),2)="SB",1*52,VLOOKUP($AP560,BaseEqptCdF!$C$5:$S$161,12,FALSE)*0.2*300))))</f>
        <v/>
      </c>
      <c r="BD560" s="3" t="str">
        <f>IF($L560="","",IF(SUM($AJ560:AK560)=0,$AF560,IF(LEFT(VLOOKUP($AP560,BaseEqptCdF!$C$5:$E$161,3,FALSE),2)="SD",0,IF(LEFT(VLOOKUP($AP560,BaseEqptCdF!$C$5:$E$161,3,FALSE),2)="SB",1*52,VLOOKUP($AP560,BaseEqptCdF!$C$5:$S$161,12,FALSE)*0.2*300))))</f>
        <v/>
      </c>
      <c r="BE560" s="3" t="str">
        <f>IF($L560="","",IF(SUM($AJ560:AL560)=0,$AF560,IF(LEFT(VLOOKUP($AP560,BaseEqptCdF!$C$5:$E$161,3,FALSE),2)="SD",0,IF(LEFT(VLOOKUP($AP560,BaseEqptCdF!$C$5:$E$161,3,FALSE),2)="SB",1*52,VLOOKUP($AP560,BaseEqptCdF!$C$5:$S$161,12,FALSE)*0.2*300))))</f>
        <v/>
      </c>
      <c r="BF560" s="3" t="str">
        <f>IF($L560="","",IF(SUM($AJ560:AM560)=0,$AF560,IF(LEFT(VLOOKUP($AP560,BaseEqptCdF!$C$5:$E$161,3,FALSE),2)="SD",0,IF(LEFT(VLOOKUP($AP560,BaseEqptCdF!$C$5:$E$161,3,FALSE),2)="SB",1*52,VLOOKUP($AP560,BaseEqptCdF!$C$5:$S$161,12,FALSE)*0.2*300))))</f>
        <v/>
      </c>
      <c r="BG560" s="3" t="str">
        <f>IF($L560="","",IF(SUM($AJ560:AN560)=0,$AF560,IF(LEFT(VLOOKUP($AP560,BaseEqptCdF!$C$5:$E$161,3,FALSE),2)="SD",0,IF(LEFT(VLOOKUP($AP560,BaseEqptCdF!$C$5:$E$161,3,FALSE),2)="SB",1*52,VLOOKUP($AP560,BaseEqptCdF!$C$5:$S$161,12,FALSE)*0.2*300))))</f>
        <v/>
      </c>
      <c r="BH560" s="2">
        <f t="shared" si="78"/>
        <v>0</v>
      </c>
    </row>
    <row r="561" spans="1:60" x14ac:dyDescent="0.25">
      <c r="A561" s="296" t="str">
        <f t="array" ref="A561">IF($C561="","",INDEX(Prog!$B$8:$D$300,MATCH($C561,nivo1,0),1))</f>
        <v/>
      </c>
      <c r="B561" s="296" t="str">
        <f t="array" ref="B561">IF($C561="","",INDEX(Prog!$B$8:$D$300,MATCH($C561,nivo1,0),2))</f>
        <v/>
      </c>
      <c r="C561" s="273"/>
      <c r="D561" s="267"/>
      <c r="E561" s="273"/>
      <c r="F561" s="273"/>
      <c r="G561" s="273"/>
      <c r="H561" s="273"/>
      <c r="I561" s="273"/>
      <c r="J561" s="273"/>
      <c r="K561" s="274"/>
      <c r="L561" s="273"/>
      <c r="M561" s="273"/>
      <c r="N561" s="273"/>
      <c r="O561" s="275"/>
      <c r="P561" s="273"/>
      <c r="Q561" s="273"/>
      <c r="R561" s="273"/>
      <c r="S561" s="273"/>
      <c r="T561" s="276"/>
      <c r="U561" s="276"/>
      <c r="V561" s="276"/>
      <c r="W561" s="276"/>
      <c r="X561" s="277"/>
      <c r="Y561" s="278"/>
      <c r="AA561" s="8" t="str">
        <f>IF($L561="","",VLOOKUP($L561,BaseEqptCdF!$C$5:$E$161,2,FALSE))</f>
        <v/>
      </c>
      <c r="AB561" s="8" t="str">
        <f>IF($L561="","",VLOOKUP($L561,BaseEqptCdF!$C$5:$E$161,3,FALSE))</f>
        <v/>
      </c>
      <c r="AC561" s="7" t="str">
        <f>IF($L561="","",VLOOKUP($L561,BaseEqptCdF!$C$5:$I$161,6,FALSE))</f>
        <v/>
      </c>
      <c r="AD561" s="7" t="str">
        <f>IF($L561="","",VLOOKUP($L561,BaseEqptCdF!$C$5:$I$161,7,FALSE))</f>
        <v/>
      </c>
      <c r="AE561" s="3" t="str">
        <f>IF($L561="","",VLOOKUP($L561,BaseEqptCdF!$C$5:$R$161,16,FALSE)*$AC$3)</f>
        <v/>
      </c>
      <c r="AF561" s="3" t="str">
        <f>IF($L561="","",IF(LEFT($AB561,2)="SD",0,IF(LEFT($AB561,2)="SB",1*52,IF($N561=Prog!$P$17,VLOOKUP($L561,BaseEqptCdF!$C$5:$P$161,14,FALSE)*1*300,VLOOKUP($L561,BaseEqptCdF!$C$5:$P$161,12,FALSE)*0.2*300))))</f>
        <v/>
      </c>
      <c r="AG561" s="6" t="str">
        <f t="shared" si="79"/>
        <v/>
      </c>
      <c r="AH561" s="6">
        <f>IF($U561=Prog!$S$18,YEAR($X561),"")</f>
        <v>1900</v>
      </c>
      <c r="AI561" s="5" t="str">
        <f>IF(OR($AG561="",$U561=Prog!$S$18),"",IF(OR($U561=Prog!$S$17,$U561=Prog!$S$16),YEAR($X561),IF($AG561="ND","ND",$AI$8+$O561)))</f>
        <v/>
      </c>
      <c r="AJ561" s="3" t="str">
        <f t="shared" si="73"/>
        <v/>
      </c>
      <c r="AK561" s="3" t="str">
        <f t="shared" si="74"/>
        <v/>
      </c>
      <c r="AL561" s="3" t="str">
        <f t="shared" si="74"/>
        <v/>
      </c>
      <c r="AM561" s="3" t="str">
        <f t="shared" si="74"/>
        <v/>
      </c>
      <c r="AN561" s="3" t="str">
        <f t="shared" si="74"/>
        <v/>
      </c>
      <c r="AO561" s="2">
        <f t="shared" si="75"/>
        <v>0</v>
      </c>
      <c r="AP561" s="4"/>
      <c r="AQ561" s="3">
        <f>IF(AJ561=1,VLOOKUP($AP561,BaseEqptCdF!$C$5:$R$161,16,FALSE),0)</f>
        <v>0</v>
      </c>
      <c r="AR561" s="3">
        <f>IF(AK561=1,VLOOKUP($AP561,BaseEqptCdF!$C$5:$R$161,16,FALSE),0)</f>
        <v>0</v>
      </c>
      <c r="AS561" s="3">
        <f>IF(AL561=1,VLOOKUP($AP561,BaseEqptCdF!$C$5:$R$161,16,FALSE),0)</f>
        <v>0</v>
      </c>
      <c r="AT561" s="3">
        <f>IF(AM561=1,VLOOKUP($AP561,BaseEqptCdF!$C$5:$R$161,16,FALSE),0)</f>
        <v>0</v>
      </c>
      <c r="AU561" s="3">
        <f>IF(AN561=1,VLOOKUP($AP561,BaseEqptCdF!$C$5:$R$161,16,FALSE),0)</f>
        <v>0</v>
      </c>
      <c r="AV561" s="2">
        <f t="shared" si="76"/>
        <v>0</v>
      </c>
      <c r="AW561" s="3" t="str">
        <f>IF($L561="","",IF(SUM($AJ561:AJ561)=0,$AE561,VLOOKUP($AP561,BaseEqptCdF!$C$5:$R$161,16,FALSE)*$AC$3))</f>
        <v/>
      </c>
      <c r="AX561" s="3" t="str">
        <f>IF($L561="","",IF(SUM($AJ561:AK561)=0,$AE561,VLOOKUP($AP561,BaseEqptCdF!$C$5:$R$161,16,FALSE)*$AC$3))</f>
        <v/>
      </c>
      <c r="AY561" s="3" t="str">
        <f>IF($L561="","",IF(SUM($AJ561:AL561)=0,$AE561,VLOOKUP($AP561,BaseEqptCdF!$C$5:$R$161,16,FALSE)*$AC$3))</f>
        <v/>
      </c>
      <c r="AZ561" s="3" t="str">
        <f>IF($L561="","",IF(SUM($AJ561:AM561)=0,$AE561,VLOOKUP($AP561,BaseEqptCdF!$C$5:$R$161,16,FALSE)*$AC$3))</f>
        <v/>
      </c>
      <c r="BA561" s="3" t="str">
        <f>IF($L561="","",IF(SUM($AJ561:AN561)=0,$AE561,VLOOKUP($AP561,BaseEqptCdF!$C$5:$R$161,16,FALSE)*$AC$3))</f>
        <v/>
      </c>
      <c r="BB561" s="2">
        <f t="shared" si="77"/>
        <v>0</v>
      </c>
      <c r="BC561" s="3" t="str">
        <f>IF($L561="","",IF(SUM($AJ561:AJ561)=0,$AF561,IF(LEFT(VLOOKUP($AP561,BaseEqptCdF!$C$5:$E$161,3,FALSE),2)="SD",0,IF(LEFT(VLOOKUP($AP561,BaseEqptCdF!$C$5:$E$161,3,FALSE),2)="SB",1*52,VLOOKUP($AP561,BaseEqptCdF!$C$5:$S$161,12,FALSE)*0.2*300))))</f>
        <v/>
      </c>
      <c r="BD561" s="3" t="str">
        <f>IF($L561="","",IF(SUM($AJ561:AK561)=0,$AF561,IF(LEFT(VLOOKUP($AP561,BaseEqptCdF!$C$5:$E$161,3,FALSE),2)="SD",0,IF(LEFT(VLOOKUP($AP561,BaseEqptCdF!$C$5:$E$161,3,FALSE),2)="SB",1*52,VLOOKUP($AP561,BaseEqptCdF!$C$5:$S$161,12,FALSE)*0.2*300))))</f>
        <v/>
      </c>
      <c r="BE561" s="3" t="str">
        <f>IF($L561="","",IF(SUM($AJ561:AL561)=0,$AF561,IF(LEFT(VLOOKUP($AP561,BaseEqptCdF!$C$5:$E$161,3,FALSE),2)="SD",0,IF(LEFT(VLOOKUP($AP561,BaseEqptCdF!$C$5:$E$161,3,FALSE),2)="SB",1*52,VLOOKUP($AP561,BaseEqptCdF!$C$5:$S$161,12,FALSE)*0.2*300))))</f>
        <v/>
      </c>
      <c r="BF561" s="3" t="str">
        <f>IF($L561="","",IF(SUM($AJ561:AM561)=0,$AF561,IF(LEFT(VLOOKUP($AP561,BaseEqptCdF!$C$5:$E$161,3,FALSE),2)="SD",0,IF(LEFT(VLOOKUP($AP561,BaseEqptCdF!$C$5:$E$161,3,FALSE),2)="SB",1*52,VLOOKUP($AP561,BaseEqptCdF!$C$5:$S$161,12,FALSE)*0.2*300))))</f>
        <v/>
      </c>
      <c r="BG561" s="3" t="str">
        <f>IF($L561="","",IF(SUM($AJ561:AN561)=0,$AF561,IF(LEFT(VLOOKUP($AP561,BaseEqptCdF!$C$5:$E$161,3,FALSE),2)="SD",0,IF(LEFT(VLOOKUP($AP561,BaseEqptCdF!$C$5:$E$161,3,FALSE),2)="SB",1*52,VLOOKUP($AP561,BaseEqptCdF!$C$5:$S$161,12,FALSE)*0.2*300))))</f>
        <v/>
      </c>
      <c r="BH561" s="2">
        <f t="shared" si="78"/>
        <v>0</v>
      </c>
    </row>
    <row r="562" spans="1:60" x14ac:dyDescent="0.25">
      <c r="A562" s="296" t="str">
        <f t="array" ref="A562">IF($C562="","",INDEX(Prog!$B$8:$D$300,MATCH($C562,nivo1,0),1))</f>
        <v/>
      </c>
      <c r="B562" s="296" t="str">
        <f t="array" ref="B562">IF($C562="","",INDEX(Prog!$B$8:$D$300,MATCH($C562,nivo1,0),2))</f>
        <v/>
      </c>
      <c r="C562" s="273"/>
      <c r="D562" s="267"/>
      <c r="E562" s="273"/>
      <c r="F562" s="273"/>
      <c r="G562" s="273"/>
      <c r="H562" s="273"/>
      <c r="I562" s="273"/>
      <c r="J562" s="273"/>
      <c r="K562" s="274"/>
      <c r="L562" s="273"/>
      <c r="M562" s="273"/>
      <c r="N562" s="273"/>
      <c r="O562" s="275"/>
      <c r="P562" s="273"/>
      <c r="Q562" s="273"/>
      <c r="R562" s="273"/>
      <c r="S562" s="273"/>
      <c r="T562" s="276"/>
      <c r="U562" s="276"/>
      <c r="V562" s="276"/>
      <c r="W562" s="276"/>
      <c r="X562" s="277"/>
      <c r="Y562" s="278"/>
      <c r="AA562" s="8" t="str">
        <f>IF($L562="","",VLOOKUP($L562,BaseEqptCdF!$C$5:$E$161,2,FALSE))</f>
        <v/>
      </c>
      <c r="AB562" s="8" t="str">
        <f>IF($L562="","",VLOOKUP($L562,BaseEqptCdF!$C$5:$E$161,3,FALSE))</f>
        <v/>
      </c>
      <c r="AC562" s="7" t="str">
        <f>IF($L562="","",VLOOKUP($L562,BaseEqptCdF!$C$5:$I$161,6,FALSE))</f>
        <v/>
      </c>
      <c r="AD562" s="7" t="str">
        <f>IF($L562="","",VLOOKUP($L562,BaseEqptCdF!$C$5:$I$161,7,FALSE))</f>
        <v/>
      </c>
      <c r="AE562" s="3" t="str">
        <f>IF($L562="","",VLOOKUP($L562,BaseEqptCdF!$C$5:$R$161,16,FALSE)*$AC$3)</f>
        <v/>
      </c>
      <c r="AF562" s="3" t="str">
        <f>IF($L562="","",IF(LEFT($AB562,2)="SD",0,IF(LEFT($AB562,2)="SB",1*52,IF($N562=Prog!$P$17,VLOOKUP($L562,BaseEqptCdF!$C$5:$P$161,14,FALSE)*1*300,VLOOKUP($L562,BaseEqptCdF!$C$5:$P$161,12,FALSE)*0.2*300))))</f>
        <v/>
      </c>
      <c r="AG562" s="6" t="str">
        <f t="shared" si="79"/>
        <v/>
      </c>
      <c r="AH562" s="6">
        <f>IF($U562=Prog!$S$18,YEAR($X562),"")</f>
        <v>1900</v>
      </c>
      <c r="AI562" s="5" t="str">
        <f>IF(OR($AG562="",$U562=Prog!$S$18),"",IF(OR($U562=Prog!$S$17,$U562=Prog!$S$16),YEAR($X562),IF($AG562="ND","ND",$AI$8+$O562)))</f>
        <v/>
      </c>
      <c r="AJ562" s="3" t="str">
        <f t="shared" si="73"/>
        <v/>
      </c>
      <c r="AK562" s="3" t="str">
        <f t="shared" si="74"/>
        <v/>
      </c>
      <c r="AL562" s="3" t="str">
        <f t="shared" si="74"/>
        <v/>
      </c>
      <c r="AM562" s="3" t="str">
        <f t="shared" si="74"/>
        <v/>
      </c>
      <c r="AN562" s="3" t="str">
        <f t="shared" si="74"/>
        <v/>
      </c>
      <c r="AO562" s="2">
        <f t="shared" si="75"/>
        <v>0</v>
      </c>
      <c r="AP562" s="4"/>
      <c r="AQ562" s="3">
        <f>IF(AJ562=1,VLOOKUP($AP562,BaseEqptCdF!$C$5:$R$161,16,FALSE),0)</f>
        <v>0</v>
      </c>
      <c r="AR562" s="3">
        <f>IF(AK562=1,VLOOKUP($AP562,BaseEqptCdF!$C$5:$R$161,16,FALSE),0)</f>
        <v>0</v>
      </c>
      <c r="AS562" s="3">
        <f>IF(AL562=1,VLOOKUP($AP562,BaseEqptCdF!$C$5:$R$161,16,FALSE),0)</f>
        <v>0</v>
      </c>
      <c r="AT562" s="3">
        <f>IF(AM562=1,VLOOKUP($AP562,BaseEqptCdF!$C$5:$R$161,16,FALSE),0)</f>
        <v>0</v>
      </c>
      <c r="AU562" s="3">
        <f>IF(AN562=1,VLOOKUP($AP562,BaseEqptCdF!$C$5:$R$161,16,FALSE),0)</f>
        <v>0</v>
      </c>
      <c r="AV562" s="2">
        <f t="shared" si="76"/>
        <v>0</v>
      </c>
      <c r="AW562" s="3" t="str">
        <f>IF($L562="","",IF(SUM($AJ562:AJ562)=0,$AE562,VLOOKUP($AP562,BaseEqptCdF!$C$5:$R$161,16,FALSE)*$AC$3))</f>
        <v/>
      </c>
      <c r="AX562" s="3" t="str">
        <f>IF($L562="","",IF(SUM($AJ562:AK562)=0,$AE562,VLOOKUP($AP562,BaseEqptCdF!$C$5:$R$161,16,FALSE)*$AC$3))</f>
        <v/>
      </c>
      <c r="AY562" s="3" t="str">
        <f>IF($L562="","",IF(SUM($AJ562:AL562)=0,$AE562,VLOOKUP($AP562,BaseEqptCdF!$C$5:$R$161,16,FALSE)*$AC$3))</f>
        <v/>
      </c>
      <c r="AZ562" s="3" t="str">
        <f>IF($L562="","",IF(SUM($AJ562:AM562)=0,$AE562,VLOOKUP($AP562,BaseEqptCdF!$C$5:$R$161,16,FALSE)*$AC$3))</f>
        <v/>
      </c>
      <c r="BA562" s="3" t="str">
        <f>IF($L562="","",IF(SUM($AJ562:AN562)=0,$AE562,VLOOKUP($AP562,BaseEqptCdF!$C$5:$R$161,16,FALSE)*$AC$3))</f>
        <v/>
      </c>
      <c r="BB562" s="2">
        <f t="shared" si="77"/>
        <v>0</v>
      </c>
      <c r="BC562" s="3" t="str">
        <f>IF($L562="","",IF(SUM($AJ562:AJ562)=0,$AF562,IF(LEFT(VLOOKUP($AP562,BaseEqptCdF!$C$5:$E$161,3,FALSE),2)="SD",0,IF(LEFT(VLOOKUP($AP562,BaseEqptCdF!$C$5:$E$161,3,FALSE),2)="SB",1*52,VLOOKUP($AP562,BaseEqptCdF!$C$5:$S$161,12,FALSE)*0.2*300))))</f>
        <v/>
      </c>
      <c r="BD562" s="3" t="str">
        <f>IF($L562="","",IF(SUM($AJ562:AK562)=0,$AF562,IF(LEFT(VLOOKUP($AP562,BaseEqptCdF!$C$5:$E$161,3,FALSE),2)="SD",0,IF(LEFT(VLOOKUP($AP562,BaseEqptCdF!$C$5:$E$161,3,FALSE),2)="SB",1*52,VLOOKUP($AP562,BaseEqptCdF!$C$5:$S$161,12,FALSE)*0.2*300))))</f>
        <v/>
      </c>
      <c r="BE562" s="3" t="str">
        <f>IF($L562="","",IF(SUM($AJ562:AL562)=0,$AF562,IF(LEFT(VLOOKUP($AP562,BaseEqptCdF!$C$5:$E$161,3,FALSE),2)="SD",0,IF(LEFT(VLOOKUP($AP562,BaseEqptCdF!$C$5:$E$161,3,FALSE),2)="SB",1*52,VLOOKUP($AP562,BaseEqptCdF!$C$5:$S$161,12,FALSE)*0.2*300))))</f>
        <v/>
      </c>
      <c r="BF562" s="3" t="str">
        <f>IF($L562="","",IF(SUM($AJ562:AM562)=0,$AF562,IF(LEFT(VLOOKUP($AP562,BaseEqptCdF!$C$5:$E$161,3,FALSE),2)="SD",0,IF(LEFT(VLOOKUP($AP562,BaseEqptCdF!$C$5:$E$161,3,FALSE),2)="SB",1*52,VLOOKUP($AP562,BaseEqptCdF!$C$5:$S$161,12,FALSE)*0.2*300))))</f>
        <v/>
      </c>
      <c r="BG562" s="3" t="str">
        <f>IF($L562="","",IF(SUM($AJ562:AN562)=0,$AF562,IF(LEFT(VLOOKUP($AP562,BaseEqptCdF!$C$5:$E$161,3,FALSE),2)="SD",0,IF(LEFT(VLOOKUP($AP562,BaseEqptCdF!$C$5:$E$161,3,FALSE),2)="SB",1*52,VLOOKUP($AP562,BaseEqptCdF!$C$5:$S$161,12,FALSE)*0.2*300))))</f>
        <v/>
      </c>
      <c r="BH562" s="2">
        <f t="shared" si="78"/>
        <v>0</v>
      </c>
    </row>
    <row r="563" spans="1:60" x14ac:dyDescent="0.25">
      <c r="A563" s="296" t="str">
        <f t="array" ref="A563">IF($C563="","",INDEX(Prog!$B$8:$D$300,MATCH($C563,nivo1,0),1))</f>
        <v/>
      </c>
      <c r="B563" s="296" t="str">
        <f t="array" ref="B563">IF($C563="","",INDEX(Prog!$B$8:$D$300,MATCH($C563,nivo1,0),2))</f>
        <v/>
      </c>
      <c r="C563" s="273"/>
      <c r="D563" s="267"/>
      <c r="E563" s="273"/>
      <c r="F563" s="273"/>
      <c r="G563" s="273"/>
      <c r="H563" s="273"/>
      <c r="I563" s="273"/>
      <c r="J563" s="273"/>
      <c r="K563" s="274"/>
      <c r="L563" s="273"/>
      <c r="M563" s="273"/>
      <c r="N563" s="273"/>
      <c r="O563" s="275"/>
      <c r="P563" s="273"/>
      <c r="Q563" s="273"/>
      <c r="R563" s="273"/>
      <c r="S563" s="273"/>
      <c r="T563" s="276"/>
      <c r="U563" s="276"/>
      <c r="V563" s="276"/>
      <c r="W563" s="276"/>
      <c r="X563" s="277"/>
      <c r="Y563" s="278"/>
      <c r="AA563" s="8" t="str">
        <f>IF($L563="","",VLOOKUP($L563,BaseEqptCdF!$C$5:$E$161,2,FALSE))</f>
        <v/>
      </c>
      <c r="AB563" s="8" t="str">
        <f>IF($L563="","",VLOOKUP($L563,BaseEqptCdF!$C$5:$E$161,3,FALSE))</f>
        <v/>
      </c>
      <c r="AC563" s="7" t="str">
        <f>IF($L563="","",VLOOKUP($L563,BaseEqptCdF!$C$5:$I$161,6,FALSE))</f>
        <v/>
      </c>
      <c r="AD563" s="7" t="str">
        <f>IF($L563="","",VLOOKUP($L563,BaseEqptCdF!$C$5:$I$161,7,FALSE))</f>
        <v/>
      </c>
      <c r="AE563" s="3" t="str">
        <f>IF($L563="","",VLOOKUP($L563,BaseEqptCdF!$C$5:$R$161,16,FALSE)*$AC$3)</f>
        <v/>
      </c>
      <c r="AF563" s="3" t="str">
        <f>IF($L563="","",IF(LEFT($AB563,2)="SD",0,IF(LEFT($AB563,2)="SB",1*52,IF($N563=Prog!$P$17,VLOOKUP($L563,BaseEqptCdF!$C$5:$P$161,14,FALSE)*1*300,VLOOKUP($L563,BaseEqptCdF!$C$5:$P$161,12,FALSE)*0.2*300))))</f>
        <v/>
      </c>
      <c r="AG563" s="6" t="str">
        <f t="shared" si="79"/>
        <v/>
      </c>
      <c r="AH563" s="6">
        <f>IF($U563=Prog!$S$18,YEAR($X563),"")</f>
        <v>1900</v>
      </c>
      <c r="AI563" s="5" t="str">
        <f>IF(OR($AG563="",$U563=Prog!$S$18),"",IF(OR($U563=Prog!$S$17,$U563=Prog!$S$16),YEAR($X563),IF($AG563="ND","ND",$AI$8+$O563)))</f>
        <v/>
      </c>
      <c r="AJ563" s="3" t="str">
        <f t="shared" si="73"/>
        <v/>
      </c>
      <c r="AK563" s="3" t="str">
        <f t="shared" si="74"/>
        <v/>
      </c>
      <c r="AL563" s="3" t="str">
        <f t="shared" si="74"/>
        <v/>
      </c>
      <c r="AM563" s="3" t="str">
        <f t="shared" si="74"/>
        <v/>
      </c>
      <c r="AN563" s="3" t="str">
        <f t="shared" ref="AK563:AN626" si="80">IF($AI563="","",IF($AI563=AN$9,1,0))</f>
        <v/>
      </c>
      <c r="AO563" s="2">
        <f t="shared" si="75"/>
        <v>0</v>
      </c>
      <c r="AP563" s="4"/>
      <c r="AQ563" s="3">
        <f>IF(AJ563=1,VLOOKUP($AP563,BaseEqptCdF!$C$5:$R$161,16,FALSE),0)</f>
        <v>0</v>
      </c>
      <c r="AR563" s="3">
        <f>IF(AK563=1,VLOOKUP($AP563,BaseEqptCdF!$C$5:$R$161,16,FALSE),0)</f>
        <v>0</v>
      </c>
      <c r="AS563" s="3">
        <f>IF(AL563=1,VLOOKUP($AP563,BaseEqptCdF!$C$5:$R$161,16,FALSE),0)</f>
        <v>0</v>
      </c>
      <c r="AT563" s="3">
        <f>IF(AM563=1,VLOOKUP($AP563,BaseEqptCdF!$C$5:$R$161,16,FALSE),0)</f>
        <v>0</v>
      </c>
      <c r="AU563" s="3">
        <f>IF(AN563=1,VLOOKUP($AP563,BaseEqptCdF!$C$5:$R$161,16,FALSE),0)</f>
        <v>0</v>
      </c>
      <c r="AV563" s="2">
        <f t="shared" si="76"/>
        <v>0</v>
      </c>
      <c r="AW563" s="3" t="str">
        <f>IF($L563="","",IF(SUM($AJ563:AJ563)=0,$AE563,VLOOKUP($AP563,BaseEqptCdF!$C$5:$R$161,16,FALSE)*$AC$3))</f>
        <v/>
      </c>
      <c r="AX563" s="3" t="str">
        <f>IF($L563="","",IF(SUM($AJ563:AK563)=0,$AE563,VLOOKUP($AP563,BaseEqptCdF!$C$5:$R$161,16,FALSE)*$AC$3))</f>
        <v/>
      </c>
      <c r="AY563" s="3" t="str">
        <f>IF($L563="","",IF(SUM($AJ563:AL563)=0,$AE563,VLOOKUP($AP563,BaseEqptCdF!$C$5:$R$161,16,FALSE)*$AC$3))</f>
        <v/>
      </c>
      <c r="AZ563" s="3" t="str">
        <f>IF($L563="","",IF(SUM($AJ563:AM563)=0,$AE563,VLOOKUP($AP563,BaseEqptCdF!$C$5:$R$161,16,FALSE)*$AC$3))</f>
        <v/>
      </c>
      <c r="BA563" s="3" t="str">
        <f>IF($L563="","",IF(SUM($AJ563:AN563)=0,$AE563,VLOOKUP($AP563,BaseEqptCdF!$C$5:$R$161,16,FALSE)*$AC$3))</f>
        <v/>
      </c>
      <c r="BB563" s="2">
        <f t="shared" si="77"/>
        <v>0</v>
      </c>
      <c r="BC563" s="3" t="str">
        <f>IF($L563="","",IF(SUM($AJ563:AJ563)=0,$AF563,IF(LEFT(VLOOKUP($AP563,BaseEqptCdF!$C$5:$E$161,3,FALSE),2)="SD",0,IF(LEFT(VLOOKUP($AP563,BaseEqptCdF!$C$5:$E$161,3,FALSE),2)="SB",1*52,VLOOKUP($AP563,BaseEqptCdF!$C$5:$S$161,12,FALSE)*0.2*300))))</f>
        <v/>
      </c>
      <c r="BD563" s="3" t="str">
        <f>IF($L563="","",IF(SUM($AJ563:AK563)=0,$AF563,IF(LEFT(VLOOKUP($AP563,BaseEqptCdF!$C$5:$E$161,3,FALSE),2)="SD",0,IF(LEFT(VLOOKUP($AP563,BaseEqptCdF!$C$5:$E$161,3,FALSE),2)="SB",1*52,VLOOKUP($AP563,BaseEqptCdF!$C$5:$S$161,12,FALSE)*0.2*300))))</f>
        <v/>
      </c>
      <c r="BE563" s="3" t="str">
        <f>IF($L563="","",IF(SUM($AJ563:AL563)=0,$AF563,IF(LEFT(VLOOKUP($AP563,BaseEqptCdF!$C$5:$E$161,3,FALSE),2)="SD",0,IF(LEFT(VLOOKUP($AP563,BaseEqptCdF!$C$5:$E$161,3,FALSE),2)="SB",1*52,VLOOKUP($AP563,BaseEqptCdF!$C$5:$S$161,12,FALSE)*0.2*300))))</f>
        <v/>
      </c>
      <c r="BF563" s="3" t="str">
        <f>IF($L563="","",IF(SUM($AJ563:AM563)=0,$AF563,IF(LEFT(VLOOKUP($AP563,BaseEqptCdF!$C$5:$E$161,3,FALSE),2)="SD",0,IF(LEFT(VLOOKUP($AP563,BaseEqptCdF!$C$5:$E$161,3,FALSE),2)="SB",1*52,VLOOKUP($AP563,BaseEqptCdF!$C$5:$S$161,12,FALSE)*0.2*300))))</f>
        <v/>
      </c>
      <c r="BG563" s="3" t="str">
        <f>IF($L563="","",IF(SUM($AJ563:AN563)=0,$AF563,IF(LEFT(VLOOKUP($AP563,BaseEqptCdF!$C$5:$E$161,3,FALSE),2)="SD",0,IF(LEFT(VLOOKUP($AP563,BaseEqptCdF!$C$5:$E$161,3,FALSE),2)="SB",1*52,VLOOKUP($AP563,BaseEqptCdF!$C$5:$S$161,12,FALSE)*0.2*300))))</f>
        <v/>
      </c>
      <c r="BH563" s="2">
        <f t="shared" si="78"/>
        <v>0</v>
      </c>
    </row>
    <row r="564" spans="1:60" x14ac:dyDescent="0.25">
      <c r="A564" s="296" t="str">
        <f t="array" ref="A564">IF($C564="","",INDEX(Prog!$B$8:$D$300,MATCH($C564,nivo1,0),1))</f>
        <v/>
      </c>
      <c r="B564" s="296" t="str">
        <f t="array" ref="B564">IF($C564="","",INDEX(Prog!$B$8:$D$300,MATCH($C564,nivo1,0),2))</f>
        <v/>
      </c>
      <c r="C564" s="273"/>
      <c r="D564" s="267"/>
      <c r="E564" s="273"/>
      <c r="F564" s="273"/>
      <c r="G564" s="273"/>
      <c r="H564" s="273"/>
      <c r="I564" s="273"/>
      <c r="J564" s="273"/>
      <c r="K564" s="274"/>
      <c r="L564" s="273"/>
      <c r="M564" s="273"/>
      <c r="N564" s="273"/>
      <c r="O564" s="275"/>
      <c r="P564" s="273"/>
      <c r="Q564" s="273"/>
      <c r="R564" s="273"/>
      <c r="S564" s="273"/>
      <c r="T564" s="276"/>
      <c r="U564" s="276"/>
      <c r="V564" s="276"/>
      <c r="W564" s="276"/>
      <c r="X564" s="277"/>
      <c r="Y564" s="278"/>
      <c r="AA564" s="8" t="str">
        <f>IF($L564="","",VLOOKUP($L564,BaseEqptCdF!$C$5:$E$161,2,FALSE))</f>
        <v/>
      </c>
      <c r="AB564" s="8" t="str">
        <f>IF($L564="","",VLOOKUP($L564,BaseEqptCdF!$C$5:$E$161,3,FALSE))</f>
        <v/>
      </c>
      <c r="AC564" s="7" t="str">
        <f>IF($L564="","",VLOOKUP($L564,BaseEqptCdF!$C$5:$I$161,6,FALSE))</f>
        <v/>
      </c>
      <c r="AD564" s="7" t="str">
        <f>IF($L564="","",VLOOKUP($L564,BaseEqptCdF!$C$5:$I$161,7,FALSE))</f>
        <v/>
      </c>
      <c r="AE564" s="3" t="str">
        <f>IF($L564="","",VLOOKUP($L564,BaseEqptCdF!$C$5:$R$161,16,FALSE)*$AC$3)</f>
        <v/>
      </c>
      <c r="AF564" s="3" t="str">
        <f>IF($L564="","",IF(LEFT($AB564,2)="SD",0,IF(LEFT($AB564,2)="SB",1*52,IF($N564=Prog!$P$17,VLOOKUP($L564,BaseEqptCdF!$C$5:$P$161,14,FALSE)*1*300,VLOOKUP($L564,BaseEqptCdF!$C$5:$P$161,12,FALSE)*0.2*300))))</f>
        <v/>
      </c>
      <c r="AG564" s="6" t="str">
        <f t="shared" si="79"/>
        <v/>
      </c>
      <c r="AH564" s="6">
        <f>IF($U564=Prog!$S$18,YEAR($X564),"")</f>
        <v>1900</v>
      </c>
      <c r="AI564" s="5" t="str">
        <f>IF(OR($AG564="",$U564=Prog!$S$18),"",IF(OR($U564=Prog!$S$17,$U564=Prog!$S$16),YEAR($X564),IF($AG564="ND","ND",$AI$8+$O564)))</f>
        <v/>
      </c>
      <c r="AJ564" s="3" t="str">
        <f t="shared" ref="AJ564:AJ627" si="81">IF($AI564="","",IF($AI564&lt;=AJ$9,1,0))</f>
        <v/>
      </c>
      <c r="AK564" s="3" t="str">
        <f t="shared" si="80"/>
        <v/>
      </c>
      <c r="AL564" s="3" t="str">
        <f t="shared" si="80"/>
        <v/>
      </c>
      <c r="AM564" s="3" t="str">
        <f t="shared" si="80"/>
        <v/>
      </c>
      <c r="AN564" s="3" t="str">
        <f t="shared" si="80"/>
        <v/>
      </c>
      <c r="AO564" s="2">
        <f t="shared" ref="AO564:AO627" si="82">SUM(AJ564:AN564)</f>
        <v>0</v>
      </c>
      <c r="AP564" s="4"/>
      <c r="AQ564" s="3">
        <f>IF(AJ564=1,VLOOKUP($AP564,BaseEqptCdF!$C$5:$R$161,16,FALSE),0)</f>
        <v>0</v>
      </c>
      <c r="AR564" s="3">
        <f>IF(AK564=1,VLOOKUP($AP564,BaseEqptCdF!$C$5:$R$161,16,FALSE),0)</f>
        <v>0</v>
      </c>
      <c r="AS564" s="3">
        <f>IF(AL564=1,VLOOKUP($AP564,BaseEqptCdF!$C$5:$R$161,16,FALSE),0)</f>
        <v>0</v>
      </c>
      <c r="AT564" s="3">
        <f>IF(AM564=1,VLOOKUP($AP564,BaseEqptCdF!$C$5:$R$161,16,FALSE),0)</f>
        <v>0</v>
      </c>
      <c r="AU564" s="3">
        <f>IF(AN564=1,VLOOKUP($AP564,BaseEqptCdF!$C$5:$R$161,16,FALSE),0)</f>
        <v>0</v>
      </c>
      <c r="AV564" s="2">
        <f t="shared" ref="AV564:AV627" si="83">SUM(AQ564:AU564)</f>
        <v>0</v>
      </c>
      <c r="AW564" s="3" t="str">
        <f>IF($L564="","",IF(SUM($AJ564:AJ564)=0,$AE564,VLOOKUP($AP564,BaseEqptCdF!$C$5:$R$161,16,FALSE)*$AC$3))</f>
        <v/>
      </c>
      <c r="AX564" s="3" t="str">
        <f>IF($L564="","",IF(SUM($AJ564:AK564)=0,$AE564,VLOOKUP($AP564,BaseEqptCdF!$C$5:$R$161,16,FALSE)*$AC$3))</f>
        <v/>
      </c>
      <c r="AY564" s="3" t="str">
        <f>IF($L564="","",IF(SUM($AJ564:AL564)=0,$AE564,VLOOKUP($AP564,BaseEqptCdF!$C$5:$R$161,16,FALSE)*$AC$3))</f>
        <v/>
      </c>
      <c r="AZ564" s="3" t="str">
        <f>IF($L564="","",IF(SUM($AJ564:AM564)=0,$AE564,VLOOKUP($AP564,BaseEqptCdF!$C$5:$R$161,16,FALSE)*$AC$3))</f>
        <v/>
      </c>
      <c r="BA564" s="3" t="str">
        <f>IF($L564="","",IF(SUM($AJ564:AN564)=0,$AE564,VLOOKUP($AP564,BaseEqptCdF!$C$5:$R$161,16,FALSE)*$AC$3))</f>
        <v/>
      </c>
      <c r="BB564" s="2">
        <f t="shared" ref="BB564:BB627" si="84">SUM(AW564:BA564)</f>
        <v>0</v>
      </c>
      <c r="BC564" s="3" t="str">
        <f>IF($L564="","",IF(SUM($AJ564:AJ564)=0,$AF564,IF(LEFT(VLOOKUP($AP564,BaseEqptCdF!$C$5:$E$161,3,FALSE),2)="SD",0,IF(LEFT(VLOOKUP($AP564,BaseEqptCdF!$C$5:$E$161,3,FALSE),2)="SB",1*52,VLOOKUP($AP564,BaseEqptCdF!$C$5:$S$161,12,FALSE)*0.2*300))))</f>
        <v/>
      </c>
      <c r="BD564" s="3" t="str">
        <f>IF($L564="","",IF(SUM($AJ564:AK564)=0,$AF564,IF(LEFT(VLOOKUP($AP564,BaseEqptCdF!$C$5:$E$161,3,FALSE),2)="SD",0,IF(LEFT(VLOOKUP($AP564,BaseEqptCdF!$C$5:$E$161,3,FALSE),2)="SB",1*52,VLOOKUP($AP564,BaseEqptCdF!$C$5:$S$161,12,FALSE)*0.2*300))))</f>
        <v/>
      </c>
      <c r="BE564" s="3" t="str">
        <f>IF($L564="","",IF(SUM($AJ564:AL564)=0,$AF564,IF(LEFT(VLOOKUP($AP564,BaseEqptCdF!$C$5:$E$161,3,FALSE),2)="SD",0,IF(LEFT(VLOOKUP($AP564,BaseEqptCdF!$C$5:$E$161,3,FALSE),2)="SB",1*52,VLOOKUP($AP564,BaseEqptCdF!$C$5:$S$161,12,FALSE)*0.2*300))))</f>
        <v/>
      </c>
      <c r="BF564" s="3" t="str">
        <f>IF($L564="","",IF(SUM($AJ564:AM564)=0,$AF564,IF(LEFT(VLOOKUP($AP564,BaseEqptCdF!$C$5:$E$161,3,FALSE),2)="SD",0,IF(LEFT(VLOOKUP($AP564,BaseEqptCdF!$C$5:$E$161,3,FALSE),2)="SB",1*52,VLOOKUP($AP564,BaseEqptCdF!$C$5:$S$161,12,FALSE)*0.2*300))))</f>
        <v/>
      </c>
      <c r="BG564" s="3" t="str">
        <f>IF($L564="","",IF(SUM($AJ564:AN564)=0,$AF564,IF(LEFT(VLOOKUP($AP564,BaseEqptCdF!$C$5:$E$161,3,FALSE),2)="SD",0,IF(LEFT(VLOOKUP($AP564,BaseEqptCdF!$C$5:$E$161,3,FALSE),2)="SB",1*52,VLOOKUP($AP564,BaseEqptCdF!$C$5:$S$161,12,FALSE)*0.2*300))))</f>
        <v/>
      </c>
      <c r="BH564" s="2">
        <f t="shared" ref="BH564:BH627" si="85">SUM(BC564:BG564)</f>
        <v>0</v>
      </c>
    </row>
    <row r="565" spans="1:60" x14ac:dyDescent="0.25">
      <c r="A565" s="296" t="str">
        <f t="array" ref="A565">IF($C565="","",INDEX(Prog!$B$8:$D$300,MATCH($C565,nivo1,0),1))</f>
        <v/>
      </c>
      <c r="B565" s="296" t="str">
        <f t="array" ref="B565">IF($C565="","",INDEX(Prog!$B$8:$D$300,MATCH($C565,nivo1,0),2))</f>
        <v/>
      </c>
      <c r="C565" s="273"/>
      <c r="D565" s="267"/>
      <c r="E565" s="273"/>
      <c r="F565" s="273"/>
      <c r="G565" s="273"/>
      <c r="H565" s="273"/>
      <c r="I565" s="273"/>
      <c r="J565" s="273"/>
      <c r="K565" s="274"/>
      <c r="L565" s="273"/>
      <c r="M565" s="273"/>
      <c r="N565" s="273"/>
      <c r="O565" s="275"/>
      <c r="P565" s="273"/>
      <c r="Q565" s="273"/>
      <c r="R565" s="273"/>
      <c r="S565" s="273"/>
      <c r="T565" s="276"/>
      <c r="U565" s="276"/>
      <c r="V565" s="276"/>
      <c r="W565" s="276"/>
      <c r="X565" s="277"/>
      <c r="Y565" s="278"/>
      <c r="AA565" s="8" t="str">
        <f>IF($L565="","",VLOOKUP($L565,BaseEqptCdF!$C$5:$E$161,2,FALSE))</f>
        <v/>
      </c>
      <c r="AB565" s="8" t="str">
        <f>IF($L565="","",VLOOKUP($L565,BaseEqptCdF!$C$5:$E$161,3,FALSE))</f>
        <v/>
      </c>
      <c r="AC565" s="7" t="str">
        <f>IF($L565="","",VLOOKUP($L565,BaseEqptCdF!$C$5:$I$161,6,FALSE))</f>
        <v/>
      </c>
      <c r="AD565" s="7" t="str">
        <f>IF($L565="","",VLOOKUP($L565,BaseEqptCdF!$C$5:$I$161,7,FALSE))</f>
        <v/>
      </c>
      <c r="AE565" s="3" t="str">
        <f>IF($L565="","",VLOOKUP($L565,BaseEqptCdF!$C$5:$R$161,16,FALSE)*$AC$3)</f>
        <v/>
      </c>
      <c r="AF565" s="3" t="str">
        <f>IF($L565="","",IF(LEFT($AB565,2)="SD",0,IF(LEFT($AB565,2)="SB",1*52,IF($N565=Prog!$P$17,VLOOKUP($L565,BaseEqptCdF!$C$5:$P$161,14,FALSE)*1*300,VLOOKUP($L565,BaseEqptCdF!$C$5:$P$161,12,FALSE)*0.2*300))))</f>
        <v/>
      </c>
      <c r="AG565" s="6" t="str">
        <f t="shared" si="79"/>
        <v/>
      </c>
      <c r="AH565" s="6">
        <f>IF($U565=Prog!$S$18,YEAR($X565),"")</f>
        <v>1900</v>
      </c>
      <c r="AI565" s="5" t="str">
        <f>IF(OR($AG565="",$U565=Prog!$S$18),"",IF(OR($U565=Prog!$S$17,$U565=Prog!$S$16),YEAR($X565),IF($AG565="ND","ND",$AI$8+$O565)))</f>
        <v/>
      </c>
      <c r="AJ565" s="3" t="str">
        <f t="shared" si="81"/>
        <v/>
      </c>
      <c r="AK565" s="3" t="str">
        <f t="shared" si="80"/>
        <v/>
      </c>
      <c r="AL565" s="3" t="str">
        <f t="shared" si="80"/>
        <v/>
      </c>
      <c r="AM565" s="3" t="str">
        <f t="shared" si="80"/>
        <v/>
      </c>
      <c r="AN565" s="3" t="str">
        <f t="shared" si="80"/>
        <v/>
      </c>
      <c r="AO565" s="2">
        <f t="shared" si="82"/>
        <v>0</v>
      </c>
      <c r="AP565" s="4"/>
      <c r="AQ565" s="3">
        <f>IF(AJ565=1,VLOOKUP($AP565,BaseEqptCdF!$C$5:$R$161,16,FALSE),0)</f>
        <v>0</v>
      </c>
      <c r="AR565" s="3">
        <f>IF(AK565=1,VLOOKUP($AP565,BaseEqptCdF!$C$5:$R$161,16,FALSE),0)</f>
        <v>0</v>
      </c>
      <c r="AS565" s="3">
        <f>IF(AL565=1,VLOOKUP($AP565,BaseEqptCdF!$C$5:$R$161,16,FALSE),0)</f>
        <v>0</v>
      </c>
      <c r="AT565" s="3">
        <f>IF(AM565=1,VLOOKUP($AP565,BaseEqptCdF!$C$5:$R$161,16,FALSE),0)</f>
        <v>0</v>
      </c>
      <c r="AU565" s="3">
        <f>IF(AN565=1,VLOOKUP($AP565,BaseEqptCdF!$C$5:$R$161,16,FALSE),0)</f>
        <v>0</v>
      </c>
      <c r="AV565" s="2">
        <f t="shared" si="83"/>
        <v>0</v>
      </c>
      <c r="AW565" s="3" t="str">
        <f>IF($L565="","",IF(SUM($AJ565:AJ565)=0,$AE565,VLOOKUP($AP565,BaseEqptCdF!$C$5:$R$161,16,FALSE)*$AC$3))</f>
        <v/>
      </c>
      <c r="AX565" s="3" t="str">
        <f>IF($L565="","",IF(SUM($AJ565:AK565)=0,$AE565,VLOOKUP($AP565,BaseEqptCdF!$C$5:$R$161,16,FALSE)*$AC$3))</f>
        <v/>
      </c>
      <c r="AY565" s="3" t="str">
        <f>IF($L565="","",IF(SUM($AJ565:AL565)=0,$AE565,VLOOKUP($AP565,BaseEqptCdF!$C$5:$R$161,16,FALSE)*$AC$3))</f>
        <v/>
      </c>
      <c r="AZ565" s="3" t="str">
        <f>IF($L565="","",IF(SUM($AJ565:AM565)=0,$AE565,VLOOKUP($AP565,BaseEqptCdF!$C$5:$R$161,16,FALSE)*$AC$3))</f>
        <v/>
      </c>
      <c r="BA565" s="3" t="str">
        <f>IF($L565="","",IF(SUM($AJ565:AN565)=0,$AE565,VLOOKUP($AP565,BaseEqptCdF!$C$5:$R$161,16,FALSE)*$AC$3))</f>
        <v/>
      </c>
      <c r="BB565" s="2">
        <f t="shared" si="84"/>
        <v>0</v>
      </c>
      <c r="BC565" s="3" t="str">
        <f>IF($L565="","",IF(SUM($AJ565:AJ565)=0,$AF565,IF(LEFT(VLOOKUP($AP565,BaseEqptCdF!$C$5:$E$161,3,FALSE),2)="SD",0,IF(LEFT(VLOOKUP($AP565,BaseEqptCdF!$C$5:$E$161,3,FALSE),2)="SB",1*52,VLOOKUP($AP565,BaseEqptCdF!$C$5:$S$161,12,FALSE)*0.2*300))))</f>
        <v/>
      </c>
      <c r="BD565" s="3" t="str">
        <f>IF($L565="","",IF(SUM($AJ565:AK565)=0,$AF565,IF(LEFT(VLOOKUP($AP565,BaseEqptCdF!$C$5:$E$161,3,FALSE),2)="SD",0,IF(LEFT(VLOOKUP($AP565,BaseEqptCdF!$C$5:$E$161,3,FALSE),2)="SB",1*52,VLOOKUP($AP565,BaseEqptCdF!$C$5:$S$161,12,FALSE)*0.2*300))))</f>
        <v/>
      </c>
      <c r="BE565" s="3" t="str">
        <f>IF($L565="","",IF(SUM($AJ565:AL565)=0,$AF565,IF(LEFT(VLOOKUP($AP565,BaseEqptCdF!$C$5:$E$161,3,FALSE),2)="SD",0,IF(LEFT(VLOOKUP($AP565,BaseEqptCdF!$C$5:$E$161,3,FALSE),2)="SB",1*52,VLOOKUP($AP565,BaseEqptCdF!$C$5:$S$161,12,FALSE)*0.2*300))))</f>
        <v/>
      </c>
      <c r="BF565" s="3" t="str">
        <f>IF($L565="","",IF(SUM($AJ565:AM565)=0,$AF565,IF(LEFT(VLOOKUP($AP565,BaseEqptCdF!$C$5:$E$161,3,FALSE),2)="SD",0,IF(LEFT(VLOOKUP($AP565,BaseEqptCdF!$C$5:$E$161,3,FALSE),2)="SB",1*52,VLOOKUP($AP565,BaseEqptCdF!$C$5:$S$161,12,FALSE)*0.2*300))))</f>
        <v/>
      </c>
      <c r="BG565" s="3" t="str">
        <f>IF($L565="","",IF(SUM($AJ565:AN565)=0,$AF565,IF(LEFT(VLOOKUP($AP565,BaseEqptCdF!$C$5:$E$161,3,FALSE),2)="SD",0,IF(LEFT(VLOOKUP($AP565,BaseEqptCdF!$C$5:$E$161,3,FALSE),2)="SB",1*52,VLOOKUP($AP565,BaseEqptCdF!$C$5:$S$161,12,FALSE)*0.2*300))))</f>
        <v/>
      </c>
      <c r="BH565" s="2">
        <f t="shared" si="85"/>
        <v>0</v>
      </c>
    </row>
    <row r="566" spans="1:60" x14ac:dyDescent="0.25">
      <c r="A566" s="296" t="str">
        <f t="array" ref="A566">IF($C566="","",INDEX(Prog!$B$8:$D$300,MATCH($C566,nivo1,0),1))</f>
        <v/>
      </c>
      <c r="B566" s="296" t="str">
        <f t="array" ref="B566">IF($C566="","",INDEX(Prog!$B$8:$D$300,MATCH($C566,nivo1,0),2))</f>
        <v/>
      </c>
      <c r="C566" s="273"/>
      <c r="D566" s="267"/>
      <c r="E566" s="273"/>
      <c r="F566" s="273"/>
      <c r="G566" s="273"/>
      <c r="H566" s="273"/>
      <c r="I566" s="273"/>
      <c r="J566" s="273"/>
      <c r="K566" s="274"/>
      <c r="L566" s="273"/>
      <c r="M566" s="273"/>
      <c r="N566" s="273"/>
      <c r="O566" s="275"/>
      <c r="P566" s="273"/>
      <c r="Q566" s="273"/>
      <c r="R566" s="273"/>
      <c r="S566" s="273"/>
      <c r="T566" s="276"/>
      <c r="U566" s="276"/>
      <c r="V566" s="276"/>
      <c r="W566" s="276"/>
      <c r="X566" s="277"/>
      <c r="Y566" s="278"/>
      <c r="AA566" s="8" t="str">
        <f>IF($L566="","",VLOOKUP($L566,BaseEqptCdF!$C$5:$E$161,2,FALSE))</f>
        <v/>
      </c>
      <c r="AB566" s="8" t="str">
        <f>IF($L566="","",VLOOKUP($L566,BaseEqptCdF!$C$5:$E$161,3,FALSE))</f>
        <v/>
      </c>
      <c r="AC566" s="7" t="str">
        <f>IF($L566="","",VLOOKUP($L566,BaseEqptCdF!$C$5:$I$161,6,FALSE))</f>
        <v/>
      </c>
      <c r="AD566" s="7" t="str">
        <f>IF($L566="","",VLOOKUP($L566,BaseEqptCdF!$C$5:$I$161,7,FALSE))</f>
        <v/>
      </c>
      <c r="AE566" s="3" t="str">
        <f>IF($L566="","",VLOOKUP($L566,BaseEqptCdF!$C$5:$R$161,16,FALSE)*$AC$3)</f>
        <v/>
      </c>
      <c r="AF566" s="3" t="str">
        <f>IF($L566="","",IF(LEFT($AB566,2)="SD",0,IF(LEFT($AB566,2)="SB",1*52,IF($N566=Prog!$P$17,VLOOKUP($L566,BaseEqptCdF!$C$5:$P$161,14,FALSE)*1*300,VLOOKUP($L566,BaseEqptCdF!$C$5:$P$161,12,FALSE)*0.2*300))))</f>
        <v/>
      </c>
      <c r="AG566" s="6" t="str">
        <f t="shared" si="79"/>
        <v/>
      </c>
      <c r="AH566" s="6">
        <f>IF($U566=Prog!$S$18,YEAR($X566),"")</f>
        <v>1900</v>
      </c>
      <c r="AI566" s="5" t="str">
        <f>IF(OR($AG566="",$U566=Prog!$S$18),"",IF(OR($U566=Prog!$S$17,$U566=Prog!$S$16),YEAR($X566),IF($AG566="ND","ND",$AI$8+$O566)))</f>
        <v/>
      </c>
      <c r="AJ566" s="3" t="str">
        <f t="shared" si="81"/>
        <v/>
      </c>
      <c r="AK566" s="3" t="str">
        <f t="shared" si="80"/>
        <v/>
      </c>
      <c r="AL566" s="3" t="str">
        <f t="shared" si="80"/>
        <v/>
      </c>
      <c r="AM566" s="3" t="str">
        <f t="shared" si="80"/>
        <v/>
      </c>
      <c r="AN566" s="3" t="str">
        <f t="shared" si="80"/>
        <v/>
      </c>
      <c r="AO566" s="2">
        <f t="shared" si="82"/>
        <v>0</v>
      </c>
      <c r="AP566" s="4"/>
      <c r="AQ566" s="3">
        <f>IF(AJ566=1,VLOOKUP($AP566,BaseEqptCdF!$C$5:$R$161,16,FALSE),0)</f>
        <v>0</v>
      </c>
      <c r="AR566" s="3">
        <f>IF(AK566=1,VLOOKUP($AP566,BaseEqptCdF!$C$5:$R$161,16,FALSE),0)</f>
        <v>0</v>
      </c>
      <c r="AS566" s="3">
        <f>IF(AL566=1,VLOOKUP($AP566,BaseEqptCdF!$C$5:$R$161,16,FALSE),0)</f>
        <v>0</v>
      </c>
      <c r="AT566" s="3">
        <f>IF(AM566=1,VLOOKUP($AP566,BaseEqptCdF!$C$5:$R$161,16,FALSE),0)</f>
        <v>0</v>
      </c>
      <c r="AU566" s="3">
        <f>IF(AN566=1,VLOOKUP($AP566,BaseEqptCdF!$C$5:$R$161,16,FALSE),0)</f>
        <v>0</v>
      </c>
      <c r="AV566" s="2">
        <f t="shared" si="83"/>
        <v>0</v>
      </c>
      <c r="AW566" s="3" t="str">
        <f>IF($L566="","",IF(SUM($AJ566:AJ566)=0,$AE566,VLOOKUP($AP566,BaseEqptCdF!$C$5:$R$161,16,FALSE)*$AC$3))</f>
        <v/>
      </c>
      <c r="AX566" s="3" t="str">
        <f>IF($L566="","",IF(SUM($AJ566:AK566)=0,$AE566,VLOOKUP($AP566,BaseEqptCdF!$C$5:$R$161,16,FALSE)*$AC$3))</f>
        <v/>
      </c>
      <c r="AY566" s="3" t="str">
        <f>IF($L566="","",IF(SUM($AJ566:AL566)=0,$AE566,VLOOKUP($AP566,BaseEqptCdF!$C$5:$R$161,16,FALSE)*$AC$3))</f>
        <v/>
      </c>
      <c r="AZ566" s="3" t="str">
        <f>IF($L566="","",IF(SUM($AJ566:AM566)=0,$AE566,VLOOKUP($AP566,BaseEqptCdF!$C$5:$R$161,16,FALSE)*$AC$3))</f>
        <v/>
      </c>
      <c r="BA566" s="3" t="str">
        <f>IF($L566="","",IF(SUM($AJ566:AN566)=0,$AE566,VLOOKUP($AP566,BaseEqptCdF!$C$5:$R$161,16,FALSE)*$AC$3))</f>
        <v/>
      </c>
      <c r="BB566" s="2">
        <f t="shared" si="84"/>
        <v>0</v>
      </c>
      <c r="BC566" s="3" t="str">
        <f>IF($L566="","",IF(SUM($AJ566:AJ566)=0,$AF566,IF(LEFT(VLOOKUP($AP566,BaseEqptCdF!$C$5:$E$161,3,FALSE),2)="SD",0,IF(LEFT(VLOOKUP($AP566,BaseEqptCdF!$C$5:$E$161,3,FALSE),2)="SB",1*52,VLOOKUP($AP566,BaseEqptCdF!$C$5:$S$161,12,FALSE)*0.2*300))))</f>
        <v/>
      </c>
      <c r="BD566" s="3" t="str">
        <f>IF($L566="","",IF(SUM($AJ566:AK566)=0,$AF566,IF(LEFT(VLOOKUP($AP566,BaseEqptCdF!$C$5:$E$161,3,FALSE),2)="SD",0,IF(LEFT(VLOOKUP($AP566,BaseEqptCdF!$C$5:$E$161,3,FALSE),2)="SB",1*52,VLOOKUP($AP566,BaseEqptCdF!$C$5:$S$161,12,FALSE)*0.2*300))))</f>
        <v/>
      </c>
      <c r="BE566" s="3" t="str">
        <f>IF($L566="","",IF(SUM($AJ566:AL566)=0,$AF566,IF(LEFT(VLOOKUP($AP566,BaseEqptCdF!$C$5:$E$161,3,FALSE),2)="SD",0,IF(LEFT(VLOOKUP($AP566,BaseEqptCdF!$C$5:$E$161,3,FALSE),2)="SB",1*52,VLOOKUP($AP566,BaseEqptCdF!$C$5:$S$161,12,FALSE)*0.2*300))))</f>
        <v/>
      </c>
      <c r="BF566" s="3" t="str">
        <f>IF($L566="","",IF(SUM($AJ566:AM566)=0,$AF566,IF(LEFT(VLOOKUP($AP566,BaseEqptCdF!$C$5:$E$161,3,FALSE),2)="SD",0,IF(LEFT(VLOOKUP($AP566,BaseEqptCdF!$C$5:$E$161,3,FALSE),2)="SB",1*52,VLOOKUP($AP566,BaseEqptCdF!$C$5:$S$161,12,FALSE)*0.2*300))))</f>
        <v/>
      </c>
      <c r="BG566" s="3" t="str">
        <f>IF($L566="","",IF(SUM($AJ566:AN566)=0,$AF566,IF(LEFT(VLOOKUP($AP566,BaseEqptCdF!$C$5:$E$161,3,FALSE),2)="SD",0,IF(LEFT(VLOOKUP($AP566,BaseEqptCdF!$C$5:$E$161,3,FALSE),2)="SB",1*52,VLOOKUP($AP566,BaseEqptCdF!$C$5:$S$161,12,FALSE)*0.2*300))))</f>
        <v/>
      </c>
      <c r="BH566" s="2">
        <f t="shared" si="85"/>
        <v>0</v>
      </c>
    </row>
    <row r="567" spans="1:60" x14ac:dyDescent="0.25">
      <c r="A567" s="296" t="str">
        <f t="array" ref="A567">IF($C567="","",INDEX(Prog!$B$8:$D$300,MATCH($C567,nivo1,0),1))</f>
        <v/>
      </c>
      <c r="B567" s="296" t="str">
        <f t="array" ref="B567">IF($C567="","",INDEX(Prog!$B$8:$D$300,MATCH($C567,nivo1,0),2))</f>
        <v/>
      </c>
      <c r="C567" s="273"/>
      <c r="D567" s="267"/>
      <c r="E567" s="273"/>
      <c r="F567" s="273"/>
      <c r="G567" s="273"/>
      <c r="H567" s="273"/>
      <c r="I567" s="273"/>
      <c r="J567" s="273"/>
      <c r="K567" s="274"/>
      <c r="L567" s="273"/>
      <c r="M567" s="273"/>
      <c r="N567" s="273"/>
      <c r="O567" s="275"/>
      <c r="P567" s="273"/>
      <c r="Q567" s="273"/>
      <c r="R567" s="273"/>
      <c r="S567" s="273"/>
      <c r="T567" s="276"/>
      <c r="U567" s="276"/>
      <c r="V567" s="276"/>
      <c r="W567" s="276"/>
      <c r="X567" s="277"/>
      <c r="Y567" s="278"/>
      <c r="AA567" s="8" t="str">
        <f>IF($L567="","",VLOOKUP($L567,BaseEqptCdF!$C$5:$E$161,2,FALSE))</f>
        <v/>
      </c>
      <c r="AB567" s="8" t="str">
        <f>IF($L567="","",VLOOKUP($L567,BaseEqptCdF!$C$5:$E$161,3,FALSE))</f>
        <v/>
      </c>
      <c r="AC567" s="7" t="str">
        <f>IF($L567="","",VLOOKUP($L567,BaseEqptCdF!$C$5:$I$161,6,FALSE))</f>
        <v/>
      </c>
      <c r="AD567" s="7" t="str">
        <f>IF($L567="","",VLOOKUP($L567,BaseEqptCdF!$C$5:$I$161,7,FALSE))</f>
        <v/>
      </c>
      <c r="AE567" s="3" t="str">
        <f>IF($L567="","",VLOOKUP($L567,BaseEqptCdF!$C$5:$R$161,16,FALSE)*$AC$3)</f>
        <v/>
      </c>
      <c r="AF567" s="3" t="str">
        <f>IF($L567="","",IF(LEFT($AB567,2)="SD",0,IF(LEFT($AB567,2)="SB",1*52,IF($N567=Prog!$P$17,VLOOKUP($L567,BaseEqptCdF!$C$5:$P$161,14,FALSE)*1*300,VLOOKUP($L567,BaseEqptCdF!$C$5:$P$161,12,FALSE)*0.2*300))))</f>
        <v/>
      </c>
      <c r="AG567" s="6" t="str">
        <f t="shared" si="79"/>
        <v/>
      </c>
      <c r="AH567" s="6">
        <f>IF($U567=Prog!$S$18,YEAR($X567),"")</f>
        <v>1900</v>
      </c>
      <c r="AI567" s="5" t="str">
        <f>IF(OR($AG567="",$U567=Prog!$S$18),"",IF(OR($U567=Prog!$S$17,$U567=Prog!$S$16),YEAR($X567),IF($AG567="ND","ND",$AI$8+$O567)))</f>
        <v/>
      </c>
      <c r="AJ567" s="3" t="str">
        <f t="shared" si="81"/>
        <v/>
      </c>
      <c r="AK567" s="3" t="str">
        <f t="shared" si="80"/>
        <v/>
      </c>
      <c r="AL567" s="3" t="str">
        <f t="shared" si="80"/>
        <v/>
      </c>
      <c r="AM567" s="3" t="str">
        <f t="shared" si="80"/>
        <v/>
      </c>
      <c r="AN567" s="3" t="str">
        <f t="shared" si="80"/>
        <v/>
      </c>
      <c r="AO567" s="2">
        <f t="shared" si="82"/>
        <v>0</v>
      </c>
      <c r="AP567" s="4"/>
      <c r="AQ567" s="3">
        <f>IF(AJ567=1,VLOOKUP($AP567,BaseEqptCdF!$C$5:$R$161,16,FALSE),0)</f>
        <v>0</v>
      </c>
      <c r="AR567" s="3">
        <f>IF(AK567=1,VLOOKUP($AP567,BaseEqptCdF!$C$5:$R$161,16,FALSE),0)</f>
        <v>0</v>
      </c>
      <c r="AS567" s="3">
        <f>IF(AL567=1,VLOOKUP($AP567,BaseEqptCdF!$C$5:$R$161,16,FALSE),0)</f>
        <v>0</v>
      </c>
      <c r="AT567" s="3">
        <f>IF(AM567=1,VLOOKUP($AP567,BaseEqptCdF!$C$5:$R$161,16,FALSE),0)</f>
        <v>0</v>
      </c>
      <c r="AU567" s="3">
        <f>IF(AN567=1,VLOOKUP($AP567,BaseEqptCdF!$C$5:$R$161,16,FALSE),0)</f>
        <v>0</v>
      </c>
      <c r="AV567" s="2">
        <f t="shared" si="83"/>
        <v>0</v>
      </c>
      <c r="AW567" s="3" t="str">
        <f>IF($L567="","",IF(SUM($AJ567:AJ567)=0,$AE567,VLOOKUP($AP567,BaseEqptCdF!$C$5:$R$161,16,FALSE)*$AC$3))</f>
        <v/>
      </c>
      <c r="AX567" s="3" t="str">
        <f>IF($L567="","",IF(SUM($AJ567:AK567)=0,$AE567,VLOOKUP($AP567,BaseEqptCdF!$C$5:$R$161,16,FALSE)*$AC$3))</f>
        <v/>
      </c>
      <c r="AY567" s="3" t="str">
        <f>IF($L567="","",IF(SUM($AJ567:AL567)=0,$AE567,VLOOKUP($AP567,BaseEqptCdF!$C$5:$R$161,16,FALSE)*$AC$3))</f>
        <v/>
      </c>
      <c r="AZ567" s="3" t="str">
        <f>IF($L567="","",IF(SUM($AJ567:AM567)=0,$AE567,VLOOKUP($AP567,BaseEqptCdF!$C$5:$R$161,16,FALSE)*$AC$3))</f>
        <v/>
      </c>
      <c r="BA567" s="3" t="str">
        <f>IF($L567="","",IF(SUM($AJ567:AN567)=0,$AE567,VLOOKUP($AP567,BaseEqptCdF!$C$5:$R$161,16,FALSE)*$AC$3))</f>
        <v/>
      </c>
      <c r="BB567" s="2">
        <f t="shared" si="84"/>
        <v>0</v>
      </c>
      <c r="BC567" s="3" t="str">
        <f>IF($L567="","",IF(SUM($AJ567:AJ567)=0,$AF567,IF(LEFT(VLOOKUP($AP567,BaseEqptCdF!$C$5:$E$161,3,FALSE),2)="SD",0,IF(LEFT(VLOOKUP($AP567,BaseEqptCdF!$C$5:$E$161,3,FALSE),2)="SB",1*52,VLOOKUP($AP567,BaseEqptCdF!$C$5:$S$161,12,FALSE)*0.2*300))))</f>
        <v/>
      </c>
      <c r="BD567" s="3" t="str">
        <f>IF($L567="","",IF(SUM($AJ567:AK567)=0,$AF567,IF(LEFT(VLOOKUP($AP567,BaseEqptCdF!$C$5:$E$161,3,FALSE),2)="SD",0,IF(LEFT(VLOOKUP($AP567,BaseEqptCdF!$C$5:$E$161,3,FALSE),2)="SB",1*52,VLOOKUP($AP567,BaseEqptCdF!$C$5:$S$161,12,FALSE)*0.2*300))))</f>
        <v/>
      </c>
      <c r="BE567" s="3" t="str">
        <f>IF($L567="","",IF(SUM($AJ567:AL567)=0,$AF567,IF(LEFT(VLOOKUP($AP567,BaseEqptCdF!$C$5:$E$161,3,FALSE),2)="SD",0,IF(LEFT(VLOOKUP($AP567,BaseEqptCdF!$C$5:$E$161,3,FALSE),2)="SB",1*52,VLOOKUP($AP567,BaseEqptCdF!$C$5:$S$161,12,FALSE)*0.2*300))))</f>
        <v/>
      </c>
      <c r="BF567" s="3" t="str">
        <f>IF($L567="","",IF(SUM($AJ567:AM567)=0,$AF567,IF(LEFT(VLOOKUP($AP567,BaseEqptCdF!$C$5:$E$161,3,FALSE),2)="SD",0,IF(LEFT(VLOOKUP($AP567,BaseEqptCdF!$C$5:$E$161,3,FALSE),2)="SB",1*52,VLOOKUP($AP567,BaseEqptCdF!$C$5:$S$161,12,FALSE)*0.2*300))))</f>
        <v/>
      </c>
      <c r="BG567" s="3" t="str">
        <f>IF($L567="","",IF(SUM($AJ567:AN567)=0,$AF567,IF(LEFT(VLOOKUP($AP567,BaseEqptCdF!$C$5:$E$161,3,FALSE),2)="SD",0,IF(LEFT(VLOOKUP($AP567,BaseEqptCdF!$C$5:$E$161,3,FALSE),2)="SB",1*52,VLOOKUP($AP567,BaseEqptCdF!$C$5:$S$161,12,FALSE)*0.2*300))))</f>
        <v/>
      </c>
      <c r="BH567" s="2">
        <f t="shared" si="85"/>
        <v>0</v>
      </c>
    </row>
    <row r="568" spans="1:60" x14ac:dyDescent="0.25">
      <c r="A568" s="296" t="str">
        <f t="array" ref="A568">IF($C568="","",INDEX(Prog!$B$8:$D$300,MATCH($C568,nivo1,0),1))</f>
        <v/>
      </c>
      <c r="B568" s="296" t="str">
        <f t="array" ref="B568">IF($C568="","",INDEX(Prog!$B$8:$D$300,MATCH($C568,nivo1,0),2))</f>
        <v/>
      </c>
      <c r="C568" s="273"/>
      <c r="D568" s="267"/>
      <c r="E568" s="273"/>
      <c r="F568" s="273"/>
      <c r="G568" s="273"/>
      <c r="H568" s="273"/>
      <c r="I568" s="273"/>
      <c r="J568" s="273"/>
      <c r="K568" s="274"/>
      <c r="L568" s="273"/>
      <c r="M568" s="273"/>
      <c r="N568" s="273"/>
      <c r="O568" s="275"/>
      <c r="P568" s="273"/>
      <c r="Q568" s="273"/>
      <c r="R568" s="273"/>
      <c r="S568" s="273"/>
      <c r="T568" s="276"/>
      <c r="U568" s="276"/>
      <c r="V568" s="276"/>
      <c r="W568" s="276"/>
      <c r="X568" s="277"/>
      <c r="Y568" s="278"/>
      <c r="AA568" s="8" t="str">
        <f>IF($L568="","",VLOOKUP($L568,BaseEqptCdF!$C$5:$E$161,2,FALSE))</f>
        <v/>
      </c>
      <c r="AB568" s="8" t="str">
        <f>IF($L568="","",VLOOKUP($L568,BaseEqptCdF!$C$5:$E$161,3,FALSE))</f>
        <v/>
      </c>
      <c r="AC568" s="7" t="str">
        <f>IF($L568="","",VLOOKUP($L568,BaseEqptCdF!$C$5:$I$161,6,FALSE))</f>
        <v/>
      </c>
      <c r="AD568" s="7" t="str">
        <f>IF($L568="","",VLOOKUP($L568,BaseEqptCdF!$C$5:$I$161,7,FALSE))</f>
        <v/>
      </c>
      <c r="AE568" s="3" t="str">
        <f>IF($L568="","",VLOOKUP($L568,BaseEqptCdF!$C$5:$R$161,16,FALSE)*$AC$3)</f>
        <v/>
      </c>
      <c r="AF568" s="3" t="str">
        <f>IF($L568="","",IF(LEFT($AB568,2)="SD",0,IF(LEFT($AB568,2)="SB",1*52,IF($N568=Prog!$P$17,VLOOKUP($L568,BaseEqptCdF!$C$5:$P$161,14,FALSE)*1*300,VLOOKUP($L568,BaseEqptCdF!$C$5:$P$161,12,FALSE)*0.2*300))))</f>
        <v/>
      </c>
      <c r="AG568" s="6" t="str">
        <f t="shared" si="79"/>
        <v/>
      </c>
      <c r="AH568" s="6">
        <f>IF($U568=Prog!$S$18,YEAR($X568),"")</f>
        <v>1900</v>
      </c>
      <c r="AI568" s="5" t="str">
        <f>IF(OR($AG568="",$U568=Prog!$S$18),"",IF(OR($U568=Prog!$S$17,$U568=Prog!$S$16),YEAR($X568),IF($AG568="ND","ND",$AI$8+$O568)))</f>
        <v/>
      </c>
      <c r="AJ568" s="3" t="str">
        <f t="shared" si="81"/>
        <v/>
      </c>
      <c r="AK568" s="3" t="str">
        <f t="shared" si="80"/>
        <v/>
      </c>
      <c r="AL568" s="3" t="str">
        <f t="shared" si="80"/>
        <v/>
      </c>
      <c r="AM568" s="3" t="str">
        <f t="shared" si="80"/>
        <v/>
      </c>
      <c r="AN568" s="3" t="str">
        <f t="shared" si="80"/>
        <v/>
      </c>
      <c r="AO568" s="2">
        <f t="shared" si="82"/>
        <v>0</v>
      </c>
      <c r="AP568" s="4"/>
      <c r="AQ568" s="3">
        <f>IF(AJ568=1,VLOOKUP($AP568,BaseEqptCdF!$C$5:$R$161,16,FALSE),0)</f>
        <v>0</v>
      </c>
      <c r="AR568" s="3">
        <f>IF(AK568=1,VLOOKUP($AP568,BaseEqptCdF!$C$5:$R$161,16,FALSE),0)</f>
        <v>0</v>
      </c>
      <c r="AS568" s="3">
        <f>IF(AL568=1,VLOOKUP($AP568,BaseEqptCdF!$C$5:$R$161,16,FALSE),0)</f>
        <v>0</v>
      </c>
      <c r="AT568" s="3">
        <f>IF(AM568=1,VLOOKUP($AP568,BaseEqptCdF!$C$5:$R$161,16,FALSE),0)</f>
        <v>0</v>
      </c>
      <c r="AU568" s="3">
        <f>IF(AN568=1,VLOOKUP($AP568,BaseEqptCdF!$C$5:$R$161,16,FALSE),0)</f>
        <v>0</v>
      </c>
      <c r="AV568" s="2">
        <f t="shared" si="83"/>
        <v>0</v>
      </c>
      <c r="AW568" s="3" t="str">
        <f>IF($L568="","",IF(SUM($AJ568:AJ568)=0,$AE568,VLOOKUP($AP568,BaseEqptCdF!$C$5:$R$161,16,FALSE)*$AC$3))</f>
        <v/>
      </c>
      <c r="AX568" s="3" t="str">
        <f>IF($L568="","",IF(SUM($AJ568:AK568)=0,$AE568,VLOOKUP($AP568,BaseEqptCdF!$C$5:$R$161,16,FALSE)*$AC$3))</f>
        <v/>
      </c>
      <c r="AY568" s="3" t="str">
        <f>IF($L568="","",IF(SUM($AJ568:AL568)=0,$AE568,VLOOKUP($AP568,BaseEqptCdF!$C$5:$R$161,16,FALSE)*$AC$3))</f>
        <v/>
      </c>
      <c r="AZ568" s="3" t="str">
        <f>IF($L568="","",IF(SUM($AJ568:AM568)=0,$AE568,VLOOKUP($AP568,BaseEqptCdF!$C$5:$R$161,16,FALSE)*$AC$3))</f>
        <v/>
      </c>
      <c r="BA568" s="3" t="str">
        <f>IF($L568="","",IF(SUM($AJ568:AN568)=0,$AE568,VLOOKUP($AP568,BaseEqptCdF!$C$5:$R$161,16,FALSE)*$AC$3))</f>
        <v/>
      </c>
      <c r="BB568" s="2">
        <f t="shared" si="84"/>
        <v>0</v>
      </c>
      <c r="BC568" s="3" t="str">
        <f>IF($L568="","",IF(SUM($AJ568:AJ568)=0,$AF568,IF(LEFT(VLOOKUP($AP568,BaseEqptCdF!$C$5:$E$161,3,FALSE),2)="SD",0,IF(LEFT(VLOOKUP($AP568,BaseEqptCdF!$C$5:$E$161,3,FALSE),2)="SB",1*52,VLOOKUP($AP568,BaseEqptCdF!$C$5:$S$161,12,FALSE)*0.2*300))))</f>
        <v/>
      </c>
      <c r="BD568" s="3" t="str">
        <f>IF($L568="","",IF(SUM($AJ568:AK568)=0,$AF568,IF(LEFT(VLOOKUP($AP568,BaseEqptCdF!$C$5:$E$161,3,FALSE),2)="SD",0,IF(LEFT(VLOOKUP($AP568,BaseEqptCdF!$C$5:$E$161,3,FALSE),2)="SB",1*52,VLOOKUP($AP568,BaseEqptCdF!$C$5:$S$161,12,FALSE)*0.2*300))))</f>
        <v/>
      </c>
      <c r="BE568" s="3" t="str">
        <f>IF($L568="","",IF(SUM($AJ568:AL568)=0,$AF568,IF(LEFT(VLOOKUP($AP568,BaseEqptCdF!$C$5:$E$161,3,FALSE),2)="SD",0,IF(LEFT(VLOOKUP($AP568,BaseEqptCdF!$C$5:$E$161,3,FALSE),2)="SB",1*52,VLOOKUP($AP568,BaseEqptCdF!$C$5:$S$161,12,FALSE)*0.2*300))))</f>
        <v/>
      </c>
      <c r="BF568" s="3" t="str">
        <f>IF($L568="","",IF(SUM($AJ568:AM568)=0,$AF568,IF(LEFT(VLOOKUP($AP568,BaseEqptCdF!$C$5:$E$161,3,FALSE),2)="SD",0,IF(LEFT(VLOOKUP($AP568,BaseEqptCdF!$C$5:$E$161,3,FALSE),2)="SB",1*52,VLOOKUP($AP568,BaseEqptCdF!$C$5:$S$161,12,FALSE)*0.2*300))))</f>
        <v/>
      </c>
      <c r="BG568" s="3" t="str">
        <f>IF($L568="","",IF(SUM($AJ568:AN568)=0,$AF568,IF(LEFT(VLOOKUP($AP568,BaseEqptCdF!$C$5:$E$161,3,FALSE),2)="SD",0,IF(LEFT(VLOOKUP($AP568,BaseEqptCdF!$C$5:$E$161,3,FALSE),2)="SB",1*52,VLOOKUP($AP568,BaseEqptCdF!$C$5:$S$161,12,FALSE)*0.2*300))))</f>
        <v/>
      </c>
      <c r="BH568" s="2">
        <f t="shared" si="85"/>
        <v>0</v>
      </c>
    </row>
    <row r="569" spans="1:60" x14ac:dyDescent="0.25">
      <c r="A569" s="296" t="str">
        <f t="array" ref="A569">IF($C569="","",INDEX(Prog!$B$8:$D$300,MATCH($C569,nivo1,0),1))</f>
        <v/>
      </c>
      <c r="B569" s="296" t="str">
        <f t="array" ref="B569">IF($C569="","",INDEX(Prog!$B$8:$D$300,MATCH($C569,nivo1,0),2))</f>
        <v/>
      </c>
      <c r="C569" s="273"/>
      <c r="D569" s="267"/>
      <c r="E569" s="273"/>
      <c r="F569" s="273"/>
      <c r="G569" s="273"/>
      <c r="H569" s="273"/>
      <c r="I569" s="273"/>
      <c r="J569" s="273"/>
      <c r="K569" s="274"/>
      <c r="L569" s="273"/>
      <c r="M569" s="273"/>
      <c r="N569" s="273"/>
      <c r="O569" s="275"/>
      <c r="P569" s="273"/>
      <c r="Q569" s="273"/>
      <c r="R569" s="273"/>
      <c r="S569" s="273"/>
      <c r="T569" s="276"/>
      <c r="U569" s="276"/>
      <c r="V569" s="276"/>
      <c r="W569" s="276"/>
      <c r="X569" s="277"/>
      <c r="Y569" s="278"/>
      <c r="AA569" s="8" t="str">
        <f>IF($L569="","",VLOOKUP($L569,BaseEqptCdF!$C$5:$E$161,2,FALSE))</f>
        <v/>
      </c>
      <c r="AB569" s="8" t="str">
        <f>IF($L569="","",VLOOKUP($L569,BaseEqptCdF!$C$5:$E$161,3,FALSE))</f>
        <v/>
      </c>
      <c r="AC569" s="7" t="str">
        <f>IF($L569="","",VLOOKUP($L569,BaseEqptCdF!$C$5:$I$161,6,FALSE))</f>
        <v/>
      </c>
      <c r="AD569" s="7" t="str">
        <f>IF($L569="","",VLOOKUP($L569,BaseEqptCdF!$C$5:$I$161,7,FALSE))</f>
        <v/>
      </c>
      <c r="AE569" s="3" t="str">
        <f>IF($L569="","",VLOOKUP($L569,BaseEqptCdF!$C$5:$R$161,16,FALSE)*$AC$3)</f>
        <v/>
      </c>
      <c r="AF569" s="3" t="str">
        <f>IF($L569="","",IF(LEFT($AB569,2)="SD",0,IF(LEFT($AB569,2)="SB",1*52,IF($N569=Prog!$P$17,VLOOKUP($L569,BaseEqptCdF!$C$5:$P$161,14,FALSE)*1*300,VLOOKUP($L569,BaseEqptCdF!$C$5:$P$161,12,FALSE)*0.2*300))))</f>
        <v/>
      </c>
      <c r="AG569" s="6" t="str">
        <f t="shared" si="79"/>
        <v/>
      </c>
      <c r="AH569" s="6">
        <f>IF($U569=Prog!$S$18,YEAR($X569),"")</f>
        <v>1900</v>
      </c>
      <c r="AI569" s="5" t="str">
        <f>IF(OR($AG569="",$U569=Prog!$S$18),"",IF(OR($U569=Prog!$S$17,$U569=Prog!$S$16),YEAR($X569),IF($AG569="ND","ND",$AI$8+$O569)))</f>
        <v/>
      </c>
      <c r="AJ569" s="3" t="str">
        <f t="shared" si="81"/>
        <v/>
      </c>
      <c r="AK569" s="3" t="str">
        <f t="shared" si="80"/>
        <v/>
      </c>
      <c r="AL569" s="3" t="str">
        <f t="shared" si="80"/>
        <v/>
      </c>
      <c r="AM569" s="3" t="str">
        <f t="shared" si="80"/>
        <v/>
      </c>
      <c r="AN569" s="3" t="str">
        <f t="shared" si="80"/>
        <v/>
      </c>
      <c r="AO569" s="2">
        <f t="shared" si="82"/>
        <v>0</v>
      </c>
      <c r="AP569" s="4"/>
      <c r="AQ569" s="3">
        <f>IF(AJ569=1,VLOOKUP($AP569,BaseEqptCdF!$C$5:$R$161,16,FALSE),0)</f>
        <v>0</v>
      </c>
      <c r="AR569" s="3">
        <f>IF(AK569=1,VLOOKUP($AP569,BaseEqptCdF!$C$5:$R$161,16,FALSE),0)</f>
        <v>0</v>
      </c>
      <c r="AS569" s="3">
        <f>IF(AL569=1,VLOOKUP($AP569,BaseEqptCdF!$C$5:$R$161,16,FALSE),0)</f>
        <v>0</v>
      </c>
      <c r="AT569" s="3">
        <f>IF(AM569=1,VLOOKUP($AP569,BaseEqptCdF!$C$5:$R$161,16,FALSE),0)</f>
        <v>0</v>
      </c>
      <c r="AU569" s="3">
        <f>IF(AN569=1,VLOOKUP($AP569,BaseEqptCdF!$C$5:$R$161,16,FALSE),0)</f>
        <v>0</v>
      </c>
      <c r="AV569" s="2">
        <f t="shared" si="83"/>
        <v>0</v>
      </c>
      <c r="AW569" s="3" t="str">
        <f>IF($L569="","",IF(SUM($AJ569:AJ569)=0,$AE569,VLOOKUP($AP569,BaseEqptCdF!$C$5:$R$161,16,FALSE)*$AC$3))</f>
        <v/>
      </c>
      <c r="AX569" s="3" t="str">
        <f>IF($L569="","",IF(SUM($AJ569:AK569)=0,$AE569,VLOOKUP($AP569,BaseEqptCdF!$C$5:$R$161,16,FALSE)*$AC$3))</f>
        <v/>
      </c>
      <c r="AY569" s="3" t="str">
        <f>IF($L569="","",IF(SUM($AJ569:AL569)=0,$AE569,VLOOKUP($AP569,BaseEqptCdF!$C$5:$R$161,16,FALSE)*$AC$3))</f>
        <v/>
      </c>
      <c r="AZ569" s="3" t="str">
        <f>IF($L569="","",IF(SUM($AJ569:AM569)=0,$AE569,VLOOKUP($AP569,BaseEqptCdF!$C$5:$R$161,16,FALSE)*$AC$3))</f>
        <v/>
      </c>
      <c r="BA569" s="3" t="str">
        <f>IF($L569="","",IF(SUM($AJ569:AN569)=0,$AE569,VLOOKUP($AP569,BaseEqptCdF!$C$5:$R$161,16,FALSE)*$AC$3))</f>
        <v/>
      </c>
      <c r="BB569" s="2">
        <f t="shared" si="84"/>
        <v>0</v>
      </c>
      <c r="BC569" s="3" t="str">
        <f>IF($L569="","",IF(SUM($AJ569:AJ569)=0,$AF569,IF(LEFT(VLOOKUP($AP569,BaseEqptCdF!$C$5:$E$161,3,FALSE),2)="SD",0,IF(LEFT(VLOOKUP($AP569,BaseEqptCdF!$C$5:$E$161,3,FALSE),2)="SB",1*52,VLOOKUP($AP569,BaseEqptCdF!$C$5:$S$161,12,FALSE)*0.2*300))))</f>
        <v/>
      </c>
      <c r="BD569" s="3" t="str">
        <f>IF($L569="","",IF(SUM($AJ569:AK569)=0,$AF569,IF(LEFT(VLOOKUP($AP569,BaseEqptCdF!$C$5:$E$161,3,FALSE),2)="SD",0,IF(LEFT(VLOOKUP($AP569,BaseEqptCdF!$C$5:$E$161,3,FALSE),2)="SB",1*52,VLOOKUP($AP569,BaseEqptCdF!$C$5:$S$161,12,FALSE)*0.2*300))))</f>
        <v/>
      </c>
      <c r="BE569" s="3" t="str">
        <f>IF($L569="","",IF(SUM($AJ569:AL569)=0,$AF569,IF(LEFT(VLOOKUP($AP569,BaseEqptCdF!$C$5:$E$161,3,FALSE),2)="SD",0,IF(LEFT(VLOOKUP($AP569,BaseEqptCdF!$C$5:$E$161,3,FALSE),2)="SB",1*52,VLOOKUP($AP569,BaseEqptCdF!$C$5:$S$161,12,FALSE)*0.2*300))))</f>
        <v/>
      </c>
      <c r="BF569" s="3" t="str">
        <f>IF($L569="","",IF(SUM($AJ569:AM569)=0,$AF569,IF(LEFT(VLOOKUP($AP569,BaseEqptCdF!$C$5:$E$161,3,FALSE),2)="SD",0,IF(LEFT(VLOOKUP($AP569,BaseEqptCdF!$C$5:$E$161,3,FALSE),2)="SB",1*52,VLOOKUP($AP569,BaseEqptCdF!$C$5:$S$161,12,FALSE)*0.2*300))))</f>
        <v/>
      </c>
      <c r="BG569" s="3" t="str">
        <f>IF($L569="","",IF(SUM($AJ569:AN569)=0,$AF569,IF(LEFT(VLOOKUP($AP569,BaseEqptCdF!$C$5:$E$161,3,FALSE),2)="SD",0,IF(LEFT(VLOOKUP($AP569,BaseEqptCdF!$C$5:$E$161,3,FALSE),2)="SB",1*52,VLOOKUP($AP569,BaseEqptCdF!$C$5:$S$161,12,FALSE)*0.2*300))))</f>
        <v/>
      </c>
      <c r="BH569" s="2">
        <f t="shared" si="85"/>
        <v>0</v>
      </c>
    </row>
    <row r="570" spans="1:60" x14ac:dyDescent="0.25">
      <c r="A570" s="296" t="str">
        <f t="array" ref="A570">IF($C570="","",INDEX(Prog!$B$8:$D$300,MATCH($C570,nivo1,0),1))</f>
        <v/>
      </c>
      <c r="B570" s="296" t="str">
        <f t="array" ref="B570">IF($C570="","",INDEX(Prog!$B$8:$D$300,MATCH($C570,nivo1,0),2))</f>
        <v/>
      </c>
      <c r="C570" s="273"/>
      <c r="D570" s="267"/>
      <c r="E570" s="273"/>
      <c r="F570" s="273"/>
      <c r="G570" s="273"/>
      <c r="H570" s="273"/>
      <c r="I570" s="273"/>
      <c r="J570" s="273"/>
      <c r="K570" s="274"/>
      <c r="L570" s="273"/>
      <c r="M570" s="273"/>
      <c r="N570" s="273"/>
      <c r="O570" s="275"/>
      <c r="P570" s="273"/>
      <c r="Q570" s="273"/>
      <c r="R570" s="273"/>
      <c r="S570" s="273"/>
      <c r="T570" s="276"/>
      <c r="U570" s="276"/>
      <c r="V570" s="276"/>
      <c r="W570" s="276"/>
      <c r="X570" s="277"/>
      <c r="Y570" s="278"/>
      <c r="AA570" s="8" t="str">
        <f>IF($L570="","",VLOOKUP($L570,BaseEqptCdF!$C$5:$E$161,2,FALSE))</f>
        <v/>
      </c>
      <c r="AB570" s="8" t="str">
        <f>IF($L570="","",VLOOKUP($L570,BaseEqptCdF!$C$5:$E$161,3,FALSE))</f>
        <v/>
      </c>
      <c r="AC570" s="7" t="str">
        <f>IF($L570="","",VLOOKUP($L570,BaseEqptCdF!$C$5:$I$161,6,FALSE))</f>
        <v/>
      </c>
      <c r="AD570" s="7" t="str">
        <f>IF($L570="","",VLOOKUP($L570,BaseEqptCdF!$C$5:$I$161,7,FALSE))</f>
        <v/>
      </c>
      <c r="AE570" s="3" t="str">
        <f>IF($L570="","",VLOOKUP($L570,BaseEqptCdF!$C$5:$R$161,16,FALSE)*$AC$3)</f>
        <v/>
      </c>
      <c r="AF570" s="3" t="str">
        <f>IF($L570="","",IF(LEFT($AB570,2)="SD",0,IF(LEFT($AB570,2)="SB",1*52,IF($N570=Prog!$P$17,VLOOKUP($L570,BaseEqptCdF!$C$5:$P$161,14,FALSE)*1*300,VLOOKUP($L570,BaseEqptCdF!$C$5:$P$161,12,FALSE)*0.2*300))))</f>
        <v/>
      </c>
      <c r="AG570" s="6" t="str">
        <f t="shared" si="79"/>
        <v/>
      </c>
      <c r="AH570" s="6">
        <f>IF($U570=Prog!$S$18,YEAR($X570),"")</f>
        <v>1900</v>
      </c>
      <c r="AI570" s="5" t="str">
        <f>IF(OR($AG570="",$U570=Prog!$S$18),"",IF(OR($U570=Prog!$S$17,$U570=Prog!$S$16),YEAR($X570),IF($AG570="ND","ND",$AI$8+$O570)))</f>
        <v/>
      </c>
      <c r="AJ570" s="3" t="str">
        <f t="shared" si="81"/>
        <v/>
      </c>
      <c r="AK570" s="3" t="str">
        <f t="shared" si="80"/>
        <v/>
      </c>
      <c r="AL570" s="3" t="str">
        <f t="shared" si="80"/>
        <v/>
      </c>
      <c r="AM570" s="3" t="str">
        <f t="shared" si="80"/>
        <v/>
      </c>
      <c r="AN570" s="3" t="str">
        <f t="shared" si="80"/>
        <v/>
      </c>
      <c r="AO570" s="2">
        <f t="shared" si="82"/>
        <v>0</v>
      </c>
      <c r="AP570" s="4"/>
      <c r="AQ570" s="3">
        <f>IF(AJ570=1,VLOOKUP($AP570,BaseEqptCdF!$C$5:$R$161,16,FALSE),0)</f>
        <v>0</v>
      </c>
      <c r="AR570" s="3">
        <f>IF(AK570=1,VLOOKUP($AP570,BaseEqptCdF!$C$5:$R$161,16,FALSE),0)</f>
        <v>0</v>
      </c>
      <c r="AS570" s="3">
        <f>IF(AL570=1,VLOOKUP($AP570,BaseEqptCdF!$C$5:$R$161,16,FALSE),0)</f>
        <v>0</v>
      </c>
      <c r="AT570" s="3">
        <f>IF(AM570=1,VLOOKUP($AP570,BaseEqptCdF!$C$5:$R$161,16,FALSE),0)</f>
        <v>0</v>
      </c>
      <c r="AU570" s="3">
        <f>IF(AN570=1,VLOOKUP($AP570,BaseEqptCdF!$C$5:$R$161,16,FALSE),0)</f>
        <v>0</v>
      </c>
      <c r="AV570" s="2">
        <f t="shared" si="83"/>
        <v>0</v>
      </c>
      <c r="AW570" s="3" t="str">
        <f>IF($L570="","",IF(SUM($AJ570:AJ570)=0,$AE570,VLOOKUP($AP570,BaseEqptCdF!$C$5:$R$161,16,FALSE)*$AC$3))</f>
        <v/>
      </c>
      <c r="AX570" s="3" t="str">
        <f>IF($L570="","",IF(SUM($AJ570:AK570)=0,$AE570,VLOOKUP($AP570,BaseEqptCdF!$C$5:$R$161,16,FALSE)*$AC$3))</f>
        <v/>
      </c>
      <c r="AY570" s="3" t="str">
        <f>IF($L570="","",IF(SUM($AJ570:AL570)=0,$AE570,VLOOKUP($AP570,BaseEqptCdF!$C$5:$R$161,16,FALSE)*$AC$3))</f>
        <v/>
      </c>
      <c r="AZ570" s="3" t="str">
        <f>IF($L570="","",IF(SUM($AJ570:AM570)=0,$AE570,VLOOKUP($AP570,BaseEqptCdF!$C$5:$R$161,16,FALSE)*$AC$3))</f>
        <v/>
      </c>
      <c r="BA570" s="3" t="str">
        <f>IF($L570="","",IF(SUM($AJ570:AN570)=0,$AE570,VLOOKUP($AP570,BaseEqptCdF!$C$5:$R$161,16,FALSE)*$AC$3))</f>
        <v/>
      </c>
      <c r="BB570" s="2">
        <f t="shared" si="84"/>
        <v>0</v>
      </c>
      <c r="BC570" s="3" t="str">
        <f>IF($L570="","",IF(SUM($AJ570:AJ570)=0,$AF570,IF(LEFT(VLOOKUP($AP570,BaseEqptCdF!$C$5:$E$161,3,FALSE),2)="SD",0,IF(LEFT(VLOOKUP($AP570,BaseEqptCdF!$C$5:$E$161,3,FALSE),2)="SB",1*52,VLOOKUP($AP570,BaseEqptCdF!$C$5:$S$161,12,FALSE)*0.2*300))))</f>
        <v/>
      </c>
      <c r="BD570" s="3" t="str">
        <f>IF($L570="","",IF(SUM($AJ570:AK570)=0,$AF570,IF(LEFT(VLOOKUP($AP570,BaseEqptCdF!$C$5:$E$161,3,FALSE),2)="SD",0,IF(LEFT(VLOOKUP($AP570,BaseEqptCdF!$C$5:$E$161,3,FALSE),2)="SB",1*52,VLOOKUP($AP570,BaseEqptCdF!$C$5:$S$161,12,FALSE)*0.2*300))))</f>
        <v/>
      </c>
      <c r="BE570" s="3" t="str">
        <f>IF($L570="","",IF(SUM($AJ570:AL570)=0,$AF570,IF(LEFT(VLOOKUP($AP570,BaseEqptCdF!$C$5:$E$161,3,FALSE),2)="SD",0,IF(LEFT(VLOOKUP($AP570,BaseEqptCdF!$C$5:$E$161,3,FALSE),2)="SB",1*52,VLOOKUP($AP570,BaseEqptCdF!$C$5:$S$161,12,FALSE)*0.2*300))))</f>
        <v/>
      </c>
      <c r="BF570" s="3" t="str">
        <f>IF($L570="","",IF(SUM($AJ570:AM570)=0,$AF570,IF(LEFT(VLOOKUP($AP570,BaseEqptCdF!$C$5:$E$161,3,FALSE),2)="SD",0,IF(LEFT(VLOOKUP($AP570,BaseEqptCdF!$C$5:$E$161,3,FALSE),2)="SB",1*52,VLOOKUP($AP570,BaseEqptCdF!$C$5:$S$161,12,FALSE)*0.2*300))))</f>
        <v/>
      </c>
      <c r="BG570" s="3" t="str">
        <f>IF($L570="","",IF(SUM($AJ570:AN570)=0,$AF570,IF(LEFT(VLOOKUP($AP570,BaseEqptCdF!$C$5:$E$161,3,FALSE),2)="SD",0,IF(LEFT(VLOOKUP($AP570,BaseEqptCdF!$C$5:$E$161,3,FALSE),2)="SB",1*52,VLOOKUP($AP570,BaseEqptCdF!$C$5:$S$161,12,FALSE)*0.2*300))))</f>
        <v/>
      </c>
      <c r="BH570" s="2">
        <f t="shared" si="85"/>
        <v>0</v>
      </c>
    </row>
    <row r="571" spans="1:60" x14ac:dyDescent="0.25">
      <c r="A571" s="296" t="str">
        <f t="array" ref="A571">IF($C571="","",INDEX(Prog!$B$8:$D$300,MATCH($C571,nivo1,0),1))</f>
        <v/>
      </c>
      <c r="B571" s="296" t="str">
        <f t="array" ref="B571">IF($C571="","",INDEX(Prog!$B$8:$D$300,MATCH($C571,nivo1,0),2))</f>
        <v/>
      </c>
      <c r="C571" s="273"/>
      <c r="D571" s="267"/>
      <c r="E571" s="273"/>
      <c r="F571" s="273"/>
      <c r="G571" s="273"/>
      <c r="H571" s="273"/>
      <c r="I571" s="273"/>
      <c r="J571" s="273"/>
      <c r="K571" s="274"/>
      <c r="L571" s="273"/>
      <c r="M571" s="273"/>
      <c r="N571" s="273"/>
      <c r="O571" s="275"/>
      <c r="P571" s="273"/>
      <c r="Q571" s="273"/>
      <c r="R571" s="273"/>
      <c r="S571" s="273"/>
      <c r="T571" s="276"/>
      <c r="U571" s="276"/>
      <c r="V571" s="276"/>
      <c r="W571" s="276"/>
      <c r="X571" s="277"/>
      <c r="Y571" s="278"/>
      <c r="AA571" s="8" t="str">
        <f>IF($L571="","",VLOOKUP($L571,BaseEqptCdF!$C$5:$E$161,2,FALSE))</f>
        <v/>
      </c>
      <c r="AB571" s="8" t="str">
        <f>IF($L571="","",VLOOKUP($L571,BaseEqptCdF!$C$5:$E$161,3,FALSE))</f>
        <v/>
      </c>
      <c r="AC571" s="7" t="str">
        <f>IF($L571="","",VLOOKUP($L571,BaseEqptCdF!$C$5:$I$161,6,FALSE))</f>
        <v/>
      </c>
      <c r="AD571" s="7" t="str">
        <f>IF($L571="","",VLOOKUP($L571,BaseEqptCdF!$C$5:$I$161,7,FALSE))</f>
        <v/>
      </c>
      <c r="AE571" s="3" t="str">
        <f>IF($L571="","",VLOOKUP($L571,BaseEqptCdF!$C$5:$R$161,16,FALSE)*$AC$3)</f>
        <v/>
      </c>
      <c r="AF571" s="3" t="str">
        <f>IF($L571="","",IF(LEFT($AB571,2)="SD",0,IF(LEFT($AB571,2)="SB",1*52,IF($N571=Prog!$P$17,VLOOKUP($L571,BaseEqptCdF!$C$5:$P$161,14,FALSE)*1*300,VLOOKUP($L571,BaseEqptCdF!$C$5:$P$161,12,FALSE)*0.2*300))))</f>
        <v/>
      </c>
      <c r="AG571" s="6" t="str">
        <f t="shared" si="79"/>
        <v/>
      </c>
      <c r="AH571" s="6">
        <f>IF($U571=Prog!$S$18,YEAR($X571),"")</f>
        <v>1900</v>
      </c>
      <c r="AI571" s="5" t="str">
        <f>IF(OR($AG571="",$U571=Prog!$S$18),"",IF(OR($U571=Prog!$S$17,$U571=Prog!$S$16),YEAR($X571),IF($AG571="ND","ND",$AI$8+$O571)))</f>
        <v/>
      </c>
      <c r="AJ571" s="3" t="str">
        <f t="shared" si="81"/>
        <v/>
      </c>
      <c r="AK571" s="3" t="str">
        <f t="shared" si="80"/>
        <v/>
      </c>
      <c r="AL571" s="3" t="str">
        <f t="shared" si="80"/>
        <v/>
      </c>
      <c r="AM571" s="3" t="str">
        <f t="shared" si="80"/>
        <v/>
      </c>
      <c r="AN571" s="3" t="str">
        <f t="shared" si="80"/>
        <v/>
      </c>
      <c r="AO571" s="2">
        <f t="shared" si="82"/>
        <v>0</v>
      </c>
      <c r="AP571" s="4"/>
      <c r="AQ571" s="3">
        <f>IF(AJ571=1,VLOOKUP($AP571,BaseEqptCdF!$C$5:$R$161,16,FALSE),0)</f>
        <v>0</v>
      </c>
      <c r="AR571" s="3">
        <f>IF(AK571=1,VLOOKUP($AP571,BaseEqptCdF!$C$5:$R$161,16,FALSE),0)</f>
        <v>0</v>
      </c>
      <c r="AS571" s="3">
        <f>IF(AL571=1,VLOOKUP($AP571,BaseEqptCdF!$C$5:$R$161,16,FALSE),0)</f>
        <v>0</v>
      </c>
      <c r="AT571" s="3">
        <f>IF(AM571=1,VLOOKUP($AP571,BaseEqptCdF!$C$5:$R$161,16,FALSE),0)</f>
        <v>0</v>
      </c>
      <c r="AU571" s="3">
        <f>IF(AN571=1,VLOOKUP($AP571,BaseEqptCdF!$C$5:$R$161,16,FALSE),0)</f>
        <v>0</v>
      </c>
      <c r="AV571" s="2">
        <f t="shared" si="83"/>
        <v>0</v>
      </c>
      <c r="AW571" s="3" t="str">
        <f>IF($L571="","",IF(SUM($AJ571:AJ571)=0,$AE571,VLOOKUP($AP571,BaseEqptCdF!$C$5:$R$161,16,FALSE)*$AC$3))</f>
        <v/>
      </c>
      <c r="AX571" s="3" t="str">
        <f>IF($L571="","",IF(SUM($AJ571:AK571)=0,$AE571,VLOOKUP($AP571,BaseEqptCdF!$C$5:$R$161,16,FALSE)*$AC$3))</f>
        <v/>
      </c>
      <c r="AY571" s="3" t="str">
        <f>IF($L571="","",IF(SUM($AJ571:AL571)=0,$AE571,VLOOKUP($AP571,BaseEqptCdF!$C$5:$R$161,16,FALSE)*$AC$3))</f>
        <v/>
      </c>
      <c r="AZ571" s="3" t="str">
        <f>IF($L571="","",IF(SUM($AJ571:AM571)=0,$AE571,VLOOKUP($AP571,BaseEqptCdF!$C$5:$R$161,16,FALSE)*$AC$3))</f>
        <v/>
      </c>
      <c r="BA571" s="3" t="str">
        <f>IF($L571="","",IF(SUM($AJ571:AN571)=0,$AE571,VLOOKUP($AP571,BaseEqptCdF!$C$5:$R$161,16,FALSE)*$AC$3))</f>
        <v/>
      </c>
      <c r="BB571" s="2">
        <f t="shared" si="84"/>
        <v>0</v>
      </c>
      <c r="BC571" s="3" t="str">
        <f>IF($L571="","",IF(SUM($AJ571:AJ571)=0,$AF571,IF(LEFT(VLOOKUP($AP571,BaseEqptCdF!$C$5:$E$161,3,FALSE),2)="SD",0,IF(LEFT(VLOOKUP($AP571,BaseEqptCdF!$C$5:$E$161,3,FALSE),2)="SB",1*52,VLOOKUP($AP571,BaseEqptCdF!$C$5:$S$161,12,FALSE)*0.2*300))))</f>
        <v/>
      </c>
      <c r="BD571" s="3" t="str">
        <f>IF($L571="","",IF(SUM($AJ571:AK571)=0,$AF571,IF(LEFT(VLOOKUP($AP571,BaseEqptCdF!$C$5:$E$161,3,FALSE),2)="SD",0,IF(LEFT(VLOOKUP($AP571,BaseEqptCdF!$C$5:$E$161,3,FALSE),2)="SB",1*52,VLOOKUP($AP571,BaseEqptCdF!$C$5:$S$161,12,FALSE)*0.2*300))))</f>
        <v/>
      </c>
      <c r="BE571" s="3" t="str">
        <f>IF($L571="","",IF(SUM($AJ571:AL571)=0,$AF571,IF(LEFT(VLOOKUP($AP571,BaseEqptCdF!$C$5:$E$161,3,FALSE),2)="SD",0,IF(LEFT(VLOOKUP($AP571,BaseEqptCdF!$C$5:$E$161,3,FALSE),2)="SB",1*52,VLOOKUP($AP571,BaseEqptCdF!$C$5:$S$161,12,FALSE)*0.2*300))))</f>
        <v/>
      </c>
      <c r="BF571" s="3" t="str">
        <f>IF($L571="","",IF(SUM($AJ571:AM571)=0,$AF571,IF(LEFT(VLOOKUP($AP571,BaseEqptCdF!$C$5:$E$161,3,FALSE),2)="SD",0,IF(LEFT(VLOOKUP($AP571,BaseEqptCdF!$C$5:$E$161,3,FALSE),2)="SB",1*52,VLOOKUP($AP571,BaseEqptCdF!$C$5:$S$161,12,FALSE)*0.2*300))))</f>
        <v/>
      </c>
      <c r="BG571" s="3" t="str">
        <f>IF($L571="","",IF(SUM($AJ571:AN571)=0,$AF571,IF(LEFT(VLOOKUP($AP571,BaseEqptCdF!$C$5:$E$161,3,FALSE),2)="SD",0,IF(LEFT(VLOOKUP($AP571,BaseEqptCdF!$C$5:$E$161,3,FALSE),2)="SB",1*52,VLOOKUP($AP571,BaseEqptCdF!$C$5:$S$161,12,FALSE)*0.2*300))))</f>
        <v/>
      </c>
      <c r="BH571" s="2">
        <f t="shared" si="85"/>
        <v>0</v>
      </c>
    </row>
    <row r="572" spans="1:60" x14ac:dyDescent="0.25">
      <c r="A572" s="296" t="str">
        <f t="array" ref="A572">IF($C572="","",INDEX(Prog!$B$8:$D$300,MATCH($C572,nivo1,0),1))</f>
        <v/>
      </c>
      <c r="B572" s="296" t="str">
        <f t="array" ref="B572">IF($C572="","",INDEX(Prog!$B$8:$D$300,MATCH($C572,nivo1,0),2))</f>
        <v/>
      </c>
      <c r="C572" s="273"/>
      <c r="D572" s="267"/>
      <c r="E572" s="273"/>
      <c r="F572" s="273"/>
      <c r="G572" s="273"/>
      <c r="H572" s="273"/>
      <c r="I572" s="273"/>
      <c r="J572" s="273"/>
      <c r="K572" s="274"/>
      <c r="L572" s="273"/>
      <c r="M572" s="273"/>
      <c r="N572" s="273"/>
      <c r="O572" s="275"/>
      <c r="P572" s="273"/>
      <c r="Q572" s="273"/>
      <c r="R572" s="273"/>
      <c r="S572" s="273"/>
      <c r="T572" s="276"/>
      <c r="U572" s="276"/>
      <c r="V572" s="276"/>
      <c r="W572" s="276"/>
      <c r="X572" s="277"/>
      <c r="Y572" s="278"/>
      <c r="AA572" s="8" t="str">
        <f>IF($L572="","",VLOOKUP($L572,BaseEqptCdF!$C$5:$E$161,2,FALSE))</f>
        <v/>
      </c>
      <c r="AB572" s="8" t="str">
        <f>IF($L572="","",VLOOKUP($L572,BaseEqptCdF!$C$5:$E$161,3,FALSE))</f>
        <v/>
      </c>
      <c r="AC572" s="7" t="str">
        <f>IF($L572="","",VLOOKUP($L572,BaseEqptCdF!$C$5:$I$161,6,FALSE))</f>
        <v/>
      </c>
      <c r="AD572" s="7" t="str">
        <f>IF($L572="","",VLOOKUP($L572,BaseEqptCdF!$C$5:$I$161,7,FALSE))</f>
        <v/>
      </c>
      <c r="AE572" s="3" t="str">
        <f>IF($L572="","",VLOOKUP($L572,BaseEqptCdF!$C$5:$R$161,16,FALSE)*$AC$3)</f>
        <v/>
      </c>
      <c r="AF572" s="3" t="str">
        <f>IF($L572="","",IF(LEFT($AB572,2)="SD",0,IF(LEFT($AB572,2)="SB",1*52,IF($N572=Prog!$P$17,VLOOKUP($L572,BaseEqptCdF!$C$5:$P$161,14,FALSE)*1*300,VLOOKUP($L572,BaseEqptCdF!$C$5:$P$161,12,FALSE)*0.2*300))))</f>
        <v/>
      </c>
      <c r="AG572" s="6" t="str">
        <f t="shared" si="79"/>
        <v/>
      </c>
      <c r="AH572" s="6">
        <f>IF($U572=Prog!$S$18,YEAR($X572),"")</f>
        <v>1900</v>
      </c>
      <c r="AI572" s="5" t="str">
        <f>IF(OR($AG572="",$U572=Prog!$S$18),"",IF(OR($U572=Prog!$S$17,$U572=Prog!$S$16),YEAR($X572),IF($AG572="ND","ND",$AI$8+$O572)))</f>
        <v/>
      </c>
      <c r="AJ572" s="3" t="str">
        <f t="shared" si="81"/>
        <v/>
      </c>
      <c r="AK572" s="3" t="str">
        <f t="shared" si="80"/>
        <v/>
      </c>
      <c r="AL572" s="3" t="str">
        <f t="shared" si="80"/>
        <v/>
      </c>
      <c r="AM572" s="3" t="str">
        <f t="shared" si="80"/>
        <v/>
      </c>
      <c r="AN572" s="3" t="str">
        <f t="shared" si="80"/>
        <v/>
      </c>
      <c r="AO572" s="2">
        <f t="shared" si="82"/>
        <v>0</v>
      </c>
      <c r="AP572" s="4"/>
      <c r="AQ572" s="3">
        <f>IF(AJ572=1,VLOOKUP($AP572,BaseEqptCdF!$C$5:$R$161,16,FALSE),0)</f>
        <v>0</v>
      </c>
      <c r="AR572" s="3">
        <f>IF(AK572=1,VLOOKUP($AP572,BaseEqptCdF!$C$5:$R$161,16,FALSE),0)</f>
        <v>0</v>
      </c>
      <c r="AS572" s="3">
        <f>IF(AL572=1,VLOOKUP($AP572,BaseEqptCdF!$C$5:$R$161,16,FALSE),0)</f>
        <v>0</v>
      </c>
      <c r="AT572" s="3">
        <f>IF(AM572=1,VLOOKUP($AP572,BaseEqptCdF!$C$5:$R$161,16,FALSE),0)</f>
        <v>0</v>
      </c>
      <c r="AU572" s="3">
        <f>IF(AN572=1,VLOOKUP($AP572,BaseEqptCdF!$C$5:$R$161,16,FALSE),0)</f>
        <v>0</v>
      </c>
      <c r="AV572" s="2">
        <f t="shared" si="83"/>
        <v>0</v>
      </c>
      <c r="AW572" s="3" t="str">
        <f>IF($L572="","",IF(SUM($AJ572:AJ572)=0,$AE572,VLOOKUP($AP572,BaseEqptCdF!$C$5:$R$161,16,FALSE)*$AC$3))</f>
        <v/>
      </c>
      <c r="AX572" s="3" t="str">
        <f>IF($L572="","",IF(SUM($AJ572:AK572)=0,$AE572,VLOOKUP($AP572,BaseEqptCdF!$C$5:$R$161,16,FALSE)*$AC$3))</f>
        <v/>
      </c>
      <c r="AY572" s="3" t="str">
        <f>IF($L572="","",IF(SUM($AJ572:AL572)=0,$AE572,VLOOKUP($AP572,BaseEqptCdF!$C$5:$R$161,16,FALSE)*$AC$3))</f>
        <v/>
      </c>
      <c r="AZ572" s="3" t="str">
        <f>IF($L572="","",IF(SUM($AJ572:AM572)=0,$AE572,VLOOKUP($AP572,BaseEqptCdF!$C$5:$R$161,16,FALSE)*$AC$3))</f>
        <v/>
      </c>
      <c r="BA572" s="3" t="str">
        <f>IF($L572="","",IF(SUM($AJ572:AN572)=0,$AE572,VLOOKUP($AP572,BaseEqptCdF!$C$5:$R$161,16,FALSE)*$AC$3))</f>
        <v/>
      </c>
      <c r="BB572" s="2">
        <f t="shared" si="84"/>
        <v>0</v>
      </c>
      <c r="BC572" s="3" t="str">
        <f>IF($L572="","",IF(SUM($AJ572:AJ572)=0,$AF572,IF(LEFT(VLOOKUP($AP572,BaseEqptCdF!$C$5:$E$161,3,FALSE),2)="SD",0,IF(LEFT(VLOOKUP($AP572,BaseEqptCdF!$C$5:$E$161,3,FALSE),2)="SB",1*52,VLOOKUP($AP572,BaseEqptCdF!$C$5:$S$161,12,FALSE)*0.2*300))))</f>
        <v/>
      </c>
      <c r="BD572" s="3" t="str">
        <f>IF($L572="","",IF(SUM($AJ572:AK572)=0,$AF572,IF(LEFT(VLOOKUP($AP572,BaseEqptCdF!$C$5:$E$161,3,FALSE),2)="SD",0,IF(LEFT(VLOOKUP($AP572,BaseEqptCdF!$C$5:$E$161,3,FALSE),2)="SB",1*52,VLOOKUP($AP572,BaseEqptCdF!$C$5:$S$161,12,FALSE)*0.2*300))))</f>
        <v/>
      </c>
      <c r="BE572" s="3" t="str">
        <f>IF($L572="","",IF(SUM($AJ572:AL572)=0,$AF572,IF(LEFT(VLOOKUP($AP572,BaseEqptCdF!$C$5:$E$161,3,FALSE),2)="SD",0,IF(LEFT(VLOOKUP($AP572,BaseEqptCdF!$C$5:$E$161,3,FALSE),2)="SB",1*52,VLOOKUP($AP572,BaseEqptCdF!$C$5:$S$161,12,FALSE)*0.2*300))))</f>
        <v/>
      </c>
      <c r="BF572" s="3" t="str">
        <f>IF($L572="","",IF(SUM($AJ572:AM572)=0,$AF572,IF(LEFT(VLOOKUP($AP572,BaseEqptCdF!$C$5:$E$161,3,FALSE),2)="SD",0,IF(LEFT(VLOOKUP($AP572,BaseEqptCdF!$C$5:$E$161,3,FALSE),2)="SB",1*52,VLOOKUP($AP572,BaseEqptCdF!$C$5:$S$161,12,FALSE)*0.2*300))))</f>
        <v/>
      </c>
      <c r="BG572" s="3" t="str">
        <f>IF($L572="","",IF(SUM($AJ572:AN572)=0,$AF572,IF(LEFT(VLOOKUP($AP572,BaseEqptCdF!$C$5:$E$161,3,FALSE),2)="SD",0,IF(LEFT(VLOOKUP($AP572,BaseEqptCdF!$C$5:$E$161,3,FALSE),2)="SB",1*52,VLOOKUP($AP572,BaseEqptCdF!$C$5:$S$161,12,FALSE)*0.2*300))))</f>
        <v/>
      </c>
      <c r="BH572" s="2">
        <f t="shared" si="85"/>
        <v>0</v>
      </c>
    </row>
    <row r="573" spans="1:60" x14ac:dyDescent="0.25">
      <c r="A573" s="296" t="str">
        <f t="array" ref="A573">IF($C573="","",INDEX(Prog!$B$8:$D$300,MATCH($C573,nivo1,0),1))</f>
        <v/>
      </c>
      <c r="B573" s="296" t="str">
        <f t="array" ref="B573">IF($C573="","",INDEX(Prog!$B$8:$D$300,MATCH($C573,nivo1,0),2))</f>
        <v/>
      </c>
      <c r="C573" s="273"/>
      <c r="D573" s="267"/>
      <c r="E573" s="273"/>
      <c r="F573" s="273"/>
      <c r="G573" s="273"/>
      <c r="H573" s="273"/>
      <c r="I573" s="273"/>
      <c r="J573" s="273"/>
      <c r="K573" s="274"/>
      <c r="L573" s="273"/>
      <c r="M573" s="273"/>
      <c r="N573" s="273"/>
      <c r="O573" s="275"/>
      <c r="P573" s="273"/>
      <c r="Q573" s="273"/>
      <c r="R573" s="273"/>
      <c r="S573" s="273"/>
      <c r="T573" s="276"/>
      <c r="U573" s="276"/>
      <c r="V573" s="276"/>
      <c r="W573" s="276"/>
      <c r="X573" s="277"/>
      <c r="Y573" s="278"/>
      <c r="AA573" s="8" t="str">
        <f>IF($L573="","",VLOOKUP($L573,BaseEqptCdF!$C$5:$E$161,2,FALSE))</f>
        <v/>
      </c>
      <c r="AB573" s="8" t="str">
        <f>IF($L573="","",VLOOKUP($L573,BaseEqptCdF!$C$5:$E$161,3,FALSE))</f>
        <v/>
      </c>
      <c r="AC573" s="7" t="str">
        <f>IF($L573="","",VLOOKUP($L573,BaseEqptCdF!$C$5:$I$161,6,FALSE))</f>
        <v/>
      </c>
      <c r="AD573" s="7" t="str">
        <f>IF($L573="","",VLOOKUP($L573,BaseEqptCdF!$C$5:$I$161,7,FALSE))</f>
        <v/>
      </c>
      <c r="AE573" s="3" t="str">
        <f>IF($L573="","",VLOOKUP($L573,BaseEqptCdF!$C$5:$R$161,16,FALSE)*$AC$3)</f>
        <v/>
      </c>
      <c r="AF573" s="3" t="str">
        <f>IF($L573="","",IF(LEFT($AB573,2)="SD",0,IF(LEFT($AB573,2)="SB",1*52,IF($N573=Prog!$P$17,VLOOKUP($L573,BaseEqptCdF!$C$5:$P$161,14,FALSE)*1*300,VLOOKUP($L573,BaseEqptCdF!$C$5:$P$161,12,FALSE)*0.2*300))))</f>
        <v/>
      </c>
      <c r="AG573" s="6" t="str">
        <f t="shared" si="79"/>
        <v/>
      </c>
      <c r="AH573" s="6">
        <f>IF($U573=Prog!$S$18,YEAR($X573),"")</f>
        <v>1900</v>
      </c>
      <c r="AI573" s="5" t="str">
        <f>IF(OR($AG573="",$U573=Prog!$S$18),"",IF(OR($U573=Prog!$S$17,$U573=Prog!$S$16),YEAR($X573),IF($AG573="ND","ND",$AI$8+$O573)))</f>
        <v/>
      </c>
      <c r="AJ573" s="3" t="str">
        <f t="shared" si="81"/>
        <v/>
      </c>
      <c r="AK573" s="3" t="str">
        <f t="shared" si="80"/>
        <v/>
      </c>
      <c r="AL573" s="3" t="str">
        <f t="shared" si="80"/>
        <v/>
      </c>
      <c r="AM573" s="3" t="str">
        <f t="shared" si="80"/>
        <v/>
      </c>
      <c r="AN573" s="3" t="str">
        <f t="shared" si="80"/>
        <v/>
      </c>
      <c r="AO573" s="2">
        <f t="shared" si="82"/>
        <v>0</v>
      </c>
      <c r="AP573" s="4"/>
      <c r="AQ573" s="3">
        <f>IF(AJ573=1,VLOOKUP($AP573,BaseEqptCdF!$C$5:$R$161,16,FALSE),0)</f>
        <v>0</v>
      </c>
      <c r="AR573" s="3">
        <f>IF(AK573=1,VLOOKUP($AP573,BaseEqptCdF!$C$5:$R$161,16,FALSE),0)</f>
        <v>0</v>
      </c>
      <c r="AS573" s="3">
        <f>IF(AL573=1,VLOOKUP($AP573,BaseEqptCdF!$C$5:$R$161,16,FALSE),0)</f>
        <v>0</v>
      </c>
      <c r="AT573" s="3">
        <f>IF(AM573=1,VLOOKUP($AP573,BaseEqptCdF!$C$5:$R$161,16,FALSE),0)</f>
        <v>0</v>
      </c>
      <c r="AU573" s="3">
        <f>IF(AN573=1,VLOOKUP($AP573,BaseEqptCdF!$C$5:$R$161,16,FALSE),0)</f>
        <v>0</v>
      </c>
      <c r="AV573" s="2">
        <f t="shared" si="83"/>
        <v>0</v>
      </c>
      <c r="AW573" s="3" t="str">
        <f>IF($L573="","",IF(SUM($AJ573:AJ573)=0,$AE573,VLOOKUP($AP573,BaseEqptCdF!$C$5:$R$161,16,FALSE)*$AC$3))</f>
        <v/>
      </c>
      <c r="AX573" s="3" t="str">
        <f>IF($L573="","",IF(SUM($AJ573:AK573)=0,$AE573,VLOOKUP($AP573,BaseEqptCdF!$C$5:$R$161,16,FALSE)*$AC$3))</f>
        <v/>
      </c>
      <c r="AY573" s="3" t="str">
        <f>IF($L573="","",IF(SUM($AJ573:AL573)=0,$AE573,VLOOKUP($AP573,BaseEqptCdF!$C$5:$R$161,16,FALSE)*$AC$3))</f>
        <v/>
      </c>
      <c r="AZ573" s="3" t="str">
        <f>IF($L573="","",IF(SUM($AJ573:AM573)=0,$AE573,VLOOKUP($AP573,BaseEqptCdF!$C$5:$R$161,16,FALSE)*$AC$3))</f>
        <v/>
      </c>
      <c r="BA573" s="3" t="str">
        <f>IF($L573="","",IF(SUM($AJ573:AN573)=0,$AE573,VLOOKUP($AP573,BaseEqptCdF!$C$5:$R$161,16,FALSE)*$AC$3))</f>
        <v/>
      </c>
      <c r="BB573" s="2">
        <f t="shared" si="84"/>
        <v>0</v>
      </c>
      <c r="BC573" s="3" t="str">
        <f>IF($L573="","",IF(SUM($AJ573:AJ573)=0,$AF573,IF(LEFT(VLOOKUP($AP573,BaseEqptCdF!$C$5:$E$161,3,FALSE),2)="SD",0,IF(LEFT(VLOOKUP($AP573,BaseEqptCdF!$C$5:$E$161,3,FALSE),2)="SB",1*52,VLOOKUP($AP573,BaseEqptCdF!$C$5:$S$161,12,FALSE)*0.2*300))))</f>
        <v/>
      </c>
      <c r="BD573" s="3" t="str">
        <f>IF($L573="","",IF(SUM($AJ573:AK573)=0,$AF573,IF(LEFT(VLOOKUP($AP573,BaseEqptCdF!$C$5:$E$161,3,FALSE),2)="SD",0,IF(LEFT(VLOOKUP($AP573,BaseEqptCdF!$C$5:$E$161,3,FALSE),2)="SB",1*52,VLOOKUP($AP573,BaseEqptCdF!$C$5:$S$161,12,FALSE)*0.2*300))))</f>
        <v/>
      </c>
      <c r="BE573" s="3" t="str">
        <f>IF($L573="","",IF(SUM($AJ573:AL573)=0,$AF573,IF(LEFT(VLOOKUP($AP573,BaseEqptCdF!$C$5:$E$161,3,FALSE),2)="SD",0,IF(LEFT(VLOOKUP($AP573,BaseEqptCdF!$C$5:$E$161,3,FALSE),2)="SB",1*52,VLOOKUP($AP573,BaseEqptCdF!$C$5:$S$161,12,FALSE)*0.2*300))))</f>
        <v/>
      </c>
      <c r="BF573" s="3" t="str">
        <f>IF($L573="","",IF(SUM($AJ573:AM573)=0,$AF573,IF(LEFT(VLOOKUP($AP573,BaseEqptCdF!$C$5:$E$161,3,FALSE),2)="SD",0,IF(LEFT(VLOOKUP($AP573,BaseEqptCdF!$C$5:$E$161,3,FALSE),2)="SB",1*52,VLOOKUP($AP573,BaseEqptCdF!$C$5:$S$161,12,FALSE)*0.2*300))))</f>
        <v/>
      </c>
      <c r="BG573" s="3" t="str">
        <f>IF($L573="","",IF(SUM($AJ573:AN573)=0,$AF573,IF(LEFT(VLOOKUP($AP573,BaseEqptCdF!$C$5:$E$161,3,FALSE),2)="SD",0,IF(LEFT(VLOOKUP($AP573,BaseEqptCdF!$C$5:$E$161,3,FALSE),2)="SB",1*52,VLOOKUP($AP573,BaseEqptCdF!$C$5:$S$161,12,FALSE)*0.2*300))))</f>
        <v/>
      </c>
      <c r="BH573" s="2">
        <f t="shared" si="85"/>
        <v>0</v>
      </c>
    </row>
    <row r="574" spans="1:60" x14ac:dyDescent="0.25">
      <c r="A574" s="296" t="str">
        <f t="array" ref="A574">IF($C574="","",INDEX(Prog!$B$8:$D$300,MATCH($C574,nivo1,0),1))</f>
        <v/>
      </c>
      <c r="B574" s="296" t="str">
        <f t="array" ref="B574">IF($C574="","",INDEX(Prog!$B$8:$D$300,MATCH($C574,nivo1,0),2))</f>
        <v/>
      </c>
      <c r="C574" s="273"/>
      <c r="D574" s="267"/>
      <c r="E574" s="273"/>
      <c r="F574" s="273"/>
      <c r="G574" s="273"/>
      <c r="H574" s="273"/>
      <c r="I574" s="273"/>
      <c r="J574" s="273"/>
      <c r="K574" s="274"/>
      <c r="L574" s="273"/>
      <c r="M574" s="273"/>
      <c r="N574" s="273"/>
      <c r="O574" s="275"/>
      <c r="P574" s="273"/>
      <c r="Q574" s="273"/>
      <c r="R574" s="273"/>
      <c r="S574" s="273"/>
      <c r="T574" s="276"/>
      <c r="U574" s="276"/>
      <c r="V574" s="276"/>
      <c r="W574" s="276"/>
      <c r="X574" s="277"/>
      <c r="Y574" s="278"/>
      <c r="AA574" s="8" t="str">
        <f>IF($L574="","",VLOOKUP($L574,BaseEqptCdF!$C$5:$E$161,2,FALSE))</f>
        <v/>
      </c>
      <c r="AB574" s="8" t="str">
        <f>IF($L574="","",VLOOKUP($L574,BaseEqptCdF!$C$5:$E$161,3,FALSE))</f>
        <v/>
      </c>
      <c r="AC574" s="7" t="str">
        <f>IF($L574="","",VLOOKUP($L574,BaseEqptCdF!$C$5:$I$161,6,FALSE))</f>
        <v/>
      </c>
      <c r="AD574" s="7" t="str">
        <f>IF($L574="","",VLOOKUP($L574,BaseEqptCdF!$C$5:$I$161,7,FALSE))</f>
        <v/>
      </c>
      <c r="AE574" s="3" t="str">
        <f>IF($L574="","",VLOOKUP($L574,BaseEqptCdF!$C$5:$R$161,16,FALSE)*$AC$3)</f>
        <v/>
      </c>
      <c r="AF574" s="3" t="str">
        <f>IF($L574="","",IF(LEFT($AB574,2)="SD",0,IF(LEFT($AB574,2)="SB",1*52,IF($N574=Prog!$P$17,VLOOKUP($L574,BaseEqptCdF!$C$5:$P$161,14,FALSE)*1*300,VLOOKUP($L574,BaseEqptCdF!$C$5:$P$161,12,FALSE)*0.2*300))))</f>
        <v/>
      </c>
      <c r="AG574" s="6" t="str">
        <f t="shared" si="79"/>
        <v/>
      </c>
      <c r="AH574" s="6">
        <f>IF($U574=Prog!$S$18,YEAR($X574),"")</f>
        <v>1900</v>
      </c>
      <c r="AI574" s="5" t="str">
        <f>IF(OR($AG574="",$U574=Prog!$S$18),"",IF(OR($U574=Prog!$S$17,$U574=Prog!$S$16),YEAR($X574),IF($AG574="ND","ND",$AI$8+$O574)))</f>
        <v/>
      </c>
      <c r="AJ574" s="3" t="str">
        <f t="shared" si="81"/>
        <v/>
      </c>
      <c r="AK574" s="3" t="str">
        <f t="shared" si="80"/>
        <v/>
      </c>
      <c r="AL574" s="3" t="str">
        <f t="shared" si="80"/>
        <v/>
      </c>
      <c r="AM574" s="3" t="str">
        <f t="shared" si="80"/>
        <v/>
      </c>
      <c r="AN574" s="3" t="str">
        <f t="shared" si="80"/>
        <v/>
      </c>
      <c r="AO574" s="2">
        <f t="shared" si="82"/>
        <v>0</v>
      </c>
      <c r="AP574" s="4"/>
      <c r="AQ574" s="3">
        <f>IF(AJ574=1,VLOOKUP($AP574,BaseEqptCdF!$C$5:$R$161,16,FALSE),0)</f>
        <v>0</v>
      </c>
      <c r="AR574" s="3">
        <f>IF(AK574=1,VLOOKUP($AP574,BaseEqptCdF!$C$5:$R$161,16,FALSE),0)</f>
        <v>0</v>
      </c>
      <c r="AS574" s="3">
        <f>IF(AL574=1,VLOOKUP($AP574,BaseEqptCdF!$C$5:$R$161,16,FALSE),0)</f>
        <v>0</v>
      </c>
      <c r="AT574" s="3">
        <f>IF(AM574=1,VLOOKUP($AP574,BaseEqptCdF!$C$5:$R$161,16,FALSE),0)</f>
        <v>0</v>
      </c>
      <c r="AU574" s="3">
        <f>IF(AN574=1,VLOOKUP($AP574,BaseEqptCdF!$C$5:$R$161,16,FALSE),0)</f>
        <v>0</v>
      </c>
      <c r="AV574" s="2">
        <f t="shared" si="83"/>
        <v>0</v>
      </c>
      <c r="AW574" s="3" t="str">
        <f>IF($L574="","",IF(SUM($AJ574:AJ574)=0,$AE574,VLOOKUP($AP574,BaseEqptCdF!$C$5:$R$161,16,FALSE)*$AC$3))</f>
        <v/>
      </c>
      <c r="AX574" s="3" t="str">
        <f>IF($L574="","",IF(SUM($AJ574:AK574)=0,$AE574,VLOOKUP($AP574,BaseEqptCdF!$C$5:$R$161,16,FALSE)*$AC$3))</f>
        <v/>
      </c>
      <c r="AY574" s="3" t="str">
        <f>IF($L574="","",IF(SUM($AJ574:AL574)=0,$AE574,VLOOKUP($AP574,BaseEqptCdF!$C$5:$R$161,16,FALSE)*$AC$3))</f>
        <v/>
      </c>
      <c r="AZ574" s="3" t="str">
        <f>IF($L574="","",IF(SUM($AJ574:AM574)=0,$AE574,VLOOKUP($AP574,BaseEqptCdF!$C$5:$R$161,16,FALSE)*$AC$3))</f>
        <v/>
      </c>
      <c r="BA574" s="3" t="str">
        <f>IF($L574="","",IF(SUM($AJ574:AN574)=0,$AE574,VLOOKUP($AP574,BaseEqptCdF!$C$5:$R$161,16,FALSE)*$AC$3))</f>
        <v/>
      </c>
      <c r="BB574" s="2">
        <f t="shared" si="84"/>
        <v>0</v>
      </c>
      <c r="BC574" s="3" t="str">
        <f>IF($L574="","",IF(SUM($AJ574:AJ574)=0,$AF574,IF(LEFT(VLOOKUP($AP574,BaseEqptCdF!$C$5:$E$161,3,FALSE),2)="SD",0,IF(LEFT(VLOOKUP($AP574,BaseEqptCdF!$C$5:$E$161,3,FALSE),2)="SB",1*52,VLOOKUP($AP574,BaseEqptCdF!$C$5:$S$161,12,FALSE)*0.2*300))))</f>
        <v/>
      </c>
      <c r="BD574" s="3" t="str">
        <f>IF($L574="","",IF(SUM($AJ574:AK574)=0,$AF574,IF(LEFT(VLOOKUP($AP574,BaseEqptCdF!$C$5:$E$161,3,FALSE),2)="SD",0,IF(LEFT(VLOOKUP($AP574,BaseEqptCdF!$C$5:$E$161,3,FALSE),2)="SB",1*52,VLOOKUP($AP574,BaseEqptCdF!$C$5:$S$161,12,FALSE)*0.2*300))))</f>
        <v/>
      </c>
      <c r="BE574" s="3" t="str">
        <f>IF($L574="","",IF(SUM($AJ574:AL574)=0,$AF574,IF(LEFT(VLOOKUP($AP574,BaseEqptCdF!$C$5:$E$161,3,FALSE),2)="SD",0,IF(LEFT(VLOOKUP($AP574,BaseEqptCdF!$C$5:$E$161,3,FALSE),2)="SB",1*52,VLOOKUP($AP574,BaseEqptCdF!$C$5:$S$161,12,FALSE)*0.2*300))))</f>
        <v/>
      </c>
      <c r="BF574" s="3" t="str">
        <f>IF($L574="","",IF(SUM($AJ574:AM574)=0,$AF574,IF(LEFT(VLOOKUP($AP574,BaseEqptCdF!$C$5:$E$161,3,FALSE),2)="SD",0,IF(LEFT(VLOOKUP($AP574,BaseEqptCdF!$C$5:$E$161,3,FALSE),2)="SB",1*52,VLOOKUP($AP574,BaseEqptCdF!$C$5:$S$161,12,FALSE)*0.2*300))))</f>
        <v/>
      </c>
      <c r="BG574" s="3" t="str">
        <f>IF($L574="","",IF(SUM($AJ574:AN574)=0,$AF574,IF(LEFT(VLOOKUP($AP574,BaseEqptCdF!$C$5:$E$161,3,FALSE),2)="SD",0,IF(LEFT(VLOOKUP($AP574,BaseEqptCdF!$C$5:$E$161,3,FALSE),2)="SB",1*52,VLOOKUP($AP574,BaseEqptCdF!$C$5:$S$161,12,FALSE)*0.2*300))))</f>
        <v/>
      </c>
      <c r="BH574" s="2">
        <f t="shared" si="85"/>
        <v>0</v>
      </c>
    </row>
    <row r="575" spans="1:60" x14ac:dyDescent="0.25">
      <c r="A575" s="296" t="str">
        <f t="array" ref="A575">IF($C575="","",INDEX(Prog!$B$8:$D$300,MATCH($C575,nivo1,0),1))</f>
        <v/>
      </c>
      <c r="B575" s="296" t="str">
        <f t="array" ref="B575">IF($C575="","",INDEX(Prog!$B$8:$D$300,MATCH($C575,nivo1,0),2))</f>
        <v/>
      </c>
      <c r="C575" s="273"/>
      <c r="D575" s="267"/>
      <c r="E575" s="273"/>
      <c r="F575" s="273"/>
      <c r="G575" s="273"/>
      <c r="H575" s="273"/>
      <c r="I575" s="273"/>
      <c r="J575" s="273"/>
      <c r="K575" s="274"/>
      <c r="L575" s="273"/>
      <c r="M575" s="273"/>
      <c r="N575" s="273"/>
      <c r="O575" s="275"/>
      <c r="P575" s="273"/>
      <c r="Q575" s="273"/>
      <c r="R575" s="273"/>
      <c r="S575" s="273"/>
      <c r="T575" s="276"/>
      <c r="U575" s="276"/>
      <c r="V575" s="276"/>
      <c r="W575" s="276"/>
      <c r="X575" s="277"/>
      <c r="Y575" s="278"/>
      <c r="AA575" s="8" t="str">
        <f>IF($L575="","",VLOOKUP($L575,BaseEqptCdF!$C$5:$E$161,2,FALSE))</f>
        <v/>
      </c>
      <c r="AB575" s="8" t="str">
        <f>IF($L575="","",VLOOKUP($L575,BaseEqptCdF!$C$5:$E$161,3,FALSE))</f>
        <v/>
      </c>
      <c r="AC575" s="7" t="str">
        <f>IF($L575="","",VLOOKUP($L575,BaseEqptCdF!$C$5:$I$161,6,FALSE))</f>
        <v/>
      </c>
      <c r="AD575" s="7" t="str">
        <f>IF($L575="","",VLOOKUP($L575,BaseEqptCdF!$C$5:$I$161,7,FALSE))</f>
        <v/>
      </c>
      <c r="AE575" s="3" t="str">
        <f>IF($L575="","",VLOOKUP($L575,BaseEqptCdF!$C$5:$R$161,16,FALSE)*$AC$3)</f>
        <v/>
      </c>
      <c r="AF575" s="3" t="str">
        <f>IF($L575="","",IF(LEFT($AB575,2)="SD",0,IF(LEFT($AB575,2)="SB",1*52,IF($N575=Prog!$P$17,VLOOKUP($L575,BaseEqptCdF!$C$5:$P$161,14,FALSE)*1*300,VLOOKUP($L575,BaseEqptCdF!$C$5:$P$161,12,FALSE)*0.2*300))))</f>
        <v/>
      </c>
      <c r="AG575" s="6" t="str">
        <f t="shared" si="79"/>
        <v/>
      </c>
      <c r="AH575" s="6">
        <f>IF($U575=Prog!$S$18,YEAR($X575),"")</f>
        <v>1900</v>
      </c>
      <c r="AI575" s="5" t="str">
        <f>IF(OR($AG575="",$U575=Prog!$S$18),"",IF(OR($U575=Prog!$S$17,$U575=Prog!$S$16),YEAR($X575),IF($AG575="ND","ND",$AI$8+$O575)))</f>
        <v/>
      </c>
      <c r="AJ575" s="3" t="str">
        <f t="shared" si="81"/>
        <v/>
      </c>
      <c r="AK575" s="3" t="str">
        <f t="shared" si="80"/>
        <v/>
      </c>
      <c r="AL575" s="3" t="str">
        <f t="shared" si="80"/>
        <v/>
      </c>
      <c r="AM575" s="3" t="str">
        <f t="shared" si="80"/>
        <v/>
      </c>
      <c r="AN575" s="3" t="str">
        <f t="shared" si="80"/>
        <v/>
      </c>
      <c r="AO575" s="2">
        <f t="shared" si="82"/>
        <v>0</v>
      </c>
      <c r="AP575" s="4"/>
      <c r="AQ575" s="3">
        <f>IF(AJ575=1,VLOOKUP($AP575,BaseEqptCdF!$C$5:$R$161,16,FALSE),0)</f>
        <v>0</v>
      </c>
      <c r="AR575" s="3">
        <f>IF(AK575=1,VLOOKUP($AP575,BaseEqptCdF!$C$5:$R$161,16,FALSE),0)</f>
        <v>0</v>
      </c>
      <c r="AS575" s="3">
        <f>IF(AL575=1,VLOOKUP($AP575,BaseEqptCdF!$C$5:$R$161,16,FALSE),0)</f>
        <v>0</v>
      </c>
      <c r="AT575" s="3">
        <f>IF(AM575=1,VLOOKUP($AP575,BaseEqptCdF!$C$5:$R$161,16,FALSE),0)</f>
        <v>0</v>
      </c>
      <c r="AU575" s="3">
        <f>IF(AN575=1,VLOOKUP($AP575,BaseEqptCdF!$C$5:$R$161,16,FALSE),0)</f>
        <v>0</v>
      </c>
      <c r="AV575" s="2">
        <f t="shared" si="83"/>
        <v>0</v>
      </c>
      <c r="AW575" s="3" t="str">
        <f>IF($L575="","",IF(SUM($AJ575:AJ575)=0,$AE575,VLOOKUP($AP575,BaseEqptCdF!$C$5:$R$161,16,FALSE)*$AC$3))</f>
        <v/>
      </c>
      <c r="AX575" s="3" t="str">
        <f>IF($L575="","",IF(SUM($AJ575:AK575)=0,$AE575,VLOOKUP($AP575,BaseEqptCdF!$C$5:$R$161,16,FALSE)*$AC$3))</f>
        <v/>
      </c>
      <c r="AY575" s="3" t="str">
        <f>IF($L575="","",IF(SUM($AJ575:AL575)=0,$AE575,VLOOKUP($AP575,BaseEqptCdF!$C$5:$R$161,16,FALSE)*$AC$3))</f>
        <v/>
      </c>
      <c r="AZ575" s="3" t="str">
        <f>IF($L575="","",IF(SUM($AJ575:AM575)=0,$AE575,VLOOKUP($AP575,BaseEqptCdF!$C$5:$R$161,16,FALSE)*$AC$3))</f>
        <v/>
      </c>
      <c r="BA575" s="3" t="str">
        <f>IF($L575="","",IF(SUM($AJ575:AN575)=0,$AE575,VLOOKUP($AP575,BaseEqptCdF!$C$5:$R$161,16,FALSE)*$AC$3))</f>
        <v/>
      </c>
      <c r="BB575" s="2">
        <f t="shared" si="84"/>
        <v>0</v>
      </c>
      <c r="BC575" s="3" t="str">
        <f>IF($L575="","",IF(SUM($AJ575:AJ575)=0,$AF575,IF(LEFT(VLOOKUP($AP575,BaseEqptCdF!$C$5:$E$161,3,FALSE),2)="SD",0,IF(LEFT(VLOOKUP($AP575,BaseEqptCdF!$C$5:$E$161,3,FALSE),2)="SB",1*52,VLOOKUP($AP575,BaseEqptCdF!$C$5:$S$161,12,FALSE)*0.2*300))))</f>
        <v/>
      </c>
      <c r="BD575" s="3" t="str">
        <f>IF($L575="","",IF(SUM($AJ575:AK575)=0,$AF575,IF(LEFT(VLOOKUP($AP575,BaseEqptCdF!$C$5:$E$161,3,FALSE),2)="SD",0,IF(LEFT(VLOOKUP($AP575,BaseEqptCdF!$C$5:$E$161,3,FALSE),2)="SB",1*52,VLOOKUP($AP575,BaseEqptCdF!$C$5:$S$161,12,FALSE)*0.2*300))))</f>
        <v/>
      </c>
      <c r="BE575" s="3" t="str">
        <f>IF($L575="","",IF(SUM($AJ575:AL575)=0,$AF575,IF(LEFT(VLOOKUP($AP575,BaseEqptCdF!$C$5:$E$161,3,FALSE),2)="SD",0,IF(LEFT(VLOOKUP($AP575,BaseEqptCdF!$C$5:$E$161,3,FALSE),2)="SB",1*52,VLOOKUP($AP575,BaseEqptCdF!$C$5:$S$161,12,FALSE)*0.2*300))))</f>
        <v/>
      </c>
      <c r="BF575" s="3" t="str">
        <f>IF($L575="","",IF(SUM($AJ575:AM575)=0,$AF575,IF(LEFT(VLOOKUP($AP575,BaseEqptCdF!$C$5:$E$161,3,FALSE),2)="SD",0,IF(LEFT(VLOOKUP($AP575,BaseEqptCdF!$C$5:$E$161,3,FALSE),2)="SB",1*52,VLOOKUP($AP575,BaseEqptCdF!$C$5:$S$161,12,FALSE)*0.2*300))))</f>
        <v/>
      </c>
      <c r="BG575" s="3" t="str">
        <f>IF($L575="","",IF(SUM($AJ575:AN575)=0,$AF575,IF(LEFT(VLOOKUP($AP575,BaseEqptCdF!$C$5:$E$161,3,FALSE),2)="SD",0,IF(LEFT(VLOOKUP($AP575,BaseEqptCdF!$C$5:$E$161,3,FALSE),2)="SB",1*52,VLOOKUP($AP575,BaseEqptCdF!$C$5:$S$161,12,FALSE)*0.2*300))))</f>
        <v/>
      </c>
      <c r="BH575" s="2">
        <f t="shared" si="85"/>
        <v>0</v>
      </c>
    </row>
    <row r="576" spans="1:60" x14ac:dyDescent="0.25">
      <c r="A576" s="296" t="str">
        <f t="array" ref="A576">IF($C576="","",INDEX(Prog!$B$8:$D$300,MATCH($C576,nivo1,0),1))</f>
        <v/>
      </c>
      <c r="B576" s="296" t="str">
        <f t="array" ref="B576">IF($C576="","",INDEX(Prog!$B$8:$D$300,MATCH($C576,nivo1,0),2))</f>
        <v/>
      </c>
      <c r="C576" s="273"/>
      <c r="D576" s="267"/>
      <c r="E576" s="273"/>
      <c r="F576" s="273"/>
      <c r="G576" s="273"/>
      <c r="H576" s="273"/>
      <c r="I576" s="273"/>
      <c r="J576" s="273"/>
      <c r="K576" s="274"/>
      <c r="L576" s="273"/>
      <c r="M576" s="273"/>
      <c r="N576" s="273"/>
      <c r="O576" s="275"/>
      <c r="P576" s="273"/>
      <c r="Q576" s="273"/>
      <c r="R576" s="273"/>
      <c r="S576" s="273"/>
      <c r="T576" s="276"/>
      <c r="U576" s="276"/>
      <c r="V576" s="276"/>
      <c r="W576" s="276"/>
      <c r="X576" s="277"/>
      <c r="Y576" s="278"/>
      <c r="AA576" s="8" t="str">
        <f>IF($L576="","",VLOOKUP($L576,BaseEqptCdF!$C$5:$E$161,2,FALSE))</f>
        <v/>
      </c>
      <c r="AB576" s="8" t="str">
        <f>IF($L576="","",VLOOKUP($L576,BaseEqptCdF!$C$5:$E$161,3,FALSE))</f>
        <v/>
      </c>
      <c r="AC576" s="7" t="str">
        <f>IF($L576="","",VLOOKUP($L576,BaseEqptCdF!$C$5:$I$161,6,FALSE))</f>
        <v/>
      </c>
      <c r="AD576" s="7" t="str">
        <f>IF($L576="","",VLOOKUP($L576,BaseEqptCdF!$C$5:$I$161,7,FALSE))</f>
        <v/>
      </c>
      <c r="AE576" s="3" t="str">
        <f>IF($L576="","",VLOOKUP($L576,BaseEqptCdF!$C$5:$R$161,16,FALSE)*$AC$3)</f>
        <v/>
      </c>
      <c r="AF576" s="3" t="str">
        <f>IF($L576="","",IF(LEFT($AB576,2)="SD",0,IF(LEFT($AB576,2)="SB",1*52,IF($N576=Prog!$P$17,VLOOKUP($L576,BaseEqptCdF!$C$5:$P$161,14,FALSE)*1*300,VLOOKUP($L576,BaseEqptCdF!$C$5:$P$161,12,FALSE)*0.2*300))))</f>
        <v/>
      </c>
      <c r="AG576" s="6" t="str">
        <f t="shared" si="79"/>
        <v/>
      </c>
      <c r="AH576" s="6">
        <f>IF($U576=Prog!$S$18,YEAR($X576),"")</f>
        <v>1900</v>
      </c>
      <c r="AI576" s="5" t="str">
        <f>IF(OR($AG576="",$U576=Prog!$S$18),"",IF(OR($U576=Prog!$S$17,$U576=Prog!$S$16),YEAR($X576),IF($AG576="ND","ND",$AI$8+$O576)))</f>
        <v/>
      </c>
      <c r="AJ576" s="3" t="str">
        <f t="shared" si="81"/>
        <v/>
      </c>
      <c r="AK576" s="3" t="str">
        <f t="shared" si="80"/>
        <v/>
      </c>
      <c r="AL576" s="3" t="str">
        <f t="shared" si="80"/>
        <v/>
      </c>
      <c r="AM576" s="3" t="str">
        <f t="shared" si="80"/>
        <v/>
      </c>
      <c r="AN576" s="3" t="str">
        <f t="shared" si="80"/>
        <v/>
      </c>
      <c r="AO576" s="2">
        <f t="shared" si="82"/>
        <v>0</v>
      </c>
      <c r="AP576" s="4"/>
      <c r="AQ576" s="3">
        <f>IF(AJ576=1,VLOOKUP($AP576,BaseEqptCdF!$C$5:$R$161,16,FALSE),0)</f>
        <v>0</v>
      </c>
      <c r="AR576" s="3">
        <f>IF(AK576=1,VLOOKUP($AP576,BaseEqptCdF!$C$5:$R$161,16,FALSE),0)</f>
        <v>0</v>
      </c>
      <c r="AS576" s="3">
        <f>IF(AL576=1,VLOOKUP($AP576,BaseEqptCdF!$C$5:$R$161,16,FALSE),0)</f>
        <v>0</v>
      </c>
      <c r="AT576" s="3">
        <f>IF(AM576=1,VLOOKUP($AP576,BaseEqptCdF!$C$5:$R$161,16,FALSE),0)</f>
        <v>0</v>
      </c>
      <c r="AU576" s="3">
        <f>IF(AN576=1,VLOOKUP($AP576,BaseEqptCdF!$C$5:$R$161,16,FALSE),0)</f>
        <v>0</v>
      </c>
      <c r="AV576" s="2">
        <f t="shared" si="83"/>
        <v>0</v>
      </c>
      <c r="AW576" s="3" t="str">
        <f>IF($L576="","",IF(SUM($AJ576:AJ576)=0,$AE576,VLOOKUP($AP576,BaseEqptCdF!$C$5:$R$161,16,FALSE)*$AC$3))</f>
        <v/>
      </c>
      <c r="AX576" s="3" t="str">
        <f>IF($L576="","",IF(SUM($AJ576:AK576)=0,$AE576,VLOOKUP($AP576,BaseEqptCdF!$C$5:$R$161,16,FALSE)*$AC$3))</f>
        <v/>
      </c>
      <c r="AY576" s="3" t="str">
        <f>IF($L576="","",IF(SUM($AJ576:AL576)=0,$AE576,VLOOKUP($AP576,BaseEqptCdF!$C$5:$R$161,16,FALSE)*$AC$3))</f>
        <v/>
      </c>
      <c r="AZ576" s="3" t="str">
        <f>IF($L576="","",IF(SUM($AJ576:AM576)=0,$AE576,VLOOKUP($AP576,BaseEqptCdF!$C$5:$R$161,16,FALSE)*$AC$3))</f>
        <v/>
      </c>
      <c r="BA576" s="3" t="str">
        <f>IF($L576="","",IF(SUM($AJ576:AN576)=0,$AE576,VLOOKUP($AP576,BaseEqptCdF!$C$5:$R$161,16,FALSE)*$AC$3))</f>
        <v/>
      </c>
      <c r="BB576" s="2">
        <f t="shared" si="84"/>
        <v>0</v>
      </c>
      <c r="BC576" s="3" t="str">
        <f>IF($L576="","",IF(SUM($AJ576:AJ576)=0,$AF576,IF(LEFT(VLOOKUP($AP576,BaseEqptCdF!$C$5:$E$161,3,FALSE),2)="SD",0,IF(LEFT(VLOOKUP($AP576,BaseEqptCdF!$C$5:$E$161,3,FALSE),2)="SB",1*52,VLOOKUP($AP576,BaseEqptCdF!$C$5:$S$161,12,FALSE)*0.2*300))))</f>
        <v/>
      </c>
      <c r="BD576" s="3" t="str">
        <f>IF($L576="","",IF(SUM($AJ576:AK576)=0,$AF576,IF(LEFT(VLOOKUP($AP576,BaseEqptCdF!$C$5:$E$161,3,FALSE),2)="SD",0,IF(LEFT(VLOOKUP($AP576,BaseEqptCdF!$C$5:$E$161,3,FALSE),2)="SB",1*52,VLOOKUP($AP576,BaseEqptCdF!$C$5:$S$161,12,FALSE)*0.2*300))))</f>
        <v/>
      </c>
      <c r="BE576" s="3" t="str">
        <f>IF($L576="","",IF(SUM($AJ576:AL576)=0,$AF576,IF(LEFT(VLOOKUP($AP576,BaseEqptCdF!$C$5:$E$161,3,FALSE),2)="SD",0,IF(LEFT(VLOOKUP($AP576,BaseEqptCdF!$C$5:$E$161,3,FALSE),2)="SB",1*52,VLOOKUP($AP576,BaseEqptCdF!$C$5:$S$161,12,FALSE)*0.2*300))))</f>
        <v/>
      </c>
      <c r="BF576" s="3" t="str">
        <f>IF($L576="","",IF(SUM($AJ576:AM576)=0,$AF576,IF(LEFT(VLOOKUP($AP576,BaseEqptCdF!$C$5:$E$161,3,FALSE),2)="SD",0,IF(LEFT(VLOOKUP($AP576,BaseEqptCdF!$C$5:$E$161,3,FALSE),2)="SB",1*52,VLOOKUP($AP576,BaseEqptCdF!$C$5:$S$161,12,FALSE)*0.2*300))))</f>
        <v/>
      </c>
      <c r="BG576" s="3" t="str">
        <f>IF($L576="","",IF(SUM($AJ576:AN576)=0,$AF576,IF(LEFT(VLOOKUP($AP576,BaseEqptCdF!$C$5:$E$161,3,FALSE),2)="SD",0,IF(LEFT(VLOOKUP($AP576,BaseEqptCdF!$C$5:$E$161,3,FALSE),2)="SB",1*52,VLOOKUP($AP576,BaseEqptCdF!$C$5:$S$161,12,FALSE)*0.2*300))))</f>
        <v/>
      </c>
      <c r="BH576" s="2">
        <f t="shared" si="85"/>
        <v>0</v>
      </c>
    </row>
    <row r="577" spans="1:60" x14ac:dyDescent="0.25">
      <c r="A577" s="296" t="str">
        <f t="array" ref="A577">IF($C577="","",INDEX(Prog!$B$8:$D$300,MATCH($C577,nivo1,0),1))</f>
        <v/>
      </c>
      <c r="B577" s="296" t="str">
        <f t="array" ref="B577">IF($C577="","",INDEX(Prog!$B$8:$D$300,MATCH($C577,nivo1,0),2))</f>
        <v/>
      </c>
      <c r="C577" s="273"/>
      <c r="D577" s="267"/>
      <c r="E577" s="273"/>
      <c r="F577" s="273"/>
      <c r="G577" s="273"/>
      <c r="H577" s="273"/>
      <c r="I577" s="273"/>
      <c r="J577" s="273"/>
      <c r="K577" s="274"/>
      <c r="L577" s="273"/>
      <c r="M577" s="273"/>
      <c r="N577" s="273"/>
      <c r="O577" s="275"/>
      <c r="P577" s="273"/>
      <c r="Q577" s="273"/>
      <c r="R577" s="273"/>
      <c r="S577" s="273"/>
      <c r="T577" s="276"/>
      <c r="U577" s="276"/>
      <c r="V577" s="276"/>
      <c r="W577" s="276"/>
      <c r="X577" s="277"/>
      <c r="Y577" s="278"/>
      <c r="AA577" s="8" t="str">
        <f>IF($L577="","",VLOOKUP($L577,BaseEqptCdF!$C$5:$E$161,2,FALSE))</f>
        <v/>
      </c>
      <c r="AB577" s="8" t="str">
        <f>IF($L577="","",VLOOKUP($L577,BaseEqptCdF!$C$5:$E$161,3,FALSE))</f>
        <v/>
      </c>
      <c r="AC577" s="7" t="str">
        <f>IF($L577="","",VLOOKUP($L577,BaseEqptCdF!$C$5:$I$161,6,FALSE))</f>
        <v/>
      </c>
      <c r="AD577" s="7" t="str">
        <f>IF($L577="","",VLOOKUP($L577,BaseEqptCdF!$C$5:$I$161,7,FALSE))</f>
        <v/>
      </c>
      <c r="AE577" s="3" t="str">
        <f>IF($L577="","",VLOOKUP($L577,BaseEqptCdF!$C$5:$R$161,16,FALSE)*$AC$3)</f>
        <v/>
      </c>
      <c r="AF577" s="3" t="str">
        <f>IF($L577="","",IF(LEFT($AB577,2)="SD",0,IF(LEFT($AB577,2)="SB",1*52,IF($N577=Prog!$P$17,VLOOKUP($L577,BaseEqptCdF!$C$5:$P$161,14,FALSE)*1*300,VLOOKUP($L577,BaseEqptCdF!$C$5:$P$161,12,FALSE)*0.2*300))))</f>
        <v/>
      </c>
      <c r="AG577" s="6" t="str">
        <f t="shared" si="79"/>
        <v/>
      </c>
      <c r="AH577" s="6">
        <f>IF($U577=Prog!$S$18,YEAR($X577),"")</f>
        <v>1900</v>
      </c>
      <c r="AI577" s="5" t="str">
        <f>IF(OR($AG577="",$U577=Prog!$S$18),"",IF(OR($U577=Prog!$S$17,$U577=Prog!$S$16),YEAR($X577),IF($AG577="ND","ND",$AI$8+$O577)))</f>
        <v/>
      </c>
      <c r="AJ577" s="3" t="str">
        <f t="shared" si="81"/>
        <v/>
      </c>
      <c r="AK577" s="3" t="str">
        <f t="shared" si="80"/>
        <v/>
      </c>
      <c r="AL577" s="3" t="str">
        <f t="shared" si="80"/>
        <v/>
      </c>
      <c r="AM577" s="3" t="str">
        <f t="shared" si="80"/>
        <v/>
      </c>
      <c r="AN577" s="3" t="str">
        <f t="shared" si="80"/>
        <v/>
      </c>
      <c r="AO577" s="2">
        <f t="shared" si="82"/>
        <v>0</v>
      </c>
      <c r="AP577" s="4"/>
      <c r="AQ577" s="3">
        <f>IF(AJ577=1,VLOOKUP($AP577,BaseEqptCdF!$C$5:$R$161,16,FALSE),0)</f>
        <v>0</v>
      </c>
      <c r="AR577" s="3">
        <f>IF(AK577=1,VLOOKUP($AP577,BaseEqptCdF!$C$5:$R$161,16,FALSE),0)</f>
        <v>0</v>
      </c>
      <c r="AS577" s="3">
        <f>IF(AL577=1,VLOOKUP($AP577,BaseEqptCdF!$C$5:$R$161,16,FALSE),0)</f>
        <v>0</v>
      </c>
      <c r="AT577" s="3">
        <f>IF(AM577=1,VLOOKUP($AP577,BaseEqptCdF!$C$5:$R$161,16,FALSE),0)</f>
        <v>0</v>
      </c>
      <c r="AU577" s="3">
        <f>IF(AN577=1,VLOOKUP($AP577,BaseEqptCdF!$C$5:$R$161,16,FALSE),0)</f>
        <v>0</v>
      </c>
      <c r="AV577" s="2">
        <f t="shared" si="83"/>
        <v>0</v>
      </c>
      <c r="AW577" s="3" t="str">
        <f>IF($L577="","",IF(SUM($AJ577:AJ577)=0,$AE577,VLOOKUP($AP577,BaseEqptCdF!$C$5:$R$161,16,FALSE)*$AC$3))</f>
        <v/>
      </c>
      <c r="AX577" s="3" t="str">
        <f>IF($L577="","",IF(SUM($AJ577:AK577)=0,$AE577,VLOOKUP($AP577,BaseEqptCdF!$C$5:$R$161,16,FALSE)*$AC$3))</f>
        <v/>
      </c>
      <c r="AY577" s="3" t="str">
        <f>IF($L577="","",IF(SUM($AJ577:AL577)=0,$AE577,VLOOKUP($AP577,BaseEqptCdF!$C$5:$R$161,16,FALSE)*$AC$3))</f>
        <v/>
      </c>
      <c r="AZ577" s="3" t="str">
        <f>IF($L577="","",IF(SUM($AJ577:AM577)=0,$AE577,VLOOKUP($AP577,BaseEqptCdF!$C$5:$R$161,16,FALSE)*$AC$3))</f>
        <v/>
      </c>
      <c r="BA577" s="3" t="str">
        <f>IF($L577="","",IF(SUM($AJ577:AN577)=0,$AE577,VLOOKUP($AP577,BaseEqptCdF!$C$5:$R$161,16,FALSE)*$AC$3))</f>
        <v/>
      </c>
      <c r="BB577" s="2">
        <f t="shared" si="84"/>
        <v>0</v>
      </c>
      <c r="BC577" s="3" t="str">
        <f>IF($L577="","",IF(SUM($AJ577:AJ577)=0,$AF577,IF(LEFT(VLOOKUP($AP577,BaseEqptCdF!$C$5:$E$161,3,FALSE),2)="SD",0,IF(LEFT(VLOOKUP($AP577,BaseEqptCdF!$C$5:$E$161,3,FALSE),2)="SB",1*52,VLOOKUP($AP577,BaseEqptCdF!$C$5:$S$161,12,FALSE)*0.2*300))))</f>
        <v/>
      </c>
      <c r="BD577" s="3" t="str">
        <f>IF($L577="","",IF(SUM($AJ577:AK577)=0,$AF577,IF(LEFT(VLOOKUP($AP577,BaseEqptCdF!$C$5:$E$161,3,FALSE),2)="SD",0,IF(LEFT(VLOOKUP($AP577,BaseEqptCdF!$C$5:$E$161,3,FALSE),2)="SB",1*52,VLOOKUP($AP577,BaseEqptCdF!$C$5:$S$161,12,FALSE)*0.2*300))))</f>
        <v/>
      </c>
      <c r="BE577" s="3" t="str">
        <f>IF($L577="","",IF(SUM($AJ577:AL577)=0,$AF577,IF(LEFT(VLOOKUP($AP577,BaseEqptCdF!$C$5:$E$161,3,FALSE),2)="SD",0,IF(LEFT(VLOOKUP($AP577,BaseEqptCdF!$C$5:$E$161,3,FALSE),2)="SB",1*52,VLOOKUP($AP577,BaseEqptCdF!$C$5:$S$161,12,FALSE)*0.2*300))))</f>
        <v/>
      </c>
      <c r="BF577" s="3" t="str">
        <f>IF($L577="","",IF(SUM($AJ577:AM577)=0,$AF577,IF(LEFT(VLOOKUP($AP577,BaseEqptCdF!$C$5:$E$161,3,FALSE),2)="SD",0,IF(LEFT(VLOOKUP($AP577,BaseEqptCdF!$C$5:$E$161,3,FALSE),2)="SB",1*52,VLOOKUP($AP577,BaseEqptCdF!$C$5:$S$161,12,FALSE)*0.2*300))))</f>
        <v/>
      </c>
      <c r="BG577" s="3" t="str">
        <f>IF($L577="","",IF(SUM($AJ577:AN577)=0,$AF577,IF(LEFT(VLOOKUP($AP577,BaseEqptCdF!$C$5:$E$161,3,FALSE),2)="SD",0,IF(LEFT(VLOOKUP($AP577,BaseEqptCdF!$C$5:$E$161,3,FALSE),2)="SB",1*52,VLOOKUP($AP577,BaseEqptCdF!$C$5:$S$161,12,FALSE)*0.2*300))))</f>
        <v/>
      </c>
      <c r="BH577" s="2">
        <f t="shared" si="85"/>
        <v>0</v>
      </c>
    </row>
    <row r="578" spans="1:60" x14ac:dyDescent="0.25">
      <c r="A578" s="296" t="str">
        <f t="array" ref="A578">IF($C578="","",INDEX(Prog!$B$8:$D$300,MATCH($C578,nivo1,0),1))</f>
        <v/>
      </c>
      <c r="B578" s="296" t="str">
        <f t="array" ref="B578">IF($C578="","",INDEX(Prog!$B$8:$D$300,MATCH($C578,nivo1,0),2))</f>
        <v/>
      </c>
      <c r="C578" s="273"/>
      <c r="D578" s="267"/>
      <c r="E578" s="273"/>
      <c r="F578" s="273"/>
      <c r="G578" s="273"/>
      <c r="H578" s="273"/>
      <c r="I578" s="273"/>
      <c r="J578" s="273"/>
      <c r="K578" s="274"/>
      <c r="L578" s="273"/>
      <c r="M578" s="273"/>
      <c r="N578" s="273"/>
      <c r="O578" s="275"/>
      <c r="P578" s="273"/>
      <c r="Q578" s="273"/>
      <c r="R578" s="273"/>
      <c r="S578" s="273"/>
      <c r="T578" s="276"/>
      <c r="U578" s="276"/>
      <c r="V578" s="276"/>
      <c r="W578" s="276"/>
      <c r="X578" s="277"/>
      <c r="Y578" s="278"/>
      <c r="AA578" s="8" t="str">
        <f>IF($L578="","",VLOOKUP($L578,BaseEqptCdF!$C$5:$E$161,2,FALSE))</f>
        <v/>
      </c>
      <c r="AB578" s="8" t="str">
        <f>IF($L578="","",VLOOKUP($L578,BaseEqptCdF!$C$5:$E$161,3,FALSE))</f>
        <v/>
      </c>
      <c r="AC578" s="7" t="str">
        <f>IF($L578="","",VLOOKUP($L578,BaseEqptCdF!$C$5:$I$161,6,FALSE))</f>
        <v/>
      </c>
      <c r="AD578" s="7" t="str">
        <f>IF($L578="","",VLOOKUP($L578,BaseEqptCdF!$C$5:$I$161,7,FALSE))</f>
        <v/>
      </c>
      <c r="AE578" s="3" t="str">
        <f>IF($L578="","",VLOOKUP($L578,BaseEqptCdF!$C$5:$R$161,16,FALSE)*$AC$3)</f>
        <v/>
      </c>
      <c r="AF578" s="3" t="str">
        <f>IF($L578="","",IF(LEFT($AB578,2)="SD",0,IF(LEFT($AB578,2)="SB",1*52,IF($N578=Prog!$P$17,VLOOKUP($L578,BaseEqptCdF!$C$5:$P$161,14,FALSE)*1*300,VLOOKUP($L578,BaseEqptCdF!$C$5:$P$161,12,FALSE)*0.2*300))))</f>
        <v/>
      </c>
      <c r="AG578" s="6" t="str">
        <f t="shared" si="79"/>
        <v/>
      </c>
      <c r="AH578" s="6">
        <f>IF($U578=Prog!$S$18,YEAR($X578),"")</f>
        <v>1900</v>
      </c>
      <c r="AI578" s="5" t="str">
        <f>IF(OR($AG578="",$U578=Prog!$S$18),"",IF(OR($U578=Prog!$S$17,$U578=Prog!$S$16),YEAR($X578),IF($AG578="ND","ND",$AI$8+$O578)))</f>
        <v/>
      </c>
      <c r="AJ578" s="3" t="str">
        <f t="shared" si="81"/>
        <v/>
      </c>
      <c r="AK578" s="3" t="str">
        <f t="shared" si="80"/>
        <v/>
      </c>
      <c r="AL578" s="3" t="str">
        <f t="shared" si="80"/>
        <v/>
      </c>
      <c r="AM578" s="3" t="str">
        <f t="shared" si="80"/>
        <v/>
      </c>
      <c r="AN578" s="3" t="str">
        <f t="shared" si="80"/>
        <v/>
      </c>
      <c r="AO578" s="2">
        <f t="shared" si="82"/>
        <v>0</v>
      </c>
      <c r="AP578" s="4"/>
      <c r="AQ578" s="3">
        <f>IF(AJ578=1,VLOOKUP($AP578,BaseEqptCdF!$C$5:$R$161,16,FALSE),0)</f>
        <v>0</v>
      </c>
      <c r="AR578" s="3">
        <f>IF(AK578=1,VLOOKUP($AP578,BaseEqptCdF!$C$5:$R$161,16,FALSE),0)</f>
        <v>0</v>
      </c>
      <c r="AS578" s="3">
        <f>IF(AL578=1,VLOOKUP($AP578,BaseEqptCdF!$C$5:$R$161,16,FALSE),0)</f>
        <v>0</v>
      </c>
      <c r="AT578" s="3">
        <f>IF(AM578=1,VLOOKUP($AP578,BaseEqptCdF!$C$5:$R$161,16,FALSE),0)</f>
        <v>0</v>
      </c>
      <c r="AU578" s="3">
        <f>IF(AN578=1,VLOOKUP($AP578,BaseEqptCdF!$C$5:$R$161,16,FALSE),0)</f>
        <v>0</v>
      </c>
      <c r="AV578" s="2">
        <f t="shared" si="83"/>
        <v>0</v>
      </c>
      <c r="AW578" s="3" t="str">
        <f>IF($L578="","",IF(SUM($AJ578:AJ578)=0,$AE578,VLOOKUP($AP578,BaseEqptCdF!$C$5:$R$161,16,FALSE)*$AC$3))</f>
        <v/>
      </c>
      <c r="AX578" s="3" t="str">
        <f>IF($L578="","",IF(SUM($AJ578:AK578)=0,$AE578,VLOOKUP($AP578,BaseEqptCdF!$C$5:$R$161,16,FALSE)*$AC$3))</f>
        <v/>
      </c>
      <c r="AY578" s="3" t="str">
        <f>IF($L578="","",IF(SUM($AJ578:AL578)=0,$AE578,VLOOKUP($AP578,BaseEqptCdF!$C$5:$R$161,16,FALSE)*$AC$3))</f>
        <v/>
      </c>
      <c r="AZ578" s="3" t="str">
        <f>IF($L578="","",IF(SUM($AJ578:AM578)=0,$AE578,VLOOKUP($AP578,BaseEqptCdF!$C$5:$R$161,16,FALSE)*$AC$3))</f>
        <v/>
      </c>
      <c r="BA578" s="3" t="str">
        <f>IF($L578="","",IF(SUM($AJ578:AN578)=0,$AE578,VLOOKUP($AP578,BaseEqptCdF!$C$5:$R$161,16,FALSE)*$AC$3))</f>
        <v/>
      </c>
      <c r="BB578" s="2">
        <f t="shared" si="84"/>
        <v>0</v>
      </c>
      <c r="BC578" s="3" t="str">
        <f>IF($L578="","",IF(SUM($AJ578:AJ578)=0,$AF578,IF(LEFT(VLOOKUP($AP578,BaseEqptCdF!$C$5:$E$161,3,FALSE),2)="SD",0,IF(LEFT(VLOOKUP($AP578,BaseEqptCdF!$C$5:$E$161,3,FALSE),2)="SB",1*52,VLOOKUP($AP578,BaseEqptCdF!$C$5:$S$161,12,FALSE)*0.2*300))))</f>
        <v/>
      </c>
      <c r="BD578" s="3" t="str">
        <f>IF($L578="","",IF(SUM($AJ578:AK578)=0,$AF578,IF(LEFT(VLOOKUP($AP578,BaseEqptCdF!$C$5:$E$161,3,FALSE),2)="SD",0,IF(LEFT(VLOOKUP($AP578,BaseEqptCdF!$C$5:$E$161,3,FALSE),2)="SB",1*52,VLOOKUP($AP578,BaseEqptCdF!$C$5:$S$161,12,FALSE)*0.2*300))))</f>
        <v/>
      </c>
      <c r="BE578" s="3" t="str">
        <f>IF($L578="","",IF(SUM($AJ578:AL578)=0,$AF578,IF(LEFT(VLOOKUP($AP578,BaseEqptCdF!$C$5:$E$161,3,FALSE),2)="SD",0,IF(LEFT(VLOOKUP($AP578,BaseEqptCdF!$C$5:$E$161,3,FALSE),2)="SB",1*52,VLOOKUP($AP578,BaseEqptCdF!$C$5:$S$161,12,FALSE)*0.2*300))))</f>
        <v/>
      </c>
      <c r="BF578" s="3" t="str">
        <f>IF($L578="","",IF(SUM($AJ578:AM578)=0,$AF578,IF(LEFT(VLOOKUP($AP578,BaseEqptCdF!$C$5:$E$161,3,FALSE),2)="SD",0,IF(LEFT(VLOOKUP($AP578,BaseEqptCdF!$C$5:$E$161,3,FALSE),2)="SB",1*52,VLOOKUP($AP578,BaseEqptCdF!$C$5:$S$161,12,FALSE)*0.2*300))))</f>
        <v/>
      </c>
      <c r="BG578" s="3" t="str">
        <f>IF($L578="","",IF(SUM($AJ578:AN578)=0,$AF578,IF(LEFT(VLOOKUP($AP578,BaseEqptCdF!$C$5:$E$161,3,FALSE),2)="SD",0,IF(LEFT(VLOOKUP($AP578,BaseEqptCdF!$C$5:$E$161,3,FALSE),2)="SB",1*52,VLOOKUP($AP578,BaseEqptCdF!$C$5:$S$161,12,FALSE)*0.2*300))))</f>
        <v/>
      </c>
      <c r="BH578" s="2">
        <f t="shared" si="85"/>
        <v>0</v>
      </c>
    </row>
    <row r="579" spans="1:60" x14ac:dyDescent="0.25">
      <c r="A579" s="296" t="str">
        <f t="array" ref="A579">IF($C579="","",INDEX(Prog!$B$8:$D$300,MATCH($C579,nivo1,0),1))</f>
        <v/>
      </c>
      <c r="B579" s="296" t="str">
        <f t="array" ref="B579">IF($C579="","",INDEX(Prog!$B$8:$D$300,MATCH($C579,nivo1,0),2))</f>
        <v/>
      </c>
      <c r="C579" s="273"/>
      <c r="D579" s="267"/>
      <c r="E579" s="273"/>
      <c r="F579" s="273"/>
      <c r="G579" s="273"/>
      <c r="H579" s="273"/>
      <c r="I579" s="273"/>
      <c r="J579" s="273"/>
      <c r="K579" s="274"/>
      <c r="L579" s="273"/>
      <c r="M579" s="273"/>
      <c r="N579" s="273"/>
      <c r="O579" s="275"/>
      <c r="P579" s="273"/>
      <c r="Q579" s="273"/>
      <c r="R579" s="273"/>
      <c r="S579" s="273"/>
      <c r="T579" s="276"/>
      <c r="U579" s="276"/>
      <c r="V579" s="276"/>
      <c r="W579" s="276"/>
      <c r="X579" s="277"/>
      <c r="Y579" s="278"/>
      <c r="AA579" s="8" t="str">
        <f>IF($L579="","",VLOOKUP($L579,BaseEqptCdF!$C$5:$E$161,2,FALSE))</f>
        <v/>
      </c>
      <c r="AB579" s="8" t="str">
        <f>IF($L579="","",VLOOKUP($L579,BaseEqptCdF!$C$5:$E$161,3,FALSE))</f>
        <v/>
      </c>
      <c r="AC579" s="7" t="str">
        <f>IF($L579="","",VLOOKUP($L579,BaseEqptCdF!$C$5:$I$161,6,FALSE))</f>
        <v/>
      </c>
      <c r="AD579" s="7" t="str">
        <f>IF($L579="","",VLOOKUP($L579,BaseEqptCdF!$C$5:$I$161,7,FALSE))</f>
        <v/>
      </c>
      <c r="AE579" s="3" t="str">
        <f>IF($L579="","",VLOOKUP($L579,BaseEqptCdF!$C$5:$R$161,16,FALSE)*$AC$3)</f>
        <v/>
      </c>
      <c r="AF579" s="3" t="str">
        <f>IF($L579="","",IF(LEFT($AB579,2)="SD",0,IF(LEFT($AB579,2)="SB",1*52,IF($N579=Prog!$P$17,VLOOKUP($L579,BaseEqptCdF!$C$5:$P$161,14,FALSE)*1*300,VLOOKUP($L579,BaseEqptCdF!$C$5:$P$161,12,FALSE)*0.2*300))))</f>
        <v/>
      </c>
      <c r="AG579" s="6" t="str">
        <f t="shared" si="79"/>
        <v/>
      </c>
      <c r="AH579" s="6">
        <f>IF($U579=Prog!$S$18,YEAR($X579),"")</f>
        <v>1900</v>
      </c>
      <c r="AI579" s="5" t="str">
        <f>IF(OR($AG579="",$U579=Prog!$S$18),"",IF(OR($U579=Prog!$S$17,$U579=Prog!$S$16),YEAR($X579),IF($AG579="ND","ND",$AI$8+$O579)))</f>
        <v/>
      </c>
      <c r="AJ579" s="3" t="str">
        <f t="shared" si="81"/>
        <v/>
      </c>
      <c r="AK579" s="3" t="str">
        <f t="shared" si="80"/>
        <v/>
      </c>
      <c r="AL579" s="3" t="str">
        <f t="shared" si="80"/>
        <v/>
      </c>
      <c r="AM579" s="3" t="str">
        <f t="shared" si="80"/>
        <v/>
      </c>
      <c r="AN579" s="3" t="str">
        <f t="shared" si="80"/>
        <v/>
      </c>
      <c r="AO579" s="2">
        <f t="shared" si="82"/>
        <v>0</v>
      </c>
      <c r="AP579" s="4"/>
      <c r="AQ579" s="3">
        <f>IF(AJ579=1,VLOOKUP($AP579,BaseEqptCdF!$C$5:$R$161,16,FALSE),0)</f>
        <v>0</v>
      </c>
      <c r="AR579" s="3">
        <f>IF(AK579=1,VLOOKUP($AP579,BaseEqptCdF!$C$5:$R$161,16,FALSE),0)</f>
        <v>0</v>
      </c>
      <c r="AS579" s="3">
        <f>IF(AL579=1,VLOOKUP($AP579,BaseEqptCdF!$C$5:$R$161,16,FALSE),0)</f>
        <v>0</v>
      </c>
      <c r="AT579" s="3">
        <f>IF(AM579=1,VLOOKUP($AP579,BaseEqptCdF!$C$5:$R$161,16,FALSE),0)</f>
        <v>0</v>
      </c>
      <c r="AU579" s="3">
        <f>IF(AN579=1,VLOOKUP($AP579,BaseEqptCdF!$C$5:$R$161,16,FALSE),0)</f>
        <v>0</v>
      </c>
      <c r="AV579" s="2">
        <f t="shared" si="83"/>
        <v>0</v>
      </c>
      <c r="AW579" s="3" t="str">
        <f>IF($L579="","",IF(SUM($AJ579:AJ579)=0,$AE579,VLOOKUP($AP579,BaseEqptCdF!$C$5:$R$161,16,FALSE)*$AC$3))</f>
        <v/>
      </c>
      <c r="AX579" s="3" t="str">
        <f>IF($L579="","",IF(SUM($AJ579:AK579)=0,$AE579,VLOOKUP($AP579,BaseEqptCdF!$C$5:$R$161,16,FALSE)*$AC$3))</f>
        <v/>
      </c>
      <c r="AY579" s="3" t="str">
        <f>IF($L579="","",IF(SUM($AJ579:AL579)=0,$AE579,VLOOKUP($AP579,BaseEqptCdF!$C$5:$R$161,16,FALSE)*$AC$3))</f>
        <v/>
      </c>
      <c r="AZ579" s="3" t="str">
        <f>IF($L579="","",IF(SUM($AJ579:AM579)=0,$AE579,VLOOKUP($AP579,BaseEqptCdF!$C$5:$R$161,16,FALSE)*$AC$3))</f>
        <v/>
      </c>
      <c r="BA579" s="3" t="str">
        <f>IF($L579="","",IF(SUM($AJ579:AN579)=0,$AE579,VLOOKUP($AP579,BaseEqptCdF!$C$5:$R$161,16,FALSE)*$AC$3))</f>
        <v/>
      </c>
      <c r="BB579" s="2">
        <f t="shared" si="84"/>
        <v>0</v>
      </c>
      <c r="BC579" s="3" t="str">
        <f>IF($L579="","",IF(SUM($AJ579:AJ579)=0,$AF579,IF(LEFT(VLOOKUP($AP579,BaseEqptCdF!$C$5:$E$161,3,FALSE),2)="SD",0,IF(LEFT(VLOOKUP($AP579,BaseEqptCdF!$C$5:$E$161,3,FALSE),2)="SB",1*52,VLOOKUP($AP579,BaseEqptCdF!$C$5:$S$161,12,FALSE)*0.2*300))))</f>
        <v/>
      </c>
      <c r="BD579" s="3" t="str">
        <f>IF($L579="","",IF(SUM($AJ579:AK579)=0,$AF579,IF(LEFT(VLOOKUP($AP579,BaseEqptCdF!$C$5:$E$161,3,FALSE),2)="SD",0,IF(LEFT(VLOOKUP($AP579,BaseEqptCdF!$C$5:$E$161,3,FALSE),2)="SB",1*52,VLOOKUP($AP579,BaseEqptCdF!$C$5:$S$161,12,FALSE)*0.2*300))))</f>
        <v/>
      </c>
      <c r="BE579" s="3" t="str">
        <f>IF($L579="","",IF(SUM($AJ579:AL579)=0,$AF579,IF(LEFT(VLOOKUP($AP579,BaseEqptCdF!$C$5:$E$161,3,FALSE),2)="SD",0,IF(LEFT(VLOOKUP($AP579,BaseEqptCdF!$C$5:$E$161,3,FALSE),2)="SB",1*52,VLOOKUP($AP579,BaseEqptCdF!$C$5:$S$161,12,FALSE)*0.2*300))))</f>
        <v/>
      </c>
      <c r="BF579" s="3" t="str">
        <f>IF($L579="","",IF(SUM($AJ579:AM579)=0,$AF579,IF(LEFT(VLOOKUP($AP579,BaseEqptCdF!$C$5:$E$161,3,FALSE),2)="SD",0,IF(LEFT(VLOOKUP($AP579,BaseEqptCdF!$C$5:$E$161,3,FALSE),2)="SB",1*52,VLOOKUP($AP579,BaseEqptCdF!$C$5:$S$161,12,FALSE)*0.2*300))))</f>
        <v/>
      </c>
      <c r="BG579" s="3" t="str">
        <f>IF($L579="","",IF(SUM($AJ579:AN579)=0,$AF579,IF(LEFT(VLOOKUP($AP579,BaseEqptCdF!$C$5:$E$161,3,FALSE),2)="SD",0,IF(LEFT(VLOOKUP($AP579,BaseEqptCdF!$C$5:$E$161,3,FALSE),2)="SB",1*52,VLOOKUP($AP579,BaseEqptCdF!$C$5:$S$161,12,FALSE)*0.2*300))))</f>
        <v/>
      </c>
      <c r="BH579" s="2">
        <f t="shared" si="85"/>
        <v>0</v>
      </c>
    </row>
    <row r="580" spans="1:60" x14ac:dyDescent="0.25">
      <c r="A580" s="296" t="str">
        <f t="array" ref="A580">IF($C580="","",INDEX(Prog!$B$8:$D$300,MATCH($C580,nivo1,0),1))</f>
        <v/>
      </c>
      <c r="B580" s="296" t="str">
        <f t="array" ref="B580">IF($C580="","",INDEX(Prog!$B$8:$D$300,MATCH($C580,nivo1,0),2))</f>
        <v/>
      </c>
      <c r="C580" s="273"/>
      <c r="D580" s="267"/>
      <c r="E580" s="273"/>
      <c r="F580" s="273"/>
      <c r="G580" s="273"/>
      <c r="H580" s="273"/>
      <c r="I580" s="273"/>
      <c r="J580" s="273"/>
      <c r="K580" s="274"/>
      <c r="L580" s="273"/>
      <c r="M580" s="273"/>
      <c r="N580" s="273"/>
      <c r="O580" s="275"/>
      <c r="P580" s="273"/>
      <c r="Q580" s="273"/>
      <c r="R580" s="273"/>
      <c r="S580" s="273"/>
      <c r="T580" s="276"/>
      <c r="U580" s="276"/>
      <c r="V580" s="276"/>
      <c r="W580" s="276"/>
      <c r="X580" s="277"/>
      <c r="Y580" s="278"/>
      <c r="AA580" s="8" t="str">
        <f>IF($L580="","",VLOOKUP($L580,BaseEqptCdF!$C$5:$E$161,2,FALSE))</f>
        <v/>
      </c>
      <c r="AB580" s="8" t="str">
        <f>IF($L580="","",VLOOKUP($L580,BaseEqptCdF!$C$5:$E$161,3,FALSE))</f>
        <v/>
      </c>
      <c r="AC580" s="7" t="str">
        <f>IF($L580="","",VLOOKUP($L580,BaseEqptCdF!$C$5:$I$161,6,FALSE))</f>
        <v/>
      </c>
      <c r="AD580" s="7" t="str">
        <f>IF($L580="","",VLOOKUP($L580,BaseEqptCdF!$C$5:$I$161,7,FALSE))</f>
        <v/>
      </c>
      <c r="AE580" s="3" t="str">
        <f>IF($L580="","",VLOOKUP($L580,BaseEqptCdF!$C$5:$R$161,16,FALSE)*$AC$3)</f>
        <v/>
      </c>
      <c r="AF580" s="3" t="str">
        <f>IF($L580="","",IF(LEFT($AB580,2)="SD",0,IF(LEFT($AB580,2)="SB",1*52,IF($N580=Prog!$P$17,VLOOKUP($L580,BaseEqptCdF!$C$5:$P$161,14,FALSE)*1*300,VLOOKUP($L580,BaseEqptCdF!$C$5:$P$161,12,FALSE)*0.2*300))))</f>
        <v/>
      </c>
      <c r="AG580" s="6" t="str">
        <f t="shared" si="79"/>
        <v/>
      </c>
      <c r="AH580" s="6">
        <f>IF($U580=Prog!$S$18,YEAR($X580),"")</f>
        <v>1900</v>
      </c>
      <c r="AI580" s="5" t="str">
        <f>IF(OR($AG580="",$U580=Prog!$S$18),"",IF(OR($U580=Prog!$S$17,$U580=Prog!$S$16),YEAR($X580),IF($AG580="ND","ND",$AI$8+$O580)))</f>
        <v/>
      </c>
      <c r="AJ580" s="3" t="str">
        <f t="shared" si="81"/>
        <v/>
      </c>
      <c r="AK580" s="3" t="str">
        <f t="shared" si="80"/>
        <v/>
      </c>
      <c r="AL580" s="3" t="str">
        <f t="shared" si="80"/>
        <v/>
      </c>
      <c r="AM580" s="3" t="str">
        <f t="shared" si="80"/>
        <v/>
      </c>
      <c r="AN580" s="3" t="str">
        <f t="shared" si="80"/>
        <v/>
      </c>
      <c r="AO580" s="2">
        <f t="shared" si="82"/>
        <v>0</v>
      </c>
      <c r="AP580" s="4"/>
      <c r="AQ580" s="3">
        <f>IF(AJ580=1,VLOOKUP($AP580,BaseEqptCdF!$C$5:$R$161,16,FALSE),0)</f>
        <v>0</v>
      </c>
      <c r="AR580" s="3">
        <f>IF(AK580=1,VLOOKUP($AP580,BaseEqptCdF!$C$5:$R$161,16,FALSE),0)</f>
        <v>0</v>
      </c>
      <c r="AS580" s="3">
        <f>IF(AL580=1,VLOOKUP($AP580,BaseEqptCdF!$C$5:$R$161,16,FALSE),0)</f>
        <v>0</v>
      </c>
      <c r="AT580" s="3">
        <f>IF(AM580=1,VLOOKUP($AP580,BaseEqptCdF!$C$5:$R$161,16,FALSE),0)</f>
        <v>0</v>
      </c>
      <c r="AU580" s="3">
        <f>IF(AN580=1,VLOOKUP($AP580,BaseEqptCdF!$C$5:$R$161,16,FALSE),0)</f>
        <v>0</v>
      </c>
      <c r="AV580" s="2">
        <f t="shared" si="83"/>
        <v>0</v>
      </c>
      <c r="AW580" s="3" t="str">
        <f>IF($L580="","",IF(SUM($AJ580:AJ580)=0,$AE580,VLOOKUP($AP580,BaseEqptCdF!$C$5:$R$161,16,FALSE)*$AC$3))</f>
        <v/>
      </c>
      <c r="AX580" s="3" t="str">
        <f>IF($L580="","",IF(SUM($AJ580:AK580)=0,$AE580,VLOOKUP($AP580,BaseEqptCdF!$C$5:$R$161,16,FALSE)*$AC$3))</f>
        <v/>
      </c>
      <c r="AY580" s="3" t="str">
        <f>IF($L580="","",IF(SUM($AJ580:AL580)=0,$AE580,VLOOKUP($AP580,BaseEqptCdF!$C$5:$R$161,16,FALSE)*$AC$3))</f>
        <v/>
      </c>
      <c r="AZ580" s="3" t="str">
        <f>IF($L580="","",IF(SUM($AJ580:AM580)=0,$AE580,VLOOKUP($AP580,BaseEqptCdF!$C$5:$R$161,16,FALSE)*$AC$3))</f>
        <v/>
      </c>
      <c r="BA580" s="3" t="str">
        <f>IF($L580="","",IF(SUM($AJ580:AN580)=0,$AE580,VLOOKUP($AP580,BaseEqptCdF!$C$5:$R$161,16,FALSE)*$AC$3))</f>
        <v/>
      </c>
      <c r="BB580" s="2">
        <f t="shared" si="84"/>
        <v>0</v>
      </c>
      <c r="BC580" s="3" t="str">
        <f>IF($L580="","",IF(SUM($AJ580:AJ580)=0,$AF580,IF(LEFT(VLOOKUP($AP580,BaseEqptCdF!$C$5:$E$161,3,FALSE),2)="SD",0,IF(LEFT(VLOOKUP($AP580,BaseEqptCdF!$C$5:$E$161,3,FALSE),2)="SB",1*52,VLOOKUP($AP580,BaseEqptCdF!$C$5:$S$161,12,FALSE)*0.2*300))))</f>
        <v/>
      </c>
      <c r="BD580" s="3" t="str">
        <f>IF($L580="","",IF(SUM($AJ580:AK580)=0,$AF580,IF(LEFT(VLOOKUP($AP580,BaseEqptCdF!$C$5:$E$161,3,FALSE),2)="SD",0,IF(LEFT(VLOOKUP($AP580,BaseEqptCdF!$C$5:$E$161,3,FALSE),2)="SB",1*52,VLOOKUP($AP580,BaseEqptCdF!$C$5:$S$161,12,FALSE)*0.2*300))))</f>
        <v/>
      </c>
      <c r="BE580" s="3" t="str">
        <f>IF($L580="","",IF(SUM($AJ580:AL580)=0,$AF580,IF(LEFT(VLOOKUP($AP580,BaseEqptCdF!$C$5:$E$161,3,FALSE),2)="SD",0,IF(LEFT(VLOOKUP($AP580,BaseEqptCdF!$C$5:$E$161,3,FALSE),2)="SB",1*52,VLOOKUP($AP580,BaseEqptCdF!$C$5:$S$161,12,FALSE)*0.2*300))))</f>
        <v/>
      </c>
      <c r="BF580" s="3" t="str">
        <f>IF($L580="","",IF(SUM($AJ580:AM580)=0,$AF580,IF(LEFT(VLOOKUP($AP580,BaseEqptCdF!$C$5:$E$161,3,FALSE),2)="SD",0,IF(LEFT(VLOOKUP($AP580,BaseEqptCdF!$C$5:$E$161,3,FALSE),2)="SB",1*52,VLOOKUP($AP580,BaseEqptCdF!$C$5:$S$161,12,FALSE)*0.2*300))))</f>
        <v/>
      </c>
      <c r="BG580" s="3" t="str">
        <f>IF($L580="","",IF(SUM($AJ580:AN580)=0,$AF580,IF(LEFT(VLOOKUP($AP580,BaseEqptCdF!$C$5:$E$161,3,FALSE),2)="SD",0,IF(LEFT(VLOOKUP($AP580,BaseEqptCdF!$C$5:$E$161,3,FALSE),2)="SB",1*52,VLOOKUP($AP580,BaseEqptCdF!$C$5:$S$161,12,FALSE)*0.2*300))))</f>
        <v/>
      </c>
      <c r="BH580" s="2">
        <f t="shared" si="85"/>
        <v>0</v>
      </c>
    </row>
    <row r="581" spans="1:60" x14ac:dyDescent="0.25">
      <c r="A581" s="296" t="str">
        <f t="array" ref="A581">IF($C581="","",INDEX(Prog!$B$8:$D$300,MATCH($C581,nivo1,0),1))</f>
        <v/>
      </c>
      <c r="B581" s="296" t="str">
        <f t="array" ref="B581">IF($C581="","",INDEX(Prog!$B$8:$D$300,MATCH($C581,nivo1,0),2))</f>
        <v/>
      </c>
      <c r="C581" s="273"/>
      <c r="D581" s="267"/>
      <c r="E581" s="273"/>
      <c r="F581" s="273"/>
      <c r="G581" s="273"/>
      <c r="H581" s="273"/>
      <c r="I581" s="273"/>
      <c r="J581" s="273"/>
      <c r="K581" s="274"/>
      <c r="L581" s="273"/>
      <c r="M581" s="273"/>
      <c r="N581" s="273"/>
      <c r="O581" s="275"/>
      <c r="P581" s="273"/>
      <c r="Q581" s="273"/>
      <c r="R581" s="273"/>
      <c r="S581" s="273"/>
      <c r="T581" s="276"/>
      <c r="U581" s="276"/>
      <c r="V581" s="276"/>
      <c r="W581" s="276"/>
      <c r="X581" s="277"/>
      <c r="Y581" s="278"/>
      <c r="AA581" s="8" t="str">
        <f>IF($L581="","",VLOOKUP($L581,BaseEqptCdF!$C$5:$E$161,2,FALSE))</f>
        <v/>
      </c>
      <c r="AB581" s="8" t="str">
        <f>IF($L581="","",VLOOKUP($L581,BaseEqptCdF!$C$5:$E$161,3,FALSE))</f>
        <v/>
      </c>
      <c r="AC581" s="7" t="str">
        <f>IF($L581="","",VLOOKUP($L581,BaseEqptCdF!$C$5:$I$161,6,FALSE))</f>
        <v/>
      </c>
      <c r="AD581" s="7" t="str">
        <f>IF($L581="","",VLOOKUP($L581,BaseEqptCdF!$C$5:$I$161,7,FALSE))</f>
        <v/>
      </c>
      <c r="AE581" s="3" t="str">
        <f>IF($L581="","",VLOOKUP($L581,BaseEqptCdF!$C$5:$R$161,16,FALSE)*$AC$3)</f>
        <v/>
      </c>
      <c r="AF581" s="3" t="str">
        <f>IF($L581="","",IF(LEFT($AB581,2)="SD",0,IF(LEFT($AB581,2)="SB",1*52,IF($N581=Prog!$P$17,VLOOKUP($L581,BaseEqptCdF!$C$5:$P$161,14,FALSE)*1*300,VLOOKUP($L581,BaseEqptCdF!$C$5:$P$161,12,FALSE)*0.2*300))))</f>
        <v/>
      </c>
      <c r="AG581" s="6" t="str">
        <f t="shared" si="79"/>
        <v/>
      </c>
      <c r="AH581" s="6">
        <f>IF($U581=Prog!$S$18,YEAR($X581),"")</f>
        <v>1900</v>
      </c>
      <c r="AI581" s="5" t="str">
        <f>IF(OR($AG581="",$U581=Prog!$S$18),"",IF(OR($U581=Prog!$S$17,$U581=Prog!$S$16),YEAR($X581),IF($AG581="ND","ND",$AI$8+$O581)))</f>
        <v/>
      </c>
      <c r="AJ581" s="3" t="str">
        <f t="shared" si="81"/>
        <v/>
      </c>
      <c r="AK581" s="3" t="str">
        <f t="shared" si="80"/>
        <v/>
      </c>
      <c r="AL581" s="3" t="str">
        <f t="shared" si="80"/>
        <v/>
      </c>
      <c r="AM581" s="3" t="str">
        <f t="shared" si="80"/>
        <v/>
      </c>
      <c r="AN581" s="3" t="str">
        <f t="shared" si="80"/>
        <v/>
      </c>
      <c r="AO581" s="2">
        <f t="shared" si="82"/>
        <v>0</v>
      </c>
      <c r="AP581" s="4"/>
      <c r="AQ581" s="3">
        <f>IF(AJ581=1,VLOOKUP($AP581,BaseEqptCdF!$C$5:$R$161,16,FALSE),0)</f>
        <v>0</v>
      </c>
      <c r="AR581" s="3">
        <f>IF(AK581=1,VLOOKUP($AP581,BaseEqptCdF!$C$5:$R$161,16,FALSE),0)</f>
        <v>0</v>
      </c>
      <c r="AS581" s="3">
        <f>IF(AL581=1,VLOOKUP($AP581,BaseEqptCdF!$C$5:$R$161,16,FALSE),0)</f>
        <v>0</v>
      </c>
      <c r="AT581" s="3">
        <f>IF(AM581=1,VLOOKUP($AP581,BaseEqptCdF!$C$5:$R$161,16,FALSE),0)</f>
        <v>0</v>
      </c>
      <c r="AU581" s="3">
        <f>IF(AN581=1,VLOOKUP($AP581,BaseEqptCdF!$C$5:$R$161,16,FALSE),0)</f>
        <v>0</v>
      </c>
      <c r="AV581" s="2">
        <f t="shared" si="83"/>
        <v>0</v>
      </c>
      <c r="AW581" s="3" t="str">
        <f>IF($L581="","",IF(SUM($AJ581:AJ581)=0,$AE581,VLOOKUP($AP581,BaseEqptCdF!$C$5:$R$161,16,FALSE)*$AC$3))</f>
        <v/>
      </c>
      <c r="AX581" s="3" t="str">
        <f>IF($L581="","",IF(SUM($AJ581:AK581)=0,$AE581,VLOOKUP($AP581,BaseEqptCdF!$C$5:$R$161,16,FALSE)*$AC$3))</f>
        <v/>
      </c>
      <c r="AY581" s="3" t="str">
        <f>IF($L581="","",IF(SUM($AJ581:AL581)=0,$AE581,VLOOKUP($AP581,BaseEqptCdF!$C$5:$R$161,16,FALSE)*$AC$3))</f>
        <v/>
      </c>
      <c r="AZ581" s="3" t="str">
        <f>IF($L581="","",IF(SUM($AJ581:AM581)=0,$AE581,VLOOKUP($AP581,BaseEqptCdF!$C$5:$R$161,16,FALSE)*$AC$3))</f>
        <v/>
      </c>
      <c r="BA581" s="3" t="str">
        <f>IF($L581="","",IF(SUM($AJ581:AN581)=0,$AE581,VLOOKUP($AP581,BaseEqptCdF!$C$5:$R$161,16,FALSE)*$AC$3))</f>
        <v/>
      </c>
      <c r="BB581" s="2">
        <f t="shared" si="84"/>
        <v>0</v>
      </c>
      <c r="BC581" s="3" t="str">
        <f>IF($L581="","",IF(SUM($AJ581:AJ581)=0,$AF581,IF(LEFT(VLOOKUP($AP581,BaseEqptCdF!$C$5:$E$161,3,FALSE),2)="SD",0,IF(LEFT(VLOOKUP($AP581,BaseEqptCdF!$C$5:$E$161,3,FALSE),2)="SB",1*52,VLOOKUP($AP581,BaseEqptCdF!$C$5:$S$161,12,FALSE)*0.2*300))))</f>
        <v/>
      </c>
      <c r="BD581" s="3" t="str">
        <f>IF($L581="","",IF(SUM($AJ581:AK581)=0,$AF581,IF(LEFT(VLOOKUP($AP581,BaseEqptCdF!$C$5:$E$161,3,FALSE),2)="SD",0,IF(LEFT(VLOOKUP($AP581,BaseEqptCdF!$C$5:$E$161,3,FALSE),2)="SB",1*52,VLOOKUP($AP581,BaseEqptCdF!$C$5:$S$161,12,FALSE)*0.2*300))))</f>
        <v/>
      </c>
      <c r="BE581" s="3" t="str">
        <f>IF($L581="","",IF(SUM($AJ581:AL581)=0,$AF581,IF(LEFT(VLOOKUP($AP581,BaseEqptCdF!$C$5:$E$161,3,FALSE),2)="SD",0,IF(LEFT(VLOOKUP($AP581,BaseEqptCdF!$C$5:$E$161,3,FALSE),2)="SB",1*52,VLOOKUP($AP581,BaseEqptCdF!$C$5:$S$161,12,FALSE)*0.2*300))))</f>
        <v/>
      </c>
      <c r="BF581" s="3" t="str">
        <f>IF($L581="","",IF(SUM($AJ581:AM581)=0,$AF581,IF(LEFT(VLOOKUP($AP581,BaseEqptCdF!$C$5:$E$161,3,FALSE),2)="SD",0,IF(LEFT(VLOOKUP($AP581,BaseEqptCdF!$C$5:$E$161,3,FALSE),2)="SB",1*52,VLOOKUP($AP581,BaseEqptCdF!$C$5:$S$161,12,FALSE)*0.2*300))))</f>
        <v/>
      </c>
      <c r="BG581" s="3" t="str">
        <f>IF($L581="","",IF(SUM($AJ581:AN581)=0,$AF581,IF(LEFT(VLOOKUP($AP581,BaseEqptCdF!$C$5:$E$161,3,FALSE),2)="SD",0,IF(LEFT(VLOOKUP($AP581,BaseEqptCdF!$C$5:$E$161,3,FALSE),2)="SB",1*52,VLOOKUP($AP581,BaseEqptCdF!$C$5:$S$161,12,FALSE)*0.2*300))))</f>
        <v/>
      </c>
      <c r="BH581" s="2">
        <f t="shared" si="85"/>
        <v>0</v>
      </c>
    </row>
    <row r="582" spans="1:60" x14ac:dyDescent="0.25">
      <c r="A582" s="296" t="str">
        <f t="array" ref="A582">IF($C582="","",INDEX(Prog!$B$8:$D$300,MATCH($C582,nivo1,0),1))</f>
        <v/>
      </c>
      <c r="B582" s="296" t="str">
        <f t="array" ref="B582">IF($C582="","",INDEX(Prog!$B$8:$D$300,MATCH($C582,nivo1,0),2))</f>
        <v/>
      </c>
      <c r="C582" s="273"/>
      <c r="D582" s="267"/>
      <c r="E582" s="273"/>
      <c r="F582" s="273"/>
      <c r="G582" s="273"/>
      <c r="H582" s="273"/>
      <c r="I582" s="273"/>
      <c r="J582" s="273"/>
      <c r="K582" s="274"/>
      <c r="L582" s="273"/>
      <c r="M582" s="273"/>
      <c r="N582" s="273"/>
      <c r="O582" s="275"/>
      <c r="P582" s="273"/>
      <c r="Q582" s="273"/>
      <c r="R582" s="273"/>
      <c r="S582" s="273"/>
      <c r="T582" s="276"/>
      <c r="U582" s="276"/>
      <c r="V582" s="276"/>
      <c r="W582" s="276"/>
      <c r="X582" s="277"/>
      <c r="Y582" s="278"/>
      <c r="AA582" s="8" t="str">
        <f>IF($L582="","",VLOOKUP($L582,BaseEqptCdF!$C$5:$E$161,2,FALSE))</f>
        <v/>
      </c>
      <c r="AB582" s="8" t="str">
        <f>IF($L582="","",VLOOKUP($L582,BaseEqptCdF!$C$5:$E$161,3,FALSE))</f>
        <v/>
      </c>
      <c r="AC582" s="7" t="str">
        <f>IF($L582="","",VLOOKUP($L582,BaseEqptCdF!$C$5:$I$161,6,FALSE))</f>
        <v/>
      </c>
      <c r="AD582" s="7" t="str">
        <f>IF($L582="","",VLOOKUP($L582,BaseEqptCdF!$C$5:$I$161,7,FALSE))</f>
        <v/>
      </c>
      <c r="AE582" s="3" t="str">
        <f>IF($L582="","",VLOOKUP($L582,BaseEqptCdF!$C$5:$R$161,16,FALSE)*$AC$3)</f>
        <v/>
      </c>
      <c r="AF582" s="3" t="str">
        <f>IF($L582="","",IF(LEFT($AB582,2)="SD",0,IF(LEFT($AB582,2)="SB",1*52,IF($N582=Prog!$P$17,VLOOKUP($L582,BaseEqptCdF!$C$5:$P$161,14,FALSE)*1*300,VLOOKUP($L582,BaseEqptCdF!$C$5:$P$161,12,FALSE)*0.2*300))))</f>
        <v/>
      </c>
      <c r="AG582" s="6" t="str">
        <f t="shared" si="79"/>
        <v/>
      </c>
      <c r="AH582" s="6">
        <f>IF($U582=Prog!$S$18,YEAR($X582),"")</f>
        <v>1900</v>
      </c>
      <c r="AI582" s="5" t="str">
        <f>IF(OR($AG582="",$U582=Prog!$S$18),"",IF(OR($U582=Prog!$S$17,$U582=Prog!$S$16),YEAR($X582),IF($AG582="ND","ND",$AI$8+$O582)))</f>
        <v/>
      </c>
      <c r="AJ582" s="3" t="str">
        <f t="shared" si="81"/>
        <v/>
      </c>
      <c r="AK582" s="3" t="str">
        <f t="shared" si="80"/>
        <v/>
      </c>
      <c r="AL582" s="3" t="str">
        <f t="shared" si="80"/>
        <v/>
      </c>
      <c r="AM582" s="3" t="str">
        <f t="shared" si="80"/>
        <v/>
      </c>
      <c r="AN582" s="3" t="str">
        <f t="shared" si="80"/>
        <v/>
      </c>
      <c r="AO582" s="2">
        <f t="shared" si="82"/>
        <v>0</v>
      </c>
      <c r="AP582" s="4"/>
      <c r="AQ582" s="3">
        <f>IF(AJ582=1,VLOOKUP($AP582,BaseEqptCdF!$C$5:$R$161,16,FALSE),0)</f>
        <v>0</v>
      </c>
      <c r="AR582" s="3">
        <f>IF(AK582=1,VLOOKUP($AP582,BaseEqptCdF!$C$5:$R$161,16,FALSE),0)</f>
        <v>0</v>
      </c>
      <c r="AS582" s="3">
        <f>IF(AL582=1,VLOOKUP($AP582,BaseEqptCdF!$C$5:$R$161,16,FALSE),0)</f>
        <v>0</v>
      </c>
      <c r="AT582" s="3">
        <f>IF(AM582=1,VLOOKUP($AP582,BaseEqptCdF!$C$5:$R$161,16,FALSE),0)</f>
        <v>0</v>
      </c>
      <c r="AU582" s="3">
        <f>IF(AN582=1,VLOOKUP($AP582,BaseEqptCdF!$C$5:$R$161,16,FALSE),0)</f>
        <v>0</v>
      </c>
      <c r="AV582" s="2">
        <f t="shared" si="83"/>
        <v>0</v>
      </c>
      <c r="AW582" s="3" t="str">
        <f>IF($L582="","",IF(SUM($AJ582:AJ582)=0,$AE582,VLOOKUP($AP582,BaseEqptCdF!$C$5:$R$161,16,FALSE)*$AC$3))</f>
        <v/>
      </c>
      <c r="AX582" s="3" t="str">
        <f>IF($L582="","",IF(SUM($AJ582:AK582)=0,$AE582,VLOOKUP($AP582,BaseEqptCdF!$C$5:$R$161,16,FALSE)*$AC$3))</f>
        <v/>
      </c>
      <c r="AY582" s="3" t="str">
        <f>IF($L582="","",IF(SUM($AJ582:AL582)=0,$AE582,VLOOKUP($AP582,BaseEqptCdF!$C$5:$R$161,16,FALSE)*$AC$3))</f>
        <v/>
      </c>
      <c r="AZ582" s="3" t="str">
        <f>IF($L582="","",IF(SUM($AJ582:AM582)=0,$AE582,VLOOKUP($AP582,BaseEqptCdF!$C$5:$R$161,16,FALSE)*$AC$3))</f>
        <v/>
      </c>
      <c r="BA582" s="3" t="str">
        <f>IF($L582="","",IF(SUM($AJ582:AN582)=0,$AE582,VLOOKUP($AP582,BaseEqptCdF!$C$5:$R$161,16,FALSE)*$AC$3))</f>
        <v/>
      </c>
      <c r="BB582" s="2">
        <f t="shared" si="84"/>
        <v>0</v>
      </c>
      <c r="BC582" s="3" t="str">
        <f>IF($L582="","",IF(SUM($AJ582:AJ582)=0,$AF582,IF(LEFT(VLOOKUP($AP582,BaseEqptCdF!$C$5:$E$161,3,FALSE),2)="SD",0,IF(LEFT(VLOOKUP($AP582,BaseEqptCdF!$C$5:$E$161,3,FALSE),2)="SB",1*52,VLOOKUP($AP582,BaseEqptCdF!$C$5:$S$161,12,FALSE)*0.2*300))))</f>
        <v/>
      </c>
      <c r="BD582" s="3" t="str">
        <f>IF($L582="","",IF(SUM($AJ582:AK582)=0,$AF582,IF(LEFT(VLOOKUP($AP582,BaseEqptCdF!$C$5:$E$161,3,FALSE),2)="SD",0,IF(LEFT(VLOOKUP($AP582,BaseEqptCdF!$C$5:$E$161,3,FALSE),2)="SB",1*52,VLOOKUP($AP582,BaseEqptCdF!$C$5:$S$161,12,FALSE)*0.2*300))))</f>
        <v/>
      </c>
      <c r="BE582" s="3" t="str">
        <f>IF($L582="","",IF(SUM($AJ582:AL582)=0,$AF582,IF(LEFT(VLOOKUP($AP582,BaseEqptCdF!$C$5:$E$161,3,FALSE),2)="SD",0,IF(LEFT(VLOOKUP($AP582,BaseEqptCdF!$C$5:$E$161,3,FALSE),2)="SB",1*52,VLOOKUP($AP582,BaseEqptCdF!$C$5:$S$161,12,FALSE)*0.2*300))))</f>
        <v/>
      </c>
      <c r="BF582" s="3" t="str">
        <f>IF($L582="","",IF(SUM($AJ582:AM582)=0,$AF582,IF(LEFT(VLOOKUP($AP582,BaseEqptCdF!$C$5:$E$161,3,FALSE),2)="SD",0,IF(LEFT(VLOOKUP($AP582,BaseEqptCdF!$C$5:$E$161,3,FALSE),2)="SB",1*52,VLOOKUP($AP582,BaseEqptCdF!$C$5:$S$161,12,FALSE)*0.2*300))))</f>
        <v/>
      </c>
      <c r="BG582" s="3" t="str">
        <f>IF($L582="","",IF(SUM($AJ582:AN582)=0,$AF582,IF(LEFT(VLOOKUP($AP582,BaseEqptCdF!$C$5:$E$161,3,FALSE),2)="SD",0,IF(LEFT(VLOOKUP($AP582,BaseEqptCdF!$C$5:$E$161,3,FALSE),2)="SB",1*52,VLOOKUP($AP582,BaseEqptCdF!$C$5:$S$161,12,FALSE)*0.2*300))))</f>
        <v/>
      </c>
      <c r="BH582" s="2">
        <f t="shared" si="85"/>
        <v>0</v>
      </c>
    </row>
    <row r="583" spans="1:60" x14ac:dyDescent="0.25">
      <c r="A583" s="296" t="str">
        <f t="array" ref="A583">IF($C583="","",INDEX(Prog!$B$8:$D$300,MATCH($C583,nivo1,0),1))</f>
        <v/>
      </c>
      <c r="B583" s="296" t="str">
        <f t="array" ref="B583">IF($C583="","",INDEX(Prog!$B$8:$D$300,MATCH($C583,nivo1,0),2))</f>
        <v/>
      </c>
      <c r="C583" s="273"/>
      <c r="D583" s="267"/>
      <c r="E583" s="273"/>
      <c r="F583" s="273"/>
      <c r="G583" s="273"/>
      <c r="H583" s="273"/>
      <c r="I583" s="273"/>
      <c r="J583" s="273"/>
      <c r="K583" s="274"/>
      <c r="L583" s="273"/>
      <c r="M583" s="273"/>
      <c r="N583" s="273"/>
      <c r="O583" s="275"/>
      <c r="P583" s="273"/>
      <c r="Q583" s="273"/>
      <c r="R583" s="273"/>
      <c r="S583" s="273"/>
      <c r="T583" s="276"/>
      <c r="U583" s="276"/>
      <c r="V583" s="276"/>
      <c r="W583" s="276"/>
      <c r="X583" s="277"/>
      <c r="Y583" s="278"/>
      <c r="AA583" s="8" t="str">
        <f>IF($L583="","",VLOOKUP($L583,BaseEqptCdF!$C$5:$E$161,2,FALSE))</f>
        <v/>
      </c>
      <c r="AB583" s="8" t="str">
        <f>IF($L583="","",VLOOKUP($L583,BaseEqptCdF!$C$5:$E$161,3,FALSE))</f>
        <v/>
      </c>
      <c r="AC583" s="7" t="str">
        <f>IF($L583="","",VLOOKUP($L583,BaseEqptCdF!$C$5:$I$161,6,FALSE))</f>
        <v/>
      </c>
      <c r="AD583" s="7" t="str">
        <f>IF($L583="","",VLOOKUP($L583,BaseEqptCdF!$C$5:$I$161,7,FALSE))</f>
        <v/>
      </c>
      <c r="AE583" s="3" t="str">
        <f>IF($L583="","",VLOOKUP($L583,BaseEqptCdF!$C$5:$R$161,16,FALSE)*$AC$3)</f>
        <v/>
      </c>
      <c r="AF583" s="3" t="str">
        <f>IF($L583="","",IF(LEFT($AB583,2)="SD",0,IF(LEFT($AB583,2)="SB",1*52,IF($N583=Prog!$P$17,VLOOKUP($L583,BaseEqptCdF!$C$5:$P$161,14,FALSE)*1*300,VLOOKUP($L583,BaseEqptCdF!$C$5:$P$161,12,FALSE)*0.2*300))))</f>
        <v/>
      </c>
      <c r="AG583" s="6" t="str">
        <f t="shared" si="79"/>
        <v/>
      </c>
      <c r="AH583" s="6">
        <f>IF($U583=Prog!$S$18,YEAR($X583),"")</f>
        <v>1900</v>
      </c>
      <c r="AI583" s="5" t="str">
        <f>IF(OR($AG583="",$U583=Prog!$S$18),"",IF(OR($U583=Prog!$S$17,$U583=Prog!$S$16),YEAR($X583),IF($AG583="ND","ND",$AI$8+$O583)))</f>
        <v/>
      </c>
      <c r="AJ583" s="3" t="str">
        <f t="shared" si="81"/>
        <v/>
      </c>
      <c r="AK583" s="3" t="str">
        <f t="shared" si="80"/>
        <v/>
      </c>
      <c r="AL583" s="3" t="str">
        <f t="shared" si="80"/>
        <v/>
      </c>
      <c r="AM583" s="3" t="str">
        <f t="shared" si="80"/>
        <v/>
      </c>
      <c r="AN583" s="3" t="str">
        <f t="shared" si="80"/>
        <v/>
      </c>
      <c r="AO583" s="2">
        <f t="shared" si="82"/>
        <v>0</v>
      </c>
      <c r="AP583" s="4"/>
      <c r="AQ583" s="3">
        <f>IF(AJ583=1,VLOOKUP($AP583,BaseEqptCdF!$C$5:$R$161,16,FALSE),0)</f>
        <v>0</v>
      </c>
      <c r="AR583" s="3">
        <f>IF(AK583=1,VLOOKUP($AP583,BaseEqptCdF!$C$5:$R$161,16,FALSE),0)</f>
        <v>0</v>
      </c>
      <c r="AS583" s="3">
        <f>IF(AL583=1,VLOOKUP($AP583,BaseEqptCdF!$C$5:$R$161,16,FALSE),0)</f>
        <v>0</v>
      </c>
      <c r="AT583" s="3">
        <f>IF(AM583=1,VLOOKUP($AP583,BaseEqptCdF!$C$5:$R$161,16,FALSE),0)</f>
        <v>0</v>
      </c>
      <c r="AU583" s="3">
        <f>IF(AN583=1,VLOOKUP($AP583,BaseEqptCdF!$C$5:$R$161,16,FALSE),0)</f>
        <v>0</v>
      </c>
      <c r="AV583" s="2">
        <f t="shared" si="83"/>
        <v>0</v>
      </c>
      <c r="AW583" s="3" t="str">
        <f>IF($L583="","",IF(SUM($AJ583:AJ583)=0,$AE583,VLOOKUP($AP583,BaseEqptCdF!$C$5:$R$161,16,FALSE)*$AC$3))</f>
        <v/>
      </c>
      <c r="AX583" s="3" t="str">
        <f>IF($L583="","",IF(SUM($AJ583:AK583)=0,$AE583,VLOOKUP($AP583,BaseEqptCdF!$C$5:$R$161,16,FALSE)*$AC$3))</f>
        <v/>
      </c>
      <c r="AY583" s="3" t="str">
        <f>IF($L583="","",IF(SUM($AJ583:AL583)=0,$AE583,VLOOKUP($AP583,BaseEqptCdF!$C$5:$R$161,16,FALSE)*$AC$3))</f>
        <v/>
      </c>
      <c r="AZ583" s="3" t="str">
        <f>IF($L583="","",IF(SUM($AJ583:AM583)=0,$AE583,VLOOKUP($AP583,BaseEqptCdF!$C$5:$R$161,16,FALSE)*$AC$3))</f>
        <v/>
      </c>
      <c r="BA583" s="3" t="str">
        <f>IF($L583="","",IF(SUM($AJ583:AN583)=0,$AE583,VLOOKUP($AP583,BaseEqptCdF!$C$5:$R$161,16,FALSE)*$AC$3))</f>
        <v/>
      </c>
      <c r="BB583" s="2">
        <f t="shared" si="84"/>
        <v>0</v>
      </c>
      <c r="BC583" s="3" t="str">
        <f>IF($L583="","",IF(SUM($AJ583:AJ583)=0,$AF583,IF(LEFT(VLOOKUP($AP583,BaseEqptCdF!$C$5:$E$161,3,FALSE),2)="SD",0,IF(LEFT(VLOOKUP($AP583,BaseEqptCdF!$C$5:$E$161,3,FALSE),2)="SB",1*52,VLOOKUP($AP583,BaseEqptCdF!$C$5:$S$161,12,FALSE)*0.2*300))))</f>
        <v/>
      </c>
      <c r="BD583" s="3" t="str">
        <f>IF($L583="","",IF(SUM($AJ583:AK583)=0,$AF583,IF(LEFT(VLOOKUP($AP583,BaseEqptCdF!$C$5:$E$161,3,FALSE),2)="SD",0,IF(LEFT(VLOOKUP($AP583,BaseEqptCdF!$C$5:$E$161,3,FALSE),2)="SB",1*52,VLOOKUP($AP583,BaseEqptCdF!$C$5:$S$161,12,FALSE)*0.2*300))))</f>
        <v/>
      </c>
      <c r="BE583" s="3" t="str">
        <f>IF($L583="","",IF(SUM($AJ583:AL583)=0,$AF583,IF(LEFT(VLOOKUP($AP583,BaseEqptCdF!$C$5:$E$161,3,FALSE),2)="SD",0,IF(LEFT(VLOOKUP($AP583,BaseEqptCdF!$C$5:$E$161,3,FALSE),2)="SB",1*52,VLOOKUP($AP583,BaseEqptCdF!$C$5:$S$161,12,FALSE)*0.2*300))))</f>
        <v/>
      </c>
      <c r="BF583" s="3" t="str">
        <f>IF($L583="","",IF(SUM($AJ583:AM583)=0,$AF583,IF(LEFT(VLOOKUP($AP583,BaseEqptCdF!$C$5:$E$161,3,FALSE),2)="SD",0,IF(LEFT(VLOOKUP($AP583,BaseEqptCdF!$C$5:$E$161,3,FALSE),2)="SB",1*52,VLOOKUP($AP583,BaseEqptCdF!$C$5:$S$161,12,FALSE)*0.2*300))))</f>
        <v/>
      </c>
      <c r="BG583" s="3" t="str">
        <f>IF($L583="","",IF(SUM($AJ583:AN583)=0,$AF583,IF(LEFT(VLOOKUP($AP583,BaseEqptCdF!$C$5:$E$161,3,FALSE),2)="SD",0,IF(LEFT(VLOOKUP($AP583,BaseEqptCdF!$C$5:$E$161,3,FALSE),2)="SB",1*52,VLOOKUP($AP583,BaseEqptCdF!$C$5:$S$161,12,FALSE)*0.2*300))))</f>
        <v/>
      </c>
      <c r="BH583" s="2">
        <f t="shared" si="85"/>
        <v>0</v>
      </c>
    </row>
    <row r="584" spans="1:60" x14ac:dyDescent="0.25">
      <c r="A584" s="296" t="str">
        <f t="array" ref="A584">IF($C584="","",INDEX(Prog!$B$8:$D$300,MATCH($C584,nivo1,0),1))</f>
        <v/>
      </c>
      <c r="B584" s="296" t="str">
        <f t="array" ref="B584">IF($C584="","",INDEX(Prog!$B$8:$D$300,MATCH($C584,nivo1,0),2))</f>
        <v/>
      </c>
      <c r="C584" s="273"/>
      <c r="D584" s="267"/>
      <c r="E584" s="273"/>
      <c r="F584" s="273"/>
      <c r="G584" s="273"/>
      <c r="H584" s="273"/>
      <c r="I584" s="273"/>
      <c r="J584" s="273"/>
      <c r="K584" s="274"/>
      <c r="L584" s="273"/>
      <c r="M584" s="273"/>
      <c r="N584" s="273"/>
      <c r="O584" s="275"/>
      <c r="P584" s="273"/>
      <c r="Q584" s="273"/>
      <c r="R584" s="273"/>
      <c r="S584" s="273"/>
      <c r="T584" s="276"/>
      <c r="U584" s="276"/>
      <c r="V584" s="276"/>
      <c r="W584" s="276"/>
      <c r="X584" s="277"/>
      <c r="Y584" s="278"/>
      <c r="AA584" s="8" t="str">
        <f>IF($L584="","",VLOOKUP($L584,BaseEqptCdF!$C$5:$E$161,2,FALSE))</f>
        <v/>
      </c>
      <c r="AB584" s="8" t="str">
        <f>IF($L584="","",VLOOKUP($L584,BaseEqptCdF!$C$5:$E$161,3,FALSE))</f>
        <v/>
      </c>
      <c r="AC584" s="7" t="str">
        <f>IF($L584="","",VLOOKUP($L584,BaseEqptCdF!$C$5:$I$161,6,FALSE))</f>
        <v/>
      </c>
      <c r="AD584" s="7" t="str">
        <f>IF($L584="","",VLOOKUP($L584,BaseEqptCdF!$C$5:$I$161,7,FALSE))</f>
        <v/>
      </c>
      <c r="AE584" s="3" t="str">
        <f>IF($L584="","",VLOOKUP($L584,BaseEqptCdF!$C$5:$R$161,16,FALSE)*$AC$3)</f>
        <v/>
      </c>
      <c r="AF584" s="3" t="str">
        <f>IF($L584="","",IF(LEFT($AB584,2)="SD",0,IF(LEFT($AB584,2)="SB",1*52,IF($N584=Prog!$P$17,VLOOKUP($L584,BaseEqptCdF!$C$5:$P$161,14,FALSE)*1*300,VLOOKUP($L584,BaseEqptCdF!$C$5:$P$161,12,FALSE)*0.2*300))))</f>
        <v/>
      </c>
      <c r="AG584" s="6" t="str">
        <f t="shared" si="79"/>
        <v/>
      </c>
      <c r="AH584" s="6">
        <f>IF($U584=Prog!$S$18,YEAR($X584),"")</f>
        <v>1900</v>
      </c>
      <c r="AI584" s="5" t="str">
        <f>IF(OR($AG584="",$U584=Prog!$S$18),"",IF(OR($U584=Prog!$S$17,$U584=Prog!$S$16),YEAR($X584),IF($AG584="ND","ND",$AI$8+$O584)))</f>
        <v/>
      </c>
      <c r="AJ584" s="3" t="str">
        <f t="shared" si="81"/>
        <v/>
      </c>
      <c r="AK584" s="3" t="str">
        <f t="shared" si="80"/>
        <v/>
      </c>
      <c r="AL584" s="3" t="str">
        <f t="shared" si="80"/>
        <v/>
      </c>
      <c r="AM584" s="3" t="str">
        <f t="shared" si="80"/>
        <v/>
      </c>
      <c r="AN584" s="3" t="str">
        <f t="shared" si="80"/>
        <v/>
      </c>
      <c r="AO584" s="2">
        <f t="shared" si="82"/>
        <v>0</v>
      </c>
      <c r="AP584" s="4"/>
      <c r="AQ584" s="3">
        <f>IF(AJ584=1,VLOOKUP($AP584,BaseEqptCdF!$C$5:$R$161,16,FALSE),0)</f>
        <v>0</v>
      </c>
      <c r="AR584" s="3">
        <f>IF(AK584=1,VLOOKUP($AP584,BaseEqptCdF!$C$5:$R$161,16,FALSE),0)</f>
        <v>0</v>
      </c>
      <c r="AS584" s="3">
        <f>IF(AL584=1,VLOOKUP($AP584,BaseEqptCdF!$C$5:$R$161,16,FALSE),0)</f>
        <v>0</v>
      </c>
      <c r="AT584" s="3">
        <f>IF(AM584=1,VLOOKUP($AP584,BaseEqptCdF!$C$5:$R$161,16,FALSE),0)</f>
        <v>0</v>
      </c>
      <c r="AU584" s="3">
        <f>IF(AN584=1,VLOOKUP($AP584,BaseEqptCdF!$C$5:$R$161,16,FALSE),0)</f>
        <v>0</v>
      </c>
      <c r="AV584" s="2">
        <f t="shared" si="83"/>
        <v>0</v>
      </c>
      <c r="AW584" s="3" t="str">
        <f>IF($L584="","",IF(SUM($AJ584:AJ584)=0,$AE584,VLOOKUP($AP584,BaseEqptCdF!$C$5:$R$161,16,FALSE)*$AC$3))</f>
        <v/>
      </c>
      <c r="AX584" s="3" t="str">
        <f>IF($L584="","",IF(SUM($AJ584:AK584)=0,$AE584,VLOOKUP($AP584,BaseEqptCdF!$C$5:$R$161,16,FALSE)*$AC$3))</f>
        <v/>
      </c>
      <c r="AY584" s="3" t="str">
        <f>IF($L584="","",IF(SUM($AJ584:AL584)=0,$AE584,VLOOKUP($AP584,BaseEqptCdF!$C$5:$R$161,16,FALSE)*$AC$3))</f>
        <v/>
      </c>
      <c r="AZ584" s="3" t="str">
        <f>IF($L584="","",IF(SUM($AJ584:AM584)=0,$AE584,VLOOKUP($AP584,BaseEqptCdF!$C$5:$R$161,16,FALSE)*$AC$3))</f>
        <v/>
      </c>
      <c r="BA584" s="3" t="str">
        <f>IF($L584="","",IF(SUM($AJ584:AN584)=0,$AE584,VLOOKUP($AP584,BaseEqptCdF!$C$5:$R$161,16,FALSE)*$AC$3))</f>
        <v/>
      </c>
      <c r="BB584" s="2">
        <f t="shared" si="84"/>
        <v>0</v>
      </c>
      <c r="BC584" s="3" t="str">
        <f>IF($L584="","",IF(SUM($AJ584:AJ584)=0,$AF584,IF(LEFT(VLOOKUP($AP584,BaseEqptCdF!$C$5:$E$161,3,FALSE),2)="SD",0,IF(LEFT(VLOOKUP($AP584,BaseEqptCdF!$C$5:$E$161,3,FALSE),2)="SB",1*52,VLOOKUP($AP584,BaseEqptCdF!$C$5:$S$161,12,FALSE)*0.2*300))))</f>
        <v/>
      </c>
      <c r="BD584" s="3" t="str">
        <f>IF($L584="","",IF(SUM($AJ584:AK584)=0,$AF584,IF(LEFT(VLOOKUP($AP584,BaseEqptCdF!$C$5:$E$161,3,FALSE),2)="SD",0,IF(LEFT(VLOOKUP($AP584,BaseEqptCdF!$C$5:$E$161,3,FALSE),2)="SB",1*52,VLOOKUP($AP584,BaseEqptCdF!$C$5:$S$161,12,FALSE)*0.2*300))))</f>
        <v/>
      </c>
      <c r="BE584" s="3" t="str">
        <f>IF($L584="","",IF(SUM($AJ584:AL584)=0,$AF584,IF(LEFT(VLOOKUP($AP584,BaseEqptCdF!$C$5:$E$161,3,FALSE),2)="SD",0,IF(LEFT(VLOOKUP($AP584,BaseEqptCdF!$C$5:$E$161,3,FALSE),2)="SB",1*52,VLOOKUP($AP584,BaseEqptCdF!$C$5:$S$161,12,FALSE)*0.2*300))))</f>
        <v/>
      </c>
      <c r="BF584" s="3" t="str">
        <f>IF($L584="","",IF(SUM($AJ584:AM584)=0,$AF584,IF(LEFT(VLOOKUP($AP584,BaseEqptCdF!$C$5:$E$161,3,FALSE),2)="SD",0,IF(LEFT(VLOOKUP($AP584,BaseEqptCdF!$C$5:$E$161,3,FALSE),2)="SB",1*52,VLOOKUP($AP584,BaseEqptCdF!$C$5:$S$161,12,FALSE)*0.2*300))))</f>
        <v/>
      </c>
      <c r="BG584" s="3" t="str">
        <f>IF($L584="","",IF(SUM($AJ584:AN584)=0,$AF584,IF(LEFT(VLOOKUP($AP584,BaseEqptCdF!$C$5:$E$161,3,FALSE),2)="SD",0,IF(LEFT(VLOOKUP($AP584,BaseEqptCdF!$C$5:$E$161,3,FALSE),2)="SB",1*52,VLOOKUP($AP584,BaseEqptCdF!$C$5:$S$161,12,FALSE)*0.2*300))))</f>
        <v/>
      </c>
      <c r="BH584" s="2">
        <f t="shared" si="85"/>
        <v>0</v>
      </c>
    </row>
    <row r="585" spans="1:60" x14ac:dyDescent="0.25">
      <c r="A585" s="296" t="str">
        <f t="array" ref="A585">IF($C585="","",INDEX(Prog!$B$8:$D$300,MATCH($C585,nivo1,0),1))</f>
        <v/>
      </c>
      <c r="B585" s="296" t="str">
        <f t="array" ref="B585">IF($C585="","",INDEX(Prog!$B$8:$D$300,MATCH($C585,nivo1,0),2))</f>
        <v/>
      </c>
      <c r="C585" s="273"/>
      <c r="D585" s="267"/>
      <c r="E585" s="273"/>
      <c r="F585" s="273"/>
      <c r="G585" s="273"/>
      <c r="H585" s="273"/>
      <c r="I585" s="273"/>
      <c r="J585" s="273"/>
      <c r="K585" s="274"/>
      <c r="L585" s="273"/>
      <c r="M585" s="273"/>
      <c r="N585" s="273"/>
      <c r="O585" s="275"/>
      <c r="P585" s="273"/>
      <c r="Q585" s="273"/>
      <c r="R585" s="273"/>
      <c r="S585" s="273"/>
      <c r="T585" s="276"/>
      <c r="U585" s="276"/>
      <c r="V585" s="276"/>
      <c r="W585" s="276"/>
      <c r="X585" s="277"/>
      <c r="Y585" s="278"/>
      <c r="AA585" s="8" t="str">
        <f>IF($L585="","",VLOOKUP($L585,BaseEqptCdF!$C$5:$E$161,2,FALSE))</f>
        <v/>
      </c>
      <c r="AB585" s="8" t="str">
        <f>IF($L585="","",VLOOKUP($L585,BaseEqptCdF!$C$5:$E$161,3,FALSE))</f>
        <v/>
      </c>
      <c r="AC585" s="7" t="str">
        <f>IF($L585="","",VLOOKUP($L585,BaseEqptCdF!$C$5:$I$161,6,FALSE))</f>
        <v/>
      </c>
      <c r="AD585" s="7" t="str">
        <f>IF($L585="","",VLOOKUP($L585,BaseEqptCdF!$C$5:$I$161,7,FALSE))</f>
        <v/>
      </c>
      <c r="AE585" s="3" t="str">
        <f>IF($L585="","",VLOOKUP($L585,BaseEqptCdF!$C$5:$R$161,16,FALSE)*$AC$3)</f>
        <v/>
      </c>
      <c r="AF585" s="3" t="str">
        <f>IF($L585="","",IF(LEFT($AB585,2)="SD",0,IF(LEFT($AB585,2)="SB",1*52,IF($N585=Prog!$P$17,VLOOKUP($L585,BaseEqptCdF!$C$5:$P$161,14,FALSE)*1*300,VLOOKUP($L585,BaseEqptCdF!$C$5:$P$161,12,FALSE)*0.2*300))))</f>
        <v/>
      </c>
      <c r="AG585" s="6" t="str">
        <f t="shared" si="79"/>
        <v/>
      </c>
      <c r="AH585" s="6">
        <f>IF($U585=Prog!$S$18,YEAR($X585),"")</f>
        <v>1900</v>
      </c>
      <c r="AI585" s="5" t="str">
        <f>IF(OR($AG585="",$U585=Prog!$S$18),"",IF(OR($U585=Prog!$S$17,$U585=Prog!$S$16),YEAR($X585),IF($AG585="ND","ND",$AI$8+$O585)))</f>
        <v/>
      </c>
      <c r="AJ585" s="3" t="str">
        <f t="shared" si="81"/>
        <v/>
      </c>
      <c r="AK585" s="3" t="str">
        <f t="shared" si="80"/>
        <v/>
      </c>
      <c r="AL585" s="3" t="str">
        <f t="shared" si="80"/>
        <v/>
      </c>
      <c r="AM585" s="3" t="str">
        <f t="shared" si="80"/>
        <v/>
      </c>
      <c r="AN585" s="3" t="str">
        <f t="shared" si="80"/>
        <v/>
      </c>
      <c r="AO585" s="2">
        <f t="shared" si="82"/>
        <v>0</v>
      </c>
      <c r="AP585" s="4"/>
      <c r="AQ585" s="3">
        <f>IF(AJ585=1,VLOOKUP($AP585,BaseEqptCdF!$C$5:$R$161,16,FALSE),0)</f>
        <v>0</v>
      </c>
      <c r="AR585" s="3">
        <f>IF(AK585=1,VLOOKUP($AP585,BaseEqptCdF!$C$5:$R$161,16,FALSE),0)</f>
        <v>0</v>
      </c>
      <c r="AS585" s="3">
        <f>IF(AL585=1,VLOOKUP($AP585,BaseEqptCdF!$C$5:$R$161,16,FALSE),0)</f>
        <v>0</v>
      </c>
      <c r="AT585" s="3">
        <f>IF(AM585=1,VLOOKUP($AP585,BaseEqptCdF!$C$5:$R$161,16,FALSE),0)</f>
        <v>0</v>
      </c>
      <c r="AU585" s="3">
        <f>IF(AN585=1,VLOOKUP($AP585,BaseEqptCdF!$C$5:$R$161,16,FALSE),0)</f>
        <v>0</v>
      </c>
      <c r="AV585" s="2">
        <f t="shared" si="83"/>
        <v>0</v>
      </c>
      <c r="AW585" s="3" t="str">
        <f>IF($L585="","",IF(SUM($AJ585:AJ585)=0,$AE585,VLOOKUP($AP585,BaseEqptCdF!$C$5:$R$161,16,FALSE)*$AC$3))</f>
        <v/>
      </c>
      <c r="AX585" s="3" t="str">
        <f>IF($L585="","",IF(SUM($AJ585:AK585)=0,$AE585,VLOOKUP($AP585,BaseEqptCdF!$C$5:$R$161,16,FALSE)*$AC$3))</f>
        <v/>
      </c>
      <c r="AY585" s="3" t="str">
        <f>IF($L585="","",IF(SUM($AJ585:AL585)=0,$AE585,VLOOKUP($AP585,BaseEqptCdF!$C$5:$R$161,16,FALSE)*$AC$3))</f>
        <v/>
      </c>
      <c r="AZ585" s="3" t="str">
        <f>IF($L585="","",IF(SUM($AJ585:AM585)=0,$AE585,VLOOKUP($AP585,BaseEqptCdF!$C$5:$R$161,16,FALSE)*$AC$3))</f>
        <v/>
      </c>
      <c r="BA585" s="3" t="str">
        <f>IF($L585="","",IF(SUM($AJ585:AN585)=0,$AE585,VLOOKUP($AP585,BaseEqptCdF!$C$5:$R$161,16,FALSE)*$AC$3))</f>
        <v/>
      </c>
      <c r="BB585" s="2">
        <f t="shared" si="84"/>
        <v>0</v>
      </c>
      <c r="BC585" s="3" t="str">
        <f>IF($L585="","",IF(SUM($AJ585:AJ585)=0,$AF585,IF(LEFT(VLOOKUP($AP585,BaseEqptCdF!$C$5:$E$161,3,FALSE),2)="SD",0,IF(LEFT(VLOOKUP($AP585,BaseEqptCdF!$C$5:$E$161,3,FALSE),2)="SB",1*52,VLOOKUP($AP585,BaseEqptCdF!$C$5:$S$161,12,FALSE)*0.2*300))))</f>
        <v/>
      </c>
      <c r="BD585" s="3" t="str">
        <f>IF($L585="","",IF(SUM($AJ585:AK585)=0,$AF585,IF(LEFT(VLOOKUP($AP585,BaseEqptCdF!$C$5:$E$161,3,FALSE),2)="SD",0,IF(LEFT(VLOOKUP($AP585,BaseEqptCdF!$C$5:$E$161,3,FALSE),2)="SB",1*52,VLOOKUP($AP585,BaseEqptCdF!$C$5:$S$161,12,FALSE)*0.2*300))))</f>
        <v/>
      </c>
      <c r="BE585" s="3" t="str">
        <f>IF($L585="","",IF(SUM($AJ585:AL585)=0,$AF585,IF(LEFT(VLOOKUP($AP585,BaseEqptCdF!$C$5:$E$161,3,FALSE),2)="SD",0,IF(LEFT(VLOOKUP($AP585,BaseEqptCdF!$C$5:$E$161,3,FALSE),2)="SB",1*52,VLOOKUP($AP585,BaseEqptCdF!$C$5:$S$161,12,FALSE)*0.2*300))))</f>
        <v/>
      </c>
      <c r="BF585" s="3" t="str">
        <f>IF($L585="","",IF(SUM($AJ585:AM585)=0,$AF585,IF(LEFT(VLOOKUP($AP585,BaseEqptCdF!$C$5:$E$161,3,FALSE),2)="SD",0,IF(LEFT(VLOOKUP($AP585,BaseEqptCdF!$C$5:$E$161,3,FALSE),2)="SB",1*52,VLOOKUP($AP585,BaseEqptCdF!$C$5:$S$161,12,FALSE)*0.2*300))))</f>
        <v/>
      </c>
      <c r="BG585" s="3" t="str">
        <f>IF($L585="","",IF(SUM($AJ585:AN585)=0,$AF585,IF(LEFT(VLOOKUP($AP585,BaseEqptCdF!$C$5:$E$161,3,FALSE),2)="SD",0,IF(LEFT(VLOOKUP($AP585,BaseEqptCdF!$C$5:$E$161,3,FALSE),2)="SB",1*52,VLOOKUP($AP585,BaseEqptCdF!$C$5:$S$161,12,FALSE)*0.2*300))))</f>
        <v/>
      </c>
      <c r="BH585" s="2">
        <f t="shared" si="85"/>
        <v>0</v>
      </c>
    </row>
    <row r="586" spans="1:60" x14ac:dyDescent="0.25">
      <c r="A586" s="296" t="str">
        <f t="array" ref="A586">IF($C586="","",INDEX(Prog!$B$8:$D$300,MATCH($C586,nivo1,0),1))</f>
        <v/>
      </c>
      <c r="B586" s="296" t="str">
        <f t="array" ref="B586">IF($C586="","",INDEX(Prog!$B$8:$D$300,MATCH($C586,nivo1,0),2))</f>
        <v/>
      </c>
      <c r="C586" s="273"/>
      <c r="D586" s="267"/>
      <c r="E586" s="273"/>
      <c r="F586" s="273"/>
      <c r="G586" s="273"/>
      <c r="H586" s="273"/>
      <c r="I586" s="273"/>
      <c r="J586" s="273"/>
      <c r="K586" s="274"/>
      <c r="L586" s="273"/>
      <c r="M586" s="273"/>
      <c r="N586" s="273"/>
      <c r="O586" s="275"/>
      <c r="P586" s="273"/>
      <c r="Q586" s="273"/>
      <c r="R586" s="273"/>
      <c r="S586" s="273"/>
      <c r="T586" s="276"/>
      <c r="U586" s="276"/>
      <c r="V586" s="276"/>
      <c r="W586" s="276"/>
      <c r="X586" s="277"/>
      <c r="Y586" s="278"/>
      <c r="AA586" s="8" t="str">
        <f>IF($L586="","",VLOOKUP($L586,BaseEqptCdF!$C$5:$E$161,2,FALSE))</f>
        <v/>
      </c>
      <c r="AB586" s="8" t="str">
        <f>IF($L586="","",VLOOKUP($L586,BaseEqptCdF!$C$5:$E$161,3,FALSE))</f>
        <v/>
      </c>
      <c r="AC586" s="7" t="str">
        <f>IF($L586="","",VLOOKUP($L586,BaseEqptCdF!$C$5:$I$161,6,FALSE))</f>
        <v/>
      </c>
      <c r="AD586" s="7" t="str">
        <f>IF($L586="","",VLOOKUP($L586,BaseEqptCdF!$C$5:$I$161,7,FALSE))</f>
        <v/>
      </c>
      <c r="AE586" s="3" t="str">
        <f>IF($L586="","",VLOOKUP($L586,BaseEqptCdF!$C$5:$R$161,16,FALSE)*$AC$3)</f>
        <v/>
      </c>
      <c r="AF586" s="3" t="str">
        <f>IF($L586="","",IF(LEFT($AB586,2)="SD",0,IF(LEFT($AB586,2)="SB",1*52,IF($N586=Prog!$P$17,VLOOKUP($L586,BaseEqptCdF!$C$5:$P$161,14,FALSE)*1*300,VLOOKUP($L586,BaseEqptCdF!$C$5:$P$161,12,FALSE)*0.2*300))))</f>
        <v/>
      </c>
      <c r="AG586" s="6" t="str">
        <f t="shared" si="79"/>
        <v/>
      </c>
      <c r="AH586" s="6">
        <f>IF($U586=Prog!$S$18,YEAR($X586),"")</f>
        <v>1900</v>
      </c>
      <c r="AI586" s="5" t="str">
        <f>IF(OR($AG586="",$U586=Prog!$S$18),"",IF(OR($U586=Prog!$S$17,$U586=Prog!$S$16),YEAR($X586),IF($AG586="ND","ND",$AI$8+$O586)))</f>
        <v/>
      </c>
      <c r="AJ586" s="3" t="str">
        <f t="shared" si="81"/>
        <v/>
      </c>
      <c r="AK586" s="3" t="str">
        <f t="shared" si="80"/>
        <v/>
      </c>
      <c r="AL586" s="3" t="str">
        <f t="shared" si="80"/>
        <v/>
      </c>
      <c r="AM586" s="3" t="str">
        <f t="shared" si="80"/>
        <v/>
      </c>
      <c r="AN586" s="3" t="str">
        <f t="shared" si="80"/>
        <v/>
      </c>
      <c r="AO586" s="2">
        <f t="shared" si="82"/>
        <v>0</v>
      </c>
      <c r="AP586" s="4"/>
      <c r="AQ586" s="3">
        <f>IF(AJ586=1,VLOOKUP($AP586,BaseEqptCdF!$C$5:$R$161,16,FALSE),0)</f>
        <v>0</v>
      </c>
      <c r="AR586" s="3">
        <f>IF(AK586=1,VLOOKUP($AP586,BaseEqptCdF!$C$5:$R$161,16,FALSE),0)</f>
        <v>0</v>
      </c>
      <c r="AS586" s="3">
        <f>IF(AL586=1,VLOOKUP($AP586,BaseEqptCdF!$C$5:$R$161,16,FALSE),0)</f>
        <v>0</v>
      </c>
      <c r="AT586" s="3">
        <f>IF(AM586=1,VLOOKUP($AP586,BaseEqptCdF!$C$5:$R$161,16,FALSE),0)</f>
        <v>0</v>
      </c>
      <c r="AU586" s="3">
        <f>IF(AN586=1,VLOOKUP($AP586,BaseEqptCdF!$C$5:$R$161,16,FALSE),0)</f>
        <v>0</v>
      </c>
      <c r="AV586" s="2">
        <f t="shared" si="83"/>
        <v>0</v>
      </c>
      <c r="AW586" s="3" t="str">
        <f>IF($L586="","",IF(SUM($AJ586:AJ586)=0,$AE586,VLOOKUP($AP586,BaseEqptCdF!$C$5:$R$161,16,FALSE)*$AC$3))</f>
        <v/>
      </c>
      <c r="AX586" s="3" t="str">
        <f>IF($L586="","",IF(SUM($AJ586:AK586)=0,$AE586,VLOOKUP($AP586,BaseEqptCdF!$C$5:$R$161,16,FALSE)*$AC$3))</f>
        <v/>
      </c>
      <c r="AY586" s="3" t="str">
        <f>IF($L586="","",IF(SUM($AJ586:AL586)=0,$AE586,VLOOKUP($AP586,BaseEqptCdF!$C$5:$R$161,16,FALSE)*$AC$3))</f>
        <v/>
      </c>
      <c r="AZ586" s="3" t="str">
        <f>IF($L586="","",IF(SUM($AJ586:AM586)=0,$AE586,VLOOKUP($AP586,BaseEqptCdF!$C$5:$R$161,16,FALSE)*$AC$3))</f>
        <v/>
      </c>
      <c r="BA586" s="3" t="str">
        <f>IF($L586="","",IF(SUM($AJ586:AN586)=0,$AE586,VLOOKUP($AP586,BaseEqptCdF!$C$5:$R$161,16,FALSE)*$AC$3))</f>
        <v/>
      </c>
      <c r="BB586" s="2">
        <f t="shared" si="84"/>
        <v>0</v>
      </c>
      <c r="BC586" s="3" t="str">
        <f>IF($L586="","",IF(SUM($AJ586:AJ586)=0,$AF586,IF(LEFT(VLOOKUP($AP586,BaseEqptCdF!$C$5:$E$161,3,FALSE),2)="SD",0,IF(LEFT(VLOOKUP($AP586,BaseEqptCdF!$C$5:$E$161,3,FALSE),2)="SB",1*52,VLOOKUP($AP586,BaseEqptCdF!$C$5:$S$161,12,FALSE)*0.2*300))))</f>
        <v/>
      </c>
      <c r="BD586" s="3" t="str">
        <f>IF($L586="","",IF(SUM($AJ586:AK586)=0,$AF586,IF(LEFT(VLOOKUP($AP586,BaseEqptCdF!$C$5:$E$161,3,FALSE),2)="SD",0,IF(LEFT(VLOOKUP($AP586,BaseEqptCdF!$C$5:$E$161,3,FALSE),2)="SB",1*52,VLOOKUP($AP586,BaseEqptCdF!$C$5:$S$161,12,FALSE)*0.2*300))))</f>
        <v/>
      </c>
      <c r="BE586" s="3" t="str">
        <f>IF($L586="","",IF(SUM($AJ586:AL586)=0,$AF586,IF(LEFT(VLOOKUP($AP586,BaseEqptCdF!$C$5:$E$161,3,FALSE),2)="SD",0,IF(LEFT(VLOOKUP($AP586,BaseEqptCdF!$C$5:$E$161,3,FALSE),2)="SB",1*52,VLOOKUP($AP586,BaseEqptCdF!$C$5:$S$161,12,FALSE)*0.2*300))))</f>
        <v/>
      </c>
      <c r="BF586" s="3" t="str">
        <f>IF($L586="","",IF(SUM($AJ586:AM586)=0,$AF586,IF(LEFT(VLOOKUP($AP586,BaseEqptCdF!$C$5:$E$161,3,FALSE),2)="SD",0,IF(LEFT(VLOOKUP($AP586,BaseEqptCdF!$C$5:$E$161,3,FALSE),2)="SB",1*52,VLOOKUP($AP586,BaseEqptCdF!$C$5:$S$161,12,FALSE)*0.2*300))))</f>
        <v/>
      </c>
      <c r="BG586" s="3" t="str">
        <f>IF($L586="","",IF(SUM($AJ586:AN586)=0,$AF586,IF(LEFT(VLOOKUP($AP586,BaseEqptCdF!$C$5:$E$161,3,FALSE),2)="SD",0,IF(LEFT(VLOOKUP($AP586,BaseEqptCdF!$C$5:$E$161,3,FALSE),2)="SB",1*52,VLOOKUP($AP586,BaseEqptCdF!$C$5:$S$161,12,FALSE)*0.2*300))))</f>
        <v/>
      </c>
      <c r="BH586" s="2">
        <f t="shared" si="85"/>
        <v>0</v>
      </c>
    </row>
    <row r="587" spans="1:60" x14ac:dyDescent="0.25">
      <c r="A587" s="296" t="str">
        <f t="array" ref="A587">IF($C587="","",INDEX(Prog!$B$8:$D$300,MATCH($C587,nivo1,0),1))</f>
        <v/>
      </c>
      <c r="B587" s="296" t="str">
        <f t="array" ref="B587">IF($C587="","",INDEX(Prog!$B$8:$D$300,MATCH($C587,nivo1,0),2))</f>
        <v/>
      </c>
      <c r="C587" s="273"/>
      <c r="D587" s="267"/>
      <c r="E587" s="273"/>
      <c r="F587" s="273"/>
      <c r="G587" s="273"/>
      <c r="H587" s="273"/>
      <c r="I587" s="273"/>
      <c r="J587" s="273"/>
      <c r="K587" s="274"/>
      <c r="L587" s="273"/>
      <c r="M587" s="273"/>
      <c r="N587" s="273"/>
      <c r="O587" s="275"/>
      <c r="P587" s="273"/>
      <c r="Q587" s="273"/>
      <c r="R587" s="273"/>
      <c r="S587" s="273"/>
      <c r="T587" s="276"/>
      <c r="U587" s="276"/>
      <c r="V587" s="276"/>
      <c r="W587" s="276"/>
      <c r="X587" s="277"/>
      <c r="Y587" s="278"/>
      <c r="AA587" s="8" t="str">
        <f>IF($L587="","",VLOOKUP($L587,BaseEqptCdF!$C$5:$E$161,2,FALSE))</f>
        <v/>
      </c>
      <c r="AB587" s="8" t="str">
        <f>IF($L587="","",VLOOKUP($L587,BaseEqptCdF!$C$5:$E$161,3,FALSE))</f>
        <v/>
      </c>
      <c r="AC587" s="7" t="str">
        <f>IF($L587="","",VLOOKUP($L587,BaseEqptCdF!$C$5:$I$161,6,FALSE))</f>
        <v/>
      </c>
      <c r="AD587" s="7" t="str">
        <f>IF($L587="","",VLOOKUP($L587,BaseEqptCdF!$C$5:$I$161,7,FALSE))</f>
        <v/>
      </c>
      <c r="AE587" s="3" t="str">
        <f>IF($L587="","",VLOOKUP($L587,BaseEqptCdF!$C$5:$R$161,16,FALSE)*$AC$3)</f>
        <v/>
      </c>
      <c r="AF587" s="3" t="str">
        <f>IF($L587="","",IF(LEFT($AB587,2)="SD",0,IF(LEFT($AB587,2)="SB",1*52,IF($N587=Prog!$P$17,VLOOKUP($L587,BaseEqptCdF!$C$5:$P$161,14,FALSE)*1*300,VLOOKUP($L587,BaseEqptCdF!$C$5:$P$161,12,FALSE)*0.2*300))))</f>
        <v/>
      </c>
      <c r="AG587" s="6" t="str">
        <f t="shared" ref="AG587:AG650" si="86">IF($L587="","",IF(OR(ISTEXT($O587),$O587=""),"ND",YEAR($X587)-$O587))</f>
        <v/>
      </c>
      <c r="AH587" s="6">
        <f>IF($U587=Prog!$S$18,YEAR($X587),"")</f>
        <v>1900</v>
      </c>
      <c r="AI587" s="5" t="str">
        <f>IF(OR($AG587="",$U587=Prog!$S$18),"",IF(OR($U587=Prog!$S$17,$U587=Prog!$S$16),YEAR($X587),IF($AG587="ND","ND",$AI$8+$O587)))</f>
        <v/>
      </c>
      <c r="AJ587" s="3" t="str">
        <f t="shared" si="81"/>
        <v/>
      </c>
      <c r="AK587" s="3" t="str">
        <f t="shared" si="80"/>
        <v/>
      </c>
      <c r="AL587" s="3" t="str">
        <f t="shared" si="80"/>
        <v/>
      </c>
      <c r="AM587" s="3" t="str">
        <f t="shared" si="80"/>
        <v/>
      </c>
      <c r="AN587" s="3" t="str">
        <f t="shared" si="80"/>
        <v/>
      </c>
      <c r="AO587" s="2">
        <f t="shared" si="82"/>
        <v>0</v>
      </c>
      <c r="AP587" s="4"/>
      <c r="AQ587" s="3">
        <f>IF(AJ587=1,VLOOKUP($AP587,BaseEqptCdF!$C$5:$R$161,16,FALSE),0)</f>
        <v>0</v>
      </c>
      <c r="AR587" s="3">
        <f>IF(AK587=1,VLOOKUP($AP587,BaseEqptCdF!$C$5:$R$161,16,FALSE),0)</f>
        <v>0</v>
      </c>
      <c r="AS587" s="3">
        <f>IF(AL587=1,VLOOKUP($AP587,BaseEqptCdF!$C$5:$R$161,16,FALSE),0)</f>
        <v>0</v>
      </c>
      <c r="AT587" s="3">
        <f>IF(AM587=1,VLOOKUP($AP587,BaseEqptCdF!$C$5:$R$161,16,FALSE),0)</f>
        <v>0</v>
      </c>
      <c r="AU587" s="3">
        <f>IF(AN587=1,VLOOKUP($AP587,BaseEqptCdF!$C$5:$R$161,16,FALSE),0)</f>
        <v>0</v>
      </c>
      <c r="AV587" s="2">
        <f t="shared" si="83"/>
        <v>0</v>
      </c>
      <c r="AW587" s="3" t="str">
        <f>IF($L587="","",IF(SUM($AJ587:AJ587)=0,$AE587,VLOOKUP($AP587,BaseEqptCdF!$C$5:$R$161,16,FALSE)*$AC$3))</f>
        <v/>
      </c>
      <c r="AX587" s="3" t="str">
        <f>IF($L587="","",IF(SUM($AJ587:AK587)=0,$AE587,VLOOKUP($AP587,BaseEqptCdF!$C$5:$R$161,16,FALSE)*$AC$3))</f>
        <v/>
      </c>
      <c r="AY587" s="3" t="str">
        <f>IF($L587="","",IF(SUM($AJ587:AL587)=0,$AE587,VLOOKUP($AP587,BaseEqptCdF!$C$5:$R$161,16,FALSE)*$AC$3))</f>
        <v/>
      </c>
      <c r="AZ587" s="3" t="str">
        <f>IF($L587="","",IF(SUM($AJ587:AM587)=0,$AE587,VLOOKUP($AP587,BaseEqptCdF!$C$5:$R$161,16,FALSE)*$AC$3))</f>
        <v/>
      </c>
      <c r="BA587" s="3" t="str">
        <f>IF($L587="","",IF(SUM($AJ587:AN587)=0,$AE587,VLOOKUP($AP587,BaseEqptCdF!$C$5:$R$161,16,FALSE)*$AC$3))</f>
        <v/>
      </c>
      <c r="BB587" s="2">
        <f t="shared" si="84"/>
        <v>0</v>
      </c>
      <c r="BC587" s="3" t="str">
        <f>IF($L587="","",IF(SUM($AJ587:AJ587)=0,$AF587,IF(LEFT(VLOOKUP($AP587,BaseEqptCdF!$C$5:$E$161,3,FALSE),2)="SD",0,IF(LEFT(VLOOKUP($AP587,BaseEqptCdF!$C$5:$E$161,3,FALSE),2)="SB",1*52,VLOOKUP($AP587,BaseEqptCdF!$C$5:$S$161,12,FALSE)*0.2*300))))</f>
        <v/>
      </c>
      <c r="BD587" s="3" t="str">
        <f>IF($L587="","",IF(SUM($AJ587:AK587)=0,$AF587,IF(LEFT(VLOOKUP($AP587,BaseEqptCdF!$C$5:$E$161,3,FALSE),2)="SD",0,IF(LEFT(VLOOKUP($AP587,BaseEqptCdF!$C$5:$E$161,3,FALSE),2)="SB",1*52,VLOOKUP($AP587,BaseEqptCdF!$C$5:$S$161,12,FALSE)*0.2*300))))</f>
        <v/>
      </c>
      <c r="BE587" s="3" t="str">
        <f>IF($L587="","",IF(SUM($AJ587:AL587)=0,$AF587,IF(LEFT(VLOOKUP($AP587,BaseEqptCdF!$C$5:$E$161,3,FALSE),2)="SD",0,IF(LEFT(VLOOKUP($AP587,BaseEqptCdF!$C$5:$E$161,3,FALSE),2)="SB",1*52,VLOOKUP($AP587,BaseEqptCdF!$C$5:$S$161,12,FALSE)*0.2*300))))</f>
        <v/>
      </c>
      <c r="BF587" s="3" t="str">
        <f>IF($L587="","",IF(SUM($AJ587:AM587)=0,$AF587,IF(LEFT(VLOOKUP($AP587,BaseEqptCdF!$C$5:$E$161,3,FALSE),2)="SD",0,IF(LEFT(VLOOKUP($AP587,BaseEqptCdF!$C$5:$E$161,3,FALSE),2)="SB",1*52,VLOOKUP($AP587,BaseEqptCdF!$C$5:$S$161,12,FALSE)*0.2*300))))</f>
        <v/>
      </c>
      <c r="BG587" s="3" t="str">
        <f>IF($L587="","",IF(SUM($AJ587:AN587)=0,$AF587,IF(LEFT(VLOOKUP($AP587,BaseEqptCdF!$C$5:$E$161,3,FALSE),2)="SD",0,IF(LEFT(VLOOKUP($AP587,BaseEqptCdF!$C$5:$E$161,3,FALSE),2)="SB",1*52,VLOOKUP($AP587,BaseEqptCdF!$C$5:$S$161,12,FALSE)*0.2*300))))</f>
        <v/>
      </c>
      <c r="BH587" s="2">
        <f t="shared" si="85"/>
        <v>0</v>
      </c>
    </row>
    <row r="588" spans="1:60" x14ac:dyDescent="0.25">
      <c r="A588" s="296" t="str">
        <f t="array" ref="A588">IF($C588="","",INDEX(Prog!$B$8:$D$300,MATCH($C588,nivo1,0),1))</f>
        <v/>
      </c>
      <c r="B588" s="296" t="str">
        <f t="array" ref="B588">IF($C588="","",INDEX(Prog!$B$8:$D$300,MATCH($C588,nivo1,0),2))</f>
        <v/>
      </c>
      <c r="C588" s="273"/>
      <c r="D588" s="267"/>
      <c r="E588" s="273"/>
      <c r="F588" s="273"/>
      <c r="G588" s="273"/>
      <c r="H588" s="273"/>
      <c r="I588" s="273"/>
      <c r="J588" s="273"/>
      <c r="K588" s="274"/>
      <c r="L588" s="273"/>
      <c r="M588" s="273"/>
      <c r="N588" s="273"/>
      <c r="O588" s="275"/>
      <c r="P588" s="273"/>
      <c r="Q588" s="273"/>
      <c r="R588" s="273"/>
      <c r="S588" s="273"/>
      <c r="T588" s="276"/>
      <c r="U588" s="276"/>
      <c r="V588" s="276"/>
      <c r="W588" s="276"/>
      <c r="X588" s="277"/>
      <c r="Y588" s="278"/>
      <c r="AA588" s="8" t="str">
        <f>IF($L588="","",VLOOKUP($L588,BaseEqptCdF!$C$5:$E$161,2,FALSE))</f>
        <v/>
      </c>
      <c r="AB588" s="8" t="str">
        <f>IF($L588="","",VLOOKUP($L588,BaseEqptCdF!$C$5:$E$161,3,FALSE))</f>
        <v/>
      </c>
      <c r="AC588" s="7" t="str">
        <f>IF($L588="","",VLOOKUP($L588,BaseEqptCdF!$C$5:$I$161,6,FALSE))</f>
        <v/>
      </c>
      <c r="AD588" s="7" t="str">
        <f>IF($L588="","",VLOOKUP($L588,BaseEqptCdF!$C$5:$I$161,7,FALSE))</f>
        <v/>
      </c>
      <c r="AE588" s="3" t="str">
        <f>IF($L588="","",VLOOKUP($L588,BaseEqptCdF!$C$5:$R$161,16,FALSE)*$AC$3)</f>
        <v/>
      </c>
      <c r="AF588" s="3" t="str">
        <f>IF($L588="","",IF(LEFT($AB588,2)="SD",0,IF(LEFT($AB588,2)="SB",1*52,IF($N588=Prog!$P$17,VLOOKUP($L588,BaseEqptCdF!$C$5:$P$161,14,FALSE)*1*300,VLOOKUP($L588,BaseEqptCdF!$C$5:$P$161,12,FALSE)*0.2*300))))</f>
        <v/>
      </c>
      <c r="AG588" s="6" t="str">
        <f t="shared" si="86"/>
        <v/>
      </c>
      <c r="AH588" s="6">
        <f>IF($U588=Prog!$S$18,YEAR($X588),"")</f>
        <v>1900</v>
      </c>
      <c r="AI588" s="5" t="str">
        <f>IF(OR($AG588="",$U588=Prog!$S$18),"",IF(OR($U588=Prog!$S$17,$U588=Prog!$S$16),YEAR($X588),IF($AG588="ND","ND",$AI$8+$O588)))</f>
        <v/>
      </c>
      <c r="AJ588" s="3" t="str">
        <f t="shared" si="81"/>
        <v/>
      </c>
      <c r="AK588" s="3" t="str">
        <f t="shared" si="80"/>
        <v/>
      </c>
      <c r="AL588" s="3" t="str">
        <f t="shared" si="80"/>
        <v/>
      </c>
      <c r="AM588" s="3" t="str">
        <f t="shared" si="80"/>
        <v/>
      </c>
      <c r="AN588" s="3" t="str">
        <f t="shared" si="80"/>
        <v/>
      </c>
      <c r="AO588" s="2">
        <f t="shared" si="82"/>
        <v>0</v>
      </c>
      <c r="AP588" s="4"/>
      <c r="AQ588" s="3">
        <f>IF(AJ588=1,VLOOKUP($AP588,BaseEqptCdF!$C$5:$R$161,16,FALSE),0)</f>
        <v>0</v>
      </c>
      <c r="AR588" s="3">
        <f>IF(AK588=1,VLOOKUP($AP588,BaseEqptCdF!$C$5:$R$161,16,FALSE),0)</f>
        <v>0</v>
      </c>
      <c r="AS588" s="3">
        <f>IF(AL588=1,VLOOKUP($AP588,BaseEqptCdF!$C$5:$R$161,16,FALSE),0)</f>
        <v>0</v>
      </c>
      <c r="AT588" s="3">
        <f>IF(AM588=1,VLOOKUP($AP588,BaseEqptCdF!$C$5:$R$161,16,FALSE),0)</f>
        <v>0</v>
      </c>
      <c r="AU588" s="3">
        <f>IF(AN588=1,VLOOKUP($AP588,BaseEqptCdF!$C$5:$R$161,16,FALSE),0)</f>
        <v>0</v>
      </c>
      <c r="AV588" s="2">
        <f t="shared" si="83"/>
        <v>0</v>
      </c>
      <c r="AW588" s="3" t="str">
        <f>IF($L588="","",IF(SUM($AJ588:AJ588)=0,$AE588,VLOOKUP($AP588,BaseEqptCdF!$C$5:$R$161,16,FALSE)*$AC$3))</f>
        <v/>
      </c>
      <c r="AX588" s="3" t="str">
        <f>IF($L588="","",IF(SUM($AJ588:AK588)=0,$AE588,VLOOKUP($AP588,BaseEqptCdF!$C$5:$R$161,16,FALSE)*$AC$3))</f>
        <v/>
      </c>
      <c r="AY588" s="3" t="str">
        <f>IF($L588="","",IF(SUM($AJ588:AL588)=0,$AE588,VLOOKUP($AP588,BaseEqptCdF!$C$5:$R$161,16,FALSE)*$AC$3))</f>
        <v/>
      </c>
      <c r="AZ588" s="3" t="str">
        <f>IF($L588="","",IF(SUM($AJ588:AM588)=0,$AE588,VLOOKUP($AP588,BaseEqptCdF!$C$5:$R$161,16,FALSE)*$AC$3))</f>
        <v/>
      </c>
      <c r="BA588" s="3" t="str">
        <f>IF($L588="","",IF(SUM($AJ588:AN588)=0,$AE588,VLOOKUP($AP588,BaseEqptCdF!$C$5:$R$161,16,FALSE)*$AC$3))</f>
        <v/>
      </c>
      <c r="BB588" s="2">
        <f t="shared" si="84"/>
        <v>0</v>
      </c>
      <c r="BC588" s="3" t="str">
        <f>IF($L588="","",IF(SUM($AJ588:AJ588)=0,$AF588,IF(LEFT(VLOOKUP($AP588,BaseEqptCdF!$C$5:$E$161,3,FALSE),2)="SD",0,IF(LEFT(VLOOKUP($AP588,BaseEqptCdF!$C$5:$E$161,3,FALSE),2)="SB",1*52,VLOOKUP($AP588,BaseEqptCdF!$C$5:$S$161,12,FALSE)*0.2*300))))</f>
        <v/>
      </c>
      <c r="BD588" s="3" t="str">
        <f>IF($L588="","",IF(SUM($AJ588:AK588)=0,$AF588,IF(LEFT(VLOOKUP($AP588,BaseEqptCdF!$C$5:$E$161,3,FALSE),2)="SD",0,IF(LEFT(VLOOKUP($AP588,BaseEqptCdF!$C$5:$E$161,3,FALSE),2)="SB",1*52,VLOOKUP($AP588,BaseEqptCdF!$C$5:$S$161,12,FALSE)*0.2*300))))</f>
        <v/>
      </c>
      <c r="BE588" s="3" t="str">
        <f>IF($L588="","",IF(SUM($AJ588:AL588)=0,$AF588,IF(LEFT(VLOOKUP($AP588,BaseEqptCdF!$C$5:$E$161,3,FALSE),2)="SD",0,IF(LEFT(VLOOKUP($AP588,BaseEqptCdF!$C$5:$E$161,3,FALSE),2)="SB",1*52,VLOOKUP($AP588,BaseEqptCdF!$C$5:$S$161,12,FALSE)*0.2*300))))</f>
        <v/>
      </c>
      <c r="BF588" s="3" t="str">
        <f>IF($L588="","",IF(SUM($AJ588:AM588)=0,$AF588,IF(LEFT(VLOOKUP($AP588,BaseEqptCdF!$C$5:$E$161,3,FALSE),2)="SD",0,IF(LEFT(VLOOKUP($AP588,BaseEqptCdF!$C$5:$E$161,3,FALSE),2)="SB",1*52,VLOOKUP($AP588,BaseEqptCdF!$C$5:$S$161,12,FALSE)*0.2*300))))</f>
        <v/>
      </c>
      <c r="BG588" s="3" t="str">
        <f>IF($L588="","",IF(SUM($AJ588:AN588)=0,$AF588,IF(LEFT(VLOOKUP($AP588,BaseEqptCdF!$C$5:$E$161,3,FALSE),2)="SD",0,IF(LEFT(VLOOKUP($AP588,BaseEqptCdF!$C$5:$E$161,3,FALSE),2)="SB",1*52,VLOOKUP($AP588,BaseEqptCdF!$C$5:$S$161,12,FALSE)*0.2*300))))</f>
        <v/>
      </c>
      <c r="BH588" s="2">
        <f t="shared" si="85"/>
        <v>0</v>
      </c>
    </row>
    <row r="589" spans="1:60" x14ac:dyDescent="0.25">
      <c r="A589" s="296" t="str">
        <f t="array" ref="A589">IF($C589="","",INDEX(Prog!$B$8:$D$300,MATCH($C589,nivo1,0),1))</f>
        <v/>
      </c>
      <c r="B589" s="296" t="str">
        <f t="array" ref="B589">IF($C589="","",INDEX(Prog!$B$8:$D$300,MATCH($C589,nivo1,0),2))</f>
        <v/>
      </c>
      <c r="C589" s="273"/>
      <c r="D589" s="267"/>
      <c r="E589" s="273"/>
      <c r="F589" s="273"/>
      <c r="G589" s="273"/>
      <c r="H589" s="273"/>
      <c r="I589" s="273"/>
      <c r="J589" s="273"/>
      <c r="K589" s="274"/>
      <c r="L589" s="273"/>
      <c r="M589" s="273"/>
      <c r="N589" s="273"/>
      <c r="O589" s="275"/>
      <c r="P589" s="273"/>
      <c r="Q589" s="273"/>
      <c r="R589" s="273"/>
      <c r="S589" s="273"/>
      <c r="T589" s="276"/>
      <c r="U589" s="276"/>
      <c r="V589" s="276"/>
      <c r="W589" s="276"/>
      <c r="X589" s="277"/>
      <c r="Y589" s="278"/>
      <c r="AA589" s="8" t="str">
        <f>IF($L589="","",VLOOKUP($L589,BaseEqptCdF!$C$5:$E$161,2,FALSE))</f>
        <v/>
      </c>
      <c r="AB589" s="8" t="str">
        <f>IF($L589="","",VLOOKUP($L589,BaseEqptCdF!$C$5:$E$161,3,FALSE))</f>
        <v/>
      </c>
      <c r="AC589" s="7" t="str">
        <f>IF($L589="","",VLOOKUP($L589,BaseEqptCdF!$C$5:$I$161,6,FALSE))</f>
        <v/>
      </c>
      <c r="AD589" s="7" t="str">
        <f>IF($L589="","",VLOOKUP($L589,BaseEqptCdF!$C$5:$I$161,7,FALSE))</f>
        <v/>
      </c>
      <c r="AE589" s="3" t="str">
        <f>IF($L589="","",VLOOKUP($L589,BaseEqptCdF!$C$5:$R$161,16,FALSE)*$AC$3)</f>
        <v/>
      </c>
      <c r="AF589" s="3" t="str">
        <f>IF($L589="","",IF(LEFT($AB589,2)="SD",0,IF(LEFT($AB589,2)="SB",1*52,IF($N589=Prog!$P$17,VLOOKUP($L589,BaseEqptCdF!$C$5:$P$161,14,FALSE)*1*300,VLOOKUP($L589,BaseEqptCdF!$C$5:$P$161,12,FALSE)*0.2*300))))</f>
        <v/>
      </c>
      <c r="AG589" s="6" t="str">
        <f t="shared" si="86"/>
        <v/>
      </c>
      <c r="AH589" s="6">
        <f>IF($U589=Prog!$S$18,YEAR($X589),"")</f>
        <v>1900</v>
      </c>
      <c r="AI589" s="5" t="str">
        <f>IF(OR($AG589="",$U589=Prog!$S$18),"",IF(OR($U589=Prog!$S$17,$U589=Prog!$S$16),YEAR($X589),IF($AG589="ND","ND",$AI$8+$O589)))</f>
        <v/>
      </c>
      <c r="AJ589" s="3" t="str">
        <f t="shared" si="81"/>
        <v/>
      </c>
      <c r="AK589" s="3" t="str">
        <f t="shared" si="80"/>
        <v/>
      </c>
      <c r="AL589" s="3" t="str">
        <f t="shared" si="80"/>
        <v/>
      </c>
      <c r="AM589" s="3" t="str">
        <f t="shared" si="80"/>
        <v/>
      </c>
      <c r="AN589" s="3" t="str">
        <f t="shared" si="80"/>
        <v/>
      </c>
      <c r="AO589" s="2">
        <f t="shared" si="82"/>
        <v>0</v>
      </c>
      <c r="AP589" s="4"/>
      <c r="AQ589" s="3">
        <f>IF(AJ589=1,VLOOKUP($AP589,BaseEqptCdF!$C$5:$R$161,16,FALSE),0)</f>
        <v>0</v>
      </c>
      <c r="AR589" s="3">
        <f>IF(AK589=1,VLOOKUP($AP589,BaseEqptCdF!$C$5:$R$161,16,FALSE),0)</f>
        <v>0</v>
      </c>
      <c r="AS589" s="3">
        <f>IF(AL589=1,VLOOKUP($AP589,BaseEqptCdF!$C$5:$R$161,16,FALSE),0)</f>
        <v>0</v>
      </c>
      <c r="AT589" s="3">
        <f>IF(AM589=1,VLOOKUP($AP589,BaseEqptCdF!$C$5:$R$161,16,FALSE),0)</f>
        <v>0</v>
      </c>
      <c r="AU589" s="3">
        <f>IF(AN589=1,VLOOKUP($AP589,BaseEqptCdF!$C$5:$R$161,16,FALSE),0)</f>
        <v>0</v>
      </c>
      <c r="AV589" s="2">
        <f t="shared" si="83"/>
        <v>0</v>
      </c>
      <c r="AW589" s="3" t="str">
        <f>IF($L589="","",IF(SUM($AJ589:AJ589)=0,$AE589,VLOOKUP($AP589,BaseEqptCdF!$C$5:$R$161,16,FALSE)*$AC$3))</f>
        <v/>
      </c>
      <c r="AX589" s="3" t="str">
        <f>IF($L589="","",IF(SUM($AJ589:AK589)=0,$AE589,VLOOKUP($AP589,BaseEqptCdF!$C$5:$R$161,16,FALSE)*$AC$3))</f>
        <v/>
      </c>
      <c r="AY589" s="3" t="str">
        <f>IF($L589="","",IF(SUM($AJ589:AL589)=0,$AE589,VLOOKUP($AP589,BaseEqptCdF!$C$5:$R$161,16,FALSE)*$AC$3))</f>
        <v/>
      </c>
      <c r="AZ589" s="3" t="str">
        <f>IF($L589="","",IF(SUM($AJ589:AM589)=0,$AE589,VLOOKUP($AP589,BaseEqptCdF!$C$5:$R$161,16,FALSE)*$AC$3))</f>
        <v/>
      </c>
      <c r="BA589" s="3" t="str">
        <f>IF($L589="","",IF(SUM($AJ589:AN589)=0,$AE589,VLOOKUP($AP589,BaseEqptCdF!$C$5:$R$161,16,FALSE)*$AC$3))</f>
        <v/>
      </c>
      <c r="BB589" s="2">
        <f t="shared" si="84"/>
        <v>0</v>
      </c>
      <c r="BC589" s="3" t="str">
        <f>IF($L589="","",IF(SUM($AJ589:AJ589)=0,$AF589,IF(LEFT(VLOOKUP($AP589,BaseEqptCdF!$C$5:$E$161,3,FALSE),2)="SD",0,IF(LEFT(VLOOKUP($AP589,BaseEqptCdF!$C$5:$E$161,3,FALSE),2)="SB",1*52,VLOOKUP($AP589,BaseEqptCdF!$C$5:$S$161,12,FALSE)*0.2*300))))</f>
        <v/>
      </c>
      <c r="BD589" s="3" t="str">
        <f>IF($L589="","",IF(SUM($AJ589:AK589)=0,$AF589,IF(LEFT(VLOOKUP($AP589,BaseEqptCdF!$C$5:$E$161,3,FALSE),2)="SD",0,IF(LEFT(VLOOKUP($AP589,BaseEqptCdF!$C$5:$E$161,3,FALSE),2)="SB",1*52,VLOOKUP($AP589,BaseEqptCdF!$C$5:$S$161,12,FALSE)*0.2*300))))</f>
        <v/>
      </c>
      <c r="BE589" s="3" t="str">
        <f>IF($L589="","",IF(SUM($AJ589:AL589)=0,$AF589,IF(LEFT(VLOOKUP($AP589,BaseEqptCdF!$C$5:$E$161,3,FALSE),2)="SD",0,IF(LEFT(VLOOKUP($AP589,BaseEqptCdF!$C$5:$E$161,3,FALSE),2)="SB",1*52,VLOOKUP($AP589,BaseEqptCdF!$C$5:$S$161,12,FALSE)*0.2*300))))</f>
        <v/>
      </c>
      <c r="BF589" s="3" t="str">
        <f>IF($L589="","",IF(SUM($AJ589:AM589)=0,$AF589,IF(LEFT(VLOOKUP($AP589,BaseEqptCdF!$C$5:$E$161,3,FALSE),2)="SD",0,IF(LEFT(VLOOKUP($AP589,BaseEqptCdF!$C$5:$E$161,3,FALSE),2)="SB",1*52,VLOOKUP($AP589,BaseEqptCdF!$C$5:$S$161,12,FALSE)*0.2*300))))</f>
        <v/>
      </c>
      <c r="BG589" s="3" t="str">
        <f>IF($L589="","",IF(SUM($AJ589:AN589)=0,$AF589,IF(LEFT(VLOOKUP($AP589,BaseEqptCdF!$C$5:$E$161,3,FALSE),2)="SD",0,IF(LEFT(VLOOKUP($AP589,BaseEqptCdF!$C$5:$E$161,3,FALSE),2)="SB",1*52,VLOOKUP($AP589,BaseEqptCdF!$C$5:$S$161,12,FALSE)*0.2*300))))</f>
        <v/>
      </c>
      <c r="BH589" s="2">
        <f t="shared" si="85"/>
        <v>0</v>
      </c>
    </row>
    <row r="590" spans="1:60" x14ac:dyDescent="0.25">
      <c r="A590" s="296" t="str">
        <f t="array" ref="A590">IF($C590="","",INDEX(Prog!$B$8:$D$300,MATCH($C590,nivo1,0),1))</f>
        <v/>
      </c>
      <c r="B590" s="296" t="str">
        <f t="array" ref="B590">IF($C590="","",INDEX(Prog!$B$8:$D$300,MATCH($C590,nivo1,0),2))</f>
        <v/>
      </c>
      <c r="C590" s="273"/>
      <c r="D590" s="267"/>
      <c r="E590" s="273"/>
      <c r="F590" s="273"/>
      <c r="G590" s="273"/>
      <c r="H590" s="273"/>
      <c r="I590" s="273"/>
      <c r="J590" s="273"/>
      <c r="K590" s="274"/>
      <c r="L590" s="273"/>
      <c r="M590" s="273"/>
      <c r="N590" s="273"/>
      <c r="O590" s="275"/>
      <c r="P590" s="273"/>
      <c r="Q590" s="273"/>
      <c r="R590" s="273"/>
      <c r="S590" s="273"/>
      <c r="T590" s="276"/>
      <c r="U590" s="276"/>
      <c r="V590" s="276"/>
      <c r="W590" s="276"/>
      <c r="X590" s="277"/>
      <c r="Y590" s="278"/>
      <c r="AA590" s="8" t="str">
        <f>IF($L590="","",VLOOKUP($L590,BaseEqptCdF!$C$5:$E$161,2,FALSE))</f>
        <v/>
      </c>
      <c r="AB590" s="8" t="str">
        <f>IF($L590="","",VLOOKUP($L590,BaseEqptCdF!$C$5:$E$161,3,FALSE))</f>
        <v/>
      </c>
      <c r="AC590" s="7" t="str">
        <f>IF($L590="","",VLOOKUP($L590,BaseEqptCdF!$C$5:$I$161,6,FALSE))</f>
        <v/>
      </c>
      <c r="AD590" s="7" t="str">
        <f>IF($L590="","",VLOOKUP($L590,BaseEqptCdF!$C$5:$I$161,7,FALSE))</f>
        <v/>
      </c>
      <c r="AE590" s="3" t="str">
        <f>IF($L590="","",VLOOKUP($L590,BaseEqptCdF!$C$5:$R$161,16,FALSE)*$AC$3)</f>
        <v/>
      </c>
      <c r="AF590" s="3" t="str">
        <f>IF($L590="","",IF(LEFT($AB590,2)="SD",0,IF(LEFT($AB590,2)="SB",1*52,IF($N590=Prog!$P$17,VLOOKUP($L590,BaseEqptCdF!$C$5:$P$161,14,FALSE)*1*300,VLOOKUP($L590,BaseEqptCdF!$C$5:$P$161,12,FALSE)*0.2*300))))</f>
        <v/>
      </c>
      <c r="AG590" s="6" t="str">
        <f t="shared" si="86"/>
        <v/>
      </c>
      <c r="AH590" s="6">
        <f>IF($U590=Prog!$S$18,YEAR($X590),"")</f>
        <v>1900</v>
      </c>
      <c r="AI590" s="5" t="str">
        <f>IF(OR($AG590="",$U590=Prog!$S$18),"",IF(OR($U590=Prog!$S$17,$U590=Prog!$S$16),YEAR($X590),IF($AG590="ND","ND",$AI$8+$O590)))</f>
        <v/>
      </c>
      <c r="AJ590" s="3" t="str">
        <f t="shared" si="81"/>
        <v/>
      </c>
      <c r="AK590" s="3" t="str">
        <f t="shared" si="80"/>
        <v/>
      </c>
      <c r="AL590" s="3" t="str">
        <f t="shared" si="80"/>
        <v/>
      </c>
      <c r="AM590" s="3" t="str">
        <f t="shared" si="80"/>
        <v/>
      </c>
      <c r="AN590" s="3" t="str">
        <f t="shared" si="80"/>
        <v/>
      </c>
      <c r="AO590" s="2">
        <f t="shared" si="82"/>
        <v>0</v>
      </c>
      <c r="AP590" s="4"/>
      <c r="AQ590" s="3">
        <f>IF(AJ590=1,VLOOKUP($AP590,BaseEqptCdF!$C$5:$R$161,16,FALSE),0)</f>
        <v>0</v>
      </c>
      <c r="AR590" s="3">
        <f>IF(AK590=1,VLOOKUP($AP590,BaseEqptCdF!$C$5:$R$161,16,FALSE),0)</f>
        <v>0</v>
      </c>
      <c r="AS590" s="3">
        <f>IF(AL590=1,VLOOKUP($AP590,BaseEqptCdF!$C$5:$R$161,16,FALSE),0)</f>
        <v>0</v>
      </c>
      <c r="AT590" s="3">
        <f>IF(AM590=1,VLOOKUP($AP590,BaseEqptCdF!$C$5:$R$161,16,FALSE),0)</f>
        <v>0</v>
      </c>
      <c r="AU590" s="3">
        <f>IF(AN590=1,VLOOKUP($AP590,BaseEqptCdF!$C$5:$R$161,16,FALSE),0)</f>
        <v>0</v>
      </c>
      <c r="AV590" s="2">
        <f t="shared" si="83"/>
        <v>0</v>
      </c>
      <c r="AW590" s="3" t="str">
        <f>IF($L590="","",IF(SUM($AJ590:AJ590)=0,$AE590,VLOOKUP($AP590,BaseEqptCdF!$C$5:$R$161,16,FALSE)*$AC$3))</f>
        <v/>
      </c>
      <c r="AX590" s="3" t="str">
        <f>IF($L590="","",IF(SUM($AJ590:AK590)=0,$AE590,VLOOKUP($AP590,BaseEqptCdF!$C$5:$R$161,16,FALSE)*$AC$3))</f>
        <v/>
      </c>
      <c r="AY590" s="3" t="str">
        <f>IF($L590="","",IF(SUM($AJ590:AL590)=0,$AE590,VLOOKUP($AP590,BaseEqptCdF!$C$5:$R$161,16,FALSE)*$AC$3))</f>
        <v/>
      </c>
      <c r="AZ590" s="3" t="str">
        <f>IF($L590="","",IF(SUM($AJ590:AM590)=0,$AE590,VLOOKUP($AP590,BaseEqptCdF!$C$5:$R$161,16,FALSE)*$AC$3))</f>
        <v/>
      </c>
      <c r="BA590" s="3" t="str">
        <f>IF($L590="","",IF(SUM($AJ590:AN590)=0,$AE590,VLOOKUP($AP590,BaseEqptCdF!$C$5:$R$161,16,FALSE)*$AC$3))</f>
        <v/>
      </c>
      <c r="BB590" s="2">
        <f t="shared" si="84"/>
        <v>0</v>
      </c>
      <c r="BC590" s="3" t="str">
        <f>IF($L590="","",IF(SUM($AJ590:AJ590)=0,$AF590,IF(LEFT(VLOOKUP($AP590,BaseEqptCdF!$C$5:$E$161,3,FALSE),2)="SD",0,IF(LEFT(VLOOKUP($AP590,BaseEqptCdF!$C$5:$E$161,3,FALSE),2)="SB",1*52,VLOOKUP($AP590,BaseEqptCdF!$C$5:$S$161,12,FALSE)*0.2*300))))</f>
        <v/>
      </c>
      <c r="BD590" s="3" t="str">
        <f>IF($L590="","",IF(SUM($AJ590:AK590)=0,$AF590,IF(LEFT(VLOOKUP($AP590,BaseEqptCdF!$C$5:$E$161,3,FALSE),2)="SD",0,IF(LEFT(VLOOKUP($AP590,BaseEqptCdF!$C$5:$E$161,3,FALSE),2)="SB",1*52,VLOOKUP($AP590,BaseEqptCdF!$C$5:$S$161,12,FALSE)*0.2*300))))</f>
        <v/>
      </c>
      <c r="BE590" s="3" t="str">
        <f>IF($L590="","",IF(SUM($AJ590:AL590)=0,$AF590,IF(LEFT(VLOOKUP($AP590,BaseEqptCdF!$C$5:$E$161,3,FALSE),2)="SD",0,IF(LEFT(VLOOKUP($AP590,BaseEqptCdF!$C$5:$E$161,3,FALSE),2)="SB",1*52,VLOOKUP($AP590,BaseEqptCdF!$C$5:$S$161,12,FALSE)*0.2*300))))</f>
        <v/>
      </c>
      <c r="BF590" s="3" t="str">
        <f>IF($L590="","",IF(SUM($AJ590:AM590)=0,$AF590,IF(LEFT(VLOOKUP($AP590,BaseEqptCdF!$C$5:$E$161,3,FALSE),2)="SD",0,IF(LEFT(VLOOKUP($AP590,BaseEqptCdF!$C$5:$E$161,3,FALSE),2)="SB",1*52,VLOOKUP($AP590,BaseEqptCdF!$C$5:$S$161,12,FALSE)*0.2*300))))</f>
        <v/>
      </c>
      <c r="BG590" s="3" t="str">
        <f>IF($L590="","",IF(SUM($AJ590:AN590)=0,$AF590,IF(LEFT(VLOOKUP($AP590,BaseEqptCdF!$C$5:$E$161,3,FALSE),2)="SD",0,IF(LEFT(VLOOKUP($AP590,BaseEqptCdF!$C$5:$E$161,3,FALSE),2)="SB",1*52,VLOOKUP($AP590,BaseEqptCdF!$C$5:$S$161,12,FALSE)*0.2*300))))</f>
        <v/>
      </c>
      <c r="BH590" s="2">
        <f t="shared" si="85"/>
        <v>0</v>
      </c>
    </row>
    <row r="591" spans="1:60" x14ac:dyDescent="0.25">
      <c r="A591" s="296" t="str">
        <f t="array" ref="A591">IF($C591="","",INDEX(Prog!$B$8:$D$300,MATCH($C591,nivo1,0),1))</f>
        <v/>
      </c>
      <c r="B591" s="296" t="str">
        <f t="array" ref="B591">IF($C591="","",INDEX(Prog!$B$8:$D$300,MATCH($C591,nivo1,0),2))</f>
        <v/>
      </c>
      <c r="C591" s="273"/>
      <c r="D591" s="267"/>
      <c r="E591" s="273"/>
      <c r="F591" s="273"/>
      <c r="G591" s="273"/>
      <c r="H591" s="273"/>
      <c r="I591" s="273"/>
      <c r="J591" s="273"/>
      <c r="K591" s="274"/>
      <c r="L591" s="273"/>
      <c r="M591" s="273"/>
      <c r="N591" s="273"/>
      <c r="O591" s="275"/>
      <c r="P591" s="273"/>
      <c r="Q591" s="273"/>
      <c r="R591" s="273"/>
      <c r="S591" s="273"/>
      <c r="T591" s="276"/>
      <c r="U591" s="276"/>
      <c r="V591" s="276"/>
      <c r="W591" s="276"/>
      <c r="X591" s="277"/>
      <c r="Y591" s="278"/>
      <c r="AA591" s="8" t="str">
        <f>IF($L591="","",VLOOKUP($L591,BaseEqptCdF!$C$5:$E$161,2,FALSE))</f>
        <v/>
      </c>
      <c r="AB591" s="8" t="str">
        <f>IF($L591="","",VLOOKUP($L591,BaseEqptCdF!$C$5:$E$161,3,FALSE))</f>
        <v/>
      </c>
      <c r="AC591" s="7" t="str">
        <f>IF($L591="","",VLOOKUP($L591,BaseEqptCdF!$C$5:$I$161,6,FALSE))</f>
        <v/>
      </c>
      <c r="AD591" s="7" t="str">
        <f>IF($L591="","",VLOOKUP($L591,BaseEqptCdF!$C$5:$I$161,7,FALSE))</f>
        <v/>
      </c>
      <c r="AE591" s="3" t="str">
        <f>IF($L591="","",VLOOKUP($L591,BaseEqptCdF!$C$5:$R$161,16,FALSE)*$AC$3)</f>
        <v/>
      </c>
      <c r="AF591" s="3" t="str">
        <f>IF($L591="","",IF(LEFT($AB591,2)="SD",0,IF(LEFT($AB591,2)="SB",1*52,IF($N591=Prog!$P$17,VLOOKUP($L591,BaseEqptCdF!$C$5:$P$161,14,FALSE)*1*300,VLOOKUP($L591,BaseEqptCdF!$C$5:$P$161,12,FALSE)*0.2*300))))</f>
        <v/>
      </c>
      <c r="AG591" s="6" t="str">
        <f t="shared" si="86"/>
        <v/>
      </c>
      <c r="AH591" s="6">
        <f>IF($U591=Prog!$S$18,YEAR($X591),"")</f>
        <v>1900</v>
      </c>
      <c r="AI591" s="5" t="str">
        <f>IF(OR($AG591="",$U591=Prog!$S$18),"",IF(OR($U591=Prog!$S$17,$U591=Prog!$S$16),YEAR($X591),IF($AG591="ND","ND",$AI$8+$O591)))</f>
        <v/>
      </c>
      <c r="AJ591" s="3" t="str">
        <f t="shared" si="81"/>
        <v/>
      </c>
      <c r="AK591" s="3" t="str">
        <f t="shared" si="80"/>
        <v/>
      </c>
      <c r="AL591" s="3" t="str">
        <f t="shared" si="80"/>
        <v/>
      </c>
      <c r="AM591" s="3" t="str">
        <f t="shared" si="80"/>
        <v/>
      </c>
      <c r="AN591" s="3" t="str">
        <f t="shared" si="80"/>
        <v/>
      </c>
      <c r="AO591" s="2">
        <f t="shared" si="82"/>
        <v>0</v>
      </c>
      <c r="AP591" s="4"/>
      <c r="AQ591" s="3">
        <f>IF(AJ591=1,VLOOKUP($AP591,BaseEqptCdF!$C$5:$R$161,16,FALSE),0)</f>
        <v>0</v>
      </c>
      <c r="AR591" s="3">
        <f>IF(AK591=1,VLOOKUP($AP591,BaseEqptCdF!$C$5:$R$161,16,FALSE),0)</f>
        <v>0</v>
      </c>
      <c r="AS591" s="3">
        <f>IF(AL591=1,VLOOKUP($AP591,BaseEqptCdF!$C$5:$R$161,16,FALSE),0)</f>
        <v>0</v>
      </c>
      <c r="AT591" s="3">
        <f>IF(AM591=1,VLOOKUP($AP591,BaseEqptCdF!$C$5:$R$161,16,FALSE),0)</f>
        <v>0</v>
      </c>
      <c r="AU591" s="3">
        <f>IF(AN591=1,VLOOKUP($AP591,BaseEqptCdF!$C$5:$R$161,16,FALSE),0)</f>
        <v>0</v>
      </c>
      <c r="AV591" s="2">
        <f t="shared" si="83"/>
        <v>0</v>
      </c>
      <c r="AW591" s="3" t="str">
        <f>IF($L591="","",IF(SUM($AJ591:AJ591)=0,$AE591,VLOOKUP($AP591,BaseEqptCdF!$C$5:$R$161,16,FALSE)*$AC$3))</f>
        <v/>
      </c>
      <c r="AX591" s="3" t="str">
        <f>IF($L591="","",IF(SUM($AJ591:AK591)=0,$AE591,VLOOKUP($AP591,BaseEqptCdF!$C$5:$R$161,16,FALSE)*$AC$3))</f>
        <v/>
      </c>
      <c r="AY591" s="3" t="str">
        <f>IF($L591="","",IF(SUM($AJ591:AL591)=0,$AE591,VLOOKUP($AP591,BaseEqptCdF!$C$5:$R$161,16,FALSE)*$AC$3))</f>
        <v/>
      </c>
      <c r="AZ591" s="3" t="str">
        <f>IF($L591="","",IF(SUM($AJ591:AM591)=0,$AE591,VLOOKUP($AP591,BaseEqptCdF!$C$5:$R$161,16,FALSE)*$AC$3))</f>
        <v/>
      </c>
      <c r="BA591" s="3" t="str">
        <f>IF($L591="","",IF(SUM($AJ591:AN591)=0,$AE591,VLOOKUP($AP591,BaseEqptCdF!$C$5:$R$161,16,FALSE)*$AC$3))</f>
        <v/>
      </c>
      <c r="BB591" s="2">
        <f t="shared" si="84"/>
        <v>0</v>
      </c>
      <c r="BC591" s="3" t="str">
        <f>IF($L591="","",IF(SUM($AJ591:AJ591)=0,$AF591,IF(LEFT(VLOOKUP($AP591,BaseEqptCdF!$C$5:$E$161,3,FALSE),2)="SD",0,IF(LEFT(VLOOKUP($AP591,BaseEqptCdF!$C$5:$E$161,3,FALSE),2)="SB",1*52,VLOOKUP($AP591,BaseEqptCdF!$C$5:$S$161,12,FALSE)*0.2*300))))</f>
        <v/>
      </c>
      <c r="BD591" s="3" t="str">
        <f>IF($L591="","",IF(SUM($AJ591:AK591)=0,$AF591,IF(LEFT(VLOOKUP($AP591,BaseEqptCdF!$C$5:$E$161,3,FALSE),2)="SD",0,IF(LEFT(VLOOKUP($AP591,BaseEqptCdF!$C$5:$E$161,3,FALSE),2)="SB",1*52,VLOOKUP($AP591,BaseEqptCdF!$C$5:$S$161,12,FALSE)*0.2*300))))</f>
        <v/>
      </c>
      <c r="BE591" s="3" t="str">
        <f>IF($L591="","",IF(SUM($AJ591:AL591)=0,$AF591,IF(LEFT(VLOOKUP($AP591,BaseEqptCdF!$C$5:$E$161,3,FALSE),2)="SD",0,IF(LEFT(VLOOKUP($AP591,BaseEqptCdF!$C$5:$E$161,3,FALSE),2)="SB",1*52,VLOOKUP($AP591,BaseEqptCdF!$C$5:$S$161,12,FALSE)*0.2*300))))</f>
        <v/>
      </c>
      <c r="BF591" s="3" t="str">
        <f>IF($L591="","",IF(SUM($AJ591:AM591)=0,$AF591,IF(LEFT(VLOOKUP($AP591,BaseEqptCdF!$C$5:$E$161,3,FALSE),2)="SD",0,IF(LEFT(VLOOKUP($AP591,BaseEqptCdF!$C$5:$E$161,3,FALSE),2)="SB",1*52,VLOOKUP($AP591,BaseEqptCdF!$C$5:$S$161,12,FALSE)*0.2*300))))</f>
        <v/>
      </c>
      <c r="BG591" s="3" t="str">
        <f>IF($L591="","",IF(SUM($AJ591:AN591)=0,$AF591,IF(LEFT(VLOOKUP($AP591,BaseEqptCdF!$C$5:$E$161,3,FALSE),2)="SD",0,IF(LEFT(VLOOKUP($AP591,BaseEqptCdF!$C$5:$E$161,3,FALSE),2)="SB",1*52,VLOOKUP($AP591,BaseEqptCdF!$C$5:$S$161,12,FALSE)*0.2*300))))</f>
        <v/>
      </c>
      <c r="BH591" s="2">
        <f t="shared" si="85"/>
        <v>0</v>
      </c>
    </row>
    <row r="592" spans="1:60" x14ac:dyDescent="0.25">
      <c r="A592" s="296" t="str">
        <f t="array" ref="A592">IF($C592="","",INDEX(Prog!$B$8:$D$300,MATCH($C592,nivo1,0),1))</f>
        <v/>
      </c>
      <c r="B592" s="296" t="str">
        <f t="array" ref="B592">IF($C592="","",INDEX(Prog!$B$8:$D$300,MATCH($C592,nivo1,0),2))</f>
        <v/>
      </c>
      <c r="C592" s="273"/>
      <c r="D592" s="267"/>
      <c r="E592" s="273"/>
      <c r="F592" s="273"/>
      <c r="G592" s="273"/>
      <c r="H592" s="273"/>
      <c r="I592" s="273"/>
      <c r="J592" s="273"/>
      <c r="K592" s="274"/>
      <c r="L592" s="273"/>
      <c r="M592" s="273"/>
      <c r="N592" s="273"/>
      <c r="O592" s="275"/>
      <c r="P592" s="273"/>
      <c r="Q592" s="273"/>
      <c r="R592" s="273"/>
      <c r="S592" s="273"/>
      <c r="T592" s="276"/>
      <c r="U592" s="276"/>
      <c r="V592" s="276"/>
      <c r="W592" s="276"/>
      <c r="X592" s="277"/>
      <c r="Y592" s="278"/>
      <c r="AA592" s="8" t="str">
        <f>IF($L592="","",VLOOKUP($L592,BaseEqptCdF!$C$5:$E$161,2,FALSE))</f>
        <v/>
      </c>
      <c r="AB592" s="8" t="str">
        <f>IF($L592="","",VLOOKUP($L592,BaseEqptCdF!$C$5:$E$161,3,FALSE))</f>
        <v/>
      </c>
      <c r="AC592" s="7" t="str">
        <f>IF($L592="","",VLOOKUP($L592,BaseEqptCdF!$C$5:$I$161,6,FALSE))</f>
        <v/>
      </c>
      <c r="AD592" s="7" t="str">
        <f>IF($L592="","",VLOOKUP($L592,BaseEqptCdF!$C$5:$I$161,7,FALSE))</f>
        <v/>
      </c>
      <c r="AE592" s="3" t="str">
        <f>IF($L592="","",VLOOKUP($L592,BaseEqptCdF!$C$5:$R$161,16,FALSE)*$AC$3)</f>
        <v/>
      </c>
      <c r="AF592" s="3" t="str">
        <f>IF($L592="","",IF(LEFT($AB592,2)="SD",0,IF(LEFT($AB592,2)="SB",1*52,IF($N592=Prog!$P$17,VLOOKUP($L592,BaseEqptCdF!$C$5:$P$161,14,FALSE)*1*300,VLOOKUP($L592,BaseEqptCdF!$C$5:$P$161,12,FALSE)*0.2*300))))</f>
        <v/>
      </c>
      <c r="AG592" s="6" t="str">
        <f t="shared" si="86"/>
        <v/>
      </c>
      <c r="AH592" s="6">
        <f>IF($U592=Prog!$S$18,YEAR($X592),"")</f>
        <v>1900</v>
      </c>
      <c r="AI592" s="5" t="str">
        <f>IF(OR($AG592="",$U592=Prog!$S$18),"",IF(OR($U592=Prog!$S$17,$U592=Prog!$S$16),YEAR($X592),IF($AG592="ND","ND",$AI$8+$O592)))</f>
        <v/>
      </c>
      <c r="AJ592" s="3" t="str">
        <f t="shared" si="81"/>
        <v/>
      </c>
      <c r="AK592" s="3" t="str">
        <f t="shared" si="80"/>
        <v/>
      </c>
      <c r="AL592" s="3" t="str">
        <f t="shared" si="80"/>
        <v/>
      </c>
      <c r="AM592" s="3" t="str">
        <f t="shared" si="80"/>
        <v/>
      </c>
      <c r="AN592" s="3" t="str">
        <f t="shared" si="80"/>
        <v/>
      </c>
      <c r="AO592" s="2">
        <f t="shared" si="82"/>
        <v>0</v>
      </c>
      <c r="AP592" s="4"/>
      <c r="AQ592" s="3">
        <f>IF(AJ592=1,VLOOKUP($AP592,BaseEqptCdF!$C$5:$R$161,16,FALSE),0)</f>
        <v>0</v>
      </c>
      <c r="AR592" s="3">
        <f>IF(AK592=1,VLOOKUP($AP592,BaseEqptCdF!$C$5:$R$161,16,FALSE),0)</f>
        <v>0</v>
      </c>
      <c r="AS592" s="3">
        <f>IF(AL592=1,VLOOKUP($AP592,BaseEqptCdF!$C$5:$R$161,16,FALSE),0)</f>
        <v>0</v>
      </c>
      <c r="AT592" s="3">
        <f>IF(AM592=1,VLOOKUP($AP592,BaseEqptCdF!$C$5:$R$161,16,FALSE),0)</f>
        <v>0</v>
      </c>
      <c r="AU592" s="3">
        <f>IF(AN592=1,VLOOKUP($AP592,BaseEqptCdF!$C$5:$R$161,16,FALSE),0)</f>
        <v>0</v>
      </c>
      <c r="AV592" s="2">
        <f t="shared" si="83"/>
        <v>0</v>
      </c>
      <c r="AW592" s="3" t="str">
        <f>IF($L592="","",IF(SUM($AJ592:AJ592)=0,$AE592,VLOOKUP($AP592,BaseEqptCdF!$C$5:$R$161,16,FALSE)*$AC$3))</f>
        <v/>
      </c>
      <c r="AX592" s="3" t="str">
        <f>IF($L592="","",IF(SUM($AJ592:AK592)=0,$AE592,VLOOKUP($AP592,BaseEqptCdF!$C$5:$R$161,16,FALSE)*$AC$3))</f>
        <v/>
      </c>
      <c r="AY592" s="3" t="str">
        <f>IF($L592="","",IF(SUM($AJ592:AL592)=0,$AE592,VLOOKUP($AP592,BaseEqptCdF!$C$5:$R$161,16,FALSE)*$AC$3))</f>
        <v/>
      </c>
      <c r="AZ592" s="3" t="str">
        <f>IF($L592="","",IF(SUM($AJ592:AM592)=0,$AE592,VLOOKUP($AP592,BaseEqptCdF!$C$5:$R$161,16,FALSE)*$AC$3))</f>
        <v/>
      </c>
      <c r="BA592" s="3" t="str">
        <f>IF($L592="","",IF(SUM($AJ592:AN592)=0,$AE592,VLOOKUP($AP592,BaseEqptCdF!$C$5:$R$161,16,FALSE)*$AC$3))</f>
        <v/>
      </c>
      <c r="BB592" s="2">
        <f t="shared" si="84"/>
        <v>0</v>
      </c>
      <c r="BC592" s="3" t="str">
        <f>IF($L592="","",IF(SUM($AJ592:AJ592)=0,$AF592,IF(LEFT(VLOOKUP($AP592,BaseEqptCdF!$C$5:$E$161,3,FALSE),2)="SD",0,IF(LEFT(VLOOKUP($AP592,BaseEqptCdF!$C$5:$E$161,3,FALSE),2)="SB",1*52,VLOOKUP($AP592,BaseEqptCdF!$C$5:$S$161,12,FALSE)*0.2*300))))</f>
        <v/>
      </c>
      <c r="BD592" s="3" t="str">
        <f>IF($L592="","",IF(SUM($AJ592:AK592)=0,$AF592,IF(LEFT(VLOOKUP($AP592,BaseEqptCdF!$C$5:$E$161,3,FALSE),2)="SD",0,IF(LEFT(VLOOKUP($AP592,BaseEqptCdF!$C$5:$E$161,3,FALSE),2)="SB",1*52,VLOOKUP($AP592,BaseEqptCdF!$C$5:$S$161,12,FALSE)*0.2*300))))</f>
        <v/>
      </c>
      <c r="BE592" s="3" t="str">
        <f>IF($L592="","",IF(SUM($AJ592:AL592)=0,$AF592,IF(LEFT(VLOOKUP($AP592,BaseEqptCdF!$C$5:$E$161,3,FALSE),2)="SD",0,IF(LEFT(VLOOKUP($AP592,BaseEqptCdF!$C$5:$E$161,3,FALSE),2)="SB",1*52,VLOOKUP($AP592,BaseEqptCdF!$C$5:$S$161,12,FALSE)*0.2*300))))</f>
        <v/>
      </c>
      <c r="BF592" s="3" t="str">
        <f>IF($L592="","",IF(SUM($AJ592:AM592)=0,$AF592,IF(LEFT(VLOOKUP($AP592,BaseEqptCdF!$C$5:$E$161,3,FALSE),2)="SD",0,IF(LEFT(VLOOKUP($AP592,BaseEqptCdF!$C$5:$E$161,3,FALSE),2)="SB",1*52,VLOOKUP($AP592,BaseEqptCdF!$C$5:$S$161,12,FALSE)*0.2*300))))</f>
        <v/>
      </c>
      <c r="BG592" s="3" t="str">
        <f>IF($L592="","",IF(SUM($AJ592:AN592)=0,$AF592,IF(LEFT(VLOOKUP($AP592,BaseEqptCdF!$C$5:$E$161,3,FALSE),2)="SD",0,IF(LEFT(VLOOKUP($AP592,BaseEqptCdF!$C$5:$E$161,3,FALSE),2)="SB",1*52,VLOOKUP($AP592,BaseEqptCdF!$C$5:$S$161,12,FALSE)*0.2*300))))</f>
        <v/>
      </c>
      <c r="BH592" s="2">
        <f t="shared" si="85"/>
        <v>0</v>
      </c>
    </row>
    <row r="593" spans="1:60" x14ac:dyDescent="0.25">
      <c r="A593" s="296" t="str">
        <f t="array" ref="A593">IF($C593="","",INDEX(Prog!$B$8:$D$300,MATCH($C593,nivo1,0),1))</f>
        <v/>
      </c>
      <c r="B593" s="296" t="str">
        <f t="array" ref="B593">IF($C593="","",INDEX(Prog!$B$8:$D$300,MATCH($C593,nivo1,0),2))</f>
        <v/>
      </c>
      <c r="C593" s="273"/>
      <c r="D593" s="267"/>
      <c r="E593" s="273"/>
      <c r="F593" s="273"/>
      <c r="G593" s="273"/>
      <c r="H593" s="273"/>
      <c r="I593" s="273"/>
      <c r="J593" s="273"/>
      <c r="K593" s="274"/>
      <c r="L593" s="273"/>
      <c r="M593" s="273"/>
      <c r="N593" s="273"/>
      <c r="O593" s="275"/>
      <c r="P593" s="273"/>
      <c r="Q593" s="273"/>
      <c r="R593" s="273"/>
      <c r="S593" s="273"/>
      <c r="T593" s="276"/>
      <c r="U593" s="276"/>
      <c r="V593" s="276"/>
      <c r="W593" s="276"/>
      <c r="X593" s="277"/>
      <c r="Y593" s="278"/>
      <c r="AA593" s="8" t="str">
        <f>IF($L593="","",VLOOKUP($L593,BaseEqptCdF!$C$5:$E$161,2,FALSE))</f>
        <v/>
      </c>
      <c r="AB593" s="8" t="str">
        <f>IF($L593="","",VLOOKUP($L593,BaseEqptCdF!$C$5:$E$161,3,FALSE))</f>
        <v/>
      </c>
      <c r="AC593" s="7" t="str">
        <f>IF($L593="","",VLOOKUP($L593,BaseEqptCdF!$C$5:$I$161,6,FALSE))</f>
        <v/>
      </c>
      <c r="AD593" s="7" t="str">
        <f>IF($L593="","",VLOOKUP($L593,BaseEqptCdF!$C$5:$I$161,7,FALSE))</f>
        <v/>
      </c>
      <c r="AE593" s="3" t="str">
        <f>IF($L593="","",VLOOKUP($L593,BaseEqptCdF!$C$5:$R$161,16,FALSE)*$AC$3)</f>
        <v/>
      </c>
      <c r="AF593" s="3" t="str">
        <f>IF($L593="","",IF(LEFT($AB593,2)="SD",0,IF(LEFT($AB593,2)="SB",1*52,IF($N593=Prog!$P$17,VLOOKUP($L593,BaseEqptCdF!$C$5:$P$161,14,FALSE)*1*300,VLOOKUP($L593,BaseEqptCdF!$C$5:$P$161,12,FALSE)*0.2*300))))</f>
        <v/>
      </c>
      <c r="AG593" s="6" t="str">
        <f t="shared" si="86"/>
        <v/>
      </c>
      <c r="AH593" s="6">
        <f>IF($U593=Prog!$S$18,YEAR($X593),"")</f>
        <v>1900</v>
      </c>
      <c r="AI593" s="5" t="str">
        <f>IF(OR($AG593="",$U593=Prog!$S$18),"",IF(OR($U593=Prog!$S$17,$U593=Prog!$S$16),YEAR($X593),IF($AG593="ND","ND",$AI$8+$O593)))</f>
        <v/>
      </c>
      <c r="AJ593" s="3" t="str">
        <f t="shared" si="81"/>
        <v/>
      </c>
      <c r="AK593" s="3" t="str">
        <f t="shared" si="80"/>
        <v/>
      </c>
      <c r="AL593" s="3" t="str">
        <f t="shared" si="80"/>
        <v/>
      </c>
      <c r="AM593" s="3" t="str">
        <f t="shared" si="80"/>
        <v/>
      </c>
      <c r="AN593" s="3" t="str">
        <f t="shared" si="80"/>
        <v/>
      </c>
      <c r="AO593" s="2">
        <f t="shared" si="82"/>
        <v>0</v>
      </c>
      <c r="AP593" s="4"/>
      <c r="AQ593" s="3">
        <f>IF(AJ593=1,VLOOKUP($AP593,BaseEqptCdF!$C$5:$R$161,16,FALSE),0)</f>
        <v>0</v>
      </c>
      <c r="AR593" s="3">
        <f>IF(AK593=1,VLOOKUP($AP593,BaseEqptCdF!$C$5:$R$161,16,FALSE),0)</f>
        <v>0</v>
      </c>
      <c r="AS593" s="3">
        <f>IF(AL593=1,VLOOKUP($AP593,BaseEqptCdF!$C$5:$R$161,16,FALSE),0)</f>
        <v>0</v>
      </c>
      <c r="AT593" s="3">
        <f>IF(AM593=1,VLOOKUP($AP593,BaseEqptCdF!$C$5:$R$161,16,FALSE),0)</f>
        <v>0</v>
      </c>
      <c r="AU593" s="3">
        <f>IF(AN593=1,VLOOKUP($AP593,BaseEqptCdF!$C$5:$R$161,16,FALSE),0)</f>
        <v>0</v>
      </c>
      <c r="AV593" s="2">
        <f t="shared" si="83"/>
        <v>0</v>
      </c>
      <c r="AW593" s="3" t="str">
        <f>IF($L593="","",IF(SUM($AJ593:AJ593)=0,$AE593,VLOOKUP($AP593,BaseEqptCdF!$C$5:$R$161,16,FALSE)*$AC$3))</f>
        <v/>
      </c>
      <c r="AX593" s="3" t="str">
        <f>IF($L593="","",IF(SUM($AJ593:AK593)=0,$AE593,VLOOKUP($AP593,BaseEqptCdF!$C$5:$R$161,16,FALSE)*$AC$3))</f>
        <v/>
      </c>
      <c r="AY593" s="3" t="str">
        <f>IF($L593="","",IF(SUM($AJ593:AL593)=0,$AE593,VLOOKUP($AP593,BaseEqptCdF!$C$5:$R$161,16,FALSE)*$AC$3))</f>
        <v/>
      </c>
      <c r="AZ593" s="3" t="str">
        <f>IF($L593="","",IF(SUM($AJ593:AM593)=0,$AE593,VLOOKUP($AP593,BaseEqptCdF!$C$5:$R$161,16,FALSE)*$AC$3))</f>
        <v/>
      </c>
      <c r="BA593" s="3" t="str">
        <f>IF($L593="","",IF(SUM($AJ593:AN593)=0,$AE593,VLOOKUP($AP593,BaseEqptCdF!$C$5:$R$161,16,FALSE)*$AC$3))</f>
        <v/>
      </c>
      <c r="BB593" s="2">
        <f t="shared" si="84"/>
        <v>0</v>
      </c>
      <c r="BC593" s="3" t="str">
        <f>IF($L593="","",IF(SUM($AJ593:AJ593)=0,$AF593,IF(LEFT(VLOOKUP($AP593,BaseEqptCdF!$C$5:$E$161,3,FALSE),2)="SD",0,IF(LEFT(VLOOKUP($AP593,BaseEqptCdF!$C$5:$E$161,3,FALSE),2)="SB",1*52,VLOOKUP($AP593,BaseEqptCdF!$C$5:$S$161,12,FALSE)*0.2*300))))</f>
        <v/>
      </c>
      <c r="BD593" s="3" t="str">
        <f>IF($L593="","",IF(SUM($AJ593:AK593)=0,$AF593,IF(LEFT(VLOOKUP($AP593,BaseEqptCdF!$C$5:$E$161,3,FALSE),2)="SD",0,IF(LEFT(VLOOKUP($AP593,BaseEqptCdF!$C$5:$E$161,3,FALSE),2)="SB",1*52,VLOOKUP($AP593,BaseEqptCdF!$C$5:$S$161,12,FALSE)*0.2*300))))</f>
        <v/>
      </c>
      <c r="BE593" s="3" t="str">
        <f>IF($L593="","",IF(SUM($AJ593:AL593)=0,$AF593,IF(LEFT(VLOOKUP($AP593,BaseEqptCdF!$C$5:$E$161,3,FALSE),2)="SD",0,IF(LEFT(VLOOKUP($AP593,BaseEqptCdF!$C$5:$E$161,3,FALSE),2)="SB",1*52,VLOOKUP($AP593,BaseEqptCdF!$C$5:$S$161,12,FALSE)*0.2*300))))</f>
        <v/>
      </c>
      <c r="BF593" s="3" t="str">
        <f>IF($L593="","",IF(SUM($AJ593:AM593)=0,$AF593,IF(LEFT(VLOOKUP($AP593,BaseEqptCdF!$C$5:$E$161,3,FALSE),2)="SD",0,IF(LEFT(VLOOKUP($AP593,BaseEqptCdF!$C$5:$E$161,3,FALSE),2)="SB",1*52,VLOOKUP($AP593,BaseEqptCdF!$C$5:$S$161,12,FALSE)*0.2*300))))</f>
        <v/>
      </c>
      <c r="BG593" s="3" t="str">
        <f>IF($L593="","",IF(SUM($AJ593:AN593)=0,$AF593,IF(LEFT(VLOOKUP($AP593,BaseEqptCdF!$C$5:$E$161,3,FALSE),2)="SD",0,IF(LEFT(VLOOKUP($AP593,BaseEqptCdF!$C$5:$E$161,3,FALSE),2)="SB",1*52,VLOOKUP($AP593,BaseEqptCdF!$C$5:$S$161,12,FALSE)*0.2*300))))</f>
        <v/>
      </c>
      <c r="BH593" s="2">
        <f t="shared" si="85"/>
        <v>0</v>
      </c>
    </row>
    <row r="594" spans="1:60" x14ac:dyDescent="0.25">
      <c r="A594" s="296" t="str">
        <f t="array" ref="A594">IF($C594="","",INDEX(Prog!$B$8:$D$300,MATCH($C594,nivo1,0),1))</f>
        <v/>
      </c>
      <c r="B594" s="296" t="str">
        <f t="array" ref="B594">IF($C594="","",INDEX(Prog!$B$8:$D$300,MATCH($C594,nivo1,0),2))</f>
        <v/>
      </c>
      <c r="C594" s="273"/>
      <c r="D594" s="267"/>
      <c r="E594" s="273"/>
      <c r="F594" s="273"/>
      <c r="G594" s="273"/>
      <c r="H594" s="273"/>
      <c r="I594" s="273"/>
      <c r="J594" s="273"/>
      <c r="K594" s="274"/>
      <c r="L594" s="273"/>
      <c r="M594" s="273"/>
      <c r="N594" s="273"/>
      <c r="O594" s="275"/>
      <c r="P594" s="273"/>
      <c r="Q594" s="273"/>
      <c r="R594" s="273"/>
      <c r="S594" s="273"/>
      <c r="T594" s="276"/>
      <c r="U594" s="276"/>
      <c r="V594" s="276"/>
      <c r="W594" s="276"/>
      <c r="X594" s="277"/>
      <c r="Y594" s="278"/>
      <c r="AA594" s="8" t="str">
        <f>IF($L594="","",VLOOKUP($L594,BaseEqptCdF!$C$5:$E$161,2,FALSE))</f>
        <v/>
      </c>
      <c r="AB594" s="8" t="str">
        <f>IF($L594="","",VLOOKUP($L594,BaseEqptCdF!$C$5:$E$161,3,FALSE))</f>
        <v/>
      </c>
      <c r="AC594" s="7" t="str">
        <f>IF($L594="","",VLOOKUP($L594,BaseEqptCdF!$C$5:$I$161,6,FALSE))</f>
        <v/>
      </c>
      <c r="AD594" s="7" t="str">
        <f>IF($L594="","",VLOOKUP($L594,BaseEqptCdF!$C$5:$I$161,7,FALSE))</f>
        <v/>
      </c>
      <c r="AE594" s="3" t="str">
        <f>IF($L594="","",VLOOKUP($L594,BaseEqptCdF!$C$5:$R$161,16,FALSE)*$AC$3)</f>
        <v/>
      </c>
      <c r="AF594" s="3" t="str">
        <f>IF($L594="","",IF(LEFT($AB594,2)="SD",0,IF(LEFT($AB594,2)="SB",1*52,IF($N594=Prog!$P$17,VLOOKUP($L594,BaseEqptCdF!$C$5:$P$161,14,FALSE)*1*300,VLOOKUP($L594,BaseEqptCdF!$C$5:$P$161,12,FALSE)*0.2*300))))</f>
        <v/>
      </c>
      <c r="AG594" s="6" t="str">
        <f t="shared" si="86"/>
        <v/>
      </c>
      <c r="AH594" s="6">
        <f>IF($U594=Prog!$S$18,YEAR($X594),"")</f>
        <v>1900</v>
      </c>
      <c r="AI594" s="5" t="str">
        <f>IF(OR($AG594="",$U594=Prog!$S$18),"",IF(OR($U594=Prog!$S$17,$U594=Prog!$S$16),YEAR($X594),IF($AG594="ND","ND",$AI$8+$O594)))</f>
        <v/>
      </c>
      <c r="AJ594" s="3" t="str">
        <f t="shared" si="81"/>
        <v/>
      </c>
      <c r="AK594" s="3" t="str">
        <f t="shared" si="80"/>
        <v/>
      </c>
      <c r="AL594" s="3" t="str">
        <f t="shared" si="80"/>
        <v/>
      </c>
      <c r="AM594" s="3" t="str">
        <f t="shared" si="80"/>
        <v/>
      </c>
      <c r="AN594" s="3" t="str">
        <f t="shared" si="80"/>
        <v/>
      </c>
      <c r="AO594" s="2">
        <f t="shared" si="82"/>
        <v>0</v>
      </c>
      <c r="AP594" s="4"/>
      <c r="AQ594" s="3">
        <f>IF(AJ594=1,VLOOKUP($AP594,BaseEqptCdF!$C$5:$R$161,16,FALSE),0)</f>
        <v>0</v>
      </c>
      <c r="AR594" s="3">
        <f>IF(AK594=1,VLOOKUP($AP594,BaseEqptCdF!$C$5:$R$161,16,FALSE),0)</f>
        <v>0</v>
      </c>
      <c r="AS594" s="3">
        <f>IF(AL594=1,VLOOKUP($AP594,BaseEqptCdF!$C$5:$R$161,16,FALSE),0)</f>
        <v>0</v>
      </c>
      <c r="AT594" s="3">
        <f>IF(AM594=1,VLOOKUP($AP594,BaseEqptCdF!$C$5:$R$161,16,FALSE),0)</f>
        <v>0</v>
      </c>
      <c r="AU594" s="3">
        <f>IF(AN594=1,VLOOKUP($AP594,BaseEqptCdF!$C$5:$R$161,16,FALSE),0)</f>
        <v>0</v>
      </c>
      <c r="AV594" s="2">
        <f t="shared" si="83"/>
        <v>0</v>
      </c>
      <c r="AW594" s="3" t="str">
        <f>IF($L594="","",IF(SUM($AJ594:AJ594)=0,$AE594,VLOOKUP($AP594,BaseEqptCdF!$C$5:$R$161,16,FALSE)*$AC$3))</f>
        <v/>
      </c>
      <c r="AX594" s="3" t="str">
        <f>IF($L594="","",IF(SUM($AJ594:AK594)=0,$AE594,VLOOKUP($AP594,BaseEqptCdF!$C$5:$R$161,16,FALSE)*$AC$3))</f>
        <v/>
      </c>
      <c r="AY594" s="3" t="str">
        <f>IF($L594="","",IF(SUM($AJ594:AL594)=0,$AE594,VLOOKUP($AP594,BaseEqptCdF!$C$5:$R$161,16,FALSE)*$AC$3))</f>
        <v/>
      </c>
      <c r="AZ594" s="3" t="str">
        <f>IF($L594="","",IF(SUM($AJ594:AM594)=0,$AE594,VLOOKUP($AP594,BaseEqptCdF!$C$5:$R$161,16,FALSE)*$AC$3))</f>
        <v/>
      </c>
      <c r="BA594" s="3" t="str">
        <f>IF($L594="","",IF(SUM($AJ594:AN594)=0,$AE594,VLOOKUP($AP594,BaseEqptCdF!$C$5:$R$161,16,FALSE)*$AC$3))</f>
        <v/>
      </c>
      <c r="BB594" s="2">
        <f t="shared" si="84"/>
        <v>0</v>
      </c>
      <c r="BC594" s="3" t="str">
        <f>IF($L594="","",IF(SUM($AJ594:AJ594)=0,$AF594,IF(LEFT(VLOOKUP($AP594,BaseEqptCdF!$C$5:$E$161,3,FALSE),2)="SD",0,IF(LEFT(VLOOKUP($AP594,BaseEqptCdF!$C$5:$E$161,3,FALSE),2)="SB",1*52,VLOOKUP($AP594,BaseEqptCdF!$C$5:$S$161,12,FALSE)*0.2*300))))</f>
        <v/>
      </c>
      <c r="BD594" s="3" t="str">
        <f>IF($L594="","",IF(SUM($AJ594:AK594)=0,$AF594,IF(LEFT(VLOOKUP($AP594,BaseEqptCdF!$C$5:$E$161,3,FALSE),2)="SD",0,IF(LEFT(VLOOKUP($AP594,BaseEqptCdF!$C$5:$E$161,3,FALSE),2)="SB",1*52,VLOOKUP($AP594,BaseEqptCdF!$C$5:$S$161,12,FALSE)*0.2*300))))</f>
        <v/>
      </c>
      <c r="BE594" s="3" t="str">
        <f>IF($L594="","",IF(SUM($AJ594:AL594)=0,$AF594,IF(LEFT(VLOOKUP($AP594,BaseEqptCdF!$C$5:$E$161,3,FALSE),2)="SD",0,IF(LEFT(VLOOKUP($AP594,BaseEqptCdF!$C$5:$E$161,3,FALSE),2)="SB",1*52,VLOOKUP($AP594,BaseEqptCdF!$C$5:$S$161,12,FALSE)*0.2*300))))</f>
        <v/>
      </c>
      <c r="BF594" s="3" t="str">
        <f>IF($L594="","",IF(SUM($AJ594:AM594)=0,$AF594,IF(LEFT(VLOOKUP($AP594,BaseEqptCdF!$C$5:$E$161,3,FALSE),2)="SD",0,IF(LEFT(VLOOKUP($AP594,BaseEqptCdF!$C$5:$E$161,3,FALSE),2)="SB",1*52,VLOOKUP($AP594,BaseEqptCdF!$C$5:$S$161,12,FALSE)*0.2*300))))</f>
        <v/>
      </c>
      <c r="BG594" s="3" t="str">
        <f>IF($L594="","",IF(SUM($AJ594:AN594)=0,$AF594,IF(LEFT(VLOOKUP($AP594,BaseEqptCdF!$C$5:$E$161,3,FALSE),2)="SD",0,IF(LEFT(VLOOKUP($AP594,BaseEqptCdF!$C$5:$E$161,3,FALSE),2)="SB",1*52,VLOOKUP($AP594,BaseEqptCdF!$C$5:$S$161,12,FALSE)*0.2*300))))</f>
        <v/>
      </c>
      <c r="BH594" s="2">
        <f t="shared" si="85"/>
        <v>0</v>
      </c>
    </row>
    <row r="595" spans="1:60" x14ac:dyDescent="0.25">
      <c r="A595" s="296" t="str">
        <f t="array" ref="A595">IF($C595="","",INDEX(Prog!$B$8:$D$300,MATCH($C595,nivo1,0),1))</f>
        <v/>
      </c>
      <c r="B595" s="296" t="str">
        <f t="array" ref="B595">IF($C595="","",INDEX(Prog!$B$8:$D$300,MATCH($C595,nivo1,0),2))</f>
        <v/>
      </c>
      <c r="C595" s="273"/>
      <c r="D595" s="267"/>
      <c r="E595" s="273"/>
      <c r="F595" s="273"/>
      <c r="G595" s="273"/>
      <c r="H595" s="273"/>
      <c r="I595" s="273"/>
      <c r="J595" s="273"/>
      <c r="K595" s="274"/>
      <c r="L595" s="273"/>
      <c r="M595" s="273"/>
      <c r="N595" s="273"/>
      <c r="O595" s="275"/>
      <c r="P595" s="273"/>
      <c r="Q595" s="273"/>
      <c r="R595" s="273"/>
      <c r="S595" s="273"/>
      <c r="T595" s="276"/>
      <c r="U595" s="276"/>
      <c r="V595" s="276"/>
      <c r="W595" s="276"/>
      <c r="X595" s="277"/>
      <c r="Y595" s="278"/>
      <c r="AA595" s="8" t="str">
        <f>IF($L595="","",VLOOKUP($L595,BaseEqptCdF!$C$5:$E$161,2,FALSE))</f>
        <v/>
      </c>
      <c r="AB595" s="8" t="str">
        <f>IF($L595="","",VLOOKUP($L595,BaseEqptCdF!$C$5:$E$161,3,FALSE))</f>
        <v/>
      </c>
      <c r="AC595" s="7" t="str">
        <f>IF($L595="","",VLOOKUP($L595,BaseEqptCdF!$C$5:$I$161,6,FALSE))</f>
        <v/>
      </c>
      <c r="AD595" s="7" t="str">
        <f>IF($L595="","",VLOOKUP($L595,BaseEqptCdF!$C$5:$I$161,7,FALSE))</f>
        <v/>
      </c>
      <c r="AE595" s="3" t="str">
        <f>IF($L595="","",VLOOKUP($L595,BaseEqptCdF!$C$5:$R$161,16,FALSE)*$AC$3)</f>
        <v/>
      </c>
      <c r="AF595" s="3" t="str">
        <f>IF($L595="","",IF(LEFT($AB595,2)="SD",0,IF(LEFT($AB595,2)="SB",1*52,IF($N595=Prog!$P$17,VLOOKUP($L595,BaseEqptCdF!$C$5:$P$161,14,FALSE)*1*300,VLOOKUP($L595,BaseEqptCdF!$C$5:$P$161,12,FALSE)*0.2*300))))</f>
        <v/>
      </c>
      <c r="AG595" s="6" t="str">
        <f t="shared" si="86"/>
        <v/>
      </c>
      <c r="AH595" s="6">
        <f>IF($U595=Prog!$S$18,YEAR($X595),"")</f>
        <v>1900</v>
      </c>
      <c r="AI595" s="5" t="str">
        <f>IF(OR($AG595="",$U595=Prog!$S$18),"",IF(OR($U595=Prog!$S$17,$U595=Prog!$S$16),YEAR($X595),IF($AG595="ND","ND",$AI$8+$O595)))</f>
        <v/>
      </c>
      <c r="AJ595" s="3" t="str">
        <f t="shared" si="81"/>
        <v/>
      </c>
      <c r="AK595" s="3" t="str">
        <f t="shared" si="80"/>
        <v/>
      </c>
      <c r="AL595" s="3" t="str">
        <f t="shared" si="80"/>
        <v/>
      </c>
      <c r="AM595" s="3" t="str">
        <f t="shared" si="80"/>
        <v/>
      </c>
      <c r="AN595" s="3" t="str">
        <f t="shared" si="80"/>
        <v/>
      </c>
      <c r="AO595" s="2">
        <f t="shared" si="82"/>
        <v>0</v>
      </c>
      <c r="AP595" s="4"/>
      <c r="AQ595" s="3">
        <f>IF(AJ595=1,VLOOKUP($AP595,BaseEqptCdF!$C$5:$R$161,16,FALSE),0)</f>
        <v>0</v>
      </c>
      <c r="AR595" s="3">
        <f>IF(AK595=1,VLOOKUP($AP595,BaseEqptCdF!$C$5:$R$161,16,FALSE),0)</f>
        <v>0</v>
      </c>
      <c r="AS595" s="3">
        <f>IF(AL595=1,VLOOKUP($AP595,BaseEqptCdF!$C$5:$R$161,16,FALSE),0)</f>
        <v>0</v>
      </c>
      <c r="AT595" s="3">
        <f>IF(AM595=1,VLOOKUP($AP595,BaseEqptCdF!$C$5:$R$161,16,FALSE),0)</f>
        <v>0</v>
      </c>
      <c r="AU595" s="3">
        <f>IF(AN595=1,VLOOKUP($AP595,BaseEqptCdF!$C$5:$R$161,16,FALSE),0)</f>
        <v>0</v>
      </c>
      <c r="AV595" s="2">
        <f t="shared" si="83"/>
        <v>0</v>
      </c>
      <c r="AW595" s="3" t="str">
        <f>IF($L595="","",IF(SUM($AJ595:AJ595)=0,$AE595,VLOOKUP($AP595,BaseEqptCdF!$C$5:$R$161,16,FALSE)*$AC$3))</f>
        <v/>
      </c>
      <c r="AX595" s="3" t="str">
        <f>IF($L595="","",IF(SUM($AJ595:AK595)=0,$AE595,VLOOKUP($AP595,BaseEqptCdF!$C$5:$R$161,16,FALSE)*$AC$3))</f>
        <v/>
      </c>
      <c r="AY595" s="3" t="str">
        <f>IF($L595="","",IF(SUM($AJ595:AL595)=0,$AE595,VLOOKUP($AP595,BaseEqptCdF!$C$5:$R$161,16,FALSE)*$AC$3))</f>
        <v/>
      </c>
      <c r="AZ595" s="3" t="str">
        <f>IF($L595="","",IF(SUM($AJ595:AM595)=0,$AE595,VLOOKUP($AP595,BaseEqptCdF!$C$5:$R$161,16,FALSE)*$AC$3))</f>
        <v/>
      </c>
      <c r="BA595" s="3" t="str">
        <f>IF($L595="","",IF(SUM($AJ595:AN595)=0,$AE595,VLOOKUP($AP595,BaseEqptCdF!$C$5:$R$161,16,FALSE)*$AC$3))</f>
        <v/>
      </c>
      <c r="BB595" s="2">
        <f t="shared" si="84"/>
        <v>0</v>
      </c>
      <c r="BC595" s="3" t="str">
        <f>IF($L595="","",IF(SUM($AJ595:AJ595)=0,$AF595,IF(LEFT(VLOOKUP($AP595,BaseEqptCdF!$C$5:$E$161,3,FALSE),2)="SD",0,IF(LEFT(VLOOKUP($AP595,BaseEqptCdF!$C$5:$E$161,3,FALSE),2)="SB",1*52,VLOOKUP($AP595,BaseEqptCdF!$C$5:$S$161,12,FALSE)*0.2*300))))</f>
        <v/>
      </c>
      <c r="BD595" s="3" t="str">
        <f>IF($L595="","",IF(SUM($AJ595:AK595)=0,$AF595,IF(LEFT(VLOOKUP($AP595,BaseEqptCdF!$C$5:$E$161,3,FALSE),2)="SD",0,IF(LEFT(VLOOKUP($AP595,BaseEqptCdF!$C$5:$E$161,3,FALSE),2)="SB",1*52,VLOOKUP($AP595,BaseEqptCdF!$C$5:$S$161,12,FALSE)*0.2*300))))</f>
        <v/>
      </c>
      <c r="BE595" s="3" t="str">
        <f>IF($L595="","",IF(SUM($AJ595:AL595)=0,$AF595,IF(LEFT(VLOOKUP($AP595,BaseEqptCdF!$C$5:$E$161,3,FALSE),2)="SD",0,IF(LEFT(VLOOKUP($AP595,BaseEqptCdF!$C$5:$E$161,3,FALSE),2)="SB",1*52,VLOOKUP($AP595,BaseEqptCdF!$C$5:$S$161,12,FALSE)*0.2*300))))</f>
        <v/>
      </c>
      <c r="BF595" s="3" t="str">
        <f>IF($L595="","",IF(SUM($AJ595:AM595)=0,$AF595,IF(LEFT(VLOOKUP($AP595,BaseEqptCdF!$C$5:$E$161,3,FALSE),2)="SD",0,IF(LEFT(VLOOKUP($AP595,BaseEqptCdF!$C$5:$E$161,3,FALSE),2)="SB",1*52,VLOOKUP($AP595,BaseEqptCdF!$C$5:$S$161,12,FALSE)*0.2*300))))</f>
        <v/>
      </c>
      <c r="BG595" s="3" t="str">
        <f>IF($L595="","",IF(SUM($AJ595:AN595)=0,$AF595,IF(LEFT(VLOOKUP($AP595,BaseEqptCdF!$C$5:$E$161,3,FALSE),2)="SD",0,IF(LEFT(VLOOKUP($AP595,BaseEqptCdF!$C$5:$E$161,3,FALSE),2)="SB",1*52,VLOOKUP($AP595,BaseEqptCdF!$C$5:$S$161,12,FALSE)*0.2*300))))</f>
        <v/>
      </c>
      <c r="BH595" s="2">
        <f t="shared" si="85"/>
        <v>0</v>
      </c>
    </row>
    <row r="596" spans="1:60" x14ac:dyDescent="0.25">
      <c r="A596" s="296" t="str">
        <f t="array" ref="A596">IF($C596="","",INDEX(Prog!$B$8:$D$300,MATCH($C596,nivo1,0),1))</f>
        <v/>
      </c>
      <c r="B596" s="296" t="str">
        <f t="array" ref="B596">IF($C596="","",INDEX(Prog!$B$8:$D$300,MATCH($C596,nivo1,0),2))</f>
        <v/>
      </c>
      <c r="C596" s="273"/>
      <c r="D596" s="267"/>
      <c r="E596" s="273"/>
      <c r="F596" s="273"/>
      <c r="G596" s="273"/>
      <c r="H596" s="273"/>
      <c r="I596" s="273"/>
      <c r="J596" s="273"/>
      <c r="K596" s="274"/>
      <c r="L596" s="273"/>
      <c r="M596" s="273"/>
      <c r="N596" s="273"/>
      <c r="O596" s="275"/>
      <c r="P596" s="273"/>
      <c r="Q596" s="273"/>
      <c r="R596" s="273"/>
      <c r="S596" s="273"/>
      <c r="T596" s="276"/>
      <c r="U596" s="276"/>
      <c r="V596" s="276"/>
      <c r="W596" s="276"/>
      <c r="X596" s="277"/>
      <c r="Y596" s="278"/>
      <c r="AA596" s="8" t="str">
        <f>IF($L596="","",VLOOKUP($L596,BaseEqptCdF!$C$5:$E$161,2,FALSE))</f>
        <v/>
      </c>
      <c r="AB596" s="8" t="str">
        <f>IF($L596="","",VLOOKUP($L596,BaseEqptCdF!$C$5:$E$161,3,FALSE))</f>
        <v/>
      </c>
      <c r="AC596" s="7" t="str">
        <f>IF($L596="","",VLOOKUP($L596,BaseEqptCdF!$C$5:$I$161,6,FALSE))</f>
        <v/>
      </c>
      <c r="AD596" s="7" t="str">
        <f>IF($L596="","",VLOOKUP($L596,BaseEqptCdF!$C$5:$I$161,7,FALSE))</f>
        <v/>
      </c>
      <c r="AE596" s="3" t="str">
        <f>IF($L596="","",VLOOKUP($L596,BaseEqptCdF!$C$5:$R$161,16,FALSE)*$AC$3)</f>
        <v/>
      </c>
      <c r="AF596" s="3" t="str">
        <f>IF($L596="","",IF(LEFT($AB596,2)="SD",0,IF(LEFT($AB596,2)="SB",1*52,IF($N596=Prog!$P$17,VLOOKUP($L596,BaseEqptCdF!$C$5:$P$161,14,FALSE)*1*300,VLOOKUP($L596,BaseEqptCdF!$C$5:$P$161,12,FALSE)*0.2*300))))</f>
        <v/>
      </c>
      <c r="AG596" s="6" t="str">
        <f t="shared" si="86"/>
        <v/>
      </c>
      <c r="AH596" s="6">
        <f>IF($U596=Prog!$S$18,YEAR($X596),"")</f>
        <v>1900</v>
      </c>
      <c r="AI596" s="5" t="str">
        <f>IF(OR($AG596="",$U596=Prog!$S$18),"",IF(OR($U596=Prog!$S$17,$U596=Prog!$S$16),YEAR($X596),IF($AG596="ND","ND",$AI$8+$O596)))</f>
        <v/>
      </c>
      <c r="AJ596" s="3" t="str">
        <f t="shared" si="81"/>
        <v/>
      </c>
      <c r="AK596" s="3" t="str">
        <f t="shared" si="80"/>
        <v/>
      </c>
      <c r="AL596" s="3" t="str">
        <f t="shared" si="80"/>
        <v/>
      </c>
      <c r="AM596" s="3" t="str">
        <f t="shared" si="80"/>
        <v/>
      </c>
      <c r="AN596" s="3" t="str">
        <f t="shared" si="80"/>
        <v/>
      </c>
      <c r="AO596" s="2">
        <f t="shared" si="82"/>
        <v>0</v>
      </c>
      <c r="AP596" s="4"/>
      <c r="AQ596" s="3">
        <f>IF(AJ596=1,VLOOKUP($AP596,BaseEqptCdF!$C$5:$R$161,16,FALSE),0)</f>
        <v>0</v>
      </c>
      <c r="AR596" s="3">
        <f>IF(AK596=1,VLOOKUP($AP596,BaseEqptCdF!$C$5:$R$161,16,FALSE),0)</f>
        <v>0</v>
      </c>
      <c r="AS596" s="3">
        <f>IF(AL596=1,VLOOKUP($AP596,BaseEqptCdF!$C$5:$R$161,16,FALSE),0)</f>
        <v>0</v>
      </c>
      <c r="AT596" s="3">
        <f>IF(AM596=1,VLOOKUP($AP596,BaseEqptCdF!$C$5:$R$161,16,FALSE),0)</f>
        <v>0</v>
      </c>
      <c r="AU596" s="3">
        <f>IF(AN596=1,VLOOKUP($AP596,BaseEqptCdF!$C$5:$R$161,16,FALSE),0)</f>
        <v>0</v>
      </c>
      <c r="AV596" s="2">
        <f t="shared" si="83"/>
        <v>0</v>
      </c>
      <c r="AW596" s="3" t="str">
        <f>IF($L596="","",IF(SUM($AJ596:AJ596)=0,$AE596,VLOOKUP($AP596,BaseEqptCdF!$C$5:$R$161,16,FALSE)*$AC$3))</f>
        <v/>
      </c>
      <c r="AX596" s="3" t="str">
        <f>IF($L596="","",IF(SUM($AJ596:AK596)=0,$AE596,VLOOKUP($AP596,BaseEqptCdF!$C$5:$R$161,16,FALSE)*$AC$3))</f>
        <v/>
      </c>
      <c r="AY596" s="3" t="str">
        <f>IF($L596="","",IF(SUM($AJ596:AL596)=0,$AE596,VLOOKUP($AP596,BaseEqptCdF!$C$5:$R$161,16,FALSE)*$AC$3))</f>
        <v/>
      </c>
      <c r="AZ596" s="3" t="str">
        <f>IF($L596="","",IF(SUM($AJ596:AM596)=0,$AE596,VLOOKUP($AP596,BaseEqptCdF!$C$5:$R$161,16,FALSE)*$AC$3))</f>
        <v/>
      </c>
      <c r="BA596" s="3" t="str">
        <f>IF($L596="","",IF(SUM($AJ596:AN596)=0,$AE596,VLOOKUP($AP596,BaseEqptCdF!$C$5:$R$161,16,FALSE)*$AC$3))</f>
        <v/>
      </c>
      <c r="BB596" s="2">
        <f t="shared" si="84"/>
        <v>0</v>
      </c>
      <c r="BC596" s="3" t="str">
        <f>IF($L596="","",IF(SUM($AJ596:AJ596)=0,$AF596,IF(LEFT(VLOOKUP($AP596,BaseEqptCdF!$C$5:$E$161,3,FALSE),2)="SD",0,IF(LEFT(VLOOKUP($AP596,BaseEqptCdF!$C$5:$E$161,3,FALSE),2)="SB",1*52,VLOOKUP($AP596,BaseEqptCdF!$C$5:$S$161,12,FALSE)*0.2*300))))</f>
        <v/>
      </c>
      <c r="BD596" s="3" t="str">
        <f>IF($L596="","",IF(SUM($AJ596:AK596)=0,$AF596,IF(LEFT(VLOOKUP($AP596,BaseEqptCdF!$C$5:$E$161,3,FALSE),2)="SD",0,IF(LEFT(VLOOKUP($AP596,BaseEqptCdF!$C$5:$E$161,3,FALSE),2)="SB",1*52,VLOOKUP($AP596,BaseEqptCdF!$C$5:$S$161,12,FALSE)*0.2*300))))</f>
        <v/>
      </c>
      <c r="BE596" s="3" t="str">
        <f>IF($L596="","",IF(SUM($AJ596:AL596)=0,$AF596,IF(LEFT(VLOOKUP($AP596,BaseEqptCdF!$C$5:$E$161,3,FALSE),2)="SD",0,IF(LEFT(VLOOKUP($AP596,BaseEqptCdF!$C$5:$E$161,3,FALSE),2)="SB",1*52,VLOOKUP($AP596,BaseEqptCdF!$C$5:$S$161,12,FALSE)*0.2*300))))</f>
        <v/>
      </c>
      <c r="BF596" s="3" t="str">
        <f>IF($L596="","",IF(SUM($AJ596:AM596)=0,$AF596,IF(LEFT(VLOOKUP($AP596,BaseEqptCdF!$C$5:$E$161,3,FALSE),2)="SD",0,IF(LEFT(VLOOKUP($AP596,BaseEqptCdF!$C$5:$E$161,3,FALSE),2)="SB",1*52,VLOOKUP($AP596,BaseEqptCdF!$C$5:$S$161,12,FALSE)*0.2*300))))</f>
        <v/>
      </c>
      <c r="BG596" s="3" t="str">
        <f>IF($L596="","",IF(SUM($AJ596:AN596)=0,$AF596,IF(LEFT(VLOOKUP($AP596,BaseEqptCdF!$C$5:$E$161,3,FALSE),2)="SD",0,IF(LEFT(VLOOKUP($AP596,BaseEqptCdF!$C$5:$E$161,3,FALSE),2)="SB",1*52,VLOOKUP($AP596,BaseEqptCdF!$C$5:$S$161,12,FALSE)*0.2*300))))</f>
        <v/>
      </c>
      <c r="BH596" s="2">
        <f t="shared" si="85"/>
        <v>0</v>
      </c>
    </row>
    <row r="597" spans="1:60" x14ac:dyDescent="0.25">
      <c r="A597" s="296" t="str">
        <f t="array" ref="A597">IF($C597="","",INDEX(Prog!$B$8:$D$300,MATCH($C597,nivo1,0),1))</f>
        <v/>
      </c>
      <c r="B597" s="296" t="str">
        <f t="array" ref="B597">IF($C597="","",INDEX(Prog!$B$8:$D$300,MATCH($C597,nivo1,0),2))</f>
        <v/>
      </c>
      <c r="C597" s="273"/>
      <c r="D597" s="267"/>
      <c r="E597" s="273"/>
      <c r="F597" s="273"/>
      <c r="G597" s="273"/>
      <c r="H597" s="273"/>
      <c r="I597" s="273"/>
      <c r="J597" s="273"/>
      <c r="K597" s="274"/>
      <c r="L597" s="273"/>
      <c r="M597" s="273"/>
      <c r="N597" s="273"/>
      <c r="O597" s="275"/>
      <c r="P597" s="273"/>
      <c r="Q597" s="273"/>
      <c r="R597" s="273"/>
      <c r="S597" s="273"/>
      <c r="T597" s="276"/>
      <c r="U597" s="276"/>
      <c r="V597" s="276"/>
      <c r="W597" s="276"/>
      <c r="X597" s="277"/>
      <c r="Y597" s="278"/>
      <c r="AA597" s="8" t="str">
        <f>IF($L597="","",VLOOKUP($L597,BaseEqptCdF!$C$5:$E$161,2,FALSE))</f>
        <v/>
      </c>
      <c r="AB597" s="8" t="str">
        <f>IF($L597="","",VLOOKUP($L597,BaseEqptCdF!$C$5:$E$161,3,FALSE))</f>
        <v/>
      </c>
      <c r="AC597" s="7" t="str">
        <f>IF($L597="","",VLOOKUP($L597,BaseEqptCdF!$C$5:$I$161,6,FALSE))</f>
        <v/>
      </c>
      <c r="AD597" s="7" t="str">
        <f>IF($L597="","",VLOOKUP($L597,BaseEqptCdF!$C$5:$I$161,7,FALSE))</f>
        <v/>
      </c>
      <c r="AE597" s="3" t="str">
        <f>IF($L597="","",VLOOKUP($L597,BaseEqptCdF!$C$5:$R$161,16,FALSE)*$AC$3)</f>
        <v/>
      </c>
      <c r="AF597" s="3" t="str">
        <f>IF($L597="","",IF(LEFT($AB597,2)="SD",0,IF(LEFT($AB597,2)="SB",1*52,IF($N597=Prog!$P$17,VLOOKUP($L597,BaseEqptCdF!$C$5:$P$161,14,FALSE)*1*300,VLOOKUP($L597,BaseEqptCdF!$C$5:$P$161,12,FALSE)*0.2*300))))</f>
        <v/>
      </c>
      <c r="AG597" s="6" t="str">
        <f t="shared" si="86"/>
        <v/>
      </c>
      <c r="AH597" s="6">
        <f>IF($U597=Prog!$S$18,YEAR($X597),"")</f>
        <v>1900</v>
      </c>
      <c r="AI597" s="5" t="str">
        <f>IF(OR($AG597="",$U597=Prog!$S$18),"",IF(OR($U597=Prog!$S$17,$U597=Prog!$S$16),YEAR($X597),IF($AG597="ND","ND",$AI$8+$O597)))</f>
        <v/>
      </c>
      <c r="AJ597" s="3" t="str">
        <f t="shared" si="81"/>
        <v/>
      </c>
      <c r="AK597" s="3" t="str">
        <f t="shared" si="80"/>
        <v/>
      </c>
      <c r="AL597" s="3" t="str">
        <f t="shared" si="80"/>
        <v/>
      </c>
      <c r="AM597" s="3" t="str">
        <f t="shared" si="80"/>
        <v/>
      </c>
      <c r="AN597" s="3" t="str">
        <f t="shared" si="80"/>
        <v/>
      </c>
      <c r="AO597" s="2">
        <f t="shared" si="82"/>
        <v>0</v>
      </c>
      <c r="AP597" s="4"/>
      <c r="AQ597" s="3">
        <f>IF(AJ597=1,VLOOKUP($AP597,BaseEqptCdF!$C$5:$R$161,16,FALSE),0)</f>
        <v>0</v>
      </c>
      <c r="AR597" s="3">
        <f>IF(AK597=1,VLOOKUP($AP597,BaseEqptCdF!$C$5:$R$161,16,FALSE),0)</f>
        <v>0</v>
      </c>
      <c r="AS597" s="3">
        <f>IF(AL597=1,VLOOKUP($AP597,BaseEqptCdF!$C$5:$R$161,16,FALSE),0)</f>
        <v>0</v>
      </c>
      <c r="AT597" s="3">
        <f>IF(AM597=1,VLOOKUP($AP597,BaseEqptCdF!$C$5:$R$161,16,FALSE),0)</f>
        <v>0</v>
      </c>
      <c r="AU597" s="3">
        <f>IF(AN597=1,VLOOKUP($AP597,BaseEqptCdF!$C$5:$R$161,16,FALSE),0)</f>
        <v>0</v>
      </c>
      <c r="AV597" s="2">
        <f t="shared" si="83"/>
        <v>0</v>
      </c>
      <c r="AW597" s="3" t="str">
        <f>IF($L597="","",IF(SUM($AJ597:AJ597)=0,$AE597,VLOOKUP($AP597,BaseEqptCdF!$C$5:$R$161,16,FALSE)*$AC$3))</f>
        <v/>
      </c>
      <c r="AX597" s="3" t="str">
        <f>IF($L597="","",IF(SUM($AJ597:AK597)=0,$AE597,VLOOKUP($AP597,BaseEqptCdF!$C$5:$R$161,16,FALSE)*$AC$3))</f>
        <v/>
      </c>
      <c r="AY597" s="3" t="str">
        <f>IF($L597="","",IF(SUM($AJ597:AL597)=0,$AE597,VLOOKUP($AP597,BaseEqptCdF!$C$5:$R$161,16,FALSE)*$AC$3))</f>
        <v/>
      </c>
      <c r="AZ597" s="3" t="str">
        <f>IF($L597="","",IF(SUM($AJ597:AM597)=0,$AE597,VLOOKUP($AP597,BaseEqptCdF!$C$5:$R$161,16,FALSE)*$AC$3))</f>
        <v/>
      </c>
      <c r="BA597" s="3" t="str">
        <f>IF($L597="","",IF(SUM($AJ597:AN597)=0,$AE597,VLOOKUP($AP597,BaseEqptCdF!$C$5:$R$161,16,FALSE)*$AC$3))</f>
        <v/>
      </c>
      <c r="BB597" s="2">
        <f t="shared" si="84"/>
        <v>0</v>
      </c>
      <c r="BC597" s="3" t="str">
        <f>IF($L597="","",IF(SUM($AJ597:AJ597)=0,$AF597,IF(LEFT(VLOOKUP($AP597,BaseEqptCdF!$C$5:$E$161,3,FALSE),2)="SD",0,IF(LEFT(VLOOKUP($AP597,BaseEqptCdF!$C$5:$E$161,3,FALSE),2)="SB",1*52,VLOOKUP($AP597,BaseEqptCdF!$C$5:$S$161,12,FALSE)*0.2*300))))</f>
        <v/>
      </c>
      <c r="BD597" s="3" t="str">
        <f>IF($L597="","",IF(SUM($AJ597:AK597)=0,$AF597,IF(LEFT(VLOOKUP($AP597,BaseEqptCdF!$C$5:$E$161,3,FALSE),2)="SD",0,IF(LEFT(VLOOKUP($AP597,BaseEqptCdF!$C$5:$E$161,3,FALSE),2)="SB",1*52,VLOOKUP($AP597,BaseEqptCdF!$C$5:$S$161,12,FALSE)*0.2*300))))</f>
        <v/>
      </c>
      <c r="BE597" s="3" t="str">
        <f>IF($L597="","",IF(SUM($AJ597:AL597)=0,$AF597,IF(LEFT(VLOOKUP($AP597,BaseEqptCdF!$C$5:$E$161,3,FALSE),2)="SD",0,IF(LEFT(VLOOKUP($AP597,BaseEqptCdF!$C$5:$E$161,3,FALSE),2)="SB",1*52,VLOOKUP($AP597,BaseEqptCdF!$C$5:$S$161,12,FALSE)*0.2*300))))</f>
        <v/>
      </c>
      <c r="BF597" s="3" t="str">
        <f>IF($L597="","",IF(SUM($AJ597:AM597)=0,$AF597,IF(LEFT(VLOOKUP($AP597,BaseEqptCdF!$C$5:$E$161,3,FALSE),2)="SD",0,IF(LEFT(VLOOKUP($AP597,BaseEqptCdF!$C$5:$E$161,3,FALSE),2)="SB",1*52,VLOOKUP($AP597,BaseEqptCdF!$C$5:$S$161,12,FALSE)*0.2*300))))</f>
        <v/>
      </c>
      <c r="BG597" s="3" t="str">
        <f>IF($L597="","",IF(SUM($AJ597:AN597)=0,$AF597,IF(LEFT(VLOOKUP($AP597,BaseEqptCdF!$C$5:$E$161,3,FALSE),2)="SD",0,IF(LEFT(VLOOKUP($AP597,BaseEqptCdF!$C$5:$E$161,3,FALSE),2)="SB",1*52,VLOOKUP($AP597,BaseEqptCdF!$C$5:$S$161,12,FALSE)*0.2*300))))</f>
        <v/>
      </c>
      <c r="BH597" s="2">
        <f t="shared" si="85"/>
        <v>0</v>
      </c>
    </row>
    <row r="598" spans="1:60" x14ac:dyDescent="0.25">
      <c r="A598" s="296" t="str">
        <f t="array" ref="A598">IF($C598="","",INDEX(Prog!$B$8:$D$300,MATCH($C598,nivo1,0),1))</f>
        <v/>
      </c>
      <c r="B598" s="296" t="str">
        <f t="array" ref="B598">IF($C598="","",INDEX(Prog!$B$8:$D$300,MATCH($C598,nivo1,0),2))</f>
        <v/>
      </c>
      <c r="C598" s="273"/>
      <c r="D598" s="267"/>
      <c r="E598" s="273"/>
      <c r="F598" s="273"/>
      <c r="G598" s="273"/>
      <c r="H598" s="273"/>
      <c r="I598" s="273"/>
      <c r="J598" s="273"/>
      <c r="K598" s="274"/>
      <c r="L598" s="273"/>
      <c r="M598" s="273"/>
      <c r="N598" s="273"/>
      <c r="O598" s="275"/>
      <c r="P598" s="273"/>
      <c r="Q598" s="273"/>
      <c r="R598" s="273"/>
      <c r="S598" s="273"/>
      <c r="T598" s="276"/>
      <c r="U598" s="276"/>
      <c r="V598" s="276"/>
      <c r="W598" s="276"/>
      <c r="X598" s="277"/>
      <c r="Y598" s="278"/>
      <c r="AA598" s="8" t="str">
        <f>IF($L598="","",VLOOKUP($L598,BaseEqptCdF!$C$5:$E$161,2,FALSE))</f>
        <v/>
      </c>
      <c r="AB598" s="8" t="str">
        <f>IF($L598="","",VLOOKUP($L598,BaseEqptCdF!$C$5:$E$161,3,FALSE))</f>
        <v/>
      </c>
      <c r="AC598" s="7" t="str">
        <f>IF($L598="","",VLOOKUP($L598,BaseEqptCdF!$C$5:$I$161,6,FALSE))</f>
        <v/>
      </c>
      <c r="AD598" s="7" t="str">
        <f>IF($L598="","",VLOOKUP($L598,BaseEqptCdF!$C$5:$I$161,7,FALSE))</f>
        <v/>
      </c>
      <c r="AE598" s="3" t="str">
        <f>IF($L598="","",VLOOKUP($L598,BaseEqptCdF!$C$5:$R$161,16,FALSE)*$AC$3)</f>
        <v/>
      </c>
      <c r="AF598" s="3" t="str">
        <f>IF($L598="","",IF(LEFT($AB598,2)="SD",0,IF(LEFT($AB598,2)="SB",1*52,IF($N598=Prog!$P$17,VLOOKUP($L598,BaseEqptCdF!$C$5:$P$161,14,FALSE)*1*300,VLOOKUP($L598,BaseEqptCdF!$C$5:$P$161,12,FALSE)*0.2*300))))</f>
        <v/>
      </c>
      <c r="AG598" s="6" t="str">
        <f t="shared" si="86"/>
        <v/>
      </c>
      <c r="AH598" s="6">
        <f>IF($U598=Prog!$S$18,YEAR($X598),"")</f>
        <v>1900</v>
      </c>
      <c r="AI598" s="5" t="str">
        <f>IF(OR($AG598="",$U598=Prog!$S$18),"",IF(OR($U598=Prog!$S$17,$U598=Prog!$S$16),YEAR($X598),IF($AG598="ND","ND",$AI$8+$O598)))</f>
        <v/>
      </c>
      <c r="AJ598" s="3" t="str">
        <f t="shared" si="81"/>
        <v/>
      </c>
      <c r="AK598" s="3" t="str">
        <f t="shared" si="80"/>
        <v/>
      </c>
      <c r="AL598" s="3" t="str">
        <f t="shared" si="80"/>
        <v/>
      </c>
      <c r="AM598" s="3" t="str">
        <f t="shared" si="80"/>
        <v/>
      </c>
      <c r="AN598" s="3" t="str">
        <f t="shared" si="80"/>
        <v/>
      </c>
      <c r="AO598" s="2">
        <f t="shared" si="82"/>
        <v>0</v>
      </c>
      <c r="AP598" s="4"/>
      <c r="AQ598" s="3">
        <f>IF(AJ598=1,VLOOKUP($AP598,BaseEqptCdF!$C$5:$R$161,16,FALSE),0)</f>
        <v>0</v>
      </c>
      <c r="AR598" s="3">
        <f>IF(AK598=1,VLOOKUP($AP598,BaseEqptCdF!$C$5:$R$161,16,FALSE),0)</f>
        <v>0</v>
      </c>
      <c r="AS598" s="3">
        <f>IF(AL598=1,VLOOKUP($AP598,BaseEqptCdF!$C$5:$R$161,16,FALSE),0)</f>
        <v>0</v>
      </c>
      <c r="AT598" s="3">
        <f>IF(AM598=1,VLOOKUP($AP598,BaseEqptCdF!$C$5:$R$161,16,FALSE),0)</f>
        <v>0</v>
      </c>
      <c r="AU598" s="3">
        <f>IF(AN598=1,VLOOKUP($AP598,BaseEqptCdF!$C$5:$R$161,16,FALSE),0)</f>
        <v>0</v>
      </c>
      <c r="AV598" s="2">
        <f t="shared" si="83"/>
        <v>0</v>
      </c>
      <c r="AW598" s="3" t="str">
        <f>IF($L598="","",IF(SUM($AJ598:AJ598)=0,$AE598,VLOOKUP($AP598,BaseEqptCdF!$C$5:$R$161,16,FALSE)*$AC$3))</f>
        <v/>
      </c>
      <c r="AX598" s="3" t="str">
        <f>IF($L598="","",IF(SUM($AJ598:AK598)=0,$AE598,VLOOKUP($AP598,BaseEqptCdF!$C$5:$R$161,16,FALSE)*$AC$3))</f>
        <v/>
      </c>
      <c r="AY598" s="3" t="str">
        <f>IF($L598="","",IF(SUM($AJ598:AL598)=0,$AE598,VLOOKUP($AP598,BaseEqptCdF!$C$5:$R$161,16,FALSE)*$AC$3))</f>
        <v/>
      </c>
      <c r="AZ598" s="3" t="str">
        <f>IF($L598="","",IF(SUM($AJ598:AM598)=0,$AE598,VLOOKUP($AP598,BaseEqptCdF!$C$5:$R$161,16,FALSE)*$AC$3))</f>
        <v/>
      </c>
      <c r="BA598" s="3" t="str">
        <f>IF($L598="","",IF(SUM($AJ598:AN598)=0,$AE598,VLOOKUP($AP598,BaseEqptCdF!$C$5:$R$161,16,FALSE)*$AC$3))</f>
        <v/>
      </c>
      <c r="BB598" s="2">
        <f t="shared" si="84"/>
        <v>0</v>
      </c>
      <c r="BC598" s="3" t="str">
        <f>IF($L598="","",IF(SUM($AJ598:AJ598)=0,$AF598,IF(LEFT(VLOOKUP($AP598,BaseEqptCdF!$C$5:$E$161,3,FALSE),2)="SD",0,IF(LEFT(VLOOKUP($AP598,BaseEqptCdF!$C$5:$E$161,3,FALSE),2)="SB",1*52,VLOOKUP($AP598,BaseEqptCdF!$C$5:$S$161,12,FALSE)*0.2*300))))</f>
        <v/>
      </c>
      <c r="BD598" s="3" t="str">
        <f>IF($L598="","",IF(SUM($AJ598:AK598)=0,$AF598,IF(LEFT(VLOOKUP($AP598,BaseEqptCdF!$C$5:$E$161,3,FALSE),2)="SD",0,IF(LEFT(VLOOKUP($AP598,BaseEqptCdF!$C$5:$E$161,3,FALSE),2)="SB",1*52,VLOOKUP($AP598,BaseEqptCdF!$C$5:$S$161,12,FALSE)*0.2*300))))</f>
        <v/>
      </c>
      <c r="BE598" s="3" t="str">
        <f>IF($L598="","",IF(SUM($AJ598:AL598)=0,$AF598,IF(LEFT(VLOOKUP($AP598,BaseEqptCdF!$C$5:$E$161,3,FALSE),2)="SD",0,IF(LEFT(VLOOKUP($AP598,BaseEqptCdF!$C$5:$E$161,3,FALSE),2)="SB",1*52,VLOOKUP($AP598,BaseEqptCdF!$C$5:$S$161,12,FALSE)*0.2*300))))</f>
        <v/>
      </c>
      <c r="BF598" s="3" t="str">
        <f>IF($L598="","",IF(SUM($AJ598:AM598)=0,$AF598,IF(LEFT(VLOOKUP($AP598,BaseEqptCdF!$C$5:$E$161,3,FALSE),2)="SD",0,IF(LEFT(VLOOKUP($AP598,BaseEqptCdF!$C$5:$E$161,3,FALSE),2)="SB",1*52,VLOOKUP($AP598,BaseEqptCdF!$C$5:$S$161,12,FALSE)*0.2*300))))</f>
        <v/>
      </c>
      <c r="BG598" s="3" t="str">
        <f>IF($L598="","",IF(SUM($AJ598:AN598)=0,$AF598,IF(LEFT(VLOOKUP($AP598,BaseEqptCdF!$C$5:$E$161,3,FALSE),2)="SD",0,IF(LEFT(VLOOKUP($AP598,BaseEqptCdF!$C$5:$E$161,3,FALSE),2)="SB",1*52,VLOOKUP($AP598,BaseEqptCdF!$C$5:$S$161,12,FALSE)*0.2*300))))</f>
        <v/>
      </c>
      <c r="BH598" s="2">
        <f t="shared" si="85"/>
        <v>0</v>
      </c>
    </row>
    <row r="599" spans="1:60" x14ac:dyDescent="0.25">
      <c r="A599" s="296" t="str">
        <f t="array" ref="A599">IF($C599="","",INDEX(Prog!$B$8:$D$300,MATCH($C599,nivo1,0),1))</f>
        <v/>
      </c>
      <c r="B599" s="296" t="str">
        <f t="array" ref="B599">IF($C599="","",INDEX(Prog!$B$8:$D$300,MATCH($C599,nivo1,0),2))</f>
        <v/>
      </c>
      <c r="C599" s="273"/>
      <c r="D599" s="267"/>
      <c r="E599" s="273"/>
      <c r="F599" s="273"/>
      <c r="G599" s="273"/>
      <c r="H599" s="273"/>
      <c r="I599" s="273"/>
      <c r="J599" s="273"/>
      <c r="K599" s="274"/>
      <c r="L599" s="273"/>
      <c r="M599" s="273"/>
      <c r="N599" s="273"/>
      <c r="O599" s="275"/>
      <c r="P599" s="273"/>
      <c r="Q599" s="273"/>
      <c r="R599" s="273"/>
      <c r="S599" s="273"/>
      <c r="T599" s="276"/>
      <c r="U599" s="276"/>
      <c r="V599" s="276"/>
      <c r="W599" s="276"/>
      <c r="X599" s="277"/>
      <c r="Y599" s="278"/>
      <c r="AA599" s="8" t="str">
        <f>IF($L599="","",VLOOKUP($L599,BaseEqptCdF!$C$5:$E$161,2,FALSE))</f>
        <v/>
      </c>
      <c r="AB599" s="8" t="str">
        <f>IF($L599="","",VLOOKUP($L599,BaseEqptCdF!$C$5:$E$161,3,FALSE))</f>
        <v/>
      </c>
      <c r="AC599" s="7" t="str">
        <f>IF($L599="","",VLOOKUP($L599,BaseEqptCdF!$C$5:$I$161,6,FALSE))</f>
        <v/>
      </c>
      <c r="AD599" s="7" t="str">
        <f>IF($L599="","",VLOOKUP($L599,BaseEqptCdF!$C$5:$I$161,7,FALSE))</f>
        <v/>
      </c>
      <c r="AE599" s="3" t="str">
        <f>IF($L599="","",VLOOKUP($L599,BaseEqptCdF!$C$5:$R$161,16,FALSE)*$AC$3)</f>
        <v/>
      </c>
      <c r="AF599" s="3" t="str">
        <f>IF($L599="","",IF(LEFT($AB599,2)="SD",0,IF(LEFT($AB599,2)="SB",1*52,IF($N599=Prog!$P$17,VLOOKUP($L599,BaseEqptCdF!$C$5:$P$161,14,FALSE)*1*300,VLOOKUP($L599,BaseEqptCdF!$C$5:$P$161,12,FALSE)*0.2*300))))</f>
        <v/>
      </c>
      <c r="AG599" s="6" t="str">
        <f t="shared" si="86"/>
        <v/>
      </c>
      <c r="AH599" s="6">
        <f>IF($U599=Prog!$S$18,YEAR($X599),"")</f>
        <v>1900</v>
      </c>
      <c r="AI599" s="5" t="str">
        <f>IF(OR($AG599="",$U599=Prog!$S$18),"",IF(OR($U599=Prog!$S$17,$U599=Prog!$S$16),YEAR($X599),IF($AG599="ND","ND",$AI$8+$O599)))</f>
        <v/>
      </c>
      <c r="AJ599" s="3" t="str">
        <f t="shared" si="81"/>
        <v/>
      </c>
      <c r="AK599" s="3" t="str">
        <f t="shared" si="80"/>
        <v/>
      </c>
      <c r="AL599" s="3" t="str">
        <f t="shared" si="80"/>
        <v/>
      </c>
      <c r="AM599" s="3" t="str">
        <f t="shared" si="80"/>
        <v/>
      </c>
      <c r="AN599" s="3" t="str">
        <f t="shared" si="80"/>
        <v/>
      </c>
      <c r="AO599" s="2">
        <f t="shared" si="82"/>
        <v>0</v>
      </c>
      <c r="AP599" s="4"/>
      <c r="AQ599" s="3">
        <f>IF(AJ599=1,VLOOKUP($AP599,BaseEqptCdF!$C$5:$R$161,16,FALSE),0)</f>
        <v>0</v>
      </c>
      <c r="AR599" s="3">
        <f>IF(AK599=1,VLOOKUP($AP599,BaseEqptCdF!$C$5:$R$161,16,FALSE),0)</f>
        <v>0</v>
      </c>
      <c r="AS599" s="3">
        <f>IF(AL599=1,VLOOKUP($AP599,BaseEqptCdF!$C$5:$R$161,16,FALSE),0)</f>
        <v>0</v>
      </c>
      <c r="AT599" s="3">
        <f>IF(AM599=1,VLOOKUP($AP599,BaseEqptCdF!$C$5:$R$161,16,FALSE),0)</f>
        <v>0</v>
      </c>
      <c r="AU599" s="3">
        <f>IF(AN599=1,VLOOKUP($AP599,BaseEqptCdF!$C$5:$R$161,16,FALSE),0)</f>
        <v>0</v>
      </c>
      <c r="AV599" s="2">
        <f t="shared" si="83"/>
        <v>0</v>
      </c>
      <c r="AW599" s="3" t="str">
        <f>IF($L599="","",IF(SUM($AJ599:AJ599)=0,$AE599,VLOOKUP($AP599,BaseEqptCdF!$C$5:$R$161,16,FALSE)*$AC$3))</f>
        <v/>
      </c>
      <c r="AX599" s="3" t="str">
        <f>IF($L599="","",IF(SUM($AJ599:AK599)=0,$AE599,VLOOKUP($AP599,BaseEqptCdF!$C$5:$R$161,16,FALSE)*$AC$3))</f>
        <v/>
      </c>
      <c r="AY599" s="3" t="str">
        <f>IF($L599="","",IF(SUM($AJ599:AL599)=0,$AE599,VLOOKUP($AP599,BaseEqptCdF!$C$5:$R$161,16,FALSE)*$AC$3))</f>
        <v/>
      </c>
      <c r="AZ599" s="3" t="str">
        <f>IF($L599="","",IF(SUM($AJ599:AM599)=0,$AE599,VLOOKUP($AP599,BaseEqptCdF!$C$5:$R$161,16,FALSE)*$AC$3))</f>
        <v/>
      </c>
      <c r="BA599" s="3" t="str">
        <f>IF($L599="","",IF(SUM($AJ599:AN599)=0,$AE599,VLOOKUP($AP599,BaseEqptCdF!$C$5:$R$161,16,FALSE)*$AC$3))</f>
        <v/>
      </c>
      <c r="BB599" s="2">
        <f t="shared" si="84"/>
        <v>0</v>
      </c>
      <c r="BC599" s="3" t="str">
        <f>IF($L599="","",IF(SUM($AJ599:AJ599)=0,$AF599,IF(LEFT(VLOOKUP($AP599,BaseEqptCdF!$C$5:$E$161,3,FALSE),2)="SD",0,IF(LEFT(VLOOKUP($AP599,BaseEqptCdF!$C$5:$E$161,3,FALSE),2)="SB",1*52,VLOOKUP($AP599,BaseEqptCdF!$C$5:$S$161,12,FALSE)*0.2*300))))</f>
        <v/>
      </c>
      <c r="BD599" s="3" t="str">
        <f>IF($L599="","",IF(SUM($AJ599:AK599)=0,$AF599,IF(LEFT(VLOOKUP($AP599,BaseEqptCdF!$C$5:$E$161,3,FALSE),2)="SD",0,IF(LEFT(VLOOKUP($AP599,BaseEqptCdF!$C$5:$E$161,3,FALSE),2)="SB",1*52,VLOOKUP($AP599,BaseEqptCdF!$C$5:$S$161,12,FALSE)*0.2*300))))</f>
        <v/>
      </c>
      <c r="BE599" s="3" t="str">
        <f>IF($L599="","",IF(SUM($AJ599:AL599)=0,$AF599,IF(LEFT(VLOOKUP($AP599,BaseEqptCdF!$C$5:$E$161,3,FALSE),2)="SD",0,IF(LEFT(VLOOKUP($AP599,BaseEqptCdF!$C$5:$E$161,3,FALSE),2)="SB",1*52,VLOOKUP($AP599,BaseEqptCdF!$C$5:$S$161,12,FALSE)*0.2*300))))</f>
        <v/>
      </c>
      <c r="BF599" s="3" t="str">
        <f>IF($L599="","",IF(SUM($AJ599:AM599)=0,$AF599,IF(LEFT(VLOOKUP($AP599,BaseEqptCdF!$C$5:$E$161,3,FALSE),2)="SD",0,IF(LEFT(VLOOKUP($AP599,BaseEqptCdF!$C$5:$E$161,3,FALSE),2)="SB",1*52,VLOOKUP($AP599,BaseEqptCdF!$C$5:$S$161,12,FALSE)*0.2*300))))</f>
        <v/>
      </c>
      <c r="BG599" s="3" t="str">
        <f>IF($L599="","",IF(SUM($AJ599:AN599)=0,$AF599,IF(LEFT(VLOOKUP($AP599,BaseEqptCdF!$C$5:$E$161,3,FALSE),2)="SD",0,IF(LEFT(VLOOKUP($AP599,BaseEqptCdF!$C$5:$E$161,3,FALSE),2)="SB",1*52,VLOOKUP($AP599,BaseEqptCdF!$C$5:$S$161,12,FALSE)*0.2*300))))</f>
        <v/>
      </c>
      <c r="BH599" s="2">
        <f t="shared" si="85"/>
        <v>0</v>
      </c>
    </row>
    <row r="600" spans="1:60" x14ac:dyDescent="0.25">
      <c r="A600" s="296" t="str">
        <f t="array" ref="A600">IF($C600="","",INDEX(Prog!$B$8:$D$300,MATCH($C600,nivo1,0),1))</f>
        <v/>
      </c>
      <c r="B600" s="296" t="str">
        <f t="array" ref="B600">IF($C600="","",INDEX(Prog!$B$8:$D$300,MATCH($C600,nivo1,0),2))</f>
        <v/>
      </c>
      <c r="C600" s="273"/>
      <c r="D600" s="267"/>
      <c r="E600" s="273"/>
      <c r="F600" s="273"/>
      <c r="G600" s="273"/>
      <c r="H600" s="273"/>
      <c r="I600" s="273"/>
      <c r="J600" s="273"/>
      <c r="K600" s="274"/>
      <c r="L600" s="273"/>
      <c r="M600" s="273"/>
      <c r="N600" s="273"/>
      <c r="O600" s="275"/>
      <c r="P600" s="273"/>
      <c r="Q600" s="273"/>
      <c r="R600" s="273"/>
      <c r="S600" s="273"/>
      <c r="T600" s="276"/>
      <c r="U600" s="276"/>
      <c r="V600" s="276"/>
      <c r="W600" s="276"/>
      <c r="X600" s="277"/>
      <c r="Y600" s="278"/>
      <c r="AA600" s="8" t="str">
        <f>IF($L600="","",VLOOKUP($L600,BaseEqptCdF!$C$5:$E$161,2,FALSE))</f>
        <v/>
      </c>
      <c r="AB600" s="8" t="str">
        <f>IF($L600="","",VLOOKUP($L600,BaseEqptCdF!$C$5:$E$161,3,FALSE))</f>
        <v/>
      </c>
      <c r="AC600" s="7" t="str">
        <f>IF($L600="","",VLOOKUP($L600,BaseEqptCdF!$C$5:$I$161,6,FALSE))</f>
        <v/>
      </c>
      <c r="AD600" s="7" t="str">
        <f>IF($L600="","",VLOOKUP($L600,BaseEqptCdF!$C$5:$I$161,7,FALSE))</f>
        <v/>
      </c>
      <c r="AE600" s="3" t="str">
        <f>IF($L600="","",VLOOKUP($L600,BaseEqptCdF!$C$5:$R$161,16,FALSE)*$AC$3)</f>
        <v/>
      </c>
      <c r="AF600" s="3" t="str">
        <f>IF($L600="","",IF(LEFT($AB600,2)="SD",0,IF(LEFT($AB600,2)="SB",1*52,IF($N600=Prog!$P$17,VLOOKUP($L600,BaseEqptCdF!$C$5:$P$161,14,FALSE)*1*300,VLOOKUP($L600,BaseEqptCdF!$C$5:$P$161,12,FALSE)*0.2*300))))</f>
        <v/>
      </c>
      <c r="AG600" s="6" t="str">
        <f t="shared" si="86"/>
        <v/>
      </c>
      <c r="AH600" s="6">
        <f>IF($U600=Prog!$S$18,YEAR($X600),"")</f>
        <v>1900</v>
      </c>
      <c r="AI600" s="5" t="str">
        <f>IF(OR($AG600="",$U600=Prog!$S$18),"",IF(OR($U600=Prog!$S$17,$U600=Prog!$S$16),YEAR($X600),IF($AG600="ND","ND",$AI$8+$O600)))</f>
        <v/>
      </c>
      <c r="AJ600" s="3" t="str">
        <f t="shared" si="81"/>
        <v/>
      </c>
      <c r="AK600" s="3" t="str">
        <f t="shared" si="80"/>
        <v/>
      </c>
      <c r="AL600" s="3" t="str">
        <f t="shared" si="80"/>
        <v/>
      </c>
      <c r="AM600" s="3" t="str">
        <f t="shared" si="80"/>
        <v/>
      </c>
      <c r="AN600" s="3" t="str">
        <f t="shared" si="80"/>
        <v/>
      </c>
      <c r="AO600" s="2">
        <f t="shared" si="82"/>
        <v>0</v>
      </c>
      <c r="AP600" s="4"/>
      <c r="AQ600" s="3">
        <f>IF(AJ600=1,VLOOKUP($AP600,BaseEqptCdF!$C$5:$R$161,16,FALSE),0)</f>
        <v>0</v>
      </c>
      <c r="AR600" s="3">
        <f>IF(AK600=1,VLOOKUP($AP600,BaseEqptCdF!$C$5:$R$161,16,FALSE),0)</f>
        <v>0</v>
      </c>
      <c r="AS600" s="3">
        <f>IF(AL600=1,VLOOKUP($AP600,BaseEqptCdF!$C$5:$R$161,16,FALSE),0)</f>
        <v>0</v>
      </c>
      <c r="AT600" s="3">
        <f>IF(AM600=1,VLOOKUP($AP600,BaseEqptCdF!$C$5:$R$161,16,FALSE),0)</f>
        <v>0</v>
      </c>
      <c r="AU600" s="3">
        <f>IF(AN600=1,VLOOKUP($AP600,BaseEqptCdF!$C$5:$R$161,16,FALSE),0)</f>
        <v>0</v>
      </c>
      <c r="AV600" s="2">
        <f t="shared" si="83"/>
        <v>0</v>
      </c>
      <c r="AW600" s="3" t="str">
        <f>IF($L600="","",IF(SUM($AJ600:AJ600)=0,$AE600,VLOOKUP($AP600,BaseEqptCdF!$C$5:$R$161,16,FALSE)*$AC$3))</f>
        <v/>
      </c>
      <c r="AX600" s="3" t="str">
        <f>IF($L600="","",IF(SUM($AJ600:AK600)=0,$AE600,VLOOKUP($AP600,BaseEqptCdF!$C$5:$R$161,16,FALSE)*$AC$3))</f>
        <v/>
      </c>
      <c r="AY600" s="3" t="str">
        <f>IF($L600="","",IF(SUM($AJ600:AL600)=0,$AE600,VLOOKUP($AP600,BaseEqptCdF!$C$5:$R$161,16,FALSE)*$AC$3))</f>
        <v/>
      </c>
      <c r="AZ600" s="3" t="str">
        <f>IF($L600="","",IF(SUM($AJ600:AM600)=0,$AE600,VLOOKUP($AP600,BaseEqptCdF!$C$5:$R$161,16,FALSE)*$AC$3))</f>
        <v/>
      </c>
      <c r="BA600" s="3" t="str">
        <f>IF($L600="","",IF(SUM($AJ600:AN600)=0,$AE600,VLOOKUP($AP600,BaseEqptCdF!$C$5:$R$161,16,FALSE)*$AC$3))</f>
        <v/>
      </c>
      <c r="BB600" s="2">
        <f t="shared" si="84"/>
        <v>0</v>
      </c>
      <c r="BC600" s="3" t="str">
        <f>IF($L600="","",IF(SUM($AJ600:AJ600)=0,$AF600,IF(LEFT(VLOOKUP($AP600,BaseEqptCdF!$C$5:$E$161,3,FALSE),2)="SD",0,IF(LEFT(VLOOKUP($AP600,BaseEqptCdF!$C$5:$E$161,3,FALSE),2)="SB",1*52,VLOOKUP($AP600,BaseEqptCdF!$C$5:$S$161,12,FALSE)*0.2*300))))</f>
        <v/>
      </c>
      <c r="BD600" s="3" t="str">
        <f>IF($L600="","",IF(SUM($AJ600:AK600)=0,$AF600,IF(LEFT(VLOOKUP($AP600,BaseEqptCdF!$C$5:$E$161,3,FALSE),2)="SD",0,IF(LEFT(VLOOKUP($AP600,BaseEqptCdF!$C$5:$E$161,3,FALSE),2)="SB",1*52,VLOOKUP($AP600,BaseEqptCdF!$C$5:$S$161,12,FALSE)*0.2*300))))</f>
        <v/>
      </c>
      <c r="BE600" s="3" t="str">
        <f>IF($L600="","",IF(SUM($AJ600:AL600)=0,$AF600,IF(LEFT(VLOOKUP($AP600,BaseEqptCdF!$C$5:$E$161,3,FALSE),2)="SD",0,IF(LEFT(VLOOKUP($AP600,BaseEqptCdF!$C$5:$E$161,3,FALSE),2)="SB",1*52,VLOOKUP($AP600,BaseEqptCdF!$C$5:$S$161,12,FALSE)*0.2*300))))</f>
        <v/>
      </c>
      <c r="BF600" s="3" t="str">
        <f>IF($L600="","",IF(SUM($AJ600:AM600)=0,$AF600,IF(LEFT(VLOOKUP($AP600,BaseEqptCdF!$C$5:$E$161,3,FALSE),2)="SD",0,IF(LEFT(VLOOKUP($AP600,BaseEqptCdF!$C$5:$E$161,3,FALSE),2)="SB",1*52,VLOOKUP($AP600,BaseEqptCdF!$C$5:$S$161,12,FALSE)*0.2*300))))</f>
        <v/>
      </c>
      <c r="BG600" s="3" t="str">
        <f>IF($L600="","",IF(SUM($AJ600:AN600)=0,$AF600,IF(LEFT(VLOOKUP($AP600,BaseEqptCdF!$C$5:$E$161,3,FALSE),2)="SD",0,IF(LEFT(VLOOKUP($AP600,BaseEqptCdF!$C$5:$E$161,3,FALSE),2)="SB",1*52,VLOOKUP($AP600,BaseEqptCdF!$C$5:$S$161,12,FALSE)*0.2*300))))</f>
        <v/>
      </c>
      <c r="BH600" s="2">
        <f t="shared" si="85"/>
        <v>0</v>
      </c>
    </row>
    <row r="601" spans="1:60" x14ac:dyDescent="0.25">
      <c r="A601" s="296" t="str">
        <f t="array" ref="A601">IF($C601="","",INDEX(Prog!$B$8:$D$300,MATCH($C601,nivo1,0),1))</f>
        <v/>
      </c>
      <c r="B601" s="296" t="str">
        <f t="array" ref="B601">IF($C601="","",INDEX(Prog!$B$8:$D$300,MATCH($C601,nivo1,0),2))</f>
        <v/>
      </c>
      <c r="C601" s="273"/>
      <c r="D601" s="267"/>
      <c r="E601" s="273"/>
      <c r="F601" s="273"/>
      <c r="G601" s="273"/>
      <c r="H601" s="273"/>
      <c r="I601" s="273"/>
      <c r="J601" s="273"/>
      <c r="K601" s="274"/>
      <c r="L601" s="273"/>
      <c r="M601" s="273"/>
      <c r="N601" s="273"/>
      <c r="O601" s="275"/>
      <c r="P601" s="273"/>
      <c r="Q601" s="273"/>
      <c r="R601" s="273"/>
      <c r="S601" s="273"/>
      <c r="T601" s="276"/>
      <c r="U601" s="276"/>
      <c r="V601" s="276"/>
      <c r="W601" s="276"/>
      <c r="X601" s="277"/>
      <c r="Y601" s="278"/>
      <c r="AA601" s="8" t="str">
        <f>IF($L601="","",VLOOKUP($L601,BaseEqptCdF!$C$5:$E$161,2,FALSE))</f>
        <v/>
      </c>
      <c r="AB601" s="8" t="str">
        <f>IF($L601="","",VLOOKUP($L601,BaseEqptCdF!$C$5:$E$161,3,FALSE))</f>
        <v/>
      </c>
      <c r="AC601" s="7" t="str">
        <f>IF($L601="","",VLOOKUP($L601,BaseEqptCdF!$C$5:$I$161,6,FALSE))</f>
        <v/>
      </c>
      <c r="AD601" s="7" t="str">
        <f>IF($L601="","",VLOOKUP($L601,BaseEqptCdF!$C$5:$I$161,7,FALSE))</f>
        <v/>
      </c>
      <c r="AE601" s="3" t="str">
        <f>IF($L601="","",VLOOKUP($L601,BaseEqptCdF!$C$5:$R$161,16,FALSE)*$AC$3)</f>
        <v/>
      </c>
      <c r="AF601" s="3" t="str">
        <f>IF($L601="","",IF(LEFT($AB601,2)="SD",0,IF(LEFT($AB601,2)="SB",1*52,IF($N601=Prog!$P$17,VLOOKUP($L601,BaseEqptCdF!$C$5:$P$161,14,FALSE)*1*300,VLOOKUP($L601,BaseEqptCdF!$C$5:$P$161,12,FALSE)*0.2*300))))</f>
        <v/>
      </c>
      <c r="AG601" s="6" t="str">
        <f t="shared" si="86"/>
        <v/>
      </c>
      <c r="AH601" s="6">
        <f>IF($U601=Prog!$S$18,YEAR($X601),"")</f>
        <v>1900</v>
      </c>
      <c r="AI601" s="5" t="str">
        <f>IF(OR($AG601="",$U601=Prog!$S$18),"",IF(OR($U601=Prog!$S$17,$U601=Prog!$S$16),YEAR($X601),IF($AG601="ND","ND",$AI$8+$O601)))</f>
        <v/>
      </c>
      <c r="AJ601" s="3" t="str">
        <f t="shared" si="81"/>
        <v/>
      </c>
      <c r="AK601" s="3" t="str">
        <f t="shared" si="80"/>
        <v/>
      </c>
      <c r="AL601" s="3" t="str">
        <f t="shared" si="80"/>
        <v/>
      </c>
      <c r="AM601" s="3" t="str">
        <f t="shared" si="80"/>
        <v/>
      </c>
      <c r="AN601" s="3" t="str">
        <f t="shared" si="80"/>
        <v/>
      </c>
      <c r="AO601" s="2">
        <f t="shared" si="82"/>
        <v>0</v>
      </c>
      <c r="AP601" s="4"/>
      <c r="AQ601" s="3">
        <f>IF(AJ601=1,VLOOKUP($AP601,BaseEqptCdF!$C$5:$R$161,16,FALSE),0)</f>
        <v>0</v>
      </c>
      <c r="AR601" s="3">
        <f>IF(AK601=1,VLOOKUP($AP601,BaseEqptCdF!$C$5:$R$161,16,FALSE),0)</f>
        <v>0</v>
      </c>
      <c r="AS601" s="3">
        <f>IF(AL601=1,VLOOKUP($AP601,BaseEqptCdF!$C$5:$R$161,16,FALSE),0)</f>
        <v>0</v>
      </c>
      <c r="AT601" s="3">
        <f>IF(AM601=1,VLOOKUP($AP601,BaseEqptCdF!$C$5:$R$161,16,FALSE),0)</f>
        <v>0</v>
      </c>
      <c r="AU601" s="3">
        <f>IF(AN601=1,VLOOKUP($AP601,BaseEqptCdF!$C$5:$R$161,16,FALSE),0)</f>
        <v>0</v>
      </c>
      <c r="AV601" s="2">
        <f t="shared" si="83"/>
        <v>0</v>
      </c>
      <c r="AW601" s="3" t="str">
        <f>IF($L601="","",IF(SUM($AJ601:AJ601)=0,$AE601,VLOOKUP($AP601,BaseEqptCdF!$C$5:$R$161,16,FALSE)*$AC$3))</f>
        <v/>
      </c>
      <c r="AX601" s="3" t="str">
        <f>IF($L601="","",IF(SUM($AJ601:AK601)=0,$AE601,VLOOKUP($AP601,BaseEqptCdF!$C$5:$R$161,16,FALSE)*$AC$3))</f>
        <v/>
      </c>
      <c r="AY601" s="3" t="str">
        <f>IF($L601="","",IF(SUM($AJ601:AL601)=0,$AE601,VLOOKUP($AP601,BaseEqptCdF!$C$5:$R$161,16,FALSE)*$AC$3))</f>
        <v/>
      </c>
      <c r="AZ601" s="3" t="str">
        <f>IF($L601="","",IF(SUM($AJ601:AM601)=0,$AE601,VLOOKUP($AP601,BaseEqptCdF!$C$5:$R$161,16,FALSE)*$AC$3))</f>
        <v/>
      </c>
      <c r="BA601" s="3" t="str">
        <f>IF($L601="","",IF(SUM($AJ601:AN601)=0,$AE601,VLOOKUP($AP601,BaseEqptCdF!$C$5:$R$161,16,FALSE)*$AC$3))</f>
        <v/>
      </c>
      <c r="BB601" s="2">
        <f t="shared" si="84"/>
        <v>0</v>
      </c>
      <c r="BC601" s="3" t="str">
        <f>IF($L601="","",IF(SUM($AJ601:AJ601)=0,$AF601,IF(LEFT(VLOOKUP($AP601,BaseEqptCdF!$C$5:$E$161,3,FALSE),2)="SD",0,IF(LEFT(VLOOKUP($AP601,BaseEqptCdF!$C$5:$E$161,3,FALSE),2)="SB",1*52,VLOOKUP($AP601,BaseEqptCdF!$C$5:$S$161,12,FALSE)*0.2*300))))</f>
        <v/>
      </c>
      <c r="BD601" s="3" t="str">
        <f>IF($L601="","",IF(SUM($AJ601:AK601)=0,$AF601,IF(LEFT(VLOOKUP($AP601,BaseEqptCdF!$C$5:$E$161,3,FALSE),2)="SD",0,IF(LEFT(VLOOKUP($AP601,BaseEqptCdF!$C$5:$E$161,3,FALSE),2)="SB",1*52,VLOOKUP($AP601,BaseEqptCdF!$C$5:$S$161,12,FALSE)*0.2*300))))</f>
        <v/>
      </c>
      <c r="BE601" s="3" t="str">
        <f>IF($L601="","",IF(SUM($AJ601:AL601)=0,$AF601,IF(LEFT(VLOOKUP($AP601,BaseEqptCdF!$C$5:$E$161,3,FALSE),2)="SD",0,IF(LEFT(VLOOKUP($AP601,BaseEqptCdF!$C$5:$E$161,3,FALSE),2)="SB",1*52,VLOOKUP($AP601,BaseEqptCdF!$C$5:$S$161,12,FALSE)*0.2*300))))</f>
        <v/>
      </c>
      <c r="BF601" s="3" t="str">
        <f>IF($L601="","",IF(SUM($AJ601:AM601)=0,$AF601,IF(LEFT(VLOOKUP($AP601,BaseEqptCdF!$C$5:$E$161,3,FALSE),2)="SD",0,IF(LEFT(VLOOKUP($AP601,BaseEqptCdF!$C$5:$E$161,3,FALSE),2)="SB",1*52,VLOOKUP($AP601,BaseEqptCdF!$C$5:$S$161,12,FALSE)*0.2*300))))</f>
        <v/>
      </c>
      <c r="BG601" s="3" t="str">
        <f>IF($L601="","",IF(SUM($AJ601:AN601)=0,$AF601,IF(LEFT(VLOOKUP($AP601,BaseEqptCdF!$C$5:$E$161,3,FALSE),2)="SD",0,IF(LEFT(VLOOKUP($AP601,BaseEqptCdF!$C$5:$E$161,3,FALSE),2)="SB",1*52,VLOOKUP($AP601,BaseEqptCdF!$C$5:$S$161,12,FALSE)*0.2*300))))</f>
        <v/>
      </c>
      <c r="BH601" s="2">
        <f t="shared" si="85"/>
        <v>0</v>
      </c>
    </row>
    <row r="602" spans="1:60" x14ac:dyDescent="0.25">
      <c r="A602" s="296" t="str">
        <f t="array" ref="A602">IF($C602="","",INDEX(Prog!$B$8:$D$300,MATCH($C602,nivo1,0),1))</f>
        <v/>
      </c>
      <c r="B602" s="296" t="str">
        <f t="array" ref="B602">IF($C602="","",INDEX(Prog!$B$8:$D$300,MATCH($C602,nivo1,0),2))</f>
        <v/>
      </c>
      <c r="C602" s="273"/>
      <c r="D602" s="267"/>
      <c r="E602" s="273"/>
      <c r="F602" s="273"/>
      <c r="G602" s="273"/>
      <c r="H602" s="273"/>
      <c r="I602" s="273"/>
      <c r="J602" s="273"/>
      <c r="K602" s="274"/>
      <c r="L602" s="273"/>
      <c r="M602" s="273"/>
      <c r="N602" s="273"/>
      <c r="O602" s="275"/>
      <c r="P602" s="273"/>
      <c r="Q602" s="273"/>
      <c r="R602" s="273"/>
      <c r="S602" s="273"/>
      <c r="T602" s="276"/>
      <c r="U602" s="276"/>
      <c r="V602" s="276"/>
      <c r="W602" s="276"/>
      <c r="X602" s="277"/>
      <c r="Y602" s="278"/>
      <c r="AA602" s="8" t="str">
        <f>IF($L602="","",VLOOKUP($L602,BaseEqptCdF!$C$5:$E$161,2,FALSE))</f>
        <v/>
      </c>
      <c r="AB602" s="8" t="str">
        <f>IF($L602="","",VLOOKUP($L602,BaseEqptCdF!$C$5:$E$161,3,FALSE))</f>
        <v/>
      </c>
      <c r="AC602" s="7" t="str">
        <f>IF($L602="","",VLOOKUP($L602,BaseEqptCdF!$C$5:$I$161,6,FALSE))</f>
        <v/>
      </c>
      <c r="AD602" s="7" t="str">
        <f>IF($L602="","",VLOOKUP($L602,BaseEqptCdF!$C$5:$I$161,7,FALSE))</f>
        <v/>
      </c>
      <c r="AE602" s="3" t="str">
        <f>IF($L602="","",VLOOKUP($L602,BaseEqptCdF!$C$5:$R$161,16,FALSE)*$AC$3)</f>
        <v/>
      </c>
      <c r="AF602" s="3" t="str">
        <f>IF($L602="","",IF(LEFT($AB602,2)="SD",0,IF(LEFT($AB602,2)="SB",1*52,IF($N602=Prog!$P$17,VLOOKUP($L602,BaseEqptCdF!$C$5:$P$161,14,FALSE)*1*300,VLOOKUP($L602,BaseEqptCdF!$C$5:$P$161,12,FALSE)*0.2*300))))</f>
        <v/>
      </c>
      <c r="AG602" s="6" t="str">
        <f t="shared" si="86"/>
        <v/>
      </c>
      <c r="AH602" s="6">
        <f>IF($U602=Prog!$S$18,YEAR($X602),"")</f>
        <v>1900</v>
      </c>
      <c r="AI602" s="5" t="str">
        <f>IF(OR($AG602="",$U602=Prog!$S$18),"",IF(OR($U602=Prog!$S$17,$U602=Prog!$S$16),YEAR($X602),IF($AG602="ND","ND",$AI$8+$O602)))</f>
        <v/>
      </c>
      <c r="AJ602" s="3" t="str">
        <f t="shared" si="81"/>
        <v/>
      </c>
      <c r="AK602" s="3" t="str">
        <f t="shared" si="80"/>
        <v/>
      </c>
      <c r="AL602" s="3" t="str">
        <f t="shared" si="80"/>
        <v/>
      </c>
      <c r="AM602" s="3" t="str">
        <f t="shared" si="80"/>
        <v/>
      </c>
      <c r="AN602" s="3" t="str">
        <f t="shared" si="80"/>
        <v/>
      </c>
      <c r="AO602" s="2">
        <f t="shared" si="82"/>
        <v>0</v>
      </c>
      <c r="AP602" s="4"/>
      <c r="AQ602" s="3">
        <f>IF(AJ602=1,VLOOKUP($AP602,BaseEqptCdF!$C$5:$R$161,16,FALSE),0)</f>
        <v>0</v>
      </c>
      <c r="AR602" s="3">
        <f>IF(AK602=1,VLOOKUP($AP602,BaseEqptCdF!$C$5:$R$161,16,FALSE),0)</f>
        <v>0</v>
      </c>
      <c r="AS602" s="3">
        <f>IF(AL602=1,VLOOKUP($AP602,BaseEqptCdF!$C$5:$R$161,16,FALSE),0)</f>
        <v>0</v>
      </c>
      <c r="AT602" s="3">
        <f>IF(AM602=1,VLOOKUP($AP602,BaseEqptCdF!$C$5:$R$161,16,FALSE),0)</f>
        <v>0</v>
      </c>
      <c r="AU602" s="3">
        <f>IF(AN602=1,VLOOKUP($AP602,BaseEqptCdF!$C$5:$R$161,16,FALSE),0)</f>
        <v>0</v>
      </c>
      <c r="AV602" s="2">
        <f t="shared" si="83"/>
        <v>0</v>
      </c>
      <c r="AW602" s="3" t="str">
        <f>IF($L602="","",IF(SUM($AJ602:AJ602)=0,$AE602,VLOOKUP($AP602,BaseEqptCdF!$C$5:$R$161,16,FALSE)*$AC$3))</f>
        <v/>
      </c>
      <c r="AX602" s="3" t="str">
        <f>IF($L602="","",IF(SUM($AJ602:AK602)=0,$AE602,VLOOKUP($AP602,BaseEqptCdF!$C$5:$R$161,16,FALSE)*$AC$3))</f>
        <v/>
      </c>
      <c r="AY602" s="3" t="str">
        <f>IF($L602="","",IF(SUM($AJ602:AL602)=0,$AE602,VLOOKUP($AP602,BaseEqptCdF!$C$5:$R$161,16,FALSE)*$AC$3))</f>
        <v/>
      </c>
      <c r="AZ602" s="3" t="str">
        <f>IF($L602="","",IF(SUM($AJ602:AM602)=0,$AE602,VLOOKUP($AP602,BaseEqptCdF!$C$5:$R$161,16,FALSE)*$AC$3))</f>
        <v/>
      </c>
      <c r="BA602" s="3" t="str">
        <f>IF($L602="","",IF(SUM($AJ602:AN602)=0,$AE602,VLOOKUP($AP602,BaseEqptCdF!$C$5:$R$161,16,FALSE)*$AC$3))</f>
        <v/>
      </c>
      <c r="BB602" s="2">
        <f t="shared" si="84"/>
        <v>0</v>
      </c>
      <c r="BC602" s="3" t="str">
        <f>IF($L602="","",IF(SUM($AJ602:AJ602)=0,$AF602,IF(LEFT(VLOOKUP($AP602,BaseEqptCdF!$C$5:$E$161,3,FALSE),2)="SD",0,IF(LEFT(VLOOKUP($AP602,BaseEqptCdF!$C$5:$E$161,3,FALSE),2)="SB",1*52,VLOOKUP($AP602,BaseEqptCdF!$C$5:$S$161,12,FALSE)*0.2*300))))</f>
        <v/>
      </c>
      <c r="BD602" s="3" t="str">
        <f>IF($L602="","",IF(SUM($AJ602:AK602)=0,$AF602,IF(LEFT(VLOOKUP($AP602,BaseEqptCdF!$C$5:$E$161,3,FALSE),2)="SD",0,IF(LEFT(VLOOKUP($AP602,BaseEqptCdF!$C$5:$E$161,3,FALSE),2)="SB",1*52,VLOOKUP($AP602,BaseEqptCdF!$C$5:$S$161,12,FALSE)*0.2*300))))</f>
        <v/>
      </c>
      <c r="BE602" s="3" t="str">
        <f>IF($L602="","",IF(SUM($AJ602:AL602)=0,$AF602,IF(LEFT(VLOOKUP($AP602,BaseEqptCdF!$C$5:$E$161,3,FALSE),2)="SD",0,IF(LEFT(VLOOKUP($AP602,BaseEqptCdF!$C$5:$E$161,3,FALSE),2)="SB",1*52,VLOOKUP($AP602,BaseEqptCdF!$C$5:$S$161,12,FALSE)*0.2*300))))</f>
        <v/>
      </c>
      <c r="BF602" s="3" t="str">
        <f>IF($L602="","",IF(SUM($AJ602:AM602)=0,$AF602,IF(LEFT(VLOOKUP($AP602,BaseEqptCdF!$C$5:$E$161,3,FALSE),2)="SD",0,IF(LEFT(VLOOKUP($AP602,BaseEqptCdF!$C$5:$E$161,3,FALSE),2)="SB",1*52,VLOOKUP($AP602,BaseEqptCdF!$C$5:$S$161,12,FALSE)*0.2*300))))</f>
        <v/>
      </c>
      <c r="BG602" s="3" t="str">
        <f>IF($L602="","",IF(SUM($AJ602:AN602)=0,$AF602,IF(LEFT(VLOOKUP($AP602,BaseEqptCdF!$C$5:$E$161,3,FALSE),2)="SD",0,IF(LEFT(VLOOKUP($AP602,BaseEqptCdF!$C$5:$E$161,3,FALSE),2)="SB",1*52,VLOOKUP($AP602,BaseEqptCdF!$C$5:$S$161,12,FALSE)*0.2*300))))</f>
        <v/>
      </c>
      <c r="BH602" s="2">
        <f t="shared" si="85"/>
        <v>0</v>
      </c>
    </row>
    <row r="603" spans="1:60" x14ac:dyDescent="0.25">
      <c r="A603" s="296" t="str">
        <f t="array" ref="A603">IF($C603="","",INDEX(Prog!$B$8:$D$300,MATCH($C603,nivo1,0),1))</f>
        <v/>
      </c>
      <c r="B603" s="296" t="str">
        <f t="array" ref="B603">IF($C603="","",INDEX(Prog!$B$8:$D$300,MATCH($C603,nivo1,0),2))</f>
        <v/>
      </c>
      <c r="C603" s="273"/>
      <c r="D603" s="267"/>
      <c r="E603" s="273"/>
      <c r="F603" s="273"/>
      <c r="G603" s="273"/>
      <c r="H603" s="273"/>
      <c r="I603" s="273"/>
      <c r="J603" s="273"/>
      <c r="K603" s="274"/>
      <c r="L603" s="273"/>
      <c r="M603" s="273"/>
      <c r="N603" s="273"/>
      <c r="O603" s="275"/>
      <c r="P603" s="273"/>
      <c r="Q603" s="273"/>
      <c r="R603" s="273"/>
      <c r="S603" s="273"/>
      <c r="T603" s="276"/>
      <c r="U603" s="276"/>
      <c r="V603" s="276"/>
      <c r="W603" s="276"/>
      <c r="X603" s="277"/>
      <c r="Y603" s="278"/>
      <c r="AA603" s="8" t="str">
        <f>IF($L603="","",VLOOKUP($L603,BaseEqptCdF!$C$5:$E$161,2,FALSE))</f>
        <v/>
      </c>
      <c r="AB603" s="8" t="str">
        <f>IF($L603="","",VLOOKUP($L603,BaseEqptCdF!$C$5:$E$161,3,FALSE))</f>
        <v/>
      </c>
      <c r="AC603" s="7" t="str">
        <f>IF($L603="","",VLOOKUP($L603,BaseEqptCdF!$C$5:$I$161,6,FALSE))</f>
        <v/>
      </c>
      <c r="AD603" s="7" t="str">
        <f>IF($L603="","",VLOOKUP($L603,BaseEqptCdF!$C$5:$I$161,7,FALSE))</f>
        <v/>
      </c>
      <c r="AE603" s="3" t="str">
        <f>IF($L603="","",VLOOKUP($L603,BaseEqptCdF!$C$5:$R$161,16,FALSE)*$AC$3)</f>
        <v/>
      </c>
      <c r="AF603" s="3" t="str">
        <f>IF($L603="","",IF(LEFT($AB603,2)="SD",0,IF(LEFT($AB603,2)="SB",1*52,IF($N603=Prog!$P$17,VLOOKUP($L603,BaseEqptCdF!$C$5:$P$161,14,FALSE)*1*300,VLOOKUP($L603,BaseEqptCdF!$C$5:$P$161,12,FALSE)*0.2*300))))</f>
        <v/>
      </c>
      <c r="AG603" s="6" t="str">
        <f t="shared" si="86"/>
        <v/>
      </c>
      <c r="AH603" s="6">
        <f>IF($U603=Prog!$S$18,YEAR($X603),"")</f>
        <v>1900</v>
      </c>
      <c r="AI603" s="5" t="str">
        <f>IF(OR($AG603="",$U603=Prog!$S$18),"",IF(OR($U603=Prog!$S$17,$U603=Prog!$S$16),YEAR($X603),IF($AG603="ND","ND",$AI$8+$O603)))</f>
        <v/>
      </c>
      <c r="AJ603" s="3" t="str">
        <f t="shared" si="81"/>
        <v/>
      </c>
      <c r="AK603" s="3" t="str">
        <f t="shared" si="80"/>
        <v/>
      </c>
      <c r="AL603" s="3" t="str">
        <f t="shared" si="80"/>
        <v/>
      </c>
      <c r="AM603" s="3" t="str">
        <f t="shared" si="80"/>
        <v/>
      </c>
      <c r="AN603" s="3" t="str">
        <f t="shared" si="80"/>
        <v/>
      </c>
      <c r="AO603" s="2">
        <f t="shared" si="82"/>
        <v>0</v>
      </c>
      <c r="AP603" s="4"/>
      <c r="AQ603" s="3">
        <f>IF(AJ603=1,VLOOKUP($AP603,BaseEqptCdF!$C$5:$R$161,16,FALSE),0)</f>
        <v>0</v>
      </c>
      <c r="AR603" s="3">
        <f>IF(AK603=1,VLOOKUP($AP603,BaseEqptCdF!$C$5:$R$161,16,FALSE),0)</f>
        <v>0</v>
      </c>
      <c r="AS603" s="3">
        <f>IF(AL603=1,VLOOKUP($AP603,BaseEqptCdF!$C$5:$R$161,16,FALSE),0)</f>
        <v>0</v>
      </c>
      <c r="AT603" s="3">
        <f>IF(AM603=1,VLOOKUP($AP603,BaseEqptCdF!$C$5:$R$161,16,FALSE),0)</f>
        <v>0</v>
      </c>
      <c r="AU603" s="3">
        <f>IF(AN603=1,VLOOKUP($AP603,BaseEqptCdF!$C$5:$R$161,16,FALSE),0)</f>
        <v>0</v>
      </c>
      <c r="AV603" s="2">
        <f t="shared" si="83"/>
        <v>0</v>
      </c>
      <c r="AW603" s="3" t="str">
        <f>IF($L603="","",IF(SUM($AJ603:AJ603)=0,$AE603,VLOOKUP($AP603,BaseEqptCdF!$C$5:$R$161,16,FALSE)*$AC$3))</f>
        <v/>
      </c>
      <c r="AX603" s="3" t="str">
        <f>IF($L603="","",IF(SUM($AJ603:AK603)=0,$AE603,VLOOKUP($AP603,BaseEqptCdF!$C$5:$R$161,16,FALSE)*$AC$3))</f>
        <v/>
      </c>
      <c r="AY603" s="3" t="str">
        <f>IF($L603="","",IF(SUM($AJ603:AL603)=0,$AE603,VLOOKUP($AP603,BaseEqptCdF!$C$5:$R$161,16,FALSE)*$AC$3))</f>
        <v/>
      </c>
      <c r="AZ603" s="3" t="str">
        <f>IF($L603="","",IF(SUM($AJ603:AM603)=0,$AE603,VLOOKUP($AP603,BaseEqptCdF!$C$5:$R$161,16,FALSE)*$AC$3))</f>
        <v/>
      </c>
      <c r="BA603" s="3" t="str">
        <f>IF($L603="","",IF(SUM($AJ603:AN603)=0,$AE603,VLOOKUP($AP603,BaseEqptCdF!$C$5:$R$161,16,FALSE)*$AC$3))</f>
        <v/>
      </c>
      <c r="BB603" s="2">
        <f t="shared" si="84"/>
        <v>0</v>
      </c>
      <c r="BC603" s="3" t="str">
        <f>IF($L603="","",IF(SUM($AJ603:AJ603)=0,$AF603,IF(LEFT(VLOOKUP($AP603,BaseEqptCdF!$C$5:$E$161,3,FALSE),2)="SD",0,IF(LEFT(VLOOKUP($AP603,BaseEqptCdF!$C$5:$E$161,3,FALSE),2)="SB",1*52,VLOOKUP($AP603,BaseEqptCdF!$C$5:$S$161,12,FALSE)*0.2*300))))</f>
        <v/>
      </c>
      <c r="BD603" s="3" t="str">
        <f>IF($L603="","",IF(SUM($AJ603:AK603)=0,$AF603,IF(LEFT(VLOOKUP($AP603,BaseEqptCdF!$C$5:$E$161,3,FALSE),2)="SD",0,IF(LEFT(VLOOKUP($AP603,BaseEqptCdF!$C$5:$E$161,3,FALSE),2)="SB",1*52,VLOOKUP($AP603,BaseEqptCdF!$C$5:$S$161,12,FALSE)*0.2*300))))</f>
        <v/>
      </c>
      <c r="BE603" s="3" t="str">
        <f>IF($L603="","",IF(SUM($AJ603:AL603)=0,$AF603,IF(LEFT(VLOOKUP($AP603,BaseEqptCdF!$C$5:$E$161,3,FALSE),2)="SD",0,IF(LEFT(VLOOKUP($AP603,BaseEqptCdF!$C$5:$E$161,3,FALSE),2)="SB",1*52,VLOOKUP($AP603,BaseEqptCdF!$C$5:$S$161,12,FALSE)*0.2*300))))</f>
        <v/>
      </c>
      <c r="BF603" s="3" t="str">
        <f>IF($L603="","",IF(SUM($AJ603:AM603)=0,$AF603,IF(LEFT(VLOOKUP($AP603,BaseEqptCdF!$C$5:$E$161,3,FALSE),2)="SD",0,IF(LEFT(VLOOKUP($AP603,BaseEqptCdF!$C$5:$E$161,3,FALSE),2)="SB",1*52,VLOOKUP($AP603,BaseEqptCdF!$C$5:$S$161,12,FALSE)*0.2*300))))</f>
        <v/>
      </c>
      <c r="BG603" s="3" t="str">
        <f>IF($L603="","",IF(SUM($AJ603:AN603)=0,$AF603,IF(LEFT(VLOOKUP($AP603,BaseEqptCdF!$C$5:$E$161,3,FALSE),2)="SD",0,IF(LEFT(VLOOKUP($AP603,BaseEqptCdF!$C$5:$E$161,3,FALSE),2)="SB",1*52,VLOOKUP($AP603,BaseEqptCdF!$C$5:$S$161,12,FALSE)*0.2*300))))</f>
        <v/>
      </c>
      <c r="BH603" s="2">
        <f t="shared" si="85"/>
        <v>0</v>
      </c>
    </row>
    <row r="604" spans="1:60" x14ac:dyDescent="0.25">
      <c r="A604" s="296" t="str">
        <f t="array" ref="A604">IF($C604="","",INDEX(Prog!$B$8:$D$300,MATCH($C604,nivo1,0),1))</f>
        <v/>
      </c>
      <c r="B604" s="296" t="str">
        <f t="array" ref="B604">IF($C604="","",INDEX(Prog!$B$8:$D$300,MATCH($C604,nivo1,0),2))</f>
        <v/>
      </c>
      <c r="C604" s="273"/>
      <c r="D604" s="267"/>
      <c r="E604" s="273"/>
      <c r="F604" s="273"/>
      <c r="G604" s="273"/>
      <c r="H604" s="273"/>
      <c r="I604" s="273"/>
      <c r="J604" s="273"/>
      <c r="K604" s="274"/>
      <c r="L604" s="273"/>
      <c r="M604" s="273"/>
      <c r="N604" s="273"/>
      <c r="O604" s="275"/>
      <c r="P604" s="273"/>
      <c r="Q604" s="273"/>
      <c r="R604" s="273"/>
      <c r="S604" s="273"/>
      <c r="T604" s="276"/>
      <c r="U604" s="276"/>
      <c r="V604" s="276"/>
      <c r="W604" s="276"/>
      <c r="X604" s="277"/>
      <c r="Y604" s="278"/>
      <c r="AA604" s="8" t="str">
        <f>IF($L604="","",VLOOKUP($L604,BaseEqptCdF!$C$5:$E$161,2,FALSE))</f>
        <v/>
      </c>
      <c r="AB604" s="8" t="str">
        <f>IF($L604="","",VLOOKUP($L604,BaseEqptCdF!$C$5:$E$161,3,FALSE))</f>
        <v/>
      </c>
      <c r="AC604" s="7" t="str">
        <f>IF($L604="","",VLOOKUP($L604,BaseEqptCdF!$C$5:$I$161,6,FALSE))</f>
        <v/>
      </c>
      <c r="AD604" s="7" t="str">
        <f>IF($L604="","",VLOOKUP($L604,BaseEqptCdF!$C$5:$I$161,7,FALSE))</f>
        <v/>
      </c>
      <c r="AE604" s="3" t="str">
        <f>IF($L604="","",VLOOKUP($L604,BaseEqptCdF!$C$5:$R$161,16,FALSE)*$AC$3)</f>
        <v/>
      </c>
      <c r="AF604" s="3" t="str">
        <f>IF($L604="","",IF(LEFT($AB604,2)="SD",0,IF(LEFT($AB604,2)="SB",1*52,IF($N604=Prog!$P$17,VLOOKUP($L604,BaseEqptCdF!$C$5:$P$161,14,FALSE)*1*300,VLOOKUP($L604,BaseEqptCdF!$C$5:$P$161,12,FALSE)*0.2*300))))</f>
        <v/>
      </c>
      <c r="AG604" s="6" t="str">
        <f t="shared" si="86"/>
        <v/>
      </c>
      <c r="AH604" s="6">
        <f>IF($U604=Prog!$S$18,YEAR($X604),"")</f>
        <v>1900</v>
      </c>
      <c r="AI604" s="5" t="str">
        <f>IF(OR($AG604="",$U604=Prog!$S$18),"",IF(OR($U604=Prog!$S$17,$U604=Prog!$S$16),YEAR($X604),IF($AG604="ND","ND",$AI$8+$O604)))</f>
        <v/>
      </c>
      <c r="AJ604" s="3" t="str">
        <f t="shared" si="81"/>
        <v/>
      </c>
      <c r="AK604" s="3" t="str">
        <f t="shared" si="80"/>
        <v/>
      </c>
      <c r="AL604" s="3" t="str">
        <f t="shared" si="80"/>
        <v/>
      </c>
      <c r="AM604" s="3" t="str">
        <f t="shared" si="80"/>
        <v/>
      </c>
      <c r="AN604" s="3" t="str">
        <f t="shared" si="80"/>
        <v/>
      </c>
      <c r="AO604" s="2">
        <f t="shared" si="82"/>
        <v>0</v>
      </c>
      <c r="AP604" s="4"/>
      <c r="AQ604" s="3">
        <f>IF(AJ604=1,VLOOKUP($AP604,BaseEqptCdF!$C$5:$R$161,16,FALSE),0)</f>
        <v>0</v>
      </c>
      <c r="AR604" s="3">
        <f>IF(AK604=1,VLOOKUP($AP604,BaseEqptCdF!$C$5:$R$161,16,FALSE),0)</f>
        <v>0</v>
      </c>
      <c r="AS604" s="3">
        <f>IF(AL604=1,VLOOKUP($AP604,BaseEqptCdF!$C$5:$R$161,16,FALSE),0)</f>
        <v>0</v>
      </c>
      <c r="AT604" s="3">
        <f>IF(AM604=1,VLOOKUP($AP604,BaseEqptCdF!$C$5:$R$161,16,FALSE),0)</f>
        <v>0</v>
      </c>
      <c r="AU604" s="3">
        <f>IF(AN604=1,VLOOKUP($AP604,BaseEqptCdF!$C$5:$R$161,16,FALSE),0)</f>
        <v>0</v>
      </c>
      <c r="AV604" s="2">
        <f t="shared" si="83"/>
        <v>0</v>
      </c>
      <c r="AW604" s="3" t="str">
        <f>IF($L604="","",IF(SUM($AJ604:AJ604)=0,$AE604,VLOOKUP($AP604,BaseEqptCdF!$C$5:$R$161,16,FALSE)*$AC$3))</f>
        <v/>
      </c>
      <c r="AX604" s="3" t="str">
        <f>IF($L604="","",IF(SUM($AJ604:AK604)=0,$AE604,VLOOKUP($AP604,BaseEqptCdF!$C$5:$R$161,16,FALSE)*$AC$3))</f>
        <v/>
      </c>
      <c r="AY604" s="3" t="str">
        <f>IF($L604="","",IF(SUM($AJ604:AL604)=0,$AE604,VLOOKUP($AP604,BaseEqptCdF!$C$5:$R$161,16,FALSE)*$AC$3))</f>
        <v/>
      </c>
      <c r="AZ604" s="3" t="str">
        <f>IF($L604="","",IF(SUM($AJ604:AM604)=0,$AE604,VLOOKUP($AP604,BaseEqptCdF!$C$5:$R$161,16,FALSE)*$AC$3))</f>
        <v/>
      </c>
      <c r="BA604" s="3" t="str">
        <f>IF($L604="","",IF(SUM($AJ604:AN604)=0,$AE604,VLOOKUP($AP604,BaseEqptCdF!$C$5:$R$161,16,FALSE)*$AC$3))</f>
        <v/>
      </c>
      <c r="BB604" s="2">
        <f t="shared" si="84"/>
        <v>0</v>
      </c>
      <c r="BC604" s="3" t="str">
        <f>IF($L604="","",IF(SUM($AJ604:AJ604)=0,$AF604,IF(LEFT(VLOOKUP($AP604,BaseEqptCdF!$C$5:$E$161,3,FALSE),2)="SD",0,IF(LEFT(VLOOKUP($AP604,BaseEqptCdF!$C$5:$E$161,3,FALSE),2)="SB",1*52,VLOOKUP($AP604,BaseEqptCdF!$C$5:$S$161,12,FALSE)*0.2*300))))</f>
        <v/>
      </c>
      <c r="BD604" s="3" t="str">
        <f>IF($L604="","",IF(SUM($AJ604:AK604)=0,$AF604,IF(LEFT(VLOOKUP($AP604,BaseEqptCdF!$C$5:$E$161,3,FALSE),2)="SD",0,IF(LEFT(VLOOKUP($AP604,BaseEqptCdF!$C$5:$E$161,3,FALSE),2)="SB",1*52,VLOOKUP($AP604,BaseEqptCdF!$C$5:$S$161,12,FALSE)*0.2*300))))</f>
        <v/>
      </c>
      <c r="BE604" s="3" t="str">
        <f>IF($L604="","",IF(SUM($AJ604:AL604)=0,$AF604,IF(LEFT(VLOOKUP($AP604,BaseEqptCdF!$C$5:$E$161,3,FALSE),2)="SD",0,IF(LEFT(VLOOKUP($AP604,BaseEqptCdF!$C$5:$E$161,3,FALSE),2)="SB",1*52,VLOOKUP($AP604,BaseEqptCdF!$C$5:$S$161,12,FALSE)*0.2*300))))</f>
        <v/>
      </c>
      <c r="BF604" s="3" t="str">
        <f>IF($L604="","",IF(SUM($AJ604:AM604)=0,$AF604,IF(LEFT(VLOOKUP($AP604,BaseEqptCdF!$C$5:$E$161,3,FALSE),2)="SD",0,IF(LEFT(VLOOKUP($AP604,BaseEqptCdF!$C$5:$E$161,3,FALSE),2)="SB",1*52,VLOOKUP($AP604,BaseEqptCdF!$C$5:$S$161,12,FALSE)*0.2*300))))</f>
        <v/>
      </c>
      <c r="BG604" s="3" t="str">
        <f>IF($L604="","",IF(SUM($AJ604:AN604)=0,$AF604,IF(LEFT(VLOOKUP($AP604,BaseEqptCdF!$C$5:$E$161,3,FALSE),2)="SD",0,IF(LEFT(VLOOKUP($AP604,BaseEqptCdF!$C$5:$E$161,3,FALSE),2)="SB",1*52,VLOOKUP($AP604,BaseEqptCdF!$C$5:$S$161,12,FALSE)*0.2*300))))</f>
        <v/>
      </c>
      <c r="BH604" s="2">
        <f t="shared" si="85"/>
        <v>0</v>
      </c>
    </row>
    <row r="605" spans="1:60" x14ac:dyDescent="0.25">
      <c r="A605" s="296" t="str">
        <f t="array" ref="A605">IF($C605="","",INDEX(Prog!$B$8:$D$300,MATCH($C605,nivo1,0),1))</f>
        <v/>
      </c>
      <c r="B605" s="296" t="str">
        <f t="array" ref="B605">IF($C605="","",INDEX(Prog!$B$8:$D$300,MATCH($C605,nivo1,0),2))</f>
        <v/>
      </c>
      <c r="C605" s="273"/>
      <c r="D605" s="267"/>
      <c r="E605" s="273"/>
      <c r="F605" s="273"/>
      <c r="G605" s="273"/>
      <c r="H605" s="273"/>
      <c r="I605" s="273"/>
      <c r="J605" s="273"/>
      <c r="K605" s="274"/>
      <c r="L605" s="273"/>
      <c r="M605" s="273"/>
      <c r="N605" s="273"/>
      <c r="O605" s="275"/>
      <c r="P605" s="273"/>
      <c r="Q605" s="273"/>
      <c r="R605" s="273"/>
      <c r="S605" s="273"/>
      <c r="T605" s="276"/>
      <c r="U605" s="276"/>
      <c r="V605" s="276"/>
      <c r="W605" s="276"/>
      <c r="X605" s="277"/>
      <c r="Y605" s="278"/>
      <c r="AA605" s="8" t="str">
        <f>IF($L605="","",VLOOKUP($L605,BaseEqptCdF!$C$5:$E$161,2,FALSE))</f>
        <v/>
      </c>
      <c r="AB605" s="8" t="str">
        <f>IF($L605="","",VLOOKUP($L605,BaseEqptCdF!$C$5:$E$161,3,FALSE))</f>
        <v/>
      </c>
      <c r="AC605" s="7" t="str">
        <f>IF($L605="","",VLOOKUP($L605,BaseEqptCdF!$C$5:$I$161,6,FALSE))</f>
        <v/>
      </c>
      <c r="AD605" s="7" t="str">
        <f>IF($L605="","",VLOOKUP($L605,BaseEqptCdF!$C$5:$I$161,7,FALSE))</f>
        <v/>
      </c>
      <c r="AE605" s="3" t="str">
        <f>IF($L605="","",VLOOKUP($L605,BaseEqptCdF!$C$5:$R$161,16,FALSE)*$AC$3)</f>
        <v/>
      </c>
      <c r="AF605" s="3" t="str">
        <f>IF($L605="","",IF(LEFT($AB605,2)="SD",0,IF(LEFT($AB605,2)="SB",1*52,IF($N605=Prog!$P$17,VLOOKUP($L605,BaseEqptCdF!$C$5:$P$161,14,FALSE)*1*300,VLOOKUP($L605,BaseEqptCdF!$C$5:$P$161,12,FALSE)*0.2*300))))</f>
        <v/>
      </c>
      <c r="AG605" s="6" t="str">
        <f t="shared" si="86"/>
        <v/>
      </c>
      <c r="AH605" s="6">
        <f>IF($U605=Prog!$S$18,YEAR($X605),"")</f>
        <v>1900</v>
      </c>
      <c r="AI605" s="5" t="str">
        <f>IF(OR($AG605="",$U605=Prog!$S$18),"",IF(OR($U605=Prog!$S$17,$U605=Prog!$S$16),YEAR($X605),IF($AG605="ND","ND",$AI$8+$O605)))</f>
        <v/>
      </c>
      <c r="AJ605" s="3" t="str">
        <f t="shared" si="81"/>
        <v/>
      </c>
      <c r="AK605" s="3" t="str">
        <f t="shared" si="80"/>
        <v/>
      </c>
      <c r="AL605" s="3" t="str">
        <f t="shared" si="80"/>
        <v/>
      </c>
      <c r="AM605" s="3" t="str">
        <f t="shared" si="80"/>
        <v/>
      </c>
      <c r="AN605" s="3" t="str">
        <f t="shared" si="80"/>
        <v/>
      </c>
      <c r="AO605" s="2">
        <f t="shared" si="82"/>
        <v>0</v>
      </c>
      <c r="AP605" s="4"/>
      <c r="AQ605" s="3">
        <f>IF(AJ605=1,VLOOKUP($AP605,BaseEqptCdF!$C$5:$R$161,16,FALSE),0)</f>
        <v>0</v>
      </c>
      <c r="AR605" s="3">
        <f>IF(AK605=1,VLOOKUP($AP605,BaseEqptCdF!$C$5:$R$161,16,FALSE),0)</f>
        <v>0</v>
      </c>
      <c r="AS605" s="3">
        <f>IF(AL605=1,VLOOKUP($AP605,BaseEqptCdF!$C$5:$R$161,16,FALSE),0)</f>
        <v>0</v>
      </c>
      <c r="AT605" s="3">
        <f>IF(AM605=1,VLOOKUP($AP605,BaseEqptCdF!$C$5:$R$161,16,FALSE),0)</f>
        <v>0</v>
      </c>
      <c r="AU605" s="3">
        <f>IF(AN605=1,VLOOKUP($AP605,BaseEqptCdF!$C$5:$R$161,16,FALSE),0)</f>
        <v>0</v>
      </c>
      <c r="AV605" s="2">
        <f t="shared" si="83"/>
        <v>0</v>
      </c>
      <c r="AW605" s="3" t="str">
        <f>IF($L605="","",IF(SUM($AJ605:AJ605)=0,$AE605,VLOOKUP($AP605,BaseEqptCdF!$C$5:$R$161,16,FALSE)*$AC$3))</f>
        <v/>
      </c>
      <c r="AX605" s="3" t="str">
        <f>IF($L605="","",IF(SUM($AJ605:AK605)=0,$AE605,VLOOKUP($AP605,BaseEqptCdF!$C$5:$R$161,16,FALSE)*$AC$3))</f>
        <v/>
      </c>
      <c r="AY605" s="3" t="str">
        <f>IF($L605="","",IF(SUM($AJ605:AL605)=0,$AE605,VLOOKUP($AP605,BaseEqptCdF!$C$5:$R$161,16,FALSE)*$AC$3))</f>
        <v/>
      </c>
      <c r="AZ605" s="3" t="str">
        <f>IF($L605="","",IF(SUM($AJ605:AM605)=0,$AE605,VLOOKUP($AP605,BaseEqptCdF!$C$5:$R$161,16,FALSE)*$AC$3))</f>
        <v/>
      </c>
      <c r="BA605" s="3" t="str">
        <f>IF($L605="","",IF(SUM($AJ605:AN605)=0,$AE605,VLOOKUP($AP605,BaseEqptCdF!$C$5:$R$161,16,FALSE)*$AC$3))</f>
        <v/>
      </c>
      <c r="BB605" s="2">
        <f t="shared" si="84"/>
        <v>0</v>
      </c>
      <c r="BC605" s="3" t="str">
        <f>IF($L605="","",IF(SUM($AJ605:AJ605)=0,$AF605,IF(LEFT(VLOOKUP($AP605,BaseEqptCdF!$C$5:$E$161,3,FALSE),2)="SD",0,IF(LEFT(VLOOKUP($AP605,BaseEqptCdF!$C$5:$E$161,3,FALSE),2)="SB",1*52,VLOOKUP($AP605,BaseEqptCdF!$C$5:$S$161,12,FALSE)*0.2*300))))</f>
        <v/>
      </c>
      <c r="BD605" s="3" t="str">
        <f>IF($L605="","",IF(SUM($AJ605:AK605)=0,$AF605,IF(LEFT(VLOOKUP($AP605,BaseEqptCdF!$C$5:$E$161,3,FALSE),2)="SD",0,IF(LEFT(VLOOKUP($AP605,BaseEqptCdF!$C$5:$E$161,3,FALSE),2)="SB",1*52,VLOOKUP($AP605,BaseEqptCdF!$C$5:$S$161,12,FALSE)*0.2*300))))</f>
        <v/>
      </c>
      <c r="BE605" s="3" t="str">
        <f>IF($L605="","",IF(SUM($AJ605:AL605)=0,$AF605,IF(LEFT(VLOOKUP($AP605,BaseEqptCdF!$C$5:$E$161,3,FALSE),2)="SD",0,IF(LEFT(VLOOKUP($AP605,BaseEqptCdF!$C$5:$E$161,3,FALSE),2)="SB",1*52,VLOOKUP($AP605,BaseEqptCdF!$C$5:$S$161,12,FALSE)*0.2*300))))</f>
        <v/>
      </c>
      <c r="BF605" s="3" t="str">
        <f>IF($L605="","",IF(SUM($AJ605:AM605)=0,$AF605,IF(LEFT(VLOOKUP($AP605,BaseEqptCdF!$C$5:$E$161,3,FALSE),2)="SD",0,IF(LEFT(VLOOKUP($AP605,BaseEqptCdF!$C$5:$E$161,3,FALSE),2)="SB",1*52,VLOOKUP($AP605,BaseEqptCdF!$C$5:$S$161,12,FALSE)*0.2*300))))</f>
        <v/>
      </c>
      <c r="BG605" s="3" t="str">
        <f>IF($L605="","",IF(SUM($AJ605:AN605)=0,$AF605,IF(LEFT(VLOOKUP($AP605,BaseEqptCdF!$C$5:$E$161,3,FALSE),2)="SD",0,IF(LEFT(VLOOKUP($AP605,BaseEqptCdF!$C$5:$E$161,3,FALSE),2)="SB",1*52,VLOOKUP($AP605,BaseEqptCdF!$C$5:$S$161,12,FALSE)*0.2*300))))</f>
        <v/>
      </c>
      <c r="BH605" s="2">
        <f t="shared" si="85"/>
        <v>0</v>
      </c>
    </row>
    <row r="606" spans="1:60" x14ac:dyDescent="0.25">
      <c r="A606" s="296" t="str">
        <f t="array" ref="A606">IF($C606="","",INDEX(Prog!$B$8:$D$300,MATCH($C606,nivo1,0),1))</f>
        <v/>
      </c>
      <c r="B606" s="296" t="str">
        <f t="array" ref="B606">IF($C606="","",INDEX(Prog!$B$8:$D$300,MATCH($C606,nivo1,0),2))</f>
        <v/>
      </c>
      <c r="C606" s="273"/>
      <c r="D606" s="267"/>
      <c r="E606" s="273"/>
      <c r="F606" s="273"/>
      <c r="G606" s="273"/>
      <c r="H606" s="273"/>
      <c r="I606" s="273"/>
      <c r="J606" s="273"/>
      <c r="K606" s="274"/>
      <c r="L606" s="273"/>
      <c r="M606" s="273"/>
      <c r="N606" s="273"/>
      <c r="O606" s="275"/>
      <c r="P606" s="273"/>
      <c r="Q606" s="273"/>
      <c r="R606" s="273"/>
      <c r="S606" s="273"/>
      <c r="T606" s="276"/>
      <c r="U606" s="276"/>
      <c r="V606" s="276"/>
      <c r="W606" s="276"/>
      <c r="X606" s="277"/>
      <c r="Y606" s="278"/>
      <c r="AA606" s="8" t="str">
        <f>IF($L606="","",VLOOKUP($L606,BaseEqptCdF!$C$5:$E$161,2,FALSE))</f>
        <v/>
      </c>
      <c r="AB606" s="8" t="str">
        <f>IF($L606="","",VLOOKUP($L606,BaseEqptCdF!$C$5:$E$161,3,FALSE))</f>
        <v/>
      </c>
      <c r="AC606" s="7" t="str">
        <f>IF($L606="","",VLOOKUP($L606,BaseEqptCdF!$C$5:$I$161,6,FALSE))</f>
        <v/>
      </c>
      <c r="AD606" s="7" t="str">
        <f>IF($L606="","",VLOOKUP($L606,BaseEqptCdF!$C$5:$I$161,7,FALSE))</f>
        <v/>
      </c>
      <c r="AE606" s="3" t="str">
        <f>IF($L606="","",VLOOKUP($L606,BaseEqptCdF!$C$5:$R$161,16,FALSE)*$AC$3)</f>
        <v/>
      </c>
      <c r="AF606" s="3" t="str">
        <f>IF($L606="","",IF(LEFT($AB606,2)="SD",0,IF(LEFT($AB606,2)="SB",1*52,IF($N606=Prog!$P$17,VLOOKUP($L606,BaseEqptCdF!$C$5:$P$161,14,FALSE)*1*300,VLOOKUP($L606,BaseEqptCdF!$C$5:$P$161,12,FALSE)*0.2*300))))</f>
        <v/>
      </c>
      <c r="AG606" s="6" t="str">
        <f t="shared" si="86"/>
        <v/>
      </c>
      <c r="AH606" s="6">
        <f>IF($U606=Prog!$S$18,YEAR($X606),"")</f>
        <v>1900</v>
      </c>
      <c r="AI606" s="5" t="str">
        <f>IF(OR($AG606="",$U606=Prog!$S$18),"",IF(OR($U606=Prog!$S$17,$U606=Prog!$S$16),YEAR($X606),IF($AG606="ND","ND",$AI$8+$O606)))</f>
        <v/>
      </c>
      <c r="AJ606" s="3" t="str">
        <f t="shared" si="81"/>
        <v/>
      </c>
      <c r="AK606" s="3" t="str">
        <f t="shared" si="80"/>
        <v/>
      </c>
      <c r="AL606" s="3" t="str">
        <f t="shared" si="80"/>
        <v/>
      </c>
      <c r="AM606" s="3" t="str">
        <f t="shared" si="80"/>
        <v/>
      </c>
      <c r="AN606" s="3" t="str">
        <f t="shared" si="80"/>
        <v/>
      </c>
      <c r="AO606" s="2">
        <f t="shared" si="82"/>
        <v>0</v>
      </c>
      <c r="AP606" s="4"/>
      <c r="AQ606" s="3">
        <f>IF(AJ606=1,VLOOKUP($AP606,BaseEqptCdF!$C$5:$R$161,16,FALSE),0)</f>
        <v>0</v>
      </c>
      <c r="AR606" s="3">
        <f>IF(AK606=1,VLOOKUP($AP606,BaseEqptCdF!$C$5:$R$161,16,FALSE),0)</f>
        <v>0</v>
      </c>
      <c r="AS606" s="3">
        <f>IF(AL606=1,VLOOKUP($AP606,BaseEqptCdF!$C$5:$R$161,16,FALSE),0)</f>
        <v>0</v>
      </c>
      <c r="AT606" s="3">
        <f>IF(AM606=1,VLOOKUP($AP606,BaseEqptCdF!$C$5:$R$161,16,FALSE),0)</f>
        <v>0</v>
      </c>
      <c r="AU606" s="3">
        <f>IF(AN606=1,VLOOKUP($AP606,BaseEqptCdF!$C$5:$R$161,16,FALSE),0)</f>
        <v>0</v>
      </c>
      <c r="AV606" s="2">
        <f t="shared" si="83"/>
        <v>0</v>
      </c>
      <c r="AW606" s="3" t="str">
        <f>IF($L606="","",IF(SUM($AJ606:AJ606)=0,$AE606,VLOOKUP($AP606,BaseEqptCdF!$C$5:$R$161,16,FALSE)*$AC$3))</f>
        <v/>
      </c>
      <c r="AX606" s="3" t="str">
        <f>IF($L606="","",IF(SUM($AJ606:AK606)=0,$AE606,VLOOKUP($AP606,BaseEqptCdF!$C$5:$R$161,16,FALSE)*$AC$3))</f>
        <v/>
      </c>
      <c r="AY606" s="3" t="str">
        <f>IF($L606="","",IF(SUM($AJ606:AL606)=0,$AE606,VLOOKUP($AP606,BaseEqptCdF!$C$5:$R$161,16,FALSE)*$AC$3))</f>
        <v/>
      </c>
      <c r="AZ606" s="3" t="str">
        <f>IF($L606="","",IF(SUM($AJ606:AM606)=0,$AE606,VLOOKUP($AP606,BaseEqptCdF!$C$5:$R$161,16,FALSE)*$AC$3))</f>
        <v/>
      </c>
      <c r="BA606" s="3" t="str">
        <f>IF($L606="","",IF(SUM($AJ606:AN606)=0,$AE606,VLOOKUP($AP606,BaseEqptCdF!$C$5:$R$161,16,FALSE)*$AC$3))</f>
        <v/>
      </c>
      <c r="BB606" s="2">
        <f t="shared" si="84"/>
        <v>0</v>
      </c>
      <c r="BC606" s="3" t="str">
        <f>IF($L606="","",IF(SUM($AJ606:AJ606)=0,$AF606,IF(LEFT(VLOOKUP($AP606,BaseEqptCdF!$C$5:$E$161,3,FALSE),2)="SD",0,IF(LEFT(VLOOKUP($AP606,BaseEqptCdF!$C$5:$E$161,3,FALSE),2)="SB",1*52,VLOOKUP($AP606,BaseEqptCdF!$C$5:$S$161,12,FALSE)*0.2*300))))</f>
        <v/>
      </c>
      <c r="BD606" s="3" t="str">
        <f>IF($L606="","",IF(SUM($AJ606:AK606)=0,$AF606,IF(LEFT(VLOOKUP($AP606,BaseEqptCdF!$C$5:$E$161,3,FALSE),2)="SD",0,IF(LEFT(VLOOKUP($AP606,BaseEqptCdF!$C$5:$E$161,3,FALSE),2)="SB",1*52,VLOOKUP($AP606,BaseEqptCdF!$C$5:$S$161,12,FALSE)*0.2*300))))</f>
        <v/>
      </c>
      <c r="BE606" s="3" t="str">
        <f>IF($L606="","",IF(SUM($AJ606:AL606)=0,$AF606,IF(LEFT(VLOOKUP($AP606,BaseEqptCdF!$C$5:$E$161,3,FALSE),2)="SD",0,IF(LEFT(VLOOKUP($AP606,BaseEqptCdF!$C$5:$E$161,3,FALSE),2)="SB",1*52,VLOOKUP($AP606,BaseEqptCdF!$C$5:$S$161,12,FALSE)*0.2*300))))</f>
        <v/>
      </c>
      <c r="BF606" s="3" t="str">
        <f>IF($L606="","",IF(SUM($AJ606:AM606)=0,$AF606,IF(LEFT(VLOOKUP($AP606,BaseEqptCdF!$C$5:$E$161,3,FALSE),2)="SD",0,IF(LEFT(VLOOKUP($AP606,BaseEqptCdF!$C$5:$E$161,3,FALSE),2)="SB",1*52,VLOOKUP($AP606,BaseEqptCdF!$C$5:$S$161,12,FALSE)*0.2*300))))</f>
        <v/>
      </c>
      <c r="BG606" s="3" t="str">
        <f>IF($L606="","",IF(SUM($AJ606:AN606)=0,$AF606,IF(LEFT(VLOOKUP($AP606,BaseEqptCdF!$C$5:$E$161,3,FALSE),2)="SD",0,IF(LEFT(VLOOKUP($AP606,BaseEqptCdF!$C$5:$E$161,3,FALSE),2)="SB",1*52,VLOOKUP($AP606,BaseEqptCdF!$C$5:$S$161,12,FALSE)*0.2*300))))</f>
        <v/>
      </c>
      <c r="BH606" s="2">
        <f t="shared" si="85"/>
        <v>0</v>
      </c>
    </row>
    <row r="607" spans="1:60" x14ac:dyDescent="0.25">
      <c r="A607" s="296" t="str">
        <f t="array" ref="A607">IF($C607="","",INDEX(Prog!$B$8:$D$300,MATCH($C607,nivo1,0),1))</f>
        <v/>
      </c>
      <c r="B607" s="296" t="str">
        <f t="array" ref="B607">IF($C607="","",INDEX(Prog!$B$8:$D$300,MATCH($C607,nivo1,0),2))</f>
        <v/>
      </c>
      <c r="C607" s="273"/>
      <c r="D607" s="267"/>
      <c r="E607" s="273"/>
      <c r="F607" s="273"/>
      <c r="G607" s="273"/>
      <c r="H607" s="273"/>
      <c r="I607" s="273"/>
      <c r="J607" s="273"/>
      <c r="K607" s="274"/>
      <c r="L607" s="273"/>
      <c r="M607" s="273"/>
      <c r="N607" s="273"/>
      <c r="O607" s="275"/>
      <c r="P607" s="273"/>
      <c r="Q607" s="273"/>
      <c r="R607" s="273"/>
      <c r="S607" s="273"/>
      <c r="T607" s="276"/>
      <c r="U607" s="276"/>
      <c r="V607" s="276"/>
      <c r="W607" s="276"/>
      <c r="X607" s="277"/>
      <c r="Y607" s="278"/>
      <c r="AA607" s="8" t="str">
        <f>IF($L607="","",VLOOKUP($L607,BaseEqptCdF!$C$5:$E$161,2,FALSE))</f>
        <v/>
      </c>
      <c r="AB607" s="8" t="str">
        <f>IF($L607="","",VLOOKUP($L607,BaseEqptCdF!$C$5:$E$161,3,FALSE))</f>
        <v/>
      </c>
      <c r="AC607" s="7" t="str">
        <f>IF($L607="","",VLOOKUP($L607,BaseEqptCdF!$C$5:$I$161,6,FALSE))</f>
        <v/>
      </c>
      <c r="AD607" s="7" t="str">
        <f>IF($L607="","",VLOOKUP($L607,BaseEqptCdF!$C$5:$I$161,7,FALSE))</f>
        <v/>
      </c>
      <c r="AE607" s="3" t="str">
        <f>IF($L607="","",VLOOKUP($L607,BaseEqptCdF!$C$5:$R$161,16,FALSE)*$AC$3)</f>
        <v/>
      </c>
      <c r="AF607" s="3" t="str">
        <f>IF($L607="","",IF(LEFT($AB607,2)="SD",0,IF(LEFT($AB607,2)="SB",1*52,IF($N607=Prog!$P$17,VLOOKUP($L607,BaseEqptCdF!$C$5:$P$161,14,FALSE)*1*300,VLOOKUP($L607,BaseEqptCdF!$C$5:$P$161,12,FALSE)*0.2*300))))</f>
        <v/>
      </c>
      <c r="AG607" s="6" t="str">
        <f t="shared" si="86"/>
        <v/>
      </c>
      <c r="AH607" s="6">
        <f>IF($U607=Prog!$S$18,YEAR($X607),"")</f>
        <v>1900</v>
      </c>
      <c r="AI607" s="5" t="str">
        <f>IF(OR($AG607="",$U607=Prog!$S$18),"",IF(OR($U607=Prog!$S$17,$U607=Prog!$S$16),YEAR($X607),IF($AG607="ND","ND",$AI$8+$O607)))</f>
        <v/>
      </c>
      <c r="AJ607" s="3" t="str">
        <f t="shared" si="81"/>
        <v/>
      </c>
      <c r="AK607" s="3" t="str">
        <f t="shared" si="80"/>
        <v/>
      </c>
      <c r="AL607" s="3" t="str">
        <f t="shared" si="80"/>
        <v/>
      </c>
      <c r="AM607" s="3" t="str">
        <f t="shared" si="80"/>
        <v/>
      </c>
      <c r="AN607" s="3" t="str">
        <f t="shared" si="80"/>
        <v/>
      </c>
      <c r="AO607" s="2">
        <f t="shared" si="82"/>
        <v>0</v>
      </c>
      <c r="AP607" s="4"/>
      <c r="AQ607" s="3">
        <f>IF(AJ607=1,VLOOKUP($AP607,BaseEqptCdF!$C$5:$R$161,16,FALSE),0)</f>
        <v>0</v>
      </c>
      <c r="AR607" s="3">
        <f>IF(AK607=1,VLOOKUP($AP607,BaseEqptCdF!$C$5:$R$161,16,FALSE),0)</f>
        <v>0</v>
      </c>
      <c r="AS607" s="3">
        <f>IF(AL607=1,VLOOKUP($AP607,BaseEqptCdF!$C$5:$R$161,16,FALSE),0)</f>
        <v>0</v>
      </c>
      <c r="AT607" s="3">
        <f>IF(AM607=1,VLOOKUP($AP607,BaseEqptCdF!$C$5:$R$161,16,FALSE),0)</f>
        <v>0</v>
      </c>
      <c r="AU607" s="3">
        <f>IF(AN607=1,VLOOKUP($AP607,BaseEqptCdF!$C$5:$R$161,16,FALSE),0)</f>
        <v>0</v>
      </c>
      <c r="AV607" s="2">
        <f t="shared" si="83"/>
        <v>0</v>
      </c>
      <c r="AW607" s="3" t="str">
        <f>IF($L607="","",IF(SUM($AJ607:AJ607)=0,$AE607,VLOOKUP($AP607,BaseEqptCdF!$C$5:$R$161,16,FALSE)*$AC$3))</f>
        <v/>
      </c>
      <c r="AX607" s="3" t="str">
        <f>IF($L607="","",IF(SUM($AJ607:AK607)=0,$AE607,VLOOKUP($AP607,BaseEqptCdF!$C$5:$R$161,16,FALSE)*$AC$3))</f>
        <v/>
      </c>
      <c r="AY607" s="3" t="str">
        <f>IF($L607="","",IF(SUM($AJ607:AL607)=0,$AE607,VLOOKUP($AP607,BaseEqptCdF!$C$5:$R$161,16,FALSE)*$AC$3))</f>
        <v/>
      </c>
      <c r="AZ607" s="3" t="str">
        <f>IF($L607="","",IF(SUM($AJ607:AM607)=0,$AE607,VLOOKUP($AP607,BaseEqptCdF!$C$5:$R$161,16,FALSE)*$AC$3))</f>
        <v/>
      </c>
      <c r="BA607" s="3" t="str">
        <f>IF($L607="","",IF(SUM($AJ607:AN607)=0,$AE607,VLOOKUP($AP607,BaseEqptCdF!$C$5:$R$161,16,FALSE)*$AC$3))</f>
        <v/>
      </c>
      <c r="BB607" s="2">
        <f t="shared" si="84"/>
        <v>0</v>
      </c>
      <c r="BC607" s="3" t="str">
        <f>IF($L607="","",IF(SUM($AJ607:AJ607)=0,$AF607,IF(LEFT(VLOOKUP($AP607,BaseEqptCdF!$C$5:$E$161,3,FALSE),2)="SD",0,IF(LEFT(VLOOKUP($AP607,BaseEqptCdF!$C$5:$E$161,3,FALSE),2)="SB",1*52,VLOOKUP($AP607,BaseEqptCdF!$C$5:$S$161,12,FALSE)*0.2*300))))</f>
        <v/>
      </c>
      <c r="BD607" s="3" t="str">
        <f>IF($L607="","",IF(SUM($AJ607:AK607)=0,$AF607,IF(LEFT(VLOOKUP($AP607,BaseEqptCdF!$C$5:$E$161,3,FALSE),2)="SD",0,IF(LEFT(VLOOKUP($AP607,BaseEqptCdF!$C$5:$E$161,3,FALSE),2)="SB",1*52,VLOOKUP($AP607,BaseEqptCdF!$C$5:$S$161,12,FALSE)*0.2*300))))</f>
        <v/>
      </c>
      <c r="BE607" s="3" t="str">
        <f>IF($L607="","",IF(SUM($AJ607:AL607)=0,$AF607,IF(LEFT(VLOOKUP($AP607,BaseEqptCdF!$C$5:$E$161,3,FALSE),2)="SD",0,IF(LEFT(VLOOKUP($AP607,BaseEqptCdF!$C$5:$E$161,3,FALSE),2)="SB",1*52,VLOOKUP($AP607,BaseEqptCdF!$C$5:$S$161,12,FALSE)*0.2*300))))</f>
        <v/>
      </c>
      <c r="BF607" s="3" t="str">
        <f>IF($L607="","",IF(SUM($AJ607:AM607)=0,$AF607,IF(LEFT(VLOOKUP($AP607,BaseEqptCdF!$C$5:$E$161,3,FALSE),2)="SD",0,IF(LEFT(VLOOKUP($AP607,BaseEqptCdF!$C$5:$E$161,3,FALSE),2)="SB",1*52,VLOOKUP($AP607,BaseEqptCdF!$C$5:$S$161,12,FALSE)*0.2*300))))</f>
        <v/>
      </c>
      <c r="BG607" s="3" t="str">
        <f>IF($L607="","",IF(SUM($AJ607:AN607)=0,$AF607,IF(LEFT(VLOOKUP($AP607,BaseEqptCdF!$C$5:$E$161,3,FALSE),2)="SD",0,IF(LEFT(VLOOKUP($AP607,BaseEqptCdF!$C$5:$E$161,3,FALSE),2)="SB",1*52,VLOOKUP($AP607,BaseEqptCdF!$C$5:$S$161,12,FALSE)*0.2*300))))</f>
        <v/>
      </c>
      <c r="BH607" s="2">
        <f t="shared" si="85"/>
        <v>0</v>
      </c>
    </row>
    <row r="608" spans="1:60" x14ac:dyDescent="0.25">
      <c r="A608" s="296" t="str">
        <f t="array" ref="A608">IF($C608="","",INDEX(Prog!$B$8:$D$300,MATCH($C608,nivo1,0),1))</f>
        <v/>
      </c>
      <c r="B608" s="296" t="str">
        <f t="array" ref="B608">IF($C608="","",INDEX(Prog!$B$8:$D$300,MATCH($C608,nivo1,0),2))</f>
        <v/>
      </c>
      <c r="C608" s="273"/>
      <c r="D608" s="267"/>
      <c r="E608" s="273"/>
      <c r="F608" s="273"/>
      <c r="G608" s="273"/>
      <c r="H608" s="273"/>
      <c r="I608" s="273"/>
      <c r="J608" s="273"/>
      <c r="K608" s="274"/>
      <c r="L608" s="273"/>
      <c r="M608" s="273"/>
      <c r="N608" s="273"/>
      <c r="O608" s="275"/>
      <c r="P608" s="273"/>
      <c r="Q608" s="273"/>
      <c r="R608" s="273"/>
      <c r="S608" s="273"/>
      <c r="T608" s="276"/>
      <c r="U608" s="276"/>
      <c r="V608" s="276"/>
      <c r="W608" s="276"/>
      <c r="X608" s="277"/>
      <c r="Y608" s="278"/>
      <c r="AA608" s="8" t="str">
        <f>IF($L608="","",VLOOKUP($L608,BaseEqptCdF!$C$5:$E$161,2,FALSE))</f>
        <v/>
      </c>
      <c r="AB608" s="8" t="str">
        <f>IF($L608="","",VLOOKUP($L608,BaseEqptCdF!$C$5:$E$161,3,FALSE))</f>
        <v/>
      </c>
      <c r="AC608" s="7" t="str">
        <f>IF($L608="","",VLOOKUP($L608,BaseEqptCdF!$C$5:$I$161,6,FALSE))</f>
        <v/>
      </c>
      <c r="AD608" s="7" t="str">
        <f>IF($L608="","",VLOOKUP($L608,BaseEqptCdF!$C$5:$I$161,7,FALSE))</f>
        <v/>
      </c>
      <c r="AE608" s="3" t="str">
        <f>IF($L608="","",VLOOKUP($L608,BaseEqptCdF!$C$5:$R$161,16,FALSE)*$AC$3)</f>
        <v/>
      </c>
      <c r="AF608" s="3" t="str">
        <f>IF($L608="","",IF(LEFT($AB608,2)="SD",0,IF(LEFT($AB608,2)="SB",1*52,IF($N608=Prog!$P$17,VLOOKUP($L608,BaseEqptCdF!$C$5:$P$161,14,FALSE)*1*300,VLOOKUP($L608,BaseEqptCdF!$C$5:$P$161,12,FALSE)*0.2*300))))</f>
        <v/>
      </c>
      <c r="AG608" s="6" t="str">
        <f t="shared" si="86"/>
        <v/>
      </c>
      <c r="AH608" s="6">
        <f>IF($U608=Prog!$S$18,YEAR($X608),"")</f>
        <v>1900</v>
      </c>
      <c r="AI608" s="5" t="str">
        <f>IF(OR($AG608="",$U608=Prog!$S$18),"",IF(OR($U608=Prog!$S$17,$U608=Prog!$S$16),YEAR($X608),IF($AG608="ND","ND",$AI$8+$O608)))</f>
        <v/>
      </c>
      <c r="AJ608" s="3" t="str">
        <f t="shared" si="81"/>
        <v/>
      </c>
      <c r="AK608" s="3" t="str">
        <f t="shared" si="80"/>
        <v/>
      </c>
      <c r="AL608" s="3" t="str">
        <f t="shared" si="80"/>
        <v/>
      </c>
      <c r="AM608" s="3" t="str">
        <f t="shared" si="80"/>
        <v/>
      </c>
      <c r="AN608" s="3" t="str">
        <f t="shared" si="80"/>
        <v/>
      </c>
      <c r="AO608" s="2">
        <f t="shared" si="82"/>
        <v>0</v>
      </c>
      <c r="AP608" s="4"/>
      <c r="AQ608" s="3">
        <f>IF(AJ608=1,VLOOKUP($AP608,BaseEqptCdF!$C$5:$R$161,16,FALSE),0)</f>
        <v>0</v>
      </c>
      <c r="AR608" s="3">
        <f>IF(AK608=1,VLOOKUP($AP608,BaseEqptCdF!$C$5:$R$161,16,FALSE),0)</f>
        <v>0</v>
      </c>
      <c r="AS608" s="3">
        <f>IF(AL608=1,VLOOKUP($AP608,BaseEqptCdF!$C$5:$R$161,16,FALSE),0)</f>
        <v>0</v>
      </c>
      <c r="AT608" s="3">
        <f>IF(AM608=1,VLOOKUP($AP608,BaseEqptCdF!$C$5:$R$161,16,FALSE),0)</f>
        <v>0</v>
      </c>
      <c r="AU608" s="3">
        <f>IF(AN608=1,VLOOKUP($AP608,BaseEqptCdF!$C$5:$R$161,16,FALSE),0)</f>
        <v>0</v>
      </c>
      <c r="AV608" s="2">
        <f t="shared" si="83"/>
        <v>0</v>
      </c>
      <c r="AW608" s="3" t="str">
        <f>IF($L608="","",IF(SUM($AJ608:AJ608)=0,$AE608,VLOOKUP($AP608,BaseEqptCdF!$C$5:$R$161,16,FALSE)*$AC$3))</f>
        <v/>
      </c>
      <c r="AX608" s="3" t="str">
        <f>IF($L608="","",IF(SUM($AJ608:AK608)=0,$AE608,VLOOKUP($AP608,BaseEqptCdF!$C$5:$R$161,16,FALSE)*$AC$3))</f>
        <v/>
      </c>
      <c r="AY608" s="3" t="str">
        <f>IF($L608="","",IF(SUM($AJ608:AL608)=0,$AE608,VLOOKUP($AP608,BaseEqptCdF!$C$5:$R$161,16,FALSE)*$AC$3))</f>
        <v/>
      </c>
      <c r="AZ608" s="3" t="str">
        <f>IF($L608="","",IF(SUM($AJ608:AM608)=0,$AE608,VLOOKUP($AP608,BaseEqptCdF!$C$5:$R$161,16,FALSE)*$AC$3))</f>
        <v/>
      </c>
      <c r="BA608" s="3" t="str">
        <f>IF($L608="","",IF(SUM($AJ608:AN608)=0,$AE608,VLOOKUP($AP608,BaseEqptCdF!$C$5:$R$161,16,FALSE)*$AC$3))</f>
        <v/>
      </c>
      <c r="BB608" s="2">
        <f t="shared" si="84"/>
        <v>0</v>
      </c>
      <c r="BC608" s="3" t="str">
        <f>IF($L608="","",IF(SUM($AJ608:AJ608)=0,$AF608,IF(LEFT(VLOOKUP($AP608,BaseEqptCdF!$C$5:$E$161,3,FALSE),2)="SD",0,IF(LEFT(VLOOKUP($AP608,BaseEqptCdF!$C$5:$E$161,3,FALSE),2)="SB",1*52,VLOOKUP($AP608,BaseEqptCdF!$C$5:$S$161,12,FALSE)*0.2*300))))</f>
        <v/>
      </c>
      <c r="BD608" s="3" t="str">
        <f>IF($L608="","",IF(SUM($AJ608:AK608)=0,$AF608,IF(LEFT(VLOOKUP($AP608,BaseEqptCdF!$C$5:$E$161,3,FALSE),2)="SD",0,IF(LEFT(VLOOKUP($AP608,BaseEqptCdF!$C$5:$E$161,3,FALSE),2)="SB",1*52,VLOOKUP($AP608,BaseEqptCdF!$C$5:$S$161,12,FALSE)*0.2*300))))</f>
        <v/>
      </c>
      <c r="BE608" s="3" t="str">
        <f>IF($L608="","",IF(SUM($AJ608:AL608)=0,$AF608,IF(LEFT(VLOOKUP($AP608,BaseEqptCdF!$C$5:$E$161,3,FALSE),2)="SD",0,IF(LEFT(VLOOKUP($AP608,BaseEqptCdF!$C$5:$E$161,3,FALSE),2)="SB",1*52,VLOOKUP($AP608,BaseEqptCdF!$C$5:$S$161,12,FALSE)*0.2*300))))</f>
        <v/>
      </c>
      <c r="BF608" s="3" t="str">
        <f>IF($L608="","",IF(SUM($AJ608:AM608)=0,$AF608,IF(LEFT(VLOOKUP($AP608,BaseEqptCdF!$C$5:$E$161,3,FALSE),2)="SD",0,IF(LEFT(VLOOKUP($AP608,BaseEqptCdF!$C$5:$E$161,3,FALSE),2)="SB",1*52,VLOOKUP($AP608,BaseEqptCdF!$C$5:$S$161,12,FALSE)*0.2*300))))</f>
        <v/>
      </c>
      <c r="BG608" s="3" t="str">
        <f>IF($L608="","",IF(SUM($AJ608:AN608)=0,$AF608,IF(LEFT(VLOOKUP($AP608,BaseEqptCdF!$C$5:$E$161,3,FALSE),2)="SD",0,IF(LEFT(VLOOKUP($AP608,BaseEqptCdF!$C$5:$E$161,3,FALSE),2)="SB",1*52,VLOOKUP($AP608,BaseEqptCdF!$C$5:$S$161,12,FALSE)*0.2*300))))</f>
        <v/>
      </c>
      <c r="BH608" s="2">
        <f t="shared" si="85"/>
        <v>0</v>
      </c>
    </row>
    <row r="609" spans="1:60" x14ac:dyDescent="0.25">
      <c r="A609" s="296" t="str">
        <f t="array" ref="A609">IF($C609="","",INDEX(Prog!$B$8:$D$300,MATCH($C609,nivo1,0),1))</f>
        <v/>
      </c>
      <c r="B609" s="296" t="str">
        <f t="array" ref="B609">IF($C609="","",INDEX(Prog!$B$8:$D$300,MATCH($C609,nivo1,0),2))</f>
        <v/>
      </c>
      <c r="C609" s="273"/>
      <c r="D609" s="267"/>
      <c r="E609" s="273"/>
      <c r="F609" s="273"/>
      <c r="G609" s="273"/>
      <c r="H609" s="273"/>
      <c r="I609" s="273"/>
      <c r="J609" s="273"/>
      <c r="K609" s="274"/>
      <c r="L609" s="273"/>
      <c r="M609" s="273"/>
      <c r="N609" s="273"/>
      <c r="O609" s="275"/>
      <c r="P609" s="273"/>
      <c r="Q609" s="273"/>
      <c r="R609" s="273"/>
      <c r="S609" s="273"/>
      <c r="T609" s="276"/>
      <c r="U609" s="276"/>
      <c r="V609" s="276"/>
      <c r="W609" s="276"/>
      <c r="X609" s="277"/>
      <c r="Y609" s="278"/>
      <c r="AA609" s="8" t="str">
        <f>IF($L609="","",VLOOKUP($L609,BaseEqptCdF!$C$5:$E$161,2,FALSE))</f>
        <v/>
      </c>
      <c r="AB609" s="8" t="str">
        <f>IF($L609="","",VLOOKUP($L609,BaseEqptCdF!$C$5:$E$161,3,FALSE))</f>
        <v/>
      </c>
      <c r="AC609" s="7" t="str">
        <f>IF($L609="","",VLOOKUP($L609,BaseEqptCdF!$C$5:$I$161,6,FALSE))</f>
        <v/>
      </c>
      <c r="AD609" s="7" t="str">
        <f>IF($L609="","",VLOOKUP($L609,BaseEqptCdF!$C$5:$I$161,7,FALSE))</f>
        <v/>
      </c>
      <c r="AE609" s="3" t="str">
        <f>IF($L609="","",VLOOKUP($L609,BaseEqptCdF!$C$5:$R$161,16,FALSE)*$AC$3)</f>
        <v/>
      </c>
      <c r="AF609" s="3" t="str">
        <f>IF($L609="","",IF(LEFT($AB609,2)="SD",0,IF(LEFT($AB609,2)="SB",1*52,IF($N609=Prog!$P$17,VLOOKUP($L609,BaseEqptCdF!$C$5:$P$161,14,FALSE)*1*300,VLOOKUP($L609,BaseEqptCdF!$C$5:$P$161,12,FALSE)*0.2*300))))</f>
        <v/>
      </c>
      <c r="AG609" s="6" t="str">
        <f t="shared" si="86"/>
        <v/>
      </c>
      <c r="AH609" s="6">
        <f>IF($U609=Prog!$S$18,YEAR($X609),"")</f>
        <v>1900</v>
      </c>
      <c r="AI609" s="5" t="str">
        <f>IF(OR($AG609="",$U609=Prog!$S$18),"",IF(OR($U609=Prog!$S$17,$U609=Prog!$S$16),YEAR($X609),IF($AG609="ND","ND",$AI$8+$O609)))</f>
        <v/>
      </c>
      <c r="AJ609" s="3" t="str">
        <f t="shared" si="81"/>
        <v/>
      </c>
      <c r="AK609" s="3" t="str">
        <f t="shared" si="80"/>
        <v/>
      </c>
      <c r="AL609" s="3" t="str">
        <f t="shared" si="80"/>
        <v/>
      </c>
      <c r="AM609" s="3" t="str">
        <f t="shared" si="80"/>
        <v/>
      </c>
      <c r="AN609" s="3" t="str">
        <f t="shared" si="80"/>
        <v/>
      </c>
      <c r="AO609" s="2">
        <f t="shared" si="82"/>
        <v>0</v>
      </c>
      <c r="AP609" s="4"/>
      <c r="AQ609" s="3">
        <f>IF(AJ609=1,VLOOKUP($AP609,BaseEqptCdF!$C$5:$R$161,16,FALSE),0)</f>
        <v>0</v>
      </c>
      <c r="AR609" s="3">
        <f>IF(AK609=1,VLOOKUP($AP609,BaseEqptCdF!$C$5:$R$161,16,FALSE),0)</f>
        <v>0</v>
      </c>
      <c r="AS609" s="3">
        <f>IF(AL609=1,VLOOKUP($AP609,BaseEqptCdF!$C$5:$R$161,16,FALSE),0)</f>
        <v>0</v>
      </c>
      <c r="AT609" s="3">
        <f>IF(AM609=1,VLOOKUP($AP609,BaseEqptCdF!$C$5:$R$161,16,FALSE),0)</f>
        <v>0</v>
      </c>
      <c r="AU609" s="3">
        <f>IF(AN609=1,VLOOKUP($AP609,BaseEqptCdF!$C$5:$R$161,16,FALSE),0)</f>
        <v>0</v>
      </c>
      <c r="AV609" s="2">
        <f t="shared" si="83"/>
        <v>0</v>
      </c>
      <c r="AW609" s="3" t="str">
        <f>IF($L609="","",IF(SUM($AJ609:AJ609)=0,$AE609,VLOOKUP($AP609,BaseEqptCdF!$C$5:$R$161,16,FALSE)*$AC$3))</f>
        <v/>
      </c>
      <c r="AX609" s="3" t="str">
        <f>IF($L609="","",IF(SUM($AJ609:AK609)=0,$AE609,VLOOKUP($AP609,BaseEqptCdF!$C$5:$R$161,16,FALSE)*$AC$3))</f>
        <v/>
      </c>
      <c r="AY609" s="3" t="str">
        <f>IF($L609="","",IF(SUM($AJ609:AL609)=0,$AE609,VLOOKUP($AP609,BaseEqptCdF!$C$5:$R$161,16,FALSE)*$AC$3))</f>
        <v/>
      </c>
      <c r="AZ609" s="3" t="str">
        <f>IF($L609="","",IF(SUM($AJ609:AM609)=0,$AE609,VLOOKUP($AP609,BaseEqptCdF!$C$5:$R$161,16,FALSE)*$AC$3))</f>
        <v/>
      </c>
      <c r="BA609" s="3" t="str">
        <f>IF($L609="","",IF(SUM($AJ609:AN609)=0,$AE609,VLOOKUP($AP609,BaseEqptCdF!$C$5:$R$161,16,FALSE)*$AC$3))</f>
        <v/>
      </c>
      <c r="BB609" s="2">
        <f t="shared" si="84"/>
        <v>0</v>
      </c>
      <c r="BC609" s="3" t="str">
        <f>IF($L609="","",IF(SUM($AJ609:AJ609)=0,$AF609,IF(LEFT(VLOOKUP($AP609,BaseEqptCdF!$C$5:$E$161,3,FALSE),2)="SD",0,IF(LEFT(VLOOKUP($AP609,BaseEqptCdF!$C$5:$E$161,3,FALSE),2)="SB",1*52,VLOOKUP($AP609,BaseEqptCdF!$C$5:$S$161,12,FALSE)*0.2*300))))</f>
        <v/>
      </c>
      <c r="BD609" s="3" t="str">
        <f>IF($L609="","",IF(SUM($AJ609:AK609)=0,$AF609,IF(LEFT(VLOOKUP($AP609,BaseEqptCdF!$C$5:$E$161,3,FALSE),2)="SD",0,IF(LEFT(VLOOKUP($AP609,BaseEqptCdF!$C$5:$E$161,3,FALSE),2)="SB",1*52,VLOOKUP($AP609,BaseEqptCdF!$C$5:$S$161,12,FALSE)*0.2*300))))</f>
        <v/>
      </c>
      <c r="BE609" s="3" t="str">
        <f>IF($L609="","",IF(SUM($AJ609:AL609)=0,$AF609,IF(LEFT(VLOOKUP($AP609,BaseEqptCdF!$C$5:$E$161,3,FALSE),2)="SD",0,IF(LEFT(VLOOKUP($AP609,BaseEqptCdF!$C$5:$E$161,3,FALSE),2)="SB",1*52,VLOOKUP($AP609,BaseEqptCdF!$C$5:$S$161,12,FALSE)*0.2*300))))</f>
        <v/>
      </c>
      <c r="BF609" s="3" t="str">
        <f>IF($L609="","",IF(SUM($AJ609:AM609)=0,$AF609,IF(LEFT(VLOOKUP($AP609,BaseEqptCdF!$C$5:$E$161,3,FALSE),2)="SD",0,IF(LEFT(VLOOKUP($AP609,BaseEqptCdF!$C$5:$E$161,3,FALSE),2)="SB",1*52,VLOOKUP($AP609,BaseEqptCdF!$C$5:$S$161,12,FALSE)*0.2*300))))</f>
        <v/>
      </c>
      <c r="BG609" s="3" t="str">
        <f>IF($L609="","",IF(SUM($AJ609:AN609)=0,$AF609,IF(LEFT(VLOOKUP($AP609,BaseEqptCdF!$C$5:$E$161,3,FALSE),2)="SD",0,IF(LEFT(VLOOKUP($AP609,BaseEqptCdF!$C$5:$E$161,3,FALSE),2)="SB",1*52,VLOOKUP($AP609,BaseEqptCdF!$C$5:$S$161,12,FALSE)*0.2*300))))</f>
        <v/>
      </c>
      <c r="BH609" s="2">
        <f t="shared" si="85"/>
        <v>0</v>
      </c>
    </row>
    <row r="610" spans="1:60" x14ac:dyDescent="0.25">
      <c r="A610" s="296" t="str">
        <f t="array" ref="A610">IF($C610="","",INDEX(Prog!$B$8:$D$300,MATCH($C610,nivo1,0),1))</f>
        <v/>
      </c>
      <c r="B610" s="296" t="str">
        <f t="array" ref="B610">IF($C610="","",INDEX(Prog!$B$8:$D$300,MATCH($C610,nivo1,0),2))</f>
        <v/>
      </c>
      <c r="C610" s="273"/>
      <c r="D610" s="267"/>
      <c r="E610" s="273"/>
      <c r="F610" s="273"/>
      <c r="G610" s="273"/>
      <c r="H610" s="273"/>
      <c r="I610" s="273"/>
      <c r="J610" s="273"/>
      <c r="K610" s="274"/>
      <c r="L610" s="273"/>
      <c r="M610" s="273"/>
      <c r="N610" s="273"/>
      <c r="O610" s="275"/>
      <c r="P610" s="273"/>
      <c r="Q610" s="273"/>
      <c r="R610" s="273"/>
      <c r="S610" s="273"/>
      <c r="T610" s="276"/>
      <c r="U610" s="276"/>
      <c r="V610" s="276"/>
      <c r="W610" s="276"/>
      <c r="X610" s="277"/>
      <c r="Y610" s="278"/>
      <c r="AA610" s="8" t="str">
        <f>IF($L610="","",VLOOKUP($L610,BaseEqptCdF!$C$5:$E$161,2,FALSE))</f>
        <v/>
      </c>
      <c r="AB610" s="8" t="str">
        <f>IF($L610="","",VLOOKUP($L610,BaseEqptCdF!$C$5:$E$161,3,FALSE))</f>
        <v/>
      </c>
      <c r="AC610" s="7" t="str">
        <f>IF($L610="","",VLOOKUP($L610,BaseEqptCdF!$C$5:$I$161,6,FALSE))</f>
        <v/>
      </c>
      <c r="AD610" s="7" t="str">
        <f>IF($L610="","",VLOOKUP($L610,BaseEqptCdF!$C$5:$I$161,7,FALSE))</f>
        <v/>
      </c>
      <c r="AE610" s="3" t="str">
        <f>IF($L610="","",VLOOKUP($L610,BaseEqptCdF!$C$5:$R$161,16,FALSE)*$AC$3)</f>
        <v/>
      </c>
      <c r="AF610" s="3" t="str">
        <f>IF($L610="","",IF(LEFT($AB610,2)="SD",0,IF(LEFT($AB610,2)="SB",1*52,IF($N610=Prog!$P$17,VLOOKUP($L610,BaseEqptCdF!$C$5:$P$161,14,FALSE)*1*300,VLOOKUP($L610,BaseEqptCdF!$C$5:$P$161,12,FALSE)*0.2*300))))</f>
        <v/>
      </c>
      <c r="AG610" s="6" t="str">
        <f t="shared" si="86"/>
        <v/>
      </c>
      <c r="AH610" s="6">
        <f>IF($U610=Prog!$S$18,YEAR($X610),"")</f>
        <v>1900</v>
      </c>
      <c r="AI610" s="5" t="str">
        <f>IF(OR($AG610="",$U610=Prog!$S$18),"",IF(OR($U610=Prog!$S$17,$U610=Prog!$S$16),YEAR($X610),IF($AG610="ND","ND",$AI$8+$O610)))</f>
        <v/>
      </c>
      <c r="AJ610" s="3" t="str">
        <f t="shared" si="81"/>
        <v/>
      </c>
      <c r="AK610" s="3" t="str">
        <f t="shared" si="80"/>
        <v/>
      </c>
      <c r="AL610" s="3" t="str">
        <f t="shared" si="80"/>
        <v/>
      </c>
      <c r="AM610" s="3" t="str">
        <f t="shared" si="80"/>
        <v/>
      </c>
      <c r="AN610" s="3" t="str">
        <f t="shared" si="80"/>
        <v/>
      </c>
      <c r="AO610" s="2">
        <f t="shared" si="82"/>
        <v>0</v>
      </c>
      <c r="AP610" s="4"/>
      <c r="AQ610" s="3">
        <f>IF(AJ610=1,VLOOKUP($AP610,BaseEqptCdF!$C$5:$R$161,16,FALSE),0)</f>
        <v>0</v>
      </c>
      <c r="AR610" s="3">
        <f>IF(AK610=1,VLOOKUP($AP610,BaseEqptCdF!$C$5:$R$161,16,FALSE),0)</f>
        <v>0</v>
      </c>
      <c r="AS610" s="3">
        <f>IF(AL610=1,VLOOKUP($AP610,BaseEqptCdF!$C$5:$R$161,16,FALSE),0)</f>
        <v>0</v>
      </c>
      <c r="AT610" s="3">
        <f>IF(AM610=1,VLOOKUP($AP610,BaseEqptCdF!$C$5:$R$161,16,FALSE),0)</f>
        <v>0</v>
      </c>
      <c r="AU610" s="3">
        <f>IF(AN610=1,VLOOKUP($AP610,BaseEqptCdF!$C$5:$R$161,16,FALSE),0)</f>
        <v>0</v>
      </c>
      <c r="AV610" s="2">
        <f t="shared" si="83"/>
        <v>0</v>
      </c>
      <c r="AW610" s="3" t="str">
        <f>IF($L610="","",IF(SUM($AJ610:AJ610)=0,$AE610,VLOOKUP($AP610,BaseEqptCdF!$C$5:$R$161,16,FALSE)*$AC$3))</f>
        <v/>
      </c>
      <c r="AX610" s="3" t="str">
        <f>IF($L610="","",IF(SUM($AJ610:AK610)=0,$AE610,VLOOKUP($AP610,BaseEqptCdF!$C$5:$R$161,16,FALSE)*$AC$3))</f>
        <v/>
      </c>
      <c r="AY610" s="3" t="str">
        <f>IF($L610="","",IF(SUM($AJ610:AL610)=0,$AE610,VLOOKUP($AP610,BaseEqptCdF!$C$5:$R$161,16,FALSE)*$AC$3))</f>
        <v/>
      </c>
      <c r="AZ610" s="3" t="str">
        <f>IF($L610="","",IF(SUM($AJ610:AM610)=0,$AE610,VLOOKUP($AP610,BaseEqptCdF!$C$5:$R$161,16,FALSE)*$AC$3))</f>
        <v/>
      </c>
      <c r="BA610" s="3" t="str">
        <f>IF($L610="","",IF(SUM($AJ610:AN610)=0,$AE610,VLOOKUP($AP610,BaseEqptCdF!$C$5:$R$161,16,FALSE)*$AC$3))</f>
        <v/>
      </c>
      <c r="BB610" s="2">
        <f t="shared" si="84"/>
        <v>0</v>
      </c>
      <c r="BC610" s="3" t="str">
        <f>IF($L610="","",IF(SUM($AJ610:AJ610)=0,$AF610,IF(LEFT(VLOOKUP($AP610,BaseEqptCdF!$C$5:$E$161,3,FALSE),2)="SD",0,IF(LEFT(VLOOKUP($AP610,BaseEqptCdF!$C$5:$E$161,3,FALSE),2)="SB",1*52,VLOOKUP($AP610,BaseEqptCdF!$C$5:$S$161,12,FALSE)*0.2*300))))</f>
        <v/>
      </c>
      <c r="BD610" s="3" t="str">
        <f>IF($L610="","",IF(SUM($AJ610:AK610)=0,$AF610,IF(LEFT(VLOOKUP($AP610,BaseEqptCdF!$C$5:$E$161,3,FALSE),2)="SD",0,IF(LEFT(VLOOKUP($AP610,BaseEqptCdF!$C$5:$E$161,3,FALSE),2)="SB",1*52,VLOOKUP($AP610,BaseEqptCdF!$C$5:$S$161,12,FALSE)*0.2*300))))</f>
        <v/>
      </c>
      <c r="BE610" s="3" t="str">
        <f>IF($L610="","",IF(SUM($AJ610:AL610)=0,$AF610,IF(LEFT(VLOOKUP($AP610,BaseEqptCdF!$C$5:$E$161,3,FALSE),2)="SD",0,IF(LEFT(VLOOKUP($AP610,BaseEqptCdF!$C$5:$E$161,3,FALSE),2)="SB",1*52,VLOOKUP($AP610,BaseEqptCdF!$C$5:$S$161,12,FALSE)*0.2*300))))</f>
        <v/>
      </c>
      <c r="BF610" s="3" t="str">
        <f>IF($L610="","",IF(SUM($AJ610:AM610)=0,$AF610,IF(LEFT(VLOOKUP($AP610,BaseEqptCdF!$C$5:$E$161,3,FALSE),2)="SD",0,IF(LEFT(VLOOKUP($AP610,BaseEqptCdF!$C$5:$E$161,3,FALSE),2)="SB",1*52,VLOOKUP($AP610,BaseEqptCdF!$C$5:$S$161,12,FALSE)*0.2*300))))</f>
        <v/>
      </c>
      <c r="BG610" s="3" t="str">
        <f>IF($L610="","",IF(SUM($AJ610:AN610)=0,$AF610,IF(LEFT(VLOOKUP($AP610,BaseEqptCdF!$C$5:$E$161,3,FALSE),2)="SD",0,IF(LEFT(VLOOKUP($AP610,BaseEqptCdF!$C$5:$E$161,3,FALSE),2)="SB",1*52,VLOOKUP($AP610,BaseEqptCdF!$C$5:$S$161,12,FALSE)*0.2*300))))</f>
        <v/>
      </c>
      <c r="BH610" s="2">
        <f t="shared" si="85"/>
        <v>0</v>
      </c>
    </row>
    <row r="611" spans="1:60" x14ac:dyDescent="0.25">
      <c r="A611" s="296" t="str">
        <f t="array" ref="A611">IF($C611="","",INDEX(Prog!$B$8:$D$300,MATCH($C611,nivo1,0),1))</f>
        <v/>
      </c>
      <c r="B611" s="296" t="str">
        <f t="array" ref="B611">IF($C611="","",INDEX(Prog!$B$8:$D$300,MATCH($C611,nivo1,0),2))</f>
        <v/>
      </c>
      <c r="C611" s="273"/>
      <c r="D611" s="267"/>
      <c r="E611" s="273"/>
      <c r="F611" s="273"/>
      <c r="G611" s="273"/>
      <c r="H611" s="273"/>
      <c r="I611" s="273"/>
      <c r="J611" s="273"/>
      <c r="K611" s="274"/>
      <c r="L611" s="273"/>
      <c r="M611" s="273"/>
      <c r="N611" s="273"/>
      <c r="O611" s="275"/>
      <c r="P611" s="273"/>
      <c r="Q611" s="273"/>
      <c r="R611" s="273"/>
      <c r="S611" s="273"/>
      <c r="T611" s="276"/>
      <c r="U611" s="276"/>
      <c r="V611" s="276"/>
      <c r="W611" s="276"/>
      <c r="X611" s="277"/>
      <c r="Y611" s="278"/>
      <c r="AA611" s="8" t="str">
        <f>IF($L611="","",VLOOKUP($L611,BaseEqptCdF!$C$5:$E$161,2,FALSE))</f>
        <v/>
      </c>
      <c r="AB611" s="8" t="str">
        <f>IF($L611="","",VLOOKUP($L611,BaseEqptCdF!$C$5:$E$161,3,FALSE))</f>
        <v/>
      </c>
      <c r="AC611" s="7" t="str">
        <f>IF($L611="","",VLOOKUP($L611,BaseEqptCdF!$C$5:$I$161,6,FALSE))</f>
        <v/>
      </c>
      <c r="AD611" s="7" t="str">
        <f>IF($L611="","",VLOOKUP($L611,BaseEqptCdF!$C$5:$I$161,7,FALSE))</f>
        <v/>
      </c>
      <c r="AE611" s="3" t="str">
        <f>IF($L611="","",VLOOKUP($L611,BaseEqptCdF!$C$5:$R$161,16,FALSE)*$AC$3)</f>
        <v/>
      </c>
      <c r="AF611" s="3" t="str">
        <f>IF($L611="","",IF(LEFT($AB611,2)="SD",0,IF(LEFT($AB611,2)="SB",1*52,IF($N611=Prog!$P$17,VLOOKUP($L611,BaseEqptCdF!$C$5:$P$161,14,FALSE)*1*300,VLOOKUP($L611,BaseEqptCdF!$C$5:$P$161,12,FALSE)*0.2*300))))</f>
        <v/>
      </c>
      <c r="AG611" s="6" t="str">
        <f t="shared" si="86"/>
        <v/>
      </c>
      <c r="AH611" s="6">
        <f>IF($U611=Prog!$S$18,YEAR($X611),"")</f>
        <v>1900</v>
      </c>
      <c r="AI611" s="5" t="str">
        <f>IF(OR($AG611="",$U611=Prog!$S$18),"",IF(OR($U611=Prog!$S$17,$U611=Prog!$S$16),YEAR($X611),IF($AG611="ND","ND",$AI$8+$O611)))</f>
        <v/>
      </c>
      <c r="AJ611" s="3" t="str">
        <f t="shared" si="81"/>
        <v/>
      </c>
      <c r="AK611" s="3" t="str">
        <f t="shared" si="80"/>
        <v/>
      </c>
      <c r="AL611" s="3" t="str">
        <f t="shared" si="80"/>
        <v/>
      </c>
      <c r="AM611" s="3" t="str">
        <f t="shared" si="80"/>
        <v/>
      </c>
      <c r="AN611" s="3" t="str">
        <f t="shared" si="80"/>
        <v/>
      </c>
      <c r="AO611" s="2">
        <f t="shared" si="82"/>
        <v>0</v>
      </c>
      <c r="AP611" s="4"/>
      <c r="AQ611" s="3">
        <f>IF(AJ611=1,VLOOKUP($AP611,BaseEqptCdF!$C$5:$R$161,16,FALSE),0)</f>
        <v>0</v>
      </c>
      <c r="AR611" s="3">
        <f>IF(AK611=1,VLOOKUP($AP611,BaseEqptCdF!$C$5:$R$161,16,FALSE),0)</f>
        <v>0</v>
      </c>
      <c r="AS611" s="3">
        <f>IF(AL611=1,VLOOKUP($AP611,BaseEqptCdF!$C$5:$R$161,16,FALSE),0)</f>
        <v>0</v>
      </c>
      <c r="AT611" s="3">
        <f>IF(AM611=1,VLOOKUP($AP611,BaseEqptCdF!$C$5:$R$161,16,FALSE),0)</f>
        <v>0</v>
      </c>
      <c r="AU611" s="3">
        <f>IF(AN611=1,VLOOKUP($AP611,BaseEqptCdF!$C$5:$R$161,16,FALSE),0)</f>
        <v>0</v>
      </c>
      <c r="AV611" s="2">
        <f t="shared" si="83"/>
        <v>0</v>
      </c>
      <c r="AW611" s="3" t="str">
        <f>IF($L611="","",IF(SUM($AJ611:AJ611)=0,$AE611,VLOOKUP($AP611,BaseEqptCdF!$C$5:$R$161,16,FALSE)*$AC$3))</f>
        <v/>
      </c>
      <c r="AX611" s="3" t="str">
        <f>IF($L611="","",IF(SUM($AJ611:AK611)=0,$AE611,VLOOKUP($AP611,BaseEqptCdF!$C$5:$R$161,16,FALSE)*$AC$3))</f>
        <v/>
      </c>
      <c r="AY611" s="3" t="str">
        <f>IF($L611="","",IF(SUM($AJ611:AL611)=0,$AE611,VLOOKUP($AP611,BaseEqptCdF!$C$5:$R$161,16,FALSE)*$AC$3))</f>
        <v/>
      </c>
      <c r="AZ611" s="3" t="str">
        <f>IF($L611="","",IF(SUM($AJ611:AM611)=0,$AE611,VLOOKUP($AP611,BaseEqptCdF!$C$5:$R$161,16,FALSE)*$AC$3))</f>
        <v/>
      </c>
      <c r="BA611" s="3" t="str">
        <f>IF($L611="","",IF(SUM($AJ611:AN611)=0,$AE611,VLOOKUP($AP611,BaseEqptCdF!$C$5:$R$161,16,FALSE)*$AC$3))</f>
        <v/>
      </c>
      <c r="BB611" s="2">
        <f t="shared" si="84"/>
        <v>0</v>
      </c>
      <c r="BC611" s="3" t="str">
        <f>IF($L611="","",IF(SUM($AJ611:AJ611)=0,$AF611,IF(LEFT(VLOOKUP($AP611,BaseEqptCdF!$C$5:$E$161,3,FALSE),2)="SD",0,IF(LEFT(VLOOKUP($AP611,BaseEqptCdF!$C$5:$E$161,3,FALSE),2)="SB",1*52,VLOOKUP($AP611,BaseEqptCdF!$C$5:$S$161,12,FALSE)*0.2*300))))</f>
        <v/>
      </c>
      <c r="BD611" s="3" t="str">
        <f>IF($L611="","",IF(SUM($AJ611:AK611)=0,$AF611,IF(LEFT(VLOOKUP($AP611,BaseEqptCdF!$C$5:$E$161,3,FALSE),2)="SD",0,IF(LEFT(VLOOKUP($AP611,BaseEqptCdF!$C$5:$E$161,3,FALSE),2)="SB",1*52,VLOOKUP($AP611,BaseEqptCdF!$C$5:$S$161,12,FALSE)*0.2*300))))</f>
        <v/>
      </c>
      <c r="BE611" s="3" t="str">
        <f>IF($L611="","",IF(SUM($AJ611:AL611)=0,$AF611,IF(LEFT(VLOOKUP($AP611,BaseEqptCdF!$C$5:$E$161,3,FALSE),2)="SD",0,IF(LEFT(VLOOKUP($AP611,BaseEqptCdF!$C$5:$E$161,3,FALSE),2)="SB",1*52,VLOOKUP($AP611,BaseEqptCdF!$C$5:$S$161,12,FALSE)*0.2*300))))</f>
        <v/>
      </c>
      <c r="BF611" s="3" t="str">
        <f>IF($L611="","",IF(SUM($AJ611:AM611)=0,$AF611,IF(LEFT(VLOOKUP($AP611,BaseEqptCdF!$C$5:$E$161,3,FALSE),2)="SD",0,IF(LEFT(VLOOKUP($AP611,BaseEqptCdF!$C$5:$E$161,3,FALSE),2)="SB",1*52,VLOOKUP($AP611,BaseEqptCdF!$C$5:$S$161,12,FALSE)*0.2*300))))</f>
        <v/>
      </c>
      <c r="BG611" s="3" t="str">
        <f>IF($L611="","",IF(SUM($AJ611:AN611)=0,$AF611,IF(LEFT(VLOOKUP($AP611,BaseEqptCdF!$C$5:$E$161,3,FALSE),2)="SD",0,IF(LEFT(VLOOKUP($AP611,BaseEqptCdF!$C$5:$E$161,3,FALSE),2)="SB",1*52,VLOOKUP($AP611,BaseEqptCdF!$C$5:$S$161,12,FALSE)*0.2*300))))</f>
        <v/>
      </c>
      <c r="BH611" s="2">
        <f t="shared" si="85"/>
        <v>0</v>
      </c>
    </row>
    <row r="612" spans="1:60" x14ac:dyDescent="0.25">
      <c r="A612" s="296" t="str">
        <f t="array" ref="A612">IF($C612="","",INDEX(Prog!$B$8:$D$300,MATCH($C612,nivo1,0),1))</f>
        <v/>
      </c>
      <c r="B612" s="296" t="str">
        <f t="array" ref="B612">IF($C612="","",INDEX(Prog!$B$8:$D$300,MATCH($C612,nivo1,0),2))</f>
        <v/>
      </c>
      <c r="C612" s="273"/>
      <c r="D612" s="267"/>
      <c r="E612" s="273"/>
      <c r="F612" s="273"/>
      <c r="G612" s="273"/>
      <c r="H612" s="273"/>
      <c r="I612" s="273"/>
      <c r="J612" s="273"/>
      <c r="K612" s="274"/>
      <c r="L612" s="273"/>
      <c r="M612" s="273"/>
      <c r="N612" s="273"/>
      <c r="O612" s="275"/>
      <c r="P612" s="273"/>
      <c r="Q612" s="273"/>
      <c r="R612" s="273"/>
      <c r="S612" s="273"/>
      <c r="T612" s="276"/>
      <c r="U612" s="276"/>
      <c r="V612" s="276"/>
      <c r="W612" s="276"/>
      <c r="X612" s="277"/>
      <c r="Y612" s="278"/>
      <c r="AA612" s="8" t="str">
        <f>IF($L612="","",VLOOKUP($L612,BaseEqptCdF!$C$5:$E$161,2,FALSE))</f>
        <v/>
      </c>
      <c r="AB612" s="8" t="str">
        <f>IF($L612="","",VLOOKUP($L612,BaseEqptCdF!$C$5:$E$161,3,FALSE))</f>
        <v/>
      </c>
      <c r="AC612" s="7" t="str">
        <f>IF($L612="","",VLOOKUP($L612,BaseEqptCdF!$C$5:$I$161,6,FALSE))</f>
        <v/>
      </c>
      <c r="AD612" s="7" t="str">
        <f>IF($L612="","",VLOOKUP($L612,BaseEqptCdF!$C$5:$I$161,7,FALSE))</f>
        <v/>
      </c>
      <c r="AE612" s="3" t="str">
        <f>IF($L612="","",VLOOKUP($L612,BaseEqptCdF!$C$5:$R$161,16,FALSE)*$AC$3)</f>
        <v/>
      </c>
      <c r="AF612" s="3" t="str">
        <f>IF($L612="","",IF(LEFT($AB612,2)="SD",0,IF(LEFT($AB612,2)="SB",1*52,IF($N612=Prog!$P$17,VLOOKUP($L612,BaseEqptCdF!$C$5:$P$161,14,FALSE)*1*300,VLOOKUP($L612,BaseEqptCdF!$C$5:$P$161,12,FALSE)*0.2*300))))</f>
        <v/>
      </c>
      <c r="AG612" s="6" t="str">
        <f t="shared" si="86"/>
        <v/>
      </c>
      <c r="AH612" s="6">
        <f>IF($U612=Prog!$S$18,YEAR($X612),"")</f>
        <v>1900</v>
      </c>
      <c r="AI612" s="5" t="str">
        <f>IF(OR($AG612="",$U612=Prog!$S$18),"",IF(OR($U612=Prog!$S$17,$U612=Prog!$S$16),YEAR($X612),IF($AG612="ND","ND",$AI$8+$O612)))</f>
        <v/>
      </c>
      <c r="AJ612" s="3" t="str">
        <f t="shared" si="81"/>
        <v/>
      </c>
      <c r="AK612" s="3" t="str">
        <f t="shared" si="80"/>
        <v/>
      </c>
      <c r="AL612" s="3" t="str">
        <f t="shared" si="80"/>
        <v/>
      </c>
      <c r="AM612" s="3" t="str">
        <f t="shared" si="80"/>
        <v/>
      </c>
      <c r="AN612" s="3" t="str">
        <f t="shared" si="80"/>
        <v/>
      </c>
      <c r="AO612" s="2">
        <f t="shared" si="82"/>
        <v>0</v>
      </c>
      <c r="AP612" s="4"/>
      <c r="AQ612" s="3">
        <f>IF(AJ612=1,VLOOKUP($AP612,BaseEqptCdF!$C$5:$R$161,16,FALSE),0)</f>
        <v>0</v>
      </c>
      <c r="AR612" s="3">
        <f>IF(AK612=1,VLOOKUP($AP612,BaseEqptCdF!$C$5:$R$161,16,FALSE),0)</f>
        <v>0</v>
      </c>
      <c r="AS612" s="3">
        <f>IF(AL612=1,VLOOKUP($AP612,BaseEqptCdF!$C$5:$R$161,16,FALSE),0)</f>
        <v>0</v>
      </c>
      <c r="AT612" s="3">
        <f>IF(AM612=1,VLOOKUP($AP612,BaseEqptCdF!$C$5:$R$161,16,FALSE),0)</f>
        <v>0</v>
      </c>
      <c r="AU612" s="3">
        <f>IF(AN612=1,VLOOKUP($AP612,BaseEqptCdF!$C$5:$R$161,16,FALSE),0)</f>
        <v>0</v>
      </c>
      <c r="AV612" s="2">
        <f t="shared" si="83"/>
        <v>0</v>
      </c>
      <c r="AW612" s="3" t="str">
        <f>IF($L612="","",IF(SUM($AJ612:AJ612)=0,$AE612,VLOOKUP($AP612,BaseEqptCdF!$C$5:$R$161,16,FALSE)*$AC$3))</f>
        <v/>
      </c>
      <c r="AX612" s="3" t="str">
        <f>IF($L612="","",IF(SUM($AJ612:AK612)=0,$AE612,VLOOKUP($AP612,BaseEqptCdF!$C$5:$R$161,16,FALSE)*$AC$3))</f>
        <v/>
      </c>
      <c r="AY612" s="3" t="str">
        <f>IF($L612="","",IF(SUM($AJ612:AL612)=0,$AE612,VLOOKUP($AP612,BaseEqptCdF!$C$5:$R$161,16,FALSE)*$AC$3))</f>
        <v/>
      </c>
      <c r="AZ612" s="3" t="str">
        <f>IF($L612="","",IF(SUM($AJ612:AM612)=0,$AE612,VLOOKUP($AP612,BaseEqptCdF!$C$5:$R$161,16,FALSE)*$AC$3))</f>
        <v/>
      </c>
      <c r="BA612" s="3" t="str">
        <f>IF($L612="","",IF(SUM($AJ612:AN612)=0,$AE612,VLOOKUP($AP612,BaseEqptCdF!$C$5:$R$161,16,FALSE)*$AC$3))</f>
        <v/>
      </c>
      <c r="BB612" s="2">
        <f t="shared" si="84"/>
        <v>0</v>
      </c>
      <c r="BC612" s="3" t="str">
        <f>IF($L612="","",IF(SUM($AJ612:AJ612)=0,$AF612,IF(LEFT(VLOOKUP($AP612,BaseEqptCdF!$C$5:$E$161,3,FALSE),2)="SD",0,IF(LEFT(VLOOKUP($AP612,BaseEqptCdF!$C$5:$E$161,3,FALSE),2)="SB",1*52,VLOOKUP($AP612,BaseEqptCdF!$C$5:$S$161,12,FALSE)*0.2*300))))</f>
        <v/>
      </c>
      <c r="BD612" s="3" t="str">
        <f>IF($L612="","",IF(SUM($AJ612:AK612)=0,$AF612,IF(LEFT(VLOOKUP($AP612,BaseEqptCdF!$C$5:$E$161,3,FALSE),2)="SD",0,IF(LEFT(VLOOKUP($AP612,BaseEqptCdF!$C$5:$E$161,3,FALSE),2)="SB",1*52,VLOOKUP($AP612,BaseEqptCdF!$C$5:$S$161,12,FALSE)*0.2*300))))</f>
        <v/>
      </c>
      <c r="BE612" s="3" t="str">
        <f>IF($L612="","",IF(SUM($AJ612:AL612)=0,$AF612,IF(LEFT(VLOOKUP($AP612,BaseEqptCdF!$C$5:$E$161,3,FALSE),2)="SD",0,IF(LEFT(VLOOKUP($AP612,BaseEqptCdF!$C$5:$E$161,3,FALSE),2)="SB",1*52,VLOOKUP($AP612,BaseEqptCdF!$C$5:$S$161,12,FALSE)*0.2*300))))</f>
        <v/>
      </c>
      <c r="BF612" s="3" t="str">
        <f>IF($L612="","",IF(SUM($AJ612:AM612)=0,$AF612,IF(LEFT(VLOOKUP($AP612,BaseEqptCdF!$C$5:$E$161,3,FALSE),2)="SD",0,IF(LEFT(VLOOKUP($AP612,BaseEqptCdF!$C$5:$E$161,3,FALSE),2)="SB",1*52,VLOOKUP($AP612,BaseEqptCdF!$C$5:$S$161,12,FALSE)*0.2*300))))</f>
        <v/>
      </c>
      <c r="BG612" s="3" t="str">
        <f>IF($L612="","",IF(SUM($AJ612:AN612)=0,$AF612,IF(LEFT(VLOOKUP($AP612,BaseEqptCdF!$C$5:$E$161,3,FALSE),2)="SD",0,IF(LEFT(VLOOKUP($AP612,BaseEqptCdF!$C$5:$E$161,3,FALSE),2)="SB",1*52,VLOOKUP($AP612,BaseEqptCdF!$C$5:$S$161,12,FALSE)*0.2*300))))</f>
        <v/>
      </c>
      <c r="BH612" s="2">
        <f t="shared" si="85"/>
        <v>0</v>
      </c>
    </row>
    <row r="613" spans="1:60" x14ac:dyDescent="0.25">
      <c r="A613" s="296" t="str">
        <f t="array" ref="A613">IF($C613="","",INDEX(Prog!$B$8:$D$300,MATCH($C613,nivo1,0),1))</f>
        <v/>
      </c>
      <c r="B613" s="296" t="str">
        <f t="array" ref="B613">IF($C613="","",INDEX(Prog!$B$8:$D$300,MATCH($C613,nivo1,0),2))</f>
        <v/>
      </c>
      <c r="C613" s="273"/>
      <c r="D613" s="267"/>
      <c r="E613" s="273"/>
      <c r="F613" s="273"/>
      <c r="G613" s="273"/>
      <c r="H613" s="273"/>
      <c r="I613" s="273"/>
      <c r="J613" s="273"/>
      <c r="K613" s="274"/>
      <c r="L613" s="273"/>
      <c r="M613" s="273"/>
      <c r="N613" s="273"/>
      <c r="O613" s="275"/>
      <c r="P613" s="273"/>
      <c r="Q613" s="273"/>
      <c r="R613" s="273"/>
      <c r="S613" s="273"/>
      <c r="T613" s="276"/>
      <c r="U613" s="276"/>
      <c r="V613" s="276"/>
      <c r="W613" s="276"/>
      <c r="X613" s="277"/>
      <c r="Y613" s="278"/>
      <c r="AA613" s="8" t="str">
        <f>IF($L613="","",VLOOKUP($L613,BaseEqptCdF!$C$5:$E$161,2,FALSE))</f>
        <v/>
      </c>
      <c r="AB613" s="8" t="str">
        <f>IF($L613="","",VLOOKUP($L613,BaseEqptCdF!$C$5:$E$161,3,FALSE))</f>
        <v/>
      </c>
      <c r="AC613" s="7" t="str">
        <f>IF($L613="","",VLOOKUP($L613,BaseEqptCdF!$C$5:$I$161,6,FALSE))</f>
        <v/>
      </c>
      <c r="AD613" s="7" t="str">
        <f>IF($L613="","",VLOOKUP($L613,BaseEqptCdF!$C$5:$I$161,7,FALSE))</f>
        <v/>
      </c>
      <c r="AE613" s="3" t="str">
        <f>IF($L613="","",VLOOKUP($L613,BaseEqptCdF!$C$5:$R$161,16,FALSE)*$AC$3)</f>
        <v/>
      </c>
      <c r="AF613" s="3" t="str">
        <f>IF($L613="","",IF(LEFT($AB613,2)="SD",0,IF(LEFT($AB613,2)="SB",1*52,IF($N613=Prog!$P$17,VLOOKUP($L613,BaseEqptCdF!$C$5:$P$161,14,FALSE)*1*300,VLOOKUP($L613,BaseEqptCdF!$C$5:$P$161,12,FALSE)*0.2*300))))</f>
        <v/>
      </c>
      <c r="AG613" s="6" t="str">
        <f t="shared" si="86"/>
        <v/>
      </c>
      <c r="AH613" s="6">
        <f>IF($U613=Prog!$S$18,YEAR($X613),"")</f>
        <v>1900</v>
      </c>
      <c r="AI613" s="5" t="str">
        <f>IF(OR($AG613="",$U613=Prog!$S$18),"",IF(OR($U613=Prog!$S$17,$U613=Prog!$S$16),YEAR($X613),IF($AG613="ND","ND",$AI$8+$O613)))</f>
        <v/>
      </c>
      <c r="AJ613" s="3" t="str">
        <f t="shared" si="81"/>
        <v/>
      </c>
      <c r="AK613" s="3" t="str">
        <f t="shared" si="80"/>
        <v/>
      </c>
      <c r="AL613" s="3" t="str">
        <f t="shared" si="80"/>
        <v/>
      </c>
      <c r="AM613" s="3" t="str">
        <f t="shared" si="80"/>
        <v/>
      </c>
      <c r="AN613" s="3" t="str">
        <f t="shared" si="80"/>
        <v/>
      </c>
      <c r="AO613" s="2">
        <f t="shared" si="82"/>
        <v>0</v>
      </c>
      <c r="AP613" s="4"/>
      <c r="AQ613" s="3">
        <f>IF(AJ613=1,VLOOKUP($AP613,BaseEqptCdF!$C$5:$R$161,16,FALSE),0)</f>
        <v>0</v>
      </c>
      <c r="AR613" s="3">
        <f>IF(AK613=1,VLOOKUP($AP613,BaseEqptCdF!$C$5:$R$161,16,FALSE),0)</f>
        <v>0</v>
      </c>
      <c r="AS613" s="3">
        <f>IF(AL613=1,VLOOKUP($AP613,BaseEqptCdF!$C$5:$R$161,16,FALSE),0)</f>
        <v>0</v>
      </c>
      <c r="AT613" s="3">
        <f>IF(AM613=1,VLOOKUP($AP613,BaseEqptCdF!$C$5:$R$161,16,FALSE),0)</f>
        <v>0</v>
      </c>
      <c r="AU613" s="3">
        <f>IF(AN613=1,VLOOKUP($AP613,BaseEqptCdF!$C$5:$R$161,16,FALSE),0)</f>
        <v>0</v>
      </c>
      <c r="AV613" s="2">
        <f t="shared" si="83"/>
        <v>0</v>
      </c>
      <c r="AW613" s="3" t="str">
        <f>IF($L613="","",IF(SUM($AJ613:AJ613)=0,$AE613,VLOOKUP($AP613,BaseEqptCdF!$C$5:$R$161,16,FALSE)*$AC$3))</f>
        <v/>
      </c>
      <c r="AX613" s="3" t="str">
        <f>IF($L613="","",IF(SUM($AJ613:AK613)=0,$AE613,VLOOKUP($AP613,BaseEqptCdF!$C$5:$R$161,16,FALSE)*$AC$3))</f>
        <v/>
      </c>
      <c r="AY613" s="3" t="str">
        <f>IF($L613="","",IF(SUM($AJ613:AL613)=0,$AE613,VLOOKUP($AP613,BaseEqptCdF!$C$5:$R$161,16,FALSE)*$AC$3))</f>
        <v/>
      </c>
      <c r="AZ613" s="3" t="str">
        <f>IF($L613="","",IF(SUM($AJ613:AM613)=0,$AE613,VLOOKUP($AP613,BaseEqptCdF!$C$5:$R$161,16,FALSE)*$AC$3))</f>
        <v/>
      </c>
      <c r="BA613" s="3" t="str">
        <f>IF($L613="","",IF(SUM($AJ613:AN613)=0,$AE613,VLOOKUP($AP613,BaseEqptCdF!$C$5:$R$161,16,FALSE)*$AC$3))</f>
        <v/>
      </c>
      <c r="BB613" s="2">
        <f t="shared" si="84"/>
        <v>0</v>
      </c>
      <c r="BC613" s="3" t="str">
        <f>IF($L613="","",IF(SUM($AJ613:AJ613)=0,$AF613,IF(LEFT(VLOOKUP($AP613,BaseEqptCdF!$C$5:$E$161,3,FALSE),2)="SD",0,IF(LEFT(VLOOKUP($AP613,BaseEqptCdF!$C$5:$E$161,3,FALSE),2)="SB",1*52,VLOOKUP($AP613,BaseEqptCdF!$C$5:$S$161,12,FALSE)*0.2*300))))</f>
        <v/>
      </c>
      <c r="BD613" s="3" t="str">
        <f>IF($L613="","",IF(SUM($AJ613:AK613)=0,$AF613,IF(LEFT(VLOOKUP($AP613,BaseEqptCdF!$C$5:$E$161,3,FALSE),2)="SD",0,IF(LEFT(VLOOKUP($AP613,BaseEqptCdF!$C$5:$E$161,3,FALSE),2)="SB",1*52,VLOOKUP($AP613,BaseEqptCdF!$C$5:$S$161,12,FALSE)*0.2*300))))</f>
        <v/>
      </c>
      <c r="BE613" s="3" t="str">
        <f>IF($L613="","",IF(SUM($AJ613:AL613)=0,$AF613,IF(LEFT(VLOOKUP($AP613,BaseEqptCdF!$C$5:$E$161,3,FALSE),2)="SD",0,IF(LEFT(VLOOKUP($AP613,BaseEqptCdF!$C$5:$E$161,3,FALSE),2)="SB",1*52,VLOOKUP($AP613,BaseEqptCdF!$C$5:$S$161,12,FALSE)*0.2*300))))</f>
        <v/>
      </c>
      <c r="BF613" s="3" t="str">
        <f>IF($L613="","",IF(SUM($AJ613:AM613)=0,$AF613,IF(LEFT(VLOOKUP($AP613,BaseEqptCdF!$C$5:$E$161,3,FALSE),2)="SD",0,IF(LEFT(VLOOKUP($AP613,BaseEqptCdF!$C$5:$E$161,3,FALSE),2)="SB",1*52,VLOOKUP($AP613,BaseEqptCdF!$C$5:$S$161,12,FALSE)*0.2*300))))</f>
        <v/>
      </c>
      <c r="BG613" s="3" t="str">
        <f>IF($L613="","",IF(SUM($AJ613:AN613)=0,$AF613,IF(LEFT(VLOOKUP($AP613,BaseEqptCdF!$C$5:$E$161,3,FALSE),2)="SD",0,IF(LEFT(VLOOKUP($AP613,BaseEqptCdF!$C$5:$E$161,3,FALSE),2)="SB",1*52,VLOOKUP($AP613,BaseEqptCdF!$C$5:$S$161,12,FALSE)*0.2*300))))</f>
        <v/>
      </c>
      <c r="BH613" s="2">
        <f t="shared" si="85"/>
        <v>0</v>
      </c>
    </row>
    <row r="614" spans="1:60" x14ac:dyDescent="0.25">
      <c r="A614" s="296" t="str">
        <f t="array" ref="A614">IF($C614="","",INDEX(Prog!$B$8:$D$300,MATCH($C614,nivo1,0),1))</f>
        <v/>
      </c>
      <c r="B614" s="296" t="str">
        <f t="array" ref="B614">IF($C614="","",INDEX(Prog!$B$8:$D$300,MATCH($C614,nivo1,0),2))</f>
        <v/>
      </c>
      <c r="C614" s="273"/>
      <c r="D614" s="267"/>
      <c r="E614" s="273"/>
      <c r="F614" s="273"/>
      <c r="G614" s="273"/>
      <c r="H614" s="273"/>
      <c r="I614" s="273"/>
      <c r="J614" s="273"/>
      <c r="K614" s="274"/>
      <c r="L614" s="273"/>
      <c r="M614" s="273"/>
      <c r="N614" s="273"/>
      <c r="O614" s="275"/>
      <c r="P614" s="273"/>
      <c r="Q614" s="273"/>
      <c r="R614" s="273"/>
      <c r="S614" s="273"/>
      <c r="T614" s="276"/>
      <c r="U614" s="276"/>
      <c r="V614" s="276"/>
      <c r="W614" s="276"/>
      <c r="X614" s="277"/>
      <c r="Y614" s="278"/>
      <c r="AA614" s="8" t="str">
        <f>IF($L614="","",VLOOKUP($L614,BaseEqptCdF!$C$5:$E$161,2,FALSE))</f>
        <v/>
      </c>
      <c r="AB614" s="8" t="str">
        <f>IF($L614="","",VLOOKUP($L614,BaseEqptCdF!$C$5:$E$161,3,FALSE))</f>
        <v/>
      </c>
      <c r="AC614" s="7" t="str">
        <f>IF($L614="","",VLOOKUP($L614,BaseEqptCdF!$C$5:$I$161,6,FALSE))</f>
        <v/>
      </c>
      <c r="AD614" s="7" t="str">
        <f>IF($L614="","",VLOOKUP($L614,BaseEqptCdF!$C$5:$I$161,7,FALSE))</f>
        <v/>
      </c>
      <c r="AE614" s="3" t="str">
        <f>IF($L614="","",VLOOKUP($L614,BaseEqptCdF!$C$5:$R$161,16,FALSE)*$AC$3)</f>
        <v/>
      </c>
      <c r="AF614" s="3" t="str">
        <f>IF($L614="","",IF(LEFT($AB614,2)="SD",0,IF(LEFT($AB614,2)="SB",1*52,IF($N614=Prog!$P$17,VLOOKUP($L614,BaseEqptCdF!$C$5:$P$161,14,FALSE)*1*300,VLOOKUP($L614,BaseEqptCdF!$C$5:$P$161,12,FALSE)*0.2*300))))</f>
        <v/>
      </c>
      <c r="AG614" s="6" t="str">
        <f t="shared" si="86"/>
        <v/>
      </c>
      <c r="AH614" s="6">
        <f>IF($U614=Prog!$S$18,YEAR($X614),"")</f>
        <v>1900</v>
      </c>
      <c r="AI614" s="5" t="str">
        <f>IF(OR($AG614="",$U614=Prog!$S$18),"",IF(OR($U614=Prog!$S$17,$U614=Prog!$S$16),YEAR($X614),IF($AG614="ND","ND",$AI$8+$O614)))</f>
        <v/>
      </c>
      <c r="AJ614" s="3" t="str">
        <f t="shared" si="81"/>
        <v/>
      </c>
      <c r="AK614" s="3" t="str">
        <f t="shared" si="80"/>
        <v/>
      </c>
      <c r="AL614" s="3" t="str">
        <f t="shared" si="80"/>
        <v/>
      </c>
      <c r="AM614" s="3" t="str">
        <f t="shared" si="80"/>
        <v/>
      </c>
      <c r="AN614" s="3" t="str">
        <f t="shared" si="80"/>
        <v/>
      </c>
      <c r="AO614" s="2">
        <f t="shared" si="82"/>
        <v>0</v>
      </c>
      <c r="AP614" s="4"/>
      <c r="AQ614" s="3">
        <f>IF(AJ614=1,VLOOKUP($AP614,BaseEqptCdF!$C$5:$R$161,16,FALSE),0)</f>
        <v>0</v>
      </c>
      <c r="AR614" s="3">
        <f>IF(AK614=1,VLOOKUP($AP614,BaseEqptCdF!$C$5:$R$161,16,FALSE),0)</f>
        <v>0</v>
      </c>
      <c r="AS614" s="3">
        <f>IF(AL614=1,VLOOKUP($AP614,BaseEqptCdF!$C$5:$R$161,16,FALSE),0)</f>
        <v>0</v>
      </c>
      <c r="AT614" s="3">
        <f>IF(AM614=1,VLOOKUP($AP614,BaseEqptCdF!$C$5:$R$161,16,FALSE),0)</f>
        <v>0</v>
      </c>
      <c r="AU614" s="3">
        <f>IF(AN614=1,VLOOKUP($AP614,BaseEqptCdF!$C$5:$R$161,16,FALSE),0)</f>
        <v>0</v>
      </c>
      <c r="AV614" s="2">
        <f t="shared" si="83"/>
        <v>0</v>
      </c>
      <c r="AW614" s="3" t="str">
        <f>IF($L614="","",IF(SUM($AJ614:AJ614)=0,$AE614,VLOOKUP($AP614,BaseEqptCdF!$C$5:$R$161,16,FALSE)*$AC$3))</f>
        <v/>
      </c>
      <c r="AX614" s="3" t="str">
        <f>IF($L614="","",IF(SUM($AJ614:AK614)=0,$AE614,VLOOKUP($AP614,BaseEqptCdF!$C$5:$R$161,16,FALSE)*$AC$3))</f>
        <v/>
      </c>
      <c r="AY614" s="3" t="str">
        <f>IF($L614="","",IF(SUM($AJ614:AL614)=0,$AE614,VLOOKUP($AP614,BaseEqptCdF!$C$5:$R$161,16,FALSE)*$AC$3))</f>
        <v/>
      </c>
      <c r="AZ614" s="3" t="str">
        <f>IF($L614="","",IF(SUM($AJ614:AM614)=0,$AE614,VLOOKUP($AP614,BaseEqptCdF!$C$5:$R$161,16,FALSE)*$AC$3))</f>
        <v/>
      </c>
      <c r="BA614" s="3" t="str">
        <f>IF($L614="","",IF(SUM($AJ614:AN614)=0,$AE614,VLOOKUP($AP614,BaseEqptCdF!$C$5:$R$161,16,FALSE)*$AC$3))</f>
        <v/>
      </c>
      <c r="BB614" s="2">
        <f t="shared" si="84"/>
        <v>0</v>
      </c>
      <c r="BC614" s="3" t="str">
        <f>IF($L614="","",IF(SUM($AJ614:AJ614)=0,$AF614,IF(LEFT(VLOOKUP($AP614,BaseEqptCdF!$C$5:$E$161,3,FALSE),2)="SD",0,IF(LEFT(VLOOKUP($AP614,BaseEqptCdF!$C$5:$E$161,3,FALSE),2)="SB",1*52,VLOOKUP($AP614,BaseEqptCdF!$C$5:$S$161,12,FALSE)*0.2*300))))</f>
        <v/>
      </c>
      <c r="BD614" s="3" t="str">
        <f>IF($L614="","",IF(SUM($AJ614:AK614)=0,$AF614,IF(LEFT(VLOOKUP($AP614,BaseEqptCdF!$C$5:$E$161,3,FALSE),2)="SD",0,IF(LEFT(VLOOKUP($AP614,BaseEqptCdF!$C$5:$E$161,3,FALSE),2)="SB",1*52,VLOOKUP($AP614,BaseEqptCdF!$C$5:$S$161,12,FALSE)*0.2*300))))</f>
        <v/>
      </c>
      <c r="BE614" s="3" t="str">
        <f>IF($L614="","",IF(SUM($AJ614:AL614)=0,$AF614,IF(LEFT(VLOOKUP($AP614,BaseEqptCdF!$C$5:$E$161,3,FALSE),2)="SD",0,IF(LEFT(VLOOKUP($AP614,BaseEqptCdF!$C$5:$E$161,3,FALSE),2)="SB",1*52,VLOOKUP($AP614,BaseEqptCdF!$C$5:$S$161,12,FALSE)*0.2*300))))</f>
        <v/>
      </c>
      <c r="BF614" s="3" t="str">
        <f>IF($L614="","",IF(SUM($AJ614:AM614)=0,$AF614,IF(LEFT(VLOOKUP($AP614,BaseEqptCdF!$C$5:$E$161,3,FALSE),2)="SD",0,IF(LEFT(VLOOKUP($AP614,BaseEqptCdF!$C$5:$E$161,3,FALSE),2)="SB",1*52,VLOOKUP($AP614,BaseEqptCdF!$C$5:$S$161,12,FALSE)*0.2*300))))</f>
        <v/>
      </c>
      <c r="BG614" s="3" t="str">
        <f>IF($L614="","",IF(SUM($AJ614:AN614)=0,$AF614,IF(LEFT(VLOOKUP($AP614,BaseEqptCdF!$C$5:$E$161,3,FALSE),2)="SD",0,IF(LEFT(VLOOKUP($AP614,BaseEqptCdF!$C$5:$E$161,3,FALSE),2)="SB",1*52,VLOOKUP($AP614,BaseEqptCdF!$C$5:$S$161,12,FALSE)*0.2*300))))</f>
        <v/>
      </c>
      <c r="BH614" s="2">
        <f t="shared" si="85"/>
        <v>0</v>
      </c>
    </row>
    <row r="615" spans="1:60" x14ac:dyDescent="0.25">
      <c r="A615" s="296" t="str">
        <f t="array" ref="A615">IF($C615="","",INDEX(Prog!$B$8:$D$300,MATCH($C615,nivo1,0),1))</f>
        <v/>
      </c>
      <c r="B615" s="296" t="str">
        <f t="array" ref="B615">IF($C615="","",INDEX(Prog!$B$8:$D$300,MATCH($C615,nivo1,0),2))</f>
        <v/>
      </c>
      <c r="C615" s="273"/>
      <c r="D615" s="267"/>
      <c r="E615" s="273"/>
      <c r="F615" s="273"/>
      <c r="G615" s="273"/>
      <c r="H615" s="273"/>
      <c r="I615" s="273"/>
      <c r="J615" s="273"/>
      <c r="K615" s="274"/>
      <c r="L615" s="273"/>
      <c r="M615" s="273"/>
      <c r="N615" s="273"/>
      <c r="O615" s="275"/>
      <c r="P615" s="273"/>
      <c r="Q615" s="273"/>
      <c r="R615" s="273"/>
      <c r="S615" s="273"/>
      <c r="T615" s="276"/>
      <c r="U615" s="276"/>
      <c r="V615" s="276"/>
      <c r="W615" s="276"/>
      <c r="X615" s="277"/>
      <c r="Y615" s="278"/>
      <c r="AA615" s="8" t="str">
        <f>IF($L615="","",VLOOKUP($L615,BaseEqptCdF!$C$5:$E$161,2,FALSE))</f>
        <v/>
      </c>
      <c r="AB615" s="8" t="str">
        <f>IF($L615="","",VLOOKUP($L615,BaseEqptCdF!$C$5:$E$161,3,FALSE))</f>
        <v/>
      </c>
      <c r="AC615" s="7" t="str">
        <f>IF($L615="","",VLOOKUP($L615,BaseEqptCdF!$C$5:$I$161,6,FALSE))</f>
        <v/>
      </c>
      <c r="AD615" s="7" t="str">
        <f>IF($L615="","",VLOOKUP($L615,BaseEqptCdF!$C$5:$I$161,7,FALSE))</f>
        <v/>
      </c>
      <c r="AE615" s="3" t="str">
        <f>IF($L615="","",VLOOKUP($L615,BaseEqptCdF!$C$5:$R$161,16,FALSE)*$AC$3)</f>
        <v/>
      </c>
      <c r="AF615" s="3" t="str">
        <f>IF($L615="","",IF(LEFT($AB615,2)="SD",0,IF(LEFT($AB615,2)="SB",1*52,IF($N615=Prog!$P$17,VLOOKUP($L615,BaseEqptCdF!$C$5:$P$161,14,FALSE)*1*300,VLOOKUP($L615,BaseEqptCdF!$C$5:$P$161,12,FALSE)*0.2*300))))</f>
        <v/>
      </c>
      <c r="AG615" s="6" t="str">
        <f t="shared" si="86"/>
        <v/>
      </c>
      <c r="AH615" s="6">
        <f>IF($U615=Prog!$S$18,YEAR($X615),"")</f>
        <v>1900</v>
      </c>
      <c r="AI615" s="5" t="str">
        <f>IF(OR($AG615="",$U615=Prog!$S$18),"",IF(OR($U615=Prog!$S$17,$U615=Prog!$S$16),YEAR($X615),IF($AG615="ND","ND",$AI$8+$O615)))</f>
        <v/>
      </c>
      <c r="AJ615" s="3" t="str">
        <f t="shared" si="81"/>
        <v/>
      </c>
      <c r="AK615" s="3" t="str">
        <f t="shared" si="80"/>
        <v/>
      </c>
      <c r="AL615" s="3" t="str">
        <f t="shared" si="80"/>
        <v/>
      </c>
      <c r="AM615" s="3" t="str">
        <f t="shared" si="80"/>
        <v/>
      </c>
      <c r="AN615" s="3" t="str">
        <f t="shared" si="80"/>
        <v/>
      </c>
      <c r="AO615" s="2">
        <f t="shared" si="82"/>
        <v>0</v>
      </c>
      <c r="AP615" s="4"/>
      <c r="AQ615" s="3">
        <f>IF(AJ615=1,VLOOKUP($AP615,BaseEqptCdF!$C$5:$R$161,16,FALSE),0)</f>
        <v>0</v>
      </c>
      <c r="AR615" s="3">
        <f>IF(AK615=1,VLOOKUP($AP615,BaseEqptCdF!$C$5:$R$161,16,FALSE),0)</f>
        <v>0</v>
      </c>
      <c r="AS615" s="3">
        <f>IF(AL615=1,VLOOKUP($AP615,BaseEqptCdF!$C$5:$R$161,16,FALSE),0)</f>
        <v>0</v>
      </c>
      <c r="AT615" s="3">
        <f>IF(AM615=1,VLOOKUP($AP615,BaseEqptCdF!$C$5:$R$161,16,FALSE),0)</f>
        <v>0</v>
      </c>
      <c r="AU615" s="3">
        <f>IF(AN615=1,VLOOKUP($AP615,BaseEqptCdF!$C$5:$R$161,16,FALSE),0)</f>
        <v>0</v>
      </c>
      <c r="AV615" s="2">
        <f t="shared" si="83"/>
        <v>0</v>
      </c>
      <c r="AW615" s="3" t="str">
        <f>IF($L615="","",IF(SUM($AJ615:AJ615)=0,$AE615,VLOOKUP($AP615,BaseEqptCdF!$C$5:$R$161,16,FALSE)*$AC$3))</f>
        <v/>
      </c>
      <c r="AX615" s="3" t="str">
        <f>IF($L615="","",IF(SUM($AJ615:AK615)=0,$AE615,VLOOKUP($AP615,BaseEqptCdF!$C$5:$R$161,16,FALSE)*$AC$3))</f>
        <v/>
      </c>
      <c r="AY615" s="3" t="str">
        <f>IF($L615="","",IF(SUM($AJ615:AL615)=0,$AE615,VLOOKUP($AP615,BaseEqptCdF!$C$5:$R$161,16,FALSE)*$AC$3))</f>
        <v/>
      </c>
      <c r="AZ615" s="3" t="str">
        <f>IF($L615="","",IF(SUM($AJ615:AM615)=0,$AE615,VLOOKUP($AP615,BaseEqptCdF!$C$5:$R$161,16,FALSE)*$AC$3))</f>
        <v/>
      </c>
      <c r="BA615" s="3" t="str">
        <f>IF($L615="","",IF(SUM($AJ615:AN615)=0,$AE615,VLOOKUP($AP615,BaseEqptCdF!$C$5:$R$161,16,FALSE)*$AC$3))</f>
        <v/>
      </c>
      <c r="BB615" s="2">
        <f t="shared" si="84"/>
        <v>0</v>
      </c>
      <c r="BC615" s="3" t="str">
        <f>IF($L615="","",IF(SUM($AJ615:AJ615)=0,$AF615,IF(LEFT(VLOOKUP($AP615,BaseEqptCdF!$C$5:$E$161,3,FALSE),2)="SD",0,IF(LEFT(VLOOKUP($AP615,BaseEqptCdF!$C$5:$E$161,3,FALSE),2)="SB",1*52,VLOOKUP($AP615,BaseEqptCdF!$C$5:$S$161,12,FALSE)*0.2*300))))</f>
        <v/>
      </c>
      <c r="BD615" s="3" t="str">
        <f>IF($L615="","",IF(SUM($AJ615:AK615)=0,$AF615,IF(LEFT(VLOOKUP($AP615,BaseEqptCdF!$C$5:$E$161,3,FALSE),2)="SD",0,IF(LEFT(VLOOKUP($AP615,BaseEqptCdF!$C$5:$E$161,3,FALSE),2)="SB",1*52,VLOOKUP($AP615,BaseEqptCdF!$C$5:$S$161,12,FALSE)*0.2*300))))</f>
        <v/>
      </c>
      <c r="BE615" s="3" t="str">
        <f>IF($L615="","",IF(SUM($AJ615:AL615)=0,$AF615,IF(LEFT(VLOOKUP($AP615,BaseEqptCdF!$C$5:$E$161,3,FALSE),2)="SD",0,IF(LEFT(VLOOKUP($AP615,BaseEqptCdF!$C$5:$E$161,3,FALSE),2)="SB",1*52,VLOOKUP($AP615,BaseEqptCdF!$C$5:$S$161,12,FALSE)*0.2*300))))</f>
        <v/>
      </c>
      <c r="BF615" s="3" t="str">
        <f>IF($L615="","",IF(SUM($AJ615:AM615)=0,$AF615,IF(LEFT(VLOOKUP($AP615,BaseEqptCdF!$C$5:$E$161,3,FALSE),2)="SD",0,IF(LEFT(VLOOKUP($AP615,BaseEqptCdF!$C$5:$E$161,3,FALSE),2)="SB",1*52,VLOOKUP($AP615,BaseEqptCdF!$C$5:$S$161,12,FALSE)*0.2*300))))</f>
        <v/>
      </c>
      <c r="BG615" s="3" t="str">
        <f>IF($L615="","",IF(SUM($AJ615:AN615)=0,$AF615,IF(LEFT(VLOOKUP($AP615,BaseEqptCdF!$C$5:$E$161,3,FALSE),2)="SD",0,IF(LEFT(VLOOKUP($AP615,BaseEqptCdF!$C$5:$E$161,3,FALSE),2)="SB",1*52,VLOOKUP($AP615,BaseEqptCdF!$C$5:$S$161,12,FALSE)*0.2*300))))</f>
        <v/>
      </c>
      <c r="BH615" s="2">
        <f t="shared" si="85"/>
        <v>0</v>
      </c>
    </row>
    <row r="616" spans="1:60" x14ac:dyDescent="0.25">
      <c r="A616" s="296" t="str">
        <f t="array" ref="A616">IF($C616="","",INDEX(Prog!$B$8:$D$300,MATCH($C616,nivo1,0),1))</f>
        <v/>
      </c>
      <c r="B616" s="296" t="str">
        <f t="array" ref="B616">IF($C616="","",INDEX(Prog!$B$8:$D$300,MATCH($C616,nivo1,0),2))</f>
        <v/>
      </c>
      <c r="C616" s="273"/>
      <c r="D616" s="267"/>
      <c r="E616" s="273"/>
      <c r="F616" s="273"/>
      <c r="G616" s="273"/>
      <c r="H616" s="273"/>
      <c r="I616" s="273"/>
      <c r="J616" s="273"/>
      <c r="K616" s="274"/>
      <c r="L616" s="273"/>
      <c r="M616" s="273"/>
      <c r="N616" s="273"/>
      <c r="O616" s="275"/>
      <c r="P616" s="273"/>
      <c r="Q616" s="273"/>
      <c r="R616" s="273"/>
      <c r="S616" s="273"/>
      <c r="T616" s="276"/>
      <c r="U616" s="276"/>
      <c r="V616" s="276"/>
      <c r="W616" s="276"/>
      <c r="X616" s="277"/>
      <c r="Y616" s="278"/>
      <c r="AA616" s="8" t="str">
        <f>IF($L616="","",VLOOKUP($L616,BaseEqptCdF!$C$5:$E$161,2,FALSE))</f>
        <v/>
      </c>
      <c r="AB616" s="8" t="str">
        <f>IF($L616="","",VLOOKUP($L616,BaseEqptCdF!$C$5:$E$161,3,FALSE))</f>
        <v/>
      </c>
      <c r="AC616" s="7" t="str">
        <f>IF($L616="","",VLOOKUP($L616,BaseEqptCdF!$C$5:$I$161,6,FALSE))</f>
        <v/>
      </c>
      <c r="AD616" s="7" t="str">
        <f>IF($L616="","",VLOOKUP($L616,BaseEqptCdF!$C$5:$I$161,7,FALSE))</f>
        <v/>
      </c>
      <c r="AE616" s="3" t="str">
        <f>IF($L616="","",VLOOKUP($L616,BaseEqptCdF!$C$5:$R$161,16,FALSE)*$AC$3)</f>
        <v/>
      </c>
      <c r="AF616" s="3" t="str">
        <f>IF($L616="","",IF(LEFT($AB616,2)="SD",0,IF(LEFT($AB616,2)="SB",1*52,IF($N616=Prog!$P$17,VLOOKUP($L616,BaseEqptCdF!$C$5:$P$161,14,FALSE)*1*300,VLOOKUP($L616,BaseEqptCdF!$C$5:$P$161,12,FALSE)*0.2*300))))</f>
        <v/>
      </c>
      <c r="AG616" s="6" t="str">
        <f t="shared" si="86"/>
        <v/>
      </c>
      <c r="AH616" s="6">
        <f>IF($U616=Prog!$S$18,YEAR($X616),"")</f>
        <v>1900</v>
      </c>
      <c r="AI616" s="5" t="str">
        <f>IF(OR($AG616="",$U616=Prog!$S$18),"",IF(OR($U616=Prog!$S$17,$U616=Prog!$S$16),YEAR($X616),IF($AG616="ND","ND",$AI$8+$O616)))</f>
        <v/>
      </c>
      <c r="AJ616" s="3" t="str">
        <f t="shared" si="81"/>
        <v/>
      </c>
      <c r="AK616" s="3" t="str">
        <f t="shared" si="80"/>
        <v/>
      </c>
      <c r="AL616" s="3" t="str">
        <f t="shared" si="80"/>
        <v/>
      </c>
      <c r="AM616" s="3" t="str">
        <f t="shared" si="80"/>
        <v/>
      </c>
      <c r="AN616" s="3" t="str">
        <f t="shared" si="80"/>
        <v/>
      </c>
      <c r="AO616" s="2">
        <f t="shared" si="82"/>
        <v>0</v>
      </c>
      <c r="AP616" s="4"/>
      <c r="AQ616" s="3">
        <f>IF(AJ616=1,VLOOKUP($AP616,BaseEqptCdF!$C$5:$R$161,16,FALSE),0)</f>
        <v>0</v>
      </c>
      <c r="AR616" s="3">
        <f>IF(AK616=1,VLOOKUP($AP616,BaseEqptCdF!$C$5:$R$161,16,FALSE),0)</f>
        <v>0</v>
      </c>
      <c r="AS616" s="3">
        <f>IF(AL616=1,VLOOKUP($AP616,BaseEqptCdF!$C$5:$R$161,16,FALSE),0)</f>
        <v>0</v>
      </c>
      <c r="AT616" s="3">
        <f>IF(AM616=1,VLOOKUP($AP616,BaseEqptCdF!$C$5:$R$161,16,FALSE),0)</f>
        <v>0</v>
      </c>
      <c r="AU616" s="3">
        <f>IF(AN616=1,VLOOKUP($AP616,BaseEqptCdF!$C$5:$R$161,16,FALSE),0)</f>
        <v>0</v>
      </c>
      <c r="AV616" s="2">
        <f t="shared" si="83"/>
        <v>0</v>
      </c>
      <c r="AW616" s="3" t="str">
        <f>IF($L616="","",IF(SUM($AJ616:AJ616)=0,$AE616,VLOOKUP($AP616,BaseEqptCdF!$C$5:$R$161,16,FALSE)*$AC$3))</f>
        <v/>
      </c>
      <c r="AX616" s="3" t="str">
        <f>IF($L616="","",IF(SUM($AJ616:AK616)=0,$AE616,VLOOKUP($AP616,BaseEqptCdF!$C$5:$R$161,16,FALSE)*$AC$3))</f>
        <v/>
      </c>
      <c r="AY616" s="3" t="str">
        <f>IF($L616="","",IF(SUM($AJ616:AL616)=0,$AE616,VLOOKUP($AP616,BaseEqptCdF!$C$5:$R$161,16,FALSE)*$AC$3))</f>
        <v/>
      </c>
      <c r="AZ616" s="3" t="str">
        <f>IF($L616="","",IF(SUM($AJ616:AM616)=0,$AE616,VLOOKUP($AP616,BaseEqptCdF!$C$5:$R$161,16,FALSE)*$AC$3))</f>
        <v/>
      </c>
      <c r="BA616" s="3" t="str">
        <f>IF($L616="","",IF(SUM($AJ616:AN616)=0,$AE616,VLOOKUP($AP616,BaseEqptCdF!$C$5:$R$161,16,FALSE)*$AC$3))</f>
        <v/>
      </c>
      <c r="BB616" s="2">
        <f t="shared" si="84"/>
        <v>0</v>
      </c>
      <c r="BC616" s="3" t="str">
        <f>IF($L616="","",IF(SUM($AJ616:AJ616)=0,$AF616,IF(LEFT(VLOOKUP($AP616,BaseEqptCdF!$C$5:$E$161,3,FALSE),2)="SD",0,IF(LEFT(VLOOKUP($AP616,BaseEqptCdF!$C$5:$E$161,3,FALSE),2)="SB",1*52,VLOOKUP($AP616,BaseEqptCdF!$C$5:$S$161,12,FALSE)*0.2*300))))</f>
        <v/>
      </c>
      <c r="BD616" s="3" t="str">
        <f>IF($L616="","",IF(SUM($AJ616:AK616)=0,$AF616,IF(LEFT(VLOOKUP($AP616,BaseEqptCdF!$C$5:$E$161,3,FALSE),2)="SD",0,IF(LEFT(VLOOKUP($AP616,BaseEqptCdF!$C$5:$E$161,3,FALSE),2)="SB",1*52,VLOOKUP($AP616,BaseEqptCdF!$C$5:$S$161,12,FALSE)*0.2*300))))</f>
        <v/>
      </c>
      <c r="BE616" s="3" t="str">
        <f>IF($L616="","",IF(SUM($AJ616:AL616)=0,$AF616,IF(LEFT(VLOOKUP($AP616,BaseEqptCdF!$C$5:$E$161,3,FALSE),2)="SD",0,IF(LEFT(VLOOKUP($AP616,BaseEqptCdF!$C$5:$E$161,3,FALSE),2)="SB",1*52,VLOOKUP($AP616,BaseEqptCdF!$C$5:$S$161,12,FALSE)*0.2*300))))</f>
        <v/>
      </c>
      <c r="BF616" s="3" t="str">
        <f>IF($L616="","",IF(SUM($AJ616:AM616)=0,$AF616,IF(LEFT(VLOOKUP($AP616,BaseEqptCdF!$C$5:$E$161,3,FALSE),2)="SD",0,IF(LEFT(VLOOKUP($AP616,BaseEqptCdF!$C$5:$E$161,3,FALSE),2)="SB",1*52,VLOOKUP($AP616,BaseEqptCdF!$C$5:$S$161,12,FALSE)*0.2*300))))</f>
        <v/>
      </c>
      <c r="BG616" s="3" t="str">
        <f>IF($L616="","",IF(SUM($AJ616:AN616)=0,$AF616,IF(LEFT(VLOOKUP($AP616,BaseEqptCdF!$C$5:$E$161,3,FALSE),2)="SD",0,IF(LEFT(VLOOKUP($AP616,BaseEqptCdF!$C$5:$E$161,3,FALSE),2)="SB",1*52,VLOOKUP($AP616,BaseEqptCdF!$C$5:$S$161,12,FALSE)*0.2*300))))</f>
        <v/>
      </c>
      <c r="BH616" s="2">
        <f t="shared" si="85"/>
        <v>0</v>
      </c>
    </row>
    <row r="617" spans="1:60" x14ac:dyDescent="0.25">
      <c r="A617" s="296" t="str">
        <f t="array" ref="A617">IF($C617="","",INDEX(Prog!$B$8:$D$300,MATCH($C617,nivo1,0),1))</f>
        <v/>
      </c>
      <c r="B617" s="296" t="str">
        <f t="array" ref="B617">IF($C617="","",INDEX(Prog!$B$8:$D$300,MATCH($C617,nivo1,0),2))</f>
        <v/>
      </c>
      <c r="C617" s="273"/>
      <c r="D617" s="267"/>
      <c r="E617" s="273"/>
      <c r="F617" s="273"/>
      <c r="G617" s="273"/>
      <c r="H617" s="273"/>
      <c r="I617" s="273"/>
      <c r="J617" s="273"/>
      <c r="K617" s="274"/>
      <c r="L617" s="273"/>
      <c r="M617" s="273"/>
      <c r="N617" s="273"/>
      <c r="O617" s="275"/>
      <c r="P617" s="273"/>
      <c r="Q617" s="273"/>
      <c r="R617" s="273"/>
      <c r="S617" s="273"/>
      <c r="T617" s="276"/>
      <c r="U617" s="276"/>
      <c r="V617" s="276"/>
      <c r="W617" s="276"/>
      <c r="X617" s="277"/>
      <c r="Y617" s="278"/>
      <c r="AA617" s="8" t="str">
        <f>IF($L617="","",VLOOKUP($L617,BaseEqptCdF!$C$5:$E$161,2,FALSE))</f>
        <v/>
      </c>
      <c r="AB617" s="8" t="str">
        <f>IF($L617="","",VLOOKUP($L617,BaseEqptCdF!$C$5:$E$161,3,FALSE))</f>
        <v/>
      </c>
      <c r="AC617" s="7" t="str">
        <f>IF($L617="","",VLOOKUP($L617,BaseEqptCdF!$C$5:$I$161,6,FALSE))</f>
        <v/>
      </c>
      <c r="AD617" s="7" t="str">
        <f>IF($L617="","",VLOOKUP($L617,BaseEqptCdF!$C$5:$I$161,7,FALSE))</f>
        <v/>
      </c>
      <c r="AE617" s="3" t="str">
        <f>IF($L617="","",VLOOKUP($L617,BaseEqptCdF!$C$5:$R$161,16,FALSE)*$AC$3)</f>
        <v/>
      </c>
      <c r="AF617" s="3" t="str">
        <f>IF($L617="","",IF(LEFT($AB617,2)="SD",0,IF(LEFT($AB617,2)="SB",1*52,IF($N617=Prog!$P$17,VLOOKUP($L617,BaseEqptCdF!$C$5:$P$161,14,FALSE)*1*300,VLOOKUP($L617,BaseEqptCdF!$C$5:$P$161,12,FALSE)*0.2*300))))</f>
        <v/>
      </c>
      <c r="AG617" s="6" t="str">
        <f t="shared" si="86"/>
        <v/>
      </c>
      <c r="AH617" s="6">
        <f>IF($U617=Prog!$S$18,YEAR($X617),"")</f>
        <v>1900</v>
      </c>
      <c r="AI617" s="5" t="str">
        <f>IF(OR($AG617="",$U617=Prog!$S$18),"",IF(OR($U617=Prog!$S$17,$U617=Prog!$S$16),YEAR($X617),IF($AG617="ND","ND",$AI$8+$O617)))</f>
        <v/>
      </c>
      <c r="AJ617" s="3" t="str">
        <f t="shared" si="81"/>
        <v/>
      </c>
      <c r="AK617" s="3" t="str">
        <f t="shared" si="80"/>
        <v/>
      </c>
      <c r="AL617" s="3" t="str">
        <f t="shared" si="80"/>
        <v/>
      </c>
      <c r="AM617" s="3" t="str">
        <f t="shared" si="80"/>
        <v/>
      </c>
      <c r="AN617" s="3" t="str">
        <f t="shared" si="80"/>
        <v/>
      </c>
      <c r="AO617" s="2">
        <f t="shared" si="82"/>
        <v>0</v>
      </c>
      <c r="AP617" s="4"/>
      <c r="AQ617" s="3">
        <f>IF(AJ617=1,VLOOKUP($AP617,BaseEqptCdF!$C$5:$R$161,16,FALSE),0)</f>
        <v>0</v>
      </c>
      <c r="AR617" s="3">
        <f>IF(AK617=1,VLOOKUP($AP617,BaseEqptCdF!$C$5:$R$161,16,FALSE),0)</f>
        <v>0</v>
      </c>
      <c r="AS617" s="3">
        <f>IF(AL617=1,VLOOKUP($AP617,BaseEqptCdF!$C$5:$R$161,16,FALSE),0)</f>
        <v>0</v>
      </c>
      <c r="AT617" s="3">
        <f>IF(AM617=1,VLOOKUP($AP617,BaseEqptCdF!$C$5:$R$161,16,FALSE),0)</f>
        <v>0</v>
      </c>
      <c r="AU617" s="3">
        <f>IF(AN617=1,VLOOKUP($AP617,BaseEqptCdF!$C$5:$R$161,16,FALSE),0)</f>
        <v>0</v>
      </c>
      <c r="AV617" s="2">
        <f t="shared" si="83"/>
        <v>0</v>
      </c>
      <c r="AW617" s="3" t="str">
        <f>IF($L617="","",IF(SUM($AJ617:AJ617)=0,$AE617,VLOOKUP($AP617,BaseEqptCdF!$C$5:$R$161,16,FALSE)*$AC$3))</f>
        <v/>
      </c>
      <c r="AX617" s="3" t="str">
        <f>IF($L617="","",IF(SUM($AJ617:AK617)=0,$AE617,VLOOKUP($AP617,BaseEqptCdF!$C$5:$R$161,16,FALSE)*$AC$3))</f>
        <v/>
      </c>
      <c r="AY617" s="3" t="str">
        <f>IF($L617="","",IF(SUM($AJ617:AL617)=0,$AE617,VLOOKUP($AP617,BaseEqptCdF!$C$5:$R$161,16,FALSE)*$AC$3))</f>
        <v/>
      </c>
      <c r="AZ617" s="3" t="str">
        <f>IF($L617="","",IF(SUM($AJ617:AM617)=0,$AE617,VLOOKUP($AP617,BaseEqptCdF!$C$5:$R$161,16,FALSE)*$AC$3))</f>
        <v/>
      </c>
      <c r="BA617" s="3" t="str">
        <f>IF($L617="","",IF(SUM($AJ617:AN617)=0,$AE617,VLOOKUP($AP617,BaseEqptCdF!$C$5:$R$161,16,FALSE)*$AC$3))</f>
        <v/>
      </c>
      <c r="BB617" s="2">
        <f t="shared" si="84"/>
        <v>0</v>
      </c>
      <c r="BC617" s="3" t="str">
        <f>IF($L617="","",IF(SUM($AJ617:AJ617)=0,$AF617,IF(LEFT(VLOOKUP($AP617,BaseEqptCdF!$C$5:$E$161,3,FALSE),2)="SD",0,IF(LEFT(VLOOKUP($AP617,BaseEqptCdF!$C$5:$E$161,3,FALSE),2)="SB",1*52,VLOOKUP($AP617,BaseEqptCdF!$C$5:$S$161,12,FALSE)*0.2*300))))</f>
        <v/>
      </c>
      <c r="BD617" s="3" t="str">
        <f>IF($L617="","",IF(SUM($AJ617:AK617)=0,$AF617,IF(LEFT(VLOOKUP($AP617,BaseEqptCdF!$C$5:$E$161,3,FALSE),2)="SD",0,IF(LEFT(VLOOKUP($AP617,BaseEqptCdF!$C$5:$E$161,3,FALSE),2)="SB",1*52,VLOOKUP($AP617,BaseEqptCdF!$C$5:$S$161,12,FALSE)*0.2*300))))</f>
        <v/>
      </c>
      <c r="BE617" s="3" t="str">
        <f>IF($L617="","",IF(SUM($AJ617:AL617)=0,$AF617,IF(LEFT(VLOOKUP($AP617,BaseEqptCdF!$C$5:$E$161,3,FALSE),2)="SD",0,IF(LEFT(VLOOKUP($AP617,BaseEqptCdF!$C$5:$E$161,3,FALSE),2)="SB",1*52,VLOOKUP($AP617,BaseEqptCdF!$C$5:$S$161,12,FALSE)*0.2*300))))</f>
        <v/>
      </c>
      <c r="BF617" s="3" t="str">
        <f>IF($L617="","",IF(SUM($AJ617:AM617)=0,$AF617,IF(LEFT(VLOOKUP($AP617,BaseEqptCdF!$C$5:$E$161,3,FALSE),2)="SD",0,IF(LEFT(VLOOKUP($AP617,BaseEqptCdF!$C$5:$E$161,3,FALSE),2)="SB",1*52,VLOOKUP($AP617,BaseEqptCdF!$C$5:$S$161,12,FALSE)*0.2*300))))</f>
        <v/>
      </c>
      <c r="BG617" s="3" t="str">
        <f>IF($L617="","",IF(SUM($AJ617:AN617)=0,$AF617,IF(LEFT(VLOOKUP($AP617,BaseEqptCdF!$C$5:$E$161,3,FALSE),2)="SD",0,IF(LEFT(VLOOKUP($AP617,BaseEqptCdF!$C$5:$E$161,3,FALSE),2)="SB",1*52,VLOOKUP($AP617,BaseEqptCdF!$C$5:$S$161,12,FALSE)*0.2*300))))</f>
        <v/>
      </c>
      <c r="BH617" s="2">
        <f t="shared" si="85"/>
        <v>0</v>
      </c>
    </row>
    <row r="618" spans="1:60" x14ac:dyDescent="0.25">
      <c r="A618" s="296" t="str">
        <f t="array" ref="A618">IF($C618="","",INDEX(Prog!$B$8:$D$300,MATCH($C618,nivo1,0),1))</f>
        <v/>
      </c>
      <c r="B618" s="296" t="str">
        <f t="array" ref="B618">IF($C618="","",INDEX(Prog!$B$8:$D$300,MATCH($C618,nivo1,0),2))</f>
        <v/>
      </c>
      <c r="C618" s="273"/>
      <c r="D618" s="267"/>
      <c r="E618" s="273"/>
      <c r="F618" s="273"/>
      <c r="G618" s="273"/>
      <c r="H618" s="273"/>
      <c r="I618" s="273"/>
      <c r="J618" s="273"/>
      <c r="K618" s="274"/>
      <c r="L618" s="273"/>
      <c r="M618" s="273"/>
      <c r="N618" s="273"/>
      <c r="O618" s="275"/>
      <c r="P618" s="273"/>
      <c r="Q618" s="273"/>
      <c r="R618" s="273"/>
      <c r="S618" s="273"/>
      <c r="T618" s="276"/>
      <c r="U618" s="276"/>
      <c r="V618" s="276"/>
      <c r="W618" s="276"/>
      <c r="X618" s="277"/>
      <c r="Y618" s="278"/>
      <c r="AA618" s="8" t="str">
        <f>IF($L618="","",VLOOKUP($L618,BaseEqptCdF!$C$5:$E$161,2,FALSE))</f>
        <v/>
      </c>
      <c r="AB618" s="8" t="str">
        <f>IF($L618="","",VLOOKUP($L618,BaseEqptCdF!$C$5:$E$161,3,FALSE))</f>
        <v/>
      </c>
      <c r="AC618" s="7" t="str">
        <f>IF($L618="","",VLOOKUP($L618,BaseEqptCdF!$C$5:$I$161,6,FALSE))</f>
        <v/>
      </c>
      <c r="AD618" s="7" t="str">
        <f>IF($L618="","",VLOOKUP($L618,BaseEqptCdF!$C$5:$I$161,7,FALSE))</f>
        <v/>
      </c>
      <c r="AE618" s="3" t="str">
        <f>IF($L618="","",VLOOKUP($L618,BaseEqptCdF!$C$5:$R$161,16,FALSE)*$AC$3)</f>
        <v/>
      </c>
      <c r="AF618" s="3" t="str">
        <f>IF($L618="","",IF(LEFT($AB618,2)="SD",0,IF(LEFT($AB618,2)="SB",1*52,IF($N618=Prog!$P$17,VLOOKUP($L618,BaseEqptCdF!$C$5:$P$161,14,FALSE)*1*300,VLOOKUP($L618,BaseEqptCdF!$C$5:$P$161,12,FALSE)*0.2*300))))</f>
        <v/>
      </c>
      <c r="AG618" s="6" t="str">
        <f t="shared" si="86"/>
        <v/>
      </c>
      <c r="AH618" s="6">
        <f>IF($U618=Prog!$S$18,YEAR($X618),"")</f>
        <v>1900</v>
      </c>
      <c r="AI618" s="5" t="str">
        <f>IF(OR($AG618="",$U618=Prog!$S$18),"",IF(OR($U618=Prog!$S$17,$U618=Prog!$S$16),YEAR($X618),IF($AG618="ND","ND",$AI$8+$O618)))</f>
        <v/>
      </c>
      <c r="AJ618" s="3" t="str">
        <f t="shared" si="81"/>
        <v/>
      </c>
      <c r="AK618" s="3" t="str">
        <f t="shared" si="80"/>
        <v/>
      </c>
      <c r="AL618" s="3" t="str">
        <f t="shared" si="80"/>
        <v/>
      </c>
      <c r="AM618" s="3" t="str">
        <f t="shared" si="80"/>
        <v/>
      </c>
      <c r="AN618" s="3" t="str">
        <f t="shared" si="80"/>
        <v/>
      </c>
      <c r="AO618" s="2">
        <f t="shared" si="82"/>
        <v>0</v>
      </c>
      <c r="AP618" s="4"/>
      <c r="AQ618" s="3">
        <f>IF(AJ618=1,VLOOKUP($AP618,BaseEqptCdF!$C$5:$R$161,16,FALSE),0)</f>
        <v>0</v>
      </c>
      <c r="AR618" s="3">
        <f>IF(AK618=1,VLOOKUP($AP618,BaseEqptCdF!$C$5:$R$161,16,FALSE),0)</f>
        <v>0</v>
      </c>
      <c r="AS618" s="3">
        <f>IF(AL618=1,VLOOKUP($AP618,BaseEqptCdF!$C$5:$R$161,16,FALSE),0)</f>
        <v>0</v>
      </c>
      <c r="AT618" s="3">
        <f>IF(AM618=1,VLOOKUP($AP618,BaseEqptCdF!$C$5:$R$161,16,FALSE),0)</f>
        <v>0</v>
      </c>
      <c r="AU618" s="3">
        <f>IF(AN618=1,VLOOKUP($AP618,BaseEqptCdF!$C$5:$R$161,16,FALSE),0)</f>
        <v>0</v>
      </c>
      <c r="AV618" s="2">
        <f t="shared" si="83"/>
        <v>0</v>
      </c>
      <c r="AW618" s="3" t="str">
        <f>IF($L618="","",IF(SUM($AJ618:AJ618)=0,$AE618,VLOOKUP($AP618,BaseEqptCdF!$C$5:$R$161,16,FALSE)*$AC$3))</f>
        <v/>
      </c>
      <c r="AX618" s="3" t="str">
        <f>IF($L618="","",IF(SUM($AJ618:AK618)=0,$AE618,VLOOKUP($AP618,BaseEqptCdF!$C$5:$R$161,16,FALSE)*$AC$3))</f>
        <v/>
      </c>
      <c r="AY618" s="3" t="str">
        <f>IF($L618="","",IF(SUM($AJ618:AL618)=0,$AE618,VLOOKUP($AP618,BaseEqptCdF!$C$5:$R$161,16,FALSE)*$AC$3))</f>
        <v/>
      </c>
      <c r="AZ618" s="3" t="str">
        <f>IF($L618="","",IF(SUM($AJ618:AM618)=0,$AE618,VLOOKUP($AP618,BaseEqptCdF!$C$5:$R$161,16,FALSE)*$AC$3))</f>
        <v/>
      </c>
      <c r="BA618" s="3" t="str">
        <f>IF($L618="","",IF(SUM($AJ618:AN618)=0,$AE618,VLOOKUP($AP618,BaseEqptCdF!$C$5:$R$161,16,FALSE)*$AC$3))</f>
        <v/>
      </c>
      <c r="BB618" s="2">
        <f t="shared" si="84"/>
        <v>0</v>
      </c>
      <c r="BC618" s="3" t="str">
        <f>IF($L618="","",IF(SUM($AJ618:AJ618)=0,$AF618,IF(LEFT(VLOOKUP($AP618,BaseEqptCdF!$C$5:$E$161,3,FALSE),2)="SD",0,IF(LEFT(VLOOKUP($AP618,BaseEqptCdF!$C$5:$E$161,3,FALSE),2)="SB",1*52,VLOOKUP($AP618,BaseEqptCdF!$C$5:$S$161,12,FALSE)*0.2*300))))</f>
        <v/>
      </c>
      <c r="BD618" s="3" t="str">
        <f>IF($L618="","",IF(SUM($AJ618:AK618)=0,$AF618,IF(LEFT(VLOOKUP($AP618,BaseEqptCdF!$C$5:$E$161,3,FALSE),2)="SD",0,IF(LEFT(VLOOKUP($AP618,BaseEqptCdF!$C$5:$E$161,3,FALSE),2)="SB",1*52,VLOOKUP($AP618,BaseEqptCdF!$C$5:$S$161,12,FALSE)*0.2*300))))</f>
        <v/>
      </c>
      <c r="BE618" s="3" t="str">
        <f>IF($L618="","",IF(SUM($AJ618:AL618)=0,$AF618,IF(LEFT(VLOOKUP($AP618,BaseEqptCdF!$C$5:$E$161,3,FALSE),2)="SD",0,IF(LEFT(VLOOKUP($AP618,BaseEqptCdF!$C$5:$E$161,3,FALSE),2)="SB",1*52,VLOOKUP($AP618,BaseEqptCdF!$C$5:$S$161,12,FALSE)*0.2*300))))</f>
        <v/>
      </c>
      <c r="BF618" s="3" t="str">
        <f>IF($L618="","",IF(SUM($AJ618:AM618)=0,$AF618,IF(LEFT(VLOOKUP($AP618,BaseEqptCdF!$C$5:$E$161,3,FALSE),2)="SD",0,IF(LEFT(VLOOKUP($AP618,BaseEqptCdF!$C$5:$E$161,3,FALSE),2)="SB",1*52,VLOOKUP($AP618,BaseEqptCdF!$C$5:$S$161,12,FALSE)*0.2*300))))</f>
        <v/>
      </c>
      <c r="BG618" s="3" t="str">
        <f>IF($L618="","",IF(SUM($AJ618:AN618)=0,$AF618,IF(LEFT(VLOOKUP($AP618,BaseEqptCdF!$C$5:$E$161,3,FALSE),2)="SD",0,IF(LEFT(VLOOKUP($AP618,BaseEqptCdF!$C$5:$E$161,3,FALSE),2)="SB",1*52,VLOOKUP($AP618,BaseEqptCdF!$C$5:$S$161,12,FALSE)*0.2*300))))</f>
        <v/>
      </c>
      <c r="BH618" s="2">
        <f t="shared" si="85"/>
        <v>0</v>
      </c>
    </row>
    <row r="619" spans="1:60" x14ac:dyDescent="0.25">
      <c r="A619" s="296" t="str">
        <f t="array" ref="A619">IF($C619="","",INDEX(Prog!$B$8:$D$300,MATCH($C619,nivo1,0),1))</f>
        <v/>
      </c>
      <c r="B619" s="296" t="str">
        <f t="array" ref="B619">IF($C619="","",INDEX(Prog!$B$8:$D$300,MATCH($C619,nivo1,0),2))</f>
        <v/>
      </c>
      <c r="C619" s="273"/>
      <c r="D619" s="267"/>
      <c r="E619" s="273"/>
      <c r="F619" s="273"/>
      <c r="G619" s="273"/>
      <c r="H619" s="273"/>
      <c r="I619" s="273"/>
      <c r="J619" s="273"/>
      <c r="K619" s="274"/>
      <c r="L619" s="273"/>
      <c r="M619" s="273"/>
      <c r="N619" s="273"/>
      <c r="O619" s="275"/>
      <c r="P619" s="273"/>
      <c r="Q619" s="273"/>
      <c r="R619" s="273"/>
      <c r="S619" s="273"/>
      <c r="T619" s="276"/>
      <c r="U619" s="276"/>
      <c r="V619" s="276"/>
      <c r="W619" s="276"/>
      <c r="X619" s="277"/>
      <c r="Y619" s="278"/>
      <c r="AA619" s="8" t="str">
        <f>IF($L619="","",VLOOKUP($L619,BaseEqptCdF!$C$5:$E$161,2,FALSE))</f>
        <v/>
      </c>
      <c r="AB619" s="8" t="str">
        <f>IF($L619="","",VLOOKUP($L619,BaseEqptCdF!$C$5:$E$161,3,FALSE))</f>
        <v/>
      </c>
      <c r="AC619" s="7" t="str">
        <f>IF($L619="","",VLOOKUP($L619,BaseEqptCdF!$C$5:$I$161,6,FALSE))</f>
        <v/>
      </c>
      <c r="AD619" s="7" t="str">
        <f>IF($L619="","",VLOOKUP($L619,BaseEqptCdF!$C$5:$I$161,7,FALSE))</f>
        <v/>
      </c>
      <c r="AE619" s="3" t="str">
        <f>IF($L619="","",VLOOKUP($L619,BaseEqptCdF!$C$5:$R$161,16,FALSE)*$AC$3)</f>
        <v/>
      </c>
      <c r="AF619" s="3" t="str">
        <f>IF($L619="","",IF(LEFT($AB619,2)="SD",0,IF(LEFT($AB619,2)="SB",1*52,IF($N619=Prog!$P$17,VLOOKUP($L619,BaseEqptCdF!$C$5:$P$161,14,FALSE)*1*300,VLOOKUP($L619,BaseEqptCdF!$C$5:$P$161,12,FALSE)*0.2*300))))</f>
        <v/>
      </c>
      <c r="AG619" s="6" t="str">
        <f t="shared" si="86"/>
        <v/>
      </c>
      <c r="AH619" s="6">
        <f>IF($U619=Prog!$S$18,YEAR($X619),"")</f>
        <v>1900</v>
      </c>
      <c r="AI619" s="5" t="str">
        <f>IF(OR($AG619="",$U619=Prog!$S$18),"",IF(OR($U619=Prog!$S$17,$U619=Prog!$S$16),YEAR($X619),IF($AG619="ND","ND",$AI$8+$O619)))</f>
        <v/>
      </c>
      <c r="AJ619" s="3" t="str">
        <f t="shared" si="81"/>
        <v/>
      </c>
      <c r="AK619" s="3" t="str">
        <f t="shared" si="80"/>
        <v/>
      </c>
      <c r="AL619" s="3" t="str">
        <f t="shared" si="80"/>
        <v/>
      </c>
      <c r="AM619" s="3" t="str">
        <f t="shared" si="80"/>
        <v/>
      </c>
      <c r="AN619" s="3" t="str">
        <f t="shared" si="80"/>
        <v/>
      </c>
      <c r="AO619" s="2">
        <f t="shared" si="82"/>
        <v>0</v>
      </c>
      <c r="AP619" s="4"/>
      <c r="AQ619" s="3">
        <f>IF(AJ619=1,VLOOKUP($AP619,BaseEqptCdF!$C$5:$R$161,16,FALSE),0)</f>
        <v>0</v>
      </c>
      <c r="AR619" s="3">
        <f>IF(AK619=1,VLOOKUP($AP619,BaseEqptCdF!$C$5:$R$161,16,FALSE),0)</f>
        <v>0</v>
      </c>
      <c r="AS619" s="3">
        <f>IF(AL619=1,VLOOKUP($AP619,BaseEqptCdF!$C$5:$R$161,16,FALSE),0)</f>
        <v>0</v>
      </c>
      <c r="AT619" s="3">
        <f>IF(AM619=1,VLOOKUP($AP619,BaseEqptCdF!$C$5:$R$161,16,FALSE),0)</f>
        <v>0</v>
      </c>
      <c r="AU619" s="3">
        <f>IF(AN619=1,VLOOKUP($AP619,BaseEqptCdF!$C$5:$R$161,16,FALSE),0)</f>
        <v>0</v>
      </c>
      <c r="AV619" s="2">
        <f t="shared" si="83"/>
        <v>0</v>
      </c>
      <c r="AW619" s="3" t="str">
        <f>IF($L619="","",IF(SUM($AJ619:AJ619)=0,$AE619,VLOOKUP($AP619,BaseEqptCdF!$C$5:$R$161,16,FALSE)*$AC$3))</f>
        <v/>
      </c>
      <c r="AX619" s="3" t="str">
        <f>IF($L619="","",IF(SUM($AJ619:AK619)=0,$AE619,VLOOKUP($AP619,BaseEqptCdF!$C$5:$R$161,16,FALSE)*$AC$3))</f>
        <v/>
      </c>
      <c r="AY619" s="3" t="str">
        <f>IF($L619="","",IF(SUM($AJ619:AL619)=0,$AE619,VLOOKUP($AP619,BaseEqptCdF!$C$5:$R$161,16,FALSE)*$AC$3))</f>
        <v/>
      </c>
      <c r="AZ619" s="3" t="str">
        <f>IF($L619="","",IF(SUM($AJ619:AM619)=0,$AE619,VLOOKUP($AP619,BaseEqptCdF!$C$5:$R$161,16,FALSE)*$AC$3))</f>
        <v/>
      </c>
      <c r="BA619" s="3" t="str">
        <f>IF($L619="","",IF(SUM($AJ619:AN619)=0,$AE619,VLOOKUP($AP619,BaseEqptCdF!$C$5:$R$161,16,FALSE)*$AC$3))</f>
        <v/>
      </c>
      <c r="BB619" s="2">
        <f t="shared" si="84"/>
        <v>0</v>
      </c>
      <c r="BC619" s="3" t="str">
        <f>IF($L619="","",IF(SUM($AJ619:AJ619)=0,$AF619,IF(LEFT(VLOOKUP($AP619,BaseEqptCdF!$C$5:$E$161,3,FALSE),2)="SD",0,IF(LEFT(VLOOKUP($AP619,BaseEqptCdF!$C$5:$E$161,3,FALSE),2)="SB",1*52,VLOOKUP($AP619,BaseEqptCdF!$C$5:$S$161,12,FALSE)*0.2*300))))</f>
        <v/>
      </c>
      <c r="BD619" s="3" t="str">
        <f>IF($L619="","",IF(SUM($AJ619:AK619)=0,$AF619,IF(LEFT(VLOOKUP($AP619,BaseEqptCdF!$C$5:$E$161,3,FALSE),2)="SD",0,IF(LEFT(VLOOKUP($AP619,BaseEqptCdF!$C$5:$E$161,3,FALSE),2)="SB",1*52,VLOOKUP($AP619,BaseEqptCdF!$C$5:$S$161,12,FALSE)*0.2*300))))</f>
        <v/>
      </c>
      <c r="BE619" s="3" t="str">
        <f>IF($L619="","",IF(SUM($AJ619:AL619)=0,$AF619,IF(LEFT(VLOOKUP($AP619,BaseEqptCdF!$C$5:$E$161,3,FALSE),2)="SD",0,IF(LEFT(VLOOKUP($AP619,BaseEqptCdF!$C$5:$E$161,3,FALSE),2)="SB",1*52,VLOOKUP($AP619,BaseEqptCdF!$C$5:$S$161,12,FALSE)*0.2*300))))</f>
        <v/>
      </c>
      <c r="BF619" s="3" t="str">
        <f>IF($L619="","",IF(SUM($AJ619:AM619)=0,$AF619,IF(LEFT(VLOOKUP($AP619,BaseEqptCdF!$C$5:$E$161,3,FALSE),2)="SD",0,IF(LEFT(VLOOKUP($AP619,BaseEqptCdF!$C$5:$E$161,3,FALSE),2)="SB",1*52,VLOOKUP($AP619,BaseEqptCdF!$C$5:$S$161,12,FALSE)*0.2*300))))</f>
        <v/>
      </c>
      <c r="BG619" s="3" t="str">
        <f>IF($L619="","",IF(SUM($AJ619:AN619)=0,$AF619,IF(LEFT(VLOOKUP($AP619,BaseEqptCdF!$C$5:$E$161,3,FALSE),2)="SD",0,IF(LEFT(VLOOKUP($AP619,BaseEqptCdF!$C$5:$E$161,3,FALSE),2)="SB",1*52,VLOOKUP($AP619,BaseEqptCdF!$C$5:$S$161,12,FALSE)*0.2*300))))</f>
        <v/>
      </c>
      <c r="BH619" s="2">
        <f t="shared" si="85"/>
        <v>0</v>
      </c>
    </row>
    <row r="620" spans="1:60" x14ac:dyDescent="0.25">
      <c r="A620" s="296" t="str">
        <f t="array" ref="A620">IF($C620="","",INDEX(Prog!$B$8:$D$300,MATCH($C620,nivo1,0),1))</f>
        <v/>
      </c>
      <c r="B620" s="296" t="str">
        <f t="array" ref="B620">IF($C620="","",INDEX(Prog!$B$8:$D$300,MATCH($C620,nivo1,0),2))</f>
        <v/>
      </c>
      <c r="C620" s="273"/>
      <c r="D620" s="267"/>
      <c r="E620" s="273"/>
      <c r="F620" s="273"/>
      <c r="G620" s="273"/>
      <c r="H620" s="273"/>
      <c r="I620" s="273"/>
      <c r="J620" s="273"/>
      <c r="K620" s="274"/>
      <c r="L620" s="273"/>
      <c r="M620" s="273"/>
      <c r="N620" s="273"/>
      <c r="O620" s="275"/>
      <c r="P620" s="273"/>
      <c r="Q620" s="273"/>
      <c r="R620" s="273"/>
      <c r="S620" s="273"/>
      <c r="T620" s="276"/>
      <c r="U620" s="276"/>
      <c r="V620" s="276"/>
      <c r="W620" s="276"/>
      <c r="X620" s="277"/>
      <c r="Y620" s="278"/>
      <c r="AA620" s="8" t="str">
        <f>IF($L620="","",VLOOKUP($L620,BaseEqptCdF!$C$5:$E$161,2,FALSE))</f>
        <v/>
      </c>
      <c r="AB620" s="8" t="str">
        <f>IF($L620="","",VLOOKUP($L620,BaseEqptCdF!$C$5:$E$161,3,FALSE))</f>
        <v/>
      </c>
      <c r="AC620" s="7" t="str">
        <f>IF($L620="","",VLOOKUP($L620,BaseEqptCdF!$C$5:$I$161,6,FALSE))</f>
        <v/>
      </c>
      <c r="AD620" s="7" t="str">
        <f>IF($L620="","",VLOOKUP($L620,BaseEqptCdF!$C$5:$I$161,7,FALSE))</f>
        <v/>
      </c>
      <c r="AE620" s="3" t="str">
        <f>IF($L620="","",VLOOKUP($L620,BaseEqptCdF!$C$5:$R$161,16,FALSE)*$AC$3)</f>
        <v/>
      </c>
      <c r="AF620" s="3" t="str">
        <f>IF($L620="","",IF(LEFT($AB620,2)="SD",0,IF(LEFT($AB620,2)="SB",1*52,IF($N620=Prog!$P$17,VLOOKUP($L620,BaseEqptCdF!$C$5:$P$161,14,FALSE)*1*300,VLOOKUP($L620,BaseEqptCdF!$C$5:$P$161,12,FALSE)*0.2*300))))</f>
        <v/>
      </c>
      <c r="AG620" s="6" t="str">
        <f t="shared" si="86"/>
        <v/>
      </c>
      <c r="AH620" s="6">
        <f>IF($U620=Prog!$S$18,YEAR($X620),"")</f>
        <v>1900</v>
      </c>
      <c r="AI620" s="5" t="str">
        <f>IF(OR($AG620="",$U620=Prog!$S$18),"",IF(OR($U620=Prog!$S$17,$U620=Prog!$S$16),YEAR($X620),IF($AG620="ND","ND",$AI$8+$O620)))</f>
        <v/>
      </c>
      <c r="AJ620" s="3" t="str">
        <f t="shared" si="81"/>
        <v/>
      </c>
      <c r="AK620" s="3" t="str">
        <f t="shared" si="80"/>
        <v/>
      </c>
      <c r="AL620" s="3" t="str">
        <f t="shared" si="80"/>
        <v/>
      </c>
      <c r="AM620" s="3" t="str">
        <f t="shared" si="80"/>
        <v/>
      </c>
      <c r="AN620" s="3" t="str">
        <f t="shared" si="80"/>
        <v/>
      </c>
      <c r="AO620" s="2">
        <f t="shared" si="82"/>
        <v>0</v>
      </c>
      <c r="AP620" s="4"/>
      <c r="AQ620" s="3">
        <f>IF(AJ620=1,VLOOKUP($AP620,BaseEqptCdF!$C$5:$R$161,16,FALSE),0)</f>
        <v>0</v>
      </c>
      <c r="AR620" s="3">
        <f>IF(AK620=1,VLOOKUP($AP620,BaseEqptCdF!$C$5:$R$161,16,FALSE),0)</f>
        <v>0</v>
      </c>
      <c r="AS620" s="3">
        <f>IF(AL620=1,VLOOKUP($AP620,BaseEqptCdF!$C$5:$R$161,16,FALSE),0)</f>
        <v>0</v>
      </c>
      <c r="AT620" s="3">
        <f>IF(AM620=1,VLOOKUP($AP620,BaseEqptCdF!$C$5:$R$161,16,FALSE),0)</f>
        <v>0</v>
      </c>
      <c r="AU620" s="3">
        <f>IF(AN620=1,VLOOKUP($AP620,BaseEqptCdF!$C$5:$R$161,16,FALSE),0)</f>
        <v>0</v>
      </c>
      <c r="AV620" s="2">
        <f t="shared" si="83"/>
        <v>0</v>
      </c>
      <c r="AW620" s="3" t="str">
        <f>IF($L620="","",IF(SUM($AJ620:AJ620)=0,$AE620,VLOOKUP($AP620,BaseEqptCdF!$C$5:$R$161,16,FALSE)*$AC$3))</f>
        <v/>
      </c>
      <c r="AX620" s="3" t="str">
        <f>IF($L620="","",IF(SUM($AJ620:AK620)=0,$AE620,VLOOKUP($AP620,BaseEqptCdF!$C$5:$R$161,16,FALSE)*$AC$3))</f>
        <v/>
      </c>
      <c r="AY620" s="3" t="str">
        <f>IF($L620="","",IF(SUM($AJ620:AL620)=0,$AE620,VLOOKUP($AP620,BaseEqptCdF!$C$5:$R$161,16,FALSE)*$AC$3))</f>
        <v/>
      </c>
      <c r="AZ620" s="3" t="str">
        <f>IF($L620="","",IF(SUM($AJ620:AM620)=0,$AE620,VLOOKUP($AP620,BaseEqptCdF!$C$5:$R$161,16,FALSE)*$AC$3))</f>
        <v/>
      </c>
      <c r="BA620" s="3" t="str">
        <f>IF($L620="","",IF(SUM($AJ620:AN620)=0,$AE620,VLOOKUP($AP620,BaseEqptCdF!$C$5:$R$161,16,FALSE)*$AC$3))</f>
        <v/>
      </c>
      <c r="BB620" s="2">
        <f t="shared" si="84"/>
        <v>0</v>
      </c>
      <c r="BC620" s="3" t="str">
        <f>IF($L620="","",IF(SUM($AJ620:AJ620)=0,$AF620,IF(LEFT(VLOOKUP($AP620,BaseEqptCdF!$C$5:$E$161,3,FALSE),2)="SD",0,IF(LEFT(VLOOKUP($AP620,BaseEqptCdF!$C$5:$E$161,3,FALSE),2)="SB",1*52,VLOOKUP($AP620,BaseEqptCdF!$C$5:$S$161,12,FALSE)*0.2*300))))</f>
        <v/>
      </c>
      <c r="BD620" s="3" t="str">
        <f>IF($L620="","",IF(SUM($AJ620:AK620)=0,$AF620,IF(LEFT(VLOOKUP($AP620,BaseEqptCdF!$C$5:$E$161,3,FALSE),2)="SD",0,IF(LEFT(VLOOKUP($AP620,BaseEqptCdF!$C$5:$E$161,3,FALSE),2)="SB",1*52,VLOOKUP($AP620,BaseEqptCdF!$C$5:$S$161,12,FALSE)*0.2*300))))</f>
        <v/>
      </c>
      <c r="BE620" s="3" t="str">
        <f>IF($L620="","",IF(SUM($AJ620:AL620)=0,$AF620,IF(LEFT(VLOOKUP($AP620,BaseEqptCdF!$C$5:$E$161,3,FALSE),2)="SD",0,IF(LEFT(VLOOKUP($AP620,BaseEqptCdF!$C$5:$E$161,3,FALSE),2)="SB",1*52,VLOOKUP($AP620,BaseEqptCdF!$C$5:$S$161,12,FALSE)*0.2*300))))</f>
        <v/>
      </c>
      <c r="BF620" s="3" t="str">
        <f>IF($L620="","",IF(SUM($AJ620:AM620)=0,$AF620,IF(LEFT(VLOOKUP($AP620,BaseEqptCdF!$C$5:$E$161,3,FALSE),2)="SD",0,IF(LEFT(VLOOKUP($AP620,BaseEqptCdF!$C$5:$E$161,3,FALSE),2)="SB",1*52,VLOOKUP($AP620,BaseEqptCdF!$C$5:$S$161,12,FALSE)*0.2*300))))</f>
        <v/>
      </c>
      <c r="BG620" s="3" t="str">
        <f>IF($L620="","",IF(SUM($AJ620:AN620)=0,$AF620,IF(LEFT(VLOOKUP($AP620,BaseEqptCdF!$C$5:$E$161,3,FALSE),2)="SD",0,IF(LEFT(VLOOKUP($AP620,BaseEqptCdF!$C$5:$E$161,3,FALSE),2)="SB",1*52,VLOOKUP($AP620,BaseEqptCdF!$C$5:$S$161,12,FALSE)*0.2*300))))</f>
        <v/>
      </c>
      <c r="BH620" s="2">
        <f t="shared" si="85"/>
        <v>0</v>
      </c>
    </row>
    <row r="621" spans="1:60" x14ac:dyDescent="0.25">
      <c r="A621" s="296" t="str">
        <f t="array" ref="A621">IF($C621="","",INDEX(Prog!$B$8:$D$300,MATCH($C621,nivo1,0),1))</f>
        <v/>
      </c>
      <c r="B621" s="296" t="str">
        <f t="array" ref="B621">IF($C621="","",INDEX(Prog!$B$8:$D$300,MATCH($C621,nivo1,0),2))</f>
        <v/>
      </c>
      <c r="C621" s="273"/>
      <c r="D621" s="267"/>
      <c r="E621" s="273"/>
      <c r="F621" s="273"/>
      <c r="G621" s="273"/>
      <c r="H621" s="273"/>
      <c r="I621" s="273"/>
      <c r="J621" s="273"/>
      <c r="K621" s="274"/>
      <c r="L621" s="273"/>
      <c r="M621" s="273"/>
      <c r="N621" s="273"/>
      <c r="O621" s="275"/>
      <c r="P621" s="273"/>
      <c r="Q621" s="273"/>
      <c r="R621" s="273"/>
      <c r="S621" s="273"/>
      <c r="T621" s="276"/>
      <c r="U621" s="276"/>
      <c r="V621" s="276"/>
      <c r="W621" s="276"/>
      <c r="X621" s="277"/>
      <c r="Y621" s="278"/>
      <c r="AA621" s="8" t="str">
        <f>IF($L621="","",VLOOKUP($L621,BaseEqptCdF!$C$5:$E$161,2,FALSE))</f>
        <v/>
      </c>
      <c r="AB621" s="8" t="str">
        <f>IF($L621="","",VLOOKUP($L621,BaseEqptCdF!$C$5:$E$161,3,FALSE))</f>
        <v/>
      </c>
      <c r="AC621" s="7" t="str">
        <f>IF($L621="","",VLOOKUP($L621,BaseEqptCdF!$C$5:$I$161,6,FALSE))</f>
        <v/>
      </c>
      <c r="AD621" s="7" t="str">
        <f>IF($L621="","",VLOOKUP($L621,BaseEqptCdF!$C$5:$I$161,7,FALSE))</f>
        <v/>
      </c>
      <c r="AE621" s="3" t="str">
        <f>IF($L621="","",VLOOKUP($L621,BaseEqptCdF!$C$5:$R$161,16,FALSE)*$AC$3)</f>
        <v/>
      </c>
      <c r="AF621" s="3" t="str">
        <f>IF($L621="","",IF(LEFT($AB621,2)="SD",0,IF(LEFT($AB621,2)="SB",1*52,IF($N621=Prog!$P$17,VLOOKUP($L621,BaseEqptCdF!$C$5:$P$161,14,FALSE)*1*300,VLOOKUP($L621,BaseEqptCdF!$C$5:$P$161,12,FALSE)*0.2*300))))</f>
        <v/>
      </c>
      <c r="AG621" s="6" t="str">
        <f t="shared" si="86"/>
        <v/>
      </c>
      <c r="AH621" s="6">
        <f>IF($U621=Prog!$S$18,YEAR($X621),"")</f>
        <v>1900</v>
      </c>
      <c r="AI621" s="5" t="str">
        <f>IF(OR($AG621="",$U621=Prog!$S$18),"",IF(OR($U621=Prog!$S$17,$U621=Prog!$S$16),YEAR($X621),IF($AG621="ND","ND",$AI$8+$O621)))</f>
        <v/>
      </c>
      <c r="AJ621" s="3" t="str">
        <f t="shared" si="81"/>
        <v/>
      </c>
      <c r="AK621" s="3" t="str">
        <f t="shared" si="80"/>
        <v/>
      </c>
      <c r="AL621" s="3" t="str">
        <f t="shared" si="80"/>
        <v/>
      </c>
      <c r="AM621" s="3" t="str">
        <f t="shared" si="80"/>
        <v/>
      </c>
      <c r="AN621" s="3" t="str">
        <f t="shared" si="80"/>
        <v/>
      </c>
      <c r="AO621" s="2">
        <f t="shared" si="82"/>
        <v>0</v>
      </c>
      <c r="AP621" s="4"/>
      <c r="AQ621" s="3">
        <f>IF(AJ621=1,VLOOKUP($AP621,BaseEqptCdF!$C$5:$R$161,16,FALSE),0)</f>
        <v>0</v>
      </c>
      <c r="AR621" s="3">
        <f>IF(AK621=1,VLOOKUP($AP621,BaseEqptCdF!$C$5:$R$161,16,FALSE),0)</f>
        <v>0</v>
      </c>
      <c r="AS621" s="3">
        <f>IF(AL621=1,VLOOKUP($AP621,BaseEqptCdF!$C$5:$R$161,16,FALSE),0)</f>
        <v>0</v>
      </c>
      <c r="AT621" s="3">
        <f>IF(AM621=1,VLOOKUP($AP621,BaseEqptCdF!$C$5:$R$161,16,FALSE),0)</f>
        <v>0</v>
      </c>
      <c r="AU621" s="3">
        <f>IF(AN621=1,VLOOKUP($AP621,BaseEqptCdF!$C$5:$R$161,16,FALSE),0)</f>
        <v>0</v>
      </c>
      <c r="AV621" s="2">
        <f t="shared" si="83"/>
        <v>0</v>
      </c>
      <c r="AW621" s="3" t="str">
        <f>IF($L621="","",IF(SUM($AJ621:AJ621)=0,$AE621,VLOOKUP($AP621,BaseEqptCdF!$C$5:$R$161,16,FALSE)*$AC$3))</f>
        <v/>
      </c>
      <c r="AX621" s="3" t="str">
        <f>IF($L621="","",IF(SUM($AJ621:AK621)=0,$AE621,VLOOKUP($AP621,BaseEqptCdF!$C$5:$R$161,16,FALSE)*$AC$3))</f>
        <v/>
      </c>
      <c r="AY621" s="3" t="str">
        <f>IF($L621="","",IF(SUM($AJ621:AL621)=0,$AE621,VLOOKUP($AP621,BaseEqptCdF!$C$5:$R$161,16,FALSE)*$AC$3))</f>
        <v/>
      </c>
      <c r="AZ621" s="3" t="str">
        <f>IF($L621="","",IF(SUM($AJ621:AM621)=0,$AE621,VLOOKUP($AP621,BaseEqptCdF!$C$5:$R$161,16,FALSE)*$AC$3))</f>
        <v/>
      </c>
      <c r="BA621" s="3" t="str">
        <f>IF($L621="","",IF(SUM($AJ621:AN621)=0,$AE621,VLOOKUP($AP621,BaseEqptCdF!$C$5:$R$161,16,FALSE)*$AC$3))</f>
        <v/>
      </c>
      <c r="BB621" s="2">
        <f t="shared" si="84"/>
        <v>0</v>
      </c>
      <c r="BC621" s="3" t="str">
        <f>IF($L621="","",IF(SUM($AJ621:AJ621)=0,$AF621,IF(LEFT(VLOOKUP($AP621,BaseEqptCdF!$C$5:$E$161,3,FALSE),2)="SD",0,IF(LEFT(VLOOKUP($AP621,BaseEqptCdF!$C$5:$E$161,3,FALSE),2)="SB",1*52,VLOOKUP($AP621,BaseEqptCdF!$C$5:$S$161,12,FALSE)*0.2*300))))</f>
        <v/>
      </c>
      <c r="BD621" s="3" t="str">
        <f>IF($L621="","",IF(SUM($AJ621:AK621)=0,$AF621,IF(LEFT(VLOOKUP($AP621,BaseEqptCdF!$C$5:$E$161,3,FALSE),2)="SD",0,IF(LEFT(VLOOKUP($AP621,BaseEqptCdF!$C$5:$E$161,3,FALSE),2)="SB",1*52,VLOOKUP($AP621,BaseEqptCdF!$C$5:$S$161,12,FALSE)*0.2*300))))</f>
        <v/>
      </c>
      <c r="BE621" s="3" t="str">
        <f>IF($L621="","",IF(SUM($AJ621:AL621)=0,$AF621,IF(LEFT(VLOOKUP($AP621,BaseEqptCdF!$C$5:$E$161,3,FALSE),2)="SD",0,IF(LEFT(VLOOKUP($AP621,BaseEqptCdF!$C$5:$E$161,3,FALSE),2)="SB",1*52,VLOOKUP($AP621,BaseEqptCdF!$C$5:$S$161,12,FALSE)*0.2*300))))</f>
        <v/>
      </c>
      <c r="BF621" s="3" t="str">
        <f>IF($L621="","",IF(SUM($AJ621:AM621)=0,$AF621,IF(LEFT(VLOOKUP($AP621,BaseEqptCdF!$C$5:$E$161,3,FALSE),2)="SD",0,IF(LEFT(VLOOKUP($AP621,BaseEqptCdF!$C$5:$E$161,3,FALSE),2)="SB",1*52,VLOOKUP($AP621,BaseEqptCdF!$C$5:$S$161,12,FALSE)*0.2*300))))</f>
        <v/>
      </c>
      <c r="BG621" s="3" t="str">
        <f>IF($L621="","",IF(SUM($AJ621:AN621)=0,$AF621,IF(LEFT(VLOOKUP($AP621,BaseEqptCdF!$C$5:$E$161,3,FALSE),2)="SD",0,IF(LEFT(VLOOKUP($AP621,BaseEqptCdF!$C$5:$E$161,3,FALSE),2)="SB",1*52,VLOOKUP($AP621,BaseEqptCdF!$C$5:$S$161,12,FALSE)*0.2*300))))</f>
        <v/>
      </c>
      <c r="BH621" s="2">
        <f t="shared" si="85"/>
        <v>0</v>
      </c>
    </row>
    <row r="622" spans="1:60" x14ac:dyDescent="0.25">
      <c r="A622" s="296" t="str">
        <f t="array" ref="A622">IF($C622="","",INDEX(Prog!$B$8:$D$300,MATCH($C622,nivo1,0),1))</f>
        <v/>
      </c>
      <c r="B622" s="296" t="str">
        <f t="array" ref="B622">IF($C622="","",INDEX(Prog!$B$8:$D$300,MATCH($C622,nivo1,0),2))</f>
        <v/>
      </c>
      <c r="C622" s="273"/>
      <c r="D622" s="267"/>
      <c r="E622" s="273"/>
      <c r="F622" s="273"/>
      <c r="G622" s="273"/>
      <c r="H622" s="273"/>
      <c r="I622" s="273"/>
      <c r="J622" s="273"/>
      <c r="K622" s="274"/>
      <c r="L622" s="273"/>
      <c r="M622" s="273"/>
      <c r="N622" s="273"/>
      <c r="O622" s="275"/>
      <c r="P622" s="273"/>
      <c r="Q622" s="273"/>
      <c r="R622" s="273"/>
      <c r="S622" s="273"/>
      <c r="T622" s="276"/>
      <c r="U622" s="276"/>
      <c r="V622" s="276"/>
      <c r="W622" s="276"/>
      <c r="X622" s="277"/>
      <c r="Y622" s="278"/>
      <c r="AA622" s="8" t="str">
        <f>IF($L622="","",VLOOKUP($L622,BaseEqptCdF!$C$5:$E$161,2,FALSE))</f>
        <v/>
      </c>
      <c r="AB622" s="8" t="str">
        <f>IF($L622="","",VLOOKUP($L622,BaseEqptCdF!$C$5:$E$161,3,FALSE))</f>
        <v/>
      </c>
      <c r="AC622" s="7" t="str">
        <f>IF($L622="","",VLOOKUP($L622,BaseEqptCdF!$C$5:$I$161,6,FALSE))</f>
        <v/>
      </c>
      <c r="AD622" s="7" t="str">
        <f>IF($L622="","",VLOOKUP($L622,BaseEqptCdF!$C$5:$I$161,7,FALSE))</f>
        <v/>
      </c>
      <c r="AE622" s="3" t="str">
        <f>IF($L622="","",VLOOKUP($L622,BaseEqptCdF!$C$5:$R$161,16,FALSE)*$AC$3)</f>
        <v/>
      </c>
      <c r="AF622" s="3" t="str">
        <f>IF($L622="","",IF(LEFT($AB622,2)="SD",0,IF(LEFT($AB622,2)="SB",1*52,IF($N622=Prog!$P$17,VLOOKUP($L622,BaseEqptCdF!$C$5:$P$161,14,FALSE)*1*300,VLOOKUP($L622,BaseEqptCdF!$C$5:$P$161,12,FALSE)*0.2*300))))</f>
        <v/>
      </c>
      <c r="AG622" s="6" t="str">
        <f t="shared" si="86"/>
        <v/>
      </c>
      <c r="AH622" s="6">
        <f>IF($U622=Prog!$S$18,YEAR($X622),"")</f>
        <v>1900</v>
      </c>
      <c r="AI622" s="5" t="str">
        <f>IF(OR($AG622="",$U622=Prog!$S$18),"",IF(OR($U622=Prog!$S$17,$U622=Prog!$S$16),YEAR($X622),IF($AG622="ND","ND",$AI$8+$O622)))</f>
        <v/>
      </c>
      <c r="AJ622" s="3" t="str">
        <f t="shared" si="81"/>
        <v/>
      </c>
      <c r="AK622" s="3" t="str">
        <f t="shared" si="80"/>
        <v/>
      </c>
      <c r="AL622" s="3" t="str">
        <f t="shared" si="80"/>
        <v/>
      </c>
      <c r="AM622" s="3" t="str">
        <f t="shared" si="80"/>
        <v/>
      </c>
      <c r="AN622" s="3" t="str">
        <f t="shared" si="80"/>
        <v/>
      </c>
      <c r="AO622" s="2">
        <f t="shared" si="82"/>
        <v>0</v>
      </c>
      <c r="AP622" s="4"/>
      <c r="AQ622" s="3">
        <f>IF(AJ622=1,VLOOKUP($AP622,BaseEqptCdF!$C$5:$R$161,16,FALSE),0)</f>
        <v>0</v>
      </c>
      <c r="AR622" s="3">
        <f>IF(AK622=1,VLOOKUP($AP622,BaseEqptCdF!$C$5:$R$161,16,FALSE),0)</f>
        <v>0</v>
      </c>
      <c r="AS622" s="3">
        <f>IF(AL622=1,VLOOKUP($AP622,BaseEqptCdF!$C$5:$R$161,16,FALSE),0)</f>
        <v>0</v>
      </c>
      <c r="AT622" s="3">
        <f>IF(AM622=1,VLOOKUP($AP622,BaseEqptCdF!$C$5:$R$161,16,FALSE),0)</f>
        <v>0</v>
      </c>
      <c r="AU622" s="3">
        <f>IF(AN622=1,VLOOKUP($AP622,BaseEqptCdF!$C$5:$R$161,16,FALSE),0)</f>
        <v>0</v>
      </c>
      <c r="AV622" s="2">
        <f t="shared" si="83"/>
        <v>0</v>
      </c>
      <c r="AW622" s="3" t="str">
        <f>IF($L622="","",IF(SUM($AJ622:AJ622)=0,$AE622,VLOOKUP($AP622,BaseEqptCdF!$C$5:$R$161,16,FALSE)*$AC$3))</f>
        <v/>
      </c>
      <c r="AX622" s="3" t="str">
        <f>IF($L622="","",IF(SUM($AJ622:AK622)=0,$AE622,VLOOKUP($AP622,BaseEqptCdF!$C$5:$R$161,16,FALSE)*$AC$3))</f>
        <v/>
      </c>
      <c r="AY622" s="3" t="str">
        <f>IF($L622="","",IF(SUM($AJ622:AL622)=0,$AE622,VLOOKUP($AP622,BaseEqptCdF!$C$5:$R$161,16,FALSE)*$AC$3))</f>
        <v/>
      </c>
      <c r="AZ622" s="3" t="str">
        <f>IF($L622="","",IF(SUM($AJ622:AM622)=0,$AE622,VLOOKUP($AP622,BaseEqptCdF!$C$5:$R$161,16,FALSE)*$AC$3))</f>
        <v/>
      </c>
      <c r="BA622" s="3" t="str">
        <f>IF($L622="","",IF(SUM($AJ622:AN622)=0,$AE622,VLOOKUP($AP622,BaseEqptCdF!$C$5:$R$161,16,FALSE)*$AC$3))</f>
        <v/>
      </c>
      <c r="BB622" s="2">
        <f t="shared" si="84"/>
        <v>0</v>
      </c>
      <c r="BC622" s="3" t="str">
        <f>IF($L622="","",IF(SUM($AJ622:AJ622)=0,$AF622,IF(LEFT(VLOOKUP($AP622,BaseEqptCdF!$C$5:$E$161,3,FALSE),2)="SD",0,IF(LEFT(VLOOKUP($AP622,BaseEqptCdF!$C$5:$E$161,3,FALSE),2)="SB",1*52,VLOOKUP($AP622,BaseEqptCdF!$C$5:$S$161,12,FALSE)*0.2*300))))</f>
        <v/>
      </c>
      <c r="BD622" s="3" t="str">
        <f>IF($L622="","",IF(SUM($AJ622:AK622)=0,$AF622,IF(LEFT(VLOOKUP($AP622,BaseEqptCdF!$C$5:$E$161,3,FALSE),2)="SD",0,IF(LEFT(VLOOKUP($AP622,BaseEqptCdF!$C$5:$E$161,3,FALSE),2)="SB",1*52,VLOOKUP($AP622,BaseEqptCdF!$C$5:$S$161,12,FALSE)*0.2*300))))</f>
        <v/>
      </c>
      <c r="BE622" s="3" t="str">
        <f>IF($L622="","",IF(SUM($AJ622:AL622)=0,$AF622,IF(LEFT(VLOOKUP($AP622,BaseEqptCdF!$C$5:$E$161,3,FALSE),2)="SD",0,IF(LEFT(VLOOKUP($AP622,BaseEqptCdF!$C$5:$E$161,3,FALSE),2)="SB",1*52,VLOOKUP($AP622,BaseEqptCdF!$C$5:$S$161,12,FALSE)*0.2*300))))</f>
        <v/>
      </c>
      <c r="BF622" s="3" t="str">
        <f>IF($L622="","",IF(SUM($AJ622:AM622)=0,$AF622,IF(LEFT(VLOOKUP($AP622,BaseEqptCdF!$C$5:$E$161,3,FALSE),2)="SD",0,IF(LEFT(VLOOKUP($AP622,BaseEqptCdF!$C$5:$E$161,3,FALSE),2)="SB",1*52,VLOOKUP($AP622,BaseEqptCdF!$C$5:$S$161,12,FALSE)*0.2*300))))</f>
        <v/>
      </c>
      <c r="BG622" s="3" t="str">
        <f>IF($L622="","",IF(SUM($AJ622:AN622)=0,$AF622,IF(LEFT(VLOOKUP($AP622,BaseEqptCdF!$C$5:$E$161,3,FALSE),2)="SD",0,IF(LEFT(VLOOKUP($AP622,BaseEqptCdF!$C$5:$E$161,3,FALSE),2)="SB",1*52,VLOOKUP($AP622,BaseEqptCdF!$C$5:$S$161,12,FALSE)*0.2*300))))</f>
        <v/>
      </c>
      <c r="BH622" s="2">
        <f t="shared" si="85"/>
        <v>0</v>
      </c>
    </row>
    <row r="623" spans="1:60" x14ac:dyDescent="0.25">
      <c r="A623" s="296" t="str">
        <f t="array" ref="A623">IF($C623="","",INDEX(Prog!$B$8:$D$300,MATCH($C623,nivo1,0),1))</f>
        <v/>
      </c>
      <c r="B623" s="296" t="str">
        <f t="array" ref="B623">IF($C623="","",INDEX(Prog!$B$8:$D$300,MATCH($C623,nivo1,0),2))</f>
        <v/>
      </c>
      <c r="C623" s="273"/>
      <c r="D623" s="267"/>
      <c r="E623" s="273"/>
      <c r="F623" s="273"/>
      <c r="G623" s="273"/>
      <c r="H623" s="273"/>
      <c r="I623" s="273"/>
      <c r="J623" s="273"/>
      <c r="K623" s="274"/>
      <c r="L623" s="273"/>
      <c r="M623" s="273"/>
      <c r="N623" s="273"/>
      <c r="O623" s="275"/>
      <c r="P623" s="273"/>
      <c r="Q623" s="273"/>
      <c r="R623" s="273"/>
      <c r="S623" s="273"/>
      <c r="T623" s="276"/>
      <c r="U623" s="276"/>
      <c r="V623" s="276"/>
      <c r="W623" s="276"/>
      <c r="X623" s="277"/>
      <c r="Y623" s="278"/>
      <c r="AA623" s="8" t="str">
        <f>IF($L623="","",VLOOKUP($L623,BaseEqptCdF!$C$5:$E$161,2,FALSE))</f>
        <v/>
      </c>
      <c r="AB623" s="8" t="str">
        <f>IF($L623="","",VLOOKUP($L623,BaseEqptCdF!$C$5:$E$161,3,FALSE))</f>
        <v/>
      </c>
      <c r="AC623" s="7" t="str">
        <f>IF($L623="","",VLOOKUP($L623,BaseEqptCdF!$C$5:$I$161,6,FALSE))</f>
        <v/>
      </c>
      <c r="AD623" s="7" t="str">
        <f>IF($L623="","",VLOOKUP($L623,BaseEqptCdF!$C$5:$I$161,7,FALSE))</f>
        <v/>
      </c>
      <c r="AE623" s="3" t="str">
        <f>IF($L623="","",VLOOKUP($L623,BaseEqptCdF!$C$5:$R$161,16,FALSE)*$AC$3)</f>
        <v/>
      </c>
      <c r="AF623" s="3" t="str">
        <f>IF($L623="","",IF(LEFT($AB623,2)="SD",0,IF(LEFT($AB623,2)="SB",1*52,IF($N623=Prog!$P$17,VLOOKUP($L623,BaseEqptCdF!$C$5:$P$161,14,FALSE)*1*300,VLOOKUP($L623,BaseEqptCdF!$C$5:$P$161,12,FALSE)*0.2*300))))</f>
        <v/>
      </c>
      <c r="AG623" s="6" t="str">
        <f t="shared" si="86"/>
        <v/>
      </c>
      <c r="AH623" s="6">
        <f>IF($U623=Prog!$S$18,YEAR($X623),"")</f>
        <v>1900</v>
      </c>
      <c r="AI623" s="5" t="str">
        <f>IF(OR($AG623="",$U623=Prog!$S$18),"",IF(OR($U623=Prog!$S$17,$U623=Prog!$S$16),YEAR($X623),IF($AG623="ND","ND",$AI$8+$O623)))</f>
        <v/>
      </c>
      <c r="AJ623" s="3" t="str">
        <f t="shared" si="81"/>
        <v/>
      </c>
      <c r="AK623" s="3" t="str">
        <f t="shared" si="80"/>
        <v/>
      </c>
      <c r="AL623" s="3" t="str">
        <f t="shared" si="80"/>
        <v/>
      </c>
      <c r="AM623" s="3" t="str">
        <f t="shared" si="80"/>
        <v/>
      </c>
      <c r="AN623" s="3" t="str">
        <f t="shared" si="80"/>
        <v/>
      </c>
      <c r="AO623" s="2">
        <f t="shared" si="82"/>
        <v>0</v>
      </c>
      <c r="AP623" s="4"/>
      <c r="AQ623" s="3">
        <f>IF(AJ623=1,VLOOKUP($AP623,BaseEqptCdF!$C$5:$R$161,16,FALSE),0)</f>
        <v>0</v>
      </c>
      <c r="AR623" s="3">
        <f>IF(AK623=1,VLOOKUP($AP623,BaseEqptCdF!$C$5:$R$161,16,FALSE),0)</f>
        <v>0</v>
      </c>
      <c r="AS623" s="3">
        <f>IF(AL623=1,VLOOKUP($AP623,BaseEqptCdF!$C$5:$R$161,16,FALSE),0)</f>
        <v>0</v>
      </c>
      <c r="AT623" s="3">
        <f>IF(AM623=1,VLOOKUP($AP623,BaseEqptCdF!$C$5:$R$161,16,FALSE),0)</f>
        <v>0</v>
      </c>
      <c r="AU623" s="3">
        <f>IF(AN623=1,VLOOKUP($AP623,BaseEqptCdF!$C$5:$R$161,16,FALSE),0)</f>
        <v>0</v>
      </c>
      <c r="AV623" s="2">
        <f t="shared" si="83"/>
        <v>0</v>
      </c>
      <c r="AW623" s="3" t="str">
        <f>IF($L623="","",IF(SUM($AJ623:AJ623)=0,$AE623,VLOOKUP($AP623,BaseEqptCdF!$C$5:$R$161,16,FALSE)*$AC$3))</f>
        <v/>
      </c>
      <c r="AX623" s="3" t="str">
        <f>IF($L623="","",IF(SUM($AJ623:AK623)=0,$AE623,VLOOKUP($AP623,BaseEqptCdF!$C$5:$R$161,16,FALSE)*$AC$3))</f>
        <v/>
      </c>
      <c r="AY623" s="3" t="str">
        <f>IF($L623="","",IF(SUM($AJ623:AL623)=0,$AE623,VLOOKUP($AP623,BaseEqptCdF!$C$5:$R$161,16,FALSE)*$AC$3))</f>
        <v/>
      </c>
      <c r="AZ623" s="3" t="str">
        <f>IF($L623="","",IF(SUM($AJ623:AM623)=0,$AE623,VLOOKUP($AP623,BaseEqptCdF!$C$5:$R$161,16,FALSE)*$AC$3))</f>
        <v/>
      </c>
      <c r="BA623" s="3" t="str">
        <f>IF($L623="","",IF(SUM($AJ623:AN623)=0,$AE623,VLOOKUP($AP623,BaseEqptCdF!$C$5:$R$161,16,FALSE)*$AC$3))</f>
        <v/>
      </c>
      <c r="BB623" s="2">
        <f t="shared" si="84"/>
        <v>0</v>
      </c>
      <c r="BC623" s="3" t="str">
        <f>IF($L623="","",IF(SUM($AJ623:AJ623)=0,$AF623,IF(LEFT(VLOOKUP($AP623,BaseEqptCdF!$C$5:$E$161,3,FALSE),2)="SD",0,IF(LEFT(VLOOKUP($AP623,BaseEqptCdF!$C$5:$E$161,3,FALSE),2)="SB",1*52,VLOOKUP($AP623,BaseEqptCdF!$C$5:$S$161,12,FALSE)*0.2*300))))</f>
        <v/>
      </c>
      <c r="BD623" s="3" t="str">
        <f>IF($L623="","",IF(SUM($AJ623:AK623)=0,$AF623,IF(LEFT(VLOOKUP($AP623,BaseEqptCdF!$C$5:$E$161,3,FALSE),2)="SD",0,IF(LEFT(VLOOKUP($AP623,BaseEqptCdF!$C$5:$E$161,3,FALSE),2)="SB",1*52,VLOOKUP($AP623,BaseEqptCdF!$C$5:$S$161,12,FALSE)*0.2*300))))</f>
        <v/>
      </c>
      <c r="BE623" s="3" t="str">
        <f>IF($L623="","",IF(SUM($AJ623:AL623)=0,$AF623,IF(LEFT(VLOOKUP($AP623,BaseEqptCdF!$C$5:$E$161,3,FALSE),2)="SD",0,IF(LEFT(VLOOKUP($AP623,BaseEqptCdF!$C$5:$E$161,3,FALSE),2)="SB",1*52,VLOOKUP($AP623,BaseEqptCdF!$C$5:$S$161,12,FALSE)*0.2*300))))</f>
        <v/>
      </c>
      <c r="BF623" s="3" t="str">
        <f>IF($L623="","",IF(SUM($AJ623:AM623)=0,$AF623,IF(LEFT(VLOOKUP($AP623,BaseEqptCdF!$C$5:$E$161,3,FALSE),2)="SD",0,IF(LEFT(VLOOKUP($AP623,BaseEqptCdF!$C$5:$E$161,3,FALSE),2)="SB",1*52,VLOOKUP($AP623,BaseEqptCdF!$C$5:$S$161,12,FALSE)*0.2*300))))</f>
        <v/>
      </c>
      <c r="BG623" s="3" t="str">
        <f>IF($L623="","",IF(SUM($AJ623:AN623)=0,$AF623,IF(LEFT(VLOOKUP($AP623,BaseEqptCdF!$C$5:$E$161,3,FALSE),2)="SD",0,IF(LEFT(VLOOKUP($AP623,BaseEqptCdF!$C$5:$E$161,3,FALSE),2)="SB",1*52,VLOOKUP($AP623,BaseEqptCdF!$C$5:$S$161,12,FALSE)*0.2*300))))</f>
        <v/>
      </c>
      <c r="BH623" s="2">
        <f t="shared" si="85"/>
        <v>0</v>
      </c>
    </row>
    <row r="624" spans="1:60" x14ac:dyDescent="0.25">
      <c r="A624" s="296" t="str">
        <f t="array" ref="A624">IF($C624="","",INDEX(Prog!$B$8:$D$300,MATCH($C624,nivo1,0),1))</f>
        <v/>
      </c>
      <c r="B624" s="296" t="str">
        <f t="array" ref="B624">IF($C624="","",INDEX(Prog!$B$8:$D$300,MATCH($C624,nivo1,0),2))</f>
        <v/>
      </c>
      <c r="C624" s="273"/>
      <c r="D624" s="267"/>
      <c r="E624" s="273"/>
      <c r="F624" s="273"/>
      <c r="G624" s="273"/>
      <c r="H624" s="273"/>
      <c r="I624" s="273"/>
      <c r="J624" s="273"/>
      <c r="K624" s="274"/>
      <c r="L624" s="273"/>
      <c r="M624" s="273"/>
      <c r="N624" s="273"/>
      <c r="O624" s="275"/>
      <c r="P624" s="273"/>
      <c r="Q624" s="273"/>
      <c r="R624" s="273"/>
      <c r="S624" s="273"/>
      <c r="T624" s="276"/>
      <c r="U624" s="276"/>
      <c r="V624" s="276"/>
      <c r="W624" s="276"/>
      <c r="X624" s="277"/>
      <c r="Y624" s="278"/>
      <c r="AA624" s="8" t="str">
        <f>IF($L624="","",VLOOKUP($L624,BaseEqptCdF!$C$5:$E$161,2,FALSE))</f>
        <v/>
      </c>
      <c r="AB624" s="8" t="str">
        <f>IF($L624="","",VLOOKUP($L624,BaseEqptCdF!$C$5:$E$161,3,FALSE))</f>
        <v/>
      </c>
      <c r="AC624" s="7" t="str">
        <f>IF($L624="","",VLOOKUP($L624,BaseEqptCdF!$C$5:$I$161,6,FALSE))</f>
        <v/>
      </c>
      <c r="AD624" s="7" t="str">
        <f>IF($L624="","",VLOOKUP($L624,BaseEqptCdF!$C$5:$I$161,7,FALSE))</f>
        <v/>
      </c>
      <c r="AE624" s="3" t="str">
        <f>IF($L624="","",VLOOKUP($L624,BaseEqptCdF!$C$5:$R$161,16,FALSE)*$AC$3)</f>
        <v/>
      </c>
      <c r="AF624" s="3" t="str">
        <f>IF($L624="","",IF(LEFT($AB624,2)="SD",0,IF(LEFT($AB624,2)="SB",1*52,IF($N624=Prog!$P$17,VLOOKUP($L624,BaseEqptCdF!$C$5:$P$161,14,FALSE)*1*300,VLOOKUP($L624,BaseEqptCdF!$C$5:$P$161,12,FALSE)*0.2*300))))</f>
        <v/>
      </c>
      <c r="AG624" s="6" t="str">
        <f t="shared" si="86"/>
        <v/>
      </c>
      <c r="AH624" s="6">
        <f>IF($U624=Prog!$S$18,YEAR($X624),"")</f>
        <v>1900</v>
      </c>
      <c r="AI624" s="5" t="str">
        <f>IF(OR($AG624="",$U624=Prog!$S$18),"",IF(OR($U624=Prog!$S$17,$U624=Prog!$S$16),YEAR($X624),IF($AG624="ND","ND",$AI$8+$O624)))</f>
        <v/>
      </c>
      <c r="AJ624" s="3" t="str">
        <f t="shared" si="81"/>
        <v/>
      </c>
      <c r="AK624" s="3" t="str">
        <f t="shared" si="80"/>
        <v/>
      </c>
      <c r="AL624" s="3" t="str">
        <f t="shared" si="80"/>
        <v/>
      </c>
      <c r="AM624" s="3" t="str">
        <f t="shared" si="80"/>
        <v/>
      </c>
      <c r="AN624" s="3" t="str">
        <f t="shared" si="80"/>
        <v/>
      </c>
      <c r="AO624" s="2">
        <f t="shared" si="82"/>
        <v>0</v>
      </c>
      <c r="AP624" s="4"/>
      <c r="AQ624" s="3">
        <f>IF(AJ624=1,VLOOKUP($AP624,BaseEqptCdF!$C$5:$R$161,16,FALSE),0)</f>
        <v>0</v>
      </c>
      <c r="AR624" s="3">
        <f>IF(AK624=1,VLOOKUP($AP624,BaseEqptCdF!$C$5:$R$161,16,FALSE),0)</f>
        <v>0</v>
      </c>
      <c r="AS624" s="3">
        <f>IF(AL624=1,VLOOKUP($AP624,BaseEqptCdF!$C$5:$R$161,16,FALSE),0)</f>
        <v>0</v>
      </c>
      <c r="AT624" s="3">
        <f>IF(AM624=1,VLOOKUP($AP624,BaseEqptCdF!$C$5:$R$161,16,FALSE),0)</f>
        <v>0</v>
      </c>
      <c r="AU624" s="3">
        <f>IF(AN624=1,VLOOKUP($AP624,BaseEqptCdF!$C$5:$R$161,16,FALSE),0)</f>
        <v>0</v>
      </c>
      <c r="AV624" s="2">
        <f t="shared" si="83"/>
        <v>0</v>
      </c>
      <c r="AW624" s="3" t="str">
        <f>IF($L624="","",IF(SUM($AJ624:AJ624)=0,$AE624,VLOOKUP($AP624,BaseEqptCdF!$C$5:$R$161,16,FALSE)*$AC$3))</f>
        <v/>
      </c>
      <c r="AX624" s="3" t="str">
        <f>IF($L624="","",IF(SUM($AJ624:AK624)=0,$AE624,VLOOKUP($AP624,BaseEqptCdF!$C$5:$R$161,16,FALSE)*$AC$3))</f>
        <v/>
      </c>
      <c r="AY624" s="3" t="str">
        <f>IF($L624="","",IF(SUM($AJ624:AL624)=0,$AE624,VLOOKUP($AP624,BaseEqptCdF!$C$5:$R$161,16,FALSE)*$AC$3))</f>
        <v/>
      </c>
      <c r="AZ624" s="3" t="str">
        <f>IF($L624="","",IF(SUM($AJ624:AM624)=0,$AE624,VLOOKUP($AP624,BaseEqptCdF!$C$5:$R$161,16,FALSE)*$AC$3))</f>
        <v/>
      </c>
      <c r="BA624" s="3" t="str">
        <f>IF($L624="","",IF(SUM($AJ624:AN624)=0,$AE624,VLOOKUP($AP624,BaseEqptCdF!$C$5:$R$161,16,FALSE)*$AC$3))</f>
        <v/>
      </c>
      <c r="BB624" s="2">
        <f t="shared" si="84"/>
        <v>0</v>
      </c>
      <c r="BC624" s="3" t="str">
        <f>IF($L624="","",IF(SUM($AJ624:AJ624)=0,$AF624,IF(LEFT(VLOOKUP($AP624,BaseEqptCdF!$C$5:$E$161,3,FALSE),2)="SD",0,IF(LEFT(VLOOKUP($AP624,BaseEqptCdF!$C$5:$E$161,3,FALSE),2)="SB",1*52,VLOOKUP($AP624,BaseEqptCdF!$C$5:$S$161,12,FALSE)*0.2*300))))</f>
        <v/>
      </c>
      <c r="BD624" s="3" t="str">
        <f>IF($L624="","",IF(SUM($AJ624:AK624)=0,$AF624,IF(LEFT(VLOOKUP($AP624,BaseEqptCdF!$C$5:$E$161,3,FALSE),2)="SD",0,IF(LEFT(VLOOKUP($AP624,BaseEqptCdF!$C$5:$E$161,3,FALSE),2)="SB",1*52,VLOOKUP($AP624,BaseEqptCdF!$C$5:$S$161,12,FALSE)*0.2*300))))</f>
        <v/>
      </c>
      <c r="BE624" s="3" t="str">
        <f>IF($L624="","",IF(SUM($AJ624:AL624)=0,$AF624,IF(LEFT(VLOOKUP($AP624,BaseEqptCdF!$C$5:$E$161,3,FALSE),2)="SD",0,IF(LEFT(VLOOKUP($AP624,BaseEqptCdF!$C$5:$E$161,3,FALSE),2)="SB",1*52,VLOOKUP($AP624,BaseEqptCdF!$C$5:$S$161,12,FALSE)*0.2*300))))</f>
        <v/>
      </c>
      <c r="BF624" s="3" t="str">
        <f>IF($L624="","",IF(SUM($AJ624:AM624)=0,$AF624,IF(LEFT(VLOOKUP($AP624,BaseEqptCdF!$C$5:$E$161,3,FALSE),2)="SD",0,IF(LEFT(VLOOKUP($AP624,BaseEqptCdF!$C$5:$E$161,3,FALSE),2)="SB",1*52,VLOOKUP($AP624,BaseEqptCdF!$C$5:$S$161,12,FALSE)*0.2*300))))</f>
        <v/>
      </c>
      <c r="BG624" s="3" t="str">
        <f>IF($L624="","",IF(SUM($AJ624:AN624)=0,$AF624,IF(LEFT(VLOOKUP($AP624,BaseEqptCdF!$C$5:$E$161,3,FALSE),2)="SD",0,IF(LEFT(VLOOKUP($AP624,BaseEqptCdF!$C$5:$E$161,3,FALSE),2)="SB",1*52,VLOOKUP($AP624,BaseEqptCdF!$C$5:$S$161,12,FALSE)*0.2*300))))</f>
        <v/>
      </c>
      <c r="BH624" s="2">
        <f t="shared" si="85"/>
        <v>0</v>
      </c>
    </row>
    <row r="625" spans="1:60" x14ac:dyDescent="0.25">
      <c r="A625" s="296" t="str">
        <f t="array" ref="A625">IF($C625="","",INDEX(Prog!$B$8:$D$300,MATCH($C625,nivo1,0),1))</f>
        <v/>
      </c>
      <c r="B625" s="296" t="str">
        <f t="array" ref="B625">IF($C625="","",INDEX(Prog!$B$8:$D$300,MATCH($C625,nivo1,0),2))</f>
        <v/>
      </c>
      <c r="C625" s="273"/>
      <c r="D625" s="267"/>
      <c r="E625" s="273"/>
      <c r="F625" s="273"/>
      <c r="G625" s="273"/>
      <c r="H625" s="273"/>
      <c r="I625" s="273"/>
      <c r="J625" s="273"/>
      <c r="K625" s="274"/>
      <c r="L625" s="273"/>
      <c r="M625" s="273"/>
      <c r="N625" s="273"/>
      <c r="O625" s="275"/>
      <c r="P625" s="273"/>
      <c r="Q625" s="273"/>
      <c r="R625" s="273"/>
      <c r="S625" s="273"/>
      <c r="T625" s="276"/>
      <c r="U625" s="276"/>
      <c r="V625" s="276"/>
      <c r="W625" s="276"/>
      <c r="X625" s="277"/>
      <c r="Y625" s="278"/>
      <c r="AA625" s="8" t="str">
        <f>IF($L625="","",VLOOKUP($L625,BaseEqptCdF!$C$5:$E$161,2,FALSE))</f>
        <v/>
      </c>
      <c r="AB625" s="8" t="str">
        <f>IF($L625="","",VLOOKUP($L625,BaseEqptCdF!$C$5:$E$161,3,FALSE))</f>
        <v/>
      </c>
      <c r="AC625" s="7" t="str">
        <f>IF($L625="","",VLOOKUP($L625,BaseEqptCdF!$C$5:$I$161,6,FALSE))</f>
        <v/>
      </c>
      <c r="AD625" s="7" t="str">
        <f>IF($L625="","",VLOOKUP($L625,BaseEqptCdF!$C$5:$I$161,7,FALSE))</f>
        <v/>
      </c>
      <c r="AE625" s="3" t="str">
        <f>IF($L625="","",VLOOKUP($L625,BaseEqptCdF!$C$5:$R$161,16,FALSE)*$AC$3)</f>
        <v/>
      </c>
      <c r="AF625" s="3" t="str">
        <f>IF($L625="","",IF(LEFT($AB625,2)="SD",0,IF(LEFT($AB625,2)="SB",1*52,IF($N625=Prog!$P$17,VLOOKUP($L625,BaseEqptCdF!$C$5:$P$161,14,FALSE)*1*300,VLOOKUP($L625,BaseEqptCdF!$C$5:$P$161,12,FALSE)*0.2*300))))</f>
        <v/>
      </c>
      <c r="AG625" s="6" t="str">
        <f t="shared" si="86"/>
        <v/>
      </c>
      <c r="AH625" s="6">
        <f>IF($U625=Prog!$S$18,YEAR($X625),"")</f>
        <v>1900</v>
      </c>
      <c r="AI625" s="5" t="str">
        <f>IF(OR($AG625="",$U625=Prog!$S$18),"",IF(OR($U625=Prog!$S$17,$U625=Prog!$S$16),YEAR($X625),IF($AG625="ND","ND",$AI$8+$O625)))</f>
        <v/>
      </c>
      <c r="AJ625" s="3" t="str">
        <f t="shared" si="81"/>
        <v/>
      </c>
      <c r="AK625" s="3" t="str">
        <f t="shared" si="80"/>
        <v/>
      </c>
      <c r="AL625" s="3" t="str">
        <f t="shared" si="80"/>
        <v/>
      </c>
      <c r="AM625" s="3" t="str">
        <f t="shared" si="80"/>
        <v/>
      </c>
      <c r="AN625" s="3" t="str">
        <f t="shared" si="80"/>
        <v/>
      </c>
      <c r="AO625" s="2">
        <f t="shared" si="82"/>
        <v>0</v>
      </c>
      <c r="AP625" s="4"/>
      <c r="AQ625" s="3">
        <f>IF(AJ625=1,VLOOKUP($AP625,BaseEqptCdF!$C$5:$R$161,16,FALSE),0)</f>
        <v>0</v>
      </c>
      <c r="AR625" s="3">
        <f>IF(AK625=1,VLOOKUP($AP625,BaseEqptCdF!$C$5:$R$161,16,FALSE),0)</f>
        <v>0</v>
      </c>
      <c r="AS625" s="3">
        <f>IF(AL625=1,VLOOKUP($AP625,BaseEqptCdF!$C$5:$R$161,16,FALSE),0)</f>
        <v>0</v>
      </c>
      <c r="AT625" s="3">
        <f>IF(AM625=1,VLOOKUP($AP625,BaseEqptCdF!$C$5:$R$161,16,FALSE),0)</f>
        <v>0</v>
      </c>
      <c r="AU625" s="3">
        <f>IF(AN625=1,VLOOKUP($AP625,BaseEqptCdF!$C$5:$R$161,16,FALSE),0)</f>
        <v>0</v>
      </c>
      <c r="AV625" s="2">
        <f t="shared" si="83"/>
        <v>0</v>
      </c>
      <c r="AW625" s="3" t="str">
        <f>IF($L625="","",IF(SUM($AJ625:AJ625)=0,$AE625,VLOOKUP($AP625,BaseEqptCdF!$C$5:$R$161,16,FALSE)*$AC$3))</f>
        <v/>
      </c>
      <c r="AX625" s="3" t="str">
        <f>IF($L625="","",IF(SUM($AJ625:AK625)=0,$AE625,VLOOKUP($AP625,BaseEqptCdF!$C$5:$R$161,16,FALSE)*$AC$3))</f>
        <v/>
      </c>
      <c r="AY625" s="3" t="str">
        <f>IF($L625="","",IF(SUM($AJ625:AL625)=0,$AE625,VLOOKUP($AP625,BaseEqptCdF!$C$5:$R$161,16,FALSE)*$AC$3))</f>
        <v/>
      </c>
      <c r="AZ625" s="3" t="str">
        <f>IF($L625="","",IF(SUM($AJ625:AM625)=0,$AE625,VLOOKUP($AP625,BaseEqptCdF!$C$5:$R$161,16,FALSE)*$AC$3))</f>
        <v/>
      </c>
      <c r="BA625" s="3" t="str">
        <f>IF($L625="","",IF(SUM($AJ625:AN625)=0,$AE625,VLOOKUP($AP625,BaseEqptCdF!$C$5:$R$161,16,FALSE)*$AC$3))</f>
        <v/>
      </c>
      <c r="BB625" s="2">
        <f t="shared" si="84"/>
        <v>0</v>
      </c>
      <c r="BC625" s="3" t="str">
        <f>IF($L625="","",IF(SUM($AJ625:AJ625)=0,$AF625,IF(LEFT(VLOOKUP($AP625,BaseEqptCdF!$C$5:$E$161,3,FALSE),2)="SD",0,IF(LEFT(VLOOKUP($AP625,BaseEqptCdF!$C$5:$E$161,3,FALSE),2)="SB",1*52,VLOOKUP($AP625,BaseEqptCdF!$C$5:$S$161,12,FALSE)*0.2*300))))</f>
        <v/>
      </c>
      <c r="BD625" s="3" t="str">
        <f>IF($L625="","",IF(SUM($AJ625:AK625)=0,$AF625,IF(LEFT(VLOOKUP($AP625,BaseEqptCdF!$C$5:$E$161,3,FALSE),2)="SD",0,IF(LEFT(VLOOKUP($AP625,BaseEqptCdF!$C$5:$E$161,3,FALSE),2)="SB",1*52,VLOOKUP($AP625,BaseEqptCdF!$C$5:$S$161,12,FALSE)*0.2*300))))</f>
        <v/>
      </c>
      <c r="BE625" s="3" t="str">
        <f>IF($L625="","",IF(SUM($AJ625:AL625)=0,$AF625,IF(LEFT(VLOOKUP($AP625,BaseEqptCdF!$C$5:$E$161,3,FALSE),2)="SD",0,IF(LEFT(VLOOKUP($AP625,BaseEqptCdF!$C$5:$E$161,3,FALSE),2)="SB",1*52,VLOOKUP($AP625,BaseEqptCdF!$C$5:$S$161,12,FALSE)*0.2*300))))</f>
        <v/>
      </c>
      <c r="BF625" s="3" t="str">
        <f>IF($L625="","",IF(SUM($AJ625:AM625)=0,$AF625,IF(LEFT(VLOOKUP($AP625,BaseEqptCdF!$C$5:$E$161,3,FALSE),2)="SD",0,IF(LEFT(VLOOKUP($AP625,BaseEqptCdF!$C$5:$E$161,3,FALSE),2)="SB",1*52,VLOOKUP($AP625,BaseEqptCdF!$C$5:$S$161,12,FALSE)*0.2*300))))</f>
        <v/>
      </c>
      <c r="BG625" s="3" t="str">
        <f>IF($L625="","",IF(SUM($AJ625:AN625)=0,$AF625,IF(LEFT(VLOOKUP($AP625,BaseEqptCdF!$C$5:$E$161,3,FALSE),2)="SD",0,IF(LEFT(VLOOKUP($AP625,BaseEqptCdF!$C$5:$E$161,3,FALSE),2)="SB",1*52,VLOOKUP($AP625,BaseEqptCdF!$C$5:$S$161,12,FALSE)*0.2*300))))</f>
        <v/>
      </c>
      <c r="BH625" s="2">
        <f t="shared" si="85"/>
        <v>0</v>
      </c>
    </row>
    <row r="626" spans="1:60" x14ac:dyDescent="0.25">
      <c r="A626" s="296" t="str">
        <f t="array" ref="A626">IF($C626="","",INDEX(Prog!$B$8:$D$300,MATCH($C626,nivo1,0),1))</f>
        <v/>
      </c>
      <c r="B626" s="296" t="str">
        <f t="array" ref="B626">IF($C626="","",INDEX(Prog!$B$8:$D$300,MATCH($C626,nivo1,0),2))</f>
        <v/>
      </c>
      <c r="C626" s="273"/>
      <c r="D626" s="267"/>
      <c r="E626" s="273"/>
      <c r="F626" s="273"/>
      <c r="G626" s="273"/>
      <c r="H626" s="273"/>
      <c r="I626" s="273"/>
      <c r="J626" s="273"/>
      <c r="K626" s="274"/>
      <c r="L626" s="273"/>
      <c r="M626" s="273"/>
      <c r="N626" s="273"/>
      <c r="O626" s="275"/>
      <c r="P626" s="273"/>
      <c r="Q626" s="273"/>
      <c r="R626" s="273"/>
      <c r="S626" s="273"/>
      <c r="T626" s="276"/>
      <c r="U626" s="276"/>
      <c r="V626" s="276"/>
      <c r="W626" s="276"/>
      <c r="X626" s="277"/>
      <c r="Y626" s="278"/>
      <c r="AA626" s="8" t="str">
        <f>IF($L626="","",VLOOKUP($L626,BaseEqptCdF!$C$5:$E$161,2,FALSE))</f>
        <v/>
      </c>
      <c r="AB626" s="8" t="str">
        <f>IF($L626="","",VLOOKUP($L626,BaseEqptCdF!$C$5:$E$161,3,FALSE))</f>
        <v/>
      </c>
      <c r="AC626" s="7" t="str">
        <f>IF($L626="","",VLOOKUP($L626,BaseEqptCdF!$C$5:$I$161,6,FALSE))</f>
        <v/>
      </c>
      <c r="AD626" s="7" t="str">
        <f>IF($L626="","",VLOOKUP($L626,BaseEqptCdF!$C$5:$I$161,7,FALSE))</f>
        <v/>
      </c>
      <c r="AE626" s="3" t="str">
        <f>IF($L626="","",VLOOKUP($L626,BaseEqptCdF!$C$5:$R$161,16,FALSE)*$AC$3)</f>
        <v/>
      </c>
      <c r="AF626" s="3" t="str">
        <f>IF($L626="","",IF(LEFT($AB626,2)="SD",0,IF(LEFT($AB626,2)="SB",1*52,IF($N626=Prog!$P$17,VLOOKUP($L626,BaseEqptCdF!$C$5:$P$161,14,FALSE)*1*300,VLOOKUP($L626,BaseEqptCdF!$C$5:$P$161,12,FALSE)*0.2*300))))</f>
        <v/>
      </c>
      <c r="AG626" s="6" t="str">
        <f t="shared" si="86"/>
        <v/>
      </c>
      <c r="AH626" s="6">
        <f>IF($U626=Prog!$S$18,YEAR($X626),"")</f>
        <v>1900</v>
      </c>
      <c r="AI626" s="5" t="str">
        <f>IF(OR($AG626="",$U626=Prog!$S$18),"",IF(OR($U626=Prog!$S$17,$U626=Prog!$S$16),YEAR($X626),IF($AG626="ND","ND",$AI$8+$O626)))</f>
        <v/>
      </c>
      <c r="AJ626" s="3" t="str">
        <f t="shared" si="81"/>
        <v/>
      </c>
      <c r="AK626" s="3" t="str">
        <f t="shared" si="80"/>
        <v/>
      </c>
      <c r="AL626" s="3" t="str">
        <f t="shared" si="80"/>
        <v/>
      </c>
      <c r="AM626" s="3" t="str">
        <f t="shared" si="80"/>
        <v/>
      </c>
      <c r="AN626" s="3" t="str">
        <f t="shared" si="80"/>
        <v/>
      </c>
      <c r="AO626" s="2">
        <f t="shared" si="82"/>
        <v>0</v>
      </c>
      <c r="AP626" s="4"/>
      <c r="AQ626" s="3">
        <f>IF(AJ626=1,VLOOKUP($AP626,BaseEqptCdF!$C$5:$R$161,16,FALSE),0)</f>
        <v>0</v>
      </c>
      <c r="AR626" s="3">
        <f>IF(AK626=1,VLOOKUP($AP626,BaseEqptCdF!$C$5:$R$161,16,FALSE),0)</f>
        <v>0</v>
      </c>
      <c r="AS626" s="3">
        <f>IF(AL626=1,VLOOKUP($AP626,BaseEqptCdF!$C$5:$R$161,16,FALSE),0)</f>
        <v>0</v>
      </c>
      <c r="AT626" s="3">
        <f>IF(AM626=1,VLOOKUP($AP626,BaseEqptCdF!$C$5:$R$161,16,FALSE),0)</f>
        <v>0</v>
      </c>
      <c r="AU626" s="3">
        <f>IF(AN626=1,VLOOKUP($AP626,BaseEqptCdF!$C$5:$R$161,16,FALSE),0)</f>
        <v>0</v>
      </c>
      <c r="AV626" s="2">
        <f t="shared" si="83"/>
        <v>0</v>
      </c>
      <c r="AW626" s="3" t="str">
        <f>IF($L626="","",IF(SUM($AJ626:AJ626)=0,$AE626,VLOOKUP($AP626,BaseEqptCdF!$C$5:$R$161,16,FALSE)*$AC$3))</f>
        <v/>
      </c>
      <c r="AX626" s="3" t="str">
        <f>IF($L626="","",IF(SUM($AJ626:AK626)=0,$AE626,VLOOKUP($AP626,BaseEqptCdF!$C$5:$R$161,16,FALSE)*$AC$3))</f>
        <v/>
      </c>
      <c r="AY626" s="3" t="str">
        <f>IF($L626="","",IF(SUM($AJ626:AL626)=0,$AE626,VLOOKUP($AP626,BaseEqptCdF!$C$5:$R$161,16,FALSE)*$AC$3))</f>
        <v/>
      </c>
      <c r="AZ626" s="3" t="str">
        <f>IF($L626="","",IF(SUM($AJ626:AM626)=0,$AE626,VLOOKUP($AP626,BaseEqptCdF!$C$5:$R$161,16,FALSE)*$AC$3))</f>
        <v/>
      </c>
      <c r="BA626" s="3" t="str">
        <f>IF($L626="","",IF(SUM($AJ626:AN626)=0,$AE626,VLOOKUP($AP626,BaseEqptCdF!$C$5:$R$161,16,FALSE)*$AC$3))</f>
        <v/>
      </c>
      <c r="BB626" s="2">
        <f t="shared" si="84"/>
        <v>0</v>
      </c>
      <c r="BC626" s="3" t="str">
        <f>IF($L626="","",IF(SUM($AJ626:AJ626)=0,$AF626,IF(LEFT(VLOOKUP($AP626,BaseEqptCdF!$C$5:$E$161,3,FALSE),2)="SD",0,IF(LEFT(VLOOKUP($AP626,BaseEqptCdF!$C$5:$E$161,3,FALSE),2)="SB",1*52,VLOOKUP($AP626,BaseEqptCdF!$C$5:$S$161,12,FALSE)*0.2*300))))</f>
        <v/>
      </c>
      <c r="BD626" s="3" t="str">
        <f>IF($L626="","",IF(SUM($AJ626:AK626)=0,$AF626,IF(LEFT(VLOOKUP($AP626,BaseEqptCdF!$C$5:$E$161,3,FALSE),2)="SD",0,IF(LEFT(VLOOKUP($AP626,BaseEqptCdF!$C$5:$E$161,3,FALSE),2)="SB",1*52,VLOOKUP($AP626,BaseEqptCdF!$C$5:$S$161,12,FALSE)*0.2*300))))</f>
        <v/>
      </c>
      <c r="BE626" s="3" t="str">
        <f>IF($L626="","",IF(SUM($AJ626:AL626)=0,$AF626,IF(LEFT(VLOOKUP($AP626,BaseEqptCdF!$C$5:$E$161,3,FALSE),2)="SD",0,IF(LEFT(VLOOKUP($AP626,BaseEqptCdF!$C$5:$E$161,3,FALSE),2)="SB",1*52,VLOOKUP($AP626,BaseEqptCdF!$C$5:$S$161,12,FALSE)*0.2*300))))</f>
        <v/>
      </c>
      <c r="BF626" s="3" t="str">
        <f>IF($L626="","",IF(SUM($AJ626:AM626)=0,$AF626,IF(LEFT(VLOOKUP($AP626,BaseEqptCdF!$C$5:$E$161,3,FALSE),2)="SD",0,IF(LEFT(VLOOKUP($AP626,BaseEqptCdF!$C$5:$E$161,3,FALSE),2)="SB",1*52,VLOOKUP($AP626,BaseEqptCdF!$C$5:$S$161,12,FALSE)*0.2*300))))</f>
        <v/>
      </c>
      <c r="BG626" s="3" t="str">
        <f>IF($L626="","",IF(SUM($AJ626:AN626)=0,$AF626,IF(LEFT(VLOOKUP($AP626,BaseEqptCdF!$C$5:$E$161,3,FALSE),2)="SD",0,IF(LEFT(VLOOKUP($AP626,BaseEqptCdF!$C$5:$E$161,3,FALSE),2)="SB",1*52,VLOOKUP($AP626,BaseEqptCdF!$C$5:$S$161,12,FALSE)*0.2*300))))</f>
        <v/>
      </c>
      <c r="BH626" s="2">
        <f t="shared" si="85"/>
        <v>0</v>
      </c>
    </row>
    <row r="627" spans="1:60" x14ac:dyDescent="0.25">
      <c r="A627" s="296" t="str">
        <f t="array" ref="A627">IF($C627="","",INDEX(Prog!$B$8:$D$300,MATCH($C627,nivo1,0),1))</f>
        <v/>
      </c>
      <c r="B627" s="296" t="str">
        <f t="array" ref="B627">IF($C627="","",INDEX(Prog!$B$8:$D$300,MATCH($C627,nivo1,0),2))</f>
        <v/>
      </c>
      <c r="C627" s="273"/>
      <c r="D627" s="267"/>
      <c r="E627" s="273"/>
      <c r="F627" s="273"/>
      <c r="G627" s="273"/>
      <c r="H627" s="273"/>
      <c r="I627" s="273"/>
      <c r="J627" s="273"/>
      <c r="K627" s="274"/>
      <c r="L627" s="273"/>
      <c r="M627" s="273"/>
      <c r="N627" s="273"/>
      <c r="O627" s="275"/>
      <c r="P627" s="273"/>
      <c r="Q627" s="273"/>
      <c r="R627" s="273"/>
      <c r="S627" s="273"/>
      <c r="T627" s="276"/>
      <c r="U627" s="276"/>
      <c r="V627" s="276"/>
      <c r="W627" s="276"/>
      <c r="X627" s="277"/>
      <c r="Y627" s="278"/>
      <c r="AA627" s="8" t="str">
        <f>IF($L627="","",VLOOKUP($L627,BaseEqptCdF!$C$5:$E$161,2,FALSE))</f>
        <v/>
      </c>
      <c r="AB627" s="8" t="str">
        <f>IF($L627="","",VLOOKUP($L627,BaseEqptCdF!$C$5:$E$161,3,FALSE))</f>
        <v/>
      </c>
      <c r="AC627" s="7" t="str">
        <f>IF($L627="","",VLOOKUP($L627,BaseEqptCdF!$C$5:$I$161,6,FALSE))</f>
        <v/>
      </c>
      <c r="AD627" s="7" t="str">
        <f>IF($L627="","",VLOOKUP($L627,BaseEqptCdF!$C$5:$I$161,7,FALSE))</f>
        <v/>
      </c>
      <c r="AE627" s="3" t="str">
        <f>IF($L627="","",VLOOKUP($L627,BaseEqptCdF!$C$5:$R$161,16,FALSE)*$AC$3)</f>
        <v/>
      </c>
      <c r="AF627" s="3" t="str">
        <f>IF($L627="","",IF(LEFT($AB627,2)="SD",0,IF(LEFT($AB627,2)="SB",1*52,IF($N627=Prog!$P$17,VLOOKUP($L627,BaseEqptCdF!$C$5:$P$161,14,FALSE)*1*300,VLOOKUP($L627,BaseEqptCdF!$C$5:$P$161,12,FALSE)*0.2*300))))</f>
        <v/>
      </c>
      <c r="AG627" s="6" t="str">
        <f t="shared" si="86"/>
        <v/>
      </c>
      <c r="AH627" s="6">
        <f>IF($U627=Prog!$S$18,YEAR($X627),"")</f>
        <v>1900</v>
      </c>
      <c r="AI627" s="5" t="str">
        <f>IF(OR($AG627="",$U627=Prog!$S$18),"",IF(OR($U627=Prog!$S$17,$U627=Prog!$S$16),YEAR($X627),IF($AG627="ND","ND",$AI$8+$O627)))</f>
        <v/>
      </c>
      <c r="AJ627" s="3" t="str">
        <f t="shared" si="81"/>
        <v/>
      </c>
      <c r="AK627" s="3" t="str">
        <f t="shared" ref="AK627:AN690" si="87">IF($AI627="","",IF($AI627=AK$9,1,0))</f>
        <v/>
      </c>
      <c r="AL627" s="3" t="str">
        <f t="shared" si="87"/>
        <v/>
      </c>
      <c r="AM627" s="3" t="str">
        <f t="shared" si="87"/>
        <v/>
      </c>
      <c r="AN627" s="3" t="str">
        <f t="shared" si="87"/>
        <v/>
      </c>
      <c r="AO627" s="2">
        <f t="shared" si="82"/>
        <v>0</v>
      </c>
      <c r="AP627" s="4"/>
      <c r="AQ627" s="3">
        <f>IF(AJ627=1,VLOOKUP($AP627,BaseEqptCdF!$C$5:$R$161,16,FALSE),0)</f>
        <v>0</v>
      </c>
      <c r="AR627" s="3">
        <f>IF(AK627=1,VLOOKUP($AP627,BaseEqptCdF!$C$5:$R$161,16,FALSE),0)</f>
        <v>0</v>
      </c>
      <c r="AS627" s="3">
        <f>IF(AL627=1,VLOOKUP($AP627,BaseEqptCdF!$C$5:$R$161,16,FALSE),0)</f>
        <v>0</v>
      </c>
      <c r="AT627" s="3">
        <f>IF(AM627=1,VLOOKUP($AP627,BaseEqptCdF!$C$5:$R$161,16,FALSE),0)</f>
        <v>0</v>
      </c>
      <c r="AU627" s="3">
        <f>IF(AN627=1,VLOOKUP($AP627,BaseEqptCdF!$C$5:$R$161,16,FALSE),0)</f>
        <v>0</v>
      </c>
      <c r="AV627" s="2">
        <f t="shared" si="83"/>
        <v>0</v>
      </c>
      <c r="AW627" s="3" t="str">
        <f>IF($L627="","",IF(SUM($AJ627:AJ627)=0,$AE627,VLOOKUP($AP627,BaseEqptCdF!$C$5:$R$161,16,FALSE)*$AC$3))</f>
        <v/>
      </c>
      <c r="AX627" s="3" t="str">
        <f>IF($L627="","",IF(SUM($AJ627:AK627)=0,$AE627,VLOOKUP($AP627,BaseEqptCdF!$C$5:$R$161,16,FALSE)*$AC$3))</f>
        <v/>
      </c>
      <c r="AY627" s="3" t="str">
        <f>IF($L627="","",IF(SUM($AJ627:AL627)=0,$AE627,VLOOKUP($AP627,BaseEqptCdF!$C$5:$R$161,16,FALSE)*$AC$3))</f>
        <v/>
      </c>
      <c r="AZ627" s="3" t="str">
        <f>IF($L627="","",IF(SUM($AJ627:AM627)=0,$AE627,VLOOKUP($AP627,BaseEqptCdF!$C$5:$R$161,16,FALSE)*$AC$3))</f>
        <v/>
      </c>
      <c r="BA627" s="3" t="str">
        <f>IF($L627="","",IF(SUM($AJ627:AN627)=0,$AE627,VLOOKUP($AP627,BaseEqptCdF!$C$5:$R$161,16,FALSE)*$AC$3))</f>
        <v/>
      </c>
      <c r="BB627" s="2">
        <f t="shared" si="84"/>
        <v>0</v>
      </c>
      <c r="BC627" s="3" t="str">
        <f>IF($L627="","",IF(SUM($AJ627:AJ627)=0,$AF627,IF(LEFT(VLOOKUP($AP627,BaseEqptCdF!$C$5:$E$161,3,FALSE),2)="SD",0,IF(LEFT(VLOOKUP($AP627,BaseEqptCdF!$C$5:$E$161,3,FALSE),2)="SB",1*52,VLOOKUP($AP627,BaseEqptCdF!$C$5:$S$161,12,FALSE)*0.2*300))))</f>
        <v/>
      </c>
      <c r="BD627" s="3" t="str">
        <f>IF($L627="","",IF(SUM($AJ627:AK627)=0,$AF627,IF(LEFT(VLOOKUP($AP627,BaseEqptCdF!$C$5:$E$161,3,FALSE),2)="SD",0,IF(LEFT(VLOOKUP($AP627,BaseEqptCdF!$C$5:$E$161,3,FALSE),2)="SB",1*52,VLOOKUP($AP627,BaseEqptCdF!$C$5:$S$161,12,FALSE)*0.2*300))))</f>
        <v/>
      </c>
      <c r="BE627" s="3" t="str">
        <f>IF($L627="","",IF(SUM($AJ627:AL627)=0,$AF627,IF(LEFT(VLOOKUP($AP627,BaseEqptCdF!$C$5:$E$161,3,FALSE),2)="SD",0,IF(LEFT(VLOOKUP($AP627,BaseEqptCdF!$C$5:$E$161,3,FALSE),2)="SB",1*52,VLOOKUP($AP627,BaseEqptCdF!$C$5:$S$161,12,FALSE)*0.2*300))))</f>
        <v/>
      </c>
      <c r="BF627" s="3" t="str">
        <f>IF($L627="","",IF(SUM($AJ627:AM627)=0,$AF627,IF(LEFT(VLOOKUP($AP627,BaseEqptCdF!$C$5:$E$161,3,FALSE),2)="SD",0,IF(LEFT(VLOOKUP($AP627,BaseEqptCdF!$C$5:$E$161,3,FALSE),2)="SB",1*52,VLOOKUP($AP627,BaseEqptCdF!$C$5:$S$161,12,FALSE)*0.2*300))))</f>
        <v/>
      </c>
      <c r="BG627" s="3" t="str">
        <f>IF($L627="","",IF(SUM($AJ627:AN627)=0,$AF627,IF(LEFT(VLOOKUP($AP627,BaseEqptCdF!$C$5:$E$161,3,FALSE),2)="SD",0,IF(LEFT(VLOOKUP($AP627,BaseEqptCdF!$C$5:$E$161,3,FALSE),2)="SB",1*52,VLOOKUP($AP627,BaseEqptCdF!$C$5:$S$161,12,FALSE)*0.2*300))))</f>
        <v/>
      </c>
      <c r="BH627" s="2">
        <f t="shared" si="85"/>
        <v>0</v>
      </c>
    </row>
    <row r="628" spans="1:60" x14ac:dyDescent="0.25">
      <c r="A628" s="296" t="str">
        <f t="array" ref="A628">IF($C628="","",INDEX(Prog!$B$8:$D$300,MATCH($C628,nivo1,0),1))</f>
        <v/>
      </c>
      <c r="B628" s="296" t="str">
        <f t="array" ref="B628">IF($C628="","",INDEX(Prog!$B$8:$D$300,MATCH($C628,nivo1,0),2))</f>
        <v/>
      </c>
      <c r="C628" s="273"/>
      <c r="D628" s="267"/>
      <c r="E628" s="273"/>
      <c r="F628" s="273"/>
      <c r="G628" s="273"/>
      <c r="H628" s="273"/>
      <c r="I628" s="273"/>
      <c r="J628" s="273"/>
      <c r="K628" s="274"/>
      <c r="L628" s="273"/>
      <c r="M628" s="273"/>
      <c r="N628" s="273"/>
      <c r="O628" s="275"/>
      <c r="P628" s="273"/>
      <c r="Q628" s="273"/>
      <c r="R628" s="273"/>
      <c r="S628" s="273"/>
      <c r="T628" s="276"/>
      <c r="U628" s="276"/>
      <c r="V628" s="276"/>
      <c r="W628" s="276"/>
      <c r="X628" s="277"/>
      <c r="Y628" s="278"/>
      <c r="AA628" s="8" t="str">
        <f>IF($L628="","",VLOOKUP($L628,BaseEqptCdF!$C$5:$E$161,2,FALSE))</f>
        <v/>
      </c>
      <c r="AB628" s="8" t="str">
        <f>IF($L628="","",VLOOKUP($L628,BaseEqptCdF!$C$5:$E$161,3,FALSE))</f>
        <v/>
      </c>
      <c r="AC628" s="7" t="str">
        <f>IF($L628="","",VLOOKUP($L628,BaseEqptCdF!$C$5:$I$161,6,FALSE))</f>
        <v/>
      </c>
      <c r="AD628" s="7" t="str">
        <f>IF($L628="","",VLOOKUP($L628,BaseEqptCdF!$C$5:$I$161,7,FALSE))</f>
        <v/>
      </c>
      <c r="AE628" s="3" t="str">
        <f>IF($L628="","",VLOOKUP($L628,BaseEqptCdF!$C$5:$R$161,16,FALSE)*$AC$3)</f>
        <v/>
      </c>
      <c r="AF628" s="3" t="str">
        <f>IF($L628="","",IF(LEFT($AB628,2)="SD",0,IF(LEFT($AB628,2)="SB",1*52,IF($N628=Prog!$P$17,VLOOKUP($L628,BaseEqptCdF!$C$5:$P$161,14,FALSE)*1*300,VLOOKUP($L628,BaseEqptCdF!$C$5:$P$161,12,FALSE)*0.2*300))))</f>
        <v/>
      </c>
      <c r="AG628" s="6" t="str">
        <f t="shared" si="86"/>
        <v/>
      </c>
      <c r="AH628" s="6">
        <f>IF($U628=Prog!$S$18,YEAR($X628),"")</f>
        <v>1900</v>
      </c>
      <c r="AI628" s="5" t="str">
        <f>IF(OR($AG628="",$U628=Prog!$S$18),"",IF(OR($U628=Prog!$S$17,$U628=Prog!$S$16),YEAR($X628),IF($AG628="ND","ND",$AI$8+$O628)))</f>
        <v/>
      </c>
      <c r="AJ628" s="3" t="str">
        <f t="shared" ref="AJ628:AJ691" si="88">IF($AI628="","",IF($AI628&lt;=AJ$9,1,0))</f>
        <v/>
      </c>
      <c r="AK628" s="3" t="str">
        <f t="shared" si="87"/>
        <v/>
      </c>
      <c r="AL628" s="3" t="str">
        <f t="shared" si="87"/>
        <v/>
      </c>
      <c r="AM628" s="3" t="str">
        <f t="shared" si="87"/>
        <v/>
      </c>
      <c r="AN628" s="3" t="str">
        <f t="shared" si="87"/>
        <v/>
      </c>
      <c r="AO628" s="2">
        <f t="shared" ref="AO628:AO691" si="89">SUM(AJ628:AN628)</f>
        <v>0</v>
      </c>
      <c r="AP628" s="4"/>
      <c r="AQ628" s="3">
        <f>IF(AJ628=1,VLOOKUP($AP628,BaseEqptCdF!$C$5:$R$161,16,FALSE),0)</f>
        <v>0</v>
      </c>
      <c r="AR628" s="3">
        <f>IF(AK628=1,VLOOKUP($AP628,BaseEqptCdF!$C$5:$R$161,16,FALSE),0)</f>
        <v>0</v>
      </c>
      <c r="AS628" s="3">
        <f>IF(AL628=1,VLOOKUP($AP628,BaseEqptCdF!$C$5:$R$161,16,FALSE),0)</f>
        <v>0</v>
      </c>
      <c r="AT628" s="3">
        <f>IF(AM628=1,VLOOKUP($AP628,BaseEqptCdF!$C$5:$R$161,16,FALSE),0)</f>
        <v>0</v>
      </c>
      <c r="AU628" s="3">
        <f>IF(AN628=1,VLOOKUP($AP628,BaseEqptCdF!$C$5:$R$161,16,FALSE),0)</f>
        <v>0</v>
      </c>
      <c r="AV628" s="2">
        <f t="shared" ref="AV628:AV691" si="90">SUM(AQ628:AU628)</f>
        <v>0</v>
      </c>
      <c r="AW628" s="3" t="str">
        <f>IF($L628="","",IF(SUM($AJ628:AJ628)=0,$AE628,VLOOKUP($AP628,BaseEqptCdF!$C$5:$R$161,16,FALSE)*$AC$3))</f>
        <v/>
      </c>
      <c r="AX628" s="3" t="str">
        <f>IF($L628="","",IF(SUM($AJ628:AK628)=0,$AE628,VLOOKUP($AP628,BaseEqptCdF!$C$5:$R$161,16,FALSE)*$AC$3))</f>
        <v/>
      </c>
      <c r="AY628" s="3" t="str">
        <f>IF($L628="","",IF(SUM($AJ628:AL628)=0,$AE628,VLOOKUP($AP628,BaseEqptCdF!$C$5:$R$161,16,FALSE)*$AC$3))</f>
        <v/>
      </c>
      <c r="AZ628" s="3" t="str">
        <f>IF($L628="","",IF(SUM($AJ628:AM628)=0,$AE628,VLOOKUP($AP628,BaseEqptCdF!$C$5:$R$161,16,FALSE)*$AC$3))</f>
        <v/>
      </c>
      <c r="BA628" s="3" t="str">
        <f>IF($L628="","",IF(SUM($AJ628:AN628)=0,$AE628,VLOOKUP($AP628,BaseEqptCdF!$C$5:$R$161,16,FALSE)*$AC$3))</f>
        <v/>
      </c>
      <c r="BB628" s="2">
        <f t="shared" ref="BB628:BB691" si="91">SUM(AW628:BA628)</f>
        <v>0</v>
      </c>
      <c r="BC628" s="3" t="str">
        <f>IF($L628="","",IF(SUM($AJ628:AJ628)=0,$AF628,IF(LEFT(VLOOKUP($AP628,BaseEqptCdF!$C$5:$E$161,3,FALSE),2)="SD",0,IF(LEFT(VLOOKUP($AP628,BaseEqptCdF!$C$5:$E$161,3,FALSE),2)="SB",1*52,VLOOKUP($AP628,BaseEqptCdF!$C$5:$S$161,12,FALSE)*0.2*300))))</f>
        <v/>
      </c>
      <c r="BD628" s="3" t="str">
        <f>IF($L628="","",IF(SUM($AJ628:AK628)=0,$AF628,IF(LEFT(VLOOKUP($AP628,BaseEqptCdF!$C$5:$E$161,3,FALSE),2)="SD",0,IF(LEFT(VLOOKUP($AP628,BaseEqptCdF!$C$5:$E$161,3,FALSE),2)="SB",1*52,VLOOKUP($AP628,BaseEqptCdF!$C$5:$S$161,12,FALSE)*0.2*300))))</f>
        <v/>
      </c>
      <c r="BE628" s="3" t="str">
        <f>IF($L628="","",IF(SUM($AJ628:AL628)=0,$AF628,IF(LEFT(VLOOKUP($AP628,BaseEqptCdF!$C$5:$E$161,3,FALSE),2)="SD",0,IF(LEFT(VLOOKUP($AP628,BaseEqptCdF!$C$5:$E$161,3,FALSE),2)="SB",1*52,VLOOKUP($AP628,BaseEqptCdF!$C$5:$S$161,12,FALSE)*0.2*300))))</f>
        <v/>
      </c>
      <c r="BF628" s="3" t="str">
        <f>IF($L628="","",IF(SUM($AJ628:AM628)=0,$AF628,IF(LEFT(VLOOKUP($AP628,BaseEqptCdF!$C$5:$E$161,3,FALSE),2)="SD",0,IF(LEFT(VLOOKUP($AP628,BaseEqptCdF!$C$5:$E$161,3,FALSE),2)="SB",1*52,VLOOKUP($AP628,BaseEqptCdF!$C$5:$S$161,12,FALSE)*0.2*300))))</f>
        <v/>
      </c>
      <c r="BG628" s="3" t="str">
        <f>IF($L628="","",IF(SUM($AJ628:AN628)=0,$AF628,IF(LEFT(VLOOKUP($AP628,BaseEqptCdF!$C$5:$E$161,3,FALSE),2)="SD",0,IF(LEFT(VLOOKUP($AP628,BaseEqptCdF!$C$5:$E$161,3,FALSE),2)="SB",1*52,VLOOKUP($AP628,BaseEqptCdF!$C$5:$S$161,12,FALSE)*0.2*300))))</f>
        <v/>
      </c>
      <c r="BH628" s="2">
        <f t="shared" ref="BH628:BH691" si="92">SUM(BC628:BG628)</f>
        <v>0</v>
      </c>
    </row>
    <row r="629" spans="1:60" x14ac:dyDescent="0.25">
      <c r="A629" s="296" t="str">
        <f t="array" ref="A629">IF($C629="","",INDEX(Prog!$B$8:$D$300,MATCH($C629,nivo1,0),1))</f>
        <v/>
      </c>
      <c r="B629" s="296" t="str">
        <f t="array" ref="B629">IF($C629="","",INDEX(Prog!$B$8:$D$300,MATCH($C629,nivo1,0),2))</f>
        <v/>
      </c>
      <c r="C629" s="273"/>
      <c r="D629" s="267"/>
      <c r="E629" s="273"/>
      <c r="F629" s="273"/>
      <c r="G629" s="273"/>
      <c r="H629" s="273"/>
      <c r="I629" s="273"/>
      <c r="J629" s="273"/>
      <c r="K629" s="274"/>
      <c r="L629" s="273"/>
      <c r="M629" s="273"/>
      <c r="N629" s="273"/>
      <c r="O629" s="275"/>
      <c r="P629" s="273"/>
      <c r="Q629" s="273"/>
      <c r="R629" s="273"/>
      <c r="S629" s="273"/>
      <c r="T629" s="276"/>
      <c r="U629" s="276"/>
      <c r="V629" s="276"/>
      <c r="W629" s="276"/>
      <c r="X629" s="277"/>
      <c r="Y629" s="278"/>
      <c r="AA629" s="8" t="str">
        <f>IF($L629="","",VLOOKUP($L629,BaseEqptCdF!$C$5:$E$161,2,FALSE))</f>
        <v/>
      </c>
      <c r="AB629" s="8" t="str">
        <f>IF($L629="","",VLOOKUP($L629,BaseEqptCdF!$C$5:$E$161,3,FALSE))</f>
        <v/>
      </c>
      <c r="AC629" s="7" t="str">
        <f>IF($L629="","",VLOOKUP($L629,BaseEqptCdF!$C$5:$I$161,6,FALSE))</f>
        <v/>
      </c>
      <c r="AD629" s="7" t="str">
        <f>IF($L629="","",VLOOKUP($L629,BaseEqptCdF!$C$5:$I$161,7,FALSE))</f>
        <v/>
      </c>
      <c r="AE629" s="3" t="str">
        <f>IF($L629="","",VLOOKUP($L629,BaseEqptCdF!$C$5:$R$161,16,FALSE)*$AC$3)</f>
        <v/>
      </c>
      <c r="AF629" s="3" t="str">
        <f>IF($L629="","",IF(LEFT($AB629,2)="SD",0,IF(LEFT($AB629,2)="SB",1*52,IF($N629=Prog!$P$17,VLOOKUP($L629,BaseEqptCdF!$C$5:$P$161,14,FALSE)*1*300,VLOOKUP($L629,BaseEqptCdF!$C$5:$P$161,12,FALSE)*0.2*300))))</f>
        <v/>
      </c>
      <c r="AG629" s="6" t="str">
        <f t="shared" si="86"/>
        <v/>
      </c>
      <c r="AH629" s="6">
        <f>IF($U629=Prog!$S$18,YEAR($X629),"")</f>
        <v>1900</v>
      </c>
      <c r="AI629" s="5" t="str">
        <f>IF(OR($AG629="",$U629=Prog!$S$18),"",IF(OR($U629=Prog!$S$17,$U629=Prog!$S$16),YEAR($X629),IF($AG629="ND","ND",$AI$8+$O629)))</f>
        <v/>
      </c>
      <c r="AJ629" s="3" t="str">
        <f t="shared" si="88"/>
        <v/>
      </c>
      <c r="AK629" s="3" t="str">
        <f t="shared" si="87"/>
        <v/>
      </c>
      <c r="AL629" s="3" t="str">
        <f t="shared" si="87"/>
        <v/>
      </c>
      <c r="AM629" s="3" t="str">
        <f t="shared" si="87"/>
        <v/>
      </c>
      <c r="AN629" s="3" t="str">
        <f t="shared" si="87"/>
        <v/>
      </c>
      <c r="AO629" s="2">
        <f t="shared" si="89"/>
        <v>0</v>
      </c>
      <c r="AP629" s="4"/>
      <c r="AQ629" s="3">
        <f>IF(AJ629=1,VLOOKUP($AP629,BaseEqptCdF!$C$5:$R$161,16,FALSE),0)</f>
        <v>0</v>
      </c>
      <c r="AR629" s="3">
        <f>IF(AK629=1,VLOOKUP($AP629,BaseEqptCdF!$C$5:$R$161,16,FALSE),0)</f>
        <v>0</v>
      </c>
      <c r="AS629" s="3">
        <f>IF(AL629=1,VLOOKUP($AP629,BaseEqptCdF!$C$5:$R$161,16,FALSE),0)</f>
        <v>0</v>
      </c>
      <c r="AT629" s="3">
        <f>IF(AM629=1,VLOOKUP($AP629,BaseEqptCdF!$C$5:$R$161,16,FALSE),0)</f>
        <v>0</v>
      </c>
      <c r="AU629" s="3">
        <f>IF(AN629=1,VLOOKUP($AP629,BaseEqptCdF!$C$5:$R$161,16,FALSE),0)</f>
        <v>0</v>
      </c>
      <c r="AV629" s="2">
        <f t="shared" si="90"/>
        <v>0</v>
      </c>
      <c r="AW629" s="3" t="str">
        <f>IF($L629="","",IF(SUM($AJ629:AJ629)=0,$AE629,VLOOKUP($AP629,BaseEqptCdF!$C$5:$R$161,16,FALSE)*$AC$3))</f>
        <v/>
      </c>
      <c r="AX629" s="3" t="str">
        <f>IF($L629="","",IF(SUM($AJ629:AK629)=0,$AE629,VLOOKUP($AP629,BaseEqptCdF!$C$5:$R$161,16,FALSE)*$AC$3))</f>
        <v/>
      </c>
      <c r="AY629" s="3" t="str">
        <f>IF($L629="","",IF(SUM($AJ629:AL629)=0,$AE629,VLOOKUP($AP629,BaseEqptCdF!$C$5:$R$161,16,FALSE)*$AC$3))</f>
        <v/>
      </c>
      <c r="AZ629" s="3" t="str">
        <f>IF($L629="","",IF(SUM($AJ629:AM629)=0,$AE629,VLOOKUP($AP629,BaseEqptCdF!$C$5:$R$161,16,FALSE)*$AC$3))</f>
        <v/>
      </c>
      <c r="BA629" s="3" t="str">
        <f>IF($L629="","",IF(SUM($AJ629:AN629)=0,$AE629,VLOOKUP($AP629,BaseEqptCdF!$C$5:$R$161,16,FALSE)*$AC$3))</f>
        <v/>
      </c>
      <c r="BB629" s="2">
        <f t="shared" si="91"/>
        <v>0</v>
      </c>
      <c r="BC629" s="3" t="str">
        <f>IF($L629="","",IF(SUM($AJ629:AJ629)=0,$AF629,IF(LEFT(VLOOKUP($AP629,BaseEqptCdF!$C$5:$E$161,3,FALSE),2)="SD",0,IF(LEFT(VLOOKUP($AP629,BaseEqptCdF!$C$5:$E$161,3,FALSE),2)="SB",1*52,VLOOKUP($AP629,BaseEqptCdF!$C$5:$S$161,12,FALSE)*0.2*300))))</f>
        <v/>
      </c>
      <c r="BD629" s="3" t="str">
        <f>IF($L629="","",IF(SUM($AJ629:AK629)=0,$AF629,IF(LEFT(VLOOKUP($AP629,BaseEqptCdF!$C$5:$E$161,3,FALSE),2)="SD",0,IF(LEFT(VLOOKUP($AP629,BaseEqptCdF!$C$5:$E$161,3,FALSE),2)="SB",1*52,VLOOKUP($AP629,BaseEqptCdF!$C$5:$S$161,12,FALSE)*0.2*300))))</f>
        <v/>
      </c>
      <c r="BE629" s="3" t="str">
        <f>IF($L629="","",IF(SUM($AJ629:AL629)=0,$AF629,IF(LEFT(VLOOKUP($AP629,BaseEqptCdF!$C$5:$E$161,3,FALSE),2)="SD",0,IF(LEFT(VLOOKUP($AP629,BaseEqptCdF!$C$5:$E$161,3,FALSE),2)="SB",1*52,VLOOKUP($AP629,BaseEqptCdF!$C$5:$S$161,12,FALSE)*0.2*300))))</f>
        <v/>
      </c>
      <c r="BF629" s="3" t="str">
        <f>IF($L629="","",IF(SUM($AJ629:AM629)=0,$AF629,IF(LEFT(VLOOKUP($AP629,BaseEqptCdF!$C$5:$E$161,3,FALSE),2)="SD",0,IF(LEFT(VLOOKUP($AP629,BaseEqptCdF!$C$5:$E$161,3,FALSE),2)="SB",1*52,VLOOKUP($AP629,BaseEqptCdF!$C$5:$S$161,12,FALSE)*0.2*300))))</f>
        <v/>
      </c>
      <c r="BG629" s="3" t="str">
        <f>IF($L629="","",IF(SUM($AJ629:AN629)=0,$AF629,IF(LEFT(VLOOKUP($AP629,BaseEqptCdF!$C$5:$E$161,3,FALSE),2)="SD",0,IF(LEFT(VLOOKUP($AP629,BaseEqptCdF!$C$5:$E$161,3,FALSE),2)="SB",1*52,VLOOKUP($AP629,BaseEqptCdF!$C$5:$S$161,12,FALSE)*0.2*300))))</f>
        <v/>
      </c>
      <c r="BH629" s="2">
        <f t="shared" si="92"/>
        <v>0</v>
      </c>
    </row>
    <row r="630" spans="1:60" x14ac:dyDescent="0.25">
      <c r="A630" s="296" t="str">
        <f t="array" ref="A630">IF($C630="","",INDEX(Prog!$B$8:$D$300,MATCH($C630,nivo1,0),1))</f>
        <v/>
      </c>
      <c r="B630" s="296" t="str">
        <f t="array" ref="B630">IF($C630="","",INDEX(Prog!$B$8:$D$300,MATCH($C630,nivo1,0),2))</f>
        <v/>
      </c>
      <c r="C630" s="273"/>
      <c r="D630" s="267"/>
      <c r="E630" s="273"/>
      <c r="F630" s="273"/>
      <c r="G630" s="273"/>
      <c r="H630" s="273"/>
      <c r="I630" s="273"/>
      <c r="J630" s="273"/>
      <c r="K630" s="274"/>
      <c r="L630" s="273"/>
      <c r="M630" s="273"/>
      <c r="N630" s="273"/>
      <c r="O630" s="275"/>
      <c r="P630" s="273"/>
      <c r="Q630" s="273"/>
      <c r="R630" s="273"/>
      <c r="S630" s="273"/>
      <c r="T630" s="276"/>
      <c r="U630" s="276"/>
      <c r="V630" s="276"/>
      <c r="W630" s="276"/>
      <c r="X630" s="277"/>
      <c r="Y630" s="278"/>
      <c r="AA630" s="8" t="str">
        <f>IF($L630="","",VLOOKUP($L630,BaseEqptCdF!$C$5:$E$161,2,FALSE))</f>
        <v/>
      </c>
      <c r="AB630" s="8" t="str">
        <f>IF($L630="","",VLOOKUP($L630,BaseEqptCdF!$C$5:$E$161,3,FALSE))</f>
        <v/>
      </c>
      <c r="AC630" s="7" t="str">
        <f>IF($L630="","",VLOOKUP($L630,BaseEqptCdF!$C$5:$I$161,6,FALSE))</f>
        <v/>
      </c>
      <c r="AD630" s="7" t="str">
        <f>IF($L630="","",VLOOKUP($L630,BaseEqptCdF!$C$5:$I$161,7,FALSE))</f>
        <v/>
      </c>
      <c r="AE630" s="3" t="str">
        <f>IF($L630="","",VLOOKUP($L630,BaseEqptCdF!$C$5:$R$161,16,FALSE)*$AC$3)</f>
        <v/>
      </c>
      <c r="AF630" s="3" t="str">
        <f>IF($L630="","",IF(LEFT($AB630,2)="SD",0,IF(LEFT($AB630,2)="SB",1*52,IF($N630=Prog!$P$17,VLOOKUP($L630,BaseEqptCdF!$C$5:$P$161,14,FALSE)*1*300,VLOOKUP($L630,BaseEqptCdF!$C$5:$P$161,12,FALSE)*0.2*300))))</f>
        <v/>
      </c>
      <c r="AG630" s="6" t="str">
        <f t="shared" si="86"/>
        <v/>
      </c>
      <c r="AH630" s="6">
        <f>IF($U630=Prog!$S$18,YEAR($X630),"")</f>
        <v>1900</v>
      </c>
      <c r="AI630" s="5" t="str">
        <f>IF(OR($AG630="",$U630=Prog!$S$18),"",IF(OR($U630=Prog!$S$17,$U630=Prog!$S$16),YEAR($X630),IF($AG630="ND","ND",$AI$8+$O630)))</f>
        <v/>
      </c>
      <c r="AJ630" s="3" t="str">
        <f t="shared" si="88"/>
        <v/>
      </c>
      <c r="AK630" s="3" t="str">
        <f t="shared" si="87"/>
        <v/>
      </c>
      <c r="AL630" s="3" t="str">
        <f t="shared" si="87"/>
        <v/>
      </c>
      <c r="AM630" s="3" t="str">
        <f t="shared" si="87"/>
        <v/>
      </c>
      <c r="AN630" s="3" t="str">
        <f t="shared" si="87"/>
        <v/>
      </c>
      <c r="AO630" s="2">
        <f t="shared" si="89"/>
        <v>0</v>
      </c>
      <c r="AP630" s="4"/>
      <c r="AQ630" s="3">
        <f>IF(AJ630=1,VLOOKUP($AP630,BaseEqptCdF!$C$5:$R$161,16,FALSE),0)</f>
        <v>0</v>
      </c>
      <c r="AR630" s="3">
        <f>IF(AK630=1,VLOOKUP($AP630,BaseEqptCdF!$C$5:$R$161,16,FALSE),0)</f>
        <v>0</v>
      </c>
      <c r="AS630" s="3">
        <f>IF(AL630=1,VLOOKUP($AP630,BaseEqptCdF!$C$5:$R$161,16,FALSE),0)</f>
        <v>0</v>
      </c>
      <c r="AT630" s="3">
        <f>IF(AM630=1,VLOOKUP($AP630,BaseEqptCdF!$C$5:$R$161,16,FALSE),0)</f>
        <v>0</v>
      </c>
      <c r="AU630" s="3">
        <f>IF(AN630=1,VLOOKUP($AP630,BaseEqptCdF!$C$5:$R$161,16,FALSE),0)</f>
        <v>0</v>
      </c>
      <c r="AV630" s="2">
        <f t="shared" si="90"/>
        <v>0</v>
      </c>
      <c r="AW630" s="3" t="str">
        <f>IF($L630="","",IF(SUM($AJ630:AJ630)=0,$AE630,VLOOKUP($AP630,BaseEqptCdF!$C$5:$R$161,16,FALSE)*$AC$3))</f>
        <v/>
      </c>
      <c r="AX630" s="3" t="str">
        <f>IF($L630="","",IF(SUM($AJ630:AK630)=0,$AE630,VLOOKUP($AP630,BaseEqptCdF!$C$5:$R$161,16,FALSE)*$AC$3))</f>
        <v/>
      </c>
      <c r="AY630" s="3" t="str">
        <f>IF($L630="","",IF(SUM($AJ630:AL630)=0,$AE630,VLOOKUP($AP630,BaseEqptCdF!$C$5:$R$161,16,FALSE)*$AC$3))</f>
        <v/>
      </c>
      <c r="AZ630" s="3" t="str">
        <f>IF($L630="","",IF(SUM($AJ630:AM630)=0,$AE630,VLOOKUP($AP630,BaseEqptCdF!$C$5:$R$161,16,FALSE)*$AC$3))</f>
        <v/>
      </c>
      <c r="BA630" s="3" t="str">
        <f>IF($L630="","",IF(SUM($AJ630:AN630)=0,$AE630,VLOOKUP($AP630,BaseEqptCdF!$C$5:$R$161,16,FALSE)*$AC$3))</f>
        <v/>
      </c>
      <c r="BB630" s="2">
        <f t="shared" si="91"/>
        <v>0</v>
      </c>
      <c r="BC630" s="3" t="str">
        <f>IF($L630="","",IF(SUM($AJ630:AJ630)=0,$AF630,IF(LEFT(VLOOKUP($AP630,BaseEqptCdF!$C$5:$E$161,3,FALSE),2)="SD",0,IF(LEFT(VLOOKUP($AP630,BaseEqptCdF!$C$5:$E$161,3,FALSE),2)="SB",1*52,VLOOKUP($AP630,BaseEqptCdF!$C$5:$S$161,12,FALSE)*0.2*300))))</f>
        <v/>
      </c>
      <c r="BD630" s="3" t="str">
        <f>IF($L630="","",IF(SUM($AJ630:AK630)=0,$AF630,IF(LEFT(VLOOKUP($AP630,BaseEqptCdF!$C$5:$E$161,3,FALSE),2)="SD",0,IF(LEFT(VLOOKUP($AP630,BaseEqptCdF!$C$5:$E$161,3,FALSE),2)="SB",1*52,VLOOKUP($AP630,BaseEqptCdF!$C$5:$S$161,12,FALSE)*0.2*300))))</f>
        <v/>
      </c>
      <c r="BE630" s="3" t="str">
        <f>IF($L630="","",IF(SUM($AJ630:AL630)=0,$AF630,IF(LEFT(VLOOKUP($AP630,BaseEqptCdF!$C$5:$E$161,3,FALSE),2)="SD",0,IF(LEFT(VLOOKUP($AP630,BaseEqptCdF!$C$5:$E$161,3,FALSE),2)="SB",1*52,VLOOKUP($AP630,BaseEqptCdF!$C$5:$S$161,12,FALSE)*0.2*300))))</f>
        <v/>
      </c>
      <c r="BF630" s="3" t="str">
        <f>IF($L630="","",IF(SUM($AJ630:AM630)=0,$AF630,IF(LEFT(VLOOKUP($AP630,BaseEqptCdF!$C$5:$E$161,3,FALSE),2)="SD",0,IF(LEFT(VLOOKUP($AP630,BaseEqptCdF!$C$5:$E$161,3,FALSE),2)="SB",1*52,VLOOKUP($AP630,BaseEqptCdF!$C$5:$S$161,12,FALSE)*0.2*300))))</f>
        <v/>
      </c>
      <c r="BG630" s="3" t="str">
        <f>IF($L630="","",IF(SUM($AJ630:AN630)=0,$AF630,IF(LEFT(VLOOKUP($AP630,BaseEqptCdF!$C$5:$E$161,3,FALSE),2)="SD",0,IF(LEFT(VLOOKUP($AP630,BaseEqptCdF!$C$5:$E$161,3,FALSE),2)="SB",1*52,VLOOKUP($AP630,BaseEqptCdF!$C$5:$S$161,12,FALSE)*0.2*300))))</f>
        <v/>
      </c>
      <c r="BH630" s="2">
        <f t="shared" si="92"/>
        <v>0</v>
      </c>
    </row>
    <row r="631" spans="1:60" x14ac:dyDescent="0.25">
      <c r="A631" s="296" t="str">
        <f t="array" ref="A631">IF($C631="","",INDEX(Prog!$B$8:$D$300,MATCH($C631,nivo1,0),1))</f>
        <v/>
      </c>
      <c r="B631" s="296" t="str">
        <f t="array" ref="B631">IF($C631="","",INDEX(Prog!$B$8:$D$300,MATCH($C631,nivo1,0),2))</f>
        <v/>
      </c>
      <c r="C631" s="273"/>
      <c r="D631" s="267"/>
      <c r="E631" s="273"/>
      <c r="F631" s="273"/>
      <c r="G631" s="273"/>
      <c r="H631" s="273"/>
      <c r="I631" s="273"/>
      <c r="J631" s="273"/>
      <c r="K631" s="274"/>
      <c r="L631" s="273"/>
      <c r="M631" s="273"/>
      <c r="N631" s="273"/>
      <c r="O631" s="275"/>
      <c r="P631" s="273"/>
      <c r="Q631" s="273"/>
      <c r="R631" s="273"/>
      <c r="S631" s="273"/>
      <c r="T631" s="276"/>
      <c r="U631" s="276"/>
      <c r="V631" s="276"/>
      <c r="W631" s="276"/>
      <c r="X631" s="277"/>
      <c r="Y631" s="278"/>
      <c r="AA631" s="8" t="str">
        <f>IF($L631="","",VLOOKUP($L631,BaseEqptCdF!$C$5:$E$161,2,FALSE))</f>
        <v/>
      </c>
      <c r="AB631" s="8" t="str">
        <f>IF($L631="","",VLOOKUP($L631,BaseEqptCdF!$C$5:$E$161,3,FALSE))</f>
        <v/>
      </c>
      <c r="AC631" s="7" t="str">
        <f>IF($L631="","",VLOOKUP($L631,BaseEqptCdF!$C$5:$I$161,6,FALSE))</f>
        <v/>
      </c>
      <c r="AD631" s="7" t="str">
        <f>IF($L631="","",VLOOKUP($L631,BaseEqptCdF!$C$5:$I$161,7,FALSE))</f>
        <v/>
      </c>
      <c r="AE631" s="3" t="str">
        <f>IF($L631="","",VLOOKUP($L631,BaseEqptCdF!$C$5:$R$161,16,FALSE)*$AC$3)</f>
        <v/>
      </c>
      <c r="AF631" s="3" t="str">
        <f>IF($L631="","",IF(LEFT($AB631,2)="SD",0,IF(LEFT($AB631,2)="SB",1*52,IF($N631=Prog!$P$17,VLOOKUP($L631,BaseEqptCdF!$C$5:$P$161,14,FALSE)*1*300,VLOOKUP($L631,BaseEqptCdF!$C$5:$P$161,12,FALSE)*0.2*300))))</f>
        <v/>
      </c>
      <c r="AG631" s="6" t="str">
        <f t="shared" si="86"/>
        <v/>
      </c>
      <c r="AH631" s="6">
        <f>IF($U631=Prog!$S$18,YEAR($X631),"")</f>
        <v>1900</v>
      </c>
      <c r="AI631" s="5" t="str">
        <f>IF(OR($AG631="",$U631=Prog!$S$18),"",IF(OR($U631=Prog!$S$17,$U631=Prog!$S$16),YEAR($X631),IF($AG631="ND","ND",$AI$8+$O631)))</f>
        <v/>
      </c>
      <c r="AJ631" s="3" t="str">
        <f t="shared" si="88"/>
        <v/>
      </c>
      <c r="AK631" s="3" t="str">
        <f t="shared" si="87"/>
        <v/>
      </c>
      <c r="AL631" s="3" t="str">
        <f t="shared" si="87"/>
        <v/>
      </c>
      <c r="AM631" s="3" t="str">
        <f t="shared" si="87"/>
        <v/>
      </c>
      <c r="AN631" s="3" t="str">
        <f t="shared" si="87"/>
        <v/>
      </c>
      <c r="AO631" s="2">
        <f t="shared" si="89"/>
        <v>0</v>
      </c>
      <c r="AP631" s="4"/>
      <c r="AQ631" s="3">
        <f>IF(AJ631=1,VLOOKUP($AP631,BaseEqptCdF!$C$5:$R$161,16,FALSE),0)</f>
        <v>0</v>
      </c>
      <c r="AR631" s="3">
        <f>IF(AK631=1,VLOOKUP($AP631,BaseEqptCdF!$C$5:$R$161,16,FALSE),0)</f>
        <v>0</v>
      </c>
      <c r="AS631" s="3">
        <f>IF(AL631=1,VLOOKUP($AP631,BaseEqptCdF!$C$5:$R$161,16,FALSE),0)</f>
        <v>0</v>
      </c>
      <c r="AT631" s="3">
        <f>IF(AM631=1,VLOOKUP($AP631,BaseEqptCdF!$C$5:$R$161,16,FALSE),0)</f>
        <v>0</v>
      </c>
      <c r="AU631" s="3">
        <f>IF(AN631=1,VLOOKUP($AP631,BaseEqptCdF!$C$5:$R$161,16,FALSE),0)</f>
        <v>0</v>
      </c>
      <c r="AV631" s="2">
        <f t="shared" si="90"/>
        <v>0</v>
      </c>
      <c r="AW631" s="3" t="str">
        <f>IF($L631="","",IF(SUM($AJ631:AJ631)=0,$AE631,VLOOKUP($AP631,BaseEqptCdF!$C$5:$R$161,16,FALSE)*$AC$3))</f>
        <v/>
      </c>
      <c r="AX631" s="3" t="str">
        <f>IF($L631="","",IF(SUM($AJ631:AK631)=0,$AE631,VLOOKUP($AP631,BaseEqptCdF!$C$5:$R$161,16,FALSE)*$AC$3))</f>
        <v/>
      </c>
      <c r="AY631" s="3" t="str">
        <f>IF($L631="","",IF(SUM($AJ631:AL631)=0,$AE631,VLOOKUP($AP631,BaseEqptCdF!$C$5:$R$161,16,FALSE)*$AC$3))</f>
        <v/>
      </c>
      <c r="AZ631" s="3" t="str">
        <f>IF($L631="","",IF(SUM($AJ631:AM631)=0,$AE631,VLOOKUP($AP631,BaseEqptCdF!$C$5:$R$161,16,FALSE)*$AC$3))</f>
        <v/>
      </c>
      <c r="BA631" s="3" t="str">
        <f>IF($L631="","",IF(SUM($AJ631:AN631)=0,$AE631,VLOOKUP($AP631,BaseEqptCdF!$C$5:$R$161,16,FALSE)*$AC$3))</f>
        <v/>
      </c>
      <c r="BB631" s="2">
        <f t="shared" si="91"/>
        <v>0</v>
      </c>
      <c r="BC631" s="3" t="str">
        <f>IF($L631="","",IF(SUM($AJ631:AJ631)=0,$AF631,IF(LEFT(VLOOKUP($AP631,BaseEqptCdF!$C$5:$E$161,3,FALSE),2)="SD",0,IF(LEFT(VLOOKUP($AP631,BaseEqptCdF!$C$5:$E$161,3,FALSE),2)="SB",1*52,VLOOKUP($AP631,BaseEqptCdF!$C$5:$S$161,12,FALSE)*0.2*300))))</f>
        <v/>
      </c>
      <c r="BD631" s="3" t="str">
        <f>IF($L631="","",IF(SUM($AJ631:AK631)=0,$AF631,IF(LEFT(VLOOKUP($AP631,BaseEqptCdF!$C$5:$E$161,3,FALSE),2)="SD",0,IF(LEFT(VLOOKUP($AP631,BaseEqptCdF!$C$5:$E$161,3,FALSE),2)="SB",1*52,VLOOKUP($AP631,BaseEqptCdF!$C$5:$S$161,12,FALSE)*0.2*300))))</f>
        <v/>
      </c>
      <c r="BE631" s="3" t="str">
        <f>IF($L631="","",IF(SUM($AJ631:AL631)=0,$AF631,IF(LEFT(VLOOKUP($AP631,BaseEqptCdF!$C$5:$E$161,3,FALSE),2)="SD",0,IF(LEFT(VLOOKUP($AP631,BaseEqptCdF!$C$5:$E$161,3,FALSE),2)="SB",1*52,VLOOKUP($AP631,BaseEqptCdF!$C$5:$S$161,12,FALSE)*0.2*300))))</f>
        <v/>
      </c>
      <c r="BF631" s="3" t="str">
        <f>IF($L631="","",IF(SUM($AJ631:AM631)=0,$AF631,IF(LEFT(VLOOKUP($AP631,BaseEqptCdF!$C$5:$E$161,3,FALSE),2)="SD",0,IF(LEFT(VLOOKUP($AP631,BaseEqptCdF!$C$5:$E$161,3,FALSE),2)="SB",1*52,VLOOKUP($AP631,BaseEqptCdF!$C$5:$S$161,12,FALSE)*0.2*300))))</f>
        <v/>
      </c>
      <c r="BG631" s="3" t="str">
        <f>IF($L631="","",IF(SUM($AJ631:AN631)=0,$AF631,IF(LEFT(VLOOKUP($AP631,BaseEqptCdF!$C$5:$E$161,3,FALSE),2)="SD",0,IF(LEFT(VLOOKUP($AP631,BaseEqptCdF!$C$5:$E$161,3,FALSE),2)="SB",1*52,VLOOKUP($AP631,BaseEqptCdF!$C$5:$S$161,12,FALSE)*0.2*300))))</f>
        <v/>
      </c>
      <c r="BH631" s="2">
        <f t="shared" si="92"/>
        <v>0</v>
      </c>
    </row>
    <row r="632" spans="1:60" x14ac:dyDescent="0.25">
      <c r="A632" s="296" t="str">
        <f t="array" ref="A632">IF($C632="","",INDEX(Prog!$B$8:$D$300,MATCH($C632,nivo1,0),1))</f>
        <v/>
      </c>
      <c r="B632" s="296" t="str">
        <f t="array" ref="B632">IF($C632="","",INDEX(Prog!$B$8:$D$300,MATCH($C632,nivo1,0),2))</f>
        <v/>
      </c>
      <c r="C632" s="273"/>
      <c r="D632" s="267"/>
      <c r="E632" s="273"/>
      <c r="F632" s="273"/>
      <c r="G632" s="273"/>
      <c r="H632" s="273"/>
      <c r="I632" s="273"/>
      <c r="J632" s="273"/>
      <c r="K632" s="274"/>
      <c r="L632" s="273"/>
      <c r="M632" s="273"/>
      <c r="N632" s="273"/>
      <c r="O632" s="275"/>
      <c r="P632" s="273"/>
      <c r="Q632" s="273"/>
      <c r="R632" s="273"/>
      <c r="S632" s="273"/>
      <c r="T632" s="276"/>
      <c r="U632" s="276"/>
      <c r="V632" s="276"/>
      <c r="W632" s="276"/>
      <c r="X632" s="277"/>
      <c r="Y632" s="278"/>
      <c r="AA632" s="8" t="str">
        <f>IF($L632="","",VLOOKUP($L632,BaseEqptCdF!$C$5:$E$161,2,FALSE))</f>
        <v/>
      </c>
      <c r="AB632" s="8" t="str">
        <f>IF($L632="","",VLOOKUP($L632,BaseEqptCdF!$C$5:$E$161,3,FALSE))</f>
        <v/>
      </c>
      <c r="AC632" s="7" t="str">
        <f>IF($L632="","",VLOOKUP($L632,BaseEqptCdF!$C$5:$I$161,6,FALSE))</f>
        <v/>
      </c>
      <c r="AD632" s="7" t="str">
        <f>IF($L632="","",VLOOKUP($L632,BaseEqptCdF!$C$5:$I$161,7,FALSE))</f>
        <v/>
      </c>
      <c r="AE632" s="3" t="str">
        <f>IF($L632="","",VLOOKUP($L632,BaseEqptCdF!$C$5:$R$161,16,FALSE)*$AC$3)</f>
        <v/>
      </c>
      <c r="AF632" s="3" t="str">
        <f>IF($L632="","",IF(LEFT($AB632,2)="SD",0,IF(LEFT($AB632,2)="SB",1*52,IF($N632=Prog!$P$17,VLOOKUP($L632,BaseEqptCdF!$C$5:$P$161,14,FALSE)*1*300,VLOOKUP($L632,BaseEqptCdF!$C$5:$P$161,12,FALSE)*0.2*300))))</f>
        <v/>
      </c>
      <c r="AG632" s="6" t="str">
        <f t="shared" si="86"/>
        <v/>
      </c>
      <c r="AH632" s="6">
        <f>IF($U632=Prog!$S$18,YEAR($X632),"")</f>
        <v>1900</v>
      </c>
      <c r="AI632" s="5" t="str">
        <f>IF(OR($AG632="",$U632=Prog!$S$18),"",IF(OR($U632=Prog!$S$17,$U632=Prog!$S$16),YEAR($X632),IF($AG632="ND","ND",$AI$8+$O632)))</f>
        <v/>
      </c>
      <c r="AJ632" s="3" t="str">
        <f t="shared" si="88"/>
        <v/>
      </c>
      <c r="AK632" s="3" t="str">
        <f t="shared" si="87"/>
        <v/>
      </c>
      <c r="AL632" s="3" t="str">
        <f t="shared" si="87"/>
        <v/>
      </c>
      <c r="AM632" s="3" t="str">
        <f t="shared" si="87"/>
        <v/>
      </c>
      <c r="AN632" s="3" t="str">
        <f t="shared" si="87"/>
        <v/>
      </c>
      <c r="AO632" s="2">
        <f t="shared" si="89"/>
        <v>0</v>
      </c>
      <c r="AP632" s="4"/>
      <c r="AQ632" s="3">
        <f>IF(AJ632=1,VLOOKUP($AP632,BaseEqptCdF!$C$5:$R$161,16,FALSE),0)</f>
        <v>0</v>
      </c>
      <c r="AR632" s="3">
        <f>IF(AK632=1,VLOOKUP($AP632,BaseEqptCdF!$C$5:$R$161,16,FALSE),0)</f>
        <v>0</v>
      </c>
      <c r="AS632" s="3">
        <f>IF(AL632=1,VLOOKUP($AP632,BaseEqptCdF!$C$5:$R$161,16,FALSE),0)</f>
        <v>0</v>
      </c>
      <c r="AT632" s="3">
        <f>IF(AM632=1,VLOOKUP($AP632,BaseEqptCdF!$C$5:$R$161,16,FALSE),0)</f>
        <v>0</v>
      </c>
      <c r="AU632" s="3">
        <f>IF(AN632=1,VLOOKUP($AP632,BaseEqptCdF!$C$5:$R$161,16,FALSE),0)</f>
        <v>0</v>
      </c>
      <c r="AV632" s="2">
        <f t="shared" si="90"/>
        <v>0</v>
      </c>
      <c r="AW632" s="3" t="str">
        <f>IF($L632="","",IF(SUM($AJ632:AJ632)=0,$AE632,VLOOKUP($AP632,BaseEqptCdF!$C$5:$R$161,16,FALSE)*$AC$3))</f>
        <v/>
      </c>
      <c r="AX632" s="3" t="str">
        <f>IF($L632="","",IF(SUM($AJ632:AK632)=0,$AE632,VLOOKUP($AP632,BaseEqptCdF!$C$5:$R$161,16,FALSE)*$AC$3))</f>
        <v/>
      </c>
      <c r="AY632" s="3" t="str">
        <f>IF($L632="","",IF(SUM($AJ632:AL632)=0,$AE632,VLOOKUP($AP632,BaseEqptCdF!$C$5:$R$161,16,FALSE)*$AC$3))</f>
        <v/>
      </c>
      <c r="AZ632" s="3" t="str">
        <f>IF($L632="","",IF(SUM($AJ632:AM632)=0,$AE632,VLOOKUP($AP632,BaseEqptCdF!$C$5:$R$161,16,FALSE)*$AC$3))</f>
        <v/>
      </c>
      <c r="BA632" s="3" t="str">
        <f>IF($L632="","",IF(SUM($AJ632:AN632)=0,$AE632,VLOOKUP($AP632,BaseEqptCdF!$C$5:$R$161,16,FALSE)*$AC$3))</f>
        <v/>
      </c>
      <c r="BB632" s="2">
        <f t="shared" si="91"/>
        <v>0</v>
      </c>
      <c r="BC632" s="3" t="str">
        <f>IF($L632="","",IF(SUM($AJ632:AJ632)=0,$AF632,IF(LEFT(VLOOKUP($AP632,BaseEqptCdF!$C$5:$E$161,3,FALSE),2)="SD",0,IF(LEFT(VLOOKUP($AP632,BaseEqptCdF!$C$5:$E$161,3,FALSE),2)="SB",1*52,VLOOKUP($AP632,BaseEqptCdF!$C$5:$S$161,12,FALSE)*0.2*300))))</f>
        <v/>
      </c>
      <c r="BD632" s="3" t="str">
        <f>IF($L632="","",IF(SUM($AJ632:AK632)=0,$AF632,IF(LEFT(VLOOKUP($AP632,BaseEqptCdF!$C$5:$E$161,3,FALSE),2)="SD",0,IF(LEFT(VLOOKUP($AP632,BaseEqptCdF!$C$5:$E$161,3,FALSE),2)="SB",1*52,VLOOKUP($AP632,BaseEqptCdF!$C$5:$S$161,12,FALSE)*0.2*300))))</f>
        <v/>
      </c>
      <c r="BE632" s="3" t="str">
        <f>IF($L632="","",IF(SUM($AJ632:AL632)=0,$AF632,IF(LEFT(VLOOKUP($AP632,BaseEqptCdF!$C$5:$E$161,3,FALSE),2)="SD",0,IF(LEFT(VLOOKUP($AP632,BaseEqptCdF!$C$5:$E$161,3,FALSE),2)="SB",1*52,VLOOKUP($AP632,BaseEqptCdF!$C$5:$S$161,12,FALSE)*0.2*300))))</f>
        <v/>
      </c>
      <c r="BF632" s="3" t="str">
        <f>IF($L632="","",IF(SUM($AJ632:AM632)=0,$AF632,IF(LEFT(VLOOKUP($AP632,BaseEqptCdF!$C$5:$E$161,3,FALSE),2)="SD",0,IF(LEFT(VLOOKUP($AP632,BaseEqptCdF!$C$5:$E$161,3,FALSE),2)="SB",1*52,VLOOKUP($AP632,BaseEqptCdF!$C$5:$S$161,12,FALSE)*0.2*300))))</f>
        <v/>
      </c>
      <c r="BG632" s="3" t="str">
        <f>IF($L632="","",IF(SUM($AJ632:AN632)=0,$AF632,IF(LEFT(VLOOKUP($AP632,BaseEqptCdF!$C$5:$E$161,3,FALSE),2)="SD",0,IF(LEFT(VLOOKUP($AP632,BaseEqptCdF!$C$5:$E$161,3,FALSE),2)="SB",1*52,VLOOKUP($AP632,BaseEqptCdF!$C$5:$S$161,12,FALSE)*0.2*300))))</f>
        <v/>
      </c>
      <c r="BH632" s="2">
        <f t="shared" si="92"/>
        <v>0</v>
      </c>
    </row>
    <row r="633" spans="1:60" x14ac:dyDescent="0.25">
      <c r="A633" s="296" t="str">
        <f t="array" ref="A633">IF($C633="","",INDEX(Prog!$B$8:$D$300,MATCH($C633,nivo1,0),1))</f>
        <v/>
      </c>
      <c r="B633" s="296" t="str">
        <f t="array" ref="B633">IF($C633="","",INDEX(Prog!$B$8:$D$300,MATCH($C633,nivo1,0),2))</f>
        <v/>
      </c>
      <c r="C633" s="273"/>
      <c r="D633" s="267"/>
      <c r="E633" s="273"/>
      <c r="F633" s="273"/>
      <c r="G633" s="273"/>
      <c r="H633" s="273"/>
      <c r="I633" s="273"/>
      <c r="J633" s="273"/>
      <c r="K633" s="274"/>
      <c r="L633" s="273"/>
      <c r="M633" s="273"/>
      <c r="N633" s="273"/>
      <c r="O633" s="275"/>
      <c r="P633" s="273"/>
      <c r="Q633" s="273"/>
      <c r="R633" s="273"/>
      <c r="S633" s="273"/>
      <c r="T633" s="276"/>
      <c r="U633" s="276"/>
      <c r="V633" s="276"/>
      <c r="W633" s="276"/>
      <c r="X633" s="277"/>
      <c r="Y633" s="278"/>
      <c r="AA633" s="8" t="str">
        <f>IF($L633="","",VLOOKUP($L633,BaseEqptCdF!$C$5:$E$161,2,FALSE))</f>
        <v/>
      </c>
      <c r="AB633" s="8" t="str">
        <f>IF($L633="","",VLOOKUP($L633,BaseEqptCdF!$C$5:$E$161,3,FALSE))</f>
        <v/>
      </c>
      <c r="AC633" s="7" t="str">
        <f>IF($L633="","",VLOOKUP($L633,BaseEqptCdF!$C$5:$I$161,6,FALSE))</f>
        <v/>
      </c>
      <c r="AD633" s="7" t="str">
        <f>IF($L633="","",VLOOKUP($L633,BaseEqptCdF!$C$5:$I$161,7,FALSE))</f>
        <v/>
      </c>
      <c r="AE633" s="3" t="str">
        <f>IF($L633="","",VLOOKUP($L633,BaseEqptCdF!$C$5:$R$161,16,FALSE)*$AC$3)</f>
        <v/>
      </c>
      <c r="AF633" s="3" t="str">
        <f>IF($L633="","",IF(LEFT($AB633,2)="SD",0,IF(LEFT($AB633,2)="SB",1*52,IF($N633=Prog!$P$17,VLOOKUP($L633,BaseEqptCdF!$C$5:$P$161,14,FALSE)*1*300,VLOOKUP($L633,BaseEqptCdF!$C$5:$P$161,12,FALSE)*0.2*300))))</f>
        <v/>
      </c>
      <c r="AG633" s="6" t="str">
        <f t="shared" si="86"/>
        <v/>
      </c>
      <c r="AH633" s="6">
        <f>IF($U633=Prog!$S$18,YEAR($X633),"")</f>
        <v>1900</v>
      </c>
      <c r="AI633" s="5" t="str">
        <f>IF(OR($AG633="",$U633=Prog!$S$18),"",IF(OR($U633=Prog!$S$17,$U633=Prog!$S$16),YEAR($X633),IF($AG633="ND","ND",$AI$8+$O633)))</f>
        <v/>
      </c>
      <c r="AJ633" s="3" t="str">
        <f t="shared" si="88"/>
        <v/>
      </c>
      <c r="AK633" s="3" t="str">
        <f t="shared" si="87"/>
        <v/>
      </c>
      <c r="AL633" s="3" t="str">
        <f t="shared" si="87"/>
        <v/>
      </c>
      <c r="AM633" s="3" t="str">
        <f t="shared" si="87"/>
        <v/>
      </c>
      <c r="AN633" s="3" t="str">
        <f t="shared" si="87"/>
        <v/>
      </c>
      <c r="AO633" s="2">
        <f t="shared" si="89"/>
        <v>0</v>
      </c>
      <c r="AP633" s="4"/>
      <c r="AQ633" s="3">
        <f>IF(AJ633=1,VLOOKUP($AP633,BaseEqptCdF!$C$5:$R$161,16,FALSE),0)</f>
        <v>0</v>
      </c>
      <c r="AR633" s="3">
        <f>IF(AK633=1,VLOOKUP($AP633,BaseEqptCdF!$C$5:$R$161,16,FALSE),0)</f>
        <v>0</v>
      </c>
      <c r="AS633" s="3">
        <f>IF(AL633=1,VLOOKUP($AP633,BaseEqptCdF!$C$5:$R$161,16,FALSE),0)</f>
        <v>0</v>
      </c>
      <c r="AT633" s="3">
        <f>IF(AM633=1,VLOOKUP($AP633,BaseEqptCdF!$C$5:$R$161,16,FALSE),0)</f>
        <v>0</v>
      </c>
      <c r="AU633" s="3">
        <f>IF(AN633=1,VLOOKUP($AP633,BaseEqptCdF!$C$5:$R$161,16,FALSE),0)</f>
        <v>0</v>
      </c>
      <c r="AV633" s="2">
        <f t="shared" si="90"/>
        <v>0</v>
      </c>
      <c r="AW633" s="3" t="str">
        <f>IF($L633="","",IF(SUM($AJ633:AJ633)=0,$AE633,VLOOKUP($AP633,BaseEqptCdF!$C$5:$R$161,16,FALSE)*$AC$3))</f>
        <v/>
      </c>
      <c r="AX633" s="3" t="str">
        <f>IF($L633="","",IF(SUM($AJ633:AK633)=0,$AE633,VLOOKUP($AP633,BaseEqptCdF!$C$5:$R$161,16,FALSE)*$AC$3))</f>
        <v/>
      </c>
      <c r="AY633" s="3" t="str">
        <f>IF($L633="","",IF(SUM($AJ633:AL633)=0,$AE633,VLOOKUP($AP633,BaseEqptCdF!$C$5:$R$161,16,FALSE)*$AC$3))</f>
        <v/>
      </c>
      <c r="AZ633" s="3" t="str">
        <f>IF($L633="","",IF(SUM($AJ633:AM633)=0,$AE633,VLOOKUP($AP633,BaseEqptCdF!$C$5:$R$161,16,FALSE)*$AC$3))</f>
        <v/>
      </c>
      <c r="BA633" s="3" t="str">
        <f>IF($L633="","",IF(SUM($AJ633:AN633)=0,$AE633,VLOOKUP($AP633,BaseEqptCdF!$C$5:$R$161,16,FALSE)*$AC$3))</f>
        <v/>
      </c>
      <c r="BB633" s="2">
        <f t="shared" si="91"/>
        <v>0</v>
      </c>
      <c r="BC633" s="3" t="str">
        <f>IF($L633="","",IF(SUM($AJ633:AJ633)=0,$AF633,IF(LEFT(VLOOKUP($AP633,BaseEqptCdF!$C$5:$E$161,3,FALSE),2)="SD",0,IF(LEFT(VLOOKUP($AP633,BaseEqptCdF!$C$5:$E$161,3,FALSE),2)="SB",1*52,VLOOKUP($AP633,BaseEqptCdF!$C$5:$S$161,12,FALSE)*0.2*300))))</f>
        <v/>
      </c>
      <c r="BD633" s="3" t="str">
        <f>IF($L633="","",IF(SUM($AJ633:AK633)=0,$AF633,IF(LEFT(VLOOKUP($AP633,BaseEqptCdF!$C$5:$E$161,3,FALSE),2)="SD",0,IF(LEFT(VLOOKUP($AP633,BaseEqptCdF!$C$5:$E$161,3,FALSE),2)="SB",1*52,VLOOKUP($AP633,BaseEqptCdF!$C$5:$S$161,12,FALSE)*0.2*300))))</f>
        <v/>
      </c>
      <c r="BE633" s="3" t="str">
        <f>IF($L633="","",IF(SUM($AJ633:AL633)=0,$AF633,IF(LEFT(VLOOKUP($AP633,BaseEqptCdF!$C$5:$E$161,3,FALSE),2)="SD",0,IF(LEFT(VLOOKUP($AP633,BaseEqptCdF!$C$5:$E$161,3,FALSE),2)="SB",1*52,VLOOKUP($AP633,BaseEqptCdF!$C$5:$S$161,12,FALSE)*0.2*300))))</f>
        <v/>
      </c>
      <c r="BF633" s="3" t="str">
        <f>IF($L633="","",IF(SUM($AJ633:AM633)=0,$AF633,IF(LEFT(VLOOKUP($AP633,BaseEqptCdF!$C$5:$E$161,3,FALSE),2)="SD",0,IF(LEFT(VLOOKUP($AP633,BaseEqptCdF!$C$5:$E$161,3,FALSE),2)="SB",1*52,VLOOKUP($AP633,BaseEqptCdF!$C$5:$S$161,12,FALSE)*0.2*300))))</f>
        <v/>
      </c>
      <c r="BG633" s="3" t="str">
        <f>IF($L633="","",IF(SUM($AJ633:AN633)=0,$AF633,IF(LEFT(VLOOKUP($AP633,BaseEqptCdF!$C$5:$E$161,3,FALSE),2)="SD",0,IF(LEFT(VLOOKUP($AP633,BaseEqptCdF!$C$5:$E$161,3,FALSE),2)="SB",1*52,VLOOKUP($AP633,BaseEqptCdF!$C$5:$S$161,12,FALSE)*0.2*300))))</f>
        <v/>
      </c>
      <c r="BH633" s="2">
        <f t="shared" si="92"/>
        <v>0</v>
      </c>
    </row>
    <row r="634" spans="1:60" x14ac:dyDescent="0.25">
      <c r="A634" s="296" t="str">
        <f t="array" ref="A634">IF($C634="","",INDEX(Prog!$B$8:$D$300,MATCH($C634,nivo1,0),1))</f>
        <v/>
      </c>
      <c r="B634" s="296" t="str">
        <f t="array" ref="B634">IF($C634="","",INDEX(Prog!$B$8:$D$300,MATCH($C634,nivo1,0),2))</f>
        <v/>
      </c>
      <c r="C634" s="273"/>
      <c r="D634" s="267"/>
      <c r="E634" s="273"/>
      <c r="F634" s="273"/>
      <c r="G634" s="273"/>
      <c r="H634" s="273"/>
      <c r="I634" s="273"/>
      <c r="J634" s="273"/>
      <c r="K634" s="274"/>
      <c r="L634" s="273"/>
      <c r="M634" s="273"/>
      <c r="N634" s="273"/>
      <c r="O634" s="275"/>
      <c r="P634" s="273"/>
      <c r="Q634" s="273"/>
      <c r="R634" s="273"/>
      <c r="S634" s="273"/>
      <c r="T634" s="276"/>
      <c r="U634" s="276"/>
      <c r="V634" s="276"/>
      <c r="W634" s="276"/>
      <c r="X634" s="277"/>
      <c r="Y634" s="278"/>
      <c r="AA634" s="8" t="str">
        <f>IF($L634="","",VLOOKUP($L634,BaseEqptCdF!$C$5:$E$161,2,FALSE))</f>
        <v/>
      </c>
      <c r="AB634" s="8" t="str">
        <f>IF($L634="","",VLOOKUP($L634,BaseEqptCdF!$C$5:$E$161,3,FALSE))</f>
        <v/>
      </c>
      <c r="AC634" s="7" t="str">
        <f>IF($L634="","",VLOOKUP($L634,BaseEqptCdF!$C$5:$I$161,6,FALSE))</f>
        <v/>
      </c>
      <c r="AD634" s="7" t="str">
        <f>IF($L634="","",VLOOKUP($L634,BaseEqptCdF!$C$5:$I$161,7,FALSE))</f>
        <v/>
      </c>
      <c r="AE634" s="3" t="str">
        <f>IF($L634="","",VLOOKUP($L634,BaseEqptCdF!$C$5:$R$161,16,FALSE)*$AC$3)</f>
        <v/>
      </c>
      <c r="AF634" s="3" t="str">
        <f>IF($L634="","",IF(LEFT($AB634,2)="SD",0,IF(LEFT($AB634,2)="SB",1*52,IF($N634=Prog!$P$17,VLOOKUP($L634,BaseEqptCdF!$C$5:$P$161,14,FALSE)*1*300,VLOOKUP($L634,BaseEqptCdF!$C$5:$P$161,12,FALSE)*0.2*300))))</f>
        <v/>
      </c>
      <c r="AG634" s="6" t="str">
        <f t="shared" si="86"/>
        <v/>
      </c>
      <c r="AH634" s="6">
        <f>IF($U634=Prog!$S$18,YEAR($X634),"")</f>
        <v>1900</v>
      </c>
      <c r="AI634" s="5" t="str">
        <f>IF(OR($AG634="",$U634=Prog!$S$18),"",IF(OR($U634=Prog!$S$17,$U634=Prog!$S$16),YEAR($X634),IF($AG634="ND","ND",$AI$8+$O634)))</f>
        <v/>
      </c>
      <c r="AJ634" s="3" t="str">
        <f t="shared" si="88"/>
        <v/>
      </c>
      <c r="AK634" s="3" t="str">
        <f t="shared" si="87"/>
        <v/>
      </c>
      <c r="AL634" s="3" t="str">
        <f t="shared" si="87"/>
        <v/>
      </c>
      <c r="AM634" s="3" t="str">
        <f t="shared" si="87"/>
        <v/>
      </c>
      <c r="AN634" s="3" t="str">
        <f t="shared" si="87"/>
        <v/>
      </c>
      <c r="AO634" s="2">
        <f t="shared" si="89"/>
        <v>0</v>
      </c>
      <c r="AP634" s="4"/>
      <c r="AQ634" s="3">
        <f>IF(AJ634=1,VLOOKUP($AP634,BaseEqptCdF!$C$5:$R$161,16,FALSE),0)</f>
        <v>0</v>
      </c>
      <c r="AR634" s="3">
        <f>IF(AK634=1,VLOOKUP($AP634,BaseEqptCdF!$C$5:$R$161,16,FALSE),0)</f>
        <v>0</v>
      </c>
      <c r="AS634" s="3">
        <f>IF(AL634=1,VLOOKUP($AP634,BaseEqptCdF!$C$5:$R$161,16,FALSE),0)</f>
        <v>0</v>
      </c>
      <c r="AT634" s="3">
        <f>IF(AM634=1,VLOOKUP($AP634,BaseEqptCdF!$C$5:$R$161,16,FALSE),0)</f>
        <v>0</v>
      </c>
      <c r="AU634" s="3">
        <f>IF(AN634=1,VLOOKUP($AP634,BaseEqptCdF!$C$5:$R$161,16,FALSE),0)</f>
        <v>0</v>
      </c>
      <c r="AV634" s="2">
        <f t="shared" si="90"/>
        <v>0</v>
      </c>
      <c r="AW634" s="3" t="str">
        <f>IF($L634="","",IF(SUM($AJ634:AJ634)=0,$AE634,VLOOKUP($AP634,BaseEqptCdF!$C$5:$R$161,16,FALSE)*$AC$3))</f>
        <v/>
      </c>
      <c r="AX634" s="3" t="str">
        <f>IF($L634="","",IF(SUM($AJ634:AK634)=0,$AE634,VLOOKUP($AP634,BaseEqptCdF!$C$5:$R$161,16,FALSE)*$AC$3))</f>
        <v/>
      </c>
      <c r="AY634" s="3" t="str">
        <f>IF($L634="","",IF(SUM($AJ634:AL634)=0,$AE634,VLOOKUP($AP634,BaseEqptCdF!$C$5:$R$161,16,FALSE)*$AC$3))</f>
        <v/>
      </c>
      <c r="AZ634" s="3" t="str">
        <f>IF($L634="","",IF(SUM($AJ634:AM634)=0,$AE634,VLOOKUP($AP634,BaseEqptCdF!$C$5:$R$161,16,FALSE)*$AC$3))</f>
        <v/>
      </c>
      <c r="BA634" s="3" t="str">
        <f>IF($L634="","",IF(SUM($AJ634:AN634)=0,$AE634,VLOOKUP($AP634,BaseEqptCdF!$C$5:$R$161,16,FALSE)*$AC$3))</f>
        <v/>
      </c>
      <c r="BB634" s="2">
        <f t="shared" si="91"/>
        <v>0</v>
      </c>
      <c r="BC634" s="3" t="str">
        <f>IF($L634="","",IF(SUM($AJ634:AJ634)=0,$AF634,IF(LEFT(VLOOKUP($AP634,BaseEqptCdF!$C$5:$E$161,3,FALSE),2)="SD",0,IF(LEFT(VLOOKUP($AP634,BaseEqptCdF!$C$5:$E$161,3,FALSE),2)="SB",1*52,VLOOKUP($AP634,BaseEqptCdF!$C$5:$S$161,12,FALSE)*0.2*300))))</f>
        <v/>
      </c>
      <c r="BD634" s="3" t="str">
        <f>IF($L634="","",IF(SUM($AJ634:AK634)=0,$AF634,IF(LEFT(VLOOKUP($AP634,BaseEqptCdF!$C$5:$E$161,3,FALSE),2)="SD",0,IF(LEFT(VLOOKUP($AP634,BaseEqptCdF!$C$5:$E$161,3,FALSE),2)="SB",1*52,VLOOKUP($AP634,BaseEqptCdF!$C$5:$S$161,12,FALSE)*0.2*300))))</f>
        <v/>
      </c>
      <c r="BE634" s="3" t="str">
        <f>IF($L634="","",IF(SUM($AJ634:AL634)=0,$AF634,IF(LEFT(VLOOKUP($AP634,BaseEqptCdF!$C$5:$E$161,3,FALSE),2)="SD",0,IF(LEFT(VLOOKUP($AP634,BaseEqptCdF!$C$5:$E$161,3,FALSE),2)="SB",1*52,VLOOKUP($AP634,BaseEqptCdF!$C$5:$S$161,12,FALSE)*0.2*300))))</f>
        <v/>
      </c>
      <c r="BF634" s="3" t="str">
        <f>IF($L634="","",IF(SUM($AJ634:AM634)=0,$AF634,IF(LEFT(VLOOKUP($AP634,BaseEqptCdF!$C$5:$E$161,3,FALSE),2)="SD",0,IF(LEFT(VLOOKUP($AP634,BaseEqptCdF!$C$5:$E$161,3,FALSE),2)="SB",1*52,VLOOKUP($AP634,BaseEqptCdF!$C$5:$S$161,12,FALSE)*0.2*300))))</f>
        <v/>
      </c>
      <c r="BG634" s="3" t="str">
        <f>IF($L634="","",IF(SUM($AJ634:AN634)=0,$AF634,IF(LEFT(VLOOKUP($AP634,BaseEqptCdF!$C$5:$E$161,3,FALSE),2)="SD",0,IF(LEFT(VLOOKUP($AP634,BaseEqptCdF!$C$5:$E$161,3,FALSE),2)="SB",1*52,VLOOKUP($AP634,BaseEqptCdF!$C$5:$S$161,12,FALSE)*0.2*300))))</f>
        <v/>
      </c>
      <c r="BH634" s="2">
        <f t="shared" si="92"/>
        <v>0</v>
      </c>
    </row>
    <row r="635" spans="1:60" x14ac:dyDescent="0.25">
      <c r="A635" s="296" t="str">
        <f t="array" ref="A635">IF($C635="","",INDEX(Prog!$B$8:$D$300,MATCH($C635,nivo1,0),1))</f>
        <v/>
      </c>
      <c r="B635" s="296" t="str">
        <f t="array" ref="B635">IF($C635="","",INDEX(Prog!$B$8:$D$300,MATCH($C635,nivo1,0),2))</f>
        <v/>
      </c>
      <c r="C635" s="273"/>
      <c r="D635" s="267"/>
      <c r="E635" s="273"/>
      <c r="F635" s="273"/>
      <c r="G635" s="273"/>
      <c r="H635" s="273"/>
      <c r="I635" s="273"/>
      <c r="J635" s="273"/>
      <c r="K635" s="274"/>
      <c r="L635" s="273"/>
      <c r="M635" s="273"/>
      <c r="N635" s="273"/>
      <c r="O635" s="275"/>
      <c r="P635" s="273"/>
      <c r="Q635" s="273"/>
      <c r="R635" s="273"/>
      <c r="S635" s="273"/>
      <c r="T635" s="276"/>
      <c r="U635" s="276"/>
      <c r="V635" s="276"/>
      <c r="W635" s="276"/>
      <c r="X635" s="277"/>
      <c r="Y635" s="278"/>
      <c r="AA635" s="8" t="str">
        <f>IF($L635="","",VLOOKUP($L635,BaseEqptCdF!$C$5:$E$161,2,FALSE))</f>
        <v/>
      </c>
      <c r="AB635" s="8" t="str">
        <f>IF($L635="","",VLOOKUP($L635,BaseEqptCdF!$C$5:$E$161,3,FALSE))</f>
        <v/>
      </c>
      <c r="AC635" s="7" t="str">
        <f>IF($L635="","",VLOOKUP($L635,BaseEqptCdF!$C$5:$I$161,6,FALSE))</f>
        <v/>
      </c>
      <c r="AD635" s="7" t="str">
        <f>IF($L635="","",VLOOKUP($L635,BaseEqptCdF!$C$5:$I$161,7,FALSE))</f>
        <v/>
      </c>
      <c r="AE635" s="3" t="str">
        <f>IF($L635="","",VLOOKUP($L635,BaseEqptCdF!$C$5:$R$161,16,FALSE)*$AC$3)</f>
        <v/>
      </c>
      <c r="AF635" s="3" t="str">
        <f>IF($L635="","",IF(LEFT($AB635,2)="SD",0,IF(LEFT($AB635,2)="SB",1*52,IF($N635=Prog!$P$17,VLOOKUP($L635,BaseEqptCdF!$C$5:$P$161,14,FALSE)*1*300,VLOOKUP($L635,BaseEqptCdF!$C$5:$P$161,12,FALSE)*0.2*300))))</f>
        <v/>
      </c>
      <c r="AG635" s="6" t="str">
        <f t="shared" si="86"/>
        <v/>
      </c>
      <c r="AH635" s="6">
        <f>IF($U635=Prog!$S$18,YEAR($X635),"")</f>
        <v>1900</v>
      </c>
      <c r="AI635" s="5" t="str">
        <f>IF(OR($AG635="",$U635=Prog!$S$18),"",IF(OR($U635=Prog!$S$17,$U635=Prog!$S$16),YEAR($X635),IF($AG635="ND","ND",$AI$8+$O635)))</f>
        <v/>
      </c>
      <c r="AJ635" s="3" t="str">
        <f t="shared" si="88"/>
        <v/>
      </c>
      <c r="AK635" s="3" t="str">
        <f t="shared" si="87"/>
        <v/>
      </c>
      <c r="AL635" s="3" t="str">
        <f t="shared" si="87"/>
        <v/>
      </c>
      <c r="AM635" s="3" t="str">
        <f t="shared" si="87"/>
        <v/>
      </c>
      <c r="AN635" s="3" t="str">
        <f t="shared" si="87"/>
        <v/>
      </c>
      <c r="AO635" s="2">
        <f t="shared" si="89"/>
        <v>0</v>
      </c>
      <c r="AP635" s="4"/>
      <c r="AQ635" s="3">
        <f>IF(AJ635=1,VLOOKUP($AP635,BaseEqptCdF!$C$5:$R$161,16,FALSE),0)</f>
        <v>0</v>
      </c>
      <c r="AR635" s="3">
        <f>IF(AK635=1,VLOOKUP($AP635,BaseEqptCdF!$C$5:$R$161,16,FALSE),0)</f>
        <v>0</v>
      </c>
      <c r="AS635" s="3">
        <f>IF(AL635=1,VLOOKUP($AP635,BaseEqptCdF!$C$5:$R$161,16,FALSE),0)</f>
        <v>0</v>
      </c>
      <c r="AT635" s="3">
        <f>IF(AM635=1,VLOOKUP($AP635,BaseEqptCdF!$C$5:$R$161,16,FALSE),0)</f>
        <v>0</v>
      </c>
      <c r="AU635" s="3">
        <f>IF(AN635=1,VLOOKUP($AP635,BaseEqptCdF!$C$5:$R$161,16,FALSE),0)</f>
        <v>0</v>
      </c>
      <c r="AV635" s="2">
        <f t="shared" si="90"/>
        <v>0</v>
      </c>
      <c r="AW635" s="3" t="str">
        <f>IF($L635="","",IF(SUM($AJ635:AJ635)=0,$AE635,VLOOKUP($AP635,BaseEqptCdF!$C$5:$R$161,16,FALSE)*$AC$3))</f>
        <v/>
      </c>
      <c r="AX635" s="3" t="str">
        <f>IF($L635="","",IF(SUM($AJ635:AK635)=0,$AE635,VLOOKUP($AP635,BaseEqptCdF!$C$5:$R$161,16,FALSE)*$AC$3))</f>
        <v/>
      </c>
      <c r="AY635" s="3" t="str">
        <f>IF($L635="","",IF(SUM($AJ635:AL635)=0,$AE635,VLOOKUP($AP635,BaseEqptCdF!$C$5:$R$161,16,FALSE)*$AC$3))</f>
        <v/>
      </c>
      <c r="AZ635" s="3" t="str">
        <f>IF($L635="","",IF(SUM($AJ635:AM635)=0,$AE635,VLOOKUP($AP635,BaseEqptCdF!$C$5:$R$161,16,FALSE)*$AC$3))</f>
        <v/>
      </c>
      <c r="BA635" s="3" t="str">
        <f>IF($L635="","",IF(SUM($AJ635:AN635)=0,$AE635,VLOOKUP($AP635,BaseEqptCdF!$C$5:$R$161,16,FALSE)*$AC$3))</f>
        <v/>
      </c>
      <c r="BB635" s="2">
        <f t="shared" si="91"/>
        <v>0</v>
      </c>
      <c r="BC635" s="3" t="str">
        <f>IF($L635="","",IF(SUM($AJ635:AJ635)=0,$AF635,IF(LEFT(VLOOKUP($AP635,BaseEqptCdF!$C$5:$E$161,3,FALSE),2)="SD",0,IF(LEFT(VLOOKUP($AP635,BaseEqptCdF!$C$5:$E$161,3,FALSE),2)="SB",1*52,VLOOKUP($AP635,BaseEqptCdF!$C$5:$S$161,12,FALSE)*0.2*300))))</f>
        <v/>
      </c>
      <c r="BD635" s="3" t="str">
        <f>IF($L635="","",IF(SUM($AJ635:AK635)=0,$AF635,IF(LEFT(VLOOKUP($AP635,BaseEqptCdF!$C$5:$E$161,3,FALSE),2)="SD",0,IF(LEFT(VLOOKUP($AP635,BaseEqptCdF!$C$5:$E$161,3,FALSE),2)="SB",1*52,VLOOKUP($AP635,BaseEqptCdF!$C$5:$S$161,12,FALSE)*0.2*300))))</f>
        <v/>
      </c>
      <c r="BE635" s="3" t="str">
        <f>IF($L635="","",IF(SUM($AJ635:AL635)=0,$AF635,IF(LEFT(VLOOKUP($AP635,BaseEqptCdF!$C$5:$E$161,3,FALSE),2)="SD",0,IF(LEFT(VLOOKUP($AP635,BaseEqptCdF!$C$5:$E$161,3,FALSE),2)="SB",1*52,VLOOKUP($AP635,BaseEqptCdF!$C$5:$S$161,12,FALSE)*0.2*300))))</f>
        <v/>
      </c>
      <c r="BF635" s="3" t="str">
        <f>IF($L635="","",IF(SUM($AJ635:AM635)=0,$AF635,IF(LEFT(VLOOKUP($AP635,BaseEqptCdF!$C$5:$E$161,3,FALSE),2)="SD",0,IF(LEFT(VLOOKUP($AP635,BaseEqptCdF!$C$5:$E$161,3,FALSE),2)="SB",1*52,VLOOKUP($AP635,BaseEqptCdF!$C$5:$S$161,12,FALSE)*0.2*300))))</f>
        <v/>
      </c>
      <c r="BG635" s="3" t="str">
        <f>IF($L635="","",IF(SUM($AJ635:AN635)=0,$AF635,IF(LEFT(VLOOKUP($AP635,BaseEqptCdF!$C$5:$E$161,3,FALSE),2)="SD",0,IF(LEFT(VLOOKUP($AP635,BaseEqptCdF!$C$5:$E$161,3,FALSE),2)="SB",1*52,VLOOKUP($AP635,BaseEqptCdF!$C$5:$S$161,12,FALSE)*0.2*300))))</f>
        <v/>
      </c>
      <c r="BH635" s="2">
        <f t="shared" si="92"/>
        <v>0</v>
      </c>
    </row>
    <row r="636" spans="1:60" x14ac:dyDescent="0.25">
      <c r="A636" s="296" t="str">
        <f t="array" ref="A636">IF($C636="","",INDEX(Prog!$B$8:$D$300,MATCH($C636,nivo1,0),1))</f>
        <v/>
      </c>
      <c r="B636" s="296" t="str">
        <f t="array" ref="B636">IF($C636="","",INDEX(Prog!$B$8:$D$300,MATCH($C636,nivo1,0),2))</f>
        <v/>
      </c>
      <c r="C636" s="273"/>
      <c r="D636" s="267"/>
      <c r="E636" s="273"/>
      <c r="F636" s="273"/>
      <c r="G636" s="273"/>
      <c r="H636" s="273"/>
      <c r="I636" s="273"/>
      <c r="J636" s="273"/>
      <c r="K636" s="274"/>
      <c r="L636" s="273"/>
      <c r="M636" s="273"/>
      <c r="N636" s="273"/>
      <c r="O636" s="275"/>
      <c r="P636" s="273"/>
      <c r="Q636" s="273"/>
      <c r="R636" s="273"/>
      <c r="S636" s="273"/>
      <c r="T636" s="276"/>
      <c r="U636" s="276"/>
      <c r="V636" s="276"/>
      <c r="W636" s="276"/>
      <c r="X636" s="277"/>
      <c r="Y636" s="278"/>
      <c r="AA636" s="8" t="str">
        <f>IF($L636="","",VLOOKUP($L636,BaseEqptCdF!$C$5:$E$161,2,FALSE))</f>
        <v/>
      </c>
      <c r="AB636" s="8" t="str">
        <f>IF($L636="","",VLOOKUP($L636,BaseEqptCdF!$C$5:$E$161,3,FALSE))</f>
        <v/>
      </c>
      <c r="AC636" s="7" t="str">
        <f>IF($L636="","",VLOOKUP($L636,BaseEqptCdF!$C$5:$I$161,6,FALSE))</f>
        <v/>
      </c>
      <c r="AD636" s="7" t="str">
        <f>IF($L636="","",VLOOKUP($L636,BaseEqptCdF!$C$5:$I$161,7,FALSE))</f>
        <v/>
      </c>
      <c r="AE636" s="3" t="str">
        <f>IF($L636="","",VLOOKUP($L636,BaseEqptCdF!$C$5:$R$161,16,FALSE)*$AC$3)</f>
        <v/>
      </c>
      <c r="AF636" s="3" t="str">
        <f>IF($L636="","",IF(LEFT($AB636,2)="SD",0,IF(LEFT($AB636,2)="SB",1*52,IF($N636=Prog!$P$17,VLOOKUP($L636,BaseEqptCdF!$C$5:$P$161,14,FALSE)*1*300,VLOOKUP($L636,BaseEqptCdF!$C$5:$P$161,12,FALSE)*0.2*300))))</f>
        <v/>
      </c>
      <c r="AG636" s="6" t="str">
        <f t="shared" si="86"/>
        <v/>
      </c>
      <c r="AH636" s="6">
        <f>IF($U636=Prog!$S$18,YEAR($X636),"")</f>
        <v>1900</v>
      </c>
      <c r="AI636" s="5" t="str">
        <f>IF(OR($AG636="",$U636=Prog!$S$18),"",IF(OR($U636=Prog!$S$17,$U636=Prog!$S$16),YEAR($X636),IF($AG636="ND","ND",$AI$8+$O636)))</f>
        <v/>
      </c>
      <c r="AJ636" s="3" t="str">
        <f t="shared" si="88"/>
        <v/>
      </c>
      <c r="AK636" s="3" t="str">
        <f t="shared" si="87"/>
        <v/>
      </c>
      <c r="AL636" s="3" t="str">
        <f t="shared" si="87"/>
        <v/>
      </c>
      <c r="AM636" s="3" t="str">
        <f t="shared" si="87"/>
        <v/>
      </c>
      <c r="AN636" s="3" t="str">
        <f t="shared" si="87"/>
        <v/>
      </c>
      <c r="AO636" s="2">
        <f t="shared" si="89"/>
        <v>0</v>
      </c>
      <c r="AP636" s="4"/>
      <c r="AQ636" s="3">
        <f>IF(AJ636=1,VLOOKUP($AP636,BaseEqptCdF!$C$5:$R$161,16,FALSE),0)</f>
        <v>0</v>
      </c>
      <c r="AR636" s="3">
        <f>IF(AK636=1,VLOOKUP($AP636,BaseEqptCdF!$C$5:$R$161,16,FALSE),0)</f>
        <v>0</v>
      </c>
      <c r="AS636" s="3">
        <f>IF(AL636=1,VLOOKUP($AP636,BaseEqptCdF!$C$5:$R$161,16,FALSE),0)</f>
        <v>0</v>
      </c>
      <c r="AT636" s="3">
        <f>IF(AM636=1,VLOOKUP($AP636,BaseEqptCdF!$C$5:$R$161,16,FALSE),0)</f>
        <v>0</v>
      </c>
      <c r="AU636" s="3">
        <f>IF(AN636=1,VLOOKUP($AP636,BaseEqptCdF!$C$5:$R$161,16,FALSE),0)</f>
        <v>0</v>
      </c>
      <c r="AV636" s="2">
        <f t="shared" si="90"/>
        <v>0</v>
      </c>
      <c r="AW636" s="3" t="str">
        <f>IF($L636="","",IF(SUM($AJ636:AJ636)=0,$AE636,VLOOKUP($AP636,BaseEqptCdF!$C$5:$R$161,16,FALSE)*$AC$3))</f>
        <v/>
      </c>
      <c r="AX636" s="3" t="str">
        <f>IF($L636="","",IF(SUM($AJ636:AK636)=0,$AE636,VLOOKUP($AP636,BaseEqptCdF!$C$5:$R$161,16,FALSE)*$AC$3))</f>
        <v/>
      </c>
      <c r="AY636" s="3" t="str">
        <f>IF($L636="","",IF(SUM($AJ636:AL636)=0,$AE636,VLOOKUP($AP636,BaseEqptCdF!$C$5:$R$161,16,FALSE)*$AC$3))</f>
        <v/>
      </c>
      <c r="AZ636" s="3" t="str">
        <f>IF($L636="","",IF(SUM($AJ636:AM636)=0,$AE636,VLOOKUP($AP636,BaseEqptCdF!$C$5:$R$161,16,FALSE)*$AC$3))</f>
        <v/>
      </c>
      <c r="BA636" s="3" t="str">
        <f>IF($L636="","",IF(SUM($AJ636:AN636)=0,$AE636,VLOOKUP($AP636,BaseEqptCdF!$C$5:$R$161,16,FALSE)*$AC$3))</f>
        <v/>
      </c>
      <c r="BB636" s="2">
        <f t="shared" si="91"/>
        <v>0</v>
      </c>
      <c r="BC636" s="3" t="str">
        <f>IF($L636="","",IF(SUM($AJ636:AJ636)=0,$AF636,IF(LEFT(VLOOKUP($AP636,BaseEqptCdF!$C$5:$E$161,3,FALSE),2)="SD",0,IF(LEFT(VLOOKUP($AP636,BaseEqptCdF!$C$5:$E$161,3,FALSE),2)="SB",1*52,VLOOKUP($AP636,BaseEqptCdF!$C$5:$S$161,12,FALSE)*0.2*300))))</f>
        <v/>
      </c>
      <c r="BD636" s="3" t="str">
        <f>IF($L636="","",IF(SUM($AJ636:AK636)=0,$AF636,IF(LEFT(VLOOKUP($AP636,BaseEqptCdF!$C$5:$E$161,3,FALSE),2)="SD",0,IF(LEFT(VLOOKUP($AP636,BaseEqptCdF!$C$5:$E$161,3,FALSE),2)="SB",1*52,VLOOKUP($AP636,BaseEqptCdF!$C$5:$S$161,12,FALSE)*0.2*300))))</f>
        <v/>
      </c>
      <c r="BE636" s="3" t="str">
        <f>IF($L636="","",IF(SUM($AJ636:AL636)=0,$AF636,IF(LEFT(VLOOKUP($AP636,BaseEqptCdF!$C$5:$E$161,3,FALSE),2)="SD",0,IF(LEFT(VLOOKUP($AP636,BaseEqptCdF!$C$5:$E$161,3,FALSE),2)="SB",1*52,VLOOKUP($AP636,BaseEqptCdF!$C$5:$S$161,12,FALSE)*0.2*300))))</f>
        <v/>
      </c>
      <c r="BF636" s="3" t="str">
        <f>IF($L636="","",IF(SUM($AJ636:AM636)=0,$AF636,IF(LEFT(VLOOKUP($AP636,BaseEqptCdF!$C$5:$E$161,3,FALSE),2)="SD",0,IF(LEFT(VLOOKUP($AP636,BaseEqptCdF!$C$5:$E$161,3,FALSE),2)="SB",1*52,VLOOKUP($AP636,BaseEqptCdF!$C$5:$S$161,12,FALSE)*0.2*300))))</f>
        <v/>
      </c>
      <c r="BG636" s="3" t="str">
        <f>IF($L636="","",IF(SUM($AJ636:AN636)=0,$AF636,IF(LEFT(VLOOKUP($AP636,BaseEqptCdF!$C$5:$E$161,3,FALSE),2)="SD",0,IF(LEFT(VLOOKUP($AP636,BaseEqptCdF!$C$5:$E$161,3,FALSE),2)="SB",1*52,VLOOKUP($AP636,BaseEqptCdF!$C$5:$S$161,12,FALSE)*0.2*300))))</f>
        <v/>
      </c>
      <c r="BH636" s="2">
        <f t="shared" si="92"/>
        <v>0</v>
      </c>
    </row>
    <row r="637" spans="1:60" x14ac:dyDescent="0.25">
      <c r="A637" s="296" t="str">
        <f t="array" ref="A637">IF($C637="","",INDEX(Prog!$B$8:$D$300,MATCH($C637,nivo1,0),1))</f>
        <v/>
      </c>
      <c r="B637" s="296" t="str">
        <f t="array" ref="B637">IF($C637="","",INDEX(Prog!$B$8:$D$300,MATCH($C637,nivo1,0),2))</f>
        <v/>
      </c>
      <c r="C637" s="273"/>
      <c r="D637" s="267"/>
      <c r="E637" s="273"/>
      <c r="F637" s="273"/>
      <c r="G637" s="273"/>
      <c r="H637" s="273"/>
      <c r="I637" s="273"/>
      <c r="J637" s="273"/>
      <c r="K637" s="274"/>
      <c r="L637" s="273"/>
      <c r="M637" s="273"/>
      <c r="N637" s="273"/>
      <c r="O637" s="275"/>
      <c r="P637" s="273"/>
      <c r="Q637" s="273"/>
      <c r="R637" s="273"/>
      <c r="S637" s="273"/>
      <c r="T637" s="276"/>
      <c r="U637" s="276"/>
      <c r="V637" s="276"/>
      <c r="W637" s="276"/>
      <c r="X637" s="277"/>
      <c r="Y637" s="278"/>
      <c r="AA637" s="8" t="str">
        <f>IF($L637="","",VLOOKUP($L637,BaseEqptCdF!$C$5:$E$161,2,FALSE))</f>
        <v/>
      </c>
      <c r="AB637" s="8" t="str">
        <f>IF($L637="","",VLOOKUP($L637,BaseEqptCdF!$C$5:$E$161,3,FALSE))</f>
        <v/>
      </c>
      <c r="AC637" s="7" t="str">
        <f>IF($L637="","",VLOOKUP($L637,BaseEqptCdF!$C$5:$I$161,6,FALSE))</f>
        <v/>
      </c>
      <c r="AD637" s="7" t="str">
        <f>IF($L637="","",VLOOKUP($L637,BaseEqptCdF!$C$5:$I$161,7,FALSE))</f>
        <v/>
      </c>
      <c r="AE637" s="3" t="str">
        <f>IF($L637="","",VLOOKUP($L637,BaseEqptCdF!$C$5:$R$161,16,FALSE)*$AC$3)</f>
        <v/>
      </c>
      <c r="AF637" s="3" t="str">
        <f>IF($L637="","",IF(LEFT($AB637,2)="SD",0,IF(LEFT($AB637,2)="SB",1*52,IF($N637=Prog!$P$17,VLOOKUP($L637,BaseEqptCdF!$C$5:$P$161,14,FALSE)*1*300,VLOOKUP($L637,BaseEqptCdF!$C$5:$P$161,12,FALSE)*0.2*300))))</f>
        <v/>
      </c>
      <c r="AG637" s="6" t="str">
        <f t="shared" si="86"/>
        <v/>
      </c>
      <c r="AH637" s="6">
        <f>IF($U637=Prog!$S$18,YEAR($X637),"")</f>
        <v>1900</v>
      </c>
      <c r="AI637" s="5" t="str">
        <f>IF(OR($AG637="",$U637=Prog!$S$18),"",IF(OR($U637=Prog!$S$17,$U637=Prog!$S$16),YEAR($X637),IF($AG637="ND","ND",$AI$8+$O637)))</f>
        <v/>
      </c>
      <c r="AJ637" s="3" t="str">
        <f t="shared" si="88"/>
        <v/>
      </c>
      <c r="AK637" s="3" t="str">
        <f t="shared" si="87"/>
        <v/>
      </c>
      <c r="AL637" s="3" t="str">
        <f t="shared" si="87"/>
        <v/>
      </c>
      <c r="AM637" s="3" t="str">
        <f t="shared" si="87"/>
        <v/>
      </c>
      <c r="AN637" s="3" t="str">
        <f t="shared" si="87"/>
        <v/>
      </c>
      <c r="AO637" s="2">
        <f t="shared" si="89"/>
        <v>0</v>
      </c>
      <c r="AP637" s="4"/>
      <c r="AQ637" s="3">
        <f>IF(AJ637=1,VLOOKUP($AP637,BaseEqptCdF!$C$5:$R$161,16,FALSE),0)</f>
        <v>0</v>
      </c>
      <c r="AR637" s="3">
        <f>IF(AK637=1,VLOOKUP($AP637,BaseEqptCdF!$C$5:$R$161,16,FALSE),0)</f>
        <v>0</v>
      </c>
      <c r="AS637" s="3">
        <f>IF(AL637=1,VLOOKUP($AP637,BaseEqptCdF!$C$5:$R$161,16,FALSE),0)</f>
        <v>0</v>
      </c>
      <c r="AT637" s="3">
        <f>IF(AM637=1,VLOOKUP($AP637,BaseEqptCdF!$C$5:$R$161,16,FALSE),0)</f>
        <v>0</v>
      </c>
      <c r="AU637" s="3">
        <f>IF(AN637=1,VLOOKUP($AP637,BaseEqptCdF!$C$5:$R$161,16,FALSE),0)</f>
        <v>0</v>
      </c>
      <c r="AV637" s="2">
        <f t="shared" si="90"/>
        <v>0</v>
      </c>
      <c r="AW637" s="3" t="str">
        <f>IF($L637="","",IF(SUM($AJ637:AJ637)=0,$AE637,VLOOKUP($AP637,BaseEqptCdF!$C$5:$R$161,16,FALSE)*$AC$3))</f>
        <v/>
      </c>
      <c r="AX637" s="3" t="str">
        <f>IF($L637="","",IF(SUM($AJ637:AK637)=0,$AE637,VLOOKUP($AP637,BaseEqptCdF!$C$5:$R$161,16,FALSE)*$AC$3))</f>
        <v/>
      </c>
      <c r="AY637" s="3" t="str">
        <f>IF($L637="","",IF(SUM($AJ637:AL637)=0,$AE637,VLOOKUP($AP637,BaseEqptCdF!$C$5:$R$161,16,FALSE)*$AC$3))</f>
        <v/>
      </c>
      <c r="AZ637" s="3" t="str">
        <f>IF($L637="","",IF(SUM($AJ637:AM637)=0,$AE637,VLOOKUP($AP637,BaseEqptCdF!$C$5:$R$161,16,FALSE)*$AC$3))</f>
        <v/>
      </c>
      <c r="BA637" s="3" t="str">
        <f>IF($L637="","",IF(SUM($AJ637:AN637)=0,$AE637,VLOOKUP($AP637,BaseEqptCdF!$C$5:$R$161,16,FALSE)*$AC$3))</f>
        <v/>
      </c>
      <c r="BB637" s="2">
        <f t="shared" si="91"/>
        <v>0</v>
      </c>
      <c r="BC637" s="3" t="str">
        <f>IF($L637="","",IF(SUM($AJ637:AJ637)=0,$AF637,IF(LEFT(VLOOKUP($AP637,BaseEqptCdF!$C$5:$E$161,3,FALSE),2)="SD",0,IF(LEFT(VLOOKUP($AP637,BaseEqptCdF!$C$5:$E$161,3,FALSE),2)="SB",1*52,VLOOKUP($AP637,BaseEqptCdF!$C$5:$S$161,12,FALSE)*0.2*300))))</f>
        <v/>
      </c>
      <c r="BD637" s="3" t="str">
        <f>IF($L637="","",IF(SUM($AJ637:AK637)=0,$AF637,IF(LEFT(VLOOKUP($AP637,BaseEqptCdF!$C$5:$E$161,3,FALSE),2)="SD",0,IF(LEFT(VLOOKUP($AP637,BaseEqptCdF!$C$5:$E$161,3,FALSE),2)="SB",1*52,VLOOKUP($AP637,BaseEqptCdF!$C$5:$S$161,12,FALSE)*0.2*300))))</f>
        <v/>
      </c>
      <c r="BE637" s="3" t="str">
        <f>IF($L637="","",IF(SUM($AJ637:AL637)=0,$AF637,IF(LEFT(VLOOKUP($AP637,BaseEqptCdF!$C$5:$E$161,3,FALSE),2)="SD",0,IF(LEFT(VLOOKUP($AP637,BaseEqptCdF!$C$5:$E$161,3,FALSE),2)="SB",1*52,VLOOKUP($AP637,BaseEqptCdF!$C$5:$S$161,12,FALSE)*0.2*300))))</f>
        <v/>
      </c>
      <c r="BF637" s="3" t="str">
        <f>IF($L637="","",IF(SUM($AJ637:AM637)=0,$AF637,IF(LEFT(VLOOKUP($AP637,BaseEqptCdF!$C$5:$E$161,3,FALSE),2)="SD",0,IF(LEFT(VLOOKUP($AP637,BaseEqptCdF!$C$5:$E$161,3,FALSE),2)="SB",1*52,VLOOKUP($AP637,BaseEqptCdF!$C$5:$S$161,12,FALSE)*0.2*300))))</f>
        <v/>
      </c>
      <c r="BG637" s="3" t="str">
        <f>IF($L637="","",IF(SUM($AJ637:AN637)=0,$AF637,IF(LEFT(VLOOKUP($AP637,BaseEqptCdF!$C$5:$E$161,3,FALSE),2)="SD",0,IF(LEFT(VLOOKUP($AP637,BaseEqptCdF!$C$5:$E$161,3,FALSE),2)="SB",1*52,VLOOKUP($AP637,BaseEqptCdF!$C$5:$S$161,12,FALSE)*0.2*300))))</f>
        <v/>
      </c>
      <c r="BH637" s="2">
        <f t="shared" si="92"/>
        <v>0</v>
      </c>
    </row>
    <row r="638" spans="1:60" x14ac:dyDescent="0.25">
      <c r="A638" s="296" t="str">
        <f t="array" ref="A638">IF($C638="","",INDEX(Prog!$B$8:$D$300,MATCH($C638,nivo1,0),1))</f>
        <v/>
      </c>
      <c r="B638" s="296" t="str">
        <f t="array" ref="B638">IF($C638="","",INDEX(Prog!$B$8:$D$300,MATCH($C638,nivo1,0),2))</f>
        <v/>
      </c>
      <c r="C638" s="273"/>
      <c r="D638" s="267"/>
      <c r="E638" s="273"/>
      <c r="F638" s="273"/>
      <c r="G638" s="273"/>
      <c r="H638" s="273"/>
      <c r="I638" s="273"/>
      <c r="J638" s="273"/>
      <c r="K638" s="274"/>
      <c r="L638" s="273"/>
      <c r="M638" s="273"/>
      <c r="N638" s="273"/>
      <c r="O638" s="275"/>
      <c r="P638" s="273"/>
      <c r="Q638" s="273"/>
      <c r="R638" s="273"/>
      <c r="S638" s="273"/>
      <c r="T638" s="276"/>
      <c r="U638" s="276"/>
      <c r="V638" s="276"/>
      <c r="W638" s="276"/>
      <c r="X638" s="277"/>
      <c r="Y638" s="278"/>
      <c r="AA638" s="8" t="str">
        <f>IF($L638="","",VLOOKUP($L638,BaseEqptCdF!$C$5:$E$161,2,FALSE))</f>
        <v/>
      </c>
      <c r="AB638" s="8" t="str">
        <f>IF($L638="","",VLOOKUP($L638,BaseEqptCdF!$C$5:$E$161,3,FALSE))</f>
        <v/>
      </c>
      <c r="AC638" s="7" t="str">
        <f>IF($L638="","",VLOOKUP($L638,BaseEqptCdF!$C$5:$I$161,6,FALSE))</f>
        <v/>
      </c>
      <c r="AD638" s="7" t="str">
        <f>IF($L638="","",VLOOKUP($L638,BaseEqptCdF!$C$5:$I$161,7,FALSE))</f>
        <v/>
      </c>
      <c r="AE638" s="3" t="str">
        <f>IF($L638="","",VLOOKUP($L638,BaseEqptCdF!$C$5:$R$161,16,FALSE)*$AC$3)</f>
        <v/>
      </c>
      <c r="AF638" s="3" t="str">
        <f>IF($L638="","",IF(LEFT($AB638,2)="SD",0,IF(LEFT($AB638,2)="SB",1*52,IF($N638=Prog!$P$17,VLOOKUP($L638,BaseEqptCdF!$C$5:$P$161,14,FALSE)*1*300,VLOOKUP($L638,BaseEqptCdF!$C$5:$P$161,12,FALSE)*0.2*300))))</f>
        <v/>
      </c>
      <c r="AG638" s="6" t="str">
        <f t="shared" si="86"/>
        <v/>
      </c>
      <c r="AH638" s="6">
        <f>IF($U638=Prog!$S$18,YEAR($X638),"")</f>
        <v>1900</v>
      </c>
      <c r="AI638" s="5" t="str">
        <f>IF(OR($AG638="",$U638=Prog!$S$18),"",IF(OR($U638=Prog!$S$17,$U638=Prog!$S$16),YEAR($X638),IF($AG638="ND","ND",$AI$8+$O638)))</f>
        <v/>
      </c>
      <c r="AJ638" s="3" t="str">
        <f t="shared" si="88"/>
        <v/>
      </c>
      <c r="AK638" s="3" t="str">
        <f t="shared" si="87"/>
        <v/>
      </c>
      <c r="AL638" s="3" t="str">
        <f t="shared" si="87"/>
        <v/>
      </c>
      <c r="AM638" s="3" t="str">
        <f t="shared" si="87"/>
        <v/>
      </c>
      <c r="AN638" s="3" t="str">
        <f t="shared" si="87"/>
        <v/>
      </c>
      <c r="AO638" s="2">
        <f t="shared" si="89"/>
        <v>0</v>
      </c>
      <c r="AP638" s="4"/>
      <c r="AQ638" s="3">
        <f>IF(AJ638=1,VLOOKUP($AP638,BaseEqptCdF!$C$5:$R$161,16,FALSE),0)</f>
        <v>0</v>
      </c>
      <c r="AR638" s="3">
        <f>IF(AK638=1,VLOOKUP($AP638,BaseEqptCdF!$C$5:$R$161,16,FALSE),0)</f>
        <v>0</v>
      </c>
      <c r="AS638" s="3">
        <f>IF(AL638=1,VLOOKUP($AP638,BaseEqptCdF!$C$5:$R$161,16,FALSE),0)</f>
        <v>0</v>
      </c>
      <c r="AT638" s="3">
        <f>IF(AM638=1,VLOOKUP($AP638,BaseEqptCdF!$C$5:$R$161,16,FALSE),0)</f>
        <v>0</v>
      </c>
      <c r="AU638" s="3">
        <f>IF(AN638=1,VLOOKUP($AP638,BaseEqptCdF!$C$5:$R$161,16,FALSE),0)</f>
        <v>0</v>
      </c>
      <c r="AV638" s="2">
        <f t="shared" si="90"/>
        <v>0</v>
      </c>
      <c r="AW638" s="3" t="str">
        <f>IF($L638="","",IF(SUM($AJ638:AJ638)=0,$AE638,VLOOKUP($AP638,BaseEqptCdF!$C$5:$R$161,16,FALSE)*$AC$3))</f>
        <v/>
      </c>
      <c r="AX638" s="3" t="str">
        <f>IF($L638="","",IF(SUM($AJ638:AK638)=0,$AE638,VLOOKUP($AP638,BaseEqptCdF!$C$5:$R$161,16,FALSE)*$AC$3))</f>
        <v/>
      </c>
      <c r="AY638" s="3" t="str">
        <f>IF($L638="","",IF(SUM($AJ638:AL638)=0,$AE638,VLOOKUP($AP638,BaseEqptCdF!$C$5:$R$161,16,FALSE)*$AC$3))</f>
        <v/>
      </c>
      <c r="AZ638" s="3" t="str">
        <f>IF($L638="","",IF(SUM($AJ638:AM638)=0,$AE638,VLOOKUP($AP638,BaseEqptCdF!$C$5:$R$161,16,FALSE)*$AC$3))</f>
        <v/>
      </c>
      <c r="BA638" s="3" t="str">
        <f>IF($L638="","",IF(SUM($AJ638:AN638)=0,$AE638,VLOOKUP($AP638,BaseEqptCdF!$C$5:$R$161,16,FALSE)*$AC$3))</f>
        <v/>
      </c>
      <c r="BB638" s="2">
        <f t="shared" si="91"/>
        <v>0</v>
      </c>
      <c r="BC638" s="3" t="str">
        <f>IF($L638="","",IF(SUM($AJ638:AJ638)=0,$AF638,IF(LEFT(VLOOKUP($AP638,BaseEqptCdF!$C$5:$E$161,3,FALSE),2)="SD",0,IF(LEFT(VLOOKUP($AP638,BaseEqptCdF!$C$5:$E$161,3,FALSE),2)="SB",1*52,VLOOKUP($AP638,BaseEqptCdF!$C$5:$S$161,12,FALSE)*0.2*300))))</f>
        <v/>
      </c>
      <c r="BD638" s="3" t="str">
        <f>IF($L638="","",IF(SUM($AJ638:AK638)=0,$AF638,IF(LEFT(VLOOKUP($AP638,BaseEqptCdF!$C$5:$E$161,3,FALSE),2)="SD",0,IF(LEFT(VLOOKUP($AP638,BaseEqptCdF!$C$5:$E$161,3,FALSE),2)="SB",1*52,VLOOKUP($AP638,BaseEqptCdF!$C$5:$S$161,12,FALSE)*0.2*300))))</f>
        <v/>
      </c>
      <c r="BE638" s="3" t="str">
        <f>IF($L638="","",IF(SUM($AJ638:AL638)=0,$AF638,IF(LEFT(VLOOKUP($AP638,BaseEqptCdF!$C$5:$E$161,3,FALSE),2)="SD",0,IF(LEFT(VLOOKUP($AP638,BaseEqptCdF!$C$5:$E$161,3,FALSE),2)="SB",1*52,VLOOKUP($AP638,BaseEqptCdF!$C$5:$S$161,12,FALSE)*0.2*300))))</f>
        <v/>
      </c>
      <c r="BF638" s="3" t="str">
        <f>IF($L638="","",IF(SUM($AJ638:AM638)=0,$AF638,IF(LEFT(VLOOKUP($AP638,BaseEqptCdF!$C$5:$E$161,3,FALSE),2)="SD",0,IF(LEFT(VLOOKUP($AP638,BaseEqptCdF!$C$5:$E$161,3,FALSE),2)="SB",1*52,VLOOKUP($AP638,BaseEqptCdF!$C$5:$S$161,12,FALSE)*0.2*300))))</f>
        <v/>
      </c>
      <c r="BG638" s="3" t="str">
        <f>IF($L638="","",IF(SUM($AJ638:AN638)=0,$AF638,IF(LEFT(VLOOKUP($AP638,BaseEqptCdF!$C$5:$E$161,3,FALSE),2)="SD",0,IF(LEFT(VLOOKUP($AP638,BaseEqptCdF!$C$5:$E$161,3,FALSE),2)="SB",1*52,VLOOKUP($AP638,BaseEqptCdF!$C$5:$S$161,12,FALSE)*0.2*300))))</f>
        <v/>
      </c>
      <c r="BH638" s="2">
        <f t="shared" si="92"/>
        <v>0</v>
      </c>
    </row>
    <row r="639" spans="1:60" x14ac:dyDescent="0.25">
      <c r="A639" s="296" t="str">
        <f t="array" ref="A639">IF($C639="","",INDEX(Prog!$B$8:$D$300,MATCH($C639,nivo1,0),1))</f>
        <v/>
      </c>
      <c r="B639" s="296" t="str">
        <f t="array" ref="B639">IF($C639="","",INDEX(Prog!$B$8:$D$300,MATCH($C639,nivo1,0),2))</f>
        <v/>
      </c>
      <c r="C639" s="273"/>
      <c r="D639" s="267"/>
      <c r="E639" s="273"/>
      <c r="F639" s="273"/>
      <c r="G639" s="273"/>
      <c r="H639" s="273"/>
      <c r="I639" s="273"/>
      <c r="J639" s="273"/>
      <c r="K639" s="274"/>
      <c r="L639" s="273"/>
      <c r="M639" s="273"/>
      <c r="N639" s="273"/>
      <c r="O639" s="275"/>
      <c r="P639" s="273"/>
      <c r="Q639" s="273"/>
      <c r="R639" s="273"/>
      <c r="S639" s="273"/>
      <c r="T639" s="276"/>
      <c r="U639" s="276"/>
      <c r="V639" s="276"/>
      <c r="W639" s="276"/>
      <c r="X639" s="277"/>
      <c r="Y639" s="278"/>
      <c r="AA639" s="8" t="str">
        <f>IF($L639="","",VLOOKUP($L639,BaseEqptCdF!$C$5:$E$161,2,FALSE))</f>
        <v/>
      </c>
      <c r="AB639" s="8" t="str">
        <f>IF($L639="","",VLOOKUP($L639,BaseEqptCdF!$C$5:$E$161,3,FALSE))</f>
        <v/>
      </c>
      <c r="AC639" s="7" t="str">
        <f>IF($L639="","",VLOOKUP($L639,BaseEqptCdF!$C$5:$I$161,6,FALSE))</f>
        <v/>
      </c>
      <c r="AD639" s="7" t="str">
        <f>IF($L639="","",VLOOKUP($L639,BaseEqptCdF!$C$5:$I$161,7,FALSE))</f>
        <v/>
      </c>
      <c r="AE639" s="3" t="str">
        <f>IF($L639="","",VLOOKUP($L639,BaseEqptCdF!$C$5:$R$161,16,FALSE)*$AC$3)</f>
        <v/>
      </c>
      <c r="AF639" s="3" t="str">
        <f>IF($L639="","",IF(LEFT($AB639,2)="SD",0,IF(LEFT($AB639,2)="SB",1*52,IF($N639=Prog!$P$17,VLOOKUP($L639,BaseEqptCdF!$C$5:$P$161,14,FALSE)*1*300,VLOOKUP($L639,BaseEqptCdF!$C$5:$P$161,12,FALSE)*0.2*300))))</f>
        <v/>
      </c>
      <c r="AG639" s="6" t="str">
        <f t="shared" si="86"/>
        <v/>
      </c>
      <c r="AH639" s="6">
        <f>IF($U639=Prog!$S$18,YEAR($X639),"")</f>
        <v>1900</v>
      </c>
      <c r="AI639" s="5" t="str">
        <f>IF(OR($AG639="",$U639=Prog!$S$18),"",IF(OR($U639=Prog!$S$17,$U639=Prog!$S$16),YEAR($X639),IF($AG639="ND","ND",$AI$8+$O639)))</f>
        <v/>
      </c>
      <c r="AJ639" s="3" t="str">
        <f t="shared" si="88"/>
        <v/>
      </c>
      <c r="AK639" s="3" t="str">
        <f t="shared" si="87"/>
        <v/>
      </c>
      <c r="AL639" s="3" t="str">
        <f t="shared" si="87"/>
        <v/>
      </c>
      <c r="AM639" s="3" t="str">
        <f t="shared" si="87"/>
        <v/>
      </c>
      <c r="AN639" s="3" t="str">
        <f t="shared" si="87"/>
        <v/>
      </c>
      <c r="AO639" s="2">
        <f t="shared" si="89"/>
        <v>0</v>
      </c>
      <c r="AP639" s="4"/>
      <c r="AQ639" s="3">
        <f>IF(AJ639=1,VLOOKUP($AP639,BaseEqptCdF!$C$5:$R$161,16,FALSE),0)</f>
        <v>0</v>
      </c>
      <c r="AR639" s="3">
        <f>IF(AK639=1,VLOOKUP($AP639,BaseEqptCdF!$C$5:$R$161,16,FALSE),0)</f>
        <v>0</v>
      </c>
      <c r="AS639" s="3">
        <f>IF(AL639=1,VLOOKUP($AP639,BaseEqptCdF!$C$5:$R$161,16,FALSE),0)</f>
        <v>0</v>
      </c>
      <c r="AT639" s="3">
        <f>IF(AM639=1,VLOOKUP($AP639,BaseEqptCdF!$C$5:$R$161,16,FALSE),0)</f>
        <v>0</v>
      </c>
      <c r="AU639" s="3">
        <f>IF(AN639=1,VLOOKUP($AP639,BaseEqptCdF!$C$5:$R$161,16,FALSE),0)</f>
        <v>0</v>
      </c>
      <c r="AV639" s="2">
        <f t="shared" si="90"/>
        <v>0</v>
      </c>
      <c r="AW639" s="3" t="str">
        <f>IF($L639="","",IF(SUM($AJ639:AJ639)=0,$AE639,VLOOKUP($AP639,BaseEqptCdF!$C$5:$R$161,16,FALSE)*$AC$3))</f>
        <v/>
      </c>
      <c r="AX639" s="3" t="str">
        <f>IF($L639="","",IF(SUM($AJ639:AK639)=0,$AE639,VLOOKUP($AP639,BaseEqptCdF!$C$5:$R$161,16,FALSE)*$AC$3))</f>
        <v/>
      </c>
      <c r="AY639" s="3" t="str">
        <f>IF($L639="","",IF(SUM($AJ639:AL639)=0,$AE639,VLOOKUP($AP639,BaseEqptCdF!$C$5:$R$161,16,FALSE)*$AC$3))</f>
        <v/>
      </c>
      <c r="AZ639" s="3" t="str">
        <f>IF($L639="","",IF(SUM($AJ639:AM639)=0,$AE639,VLOOKUP($AP639,BaseEqptCdF!$C$5:$R$161,16,FALSE)*$AC$3))</f>
        <v/>
      </c>
      <c r="BA639" s="3" t="str">
        <f>IF($L639="","",IF(SUM($AJ639:AN639)=0,$AE639,VLOOKUP($AP639,BaseEqptCdF!$C$5:$R$161,16,FALSE)*$AC$3))</f>
        <v/>
      </c>
      <c r="BB639" s="2">
        <f t="shared" si="91"/>
        <v>0</v>
      </c>
      <c r="BC639" s="3" t="str">
        <f>IF($L639="","",IF(SUM($AJ639:AJ639)=0,$AF639,IF(LEFT(VLOOKUP($AP639,BaseEqptCdF!$C$5:$E$161,3,FALSE),2)="SD",0,IF(LEFT(VLOOKUP($AP639,BaseEqptCdF!$C$5:$E$161,3,FALSE),2)="SB",1*52,VLOOKUP($AP639,BaseEqptCdF!$C$5:$S$161,12,FALSE)*0.2*300))))</f>
        <v/>
      </c>
      <c r="BD639" s="3" t="str">
        <f>IF($L639="","",IF(SUM($AJ639:AK639)=0,$AF639,IF(LEFT(VLOOKUP($AP639,BaseEqptCdF!$C$5:$E$161,3,FALSE),2)="SD",0,IF(LEFT(VLOOKUP($AP639,BaseEqptCdF!$C$5:$E$161,3,FALSE),2)="SB",1*52,VLOOKUP($AP639,BaseEqptCdF!$C$5:$S$161,12,FALSE)*0.2*300))))</f>
        <v/>
      </c>
      <c r="BE639" s="3" t="str">
        <f>IF($L639="","",IF(SUM($AJ639:AL639)=0,$AF639,IF(LEFT(VLOOKUP($AP639,BaseEqptCdF!$C$5:$E$161,3,FALSE),2)="SD",0,IF(LEFT(VLOOKUP($AP639,BaseEqptCdF!$C$5:$E$161,3,FALSE),2)="SB",1*52,VLOOKUP($AP639,BaseEqptCdF!$C$5:$S$161,12,FALSE)*0.2*300))))</f>
        <v/>
      </c>
      <c r="BF639" s="3" t="str">
        <f>IF($L639="","",IF(SUM($AJ639:AM639)=0,$AF639,IF(LEFT(VLOOKUP($AP639,BaseEqptCdF!$C$5:$E$161,3,FALSE),2)="SD",0,IF(LEFT(VLOOKUP($AP639,BaseEqptCdF!$C$5:$E$161,3,FALSE),2)="SB",1*52,VLOOKUP($AP639,BaseEqptCdF!$C$5:$S$161,12,FALSE)*0.2*300))))</f>
        <v/>
      </c>
      <c r="BG639" s="3" t="str">
        <f>IF($L639="","",IF(SUM($AJ639:AN639)=0,$AF639,IF(LEFT(VLOOKUP($AP639,BaseEqptCdF!$C$5:$E$161,3,FALSE),2)="SD",0,IF(LEFT(VLOOKUP($AP639,BaseEqptCdF!$C$5:$E$161,3,FALSE),2)="SB",1*52,VLOOKUP($AP639,BaseEqptCdF!$C$5:$S$161,12,FALSE)*0.2*300))))</f>
        <v/>
      </c>
      <c r="BH639" s="2">
        <f t="shared" si="92"/>
        <v>0</v>
      </c>
    </row>
    <row r="640" spans="1:60" x14ac:dyDescent="0.25">
      <c r="A640" s="296" t="str">
        <f t="array" ref="A640">IF($C640="","",INDEX(Prog!$B$8:$D$300,MATCH($C640,nivo1,0),1))</f>
        <v/>
      </c>
      <c r="B640" s="296" t="str">
        <f t="array" ref="B640">IF($C640="","",INDEX(Prog!$B$8:$D$300,MATCH($C640,nivo1,0),2))</f>
        <v/>
      </c>
      <c r="C640" s="273"/>
      <c r="D640" s="267"/>
      <c r="E640" s="273"/>
      <c r="F640" s="273"/>
      <c r="G640" s="273"/>
      <c r="H640" s="273"/>
      <c r="I640" s="273"/>
      <c r="J640" s="273"/>
      <c r="K640" s="274"/>
      <c r="L640" s="273"/>
      <c r="M640" s="273"/>
      <c r="N640" s="273"/>
      <c r="O640" s="275"/>
      <c r="P640" s="273"/>
      <c r="Q640" s="273"/>
      <c r="R640" s="273"/>
      <c r="S640" s="273"/>
      <c r="T640" s="276"/>
      <c r="U640" s="276"/>
      <c r="V640" s="276"/>
      <c r="W640" s="276"/>
      <c r="X640" s="277"/>
      <c r="Y640" s="278"/>
      <c r="AA640" s="8" t="str">
        <f>IF($L640="","",VLOOKUP($L640,BaseEqptCdF!$C$5:$E$161,2,FALSE))</f>
        <v/>
      </c>
      <c r="AB640" s="8" t="str">
        <f>IF($L640="","",VLOOKUP($L640,BaseEqptCdF!$C$5:$E$161,3,FALSE))</f>
        <v/>
      </c>
      <c r="AC640" s="7" t="str">
        <f>IF($L640="","",VLOOKUP($L640,BaseEqptCdF!$C$5:$I$161,6,FALSE))</f>
        <v/>
      </c>
      <c r="AD640" s="7" t="str">
        <f>IF($L640="","",VLOOKUP($L640,BaseEqptCdF!$C$5:$I$161,7,FALSE))</f>
        <v/>
      </c>
      <c r="AE640" s="3" t="str">
        <f>IF($L640="","",VLOOKUP($L640,BaseEqptCdF!$C$5:$R$161,16,FALSE)*$AC$3)</f>
        <v/>
      </c>
      <c r="AF640" s="3" t="str">
        <f>IF($L640="","",IF(LEFT($AB640,2)="SD",0,IF(LEFT($AB640,2)="SB",1*52,IF($N640=Prog!$P$17,VLOOKUP($L640,BaseEqptCdF!$C$5:$P$161,14,FALSE)*1*300,VLOOKUP($L640,BaseEqptCdF!$C$5:$P$161,12,FALSE)*0.2*300))))</f>
        <v/>
      </c>
      <c r="AG640" s="6" t="str">
        <f t="shared" si="86"/>
        <v/>
      </c>
      <c r="AH640" s="6">
        <f>IF($U640=Prog!$S$18,YEAR($X640),"")</f>
        <v>1900</v>
      </c>
      <c r="AI640" s="5" t="str">
        <f>IF(OR($AG640="",$U640=Prog!$S$18),"",IF(OR($U640=Prog!$S$17,$U640=Prog!$S$16),YEAR($X640),IF($AG640="ND","ND",$AI$8+$O640)))</f>
        <v/>
      </c>
      <c r="AJ640" s="3" t="str">
        <f t="shared" si="88"/>
        <v/>
      </c>
      <c r="AK640" s="3" t="str">
        <f t="shared" si="87"/>
        <v/>
      </c>
      <c r="AL640" s="3" t="str">
        <f t="shared" si="87"/>
        <v/>
      </c>
      <c r="AM640" s="3" t="str">
        <f t="shared" si="87"/>
        <v/>
      </c>
      <c r="AN640" s="3" t="str">
        <f t="shared" si="87"/>
        <v/>
      </c>
      <c r="AO640" s="2">
        <f t="shared" si="89"/>
        <v>0</v>
      </c>
      <c r="AP640" s="4"/>
      <c r="AQ640" s="3">
        <f>IF(AJ640=1,VLOOKUP($AP640,BaseEqptCdF!$C$5:$R$161,16,FALSE),0)</f>
        <v>0</v>
      </c>
      <c r="AR640" s="3">
        <f>IF(AK640=1,VLOOKUP($AP640,BaseEqptCdF!$C$5:$R$161,16,FALSE),0)</f>
        <v>0</v>
      </c>
      <c r="AS640" s="3">
        <f>IF(AL640=1,VLOOKUP($AP640,BaseEqptCdF!$C$5:$R$161,16,FALSE),0)</f>
        <v>0</v>
      </c>
      <c r="AT640" s="3">
        <f>IF(AM640=1,VLOOKUP($AP640,BaseEqptCdF!$C$5:$R$161,16,FALSE),0)</f>
        <v>0</v>
      </c>
      <c r="AU640" s="3">
        <f>IF(AN640=1,VLOOKUP($AP640,BaseEqptCdF!$C$5:$R$161,16,FALSE),0)</f>
        <v>0</v>
      </c>
      <c r="AV640" s="2">
        <f t="shared" si="90"/>
        <v>0</v>
      </c>
      <c r="AW640" s="3" t="str">
        <f>IF($L640="","",IF(SUM($AJ640:AJ640)=0,$AE640,VLOOKUP($AP640,BaseEqptCdF!$C$5:$R$161,16,FALSE)*$AC$3))</f>
        <v/>
      </c>
      <c r="AX640" s="3" t="str">
        <f>IF($L640="","",IF(SUM($AJ640:AK640)=0,$AE640,VLOOKUP($AP640,BaseEqptCdF!$C$5:$R$161,16,FALSE)*$AC$3))</f>
        <v/>
      </c>
      <c r="AY640" s="3" t="str">
        <f>IF($L640="","",IF(SUM($AJ640:AL640)=0,$AE640,VLOOKUP($AP640,BaseEqptCdF!$C$5:$R$161,16,FALSE)*$AC$3))</f>
        <v/>
      </c>
      <c r="AZ640" s="3" t="str">
        <f>IF($L640="","",IF(SUM($AJ640:AM640)=0,$AE640,VLOOKUP($AP640,BaseEqptCdF!$C$5:$R$161,16,FALSE)*$AC$3))</f>
        <v/>
      </c>
      <c r="BA640" s="3" t="str">
        <f>IF($L640="","",IF(SUM($AJ640:AN640)=0,$AE640,VLOOKUP($AP640,BaseEqptCdF!$C$5:$R$161,16,FALSE)*$AC$3))</f>
        <v/>
      </c>
      <c r="BB640" s="2">
        <f t="shared" si="91"/>
        <v>0</v>
      </c>
      <c r="BC640" s="3" t="str">
        <f>IF($L640="","",IF(SUM($AJ640:AJ640)=0,$AF640,IF(LEFT(VLOOKUP($AP640,BaseEqptCdF!$C$5:$E$161,3,FALSE),2)="SD",0,IF(LEFT(VLOOKUP($AP640,BaseEqptCdF!$C$5:$E$161,3,FALSE),2)="SB",1*52,VLOOKUP($AP640,BaseEqptCdF!$C$5:$S$161,12,FALSE)*0.2*300))))</f>
        <v/>
      </c>
      <c r="BD640" s="3" t="str">
        <f>IF($L640="","",IF(SUM($AJ640:AK640)=0,$AF640,IF(LEFT(VLOOKUP($AP640,BaseEqptCdF!$C$5:$E$161,3,FALSE),2)="SD",0,IF(LEFT(VLOOKUP($AP640,BaseEqptCdF!$C$5:$E$161,3,FALSE),2)="SB",1*52,VLOOKUP($AP640,BaseEqptCdF!$C$5:$S$161,12,FALSE)*0.2*300))))</f>
        <v/>
      </c>
      <c r="BE640" s="3" t="str">
        <f>IF($L640="","",IF(SUM($AJ640:AL640)=0,$AF640,IF(LEFT(VLOOKUP($AP640,BaseEqptCdF!$C$5:$E$161,3,FALSE),2)="SD",0,IF(LEFT(VLOOKUP($AP640,BaseEqptCdF!$C$5:$E$161,3,FALSE),2)="SB",1*52,VLOOKUP($AP640,BaseEqptCdF!$C$5:$S$161,12,FALSE)*0.2*300))))</f>
        <v/>
      </c>
      <c r="BF640" s="3" t="str">
        <f>IF($L640="","",IF(SUM($AJ640:AM640)=0,$AF640,IF(LEFT(VLOOKUP($AP640,BaseEqptCdF!$C$5:$E$161,3,FALSE),2)="SD",0,IF(LEFT(VLOOKUP($AP640,BaseEqptCdF!$C$5:$E$161,3,FALSE),2)="SB",1*52,VLOOKUP($AP640,BaseEqptCdF!$C$5:$S$161,12,FALSE)*0.2*300))))</f>
        <v/>
      </c>
      <c r="BG640" s="3" t="str">
        <f>IF($L640="","",IF(SUM($AJ640:AN640)=0,$AF640,IF(LEFT(VLOOKUP($AP640,BaseEqptCdF!$C$5:$E$161,3,FALSE),2)="SD",0,IF(LEFT(VLOOKUP($AP640,BaseEqptCdF!$C$5:$E$161,3,FALSE),2)="SB",1*52,VLOOKUP($AP640,BaseEqptCdF!$C$5:$S$161,12,FALSE)*0.2*300))))</f>
        <v/>
      </c>
      <c r="BH640" s="2">
        <f t="shared" si="92"/>
        <v>0</v>
      </c>
    </row>
    <row r="641" spans="1:60" x14ac:dyDescent="0.25">
      <c r="A641" s="296" t="str">
        <f t="array" ref="A641">IF($C641="","",INDEX(Prog!$B$8:$D$300,MATCH($C641,nivo1,0),1))</f>
        <v/>
      </c>
      <c r="B641" s="296" t="str">
        <f t="array" ref="B641">IF($C641="","",INDEX(Prog!$B$8:$D$300,MATCH($C641,nivo1,0),2))</f>
        <v/>
      </c>
      <c r="C641" s="273"/>
      <c r="D641" s="267"/>
      <c r="E641" s="273"/>
      <c r="F641" s="273"/>
      <c r="G641" s="273"/>
      <c r="H641" s="273"/>
      <c r="I641" s="273"/>
      <c r="J641" s="273"/>
      <c r="K641" s="274"/>
      <c r="L641" s="273"/>
      <c r="M641" s="273"/>
      <c r="N641" s="273"/>
      <c r="O641" s="275"/>
      <c r="P641" s="273"/>
      <c r="Q641" s="273"/>
      <c r="R641" s="273"/>
      <c r="S641" s="273"/>
      <c r="T641" s="276"/>
      <c r="U641" s="276"/>
      <c r="V641" s="276"/>
      <c r="W641" s="276"/>
      <c r="X641" s="277"/>
      <c r="Y641" s="278"/>
      <c r="AA641" s="8" t="str">
        <f>IF($L641="","",VLOOKUP($L641,BaseEqptCdF!$C$5:$E$161,2,FALSE))</f>
        <v/>
      </c>
      <c r="AB641" s="8" t="str">
        <f>IF($L641="","",VLOOKUP($L641,BaseEqptCdF!$C$5:$E$161,3,FALSE))</f>
        <v/>
      </c>
      <c r="AC641" s="7" t="str">
        <f>IF($L641="","",VLOOKUP($L641,BaseEqptCdF!$C$5:$I$161,6,FALSE))</f>
        <v/>
      </c>
      <c r="AD641" s="7" t="str">
        <f>IF($L641="","",VLOOKUP($L641,BaseEqptCdF!$C$5:$I$161,7,FALSE))</f>
        <v/>
      </c>
      <c r="AE641" s="3" t="str">
        <f>IF($L641="","",VLOOKUP($L641,BaseEqptCdF!$C$5:$R$161,16,FALSE)*$AC$3)</f>
        <v/>
      </c>
      <c r="AF641" s="3" t="str">
        <f>IF($L641="","",IF(LEFT($AB641,2)="SD",0,IF(LEFT($AB641,2)="SB",1*52,IF($N641=Prog!$P$17,VLOOKUP($L641,BaseEqptCdF!$C$5:$P$161,14,FALSE)*1*300,VLOOKUP($L641,BaseEqptCdF!$C$5:$P$161,12,FALSE)*0.2*300))))</f>
        <v/>
      </c>
      <c r="AG641" s="6" t="str">
        <f t="shared" si="86"/>
        <v/>
      </c>
      <c r="AH641" s="6">
        <f>IF($U641=Prog!$S$18,YEAR($X641),"")</f>
        <v>1900</v>
      </c>
      <c r="AI641" s="5" t="str">
        <f>IF(OR($AG641="",$U641=Prog!$S$18),"",IF(OR($U641=Prog!$S$17,$U641=Prog!$S$16),YEAR($X641),IF($AG641="ND","ND",$AI$8+$O641)))</f>
        <v/>
      </c>
      <c r="AJ641" s="3" t="str">
        <f t="shared" si="88"/>
        <v/>
      </c>
      <c r="AK641" s="3" t="str">
        <f t="shared" si="87"/>
        <v/>
      </c>
      <c r="AL641" s="3" t="str">
        <f t="shared" si="87"/>
        <v/>
      </c>
      <c r="AM641" s="3" t="str">
        <f t="shared" si="87"/>
        <v/>
      </c>
      <c r="AN641" s="3" t="str">
        <f t="shared" si="87"/>
        <v/>
      </c>
      <c r="AO641" s="2">
        <f t="shared" si="89"/>
        <v>0</v>
      </c>
      <c r="AP641" s="4"/>
      <c r="AQ641" s="3">
        <f>IF(AJ641=1,VLOOKUP($AP641,BaseEqptCdF!$C$5:$R$161,16,FALSE),0)</f>
        <v>0</v>
      </c>
      <c r="AR641" s="3">
        <f>IF(AK641=1,VLOOKUP($AP641,BaseEqptCdF!$C$5:$R$161,16,FALSE),0)</f>
        <v>0</v>
      </c>
      <c r="AS641" s="3">
        <f>IF(AL641=1,VLOOKUP($AP641,BaseEqptCdF!$C$5:$R$161,16,FALSE),0)</f>
        <v>0</v>
      </c>
      <c r="AT641" s="3">
        <f>IF(AM641=1,VLOOKUP($AP641,BaseEqptCdF!$C$5:$R$161,16,FALSE),0)</f>
        <v>0</v>
      </c>
      <c r="AU641" s="3">
        <f>IF(AN641=1,VLOOKUP($AP641,BaseEqptCdF!$C$5:$R$161,16,FALSE),0)</f>
        <v>0</v>
      </c>
      <c r="AV641" s="2">
        <f t="shared" si="90"/>
        <v>0</v>
      </c>
      <c r="AW641" s="3" t="str">
        <f>IF($L641="","",IF(SUM($AJ641:AJ641)=0,$AE641,VLOOKUP($AP641,BaseEqptCdF!$C$5:$R$161,16,FALSE)*$AC$3))</f>
        <v/>
      </c>
      <c r="AX641" s="3" t="str">
        <f>IF($L641="","",IF(SUM($AJ641:AK641)=0,$AE641,VLOOKUP($AP641,BaseEqptCdF!$C$5:$R$161,16,FALSE)*$AC$3))</f>
        <v/>
      </c>
      <c r="AY641" s="3" t="str">
        <f>IF($L641="","",IF(SUM($AJ641:AL641)=0,$AE641,VLOOKUP($AP641,BaseEqptCdF!$C$5:$R$161,16,FALSE)*$AC$3))</f>
        <v/>
      </c>
      <c r="AZ641" s="3" t="str">
        <f>IF($L641="","",IF(SUM($AJ641:AM641)=0,$AE641,VLOOKUP($AP641,BaseEqptCdF!$C$5:$R$161,16,FALSE)*$AC$3))</f>
        <v/>
      </c>
      <c r="BA641" s="3" t="str">
        <f>IF($L641="","",IF(SUM($AJ641:AN641)=0,$AE641,VLOOKUP($AP641,BaseEqptCdF!$C$5:$R$161,16,FALSE)*$AC$3))</f>
        <v/>
      </c>
      <c r="BB641" s="2">
        <f t="shared" si="91"/>
        <v>0</v>
      </c>
      <c r="BC641" s="3" t="str">
        <f>IF($L641="","",IF(SUM($AJ641:AJ641)=0,$AF641,IF(LEFT(VLOOKUP($AP641,BaseEqptCdF!$C$5:$E$161,3,FALSE),2)="SD",0,IF(LEFT(VLOOKUP($AP641,BaseEqptCdF!$C$5:$E$161,3,FALSE),2)="SB",1*52,VLOOKUP($AP641,BaseEqptCdF!$C$5:$S$161,12,FALSE)*0.2*300))))</f>
        <v/>
      </c>
      <c r="BD641" s="3" t="str">
        <f>IF($L641="","",IF(SUM($AJ641:AK641)=0,$AF641,IF(LEFT(VLOOKUP($AP641,BaseEqptCdF!$C$5:$E$161,3,FALSE),2)="SD",0,IF(LEFT(VLOOKUP($AP641,BaseEqptCdF!$C$5:$E$161,3,FALSE),2)="SB",1*52,VLOOKUP($AP641,BaseEqptCdF!$C$5:$S$161,12,FALSE)*0.2*300))))</f>
        <v/>
      </c>
      <c r="BE641" s="3" t="str">
        <f>IF($L641="","",IF(SUM($AJ641:AL641)=0,$AF641,IF(LEFT(VLOOKUP($AP641,BaseEqptCdF!$C$5:$E$161,3,FALSE),2)="SD",0,IF(LEFT(VLOOKUP($AP641,BaseEqptCdF!$C$5:$E$161,3,FALSE),2)="SB",1*52,VLOOKUP($AP641,BaseEqptCdF!$C$5:$S$161,12,FALSE)*0.2*300))))</f>
        <v/>
      </c>
      <c r="BF641" s="3" t="str">
        <f>IF($L641="","",IF(SUM($AJ641:AM641)=0,$AF641,IF(LEFT(VLOOKUP($AP641,BaseEqptCdF!$C$5:$E$161,3,FALSE),2)="SD",0,IF(LEFT(VLOOKUP($AP641,BaseEqptCdF!$C$5:$E$161,3,FALSE),2)="SB",1*52,VLOOKUP($AP641,BaseEqptCdF!$C$5:$S$161,12,FALSE)*0.2*300))))</f>
        <v/>
      </c>
      <c r="BG641" s="3" t="str">
        <f>IF($L641="","",IF(SUM($AJ641:AN641)=0,$AF641,IF(LEFT(VLOOKUP($AP641,BaseEqptCdF!$C$5:$E$161,3,FALSE),2)="SD",0,IF(LEFT(VLOOKUP($AP641,BaseEqptCdF!$C$5:$E$161,3,FALSE),2)="SB",1*52,VLOOKUP($AP641,BaseEqptCdF!$C$5:$S$161,12,FALSE)*0.2*300))))</f>
        <v/>
      </c>
      <c r="BH641" s="2">
        <f t="shared" si="92"/>
        <v>0</v>
      </c>
    </row>
    <row r="642" spans="1:60" x14ac:dyDescent="0.25">
      <c r="A642" s="296" t="str">
        <f t="array" ref="A642">IF($C642="","",INDEX(Prog!$B$8:$D$300,MATCH($C642,nivo1,0),1))</f>
        <v/>
      </c>
      <c r="B642" s="296" t="str">
        <f t="array" ref="B642">IF($C642="","",INDEX(Prog!$B$8:$D$300,MATCH($C642,nivo1,0),2))</f>
        <v/>
      </c>
      <c r="C642" s="273"/>
      <c r="D642" s="267"/>
      <c r="E642" s="273"/>
      <c r="F642" s="273"/>
      <c r="G642" s="273"/>
      <c r="H642" s="273"/>
      <c r="I642" s="273"/>
      <c r="J642" s="273"/>
      <c r="K642" s="274"/>
      <c r="L642" s="273"/>
      <c r="M642" s="273"/>
      <c r="N642" s="273"/>
      <c r="O642" s="275"/>
      <c r="P642" s="273"/>
      <c r="Q642" s="273"/>
      <c r="R642" s="273"/>
      <c r="S642" s="273"/>
      <c r="T642" s="276"/>
      <c r="U642" s="276"/>
      <c r="V642" s="276"/>
      <c r="W642" s="276"/>
      <c r="X642" s="277"/>
      <c r="Y642" s="278"/>
      <c r="AA642" s="8" t="str">
        <f>IF($L642="","",VLOOKUP($L642,BaseEqptCdF!$C$5:$E$161,2,FALSE))</f>
        <v/>
      </c>
      <c r="AB642" s="8" t="str">
        <f>IF($L642="","",VLOOKUP($L642,BaseEqptCdF!$C$5:$E$161,3,FALSE))</f>
        <v/>
      </c>
      <c r="AC642" s="7" t="str">
        <f>IF($L642="","",VLOOKUP($L642,BaseEqptCdF!$C$5:$I$161,6,FALSE))</f>
        <v/>
      </c>
      <c r="AD642" s="7" t="str">
        <f>IF($L642="","",VLOOKUP($L642,BaseEqptCdF!$C$5:$I$161,7,FALSE))</f>
        <v/>
      </c>
      <c r="AE642" s="3" t="str">
        <f>IF($L642="","",VLOOKUP($L642,BaseEqptCdF!$C$5:$R$161,16,FALSE)*$AC$3)</f>
        <v/>
      </c>
      <c r="AF642" s="3" t="str">
        <f>IF($L642="","",IF(LEFT($AB642,2)="SD",0,IF(LEFT($AB642,2)="SB",1*52,IF($N642=Prog!$P$17,VLOOKUP($L642,BaseEqptCdF!$C$5:$P$161,14,FALSE)*1*300,VLOOKUP($L642,BaseEqptCdF!$C$5:$P$161,12,FALSE)*0.2*300))))</f>
        <v/>
      </c>
      <c r="AG642" s="6" t="str">
        <f t="shared" si="86"/>
        <v/>
      </c>
      <c r="AH642" s="6">
        <f>IF($U642=Prog!$S$18,YEAR($X642),"")</f>
        <v>1900</v>
      </c>
      <c r="AI642" s="5" t="str">
        <f>IF(OR($AG642="",$U642=Prog!$S$18),"",IF(OR($U642=Prog!$S$17,$U642=Prog!$S$16),YEAR($X642),IF($AG642="ND","ND",$AI$8+$O642)))</f>
        <v/>
      </c>
      <c r="AJ642" s="3" t="str">
        <f t="shared" si="88"/>
        <v/>
      </c>
      <c r="AK642" s="3" t="str">
        <f t="shared" si="87"/>
        <v/>
      </c>
      <c r="AL642" s="3" t="str">
        <f t="shared" si="87"/>
        <v/>
      </c>
      <c r="AM642" s="3" t="str">
        <f t="shared" si="87"/>
        <v/>
      </c>
      <c r="AN642" s="3" t="str">
        <f t="shared" si="87"/>
        <v/>
      </c>
      <c r="AO642" s="2">
        <f t="shared" si="89"/>
        <v>0</v>
      </c>
      <c r="AP642" s="4"/>
      <c r="AQ642" s="3">
        <f>IF(AJ642=1,VLOOKUP($AP642,BaseEqptCdF!$C$5:$R$161,16,FALSE),0)</f>
        <v>0</v>
      </c>
      <c r="AR642" s="3">
        <f>IF(AK642=1,VLOOKUP($AP642,BaseEqptCdF!$C$5:$R$161,16,FALSE),0)</f>
        <v>0</v>
      </c>
      <c r="AS642" s="3">
        <f>IF(AL642=1,VLOOKUP($AP642,BaseEqptCdF!$C$5:$R$161,16,FALSE),0)</f>
        <v>0</v>
      </c>
      <c r="AT642" s="3">
        <f>IF(AM642=1,VLOOKUP($AP642,BaseEqptCdF!$C$5:$R$161,16,FALSE),0)</f>
        <v>0</v>
      </c>
      <c r="AU642" s="3">
        <f>IF(AN642=1,VLOOKUP($AP642,BaseEqptCdF!$C$5:$R$161,16,FALSE),0)</f>
        <v>0</v>
      </c>
      <c r="AV642" s="2">
        <f t="shared" si="90"/>
        <v>0</v>
      </c>
      <c r="AW642" s="3" t="str">
        <f>IF($L642="","",IF(SUM($AJ642:AJ642)=0,$AE642,VLOOKUP($AP642,BaseEqptCdF!$C$5:$R$161,16,FALSE)*$AC$3))</f>
        <v/>
      </c>
      <c r="AX642" s="3" t="str">
        <f>IF($L642="","",IF(SUM($AJ642:AK642)=0,$AE642,VLOOKUP($AP642,BaseEqptCdF!$C$5:$R$161,16,FALSE)*$AC$3))</f>
        <v/>
      </c>
      <c r="AY642" s="3" t="str">
        <f>IF($L642="","",IF(SUM($AJ642:AL642)=0,$AE642,VLOOKUP($AP642,BaseEqptCdF!$C$5:$R$161,16,FALSE)*$AC$3))</f>
        <v/>
      </c>
      <c r="AZ642" s="3" t="str">
        <f>IF($L642="","",IF(SUM($AJ642:AM642)=0,$AE642,VLOOKUP($AP642,BaseEqptCdF!$C$5:$R$161,16,FALSE)*$AC$3))</f>
        <v/>
      </c>
      <c r="BA642" s="3" t="str">
        <f>IF($L642="","",IF(SUM($AJ642:AN642)=0,$AE642,VLOOKUP($AP642,BaseEqptCdF!$C$5:$R$161,16,FALSE)*$AC$3))</f>
        <v/>
      </c>
      <c r="BB642" s="2">
        <f t="shared" si="91"/>
        <v>0</v>
      </c>
      <c r="BC642" s="3" t="str">
        <f>IF($L642="","",IF(SUM($AJ642:AJ642)=0,$AF642,IF(LEFT(VLOOKUP($AP642,BaseEqptCdF!$C$5:$E$161,3,FALSE),2)="SD",0,IF(LEFT(VLOOKUP($AP642,BaseEqptCdF!$C$5:$E$161,3,FALSE),2)="SB",1*52,VLOOKUP($AP642,BaseEqptCdF!$C$5:$S$161,12,FALSE)*0.2*300))))</f>
        <v/>
      </c>
      <c r="BD642" s="3" t="str">
        <f>IF($L642="","",IF(SUM($AJ642:AK642)=0,$AF642,IF(LEFT(VLOOKUP($AP642,BaseEqptCdF!$C$5:$E$161,3,FALSE),2)="SD",0,IF(LEFT(VLOOKUP($AP642,BaseEqptCdF!$C$5:$E$161,3,FALSE),2)="SB",1*52,VLOOKUP($AP642,BaseEqptCdF!$C$5:$S$161,12,FALSE)*0.2*300))))</f>
        <v/>
      </c>
      <c r="BE642" s="3" t="str">
        <f>IF($L642="","",IF(SUM($AJ642:AL642)=0,$AF642,IF(LEFT(VLOOKUP($AP642,BaseEqptCdF!$C$5:$E$161,3,FALSE),2)="SD",0,IF(LEFT(VLOOKUP($AP642,BaseEqptCdF!$C$5:$E$161,3,FALSE),2)="SB",1*52,VLOOKUP($AP642,BaseEqptCdF!$C$5:$S$161,12,FALSE)*0.2*300))))</f>
        <v/>
      </c>
      <c r="BF642" s="3" t="str">
        <f>IF($L642="","",IF(SUM($AJ642:AM642)=0,$AF642,IF(LEFT(VLOOKUP($AP642,BaseEqptCdF!$C$5:$E$161,3,FALSE),2)="SD",0,IF(LEFT(VLOOKUP($AP642,BaseEqptCdF!$C$5:$E$161,3,FALSE),2)="SB",1*52,VLOOKUP($AP642,BaseEqptCdF!$C$5:$S$161,12,FALSE)*0.2*300))))</f>
        <v/>
      </c>
      <c r="BG642" s="3" t="str">
        <f>IF($L642="","",IF(SUM($AJ642:AN642)=0,$AF642,IF(LEFT(VLOOKUP($AP642,BaseEqptCdF!$C$5:$E$161,3,FALSE),2)="SD",0,IF(LEFT(VLOOKUP($AP642,BaseEqptCdF!$C$5:$E$161,3,FALSE),2)="SB",1*52,VLOOKUP($AP642,BaseEqptCdF!$C$5:$S$161,12,FALSE)*0.2*300))))</f>
        <v/>
      </c>
      <c r="BH642" s="2">
        <f t="shared" si="92"/>
        <v>0</v>
      </c>
    </row>
    <row r="643" spans="1:60" x14ac:dyDescent="0.25">
      <c r="A643" s="296" t="str">
        <f t="array" ref="A643">IF($C643="","",INDEX(Prog!$B$8:$D$300,MATCH($C643,nivo1,0),1))</f>
        <v/>
      </c>
      <c r="B643" s="296" t="str">
        <f t="array" ref="B643">IF($C643="","",INDEX(Prog!$B$8:$D$300,MATCH($C643,nivo1,0),2))</f>
        <v/>
      </c>
      <c r="C643" s="273"/>
      <c r="D643" s="267"/>
      <c r="E643" s="273"/>
      <c r="F643" s="273"/>
      <c r="G643" s="273"/>
      <c r="H643" s="273"/>
      <c r="I643" s="273"/>
      <c r="J643" s="273"/>
      <c r="K643" s="274"/>
      <c r="L643" s="273"/>
      <c r="M643" s="273"/>
      <c r="N643" s="273"/>
      <c r="O643" s="275"/>
      <c r="P643" s="273"/>
      <c r="Q643" s="273"/>
      <c r="R643" s="273"/>
      <c r="S643" s="273"/>
      <c r="T643" s="276"/>
      <c r="U643" s="276"/>
      <c r="V643" s="276"/>
      <c r="W643" s="276"/>
      <c r="X643" s="277"/>
      <c r="Y643" s="278"/>
      <c r="AA643" s="8" t="str">
        <f>IF($L643="","",VLOOKUP($L643,BaseEqptCdF!$C$5:$E$161,2,FALSE))</f>
        <v/>
      </c>
      <c r="AB643" s="8" t="str">
        <f>IF($L643="","",VLOOKUP($L643,BaseEqptCdF!$C$5:$E$161,3,FALSE))</f>
        <v/>
      </c>
      <c r="AC643" s="7" t="str">
        <f>IF($L643="","",VLOOKUP($L643,BaseEqptCdF!$C$5:$I$161,6,FALSE))</f>
        <v/>
      </c>
      <c r="AD643" s="7" t="str">
        <f>IF($L643="","",VLOOKUP($L643,BaseEqptCdF!$C$5:$I$161,7,FALSE))</f>
        <v/>
      </c>
      <c r="AE643" s="3" t="str">
        <f>IF($L643="","",VLOOKUP($L643,BaseEqptCdF!$C$5:$R$161,16,FALSE)*$AC$3)</f>
        <v/>
      </c>
      <c r="AF643" s="3" t="str">
        <f>IF($L643="","",IF(LEFT($AB643,2)="SD",0,IF(LEFT($AB643,2)="SB",1*52,IF($N643=Prog!$P$17,VLOOKUP($L643,BaseEqptCdF!$C$5:$P$161,14,FALSE)*1*300,VLOOKUP($L643,BaseEqptCdF!$C$5:$P$161,12,FALSE)*0.2*300))))</f>
        <v/>
      </c>
      <c r="AG643" s="6" t="str">
        <f t="shared" si="86"/>
        <v/>
      </c>
      <c r="AH643" s="6">
        <f>IF($U643=Prog!$S$18,YEAR($X643),"")</f>
        <v>1900</v>
      </c>
      <c r="AI643" s="5" t="str">
        <f>IF(OR($AG643="",$U643=Prog!$S$18),"",IF(OR($U643=Prog!$S$17,$U643=Prog!$S$16),YEAR($X643),IF($AG643="ND","ND",$AI$8+$O643)))</f>
        <v/>
      </c>
      <c r="AJ643" s="3" t="str">
        <f t="shared" si="88"/>
        <v/>
      </c>
      <c r="AK643" s="3" t="str">
        <f t="shared" si="87"/>
        <v/>
      </c>
      <c r="AL643" s="3" t="str">
        <f t="shared" si="87"/>
        <v/>
      </c>
      <c r="AM643" s="3" t="str">
        <f t="shared" si="87"/>
        <v/>
      </c>
      <c r="AN643" s="3" t="str">
        <f t="shared" si="87"/>
        <v/>
      </c>
      <c r="AO643" s="2">
        <f t="shared" si="89"/>
        <v>0</v>
      </c>
      <c r="AP643" s="4"/>
      <c r="AQ643" s="3">
        <f>IF(AJ643=1,VLOOKUP($AP643,BaseEqptCdF!$C$5:$R$161,16,FALSE),0)</f>
        <v>0</v>
      </c>
      <c r="AR643" s="3">
        <f>IF(AK643=1,VLOOKUP($AP643,BaseEqptCdF!$C$5:$R$161,16,FALSE),0)</f>
        <v>0</v>
      </c>
      <c r="AS643" s="3">
        <f>IF(AL643=1,VLOOKUP($AP643,BaseEqptCdF!$C$5:$R$161,16,FALSE),0)</f>
        <v>0</v>
      </c>
      <c r="AT643" s="3">
        <f>IF(AM643=1,VLOOKUP($AP643,BaseEqptCdF!$C$5:$R$161,16,FALSE),0)</f>
        <v>0</v>
      </c>
      <c r="AU643" s="3">
        <f>IF(AN643=1,VLOOKUP($AP643,BaseEqptCdF!$C$5:$R$161,16,FALSE),0)</f>
        <v>0</v>
      </c>
      <c r="AV643" s="2">
        <f t="shared" si="90"/>
        <v>0</v>
      </c>
      <c r="AW643" s="3" t="str">
        <f>IF($L643="","",IF(SUM($AJ643:AJ643)=0,$AE643,VLOOKUP($AP643,BaseEqptCdF!$C$5:$R$161,16,FALSE)*$AC$3))</f>
        <v/>
      </c>
      <c r="AX643" s="3" t="str">
        <f>IF($L643="","",IF(SUM($AJ643:AK643)=0,$AE643,VLOOKUP($AP643,BaseEqptCdF!$C$5:$R$161,16,FALSE)*$AC$3))</f>
        <v/>
      </c>
      <c r="AY643" s="3" t="str">
        <f>IF($L643="","",IF(SUM($AJ643:AL643)=0,$AE643,VLOOKUP($AP643,BaseEqptCdF!$C$5:$R$161,16,FALSE)*$AC$3))</f>
        <v/>
      </c>
      <c r="AZ643" s="3" t="str">
        <f>IF($L643="","",IF(SUM($AJ643:AM643)=0,$AE643,VLOOKUP($AP643,BaseEqptCdF!$C$5:$R$161,16,FALSE)*$AC$3))</f>
        <v/>
      </c>
      <c r="BA643" s="3" t="str">
        <f>IF($L643="","",IF(SUM($AJ643:AN643)=0,$AE643,VLOOKUP($AP643,BaseEqptCdF!$C$5:$R$161,16,FALSE)*$AC$3))</f>
        <v/>
      </c>
      <c r="BB643" s="2">
        <f t="shared" si="91"/>
        <v>0</v>
      </c>
      <c r="BC643" s="3" t="str">
        <f>IF($L643="","",IF(SUM($AJ643:AJ643)=0,$AF643,IF(LEFT(VLOOKUP($AP643,BaseEqptCdF!$C$5:$E$161,3,FALSE),2)="SD",0,IF(LEFT(VLOOKUP($AP643,BaseEqptCdF!$C$5:$E$161,3,FALSE),2)="SB",1*52,VLOOKUP($AP643,BaseEqptCdF!$C$5:$S$161,12,FALSE)*0.2*300))))</f>
        <v/>
      </c>
      <c r="BD643" s="3" t="str">
        <f>IF($L643="","",IF(SUM($AJ643:AK643)=0,$AF643,IF(LEFT(VLOOKUP($AP643,BaseEqptCdF!$C$5:$E$161,3,FALSE),2)="SD",0,IF(LEFT(VLOOKUP($AP643,BaseEqptCdF!$C$5:$E$161,3,FALSE),2)="SB",1*52,VLOOKUP($AP643,BaseEqptCdF!$C$5:$S$161,12,FALSE)*0.2*300))))</f>
        <v/>
      </c>
      <c r="BE643" s="3" t="str">
        <f>IF($L643="","",IF(SUM($AJ643:AL643)=0,$AF643,IF(LEFT(VLOOKUP($AP643,BaseEqptCdF!$C$5:$E$161,3,FALSE),2)="SD",0,IF(LEFT(VLOOKUP($AP643,BaseEqptCdF!$C$5:$E$161,3,FALSE),2)="SB",1*52,VLOOKUP($AP643,BaseEqptCdF!$C$5:$S$161,12,FALSE)*0.2*300))))</f>
        <v/>
      </c>
      <c r="BF643" s="3" t="str">
        <f>IF($L643="","",IF(SUM($AJ643:AM643)=0,$AF643,IF(LEFT(VLOOKUP($AP643,BaseEqptCdF!$C$5:$E$161,3,FALSE),2)="SD",0,IF(LEFT(VLOOKUP($AP643,BaseEqptCdF!$C$5:$E$161,3,FALSE),2)="SB",1*52,VLOOKUP($AP643,BaseEqptCdF!$C$5:$S$161,12,FALSE)*0.2*300))))</f>
        <v/>
      </c>
      <c r="BG643" s="3" t="str">
        <f>IF($L643="","",IF(SUM($AJ643:AN643)=0,$AF643,IF(LEFT(VLOOKUP($AP643,BaseEqptCdF!$C$5:$E$161,3,FALSE),2)="SD",0,IF(LEFT(VLOOKUP($AP643,BaseEqptCdF!$C$5:$E$161,3,FALSE),2)="SB",1*52,VLOOKUP($AP643,BaseEqptCdF!$C$5:$S$161,12,FALSE)*0.2*300))))</f>
        <v/>
      </c>
      <c r="BH643" s="2">
        <f t="shared" si="92"/>
        <v>0</v>
      </c>
    </row>
    <row r="644" spans="1:60" x14ac:dyDescent="0.25">
      <c r="A644" s="296" t="str">
        <f t="array" ref="A644">IF($C644="","",INDEX(Prog!$B$8:$D$300,MATCH($C644,nivo1,0),1))</f>
        <v/>
      </c>
      <c r="B644" s="296" t="str">
        <f t="array" ref="B644">IF($C644="","",INDEX(Prog!$B$8:$D$300,MATCH($C644,nivo1,0),2))</f>
        <v/>
      </c>
      <c r="C644" s="273"/>
      <c r="D644" s="267"/>
      <c r="E644" s="273"/>
      <c r="F644" s="273"/>
      <c r="G644" s="273"/>
      <c r="H644" s="273"/>
      <c r="I644" s="273"/>
      <c r="J644" s="273"/>
      <c r="K644" s="274"/>
      <c r="L644" s="273"/>
      <c r="M644" s="273"/>
      <c r="N644" s="273"/>
      <c r="O644" s="275"/>
      <c r="P644" s="273"/>
      <c r="Q644" s="273"/>
      <c r="R644" s="273"/>
      <c r="S644" s="273"/>
      <c r="T644" s="276"/>
      <c r="U644" s="276"/>
      <c r="V644" s="276"/>
      <c r="W644" s="276"/>
      <c r="X644" s="277"/>
      <c r="Y644" s="278"/>
      <c r="AA644" s="8" t="str">
        <f>IF($L644="","",VLOOKUP($L644,BaseEqptCdF!$C$5:$E$161,2,FALSE))</f>
        <v/>
      </c>
      <c r="AB644" s="8" t="str">
        <f>IF($L644="","",VLOOKUP($L644,BaseEqptCdF!$C$5:$E$161,3,FALSE))</f>
        <v/>
      </c>
      <c r="AC644" s="7" t="str">
        <f>IF($L644="","",VLOOKUP($L644,BaseEqptCdF!$C$5:$I$161,6,FALSE))</f>
        <v/>
      </c>
      <c r="AD644" s="7" t="str">
        <f>IF($L644="","",VLOOKUP($L644,BaseEqptCdF!$C$5:$I$161,7,FALSE))</f>
        <v/>
      </c>
      <c r="AE644" s="3" t="str">
        <f>IF($L644="","",VLOOKUP($L644,BaseEqptCdF!$C$5:$R$161,16,FALSE)*$AC$3)</f>
        <v/>
      </c>
      <c r="AF644" s="3" t="str">
        <f>IF($L644="","",IF(LEFT($AB644,2)="SD",0,IF(LEFT($AB644,2)="SB",1*52,IF($N644=Prog!$P$17,VLOOKUP($L644,BaseEqptCdF!$C$5:$P$161,14,FALSE)*1*300,VLOOKUP($L644,BaseEqptCdF!$C$5:$P$161,12,FALSE)*0.2*300))))</f>
        <v/>
      </c>
      <c r="AG644" s="6" t="str">
        <f t="shared" si="86"/>
        <v/>
      </c>
      <c r="AH644" s="6">
        <f>IF($U644=Prog!$S$18,YEAR($X644),"")</f>
        <v>1900</v>
      </c>
      <c r="AI644" s="5" t="str">
        <f>IF(OR($AG644="",$U644=Prog!$S$18),"",IF(OR($U644=Prog!$S$17,$U644=Prog!$S$16),YEAR($X644),IF($AG644="ND","ND",$AI$8+$O644)))</f>
        <v/>
      </c>
      <c r="AJ644" s="3" t="str">
        <f t="shared" si="88"/>
        <v/>
      </c>
      <c r="AK644" s="3" t="str">
        <f t="shared" si="87"/>
        <v/>
      </c>
      <c r="AL644" s="3" t="str">
        <f t="shared" si="87"/>
        <v/>
      </c>
      <c r="AM644" s="3" t="str">
        <f t="shared" si="87"/>
        <v/>
      </c>
      <c r="AN644" s="3" t="str">
        <f t="shared" si="87"/>
        <v/>
      </c>
      <c r="AO644" s="2">
        <f t="shared" si="89"/>
        <v>0</v>
      </c>
      <c r="AP644" s="4"/>
      <c r="AQ644" s="3">
        <f>IF(AJ644=1,VLOOKUP($AP644,BaseEqptCdF!$C$5:$R$161,16,FALSE),0)</f>
        <v>0</v>
      </c>
      <c r="AR644" s="3">
        <f>IF(AK644=1,VLOOKUP($AP644,BaseEqptCdF!$C$5:$R$161,16,FALSE),0)</f>
        <v>0</v>
      </c>
      <c r="AS644" s="3">
        <f>IF(AL644=1,VLOOKUP($AP644,BaseEqptCdF!$C$5:$R$161,16,FALSE),0)</f>
        <v>0</v>
      </c>
      <c r="AT644" s="3">
        <f>IF(AM644=1,VLOOKUP($AP644,BaseEqptCdF!$C$5:$R$161,16,FALSE),0)</f>
        <v>0</v>
      </c>
      <c r="AU644" s="3">
        <f>IF(AN644=1,VLOOKUP($AP644,BaseEqptCdF!$C$5:$R$161,16,FALSE),0)</f>
        <v>0</v>
      </c>
      <c r="AV644" s="2">
        <f t="shared" si="90"/>
        <v>0</v>
      </c>
      <c r="AW644" s="3" t="str">
        <f>IF($L644="","",IF(SUM($AJ644:AJ644)=0,$AE644,VLOOKUP($AP644,BaseEqptCdF!$C$5:$R$161,16,FALSE)*$AC$3))</f>
        <v/>
      </c>
      <c r="AX644" s="3" t="str">
        <f>IF($L644="","",IF(SUM($AJ644:AK644)=0,$AE644,VLOOKUP($AP644,BaseEqptCdF!$C$5:$R$161,16,FALSE)*$AC$3))</f>
        <v/>
      </c>
      <c r="AY644" s="3" t="str">
        <f>IF($L644="","",IF(SUM($AJ644:AL644)=0,$AE644,VLOOKUP($AP644,BaseEqptCdF!$C$5:$R$161,16,FALSE)*$AC$3))</f>
        <v/>
      </c>
      <c r="AZ644" s="3" t="str">
        <f>IF($L644="","",IF(SUM($AJ644:AM644)=0,$AE644,VLOOKUP($AP644,BaseEqptCdF!$C$5:$R$161,16,FALSE)*$AC$3))</f>
        <v/>
      </c>
      <c r="BA644" s="3" t="str">
        <f>IF($L644="","",IF(SUM($AJ644:AN644)=0,$AE644,VLOOKUP($AP644,BaseEqptCdF!$C$5:$R$161,16,FALSE)*$AC$3))</f>
        <v/>
      </c>
      <c r="BB644" s="2">
        <f t="shared" si="91"/>
        <v>0</v>
      </c>
      <c r="BC644" s="3" t="str">
        <f>IF($L644="","",IF(SUM($AJ644:AJ644)=0,$AF644,IF(LEFT(VLOOKUP($AP644,BaseEqptCdF!$C$5:$E$161,3,FALSE),2)="SD",0,IF(LEFT(VLOOKUP($AP644,BaseEqptCdF!$C$5:$E$161,3,FALSE),2)="SB",1*52,VLOOKUP($AP644,BaseEqptCdF!$C$5:$S$161,12,FALSE)*0.2*300))))</f>
        <v/>
      </c>
      <c r="BD644" s="3" t="str">
        <f>IF($L644="","",IF(SUM($AJ644:AK644)=0,$AF644,IF(LEFT(VLOOKUP($AP644,BaseEqptCdF!$C$5:$E$161,3,FALSE),2)="SD",0,IF(LEFT(VLOOKUP($AP644,BaseEqptCdF!$C$5:$E$161,3,FALSE),2)="SB",1*52,VLOOKUP($AP644,BaseEqptCdF!$C$5:$S$161,12,FALSE)*0.2*300))))</f>
        <v/>
      </c>
      <c r="BE644" s="3" t="str">
        <f>IF($L644="","",IF(SUM($AJ644:AL644)=0,$AF644,IF(LEFT(VLOOKUP($AP644,BaseEqptCdF!$C$5:$E$161,3,FALSE),2)="SD",0,IF(LEFT(VLOOKUP($AP644,BaseEqptCdF!$C$5:$E$161,3,FALSE),2)="SB",1*52,VLOOKUP($AP644,BaseEqptCdF!$C$5:$S$161,12,FALSE)*0.2*300))))</f>
        <v/>
      </c>
      <c r="BF644" s="3" t="str">
        <f>IF($L644="","",IF(SUM($AJ644:AM644)=0,$AF644,IF(LEFT(VLOOKUP($AP644,BaseEqptCdF!$C$5:$E$161,3,FALSE),2)="SD",0,IF(LEFT(VLOOKUP($AP644,BaseEqptCdF!$C$5:$E$161,3,FALSE),2)="SB",1*52,VLOOKUP($AP644,BaseEqptCdF!$C$5:$S$161,12,FALSE)*0.2*300))))</f>
        <v/>
      </c>
      <c r="BG644" s="3" t="str">
        <f>IF($L644="","",IF(SUM($AJ644:AN644)=0,$AF644,IF(LEFT(VLOOKUP($AP644,BaseEqptCdF!$C$5:$E$161,3,FALSE),2)="SD",0,IF(LEFT(VLOOKUP($AP644,BaseEqptCdF!$C$5:$E$161,3,FALSE),2)="SB",1*52,VLOOKUP($AP644,BaseEqptCdF!$C$5:$S$161,12,FALSE)*0.2*300))))</f>
        <v/>
      </c>
      <c r="BH644" s="2">
        <f t="shared" si="92"/>
        <v>0</v>
      </c>
    </row>
    <row r="645" spans="1:60" x14ac:dyDescent="0.25">
      <c r="A645" s="296" t="str">
        <f t="array" ref="A645">IF($C645="","",INDEX(Prog!$B$8:$D$300,MATCH($C645,nivo1,0),1))</f>
        <v/>
      </c>
      <c r="B645" s="296" t="str">
        <f t="array" ref="B645">IF($C645="","",INDEX(Prog!$B$8:$D$300,MATCH($C645,nivo1,0),2))</f>
        <v/>
      </c>
      <c r="C645" s="273"/>
      <c r="D645" s="267"/>
      <c r="E645" s="273"/>
      <c r="F645" s="273"/>
      <c r="G645" s="273"/>
      <c r="H645" s="273"/>
      <c r="I645" s="273"/>
      <c r="J645" s="273"/>
      <c r="K645" s="274"/>
      <c r="L645" s="273"/>
      <c r="M645" s="273"/>
      <c r="N645" s="273"/>
      <c r="O645" s="275"/>
      <c r="P645" s="273"/>
      <c r="Q645" s="273"/>
      <c r="R645" s="273"/>
      <c r="S645" s="273"/>
      <c r="T645" s="276"/>
      <c r="U645" s="276"/>
      <c r="V645" s="276"/>
      <c r="W645" s="276"/>
      <c r="X645" s="277"/>
      <c r="Y645" s="278"/>
      <c r="AA645" s="8" t="str">
        <f>IF($L645="","",VLOOKUP($L645,BaseEqptCdF!$C$5:$E$161,2,FALSE))</f>
        <v/>
      </c>
      <c r="AB645" s="8" t="str">
        <f>IF($L645="","",VLOOKUP($L645,BaseEqptCdF!$C$5:$E$161,3,FALSE))</f>
        <v/>
      </c>
      <c r="AC645" s="7" t="str">
        <f>IF($L645="","",VLOOKUP($L645,BaseEqptCdF!$C$5:$I$161,6,FALSE))</f>
        <v/>
      </c>
      <c r="AD645" s="7" t="str">
        <f>IF($L645="","",VLOOKUP($L645,BaseEqptCdF!$C$5:$I$161,7,FALSE))</f>
        <v/>
      </c>
      <c r="AE645" s="3" t="str">
        <f>IF($L645="","",VLOOKUP($L645,BaseEqptCdF!$C$5:$R$161,16,FALSE)*$AC$3)</f>
        <v/>
      </c>
      <c r="AF645" s="3" t="str">
        <f>IF($L645="","",IF(LEFT($AB645,2)="SD",0,IF(LEFT($AB645,2)="SB",1*52,IF($N645=Prog!$P$17,VLOOKUP($L645,BaseEqptCdF!$C$5:$P$161,14,FALSE)*1*300,VLOOKUP($L645,BaseEqptCdF!$C$5:$P$161,12,FALSE)*0.2*300))))</f>
        <v/>
      </c>
      <c r="AG645" s="6" t="str">
        <f t="shared" si="86"/>
        <v/>
      </c>
      <c r="AH645" s="6">
        <f>IF($U645=Prog!$S$18,YEAR($X645),"")</f>
        <v>1900</v>
      </c>
      <c r="AI645" s="5" t="str">
        <f>IF(OR($AG645="",$U645=Prog!$S$18),"",IF(OR($U645=Prog!$S$17,$U645=Prog!$S$16),YEAR($X645),IF($AG645="ND","ND",$AI$8+$O645)))</f>
        <v/>
      </c>
      <c r="AJ645" s="3" t="str">
        <f t="shared" si="88"/>
        <v/>
      </c>
      <c r="AK645" s="3" t="str">
        <f t="shared" si="87"/>
        <v/>
      </c>
      <c r="AL645" s="3" t="str">
        <f t="shared" si="87"/>
        <v/>
      </c>
      <c r="AM645" s="3" t="str">
        <f t="shared" si="87"/>
        <v/>
      </c>
      <c r="AN645" s="3" t="str">
        <f t="shared" si="87"/>
        <v/>
      </c>
      <c r="AO645" s="2">
        <f t="shared" si="89"/>
        <v>0</v>
      </c>
      <c r="AP645" s="4"/>
      <c r="AQ645" s="3">
        <f>IF(AJ645=1,VLOOKUP($AP645,BaseEqptCdF!$C$5:$R$161,16,FALSE),0)</f>
        <v>0</v>
      </c>
      <c r="AR645" s="3">
        <f>IF(AK645=1,VLOOKUP($AP645,BaseEqptCdF!$C$5:$R$161,16,FALSE),0)</f>
        <v>0</v>
      </c>
      <c r="AS645" s="3">
        <f>IF(AL645=1,VLOOKUP($AP645,BaseEqptCdF!$C$5:$R$161,16,FALSE),0)</f>
        <v>0</v>
      </c>
      <c r="AT645" s="3">
        <f>IF(AM645=1,VLOOKUP($AP645,BaseEqptCdF!$C$5:$R$161,16,FALSE),0)</f>
        <v>0</v>
      </c>
      <c r="AU645" s="3">
        <f>IF(AN645=1,VLOOKUP($AP645,BaseEqptCdF!$C$5:$R$161,16,FALSE),0)</f>
        <v>0</v>
      </c>
      <c r="AV645" s="2">
        <f t="shared" si="90"/>
        <v>0</v>
      </c>
      <c r="AW645" s="3" t="str">
        <f>IF($L645="","",IF(SUM($AJ645:AJ645)=0,$AE645,VLOOKUP($AP645,BaseEqptCdF!$C$5:$R$161,16,FALSE)*$AC$3))</f>
        <v/>
      </c>
      <c r="AX645" s="3" t="str">
        <f>IF($L645="","",IF(SUM($AJ645:AK645)=0,$AE645,VLOOKUP($AP645,BaseEqptCdF!$C$5:$R$161,16,FALSE)*$AC$3))</f>
        <v/>
      </c>
      <c r="AY645" s="3" t="str">
        <f>IF($L645="","",IF(SUM($AJ645:AL645)=0,$AE645,VLOOKUP($AP645,BaseEqptCdF!$C$5:$R$161,16,FALSE)*$AC$3))</f>
        <v/>
      </c>
      <c r="AZ645" s="3" t="str">
        <f>IF($L645="","",IF(SUM($AJ645:AM645)=0,$AE645,VLOOKUP($AP645,BaseEqptCdF!$C$5:$R$161,16,FALSE)*$AC$3))</f>
        <v/>
      </c>
      <c r="BA645" s="3" t="str">
        <f>IF($L645="","",IF(SUM($AJ645:AN645)=0,$AE645,VLOOKUP($AP645,BaseEqptCdF!$C$5:$R$161,16,FALSE)*$AC$3))</f>
        <v/>
      </c>
      <c r="BB645" s="2">
        <f t="shared" si="91"/>
        <v>0</v>
      </c>
      <c r="BC645" s="3" t="str">
        <f>IF($L645="","",IF(SUM($AJ645:AJ645)=0,$AF645,IF(LEFT(VLOOKUP($AP645,BaseEqptCdF!$C$5:$E$161,3,FALSE),2)="SD",0,IF(LEFT(VLOOKUP($AP645,BaseEqptCdF!$C$5:$E$161,3,FALSE),2)="SB",1*52,VLOOKUP($AP645,BaseEqptCdF!$C$5:$S$161,12,FALSE)*0.2*300))))</f>
        <v/>
      </c>
      <c r="BD645" s="3" t="str">
        <f>IF($L645="","",IF(SUM($AJ645:AK645)=0,$AF645,IF(LEFT(VLOOKUP($AP645,BaseEqptCdF!$C$5:$E$161,3,FALSE),2)="SD",0,IF(LEFT(VLOOKUP($AP645,BaseEqptCdF!$C$5:$E$161,3,FALSE),2)="SB",1*52,VLOOKUP($AP645,BaseEqptCdF!$C$5:$S$161,12,FALSE)*0.2*300))))</f>
        <v/>
      </c>
      <c r="BE645" s="3" t="str">
        <f>IF($L645="","",IF(SUM($AJ645:AL645)=0,$AF645,IF(LEFT(VLOOKUP($AP645,BaseEqptCdF!$C$5:$E$161,3,FALSE),2)="SD",0,IF(LEFT(VLOOKUP($AP645,BaseEqptCdF!$C$5:$E$161,3,FALSE),2)="SB",1*52,VLOOKUP($AP645,BaseEqptCdF!$C$5:$S$161,12,FALSE)*0.2*300))))</f>
        <v/>
      </c>
      <c r="BF645" s="3" t="str">
        <f>IF($L645="","",IF(SUM($AJ645:AM645)=0,$AF645,IF(LEFT(VLOOKUP($AP645,BaseEqptCdF!$C$5:$E$161,3,FALSE),2)="SD",0,IF(LEFT(VLOOKUP($AP645,BaseEqptCdF!$C$5:$E$161,3,FALSE),2)="SB",1*52,VLOOKUP($AP645,BaseEqptCdF!$C$5:$S$161,12,FALSE)*0.2*300))))</f>
        <v/>
      </c>
      <c r="BG645" s="3" t="str">
        <f>IF($L645="","",IF(SUM($AJ645:AN645)=0,$AF645,IF(LEFT(VLOOKUP($AP645,BaseEqptCdF!$C$5:$E$161,3,FALSE),2)="SD",0,IF(LEFT(VLOOKUP($AP645,BaseEqptCdF!$C$5:$E$161,3,FALSE),2)="SB",1*52,VLOOKUP($AP645,BaseEqptCdF!$C$5:$S$161,12,FALSE)*0.2*300))))</f>
        <v/>
      </c>
      <c r="BH645" s="2">
        <f t="shared" si="92"/>
        <v>0</v>
      </c>
    </row>
    <row r="646" spans="1:60" x14ac:dyDescent="0.25">
      <c r="A646" s="296" t="str">
        <f t="array" ref="A646">IF($C646="","",INDEX(Prog!$B$8:$D$300,MATCH($C646,nivo1,0),1))</f>
        <v/>
      </c>
      <c r="B646" s="296" t="str">
        <f t="array" ref="B646">IF($C646="","",INDEX(Prog!$B$8:$D$300,MATCH($C646,nivo1,0),2))</f>
        <v/>
      </c>
      <c r="C646" s="273"/>
      <c r="D646" s="267"/>
      <c r="E646" s="273"/>
      <c r="F646" s="273"/>
      <c r="G646" s="273"/>
      <c r="H646" s="273"/>
      <c r="I646" s="273"/>
      <c r="J646" s="273"/>
      <c r="K646" s="274"/>
      <c r="L646" s="273"/>
      <c r="M646" s="273"/>
      <c r="N646" s="273"/>
      <c r="O646" s="275"/>
      <c r="P646" s="273"/>
      <c r="Q646" s="273"/>
      <c r="R646" s="273"/>
      <c r="S646" s="273"/>
      <c r="T646" s="276"/>
      <c r="U646" s="276"/>
      <c r="V646" s="276"/>
      <c r="W646" s="276"/>
      <c r="X646" s="277"/>
      <c r="Y646" s="278"/>
      <c r="AA646" s="8" t="str">
        <f>IF($L646="","",VLOOKUP($L646,BaseEqptCdF!$C$5:$E$161,2,FALSE))</f>
        <v/>
      </c>
      <c r="AB646" s="8" t="str">
        <f>IF($L646="","",VLOOKUP($L646,BaseEqptCdF!$C$5:$E$161,3,FALSE))</f>
        <v/>
      </c>
      <c r="AC646" s="7" t="str">
        <f>IF($L646="","",VLOOKUP($L646,BaseEqptCdF!$C$5:$I$161,6,FALSE))</f>
        <v/>
      </c>
      <c r="AD646" s="7" t="str">
        <f>IF($L646="","",VLOOKUP($L646,BaseEqptCdF!$C$5:$I$161,7,FALSE))</f>
        <v/>
      </c>
      <c r="AE646" s="3" t="str">
        <f>IF($L646="","",VLOOKUP($L646,BaseEqptCdF!$C$5:$R$161,16,FALSE)*$AC$3)</f>
        <v/>
      </c>
      <c r="AF646" s="3" t="str">
        <f>IF($L646="","",IF(LEFT($AB646,2)="SD",0,IF(LEFT($AB646,2)="SB",1*52,IF($N646=Prog!$P$17,VLOOKUP($L646,BaseEqptCdF!$C$5:$P$161,14,FALSE)*1*300,VLOOKUP($L646,BaseEqptCdF!$C$5:$P$161,12,FALSE)*0.2*300))))</f>
        <v/>
      </c>
      <c r="AG646" s="6" t="str">
        <f t="shared" si="86"/>
        <v/>
      </c>
      <c r="AH646" s="6">
        <f>IF($U646=Prog!$S$18,YEAR($X646),"")</f>
        <v>1900</v>
      </c>
      <c r="AI646" s="5" t="str">
        <f>IF(OR($AG646="",$U646=Prog!$S$18),"",IF(OR($U646=Prog!$S$17,$U646=Prog!$S$16),YEAR($X646),IF($AG646="ND","ND",$AI$8+$O646)))</f>
        <v/>
      </c>
      <c r="AJ646" s="3" t="str">
        <f t="shared" si="88"/>
        <v/>
      </c>
      <c r="AK646" s="3" t="str">
        <f t="shared" si="87"/>
        <v/>
      </c>
      <c r="AL646" s="3" t="str">
        <f t="shared" si="87"/>
        <v/>
      </c>
      <c r="AM646" s="3" t="str">
        <f t="shared" si="87"/>
        <v/>
      </c>
      <c r="AN646" s="3" t="str">
        <f t="shared" si="87"/>
        <v/>
      </c>
      <c r="AO646" s="2">
        <f t="shared" si="89"/>
        <v>0</v>
      </c>
      <c r="AP646" s="4"/>
      <c r="AQ646" s="3">
        <f>IF(AJ646=1,VLOOKUP($AP646,BaseEqptCdF!$C$5:$R$161,16,FALSE),0)</f>
        <v>0</v>
      </c>
      <c r="AR646" s="3">
        <f>IF(AK646=1,VLOOKUP($AP646,BaseEqptCdF!$C$5:$R$161,16,FALSE),0)</f>
        <v>0</v>
      </c>
      <c r="AS646" s="3">
        <f>IF(AL646=1,VLOOKUP($AP646,BaseEqptCdF!$C$5:$R$161,16,FALSE),0)</f>
        <v>0</v>
      </c>
      <c r="AT646" s="3">
        <f>IF(AM646=1,VLOOKUP($AP646,BaseEqptCdF!$C$5:$R$161,16,FALSE),0)</f>
        <v>0</v>
      </c>
      <c r="AU646" s="3">
        <f>IF(AN646=1,VLOOKUP($AP646,BaseEqptCdF!$C$5:$R$161,16,FALSE),0)</f>
        <v>0</v>
      </c>
      <c r="AV646" s="2">
        <f t="shared" si="90"/>
        <v>0</v>
      </c>
      <c r="AW646" s="3" t="str">
        <f>IF($L646="","",IF(SUM($AJ646:AJ646)=0,$AE646,VLOOKUP($AP646,BaseEqptCdF!$C$5:$R$161,16,FALSE)*$AC$3))</f>
        <v/>
      </c>
      <c r="AX646" s="3" t="str">
        <f>IF($L646="","",IF(SUM($AJ646:AK646)=0,$AE646,VLOOKUP($AP646,BaseEqptCdF!$C$5:$R$161,16,FALSE)*$AC$3))</f>
        <v/>
      </c>
      <c r="AY646" s="3" t="str">
        <f>IF($L646="","",IF(SUM($AJ646:AL646)=0,$AE646,VLOOKUP($AP646,BaseEqptCdF!$C$5:$R$161,16,FALSE)*$AC$3))</f>
        <v/>
      </c>
      <c r="AZ646" s="3" t="str">
        <f>IF($L646="","",IF(SUM($AJ646:AM646)=0,$AE646,VLOOKUP($AP646,BaseEqptCdF!$C$5:$R$161,16,FALSE)*$AC$3))</f>
        <v/>
      </c>
      <c r="BA646" s="3" t="str">
        <f>IF($L646="","",IF(SUM($AJ646:AN646)=0,$AE646,VLOOKUP($AP646,BaseEqptCdF!$C$5:$R$161,16,FALSE)*$AC$3))</f>
        <v/>
      </c>
      <c r="BB646" s="2">
        <f t="shared" si="91"/>
        <v>0</v>
      </c>
      <c r="BC646" s="3" t="str">
        <f>IF($L646="","",IF(SUM($AJ646:AJ646)=0,$AF646,IF(LEFT(VLOOKUP($AP646,BaseEqptCdF!$C$5:$E$161,3,FALSE),2)="SD",0,IF(LEFT(VLOOKUP($AP646,BaseEqptCdF!$C$5:$E$161,3,FALSE),2)="SB",1*52,VLOOKUP($AP646,BaseEqptCdF!$C$5:$S$161,12,FALSE)*0.2*300))))</f>
        <v/>
      </c>
      <c r="BD646" s="3" t="str">
        <f>IF($L646="","",IF(SUM($AJ646:AK646)=0,$AF646,IF(LEFT(VLOOKUP($AP646,BaseEqptCdF!$C$5:$E$161,3,FALSE),2)="SD",0,IF(LEFT(VLOOKUP($AP646,BaseEqptCdF!$C$5:$E$161,3,FALSE),2)="SB",1*52,VLOOKUP($AP646,BaseEqptCdF!$C$5:$S$161,12,FALSE)*0.2*300))))</f>
        <v/>
      </c>
      <c r="BE646" s="3" t="str">
        <f>IF($L646="","",IF(SUM($AJ646:AL646)=0,$AF646,IF(LEFT(VLOOKUP($AP646,BaseEqptCdF!$C$5:$E$161,3,FALSE),2)="SD",0,IF(LEFT(VLOOKUP($AP646,BaseEqptCdF!$C$5:$E$161,3,FALSE),2)="SB",1*52,VLOOKUP($AP646,BaseEqptCdF!$C$5:$S$161,12,FALSE)*0.2*300))))</f>
        <v/>
      </c>
      <c r="BF646" s="3" t="str">
        <f>IF($L646="","",IF(SUM($AJ646:AM646)=0,$AF646,IF(LEFT(VLOOKUP($AP646,BaseEqptCdF!$C$5:$E$161,3,FALSE),2)="SD",0,IF(LEFT(VLOOKUP($AP646,BaseEqptCdF!$C$5:$E$161,3,FALSE),2)="SB",1*52,VLOOKUP($AP646,BaseEqptCdF!$C$5:$S$161,12,FALSE)*0.2*300))))</f>
        <v/>
      </c>
      <c r="BG646" s="3" t="str">
        <f>IF($L646="","",IF(SUM($AJ646:AN646)=0,$AF646,IF(LEFT(VLOOKUP($AP646,BaseEqptCdF!$C$5:$E$161,3,FALSE),2)="SD",0,IF(LEFT(VLOOKUP($AP646,BaseEqptCdF!$C$5:$E$161,3,FALSE),2)="SB",1*52,VLOOKUP($AP646,BaseEqptCdF!$C$5:$S$161,12,FALSE)*0.2*300))))</f>
        <v/>
      </c>
      <c r="BH646" s="2">
        <f t="shared" si="92"/>
        <v>0</v>
      </c>
    </row>
    <row r="647" spans="1:60" x14ac:dyDescent="0.25">
      <c r="A647" s="296" t="str">
        <f t="array" ref="A647">IF($C647="","",INDEX(Prog!$B$8:$D$300,MATCH($C647,nivo1,0),1))</f>
        <v/>
      </c>
      <c r="B647" s="296" t="str">
        <f t="array" ref="B647">IF($C647="","",INDEX(Prog!$B$8:$D$300,MATCH($C647,nivo1,0),2))</f>
        <v/>
      </c>
      <c r="C647" s="273"/>
      <c r="D647" s="267"/>
      <c r="E647" s="273"/>
      <c r="F647" s="273"/>
      <c r="G647" s="273"/>
      <c r="H647" s="273"/>
      <c r="I647" s="273"/>
      <c r="J647" s="273"/>
      <c r="K647" s="274"/>
      <c r="L647" s="273"/>
      <c r="M647" s="273"/>
      <c r="N647" s="273"/>
      <c r="O647" s="275"/>
      <c r="P647" s="273"/>
      <c r="Q647" s="273"/>
      <c r="R647" s="273"/>
      <c r="S647" s="273"/>
      <c r="T647" s="276"/>
      <c r="U647" s="276"/>
      <c r="V647" s="276"/>
      <c r="W647" s="276"/>
      <c r="X647" s="277"/>
      <c r="Y647" s="278"/>
      <c r="AA647" s="8" t="str">
        <f>IF($L647="","",VLOOKUP($L647,BaseEqptCdF!$C$5:$E$161,2,FALSE))</f>
        <v/>
      </c>
      <c r="AB647" s="8" t="str">
        <f>IF($L647="","",VLOOKUP($L647,BaseEqptCdF!$C$5:$E$161,3,FALSE))</f>
        <v/>
      </c>
      <c r="AC647" s="7" t="str">
        <f>IF($L647="","",VLOOKUP($L647,BaseEqptCdF!$C$5:$I$161,6,FALSE))</f>
        <v/>
      </c>
      <c r="AD647" s="7" t="str">
        <f>IF($L647="","",VLOOKUP($L647,BaseEqptCdF!$C$5:$I$161,7,FALSE))</f>
        <v/>
      </c>
      <c r="AE647" s="3" t="str">
        <f>IF($L647="","",VLOOKUP($L647,BaseEqptCdF!$C$5:$R$161,16,FALSE)*$AC$3)</f>
        <v/>
      </c>
      <c r="AF647" s="3" t="str">
        <f>IF($L647="","",IF(LEFT($AB647,2)="SD",0,IF(LEFT($AB647,2)="SB",1*52,IF($N647=Prog!$P$17,VLOOKUP($L647,BaseEqptCdF!$C$5:$P$161,14,FALSE)*1*300,VLOOKUP($L647,BaseEqptCdF!$C$5:$P$161,12,FALSE)*0.2*300))))</f>
        <v/>
      </c>
      <c r="AG647" s="6" t="str">
        <f t="shared" si="86"/>
        <v/>
      </c>
      <c r="AH647" s="6">
        <f>IF($U647=Prog!$S$18,YEAR($X647),"")</f>
        <v>1900</v>
      </c>
      <c r="AI647" s="5" t="str">
        <f>IF(OR($AG647="",$U647=Prog!$S$18),"",IF(OR($U647=Prog!$S$17,$U647=Prog!$S$16),YEAR($X647),IF($AG647="ND","ND",$AI$8+$O647)))</f>
        <v/>
      </c>
      <c r="AJ647" s="3" t="str">
        <f t="shared" si="88"/>
        <v/>
      </c>
      <c r="AK647" s="3" t="str">
        <f t="shared" si="87"/>
        <v/>
      </c>
      <c r="AL647" s="3" t="str">
        <f t="shared" si="87"/>
        <v/>
      </c>
      <c r="AM647" s="3" t="str">
        <f t="shared" si="87"/>
        <v/>
      </c>
      <c r="AN647" s="3" t="str">
        <f t="shared" si="87"/>
        <v/>
      </c>
      <c r="AO647" s="2">
        <f t="shared" si="89"/>
        <v>0</v>
      </c>
      <c r="AP647" s="4"/>
      <c r="AQ647" s="3">
        <f>IF(AJ647=1,VLOOKUP($AP647,BaseEqptCdF!$C$5:$R$161,16,FALSE),0)</f>
        <v>0</v>
      </c>
      <c r="AR647" s="3">
        <f>IF(AK647=1,VLOOKUP($AP647,BaseEqptCdF!$C$5:$R$161,16,FALSE),0)</f>
        <v>0</v>
      </c>
      <c r="AS647" s="3">
        <f>IF(AL647=1,VLOOKUP($AP647,BaseEqptCdF!$C$5:$R$161,16,FALSE),0)</f>
        <v>0</v>
      </c>
      <c r="AT647" s="3">
        <f>IF(AM647=1,VLOOKUP($AP647,BaseEqptCdF!$C$5:$R$161,16,FALSE),0)</f>
        <v>0</v>
      </c>
      <c r="AU647" s="3">
        <f>IF(AN647=1,VLOOKUP($AP647,BaseEqptCdF!$C$5:$R$161,16,FALSE),0)</f>
        <v>0</v>
      </c>
      <c r="AV647" s="2">
        <f t="shared" si="90"/>
        <v>0</v>
      </c>
      <c r="AW647" s="3" t="str">
        <f>IF($L647="","",IF(SUM($AJ647:AJ647)=0,$AE647,VLOOKUP($AP647,BaseEqptCdF!$C$5:$R$161,16,FALSE)*$AC$3))</f>
        <v/>
      </c>
      <c r="AX647" s="3" t="str">
        <f>IF($L647="","",IF(SUM($AJ647:AK647)=0,$AE647,VLOOKUP($AP647,BaseEqptCdF!$C$5:$R$161,16,FALSE)*$AC$3))</f>
        <v/>
      </c>
      <c r="AY647" s="3" t="str">
        <f>IF($L647="","",IF(SUM($AJ647:AL647)=0,$AE647,VLOOKUP($AP647,BaseEqptCdF!$C$5:$R$161,16,FALSE)*$AC$3))</f>
        <v/>
      </c>
      <c r="AZ647" s="3" t="str">
        <f>IF($L647="","",IF(SUM($AJ647:AM647)=0,$AE647,VLOOKUP($AP647,BaseEqptCdF!$C$5:$R$161,16,FALSE)*$AC$3))</f>
        <v/>
      </c>
      <c r="BA647" s="3" t="str">
        <f>IF($L647="","",IF(SUM($AJ647:AN647)=0,$AE647,VLOOKUP($AP647,BaseEqptCdF!$C$5:$R$161,16,FALSE)*$AC$3))</f>
        <v/>
      </c>
      <c r="BB647" s="2">
        <f t="shared" si="91"/>
        <v>0</v>
      </c>
      <c r="BC647" s="3" t="str">
        <f>IF($L647="","",IF(SUM($AJ647:AJ647)=0,$AF647,IF(LEFT(VLOOKUP($AP647,BaseEqptCdF!$C$5:$E$161,3,FALSE),2)="SD",0,IF(LEFT(VLOOKUP($AP647,BaseEqptCdF!$C$5:$E$161,3,FALSE),2)="SB",1*52,VLOOKUP($AP647,BaseEqptCdF!$C$5:$S$161,12,FALSE)*0.2*300))))</f>
        <v/>
      </c>
      <c r="BD647" s="3" t="str">
        <f>IF($L647="","",IF(SUM($AJ647:AK647)=0,$AF647,IF(LEFT(VLOOKUP($AP647,BaseEqptCdF!$C$5:$E$161,3,FALSE),2)="SD",0,IF(LEFT(VLOOKUP($AP647,BaseEqptCdF!$C$5:$E$161,3,FALSE),2)="SB",1*52,VLOOKUP($AP647,BaseEqptCdF!$C$5:$S$161,12,FALSE)*0.2*300))))</f>
        <v/>
      </c>
      <c r="BE647" s="3" t="str">
        <f>IF($L647="","",IF(SUM($AJ647:AL647)=0,$AF647,IF(LEFT(VLOOKUP($AP647,BaseEqptCdF!$C$5:$E$161,3,FALSE),2)="SD",0,IF(LEFT(VLOOKUP($AP647,BaseEqptCdF!$C$5:$E$161,3,FALSE),2)="SB",1*52,VLOOKUP($AP647,BaseEqptCdF!$C$5:$S$161,12,FALSE)*0.2*300))))</f>
        <v/>
      </c>
      <c r="BF647" s="3" t="str">
        <f>IF($L647="","",IF(SUM($AJ647:AM647)=0,$AF647,IF(LEFT(VLOOKUP($AP647,BaseEqptCdF!$C$5:$E$161,3,FALSE),2)="SD",0,IF(LEFT(VLOOKUP($AP647,BaseEqptCdF!$C$5:$E$161,3,FALSE),2)="SB",1*52,VLOOKUP($AP647,BaseEqptCdF!$C$5:$S$161,12,FALSE)*0.2*300))))</f>
        <v/>
      </c>
      <c r="BG647" s="3" t="str">
        <f>IF($L647="","",IF(SUM($AJ647:AN647)=0,$AF647,IF(LEFT(VLOOKUP($AP647,BaseEqptCdF!$C$5:$E$161,3,FALSE),2)="SD",0,IF(LEFT(VLOOKUP($AP647,BaseEqptCdF!$C$5:$E$161,3,FALSE),2)="SB",1*52,VLOOKUP($AP647,BaseEqptCdF!$C$5:$S$161,12,FALSE)*0.2*300))))</f>
        <v/>
      </c>
      <c r="BH647" s="2">
        <f t="shared" si="92"/>
        <v>0</v>
      </c>
    </row>
    <row r="648" spans="1:60" x14ac:dyDescent="0.25">
      <c r="A648" s="296" t="str">
        <f t="array" ref="A648">IF($C648="","",INDEX(Prog!$B$8:$D$300,MATCH($C648,nivo1,0),1))</f>
        <v/>
      </c>
      <c r="B648" s="296" t="str">
        <f t="array" ref="B648">IF($C648="","",INDEX(Prog!$B$8:$D$300,MATCH($C648,nivo1,0),2))</f>
        <v/>
      </c>
      <c r="C648" s="273"/>
      <c r="D648" s="267"/>
      <c r="E648" s="273"/>
      <c r="F648" s="273"/>
      <c r="G648" s="273"/>
      <c r="H648" s="273"/>
      <c r="I648" s="273"/>
      <c r="J648" s="273"/>
      <c r="K648" s="274"/>
      <c r="L648" s="273"/>
      <c r="M648" s="273"/>
      <c r="N648" s="273"/>
      <c r="O648" s="275"/>
      <c r="P648" s="273"/>
      <c r="Q648" s="273"/>
      <c r="R648" s="273"/>
      <c r="S648" s="273"/>
      <c r="T648" s="276"/>
      <c r="U648" s="276"/>
      <c r="V648" s="276"/>
      <c r="W648" s="276"/>
      <c r="X648" s="277"/>
      <c r="Y648" s="278"/>
      <c r="AA648" s="8" t="str">
        <f>IF($L648="","",VLOOKUP($L648,BaseEqptCdF!$C$5:$E$161,2,FALSE))</f>
        <v/>
      </c>
      <c r="AB648" s="8" t="str">
        <f>IF($L648="","",VLOOKUP($L648,BaseEqptCdF!$C$5:$E$161,3,FALSE))</f>
        <v/>
      </c>
      <c r="AC648" s="7" t="str">
        <f>IF($L648="","",VLOOKUP($L648,BaseEqptCdF!$C$5:$I$161,6,FALSE))</f>
        <v/>
      </c>
      <c r="AD648" s="7" t="str">
        <f>IF($L648="","",VLOOKUP($L648,BaseEqptCdF!$C$5:$I$161,7,FALSE))</f>
        <v/>
      </c>
      <c r="AE648" s="3" t="str">
        <f>IF($L648="","",VLOOKUP($L648,BaseEqptCdF!$C$5:$R$161,16,FALSE)*$AC$3)</f>
        <v/>
      </c>
      <c r="AF648" s="3" t="str">
        <f>IF($L648="","",IF(LEFT($AB648,2)="SD",0,IF(LEFT($AB648,2)="SB",1*52,IF($N648=Prog!$P$17,VLOOKUP($L648,BaseEqptCdF!$C$5:$P$161,14,FALSE)*1*300,VLOOKUP($L648,BaseEqptCdF!$C$5:$P$161,12,FALSE)*0.2*300))))</f>
        <v/>
      </c>
      <c r="AG648" s="6" t="str">
        <f t="shared" si="86"/>
        <v/>
      </c>
      <c r="AH648" s="6">
        <f>IF($U648=Prog!$S$18,YEAR($X648),"")</f>
        <v>1900</v>
      </c>
      <c r="AI648" s="5" t="str">
        <f>IF(OR($AG648="",$U648=Prog!$S$18),"",IF(OR($U648=Prog!$S$17,$U648=Prog!$S$16),YEAR($X648),IF($AG648="ND","ND",$AI$8+$O648)))</f>
        <v/>
      </c>
      <c r="AJ648" s="3" t="str">
        <f t="shared" si="88"/>
        <v/>
      </c>
      <c r="AK648" s="3" t="str">
        <f t="shared" si="87"/>
        <v/>
      </c>
      <c r="AL648" s="3" t="str">
        <f t="shared" si="87"/>
        <v/>
      </c>
      <c r="AM648" s="3" t="str">
        <f t="shared" si="87"/>
        <v/>
      </c>
      <c r="AN648" s="3" t="str">
        <f t="shared" si="87"/>
        <v/>
      </c>
      <c r="AO648" s="2">
        <f t="shared" si="89"/>
        <v>0</v>
      </c>
      <c r="AP648" s="4"/>
      <c r="AQ648" s="3">
        <f>IF(AJ648=1,VLOOKUP($AP648,BaseEqptCdF!$C$5:$R$161,16,FALSE),0)</f>
        <v>0</v>
      </c>
      <c r="AR648" s="3">
        <f>IF(AK648=1,VLOOKUP($AP648,BaseEqptCdF!$C$5:$R$161,16,FALSE),0)</f>
        <v>0</v>
      </c>
      <c r="AS648" s="3">
        <f>IF(AL648=1,VLOOKUP($AP648,BaseEqptCdF!$C$5:$R$161,16,FALSE),0)</f>
        <v>0</v>
      </c>
      <c r="AT648" s="3">
        <f>IF(AM648=1,VLOOKUP($AP648,BaseEqptCdF!$C$5:$R$161,16,FALSE),0)</f>
        <v>0</v>
      </c>
      <c r="AU648" s="3">
        <f>IF(AN648=1,VLOOKUP($AP648,BaseEqptCdF!$C$5:$R$161,16,FALSE),0)</f>
        <v>0</v>
      </c>
      <c r="AV648" s="2">
        <f t="shared" si="90"/>
        <v>0</v>
      </c>
      <c r="AW648" s="3" t="str">
        <f>IF($L648="","",IF(SUM($AJ648:AJ648)=0,$AE648,VLOOKUP($AP648,BaseEqptCdF!$C$5:$R$161,16,FALSE)*$AC$3))</f>
        <v/>
      </c>
      <c r="AX648" s="3" t="str">
        <f>IF($L648="","",IF(SUM($AJ648:AK648)=0,$AE648,VLOOKUP($AP648,BaseEqptCdF!$C$5:$R$161,16,FALSE)*$AC$3))</f>
        <v/>
      </c>
      <c r="AY648" s="3" t="str">
        <f>IF($L648="","",IF(SUM($AJ648:AL648)=0,$AE648,VLOOKUP($AP648,BaseEqptCdF!$C$5:$R$161,16,FALSE)*$AC$3))</f>
        <v/>
      </c>
      <c r="AZ648" s="3" t="str">
        <f>IF($L648="","",IF(SUM($AJ648:AM648)=0,$AE648,VLOOKUP($AP648,BaseEqptCdF!$C$5:$R$161,16,FALSE)*$AC$3))</f>
        <v/>
      </c>
      <c r="BA648" s="3" t="str">
        <f>IF($L648="","",IF(SUM($AJ648:AN648)=0,$AE648,VLOOKUP($AP648,BaseEqptCdF!$C$5:$R$161,16,FALSE)*$AC$3))</f>
        <v/>
      </c>
      <c r="BB648" s="2">
        <f t="shared" si="91"/>
        <v>0</v>
      </c>
      <c r="BC648" s="3" t="str">
        <f>IF($L648="","",IF(SUM($AJ648:AJ648)=0,$AF648,IF(LEFT(VLOOKUP($AP648,BaseEqptCdF!$C$5:$E$161,3,FALSE),2)="SD",0,IF(LEFT(VLOOKUP($AP648,BaseEqptCdF!$C$5:$E$161,3,FALSE),2)="SB",1*52,VLOOKUP($AP648,BaseEqptCdF!$C$5:$S$161,12,FALSE)*0.2*300))))</f>
        <v/>
      </c>
      <c r="BD648" s="3" t="str">
        <f>IF($L648="","",IF(SUM($AJ648:AK648)=0,$AF648,IF(LEFT(VLOOKUP($AP648,BaseEqptCdF!$C$5:$E$161,3,FALSE),2)="SD",0,IF(LEFT(VLOOKUP($AP648,BaseEqptCdF!$C$5:$E$161,3,FALSE),2)="SB",1*52,VLOOKUP($AP648,BaseEqptCdF!$C$5:$S$161,12,FALSE)*0.2*300))))</f>
        <v/>
      </c>
      <c r="BE648" s="3" t="str">
        <f>IF($L648="","",IF(SUM($AJ648:AL648)=0,$AF648,IF(LEFT(VLOOKUP($AP648,BaseEqptCdF!$C$5:$E$161,3,FALSE),2)="SD",0,IF(LEFT(VLOOKUP($AP648,BaseEqptCdF!$C$5:$E$161,3,FALSE),2)="SB",1*52,VLOOKUP($AP648,BaseEqptCdF!$C$5:$S$161,12,FALSE)*0.2*300))))</f>
        <v/>
      </c>
      <c r="BF648" s="3" t="str">
        <f>IF($L648="","",IF(SUM($AJ648:AM648)=0,$AF648,IF(LEFT(VLOOKUP($AP648,BaseEqptCdF!$C$5:$E$161,3,FALSE),2)="SD",0,IF(LEFT(VLOOKUP($AP648,BaseEqptCdF!$C$5:$E$161,3,FALSE),2)="SB",1*52,VLOOKUP($AP648,BaseEqptCdF!$C$5:$S$161,12,FALSE)*0.2*300))))</f>
        <v/>
      </c>
      <c r="BG648" s="3" t="str">
        <f>IF($L648="","",IF(SUM($AJ648:AN648)=0,$AF648,IF(LEFT(VLOOKUP($AP648,BaseEqptCdF!$C$5:$E$161,3,FALSE),2)="SD",0,IF(LEFT(VLOOKUP($AP648,BaseEqptCdF!$C$5:$E$161,3,FALSE),2)="SB",1*52,VLOOKUP($AP648,BaseEqptCdF!$C$5:$S$161,12,FALSE)*0.2*300))))</f>
        <v/>
      </c>
      <c r="BH648" s="2">
        <f t="shared" si="92"/>
        <v>0</v>
      </c>
    </row>
    <row r="649" spans="1:60" x14ac:dyDescent="0.25">
      <c r="A649" s="296" t="str">
        <f t="array" ref="A649">IF($C649="","",INDEX(Prog!$B$8:$D$300,MATCH($C649,nivo1,0),1))</f>
        <v/>
      </c>
      <c r="B649" s="296" t="str">
        <f t="array" ref="B649">IF($C649="","",INDEX(Prog!$B$8:$D$300,MATCH($C649,nivo1,0),2))</f>
        <v/>
      </c>
      <c r="C649" s="273"/>
      <c r="D649" s="267"/>
      <c r="E649" s="273"/>
      <c r="F649" s="273"/>
      <c r="G649" s="273"/>
      <c r="H649" s="273"/>
      <c r="I649" s="273"/>
      <c r="J649" s="273"/>
      <c r="K649" s="274"/>
      <c r="L649" s="273"/>
      <c r="M649" s="273"/>
      <c r="N649" s="273"/>
      <c r="O649" s="275"/>
      <c r="P649" s="273"/>
      <c r="Q649" s="273"/>
      <c r="R649" s="273"/>
      <c r="S649" s="273"/>
      <c r="T649" s="276"/>
      <c r="U649" s="276"/>
      <c r="V649" s="276"/>
      <c r="W649" s="276"/>
      <c r="X649" s="277"/>
      <c r="Y649" s="278"/>
      <c r="AA649" s="8" t="str">
        <f>IF($L649="","",VLOOKUP($L649,BaseEqptCdF!$C$5:$E$161,2,FALSE))</f>
        <v/>
      </c>
      <c r="AB649" s="8" t="str">
        <f>IF($L649="","",VLOOKUP($L649,BaseEqptCdF!$C$5:$E$161,3,FALSE))</f>
        <v/>
      </c>
      <c r="AC649" s="7" t="str">
        <f>IF($L649="","",VLOOKUP($L649,BaseEqptCdF!$C$5:$I$161,6,FALSE))</f>
        <v/>
      </c>
      <c r="AD649" s="7" t="str">
        <f>IF($L649="","",VLOOKUP($L649,BaseEqptCdF!$C$5:$I$161,7,FALSE))</f>
        <v/>
      </c>
      <c r="AE649" s="3" t="str">
        <f>IF($L649="","",VLOOKUP($L649,BaseEqptCdF!$C$5:$R$161,16,FALSE)*$AC$3)</f>
        <v/>
      </c>
      <c r="AF649" s="3" t="str">
        <f>IF($L649="","",IF(LEFT($AB649,2)="SD",0,IF(LEFT($AB649,2)="SB",1*52,IF($N649=Prog!$P$17,VLOOKUP($L649,BaseEqptCdF!$C$5:$P$161,14,FALSE)*1*300,VLOOKUP($L649,BaseEqptCdF!$C$5:$P$161,12,FALSE)*0.2*300))))</f>
        <v/>
      </c>
      <c r="AG649" s="6" t="str">
        <f t="shared" si="86"/>
        <v/>
      </c>
      <c r="AH649" s="6">
        <f>IF($U649=Prog!$S$18,YEAR($X649),"")</f>
        <v>1900</v>
      </c>
      <c r="AI649" s="5" t="str">
        <f>IF(OR($AG649="",$U649=Prog!$S$18),"",IF(OR($U649=Prog!$S$17,$U649=Prog!$S$16),YEAR($X649),IF($AG649="ND","ND",$AI$8+$O649)))</f>
        <v/>
      </c>
      <c r="AJ649" s="3" t="str">
        <f t="shared" si="88"/>
        <v/>
      </c>
      <c r="AK649" s="3" t="str">
        <f t="shared" si="87"/>
        <v/>
      </c>
      <c r="AL649" s="3" t="str">
        <f t="shared" si="87"/>
        <v/>
      </c>
      <c r="AM649" s="3" t="str">
        <f t="shared" si="87"/>
        <v/>
      </c>
      <c r="AN649" s="3" t="str">
        <f t="shared" si="87"/>
        <v/>
      </c>
      <c r="AO649" s="2">
        <f t="shared" si="89"/>
        <v>0</v>
      </c>
      <c r="AP649" s="4"/>
      <c r="AQ649" s="3">
        <f>IF(AJ649=1,VLOOKUP($AP649,BaseEqptCdF!$C$5:$R$161,16,FALSE),0)</f>
        <v>0</v>
      </c>
      <c r="AR649" s="3">
        <f>IF(AK649=1,VLOOKUP($AP649,BaseEqptCdF!$C$5:$R$161,16,FALSE),0)</f>
        <v>0</v>
      </c>
      <c r="AS649" s="3">
        <f>IF(AL649=1,VLOOKUP($AP649,BaseEqptCdF!$C$5:$R$161,16,FALSE),0)</f>
        <v>0</v>
      </c>
      <c r="AT649" s="3">
        <f>IF(AM649=1,VLOOKUP($AP649,BaseEqptCdF!$C$5:$R$161,16,FALSE),0)</f>
        <v>0</v>
      </c>
      <c r="AU649" s="3">
        <f>IF(AN649=1,VLOOKUP($AP649,BaseEqptCdF!$C$5:$R$161,16,FALSE),0)</f>
        <v>0</v>
      </c>
      <c r="AV649" s="2">
        <f t="shared" si="90"/>
        <v>0</v>
      </c>
      <c r="AW649" s="3" t="str">
        <f>IF($L649="","",IF(SUM($AJ649:AJ649)=0,$AE649,VLOOKUP($AP649,BaseEqptCdF!$C$5:$R$161,16,FALSE)*$AC$3))</f>
        <v/>
      </c>
      <c r="AX649" s="3" t="str">
        <f>IF($L649="","",IF(SUM($AJ649:AK649)=0,$AE649,VLOOKUP($AP649,BaseEqptCdF!$C$5:$R$161,16,FALSE)*$AC$3))</f>
        <v/>
      </c>
      <c r="AY649" s="3" t="str">
        <f>IF($L649="","",IF(SUM($AJ649:AL649)=0,$AE649,VLOOKUP($AP649,BaseEqptCdF!$C$5:$R$161,16,FALSE)*$AC$3))</f>
        <v/>
      </c>
      <c r="AZ649" s="3" t="str">
        <f>IF($L649="","",IF(SUM($AJ649:AM649)=0,$AE649,VLOOKUP($AP649,BaseEqptCdF!$C$5:$R$161,16,FALSE)*$AC$3))</f>
        <v/>
      </c>
      <c r="BA649" s="3" t="str">
        <f>IF($L649="","",IF(SUM($AJ649:AN649)=0,$AE649,VLOOKUP($AP649,BaseEqptCdF!$C$5:$R$161,16,FALSE)*$AC$3))</f>
        <v/>
      </c>
      <c r="BB649" s="2">
        <f t="shared" si="91"/>
        <v>0</v>
      </c>
      <c r="BC649" s="3" t="str">
        <f>IF($L649="","",IF(SUM($AJ649:AJ649)=0,$AF649,IF(LEFT(VLOOKUP($AP649,BaseEqptCdF!$C$5:$E$161,3,FALSE),2)="SD",0,IF(LEFT(VLOOKUP($AP649,BaseEqptCdF!$C$5:$E$161,3,FALSE),2)="SB",1*52,VLOOKUP($AP649,BaseEqptCdF!$C$5:$S$161,12,FALSE)*0.2*300))))</f>
        <v/>
      </c>
      <c r="BD649" s="3" t="str">
        <f>IF($L649="","",IF(SUM($AJ649:AK649)=0,$AF649,IF(LEFT(VLOOKUP($AP649,BaseEqptCdF!$C$5:$E$161,3,FALSE),2)="SD",0,IF(LEFT(VLOOKUP($AP649,BaseEqptCdF!$C$5:$E$161,3,FALSE),2)="SB",1*52,VLOOKUP($AP649,BaseEqptCdF!$C$5:$S$161,12,FALSE)*0.2*300))))</f>
        <v/>
      </c>
      <c r="BE649" s="3" t="str">
        <f>IF($L649="","",IF(SUM($AJ649:AL649)=0,$AF649,IF(LEFT(VLOOKUP($AP649,BaseEqptCdF!$C$5:$E$161,3,FALSE),2)="SD",0,IF(LEFT(VLOOKUP($AP649,BaseEqptCdF!$C$5:$E$161,3,FALSE),2)="SB",1*52,VLOOKUP($AP649,BaseEqptCdF!$C$5:$S$161,12,FALSE)*0.2*300))))</f>
        <v/>
      </c>
      <c r="BF649" s="3" t="str">
        <f>IF($L649="","",IF(SUM($AJ649:AM649)=0,$AF649,IF(LEFT(VLOOKUP($AP649,BaseEqptCdF!$C$5:$E$161,3,FALSE),2)="SD",0,IF(LEFT(VLOOKUP($AP649,BaseEqptCdF!$C$5:$E$161,3,FALSE),2)="SB",1*52,VLOOKUP($AP649,BaseEqptCdF!$C$5:$S$161,12,FALSE)*0.2*300))))</f>
        <v/>
      </c>
      <c r="BG649" s="3" t="str">
        <f>IF($L649="","",IF(SUM($AJ649:AN649)=0,$AF649,IF(LEFT(VLOOKUP($AP649,BaseEqptCdF!$C$5:$E$161,3,FALSE),2)="SD",0,IF(LEFT(VLOOKUP($AP649,BaseEqptCdF!$C$5:$E$161,3,FALSE),2)="SB",1*52,VLOOKUP($AP649,BaseEqptCdF!$C$5:$S$161,12,FALSE)*0.2*300))))</f>
        <v/>
      </c>
      <c r="BH649" s="2">
        <f t="shared" si="92"/>
        <v>0</v>
      </c>
    </row>
    <row r="650" spans="1:60" x14ac:dyDescent="0.25">
      <c r="A650" s="296" t="str">
        <f t="array" ref="A650">IF($C650="","",INDEX(Prog!$B$8:$D$300,MATCH($C650,nivo1,0),1))</f>
        <v/>
      </c>
      <c r="B650" s="296" t="str">
        <f t="array" ref="B650">IF($C650="","",INDEX(Prog!$B$8:$D$300,MATCH($C650,nivo1,0),2))</f>
        <v/>
      </c>
      <c r="C650" s="273"/>
      <c r="D650" s="267"/>
      <c r="E650" s="273"/>
      <c r="F650" s="273"/>
      <c r="G650" s="273"/>
      <c r="H650" s="273"/>
      <c r="I650" s="273"/>
      <c r="J650" s="273"/>
      <c r="K650" s="274"/>
      <c r="L650" s="273"/>
      <c r="M650" s="273"/>
      <c r="N650" s="273"/>
      <c r="O650" s="275"/>
      <c r="P650" s="273"/>
      <c r="Q650" s="273"/>
      <c r="R650" s="273"/>
      <c r="S650" s="273"/>
      <c r="T650" s="276"/>
      <c r="U650" s="276"/>
      <c r="V650" s="276"/>
      <c r="W650" s="276"/>
      <c r="X650" s="277"/>
      <c r="Y650" s="278"/>
      <c r="AA650" s="8" t="str">
        <f>IF($L650="","",VLOOKUP($L650,BaseEqptCdF!$C$5:$E$161,2,FALSE))</f>
        <v/>
      </c>
      <c r="AB650" s="8" t="str">
        <f>IF($L650="","",VLOOKUP($L650,BaseEqptCdF!$C$5:$E$161,3,FALSE))</f>
        <v/>
      </c>
      <c r="AC650" s="7" t="str">
        <f>IF($L650="","",VLOOKUP($L650,BaseEqptCdF!$C$5:$I$161,6,FALSE))</f>
        <v/>
      </c>
      <c r="AD650" s="7" t="str">
        <f>IF($L650="","",VLOOKUP($L650,BaseEqptCdF!$C$5:$I$161,7,FALSE))</f>
        <v/>
      </c>
      <c r="AE650" s="3" t="str">
        <f>IF($L650="","",VLOOKUP($L650,BaseEqptCdF!$C$5:$R$161,16,FALSE)*$AC$3)</f>
        <v/>
      </c>
      <c r="AF650" s="3" t="str">
        <f>IF($L650="","",IF(LEFT($AB650,2)="SD",0,IF(LEFT($AB650,2)="SB",1*52,IF($N650=Prog!$P$17,VLOOKUP($L650,BaseEqptCdF!$C$5:$P$161,14,FALSE)*1*300,VLOOKUP($L650,BaseEqptCdF!$C$5:$P$161,12,FALSE)*0.2*300))))</f>
        <v/>
      </c>
      <c r="AG650" s="6" t="str">
        <f t="shared" si="86"/>
        <v/>
      </c>
      <c r="AH650" s="6">
        <f>IF($U650=Prog!$S$18,YEAR($X650),"")</f>
        <v>1900</v>
      </c>
      <c r="AI650" s="5" t="str">
        <f>IF(OR($AG650="",$U650=Prog!$S$18),"",IF(OR($U650=Prog!$S$17,$U650=Prog!$S$16),YEAR($X650),IF($AG650="ND","ND",$AI$8+$O650)))</f>
        <v/>
      </c>
      <c r="AJ650" s="3" t="str">
        <f t="shared" si="88"/>
        <v/>
      </c>
      <c r="AK650" s="3" t="str">
        <f t="shared" si="87"/>
        <v/>
      </c>
      <c r="AL650" s="3" t="str">
        <f t="shared" si="87"/>
        <v/>
      </c>
      <c r="AM650" s="3" t="str">
        <f t="shared" si="87"/>
        <v/>
      </c>
      <c r="AN650" s="3" t="str">
        <f t="shared" si="87"/>
        <v/>
      </c>
      <c r="AO650" s="2">
        <f t="shared" si="89"/>
        <v>0</v>
      </c>
      <c r="AP650" s="4"/>
      <c r="AQ650" s="3">
        <f>IF(AJ650=1,VLOOKUP($AP650,BaseEqptCdF!$C$5:$R$161,16,FALSE),0)</f>
        <v>0</v>
      </c>
      <c r="AR650" s="3">
        <f>IF(AK650=1,VLOOKUP($AP650,BaseEqptCdF!$C$5:$R$161,16,FALSE),0)</f>
        <v>0</v>
      </c>
      <c r="AS650" s="3">
        <f>IF(AL650=1,VLOOKUP($AP650,BaseEqptCdF!$C$5:$R$161,16,FALSE),0)</f>
        <v>0</v>
      </c>
      <c r="AT650" s="3">
        <f>IF(AM650=1,VLOOKUP($AP650,BaseEqptCdF!$C$5:$R$161,16,FALSE),0)</f>
        <v>0</v>
      </c>
      <c r="AU650" s="3">
        <f>IF(AN650=1,VLOOKUP($AP650,BaseEqptCdF!$C$5:$R$161,16,FALSE),0)</f>
        <v>0</v>
      </c>
      <c r="AV650" s="2">
        <f t="shared" si="90"/>
        <v>0</v>
      </c>
      <c r="AW650" s="3" t="str">
        <f>IF($L650="","",IF(SUM($AJ650:AJ650)=0,$AE650,VLOOKUP($AP650,BaseEqptCdF!$C$5:$R$161,16,FALSE)*$AC$3))</f>
        <v/>
      </c>
      <c r="AX650" s="3" t="str">
        <f>IF($L650="","",IF(SUM($AJ650:AK650)=0,$AE650,VLOOKUP($AP650,BaseEqptCdF!$C$5:$R$161,16,FALSE)*$AC$3))</f>
        <v/>
      </c>
      <c r="AY650" s="3" t="str">
        <f>IF($L650="","",IF(SUM($AJ650:AL650)=0,$AE650,VLOOKUP($AP650,BaseEqptCdF!$C$5:$R$161,16,FALSE)*$AC$3))</f>
        <v/>
      </c>
      <c r="AZ650" s="3" t="str">
        <f>IF($L650="","",IF(SUM($AJ650:AM650)=0,$AE650,VLOOKUP($AP650,BaseEqptCdF!$C$5:$R$161,16,FALSE)*$AC$3))</f>
        <v/>
      </c>
      <c r="BA650" s="3" t="str">
        <f>IF($L650="","",IF(SUM($AJ650:AN650)=0,$AE650,VLOOKUP($AP650,BaseEqptCdF!$C$5:$R$161,16,FALSE)*$AC$3))</f>
        <v/>
      </c>
      <c r="BB650" s="2">
        <f t="shared" si="91"/>
        <v>0</v>
      </c>
      <c r="BC650" s="3" t="str">
        <f>IF($L650="","",IF(SUM($AJ650:AJ650)=0,$AF650,IF(LEFT(VLOOKUP($AP650,BaseEqptCdF!$C$5:$E$161,3,FALSE),2)="SD",0,IF(LEFT(VLOOKUP($AP650,BaseEqptCdF!$C$5:$E$161,3,FALSE),2)="SB",1*52,VLOOKUP($AP650,BaseEqptCdF!$C$5:$S$161,12,FALSE)*0.2*300))))</f>
        <v/>
      </c>
      <c r="BD650" s="3" t="str">
        <f>IF($L650="","",IF(SUM($AJ650:AK650)=0,$AF650,IF(LEFT(VLOOKUP($AP650,BaseEqptCdF!$C$5:$E$161,3,FALSE),2)="SD",0,IF(LEFT(VLOOKUP($AP650,BaseEqptCdF!$C$5:$E$161,3,FALSE),2)="SB",1*52,VLOOKUP($AP650,BaseEqptCdF!$C$5:$S$161,12,FALSE)*0.2*300))))</f>
        <v/>
      </c>
      <c r="BE650" s="3" t="str">
        <f>IF($L650="","",IF(SUM($AJ650:AL650)=0,$AF650,IF(LEFT(VLOOKUP($AP650,BaseEqptCdF!$C$5:$E$161,3,FALSE),2)="SD",0,IF(LEFT(VLOOKUP($AP650,BaseEqptCdF!$C$5:$E$161,3,FALSE),2)="SB",1*52,VLOOKUP($AP650,BaseEqptCdF!$C$5:$S$161,12,FALSE)*0.2*300))))</f>
        <v/>
      </c>
      <c r="BF650" s="3" t="str">
        <f>IF($L650="","",IF(SUM($AJ650:AM650)=0,$AF650,IF(LEFT(VLOOKUP($AP650,BaseEqptCdF!$C$5:$E$161,3,FALSE),2)="SD",0,IF(LEFT(VLOOKUP($AP650,BaseEqptCdF!$C$5:$E$161,3,FALSE),2)="SB",1*52,VLOOKUP($AP650,BaseEqptCdF!$C$5:$S$161,12,FALSE)*0.2*300))))</f>
        <v/>
      </c>
      <c r="BG650" s="3" t="str">
        <f>IF($L650="","",IF(SUM($AJ650:AN650)=0,$AF650,IF(LEFT(VLOOKUP($AP650,BaseEqptCdF!$C$5:$E$161,3,FALSE),2)="SD",0,IF(LEFT(VLOOKUP($AP650,BaseEqptCdF!$C$5:$E$161,3,FALSE),2)="SB",1*52,VLOOKUP($AP650,BaseEqptCdF!$C$5:$S$161,12,FALSE)*0.2*300))))</f>
        <v/>
      </c>
      <c r="BH650" s="2">
        <f t="shared" si="92"/>
        <v>0</v>
      </c>
    </row>
    <row r="651" spans="1:60" x14ac:dyDescent="0.25">
      <c r="A651" s="296" t="str">
        <f t="array" ref="A651">IF($C651="","",INDEX(Prog!$B$8:$D$300,MATCH($C651,nivo1,0),1))</f>
        <v/>
      </c>
      <c r="B651" s="296" t="str">
        <f t="array" ref="B651">IF($C651="","",INDEX(Prog!$B$8:$D$300,MATCH($C651,nivo1,0),2))</f>
        <v/>
      </c>
      <c r="C651" s="273"/>
      <c r="D651" s="267"/>
      <c r="E651" s="273"/>
      <c r="F651" s="273"/>
      <c r="G651" s="273"/>
      <c r="H651" s="273"/>
      <c r="I651" s="273"/>
      <c r="J651" s="273"/>
      <c r="K651" s="274"/>
      <c r="L651" s="273"/>
      <c r="M651" s="273"/>
      <c r="N651" s="273"/>
      <c r="O651" s="275"/>
      <c r="P651" s="273"/>
      <c r="Q651" s="273"/>
      <c r="R651" s="273"/>
      <c r="S651" s="273"/>
      <c r="T651" s="276"/>
      <c r="U651" s="276"/>
      <c r="V651" s="276"/>
      <c r="W651" s="276"/>
      <c r="X651" s="277"/>
      <c r="Y651" s="278"/>
      <c r="AA651" s="8" t="str">
        <f>IF($L651="","",VLOOKUP($L651,BaseEqptCdF!$C$5:$E$161,2,FALSE))</f>
        <v/>
      </c>
      <c r="AB651" s="8" t="str">
        <f>IF($L651="","",VLOOKUP($L651,BaseEqptCdF!$C$5:$E$161,3,FALSE))</f>
        <v/>
      </c>
      <c r="AC651" s="7" t="str">
        <f>IF($L651="","",VLOOKUP($L651,BaseEqptCdF!$C$5:$I$161,6,FALSE))</f>
        <v/>
      </c>
      <c r="AD651" s="7" t="str">
        <f>IF($L651="","",VLOOKUP($L651,BaseEqptCdF!$C$5:$I$161,7,FALSE))</f>
        <v/>
      </c>
      <c r="AE651" s="3" t="str">
        <f>IF($L651="","",VLOOKUP($L651,BaseEqptCdF!$C$5:$R$161,16,FALSE)*$AC$3)</f>
        <v/>
      </c>
      <c r="AF651" s="3" t="str">
        <f>IF($L651="","",IF(LEFT($AB651,2)="SD",0,IF(LEFT($AB651,2)="SB",1*52,IF($N651=Prog!$P$17,VLOOKUP($L651,BaseEqptCdF!$C$5:$P$161,14,FALSE)*1*300,VLOOKUP($L651,BaseEqptCdF!$C$5:$P$161,12,FALSE)*0.2*300))))</f>
        <v/>
      </c>
      <c r="AG651" s="6" t="str">
        <f t="shared" ref="AG651:AG714" si="93">IF($L651="","",IF(OR(ISTEXT($O651),$O651=""),"ND",YEAR($X651)-$O651))</f>
        <v/>
      </c>
      <c r="AH651" s="6">
        <f>IF($U651=Prog!$S$18,YEAR($X651),"")</f>
        <v>1900</v>
      </c>
      <c r="AI651" s="5" t="str">
        <f>IF(OR($AG651="",$U651=Prog!$S$18),"",IF(OR($U651=Prog!$S$17,$U651=Prog!$S$16),YEAR($X651),IF($AG651="ND","ND",$AI$8+$O651)))</f>
        <v/>
      </c>
      <c r="AJ651" s="3" t="str">
        <f t="shared" si="88"/>
        <v/>
      </c>
      <c r="AK651" s="3" t="str">
        <f t="shared" si="87"/>
        <v/>
      </c>
      <c r="AL651" s="3" t="str">
        <f t="shared" si="87"/>
        <v/>
      </c>
      <c r="AM651" s="3" t="str">
        <f t="shared" si="87"/>
        <v/>
      </c>
      <c r="AN651" s="3" t="str">
        <f t="shared" si="87"/>
        <v/>
      </c>
      <c r="AO651" s="2">
        <f t="shared" si="89"/>
        <v>0</v>
      </c>
      <c r="AP651" s="4"/>
      <c r="AQ651" s="3">
        <f>IF(AJ651=1,VLOOKUP($AP651,BaseEqptCdF!$C$5:$R$161,16,FALSE),0)</f>
        <v>0</v>
      </c>
      <c r="AR651" s="3">
        <f>IF(AK651=1,VLOOKUP($AP651,BaseEqptCdF!$C$5:$R$161,16,FALSE),0)</f>
        <v>0</v>
      </c>
      <c r="AS651" s="3">
        <f>IF(AL651=1,VLOOKUP($AP651,BaseEqptCdF!$C$5:$R$161,16,FALSE),0)</f>
        <v>0</v>
      </c>
      <c r="AT651" s="3">
        <f>IF(AM651=1,VLOOKUP($AP651,BaseEqptCdF!$C$5:$R$161,16,FALSE),0)</f>
        <v>0</v>
      </c>
      <c r="AU651" s="3">
        <f>IF(AN651=1,VLOOKUP($AP651,BaseEqptCdF!$C$5:$R$161,16,FALSE),0)</f>
        <v>0</v>
      </c>
      <c r="AV651" s="2">
        <f t="shared" si="90"/>
        <v>0</v>
      </c>
      <c r="AW651" s="3" t="str">
        <f>IF($L651="","",IF(SUM($AJ651:AJ651)=0,$AE651,VLOOKUP($AP651,BaseEqptCdF!$C$5:$R$161,16,FALSE)*$AC$3))</f>
        <v/>
      </c>
      <c r="AX651" s="3" t="str">
        <f>IF($L651="","",IF(SUM($AJ651:AK651)=0,$AE651,VLOOKUP($AP651,BaseEqptCdF!$C$5:$R$161,16,FALSE)*$AC$3))</f>
        <v/>
      </c>
      <c r="AY651" s="3" t="str">
        <f>IF($L651="","",IF(SUM($AJ651:AL651)=0,$AE651,VLOOKUP($AP651,BaseEqptCdF!$C$5:$R$161,16,FALSE)*$AC$3))</f>
        <v/>
      </c>
      <c r="AZ651" s="3" t="str">
        <f>IF($L651="","",IF(SUM($AJ651:AM651)=0,$AE651,VLOOKUP($AP651,BaseEqptCdF!$C$5:$R$161,16,FALSE)*$AC$3))</f>
        <v/>
      </c>
      <c r="BA651" s="3" t="str">
        <f>IF($L651="","",IF(SUM($AJ651:AN651)=0,$AE651,VLOOKUP($AP651,BaseEqptCdF!$C$5:$R$161,16,FALSE)*$AC$3))</f>
        <v/>
      </c>
      <c r="BB651" s="2">
        <f t="shared" si="91"/>
        <v>0</v>
      </c>
      <c r="BC651" s="3" t="str">
        <f>IF($L651="","",IF(SUM($AJ651:AJ651)=0,$AF651,IF(LEFT(VLOOKUP($AP651,BaseEqptCdF!$C$5:$E$161,3,FALSE),2)="SD",0,IF(LEFT(VLOOKUP($AP651,BaseEqptCdF!$C$5:$E$161,3,FALSE),2)="SB",1*52,VLOOKUP($AP651,BaseEqptCdF!$C$5:$S$161,12,FALSE)*0.2*300))))</f>
        <v/>
      </c>
      <c r="BD651" s="3" t="str">
        <f>IF($L651="","",IF(SUM($AJ651:AK651)=0,$AF651,IF(LEFT(VLOOKUP($AP651,BaseEqptCdF!$C$5:$E$161,3,FALSE),2)="SD",0,IF(LEFT(VLOOKUP($AP651,BaseEqptCdF!$C$5:$E$161,3,FALSE),2)="SB",1*52,VLOOKUP($AP651,BaseEqptCdF!$C$5:$S$161,12,FALSE)*0.2*300))))</f>
        <v/>
      </c>
      <c r="BE651" s="3" t="str">
        <f>IF($L651="","",IF(SUM($AJ651:AL651)=0,$AF651,IF(LEFT(VLOOKUP($AP651,BaseEqptCdF!$C$5:$E$161,3,FALSE),2)="SD",0,IF(LEFT(VLOOKUP($AP651,BaseEqptCdF!$C$5:$E$161,3,FALSE),2)="SB",1*52,VLOOKUP($AP651,BaseEqptCdF!$C$5:$S$161,12,FALSE)*0.2*300))))</f>
        <v/>
      </c>
      <c r="BF651" s="3" t="str">
        <f>IF($L651="","",IF(SUM($AJ651:AM651)=0,$AF651,IF(LEFT(VLOOKUP($AP651,BaseEqptCdF!$C$5:$E$161,3,FALSE),2)="SD",0,IF(LEFT(VLOOKUP($AP651,BaseEqptCdF!$C$5:$E$161,3,FALSE),2)="SB",1*52,VLOOKUP($AP651,BaseEqptCdF!$C$5:$S$161,12,FALSE)*0.2*300))))</f>
        <v/>
      </c>
      <c r="BG651" s="3" t="str">
        <f>IF($L651="","",IF(SUM($AJ651:AN651)=0,$AF651,IF(LEFT(VLOOKUP($AP651,BaseEqptCdF!$C$5:$E$161,3,FALSE),2)="SD",0,IF(LEFT(VLOOKUP($AP651,BaseEqptCdF!$C$5:$E$161,3,FALSE),2)="SB",1*52,VLOOKUP($AP651,BaseEqptCdF!$C$5:$S$161,12,FALSE)*0.2*300))))</f>
        <v/>
      </c>
      <c r="BH651" s="2">
        <f t="shared" si="92"/>
        <v>0</v>
      </c>
    </row>
    <row r="652" spans="1:60" x14ac:dyDescent="0.25">
      <c r="A652" s="296" t="str">
        <f t="array" ref="A652">IF($C652="","",INDEX(Prog!$B$8:$D$300,MATCH($C652,nivo1,0),1))</f>
        <v/>
      </c>
      <c r="B652" s="296" t="str">
        <f t="array" ref="B652">IF($C652="","",INDEX(Prog!$B$8:$D$300,MATCH($C652,nivo1,0),2))</f>
        <v/>
      </c>
      <c r="C652" s="273"/>
      <c r="D652" s="267"/>
      <c r="E652" s="273"/>
      <c r="F652" s="273"/>
      <c r="G652" s="273"/>
      <c r="H652" s="273"/>
      <c r="I652" s="273"/>
      <c r="J652" s="273"/>
      <c r="K652" s="274"/>
      <c r="L652" s="273"/>
      <c r="M652" s="273"/>
      <c r="N652" s="273"/>
      <c r="O652" s="275"/>
      <c r="P652" s="273"/>
      <c r="Q652" s="273"/>
      <c r="R652" s="273"/>
      <c r="S652" s="273"/>
      <c r="T652" s="276"/>
      <c r="U652" s="276"/>
      <c r="V652" s="276"/>
      <c r="W652" s="276"/>
      <c r="X652" s="277"/>
      <c r="Y652" s="278"/>
      <c r="AA652" s="8" t="str">
        <f>IF($L652="","",VLOOKUP($L652,BaseEqptCdF!$C$5:$E$161,2,FALSE))</f>
        <v/>
      </c>
      <c r="AB652" s="8" t="str">
        <f>IF($L652="","",VLOOKUP($L652,BaseEqptCdF!$C$5:$E$161,3,FALSE))</f>
        <v/>
      </c>
      <c r="AC652" s="7" t="str">
        <f>IF($L652="","",VLOOKUP($L652,BaseEqptCdF!$C$5:$I$161,6,FALSE))</f>
        <v/>
      </c>
      <c r="AD652" s="7" t="str">
        <f>IF($L652="","",VLOOKUP($L652,BaseEqptCdF!$C$5:$I$161,7,FALSE))</f>
        <v/>
      </c>
      <c r="AE652" s="3" t="str">
        <f>IF($L652="","",VLOOKUP($L652,BaseEqptCdF!$C$5:$R$161,16,FALSE)*$AC$3)</f>
        <v/>
      </c>
      <c r="AF652" s="3" t="str">
        <f>IF($L652="","",IF(LEFT($AB652,2)="SD",0,IF(LEFT($AB652,2)="SB",1*52,IF($N652=Prog!$P$17,VLOOKUP($L652,BaseEqptCdF!$C$5:$P$161,14,FALSE)*1*300,VLOOKUP($L652,BaseEqptCdF!$C$5:$P$161,12,FALSE)*0.2*300))))</f>
        <v/>
      </c>
      <c r="AG652" s="6" t="str">
        <f t="shared" si="93"/>
        <v/>
      </c>
      <c r="AH652" s="6">
        <f>IF($U652=Prog!$S$18,YEAR($X652),"")</f>
        <v>1900</v>
      </c>
      <c r="AI652" s="5" t="str">
        <f>IF(OR($AG652="",$U652=Prog!$S$18),"",IF(OR($U652=Prog!$S$17,$U652=Prog!$S$16),YEAR($X652),IF($AG652="ND","ND",$AI$8+$O652)))</f>
        <v/>
      </c>
      <c r="AJ652" s="3" t="str">
        <f t="shared" si="88"/>
        <v/>
      </c>
      <c r="AK652" s="3" t="str">
        <f t="shared" si="87"/>
        <v/>
      </c>
      <c r="AL652" s="3" t="str">
        <f t="shared" si="87"/>
        <v/>
      </c>
      <c r="AM652" s="3" t="str">
        <f t="shared" si="87"/>
        <v/>
      </c>
      <c r="AN652" s="3" t="str">
        <f t="shared" si="87"/>
        <v/>
      </c>
      <c r="AO652" s="2">
        <f t="shared" si="89"/>
        <v>0</v>
      </c>
      <c r="AP652" s="4"/>
      <c r="AQ652" s="3">
        <f>IF(AJ652=1,VLOOKUP($AP652,BaseEqptCdF!$C$5:$R$161,16,FALSE),0)</f>
        <v>0</v>
      </c>
      <c r="AR652" s="3">
        <f>IF(AK652=1,VLOOKUP($AP652,BaseEqptCdF!$C$5:$R$161,16,FALSE),0)</f>
        <v>0</v>
      </c>
      <c r="AS652" s="3">
        <f>IF(AL652=1,VLOOKUP($AP652,BaseEqptCdF!$C$5:$R$161,16,FALSE),0)</f>
        <v>0</v>
      </c>
      <c r="AT652" s="3">
        <f>IF(AM652=1,VLOOKUP($AP652,BaseEqptCdF!$C$5:$R$161,16,FALSE),0)</f>
        <v>0</v>
      </c>
      <c r="AU652" s="3">
        <f>IF(AN652=1,VLOOKUP($AP652,BaseEqptCdF!$C$5:$R$161,16,FALSE),0)</f>
        <v>0</v>
      </c>
      <c r="AV652" s="2">
        <f t="shared" si="90"/>
        <v>0</v>
      </c>
      <c r="AW652" s="3" t="str">
        <f>IF($L652="","",IF(SUM($AJ652:AJ652)=0,$AE652,VLOOKUP($AP652,BaseEqptCdF!$C$5:$R$161,16,FALSE)*$AC$3))</f>
        <v/>
      </c>
      <c r="AX652" s="3" t="str">
        <f>IF($L652="","",IF(SUM($AJ652:AK652)=0,$AE652,VLOOKUP($AP652,BaseEqptCdF!$C$5:$R$161,16,FALSE)*$AC$3))</f>
        <v/>
      </c>
      <c r="AY652" s="3" t="str">
        <f>IF($L652="","",IF(SUM($AJ652:AL652)=0,$AE652,VLOOKUP($AP652,BaseEqptCdF!$C$5:$R$161,16,FALSE)*$AC$3))</f>
        <v/>
      </c>
      <c r="AZ652" s="3" t="str">
        <f>IF($L652="","",IF(SUM($AJ652:AM652)=0,$AE652,VLOOKUP($AP652,BaseEqptCdF!$C$5:$R$161,16,FALSE)*$AC$3))</f>
        <v/>
      </c>
      <c r="BA652" s="3" t="str">
        <f>IF($L652="","",IF(SUM($AJ652:AN652)=0,$AE652,VLOOKUP($AP652,BaseEqptCdF!$C$5:$R$161,16,FALSE)*$AC$3))</f>
        <v/>
      </c>
      <c r="BB652" s="2">
        <f t="shared" si="91"/>
        <v>0</v>
      </c>
      <c r="BC652" s="3" t="str">
        <f>IF($L652="","",IF(SUM($AJ652:AJ652)=0,$AF652,IF(LEFT(VLOOKUP($AP652,BaseEqptCdF!$C$5:$E$161,3,FALSE),2)="SD",0,IF(LEFT(VLOOKUP($AP652,BaseEqptCdF!$C$5:$E$161,3,FALSE),2)="SB",1*52,VLOOKUP($AP652,BaseEqptCdF!$C$5:$S$161,12,FALSE)*0.2*300))))</f>
        <v/>
      </c>
      <c r="BD652" s="3" t="str">
        <f>IF($L652="","",IF(SUM($AJ652:AK652)=0,$AF652,IF(LEFT(VLOOKUP($AP652,BaseEqptCdF!$C$5:$E$161,3,FALSE),2)="SD",0,IF(LEFT(VLOOKUP($AP652,BaseEqptCdF!$C$5:$E$161,3,FALSE),2)="SB",1*52,VLOOKUP($AP652,BaseEqptCdF!$C$5:$S$161,12,FALSE)*0.2*300))))</f>
        <v/>
      </c>
      <c r="BE652" s="3" t="str">
        <f>IF($L652="","",IF(SUM($AJ652:AL652)=0,$AF652,IF(LEFT(VLOOKUP($AP652,BaseEqptCdF!$C$5:$E$161,3,FALSE),2)="SD",0,IF(LEFT(VLOOKUP($AP652,BaseEqptCdF!$C$5:$E$161,3,FALSE),2)="SB",1*52,VLOOKUP($AP652,BaseEqptCdF!$C$5:$S$161,12,FALSE)*0.2*300))))</f>
        <v/>
      </c>
      <c r="BF652" s="3" t="str">
        <f>IF($L652="","",IF(SUM($AJ652:AM652)=0,$AF652,IF(LEFT(VLOOKUP($AP652,BaseEqptCdF!$C$5:$E$161,3,FALSE),2)="SD",0,IF(LEFT(VLOOKUP($AP652,BaseEqptCdF!$C$5:$E$161,3,FALSE),2)="SB",1*52,VLOOKUP($AP652,BaseEqptCdF!$C$5:$S$161,12,FALSE)*0.2*300))))</f>
        <v/>
      </c>
      <c r="BG652" s="3" t="str">
        <f>IF($L652="","",IF(SUM($AJ652:AN652)=0,$AF652,IF(LEFT(VLOOKUP($AP652,BaseEqptCdF!$C$5:$E$161,3,FALSE),2)="SD",0,IF(LEFT(VLOOKUP($AP652,BaseEqptCdF!$C$5:$E$161,3,FALSE),2)="SB",1*52,VLOOKUP($AP652,BaseEqptCdF!$C$5:$S$161,12,FALSE)*0.2*300))))</f>
        <v/>
      </c>
      <c r="BH652" s="2">
        <f t="shared" si="92"/>
        <v>0</v>
      </c>
    </row>
    <row r="653" spans="1:60" x14ac:dyDescent="0.25">
      <c r="A653" s="296" t="str">
        <f t="array" ref="A653">IF($C653="","",INDEX(Prog!$B$8:$D$300,MATCH($C653,nivo1,0),1))</f>
        <v/>
      </c>
      <c r="B653" s="296" t="str">
        <f t="array" ref="B653">IF($C653="","",INDEX(Prog!$B$8:$D$300,MATCH($C653,nivo1,0),2))</f>
        <v/>
      </c>
      <c r="C653" s="273"/>
      <c r="D653" s="267"/>
      <c r="E653" s="273"/>
      <c r="F653" s="273"/>
      <c r="G653" s="273"/>
      <c r="H653" s="273"/>
      <c r="I653" s="273"/>
      <c r="J653" s="273"/>
      <c r="K653" s="274"/>
      <c r="L653" s="273"/>
      <c r="M653" s="273"/>
      <c r="N653" s="273"/>
      <c r="O653" s="275"/>
      <c r="P653" s="273"/>
      <c r="Q653" s="273"/>
      <c r="R653" s="273"/>
      <c r="S653" s="273"/>
      <c r="T653" s="276"/>
      <c r="U653" s="276"/>
      <c r="V653" s="276"/>
      <c r="W653" s="276"/>
      <c r="X653" s="277"/>
      <c r="Y653" s="278"/>
      <c r="AA653" s="8" t="str">
        <f>IF($L653="","",VLOOKUP($L653,BaseEqptCdF!$C$5:$E$161,2,FALSE))</f>
        <v/>
      </c>
      <c r="AB653" s="8" t="str">
        <f>IF($L653="","",VLOOKUP($L653,BaseEqptCdF!$C$5:$E$161,3,FALSE))</f>
        <v/>
      </c>
      <c r="AC653" s="7" t="str">
        <f>IF($L653="","",VLOOKUP($L653,BaseEqptCdF!$C$5:$I$161,6,FALSE))</f>
        <v/>
      </c>
      <c r="AD653" s="7" t="str">
        <f>IF($L653="","",VLOOKUP($L653,BaseEqptCdF!$C$5:$I$161,7,FALSE))</f>
        <v/>
      </c>
      <c r="AE653" s="3" t="str">
        <f>IF($L653="","",VLOOKUP($L653,BaseEqptCdF!$C$5:$R$161,16,FALSE)*$AC$3)</f>
        <v/>
      </c>
      <c r="AF653" s="3" t="str">
        <f>IF($L653="","",IF(LEFT($AB653,2)="SD",0,IF(LEFT($AB653,2)="SB",1*52,IF($N653=Prog!$P$17,VLOOKUP($L653,BaseEqptCdF!$C$5:$P$161,14,FALSE)*1*300,VLOOKUP($L653,BaseEqptCdF!$C$5:$P$161,12,FALSE)*0.2*300))))</f>
        <v/>
      </c>
      <c r="AG653" s="6" t="str">
        <f t="shared" si="93"/>
        <v/>
      </c>
      <c r="AH653" s="6">
        <f>IF($U653=Prog!$S$18,YEAR($X653),"")</f>
        <v>1900</v>
      </c>
      <c r="AI653" s="5" t="str">
        <f>IF(OR($AG653="",$U653=Prog!$S$18),"",IF(OR($U653=Prog!$S$17,$U653=Prog!$S$16),YEAR($X653),IF($AG653="ND","ND",$AI$8+$O653)))</f>
        <v/>
      </c>
      <c r="AJ653" s="3" t="str">
        <f t="shared" si="88"/>
        <v/>
      </c>
      <c r="AK653" s="3" t="str">
        <f t="shared" si="87"/>
        <v/>
      </c>
      <c r="AL653" s="3" t="str">
        <f t="shared" si="87"/>
        <v/>
      </c>
      <c r="AM653" s="3" t="str">
        <f t="shared" si="87"/>
        <v/>
      </c>
      <c r="AN653" s="3" t="str">
        <f t="shared" si="87"/>
        <v/>
      </c>
      <c r="AO653" s="2">
        <f t="shared" si="89"/>
        <v>0</v>
      </c>
      <c r="AP653" s="4"/>
      <c r="AQ653" s="3">
        <f>IF(AJ653=1,VLOOKUP($AP653,BaseEqptCdF!$C$5:$R$161,16,FALSE),0)</f>
        <v>0</v>
      </c>
      <c r="AR653" s="3">
        <f>IF(AK653=1,VLOOKUP($AP653,BaseEqptCdF!$C$5:$R$161,16,FALSE),0)</f>
        <v>0</v>
      </c>
      <c r="AS653" s="3">
        <f>IF(AL653=1,VLOOKUP($AP653,BaseEqptCdF!$C$5:$R$161,16,FALSE),0)</f>
        <v>0</v>
      </c>
      <c r="AT653" s="3">
        <f>IF(AM653=1,VLOOKUP($AP653,BaseEqptCdF!$C$5:$R$161,16,FALSE),0)</f>
        <v>0</v>
      </c>
      <c r="AU653" s="3">
        <f>IF(AN653=1,VLOOKUP($AP653,BaseEqptCdF!$C$5:$R$161,16,FALSE),0)</f>
        <v>0</v>
      </c>
      <c r="AV653" s="2">
        <f t="shared" si="90"/>
        <v>0</v>
      </c>
      <c r="AW653" s="3" t="str">
        <f>IF($L653="","",IF(SUM($AJ653:AJ653)=0,$AE653,VLOOKUP($AP653,BaseEqptCdF!$C$5:$R$161,16,FALSE)*$AC$3))</f>
        <v/>
      </c>
      <c r="AX653" s="3" t="str">
        <f>IF($L653="","",IF(SUM($AJ653:AK653)=0,$AE653,VLOOKUP($AP653,BaseEqptCdF!$C$5:$R$161,16,FALSE)*$AC$3))</f>
        <v/>
      </c>
      <c r="AY653" s="3" t="str">
        <f>IF($L653="","",IF(SUM($AJ653:AL653)=0,$AE653,VLOOKUP($AP653,BaseEqptCdF!$C$5:$R$161,16,FALSE)*$AC$3))</f>
        <v/>
      </c>
      <c r="AZ653" s="3" t="str">
        <f>IF($L653="","",IF(SUM($AJ653:AM653)=0,$AE653,VLOOKUP($AP653,BaseEqptCdF!$C$5:$R$161,16,FALSE)*$AC$3))</f>
        <v/>
      </c>
      <c r="BA653" s="3" t="str">
        <f>IF($L653="","",IF(SUM($AJ653:AN653)=0,$AE653,VLOOKUP($AP653,BaseEqptCdF!$C$5:$R$161,16,FALSE)*$AC$3))</f>
        <v/>
      </c>
      <c r="BB653" s="2">
        <f t="shared" si="91"/>
        <v>0</v>
      </c>
      <c r="BC653" s="3" t="str">
        <f>IF($L653="","",IF(SUM($AJ653:AJ653)=0,$AF653,IF(LEFT(VLOOKUP($AP653,BaseEqptCdF!$C$5:$E$161,3,FALSE),2)="SD",0,IF(LEFT(VLOOKUP($AP653,BaseEqptCdF!$C$5:$E$161,3,FALSE),2)="SB",1*52,VLOOKUP($AP653,BaseEqptCdF!$C$5:$S$161,12,FALSE)*0.2*300))))</f>
        <v/>
      </c>
      <c r="BD653" s="3" t="str">
        <f>IF($L653="","",IF(SUM($AJ653:AK653)=0,$AF653,IF(LEFT(VLOOKUP($AP653,BaseEqptCdF!$C$5:$E$161,3,FALSE),2)="SD",0,IF(LEFT(VLOOKUP($AP653,BaseEqptCdF!$C$5:$E$161,3,FALSE),2)="SB",1*52,VLOOKUP($AP653,BaseEqptCdF!$C$5:$S$161,12,FALSE)*0.2*300))))</f>
        <v/>
      </c>
      <c r="BE653" s="3" t="str">
        <f>IF($L653="","",IF(SUM($AJ653:AL653)=0,$AF653,IF(LEFT(VLOOKUP($AP653,BaseEqptCdF!$C$5:$E$161,3,FALSE),2)="SD",0,IF(LEFT(VLOOKUP($AP653,BaseEqptCdF!$C$5:$E$161,3,FALSE),2)="SB",1*52,VLOOKUP($AP653,BaseEqptCdF!$C$5:$S$161,12,FALSE)*0.2*300))))</f>
        <v/>
      </c>
      <c r="BF653" s="3" t="str">
        <f>IF($L653="","",IF(SUM($AJ653:AM653)=0,$AF653,IF(LEFT(VLOOKUP($AP653,BaseEqptCdF!$C$5:$E$161,3,FALSE),2)="SD",0,IF(LEFT(VLOOKUP($AP653,BaseEqptCdF!$C$5:$E$161,3,FALSE),2)="SB",1*52,VLOOKUP($AP653,BaseEqptCdF!$C$5:$S$161,12,FALSE)*0.2*300))))</f>
        <v/>
      </c>
      <c r="BG653" s="3" t="str">
        <f>IF($L653="","",IF(SUM($AJ653:AN653)=0,$AF653,IF(LEFT(VLOOKUP($AP653,BaseEqptCdF!$C$5:$E$161,3,FALSE),2)="SD",0,IF(LEFT(VLOOKUP($AP653,BaseEqptCdF!$C$5:$E$161,3,FALSE),2)="SB",1*52,VLOOKUP($AP653,BaseEqptCdF!$C$5:$S$161,12,FALSE)*0.2*300))))</f>
        <v/>
      </c>
      <c r="BH653" s="2">
        <f t="shared" si="92"/>
        <v>0</v>
      </c>
    </row>
    <row r="654" spans="1:60" x14ac:dyDescent="0.25">
      <c r="A654" s="296" t="str">
        <f t="array" ref="A654">IF($C654="","",INDEX(Prog!$B$8:$D$300,MATCH($C654,nivo1,0),1))</f>
        <v/>
      </c>
      <c r="B654" s="296" t="str">
        <f t="array" ref="B654">IF($C654="","",INDEX(Prog!$B$8:$D$300,MATCH($C654,nivo1,0),2))</f>
        <v/>
      </c>
      <c r="C654" s="273"/>
      <c r="D654" s="267"/>
      <c r="E654" s="273"/>
      <c r="F654" s="273"/>
      <c r="G654" s="273"/>
      <c r="H654" s="273"/>
      <c r="I654" s="273"/>
      <c r="J654" s="273"/>
      <c r="K654" s="274"/>
      <c r="L654" s="273"/>
      <c r="M654" s="273"/>
      <c r="N654" s="273"/>
      <c r="O654" s="275"/>
      <c r="P654" s="273"/>
      <c r="Q654" s="273"/>
      <c r="R654" s="273"/>
      <c r="S654" s="273"/>
      <c r="T654" s="276"/>
      <c r="U654" s="276"/>
      <c r="V654" s="276"/>
      <c r="W654" s="276"/>
      <c r="X654" s="277"/>
      <c r="Y654" s="278"/>
      <c r="AA654" s="8" t="str">
        <f>IF($L654="","",VLOOKUP($L654,BaseEqptCdF!$C$5:$E$161,2,FALSE))</f>
        <v/>
      </c>
      <c r="AB654" s="8" t="str">
        <f>IF($L654="","",VLOOKUP($L654,BaseEqptCdF!$C$5:$E$161,3,FALSE))</f>
        <v/>
      </c>
      <c r="AC654" s="7" t="str">
        <f>IF($L654="","",VLOOKUP($L654,BaseEqptCdF!$C$5:$I$161,6,FALSE))</f>
        <v/>
      </c>
      <c r="AD654" s="7" t="str">
        <f>IF($L654="","",VLOOKUP($L654,BaseEqptCdF!$C$5:$I$161,7,FALSE))</f>
        <v/>
      </c>
      <c r="AE654" s="3" t="str">
        <f>IF($L654="","",VLOOKUP($L654,BaseEqptCdF!$C$5:$R$161,16,FALSE)*$AC$3)</f>
        <v/>
      </c>
      <c r="AF654" s="3" t="str">
        <f>IF($L654="","",IF(LEFT($AB654,2)="SD",0,IF(LEFT($AB654,2)="SB",1*52,IF($N654=Prog!$P$17,VLOOKUP($L654,BaseEqptCdF!$C$5:$P$161,14,FALSE)*1*300,VLOOKUP($L654,BaseEqptCdF!$C$5:$P$161,12,FALSE)*0.2*300))))</f>
        <v/>
      </c>
      <c r="AG654" s="6" t="str">
        <f t="shared" si="93"/>
        <v/>
      </c>
      <c r="AH654" s="6">
        <f>IF($U654=Prog!$S$18,YEAR($X654),"")</f>
        <v>1900</v>
      </c>
      <c r="AI654" s="5" t="str">
        <f>IF(OR($AG654="",$U654=Prog!$S$18),"",IF(OR($U654=Prog!$S$17,$U654=Prog!$S$16),YEAR($X654),IF($AG654="ND","ND",$AI$8+$O654)))</f>
        <v/>
      </c>
      <c r="AJ654" s="3" t="str">
        <f t="shared" si="88"/>
        <v/>
      </c>
      <c r="AK654" s="3" t="str">
        <f t="shared" si="87"/>
        <v/>
      </c>
      <c r="AL654" s="3" t="str">
        <f t="shared" si="87"/>
        <v/>
      </c>
      <c r="AM654" s="3" t="str">
        <f t="shared" si="87"/>
        <v/>
      </c>
      <c r="AN654" s="3" t="str">
        <f t="shared" si="87"/>
        <v/>
      </c>
      <c r="AO654" s="2">
        <f t="shared" si="89"/>
        <v>0</v>
      </c>
      <c r="AP654" s="4"/>
      <c r="AQ654" s="3">
        <f>IF(AJ654=1,VLOOKUP($AP654,BaseEqptCdF!$C$5:$R$161,16,FALSE),0)</f>
        <v>0</v>
      </c>
      <c r="AR654" s="3">
        <f>IF(AK654=1,VLOOKUP($AP654,BaseEqptCdF!$C$5:$R$161,16,FALSE),0)</f>
        <v>0</v>
      </c>
      <c r="AS654" s="3">
        <f>IF(AL654=1,VLOOKUP($AP654,BaseEqptCdF!$C$5:$R$161,16,FALSE),0)</f>
        <v>0</v>
      </c>
      <c r="AT654" s="3">
        <f>IF(AM654=1,VLOOKUP($AP654,BaseEqptCdF!$C$5:$R$161,16,FALSE),0)</f>
        <v>0</v>
      </c>
      <c r="AU654" s="3">
        <f>IF(AN654=1,VLOOKUP($AP654,BaseEqptCdF!$C$5:$R$161,16,FALSE),0)</f>
        <v>0</v>
      </c>
      <c r="AV654" s="2">
        <f t="shared" si="90"/>
        <v>0</v>
      </c>
      <c r="AW654" s="3" t="str">
        <f>IF($L654="","",IF(SUM($AJ654:AJ654)=0,$AE654,VLOOKUP($AP654,BaseEqptCdF!$C$5:$R$161,16,FALSE)*$AC$3))</f>
        <v/>
      </c>
      <c r="AX654" s="3" t="str">
        <f>IF($L654="","",IF(SUM($AJ654:AK654)=0,$AE654,VLOOKUP($AP654,BaseEqptCdF!$C$5:$R$161,16,FALSE)*$AC$3))</f>
        <v/>
      </c>
      <c r="AY654" s="3" t="str">
        <f>IF($L654="","",IF(SUM($AJ654:AL654)=0,$AE654,VLOOKUP($AP654,BaseEqptCdF!$C$5:$R$161,16,FALSE)*$AC$3))</f>
        <v/>
      </c>
      <c r="AZ654" s="3" t="str">
        <f>IF($L654="","",IF(SUM($AJ654:AM654)=0,$AE654,VLOOKUP($AP654,BaseEqptCdF!$C$5:$R$161,16,FALSE)*$AC$3))</f>
        <v/>
      </c>
      <c r="BA654" s="3" t="str">
        <f>IF($L654="","",IF(SUM($AJ654:AN654)=0,$AE654,VLOOKUP($AP654,BaseEqptCdF!$C$5:$R$161,16,FALSE)*$AC$3))</f>
        <v/>
      </c>
      <c r="BB654" s="2">
        <f t="shared" si="91"/>
        <v>0</v>
      </c>
      <c r="BC654" s="3" t="str">
        <f>IF($L654="","",IF(SUM($AJ654:AJ654)=0,$AF654,IF(LEFT(VLOOKUP($AP654,BaseEqptCdF!$C$5:$E$161,3,FALSE),2)="SD",0,IF(LEFT(VLOOKUP($AP654,BaseEqptCdF!$C$5:$E$161,3,FALSE),2)="SB",1*52,VLOOKUP($AP654,BaseEqptCdF!$C$5:$S$161,12,FALSE)*0.2*300))))</f>
        <v/>
      </c>
      <c r="BD654" s="3" t="str">
        <f>IF($L654="","",IF(SUM($AJ654:AK654)=0,$AF654,IF(LEFT(VLOOKUP($AP654,BaseEqptCdF!$C$5:$E$161,3,FALSE),2)="SD",0,IF(LEFT(VLOOKUP($AP654,BaseEqptCdF!$C$5:$E$161,3,FALSE),2)="SB",1*52,VLOOKUP($AP654,BaseEqptCdF!$C$5:$S$161,12,FALSE)*0.2*300))))</f>
        <v/>
      </c>
      <c r="BE654" s="3" t="str">
        <f>IF($L654="","",IF(SUM($AJ654:AL654)=0,$AF654,IF(LEFT(VLOOKUP($AP654,BaseEqptCdF!$C$5:$E$161,3,FALSE),2)="SD",0,IF(LEFT(VLOOKUP($AP654,BaseEqptCdF!$C$5:$E$161,3,FALSE),2)="SB",1*52,VLOOKUP($AP654,BaseEqptCdF!$C$5:$S$161,12,FALSE)*0.2*300))))</f>
        <v/>
      </c>
      <c r="BF654" s="3" t="str">
        <f>IF($L654="","",IF(SUM($AJ654:AM654)=0,$AF654,IF(LEFT(VLOOKUP($AP654,BaseEqptCdF!$C$5:$E$161,3,FALSE),2)="SD",0,IF(LEFT(VLOOKUP($AP654,BaseEqptCdF!$C$5:$E$161,3,FALSE),2)="SB",1*52,VLOOKUP($AP654,BaseEqptCdF!$C$5:$S$161,12,FALSE)*0.2*300))))</f>
        <v/>
      </c>
      <c r="BG654" s="3" t="str">
        <f>IF($L654="","",IF(SUM($AJ654:AN654)=0,$AF654,IF(LEFT(VLOOKUP($AP654,BaseEqptCdF!$C$5:$E$161,3,FALSE),2)="SD",0,IF(LEFT(VLOOKUP($AP654,BaseEqptCdF!$C$5:$E$161,3,FALSE),2)="SB",1*52,VLOOKUP($AP654,BaseEqptCdF!$C$5:$S$161,12,FALSE)*0.2*300))))</f>
        <v/>
      </c>
      <c r="BH654" s="2">
        <f t="shared" si="92"/>
        <v>0</v>
      </c>
    </row>
    <row r="655" spans="1:60" x14ac:dyDescent="0.25">
      <c r="A655" s="296" t="str">
        <f t="array" ref="A655">IF($C655="","",INDEX(Prog!$B$8:$D$300,MATCH($C655,nivo1,0),1))</f>
        <v/>
      </c>
      <c r="B655" s="296" t="str">
        <f t="array" ref="B655">IF($C655="","",INDEX(Prog!$B$8:$D$300,MATCH($C655,nivo1,0),2))</f>
        <v/>
      </c>
      <c r="C655" s="273"/>
      <c r="D655" s="267"/>
      <c r="E655" s="273"/>
      <c r="F655" s="273"/>
      <c r="G655" s="273"/>
      <c r="H655" s="273"/>
      <c r="I655" s="273"/>
      <c r="J655" s="273"/>
      <c r="K655" s="274"/>
      <c r="L655" s="273"/>
      <c r="M655" s="273"/>
      <c r="N655" s="273"/>
      <c r="O655" s="275"/>
      <c r="P655" s="273"/>
      <c r="Q655" s="273"/>
      <c r="R655" s="273"/>
      <c r="S655" s="273"/>
      <c r="T655" s="276"/>
      <c r="U655" s="276"/>
      <c r="V655" s="276"/>
      <c r="W655" s="276"/>
      <c r="X655" s="277"/>
      <c r="Y655" s="278"/>
      <c r="AA655" s="8" t="str">
        <f>IF($L655="","",VLOOKUP($L655,BaseEqptCdF!$C$5:$E$161,2,FALSE))</f>
        <v/>
      </c>
      <c r="AB655" s="8" t="str">
        <f>IF($L655="","",VLOOKUP($L655,BaseEqptCdF!$C$5:$E$161,3,FALSE))</f>
        <v/>
      </c>
      <c r="AC655" s="7" t="str">
        <f>IF($L655="","",VLOOKUP($L655,BaseEqptCdF!$C$5:$I$161,6,FALSE))</f>
        <v/>
      </c>
      <c r="AD655" s="7" t="str">
        <f>IF($L655="","",VLOOKUP($L655,BaseEqptCdF!$C$5:$I$161,7,FALSE))</f>
        <v/>
      </c>
      <c r="AE655" s="3" t="str">
        <f>IF($L655="","",VLOOKUP($L655,BaseEqptCdF!$C$5:$R$161,16,FALSE)*$AC$3)</f>
        <v/>
      </c>
      <c r="AF655" s="3" t="str">
        <f>IF($L655="","",IF(LEFT($AB655,2)="SD",0,IF(LEFT($AB655,2)="SB",1*52,IF($N655=Prog!$P$17,VLOOKUP($L655,BaseEqptCdF!$C$5:$P$161,14,FALSE)*1*300,VLOOKUP($L655,BaseEqptCdF!$C$5:$P$161,12,FALSE)*0.2*300))))</f>
        <v/>
      </c>
      <c r="AG655" s="6" t="str">
        <f t="shared" si="93"/>
        <v/>
      </c>
      <c r="AH655" s="6">
        <f>IF($U655=Prog!$S$18,YEAR($X655),"")</f>
        <v>1900</v>
      </c>
      <c r="AI655" s="5" t="str">
        <f>IF(OR($AG655="",$U655=Prog!$S$18),"",IF(OR($U655=Prog!$S$17,$U655=Prog!$S$16),YEAR($X655),IF($AG655="ND","ND",$AI$8+$O655)))</f>
        <v/>
      </c>
      <c r="AJ655" s="3" t="str">
        <f t="shared" si="88"/>
        <v/>
      </c>
      <c r="AK655" s="3" t="str">
        <f t="shared" si="87"/>
        <v/>
      </c>
      <c r="AL655" s="3" t="str">
        <f t="shared" si="87"/>
        <v/>
      </c>
      <c r="AM655" s="3" t="str">
        <f t="shared" si="87"/>
        <v/>
      </c>
      <c r="AN655" s="3" t="str">
        <f t="shared" si="87"/>
        <v/>
      </c>
      <c r="AO655" s="2">
        <f t="shared" si="89"/>
        <v>0</v>
      </c>
      <c r="AP655" s="4"/>
      <c r="AQ655" s="3">
        <f>IF(AJ655=1,VLOOKUP($AP655,BaseEqptCdF!$C$5:$R$161,16,FALSE),0)</f>
        <v>0</v>
      </c>
      <c r="AR655" s="3">
        <f>IF(AK655=1,VLOOKUP($AP655,BaseEqptCdF!$C$5:$R$161,16,FALSE),0)</f>
        <v>0</v>
      </c>
      <c r="AS655" s="3">
        <f>IF(AL655=1,VLOOKUP($AP655,BaseEqptCdF!$C$5:$R$161,16,FALSE),0)</f>
        <v>0</v>
      </c>
      <c r="AT655" s="3">
        <f>IF(AM655=1,VLOOKUP($AP655,BaseEqptCdF!$C$5:$R$161,16,FALSE),0)</f>
        <v>0</v>
      </c>
      <c r="AU655" s="3">
        <f>IF(AN655=1,VLOOKUP($AP655,BaseEqptCdF!$C$5:$R$161,16,FALSE),0)</f>
        <v>0</v>
      </c>
      <c r="AV655" s="2">
        <f t="shared" si="90"/>
        <v>0</v>
      </c>
      <c r="AW655" s="3" t="str">
        <f>IF($L655="","",IF(SUM($AJ655:AJ655)=0,$AE655,VLOOKUP($AP655,BaseEqptCdF!$C$5:$R$161,16,FALSE)*$AC$3))</f>
        <v/>
      </c>
      <c r="AX655" s="3" t="str">
        <f>IF($L655="","",IF(SUM($AJ655:AK655)=0,$AE655,VLOOKUP($AP655,BaseEqptCdF!$C$5:$R$161,16,FALSE)*$AC$3))</f>
        <v/>
      </c>
      <c r="AY655" s="3" t="str">
        <f>IF($L655="","",IF(SUM($AJ655:AL655)=0,$AE655,VLOOKUP($AP655,BaseEqptCdF!$C$5:$R$161,16,FALSE)*$AC$3))</f>
        <v/>
      </c>
      <c r="AZ655" s="3" t="str">
        <f>IF($L655="","",IF(SUM($AJ655:AM655)=0,$AE655,VLOOKUP($AP655,BaseEqptCdF!$C$5:$R$161,16,FALSE)*$AC$3))</f>
        <v/>
      </c>
      <c r="BA655" s="3" t="str">
        <f>IF($L655="","",IF(SUM($AJ655:AN655)=0,$AE655,VLOOKUP($AP655,BaseEqptCdF!$C$5:$R$161,16,FALSE)*$AC$3))</f>
        <v/>
      </c>
      <c r="BB655" s="2">
        <f t="shared" si="91"/>
        <v>0</v>
      </c>
      <c r="BC655" s="3" t="str">
        <f>IF($L655="","",IF(SUM($AJ655:AJ655)=0,$AF655,IF(LEFT(VLOOKUP($AP655,BaseEqptCdF!$C$5:$E$161,3,FALSE),2)="SD",0,IF(LEFT(VLOOKUP($AP655,BaseEqptCdF!$C$5:$E$161,3,FALSE),2)="SB",1*52,VLOOKUP($AP655,BaseEqptCdF!$C$5:$S$161,12,FALSE)*0.2*300))))</f>
        <v/>
      </c>
      <c r="BD655" s="3" t="str">
        <f>IF($L655="","",IF(SUM($AJ655:AK655)=0,$AF655,IF(LEFT(VLOOKUP($AP655,BaseEqptCdF!$C$5:$E$161,3,FALSE),2)="SD",0,IF(LEFT(VLOOKUP($AP655,BaseEqptCdF!$C$5:$E$161,3,FALSE),2)="SB",1*52,VLOOKUP($AP655,BaseEqptCdF!$C$5:$S$161,12,FALSE)*0.2*300))))</f>
        <v/>
      </c>
      <c r="BE655" s="3" t="str">
        <f>IF($L655="","",IF(SUM($AJ655:AL655)=0,$AF655,IF(LEFT(VLOOKUP($AP655,BaseEqptCdF!$C$5:$E$161,3,FALSE),2)="SD",0,IF(LEFT(VLOOKUP($AP655,BaseEqptCdF!$C$5:$E$161,3,FALSE),2)="SB",1*52,VLOOKUP($AP655,BaseEqptCdF!$C$5:$S$161,12,FALSE)*0.2*300))))</f>
        <v/>
      </c>
      <c r="BF655" s="3" t="str">
        <f>IF($L655="","",IF(SUM($AJ655:AM655)=0,$AF655,IF(LEFT(VLOOKUP($AP655,BaseEqptCdF!$C$5:$E$161,3,FALSE),2)="SD",0,IF(LEFT(VLOOKUP($AP655,BaseEqptCdF!$C$5:$E$161,3,FALSE),2)="SB",1*52,VLOOKUP($AP655,BaseEqptCdF!$C$5:$S$161,12,FALSE)*0.2*300))))</f>
        <v/>
      </c>
      <c r="BG655" s="3" t="str">
        <f>IF($L655="","",IF(SUM($AJ655:AN655)=0,$AF655,IF(LEFT(VLOOKUP($AP655,BaseEqptCdF!$C$5:$E$161,3,FALSE),2)="SD",0,IF(LEFT(VLOOKUP($AP655,BaseEqptCdF!$C$5:$E$161,3,FALSE),2)="SB",1*52,VLOOKUP($AP655,BaseEqptCdF!$C$5:$S$161,12,FALSE)*0.2*300))))</f>
        <v/>
      </c>
      <c r="BH655" s="2">
        <f t="shared" si="92"/>
        <v>0</v>
      </c>
    </row>
    <row r="656" spans="1:60" x14ac:dyDescent="0.25">
      <c r="A656" s="296" t="str">
        <f t="array" ref="A656">IF($C656="","",INDEX(Prog!$B$8:$D$300,MATCH($C656,nivo1,0),1))</f>
        <v/>
      </c>
      <c r="B656" s="296" t="str">
        <f t="array" ref="B656">IF($C656="","",INDEX(Prog!$B$8:$D$300,MATCH($C656,nivo1,0),2))</f>
        <v/>
      </c>
      <c r="C656" s="273"/>
      <c r="D656" s="267"/>
      <c r="E656" s="273"/>
      <c r="F656" s="273"/>
      <c r="G656" s="273"/>
      <c r="H656" s="273"/>
      <c r="I656" s="273"/>
      <c r="J656" s="273"/>
      <c r="K656" s="274"/>
      <c r="L656" s="273"/>
      <c r="M656" s="273"/>
      <c r="N656" s="273"/>
      <c r="O656" s="275"/>
      <c r="P656" s="273"/>
      <c r="Q656" s="273"/>
      <c r="R656" s="273"/>
      <c r="S656" s="273"/>
      <c r="T656" s="276"/>
      <c r="U656" s="276"/>
      <c r="V656" s="276"/>
      <c r="W656" s="276"/>
      <c r="X656" s="277"/>
      <c r="Y656" s="278"/>
      <c r="AA656" s="8" t="str">
        <f>IF($L656="","",VLOOKUP($L656,BaseEqptCdF!$C$5:$E$161,2,FALSE))</f>
        <v/>
      </c>
      <c r="AB656" s="8" t="str">
        <f>IF($L656="","",VLOOKUP($L656,BaseEqptCdF!$C$5:$E$161,3,FALSE))</f>
        <v/>
      </c>
      <c r="AC656" s="7" t="str">
        <f>IF($L656="","",VLOOKUP($L656,BaseEqptCdF!$C$5:$I$161,6,FALSE))</f>
        <v/>
      </c>
      <c r="AD656" s="7" t="str">
        <f>IF($L656="","",VLOOKUP($L656,BaseEqptCdF!$C$5:$I$161,7,FALSE))</f>
        <v/>
      </c>
      <c r="AE656" s="3" t="str">
        <f>IF($L656="","",VLOOKUP($L656,BaseEqptCdF!$C$5:$R$161,16,FALSE)*$AC$3)</f>
        <v/>
      </c>
      <c r="AF656" s="3" t="str">
        <f>IF($L656="","",IF(LEFT($AB656,2)="SD",0,IF(LEFT($AB656,2)="SB",1*52,IF($N656=Prog!$P$17,VLOOKUP($L656,BaseEqptCdF!$C$5:$P$161,14,FALSE)*1*300,VLOOKUP($L656,BaseEqptCdF!$C$5:$P$161,12,FALSE)*0.2*300))))</f>
        <v/>
      </c>
      <c r="AG656" s="6" t="str">
        <f t="shared" si="93"/>
        <v/>
      </c>
      <c r="AH656" s="6">
        <f>IF($U656=Prog!$S$18,YEAR($X656),"")</f>
        <v>1900</v>
      </c>
      <c r="AI656" s="5" t="str">
        <f>IF(OR($AG656="",$U656=Prog!$S$18),"",IF(OR($U656=Prog!$S$17,$U656=Prog!$S$16),YEAR($X656),IF($AG656="ND","ND",$AI$8+$O656)))</f>
        <v/>
      </c>
      <c r="AJ656" s="3" t="str">
        <f t="shared" si="88"/>
        <v/>
      </c>
      <c r="AK656" s="3" t="str">
        <f t="shared" si="87"/>
        <v/>
      </c>
      <c r="AL656" s="3" t="str">
        <f t="shared" si="87"/>
        <v/>
      </c>
      <c r="AM656" s="3" t="str">
        <f t="shared" si="87"/>
        <v/>
      </c>
      <c r="AN656" s="3" t="str">
        <f t="shared" si="87"/>
        <v/>
      </c>
      <c r="AO656" s="2">
        <f t="shared" si="89"/>
        <v>0</v>
      </c>
      <c r="AP656" s="4"/>
      <c r="AQ656" s="3">
        <f>IF(AJ656=1,VLOOKUP($AP656,BaseEqptCdF!$C$5:$R$161,16,FALSE),0)</f>
        <v>0</v>
      </c>
      <c r="AR656" s="3">
        <f>IF(AK656=1,VLOOKUP($AP656,BaseEqptCdF!$C$5:$R$161,16,FALSE),0)</f>
        <v>0</v>
      </c>
      <c r="AS656" s="3">
        <f>IF(AL656=1,VLOOKUP($AP656,BaseEqptCdF!$C$5:$R$161,16,FALSE),0)</f>
        <v>0</v>
      </c>
      <c r="AT656" s="3">
        <f>IF(AM656=1,VLOOKUP($AP656,BaseEqptCdF!$C$5:$R$161,16,FALSE),0)</f>
        <v>0</v>
      </c>
      <c r="AU656" s="3">
        <f>IF(AN656=1,VLOOKUP($AP656,BaseEqptCdF!$C$5:$R$161,16,FALSE),0)</f>
        <v>0</v>
      </c>
      <c r="AV656" s="2">
        <f t="shared" si="90"/>
        <v>0</v>
      </c>
      <c r="AW656" s="3" t="str">
        <f>IF($L656="","",IF(SUM($AJ656:AJ656)=0,$AE656,VLOOKUP($AP656,BaseEqptCdF!$C$5:$R$161,16,FALSE)*$AC$3))</f>
        <v/>
      </c>
      <c r="AX656" s="3" t="str">
        <f>IF($L656="","",IF(SUM($AJ656:AK656)=0,$AE656,VLOOKUP($AP656,BaseEqptCdF!$C$5:$R$161,16,FALSE)*$AC$3))</f>
        <v/>
      </c>
      <c r="AY656" s="3" t="str">
        <f>IF($L656="","",IF(SUM($AJ656:AL656)=0,$AE656,VLOOKUP($AP656,BaseEqptCdF!$C$5:$R$161,16,FALSE)*$AC$3))</f>
        <v/>
      </c>
      <c r="AZ656" s="3" t="str">
        <f>IF($L656="","",IF(SUM($AJ656:AM656)=0,$AE656,VLOOKUP($AP656,BaseEqptCdF!$C$5:$R$161,16,FALSE)*$AC$3))</f>
        <v/>
      </c>
      <c r="BA656" s="3" t="str">
        <f>IF($L656="","",IF(SUM($AJ656:AN656)=0,$AE656,VLOOKUP($AP656,BaseEqptCdF!$C$5:$R$161,16,FALSE)*$AC$3))</f>
        <v/>
      </c>
      <c r="BB656" s="2">
        <f t="shared" si="91"/>
        <v>0</v>
      </c>
      <c r="BC656" s="3" t="str">
        <f>IF($L656="","",IF(SUM($AJ656:AJ656)=0,$AF656,IF(LEFT(VLOOKUP($AP656,BaseEqptCdF!$C$5:$E$161,3,FALSE),2)="SD",0,IF(LEFT(VLOOKUP($AP656,BaseEqptCdF!$C$5:$E$161,3,FALSE),2)="SB",1*52,VLOOKUP($AP656,BaseEqptCdF!$C$5:$S$161,12,FALSE)*0.2*300))))</f>
        <v/>
      </c>
      <c r="BD656" s="3" t="str">
        <f>IF($L656="","",IF(SUM($AJ656:AK656)=0,$AF656,IF(LEFT(VLOOKUP($AP656,BaseEqptCdF!$C$5:$E$161,3,FALSE),2)="SD",0,IF(LEFT(VLOOKUP($AP656,BaseEqptCdF!$C$5:$E$161,3,FALSE),2)="SB",1*52,VLOOKUP($AP656,BaseEqptCdF!$C$5:$S$161,12,FALSE)*0.2*300))))</f>
        <v/>
      </c>
      <c r="BE656" s="3" t="str">
        <f>IF($L656="","",IF(SUM($AJ656:AL656)=0,$AF656,IF(LEFT(VLOOKUP($AP656,BaseEqptCdF!$C$5:$E$161,3,FALSE),2)="SD",0,IF(LEFT(VLOOKUP($AP656,BaseEqptCdF!$C$5:$E$161,3,FALSE),2)="SB",1*52,VLOOKUP($AP656,BaseEqptCdF!$C$5:$S$161,12,FALSE)*0.2*300))))</f>
        <v/>
      </c>
      <c r="BF656" s="3" t="str">
        <f>IF($L656="","",IF(SUM($AJ656:AM656)=0,$AF656,IF(LEFT(VLOOKUP($AP656,BaseEqptCdF!$C$5:$E$161,3,FALSE),2)="SD",0,IF(LEFT(VLOOKUP($AP656,BaseEqptCdF!$C$5:$E$161,3,FALSE),2)="SB",1*52,VLOOKUP($AP656,BaseEqptCdF!$C$5:$S$161,12,FALSE)*0.2*300))))</f>
        <v/>
      </c>
      <c r="BG656" s="3" t="str">
        <f>IF($L656="","",IF(SUM($AJ656:AN656)=0,$AF656,IF(LEFT(VLOOKUP($AP656,BaseEqptCdF!$C$5:$E$161,3,FALSE),2)="SD",0,IF(LEFT(VLOOKUP($AP656,BaseEqptCdF!$C$5:$E$161,3,FALSE),2)="SB",1*52,VLOOKUP($AP656,BaseEqptCdF!$C$5:$S$161,12,FALSE)*0.2*300))))</f>
        <v/>
      </c>
      <c r="BH656" s="2">
        <f t="shared" si="92"/>
        <v>0</v>
      </c>
    </row>
    <row r="657" spans="1:60" x14ac:dyDescent="0.25">
      <c r="A657" s="296" t="str">
        <f t="array" ref="A657">IF($C657="","",INDEX(Prog!$B$8:$D$300,MATCH($C657,nivo1,0),1))</f>
        <v/>
      </c>
      <c r="B657" s="296" t="str">
        <f t="array" ref="B657">IF($C657="","",INDEX(Prog!$B$8:$D$300,MATCH($C657,nivo1,0),2))</f>
        <v/>
      </c>
      <c r="C657" s="273"/>
      <c r="D657" s="267"/>
      <c r="E657" s="273"/>
      <c r="F657" s="273"/>
      <c r="G657" s="273"/>
      <c r="H657" s="273"/>
      <c r="I657" s="273"/>
      <c r="J657" s="273"/>
      <c r="K657" s="274"/>
      <c r="L657" s="273"/>
      <c r="M657" s="273"/>
      <c r="N657" s="273"/>
      <c r="O657" s="275"/>
      <c r="P657" s="273"/>
      <c r="Q657" s="273"/>
      <c r="R657" s="273"/>
      <c r="S657" s="273"/>
      <c r="T657" s="276"/>
      <c r="U657" s="276"/>
      <c r="V657" s="276"/>
      <c r="W657" s="276"/>
      <c r="X657" s="277"/>
      <c r="Y657" s="278"/>
      <c r="AA657" s="8" t="str">
        <f>IF($L657="","",VLOOKUP($L657,BaseEqptCdF!$C$5:$E$161,2,FALSE))</f>
        <v/>
      </c>
      <c r="AB657" s="8" t="str">
        <f>IF($L657="","",VLOOKUP($L657,BaseEqptCdF!$C$5:$E$161,3,FALSE))</f>
        <v/>
      </c>
      <c r="AC657" s="7" t="str">
        <f>IF($L657="","",VLOOKUP($L657,BaseEqptCdF!$C$5:$I$161,6,FALSE))</f>
        <v/>
      </c>
      <c r="AD657" s="7" t="str">
        <f>IF($L657="","",VLOOKUP($L657,BaseEqptCdF!$C$5:$I$161,7,FALSE))</f>
        <v/>
      </c>
      <c r="AE657" s="3" t="str">
        <f>IF($L657="","",VLOOKUP($L657,BaseEqptCdF!$C$5:$R$161,16,FALSE)*$AC$3)</f>
        <v/>
      </c>
      <c r="AF657" s="3" t="str">
        <f>IF($L657="","",IF(LEFT($AB657,2)="SD",0,IF(LEFT($AB657,2)="SB",1*52,IF($N657=Prog!$P$17,VLOOKUP($L657,BaseEqptCdF!$C$5:$P$161,14,FALSE)*1*300,VLOOKUP($L657,BaseEqptCdF!$C$5:$P$161,12,FALSE)*0.2*300))))</f>
        <v/>
      </c>
      <c r="AG657" s="6" t="str">
        <f t="shared" si="93"/>
        <v/>
      </c>
      <c r="AH657" s="6">
        <f>IF($U657=Prog!$S$18,YEAR($X657),"")</f>
        <v>1900</v>
      </c>
      <c r="AI657" s="5" t="str">
        <f>IF(OR($AG657="",$U657=Prog!$S$18),"",IF(OR($U657=Prog!$S$17,$U657=Prog!$S$16),YEAR($X657),IF($AG657="ND","ND",$AI$8+$O657)))</f>
        <v/>
      </c>
      <c r="AJ657" s="3" t="str">
        <f t="shared" si="88"/>
        <v/>
      </c>
      <c r="AK657" s="3" t="str">
        <f t="shared" si="87"/>
        <v/>
      </c>
      <c r="AL657" s="3" t="str">
        <f t="shared" si="87"/>
        <v/>
      </c>
      <c r="AM657" s="3" t="str">
        <f t="shared" si="87"/>
        <v/>
      </c>
      <c r="AN657" s="3" t="str">
        <f t="shared" si="87"/>
        <v/>
      </c>
      <c r="AO657" s="2">
        <f t="shared" si="89"/>
        <v>0</v>
      </c>
      <c r="AP657" s="4"/>
      <c r="AQ657" s="3">
        <f>IF(AJ657=1,VLOOKUP($AP657,BaseEqptCdF!$C$5:$R$161,16,FALSE),0)</f>
        <v>0</v>
      </c>
      <c r="AR657" s="3">
        <f>IF(AK657=1,VLOOKUP($AP657,BaseEqptCdF!$C$5:$R$161,16,FALSE),0)</f>
        <v>0</v>
      </c>
      <c r="AS657" s="3">
        <f>IF(AL657=1,VLOOKUP($AP657,BaseEqptCdF!$C$5:$R$161,16,FALSE),0)</f>
        <v>0</v>
      </c>
      <c r="AT657" s="3">
        <f>IF(AM657=1,VLOOKUP($AP657,BaseEqptCdF!$C$5:$R$161,16,FALSE),0)</f>
        <v>0</v>
      </c>
      <c r="AU657" s="3">
        <f>IF(AN657=1,VLOOKUP($AP657,BaseEqptCdF!$C$5:$R$161,16,FALSE),0)</f>
        <v>0</v>
      </c>
      <c r="AV657" s="2">
        <f t="shared" si="90"/>
        <v>0</v>
      </c>
      <c r="AW657" s="3" t="str">
        <f>IF($L657="","",IF(SUM($AJ657:AJ657)=0,$AE657,VLOOKUP($AP657,BaseEqptCdF!$C$5:$R$161,16,FALSE)*$AC$3))</f>
        <v/>
      </c>
      <c r="AX657" s="3" t="str">
        <f>IF($L657="","",IF(SUM($AJ657:AK657)=0,$AE657,VLOOKUP($AP657,BaseEqptCdF!$C$5:$R$161,16,FALSE)*$AC$3))</f>
        <v/>
      </c>
      <c r="AY657" s="3" t="str">
        <f>IF($L657="","",IF(SUM($AJ657:AL657)=0,$AE657,VLOOKUP($AP657,BaseEqptCdF!$C$5:$R$161,16,FALSE)*$AC$3))</f>
        <v/>
      </c>
      <c r="AZ657" s="3" t="str">
        <f>IF($L657="","",IF(SUM($AJ657:AM657)=0,$AE657,VLOOKUP($AP657,BaseEqptCdF!$C$5:$R$161,16,FALSE)*$AC$3))</f>
        <v/>
      </c>
      <c r="BA657" s="3" t="str">
        <f>IF($L657="","",IF(SUM($AJ657:AN657)=0,$AE657,VLOOKUP($AP657,BaseEqptCdF!$C$5:$R$161,16,FALSE)*$AC$3))</f>
        <v/>
      </c>
      <c r="BB657" s="2">
        <f t="shared" si="91"/>
        <v>0</v>
      </c>
      <c r="BC657" s="3" t="str">
        <f>IF($L657="","",IF(SUM($AJ657:AJ657)=0,$AF657,IF(LEFT(VLOOKUP($AP657,BaseEqptCdF!$C$5:$E$161,3,FALSE),2)="SD",0,IF(LEFT(VLOOKUP($AP657,BaseEqptCdF!$C$5:$E$161,3,FALSE),2)="SB",1*52,VLOOKUP($AP657,BaseEqptCdF!$C$5:$S$161,12,FALSE)*0.2*300))))</f>
        <v/>
      </c>
      <c r="BD657" s="3" t="str">
        <f>IF($L657="","",IF(SUM($AJ657:AK657)=0,$AF657,IF(LEFT(VLOOKUP($AP657,BaseEqptCdF!$C$5:$E$161,3,FALSE),2)="SD",0,IF(LEFT(VLOOKUP($AP657,BaseEqptCdF!$C$5:$E$161,3,FALSE),2)="SB",1*52,VLOOKUP($AP657,BaseEqptCdF!$C$5:$S$161,12,FALSE)*0.2*300))))</f>
        <v/>
      </c>
      <c r="BE657" s="3" t="str">
        <f>IF($L657="","",IF(SUM($AJ657:AL657)=0,$AF657,IF(LEFT(VLOOKUP($AP657,BaseEqptCdF!$C$5:$E$161,3,FALSE),2)="SD",0,IF(LEFT(VLOOKUP($AP657,BaseEqptCdF!$C$5:$E$161,3,FALSE),2)="SB",1*52,VLOOKUP($AP657,BaseEqptCdF!$C$5:$S$161,12,FALSE)*0.2*300))))</f>
        <v/>
      </c>
      <c r="BF657" s="3" t="str">
        <f>IF($L657="","",IF(SUM($AJ657:AM657)=0,$AF657,IF(LEFT(VLOOKUP($AP657,BaseEqptCdF!$C$5:$E$161,3,FALSE),2)="SD",0,IF(LEFT(VLOOKUP($AP657,BaseEqptCdF!$C$5:$E$161,3,FALSE),2)="SB",1*52,VLOOKUP($AP657,BaseEqptCdF!$C$5:$S$161,12,FALSE)*0.2*300))))</f>
        <v/>
      </c>
      <c r="BG657" s="3" t="str">
        <f>IF($L657="","",IF(SUM($AJ657:AN657)=0,$AF657,IF(LEFT(VLOOKUP($AP657,BaseEqptCdF!$C$5:$E$161,3,FALSE),2)="SD",0,IF(LEFT(VLOOKUP($AP657,BaseEqptCdF!$C$5:$E$161,3,FALSE),2)="SB",1*52,VLOOKUP($AP657,BaseEqptCdF!$C$5:$S$161,12,FALSE)*0.2*300))))</f>
        <v/>
      </c>
      <c r="BH657" s="2">
        <f t="shared" si="92"/>
        <v>0</v>
      </c>
    </row>
    <row r="658" spans="1:60" x14ac:dyDescent="0.25">
      <c r="A658" s="296" t="str">
        <f t="array" ref="A658">IF($C658="","",INDEX(Prog!$B$8:$D$300,MATCH($C658,nivo1,0),1))</f>
        <v/>
      </c>
      <c r="B658" s="296" t="str">
        <f t="array" ref="B658">IF($C658="","",INDEX(Prog!$B$8:$D$300,MATCH($C658,nivo1,0),2))</f>
        <v/>
      </c>
      <c r="C658" s="273"/>
      <c r="D658" s="267"/>
      <c r="E658" s="273"/>
      <c r="F658" s="273"/>
      <c r="G658" s="273"/>
      <c r="H658" s="273"/>
      <c r="I658" s="273"/>
      <c r="J658" s="273"/>
      <c r="K658" s="274"/>
      <c r="L658" s="273"/>
      <c r="M658" s="273"/>
      <c r="N658" s="273"/>
      <c r="O658" s="275"/>
      <c r="P658" s="273"/>
      <c r="Q658" s="273"/>
      <c r="R658" s="273"/>
      <c r="S658" s="273"/>
      <c r="T658" s="276"/>
      <c r="U658" s="276"/>
      <c r="V658" s="276"/>
      <c r="W658" s="276"/>
      <c r="X658" s="277"/>
      <c r="Y658" s="278"/>
      <c r="AA658" s="8" t="str">
        <f>IF($L658="","",VLOOKUP($L658,BaseEqptCdF!$C$5:$E$161,2,FALSE))</f>
        <v/>
      </c>
      <c r="AB658" s="8" t="str">
        <f>IF($L658="","",VLOOKUP($L658,BaseEqptCdF!$C$5:$E$161,3,FALSE))</f>
        <v/>
      </c>
      <c r="AC658" s="7" t="str">
        <f>IF($L658="","",VLOOKUP($L658,BaseEqptCdF!$C$5:$I$161,6,FALSE))</f>
        <v/>
      </c>
      <c r="AD658" s="7" t="str">
        <f>IF($L658="","",VLOOKUP($L658,BaseEqptCdF!$C$5:$I$161,7,FALSE))</f>
        <v/>
      </c>
      <c r="AE658" s="3" t="str">
        <f>IF($L658="","",VLOOKUP($L658,BaseEqptCdF!$C$5:$R$161,16,FALSE)*$AC$3)</f>
        <v/>
      </c>
      <c r="AF658" s="3" t="str">
        <f>IF($L658="","",IF(LEFT($AB658,2)="SD",0,IF(LEFT($AB658,2)="SB",1*52,IF($N658=Prog!$P$17,VLOOKUP($L658,BaseEqptCdF!$C$5:$P$161,14,FALSE)*1*300,VLOOKUP($L658,BaseEqptCdF!$C$5:$P$161,12,FALSE)*0.2*300))))</f>
        <v/>
      </c>
      <c r="AG658" s="6" t="str">
        <f t="shared" si="93"/>
        <v/>
      </c>
      <c r="AH658" s="6">
        <f>IF($U658=Prog!$S$18,YEAR($X658),"")</f>
        <v>1900</v>
      </c>
      <c r="AI658" s="5" t="str">
        <f>IF(OR($AG658="",$U658=Prog!$S$18),"",IF(OR($U658=Prog!$S$17,$U658=Prog!$S$16),YEAR($X658),IF($AG658="ND","ND",$AI$8+$O658)))</f>
        <v/>
      </c>
      <c r="AJ658" s="3" t="str">
        <f t="shared" si="88"/>
        <v/>
      </c>
      <c r="AK658" s="3" t="str">
        <f t="shared" si="87"/>
        <v/>
      </c>
      <c r="AL658" s="3" t="str">
        <f t="shared" si="87"/>
        <v/>
      </c>
      <c r="AM658" s="3" t="str">
        <f t="shared" si="87"/>
        <v/>
      </c>
      <c r="AN658" s="3" t="str">
        <f t="shared" si="87"/>
        <v/>
      </c>
      <c r="AO658" s="2">
        <f t="shared" si="89"/>
        <v>0</v>
      </c>
      <c r="AP658" s="4"/>
      <c r="AQ658" s="3">
        <f>IF(AJ658=1,VLOOKUP($AP658,BaseEqptCdF!$C$5:$R$161,16,FALSE),0)</f>
        <v>0</v>
      </c>
      <c r="AR658" s="3">
        <f>IF(AK658=1,VLOOKUP($AP658,BaseEqptCdF!$C$5:$R$161,16,FALSE),0)</f>
        <v>0</v>
      </c>
      <c r="AS658" s="3">
        <f>IF(AL658=1,VLOOKUP($AP658,BaseEqptCdF!$C$5:$R$161,16,FALSE),0)</f>
        <v>0</v>
      </c>
      <c r="AT658" s="3">
        <f>IF(AM658=1,VLOOKUP($AP658,BaseEqptCdF!$C$5:$R$161,16,FALSE),0)</f>
        <v>0</v>
      </c>
      <c r="AU658" s="3">
        <f>IF(AN658=1,VLOOKUP($AP658,BaseEqptCdF!$C$5:$R$161,16,FALSE),0)</f>
        <v>0</v>
      </c>
      <c r="AV658" s="2">
        <f t="shared" si="90"/>
        <v>0</v>
      </c>
      <c r="AW658" s="3" t="str">
        <f>IF($L658="","",IF(SUM($AJ658:AJ658)=0,$AE658,VLOOKUP($AP658,BaseEqptCdF!$C$5:$R$161,16,FALSE)*$AC$3))</f>
        <v/>
      </c>
      <c r="AX658" s="3" t="str">
        <f>IF($L658="","",IF(SUM($AJ658:AK658)=0,$AE658,VLOOKUP($AP658,BaseEqptCdF!$C$5:$R$161,16,FALSE)*$AC$3))</f>
        <v/>
      </c>
      <c r="AY658" s="3" t="str">
        <f>IF($L658="","",IF(SUM($AJ658:AL658)=0,$AE658,VLOOKUP($AP658,BaseEqptCdF!$C$5:$R$161,16,FALSE)*$AC$3))</f>
        <v/>
      </c>
      <c r="AZ658" s="3" t="str">
        <f>IF($L658="","",IF(SUM($AJ658:AM658)=0,$AE658,VLOOKUP($AP658,BaseEqptCdF!$C$5:$R$161,16,FALSE)*$AC$3))</f>
        <v/>
      </c>
      <c r="BA658" s="3" t="str">
        <f>IF($L658="","",IF(SUM($AJ658:AN658)=0,$AE658,VLOOKUP($AP658,BaseEqptCdF!$C$5:$R$161,16,FALSE)*$AC$3))</f>
        <v/>
      </c>
      <c r="BB658" s="2">
        <f t="shared" si="91"/>
        <v>0</v>
      </c>
      <c r="BC658" s="3" t="str">
        <f>IF($L658="","",IF(SUM($AJ658:AJ658)=0,$AF658,IF(LEFT(VLOOKUP($AP658,BaseEqptCdF!$C$5:$E$161,3,FALSE),2)="SD",0,IF(LEFT(VLOOKUP($AP658,BaseEqptCdF!$C$5:$E$161,3,FALSE),2)="SB",1*52,VLOOKUP($AP658,BaseEqptCdF!$C$5:$S$161,12,FALSE)*0.2*300))))</f>
        <v/>
      </c>
      <c r="BD658" s="3" t="str">
        <f>IF($L658="","",IF(SUM($AJ658:AK658)=0,$AF658,IF(LEFT(VLOOKUP($AP658,BaseEqptCdF!$C$5:$E$161,3,FALSE),2)="SD",0,IF(LEFT(VLOOKUP($AP658,BaseEqptCdF!$C$5:$E$161,3,FALSE),2)="SB",1*52,VLOOKUP($AP658,BaseEqptCdF!$C$5:$S$161,12,FALSE)*0.2*300))))</f>
        <v/>
      </c>
      <c r="BE658" s="3" t="str">
        <f>IF($L658="","",IF(SUM($AJ658:AL658)=0,$AF658,IF(LEFT(VLOOKUP($AP658,BaseEqptCdF!$C$5:$E$161,3,FALSE),2)="SD",0,IF(LEFT(VLOOKUP($AP658,BaseEqptCdF!$C$5:$E$161,3,FALSE),2)="SB",1*52,VLOOKUP($AP658,BaseEqptCdF!$C$5:$S$161,12,FALSE)*0.2*300))))</f>
        <v/>
      </c>
      <c r="BF658" s="3" t="str">
        <f>IF($L658="","",IF(SUM($AJ658:AM658)=0,$AF658,IF(LEFT(VLOOKUP($AP658,BaseEqptCdF!$C$5:$E$161,3,FALSE),2)="SD",0,IF(LEFT(VLOOKUP($AP658,BaseEqptCdF!$C$5:$E$161,3,FALSE),2)="SB",1*52,VLOOKUP($AP658,BaseEqptCdF!$C$5:$S$161,12,FALSE)*0.2*300))))</f>
        <v/>
      </c>
      <c r="BG658" s="3" t="str">
        <f>IF($L658="","",IF(SUM($AJ658:AN658)=0,$AF658,IF(LEFT(VLOOKUP($AP658,BaseEqptCdF!$C$5:$E$161,3,FALSE),2)="SD",0,IF(LEFT(VLOOKUP($AP658,BaseEqptCdF!$C$5:$E$161,3,FALSE),2)="SB",1*52,VLOOKUP($AP658,BaseEqptCdF!$C$5:$S$161,12,FALSE)*0.2*300))))</f>
        <v/>
      </c>
      <c r="BH658" s="2">
        <f t="shared" si="92"/>
        <v>0</v>
      </c>
    </row>
    <row r="659" spans="1:60" x14ac:dyDescent="0.25">
      <c r="A659" s="296" t="str">
        <f t="array" ref="A659">IF($C659="","",INDEX(Prog!$B$8:$D$300,MATCH($C659,nivo1,0),1))</f>
        <v/>
      </c>
      <c r="B659" s="296" t="str">
        <f t="array" ref="B659">IF($C659="","",INDEX(Prog!$B$8:$D$300,MATCH($C659,nivo1,0),2))</f>
        <v/>
      </c>
      <c r="C659" s="273"/>
      <c r="D659" s="267"/>
      <c r="E659" s="273"/>
      <c r="F659" s="273"/>
      <c r="G659" s="273"/>
      <c r="H659" s="273"/>
      <c r="I659" s="273"/>
      <c r="J659" s="273"/>
      <c r="K659" s="274"/>
      <c r="L659" s="273"/>
      <c r="M659" s="273"/>
      <c r="N659" s="273"/>
      <c r="O659" s="275"/>
      <c r="P659" s="273"/>
      <c r="Q659" s="273"/>
      <c r="R659" s="273"/>
      <c r="S659" s="273"/>
      <c r="T659" s="276"/>
      <c r="U659" s="276"/>
      <c r="V659" s="276"/>
      <c r="W659" s="276"/>
      <c r="X659" s="277"/>
      <c r="Y659" s="278"/>
      <c r="AA659" s="8" t="str">
        <f>IF($L659="","",VLOOKUP($L659,BaseEqptCdF!$C$5:$E$161,2,FALSE))</f>
        <v/>
      </c>
      <c r="AB659" s="8" t="str">
        <f>IF($L659="","",VLOOKUP($L659,BaseEqptCdF!$C$5:$E$161,3,FALSE))</f>
        <v/>
      </c>
      <c r="AC659" s="7" t="str">
        <f>IF($L659="","",VLOOKUP($L659,BaseEqptCdF!$C$5:$I$161,6,FALSE))</f>
        <v/>
      </c>
      <c r="AD659" s="7" t="str">
        <f>IF($L659="","",VLOOKUP($L659,BaseEqptCdF!$C$5:$I$161,7,FALSE))</f>
        <v/>
      </c>
      <c r="AE659" s="3" t="str">
        <f>IF($L659="","",VLOOKUP($L659,BaseEqptCdF!$C$5:$R$161,16,FALSE)*$AC$3)</f>
        <v/>
      </c>
      <c r="AF659" s="3" t="str">
        <f>IF($L659="","",IF(LEFT($AB659,2)="SD",0,IF(LEFT($AB659,2)="SB",1*52,IF($N659=Prog!$P$17,VLOOKUP($L659,BaseEqptCdF!$C$5:$P$161,14,FALSE)*1*300,VLOOKUP($L659,BaseEqptCdF!$C$5:$P$161,12,FALSE)*0.2*300))))</f>
        <v/>
      </c>
      <c r="AG659" s="6" t="str">
        <f t="shared" si="93"/>
        <v/>
      </c>
      <c r="AH659" s="6">
        <f>IF($U659=Prog!$S$18,YEAR($X659),"")</f>
        <v>1900</v>
      </c>
      <c r="AI659" s="5" t="str">
        <f>IF(OR($AG659="",$U659=Prog!$S$18),"",IF(OR($U659=Prog!$S$17,$U659=Prog!$S$16),YEAR($X659),IF($AG659="ND","ND",$AI$8+$O659)))</f>
        <v/>
      </c>
      <c r="AJ659" s="3" t="str">
        <f t="shared" si="88"/>
        <v/>
      </c>
      <c r="AK659" s="3" t="str">
        <f t="shared" si="87"/>
        <v/>
      </c>
      <c r="AL659" s="3" t="str">
        <f t="shared" si="87"/>
        <v/>
      </c>
      <c r="AM659" s="3" t="str">
        <f t="shared" si="87"/>
        <v/>
      </c>
      <c r="AN659" s="3" t="str">
        <f t="shared" si="87"/>
        <v/>
      </c>
      <c r="AO659" s="2">
        <f t="shared" si="89"/>
        <v>0</v>
      </c>
      <c r="AP659" s="4"/>
      <c r="AQ659" s="3">
        <f>IF(AJ659=1,VLOOKUP($AP659,BaseEqptCdF!$C$5:$R$161,16,FALSE),0)</f>
        <v>0</v>
      </c>
      <c r="AR659" s="3">
        <f>IF(AK659=1,VLOOKUP($AP659,BaseEqptCdF!$C$5:$R$161,16,FALSE),0)</f>
        <v>0</v>
      </c>
      <c r="AS659" s="3">
        <f>IF(AL659=1,VLOOKUP($AP659,BaseEqptCdF!$C$5:$R$161,16,FALSE),0)</f>
        <v>0</v>
      </c>
      <c r="AT659" s="3">
        <f>IF(AM659=1,VLOOKUP($AP659,BaseEqptCdF!$C$5:$R$161,16,FALSE),0)</f>
        <v>0</v>
      </c>
      <c r="AU659" s="3">
        <f>IF(AN659=1,VLOOKUP($AP659,BaseEqptCdF!$C$5:$R$161,16,FALSE),0)</f>
        <v>0</v>
      </c>
      <c r="AV659" s="2">
        <f t="shared" si="90"/>
        <v>0</v>
      </c>
      <c r="AW659" s="3" t="str">
        <f>IF($L659="","",IF(SUM($AJ659:AJ659)=0,$AE659,VLOOKUP($AP659,BaseEqptCdF!$C$5:$R$161,16,FALSE)*$AC$3))</f>
        <v/>
      </c>
      <c r="AX659" s="3" t="str">
        <f>IF($L659="","",IF(SUM($AJ659:AK659)=0,$AE659,VLOOKUP($AP659,BaseEqptCdF!$C$5:$R$161,16,FALSE)*$AC$3))</f>
        <v/>
      </c>
      <c r="AY659" s="3" t="str">
        <f>IF($L659="","",IF(SUM($AJ659:AL659)=0,$AE659,VLOOKUP($AP659,BaseEqptCdF!$C$5:$R$161,16,FALSE)*$AC$3))</f>
        <v/>
      </c>
      <c r="AZ659" s="3" t="str">
        <f>IF($L659="","",IF(SUM($AJ659:AM659)=0,$AE659,VLOOKUP($AP659,BaseEqptCdF!$C$5:$R$161,16,FALSE)*$AC$3))</f>
        <v/>
      </c>
      <c r="BA659" s="3" t="str">
        <f>IF($L659="","",IF(SUM($AJ659:AN659)=0,$AE659,VLOOKUP($AP659,BaseEqptCdF!$C$5:$R$161,16,FALSE)*$AC$3))</f>
        <v/>
      </c>
      <c r="BB659" s="2">
        <f t="shared" si="91"/>
        <v>0</v>
      </c>
      <c r="BC659" s="3" t="str">
        <f>IF($L659="","",IF(SUM($AJ659:AJ659)=0,$AF659,IF(LEFT(VLOOKUP($AP659,BaseEqptCdF!$C$5:$E$161,3,FALSE),2)="SD",0,IF(LEFT(VLOOKUP($AP659,BaseEqptCdF!$C$5:$E$161,3,FALSE),2)="SB",1*52,VLOOKUP($AP659,BaseEqptCdF!$C$5:$S$161,12,FALSE)*0.2*300))))</f>
        <v/>
      </c>
      <c r="BD659" s="3" t="str">
        <f>IF($L659="","",IF(SUM($AJ659:AK659)=0,$AF659,IF(LEFT(VLOOKUP($AP659,BaseEqptCdF!$C$5:$E$161,3,FALSE),2)="SD",0,IF(LEFT(VLOOKUP($AP659,BaseEqptCdF!$C$5:$E$161,3,FALSE),2)="SB",1*52,VLOOKUP($AP659,BaseEqptCdF!$C$5:$S$161,12,FALSE)*0.2*300))))</f>
        <v/>
      </c>
      <c r="BE659" s="3" t="str">
        <f>IF($L659="","",IF(SUM($AJ659:AL659)=0,$AF659,IF(LEFT(VLOOKUP($AP659,BaseEqptCdF!$C$5:$E$161,3,FALSE),2)="SD",0,IF(LEFT(VLOOKUP($AP659,BaseEqptCdF!$C$5:$E$161,3,FALSE),2)="SB",1*52,VLOOKUP($AP659,BaseEqptCdF!$C$5:$S$161,12,FALSE)*0.2*300))))</f>
        <v/>
      </c>
      <c r="BF659" s="3" t="str">
        <f>IF($L659="","",IF(SUM($AJ659:AM659)=0,$AF659,IF(LEFT(VLOOKUP($AP659,BaseEqptCdF!$C$5:$E$161,3,FALSE),2)="SD",0,IF(LEFT(VLOOKUP($AP659,BaseEqptCdF!$C$5:$E$161,3,FALSE),2)="SB",1*52,VLOOKUP($AP659,BaseEqptCdF!$C$5:$S$161,12,FALSE)*0.2*300))))</f>
        <v/>
      </c>
      <c r="BG659" s="3" t="str">
        <f>IF($L659="","",IF(SUM($AJ659:AN659)=0,$AF659,IF(LEFT(VLOOKUP($AP659,BaseEqptCdF!$C$5:$E$161,3,FALSE),2)="SD",0,IF(LEFT(VLOOKUP($AP659,BaseEqptCdF!$C$5:$E$161,3,FALSE),2)="SB",1*52,VLOOKUP($AP659,BaseEqptCdF!$C$5:$S$161,12,FALSE)*0.2*300))))</f>
        <v/>
      </c>
      <c r="BH659" s="2">
        <f t="shared" si="92"/>
        <v>0</v>
      </c>
    </row>
    <row r="660" spans="1:60" x14ac:dyDescent="0.25">
      <c r="A660" s="296" t="str">
        <f t="array" ref="A660">IF($C660="","",INDEX(Prog!$B$8:$D$300,MATCH($C660,nivo1,0),1))</f>
        <v/>
      </c>
      <c r="B660" s="296" t="str">
        <f t="array" ref="B660">IF($C660="","",INDEX(Prog!$B$8:$D$300,MATCH($C660,nivo1,0),2))</f>
        <v/>
      </c>
      <c r="C660" s="273"/>
      <c r="D660" s="267"/>
      <c r="E660" s="273"/>
      <c r="F660" s="273"/>
      <c r="G660" s="273"/>
      <c r="H660" s="273"/>
      <c r="I660" s="273"/>
      <c r="J660" s="273"/>
      <c r="K660" s="274"/>
      <c r="L660" s="273"/>
      <c r="M660" s="273"/>
      <c r="N660" s="273"/>
      <c r="O660" s="275"/>
      <c r="P660" s="273"/>
      <c r="Q660" s="273"/>
      <c r="R660" s="273"/>
      <c r="S660" s="273"/>
      <c r="T660" s="276"/>
      <c r="U660" s="276"/>
      <c r="V660" s="276"/>
      <c r="W660" s="276"/>
      <c r="X660" s="277"/>
      <c r="Y660" s="278"/>
      <c r="AA660" s="8" t="str">
        <f>IF($L660="","",VLOOKUP($L660,BaseEqptCdF!$C$5:$E$161,2,FALSE))</f>
        <v/>
      </c>
      <c r="AB660" s="8" t="str">
        <f>IF($L660="","",VLOOKUP($L660,BaseEqptCdF!$C$5:$E$161,3,FALSE))</f>
        <v/>
      </c>
      <c r="AC660" s="7" t="str">
        <f>IF($L660="","",VLOOKUP($L660,BaseEqptCdF!$C$5:$I$161,6,FALSE))</f>
        <v/>
      </c>
      <c r="AD660" s="7" t="str">
        <f>IF($L660="","",VLOOKUP($L660,BaseEqptCdF!$C$5:$I$161,7,FALSE))</f>
        <v/>
      </c>
      <c r="AE660" s="3" t="str">
        <f>IF($L660="","",VLOOKUP($L660,BaseEqptCdF!$C$5:$R$161,16,FALSE)*$AC$3)</f>
        <v/>
      </c>
      <c r="AF660" s="3" t="str">
        <f>IF($L660="","",IF(LEFT($AB660,2)="SD",0,IF(LEFT($AB660,2)="SB",1*52,IF($N660=Prog!$P$17,VLOOKUP($L660,BaseEqptCdF!$C$5:$P$161,14,FALSE)*1*300,VLOOKUP($L660,BaseEqptCdF!$C$5:$P$161,12,FALSE)*0.2*300))))</f>
        <v/>
      </c>
      <c r="AG660" s="6" t="str">
        <f t="shared" si="93"/>
        <v/>
      </c>
      <c r="AH660" s="6">
        <f>IF($U660=Prog!$S$18,YEAR($X660),"")</f>
        <v>1900</v>
      </c>
      <c r="AI660" s="5" t="str">
        <f>IF(OR($AG660="",$U660=Prog!$S$18),"",IF(OR($U660=Prog!$S$17,$U660=Prog!$S$16),YEAR($X660),IF($AG660="ND","ND",$AI$8+$O660)))</f>
        <v/>
      </c>
      <c r="AJ660" s="3" t="str">
        <f t="shared" si="88"/>
        <v/>
      </c>
      <c r="AK660" s="3" t="str">
        <f t="shared" si="87"/>
        <v/>
      </c>
      <c r="AL660" s="3" t="str">
        <f t="shared" si="87"/>
        <v/>
      </c>
      <c r="AM660" s="3" t="str">
        <f t="shared" si="87"/>
        <v/>
      </c>
      <c r="AN660" s="3" t="str">
        <f t="shared" si="87"/>
        <v/>
      </c>
      <c r="AO660" s="2">
        <f t="shared" si="89"/>
        <v>0</v>
      </c>
      <c r="AP660" s="4"/>
      <c r="AQ660" s="3">
        <f>IF(AJ660=1,VLOOKUP($AP660,BaseEqptCdF!$C$5:$R$161,16,FALSE),0)</f>
        <v>0</v>
      </c>
      <c r="AR660" s="3">
        <f>IF(AK660=1,VLOOKUP($AP660,BaseEqptCdF!$C$5:$R$161,16,FALSE),0)</f>
        <v>0</v>
      </c>
      <c r="AS660" s="3">
        <f>IF(AL660=1,VLOOKUP($AP660,BaseEqptCdF!$C$5:$R$161,16,FALSE),0)</f>
        <v>0</v>
      </c>
      <c r="AT660" s="3">
        <f>IF(AM660=1,VLOOKUP($AP660,BaseEqptCdF!$C$5:$R$161,16,FALSE),0)</f>
        <v>0</v>
      </c>
      <c r="AU660" s="3">
        <f>IF(AN660=1,VLOOKUP($AP660,BaseEqptCdF!$C$5:$R$161,16,FALSE),0)</f>
        <v>0</v>
      </c>
      <c r="AV660" s="2">
        <f t="shared" si="90"/>
        <v>0</v>
      </c>
      <c r="AW660" s="3" t="str">
        <f>IF($L660="","",IF(SUM($AJ660:AJ660)=0,$AE660,VLOOKUP($AP660,BaseEqptCdF!$C$5:$R$161,16,FALSE)*$AC$3))</f>
        <v/>
      </c>
      <c r="AX660" s="3" t="str">
        <f>IF($L660="","",IF(SUM($AJ660:AK660)=0,$AE660,VLOOKUP($AP660,BaseEqptCdF!$C$5:$R$161,16,FALSE)*$AC$3))</f>
        <v/>
      </c>
      <c r="AY660" s="3" t="str">
        <f>IF($L660="","",IF(SUM($AJ660:AL660)=0,$AE660,VLOOKUP($AP660,BaseEqptCdF!$C$5:$R$161,16,FALSE)*$AC$3))</f>
        <v/>
      </c>
      <c r="AZ660" s="3" t="str">
        <f>IF($L660="","",IF(SUM($AJ660:AM660)=0,$AE660,VLOOKUP($AP660,BaseEqptCdF!$C$5:$R$161,16,FALSE)*$AC$3))</f>
        <v/>
      </c>
      <c r="BA660" s="3" t="str">
        <f>IF($L660="","",IF(SUM($AJ660:AN660)=0,$AE660,VLOOKUP($AP660,BaseEqptCdF!$C$5:$R$161,16,FALSE)*$AC$3))</f>
        <v/>
      </c>
      <c r="BB660" s="2">
        <f t="shared" si="91"/>
        <v>0</v>
      </c>
      <c r="BC660" s="3" t="str">
        <f>IF($L660="","",IF(SUM($AJ660:AJ660)=0,$AF660,IF(LEFT(VLOOKUP($AP660,BaseEqptCdF!$C$5:$E$161,3,FALSE),2)="SD",0,IF(LEFT(VLOOKUP($AP660,BaseEqptCdF!$C$5:$E$161,3,FALSE),2)="SB",1*52,VLOOKUP($AP660,BaseEqptCdF!$C$5:$S$161,12,FALSE)*0.2*300))))</f>
        <v/>
      </c>
      <c r="BD660" s="3" t="str">
        <f>IF($L660="","",IF(SUM($AJ660:AK660)=0,$AF660,IF(LEFT(VLOOKUP($AP660,BaseEqptCdF!$C$5:$E$161,3,FALSE),2)="SD",0,IF(LEFT(VLOOKUP($AP660,BaseEqptCdF!$C$5:$E$161,3,FALSE),2)="SB",1*52,VLOOKUP($AP660,BaseEqptCdF!$C$5:$S$161,12,FALSE)*0.2*300))))</f>
        <v/>
      </c>
      <c r="BE660" s="3" t="str">
        <f>IF($L660="","",IF(SUM($AJ660:AL660)=0,$AF660,IF(LEFT(VLOOKUP($AP660,BaseEqptCdF!$C$5:$E$161,3,FALSE),2)="SD",0,IF(LEFT(VLOOKUP($AP660,BaseEqptCdF!$C$5:$E$161,3,FALSE),2)="SB",1*52,VLOOKUP($AP660,BaseEqptCdF!$C$5:$S$161,12,FALSE)*0.2*300))))</f>
        <v/>
      </c>
      <c r="BF660" s="3" t="str">
        <f>IF($L660="","",IF(SUM($AJ660:AM660)=0,$AF660,IF(LEFT(VLOOKUP($AP660,BaseEqptCdF!$C$5:$E$161,3,FALSE),2)="SD",0,IF(LEFT(VLOOKUP($AP660,BaseEqptCdF!$C$5:$E$161,3,FALSE),2)="SB",1*52,VLOOKUP($AP660,BaseEqptCdF!$C$5:$S$161,12,FALSE)*0.2*300))))</f>
        <v/>
      </c>
      <c r="BG660" s="3" t="str">
        <f>IF($L660="","",IF(SUM($AJ660:AN660)=0,$AF660,IF(LEFT(VLOOKUP($AP660,BaseEqptCdF!$C$5:$E$161,3,FALSE),2)="SD",0,IF(LEFT(VLOOKUP($AP660,BaseEqptCdF!$C$5:$E$161,3,FALSE),2)="SB",1*52,VLOOKUP($AP660,BaseEqptCdF!$C$5:$S$161,12,FALSE)*0.2*300))))</f>
        <v/>
      </c>
      <c r="BH660" s="2">
        <f t="shared" si="92"/>
        <v>0</v>
      </c>
    </row>
    <row r="661" spans="1:60" x14ac:dyDescent="0.25">
      <c r="A661" s="296" t="str">
        <f t="array" ref="A661">IF($C661="","",INDEX(Prog!$B$8:$D$300,MATCH($C661,nivo1,0),1))</f>
        <v/>
      </c>
      <c r="B661" s="296" t="str">
        <f t="array" ref="B661">IF($C661="","",INDEX(Prog!$B$8:$D$300,MATCH($C661,nivo1,0),2))</f>
        <v/>
      </c>
      <c r="C661" s="273"/>
      <c r="D661" s="267"/>
      <c r="E661" s="273"/>
      <c r="F661" s="273"/>
      <c r="G661" s="273"/>
      <c r="H661" s="273"/>
      <c r="I661" s="273"/>
      <c r="J661" s="273"/>
      <c r="K661" s="274"/>
      <c r="L661" s="273"/>
      <c r="M661" s="273"/>
      <c r="N661" s="273"/>
      <c r="O661" s="275"/>
      <c r="P661" s="273"/>
      <c r="Q661" s="273"/>
      <c r="R661" s="273"/>
      <c r="S661" s="273"/>
      <c r="T661" s="276"/>
      <c r="U661" s="276"/>
      <c r="V661" s="276"/>
      <c r="W661" s="276"/>
      <c r="X661" s="277"/>
      <c r="Y661" s="278"/>
      <c r="AA661" s="8" t="str">
        <f>IF($L661="","",VLOOKUP($L661,BaseEqptCdF!$C$5:$E$161,2,FALSE))</f>
        <v/>
      </c>
      <c r="AB661" s="8" t="str">
        <f>IF($L661="","",VLOOKUP($L661,BaseEqptCdF!$C$5:$E$161,3,FALSE))</f>
        <v/>
      </c>
      <c r="AC661" s="7" t="str">
        <f>IF($L661="","",VLOOKUP($L661,BaseEqptCdF!$C$5:$I$161,6,FALSE))</f>
        <v/>
      </c>
      <c r="AD661" s="7" t="str">
        <f>IF($L661="","",VLOOKUP($L661,BaseEqptCdF!$C$5:$I$161,7,FALSE))</f>
        <v/>
      </c>
      <c r="AE661" s="3" t="str">
        <f>IF($L661="","",VLOOKUP($L661,BaseEqptCdF!$C$5:$R$161,16,FALSE)*$AC$3)</f>
        <v/>
      </c>
      <c r="AF661" s="3" t="str">
        <f>IF($L661="","",IF(LEFT($AB661,2)="SD",0,IF(LEFT($AB661,2)="SB",1*52,IF($N661=Prog!$P$17,VLOOKUP($L661,BaseEqptCdF!$C$5:$P$161,14,FALSE)*1*300,VLOOKUP($L661,BaseEqptCdF!$C$5:$P$161,12,FALSE)*0.2*300))))</f>
        <v/>
      </c>
      <c r="AG661" s="6" t="str">
        <f t="shared" si="93"/>
        <v/>
      </c>
      <c r="AH661" s="6">
        <f>IF($U661=Prog!$S$18,YEAR($X661),"")</f>
        <v>1900</v>
      </c>
      <c r="AI661" s="5" t="str">
        <f>IF(OR($AG661="",$U661=Prog!$S$18),"",IF(OR($U661=Prog!$S$17,$U661=Prog!$S$16),YEAR($X661),IF($AG661="ND","ND",$AI$8+$O661)))</f>
        <v/>
      </c>
      <c r="AJ661" s="3" t="str">
        <f t="shared" si="88"/>
        <v/>
      </c>
      <c r="AK661" s="3" t="str">
        <f t="shared" si="87"/>
        <v/>
      </c>
      <c r="AL661" s="3" t="str">
        <f t="shared" si="87"/>
        <v/>
      </c>
      <c r="AM661" s="3" t="str">
        <f t="shared" si="87"/>
        <v/>
      </c>
      <c r="AN661" s="3" t="str">
        <f t="shared" si="87"/>
        <v/>
      </c>
      <c r="AO661" s="2">
        <f t="shared" si="89"/>
        <v>0</v>
      </c>
      <c r="AP661" s="4"/>
      <c r="AQ661" s="3">
        <f>IF(AJ661=1,VLOOKUP($AP661,BaseEqptCdF!$C$5:$R$161,16,FALSE),0)</f>
        <v>0</v>
      </c>
      <c r="AR661" s="3">
        <f>IF(AK661=1,VLOOKUP($AP661,BaseEqptCdF!$C$5:$R$161,16,FALSE),0)</f>
        <v>0</v>
      </c>
      <c r="AS661" s="3">
        <f>IF(AL661=1,VLOOKUP($AP661,BaseEqptCdF!$C$5:$R$161,16,FALSE),0)</f>
        <v>0</v>
      </c>
      <c r="AT661" s="3">
        <f>IF(AM661=1,VLOOKUP($AP661,BaseEqptCdF!$C$5:$R$161,16,FALSE),0)</f>
        <v>0</v>
      </c>
      <c r="AU661" s="3">
        <f>IF(AN661=1,VLOOKUP($AP661,BaseEqptCdF!$C$5:$R$161,16,FALSE),0)</f>
        <v>0</v>
      </c>
      <c r="AV661" s="2">
        <f t="shared" si="90"/>
        <v>0</v>
      </c>
      <c r="AW661" s="3" t="str">
        <f>IF($L661="","",IF(SUM($AJ661:AJ661)=0,$AE661,VLOOKUP($AP661,BaseEqptCdF!$C$5:$R$161,16,FALSE)*$AC$3))</f>
        <v/>
      </c>
      <c r="AX661" s="3" t="str">
        <f>IF($L661="","",IF(SUM($AJ661:AK661)=0,$AE661,VLOOKUP($AP661,BaseEqptCdF!$C$5:$R$161,16,FALSE)*$AC$3))</f>
        <v/>
      </c>
      <c r="AY661" s="3" t="str">
        <f>IF($L661="","",IF(SUM($AJ661:AL661)=0,$AE661,VLOOKUP($AP661,BaseEqptCdF!$C$5:$R$161,16,FALSE)*$AC$3))</f>
        <v/>
      </c>
      <c r="AZ661" s="3" t="str">
        <f>IF($L661="","",IF(SUM($AJ661:AM661)=0,$AE661,VLOOKUP($AP661,BaseEqptCdF!$C$5:$R$161,16,FALSE)*$AC$3))</f>
        <v/>
      </c>
      <c r="BA661" s="3" t="str">
        <f>IF($L661="","",IF(SUM($AJ661:AN661)=0,$AE661,VLOOKUP($AP661,BaseEqptCdF!$C$5:$R$161,16,FALSE)*$AC$3))</f>
        <v/>
      </c>
      <c r="BB661" s="2">
        <f t="shared" si="91"/>
        <v>0</v>
      </c>
      <c r="BC661" s="3" t="str">
        <f>IF($L661="","",IF(SUM($AJ661:AJ661)=0,$AF661,IF(LEFT(VLOOKUP($AP661,BaseEqptCdF!$C$5:$E$161,3,FALSE),2)="SD",0,IF(LEFT(VLOOKUP($AP661,BaseEqptCdF!$C$5:$E$161,3,FALSE),2)="SB",1*52,VLOOKUP($AP661,BaseEqptCdF!$C$5:$S$161,12,FALSE)*0.2*300))))</f>
        <v/>
      </c>
      <c r="BD661" s="3" t="str">
        <f>IF($L661="","",IF(SUM($AJ661:AK661)=0,$AF661,IF(LEFT(VLOOKUP($AP661,BaseEqptCdF!$C$5:$E$161,3,FALSE),2)="SD",0,IF(LEFT(VLOOKUP($AP661,BaseEqptCdF!$C$5:$E$161,3,FALSE),2)="SB",1*52,VLOOKUP($AP661,BaseEqptCdF!$C$5:$S$161,12,FALSE)*0.2*300))))</f>
        <v/>
      </c>
      <c r="BE661" s="3" t="str">
        <f>IF($L661="","",IF(SUM($AJ661:AL661)=0,$AF661,IF(LEFT(VLOOKUP($AP661,BaseEqptCdF!$C$5:$E$161,3,FALSE),2)="SD",0,IF(LEFT(VLOOKUP($AP661,BaseEqptCdF!$C$5:$E$161,3,FALSE),2)="SB",1*52,VLOOKUP($AP661,BaseEqptCdF!$C$5:$S$161,12,FALSE)*0.2*300))))</f>
        <v/>
      </c>
      <c r="BF661" s="3" t="str">
        <f>IF($L661="","",IF(SUM($AJ661:AM661)=0,$AF661,IF(LEFT(VLOOKUP($AP661,BaseEqptCdF!$C$5:$E$161,3,FALSE),2)="SD",0,IF(LEFT(VLOOKUP($AP661,BaseEqptCdF!$C$5:$E$161,3,FALSE),2)="SB",1*52,VLOOKUP($AP661,BaseEqptCdF!$C$5:$S$161,12,FALSE)*0.2*300))))</f>
        <v/>
      </c>
      <c r="BG661" s="3" t="str">
        <f>IF($L661="","",IF(SUM($AJ661:AN661)=0,$AF661,IF(LEFT(VLOOKUP($AP661,BaseEqptCdF!$C$5:$E$161,3,FALSE),2)="SD",0,IF(LEFT(VLOOKUP($AP661,BaseEqptCdF!$C$5:$E$161,3,FALSE),2)="SB",1*52,VLOOKUP($AP661,BaseEqptCdF!$C$5:$S$161,12,FALSE)*0.2*300))))</f>
        <v/>
      </c>
      <c r="BH661" s="2">
        <f t="shared" si="92"/>
        <v>0</v>
      </c>
    </row>
    <row r="662" spans="1:60" x14ac:dyDescent="0.25">
      <c r="A662" s="296" t="str">
        <f t="array" ref="A662">IF($C662="","",INDEX(Prog!$B$8:$D$300,MATCH($C662,nivo1,0),1))</f>
        <v/>
      </c>
      <c r="B662" s="296" t="str">
        <f t="array" ref="B662">IF($C662="","",INDEX(Prog!$B$8:$D$300,MATCH($C662,nivo1,0),2))</f>
        <v/>
      </c>
      <c r="C662" s="273"/>
      <c r="D662" s="267"/>
      <c r="E662" s="273"/>
      <c r="F662" s="273"/>
      <c r="G662" s="273"/>
      <c r="H662" s="273"/>
      <c r="I662" s="273"/>
      <c r="J662" s="273"/>
      <c r="K662" s="274"/>
      <c r="L662" s="273"/>
      <c r="M662" s="273"/>
      <c r="N662" s="273"/>
      <c r="O662" s="275"/>
      <c r="P662" s="273"/>
      <c r="Q662" s="273"/>
      <c r="R662" s="273"/>
      <c r="S662" s="273"/>
      <c r="T662" s="276"/>
      <c r="U662" s="276"/>
      <c r="V662" s="276"/>
      <c r="W662" s="276"/>
      <c r="X662" s="277"/>
      <c r="Y662" s="278"/>
      <c r="AA662" s="8" t="str">
        <f>IF($L662="","",VLOOKUP($L662,BaseEqptCdF!$C$5:$E$161,2,FALSE))</f>
        <v/>
      </c>
      <c r="AB662" s="8" t="str">
        <f>IF($L662="","",VLOOKUP($L662,BaseEqptCdF!$C$5:$E$161,3,FALSE))</f>
        <v/>
      </c>
      <c r="AC662" s="7" t="str">
        <f>IF($L662="","",VLOOKUP($L662,BaseEqptCdF!$C$5:$I$161,6,FALSE))</f>
        <v/>
      </c>
      <c r="AD662" s="7" t="str">
        <f>IF($L662="","",VLOOKUP($L662,BaseEqptCdF!$C$5:$I$161,7,FALSE))</f>
        <v/>
      </c>
      <c r="AE662" s="3" t="str">
        <f>IF($L662="","",VLOOKUP($L662,BaseEqptCdF!$C$5:$R$161,16,FALSE)*$AC$3)</f>
        <v/>
      </c>
      <c r="AF662" s="3" t="str">
        <f>IF($L662="","",IF(LEFT($AB662,2)="SD",0,IF(LEFT($AB662,2)="SB",1*52,IF($N662=Prog!$P$17,VLOOKUP($L662,BaseEqptCdF!$C$5:$P$161,14,FALSE)*1*300,VLOOKUP($L662,BaseEqptCdF!$C$5:$P$161,12,FALSE)*0.2*300))))</f>
        <v/>
      </c>
      <c r="AG662" s="6" t="str">
        <f t="shared" si="93"/>
        <v/>
      </c>
      <c r="AH662" s="6">
        <f>IF($U662=Prog!$S$18,YEAR($X662),"")</f>
        <v>1900</v>
      </c>
      <c r="AI662" s="5" t="str">
        <f>IF(OR($AG662="",$U662=Prog!$S$18),"",IF(OR($U662=Prog!$S$17,$U662=Prog!$S$16),YEAR($X662),IF($AG662="ND","ND",$AI$8+$O662)))</f>
        <v/>
      </c>
      <c r="AJ662" s="3" t="str">
        <f t="shared" si="88"/>
        <v/>
      </c>
      <c r="AK662" s="3" t="str">
        <f t="shared" si="87"/>
        <v/>
      </c>
      <c r="AL662" s="3" t="str">
        <f t="shared" si="87"/>
        <v/>
      </c>
      <c r="AM662" s="3" t="str">
        <f t="shared" si="87"/>
        <v/>
      </c>
      <c r="AN662" s="3" t="str">
        <f t="shared" si="87"/>
        <v/>
      </c>
      <c r="AO662" s="2">
        <f t="shared" si="89"/>
        <v>0</v>
      </c>
      <c r="AP662" s="4"/>
      <c r="AQ662" s="3">
        <f>IF(AJ662=1,VLOOKUP($AP662,BaseEqptCdF!$C$5:$R$161,16,FALSE),0)</f>
        <v>0</v>
      </c>
      <c r="AR662" s="3">
        <f>IF(AK662=1,VLOOKUP($AP662,BaseEqptCdF!$C$5:$R$161,16,FALSE),0)</f>
        <v>0</v>
      </c>
      <c r="AS662" s="3">
        <f>IF(AL662=1,VLOOKUP($AP662,BaseEqptCdF!$C$5:$R$161,16,FALSE),0)</f>
        <v>0</v>
      </c>
      <c r="AT662" s="3">
        <f>IF(AM662=1,VLOOKUP($AP662,BaseEqptCdF!$C$5:$R$161,16,FALSE),0)</f>
        <v>0</v>
      </c>
      <c r="AU662" s="3">
        <f>IF(AN662=1,VLOOKUP($AP662,BaseEqptCdF!$C$5:$R$161,16,FALSE),0)</f>
        <v>0</v>
      </c>
      <c r="AV662" s="2">
        <f t="shared" si="90"/>
        <v>0</v>
      </c>
      <c r="AW662" s="3" t="str">
        <f>IF($L662="","",IF(SUM($AJ662:AJ662)=0,$AE662,VLOOKUP($AP662,BaseEqptCdF!$C$5:$R$161,16,FALSE)*$AC$3))</f>
        <v/>
      </c>
      <c r="AX662" s="3" t="str">
        <f>IF($L662="","",IF(SUM($AJ662:AK662)=0,$AE662,VLOOKUP($AP662,BaseEqptCdF!$C$5:$R$161,16,FALSE)*$AC$3))</f>
        <v/>
      </c>
      <c r="AY662" s="3" t="str">
        <f>IF($L662="","",IF(SUM($AJ662:AL662)=0,$AE662,VLOOKUP($AP662,BaseEqptCdF!$C$5:$R$161,16,FALSE)*$AC$3))</f>
        <v/>
      </c>
      <c r="AZ662" s="3" t="str">
        <f>IF($L662="","",IF(SUM($AJ662:AM662)=0,$AE662,VLOOKUP($AP662,BaseEqptCdF!$C$5:$R$161,16,FALSE)*$AC$3))</f>
        <v/>
      </c>
      <c r="BA662" s="3" t="str">
        <f>IF($L662="","",IF(SUM($AJ662:AN662)=0,$AE662,VLOOKUP($AP662,BaseEqptCdF!$C$5:$R$161,16,FALSE)*$AC$3))</f>
        <v/>
      </c>
      <c r="BB662" s="2">
        <f t="shared" si="91"/>
        <v>0</v>
      </c>
      <c r="BC662" s="3" t="str">
        <f>IF($L662="","",IF(SUM($AJ662:AJ662)=0,$AF662,IF(LEFT(VLOOKUP($AP662,BaseEqptCdF!$C$5:$E$161,3,FALSE),2)="SD",0,IF(LEFT(VLOOKUP($AP662,BaseEqptCdF!$C$5:$E$161,3,FALSE),2)="SB",1*52,VLOOKUP($AP662,BaseEqptCdF!$C$5:$S$161,12,FALSE)*0.2*300))))</f>
        <v/>
      </c>
      <c r="BD662" s="3" t="str">
        <f>IF($L662="","",IF(SUM($AJ662:AK662)=0,$AF662,IF(LEFT(VLOOKUP($AP662,BaseEqptCdF!$C$5:$E$161,3,FALSE),2)="SD",0,IF(LEFT(VLOOKUP($AP662,BaseEqptCdF!$C$5:$E$161,3,FALSE),2)="SB",1*52,VLOOKUP($AP662,BaseEqptCdF!$C$5:$S$161,12,FALSE)*0.2*300))))</f>
        <v/>
      </c>
      <c r="BE662" s="3" t="str">
        <f>IF($L662="","",IF(SUM($AJ662:AL662)=0,$AF662,IF(LEFT(VLOOKUP($AP662,BaseEqptCdF!$C$5:$E$161,3,FALSE),2)="SD",0,IF(LEFT(VLOOKUP($AP662,BaseEqptCdF!$C$5:$E$161,3,FALSE),2)="SB",1*52,VLOOKUP($AP662,BaseEqptCdF!$C$5:$S$161,12,FALSE)*0.2*300))))</f>
        <v/>
      </c>
      <c r="BF662" s="3" t="str">
        <f>IF($L662="","",IF(SUM($AJ662:AM662)=0,$AF662,IF(LEFT(VLOOKUP($AP662,BaseEqptCdF!$C$5:$E$161,3,FALSE),2)="SD",0,IF(LEFT(VLOOKUP($AP662,BaseEqptCdF!$C$5:$E$161,3,FALSE),2)="SB",1*52,VLOOKUP($AP662,BaseEqptCdF!$C$5:$S$161,12,FALSE)*0.2*300))))</f>
        <v/>
      </c>
      <c r="BG662" s="3" t="str">
        <f>IF($L662="","",IF(SUM($AJ662:AN662)=0,$AF662,IF(LEFT(VLOOKUP($AP662,BaseEqptCdF!$C$5:$E$161,3,FALSE),2)="SD",0,IF(LEFT(VLOOKUP($AP662,BaseEqptCdF!$C$5:$E$161,3,FALSE),2)="SB",1*52,VLOOKUP($AP662,BaseEqptCdF!$C$5:$S$161,12,FALSE)*0.2*300))))</f>
        <v/>
      </c>
      <c r="BH662" s="2">
        <f t="shared" si="92"/>
        <v>0</v>
      </c>
    </row>
    <row r="663" spans="1:60" x14ac:dyDescent="0.25">
      <c r="A663" s="296" t="str">
        <f t="array" ref="A663">IF($C663="","",INDEX(Prog!$B$8:$D$300,MATCH($C663,nivo1,0),1))</f>
        <v/>
      </c>
      <c r="B663" s="296" t="str">
        <f t="array" ref="B663">IF($C663="","",INDEX(Prog!$B$8:$D$300,MATCH($C663,nivo1,0),2))</f>
        <v/>
      </c>
      <c r="C663" s="273"/>
      <c r="D663" s="267"/>
      <c r="E663" s="273"/>
      <c r="F663" s="273"/>
      <c r="G663" s="273"/>
      <c r="H663" s="273"/>
      <c r="I663" s="273"/>
      <c r="J663" s="273"/>
      <c r="K663" s="274"/>
      <c r="L663" s="273"/>
      <c r="M663" s="273"/>
      <c r="N663" s="273"/>
      <c r="O663" s="275"/>
      <c r="P663" s="273"/>
      <c r="Q663" s="273"/>
      <c r="R663" s="273"/>
      <c r="S663" s="273"/>
      <c r="T663" s="276"/>
      <c r="U663" s="276"/>
      <c r="V663" s="276"/>
      <c r="W663" s="276"/>
      <c r="X663" s="277"/>
      <c r="Y663" s="278"/>
      <c r="AA663" s="8" t="str">
        <f>IF($L663="","",VLOOKUP($L663,BaseEqptCdF!$C$5:$E$161,2,FALSE))</f>
        <v/>
      </c>
      <c r="AB663" s="8" t="str">
        <f>IF($L663="","",VLOOKUP($L663,BaseEqptCdF!$C$5:$E$161,3,FALSE))</f>
        <v/>
      </c>
      <c r="AC663" s="7" t="str">
        <f>IF($L663="","",VLOOKUP($L663,BaseEqptCdF!$C$5:$I$161,6,FALSE))</f>
        <v/>
      </c>
      <c r="AD663" s="7" t="str">
        <f>IF($L663="","",VLOOKUP($L663,BaseEqptCdF!$C$5:$I$161,7,FALSE))</f>
        <v/>
      </c>
      <c r="AE663" s="3" t="str">
        <f>IF($L663="","",VLOOKUP($L663,BaseEqptCdF!$C$5:$R$161,16,FALSE)*$AC$3)</f>
        <v/>
      </c>
      <c r="AF663" s="3" t="str">
        <f>IF($L663="","",IF(LEFT($AB663,2)="SD",0,IF(LEFT($AB663,2)="SB",1*52,IF($N663=Prog!$P$17,VLOOKUP($L663,BaseEqptCdF!$C$5:$P$161,14,FALSE)*1*300,VLOOKUP($L663,BaseEqptCdF!$C$5:$P$161,12,FALSE)*0.2*300))))</f>
        <v/>
      </c>
      <c r="AG663" s="6" t="str">
        <f t="shared" si="93"/>
        <v/>
      </c>
      <c r="AH663" s="6">
        <f>IF($U663=Prog!$S$18,YEAR($X663),"")</f>
        <v>1900</v>
      </c>
      <c r="AI663" s="5" t="str">
        <f>IF(OR($AG663="",$U663=Prog!$S$18),"",IF(OR($U663=Prog!$S$17,$U663=Prog!$S$16),YEAR($X663),IF($AG663="ND","ND",$AI$8+$O663)))</f>
        <v/>
      </c>
      <c r="AJ663" s="3" t="str">
        <f t="shared" si="88"/>
        <v/>
      </c>
      <c r="AK663" s="3" t="str">
        <f t="shared" si="87"/>
        <v/>
      </c>
      <c r="AL663" s="3" t="str">
        <f t="shared" si="87"/>
        <v/>
      </c>
      <c r="AM663" s="3" t="str">
        <f t="shared" si="87"/>
        <v/>
      </c>
      <c r="AN663" s="3" t="str">
        <f t="shared" si="87"/>
        <v/>
      </c>
      <c r="AO663" s="2">
        <f t="shared" si="89"/>
        <v>0</v>
      </c>
      <c r="AP663" s="4"/>
      <c r="AQ663" s="3">
        <f>IF(AJ663=1,VLOOKUP($AP663,BaseEqptCdF!$C$5:$R$161,16,FALSE),0)</f>
        <v>0</v>
      </c>
      <c r="AR663" s="3">
        <f>IF(AK663=1,VLOOKUP($AP663,BaseEqptCdF!$C$5:$R$161,16,FALSE),0)</f>
        <v>0</v>
      </c>
      <c r="AS663" s="3">
        <f>IF(AL663=1,VLOOKUP($AP663,BaseEqptCdF!$C$5:$R$161,16,FALSE),0)</f>
        <v>0</v>
      </c>
      <c r="AT663" s="3">
        <f>IF(AM663=1,VLOOKUP($AP663,BaseEqptCdF!$C$5:$R$161,16,FALSE),0)</f>
        <v>0</v>
      </c>
      <c r="AU663" s="3">
        <f>IF(AN663=1,VLOOKUP($AP663,BaseEqptCdF!$C$5:$R$161,16,FALSE),0)</f>
        <v>0</v>
      </c>
      <c r="AV663" s="2">
        <f t="shared" si="90"/>
        <v>0</v>
      </c>
      <c r="AW663" s="3" t="str">
        <f>IF($L663="","",IF(SUM($AJ663:AJ663)=0,$AE663,VLOOKUP($AP663,BaseEqptCdF!$C$5:$R$161,16,FALSE)*$AC$3))</f>
        <v/>
      </c>
      <c r="AX663" s="3" t="str">
        <f>IF($L663="","",IF(SUM($AJ663:AK663)=0,$AE663,VLOOKUP($AP663,BaseEqptCdF!$C$5:$R$161,16,FALSE)*$AC$3))</f>
        <v/>
      </c>
      <c r="AY663" s="3" t="str">
        <f>IF($L663="","",IF(SUM($AJ663:AL663)=0,$AE663,VLOOKUP($AP663,BaseEqptCdF!$C$5:$R$161,16,FALSE)*$AC$3))</f>
        <v/>
      </c>
      <c r="AZ663" s="3" t="str">
        <f>IF($L663="","",IF(SUM($AJ663:AM663)=0,$AE663,VLOOKUP($AP663,BaseEqptCdF!$C$5:$R$161,16,FALSE)*$AC$3))</f>
        <v/>
      </c>
      <c r="BA663" s="3" t="str">
        <f>IF($L663="","",IF(SUM($AJ663:AN663)=0,$AE663,VLOOKUP($AP663,BaseEqptCdF!$C$5:$R$161,16,FALSE)*$AC$3))</f>
        <v/>
      </c>
      <c r="BB663" s="2">
        <f t="shared" si="91"/>
        <v>0</v>
      </c>
      <c r="BC663" s="3" t="str">
        <f>IF($L663="","",IF(SUM($AJ663:AJ663)=0,$AF663,IF(LEFT(VLOOKUP($AP663,BaseEqptCdF!$C$5:$E$161,3,FALSE),2)="SD",0,IF(LEFT(VLOOKUP($AP663,BaseEqptCdF!$C$5:$E$161,3,FALSE),2)="SB",1*52,VLOOKUP($AP663,BaseEqptCdF!$C$5:$S$161,12,FALSE)*0.2*300))))</f>
        <v/>
      </c>
      <c r="BD663" s="3" t="str">
        <f>IF($L663="","",IF(SUM($AJ663:AK663)=0,$AF663,IF(LEFT(VLOOKUP($AP663,BaseEqptCdF!$C$5:$E$161,3,FALSE),2)="SD",0,IF(LEFT(VLOOKUP($AP663,BaseEqptCdF!$C$5:$E$161,3,FALSE),2)="SB",1*52,VLOOKUP($AP663,BaseEqptCdF!$C$5:$S$161,12,FALSE)*0.2*300))))</f>
        <v/>
      </c>
      <c r="BE663" s="3" t="str">
        <f>IF($L663="","",IF(SUM($AJ663:AL663)=0,$AF663,IF(LEFT(VLOOKUP($AP663,BaseEqptCdF!$C$5:$E$161,3,FALSE),2)="SD",0,IF(LEFT(VLOOKUP($AP663,BaseEqptCdF!$C$5:$E$161,3,FALSE),2)="SB",1*52,VLOOKUP($AP663,BaseEqptCdF!$C$5:$S$161,12,FALSE)*0.2*300))))</f>
        <v/>
      </c>
      <c r="BF663" s="3" t="str">
        <f>IF($L663="","",IF(SUM($AJ663:AM663)=0,$AF663,IF(LEFT(VLOOKUP($AP663,BaseEqptCdF!$C$5:$E$161,3,FALSE),2)="SD",0,IF(LEFT(VLOOKUP($AP663,BaseEqptCdF!$C$5:$E$161,3,FALSE),2)="SB",1*52,VLOOKUP($AP663,BaseEqptCdF!$C$5:$S$161,12,FALSE)*0.2*300))))</f>
        <v/>
      </c>
      <c r="BG663" s="3" t="str">
        <f>IF($L663="","",IF(SUM($AJ663:AN663)=0,$AF663,IF(LEFT(VLOOKUP($AP663,BaseEqptCdF!$C$5:$E$161,3,FALSE),2)="SD",0,IF(LEFT(VLOOKUP($AP663,BaseEqptCdF!$C$5:$E$161,3,FALSE),2)="SB",1*52,VLOOKUP($AP663,BaseEqptCdF!$C$5:$S$161,12,FALSE)*0.2*300))))</f>
        <v/>
      </c>
      <c r="BH663" s="2">
        <f t="shared" si="92"/>
        <v>0</v>
      </c>
    </row>
    <row r="664" spans="1:60" x14ac:dyDescent="0.25">
      <c r="A664" s="296" t="str">
        <f t="array" ref="A664">IF($C664="","",INDEX(Prog!$B$8:$D$300,MATCH($C664,nivo1,0),1))</f>
        <v/>
      </c>
      <c r="B664" s="296" t="str">
        <f t="array" ref="B664">IF($C664="","",INDEX(Prog!$B$8:$D$300,MATCH($C664,nivo1,0),2))</f>
        <v/>
      </c>
      <c r="C664" s="273"/>
      <c r="D664" s="267"/>
      <c r="E664" s="273"/>
      <c r="F664" s="273"/>
      <c r="G664" s="273"/>
      <c r="H664" s="273"/>
      <c r="I664" s="273"/>
      <c r="J664" s="273"/>
      <c r="K664" s="274"/>
      <c r="L664" s="273"/>
      <c r="M664" s="273"/>
      <c r="N664" s="273"/>
      <c r="O664" s="275"/>
      <c r="P664" s="273"/>
      <c r="Q664" s="273"/>
      <c r="R664" s="273"/>
      <c r="S664" s="273"/>
      <c r="T664" s="276"/>
      <c r="U664" s="276"/>
      <c r="V664" s="276"/>
      <c r="W664" s="276"/>
      <c r="X664" s="277"/>
      <c r="Y664" s="278"/>
      <c r="AA664" s="8" t="str">
        <f>IF($L664="","",VLOOKUP($L664,BaseEqptCdF!$C$5:$E$161,2,FALSE))</f>
        <v/>
      </c>
      <c r="AB664" s="8" t="str">
        <f>IF($L664="","",VLOOKUP($L664,BaseEqptCdF!$C$5:$E$161,3,FALSE))</f>
        <v/>
      </c>
      <c r="AC664" s="7" t="str">
        <f>IF($L664="","",VLOOKUP($L664,BaseEqptCdF!$C$5:$I$161,6,FALSE))</f>
        <v/>
      </c>
      <c r="AD664" s="7" t="str">
        <f>IF($L664="","",VLOOKUP($L664,BaseEqptCdF!$C$5:$I$161,7,FALSE))</f>
        <v/>
      </c>
      <c r="AE664" s="3" t="str">
        <f>IF($L664="","",VLOOKUP($L664,BaseEqptCdF!$C$5:$R$161,16,FALSE)*$AC$3)</f>
        <v/>
      </c>
      <c r="AF664" s="3" t="str">
        <f>IF($L664="","",IF(LEFT($AB664,2)="SD",0,IF(LEFT($AB664,2)="SB",1*52,IF($N664=Prog!$P$17,VLOOKUP($L664,BaseEqptCdF!$C$5:$P$161,14,FALSE)*1*300,VLOOKUP($L664,BaseEqptCdF!$C$5:$P$161,12,FALSE)*0.2*300))))</f>
        <v/>
      </c>
      <c r="AG664" s="6" t="str">
        <f t="shared" si="93"/>
        <v/>
      </c>
      <c r="AH664" s="6">
        <f>IF($U664=Prog!$S$18,YEAR($X664),"")</f>
        <v>1900</v>
      </c>
      <c r="AI664" s="5" t="str">
        <f>IF(OR($AG664="",$U664=Prog!$S$18),"",IF(OR($U664=Prog!$S$17,$U664=Prog!$S$16),YEAR($X664),IF($AG664="ND","ND",$AI$8+$O664)))</f>
        <v/>
      </c>
      <c r="AJ664" s="3" t="str">
        <f t="shared" si="88"/>
        <v/>
      </c>
      <c r="AK664" s="3" t="str">
        <f t="shared" si="87"/>
        <v/>
      </c>
      <c r="AL664" s="3" t="str">
        <f t="shared" si="87"/>
        <v/>
      </c>
      <c r="AM664" s="3" t="str">
        <f t="shared" si="87"/>
        <v/>
      </c>
      <c r="AN664" s="3" t="str">
        <f t="shared" si="87"/>
        <v/>
      </c>
      <c r="AO664" s="2">
        <f t="shared" si="89"/>
        <v>0</v>
      </c>
      <c r="AP664" s="4"/>
      <c r="AQ664" s="3">
        <f>IF(AJ664=1,VLOOKUP($AP664,BaseEqptCdF!$C$5:$R$161,16,FALSE),0)</f>
        <v>0</v>
      </c>
      <c r="AR664" s="3">
        <f>IF(AK664=1,VLOOKUP($AP664,BaseEqptCdF!$C$5:$R$161,16,FALSE),0)</f>
        <v>0</v>
      </c>
      <c r="AS664" s="3">
        <f>IF(AL664=1,VLOOKUP($AP664,BaseEqptCdF!$C$5:$R$161,16,FALSE),0)</f>
        <v>0</v>
      </c>
      <c r="AT664" s="3">
        <f>IF(AM664=1,VLOOKUP($AP664,BaseEqptCdF!$C$5:$R$161,16,FALSE),0)</f>
        <v>0</v>
      </c>
      <c r="AU664" s="3">
        <f>IF(AN664=1,VLOOKUP($AP664,BaseEqptCdF!$C$5:$R$161,16,FALSE),0)</f>
        <v>0</v>
      </c>
      <c r="AV664" s="2">
        <f t="shared" si="90"/>
        <v>0</v>
      </c>
      <c r="AW664" s="3" t="str">
        <f>IF($L664="","",IF(SUM($AJ664:AJ664)=0,$AE664,VLOOKUP($AP664,BaseEqptCdF!$C$5:$R$161,16,FALSE)*$AC$3))</f>
        <v/>
      </c>
      <c r="AX664" s="3" t="str">
        <f>IF($L664="","",IF(SUM($AJ664:AK664)=0,$AE664,VLOOKUP($AP664,BaseEqptCdF!$C$5:$R$161,16,FALSE)*$AC$3))</f>
        <v/>
      </c>
      <c r="AY664" s="3" t="str">
        <f>IF($L664="","",IF(SUM($AJ664:AL664)=0,$AE664,VLOOKUP($AP664,BaseEqptCdF!$C$5:$R$161,16,FALSE)*$AC$3))</f>
        <v/>
      </c>
      <c r="AZ664" s="3" t="str">
        <f>IF($L664="","",IF(SUM($AJ664:AM664)=0,$AE664,VLOOKUP($AP664,BaseEqptCdF!$C$5:$R$161,16,FALSE)*$AC$3))</f>
        <v/>
      </c>
      <c r="BA664" s="3" t="str">
        <f>IF($L664="","",IF(SUM($AJ664:AN664)=0,$AE664,VLOOKUP($AP664,BaseEqptCdF!$C$5:$R$161,16,FALSE)*$AC$3))</f>
        <v/>
      </c>
      <c r="BB664" s="2">
        <f t="shared" si="91"/>
        <v>0</v>
      </c>
      <c r="BC664" s="3" t="str">
        <f>IF($L664="","",IF(SUM($AJ664:AJ664)=0,$AF664,IF(LEFT(VLOOKUP($AP664,BaseEqptCdF!$C$5:$E$161,3,FALSE),2)="SD",0,IF(LEFT(VLOOKUP($AP664,BaseEqptCdF!$C$5:$E$161,3,FALSE),2)="SB",1*52,VLOOKUP($AP664,BaseEqptCdF!$C$5:$S$161,12,FALSE)*0.2*300))))</f>
        <v/>
      </c>
      <c r="BD664" s="3" t="str">
        <f>IF($L664="","",IF(SUM($AJ664:AK664)=0,$AF664,IF(LEFT(VLOOKUP($AP664,BaseEqptCdF!$C$5:$E$161,3,FALSE),2)="SD",0,IF(LEFT(VLOOKUP($AP664,BaseEqptCdF!$C$5:$E$161,3,FALSE),2)="SB",1*52,VLOOKUP($AP664,BaseEqptCdF!$C$5:$S$161,12,FALSE)*0.2*300))))</f>
        <v/>
      </c>
      <c r="BE664" s="3" t="str">
        <f>IF($L664="","",IF(SUM($AJ664:AL664)=0,$AF664,IF(LEFT(VLOOKUP($AP664,BaseEqptCdF!$C$5:$E$161,3,FALSE),2)="SD",0,IF(LEFT(VLOOKUP($AP664,BaseEqptCdF!$C$5:$E$161,3,FALSE),2)="SB",1*52,VLOOKUP($AP664,BaseEqptCdF!$C$5:$S$161,12,FALSE)*0.2*300))))</f>
        <v/>
      </c>
      <c r="BF664" s="3" t="str">
        <f>IF($L664="","",IF(SUM($AJ664:AM664)=0,$AF664,IF(LEFT(VLOOKUP($AP664,BaseEqptCdF!$C$5:$E$161,3,FALSE),2)="SD",0,IF(LEFT(VLOOKUP($AP664,BaseEqptCdF!$C$5:$E$161,3,FALSE),2)="SB",1*52,VLOOKUP($AP664,BaseEqptCdF!$C$5:$S$161,12,FALSE)*0.2*300))))</f>
        <v/>
      </c>
      <c r="BG664" s="3" t="str">
        <f>IF($L664="","",IF(SUM($AJ664:AN664)=0,$AF664,IF(LEFT(VLOOKUP($AP664,BaseEqptCdF!$C$5:$E$161,3,FALSE),2)="SD",0,IF(LEFT(VLOOKUP($AP664,BaseEqptCdF!$C$5:$E$161,3,FALSE),2)="SB",1*52,VLOOKUP($AP664,BaseEqptCdF!$C$5:$S$161,12,FALSE)*0.2*300))))</f>
        <v/>
      </c>
      <c r="BH664" s="2">
        <f t="shared" si="92"/>
        <v>0</v>
      </c>
    </row>
    <row r="665" spans="1:60" x14ac:dyDescent="0.25">
      <c r="A665" s="296" t="str">
        <f t="array" ref="A665">IF($C665="","",INDEX(Prog!$B$8:$D$300,MATCH($C665,nivo1,0),1))</f>
        <v/>
      </c>
      <c r="B665" s="296" t="str">
        <f t="array" ref="B665">IF($C665="","",INDEX(Prog!$B$8:$D$300,MATCH($C665,nivo1,0),2))</f>
        <v/>
      </c>
      <c r="C665" s="273"/>
      <c r="D665" s="267"/>
      <c r="E665" s="273"/>
      <c r="F665" s="273"/>
      <c r="G665" s="273"/>
      <c r="H665" s="273"/>
      <c r="I665" s="273"/>
      <c r="J665" s="273"/>
      <c r="K665" s="274"/>
      <c r="L665" s="273"/>
      <c r="M665" s="273"/>
      <c r="N665" s="273"/>
      <c r="O665" s="275"/>
      <c r="P665" s="273"/>
      <c r="Q665" s="273"/>
      <c r="R665" s="273"/>
      <c r="S665" s="273"/>
      <c r="T665" s="276"/>
      <c r="U665" s="276"/>
      <c r="V665" s="276"/>
      <c r="W665" s="276"/>
      <c r="X665" s="277"/>
      <c r="Y665" s="278"/>
      <c r="AA665" s="8" t="str">
        <f>IF($L665="","",VLOOKUP($L665,BaseEqptCdF!$C$5:$E$161,2,FALSE))</f>
        <v/>
      </c>
      <c r="AB665" s="8" t="str">
        <f>IF($L665="","",VLOOKUP($L665,BaseEqptCdF!$C$5:$E$161,3,FALSE))</f>
        <v/>
      </c>
      <c r="AC665" s="7" t="str">
        <f>IF($L665="","",VLOOKUP($L665,BaseEqptCdF!$C$5:$I$161,6,FALSE))</f>
        <v/>
      </c>
      <c r="AD665" s="7" t="str">
        <f>IF($L665="","",VLOOKUP($L665,BaseEqptCdF!$C$5:$I$161,7,FALSE))</f>
        <v/>
      </c>
      <c r="AE665" s="3" t="str">
        <f>IF($L665="","",VLOOKUP($L665,BaseEqptCdF!$C$5:$R$161,16,FALSE)*$AC$3)</f>
        <v/>
      </c>
      <c r="AF665" s="3" t="str">
        <f>IF($L665="","",IF(LEFT($AB665,2)="SD",0,IF(LEFT($AB665,2)="SB",1*52,IF($N665=Prog!$P$17,VLOOKUP($L665,BaseEqptCdF!$C$5:$P$161,14,FALSE)*1*300,VLOOKUP($L665,BaseEqptCdF!$C$5:$P$161,12,FALSE)*0.2*300))))</f>
        <v/>
      </c>
      <c r="AG665" s="6" t="str">
        <f t="shared" si="93"/>
        <v/>
      </c>
      <c r="AH665" s="6">
        <f>IF($U665=Prog!$S$18,YEAR($X665),"")</f>
        <v>1900</v>
      </c>
      <c r="AI665" s="5" t="str">
        <f>IF(OR($AG665="",$U665=Prog!$S$18),"",IF(OR($U665=Prog!$S$17,$U665=Prog!$S$16),YEAR($X665),IF($AG665="ND","ND",$AI$8+$O665)))</f>
        <v/>
      </c>
      <c r="AJ665" s="3" t="str">
        <f t="shared" si="88"/>
        <v/>
      </c>
      <c r="AK665" s="3" t="str">
        <f t="shared" si="87"/>
        <v/>
      </c>
      <c r="AL665" s="3" t="str">
        <f t="shared" si="87"/>
        <v/>
      </c>
      <c r="AM665" s="3" t="str">
        <f t="shared" si="87"/>
        <v/>
      </c>
      <c r="AN665" s="3" t="str">
        <f t="shared" si="87"/>
        <v/>
      </c>
      <c r="AO665" s="2">
        <f t="shared" si="89"/>
        <v>0</v>
      </c>
      <c r="AP665" s="4"/>
      <c r="AQ665" s="3">
        <f>IF(AJ665=1,VLOOKUP($AP665,BaseEqptCdF!$C$5:$R$161,16,FALSE),0)</f>
        <v>0</v>
      </c>
      <c r="AR665" s="3">
        <f>IF(AK665=1,VLOOKUP($AP665,BaseEqptCdF!$C$5:$R$161,16,FALSE),0)</f>
        <v>0</v>
      </c>
      <c r="AS665" s="3">
        <f>IF(AL665=1,VLOOKUP($AP665,BaseEqptCdF!$C$5:$R$161,16,FALSE),0)</f>
        <v>0</v>
      </c>
      <c r="AT665" s="3">
        <f>IF(AM665=1,VLOOKUP($AP665,BaseEqptCdF!$C$5:$R$161,16,FALSE),0)</f>
        <v>0</v>
      </c>
      <c r="AU665" s="3">
        <f>IF(AN665=1,VLOOKUP($AP665,BaseEqptCdF!$C$5:$R$161,16,FALSE),0)</f>
        <v>0</v>
      </c>
      <c r="AV665" s="2">
        <f t="shared" si="90"/>
        <v>0</v>
      </c>
      <c r="AW665" s="3" t="str">
        <f>IF($L665="","",IF(SUM($AJ665:AJ665)=0,$AE665,VLOOKUP($AP665,BaseEqptCdF!$C$5:$R$161,16,FALSE)*$AC$3))</f>
        <v/>
      </c>
      <c r="AX665" s="3" t="str">
        <f>IF($L665="","",IF(SUM($AJ665:AK665)=0,$AE665,VLOOKUP($AP665,BaseEqptCdF!$C$5:$R$161,16,FALSE)*$AC$3))</f>
        <v/>
      </c>
      <c r="AY665" s="3" t="str">
        <f>IF($L665="","",IF(SUM($AJ665:AL665)=0,$AE665,VLOOKUP($AP665,BaseEqptCdF!$C$5:$R$161,16,FALSE)*$AC$3))</f>
        <v/>
      </c>
      <c r="AZ665" s="3" t="str">
        <f>IF($L665="","",IF(SUM($AJ665:AM665)=0,$AE665,VLOOKUP($AP665,BaseEqptCdF!$C$5:$R$161,16,FALSE)*$AC$3))</f>
        <v/>
      </c>
      <c r="BA665" s="3" t="str">
        <f>IF($L665="","",IF(SUM($AJ665:AN665)=0,$AE665,VLOOKUP($AP665,BaseEqptCdF!$C$5:$R$161,16,FALSE)*$AC$3))</f>
        <v/>
      </c>
      <c r="BB665" s="2">
        <f t="shared" si="91"/>
        <v>0</v>
      </c>
      <c r="BC665" s="3" t="str">
        <f>IF($L665="","",IF(SUM($AJ665:AJ665)=0,$AF665,IF(LEFT(VLOOKUP($AP665,BaseEqptCdF!$C$5:$E$161,3,FALSE),2)="SD",0,IF(LEFT(VLOOKUP($AP665,BaseEqptCdF!$C$5:$E$161,3,FALSE),2)="SB",1*52,VLOOKUP($AP665,BaseEqptCdF!$C$5:$S$161,12,FALSE)*0.2*300))))</f>
        <v/>
      </c>
      <c r="BD665" s="3" t="str">
        <f>IF($L665="","",IF(SUM($AJ665:AK665)=0,$AF665,IF(LEFT(VLOOKUP($AP665,BaseEqptCdF!$C$5:$E$161,3,FALSE),2)="SD",0,IF(LEFT(VLOOKUP($AP665,BaseEqptCdF!$C$5:$E$161,3,FALSE),2)="SB",1*52,VLOOKUP($AP665,BaseEqptCdF!$C$5:$S$161,12,FALSE)*0.2*300))))</f>
        <v/>
      </c>
      <c r="BE665" s="3" t="str">
        <f>IF($L665="","",IF(SUM($AJ665:AL665)=0,$AF665,IF(LEFT(VLOOKUP($AP665,BaseEqptCdF!$C$5:$E$161,3,FALSE),2)="SD",0,IF(LEFT(VLOOKUP($AP665,BaseEqptCdF!$C$5:$E$161,3,FALSE),2)="SB",1*52,VLOOKUP($AP665,BaseEqptCdF!$C$5:$S$161,12,FALSE)*0.2*300))))</f>
        <v/>
      </c>
      <c r="BF665" s="3" t="str">
        <f>IF($L665="","",IF(SUM($AJ665:AM665)=0,$AF665,IF(LEFT(VLOOKUP($AP665,BaseEqptCdF!$C$5:$E$161,3,FALSE),2)="SD",0,IF(LEFT(VLOOKUP($AP665,BaseEqptCdF!$C$5:$E$161,3,FALSE),2)="SB",1*52,VLOOKUP($AP665,BaseEqptCdF!$C$5:$S$161,12,FALSE)*0.2*300))))</f>
        <v/>
      </c>
      <c r="BG665" s="3" t="str">
        <f>IF($L665="","",IF(SUM($AJ665:AN665)=0,$AF665,IF(LEFT(VLOOKUP($AP665,BaseEqptCdF!$C$5:$E$161,3,FALSE),2)="SD",0,IF(LEFT(VLOOKUP($AP665,BaseEqptCdF!$C$5:$E$161,3,FALSE),2)="SB",1*52,VLOOKUP($AP665,BaseEqptCdF!$C$5:$S$161,12,FALSE)*0.2*300))))</f>
        <v/>
      </c>
      <c r="BH665" s="2">
        <f t="shared" si="92"/>
        <v>0</v>
      </c>
    </row>
    <row r="666" spans="1:60" x14ac:dyDescent="0.25">
      <c r="A666" s="296" t="str">
        <f t="array" ref="A666">IF($C666="","",INDEX(Prog!$B$8:$D$300,MATCH($C666,nivo1,0),1))</f>
        <v/>
      </c>
      <c r="B666" s="296" t="str">
        <f t="array" ref="B666">IF($C666="","",INDEX(Prog!$B$8:$D$300,MATCH($C666,nivo1,0),2))</f>
        <v/>
      </c>
      <c r="C666" s="273"/>
      <c r="D666" s="267"/>
      <c r="E666" s="273"/>
      <c r="F666" s="273"/>
      <c r="G666" s="273"/>
      <c r="H666" s="273"/>
      <c r="I666" s="273"/>
      <c r="J666" s="273"/>
      <c r="K666" s="274"/>
      <c r="L666" s="273"/>
      <c r="M666" s="273"/>
      <c r="N666" s="273"/>
      <c r="O666" s="275"/>
      <c r="P666" s="273"/>
      <c r="Q666" s="273"/>
      <c r="R666" s="273"/>
      <c r="S666" s="273"/>
      <c r="T666" s="276"/>
      <c r="U666" s="276"/>
      <c r="V666" s="276"/>
      <c r="W666" s="276"/>
      <c r="X666" s="277"/>
      <c r="Y666" s="278"/>
      <c r="AA666" s="8" t="str">
        <f>IF($L666="","",VLOOKUP($L666,BaseEqptCdF!$C$5:$E$161,2,FALSE))</f>
        <v/>
      </c>
      <c r="AB666" s="8" t="str">
        <f>IF($L666="","",VLOOKUP($L666,BaseEqptCdF!$C$5:$E$161,3,FALSE))</f>
        <v/>
      </c>
      <c r="AC666" s="7" t="str">
        <f>IF($L666="","",VLOOKUP($L666,BaseEqptCdF!$C$5:$I$161,6,FALSE))</f>
        <v/>
      </c>
      <c r="AD666" s="7" t="str">
        <f>IF($L666="","",VLOOKUP($L666,BaseEqptCdF!$C$5:$I$161,7,FALSE))</f>
        <v/>
      </c>
      <c r="AE666" s="3" t="str">
        <f>IF($L666="","",VLOOKUP($L666,BaseEqptCdF!$C$5:$R$161,16,FALSE)*$AC$3)</f>
        <v/>
      </c>
      <c r="AF666" s="3" t="str">
        <f>IF($L666="","",IF(LEFT($AB666,2)="SD",0,IF(LEFT($AB666,2)="SB",1*52,IF($N666=Prog!$P$17,VLOOKUP($L666,BaseEqptCdF!$C$5:$P$161,14,FALSE)*1*300,VLOOKUP($L666,BaseEqptCdF!$C$5:$P$161,12,FALSE)*0.2*300))))</f>
        <v/>
      </c>
      <c r="AG666" s="6" t="str">
        <f t="shared" si="93"/>
        <v/>
      </c>
      <c r="AH666" s="6">
        <f>IF($U666=Prog!$S$18,YEAR($X666),"")</f>
        <v>1900</v>
      </c>
      <c r="AI666" s="5" t="str">
        <f>IF(OR($AG666="",$U666=Prog!$S$18),"",IF(OR($U666=Prog!$S$17,$U666=Prog!$S$16),YEAR($X666),IF($AG666="ND","ND",$AI$8+$O666)))</f>
        <v/>
      </c>
      <c r="AJ666" s="3" t="str">
        <f t="shared" si="88"/>
        <v/>
      </c>
      <c r="AK666" s="3" t="str">
        <f t="shared" si="87"/>
        <v/>
      </c>
      <c r="AL666" s="3" t="str">
        <f t="shared" si="87"/>
        <v/>
      </c>
      <c r="AM666" s="3" t="str">
        <f t="shared" si="87"/>
        <v/>
      </c>
      <c r="AN666" s="3" t="str">
        <f t="shared" si="87"/>
        <v/>
      </c>
      <c r="AO666" s="2">
        <f t="shared" si="89"/>
        <v>0</v>
      </c>
      <c r="AP666" s="4"/>
      <c r="AQ666" s="3">
        <f>IF(AJ666=1,VLOOKUP($AP666,BaseEqptCdF!$C$5:$R$161,16,FALSE),0)</f>
        <v>0</v>
      </c>
      <c r="AR666" s="3">
        <f>IF(AK666=1,VLOOKUP($AP666,BaseEqptCdF!$C$5:$R$161,16,FALSE),0)</f>
        <v>0</v>
      </c>
      <c r="AS666" s="3">
        <f>IF(AL666=1,VLOOKUP($AP666,BaseEqptCdF!$C$5:$R$161,16,FALSE),0)</f>
        <v>0</v>
      </c>
      <c r="AT666" s="3">
        <f>IF(AM666=1,VLOOKUP($AP666,BaseEqptCdF!$C$5:$R$161,16,FALSE),0)</f>
        <v>0</v>
      </c>
      <c r="AU666" s="3">
        <f>IF(AN666=1,VLOOKUP($AP666,BaseEqptCdF!$C$5:$R$161,16,FALSE),0)</f>
        <v>0</v>
      </c>
      <c r="AV666" s="2">
        <f t="shared" si="90"/>
        <v>0</v>
      </c>
      <c r="AW666" s="3" t="str">
        <f>IF($L666="","",IF(SUM($AJ666:AJ666)=0,$AE666,VLOOKUP($AP666,BaseEqptCdF!$C$5:$R$161,16,FALSE)*$AC$3))</f>
        <v/>
      </c>
      <c r="AX666" s="3" t="str">
        <f>IF($L666="","",IF(SUM($AJ666:AK666)=0,$AE666,VLOOKUP($AP666,BaseEqptCdF!$C$5:$R$161,16,FALSE)*$AC$3))</f>
        <v/>
      </c>
      <c r="AY666" s="3" t="str">
        <f>IF($L666="","",IF(SUM($AJ666:AL666)=0,$AE666,VLOOKUP($AP666,BaseEqptCdF!$C$5:$R$161,16,FALSE)*$AC$3))</f>
        <v/>
      </c>
      <c r="AZ666" s="3" t="str">
        <f>IF($L666="","",IF(SUM($AJ666:AM666)=0,$AE666,VLOOKUP($AP666,BaseEqptCdF!$C$5:$R$161,16,FALSE)*$AC$3))</f>
        <v/>
      </c>
      <c r="BA666" s="3" t="str">
        <f>IF($L666="","",IF(SUM($AJ666:AN666)=0,$AE666,VLOOKUP($AP666,BaseEqptCdF!$C$5:$R$161,16,FALSE)*$AC$3))</f>
        <v/>
      </c>
      <c r="BB666" s="2">
        <f t="shared" si="91"/>
        <v>0</v>
      </c>
      <c r="BC666" s="3" t="str">
        <f>IF($L666="","",IF(SUM($AJ666:AJ666)=0,$AF666,IF(LEFT(VLOOKUP($AP666,BaseEqptCdF!$C$5:$E$161,3,FALSE),2)="SD",0,IF(LEFT(VLOOKUP($AP666,BaseEqptCdF!$C$5:$E$161,3,FALSE),2)="SB",1*52,VLOOKUP($AP666,BaseEqptCdF!$C$5:$S$161,12,FALSE)*0.2*300))))</f>
        <v/>
      </c>
      <c r="BD666" s="3" t="str">
        <f>IF($L666="","",IF(SUM($AJ666:AK666)=0,$AF666,IF(LEFT(VLOOKUP($AP666,BaseEqptCdF!$C$5:$E$161,3,FALSE),2)="SD",0,IF(LEFT(VLOOKUP($AP666,BaseEqptCdF!$C$5:$E$161,3,FALSE),2)="SB",1*52,VLOOKUP($AP666,BaseEqptCdF!$C$5:$S$161,12,FALSE)*0.2*300))))</f>
        <v/>
      </c>
      <c r="BE666" s="3" t="str">
        <f>IF($L666="","",IF(SUM($AJ666:AL666)=0,$AF666,IF(LEFT(VLOOKUP($AP666,BaseEqptCdF!$C$5:$E$161,3,FALSE),2)="SD",0,IF(LEFT(VLOOKUP($AP666,BaseEqptCdF!$C$5:$E$161,3,FALSE),2)="SB",1*52,VLOOKUP($AP666,BaseEqptCdF!$C$5:$S$161,12,FALSE)*0.2*300))))</f>
        <v/>
      </c>
      <c r="BF666" s="3" t="str">
        <f>IF($L666="","",IF(SUM($AJ666:AM666)=0,$AF666,IF(LEFT(VLOOKUP($AP666,BaseEqptCdF!$C$5:$E$161,3,FALSE),2)="SD",0,IF(LEFT(VLOOKUP($AP666,BaseEqptCdF!$C$5:$E$161,3,FALSE),2)="SB",1*52,VLOOKUP($AP666,BaseEqptCdF!$C$5:$S$161,12,FALSE)*0.2*300))))</f>
        <v/>
      </c>
      <c r="BG666" s="3" t="str">
        <f>IF($L666="","",IF(SUM($AJ666:AN666)=0,$AF666,IF(LEFT(VLOOKUP($AP666,BaseEqptCdF!$C$5:$E$161,3,FALSE),2)="SD",0,IF(LEFT(VLOOKUP($AP666,BaseEqptCdF!$C$5:$E$161,3,FALSE),2)="SB",1*52,VLOOKUP($AP666,BaseEqptCdF!$C$5:$S$161,12,FALSE)*0.2*300))))</f>
        <v/>
      </c>
      <c r="BH666" s="2">
        <f t="shared" si="92"/>
        <v>0</v>
      </c>
    </row>
    <row r="667" spans="1:60" x14ac:dyDescent="0.25">
      <c r="A667" s="296" t="str">
        <f t="array" ref="A667">IF($C667="","",INDEX(Prog!$B$8:$D$300,MATCH($C667,nivo1,0),1))</f>
        <v/>
      </c>
      <c r="B667" s="296" t="str">
        <f t="array" ref="B667">IF($C667="","",INDEX(Prog!$B$8:$D$300,MATCH($C667,nivo1,0),2))</f>
        <v/>
      </c>
      <c r="C667" s="273"/>
      <c r="D667" s="267"/>
      <c r="E667" s="273"/>
      <c r="F667" s="273"/>
      <c r="G667" s="273"/>
      <c r="H667" s="273"/>
      <c r="I667" s="273"/>
      <c r="J667" s="273"/>
      <c r="K667" s="274"/>
      <c r="L667" s="273"/>
      <c r="M667" s="273"/>
      <c r="N667" s="273"/>
      <c r="O667" s="275"/>
      <c r="P667" s="273"/>
      <c r="Q667" s="273"/>
      <c r="R667" s="273"/>
      <c r="S667" s="273"/>
      <c r="T667" s="276"/>
      <c r="U667" s="276"/>
      <c r="V667" s="276"/>
      <c r="W667" s="276"/>
      <c r="X667" s="277"/>
      <c r="Y667" s="278"/>
      <c r="AA667" s="8" t="str">
        <f>IF($L667="","",VLOOKUP($L667,BaseEqptCdF!$C$5:$E$161,2,FALSE))</f>
        <v/>
      </c>
      <c r="AB667" s="8" t="str">
        <f>IF($L667="","",VLOOKUP($L667,BaseEqptCdF!$C$5:$E$161,3,FALSE))</f>
        <v/>
      </c>
      <c r="AC667" s="7" t="str">
        <f>IF($L667="","",VLOOKUP($L667,BaseEqptCdF!$C$5:$I$161,6,FALSE))</f>
        <v/>
      </c>
      <c r="AD667" s="7" t="str">
        <f>IF($L667="","",VLOOKUP($L667,BaseEqptCdF!$C$5:$I$161,7,FALSE))</f>
        <v/>
      </c>
      <c r="AE667" s="3" t="str">
        <f>IF($L667="","",VLOOKUP($L667,BaseEqptCdF!$C$5:$R$161,16,FALSE)*$AC$3)</f>
        <v/>
      </c>
      <c r="AF667" s="3" t="str">
        <f>IF($L667="","",IF(LEFT($AB667,2)="SD",0,IF(LEFT($AB667,2)="SB",1*52,IF($N667=Prog!$P$17,VLOOKUP($L667,BaseEqptCdF!$C$5:$P$161,14,FALSE)*1*300,VLOOKUP($L667,BaseEqptCdF!$C$5:$P$161,12,FALSE)*0.2*300))))</f>
        <v/>
      </c>
      <c r="AG667" s="6" t="str">
        <f t="shared" si="93"/>
        <v/>
      </c>
      <c r="AH667" s="6">
        <f>IF($U667=Prog!$S$18,YEAR($X667),"")</f>
        <v>1900</v>
      </c>
      <c r="AI667" s="5" t="str">
        <f>IF(OR($AG667="",$U667=Prog!$S$18),"",IF(OR($U667=Prog!$S$17,$U667=Prog!$S$16),YEAR($X667),IF($AG667="ND","ND",$AI$8+$O667)))</f>
        <v/>
      </c>
      <c r="AJ667" s="3" t="str">
        <f t="shared" si="88"/>
        <v/>
      </c>
      <c r="AK667" s="3" t="str">
        <f t="shared" si="87"/>
        <v/>
      </c>
      <c r="AL667" s="3" t="str">
        <f t="shared" si="87"/>
        <v/>
      </c>
      <c r="AM667" s="3" t="str">
        <f t="shared" si="87"/>
        <v/>
      </c>
      <c r="AN667" s="3" t="str">
        <f t="shared" si="87"/>
        <v/>
      </c>
      <c r="AO667" s="2">
        <f t="shared" si="89"/>
        <v>0</v>
      </c>
      <c r="AP667" s="4"/>
      <c r="AQ667" s="3">
        <f>IF(AJ667=1,VLOOKUP($AP667,BaseEqptCdF!$C$5:$R$161,16,FALSE),0)</f>
        <v>0</v>
      </c>
      <c r="AR667" s="3">
        <f>IF(AK667=1,VLOOKUP($AP667,BaseEqptCdF!$C$5:$R$161,16,FALSE),0)</f>
        <v>0</v>
      </c>
      <c r="AS667" s="3">
        <f>IF(AL667=1,VLOOKUP($AP667,BaseEqptCdF!$C$5:$R$161,16,FALSE),0)</f>
        <v>0</v>
      </c>
      <c r="AT667" s="3">
        <f>IF(AM667=1,VLOOKUP($AP667,BaseEqptCdF!$C$5:$R$161,16,FALSE),0)</f>
        <v>0</v>
      </c>
      <c r="AU667" s="3">
        <f>IF(AN667=1,VLOOKUP($AP667,BaseEqptCdF!$C$5:$R$161,16,FALSE),0)</f>
        <v>0</v>
      </c>
      <c r="AV667" s="2">
        <f t="shared" si="90"/>
        <v>0</v>
      </c>
      <c r="AW667" s="3" t="str">
        <f>IF($L667="","",IF(SUM($AJ667:AJ667)=0,$AE667,VLOOKUP($AP667,BaseEqptCdF!$C$5:$R$161,16,FALSE)*$AC$3))</f>
        <v/>
      </c>
      <c r="AX667" s="3" t="str">
        <f>IF($L667="","",IF(SUM($AJ667:AK667)=0,$AE667,VLOOKUP($AP667,BaseEqptCdF!$C$5:$R$161,16,FALSE)*$AC$3))</f>
        <v/>
      </c>
      <c r="AY667" s="3" t="str">
        <f>IF($L667="","",IF(SUM($AJ667:AL667)=0,$AE667,VLOOKUP($AP667,BaseEqptCdF!$C$5:$R$161,16,FALSE)*$AC$3))</f>
        <v/>
      </c>
      <c r="AZ667" s="3" t="str">
        <f>IF($L667="","",IF(SUM($AJ667:AM667)=0,$AE667,VLOOKUP($AP667,BaseEqptCdF!$C$5:$R$161,16,FALSE)*$AC$3))</f>
        <v/>
      </c>
      <c r="BA667" s="3" t="str">
        <f>IF($L667="","",IF(SUM($AJ667:AN667)=0,$AE667,VLOOKUP($AP667,BaseEqptCdF!$C$5:$R$161,16,FALSE)*$AC$3))</f>
        <v/>
      </c>
      <c r="BB667" s="2">
        <f t="shared" si="91"/>
        <v>0</v>
      </c>
      <c r="BC667" s="3" t="str">
        <f>IF($L667="","",IF(SUM($AJ667:AJ667)=0,$AF667,IF(LEFT(VLOOKUP($AP667,BaseEqptCdF!$C$5:$E$161,3,FALSE),2)="SD",0,IF(LEFT(VLOOKUP($AP667,BaseEqptCdF!$C$5:$E$161,3,FALSE),2)="SB",1*52,VLOOKUP($AP667,BaseEqptCdF!$C$5:$S$161,12,FALSE)*0.2*300))))</f>
        <v/>
      </c>
      <c r="BD667" s="3" t="str">
        <f>IF($L667="","",IF(SUM($AJ667:AK667)=0,$AF667,IF(LEFT(VLOOKUP($AP667,BaseEqptCdF!$C$5:$E$161,3,FALSE),2)="SD",0,IF(LEFT(VLOOKUP($AP667,BaseEqptCdF!$C$5:$E$161,3,FALSE),2)="SB",1*52,VLOOKUP($AP667,BaseEqptCdF!$C$5:$S$161,12,FALSE)*0.2*300))))</f>
        <v/>
      </c>
      <c r="BE667" s="3" t="str">
        <f>IF($L667="","",IF(SUM($AJ667:AL667)=0,$AF667,IF(LEFT(VLOOKUP($AP667,BaseEqptCdF!$C$5:$E$161,3,FALSE),2)="SD",0,IF(LEFT(VLOOKUP($AP667,BaseEqptCdF!$C$5:$E$161,3,FALSE),2)="SB",1*52,VLOOKUP($AP667,BaseEqptCdF!$C$5:$S$161,12,FALSE)*0.2*300))))</f>
        <v/>
      </c>
      <c r="BF667" s="3" t="str">
        <f>IF($L667="","",IF(SUM($AJ667:AM667)=0,$AF667,IF(LEFT(VLOOKUP($AP667,BaseEqptCdF!$C$5:$E$161,3,FALSE),2)="SD",0,IF(LEFT(VLOOKUP($AP667,BaseEqptCdF!$C$5:$E$161,3,FALSE),2)="SB",1*52,VLOOKUP($AP667,BaseEqptCdF!$C$5:$S$161,12,FALSE)*0.2*300))))</f>
        <v/>
      </c>
      <c r="BG667" s="3" t="str">
        <f>IF($L667="","",IF(SUM($AJ667:AN667)=0,$AF667,IF(LEFT(VLOOKUP($AP667,BaseEqptCdF!$C$5:$E$161,3,FALSE),2)="SD",0,IF(LEFT(VLOOKUP($AP667,BaseEqptCdF!$C$5:$E$161,3,FALSE),2)="SB",1*52,VLOOKUP($AP667,BaseEqptCdF!$C$5:$S$161,12,FALSE)*0.2*300))))</f>
        <v/>
      </c>
      <c r="BH667" s="2">
        <f t="shared" si="92"/>
        <v>0</v>
      </c>
    </row>
    <row r="668" spans="1:60" x14ac:dyDescent="0.25">
      <c r="A668" s="296" t="str">
        <f t="array" ref="A668">IF($C668="","",INDEX(Prog!$B$8:$D$300,MATCH($C668,nivo1,0),1))</f>
        <v/>
      </c>
      <c r="B668" s="296" t="str">
        <f t="array" ref="B668">IF($C668="","",INDEX(Prog!$B$8:$D$300,MATCH($C668,nivo1,0),2))</f>
        <v/>
      </c>
      <c r="C668" s="273"/>
      <c r="D668" s="267"/>
      <c r="E668" s="273"/>
      <c r="F668" s="273"/>
      <c r="G668" s="273"/>
      <c r="H668" s="273"/>
      <c r="I668" s="273"/>
      <c r="J668" s="273"/>
      <c r="K668" s="274"/>
      <c r="L668" s="273"/>
      <c r="M668" s="273"/>
      <c r="N668" s="273"/>
      <c r="O668" s="275"/>
      <c r="P668" s="273"/>
      <c r="Q668" s="273"/>
      <c r="R668" s="273"/>
      <c r="S668" s="273"/>
      <c r="T668" s="276"/>
      <c r="U668" s="276"/>
      <c r="V668" s="276"/>
      <c r="W668" s="276"/>
      <c r="X668" s="277"/>
      <c r="Y668" s="278"/>
      <c r="AA668" s="8" t="str">
        <f>IF($L668="","",VLOOKUP($L668,BaseEqptCdF!$C$5:$E$161,2,FALSE))</f>
        <v/>
      </c>
      <c r="AB668" s="8" t="str">
        <f>IF($L668="","",VLOOKUP($L668,BaseEqptCdF!$C$5:$E$161,3,FALSE))</f>
        <v/>
      </c>
      <c r="AC668" s="7" t="str">
        <f>IF($L668="","",VLOOKUP($L668,BaseEqptCdF!$C$5:$I$161,6,FALSE))</f>
        <v/>
      </c>
      <c r="AD668" s="7" t="str">
        <f>IF($L668="","",VLOOKUP($L668,BaseEqptCdF!$C$5:$I$161,7,FALSE))</f>
        <v/>
      </c>
      <c r="AE668" s="3" t="str">
        <f>IF($L668="","",VLOOKUP($L668,BaseEqptCdF!$C$5:$R$161,16,FALSE)*$AC$3)</f>
        <v/>
      </c>
      <c r="AF668" s="3" t="str">
        <f>IF($L668="","",IF(LEFT($AB668,2)="SD",0,IF(LEFT($AB668,2)="SB",1*52,IF($N668=Prog!$P$17,VLOOKUP($L668,BaseEqptCdF!$C$5:$P$161,14,FALSE)*1*300,VLOOKUP($L668,BaseEqptCdF!$C$5:$P$161,12,FALSE)*0.2*300))))</f>
        <v/>
      </c>
      <c r="AG668" s="6" t="str">
        <f t="shared" si="93"/>
        <v/>
      </c>
      <c r="AH668" s="6">
        <f>IF($U668=Prog!$S$18,YEAR($X668),"")</f>
        <v>1900</v>
      </c>
      <c r="AI668" s="5" t="str">
        <f>IF(OR($AG668="",$U668=Prog!$S$18),"",IF(OR($U668=Prog!$S$17,$U668=Prog!$S$16),YEAR($X668),IF($AG668="ND","ND",$AI$8+$O668)))</f>
        <v/>
      </c>
      <c r="AJ668" s="3" t="str">
        <f t="shared" si="88"/>
        <v/>
      </c>
      <c r="AK668" s="3" t="str">
        <f t="shared" si="87"/>
        <v/>
      </c>
      <c r="AL668" s="3" t="str">
        <f t="shared" si="87"/>
        <v/>
      </c>
      <c r="AM668" s="3" t="str">
        <f t="shared" si="87"/>
        <v/>
      </c>
      <c r="AN668" s="3" t="str">
        <f t="shared" si="87"/>
        <v/>
      </c>
      <c r="AO668" s="2">
        <f t="shared" si="89"/>
        <v>0</v>
      </c>
      <c r="AP668" s="4"/>
      <c r="AQ668" s="3">
        <f>IF(AJ668=1,VLOOKUP($AP668,BaseEqptCdF!$C$5:$R$161,16,FALSE),0)</f>
        <v>0</v>
      </c>
      <c r="AR668" s="3">
        <f>IF(AK668=1,VLOOKUP($AP668,BaseEqptCdF!$C$5:$R$161,16,FALSE),0)</f>
        <v>0</v>
      </c>
      <c r="AS668" s="3">
        <f>IF(AL668=1,VLOOKUP($AP668,BaseEqptCdF!$C$5:$R$161,16,FALSE),0)</f>
        <v>0</v>
      </c>
      <c r="AT668" s="3">
        <f>IF(AM668=1,VLOOKUP($AP668,BaseEqptCdF!$C$5:$R$161,16,FALSE),0)</f>
        <v>0</v>
      </c>
      <c r="AU668" s="3">
        <f>IF(AN668=1,VLOOKUP($AP668,BaseEqptCdF!$C$5:$R$161,16,FALSE),0)</f>
        <v>0</v>
      </c>
      <c r="AV668" s="2">
        <f t="shared" si="90"/>
        <v>0</v>
      </c>
      <c r="AW668" s="3" t="str">
        <f>IF($L668="","",IF(SUM($AJ668:AJ668)=0,$AE668,VLOOKUP($AP668,BaseEqptCdF!$C$5:$R$161,16,FALSE)*$AC$3))</f>
        <v/>
      </c>
      <c r="AX668" s="3" t="str">
        <f>IF($L668="","",IF(SUM($AJ668:AK668)=0,$AE668,VLOOKUP($AP668,BaseEqptCdF!$C$5:$R$161,16,FALSE)*$AC$3))</f>
        <v/>
      </c>
      <c r="AY668" s="3" t="str">
        <f>IF($L668="","",IF(SUM($AJ668:AL668)=0,$AE668,VLOOKUP($AP668,BaseEqptCdF!$C$5:$R$161,16,FALSE)*$AC$3))</f>
        <v/>
      </c>
      <c r="AZ668" s="3" t="str">
        <f>IF($L668="","",IF(SUM($AJ668:AM668)=0,$AE668,VLOOKUP($AP668,BaseEqptCdF!$C$5:$R$161,16,FALSE)*$AC$3))</f>
        <v/>
      </c>
      <c r="BA668" s="3" t="str">
        <f>IF($L668="","",IF(SUM($AJ668:AN668)=0,$AE668,VLOOKUP($AP668,BaseEqptCdF!$C$5:$R$161,16,FALSE)*$AC$3))</f>
        <v/>
      </c>
      <c r="BB668" s="2">
        <f t="shared" si="91"/>
        <v>0</v>
      </c>
      <c r="BC668" s="3" t="str">
        <f>IF($L668="","",IF(SUM($AJ668:AJ668)=0,$AF668,IF(LEFT(VLOOKUP($AP668,BaseEqptCdF!$C$5:$E$161,3,FALSE),2)="SD",0,IF(LEFT(VLOOKUP($AP668,BaseEqptCdF!$C$5:$E$161,3,FALSE),2)="SB",1*52,VLOOKUP($AP668,BaseEqptCdF!$C$5:$S$161,12,FALSE)*0.2*300))))</f>
        <v/>
      </c>
      <c r="BD668" s="3" t="str">
        <f>IF($L668="","",IF(SUM($AJ668:AK668)=0,$AF668,IF(LEFT(VLOOKUP($AP668,BaseEqptCdF!$C$5:$E$161,3,FALSE),2)="SD",0,IF(LEFT(VLOOKUP($AP668,BaseEqptCdF!$C$5:$E$161,3,FALSE),2)="SB",1*52,VLOOKUP($AP668,BaseEqptCdF!$C$5:$S$161,12,FALSE)*0.2*300))))</f>
        <v/>
      </c>
      <c r="BE668" s="3" t="str">
        <f>IF($L668="","",IF(SUM($AJ668:AL668)=0,$AF668,IF(LEFT(VLOOKUP($AP668,BaseEqptCdF!$C$5:$E$161,3,FALSE),2)="SD",0,IF(LEFT(VLOOKUP($AP668,BaseEqptCdF!$C$5:$E$161,3,FALSE),2)="SB",1*52,VLOOKUP($AP668,BaseEqptCdF!$C$5:$S$161,12,FALSE)*0.2*300))))</f>
        <v/>
      </c>
      <c r="BF668" s="3" t="str">
        <f>IF($L668="","",IF(SUM($AJ668:AM668)=0,$AF668,IF(LEFT(VLOOKUP($AP668,BaseEqptCdF!$C$5:$E$161,3,FALSE),2)="SD",0,IF(LEFT(VLOOKUP($AP668,BaseEqptCdF!$C$5:$E$161,3,FALSE),2)="SB",1*52,VLOOKUP($AP668,BaseEqptCdF!$C$5:$S$161,12,FALSE)*0.2*300))))</f>
        <v/>
      </c>
      <c r="BG668" s="3" t="str">
        <f>IF($L668="","",IF(SUM($AJ668:AN668)=0,$AF668,IF(LEFT(VLOOKUP($AP668,BaseEqptCdF!$C$5:$E$161,3,FALSE),2)="SD",0,IF(LEFT(VLOOKUP($AP668,BaseEqptCdF!$C$5:$E$161,3,FALSE),2)="SB",1*52,VLOOKUP($AP668,BaseEqptCdF!$C$5:$S$161,12,FALSE)*0.2*300))))</f>
        <v/>
      </c>
      <c r="BH668" s="2">
        <f t="shared" si="92"/>
        <v>0</v>
      </c>
    </row>
    <row r="669" spans="1:60" x14ac:dyDescent="0.25">
      <c r="A669" s="296" t="str">
        <f t="array" ref="A669">IF($C669="","",INDEX(Prog!$B$8:$D$300,MATCH($C669,nivo1,0),1))</f>
        <v/>
      </c>
      <c r="B669" s="296" t="str">
        <f t="array" ref="B669">IF($C669="","",INDEX(Prog!$B$8:$D$300,MATCH($C669,nivo1,0),2))</f>
        <v/>
      </c>
      <c r="C669" s="273"/>
      <c r="D669" s="267"/>
      <c r="E669" s="273"/>
      <c r="F669" s="273"/>
      <c r="G669" s="273"/>
      <c r="H669" s="273"/>
      <c r="I669" s="273"/>
      <c r="J669" s="273"/>
      <c r="K669" s="274"/>
      <c r="L669" s="273"/>
      <c r="M669" s="273"/>
      <c r="N669" s="273"/>
      <c r="O669" s="275"/>
      <c r="P669" s="273"/>
      <c r="Q669" s="273"/>
      <c r="R669" s="273"/>
      <c r="S669" s="273"/>
      <c r="T669" s="276"/>
      <c r="U669" s="276"/>
      <c r="V669" s="276"/>
      <c r="W669" s="276"/>
      <c r="X669" s="277"/>
      <c r="Y669" s="278"/>
      <c r="AA669" s="8" t="str">
        <f>IF($L669="","",VLOOKUP($L669,BaseEqptCdF!$C$5:$E$161,2,FALSE))</f>
        <v/>
      </c>
      <c r="AB669" s="8" t="str">
        <f>IF($L669="","",VLOOKUP($L669,BaseEqptCdF!$C$5:$E$161,3,FALSE))</f>
        <v/>
      </c>
      <c r="AC669" s="7" t="str">
        <f>IF($L669="","",VLOOKUP($L669,BaseEqptCdF!$C$5:$I$161,6,FALSE))</f>
        <v/>
      </c>
      <c r="AD669" s="7" t="str">
        <f>IF($L669="","",VLOOKUP($L669,BaseEqptCdF!$C$5:$I$161,7,FALSE))</f>
        <v/>
      </c>
      <c r="AE669" s="3" t="str">
        <f>IF($L669="","",VLOOKUP($L669,BaseEqptCdF!$C$5:$R$161,16,FALSE)*$AC$3)</f>
        <v/>
      </c>
      <c r="AF669" s="3" t="str">
        <f>IF($L669="","",IF(LEFT($AB669,2)="SD",0,IF(LEFT($AB669,2)="SB",1*52,IF($N669=Prog!$P$17,VLOOKUP($L669,BaseEqptCdF!$C$5:$P$161,14,FALSE)*1*300,VLOOKUP($L669,BaseEqptCdF!$C$5:$P$161,12,FALSE)*0.2*300))))</f>
        <v/>
      </c>
      <c r="AG669" s="6" t="str">
        <f t="shared" si="93"/>
        <v/>
      </c>
      <c r="AH669" s="6">
        <f>IF($U669=Prog!$S$18,YEAR($X669),"")</f>
        <v>1900</v>
      </c>
      <c r="AI669" s="5" t="str">
        <f>IF(OR($AG669="",$U669=Prog!$S$18),"",IF(OR($U669=Prog!$S$17,$U669=Prog!$S$16),YEAR($X669),IF($AG669="ND","ND",$AI$8+$O669)))</f>
        <v/>
      </c>
      <c r="AJ669" s="3" t="str">
        <f t="shared" si="88"/>
        <v/>
      </c>
      <c r="AK669" s="3" t="str">
        <f t="shared" si="87"/>
        <v/>
      </c>
      <c r="AL669" s="3" t="str">
        <f t="shared" si="87"/>
        <v/>
      </c>
      <c r="AM669" s="3" t="str">
        <f t="shared" si="87"/>
        <v/>
      </c>
      <c r="AN669" s="3" t="str">
        <f t="shared" si="87"/>
        <v/>
      </c>
      <c r="AO669" s="2">
        <f t="shared" si="89"/>
        <v>0</v>
      </c>
      <c r="AP669" s="4"/>
      <c r="AQ669" s="3">
        <f>IF(AJ669=1,VLOOKUP($AP669,BaseEqptCdF!$C$5:$R$161,16,FALSE),0)</f>
        <v>0</v>
      </c>
      <c r="AR669" s="3">
        <f>IF(AK669=1,VLOOKUP($AP669,BaseEqptCdF!$C$5:$R$161,16,FALSE),0)</f>
        <v>0</v>
      </c>
      <c r="AS669" s="3">
        <f>IF(AL669=1,VLOOKUP($AP669,BaseEqptCdF!$C$5:$R$161,16,FALSE),0)</f>
        <v>0</v>
      </c>
      <c r="AT669" s="3">
        <f>IF(AM669=1,VLOOKUP($AP669,BaseEqptCdF!$C$5:$R$161,16,FALSE),0)</f>
        <v>0</v>
      </c>
      <c r="AU669" s="3">
        <f>IF(AN669=1,VLOOKUP($AP669,BaseEqptCdF!$C$5:$R$161,16,FALSE),0)</f>
        <v>0</v>
      </c>
      <c r="AV669" s="2">
        <f t="shared" si="90"/>
        <v>0</v>
      </c>
      <c r="AW669" s="3" t="str">
        <f>IF($L669="","",IF(SUM($AJ669:AJ669)=0,$AE669,VLOOKUP($AP669,BaseEqptCdF!$C$5:$R$161,16,FALSE)*$AC$3))</f>
        <v/>
      </c>
      <c r="AX669" s="3" t="str">
        <f>IF($L669="","",IF(SUM($AJ669:AK669)=0,$AE669,VLOOKUP($AP669,BaseEqptCdF!$C$5:$R$161,16,FALSE)*$AC$3))</f>
        <v/>
      </c>
      <c r="AY669" s="3" t="str">
        <f>IF($L669="","",IF(SUM($AJ669:AL669)=0,$AE669,VLOOKUP($AP669,BaseEqptCdF!$C$5:$R$161,16,FALSE)*$AC$3))</f>
        <v/>
      </c>
      <c r="AZ669" s="3" t="str">
        <f>IF($L669="","",IF(SUM($AJ669:AM669)=0,$AE669,VLOOKUP($AP669,BaseEqptCdF!$C$5:$R$161,16,FALSE)*$AC$3))</f>
        <v/>
      </c>
      <c r="BA669" s="3" t="str">
        <f>IF($L669="","",IF(SUM($AJ669:AN669)=0,$AE669,VLOOKUP($AP669,BaseEqptCdF!$C$5:$R$161,16,FALSE)*$AC$3))</f>
        <v/>
      </c>
      <c r="BB669" s="2">
        <f t="shared" si="91"/>
        <v>0</v>
      </c>
      <c r="BC669" s="3" t="str">
        <f>IF($L669="","",IF(SUM($AJ669:AJ669)=0,$AF669,IF(LEFT(VLOOKUP($AP669,BaseEqptCdF!$C$5:$E$161,3,FALSE),2)="SD",0,IF(LEFT(VLOOKUP($AP669,BaseEqptCdF!$C$5:$E$161,3,FALSE),2)="SB",1*52,VLOOKUP($AP669,BaseEqptCdF!$C$5:$S$161,12,FALSE)*0.2*300))))</f>
        <v/>
      </c>
      <c r="BD669" s="3" t="str">
        <f>IF($L669="","",IF(SUM($AJ669:AK669)=0,$AF669,IF(LEFT(VLOOKUP($AP669,BaseEqptCdF!$C$5:$E$161,3,FALSE),2)="SD",0,IF(LEFT(VLOOKUP($AP669,BaseEqptCdF!$C$5:$E$161,3,FALSE),2)="SB",1*52,VLOOKUP($AP669,BaseEqptCdF!$C$5:$S$161,12,FALSE)*0.2*300))))</f>
        <v/>
      </c>
      <c r="BE669" s="3" t="str">
        <f>IF($L669="","",IF(SUM($AJ669:AL669)=0,$AF669,IF(LEFT(VLOOKUP($AP669,BaseEqptCdF!$C$5:$E$161,3,FALSE),2)="SD",0,IF(LEFT(VLOOKUP($AP669,BaseEqptCdF!$C$5:$E$161,3,FALSE),2)="SB",1*52,VLOOKUP($AP669,BaseEqptCdF!$C$5:$S$161,12,FALSE)*0.2*300))))</f>
        <v/>
      </c>
      <c r="BF669" s="3" t="str">
        <f>IF($L669="","",IF(SUM($AJ669:AM669)=0,$AF669,IF(LEFT(VLOOKUP($AP669,BaseEqptCdF!$C$5:$E$161,3,FALSE),2)="SD",0,IF(LEFT(VLOOKUP($AP669,BaseEqptCdF!$C$5:$E$161,3,FALSE),2)="SB",1*52,VLOOKUP($AP669,BaseEqptCdF!$C$5:$S$161,12,FALSE)*0.2*300))))</f>
        <v/>
      </c>
      <c r="BG669" s="3" t="str">
        <f>IF($L669="","",IF(SUM($AJ669:AN669)=0,$AF669,IF(LEFT(VLOOKUP($AP669,BaseEqptCdF!$C$5:$E$161,3,FALSE),2)="SD",0,IF(LEFT(VLOOKUP($AP669,BaseEqptCdF!$C$5:$E$161,3,FALSE),2)="SB",1*52,VLOOKUP($AP669,BaseEqptCdF!$C$5:$S$161,12,FALSE)*0.2*300))))</f>
        <v/>
      </c>
      <c r="BH669" s="2">
        <f t="shared" si="92"/>
        <v>0</v>
      </c>
    </row>
    <row r="670" spans="1:60" x14ac:dyDescent="0.25">
      <c r="A670" s="296" t="str">
        <f t="array" ref="A670">IF($C670="","",INDEX(Prog!$B$8:$D$300,MATCH($C670,nivo1,0),1))</f>
        <v/>
      </c>
      <c r="B670" s="296" t="str">
        <f t="array" ref="B670">IF($C670="","",INDEX(Prog!$B$8:$D$300,MATCH($C670,nivo1,0),2))</f>
        <v/>
      </c>
      <c r="C670" s="273"/>
      <c r="D670" s="267"/>
      <c r="E670" s="273"/>
      <c r="F670" s="273"/>
      <c r="G670" s="273"/>
      <c r="H670" s="273"/>
      <c r="I670" s="273"/>
      <c r="J670" s="273"/>
      <c r="K670" s="274"/>
      <c r="L670" s="273"/>
      <c r="M670" s="273"/>
      <c r="N670" s="273"/>
      <c r="O670" s="275"/>
      <c r="P670" s="273"/>
      <c r="Q670" s="273"/>
      <c r="R670" s="273"/>
      <c r="S670" s="273"/>
      <c r="T670" s="276"/>
      <c r="U670" s="276"/>
      <c r="V670" s="276"/>
      <c r="W670" s="276"/>
      <c r="X670" s="277"/>
      <c r="Y670" s="278"/>
      <c r="AA670" s="8" t="str">
        <f>IF($L670="","",VLOOKUP($L670,BaseEqptCdF!$C$5:$E$161,2,FALSE))</f>
        <v/>
      </c>
      <c r="AB670" s="8" t="str">
        <f>IF($L670="","",VLOOKUP($L670,BaseEqptCdF!$C$5:$E$161,3,FALSE))</f>
        <v/>
      </c>
      <c r="AC670" s="7" t="str">
        <f>IF($L670="","",VLOOKUP($L670,BaseEqptCdF!$C$5:$I$161,6,FALSE))</f>
        <v/>
      </c>
      <c r="AD670" s="7" t="str">
        <f>IF($L670="","",VLOOKUP($L670,BaseEqptCdF!$C$5:$I$161,7,FALSE))</f>
        <v/>
      </c>
      <c r="AE670" s="3" t="str">
        <f>IF($L670="","",VLOOKUP($L670,BaseEqptCdF!$C$5:$R$161,16,FALSE)*$AC$3)</f>
        <v/>
      </c>
      <c r="AF670" s="3" t="str">
        <f>IF($L670="","",IF(LEFT($AB670,2)="SD",0,IF(LEFT($AB670,2)="SB",1*52,IF($N670=Prog!$P$17,VLOOKUP($L670,BaseEqptCdF!$C$5:$P$161,14,FALSE)*1*300,VLOOKUP($L670,BaseEqptCdF!$C$5:$P$161,12,FALSE)*0.2*300))))</f>
        <v/>
      </c>
      <c r="AG670" s="6" t="str">
        <f t="shared" si="93"/>
        <v/>
      </c>
      <c r="AH670" s="6">
        <f>IF($U670=Prog!$S$18,YEAR($X670),"")</f>
        <v>1900</v>
      </c>
      <c r="AI670" s="5" t="str">
        <f>IF(OR($AG670="",$U670=Prog!$S$18),"",IF(OR($U670=Prog!$S$17,$U670=Prog!$S$16),YEAR($X670),IF($AG670="ND","ND",$AI$8+$O670)))</f>
        <v/>
      </c>
      <c r="AJ670" s="3" t="str">
        <f t="shared" si="88"/>
        <v/>
      </c>
      <c r="AK670" s="3" t="str">
        <f t="shared" si="87"/>
        <v/>
      </c>
      <c r="AL670" s="3" t="str">
        <f t="shared" si="87"/>
        <v/>
      </c>
      <c r="AM670" s="3" t="str">
        <f t="shared" si="87"/>
        <v/>
      </c>
      <c r="AN670" s="3" t="str">
        <f t="shared" si="87"/>
        <v/>
      </c>
      <c r="AO670" s="2">
        <f t="shared" si="89"/>
        <v>0</v>
      </c>
      <c r="AP670" s="4"/>
      <c r="AQ670" s="3">
        <f>IF(AJ670=1,VLOOKUP($AP670,BaseEqptCdF!$C$5:$R$161,16,FALSE),0)</f>
        <v>0</v>
      </c>
      <c r="AR670" s="3">
        <f>IF(AK670=1,VLOOKUP($AP670,BaseEqptCdF!$C$5:$R$161,16,FALSE),0)</f>
        <v>0</v>
      </c>
      <c r="AS670" s="3">
        <f>IF(AL670=1,VLOOKUP($AP670,BaseEqptCdF!$C$5:$R$161,16,FALSE),0)</f>
        <v>0</v>
      </c>
      <c r="AT670" s="3">
        <f>IF(AM670=1,VLOOKUP($AP670,BaseEqptCdF!$C$5:$R$161,16,FALSE),0)</f>
        <v>0</v>
      </c>
      <c r="AU670" s="3">
        <f>IF(AN670=1,VLOOKUP($AP670,BaseEqptCdF!$C$5:$R$161,16,FALSE),0)</f>
        <v>0</v>
      </c>
      <c r="AV670" s="2">
        <f t="shared" si="90"/>
        <v>0</v>
      </c>
      <c r="AW670" s="3" t="str">
        <f>IF($L670="","",IF(SUM($AJ670:AJ670)=0,$AE670,VLOOKUP($AP670,BaseEqptCdF!$C$5:$R$161,16,FALSE)*$AC$3))</f>
        <v/>
      </c>
      <c r="AX670" s="3" t="str">
        <f>IF($L670="","",IF(SUM($AJ670:AK670)=0,$AE670,VLOOKUP($AP670,BaseEqptCdF!$C$5:$R$161,16,FALSE)*$AC$3))</f>
        <v/>
      </c>
      <c r="AY670" s="3" t="str">
        <f>IF($L670="","",IF(SUM($AJ670:AL670)=0,$AE670,VLOOKUP($AP670,BaseEqptCdF!$C$5:$R$161,16,FALSE)*$AC$3))</f>
        <v/>
      </c>
      <c r="AZ670" s="3" t="str">
        <f>IF($L670="","",IF(SUM($AJ670:AM670)=0,$AE670,VLOOKUP($AP670,BaseEqptCdF!$C$5:$R$161,16,FALSE)*$AC$3))</f>
        <v/>
      </c>
      <c r="BA670" s="3" t="str">
        <f>IF($L670="","",IF(SUM($AJ670:AN670)=0,$AE670,VLOOKUP($AP670,BaseEqptCdF!$C$5:$R$161,16,FALSE)*$AC$3))</f>
        <v/>
      </c>
      <c r="BB670" s="2">
        <f t="shared" si="91"/>
        <v>0</v>
      </c>
      <c r="BC670" s="3" t="str">
        <f>IF($L670="","",IF(SUM($AJ670:AJ670)=0,$AF670,IF(LEFT(VLOOKUP($AP670,BaseEqptCdF!$C$5:$E$161,3,FALSE),2)="SD",0,IF(LEFT(VLOOKUP($AP670,BaseEqptCdF!$C$5:$E$161,3,FALSE),2)="SB",1*52,VLOOKUP($AP670,BaseEqptCdF!$C$5:$S$161,12,FALSE)*0.2*300))))</f>
        <v/>
      </c>
      <c r="BD670" s="3" t="str">
        <f>IF($L670="","",IF(SUM($AJ670:AK670)=0,$AF670,IF(LEFT(VLOOKUP($AP670,BaseEqptCdF!$C$5:$E$161,3,FALSE),2)="SD",0,IF(LEFT(VLOOKUP($AP670,BaseEqptCdF!$C$5:$E$161,3,FALSE),2)="SB",1*52,VLOOKUP($AP670,BaseEqptCdF!$C$5:$S$161,12,FALSE)*0.2*300))))</f>
        <v/>
      </c>
      <c r="BE670" s="3" t="str">
        <f>IF($L670="","",IF(SUM($AJ670:AL670)=0,$AF670,IF(LEFT(VLOOKUP($AP670,BaseEqptCdF!$C$5:$E$161,3,FALSE),2)="SD",0,IF(LEFT(VLOOKUP($AP670,BaseEqptCdF!$C$5:$E$161,3,FALSE),2)="SB",1*52,VLOOKUP($AP670,BaseEqptCdF!$C$5:$S$161,12,FALSE)*0.2*300))))</f>
        <v/>
      </c>
      <c r="BF670" s="3" t="str">
        <f>IF($L670="","",IF(SUM($AJ670:AM670)=0,$AF670,IF(LEFT(VLOOKUP($AP670,BaseEqptCdF!$C$5:$E$161,3,FALSE),2)="SD",0,IF(LEFT(VLOOKUP($AP670,BaseEqptCdF!$C$5:$E$161,3,FALSE),2)="SB",1*52,VLOOKUP($AP670,BaseEqptCdF!$C$5:$S$161,12,FALSE)*0.2*300))))</f>
        <v/>
      </c>
      <c r="BG670" s="3" t="str">
        <f>IF($L670="","",IF(SUM($AJ670:AN670)=0,$AF670,IF(LEFT(VLOOKUP($AP670,BaseEqptCdF!$C$5:$E$161,3,FALSE),2)="SD",0,IF(LEFT(VLOOKUP($AP670,BaseEqptCdF!$C$5:$E$161,3,FALSE),2)="SB",1*52,VLOOKUP($AP670,BaseEqptCdF!$C$5:$S$161,12,FALSE)*0.2*300))))</f>
        <v/>
      </c>
      <c r="BH670" s="2">
        <f t="shared" si="92"/>
        <v>0</v>
      </c>
    </row>
    <row r="671" spans="1:60" x14ac:dyDescent="0.25">
      <c r="A671" s="296" t="str">
        <f t="array" ref="A671">IF($C671="","",INDEX(Prog!$B$8:$D$300,MATCH($C671,nivo1,0),1))</f>
        <v/>
      </c>
      <c r="B671" s="296" t="str">
        <f t="array" ref="B671">IF($C671="","",INDEX(Prog!$B$8:$D$300,MATCH($C671,nivo1,0),2))</f>
        <v/>
      </c>
      <c r="C671" s="273"/>
      <c r="D671" s="267"/>
      <c r="E671" s="273"/>
      <c r="F671" s="273"/>
      <c r="G671" s="273"/>
      <c r="H671" s="273"/>
      <c r="I671" s="273"/>
      <c r="J671" s="273"/>
      <c r="K671" s="274"/>
      <c r="L671" s="273"/>
      <c r="M671" s="273"/>
      <c r="N671" s="273"/>
      <c r="O671" s="275"/>
      <c r="P671" s="273"/>
      <c r="Q671" s="273"/>
      <c r="R671" s="273"/>
      <c r="S671" s="273"/>
      <c r="T671" s="276"/>
      <c r="U671" s="276"/>
      <c r="V671" s="276"/>
      <c r="W671" s="276"/>
      <c r="X671" s="277"/>
      <c r="Y671" s="278"/>
      <c r="AA671" s="8" t="str">
        <f>IF($L671="","",VLOOKUP($L671,BaseEqptCdF!$C$5:$E$161,2,FALSE))</f>
        <v/>
      </c>
      <c r="AB671" s="8" t="str">
        <f>IF($L671="","",VLOOKUP($L671,BaseEqptCdF!$C$5:$E$161,3,FALSE))</f>
        <v/>
      </c>
      <c r="AC671" s="7" t="str">
        <f>IF($L671="","",VLOOKUP($L671,BaseEqptCdF!$C$5:$I$161,6,FALSE))</f>
        <v/>
      </c>
      <c r="AD671" s="7" t="str">
        <f>IF($L671="","",VLOOKUP($L671,BaseEqptCdF!$C$5:$I$161,7,FALSE))</f>
        <v/>
      </c>
      <c r="AE671" s="3" t="str">
        <f>IF($L671="","",VLOOKUP($L671,BaseEqptCdF!$C$5:$R$161,16,FALSE)*$AC$3)</f>
        <v/>
      </c>
      <c r="AF671" s="3" t="str">
        <f>IF($L671="","",IF(LEFT($AB671,2)="SD",0,IF(LEFT($AB671,2)="SB",1*52,IF($N671=Prog!$P$17,VLOOKUP($L671,BaseEqptCdF!$C$5:$P$161,14,FALSE)*1*300,VLOOKUP($L671,BaseEqptCdF!$C$5:$P$161,12,FALSE)*0.2*300))))</f>
        <v/>
      </c>
      <c r="AG671" s="6" t="str">
        <f t="shared" si="93"/>
        <v/>
      </c>
      <c r="AH671" s="6">
        <f>IF($U671=Prog!$S$18,YEAR($X671),"")</f>
        <v>1900</v>
      </c>
      <c r="AI671" s="5" t="str">
        <f>IF(OR($AG671="",$U671=Prog!$S$18),"",IF(OR($U671=Prog!$S$17,$U671=Prog!$S$16),YEAR($X671),IF($AG671="ND","ND",$AI$8+$O671)))</f>
        <v/>
      </c>
      <c r="AJ671" s="3" t="str">
        <f t="shared" si="88"/>
        <v/>
      </c>
      <c r="AK671" s="3" t="str">
        <f t="shared" si="87"/>
        <v/>
      </c>
      <c r="AL671" s="3" t="str">
        <f t="shared" si="87"/>
        <v/>
      </c>
      <c r="AM671" s="3" t="str">
        <f t="shared" si="87"/>
        <v/>
      </c>
      <c r="AN671" s="3" t="str">
        <f t="shared" si="87"/>
        <v/>
      </c>
      <c r="AO671" s="2">
        <f t="shared" si="89"/>
        <v>0</v>
      </c>
      <c r="AP671" s="4"/>
      <c r="AQ671" s="3">
        <f>IF(AJ671=1,VLOOKUP($AP671,BaseEqptCdF!$C$5:$R$161,16,FALSE),0)</f>
        <v>0</v>
      </c>
      <c r="AR671" s="3">
        <f>IF(AK671=1,VLOOKUP($AP671,BaseEqptCdF!$C$5:$R$161,16,FALSE),0)</f>
        <v>0</v>
      </c>
      <c r="AS671" s="3">
        <f>IF(AL671=1,VLOOKUP($AP671,BaseEqptCdF!$C$5:$R$161,16,FALSE),0)</f>
        <v>0</v>
      </c>
      <c r="AT671" s="3">
        <f>IF(AM671=1,VLOOKUP($AP671,BaseEqptCdF!$C$5:$R$161,16,FALSE),0)</f>
        <v>0</v>
      </c>
      <c r="AU671" s="3">
        <f>IF(AN671=1,VLOOKUP($AP671,BaseEqptCdF!$C$5:$R$161,16,FALSE),0)</f>
        <v>0</v>
      </c>
      <c r="AV671" s="2">
        <f t="shared" si="90"/>
        <v>0</v>
      </c>
      <c r="AW671" s="3" t="str">
        <f>IF($L671="","",IF(SUM($AJ671:AJ671)=0,$AE671,VLOOKUP($AP671,BaseEqptCdF!$C$5:$R$161,16,FALSE)*$AC$3))</f>
        <v/>
      </c>
      <c r="AX671" s="3" t="str">
        <f>IF($L671="","",IF(SUM($AJ671:AK671)=0,$AE671,VLOOKUP($AP671,BaseEqptCdF!$C$5:$R$161,16,FALSE)*$AC$3))</f>
        <v/>
      </c>
      <c r="AY671" s="3" t="str">
        <f>IF($L671="","",IF(SUM($AJ671:AL671)=0,$AE671,VLOOKUP($AP671,BaseEqptCdF!$C$5:$R$161,16,FALSE)*$AC$3))</f>
        <v/>
      </c>
      <c r="AZ671" s="3" t="str">
        <f>IF($L671="","",IF(SUM($AJ671:AM671)=0,$AE671,VLOOKUP($AP671,BaseEqptCdF!$C$5:$R$161,16,FALSE)*$AC$3))</f>
        <v/>
      </c>
      <c r="BA671" s="3" t="str">
        <f>IF($L671="","",IF(SUM($AJ671:AN671)=0,$AE671,VLOOKUP($AP671,BaseEqptCdF!$C$5:$R$161,16,FALSE)*$AC$3))</f>
        <v/>
      </c>
      <c r="BB671" s="2">
        <f t="shared" si="91"/>
        <v>0</v>
      </c>
      <c r="BC671" s="3" t="str">
        <f>IF($L671="","",IF(SUM($AJ671:AJ671)=0,$AF671,IF(LEFT(VLOOKUP($AP671,BaseEqptCdF!$C$5:$E$161,3,FALSE),2)="SD",0,IF(LEFT(VLOOKUP($AP671,BaseEqptCdF!$C$5:$E$161,3,FALSE),2)="SB",1*52,VLOOKUP($AP671,BaseEqptCdF!$C$5:$S$161,12,FALSE)*0.2*300))))</f>
        <v/>
      </c>
      <c r="BD671" s="3" t="str">
        <f>IF($L671="","",IF(SUM($AJ671:AK671)=0,$AF671,IF(LEFT(VLOOKUP($AP671,BaseEqptCdF!$C$5:$E$161,3,FALSE),2)="SD",0,IF(LEFT(VLOOKUP($AP671,BaseEqptCdF!$C$5:$E$161,3,FALSE),2)="SB",1*52,VLOOKUP($AP671,BaseEqptCdF!$C$5:$S$161,12,FALSE)*0.2*300))))</f>
        <v/>
      </c>
      <c r="BE671" s="3" t="str">
        <f>IF($L671="","",IF(SUM($AJ671:AL671)=0,$AF671,IF(LEFT(VLOOKUP($AP671,BaseEqptCdF!$C$5:$E$161,3,FALSE),2)="SD",0,IF(LEFT(VLOOKUP($AP671,BaseEqptCdF!$C$5:$E$161,3,FALSE),2)="SB",1*52,VLOOKUP($AP671,BaseEqptCdF!$C$5:$S$161,12,FALSE)*0.2*300))))</f>
        <v/>
      </c>
      <c r="BF671" s="3" t="str">
        <f>IF($L671="","",IF(SUM($AJ671:AM671)=0,$AF671,IF(LEFT(VLOOKUP($AP671,BaseEqptCdF!$C$5:$E$161,3,FALSE),2)="SD",0,IF(LEFT(VLOOKUP($AP671,BaseEqptCdF!$C$5:$E$161,3,FALSE),2)="SB",1*52,VLOOKUP($AP671,BaseEqptCdF!$C$5:$S$161,12,FALSE)*0.2*300))))</f>
        <v/>
      </c>
      <c r="BG671" s="3" t="str">
        <f>IF($L671="","",IF(SUM($AJ671:AN671)=0,$AF671,IF(LEFT(VLOOKUP($AP671,BaseEqptCdF!$C$5:$E$161,3,FALSE),2)="SD",0,IF(LEFT(VLOOKUP($AP671,BaseEqptCdF!$C$5:$E$161,3,FALSE),2)="SB",1*52,VLOOKUP($AP671,BaseEqptCdF!$C$5:$S$161,12,FALSE)*0.2*300))))</f>
        <v/>
      </c>
      <c r="BH671" s="2">
        <f t="shared" si="92"/>
        <v>0</v>
      </c>
    </row>
    <row r="672" spans="1:60" x14ac:dyDescent="0.25">
      <c r="A672" s="296" t="str">
        <f t="array" ref="A672">IF($C672="","",INDEX(Prog!$B$8:$D$300,MATCH($C672,nivo1,0),1))</f>
        <v/>
      </c>
      <c r="B672" s="296" t="str">
        <f t="array" ref="B672">IF($C672="","",INDEX(Prog!$B$8:$D$300,MATCH($C672,nivo1,0),2))</f>
        <v/>
      </c>
      <c r="C672" s="273"/>
      <c r="D672" s="267"/>
      <c r="E672" s="273"/>
      <c r="F672" s="273"/>
      <c r="G672" s="273"/>
      <c r="H672" s="273"/>
      <c r="I672" s="273"/>
      <c r="J672" s="273"/>
      <c r="K672" s="274"/>
      <c r="L672" s="273"/>
      <c r="M672" s="273"/>
      <c r="N672" s="273"/>
      <c r="O672" s="275"/>
      <c r="P672" s="273"/>
      <c r="Q672" s="273"/>
      <c r="R672" s="273"/>
      <c r="S672" s="273"/>
      <c r="T672" s="276"/>
      <c r="U672" s="276"/>
      <c r="V672" s="276"/>
      <c r="W672" s="276"/>
      <c r="X672" s="277"/>
      <c r="Y672" s="278"/>
      <c r="AA672" s="8" t="str">
        <f>IF($L672="","",VLOOKUP($L672,BaseEqptCdF!$C$5:$E$161,2,FALSE))</f>
        <v/>
      </c>
      <c r="AB672" s="8" t="str">
        <f>IF($L672="","",VLOOKUP($L672,BaseEqptCdF!$C$5:$E$161,3,FALSE))</f>
        <v/>
      </c>
      <c r="AC672" s="7" t="str">
        <f>IF($L672="","",VLOOKUP($L672,BaseEqptCdF!$C$5:$I$161,6,FALSE))</f>
        <v/>
      </c>
      <c r="AD672" s="7" t="str">
        <f>IF($L672="","",VLOOKUP($L672,BaseEqptCdF!$C$5:$I$161,7,FALSE))</f>
        <v/>
      </c>
      <c r="AE672" s="3" t="str">
        <f>IF($L672="","",VLOOKUP($L672,BaseEqptCdF!$C$5:$R$161,16,FALSE)*$AC$3)</f>
        <v/>
      </c>
      <c r="AF672" s="3" t="str">
        <f>IF($L672="","",IF(LEFT($AB672,2)="SD",0,IF(LEFT($AB672,2)="SB",1*52,IF($N672=Prog!$P$17,VLOOKUP($L672,BaseEqptCdF!$C$5:$P$161,14,FALSE)*1*300,VLOOKUP($L672,BaseEqptCdF!$C$5:$P$161,12,FALSE)*0.2*300))))</f>
        <v/>
      </c>
      <c r="AG672" s="6" t="str">
        <f t="shared" si="93"/>
        <v/>
      </c>
      <c r="AH672" s="6">
        <f>IF($U672=Prog!$S$18,YEAR($X672),"")</f>
        <v>1900</v>
      </c>
      <c r="AI672" s="5" t="str">
        <f>IF(OR($AG672="",$U672=Prog!$S$18),"",IF(OR($U672=Prog!$S$17,$U672=Prog!$S$16),YEAR($X672),IF($AG672="ND","ND",$AI$8+$O672)))</f>
        <v/>
      </c>
      <c r="AJ672" s="3" t="str">
        <f t="shared" si="88"/>
        <v/>
      </c>
      <c r="AK672" s="3" t="str">
        <f t="shared" si="87"/>
        <v/>
      </c>
      <c r="AL672" s="3" t="str">
        <f t="shared" si="87"/>
        <v/>
      </c>
      <c r="AM672" s="3" t="str">
        <f t="shared" si="87"/>
        <v/>
      </c>
      <c r="AN672" s="3" t="str">
        <f t="shared" si="87"/>
        <v/>
      </c>
      <c r="AO672" s="2">
        <f t="shared" si="89"/>
        <v>0</v>
      </c>
      <c r="AP672" s="4"/>
      <c r="AQ672" s="3">
        <f>IF(AJ672=1,VLOOKUP($AP672,BaseEqptCdF!$C$5:$R$161,16,FALSE),0)</f>
        <v>0</v>
      </c>
      <c r="AR672" s="3">
        <f>IF(AK672=1,VLOOKUP($AP672,BaseEqptCdF!$C$5:$R$161,16,FALSE),0)</f>
        <v>0</v>
      </c>
      <c r="AS672" s="3">
        <f>IF(AL672=1,VLOOKUP($AP672,BaseEqptCdF!$C$5:$R$161,16,FALSE),0)</f>
        <v>0</v>
      </c>
      <c r="AT672" s="3">
        <f>IF(AM672=1,VLOOKUP($AP672,BaseEqptCdF!$C$5:$R$161,16,FALSE),0)</f>
        <v>0</v>
      </c>
      <c r="AU672" s="3">
        <f>IF(AN672=1,VLOOKUP($AP672,BaseEqptCdF!$C$5:$R$161,16,FALSE),0)</f>
        <v>0</v>
      </c>
      <c r="AV672" s="2">
        <f t="shared" si="90"/>
        <v>0</v>
      </c>
      <c r="AW672" s="3" t="str">
        <f>IF($L672="","",IF(SUM($AJ672:AJ672)=0,$AE672,VLOOKUP($AP672,BaseEqptCdF!$C$5:$R$161,16,FALSE)*$AC$3))</f>
        <v/>
      </c>
      <c r="AX672" s="3" t="str">
        <f>IF($L672="","",IF(SUM($AJ672:AK672)=0,$AE672,VLOOKUP($AP672,BaseEqptCdF!$C$5:$R$161,16,FALSE)*$AC$3))</f>
        <v/>
      </c>
      <c r="AY672" s="3" t="str">
        <f>IF($L672="","",IF(SUM($AJ672:AL672)=0,$AE672,VLOOKUP($AP672,BaseEqptCdF!$C$5:$R$161,16,FALSE)*$AC$3))</f>
        <v/>
      </c>
      <c r="AZ672" s="3" t="str">
        <f>IF($L672="","",IF(SUM($AJ672:AM672)=0,$AE672,VLOOKUP($AP672,BaseEqptCdF!$C$5:$R$161,16,FALSE)*$AC$3))</f>
        <v/>
      </c>
      <c r="BA672" s="3" t="str">
        <f>IF($L672="","",IF(SUM($AJ672:AN672)=0,$AE672,VLOOKUP($AP672,BaseEqptCdF!$C$5:$R$161,16,FALSE)*$AC$3))</f>
        <v/>
      </c>
      <c r="BB672" s="2">
        <f t="shared" si="91"/>
        <v>0</v>
      </c>
      <c r="BC672" s="3" t="str">
        <f>IF($L672="","",IF(SUM($AJ672:AJ672)=0,$AF672,IF(LEFT(VLOOKUP($AP672,BaseEqptCdF!$C$5:$E$161,3,FALSE),2)="SD",0,IF(LEFT(VLOOKUP($AP672,BaseEqptCdF!$C$5:$E$161,3,FALSE),2)="SB",1*52,VLOOKUP($AP672,BaseEqptCdF!$C$5:$S$161,12,FALSE)*0.2*300))))</f>
        <v/>
      </c>
      <c r="BD672" s="3" t="str">
        <f>IF($L672="","",IF(SUM($AJ672:AK672)=0,$AF672,IF(LEFT(VLOOKUP($AP672,BaseEqptCdF!$C$5:$E$161,3,FALSE),2)="SD",0,IF(LEFT(VLOOKUP($AP672,BaseEqptCdF!$C$5:$E$161,3,FALSE),2)="SB",1*52,VLOOKUP($AP672,BaseEqptCdF!$C$5:$S$161,12,FALSE)*0.2*300))))</f>
        <v/>
      </c>
      <c r="BE672" s="3" t="str">
        <f>IF($L672="","",IF(SUM($AJ672:AL672)=0,$AF672,IF(LEFT(VLOOKUP($AP672,BaseEqptCdF!$C$5:$E$161,3,FALSE),2)="SD",0,IF(LEFT(VLOOKUP($AP672,BaseEqptCdF!$C$5:$E$161,3,FALSE),2)="SB",1*52,VLOOKUP($AP672,BaseEqptCdF!$C$5:$S$161,12,FALSE)*0.2*300))))</f>
        <v/>
      </c>
      <c r="BF672" s="3" t="str">
        <f>IF($L672="","",IF(SUM($AJ672:AM672)=0,$AF672,IF(LEFT(VLOOKUP($AP672,BaseEqptCdF!$C$5:$E$161,3,FALSE),2)="SD",0,IF(LEFT(VLOOKUP($AP672,BaseEqptCdF!$C$5:$E$161,3,FALSE),2)="SB",1*52,VLOOKUP($AP672,BaseEqptCdF!$C$5:$S$161,12,FALSE)*0.2*300))))</f>
        <v/>
      </c>
      <c r="BG672" s="3" t="str">
        <f>IF($L672="","",IF(SUM($AJ672:AN672)=0,$AF672,IF(LEFT(VLOOKUP($AP672,BaseEqptCdF!$C$5:$E$161,3,FALSE),2)="SD",0,IF(LEFT(VLOOKUP($AP672,BaseEqptCdF!$C$5:$E$161,3,FALSE),2)="SB",1*52,VLOOKUP($AP672,BaseEqptCdF!$C$5:$S$161,12,FALSE)*0.2*300))))</f>
        <v/>
      </c>
      <c r="BH672" s="2">
        <f t="shared" si="92"/>
        <v>0</v>
      </c>
    </row>
    <row r="673" spans="1:60" x14ac:dyDescent="0.25">
      <c r="A673" s="296" t="str">
        <f t="array" ref="A673">IF($C673="","",INDEX(Prog!$B$8:$D$300,MATCH($C673,nivo1,0),1))</f>
        <v/>
      </c>
      <c r="B673" s="296" t="str">
        <f t="array" ref="B673">IF($C673="","",INDEX(Prog!$B$8:$D$300,MATCH($C673,nivo1,0),2))</f>
        <v/>
      </c>
      <c r="C673" s="273"/>
      <c r="D673" s="267"/>
      <c r="E673" s="273"/>
      <c r="F673" s="273"/>
      <c r="G673" s="273"/>
      <c r="H673" s="273"/>
      <c r="I673" s="273"/>
      <c r="J673" s="273"/>
      <c r="K673" s="274"/>
      <c r="L673" s="273"/>
      <c r="M673" s="273"/>
      <c r="N673" s="273"/>
      <c r="O673" s="275"/>
      <c r="P673" s="273"/>
      <c r="Q673" s="273"/>
      <c r="R673" s="273"/>
      <c r="S673" s="273"/>
      <c r="T673" s="276"/>
      <c r="U673" s="276"/>
      <c r="V673" s="276"/>
      <c r="W673" s="276"/>
      <c r="X673" s="277"/>
      <c r="Y673" s="278"/>
      <c r="AA673" s="8" t="str">
        <f>IF($L673="","",VLOOKUP($L673,BaseEqptCdF!$C$5:$E$161,2,FALSE))</f>
        <v/>
      </c>
      <c r="AB673" s="8" t="str">
        <f>IF($L673="","",VLOOKUP($L673,BaseEqptCdF!$C$5:$E$161,3,FALSE))</f>
        <v/>
      </c>
      <c r="AC673" s="7" t="str">
        <f>IF($L673="","",VLOOKUP($L673,BaseEqptCdF!$C$5:$I$161,6,FALSE))</f>
        <v/>
      </c>
      <c r="AD673" s="7" t="str">
        <f>IF($L673="","",VLOOKUP($L673,BaseEqptCdF!$C$5:$I$161,7,FALSE))</f>
        <v/>
      </c>
      <c r="AE673" s="3" t="str">
        <f>IF($L673="","",VLOOKUP($L673,BaseEqptCdF!$C$5:$R$161,16,FALSE)*$AC$3)</f>
        <v/>
      </c>
      <c r="AF673" s="3" t="str">
        <f>IF($L673="","",IF(LEFT($AB673,2)="SD",0,IF(LEFT($AB673,2)="SB",1*52,IF($N673=Prog!$P$17,VLOOKUP($L673,BaseEqptCdF!$C$5:$P$161,14,FALSE)*1*300,VLOOKUP($L673,BaseEqptCdF!$C$5:$P$161,12,FALSE)*0.2*300))))</f>
        <v/>
      </c>
      <c r="AG673" s="6" t="str">
        <f t="shared" si="93"/>
        <v/>
      </c>
      <c r="AH673" s="6">
        <f>IF($U673=Prog!$S$18,YEAR($X673),"")</f>
        <v>1900</v>
      </c>
      <c r="AI673" s="5" t="str">
        <f>IF(OR($AG673="",$U673=Prog!$S$18),"",IF(OR($U673=Prog!$S$17,$U673=Prog!$S$16),YEAR($X673),IF($AG673="ND","ND",$AI$8+$O673)))</f>
        <v/>
      </c>
      <c r="AJ673" s="3" t="str">
        <f t="shared" si="88"/>
        <v/>
      </c>
      <c r="AK673" s="3" t="str">
        <f t="shared" si="87"/>
        <v/>
      </c>
      <c r="AL673" s="3" t="str">
        <f t="shared" si="87"/>
        <v/>
      </c>
      <c r="AM673" s="3" t="str">
        <f t="shared" si="87"/>
        <v/>
      </c>
      <c r="AN673" s="3" t="str">
        <f t="shared" si="87"/>
        <v/>
      </c>
      <c r="AO673" s="2">
        <f t="shared" si="89"/>
        <v>0</v>
      </c>
      <c r="AP673" s="4"/>
      <c r="AQ673" s="3">
        <f>IF(AJ673=1,VLOOKUP($AP673,BaseEqptCdF!$C$5:$R$161,16,FALSE),0)</f>
        <v>0</v>
      </c>
      <c r="AR673" s="3">
        <f>IF(AK673=1,VLOOKUP($AP673,BaseEqptCdF!$C$5:$R$161,16,FALSE),0)</f>
        <v>0</v>
      </c>
      <c r="AS673" s="3">
        <f>IF(AL673=1,VLOOKUP($AP673,BaseEqptCdF!$C$5:$R$161,16,FALSE),0)</f>
        <v>0</v>
      </c>
      <c r="AT673" s="3">
        <f>IF(AM673=1,VLOOKUP($AP673,BaseEqptCdF!$C$5:$R$161,16,FALSE),0)</f>
        <v>0</v>
      </c>
      <c r="AU673" s="3">
        <f>IF(AN673=1,VLOOKUP($AP673,BaseEqptCdF!$C$5:$R$161,16,FALSE),0)</f>
        <v>0</v>
      </c>
      <c r="AV673" s="2">
        <f t="shared" si="90"/>
        <v>0</v>
      </c>
      <c r="AW673" s="3" t="str">
        <f>IF($L673="","",IF(SUM($AJ673:AJ673)=0,$AE673,VLOOKUP($AP673,BaseEqptCdF!$C$5:$R$161,16,FALSE)*$AC$3))</f>
        <v/>
      </c>
      <c r="AX673" s="3" t="str">
        <f>IF($L673="","",IF(SUM($AJ673:AK673)=0,$AE673,VLOOKUP($AP673,BaseEqptCdF!$C$5:$R$161,16,FALSE)*$AC$3))</f>
        <v/>
      </c>
      <c r="AY673" s="3" t="str">
        <f>IF($L673="","",IF(SUM($AJ673:AL673)=0,$AE673,VLOOKUP($AP673,BaseEqptCdF!$C$5:$R$161,16,FALSE)*$AC$3))</f>
        <v/>
      </c>
      <c r="AZ673" s="3" t="str">
        <f>IF($L673="","",IF(SUM($AJ673:AM673)=0,$AE673,VLOOKUP($AP673,BaseEqptCdF!$C$5:$R$161,16,FALSE)*$AC$3))</f>
        <v/>
      </c>
      <c r="BA673" s="3" t="str">
        <f>IF($L673="","",IF(SUM($AJ673:AN673)=0,$AE673,VLOOKUP($AP673,BaseEqptCdF!$C$5:$R$161,16,FALSE)*$AC$3))</f>
        <v/>
      </c>
      <c r="BB673" s="2">
        <f t="shared" si="91"/>
        <v>0</v>
      </c>
      <c r="BC673" s="3" t="str">
        <f>IF($L673="","",IF(SUM($AJ673:AJ673)=0,$AF673,IF(LEFT(VLOOKUP($AP673,BaseEqptCdF!$C$5:$E$161,3,FALSE),2)="SD",0,IF(LEFT(VLOOKUP($AP673,BaseEqptCdF!$C$5:$E$161,3,FALSE),2)="SB",1*52,VLOOKUP($AP673,BaseEqptCdF!$C$5:$S$161,12,FALSE)*0.2*300))))</f>
        <v/>
      </c>
      <c r="BD673" s="3" t="str">
        <f>IF($L673="","",IF(SUM($AJ673:AK673)=0,$AF673,IF(LEFT(VLOOKUP($AP673,BaseEqptCdF!$C$5:$E$161,3,FALSE),2)="SD",0,IF(LEFT(VLOOKUP($AP673,BaseEqptCdF!$C$5:$E$161,3,FALSE),2)="SB",1*52,VLOOKUP($AP673,BaseEqptCdF!$C$5:$S$161,12,FALSE)*0.2*300))))</f>
        <v/>
      </c>
      <c r="BE673" s="3" t="str">
        <f>IF($L673="","",IF(SUM($AJ673:AL673)=0,$AF673,IF(LEFT(VLOOKUP($AP673,BaseEqptCdF!$C$5:$E$161,3,FALSE),2)="SD",0,IF(LEFT(VLOOKUP($AP673,BaseEqptCdF!$C$5:$E$161,3,FALSE),2)="SB",1*52,VLOOKUP($AP673,BaseEqptCdF!$C$5:$S$161,12,FALSE)*0.2*300))))</f>
        <v/>
      </c>
      <c r="BF673" s="3" t="str">
        <f>IF($L673="","",IF(SUM($AJ673:AM673)=0,$AF673,IF(LEFT(VLOOKUP($AP673,BaseEqptCdF!$C$5:$E$161,3,FALSE),2)="SD",0,IF(LEFT(VLOOKUP($AP673,BaseEqptCdF!$C$5:$E$161,3,FALSE),2)="SB",1*52,VLOOKUP($AP673,BaseEqptCdF!$C$5:$S$161,12,FALSE)*0.2*300))))</f>
        <v/>
      </c>
      <c r="BG673" s="3" t="str">
        <f>IF($L673="","",IF(SUM($AJ673:AN673)=0,$AF673,IF(LEFT(VLOOKUP($AP673,BaseEqptCdF!$C$5:$E$161,3,FALSE),2)="SD",0,IF(LEFT(VLOOKUP($AP673,BaseEqptCdF!$C$5:$E$161,3,FALSE),2)="SB",1*52,VLOOKUP($AP673,BaseEqptCdF!$C$5:$S$161,12,FALSE)*0.2*300))))</f>
        <v/>
      </c>
      <c r="BH673" s="2">
        <f t="shared" si="92"/>
        <v>0</v>
      </c>
    </row>
    <row r="674" spans="1:60" x14ac:dyDescent="0.25">
      <c r="A674" s="296" t="str">
        <f t="array" ref="A674">IF($C674="","",INDEX(Prog!$B$8:$D$300,MATCH($C674,nivo1,0),1))</f>
        <v/>
      </c>
      <c r="B674" s="296" t="str">
        <f t="array" ref="B674">IF($C674="","",INDEX(Prog!$B$8:$D$300,MATCH($C674,nivo1,0),2))</f>
        <v/>
      </c>
      <c r="C674" s="273"/>
      <c r="D674" s="267"/>
      <c r="E674" s="273"/>
      <c r="F674" s="273"/>
      <c r="G674" s="273"/>
      <c r="H674" s="273"/>
      <c r="I674" s="273"/>
      <c r="J674" s="273"/>
      <c r="K674" s="274"/>
      <c r="L674" s="273"/>
      <c r="M674" s="273"/>
      <c r="N674" s="273"/>
      <c r="O674" s="275"/>
      <c r="P674" s="273"/>
      <c r="Q674" s="273"/>
      <c r="R674" s="273"/>
      <c r="S674" s="273"/>
      <c r="T674" s="276"/>
      <c r="U674" s="276"/>
      <c r="V674" s="276"/>
      <c r="W674" s="276"/>
      <c r="X674" s="277"/>
      <c r="Y674" s="278"/>
      <c r="AA674" s="8" t="str">
        <f>IF($L674="","",VLOOKUP($L674,BaseEqptCdF!$C$5:$E$161,2,FALSE))</f>
        <v/>
      </c>
      <c r="AB674" s="8" t="str">
        <f>IF($L674="","",VLOOKUP($L674,BaseEqptCdF!$C$5:$E$161,3,FALSE))</f>
        <v/>
      </c>
      <c r="AC674" s="7" t="str">
        <f>IF($L674="","",VLOOKUP($L674,BaseEqptCdF!$C$5:$I$161,6,FALSE))</f>
        <v/>
      </c>
      <c r="AD674" s="7" t="str">
        <f>IF($L674="","",VLOOKUP($L674,BaseEqptCdF!$C$5:$I$161,7,FALSE))</f>
        <v/>
      </c>
      <c r="AE674" s="3" t="str">
        <f>IF($L674="","",VLOOKUP($L674,BaseEqptCdF!$C$5:$R$161,16,FALSE)*$AC$3)</f>
        <v/>
      </c>
      <c r="AF674" s="3" t="str">
        <f>IF($L674="","",IF(LEFT($AB674,2)="SD",0,IF(LEFT($AB674,2)="SB",1*52,IF($N674=Prog!$P$17,VLOOKUP($L674,BaseEqptCdF!$C$5:$P$161,14,FALSE)*1*300,VLOOKUP($L674,BaseEqptCdF!$C$5:$P$161,12,FALSE)*0.2*300))))</f>
        <v/>
      </c>
      <c r="AG674" s="6" t="str">
        <f t="shared" si="93"/>
        <v/>
      </c>
      <c r="AH674" s="6">
        <f>IF($U674=Prog!$S$18,YEAR($X674),"")</f>
        <v>1900</v>
      </c>
      <c r="AI674" s="5" t="str">
        <f>IF(OR($AG674="",$U674=Prog!$S$18),"",IF(OR($U674=Prog!$S$17,$U674=Prog!$S$16),YEAR($X674),IF($AG674="ND","ND",$AI$8+$O674)))</f>
        <v/>
      </c>
      <c r="AJ674" s="3" t="str">
        <f t="shared" si="88"/>
        <v/>
      </c>
      <c r="AK674" s="3" t="str">
        <f t="shared" si="87"/>
        <v/>
      </c>
      <c r="AL674" s="3" t="str">
        <f t="shared" si="87"/>
        <v/>
      </c>
      <c r="AM674" s="3" t="str">
        <f t="shared" si="87"/>
        <v/>
      </c>
      <c r="AN674" s="3" t="str">
        <f t="shared" si="87"/>
        <v/>
      </c>
      <c r="AO674" s="2">
        <f t="shared" si="89"/>
        <v>0</v>
      </c>
      <c r="AP674" s="4"/>
      <c r="AQ674" s="3">
        <f>IF(AJ674=1,VLOOKUP($AP674,BaseEqptCdF!$C$5:$R$161,16,FALSE),0)</f>
        <v>0</v>
      </c>
      <c r="AR674" s="3">
        <f>IF(AK674=1,VLOOKUP($AP674,BaseEqptCdF!$C$5:$R$161,16,FALSE),0)</f>
        <v>0</v>
      </c>
      <c r="AS674" s="3">
        <f>IF(AL674=1,VLOOKUP($AP674,BaseEqptCdF!$C$5:$R$161,16,FALSE),0)</f>
        <v>0</v>
      </c>
      <c r="AT674" s="3">
        <f>IF(AM674=1,VLOOKUP($AP674,BaseEqptCdF!$C$5:$R$161,16,FALSE),0)</f>
        <v>0</v>
      </c>
      <c r="AU674" s="3">
        <f>IF(AN674=1,VLOOKUP($AP674,BaseEqptCdF!$C$5:$R$161,16,FALSE),0)</f>
        <v>0</v>
      </c>
      <c r="AV674" s="2">
        <f t="shared" si="90"/>
        <v>0</v>
      </c>
      <c r="AW674" s="3" t="str">
        <f>IF($L674="","",IF(SUM($AJ674:AJ674)=0,$AE674,VLOOKUP($AP674,BaseEqptCdF!$C$5:$R$161,16,FALSE)*$AC$3))</f>
        <v/>
      </c>
      <c r="AX674" s="3" t="str">
        <f>IF($L674="","",IF(SUM($AJ674:AK674)=0,$AE674,VLOOKUP($AP674,BaseEqptCdF!$C$5:$R$161,16,FALSE)*$AC$3))</f>
        <v/>
      </c>
      <c r="AY674" s="3" t="str">
        <f>IF($L674="","",IF(SUM($AJ674:AL674)=0,$AE674,VLOOKUP($AP674,BaseEqptCdF!$C$5:$R$161,16,FALSE)*$AC$3))</f>
        <v/>
      </c>
      <c r="AZ674" s="3" t="str">
        <f>IF($L674="","",IF(SUM($AJ674:AM674)=0,$AE674,VLOOKUP($AP674,BaseEqptCdF!$C$5:$R$161,16,FALSE)*$AC$3))</f>
        <v/>
      </c>
      <c r="BA674" s="3" t="str">
        <f>IF($L674="","",IF(SUM($AJ674:AN674)=0,$AE674,VLOOKUP($AP674,BaseEqptCdF!$C$5:$R$161,16,FALSE)*$AC$3))</f>
        <v/>
      </c>
      <c r="BB674" s="2">
        <f t="shared" si="91"/>
        <v>0</v>
      </c>
      <c r="BC674" s="3" t="str">
        <f>IF($L674="","",IF(SUM($AJ674:AJ674)=0,$AF674,IF(LEFT(VLOOKUP($AP674,BaseEqptCdF!$C$5:$E$161,3,FALSE),2)="SD",0,IF(LEFT(VLOOKUP($AP674,BaseEqptCdF!$C$5:$E$161,3,FALSE),2)="SB",1*52,VLOOKUP($AP674,BaseEqptCdF!$C$5:$S$161,12,FALSE)*0.2*300))))</f>
        <v/>
      </c>
      <c r="BD674" s="3" t="str">
        <f>IF($L674="","",IF(SUM($AJ674:AK674)=0,$AF674,IF(LEFT(VLOOKUP($AP674,BaseEqptCdF!$C$5:$E$161,3,FALSE),2)="SD",0,IF(LEFT(VLOOKUP($AP674,BaseEqptCdF!$C$5:$E$161,3,FALSE),2)="SB",1*52,VLOOKUP($AP674,BaseEqptCdF!$C$5:$S$161,12,FALSE)*0.2*300))))</f>
        <v/>
      </c>
      <c r="BE674" s="3" t="str">
        <f>IF($L674="","",IF(SUM($AJ674:AL674)=0,$AF674,IF(LEFT(VLOOKUP($AP674,BaseEqptCdF!$C$5:$E$161,3,FALSE),2)="SD",0,IF(LEFT(VLOOKUP($AP674,BaseEqptCdF!$C$5:$E$161,3,FALSE),2)="SB",1*52,VLOOKUP($AP674,BaseEqptCdF!$C$5:$S$161,12,FALSE)*0.2*300))))</f>
        <v/>
      </c>
      <c r="BF674" s="3" t="str">
        <f>IF($L674="","",IF(SUM($AJ674:AM674)=0,$AF674,IF(LEFT(VLOOKUP($AP674,BaseEqptCdF!$C$5:$E$161,3,FALSE),2)="SD",0,IF(LEFT(VLOOKUP($AP674,BaseEqptCdF!$C$5:$E$161,3,FALSE),2)="SB",1*52,VLOOKUP($AP674,BaseEqptCdF!$C$5:$S$161,12,FALSE)*0.2*300))))</f>
        <v/>
      </c>
      <c r="BG674" s="3" t="str">
        <f>IF($L674="","",IF(SUM($AJ674:AN674)=0,$AF674,IF(LEFT(VLOOKUP($AP674,BaseEqptCdF!$C$5:$E$161,3,FALSE),2)="SD",0,IF(LEFT(VLOOKUP($AP674,BaseEqptCdF!$C$5:$E$161,3,FALSE),2)="SB",1*52,VLOOKUP($AP674,BaseEqptCdF!$C$5:$S$161,12,FALSE)*0.2*300))))</f>
        <v/>
      </c>
      <c r="BH674" s="2">
        <f t="shared" si="92"/>
        <v>0</v>
      </c>
    </row>
    <row r="675" spans="1:60" x14ac:dyDescent="0.25">
      <c r="A675" s="296" t="str">
        <f t="array" ref="A675">IF($C675="","",INDEX(Prog!$B$8:$D$300,MATCH($C675,nivo1,0),1))</f>
        <v/>
      </c>
      <c r="B675" s="296" t="str">
        <f t="array" ref="B675">IF($C675="","",INDEX(Prog!$B$8:$D$300,MATCH($C675,nivo1,0),2))</f>
        <v/>
      </c>
      <c r="C675" s="273"/>
      <c r="D675" s="267"/>
      <c r="E675" s="273"/>
      <c r="F675" s="273"/>
      <c r="G675" s="273"/>
      <c r="H675" s="273"/>
      <c r="I675" s="273"/>
      <c r="J675" s="273"/>
      <c r="K675" s="274"/>
      <c r="L675" s="273"/>
      <c r="M675" s="273"/>
      <c r="N675" s="273"/>
      <c r="O675" s="275"/>
      <c r="P675" s="273"/>
      <c r="Q675" s="273"/>
      <c r="R675" s="273"/>
      <c r="S675" s="273"/>
      <c r="T675" s="276"/>
      <c r="U675" s="276"/>
      <c r="V675" s="276"/>
      <c r="W675" s="276"/>
      <c r="X675" s="277"/>
      <c r="Y675" s="278"/>
      <c r="AA675" s="8" t="str">
        <f>IF($L675="","",VLOOKUP($L675,BaseEqptCdF!$C$5:$E$161,2,FALSE))</f>
        <v/>
      </c>
      <c r="AB675" s="8" t="str">
        <f>IF($L675="","",VLOOKUP($L675,BaseEqptCdF!$C$5:$E$161,3,FALSE))</f>
        <v/>
      </c>
      <c r="AC675" s="7" t="str">
        <f>IF($L675="","",VLOOKUP($L675,BaseEqptCdF!$C$5:$I$161,6,FALSE))</f>
        <v/>
      </c>
      <c r="AD675" s="7" t="str">
        <f>IF($L675="","",VLOOKUP($L675,BaseEqptCdF!$C$5:$I$161,7,FALSE))</f>
        <v/>
      </c>
      <c r="AE675" s="3" t="str">
        <f>IF($L675="","",VLOOKUP($L675,BaseEqptCdF!$C$5:$R$161,16,FALSE)*$AC$3)</f>
        <v/>
      </c>
      <c r="AF675" s="3" t="str">
        <f>IF($L675="","",IF(LEFT($AB675,2)="SD",0,IF(LEFT($AB675,2)="SB",1*52,IF($N675=Prog!$P$17,VLOOKUP($L675,BaseEqptCdF!$C$5:$P$161,14,FALSE)*1*300,VLOOKUP($L675,BaseEqptCdF!$C$5:$P$161,12,FALSE)*0.2*300))))</f>
        <v/>
      </c>
      <c r="AG675" s="6" t="str">
        <f t="shared" si="93"/>
        <v/>
      </c>
      <c r="AH675" s="6">
        <f>IF($U675=Prog!$S$18,YEAR($X675),"")</f>
        <v>1900</v>
      </c>
      <c r="AI675" s="5" t="str">
        <f>IF(OR($AG675="",$U675=Prog!$S$18),"",IF(OR($U675=Prog!$S$17,$U675=Prog!$S$16),YEAR($X675),IF($AG675="ND","ND",$AI$8+$O675)))</f>
        <v/>
      </c>
      <c r="AJ675" s="3" t="str">
        <f t="shared" si="88"/>
        <v/>
      </c>
      <c r="AK675" s="3" t="str">
        <f t="shared" si="87"/>
        <v/>
      </c>
      <c r="AL675" s="3" t="str">
        <f t="shared" si="87"/>
        <v/>
      </c>
      <c r="AM675" s="3" t="str">
        <f t="shared" si="87"/>
        <v/>
      </c>
      <c r="AN675" s="3" t="str">
        <f t="shared" si="87"/>
        <v/>
      </c>
      <c r="AO675" s="2">
        <f t="shared" si="89"/>
        <v>0</v>
      </c>
      <c r="AP675" s="4"/>
      <c r="AQ675" s="3">
        <f>IF(AJ675=1,VLOOKUP($AP675,BaseEqptCdF!$C$5:$R$161,16,FALSE),0)</f>
        <v>0</v>
      </c>
      <c r="AR675" s="3">
        <f>IF(AK675=1,VLOOKUP($AP675,BaseEqptCdF!$C$5:$R$161,16,FALSE),0)</f>
        <v>0</v>
      </c>
      <c r="AS675" s="3">
        <f>IF(AL675=1,VLOOKUP($AP675,BaseEqptCdF!$C$5:$R$161,16,FALSE),0)</f>
        <v>0</v>
      </c>
      <c r="AT675" s="3">
        <f>IF(AM675=1,VLOOKUP($AP675,BaseEqptCdF!$C$5:$R$161,16,FALSE),0)</f>
        <v>0</v>
      </c>
      <c r="AU675" s="3">
        <f>IF(AN675=1,VLOOKUP($AP675,BaseEqptCdF!$C$5:$R$161,16,FALSE),0)</f>
        <v>0</v>
      </c>
      <c r="AV675" s="2">
        <f t="shared" si="90"/>
        <v>0</v>
      </c>
      <c r="AW675" s="3" t="str">
        <f>IF($L675="","",IF(SUM($AJ675:AJ675)=0,$AE675,VLOOKUP($AP675,BaseEqptCdF!$C$5:$R$161,16,FALSE)*$AC$3))</f>
        <v/>
      </c>
      <c r="AX675" s="3" t="str">
        <f>IF($L675="","",IF(SUM($AJ675:AK675)=0,$AE675,VLOOKUP($AP675,BaseEqptCdF!$C$5:$R$161,16,FALSE)*$AC$3))</f>
        <v/>
      </c>
      <c r="AY675" s="3" t="str">
        <f>IF($L675="","",IF(SUM($AJ675:AL675)=0,$AE675,VLOOKUP($AP675,BaseEqptCdF!$C$5:$R$161,16,FALSE)*$AC$3))</f>
        <v/>
      </c>
      <c r="AZ675" s="3" t="str">
        <f>IF($L675="","",IF(SUM($AJ675:AM675)=0,$AE675,VLOOKUP($AP675,BaseEqptCdF!$C$5:$R$161,16,FALSE)*$AC$3))</f>
        <v/>
      </c>
      <c r="BA675" s="3" t="str">
        <f>IF($L675="","",IF(SUM($AJ675:AN675)=0,$AE675,VLOOKUP($AP675,BaseEqptCdF!$C$5:$R$161,16,FALSE)*$AC$3))</f>
        <v/>
      </c>
      <c r="BB675" s="2">
        <f t="shared" si="91"/>
        <v>0</v>
      </c>
      <c r="BC675" s="3" t="str">
        <f>IF($L675="","",IF(SUM($AJ675:AJ675)=0,$AF675,IF(LEFT(VLOOKUP($AP675,BaseEqptCdF!$C$5:$E$161,3,FALSE),2)="SD",0,IF(LEFT(VLOOKUP($AP675,BaseEqptCdF!$C$5:$E$161,3,FALSE),2)="SB",1*52,VLOOKUP($AP675,BaseEqptCdF!$C$5:$S$161,12,FALSE)*0.2*300))))</f>
        <v/>
      </c>
      <c r="BD675" s="3" t="str">
        <f>IF($L675="","",IF(SUM($AJ675:AK675)=0,$AF675,IF(LEFT(VLOOKUP($AP675,BaseEqptCdF!$C$5:$E$161,3,FALSE),2)="SD",0,IF(LEFT(VLOOKUP($AP675,BaseEqptCdF!$C$5:$E$161,3,FALSE),2)="SB",1*52,VLOOKUP($AP675,BaseEqptCdF!$C$5:$S$161,12,FALSE)*0.2*300))))</f>
        <v/>
      </c>
      <c r="BE675" s="3" t="str">
        <f>IF($L675="","",IF(SUM($AJ675:AL675)=0,$AF675,IF(LEFT(VLOOKUP($AP675,BaseEqptCdF!$C$5:$E$161,3,FALSE),2)="SD",0,IF(LEFT(VLOOKUP($AP675,BaseEqptCdF!$C$5:$E$161,3,FALSE),2)="SB",1*52,VLOOKUP($AP675,BaseEqptCdF!$C$5:$S$161,12,FALSE)*0.2*300))))</f>
        <v/>
      </c>
      <c r="BF675" s="3" t="str">
        <f>IF($L675="","",IF(SUM($AJ675:AM675)=0,$AF675,IF(LEFT(VLOOKUP($AP675,BaseEqptCdF!$C$5:$E$161,3,FALSE),2)="SD",0,IF(LEFT(VLOOKUP($AP675,BaseEqptCdF!$C$5:$E$161,3,FALSE),2)="SB",1*52,VLOOKUP($AP675,BaseEqptCdF!$C$5:$S$161,12,FALSE)*0.2*300))))</f>
        <v/>
      </c>
      <c r="BG675" s="3" t="str">
        <f>IF($L675="","",IF(SUM($AJ675:AN675)=0,$AF675,IF(LEFT(VLOOKUP($AP675,BaseEqptCdF!$C$5:$E$161,3,FALSE),2)="SD",0,IF(LEFT(VLOOKUP($AP675,BaseEqptCdF!$C$5:$E$161,3,FALSE),2)="SB",1*52,VLOOKUP($AP675,BaseEqptCdF!$C$5:$S$161,12,FALSE)*0.2*300))))</f>
        <v/>
      </c>
      <c r="BH675" s="2">
        <f t="shared" si="92"/>
        <v>0</v>
      </c>
    </row>
    <row r="676" spans="1:60" x14ac:dyDescent="0.25">
      <c r="A676" s="296" t="str">
        <f t="array" ref="A676">IF($C676="","",INDEX(Prog!$B$8:$D$300,MATCH($C676,nivo1,0),1))</f>
        <v/>
      </c>
      <c r="B676" s="296" t="str">
        <f t="array" ref="B676">IF($C676="","",INDEX(Prog!$B$8:$D$300,MATCH($C676,nivo1,0),2))</f>
        <v/>
      </c>
      <c r="C676" s="273"/>
      <c r="D676" s="267"/>
      <c r="E676" s="273"/>
      <c r="F676" s="273"/>
      <c r="G676" s="273"/>
      <c r="H676" s="273"/>
      <c r="I676" s="273"/>
      <c r="J676" s="273"/>
      <c r="K676" s="274"/>
      <c r="L676" s="273"/>
      <c r="M676" s="273"/>
      <c r="N676" s="273"/>
      <c r="O676" s="275"/>
      <c r="P676" s="273"/>
      <c r="Q676" s="273"/>
      <c r="R676" s="273"/>
      <c r="S676" s="273"/>
      <c r="T676" s="276"/>
      <c r="U676" s="276"/>
      <c r="V676" s="276"/>
      <c r="W676" s="276"/>
      <c r="X676" s="277"/>
      <c r="Y676" s="278"/>
      <c r="AA676" s="8" t="str">
        <f>IF($L676="","",VLOOKUP($L676,BaseEqptCdF!$C$5:$E$161,2,FALSE))</f>
        <v/>
      </c>
      <c r="AB676" s="8" t="str">
        <f>IF($L676="","",VLOOKUP($L676,BaseEqptCdF!$C$5:$E$161,3,FALSE))</f>
        <v/>
      </c>
      <c r="AC676" s="7" t="str">
        <f>IF($L676="","",VLOOKUP($L676,BaseEqptCdF!$C$5:$I$161,6,FALSE))</f>
        <v/>
      </c>
      <c r="AD676" s="7" t="str">
        <f>IF($L676="","",VLOOKUP($L676,BaseEqptCdF!$C$5:$I$161,7,FALSE))</f>
        <v/>
      </c>
      <c r="AE676" s="3" t="str">
        <f>IF($L676="","",VLOOKUP($L676,BaseEqptCdF!$C$5:$R$161,16,FALSE)*$AC$3)</f>
        <v/>
      </c>
      <c r="AF676" s="3" t="str">
        <f>IF($L676="","",IF(LEFT($AB676,2)="SD",0,IF(LEFT($AB676,2)="SB",1*52,IF($N676=Prog!$P$17,VLOOKUP($L676,BaseEqptCdF!$C$5:$P$161,14,FALSE)*1*300,VLOOKUP($L676,BaseEqptCdF!$C$5:$P$161,12,FALSE)*0.2*300))))</f>
        <v/>
      </c>
      <c r="AG676" s="6" t="str">
        <f t="shared" si="93"/>
        <v/>
      </c>
      <c r="AH676" s="6">
        <f>IF($U676=Prog!$S$18,YEAR($X676),"")</f>
        <v>1900</v>
      </c>
      <c r="AI676" s="5" t="str">
        <f>IF(OR($AG676="",$U676=Prog!$S$18),"",IF(OR($U676=Prog!$S$17,$U676=Prog!$S$16),YEAR($X676),IF($AG676="ND","ND",$AI$8+$O676)))</f>
        <v/>
      </c>
      <c r="AJ676" s="3" t="str">
        <f t="shared" si="88"/>
        <v/>
      </c>
      <c r="AK676" s="3" t="str">
        <f t="shared" si="87"/>
        <v/>
      </c>
      <c r="AL676" s="3" t="str">
        <f t="shared" si="87"/>
        <v/>
      </c>
      <c r="AM676" s="3" t="str">
        <f t="shared" si="87"/>
        <v/>
      </c>
      <c r="AN676" s="3" t="str">
        <f t="shared" si="87"/>
        <v/>
      </c>
      <c r="AO676" s="2">
        <f t="shared" si="89"/>
        <v>0</v>
      </c>
      <c r="AP676" s="4"/>
      <c r="AQ676" s="3">
        <f>IF(AJ676=1,VLOOKUP($AP676,BaseEqptCdF!$C$5:$R$161,16,FALSE),0)</f>
        <v>0</v>
      </c>
      <c r="AR676" s="3">
        <f>IF(AK676=1,VLOOKUP($AP676,BaseEqptCdF!$C$5:$R$161,16,FALSE),0)</f>
        <v>0</v>
      </c>
      <c r="AS676" s="3">
        <f>IF(AL676=1,VLOOKUP($AP676,BaseEqptCdF!$C$5:$R$161,16,FALSE),0)</f>
        <v>0</v>
      </c>
      <c r="AT676" s="3">
        <f>IF(AM676=1,VLOOKUP($AP676,BaseEqptCdF!$C$5:$R$161,16,FALSE),0)</f>
        <v>0</v>
      </c>
      <c r="AU676" s="3">
        <f>IF(AN676=1,VLOOKUP($AP676,BaseEqptCdF!$C$5:$R$161,16,FALSE),0)</f>
        <v>0</v>
      </c>
      <c r="AV676" s="2">
        <f t="shared" si="90"/>
        <v>0</v>
      </c>
      <c r="AW676" s="3" t="str">
        <f>IF($L676="","",IF(SUM($AJ676:AJ676)=0,$AE676,VLOOKUP($AP676,BaseEqptCdF!$C$5:$R$161,16,FALSE)*$AC$3))</f>
        <v/>
      </c>
      <c r="AX676" s="3" t="str">
        <f>IF($L676="","",IF(SUM($AJ676:AK676)=0,$AE676,VLOOKUP($AP676,BaseEqptCdF!$C$5:$R$161,16,FALSE)*$AC$3))</f>
        <v/>
      </c>
      <c r="AY676" s="3" t="str">
        <f>IF($L676="","",IF(SUM($AJ676:AL676)=0,$AE676,VLOOKUP($AP676,BaseEqptCdF!$C$5:$R$161,16,FALSE)*$AC$3))</f>
        <v/>
      </c>
      <c r="AZ676" s="3" t="str">
        <f>IF($L676="","",IF(SUM($AJ676:AM676)=0,$AE676,VLOOKUP($AP676,BaseEqptCdF!$C$5:$R$161,16,FALSE)*$AC$3))</f>
        <v/>
      </c>
      <c r="BA676" s="3" t="str">
        <f>IF($L676="","",IF(SUM($AJ676:AN676)=0,$AE676,VLOOKUP($AP676,BaseEqptCdF!$C$5:$R$161,16,FALSE)*$AC$3))</f>
        <v/>
      </c>
      <c r="BB676" s="2">
        <f t="shared" si="91"/>
        <v>0</v>
      </c>
      <c r="BC676" s="3" t="str">
        <f>IF($L676="","",IF(SUM($AJ676:AJ676)=0,$AF676,IF(LEFT(VLOOKUP($AP676,BaseEqptCdF!$C$5:$E$161,3,FALSE),2)="SD",0,IF(LEFT(VLOOKUP($AP676,BaseEqptCdF!$C$5:$E$161,3,FALSE),2)="SB",1*52,VLOOKUP($AP676,BaseEqptCdF!$C$5:$S$161,12,FALSE)*0.2*300))))</f>
        <v/>
      </c>
      <c r="BD676" s="3" t="str">
        <f>IF($L676="","",IF(SUM($AJ676:AK676)=0,$AF676,IF(LEFT(VLOOKUP($AP676,BaseEqptCdF!$C$5:$E$161,3,FALSE),2)="SD",0,IF(LEFT(VLOOKUP($AP676,BaseEqptCdF!$C$5:$E$161,3,FALSE),2)="SB",1*52,VLOOKUP($AP676,BaseEqptCdF!$C$5:$S$161,12,FALSE)*0.2*300))))</f>
        <v/>
      </c>
      <c r="BE676" s="3" t="str">
        <f>IF($L676="","",IF(SUM($AJ676:AL676)=0,$AF676,IF(LEFT(VLOOKUP($AP676,BaseEqptCdF!$C$5:$E$161,3,FALSE),2)="SD",0,IF(LEFT(VLOOKUP($AP676,BaseEqptCdF!$C$5:$E$161,3,FALSE),2)="SB",1*52,VLOOKUP($AP676,BaseEqptCdF!$C$5:$S$161,12,FALSE)*0.2*300))))</f>
        <v/>
      </c>
      <c r="BF676" s="3" t="str">
        <f>IF($L676="","",IF(SUM($AJ676:AM676)=0,$AF676,IF(LEFT(VLOOKUP($AP676,BaseEqptCdF!$C$5:$E$161,3,FALSE),2)="SD",0,IF(LEFT(VLOOKUP($AP676,BaseEqptCdF!$C$5:$E$161,3,FALSE),2)="SB",1*52,VLOOKUP($AP676,BaseEqptCdF!$C$5:$S$161,12,FALSE)*0.2*300))))</f>
        <v/>
      </c>
      <c r="BG676" s="3" t="str">
        <f>IF($L676="","",IF(SUM($AJ676:AN676)=0,$AF676,IF(LEFT(VLOOKUP($AP676,BaseEqptCdF!$C$5:$E$161,3,FALSE),2)="SD",0,IF(LEFT(VLOOKUP($AP676,BaseEqptCdF!$C$5:$E$161,3,FALSE),2)="SB",1*52,VLOOKUP($AP676,BaseEqptCdF!$C$5:$S$161,12,FALSE)*0.2*300))))</f>
        <v/>
      </c>
      <c r="BH676" s="2">
        <f t="shared" si="92"/>
        <v>0</v>
      </c>
    </row>
    <row r="677" spans="1:60" x14ac:dyDescent="0.25">
      <c r="A677" s="296" t="str">
        <f t="array" ref="A677">IF($C677="","",INDEX(Prog!$B$8:$D$300,MATCH($C677,nivo1,0),1))</f>
        <v/>
      </c>
      <c r="B677" s="296" t="str">
        <f t="array" ref="B677">IF($C677="","",INDEX(Prog!$B$8:$D$300,MATCH($C677,nivo1,0),2))</f>
        <v/>
      </c>
      <c r="C677" s="273"/>
      <c r="D677" s="267"/>
      <c r="E677" s="273"/>
      <c r="F677" s="273"/>
      <c r="G677" s="273"/>
      <c r="H677" s="273"/>
      <c r="I677" s="273"/>
      <c r="J677" s="273"/>
      <c r="K677" s="274"/>
      <c r="L677" s="273"/>
      <c r="M677" s="273"/>
      <c r="N677" s="273"/>
      <c r="O677" s="275"/>
      <c r="P677" s="273"/>
      <c r="Q677" s="273"/>
      <c r="R677" s="273"/>
      <c r="S677" s="273"/>
      <c r="T677" s="276"/>
      <c r="U677" s="276"/>
      <c r="V677" s="276"/>
      <c r="W677" s="276"/>
      <c r="X677" s="277"/>
      <c r="Y677" s="278"/>
      <c r="AA677" s="8" t="str">
        <f>IF($L677="","",VLOOKUP($L677,BaseEqptCdF!$C$5:$E$161,2,FALSE))</f>
        <v/>
      </c>
      <c r="AB677" s="8" t="str">
        <f>IF($L677="","",VLOOKUP($L677,BaseEqptCdF!$C$5:$E$161,3,FALSE))</f>
        <v/>
      </c>
      <c r="AC677" s="7" t="str">
        <f>IF($L677="","",VLOOKUP($L677,BaseEqptCdF!$C$5:$I$161,6,FALSE))</f>
        <v/>
      </c>
      <c r="AD677" s="7" t="str">
        <f>IF($L677="","",VLOOKUP($L677,BaseEqptCdF!$C$5:$I$161,7,FALSE))</f>
        <v/>
      </c>
      <c r="AE677" s="3" t="str">
        <f>IF($L677="","",VLOOKUP($L677,BaseEqptCdF!$C$5:$R$161,16,FALSE)*$AC$3)</f>
        <v/>
      </c>
      <c r="AF677" s="3" t="str">
        <f>IF($L677="","",IF(LEFT($AB677,2)="SD",0,IF(LEFT($AB677,2)="SB",1*52,IF($N677=Prog!$P$17,VLOOKUP($L677,BaseEqptCdF!$C$5:$P$161,14,FALSE)*1*300,VLOOKUP($L677,BaseEqptCdF!$C$5:$P$161,12,FALSE)*0.2*300))))</f>
        <v/>
      </c>
      <c r="AG677" s="6" t="str">
        <f t="shared" si="93"/>
        <v/>
      </c>
      <c r="AH677" s="6">
        <f>IF($U677=Prog!$S$18,YEAR($X677),"")</f>
        <v>1900</v>
      </c>
      <c r="AI677" s="5" t="str">
        <f>IF(OR($AG677="",$U677=Prog!$S$18),"",IF(OR($U677=Prog!$S$17,$U677=Prog!$S$16),YEAR($X677),IF($AG677="ND","ND",$AI$8+$O677)))</f>
        <v/>
      </c>
      <c r="AJ677" s="3" t="str">
        <f t="shared" si="88"/>
        <v/>
      </c>
      <c r="AK677" s="3" t="str">
        <f t="shared" si="87"/>
        <v/>
      </c>
      <c r="AL677" s="3" t="str">
        <f t="shared" si="87"/>
        <v/>
      </c>
      <c r="AM677" s="3" t="str">
        <f t="shared" si="87"/>
        <v/>
      </c>
      <c r="AN677" s="3" t="str">
        <f t="shared" si="87"/>
        <v/>
      </c>
      <c r="AO677" s="2">
        <f t="shared" si="89"/>
        <v>0</v>
      </c>
      <c r="AP677" s="4"/>
      <c r="AQ677" s="3">
        <f>IF(AJ677=1,VLOOKUP($AP677,BaseEqptCdF!$C$5:$R$161,16,FALSE),0)</f>
        <v>0</v>
      </c>
      <c r="AR677" s="3">
        <f>IF(AK677=1,VLOOKUP($AP677,BaseEqptCdF!$C$5:$R$161,16,FALSE),0)</f>
        <v>0</v>
      </c>
      <c r="AS677" s="3">
        <f>IF(AL677=1,VLOOKUP($AP677,BaseEqptCdF!$C$5:$R$161,16,FALSE),0)</f>
        <v>0</v>
      </c>
      <c r="AT677" s="3">
        <f>IF(AM677=1,VLOOKUP($AP677,BaseEqptCdF!$C$5:$R$161,16,FALSE),0)</f>
        <v>0</v>
      </c>
      <c r="AU677" s="3">
        <f>IF(AN677=1,VLOOKUP($AP677,BaseEqptCdF!$C$5:$R$161,16,FALSE),0)</f>
        <v>0</v>
      </c>
      <c r="AV677" s="2">
        <f t="shared" si="90"/>
        <v>0</v>
      </c>
      <c r="AW677" s="3" t="str">
        <f>IF($L677="","",IF(SUM($AJ677:AJ677)=0,$AE677,VLOOKUP($AP677,BaseEqptCdF!$C$5:$R$161,16,FALSE)*$AC$3))</f>
        <v/>
      </c>
      <c r="AX677" s="3" t="str">
        <f>IF($L677="","",IF(SUM($AJ677:AK677)=0,$AE677,VLOOKUP($AP677,BaseEqptCdF!$C$5:$R$161,16,FALSE)*$AC$3))</f>
        <v/>
      </c>
      <c r="AY677" s="3" t="str">
        <f>IF($L677="","",IF(SUM($AJ677:AL677)=0,$AE677,VLOOKUP($AP677,BaseEqptCdF!$C$5:$R$161,16,FALSE)*$AC$3))</f>
        <v/>
      </c>
      <c r="AZ677" s="3" t="str">
        <f>IF($L677="","",IF(SUM($AJ677:AM677)=0,$AE677,VLOOKUP($AP677,BaseEqptCdF!$C$5:$R$161,16,FALSE)*$AC$3))</f>
        <v/>
      </c>
      <c r="BA677" s="3" t="str">
        <f>IF($L677="","",IF(SUM($AJ677:AN677)=0,$AE677,VLOOKUP($AP677,BaseEqptCdF!$C$5:$R$161,16,FALSE)*$AC$3))</f>
        <v/>
      </c>
      <c r="BB677" s="2">
        <f t="shared" si="91"/>
        <v>0</v>
      </c>
      <c r="BC677" s="3" t="str">
        <f>IF($L677="","",IF(SUM($AJ677:AJ677)=0,$AF677,IF(LEFT(VLOOKUP($AP677,BaseEqptCdF!$C$5:$E$161,3,FALSE),2)="SD",0,IF(LEFT(VLOOKUP($AP677,BaseEqptCdF!$C$5:$E$161,3,FALSE),2)="SB",1*52,VLOOKUP($AP677,BaseEqptCdF!$C$5:$S$161,12,FALSE)*0.2*300))))</f>
        <v/>
      </c>
      <c r="BD677" s="3" t="str">
        <f>IF($L677="","",IF(SUM($AJ677:AK677)=0,$AF677,IF(LEFT(VLOOKUP($AP677,BaseEqptCdF!$C$5:$E$161,3,FALSE),2)="SD",0,IF(LEFT(VLOOKUP($AP677,BaseEqptCdF!$C$5:$E$161,3,FALSE),2)="SB",1*52,VLOOKUP($AP677,BaseEqptCdF!$C$5:$S$161,12,FALSE)*0.2*300))))</f>
        <v/>
      </c>
      <c r="BE677" s="3" t="str">
        <f>IF($L677="","",IF(SUM($AJ677:AL677)=0,$AF677,IF(LEFT(VLOOKUP($AP677,BaseEqptCdF!$C$5:$E$161,3,FALSE),2)="SD",0,IF(LEFT(VLOOKUP($AP677,BaseEqptCdF!$C$5:$E$161,3,FALSE),2)="SB",1*52,VLOOKUP($AP677,BaseEqptCdF!$C$5:$S$161,12,FALSE)*0.2*300))))</f>
        <v/>
      </c>
      <c r="BF677" s="3" t="str">
        <f>IF($L677="","",IF(SUM($AJ677:AM677)=0,$AF677,IF(LEFT(VLOOKUP($AP677,BaseEqptCdF!$C$5:$E$161,3,FALSE),2)="SD",0,IF(LEFT(VLOOKUP($AP677,BaseEqptCdF!$C$5:$E$161,3,FALSE),2)="SB",1*52,VLOOKUP($AP677,BaseEqptCdF!$C$5:$S$161,12,FALSE)*0.2*300))))</f>
        <v/>
      </c>
      <c r="BG677" s="3" t="str">
        <f>IF($L677="","",IF(SUM($AJ677:AN677)=0,$AF677,IF(LEFT(VLOOKUP($AP677,BaseEqptCdF!$C$5:$E$161,3,FALSE),2)="SD",0,IF(LEFT(VLOOKUP($AP677,BaseEqptCdF!$C$5:$E$161,3,FALSE),2)="SB",1*52,VLOOKUP($AP677,BaseEqptCdF!$C$5:$S$161,12,FALSE)*0.2*300))))</f>
        <v/>
      </c>
      <c r="BH677" s="2">
        <f t="shared" si="92"/>
        <v>0</v>
      </c>
    </row>
    <row r="678" spans="1:60" x14ac:dyDescent="0.25">
      <c r="A678" s="296" t="str">
        <f t="array" ref="A678">IF($C678="","",INDEX(Prog!$B$8:$D$300,MATCH($C678,nivo1,0),1))</f>
        <v/>
      </c>
      <c r="B678" s="296" t="str">
        <f t="array" ref="B678">IF($C678="","",INDEX(Prog!$B$8:$D$300,MATCH($C678,nivo1,0),2))</f>
        <v/>
      </c>
      <c r="C678" s="273"/>
      <c r="D678" s="267"/>
      <c r="E678" s="273"/>
      <c r="F678" s="273"/>
      <c r="G678" s="273"/>
      <c r="H678" s="273"/>
      <c r="I678" s="273"/>
      <c r="J678" s="273"/>
      <c r="K678" s="274"/>
      <c r="L678" s="273"/>
      <c r="M678" s="273"/>
      <c r="N678" s="273"/>
      <c r="O678" s="275"/>
      <c r="P678" s="273"/>
      <c r="Q678" s="273"/>
      <c r="R678" s="273"/>
      <c r="S678" s="273"/>
      <c r="T678" s="276"/>
      <c r="U678" s="276"/>
      <c r="V678" s="276"/>
      <c r="W678" s="276"/>
      <c r="X678" s="277"/>
      <c r="Y678" s="278"/>
      <c r="AA678" s="8" t="str">
        <f>IF($L678="","",VLOOKUP($L678,BaseEqptCdF!$C$5:$E$161,2,FALSE))</f>
        <v/>
      </c>
      <c r="AB678" s="8" t="str">
        <f>IF($L678="","",VLOOKUP($L678,BaseEqptCdF!$C$5:$E$161,3,FALSE))</f>
        <v/>
      </c>
      <c r="AC678" s="7" t="str">
        <f>IF($L678="","",VLOOKUP($L678,BaseEqptCdF!$C$5:$I$161,6,FALSE))</f>
        <v/>
      </c>
      <c r="AD678" s="7" t="str">
        <f>IF($L678="","",VLOOKUP($L678,BaseEqptCdF!$C$5:$I$161,7,FALSE))</f>
        <v/>
      </c>
      <c r="AE678" s="3" t="str">
        <f>IF($L678="","",VLOOKUP($L678,BaseEqptCdF!$C$5:$R$161,16,FALSE)*$AC$3)</f>
        <v/>
      </c>
      <c r="AF678" s="3" t="str">
        <f>IF($L678="","",IF(LEFT($AB678,2)="SD",0,IF(LEFT($AB678,2)="SB",1*52,IF($N678=Prog!$P$17,VLOOKUP($L678,BaseEqptCdF!$C$5:$P$161,14,FALSE)*1*300,VLOOKUP($L678,BaseEqptCdF!$C$5:$P$161,12,FALSE)*0.2*300))))</f>
        <v/>
      </c>
      <c r="AG678" s="6" t="str">
        <f t="shared" si="93"/>
        <v/>
      </c>
      <c r="AH678" s="6">
        <f>IF($U678=Prog!$S$18,YEAR($X678),"")</f>
        <v>1900</v>
      </c>
      <c r="AI678" s="5" t="str">
        <f>IF(OR($AG678="",$U678=Prog!$S$18),"",IF(OR($U678=Prog!$S$17,$U678=Prog!$S$16),YEAR($X678),IF($AG678="ND","ND",$AI$8+$O678)))</f>
        <v/>
      </c>
      <c r="AJ678" s="3" t="str">
        <f t="shared" si="88"/>
        <v/>
      </c>
      <c r="AK678" s="3" t="str">
        <f t="shared" si="87"/>
        <v/>
      </c>
      <c r="AL678" s="3" t="str">
        <f t="shared" si="87"/>
        <v/>
      </c>
      <c r="AM678" s="3" t="str">
        <f t="shared" si="87"/>
        <v/>
      </c>
      <c r="AN678" s="3" t="str">
        <f t="shared" si="87"/>
        <v/>
      </c>
      <c r="AO678" s="2">
        <f t="shared" si="89"/>
        <v>0</v>
      </c>
      <c r="AP678" s="4"/>
      <c r="AQ678" s="3">
        <f>IF(AJ678=1,VLOOKUP($AP678,BaseEqptCdF!$C$5:$R$161,16,FALSE),0)</f>
        <v>0</v>
      </c>
      <c r="AR678" s="3">
        <f>IF(AK678=1,VLOOKUP($AP678,BaseEqptCdF!$C$5:$R$161,16,FALSE),0)</f>
        <v>0</v>
      </c>
      <c r="AS678" s="3">
        <f>IF(AL678=1,VLOOKUP($AP678,BaseEqptCdF!$C$5:$R$161,16,FALSE),0)</f>
        <v>0</v>
      </c>
      <c r="AT678" s="3">
        <f>IF(AM678=1,VLOOKUP($AP678,BaseEqptCdF!$C$5:$R$161,16,FALSE),0)</f>
        <v>0</v>
      </c>
      <c r="AU678" s="3">
        <f>IF(AN678=1,VLOOKUP($AP678,BaseEqptCdF!$C$5:$R$161,16,FALSE),0)</f>
        <v>0</v>
      </c>
      <c r="AV678" s="2">
        <f t="shared" si="90"/>
        <v>0</v>
      </c>
      <c r="AW678" s="3" t="str">
        <f>IF($L678="","",IF(SUM($AJ678:AJ678)=0,$AE678,VLOOKUP($AP678,BaseEqptCdF!$C$5:$R$161,16,FALSE)*$AC$3))</f>
        <v/>
      </c>
      <c r="AX678" s="3" t="str">
        <f>IF($L678="","",IF(SUM($AJ678:AK678)=0,$AE678,VLOOKUP($AP678,BaseEqptCdF!$C$5:$R$161,16,FALSE)*$AC$3))</f>
        <v/>
      </c>
      <c r="AY678" s="3" t="str">
        <f>IF($L678="","",IF(SUM($AJ678:AL678)=0,$AE678,VLOOKUP($AP678,BaseEqptCdF!$C$5:$R$161,16,FALSE)*$AC$3))</f>
        <v/>
      </c>
      <c r="AZ678" s="3" t="str">
        <f>IF($L678="","",IF(SUM($AJ678:AM678)=0,$AE678,VLOOKUP($AP678,BaseEqptCdF!$C$5:$R$161,16,FALSE)*$AC$3))</f>
        <v/>
      </c>
      <c r="BA678" s="3" t="str">
        <f>IF($L678="","",IF(SUM($AJ678:AN678)=0,$AE678,VLOOKUP($AP678,BaseEqptCdF!$C$5:$R$161,16,FALSE)*$AC$3))</f>
        <v/>
      </c>
      <c r="BB678" s="2">
        <f t="shared" si="91"/>
        <v>0</v>
      </c>
      <c r="BC678" s="3" t="str">
        <f>IF($L678="","",IF(SUM($AJ678:AJ678)=0,$AF678,IF(LEFT(VLOOKUP($AP678,BaseEqptCdF!$C$5:$E$161,3,FALSE),2)="SD",0,IF(LEFT(VLOOKUP($AP678,BaseEqptCdF!$C$5:$E$161,3,FALSE),2)="SB",1*52,VLOOKUP($AP678,BaseEqptCdF!$C$5:$S$161,12,FALSE)*0.2*300))))</f>
        <v/>
      </c>
      <c r="BD678" s="3" t="str">
        <f>IF($L678="","",IF(SUM($AJ678:AK678)=0,$AF678,IF(LEFT(VLOOKUP($AP678,BaseEqptCdF!$C$5:$E$161,3,FALSE),2)="SD",0,IF(LEFT(VLOOKUP($AP678,BaseEqptCdF!$C$5:$E$161,3,FALSE),2)="SB",1*52,VLOOKUP($AP678,BaseEqptCdF!$C$5:$S$161,12,FALSE)*0.2*300))))</f>
        <v/>
      </c>
      <c r="BE678" s="3" t="str">
        <f>IF($L678="","",IF(SUM($AJ678:AL678)=0,$AF678,IF(LEFT(VLOOKUP($AP678,BaseEqptCdF!$C$5:$E$161,3,FALSE),2)="SD",0,IF(LEFT(VLOOKUP($AP678,BaseEqptCdF!$C$5:$E$161,3,FALSE),2)="SB",1*52,VLOOKUP($AP678,BaseEqptCdF!$C$5:$S$161,12,FALSE)*0.2*300))))</f>
        <v/>
      </c>
      <c r="BF678" s="3" t="str">
        <f>IF($L678="","",IF(SUM($AJ678:AM678)=0,$AF678,IF(LEFT(VLOOKUP($AP678,BaseEqptCdF!$C$5:$E$161,3,FALSE),2)="SD",0,IF(LEFT(VLOOKUP($AP678,BaseEqptCdF!$C$5:$E$161,3,FALSE),2)="SB",1*52,VLOOKUP($AP678,BaseEqptCdF!$C$5:$S$161,12,FALSE)*0.2*300))))</f>
        <v/>
      </c>
      <c r="BG678" s="3" t="str">
        <f>IF($L678="","",IF(SUM($AJ678:AN678)=0,$AF678,IF(LEFT(VLOOKUP($AP678,BaseEqptCdF!$C$5:$E$161,3,FALSE),2)="SD",0,IF(LEFT(VLOOKUP($AP678,BaseEqptCdF!$C$5:$E$161,3,FALSE),2)="SB",1*52,VLOOKUP($AP678,BaseEqptCdF!$C$5:$S$161,12,FALSE)*0.2*300))))</f>
        <v/>
      </c>
      <c r="BH678" s="2">
        <f t="shared" si="92"/>
        <v>0</v>
      </c>
    </row>
    <row r="679" spans="1:60" x14ac:dyDescent="0.25">
      <c r="A679" s="296" t="str">
        <f t="array" ref="A679">IF($C679="","",INDEX(Prog!$B$8:$D$300,MATCH($C679,nivo1,0),1))</f>
        <v/>
      </c>
      <c r="B679" s="296" t="str">
        <f t="array" ref="B679">IF($C679="","",INDEX(Prog!$B$8:$D$300,MATCH($C679,nivo1,0),2))</f>
        <v/>
      </c>
      <c r="C679" s="273"/>
      <c r="D679" s="267"/>
      <c r="E679" s="273"/>
      <c r="F679" s="273"/>
      <c r="G679" s="273"/>
      <c r="H679" s="273"/>
      <c r="I679" s="273"/>
      <c r="J679" s="273"/>
      <c r="K679" s="274"/>
      <c r="L679" s="273"/>
      <c r="M679" s="273"/>
      <c r="N679" s="273"/>
      <c r="O679" s="275"/>
      <c r="P679" s="273"/>
      <c r="Q679" s="273"/>
      <c r="R679" s="273"/>
      <c r="S679" s="273"/>
      <c r="T679" s="276"/>
      <c r="U679" s="276"/>
      <c r="V679" s="276"/>
      <c r="W679" s="276"/>
      <c r="X679" s="277"/>
      <c r="Y679" s="278"/>
      <c r="AA679" s="8" t="str">
        <f>IF($L679="","",VLOOKUP($L679,BaseEqptCdF!$C$5:$E$161,2,FALSE))</f>
        <v/>
      </c>
      <c r="AB679" s="8" t="str">
        <f>IF($L679="","",VLOOKUP($L679,BaseEqptCdF!$C$5:$E$161,3,FALSE))</f>
        <v/>
      </c>
      <c r="AC679" s="7" t="str">
        <f>IF($L679="","",VLOOKUP($L679,BaseEqptCdF!$C$5:$I$161,6,FALSE))</f>
        <v/>
      </c>
      <c r="AD679" s="7" t="str">
        <f>IF($L679="","",VLOOKUP($L679,BaseEqptCdF!$C$5:$I$161,7,FALSE))</f>
        <v/>
      </c>
      <c r="AE679" s="3" t="str">
        <f>IF($L679="","",VLOOKUP($L679,BaseEqptCdF!$C$5:$R$161,16,FALSE)*$AC$3)</f>
        <v/>
      </c>
      <c r="AF679" s="3" t="str">
        <f>IF($L679="","",IF(LEFT($AB679,2)="SD",0,IF(LEFT($AB679,2)="SB",1*52,IF($N679=Prog!$P$17,VLOOKUP($L679,BaseEqptCdF!$C$5:$P$161,14,FALSE)*1*300,VLOOKUP($L679,BaseEqptCdF!$C$5:$P$161,12,FALSE)*0.2*300))))</f>
        <v/>
      </c>
      <c r="AG679" s="6" t="str">
        <f t="shared" si="93"/>
        <v/>
      </c>
      <c r="AH679" s="6">
        <f>IF($U679=Prog!$S$18,YEAR($X679),"")</f>
        <v>1900</v>
      </c>
      <c r="AI679" s="5" t="str">
        <f>IF(OR($AG679="",$U679=Prog!$S$18),"",IF(OR($U679=Prog!$S$17,$U679=Prog!$S$16),YEAR($X679),IF($AG679="ND","ND",$AI$8+$O679)))</f>
        <v/>
      </c>
      <c r="AJ679" s="3" t="str">
        <f t="shared" si="88"/>
        <v/>
      </c>
      <c r="AK679" s="3" t="str">
        <f t="shared" si="87"/>
        <v/>
      </c>
      <c r="AL679" s="3" t="str">
        <f t="shared" si="87"/>
        <v/>
      </c>
      <c r="AM679" s="3" t="str">
        <f t="shared" si="87"/>
        <v/>
      </c>
      <c r="AN679" s="3" t="str">
        <f t="shared" si="87"/>
        <v/>
      </c>
      <c r="AO679" s="2">
        <f t="shared" si="89"/>
        <v>0</v>
      </c>
      <c r="AP679" s="4"/>
      <c r="AQ679" s="3">
        <f>IF(AJ679=1,VLOOKUP($AP679,BaseEqptCdF!$C$5:$R$161,16,FALSE),0)</f>
        <v>0</v>
      </c>
      <c r="AR679" s="3">
        <f>IF(AK679=1,VLOOKUP($AP679,BaseEqptCdF!$C$5:$R$161,16,FALSE),0)</f>
        <v>0</v>
      </c>
      <c r="AS679" s="3">
        <f>IF(AL679=1,VLOOKUP($AP679,BaseEqptCdF!$C$5:$R$161,16,FALSE),0)</f>
        <v>0</v>
      </c>
      <c r="AT679" s="3">
        <f>IF(AM679=1,VLOOKUP($AP679,BaseEqptCdF!$C$5:$R$161,16,FALSE),0)</f>
        <v>0</v>
      </c>
      <c r="AU679" s="3">
        <f>IF(AN679=1,VLOOKUP($AP679,BaseEqptCdF!$C$5:$R$161,16,FALSE),0)</f>
        <v>0</v>
      </c>
      <c r="AV679" s="2">
        <f t="shared" si="90"/>
        <v>0</v>
      </c>
      <c r="AW679" s="3" t="str">
        <f>IF($L679="","",IF(SUM($AJ679:AJ679)=0,$AE679,VLOOKUP($AP679,BaseEqptCdF!$C$5:$R$161,16,FALSE)*$AC$3))</f>
        <v/>
      </c>
      <c r="AX679" s="3" t="str">
        <f>IF($L679="","",IF(SUM($AJ679:AK679)=0,$AE679,VLOOKUP($AP679,BaseEqptCdF!$C$5:$R$161,16,FALSE)*$AC$3))</f>
        <v/>
      </c>
      <c r="AY679" s="3" t="str">
        <f>IF($L679="","",IF(SUM($AJ679:AL679)=0,$AE679,VLOOKUP($AP679,BaseEqptCdF!$C$5:$R$161,16,FALSE)*$AC$3))</f>
        <v/>
      </c>
      <c r="AZ679" s="3" t="str">
        <f>IF($L679="","",IF(SUM($AJ679:AM679)=0,$AE679,VLOOKUP($AP679,BaseEqptCdF!$C$5:$R$161,16,FALSE)*$AC$3))</f>
        <v/>
      </c>
      <c r="BA679" s="3" t="str">
        <f>IF($L679="","",IF(SUM($AJ679:AN679)=0,$AE679,VLOOKUP($AP679,BaseEqptCdF!$C$5:$R$161,16,FALSE)*$AC$3))</f>
        <v/>
      </c>
      <c r="BB679" s="2">
        <f t="shared" si="91"/>
        <v>0</v>
      </c>
      <c r="BC679" s="3" t="str">
        <f>IF($L679="","",IF(SUM($AJ679:AJ679)=0,$AF679,IF(LEFT(VLOOKUP($AP679,BaseEqptCdF!$C$5:$E$161,3,FALSE),2)="SD",0,IF(LEFT(VLOOKUP($AP679,BaseEqptCdF!$C$5:$E$161,3,FALSE),2)="SB",1*52,VLOOKUP($AP679,BaseEqptCdF!$C$5:$S$161,12,FALSE)*0.2*300))))</f>
        <v/>
      </c>
      <c r="BD679" s="3" t="str">
        <f>IF($L679="","",IF(SUM($AJ679:AK679)=0,$AF679,IF(LEFT(VLOOKUP($AP679,BaseEqptCdF!$C$5:$E$161,3,FALSE),2)="SD",0,IF(LEFT(VLOOKUP($AP679,BaseEqptCdF!$C$5:$E$161,3,FALSE),2)="SB",1*52,VLOOKUP($AP679,BaseEqptCdF!$C$5:$S$161,12,FALSE)*0.2*300))))</f>
        <v/>
      </c>
      <c r="BE679" s="3" t="str">
        <f>IF($L679="","",IF(SUM($AJ679:AL679)=0,$AF679,IF(LEFT(VLOOKUP($AP679,BaseEqptCdF!$C$5:$E$161,3,FALSE),2)="SD",0,IF(LEFT(VLOOKUP($AP679,BaseEqptCdF!$C$5:$E$161,3,FALSE),2)="SB",1*52,VLOOKUP($AP679,BaseEqptCdF!$C$5:$S$161,12,FALSE)*0.2*300))))</f>
        <v/>
      </c>
      <c r="BF679" s="3" t="str">
        <f>IF($L679="","",IF(SUM($AJ679:AM679)=0,$AF679,IF(LEFT(VLOOKUP($AP679,BaseEqptCdF!$C$5:$E$161,3,FALSE),2)="SD",0,IF(LEFT(VLOOKUP($AP679,BaseEqptCdF!$C$5:$E$161,3,FALSE),2)="SB",1*52,VLOOKUP($AP679,BaseEqptCdF!$C$5:$S$161,12,FALSE)*0.2*300))))</f>
        <v/>
      </c>
      <c r="BG679" s="3" t="str">
        <f>IF($L679="","",IF(SUM($AJ679:AN679)=0,$AF679,IF(LEFT(VLOOKUP($AP679,BaseEqptCdF!$C$5:$E$161,3,FALSE),2)="SD",0,IF(LEFT(VLOOKUP($AP679,BaseEqptCdF!$C$5:$E$161,3,FALSE),2)="SB",1*52,VLOOKUP($AP679,BaseEqptCdF!$C$5:$S$161,12,FALSE)*0.2*300))))</f>
        <v/>
      </c>
      <c r="BH679" s="2">
        <f t="shared" si="92"/>
        <v>0</v>
      </c>
    </row>
    <row r="680" spans="1:60" x14ac:dyDescent="0.25">
      <c r="A680" s="296" t="str">
        <f t="array" ref="A680">IF($C680="","",INDEX(Prog!$B$8:$D$300,MATCH($C680,nivo1,0),1))</f>
        <v/>
      </c>
      <c r="B680" s="296" t="str">
        <f t="array" ref="B680">IF($C680="","",INDEX(Prog!$B$8:$D$300,MATCH($C680,nivo1,0),2))</f>
        <v/>
      </c>
      <c r="C680" s="273"/>
      <c r="D680" s="267"/>
      <c r="E680" s="273"/>
      <c r="F680" s="273"/>
      <c r="G680" s="273"/>
      <c r="H680" s="273"/>
      <c r="I680" s="273"/>
      <c r="J680" s="273"/>
      <c r="K680" s="274"/>
      <c r="L680" s="273"/>
      <c r="M680" s="273"/>
      <c r="N680" s="273"/>
      <c r="O680" s="275"/>
      <c r="P680" s="273"/>
      <c r="Q680" s="273"/>
      <c r="R680" s="273"/>
      <c r="S680" s="273"/>
      <c r="T680" s="276"/>
      <c r="U680" s="276"/>
      <c r="V680" s="276"/>
      <c r="W680" s="276"/>
      <c r="X680" s="277"/>
      <c r="Y680" s="278"/>
      <c r="AA680" s="8" t="str">
        <f>IF($L680="","",VLOOKUP($L680,BaseEqptCdF!$C$5:$E$161,2,FALSE))</f>
        <v/>
      </c>
      <c r="AB680" s="8" t="str">
        <f>IF($L680="","",VLOOKUP($L680,BaseEqptCdF!$C$5:$E$161,3,FALSE))</f>
        <v/>
      </c>
      <c r="AC680" s="7" t="str">
        <f>IF($L680="","",VLOOKUP($L680,BaseEqptCdF!$C$5:$I$161,6,FALSE))</f>
        <v/>
      </c>
      <c r="AD680" s="7" t="str">
        <f>IF($L680="","",VLOOKUP($L680,BaseEqptCdF!$C$5:$I$161,7,FALSE))</f>
        <v/>
      </c>
      <c r="AE680" s="3" t="str">
        <f>IF($L680="","",VLOOKUP($L680,BaseEqptCdF!$C$5:$R$161,16,FALSE)*$AC$3)</f>
        <v/>
      </c>
      <c r="AF680" s="3" t="str">
        <f>IF($L680="","",IF(LEFT($AB680,2)="SD",0,IF(LEFT($AB680,2)="SB",1*52,IF($N680=Prog!$P$17,VLOOKUP($L680,BaseEqptCdF!$C$5:$P$161,14,FALSE)*1*300,VLOOKUP($L680,BaseEqptCdF!$C$5:$P$161,12,FALSE)*0.2*300))))</f>
        <v/>
      </c>
      <c r="AG680" s="6" t="str">
        <f t="shared" si="93"/>
        <v/>
      </c>
      <c r="AH680" s="6">
        <f>IF($U680=Prog!$S$18,YEAR($X680),"")</f>
        <v>1900</v>
      </c>
      <c r="AI680" s="5" t="str">
        <f>IF(OR($AG680="",$U680=Prog!$S$18),"",IF(OR($U680=Prog!$S$17,$U680=Prog!$S$16),YEAR($X680),IF($AG680="ND","ND",$AI$8+$O680)))</f>
        <v/>
      </c>
      <c r="AJ680" s="3" t="str">
        <f t="shared" si="88"/>
        <v/>
      </c>
      <c r="AK680" s="3" t="str">
        <f t="shared" si="87"/>
        <v/>
      </c>
      <c r="AL680" s="3" t="str">
        <f t="shared" si="87"/>
        <v/>
      </c>
      <c r="AM680" s="3" t="str">
        <f t="shared" si="87"/>
        <v/>
      </c>
      <c r="AN680" s="3" t="str">
        <f t="shared" si="87"/>
        <v/>
      </c>
      <c r="AO680" s="2">
        <f t="shared" si="89"/>
        <v>0</v>
      </c>
      <c r="AP680" s="4"/>
      <c r="AQ680" s="3">
        <f>IF(AJ680=1,VLOOKUP($AP680,BaseEqptCdF!$C$5:$R$161,16,FALSE),0)</f>
        <v>0</v>
      </c>
      <c r="AR680" s="3">
        <f>IF(AK680=1,VLOOKUP($AP680,BaseEqptCdF!$C$5:$R$161,16,FALSE),0)</f>
        <v>0</v>
      </c>
      <c r="AS680" s="3">
        <f>IF(AL680=1,VLOOKUP($AP680,BaseEqptCdF!$C$5:$R$161,16,FALSE),0)</f>
        <v>0</v>
      </c>
      <c r="AT680" s="3">
        <f>IF(AM680=1,VLOOKUP($AP680,BaseEqptCdF!$C$5:$R$161,16,FALSE),0)</f>
        <v>0</v>
      </c>
      <c r="AU680" s="3">
        <f>IF(AN680=1,VLOOKUP($AP680,BaseEqptCdF!$C$5:$R$161,16,FALSE),0)</f>
        <v>0</v>
      </c>
      <c r="AV680" s="2">
        <f t="shared" si="90"/>
        <v>0</v>
      </c>
      <c r="AW680" s="3" t="str">
        <f>IF($L680="","",IF(SUM($AJ680:AJ680)=0,$AE680,VLOOKUP($AP680,BaseEqptCdF!$C$5:$R$161,16,FALSE)*$AC$3))</f>
        <v/>
      </c>
      <c r="AX680" s="3" t="str">
        <f>IF($L680="","",IF(SUM($AJ680:AK680)=0,$AE680,VLOOKUP($AP680,BaseEqptCdF!$C$5:$R$161,16,FALSE)*$AC$3))</f>
        <v/>
      </c>
      <c r="AY680" s="3" t="str">
        <f>IF($L680="","",IF(SUM($AJ680:AL680)=0,$AE680,VLOOKUP($AP680,BaseEqptCdF!$C$5:$R$161,16,FALSE)*$AC$3))</f>
        <v/>
      </c>
      <c r="AZ680" s="3" t="str">
        <f>IF($L680="","",IF(SUM($AJ680:AM680)=0,$AE680,VLOOKUP($AP680,BaseEqptCdF!$C$5:$R$161,16,FALSE)*$AC$3))</f>
        <v/>
      </c>
      <c r="BA680" s="3" t="str">
        <f>IF($L680="","",IF(SUM($AJ680:AN680)=0,$AE680,VLOOKUP($AP680,BaseEqptCdF!$C$5:$R$161,16,FALSE)*$AC$3))</f>
        <v/>
      </c>
      <c r="BB680" s="2">
        <f t="shared" si="91"/>
        <v>0</v>
      </c>
      <c r="BC680" s="3" t="str">
        <f>IF($L680="","",IF(SUM($AJ680:AJ680)=0,$AF680,IF(LEFT(VLOOKUP($AP680,BaseEqptCdF!$C$5:$E$161,3,FALSE),2)="SD",0,IF(LEFT(VLOOKUP($AP680,BaseEqptCdF!$C$5:$E$161,3,FALSE),2)="SB",1*52,VLOOKUP($AP680,BaseEqptCdF!$C$5:$S$161,12,FALSE)*0.2*300))))</f>
        <v/>
      </c>
      <c r="BD680" s="3" t="str">
        <f>IF($L680="","",IF(SUM($AJ680:AK680)=0,$AF680,IF(LEFT(VLOOKUP($AP680,BaseEqptCdF!$C$5:$E$161,3,FALSE),2)="SD",0,IF(LEFT(VLOOKUP($AP680,BaseEqptCdF!$C$5:$E$161,3,FALSE),2)="SB",1*52,VLOOKUP($AP680,BaseEqptCdF!$C$5:$S$161,12,FALSE)*0.2*300))))</f>
        <v/>
      </c>
      <c r="BE680" s="3" t="str">
        <f>IF($L680="","",IF(SUM($AJ680:AL680)=0,$AF680,IF(LEFT(VLOOKUP($AP680,BaseEqptCdF!$C$5:$E$161,3,FALSE),2)="SD",0,IF(LEFT(VLOOKUP($AP680,BaseEqptCdF!$C$5:$E$161,3,FALSE),2)="SB",1*52,VLOOKUP($AP680,BaseEqptCdF!$C$5:$S$161,12,FALSE)*0.2*300))))</f>
        <v/>
      </c>
      <c r="BF680" s="3" t="str">
        <f>IF($L680="","",IF(SUM($AJ680:AM680)=0,$AF680,IF(LEFT(VLOOKUP($AP680,BaseEqptCdF!$C$5:$E$161,3,FALSE),2)="SD",0,IF(LEFT(VLOOKUP($AP680,BaseEqptCdF!$C$5:$E$161,3,FALSE),2)="SB",1*52,VLOOKUP($AP680,BaseEqptCdF!$C$5:$S$161,12,FALSE)*0.2*300))))</f>
        <v/>
      </c>
      <c r="BG680" s="3" t="str">
        <f>IF($L680="","",IF(SUM($AJ680:AN680)=0,$AF680,IF(LEFT(VLOOKUP($AP680,BaseEqptCdF!$C$5:$E$161,3,FALSE),2)="SD",0,IF(LEFT(VLOOKUP($AP680,BaseEqptCdF!$C$5:$E$161,3,FALSE),2)="SB",1*52,VLOOKUP($AP680,BaseEqptCdF!$C$5:$S$161,12,FALSE)*0.2*300))))</f>
        <v/>
      </c>
      <c r="BH680" s="2">
        <f t="shared" si="92"/>
        <v>0</v>
      </c>
    </row>
    <row r="681" spans="1:60" x14ac:dyDescent="0.25">
      <c r="A681" s="296" t="str">
        <f t="array" ref="A681">IF($C681="","",INDEX(Prog!$B$8:$D$300,MATCH($C681,nivo1,0),1))</f>
        <v/>
      </c>
      <c r="B681" s="296" t="str">
        <f t="array" ref="B681">IF($C681="","",INDEX(Prog!$B$8:$D$300,MATCH($C681,nivo1,0),2))</f>
        <v/>
      </c>
      <c r="C681" s="273"/>
      <c r="D681" s="267"/>
      <c r="E681" s="273"/>
      <c r="F681" s="273"/>
      <c r="G681" s="273"/>
      <c r="H681" s="273"/>
      <c r="I681" s="273"/>
      <c r="J681" s="273"/>
      <c r="K681" s="274"/>
      <c r="L681" s="273"/>
      <c r="M681" s="273"/>
      <c r="N681" s="273"/>
      <c r="O681" s="275"/>
      <c r="P681" s="273"/>
      <c r="Q681" s="273"/>
      <c r="R681" s="273"/>
      <c r="S681" s="273"/>
      <c r="T681" s="276"/>
      <c r="U681" s="276"/>
      <c r="V681" s="276"/>
      <c r="W681" s="276"/>
      <c r="X681" s="277"/>
      <c r="Y681" s="278"/>
      <c r="AA681" s="8" t="str">
        <f>IF($L681="","",VLOOKUP($L681,BaseEqptCdF!$C$5:$E$161,2,FALSE))</f>
        <v/>
      </c>
      <c r="AB681" s="8" t="str">
        <f>IF($L681="","",VLOOKUP($L681,BaseEqptCdF!$C$5:$E$161,3,FALSE))</f>
        <v/>
      </c>
      <c r="AC681" s="7" t="str">
        <f>IF($L681="","",VLOOKUP($L681,BaseEqptCdF!$C$5:$I$161,6,FALSE))</f>
        <v/>
      </c>
      <c r="AD681" s="7" t="str">
        <f>IF($L681="","",VLOOKUP($L681,BaseEqptCdF!$C$5:$I$161,7,FALSE))</f>
        <v/>
      </c>
      <c r="AE681" s="3" t="str">
        <f>IF($L681="","",VLOOKUP($L681,BaseEqptCdF!$C$5:$R$161,16,FALSE)*$AC$3)</f>
        <v/>
      </c>
      <c r="AF681" s="3" t="str">
        <f>IF($L681="","",IF(LEFT($AB681,2)="SD",0,IF(LEFT($AB681,2)="SB",1*52,IF($N681=Prog!$P$17,VLOOKUP($L681,BaseEqptCdF!$C$5:$P$161,14,FALSE)*1*300,VLOOKUP($L681,BaseEqptCdF!$C$5:$P$161,12,FALSE)*0.2*300))))</f>
        <v/>
      </c>
      <c r="AG681" s="6" t="str">
        <f t="shared" si="93"/>
        <v/>
      </c>
      <c r="AH681" s="6">
        <f>IF($U681=Prog!$S$18,YEAR($X681),"")</f>
        <v>1900</v>
      </c>
      <c r="AI681" s="5" t="str">
        <f>IF(OR($AG681="",$U681=Prog!$S$18),"",IF(OR($U681=Prog!$S$17,$U681=Prog!$S$16),YEAR($X681),IF($AG681="ND","ND",$AI$8+$O681)))</f>
        <v/>
      </c>
      <c r="AJ681" s="3" t="str">
        <f t="shared" si="88"/>
        <v/>
      </c>
      <c r="AK681" s="3" t="str">
        <f t="shared" si="87"/>
        <v/>
      </c>
      <c r="AL681" s="3" t="str">
        <f t="shared" si="87"/>
        <v/>
      </c>
      <c r="AM681" s="3" t="str">
        <f t="shared" si="87"/>
        <v/>
      </c>
      <c r="AN681" s="3" t="str">
        <f t="shared" si="87"/>
        <v/>
      </c>
      <c r="AO681" s="2">
        <f t="shared" si="89"/>
        <v>0</v>
      </c>
      <c r="AP681" s="4"/>
      <c r="AQ681" s="3">
        <f>IF(AJ681=1,VLOOKUP($AP681,BaseEqptCdF!$C$5:$R$161,16,FALSE),0)</f>
        <v>0</v>
      </c>
      <c r="AR681" s="3">
        <f>IF(AK681=1,VLOOKUP($AP681,BaseEqptCdF!$C$5:$R$161,16,FALSE),0)</f>
        <v>0</v>
      </c>
      <c r="AS681" s="3">
        <f>IF(AL681=1,VLOOKUP($AP681,BaseEqptCdF!$C$5:$R$161,16,FALSE),0)</f>
        <v>0</v>
      </c>
      <c r="AT681" s="3">
        <f>IF(AM681=1,VLOOKUP($AP681,BaseEqptCdF!$C$5:$R$161,16,FALSE),0)</f>
        <v>0</v>
      </c>
      <c r="AU681" s="3">
        <f>IF(AN681=1,VLOOKUP($AP681,BaseEqptCdF!$C$5:$R$161,16,FALSE),0)</f>
        <v>0</v>
      </c>
      <c r="AV681" s="2">
        <f t="shared" si="90"/>
        <v>0</v>
      </c>
      <c r="AW681" s="3" t="str">
        <f>IF($L681="","",IF(SUM($AJ681:AJ681)=0,$AE681,VLOOKUP($AP681,BaseEqptCdF!$C$5:$R$161,16,FALSE)*$AC$3))</f>
        <v/>
      </c>
      <c r="AX681" s="3" t="str">
        <f>IF($L681="","",IF(SUM($AJ681:AK681)=0,$AE681,VLOOKUP($AP681,BaseEqptCdF!$C$5:$R$161,16,FALSE)*$AC$3))</f>
        <v/>
      </c>
      <c r="AY681" s="3" t="str">
        <f>IF($L681="","",IF(SUM($AJ681:AL681)=0,$AE681,VLOOKUP($AP681,BaseEqptCdF!$C$5:$R$161,16,FALSE)*$AC$3))</f>
        <v/>
      </c>
      <c r="AZ681" s="3" t="str">
        <f>IF($L681="","",IF(SUM($AJ681:AM681)=0,$AE681,VLOOKUP($AP681,BaseEqptCdF!$C$5:$R$161,16,FALSE)*$AC$3))</f>
        <v/>
      </c>
      <c r="BA681" s="3" t="str">
        <f>IF($L681="","",IF(SUM($AJ681:AN681)=0,$AE681,VLOOKUP($AP681,BaseEqptCdF!$C$5:$R$161,16,FALSE)*$AC$3))</f>
        <v/>
      </c>
      <c r="BB681" s="2">
        <f t="shared" si="91"/>
        <v>0</v>
      </c>
      <c r="BC681" s="3" t="str">
        <f>IF($L681="","",IF(SUM($AJ681:AJ681)=0,$AF681,IF(LEFT(VLOOKUP($AP681,BaseEqptCdF!$C$5:$E$161,3,FALSE),2)="SD",0,IF(LEFT(VLOOKUP($AP681,BaseEqptCdF!$C$5:$E$161,3,FALSE),2)="SB",1*52,VLOOKUP($AP681,BaseEqptCdF!$C$5:$S$161,12,FALSE)*0.2*300))))</f>
        <v/>
      </c>
      <c r="BD681" s="3" t="str">
        <f>IF($L681="","",IF(SUM($AJ681:AK681)=0,$AF681,IF(LEFT(VLOOKUP($AP681,BaseEqptCdF!$C$5:$E$161,3,FALSE),2)="SD",0,IF(LEFT(VLOOKUP($AP681,BaseEqptCdF!$C$5:$E$161,3,FALSE),2)="SB",1*52,VLOOKUP($AP681,BaseEqptCdF!$C$5:$S$161,12,FALSE)*0.2*300))))</f>
        <v/>
      </c>
      <c r="BE681" s="3" t="str">
        <f>IF($L681="","",IF(SUM($AJ681:AL681)=0,$AF681,IF(LEFT(VLOOKUP($AP681,BaseEqptCdF!$C$5:$E$161,3,FALSE),2)="SD",0,IF(LEFT(VLOOKUP($AP681,BaseEqptCdF!$C$5:$E$161,3,FALSE),2)="SB",1*52,VLOOKUP($AP681,BaseEqptCdF!$C$5:$S$161,12,FALSE)*0.2*300))))</f>
        <v/>
      </c>
      <c r="BF681" s="3" t="str">
        <f>IF($L681="","",IF(SUM($AJ681:AM681)=0,$AF681,IF(LEFT(VLOOKUP($AP681,BaseEqptCdF!$C$5:$E$161,3,FALSE),2)="SD",0,IF(LEFT(VLOOKUP($AP681,BaseEqptCdF!$C$5:$E$161,3,FALSE),2)="SB",1*52,VLOOKUP($AP681,BaseEqptCdF!$C$5:$S$161,12,FALSE)*0.2*300))))</f>
        <v/>
      </c>
      <c r="BG681" s="3" t="str">
        <f>IF($L681="","",IF(SUM($AJ681:AN681)=0,$AF681,IF(LEFT(VLOOKUP($AP681,BaseEqptCdF!$C$5:$E$161,3,FALSE),2)="SD",0,IF(LEFT(VLOOKUP($AP681,BaseEqptCdF!$C$5:$E$161,3,FALSE),2)="SB",1*52,VLOOKUP($AP681,BaseEqptCdF!$C$5:$S$161,12,FALSE)*0.2*300))))</f>
        <v/>
      </c>
      <c r="BH681" s="2">
        <f t="shared" si="92"/>
        <v>0</v>
      </c>
    </row>
    <row r="682" spans="1:60" x14ac:dyDescent="0.25">
      <c r="A682" s="296" t="str">
        <f t="array" ref="A682">IF($C682="","",INDEX(Prog!$B$8:$D$300,MATCH($C682,nivo1,0),1))</f>
        <v/>
      </c>
      <c r="B682" s="296" t="str">
        <f t="array" ref="B682">IF($C682="","",INDEX(Prog!$B$8:$D$300,MATCH($C682,nivo1,0),2))</f>
        <v/>
      </c>
      <c r="C682" s="273"/>
      <c r="D682" s="267"/>
      <c r="E682" s="273"/>
      <c r="F682" s="273"/>
      <c r="G682" s="273"/>
      <c r="H682" s="273"/>
      <c r="I682" s="273"/>
      <c r="J682" s="273"/>
      <c r="K682" s="274"/>
      <c r="L682" s="273"/>
      <c r="M682" s="273"/>
      <c r="N682" s="273"/>
      <c r="O682" s="275"/>
      <c r="P682" s="273"/>
      <c r="Q682" s="273"/>
      <c r="R682" s="273"/>
      <c r="S682" s="273"/>
      <c r="T682" s="276"/>
      <c r="U682" s="276"/>
      <c r="V682" s="276"/>
      <c r="W682" s="276"/>
      <c r="X682" s="277"/>
      <c r="Y682" s="278"/>
      <c r="AA682" s="8" t="str">
        <f>IF($L682="","",VLOOKUP($L682,BaseEqptCdF!$C$5:$E$161,2,FALSE))</f>
        <v/>
      </c>
      <c r="AB682" s="8" t="str">
        <f>IF($L682="","",VLOOKUP($L682,BaseEqptCdF!$C$5:$E$161,3,FALSE))</f>
        <v/>
      </c>
      <c r="AC682" s="7" t="str">
        <f>IF($L682="","",VLOOKUP($L682,BaseEqptCdF!$C$5:$I$161,6,FALSE))</f>
        <v/>
      </c>
      <c r="AD682" s="7" t="str">
        <f>IF($L682="","",VLOOKUP($L682,BaseEqptCdF!$C$5:$I$161,7,FALSE))</f>
        <v/>
      </c>
      <c r="AE682" s="3" t="str">
        <f>IF($L682="","",VLOOKUP($L682,BaseEqptCdF!$C$5:$R$161,16,FALSE)*$AC$3)</f>
        <v/>
      </c>
      <c r="AF682" s="3" t="str">
        <f>IF($L682="","",IF(LEFT($AB682,2)="SD",0,IF(LEFT($AB682,2)="SB",1*52,IF($N682=Prog!$P$17,VLOOKUP($L682,BaseEqptCdF!$C$5:$P$161,14,FALSE)*1*300,VLOOKUP($L682,BaseEqptCdF!$C$5:$P$161,12,FALSE)*0.2*300))))</f>
        <v/>
      </c>
      <c r="AG682" s="6" t="str">
        <f t="shared" si="93"/>
        <v/>
      </c>
      <c r="AH682" s="6">
        <f>IF($U682=Prog!$S$18,YEAR($X682),"")</f>
        <v>1900</v>
      </c>
      <c r="AI682" s="5" t="str">
        <f>IF(OR($AG682="",$U682=Prog!$S$18),"",IF(OR($U682=Prog!$S$17,$U682=Prog!$S$16),YEAR($X682),IF($AG682="ND","ND",$AI$8+$O682)))</f>
        <v/>
      </c>
      <c r="AJ682" s="3" t="str">
        <f t="shared" si="88"/>
        <v/>
      </c>
      <c r="AK682" s="3" t="str">
        <f t="shared" si="87"/>
        <v/>
      </c>
      <c r="AL682" s="3" t="str">
        <f t="shared" si="87"/>
        <v/>
      </c>
      <c r="AM682" s="3" t="str">
        <f t="shared" si="87"/>
        <v/>
      </c>
      <c r="AN682" s="3" t="str">
        <f t="shared" si="87"/>
        <v/>
      </c>
      <c r="AO682" s="2">
        <f t="shared" si="89"/>
        <v>0</v>
      </c>
      <c r="AP682" s="4"/>
      <c r="AQ682" s="3">
        <f>IF(AJ682=1,VLOOKUP($AP682,BaseEqptCdF!$C$5:$R$161,16,FALSE),0)</f>
        <v>0</v>
      </c>
      <c r="AR682" s="3">
        <f>IF(AK682=1,VLOOKUP($AP682,BaseEqptCdF!$C$5:$R$161,16,FALSE),0)</f>
        <v>0</v>
      </c>
      <c r="AS682" s="3">
        <f>IF(AL682=1,VLOOKUP($AP682,BaseEqptCdF!$C$5:$R$161,16,FALSE),0)</f>
        <v>0</v>
      </c>
      <c r="AT682" s="3">
        <f>IF(AM682=1,VLOOKUP($AP682,BaseEqptCdF!$C$5:$R$161,16,FALSE),0)</f>
        <v>0</v>
      </c>
      <c r="AU682" s="3">
        <f>IF(AN682=1,VLOOKUP($AP682,BaseEqptCdF!$C$5:$R$161,16,FALSE),0)</f>
        <v>0</v>
      </c>
      <c r="AV682" s="2">
        <f t="shared" si="90"/>
        <v>0</v>
      </c>
      <c r="AW682" s="3" t="str">
        <f>IF($L682="","",IF(SUM($AJ682:AJ682)=0,$AE682,VLOOKUP($AP682,BaseEqptCdF!$C$5:$R$161,16,FALSE)*$AC$3))</f>
        <v/>
      </c>
      <c r="AX682" s="3" t="str">
        <f>IF($L682="","",IF(SUM($AJ682:AK682)=0,$AE682,VLOOKUP($AP682,BaseEqptCdF!$C$5:$R$161,16,FALSE)*$AC$3))</f>
        <v/>
      </c>
      <c r="AY682" s="3" t="str">
        <f>IF($L682="","",IF(SUM($AJ682:AL682)=0,$AE682,VLOOKUP($AP682,BaseEqptCdF!$C$5:$R$161,16,FALSE)*$AC$3))</f>
        <v/>
      </c>
      <c r="AZ682" s="3" t="str">
        <f>IF($L682="","",IF(SUM($AJ682:AM682)=0,$AE682,VLOOKUP($AP682,BaseEqptCdF!$C$5:$R$161,16,FALSE)*$AC$3))</f>
        <v/>
      </c>
      <c r="BA682" s="3" t="str">
        <f>IF($L682="","",IF(SUM($AJ682:AN682)=0,$AE682,VLOOKUP($AP682,BaseEqptCdF!$C$5:$R$161,16,FALSE)*$AC$3))</f>
        <v/>
      </c>
      <c r="BB682" s="2">
        <f t="shared" si="91"/>
        <v>0</v>
      </c>
      <c r="BC682" s="3" t="str">
        <f>IF($L682="","",IF(SUM($AJ682:AJ682)=0,$AF682,IF(LEFT(VLOOKUP($AP682,BaseEqptCdF!$C$5:$E$161,3,FALSE),2)="SD",0,IF(LEFT(VLOOKUP($AP682,BaseEqptCdF!$C$5:$E$161,3,FALSE),2)="SB",1*52,VLOOKUP($AP682,BaseEqptCdF!$C$5:$S$161,12,FALSE)*0.2*300))))</f>
        <v/>
      </c>
      <c r="BD682" s="3" t="str">
        <f>IF($L682="","",IF(SUM($AJ682:AK682)=0,$AF682,IF(LEFT(VLOOKUP($AP682,BaseEqptCdF!$C$5:$E$161,3,FALSE),2)="SD",0,IF(LEFT(VLOOKUP($AP682,BaseEqptCdF!$C$5:$E$161,3,FALSE),2)="SB",1*52,VLOOKUP($AP682,BaseEqptCdF!$C$5:$S$161,12,FALSE)*0.2*300))))</f>
        <v/>
      </c>
      <c r="BE682" s="3" t="str">
        <f>IF($L682="","",IF(SUM($AJ682:AL682)=0,$AF682,IF(LEFT(VLOOKUP($AP682,BaseEqptCdF!$C$5:$E$161,3,FALSE),2)="SD",0,IF(LEFT(VLOOKUP($AP682,BaseEqptCdF!$C$5:$E$161,3,FALSE),2)="SB",1*52,VLOOKUP($AP682,BaseEqptCdF!$C$5:$S$161,12,FALSE)*0.2*300))))</f>
        <v/>
      </c>
      <c r="BF682" s="3" t="str">
        <f>IF($L682="","",IF(SUM($AJ682:AM682)=0,$AF682,IF(LEFT(VLOOKUP($AP682,BaseEqptCdF!$C$5:$E$161,3,FALSE),2)="SD",0,IF(LEFT(VLOOKUP($AP682,BaseEqptCdF!$C$5:$E$161,3,FALSE),2)="SB",1*52,VLOOKUP($AP682,BaseEqptCdF!$C$5:$S$161,12,FALSE)*0.2*300))))</f>
        <v/>
      </c>
      <c r="BG682" s="3" t="str">
        <f>IF($L682="","",IF(SUM($AJ682:AN682)=0,$AF682,IF(LEFT(VLOOKUP($AP682,BaseEqptCdF!$C$5:$E$161,3,FALSE),2)="SD",0,IF(LEFT(VLOOKUP($AP682,BaseEqptCdF!$C$5:$E$161,3,FALSE),2)="SB",1*52,VLOOKUP($AP682,BaseEqptCdF!$C$5:$S$161,12,FALSE)*0.2*300))))</f>
        <v/>
      </c>
      <c r="BH682" s="2">
        <f t="shared" si="92"/>
        <v>0</v>
      </c>
    </row>
    <row r="683" spans="1:60" x14ac:dyDescent="0.25">
      <c r="A683" s="296" t="str">
        <f t="array" ref="A683">IF($C683="","",INDEX(Prog!$B$8:$D$300,MATCH($C683,nivo1,0),1))</f>
        <v/>
      </c>
      <c r="B683" s="296" t="str">
        <f t="array" ref="B683">IF($C683="","",INDEX(Prog!$B$8:$D$300,MATCH($C683,nivo1,0),2))</f>
        <v/>
      </c>
      <c r="C683" s="273"/>
      <c r="D683" s="267"/>
      <c r="E683" s="273"/>
      <c r="F683" s="273"/>
      <c r="G683" s="273"/>
      <c r="H683" s="273"/>
      <c r="I683" s="273"/>
      <c r="J683" s="273"/>
      <c r="K683" s="274"/>
      <c r="L683" s="273"/>
      <c r="M683" s="273"/>
      <c r="N683" s="273"/>
      <c r="O683" s="275"/>
      <c r="P683" s="273"/>
      <c r="Q683" s="273"/>
      <c r="R683" s="273"/>
      <c r="S683" s="273"/>
      <c r="T683" s="276"/>
      <c r="U683" s="276"/>
      <c r="V683" s="276"/>
      <c r="W683" s="276"/>
      <c r="X683" s="277"/>
      <c r="Y683" s="278"/>
      <c r="AA683" s="8" t="str">
        <f>IF($L683="","",VLOOKUP($L683,BaseEqptCdF!$C$5:$E$161,2,FALSE))</f>
        <v/>
      </c>
      <c r="AB683" s="8" t="str">
        <f>IF($L683="","",VLOOKUP($L683,BaseEqptCdF!$C$5:$E$161,3,FALSE))</f>
        <v/>
      </c>
      <c r="AC683" s="7" t="str">
        <f>IF($L683="","",VLOOKUP($L683,BaseEqptCdF!$C$5:$I$161,6,FALSE))</f>
        <v/>
      </c>
      <c r="AD683" s="7" t="str">
        <f>IF($L683="","",VLOOKUP($L683,BaseEqptCdF!$C$5:$I$161,7,FALSE))</f>
        <v/>
      </c>
      <c r="AE683" s="3" t="str">
        <f>IF($L683="","",VLOOKUP($L683,BaseEqptCdF!$C$5:$R$161,16,FALSE)*$AC$3)</f>
        <v/>
      </c>
      <c r="AF683" s="3" t="str">
        <f>IF($L683="","",IF(LEFT($AB683,2)="SD",0,IF(LEFT($AB683,2)="SB",1*52,IF($N683=Prog!$P$17,VLOOKUP($L683,BaseEqptCdF!$C$5:$P$161,14,FALSE)*1*300,VLOOKUP($L683,BaseEqptCdF!$C$5:$P$161,12,FALSE)*0.2*300))))</f>
        <v/>
      </c>
      <c r="AG683" s="6" t="str">
        <f t="shared" si="93"/>
        <v/>
      </c>
      <c r="AH683" s="6">
        <f>IF($U683=Prog!$S$18,YEAR($X683),"")</f>
        <v>1900</v>
      </c>
      <c r="AI683" s="5" t="str">
        <f>IF(OR($AG683="",$U683=Prog!$S$18),"",IF(OR($U683=Prog!$S$17,$U683=Prog!$S$16),YEAR($X683),IF($AG683="ND","ND",$AI$8+$O683)))</f>
        <v/>
      </c>
      <c r="AJ683" s="3" t="str">
        <f t="shared" si="88"/>
        <v/>
      </c>
      <c r="AK683" s="3" t="str">
        <f t="shared" si="87"/>
        <v/>
      </c>
      <c r="AL683" s="3" t="str">
        <f t="shared" si="87"/>
        <v/>
      </c>
      <c r="AM683" s="3" t="str">
        <f t="shared" si="87"/>
        <v/>
      </c>
      <c r="AN683" s="3" t="str">
        <f t="shared" si="87"/>
        <v/>
      </c>
      <c r="AO683" s="2">
        <f t="shared" si="89"/>
        <v>0</v>
      </c>
      <c r="AP683" s="4"/>
      <c r="AQ683" s="3">
        <f>IF(AJ683=1,VLOOKUP($AP683,BaseEqptCdF!$C$5:$R$161,16,FALSE),0)</f>
        <v>0</v>
      </c>
      <c r="AR683" s="3">
        <f>IF(AK683=1,VLOOKUP($AP683,BaseEqptCdF!$C$5:$R$161,16,FALSE),0)</f>
        <v>0</v>
      </c>
      <c r="AS683" s="3">
        <f>IF(AL683=1,VLOOKUP($AP683,BaseEqptCdF!$C$5:$R$161,16,FALSE),0)</f>
        <v>0</v>
      </c>
      <c r="AT683" s="3">
        <f>IF(AM683=1,VLOOKUP($AP683,BaseEqptCdF!$C$5:$R$161,16,FALSE),0)</f>
        <v>0</v>
      </c>
      <c r="AU683" s="3">
        <f>IF(AN683=1,VLOOKUP($AP683,BaseEqptCdF!$C$5:$R$161,16,FALSE),0)</f>
        <v>0</v>
      </c>
      <c r="AV683" s="2">
        <f t="shared" si="90"/>
        <v>0</v>
      </c>
      <c r="AW683" s="3" t="str">
        <f>IF($L683="","",IF(SUM($AJ683:AJ683)=0,$AE683,VLOOKUP($AP683,BaseEqptCdF!$C$5:$R$161,16,FALSE)*$AC$3))</f>
        <v/>
      </c>
      <c r="AX683" s="3" t="str">
        <f>IF($L683="","",IF(SUM($AJ683:AK683)=0,$AE683,VLOOKUP($AP683,BaseEqptCdF!$C$5:$R$161,16,FALSE)*$AC$3))</f>
        <v/>
      </c>
      <c r="AY683" s="3" t="str">
        <f>IF($L683="","",IF(SUM($AJ683:AL683)=0,$AE683,VLOOKUP($AP683,BaseEqptCdF!$C$5:$R$161,16,FALSE)*$AC$3))</f>
        <v/>
      </c>
      <c r="AZ683" s="3" t="str">
        <f>IF($L683="","",IF(SUM($AJ683:AM683)=0,$AE683,VLOOKUP($AP683,BaseEqptCdF!$C$5:$R$161,16,FALSE)*$AC$3))</f>
        <v/>
      </c>
      <c r="BA683" s="3" t="str">
        <f>IF($L683="","",IF(SUM($AJ683:AN683)=0,$AE683,VLOOKUP($AP683,BaseEqptCdF!$C$5:$R$161,16,FALSE)*$AC$3))</f>
        <v/>
      </c>
      <c r="BB683" s="2">
        <f t="shared" si="91"/>
        <v>0</v>
      </c>
      <c r="BC683" s="3" t="str">
        <f>IF($L683="","",IF(SUM($AJ683:AJ683)=0,$AF683,IF(LEFT(VLOOKUP($AP683,BaseEqptCdF!$C$5:$E$161,3,FALSE),2)="SD",0,IF(LEFT(VLOOKUP($AP683,BaseEqptCdF!$C$5:$E$161,3,FALSE),2)="SB",1*52,VLOOKUP($AP683,BaseEqptCdF!$C$5:$S$161,12,FALSE)*0.2*300))))</f>
        <v/>
      </c>
      <c r="BD683" s="3" t="str">
        <f>IF($L683="","",IF(SUM($AJ683:AK683)=0,$AF683,IF(LEFT(VLOOKUP($AP683,BaseEqptCdF!$C$5:$E$161,3,FALSE),2)="SD",0,IF(LEFT(VLOOKUP($AP683,BaseEqptCdF!$C$5:$E$161,3,FALSE),2)="SB",1*52,VLOOKUP($AP683,BaseEqptCdF!$C$5:$S$161,12,FALSE)*0.2*300))))</f>
        <v/>
      </c>
      <c r="BE683" s="3" t="str">
        <f>IF($L683="","",IF(SUM($AJ683:AL683)=0,$AF683,IF(LEFT(VLOOKUP($AP683,BaseEqptCdF!$C$5:$E$161,3,FALSE),2)="SD",0,IF(LEFT(VLOOKUP($AP683,BaseEqptCdF!$C$5:$E$161,3,FALSE),2)="SB",1*52,VLOOKUP($AP683,BaseEqptCdF!$C$5:$S$161,12,FALSE)*0.2*300))))</f>
        <v/>
      </c>
      <c r="BF683" s="3" t="str">
        <f>IF($L683="","",IF(SUM($AJ683:AM683)=0,$AF683,IF(LEFT(VLOOKUP($AP683,BaseEqptCdF!$C$5:$E$161,3,FALSE),2)="SD",0,IF(LEFT(VLOOKUP($AP683,BaseEqptCdF!$C$5:$E$161,3,FALSE),2)="SB",1*52,VLOOKUP($AP683,BaseEqptCdF!$C$5:$S$161,12,FALSE)*0.2*300))))</f>
        <v/>
      </c>
      <c r="BG683" s="3" t="str">
        <f>IF($L683="","",IF(SUM($AJ683:AN683)=0,$AF683,IF(LEFT(VLOOKUP($AP683,BaseEqptCdF!$C$5:$E$161,3,FALSE),2)="SD",0,IF(LEFT(VLOOKUP($AP683,BaseEqptCdF!$C$5:$E$161,3,FALSE),2)="SB",1*52,VLOOKUP($AP683,BaseEqptCdF!$C$5:$S$161,12,FALSE)*0.2*300))))</f>
        <v/>
      </c>
      <c r="BH683" s="2">
        <f t="shared" si="92"/>
        <v>0</v>
      </c>
    </row>
    <row r="684" spans="1:60" x14ac:dyDescent="0.25">
      <c r="A684" s="296" t="str">
        <f t="array" ref="A684">IF($C684="","",INDEX(Prog!$B$8:$D$300,MATCH($C684,nivo1,0),1))</f>
        <v/>
      </c>
      <c r="B684" s="296" t="str">
        <f t="array" ref="B684">IF($C684="","",INDEX(Prog!$B$8:$D$300,MATCH($C684,nivo1,0),2))</f>
        <v/>
      </c>
      <c r="C684" s="273"/>
      <c r="D684" s="267"/>
      <c r="E684" s="273"/>
      <c r="F684" s="273"/>
      <c r="G684" s="273"/>
      <c r="H684" s="273"/>
      <c r="I684" s="273"/>
      <c r="J684" s="273"/>
      <c r="K684" s="274"/>
      <c r="L684" s="273"/>
      <c r="M684" s="273"/>
      <c r="N684" s="273"/>
      <c r="O684" s="275"/>
      <c r="P684" s="273"/>
      <c r="Q684" s="273"/>
      <c r="R684" s="273"/>
      <c r="S684" s="273"/>
      <c r="T684" s="276"/>
      <c r="U684" s="276"/>
      <c r="V684" s="276"/>
      <c r="W684" s="276"/>
      <c r="X684" s="277"/>
      <c r="Y684" s="278"/>
      <c r="AA684" s="8" t="str">
        <f>IF($L684="","",VLOOKUP($L684,BaseEqptCdF!$C$5:$E$161,2,FALSE))</f>
        <v/>
      </c>
      <c r="AB684" s="8" t="str">
        <f>IF($L684="","",VLOOKUP($L684,BaseEqptCdF!$C$5:$E$161,3,FALSE))</f>
        <v/>
      </c>
      <c r="AC684" s="7" t="str">
        <f>IF($L684="","",VLOOKUP($L684,BaseEqptCdF!$C$5:$I$161,6,FALSE))</f>
        <v/>
      </c>
      <c r="AD684" s="7" t="str">
        <f>IF($L684="","",VLOOKUP($L684,BaseEqptCdF!$C$5:$I$161,7,FALSE))</f>
        <v/>
      </c>
      <c r="AE684" s="3" t="str">
        <f>IF($L684="","",VLOOKUP($L684,BaseEqptCdF!$C$5:$R$161,16,FALSE)*$AC$3)</f>
        <v/>
      </c>
      <c r="AF684" s="3" t="str">
        <f>IF($L684="","",IF(LEFT($AB684,2)="SD",0,IF(LEFT($AB684,2)="SB",1*52,IF($N684=Prog!$P$17,VLOOKUP($L684,BaseEqptCdF!$C$5:$P$161,14,FALSE)*1*300,VLOOKUP($L684,BaseEqptCdF!$C$5:$P$161,12,FALSE)*0.2*300))))</f>
        <v/>
      </c>
      <c r="AG684" s="6" t="str">
        <f t="shared" si="93"/>
        <v/>
      </c>
      <c r="AH684" s="6">
        <f>IF($U684=Prog!$S$18,YEAR($X684),"")</f>
        <v>1900</v>
      </c>
      <c r="AI684" s="5" t="str">
        <f>IF(OR($AG684="",$U684=Prog!$S$18),"",IF(OR($U684=Prog!$S$17,$U684=Prog!$S$16),YEAR($X684),IF($AG684="ND","ND",$AI$8+$O684)))</f>
        <v/>
      </c>
      <c r="AJ684" s="3" t="str">
        <f t="shared" si="88"/>
        <v/>
      </c>
      <c r="AK684" s="3" t="str">
        <f t="shared" si="87"/>
        <v/>
      </c>
      <c r="AL684" s="3" t="str">
        <f t="shared" si="87"/>
        <v/>
      </c>
      <c r="AM684" s="3" t="str">
        <f t="shared" si="87"/>
        <v/>
      </c>
      <c r="AN684" s="3" t="str">
        <f t="shared" si="87"/>
        <v/>
      </c>
      <c r="AO684" s="2">
        <f t="shared" si="89"/>
        <v>0</v>
      </c>
      <c r="AP684" s="4"/>
      <c r="AQ684" s="3">
        <f>IF(AJ684=1,VLOOKUP($AP684,BaseEqptCdF!$C$5:$R$161,16,FALSE),0)</f>
        <v>0</v>
      </c>
      <c r="AR684" s="3">
        <f>IF(AK684=1,VLOOKUP($AP684,BaseEqptCdF!$C$5:$R$161,16,FALSE),0)</f>
        <v>0</v>
      </c>
      <c r="AS684" s="3">
        <f>IF(AL684=1,VLOOKUP($AP684,BaseEqptCdF!$C$5:$R$161,16,FALSE),0)</f>
        <v>0</v>
      </c>
      <c r="AT684" s="3">
        <f>IF(AM684=1,VLOOKUP($AP684,BaseEqptCdF!$C$5:$R$161,16,FALSE),0)</f>
        <v>0</v>
      </c>
      <c r="AU684" s="3">
        <f>IF(AN684=1,VLOOKUP($AP684,BaseEqptCdF!$C$5:$R$161,16,FALSE),0)</f>
        <v>0</v>
      </c>
      <c r="AV684" s="2">
        <f t="shared" si="90"/>
        <v>0</v>
      </c>
      <c r="AW684" s="3" t="str">
        <f>IF($L684="","",IF(SUM($AJ684:AJ684)=0,$AE684,VLOOKUP($AP684,BaseEqptCdF!$C$5:$R$161,16,FALSE)*$AC$3))</f>
        <v/>
      </c>
      <c r="AX684" s="3" t="str">
        <f>IF($L684="","",IF(SUM($AJ684:AK684)=0,$AE684,VLOOKUP($AP684,BaseEqptCdF!$C$5:$R$161,16,FALSE)*$AC$3))</f>
        <v/>
      </c>
      <c r="AY684" s="3" t="str">
        <f>IF($L684="","",IF(SUM($AJ684:AL684)=0,$AE684,VLOOKUP($AP684,BaseEqptCdF!$C$5:$R$161,16,FALSE)*$AC$3))</f>
        <v/>
      </c>
      <c r="AZ684" s="3" t="str">
        <f>IF($L684="","",IF(SUM($AJ684:AM684)=0,$AE684,VLOOKUP($AP684,BaseEqptCdF!$C$5:$R$161,16,FALSE)*$AC$3))</f>
        <v/>
      </c>
      <c r="BA684" s="3" t="str">
        <f>IF($L684="","",IF(SUM($AJ684:AN684)=0,$AE684,VLOOKUP($AP684,BaseEqptCdF!$C$5:$R$161,16,FALSE)*$AC$3))</f>
        <v/>
      </c>
      <c r="BB684" s="2">
        <f t="shared" si="91"/>
        <v>0</v>
      </c>
      <c r="BC684" s="3" t="str">
        <f>IF($L684="","",IF(SUM($AJ684:AJ684)=0,$AF684,IF(LEFT(VLOOKUP($AP684,BaseEqptCdF!$C$5:$E$161,3,FALSE),2)="SD",0,IF(LEFT(VLOOKUP($AP684,BaseEqptCdF!$C$5:$E$161,3,FALSE),2)="SB",1*52,VLOOKUP($AP684,BaseEqptCdF!$C$5:$S$161,12,FALSE)*0.2*300))))</f>
        <v/>
      </c>
      <c r="BD684" s="3" t="str">
        <f>IF($L684="","",IF(SUM($AJ684:AK684)=0,$AF684,IF(LEFT(VLOOKUP($AP684,BaseEqptCdF!$C$5:$E$161,3,FALSE),2)="SD",0,IF(LEFT(VLOOKUP($AP684,BaseEqptCdF!$C$5:$E$161,3,FALSE),2)="SB",1*52,VLOOKUP($AP684,BaseEqptCdF!$C$5:$S$161,12,FALSE)*0.2*300))))</f>
        <v/>
      </c>
      <c r="BE684" s="3" t="str">
        <f>IF($L684="","",IF(SUM($AJ684:AL684)=0,$AF684,IF(LEFT(VLOOKUP($AP684,BaseEqptCdF!$C$5:$E$161,3,FALSE),2)="SD",0,IF(LEFT(VLOOKUP($AP684,BaseEqptCdF!$C$5:$E$161,3,FALSE),2)="SB",1*52,VLOOKUP($AP684,BaseEqptCdF!$C$5:$S$161,12,FALSE)*0.2*300))))</f>
        <v/>
      </c>
      <c r="BF684" s="3" t="str">
        <f>IF($L684="","",IF(SUM($AJ684:AM684)=0,$AF684,IF(LEFT(VLOOKUP($AP684,BaseEqptCdF!$C$5:$E$161,3,FALSE),2)="SD",0,IF(LEFT(VLOOKUP($AP684,BaseEqptCdF!$C$5:$E$161,3,FALSE),2)="SB",1*52,VLOOKUP($AP684,BaseEqptCdF!$C$5:$S$161,12,FALSE)*0.2*300))))</f>
        <v/>
      </c>
      <c r="BG684" s="3" t="str">
        <f>IF($L684="","",IF(SUM($AJ684:AN684)=0,$AF684,IF(LEFT(VLOOKUP($AP684,BaseEqptCdF!$C$5:$E$161,3,FALSE),2)="SD",0,IF(LEFT(VLOOKUP($AP684,BaseEqptCdF!$C$5:$E$161,3,FALSE),2)="SB",1*52,VLOOKUP($AP684,BaseEqptCdF!$C$5:$S$161,12,FALSE)*0.2*300))))</f>
        <v/>
      </c>
      <c r="BH684" s="2">
        <f t="shared" si="92"/>
        <v>0</v>
      </c>
    </row>
    <row r="685" spans="1:60" x14ac:dyDescent="0.25">
      <c r="A685" s="296" t="str">
        <f t="array" ref="A685">IF($C685="","",INDEX(Prog!$B$8:$D$300,MATCH($C685,nivo1,0),1))</f>
        <v/>
      </c>
      <c r="B685" s="296" t="str">
        <f t="array" ref="B685">IF($C685="","",INDEX(Prog!$B$8:$D$300,MATCH($C685,nivo1,0),2))</f>
        <v/>
      </c>
      <c r="C685" s="273"/>
      <c r="D685" s="267"/>
      <c r="E685" s="273"/>
      <c r="F685" s="273"/>
      <c r="G685" s="273"/>
      <c r="H685" s="273"/>
      <c r="I685" s="273"/>
      <c r="J685" s="273"/>
      <c r="K685" s="274"/>
      <c r="L685" s="273"/>
      <c r="M685" s="273"/>
      <c r="N685" s="273"/>
      <c r="O685" s="275"/>
      <c r="P685" s="273"/>
      <c r="Q685" s="273"/>
      <c r="R685" s="273"/>
      <c r="S685" s="273"/>
      <c r="T685" s="276"/>
      <c r="U685" s="276"/>
      <c r="V685" s="276"/>
      <c r="W685" s="276"/>
      <c r="X685" s="277"/>
      <c r="Y685" s="278"/>
      <c r="AA685" s="8" t="str">
        <f>IF($L685="","",VLOOKUP($L685,BaseEqptCdF!$C$5:$E$161,2,FALSE))</f>
        <v/>
      </c>
      <c r="AB685" s="8" t="str">
        <f>IF($L685="","",VLOOKUP($L685,BaseEqptCdF!$C$5:$E$161,3,FALSE))</f>
        <v/>
      </c>
      <c r="AC685" s="7" t="str">
        <f>IF($L685="","",VLOOKUP($L685,BaseEqptCdF!$C$5:$I$161,6,FALSE))</f>
        <v/>
      </c>
      <c r="AD685" s="7" t="str">
        <f>IF($L685="","",VLOOKUP($L685,BaseEqptCdF!$C$5:$I$161,7,FALSE))</f>
        <v/>
      </c>
      <c r="AE685" s="3" t="str">
        <f>IF($L685="","",VLOOKUP($L685,BaseEqptCdF!$C$5:$R$161,16,FALSE)*$AC$3)</f>
        <v/>
      </c>
      <c r="AF685" s="3" t="str">
        <f>IF($L685="","",IF(LEFT($AB685,2)="SD",0,IF(LEFT($AB685,2)="SB",1*52,IF($N685=Prog!$P$17,VLOOKUP($L685,BaseEqptCdF!$C$5:$P$161,14,FALSE)*1*300,VLOOKUP($L685,BaseEqptCdF!$C$5:$P$161,12,FALSE)*0.2*300))))</f>
        <v/>
      </c>
      <c r="AG685" s="6" t="str">
        <f t="shared" si="93"/>
        <v/>
      </c>
      <c r="AH685" s="6">
        <f>IF($U685=Prog!$S$18,YEAR($X685),"")</f>
        <v>1900</v>
      </c>
      <c r="AI685" s="5" t="str">
        <f>IF(OR($AG685="",$U685=Prog!$S$18),"",IF(OR($U685=Prog!$S$17,$U685=Prog!$S$16),YEAR($X685),IF($AG685="ND","ND",$AI$8+$O685)))</f>
        <v/>
      </c>
      <c r="AJ685" s="3" t="str">
        <f t="shared" si="88"/>
        <v/>
      </c>
      <c r="AK685" s="3" t="str">
        <f t="shared" si="87"/>
        <v/>
      </c>
      <c r="AL685" s="3" t="str">
        <f t="shared" si="87"/>
        <v/>
      </c>
      <c r="AM685" s="3" t="str">
        <f t="shared" si="87"/>
        <v/>
      </c>
      <c r="AN685" s="3" t="str">
        <f t="shared" si="87"/>
        <v/>
      </c>
      <c r="AO685" s="2">
        <f t="shared" si="89"/>
        <v>0</v>
      </c>
      <c r="AP685" s="4"/>
      <c r="AQ685" s="3">
        <f>IF(AJ685=1,VLOOKUP($AP685,BaseEqptCdF!$C$5:$R$161,16,FALSE),0)</f>
        <v>0</v>
      </c>
      <c r="AR685" s="3">
        <f>IF(AK685=1,VLOOKUP($AP685,BaseEqptCdF!$C$5:$R$161,16,FALSE),0)</f>
        <v>0</v>
      </c>
      <c r="AS685" s="3">
        <f>IF(AL685=1,VLOOKUP($AP685,BaseEqptCdF!$C$5:$R$161,16,FALSE),0)</f>
        <v>0</v>
      </c>
      <c r="AT685" s="3">
        <f>IF(AM685=1,VLOOKUP($AP685,BaseEqptCdF!$C$5:$R$161,16,FALSE),0)</f>
        <v>0</v>
      </c>
      <c r="AU685" s="3">
        <f>IF(AN685=1,VLOOKUP($AP685,BaseEqptCdF!$C$5:$R$161,16,FALSE),0)</f>
        <v>0</v>
      </c>
      <c r="AV685" s="2">
        <f t="shared" si="90"/>
        <v>0</v>
      </c>
      <c r="AW685" s="3" t="str">
        <f>IF($L685="","",IF(SUM($AJ685:AJ685)=0,$AE685,VLOOKUP($AP685,BaseEqptCdF!$C$5:$R$161,16,FALSE)*$AC$3))</f>
        <v/>
      </c>
      <c r="AX685" s="3" t="str">
        <f>IF($L685="","",IF(SUM($AJ685:AK685)=0,$AE685,VLOOKUP($AP685,BaseEqptCdF!$C$5:$R$161,16,FALSE)*$AC$3))</f>
        <v/>
      </c>
      <c r="AY685" s="3" t="str">
        <f>IF($L685="","",IF(SUM($AJ685:AL685)=0,$AE685,VLOOKUP($AP685,BaseEqptCdF!$C$5:$R$161,16,FALSE)*$AC$3))</f>
        <v/>
      </c>
      <c r="AZ685" s="3" t="str">
        <f>IF($L685="","",IF(SUM($AJ685:AM685)=0,$AE685,VLOOKUP($AP685,BaseEqptCdF!$C$5:$R$161,16,FALSE)*$AC$3))</f>
        <v/>
      </c>
      <c r="BA685" s="3" t="str">
        <f>IF($L685="","",IF(SUM($AJ685:AN685)=0,$AE685,VLOOKUP($AP685,BaseEqptCdF!$C$5:$R$161,16,FALSE)*$AC$3))</f>
        <v/>
      </c>
      <c r="BB685" s="2">
        <f t="shared" si="91"/>
        <v>0</v>
      </c>
      <c r="BC685" s="3" t="str">
        <f>IF($L685="","",IF(SUM($AJ685:AJ685)=0,$AF685,IF(LEFT(VLOOKUP($AP685,BaseEqptCdF!$C$5:$E$161,3,FALSE),2)="SD",0,IF(LEFT(VLOOKUP($AP685,BaseEqptCdF!$C$5:$E$161,3,FALSE),2)="SB",1*52,VLOOKUP($AP685,BaseEqptCdF!$C$5:$S$161,12,FALSE)*0.2*300))))</f>
        <v/>
      </c>
      <c r="BD685" s="3" t="str">
        <f>IF($L685="","",IF(SUM($AJ685:AK685)=0,$AF685,IF(LEFT(VLOOKUP($AP685,BaseEqptCdF!$C$5:$E$161,3,FALSE),2)="SD",0,IF(LEFT(VLOOKUP($AP685,BaseEqptCdF!$C$5:$E$161,3,FALSE),2)="SB",1*52,VLOOKUP($AP685,BaseEqptCdF!$C$5:$S$161,12,FALSE)*0.2*300))))</f>
        <v/>
      </c>
      <c r="BE685" s="3" t="str">
        <f>IF($L685="","",IF(SUM($AJ685:AL685)=0,$AF685,IF(LEFT(VLOOKUP($AP685,BaseEqptCdF!$C$5:$E$161,3,FALSE),2)="SD",0,IF(LEFT(VLOOKUP($AP685,BaseEqptCdF!$C$5:$E$161,3,FALSE),2)="SB",1*52,VLOOKUP($AP685,BaseEqptCdF!$C$5:$S$161,12,FALSE)*0.2*300))))</f>
        <v/>
      </c>
      <c r="BF685" s="3" t="str">
        <f>IF($L685="","",IF(SUM($AJ685:AM685)=0,$AF685,IF(LEFT(VLOOKUP($AP685,BaseEqptCdF!$C$5:$E$161,3,FALSE),2)="SD",0,IF(LEFT(VLOOKUP($AP685,BaseEqptCdF!$C$5:$E$161,3,FALSE),2)="SB",1*52,VLOOKUP($AP685,BaseEqptCdF!$C$5:$S$161,12,FALSE)*0.2*300))))</f>
        <v/>
      </c>
      <c r="BG685" s="3" t="str">
        <f>IF($L685="","",IF(SUM($AJ685:AN685)=0,$AF685,IF(LEFT(VLOOKUP($AP685,BaseEqptCdF!$C$5:$E$161,3,FALSE),2)="SD",0,IF(LEFT(VLOOKUP($AP685,BaseEqptCdF!$C$5:$E$161,3,FALSE),2)="SB",1*52,VLOOKUP($AP685,BaseEqptCdF!$C$5:$S$161,12,FALSE)*0.2*300))))</f>
        <v/>
      </c>
      <c r="BH685" s="2">
        <f t="shared" si="92"/>
        <v>0</v>
      </c>
    </row>
    <row r="686" spans="1:60" x14ac:dyDescent="0.25">
      <c r="A686" s="296" t="str">
        <f t="array" ref="A686">IF($C686="","",INDEX(Prog!$B$8:$D$300,MATCH($C686,nivo1,0),1))</f>
        <v/>
      </c>
      <c r="B686" s="296" t="str">
        <f t="array" ref="B686">IF($C686="","",INDEX(Prog!$B$8:$D$300,MATCH($C686,nivo1,0),2))</f>
        <v/>
      </c>
      <c r="C686" s="273"/>
      <c r="D686" s="267"/>
      <c r="E686" s="273"/>
      <c r="F686" s="273"/>
      <c r="G686" s="273"/>
      <c r="H686" s="273"/>
      <c r="I686" s="273"/>
      <c r="J686" s="273"/>
      <c r="K686" s="274"/>
      <c r="L686" s="273"/>
      <c r="M686" s="273"/>
      <c r="N686" s="273"/>
      <c r="O686" s="275"/>
      <c r="P686" s="273"/>
      <c r="Q686" s="273"/>
      <c r="R686" s="273"/>
      <c r="S686" s="273"/>
      <c r="T686" s="276"/>
      <c r="U686" s="276"/>
      <c r="V686" s="276"/>
      <c r="W686" s="276"/>
      <c r="X686" s="277"/>
      <c r="Y686" s="278"/>
      <c r="AA686" s="8" t="str">
        <f>IF($L686="","",VLOOKUP($L686,BaseEqptCdF!$C$5:$E$161,2,FALSE))</f>
        <v/>
      </c>
      <c r="AB686" s="8" t="str">
        <f>IF($L686="","",VLOOKUP($L686,BaseEqptCdF!$C$5:$E$161,3,FALSE))</f>
        <v/>
      </c>
      <c r="AC686" s="7" t="str">
        <f>IF($L686="","",VLOOKUP($L686,BaseEqptCdF!$C$5:$I$161,6,FALSE))</f>
        <v/>
      </c>
      <c r="AD686" s="7" t="str">
        <f>IF($L686="","",VLOOKUP($L686,BaseEqptCdF!$C$5:$I$161,7,FALSE))</f>
        <v/>
      </c>
      <c r="AE686" s="3" t="str">
        <f>IF($L686="","",VLOOKUP($L686,BaseEqptCdF!$C$5:$R$161,16,FALSE)*$AC$3)</f>
        <v/>
      </c>
      <c r="AF686" s="3" t="str">
        <f>IF($L686="","",IF(LEFT($AB686,2)="SD",0,IF(LEFT($AB686,2)="SB",1*52,IF($N686=Prog!$P$17,VLOOKUP($L686,BaseEqptCdF!$C$5:$P$161,14,FALSE)*1*300,VLOOKUP($L686,BaseEqptCdF!$C$5:$P$161,12,FALSE)*0.2*300))))</f>
        <v/>
      </c>
      <c r="AG686" s="6" t="str">
        <f t="shared" si="93"/>
        <v/>
      </c>
      <c r="AH686" s="6">
        <f>IF($U686=Prog!$S$18,YEAR($X686),"")</f>
        <v>1900</v>
      </c>
      <c r="AI686" s="5" t="str">
        <f>IF(OR($AG686="",$U686=Prog!$S$18),"",IF(OR($U686=Prog!$S$17,$U686=Prog!$S$16),YEAR($X686),IF($AG686="ND","ND",$AI$8+$O686)))</f>
        <v/>
      </c>
      <c r="AJ686" s="3" t="str">
        <f t="shared" si="88"/>
        <v/>
      </c>
      <c r="AK686" s="3" t="str">
        <f t="shared" si="87"/>
        <v/>
      </c>
      <c r="AL686" s="3" t="str">
        <f t="shared" si="87"/>
        <v/>
      </c>
      <c r="AM686" s="3" t="str">
        <f t="shared" si="87"/>
        <v/>
      </c>
      <c r="AN686" s="3" t="str">
        <f t="shared" si="87"/>
        <v/>
      </c>
      <c r="AO686" s="2">
        <f t="shared" si="89"/>
        <v>0</v>
      </c>
      <c r="AP686" s="4"/>
      <c r="AQ686" s="3">
        <f>IF(AJ686=1,VLOOKUP($AP686,BaseEqptCdF!$C$5:$R$161,16,FALSE),0)</f>
        <v>0</v>
      </c>
      <c r="AR686" s="3">
        <f>IF(AK686=1,VLOOKUP($AP686,BaseEqptCdF!$C$5:$R$161,16,FALSE),0)</f>
        <v>0</v>
      </c>
      <c r="AS686" s="3">
        <f>IF(AL686=1,VLOOKUP($AP686,BaseEqptCdF!$C$5:$R$161,16,FALSE),0)</f>
        <v>0</v>
      </c>
      <c r="AT686" s="3">
        <f>IF(AM686=1,VLOOKUP($AP686,BaseEqptCdF!$C$5:$R$161,16,FALSE),0)</f>
        <v>0</v>
      </c>
      <c r="AU686" s="3">
        <f>IF(AN686=1,VLOOKUP($AP686,BaseEqptCdF!$C$5:$R$161,16,FALSE),0)</f>
        <v>0</v>
      </c>
      <c r="AV686" s="2">
        <f t="shared" si="90"/>
        <v>0</v>
      </c>
      <c r="AW686" s="3" t="str">
        <f>IF($L686="","",IF(SUM($AJ686:AJ686)=0,$AE686,VLOOKUP($AP686,BaseEqptCdF!$C$5:$R$161,16,FALSE)*$AC$3))</f>
        <v/>
      </c>
      <c r="AX686" s="3" t="str">
        <f>IF($L686="","",IF(SUM($AJ686:AK686)=0,$AE686,VLOOKUP($AP686,BaseEqptCdF!$C$5:$R$161,16,FALSE)*$AC$3))</f>
        <v/>
      </c>
      <c r="AY686" s="3" t="str">
        <f>IF($L686="","",IF(SUM($AJ686:AL686)=0,$AE686,VLOOKUP($AP686,BaseEqptCdF!$C$5:$R$161,16,FALSE)*$AC$3))</f>
        <v/>
      </c>
      <c r="AZ686" s="3" t="str">
        <f>IF($L686="","",IF(SUM($AJ686:AM686)=0,$AE686,VLOOKUP($AP686,BaseEqptCdF!$C$5:$R$161,16,FALSE)*$AC$3))</f>
        <v/>
      </c>
      <c r="BA686" s="3" t="str">
        <f>IF($L686="","",IF(SUM($AJ686:AN686)=0,$AE686,VLOOKUP($AP686,BaseEqptCdF!$C$5:$R$161,16,FALSE)*$AC$3))</f>
        <v/>
      </c>
      <c r="BB686" s="2">
        <f t="shared" si="91"/>
        <v>0</v>
      </c>
      <c r="BC686" s="3" t="str">
        <f>IF($L686="","",IF(SUM($AJ686:AJ686)=0,$AF686,IF(LEFT(VLOOKUP($AP686,BaseEqptCdF!$C$5:$E$161,3,FALSE),2)="SD",0,IF(LEFT(VLOOKUP($AP686,BaseEqptCdF!$C$5:$E$161,3,FALSE),2)="SB",1*52,VLOOKUP($AP686,BaseEqptCdF!$C$5:$S$161,12,FALSE)*0.2*300))))</f>
        <v/>
      </c>
      <c r="BD686" s="3" t="str">
        <f>IF($L686="","",IF(SUM($AJ686:AK686)=0,$AF686,IF(LEFT(VLOOKUP($AP686,BaseEqptCdF!$C$5:$E$161,3,FALSE),2)="SD",0,IF(LEFT(VLOOKUP($AP686,BaseEqptCdF!$C$5:$E$161,3,FALSE),2)="SB",1*52,VLOOKUP($AP686,BaseEqptCdF!$C$5:$S$161,12,FALSE)*0.2*300))))</f>
        <v/>
      </c>
      <c r="BE686" s="3" t="str">
        <f>IF($L686="","",IF(SUM($AJ686:AL686)=0,$AF686,IF(LEFT(VLOOKUP($AP686,BaseEqptCdF!$C$5:$E$161,3,FALSE),2)="SD",0,IF(LEFT(VLOOKUP($AP686,BaseEqptCdF!$C$5:$E$161,3,FALSE),2)="SB",1*52,VLOOKUP($AP686,BaseEqptCdF!$C$5:$S$161,12,FALSE)*0.2*300))))</f>
        <v/>
      </c>
      <c r="BF686" s="3" t="str">
        <f>IF($L686="","",IF(SUM($AJ686:AM686)=0,$AF686,IF(LEFT(VLOOKUP($AP686,BaseEqptCdF!$C$5:$E$161,3,FALSE),2)="SD",0,IF(LEFT(VLOOKUP($AP686,BaseEqptCdF!$C$5:$E$161,3,FALSE),2)="SB",1*52,VLOOKUP($AP686,BaseEqptCdF!$C$5:$S$161,12,FALSE)*0.2*300))))</f>
        <v/>
      </c>
      <c r="BG686" s="3" t="str">
        <f>IF($L686="","",IF(SUM($AJ686:AN686)=0,$AF686,IF(LEFT(VLOOKUP($AP686,BaseEqptCdF!$C$5:$E$161,3,FALSE),2)="SD",0,IF(LEFT(VLOOKUP($AP686,BaseEqptCdF!$C$5:$E$161,3,FALSE),2)="SB",1*52,VLOOKUP($AP686,BaseEqptCdF!$C$5:$S$161,12,FALSE)*0.2*300))))</f>
        <v/>
      </c>
      <c r="BH686" s="2">
        <f t="shared" si="92"/>
        <v>0</v>
      </c>
    </row>
    <row r="687" spans="1:60" x14ac:dyDescent="0.25">
      <c r="A687" s="296" t="str">
        <f t="array" ref="A687">IF($C687="","",INDEX(Prog!$B$8:$D$300,MATCH($C687,nivo1,0),1))</f>
        <v/>
      </c>
      <c r="B687" s="296" t="str">
        <f t="array" ref="B687">IF($C687="","",INDEX(Prog!$B$8:$D$300,MATCH($C687,nivo1,0),2))</f>
        <v/>
      </c>
      <c r="C687" s="273"/>
      <c r="D687" s="267"/>
      <c r="E687" s="273"/>
      <c r="F687" s="273"/>
      <c r="G687" s="273"/>
      <c r="H687" s="273"/>
      <c r="I687" s="273"/>
      <c r="J687" s="273"/>
      <c r="K687" s="274"/>
      <c r="L687" s="273"/>
      <c r="M687" s="273"/>
      <c r="N687" s="273"/>
      <c r="O687" s="275"/>
      <c r="P687" s="273"/>
      <c r="Q687" s="273"/>
      <c r="R687" s="273"/>
      <c r="S687" s="273"/>
      <c r="T687" s="276"/>
      <c r="U687" s="276"/>
      <c r="V687" s="276"/>
      <c r="W687" s="276"/>
      <c r="X687" s="277"/>
      <c r="Y687" s="278"/>
      <c r="AA687" s="8" t="str">
        <f>IF($L687="","",VLOOKUP($L687,BaseEqptCdF!$C$5:$E$161,2,FALSE))</f>
        <v/>
      </c>
      <c r="AB687" s="8" t="str">
        <f>IF($L687="","",VLOOKUP($L687,BaseEqptCdF!$C$5:$E$161,3,FALSE))</f>
        <v/>
      </c>
      <c r="AC687" s="7" t="str">
        <f>IF($L687="","",VLOOKUP($L687,BaseEqptCdF!$C$5:$I$161,6,FALSE))</f>
        <v/>
      </c>
      <c r="AD687" s="7" t="str">
        <f>IF($L687="","",VLOOKUP($L687,BaseEqptCdF!$C$5:$I$161,7,FALSE))</f>
        <v/>
      </c>
      <c r="AE687" s="3" t="str">
        <f>IF($L687="","",VLOOKUP($L687,BaseEqptCdF!$C$5:$R$161,16,FALSE)*$AC$3)</f>
        <v/>
      </c>
      <c r="AF687" s="3" t="str">
        <f>IF($L687="","",IF(LEFT($AB687,2)="SD",0,IF(LEFT($AB687,2)="SB",1*52,IF($N687=Prog!$P$17,VLOOKUP($L687,BaseEqptCdF!$C$5:$P$161,14,FALSE)*1*300,VLOOKUP($L687,BaseEqptCdF!$C$5:$P$161,12,FALSE)*0.2*300))))</f>
        <v/>
      </c>
      <c r="AG687" s="6" t="str">
        <f t="shared" si="93"/>
        <v/>
      </c>
      <c r="AH687" s="6">
        <f>IF($U687=Prog!$S$18,YEAR($X687),"")</f>
        <v>1900</v>
      </c>
      <c r="AI687" s="5" t="str">
        <f>IF(OR($AG687="",$U687=Prog!$S$18),"",IF(OR($U687=Prog!$S$17,$U687=Prog!$S$16),YEAR($X687),IF($AG687="ND","ND",$AI$8+$O687)))</f>
        <v/>
      </c>
      <c r="AJ687" s="3" t="str">
        <f t="shared" si="88"/>
        <v/>
      </c>
      <c r="AK687" s="3" t="str">
        <f t="shared" si="87"/>
        <v/>
      </c>
      <c r="AL687" s="3" t="str">
        <f t="shared" si="87"/>
        <v/>
      </c>
      <c r="AM687" s="3" t="str">
        <f t="shared" si="87"/>
        <v/>
      </c>
      <c r="AN687" s="3" t="str">
        <f t="shared" si="87"/>
        <v/>
      </c>
      <c r="AO687" s="2">
        <f t="shared" si="89"/>
        <v>0</v>
      </c>
      <c r="AP687" s="4"/>
      <c r="AQ687" s="3">
        <f>IF(AJ687=1,VLOOKUP($AP687,BaseEqptCdF!$C$5:$R$161,16,FALSE),0)</f>
        <v>0</v>
      </c>
      <c r="AR687" s="3">
        <f>IF(AK687=1,VLOOKUP($AP687,BaseEqptCdF!$C$5:$R$161,16,FALSE),0)</f>
        <v>0</v>
      </c>
      <c r="AS687" s="3">
        <f>IF(AL687=1,VLOOKUP($AP687,BaseEqptCdF!$C$5:$R$161,16,FALSE),0)</f>
        <v>0</v>
      </c>
      <c r="AT687" s="3">
        <f>IF(AM687=1,VLOOKUP($AP687,BaseEqptCdF!$C$5:$R$161,16,FALSE),0)</f>
        <v>0</v>
      </c>
      <c r="AU687" s="3">
        <f>IF(AN687=1,VLOOKUP($AP687,BaseEqptCdF!$C$5:$R$161,16,FALSE),0)</f>
        <v>0</v>
      </c>
      <c r="AV687" s="2">
        <f t="shared" si="90"/>
        <v>0</v>
      </c>
      <c r="AW687" s="3" t="str">
        <f>IF($L687="","",IF(SUM($AJ687:AJ687)=0,$AE687,VLOOKUP($AP687,BaseEqptCdF!$C$5:$R$161,16,FALSE)*$AC$3))</f>
        <v/>
      </c>
      <c r="AX687" s="3" t="str">
        <f>IF($L687="","",IF(SUM($AJ687:AK687)=0,$AE687,VLOOKUP($AP687,BaseEqptCdF!$C$5:$R$161,16,FALSE)*$AC$3))</f>
        <v/>
      </c>
      <c r="AY687" s="3" t="str">
        <f>IF($L687="","",IF(SUM($AJ687:AL687)=0,$AE687,VLOOKUP($AP687,BaseEqptCdF!$C$5:$R$161,16,FALSE)*$AC$3))</f>
        <v/>
      </c>
      <c r="AZ687" s="3" t="str">
        <f>IF($L687="","",IF(SUM($AJ687:AM687)=0,$AE687,VLOOKUP($AP687,BaseEqptCdF!$C$5:$R$161,16,FALSE)*$AC$3))</f>
        <v/>
      </c>
      <c r="BA687" s="3" t="str">
        <f>IF($L687="","",IF(SUM($AJ687:AN687)=0,$AE687,VLOOKUP($AP687,BaseEqptCdF!$C$5:$R$161,16,FALSE)*$AC$3))</f>
        <v/>
      </c>
      <c r="BB687" s="2">
        <f t="shared" si="91"/>
        <v>0</v>
      </c>
      <c r="BC687" s="3" t="str">
        <f>IF($L687="","",IF(SUM($AJ687:AJ687)=0,$AF687,IF(LEFT(VLOOKUP($AP687,BaseEqptCdF!$C$5:$E$161,3,FALSE),2)="SD",0,IF(LEFT(VLOOKUP($AP687,BaseEqptCdF!$C$5:$E$161,3,FALSE),2)="SB",1*52,VLOOKUP($AP687,BaseEqptCdF!$C$5:$S$161,12,FALSE)*0.2*300))))</f>
        <v/>
      </c>
      <c r="BD687" s="3" t="str">
        <f>IF($L687="","",IF(SUM($AJ687:AK687)=0,$AF687,IF(LEFT(VLOOKUP($AP687,BaseEqptCdF!$C$5:$E$161,3,FALSE),2)="SD",0,IF(LEFT(VLOOKUP($AP687,BaseEqptCdF!$C$5:$E$161,3,FALSE),2)="SB",1*52,VLOOKUP($AP687,BaseEqptCdF!$C$5:$S$161,12,FALSE)*0.2*300))))</f>
        <v/>
      </c>
      <c r="BE687" s="3" t="str">
        <f>IF($L687="","",IF(SUM($AJ687:AL687)=0,$AF687,IF(LEFT(VLOOKUP($AP687,BaseEqptCdF!$C$5:$E$161,3,FALSE),2)="SD",0,IF(LEFT(VLOOKUP($AP687,BaseEqptCdF!$C$5:$E$161,3,FALSE),2)="SB",1*52,VLOOKUP($AP687,BaseEqptCdF!$C$5:$S$161,12,FALSE)*0.2*300))))</f>
        <v/>
      </c>
      <c r="BF687" s="3" t="str">
        <f>IF($L687="","",IF(SUM($AJ687:AM687)=0,$AF687,IF(LEFT(VLOOKUP($AP687,BaseEqptCdF!$C$5:$E$161,3,FALSE),2)="SD",0,IF(LEFT(VLOOKUP($AP687,BaseEqptCdF!$C$5:$E$161,3,FALSE),2)="SB",1*52,VLOOKUP($AP687,BaseEqptCdF!$C$5:$S$161,12,FALSE)*0.2*300))))</f>
        <v/>
      </c>
      <c r="BG687" s="3" t="str">
        <f>IF($L687="","",IF(SUM($AJ687:AN687)=0,$AF687,IF(LEFT(VLOOKUP($AP687,BaseEqptCdF!$C$5:$E$161,3,FALSE),2)="SD",0,IF(LEFT(VLOOKUP($AP687,BaseEqptCdF!$C$5:$E$161,3,FALSE),2)="SB",1*52,VLOOKUP($AP687,BaseEqptCdF!$C$5:$S$161,12,FALSE)*0.2*300))))</f>
        <v/>
      </c>
      <c r="BH687" s="2">
        <f t="shared" si="92"/>
        <v>0</v>
      </c>
    </row>
    <row r="688" spans="1:60" x14ac:dyDescent="0.25">
      <c r="A688" s="296" t="str">
        <f t="array" ref="A688">IF($C688="","",INDEX(Prog!$B$8:$D$300,MATCH($C688,nivo1,0),1))</f>
        <v/>
      </c>
      <c r="B688" s="296" t="str">
        <f t="array" ref="B688">IF($C688="","",INDEX(Prog!$B$8:$D$300,MATCH($C688,nivo1,0),2))</f>
        <v/>
      </c>
      <c r="C688" s="273"/>
      <c r="D688" s="267"/>
      <c r="E688" s="273"/>
      <c r="F688" s="273"/>
      <c r="G688" s="273"/>
      <c r="H688" s="273"/>
      <c r="I688" s="273"/>
      <c r="J688" s="273"/>
      <c r="K688" s="274"/>
      <c r="L688" s="273"/>
      <c r="M688" s="273"/>
      <c r="N688" s="273"/>
      <c r="O688" s="275"/>
      <c r="P688" s="273"/>
      <c r="Q688" s="273"/>
      <c r="R688" s="273"/>
      <c r="S688" s="273"/>
      <c r="T688" s="276"/>
      <c r="U688" s="276"/>
      <c r="V688" s="276"/>
      <c r="W688" s="276"/>
      <c r="X688" s="277"/>
      <c r="Y688" s="278"/>
      <c r="AA688" s="8" t="str">
        <f>IF($L688="","",VLOOKUP($L688,BaseEqptCdF!$C$5:$E$161,2,FALSE))</f>
        <v/>
      </c>
      <c r="AB688" s="8" t="str">
        <f>IF($L688="","",VLOOKUP($L688,BaseEqptCdF!$C$5:$E$161,3,FALSE))</f>
        <v/>
      </c>
      <c r="AC688" s="7" t="str">
        <f>IF($L688="","",VLOOKUP($L688,BaseEqptCdF!$C$5:$I$161,6,FALSE))</f>
        <v/>
      </c>
      <c r="AD688" s="7" t="str">
        <f>IF($L688="","",VLOOKUP($L688,BaseEqptCdF!$C$5:$I$161,7,FALSE))</f>
        <v/>
      </c>
      <c r="AE688" s="3" t="str">
        <f>IF($L688="","",VLOOKUP($L688,BaseEqptCdF!$C$5:$R$161,16,FALSE)*$AC$3)</f>
        <v/>
      </c>
      <c r="AF688" s="3" t="str">
        <f>IF($L688="","",IF(LEFT($AB688,2)="SD",0,IF(LEFT($AB688,2)="SB",1*52,IF($N688=Prog!$P$17,VLOOKUP($L688,BaseEqptCdF!$C$5:$P$161,14,FALSE)*1*300,VLOOKUP($L688,BaseEqptCdF!$C$5:$P$161,12,FALSE)*0.2*300))))</f>
        <v/>
      </c>
      <c r="AG688" s="6" t="str">
        <f t="shared" si="93"/>
        <v/>
      </c>
      <c r="AH688" s="6">
        <f>IF($U688=Prog!$S$18,YEAR($X688),"")</f>
        <v>1900</v>
      </c>
      <c r="AI688" s="5" t="str">
        <f>IF(OR($AG688="",$U688=Prog!$S$18),"",IF(OR($U688=Prog!$S$17,$U688=Prog!$S$16),YEAR($X688),IF($AG688="ND","ND",$AI$8+$O688)))</f>
        <v/>
      </c>
      <c r="AJ688" s="3" t="str">
        <f t="shared" si="88"/>
        <v/>
      </c>
      <c r="AK688" s="3" t="str">
        <f t="shared" si="87"/>
        <v/>
      </c>
      <c r="AL688" s="3" t="str">
        <f t="shared" si="87"/>
        <v/>
      </c>
      <c r="AM688" s="3" t="str">
        <f t="shared" si="87"/>
        <v/>
      </c>
      <c r="AN688" s="3" t="str">
        <f t="shared" si="87"/>
        <v/>
      </c>
      <c r="AO688" s="2">
        <f t="shared" si="89"/>
        <v>0</v>
      </c>
      <c r="AP688" s="4"/>
      <c r="AQ688" s="3">
        <f>IF(AJ688=1,VLOOKUP($AP688,BaseEqptCdF!$C$5:$R$161,16,FALSE),0)</f>
        <v>0</v>
      </c>
      <c r="AR688" s="3">
        <f>IF(AK688=1,VLOOKUP($AP688,BaseEqptCdF!$C$5:$R$161,16,FALSE),0)</f>
        <v>0</v>
      </c>
      <c r="AS688" s="3">
        <f>IF(AL688=1,VLOOKUP($AP688,BaseEqptCdF!$C$5:$R$161,16,FALSE),0)</f>
        <v>0</v>
      </c>
      <c r="AT688" s="3">
        <f>IF(AM688=1,VLOOKUP($AP688,BaseEqptCdF!$C$5:$R$161,16,FALSE),0)</f>
        <v>0</v>
      </c>
      <c r="AU688" s="3">
        <f>IF(AN688=1,VLOOKUP($AP688,BaseEqptCdF!$C$5:$R$161,16,FALSE),0)</f>
        <v>0</v>
      </c>
      <c r="AV688" s="2">
        <f t="shared" si="90"/>
        <v>0</v>
      </c>
      <c r="AW688" s="3" t="str">
        <f>IF($L688="","",IF(SUM($AJ688:AJ688)=0,$AE688,VLOOKUP($AP688,BaseEqptCdF!$C$5:$R$161,16,FALSE)*$AC$3))</f>
        <v/>
      </c>
      <c r="AX688" s="3" t="str">
        <f>IF($L688="","",IF(SUM($AJ688:AK688)=0,$AE688,VLOOKUP($AP688,BaseEqptCdF!$C$5:$R$161,16,FALSE)*$AC$3))</f>
        <v/>
      </c>
      <c r="AY688" s="3" t="str">
        <f>IF($L688="","",IF(SUM($AJ688:AL688)=0,$AE688,VLOOKUP($AP688,BaseEqptCdF!$C$5:$R$161,16,FALSE)*$AC$3))</f>
        <v/>
      </c>
      <c r="AZ688" s="3" t="str">
        <f>IF($L688="","",IF(SUM($AJ688:AM688)=0,$AE688,VLOOKUP($AP688,BaseEqptCdF!$C$5:$R$161,16,FALSE)*$AC$3))</f>
        <v/>
      </c>
      <c r="BA688" s="3" t="str">
        <f>IF($L688="","",IF(SUM($AJ688:AN688)=0,$AE688,VLOOKUP($AP688,BaseEqptCdF!$C$5:$R$161,16,FALSE)*$AC$3))</f>
        <v/>
      </c>
      <c r="BB688" s="2">
        <f t="shared" si="91"/>
        <v>0</v>
      </c>
      <c r="BC688" s="3" t="str">
        <f>IF($L688="","",IF(SUM($AJ688:AJ688)=0,$AF688,IF(LEFT(VLOOKUP($AP688,BaseEqptCdF!$C$5:$E$161,3,FALSE),2)="SD",0,IF(LEFT(VLOOKUP($AP688,BaseEqptCdF!$C$5:$E$161,3,FALSE),2)="SB",1*52,VLOOKUP($AP688,BaseEqptCdF!$C$5:$S$161,12,FALSE)*0.2*300))))</f>
        <v/>
      </c>
      <c r="BD688" s="3" t="str">
        <f>IF($L688="","",IF(SUM($AJ688:AK688)=0,$AF688,IF(LEFT(VLOOKUP($AP688,BaseEqptCdF!$C$5:$E$161,3,FALSE),2)="SD",0,IF(LEFT(VLOOKUP($AP688,BaseEqptCdF!$C$5:$E$161,3,FALSE),2)="SB",1*52,VLOOKUP($AP688,BaseEqptCdF!$C$5:$S$161,12,FALSE)*0.2*300))))</f>
        <v/>
      </c>
      <c r="BE688" s="3" t="str">
        <f>IF($L688="","",IF(SUM($AJ688:AL688)=0,$AF688,IF(LEFT(VLOOKUP($AP688,BaseEqptCdF!$C$5:$E$161,3,FALSE),2)="SD",0,IF(LEFT(VLOOKUP($AP688,BaseEqptCdF!$C$5:$E$161,3,FALSE),2)="SB",1*52,VLOOKUP($AP688,BaseEqptCdF!$C$5:$S$161,12,FALSE)*0.2*300))))</f>
        <v/>
      </c>
      <c r="BF688" s="3" t="str">
        <f>IF($L688="","",IF(SUM($AJ688:AM688)=0,$AF688,IF(LEFT(VLOOKUP($AP688,BaseEqptCdF!$C$5:$E$161,3,FALSE),2)="SD",0,IF(LEFT(VLOOKUP($AP688,BaseEqptCdF!$C$5:$E$161,3,FALSE),2)="SB",1*52,VLOOKUP($AP688,BaseEqptCdF!$C$5:$S$161,12,FALSE)*0.2*300))))</f>
        <v/>
      </c>
      <c r="BG688" s="3" t="str">
        <f>IF($L688="","",IF(SUM($AJ688:AN688)=0,$AF688,IF(LEFT(VLOOKUP($AP688,BaseEqptCdF!$C$5:$E$161,3,FALSE),2)="SD",0,IF(LEFT(VLOOKUP($AP688,BaseEqptCdF!$C$5:$E$161,3,FALSE),2)="SB",1*52,VLOOKUP($AP688,BaseEqptCdF!$C$5:$S$161,12,FALSE)*0.2*300))))</f>
        <v/>
      </c>
      <c r="BH688" s="2">
        <f t="shared" si="92"/>
        <v>0</v>
      </c>
    </row>
    <row r="689" spans="1:60" x14ac:dyDescent="0.25">
      <c r="A689" s="296" t="str">
        <f t="array" ref="A689">IF($C689="","",INDEX(Prog!$B$8:$D$300,MATCH($C689,nivo1,0),1))</f>
        <v/>
      </c>
      <c r="B689" s="296" t="str">
        <f t="array" ref="B689">IF($C689="","",INDEX(Prog!$B$8:$D$300,MATCH($C689,nivo1,0),2))</f>
        <v/>
      </c>
      <c r="C689" s="273"/>
      <c r="D689" s="267"/>
      <c r="E689" s="273"/>
      <c r="F689" s="273"/>
      <c r="G689" s="273"/>
      <c r="H689" s="273"/>
      <c r="I689" s="273"/>
      <c r="J689" s="273"/>
      <c r="K689" s="274"/>
      <c r="L689" s="273"/>
      <c r="M689" s="273"/>
      <c r="N689" s="273"/>
      <c r="O689" s="275"/>
      <c r="P689" s="273"/>
      <c r="Q689" s="273"/>
      <c r="R689" s="273"/>
      <c r="S689" s="273"/>
      <c r="T689" s="276"/>
      <c r="U689" s="276"/>
      <c r="V689" s="276"/>
      <c r="W689" s="276"/>
      <c r="X689" s="277"/>
      <c r="Y689" s="278"/>
      <c r="AA689" s="8" t="str">
        <f>IF($L689="","",VLOOKUP($L689,BaseEqptCdF!$C$5:$E$161,2,FALSE))</f>
        <v/>
      </c>
      <c r="AB689" s="8" t="str">
        <f>IF($L689="","",VLOOKUP($L689,BaseEqptCdF!$C$5:$E$161,3,FALSE))</f>
        <v/>
      </c>
      <c r="AC689" s="7" t="str">
        <f>IF($L689="","",VLOOKUP($L689,BaseEqptCdF!$C$5:$I$161,6,FALSE))</f>
        <v/>
      </c>
      <c r="AD689" s="7" t="str">
        <f>IF($L689="","",VLOOKUP($L689,BaseEqptCdF!$C$5:$I$161,7,FALSE))</f>
        <v/>
      </c>
      <c r="AE689" s="3" t="str">
        <f>IF($L689="","",VLOOKUP($L689,BaseEqptCdF!$C$5:$R$161,16,FALSE)*$AC$3)</f>
        <v/>
      </c>
      <c r="AF689" s="3" t="str">
        <f>IF($L689="","",IF(LEFT($AB689,2)="SD",0,IF(LEFT($AB689,2)="SB",1*52,IF($N689=Prog!$P$17,VLOOKUP($L689,BaseEqptCdF!$C$5:$P$161,14,FALSE)*1*300,VLOOKUP($L689,BaseEqptCdF!$C$5:$P$161,12,FALSE)*0.2*300))))</f>
        <v/>
      </c>
      <c r="AG689" s="6" t="str">
        <f t="shared" si="93"/>
        <v/>
      </c>
      <c r="AH689" s="6">
        <f>IF($U689=Prog!$S$18,YEAR($X689),"")</f>
        <v>1900</v>
      </c>
      <c r="AI689" s="5" t="str">
        <f>IF(OR($AG689="",$U689=Prog!$S$18),"",IF(OR($U689=Prog!$S$17,$U689=Prog!$S$16),YEAR($X689),IF($AG689="ND","ND",$AI$8+$O689)))</f>
        <v/>
      </c>
      <c r="AJ689" s="3" t="str">
        <f t="shared" si="88"/>
        <v/>
      </c>
      <c r="AK689" s="3" t="str">
        <f t="shared" si="87"/>
        <v/>
      </c>
      <c r="AL689" s="3" t="str">
        <f t="shared" si="87"/>
        <v/>
      </c>
      <c r="AM689" s="3" t="str">
        <f t="shared" si="87"/>
        <v/>
      </c>
      <c r="AN689" s="3" t="str">
        <f t="shared" si="87"/>
        <v/>
      </c>
      <c r="AO689" s="2">
        <f t="shared" si="89"/>
        <v>0</v>
      </c>
      <c r="AP689" s="4"/>
      <c r="AQ689" s="3">
        <f>IF(AJ689=1,VLOOKUP($AP689,BaseEqptCdF!$C$5:$R$161,16,FALSE),0)</f>
        <v>0</v>
      </c>
      <c r="AR689" s="3">
        <f>IF(AK689=1,VLOOKUP($AP689,BaseEqptCdF!$C$5:$R$161,16,FALSE),0)</f>
        <v>0</v>
      </c>
      <c r="AS689" s="3">
        <f>IF(AL689=1,VLOOKUP($AP689,BaseEqptCdF!$C$5:$R$161,16,FALSE),0)</f>
        <v>0</v>
      </c>
      <c r="AT689" s="3">
        <f>IF(AM689=1,VLOOKUP($AP689,BaseEqptCdF!$C$5:$R$161,16,FALSE),0)</f>
        <v>0</v>
      </c>
      <c r="AU689" s="3">
        <f>IF(AN689=1,VLOOKUP($AP689,BaseEqptCdF!$C$5:$R$161,16,FALSE),0)</f>
        <v>0</v>
      </c>
      <c r="AV689" s="2">
        <f t="shared" si="90"/>
        <v>0</v>
      </c>
      <c r="AW689" s="3" t="str">
        <f>IF($L689="","",IF(SUM($AJ689:AJ689)=0,$AE689,VLOOKUP($AP689,BaseEqptCdF!$C$5:$R$161,16,FALSE)*$AC$3))</f>
        <v/>
      </c>
      <c r="AX689" s="3" t="str">
        <f>IF($L689="","",IF(SUM($AJ689:AK689)=0,$AE689,VLOOKUP($AP689,BaseEqptCdF!$C$5:$R$161,16,FALSE)*$AC$3))</f>
        <v/>
      </c>
      <c r="AY689" s="3" t="str">
        <f>IF($L689="","",IF(SUM($AJ689:AL689)=0,$AE689,VLOOKUP($AP689,BaseEqptCdF!$C$5:$R$161,16,FALSE)*$AC$3))</f>
        <v/>
      </c>
      <c r="AZ689" s="3" t="str">
        <f>IF($L689="","",IF(SUM($AJ689:AM689)=0,$AE689,VLOOKUP($AP689,BaseEqptCdF!$C$5:$R$161,16,FALSE)*$AC$3))</f>
        <v/>
      </c>
      <c r="BA689" s="3" t="str">
        <f>IF($L689="","",IF(SUM($AJ689:AN689)=0,$AE689,VLOOKUP($AP689,BaseEqptCdF!$C$5:$R$161,16,FALSE)*$AC$3))</f>
        <v/>
      </c>
      <c r="BB689" s="2">
        <f t="shared" si="91"/>
        <v>0</v>
      </c>
      <c r="BC689" s="3" t="str">
        <f>IF($L689="","",IF(SUM($AJ689:AJ689)=0,$AF689,IF(LEFT(VLOOKUP($AP689,BaseEqptCdF!$C$5:$E$161,3,FALSE),2)="SD",0,IF(LEFT(VLOOKUP($AP689,BaseEqptCdF!$C$5:$E$161,3,FALSE),2)="SB",1*52,VLOOKUP($AP689,BaseEqptCdF!$C$5:$S$161,12,FALSE)*0.2*300))))</f>
        <v/>
      </c>
      <c r="BD689" s="3" t="str">
        <f>IF($L689="","",IF(SUM($AJ689:AK689)=0,$AF689,IF(LEFT(VLOOKUP($AP689,BaseEqptCdF!$C$5:$E$161,3,FALSE),2)="SD",0,IF(LEFT(VLOOKUP($AP689,BaseEqptCdF!$C$5:$E$161,3,FALSE),2)="SB",1*52,VLOOKUP($AP689,BaseEqptCdF!$C$5:$S$161,12,FALSE)*0.2*300))))</f>
        <v/>
      </c>
      <c r="BE689" s="3" t="str">
        <f>IF($L689="","",IF(SUM($AJ689:AL689)=0,$AF689,IF(LEFT(VLOOKUP($AP689,BaseEqptCdF!$C$5:$E$161,3,FALSE),2)="SD",0,IF(LEFT(VLOOKUP($AP689,BaseEqptCdF!$C$5:$E$161,3,FALSE),2)="SB",1*52,VLOOKUP($AP689,BaseEqptCdF!$C$5:$S$161,12,FALSE)*0.2*300))))</f>
        <v/>
      </c>
      <c r="BF689" s="3" t="str">
        <f>IF($L689="","",IF(SUM($AJ689:AM689)=0,$AF689,IF(LEFT(VLOOKUP($AP689,BaseEqptCdF!$C$5:$E$161,3,FALSE),2)="SD",0,IF(LEFT(VLOOKUP($AP689,BaseEqptCdF!$C$5:$E$161,3,FALSE),2)="SB",1*52,VLOOKUP($AP689,BaseEqptCdF!$C$5:$S$161,12,FALSE)*0.2*300))))</f>
        <v/>
      </c>
      <c r="BG689" s="3" t="str">
        <f>IF($L689="","",IF(SUM($AJ689:AN689)=0,$AF689,IF(LEFT(VLOOKUP($AP689,BaseEqptCdF!$C$5:$E$161,3,FALSE),2)="SD",0,IF(LEFT(VLOOKUP($AP689,BaseEqptCdF!$C$5:$E$161,3,FALSE),2)="SB",1*52,VLOOKUP($AP689,BaseEqptCdF!$C$5:$S$161,12,FALSE)*0.2*300))))</f>
        <v/>
      </c>
      <c r="BH689" s="2">
        <f t="shared" si="92"/>
        <v>0</v>
      </c>
    </row>
    <row r="690" spans="1:60" x14ac:dyDescent="0.25">
      <c r="A690" s="296" t="str">
        <f t="array" ref="A690">IF($C690="","",INDEX(Prog!$B$8:$D$300,MATCH($C690,nivo1,0),1))</f>
        <v/>
      </c>
      <c r="B690" s="296" t="str">
        <f t="array" ref="B690">IF($C690="","",INDEX(Prog!$B$8:$D$300,MATCH($C690,nivo1,0),2))</f>
        <v/>
      </c>
      <c r="C690" s="273"/>
      <c r="D690" s="267"/>
      <c r="E690" s="273"/>
      <c r="F690" s="273"/>
      <c r="G690" s="273"/>
      <c r="H690" s="273"/>
      <c r="I690" s="273"/>
      <c r="J690" s="273"/>
      <c r="K690" s="274"/>
      <c r="L690" s="273"/>
      <c r="M690" s="273"/>
      <c r="N690" s="273"/>
      <c r="O690" s="275"/>
      <c r="P690" s="273"/>
      <c r="Q690" s="273"/>
      <c r="R690" s="273"/>
      <c r="S690" s="273"/>
      <c r="T690" s="276"/>
      <c r="U690" s="276"/>
      <c r="V690" s="276"/>
      <c r="W690" s="276"/>
      <c r="X690" s="277"/>
      <c r="Y690" s="278"/>
      <c r="AA690" s="8" t="str">
        <f>IF($L690="","",VLOOKUP($L690,BaseEqptCdF!$C$5:$E$161,2,FALSE))</f>
        <v/>
      </c>
      <c r="AB690" s="8" t="str">
        <f>IF($L690="","",VLOOKUP($L690,BaseEqptCdF!$C$5:$E$161,3,FALSE))</f>
        <v/>
      </c>
      <c r="AC690" s="7" t="str">
        <f>IF($L690="","",VLOOKUP($L690,BaseEqptCdF!$C$5:$I$161,6,FALSE))</f>
        <v/>
      </c>
      <c r="AD690" s="7" t="str">
        <f>IF($L690="","",VLOOKUP($L690,BaseEqptCdF!$C$5:$I$161,7,FALSE))</f>
        <v/>
      </c>
      <c r="AE690" s="3" t="str">
        <f>IF($L690="","",VLOOKUP($L690,BaseEqptCdF!$C$5:$R$161,16,FALSE)*$AC$3)</f>
        <v/>
      </c>
      <c r="AF690" s="3" t="str">
        <f>IF($L690="","",IF(LEFT($AB690,2)="SD",0,IF(LEFT($AB690,2)="SB",1*52,IF($N690=Prog!$P$17,VLOOKUP($L690,BaseEqptCdF!$C$5:$P$161,14,FALSE)*1*300,VLOOKUP($L690,BaseEqptCdF!$C$5:$P$161,12,FALSE)*0.2*300))))</f>
        <v/>
      </c>
      <c r="AG690" s="6" t="str">
        <f t="shared" si="93"/>
        <v/>
      </c>
      <c r="AH690" s="6">
        <f>IF($U690=Prog!$S$18,YEAR($X690),"")</f>
        <v>1900</v>
      </c>
      <c r="AI690" s="5" t="str">
        <f>IF(OR($AG690="",$U690=Prog!$S$18),"",IF(OR($U690=Prog!$S$17,$U690=Prog!$S$16),YEAR($X690),IF($AG690="ND","ND",$AI$8+$O690)))</f>
        <v/>
      </c>
      <c r="AJ690" s="3" t="str">
        <f t="shared" si="88"/>
        <v/>
      </c>
      <c r="AK690" s="3" t="str">
        <f t="shared" si="87"/>
        <v/>
      </c>
      <c r="AL690" s="3" t="str">
        <f t="shared" si="87"/>
        <v/>
      </c>
      <c r="AM690" s="3" t="str">
        <f t="shared" si="87"/>
        <v/>
      </c>
      <c r="AN690" s="3" t="str">
        <f t="shared" ref="AK690:AN753" si="94">IF($AI690="","",IF($AI690=AN$9,1,0))</f>
        <v/>
      </c>
      <c r="AO690" s="2">
        <f t="shared" si="89"/>
        <v>0</v>
      </c>
      <c r="AP690" s="4"/>
      <c r="AQ690" s="3">
        <f>IF(AJ690=1,VLOOKUP($AP690,BaseEqptCdF!$C$5:$R$161,16,FALSE),0)</f>
        <v>0</v>
      </c>
      <c r="AR690" s="3">
        <f>IF(AK690=1,VLOOKUP($AP690,BaseEqptCdF!$C$5:$R$161,16,FALSE),0)</f>
        <v>0</v>
      </c>
      <c r="AS690" s="3">
        <f>IF(AL690=1,VLOOKUP($AP690,BaseEqptCdF!$C$5:$R$161,16,FALSE),0)</f>
        <v>0</v>
      </c>
      <c r="AT690" s="3">
        <f>IF(AM690=1,VLOOKUP($AP690,BaseEqptCdF!$C$5:$R$161,16,FALSE),0)</f>
        <v>0</v>
      </c>
      <c r="AU690" s="3">
        <f>IF(AN690=1,VLOOKUP($AP690,BaseEqptCdF!$C$5:$R$161,16,FALSE),0)</f>
        <v>0</v>
      </c>
      <c r="AV690" s="2">
        <f t="shared" si="90"/>
        <v>0</v>
      </c>
      <c r="AW690" s="3" t="str">
        <f>IF($L690="","",IF(SUM($AJ690:AJ690)=0,$AE690,VLOOKUP($AP690,BaseEqptCdF!$C$5:$R$161,16,FALSE)*$AC$3))</f>
        <v/>
      </c>
      <c r="AX690" s="3" t="str">
        <f>IF($L690="","",IF(SUM($AJ690:AK690)=0,$AE690,VLOOKUP($AP690,BaseEqptCdF!$C$5:$R$161,16,FALSE)*$AC$3))</f>
        <v/>
      </c>
      <c r="AY690" s="3" t="str">
        <f>IF($L690="","",IF(SUM($AJ690:AL690)=0,$AE690,VLOOKUP($AP690,BaseEqptCdF!$C$5:$R$161,16,FALSE)*$AC$3))</f>
        <v/>
      </c>
      <c r="AZ690" s="3" t="str">
        <f>IF($L690="","",IF(SUM($AJ690:AM690)=0,$AE690,VLOOKUP($AP690,BaseEqptCdF!$C$5:$R$161,16,FALSE)*$AC$3))</f>
        <v/>
      </c>
      <c r="BA690" s="3" t="str">
        <f>IF($L690="","",IF(SUM($AJ690:AN690)=0,$AE690,VLOOKUP($AP690,BaseEqptCdF!$C$5:$R$161,16,FALSE)*$AC$3))</f>
        <v/>
      </c>
      <c r="BB690" s="2">
        <f t="shared" si="91"/>
        <v>0</v>
      </c>
      <c r="BC690" s="3" t="str">
        <f>IF($L690="","",IF(SUM($AJ690:AJ690)=0,$AF690,IF(LEFT(VLOOKUP($AP690,BaseEqptCdF!$C$5:$E$161,3,FALSE),2)="SD",0,IF(LEFT(VLOOKUP($AP690,BaseEqptCdF!$C$5:$E$161,3,FALSE),2)="SB",1*52,VLOOKUP($AP690,BaseEqptCdF!$C$5:$S$161,12,FALSE)*0.2*300))))</f>
        <v/>
      </c>
      <c r="BD690" s="3" t="str">
        <f>IF($L690="","",IF(SUM($AJ690:AK690)=0,$AF690,IF(LEFT(VLOOKUP($AP690,BaseEqptCdF!$C$5:$E$161,3,FALSE),2)="SD",0,IF(LEFT(VLOOKUP($AP690,BaseEqptCdF!$C$5:$E$161,3,FALSE),2)="SB",1*52,VLOOKUP($AP690,BaseEqptCdF!$C$5:$S$161,12,FALSE)*0.2*300))))</f>
        <v/>
      </c>
      <c r="BE690" s="3" t="str">
        <f>IF($L690="","",IF(SUM($AJ690:AL690)=0,$AF690,IF(LEFT(VLOOKUP($AP690,BaseEqptCdF!$C$5:$E$161,3,FALSE),2)="SD",0,IF(LEFT(VLOOKUP($AP690,BaseEqptCdF!$C$5:$E$161,3,FALSE),2)="SB",1*52,VLOOKUP($AP690,BaseEqptCdF!$C$5:$S$161,12,FALSE)*0.2*300))))</f>
        <v/>
      </c>
      <c r="BF690" s="3" t="str">
        <f>IF($L690="","",IF(SUM($AJ690:AM690)=0,$AF690,IF(LEFT(VLOOKUP($AP690,BaseEqptCdF!$C$5:$E$161,3,FALSE),2)="SD",0,IF(LEFT(VLOOKUP($AP690,BaseEqptCdF!$C$5:$E$161,3,FALSE),2)="SB",1*52,VLOOKUP($AP690,BaseEqptCdF!$C$5:$S$161,12,FALSE)*0.2*300))))</f>
        <v/>
      </c>
      <c r="BG690" s="3" t="str">
        <f>IF($L690="","",IF(SUM($AJ690:AN690)=0,$AF690,IF(LEFT(VLOOKUP($AP690,BaseEqptCdF!$C$5:$E$161,3,FALSE),2)="SD",0,IF(LEFT(VLOOKUP($AP690,BaseEqptCdF!$C$5:$E$161,3,FALSE),2)="SB",1*52,VLOOKUP($AP690,BaseEqptCdF!$C$5:$S$161,12,FALSE)*0.2*300))))</f>
        <v/>
      </c>
      <c r="BH690" s="2">
        <f t="shared" si="92"/>
        <v>0</v>
      </c>
    </row>
    <row r="691" spans="1:60" x14ac:dyDescent="0.25">
      <c r="A691" s="296" t="str">
        <f t="array" ref="A691">IF($C691="","",INDEX(Prog!$B$8:$D$300,MATCH($C691,nivo1,0),1))</f>
        <v/>
      </c>
      <c r="B691" s="296" t="str">
        <f t="array" ref="B691">IF($C691="","",INDEX(Prog!$B$8:$D$300,MATCH($C691,nivo1,0),2))</f>
        <v/>
      </c>
      <c r="C691" s="273"/>
      <c r="D691" s="267"/>
      <c r="E691" s="273"/>
      <c r="F691" s="273"/>
      <c r="G691" s="273"/>
      <c r="H691" s="273"/>
      <c r="I691" s="273"/>
      <c r="J691" s="273"/>
      <c r="K691" s="274"/>
      <c r="L691" s="273"/>
      <c r="M691" s="273"/>
      <c r="N691" s="273"/>
      <c r="O691" s="275"/>
      <c r="P691" s="273"/>
      <c r="Q691" s="273"/>
      <c r="R691" s="273"/>
      <c r="S691" s="273"/>
      <c r="T691" s="276"/>
      <c r="U691" s="276"/>
      <c r="V691" s="276"/>
      <c r="W691" s="276"/>
      <c r="X691" s="277"/>
      <c r="Y691" s="278"/>
      <c r="AA691" s="8" t="str">
        <f>IF($L691="","",VLOOKUP($L691,BaseEqptCdF!$C$5:$E$161,2,FALSE))</f>
        <v/>
      </c>
      <c r="AB691" s="8" t="str">
        <f>IF($L691="","",VLOOKUP($L691,BaseEqptCdF!$C$5:$E$161,3,FALSE))</f>
        <v/>
      </c>
      <c r="AC691" s="7" t="str">
        <f>IF($L691="","",VLOOKUP($L691,BaseEqptCdF!$C$5:$I$161,6,FALSE))</f>
        <v/>
      </c>
      <c r="AD691" s="7" t="str">
        <f>IF($L691="","",VLOOKUP($L691,BaseEqptCdF!$C$5:$I$161,7,FALSE))</f>
        <v/>
      </c>
      <c r="AE691" s="3" t="str">
        <f>IF($L691="","",VLOOKUP($L691,BaseEqptCdF!$C$5:$R$161,16,FALSE)*$AC$3)</f>
        <v/>
      </c>
      <c r="AF691" s="3" t="str">
        <f>IF($L691="","",IF(LEFT($AB691,2)="SD",0,IF(LEFT($AB691,2)="SB",1*52,IF($N691=Prog!$P$17,VLOOKUP($L691,BaseEqptCdF!$C$5:$P$161,14,FALSE)*1*300,VLOOKUP($L691,BaseEqptCdF!$C$5:$P$161,12,FALSE)*0.2*300))))</f>
        <v/>
      </c>
      <c r="AG691" s="6" t="str">
        <f t="shared" si="93"/>
        <v/>
      </c>
      <c r="AH691" s="6">
        <f>IF($U691=Prog!$S$18,YEAR($X691),"")</f>
        <v>1900</v>
      </c>
      <c r="AI691" s="5" t="str">
        <f>IF(OR($AG691="",$U691=Prog!$S$18),"",IF(OR($U691=Prog!$S$17,$U691=Prog!$S$16),YEAR($X691),IF($AG691="ND","ND",$AI$8+$O691)))</f>
        <v/>
      </c>
      <c r="AJ691" s="3" t="str">
        <f t="shared" si="88"/>
        <v/>
      </c>
      <c r="AK691" s="3" t="str">
        <f t="shared" si="94"/>
        <v/>
      </c>
      <c r="AL691" s="3" t="str">
        <f t="shared" si="94"/>
        <v/>
      </c>
      <c r="AM691" s="3" t="str">
        <f t="shared" si="94"/>
        <v/>
      </c>
      <c r="AN691" s="3" t="str">
        <f t="shared" si="94"/>
        <v/>
      </c>
      <c r="AO691" s="2">
        <f t="shared" si="89"/>
        <v>0</v>
      </c>
      <c r="AP691" s="4"/>
      <c r="AQ691" s="3">
        <f>IF(AJ691=1,VLOOKUP($AP691,BaseEqptCdF!$C$5:$R$161,16,FALSE),0)</f>
        <v>0</v>
      </c>
      <c r="AR691" s="3">
        <f>IF(AK691=1,VLOOKUP($AP691,BaseEqptCdF!$C$5:$R$161,16,FALSE),0)</f>
        <v>0</v>
      </c>
      <c r="AS691" s="3">
        <f>IF(AL691=1,VLOOKUP($AP691,BaseEqptCdF!$C$5:$R$161,16,FALSE),0)</f>
        <v>0</v>
      </c>
      <c r="AT691" s="3">
        <f>IF(AM691=1,VLOOKUP($AP691,BaseEqptCdF!$C$5:$R$161,16,FALSE),0)</f>
        <v>0</v>
      </c>
      <c r="AU691" s="3">
        <f>IF(AN691=1,VLOOKUP($AP691,BaseEqptCdF!$C$5:$R$161,16,FALSE),0)</f>
        <v>0</v>
      </c>
      <c r="AV691" s="2">
        <f t="shared" si="90"/>
        <v>0</v>
      </c>
      <c r="AW691" s="3" t="str">
        <f>IF($L691="","",IF(SUM($AJ691:AJ691)=0,$AE691,VLOOKUP($AP691,BaseEqptCdF!$C$5:$R$161,16,FALSE)*$AC$3))</f>
        <v/>
      </c>
      <c r="AX691" s="3" t="str">
        <f>IF($L691="","",IF(SUM($AJ691:AK691)=0,$AE691,VLOOKUP($AP691,BaseEqptCdF!$C$5:$R$161,16,FALSE)*$AC$3))</f>
        <v/>
      </c>
      <c r="AY691" s="3" t="str">
        <f>IF($L691="","",IF(SUM($AJ691:AL691)=0,$AE691,VLOOKUP($AP691,BaseEqptCdF!$C$5:$R$161,16,FALSE)*$AC$3))</f>
        <v/>
      </c>
      <c r="AZ691" s="3" t="str">
        <f>IF($L691="","",IF(SUM($AJ691:AM691)=0,$AE691,VLOOKUP($AP691,BaseEqptCdF!$C$5:$R$161,16,FALSE)*$AC$3))</f>
        <v/>
      </c>
      <c r="BA691" s="3" t="str">
        <f>IF($L691="","",IF(SUM($AJ691:AN691)=0,$AE691,VLOOKUP($AP691,BaseEqptCdF!$C$5:$R$161,16,FALSE)*$AC$3))</f>
        <v/>
      </c>
      <c r="BB691" s="2">
        <f t="shared" si="91"/>
        <v>0</v>
      </c>
      <c r="BC691" s="3" t="str">
        <f>IF($L691="","",IF(SUM($AJ691:AJ691)=0,$AF691,IF(LEFT(VLOOKUP($AP691,BaseEqptCdF!$C$5:$E$161,3,FALSE),2)="SD",0,IF(LEFT(VLOOKUP($AP691,BaseEqptCdF!$C$5:$E$161,3,FALSE),2)="SB",1*52,VLOOKUP($AP691,BaseEqptCdF!$C$5:$S$161,12,FALSE)*0.2*300))))</f>
        <v/>
      </c>
      <c r="BD691" s="3" t="str">
        <f>IF($L691="","",IF(SUM($AJ691:AK691)=0,$AF691,IF(LEFT(VLOOKUP($AP691,BaseEqptCdF!$C$5:$E$161,3,FALSE),2)="SD",0,IF(LEFT(VLOOKUP($AP691,BaseEqptCdF!$C$5:$E$161,3,FALSE),2)="SB",1*52,VLOOKUP($AP691,BaseEqptCdF!$C$5:$S$161,12,FALSE)*0.2*300))))</f>
        <v/>
      </c>
      <c r="BE691" s="3" t="str">
        <f>IF($L691="","",IF(SUM($AJ691:AL691)=0,$AF691,IF(LEFT(VLOOKUP($AP691,BaseEqptCdF!$C$5:$E$161,3,FALSE),2)="SD",0,IF(LEFT(VLOOKUP($AP691,BaseEqptCdF!$C$5:$E$161,3,FALSE),2)="SB",1*52,VLOOKUP($AP691,BaseEqptCdF!$C$5:$S$161,12,FALSE)*0.2*300))))</f>
        <v/>
      </c>
      <c r="BF691" s="3" t="str">
        <f>IF($L691="","",IF(SUM($AJ691:AM691)=0,$AF691,IF(LEFT(VLOOKUP($AP691,BaseEqptCdF!$C$5:$E$161,3,FALSE),2)="SD",0,IF(LEFT(VLOOKUP($AP691,BaseEqptCdF!$C$5:$E$161,3,FALSE),2)="SB",1*52,VLOOKUP($AP691,BaseEqptCdF!$C$5:$S$161,12,FALSE)*0.2*300))))</f>
        <v/>
      </c>
      <c r="BG691" s="3" t="str">
        <f>IF($L691="","",IF(SUM($AJ691:AN691)=0,$AF691,IF(LEFT(VLOOKUP($AP691,BaseEqptCdF!$C$5:$E$161,3,FALSE),2)="SD",0,IF(LEFT(VLOOKUP($AP691,BaseEqptCdF!$C$5:$E$161,3,FALSE),2)="SB",1*52,VLOOKUP($AP691,BaseEqptCdF!$C$5:$S$161,12,FALSE)*0.2*300))))</f>
        <v/>
      </c>
      <c r="BH691" s="2">
        <f t="shared" si="92"/>
        <v>0</v>
      </c>
    </row>
    <row r="692" spans="1:60" x14ac:dyDescent="0.25">
      <c r="A692" s="296" t="str">
        <f t="array" ref="A692">IF($C692="","",INDEX(Prog!$B$8:$D$300,MATCH($C692,nivo1,0),1))</f>
        <v/>
      </c>
      <c r="B692" s="296" t="str">
        <f t="array" ref="B692">IF($C692="","",INDEX(Prog!$B$8:$D$300,MATCH($C692,nivo1,0),2))</f>
        <v/>
      </c>
      <c r="C692" s="273"/>
      <c r="D692" s="267"/>
      <c r="E692" s="273"/>
      <c r="F692" s="273"/>
      <c r="G692" s="273"/>
      <c r="H692" s="273"/>
      <c r="I692" s="273"/>
      <c r="J692" s="273"/>
      <c r="K692" s="274"/>
      <c r="L692" s="273"/>
      <c r="M692" s="273"/>
      <c r="N692" s="273"/>
      <c r="O692" s="275"/>
      <c r="P692" s="273"/>
      <c r="Q692" s="273"/>
      <c r="R692" s="273"/>
      <c r="S692" s="273"/>
      <c r="T692" s="276"/>
      <c r="U692" s="276"/>
      <c r="V692" s="276"/>
      <c r="W692" s="276"/>
      <c r="X692" s="277"/>
      <c r="Y692" s="278"/>
      <c r="AA692" s="8" t="str">
        <f>IF($L692="","",VLOOKUP($L692,BaseEqptCdF!$C$5:$E$161,2,FALSE))</f>
        <v/>
      </c>
      <c r="AB692" s="8" t="str">
        <f>IF($L692="","",VLOOKUP($L692,BaseEqptCdF!$C$5:$E$161,3,FALSE))</f>
        <v/>
      </c>
      <c r="AC692" s="7" t="str">
        <f>IF($L692="","",VLOOKUP($L692,BaseEqptCdF!$C$5:$I$161,6,FALSE))</f>
        <v/>
      </c>
      <c r="AD692" s="7" t="str">
        <f>IF($L692="","",VLOOKUP($L692,BaseEqptCdF!$C$5:$I$161,7,FALSE))</f>
        <v/>
      </c>
      <c r="AE692" s="3" t="str">
        <f>IF($L692="","",VLOOKUP($L692,BaseEqptCdF!$C$5:$R$161,16,FALSE)*$AC$3)</f>
        <v/>
      </c>
      <c r="AF692" s="3" t="str">
        <f>IF($L692="","",IF(LEFT($AB692,2)="SD",0,IF(LEFT($AB692,2)="SB",1*52,IF($N692=Prog!$P$17,VLOOKUP($L692,BaseEqptCdF!$C$5:$P$161,14,FALSE)*1*300,VLOOKUP($L692,BaseEqptCdF!$C$5:$P$161,12,FALSE)*0.2*300))))</f>
        <v/>
      </c>
      <c r="AG692" s="6" t="str">
        <f t="shared" si="93"/>
        <v/>
      </c>
      <c r="AH692" s="6">
        <f>IF($U692=Prog!$S$18,YEAR($X692),"")</f>
        <v>1900</v>
      </c>
      <c r="AI692" s="5" t="str">
        <f>IF(OR($AG692="",$U692=Prog!$S$18),"",IF(OR($U692=Prog!$S$17,$U692=Prog!$S$16),YEAR($X692),IF($AG692="ND","ND",$AI$8+$O692)))</f>
        <v/>
      </c>
      <c r="AJ692" s="3" t="str">
        <f t="shared" ref="AJ692:AJ755" si="95">IF($AI692="","",IF($AI692&lt;=AJ$9,1,0))</f>
        <v/>
      </c>
      <c r="AK692" s="3" t="str">
        <f t="shared" si="94"/>
        <v/>
      </c>
      <c r="AL692" s="3" t="str">
        <f t="shared" si="94"/>
        <v/>
      </c>
      <c r="AM692" s="3" t="str">
        <f t="shared" si="94"/>
        <v/>
      </c>
      <c r="AN692" s="3" t="str">
        <f t="shared" si="94"/>
        <v/>
      </c>
      <c r="AO692" s="2">
        <f t="shared" ref="AO692:AO755" si="96">SUM(AJ692:AN692)</f>
        <v>0</v>
      </c>
      <c r="AP692" s="4"/>
      <c r="AQ692" s="3">
        <f>IF(AJ692=1,VLOOKUP($AP692,BaseEqptCdF!$C$5:$R$161,16,FALSE),0)</f>
        <v>0</v>
      </c>
      <c r="AR692" s="3">
        <f>IF(AK692=1,VLOOKUP($AP692,BaseEqptCdF!$C$5:$R$161,16,FALSE),0)</f>
        <v>0</v>
      </c>
      <c r="AS692" s="3">
        <f>IF(AL692=1,VLOOKUP($AP692,BaseEqptCdF!$C$5:$R$161,16,FALSE),0)</f>
        <v>0</v>
      </c>
      <c r="AT692" s="3">
        <f>IF(AM692=1,VLOOKUP($AP692,BaseEqptCdF!$C$5:$R$161,16,FALSE),0)</f>
        <v>0</v>
      </c>
      <c r="AU692" s="3">
        <f>IF(AN692=1,VLOOKUP($AP692,BaseEqptCdF!$C$5:$R$161,16,FALSE),0)</f>
        <v>0</v>
      </c>
      <c r="AV692" s="2">
        <f t="shared" ref="AV692:AV755" si="97">SUM(AQ692:AU692)</f>
        <v>0</v>
      </c>
      <c r="AW692" s="3" t="str">
        <f>IF($L692="","",IF(SUM($AJ692:AJ692)=0,$AE692,VLOOKUP($AP692,BaseEqptCdF!$C$5:$R$161,16,FALSE)*$AC$3))</f>
        <v/>
      </c>
      <c r="AX692" s="3" t="str">
        <f>IF($L692="","",IF(SUM($AJ692:AK692)=0,$AE692,VLOOKUP($AP692,BaseEqptCdF!$C$5:$R$161,16,FALSE)*$AC$3))</f>
        <v/>
      </c>
      <c r="AY692" s="3" t="str">
        <f>IF($L692="","",IF(SUM($AJ692:AL692)=0,$AE692,VLOOKUP($AP692,BaseEqptCdF!$C$5:$R$161,16,FALSE)*$AC$3))</f>
        <v/>
      </c>
      <c r="AZ692" s="3" t="str">
        <f>IF($L692="","",IF(SUM($AJ692:AM692)=0,$AE692,VLOOKUP($AP692,BaseEqptCdF!$C$5:$R$161,16,FALSE)*$AC$3))</f>
        <v/>
      </c>
      <c r="BA692" s="3" t="str">
        <f>IF($L692="","",IF(SUM($AJ692:AN692)=0,$AE692,VLOOKUP($AP692,BaseEqptCdF!$C$5:$R$161,16,FALSE)*$AC$3))</f>
        <v/>
      </c>
      <c r="BB692" s="2">
        <f t="shared" ref="BB692:BB755" si="98">SUM(AW692:BA692)</f>
        <v>0</v>
      </c>
      <c r="BC692" s="3" t="str">
        <f>IF($L692="","",IF(SUM($AJ692:AJ692)=0,$AF692,IF(LEFT(VLOOKUP($AP692,BaseEqptCdF!$C$5:$E$161,3,FALSE),2)="SD",0,IF(LEFT(VLOOKUP($AP692,BaseEqptCdF!$C$5:$E$161,3,FALSE),2)="SB",1*52,VLOOKUP($AP692,BaseEqptCdF!$C$5:$S$161,12,FALSE)*0.2*300))))</f>
        <v/>
      </c>
      <c r="BD692" s="3" t="str">
        <f>IF($L692="","",IF(SUM($AJ692:AK692)=0,$AF692,IF(LEFT(VLOOKUP($AP692,BaseEqptCdF!$C$5:$E$161,3,FALSE),2)="SD",0,IF(LEFT(VLOOKUP($AP692,BaseEqptCdF!$C$5:$E$161,3,FALSE),2)="SB",1*52,VLOOKUP($AP692,BaseEqptCdF!$C$5:$S$161,12,FALSE)*0.2*300))))</f>
        <v/>
      </c>
      <c r="BE692" s="3" t="str">
        <f>IF($L692="","",IF(SUM($AJ692:AL692)=0,$AF692,IF(LEFT(VLOOKUP($AP692,BaseEqptCdF!$C$5:$E$161,3,FALSE),2)="SD",0,IF(LEFT(VLOOKUP($AP692,BaseEqptCdF!$C$5:$E$161,3,FALSE),2)="SB",1*52,VLOOKUP($AP692,BaseEqptCdF!$C$5:$S$161,12,FALSE)*0.2*300))))</f>
        <v/>
      </c>
      <c r="BF692" s="3" t="str">
        <f>IF($L692="","",IF(SUM($AJ692:AM692)=0,$AF692,IF(LEFT(VLOOKUP($AP692,BaseEqptCdF!$C$5:$E$161,3,FALSE),2)="SD",0,IF(LEFT(VLOOKUP($AP692,BaseEqptCdF!$C$5:$E$161,3,FALSE),2)="SB",1*52,VLOOKUP($AP692,BaseEqptCdF!$C$5:$S$161,12,FALSE)*0.2*300))))</f>
        <v/>
      </c>
      <c r="BG692" s="3" t="str">
        <f>IF($L692="","",IF(SUM($AJ692:AN692)=0,$AF692,IF(LEFT(VLOOKUP($AP692,BaseEqptCdF!$C$5:$E$161,3,FALSE),2)="SD",0,IF(LEFT(VLOOKUP($AP692,BaseEqptCdF!$C$5:$E$161,3,FALSE),2)="SB",1*52,VLOOKUP($AP692,BaseEqptCdF!$C$5:$S$161,12,FALSE)*0.2*300))))</f>
        <v/>
      </c>
      <c r="BH692" s="2">
        <f t="shared" ref="BH692:BH755" si="99">SUM(BC692:BG692)</f>
        <v>0</v>
      </c>
    </row>
    <row r="693" spans="1:60" x14ac:dyDescent="0.25">
      <c r="A693" s="296" t="str">
        <f t="array" ref="A693">IF($C693="","",INDEX(Prog!$B$8:$D$300,MATCH($C693,nivo1,0),1))</f>
        <v/>
      </c>
      <c r="B693" s="296" t="str">
        <f t="array" ref="B693">IF($C693="","",INDEX(Prog!$B$8:$D$300,MATCH($C693,nivo1,0),2))</f>
        <v/>
      </c>
      <c r="C693" s="273"/>
      <c r="D693" s="267"/>
      <c r="E693" s="273"/>
      <c r="F693" s="273"/>
      <c r="G693" s="273"/>
      <c r="H693" s="273"/>
      <c r="I693" s="273"/>
      <c r="J693" s="273"/>
      <c r="K693" s="274"/>
      <c r="L693" s="273"/>
      <c r="M693" s="273"/>
      <c r="N693" s="273"/>
      <c r="O693" s="275"/>
      <c r="P693" s="273"/>
      <c r="Q693" s="273"/>
      <c r="R693" s="273"/>
      <c r="S693" s="273"/>
      <c r="T693" s="276"/>
      <c r="U693" s="276"/>
      <c r="V693" s="276"/>
      <c r="W693" s="276"/>
      <c r="X693" s="277"/>
      <c r="Y693" s="278"/>
      <c r="AA693" s="8" t="str">
        <f>IF($L693="","",VLOOKUP($L693,BaseEqptCdF!$C$5:$E$161,2,FALSE))</f>
        <v/>
      </c>
      <c r="AB693" s="8" t="str">
        <f>IF($L693="","",VLOOKUP($L693,BaseEqptCdF!$C$5:$E$161,3,FALSE))</f>
        <v/>
      </c>
      <c r="AC693" s="7" t="str">
        <f>IF($L693="","",VLOOKUP($L693,BaseEqptCdF!$C$5:$I$161,6,FALSE))</f>
        <v/>
      </c>
      <c r="AD693" s="7" t="str">
        <f>IF($L693="","",VLOOKUP($L693,BaseEqptCdF!$C$5:$I$161,7,FALSE))</f>
        <v/>
      </c>
      <c r="AE693" s="3" t="str">
        <f>IF($L693="","",VLOOKUP($L693,BaseEqptCdF!$C$5:$R$161,16,FALSE)*$AC$3)</f>
        <v/>
      </c>
      <c r="AF693" s="3" t="str">
        <f>IF($L693="","",IF(LEFT($AB693,2)="SD",0,IF(LEFT($AB693,2)="SB",1*52,IF($N693=Prog!$P$17,VLOOKUP($L693,BaseEqptCdF!$C$5:$P$161,14,FALSE)*1*300,VLOOKUP($L693,BaseEqptCdF!$C$5:$P$161,12,FALSE)*0.2*300))))</f>
        <v/>
      </c>
      <c r="AG693" s="6" t="str">
        <f t="shared" si="93"/>
        <v/>
      </c>
      <c r="AH693" s="6">
        <f>IF($U693=Prog!$S$18,YEAR($X693),"")</f>
        <v>1900</v>
      </c>
      <c r="AI693" s="5" t="str">
        <f>IF(OR($AG693="",$U693=Prog!$S$18),"",IF(OR($U693=Prog!$S$17,$U693=Prog!$S$16),YEAR($X693),IF($AG693="ND","ND",$AI$8+$O693)))</f>
        <v/>
      </c>
      <c r="AJ693" s="3" t="str">
        <f t="shared" si="95"/>
        <v/>
      </c>
      <c r="AK693" s="3" t="str">
        <f t="shared" si="94"/>
        <v/>
      </c>
      <c r="AL693" s="3" t="str">
        <f t="shared" si="94"/>
        <v/>
      </c>
      <c r="AM693" s="3" t="str">
        <f t="shared" si="94"/>
        <v/>
      </c>
      <c r="AN693" s="3" t="str">
        <f t="shared" si="94"/>
        <v/>
      </c>
      <c r="AO693" s="2">
        <f t="shared" si="96"/>
        <v>0</v>
      </c>
      <c r="AP693" s="4"/>
      <c r="AQ693" s="3">
        <f>IF(AJ693=1,VLOOKUP($AP693,BaseEqptCdF!$C$5:$R$161,16,FALSE),0)</f>
        <v>0</v>
      </c>
      <c r="AR693" s="3">
        <f>IF(AK693=1,VLOOKUP($AP693,BaseEqptCdF!$C$5:$R$161,16,FALSE),0)</f>
        <v>0</v>
      </c>
      <c r="AS693" s="3">
        <f>IF(AL693=1,VLOOKUP($AP693,BaseEqptCdF!$C$5:$R$161,16,FALSE),0)</f>
        <v>0</v>
      </c>
      <c r="AT693" s="3">
        <f>IF(AM693=1,VLOOKUP($AP693,BaseEqptCdF!$C$5:$R$161,16,FALSE),0)</f>
        <v>0</v>
      </c>
      <c r="AU693" s="3">
        <f>IF(AN693=1,VLOOKUP($AP693,BaseEqptCdF!$C$5:$R$161,16,FALSE),0)</f>
        <v>0</v>
      </c>
      <c r="AV693" s="2">
        <f t="shared" si="97"/>
        <v>0</v>
      </c>
      <c r="AW693" s="3" t="str">
        <f>IF($L693="","",IF(SUM($AJ693:AJ693)=0,$AE693,VLOOKUP($AP693,BaseEqptCdF!$C$5:$R$161,16,FALSE)*$AC$3))</f>
        <v/>
      </c>
      <c r="AX693" s="3" t="str">
        <f>IF($L693="","",IF(SUM($AJ693:AK693)=0,$AE693,VLOOKUP($AP693,BaseEqptCdF!$C$5:$R$161,16,FALSE)*$AC$3))</f>
        <v/>
      </c>
      <c r="AY693" s="3" t="str">
        <f>IF($L693="","",IF(SUM($AJ693:AL693)=0,$AE693,VLOOKUP($AP693,BaseEqptCdF!$C$5:$R$161,16,FALSE)*$AC$3))</f>
        <v/>
      </c>
      <c r="AZ693" s="3" t="str">
        <f>IF($L693="","",IF(SUM($AJ693:AM693)=0,$AE693,VLOOKUP($AP693,BaseEqptCdF!$C$5:$R$161,16,FALSE)*$AC$3))</f>
        <v/>
      </c>
      <c r="BA693" s="3" t="str">
        <f>IF($L693="","",IF(SUM($AJ693:AN693)=0,$AE693,VLOOKUP($AP693,BaseEqptCdF!$C$5:$R$161,16,FALSE)*$AC$3))</f>
        <v/>
      </c>
      <c r="BB693" s="2">
        <f t="shared" si="98"/>
        <v>0</v>
      </c>
      <c r="BC693" s="3" t="str">
        <f>IF($L693="","",IF(SUM($AJ693:AJ693)=0,$AF693,IF(LEFT(VLOOKUP($AP693,BaseEqptCdF!$C$5:$E$161,3,FALSE),2)="SD",0,IF(LEFT(VLOOKUP($AP693,BaseEqptCdF!$C$5:$E$161,3,FALSE),2)="SB",1*52,VLOOKUP($AP693,BaseEqptCdF!$C$5:$S$161,12,FALSE)*0.2*300))))</f>
        <v/>
      </c>
      <c r="BD693" s="3" t="str">
        <f>IF($L693="","",IF(SUM($AJ693:AK693)=0,$AF693,IF(LEFT(VLOOKUP($AP693,BaseEqptCdF!$C$5:$E$161,3,FALSE),2)="SD",0,IF(LEFT(VLOOKUP($AP693,BaseEqptCdF!$C$5:$E$161,3,FALSE),2)="SB",1*52,VLOOKUP($AP693,BaseEqptCdF!$C$5:$S$161,12,FALSE)*0.2*300))))</f>
        <v/>
      </c>
      <c r="BE693" s="3" t="str">
        <f>IF($L693="","",IF(SUM($AJ693:AL693)=0,$AF693,IF(LEFT(VLOOKUP($AP693,BaseEqptCdF!$C$5:$E$161,3,FALSE),2)="SD",0,IF(LEFT(VLOOKUP($AP693,BaseEqptCdF!$C$5:$E$161,3,FALSE),2)="SB",1*52,VLOOKUP($AP693,BaseEqptCdF!$C$5:$S$161,12,FALSE)*0.2*300))))</f>
        <v/>
      </c>
      <c r="BF693" s="3" t="str">
        <f>IF($L693="","",IF(SUM($AJ693:AM693)=0,$AF693,IF(LEFT(VLOOKUP($AP693,BaseEqptCdF!$C$5:$E$161,3,FALSE),2)="SD",0,IF(LEFT(VLOOKUP($AP693,BaseEqptCdF!$C$5:$E$161,3,FALSE),2)="SB",1*52,VLOOKUP($AP693,BaseEqptCdF!$C$5:$S$161,12,FALSE)*0.2*300))))</f>
        <v/>
      </c>
      <c r="BG693" s="3" t="str">
        <f>IF($L693="","",IF(SUM($AJ693:AN693)=0,$AF693,IF(LEFT(VLOOKUP($AP693,BaseEqptCdF!$C$5:$E$161,3,FALSE),2)="SD",0,IF(LEFT(VLOOKUP($AP693,BaseEqptCdF!$C$5:$E$161,3,FALSE),2)="SB",1*52,VLOOKUP($AP693,BaseEqptCdF!$C$5:$S$161,12,FALSE)*0.2*300))))</f>
        <v/>
      </c>
      <c r="BH693" s="2">
        <f t="shared" si="99"/>
        <v>0</v>
      </c>
    </row>
    <row r="694" spans="1:60" x14ac:dyDescent="0.25">
      <c r="A694" s="296" t="str">
        <f t="array" ref="A694">IF($C694="","",INDEX(Prog!$B$8:$D$300,MATCH($C694,nivo1,0),1))</f>
        <v/>
      </c>
      <c r="B694" s="296" t="str">
        <f t="array" ref="B694">IF($C694="","",INDEX(Prog!$B$8:$D$300,MATCH($C694,nivo1,0),2))</f>
        <v/>
      </c>
      <c r="C694" s="273"/>
      <c r="D694" s="267"/>
      <c r="E694" s="273"/>
      <c r="F694" s="273"/>
      <c r="G694" s="273"/>
      <c r="H694" s="273"/>
      <c r="I694" s="273"/>
      <c r="J694" s="273"/>
      <c r="K694" s="274"/>
      <c r="L694" s="273"/>
      <c r="M694" s="273"/>
      <c r="N694" s="273"/>
      <c r="O694" s="275"/>
      <c r="P694" s="273"/>
      <c r="Q694" s="273"/>
      <c r="R694" s="273"/>
      <c r="S694" s="273"/>
      <c r="T694" s="276"/>
      <c r="U694" s="276"/>
      <c r="V694" s="276"/>
      <c r="W694" s="276"/>
      <c r="X694" s="277"/>
      <c r="Y694" s="278"/>
      <c r="AA694" s="8" t="str">
        <f>IF($L694="","",VLOOKUP($L694,BaseEqptCdF!$C$5:$E$161,2,FALSE))</f>
        <v/>
      </c>
      <c r="AB694" s="8" t="str">
        <f>IF($L694="","",VLOOKUP($L694,BaseEqptCdF!$C$5:$E$161,3,FALSE))</f>
        <v/>
      </c>
      <c r="AC694" s="7" t="str">
        <f>IF($L694="","",VLOOKUP($L694,BaseEqptCdF!$C$5:$I$161,6,FALSE))</f>
        <v/>
      </c>
      <c r="AD694" s="7" t="str">
        <f>IF($L694="","",VLOOKUP($L694,BaseEqptCdF!$C$5:$I$161,7,FALSE))</f>
        <v/>
      </c>
      <c r="AE694" s="3" t="str">
        <f>IF($L694="","",VLOOKUP($L694,BaseEqptCdF!$C$5:$R$161,16,FALSE)*$AC$3)</f>
        <v/>
      </c>
      <c r="AF694" s="3" t="str">
        <f>IF($L694="","",IF(LEFT($AB694,2)="SD",0,IF(LEFT($AB694,2)="SB",1*52,IF($N694=Prog!$P$17,VLOOKUP($L694,BaseEqptCdF!$C$5:$P$161,14,FALSE)*1*300,VLOOKUP($L694,BaseEqptCdF!$C$5:$P$161,12,FALSE)*0.2*300))))</f>
        <v/>
      </c>
      <c r="AG694" s="6" t="str">
        <f t="shared" si="93"/>
        <v/>
      </c>
      <c r="AH694" s="6">
        <f>IF($U694=Prog!$S$18,YEAR($X694),"")</f>
        <v>1900</v>
      </c>
      <c r="AI694" s="5" t="str">
        <f>IF(OR($AG694="",$U694=Prog!$S$18),"",IF(OR($U694=Prog!$S$17,$U694=Prog!$S$16),YEAR($X694),IF($AG694="ND","ND",$AI$8+$O694)))</f>
        <v/>
      </c>
      <c r="AJ694" s="3" t="str">
        <f t="shared" si="95"/>
        <v/>
      </c>
      <c r="AK694" s="3" t="str">
        <f t="shared" si="94"/>
        <v/>
      </c>
      <c r="AL694" s="3" t="str">
        <f t="shared" si="94"/>
        <v/>
      </c>
      <c r="AM694" s="3" t="str">
        <f t="shared" si="94"/>
        <v/>
      </c>
      <c r="AN694" s="3" t="str">
        <f t="shared" si="94"/>
        <v/>
      </c>
      <c r="AO694" s="2">
        <f t="shared" si="96"/>
        <v>0</v>
      </c>
      <c r="AP694" s="4"/>
      <c r="AQ694" s="3">
        <f>IF(AJ694=1,VLOOKUP($AP694,BaseEqptCdF!$C$5:$R$161,16,FALSE),0)</f>
        <v>0</v>
      </c>
      <c r="AR694" s="3">
        <f>IF(AK694=1,VLOOKUP($AP694,BaseEqptCdF!$C$5:$R$161,16,FALSE),0)</f>
        <v>0</v>
      </c>
      <c r="AS694" s="3">
        <f>IF(AL694=1,VLOOKUP($AP694,BaseEqptCdF!$C$5:$R$161,16,FALSE),0)</f>
        <v>0</v>
      </c>
      <c r="AT694" s="3">
        <f>IF(AM694=1,VLOOKUP($AP694,BaseEqptCdF!$C$5:$R$161,16,FALSE),0)</f>
        <v>0</v>
      </c>
      <c r="AU694" s="3">
        <f>IF(AN694=1,VLOOKUP($AP694,BaseEqptCdF!$C$5:$R$161,16,FALSE),0)</f>
        <v>0</v>
      </c>
      <c r="AV694" s="2">
        <f t="shared" si="97"/>
        <v>0</v>
      </c>
      <c r="AW694" s="3" t="str">
        <f>IF($L694="","",IF(SUM($AJ694:AJ694)=0,$AE694,VLOOKUP($AP694,BaseEqptCdF!$C$5:$R$161,16,FALSE)*$AC$3))</f>
        <v/>
      </c>
      <c r="AX694" s="3" t="str">
        <f>IF($L694="","",IF(SUM($AJ694:AK694)=0,$AE694,VLOOKUP($AP694,BaseEqptCdF!$C$5:$R$161,16,FALSE)*$AC$3))</f>
        <v/>
      </c>
      <c r="AY694" s="3" t="str">
        <f>IF($L694="","",IF(SUM($AJ694:AL694)=0,$AE694,VLOOKUP($AP694,BaseEqptCdF!$C$5:$R$161,16,FALSE)*$AC$3))</f>
        <v/>
      </c>
      <c r="AZ694" s="3" t="str">
        <f>IF($L694="","",IF(SUM($AJ694:AM694)=0,$AE694,VLOOKUP($AP694,BaseEqptCdF!$C$5:$R$161,16,FALSE)*$AC$3))</f>
        <v/>
      </c>
      <c r="BA694" s="3" t="str">
        <f>IF($L694="","",IF(SUM($AJ694:AN694)=0,$AE694,VLOOKUP($AP694,BaseEqptCdF!$C$5:$R$161,16,FALSE)*$AC$3))</f>
        <v/>
      </c>
      <c r="BB694" s="2">
        <f t="shared" si="98"/>
        <v>0</v>
      </c>
      <c r="BC694" s="3" t="str">
        <f>IF($L694="","",IF(SUM($AJ694:AJ694)=0,$AF694,IF(LEFT(VLOOKUP($AP694,BaseEqptCdF!$C$5:$E$161,3,FALSE),2)="SD",0,IF(LEFT(VLOOKUP($AP694,BaseEqptCdF!$C$5:$E$161,3,FALSE),2)="SB",1*52,VLOOKUP($AP694,BaseEqptCdF!$C$5:$S$161,12,FALSE)*0.2*300))))</f>
        <v/>
      </c>
      <c r="BD694" s="3" t="str">
        <f>IF($L694="","",IF(SUM($AJ694:AK694)=0,$AF694,IF(LEFT(VLOOKUP($AP694,BaseEqptCdF!$C$5:$E$161,3,FALSE),2)="SD",0,IF(LEFT(VLOOKUP($AP694,BaseEqptCdF!$C$5:$E$161,3,FALSE),2)="SB",1*52,VLOOKUP($AP694,BaseEqptCdF!$C$5:$S$161,12,FALSE)*0.2*300))))</f>
        <v/>
      </c>
      <c r="BE694" s="3" t="str">
        <f>IF($L694="","",IF(SUM($AJ694:AL694)=0,$AF694,IF(LEFT(VLOOKUP($AP694,BaseEqptCdF!$C$5:$E$161,3,FALSE),2)="SD",0,IF(LEFT(VLOOKUP($AP694,BaseEqptCdF!$C$5:$E$161,3,FALSE),2)="SB",1*52,VLOOKUP($AP694,BaseEqptCdF!$C$5:$S$161,12,FALSE)*0.2*300))))</f>
        <v/>
      </c>
      <c r="BF694" s="3" t="str">
        <f>IF($L694="","",IF(SUM($AJ694:AM694)=0,$AF694,IF(LEFT(VLOOKUP($AP694,BaseEqptCdF!$C$5:$E$161,3,FALSE),2)="SD",0,IF(LEFT(VLOOKUP($AP694,BaseEqptCdF!$C$5:$E$161,3,FALSE),2)="SB",1*52,VLOOKUP($AP694,BaseEqptCdF!$C$5:$S$161,12,FALSE)*0.2*300))))</f>
        <v/>
      </c>
      <c r="BG694" s="3" t="str">
        <f>IF($L694="","",IF(SUM($AJ694:AN694)=0,$AF694,IF(LEFT(VLOOKUP($AP694,BaseEqptCdF!$C$5:$E$161,3,FALSE),2)="SD",0,IF(LEFT(VLOOKUP($AP694,BaseEqptCdF!$C$5:$E$161,3,FALSE),2)="SB",1*52,VLOOKUP($AP694,BaseEqptCdF!$C$5:$S$161,12,FALSE)*0.2*300))))</f>
        <v/>
      </c>
      <c r="BH694" s="2">
        <f t="shared" si="99"/>
        <v>0</v>
      </c>
    </row>
    <row r="695" spans="1:60" x14ac:dyDescent="0.25">
      <c r="A695" s="296" t="str">
        <f t="array" ref="A695">IF($C695="","",INDEX(Prog!$B$8:$D$300,MATCH($C695,nivo1,0),1))</f>
        <v/>
      </c>
      <c r="B695" s="296" t="str">
        <f t="array" ref="B695">IF($C695="","",INDEX(Prog!$B$8:$D$300,MATCH($C695,nivo1,0),2))</f>
        <v/>
      </c>
      <c r="C695" s="273"/>
      <c r="D695" s="267"/>
      <c r="E695" s="273"/>
      <c r="F695" s="273"/>
      <c r="G695" s="273"/>
      <c r="H695" s="273"/>
      <c r="I695" s="273"/>
      <c r="J695" s="273"/>
      <c r="K695" s="274"/>
      <c r="L695" s="273"/>
      <c r="M695" s="273"/>
      <c r="N695" s="273"/>
      <c r="O695" s="275"/>
      <c r="P695" s="273"/>
      <c r="Q695" s="273"/>
      <c r="R695" s="273"/>
      <c r="S695" s="273"/>
      <c r="T695" s="276"/>
      <c r="U695" s="276"/>
      <c r="V695" s="276"/>
      <c r="W695" s="276"/>
      <c r="X695" s="277"/>
      <c r="Y695" s="278"/>
      <c r="AA695" s="8" t="str">
        <f>IF($L695="","",VLOOKUP($L695,BaseEqptCdF!$C$5:$E$161,2,FALSE))</f>
        <v/>
      </c>
      <c r="AB695" s="8" t="str">
        <f>IF($L695="","",VLOOKUP($L695,BaseEqptCdF!$C$5:$E$161,3,FALSE))</f>
        <v/>
      </c>
      <c r="AC695" s="7" t="str">
        <f>IF($L695="","",VLOOKUP($L695,BaseEqptCdF!$C$5:$I$161,6,FALSE))</f>
        <v/>
      </c>
      <c r="AD695" s="7" t="str">
        <f>IF($L695="","",VLOOKUP($L695,BaseEqptCdF!$C$5:$I$161,7,FALSE))</f>
        <v/>
      </c>
      <c r="AE695" s="3" t="str">
        <f>IF($L695="","",VLOOKUP($L695,BaseEqptCdF!$C$5:$R$161,16,FALSE)*$AC$3)</f>
        <v/>
      </c>
      <c r="AF695" s="3" t="str">
        <f>IF($L695="","",IF(LEFT($AB695,2)="SD",0,IF(LEFT($AB695,2)="SB",1*52,IF($N695=Prog!$P$17,VLOOKUP($L695,BaseEqptCdF!$C$5:$P$161,14,FALSE)*1*300,VLOOKUP($L695,BaseEqptCdF!$C$5:$P$161,12,FALSE)*0.2*300))))</f>
        <v/>
      </c>
      <c r="AG695" s="6" t="str">
        <f t="shared" si="93"/>
        <v/>
      </c>
      <c r="AH695" s="6">
        <f>IF($U695=Prog!$S$18,YEAR($X695),"")</f>
        <v>1900</v>
      </c>
      <c r="AI695" s="5" t="str">
        <f>IF(OR($AG695="",$U695=Prog!$S$18),"",IF(OR($U695=Prog!$S$17,$U695=Prog!$S$16),YEAR($X695),IF($AG695="ND","ND",$AI$8+$O695)))</f>
        <v/>
      </c>
      <c r="AJ695" s="3" t="str">
        <f t="shared" si="95"/>
        <v/>
      </c>
      <c r="AK695" s="3" t="str">
        <f t="shared" si="94"/>
        <v/>
      </c>
      <c r="AL695" s="3" t="str">
        <f t="shared" si="94"/>
        <v/>
      </c>
      <c r="AM695" s="3" t="str">
        <f t="shared" si="94"/>
        <v/>
      </c>
      <c r="AN695" s="3" t="str">
        <f t="shared" si="94"/>
        <v/>
      </c>
      <c r="AO695" s="2">
        <f t="shared" si="96"/>
        <v>0</v>
      </c>
      <c r="AP695" s="4"/>
      <c r="AQ695" s="3">
        <f>IF(AJ695=1,VLOOKUP($AP695,BaseEqptCdF!$C$5:$R$161,16,FALSE),0)</f>
        <v>0</v>
      </c>
      <c r="AR695" s="3">
        <f>IF(AK695=1,VLOOKUP($AP695,BaseEqptCdF!$C$5:$R$161,16,FALSE),0)</f>
        <v>0</v>
      </c>
      <c r="AS695" s="3">
        <f>IF(AL695=1,VLOOKUP($AP695,BaseEqptCdF!$C$5:$R$161,16,FALSE),0)</f>
        <v>0</v>
      </c>
      <c r="AT695" s="3">
        <f>IF(AM695=1,VLOOKUP($AP695,BaseEqptCdF!$C$5:$R$161,16,FALSE),0)</f>
        <v>0</v>
      </c>
      <c r="AU695" s="3">
        <f>IF(AN695=1,VLOOKUP($AP695,BaseEqptCdF!$C$5:$R$161,16,FALSE),0)</f>
        <v>0</v>
      </c>
      <c r="AV695" s="2">
        <f t="shared" si="97"/>
        <v>0</v>
      </c>
      <c r="AW695" s="3" t="str">
        <f>IF($L695="","",IF(SUM($AJ695:AJ695)=0,$AE695,VLOOKUP($AP695,BaseEqptCdF!$C$5:$R$161,16,FALSE)*$AC$3))</f>
        <v/>
      </c>
      <c r="AX695" s="3" t="str">
        <f>IF($L695="","",IF(SUM($AJ695:AK695)=0,$AE695,VLOOKUP($AP695,BaseEqptCdF!$C$5:$R$161,16,FALSE)*$AC$3))</f>
        <v/>
      </c>
      <c r="AY695" s="3" t="str">
        <f>IF($L695="","",IF(SUM($AJ695:AL695)=0,$AE695,VLOOKUP($AP695,BaseEqptCdF!$C$5:$R$161,16,FALSE)*$AC$3))</f>
        <v/>
      </c>
      <c r="AZ695" s="3" t="str">
        <f>IF($L695="","",IF(SUM($AJ695:AM695)=0,$AE695,VLOOKUP($AP695,BaseEqptCdF!$C$5:$R$161,16,FALSE)*$AC$3))</f>
        <v/>
      </c>
      <c r="BA695" s="3" t="str">
        <f>IF($L695="","",IF(SUM($AJ695:AN695)=0,$AE695,VLOOKUP($AP695,BaseEqptCdF!$C$5:$R$161,16,FALSE)*$AC$3))</f>
        <v/>
      </c>
      <c r="BB695" s="2">
        <f t="shared" si="98"/>
        <v>0</v>
      </c>
      <c r="BC695" s="3" t="str">
        <f>IF($L695="","",IF(SUM($AJ695:AJ695)=0,$AF695,IF(LEFT(VLOOKUP($AP695,BaseEqptCdF!$C$5:$E$161,3,FALSE),2)="SD",0,IF(LEFT(VLOOKUP($AP695,BaseEqptCdF!$C$5:$E$161,3,FALSE),2)="SB",1*52,VLOOKUP($AP695,BaseEqptCdF!$C$5:$S$161,12,FALSE)*0.2*300))))</f>
        <v/>
      </c>
      <c r="BD695" s="3" t="str">
        <f>IF($L695="","",IF(SUM($AJ695:AK695)=0,$AF695,IF(LEFT(VLOOKUP($AP695,BaseEqptCdF!$C$5:$E$161,3,FALSE),2)="SD",0,IF(LEFT(VLOOKUP($AP695,BaseEqptCdF!$C$5:$E$161,3,FALSE),2)="SB",1*52,VLOOKUP($AP695,BaseEqptCdF!$C$5:$S$161,12,FALSE)*0.2*300))))</f>
        <v/>
      </c>
      <c r="BE695" s="3" t="str">
        <f>IF($L695="","",IF(SUM($AJ695:AL695)=0,$AF695,IF(LEFT(VLOOKUP($AP695,BaseEqptCdF!$C$5:$E$161,3,FALSE),2)="SD",0,IF(LEFT(VLOOKUP($AP695,BaseEqptCdF!$C$5:$E$161,3,FALSE),2)="SB",1*52,VLOOKUP($AP695,BaseEqptCdF!$C$5:$S$161,12,FALSE)*0.2*300))))</f>
        <v/>
      </c>
      <c r="BF695" s="3" t="str">
        <f>IF($L695="","",IF(SUM($AJ695:AM695)=0,$AF695,IF(LEFT(VLOOKUP($AP695,BaseEqptCdF!$C$5:$E$161,3,FALSE),2)="SD",0,IF(LEFT(VLOOKUP($AP695,BaseEqptCdF!$C$5:$E$161,3,FALSE),2)="SB",1*52,VLOOKUP($AP695,BaseEqptCdF!$C$5:$S$161,12,FALSE)*0.2*300))))</f>
        <v/>
      </c>
      <c r="BG695" s="3" t="str">
        <f>IF($L695="","",IF(SUM($AJ695:AN695)=0,$AF695,IF(LEFT(VLOOKUP($AP695,BaseEqptCdF!$C$5:$E$161,3,FALSE),2)="SD",0,IF(LEFT(VLOOKUP($AP695,BaseEqptCdF!$C$5:$E$161,3,FALSE),2)="SB",1*52,VLOOKUP($AP695,BaseEqptCdF!$C$5:$S$161,12,FALSE)*0.2*300))))</f>
        <v/>
      </c>
      <c r="BH695" s="2">
        <f t="shared" si="99"/>
        <v>0</v>
      </c>
    </row>
    <row r="696" spans="1:60" x14ac:dyDescent="0.25">
      <c r="A696" s="296" t="str">
        <f t="array" ref="A696">IF($C696="","",INDEX(Prog!$B$8:$D$300,MATCH($C696,nivo1,0),1))</f>
        <v/>
      </c>
      <c r="B696" s="296" t="str">
        <f t="array" ref="B696">IF($C696="","",INDEX(Prog!$B$8:$D$300,MATCH($C696,nivo1,0),2))</f>
        <v/>
      </c>
      <c r="C696" s="273"/>
      <c r="D696" s="267"/>
      <c r="E696" s="273"/>
      <c r="F696" s="273"/>
      <c r="G696" s="273"/>
      <c r="H696" s="273"/>
      <c r="I696" s="273"/>
      <c r="J696" s="273"/>
      <c r="K696" s="274"/>
      <c r="L696" s="273"/>
      <c r="M696" s="273"/>
      <c r="N696" s="273"/>
      <c r="O696" s="275"/>
      <c r="P696" s="273"/>
      <c r="Q696" s="273"/>
      <c r="R696" s="273"/>
      <c r="S696" s="273"/>
      <c r="T696" s="276"/>
      <c r="U696" s="276"/>
      <c r="V696" s="276"/>
      <c r="W696" s="276"/>
      <c r="X696" s="277"/>
      <c r="Y696" s="278"/>
      <c r="AA696" s="8" t="str">
        <f>IF($L696="","",VLOOKUP($L696,BaseEqptCdF!$C$5:$E$161,2,FALSE))</f>
        <v/>
      </c>
      <c r="AB696" s="8" t="str">
        <f>IF($L696="","",VLOOKUP($L696,BaseEqptCdF!$C$5:$E$161,3,FALSE))</f>
        <v/>
      </c>
      <c r="AC696" s="7" t="str">
        <f>IF($L696="","",VLOOKUP($L696,BaseEqptCdF!$C$5:$I$161,6,FALSE))</f>
        <v/>
      </c>
      <c r="AD696" s="7" t="str">
        <f>IF($L696="","",VLOOKUP($L696,BaseEqptCdF!$C$5:$I$161,7,FALSE))</f>
        <v/>
      </c>
      <c r="AE696" s="3" t="str">
        <f>IF($L696="","",VLOOKUP($L696,BaseEqptCdF!$C$5:$R$161,16,FALSE)*$AC$3)</f>
        <v/>
      </c>
      <c r="AF696" s="3" t="str">
        <f>IF($L696="","",IF(LEFT($AB696,2)="SD",0,IF(LEFT($AB696,2)="SB",1*52,IF($N696=Prog!$P$17,VLOOKUP($L696,BaseEqptCdF!$C$5:$P$161,14,FALSE)*1*300,VLOOKUP($L696,BaseEqptCdF!$C$5:$P$161,12,FALSE)*0.2*300))))</f>
        <v/>
      </c>
      <c r="AG696" s="6" t="str">
        <f t="shared" si="93"/>
        <v/>
      </c>
      <c r="AH696" s="6">
        <f>IF($U696=Prog!$S$18,YEAR($X696),"")</f>
        <v>1900</v>
      </c>
      <c r="AI696" s="5" t="str">
        <f>IF(OR($AG696="",$U696=Prog!$S$18),"",IF(OR($U696=Prog!$S$17,$U696=Prog!$S$16),YEAR($X696),IF($AG696="ND","ND",$AI$8+$O696)))</f>
        <v/>
      </c>
      <c r="AJ696" s="3" t="str">
        <f t="shared" si="95"/>
        <v/>
      </c>
      <c r="AK696" s="3" t="str">
        <f t="shared" si="94"/>
        <v/>
      </c>
      <c r="AL696" s="3" t="str">
        <f t="shared" si="94"/>
        <v/>
      </c>
      <c r="AM696" s="3" t="str">
        <f t="shared" si="94"/>
        <v/>
      </c>
      <c r="AN696" s="3" t="str">
        <f t="shared" si="94"/>
        <v/>
      </c>
      <c r="AO696" s="2">
        <f t="shared" si="96"/>
        <v>0</v>
      </c>
      <c r="AP696" s="4"/>
      <c r="AQ696" s="3">
        <f>IF(AJ696=1,VLOOKUP($AP696,BaseEqptCdF!$C$5:$R$161,16,FALSE),0)</f>
        <v>0</v>
      </c>
      <c r="AR696" s="3">
        <f>IF(AK696=1,VLOOKUP($AP696,BaseEqptCdF!$C$5:$R$161,16,FALSE),0)</f>
        <v>0</v>
      </c>
      <c r="AS696" s="3">
        <f>IF(AL696=1,VLOOKUP($AP696,BaseEqptCdF!$C$5:$R$161,16,FALSE),0)</f>
        <v>0</v>
      </c>
      <c r="AT696" s="3">
        <f>IF(AM696=1,VLOOKUP($AP696,BaseEqptCdF!$C$5:$R$161,16,FALSE),0)</f>
        <v>0</v>
      </c>
      <c r="AU696" s="3">
        <f>IF(AN696=1,VLOOKUP($AP696,BaseEqptCdF!$C$5:$R$161,16,FALSE),0)</f>
        <v>0</v>
      </c>
      <c r="AV696" s="2">
        <f t="shared" si="97"/>
        <v>0</v>
      </c>
      <c r="AW696" s="3" t="str">
        <f>IF($L696="","",IF(SUM($AJ696:AJ696)=0,$AE696,VLOOKUP($AP696,BaseEqptCdF!$C$5:$R$161,16,FALSE)*$AC$3))</f>
        <v/>
      </c>
      <c r="AX696" s="3" t="str">
        <f>IF($L696="","",IF(SUM($AJ696:AK696)=0,$AE696,VLOOKUP($AP696,BaseEqptCdF!$C$5:$R$161,16,FALSE)*$AC$3))</f>
        <v/>
      </c>
      <c r="AY696" s="3" t="str">
        <f>IF($L696="","",IF(SUM($AJ696:AL696)=0,$AE696,VLOOKUP($AP696,BaseEqptCdF!$C$5:$R$161,16,FALSE)*$AC$3))</f>
        <v/>
      </c>
      <c r="AZ696" s="3" t="str">
        <f>IF($L696="","",IF(SUM($AJ696:AM696)=0,$AE696,VLOOKUP($AP696,BaseEqptCdF!$C$5:$R$161,16,FALSE)*$AC$3))</f>
        <v/>
      </c>
      <c r="BA696" s="3" t="str">
        <f>IF($L696="","",IF(SUM($AJ696:AN696)=0,$AE696,VLOOKUP($AP696,BaseEqptCdF!$C$5:$R$161,16,FALSE)*$AC$3))</f>
        <v/>
      </c>
      <c r="BB696" s="2">
        <f t="shared" si="98"/>
        <v>0</v>
      </c>
      <c r="BC696" s="3" t="str">
        <f>IF($L696="","",IF(SUM($AJ696:AJ696)=0,$AF696,IF(LEFT(VLOOKUP($AP696,BaseEqptCdF!$C$5:$E$161,3,FALSE),2)="SD",0,IF(LEFT(VLOOKUP($AP696,BaseEqptCdF!$C$5:$E$161,3,FALSE),2)="SB",1*52,VLOOKUP($AP696,BaseEqptCdF!$C$5:$S$161,12,FALSE)*0.2*300))))</f>
        <v/>
      </c>
      <c r="BD696" s="3" t="str">
        <f>IF($L696="","",IF(SUM($AJ696:AK696)=0,$AF696,IF(LEFT(VLOOKUP($AP696,BaseEqptCdF!$C$5:$E$161,3,FALSE),2)="SD",0,IF(LEFT(VLOOKUP($AP696,BaseEqptCdF!$C$5:$E$161,3,FALSE),2)="SB",1*52,VLOOKUP($AP696,BaseEqptCdF!$C$5:$S$161,12,FALSE)*0.2*300))))</f>
        <v/>
      </c>
      <c r="BE696" s="3" t="str">
        <f>IF($L696="","",IF(SUM($AJ696:AL696)=0,$AF696,IF(LEFT(VLOOKUP($AP696,BaseEqptCdF!$C$5:$E$161,3,FALSE),2)="SD",0,IF(LEFT(VLOOKUP($AP696,BaseEqptCdF!$C$5:$E$161,3,FALSE),2)="SB",1*52,VLOOKUP($AP696,BaseEqptCdF!$C$5:$S$161,12,FALSE)*0.2*300))))</f>
        <v/>
      </c>
      <c r="BF696" s="3" t="str">
        <f>IF($L696="","",IF(SUM($AJ696:AM696)=0,$AF696,IF(LEFT(VLOOKUP($AP696,BaseEqptCdF!$C$5:$E$161,3,FALSE),2)="SD",0,IF(LEFT(VLOOKUP($AP696,BaseEqptCdF!$C$5:$E$161,3,FALSE),2)="SB",1*52,VLOOKUP($AP696,BaseEqptCdF!$C$5:$S$161,12,FALSE)*0.2*300))))</f>
        <v/>
      </c>
      <c r="BG696" s="3" t="str">
        <f>IF($L696="","",IF(SUM($AJ696:AN696)=0,$AF696,IF(LEFT(VLOOKUP($AP696,BaseEqptCdF!$C$5:$E$161,3,FALSE),2)="SD",0,IF(LEFT(VLOOKUP($AP696,BaseEqptCdF!$C$5:$E$161,3,FALSE),2)="SB",1*52,VLOOKUP($AP696,BaseEqptCdF!$C$5:$S$161,12,FALSE)*0.2*300))))</f>
        <v/>
      </c>
      <c r="BH696" s="2">
        <f t="shared" si="99"/>
        <v>0</v>
      </c>
    </row>
    <row r="697" spans="1:60" x14ac:dyDescent="0.25">
      <c r="A697" s="296" t="str">
        <f t="array" ref="A697">IF($C697="","",INDEX(Prog!$B$8:$D$300,MATCH($C697,nivo1,0),1))</f>
        <v/>
      </c>
      <c r="B697" s="296" t="str">
        <f t="array" ref="B697">IF($C697="","",INDEX(Prog!$B$8:$D$300,MATCH($C697,nivo1,0),2))</f>
        <v/>
      </c>
      <c r="C697" s="273"/>
      <c r="D697" s="267"/>
      <c r="E697" s="273"/>
      <c r="F697" s="273"/>
      <c r="G697" s="273"/>
      <c r="H697" s="273"/>
      <c r="I697" s="273"/>
      <c r="J697" s="273"/>
      <c r="K697" s="274"/>
      <c r="L697" s="273"/>
      <c r="M697" s="273"/>
      <c r="N697" s="273"/>
      <c r="O697" s="275"/>
      <c r="P697" s="273"/>
      <c r="Q697" s="273"/>
      <c r="R697" s="273"/>
      <c r="S697" s="273"/>
      <c r="T697" s="276"/>
      <c r="U697" s="276"/>
      <c r="V697" s="276"/>
      <c r="W697" s="276"/>
      <c r="X697" s="277"/>
      <c r="Y697" s="278"/>
      <c r="AA697" s="8" t="str">
        <f>IF($L697="","",VLOOKUP($L697,BaseEqptCdF!$C$5:$E$161,2,FALSE))</f>
        <v/>
      </c>
      <c r="AB697" s="8" t="str">
        <f>IF($L697="","",VLOOKUP($L697,BaseEqptCdF!$C$5:$E$161,3,FALSE))</f>
        <v/>
      </c>
      <c r="AC697" s="7" t="str">
        <f>IF($L697="","",VLOOKUP($L697,BaseEqptCdF!$C$5:$I$161,6,FALSE))</f>
        <v/>
      </c>
      <c r="AD697" s="7" t="str">
        <f>IF($L697="","",VLOOKUP($L697,BaseEqptCdF!$C$5:$I$161,7,FALSE))</f>
        <v/>
      </c>
      <c r="AE697" s="3" t="str">
        <f>IF($L697="","",VLOOKUP($L697,BaseEqptCdF!$C$5:$R$161,16,FALSE)*$AC$3)</f>
        <v/>
      </c>
      <c r="AF697" s="3" t="str">
        <f>IF($L697="","",IF(LEFT($AB697,2)="SD",0,IF(LEFT($AB697,2)="SB",1*52,IF($N697=Prog!$P$17,VLOOKUP($L697,BaseEqptCdF!$C$5:$P$161,14,FALSE)*1*300,VLOOKUP($L697,BaseEqptCdF!$C$5:$P$161,12,FALSE)*0.2*300))))</f>
        <v/>
      </c>
      <c r="AG697" s="6" t="str">
        <f t="shared" si="93"/>
        <v/>
      </c>
      <c r="AH697" s="6">
        <f>IF($U697=Prog!$S$18,YEAR($X697),"")</f>
        <v>1900</v>
      </c>
      <c r="AI697" s="5" t="str">
        <f>IF(OR($AG697="",$U697=Prog!$S$18),"",IF(OR($U697=Prog!$S$17,$U697=Prog!$S$16),YEAR($X697),IF($AG697="ND","ND",$AI$8+$O697)))</f>
        <v/>
      </c>
      <c r="AJ697" s="3" t="str">
        <f t="shared" si="95"/>
        <v/>
      </c>
      <c r="AK697" s="3" t="str">
        <f t="shared" si="94"/>
        <v/>
      </c>
      <c r="AL697" s="3" t="str">
        <f t="shared" si="94"/>
        <v/>
      </c>
      <c r="AM697" s="3" t="str">
        <f t="shared" si="94"/>
        <v/>
      </c>
      <c r="AN697" s="3" t="str">
        <f t="shared" si="94"/>
        <v/>
      </c>
      <c r="AO697" s="2">
        <f t="shared" si="96"/>
        <v>0</v>
      </c>
      <c r="AP697" s="4"/>
      <c r="AQ697" s="3">
        <f>IF(AJ697=1,VLOOKUP($AP697,BaseEqptCdF!$C$5:$R$161,16,FALSE),0)</f>
        <v>0</v>
      </c>
      <c r="AR697" s="3">
        <f>IF(AK697=1,VLOOKUP($AP697,BaseEqptCdF!$C$5:$R$161,16,FALSE),0)</f>
        <v>0</v>
      </c>
      <c r="AS697" s="3">
        <f>IF(AL697=1,VLOOKUP($AP697,BaseEqptCdF!$C$5:$R$161,16,FALSE),0)</f>
        <v>0</v>
      </c>
      <c r="AT697" s="3">
        <f>IF(AM697=1,VLOOKUP($AP697,BaseEqptCdF!$C$5:$R$161,16,FALSE),0)</f>
        <v>0</v>
      </c>
      <c r="AU697" s="3">
        <f>IF(AN697=1,VLOOKUP($AP697,BaseEqptCdF!$C$5:$R$161,16,FALSE),0)</f>
        <v>0</v>
      </c>
      <c r="AV697" s="2">
        <f t="shared" si="97"/>
        <v>0</v>
      </c>
      <c r="AW697" s="3" t="str">
        <f>IF($L697="","",IF(SUM($AJ697:AJ697)=0,$AE697,VLOOKUP($AP697,BaseEqptCdF!$C$5:$R$161,16,FALSE)*$AC$3))</f>
        <v/>
      </c>
      <c r="AX697" s="3" t="str">
        <f>IF($L697="","",IF(SUM($AJ697:AK697)=0,$AE697,VLOOKUP($AP697,BaseEqptCdF!$C$5:$R$161,16,FALSE)*$AC$3))</f>
        <v/>
      </c>
      <c r="AY697" s="3" t="str">
        <f>IF($L697="","",IF(SUM($AJ697:AL697)=0,$AE697,VLOOKUP($AP697,BaseEqptCdF!$C$5:$R$161,16,FALSE)*$AC$3))</f>
        <v/>
      </c>
      <c r="AZ697" s="3" t="str">
        <f>IF($L697="","",IF(SUM($AJ697:AM697)=0,$AE697,VLOOKUP($AP697,BaseEqptCdF!$C$5:$R$161,16,FALSE)*$AC$3))</f>
        <v/>
      </c>
      <c r="BA697" s="3" t="str">
        <f>IF($L697="","",IF(SUM($AJ697:AN697)=0,$AE697,VLOOKUP($AP697,BaseEqptCdF!$C$5:$R$161,16,FALSE)*$AC$3))</f>
        <v/>
      </c>
      <c r="BB697" s="2">
        <f t="shared" si="98"/>
        <v>0</v>
      </c>
      <c r="BC697" s="3" t="str">
        <f>IF($L697="","",IF(SUM($AJ697:AJ697)=0,$AF697,IF(LEFT(VLOOKUP($AP697,BaseEqptCdF!$C$5:$E$161,3,FALSE),2)="SD",0,IF(LEFT(VLOOKUP($AP697,BaseEqptCdF!$C$5:$E$161,3,FALSE),2)="SB",1*52,VLOOKUP($AP697,BaseEqptCdF!$C$5:$S$161,12,FALSE)*0.2*300))))</f>
        <v/>
      </c>
      <c r="BD697" s="3" t="str">
        <f>IF($L697="","",IF(SUM($AJ697:AK697)=0,$AF697,IF(LEFT(VLOOKUP($AP697,BaseEqptCdF!$C$5:$E$161,3,FALSE),2)="SD",0,IF(LEFT(VLOOKUP($AP697,BaseEqptCdF!$C$5:$E$161,3,FALSE),2)="SB",1*52,VLOOKUP($AP697,BaseEqptCdF!$C$5:$S$161,12,FALSE)*0.2*300))))</f>
        <v/>
      </c>
      <c r="BE697" s="3" t="str">
        <f>IF($L697="","",IF(SUM($AJ697:AL697)=0,$AF697,IF(LEFT(VLOOKUP($AP697,BaseEqptCdF!$C$5:$E$161,3,FALSE),2)="SD",0,IF(LEFT(VLOOKUP($AP697,BaseEqptCdF!$C$5:$E$161,3,FALSE),2)="SB",1*52,VLOOKUP($AP697,BaseEqptCdF!$C$5:$S$161,12,FALSE)*0.2*300))))</f>
        <v/>
      </c>
      <c r="BF697" s="3" t="str">
        <f>IF($L697="","",IF(SUM($AJ697:AM697)=0,$AF697,IF(LEFT(VLOOKUP($AP697,BaseEqptCdF!$C$5:$E$161,3,FALSE),2)="SD",0,IF(LEFT(VLOOKUP($AP697,BaseEqptCdF!$C$5:$E$161,3,FALSE),2)="SB",1*52,VLOOKUP($AP697,BaseEqptCdF!$C$5:$S$161,12,FALSE)*0.2*300))))</f>
        <v/>
      </c>
      <c r="BG697" s="3" t="str">
        <f>IF($L697="","",IF(SUM($AJ697:AN697)=0,$AF697,IF(LEFT(VLOOKUP($AP697,BaseEqptCdF!$C$5:$E$161,3,FALSE),2)="SD",0,IF(LEFT(VLOOKUP($AP697,BaseEqptCdF!$C$5:$E$161,3,FALSE),2)="SB",1*52,VLOOKUP($AP697,BaseEqptCdF!$C$5:$S$161,12,FALSE)*0.2*300))))</f>
        <v/>
      </c>
      <c r="BH697" s="2">
        <f t="shared" si="99"/>
        <v>0</v>
      </c>
    </row>
    <row r="698" spans="1:60" x14ac:dyDescent="0.25">
      <c r="A698" s="296" t="str">
        <f t="array" ref="A698">IF($C698="","",INDEX(Prog!$B$8:$D$300,MATCH($C698,nivo1,0),1))</f>
        <v/>
      </c>
      <c r="B698" s="296" t="str">
        <f t="array" ref="B698">IF($C698="","",INDEX(Prog!$B$8:$D$300,MATCH($C698,nivo1,0),2))</f>
        <v/>
      </c>
      <c r="C698" s="273"/>
      <c r="D698" s="267"/>
      <c r="E698" s="273"/>
      <c r="F698" s="273"/>
      <c r="G698" s="273"/>
      <c r="H698" s="273"/>
      <c r="I698" s="273"/>
      <c r="J698" s="273"/>
      <c r="K698" s="274"/>
      <c r="L698" s="273"/>
      <c r="M698" s="273"/>
      <c r="N698" s="273"/>
      <c r="O698" s="275"/>
      <c r="P698" s="273"/>
      <c r="Q698" s="273"/>
      <c r="R698" s="273"/>
      <c r="S698" s="273"/>
      <c r="T698" s="276"/>
      <c r="U698" s="276"/>
      <c r="V698" s="276"/>
      <c r="W698" s="276"/>
      <c r="X698" s="277"/>
      <c r="Y698" s="278"/>
      <c r="AA698" s="8" t="str">
        <f>IF($L698="","",VLOOKUP($L698,BaseEqptCdF!$C$5:$E$161,2,FALSE))</f>
        <v/>
      </c>
      <c r="AB698" s="8" t="str">
        <f>IF($L698="","",VLOOKUP($L698,BaseEqptCdF!$C$5:$E$161,3,FALSE))</f>
        <v/>
      </c>
      <c r="AC698" s="7" t="str">
        <f>IF($L698="","",VLOOKUP($L698,BaseEqptCdF!$C$5:$I$161,6,FALSE))</f>
        <v/>
      </c>
      <c r="AD698" s="7" t="str">
        <f>IF($L698="","",VLOOKUP($L698,BaseEqptCdF!$C$5:$I$161,7,FALSE))</f>
        <v/>
      </c>
      <c r="AE698" s="3" t="str">
        <f>IF($L698="","",VLOOKUP($L698,BaseEqptCdF!$C$5:$R$161,16,FALSE)*$AC$3)</f>
        <v/>
      </c>
      <c r="AF698" s="3" t="str">
        <f>IF($L698="","",IF(LEFT($AB698,2)="SD",0,IF(LEFT($AB698,2)="SB",1*52,IF($N698=Prog!$P$17,VLOOKUP($L698,BaseEqptCdF!$C$5:$P$161,14,FALSE)*1*300,VLOOKUP($L698,BaseEqptCdF!$C$5:$P$161,12,FALSE)*0.2*300))))</f>
        <v/>
      </c>
      <c r="AG698" s="6" t="str">
        <f t="shared" si="93"/>
        <v/>
      </c>
      <c r="AH698" s="6">
        <f>IF($U698=Prog!$S$18,YEAR($X698),"")</f>
        <v>1900</v>
      </c>
      <c r="AI698" s="5" t="str">
        <f>IF(OR($AG698="",$U698=Prog!$S$18),"",IF(OR($U698=Prog!$S$17,$U698=Prog!$S$16),YEAR($X698),IF($AG698="ND","ND",$AI$8+$O698)))</f>
        <v/>
      </c>
      <c r="AJ698" s="3" t="str">
        <f t="shared" si="95"/>
        <v/>
      </c>
      <c r="AK698" s="3" t="str">
        <f t="shared" si="94"/>
        <v/>
      </c>
      <c r="AL698" s="3" t="str">
        <f t="shared" si="94"/>
        <v/>
      </c>
      <c r="AM698" s="3" t="str">
        <f t="shared" si="94"/>
        <v/>
      </c>
      <c r="AN698" s="3" t="str">
        <f t="shared" si="94"/>
        <v/>
      </c>
      <c r="AO698" s="2">
        <f t="shared" si="96"/>
        <v>0</v>
      </c>
      <c r="AP698" s="4"/>
      <c r="AQ698" s="3">
        <f>IF(AJ698=1,VLOOKUP($AP698,BaseEqptCdF!$C$5:$R$161,16,FALSE),0)</f>
        <v>0</v>
      </c>
      <c r="AR698" s="3">
        <f>IF(AK698=1,VLOOKUP($AP698,BaseEqptCdF!$C$5:$R$161,16,FALSE),0)</f>
        <v>0</v>
      </c>
      <c r="AS698" s="3">
        <f>IF(AL698=1,VLOOKUP($AP698,BaseEqptCdF!$C$5:$R$161,16,FALSE),0)</f>
        <v>0</v>
      </c>
      <c r="AT698" s="3">
        <f>IF(AM698=1,VLOOKUP($AP698,BaseEqptCdF!$C$5:$R$161,16,FALSE),0)</f>
        <v>0</v>
      </c>
      <c r="AU698" s="3">
        <f>IF(AN698=1,VLOOKUP($AP698,BaseEqptCdF!$C$5:$R$161,16,FALSE),0)</f>
        <v>0</v>
      </c>
      <c r="AV698" s="2">
        <f t="shared" si="97"/>
        <v>0</v>
      </c>
      <c r="AW698" s="3" t="str">
        <f>IF($L698="","",IF(SUM($AJ698:AJ698)=0,$AE698,VLOOKUP($AP698,BaseEqptCdF!$C$5:$R$161,16,FALSE)*$AC$3))</f>
        <v/>
      </c>
      <c r="AX698" s="3" t="str">
        <f>IF($L698="","",IF(SUM($AJ698:AK698)=0,$AE698,VLOOKUP($AP698,BaseEqptCdF!$C$5:$R$161,16,FALSE)*$AC$3))</f>
        <v/>
      </c>
      <c r="AY698" s="3" t="str">
        <f>IF($L698="","",IF(SUM($AJ698:AL698)=0,$AE698,VLOOKUP($AP698,BaseEqptCdF!$C$5:$R$161,16,FALSE)*$AC$3))</f>
        <v/>
      </c>
      <c r="AZ698" s="3" t="str">
        <f>IF($L698="","",IF(SUM($AJ698:AM698)=0,$AE698,VLOOKUP($AP698,BaseEqptCdF!$C$5:$R$161,16,FALSE)*$AC$3))</f>
        <v/>
      </c>
      <c r="BA698" s="3" t="str">
        <f>IF($L698="","",IF(SUM($AJ698:AN698)=0,$AE698,VLOOKUP($AP698,BaseEqptCdF!$C$5:$R$161,16,FALSE)*$AC$3))</f>
        <v/>
      </c>
      <c r="BB698" s="2">
        <f t="shared" si="98"/>
        <v>0</v>
      </c>
      <c r="BC698" s="3" t="str">
        <f>IF($L698="","",IF(SUM($AJ698:AJ698)=0,$AF698,IF(LEFT(VLOOKUP($AP698,BaseEqptCdF!$C$5:$E$161,3,FALSE),2)="SD",0,IF(LEFT(VLOOKUP($AP698,BaseEqptCdF!$C$5:$E$161,3,FALSE),2)="SB",1*52,VLOOKUP($AP698,BaseEqptCdF!$C$5:$S$161,12,FALSE)*0.2*300))))</f>
        <v/>
      </c>
      <c r="BD698" s="3" t="str">
        <f>IF($L698="","",IF(SUM($AJ698:AK698)=0,$AF698,IF(LEFT(VLOOKUP($AP698,BaseEqptCdF!$C$5:$E$161,3,FALSE),2)="SD",0,IF(LEFT(VLOOKUP($AP698,BaseEqptCdF!$C$5:$E$161,3,FALSE),2)="SB",1*52,VLOOKUP($AP698,BaseEqptCdF!$C$5:$S$161,12,FALSE)*0.2*300))))</f>
        <v/>
      </c>
      <c r="BE698" s="3" t="str">
        <f>IF($L698="","",IF(SUM($AJ698:AL698)=0,$AF698,IF(LEFT(VLOOKUP($AP698,BaseEqptCdF!$C$5:$E$161,3,FALSE),2)="SD",0,IF(LEFT(VLOOKUP($AP698,BaseEqptCdF!$C$5:$E$161,3,FALSE),2)="SB",1*52,VLOOKUP($AP698,BaseEqptCdF!$C$5:$S$161,12,FALSE)*0.2*300))))</f>
        <v/>
      </c>
      <c r="BF698" s="3" t="str">
        <f>IF($L698="","",IF(SUM($AJ698:AM698)=0,$AF698,IF(LEFT(VLOOKUP($AP698,BaseEqptCdF!$C$5:$E$161,3,FALSE),2)="SD",0,IF(LEFT(VLOOKUP($AP698,BaseEqptCdF!$C$5:$E$161,3,FALSE),2)="SB",1*52,VLOOKUP($AP698,BaseEqptCdF!$C$5:$S$161,12,FALSE)*0.2*300))))</f>
        <v/>
      </c>
      <c r="BG698" s="3" t="str">
        <f>IF($L698="","",IF(SUM($AJ698:AN698)=0,$AF698,IF(LEFT(VLOOKUP($AP698,BaseEqptCdF!$C$5:$E$161,3,FALSE),2)="SD",0,IF(LEFT(VLOOKUP($AP698,BaseEqptCdF!$C$5:$E$161,3,FALSE),2)="SB",1*52,VLOOKUP($AP698,BaseEqptCdF!$C$5:$S$161,12,FALSE)*0.2*300))))</f>
        <v/>
      </c>
      <c r="BH698" s="2">
        <f t="shared" si="99"/>
        <v>0</v>
      </c>
    </row>
    <row r="699" spans="1:60" x14ac:dyDescent="0.25">
      <c r="A699" s="296" t="str">
        <f t="array" ref="A699">IF($C699="","",INDEX(Prog!$B$8:$D$300,MATCH($C699,nivo1,0),1))</f>
        <v/>
      </c>
      <c r="B699" s="296" t="str">
        <f t="array" ref="B699">IF($C699="","",INDEX(Prog!$B$8:$D$300,MATCH($C699,nivo1,0),2))</f>
        <v/>
      </c>
      <c r="C699" s="273"/>
      <c r="D699" s="267"/>
      <c r="E699" s="273"/>
      <c r="F699" s="273"/>
      <c r="G699" s="273"/>
      <c r="H699" s="273"/>
      <c r="I699" s="273"/>
      <c r="J699" s="273"/>
      <c r="K699" s="274"/>
      <c r="L699" s="273"/>
      <c r="M699" s="273"/>
      <c r="N699" s="273"/>
      <c r="O699" s="275"/>
      <c r="P699" s="273"/>
      <c r="Q699" s="273"/>
      <c r="R699" s="273"/>
      <c r="S699" s="273"/>
      <c r="T699" s="276"/>
      <c r="U699" s="276"/>
      <c r="V699" s="276"/>
      <c r="W699" s="276"/>
      <c r="X699" s="277"/>
      <c r="Y699" s="278"/>
      <c r="AA699" s="8" t="str">
        <f>IF($L699="","",VLOOKUP($L699,BaseEqptCdF!$C$5:$E$161,2,FALSE))</f>
        <v/>
      </c>
      <c r="AB699" s="8" t="str">
        <f>IF($L699="","",VLOOKUP($L699,BaseEqptCdF!$C$5:$E$161,3,FALSE))</f>
        <v/>
      </c>
      <c r="AC699" s="7" t="str">
        <f>IF($L699="","",VLOOKUP($L699,BaseEqptCdF!$C$5:$I$161,6,FALSE))</f>
        <v/>
      </c>
      <c r="AD699" s="7" t="str">
        <f>IF($L699="","",VLOOKUP($L699,BaseEqptCdF!$C$5:$I$161,7,FALSE))</f>
        <v/>
      </c>
      <c r="AE699" s="3" t="str">
        <f>IF($L699="","",VLOOKUP($L699,BaseEqptCdF!$C$5:$R$161,16,FALSE)*$AC$3)</f>
        <v/>
      </c>
      <c r="AF699" s="3" t="str">
        <f>IF($L699="","",IF(LEFT($AB699,2)="SD",0,IF(LEFT($AB699,2)="SB",1*52,IF($N699=Prog!$P$17,VLOOKUP($L699,BaseEqptCdF!$C$5:$P$161,14,FALSE)*1*300,VLOOKUP($L699,BaseEqptCdF!$C$5:$P$161,12,FALSE)*0.2*300))))</f>
        <v/>
      </c>
      <c r="AG699" s="6" t="str">
        <f t="shared" si="93"/>
        <v/>
      </c>
      <c r="AH699" s="6">
        <f>IF($U699=Prog!$S$18,YEAR($X699),"")</f>
        <v>1900</v>
      </c>
      <c r="AI699" s="5" t="str">
        <f>IF(OR($AG699="",$U699=Prog!$S$18),"",IF(OR($U699=Prog!$S$17,$U699=Prog!$S$16),YEAR($X699),IF($AG699="ND","ND",$AI$8+$O699)))</f>
        <v/>
      </c>
      <c r="AJ699" s="3" t="str">
        <f t="shared" si="95"/>
        <v/>
      </c>
      <c r="AK699" s="3" t="str">
        <f t="shared" si="94"/>
        <v/>
      </c>
      <c r="AL699" s="3" t="str">
        <f t="shared" si="94"/>
        <v/>
      </c>
      <c r="AM699" s="3" t="str">
        <f t="shared" si="94"/>
        <v/>
      </c>
      <c r="AN699" s="3" t="str">
        <f t="shared" si="94"/>
        <v/>
      </c>
      <c r="AO699" s="2">
        <f t="shared" si="96"/>
        <v>0</v>
      </c>
      <c r="AP699" s="4"/>
      <c r="AQ699" s="3">
        <f>IF(AJ699=1,VLOOKUP($AP699,BaseEqptCdF!$C$5:$R$161,16,FALSE),0)</f>
        <v>0</v>
      </c>
      <c r="AR699" s="3">
        <f>IF(AK699=1,VLOOKUP($AP699,BaseEqptCdF!$C$5:$R$161,16,FALSE),0)</f>
        <v>0</v>
      </c>
      <c r="AS699" s="3">
        <f>IF(AL699=1,VLOOKUP($AP699,BaseEqptCdF!$C$5:$R$161,16,FALSE),0)</f>
        <v>0</v>
      </c>
      <c r="AT699" s="3">
        <f>IF(AM699=1,VLOOKUP($AP699,BaseEqptCdF!$C$5:$R$161,16,FALSE),0)</f>
        <v>0</v>
      </c>
      <c r="AU699" s="3">
        <f>IF(AN699=1,VLOOKUP($AP699,BaseEqptCdF!$C$5:$R$161,16,FALSE),0)</f>
        <v>0</v>
      </c>
      <c r="AV699" s="2">
        <f t="shared" si="97"/>
        <v>0</v>
      </c>
      <c r="AW699" s="3" t="str">
        <f>IF($L699="","",IF(SUM($AJ699:AJ699)=0,$AE699,VLOOKUP($AP699,BaseEqptCdF!$C$5:$R$161,16,FALSE)*$AC$3))</f>
        <v/>
      </c>
      <c r="AX699" s="3" t="str">
        <f>IF($L699="","",IF(SUM($AJ699:AK699)=0,$AE699,VLOOKUP($AP699,BaseEqptCdF!$C$5:$R$161,16,FALSE)*$AC$3))</f>
        <v/>
      </c>
      <c r="AY699" s="3" t="str">
        <f>IF($L699="","",IF(SUM($AJ699:AL699)=0,$AE699,VLOOKUP($AP699,BaseEqptCdF!$C$5:$R$161,16,FALSE)*$AC$3))</f>
        <v/>
      </c>
      <c r="AZ699" s="3" t="str">
        <f>IF($L699="","",IF(SUM($AJ699:AM699)=0,$AE699,VLOOKUP($AP699,BaseEqptCdF!$C$5:$R$161,16,FALSE)*$AC$3))</f>
        <v/>
      </c>
      <c r="BA699" s="3" t="str">
        <f>IF($L699="","",IF(SUM($AJ699:AN699)=0,$AE699,VLOOKUP($AP699,BaseEqptCdF!$C$5:$R$161,16,FALSE)*$AC$3))</f>
        <v/>
      </c>
      <c r="BB699" s="2">
        <f t="shared" si="98"/>
        <v>0</v>
      </c>
      <c r="BC699" s="3" t="str">
        <f>IF($L699="","",IF(SUM($AJ699:AJ699)=0,$AF699,IF(LEFT(VLOOKUP($AP699,BaseEqptCdF!$C$5:$E$161,3,FALSE),2)="SD",0,IF(LEFT(VLOOKUP($AP699,BaseEqptCdF!$C$5:$E$161,3,FALSE),2)="SB",1*52,VLOOKUP($AP699,BaseEqptCdF!$C$5:$S$161,12,FALSE)*0.2*300))))</f>
        <v/>
      </c>
      <c r="BD699" s="3" t="str">
        <f>IF($L699="","",IF(SUM($AJ699:AK699)=0,$AF699,IF(LEFT(VLOOKUP($AP699,BaseEqptCdF!$C$5:$E$161,3,FALSE),2)="SD",0,IF(LEFT(VLOOKUP($AP699,BaseEqptCdF!$C$5:$E$161,3,FALSE),2)="SB",1*52,VLOOKUP($AP699,BaseEqptCdF!$C$5:$S$161,12,FALSE)*0.2*300))))</f>
        <v/>
      </c>
      <c r="BE699" s="3" t="str">
        <f>IF($L699="","",IF(SUM($AJ699:AL699)=0,$AF699,IF(LEFT(VLOOKUP($AP699,BaseEqptCdF!$C$5:$E$161,3,FALSE),2)="SD",0,IF(LEFT(VLOOKUP($AP699,BaseEqptCdF!$C$5:$E$161,3,FALSE),2)="SB",1*52,VLOOKUP($AP699,BaseEqptCdF!$C$5:$S$161,12,FALSE)*0.2*300))))</f>
        <v/>
      </c>
      <c r="BF699" s="3" t="str">
        <f>IF($L699="","",IF(SUM($AJ699:AM699)=0,$AF699,IF(LEFT(VLOOKUP($AP699,BaseEqptCdF!$C$5:$E$161,3,FALSE),2)="SD",0,IF(LEFT(VLOOKUP($AP699,BaseEqptCdF!$C$5:$E$161,3,FALSE),2)="SB",1*52,VLOOKUP($AP699,BaseEqptCdF!$C$5:$S$161,12,FALSE)*0.2*300))))</f>
        <v/>
      </c>
      <c r="BG699" s="3" t="str">
        <f>IF($L699="","",IF(SUM($AJ699:AN699)=0,$AF699,IF(LEFT(VLOOKUP($AP699,BaseEqptCdF!$C$5:$E$161,3,FALSE),2)="SD",0,IF(LEFT(VLOOKUP($AP699,BaseEqptCdF!$C$5:$E$161,3,FALSE),2)="SB",1*52,VLOOKUP($AP699,BaseEqptCdF!$C$5:$S$161,12,FALSE)*0.2*300))))</f>
        <v/>
      </c>
      <c r="BH699" s="2">
        <f t="shared" si="99"/>
        <v>0</v>
      </c>
    </row>
    <row r="700" spans="1:60" x14ac:dyDescent="0.25">
      <c r="A700" s="296" t="str">
        <f t="array" ref="A700">IF($C700="","",INDEX(Prog!$B$8:$D$300,MATCH($C700,nivo1,0),1))</f>
        <v/>
      </c>
      <c r="B700" s="296" t="str">
        <f t="array" ref="B700">IF($C700="","",INDEX(Prog!$B$8:$D$300,MATCH($C700,nivo1,0),2))</f>
        <v/>
      </c>
      <c r="C700" s="273"/>
      <c r="D700" s="267"/>
      <c r="E700" s="273"/>
      <c r="F700" s="273"/>
      <c r="G700" s="273"/>
      <c r="H700" s="273"/>
      <c r="I700" s="273"/>
      <c r="J700" s="273"/>
      <c r="K700" s="274"/>
      <c r="L700" s="273"/>
      <c r="M700" s="273"/>
      <c r="N700" s="273"/>
      <c r="O700" s="275"/>
      <c r="P700" s="273"/>
      <c r="Q700" s="273"/>
      <c r="R700" s="273"/>
      <c r="S700" s="273"/>
      <c r="T700" s="276"/>
      <c r="U700" s="276"/>
      <c r="V700" s="276"/>
      <c r="W700" s="276"/>
      <c r="X700" s="277"/>
      <c r="Y700" s="278"/>
      <c r="AA700" s="8" t="str">
        <f>IF($L700="","",VLOOKUP($L700,BaseEqptCdF!$C$5:$E$161,2,FALSE))</f>
        <v/>
      </c>
      <c r="AB700" s="8" t="str">
        <f>IF($L700="","",VLOOKUP($L700,BaseEqptCdF!$C$5:$E$161,3,FALSE))</f>
        <v/>
      </c>
      <c r="AC700" s="7" t="str">
        <f>IF($L700="","",VLOOKUP($L700,BaseEqptCdF!$C$5:$I$161,6,FALSE))</f>
        <v/>
      </c>
      <c r="AD700" s="7" t="str">
        <f>IF($L700="","",VLOOKUP($L700,BaseEqptCdF!$C$5:$I$161,7,FALSE))</f>
        <v/>
      </c>
      <c r="AE700" s="3" t="str">
        <f>IF($L700="","",VLOOKUP($L700,BaseEqptCdF!$C$5:$R$161,16,FALSE)*$AC$3)</f>
        <v/>
      </c>
      <c r="AF700" s="3" t="str">
        <f>IF($L700="","",IF(LEFT($AB700,2)="SD",0,IF(LEFT($AB700,2)="SB",1*52,IF($N700=Prog!$P$17,VLOOKUP($L700,BaseEqptCdF!$C$5:$P$161,14,FALSE)*1*300,VLOOKUP($L700,BaseEqptCdF!$C$5:$P$161,12,FALSE)*0.2*300))))</f>
        <v/>
      </c>
      <c r="AG700" s="6" t="str">
        <f t="shared" si="93"/>
        <v/>
      </c>
      <c r="AH700" s="6">
        <f>IF($U700=Prog!$S$18,YEAR($X700),"")</f>
        <v>1900</v>
      </c>
      <c r="AI700" s="5" t="str">
        <f>IF(OR($AG700="",$U700=Prog!$S$18),"",IF(OR($U700=Prog!$S$17,$U700=Prog!$S$16),YEAR($X700),IF($AG700="ND","ND",$AI$8+$O700)))</f>
        <v/>
      </c>
      <c r="AJ700" s="3" t="str">
        <f t="shared" si="95"/>
        <v/>
      </c>
      <c r="AK700" s="3" t="str">
        <f t="shared" si="94"/>
        <v/>
      </c>
      <c r="AL700" s="3" t="str">
        <f t="shared" si="94"/>
        <v/>
      </c>
      <c r="AM700" s="3" t="str">
        <f t="shared" si="94"/>
        <v/>
      </c>
      <c r="AN700" s="3" t="str">
        <f t="shared" si="94"/>
        <v/>
      </c>
      <c r="AO700" s="2">
        <f t="shared" si="96"/>
        <v>0</v>
      </c>
      <c r="AP700" s="4"/>
      <c r="AQ700" s="3">
        <f>IF(AJ700=1,VLOOKUP($AP700,BaseEqptCdF!$C$5:$R$161,16,FALSE),0)</f>
        <v>0</v>
      </c>
      <c r="AR700" s="3">
        <f>IF(AK700=1,VLOOKUP($AP700,BaseEqptCdF!$C$5:$R$161,16,FALSE),0)</f>
        <v>0</v>
      </c>
      <c r="AS700" s="3">
        <f>IF(AL700=1,VLOOKUP($AP700,BaseEqptCdF!$C$5:$R$161,16,FALSE),0)</f>
        <v>0</v>
      </c>
      <c r="AT700" s="3">
        <f>IF(AM700=1,VLOOKUP($AP700,BaseEqptCdF!$C$5:$R$161,16,FALSE),0)</f>
        <v>0</v>
      </c>
      <c r="AU700" s="3">
        <f>IF(AN700=1,VLOOKUP($AP700,BaseEqptCdF!$C$5:$R$161,16,FALSE),0)</f>
        <v>0</v>
      </c>
      <c r="AV700" s="2">
        <f t="shared" si="97"/>
        <v>0</v>
      </c>
      <c r="AW700" s="3" t="str">
        <f>IF($L700="","",IF(SUM($AJ700:AJ700)=0,$AE700,VLOOKUP($AP700,BaseEqptCdF!$C$5:$R$161,16,FALSE)*$AC$3))</f>
        <v/>
      </c>
      <c r="AX700" s="3" t="str">
        <f>IF($L700="","",IF(SUM($AJ700:AK700)=0,$AE700,VLOOKUP($AP700,BaseEqptCdF!$C$5:$R$161,16,FALSE)*$AC$3))</f>
        <v/>
      </c>
      <c r="AY700" s="3" t="str">
        <f>IF($L700="","",IF(SUM($AJ700:AL700)=0,$AE700,VLOOKUP($AP700,BaseEqptCdF!$C$5:$R$161,16,FALSE)*$AC$3))</f>
        <v/>
      </c>
      <c r="AZ700" s="3" t="str">
        <f>IF($L700="","",IF(SUM($AJ700:AM700)=0,$AE700,VLOOKUP($AP700,BaseEqptCdF!$C$5:$R$161,16,FALSE)*$AC$3))</f>
        <v/>
      </c>
      <c r="BA700" s="3" t="str">
        <f>IF($L700="","",IF(SUM($AJ700:AN700)=0,$AE700,VLOOKUP($AP700,BaseEqptCdF!$C$5:$R$161,16,FALSE)*$AC$3))</f>
        <v/>
      </c>
      <c r="BB700" s="2">
        <f t="shared" si="98"/>
        <v>0</v>
      </c>
      <c r="BC700" s="3" t="str">
        <f>IF($L700="","",IF(SUM($AJ700:AJ700)=0,$AF700,IF(LEFT(VLOOKUP($AP700,BaseEqptCdF!$C$5:$E$161,3,FALSE),2)="SD",0,IF(LEFT(VLOOKUP($AP700,BaseEqptCdF!$C$5:$E$161,3,FALSE),2)="SB",1*52,VLOOKUP($AP700,BaseEqptCdF!$C$5:$S$161,12,FALSE)*0.2*300))))</f>
        <v/>
      </c>
      <c r="BD700" s="3" t="str">
        <f>IF($L700="","",IF(SUM($AJ700:AK700)=0,$AF700,IF(LEFT(VLOOKUP($AP700,BaseEqptCdF!$C$5:$E$161,3,FALSE),2)="SD",0,IF(LEFT(VLOOKUP($AP700,BaseEqptCdF!$C$5:$E$161,3,FALSE),2)="SB",1*52,VLOOKUP($AP700,BaseEqptCdF!$C$5:$S$161,12,FALSE)*0.2*300))))</f>
        <v/>
      </c>
      <c r="BE700" s="3" t="str">
        <f>IF($L700="","",IF(SUM($AJ700:AL700)=0,$AF700,IF(LEFT(VLOOKUP($AP700,BaseEqptCdF!$C$5:$E$161,3,FALSE),2)="SD",0,IF(LEFT(VLOOKUP($AP700,BaseEqptCdF!$C$5:$E$161,3,FALSE),2)="SB",1*52,VLOOKUP($AP700,BaseEqptCdF!$C$5:$S$161,12,FALSE)*0.2*300))))</f>
        <v/>
      </c>
      <c r="BF700" s="3" t="str">
        <f>IF($L700="","",IF(SUM($AJ700:AM700)=0,$AF700,IF(LEFT(VLOOKUP($AP700,BaseEqptCdF!$C$5:$E$161,3,FALSE),2)="SD",0,IF(LEFT(VLOOKUP($AP700,BaseEqptCdF!$C$5:$E$161,3,FALSE),2)="SB",1*52,VLOOKUP($AP700,BaseEqptCdF!$C$5:$S$161,12,FALSE)*0.2*300))))</f>
        <v/>
      </c>
      <c r="BG700" s="3" t="str">
        <f>IF($L700="","",IF(SUM($AJ700:AN700)=0,$AF700,IF(LEFT(VLOOKUP($AP700,BaseEqptCdF!$C$5:$E$161,3,FALSE),2)="SD",0,IF(LEFT(VLOOKUP($AP700,BaseEqptCdF!$C$5:$E$161,3,FALSE),2)="SB",1*52,VLOOKUP($AP700,BaseEqptCdF!$C$5:$S$161,12,FALSE)*0.2*300))))</f>
        <v/>
      </c>
      <c r="BH700" s="2">
        <f t="shared" si="99"/>
        <v>0</v>
      </c>
    </row>
    <row r="701" spans="1:60" x14ac:dyDescent="0.25">
      <c r="A701" s="296" t="str">
        <f t="array" ref="A701">IF($C701="","",INDEX(Prog!$B$8:$D$300,MATCH($C701,nivo1,0),1))</f>
        <v/>
      </c>
      <c r="B701" s="296" t="str">
        <f t="array" ref="B701">IF($C701="","",INDEX(Prog!$B$8:$D$300,MATCH($C701,nivo1,0),2))</f>
        <v/>
      </c>
      <c r="C701" s="273"/>
      <c r="D701" s="267"/>
      <c r="E701" s="273"/>
      <c r="F701" s="273"/>
      <c r="G701" s="273"/>
      <c r="H701" s="273"/>
      <c r="I701" s="273"/>
      <c r="J701" s="273"/>
      <c r="K701" s="274"/>
      <c r="L701" s="273"/>
      <c r="M701" s="273"/>
      <c r="N701" s="273"/>
      <c r="O701" s="275"/>
      <c r="P701" s="273"/>
      <c r="Q701" s="273"/>
      <c r="R701" s="273"/>
      <c r="S701" s="273"/>
      <c r="T701" s="276"/>
      <c r="U701" s="276"/>
      <c r="V701" s="276"/>
      <c r="W701" s="276"/>
      <c r="X701" s="277"/>
      <c r="Y701" s="278"/>
      <c r="AA701" s="8" t="str">
        <f>IF($L701="","",VLOOKUP($L701,BaseEqptCdF!$C$5:$E$161,2,FALSE))</f>
        <v/>
      </c>
      <c r="AB701" s="8" t="str">
        <f>IF($L701="","",VLOOKUP($L701,BaseEqptCdF!$C$5:$E$161,3,FALSE))</f>
        <v/>
      </c>
      <c r="AC701" s="7" t="str">
        <f>IF($L701="","",VLOOKUP($L701,BaseEqptCdF!$C$5:$I$161,6,FALSE))</f>
        <v/>
      </c>
      <c r="AD701" s="7" t="str">
        <f>IF($L701="","",VLOOKUP($L701,BaseEqptCdF!$C$5:$I$161,7,FALSE))</f>
        <v/>
      </c>
      <c r="AE701" s="3" t="str">
        <f>IF($L701="","",VLOOKUP($L701,BaseEqptCdF!$C$5:$R$161,16,FALSE)*$AC$3)</f>
        <v/>
      </c>
      <c r="AF701" s="3" t="str">
        <f>IF($L701="","",IF(LEFT($AB701,2)="SD",0,IF(LEFT($AB701,2)="SB",1*52,IF($N701=Prog!$P$17,VLOOKUP($L701,BaseEqptCdF!$C$5:$P$161,14,FALSE)*1*300,VLOOKUP($L701,BaseEqptCdF!$C$5:$P$161,12,FALSE)*0.2*300))))</f>
        <v/>
      </c>
      <c r="AG701" s="6" t="str">
        <f t="shared" si="93"/>
        <v/>
      </c>
      <c r="AH701" s="6">
        <f>IF($U701=Prog!$S$18,YEAR($X701),"")</f>
        <v>1900</v>
      </c>
      <c r="AI701" s="5" t="str">
        <f>IF(OR($AG701="",$U701=Prog!$S$18),"",IF(OR($U701=Prog!$S$17,$U701=Prog!$S$16),YEAR($X701),IF($AG701="ND","ND",$AI$8+$O701)))</f>
        <v/>
      </c>
      <c r="AJ701" s="3" t="str">
        <f t="shared" si="95"/>
        <v/>
      </c>
      <c r="AK701" s="3" t="str">
        <f t="shared" si="94"/>
        <v/>
      </c>
      <c r="AL701" s="3" t="str">
        <f t="shared" si="94"/>
        <v/>
      </c>
      <c r="AM701" s="3" t="str">
        <f t="shared" si="94"/>
        <v/>
      </c>
      <c r="AN701" s="3" t="str">
        <f t="shared" si="94"/>
        <v/>
      </c>
      <c r="AO701" s="2">
        <f t="shared" si="96"/>
        <v>0</v>
      </c>
      <c r="AP701" s="4"/>
      <c r="AQ701" s="3">
        <f>IF(AJ701=1,VLOOKUP($AP701,BaseEqptCdF!$C$5:$R$161,16,FALSE),0)</f>
        <v>0</v>
      </c>
      <c r="AR701" s="3">
        <f>IF(AK701=1,VLOOKUP($AP701,BaseEqptCdF!$C$5:$R$161,16,FALSE),0)</f>
        <v>0</v>
      </c>
      <c r="AS701" s="3">
        <f>IF(AL701=1,VLOOKUP($AP701,BaseEqptCdF!$C$5:$R$161,16,FALSE),0)</f>
        <v>0</v>
      </c>
      <c r="AT701" s="3">
        <f>IF(AM701=1,VLOOKUP($AP701,BaseEqptCdF!$C$5:$R$161,16,FALSE),0)</f>
        <v>0</v>
      </c>
      <c r="AU701" s="3">
        <f>IF(AN701=1,VLOOKUP($AP701,BaseEqptCdF!$C$5:$R$161,16,FALSE),0)</f>
        <v>0</v>
      </c>
      <c r="AV701" s="2">
        <f t="shared" si="97"/>
        <v>0</v>
      </c>
      <c r="AW701" s="3" t="str">
        <f>IF($L701="","",IF(SUM($AJ701:AJ701)=0,$AE701,VLOOKUP($AP701,BaseEqptCdF!$C$5:$R$161,16,FALSE)*$AC$3))</f>
        <v/>
      </c>
      <c r="AX701" s="3" t="str">
        <f>IF($L701="","",IF(SUM($AJ701:AK701)=0,$AE701,VLOOKUP($AP701,BaseEqptCdF!$C$5:$R$161,16,FALSE)*$AC$3))</f>
        <v/>
      </c>
      <c r="AY701" s="3" t="str">
        <f>IF($L701="","",IF(SUM($AJ701:AL701)=0,$AE701,VLOOKUP($AP701,BaseEqptCdF!$C$5:$R$161,16,FALSE)*$AC$3))</f>
        <v/>
      </c>
      <c r="AZ701" s="3" t="str">
        <f>IF($L701="","",IF(SUM($AJ701:AM701)=0,$AE701,VLOOKUP($AP701,BaseEqptCdF!$C$5:$R$161,16,FALSE)*$AC$3))</f>
        <v/>
      </c>
      <c r="BA701" s="3" t="str">
        <f>IF($L701="","",IF(SUM($AJ701:AN701)=0,$AE701,VLOOKUP($AP701,BaseEqptCdF!$C$5:$R$161,16,FALSE)*$AC$3))</f>
        <v/>
      </c>
      <c r="BB701" s="2">
        <f t="shared" si="98"/>
        <v>0</v>
      </c>
      <c r="BC701" s="3" t="str">
        <f>IF($L701="","",IF(SUM($AJ701:AJ701)=0,$AF701,IF(LEFT(VLOOKUP($AP701,BaseEqptCdF!$C$5:$E$161,3,FALSE),2)="SD",0,IF(LEFT(VLOOKUP($AP701,BaseEqptCdF!$C$5:$E$161,3,FALSE),2)="SB",1*52,VLOOKUP($AP701,BaseEqptCdF!$C$5:$S$161,12,FALSE)*0.2*300))))</f>
        <v/>
      </c>
      <c r="BD701" s="3" t="str">
        <f>IF($L701="","",IF(SUM($AJ701:AK701)=0,$AF701,IF(LEFT(VLOOKUP($AP701,BaseEqptCdF!$C$5:$E$161,3,FALSE),2)="SD",0,IF(LEFT(VLOOKUP($AP701,BaseEqptCdF!$C$5:$E$161,3,FALSE),2)="SB",1*52,VLOOKUP($AP701,BaseEqptCdF!$C$5:$S$161,12,FALSE)*0.2*300))))</f>
        <v/>
      </c>
      <c r="BE701" s="3" t="str">
        <f>IF($L701="","",IF(SUM($AJ701:AL701)=0,$AF701,IF(LEFT(VLOOKUP($AP701,BaseEqptCdF!$C$5:$E$161,3,FALSE),2)="SD",0,IF(LEFT(VLOOKUP($AP701,BaseEqptCdF!$C$5:$E$161,3,FALSE),2)="SB",1*52,VLOOKUP($AP701,BaseEqptCdF!$C$5:$S$161,12,FALSE)*0.2*300))))</f>
        <v/>
      </c>
      <c r="BF701" s="3" t="str">
        <f>IF($L701="","",IF(SUM($AJ701:AM701)=0,$AF701,IF(LEFT(VLOOKUP($AP701,BaseEqptCdF!$C$5:$E$161,3,FALSE),2)="SD",0,IF(LEFT(VLOOKUP($AP701,BaseEqptCdF!$C$5:$E$161,3,FALSE),2)="SB",1*52,VLOOKUP($AP701,BaseEqptCdF!$C$5:$S$161,12,FALSE)*0.2*300))))</f>
        <v/>
      </c>
      <c r="BG701" s="3" t="str">
        <f>IF($L701="","",IF(SUM($AJ701:AN701)=0,$AF701,IF(LEFT(VLOOKUP($AP701,BaseEqptCdF!$C$5:$E$161,3,FALSE),2)="SD",0,IF(LEFT(VLOOKUP($AP701,BaseEqptCdF!$C$5:$E$161,3,FALSE),2)="SB",1*52,VLOOKUP($AP701,BaseEqptCdF!$C$5:$S$161,12,FALSE)*0.2*300))))</f>
        <v/>
      </c>
      <c r="BH701" s="2">
        <f t="shared" si="99"/>
        <v>0</v>
      </c>
    </row>
    <row r="702" spans="1:60" x14ac:dyDescent="0.25">
      <c r="A702" s="296" t="str">
        <f t="array" ref="A702">IF($C702="","",INDEX(Prog!$B$8:$D$300,MATCH($C702,nivo1,0),1))</f>
        <v/>
      </c>
      <c r="B702" s="296" t="str">
        <f t="array" ref="B702">IF($C702="","",INDEX(Prog!$B$8:$D$300,MATCH($C702,nivo1,0),2))</f>
        <v/>
      </c>
      <c r="C702" s="273"/>
      <c r="D702" s="267"/>
      <c r="E702" s="273"/>
      <c r="F702" s="273"/>
      <c r="G702" s="273"/>
      <c r="H702" s="273"/>
      <c r="I702" s="273"/>
      <c r="J702" s="273"/>
      <c r="K702" s="274"/>
      <c r="L702" s="273"/>
      <c r="M702" s="273"/>
      <c r="N702" s="273"/>
      <c r="O702" s="275"/>
      <c r="P702" s="273"/>
      <c r="Q702" s="273"/>
      <c r="R702" s="273"/>
      <c r="S702" s="273"/>
      <c r="T702" s="276"/>
      <c r="U702" s="276"/>
      <c r="V702" s="276"/>
      <c r="W702" s="276"/>
      <c r="X702" s="277"/>
      <c r="Y702" s="278"/>
      <c r="AA702" s="8" t="str">
        <f>IF($L702="","",VLOOKUP($L702,BaseEqptCdF!$C$5:$E$161,2,FALSE))</f>
        <v/>
      </c>
      <c r="AB702" s="8" t="str">
        <f>IF($L702="","",VLOOKUP($L702,BaseEqptCdF!$C$5:$E$161,3,FALSE))</f>
        <v/>
      </c>
      <c r="AC702" s="7" t="str">
        <f>IF($L702="","",VLOOKUP($L702,BaseEqptCdF!$C$5:$I$161,6,FALSE))</f>
        <v/>
      </c>
      <c r="AD702" s="7" t="str">
        <f>IF($L702="","",VLOOKUP($L702,BaseEqptCdF!$C$5:$I$161,7,FALSE))</f>
        <v/>
      </c>
      <c r="AE702" s="3" t="str">
        <f>IF($L702="","",VLOOKUP($L702,BaseEqptCdF!$C$5:$R$161,16,FALSE)*$AC$3)</f>
        <v/>
      </c>
      <c r="AF702" s="3" t="str">
        <f>IF($L702="","",IF(LEFT($AB702,2)="SD",0,IF(LEFT($AB702,2)="SB",1*52,IF($N702=Prog!$P$17,VLOOKUP($L702,BaseEqptCdF!$C$5:$P$161,14,FALSE)*1*300,VLOOKUP($L702,BaseEqptCdF!$C$5:$P$161,12,FALSE)*0.2*300))))</f>
        <v/>
      </c>
      <c r="AG702" s="6" t="str">
        <f t="shared" si="93"/>
        <v/>
      </c>
      <c r="AH702" s="6">
        <f>IF($U702=Prog!$S$18,YEAR($X702),"")</f>
        <v>1900</v>
      </c>
      <c r="AI702" s="5" t="str">
        <f>IF(OR($AG702="",$U702=Prog!$S$18),"",IF(OR($U702=Prog!$S$17,$U702=Prog!$S$16),YEAR($X702),IF($AG702="ND","ND",$AI$8+$O702)))</f>
        <v/>
      </c>
      <c r="AJ702" s="3" t="str">
        <f t="shared" si="95"/>
        <v/>
      </c>
      <c r="AK702" s="3" t="str">
        <f t="shared" si="94"/>
        <v/>
      </c>
      <c r="AL702" s="3" t="str">
        <f t="shared" si="94"/>
        <v/>
      </c>
      <c r="AM702" s="3" t="str">
        <f t="shared" si="94"/>
        <v/>
      </c>
      <c r="AN702" s="3" t="str">
        <f t="shared" si="94"/>
        <v/>
      </c>
      <c r="AO702" s="2">
        <f t="shared" si="96"/>
        <v>0</v>
      </c>
      <c r="AP702" s="4"/>
      <c r="AQ702" s="3">
        <f>IF(AJ702=1,VLOOKUP($AP702,BaseEqptCdF!$C$5:$R$161,16,FALSE),0)</f>
        <v>0</v>
      </c>
      <c r="AR702" s="3">
        <f>IF(AK702=1,VLOOKUP($AP702,BaseEqptCdF!$C$5:$R$161,16,FALSE),0)</f>
        <v>0</v>
      </c>
      <c r="AS702" s="3">
        <f>IF(AL702=1,VLOOKUP($AP702,BaseEqptCdF!$C$5:$R$161,16,FALSE),0)</f>
        <v>0</v>
      </c>
      <c r="AT702" s="3">
        <f>IF(AM702=1,VLOOKUP($AP702,BaseEqptCdF!$C$5:$R$161,16,FALSE),0)</f>
        <v>0</v>
      </c>
      <c r="AU702" s="3">
        <f>IF(AN702=1,VLOOKUP($AP702,BaseEqptCdF!$C$5:$R$161,16,FALSE),0)</f>
        <v>0</v>
      </c>
      <c r="AV702" s="2">
        <f t="shared" si="97"/>
        <v>0</v>
      </c>
      <c r="AW702" s="3" t="str">
        <f>IF($L702="","",IF(SUM($AJ702:AJ702)=0,$AE702,VLOOKUP($AP702,BaseEqptCdF!$C$5:$R$161,16,FALSE)*$AC$3))</f>
        <v/>
      </c>
      <c r="AX702" s="3" t="str">
        <f>IF($L702="","",IF(SUM($AJ702:AK702)=0,$AE702,VLOOKUP($AP702,BaseEqptCdF!$C$5:$R$161,16,FALSE)*$AC$3))</f>
        <v/>
      </c>
      <c r="AY702" s="3" t="str">
        <f>IF($L702="","",IF(SUM($AJ702:AL702)=0,$AE702,VLOOKUP($AP702,BaseEqptCdF!$C$5:$R$161,16,FALSE)*$AC$3))</f>
        <v/>
      </c>
      <c r="AZ702" s="3" t="str">
        <f>IF($L702="","",IF(SUM($AJ702:AM702)=0,$AE702,VLOOKUP($AP702,BaseEqptCdF!$C$5:$R$161,16,FALSE)*$AC$3))</f>
        <v/>
      </c>
      <c r="BA702" s="3" t="str">
        <f>IF($L702="","",IF(SUM($AJ702:AN702)=0,$AE702,VLOOKUP($AP702,BaseEqptCdF!$C$5:$R$161,16,FALSE)*$AC$3))</f>
        <v/>
      </c>
      <c r="BB702" s="2">
        <f t="shared" si="98"/>
        <v>0</v>
      </c>
      <c r="BC702" s="3" t="str">
        <f>IF($L702="","",IF(SUM($AJ702:AJ702)=0,$AF702,IF(LEFT(VLOOKUP($AP702,BaseEqptCdF!$C$5:$E$161,3,FALSE),2)="SD",0,IF(LEFT(VLOOKUP($AP702,BaseEqptCdF!$C$5:$E$161,3,FALSE),2)="SB",1*52,VLOOKUP($AP702,BaseEqptCdF!$C$5:$S$161,12,FALSE)*0.2*300))))</f>
        <v/>
      </c>
      <c r="BD702" s="3" t="str">
        <f>IF($L702="","",IF(SUM($AJ702:AK702)=0,$AF702,IF(LEFT(VLOOKUP($AP702,BaseEqptCdF!$C$5:$E$161,3,FALSE),2)="SD",0,IF(LEFT(VLOOKUP($AP702,BaseEqptCdF!$C$5:$E$161,3,FALSE),2)="SB",1*52,VLOOKUP($AP702,BaseEqptCdF!$C$5:$S$161,12,FALSE)*0.2*300))))</f>
        <v/>
      </c>
      <c r="BE702" s="3" t="str">
        <f>IF($L702="","",IF(SUM($AJ702:AL702)=0,$AF702,IF(LEFT(VLOOKUP($AP702,BaseEqptCdF!$C$5:$E$161,3,FALSE),2)="SD",0,IF(LEFT(VLOOKUP($AP702,BaseEqptCdF!$C$5:$E$161,3,FALSE),2)="SB",1*52,VLOOKUP($AP702,BaseEqptCdF!$C$5:$S$161,12,FALSE)*0.2*300))))</f>
        <v/>
      </c>
      <c r="BF702" s="3" t="str">
        <f>IF($L702="","",IF(SUM($AJ702:AM702)=0,$AF702,IF(LEFT(VLOOKUP($AP702,BaseEqptCdF!$C$5:$E$161,3,FALSE),2)="SD",0,IF(LEFT(VLOOKUP($AP702,BaseEqptCdF!$C$5:$E$161,3,FALSE),2)="SB",1*52,VLOOKUP($AP702,BaseEqptCdF!$C$5:$S$161,12,FALSE)*0.2*300))))</f>
        <v/>
      </c>
      <c r="BG702" s="3" t="str">
        <f>IF($L702="","",IF(SUM($AJ702:AN702)=0,$AF702,IF(LEFT(VLOOKUP($AP702,BaseEqptCdF!$C$5:$E$161,3,FALSE),2)="SD",0,IF(LEFT(VLOOKUP($AP702,BaseEqptCdF!$C$5:$E$161,3,FALSE),2)="SB",1*52,VLOOKUP($AP702,BaseEqptCdF!$C$5:$S$161,12,FALSE)*0.2*300))))</f>
        <v/>
      </c>
      <c r="BH702" s="2">
        <f t="shared" si="99"/>
        <v>0</v>
      </c>
    </row>
    <row r="703" spans="1:60" x14ac:dyDescent="0.25">
      <c r="A703" s="296" t="str">
        <f t="array" ref="A703">IF($C703="","",INDEX(Prog!$B$8:$D$300,MATCH($C703,nivo1,0),1))</f>
        <v/>
      </c>
      <c r="B703" s="296" t="str">
        <f t="array" ref="B703">IF($C703="","",INDEX(Prog!$B$8:$D$300,MATCH($C703,nivo1,0),2))</f>
        <v/>
      </c>
      <c r="C703" s="273"/>
      <c r="D703" s="267"/>
      <c r="E703" s="273"/>
      <c r="F703" s="273"/>
      <c r="G703" s="273"/>
      <c r="H703" s="273"/>
      <c r="I703" s="273"/>
      <c r="J703" s="273"/>
      <c r="K703" s="274"/>
      <c r="L703" s="273"/>
      <c r="M703" s="273"/>
      <c r="N703" s="273"/>
      <c r="O703" s="275"/>
      <c r="P703" s="273"/>
      <c r="Q703" s="273"/>
      <c r="R703" s="273"/>
      <c r="S703" s="273"/>
      <c r="T703" s="276"/>
      <c r="U703" s="276"/>
      <c r="V703" s="276"/>
      <c r="W703" s="276"/>
      <c r="X703" s="277"/>
      <c r="Y703" s="278"/>
      <c r="AA703" s="8" t="str">
        <f>IF($L703="","",VLOOKUP($L703,BaseEqptCdF!$C$5:$E$161,2,FALSE))</f>
        <v/>
      </c>
      <c r="AB703" s="8" t="str">
        <f>IF($L703="","",VLOOKUP($L703,BaseEqptCdF!$C$5:$E$161,3,FALSE))</f>
        <v/>
      </c>
      <c r="AC703" s="7" t="str">
        <f>IF($L703="","",VLOOKUP($L703,BaseEqptCdF!$C$5:$I$161,6,FALSE))</f>
        <v/>
      </c>
      <c r="AD703" s="7" t="str">
        <f>IF($L703="","",VLOOKUP($L703,BaseEqptCdF!$C$5:$I$161,7,FALSE))</f>
        <v/>
      </c>
      <c r="AE703" s="3" t="str">
        <f>IF($L703="","",VLOOKUP($L703,BaseEqptCdF!$C$5:$R$161,16,FALSE)*$AC$3)</f>
        <v/>
      </c>
      <c r="AF703" s="3" t="str">
        <f>IF($L703="","",IF(LEFT($AB703,2)="SD",0,IF(LEFT($AB703,2)="SB",1*52,IF($N703=Prog!$P$17,VLOOKUP($L703,BaseEqptCdF!$C$5:$P$161,14,FALSE)*1*300,VLOOKUP($L703,BaseEqptCdF!$C$5:$P$161,12,FALSE)*0.2*300))))</f>
        <v/>
      </c>
      <c r="AG703" s="6" t="str">
        <f t="shared" si="93"/>
        <v/>
      </c>
      <c r="AH703" s="6">
        <f>IF($U703=Prog!$S$18,YEAR($X703),"")</f>
        <v>1900</v>
      </c>
      <c r="AI703" s="5" t="str">
        <f>IF(OR($AG703="",$U703=Prog!$S$18),"",IF(OR($U703=Prog!$S$17,$U703=Prog!$S$16),YEAR($X703),IF($AG703="ND","ND",$AI$8+$O703)))</f>
        <v/>
      </c>
      <c r="AJ703" s="3" t="str">
        <f t="shared" si="95"/>
        <v/>
      </c>
      <c r="AK703" s="3" t="str">
        <f t="shared" si="94"/>
        <v/>
      </c>
      <c r="AL703" s="3" t="str">
        <f t="shared" si="94"/>
        <v/>
      </c>
      <c r="AM703" s="3" t="str">
        <f t="shared" si="94"/>
        <v/>
      </c>
      <c r="AN703" s="3" t="str">
        <f t="shared" si="94"/>
        <v/>
      </c>
      <c r="AO703" s="2">
        <f t="shared" si="96"/>
        <v>0</v>
      </c>
      <c r="AP703" s="4"/>
      <c r="AQ703" s="3">
        <f>IF(AJ703=1,VLOOKUP($AP703,BaseEqptCdF!$C$5:$R$161,16,FALSE),0)</f>
        <v>0</v>
      </c>
      <c r="AR703" s="3">
        <f>IF(AK703=1,VLOOKUP($AP703,BaseEqptCdF!$C$5:$R$161,16,FALSE),0)</f>
        <v>0</v>
      </c>
      <c r="AS703" s="3">
        <f>IF(AL703=1,VLOOKUP($AP703,BaseEqptCdF!$C$5:$R$161,16,FALSE),0)</f>
        <v>0</v>
      </c>
      <c r="AT703" s="3">
        <f>IF(AM703=1,VLOOKUP($AP703,BaseEqptCdF!$C$5:$R$161,16,FALSE),0)</f>
        <v>0</v>
      </c>
      <c r="AU703" s="3">
        <f>IF(AN703=1,VLOOKUP($AP703,BaseEqptCdF!$C$5:$R$161,16,FALSE),0)</f>
        <v>0</v>
      </c>
      <c r="AV703" s="2">
        <f t="shared" si="97"/>
        <v>0</v>
      </c>
      <c r="AW703" s="3" t="str">
        <f>IF($L703="","",IF(SUM($AJ703:AJ703)=0,$AE703,VLOOKUP($AP703,BaseEqptCdF!$C$5:$R$161,16,FALSE)*$AC$3))</f>
        <v/>
      </c>
      <c r="AX703" s="3" t="str">
        <f>IF($L703="","",IF(SUM($AJ703:AK703)=0,$AE703,VLOOKUP($AP703,BaseEqptCdF!$C$5:$R$161,16,FALSE)*$AC$3))</f>
        <v/>
      </c>
      <c r="AY703" s="3" t="str">
        <f>IF($L703="","",IF(SUM($AJ703:AL703)=0,$AE703,VLOOKUP($AP703,BaseEqptCdF!$C$5:$R$161,16,FALSE)*$AC$3))</f>
        <v/>
      </c>
      <c r="AZ703" s="3" t="str">
        <f>IF($L703="","",IF(SUM($AJ703:AM703)=0,$AE703,VLOOKUP($AP703,BaseEqptCdF!$C$5:$R$161,16,FALSE)*$AC$3))</f>
        <v/>
      </c>
      <c r="BA703" s="3" t="str">
        <f>IF($L703="","",IF(SUM($AJ703:AN703)=0,$AE703,VLOOKUP($AP703,BaseEqptCdF!$C$5:$R$161,16,FALSE)*$AC$3))</f>
        <v/>
      </c>
      <c r="BB703" s="2">
        <f t="shared" si="98"/>
        <v>0</v>
      </c>
      <c r="BC703" s="3" t="str">
        <f>IF($L703="","",IF(SUM($AJ703:AJ703)=0,$AF703,IF(LEFT(VLOOKUP($AP703,BaseEqptCdF!$C$5:$E$161,3,FALSE),2)="SD",0,IF(LEFT(VLOOKUP($AP703,BaseEqptCdF!$C$5:$E$161,3,FALSE),2)="SB",1*52,VLOOKUP($AP703,BaseEqptCdF!$C$5:$S$161,12,FALSE)*0.2*300))))</f>
        <v/>
      </c>
      <c r="BD703" s="3" t="str">
        <f>IF($L703="","",IF(SUM($AJ703:AK703)=0,$AF703,IF(LEFT(VLOOKUP($AP703,BaseEqptCdF!$C$5:$E$161,3,FALSE),2)="SD",0,IF(LEFT(VLOOKUP($AP703,BaseEqptCdF!$C$5:$E$161,3,FALSE),2)="SB",1*52,VLOOKUP($AP703,BaseEqptCdF!$C$5:$S$161,12,FALSE)*0.2*300))))</f>
        <v/>
      </c>
      <c r="BE703" s="3" t="str">
        <f>IF($L703="","",IF(SUM($AJ703:AL703)=0,$AF703,IF(LEFT(VLOOKUP($AP703,BaseEqptCdF!$C$5:$E$161,3,FALSE),2)="SD",0,IF(LEFT(VLOOKUP($AP703,BaseEqptCdF!$C$5:$E$161,3,FALSE),2)="SB",1*52,VLOOKUP($AP703,BaseEqptCdF!$C$5:$S$161,12,FALSE)*0.2*300))))</f>
        <v/>
      </c>
      <c r="BF703" s="3" t="str">
        <f>IF($L703="","",IF(SUM($AJ703:AM703)=0,$AF703,IF(LEFT(VLOOKUP($AP703,BaseEqptCdF!$C$5:$E$161,3,FALSE),2)="SD",0,IF(LEFT(VLOOKUP($AP703,BaseEqptCdF!$C$5:$E$161,3,FALSE),2)="SB",1*52,VLOOKUP($AP703,BaseEqptCdF!$C$5:$S$161,12,FALSE)*0.2*300))))</f>
        <v/>
      </c>
      <c r="BG703" s="3" t="str">
        <f>IF($L703="","",IF(SUM($AJ703:AN703)=0,$AF703,IF(LEFT(VLOOKUP($AP703,BaseEqptCdF!$C$5:$E$161,3,FALSE),2)="SD",0,IF(LEFT(VLOOKUP($AP703,BaseEqptCdF!$C$5:$E$161,3,FALSE),2)="SB",1*52,VLOOKUP($AP703,BaseEqptCdF!$C$5:$S$161,12,FALSE)*0.2*300))))</f>
        <v/>
      </c>
      <c r="BH703" s="2">
        <f t="shared" si="99"/>
        <v>0</v>
      </c>
    </row>
    <row r="704" spans="1:60" x14ac:dyDescent="0.25">
      <c r="A704" s="296" t="str">
        <f t="array" ref="A704">IF($C704="","",INDEX(Prog!$B$8:$D$300,MATCH($C704,nivo1,0),1))</f>
        <v/>
      </c>
      <c r="B704" s="296" t="str">
        <f t="array" ref="B704">IF($C704="","",INDEX(Prog!$B$8:$D$300,MATCH($C704,nivo1,0),2))</f>
        <v/>
      </c>
      <c r="C704" s="273"/>
      <c r="D704" s="267"/>
      <c r="E704" s="273"/>
      <c r="F704" s="273"/>
      <c r="G704" s="273"/>
      <c r="H704" s="273"/>
      <c r="I704" s="273"/>
      <c r="J704" s="273"/>
      <c r="K704" s="274"/>
      <c r="L704" s="273"/>
      <c r="M704" s="273"/>
      <c r="N704" s="273"/>
      <c r="O704" s="275"/>
      <c r="P704" s="273"/>
      <c r="Q704" s="273"/>
      <c r="R704" s="273"/>
      <c r="S704" s="273"/>
      <c r="T704" s="276"/>
      <c r="U704" s="276"/>
      <c r="V704" s="276"/>
      <c r="W704" s="276"/>
      <c r="X704" s="277"/>
      <c r="Y704" s="278"/>
      <c r="AA704" s="8" t="str">
        <f>IF($L704="","",VLOOKUP($L704,BaseEqptCdF!$C$5:$E$161,2,FALSE))</f>
        <v/>
      </c>
      <c r="AB704" s="8" t="str">
        <f>IF($L704="","",VLOOKUP($L704,BaseEqptCdF!$C$5:$E$161,3,FALSE))</f>
        <v/>
      </c>
      <c r="AC704" s="7" t="str">
        <f>IF($L704="","",VLOOKUP($L704,BaseEqptCdF!$C$5:$I$161,6,FALSE))</f>
        <v/>
      </c>
      <c r="AD704" s="7" t="str">
        <f>IF($L704="","",VLOOKUP($L704,BaseEqptCdF!$C$5:$I$161,7,FALSE))</f>
        <v/>
      </c>
      <c r="AE704" s="3" t="str">
        <f>IF($L704="","",VLOOKUP($L704,BaseEqptCdF!$C$5:$R$161,16,FALSE)*$AC$3)</f>
        <v/>
      </c>
      <c r="AF704" s="3" t="str">
        <f>IF($L704="","",IF(LEFT($AB704,2)="SD",0,IF(LEFT($AB704,2)="SB",1*52,IF($N704=Prog!$P$17,VLOOKUP($L704,BaseEqptCdF!$C$5:$P$161,14,FALSE)*1*300,VLOOKUP($L704,BaseEqptCdF!$C$5:$P$161,12,FALSE)*0.2*300))))</f>
        <v/>
      </c>
      <c r="AG704" s="6" t="str">
        <f t="shared" si="93"/>
        <v/>
      </c>
      <c r="AH704" s="6">
        <f>IF($U704=Prog!$S$18,YEAR($X704),"")</f>
        <v>1900</v>
      </c>
      <c r="AI704" s="5" t="str">
        <f>IF(OR($AG704="",$U704=Prog!$S$18),"",IF(OR($U704=Prog!$S$17,$U704=Prog!$S$16),YEAR($X704),IF($AG704="ND","ND",$AI$8+$O704)))</f>
        <v/>
      </c>
      <c r="AJ704" s="3" t="str">
        <f t="shared" si="95"/>
        <v/>
      </c>
      <c r="AK704" s="3" t="str">
        <f t="shared" si="94"/>
        <v/>
      </c>
      <c r="AL704" s="3" t="str">
        <f t="shared" si="94"/>
        <v/>
      </c>
      <c r="AM704" s="3" t="str">
        <f t="shared" si="94"/>
        <v/>
      </c>
      <c r="AN704" s="3" t="str">
        <f t="shared" si="94"/>
        <v/>
      </c>
      <c r="AO704" s="2">
        <f t="shared" si="96"/>
        <v>0</v>
      </c>
      <c r="AP704" s="4"/>
      <c r="AQ704" s="3">
        <f>IF(AJ704=1,VLOOKUP($AP704,BaseEqptCdF!$C$5:$R$161,16,FALSE),0)</f>
        <v>0</v>
      </c>
      <c r="AR704" s="3">
        <f>IF(AK704=1,VLOOKUP($AP704,BaseEqptCdF!$C$5:$R$161,16,FALSE),0)</f>
        <v>0</v>
      </c>
      <c r="AS704" s="3">
        <f>IF(AL704=1,VLOOKUP($AP704,BaseEqptCdF!$C$5:$R$161,16,FALSE),0)</f>
        <v>0</v>
      </c>
      <c r="AT704" s="3">
        <f>IF(AM704=1,VLOOKUP($AP704,BaseEqptCdF!$C$5:$R$161,16,FALSE),0)</f>
        <v>0</v>
      </c>
      <c r="AU704" s="3">
        <f>IF(AN704=1,VLOOKUP($AP704,BaseEqptCdF!$C$5:$R$161,16,FALSE),0)</f>
        <v>0</v>
      </c>
      <c r="AV704" s="2">
        <f t="shared" si="97"/>
        <v>0</v>
      </c>
      <c r="AW704" s="3" t="str">
        <f>IF($L704="","",IF(SUM($AJ704:AJ704)=0,$AE704,VLOOKUP($AP704,BaseEqptCdF!$C$5:$R$161,16,FALSE)*$AC$3))</f>
        <v/>
      </c>
      <c r="AX704" s="3" t="str">
        <f>IF($L704="","",IF(SUM($AJ704:AK704)=0,$AE704,VLOOKUP($AP704,BaseEqptCdF!$C$5:$R$161,16,FALSE)*$AC$3))</f>
        <v/>
      </c>
      <c r="AY704" s="3" t="str">
        <f>IF($L704="","",IF(SUM($AJ704:AL704)=0,$AE704,VLOOKUP($AP704,BaseEqptCdF!$C$5:$R$161,16,FALSE)*$AC$3))</f>
        <v/>
      </c>
      <c r="AZ704" s="3" t="str">
        <f>IF($L704="","",IF(SUM($AJ704:AM704)=0,$AE704,VLOOKUP($AP704,BaseEqptCdF!$C$5:$R$161,16,FALSE)*$AC$3))</f>
        <v/>
      </c>
      <c r="BA704" s="3" t="str">
        <f>IF($L704="","",IF(SUM($AJ704:AN704)=0,$AE704,VLOOKUP($AP704,BaseEqptCdF!$C$5:$R$161,16,FALSE)*$AC$3))</f>
        <v/>
      </c>
      <c r="BB704" s="2">
        <f t="shared" si="98"/>
        <v>0</v>
      </c>
      <c r="BC704" s="3" t="str">
        <f>IF($L704="","",IF(SUM($AJ704:AJ704)=0,$AF704,IF(LEFT(VLOOKUP($AP704,BaseEqptCdF!$C$5:$E$161,3,FALSE),2)="SD",0,IF(LEFT(VLOOKUP($AP704,BaseEqptCdF!$C$5:$E$161,3,FALSE),2)="SB",1*52,VLOOKUP($AP704,BaseEqptCdF!$C$5:$S$161,12,FALSE)*0.2*300))))</f>
        <v/>
      </c>
      <c r="BD704" s="3" t="str">
        <f>IF($L704="","",IF(SUM($AJ704:AK704)=0,$AF704,IF(LEFT(VLOOKUP($AP704,BaseEqptCdF!$C$5:$E$161,3,FALSE),2)="SD",0,IF(LEFT(VLOOKUP($AP704,BaseEqptCdF!$C$5:$E$161,3,FALSE),2)="SB",1*52,VLOOKUP($AP704,BaseEqptCdF!$C$5:$S$161,12,FALSE)*0.2*300))))</f>
        <v/>
      </c>
      <c r="BE704" s="3" t="str">
        <f>IF($L704="","",IF(SUM($AJ704:AL704)=0,$AF704,IF(LEFT(VLOOKUP($AP704,BaseEqptCdF!$C$5:$E$161,3,FALSE),2)="SD",0,IF(LEFT(VLOOKUP($AP704,BaseEqptCdF!$C$5:$E$161,3,FALSE),2)="SB",1*52,VLOOKUP($AP704,BaseEqptCdF!$C$5:$S$161,12,FALSE)*0.2*300))))</f>
        <v/>
      </c>
      <c r="BF704" s="3" t="str">
        <f>IF($L704="","",IF(SUM($AJ704:AM704)=0,$AF704,IF(LEFT(VLOOKUP($AP704,BaseEqptCdF!$C$5:$E$161,3,FALSE),2)="SD",0,IF(LEFT(VLOOKUP($AP704,BaseEqptCdF!$C$5:$E$161,3,FALSE),2)="SB",1*52,VLOOKUP($AP704,BaseEqptCdF!$C$5:$S$161,12,FALSE)*0.2*300))))</f>
        <v/>
      </c>
      <c r="BG704" s="3" t="str">
        <f>IF($L704="","",IF(SUM($AJ704:AN704)=0,$AF704,IF(LEFT(VLOOKUP($AP704,BaseEqptCdF!$C$5:$E$161,3,FALSE),2)="SD",0,IF(LEFT(VLOOKUP($AP704,BaseEqptCdF!$C$5:$E$161,3,FALSE),2)="SB",1*52,VLOOKUP($AP704,BaseEqptCdF!$C$5:$S$161,12,FALSE)*0.2*300))))</f>
        <v/>
      </c>
      <c r="BH704" s="2">
        <f t="shared" si="99"/>
        <v>0</v>
      </c>
    </row>
    <row r="705" spans="1:60" x14ac:dyDescent="0.25">
      <c r="A705" s="296" t="str">
        <f t="array" ref="A705">IF($C705="","",INDEX(Prog!$B$8:$D$300,MATCH($C705,nivo1,0),1))</f>
        <v/>
      </c>
      <c r="B705" s="296" t="str">
        <f t="array" ref="B705">IF($C705="","",INDEX(Prog!$B$8:$D$300,MATCH($C705,nivo1,0),2))</f>
        <v/>
      </c>
      <c r="C705" s="273"/>
      <c r="D705" s="267"/>
      <c r="E705" s="273"/>
      <c r="F705" s="273"/>
      <c r="G705" s="273"/>
      <c r="H705" s="273"/>
      <c r="I705" s="273"/>
      <c r="J705" s="273"/>
      <c r="K705" s="274"/>
      <c r="L705" s="273"/>
      <c r="M705" s="273"/>
      <c r="N705" s="273"/>
      <c r="O705" s="275"/>
      <c r="P705" s="273"/>
      <c r="Q705" s="273"/>
      <c r="R705" s="273"/>
      <c r="S705" s="273"/>
      <c r="T705" s="276"/>
      <c r="U705" s="276"/>
      <c r="V705" s="276"/>
      <c r="W705" s="276"/>
      <c r="X705" s="277"/>
      <c r="Y705" s="278"/>
      <c r="AA705" s="8" t="str">
        <f>IF($L705="","",VLOOKUP($L705,BaseEqptCdF!$C$5:$E$161,2,FALSE))</f>
        <v/>
      </c>
      <c r="AB705" s="8" t="str">
        <f>IF($L705="","",VLOOKUP($L705,BaseEqptCdF!$C$5:$E$161,3,FALSE))</f>
        <v/>
      </c>
      <c r="AC705" s="7" t="str">
        <f>IF($L705="","",VLOOKUP($L705,BaseEqptCdF!$C$5:$I$161,6,FALSE))</f>
        <v/>
      </c>
      <c r="AD705" s="7" t="str">
        <f>IF($L705="","",VLOOKUP($L705,BaseEqptCdF!$C$5:$I$161,7,FALSE))</f>
        <v/>
      </c>
      <c r="AE705" s="3" t="str">
        <f>IF($L705="","",VLOOKUP($L705,BaseEqptCdF!$C$5:$R$161,16,FALSE)*$AC$3)</f>
        <v/>
      </c>
      <c r="AF705" s="3" t="str">
        <f>IF($L705="","",IF(LEFT($AB705,2)="SD",0,IF(LEFT($AB705,2)="SB",1*52,IF($N705=Prog!$P$17,VLOOKUP($L705,BaseEqptCdF!$C$5:$P$161,14,FALSE)*1*300,VLOOKUP($L705,BaseEqptCdF!$C$5:$P$161,12,FALSE)*0.2*300))))</f>
        <v/>
      </c>
      <c r="AG705" s="6" t="str">
        <f t="shared" si="93"/>
        <v/>
      </c>
      <c r="AH705" s="6">
        <f>IF($U705=Prog!$S$18,YEAR($X705),"")</f>
        <v>1900</v>
      </c>
      <c r="AI705" s="5" t="str">
        <f>IF(OR($AG705="",$U705=Prog!$S$18),"",IF(OR($U705=Prog!$S$17,$U705=Prog!$S$16),YEAR($X705),IF($AG705="ND","ND",$AI$8+$O705)))</f>
        <v/>
      </c>
      <c r="AJ705" s="3" t="str">
        <f t="shared" si="95"/>
        <v/>
      </c>
      <c r="AK705" s="3" t="str">
        <f t="shared" si="94"/>
        <v/>
      </c>
      <c r="AL705" s="3" t="str">
        <f t="shared" si="94"/>
        <v/>
      </c>
      <c r="AM705" s="3" t="str">
        <f t="shared" si="94"/>
        <v/>
      </c>
      <c r="AN705" s="3" t="str">
        <f t="shared" si="94"/>
        <v/>
      </c>
      <c r="AO705" s="2">
        <f t="shared" si="96"/>
        <v>0</v>
      </c>
      <c r="AP705" s="4"/>
      <c r="AQ705" s="3">
        <f>IF(AJ705=1,VLOOKUP($AP705,BaseEqptCdF!$C$5:$R$161,16,FALSE),0)</f>
        <v>0</v>
      </c>
      <c r="AR705" s="3">
        <f>IF(AK705=1,VLOOKUP($AP705,BaseEqptCdF!$C$5:$R$161,16,FALSE),0)</f>
        <v>0</v>
      </c>
      <c r="AS705" s="3">
        <f>IF(AL705=1,VLOOKUP($AP705,BaseEqptCdF!$C$5:$R$161,16,FALSE),0)</f>
        <v>0</v>
      </c>
      <c r="AT705" s="3">
        <f>IF(AM705=1,VLOOKUP($AP705,BaseEqptCdF!$C$5:$R$161,16,FALSE),0)</f>
        <v>0</v>
      </c>
      <c r="AU705" s="3">
        <f>IF(AN705=1,VLOOKUP($AP705,BaseEqptCdF!$C$5:$R$161,16,FALSE),0)</f>
        <v>0</v>
      </c>
      <c r="AV705" s="2">
        <f t="shared" si="97"/>
        <v>0</v>
      </c>
      <c r="AW705" s="3" t="str">
        <f>IF($L705="","",IF(SUM($AJ705:AJ705)=0,$AE705,VLOOKUP($AP705,BaseEqptCdF!$C$5:$R$161,16,FALSE)*$AC$3))</f>
        <v/>
      </c>
      <c r="AX705" s="3" t="str">
        <f>IF($L705="","",IF(SUM($AJ705:AK705)=0,$AE705,VLOOKUP($AP705,BaseEqptCdF!$C$5:$R$161,16,FALSE)*$AC$3))</f>
        <v/>
      </c>
      <c r="AY705" s="3" t="str">
        <f>IF($L705="","",IF(SUM($AJ705:AL705)=0,$AE705,VLOOKUP($AP705,BaseEqptCdF!$C$5:$R$161,16,FALSE)*$AC$3))</f>
        <v/>
      </c>
      <c r="AZ705" s="3" t="str">
        <f>IF($L705="","",IF(SUM($AJ705:AM705)=0,$AE705,VLOOKUP($AP705,BaseEqptCdF!$C$5:$R$161,16,FALSE)*$AC$3))</f>
        <v/>
      </c>
      <c r="BA705" s="3" t="str">
        <f>IF($L705="","",IF(SUM($AJ705:AN705)=0,$AE705,VLOOKUP($AP705,BaseEqptCdF!$C$5:$R$161,16,FALSE)*$AC$3))</f>
        <v/>
      </c>
      <c r="BB705" s="2">
        <f t="shared" si="98"/>
        <v>0</v>
      </c>
      <c r="BC705" s="3" t="str">
        <f>IF($L705="","",IF(SUM($AJ705:AJ705)=0,$AF705,IF(LEFT(VLOOKUP($AP705,BaseEqptCdF!$C$5:$E$161,3,FALSE),2)="SD",0,IF(LEFT(VLOOKUP($AP705,BaseEqptCdF!$C$5:$E$161,3,FALSE),2)="SB",1*52,VLOOKUP($AP705,BaseEqptCdF!$C$5:$S$161,12,FALSE)*0.2*300))))</f>
        <v/>
      </c>
      <c r="BD705" s="3" t="str">
        <f>IF($L705="","",IF(SUM($AJ705:AK705)=0,$AF705,IF(LEFT(VLOOKUP($AP705,BaseEqptCdF!$C$5:$E$161,3,FALSE),2)="SD",0,IF(LEFT(VLOOKUP($AP705,BaseEqptCdF!$C$5:$E$161,3,FALSE),2)="SB",1*52,VLOOKUP($AP705,BaseEqptCdF!$C$5:$S$161,12,FALSE)*0.2*300))))</f>
        <v/>
      </c>
      <c r="BE705" s="3" t="str">
        <f>IF($L705="","",IF(SUM($AJ705:AL705)=0,$AF705,IF(LEFT(VLOOKUP($AP705,BaseEqptCdF!$C$5:$E$161,3,FALSE),2)="SD",0,IF(LEFT(VLOOKUP($AP705,BaseEqptCdF!$C$5:$E$161,3,FALSE),2)="SB",1*52,VLOOKUP($AP705,BaseEqptCdF!$C$5:$S$161,12,FALSE)*0.2*300))))</f>
        <v/>
      </c>
      <c r="BF705" s="3" t="str">
        <f>IF($L705="","",IF(SUM($AJ705:AM705)=0,$AF705,IF(LEFT(VLOOKUP($AP705,BaseEqptCdF!$C$5:$E$161,3,FALSE),2)="SD",0,IF(LEFT(VLOOKUP($AP705,BaseEqptCdF!$C$5:$E$161,3,FALSE),2)="SB",1*52,VLOOKUP($AP705,BaseEqptCdF!$C$5:$S$161,12,FALSE)*0.2*300))))</f>
        <v/>
      </c>
      <c r="BG705" s="3" t="str">
        <f>IF($L705="","",IF(SUM($AJ705:AN705)=0,$AF705,IF(LEFT(VLOOKUP($AP705,BaseEqptCdF!$C$5:$E$161,3,FALSE),2)="SD",0,IF(LEFT(VLOOKUP($AP705,BaseEqptCdF!$C$5:$E$161,3,FALSE),2)="SB",1*52,VLOOKUP($AP705,BaseEqptCdF!$C$5:$S$161,12,FALSE)*0.2*300))))</f>
        <v/>
      </c>
      <c r="BH705" s="2">
        <f t="shared" si="99"/>
        <v>0</v>
      </c>
    </row>
    <row r="706" spans="1:60" x14ac:dyDescent="0.25">
      <c r="A706" s="296" t="str">
        <f t="array" ref="A706">IF($C706="","",INDEX(Prog!$B$8:$D$300,MATCH($C706,nivo1,0),1))</f>
        <v/>
      </c>
      <c r="B706" s="296" t="str">
        <f t="array" ref="B706">IF($C706="","",INDEX(Prog!$B$8:$D$300,MATCH($C706,nivo1,0),2))</f>
        <v/>
      </c>
      <c r="C706" s="273"/>
      <c r="D706" s="267"/>
      <c r="E706" s="273"/>
      <c r="F706" s="273"/>
      <c r="G706" s="273"/>
      <c r="H706" s="273"/>
      <c r="I706" s="273"/>
      <c r="J706" s="273"/>
      <c r="K706" s="274"/>
      <c r="L706" s="273"/>
      <c r="M706" s="273"/>
      <c r="N706" s="273"/>
      <c r="O706" s="275"/>
      <c r="P706" s="273"/>
      <c r="Q706" s="273"/>
      <c r="R706" s="273"/>
      <c r="S706" s="273"/>
      <c r="T706" s="276"/>
      <c r="U706" s="276"/>
      <c r="V706" s="276"/>
      <c r="W706" s="276"/>
      <c r="X706" s="277"/>
      <c r="Y706" s="278"/>
      <c r="AA706" s="8" t="str">
        <f>IF($L706="","",VLOOKUP($L706,BaseEqptCdF!$C$5:$E$161,2,FALSE))</f>
        <v/>
      </c>
      <c r="AB706" s="8" t="str">
        <f>IF($L706="","",VLOOKUP($L706,BaseEqptCdF!$C$5:$E$161,3,FALSE))</f>
        <v/>
      </c>
      <c r="AC706" s="7" t="str">
        <f>IF($L706="","",VLOOKUP($L706,BaseEqptCdF!$C$5:$I$161,6,FALSE))</f>
        <v/>
      </c>
      <c r="AD706" s="7" t="str">
        <f>IF($L706="","",VLOOKUP($L706,BaseEqptCdF!$C$5:$I$161,7,FALSE))</f>
        <v/>
      </c>
      <c r="AE706" s="3" t="str">
        <f>IF($L706="","",VLOOKUP($L706,BaseEqptCdF!$C$5:$R$161,16,FALSE)*$AC$3)</f>
        <v/>
      </c>
      <c r="AF706" s="3" t="str">
        <f>IF($L706="","",IF(LEFT($AB706,2)="SD",0,IF(LEFT($AB706,2)="SB",1*52,IF($N706=Prog!$P$17,VLOOKUP($L706,BaseEqptCdF!$C$5:$P$161,14,FALSE)*1*300,VLOOKUP($L706,BaseEqptCdF!$C$5:$P$161,12,FALSE)*0.2*300))))</f>
        <v/>
      </c>
      <c r="AG706" s="6" t="str">
        <f t="shared" si="93"/>
        <v/>
      </c>
      <c r="AH706" s="6">
        <f>IF($U706=Prog!$S$18,YEAR($X706),"")</f>
        <v>1900</v>
      </c>
      <c r="AI706" s="5" t="str">
        <f>IF(OR($AG706="",$U706=Prog!$S$18),"",IF(OR($U706=Prog!$S$17,$U706=Prog!$S$16),YEAR($X706),IF($AG706="ND","ND",$AI$8+$O706)))</f>
        <v/>
      </c>
      <c r="AJ706" s="3" t="str">
        <f t="shared" si="95"/>
        <v/>
      </c>
      <c r="AK706" s="3" t="str">
        <f t="shared" si="94"/>
        <v/>
      </c>
      <c r="AL706" s="3" t="str">
        <f t="shared" si="94"/>
        <v/>
      </c>
      <c r="AM706" s="3" t="str">
        <f t="shared" si="94"/>
        <v/>
      </c>
      <c r="AN706" s="3" t="str">
        <f t="shared" si="94"/>
        <v/>
      </c>
      <c r="AO706" s="2">
        <f t="shared" si="96"/>
        <v>0</v>
      </c>
      <c r="AP706" s="4"/>
      <c r="AQ706" s="3">
        <f>IF(AJ706=1,VLOOKUP($AP706,BaseEqptCdF!$C$5:$R$161,16,FALSE),0)</f>
        <v>0</v>
      </c>
      <c r="AR706" s="3">
        <f>IF(AK706=1,VLOOKUP($AP706,BaseEqptCdF!$C$5:$R$161,16,FALSE),0)</f>
        <v>0</v>
      </c>
      <c r="AS706" s="3">
        <f>IF(AL706=1,VLOOKUP($AP706,BaseEqptCdF!$C$5:$R$161,16,FALSE),0)</f>
        <v>0</v>
      </c>
      <c r="AT706" s="3">
        <f>IF(AM706=1,VLOOKUP($AP706,BaseEqptCdF!$C$5:$R$161,16,FALSE),0)</f>
        <v>0</v>
      </c>
      <c r="AU706" s="3">
        <f>IF(AN706=1,VLOOKUP($AP706,BaseEqptCdF!$C$5:$R$161,16,FALSE),0)</f>
        <v>0</v>
      </c>
      <c r="AV706" s="2">
        <f t="shared" si="97"/>
        <v>0</v>
      </c>
      <c r="AW706" s="3" t="str">
        <f>IF($L706="","",IF(SUM($AJ706:AJ706)=0,$AE706,VLOOKUP($AP706,BaseEqptCdF!$C$5:$R$161,16,FALSE)*$AC$3))</f>
        <v/>
      </c>
      <c r="AX706" s="3" t="str">
        <f>IF($L706="","",IF(SUM($AJ706:AK706)=0,$AE706,VLOOKUP($AP706,BaseEqptCdF!$C$5:$R$161,16,FALSE)*$AC$3))</f>
        <v/>
      </c>
      <c r="AY706" s="3" t="str">
        <f>IF($L706="","",IF(SUM($AJ706:AL706)=0,$AE706,VLOOKUP($AP706,BaseEqptCdF!$C$5:$R$161,16,FALSE)*$AC$3))</f>
        <v/>
      </c>
      <c r="AZ706" s="3" t="str">
        <f>IF($L706="","",IF(SUM($AJ706:AM706)=0,$AE706,VLOOKUP($AP706,BaseEqptCdF!$C$5:$R$161,16,FALSE)*$AC$3))</f>
        <v/>
      </c>
      <c r="BA706" s="3" t="str">
        <f>IF($L706="","",IF(SUM($AJ706:AN706)=0,$AE706,VLOOKUP($AP706,BaseEqptCdF!$C$5:$R$161,16,FALSE)*$AC$3))</f>
        <v/>
      </c>
      <c r="BB706" s="2">
        <f t="shared" si="98"/>
        <v>0</v>
      </c>
      <c r="BC706" s="3" t="str">
        <f>IF($L706="","",IF(SUM($AJ706:AJ706)=0,$AF706,IF(LEFT(VLOOKUP($AP706,BaseEqptCdF!$C$5:$E$161,3,FALSE),2)="SD",0,IF(LEFT(VLOOKUP($AP706,BaseEqptCdF!$C$5:$E$161,3,FALSE),2)="SB",1*52,VLOOKUP($AP706,BaseEqptCdF!$C$5:$S$161,12,FALSE)*0.2*300))))</f>
        <v/>
      </c>
      <c r="BD706" s="3" t="str">
        <f>IF($L706="","",IF(SUM($AJ706:AK706)=0,$AF706,IF(LEFT(VLOOKUP($AP706,BaseEqptCdF!$C$5:$E$161,3,FALSE),2)="SD",0,IF(LEFT(VLOOKUP($AP706,BaseEqptCdF!$C$5:$E$161,3,FALSE),2)="SB",1*52,VLOOKUP($AP706,BaseEqptCdF!$C$5:$S$161,12,FALSE)*0.2*300))))</f>
        <v/>
      </c>
      <c r="BE706" s="3" t="str">
        <f>IF($L706="","",IF(SUM($AJ706:AL706)=0,$AF706,IF(LEFT(VLOOKUP($AP706,BaseEqptCdF!$C$5:$E$161,3,FALSE),2)="SD",0,IF(LEFT(VLOOKUP($AP706,BaseEqptCdF!$C$5:$E$161,3,FALSE),2)="SB",1*52,VLOOKUP($AP706,BaseEqptCdF!$C$5:$S$161,12,FALSE)*0.2*300))))</f>
        <v/>
      </c>
      <c r="BF706" s="3" t="str">
        <f>IF($L706="","",IF(SUM($AJ706:AM706)=0,$AF706,IF(LEFT(VLOOKUP($AP706,BaseEqptCdF!$C$5:$E$161,3,FALSE),2)="SD",0,IF(LEFT(VLOOKUP($AP706,BaseEqptCdF!$C$5:$E$161,3,FALSE),2)="SB",1*52,VLOOKUP($AP706,BaseEqptCdF!$C$5:$S$161,12,FALSE)*0.2*300))))</f>
        <v/>
      </c>
      <c r="BG706" s="3" t="str">
        <f>IF($L706="","",IF(SUM($AJ706:AN706)=0,$AF706,IF(LEFT(VLOOKUP($AP706,BaseEqptCdF!$C$5:$E$161,3,FALSE),2)="SD",0,IF(LEFT(VLOOKUP($AP706,BaseEqptCdF!$C$5:$E$161,3,FALSE),2)="SB",1*52,VLOOKUP($AP706,BaseEqptCdF!$C$5:$S$161,12,FALSE)*0.2*300))))</f>
        <v/>
      </c>
      <c r="BH706" s="2">
        <f t="shared" si="99"/>
        <v>0</v>
      </c>
    </row>
    <row r="707" spans="1:60" x14ac:dyDescent="0.25">
      <c r="A707" s="296" t="str">
        <f t="array" ref="A707">IF($C707="","",INDEX(Prog!$B$8:$D$300,MATCH($C707,nivo1,0),1))</f>
        <v/>
      </c>
      <c r="B707" s="296" t="str">
        <f t="array" ref="B707">IF($C707="","",INDEX(Prog!$B$8:$D$300,MATCH($C707,nivo1,0),2))</f>
        <v/>
      </c>
      <c r="C707" s="273"/>
      <c r="D707" s="267"/>
      <c r="E707" s="273"/>
      <c r="F707" s="273"/>
      <c r="G707" s="273"/>
      <c r="H707" s="273"/>
      <c r="I707" s="273"/>
      <c r="J707" s="273"/>
      <c r="K707" s="274"/>
      <c r="L707" s="273"/>
      <c r="M707" s="273"/>
      <c r="N707" s="273"/>
      <c r="O707" s="275"/>
      <c r="P707" s="273"/>
      <c r="Q707" s="273"/>
      <c r="R707" s="273"/>
      <c r="S707" s="273"/>
      <c r="T707" s="276"/>
      <c r="U707" s="276"/>
      <c r="V707" s="276"/>
      <c r="W707" s="276"/>
      <c r="X707" s="277"/>
      <c r="Y707" s="278"/>
      <c r="AA707" s="8" t="str">
        <f>IF($L707="","",VLOOKUP($L707,BaseEqptCdF!$C$5:$E$161,2,FALSE))</f>
        <v/>
      </c>
      <c r="AB707" s="8" t="str">
        <f>IF($L707="","",VLOOKUP($L707,BaseEqptCdF!$C$5:$E$161,3,FALSE))</f>
        <v/>
      </c>
      <c r="AC707" s="7" t="str">
        <f>IF($L707="","",VLOOKUP($L707,BaseEqptCdF!$C$5:$I$161,6,FALSE))</f>
        <v/>
      </c>
      <c r="AD707" s="7" t="str">
        <f>IF($L707="","",VLOOKUP($L707,BaseEqptCdF!$C$5:$I$161,7,FALSE))</f>
        <v/>
      </c>
      <c r="AE707" s="3" t="str">
        <f>IF($L707="","",VLOOKUP($L707,BaseEqptCdF!$C$5:$R$161,16,FALSE)*$AC$3)</f>
        <v/>
      </c>
      <c r="AF707" s="3" t="str">
        <f>IF($L707="","",IF(LEFT($AB707,2)="SD",0,IF(LEFT($AB707,2)="SB",1*52,IF($N707=Prog!$P$17,VLOOKUP($L707,BaseEqptCdF!$C$5:$P$161,14,FALSE)*1*300,VLOOKUP($L707,BaseEqptCdF!$C$5:$P$161,12,FALSE)*0.2*300))))</f>
        <v/>
      </c>
      <c r="AG707" s="6" t="str">
        <f t="shared" si="93"/>
        <v/>
      </c>
      <c r="AH707" s="6">
        <f>IF($U707=Prog!$S$18,YEAR($X707),"")</f>
        <v>1900</v>
      </c>
      <c r="AI707" s="5" t="str">
        <f>IF(OR($AG707="",$U707=Prog!$S$18),"",IF(OR($U707=Prog!$S$17,$U707=Prog!$S$16),YEAR($X707),IF($AG707="ND","ND",$AI$8+$O707)))</f>
        <v/>
      </c>
      <c r="AJ707" s="3" t="str">
        <f t="shared" si="95"/>
        <v/>
      </c>
      <c r="AK707" s="3" t="str">
        <f t="shared" si="94"/>
        <v/>
      </c>
      <c r="AL707" s="3" t="str">
        <f t="shared" si="94"/>
        <v/>
      </c>
      <c r="AM707" s="3" t="str">
        <f t="shared" si="94"/>
        <v/>
      </c>
      <c r="AN707" s="3" t="str">
        <f t="shared" si="94"/>
        <v/>
      </c>
      <c r="AO707" s="2">
        <f t="shared" si="96"/>
        <v>0</v>
      </c>
      <c r="AP707" s="4"/>
      <c r="AQ707" s="3">
        <f>IF(AJ707=1,VLOOKUP($AP707,BaseEqptCdF!$C$5:$R$161,16,FALSE),0)</f>
        <v>0</v>
      </c>
      <c r="AR707" s="3">
        <f>IF(AK707=1,VLOOKUP($AP707,BaseEqptCdF!$C$5:$R$161,16,FALSE),0)</f>
        <v>0</v>
      </c>
      <c r="AS707" s="3">
        <f>IF(AL707=1,VLOOKUP($AP707,BaseEqptCdF!$C$5:$R$161,16,FALSE),0)</f>
        <v>0</v>
      </c>
      <c r="AT707" s="3">
        <f>IF(AM707=1,VLOOKUP($AP707,BaseEqptCdF!$C$5:$R$161,16,FALSE),0)</f>
        <v>0</v>
      </c>
      <c r="AU707" s="3">
        <f>IF(AN707=1,VLOOKUP($AP707,BaseEqptCdF!$C$5:$R$161,16,FALSE),0)</f>
        <v>0</v>
      </c>
      <c r="AV707" s="2">
        <f t="shared" si="97"/>
        <v>0</v>
      </c>
      <c r="AW707" s="3" t="str">
        <f>IF($L707="","",IF(SUM($AJ707:AJ707)=0,$AE707,VLOOKUP($AP707,BaseEqptCdF!$C$5:$R$161,16,FALSE)*$AC$3))</f>
        <v/>
      </c>
      <c r="AX707" s="3" t="str">
        <f>IF($L707="","",IF(SUM($AJ707:AK707)=0,$AE707,VLOOKUP($AP707,BaseEqptCdF!$C$5:$R$161,16,FALSE)*$AC$3))</f>
        <v/>
      </c>
      <c r="AY707" s="3" t="str">
        <f>IF($L707="","",IF(SUM($AJ707:AL707)=0,$AE707,VLOOKUP($AP707,BaseEqptCdF!$C$5:$R$161,16,FALSE)*$AC$3))</f>
        <v/>
      </c>
      <c r="AZ707" s="3" t="str">
        <f>IF($L707="","",IF(SUM($AJ707:AM707)=0,$AE707,VLOOKUP($AP707,BaseEqptCdF!$C$5:$R$161,16,FALSE)*$AC$3))</f>
        <v/>
      </c>
      <c r="BA707" s="3" t="str">
        <f>IF($L707="","",IF(SUM($AJ707:AN707)=0,$AE707,VLOOKUP($AP707,BaseEqptCdF!$C$5:$R$161,16,FALSE)*$AC$3))</f>
        <v/>
      </c>
      <c r="BB707" s="2">
        <f t="shared" si="98"/>
        <v>0</v>
      </c>
      <c r="BC707" s="3" t="str">
        <f>IF($L707="","",IF(SUM($AJ707:AJ707)=0,$AF707,IF(LEFT(VLOOKUP($AP707,BaseEqptCdF!$C$5:$E$161,3,FALSE),2)="SD",0,IF(LEFT(VLOOKUP($AP707,BaseEqptCdF!$C$5:$E$161,3,FALSE),2)="SB",1*52,VLOOKUP($AP707,BaseEqptCdF!$C$5:$S$161,12,FALSE)*0.2*300))))</f>
        <v/>
      </c>
      <c r="BD707" s="3" t="str">
        <f>IF($L707="","",IF(SUM($AJ707:AK707)=0,$AF707,IF(LEFT(VLOOKUP($AP707,BaseEqptCdF!$C$5:$E$161,3,FALSE),2)="SD",0,IF(LEFT(VLOOKUP($AP707,BaseEqptCdF!$C$5:$E$161,3,FALSE),2)="SB",1*52,VLOOKUP($AP707,BaseEqptCdF!$C$5:$S$161,12,FALSE)*0.2*300))))</f>
        <v/>
      </c>
      <c r="BE707" s="3" t="str">
        <f>IF($L707="","",IF(SUM($AJ707:AL707)=0,$AF707,IF(LEFT(VLOOKUP($AP707,BaseEqptCdF!$C$5:$E$161,3,FALSE),2)="SD",0,IF(LEFT(VLOOKUP($AP707,BaseEqptCdF!$C$5:$E$161,3,FALSE),2)="SB",1*52,VLOOKUP($AP707,BaseEqptCdF!$C$5:$S$161,12,FALSE)*0.2*300))))</f>
        <v/>
      </c>
      <c r="BF707" s="3" t="str">
        <f>IF($L707="","",IF(SUM($AJ707:AM707)=0,$AF707,IF(LEFT(VLOOKUP($AP707,BaseEqptCdF!$C$5:$E$161,3,FALSE),2)="SD",0,IF(LEFT(VLOOKUP($AP707,BaseEqptCdF!$C$5:$E$161,3,FALSE),2)="SB",1*52,VLOOKUP($AP707,BaseEqptCdF!$C$5:$S$161,12,FALSE)*0.2*300))))</f>
        <v/>
      </c>
      <c r="BG707" s="3" t="str">
        <f>IF($L707="","",IF(SUM($AJ707:AN707)=0,$AF707,IF(LEFT(VLOOKUP($AP707,BaseEqptCdF!$C$5:$E$161,3,FALSE),2)="SD",0,IF(LEFT(VLOOKUP($AP707,BaseEqptCdF!$C$5:$E$161,3,FALSE),2)="SB",1*52,VLOOKUP($AP707,BaseEqptCdF!$C$5:$S$161,12,FALSE)*0.2*300))))</f>
        <v/>
      </c>
      <c r="BH707" s="2">
        <f t="shared" si="99"/>
        <v>0</v>
      </c>
    </row>
    <row r="708" spans="1:60" x14ac:dyDescent="0.25">
      <c r="A708" s="296" t="str">
        <f t="array" ref="A708">IF($C708="","",INDEX(Prog!$B$8:$D$300,MATCH($C708,nivo1,0),1))</f>
        <v/>
      </c>
      <c r="B708" s="296" t="str">
        <f t="array" ref="B708">IF($C708="","",INDEX(Prog!$B$8:$D$300,MATCH($C708,nivo1,0),2))</f>
        <v/>
      </c>
      <c r="C708" s="273"/>
      <c r="D708" s="267"/>
      <c r="E708" s="273"/>
      <c r="F708" s="273"/>
      <c r="G708" s="273"/>
      <c r="H708" s="273"/>
      <c r="I708" s="273"/>
      <c r="J708" s="273"/>
      <c r="K708" s="274"/>
      <c r="L708" s="273"/>
      <c r="M708" s="273"/>
      <c r="N708" s="273"/>
      <c r="O708" s="275"/>
      <c r="P708" s="273"/>
      <c r="Q708" s="273"/>
      <c r="R708" s="273"/>
      <c r="S708" s="273"/>
      <c r="T708" s="276"/>
      <c r="U708" s="276"/>
      <c r="V708" s="276"/>
      <c r="W708" s="276"/>
      <c r="X708" s="277"/>
      <c r="Y708" s="278"/>
      <c r="AA708" s="8" t="str">
        <f>IF($L708="","",VLOOKUP($L708,BaseEqptCdF!$C$5:$E$161,2,FALSE))</f>
        <v/>
      </c>
      <c r="AB708" s="8" t="str">
        <f>IF($L708="","",VLOOKUP($L708,BaseEqptCdF!$C$5:$E$161,3,FALSE))</f>
        <v/>
      </c>
      <c r="AC708" s="7" t="str">
        <f>IF($L708="","",VLOOKUP($L708,BaseEqptCdF!$C$5:$I$161,6,FALSE))</f>
        <v/>
      </c>
      <c r="AD708" s="7" t="str">
        <f>IF($L708="","",VLOOKUP($L708,BaseEqptCdF!$C$5:$I$161,7,FALSE))</f>
        <v/>
      </c>
      <c r="AE708" s="3" t="str">
        <f>IF($L708="","",VLOOKUP($L708,BaseEqptCdF!$C$5:$R$161,16,FALSE)*$AC$3)</f>
        <v/>
      </c>
      <c r="AF708" s="3" t="str">
        <f>IF($L708="","",IF(LEFT($AB708,2)="SD",0,IF(LEFT($AB708,2)="SB",1*52,IF($N708=Prog!$P$17,VLOOKUP($L708,BaseEqptCdF!$C$5:$P$161,14,FALSE)*1*300,VLOOKUP($L708,BaseEqptCdF!$C$5:$P$161,12,FALSE)*0.2*300))))</f>
        <v/>
      </c>
      <c r="AG708" s="6" t="str">
        <f t="shared" si="93"/>
        <v/>
      </c>
      <c r="AH708" s="6">
        <f>IF($U708=Prog!$S$18,YEAR($X708),"")</f>
        <v>1900</v>
      </c>
      <c r="AI708" s="5" t="str">
        <f>IF(OR($AG708="",$U708=Prog!$S$18),"",IF(OR($U708=Prog!$S$17,$U708=Prog!$S$16),YEAR($X708),IF($AG708="ND","ND",$AI$8+$O708)))</f>
        <v/>
      </c>
      <c r="AJ708" s="3" t="str">
        <f t="shared" si="95"/>
        <v/>
      </c>
      <c r="AK708" s="3" t="str">
        <f t="shared" si="94"/>
        <v/>
      </c>
      <c r="AL708" s="3" t="str">
        <f t="shared" si="94"/>
        <v/>
      </c>
      <c r="AM708" s="3" t="str">
        <f t="shared" si="94"/>
        <v/>
      </c>
      <c r="AN708" s="3" t="str">
        <f t="shared" si="94"/>
        <v/>
      </c>
      <c r="AO708" s="2">
        <f t="shared" si="96"/>
        <v>0</v>
      </c>
      <c r="AP708" s="4"/>
      <c r="AQ708" s="3">
        <f>IF(AJ708=1,VLOOKUP($AP708,BaseEqptCdF!$C$5:$R$161,16,FALSE),0)</f>
        <v>0</v>
      </c>
      <c r="AR708" s="3">
        <f>IF(AK708=1,VLOOKUP($AP708,BaseEqptCdF!$C$5:$R$161,16,FALSE),0)</f>
        <v>0</v>
      </c>
      <c r="AS708" s="3">
        <f>IF(AL708=1,VLOOKUP($AP708,BaseEqptCdF!$C$5:$R$161,16,FALSE),0)</f>
        <v>0</v>
      </c>
      <c r="AT708" s="3">
        <f>IF(AM708=1,VLOOKUP($AP708,BaseEqptCdF!$C$5:$R$161,16,FALSE),0)</f>
        <v>0</v>
      </c>
      <c r="AU708" s="3">
        <f>IF(AN708=1,VLOOKUP($AP708,BaseEqptCdF!$C$5:$R$161,16,FALSE),0)</f>
        <v>0</v>
      </c>
      <c r="AV708" s="2">
        <f t="shared" si="97"/>
        <v>0</v>
      </c>
      <c r="AW708" s="3" t="str">
        <f>IF($L708="","",IF(SUM($AJ708:AJ708)=0,$AE708,VLOOKUP($AP708,BaseEqptCdF!$C$5:$R$161,16,FALSE)*$AC$3))</f>
        <v/>
      </c>
      <c r="AX708" s="3" t="str">
        <f>IF($L708="","",IF(SUM($AJ708:AK708)=0,$AE708,VLOOKUP($AP708,BaseEqptCdF!$C$5:$R$161,16,FALSE)*$AC$3))</f>
        <v/>
      </c>
      <c r="AY708" s="3" t="str">
        <f>IF($L708="","",IF(SUM($AJ708:AL708)=0,$AE708,VLOOKUP($AP708,BaseEqptCdF!$C$5:$R$161,16,FALSE)*$AC$3))</f>
        <v/>
      </c>
      <c r="AZ708" s="3" t="str">
        <f>IF($L708="","",IF(SUM($AJ708:AM708)=0,$AE708,VLOOKUP($AP708,BaseEqptCdF!$C$5:$R$161,16,FALSE)*$AC$3))</f>
        <v/>
      </c>
      <c r="BA708" s="3" t="str">
        <f>IF($L708="","",IF(SUM($AJ708:AN708)=0,$AE708,VLOOKUP($AP708,BaseEqptCdF!$C$5:$R$161,16,FALSE)*$AC$3))</f>
        <v/>
      </c>
      <c r="BB708" s="2">
        <f t="shared" si="98"/>
        <v>0</v>
      </c>
      <c r="BC708" s="3" t="str">
        <f>IF($L708="","",IF(SUM($AJ708:AJ708)=0,$AF708,IF(LEFT(VLOOKUP($AP708,BaseEqptCdF!$C$5:$E$161,3,FALSE),2)="SD",0,IF(LEFT(VLOOKUP($AP708,BaseEqptCdF!$C$5:$E$161,3,FALSE),2)="SB",1*52,VLOOKUP($AP708,BaseEqptCdF!$C$5:$S$161,12,FALSE)*0.2*300))))</f>
        <v/>
      </c>
      <c r="BD708" s="3" t="str">
        <f>IF($L708="","",IF(SUM($AJ708:AK708)=0,$AF708,IF(LEFT(VLOOKUP($AP708,BaseEqptCdF!$C$5:$E$161,3,FALSE),2)="SD",0,IF(LEFT(VLOOKUP($AP708,BaseEqptCdF!$C$5:$E$161,3,FALSE),2)="SB",1*52,VLOOKUP($AP708,BaseEqptCdF!$C$5:$S$161,12,FALSE)*0.2*300))))</f>
        <v/>
      </c>
      <c r="BE708" s="3" t="str">
        <f>IF($L708="","",IF(SUM($AJ708:AL708)=0,$AF708,IF(LEFT(VLOOKUP($AP708,BaseEqptCdF!$C$5:$E$161,3,FALSE),2)="SD",0,IF(LEFT(VLOOKUP($AP708,BaseEqptCdF!$C$5:$E$161,3,FALSE),2)="SB",1*52,VLOOKUP($AP708,BaseEqptCdF!$C$5:$S$161,12,FALSE)*0.2*300))))</f>
        <v/>
      </c>
      <c r="BF708" s="3" t="str">
        <f>IF($L708="","",IF(SUM($AJ708:AM708)=0,$AF708,IF(LEFT(VLOOKUP($AP708,BaseEqptCdF!$C$5:$E$161,3,FALSE),2)="SD",0,IF(LEFT(VLOOKUP($AP708,BaseEqptCdF!$C$5:$E$161,3,FALSE),2)="SB",1*52,VLOOKUP($AP708,BaseEqptCdF!$C$5:$S$161,12,FALSE)*0.2*300))))</f>
        <v/>
      </c>
      <c r="BG708" s="3" t="str">
        <f>IF($L708="","",IF(SUM($AJ708:AN708)=0,$AF708,IF(LEFT(VLOOKUP($AP708,BaseEqptCdF!$C$5:$E$161,3,FALSE),2)="SD",0,IF(LEFT(VLOOKUP($AP708,BaseEqptCdF!$C$5:$E$161,3,FALSE),2)="SB",1*52,VLOOKUP($AP708,BaseEqptCdF!$C$5:$S$161,12,FALSE)*0.2*300))))</f>
        <v/>
      </c>
      <c r="BH708" s="2">
        <f t="shared" si="99"/>
        <v>0</v>
      </c>
    </row>
    <row r="709" spans="1:60" x14ac:dyDescent="0.25">
      <c r="A709" s="296" t="str">
        <f t="array" ref="A709">IF($C709="","",INDEX(Prog!$B$8:$D$300,MATCH($C709,nivo1,0),1))</f>
        <v/>
      </c>
      <c r="B709" s="296" t="str">
        <f t="array" ref="B709">IF($C709="","",INDEX(Prog!$B$8:$D$300,MATCH($C709,nivo1,0),2))</f>
        <v/>
      </c>
      <c r="C709" s="273"/>
      <c r="D709" s="267"/>
      <c r="E709" s="273"/>
      <c r="F709" s="273"/>
      <c r="G709" s="273"/>
      <c r="H709" s="273"/>
      <c r="I709" s="273"/>
      <c r="J709" s="273"/>
      <c r="K709" s="274"/>
      <c r="L709" s="273"/>
      <c r="M709" s="273"/>
      <c r="N709" s="273"/>
      <c r="O709" s="275"/>
      <c r="P709" s="273"/>
      <c r="Q709" s="273"/>
      <c r="R709" s="273"/>
      <c r="S709" s="273"/>
      <c r="T709" s="276"/>
      <c r="U709" s="276"/>
      <c r="V709" s="276"/>
      <c r="W709" s="276"/>
      <c r="X709" s="277"/>
      <c r="Y709" s="278"/>
      <c r="AA709" s="8" t="str">
        <f>IF($L709="","",VLOOKUP($L709,BaseEqptCdF!$C$5:$E$161,2,FALSE))</f>
        <v/>
      </c>
      <c r="AB709" s="8" t="str">
        <f>IF($L709="","",VLOOKUP($L709,BaseEqptCdF!$C$5:$E$161,3,FALSE))</f>
        <v/>
      </c>
      <c r="AC709" s="7" t="str">
        <f>IF($L709="","",VLOOKUP($L709,BaseEqptCdF!$C$5:$I$161,6,FALSE))</f>
        <v/>
      </c>
      <c r="AD709" s="7" t="str">
        <f>IF($L709="","",VLOOKUP($L709,BaseEqptCdF!$C$5:$I$161,7,FALSE))</f>
        <v/>
      </c>
      <c r="AE709" s="3" t="str">
        <f>IF($L709="","",VLOOKUP($L709,BaseEqptCdF!$C$5:$R$161,16,FALSE)*$AC$3)</f>
        <v/>
      </c>
      <c r="AF709" s="3" t="str">
        <f>IF($L709="","",IF(LEFT($AB709,2)="SD",0,IF(LEFT($AB709,2)="SB",1*52,IF($N709=Prog!$P$17,VLOOKUP($L709,BaseEqptCdF!$C$5:$P$161,14,FALSE)*1*300,VLOOKUP($L709,BaseEqptCdF!$C$5:$P$161,12,FALSE)*0.2*300))))</f>
        <v/>
      </c>
      <c r="AG709" s="6" t="str">
        <f t="shared" si="93"/>
        <v/>
      </c>
      <c r="AH709" s="6">
        <f>IF($U709=Prog!$S$18,YEAR($X709),"")</f>
        <v>1900</v>
      </c>
      <c r="AI709" s="5" t="str">
        <f>IF(OR($AG709="",$U709=Prog!$S$18),"",IF(OR($U709=Prog!$S$17,$U709=Prog!$S$16),YEAR($X709),IF($AG709="ND","ND",$AI$8+$O709)))</f>
        <v/>
      </c>
      <c r="AJ709" s="3" t="str">
        <f t="shared" si="95"/>
        <v/>
      </c>
      <c r="AK709" s="3" t="str">
        <f t="shared" si="94"/>
        <v/>
      </c>
      <c r="AL709" s="3" t="str">
        <f t="shared" si="94"/>
        <v/>
      </c>
      <c r="AM709" s="3" t="str">
        <f t="shared" si="94"/>
        <v/>
      </c>
      <c r="AN709" s="3" t="str">
        <f t="shared" si="94"/>
        <v/>
      </c>
      <c r="AO709" s="2">
        <f t="shared" si="96"/>
        <v>0</v>
      </c>
      <c r="AP709" s="4"/>
      <c r="AQ709" s="3">
        <f>IF(AJ709=1,VLOOKUP($AP709,BaseEqptCdF!$C$5:$R$161,16,FALSE),0)</f>
        <v>0</v>
      </c>
      <c r="AR709" s="3">
        <f>IF(AK709=1,VLOOKUP($AP709,BaseEqptCdF!$C$5:$R$161,16,FALSE),0)</f>
        <v>0</v>
      </c>
      <c r="AS709" s="3">
        <f>IF(AL709=1,VLOOKUP($AP709,BaseEqptCdF!$C$5:$R$161,16,FALSE),0)</f>
        <v>0</v>
      </c>
      <c r="AT709" s="3">
        <f>IF(AM709=1,VLOOKUP($AP709,BaseEqptCdF!$C$5:$R$161,16,FALSE),0)</f>
        <v>0</v>
      </c>
      <c r="AU709" s="3">
        <f>IF(AN709=1,VLOOKUP($AP709,BaseEqptCdF!$C$5:$R$161,16,FALSE),0)</f>
        <v>0</v>
      </c>
      <c r="AV709" s="2">
        <f t="shared" si="97"/>
        <v>0</v>
      </c>
      <c r="AW709" s="3" t="str">
        <f>IF($L709="","",IF(SUM($AJ709:AJ709)=0,$AE709,VLOOKUP($AP709,BaseEqptCdF!$C$5:$R$161,16,FALSE)*$AC$3))</f>
        <v/>
      </c>
      <c r="AX709" s="3" t="str">
        <f>IF($L709="","",IF(SUM($AJ709:AK709)=0,$AE709,VLOOKUP($AP709,BaseEqptCdF!$C$5:$R$161,16,FALSE)*$AC$3))</f>
        <v/>
      </c>
      <c r="AY709" s="3" t="str">
        <f>IF($L709="","",IF(SUM($AJ709:AL709)=0,$AE709,VLOOKUP($AP709,BaseEqptCdF!$C$5:$R$161,16,FALSE)*$AC$3))</f>
        <v/>
      </c>
      <c r="AZ709" s="3" t="str">
        <f>IF($L709="","",IF(SUM($AJ709:AM709)=0,$AE709,VLOOKUP($AP709,BaseEqptCdF!$C$5:$R$161,16,FALSE)*$AC$3))</f>
        <v/>
      </c>
      <c r="BA709" s="3" t="str">
        <f>IF($L709="","",IF(SUM($AJ709:AN709)=0,$AE709,VLOOKUP($AP709,BaseEqptCdF!$C$5:$R$161,16,FALSE)*$AC$3))</f>
        <v/>
      </c>
      <c r="BB709" s="2">
        <f t="shared" si="98"/>
        <v>0</v>
      </c>
      <c r="BC709" s="3" t="str">
        <f>IF($L709="","",IF(SUM($AJ709:AJ709)=0,$AF709,IF(LEFT(VLOOKUP($AP709,BaseEqptCdF!$C$5:$E$161,3,FALSE),2)="SD",0,IF(LEFT(VLOOKUP($AP709,BaseEqptCdF!$C$5:$E$161,3,FALSE),2)="SB",1*52,VLOOKUP($AP709,BaseEqptCdF!$C$5:$S$161,12,FALSE)*0.2*300))))</f>
        <v/>
      </c>
      <c r="BD709" s="3" t="str">
        <f>IF($L709="","",IF(SUM($AJ709:AK709)=0,$AF709,IF(LEFT(VLOOKUP($AP709,BaseEqptCdF!$C$5:$E$161,3,FALSE),2)="SD",0,IF(LEFT(VLOOKUP($AP709,BaseEqptCdF!$C$5:$E$161,3,FALSE),2)="SB",1*52,VLOOKUP($AP709,BaseEqptCdF!$C$5:$S$161,12,FALSE)*0.2*300))))</f>
        <v/>
      </c>
      <c r="BE709" s="3" t="str">
        <f>IF($L709="","",IF(SUM($AJ709:AL709)=0,$AF709,IF(LEFT(VLOOKUP($AP709,BaseEqptCdF!$C$5:$E$161,3,FALSE),2)="SD",0,IF(LEFT(VLOOKUP($AP709,BaseEqptCdF!$C$5:$E$161,3,FALSE),2)="SB",1*52,VLOOKUP($AP709,BaseEqptCdF!$C$5:$S$161,12,FALSE)*0.2*300))))</f>
        <v/>
      </c>
      <c r="BF709" s="3" t="str">
        <f>IF($L709="","",IF(SUM($AJ709:AM709)=0,$AF709,IF(LEFT(VLOOKUP($AP709,BaseEqptCdF!$C$5:$E$161,3,FALSE),2)="SD",0,IF(LEFT(VLOOKUP($AP709,BaseEqptCdF!$C$5:$E$161,3,FALSE),2)="SB",1*52,VLOOKUP($AP709,BaseEqptCdF!$C$5:$S$161,12,FALSE)*0.2*300))))</f>
        <v/>
      </c>
      <c r="BG709" s="3" t="str">
        <f>IF($L709="","",IF(SUM($AJ709:AN709)=0,$AF709,IF(LEFT(VLOOKUP($AP709,BaseEqptCdF!$C$5:$E$161,3,FALSE),2)="SD",0,IF(LEFT(VLOOKUP($AP709,BaseEqptCdF!$C$5:$E$161,3,FALSE),2)="SB",1*52,VLOOKUP($AP709,BaseEqptCdF!$C$5:$S$161,12,FALSE)*0.2*300))))</f>
        <v/>
      </c>
      <c r="BH709" s="2">
        <f t="shared" si="99"/>
        <v>0</v>
      </c>
    </row>
    <row r="710" spans="1:60" x14ac:dyDescent="0.25">
      <c r="A710" s="296" t="str">
        <f t="array" ref="A710">IF($C710="","",INDEX(Prog!$B$8:$D$300,MATCH($C710,nivo1,0),1))</f>
        <v/>
      </c>
      <c r="B710" s="296" t="str">
        <f t="array" ref="B710">IF($C710="","",INDEX(Prog!$B$8:$D$300,MATCH($C710,nivo1,0),2))</f>
        <v/>
      </c>
      <c r="C710" s="273"/>
      <c r="D710" s="267"/>
      <c r="E710" s="273"/>
      <c r="F710" s="273"/>
      <c r="G710" s="273"/>
      <c r="H710" s="273"/>
      <c r="I710" s="273"/>
      <c r="J710" s="273"/>
      <c r="K710" s="274"/>
      <c r="L710" s="273"/>
      <c r="M710" s="273"/>
      <c r="N710" s="273"/>
      <c r="O710" s="275"/>
      <c r="P710" s="273"/>
      <c r="Q710" s="273"/>
      <c r="R710" s="273"/>
      <c r="S710" s="273"/>
      <c r="T710" s="276"/>
      <c r="U710" s="276"/>
      <c r="V710" s="276"/>
      <c r="W710" s="276"/>
      <c r="X710" s="277"/>
      <c r="Y710" s="278"/>
      <c r="AA710" s="8" t="str">
        <f>IF($L710="","",VLOOKUP($L710,BaseEqptCdF!$C$5:$E$161,2,FALSE))</f>
        <v/>
      </c>
      <c r="AB710" s="8" t="str">
        <f>IF($L710="","",VLOOKUP($L710,BaseEqptCdF!$C$5:$E$161,3,FALSE))</f>
        <v/>
      </c>
      <c r="AC710" s="7" t="str">
        <f>IF($L710="","",VLOOKUP($L710,BaseEqptCdF!$C$5:$I$161,6,FALSE))</f>
        <v/>
      </c>
      <c r="AD710" s="7" t="str">
        <f>IF($L710="","",VLOOKUP($L710,BaseEqptCdF!$C$5:$I$161,7,FALSE))</f>
        <v/>
      </c>
      <c r="AE710" s="3" t="str">
        <f>IF($L710="","",VLOOKUP($L710,BaseEqptCdF!$C$5:$R$161,16,FALSE)*$AC$3)</f>
        <v/>
      </c>
      <c r="AF710" s="3" t="str">
        <f>IF($L710="","",IF(LEFT($AB710,2)="SD",0,IF(LEFT($AB710,2)="SB",1*52,IF($N710=Prog!$P$17,VLOOKUP($L710,BaseEqptCdF!$C$5:$P$161,14,FALSE)*1*300,VLOOKUP($L710,BaseEqptCdF!$C$5:$P$161,12,FALSE)*0.2*300))))</f>
        <v/>
      </c>
      <c r="AG710" s="6" t="str">
        <f t="shared" si="93"/>
        <v/>
      </c>
      <c r="AH710" s="6">
        <f>IF($U710=Prog!$S$18,YEAR($X710),"")</f>
        <v>1900</v>
      </c>
      <c r="AI710" s="5" t="str">
        <f>IF(OR($AG710="",$U710=Prog!$S$18),"",IF(OR($U710=Prog!$S$17,$U710=Prog!$S$16),YEAR($X710),IF($AG710="ND","ND",$AI$8+$O710)))</f>
        <v/>
      </c>
      <c r="AJ710" s="3" t="str">
        <f t="shared" si="95"/>
        <v/>
      </c>
      <c r="AK710" s="3" t="str">
        <f t="shared" si="94"/>
        <v/>
      </c>
      <c r="AL710" s="3" t="str">
        <f t="shared" si="94"/>
        <v/>
      </c>
      <c r="AM710" s="3" t="str">
        <f t="shared" si="94"/>
        <v/>
      </c>
      <c r="AN710" s="3" t="str">
        <f t="shared" si="94"/>
        <v/>
      </c>
      <c r="AO710" s="2">
        <f t="shared" si="96"/>
        <v>0</v>
      </c>
      <c r="AP710" s="4"/>
      <c r="AQ710" s="3">
        <f>IF(AJ710=1,VLOOKUP($AP710,BaseEqptCdF!$C$5:$R$161,16,FALSE),0)</f>
        <v>0</v>
      </c>
      <c r="AR710" s="3">
        <f>IF(AK710=1,VLOOKUP($AP710,BaseEqptCdF!$C$5:$R$161,16,FALSE),0)</f>
        <v>0</v>
      </c>
      <c r="AS710" s="3">
        <f>IF(AL710=1,VLOOKUP($AP710,BaseEqptCdF!$C$5:$R$161,16,FALSE),0)</f>
        <v>0</v>
      </c>
      <c r="AT710" s="3">
        <f>IF(AM710=1,VLOOKUP($AP710,BaseEqptCdF!$C$5:$R$161,16,FALSE),0)</f>
        <v>0</v>
      </c>
      <c r="AU710" s="3">
        <f>IF(AN710=1,VLOOKUP($AP710,BaseEqptCdF!$C$5:$R$161,16,FALSE),0)</f>
        <v>0</v>
      </c>
      <c r="AV710" s="2">
        <f t="shared" si="97"/>
        <v>0</v>
      </c>
      <c r="AW710" s="3" t="str">
        <f>IF($L710="","",IF(SUM($AJ710:AJ710)=0,$AE710,VLOOKUP($AP710,BaseEqptCdF!$C$5:$R$161,16,FALSE)*$AC$3))</f>
        <v/>
      </c>
      <c r="AX710" s="3" t="str">
        <f>IF($L710="","",IF(SUM($AJ710:AK710)=0,$AE710,VLOOKUP($AP710,BaseEqptCdF!$C$5:$R$161,16,FALSE)*$AC$3))</f>
        <v/>
      </c>
      <c r="AY710" s="3" t="str">
        <f>IF($L710="","",IF(SUM($AJ710:AL710)=0,$AE710,VLOOKUP($AP710,BaseEqptCdF!$C$5:$R$161,16,FALSE)*$AC$3))</f>
        <v/>
      </c>
      <c r="AZ710" s="3" t="str">
        <f>IF($L710="","",IF(SUM($AJ710:AM710)=0,$AE710,VLOOKUP($AP710,BaseEqptCdF!$C$5:$R$161,16,FALSE)*$AC$3))</f>
        <v/>
      </c>
      <c r="BA710" s="3" t="str">
        <f>IF($L710="","",IF(SUM($AJ710:AN710)=0,$AE710,VLOOKUP($AP710,BaseEqptCdF!$C$5:$R$161,16,FALSE)*$AC$3))</f>
        <v/>
      </c>
      <c r="BB710" s="2">
        <f t="shared" si="98"/>
        <v>0</v>
      </c>
      <c r="BC710" s="3" t="str">
        <f>IF($L710="","",IF(SUM($AJ710:AJ710)=0,$AF710,IF(LEFT(VLOOKUP($AP710,BaseEqptCdF!$C$5:$E$161,3,FALSE),2)="SD",0,IF(LEFT(VLOOKUP($AP710,BaseEqptCdF!$C$5:$E$161,3,FALSE),2)="SB",1*52,VLOOKUP($AP710,BaseEqptCdF!$C$5:$S$161,12,FALSE)*0.2*300))))</f>
        <v/>
      </c>
      <c r="BD710" s="3" t="str">
        <f>IF($L710="","",IF(SUM($AJ710:AK710)=0,$AF710,IF(LEFT(VLOOKUP($AP710,BaseEqptCdF!$C$5:$E$161,3,FALSE),2)="SD",0,IF(LEFT(VLOOKUP($AP710,BaseEqptCdF!$C$5:$E$161,3,FALSE),2)="SB",1*52,VLOOKUP($AP710,BaseEqptCdF!$C$5:$S$161,12,FALSE)*0.2*300))))</f>
        <v/>
      </c>
      <c r="BE710" s="3" t="str">
        <f>IF($L710="","",IF(SUM($AJ710:AL710)=0,$AF710,IF(LEFT(VLOOKUP($AP710,BaseEqptCdF!$C$5:$E$161,3,FALSE),2)="SD",0,IF(LEFT(VLOOKUP($AP710,BaseEqptCdF!$C$5:$E$161,3,FALSE),2)="SB",1*52,VLOOKUP($AP710,BaseEqptCdF!$C$5:$S$161,12,FALSE)*0.2*300))))</f>
        <v/>
      </c>
      <c r="BF710" s="3" t="str">
        <f>IF($L710="","",IF(SUM($AJ710:AM710)=0,$AF710,IF(LEFT(VLOOKUP($AP710,BaseEqptCdF!$C$5:$E$161,3,FALSE),2)="SD",0,IF(LEFT(VLOOKUP($AP710,BaseEqptCdF!$C$5:$E$161,3,FALSE),2)="SB",1*52,VLOOKUP($AP710,BaseEqptCdF!$C$5:$S$161,12,FALSE)*0.2*300))))</f>
        <v/>
      </c>
      <c r="BG710" s="3" t="str">
        <f>IF($L710="","",IF(SUM($AJ710:AN710)=0,$AF710,IF(LEFT(VLOOKUP($AP710,BaseEqptCdF!$C$5:$E$161,3,FALSE),2)="SD",0,IF(LEFT(VLOOKUP($AP710,BaseEqptCdF!$C$5:$E$161,3,FALSE),2)="SB",1*52,VLOOKUP($AP710,BaseEqptCdF!$C$5:$S$161,12,FALSE)*0.2*300))))</f>
        <v/>
      </c>
      <c r="BH710" s="2">
        <f t="shared" si="99"/>
        <v>0</v>
      </c>
    </row>
    <row r="711" spans="1:60" x14ac:dyDescent="0.25">
      <c r="A711" s="296" t="str">
        <f t="array" ref="A711">IF($C711="","",INDEX(Prog!$B$8:$D$300,MATCH($C711,nivo1,0),1))</f>
        <v/>
      </c>
      <c r="B711" s="296" t="str">
        <f t="array" ref="B711">IF($C711="","",INDEX(Prog!$B$8:$D$300,MATCH($C711,nivo1,0),2))</f>
        <v/>
      </c>
      <c r="C711" s="273"/>
      <c r="D711" s="267"/>
      <c r="E711" s="273"/>
      <c r="F711" s="273"/>
      <c r="G711" s="273"/>
      <c r="H711" s="273"/>
      <c r="I711" s="273"/>
      <c r="J711" s="273"/>
      <c r="K711" s="274"/>
      <c r="L711" s="273"/>
      <c r="M711" s="273"/>
      <c r="N711" s="273"/>
      <c r="O711" s="275"/>
      <c r="P711" s="273"/>
      <c r="Q711" s="273"/>
      <c r="R711" s="273"/>
      <c r="S711" s="273"/>
      <c r="T711" s="276"/>
      <c r="U711" s="276"/>
      <c r="V711" s="276"/>
      <c r="W711" s="276"/>
      <c r="X711" s="277"/>
      <c r="Y711" s="278"/>
      <c r="AA711" s="8" t="str">
        <f>IF($L711="","",VLOOKUP($L711,BaseEqptCdF!$C$5:$E$161,2,FALSE))</f>
        <v/>
      </c>
      <c r="AB711" s="8" t="str">
        <f>IF($L711="","",VLOOKUP($L711,BaseEqptCdF!$C$5:$E$161,3,FALSE))</f>
        <v/>
      </c>
      <c r="AC711" s="7" t="str">
        <f>IF($L711="","",VLOOKUP($L711,BaseEqptCdF!$C$5:$I$161,6,FALSE))</f>
        <v/>
      </c>
      <c r="AD711" s="7" t="str">
        <f>IF($L711="","",VLOOKUP($L711,BaseEqptCdF!$C$5:$I$161,7,FALSE))</f>
        <v/>
      </c>
      <c r="AE711" s="3" t="str">
        <f>IF($L711="","",VLOOKUP($L711,BaseEqptCdF!$C$5:$R$161,16,FALSE)*$AC$3)</f>
        <v/>
      </c>
      <c r="AF711" s="3" t="str">
        <f>IF($L711="","",IF(LEFT($AB711,2)="SD",0,IF(LEFT($AB711,2)="SB",1*52,IF($N711=Prog!$P$17,VLOOKUP($L711,BaseEqptCdF!$C$5:$P$161,14,FALSE)*1*300,VLOOKUP($L711,BaseEqptCdF!$C$5:$P$161,12,FALSE)*0.2*300))))</f>
        <v/>
      </c>
      <c r="AG711" s="6" t="str">
        <f t="shared" si="93"/>
        <v/>
      </c>
      <c r="AH711" s="6">
        <f>IF($U711=Prog!$S$18,YEAR($X711),"")</f>
        <v>1900</v>
      </c>
      <c r="AI711" s="5" t="str">
        <f>IF(OR($AG711="",$U711=Prog!$S$18),"",IF(OR($U711=Prog!$S$17,$U711=Prog!$S$16),YEAR($X711),IF($AG711="ND","ND",$AI$8+$O711)))</f>
        <v/>
      </c>
      <c r="AJ711" s="3" t="str">
        <f t="shared" si="95"/>
        <v/>
      </c>
      <c r="AK711" s="3" t="str">
        <f t="shared" si="94"/>
        <v/>
      </c>
      <c r="AL711" s="3" t="str">
        <f t="shared" si="94"/>
        <v/>
      </c>
      <c r="AM711" s="3" t="str">
        <f t="shared" si="94"/>
        <v/>
      </c>
      <c r="AN711" s="3" t="str">
        <f t="shared" si="94"/>
        <v/>
      </c>
      <c r="AO711" s="2">
        <f t="shared" si="96"/>
        <v>0</v>
      </c>
      <c r="AP711" s="4"/>
      <c r="AQ711" s="3">
        <f>IF(AJ711=1,VLOOKUP($AP711,BaseEqptCdF!$C$5:$R$161,16,FALSE),0)</f>
        <v>0</v>
      </c>
      <c r="AR711" s="3">
        <f>IF(AK711=1,VLOOKUP($AP711,BaseEqptCdF!$C$5:$R$161,16,FALSE),0)</f>
        <v>0</v>
      </c>
      <c r="AS711" s="3">
        <f>IF(AL711=1,VLOOKUP($AP711,BaseEqptCdF!$C$5:$R$161,16,FALSE),0)</f>
        <v>0</v>
      </c>
      <c r="AT711" s="3">
        <f>IF(AM711=1,VLOOKUP($AP711,BaseEqptCdF!$C$5:$R$161,16,FALSE),0)</f>
        <v>0</v>
      </c>
      <c r="AU711" s="3">
        <f>IF(AN711=1,VLOOKUP($AP711,BaseEqptCdF!$C$5:$R$161,16,FALSE),0)</f>
        <v>0</v>
      </c>
      <c r="AV711" s="2">
        <f t="shared" si="97"/>
        <v>0</v>
      </c>
      <c r="AW711" s="3" t="str">
        <f>IF($L711="","",IF(SUM($AJ711:AJ711)=0,$AE711,VLOOKUP($AP711,BaseEqptCdF!$C$5:$R$161,16,FALSE)*$AC$3))</f>
        <v/>
      </c>
      <c r="AX711" s="3" t="str">
        <f>IF($L711="","",IF(SUM($AJ711:AK711)=0,$AE711,VLOOKUP($AP711,BaseEqptCdF!$C$5:$R$161,16,FALSE)*$AC$3))</f>
        <v/>
      </c>
      <c r="AY711" s="3" t="str">
        <f>IF($L711="","",IF(SUM($AJ711:AL711)=0,$AE711,VLOOKUP($AP711,BaseEqptCdF!$C$5:$R$161,16,FALSE)*$AC$3))</f>
        <v/>
      </c>
      <c r="AZ711" s="3" t="str">
        <f>IF($L711="","",IF(SUM($AJ711:AM711)=0,$AE711,VLOOKUP($AP711,BaseEqptCdF!$C$5:$R$161,16,FALSE)*$AC$3))</f>
        <v/>
      </c>
      <c r="BA711" s="3" t="str">
        <f>IF($L711="","",IF(SUM($AJ711:AN711)=0,$AE711,VLOOKUP($AP711,BaseEqptCdF!$C$5:$R$161,16,FALSE)*$AC$3))</f>
        <v/>
      </c>
      <c r="BB711" s="2">
        <f t="shared" si="98"/>
        <v>0</v>
      </c>
      <c r="BC711" s="3" t="str">
        <f>IF($L711="","",IF(SUM($AJ711:AJ711)=0,$AF711,IF(LEFT(VLOOKUP($AP711,BaseEqptCdF!$C$5:$E$161,3,FALSE),2)="SD",0,IF(LEFT(VLOOKUP($AP711,BaseEqptCdF!$C$5:$E$161,3,FALSE),2)="SB",1*52,VLOOKUP($AP711,BaseEqptCdF!$C$5:$S$161,12,FALSE)*0.2*300))))</f>
        <v/>
      </c>
      <c r="BD711" s="3" t="str">
        <f>IF($L711="","",IF(SUM($AJ711:AK711)=0,$AF711,IF(LEFT(VLOOKUP($AP711,BaseEqptCdF!$C$5:$E$161,3,FALSE),2)="SD",0,IF(LEFT(VLOOKUP($AP711,BaseEqptCdF!$C$5:$E$161,3,FALSE),2)="SB",1*52,VLOOKUP($AP711,BaseEqptCdF!$C$5:$S$161,12,FALSE)*0.2*300))))</f>
        <v/>
      </c>
      <c r="BE711" s="3" t="str">
        <f>IF($L711="","",IF(SUM($AJ711:AL711)=0,$AF711,IF(LEFT(VLOOKUP($AP711,BaseEqptCdF!$C$5:$E$161,3,FALSE),2)="SD",0,IF(LEFT(VLOOKUP($AP711,BaseEqptCdF!$C$5:$E$161,3,FALSE),2)="SB",1*52,VLOOKUP($AP711,BaseEqptCdF!$C$5:$S$161,12,FALSE)*0.2*300))))</f>
        <v/>
      </c>
      <c r="BF711" s="3" t="str">
        <f>IF($L711="","",IF(SUM($AJ711:AM711)=0,$AF711,IF(LEFT(VLOOKUP($AP711,BaseEqptCdF!$C$5:$E$161,3,FALSE),2)="SD",0,IF(LEFT(VLOOKUP($AP711,BaseEqptCdF!$C$5:$E$161,3,FALSE),2)="SB",1*52,VLOOKUP($AP711,BaseEqptCdF!$C$5:$S$161,12,FALSE)*0.2*300))))</f>
        <v/>
      </c>
      <c r="BG711" s="3" t="str">
        <f>IF($L711="","",IF(SUM($AJ711:AN711)=0,$AF711,IF(LEFT(VLOOKUP($AP711,BaseEqptCdF!$C$5:$E$161,3,FALSE),2)="SD",0,IF(LEFT(VLOOKUP($AP711,BaseEqptCdF!$C$5:$E$161,3,FALSE),2)="SB",1*52,VLOOKUP($AP711,BaseEqptCdF!$C$5:$S$161,12,FALSE)*0.2*300))))</f>
        <v/>
      </c>
      <c r="BH711" s="2">
        <f t="shared" si="99"/>
        <v>0</v>
      </c>
    </row>
    <row r="712" spans="1:60" x14ac:dyDescent="0.25">
      <c r="A712" s="296" t="str">
        <f t="array" ref="A712">IF($C712="","",INDEX(Prog!$B$8:$D$300,MATCH($C712,nivo1,0),1))</f>
        <v/>
      </c>
      <c r="B712" s="296" t="str">
        <f t="array" ref="B712">IF($C712="","",INDEX(Prog!$B$8:$D$300,MATCH($C712,nivo1,0),2))</f>
        <v/>
      </c>
      <c r="C712" s="273"/>
      <c r="D712" s="267"/>
      <c r="E712" s="273"/>
      <c r="F712" s="273"/>
      <c r="G712" s="273"/>
      <c r="H712" s="273"/>
      <c r="I712" s="273"/>
      <c r="J712" s="273"/>
      <c r="K712" s="274"/>
      <c r="L712" s="273"/>
      <c r="M712" s="273"/>
      <c r="N712" s="273"/>
      <c r="O712" s="275"/>
      <c r="P712" s="273"/>
      <c r="Q712" s="273"/>
      <c r="R712" s="273"/>
      <c r="S712" s="273"/>
      <c r="T712" s="276"/>
      <c r="U712" s="276"/>
      <c r="V712" s="276"/>
      <c r="W712" s="276"/>
      <c r="X712" s="277"/>
      <c r="Y712" s="278"/>
      <c r="AA712" s="8" t="str">
        <f>IF($L712="","",VLOOKUP($L712,BaseEqptCdF!$C$5:$E$161,2,FALSE))</f>
        <v/>
      </c>
      <c r="AB712" s="8" t="str">
        <f>IF($L712="","",VLOOKUP($L712,BaseEqptCdF!$C$5:$E$161,3,FALSE))</f>
        <v/>
      </c>
      <c r="AC712" s="7" t="str">
        <f>IF($L712="","",VLOOKUP($L712,BaseEqptCdF!$C$5:$I$161,6,FALSE))</f>
        <v/>
      </c>
      <c r="AD712" s="7" t="str">
        <f>IF($L712="","",VLOOKUP($L712,BaseEqptCdF!$C$5:$I$161,7,FALSE))</f>
        <v/>
      </c>
      <c r="AE712" s="3" t="str">
        <f>IF($L712="","",VLOOKUP($L712,BaseEqptCdF!$C$5:$R$161,16,FALSE)*$AC$3)</f>
        <v/>
      </c>
      <c r="AF712" s="3" t="str">
        <f>IF($L712="","",IF(LEFT($AB712,2)="SD",0,IF(LEFT($AB712,2)="SB",1*52,IF($N712=Prog!$P$17,VLOOKUP($L712,BaseEqptCdF!$C$5:$P$161,14,FALSE)*1*300,VLOOKUP($L712,BaseEqptCdF!$C$5:$P$161,12,FALSE)*0.2*300))))</f>
        <v/>
      </c>
      <c r="AG712" s="6" t="str">
        <f t="shared" si="93"/>
        <v/>
      </c>
      <c r="AH712" s="6">
        <f>IF($U712=Prog!$S$18,YEAR($X712),"")</f>
        <v>1900</v>
      </c>
      <c r="AI712" s="5" t="str">
        <f>IF(OR($AG712="",$U712=Prog!$S$18),"",IF(OR($U712=Prog!$S$17,$U712=Prog!$S$16),YEAR($X712),IF($AG712="ND","ND",$AI$8+$O712)))</f>
        <v/>
      </c>
      <c r="AJ712" s="3" t="str">
        <f t="shared" si="95"/>
        <v/>
      </c>
      <c r="AK712" s="3" t="str">
        <f t="shared" si="94"/>
        <v/>
      </c>
      <c r="AL712" s="3" t="str">
        <f t="shared" si="94"/>
        <v/>
      </c>
      <c r="AM712" s="3" t="str">
        <f t="shared" si="94"/>
        <v/>
      </c>
      <c r="AN712" s="3" t="str">
        <f t="shared" si="94"/>
        <v/>
      </c>
      <c r="AO712" s="2">
        <f t="shared" si="96"/>
        <v>0</v>
      </c>
      <c r="AP712" s="4"/>
      <c r="AQ712" s="3">
        <f>IF(AJ712=1,VLOOKUP($AP712,BaseEqptCdF!$C$5:$R$161,16,FALSE),0)</f>
        <v>0</v>
      </c>
      <c r="AR712" s="3">
        <f>IF(AK712=1,VLOOKUP($AP712,BaseEqptCdF!$C$5:$R$161,16,FALSE),0)</f>
        <v>0</v>
      </c>
      <c r="AS712" s="3">
        <f>IF(AL712=1,VLOOKUP($AP712,BaseEqptCdF!$C$5:$R$161,16,FALSE),0)</f>
        <v>0</v>
      </c>
      <c r="AT712" s="3">
        <f>IF(AM712=1,VLOOKUP($AP712,BaseEqptCdF!$C$5:$R$161,16,FALSE),0)</f>
        <v>0</v>
      </c>
      <c r="AU712" s="3">
        <f>IF(AN712=1,VLOOKUP($AP712,BaseEqptCdF!$C$5:$R$161,16,FALSE),0)</f>
        <v>0</v>
      </c>
      <c r="AV712" s="2">
        <f t="shared" si="97"/>
        <v>0</v>
      </c>
      <c r="AW712" s="3" t="str">
        <f>IF($L712="","",IF(SUM($AJ712:AJ712)=0,$AE712,VLOOKUP($AP712,BaseEqptCdF!$C$5:$R$161,16,FALSE)*$AC$3))</f>
        <v/>
      </c>
      <c r="AX712" s="3" t="str">
        <f>IF($L712="","",IF(SUM($AJ712:AK712)=0,$AE712,VLOOKUP($AP712,BaseEqptCdF!$C$5:$R$161,16,FALSE)*$AC$3))</f>
        <v/>
      </c>
      <c r="AY712" s="3" t="str">
        <f>IF($L712="","",IF(SUM($AJ712:AL712)=0,$AE712,VLOOKUP($AP712,BaseEqptCdF!$C$5:$R$161,16,FALSE)*$AC$3))</f>
        <v/>
      </c>
      <c r="AZ712" s="3" t="str">
        <f>IF($L712="","",IF(SUM($AJ712:AM712)=0,$AE712,VLOOKUP($AP712,BaseEqptCdF!$C$5:$R$161,16,FALSE)*$AC$3))</f>
        <v/>
      </c>
      <c r="BA712" s="3" t="str">
        <f>IF($L712="","",IF(SUM($AJ712:AN712)=0,$AE712,VLOOKUP($AP712,BaseEqptCdF!$C$5:$R$161,16,FALSE)*$AC$3))</f>
        <v/>
      </c>
      <c r="BB712" s="2">
        <f t="shared" si="98"/>
        <v>0</v>
      </c>
      <c r="BC712" s="3" t="str">
        <f>IF($L712="","",IF(SUM($AJ712:AJ712)=0,$AF712,IF(LEFT(VLOOKUP($AP712,BaseEqptCdF!$C$5:$E$161,3,FALSE),2)="SD",0,IF(LEFT(VLOOKUP($AP712,BaseEqptCdF!$C$5:$E$161,3,FALSE),2)="SB",1*52,VLOOKUP($AP712,BaseEqptCdF!$C$5:$S$161,12,FALSE)*0.2*300))))</f>
        <v/>
      </c>
      <c r="BD712" s="3" t="str">
        <f>IF($L712="","",IF(SUM($AJ712:AK712)=0,$AF712,IF(LEFT(VLOOKUP($AP712,BaseEqptCdF!$C$5:$E$161,3,FALSE),2)="SD",0,IF(LEFT(VLOOKUP($AP712,BaseEqptCdF!$C$5:$E$161,3,FALSE),2)="SB",1*52,VLOOKUP($AP712,BaseEqptCdF!$C$5:$S$161,12,FALSE)*0.2*300))))</f>
        <v/>
      </c>
      <c r="BE712" s="3" t="str">
        <f>IF($L712="","",IF(SUM($AJ712:AL712)=0,$AF712,IF(LEFT(VLOOKUP($AP712,BaseEqptCdF!$C$5:$E$161,3,FALSE),2)="SD",0,IF(LEFT(VLOOKUP($AP712,BaseEqptCdF!$C$5:$E$161,3,FALSE),2)="SB",1*52,VLOOKUP($AP712,BaseEqptCdF!$C$5:$S$161,12,FALSE)*0.2*300))))</f>
        <v/>
      </c>
      <c r="BF712" s="3" t="str">
        <f>IF($L712="","",IF(SUM($AJ712:AM712)=0,$AF712,IF(LEFT(VLOOKUP($AP712,BaseEqptCdF!$C$5:$E$161,3,FALSE),2)="SD",0,IF(LEFT(VLOOKUP($AP712,BaseEqptCdF!$C$5:$E$161,3,FALSE),2)="SB",1*52,VLOOKUP($AP712,BaseEqptCdF!$C$5:$S$161,12,FALSE)*0.2*300))))</f>
        <v/>
      </c>
      <c r="BG712" s="3" t="str">
        <f>IF($L712="","",IF(SUM($AJ712:AN712)=0,$AF712,IF(LEFT(VLOOKUP($AP712,BaseEqptCdF!$C$5:$E$161,3,FALSE),2)="SD",0,IF(LEFT(VLOOKUP($AP712,BaseEqptCdF!$C$5:$E$161,3,FALSE),2)="SB",1*52,VLOOKUP($AP712,BaseEqptCdF!$C$5:$S$161,12,FALSE)*0.2*300))))</f>
        <v/>
      </c>
      <c r="BH712" s="2">
        <f t="shared" si="99"/>
        <v>0</v>
      </c>
    </row>
    <row r="713" spans="1:60" x14ac:dyDescent="0.25">
      <c r="A713" s="296" t="str">
        <f t="array" ref="A713">IF($C713="","",INDEX(Prog!$B$8:$D$300,MATCH($C713,nivo1,0),1))</f>
        <v/>
      </c>
      <c r="B713" s="296" t="str">
        <f t="array" ref="B713">IF($C713="","",INDEX(Prog!$B$8:$D$300,MATCH($C713,nivo1,0),2))</f>
        <v/>
      </c>
      <c r="C713" s="273"/>
      <c r="D713" s="267"/>
      <c r="E713" s="273"/>
      <c r="F713" s="273"/>
      <c r="G713" s="273"/>
      <c r="H713" s="273"/>
      <c r="I713" s="273"/>
      <c r="J713" s="273"/>
      <c r="K713" s="274"/>
      <c r="L713" s="273"/>
      <c r="M713" s="273"/>
      <c r="N713" s="273"/>
      <c r="O713" s="275"/>
      <c r="P713" s="273"/>
      <c r="Q713" s="273"/>
      <c r="R713" s="273"/>
      <c r="S713" s="273"/>
      <c r="T713" s="276"/>
      <c r="U713" s="276"/>
      <c r="V713" s="276"/>
      <c r="W713" s="276"/>
      <c r="X713" s="277"/>
      <c r="Y713" s="278"/>
      <c r="AA713" s="8" t="str">
        <f>IF($L713="","",VLOOKUP($L713,BaseEqptCdF!$C$5:$E$161,2,FALSE))</f>
        <v/>
      </c>
      <c r="AB713" s="8" t="str">
        <f>IF($L713="","",VLOOKUP($L713,BaseEqptCdF!$C$5:$E$161,3,FALSE))</f>
        <v/>
      </c>
      <c r="AC713" s="7" t="str">
        <f>IF($L713="","",VLOOKUP($L713,BaseEqptCdF!$C$5:$I$161,6,FALSE))</f>
        <v/>
      </c>
      <c r="AD713" s="7" t="str">
        <f>IF($L713="","",VLOOKUP($L713,BaseEqptCdF!$C$5:$I$161,7,FALSE))</f>
        <v/>
      </c>
      <c r="AE713" s="3" t="str">
        <f>IF($L713="","",VLOOKUP($L713,BaseEqptCdF!$C$5:$R$161,16,FALSE)*$AC$3)</f>
        <v/>
      </c>
      <c r="AF713" s="3" t="str">
        <f>IF($L713="","",IF(LEFT($AB713,2)="SD",0,IF(LEFT($AB713,2)="SB",1*52,IF($N713=Prog!$P$17,VLOOKUP($L713,BaseEqptCdF!$C$5:$P$161,14,FALSE)*1*300,VLOOKUP($L713,BaseEqptCdF!$C$5:$P$161,12,FALSE)*0.2*300))))</f>
        <v/>
      </c>
      <c r="AG713" s="6" t="str">
        <f t="shared" si="93"/>
        <v/>
      </c>
      <c r="AH713" s="6">
        <f>IF($U713=Prog!$S$18,YEAR($X713),"")</f>
        <v>1900</v>
      </c>
      <c r="AI713" s="5" t="str">
        <f>IF(OR($AG713="",$U713=Prog!$S$18),"",IF(OR($U713=Prog!$S$17,$U713=Prog!$S$16),YEAR($X713),IF($AG713="ND","ND",$AI$8+$O713)))</f>
        <v/>
      </c>
      <c r="AJ713" s="3" t="str">
        <f t="shared" si="95"/>
        <v/>
      </c>
      <c r="AK713" s="3" t="str">
        <f t="shared" si="94"/>
        <v/>
      </c>
      <c r="AL713" s="3" t="str">
        <f t="shared" si="94"/>
        <v/>
      </c>
      <c r="AM713" s="3" t="str">
        <f t="shared" si="94"/>
        <v/>
      </c>
      <c r="AN713" s="3" t="str">
        <f t="shared" si="94"/>
        <v/>
      </c>
      <c r="AO713" s="2">
        <f t="shared" si="96"/>
        <v>0</v>
      </c>
      <c r="AP713" s="4"/>
      <c r="AQ713" s="3">
        <f>IF(AJ713=1,VLOOKUP($AP713,BaseEqptCdF!$C$5:$R$161,16,FALSE),0)</f>
        <v>0</v>
      </c>
      <c r="AR713" s="3">
        <f>IF(AK713=1,VLOOKUP($AP713,BaseEqptCdF!$C$5:$R$161,16,FALSE),0)</f>
        <v>0</v>
      </c>
      <c r="AS713" s="3">
        <f>IF(AL713=1,VLOOKUP($AP713,BaseEqptCdF!$C$5:$R$161,16,FALSE),0)</f>
        <v>0</v>
      </c>
      <c r="AT713" s="3">
        <f>IF(AM713=1,VLOOKUP($AP713,BaseEqptCdF!$C$5:$R$161,16,FALSE),0)</f>
        <v>0</v>
      </c>
      <c r="AU713" s="3">
        <f>IF(AN713=1,VLOOKUP($AP713,BaseEqptCdF!$C$5:$R$161,16,FALSE),0)</f>
        <v>0</v>
      </c>
      <c r="AV713" s="2">
        <f t="shared" si="97"/>
        <v>0</v>
      </c>
      <c r="AW713" s="3" t="str">
        <f>IF($L713="","",IF(SUM($AJ713:AJ713)=0,$AE713,VLOOKUP($AP713,BaseEqptCdF!$C$5:$R$161,16,FALSE)*$AC$3))</f>
        <v/>
      </c>
      <c r="AX713" s="3" t="str">
        <f>IF($L713="","",IF(SUM($AJ713:AK713)=0,$AE713,VLOOKUP($AP713,BaseEqptCdF!$C$5:$R$161,16,FALSE)*$AC$3))</f>
        <v/>
      </c>
      <c r="AY713" s="3" t="str">
        <f>IF($L713="","",IF(SUM($AJ713:AL713)=0,$AE713,VLOOKUP($AP713,BaseEqptCdF!$C$5:$R$161,16,FALSE)*$AC$3))</f>
        <v/>
      </c>
      <c r="AZ713" s="3" t="str">
        <f>IF($L713="","",IF(SUM($AJ713:AM713)=0,$AE713,VLOOKUP($AP713,BaseEqptCdF!$C$5:$R$161,16,FALSE)*$AC$3))</f>
        <v/>
      </c>
      <c r="BA713" s="3" t="str">
        <f>IF($L713="","",IF(SUM($AJ713:AN713)=0,$AE713,VLOOKUP($AP713,BaseEqptCdF!$C$5:$R$161,16,FALSE)*$AC$3))</f>
        <v/>
      </c>
      <c r="BB713" s="2">
        <f t="shared" si="98"/>
        <v>0</v>
      </c>
      <c r="BC713" s="3" t="str">
        <f>IF($L713="","",IF(SUM($AJ713:AJ713)=0,$AF713,IF(LEFT(VLOOKUP($AP713,BaseEqptCdF!$C$5:$E$161,3,FALSE),2)="SD",0,IF(LEFT(VLOOKUP($AP713,BaseEqptCdF!$C$5:$E$161,3,FALSE),2)="SB",1*52,VLOOKUP($AP713,BaseEqptCdF!$C$5:$S$161,12,FALSE)*0.2*300))))</f>
        <v/>
      </c>
      <c r="BD713" s="3" t="str">
        <f>IF($L713="","",IF(SUM($AJ713:AK713)=0,$AF713,IF(LEFT(VLOOKUP($AP713,BaseEqptCdF!$C$5:$E$161,3,FALSE),2)="SD",0,IF(LEFT(VLOOKUP($AP713,BaseEqptCdF!$C$5:$E$161,3,FALSE),2)="SB",1*52,VLOOKUP($AP713,BaseEqptCdF!$C$5:$S$161,12,FALSE)*0.2*300))))</f>
        <v/>
      </c>
      <c r="BE713" s="3" t="str">
        <f>IF($L713="","",IF(SUM($AJ713:AL713)=0,$AF713,IF(LEFT(VLOOKUP($AP713,BaseEqptCdF!$C$5:$E$161,3,FALSE),2)="SD",0,IF(LEFT(VLOOKUP($AP713,BaseEqptCdF!$C$5:$E$161,3,FALSE),2)="SB",1*52,VLOOKUP($AP713,BaseEqptCdF!$C$5:$S$161,12,FALSE)*0.2*300))))</f>
        <v/>
      </c>
      <c r="BF713" s="3" t="str">
        <f>IF($L713="","",IF(SUM($AJ713:AM713)=0,$AF713,IF(LEFT(VLOOKUP($AP713,BaseEqptCdF!$C$5:$E$161,3,FALSE),2)="SD",0,IF(LEFT(VLOOKUP($AP713,BaseEqptCdF!$C$5:$E$161,3,FALSE),2)="SB",1*52,VLOOKUP($AP713,BaseEqptCdF!$C$5:$S$161,12,FALSE)*0.2*300))))</f>
        <v/>
      </c>
      <c r="BG713" s="3" t="str">
        <f>IF($L713="","",IF(SUM($AJ713:AN713)=0,$AF713,IF(LEFT(VLOOKUP($AP713,BaseEqptCdF!$C$5:$E$161,3,FALSE),2)="SD",0,IF(LEFT(VLOOKUP($AP713,BaseEqptCdF!$C$5:$E$161,3,FALSE),2)="SB",1*52,VLOOKUP($AP713,BaseEqptCdF!$C$5:$S$161,12,FALSE)*0.2*300))))</f>
        <v/>
      </c>
      <c r="BH713" s="2">
        <f t="shared" si="99"/>
        <v>0</v>
      </c>
    </row>
    <row r="714" spans="1:60" x14ac:dyDescent="0.25">
      <c r="A714" s="296" t="str">
        <f t="array" ref="A714">IF($C714="","",INDEX(Prog!$B$8:$D$300,MATCH($C714,nivo1,0),1))</f>
        <v/>
      </c>
      <c r="B714" s="296" t="str">
        <f t="array" ref="B714">IF($C714="","",INDEX(Prog!$B$8:$D$300,MATCH($C714,nivo1,0),2))</f>
        <v/>
      </c>
      <c r="C714" s="273"/>
      <c r="D714" s="267"/>
      <c r="E714" s="273"/>
      <c r="F714" s="273"/>
      <c r="G714" s="273"/>
      <c r="H714" s="273"/>
      <c r="I714" s="273"/>
      <c r="J714" s="273"/>
      <c r="K714" s="274"/>
      <c r="L714" s="273"/>
      <c r="M714" s="273"/>
      <c r="N714" s="273"/>
      <c r="O714" s="275"/>
      <c r="P714" s="273"/>
      <c r="Q714" s="273"/>
      <c r="R714" s="273"/>
      <c r="S714" s="273"/>
      <c r="T714" s="276"/>
      <c r="U714" s="276"/>
      <c r="V714" s="276"/>
      <c r="W714" s="276"/>
      <c r="X714" s="277"/>
      <c r="Y714" s="278"/>
      <c r="AA714" s="8" t="str">
        <f>IF($L714="","",VLOOKUP($L714,BaseEqptCdF!$C$5:$E$161,2,FALSE))</f>
        <v/>
      </c>
      <c r="AB714" s="8" t="str">
        <f>IF($L714="","",VLOOKUP($L714,BaseEqptCdF!$C$5:$E$161,3,FALSE))</f>
        <v/>
      </c>
      <c r="AC714" s="7" t="str">
        <f>IF($L714="","",VLOOKUP($L714,BaseEqptCdF!$C$5:$I$161,6,FALSE))</f>
        <v/>
      </c>
      <c r="AD714" s="7" t="str">
        <f>IF($L714="","",VLOOKUP($L714,BaseEqptCdF!$C$5:$I$161,7,FALSE))</f>
        <v/>
      </c>
      <c r="AE714" s="3" t="str">
        <f>IF($L714="","",VLOOKUP($L714,BaseEqptCdF!$C$5:$R$161,16,FALSE)*$AC$3)</f>
        <v/>
      </c>
      <c r="AF714" s="3" t="str">
        <f>IF($L714="","",IF(LEFT($AB714,2)="SD",0,IF(LEFT($AB714,2)="SB",1*52,IF($N714=Prog!$P$17,VLOOKUP($L714,BaseEqptCdF!$C$5:$P$161,14,FALSE)*1*300,VLOOKUP($L714,BaseEqptCdF!$C$5:$P$161,12,FALSE)*0.2*300))))</f>
        <v/>
      </c>
      <c r="AG714" s="6" t="str">
        <f t="shared" si="93"/>
        <v/>
      </c>
      <c r="AH714" s="6">
        <f>IF($U714=Prog!$S$18,YEAR($X714),"")</f>
        <v>1900</v>
      </c>
      <c r="AI714" s="5" t="str">
        <f>IF(OR($AG714="",$U714=Prog!$S$18),"",IF(OR($U714=Prog!$S$17,$U714=Prog!$S$16),YEAR($X714),IF($AG714="ND","ND",$AI$8+$O714)))</f>
        <v/>
      </c>
      <c r="AJ714" s="3" t="str">
        <f t="shared" si="95"/>
        <v/>
      </c>
      <c r="AK714" s="3" t="str">
        <f t="shared" si="94"/>
        <v/>
      </c>
      <c r="AL714" s="3" t="str">
        <f t="shared" si="94"/>
        <v/>
      </c>
      <c r="AM714" s="3" t="str">
        <f t="shared" si="94"/>
        <v/>
      </c>
      <c r="AN714" s="3" t="str">
        <f t="shared" si="94"/>
        <v/>
      </c>
      <c r="AO714" s="2">
        <f t="shared" si="96"/>
        <v>0</v>
      </c>
      <c r="AP714" s="4"/>
      <c r="AQ714" s="3">
        <f>IF(AJ714=1,VLOOKUP($AP714,BaseEqptCdF!$C$5:$R$161,16,FALSE),0)</f>
        <v>0</v>
      </c>
      <c r="AR714" s="3">
        <f>IF(AK714=1,VLOOKUP($AP714,BaseEqptCdF!$C$5:$R$161,16,FALSE),0)</f>
        <v>0</v>
      </c>
      <c r="AS714" s="3">
        <f>IF(AL714=1,VLOOKUP($AP714,BaseEqptCdF!$C$5:$R$161,16,FALSE),0)</f>
        <v>0</v>
      </c>
      <c r="AT714" s="3">
        <f>IF(AM714=1,VLOOKUP($AP714,BaseEqptCdF!$C$5:$R$161,16,FALSE),0)</f>
        <v>0</v>
      </c>
      <c r="AU714" s="3">
        <f>IF(AN714=1,VLOOKUP($AP714,BaseEqptCdF!$C$5:$R$161,16,FALSE),0)</f>
        <v>0</v>
      </c>
      <c r="AV714" s="2">
        <f t="shared" si="97"/>
        <v>0</v>
      </c>
      <c r="AW714" s="3" t="str">
        <f>IF($L714="","",IF(SUM($AJ714:AJ714)=0,$AE714,VLOOKUP($AP714,BaseEqptCdF!$C$5:$R$161,16,FALSE)*$AC$3))</f>
        <v/>
      </c>
      <c r="AX714" s="3" t="str">
        <f>IF($L714="","",IF(SUM($AJ714:AK714)=0,$AE714,VLOOKUP($AP714,BaseEqptCdF!$C$5:$R$161,16,FALSE)*$AC$3))</f>
        <v/>
      </c>
      <c r="AY714" s="3" t="str">
        <f>IF($L714="","",IF(SUM($AJ714:AL714)=0,$AE714,VLOOKUP($AP714,BaseEqptCdF!$C$5:$R$161,16,FALSE)*$AC$3))</f>
        <v/>
      </c>
      <c r="AZ714" s="3" t="str">
        <f>IF($L714="","",IF(SUM($AJ714:AM714)=0,$AE714,VLOOKUP($AP714,BaseEqptCdF!$C$5:$R$161,16,FALSE)*$AC$3))</f>
        <v/>
      </c>
      <c r="BA714" s="3" t="str">
        <f>IF($L714="","",IF(SUM($AJ714:AN714)=0,$AE714,VLOOKUP($AP714,BaseEqptCdF!$C$5:$R$161,16,FALSE)*$AC$3))</f>
        <v/>
      </c>
      <c r="BB714" s="2">
        <f t="shared" si="98"/>
        <v>0</v>
      </c>
      <c r="BC714" s="3" t="str">
        <f>IF($L714="","",IF(SUM($AJ714:AJ714)=0,$AF714,IF(LEFT(VLOOKUP($AP714,BaseEqptCdF!$C$5:$E$161,3,FALSE),2)="SD",0,IF(LEFT(VLOOKUP($AP714,BaseEqptCdF!$C$5:$E$161,3,FALSE),2)="SB",1*52,VLOOKUP($AP714,BaseEqptCdF!$C$5:$S$161,12,FALSE)*0.2*300))))</f>
        <v/>
      </c>
      <c r="BD714" s="3" t="str">
        <f>IF($L714="","",IF(SUM($AJ714:AK714)=0,$AF714,IF(LEFT(VLOOKUP($AP714,BaseEqptCdF!$C$5:$E$161,3,FALSE),2)="SD",0,IF(LEFT(VLOOKUP($AP714,BaseEqptCdF!$C$5:$E$161,3,FALSE),2)="SB",1*52,VLOOKUP($AP714,BaseEqptCdF!$C$5:$S$161,12,FALSE)*0.2*300))))</f>
        <v/>
      </c>
      <c r="BE714" s="3" t="str">
        <f>IF($L714="","",IF(SUM($AJ714:AL714)=0,$AF714,IF(LEFT(VLOOKUP($AP714,BaseEqptCdF!$C$5:$E$161,3,FALSE),2)="SD",0,IF(LEFT(VLOOKUP($AP714,BaseEqptCdF!$C$5:$E$161,3,FALSE),2)="SB",1*52,VLOOKUP($AP714,BaseEqptCdF!$C$5:$S$161,12,FALSE)*0.2*300))))</f>
        <v/>
      </c>
      <c r="BF714" s="3" t="str">
        <f>IF($L714="","",IF(SUM($AJ714:AM714)=0,$AF714,IF(LEFT(VLOOKUP($AP714,BaseEqptCdF!$C$5:$E$161,3,FALSE),2)="SD",0,IF(LEFT(VLOOKUP($AP714,BaseEqptCdF!$C$5:$E$161,3,FALSE),2)="SB",1*52,VLOOKUP($AP714,BaseEqptCdF!$C$5:$S$161,12,FALSE)*0.2*300))))</f>
        <v/>
      </c>
      <c r="BG714" s="3" t="str">
        <f>IF($L714="","",IF(SUM($AJ714:AN714)=0,$AF714,IF(LEFT(VLOOKUP($AP714,BaseEqptCdF!$C$5:$E$161,3,FALSE),2)="SD",0,IF(LEFT(VLOOKUP($AP714,BaseEqptCdF!$C$5:$E$161,3,FALSE),2)="SB",1*52,VLOOKUP($AP714,BaseEqptCdF!$C$5:$S$161,12,FALSE)*0.2*300))))</f>
        <v/>
      </c>
      <c r="BH714" s="2">
        <f t="shared" si="99"/>
        <v>0</v>
      </c>
    </row>
    <row r="715" spans="1:60" x14ac:dyDescent="0.25">
      <c r="A715" s="296" t="str">
        <f t="array" ref="A715">IF($C715="","",INDEX(Prog!$B$8:$D$300,MATCH($C715,nivo1,0),1))</f>
        <v/>
      </c>
      <c r="B715" s="296" t="str">
        <f t="array" ref="B715">IF($C715="","",INDEX(Prog!$B$8:$D$300,MATCH($C715,nivo1,0),2))</f>
        <v/>
      </c>
      <c r="C715" s="273"/>
      <c r="D715" s="267"/>
      <c r="E715" s="273"/>
      <c r="F715" s="273"/>
      <c r="G715" s="273"/>
      <c r="H715" s="273"/>
      <c r="I715" s="273"/>
      <c r="J715" s="273"/>
      <c r="K715" s="274"/>
      <c r="L715" s="273"/>
      <c r="M715" s="273"/>
      <c r="N715" s="273"/>
      <c r="O715" s="275"/>
      <c r="P715" s="273"/>
      <c r="Q715" s="273"/>
      <c r="R715" s="273"/>
      <c r="S715" s="273"/>
      <c r="T715" s="276"/>
      <c r="U715" s="276"/>
      <c r="V715" s="276"/>
      <c r="W715" s="276"/>
      <c r="X715" s="277"/>
      <c r="Y715" s="278"/>
      <c r="AA715" s="8" t="str">
        <f>IF($L715="","",VLOOKUP($L715,BaseEqptCdF!$C$5:$E$161,2,FALSE))</f>
        <v/>
      </c>
      <c r="AB715" s="8" t="str">
        <f>IF($L715="","",VLOOKUP($L715,BaseEqptCdF!$C$5:$E$161,3,FALSE))</f>
        <v/>
      </c>
      <c r="AC715" s="7" t="str">
        <f>IF($L715="","",VLOOKUP($L715,BaseEqptCdF!$C$5:$I$161,6,FALSE))</f>
        <v/>
      </c>
      <c r="AD715" s="7" t="str">
        <f>IF($L715="","",VLOOKUP($L715,BaseEqptCdF!$C$5:$I$161,7,FALSE))</f>
        <v/>
      </c>
      <c r="AE715" s="3" t="str">
        <f>IF($L715="","",VLOOKUP($L715,BaseEqptCdF!$C$5:$R$161,16,FALSE)*$AC$3)</f>
        <v/>
      </c>
      <c r="AF715" s="3" t="str">
        <f>IF($L715="","",IF(LEFT($AB715,2)="SD",0,IF(LEFT($AB715,2)="SB",1*52,IF($N715=Prog!$P$17,VLOOKUP($L715,BaseEqptCdF!$C$5:$P$161,14,FALSE)*1*300,VLOOKUP($L715,BaseEqptCdF!$C$5:$P$161,12,FALSE)*0.2*300))))</f>
        <v/>
      </c>
      <c r="AG715" s="6" t="str">
        <f t="shared" ref="AG715:AG778" si="100">IF($L715="","",IF(OR(ISTEXT($O715),$O715=""),"ND",YEAR($X715)-$O715))</f>
        <v/>
      </c>
      <c r="AH715" s="6">
        <f>IF($U715=Prog!$S$18,YEAR($X715),"")</f>
        <v>1900</v>
      </c>
      <c r="AI715" s="5" t="str">
        <f>IF(OR($AG715="",$U715=Prog!$S$18),"",IF(OR($U715=Prog!$S$17,$U715=Prog!$S$16),YEAR($X715),IF($AG715="ND","ND",$AI$8+$O715)))</f>
        <v/>
      </c>
      <c r="AJ715" s="3" t="str">
        <f t="shared" si="95"/>
        <v/>
      </c>
      <c r="AK715" s="3" t="str">
        <f t="shared" si="94"/>
        <v/>
      </c>
      <c r="AL715" s="3" t="str">
        <f t="shared" si="94"/>
        <v/>
      </c>
      <c r="AM715" s="3" t="str">
        <f t="shared" si="94"/>
        <v/>
      </c>
      <c r="AN715" s="3" t="str">
        <f t="shared" si="94"/>
        <v/>
      </c>
      <c r="AO715" s="2">
        <f t="shared" si="96"/>
        <v>0</v>
      </c>
      <c r="AP715" s="4"/>
      <c r="AQ715" s="3">
        <f>IF(AJ715=1,VLOOKUP($AP715,BaseEqptCdF!$C$5:$R$161,16,FALSE),0)</f>
        <v>0</v>
      </c>
      <c r="AR715" s="3">
        <f>IF(AK715=1,VLOOKUP($AP715,BaseEqptCdF!$C$5:$R$161,16,FALSE),0)</f>
        <v>0</v>
      </c>
      <c r="AS715" s="3">
        <f>IF(AL715=1,VLOOKUP($AP715,BaseEqptCdF!$C$5:$R$161,16,FALSE),0)</f>
        <v>0</v>
      </c>
      <c r="AT715" s="3">
        <f>IF(AM715=1,VLOOKUP($AP715,BaseEqptCdF!$C$5:$R$161,16,FALSE),0)</f>
        <v>0</v>
      </c>
      <c r="AU715" s="3">
        <f>IF(AN715=1,VLOOKUP($AP715,BaseEqptCdF!$C$5:$R$161,16,FALSE),0)</f>
        <v>0</v>
      </c>
      <c r="AV715" s="2">
        <f t="shared" si="97"/>
        <v>0</v>
      </c>
      <c r="AW715" s="3" t="str">
        <f>IF($L715="","",IF(SUM($AJ715:AJ715)=0,$AE715,VLOOKUP($AP715,BaseEqptCdF!$C$5:$R$161,16,FALSE)*$AC$3))</f>
        <v/>
      </c>
      <c r="AX715" s="3" t="str">
        <f>IF($L715="","",IF(SUM($AJ715:AK715)=0,$AE715,VLOOKUP($AP715,BaseEqptCdF!$C$5:$R$161,16,FALSE)*$AC$3))</f>
        <v/>
      </c>
      <c r="AY715" s="3" t="str">
        <f>IF($L715="","",IF(SUM($AJ715:AL715)=0,$AE715,VLOOKUP($AP715,BaseEqptCdF!$C$5:$R$161,16,FALSE)*$AC$3))</f>
        <v/>
      </c>
      <c r="AZ715" s="3" t="str">
        <f>IF($L715="","",IF(SUM($AJ715:AM715)=0,$AE715,VLOOKUP($AP715,BaseEqptCdF!$C$5:$R$161,16,FALSE)*$AC$3))</f>
        <v/>
      </c>
      <c r="BA715" s="3" t="str">
        <f>IF($L715="","",IF(SUM($AJ715:AN715)=0,$AE715,VLOOKUP($AP715,BaseEqptCdF!$C$5:$R$161,16,FALSE)*$AC$3))</f>
        <v/>
      </c>
      <c r="BB715" s="2">
        <f t="shared" si="98"/>
        <v>0</v>
      </c>
      <c r="BC715" s="3" t="str">
        <f>IF($L715="","",IF(SUM($AJ715:AJ715)=0,$AF715,IF(LEFT(VLOOKUP($AP715,BaseEqptCdF!$C$5:$E$161,3,FALSE),2)="SD",0,IF(LEFT(VLOOKUP($AP715,BaseEqptCdF!$C$5:$E$161,3,FALSE),2)="SB",1*52,VLOOKUP($AP715,BaseEqptCdF!$C$5:$S$161,12,FALSE)*0.2*300))))</f>
        <v/>
      </c>
      <c r="BD715" s="3" t="str">
        <f>IF($L715="","",IF(SUM($AJ715:AK715)=0,$AF715,IF(LEFT(VLOOKUP($AP715,BaseEqptCdF!$C$5:$E$161,3,FALSE),2)="SD",0,IF(LEFT(VLOOKUP($AP715,BaseEqptCdF!$C$5:$E$161,3,FALSE),2)="SB",1*52,VLOOKUP($AP715,BaseEqptCdF!$C$5:$S$161,12,FALSE)*0.2*300))))</f>
        <v/>
      </c>
      <c r="BE715" s="3" t="str">
        <f>IF($L715="","",IF(SUM($AJ715:AL715)=0,$AF715,IF(LEFT(VLOOKUP($AP715,BaseEqptCdF!$C$5:$E$161,3,FALSE),2)="SD",0,IF(LEFT(VLOOKUP($AP715,BaseEqptCdF!$C$5:$E$161,3,FALSE),2)="SB",1*52,VLOOKUP($AP715,BaseEqptCdF!$C$5:$S$161,12,FALSE)*0.2*300))))</f>
        <v/>
      </c>
      <c r="BF715" s="3" t="str">
        <f>IF($L715="","",IF(SUM($AJ715:AM715)=0,$AF715,IF(LEFT(VLOOKUP($AP715,BaseEqptCdF!$C$5:$E$161,3,FALSE),2)="SD",0,IF(LEFT(VLOOKUP($AP715,BaseEqptCdF!$C$5:$E$161,3,FALSE),2)="SB",1*52,VLOOKUP($AP715,BaseEqptCdF!$C$5:$S$161,12,FALSE)*0.2*300))))</f>
        <v/>
      </c>
      <c r="BG715" s="3" t="str">
        <f>IF($L715="","",IF(SUM($AJ715:AN715)=0,$AF715,IF(LEFT(VLOOKUP($AP715,BaseEqptCdF!$C$5:$E$161,3,FALSE),2)="SD",0,IF(LEFT(VLOOKUP($AP715,BaseEqptCdF!$C$5:$E$161,3,FALSE),2)="SB",1*52,VLOOKUP($AP715,BaseEqptCdF!$C$5:$S$161,12,FALSE)*0.2*300))))</f>
        <v/>
      </c>
      <c r="BH715" s="2">
        <f t="shared" si="99"/>
        <v>0</v>
      </c>
    </row>
    <row r="716" spans="1:60" x14ac:dyDescent="0.25">
      <c r="A716" s="296" t="str">
        <f t="array" ref="A716">IF($C716="","",INDEX(Prog!$B$8:$D$300,MATCH($C716,nivo1,0),1))</f>
        <v/>
      </c>
      <c r="B716" s="296" t="str">
        <f t="array" ref="B716">IF($C716="","",INDEX(Prog!$B$8:$D$300,MATCH($C716,nivo1,0),2))</f>
        <v/>
      </c>
      <c r="C716" s="273"/>
      <c r="D716" s="267"/>
      <c r="E716" s="273"/>
      <c r="F716" s="273"/>
      <c r="G716" s="273"/>
      <c r="H716" s="273"/>
      <c r="I716" s="273"/>
      <c r="J716" s="273"/>
      <c r="K716" s="274"/>
      <c r="L716" s="273"/>
      <c r="M716" s="273"/>
      <c r="N716" s="273"/>
      <c r="O716" s="275"/>
      <c r="P716" s="273"/>
      <c r="Q716" s="273"/>
      <c r="R716" s="273"/>
      <c r="S716" s="273"/>
      <c r="T716" s="276"/>
      <c r="U716" s="276"/>
      <c r="V716" s="276"/>
      <c r="W716" s="276"/>
      <c r="X716" s="277"/>
      <c r="Y716" s="278"/>
      <c r="AA716" s="8" t="str">
        <f>IF($L716="","",VLOOKUP($L716,BaseEqptCdF!$C$5:$E$161,2,FALSE))</f>
        <v/>
      </c>
      <c r="AB716" s="8" t="str">
        <f>IF($L716="","",VLOOKUP($L716,BaseEqptCdF!$C$5:$E$161,3,FALSE))</f>
        <v/>
      </c>
      <c r="AC716" s="7" t="str">
        <f>IF($L716="","",VLOOKUP($L716,BaseEqptCdF!$C$5:$I$161,6,FALSE))</f>
        <v/>
      </c>
      <c r="AD716" s="7" t="str">
        <f>IF($L716="","",VLOOKUP($L716,BaseEqptCdF!$C$5:$I$161,7,FALSE))</f>
        <v/>
      </c>
      <c r="AE716" s="3" t="str">
        <f>IF($L716="","",VLOOKUP($L716,BaseEqptCdF!$C$5:$R$161,16,FALSE)*$AC$3)</f>
        <v/>
      </c>
      <c r="AF716" s="3" t="str">
        <f>IF($L716="","",IF(LEFT($AB716,2)="SD",0,IF(LEFT($AB716,2)="SB",1*52,IF($N716=Prog!$P$17,VLOOKUP($L716,BaseEqptCdF!$C$5:$P$161,14,FALSE)*1*300,VLOOKUP($L716,BaseEqptCdF!$C$5:$P$161,12,FALSE)*0.2*300))))</f>
        <v/>
      </c>
      <c r="AG716" s="6" t="str">
        <f t="shared" si="100"/>
        <v/>
      </c>
      <c r="AH716" s="6">
        <f>IF($U716=Prog!$S$18,YEAR($X716),"")</f>
        <v>1900</v>
      </c>
      <c r="AI716" s="5" t="str">
        <f>IF(OR($AG716="",$U716=Prog!$S$18),"",IF(OR($U716=Prog!$S$17,$U716=Prog!$S$16),YEAR($X716),IF($AG716="ND","ND",$AI$8+$O716)))</f>
        <v/>
      </c>
      <c r="AJ716" s="3" t="str">
        <f t="shared" si="95"/>
        <v/>
      </c>
      <c r="AK716" s="3" t="str">
        <f t="shared" si="94"/>
        <v/>
      </c>
      <c r="AL716" s="3" t="str">
        <f t="shared" si="94"/>
        <v/>
      </c>
      <c r="AM716" s="3" t="str">
        <f t="shared" si="94"/>
        <v/>
      </c>
      <c r="AN716" s="3" t="str">
        <f t="shared" si="94"/>
        <v/>
      </c>
      <c r="AO716" s="2">
        <f t="shared" si="96"/>
        <v>0</v>
      </c>
      <c r="AP716" s="4"/>
      <c r="AQ716" s="3">
        <f>IF(AJ716=1,VLOOKUP($AP716,BaseEqptCdF!$C$5:$R$161,16,FALSE),0)</f>
        <v>0</v>
      </c>
      <c r="AR716" s="3">
        <f>IF(AK716=1,VLOOKUP($AP716,BaseEqptCdF!$C$5:$R$161,16,FALSE),0)</f>
        <v>0</v>
      </c>
      <c r="AS716" s="3">
        <f>IF(AL716=1,VLOOKUP($AP716,BaseEqptCdF!$C$5:$R$161,16,FALSE),0)</f>
        <v>0</v>
      </c>
      <c r="AT716" s="3">
        <f>IF(AM716=1,VLOOKUP($AP716,BaseEqptCdF!$C$5:$R$161,16,FALSE),0)</f>
        <v>0</v>
      </c>
      <c r="AU716" s="3">
        <f>IF(AN716=1,VLOOKUP($AP716,BaseEqptCdF!$C$5:$R$161,16,FALSE),0)</f>
        <v>0</v>
      </c>
      <c r="AV716" s="2">
        <f t="shared" si="97"/>
        <v>0</v>
      </c>
      <c r="AW716" s="3" t="str">
        <f>IF($L716="","",IF(SUM($AJ716:AJ716)=0,$AE716,VLOOKUP($AP716,BaseEqptCdF!$C$5:$R$161,16,FALSE)*$AC$3))</f>
        <v/>
      </c>
      <c r="AX716" s="3" t="str">
        <f>IF($L716="","",IF(SUM($AJ716:AK716)=0,$AE716,VLOOKUP($AP716,BaseEqptCdF!$C$5:$R$161,16,FALSE)*$AC$3))</f>
        <v/>
      </c>
      <c r="AY716" s="3" t="str">
        <f>IF($L716="","",IF(SUM($AJ716:AL716)=0,$AE716,VLOOKUP($AP716,BaseEqptCdF!$C$5:$R$161,16,FALSE)*$AC$3))</f>
        <v/>
      </c>
      <c r="AZ716" s="3" t="str">
        <f>IF($L716="","",IF(SUM($AJ716:AM716)=0,$AE716,VLOOKUP($AP716,BaseEqptCdF!$C$5:$R$161,16,FALSE)*$AC$3))</f>
        <v/>
      </c>
      <c r="BA716" s="3" t="str">
        <f>IF($L716="","",IF(SUM($AJ716:AN716)=0,$AE716,VLOOKUP($AP716,BaseEqptCdF!$C$5:$R$161,16,FALSE)*$AC$3))</f>
        <v/>
      </c>
      <c r="BB716" s="2">
        <f t="shared" si="98"/>
        <v>0</v>
      </c>
      <c r="BC716" s="3" t="str">
        <f>IF($L716="","",IF(SUM($AJ716:AJ716)=0,$AF716,IF(LEFT(VLOOKUP($AP716,BaseEqptCdF!$C$5:$E$161,3,FALSE),2)="SD",0,IF(LEFT(VLOOKUP($AP716,BaseEqptCdF!$C$5:$E$161,3,FALSE),2)="SB",1*52,VLOOKUP($AP716,BaseEqptCdF!$C$5:$S$161,12,FALSE)*0.2*300))))</f>
        <v/>
      </c>
      <c r="BD716" s="3" t="str">
        <f>IF($L716="","",IF(SUM($AJ716:AK716)=0,$AF716,IF(LEFT(VLOOKUP($AP716,BaseEqptCdF!$C$5:$E$161,3,FALSE),2)="SD",0,IF(LEFT(VLOOKUP($AP716,BaseEqptCdF!$C$5:$E$161,3,FALSE),2)="SB",1*52,VLOOKUP($AP716,BaseEqptCdF!$C$5:$S$161,12,FALSE)*0.2*300))))</f>
        <v/>
      </c>
      <c r="BE716" s="3" t="str">
        <f>IF($L716="","",IF(SUM($AJ716:AL716)=0,$AF716,IF(LEFT(VLOOKUP($AP716,BaseEqptCdF!$C$5:$E$161,3,FALSE),2)="SD",0,IF(LEFT(VLOOKUP($AP716,BaseEqptCdF!$C$5:$E$161,3,FALSE),2)="SB",1*52,VLOOKUP($AP716,BaseEqptCdF!$C$5:$S$161,12,FALSE)*0.2*300))))</f>
        <v/>
      </c>
      <c r="BF716" s="3" t="str">
        <f>IF($L716="","",IF(SUM($AJ716:AM716)=0,$AF716,IF(LEFT(VLOOKUP($AP716,BaseEqptCdF!$C$5:$E$161,3,FALSE),2)="SD",0,IF(LEFT(VLOOKUP($AP716,BaseEqptCdF!$C$5:$E$161,3,FALSE),2)="SB",1*52,VLOOKUP($AP716,BaseEqptCdF!$C$5:$S$161,12,FALSE)*0.2*300))))</f>
        <v/>
      </c>
      <c r="BG716" s="3" t="str">
        <f>IF($L716="","",IF(SUM($AJ716:AN716)=0,$AF716,IF(LEFT(VLOOKUP($AP716,BaseEqptCdF!$C$5:$E$161,3,FALSE),2)="SD",0,IF(LEFT(VLOOKUP($AP716,BaseEqptCdF!$C$5:$E$161,3,FALSE),2)="SB",1*52,VLOOKUP($AP716,BaseEqptCdF!$C$5:$S$161,12,FALSE)*0.2*300))))</f>
        <v/>
      </c>
      <c r="BH716" s="2">
        <f t="shared" si="99"/>
        <v>0</v>
      </c>
    </row>
    <row r="717" spans="1:60" x14ac:dyDescent="0.25">
      <c r="A717" s="296" t="str">
        <f t="array" ref="A717">IF($C717="","",INDEX(Prog!$B$8:$D$300,MATCH($C717,nivo1,0),1))</f>
        <v/>
      </c>
      <c r="B717" s="296" t="str">
        <f t="array" ref="B717">IF($C717="","",INDEX(Prog!$B$8:$D$300,MATCH($C717,nivo1,0),2))</f>
        <v/>
      </c>
      <c r="C717" s="273"/>
      <c r="D717" s="267"/>
      <c r="E717" s="273"/>
      <c r="F717" s="273"/>
      <c r="G717" s="273"/>
      <c r="H717" s="273"/>
      <c r="I717" s="273"/>
      <c r="J717" s="273"/>
      <c r="K717" s="274"/>
      <c r="L717" s="273"/>
      <c r="M717" s="273"/>
      <c r="N717" s="273"/>
      <c r="O717" s="275"/>
      <c r="P717" s="273"/>
      <c r="Q717" s="273"/>
      <c r="R717" s="273"/>
      <c r="S717" s="273"/>
      <c r="T717" s="276"/>
      <c r="U717" s="276"/>
      <c r="V717" s="276"/>
      <c r="W717" s="276"/>
      <c r="X717" s="277"/>
      <c r="Y717" s="278"/>
      <c r="AA717" s="8" t="str">
        <f>IF($L717="","",VLOOKUP($L717,BaseEqptCdF!$C$5:$E$161,2,FALSE))</f>
        <v/>
      </c>
      <c r="AB717" s="8" t="str">
        <f>IF($L717="","",VLOOKUP($L717,BaseEqptCdF!$C$5:$E$161,3,FALSE))</f>
        <v/>
      </c>
      <c r="AC717" s="7" t="str">
        <f>IF($L717="","",VLOOKUP($L717,BaseEqptCdF!$C$5:$I$161,6,FALSE))</f>
        <v/>
      </c>
      <c r="AD717" s="7" t="str">
        <f>IF($L717="","",VLOOKUP($L717,BaseEqptCdF!$C$5:$I$161,7,FALSE))</f>
        <v/>
      </c>
      <c r="AE717" s="3" t="str">
        <f>IF($L717="","",VLOOKUP($L717,BaseEqptCdF!$C$5:$R$161,16,FALSE)*$AC$3)</f>
        <v/>
      </c>
      <c r="AF717" s="3" t="str">
        <f>IF($L717="","",IF(LEFT($AB717,2)="SD",0,IF(LEFT($AB717,2)="SB",1*52,IF($N717=Prog!$P$17,VLOOKUP($L717,BaseEqptCdF!$C$5:$P$161,14,FALSE)*1*300,VLOOKUP($L717,BaseEqptCdF!$C$5:$P$161,12,FALSE)*0.2*300))))</f>
        <v/>
      </c>
      <c r="AG717" s="6" t="str">
        <f t="shared" si="100"/>
        <v/>
      </c>
      <c r="AH717" s="6">
        <f>IF($U717=Prog!$S$18,YEAR($X717),"")</f>
        <v>1900</v>
      </c>
      <c r="AI717" s="5" t="str">
        <f>IF(OR($AG717="",$U717=Prog!$S$18),"",IF(OR($U717=Prog!$S$17,$U717=Prog!$S$16),YEAR($X717),IF($AG717="ND","ND",$AI$8+$O717)))</f>
        <v/>
      </c>
      <c r="AJ717" s="3" t="str">
        <f t="shared" si="95"/>
        <v/>
      </c>
      <c r="AK717" s="3" t="str">
        <f t="shared" si="94"/>
        <v/>
      </c>
      <c r="AL717" s="3" t="str">
        <f t="shared" si="94"/>
        <v/>
      </c>
      <c r="AM717" s="3" t="str">
        <f t="shared" si="94"/>
        <v/>
      </c>
      <c r="AN717" s="3" t="str">
        <f t="shared" si="94"/>
        <v/>
      </c>
      <c r="AO717" s="2">
        <f t="shared" si="96"/>
        <v>0</v>
      </c>
      <c r="AP717" s="4"/>
      <c r="AQ717" s="3">
        <f>IF(AJ717=1,VLOOKUP($AP717,BaseEqptCdF!$C$5:$R$161,16,FALSE),0)</f>
        <v>0</v>
      </c>
      <c r="AR717" s="3">
        <f>IF(AK717=1,VLOOKUP($AP717,BaseEqptCdF!$C$5:$R$161,16,FALSE),0)</f>
        <v>0</v>
      </c>
      <c r="AS717" s="3">
        <f>IF(AL717=1,VLOOKUP($AP717,BaseEqptCdF!$C$5:$R$161,16,FALSE),0)</f>
        <v>0</v>
      </c>
      <c r="AT717" s="3">
        <f>IF(AM717=1,VLOOKUP($AP717,BaseEqptCdF!$C$5:$R$161,16,FALSE),0)</f>
        <v>0</v>
      </c>
      <c r="AU717" s="3">
        <f>IF(AN717=1,VLOOKUP($AP717,BaseEqptCdF!$C$5:$R$161,16,FALSE),0)</f>
        <v>0</v>
      </c>
      <c r="AV717" s="2">
        <f t="shared" si="97"/>
        <v>0</v>
      </c>
      <c r="AW717" s="3" t="str">
        <f>IF($L717="","",IF(SUM($AJ717:AJ717)=0,$AE717,VLOOKUP($AP717,BaseEqptCdF!$C$5:$R$161,16,FALSE)*$AC$3))</f>
        <v/>
      </c>
      <c r="AX717" s="3" t="str">
        <f>IF($L717="","",IF(SUM($AJ717:AK717)=0,$AE717,VLOOKUP($AP717,BaseEqptCdF!$C$5:$R$161,16,FALSE)*$AC$3))</f>
        <v/>
      </c>
      <c r="AY717" s="3" t="str">
        <f>IF($L717="","",IF(SUM($AJ717:AL717)=0,$AE717,VLOOKUP($AP717,BaseEqptCdF!$C$5:$R$161,16,FALSE)*$AC$3))</f>
        <v/>
      </c>
      <c r="AZ717" s="3" t="str">
        <f>IF($L717="","",IF(SUM($AJ717:AM717)=0,$AE717,VLOOKUP($AP717,BaseEqptCdF!$C$5:$R$161,16,FALSE)*$AC$3))</f>
        <v/>
      </c>
      <c r="BA717" s="3" t="str">
        <f>IF($L717="","",IF(SUM($AJ717:AN717)=0,$AE717,VLOOKUP($AP717,BaseEqptCdF!$C$5:$R$161,16,FALSE)*$AC$3))</f>
        <v/>
      </c>
      <c r="BB717" s="2">
        <f t="shared" si="98"/>
        <v>0</v>
      </c>
      <c r="BC717" s="3" t="str">
        <f>IF($L717="","",IF(SUM($AJ717:AJ717)=0,$AF717,IF(LEFT(VLOOKUP($AP717,BaseEqptCdF!$C$5:$E$161,3,FALSE),2)="SD",0,IF(LEFT(VLOOKUP($AP717,BaseEqptCdF!$C$5:$E$161,3,FALSE),2)="SB",1*52,VLOOKUP($AP717,BaseEqptCdF!$C$5:$S$161,12,FALSE)*0.2*300))))</f>
        <v/>
      </c>
      <c r="BD717" s="3" t="str">
        <f>IF($L717="","",IF(SUM($AJ717:AK717)=0,$AF717,IF(LEFT(VLOOKUP($AP717,BaseEqptCdF!$C$5:$E$161,3,FALSE),2)="SD",0,IF(LEFT(VLOOKUP($AP717,BaseEqptCdF!$C$5:$E$161,3,FALSE),2)="SB",1*52,VLOOKUP($AP717,BaseEqptCdF!$C$5:$S$161,12,FALSE)*0.2*300))))</f>
        <v/>
      </c>
      <c r="BE717" s="3" t="str">
        <f>IF($L717="","",IF(SUM($AJ717:AL717)=0,$AF717,IF(LEFT(VLOOKUP($AP717,BaseEqptCdF!$C$5:$E$161,3,FALSE),2)="SD",0,IF(LEFT(VLOOKUP($AP717,BaseEqptCdF!$C$5:$E$161,3,FALSE),2)="SB",1*52,VLOOKUP($AP717,BaseEqptCdF!$C$5:$S$161,12,FALSE)*0.2*300))))</f>
        <v/>
      </c>
      <c r="BF717" s="3" t="str">
        <f>IF($L717="","",IF(SUM($AJ717:AM717)=0,$AF717,IF(LEFT(VLOOKUP($AP717,BaseEqptCdF!$C$5:$E$161,3,FALSE),2)="SD",0,IF(LEFT(VLOOKUP($AP717,BaseEqptCdF!$C$5:$E$161,3,FALSE),2)="SB",1*52,VLOOKUP($AP717,BaseEqptCdF!$C$5:$S$161,12,FALSE)*0.2*300))))</f>
        <v/>
      </c>
      <c r="BG717" s="3" t="str">
        <f>IF($L717="","",IF(SUM($AJ717:AN717)=0,$AF717,IF(LEFT(VLOOKUP($AP717,BaseEqptCdF!$C$5:$E$161,3,FALSE),2)="SD",0,IF(LEFT(VLOOKUP($AP717,BaseEqptCdF!$C$5:$E$161,3,FALSE),2)="SB",1*52,VLOOKUP($AP717,BaseEqptCdF!$C$5:$S$161,12,FALSE)*0.2*300))))</f>
        <v/>
      </c>
      <c r="BH717" s="2">
        <f t="shared" si="99"/>
        <v>0</v>
      </c>
    </row>
    <row r="718" spans="1:60" x14ac:dyDescent="0.25">
      <c r="A718" s="296" t="str">
        <f t="array" ref="A718">IF($C718="","",INDEX(Prog!$B$8:$D$300,MATCH($C718,nivo1,0),1))</f>
        <v/>
      </c>
      <c r="B718" s="296" t="str">
        <f t="array" ref="B718">IF($C718="","",INDEX(Prog!$B$8:$D$300,MATCH($C718,nivo1,0),2))</f>
        <v/>
      </c>
      <c r="C718" s="273"/>
      <c r="D718" s="267"/>
      <c r="E718" s="273"/>
      <c r="F718" s="273"/>
      <c r="G718" s="273"/>
      <c r="H718" s="273"/>
      <c r="I718" s="273"/>
      <c r="J718" s="273"/>
      <c r="K718" s="274"/>
      <c r="L718" s="273"/>
      <c r="M718" s="273"/>
      <c r="N718" s="273"/>
      <c r="O718" s="275"/>
      <c r="P718" s="273"/>
      <c r="Q718" s="273"/>
      <c r="R718" s="273"/>
      <c r="S718" s="273"/>
      <c r="T718" s="276"/>
      <c r="U718" s="276"/>
      <c r="V718" s="276"/>
      <c r="W718" s="276"/>
      <c r="X718" s="277"/>
      <c r="Y718" s="278"/>
      <c r="AA718" s="8" t="str">
        <f>IF($L718="","",VLOOKUP($L718,BaseEqptCdF!$C$5:$E$161,2,FALSE))</f>
        <v/>
      </c>
      <c r="AB718" s="8" t="str">
        <f>IF($L718="","",VLOOKUP($L718,BaseEqptCdF!$C$5:$E$161,3,FALSE))</f>
        <v/>
      </c>
      <c r="AC718" s="7" t="str">
        <f>IF($L718="","",VLOOKUP($L718,BaseEqptCdF!$C$5:$I$161,6,FALSE))</f>
        <v/>
      </c>
      <c r="AD718" s="7" t="str">
        <f>IF($L718="","",VLOOKUP($L718,BaseEqptCdF!$C$5:$I$161,7,FALSE))</f>
        <v/>
      </c>
      <c r="AE718" s="3" t="str">
        <f>IF($L718="","",VLOOKUP($L718,BaseEqptCdF!$C$5:$R$161,16,FALSE)*$AC$3)</f>
        <v/>
      </c>
      <c r="AF718" s="3" t="str">
        <f>IF($L718="","",IF(LEFT($AB718,2)="SD",0,IF(LEFT($AB718,2)="SB",1*52,IF($N718=Prog!$P$17,VLOOKUP($L718,BaseEqptCdF!$C$5:$P$161,14,FALSE)*1*300,VLOOKUP($L718,BaseEqptCdF!$C$5:$P$161,12,FALSE)*0.2*300))))</f>
        <v/>
      </c>
      <c r="AG718" s="6" t="str">
        <f t="shared" si="100"/>
        <v/>
      </c>
      <c r="AH718" s="6">
        <f>IF($U718=Prog!$S$18,YEAR($X718),"")</f>
        <v>1900</v>
      </c>
      <c r="AI718" s="5" t="str">
        <f>IF(OR($AG718="",$U718=Prog!$S$18),"",IF(OR($U718=Prog!$S$17,$U718=Prog!$S$16),YEAR($X718),IF($AG718="ND","ND",$AI$8+$O718)))</f>
        <v/>
      </c>
      <c r="AJ718" s="3" t="str">
        <f t="shared" si="95"/>
        <v/>
      </c>
      <c r="AK718" s="3" t="str">
        <f t="shared" si="94"/>
        <v/>
      </c>
      <c r="AL718" s="3" t="str">
        <f t="shared" si="94"/>
        <v/>
      </c>
      <c r="AM718" s="3" t="str">
        <f t="shared" si="94"/>
        <v/>
      </c>
      <c r="AN718" s="3" t="str">
        <f t="shared" si="94"/>
        <v/>
      </c>
      <c r="AO718" s="2">
        <f t="shared" si="96"/>
        <v>0</v>
      </c>
      <c r="AP718" s="4"/>
      <c r="AQ718" s="3">
        <f>IF(AJ718=1,VLOOKUP($AP718,BaseEqptCdF!$C$5:$R$161,16,FALSE),0)</f>
        <v>0</v>
      </c>
      <c r="AR718" s="3">
        <f>IF(AK718=1,VLOOKUP($AP718,BaseEqptCdF!$C$5:$R$161,16,FALSE),0)</f>
        <v>0</v>
      </c>
      <c r="AS718" s="3">
        <f>IF(AL718=1,VLOOKUP($AP718,BaseEqptCdF!$C$5:$R$161,16,FALSE),0)</f>
        <v>0</v>
      </c>
      <c r="AT718" s="3">
        <f>IF(AM718=1,VLOOKUP($AP718,BaseEqptCdF!$C$5:$R$161,16,FALSE),0)</f>
        <v>0</v>
      </c>
      <c r="AU718" s="3">
        <f>IF(AN718=1,VLOOKUP($AP718,BaseEqptCdF!$C$5:$R$161,16,FALSE),0)</f>
        <v>0</v>
      </c>
      <c r="AV718" s="2">
        <f t="shared" si="97"/>
        <v>0</v>
      </c>
      <c r="AW718" s="3" t="str">
        <f>IF($L718="","",IF(SUM($AJ718:AJ718)=0,$AE718,VLOOKUP($AP718,BaseEqptCdF!$C$5:$R$161,16,FALSE)*$AC$3))</f>
        <v/>
      </c>
      <c r="AX718" s="3" t="str">
        <f>IF($L718="","",IF(SUM($AJ718:AK718)=0,$AE718,VLOOKUP($AP718,BaseEqptCdF!$C$5:$R$161,16,FALSE)*$AC$3))</f>
        <v/>
      </c>
      <c r="AY718" s="3" t="str">
        <f>IF($L718="","",IF(SUM($AJ718:AL718)=0,$AE718,VLOOKUP($AP718,BaseEqptCdF!$C$5:$R$161,16,FALSE)*$AC$3))</f>
        <v/>
      </c>
      <c r="AZ718" s="3" t="str">
        <f>IF($L718="","",IF(SUM($AJ718:AM718)=0,$AE718,VLOOKUP($AP718,BaseEqptCdF!$C$5:$R$161,16,FALSE)*$AC$3))</f>
        <v/>
      </c>
      <c r="BA718" s="3" t="str">
        <f>IF($L718="","",IF(SUM($AJ718:AN718)=0,$AE718,VLOOKUP($AP718,BaseEqptCdF!$C$5:$R$161,16,FALSE)*$AC$3))</f>
        <v/>
      </c>
      <c r="BB718" s="2">
        <f t="shared" si="98"/>
        <v>0</v>
      </c>
      <c r="BC718" s="3" t="str">
        <f>IF($L718="","",IF(SUM($AJ718:AJ718)=0,$AF718,IF(LEFT(VLOOKUP($AP718,BaseEqptCdF!$C$5:$E$161,3,FALSE),2)="SD",0,IF(LEFT(VLOOKUP($AP718,BaseEqptCdF!$C$5:$E$161,3,FALSE),2)="SB",1*52,VLOOKUP($AP718,BaseEqptCdF!$C$5:$S$161,12,FALSE)*0.2*300))))</f>
        <v/>
      </c>
      <c r="BD718" s="3" t="str">
        <f>IF($L718="","",IF(SUM($AJ718:AK718)=0,$AF718,IF(LEFT(VLOOKUP($AP718,BaseEqptCdF!$C$5:$E$161,3,FALSE),2)="SD",0,IF(LEFT(VLOOKUP($AP718,BaseEqptCdF!$C$5:$E$161,3,FALSE),2)="SB",1*52,VLOOKUP($AP718,BaseEqptCdF!$C$5:$S$161,12,FALSE)*0.2*300))))</f>
        <v/>
      </c>
      <c r="BE718" s="3" t="str">
        <f>IF($L718="","",IF(SUM($AJ718:AL718)=0,$AF718,IF(LEFT(VLOOKUP($AP718,BaseEqptCdF!$C$5:$E$161,3,FALSE),2)="SD",0,IF(LEFT(VLOOKUP($AP718,BaseEqptCdF!$C$5:$E$161,3,FALSE),2)="SB",1*52,VLOOKUP($AP718,BaseEqptCdF!$C$5:$S$161,12,FALSE)*0.2*300))))</f>
        <v/>
      </c>
      <c r="BF718" s="3" t="str">
        <f>IF($L718="","",IF(SUM($AJ718:AM718)=0,$AF718,IF(LEFT(VLOOKUP($AP718,BaseEqptCdF!$C$5:$E$161,3,FALSE),2)="SD",0,IF(LEFT(VLOOKUP($AP718,BaseEqptCdF!$C$5:$E$161,3,FALSE),2)="SB",1*52,VLOOKUP($AP718,BaseEqptCdF!$C$5:$S$161,12,FALSE)*0.2*300))))</f>
        <v/>
      </c>
      <c r="BG718" s="3" t="str">
        <f>IF($L718="","",IF(SUM($AJ718:AN718)=0,$AF718,IF(LEFT(VLOOKUP($AP718,BaseEqptCdF!$C$5:$E$161,3,FALSE),2)="SD",0,IF(LEFT(VLOOKUP($AP718,BaseEqptCdF!$C$5:$E$161,3,FALSE),2)="SB",1*52,VLOOKUP($AP718,BaseEqptCdF!$C$5:$S$161,12,FALSE)*0.2*300))))</f>
        <v/>
      </c>
      <c r="BH718" s="2">
        <f t="shared" si="99"/>
        <v>0</v>
      </c>
    </row>
    <row r="719" spans="1:60" x14ac:dyDescent="0.25">
      <c r="A719" s="296" t="str">
        <f t="array" ref="A719">IF($C719="","",INDEX(Prog!$B$8:$D$300,MATCH($C719,nivo1,0),1))</f>
        <v/>
      </c>
      <c r="B719" s="296" t="str">
        <f t="array" ref="B719">IF($C719="","",INDEX(Prog!$B$8:$D$300,MATCH($C719,nivo1,0),2))</f>
        <v/>
      </c>
      <c r="C719" s="273"/>
      <c r="D719" s="267"/>
      <c r="E719" s="273"/>
      <c r="F719" s="273"/>
      <c r="G719" s="273"/>
      <c r="H719" s="273"/>
      <c r="I719" s="273"/>
      <c r="J719" s="273"/>
      <c r="K719" s="274"/>
      <c r="L719" s="273"/>
      <c r="M719" s="273"/>
      <c r="N719" s="273"/>
      <c r="O719" s="275"/>
      <c r="P719" s="273"/>
      <c r="Q719" s="273"/>
      <c r="R719" s="273"/>
      <c r="S719" s="273"/>
      <c r="T719" s="276"/>
      <c r="U719" s="276"/>
      <c r="V719" s="276"/>
      <c r="W719" s="276"/>
      <c r="X719" s="277"/>
      <c r="Y719" s="278"/>
      <c r="AA719" s="8" t="str">
        <f>IF($L719="","",VLOOKUP($L719,BaseEqptCdF!$C$5:$E$161,2,FALSE))</f>
        <v/>
      </c>
      <c r="AB719" s="8" t="str">
        <f>IF($L719="","",VLOOKUP($L719,BaseEqptCdF!$C$5:$E$161,3,FALSE))</f>
        <v/>
      </c>
      <c r="AC719" s="7" t="str">
        <f>IF($L719="","",VLOOKUP($L719,BaseEqptCdF!$C$5:$I$161,6,FALSE))</f>
        <v/>
      </c>
      <c r="AD719" s="7" t="str">
        <f>IF($L719="","",VLOOKUP($L719,BaseEqptCdF!$C$5:$I$161,7,FALSE))</f>
        <v/>
      </c>
      <c r="AE719" s="3" t="str">
        <f>IF($L719="","",VLOOKUP($L719,BaseEqptCdF!$C$5:$R$161,16,FALSE)*$AC$3)</f>
        <v/>
      </c>
      <c r="AF719" s="3" t="str">
        <f>IF($L719="","",IF(LEFT($AB719,2)="SD",0,IF(LEFT($AB719,2)="SB",1*52,IF($N719=Prog!$P$17,VLOOKUP($L719,BaseEqptCdF!$C$5:$P$161,14,FALSE)*1*300,VLOOKUP($L719,BaseEqptCdF!$C$5:$P$161,12,FALSE)*0.2*300))))</f>
        <v/>
      </c>
      <c r="AG719" s="6" t="str">
        <f t="shared" si="100"/>
        <v/>
      </c>
      <c r="AH719" s="6">
        <f>IF($U719=Prog!$S$18,YEAR($X719),"")</f>
        <v>1900</v>
      </c>
      <c r="AI719" s="5" t="str">
        <f>IF(OR($AG719="",$U719=Prog!$S$18),"",IF(OR($U719=Prog!$S$17,$U719=Prog!$S$16),YEAR($X719),IF($AG719="ND","ND",$AI$8+$O719)))</f>
        <v/>
      </c>
      <c r="AJ719" s="3" t="str">
        <f t="shared" si="95"/>
        <v/>
      </c>
      <c r="AK719" s="3" t="str">
        <f t="shared" si="94"/>
        <v/>
      </c>
      <c r="AL719" s="3" t="str">
        <f t="shared" si="94"/>
        <v/>
      </c>
      <c r="AM719" s="3" t="str">
        <f t="shared" si="94"/>
        <v/>
      </c>
      <c r="AN719" s="3" t="str">
        <f t="shared" si="94"/>
        <v/>
      </c>
      <c r="AO719" s="2">
        <f t="shared" si="96"/>
        <v>0</v>
      </c>
      <c r="AP719" s="4"/>
      <c r="AQ719" s="3">
        <f>IF(AJ719=1,VLOOKUP($AP719,BaseEqptCdF!$C$5:$R$161,16,FALSE),0)</f>
        <v>0</v>
      </c>
      <c r="AR719" s="3">
        <f>IF(AK719=1,VLOOKUP($AP719,BaseEqptCdF!$C$5:$R$161,16,FALSE),0)</f>
        <v>0</v>
      </c>
      <c r="AS719" s="3">
        <f>IF(AL719=1,VLOOKUP($AP719,BaseEqptCdF!$C$5:$R$161,16,FALSE),0)</f>
        <v>0</v>
      </c>
      <c r="AT719" s="3">
        <f>IF(AM719=1,VLOOKUP($AP719,BaseEqptCdF!$C$5:$R$161,16,FALSE),0)</f>
        <v>0</v>
      </c>
      <c r="AU719" s="3">
        <f>IF(AN719=1,VLOOKUP($AP719,BaseEqptCdF!$C$5:$R$161,16,FALSE),0)</f>
        <v>0</v>
      </c>
      <c r="AV719" s="2">
        <f t="shared" si="97"/>
        <v>0</v>
      </c>
      <c r="AW719" s="3" t="str">
        <f>IF($L719="","",IF(SUM($AJ719:AJ719)=0,$AE719,VLOOKUP($AP719,BaseEqptCdF!$C$5:$R$161,16,FALSE)*$AC$3))</f>
        <v/>
      </c>
      <c r="AX719" s="3" t="str">
        <f>IF($L719="","",IF(SUM($AJ719:AK719)=0,$AE719,VLOOKUP($AP719,BaseEqptCdF!$C$5:$R$161,16,FALSE)*$AC$3))</f>
        <v/>
      </c>
      <c r="AY719" s="3" t="str">
        <f>IF($L719="","",IF(SUM($AJ719:AL719)=0,$AE719,VLOOKUP($AP719,BaseEqptCdF!$C$5:$R$161,16,FALSE)*$AC$3))</f>
        <v/>
      </c>
      <c r="AZ719" s="3" t="str">
        <f>IF($L719="","",IF(SUM($AJ719:AM719)=0,$AE719,VLOOKUP($AP719,BaseEqptCdF!$C$5:$R$161,16,FALSE)*$AC$3))</f>
        <v/>
      </c>
      <c r="BA719" s="3" t="str">
        <f>IF($L719="","",IF(SUM($AJ719:AN719)=0,$AE719,VLOOKUP($AP719,BaseEqptCdF!$C$5:$R$161,16,FALSE)*$AC$3))</f>
        <v/>
      </c>
      <c r="BB719" s="2">
        <f t="shared" si="98"/>
        <v>0</v>
      </c>
      <c r="BC719" s="3" t="str">
        <f>IF($L719="","",IF(SUM($AJ719:AJ719)=0,$AF719,IF(LEFT(VLOOKUP($AP719,BaseEqptCdF!$C$5:$E$161,3,FALSE),2)="SD",0,IF(LEFT(VLOOKUP($AP719,BaseEqptCdF!$C$5:$E$161,3,FALSE),2)="SB",1*52,VLOOKUP($AP719,BaseEqptCdF!$C$5:$S$161,12,FALSE)*0.2*300))))</f>
        <v/>
      </c>
      <c r="BD719" s="3" t="str">
        <f>IF($L719="","",IF(SUM($AJ719:AK719)=0,$AF719,IF(LEFT(VLOOKUP($AP719,BaseEqptCdF!$C$5:$E$161,3,FALSE),2)="SD",0,IF(LEFT(VLOOKUP($AP719,BaseEqptCdF!$C$5:$E$161,3,FALSE),2)="SB",1*52,VLOOKUP($AP719,BaseEqptCdF!$C$5:$S$161,12,FALSE)*0.2*300))))</f>
        <v/>
      </c>
      <c r="BE719" s="3" t="str">
        <f>IF($L719="","",IF(SUM($AJ719:AL719)=0,$AF719,IF(LEFT(VLOOKUP($AP719,BaseEqptCdF!$C$5:$E$161,3,FALSE),2)="SD",0,IF(LEFT(VLOOKUP($AP719,BaseEqptCdF!$C$5:$E$161,3,FALSE),2)="SB",1*52,VLOOKUP($AP719,BaseEqptCdF!$C$5:$S$161,12,FALSE)*0.2*300))))</f>
        <v/>
      </c>
      <c r="BF719" s="3" t="str">
        <f>IF($L719="","",IF(SUM($AJ719:AM719)=0,$AF719,IF(LEFT(VLOOKUP($AP719,BaseEqptCdF!$C$5:$E$161,3,FALSE),2)="SD",0,IF(LEFT(VLOOKUP($AP719,BaseEqptCdF!$C$5:$E$161,3,FALSE),2)="SB",1*52,VLOOKUP($AP719,BaseEqptCdF!$C$5:$S$161,12,FALSE)*0.2*300))))</f>
        <v/>
      </c>
      <c r="BG719" s="3" t="str">
        <f>IF($L719="","",IF(SUM($AJ719:AN719)=0,$AF719,IF(LEFT(VLOOKUP($AP719,BaseEqptCdF!$C$5:$E$161,3,FALSE),2)="SD",0,IF(LEFT(VLOOKUP($AP719,BaseEqptCdF!$C$5:$E$161,3,FALSE),2)="SB",1*52,VLOOKUP($AP719,BaseEqptCdF!$C$5:$S$161,12,FALSE)*0.2*300))))</f>
        <v/>
      </c>
      <c r="BH719" s="2">
        <f t="shared" si="99"/>
        <v>0</v>
      </c>
    </row>
    <row r="720" spans="1:60" x14ac:dyDescent="0.25">
      <c r="A720" s="296" t="str">
        <f t="array" ref="A720">IF($C720="","",INDEX(Prog!$B$8:$D$300,MATCH($C720,nivo1,0),1))</f>
        <v/>
      </c>
      <c r="B720" s="296" t="str">
        <f t="array" ref="B720">IF($C720="","",INDEX(Prog!$B$8:$D$300,MATCH($C720,nivo1,0),2))</f>
        <v/>
      </c>
      <c r="C720" s="273"/>
      <c r="D720" s="267"/>
      <c r="E720" s="273"/>
      <c r="F720" s="273"/>
      <c r="G720" s="273"/>
      <c r="H720" s="273"/>
      <c r="I720" s="273"/>
      <c r="J720" s="273"/>
      <c r="K720" s="274"/>
      <c r="L720" s="273"/>
      <c r="M720" s="273"/>
      <c r="N720" s="273"/>
      <c r="O720" s="275"/>
      <c r="P720" s="273"/>
      <c r="Q720" s="273"/>
      <c r="R720" s="273"/>
      <c r="S720" s="273"/>
      <c r="T720" s="276"/>
      <c r="U720" s="276"/>
      <c r="V720" s="276"/>
      <c r="W720" s="276"/>
      <c r="X720" s="277"/>
      <c r="Y720" s="278"/>
      <c r="AA720" s="8" t="str">
        <f>IF($L720="","",VLOOKUP($L720,BaseEqptCdF!$C$5:$E$161,2,FALSE))</f>
        <v/>
      </c>
      <c r="AB720" s="8" t="str">
        <f>IF($L720="","",VLOOKUP($L720,BaseEqptCdF!$C$5:$E$161,3,FALSE))</f>
        <v/>
      </c>
      <c r="AC720" s="7" t="str">
        <f>IF($L720="","",VLOOKUP($L720,BaseEqptCdF!$C$5:$I$161,6,FALSE))</f>
        <v/>
      </c>
      <c r="AD720" s="7" t="str">
        <f>IF($L720="","",VLOOKUP($L720,BaseEqptCdF!$C$5:$I$161,7,FALSE))</f>
        <v/>
      </c>
      <c r="AE720" s="3" t="str">
        <f>IF($L720="","",VLOOKUP($L720,BaseEqptCdF!$C$5:$R$161,16,FALSE)*$AC$3)</f>
        <v/>
      </c>
      <c r="AF720" s="3" t="str">
        <f>IF($L720="","",IF(LEFT($AB720,2)="SD",0,IF(LEFT($AB720,2)="SB",1*52,IF($N720=Prog!$P$17,VLOOKUP($L720,BaseEqptCdF!$C$5:$P$161,14,FALSE)*1*300,VLOOKUP($L720,BaseEqptCdF!$C$5:$P$161,12,FALSE)*0.2*300))))</f>
        <v/>
      </c>
      <c r="AG720" s="6" t="str">
        <f t="shared" si="100"/>
        <v/>
      </c>
      <c r="AH720" s="6">
        <f>IF($U720=Prog!$S$18,YEAR($X720),"")</f>
        <v>1900</v>
      </c>
      <c r="AI720" s="5" t="str">
        <f>IF(OR($AG720="",$U720=Prog!$S$18),"",IF(OR($U720=Prog!$S$17,$U720=Prog!$S$16),YEAR($X720),IF($AG720="ND","ND",$AI$8+$O720)))</f>
        <v/>
      </c>
      <c r="AJ720" s="3" t="str">
        <f t="shared" si="95"/>
        <v/>
      </c>
      <c r="AK720" s="3" t="str">
        <f t="shared" si="94"/>
        <v/>
      </c>
      <c r="AL720" s="3" t="str">
        <f t="shared" si="94"/>
        <v/>
      </c>
      <c r="AM720" s="3" t="str">
        <f t="shared" si="94"/>
        <v/>
      </c>
      <c r="AN720" s="3" t="str">
        <f t="shared" si="94"/>
        <v/>
      </c>
      <c r="AO720" s="2">
        <f t="shared" si="96"/>
        <v>0</v>
      </c>
      <c r="AP720" s="4"/>
      <c r="AQ720" s="3">
        <f>IF(AJ720=1,VLOOKUP($AP720,BaseEqptCdF!$C$5:$R$161,16,FALSE),0)</f>
        <v>0</v>
      </c>
      <c r="AR720" s="3">
        <f>IF(AK720=1,VLOOKUP($AP720,BaseEqptCdF!$C$5:$R$161,16,FALSE),0)</f>
        <v>0</v>
      </c>
      <c r="AS720" s="3">
        <f>IF(AL720=1,VLOOKUP($AP720,BaseEqptCdF!$C$5:$R$161,16,FALSE),0)</f>
        <v>0</v>
      </c>
      <c r="AT720" s="3">
        <f>IF(AM720=1,VLOOKUP($AP720,BaseEqptCdF!$C$5:$R$161,16,FALSE),0)</f>
        <v>0</v>
      </c>
      <c r="AU720" s="3">
        <f>IF(AN720=1,VLOOKUP($AP720,BaseEqptCdF!$C$5:$R$161,16,FALSE),0)</f>
        <v>0</v>
      </c>
      <c r="AV720" s="2">
        <f t="shared" si="97"/>
        <v>0</v>
      </c>
      <c r="AW720" s="3" t="str">
        <f>IF($L720="","",IF(SUM($AJ720:AJ720)=0,$AE720,VLOOKUP($AP720,BaseEqptCdF!$C$5:$R$161,16,FALSE)*$AC$3))</f>
        <v/>
      </c>
      <c r="AX720" s="3" t="str">
        <f>IF($L720="","",IF(SUM($AJ720:AK720)=0,$AE720,VLOOKUP($AP720,BaseEqptCdF!$C$5:$R$161,16,FALSE)*$AC$3))</f>
        <v/>
      </c>
      <c r="AY720" s="3" t="str">
        <f>IF($L720="","",IF(SUM($AJ720:AL720)=0,$AE720,VLOOKUP($AP720,BaseEqptCdF!$C$5:$R$161,16,FALSE)*$AC$3))</f>
        <v/>
      </c>
      <c r="AZ720" s="3" t="str">
        <f>IF($L720="","",IF(SUM($AJ720:AM720)=0,$AE720,VLOOKUP($AP720,BaseEqptCdF!$C$5:$R$161,16,FALSE)*$AC$3))</f>
        <v/>
      </c>
      <c r="BA720" s="3" t="str">
        <f>IF($L720="","",IF(SUM($AJ720:AN720)=0,$AE720,VLOOKUP($AP720,BaseEqptCdF!$C$5:$R$161,16,FALSE)*$AC$3))</f>
        <v/>
      </c>
      <c r="BB720" s="2">
        <f t="shared" si="98"/>
        <v>0</v>
      </c>
      <c r="BC720" s="3" t="str">
        <f>IF($L720="","",IF(SUM($AJ720:AJ720)=0,$AF720,IF(LEFT(VLOOKUP($AP720,BaseEqptCdF!$C$5:$E$161,3,FALSE),2)="SD",0,IF(LEFT(VLOOKUP($AP720,BaseEqptCdF!$C$5:$E$161,3,FALSE),2)="SB",1*52,VLOOKUP($AP720,BaseEqptCdF!$C$5:$S$161,12,FALSE)*0.2*300))))</f>
        <v/>
      </c>
      <c r="BD720" s="3" t="str">
        <f>IF($L720="","",IF(SUM($AJ720:AK720)=0,$AF720,IF(LEFT(VLOOKUP($AP720,BaseEqptCdF!$C$5:$E$161,3,FALSE),2)="SD",0,IF(LEFT(VLOOKUP($AP720,BaseEqptCdF!$C$5:$E$161,3,FALSE),2)="SB",1*52,VLOOKUP($AP720,BaseEqptCdF!$C$5:$S$161,12,FALSE)*0.2*300))))</f>
        <v/>
      </c>
      <c r="BE720" s="3" t="str">
        <f>IF($L720="","",IF(SUM($AJ720:AL720)=0,$AF720,IF(LEFT(VLOOKUP($AP720,BaseEqptCdF!$C$5:$E$161,3,FALSE),2)="SD",0,IF(LEFT(VLOOKUP($AP720,BaseEqptCdF!$C$5:$E$161,3,FALSE),2)="SB",1*52,VLOOKUP($AP720,BaseEqptCdF!$C$5:$S$161,12,FALSE)*0.2*300))))</f>
        <v/>
      </c>
      <c r="BF720" s="3" t="str">
        <f>IF($L720="","",IF(SUM($AJ720:AM720)=0,$AF720,IF(LEFT(VLOOKUP($AP720,BaseEqptCdF!$C$5:$E$161,3,FALSE),2)="SD",0,IF(LEFT(VLOOKUP($AP720,BaseEqptCdF!$C$5:$E$161,3,FALSE),2)="SB",1*52,VLOOKUP($AP720,BaseEqptCdF!$C$5:$S$161,12,FALSE)*0.2*300))))</f>
        <v/>
      </c>
      <c r="BG720" s="3" t="str">
        <f>IF($L720="","",IF(SUM($AJ720:AN720)=0,$AF720,IF(LEFT(VLOOKUP($AP720,BaseEqptCdF!$C$5:$E$161,3,FALSE),2)="SD",0,IF(LEFT(VLOOKUP($AP720,BaseEqptCdF!$C$5:$E$161,3,FALSE),2)="SB",1*52,VLOOKUP($AP720,BaseEqptCdF!$C$5:$S$161,12,FALSE)*0.2*300))))</f>
        <v/>
      </c>
      <c r="BH720" s="2">
        <f t="shared" si="99"/>
        <v>0</v>
      </c>
    </row>
    <row r="721" spans="1:60" x14ac:dyDescent="0.25">
      <c r="A721" s="296" t="str">
        <f t="array" ref="A721">IF($C721="","",INDEX(Prog!$B$8:$D$300,MATCH($C721,nivo1,0),1))</f>
        <v/>
      </c>
      <c r="B721" s="296" t="str">
        <f t="array" ref="B721">IF($C721="","",INDEX(Prog!$B$8:$D$300,MATCH($C721,nivo1,0),2))</f>
        <v/>
      </c>
      <c r="C721" s="273"/>
      <c r="D721" s="267"/>
      <c r="E721" s="273"/>
      <c r="F721" s="273"/>
      <c r="G721" s="273"/>
      <c r="H721" s="273"/>
      <c r="I721" s="273"/>
      <c r="J721" s="273"/>
      <c r="K721" s="274"/>
      <c r="L721" s="273"/>
      <c r="M721" s="273"/>
      <c r="N721" s="273"/>
      <c r="O721" s="275"/>
      <c r="P721" s="273"/>
      <c r="Q721" s="273"/>
      <c r="R721" s="273"/>
      <c r="S721" s="273"/>
      <c r="T721" s="276"/>
      <c r="U721" s="276"/>
      <c r="V721" s="276"/>
      <c r="W721" s="276"/>
      <c r="X721" s="277"/>
      <c r="Y721" s="278"/>
      <c r="AA721" s="8" t="str">
        <f>IF($L721="","",VLOOKUP($L721,BaseEqptCdF!$C$5:$E$161,2,FALSE))</f>
        <v/>
      </c>
      <c r="AB721" s="8" t="str">
        <f>IF($L721="","",VLOOKUP($L721,BaseEqptCdF!$C$5:$E$161,3,FALSE))</f>
        <v/>
      </c>
      <c r="AC721" s="7" t="str">
        <f>IF($L721="","",VLOOKUP($L721,BaseEqptCdF!$C$5:$I$161,6,FALSE))</f>
        <v/>
      </c>
      <c r="AD721" s="7" t="str">
        <f>IF($L721="","",VLOOKUP($L721,BaseEqptCdF!$C$5:$I$161,7,FALSE))</f>
        <v/>
      </c>
      <c r="AE721" s="3" t="str">
        <f>IF($L721="","",VLOOKUP($L721,BaseEqptCdF!$C$5:$R$161,16,FALSE)*$AC$3)</f>
        <v/>
      </c>
      <c r="AF721" s="3" t="str">
        <f>IF($L721="","",IF(LEFT($AB721,2)="SD",0,IF(LEFT($AB721,2)="SB",1*52,IF($N721=Prog!$P$17,VLOOKUP($L721,BaseEqptCdF!$C$5:$P$161,14,FALSE)*1*300,VLOOKUP($L721,BaseEqptCdF!$C$5:$P$161,12,FALSE)*0.2*300))))</f>
        <v/>
      </c>
      <c r="AG721" s="6" t="str">
        <f t="shared" si="100"/>
        <v/>
      </c>
      <c r="AH721" s="6">
        <f>IF($U721=Prog!$S$18,YEAR($X721),"")</f>
        <v>1900</v>
      </c>
      <c r="AI721" s="5" t="str">
        <f>IF(OR($AG721="",$U721=Prog!$S$18),"",IF(OR($U721=Prog!$S$17,$U721=Prog!$S$16),YEAR($X721),IF($AG721="ND","ND",$AI$8+$O721)))</f>
        <v/>
      </c>
      <c r="AJ721" s="3" t="str">
        <f t="shared" si="95"/>
        <v/>
      </c>
      <c r="AK721" s="3" t="str">
        <f t="shared" si="94"/>
        <v/>
      </c>
      <c r="AL721" s="3" t="str">
        <f t="shared" si="94"/>
        <v/>
      </c>
      <c r="AM721" s="3" t="str">
        <f t="shared" si="94"/>
        <v/>
      </c>
      <c r="AN721" s="3" t="str">
        <f t="shared" si="94"/>
        <v/>
      </c>
      <c r="AO721" s="2">
        <f t="shared" si="96"/>
        <v>0</v>
      </c>
      <c r="AP721" s="4"/>
      <c r="AQ721" s="3">
        <f>IF(AJ721=1,VLOOKUP($AP721,BaseEqptCdF!$C$5:$R$161,16,FALSE),0)</f>
        <v>0</v>
      </c>
      <c r="AR721" s="3">
        <f>IF(AK721=1,VLOOKUP($AP721,BaseEqptCdF!$C$5:$R$161,16,FALSE),0)</f>
        <v>0</v>
      </c>
      <c r="AS721" s="3">
        <f>IF(AL721=1,VLOOKUP($AP721,BaseEqptCdF!$C$5:$R$161,16,FALSE),0)</f>
        <v>0</v>
      </c>
      <c r="AT721" s="3">
        <f>IF(AM721=1,VLOOKUP($AP721,BaseEqptCdF!$C$5:$R$161,16,FALSE),0)</f>
        <v>0</v>
      </c>
      <c r="AU721" s="3">
        <f>IF(AN721=1,VLOOKUP($AP721,BaseEqptCdF!$C$5:$R$161,16,FALSE),0)</f>
        <v>0</v>
      </c>
      <c r="AV721" s="2">
        <f t="shared" si="97"/>
        <v>0</v>
      </c>
      <c r="AW721" s="3" t="str">
        <f>IF($L721="","",IF(SUM($AJ721:AJ721)=0,$AE721,VLOOKUP($AP721,BaseEqptCdF!$C$5:$R$161,16,FALSE)*$AC$3))</f>
        <v/>
      </c>
      <c r="AX721" s="3" t="str">
        <f>IF($L721="","",IF(SUM($AJ721:AK721)=0,$AE721,VLOOKUP($AP721,BaseEqptCdF!$C$5:$R$161,16,FALSE)*$AC$3))</f>
        <v/>
      </c>
      <c r="AY721" s="3" t="str">
        <f>IF($L721="","",IF(SUM($AJ721:AL721)=0,$AE721,VLOOKUP($AP721,BaseEqptCdF!$C$5:$R$161,16,FALSE)*$AC$3))</f>
        <v/>
      </c>
      <c r="AZ721" s="3" t="str">
        <f>IF($L721="","",IF(SUM($AJ721:AM721)=0,$AE721,VLOOKUP($AP721,BaseEqptCdF!$C$5:$R$161,16,FALSE)*$AC$3))</f>
        <v/>
      </c>
      <c r="BA721" s="3" t="str">
        <f>IF($L721="","",IF(SUM($AJ721:AN721)=0,$AE721,VLOOKUP($AP721,BaseEqptCdF!$C$5:$R$161,16,FALSE)*$AC$3))</f>
        <v/>
      </c>
      <c r="BB721" s="2">
        <f t="shared" si="98"/>
        <v>0</v>
      </c>
      <c r="BC721" s="3" t="str">
        <f>IF($L721="","",IF(SUM($AJ721:AJ721)=0,$AF721,IF(LEFT(VLOOKUP($AP721,BaseEqptCdF!$C$5:$E$161,3,FALSE),2)="SD",0,IF(LEFT(VLOOKUP($AP721,BaseEqptCdF!$C$5:$E$161,3,FALSE),2)="SB",1*52,VLOOKUP($AP721,BaseEqptCdF!$C$5:$S$161,12,FALSE)*0.2*300))))</f>
        <v/>
      </c>
      <c r="BD721" s="3" t="str">
        <f>IF($L721="","",IF(SUM($AJ721:AK721)=0,$AF721,IF(LEFT(VLOOKUP($AP721,BaseEqptCdF!$C$5:$E$161,3,FALSE),2)="SD",0,IF(LEFT(VLOOKUP($AP721,BaseEqptCdF!$C$5:$E$161,3,FALSE),2)="SB",1*52,VLOOKUP($AP721,BaseEqptCdF!$C$5:$S$161,12,FALSE)*0.2*300))))</f>
        <v/>
      </c>
      <c r="BE721" s="3" t="str">
        <f>IF($L721="","",IF(SUM($AJ721:AL721)=0,$AF721,IF(LEFT(VLOOKUP($AP721,BaseEqptCdF!$C$5:$E$161,3,FALSE),2)="SD",0,IF(LEFT(VLOOKUP($AP721,BaseEqptCdF!$C$5:$E$161,3,FALSE),2)="SB",1*52,VLOOKUP($AP721,BaseEqptCdF!$C$5:$S$161,12,FALSE)*0.2*300))))</f>
        <v/>
      </c>
      <c r="BF721" s="3" t="str">
        <f>IF($L721="","",IF(SUM($AJ721:AM721)=0,$AF721,IF(LEFT(VLOOKUP($AP721,BaseEqptCdF!$C$5:$E$161,3,FALSE),2)="SD",0,IF(LEFT(VLOOKUP($AP721,BaseEqptCdF!$C$5:$E$161,3,FALSE),2)="SB",1*52,VLOOKUP($AP721,BaseEqptCdF!$C$5:$S$161,12,FALSE)*0.2*300))))</f>
        <v/>
      </c>
      <c r="BG721" s="3" t="str">
        <f>IF($L721="","",IF(SUM($AJ721:AN721)=0,$AF721,IF(LEFT(VLOOKUP($AP721,BaseEqptCdF!$C$5:$E$161,3,FALSE),2)="SD",0,IF(LEFT(VLOOKUP($AP721,BaseEqptCdF!$C$5:$E$161,3,FALSE),2)="SB",1*52,VLOOKUP($AP721,BaseEqptCdF!$C$5:$S$161,12,FALSE)*0.2*300))))</f>
        <v/>
      </c>
      <c r="BH721" s="2">
        <f t="shared" si="99"/>
        <v>0</v>
      </c>
    </row>
    <row r="722" spans="1:60" x14ac:dyDescent="0.25">
      <c r="A722" s="296" t="str">
        <f t="array" ref="A722">IF($C722="","",INDEX(Prog!$B$8:$D$300,MATCH($C722,nivo1,0),1))</f>
        <v/>
      </c>
      <c r="B722" s="296" t="str">
        <f t="array" ref="B722">IF($C722="","",INDEX(Prog!$B$8:$D$300,MATCH($C722,nivo1,0),2))</f>
        <v/>
      </c>
      <c r="C722" s="273"/>
      <c r="D722" s="267"/>
      <c r="E722" s="273"/>
      <c r="F722" s="273"/>
      <c r="G722" s="273"/>
      <c r="H722" s="273"/>
      <c r="I722" s="273"/>
      <c r="J722" s="273"/>
      <c r="K722" s="274"/>
      <c r="L722" s="273"/>
      <c r="M722" s="273"/>
      <c r="N722" s="273"/>
      <c r="O722" s="275"/>
      <c r="P722" s="273"/>
      <c r="Q722" s="273"/>
      <c r="R722" s="273"/>
      <c r="S722" s="273"/>
      <c r="T722" s="276"/>
      <c r="U722" s="276"/>
      <c r="V722" s="276"/>
      <c r="W722" s="276"/>
      <c r="X722" s="277"/>
      <c r="Y722" s="278"/>
      <c r="AA722" s="8" t="str">
        <f>IF($L722="","",VLOOKUP($L722,BaseEqptCdF!$C$5:$E$161,2,FALSE))</f>
        <v/>
      </c>
      <c r="AB722" s="8" t="str">
        <f>IF($L722="","",VLOOKUP($L722,BaseEqptCdF!$C$5:$E$161,3,FALSE))</f>
        <v/>
      </c>
      <c r="AC722" s="7" t="str">
        <f>IF($L722="","",VLOOKUP($L722,BaseEqptCdF!$C$5:$I$161,6,FALSE))</f>
        <v/>
      </c>
      <c r="AD722" s="7" t="str">
        <f>IF($L722="","",VLOOKUP($L722,BaseEqptCdF!$C$5:$I$161,7,FALSE))</f>
        <v/>
      </c>
      <c r="AE722" s="3" t="str">
        <f>IF($L722="","",VLOOKUP($L722,BaseEqptCdF!$C$5:$R$161,16,FALSE)*$AC$3)</f>
        <v/>
      </c>
      <c r="AF722" s="3" t="str">
        <f>IF($L722="","",IF(LEFT($AB722,2)="SD",0,IF(LEFT($AB722,2)="SB",1*52,IF($N722=Prog!$P$17,VLOOKUP($L722,BaseEqptCdF!$C$5:$P$161,14,FALSE)*1*300,VLOOKUP($L722,BaseEqptCdF!$C$5:$P$161,12,FALSE)*0.2*300))))</f>
        <v/>
      </c>
      <c r="AG722" s="6" t="str">
        <f t="shared" si="100"/>
        <v/>
      </c>
      <c r="AH722" s="6">
        <f>IF($U722=Prog!$S$18,YEAR($X722),"")</f>
        <v>1900</v>
      </c>
      <c r="AI722" s="5" t="str">
        <f>IF(OR($AG722="",$U722=Prog!$S$18),"",IF(OR($U722=Prog!$S$17,$U722=Prog!$S$16),YEAR($X722),IF($AG722="ND","ND",$AI$8+$O722)))</f>
        <v/>
      </c>
      <c r="AJ722" s="3" t="str">
        <f t="shared" si="95"/>
        <v/>
      </c>
      <c r="AK722" s="3" t="str">
        <f t="shared" si="94"/>
        <v/>
      </c>
      <c r="AL722" s="3" t="str">
        <f t="shared" si="94"/>
        <v/>
      </c>
      <c r="AM722" s="3" t="str">
        <f t="shared" si="94"/>
        <v/>
      </c>
      <c r="AN722" s="3" t="str">
        <f t="shared" si="94"/>
        <v/>
      </c>
      <c r="AO722" s="2">
        <f t="shared" si="96"/>
        <v>0</v>
      </c>
      <c r="AP722" s="4"/>
      <c r="AQ722" s="3">
        <f>IF(AJ722=1,VLOOKUP($AP722,BaseEqptCdF!$C$5:$R$161,16,FALSE),0)</f>
        <v>0</v>
      </c>
      <c r="AR722" s="3">
        <f>IF(AK722=1,VLOOKUP($AP722,BaseEqptCdF!$C$5:$R$161,16,FALSE),0)</f>
        <v>0</v>
      </c>
      <c r="AS722" s="3">
        <f>IF(AL722=1,VLOOKUP($AP722,BaseEqptCdF!$C$5:$R$161,16,FALSE),0)</f>
        <v>0</v>
      </c>
      <c r="AT722" s="3">
        <f>IF(AM722=1,VLOOKUP($AP722,BaseEqptCdF!$C$5:$R$161,16,FALSE),0)</f>
        <v>0</v>
      </c>
      <c r="AU722" s="3">
        <f>IF(AN722=1,VLOOKUP($AP722,BaseEqptCdF!$C$5:$R$161,16,FALSE),0)</f>
        <v>0</v>
      </c>
      <c r="AV722" s="2">
        <f t="shared" si="97"/>
        <v>0</v>
      </c>
      <c r="AW722" s="3" t="str">
        <f>IF($L722="","",IF(SUM($AJ722:AJ722)=0,$AE722,VLOOKUP($AP722,BaseEqptCdF!$C$5:$R$161,16,FALSE)*$AC$3))</f>
        <v/>
      </c>
      <c r="AX722" s="3" t="str">
        <f>IF($L722="","",IF(SUM($AJ722:AK722)=0,$AE722,VLOOKUP($AP722,BaseEqptCdF!$C$5:$R$161,16,FALSE)*$AC$3))</f>
        <v/>
      </c>
      <c r="AY722" s="3" t="str">
        <f>IF($L722="","",IF(SUM($AJ722:AL722)=0,$AE722,VLOOKUP($AP722,BaseEqptCdF!$C$5:$R$161,16,FALSE)*$AC$3))</f>
        <v/>
      </c>
      <c r="AZ722" s="3" t="str">
        <f>IF($L722="","",IF(SUM($AJ722:AM722)=0,$AE722,VLOOKUP($AP722,BaseEqptCdF!$C$5:$R$161,16,FALSE)*$AC$3))</f>
        <v/>
      </c>
      <c r="BA722" s="3" t="str">
        <f>IF($L722="","",IF(SUM($AJ722:AN722)=0,$AE722,VLOOKUP($AP722,BaseEqptCdF!$C$5:$R$161,16,FALSE)*$AC$3))</f>
        <v/>
      </c>
      <c r="BB722" s="2">
        <f t="shared" si="98"/>
        <v>0</v>
      </c>
      <c r="BC722" s="3" t="str">
        <f>IF($L722="","",IF(SUM($AJ722:AJ722)=0,$AF722,IF(LEFT(VLOOKUP($AP722,BaseEqptCdF!$C$5:$E$161,3,FALSE),2)="SD",0,IF(LEFT(VLOOKUP($AP722,BaseEqptCdF!$C$5:$E$161,3,FALSE),2)="SB",1*52,VLOOKUP($AP722,BaseEqptCdF!$C$5:$S$161,12,FALSE)*0.2*300))))</f>
        <v/>
      </c>
      <c r="BD722" s="3" t="str">
        <f>IF($L722="","",IF(SUM($AJ722:AK722)=0,$AF722,IF(LEFT(VLOOKUP($AP722,BaseEqptCdF!$C$5:$E$161,3,FALSE),2)="SD",0,IF(LEFT(VLOOKUP($AP722,BaseEqptCdF!$C$5:$E$161,3,FALSE),2)="SB",1*52,VLOOKUP($AP722,BaseEqptCdF!$C$5:$S$161,12,FALSE)*0.2*300))))</f>
        <v/>
      </c>
      <c r="BE722" s="3" t="str">
        <f>IF($L722="","",IF(SUM($AJ722:AL722)=0,$AF722,IF(LEFT(VLOOKUP($AP722,BaseEqptCdF!$C$5:$E$161,3,FALSE),2)="SD",0,IF(LEFT(VLOOKUP($AP722,BaseEqptCdF!$C$5:$E$161,3,FALSE),2)="SB",1*52,VLOOKUP($AP722,BaseEqptCdF!$C$5:$S$161,12,FALSE)*0.2*300))))</f>
        <v/>
      </c>
      <c r="BF722" s="3" t="str">
        <f>IF($L722="","",IF(SUM($AJ722:AM722)=0,$AF722,IF(LEFT(VLOOKUP($AP722,BaseEqptCdF!$C$5:$E$161,3,FALSE),2)="SD",0,IF(LEFT(VLOOKUP($AP722,BaseEqptCdF!$C$5:$E$161,3,FALSE),2)="SB",1*52,VLOOKUP($AP722,BaseEqptCdF!$C$5:$S$161,12,FALSE)*0.2*300))))</f>
        <v/>
      </c>
      <c r="BG722" s="3" t="str">
        <f>IF($L722="","",IF(SUM($AJ722:AN722)=0,$AF722,IF(LEFT(VLOOKUP($AP722,BaseEqptCdF!$C$5:$E$161,3,FALSE),2)="SD",0,IF(LEFT(VLOOKUP($AP722,BaseEqptCdF!$C$5:$E$161,3,FALSE),2)="SB",1*52,VLOOKUP($AP722,BaseEqptCdF!$C$5:$S$161,12,FALSE)*0.2*300))))</f>
        <v/>
      </c>
      <c r="BH722" s="2">
        <f t="shared" si="99"/>
        <v>0</v>
      </c>
    </row>
    <row r="723" spans="1:60" x14ac:dyDescent="0.25">
      <c r="A723" s="296" t="str">
        <f t="array" ref="A723">IF($C723="","",INDEX(Prog!$B$8:$D$300,MATCH($C723,nivo1,0),1))</f>
        <v/>
      </c>
      <c r="B723" s="296" t="str">
        <f t="array" ref="B723">IF($C723="","",INDEX(Prog!$B$8:$D$300,MATCH($C723,nivo1,0),2))</f>
        <v/>
      </c>
      <c r="C723" s="273"/>
      <c r="D723" s="267"/>
      <c r="E723" s="273"/>
      <c r="F723" s="273"/>
      <c r="G723" s="273"/>
      <c r="H723" s="273"/>
      <c r="I723" s="273"/>
      <c r="J723" s="273"/>
      <c r="K723" s="274"/>
      <c r="L723" s="273"/>
      <c r="M723" s="273"/>
      <c r="N723" s="273"/>
      <c r="O723" s="275"/>
      <c r="P723" s="273"/>
      <c r="Q723" s="273"/>
      <c r="R723" s="273"/>
      <c r="S723" s="273"/>
      <c r="T723" s="276"/>
      <c r="U723" s="276"/>
      <c r="V723" s="276"/>
      <c r="W723" s="276"/>
      <c r="X723" s="277"/>
      <c r="Y723" s="278"/>
      <c r="AA723" s="8" t="str">
        <f>IF($L723="","",VLOOKUP($L723,BaseEqptCdF!$C$5:$E$161,2,FALSE))</f>
        <v/>
      </c>
      <c r="AB723" s="8" t="str">
        <f>IF($L723="","",VLOOKUP($L723,BaseEqptCdF!$C$5:$E$161,3,FALSE))</f>
        <v/>
      </c>
      <c r="AC723" s="7" t="str">
        <f>IF($L723="","",VLOOKUP($L723,BaseEqptCdF!$C$5:$I$161,6,FALSE))</f>
        <v/>
      </c>
      <c r="AD723" s="7" t="str">
        <f>IF($L723="","",VLOOKUP($L723,BaseEqptCdF!$C$5:$I$161,7,FALSE))</f>
        <v/>
      </c>
      <c r="AE723" s="3" t="str">
        <f>IF($L723="","",VLOOKUP($L723,BaseEqptCdF!$C$5:$R$161,16,FALSE)*$AC$3)</f>
        <v/>
      </c>
      <c r="AF723" s="3" t="str">
        <f>IF($L723="","",IF(LEFT($AB723,2)="SD",0,IF(LEFT($AB723,2)="SB",1*52,IF($N723=Prog!$P$17,VLOOKUP($L723,BaseEqptCdF!$C$5:$P$161,14,FALSE)*1*300,VLOOKUP($L723,BaseEqptCdF!$C$5:$P$161,12,FALSE)*0.2*300))))</f>
        <v/>
      </c>
      <c r="AG723" s="6" t="str">
        <f t="shared" si="100"/>
        <v/>
      </c>
      <c r="AH723" s="6">
        <f>IF($U723=Prog!$S$18,YEAR($X723),"")</f>
        <v>1900</v>
      </c>
      <c r="AI723" s="5" t="str">
        <f>IF(OR($AG723="",$U723=Prog!$S$18),"",IF(OR($U723=Prog!$S$17,$U723=Prog!$S$16),YEAR($X723),IF($AG723="ND","ND",$AI$8+$O723)))</f>
        <v/>
      </c>
      <c r="AJ723" s="3" t="str">
        <f t="shared" si="95"/>
        <v/>
      </c>
      <c r="AK723" s="3" t="str">
        <f t="shared" si="94"/>
        <v/>
      </c>
      <c r="AL723" s="3" t="str">
        <f t="shared" si="94"/>
        <v/>
      </c>
      <c r="AM723" s="3" t="str">
        <f t="shared" si="94"/>
        <v/>
      </c>
      <c r="AN723" s="3" t="str">
        <f t="shared" si="94"/>
        <v/>
      </c>
      <c r="AO723" s="2">
        <f t="shared" si="96"/>
        <v>0</v>
      </c>
      <c r="AP723" s="4"/>
      <c r="AQ723" s="3">
        <f>IF(AJ723=1,VLOOKUP($AP723,BaseEqptCdF!$C$5:$R$161,16,FALSE),0)</f>
        <v>0</v>
      </c>
      <c r="AR723" s="3">
        <f>IF(AK723=1,VLOOKUP($AP723,BaseEqptCdF!$C$5:$R$161,16,FALSE),0)</f>
        <v>0</v>
      </c>
      <c r="AS723" s="3">
        <f>IF(AL723=1,VLOOKUP($AP723,BaseEqptCdF!$C$5:$R$161,16,FALSE),0)</f>
        <v>0</v>
      </c>
      <c r="AT723" s="3">
        <f>IF(AM723=1,VLOOKUP($AP723,BaseEqptCdF!$C$5:$R$161,16,FALSE),0)</f>
        <v>0</v>
      </c>
      <c r="AU723" s="3">
        <f>IF(AN723=1,VLOOKUP($AP723,BaseEqptCdF!$C$5:$R$161,16,FALSE),0)</f>
        <v>0</v>
      </c>
      <c r="AV723" s="2">
        <f t="shared" si="97"/>
        <v>0</v>
      </c>
      <c r="AW723" s="3" t="str">
        <f>IF($L723="","",IF(SUM($AJ723:AJ723)=0,$AE723,VLOOKUP($AP723,BaseEqptCdF!$C$5:$R$161,16,FALSE)*$AC$3))</f>
        <v/>
      </c>
      <c r="AX723" s="3" t="str">
        <f>IF($L723="","",IF(SUM($AJ723:AK723)=0,$AE723,VLOOKUP($AP723,BaseEqptCdF!$C$5:$R$161,16,FALSE)*$AC$3))</f>
        <v/>
      </c>
      <c r="AY723" s="3" t="str">
        <f>IF($L723="","",IF(SUM($AJ723:AL723)=0,$AE723,VLOOKUP($AP723,BaseEqptCdF!$C$5:$R$161,16,FALSE)*$AC$3))</f>
        <v/>
      </c>
      <c r="AZ723" s="3" t="str">
        <f>IF($L723="","",IF(SUM($AJ723:AM723)=0,$AE723,VLOOKUP($AP723,BaseEqptCdF!$C$5:$R$161,16,FALSE)*$AC$3))</f>
        <v/>
      </c>
      <c r="BA723" s="3" t="str">
        <f>IF($L723="","",IF(SUM($AJ723:AN723)=0,$AE723,VLOOKUP($AP723,BaseEqptCdF!$C$5:$R$161,16,FALSE)*$AC$3))</f>
        <v/>
      </c>
      <c r="BB723" s="2">
        <f t="shared" si="98"/>
        <v>0</v>
      </c>
      <c r="BC723" s="3" t="str">
        <f>IF($L723="","",IF(SUM($AJ723:AJ723)=0,$AF723,IF(LEFT(VLOOKUP($AP723,BaseEqptCdF!$C$5:$E$161,3,FALSE),2)="SD",0,IF(LEFT(VLOOKUP($AP723,BaseEqptCdF!$C$5:$E$161,3,FALSE),2)="SB",1*52,VLOOKUP($AP723,BaseEqptCdF!$C$5:$S$161,12,FALSE)*0.2*300))))</f>
        <v/>
      </c>
      <c r="BD723" s="3" t="str">
        <f>IF($L723="","",IF(SUM($AJ723:AK723)=0,$AF723,IF(LEFT(VLOOKUP($AP723,BaseEqptCdF!$C$5:$E$161,3,FALSE),2)="SD",0,IF(LEFT(VLOOKUP($AP723,BaseEqptCdF!$C$5:$E$161,3,FALSE),2)="SB",1*52,VLOOKUP($AP723,BaseEqptCdF!$C$5:$S$161,12,FALSE)*0.2*300))))</f>
        <v/>
      </c>
      <c r="BE723" s="3" t="str">
        <f>IF($L723="","",IF(SUM($AJ723:AL723)=0,$AF723,IF(LEFT(VLOOKUP($AP723,BaseEqptCdF!$C$5:$E$161,3,FALSE),2)="SD",0,IF(LEFT(VLOOKUP($AP723,BaseEqptCdF!$C$5:$E$161,3,FALSE),2)="SB",1*52,VLOOKUP($AP723,BaseEqptCdF!$C$5:$S$161,12,FALSE)*0.2*300))))</f>
        <v/>
      </c>
      <c r="BF723" s="3" t="str">
        <f>IF($L723="","",IF(SUM($AJ723:AM723)=0,$AF723,IF(LEFT(VLOOKUP($AP723,BaseEqptCdF!$C$5:$E$161,3,FALSE),2)="SD",0,IF(LEFT(VLOOKUP($AP723,BaseEqptCdF!$C$5:$E$161,3,FALSE),2)="SB",1*52,VLOOKUP($AP723,BaseEqptCdF!$C$5:$S$161,12,FALSE)*0.2*300))))</f>
        <v/>
      </c>
      <c r="BG723" s="3" t="str">
        <f>IF($L723="","",IF(SUM($AJ723:AN723)=0,$AF723,IF(LEFT(VLOOKUP($AP723,BaseEqptCdF!$C$5:$E$161,3,FALSE),2)="SD",0,IF(LEFT(VLOOKUP($AP723,BaseEqptCdF!$C$5:$E$161,3,FALSE),2)="SB",1*52,VLOOKUP($AP723,BaseEqptCdF!$C$5:$S$161,12,FALSE)*0.2*300))))</f>
        <v/>
      </c>
      <c r="BH723" s="2">
        <f t="shared" si="99"/>
        <v>0</v>
      </c>
    </row>
    <row r="724" spans="1:60" x14ac:dyDescent="0.25">
      <c r="A724" s="296" t="str">
        <f t="array" ref="A724">IF($C724="","",INDEX(Prog!$B$8:$D$300,MATCH($C724,nivo1,0),1))</f>
        <v/>
      </c>
      <c r="B724" s="296" t="str">
        <f t="array" ref="B724">IF($C724="","",INDEX(Prog!$B$8:$D$300,MATCH($C724,nivo1,0),2))</f>
        <v/>
      </c>
      <c r="C724" s="273"/>
      <c r="D724" s="267"/>
      <c r="E724" s="273"/>
      <c r="F724" s="273"/>
      <c r="G724" s="273"/>
      <c r="H724" s="273"/>
      <c r="I724" s="273"/>
      <c r="J724" s="273"/>
      <c r="K724" s="274"/>
      <c r="L724" s="273"/>
      <c r="M724" s="273"/>
      <c r="N724" s="273"/>
      <c r="O724" s="275"/>
      <c r="P724" s="273"/>
      <c r="Q724" s="273"/>
      <c r="R724" s="273"/>
      <c r="S724" s="273"/>
      <c r="T724" s="276"/>
      <c r="U724" s="276"/>
      <c r="V724" s="276"/>
      <c r="W724" s="276"/>
      <c r="X724" s="277"/>
      <c r="Y724" s="278"/>
      <c r="AA724" s="8" t="str">
        <f>IF($L724="","",VLOOKUP($L724,BaseEqptCdF!$C$5:$E$161,2,FALSE))</f>
        <v/>
      </c>
      <c r="AB724" s="8" t="str">
        <f>IF($L724="","",VLOOKUP($L724,BaseEqptCdF!$C$5:$E$161,3,FALSE))</f>
        <v/>
      </c>
      <c r="AC724" s="7" t="str">
        <f>IF($L724="","",VLOOKUP($L724,BaseEqptCdF!$C$5:$I$161,6,FALSE))</f>
        <v/>
      </c>
      <c r="AD724" s="7" t="str">
        <f>IF($L724="","",VLOOKUP($L724,BaseEqptCdF!$C$5:$I$161,7,FALSE))</f>
        <v/>
      </c>
      <c r="AE724" s="3" t="str">
        <f>IF($L724="","",VLOOKUP($L724,BaseEqptCdF!$C$5:$R$161,16,FALSE)*$AC$3)</f>
        <v/>
      </c>
      <c r="AF724" s="3" t="str">
        <f>IF($L724="","",IF(LEFT($AB724,2)="SD",0,IF(LEFT($AB724,2)="SB",1*52,IF($N724=Prog!$P$17,VLOOKUP($L724,BaseEqptCdF!$C$5:$P$161,14,FALSE)*1*300,VLOOKUP($L724,BaseEqptCdF!$C$5:$P$161,12,FALSE)*0.2*300))))</f>
        <v/>
      </c>
      <c r="AG724" s="6" t="str">
        <f t="shared" si="100"/>
        <v/>
      </c>
      <c r="AH724" s="6">
        <f>IF($U724=Prog!$S$18,YEAR($X724),"")</f>
        <v>1900</v>
      </c>
      <c r="AI724" s="5" t="str">
        <f>IF(OR($AG724="",$U724=Prog!$S$18),"",IF(OR($U724=Prog!$S$17,$U724=Prog!$S$16),YEAR($X724),IF($AG724="ND","ND",$AI$8+$O724)))</f>
        <v/>
      </c>
      <c r="AJ724" s="3" t="str">
        <f t="shared" si="95"/>
        <v/>
      </c>
      <c r="AK724" s="3" t="str">
        <f t="shared" si="94"/>
        <v/>
      </c>
      <c r="AL724" s="3" t="str">
        <f t="shared" si="94"/>
        <v/>
      </c>
      <c r="AM724" s="3" t="str">
        <f t="shared" si="94"/>
        <v/>
      </c>
      <c r="AN724" s="3" t="str">
        <f t="shared" si="94"/>
        <v/>
      </c>
      <c r="AO724" s="2">
        <f t="shared" si="96"/>
        <v>0</v>
      </c>
      <c r="AP724" s="4"/>
      <c r="AQ724" s="3">
        <f>IF(AJ724=1,VLOOKUP($AP724,BaseEqptCdF!$C$5:$R$161,16,FALSE),0)</f>
        <v>0</v>
      </c>
      <c r="AR724" s="3">
        <f>IF(AK724=1,VLOOKUP($AP724,BaseEqptCdF!$C$5:$R$161,16,FALSE),0)</f>
        <v>0</v>
      </c>
      <c r="AS724" s="3">
        <f>IF(AL724=1,VLOOKUP($AP724,BaseEqptCdF!$C$5:$R$161,16,FALSE),0)</f>
        <v>0</v>
      </c>
      <c r="AT724" s="3">
        <f>IF(AM724=1,VLOOKUP($AP724,BaseEqptCdF!$C$5:$R$161,16,FALSE),0)</f>
        <v>0</v>
      </c>
      <c r="AU724" s="3">
        <f>IF(AN724=1,VLOOKUP($AP724,BaseEqptCdF!$C$5:$R$161,16,FALSE),0)</f>
        <v>0</v>
      </c>
      <c r="AV724" s="2">
        <f t="shared" si="97"/>
        <v>0</v>
      </c>
      <c r="AW724" s="3" t="str">
        <f>IF($L724="","",IF(SUM($AJ724:AJ724)=0,$AE724,VLOOKUP($AP724,BaseEqptCdF!$C$5:$R$161,16,FALSE)*$AC$3))</f>
        <v/>
      </c>
      <c r="AX724" s="3" t="str">
        <f>IF($L724="","",IF(SUM($AJ724:AK724)=0,$AE724,VLOOKUP($AP724,BaseEqptCdF!$C$5:$R$161,16,FALSE)*$AC$3))</f>
        <v/>
      </c>
      <c r="AY724" s="3" t="str">
        <f>IF($L724="","",IF(SUM($AJ724:AL724)=0,$AE724,VLOOKUP($AP724,BaseEqptCdF!$C$5:$R$161,16,FALSE)*$AC$3))</f>
        <v/>
      </c>
      <c r="AZ724" s="3" t="str">
        <f>IF($L724="","",IF(SUM($AJ724:AM724)=0,$AE724,VLOOKUP($AP724,BaseEqptCdF!$C$5:$R$161,16,FALSE)*$AC$3))</f>
        <v/>
      </c>
      <c r="BA724" s="3" t="str">
        <f>IF($L724="","",IF(SUM($AJ724:AN724)=0,$AE724,VLOOKUP($AP724,BaseEqptCdF!$C$5:$R$161,16,FALSE)*$AC$3))</f>
        <v/>
      </c>
      <c r="BB724" s="2">
        <f t="shared" si="98"/>
        <v>0</v>
      </c>
      <c r="BC724" s="3" t="str">
        <f>IF($L724="","",IF(SUM($AJ724:AJ724)=0,$AF724,IF(LEFT(VLOOKUP($AP724,BaseEqptCdF!$C$5:$E$161,3,FALSE),2)="SD",0,IF(LEFT(VLOOKUP($AP724,BaseEqptCdF!$C$5:$E$161,3,FALSE),2)="SB",1*52,VLOOKUP($AP724,BaseEqptCdF!$C$5:$S$161,12,FALSE)*0.2*300))))</f>
        <v/>
      </c>
      <c r="BD724" s="3" t="str">
        <f>IF($L724="","",IF(SUM($AJ724:AK724)=0,$AF724,IF(LEFT(VLOOKUP($AP724,BaseEqptCdF!$C$5:$E$161,3,FALSE),2)="SD",0,IF(LEFT(VLOOKUP($AP724,BaseEqptCdF!$C$5:$E$161,3,FALSE),2)="SB",1*52,VLOOKUP($AP724,BaseEqptCdF!$C$5:$S$161,12,FALSE)*0.2*300))))</f>
        <v/>
      </c>
      <c r="BE724" s="3" t="str">
        <f>IF($L724="","",IF(SUM($AJ724:AL724)=0,$AF724,IF(LEFT(VLOOKUP($AP724,BaseEqptCdF!$C$5:$E$161,3,FALSE),2)="SD",0,IF(LEFT(VLOOKUP($AP724,BaseEqptCdF!$C$5:$E$161,3,FALSE),2)="SB",1*52,VLOOKUP($AP724,BaseEqptCdF!$C$5:$S$161,12,FALSE)*0.2*300))))</f>
        <v/>
      </c>
      <c r="BF724" s="3" t="str">
        <f>IF($L724="","",IF(SUM($AJ724:AM724)=0,$AF724,IF(LEFT(VLOOKUP($AP724,BaseEqptCdF!$C$5:$E$161,3,FALSE),2)="SD",0,IF(LEFT(VLOOKUP($AP724,BaseEqptCdF!$C$5:$E$161,3,FALSE),2)="SB",1*52,VLOOKUP($AP724,BaseEqptCdF!$C$5:$S$161,12,FALSE)*0.2*300))))</f>
        <v/>
      </c>
      <c r="BG724" s="3" t="str">
        <f>IF($L724="","",IF(SUM($AJ724:AN724)=0,$AF724,IF(LEFT(VLOOKUP($AP724,BaseEqptCdF!$C$5:$E$161,3,FALSE),2)="SD",0,IF(LEFT(VLOOKUP($AP724,BaseEqptCdF!$C$5:$E$161,3,FALSE),2)="SB",1*52,VLOOKUP($AP724,BaseEqptCdF!$C$5:$S$161,12,FALSE)*0.2*300))))</f>
        <v/>
      </c>
      <c r="BH724" s="2">
        <f t="shared" si="99"/>
        <v>0</v>
      </c>
    </row>
    <row r="725" spans="1:60" x14ac:dyDescent="0.25">
      <c r="A725" s="296" t="str">
        <f t="array" ref="A725">IF($C725="","",INDEX(Prog!$B$8:$D$300,MATCH($C725,nivo1,0),1))</f>
        <v/>
      </c>
      <c r="B725" s="296" t="str">
        <f t="array" ref="B725">IF($C725="","",INDEX(Prog!$B$8:$D$300,MATCH($C725,nivo1,0),2))</f>
        <v/>
      </c>
      <c r="C725" s="273"/>
      <c r="D725" s="267"/>
      <c r="E725" s="273"/>
      <c r="F725" s="273"/>
      <c r="G725" s="273"/>
      <c r="H725" s="273"/>
      <c r="I725" s="273"/>
      <c r="J725" s="273"/>
      <c r="K725" s="274"/>
      <c r="L725" s="273"/>
      <c r="M725" s="273"/>
      <c r="N725" s="273"/>
      <c r="O725" s="275"/>
      <c r="P725" s="273"/>
      <c r="Q725" s="273"/>
      <c r="R725" s="273"/>
      <c r="S725" s="273"/>
      <c r="T725" s="276"/>
      <c r="U725" s="276"/>
      <c r="V725" s="276"/>
      <c r="W725" s="276"/>
      <c r="X725" s="277"/>
      <c r="Y725" s="278"/>
      <c r="AA725" s="8" t="str">
        <f>IF($L725="","",VLOOKUP($L725,BaseEqptCdF!$C$5:$E$161,2,FALSE))</f>
        <v/>
      </c>
      <c r="AB725" s="8" t="str">
        <f>IF($L725="","",VLOOKUP($L725,BaseEqptCdF!$C$5:$E$161,3,FALSE))</f>
        <v/>
      </c>
      <c r="AC725" s="7" t="str">
        <f>IF($L725="","",VLOOKUP($L725,BaseEqptCdF!$C$5:$I$161,6,FALSE))</f>
        <v/>
      </c>
      <c r="AD725" s="7" t="str">
        <f>IF($L725="","",VLOOKUP($L725,BaseEqptCdF!$C$5:$I$161,7,FALSE))</f>
        <v/>
      </c>
      <c r="AE725" s="3" t="str">
        <f>IF($L725="","",VLOOKUP($L725,BaseEqptCdF!$C$5:$R$161,16,FALSE)*$AC$3)</f>
        <v/>
      </c>
      <c r="AF725" s="3" t="str">
        <f>IF($L725="","",IF(LEFT($AB725,2)="SD",0,IF(LEFT($AB725,2)="SB",1*52,IF($N725=Prog!$P$17,VLOOKUP($L725,BaseEqptCdF!$C$5:$P$161,14,FALSE)*1*300,VLOOKUP($L725,BaseEqptCdF!$C$5:$P$161,12,FALSE)*0.2*300))))</f>
        <v/>
      </c>
      <c r="AG725" s="6" t="str">
        <f t="shared" si="100"/>
        <v/>
      </c>
      <c r="AH725" s="6">
        <f>IF($U725=Prog!$S$18,YEAR($X725),"")</f>
        <v>1900</v>
      </c>
      <c r="AI725" s="5" t="str">
        <f>IF(OR($AG725="",$U725=Prog!$S$18),"",IF(OR($U725=Prog!$S$17,$U725=Prog!$S$16),YEAR($X725),IF($AG725="ND","ND",$AI$8+$O725)))</f>
        <v/>
      </c>
      <c r="AJ725" s="3" t="str">
        <f t="shared" si="95"/>
        <v/>
      </c>
      <c r="AK725" s="3" t="str">
        <f t="shared" si="94"/>
        <v/>
      </c>
      <c r="AL725" s="3" t="str">
        <f t="shared" si="94"/>
        <v/>
      </c>
      <c r="AM725" s="3" t="str">
        <f t="shared" si="94"/>
        <v/>
      </c>
      <c r="AN725" s="3" t="str">
        <f t="shared" si="94"/>
        <v/>
      </c>
      <c r="AO725" s="2">
        <f t="shared" si="96"/>
        <v>0</v>
      </c>
      <c r="AP725" s="4"/>
      <c r="AQ725" s="3">
        <f>IF(AJ725=1,VLOOKUP($AP725,BaseEqptCdF!$C$5:$R$161,16,FALSE),0)</f>
        <v>0</v>
      </c>
      <c r="AR725" s="3">
        <f>IF(AK725=1,VLOOKUP($AP725,BaseEqptCdF!$C$5:$R$161,16,FALSE),0)</f>
        <v>0</v>
      </c>
      <c r="AS725" s="3">
        <f>IF(AL725=1,VLOOKUP($AP725,BaseEqptCdF!$C$5:$R$161,16,FALSE),0)</f>
        <v>0</v>
      </c>
      <c r="AT725" s="3">
        <f>IF(AM725=1,VLOOKUP($AP725,BaseEqptCdF!$C$5:$R$161,16,FALSE),0)</f>
        <v>0</v>
      </c>
      <c r="AU725" s="3">
        <f>IF(AN725=1,VLOOKUP($AP725,BaseEqptCdF!$C$5:$R$161,16,FALSE),0)</f>
        <v>0</v>
      </c>
      <c r="AV725" s="2">
        <f t="shared" si="97"/>
        <v>0</v>
      </c>
      <c r="AW725" s="3" t="str">
        <f>IF($L725="","",IF(SUM($AJ725:AJ725)=0,$AE725,VLOOKUP($AP725,BaseEqptCdF!$C$5:$R$161,16,FALSE)*$AC$3))</f>
        <v/>
      </c>
      <c r="AX725" s="3" t="str">
        <f>IF($L725="","",IF(SUM($AJ725:AK725)=0,$AE725,VLOOKUP($AP725,BaseEqptCdF!$C$5:$R$161,16,FALSE)*$AC$3))</f>
        <v/>
      </c>
      <c r="AY725" s="3" t="str">
        <f>IF($L725="","",IF(SUM($AJ725:AL725)=0,$AE725,VLOOKUP($AP725,BaseEqptCdF!$C$5:$R$161,16,FALSE)*$AC$3))</f>
        <v/>
      </c>
      <c r="AZ725" s="3" t="str">
        <f>IF($L725="","",IF(SUM($AJ725:AM725)=0,$AE725,VLOOKUP($AP725,BaseEqptCdF!$C$5:$R$161,16,FALSE)*$AC$3))</f>
        <v/>
      </c>
      <c r="BA725" s="3" t="str">
        <f>IF($L725="","",IF(SUM($AJ725:AN725)=0,$AE725,VLOOKUP($AP725,BaseEqptCdF!$C$5:$R$161,16,FALSE)*$AC$3))</f>
        <v/>
      </c>
      <c r="BB725" s="2">
        <f t="shared" si="98"/>
        <v>0</v>
      </c>
      <c r="BC725" s="3" t="str">
        <f>IF($L725="","",IF(SUM($AJ725:AJ725)=0,$AF725,IF(LEFT(VLOOKUP($AP725,BaseEqptCdF!$C$5:$E$161,3,FALSE),2)="SD",0,IF(LEFT(VLOOKUP($AP725,BaseEqptCdF!$C$5:$E$161,3,FALSE),2)="SB",1*52,VLOOKUP($AP725,BaseEqptCdF!$C$5:$S$161,12,FALSE)*0.2*300))))</f>
        <v/>
      </c>
      <c r="BD725" s="3" t="str">
        <f>IF($L725="","",IF(SUM($AJ725:AK725)=0,$AF725,IF(LEFT(VLOOKUP($AP725,BaseEqptCdF!$C$5:$E$161,3,FALSE),2)="SD",0,IF(LEFT(VLOOKUP($AP725,BaseEqptCdF!$C$5:$E$161,3,FALSE),2)="SB",1*52,VLOOKUP($AP725,BaseEqptCdF!$C$5:$S$161,12,FALSE)*0.2*300))))</f>
        <v/>
      </c>
      <c r="BE725" s="3" t="str">
        <f>IF($L725="","",IF(SUM($AJ725:AL725)=0,$AF725,IF(LEFT(VLOOKUP($AP725,BaseEqptCdF!$C$5:$E$161,3,FALSE),2)="SD",0,IF(LEFT(VLOOKUP($AP725,BaseEqptCdF!$C$5:$E$161,3,FALSE),2)="SB",1*52,VLOOKUP($AP725,BaseEqptCdF!$C$5:$S$161,12,FALSE)*0.2*300))))</f>
        <v/>
      </c>
      <c r="BF725" s="3" t="str">
        <f>IF($L725="","",IF(SUM($AJ725:AM725)=0,$AF725,IF(LEFT(VLOOKUP($AP725,BaseEqptCdF!$C$5:$E$161,3,FALSE),2)="SD",0,IF(LEFT(VLOOKUP($AP725,BaseEqptCdF!$C$5:$E$161,3,FALSE),2)="SB",1*52,VLOOKUP($AP725,BaseEqptCdF!$C$5:$S$161,12,FALSE)*0.2*300))))</f>
        <v/>
      </c>
      <c r="BG725" s="3" t="str">
        <f>IF($L725="","",IF(SUM($AJ725:AN725)=0,$AF725,IF(LEFT(VLOOKUP($AP725,BaseEqptCdF!$C$5:$E$161,3,FALSE),2)="SD",0,IF(LEFT(VLOOKUP($AP725,BaseEqptCdF!$C$5:$E$161,3,FALSE),2)="SB",1*52,VLOOKUP($AP725,BaseEqptCdF!$C$5:$S$161,12,FALSE)*0.2*300))))</f>
        <v/>
      </c>
      <c r="BH725" s="2">
        <f t="shared" si="99"/>
        <v>0</v>
      </c>
    </row>
    <row r="726" spans="1:60" x14ac:dyDescent="0.25">
      <c r="A726" s="296" t="str">
        <f t="array" ref="A726">IF($C726="","",INDEX(Prog!$B$8:$D$300,MATCH($C726,nivo1,0),1))</f>
        <v/>
      </c>
      <c r="B726" s="296" t="str">
        <f t="array" ref="B726">IF($C726="","",INDEX(Prog!$B$8:$D$300,MATCH($C726,nivo1,0),2))</f>
        <v/>
      </c>
      <c r="C726" s="273"/>
      <c r="D726" s="267"/>
      <c r="E726" s="273"/>
      <c r="F726" s="273"/>
      <c r="G726" s="273"/>
      <c r="H726" s="273"/>
      <c r="I726" s="273"/>
      <c r="J726" s="273"/>
      <c r="K726" s="274"/>
      <c r="L726" s="273"/>
      <c r="M726" s="273"/>
      <c r="N726" s="273"/>
      <c r="O726" s="275"/>
      <c r="P726" s="273"/>
      <c r="Q726" s="273"/>
      <c r="R726" s="273"/>
      <c r="S726" s="273"/>
      <c r="T726" s="276"/>
      <c r="U726" s="276"/>
      <c r="V726" s="276"/>
      <c r="W726" s="276"/>
      <c r="X726" s="277"/>
      <c r="Y726" s="278"/>
      <c r="AA726" s="8" t="str">
        <f>IF($L726="","",VLOOKUP($L726,BaseEqptCdF!$C$5:$E$161,2,FALSE))</f>
        <v/>
      </c>
      <c r="AB726" s="8" t="str">
        <f>IF($L726="","",VLOOKUP($L726,BaseEqptCdF!$C$5:$E$161,3,FALSE))</f>
        <v/>
      </c>
      <c r="AC726" s="7" t="str">
        <f>IF($L726="","",VLOOKUP($L726,BaseEqptCdF!$C$5:$I$161,6,FALSE))</f>
        <v/>
      </c>
      <c r="AD726" s="7" t="str">
        <f>IF($L726="","",VLOOKUP($L726,BaseEqptCdF!$C$5:$I$161,7,FALSE))</f>
        <v/>
      </c>
      <c r="AE726" s="3" t="str">
        <f>IF($L726="","",VLOOKUP($L726,BaseEqptCdF!$C$5:$R$161,16,FALSE)*$AC$3)</f>
        <v/>
      </c>
      <c r="AF726" s="3" t="str">
        <f>IF($L726="","",IF(LEFT($AB726,2)="SD",0,IF(LEFT($AB726,2)="SB",1*52,IF($N726=Prog!$P$17,VLOOKUP($L726,BaseEqptCdF!$C$5:$P$161,14,FALSE)*1*300,VLOOKUP($L726,BaseEqptCdF!$C$5:$P$161,12,FALSE)*0.2*300))))</f>
        <v/>
      </c>
      <c r="AG726" s="6" t="str">
        <f t="shared" si="100"/>
        <v/>
      </c>
      <c r="AH726" s="6">
        <f>IF($U726=Prog!$S$18,YEAR($X726),"")</f>
        <v>1900</v>
      </c>
      <c r="AI726" s="5" t="str">
        <f>IF(OR($AG726="",$U726=Prog!$S$18),"",IF(OR($U726=Prog!$S$17,$U726=Prog!$S$16),YEAR($X726),IF($AG726="ND","ND",$AI$8+$O726)))</f>
        <v/>
      </c>
      <c r="AJ726" s="3" t="str">
        <f t="shared" si="95"/>
        <v/>
      </c>
      <c r="AK726" s="3" t="str">
        <f t="shared" si="94"/>
        <v/>
      </c>
      <c r="AL726" s="3" t="str">
        <f t="shared" si="94"/>
        <v/>
      </c>
      <c r="AM726" s="3" t="str">
        <f t="shared" si="94"/>
        <v/>
      </c>
      <c r="AN726" s="3" t="str">
        <f t="shared" si="94"/>
        <v/>
      </c>
      <c r="AO726" s="2">
        <f t="shared" si="96"/>
        <v>0</v>
      </c>
      <c r="AP726" s="4"/>
      <c r="AQ726" s="3">
        <f>IF(AJ726=1,VLOOKUP($AP726,BaseEqptCdF!$C$5:$R$161,16,FALSE),0)</f>
        <v>0</v>
      </c>
      <c r="AR726" s="3">
        <f>IF(AK726=1,VLOOKUP($AP726,BaseEqptCdF!$C$5:$R$161,16,FALSE),0)</f>
        <v>0</v>
      </c>
      <c r="AS726" s="3">
        <f>IF(AL726=1,VLOOKUP($AP726,BaseEqptCdF!$C$5:$R$161,16,FALSE),0)</f>
        <v>0</v>
      </c>
      <c r="AT726" s="3">
        <f>IF(AM726=1,VLOOKUP($AP726,BaseEqptCdF!$C$5:$R$161,16,FALSE),0)</f>
        <v>0</v>
      </c>
      <c r="AU726" s="3">
        <f>IF(AN726=1,VLOOKUP($AP726,BaseEqptCdF!$C$5:$R$161,16,FALSE),0)</f>
        <v>0</v>
      </c>
      <c r="AV726" s="2">
        <f t="shared" si="97"/>
        <v>0</v>
      </c>
      <c r="AW726" s="3" t="str">
        <f>IF($L726="","",IF(SUM($AJ726:AJ726)=0,$AE726,VLOOKUP($AP726,BaseEqptCdF!$C$5:$R$161,16,FALSE)*$AC$3))</f>
        <v/>
      </c>
      <c r="AX726" s="3" t="str">
        <f>IF($L726="","",IF(SUM($AJ726:AK726)=0,$AE726,VLOOKUP($AP726,BaseEqptCdF!$C$5:$R$161,16,FALSE)*$AC$3))</f>
        <v/>
      </c>
      <c r="AY726" s="3" t="str">
        <f>IF($L726="","",IF(SUM($AJ726:AL726)=0,$AE726,VLOOKUP($AP726,BaseEqptCdF!$C$5:$R$161,16,FALSE)*$AC$3))</f>
        <v/>
      </c>
      <c r="AZ726" s="3" t="str">
        <f>IF($L726="","",IF(SUM($AJ726:AM726)=0,$AE726,VLOOKUP($AP726,BaseEqptCdF!$C$5:$R$161,16,FALSE)*$AC$3))</f>
        <v/>
      </c>
      <c r="BA726" s="3" t="str">
        <f>IF($L726="","",IF(SUM($AJ726:AN726)=0,$AE726,VLOOKUP($AP726,BaseEqptCdF!$C$5:$R$161,16,FALSE)*$AC$3))</f>
        <v/>
      </c>
      <c r="BB726" s="2">
        <f t="shared" si="98"/>
        <v>0</v>
      </c>
      <c r="BC726" s="3" t="str">
        <f>IF($L726="","",IF(SUM($AJ726:AJ726)=0,$AF726,IF(LEFT(VLOOKUP($AP726,BaseEqptCdF!$C$5:$E$161,3,FALSE),2)="SD",0,IF(LEFT(VLOOKUP($AP726,BaseEqptCdF!$C$5:$E$161,3,FALSE),2)="SB",1*52,VLOOKUP($AP726,BaseEqptCdF!$C$5:$S$161,12,FALSE)*0.2*300))))</f>
        <v/>
      </c>
      <c r="BD726" s="3" t="str">
        <f>IF($L726="","",IF(SUM($AJ726:AK726)=0,$AF726,IF(LEFT(VLOOKUP($AP726,BaseEqptCdF!$C$5:$E$161,3,FALSE),2)="SD",0,IF(LEFT(VLOOKUP($AP726,BaseEqptCdF!$C$5:$E$161,3,FALSE),2)="SB",1*52,VLOOKUP($AP726,BaseEqptCdF!$C$5:$S$161,12,FALSE)*0.2*300))))</f>
        <v/>
      </c>
      <c r="BE726" s="3" t="str">
        <f>IF($L726="","",IF(SUM($AJ726:AL726)=0,$AF726,IF(LEFT(VLOOKUP($AP726,BaseEqptCdF!$C$5:$E$161,3,FALSE),2)="SD",0,IF(LEFT(VLOOKUP($AP726,BaseEqptCdF!$C$5:$E$161,3,FALSE),2)="SB",1*52,VLOOKUP($AP726,BaseEqptCdF!$C$5:$S$161,12,FALSE)*0.2*300))))</f>
        <v/>
      </c>
      <c r="BF726" s="3" t="str">
        <f>IF($L726="","",IF(SUM($AJ726:AM726)=0,$AF726,IF(LEFT(VLOOKUP($AP726,BaseEqptCdF!$C$5:$E$161,3,FALSE),2)="SD",0,IF(LEFT(VLOOKUP($AP726,BaseEqptCdF!$C$5:$E$161,3,FALSE),2)="SB",1*52,VLOOKUP($AP726,BaseEqptCdF!$C$5:$S$161,12,FALSE)*0.2*300))))</f>
        <v/>
      </c>
      <c r="BG726" s="3" t="str">
        <f>IF($L726="","",IF(SUM($AJ726:AN726)=0,$AF726,IF(LEFT(VLOOKUP($AP726,BaseEqptCdF!$C$5:$E$161,3,FALSE),2)="SD",0,IF(LEFT(VLOOKUP($AP726,BaseEqptCdF!$C$5:$E$161,3,FALSE),2)="SB",1*52,VLOOKUP($AP726,BaseEqptCdF!$C$5:$S$161,12,FALSE)*0.2*300))))</f>
        <v/>
      </c>
      <c r="BH726" s="2">
        <f t="shared" si="99"/>
        <v>0</v>
      </c>
    </row>
    <row r="727" spans="1:60" x14ac:dyDescent="0.25">
      <c r="A727" s="296" t="str">
        <f t="array" ref="A727">IF($C727="","",INDEX(Prog!$B$8:$D$300,MATCH($C727,nivo1,0),1))</f>
        <v/>
      </c>
      <c r="B727" s="296" t="str">
        <f t="array" ref="B727">IF($C727="","",INDEX(Prog!$B$8:$D$300,MATCH($C727,nivo1,0),2))</f>
        <v/>
      </c>
      <c r="C727" s="273"/>
      <c r="D727" s="267"/>
      <c r="E727" s="273"/>
      <c r="F727" s="273"/>
      <c r="G727" s="273"/>
      <c r="H727" s="273"/>
      <c r="I727" s="273"/>
      <c r="J727" s="273"/>
      <c r="K727" s="274"/>
      <c r="L727" s="273"/>
      <c r="M727" s="273"/>
      <c r="N727" s="273"/>
      <c r="O727" s="275"/>
      <c r="P727" s="273"/>
      <c r="Q727" s="273"/>
      <c r="R727" s="273"/>
      <c r="S727" s="273"/>
      <c r="T727" s="276"/>
      <c r="U727" s="276"/>
      <c r="V727" s="276"/>
      <c r="W727" s="276"/>
      <c r="X727" s="277"/>
      <c r="Y727" s="278"/>
      <c r="AA727" s="8" t="str">
        <f>IF($L727="","",VLOOKUP($L727,BaseEqptCdF!$C$5:$E$161,2,FALSE))</f>
        <v/>
      </c>
      <c r="AB727" s="8" t="str">
        <f>IF($L727="","",VLOOKUP($L727,BaseEqptCdF!$C$5:$E$161,3,FALSE))</f>
        <v/>
      </c>
      <c r="AC727" s="7" t="str">
        <f>IF($L727="","",VLOOKUP($L727,BaseEqptCdF!$C$5:$I$161,6,FALSE))</f>
        <v/>
      </c>
      <c r="AD727" s="7" t="str">
        <f>IF($L727="","",VLOOKUP($L727,BaseEqptCdF!$C$5:$I$161,7,FALSE))</f>
        <v/>
      </c>
      <c r="AE727" s="3" t="str">
        <f>IF($L727="","",VLOOKUP($L727,BaseEqptCdF!$C$5:$R$161,16,FALSE)*$AC$3)</f>
        <v/>
      </c>
      <c r="AF727" s="3" t="str">
        <f>IF($L727="","",IF(LEFT($AB727,2)="SD",0,IF(LEFT($AB727,2)="SB",1*52,IF($N727=Prog!$P$17,VLOOKUP($L727,BaseEqptCdF!$C$5:$P$161,14,FALSE)*1*300,VLOOKUP($L727,BaseEqptCdF!$C$5:$P$161,12,FALSE)*0.2*300))))</f>
        <v/>
      </c>
      <c r="AG727" s="6" t="str">
        <f t="shared" si="100"/>
        <v/>
      </c>
      <c r="AH727" s="6">
        <f>IF($U727=Prog!$S$18,YEAR($X727),"")</f>
        <v>1900</v>
      </c>
      <c r="AI727" s="5" t="str">
        <f>IF(OR($AG727="",$U727=Prog!$S$18),"",IF(OR($U727=Prog!$S$17,$U727=Prog!$S$16),YEAR($X727),IF($AG727="ND","ND",$AI$8+$O727)))</f>
        <v/>
      </c>
      <c r="AJ727" s="3" t="str">
        <f t="shared" si="95"/>
        <v/>
      </c>
      <c r="AK727" s="3" t="str">
        <f t="shared" si="94"/>
        <v/>
      </c>
      <c r="AL727" s="3" t="str">
        <f t="shared" si="94"/>
        <v/>
      </c>
      <c r="AM727" s="3" t="str">
        <f t="shared" si="94"/>
        <v/>
      </c>
      <c r="AN727" s="3" t="str">
        <f t="shared" si="94"/>
        <v/>
      </c>
      <c r="AO727" s="2">
        <f t="shared" si="96"/>
        <v>0</v>
      </c>
      <c r="AP727" s="4"/>
      <c r="AQ727" s="3">
        <f>IF(AJ727=1,VLOOKUP($AP727,BaseEqptCdF!$C$5:$R$161,16,FALSE),0)</f>
        <v>0</v>
      </c>
      <c r="AR727" s="3">
        <f>IF(AK727=1,VLOOKUP($AP727,BaseEqptCdF!$C$5:$R$161,16,FALSE),0)</f>
        <v>0</v>
      </c>
      <c r="AS727" s="3">
        <f>IF(AL727=1,VLOOKUP($AP727,BaseEqptCdF!$C$5:$R$161,16,FALSE),0)</f>
        <v>0</v>
      </c>
      <c r="AT727" s="3">
        <f>IF(AM727=1,VLOOKUP($AP727,BaseEqptCdF!$C$5:$R$161,16,FALSE),0)</f>
        <v>0</v>
      </c>
      <c r="AU727" s="3">
        <f>IF(AN727=1,VLOOKUP($AP727,BaseEqptCdF!$C$5:$R$161,16,FALSE),0)</f>
        <v>0</v>
      </c>
      <c r="AV727" s="2">
        <f t="shared" si="97"/>
        <v>0</v>
      </c>
      <c r="AW727" s="3" t="str">
        <f>IF($L727="","",IF(SUM($AJ727:AJ727)=0,$AE727,VLOOKUP($AP727,BaseEqptCdF!$C$5:$R$161,16,FALSE)*$AC$3))</f>
        <v/>
      </c>
      <c r="AX727" s="3" t="str">
        <f>IF($L727="","",IF(SUM($AJ727:AK727)=0,$AE727,VLOOKUP($AP727,BaseEqptCdF!$C$5:$R$161,16,FALSE)*$AC$3))</f>
        <v/>
      </c>
      <c r="AY727" s="3" t="str">
        <f>IF($L727="","",IF(SUM($AJ727:AL727)=0,$AE727,VLOOKUP($AP727,BaseEqptCdF!$C$5:$R$161,16,FALSE)*$AC$3))</f>
        <v/>
      </c>
      <c r="AZ727" s="3" t="str">
        <f>IF($L727="","",IF(SUM($AJ727:AM727)=0,$AE727,VLOOKUP($AP727,BaseEqptCdF!$C$5:$R$161,16,FALSE)*$AC$3))</f>
        <v/>
      </c>
      <c r="BA727" s="3" t="str">
        <f>IF($L727="","",IF(SUM($AJ727:AN727)=0,$AE727,VLOOKUP($AP727,BaseEqptCdF!$C$5:$R$161,16,FALSE)*$AC$3))</f>
        <v/>
      </c>
      <c r="BB727" s="2">
        <f t="shared" si="98"/>
        <v>0</v>
      </c>
      <c r="BC727" s="3" t="str">
        <f>IF($L727="","",IF(SUM($AJ727:AJ727)=0,$AF727,IF(LEFT(VLOOKUP($AP727,BaseEqptCdF!$C$5:$E$161,3,FALSE),2)="SD",0,IF(LEFT(VLOOKUP($AP727,BaseEqptCdF!$C$5:$E$161,3,FALSE),2)="SB",1*52,VLOOKUP($AP727,BaseEqptCdF!$C$5:$S$161,12,FALSE)*0.2*300))))</f>
        <v/>
      </c>
      <c r="BD727" s="3" t="str">
        <f>IF($L727="","",IF(SUM($AJ727:AK727)=0,$AF727,IF(LEFT(VLOOKUP($AP727,BaseEqptCdF!$C$5:$E$161,3,FALSE),2)="SD",0,IF(LEFT(VLOOKUP($AP727,BaseEqptCdF!$C$5:$E$161,3,FALSE),2)="SB",1*52,VLOOKUP($AP727,BaseEqptCdF!$C$5:$S$161,12,FALSE)*0.2*300))))</f>
        <v/>
      </c>
      <c r="BE727" s="3" t="str">
        <f>IF($L727="","",IF(SUM($AJ727:AL727)=0,$AF727,IF(LEFT(VLOOKUP($AP727,BaseEqptCdF!$C$5:$E$161,3,FALSE),2)="SD",0,IF(LEFT(VLOOKUP($AP727,BaseEqptCdF!$C$5:$E$161,3,FALSE),2)="SB",1*52,VLOOKUP($AP727,BaseEqptCdF!$C$5:$S$161,12,FALSE)*0.2*300))))</f>
        <v/>
      </c>
      <c r="BF727" s="3" t="str">
        <f>IF($L727="","",IF(SUM($AJ727:AM727)=0,$AF727,IF(LEFT(VLOOKUP($AP727,BaseEqptCdF!$C$5:$E$161,3,FALSE),2)="SD",0,IF(LEFT(VLOOKUP($AP727,BaseEqptCdF!$C$5:$E$161,3,FALSE),2)="SB",1*52,VLOOKUP($AP727,BaseEqptCdF!$C$5:$S$161,12,FALSE)*0.2*300))))</f>
        <v/>
      </c>
      <c r="BG727" s="3" t="str">
        <f>IF($L727="","",IF(SUM($AJ727:AN727)=0,$AF727,IF(LEFT(VLOOKUP($AP727,BaseEqptCdF!$C$5:$E$161,3,FALSE),2)="SD",0,IF(LEFT(VLOOKUP($AP727,BaseEqptCdF!$C$5:$E$161,3,FALSE),2)="SB",1*52,VLOOKUP($AP727,BaseEqptCdF!$C$5:$S$161,12,FALSE)*0.2*300))))</f>
        <v/>
      </c>
      <c r="BH727" s="2">
        <f t="shared" si="99"/>
        <v>0</v>
      </c>
    </row>
    <row r="728" spans="1:60" x14ac:dyDescent="0.25">
      <c r="A728" s="296" t="str">
        <f t="array" ref="A728">IF($C728="","",INDEX(Prog!$B$8:$D$300,MATCH($C728,nivo1,0),1))</f>
        <v/>
      </c>
      <c r="B728" s="296" t="str">
        <f t="array" ref="B728">IF($C728="","",INDEX(Prog!$B$8:$D$300,MATCH($C728,nivo1,0),2))</f>
        <v/>
      </c>
      <c r="C728" s="273"/>
      <c r="D728" s="267"/>
      <c r="E728" s="273"/>
      <c r="F728" s="273"/>
      <c r="G728" s="273"/>
      <c r="H728" s="273"/>
      <c r="I728" s="273"/>
      <c r="J728" s="273"/>
      <c r="K728" s="274"/>
      <c r="L728" s="273"/>
      <c r="M728" s="273"/>
      <c r="N728" s="273"/>
      <c r="O728" s="275"/>
      <c r="P728" s="273"/>
      <c r="Q728" s="273"/>
      <c r="R728" s="273"/>
      <c r="S728" s="273"/>
      <c r="T728" s="276"/>
      <c r="U728" s="276"/>
      <c r="V728" s="276"/>
      <c r="W728" s="276"/>
      <c r="X728" s="277"/>
      <c r="Y728" s="278"/>
      <c r="AA728" s="8" t="str">
        <f>IF($L728="","",VLOOKUP($L728,BaseEqptCdF!$C$5:$E$161,2,FALSE))</f>
        <v/>
      </c>
      <c r="AB728" s="8" t="str">
        <f>IF($L728="","",VLOOKUP($L728,BaseEqptCdF!$C$5:$E$161,3,FALSE))</f>
        <v/>
      </c>
      <c r="AC728" s="7" t="str">
        <f>IF($L728="","",VLOOKUP($L728,BaseEqptCdF!$C$5:$I$161,6,FALSE))</f>
        <v/>
      </c>
      <c r="AD728" s="7" t="str">
        <f>IF($L728="","",VLOOKUP($L728,BaseEqptCdF!$C$5:$I$161,7,FALSE))</f>
        <v/>
      </c>
      <c r="AE728" s="3" t="str">
        <f>IF($L728="","",VLOOKUP($L728,BaseEqptCdF!$C$5:$R$161,16,FALSE)*$AC$3)</f>
        <v/>
      </c>
      <c r="AF728" s="3" t="str">
        <f>IF($L728="","",IF(LEFT($AB728,2)="SD",0,IF(LEFT($AB728,2)="SB",1*52,IF($N728=Prog!$P$17,VLOOKUP($L728,BaseEqptCdF!$C$5:$P$161,14,FALSE)*1*300,VLOOKUP($L728,BaseEqptCdF!$C$5:$P$161,12,FALSE)*0.2*300))))</f>
        <v/>
      </c>
      <c r="AG728" s="6" t="str">
        <f t="shared" si="100"/>
        <v/>
      </c>
      <c r="AH728" s="6">
        <f>IF($U728=Prog!$S$18,YEAR($X728),"")</f>
        <v>1900</v>
      </c>
      <c r="AI728" s="5" t="str">
        <f>IF(OR($AG728="",$U728=Prog!$S$18),"",IF(OR($U728=Prog!$S$17,$U728=Prog!$S$16),YEAR($X728),IF($AG728="ND","ND",$AI$8+$O728)))</f>
        <v/>
      </c>
      <c r="AJ728" s="3" t="str">
        <f t="shared" si="95"/>
        <v/>
      </c>
      <c r="AK728" s="3" t="str">
        <f t="shared" si="94"/>
        <v/>
      </c>
      <c r="AL728" s="3" t="str">
        <f t="shared" si="94"/>
        <v/>
      </c>
      <c r="AM728" s="3" t="str">
        <f t="shared" si="94"/>
        <v/>
      </c>
      <c r="AN728" s="3" t="str">
        <f t="shared" si="94"/>
        <v/>
      </c>
      <c r="AO728" s="2">
        <f t="shared" si="96"/>
        <v>0</v>
      </c>
      <c r="AP728" s="4"/>
      <c r="AQ728" s="3">
        <f>IF(AJ728=1,VLOOKUP($AP728,BaseEqptCdF!$C$5:$R$161,16,FALSE),0)</f>
        <v>0</v>
      </c>
      <c r="AR728" s="3">
        <f>IF(AK728=1,VLOOKUP($AP728,BaseEqptCdF!$C$5:$R$161,16,FALSE),0)</f>
        <v>0</v>
      </c>
      <c r="AS728" s="3">
        <f>IF(AL728=1,VLOOKUP($AP728,BaseEqptCdF!$C$5:$R$161,16,FALSE),0)</f>
        <v>0</v>
      </c>
      <c r="AT728" s="3">
        <f>IF(AM728=1,VLOOKUP($AP728,BaseEqptCdF!$C$5:$R$161,16,FALSE),0)</f>
        <v>0</v>
      </c>
      <c r="AU728" s="3">
        <f>IF(AN728=1,VLOOKUP($AP728,BaseEqptCdF!$C$5:$R$161,16,FALSE),0)</f>
        <v>0</v>
      </c>
      <c r="AV728" s="2">
        <f t="shared" si="97"/>
        <v>0</v>
      </c>
      <c r="AW728" s="3" t="str">
        <f>IF($L728="","",IF(SUM($AJ728:AJ728)=0,$AE728,VLOOKUP($AP728,BaseEqptCdF!$C$5:$R$161,16,FALSE)*$AC$3))</f>
        <v/>
      </c>
      <c r="AX728" s="3" t="str">
        <f>IF($L728="","",IF(SUM($AJ728:AK728)=0,$AE728,VLOOKUP($AP728,BaseEqptCdF!$C$5:$R$161,16,FALSE)*$AC$3))</f>
        <v/>
      </c>
      <c r="AY728" s="3" t="str">
        <f>IF($L728="","",IF(SUM($AJ728:AL728)=0,$AE728,VLOOKUP($AP728,BaseEqptCdF!$C$5:$R$161,16,FALSE)*$AC$3))</f>
        <v/>
      </c>
      <c r="AZ728" s="3" t="str">
        <f>IF($L728="","",IF(SUM($AJ728:AM728)=0,$AE728,VLOOKUP($AP728,BaseEqptCdF!$C$5:$R$161,16,FALSE)*$AC$3))</f>
        <v/>
      </c>
      <c r="BA728" s="3" t="str">
        <f>IF($L728="","",IF(SUM($AJ728:AN728)=0,$AE728,VLOOKUP($AP728,BaseEqptCdF!$C$5:$R$161,16,FALSE)*$AC$3))</f>
        <v/>
      </c>
      <c r="BB728" s="2">
        <f t="shared" si="98"/>
        <v>0</v>
      </c>
      <c r="BC728" s="3" t="str">
        <f>IF($L728="","",IF(SUM($AJ728:AJ728)=0,$AF728,IF(LEFT(VLOOKUP($AP728,BaseEqptCdF!$C$5:$E$161,3,FALSE),2)="SD",0,IF(LEFT(VLOOKUP($AP728,BaseEqptCdF!$C$5:$E$161,3,FALSE),2)="SB",1*52,VLOOKUP($AP728,BaseEqptCdF!$C$5:$S$161,12,FALSE)*0.2*300))))</f>
        <v/>
      </c>
      <c r="BD728" s="3" t="str">
        <f>IF($L728="","",IF(SUM($AJ728:AK728)=0,$AF728,IF(LEFT(VLOOKUP($AP728,BaseEqptCdF!$C$5:$E$161,3,FALSE),2)="SD",0,IF(LEFT(VLOOKUP($AP728,BaseEqptCdF!$C$5:$E$161,3,FALSE),2)="SB",1*52,VLOOKUP($AP728,BaseEqptCdF!$C$5:$S$161,12,FALSE)*0.2*300))))</f>
        <v/>
      </c>
      <c r="BE728" s="3" t="str">
        <f>IF($L728="","",IF(SUM($AJ728:AL728)=0,$AF728,IF(LEFT(VLOOKUP($AP728,BaseEqptCdF!$C$5:$E$161,3,FALSE),2)="SD",0,IF(LEFT(VLOOKUP($AP728,BaseEqptCdF!$C$5:$E$161,3,FALSE),2)="SB",1*52,VLOOKUP($AP728,BaseEqptCdF!$C$5:$S$161,12,FALSE)*0.2*300))))</f>
        <v/>
      </c>
      <c r="BF728" s="3" t="str">
        <f>IF($L728="","",IF(SUM($AJ728:AM728)=0,$AF728,IF(LEFT(VLOOKUP($AP728,BaseEqptCdF!$C$5:$E$161,3,FALSE),2)="SD",0,IF(LEFT(VLOOKUP($AP728,BaseEqptCdF!$C$5:$E$161,3,FALSE),2)="SB",1*52,VLOOKUP($AP728,BaseEqptCdF!$C$5:$S$161,12,FALSE)*0.2*300))))</f>
        <v/>
      </c>
      <c r="BG728" s="3" t="str">
        <f>IF($L728="","",IF(SUM($AJ728:AN728)=0,$AF728,IF(LEFT(VLOOKUP($AP728,BaseEqptCdF!$C$5:$E$161,3,FALSE),2)="SD",0,IF(LEFT(VLOOKUP($AP728,BaseEqptCdF!$C$5:$E$161,3,FALSE),2)="SB",1*52,VLOOKUP($AP728,BaseEqptCdF!$C$5:$S$161,12,FALSE)*0.2*300))))</f>
        <v/>
      </c>
      <c r="BH728" s="2">
        <f t="shared" si="99"/>
        <v>0</v>
      </c>
    </row>
    <row r="729" spans="1:60" x14ac:dyDescent="0.25">
      <c r="A729" s="296" t="str">
        <f t="array" ref="A729">IF($C729="","",INDEX(Prog!$B$8:$D$300,MATCH($C729,nivo1,0),1))</f>
        <v/>
      </c>
      <c r="B729" s="296" t="str">
        <f t="array" ref="B729">IF($C729="","",INDEX(Prog!$B$8:$D$300,MATCH($C729,nivo1,0),2))</f>
        <v/>
      </c>
      <c r="C729" s="273"/>
      <c r="D729" s="267"/>
      <c r="E729" s="273"/>
      <c r="F729" s="273"/>
      <c r="G729" s="273"/>
      <c r="H729" s="273"/>
      <c r="I729" s="273"/>
      <c r="J729" s="273"/>
      <c r="K729" s="274"/>
      <c r="L729" s="273"/>
      <c r="M729" s="273"/>
      <c r="N729" s="273"/>
      <c r="O729" s="275"/>
      <c r="P729" s="273"/>
      <c r="Q729" s="273"/>
      <c r="R729" s="273"/>
      <c r="S729" s="273"/>
      <c r="T729" s="276"/>
      <c r="U729" s="276"/>
      <c r="V729" s="276"/>
      <c r="W729" s="276"/>
      <c r="X729" s="277"/>
      <c r="Y729" s="278"/>
      <c r="AA729" s="8" t="str">
        <f>IF($L729="","",VLOOKUP($L729,BaseEqptCdF!$C$5:$E$161,2,FALSE))</f>
        <v/>
      </c>
      <c r="AB729" s="8" t="str">
        <f>IF($L729="","",VLOOKUP($L729,BaseEqptCdF!$C$5:$E$161,3,FALSE))</f>
        <v/>
      </c>
      <c r="AC729" s="7" t="str">
        <f>IF($L729="","",VLOOKUP($L729,BaseEqptCdF!$C$5:$I$161,6,FALSE))</f>
        <v/>
      </c>
      <c r="AD729" s="7" t="str">
        <f>IF($L729="","",VLOOKUP($L729,BaseEqptCdF!$C$5:$I$161,7,FALSE))</f>
        <v/>
      </c>
      <c r="AE729" s="3" t="str">
        <f>IF($L729="","",VLOOKUP($L729,BaseEqptCdF!$C$5:$R$161,16,FALSE)*$AC$3)</f>
        <v/>
      </c>
      <c r="AF729" s="3" t="str">
        <f>IF($L729="","",IF(LEFT($AB729,2)="SD",0,IF(LEFT($AB729,2)="SB",1*52,IF($N729=Prog!$P$17,VLOOKUP($L729,BaseEqptCdF!$C$5:$P$161,14,FALSE)*1*300,VLOOKUP($L729,BaseEqptCdF!$C$5:$P$161,12,FALSE)*0.2*300))))</f>
        <v/>
      </c>
      <c r="AG729" s="6" t="str">
        <f t="shared" si="100"/>
        <v/>
      </c>
      <c r="AH729" s="6">
        <f>IF($U729=Prog!$S$18,YEAR($X729),"")</f>
        <v>1900</v>
      </c>
      <c r="AI729" s="5" t="str">
        <f>IF(OR($AG729="",$U729=Prog!$S$18),"",IF(OR($U729=Prog!$S$17,$U729=Prog!$S$16),YEAR($X729),IF($AG729="ND","ND",$AI$8+$O729)))</f>
        <v/>
      </c>
      <c r="AJ729" s="3" t="str">
        <f t="shared" si="95"/>
        <v/>
      </c>
      <c r="AK729" s="3" t="str">
        <f t="shared" si="94"/>
        <v/>
      </c>
      <c r="AL729" s="3" t="str">
        <f t="shared" si="94"/>
        <v/>
      </c>
      <c r="AM729" s="3" t="str">
        <f t="shared" si="94"/>
        <v/>
      </c>
      <c r="AN729" s="3" t="str">
        <f t="shared" si="94"/>
        <v/>
      </c>
      <c r="AO729" s="2">
        <f t="shared" si="96"/>
        <v>0</v>
      </c>
      <c r="AP729" s="4"/>
      <c r="AQ729" s="3">
        <f>IF(AJ729=1,VLOOKUP($AP729,BaseEqptCdF!$C$5:$R$161,16,FALSE),0)</f>
        <v>0</v>
      </c>
      <c r="AR729" s="3">
        <f>IF(AK729=1,VLOOKUP($AP729,BaseEqptCdF!$C$5:$R$161,16,FALSE),0)</f>
        <v>0</v>
      </c>
      <c r="AS729" s="3">
        <f>IF(AL729=1,VLOOKUP($AP729,BaseEqptCdF!$C$5:$R$161,16,FALSE),0)</f>
        <v>0</v>
      </c>
      <c r="AT729" s="3">
        <f>IF(AM729=1,VLOOKUP($AP729,BaseEqptCdF!$C$5:$R$161,16,FALSE),0)</f>
        <v>0</v>
      </c>
      <c r="AU729" s="3">
        <f>IF(AN729=1,VLOOKUP($AP729,BaseEqptCdF!$C$5:$R$161,16,FALSE),0)</f>
        <v>0</v>
      </c>
      <c r="AV729" s="2">
        <f t="shared" si="97"/>
        <v>0</v>
      </c>
      <c r="AW729" s="3" t="str">
        <f>IF($L729="","",IF(SUM($AJ729:AJ729)=0,$AE729,VLOOKUP($AP729,BaseEqptCdF!$C$5:$R$161,16,FALSE)*$AC$3))</f>
        <v/>
      </c>
      <c r="AX729" s="3" t="str">
        <f>IF($L729="","",IF(SUM($AJ729:AK729)=0,$AE729,VLOOKUP($AP729,BaseEqptCdF!$C$5:$R$161,16,FALSE)*$AC$3))</f>
        <v/>
      </c>
      <c r="AY729" s="3" t="str">
        <f>IF($L729="","",IF(SUM($AJ729:AL729)=0,$AE729,VLOOKUP($AP729,BaseEqptCdF!$C$5:$R$161,16,FALSE)*$AC$3))</f>
        <v/>
      </c>
      <c r="AZ729" s="3" t="str">
        <f>IF($L729="","",IF(SUM($AJ729:AM729)=0,$AE729,VLOOKUP($AP729,BaseEqptCdF!$C$5:$R$161,16,FALSE)*$AC$3))</f>
        <v/>
      </c>
      <c r="BA729" s="3" t="str">
        <f>IF($L729="","",IF(SUM($AJ729:AN729)=0,$AE729,VLOOKUP($AP729,BaseEqptCdF!$C$5:$R$161,16,FALSE)*$AC$3))</f>
        <v/>
      </c>
      <c r="BB729" s="2">
        <f t="shared" si="98"/>
        <v>0</v>
      </c>
      <c r="BC729" s="3" t="str">
        <f>IF($L729="","",IF(SUM($AJ729:AJ729)=0,$AF729,IF(LEFT(VLOOKUP($AP729,BaseEqptCdF!$C$5:$E$161,3,FALSE),2)="SD",0,IF(LEFT(VLOOKUP($AP729,BaseEqptCdF!$C$5:$E$161,3,FALSE),2)="SB",1*52,VLOOKUP($AP729,BaseEqptCdF!$C$5:$S$161,12,FALSE)*0.2*300))))</f>
        <v/>
      </c>
      <c r="BD729" s="3" t="str">
        <f>IF($L729="","",IF(SUM($AJ729:AK729)=0,$AF729,IF(LEFT(VLOOKUP($AP729,BaseEqptCdF!$C$5:$E$161,3,FALSE),2)="SD",0,IF(LEFT(VLOOKUP($AP729,BaseEqptCdF!$C$5:$E$161,3,FALSE),2)="SB",1*52,VLOOKUP($AP729,BaseEqptCdF!$C$5:$S$161,12,FALSE)*0.2*300))))</f>
        <v/>
      </c>
      <c r="BE729" s="3" t="str">
        <f>IF($L729="","",IF(SUM($AJ729:AL729)=0,$AF729,IF(LEFT(VLOOKUP($AP729,BaseEqptCdF!$C$5:$E$161,3,FALSE),2)="SD",0,IF(LEFT(VLOOKUP($AP729,BaseEqptCdF!$C$5:$E$161,3,FALSE),2)="SB",1*52,VLOOKUP($AP729,BaseEqptCdF!$C$5:$S$161,12,FALSE)*0.2*300))))</f>
        <v/>
      </c>
      <c r="BF729" s="3" t="str">
        <f>IF($L729="","",IF(SUM($AJ729:AM729)=0,$AF729,IF(LEFT(VLOOKUP($AP729,BaseEqptCdF!$C$5:$E$161,3,FALSE),2)="SD",0,IF(LEFT(VLOOKUP($AP729,BaseEqptCdF!$C$5:$E$161,3,FALSE),2)="SB",1*52,VLOOKUP($AP729,BaseEqptCdF!$C$5:$S$161,12,FALSE)*0.2*300))))</f>
        <v/>
      </c>
      <c r="BG729" s="3" t="str">
        <f>IF($L729="","",IF(SUM($AJ729:AN729)=0,$AF729,IF(LEFT(VLOOKUP($AP729,BaseEqptCdF!$C$5:$E$161,3,FALSE),2)="SD",0,IF(LEFT(VLOOKUP($AP729,BaseEqptCdF!$C$5:$E$161,3,FALSE),2)="SB",1*52,VLOOKUP($AP729,BaseEqptCdF!$C$5:$S$161,12,FALSE)*0.2*300))))</f>
        <v/>
      </c>
      <c r="BH729" s="2">
        <f t="shared" si="99"/>
        <v>0</v>
      </c>
    </row>
    <row r="730" spans="1:60" x14ac:dyDescent="0.25">
      <c r="A730" s="296" t="str">
        <f t="array" ref="A730">IF($C730="","",INDEX(Prog!$B$8:$D$300,MATCH($C730,nivo1,0),1))</f>
        <v/>
      </c>
      <c r="B730" s="296" t="str">
        <f t="array" ref="B730">IF($C730="","",INDEX(Prog!$B$8:$D$300,MATCH($C730,nivo1,0),2))</f>
        <v/>
      </c>
      <c r="C730" s="273"/>
      <c r="D730" s="267"/>
      <c r="E730" s="273"/>
      <c r="F730" s="273"/>
      <c r="G730" s="273"/>
      <c r="H730" s="273"/>
      <c r="I730" s="273"/>
      <c r="J730" s="273"/>
      <c r="K730" s="274"/>
      <c r="L730" s="273"/>
      <c r="M730" s="273"/>
      <c r="N730" s="273"/>
      <c r="O730" s="275"/>
      <c r="P730" s="273"/>
      <c r="Q730" s="273"/>
      <c r="R730" s="273"/>
      <c r="S730" s="273"/>
      <c r="T730" s="276"/>
      <c r="U730" s="276"/>
      <c r="V730" s="276"/>
      <c r="W730" s="276"/>
      <c r="X730" s="277"/>
      <c r="Y730" s="278"/>
      <c r="AA730" s="8" t="str">
        <f>IF($L730="","",VLOOKUP($L730,BaseEqptCdF!$C$5:$E$161,2,FALSE))</f>
        <v/>
      </c>
      <c r="AB730" s="8" t="str">
        <f>IF($L730="","",VLOOKUP($L730,BaseEqptCdF!$C$5:$E$161,3,FALSE))</f>
        <v/>
      </c>
      <c r="AC730" s="7" t="str">
        <f>IF($L730="","",VLOOKUP($L730,BaseEqptCdF!$C$5:$I$161,6,FALSE))</f>
        <v/>
      </c>
      <c r="AD730" s="7" t="str">
        <f>IF($L730="","",VLOOKUP($L730,BaseEqptCdF!$C$5:$I$161,7,FALSE))</f>
        <v/>
      </c>
      <c r="AE730" s="3" t="str">
        <f>IF($L730="","",VLOOKUP($L730,BaseEqptCdF!$C$5:$R$161,16,FALSE)*$AC$3)</f>
        <v/>
      </c>
      <c r="AF730" s="3" t="str">
        <f>IF($L730="","",IF(LEFT($AB730,2)="SD",0,IF(LEFT($AB730,2)="SB",1*52,IF($N730=Prog!$P$17,VLOOKUP($L730,BaseEqptCdF!$C$5:$P$161,14,FALSE)*1*300,VLOOKUP($L730,BaseEqptCdF!$C$5:$P$161,12,FALSE)*0.2*300))))</f>
        <v/>
      </c>
      <c r="AG730" s="6" t="str">
        <f t="shared" si="100"/>
        <v/>
      </c>
      <c r="AH730" s="6">
        <f>IF($U730=Prog!$S$18,YEAR($X730),"")</f>
        <v>1900</v>
      </c>
      <c r="AI730" s="5" t="str">
        <f>IF(OR($AG730="",$U730=Prog!$S$18),"",IF(OR($U730=Prog!$S$17,$U730=Prog!$S$16),YEAR($X730),IF($AG730="ND","ND",$AI$8+$O730)))</f>
        <v/>
      </c>
      <c r="AJ730" s="3" t="str">
        <f t="shared" si="95"/>
        <v/>
      </c>
      <c r="AK730" s="3" t="str">
        <f t="shared" si="94"/>
        <v/>
      </c>
      <c r="AL730" s="3" t="str">
        <f t="shared" si="94"/>
        <v/>
      </c>
      <c r="AM730" s="3" t="str">
        <f t="shared" si="94"/>
        <v/>
      </c>
      <c r="AN730" s="3" t="str">
        <f t="shared" si="94"/>
        <v/>
      </c>
      <c r="AO730" s="2">
        <f t="shared" si="96"/>
        <v>0</v>
      </c>
      <c r="AP730" s="4"/>
      <c r="AQ730" s="3">
        <f>IF(AJ730=1,VLOOKUP($AP730,BaseEqptCdF!$C$5:$R$161,16,FALSE),0)</f>
        <v>0</v>
      </c>
      <c r="AR730" s="3">
        <f>IF(AK730=1,VLOOKUP($AP730,BaseEqptCdF!$C$5:$R$161,16,FALSE),0)</f>
        <v>0</v>
      </c>
      <c r="AS730" s="3">
        <f>IF(AL730=1,VLOOKUP($AP730,BaseEqptCdF!$C$5:$R$161,16,FALSE),0)</f>
        <v>0</v>
      </c>
      <c r="AT730" s="3">
        <f>IF(AM730=1,VLOOKUP($AP730,BaseEqptCdF!$C$5:$R$161,16,FALSE),0)</f>
        <v>0</v>
      </c>
      <c r="AU730" s="3">
        <f>IF(AN730=1,VLOOKUP($AP730,BaseEqptCdF!$C$5:$R$161,16,FALSE),0)</f>
        <v>0</v>
      </c>
      <c r="AV730" s="2">
        <f t="shared" si="97"/>
        <v>0</v>
      </c>
      <c r="AW730" s="3" t="str">
        <f>IF($L730="","",IF(SUM($AJ730:AJ730)=0,$AE730,VLOOKUP($AP730,BaseEqptCdF!$C$5:$R$161,16,FALSE)*$AC$3))</f>
        <v/>
      </c>
      <c r="AX730" s="3" t="str">
        <f>IF($L730="","",IF(SUM($AJ730:AK730)=0,$AE730,VLOOKUP($AP730,BaseEqptCdF!$C$5:$R$161,16,FALSE)*$AC$3))</f>
        <v/>
      </c>
      <c r="AY730" s="3" t="str">
        <f>IF($L730="","",IF(SUM($AJ730:AL730)=0,$AE730,VLOOKUP($AP730,BaseEqptCdF!$C$5:$R$161,16,FALSE)*$AC$3))</f>
        <v/>
      </c>
      <c r="AZ730" s="3" t="str">
        <f>IF($L730="","",IF(SUM($AJ730:AM730)=0,$AE730,VLOOKUP($AP730,BaseEqptCdF!$C$5:$R$161,16,FALSE)*$AC$3))</f>
        <v/>
      </c>
      <c r="BA730" s="3" t="str">
        <f>IF($L730="","",IF(SUM($AJ730:AN730)=0,$AE730,VLOOKUP($AP730,BaseEqptCdF!$C$5:$R$161,16,FALSE)*$AC$3))</f>
        <v/>
      </c>
      <c r="BB730" s="2">
        <f t="shared" si="98"/>
        <v>0</v>
      </c>
      <c r="BC730" s="3" t="str">
        <f>IF($L730="","",IF(SUM($AJ730:AJ730)=0,$AF730,IF(LEFT(VLOOKUP($AP730,BaseEqptCdF!$C$5:$E$161,3,FALSE),2)="SD",0,IF(LEFT(VLOOKUP($AP730,BaseEqptCdF!$C$5:$E$161,3,FALSE),2)="SB",1*52,VLOOKUP($AP730,BaseEqptCdF!$C$5:$S$161,12,FALSE)*0.2*300))))</f>
        <v/>
      </c>
      <c r="BD730" s="3" t="str">
        <f>IF($L730="","",IF(SUM($AJ730:AK730)=0,$AF730,IF(LEFT(VLOOKUP($AP730,BaseEqptCdF!$C$5:$E$161,3,FALSE),2)="SD",0,IF(LEFT(VLOOKUP($AP730,BaseEqptCdF!$C$5:$E$161,3,FALSE),2)="SB",1*52,VLOOKUP($AP730,BaseEqptCdF!$C$5:$S$161,12,FALSE)*0.2*300))))</f>
        <v/>
      </c>
      <c r="BE730" s="3" t="str">
        <f>IF($L730="","",IF(SUM($AJ730:AL730)=0,$AF730,IF(LEFT(VLOOKUP($AP730,BaseEqptCdF!$C$5:$E$161,3,FALSE),2)="SD",0,IF(LEFT(VLOOKUP($AP730,BaseEqptCdF!$C$5:$E$161,3,FALSE),2)="SB",1*52,VLOOKUP($AP730,BaseEqptCdF!$C$5:$S$161,12,FALSE)*0.2*300))))</f>
        <v/>
      </c>
      <c r="BF730" s="3" t="str">
        <f>IF($L730="","",IF(SUM($AJ730:AM730)=0,$AF730,IF(LEFT(VLOOKUP($AP730,BaseEqptCdF!$C$5:$E$161,3,FALSE),2)="SD",0,IF(LEFT(VLOOKUP($AP730,BaseEqptCdF!$C$5:$E$161,3,FALSE),2)="SB",1*52,VLOOKUP($AP730,BaseEqptCdF!$C$5:$S$161,12,FALSE)*0.2*300))))</f>
        <v/>
      </c>
      <c r="BG730" s="3" t="str">
        <f>IF($L730="","",IF(SUM($AJ730:AN730)=0,$AF730,IF(LEFT(VLOOKUP($AP730,BaseEqptCdF!$C$5:$E$161,3,FALSE),2)="SD",0,IF(LEFT(VLOOKUP($AP730,BaseEqptCdF!$C$5:$E$161,3,FALSE),2)="SB",1*52,VLOOKUP($AP730,BaseEqptCdF!$C$5:$S$161,12,FALSE)*0.2*300))))</f>
        <v/>
      </c>
      <c r="BH730" s="2">
        <f t="shared" si="99"/>
        <v>0</v>
      </c>
    </row>
    <row r="731" spans="1:60" x14ac:dyDescent="0.25">
      <c r="A731" s="296" t="str">
        <f t="array" ref="A731">IF($C731="","",INDEX(Prog!$B$8:$D$300,MATCH($C731,nivo1,0),1))</f>
        <v/>
      </c>
      <c r="B731" s="296" t="str">
        <f t="array" ref="B731">IF($C731="","",INDEX(Prog!$B$8:$D$300,MATCH($C731,nivo1,0),2))</f>
        <v/>
      </c>
      <c r="C731" s="273"/>
      <c r="D731" s="267"/>
      <c r="E731" s="273"/>
      <c r="F731" s="273"/>
      <c r="G731" s="273"/>
      <c r="H731" s="273"/>
      <c r="I731" s="273"/>
      <c r="J731" s="273"/>
      <c r="K731" s="274"/>
      <c r="L731" s="273"/>
      <c r="M731" s="273"/>
      <c r="N731" s="273"/>
      <c r="O731" s="275"/>
      <c r="P731" s="273"/>
      <c r="Q731" s="273"/>
      <c r="R731" s="273"/>
      <c r="S731" s="273"/>
      <c r="T731" s="276"/>
      <c r="U731" s="276"/>
      <c r="V731" s="276"/>
      <c r="W731" s="276"/>
      <c r="X731" s="277"/>
      <c r="Y731" s="278"/>
      <c r="AA731" s="8" t="str">
        <f>IF($L731="","",VLOOKUP($L731,BaseEqptCdF!$C$5:$E$161,2,FALSE))</f>
        <v/>
      </c>
      <c r="AB731" s="8" t="str">
        <f>IF($L731="","",VLOOKUP($L731,BaseEqptCdF!$C$5:$E$161,3,FALSE))</f>
        <v/>
      </c>
      <c r="AC731" s="7" t="str">
        <f>IF($L731="","",VLOOKUP($L731,BaseEqptCdF!$C$5:$I$161,6,FALSE))</f>
        <v/>
      </c>
      <c r="AD731" s="7" t="str">
        <f>IF($L731="","",VLOOKUP($L731,BaseEqptCdF!$C$5:$I$161,7,FALSE))</f>
        <v/>
      </c>
      <c r="AE731" s="3" t="str">
        <f>IF($L731="","",VLOOKUP($L731,BaseEqptCdF!$C$5:$R$161,16,FALSE)*$AC$3)</f>
        <v/>
      </c>
      <c r="AF731" s="3" t="str">
        <f>IF($L731="","",IF(LEFT($AB731,2)="SD",0,IF(LEFT($AB731,2)="SB",1*52,IF($N731=Prog!$P$17,VLOOKUP($L731,BaseEqptCdF!$C$5:$P$161,14,FALSE)*1*300,VLOOKUP($L731,BaseEqptCdF!$C$5:$P$161,12,FALSE)*0.2*300))))</f>
        <v/>
      </c>
      <c r="AG731" s="6" t="str">
        <f t="shared" si="100"/>
        <v/>
      </c>
      <c r="AH731" s="6">
        <f>IF($U731=Prog!$S$18,YEAR($X731),"")</f>
        <v>1900</v>
      </c>
      <c r="AI731" s="5" t="str">
        <f>IF(OR($AG731="",$U731=Prog!$S$18),"",IF(OR($U731=Prog!$S$17,$U731=Prog!$S$16),YEAR($X731),IF($AG731="ND","ND",$AI$8+$O731)))</f>
        <v/>
      </c>
      <c r="AJ731" s="3" t="str">
        <f t="shared" si="95"/>
        <v/>
      </c>
      <c r="AK731" s="3" t="str">
        <f t="shared" si="94"/>
        <v/>
      </c>
      <c r="AL731" s="3" t="str">
        <f t="shared" si="94"/>
        <v/>
      </c>
      <c r="AM731" s="3" t="str">
        <f t="shared" si="94"/>
        <v/>
      </c>
      <c r="AN731" s="3" t="str">
        <f t="shared" si="94"/>
        <v/>
      </c>
      <c r="AO731" s="2">
        <f t="shared" si="96"/>
        <v>0</v>
      </c>
      <c r="AP731" s="4"/>
      <c r="AQ731" s="3">
        <f>IF(AJ731=1,VLOOKUP($AP731,BaseEqptCdF!$C$5:$R$161,16,FALSE),0)</f>
        <v>0</v>
      </c>
      <c r="AR731" s="3">
        <f>IF(AK731=1,VLOOKUP($AP731,BaseEqptCdF!$C$5:$R$161,16,FALSE),0)</f>
        <v>0</v>
      </c>
      <c r="AS731" s="3">
        <f>IF(AL731=1,VLOOKUP($AP731,BaseEqptCdF!$C$5:$R$161,16,FALSE),0)</f>
        <v>0</v>
      </c>
      <c r="AT731" s="3">
        <f>IF(AM731=1,VLOOKUP($AP731,BaseEqptCdF!$C$5:$R$161,16,FALSE),0)</f>
        <v>0</v>
      </c>
      <c r="AU731" s="3">
        <f>IF(AN731=1,VLOOKUP($AP731,BaseEqptCdF!$C$5:$R$161,16,FALSE),0)</f>
        <v>0</v>
      </c>
      <c r="AV731" s="2">
        <f t="shared" si="97"/>
        <v>0</v>
      </c>
      <c r="AW731" s="3" t="str">
        <f>IF($L731="","",IF(SUM($AJ731:AJ731)=0,$AE731,VLOOKUP($AP731,BaseEqptCdF!$C$5:$R$161,16,FALSE)*$AC$3))</f>
        <v/>
      </c>
      <c r="AX731" s="3" t="str">
        <f>IF($L731="","",IF(SUM($AJ731:AK731)=0,$AE731,VLOOKUP($AP731,BaseEqptCdF!$C$5:$R$161,16,FALSE)*$AC$3))</f>
        <v/>
      </c>
      <c r="AY731" s="3" t="str">
        <f>IF($L731="","",IF(SUM($AJ731:AL731)=0,$AE731,VLOOKUP($AP731,BaseEqptCdF!$C$5:$R$161,16,FALSE)*$AC$3))</f>
        <v/>
      </c>
      <c r="AZ731" s="3" t="str">
        <f>IF($L731="","",IF(SUM($AJ731:AM731)=0,$AE731,VLOOKUP($AP731,BaseEqptCdF!$C$5:$R$161,16,FALSE)*$AC$3))</f>
        <v/>
      </c>
      <c r="BA731" s="3" t="str">
        <f>IF($L731="","",IF(SUM($AJ731:AN731)=0,$AE731,VLOOKUP($AP731,BaseEqptCdF!$C$5:$R$161,16,FALSE)*$AC$3))</f>
        <v/>
      </c>
      <c r="BB731" s="2">
        <f t="shared" si="98"/>
        <v>0</v>
      </c>
      <c r="BC731" s="3" t="str">
        <f>IF($L731="","",IF(SUM($AJ731:AJ731)=0,$AF731,IF(LEFT(VLOOKUP($AP731,BaseEqptCdF!$C$5:$E$161,3,FALSE),2)="SD",0,IF(LEFT(VLOOKUP($AP731,BaseEqptCdF!$C$5:$E$161,3,FALSE),2)="SB",1*52,VLOOKUP($AP731,BaseEqptCdF!$C$5:$S$161,12,FALSE)*0.2*300))))</f>
        <v/>
      </c>
      <c r="BD731" s="3" t="str">
        <f>IF($L731="","",IF(SUM($AJ731:AK731)=0,$AF731,IF(LEFT(VLOOKUP($AP731,BaseEqptCdF!$C$5:$E$161,3,FALSE),2)="SD",0,IF(LEFT(VLOOKUP($AP731,BaseEqptCdF!$C$5:$E$161,3,FALSE),2)="SB",1*52,VLOOKUP($AP731,BaseEqptCdF!$C$5:$S$161,12,FALSE)*0.2*300))))</f>
        <v/>
      </c>
      <c r="BE731" s="3" t="str">
        <f>IF($L731="","",IF(SUM($AJ731:AL731)=0,$AF731,IF(LEFT(VLOOKUP($AP731,BaseEqptCdF!$C$5:$E$161,3,FALSE),2)="SD",0,IF(LEFT(VLOOKUP($AP731,BaseEqptCdF!$C$5:$E$161,3,FALSE),2)="SB",1*52,VLOOKUP($AP731,BaseEqptCdF!$C$5:$S$161,12,FALSE)*0.2*300))))</f>
        <v/>
      </c>
      <c r="BF731" s="3" t="str">
        <f>IF($L731="","",IF(SUM($AJ731:AM731)=0,$AF731,IF(LEFT(VLOOKUP($AP731,BaseEqptCdF!$C$5:$E$161,3,FALSE),2)="SD",0,IF(LEFT(VLOOKUP($AP731,BaseEqptCdF!$C$5:$E$161,3,FALSE),2)="SB",1*52,VLOOKUP($AP731,BaseEqptCdF!$C$5:$S$161,12,FALSE)*0.2*300))))</f>
        <v/>
      </c>
      <c r="BG731" s="3" t="str">
        <f>IF($L731="","",IF(SUM($AJ731:AN731)=0,$AF731,IF(LEFT(VLOOKUP($AP731,BaseEqptCdF!$C$5:$E$161,3,FALSE),2)="SD",0,IF(LEFT(VLOOKUP($AP731,BaseEqptCdF!$C$5:$E$161,3,FALSE),2)="SB",1*52,VLOOKUP($AP731,BaseEqptCdF!$C$5:$S$161,12,FALSE)*0.2*300))))</f>
        <v/>
      </c>
      <c r="BH731" s="2">
        <f t="shared" si="99"/>
        <v>0</v>
      </c>
    </row>
    <row r="732" spans="1:60" x14ac:dyDescent="0.25">
      <c r="A732" s="296" t="str">
        <f t="array" ref="A732">IF($C732="","",INDEX(Prog!$B$8:$D$300,MATCH($C732,nivo1,0),1))</f>
        <v/>
      </c>
      <c r="B732" s="296" t="str">
        <f t="array" ref="B732">IF($C732="","",INDEX(Prog!$B$8:$D$300,MATCH($C732,nivo1,0),2))</f>
        <v/>
      </c>
      <c r="C732" s="273"/>
      <c r="D732" s="267"/>
      <c r="E732" s="273"/>
      <c r="F732" s="273"/>
      <c r="G732" s="273"/>
      <c r="H732" s="273"/>
      <c r="I732" s="273"/>
      <c r="J732" s="273"/>
      <c r="K732" s="274"/>
      <c r="L732" s="273"/>
      <c r="M732" s="273"/>
      <c r="N732" s="273"/>
      <c r="O732" s="275"/>
      <c r="P732" s="273"/>
      <c r="Q732" s="273"/>
      <c r="R732" s="273"/>
      <c r="S732" s="273"/>
      <c r="T732" s="276"/>
      <c r="U732" s="276"/>
      <c r="V732" s="276"/>
      <c r="W732" s="276"/>
      <c r="X732" s="277"/>
      <c r="Y732" s="278"/>
      <c r="AA732" s="8" t="str">
        <f>IF($L732="","",VLOOKUP($L732,BaseEqptCdF!$C$5:$E$161,2,FALSE))</f>
        <v/>
      </c>
      <c r="AB732" s="8" t="str">
        <f>IF($L732="","",VLOOKUP($L732,BaseEqptCdF!$C$5:$E$161,3,FALSE))</f>
        <v/>
      </c>
      <c r="AC732" s="7" t="str">
        <f>IF($L732="","",VLOOKUP($L732,BaseEqptCdF!$C$5:$I$161,6,FALSE))</f>
        <v/>
      </c>
      <c r="AD732" s="7" t="str">
        <f>IF($L732="","",VLOOKUP($L732,BaseEqptCdF!$C$5:$I$161,7,FALSE))</f>
        <v/>
      </c>
      <c r="AE732" s="3" t="str">
        <f>IF($L732="","",VLOOKUP($L732,BaseEqptCdF!$C$5:$R$161,16,FALSE)*$AC$3)</f>
        <v/>
      </c>
      <c r="AF732" s="3" t="str">
        <f>IF($L732="","",IF(LEFT($AB732,2)="SD",0,IF(LEFT($AB732,2)="SB",1*52,IF($N732=Prog!$P$17,VLOOKUP($L732,BaseEqptCdF!$C$5:$P$161,14,FALSE)*1*300,VLOOKUP($L732,BaseEqptCdF!$C$5:$P$161,12,FALSE)*0.2*300))))</f>
        <v/>
      </c>
      <c r="AG732" s="6" t="str">
        <f t="shared" si="100"/>
        <v/>
      </c>
      <c r="AH732" s="6">
        <f>IF($U732=Prog!$S$18,YEAR($X732),"")</f>
        <v>1900</v>
      </c>
      <c r="AI732" s="5" t="str">
        <f>IF(OR($AG732="",$U732=Prog!$S$18),"",IF(OR($U732=Prog!$S$17,$U732=Prog!$S$16),YEAR($X732),IF($AG732="ND","ND",$AI$8+$O732)))</f>
        <v/>
      </c>
      <c r="AJ732" s="3" t="str">
        <f t="shared" si="95"/>
        <v/>
      </c>
      <c r="AK732" s="3" t="str">
        <f t="shared" si="94"/>
        <v/>
      </c>
      <c r="AL732" s="3" t="str">
        <f t="shared" si="94"/>
        <v/>
      </c>
      <c r="AM732" s="3" t="str">
        <f t="shared" si="94"/>
        <v/>
      </c>
      <c r="AN732" s="3" t="str">
        <f t="shared" si="94"/>
        <v/>
      </c>
      <c r="AO732" s="2">
        <f t="shared" si="96"/>
        <v>0</v>
      </c>
      <c r="AP732" s="4"/>
      <c r="AQ732" s="3">
        <f>IF(AJ732=1,VLOOKUP($AP732,BaseEqptCdF!$C$5:$R$161,16,FALSE),0)</f>
        <v>0</v>
      </c>
      <c r="AR732" s="3">
        <f>IF(AK732=1,VLOOKUP($AP732,BaseEqptCdF!$C$5:$R$161,16,FALSE),0)</f>
        <v>0</v>
      </c>
      <c r="AS732" s="3">
        <f>IF(AL732=1,VLOOKUP($AP732,BaseEqptCdF!$C$5:$R$161,16,FALSE),0)</f>
        <v>0</v>
      </c>
      <c r="AT732" s="3">
        <f>IF(AM732=1,VLOOKUP($AP732,BaseEqptCdF!$C$5:$R$161,16,FALSE),0)</f>
        <v>0</v>
      </c>
      <c r="AU732" s="3">
        <f>IF(AN732=1,VLOOKUP($AP732,BaseEqptCdF!$C$5:$R$161,16,FALSE),0)</f>
        <v>0</v>
      </c>
      <c r="AV732" s="2">
        <f t="shared" si="97"/>
        <v>0</v>
      </c>
      <c r="AW732" s="3" t="str">
        <f>IF($L732="","",IF(SUM($AJ732:AJ732)=0,$AE732,VLOOKUP($AP732,BaseEqptCdF!$C$5:$R$161,16,FALSE)*$AC$3))</f>
        <v/>
      </c>
      <c r="AX732" s="3" t="str">
        <f>IF($L732="","",IF(SUM($AJ732:AK732)=0,$AE732,VLOOKUP($AP732,BaseEqptCdF!$C$5:$R$161,16,FALSE)*$AC$3))</f>
        <v/>
      </c>
      <c r="AY732" s="3" t="str">
        <f>IF($L732="","",IF(SUM($AJ732:AL732)=0,$AE732,VLOOKUP($AP732,BaseEqptCdF!$C$5:$R$161,16,FALSE)*$AC$3))</f>
        <v/>
      </c>
      <c r="AZ732" s="3" t="str">
        <f>IF($L732="","",IF(SUM($AJ732:AM732)=0,$AE732,VLOOKUP($AP732,BaseEqptCdF!$C$5:$R$161,16,FALSE)*$AC$3))</f>
        <v/>
      </c>
      <c r="BA732" s="3" t="str">
        <f>IF($L732="","",IF(SUM($AJ732:AN732)=0,$AE732,VLOOKUP($AP732,BaseEqptCdF!$C$5:$R$161,16,FALSE)*$AC$3))</f>
        <v/>
      </c>
      <c r="BB732" s="2">
        <f t="shared" si="98"/>
        <v>0</v>
      </c>
      <c r="BC732" s="3" t="str">
        <f>IF($L732="","",IF(SUM($AJ732:AJ732)=0,$AF732,IF(LEFT(VLOOKUP($AP732,BaseEqptCdF!$C$5:$E$161,3,FALSE),2)="SD",0,IF(LEFT(VLOOKUP($AP732,BaseEqptCdF!$C$5:$E$161,3,FALSE),2)="SB",1*52,VLOOKUP($AP732,BaseEqptCdF!$C$5:$S$161,12,FALSE)*0.2*300))))</f>
        <v/>
      </c>
      <c r="BD732" s="3" t="str">
        <f>IF($L732="","",IF(SUM($AJ732:AK732)=0,$AF732,IF(LEFT(VLOOKUP($AP732,BaseEqptCdF!$C$5:$E$161,3,FALSE),2)="SD",0,IF(LEFT(VLOOKUP($AP732,BaseEqptCdF!$C$5:$E$161,3,FALSE),2)="SB",1*52,VLOOKUP($AP732,BaseEqptCdF!$C$5:$S$161,12,FALSE)*0.2*300))))</f>
        <v/>
      </c>
      <c r="BE732" s="3" t="str">
        <f>IF($L732="","",IF(SUM($AJ732:AL732)=0,$AF732,IF(LEFT(VLOOKUP($AP732,BaseEqptCdF!$C$5:$E$161,3,FALSE),2)="SD",0,IF(LEFT(VLOOKUP($AP732,BaseEqptCdF!$C$5:$E$161,3,FALSE),2)="SB",1*52,VLOOKUP($AP732,BaseEqptCdF!$C$5:$S$161,12,FALSE)*0.2*300))))</f>
        <v/>
      </c>
      <c r="BF732" s="3" t="str">
        <f>IF($L732="","",IF(SUM($AJ732:AM732)=0,$AF732,IF(LEFT(VLOOKUP($AP732,BaseEqptCdF!$C$5:$E$161,3,FALSE),2)="SD",0,IF(LEFT(VLOOKUP($AP732,BaseEqptCdF!$C$5:$E$161,3,FALSE),2)="SB",1*52,VLOOKUP($AP732,BaseEqptCdF!$C$5:$S$161,12,FALSE)*0.2*300))))</f>
        <v/>
      </c>
      <c r="BG732" s="3" t="str">
        <f>IF($L732="","",IF(SUM($AJ732:AN732)=0,$AF732,IF(LEFT(VLOOKUP($AP732,BaseEqptCdF!$C$5:$E$161,3,FALSE),2)="SD",0,IF(LEFT(VLOOKUP($AP732,BaseEqptCdF!$C$5:$E$161,3,FALSE),2)="SB",1*52,VLOOKUP($AP732,BaseEqptCdF!$C$5:$S$161,12,FALSE)*0.2*300))))</f>
        <v/>
      </c>
      <c r="BH732" s="2">
        <f t="shared" si="99"/>
        <v>0</v>
      </c>
    </row>
    <row r="733" spans="1:60" x14ac:dyDescent="0.25">
      <c r="A733" s="296" t="str">
        <f t="array" ref="A733">IF($C733="","",INDEX(Prog!$B$8:$D$300,MATCH($C733,nivo1,0),1))</f>
        <v/>
      </c>
      <c r="B733" s="296" t="str">
        <f t="array" ref="B733">IF($C733="","",INDEX(Prog!$B$8:$D$300,MATCH($C733,nivo1,0),2))</f>
        <v/>
      </c>
      <c r="C733" s="273"/>
      <c r="D733" s="267"/>
      <c r="E733" s="273"/>
      <c r="F733" s="273"/>
      <c r="G733" s="273"/>
      <c r="H733" s="273"/>
      <c r="I733" s="273"/>
      <c r="J733" s="273"/>
      <c r="K733" s="274"/>
      <c r="L733" s="273"/>
      <c r="M733" s="273"/>
      <c r="N733" s="273"/>
      <c r="O733" s="275"/>
      <c r="P733" s="273"/>
      <c r="Q733" s="273"/>
      <c r="R733" s="273"/>
      <c r="S733" s="273"/>
      <c r="T733" s="276"/>
      <c r="U733" s="276"/>
      <c r="V733" s="276"/>
      <c r="W733" s="276"/>
      <c r="X733" s="277"/>
      <c r="Y733" s="278"/>
      <c r="AA733" s="8" t="str">
        <f>IF($L733="","",VLOOKUP($L733,BaseEqptCdF!$C$5:$E$161,2,FALSE))</f>
        <v/>
      </c>
      <c r="AB733" s="8" t="str">
        <f>IF($L733="","",VLOOKUP($L733,BaseEqptCdF!$C$5:$E$161,3,FALSE))</f>
        <v/>
      </c>
      <c r="AC733" s="7" t="str">
        <f>IF($L733="","",VLOOKUP($L733,BaseEqptCdF!$C$5:$I$161,6,FALSE))</f>
        <v/>
      </c>
      <c r="AD733" s="7" t="str">
        <f>IF($L733="","",VLOOKUP($L733,BaseEqptCdF!$C$5:$I$161,7,FALSE))</f>
        <v/>
      </c>
      <c r="AE733" s="3" t="str">
        <f>IF($L733="","",VLOOKUP($L733,BaseEqptCdF!$C$5:$R$161,16,FALSE)*$AC$3)</f>
        <v/>
      </c>
      <c r="AF733" s="3" t="str">
        <f>IF($L733="","",IF(LEFT($AB733,2)="SD",0,IF(LEFT($AB733,2)="SB",1*52,IF($N733=Prog!$P$17,VLOOKUP($L733,BaseEqptCdF!$C$5:$P$161,14,FALSE)*1*300,VLOOKUP($L733,BaseEqptCdF!$C$5:$P$161,12,FALSE)*0.2*300))))</f>
        <v/>
      </c>
      <c r="AG733" s="6" t="str">
        <f t="shared" si="100"/>
        <v/>
      </c>
      <c r="AH733" s="6">
        <f>IF($U733=Prog!$S$18,YEAR($X733),"")</f>
        <v>1900</v>
      </c>
      <c r="AI733" s="5" t="str">
        <f>IF(OR($AG733="",$U733=Prog!$S$18),"",IF(OR($U733=Prog!$S$17,$U733=Prog!$S$16),YEAR($X733),IF($AG733="ND","ND",$AI$8+$O733)))</f>
        <v/>
      </c>
      <c r="AJ733" s="3" t="str">
        <f t="shared" si="95"/>
        <v/>
      </c>
      <c r="AK733" s="3" t="str">
        <f t="shared" si="94"/>
        <v/>
      </c>
      <c r="AL733" s="3" t="str">
        <f t="shared" si="94"/>
        <v/>
      </c>
      <c r="AM733" s="3" t="str">
        <f t="shared" si="94"/>
        <v/>
      </c>
      <c r="AN733" s="3" t="str">
        <f t="shared" si="94"/>
        <v/>
      </c>
      <c r="AO733" s="2">
        <f t="shared" si="96"/>
        <v>0</v>
      </c>
      <c r="AP733" s="4"/>
      <c r="AQ733" s="3">
        <f>IF(AJ733=1,VLOOKUP($AP733,BaseEqptCdF!$C$5:$R$161,16,FALSE),0)</f>
        <v>0</v>
      </c>
      <c r="AR733" s="3">
        <f>IF(AK733=1,VLOOKUP($AP733,BaseEqptCdF!$C$5:$R$161,16,FALSE),0)</f>
        <v>0</v>
      </c>
      <c r="AS733" s="3">
        <f>IF(AL733=1,VLOOKUP($AP733,BaseEqptCdF!$C$5:$R$161,16,FALSE),0)</f>
        <v>0</v>
      </c>
      <c r="AT733" s="3">
        <f>IF(AM733=1,VLOOKUP($AP733,BaseEqptCdF!$C$5:$R$161,16,FALSE),0)</f>
        <v>0</v>
      </c>
      <c r="AU733" s="3">
        <f>IF(AN733=1,VLOOKUP($AP733,BaseEqptCdF!$C$5:$R$161,16,FALSE),0)</f>
        <v>0</v>
      </c>
      <c r="AV733" s="2">
        <f t="shared" si="97"/>
        <v>0</v>
      </c>
      <c r="AW733" s="3" t="str">
        <f>IF($L733="","",IF(SUM($AJ733:AJ733)=0,$AE733,VLOOKUP($AP733,BaseEqptCdF!$C$5:$R$161,16,FALSE)*$AC$3))</f>
        <v/>
      </c>
      <c r="AX733" s="3" t="str">
        <f>IF($L733="","",IF(SUM($AJ733:AK733)=0,$AE733,VLOOKUP($AP733,BaseEqptCdF!$C$5:$R$161,16,FALSE)*$AC$3))</f>
        <v/>
      </c>
      <c r="AY733" s="3" t="str">
        <f>IF($L733="","",IF(SUM($AJ733:AL733)=0,$AE733,VLOOKUP($AP733,BaseEqptCdF!$C$5:$R$161,16,FALSE)*$AC$3))</f>
        <v/>
      </c>
      <c r="AZ733" s="3" t="str">
        <f>IF($L733="","",IF(SUM($AJ733:AM733)=0,$AE733,VLOOKUP($AP733,BaseEqptCdF!$C$5:$R$161,16,FALSE)*$AC$3))</f>
        <v/>
      </c>
      <c r="BA733" s="3" t="str">
        <f>IF($L733="","",IF(SUM($AJ733:AN733)=0,$AE733,VLOOKUP($AP733,BaseEqptCdF!$C$5:$R$161,16,FALSE)*$AC$3))</f>
        <v/>
      </c>
      <c r="BB733" s="2">
        <f t="shared" si="98"/>
        <v>0</v>
      </c>
      <c r="BC733" s="3" t="str">
        <f>IF($L733="","",IF(SUM($AJ733:AJ733)=0,$AF733,IF(LEFT(VLOOKUP($AP733,BaseEqptCdF!$C$5:$E$161,3,FALSE),2)="SD",0,IF(LEFT(VLOOKUP($AP733,BaseEqptCdF!$C$5:$E$161,3,FALSE),2)="SB",1*52,VLOOKUP($AP733,BaseEqptCdF!$C$5:$S$161,12,FALSE)*0.2*300))))</f>
        <v/>
      </c>
      <c r="BD733" s="3" t="str">
        <f>IF($L733="","",IF(SUM($AJ733:AK733)=0,$AF733,IF(LEFT(VLOOKUP($AP733,BaseEqptCdF!$C$5:$E$161,3,FALSE),2)="SD",0,IF(LEFT(VLOOKUP($AP733,BaseEqptCdF!$C$5:$E$161,3,FALSE),2)="SB",1*52,VLOOKUP($AP733,BaseEqptCdF!$C$5:$S$161,12,FALSE)*0.2*300))))</f>
        <v/>
      </c>
      <c r="BE733" s="3" t="str">
        <f>IF($L733="","",IF(SUM($AJ733:AL733)=0,$AF733,IF(LEFT(VLOOKUP($AP733,BaseEqptCdF!$C$5:$E$161,3,FALSE),2)="SD",0,IF(LEFT(VLOOKUP($AP733,BaseEqptCdF!$C$5:$E$161,3,FALSE),2)="SB",1*52,VLOOKUP($AP733,BaseEqptCdF!$C$5:$S$161,12,FALSE)*0.2*300))))</f>
        <v/>
      </c>
      <c r="BF733" s="3" t="str">
        <f>IF($L733="","",IF(SUM($AJ733:AM733)=0,$AF733,IF(LEFT(VLOOKUP($AP733,BaseEqptCdF!$C$5:$E$161,3,FALSE),2)="SD",0,IF(LEFT(VLOOKUP($AP733,BaseEqptCdF!$C$5:$E$161,3,FALSE),2)="SB",1*52,VLOOKUP($AP733,BaseEqptCdF!$C$5:$S$161,12,FALSE)*0.2*300))))</f>
        <v/>
      </c>
      <c r="BG733" s="3" t="str">
        <f>IF($L733="","",IF(SUM($AJ733:AN733)=0,$AF733,IF(LEFT(VLOOKUP($AP733,BaseEqptCdF!$C$5:$E$161,3,FALSE),2)="SD",0,IF(LEFT(VLOOKUP($AP733,BaseEqptCdF!$C$5:$E$161,3,FALSE),2)="SB",1*52,VLOOKUP($AP733,BaseEqptCdF!$C$5:$S$161,12,FALSE)*0.2*300))))</f>
        <v/>
      </c>
      <c r="BH733" s="2">
        <f t="shared" si="99"/>
        <v>0</v>
      </c>
    </row>
    <row r="734" spans="1:60" x14ac:dyDescent="0.25">
      <c r="A734" s="296" t="str">
        <f t="array" ref="A734">IF($C734="","",INDEX(Prog!$B$8:$D$300,MATCH($C734,nivo1,0),1))</f>
        <v/>
      </c>
      <c r="B734" s="296" t="str">
        <f t="array" ref="B734">IF($C734="","",INDEX(Prog!$B$8:$D$300,MATCH($C734,nivo1,0),2))</f>
        <v/>
      </c>
      <c r="C734" s="273"/>
      <c r="D734" s="267"/>
      <c r="E734" s="273"/>
      <c r="F734" s="273"/>
      <c r="G734" s="273"/>
      <c r="H734" s="273"/>
      <c r="I734" s="273"/>
      <c r="J734" s="273"/>
      <c r="K734" s="274"/>
      <c r="L734" s="273"/>
      <c r="M734" s="273"/>
      <c r="N734" s="273"/>
      <c r="O734" s="275"/>
      <c r="P734" s="273"/>
      <c r="Q734" s="273"/>
      <c r="R734" s="273"/>
      <c r="S734" s="273"/>
      <c r="T734" s="276"/>
      <c r="U734" s="276"/>
      <c r="V734" s="276"/>
      <c r="W734" s="276"/>
      <c r="X734" s="277"/>
      <c r="Y734" s="278"/>
      <c r="AA734" s="8" t="str">
        <f>IF($L734="","",VLOOKUP($L734,BaseEqptCdF!$C$5:$E$161,2,FALSE))</f>
        <v/>
      </c>
      <c r="AB734" s="8" t="str">
        <f>IF($L734="","",VLOOKUP($L734,BaseEqptCdF!$C$5:$E$161,3,FALSE))</f>
        <v/>
      </c>
      <c r="AC734" s="7" t="str">
        <f>IF($L734="","",VLOOKUP($L734,BaseEqptCdF!$C$5:$I$161,6,FALSE))</f>
        <v/>
      </c>
      <c r="AD734" s="7" t="str">
        <f>IF($L734="","",VLOOKUP($L734,BaseEqptCdF!$C$5:$I$161,7,FALSE))</f>
        <v/>
      </c>
      <c r="AE734" s="3" t="str">
        <f>IF($L734="","",VLOOKUP($L734,BaseEqptCdF!$C$5:$R$161,16,FALSE)*$AC$3)</f>
        <v/>
      </c>
      <c r="AF734" s="3" t="str">
        <f>IF($L734="","",IF(LEFT($AB734,2)="SD",0,IF(LEFT($AB734,2)="SB",1*52,IF($N734=Prog!$P$17,VLOOKUP($L734,BaseEqptCdF!$C$5:$P$161,14,FALSE)*1*300,VLOOKUP($L734,BaseEqptCdF!$C$5:$P$161,12,FALSE)*0.2*300))))</f>
        <v/>
      </c>
      <c r="AG734" s="6" t="str">
        <f t="shared" si="100"/>
        <v/>
      </c>
      <c r="AH734" s="6">
        <f>IF($U734=Prog!$S$18,YEAR($X734),"")</f>
        <v>1900</v>
      </c>
      <c r="AI734" s="5" t="str">
        <f>IF(OR($AG734="",$U734=Prog!$S$18),"",IF(OR($U734=Prog!$S$17,$U734=Prog!$S$16),YEAR($X734),IF($AG734="ND","ND",$AI$8+$O734)))</f>
        <v/>
      </c>
      <c r="AJ734" s="3" t="str">
        <f t="shared" si="95"/>
        <v/>
      </c>
      <c r="AK734" s="3" t="str">
        <f t="shared" si="94"/>
        <v/>
      </c>
      <c r="AL734" s="3" t="str">
        <f t="shared" si="94"/>
        <v/>
      </c>
      <c r="AM734" s="3" t="str">
        <f t="shared" si="94"/>
        <v/>
      </c>
      <c r="AN734" s="3" t="str">
        <f t="shared" si="94"/>
        <v/>
      </c>
      <c r="AO734" s="2">
        <f t="shared" si="96"/>
        <v>0</v>
      </c>
      <c r="AP734" s="4"/>
      <c r="AQ734" s="3">
        <f>IF(AJ734=1,VLOOKUP($AP734,BaseEqptCdF!$C$5:$R$161,16,FALSE),0)</f>
        <v>0</v>
      </c>
      <c r="AR734" s="3">
        <f>IF(AK734=1,VLOOKUP($AP734,BaseEqptCdF!$C$5:$R$161,16,FALSE),0)</f>
        <v>0</v>
      </c>
      <c r="AS734" s="3">
        <f>IF(AL734=1,VLOOKUP($AP734,BaseEqptCdF!$C$5:$R$161,16,FALSE),0)</f>
        <v>0</v>
      </c>
      <c r="AT734" s="3">
        <f>IF(AM734=1,VLOOKUP($AP734,BaseEqptCdF!$C$5:$R$161,16,FALSE),0)</f>
        <v>0</v>
      </c>
      <c r="AU734" s="3">
        <f>IF(AN734=1,VLOOKUP($AP734,BaseEqptCdF!$C$5:$R$161,16,FALSE),0)</f>
        <v>0</v>
      </c>
      <c r="AV734" s="2">
        <f t="shared" si="97"/>
        <v>0</v>
      </c>
      <c r="AW734" s="3" t="str">
        <f>IF($L734="","",IF(SUM($AJ734:AJ734)=0,$AE734,VLOOKUP($AP734,BaseEqptCdF!$C$5:$R$161,16,FALSE)*$AC$3))</f>
        <v/>
      </c>
      <c r="AX734" s="3" t="str">
        <f>IF($L734="","",IF(SUM($AJ734:AK734)=0,$AE734,VLOOKUP($AP734,BaseEqptCdF!$C$5:$R$161,16,FALSE)*$AC$3))</f>
        <v/>
      </c>
      <c r="AY734" s="3" t="str">
        <f>IF($L734="","",IF(SUM($AJ734:AL734)=0,$AE734,VLOOKUP($AP734,BaseEqptCdF!$C$5:$R$161,16,FALSE)*$AC$3))</f>
        <v/>
      </c>
      <c r="AZ734" s="3" t="str">
        <f>IF($L734="","",IF(SUM($AJ734:AM734)=0,$AE734,VLOOKUP($AP734,BaseEqptCdF!$C$5:$R$161,16,FALSE)*$AC$3))</f>
        <v/>
      </c>
      <c r="BA734" s="3" t="str">
        <f>IF($L734="","",IF(SUM($AJ734:AN734)=0,$AE734,VLOOKUP($AP734,BaseEqptCdF!$C$5:$R$161,16,FALSE)*$AC$3))</f>
        <v/>
      </c>
      <c r="BB734" s="2">
        <f t="shared" si="98"/>
        <v>0</v>
      </c>
      <c r="BC734" s="3" t="str">
        <f>IF($L734="","",IF(SUM($AJ734:AJ734)=0,$AF734,IF(LEFT(VLOOKUP($AP734,BaseEqptCdF!$C$5:$E$161,3,FALSE),2)="SD",0,IF(LEFT(VLOOKUP($AP734,BaseEqptCdF!$C$5:$E$161,3,FALSE),2)="SB",1*52,VLOOKUP($AP734,BaseEqptCdF!$C$5:$S$161,12,FALSE)*0.2*300))))</f>
        <v/>
      </c>
      <c r="BD734" s="3" t="str">
        <f>IF($L734="","",IF(SUM($AJ734:AK734)=0,$AF734,IF(LEFT(VLOOKUP($AP734,BaseEqptCdF!$C$5:$E$161,3,FALSE),2)="SD",0,IF(LEFT(VLOOKUP($AP734,BaseEqptCdF!$C$5:$E$161,3,FALSE),2)="SB",1*52,VLOOKUP($AP734,BaseEqptCdF!$C$5:$S$161,12,FALSE)*0.2*300))))</f>
        <v/>
      </c>
      <c r="BE734" s="3" t="str">
        <f>IF($L734="","",IF(SUM($AJ734:AL734)=0,$AF734,IF(LEFT(VLOOKUP($AP734,BaseEqptCdF!$C$5:$E$161,3,FALSE),2)="SD",0,IF(LEFT(VLOOKUP($AP734,BaseEqptCdF!$C$5:$E$161,3,FALSE),2)="SB",1*52,VLOOKUP($AP734,BaseEqptCdF!$C$5:$S$161,12,FALSE)*0.2*300))))</f>
        <v/>
      </c>
      <c r="BF734" s="3" t="str">
        <f>IF($L734="","",IF(SUM($AJ734:AM734)=0,$AF734,IF(LEFT(VLOOKUP($AP734,BaseEqptCdF!$C$5:$E$161,3,FALSE),2)="SD",0,IF(LEFT(VLOOKUP($AP734,BaseEqptCdF!$C$5:$E$161,3,FALSE),2)="SB",1*52,VLOOKUP($AP734,BaseEqptCdF!$C$5:$S$161,12,FALSE)*0.2*300))))</f>
        <v/>
      </c>
      <c r="BG734" s="3" t="str">
        <f>IF($L734="","",IF(SUM($AJ734:AN734)=0,$AF734,IF(LEFT(VLOOKUP($AP734,BaseEqptCdF!$C$5:$E$161,3,FALSE),2)="SD",0,IF(LEFT(VLOOKUP($AP734,BaseEqptCdF!$C$5:$E$161,3,FALSE),2)="SB",1*52,VLOOKUP($AP734,BaseEqptCdF!$C$5:$S$161,12,FALSE)*0.2*300))))</f>
        <v/>
      </c>
      <c r="BH734" s="2">
        <f t="shared" si="99"/>
        <v>0</v>
      </c>
    </row>
    <row r="735" spans="1:60" x14ac:dyDescent="0.25">
      <c r="A735" s="296" t="str">
        <f t="array" ref="A735">IF($C735="","",INDEX(Prog!$B$8:$D$300,MATCH($C735,nivo1,0),1))</f>
        <v/>
      </c>
      <c r="B735" s="296" t="str">
        <f t="array" ref="B735">IF($C735="","",INDEX(Prog!$B$8:$D$300,MATCH($C735,nivo1,0),2))</f>
        <v/>
      </c>
      <c r="C735" s="273"/>
      <c r="D735" s="267"/>
      <c r="E735" s="273"/>
      <c r="F735" s="273"/>
      <c r="G735" s="273"/>
      <c r="H735" s="273"/>
      <c r="I735" s="273"/>
      <c r="J735" s="273"/>
      <c r="K735" s="274"/>
      <c r="L735" s="273"/>
      <c r="M735" s="273"/>
      <c r="N735" s="273"/>
      <c r="O735" s="275"/>
      <c r="P735" s="273"/>
      <c r="Q735" s="273"/>
      <c r="R735" s="273"/>
      <c r="S735" s="273"/>
      <c r="T735" s="276"/>
      <c r="U735" s="276"/>
      <c r="V735" s="276"/>
      <c r="W735" s="276"/>
      <c r="X735" s="277"/>
      <c r="Y735" s="278"/>
      <c r="AA735" s="8" t="str">
        <f>IF($L735="","",VLOOKUP($L735,BaseEqptCdF!$C$5:$E$161,2,FALSE))</f>
        <v/>
      </c>
      <c r="AB735" s="8" t="str">
        <f>IF($L735="","",VLOOKUP($L735,BaseEqptCdF!$C$5:$E$161,3,FALSE))</f>
        <v/>
      </c>
      <c r="AC735" s="7" t="str">
        <f>IF($L735="","",VLOOKUP($L735,BaseEqptCdF!$C$5:$I$161,6,FALSE))</f>
        <v/>
      </c>
      <c r="AD735" s="7" t="str">
        <f>IF($L735="","",VLOOKUP($L735,BaseEqptCdF!$C$5:$I$161,7,FALSE))</f>
        <v/>
      </c>
      <c r="AE735" s="3" t="str">
        <f>IF($L735="","",VLOOKUP($L735,BaseEqptCdF!$C$5:$R$161,16,FALSE)*$AC$3)</f>
        <v/>
      </c>
      <c r="AF735" s="3" t="str">
        <f>IF($L735="","",IF(LEFT($AB735,2)="SD",0,IF(LEFT($AB735,2)="SB",1*52,IF($N735=Prog!$P$17,VLOOKUP($L735,BaseEqptCdF!$C$5:$P$161,14,FALSE)*1*300,VLOOKUP($L735,BaseEqptCdF!$C$5:$P$161,12,FALSE)*0.2*300))))</f>
        <v/>
      </c>
      <c r="AG735" s="6" t="str">
        <f t="shared" si="100"/>
        <v/>
      </c>
      <c r="AH735" s="6">
        <f>IF($U735=Prog!$S$18,YEAR($X735),"")</f>
        <v>1900</v>
      </c>
      <c r="AI735" s="5" t="str">
        <f>IF(OR($AG735="",$U735=Prog!$S$18),"",IF(OR($U735=Prog!$S$17,$U735=Prog!$S$16),YEAR($X735),IF($AG735="ND","ND",$AI$8+$O735)))</f>
        <v/>
      </c>
      <c r="AJ735" s="3" t="str">
        <f t="shared" si="95"/>
        <v/>
      </c>
      <c r="AK735" s="3" t="str">
        <f t="shared" si="94"/>
        <v/>
      </c>
      <c r="AL735" s="3" t="str">
        <f t="shared" si="94"/>
        <v/>
      </c>
      <c r="AM735" s="3" t="str">
        <f t="shared" si="94"/>
        <v/>
      </c>
      <c r="AN735" s="3" t="str">
        <f t="shared" si="94"/>
        <v/>
      </c>
      <c r="AO735" s="2">
        <f t="shared" si="96"/>
        <v>0</v>
      </c>
      <c r="AP735" s="4"/>
      <c r="AQ735" s="3">
        <f>IF(AJ735=1,VLOOKUP($AP735,BaseEqptCdF!$C$5:$R$161,16,FALSE),0)</f>
        <v>0</v>
      </c>
      <c r="AR735" s="3">
        <f>IF(AK735=1,VLOOKUP($AP735,BaseEqptCdF!$C$5:$R$161,16,FALSE),0)</f>
        <v>0</v>
      </c>
      <c r="AS735" s="3">
        <f>IF(AL735=1,VLOOKUP($AP735,BaseEqptCdF!$C$5:$R$161,16,FALSE),0)</f>
        <v>0</v>
      </c>
      <c r="AT735" s="3">
        <f>IF(AM735=1,VLOOKUP($AP735,BaseEqptCdF!$C$5:$R$161,16,FALSE),0)</f>
        <v>0</v>
      </c>
      <c r="AU735" s="3">
        <f>IF(AN735=1,VLOOKUP($AP735,BaseEqptCdF!$C$5:$R$161,16,FALSE),0)</f>
        <v>0</v>
      </c>
      <c r="AV735" s="2">
        <f t="shared" si="97"/>
        <v>0</v>
      </c>
      <c r="AW735" s="3" t="str">
        <f>IF($L735="","",IF(SUM($AJ735:AJ735)=0,$AE735,VLOOKUP($AP735,BaseEqptCdF!$C$5:$R$161,16,FALSE)*$AC$3))</f>
        <v/>
      </c>
      <c r="AX735" s="3" t="str">
        <f>IF($L735="","",IF(SUM($AJ735:AK735)=0,$AE735,VLOOKUP($AP735,BaseEqptCdF!$C$5:$R$161,16,FALSE)*$AC$3))</f>
        <v/>
      </c>
      <c r="AY735" s="3" t="str">
        <f>IF($L735="","",IF(SUM($AJ735:AL735)=0,$AE735,VLOOKUP($AP735,BaseEqptCdF!$C$5:$R$161,16,FALSE)*$AC$3))</f>
        <v/>
      </c>
      <c r="AZ735" s="3" t="str">
        <f>IF($L735="","",IF(SUM($AJ735:AM735)=0,$AE735,VLOOKUP($AP735,BaseEqptCdF!$C$5:$R$161,16,FALSE)*$AC$3))</f>
        <v/>
      </c>
      <c r="BA735" s="3" t="str">
        <f>IF($L735="","",IF(SUM($AJ735:AN735)=0,$AE735,VLOOKUP($AP735,BaseEqptCdF!$C$5:$R$161,16,FALSE)*$AC$3))</f>
        <v/>
      </c>
      <c r="BB735" s="2">
        <f t="shared" si="98"/>
        <v>0</v>
      </c>
      <c r="BC735" s="3" t="str">
        <f>IF($L735="","",IF(SUM($AJ735:AJ735)=0,$AF735,IF(LEFT(VLOOKUP($AP735,BaseEqptCdF!$C$5:$E$161,3,FALSE),2)="SD",0,IF(LEFT(VLOOKUP($AP735,BaseEqptCdF!$C$5:$E$161,3,FALSE),2)="SB",1*52,VLOOKUP($AP735,BaseEqptCdF!$C$5:$S$161,12,FALSE)*0.2*300))))</f>
        <v/>
      </c>
      <c r="BD735" s="3" t="str">
        <f>IF($L735="","",IF(SUM($AJ735:AK735)=0,$AF735,IF(LEFT(VLOOKUP($AP735,BaseEqptCdF!$C$5:$E$161,3,FALSE),2)="SD",0,IF(LEFT(VLOOKUP($AP735,BaseEqptCdF!$C$5:$E$161,3,FALSE),2)="SB",1*52,VLOOKUP($AP735,BaseEqptCdF!$C$5:$S$161,12,FALSE)*0.2*300))))</f>
        <v/>
      </c>
      <c r="BE735" s="3" t="str">
        <f>IF($L735="","",IF(SUM($AJ735:AL735)=0,$AF735,IF(LEFT(VLOOKUP($AP735,BaseEqptCdF!$C$5:$E$161,3,FALSE),2)="SD",0,IF(LEFT(VLOOKUP($AP735,BaseEqptCdF!$C$5:$E$161,3,FALSE),2)="SB",1*52,VLOOKUP($AP735,BaseEqptCdF!$C$5:$S$161,12,FALSE)*0.2*300))))</f>
        <v/>
      </c>
      <c r="BF735" s="3" t="str">
        <f>IF($L735="","",IF(SUM($AJ735:AM735)=0,$AF735,IF(LEFT(VLOOKUP($AP735,BaseEqptCdF!$C$5:$E$161,3,FALSE),2)="SD",0,IF(LEFT(VLOOKUP($AP735,BaseEqptCdF!$C$5:$E$161,3,FALSE),2)="SB",1*52,VLOOKUP($AP735,BaseEqptCdF!$C$5:$S$161,12,FALSE)*0.2*300))))</f>
        <v/>
      </c>
      <c r="BG735" s="3" t="str">
        <f>IF($L735="","",IF(SUM($AJ735:AN735)=0,$AF735,IF(LEFT(VLOOKUP($AP735,BaseEqptCdF!$C$5:$E$161,3,FALSE),2)="SD",0,IF(LEFT(VLOOKUP($AP735,BaseEqptCdF!$C$5:$E$161,3,FALSE),2)="SB",1*52,VLOOKUP($AP735,BaseEqptCdF!$C$5:$S$161,12,FALSE)*0.2*300))))</f>
        <v/>
      </c>
      <c r="BH735" s="2">
        <f t="shared" si="99"/>
        <v>0</v>
      </c>
    </row>
    <row r="736" spans="1:60" x14ac:dyDescent="0.25">
      <c r="A736" s="296" t="str">
        <f t="array" ref="A736">IF($C736="","",INDEX(Prog!$B$8:$D$300,MATCH($C736,nivo1,0),1))</f>
        <v/>
      </c>
      <c r="B736" s="296" t="str">
        <f t="array" ref="B736">IF($C736="","",INDEX(Prog!$B$8:$D$300,MATCH($C736,nivo1,0),2))</f>
        <v/>
      </c>
      <c r="C736" s="273"/>
      <c r="D736" s="267"/>
      <c r="E736" s="273"/>
      <c r="F736" s="273"/>
      <c r="G736" s="273"/>
      <c r="H736" s="273"/>
      <c r="I736" s="273"/>
      <c r="J736" s="273"/>
      <c r="K736" s="274"/>
      <c r="L736" s="273"/>
      <c r="M736" s="273"/>
      <c r="N736" s="273"/>
      <c r="O736" s="275"/>
      <c r="P736" s="273"/>
      <c r="Q736" s="273"/>
      <c r="R736" s="273"/>
      <c r="S736" s="273"/>
      <c r="T736" s="276"/>
      <c r="U736" s="276"/>
      <c r="V736" s="276"/>
      <c r="W736" s="276"/>
      <c r="X736" s="277"/>
      <c r="Y736" s="278"/>
      <c r="AA736" s="8" t="str">
        <f>IF($L736="","",VLOOKUP($L736,BaseEqptCdF!$C$5:$E$161,2,FALSE))</f>
        <v/>
      </c>
      <c r="AB736" s="8" t="str">
        <f>IF($L736="","",VLOOKUP($L736,BaseEqptCdF!$C$5:$E$161,3,FALSE))</f>
        <v/>
      </c>
      <c r="AC736" s="7" t="str">
        <f>IF($L736="","",VLOOKUP($L736,BaseEqptCdF!$C$5:$I$161,6,FALSE))</f>
        <v/>
      </c>
      <c r="AD736" s="7" t="str">
        <f>IF($L736="","",VLOOKUP($L736,BaseEqptCdF!$C$5:$I$161,7,FALSE))</f>
        <v/>
      </c>
      <c r="AE736" s="3" t="str">
        <f>IF($L736="","",VLOOKUP($L736,BaseEqptCdF!$C$5:$R$161,16,FALSE)*$AC$3)</f>
        <v/>
      </c>
      <c r="AF736" s="3" t="str">
        <f>IF($L736="","",IF(LEFT($AB736,2)="SD",0,IF(LEFT($AB736,2)="SB",1*52,IF($N736=Prog!$P$17,VLOOKUP($L736,BaseEqptCdF!$C$5:$P$161,14,FALSE)*1*300,VLOOKUP($L736,BaseEqptCdF!$C$5:$P$161,12,FALSE)*0.2*300))))</f>
        <v/>
      </c>
      <c r="AG736" s="6" t="str">
        <f t="shared" si="100"/>
        <v/>
      </c>
      <c r="AH736" s="6">
        <f>IF($U736=Prog!$S$18,YEAR($X736),"")</f>
        <v>1900</v>
      </c>
      <c r="AI736" s="5" t="str">
        <f>IF(OR($AG736="",$U736=Prog!$S$18),"",IF(OR($U736=Prog!$S$17,$U736=Prog!$S$16),YEAR($X736),IF($AG736="ND","ND",$AI$8+$O736)))</f>
        <v/>
      </c>
      <c r="AJ736" s="3" t="str">
        <f t="shared" si="95"/>
        <v/>
      </c>
      <c r="AK736" s="3" t="str">
        <f t="shared" si="94"/>
        <v/>
      </c>
      <c r="AL736" s="3" t="str">
        <f t="shared" si="94"/>
        <v/>
      </c>
      <c r="AM736" s="3" t="str">
        <f t="shared" si="94"/>
        <v/>
      </c>
      <c r="AN736" s="3" t="str">
        <f t="shared" si="94"/>
        <v/>
      </c>
      <c r="AO736" s="2">
        <f t="shared" si="96"/>
        <v>0</v>
      </c>
      <c r="AP736" s="4"/>
      <c r="AQ736" s="3">
        <f>IF(AJ736=1,VLOOKUP($AP736,BaseEqptCdF!$C$5:$R$161,16,FALSE),0)</f>
        <v>0</v>
      </c>
      <c r="AR736" s="3">
        <f>IF(AK736=1,VLOOKUP($AP736,BaseEqptCdF!$C$5:$R$161,16,FALSE),0)</f>
        <v>0</v>
      </c>
      <c r="AS736" s="3">
        <f>IF(AL736=1,VLOOKUP($AP736,BaseEqptCdF!$C$5:$R$161,16,FALSE),0)</f>
        <v>0</v>
      </c>
      <c r="AT736" s="3">
        <f>IF(AM736=1,VLOOKUP($AP736,BaseEqptCdF!$C$5:$R$161,16,FALSE),0)</f>
        <v>0</v>
      </c>
      <c r="AU736" s="3">
        <f>IF(AN736=1,VLOOKUP($AP736,BaseEqptCdF!$C$5:$R$161,16,FALSE),0)</f>
        <v>0</v>
      </c>
      <c r="AV736" s="2">
        <f t="shared" si="97"/>
        <v>0</v>
      </c>
      <c r="AW736" s="3" t="str">
        <f>IF($L736="","",IF(SUM($AJ736:AJ736)=0,$AE736,VLOOKUP($AP736,BaseEqptCdF!$C$5:$R$161,16,FALSE)*$AC$3))</f>
        <v/>
      </c>
      <c r="AX736" s="3" t="str">
        <f>IF($L736="","",IF(SUM($AJ736:AK736)=0,$AE736,VLOOKUP($AP736,BaseEqptCdF!$C$5:$R$161,16,FALSE)*$AC$3))</f>
        <v/>
      </c>
      <c r="AY736" s="3" t="str">
        <f>IF($L736="","",IF(SUM($AJ736:AL736)=0,$AE736,VLOOKUP($AP736,BaseEqptCdF!$C$5:$R$161,16,FALSE)*$AC$3))</f>
        <v/>
      </c>
      <c r="AZ736" s="3" t="str">
        <f>IF($L736="","",IF(SUM($AJ736:AM736)=0,$AE736,VLOOKUP($AP736,BaseEqptCdF!$C$5:$R$161,16,FALSE)*$AC$3))</f>
        <v/>
      </c>
      <c r="BA736" s="3" t="str">
        <f>IF($L736="","",IF(SUM($AJ736:AN736)=0,$AE736,VLOOKUP($AP736,BaseEqptCdF!$C$5:$R$161,16,FALSE)*$AC$3))</f>
        <v/>
      </c>
      <c r="BB736" s="2">
        <f t="shared" si="98"/>
        <v>0</v>
      </c>
      <c r="BC736" s="3" t="str">
        <f>IF($L736="","",IF(SUM($AJ736:AJ736)=0,$AF736,IF(LEFT(VLOOKUP($AP736,BaseEqptCdF!$C$5:$E$161,3,FALSE),2)="SD",0,IF(LEFT(VLOOKUP($AP736,BaseEqptCdF!$C$5:$E$161,3,FALSE),2)="SB",1*52,VLOOKUP($AP736,BaseEqptCdF!$C$5:$S$161,12,FALSE)*0.2*300))))</f>
        <v/>
      </c>
      <c r="BD736" s="3" t="str">
        <f>IF($L736="","",IF(SUM($AJ736:AK736)=0,$AF736,IF(LEFT(VLOOKUP($AP736,BaseEqptCdF!$C$5:$E$161,3,FALSE),2)="SD",0,IF(LEFT(VLOOKUP($AP736,BaseEqptCdF!$C$5:$E$161,3,FALSE),2)="SB",1*52,VLOOKUP($AP736,BaseEqptCdF!$C$5:$S$161,12,FALSE)*0.2*300))))</f>
        <v/>
      </c>
      <c r="BE736" s="3" t="str">
        <f>IF($L736="","",IF(SUM($AJ736:AL736)=0,$AF736,IF(LEFT(VLOOKUP($AP736,BaseEqptCdF!$C$5:$E$161,3,FALSE),2)="SD",0,IF(LEFT(VLOOKUP($AP736,BaseEqptCdF!$C$5:$E$161,3,FALSE),2)="SB",1*52,VLOOKUP($AP736,BaseEqptCdF!$C$5:$S$161,12,FALSE)*0.2*300))))</f>
        <v/>
      </c>
      <c r="BF736" s="3" t="str">
        <f>IF($L736="","",IF(SUM($AJ736:AM736)=0,$AF736,IF(LEFT(VLOOKUP($AP736,BaseEqptCdF!$C$5:$E$161,3,FALSE),2)="SD",0,IF(LEFT(VLOOKUP($AP736,BaseEqptCdF!$C$5:$E$161,3,FALSE),2)="SB",1*52,VLOOKUP($AP736,BaseEqptCdF!$C$5:$S$161,12,FALSE)*0.2*300))))</f>
        <v/>
      </c>
      <c r="BG736" s="3" t="str">
        <f>IF($L736="","",IF(SUM($AJ736:AN736)=0,$AF736,IF(LEFT(VLOOKUP($AP736,BaseEqptCdF!$C$5:$E$161,3,FALSE),2)="SD",0,IF(LEFT(VLOOKUP($AP736,BaseEqptCdF!$C$5:$E$161,3,FALSE),2)="SB",1*52,VLOOKUP($AP736,BaseEqptCdF!$C$5:$S$161,12,FALSE)*0.2*300))))</f>
        <v/>
      </c>
      <c r="BH736" s="2">
        <f t="shared" si="99"/>
        <v>0</v>
      </c>
    </row>
    <row r="737" spans="1:60" x14ac:dyDescent="0.25">
      <c r="A737" s="296" t="str">
        <f t="array" ref="A737">IF($C737="","",INDEX(Prog!$B$8:$D$300,MATCH($C737,nivo1,0),1))</f>
        <v/>
      </c>
      <c r="B737" s="296" t="str">
        <f t="array" ref="B737">IF($C737="","",INDEX(Prog!$B$8:$D$300,MATCH($C737,nivo1,0),2))</f>
        <v/>
      </c>
      <c r="C737" s="273"/>
      <c r="D737" s="267"/>
      <c r="E737" s="273"/>
      <c r="F737" s="273"/>
      <c r="G737" s="273"/>
      <c r="H737" s="273"/>
      <c r="I737" s="273"/>
      <c r="J737" s="273"/>
      <c r="K737" s="274"/>
      <c r="L737" s="273"/>
      <c r="M737" s="273"/>
      <c r="N737" s="273"/>
      <c r="O737" s="275"/>
      <c r="P737" s="273"/>
      <c r="Q737" s="273"/>
      <c r="R737" s="273"/>
      <c r="S737" s="273"/>
      <c r="T737" s="276"/>
      <c r="U737" s="276"/>
      <c r="V737" s="276"/>
      <c r="W737" s="276"/>
      <c r="X737" s="277"/>
      <c r="Y737" s="278"/>
      <c r="AA737" s="8" t="str">
        <f>IF($L737="","",VLOOKUP($L737,BaseEqptCdF!$C$5:$E$161,2,FALSE))</f>
        <v/>
      </c>
      <c r="AB737" s="8" t="str">
        <f>IF($L737="","",VLOOKUP($L737,BaseEqptCdF!$C$5:$E$161,3,FALSE))</f>
        <v/>
      </c>
      <c r="AC737" s="7" t="str">
        <f>IF($L737="","",VLOOKUP($L737,BaseEqptCdF!$C$5:$I$161,6,FALSE))</f>
        <v/>
      </c>
      <c r="AD737" s="7" t="str">
        <f>IF($L737="","",VLOOKUP($L737,BaseEqptCdF!$C$5:$I$161,7,FALSE))</f>
        <v/>
      </c>
      <c r="AE737" s="3" t="str">
        <f>IF($L737="","",VLOOKUP($L737,BaseEqptCdF!$C$5:$R$161,16,FALSE)*$AC$3)</f>
        <v/>
      </c>
      <c r="AF737" s="3" t="str">
        <f>IF($L737="","",IF(LEFT($AB737,2)="SD",0,IF(LEFT($AB737,2)="SB",1*52,IF($N737=Prog!$P$17,VLOOKUP($L737,BaseEqptCdF!$C$5:$P$161,14,FALSE)*1*300,VLOOKUP($L737,BaseEqptCdF!$C$5:$P$161,12,FALSE)*0.2*300))))</f>
        <v/>
      </c>
      <c r="AG737" s="6" t="str">
        <f t="shared" si="100"/>
        <v/>
      </c>
      <c r="AH737" s="6">
        <f>IF($U737=Prog!$S$18,YEAR($X737),"")</f>
        <v>1900</v>
      </c>
      <c r="AI737" s="5" t="str">
        <f>IF(OR($AG737="",$U737=Prog!$S$18),"",IF(OR($U737=Prog!$S$17,$U737=Prog!$S$16),YEAR($X737),IF($AG737="ND","ND",$AI$8+$O737)))</f>
        <v/>
      </c>
      <c r="AJ737" s="3" t="str">
        <f t="shared" si="95"/>
        <v/>
      </c>
      <c r="AK737" s="3" t="str">
        <f t="shared" si="94"/>
        <v/>
      </c>
      <c r="AL737" s="3" t="str">
        <f t="shared" si="94"/>
        <v/>
      </c>
      <c r="AM737" s="3" t="str">
        <f t="shared" si="94"/>
        <v/>
      </c>
      <c r="AN737" s="3" t="str">
        <f t="shared" si="94"/>
        <v/>
      </c>
      <c r="AO737" s="2">
        <f t="shared" si="96"/>
        <v>0</v>
      </c>
      <c r="AP737" s="4"/>
      <c r="AQ737" s="3">
        <f>IF(AJ737=1,VLOOKUP($AP737,BaseEqptCdF!$C$5:$R$161,16,FALSE),0)</f>
        <v>0</v>
      </c>
      <c r="AR737" s="3">
        <f>IF(AK737=1,VLOOKUP($AP737,BaseEqptCdF!$C$5:$R$161,16,FALSE),0)</f>
        <v>0</v>
      </c>
      <c r="AS737" s="3">
        <f>IF(AL737=1,VLOOKUP($AP737,BaseEqptCdF!$C$5:$R$161,16,FALSE),0)</f>
        <v>0</v>
      </c>
      <c r="AT737" s="3">
        <f>IF(AM737=1,VLOOKUP($AP737,BaseEqptCdF!$C$5:$R$161,16,FALSE),0)</f>
        <v>0</v>
      </c>
      <c r="AU737" s="3">
        <f>IF(AN737=1,VLOOKUP($AP737,BaseEqptCdF!$C$5:$R$161,16,FALSE),0)</f>
        <v>0</v>
      </c>
      <c r="AV737" s="2">
        <f t="shared" si="97"/>
        <v>0</v>
      </c>
      <c r="AW737" s="3" t="str">
        <f>IF($L737="","",IF(SUM($AJ737:AJ737)=0,$AE737,VLOOKUP($AP737,BaseEqptCdF!$C$5:$R$161,16,FALSE)*$AC$3))</f>
        <v/>
      </c>
      <c r="AX737" s="3" t="str">
        <f>IF($L737="","",IF(SUM($AJ737:AK737)=0,$AE737,VLOOKUP($AP737,BaseEqptCdF!$C$5:$R$161,16,FALSE)*$AC$3))</f>
        <v/>
      </c>
      <c r="AY737" s="3" t="str">
        <f>IF($L737="","",IF(SUM($AJ737:AL737)=0,$AE737,VLOOKUP($AP737,BaseEqptCdF!$C$5:$R$161,16,FALSE)*$AC$3))</f>
        <v/>
      </c>
      <c r="AZ737" s="3" t="str">
        <f>IF($L737="","",IF(SUM($AJ737:AM737)=0,$AE737,VLOOKUP($AP737,BaseEqptCdF!$C$5:$R$161,16,FALSE)*$AC$3))</f>
        <v/>
      </c>
      <c r="BA737" s="3" t="str">
        <f>IF($L737="","",IF(SUM($AJ737:AN737)=0,$AE737,VLOOKUP($AP737,BaseEqptCdF!$C$5:$R$161,16,FALSE)*$AC$3))</f>
        <v/>
      </c>
      <c r="BB737" s="2">
        <f t="shared" si="98"/>
        <v>0</v>
      </c>
      <c r="BC737" s="3" t="str">
        <f>IF($L737="","",IF(SUM($AJ737:AJ737)=0,$AF737,IF(LEFT(VLOOKUP($AP737,BaseEqptCdF!$C$5:$E$161,3,FALSE),2)="SD",0,IF(LEFT(VLOOKUP($AP737,BaseEqptCdF!$C$5:$E$161,3,FALSE),2)="SB",1*52,VLOOKUP($AP737,BaseEqptCdF!$C$5:$S$161,12,FALSE)*0.2*300))))</f>
        <v/>
      </c>
      <c r="BD737" s="3" t="str">
        <f>IF($L737="","",IF(SUM($AJ737:AK737)=0,$AF737,IF(LEFT(VLOOKUP($AP737,BaseEqptCdF!$C$5:$E$161,3,FALSE),2)="SD",0,IF(LEFT(VLOOKUP($AP737,BaseEqptCdF!$C$5:$E$161,3,FALSE),2)="SB",1*52,VLOOKUP($AP737,BaseEqptCdF!$C$5:$S$161,12,FALSE)*0.2*300))))</f>
        <v/>
      </c>
      <c r="BE737" s="3" t="str">
        <f>IF($L737="","",IF(SUM($AJ737:AL737)=0,$AF737,IF(LEFT(VLOOKUP($AP737,BaseEqptCdF!$C$5:$E$161,3,FALSE),2)="SD",0,IF(LEFT(VLOOKUP($AP737,BaseEqptCdF!$C$5:$E$161,3,FALSE),2)="SB",1*52,VLOOKUP($AP737,BaseEqptCdF!$C$5:$S$161,12,FALSE)*0.2*300))))</f>
        <v/>
      </c>
      <c r="BF737" s="3" t="str">
        <f>IF($L737="","",IF(SUM($AJ737:AM737)=0,$AF737,IF(LEFT(VLOOKUP($AP737,BaseEqptCdF!$C$5:$E$161,3,FALSE),2)="SD",0,IF(LEFT(VLOOKUP($AP737,BaseEqptCdF!$C$5:$E$161,3,FALSE),2)="SB",1*52,VLOOKUP($AP737,BaseEqptCdF!$C$5:$S$161,12,FALSE)*0.2*300))))</f>
        <v/>
      </c>
      <c r="BG737" s="3" t="str">
        <f>IF($L737="","",IF(SUM($AJ737:AN737)=0,$AF737,IF(LEFT(VLOOKUP($AP737,BaseEqptCdF!$C$5:$E$161,3,FALSE),2)="SD",0,IF(LEFT(VLOOKUP($AP737,BaseEqptCdF!$C$5:$E$161,3,FALSE),2)="SB",1*52,VLOOKUP($AP737,BaseEqptCdF!$C$5:$S$161,12,FALSE)*0.2*300))))</f>
        <v/>
      </c>
      <c r="BH737" s="2">
        <f t="shared" si="99"/>
        <v>0</v>
      </c>
    </row>
    <row r="738" spans="1:60" x14ac:dyDescent="0.25">
      <c r="A738" s="296" t="str">
        <f t="array" ref="A738">IF($C738="","",INDEX(Prog!$B$8:$D$300,MATCH($C738,nivo1,0),1))</f>
        <v/>
      </c>
      <c r="B738" s="296" t="str">
        <f t="array" ref="B738">IF($C738="","",INDEX(Prog!$B$8:$D$300,MATCH($C738,nivo1,0),2))</f>
        <v/>
      </c>
      <c r="C738" s="273"/>
      <c r="D738" s="267"/>
      <c r="E738" s="273"/>
      <c r="F738" s="273"/>
      <c r="G738" s="273"/>
      <c r="H738" s="273"/>
      <c r="I738" s="273"/>
      <c r="J738" s="273"/>
      <c r="K738" s="274"/>
      <c r="L738" s="273"/>
      <c r="M738" s="273"/>
      <c r="N738" s="273"/>
      <c r="O738" s="275"/>
      <c r="P738" s="273"/>
      <c r="Q738" s="273"/>
      <c r="R738" s="273"/>
      <c r="S738" s="273"/>
      <c r="T738" s="276"/>
      <c r="U738" s="276"/>
      <c r="V738" s="276"/>
      <c r="W738" s="276"/>
      <c r="X738" s="277"/>
      <c r="Y738" s="278"/>
      <c r="AA738" s="8" t="str">
        <f>IF($L738="","",VLOOKUP($L738,BaseEqptCdF!$C$5:$E$161,2,FALSE))</f>
        <v/>
      </c>
      <c r="AB738" s="8" t="str">
        <f>IF($L738="","",VLOOKUP($L738,BaseEqptCdF!$C$5:$E$161,3,FALSE))</f>
        <v/>
      </c>
      <c r="AC738" s="7" t="str">
        <f>IF($L738="","",VLOOKUP($L738,BaseEqptCdF!$C$5:$I$161,6,FALSE))</f>
        <v/>
      </c>
      <c r="AD738" s="7" t="str">
        <f>IF($L738="","",VLOOKUP($L738,BaseEqptCdF!$C$5:$I$161,7,FALSE))</f>
        <v/>
      </c>
      <c r="AE738" s="3" t="str">
        <f>IF($L738="","",VLOOKUP($L738,BaseEqptCdF!$C$5:$R$161,16,FALSE)*$AC$3)</f>
        <v/>
      </c>
      <c r="AF738" s="3" t="str">
        <f>IF($L738="","",IF(LEFT($AB738,2)="SD",0,IF(LEFT($AB738,2)="SB",1*52,IF($N738=Prog!$P$17,VLOOKUP($L738,BaseEqptCdF!$C$5:$P$161,14,FALSE)*1*300,VLOOKUP($L738,BaseEqptCdF!$C$5:$P$161,12,FALSE)*0.2*300))))</f>
        <v/>
      </c>
      <c r="AG738" s="6" t="str">
        <f t="shared" si="100"/>
        <v/>
      </c>
      <c r="AH738" s="6">
        <f>IF($U738=Prog!$S$18,YEAR($X738),"")</f>
        <v>1900</v>
      </c>
      <c r="AI738" s="5" t="str">
        <f>IF(OR($AG738="",$U738=Prog!$S$18),"",IF(OR($U738=Prog!$S$17,$U738=Prog!$S$16),YEAR($X738),IF($AG738="ND","ND",$AI$8+$O738)))</f>
        <v/>
      </c>
      <c r="AJ738" s="3" t="str">
        <f t="shared" si="95"/>
        <v/>
      </c>
      <c r="AK738" s="3" t="str">
        <f t="shared" si="94"/>
        <v/>
      </c>
      <c r="AL738" s="3" t="str">
        <f t="shared" si="94"/>
        <v/>
      </c>
      <c r="AM738" s="3" t="str">
        <f t="shared" si="94"/>
        <v/>
      </c>
      <c r="AN738" s="3" t="str">
        <f t="shared" si="94"/>
        <v/>
      </c>
      <c r="AO738" s="2">
        <f t="shared" si="96"/>
        <v>0</v>
      </c>
      <c r="AP738" s="4"/>
      <c r="AQ738" s="3">
        <f>IF(AJ738=1,VLOOKUP($AP738,BaseEqptCdF!$C$5:$R$161,16,FALSE),0)</f>
        <v>0</v>
      </c>
      <c r="AR738" s="3">
        <f>IF(AK738=1,VLOOKUP($AP738,BaseEqptCdF!$C$5:$R$161,16,FALSE),0)</f>
        <v>0</v>
      </c>
      <c r="AS738" s="3">
        <f>IF(AL738=1,VLOOKUP($AP738,BaseEqptCdF!$C$5:$R$161,16,FALSE),0)</f>
        <v>0</v>
      </c>
      <c r="AT738" s="3">
        <f>IF(AM738=1,VLOOKUP($AP738,BaseEqptCdF!$C$5:$R$161,16,FALSE),0)</f>
        <v>0</v>
      </c>
      <c r="AU738" s="3">
        <f>IF(AN738=1,VLOOKUP($AP738,BaseEqptCdF!$C$5:$R$161,16,FALSE),0)</f>
        <v>0</v>
      </c>
      <c r="AV738" s="2">
        <f t="shared" si="97"/>
        <v>0</v>
      </c>
      <c r="AW738" s="3" t="str">
        <f>IF($L738="","",IF(SUM($AJ738:AJ738)=0,$AE738,VLOOKUP($AP738,BaseEqptCdF!$C$5:$R$161,16,FALSE)*$AC$3))</f>
        <v/>
      </c>
      <c r="AX738" s="3" t="str">
        <f>IF($L738="","",IF(SUM($AJ738:AK738)=0,$AE738,VLOOKUP($AP738,BaseEqptCdF!$C$5:$R$161,16,FALSE)*$AC$3))</f>
        <v/>
      </c>
      <c r="AY738" s="3" t="str">
        <f>IF($L738="","",IF(SUM($AJ738:AL738)=0,$AE738,VLOOKUP($AP738,BaseEqptCdF!$C$5:$R$161,16,FALSE)*$AC$3))</f>
        <v/>
      </c>
      <c r="AZ738" s="3" t="str">
        <f>IF($L738="","",IF(SUM($AJ738:AM738)=0,$AE738,VLOOKUP($AP738,BaseEqptCdF!$C$5:$R$161,16,FALSE)*$AC$3))</f>
        <v/>
      </c>
      <c r="BA738" s="3" t="str">
        <f>IF($L738="","",IF(SUM($AJ738:AN738)=0,$AE738,VLOOKUP($AP738,BaseEqptCdF!$C$5:$R$161,16,FALSE)*$AC$3))</f>
        <v/>
      </c>
      <c r="BB738" s="2">
        <f t="shared" si="98"/>
        <v>0</v>
      </c>
      <c r="BC738" s="3" t="str">
        <f>IF($L738="","",IF(SUM($AJ738:AJ738)=0,$AF738,IF(LEFT(VLOOKUP($AP738,BaseEqptCdF!$C$5:$E$161,3,FALSE),2)="SD",0,IF(LEFT(VLOOKUP($AP738,BaseEqptCdF!$C$5:$E$161,3,FALSE),2)="SB",1*52,VLOOKUP($AP738,BaseEqptCdF!$C$5:$S$161,12,FALSE)*0.2*300))))</f>
        <v/>
      </c>
      <c r="BD738" s="3" t="str">
        <f>IF($L738="","",IF(SUM($AJ738:AK738)=0,$AF738,IF(LEFT(VLOOKUP($AP738,BaseEqptCdF!$C$5:$E$161,3,FALSE),2)="SD",0,IF(LEFT(VLOOKUP($AP738,BaseEqptCdF!$C$5:$E$161,3,FALSE),2)="SB",1*52,VLOOKUP($AP738,BaseEqptCdF!$C$5:$S$161,12,FALSE)*0.2*300))))</f>
        <v/>
      </c>
      <c r="BE738" s="3" t="str">
        <f>IF($L738="","",IF(SUM($AJ738:AL738)=0,$AF738,IF(LEFT(VLOOKUP($AP738,BaseEqptCdF!$C$5:$E$161,3,FALSE),2)="SD",0,IF(LEFT(VLOOKUP($AP738,BaseEqptCdF!$C$5:$E$161,3,FALSE),2)="SB",1*52,VLOOKUP($AP738,BaseEqptCdF!$C$5:$S$161,12,FALSE)*0.2*300))))</f>
        <v/>
      </c>
      <c r="BF738" s="3" t="str">
        <f>IF($L738="","",IF(SUM($AJ738:AM738)=0,$AF738,IF(LEFT(VLOOKUP($AP738,BaseEqptCdF!$C$5:$E$161,3,FALSE),2)="SD",0,IF(LEFT(VLOOKUP($AP738,BaseEqptCdF!$C$5:$E$161,3,FALSE),2)="SB",1*52,VLOOKUP($AP738,BaseEqptCdF!$C$5:$S$161,12,FALSE)*0.2*300))))</f>
        <v/>
      </c>
      <c r="BG738" s="3" t="str">
        <f>IF($L738="","",IF(SUM($AJ738:AN738)=0,$AF738,IF(LEFT(VLOOKUP($AP738,BaseEqptCdF!$C$5:$E$161,3,FALSE),2)="SD",0,IF(LEFT(VLOOKUP($AP738,BaseEqptCdF!$C$5:$E$161,3,FALSE),2)="SB",1*52,VLOOKUP($AP738,BaseEqptCdF!$C$5:$S$161,12,FALSE)*0.2*300))))</f>
        <v/>
      </c>
      <c r="BH738" s="2">
        <f t="shared" si="99"/>
        <v>0</v>
      </c>
    </row>
    <row r="739" spans="1:60" x14ac:dyDescent="0.25">
      <c r="A739" s="296" t="str">
        <f t="array" ref="A739">IF($C739="","",INDEX(Prog!$B$8:$D$300,MATCH($C739,nivo1,0),1))</f>
        <v/>
      </c>
      <c r="B739" s="296" t="str">
        <f t="array" ref="B739">IF($C739="","",INDEX(Prog!$B$8:$D$300,MATCH($C739,nivo1,0),2))</f>
        <v/>
      </c>
      <c r="C739" s="273"/>
      <c r="D739" s="267"/>
      <c r="E739" s="273"/>
      <c r="F739" s="273"/>
      <c r="G739" s="273"/>
      <c r="H739" s="273"/>
      <c r="I739" s="273"/>
      <c r="J739" s="273"/>
      <c r="K739" s="274"/>
      <c r="L739" s="273"/>
      <c r="M739" s="273"/>
      <c r="N739" s="273"/>
      <c r="O739" s="275"/>
      <c r="P739" s="273"/>
      <c r="Q739" s="273"/>
      <c r="R739" s="273"/>
      <c r="S739" s="273"/>
      <c r="T739" s="276"/>
      <c r="U739" s="276"/>
      <c r="V739" s="276"/>
      <c r="W739" s="276"/>
      <c r="X739" s="277"/>
      <c r="Y739" s="278"/>
      <c r="AA739" s="8" t="str">
        <f>IF($L739="","",VLOOKUP($L739,BaseEqptCdF!$C$5:$E$161,2,FALSE))</f>
        <v/>
      </c>
      <c r="AB739" s="8" t="str">
        <f>IF($L739="","",VLOOKUP($L739,BaseEqptCdF!$C$5:$E$161,3,FALSE))</f>
        <v/>
      </c>
      <c r="AC739" s="7" t="str">
        <f>IF($L739="","",VLOOKUP($L739,BaseEqptCdF!$C$5:$I$161,6,FALSE))</f>
        <v/>
      </c>
      <c r="AD739" s="7" t="str">
        <f>IF($L739="","",VLOOKUP($L739,BaseEqptCdF!$C$5:$I$161,7,FALSE))</f>
        <v/>
      </c>
      <c r="AE739" s="3" t="str">
        <f>IF($L739="","",VLOOKUP($L739,BaseEqptCdF!$C$5:$R$161,16,FALSE)*$AC$3)</f>
        <v/>
      </c>
      <c r="AF739" s="3" t="str">
        <f>IF($L739="","",IF(LEFT($AB739,2)="SD",0,IF(LEFT($AB739,2)="SB",1*52,IF($N739=Prog!$P$17,VLOOKUP($L739,BaseEqptCdF!$C$5:$P$161,14,FALSE)*1*300,VLOOKUP($L739,BaseEqptCdF!$C$5:$P$161,12,FALSE)*0.2*300))))</f>
        <v/>
      </c>
      <c r="AG739" s="6" t="str">
        <f t="shared" si="100"/>
        <v/>
      </c>
      <c r="AH739" s="6">
        <f>IF($U739=Prog!$S$18,YEAR($X739),"")</f>
        <v>1900</v>
      </c>
      <c r="AI739" s="5" t="str">
        <f>IF(OR($AG739="",$U739=Prog!$S$18),"",IF(OR($U739=Prog!$S$17,$U739=Prog!$S$16),YEAR($X739),IF($AG739="ND","ND",$AI$8+$O739)))</f>
        <v/>
      </c>
      <c r="AJ739" s="3" t="str">
        <f t="shared" si="95"/>
        <v/>
      </c>
      <c r="AK739" s="3" t="str">
        <f t="shared" si="94"/>
        <v/>
      </c>
      <c r="AL739" s="3" t="str">
        <f t="shared" si="94"/>
        <v/>
      </c>
      <c r="AM739" s="3" t="str">
        <f t="shared" si="94"/>
        <v/>
      </c>
      <c r="AN739" s="3" t="str">
        <f t="shared" si="94"/>
        <v/>
      </c>
      <c r="AO739" s="2">
        <f t="shared" si="96"/>
        <v>0</v>
      </c>
      <c r="AP739" s="4"/>
      <c r="AQ739" s="3">
        <f>IF(AJ739=1,VLOOKUP($AP739,BaseEqptCdF!$C$5:$R$161,16,FALSE),0)</f>
        <v>0</v>
      </c>
      <c r="AR739" s="3">
        <f>IF(AK739=1,VLOOKUP($AP739,BaseEqptCdF!$C$5:$R$161,16,FALSE),0)</f>
        <v>0</v>
      </c>
      <c r="AS739" s="3">
        <f>IF(AL739=1,VLOOKUP($AP739,BaseEqptCdF!$C$5:$R$161,16,FALSE),0)</f>
        <v>0</v>
      </c>
      <c r="AT739" s="3">
        <f>IF(AM739=1,VLOOKUP($AP739,BaseEqptCdF!$C$5:$R$161,16,FALSE),0)</f>
        <v>0</v>
      </c>
      <c r="AU739" s="3">
        <f>IF(AN739=1,VLOOKUP($AP739,BaseEqptCdF!$C$5:$R$161,16,FALSE),0)</f>
        <v>0</v>
      </c>
      <c r="AV739" s="2">
        <f t="shared" si="97"/>
        <v>0</v>
      </c>
      <c r="AW739" s="3" t="str">
        <f>IF($L739="","",IF(SUM($AJ739:AJ739)=0,$AE739,VLOOKUP($AP739,BaseEqptCdF!$C$5:$R$161,16,FALSE)*$AC$3))</f>
        <v/>
      </c>
      <c r="AX739" s="3" t="str">
        <f>IF($L739="","",IF(SUM($AJ739:AK739)=0,$AE739,VLOOKUP($AP739,BaseEqptCdF!$C$5:$R$161,16,FALSE)*$AC$3))</f>
        <v/>
      </c>
      <c r="AY739" s="3" t="str">
        <f>IF($L739="","",IF(SUM($AJ739:AL739)=0,$AE739,VLOOKUP($AP739,BaseEqptCdF!$C$5:$R$161,16,FALSE)*$AC$3))</f>
        <v/>
      </c>
      <c r="AZ739" s="3" t="str">
        <f>IF($L739="","",IF(SUM($AJ739:AM739)=0,$AE739,VLOOKUP($AP739,BaseEqptCdF!$C$5:$R$161,16,FALSE)*$AC$3))</f>
        <v/>
      </c>
      <c r="BA739" s="3" t="str">
        <f>IF($L739="","",IF(SUM($AJ739:AN739)=0,$AE739,VLOOKUP($AP739,BaseEqptCdF!$C$5:$R$161,16,FALSE)*$AC$3))</f>
        <v/>
      </c>
      <c r="BB739" s="2">
        <f t="shared" si="98"/>
        <v>0</v>
      </c>
      <c r="BC739" s="3" t="str">
        <f>IF($L739="","",IF(SUM($AJ739:AJ739)=0,$AF739,IF(LEFT(VLOOKUP($AP739,BaseEqptCdF!$C$5:$E$161,3,FALSE),2)="SD",0,IF(LEFT(VLOOKUP($AP739,BaseEqptCdF!$C$5:$E$161,3,FALSE),2)="SB",1*52,VLOOKUP($AP739,BaseEqptCdF!$C$5:$S$161,12,FALSE)*0.2*300))))</f>
        <v/>
      </c>
      <c r="BD739" s="3" t="str">
        <f>IF($L739="","",IF(SUM($AJ739:AK739)=0,$AF739,IF(LEFT(VLOOKUP($AP739,BaseEqptCdF!$C$5:$E$161,3,FALSE),2)="SD",0,IF(LEFT(VLOOKUP($AP739,BaseEqptCdF!$C$5:$E$161,3,FALSE),2)="SB",1*52,VLOOKUP($AP739,BaseEqptCdF!$C$5:$S$161,12,FALSE)*0.2*300))))</f>
        <v/>
      </c>
      <c r="BE739" s="3" t="str">
        <f>IF($L739="","",IF(SUM($AJ739:AL739)=0,$AF739,IF(LEFT(VLOOKUP($AP739,BaseEqptCdF!$C$5:$E$161,3,FALSE),2)="SD",0,IF(LEFT(VLOOKUP($AP739,BaseEqptCdF!$C$5:$E$161,3,FALSE),2)="SB",1*52,VLOOKUP($AP739,BaseEqptCdF!$C$5:$S$161,12,FALSE)*0.2*300))))</f>
        <v/>
      </c>
      <c r="BF739" s="3" t="str">
        <f>IF($L739="","",IF(SUM($AJ739:AM739)=0,$AF739,IF(LEFT(VLOOKUP($AP739,BaseEqptCdF!$C$5:$E$161,3,FALSE),2)="SD",0,IF(LEFT(VLOOKUP($AP739,BaseEqptCdF!$C$5:$E$161,3,FALSE),2)="SB",1*52,VLOOKUP($AP739,BaseEqptCdF!$C$5:$S$161,12,FALSE)*0.2*300))))</f>
        <v/>
      </c>
      <c r="BG739" s="3" t="str">
        <f>IF($L739="","",IF(SUM($AJ739:AN739)=0,$AF739,IF(LEFT(VLOOKUP($AP739,BaseEqptCdF!$C$5:$E$161,3,FALSE),2)="SD",0,IF(LEFT(VLOOKUP($AP739,BaseEqptCdF!$C$5:$E$161,3,FALSE),2)="SB",1*52,VLOOKUP($AP739,BaseEqptCdF!$C$5:$S$161,12,FALSE)*0.2*300))))</f>
        <v/>
      </c>
      <c r="BH739" s="2">
        <f t="shared" si="99"/>
        <v>0</v>
      </c>
    </row>
    <row r="740" spans="1:60" x14ac:dyDescent="0.25">
      <c r="A740" s="296" t="str">
        <f t="array" ref="A740">IF($C740="","",INDEX(Prog!$B$8:$D$300,MATCH($C740,nivo1,0),1))</f>
        <v/>
      </c>
      <c r="B740" s="296" t="str">
        <f t="array" ref="B740">IF($C740="","",INDEX(Prog!$B$8:$D$300,MATCH($C740,nivo1,0),2))</f>
        <v/>
      </c>
      <c r="C740" s="273"/>
      <c r="D740" s="267"/>
      <c r="E740" s="273"/>
      <c r="F740" s="273"/>
      <c r="G740" s="273"/>
      <c r="H740" s="273"/>
      <c r="I740" s="273"/>
      <c r="J740" s="273"/>
      <c r="K740" s="274"/>
      <c r="L740" s="273"/>
      <c r="M740" s="273"/>
      <c r="N740" s="273"/>
      <c r="O740" s="275"/>
      <c r="P740" s="273"/>
      <c r="Q740" s="273"/>
      <c r="R740" s="273"/>
      <c r="S740" s="273"/>
      <c r="T740" s="276"/>
      <c r="U740" s="276"/>
      <c r="V740" s="276"/>
      <c r="W740" s="276"/>
      <c r="X740" s="277"/>
      <c r="Y740" s="278"/>
      <c r="AA740" s="8" t="str">
        <f>IF($L740="","",VLOOKUP($L740,BaseEqptCdF!$C$5:$E$161,2,FALSE))</f>
        <v/>
      </c>
      <c r="AB740" s="8" t="str">
        <f>IF($L740="","",VLOOKUP($L740,BaseEqptCdF!$C$5:$E$161,3,FALSE))</f>
        <v/>
      </c>
      <c r="AC740" s="7" t="str">
        <f>IF($L740="","",VLOOKUP($L740,BaseEqptCdF!$C$5:$I$161,6,FALSE))</f>
        <v/>
      </c>
      <c r="AD740" s="7" t="str">
        <f>IF($L740="","",VLOOKUP($L740,BaseEqptCdF!$C$5:$I$161,7,FALSE))</f>
        <v/>
      </c>
      <c r="AE740" s="3" t="str">
        <f>IF($L740="","",VLOOKUP($L740,BaseEqptCdF!$C$5:$R$161,16,FALSE)*$AC$3)</f>
        <v/>
      </c>
      <c r="AF740" s="3" t="str">
        <f>IF($L740="","",IF(LEFT($AB740,2)="SD",0,IF(LEFT($AB740,2)="SB",1*52,IF($N740=Prog!$P$17,VLOOKUP($L740,BaseEqptCdF!$C$5:$P$161,14,FALSE)*1*300,VLOOKUP($L740,BaseEqptCdF!$C$5:$P$161,12,FALSE)*0.2*300))))</f>
        <v/>
      </c>
      <c r="AG740" s="6" t="str">
        <f t="shared" si="100"/>
        <v/>
      </c>
      <c r="AH740" s="6">
        <f>IF($U740=Prog!$S$18,YEAR($X740),"")</f>
        <v>1900</v>
      </c>
      <c r="AI740" s="5" t="str">
        <f>IF(OR($AG740="",$U740=Prog!$S$18),"",IF(OR($U740=Prog!$S$17,$U740=Prog!$S$16),YEAR($X740),IF($AG740="ND","ND",$AI$8+$O740)))</f>
        <v/>
      </c>
      <c r="AJ740" s="3" t="str">
        <f t="shared" si="95"/>
        <v/>
      </c>
      <c r="AK740" s="3" t="str">
        <f t="shared" si="94"/>
        <v/>
      </c>
      <c r="AL740" s="3" t="str">
        <f t="shared" si="94"/>
        <v/>
      </c>
      <c r="AM740" s="3" t="str">
        <f t="shared" si="94"/>
        <v/>
      </c>
      <c r="AN740" s="3" t="str">
        <f t="shared" si="94"/>
        <v/>
      </c>
      <c r="AO740" s="2">
        <f t="shared" si="96"/>
        <v>0</v>
      </c>
      <c r="AP740" s="4"/>
      <c r="AQ740" s="3">
        <f>IF(AJ740=1,VLOOKUP($AP740,BaseEqptCdF!$C$5:$R$161,16,FALSE),0)</f>
        <v>0</v>
      </c>
      <c r="AR740" s="3">
        <f>IF(AK740=1,VLOOKUP($AP740,BaseEqptCdF!$C$5:$R$161,16,FALSE),0)</f>
        <v>0</v>
      </c>
      <c r="AS740" s="3">
        <f>IF(AL740=1,VLOOKUP($AP740,BaseEqptCdF!$C$5:$R$161,16,FALSE),0)</f>
        <v>0</v>
      </c>
      <c r="AT740" s="3">
        <f>IF(AM740=1,VLOOKUP($AP740,BaseEqptCdF!$C$5:$R$161,16,FALSE),0)</f>
        <v>0</v>
      </c>
      <c r="AU740" s="3">
        <f>IF(AN740=1,VLOOKUP($AP740,BaseEqptCdF!$C$5:$R$161,16,FALSE),0)</f>
        <v>0</v>
      </c>
      <c r="AV740" s="2">
        <f t="shared" si="97"/>
        <v>0</v>
      </c>
      <c r="AW740" s="3" t="str">
        <f>IF($L740="","",IF(SUM($AJ740:AJ740)=0,$AE740,VLOOKUP($AP740,BaseEqptCdF!$C$5:$R$161,16,FALSE)*$AC$3))</f>
        <v/>
      </c>
      <c r="AX740" s="3" t="str">
        <f>IF($L740="","",IF(SUM($AJ740:AK740)=0,$AE740,VLOOKUP($AP740,BaseEqptCdF!$C$5:$R$161,16,FALSE)*$AC$3))</f>
        <v/>
      </c>
      <c r="AY740" s="3" t="str">
        <f>IF($L740="","",IF(SUM($AJ740:AL740)=0,$AE740,VLOOKUP($AP740,BaseEqptCdF!$C$5:$R$161,16,FALSE)*$AC$3))</f>
        <v/>
      </c>
      <c r="AZ740" s="3" t="str">
        <f>IF($L740="","",IF(SUM($AJ740:AM740)=0,$AE740,VLOOKUP($AP740,BaseEqptCdF!$C$5:$R$161,16,FALSE)*$AC$3))</f>
        <v/>
      </c>
      <c r="BA740" s="3" t="str">
        <f>IF($L740="","",IF(SUM($AJ740:AN740)=0,$AE740,VLOOKUP($AP740,BaseEqptCdF!$C$5:$R$161,16,FALSE)*$AC$3))</f>
        <v/>
      </c>
      <c r="BB740" s="2">
        <f t="shared" si="98"/>
        <v>0</v>
      </c>
      <c r="BC740" s="3" t="str">
        <f>IF($L740="","",IF(SUM($AJ740:AJ740)=0,$AF740,IF(LEFT(VLOOKUP($AP740,BaseEqptCdF!$C$5:$E$161,3,FALSE),2)="SD",0,IF(LEFT(VLOOKUP($AP740,BaseEqptCdF!$C$5:$E$161,3,FALSE),2)="SB",1*52,VLOOKUP($AP740,BaseEqptCdF!$C$5:$S$161,12,FALSE)*0.2*300))))</f>
        <v/>
      </c>
      <c r="BD740" s="3" t="str">
        <f>IF($L740="","",IF(SUM($AJ740:AK740)=0,$AF740,IF(LEFT(VLOOKUP($AP740,BaseEqptCdF!$C$5:$E$161,3,FALSE),2)="SD",0,IF(LEFT(VLOOKUP($AP740,BaseEqptCdF!$C$5:$E$161,3,FALSE),2)="SB",1*52,VLOOKUP($AP740,BaseEqptCdF!$C$5:$S$161,12,FALSE)*0.2*300))))</f>
        <v/>
      </c>
      <c r="BE740" s="3" t="str">
        <f>IF($L740="","",IF(SUM($AJ740:AL740)=0,$AF740,IF(LEFT(VLOOKUP($AP740,BaseEqptCdF!$C$5:$E$161,3,FALSE),2)="SD",0,IF(LEFT(VLOOKUP($AP740,BaseEqptCdF!$C$5:$E$161,3,FALSE),2)="SB",1*52,VLOOKUP($AP740,BaseEqptCdF!$C$5:$S$161,12,FALSE)*0.2*300))))</f>
        <v/>
      </c>
      <c r="BF740" s="3" t="str">
        <f>IF($L740="","",IF(SUM($AJ740:AM740)=0,$AF740,IF(LEFT(VLOOKUP($AP740,BaseEqptCdF!$C$5:$E$161,3,FALSE),2)="SD",0,IF(LEFT(VLOOKUP($AP740,BaseEqptCdF!$C$5:$E$161,3,FALSE),2)="SB",1*52,VLOOKUP($AP740,BaseEqptCdF!$C$5:$S$161,12,FALSE)*0.2*300))))</f>
        <v/>
      </c>
      <c r="BG740" s="3" t="str">
        <f>IF($L740="","",IF(SUM($AJ740:AN740)=0,$AF740,IF(LEFT(VLOOKUP($AP740,BaseEqptCdF!$C$5:$E$161,3,FALSE),2)="SD",0,IF(LEFT(VLOOKUP($AP740,BaseEqptCdF!$C$5:$E$161,3,FALSE),2)="SB",1*52,VLOOKUP($AP740,BaseEqptCdF!$C$5:$S$161,12,FALSE)*0.2*300))))</f>
        <v/>
      </c>
      <c r="BH740" s="2">
        <f t="shared" si="99"/>
        <v>0</v>
      </c>
    </row>
    <row r="741" spans="1:60" x14ac:dyDescent="0.25">
      <c r="A741" s="296" t="str">
        <f t="array" ref="A741">IF($C741="","",INDEX(Prog!$B$8:$D$300,MATCH($C741,nivo1,0),1))</f>
        <v/>
      </c>
      <c r="B741" s="296" t="str">
        <f t="array" ref="B741">IF($C741="","",INDEX(Prog!$B$8:$D$300,MATCH($C741,nivo1,0),2))</f>
        <v/>
      </c>
      <c r="C741" s="273"/>
      <c r="D741" s="267"/>
      <c r="E741" s="273"/>
      <c r="F741" s="273"/>
      <c r="G741" s="273"/>
      <c r="H741" s="273"/>
      <c r="I741" s="273"/>
      <c r="J741" s="273"/>
      <c r="K741" s="274"/>
      <c r="L741" s="273"/>
      <c r="M741" s="273"/>
      <c r="N741" s="273"/>
      <c r="O741" s="275"/>
      <c r="P741" s="273"/>
      <c r="Q741" s="273"/>
      <c r="R741" s="273"/>
      <c r="S741" s="273"/>
      <c r="T741" s="276"/>
      <c r="U741" s="276"/>
      <c r="V741" s="276"/>
      <c r="W741" s="276"/>
      <c r="X741" s="277"/>
      <c r="Y741" s="278"/>
      <c r="AA741" s="8" t="str">
        <f>IF($L741="","",VLOOKUP($L741,BaseEqptCdF!$C$5:$E$161,2,FALSE))</f>
        <v/>
      </c>
      <c r="AB741" s="8" t="str">
        <f>IF($L741="","",VLOOKUP($L741,BaseEqptCdF!$C$5:$E$161,3,FALSE))</f>
        <v/>
      </c>
      <c r="AC741" s="7" t="str">
        <f>IF($L741="","",VLOOKUP($L741,BaseEqptCdF!$C$5:$I$161,6,FALSE))</f>
        <v/>
      </c>
      <c r="AD741" s="7" t="str">
        <f>IF($L741="","",VLOOKUP($L741,BaseEqptCdF!$C$5:$I$161,7,FALSE))</f>
        <v/>
      </c>
      <c r="AE741" s="3" t="str">
        <f>IF($L741="","",VLOOKUP($L741,BaseEqptCdF!$C$5:$R$161,16,FALSE)*$AC$3)</f>
        <v/>
      </c>
      <c r="AF741" s="3" t="str">
        <f>IF($L741="","",IF(LEFT($AB741,2)="SD",0,IF(LEFT($AB741,2)="SB",1*52,IF($N741=Prog!$P$17,VLOOKUP($L741,BaseEqptCdF!$C$5:$P$161,14,FALSE)*1*300,VLOOKUP($L741,BaseEqptCdF!$C$5:$P$161,12,FALSE)*0.2*300))))</f>
        <v/>
      </c>
      <c r="AG741" s="6" t="str">
        <f t="shared" si="100"/>
        <v/>
      </c>
      <c r="AH741" s="6">
        <f>IF($U741=Prog!$S$18,YEAR($X741),"")</f>
        <v>1900</v>
      </c>
      <c r="AI741" s="5" t="str">
        <f>IF(OR($AG741="",$U741=Prog!$S$18),"",IF(OR($U741=Prog!$S$17,$U741=Prog!$S$16),YEAR($X741),IF($AG741="ND","ND",$AI$8+$O741)))</f>
        <v/>
      </c>
      <c r="AJ741" s="3" t="str">
        <f t="shared" si="95"/>
        <v/>
      </c>
      <c r="AK741" s="3" t="str">
        <f t="shared" si="94"/>
        <v/>
      </c>
      <c r="AL741" s="3" t="str">
        <f t="shared" si="94"/>
        <v/>
      </c>
      <c r="AM741" s="3" t="str">
        <f t="shared" si="94"/>
        <v/>
      </c>
      <c r="AN741" s="3" t="str">
        <f t="shared" si="94"/>
        <v/>
      </c>
      <c r="AO741" s="2">
        <f t="shared" si="96"/>
        <v>0</v>
      </c>
      <c r="AP741" s="4"/>
      <c r="AQ741" s="3">
        <f>IF(AJ741=1,VLOOKUP($AP741,BaseEqptCdF!$C$5:$R$161,16,FALSE),0)</f>
        <v>0</v>
      </c>
      <c r="AR741" s="3">
        <f>IF(AK741=1,VLOOKUP($AP741,BaseEqptCdF!$C$5:$R$161,16,FALSE),0)</f>
        <v>0</v>
      </c>
      <c r="AS741" s="3">
        <f>IF(AL741=1,VLOOKUP($AP741,BaseEqptCdF!$C$5:$R$161,16,FALSE),0)</f>
        <v>0</v>
      </c>
      <c r="AT741" s="3">
        <f>IF(AM741=1,VLOOKUP($AP741,BaseEqptCdF!$C$5:$R$161,16,FALSE),0)</f>
        <v>0</v>
      </c>
      <c r="AU741" s="3">
        <f>IF(AN741=1,VLOOKUP($AP741,BaseEqptCdF!$C$5:$R$161,16,FALSE),0)</f>
        <v>0</v>
      </c>
      <c r="AV741" s="2">
        <f t="shared" si="97"/>
        <v>0</v>
      </c>
      <c r="AW741" s="3" t="str">
        <f>IF($L741="","",IF(SUM($AJ741:AJ741)=0,$AE741,VLOOKUP($AP741,BaseEqptCdF!$C$5:$R$161,16,FALSE)*$AC$3))</f>
        <v/>
      </c>
      <c r="AX741" s="3" t="str">
        <f>IF($L741="","",IF(SUM($AJ741:AK741)=0,$AE741,VLOOKUP($AP741,BaseEqptCdF!$C$5:$R$161,16,FALSE)*$AC$3))</f>
        <v/>
      </c>
      <c r="AY741" s="3" t="str">
        <f>IF($L741="","",IF(SUM($AJ741:AL741)=0,$AE741,VLOOKUP($AP741,BaseEqptCdF!$C$5:$R$161,16,FALSE)*$AC$3))</f>
        <v/>
      </c>
      <c r="AZ741" s="3" t="str">
        <f>IF($L741="","",IF(SUM($AJ741:AM741)=0,$AE741,VLOOKUP($AP741,BaseEqptCdF!$C$5:$R$161,16,FALSE)*$AC$3))</f>
        <v/>
      </c>
      <c r="BA741" s="3" t="str">
        <f>IF($L741="","",IF(SUM($AJ741:AN741)=0,$AE741,VLOOKUP($AP741,BaseEqptCdF!$C$5:$R$161,16,FALSE)*$AC$3))</f>
        <v/>
      </c>
      <c r="BB741" s="2">
        <f t="shared" si="98"/>
        <v>0</v>
      </c>
      <c r="BC741" s="3" t="str">
        <f>IF($L741="","",IF(SUM($AJ741:AJ741)=0,$AF741,IF(LEFT(VLOOKUP($AP741,BaseEqptCdF!$C$5:$E$161,3,FALSE),2)="SD",0,IF(LEFT(VLOOKUP($AP741,BaseEqptCdF!$C$5:$E$161,3,FALSE),2)="SB",1*52,VLOOKUP($AP741,BaseEqptCdF!$C$5:$S$161,12,FALSE)*0.2*300))))</f>
        <v/>
      </c>
      <c r="BD741" s="3" t="str">
        <f>IF($L741="","",IF(SUM($AJ741:AK741)=0,$AF741,IF(LEFT(VLOOKUP($AP741,BaseEqptCdF!$C$5:$E$161,3,FALSE),2)="SD",0,IF(LEFT(VLOOKUP($AP741,BaseEqptCdF!$C$5:$E$161,3,FALSE),2)="SB",1*52,VLOOKUP($AP741,BaseEqptCdF!$C$5:$S$161,12,FALSE)*0.2*300))))</f>
        <v/>
      </c>
      <c r="BE741" s="3" t="str">
        <f>IF($L741="","",IF(SUM($AJ741:AL741)=0,$AF741,IF(LEFT(VLOOKUP($AP741,BaseEqptCdF!$C$5:$E$161,3,FALSE),2)="SD",0,IF(LEFT(VLOOKUP($AP741,BaseEqptCdF!$C$5:$E$161,3,FALSE),2)="SB",1*52,VLOOKUP($AP741,BaseEqptCdF!$C$5:$S$161,12,FALSE)*0.2*300))))</f>
        <v/>
      </c>
      <c r="BF741" s="3" t="str">
        <f>IF($L741="","",IF(SUM($AJ741:AM741)=0,$AF741,IF(LEFT(VLOOKUP($AP741,BaseEqptCdF!$C$5:$E$161,3,FALSE),2)="SD",0,IF(LEFT(VLOOKUP($AP741,BaseEqptCdF!$C$5:$E$161,3,FALSE),2)="SB",1*52,VLOOKUP($AP741,BaseEqptCdF!$C$5:$S$161,12,FALSE)*0.2*300))))</f>
        <v/>
      </c>
      <c r="BG741" s="3" t="str">
        <f>IF($L741="","",IF(SUM($AJ741:AN741)=0,$AF741,IF(LEFT(VLOOKUP($AP741,BaseEqptCdF!$C$5:$E$161,3,FALSE),2)="SD",0,IF(LEFT(VLOOKUP($AP741,BaseEqptCdF!$C$5:$E$161,3,FALSE),2)="SB",1*52,VLOOKUP($AP741,BaseEqptCdF!$C$5:$S$161,12,FALSE)*0.2*300))))</f>
        <v/>
      </c>
      <c r="BH741" s="2">
        <f t="shared" si="99"/>
        <v>0</v>
      </c>
    </row>
    <row r="742" spans="1:60" x14ac:dyDescent="0.25">
      <c r="A742" s="296" t="str">
        <f t="array" ref="A742">IF($C742="","",INDEX(Prog!$B$8:$D$300,MATCH($C742,nivo1,0),1))</f>
        <v/>
      </c>
      <c r="B742" s="296" t="str">
        <f t="array" ref="B742">IF($C742="","",INDEX(Prog!$B$8:$D$300,MATCH($C742,nivo1,0),2))</f>
        <v/>
      </c>
      <c r="C742" s="273"/>
      <c r="D742" s="267"/>
      <c r="E742" s="273"/>
      <c r="F742" s="273"/>
      <c r="G742" s="273"/>
      <c r="H742" s="273"/>
      <c r="I742" s="273"/>
      <c r="J742" s="273"/>
      <c r="K742" s="274"/>
      <c r="L742" s="273"/>
      <c r="M742" s="273"/>
      <c r="N742" s="273"/>
      <c r="O742" s="275"/>
      <c r="P742" s="273"/>
      <c r="Q742" s="273"/>
      <c r="R742" s="273"/>
      <c r="S742" s="273"/>
      <c r="T742" s="276"/>
      <c r="U742" s="276"/>
      <c r="V742" s="276"/>
      <c r="W742" s="276"/>
      <c r="X742" s="277"/>
      <c r="Y742" s="278"/>
      <c r="AA742" s="8" t="str">
        <f>IF($L742="","",VLOOKUP($L742,BaseEqptCdF!$C$5:$E$161,2,FALSE))</f>
        <v/>
      </c>
      <c r="AB742" s="8" t="str">
        <f>IF($L742="","",VLOOKUP($L742,BaseEqptCdF!$C$5:$E$161,3,FALSE))</f>
        <v/>
      </c>
      <c r="AC742" s="7" t="str">
        <f>IF($L742="","",VLOOKUP($L742,BaseEqptCdF!$C$5:$I$161,6,FALSE))</f>
        <v/>
      </c>
      <c r="AD742" s="7" t="str">
        <f>IF($L742="","",VLOOKUP($L742,BaseEqptCdF!$C$5:$I$161,7,FALSE))</f>
        <v/>
      </c>
      <c r="AE742" s="3" t="str">
        <f>IF($L742="","",VLOOKUP($L742,BaseEqptCdF!$C$5:$R$161,16,FALSE)*$AC$3)</f>
        <v/>
      </c>
      <c r="AF742" s="3" t="str">
        <f>IF($L742="","",IF(LEFT($AB742,2)="SD",0,IF(LEFT($AB742,2)="SB",1*52,IF($N742=Prog!$P$17,VLOOKUP($L742,BaseEqptCdF!$C$5:$P$161,14,FALSE)*1*300,VLOOKUP($L742,BaseEqptCdF!$C$5:$P$161,12,FALSE)*0.2*300))))</f>
        <v/>
      </c>
      <c r="AG742" s="6" t="str">
        <f t="shared" si="100"/>
        <v/>
      </c>
      <c r="AH742" s="6">
        <f>IF($U742=Prog!$S$18,YEAR($X742),"")</f>
        <v>1900</v>
      </c>
      <c r="AI742" s="5" t="str">
        <f>IF(OR($AG742="",$U742=Prog!$S$18),"",IF(OR($U742=Prog!$S$17,$U742=Prog!$S$16),YEAR($X742),IF($AG742="ND","ND",$AI$8+$O742)))</f>
        <v/>
      </c>
      <c r="AJ742" s="3" t="str">
        <f t="shared" si="95"/>
        <v/>
      </c>
      <c r="AK742" s="3" t="str">
        <f t="shared" si="94"/>
        <v/>
      </c>
      <c r="AL742" s="3" t="str">
        <f t="shared" si="94"/>
        <v/>
      </c>
      <c r="AM742" s="3" t="str">
        <f t="shared" si="94"/>
        <v/>
      </c>
      <c r="AN742" s="3" t="str">
        <f t="shared" si="94"/>
        <v/>
      </c>
      <c r="AO742" s="2">
        <f t="shared" si="96"/>
        <v>0</v>
      </c>
      <c r="AP742" s="4"/>
      <c r="AQ742" s="3">
        <f>IF(AJ742=1,VLOOKUP($AP742,BaseEqptCdF!$C$5:$R$161,16,FALSE),0)</f>
        <v>0</v>
      </c>
      <c r="AR742" s="3">
        <f>IF(AK742=1,VLOOKUP($AP742,BaseEqptCdF!$C$5:$R$161,16,FALSE),0)</f>
        <v>0</v>
      </c>
      <c r="AS742" s="3">
        <f>IF(AL742=1,VLOOKUP($AP742,BaseEqptCdF!$C$5:$R$161,16,FALSE),0)</f>
        <v>0</v>
      </c>
      <c r="AT742" s="3">
        <f>IF(AM742=1,VLOOKUP($AP742,BaseEqptCdF!$C$5:$R$161,16,FALSE),0)</f>
        <v>0</v>
      </c>
      <c r="AU742" s="3">
        <f>IF(AN742=1,VLOOKUP($AP742,BaseEqptCdF!$C$5:$R$161,16,FALSE),0)</f>
        <v>0</v>
      </c>
      <c r="AV742" s="2">
        <f t="shared" si="97"/>
        <v>0</v>
      </c>
      <c r="AW742" s="3" t="str">
        <f>IF($L742="","",IF(SUM($AJ742:AJ742)=0,$AE742,VLOOKUP($AP742,BaseEqptCdF!$C$5:$R$161,16,FALSE)*$AC$3))</f>
        <v/>
      </c>
      <c r="AX742" s="3" t="str">
        <f>IF($L742="","",IF(SUM($AJ742:AK742)=0,$AE742,VLOOKUP($AP742,BaseEqptCdF!$C$5:$R$161,16,FALSE)*$AC$3))</f>
        <v/>
      </c>
      <c r="AY742" s="3" t="str">
        <f>IF($L742="","",IF(SUM($AJ742:AL742)=0,$AE742,VLOOKUP($AP742,BaseEqptCdF!$C$5:$R$161,16,FALSE)*$AC$3))</f>
        <v/>
      </c>
      <c r="AZ742" s="3" t="str">
        <f>IF($L742="","",IF(SUM($AJ742:AM742)=0,$AE742,VLOOKUP($AP742,BaseEqptCdF!$C$5:$R$161,16,FALSE)*$AC$3))</f>
        <v/>
      </c>
      <c r="BA742" s="3" t="str">
        <f>IF($L742="","",IF(SUM($AJ742:AN742)=0,$AE742,VLOOKUP($AP742,BaseEqptCdF!$C$5:$R$161,16,FALSE)*$AC$3))</f>
        <v/>
      </c>
      <c r="BB742" s="2">
        <f t="shared" si="98"/>
        <v>0</v>
      </c>
      <c r="BC742" s="3" t="str">
        <f>IF($L742="","",IF(SUM($AJ742:AJ742)=0,$AF742,IF(LEFT(VLOOKUP($AP742,BaseEqptCdF!$C$5:$E$161,3,FALSE),2)="SD",0,IF(LEFT(VLOOKUP($AP742,BaseEqptCdF!$C$5:$E$161,3,FALSE),2)="SB",1*52,VLOOKUP($AP742,BaseEqptCdF!$C$5:$S$161,12,FALSE)*0.2*300))))</f>
        <v/>
      </c>
      <c r="BD742" s="3" t="str">
        <f>IF($L742="","",IF(SUM($AJ742:AK742)=0,$AF742,IF(LEFT(VLOOKUP($AP742,BaseEqptCdF!$C$5:$E$161,3,FALSE),2)="SD",0,IF(LEFT(VLOOKUP($AP742,BaseEqptCdF!$C$5:$E$161,3,FALSE),2)="SB",1*52,VLOOKUP($AP742,BaseEqptCdF!$C$5:$S$161,12,FALSE)*0.2*300))))</f>
        <v/>
      </c>
      <c r="BE742" s="3" t="str">
        <f>IF($L742="","",IF(SUM($AJ742:AL742)=0,$AF742,IF(LEFT(VLOOKUP($AP742,BaseEqptCdF!$C$5:$E$161,3,FALSE),2)="SD",0,IF(LEFT(VLOOKUP($AP742,BaseEqptCdF!$C$5:$E$161,3,FALSE),2)="SB",1*52,VLOOKUP($AP742,BaseEqptCdF!$C$5:$S$161,12,FALSE)*0.2*300))))</f>
        <v/>
      </c>
      <c r="BF742" s="3" t="str">
        <f>IF($L742="","",IF(SUM($AJ742:AM742)=0,$AF742,IF(LEFT(VLOOKUP($AP742,BaseEqptCdF!$C$5:$E$161,3,FALSE),2)="SD",0,IF(LEFT(VLOOKUP($AP742,BaseEqptCdF!$C$5:$E$161,3,FALSE),2)="SB",1*52,VLOOKUP($AP742,BaseEqptCdF!$C$5:$S$161,12,FALSE)*0.2*300))))</f>
        <v/>
      </c>
      <c r="BG742" s="3" t="str">
        <f>IF($L742="","",IF(SUM($AJ742:AN742)=0,$AF742,IF(LEFT(VLOOKUP($AP742,BaseEqptCdF!$C$5:$E$161,3,FALSE),2)="SD",0,IF(LEFT(VLOOKUP($AP742,BaseEqptCdF!$C$5:$E$161,3,FALSE),2)="SB",1*52,VLOOKUP($AP742,BaseEqptCdF!$C$5:$S$161,12,FALSE)*0.2*300))))</f>
        <v/>
      </c>
      <c r="BH742" s="2">
        <f t="shared" si="99"/>
        <v>0</v>
      </c>
    </row>
    <row r="743" spans="1:60" x14ac:dyDescent="0.25">
      <c r="A743" s="296" t="str">
        <f t="array" ref="A743">IF($C743="","",INDEX(Prog!$B$8:$D$300,MATCH($C743,nivo1,0),1))</f>
        <v/>
      </c>
      <c r="B743" s="296" t="str">
        <f t="array" ref="B743">IF($C743="","",INDEX(Prog!$B$8:$D$300,MATCH($C743,nivo1,0),2))</f>
        <v/>
      </c>
      <c r="C743" s="273"/>
      <c r="D743" s="267"/>
      <c r="E743" s="273"/>
      <c r="F743" s="273"/>
      <c r="G743" s="273"/>
      <c r="H743" s="273"/>
      <c r="I743" s="273"/>
      <c r="J743" s="273"/>
      <c r="K743" s="274"/>
      <c r="L743" s="273"/>
      <c r="M743" s="273"/>
      <c r="N743" s="273"/>
      <c r="O743" s="275"/>
      <c r="P743" s="273"/>
      <c r="Q743" s="273"/>
      <c r="R743" s="273"/>
      <c r="S743" s="273"/>
      <c r="T743" s="276"/>
      <c r="U743" s="276"/>
      <c r="V743" s="276"/>
      <c r="W743" s="276"/>
      <c r="X743" s="277"/>
      <c r="Y743" s="278"/>
      <c r="AA743" s="8" t="str">
        <f>IF($L743="","",VLOOKUP($L743,BaseEqptCdF!$C$5:$E$161,2,FALSE))</f>
        <v/>
      </c>
      <c r="AB743" s="8" t="str">
        <f>IF($L743="","",VLOOKUP($L743,BaseEqptCdF!$C$5:$E$161,3,FALSE))</f>
        <v/>
      </c>
      <c r="AC743" s="7" t="str">
        <f>IF($L743="","",VLOOKUP($L743,BaseEqptCdF!$C$5:$I$161,6,FALSE))</f>
        <v/>
      </c>
      <c r="AD743" s="7" t="str">
        <f>IF($L743="","",VLOOKUP($L743,BaseEqptCdF!$C$5:$I$161,7,FALSE))</f>
        <v/>
      </c>
      <c r="AE743" s="3" t="str">
        <f>IF($L743="","",VLOOKUP($L743,BaseEqptCdF!$C$5:$R$161,16,FALSE)*$AC$3)</f>
        <v/>
      </c>
      <c r="AF743" s="3" t="str">
        <f>IF($L743="","",IF(LEFT($AB743,2)="SD",0,IF(LEFT($AB743,2)="SB",1*52,IF($N743=Prog!$P$17,VLOOKUP($L743,BaseEqptCdF!$C$5:$P$161,14,FALSE)*1*300,VLOOKUP($L743,BaseEqptCdF!$C$5:$P$161,12,FALSE)*0.2*300))))</f>
        <v/>
      </c>
      <c r="AG743" s="6" t="str">
        <f t="shared" si="100"/>
        <v/>
      </c>
      <c r="AH743" s="6">
        <f>IF($U743=Prog!$S$18,YEAR($X743),"")</f>
        <v>1900</v>
      </c>
      <c r="AI743" s="5" t="str">
        <f>IF(OR($AG743="",$U743=Prog!$S$18),"",IF(OR($U743=Prog!$S$17,$U743=Prog!$S$16),YEAR($X743),IF($AG743="ND","ND",$AI$8+$O743)))</f>
        <v/>
      </c>
      <c r="AJ743" s="3" t="str">
        <f t="shared" si="95"/>
        <v/>
      </c>
      <c r="AK743" s="3" t="str">
        <f t="shared" si="94"/>
        <v/>
      </c>
      <c r="AL743" s="3" t="str">
        <f t="shared" si="94"/>
        <v/>
      </c>
      <c r="AM743" s="3" t="str">
        <f t="shared" si="94"/>
        <v/>
      </c>
      <c r="AN743" s="3" t="str">
        <f t="shared" si="94"/>
        <v/>
      </c>
      <c r="AO743" s="2">
        <f t="shared" si="96"/>
        <v>0</v>
      </c>
      <c r="AP743" s="4"/>
      <c r="AQ743" s="3">
        <f>IF(AJ743=1,VLOOKUP($AP743,BaseEqptCdF!$C$5:$R$161,16,FALSE),0)</f>
        <v>0</v>
      </c>
      <c r="AR743" s="3">
        <f>IF(AK743=1,VLOOKUP($AP743,BaseEqptCdF!$C$5:$R$161,16,FALSE),0)</f>
        <v>0</v>
      </c>
      <c r="AS743" s="3">
        <f>IF(AL743=1,VLOOKUP($AP743,BaseEqptCdF!$C$5:$R$161,16,FALSE),0)</f>
        <v>0</v>
      </c>
      <c r="AT743" s="3">
        <f>IF(AM743=1,VLOOKUP($AP743,BaseEqptCdF!$C$5:$R$161,16,FALSE),0)</f>
        <v>0</v>
      </c>
      <c r="AU743" s="3">
        <f>IF(AN743=1,VLOOKUP($AP743,BaseEqptCdF!$C$5:$R$161,16,FALSE),0)</f>
        <v>0</v>
      </c>
      <c r="AV743" s="2">
        <f t="shared" si="97"/>
        <v>0</v>
      </c>
      <c r="AW743" s="3" t="str">
        <f>IF($L743="","",IF(SUM($AJ743:AJ743)=0,$AE743,VLOOKUP($AP743,BaseEqptCdF!$C$5:$R$161,16,FALSE)*$AC$3))</f>
        <v/>
      </c>
      <c r="AX743" s="3" t="str">
        <f>IF($L743="","",IF(SUM($AJ743:AK743)=0,$AE743,VLOOKUP($AP743,BaseEqptCdF!$C$5:$R$161,16,FALSE)*$AC$3))</f>
        <v/>
      </c>
      <c r="AY743" s="3" t="str">
        <f>IF($L743="","",IF(SUM($AJ743:AL743)=0,$AE743,VLOOKUP($AP743,BaseEqptCdF!$C$5:$R$161,16,FALSE)*$AC$3))</f>
        <v/>
      </c>
      <c r="AZ743" s="3" t="str">
        <f>IF($L743="","",IF(SUM($AJ743:AM743)=0,$AE743,VLOOKUP($AP743,BaseEqptCdF!$C$5:$R$161,16,FALSE)*$AC$3))</f>
        <v/>
      </c>
      <c r="BA743" s="3" t="str">
        <f>IF($L743="","",IF(SUM($AJ743:AN743)=0,$AE743,VLOOKUP($AP743,BaseEqptCdF!$C$5:$R$161,16,FALSE)*$AC$3))</f>
        <v/>
      </c>
      <c r="BB743" s="2">
        <f t="shared" si="98"/>
        <v>0</v>
      </c>
      <c r="BC743" s="3" t="str">
        <f>IF($L743="","",IF(SUM($AJ743:AJ743)=0,$AF743,IF(LEFT(VLOOKUP($AP743,BaseEqptCdF!$C$5:$E$161,3,FALSE),2)="SD",0,IF(LEFT(VLOOKUP($AP743,BaseEqptCdF!$C$5:$E$161,3,FALSE),2)="SB",1*52,VLOOKUP($AP743,BaseEqptCdF!$C$5:$S$161,12,FALSE)*0.2*300))))</f>
        <v/>
      </c>
      <c r="BD743" s="3" t="str">
        <f>IF($L743="","",IF(SUM($AJ743:AK743)=0,$AF743,IF(LEFT(VLOOKUP($AP743,BaseEqptCdF!$C$5:$E$161,3,FALSE),2)="SD",0,IF(LEFT(VLOOKUP($AP743,BaseEqptCdF!$C$5:$E$161,3,FALSE),2)="SB",1*52,VLOOKUP($AP743,BaseEqptCdF!$C$5:$S$161,12,FALSE)*0.2*300))))</f>
        <v/>
      </c>
      <c r="BE743" s="3" t="str">
        <f>IF($L743="","",IF(SUM($AJ743:AL743)=0,$AF743,IF(LEFT(VLOOKUP($AP743,BaseEqptCdF!$C$5:$E$161,3,FALSE),2)="SD",0,IF(LEFT(VLOOKUP($AP743,BaseEqptCdF!$C$5:$E$161,3,FALSE),2)="SB",1*52,VLOOKUP($AP743,BaseEqptCdF!$C$5:$S$161,12,FALSE)*0.2*300))))</f>
        <v/>
      </c>
      <c r="BF743" s="3" t="str">
        <f>IF($L743="","",IF(SUM($AJ743:AM743)=0,$AF743,IF(LEFT(VLOOKUP($AP743,BaseEqptCdF!$C$5:$E$161,3,FALSE),2)="SD",0,IF(LEFT(VLOOKUP($AP743,BaseEqptCdF!$C$5:$E$161,3,FALSE),2)="SB",1*52,VLOOKUP($AP743,BaseEqptCdF!$C$5:$S$161,12,FALSE)*0.2*300))))</f>
        <v/>
      </c>
      <c r="BG743" s="3" t="str">
        <f>IF($L743="","",IF(SUM($AJ743:AN743)=0,$AF743,IF(LEFT(VLOOKUP($AP743,BaseEqptCdF!$C$5:$E$161,3,FALSE),2)="SD",0,IF(LEFT(VLOOKUP($AP743,BaseEqptCdF!$C$5:$E$161,3,FALSE),2)="SB",1*52,VLOOKUP($AP743,BaseEqptCdF!$C$5:$S$161,12,FALSE)*0.2*300))))</f>
        <v/>
      </c>
      <c r="BH743" s="2">
        <f t="shared" si="99"/>
        <v>0</v>
      </c>
    </row>
    <row r="744" spans="1:60" x14ac:dyDescent="0.25">
      <c r="A744" s="296" t="str">
        <f t="array" ref="A744">IF($C744="","",INDEX(Prog!$B$8:$D$300,MATCH($C744,nivo1,0),1))</f>
        <v/>
      </c>
      <c r="B744" s="296" t="str">
        <f t="array" ref="B744">IF($C744="","",INDEX(Prog!$B$8:$D$300,MATCH($C744,nivo1,0),2))</f>
        <v/>
      </c>
      <c r="C744" s="273"/>
      <c r="D744" s="267"/>
      <c r="E744" s="273"/>
      <c r="F744" s="273"/>
      <c r="G744" s="273"/>
      <c r="H744" s="273"/>
      <c r="I744" s="273"/>
      <c r="J744" s="273"/>
      <c r="K744" s="274"/>
      <c r="L744" s="273"/>
      <c r="M744" s="273"/>
      <c r="N744" s="273"/>
      <c r="O744" s="275"/>
      <c r="P744" s="273"/>
      <c r="Q744" s="273"/>
      <c r="R744" s="273"/>
      <c r="S744" s="273"/>
      <c r="T744" s="276"/>
      <c r="U744" s="276"/>
      <c r="V744" s="276"/>
      <c r="W744" s="276"/>
      <c r="X744" s="277"/>
      <c r="Y744" s="278"/>
      <c r="AA744" s="8" t="str">
        <f>IF($L744="","",VLOOKUP($L744,BaseEqptCdF!$C$5:$E$161,2,FALSE))</f>
        <v/>
      </c>
      <c r="AB744" s="8" t="str">
        <f>IF($L744="","",VLOOKUP($L744,BaseEqptCdF!$C$5:$E$161,3,FALSE))</f>
        <v/>
      </c>
      <c r="AC744" s="7" t="str">
        <f>IF($L744="","",VLOOKUP($L744,BaseEqptCdF!$C$5:$I$161,6,FALSE))</f>
        <v/>
      </c>
      <c r="AD744" s="7" t="str">
        <f>IF($L744="","",VLOOKUP($L744,BaseEqptCdF!$C$5:$I$161,7,FALSE))</f>
        <v/>
      </c>
      <c r="AE744" s="3" t="str">
        <f>IF($L744="","",VLOOKUP($L744,BaseEqptCdF!$C$5:$R$161,16,FALSE)*$AC$3)</f>
        <v/>
      </c>
      <c r="AF744" s="3" t="str">
        <f>IF($L744="","",IF(LEFT($AB744,2)="SD",0,IF(LEFT($AB744,2)="SB",1*52,IF($N744=Prog!$P$17,VLOOKUP($L744,BaseEqptCdF!$C$5:$P$161,14,FALSE)*1*300,VLOOKUP($L744,BaseEqptCdF!$C$5:$P$161,12,FALSE)*0.2*300))))</f>
        <v/>
      </c>
      <c r="AG744" s="6" t="str">
        <f t="shared" si="100"/>
        <v/>
      </c>
      <c r="AH744" s="6">
        <f>IF($U744=Prog!$S$18,YEAR($X744),"")</f>
        <v>1900</v>
      </c>
      <c r="AI744" s="5" t="str">
        <f>IF(OR($AG744="",$U744=Prog!$S$18),"",IF(OR($U744=Prog!$S$17,$U744=Prog!$S$16),YEAR($X744),IF($AG744="ND","ND",$AI$8+$O744)))</f>
        <v/>
      </c>
      <c r="AJ744" s="3" t="str">
        <f t="shared" si="95"/>
        <v/>
      </c>
      <c r="AK744" s="3" t="str">
        <f t="shared" si="94"/>
        <v/>
      </c>
      <c r="AL744" s="3" t="str">
        <f t="shared" si="94"/>
        <v/>
      </c>
      <c r="AM744" s="3" t="str">
        <f t="shared" si="94"/>
        <v/>
      </c>
      <c r="AN744" s="3" t="str">
        <f t="shared" si="94"/>
        <v/>
      </c>
      <c r="AO744" s="2">
        <f t="shared" si="96"/>
        <v>0</v>
      </c>
      <c r="AP744" s="4"/>
      <c r="AQ744" s="3">
        <f>IF(AJ744=1,VLOOKUP($AP744,BaseEqptCdF!$C$5:$R$161,16,FALSE),0)</f>
        <v>0</v>
      </c>
      <c r="AR744" s="3">
        <f>IF(AK744=1,VLOOKUP($AP744,BaseEqptCdF!$C$5:$R$161,16,FALSE),0)</f>
        <v>0</v>
      </c>
      <c r="AS744" s="3">
        <f>IF(AL744=1,VLOOKUP($AP744,BaseEqptCdF!$C$5:$R$161,16,FALSE),0)</f>
        <v>0</v>
      </c>
      <c r="AT744" s="3">
        <f>IF(AM744=1,VLOOKUP($AP744,BaseEqptCdF!$C$5:$R$161,16,FALSE),0)</f>
        <v>0</v>
      </c>
      <c r="AU744" s="3">
        <f>IF(AN744=1,VLOOKUP($AP744,BaseEqptCdF!$C$5:$R$161,16,FALSE),0)</f>
        <v>0</v>
      </c>
      <c r="AV744" s="2">
        <f t="shared" si="97"/>
        <v>0</v>
      </c>
      <c r="AW744" s="3" t="str">
        <f>IF($L744="","",IF(SUM($AJ744:AJ744)=0,$AE744,VLOOKUP($AP744,BaseEqptCdF!$C$5:$R$161,16,FALSE)*$AC$3))</f>
        <v/>
      </c>
      <c r="AX744" s="3" t="str">
        <f>IF($L744="","",IF(SUM($AJ744:AK744)=0,$AE744,VLOOKUP($AP744,BaseEqptCdF!$C$5:$R$161,16,FALSE)*$AC$3))</f>
        <v/>
      </c>
      <c r="AY744" s="3" t="str">
        <f>IF($L744="","",IF(SUM($AJ744:AL744)=0,$AE744,VLOOKUP($AP744,BaseEqptCdF!$C$5:$R$161,16,FALSE)*$AC$3))</f>
        <v/>
      </c>
      <c r="AZ744" s="3" t="str">
        <f>IF($L744="","",IF(SUM($AJ744:AM744)=0,$AE744,VLOOKUP($AP744,BaseEqptCdF!$C$5:$R$161,16,FALSE)*$AC$3))</f>
        <v/>
      </c>
      <c r="BA744" s="3" t="str">
        <f>IF($L744="","",IF(SUM($AJ744:AN744)=0,$AE744,VLOOKUP($AP744,BaseEqptCdF!$C$5:$R$161,16,FALSE)*$AC$3))</f>
        <v/>
      </c>
      <c r="BB744" s="2">
        <f t="shared" si="98"/>
        <v>0</v>
      </c>
      <c r="BC744" s="3" t="str">
        <f>IF($L744="","",IF(SUM($AJ744:AJ744)=0,$AF744,IF(LEFT(VLOOKUP($AP744,BaseEqptCdF!$C$5:$E$161,3,FALSE),2)="SD",0,IF(LEFT(VLOOKUP($AP744,BaseEqptCdF!$C$5:$E$161,3,FALSE),2)="SB",1*52,VLOOKUP($AP744,BaseEqptCdF!$C$5:$S$161,12,FALSE)*0.2*300))))</f>
        <v/>
      </c>
      <c r="BD744" s="3" t="str">
        <f>IF($L744="","",IF(SUM($AJ744:AK744)=0,$AF744,IF(LEFT(VLOOKUP($AP744,BaseEqptCdF!$C$5:$E$161,3,FALSE),2)="SD",0,IF(LEFT(VLOOKUP($AP744,BaseEqptCdF!$C$5:$E$161,3,FALSE),2)="SB",1*52,VLOOKUP($AP744,BaseEqptCdF!$C$5:$S$161,12,FALSE)*0.2*300))))</f>
        <v/>
      </c>
      <c r="BE744" s="3" t="str">
        <f>IF($L744="","",IF(SUM($AJ744:AL744)=0,$AF744,IF(LEFT(VLOOKUP($AP744,BaseEqptCdF!$C$5:$E$161,3,FALSE),2)="SD",0,IF(LEFT(VLOOKUP($AP744,BaseEqptCdF!$C$5:$E$161,3,FALSE),2)="SB",1*52,VLOOKUP($AP744,BaseEqptCdF!$C$5:$S$161,12,FALSE)*0.2*300))))</f>
        <v/>
      </c>
      <c r="BF744" s="3" t="str">
        <f>IF($L744="","",IF(SUM($AJ744:AM744)=0,$AF744,IF(LEFT(VLOOKUP($AP744,BaseEqptCdF!$C$5:$E$161,3,FALSE),2)="SD",0,IF(LEFT(VLOOKUP($AP744,BaseEqptCdF!$C$5:$E$161,3,FALSE),2)="SB",1*52,VLOOKUP($AP744,BaseEqptCdF!$C$5:$S$161,12,FALSE)*0.2*300))))</f>
        <v/>
      </c>
      <c r="BG744" s="3" t="str">
        <f>IF($L744="","",IF(SUM($AJ744:AN744)=0,$AF744,IF(LEFT(VLOOKUP($AP744,BaseEqptCdF!$C$5:$E$161,3,FALSE),2)="SD",0,IF(LEFT(VLOOKUP($AP744,BaseEqptCdF!$C$5:$E$161,3,FALSE),2)="SB",1*52,VLOOKUP($AP744,BaseEqptCdF!$C$5:$S$161,12,FALSE)*0.2*300))))</f>
        <v/>
      </c>
      <c r="BH744" s="2">
        <f t="shared" si="99"/>
        <v>0</v>
      </c>
    </row>
    <row r="745" spans="1:60" x14ac:dyDescent="0.25">
      <c r="A745" s="296" t="str">
        <f t="array" ref="A745">IF($C745="","",INDEX(Prog!$B$8:$D$300,MATCH($C745,nivo1,0),1))</f>
        <v/>
      </c>
      <c r="B745" s="296" t="str">
        <f t="array" ref="B745">IF($C745="","",INDEX(Prog!$B$8:$D$300,MATCH($C745,nivo1,0),2))</f>
        <v/>
      </c>
      <c r="C745" s="273"/>
      <c r="D745" s="267"/>
      <c r="E745" s="273"/>
      <c r="F745" s="273"/>
      <c r="G745" s="273"/>
      <c r="H745" s="273"/>
      <c r="I745" s="273"/>
      <c r="J745" s="273"/>
      <c r="K745" s="274"/>
      <c r="L745" s="273"/>
      <c r="M745" s="273"/>
      <c r="N745" s="273"/>
      <c r="O745" s="275"/>
      <c r="P745" s="273"/>
      <c r="Q745" s="273"/>
      <c r="R745" s="273"/>
      <c r="S745" s="273"/>
      <c r="T745" s="276"/>
      <c r="U745" s="276"/>
      <c r="V745" s="276"/>
      <c r="W745" s="276"/>
      <c r="X745" s="277"/>
      <c r="Y745" s="278"/>
      <c r="AA745" s="8" t="str">
        <f>IF($L745="","",VLOOKUP($L745,BaseEqptCdF!$C$5:$E$161,2,FALSE))</f>
        <v/>
      </c>
      <c r="AB745" s="8" t="str">
        <f>IF($L745="","",VLOOKUP($L745,BaseEqptCdF!$C$5:$E$161,3,FALSE))</f>
        <v/>
      </c>
      <c r="AC745" s="7" t="str">
        <f>IF($L745="","",VLOOKUP($L745,BaseEqptCdF!$C$5:$I$161,6,FALSE))</f>
        <v/>
      </c>
      <c r="AD745" s="7" t="str">
        <f>IF($L745="","",VLOOKUP($L745,BaseEqptCdF!$C$5:$I$161,7,FALSE))</f>
        <v/>
      </c>
      <c r="AE745" s="3" t="str">
        <f>IF($L745="","",VLOOKUP($L745,BaseEqptCdF!$C$5:$R$161,16,FALSE)*$AC$3)</f>
        <v/>
      </c>
      <c r="AF745" s="3" t="str">
        <f>IF($L745="","",IF(LEFT($AB745,2)="SD",0,IF(LEFT($AB745,2)="SB",1*52,IF($N745=Prog!$P$17,VLOOKUP($L745,BaseEqptCdF!$C$5:$P$161,14,FALSE)*1*300,VLOOKUP($L745,BaseEqptCdF!$C$5:$P$161,12,FALSE)*0.2*300))))</f>
        <v/>
      </c>
      <c r="AG745" s="6" t="str">
        <f t="shared" si="100"/>
        <v/>
      </c>
      <c r="AH745" s="6">
        <f>IF($U745=Prog!$S$18,YEAR($X745),"")</f>
        <v>1900</v>
      </c>
      <c r="AI745" s="5" t="str">
        <f>IF(OR($AG745="",$U745=Prog!$S$18),"",IF(OR($U745=Prog!$S$17,$U745=Prog!$S$16),YEAR($X745),IF($AG745="ND","ND",$AI$8+$O745)))</f>
        <v/>
      </c>
      <c r="AJ745" s="3" t="str">
        <f t="shared" si="95"/>
        <v/>
      </c>
      <c r="AK745" s="3" t="str">
        <f t="shared" si="94"/>
        <v/>
      </c>
      <c r="AL745" s="3" t="str">
        <f t="shared" si="94"/>
        <v/>
      </c>
      <c r="AM745" s="3" t="str">
        <f t="shared" si="94"/>
        <v/>
      </c>
      <c r="AN745" s="3" t="str">
        <f t="shared" si="94"/>
        <v/>
      </c>
      <c r="AO745" s="2">
        <f t="shared" si="96"/>
        <v>0</v>
      </c>
      <c r="AP745" s="4"/>
      <c r="AQ745" s="3">
        <f>IF(AJ745=1,VLOOKUP($AP745,BaseEqptCdF!$C$5:$R$161,16,FALSE),0)</f>
        <v>0</v>
      </c>
      <c r="AR745" s="3">
        <f>IF(AK745=1,VLOOKUP($AP745,BaseEqptCdF!$C$5:$R$161,16,FALSE),0)</f>
        <v>0</v>
      </c>
      <c r="AS745" s="3">
        <f>IF(AL745=1,VLOOKUP($AP745,BaseEqptCdF!$C$5:$R$161,16,FALSE),0)</f>
        <v>0</v>
      </c>
      <c r="AT745" s="3">
        <f>IF(AM745=1,VLOOKUP($AP745,BaseEqptCdF!$C$5:$R$161,16,FALSE),0)</f>
        <v>0</v>
      </c>
      <c r="AU745" s="3">
        <f>IF(AN745=1,VLOOKUP($AP745,BaseEqptCdF!$C$5:$R$161,16,FALSE),0)</f>
        <v>0</v>
      </c>
      <c r="AV745" s="2">
        <f t="shared" si="97"/>
        <v>0</v>
      </c>
      <c r="AW745" s="3" t="str">
        <f>IF($L745="","",IF(SUM($AJ745:AJ745)=0,$AE745,VLOOKUP($AP745,BaseEqptCdF!$C$5:$R$161,16,FALSE)*$AC$3))</f>
        <v/>
      </c>
      <c r="AX745" s="3" t="str">
        <f>IF($L745="","",IF(SUM($AJ745:AK745)=0,$AE745,VLOOKUP($AP745,BaseEqptCdF!$C$5:$R$161,16,FALSE)*$AC$3))</f>
        <v/>
      </c>
      <c r="AY745" s="3" t="str">
        <f>IF($L745="","",IF(SUM($AJ745:AL745)=0,$AE745,VLOOKUP($AP745,BaseEqptCdF!$C$5:$R$161,16,FALSE)*$AC$3))</f>
        <v/>
      </c>
      <c r="AZ745" s="3" t="str">
        <f>IF($L745="","",IF(SUM($AJ745:AM745)=0,$AE745,VLOOKUP($AP745,BaseEqptCdF!$C$5:$R$161,16,FALSE)*$AC$3))</f>
        <v/>
      </c>
      <c r="BA745" s="3" t="str">
        <f>IF($L745="","",IF(SUM($AJ745:AN745)=0,$AE745,VLOOKUP($AP745,BaseEqptCdF!$C$5:$R$161,16,FALSE)*$AC$3))</f>
        <v/>
      </c>
      <c r="BB745" s="2">
        <f t="shared" si="98"/>
        <v>0</v>
      </c>
      <c r="BC745" s="3" t="str">
        <f>IF($L745="","",IF(SUM($AJ745:AJ745)=0,$AF745,IF(LEFT(VLOOKUP($AP745,BaseEqptCdF!$C$5:$E$161,3,FALSE),2)="SD",0,IF(LEFT(VLOOKUP($AP745,BaseEqptCdF!$C$5:$E$161,3,FALSE),2)="SB",1*52,VLOOKUP($AP745,BaseEqptCdF!$C$5:$S$161,12,FALSE)*0.2*300))))</f>
        <v/>
      </c>
      <c r="BD745" s="3" t="str">
        <f>IF($L745="","",IF(SUM($AJ745:AK745)=0,$AF745,IF(LEFT(VLOOKUP($AP745,BaseEqptCdF!$C$5:$E$161,3,FALSE),2)="SD",0,IF(LEFT(VLOOKUP($AP745,BaseEqptCdF!$C$5:$E$161,3,FALSE),2)="SB",1*52,VLOOKUP($AP745,BaseEqptCdF!$C$5:$S$161,12,FALSE)*0.2*300))))</f>
        <v/>
      </c>
      <c r="BE745" s="3" t="str">
        <f>IF($L745="","",IF(SUM($AJ745:AL745)=0,$AF745,IF(LEFT(VLOOKUP($AP745,BaseEqptCdF!$C$5:$E$161,3,FALSE),2)="SD",0,IF(LEFT(VLOOKUP($AP745,BaseEqptCdF!$C$5:$E$161,3,FALSE),2)="SB",1*52,VLOOKUP($AP745,BaseEqptCdF!$C$5:$S$161,12,FALSE)*0.2*300))))</f>
        <v/>
      </c>
      <c r="BF745" s="3" t="str">
        <f>IF($L745="","",IF(SUM($AJ745:AM745)=0,$AF745,IF(LEFT(VLOOKUP($AP745,BaseEqptCdF!$C$5:$E$161,3,FALSE),2)="SD",0,IF(LEFT(VLOOKUP($AP745,BaseEqptCdF!$C$5:$E$161,3,FALSE),2)="SB",1*52,VLOOKUP($AP745,BaseEqptCdF!$C$5:$S$161,12,FALSE)*0.2*300))))</f>
        <v/>
      </c>
      <c r="BG745" s="3" t="str">
        <f>IF($L745="","",IF(SUM($AJ745:AN745)=0,$AF745,IF(LEFT(VLOOKUP($AP745,BaseEqptCdF!$C$5:$E$161,3,FALSE),2)="SD",0,IF(LEFT(VLOOKUP($AP745,BaseEqptCdF!$C$5:$E$161,3,FALSE),2)="SB",1*52,VLOOKUP($AP745,BaseEqptCdF!$C$5:$S$161,12,FALSE)*0.2*300))))</f>
        <v/>
      </c>
      <c r="BH745" s="2">
        <f t="shared" si="99"/>
        <v>0</v>
      </c>
    </row>
    <row r="746" spans="1:60" x14ac:dyDescent="0.25">
      <c r="A746" s="296" t="str">
        <f t="array" ref="A746">IF($C746="","",INDEX(Prog!$B$8:$D$300,MATCH($C746,nivo1,0),1))</f>
        <v/>
      </c>
      <c r="B746" s="296" t="str">
        <f t="array" ref="B746">IF($C746="","",INDEX(Prog!$B$8:$D$300,MATCH($C746,nivo1,0),2))</f>
        <v/>
      </c>
      <c r="C746" s="273"/>
      <c r="D746" s="267"/>
      <c r="E746" s="273"/>
      <c r="F746" s="273"/>
      <c r="G746" s="273"/>
      <c r="H746" s="273"/>
      <c r="I746" s="273"/>
      <c r="J746" s="273"/>
      <c r="K746" s="274"/>
      <c r="L746" s="273"/>
      <c r="M746" s="273"/>
      <c r="N746" s="273"/>
      <c r="O746" s="275"/>
      <c r="P746" s="273"/>
      <c r="Q746" s="273"/>
      <c r="R746" s="273"/>
      <c r="S746" s="273"/>
      <c r="T746" s="276"/>
      <c r="U746" s="276"/>
      <c r="V746" s="276"/>
      <c r="W746" s="276"/>
      <c r="X746" s="277"/>
      <c r="Y746" s="278"/>
      <c r="AA746" s="8" t="str">
        <f>IF($L746="","",VLOOKUP($L746,BaseEqptCdF!$C$5:$E$161,2,FALSE))</f>
        <v/>
      </c>
      <c r="AB746" s="8" t="str">
        <f>IF($L746="","",VLOOKUP($L746,BaseEqptCdF!$C$5:$E$161,3,FALSE))</f>
        <v/>
      </c>
      <c r="AC746" s="7" t="str">
        <f>IF($L746="","",VLOOKUP($L746,BaseEqptCdF!$C$5:$I$161,6,FALSE))</f>
        <v/>
      </c>
      <c r="AD746" s="7" t="str">
        <f>IF($L746="","",VLOOKUP($L746,BaseEqptCdF!$C$5:$I$161,7,FALSE))</f>
        <v/>
      </c>
      <c r="AE746" s="3" t="str">
        <f>IF($L746="","",VLOOKUP($L746,BaseEqptCdF!$C$5:$R$161,16,FALSE)*$AC$3)</f>
        <v/>
      </c>
      <c r="AF746" s="3" t="str">
        <f>IF($L746="","",IF(LEFT($AB746,2)="SD",0,IF(LEFT($AB746,2)="SB",1*52,IF($N746=Prog!$P$17,VLOOKUP($L746,BaseEqptCdF!$C$5:$P$161,14,FALSE)*1*300,VLOOKUP($L746,BaseEqptCdF!$C$5:$P$161,12,FALSE)*0.2*300))))</f>
        <v/>
      </c>
      <c r="AG746" s="6" t="str">
        <f t="shared" si="100"/>
        <v/>
      </c>
      <c r="AH746" s="6">
        <f>IF($U746=Prog!$S$18,YEAR($X746),"")</f>
        <v>1900</v>
      </c>
      <c r="AI746" s="5" t="str">
        <f>IF(OR($AG746="",$U746=Prog!$S$18),"",IF(OR($U746=Prog!$S$17,$U746=Prog!$S$16),YEAR($X746),IF($AG746="ND","ND",$AI$8+$O746)))</f>
        <v/>
      </c>
      <c r="AJ746" s="3" t="str">
        <f t="shared" si="95"/>
        <v/>
      </c>
      <c r="AK746" s="3" t="str">
        <f t="shared" si="94"/>
        <v/>
      </c>
      <c r="AL746" s="3" t="str">
        <f t="shared" si="94"/>
        <v/>
      </c>
      <c r="AM746" s="3" t="str">
        <f t="shared" si="94"/>
        <v/>
      </c>
      <c r="AN746" s="3" t="str">
        <f t="shared" si="94"/>
        <v/>
      </c>
      <c r="AO746" s="2">
        <f t="shared" si="96"/>
        <v>0</v>
      </c>
      <c r="AP746" s="4"/>
      <c r="AQ746" s="3">
        <f>IF(AJ746=1,VLOOKUP($AP746,BaseEqptCdF!$C$5:$R$161,16,FALSE),0)</f>
        <v>0</v>
      </c>
      <c r="AR746" s="3">
        <f>IF(AK746=1,VLOOKUP($AP746,BaseEqptCdF!$C$5:$R$161,16,FALSE),0)</f>
        <v>0</v>
      </c>
      <c r="AS746" s="3">
        <f>IF(AL746=1,VLOOKUP($AP746,BaseEqptCdF!$C$5:$R$161,16,FALSE),0)</f>
        <v>0</v>
      </c>
      <c r="AT746" s="3">
        <f>IF(AM746=1,VLOOKUP($AP746,BaseEqptCdF!$C$5:$R$161,16,FALSE),0)</f>
        <v>0</v>
      </c>
      <c r="AU746" s="3">
        <f>IF(AN746=1,VLOOKUP($AP746,BaseEqptCdF!$C$5:$R$161,16,FALSE),0)</f>
        <v>0</v>
      </c>
      <c r="AV746" s="2">
        <f t="shared" si="97"/>
        <v>0</v>
      </c>
      <c r="AW746" s="3" t="str">
        <f>IF($L746="","",IF(SUM($AJ746:AJ746)=0,$AE746,VLOOKUP($AP746,BaseEqptCdF!$C$5:$R$161,16,FALSE)*$AC$3))</f>
        <v/>
      </c>
      <c r="AX746" s="3" t="str">
        <f>IF($L746="","",IF(SUM($AJ746:AK746)=0,$AE746,VLOOKUP($AP746,BaseEqptCdF!$C$5:$R$161,16,FALSE)*$AC$3))</f>
        <v/>
      </c>
      <c r="AY746" s="3" t="str">
        <f>IF($L746="","",IF(SUM($AJ746:AL746)=0,$AE746,VLOOKUP($AP746,BaseEqptCdF!$C$5:$R$161,16,FALSE)*$AC$3))</f>
        <v/>
      </c>
      <c r="AZ746" s="3" t="str">
        <f>IF($L746="","",IF(SUM($AJ746:AM746)=0,$AE746,VLOOKUP($AP746,BaseEqptCdF!$C$5:$R$161,16,FALSE)*$AC$3))</f>
        <v/>
      </c>
      <c r="BA746" s="3" t="str">
        <f>IF($L746="","",IF(SUM($AJ746:AN746)=0,$AE746,VLOOKUP($AP746,BaseEqptCdF!$C$5:$R$161,16,FALSE)*$AC$3))</f>
        <v/>
      </c>
      <c r="BB746" s="2">
        <f t="shared" si="98"/>
        <v>0</v>
      </c>
      <c r="BC746" s="3" t="str">
        <f>IF($L746="","",IF(SUM($AJ746:AJ746)=0,$AF746,IF(LEFT(VLOOKUP($AP746,BaseEqptCdF!$C$5:$E$161,3,FALSE),2)="SD",0,IF(LEFT(VLOOKUP($AP746,BaseEqptCdF!$C$5:$E$161,3,FALSE),2)="SB",1*52,VLOOKUP($AP746,BaseEqptCdF!$C$5:$S$161,12,FALSE)*0.2*300))))</f>
        <v/>
      </c>
      <c r="BD746" s="3" t="str">
        <f>IF($L746="","",IF(SUM($AJ746:AK746)=0,$AF746,IF(LEFT(VLOOKUP($AP746,BaseEqptCdF!$C$5:$E$161,3,FALSE),2)="SD",0,IF(LEFT(VLOOKUP($AP746,BaseEqptCdF!$C$5:$E$161,3,FALSE),2)="SB",1*52,VLOOKUP($AP746,BaseEqptCdF!$C$5:$S$161,12,FALSE)*0.2*300))))</f>
        <v/>
      </c>
      <c r="BE746" s="3" t="str">
        <f>IF($L746="","",IF(SUM($AJ746:AL746)=0,$AF746,IF(LEFT(VLOOKUP($AP746,BaseEqptCdF!$C$5:$E$161,3,FALSE),2)="SD",0,IF(LEFT(VLOOKUP($AP746,BaseEqptCdF!$C$5:$E$161,3,FALSE),2)="SB",1*52,VLOOKUP($AP746,BaseEqptCdF!$C$5:$S$161,12,FALSE)*0.2*300))))</f>
        <v/>
      </c>
      <c r="BF746" s="3" t="str">
        <f>IF($L746="","",IF(SUM($AJ746:AM746)=0,$AF746,IF(LEFT(VLOOKUP($AP746,BaseEqptCdF!$C$5:$E$161,3,FALSE),2)="SD",0,IF(LEFT(VLOOKUP($AP746,BaseEqptCdF!$C$5:$E$161,3,FALSE),2)="SB",1*52,VLOOKUP($AP746,BaseEqptCdF!$C$5:$S$161,12,FALSE)*0.2*300))))</f>
        <v/>
      </c>
      <c r="BG746" s="3" t="str">
        <f>IF($L746="","",IF(SUM($AJ746:AN746)=0,$AF746,IF(LEFT(VLOOKUP($AP746,BaseEqptCdF!$C$5:$E$161,3,FALSE),2)="SD",0,IF(LEFT(VLOOKUP($AP746,BaseEqptCdF!$C$5:$E$161,3,FALSE),2)="SB",1*52,VLOOKUP($AP746,BaseEqptCdF!$C$5:$S$161,12,FALSE)*0.2*300))))</f>
        <v/>
      </c>
      <c r="BH746" s="2">
        <f t="shared" si="99"/>
        <v>0</v>
      </c>
    </row>
    <row r="747" spans="1:60" x14ac:dyDescent="0.25">
      <c r="A747" s="296" t="str">
        <f t="array" ref="A747">IF($C747="","",INDEX(Prog!$B$8:$D$300,MATCH($C747,nivo1,0),1))</f>
        <v/>
      </c>
      <c r="B747" s="296" t="str">
        <f t="array" ref="B747">IF($C747="","",INDEX(Prog!$B$8:$D$300,MATCH($C747,nivo1,0),2))</f>
        <v/>
      </c>
      <c r="C747" s="273"/>
      <c r="D747" s="267"/>
      <c r="E747" s="273"/>
      <c r="F747" s="273"/>
      <c r="G747" s="273"/>
      <c r="H747" s="273"/>
      <c r="I747" s="273"/>
      <c r="J747" s="273"/>
      <c r="K747" s="274"/>
      <c r="L747" s="273"/>
      <c r="M747" s="273"/>
      <c r="N747" s="273"/>
      <c r="O747" s="275"/>
      <c r="P747" s="273"/>
      <c r="Q747" s="273"/>
      <c r="R747" s="273"/>
      <c r="S747" s="273"/>
      <c r="T747" s="276"/>
      <c r="U747" s="276"/>
      <c r="V747" s="276"/>
      <c r="W747" s="276"/>
      <c r="X747" s="277"/>
      <c r="Y747" s="278"/>
      <c r="AA747" s="8" t="str">
        <f>IF($L747="","",VLOOKUP($L747,BaseEqptCdF!$C$5:$E$161,2,FALSE))</f>
        <v/>
      </c>
      <c r="AB747" s="8" t="str">
        <f>IF($L747="","",VLOOKUP($L747,BaseEqptCdF!$C$5:$E$161,3,FALSE))</f>
        <v/>
      </c>
      <c r="AC747" s="7" t="str">
        <f>IF($L747="","",VLOOKUP($L747,BaseEqptCdF!$C$5:$I$161,6,FALSE))</f>
        <v/>
      </c>
      <c r="AD747" s="7" t="str">
        <f>IF($L747="","",VLOOKUP($L747,BaseEqptCdF!$C$5:$I$161,7,FALSE))</f>
        <v/>
      </c>
      <c r="AE747" s="3" t="str">
        <f>IF($L747="","",VLOOKUP($L747,BaseEqptCdF!$C$5:$R$161,16,FALSE)*$AC$3)</f>
        <v/>
      </c>
      <c r="AF747" s="3" t="str">
        <f>IF($L747="","",IF(LEFT($AB747,2)="SD",0,IF(LEFT($AB747,2)="SB",1*52,IF($N747=Prog!$P$17,VLOOKUP($L747,BaseEqptCdF!$C$5:$P$161,14,FALSE)*1*300,VLOOKUP($L747,BaseEqptCdF!$C$5:$P$161,12,FALSE)*0.2*300))))</f>
        <v/>
      </c>
      <c r="AG747" s="6" t="str">
        <f t="shared" si="100"/>
        <v/>
      </c>
      <c r="AH747" s="6">
        <f>IF($U747=Prog!$S$18,YEAR($X747),"")</f>
        <v>1900</v>
      </c>
      <c r="AI747" s="5" t="str">
        <f>IF(OR($AG747="",$U747=Prog!$S$18),"",IF(OR($U747=Prog!$S$17,$U747=Prog!$S$16),YEAR($X747),IF($AG747="ND","ND",$AI$8+$O747)))</f>
        <v/>
      </c>
      <c r="AJ747" s="3" t="str">
        <f t="shared" si="95"/>
        <v/>
      </c>
      <c r="AK747" s="3" t="str">
        <f t="shared" si="94"/>
        <v/>
      </c>
      <c r="AL747" s="3" t="str">
        <f t="shared" si="94"/>
        <v/>
      </c>
      <c r="AM747" s="3" t="str">
        <f t="shared" si="94"/>
        <v/>
      </c>
      <c r="AN747" s="3" t="str">
        <f t="shared" si="94"/>
        <v/>
      </c>
      <c r="AO747" s="2">
        <f t="shared" si="96"/>
        <v>0</v>
      </c>
      <c r="AP747" s="4"/>
      <c r="AQ747" s="3">
        <f>IF(AJ747=1,VLOOKUP($AP747,BaseEqptCdF!$C$5:$R$161,16,FALSE),0)</f>
        <v>0</v>
      </c>
      <c r="AR747" s="3">
        <f>IF(AK747=1,VLOOKUP($AP747,BaseEqptCdF!$C$5:$R$161,16,FALSE),0)</f>
        <v>0</v>
      </c>
      <c r="AS747" s="3">
        <f>IF(AL747=1,VLOOKUP($AP747,BaseEqptCdF!$C$5:$R$161,16,FALSE),0)</f>
        <v>0</v>
      </c>
      <c r="AT747" s="3">
        <f>IF(AM747=1,VLOOKUP($AP747,BaseEqptCdF!$C$5:$R$161,16,FALSE),0)</f>
        <v>0</v>
      </c>
      <c r="AU747" s="3">
        <f>IF(AN747=1,VLOOKUP($AP747,BaseEqptCdF!$C$5:$R$161,16,FALSE),0)</f>
        <v>0</v>
      </c>
      <c r="AV747" s="2">
        <f t="shared" si="97"/>
        <v>0</v>
      </c>
      <c r="AW747" s="3" t="str">
        <f>IF($L747="","",IF(SUM($AJ747:AJ747)=0,$AE747,VLOOKUP($AP747,BaseEqptCdF!$C$5:$R$161,16,FALSE)*$AC$3))</f>
        <v/>
      </c>
      <c r="AX747" s="3" t="str">
        <f>IF($L747="","",IF(SUM($AJ747:AK747)=0,$AE747,VLOOKUP($AP747,BaseEqptCdF!$C$5:$R$161,16,FALSE)*$AC$3))</f>
        <v/>
      </c>
      <c r="AY747" s="3" t="str">
        <f>IF($L747="","",IF(SUM($AJ747:AL747)=0,$AE747,VLOOKUP($AP747,BaseEqptCdF!$C$5:$R$161,16,FALSE)*$AC$3))</f>
        <v/>
      </c>
      <c r="AZ747" s="3" t="str">
        <f>IF($L747="","",IF(SUM($AJ747:AM747)=0,$AE747,VLOOKUP($AP747,BaseEqptCdF!$C$5:$R$161,16,FALSE)*$AC$3))</f>
        <v/>
      </c>
      <c r="BA747" s="3" t="str">
        <f>IF($L747="","",IF(SUM($AJ747:AN747)=0,$AE747,VLOOKUP($AP747,BaseEqptCdF!$C$5:$R$161,16,FALSE)*$AC$3))</f>
        <v/>
      </c>
      <c r="BB747" s="2">
        <f t="shared" si="98"/>
        <v>0</v>
      </c>
      <c r="BC747" s="3" t="str">
        <f>IF($L747="","",IF(SUM($AJ747:AJ747)=0,$AF747,IF(LEFT(VLOOKUP($AP747,BaseEqptCdF!$C$5:$E$161,3,FALSE),2)="SD",0,IF(LEFT(VLOOKUP($AP747,BaseEqptCdF!$C$5:$E$161,3,FALSE),2)="SB",1*52,VLOOKUP($AP747,BaseEqptCdF!$C$5:$S$161,12,FALSE)*0.2*300))))</f>
        <v/>
      </c>
      <c r="BD747" s="3" t="str">
        <f>IF($L747="","",IF(SUM($AJ747:AK747)=0,$AF747,IF(LEFT(VLOOKUP($AP747,BaseEqptCdF!$C$5:$E$161,3,FALSE),2)="SD",0,IF(LEFT(VLOOKUP($AP747,BaseEqptCdF!$C$5:$E$161,3,FALSE),2)="SB",1*52,VLOOKUP($AP747,BaseEqptCdF!$C$5:$S$161,12,FALSE)*0.2*300))))</f>
        <v/>
      </c>
      <c r="BE747" s="3" t="str">
        <f>IF($L747="","",IF(SUM($AJ747:AL747)=0,$AF747,IF(LEFT(VLOOKUP($AP747,BaseEqptCdF!$C$5:$E$161,3,FALSE),2)="SD",0,IF(LEFT(VLOOKUP($AP747,BaseEqptCdF!$C$5:$E$161,3,FALSE),2)="SB",1*52,VLOOKUP($AP747,BaseEqptCdF!$C$5:$S$161,12,FALSE)*0.2*300))))</f>
        <v/>
      </c>
      <c r="BF747" s="3" t="str">
        <f>IF($L747="","",IF(SUM($AJ747:AM747)=0,$AF747,IF(LEFT(VLOOKUP($AP747,BaseEqptCdF!$C$5:$E$161,3,FALSE),2)="SD",0,IF(LEFT(VLOOKUP($AP747,BaseEqptCdF!$C$5:$E$161,3,FALSE),2)="SB",1*52,VLOOKUP($AP747,BaseEqptCdF!$C$5:$S$161,12,FALSE)*0.2*300))))</f>
        <v/>
      </c>
      <c r="BG747" s="3" t="str">
        <f>IF($L747="","",IF(SUM($AJ747:AN747)=0,$AF747,IF(LEFT(VLOOKUP($AP747,BaseEqptCdF!$C$5:$E$161,3,FALSE),2)="SD",0,IF(LEFT(VLOOKUP($AP747,BaseEqptCdF!$C$5:$E$161,3,FALSE),2)="SB",1*52,VLOOKUP($AP747,BaseEqptCdF!$C$5:$S$161,12,FALSE)*0.2*300))))</f>
        <v/>
      </c>
      <c r="BH747" s="2">
        <f t="shared" si="99"/>
        <v>0</v>
      </c>
    </row>
    <row r="748" spans="1:60" x14ac:dyDescent="0.25">
      <c r="A748" s="296" t="str">
        <f t="array" ref="A748">IF($C748="","",INDEX(Prog!$B$8:$D$300,MATCH($C748,nivo1,0),1))</f>
        <v/>
      </c>
      <c r="B748" s="296" t="str">
        <f t="array" ref="B748">IF($C748="","",INDEX(Prog!$B$8:$D$300,MATCH($C748,nivo1,0),2))</f>
        <v/>
      </c>
      <c r="C748" s="273"/>
      <c r="D748" s="267"/>
      <c r="E748" s="273"/>
      <c r="F748" s="273"/>
      <c r="G748" s="273"/>
      <c r="H748" s="273"/>
      <c r="I748" s="273"/>
      <c r="J748" s="273"/>
      <c r="K748" s="274"/>
      <c r="L748" s="273"/>
      <c r="M748" s="273"/>
      <c r="N748" s="273"/>
      <c r="O748" s="275"/>
      <c r="P748" s="273"/>
      <c r="Q748" s="273"/>
      <c r="R748" s="273"/>
      <c r="S748" s="273"/>
      <c r="T748" s="276"/>
      <c r="U748" s="276"/>
      <c r="V748" s="276"/>
      <c r="W748" s="276"/>
      <c r="X748" s="277"/>
      <c r="Y748" s="278"/>
      <c r="AA748" s="8" t="str">
        <f>IF($L748="","",VLOOKUP($L748,BaseEqptCdF!$C$5:$E$161,2,FALSE))</f>
        <v/>
      </c>
      <c r="AB748" s="8" t="str">
        <f>IF($L748="","",VLOOKUP($L748,BaseEqptCdF!$C$5:$E$161,3,FALSE))</f>
        <v/>
      </c>
      <c r="AC748" s="7" t="str">
        <f>IF($L748="","",VLOOKUP($L748,BaseEqptCdF!$C$5:$I$161,6,FALSE))</f>
        <v/>
      </c>
      <c r="AD748" s="7" t="str">
        <f>IF($L748="","",VLOOKUP($L748,BaseEqptCdF!$C$5:$I$161,7,FALSE))</f>
        <v/>
      </c>
      <c r="AE748" s="3" t="str">
        <f>IF($L748="","",VLOOKUP($L748,BaseEqptCdF!$C$5:$R$161,16,FALSE)*$AC$3)</f>
        <v/>
      </c>
      <c r="AF748" s="3" t="str">
        <f>IF($L748="","",IF(LEFT($AB748,2)="SD",0,IF(LEFT($AB748,2)="SB",1*52,IF($N748=Prog!$P$17,VLOOKUP($L748,BaseEqptCdF!$C$5:$P$161,14,FALSE)*1*300,VLOOKUP($L748,BaseEqptCdF!$C$5:$P$161,12,FALSE)*0.2*300))))</f>
        <v/>
      </c>
      <c r="AG748" s="6" t="str">
        <f t="shared" si="100"/>
        <v/>
      </c>
      <c r="AH748" s="6">
        <f>IF($U748=Prog!$S$18,YEAR($X748),"")</f>
        <v>1900</v>
      </c>
      <c r="AI748" s="5" t="str">
        <f>IF(OR($AG748="",$U748=Prog!$S$18),"",IF(OR($U748=Prog!$S$17,$U748=Prog!$S$16),YEAR($X748),IF($AG748="ND","ND",$AI$8+$O748)))</f>
        <v/>
      </c>
      <c r="AJ748" s="3" t="str">
        <f t="shared" si="95"/>
        <v/>
      </c>
      <c r="AK748" s="3" t="str">
        <f t="shared" si="94"/>
        <v/>
      </c>
      <c r="AL748" s="3" t="str">
        <f t="shared" si="94"/>
        <v/>
      </c>
      <c r="AM748" s="3" t="str">
        <f t="shared" si="94"/>
        <v/>
      </c>
      <c r="AN748" s="3" t="str">
        <f t="shared" si="94"/>
        <v/>
      </c>
      <c r="AO748" s="2">
        <f t="shared" si="96"/>
        <v>0</v>
      </c>
      <c r="AP748" s="4"/>
      <c r="AQ748" s="3">
        <f>IF(AJ748=1,VLOOKUP($AP748,BaseEqptCdF!$C$5:$R$161,16,FALSE),0)</f>
        <v>0</v>
      </c>
      <c r="AR748" s="3">
        <f>IF(AK748=1,VLOOKUP($AP748,BaseEqptCdF!$C$5:$R$161,16,FALSE),0)</f>
        <v>0</v>
      </c>
      <c r="AS748" s="3">
        <f>IF(AL748=1,VLOOKUP($AP748,BaseEqptCdF!$C$5:$R$161,16,FALSE),0)</f>
        <v>0</v>
      </c>
      <c r="AT748" s="3">
        <f>IF(AM748=1,VLOOKUP($AP748,BaseEqptCdF!$C$5:$R$161,16,FALSE),0)</f>
        <v>0</v>
      </c>
      <c r="AU748" s="3">
        <f>IF(AN748=1,VLOOKUP($AP748,BaseEqptCdF!$C$5:$R$161,16,FALSE),0)</f>
        <v>0</v>
      </c>
      <c r="AV748" s="2">
        <f t="shared" si="97"/>
        <v>0</v>
      </c>
      <c r="AW748" s="3" t="str">
        <f>IF($L748="","",IF(SUM($AJ748:AJ748)=0,$AE748,VLOOKUP($AP748,BaseEqptCdF!$C$5:$R$161,16,FALSE)*$AC$3))</f>
        <v/>
      </c>
      <c r="AX748" s="3" t="str">
        <f>IF($L748="","",IF(SUM($AJ748:AK748)=0,$AE748,VLOOKUP($AP748,BaseEqptCdF!$C$5:$R$161,16,FALSE)*$AC$3))</f>
        <v/>
      </c>
      <c r="AY748" s="3" t="str">
        <f>IF($L748="","",IF(SUM($AJ748:AL748)=0,$AE748,VLOOKUP($AP748,BaseEqptCdF!$C$5:$R$161,16,FALSE)*$AC$3))</f>
        <v/>
      </c>
      <c r="AZ748" s="3" t="str">
        <f>IF($L748="","",IF(SUM($AJ748:AM748)=0,$AE748,VLOOKUP($AP748,BaseEqptCdF!$C$5:$R$161,16,FALSE)*$AC$3))</f>
        <v/>
      </c>
      <c r="BA748" s="3" t="str">
        <f>IF($L748="","",IF(SUM($AJ748:AN748)=0,$AE748,VLOOKUP($AP748,BaseEqptCdF!$C$5:$R$161,16,FALSE)*$AC$3))</f>
        <v/>
      </c>
      <c r="BB748" s="2">
        <f t="shared" si="98"/>
        <v>0</v>
      </c>
      <c r="BC748" s="3" t="str">
        <f>IF($L748="","",IF(SUM($AJ748:AJ748)=0,$AF748,IF(LEFT(VLOOKUP($AP748,BaseEqptCdF!$C$5:$E$161,3,FALSE),2)="SD",0,IF(LEFT(VLOOKUP($AP748,BaseEqptCdF!$C$5:$E$161,3,FALSE),2)="SB",1*52,VLOOKUP($AP748,BaseEqptCdF!$C$5:$S$161,12,FALSE)*0.2*300))))</f>
        <v/>
      </c>
      <c r="BD748" s="3" t="str">
        <f>IF($L748="","",IF(SUM($AJ748:AK748)=0,$AF748,IF(LEFT(VLOOKUP($AP748,BaseEqptCdF!$C$5:$E$161,3,FALSE),2)="SD",0,IF(LEFT(VLOOKUP($AP748,BaseEqptCdF!$C$5:$E$161,3,FALSE),2)="SB",1*52,VLOOKUP($AP748,BaseEqptCdF!$C$5:$S$161,12,FALSE)*0.2*300))))</f>
        <v/>
      </c>
      <c r="BE748" s="3" t="str">
        <f>IF($L748="","",IF(SUM($AJ748:AL748)=0,$AF748,IF(LEFT(VLOOKUP($AP748,BaseEqptCdF!$C$5:$E$161,3,FALSE),2)="SD",0,IF(LEFT(VLOOKUP($AP748,BaseEqptCdF!$C$5:$E$161,3,FALSE),2)="SB",1*52,VLOOKUP($AP748,BaseEqptCdF!$C$5:$S$161,12,FALSE)*0.2*300))))</f>
        <v/>
      </c>
      <c r="BF748" s="3" t="str">
        <f>IF($L748="","",IF(SUM($AJ748:AM748)=0,$AF748,IF(LEFT(VLOOKUP($AP748,BaseEqptCdF!$C$5:$E$161,3,FALSE),2)="SD",0,IF(LEFT(VLOOKUP($AP748,BaseEqptCdF!$C$5:$E$161,3,FALSE),2)="SB",1*52,VLOOKUP($AP748,BaseEqptCdF!$C$5:$S$161,12,FALSE)*0.2*300))))</f>
        <v/>
      </c>
      <c r="BG748" s="3" t="str">
        <f>IF($L748="","",IF(SUM($AJ748:AN748)=0,$AF748,IF(LEFT(VLOOKUP($AP748,BaseEqptCdF!$C$5:$E$161,3,FALSE),2)="SD",0,IF(LEFT(VLOOKUP($AP748,BaseEqptCdF!$C$5:$E$161,3,FALSE),2)="SB",1*52,VLOOKUP($AP748,BaseEqptCdF!$C$5:$S$161,12,FALSE)*0.2*300))))</f>
        <v/>
      </c>
      <c r="BH748" s="2">
        <f t="shared" si="99"/>
        <v>0</v>
      </c>
    </row>
    <row r="749" spans="1:60" x14ac:dyDescent="0.25">
      <c r="A749" s="296" t="str">
        <f t="array" ref="A749">IF($C749="","",INDEX(Prog!$B$8:$D$300,MATCH($C749,nivo1,0),1))</f>
        <v/>
      </c>
      <c r="B749" s="296" t="str">
        <f t="array" ref="B749">IF($C749="","",INDEX(Prog!$B$8:$D$300,MATCH($C749,nivo1,0),2))</f>
        <v/>
      </c>
      <c r="C749" s="273"/>
      <c r="D749" s="267"/>
      <c r="E749" s="273"/>
      <c r="F749" s="273"/>
      <c r="G749" s="273"/>
      <c r="H749" s="273"/>
      <c r="I749" s="273"/>
      <c r="J749" s="273"/>
      <c r="K749" s="274"/>
      <c r="L749" s="273"/>
      <c r="M749" s="273"/>
      <c r="N749" s="273"/>
      <c r="O749" s="275"/>
      <c r="P749" s="273"/>
      <c r="Q749" s="273"/>
      <c r="R749" s="273"/>
      <c r="S749" s="273"/>
      <c r="T749" s="276"/>
      <c r="U749" s="276"/>
      <c r="V749" s="276"/>
      <c r="W749" s="276"/>
      <c r="X749" s="277"/>
      <c r="Y749" s="278"/>
      <c r="AA749" s="8" t="str">
        <f>IF($L749="","",VLOOKUP($L749,BaseEqptCdF!$C$5:$E$161,2,FALSE))</f>
        <v/>
      </c>
      <c r="AB749" s="8" t="str">
        <f>IF($L749="","",VLOOKUP($L749,BaseEqptCdF!$C$5:$E$161,3,FALSE))</f>
        <v/>
      </c>
      <c r="AC749" s="7" t="str">
        <f>IF($L749="","",VLOOKUP($L749,BaseEqptCdF!$C$5:$I$161,6,FALSE))</f>
        <v/>
      </c>
      <c r="AD749" s="7" t="str">
        <f>IF($L749="","",VLOOKUP($L749,BaseEqptCdF!$C$5:$I$161,7,FALSE))</f>
        <v/>
      </c>
      <c r="AE749" s="3" t="str">
        <f>IF($L749="","",VLOOKUP($L749,BaseEqptCdF!$C$5:$R$161,16,FALSE)*$AC$3)</f>
        <v/>
      </c>
      <c r="AF749" s="3" t="str">
        <f>IF($L749="","",IF(LEFT($AB749,2)="SD",0,IF(LEFT($AB749,2)="SB",1*52,IF($N749=Prog!$P$17,VLOOKUP($L749,BaseEqptCdF!$C$5:$P$161,14,FALSE)*1*300,VLOOKUP($L749,BaseEqptCdF!$C$5:$P$161,12,FALSE)*0.2*300))))</f>
        <v/>
      </c>
      <c r="AG749" s="6" t="str">
        <f t="shared" si="100"/>
        <v/>
      </c>
      <c r="AH749" s="6">
        <f>IF($U749=Prog!$S$18,YEAR($X749),"")</f>
        <v>1900</v>
      </c>
      <c r="AI749" s="5" t="str">
        <f>IF(OR($AG749="",$U749=Prog!$S$18),"",IF(OR($U749=Prog!$S$17,$U749=Prog!$S$16),YEAR($X749),IF($AG749="ND","ND",$AI$8+$O749)))</f>
        <v/>
      </c>
      <c r="AJ749" s="3" t="str">
        <f t="shared" si="95"/>
        <v/>
      </c>
      <c r="AK749" s="3" t="str">
        <f t="shared" si="94"/>
        <v/>
      </c>
      <c r="AL749" s="3" t="str">
        <f t="shared" si="94"/>
        <v/>
      </c>
      <c r="AM749" s="3" t="str">
        <f t="shared" si="94"/>
        <v/>
      </c>
      <c r="AN749" s="3" t="str">
        <f t="shared" si="94"/>
        <v/>
      </c>
      <c r="AO749" s="2">
        <f t="shared" si="96"/>
        <v>0</v>
      </c>
      <c r="AP749" s="4"/>
      <c r="AQ749" s="3">
        <f>IF(AJ749=1,VLOOKUP($AP749,BaseEqptCdF!$C$5:$R$161,16,FALSE),0)</f>
        <v>0</v>
      </c>
      <c r="AR749" s="3">
        <f>IF(AK749=1,VLOOKUP($AP749,BaseEqptCdF!$C$5:$R$161,16,FALSE),0)</f>
        <v>0</v>
      </c>
      <c r="AS749" s="3">
        <f>IF(AL749=1,VLOOKUP($AP749,BaseEqptCdF!$C$5:$R$161,16,FALSE),0)</f>
        <v>0</v>
      </c>
      <c r="AT749" s="3">
        <f>IF(AM749=1,VLOOKUP($AP749,BaseEqptCdF!$C$5:$R$161,16,FALSE),0)</f>
        <v>0</v>
      </c>
      <c r="AU749" s="3">
        <f>IF(AN749=1,VLOOKUP($AP749,BaseEqptCdF!$C$5:$R$161,16,FALSE),0)</f>
        <v>0</v>
      </c>
      <c r="AV749" s="2">
        <f t="shared" si="97"/>
        <v>0</v>
      </c>
      <c r="AW749" s="3" t="str">
        <f>IF($L749="","",IF(SUM($AJ749:AJ749)=0,$AE749,VLOOKUP($AP749,BaseEqptCdF!$C$5:$R$161,16,FALSE)*$AC$3))</f>
        <v/>
      </c>
      <c r="AX749" s="3" t="str">
        <f>IF($L749="","",IF(SUM($AJ749:AK749)=0,$AE749,VLOOKUP($AP749,BaseEqptCdF!$C$5:$R$161,16,FALSE)*$AC$3))</f>
        <v/>
      </c>
      <c r="AY749" s="3" t="str">
        <f>IF($L749="","",IF(SUM($AJ749:AL749)=0,$AE749,VLOOKUP($AP749,BaseEqptCdF!$C$5:$R$161,16,FALSE)*$AC$3))</f>
        <v/>
      </c>
      <c r="AZ749" s="3" t="str">
        <f>IF($L749="","",IF(SUM($AJ749:AM749)=0,$AE749,VLOOKUP($AP749,BaseEqptCdF!$C$5:$R$161,16,FALSE)*$AC$3))</f>
        <v/>
      </c>
      <c r="BA749" s="3" t="str">
        <f>IF($L749="","",IF(SUM($AJ749:AN749)=0,$AE749,VLOOKUP($AP749,BaseEqptCdF!$C$5:$R$161,16,FALSE)*$AC$3))</f>
        <v/>
      </c>
      <c r="BB749" s="2">
        <f t="shared" si="98"/>
        <v>0</v>
      </c>
      <c r="BC749" s="3" t="str">
        <f>IF($L749="","",IF(SUM($AJ749:AJ749)=0,$AF749,IF(LEFT(VLOOKUP($AP749,BaseEqptCdF!$C$5:$E$161,3,FALSE),2)="SD",0,IF(LEFT(VLOOKUP($AP749,BaseEqptCdF!$C$5:$E$161,3,FALSE),2)="SB",1*52,VLOOKUP($AP749,BaseEqptCdF!$C$5:$S$161,12,FALSE)*0.2*300))))</f>
        <v/>
      </c>
      <c r="BD749" s="3" t="str">
        <f>IF($L749="","",IF(SUM($AJ749:AK749)=0,$AF749,IF(LEFT(VLOOKUP($AP749,BaseEqptCdF!$C$5:$E$161,3,FALSE),2)="SD",0,IF(LEFT(VLOOKUP($AP749,BaseEqptCdF!$C$5:$E$161,3,FALSE),2)="SB",1*52,VLOOKUP($AP749,BaseEqptCdF!$C$5:$S$161,12,FALSE)*0.2*300))))</f>
        <v/>
      </c>
      <c r="BE749" s="3" t="str">
        <f>IF($L749="","",IF(SUM($AJ749:AL749)=0,$AF749,IF(LEFT(VLOOKUP($AP749,BaseEqptCdF!$C$5:$E$161,3,FALSE),2)="SD",0,IF(LEFT(VLOOKUP($AP749,BaseEqptCdF!$C$5:$E$161,3,FALSE),2)="SB",1*52,VLOOKUP($AP749,BaseEqptCdF!$C$5:$S$161,12,FALSE)*0.2*300))))</f>
        <v/>
      </c>
      <c r="BF749" s="3" t="str">
        <f>IF($L749="","",IF(SUM($AJ749:AM749)=0,$AF749,IF(LEFT(VLOOKUP($AP749,BaseEqptCdF!$C$5:$E$161,3,FALSE),2)="SD",0,IF(LEFT(VLOOKUP($AP749,BaseEqptCdF!$C$5:$E$161,3,FALSE),2)="SB",1*52,VLOOKUP($AP749,BaseEqptCdF!$C$5:$S$161,12,FALSE)*0.2*300))))</f>
        <v/>
      </c>
      <c r="BG749" s="3" t="str">
        <f>IF($L749="","",IF(SUM($AJ749:AN749)=0,$AF749,IF(LEFT(VLOOKUP($AP749,BaseEqptCdF!$C$5:$E$161,3,FALSE),2)="SD",0,IF(LEFT(VLOOKUP($AP749,BaseEqptCdF!$C$5:$E$161,3,FALSE),2)="SB",1*52,VLOOKUP($AP749,BaseEqptCdF!$C$5:$S$161,12,FALSE)*0.2*300))))</f>
        <v/>
      </c>
      <c r="BH749" s="2">
        <f t="shared" si="99"/>
        <v>0</v>
      </c>
    </row>
    <row r="750" spans="1:60" x14ac:dyDescent="0.25">
      <c r="A750" s="296" t="str">
        <f t="array" ref="A750">IF($C750="","",INDEX(Prog!$B$8:$D$300,MATCH($C750,nivo1,0),1))</f>
        <v/>
      </c>
      <c r="B750" s="296" t="str">
        <f t="array" ref="B750">IF($C750="","",INDEX(Prog!$B$8:$D$300,MATCH($C750,nivo1,0),2))</f>
        <v/>
      </c>
      <c r="C750" s="273"/>
      <c r="D750" s="267"/>
      <c r="E750" s="273"/>
      <c r="F750" s="273"/>
      <c r="G750" s="273"/>
      <c r="H750" s="273"/>
      <c r="I750" s="273"/>
      <c r="J750" s="273"/>
      <c r="K750" s="274"/>
      <c r="L750" s="273"/>
      <c r="M750" s="273"/>
      <c r="N750" s="273"/>
      <c r="O750" s="275"/>
      <c r="P750" s="273"/>
      <c r="Q750" s="273"/>
      <c r="R750" s="273"/>
      <c r="S750" s="273"/>
      <c r="T750" s="276"/>
      <c r="U750" s="276"/>
      <c r="V750" s="276"/>
      <c r="W750" s="276"/>
      <c r="X750" s="277"/>
      <c r="Y750" s="278"/>
      <c r="AA750" s="8" t="str">
        <f>IF($L750="","",VLOOKUP($L750,BaseEqptCdF!$C$5:$E$161,2,FALSE))</f>
        <v/>
      </c>
      <c r="AB750" s="8" t="str">
        <f>IF($L750="","",VLOOKUP($L750,BaseEqptCdF!$C$5:$E$161,3,FALSE))</f>
        <v/>
      </c>
      <c r="AC750" s="7" t="str">
        <f>IF($L750="","",VLOOKUP($L750,BaseEqptCdF!$C$5:$I$161,6,FALSE))</f>
        <v/>
      </c>
      <c r="AD750" s="7" t="str">
        <f>IF($L750="","",VLOOKUP($L750,BaseEqptCdF!$C$5:$I$161,7,FALSE))</f>
        <v/>
      </c>
      <c r="AE750" s="3" t="str">
        <f>IF($L750="","",VLOOKUP($L750,BaseEqptCdF!$C$5:$R$161,16,FALSE)*$AC$3)</f>
        <v/>
      </c>
      <c r="AF750" s="3" t="str">
        <f>IF($L750="","",IF(LEFT($AB750,2)="SD",0,IF(LEFT($AB750,2)="SB",1*52,IF($N750=Prog!$P$17,VLOOKUP($L750,BaseEqptCdF!$C$5:$P$161,14,FALSE)*1*300,VLOOKUP($L750,BaseEqptCdF!$C$5:$P$161,12,FALSE)*0.2*300))))</f>
        <v/>
      </c>
      <c r="AG750" s="6" t="str">
        <f t="shared" si="100"/>
        <v/>
      </c>
      <c r="AH750" s="6">
        <f>IF($U750=Prog!$S$18,YEAR($X750),"")</f>
        <v>1900</v>
      </c>
      <c r="AI750" s="5" t="str">
        <f>IF(OR($AG750="",$U750=Prog!$S$18),"",IF(OR($U750=Prog!$S$17,$U750=Prog!$S$16),YEAR($X750),IF($AG750="ND","ND",$AI$8+$O750)))</f>
        <v/>
      </c>
      <c r="AJ750" s="3" t="str">
        <f t="shared" si="95"/>
        <v/>
      </c>
      <c r="AK750" s="3" t="str">
        <f t="shared" si="94"/>
        <v/>
      </c>
      <c r="AL750" s="3" t="str">
        <f t="shared" si="94"/>
        <v/>
      </c>
      <c r="AM750" s="3" t="str">
        <f t="shared" si="94"/>
        <v/>
      </c>
      <c r="AN750" s="3" t="str">
        <f t="shared" si="94"/>
        <v/>
      </c>
      <c r="AO750" s="2">
        <f t="shared" si="96"/>
        <v>0</v>
      </c>
      <c r="AP750" s="4"/>
      <c r="AQ750" s="3">
        <f>IF(AJ750=1,VLOOKUP($AP750,BaseEqptCdF!$C$5:$R$161,16,FALSE),0)</f>
        <v>0</v>
      </c>
      <c r="AR750" s="3">
        <f>IF(AK750=1,VLOOKUP($AP750,BaseEqptCdF!$C$5:$R$161,16,FALSE),0)</f>
        <v>0</v>
      </c>
      <c r="AS750" s="3">
        <f>IF(AL750=1,VLOOKUP($AP750,BaseEqptCdF!$C$5:$R$161,16,FALSE),0)</f>
        <v>0</v>
      </c>
      <c r="AT750" s="3">
        <f>IF(AM750=1,VLOOKUP($AP750,BaseEqptCdF!$C$5:$R$161,16,FALSE),0)</f>
        <v>0</v>
      </c>
      <c r="AU750" s="3">
        <f>IF(AN750=1,VLOOKUP($AP750,BaseEqptCdF!$C$5:$R$161,16,FALSE),0)</f>
        <v>0</v>
      </c>
      <c r="AV750" s="2">
        <f t="shared" si="97"/>
        <v>0</v>
      </c>
      <c r="AW750" s="3" t="str">
        <f>IF($L750="","",IF(SUM($AJ750:AJ750)=0,$AE750,VLOOKUP($AP750,BaseEqptCdF!$C$5:$R$161,16,FALSE)*$AC$3))</f>
        <v/>
      </c>
      <c r="AX750" s="3" t="str">
        <f>IF($L750="","",IF(SUM($AJ750:AK750)=0,$AE750,VLOOKUP($AP750,BaseEqptCdF!$C$5:$R$161,16,FALSE)*$AC$3))</f>
        <v/>
      </c>
      <c r="AY750" s="3" t="str">
        <f>IF($L750="","",IF(SUM($AJ750:AL750)=0,$AE750,VLOOKUP($AP750,BaseEqptCdF!$C$5:$R$161,16,FALSE)*$AC$3))</f>
        <v/>
      </c>
      <c r="AZ750" s="3" t="str">
        <f>IF($L750="","",IF(SUM($AJ750:AM750)=0,$AE750,VLOOKUP($AP750,BaseEqptCdF!$C$5:$R$161,16,FALSE)*$AC$3))</f>
        <v/>
      </c>
      <c r="BA750" s="3" t="str">
        <f>IF($L750="","",IF(SUM($AJ750:AN750)=0,$AE750,VLOOKUP($AP750,BaseEqptCdF!$C$5:$R$161,16,FALSE)*$AC$3))</f>
        <v/>
      </c>
      <c r="BB750" s="2">
        <f t="shared" si="98"/>
        <v>0</v>
      </c>
      <c r="BC750" s="3" t="str">
        <f>IF($L750="","",IF(SUM($AJ750:AJ750)=0,$AF750,IF(LEFT(VLOOKUP($AP750,BaseEqptCdF!$C$5:$E$161,3,FALSE),2)="SD",0,IF(LEFT(VLOOKUP($AP750,BaseEqptCdF!$C$5:$E$161,3,FALSE),2)="SB",1*52,VLOOKUP($AP750,BaseEqptCdF!$C$5:$S$161,12,FALSE)*0.2*300))))</f>
        <v/>
      </c>
      <c r="BD750" s="3" t="str">
        <f>IF($L750="","",IF(SUM($AJ750:AK750)=0,$AF750,IF(LEFT(VLOOKUP($AP750,BaseEqptCdF!$C$5:$E$161,3,FALSE),2)="SD",0,IF(LEFT(VLOOKUP($AP750,BaseEqptCdF!$C$5:$E$161,3,FALSE),2)="SB",1*52,VLOOKUP($AP750,BaseEqptCdF!$C$5:$S$161,12,FALSE)*0.2*300))))</f>
        <v/>
      </c>
      <c r="BE750" s="3" t="str">
        <f>IF($L750="","",IF(SUM($AJ750:AL750)=0,$AF750,IF(LEFT(VLOOKUP($AP750,BaseEqptCdF!$C$5:$E$161,3,FALSE),2)="SD",0,IF(LEFT(VLOOKUP($AP750,BaseEqptCdF!$C$5:$E$161,3,FALSE),2)="SB",1*52,VLOOKUP($AP750,BaseEqptCdF!$C$5:$S$161,12,FALSE)*0.2*300))))</f>
        <v/>
      </c>
      <c r="BF750" s="3" t="str">
        <f>IF($L750="","",IF(SUM($AJ750:AM750)=0,$AF750,IF(LEFT(VLOOKUP($AP750,BaseEqptCdF!$C$5:$E$161,3,FALSE),2)="SD",0,IF(LEFT(VLOOKUP($AP750,BaseEqptCdF!$C$5:$E$161,3,FALSE),2)="SB",1*52,VLOOKUP($AP750,BaseEqptCdF!$C$5:$S$161,12,FALSE)*0.2*300))))</f>
        <v/>
      </c>
      <c r="BG750" s="3" t="str">
        <f>IF($L750="","",IF(SUM($AJ750:AN750)=0,$AF750,IF(LEFT(VLOOKUP($AP750,BaseEqptCdF!$C$5:$E$161,3,FALSE),2)="SD",0,IF(LEFT(VLOOKUP($AP750,BaseEqptCdF!$C$5:$E$161,3,FALSE),2)="SB",1*52,VLOOKUP($AP750,BaseEqptCdF!$C$5:$S$161,12,FALSE)*0.2*300))))</f>
        <v/>
      </c>
      <c r="BH750" s="2">
        <f t="shared" si="99"/>
        <v>0</v>
      </c>
    </row>
    <row r="751" spans="1:60" x14ac:dyDescent="0.25">
      <c r="A751" s="296" t="str">
        <f t="array" ref="A751">IF($C751="","",INDEX(Prog!$B$8:$D$300,MATCH($C751,nivo1,0),1))</f>
        <v/>
      </c>
      <c r="B751" s="296" t="str">
        <f t="array" ref="B751">IF($C751="","",INDEX(Prog!$B$8:$D$300,MATCH($C751,nivo1,0),2))</f>
        <v/>
      </c>
      <c r="C751" s="273"/>
      <c r="D751" s="267"/>
      <c r="E751" s="273"/>
      <c r="F751" s="273"/>
      <c r="G751" s="273"/>
      <c r="H751" s="273"/>
      <c r="I751" s="273"/>
      <c r="J751" s="273"/>
      <c r="K751" s="274"/>
      <c r="L751" s="273"/>
      <c r="M751" s="273"/>
      <c r="N751" s="273"/>
      <c r="O751" s="275"/>
      <c r="P751" s="273"/>
      <c r="Q751" s="273"/>
      <c r="R751" s="273"/>
      <c r="S751" s="273"/>
      <c r="T751" s="276"/>
      <c r="U751" s="276"/>
      <c r="V751" s="276"/>
      <c r="W751" s="276"/>
      <c r="X751" s="277"/>
      <c r="Y751" s="278"/>
      <c r="AA751" s="8" t="str">
        <f>IF($L751="","",VLOOKUP($L751,BaseEqptCdF!$C$5:$E$161,2,FALSE))</f>
        <v/>
      </c>
      <c r="AB751" s="8" t="str">
        <f>IF($L751="","",VLOOKUP($L751,BaseEqptCdF!$C$5:$E$161,3,FALSE))</f>
        <v/>
      </c>
      <c r="AC751" s="7" t="str">
        <f>IF($L751="","",VLOOKUP($L751,BaseEqptCdF!$C$5:$I$161,6,FALSE))</f>
        <v/>
      </c>
      <c r="AD751" s="7" t="str">
        <f>IF($L751="","",VLOOKUP($L751,BaseEqptCdF!$C$5:$I$161,7,FALSE))</f>
        <v/>
      </c>
      <c r="AE751" s="3" t="str">
        <f>IF($L751="","",VLOOKUP($L751,BaseEqptCdF!$C$5:$R$161,16,FALSE)*$AC$3)</f>
        <v/>
      </c>
      <c r="AF751" s="3" t="str">
        <f>IF($L751="","",IF(LEFT($AB751,2)="SD",0,IF(LEFT($AB751,2)="SB",1*52,IF($N751=Prog!$P$17,VLOOKUP($L751,BaseEqptCdF!$C$5:$P$161,14,FALSE)*1*300,VLOOKUP($L751,BaseEqptCdF!$C$5:$P$161,12,FALSE)*0.2*300))))</f>
        <v/>
      </c>
      <c r="AG751" s="6" t="str">
        <f t="shared" si="100"/>
        <v/>
      </c>
      <c r="AH751" s="6">
        <f>IF($U751=Prog!$S$18,YEAR($X751),"")</f>
        <v>1900</v>
      </c>
      <c r="AI751" s="5" t="str">
        <f>IF(OR($AG751="",$U751=Prog!$S$18),"",IF(OR($U751=Prog!$S$17,$U751=Prog!$S$16),YEAR($X751),IF($AG751="ND","ND",$AI$8+$O751)))</f>
        <v/>
      </c>
      <c r="AJ751" s="3" t="str">
        <f t="shared" si="95"/>
        <v/>
      </c>
      <c r="AK751" s="3" t="str">
        <f t="shared" si="94"/>
        <v/>
      </c>
      <c r="AL751" s="3" t="str">
        <f t="shared" si="94"/>
        <v/>
      </c>
      <c r="AM751" s="3" t="str">
        <f t="shared" si="94"/>
        <v/>
      </c>
      <c r="AN751" s="3" t="str">
        <f t="shared" si="94"/>
        <v/>
      </c>
      <c r="AO751" s="2">
        <f t="shared" si="96"/>
        <v>0</v>
      </c>
      <c r="AP751" s="4"/>
      <c r="AQ751" s="3">
        <f>IF(AJ751=1,VLOOKUP($AP751,BaseEqptCdF!$C$5:$R$161,16,FALSE),0)</f>
        <v>0</v>
      </c>
      <c r="AR751" s="3">
        <f>IF(AK751=1,VLOOKUP($AP751,BaseEqptCdF!$C$5:$R$161,16,FALSE),0)</f>
        <v>0</v>
      </c>
      <c r="AS751" s="3">
        <f>IF(AL751=1,VLOOKUP($AP751,BaseEqptCdF!$C$5:$R$161,16,FALSE),0)</f>
        <v>0</v>
      </c>
      <c r="AT751" s="3">
        <f>IF(AM751=1,VLOOKUP($AP751,BaseEqptCdF!$C$5:$R$161,16,FALSE),0)</f>
        <v>0</v>
      </c>
      <c r="AU751" s="3">
        <f>IF(AN751=1,VLOOKUP($AP751,BaseEqptCdF!$C$5:$R$161,16,FALSE),0)</f>
        <v>0</v>
      </c>
      <c r="AV751" s="2">
        <f t="shared" si="97"/>
        <v>0</v>
      </c>
      <c r="AW751" s="3" t="str">
        <f>IF($L751="","",IF(SUM($AJ751:AJ751)=0,$AE751,VLOOKUP($AP751,BaseEqptCdF!$C$5:$R$161,16,FALSE)*$AC$3))</f>
        <v/>
      </c>
      <c r="AX751" s="3" t="str">
        <f>IF($L751="","",IF(SUM($AJ751:AK751)=0,$AE751,VLOOKUP($AP751,BaseEqptCdF!$C$5:$R$161,16,FALSE)*$AC$3))</f>
        <v/>
      </c>
      <c r="AY751" s="3" t="str">
        <f>IF($L751="","",IF(SUM($AJ751:AL751)=0,$AE751,VLOOKUP($AP751,BaseEqptCdF!$C$5:$R$161,16,FALSE)*$AC$3))</f>
        <v/>
      </c>
      <c r="AZ751" s="3" t="str">
        <f>IF($L751="","",IF(SUM($AJ751:AM751)=0,$AE751,VLOOKUP($AP751,BaseEqptCdF!$C$5:$R$161,16,FALSE)*$AC$3))</f>
        <v/>
      </c>
      <c r="BA751" s="3" t="str">
        <f>IF($L751="","",IF(SUM($AJ751:AN751)=0,$AE751,VLOOKUP($AP751,BaseEqptCdF!$C$5:$R$161,16,FALSE)*$AC$3))</f>
        <v/>
      </c>
      <c r="BB751" s="2">
        <f t="shared" si="98"/>
        <v>0</v>
      </c>
      <c r="BC751" s="3" t="str">
        <f>IF($L751="","",IF(SUM($AJ751:AJ751)=0,$AF751,IF(LEFT(VLOOKUP($AP751,BaseEqptCdF!$C$5:$E$161,3,FALSE),2)="SD",0,IF(LEFT(VLOOKUP($AP751,BaseEqptCdF!$C$5:$E$161,3,FALSE),2)="SB",1*52,VLOOKUP($AP751,BaseEqptCdF!$C$5:$S$161,12,FALSE)*0.2*300))))</f>
        <v/>
      </c>
      <c r="BD751" s="3" t="str">
        <f>IF($L751="","",IF(SUM($AJ751:AK751)=0,$AF751,IF(LEFT(VLOOKUP($AP751,BaseEqptCdF!$C$5:$E$161,3,FALSE),2)="SD",0,IF(LEFT(VLOOKUP($AP751,BaseEqptCdF!$C$5:$E$161,3,FALSE),2)="SB",1*52,VLOOKUP($AP751,BaseEqptCdF!$C$5:$S$161,12,FALSE)*0.2*300))))</f>
        <v/>
      </c>
      <c r="BE751" s="3" t="str">
        <f>IF($L751="","",IF(SUM($AJ751:AL751)=0,$AF751,IF(LEFT(VLOOKUP($AP751,BaseEqptCdF!$C$5:$E$161,3,FALSE),2)="SD",0,IF(LEFT(VLOOKUP($AP751,BaseEqptCdF!$C$5:$E$161,3,FALSE),2)="SB",1*52,VLOOKUP($AP751,BaseEqptCdF!$C$5:$S$161,12,FALSE)*0.2*300))))</f>
        <v/>
      </c>
      <c r="BF751" s="3" t="str">
        <f>IF($L751="","",IF(SUM($AJ751:AM751)=0,$AF751,IF(LEFT(VLOOKUP($AP751,BaseEqptCdF!$C$5:$E$161,3,FALSE),2)="SD",0,IF(LEFT(VLOOKUP($AP751,BaseEqptCdF!$C$5:$E$161,3,FALSE),2)="SB",1*52,VLOOKUP($AP751,BaseEqptCdF!$C$5:$S$161,12,FALSE)*0.2*300))))</f>
        <v/>
      </c>
      <c r="BG751" s="3" t="str">
        <f>IF($L751="","",IF(SUM($AJ751:AN751)=0,$AF751,IF(LEFT(VLOOKUP($AP751,BaseEqptCdF!$C$5:$E$161,3,FALSE),2)="SD",0,IF(LEFT(VLOOKUP($AP751,BaseEqptCdF!$C$5:$E$161,3,FALSE),2)="SB",1*52,VLOOKUP($AP751,BaseEqptCdF!$C$5:$S$161,12,FALSE)*0.2*300))))</f>
        <v/>
      </c>
      <c r="BH751" s="2">
        <f t="shared" si="99"/>
        <v>0</v>
      </c>
    </row>
    <row r="752" spans="1:60" x14ac:dyDescent="0.25">
      <c r="A752" s="296" t="str">
        <f t="array" ref="A752">IF($C752="","",INDEX(Prog!$B$8:$D$300,MATCH($C752,nivo1,0),1))</f>
        <v/>
      </c>
      <c r="B752" s="296" t="str">
        <f t="array" ref="B752">IF($C752="","",INDEX(Prog!$B$8:$D$300,MATCH($C752,nivo1,0),2))</f>
        <v/>
      </c>
      <c r="C752" s="273"/>
      <c r="D752" s="267"/>
      <c r="E752" s="273"/>
      <c r="F752" s="273"/>
      <c r="G752" s="273"/>
      <c r="H752" s="273"/>
      <c r="I752" s="273"/>
      <c r="J752" s="273"/>
      <c r="K752" s="274"/>
      <c r="L752" s="273"/>
      <c r="M752" s="273"/>
      <c r="N752" s="273"/>
      <c r="O752" s="275"/>
      <c r="P752" s="273"/>
      <c r="Q752" s="273"/>
      <c r="R752" s="273"/>
      <c r="S752" s="273"/>
      <c r="T752" s="276"/>
      <c r="U752" s="276"/>
      <c r="V752" s="276"/>
      <c r="W752" s="276"/>
      <c r="X752" s="277"/>
      <c r="Y752" s="278"/>
      <c r="AA752" s="8" t="str">
        <f>IF($L752="","",VLOOKUP($L752,BaseEqptCdF!$C$5:$E$161,2,FALSE))</f>
        <v/>
      </c>
      <c r="AB752" s="8" t="str">
        <f>IF($L752="","",VLOOKUP($L752,BaseEqptCdF!$C$5:$E$161,3,FALSE))</f>
        <v/>
      </c>
      <c r="AC752" s="7" t="str">
        <f>IF($L752="","",VLOOKUP($L752,BaseEqptCdF!$C$5:$I$161,6,FALSE))</f>
        <v/>
      </c>
      <c r="AD752" s="7" t="str">
        <f>IF($L752="","",VLOOKUP($L752,BaseEqptCdF!$C$5:$I$161,7,FALSE))</f>
        <v/>
      </c>
      <c r="AE752" s="3" t="str">
        <f>IF($L752="","",VLOOKUP($L752,BaseEqptCdF!$C$5:$R$161,16,FALSE)*$AC$3)</f>
        <v/>
      </c>
      <c r="AF752" s="3" t="str">
        <f>IF($L752="","",IF(LEFT($AB752,2)="SD",0,IF(LEFT($AB752,2)="SB",1*52,IF($N752=Prog!$P$17,VLOOKUP($L752,BaseEqptCdF!$C$5:$P$161,14,FALSE)*1*300,VLOOKUP($L752,BaseEqptCdF!$C$5:$P$161,12,FALSE)*0.2*300))))</f>
        <v/>
      </c>
      <c r="AG752" s="6" t="str">
        <f t="shared" si="100"/>
        <v/>
      </c>
      <c r="AH752" s="6">
        <f>IF($U752=Prog!$S$18,YEAR($X752),"")</f>
        <v>1900</v>
      </c>
      <c r="AI752" s="5" t="str">
        <f>IF(OR($AG752="",$U752=Prog!$S$18),"",IF(OR($U752=Prog!$S$17,$U752=Prog!$S$16),YEAR($X752),IF($AG752="ND","ND",$AI$8+$O752)))</f>
        <v/>
      </c>
      <c r="AJ752" s="3" t="str">
        <f t="shared" si="95"/>
        <v/>
      </c>
      <c r="AK752" s="3" t="str">
        <f t="shared" si="94"/>
        <v/>
      </c>
      <c r="AL752" s="3" t="str">
        <f t="shared" si="94"/>
        <v/>
      </c>
      <c r="AM752" s="3" t="str">
        <f t="shared" si="94"/>
        <v/>
      </c>
      <c r="AN752" s="3" t="str">
        <f t="shared" si="94"/>
        <v/>
      </c>
      <c r="AO752" s="2">
        <f t="shared" si="96"/>
        <v>0</v>
      </c>
      <c r="AP752" s="4"/>
      <c r="AQ752" s="3">
        <f>IF(AJ752=1,VLOOKUP($AP752,BaseEqptCdF!$C$5:$R$161,16,FALSE),0)</f>
        <v>0</v>
      </c>
      <c r="AR752" s="3">
        <f>IF(AK752=1,VLOOKUP($AP752,BaseEqptCdF!$C$5:$R$161,16,FALSE),0)</f>
        <v>0</v>
      </c>
      <c r="AS752" s="3">
        <f>IF(AL752=1,VLOOKUP($AP752,BaseEqptCdF!$C$5:$R$161,16,FALSE),0)</f>
        <v>0</v>
      </c>
      <c r="AT752" s="3">
        <f>IF(AM752=1,VLOOKUP($AP752,BaseEqptCdF!$C$5:$R$161,16,FALSE),0)</f>
        <v>0</v>
      </c>
      <c r="AU752" s="3">
        <f>IF(AN752=1,VLOOKUP($AP752,BaseEqptCdF!$C$5:$R$161,16,FALSE),0)</f>
        <v>0</v>
      </c>
      <c r="AV752" s="2">
        <f t="shared" si="97"/>
        <v>0</v>
      </c>
      <c r="AW752" s="3" t="str">
        <f>IF($L752="","",IF(SUM($AJ752:AJ752)=0,$AE752,VLOOKUP($AP752,BaseEqptCdF!$C$5:$R$161,16,FALSE)*$AC$3))</f>
        <v/>
      </c>
      <c r="AX752" s="3" t="str">
        <f>IF($L752="","",IF(SUM($AJ752:AK752)=0,$AE752,VLOOKUP($AP752,BaseEqptCdF!$C$5:$R$161,16,FALSE)*$AC$3))</f>
        <v/>
      </c>
      <c r="AY752" s="3" t="str">
        <f>IF($L752="","",IF(SUM($AJ752:AL752)=0,$AE752,VLOOKUP($AP752,BaseEqptCdF!$C$5:$R$161,16,FALSE)*$AC$3))</f>
        <v/>
      </c>
      <c r="AZ752" s="3" t="str">
        <f>IF($L752="","",IF(SUM($AJ752:AM752)=0,$AE752,VLOOKUP($AP752,BaseEqptCdF!$C$5:$R$161,16,FALSE)*$AC$3))</f>
        <v/>
      </c>
      <c r="BA752" s="3" t="str">
        <f>IF($L752="","",IF(SUM($AJ752:AN752)=0,$AE752,VLOOKUP($AP752,BaseEqptCdF!$C$5:$R$161,16,FALSE)*$AC$3))</f>
        <v/>
      </c>
      <c r="BB752" s="2">
        <f t="shared" si="98"/>
        <v>0</v>
      </c>
      <c r="BC752" s="3" t="str">
        <f>IF($L752="","",IF(SUM($AJ752:AJ752)=0,$AF752,IF(LEFT(VLOOKUP($AP752,BaseEqptCdF!$C$5:$E$161,3,FALSE),2)="SD",0,IF(LEFT(VLOOKUP($AP752,BaseEqptCdF!$C$5:$E$161,3,FALSE),2)="SB",1*52,VLOOKUP($AP752,BaseEqptCdF!$C$5:$S$161,12,FALSE)*0.2*300))))</f>
        <v/>
      </c>
      <c r="BD752" s="3" t="str">
        <f>IF($L752="","",IF(SUM($AJ752:AK752)=0,$AF752,IF(LEFT(VLOOKUP($AP752,BaseEqptCdF!$C$5:$E$161,3,FALSE),2)="SD",0,IF(LEFT(VLOOKUP($AP752,BaseEqptCdF!$C$5:$E$161,3,FALSE),2)="SB",1*52,VLOOKUP($AP752,BaseEqptCdF!$C$5:$S$161,12,FALSE)*0.2*300))))</f>
        <v/>
      </c>
      <c r="BE752" s="3" t="str">
        <f>IF($L752="","",IF(SUM($AJ752:AL752)=0,$AF752,IF(LEFT(VLOOKUP($AP752,BaseEqptCdF!$C$5:$E$161,3,FALSE),2)="SD",0,IF(LEFT(VLOOKUP($AP752,BaseEqptCdF!$C$5:$E$161,3,FALSE),2)="SB",1*52,VLOOKUP($AP752,BaseEqptCdF!$C$5:$S$161,12,FALSE)*0.2*300))))</f>
        <v/>
      </c>
      <c r="BF752" s="3" t="str">
        <f>IF($L752="","",IF(SUM($AJ752:AM752)=0,$AF752,IF(LEFT(VLOOKUP($AP752,BaseEqptCdF!$C$5:$E$161,3,FALSE),2)="SD",0,IF(LEFT(VLOOKUP($AP752,BaseEqptCdF!$C$5:$E$161,3,FALSE),2)="SB",1*52,VLOOKUP($AP752,BaseEqptCdF!$C$5:$S$161,12,FALSE)*0.2*300))))</f>
        <v/>
      </c>
      <c r="BG752" s="3" t="str">
        <f>IF($L752="","",IF(SUM($AJ752:AN752)=0,$AF752,IF(LEFT(VLOOKUP($AP752,BaseEqptCdF!$C$5:$E$161,3,FALSE),2)="SD",0,IF(LEFT(VLOOKUP($AP752,BaseEqptCdF!$C$5:$E$161,3,FALSE),2)="SB",1*52,VLOOKUP($AP752,BaseEqptCdF!$C$5:$S$161,12,FALSE)*0.2*300))))</f>
        <v/>
      </c>
      <c r="BH752" s="2">
        <f t="shared" si="99"/>
        <v>0</v>
      </c>
    </row>
    <row r="753" spans="1:60" x14ac:dyDescent="0.25">
      <c r="A753" s="296" t="str">
        <f t="array" ref="A753">IF($C753="","",INDEX(Prog!$B$8:$D$300,MATCH($C753,nivo1,0),1))</f>
        <v/>
      </c>
      <c r="B753" s="296" t="str">
        <f t="array" ref="B753">IF($C753="","",INDEX(Prog!$B$8:$D$300,MATCH($C753,nivo1,0),2))</f>
        <v/>
      </c>
      <c r="C753" s="273"/>
      <c r="D753" s="267"/>
      <c r="E753" s="273"/>
      <c r="F753" s="273"/>
      <c r="G753" s="273"/>
      <c r="H753" s="273"/>
      <c r="I753" s="273"/>
      <c r="J753" s="273"/>
      <c r="K753" s="274"/>
      <c r="L753" s="273"/>
      <c r="M753" s="273"/>
      <c r="N753" s="273"/>
      <c r="O753" s="275"/>
      <c r="P753" s="273"/>
      <c r="Q753" s="273"/>
      <c r="R753" s="273"/>
      <c r="S753" s="273"/>
      <c r="T753" s="276"/>
      <c r="U753" s="276"/>
      <c r="V753" s="276"/>
      <c r="W753" s="276"/>
      <c r="X753" s="277"/>
      <c r="Y753" s="278"/>
      <c r="AA753" s="8" t="str">
        <f>IF($L753="","",VLOOKUP($L753,BaseEqptCdF!$C$5:$E$161,2,FALSE))</f>
        <v/>
      </c>
      <c r="AB753" s="8" t="str">
        <f>IF($L753="","",VLOOKUP($L753,BaseEqptCdF!$C$5:$E$161,3,FALSE))</f>
        <v/>
      </c>
      <c r="AC753" s="7" t="str">
        <f>IF($L753="","",VLOOKUP($L753,BaseEqptCdF!$C$5:$I$161,6,FALSE))</f>
        <v/>
      </c>
      <c r="AD753" s="7" t="str">
        <f>IF($L753="","",VLOOKUP($L753,BaseEqptCdF!$C$5:$I$161,7,FALSE))</f>
        <v/>
      </c>
      <c r="AE753" s="3" t="str">
        <f>IF($L753="","",VLOOKUP($L753,BaseEqptCdF!$C$5:$R$161,16,FALSE)*$AC$3)</f>
        <v/>
      </c>
      <c r="AF753" s="3" t="str">
        <f>IF($L753="","",IF(LEFT($AB753,2)="SD",0,IF(LEFT($AB753,2)="SB",1*52,IF($N753=Prog!$P$17,VLOOKUP($L753,BaseEqptCdF!$C$5:$P$161,14,FALSE)*1*300,VLOOKUP($L753,BaseEqptCdF!$C$5:$P$161,12,FALSE)*0.2*300))))</f>
        <v/>
      </c>
      <c r="AG753" s="6" t="str">
        <f t="shared" si="100"/>
        <v/>
      </c>
      <c r="AH753" s="6">
        <f>IF($U753=Prog!$S$18,YEAR($X753),"")</f>
        <v>1900</v>
      </c>
      <c r="AI753" s="5" t="str">
        <f>IF(OR($AG753="",$U753=Prog!$S$18),"",IF(OR($U753=Prog!$S$17,$U753=Prog!$S$16),YEAR($X753),IF($AG753="ND","ND",$AI$8+$O753)))</f>
        <v/>
      </c>
      <c r="AJ753" s="3" t="str">
        <f t="shared" si="95"/>
        <v/>
      </c>
      <c r="AK753" s="3" t="str">
        <f t="shared" si="94"/>
        <v/>
      </c>
      <c r="AL753" s="3" t="str">
        <f t="shared" si="94"/>
        <v/>
      </c>
      <c r="AM753" s="3" t="str">
        <f t="shared" si="94"/>
        <v/>
      </c>
      <c r="AN753" s="3" t="str">
        <f t="shared" si="94"/>
        <v/>
      </c>
      <c r="AO753" s="2">
        <f t="shared" si="96"/>
        <v>0</v>
      </c>
      <c r="AP753" s="4"/>
      <c r="AQ753" s="3">
        <f>IF(AJ753=1,VLOOKUP($AP753,BaseEqptCdF!$C$5:$R$161,16,FALSE),0)</f>
        <v>0</v>
      </c>
      <c r="AR753" s="3">
        <f>IF(AK753=1,VLOOKUP($AP753,BaseEqptCdF!$C$5:$R$161,16,FALSE),0)</f>
        <v>0</v>
      </c>
      <c r="AS753" s="3">
        <f>IF(AL753=1,VLOOKUP($AP753,BaseEqptCdF!$C$5:$R$161,16,FALSE),0)</f>
        <v>0</v>
      </c>
      <c r="AT753" s="3">
        <f>IF(AM753=1,VLOOKUP($AP753,BaseEqptCdF!$C$5:$R$161,16,FALSE),0)</f>
        <v>0</v>
      </c>
      <c r="AU753" s="3">
        <f>IF(AN753=1,VLOOKUP($AP753,BaseEqptCdF!$C$5:$R$161,16,FALSE),0)</f>
        <v>0</v>
      </c>
      <c r="AV753" s="2">
        <f t="shared" si="97"/>
        <v>0</v>
      </c>
      <c r="AW753" s="3" t="str">
        <f>IF($L753="","",IF(SUM($AJ753:AJ753)=0,$AE753,VLOOKUP($AP753,BaseEqptCdF!$C$5:$R$161,16,FALSE)*$AC$3))</f>
        <v/>
      </c>
      <c r="AX753" s="3" t="str">
        <f>IF($L753="","",IF(SUM($AJ753:AK753)=0,$AE753,VLOOKUP($AP753,BaseEqptCdF!$C$5:$R$161,16,FALSE)*$AC$3))</f>
        <v/>
      </c>
      <c r="AY753" s="3" t="str">
        <f>IF($L753="","",IF(SUM($AJ753:AL753)=0,$AE753,VLOOKUP($AP753,BaseEqptCdF!$C$5:$R$161,16,FALSE)*$AC$3))</f>
        <v/>
      </c>
      <c r="AZ753" s="3" t="str">
        <f>IF($L753="","",IF(SUM($AJ753:AM753)=0,$AE753,VLOOKUP($AP753,BaseEqptCdF!$C$5:$R$161,16,FALSE)*$AC$3))</f>
        <v/>
      </c>
      <c r="BA753" s="3" t="str">
        <f>IF($L753="","",IF(SUM($AJ753:AN753)=0,$AE753,VLOOKUP($AP753,BaseEqptCdF!$C$5:$R$161,16,FALSE)*$AC$3))</f>
        <v/>
      </c>
      <c r="BB753" s="2">
        <f t="shared" si="98"/>
        <v>0</v>
      </c>
      <c r="BC753" s="3" t="str">
        <f>IF($L753="","",IF(SUM($AJ753:AJ753)=0,$AF753,IF(LEFT(VLOOKUP($AP753,BaseEqptCdF!$C$5:$E$161,3,FALSE),2)="SD",0,IF(LEFT(VLOOKUP($AP753,BaseEqptCdF!$C$5:$E$161,3,FALSE),2)="SB",1*52,VLOOKUP($AP753,BaseEqptCdF!$C$5:$S$161,12,FALSE)*0.2*300))))</f>
        <v/>
      </c>
      <c r="BD753" s="3" t="str">
        <f>IF($L753="","",IF(SUM($AJ753:AK753)=0,$AF753,IF(LEFT(VLOOKUP($AP753,BaseEqptCdF!$C$5:$E$161,3,FALSE),2)="SD",0,IF(LEFT(VLOOKUP($AP753,BaseEqptCdF!$C$5:$E$161,3,FALSE),2)="SB",1*52,VLOOKUP($AP753,BaseEqptCdF!$C$5:$S$161,12,FALSE)*0.2*300))))</f>
        <v/>
      </c>
      <c r="BE753" s="3" t="str">
        <f>IF($L753="","",IF(SUM($AJ753:AL753)=0,$AF753,IF(LEFT(VLOOKUP($AP753,BaseEqptCdF!$C$5:$E$161,3,FALSE),2)="SD",0,IF(LEFT(VLOOKUP($AP753,BaseEqptCdF!$C$5:$E$161,3,FALSE),2)="SB",1*52,VLOOKUP($AP753,BaseEqptCdF!$C$5:$S$161,12,FALSE)*0.2*300))))</f>
        <v/>
      </c>
      <c r="BF753" s="3" t="str">
        <f>IF($L753="","",IF(SUM($AJ753:AM753)=0,$AF753,IF(LEFT(VLOOKUP($AP753,BaseEqptCdF!$C$5:$E$161,3,FALSE),2)="SD",0,IF(LEFT(VLOOKUP($AP753,BaseEqptCdF!$C$5:$E$161,3,FALSE),2)="SB",1*52,VLOOKUP($AP753,BaseEqptCdF!$C$5:$S$161,12,FALSE)*0.2*300))))</f>
        <v/>
      </c>
      <c r="BG753" s="3" t="str">
        <f>IF($L753="","",IF(SUM($AJ753:AN753)=0,$AF753,IF(LEFT(VLOOKUP($AP753,BaseEqptCdF!$C$5:$E$161,3,FALSE),2)="SD",0,IF(LEFT(VLOOKUP($AP753,BaseEqptCdF!$C$5:$E$161,3,FALSE),2)="SB",1*52,VLOOKUP($AP753,BaseEqptCdF!$C$5:$S$161,12,FALSE)*0.2*300))))</f>
        <v/>
      </c>
      <c r="BH753" s="2">
        <f t="shared" si="99"/>
        <v>0</v>
      </c>
    </row>
    <row r="754" spans="1:60" x14ac:dyDescent="0.25">
      <c r="A754" s="296" t="str">
        <f t="array" ref="A754">IF($C754="","",INDEX(Prog!$B$8:$D$300,MATCH($C754,nivo1,0),1))</f>
        <v/>
      </c>
      <c r="B754" s="296" t="str">
        <f t="array" ref="B754">IF($C754="","",INDEX(Prog!$B$8:$D$300,MATCH($C754,nivo1,0),2))</f>
        <v/>
      </c>
      <c r="C754" s="273"/>
      <c r="D754" s="267"/>
      <c r="E754" s="273"/>
      <c r="F754" s="273"/>
      <c r="G754" s="273"/>
      <c r="H754" s="273"/>
      <c r="I754" s="273"/>
      <c r="J754" s="273"/>
      <c r="K754" s="274"/>
      <c r="L754" s="273"/>
      <c r="M754" s="273"/>
      <c r="N754" s="273"/>
      <c r="O754" s="275"/>
      <c r="P754" s="273"/>
      <c r="Q754" s="273"/>
      <c r="R754" s="273"/>
      <c r="S754" s="273"/>
      <c r="T754" s="276"/>
      <c r="U754" s="276"/>
      <c r="V754" s="276"/>
      <c r="W754" s="276"/>
      <c r="X754" s="277"/>
      <c r="Y754" s="278"/>
      <c r="AA754" s="8" t="str">
        <f>IF($L754="","",VLOOKUP($L754,BaseEqptCdF!$C$5:$E$161,2,FALSE))</f>
        <v/>
      </c>
      <c r="AB754" s="8" t="str">
        <f>IF($L754="","",VLOOKUP($L754,BaseEqptCdF!$C$5:$E$161,3,FALSE))</f>
        <v/>
      </c>
      <c r="AC754" s="7" t="str">
        <f>IF($L754="","",VLOOKUP($L754,BaseEqptCdF!$C$5:$I$161,6,FALSE))</f>
        <v/>
      </c>
      <c r="AD754" s="7" t="str">
        <f>IF($L754="","",VLOOKUP($L754,BaseEqptCdF!$C$5:$I$161,7,FALSE))</f>
        <v/>
      </c>
      <c r="AE754" s="3" t="str">
        <f>IF($L754="","",VLOOKUP($L754,BaseEqptCdF!$C$5:$R$161,16,FALSE)*$AC$3)</f>
        <v/>
      </c>
      <c r="AF754" s="3" t="str">
        <f>IF($L754="","",IF(LEFT($AB754,2)="SD",0,IF(LEFT($AB754,2)="SB",1*52,IF($N754=Prog!$P$17,VLOOKUP($L754,BaseEqptCdF!$C$5:$P$161,14,FALSE)*1*300,VLOOKUP($L754,BaseEqptCdF!$C$5:$P$161,12,FALSE)*0.2*300))))</f>
        <v/>
      </c>
      <c r="AG754" s="6" t="str">
        <f t="shared" si="100"/>
        <v/>
      </c>
      <c r="AH754" s="6">
        <f>IF($U754=Prog!$S$18,YEAR($X754),"")</f>
        <v>1900</v>
      </c>
      <c r="AI754" s="5" t="str">
        <f>IF(OR($AG754="",$U754=Prog!$S$18),"",IF(OR($U754=Prog!$S$17,$U754=Prog!$S$16),YEAR($X754),IF($AG754="ND","ND",$AI$8+$O754)))</f>
        <v/>
      </c>
      <c r="AJ754" s="3" t="str">
        <f t="shared" si="95"/>
        <v/>
      </c>
      <c r="AK754" s="3" t="str">
        <f t="shared" ref="AK754:AN817" si="101">IF($AI754="","",IF($AI754=AK$9,1,0))</f>
        <v/>
      </c>
      <c r="AL754" s="3" t="str">
        <f t="shared" si="101"/>
        <v/>
      </c>
      <c r="AM754" s="3" t="str">
        <f t="shared" si="101"/>
        <v/>
      </c>
      <c r="AN754" s="3" t="str">
        <f t="shared" si="101"/>
        <v/>
      </c>
      <c r="AO754" s="2">
        <f t="shared" si="96"/>
        <v>0</v>
      </c>
      <c r="AP754" s="4"/>
      <c r="AQ754" s="3">
        <f>IF(AJ754=1,VLOOKUP($AP754,BaseEqptCdF!$C$5:$R$161,16,FALSE),0)</f>
        <v>0</v>
      </c>
      <c r="AR754" s="3">
        <f>IF(AK754=1,VLOOKUP($AP754,BaseEqptCdF!$C$5:$R$161,16,FALSE),0)</f>
        <v>0</v>
      </c>
      <c r="AS754" s="3">
        <f>IF(AL754=1,VLOOKUP($AP754,BaseEqptCdF!$C$5:$R$161,16,FALSE),0)</f>
        <v>0</v>
      </c>
      <c r="AT754" s="3">
        <f>IF(AM754=1,VLOOKUP($AP754,BaseEqptCdF!$C$5:$R$161,16,FALSE),0)</f>
        <v>0</v>
      </c>
      <c r="AU754" s="3">
        <f>IF(AN754=1,VLOOKUP($AP754,BaseEqptCdF!$C$5:$R$161,16,FALSE),0)</f>
        <v>0</v>
      </c>
      <c r="AV754" s="2">
        <f t="shared" si="97"/>
        <v>0</v>
      </c>
      <c r="AW754" s="3" t="str">
        <f>IF($L754="","",IF(SUM($AJ754:AJ754)=0,$AE754,VLOOKUP($AP754,BaseEqptCdF!$C$5:$R$161,16,FALSE)*$AC$3))</f>
        <v/>
      </c>
      <c r="AX754" s="3" t="str">
        <f>IF($L754="","",IF(SUM($AJ754:AK754)=0,$AE754,VLOOKUP($AP754,BaseEqptCdF!$C$5:$R$161,16,FALSE)*$AC$3))</f>
        <v/>
      </c>
      <c r="AY754" s="3" t="str">
        <f>IF($L754="","",IF(SUM($AJ754:AL754)=0,$AE754,VLOOKUP($AP754,BaseEqptCdF!$C$5:$R$161,16,FALSE)*$AC$3))</f>
        <v/>
      </c>
      <c r="AZ754" s="3" t="str">
        <f>IF($L754="","",IF(SUM($AJ754:AM754)=0,$AE754,VLOOKUP($AP754,BaseEqptCdF!$C$5:$R$161,16,FALSE)*$AC$3))</f>
        <v/>
      </c>
      <c r="BA754" s="3" t="str">
        <f>IF($L754="","",IF(SUM($AJ754:AN754)=0,$AE754,VLOOKUP($AP754,BaseEqptCdF!$C$5:$R$161,16,FALSE)*$AC$3))</f>
        <v/>
      </c>
      <c r="BB754" s="2">
        <f t="shared" si="98"/>
        <v>0</v>
      </c>
      <c r="BC754" s="3" t="str">
        <f>IF($L754="","",IF(SUM($AJ754:AJ754)=0,$AF754,IF(LEFT(VLOOKUP($AP754,BaseEqptCdF!$C$5:$E$161,3,FALSE),2)="SD",0,IF(LEFT(VLOOKUP($AP754,BaseEqptCdF!$C$5:$E$161,3,FALSE),2)="SB",1*52,VLOOKUP($AP754,BaseEqptCdF!$C$5:$S$161,12,FALSE)*0.2*300))))</f>
        <v/>
      </c>
      <c r="BD754" s="3" t="str">
        <f>IF($L754="","",IF(SUM($AJ754:AK754)=0,$AF754,IF(LEFT(VLOOKUP($AP754,BaseEqptCdF!$C$5:$E$161,3,FALSE),2)="SD",0,IF(LEFT(VLOOKUP($AP754,BaseEqptCdF!$C$5:$E$161,3,FALSE),2)="SB",1*52,VLOOKUP($AP754,BaseEqptCdF!$C$5:$S$161,12,FALSE)*0.2*300))))</f>
        <v/>
      </c>
      <c r="BE754" s="3" t="str">
        <f>IF($L754="","",IF(SUM($AJ754:AL754)=0,$AF754,IF(LEFT(VLOOKUP($AP754,BaseEqptCdF!$C$5:$E$161,3,FALSE),2)="SD",0,IF(LEFT(VLOOKUP($AP754,BaseEqptCdF!$C$5:$E$161,3,FALSE),2)="SB",1*52,VLOOKUP($AP754,BaseEqptCdF!$C$5:$S$161,12,FALSE)*0.2*300))))</f>
        <v/>
      </c>
      <c r="BF754" s="3" t="str">
        <f>IF($L754="","",IF(SUM($AJ754:AM754)=0,$AF754,IF(LEFT(VLOOKUP($AP754,BaseEqptCdF!$C$5:$E$161,3,FALSE),2)="SD",0,IF(LEFT(VLOOKUP($AP754,BaseEqptCdF!$C$5:$E$161,3,FALSE),2)="SB",1*52,VLOOKUP($AP754,BaseEqptCdF!$C$5:$S$161,12,FALSE)*0.2*300))))</f>
        <v/>
      </c>
      <c r="BG754" s="3" t="str">
        <f>IF($L754="","",IF(SUM($AJ754:AN754)=0,$AF754,IF(LEFT(VLOOKUP($AP754,BaseEqptCdF!$C$5:$E$161,3,FALSE),2)="SD",0,IF(LEFT(VLOOKUP($AP754,BaseEqptCdF!$C$5:$E$161,3,FALSE),2)="SB",1*52,VLOOKUP($AP754,BaseEqptCdF!$C$5:$S$161,12,FALSE)*0.2*300))))</f>
        <v/>
      </c>
      <c r="BH754" s="2">
        <f t="shared" si="99"/>
        <v>0</v>
      </c>
    </row>
    <row r="755" spans="1:60" x14ac:dyDescent="0.25">
      <c r="A755" s="296" t="str">
        <f t="array" ref="A755">IF($C755="","",INDEX(Prog!$B$8:$D$300,MATCH($C755,nivo1,0),1))</f>
        <v/>
      </c>
      <c r="B755" s="296" t="str">
        <f t="array" ref="B755">IF($C755="","",INDEX(Prog!$B$8:$D$300,MATCH($C755,nivo1,0),2))</f>
        <v/>
      </c>
      <c r="C755" s="273"/>
      <c r="D755" s="267"/>
      <c r="E755" s="273"/>
      <c r="F755" s="273"/>
      <c r="G755" s="273"/>
      <c r="H755" s="273"/>
      <c r="I755" s="273"/>
      <c r="J755" s="273"/>
      <c r="K755" s="274"/>
      <c r="L755" s="273"/>
      <c r="M755" s="273"/>
      <c r="N755" s="273"/>
      <c r="O755" s="275"/>
      <c r="P755" s="273"/>
      <c r="Q755" s="273"/>
      <c r="R755" s="273"/>
      <c r="S755" s="273"/>
      <c r="T755" s="276"/>
      <c r="U755" s="276"/>
      <c r="V755" s="276"/>
      <c r="W755" s="276"/>
      <c r="X755" s="277"/>
      <c r="Y755" s="278"/>
      <c r="AA755" s="8" t="str">
        <f>IF($L755="","",VLOOKUP($L755,BaseEqptCdF!$C$5:$E$161,2,FALSE))</f>
        <v/>
      </c>
      <c r="AB755" s="8" t="str">
        <f>IF($L755="","",VLOOKUP($L755,BaseEqptCdF!$C$5:$E$161,3,FALSE))</f>
        <v/>
      </c>
      <c r="AC755" s="7" t="str">
        <f>IF($L755="","",VLOOKUP($L755,BaseEqptCdF!$C$5:$I$161,6,FALSE))</f>
        <v/>
      </c>
      <c r="AD755" s="7" t="str">
        <f>IF($L755="","",VLOOKUP($L755,BaseEqptCdF!$C$5:$I$161,7,FALSE))</f>
        <v/>
      </c>
      <c r="AE755" s="3" t="str">
        <f>IF($L755="","",VLOOKUP($L755,BaseEqptCdF!$C$5:$R$161,16,FALSE)*$AC$3)</f>
        <v/>
      </c>
      <c r="AF755" s="3" t="str">
        <f>IF($L755="","",IF(LEFT($AB755,2)="SD",0,IF(LEFT($AB755,2)="SB",1*52,IF($N755=Prog!$P$17,VLOOKUP($L755,BaseEqptCdF!$C$5:$P$161,14,FALSE)*1*300,VLOOKUP($L755,BaseEqptCdF!$C$5:$P$161,12,FALSE)*0.2*300))))</f>
        <v/>
      </c>
      <c r="AG755" s="6" t="str">
        <f t="shared" si="100"/>
        <v/>
      </c>
      <c r="AH755" s="6">
        <f>IF($U755=Prog!$S$18,YEAR($X755),"")</f>
        <v>1900</v>
      </c>
      <c r="AI755" s="5" t="str">
        <f>IF(OR($AG755="",$U755=Prog!$S$18),"",IF(OR($U755=Prog!$S$17,$U755=Prog!$S$16),YEAR($X755),IF($AG755="ND","ND",$AI$8+$O755)))</f>
        <v/>
      </c>
      <c r="AJ755" s="3" t="str">
        <f t="shared" si="95"/>
        <v/>
      </c>
      <c r="AK755" s="3" t="str">
        <f t="shared" si="101"/>
        <v/>
      </c>
      <c r="AL755" s="3" t="str">
        <f t="shared" si="101"/>
        <v/>
      </c>
      <c r="AM755" s="3" t="str">
        <f t="shared" si="101"/>
        <v/>
      </c>
      <c r="AN755" s="3" t="str">
        <f t="shared" si="101"/>
        <v/>
      </c>
      <c r="AO755" s="2">
        <f t="shared" si="96"/>
        <v>0</v>
      </c>
      <c r="AP755" s="4"/>
      <c r="AQ755" s="3">
        <f>IF(AJ755=1,VLOOKUP($AP755,BaseEqptCdF!$C$5:$R$161,16,FALSE),0)</f>
        <v>0</v>
      </c>
      <c r="AR755" s="3">
        <f>IF(AK755=1,VLOOKUP($AP755,BaseEqptCdF!$C$5:$R$161,16,FALSE),0)</f>
        <v>0</v>
      </c>
      <c r="AS755" s="3">
        <f>IF(AL755=1,VLOOKUP($AP755,BaseEqptCdF!$C$5:$R$161,16,FALSE),0)</f>
        <v>0</v>
      </c>
      <c r="AT755" s="3">
        <f>IF(AM755=1,VLOOKUP($AP755,BaseEqptCdF!$C$5:$R$161,16,FALSE),0)</f>
        <v>0</v>
      </c>
      <c r="AU755" s="3">
        <f>IF(AN755=1,VLOOKUP($AP755,BaseEqptCdF!$C$5:$R$161,16,FALSE),0)</f>
        <v>0</v>
      </c>
      <c r="AV755" s="2">
        <f t="shared" si="97"/>
        <v>0</v>
      </c>
      <c r="AW755" s="3" t="str">
        <f>IF($L755="","",IF(SUM($AJ755:AJ755)=0,$AE755,VLOOKUP($AP755,BaseEqptCdF!$C$5:$R$161,16,FALSE)*$AC$3))</f>
        <v/>
      </c>
      <c r="AX755" s="3" t="str">
        <f>IF($L755="","",IF(SUM($AJ755:AK755)=0,$AE755,VLOOKUP($AP755,BaseEqptCdF!$C$5:$R$161,16,FALSE)*$AC$3))</f>
        <v/>
      </c>
      <c r="AY755" s="3" t="str">
        <f>IF($L755="","",IF(SUM($AJ755:AL755)=0,$AE755,VLOOKUP($AP755,BaseEqptCdF!$C$5:$R$161,16,FALSE)*$AC$3))</f>
        <v/>
      </c>
      <c r="AZ755" s="3" t="str">
        <f>IF($L755="","",IF(SUM($AJ755:AM755)=0,$AE755,VLOOKUP($AP755,BaseEqptCdF!$C$5:$R$161,16,FALSE)*$AC$3))</f>
        <v/>
      </c>
      <c r="BA755" s="3" t="str">
        <f>IF($L755="","",IF(SUM($AJ755:AN755)=0,$AE755,VLOOKUP($AP755,BaseEqptCdF!$C$5:$R$161,16,FALSE)*$AC$3))</f>
        <v/>
      </c>
      <c r="BB755" s="2">
        <f t="shared" si="98"/>
        <v>0</v>
      </c>
      <c r="BC755" s="3" t="str">
        <f>IF($L755="","",IF(SUM($AJ755:AJ755)=0,$AF755,IF(LEFT(VLOOKUP($AP755,BaseEqptCdF!$C$5:$E$161,3,FALSE),2)="SD",0,IF(LEFT(VLOOKUP($AP755,BaseEqptCdF!$C$5:$E$161,3,FALSE),2)="SB",1*52,VLOOKUP($AP755,BaseEqptCdF!$C$5:$S$161,12,FALSE)*0.2*300))))</f>
        <v/>
      </c>
      <c r="BD755" s="3" t="str">
        <f>IF($L755="","",IF(SUM($AJ755:AK755)=0,$AF755,IF(LEFT(VLOOKUP($AP755,BaseEqptCdF!$C$5:$E$161,3,FALSE),2)="SD",0,IF(LEFT(VLOOKUP($AP755,BaseEqptCdF!$C$5:$E$161,3,FALSE),2)="SB",1*52,VLOOKUP($AP755,BaseEqptCdF!$C$5:$S$161,12,FALSE)*0.2*300))))</f>
        <v/>
      </c>
      <c r="BE755" s="3" t="str">
        <f>IF($L755="","",IF(SUM($AJ755:AL755)=0,$AF755,IF(LEFT(VLOOKUP($AP755,BaseEqptCdF!$C$5:$E$161,3,FALSE),2)="SD",0,IF(LEFT(VLOOKUP($AP755,BaseEqptCdF!$C$5:$E$161,3,FALSE),2)="SB",1*52,VLOOKUP($AP755,BaseEqptCdF!$C$5:$S$161,12,FALSE)*0.2*300))))</f>
        <v/>
      </c>
      <c r="BF755" s="3" t="str">
        <f>IF($L755="","",IF(SUM($AJ755:AM755)=0,$AF755,IF(LEFT(VLOOKUP($AP755,BaseEqptCdF!$C$5:$E$161,3,FALSE),2)="SD",0,IF(LEFT(VLOOKUP($AP755,BaseEqptCdF!$C$5:$E$161,3,FALSE),2)="SB",1*52,VLOOKUP($AP755,BaseEqptCdF!$C$5:$S$161,12,FALSE)*0.2*300))))</f>
        <v/>
      </c>
      <c r="BG755" s="3" t="str">
        <f>IF($L755="","",IF(SUM($AJ755:AN755)=0,$AF755,IF(LEFT(VLOOKUP($AP755,BaseEqptCdF!$C$5:$E$161,3,FALSE),2)="SD",0,IF(LEFT(VLOOKUP($AP755,BaseEqptCdF!$C$5:$E$161,3,FALSE),2)="SB",1*52,VLOOKUP($AP755,BaseEqptCdF!$C$5:$S$161,12,FALSE)*0.2*300))))</f>
        <v/>
      </c>
      <c r="BH755" s="2">
        <f t="shared" si="99"/>
        <v>0</v>
      </c>
    </row>
    <row r="756" spans="1:60" x14ac:dyDescent="0.25">
      <c r="A756" s="296" t="str">
        <f t="array" ref="A756">IF($C756="","",INDEX(Prog!$B$8:$D$300,MATCH($C756,nivo1,0),1))</f>
        <v/>
      </c>
      <c r="B756" s="296" t="str">
        <f t="array" ref="B756">IF($C756="","",INDEX(Prog!$B$8:$D$300,MATCH($C756,nivo1,0),2))</f>
        <v/>
      </c>
      <c r="C756" s="273"/>
      <c r="D756" s="267"/>
      <c r="E756" s="273"/>
      <c r="F756" s="273"/>
      <c r="G756" s="273"/>
      <c r="H756" s="273"/>
      <c r="I756" s="273"/>
      <c r="J756" s="273"/>
      <c r="K756" s="274"/>
      <c r="L756" s="273"/>
      <c r="M756" s="273"/>
      <c r="N756" s="273"/>
      <c r="O756" s="275"/>
      <c r="P756" s="273"/>
      <c r="Q756" s="273"/>
      <c r="R756" s="273"/>
      <c r="S756" s="273"/>
      <c r="T756" s="276"/>
      <c r="U756" s="276"/>
      <c r="V756" s="276"/>
      <c r="W756" s="276"/>
      <c r="X756" s="277"/>
      <c r="Y756" s="278"/>
      <c r="AA756" s="8" t="str">
        <f>IF($L756="","",VLOOKUP($L756,BaseEqptCdF!$C$5:$E$161,2,FALSE))</f>
        <v/>
      </c>
      <c r="AB756" s="8" t="str">
        <f>IF($L756="","",VLOOKUP($L756,BaseEqptCdF!$C$5:$E$161,3,FALSE))</f>
        <v/>
      </c>
      <c r="AC756" s="7" t="str">
        <f>IF($L756="","",VLOOKUP($L756,BaseEqptCdF!$C$5:$I$161,6,FALSE))</f>
        <v/>
      </c>
      <c r="AD756" s="7" t="str">
        <f>IF($L756="","",VLOOKUP($L756,BaseEqptCdF!$C$5:$I$161,7,FALSE))</f>
        <v/>
      </c>
      <c r="AE756" s="3" t="str">
        <f>IF($L756="","",VLOOKUP($L756,BaseEqptCdF!$C$5:$R$161,16,FALSE)*$AC$3)</f>
        <v/>
      </c>
      <c r="AF756" s="3" t="str">
        <f>IF($L756="","",IF(LEFT($AB756,2)="SD",0,IF(LEFT($AB756,2)="SB",1*52,IF($N756=Prog!$P$17,VLOOKUP($L756,BaseEqptCdF!$C$5:$P$161,14,FALSE)*1*300,VLOOKUP($L756,BaseEqptCdF!$C$5:$P$161,12,FALSE)*0.2*300))))</f>
        <v/>
      </c>
      <c r="AG756" s="6" t="str">
        <f t="shared" si="100"/>
        <v/>
      </c>
      <c r="AH756" s="6">
        <f>IF($U756=Prog!$S$18,YEAR($X756),"")</f>
        <v>1900</v>
      </c>
      <c r="AI756" s="5" t="str">
        <f>IF(OR($AG756="",$U756=Prog!$S$18),"",IF(OR($U756=Prog!$S$17,$U756=Prog!$S$16),YEAR($X756),IF($AG756="ND","ND",$AI$8+$O756)))</f>
        <v/>
      </c>
      <c r="AJ756" s="3" t="str">
        <f t="shared" ref="AJ756:AJ819" si="102">IF($AI756="","",IF($AI756&lt;=AJ$9,1,0))</f>
        <v/>
      </c>
      <c r="AK756" s="3" t="str">
        <f t="shared" si="101"/>
        <v/>
      </c>
      <c r="AL756" s="3" t="str">
        <f t="shared" si="101"/>
        <v/>
      </c>
      <c r="AM756" s="3" t="str">
        <f t="shared" si="101"/>
        <v/>
      </c>
      <c r="AN756" s="3" t="str">
        <f t="shared" si="101"/>
        <v/>
      </c>
      <c r="AO756" s="2">
        <f t="shared" ref="AO756:AO819" si="103">SUM(AJ756:AN756)</f>
        <v>0</v>
      </c>
      <c r="AP756" s="4"/>
      <c r="AQ756" s="3">
        <f>IF(AJ756=1,VLOOKUP($AP756,BaseEqptCdF!$C$5:$R$161,16,FALSE),0)</f>
        <v>0</v>
      </c>
      <c r="AR756" s="3">
        <f>IF(AK756=1,VLOOKUP($AP756,BaseEqptCdF!$C$5:$R$161,16,FALSE),0)</f>
        <v>0</v>
      </c>
      <c r="AS756" s="3">
        <f>IF(AL756=1,VLOOKUP($AP756,BaseEqptCdF!$C$5:$R$161,16,FALSE),0)</f>
        <v>0</v>
      </c>
      <c r="AT756" s="3">
        <f>IF(AM756=1,VLOOKUP($AP756,BaseEqptCdF!$C$5:$R$161,16,FALSE),0)</f>
        <v>0</v>
      </c>
      <c r="AU756" s="3">
        <f>IF(AN756=1,VLOOKUP($AP756,BaseEqptCdF!$C$5:$R$161,16,FALSE),0)</f>
        <v>0</v>
      </c>
      <c r="AV756" s="2">
        <f t="shared" ref="AV756:AV819" si="104">SUM(AQ756:AU756)</f>
        <v>0</v>
      </c>
      <c r="AW756" s="3" t="str">
        <f>IF($L756="","",IF(SUM($AJ756:AJ756)=0,$AE756,VLOOKUP($AP756,BaseEqptCdF!$C$5:$R$161,16,FALSE)*$AC$3))</f>
        <v/>
      </c>
      <c r="AX756" s="3" t="str">
        <f>IF($L756="","",IF(SUM($AJ756:AK756)=0,$AE756,VLOOKUP($AP756,BaseEqptCdF!$C$5:$R$161,16,FALSE)*$AC$3))</f>
        <v/>
      </c>
      <c r="AY756" s="3" t="str">
        <f>IF($L756="","",IF(SUM($AJ756:AL756)=0,$AE756,VLOOKUP($AP756,BaseEqptCdF!$C$5:$R$161,16,FALSE)*$AC$3))</f>
        <v/>
      </c>
      <c r="AZ756" s="3" t="str">
        <f>IF($L756="","",IF(SUM($AJ756:AM756)=0,$AE756,VLOOKUP($AP756,BaseEqptCdF!$C$5:$R$161,16,FALSE)*$AC$3))</f>
        <v/>
      </c>
      <c r="BA756" s="3" t="str">
        <f>IF($L756="","",IF(SUM($AJ756:AN756)=0,$AE756,VLOOKUP($AP756,BaseEqptCdF!$C$5:$R$161,16,FALSE)*$AC$3))</f>
        <v/>
      </c>
      <c r="BB756" s="2">
        <f t="shared" ref="BB756:BB819" si="105">SUM(AW756:BA756)</f>
        <v>0</v>
      </c>
      <c r="BC756" s="3" t="str">
        <f>IF($L756="","",IF(SUM($AJ756:AJ756)=0,$AF756,IF(LEFT(VLOOKUP($AP756,BaseEqptCdF!$C$5:$E$161,3,FALSE),2)="SD",0,IF(LEFT(VLOOKUP($AP756,BaseEqptCdF!$C$5:$E$161,3,FALSE),2)="SB",1*52,VLOOKUP($AP756,BaseEqptCdF!$C$5:$S$161,12,FALSE)*0.2*300))))</f>
        <v/>
      </c>
      <c r="BD756" s="3" t="str">
        <f>IF($L756="","",IF(SUM($AJ756:AK756)=0,$AF756,IF(LEFT(VLOOKUP($AP756,BaseEqptCdF!$C$5:$E$161,3,FALSE),2)="SD",0,IF(LEFT(VLOOKUP($AP756,BaseEqptCdF!$C$5:$E$161,3,FALSE),2)="SB",1*52,VLOOKUP($AP756,BaseEqptCdF!$C$5:$S$161,12,FALSE)*0.2*300))))</f>
        <v/>
      </c>
      <c r="BE756" s="3" t="str">
        <f>IF($L756="","",IF(SUM($AJ756:AL756)=0,$AF756,IF(LEFT(VLOOKUP($AP756,BaseEqptCdF!$C$5:$E$161,3,FALSE),2)="SD",0,IF(LEFT(VLOOKUP($AP756,BaseEqptCdF!$C$5:$E$161,3,FALSE),2)="SB",1*52,VLOOKUP($AP756,BaseEqptCdF!$C$5:$S$161,12,FALSE)*0.2*300))))</f>
        <v/>
      </c>
      <c r="BF756" s="3" t="str">
        <f>IF($L756="","",IF(SUM($AJ756:AM756)=0,$AF756,IF(LEFT(VLOOKUP($AP756,BaseEqptCdF!$C$5:$E$161,3,FALSE),2)="SD",0,IF(LEFT(VLOOKUP($AP756,BaseEqptCdF!$C$5:$E$161,3,FALSE),2)="SB",1*52,VLOOKUP($AP756,BaseEqptCdF!$C$5:$S$161,12,FALSE)*0.2*300))))</f>
        <v/>
      </c>
      <c r="BG756" s="3" t="str">
        <f>IF($L756="","",IF(SUM($AJ756:AN756)=0,$AF756,IF(LEFT(VLOOKUP($AP756,BaseEqptCdF!$C$5:$E$161,3,FALSE),2)="SD",0,IF(LEFT(VLOOKUP($AP756,BaseEqptCdF!$C$5:$E$161,3,FALSE),2)="SB",1*52,VLOOKUP($AP756,BaseEqptCdF!$C$5:$S$161,12,FALSE)*0.2*300))))</f>
        <v/>
      </c>
      <c r="BH756" s="2">
        <f t="shared" ref="BH756:BH819" si="106">SUM(BC756:BG756)</f>
        <v>0</v>
      </c>
    </row>
    <row r="757" spans="1:60" x14ac:dyDescent="0.25">
      <c r="A757" s="296" t="str">
        <f t="array" ref="A757">IF($C757="","",INDEX(Prog!$B$8:$D$300,MATCH($C757,nivo1,0),1))</f>
        <v/>
      </c>
      <c r="B757" s="296" t="str">
        <f t="array" ref="B757">IF($C757="","",INDEX(Prog!$B$8:$D$300,MATCH($C757,nivo1,0),2))</f>
        <v/>
      </c>
      <c r="C757" s="273"/>
      <c r="D757" s="267"/>
      <c r="E757" s="273"/>
      <c r="F757" s="273"/>
      <c r="G757" s="273"/>
      <c r="H757" s="273"/>
      <c r="I757" s="273"/>
      <c r="J757" s="273"/>
      <c r="K757" s="274"/>
      <c r="L757" s="273"/>
      <c r="M757" s="273"/>
      <c r="N757" s="273"/>
      <c r="O757" s="275"/>
      <c r="P757" s="273"/>
      <c r="Q757" s="273"/>
      <c r="R757" s="273"/>
      <c r="S757" s="273"/>
      <c r="T757" s="276"/>
      <c r="U757" s="276"/>
      <c r="V757" s="276"/>
      <c r="W757" s="276"/>
      <c r="X757" s="277"/>
      <c r="Y757" s="278"/>
      <c r="AA757" s="8" t="str">
        <f>IF($L757="","",VLOOKUP($L757,BaseEqptCdF!$C$5:$E$161,2,FALSE))</f>
        <v/>
      </c>
      <c r="AB757" s="8" t="str">
        <f>IF($L757="","",VLOOKUP($L757,BaseEqptCdF!$C$5:$E$161,3,FALSE))</f>
        <v/>
      </c>
      <c r="AC757" s="7" t="str">
        <f>IF($L757="","",VLOOKUP($L757,BaseEqptCdF!$C$5:$I$161,6,FALSE))</f>
        <v/>
      </c>
      <c r="AD757" s="7" t="str">
        <f>IF($L757="","",VLOOKUP($L757,BaseEqptCdF!$C$5:$I$161,7,FALSE))</f>
        <v/>
      </c>
      <c r="AE757" s="3" t="str">
        <f>IF($L757="","",VLOOKUP($L757,BaseEqptCdF!$C$5:$R$161,16,FALSE)*$AC$3)</f>
        <v/>
      </c>
      <c r="AF757" s="3" t="str">
        <f>IF($L757="","",IF(LEFT($AB757,2)="SD",0,IF(LEFT($AB757,2)="SB",1*52,IF($N757=Prog!$P$17,VLOOKUP($L757,BaseEqptCdF!$C$5:$P$161,14,FALSE)*1*300,VLOOKUP($L757,BaseEqptCdF!$C$5:$P$161,12,FALSE)*0.2*300))))</f>
        <v/>
      </c>
      <c r="AG757" s="6" t="str">
        <f t="shared" si="100"/>
        <v/>
      </c>
      <c r="AH757" s="6">
        <f>IF($U757=Prog!$S$18,YEAR($X757),"")</f>
        <v>1900</v>
      </c>
      <c r="AI757" s="5" t="str">
        <f>IF(OR($AG757="",$U757=Prog!$S$18),"",IF(OR($U757=Prog!$S$17,$U757=Prog!$S$16),YEAR($X757),IF($AG757="ND","ND",$AI$8+$O757)))</f>
        <v/>
      </c>
      <c r="AJ757" s="3" t="str">
        <f t="shared" si="102"/>
        <v/>
      </c>
      <c r="AK757" s="3" t="str">
        <f t="shared" si="101"/>
        <v/>
      </c>
      <c r="AL757" s="3" t="str">
        <f t="shared" si="101"/>
        <v/>
      </c>
      <c r="AM757" s="3" t="str">
        <f t="shared" si="101"/>
        <v/>
      </c>
      <c r="AN757" s="3" t="str">
        <f t="shared" si="101"/>
        <v/>
      </c>
      <c r="AO757" s="2">
        <f t="shared" si="103"/>
        <v>0</v>
      </c>
      <c r="AP757" s="4"/>
      <c r="AQ757" s="3">
        <f>IF(AJ757=1,VLOOKUP($AP757,BaseEqptCdF!$C$5:$R$161,16,FALSE),0)</f>
        <v>0</v>
      </c>
      <c r="AR757" s="3">
        <f>IF(AK757=1,VLOOKUP($AP757,BaseEqptCdF!$C$5:$R$161,16,FALSE),0)</f>
        <v>0</v>
      </c>
      <c r="AS757" s="3">
        <f>IF(AL757=1,VLOOKUP($AP757,BaseEqptCdF!$C$5:$R$161,16,FALSE),0)</f>
        <v>0</v>
      </c>
      <c r="AT757" s="3">
        <f>IF(AM757=1,VLOOKUP($AP757,BaseEqptCdF!$C$5:$R$161,16,FALSE),0)</f>
        <v>0</v>
      </c>
      <c r="AU757" s="3">
        <f>IF(AN757=1,VLOOKUP($AP757,BaseEqptCdF!$C$5:$R$161,16,FALSE),0)</f>
        <v>0</v>
      </c>
      <c r="AV757" s="2">
        <f t="shared" si="104"/>
        <v>0</v>
      </c>
      <c r="AW757" s="3" t="str">
        <f>IF($L757="","",IF(SUM($AJ757:AJ757)=0,$AE757,VLOOKUP($AP757,BaseEqptCdF!$C$5:$R$161,16,FALSE)*$AC$3))</f>
        <v/>
      </c>
      <c r="AX757" s="3" t="str">
        <f>IF($L757="","",IF(SUM($AJ757:AK757)=0,$AE757,VLOOKUP($AP757,BaseEqptCdF!$C$5:$R$161,16,FALSE)*$AC$3))</f>
        <v/>
      </c>
      <c r="AY757" s="3" t="str">
        <f>IF($L757="","",IF(SUM($AJ757:AL757)=0,$AE757,VLOOKUP($AP757,BaseEqptCdF!$C$5:$R$161,16,FALSE)*$AC$3))</f>
        <v/>
      </c>
      <c r="AZ757" s="3" t="str">
        <f>IF($L757="","",IF(SUM($AJ757:AM757)=0,$AE757,VLOOKUP($AP757,BaseEqptCdF!$C$5:$R$161,16,FALSE)*$AC$3))</f>
        <v/>
      </c>
      <c r="BA757" s="3" t="str">
        <f>IF($L757="","",IF(SUM($AJ757:AN757)=0,$AE757,VLOOKUP($AP757,BaseEqptCdF!$C$5:$R$161,16,FALSE)*$AC$3))</f>
        <v/>
      </c>
      <c r="BB757" s="2">
        <f t="shared" si="105"/>
        <v>0</v>
      </c>
      <c r="BC757" s="3" t="str">
        <f>IF($L757="","",IF(SUM($AJ757:AJ757)=0,$AF757,IF(LEFT(VLOOKUP($AP757,BaseEqptCdF!$C$5:$E$161,3,FALSE),2)="SD",0,IF(LEFT(VLOOKUP($AP757,BaseEqptCdF!$C$5:$E$161,3,FALSE),2)="SB",1*52,VLOOKUP($AP757,BaseEqptCdF!$C$5:$S$161,12,FALSE)*0.2*300))))</f>
        <v/>
      </c>
      <c r="BD757" s="3" t="str">
        <f>IF($L757="","",IF(SUM($AJ757:AK757)=0,$AF757,IF(LEFT(VLOOKUP($AP757,BaseEqptCdF!$C$5:$E$161,3,FALSE),2)="SD",0,IF(LEFT(VLOOKUP($AP757,BaseEqptCdF!$C$5:$E$161,3,FALSE),2)="SB",1*52,VLOOKUP($AP757,BaseEqptCdF!$C$5:$S$161,12,FALSE)*0.2*300))))</f>
        <v/>
      </c>
      <c r="BE757" s="3" t="str">
        <f>IF($L757="","",IF(SUM($AJ757:AL757)=0,$AF757,IF(LEFT(VLOOKUP($AP757,BaseEqptCdF!$C$5:$E$161,3,FALSE),2)="SD",0,IF(LEFT(VLOOKUP($AP757,BaseEqptCdF!$C$5:$E$161,3,FALSE),2)="SB",1*52,VLOOKUP($AP757,BaseEqptCdF!$C$5:$S$161,12,FALSE)*0.2*300))))</f>
        <v/>
      </c>
      <c r="BF757" s="3" t="str">
        <f>IF($L757="","",IF(SUM($AJ757:AM757)=0,$AF757,IF(LEFT(VLOOKUP($AP757,BaseEqptCdF!$C$5:$E$161,3,FALSE),2)="SD",0,IF(LEFT(VLOOKUP($AP757,BaseEqptCdF!$C$5:$E$161,3,FALSE),2)="SB",1*52,VLOOKUP($AP757,BaseEqptCdF!$C$5:$S$161,12,FALSE)*0.2*300))))</f>
        <v/>
      </c>
      <c r="BG757" s="3" t="str">
        <f>IF($L757="","",IF(SUM($AJ757:AN757)=0,$AF757,IF(LEFT(VLOOKUP($AP757,BaseEqptCdF!$C$5:$E$161,3,FALSE),2)="SD",0,IF(LEFT(VLOOKUP($AP757,BaseEqptCdF!$C$5:$E$161,3,FALSE),2)="SB",1*52,VLOOKUP($AP757,BaseEqptCdF!$C$5:$S$161,12,FALSE)*0.2*300))))</f>
        <v/>
      </c>
      <c r="BH757" s="2">
        <f t="shared" si="106"/>
        <v>0</v>
      </c>
    </row>
    <row r="758" spans="1:60" x14ac:dyDescent="0.25">
      <c r="A758" s="296" t="str">
        <f t="array" ref="A758">IF($C758="","",INDEX(Prog!$B$8:$D$300,MATCH($C758,nivo1,0),1))</f>
        <v/>
      </c>
      <c r="B758" s="296" t="str">
        <f t="array" ref="B758">IF($C758="","",INDEX(Prog!$B$8:$D$300,MATCH($C758,nivo1,0),2))</f>
        <v/>
      </c>
      <c r="C758" s="273"/>
      <c r="D758" s="267"/>
      <c r="E758" s="273"/>
      <c r="F758" s="273"/>
      <c r="G758" s="273"/>
      <c r="H758" s="273"/>
      <c r="I758" s="273"/>
      <c r="J758" s="273"/>
      <c r="K758" s="274"/>
      <c r="L758" s="273"/>
      <c r="M758" s="273"/>
      <c r="N758" s="273"/>
      <c r="O758" s="275"/>
      <c r="P758" s="273"/>
      <c r="Q758" s="273"/>
      <c r="R758" s="273"/>
      <c r="S758" s="273"/>
      <c r="T758" s="276"/>
      <c r="U758" s="276"/>
      <c r="V758" s="276"/>
      <c r="W758" s="276"/>
      <c r="X758" s="277"/>
      <c r="Y758" s="278"/>
      <c r="AA758" s="8" t="str">
        <f>IF($L758="","",VLOOKUP($L758,BaseEqptCdF!$C$5:$E$161,2,FALSE))</f>
        <v/>
      </c>
      <c r="AB758" s="8" t="str">
        <f>IF($L758="","",VLOOKUP($L758,BaseEqptCdF!$C$5:$E$161,3,FALSE))</f>
        <v/>
      </c>
      <c r="AC758" s="7" t="str">
        <f>IF($L758="","",VLOOKUP($L758,BaseEqptCdF!$C$5:$I$161,6,FALSE))</f>
        <v/>
      </c>
      <c r="AD758" s="7" t="str">
        <f>IF($L758="","",VLOOKUP($L758,BaseEqptCdF!$C$5:$I$161,7,FALSE))</f>
        <v/>
      </c>
      <c r="AE758" s="3" t="str">
        <f>IF($L758="","",VLOOKUP($L758,BaseEqptCdF!$C$5:$R$161,16,FALSE)*$AC$3)</f>
        <v/>
      </c>
      <c r="AF758" s="3" t="str">
        <f>IF($L758="","",IF(LEFT($AB758,2)="SD",0,IF(LEFT($AB758,2)="SB",1*52,IF($N758=Prog!$P$17,VLOOKUP($L758,BaseEqptCdF!$C$5:$P$161,14,FALSE)*1*300,VLOOKUP($L758,BaseEqptCdF!$C$5:$P$161,12,FALSE)*0.2*300))))</f>
        <v/>
      </c>
      <c r="AG758" s="6" t="str">
        <f t="shared" si="100"/>
        <v/>
      </c>
      <c r="AH758" s="6">
        <f>IF($U758=Prog!$S$18,YEAR($X758),"")</f>
        <v>1900</v>
      </c>
      <c r="AI758" s="5" t="str">
        <f>IF(OR($AG758="",$U758=Prog!$S$18),"",IF(OR($U758=Prog!$S$17,$U758=Prog!$S$16),YEAR($X758),IF($AG758="ND","ND",$AI$8+$O758)))</f>
        <v/>
      </c>
      <c r="AJ758" s="3" t="str">
        <f t="shared" si="102"/>
        <v/>
      </c>
      <c r="AK758" s="3" t="str">
        <f t="shared" si="101"/>
        <v/>
      </c>
      <c r="AL758" s="3" t="str">
        <f t="shared" si="101"/>
        <v/>
      </c>
      <c r="AM758" s="3" t="str">
        <f t="shared" si="101"/>
        <v/>
      </c>
      <c r="AN758" s="3" t="str">
        <f t="shared" si="101"/>
        <v/>
      </c>
      <c r="AO758" s="2">
        <f t="shared" si="103"/>
        <v>0</v>
      </c>
      <c r="AP758" s="4"/>
      <c r="AQ758" s="3">
        <f>IF(AJ758=1,VLOOKUP($AP758,BaseEqptCdF!$C$5:$R$161,16,FALSE),0)</f>
        <v>0</v>
      </c>
      <c r="AR758" s="3">
        <f>IF(AK758=1,VLOOKUP($AP758,BaseEqptCdF!$C$5:$R$161,16,FALSE),0)</f>
        <v>0</v>
      </c>
      <c r="AS758" s="3">
        <f>IF(AL758=1,VLOOKUP($AP758,BaseEqptCdF!$C$5:$R$161,16,FALSE),0)</f>
        <v>0</v>
      </c>
      <c r="AT758" s="3">
        <f>IF(AM758=1,VLOOKUP($AP758,BaseEqptCdF!$C$5:$R$161,16,FALSE),0)</f>
        <v>0</v>
      </c>
      <c r="AU758" s="3">
        <f>IF(AN758=1,VLOOKUP($AP758,BaseEqptCdF!$C$5:$R$161,16,FALSE),0)</f>
        <v>0</v>
      </c>
      <c r="AV758" s="2">
        <f t="shared" si="104"/>
        <v>0</v>
      </c>
      <c r="AW758" s="3" t="str">
        <f>IF($L758="","",IF(SUM($AJ758:AJ758)=0,$AE758,VLOOKUP($AP758,BaseEqptCdF!$C$5:$R$161,16,FALSE)*$AC$3))</f>
        <v/>
      </c>
      <c r="AX758" s="3" t="str">
        <f>IF($L758="","",IF(SUM($AJ758:AK758)=0,$AE758,VLOOKUP($AP758,BaseEqptCdF!$C$5:$R$161,16,FALSE)*$AC$3))</f>
        <v/>
      </c>
      <c r="AY758" s="3" t="str">
        <f>IF($L758="","",IF(SUM($AJ758:AL758)=0,$AE758,VLOOKUP($AP758,BaseEqptCdF!$C$5:$R$161,16,FALSE)*$AC$3))</f>
        <v/>
      </c>
      <c r="AZ758" s="3" t="str">
        <f>IF($L758="","",IF(SUM($AJ758:AM758)=0,$AE758,VLOOKUP($AP758,BaseEqptCdF!$C$5:$R$161,16,FALSE)*$AC$3))</f>
        <v/>
      </c>
      <c r="BA758" s="3" t="str">
        <f>IF($L758="","",IF(SUM($AJ758:AN758)=0,$AE758,VLOOKUP($AP758,BaseEqptCdF!$C$5:$R$161,16,FALSE)*$AC$3))</f>
        <v/>
      </c>
      <c r="BB758" s="2">
        <f t="shared" si="105"/>
        <v>0</v>
      </c>
      <c r="BC758" s="3" t="str">
        <f>IF($L758="","",IF(SUM($AJ758:AJ758)=0,$AF758,IF(LEFT(VLOOKUP($AP758,BaseEqptCdF!$C$5:$E$161,3,FALSE),2)="SD",0,IF(LEFT(VLOOKUP($AP758,BaseEqptCdF!$C$5:$E$161,3,FALSE),2)="SB",1*52,VLOOKUP($AP758,BaseEqptCdF!$C$5:$S$161,12,FALSE)*0.2*300))))</f>
        <v/>
      </c>
      <c r="BD758" s="3" t="str">
        <f>IF($L758="","",IF(SUM($AJ758:AK758)=0,$AF758,IF(LEFT(VLOOKUP($AP758,BaseEqptCdF!$C$5:$E$161,3,FALSE),2)="SD",0,IF(LEFT(VLOOKUP($AP758,BaseEqptCdF!$C$5:$E$161,3,FALSE),2)="SB",1*52,VLOOKUP($AP758,BaseEqptCdF!$C$5:$S$161,12,FALSE)*0.2*300))))</f>
        <v/>
      </c>
      <c r="BE758" s="3" t="str">
        <f>IF($L758="","",IF(SUM($AJ758:AL758)=0,$AF758,IF(LEFT(VLOOKUP($AP758,BaseEqptCdF!$C$5:$E$161,3,FALSE),2)="SD",0,IF(LEFT(VLOOKUP($AP758,BaseEqptCdF!$C$5:$E$161,3,FALSE),2)="SB",1*52,VLOOKUP($AP758,BaseEqptCdF!$C$5:$S$161,12,FALSE)*0.2*300))))</f>
        <v/>
      </c>
      <c r="BF758" s="3" t="str">
        <f>IF($L758="","",IF(SUM($AJ758:AM758)=0,$AF758,IF(LEFT(VLOOKUP($AP758,BaseEqptCdF!$C$5:$E$161,3,FALSE),2)="SD",0,IF(LEFT(VLOOKUP($AP758,BaseEqptCdF!$C$5:$E$161,3,FALSE),2)="SB",1*52,VLOOKUP($AP758,BaseEqptCdF!$C$5:$S$161,12,FALSE)*0.2*300))))</f>
        <v/>
      </c>
      <c r="BG758" s="3" t="str">
        <f>IF($L758="","",IF(SUM($AJ758:AN758)=0,$AF758,IF(LEFT(VLOOKUP($AP758,BaseEqptCdF!$C$5:$E$161,3,FALSE),2)="SD",0,IF(LEFT(VLOOKUP($AP758,BaseEqptCdF!$C$5:$E$161,3,FALSE),2)="SB",1*52,VLOOKUP($AP758,BaseEqptCdF!$C$5:$S$161,12,FALSE)*0.2*300))))</f>
        <v/>
      </c>
      <c r="BH758" s="2">
        <f t="shared" si="106"/>
        <v>0</v>
      </c>
    </row>
    <row r="759" spans="1:60" x14ac:dyDescent="0.25">
      <c r="A759" s="296" t="str">
        <f t="array" ref="A759">IF($C759="","",INDEX(Prog!$B$8:$D$300,MATCH($C759,nivo1,0),1))</f>
        <v/>
      </c>
      <c r="B759" s="296" t="str">
        <f t="array" ref="B759">IF($C759="","",INDEX(Prog!$B$8:$D$300,MATCH($C759,nivo1,0),2))</f>
        <v/>
      </c>
      <c r="C759" s="273"/>
      <c r="D759" s="267"/>
      <c r="E759" s="273"/>
      <c r="F759" s="273"/>
      <c r="G759" s="273"/>
      <c r="H759" s="273"/>
      <c r="I759" s="273"/>
      <c r="J759" s="273"/>
      <c r="K759" s="274"/>
      <c r="L759" s="273"/>
      <c r="M759" s="273"/>
      <c r="N759" s="273"/>
      <c r="O759" s="275"/>
      <c r="P759" s="273"/>
      <c r="Q759" s="273"/>
      <c r="R759" s="273"/>
      <c r="S759" s="273"/>
      <c r="T759" s="276"/>
      <c r="U759" s="276"/>
      <c r="V759" s="276"/>
      <c r="W759" s="276"/>
      <c r="X759" s="277"/>
      <c r="Y759" s="278"/>
      <c r="AA759" s="8" t="str">
        <f>IF($L759="","",VLOOKUP($L759,BaseEqptCdF!$C$5:$E$161,2,FALSE))</f>
        <v/>
      </c>
      <c r="AB759" s="8" t="str">
        <f>IF($L759="","",VLOOKUP($L759,BaseEqptCdF!$C$5:$E$161,3,FALSE))</f>
        <v/>
      </c>
      <c r="AC759" s="7" t="str">
        <f>IF($L759="","",VLOOKUP($L759,BaseEqptCdF!$C$5:$I$161,6,FALSE))</f>
        <v/>
      </c>
      <c r="AD759" s="7" t="str">
        <f>IF($L759="","",VLOOKUP($L759,BaseEqptCdF!$C$5:$I$161,7,FALSE))</f>
        <v/>
      </c>
      <c r="AE759" s="3" t="str">
        <f>IF($L759="","",VLOOKUP($L759,BaseEqptCdF!$C$5:$R$161,16,FALSE)*$AC$3)</f>
        <v/>
      </c>
      <c r="AF759" s="3" t="str">
        <f>IF($L759="","",IF(LEFT($AB759,2)="SD",0,IF(LEFT($AB759,2)="SB",1*52,IF($N759=Prog!$P$17,VLOOKUP($L759,BaseEqptCdF!$C$5:$P$161,14,FALSE)*1*300,VLOOKUP($L759,BaseEqptCdF!$C$5:$P$161,12,FALSE)*0.2*300))))</f>
        <v/>
      </c>
      <c r="AG759" s="6" t="str">
        <f t="shared" si="100"/>
        <v/>
      </c>
      <c r="AH759" s="6">
        <f>IF($U759=Prog!$S$18,YEAR($X759),"")</f>
        <v>1900</v>
      </c>
      <c r="AI759" s="5" t="str">
        <f>IF(OR($AG759="",$U759=Prog!$S$18),"",IF(OR($U759=Prog!$S$17,$U759=Prog!$S$16),YEAR($X759),IF($AG759="ND","ND",$AI$8+$O759)))</f>
        <v/>
      </c>
      <c r="AJ759" s="3" t="str">
        <f t="shared" si="102"/>
        <v/>
      </c>
      <c r="AK759" s="3" t="str">
        <f t="shared" si="101"/>
        <v/>
      </c>
      <c r="AL759" s="3" t="str">
        <f t="shared" si="101"/>
        <v/>
      </c>
      <c r="AM759" s="3" t="str">
        <f t="shared" si="101"/>
        <v/>
      </c>
      <c r="AN759" s="3" t="str">
        <f t="shared" si="101"/>
        <v/>
      </c>
      <c r="AO759" s="2">
        <f t="shared" si="103"/>
        <v>0</v>
      </c>
      <c r="AP759" s="4"/>
      <c r="AQ759" s="3">
        <f>IF(AJ759=1,VLOOKUP($AP759,BaseEqptCdF!$C$5:$R$161,16,FALSE),0)</f>
        <v>0</v>
      </c>
      <c r="AR759" s="3">
        <f>IF(AK759=1,VLOOKUP($AP759,BaseEqptCdF!$C$5:$R$161,16,FALSE),0)</f>
        <v>0</v>
      </c>
      <c r="AS759" s="3">
        <f>IF(AL759=1,VLOOKUP($AP759,BaseEqptCdF!$C$5:$R$161,16,FALSE),0)</f>
        <v>0</v>
      </c>
      <c r="AT759" s="3">
        <f>IF(AM759=1,VLOOKUP($AP759,BaseEqptCdF!$C$5:$R$161,16,FALSE),0)</f>
        <v>0</v>
      </c>
      <c r="AU759" s="3">
        <f>IF(AN759=1,VLOOKUP($AP759,BaseEqptCdF!$C$5:$R$161,16,FALSE),0)</f>
        <v>0</v>
      </c>
      <c r="AV759" s="2">
        <f t="shared" si="104"/>
        <v>0</v>
      </c>
      <c r="AW759" s="3" t="str">
        <f>IF($L759="","",IF(SUM($AJ759:AJ759)=0,$AE759,VLOOKUP($AP759,BaseEqptCdF!$C$5:$R$161,16,FALSE)*$AC$3))</f>
        <v/>
      </c>
      <c r="AX759" s="3" t="str">
        <f>IF($L759="","",IF(SUM($AJ759:AK759)=0,$AE759,VLOOKUP($AP759,BaseEqptCdF!$C$5:$R$161,16,FALSE)*$AC$3))</f>
        <v/>
      </c>
      <c r="AY759" s="3" t="str">
        <f>IF($L759="","",IF(SUM($AJ759:AL759)=0,$AE759,VLOOKUP($AP759,BaseEqptCdF!$C$5:$R$161,16,FALSE)*$AC$3))</f>
        <v/>
      </c>
      <c r="AZ759" s="3" t="str">
        <f>IF($L759="","",IF(SUM($AJ759:AM759)=0,$AE759,VLOOKUP($AP759,BaseEqptCdF!$C$5:$R$161,16,FALSE)*$AC$3))</f>
        <v/>
      </c>
      <c r="BA759" s="3" t="str">
        <f>IF($L759="","",IF(SUM($AJ759:AN759)=0,$AE759,VLOOKUP($AP759,BaseEqptCdF!$C$5:$R$161,16,FALSE)*$AC$3))</f>
        <v/>
      </c>
      <c r="BB759" s="2">
        <f t="shared" si="105"/>
        <v>0</v>
      </c>
      <c r="BC759" s="3" t="str">
        <f>IF($L759="","",IF(SUM($AJ759:AJ759)=0,$AF759,IF(LEFT(VLOOKUP($AP759,BaseEqptCdF!$C$5:$E$161,3,FALSE),2)="SD",0,IF(LEFT(VLOOKUP($AP759,BaseEqptCdF!$C$5:$E$161,3,FALSE),2)="SB",1*52,VLOOKUP($AP759,BaseEqptCdF!$C$5:$S$161,12,FALSE)*0.2*300))))</f>
        <v/>
      </c>
      <c r="BD759" s="3" t="str">
        <f>IF($L759="","",IF(SUM($AJ759:AK759)=0,$AF759,IF(LEFT(VLOOKUP($AP759,BaseEqptCdF!$C$5:$E$161,3,FALSE),2)="SD",0,IF(LEFT(VLOOKUP($AP759,BaseEqptCdF!$C$5:$E$161,3,FALSE),2)="SB",1*52,VLOOKUP($AP759,BaseEqptCdF!$C$5:$S$161,12,FALSE)*0.2*300))))</f>
        <v/>
      </c>
      <c r="BE759" s="3" t="str">
        <f>IF($L759="","",IF(SUM($AJ759:AL759)=0,$AF759,IF(LEFT(VLOOKUP($AP759,BaseEqptCdF!$C$5:$E$161,3,FALSE),2)="SD",0,IF(LEFT(VLOOKUP($AP759,BaseEqptCdF!$C$5:$E$161,3,FALSE),2)="SB",1*52,VLOOKUP($AP759,BaseEqptCdF!$C$5:$S$161,12,FALSE)*0.2*300))))</f>
        <v/>
      </c>
      <c r="BF759" s="3" t="str">
        <f>IF($L759="","",IF(SUM($AJ759:AM759)=0,$AF759,IF(LEFT(VLOOKUP($AP759,BaseEqptCdF!$C$5:$E$161,3,FALSE),2)="SD",0,IF(LEFT(VLOOKUP($AP759,BaseEqptCdF!$C$5:$E$161,3,FALSE),2)="SB",1*52,VLOOKUP($AP759,BaseEqptCdF!$C$5:$S$161,12,FALSE)*0.2*300))))</f>
        <v/>
      </c>
      <c r="BG759" s="3" t="str">
        <f>IF($L759="","",IF(SUM($AJ759:AN759)=0,$AF759,IF(LEFT(VLOOKUP($AP759,BaseEqptCdF!$C$5:$E$161,3,FALSE),2)="SD",0,IF(LEFT(VLOOKUP($AP759,BaseEqptCdF!$C$5:$E$161,3,FALSE),2)="SB",1*52,VLOOKUP($AP759,BaseEqptCdF!$C$5:$S$161,12,FALSE)*0.2*300))))</f>
        <v/>
      </c>
      <c r="BH759" s="2">
        <f t="shared" si="106"/>
        <v>0</v>
      </c>
    </row>
    <row r="760" spans="1:60" x14ac:dyDescent="0.25">
      <c r="A760" s="296" t="str">
        <f t="array" ref="A760">IF($C760="","",INDEX(Prog!$B$8:$D$300,MATCH($C760,nivo1,0),1))</f>
        <v/>
      </c>
      <c r="B760" s="296" t="str">
        <f t="array" ref="B760">IF($C760="","",INDEX(Prog!$B$8:$D$300,MATCH($C760,nivo1,0),2))</f>
        <v/>
      </c>
      <c r="C760" s="273"/>
      <c r="D760" s="267"/>
      <c r="E760" s="273"/>
      <c r="F760" s="273"/>
      <c r="G760" s="273"/>
      <c r="H760" s="273"/>
      <c r="I760" s="273"/>
      <c r="J760" s="273"/>
      <c r="K760" s="274"/>
      <c r="L760" s="273"/>
      <c r="M760" s="273"/>
      <c r="N760" s="273"/>
      <c r="O760" s="275"/>
      <c r="P760" s="273"/>
      <c r="Q760" s="273"/>
      <c r="R760" s="273"/>
      <c r="S760" s="273"/>
      <c r="T760" s="276"/>
      <c r="U760" s="276"/>
      <c r="V760" s="276"/>
      <c r="W760" s="276"/>
      <c r="X760" s="277"/>
      <c r="Y760" s="278"/>
      <c r="AA760" s="8" t="str">
        <f>IF($L760="","",VLOOKUP($L760,BaseEqptCdF!$C$5:$E$161,2,FALSE))</f>
        <v/>
      </c>
      <c r="AB760" s="8" t="str">
        <f>IF($L760="","",VLOOKUP($L760,BaseEqptCdF!$C$5:$E$161,3,FALSE))</f>
        <v/>
      </c>
      <c r="AC760" s="7" t="str">
        <f>IF($L760="","",VLOOKUP($L760,BaseEqptCdF!$C$5:$I$161,6,FALSE))</f>
        <v/>
      </c>
      <c r="AD760" s="7" t="str">
        <f>IF($L760="","",VLOOKUP($L760,BaseEqptCdF!$C$5:$I$161,7,FALSE))</f>
        <v/>
      </c>
      <c r="AE760" s="3" t="str">
        <f>IF($L760="","",VLOOKUP($L760,BaseEqptCdF!$C$5:$R$161,16,FALSE)*$AC$3)</f>
        <v/>
      </c>
      <c r="AF760" s="3" t="str">
        <f>IF($L760="","",IF(LEFT($AB760,2)="SD",0,IF(LEFT($AB760,2)="SB",1*52,IF($N760=Prog!$P$17,VLOOKUP($L760,BaseEqptCdF!$C$5:$P$161,14,FALSE)*1*300,VLOOKUP($L760,BaseEqptCdF!$C$5:$P$161,12,FALSE)*0.2*300))))</f>
        <v/>
      </c>
      <c r="AG760" s="6" t="str">
        <f t="shared" si="100"/>
        <v/>
      </c>
      <c r="AH760" s="6">
        <f>IF($U760=Prog!$S$18,YEAR($X760),"")</f>
        <v>1900</v>
      </c>
      <c r="AI760" s="5" t="str">
        <f>IF(OR($AG760="",$U760=Prog!$S$18),"",IF(OR($U760=Prog!$S$17,$U760=Prog!$S$16),YEAR($X760),IF($AG760="ND","ND",$AI$8+$O760)))</f>
        <v/>
      </c>
      <c r="AJ760" s="3" t="str">
        <f t="shared" si="102"/>
        <v/>
      </c>
      <c r="AK760" s="3" t="str">
        <f t="shared" si="101"/>
        <v/>
      </c>
      <c r="AL760" s="3" t="str">
        <f t="shared" si="101"/>
        <v/>
      </c>
      <c r="AM760" s="3" t="str">
        <f t="shared" si="101"/>
        <v/>
      </c>
      <c r="AN760" s="3" t="str">
        <f t="shared" si="101"/>
        <v/>
      </c>
      <c r="AO760" s="2">
        <f t="shared" si="103"/>
        <v>0</v>
      </c>
      <c r="AP760" s="4"/>
      <c r="AQ760" s="3">
        <f>IF(AJ760=1,VLOOKUP($AP760,BaseEqptCdF!$C$5:$R$161,16,FALSE),0)</f>
        <v>0</v>
      </c>
      <c r="AR760" s="3">
        <f>IF(AK760=1,VLOOKUP($AP760,BaseEqptCdF!$C$5:$R$161,16,FALSE),0)</f>
        <v>0</v>
      </c>
      <c r="AS760" s="3">
        <f>IF(AL760=1,VLOOKUP($AP760,BaseEqptCdF!$C$5:$R$161,16,FALSE),0)</f>
        <v>0</v>
      </c>
      <c r="AT760" s="3">
        <f>IF(AM760=1,VLOOKUP($AP760,BaseEqptCdF!$C$5:$R$161,16,FALSE),0)</f>
        <v>0</v>
      </c>
      <c r="AU760" s="3">
        <f>IF(AN760=1,VLOOKUP($AP760,BaseEqptCdF!$C$5:$R$161,16,FALSE),0)</f>
        <v>0</v>
      </c>
      <c r="AV760" s="2">
        <f t="shared" si="104"/>
        <v>0</v>
      </c>
      <c r="AW760" s="3" t="str">
        <f>IF($L760="","",IF(SUM($AJ760:AJ760)=0,$AE760,VLOOKUP($AP760,BaseEqptCdF!$C$5:$R$161,16,FALSE)*$AC$3))</f>
        <v/>
      </c>
      <c r="AX760" s="3" t="str">
        <f>IF($L760="","",IF(SUM($AJ760:AK760)=0,$AE760,VLOOKUP($AP760,BaseEqptCdF!$C$5:$R$161,16,FALSE)*$AC$3))</f>
        <v/>
      </c>
      <c r="AY760" s="3" t="str">
        <f>IF($L760="","",IF(SUM($AJ760:AL760)=0,$AE760,VLOOKUP($AP760,BaseEqptCdF!$C$5:$R$161,16,FALSE)*$AC$3))</f>
        <v/>
      </c>
      <c r="AZ760" s="3" t="str">
        <f>IF($L760="","",IF(SUM($AJ760:AM760)=0,$AE760,VLOOKUP($AP760,BaseEqptCdF!$C$5:$R$161,16,FALSE)*$AC$3))</f>
        <v/>
      </c>
      <c r="BA760" s="3" t="str">
        <f>IF($L760="","",IF(SUM($AJ760:AN760)=0,$AE760,VLOOKUP($AP760,BaseEqptCdF!$C$5:$R$161,16,FALSE)*$AC$3))</f>
        <v/>
      </c>
      <c r="BB760" s="2">
        <f t="shared" si="105"/>
        <v>0</v>
      </c>
      <c r="BC760" s="3" t="str">
        <f>IF($L760="","",IF(SUM($AJ760:AJ760)=0,$AF760,IF(LEFT(VLOOKUP($AP760,BaseEqptCdF!$C$5:$E$161,3,FALSE),2)="SD",0,IF(LEFT(VLOOKUP($AP760,BaseEqptCdF!$C$5:$E$161,3,FALSE),2)="SB",1*52,VLOOKUP($AP760,BaseEqptCdF!$C$5:$S$161,12,FALSE)*0.2*300))))</f>
        <v/>
      </c>
      <c r="BD760" s="3" t="str">
        <f>IF($L760="","",IF(SUM($AJ760:AK760)=0,$AF760,IF(LEFT(VLOOKUP($AP760,BaseEqptCdF!$C$5:$E$161,3,FALSE),2)="SD",0,IF(LEFT(VLOOKUP($AP760,BaseEqptCdF!$C$5:$E$161,3,FALSE),2)="SB",1*52,VLOOKUP($AP760,BaseEqptCdF!$C$5:$S$161,12,FALSE)*0.2*300))))</f>
        <v/>
      </c>
      <c r="BE760" s="3" t="str">
        <f>IF($L760="","",IF(SUM($AJ760:AL760)=0,$AF760,IF(LEFT(VLOOKUP($AP760,BaseEqptCdF!$C$5:$E$161,3,FALSE),2)="SD",0,IF(LEFT(VLOOKUP($AP760,BaseEqptCdF!$C$5:$E$161,3,FALSE),2)="SB",1*52,VLOOKUP($AP760,BaseEqptCdF!$C$5:$S$161,12,FALSE)*0.2*300))))</f>
        <v/>
      </c>
      <c r="BF760" s="3" t="str">
        <f>IF($L760="","",IF(SUM($AJ760:AM760)=0,$AF760,IF(LEFT(VLOOKUP($AP760,BaseEqptCdF!$C$5:$E$161,3,FALSE),2)="SD",0,IF(LEFT(VLOOKUP($AP760,BaseEqptCdF!$C$5:$E$161,3,FALSE),2)="SB",1*52,VLOOKUP($AP760,BaseEqptCdF!$C$5:$S$161,12,FALSE)*0.2*300))))</f>
        <v/>
      </c>
      <c r="BG760" s="3" t="str">
        <f>IF($L760="","",IF(SUM($AJ760:AN760)=0,$AF760,IF(LEFT(VLOOKUP($AP760,BaseEqptCdF!$C$5:$E$161,3,FALSE),2)="SD",0,IF(LEFT(VLOOKUP($AP760,BaseEqptCdF!$C$5:$E$161,3,FALSE),2)="SB",1*52,VLOOKUP($AP760,BaseEqptCdF!$C$5:$S$161,12,FALSE)*0.2*300))))</f>
        <v/>
      </c>
      <c r="BH760" s="2">
        <f t="shared" si="106"/>
        <v>0</v>
      </c>
    </row>
    <row r="761" spans="1:60" x14ac:dyDescent="0.25">
      <c r="A761" s="296" t="str">
        <f t="array" ref="A761">IF($C761="","",INDEX(Prog!$B$8:$D$300,MATCH($C761,nivo1,0),1))</f>
        <v/>
      </c>
      <c r="B761" s="296" t="str">
        <f t="array" ref="B761">IF($C761="","",INDEX(Prog!$B$8:$D$300,MATCH($C761,nivo1,0),2))</f>
        <v/>
      </c>
      <c r="C761" s="273"/>
      <c r="D761" s="267"/>
      <c r="E761" s="273"/>
      <c r="F761" s="273"/>
      <c r="G761" s="273"/>
      <c r="H761" s="273"/>
      <c r="I761" s="273"/>
      <c r="J761" s="273"/>
      <c r="K761" s="274"/>
      <c r="L761" s="273"/>
      <c r="M761" s="273"/>
      <c r="N761" s="273"/>
      <c r="O761" s="275"/>
      <c r="P761" s="273"/>
      <c r="Q761" s="273"/>
      <c r="R761" s="273"/>
      <c r="S761" s="273"/>
      <c r="T761" s="276"/>
      <c r="U761" s="276"/>
      <c r="V761" s="276"/>
      <c r="W761" s="276"/>
      <c r="X761" s="277"/>
      <c r="Y761" s="278"/>
      <c r="AA761" s="8" t="str">
        <f>IF($L761="","",VLOOKUP($L761,BaseEqptCdF!$C$5:$E$161,2,FALSE))</f>
        <v/>
      </c>
      <c r="AB761" s="8" t="str">
        <f>IF($L761="","",VLOOKUP($L761,BaseEqptCdF!$C$5:$E$161,3,FALSE))</f>
        <v/>
      </c>
      <c r="AC761" s="7" t="str">
        <f>IF($L761="","",VLOOKUP($L761,BaseEqptCdF!$C$5:$I$161,6,FALSE))</f>
        <v/>
      </c>
      <c r="AD761" s="7" t="str">
        <f>IF($L761="","",VLOOKUP($L761,BaseEqptCdF!$C$5:$I$161,7,FALSE))</f>
        <v/>
      </c>
      <c r="AE761" s="3" t="str">
        <f>IF($L761="","",VLOOKUP($L761,BaseEqptCdF!$C$5:$R$161,16,FALSE)*$AC$3)</f>
        <v/>
      </c>
      <c r="AF761" s="3" t="str">
        <f>IF($L761="","",IF(LEFT($AB761,2)="SD",0,IF(LEFT($AB761,2)="SB",1*52,IF($N761=Prog!$P$17,VLOOKUP($L761,BaseEqptCdF!$C$5:$P$161,14,FALSE)*1*300,VLOOKUP($L761,BaseEqptCdF!$C$5:$P$161,12,FALSE)*0.2*300))))</f>
        <v/>
      </c>
      <c r="AG761" s="6" t="str">
        <f t="shared" si="100"/>
        <v/>
      </c>
      <c r="AH761" s="6">
        <f>IF($U761=Prog!$S$18,YEAR($X761),"")</f>
        <v>1900</v>
      </c>
      <c r="AI761" s="5" t="str">
        <f>IF(OR($AG761="",$U761=Prog!$S$18),"",IF(OR($U761=Prog!$S$17,$U761=Prog!$S$16),YEAR($X761),IF($AG761="ND","ND",$AI$8+$O761)))</f>
        <v/>
      </c>
      <c r="AJ761" s="3" t="str">
        <f t="shared" si="102"/>
        <v/>
      </c>
      <c r="AK761" s="3" t="str">
        <f t="shared" si="101"/>
        <v/>
      </c>
      <c r="AL761" s="3" t="str">
        <f t="shared" si="101"/>
        <v/>
      </c>
      <c r="AM761" s="3" t="str">
        <f t="shared" si="101"/>
        <v/>
      </c>
      <c r="AN761" s="3" t="str">
        <f t="shared" si="101"/>
        <v/>
      </c>
      <c r="AO761" s="2">
        <f t="shared" si="103"/>
        <v>0</v>
      </c>
      <c r="AP761" s="4"/>
      <c r="AQ761" s="3">
        <f>IF(AJ761=1,VLOOKUP($AP761,BaseEqptCdF!$C$5:$R$161,16,FALSE),0)</f>
        <v>0</v>
      </c>
      <c r="AR761" s="3">
        <f>IF(AK761=1,VLOOKUP($AP761,BaseEqptCdF!$C$5:$R$161,16,FALSE),0)</f>
        <v>0</v>
      </c>
      <c r="AS761" s="3">
        <f>IF(AL761=1,VLOOKUP($AP761,BaseEqptCdF!$C$5:$R$161,16,FALSE),0)</f>
        <v>0</v>
      </c>
      <c r="AT761" s="3">
        <f>IF(AM761=1,VLOOKUP($AP761,BaseEqptCdF!$C$5:$R$161,16,FALSE),0)</f>
        <v>0</v>
      </c>
      <c r="AU761" s="3">
        <f>IF(AN761=1,VLOOKUP($AP761,BaseEqptCdF!$C$5:$R$161,16,FALSE),0)</f>
        <v>0</v>
      </c>
      <c r="AV761" s="2">
        <f t="shared" si="104"/>
        <v>0</v>
      </c>
      <c r="AW761" s="3" t="str">
        <f>IF($L761="","",IF(SUM($AJ761:AJ761)=0,$AE761,VLOOKUP($AP761,BaseEqptCdF!$C$5:$R$161,16,FALSE)*$AC$3))</f>
        <v/>
      </c>
      <c r="AX761" s="3" t="str">
        <f>IF($L761="","",IF(SUM($AJ761:AK761)=0,$AE761,VLOOKUP($AP761,BaseEqptCdF!$C$5:$R$161,16,FALSE)*$AC$3))</f>
        <v/>
      </c>
      <c r="AY761" s="3" t="str">
        <f>IF($L761="","",IF(SUM($AJ761:AL761)=0,$AE761,VLOOKUP($AP761,BaseEqptCdF!$C$5:$R$161,16,FALSE)*$AC$3))</f>
        <v/>
      </c>
      <c r="AZ761" s="3" t="str">
        <f>IF($L761="","",IF(SUM($AJ761:AM761)=0,$AE761,VLOOKUP($AP761,BaseEqptCdF!$C$5:$R$161,16,FALSE)*$AC$3))</f>
        <v/>
      </c>
      <c r="BA761" s="3" t="str">
        <f>IF($L761="","",IF(SUM($AJ761:AN761)=0,$AE761,VLOOKUP($AP761,BaseEqptCdF!$C$5:$R$161,16,FALSE)*$AC$3))</f>
        <v/>
      </c>
      <c r="BB761" s="2">
        <f t="shared" si="105"/>
        <v>0</v>
      </c>
      <c r="BC761" s="3" t="str">
        <f>IF($L761="","",IF(SUM($AJ761:AJ761)=0,$AF761,IF(LEFT(VLOOKUP($AP761,BaseEqptCdF!$C$5:$E$161,3,FALSE),2)="SD",0,IF(LEFT(VLOOKUP($AP761,BaseEqptCdF!$C$5:$E$161,3,FALSE),2)="SB",1*52,VLOOKUP($AP761,BaseEqptCdF!$C$5:$S$161,12,FALSE)*0.2*300))))</f>
        <v/>
      </c>
      <c r="BD761" s="3" t="str">
        <f>IF($L761="","",IF(SUM($AJ761:AK761)=0,$AF761,IF(LEFT(VLOOKUP($AP761,BaseEqptCdF!$C$5:$E$161,3,FALSE),2)="SD",0,IF(LEFT(VLOOKUP($AP761,BaseEqptCdF!$C$5:$E$161,3,FALSE),2)="SB",1*52,VLOOKUP($AP761,BaseEqptCdF!$C$5:$S$161,12,FALSE)*0.2*300))))</f>
        <v/>
      </c>
      <c r="BE761" s="3" t="str">
        <f>IF($L761="","",IF(SUM($AJ761:AL761)=0,$AF761,IF(LEFT(VLOOKUP($AP761,BaseEqptCdF!$C$5:$E$161,3,FALSE),2)="SD",0,IF(LEFT(VLOOKUP($AP761,BaseEqptCdF!$C$5:$E$161,3,FALSE),2)="SB",1*52,VLOOKUP($AP761,BaseEqptCdF!$C$5:$S$161,12,FALSE)*0.2*300))))</f>
        <v/>
      </c>
      <c r="BF761" s="3" t="str">
        <f>IF($L761="","",IF(SUM($AJ761:AM761)=0,$AF761,IF(LEFT(VLOOKUP($AP761,BaseEqptCdF!$C$5:$E$161,3,FALSE),2)="SD",0,IF(LEFT(VLOOKUP($AP761,BaseEqptCdF!$C$5:$E$161,3,FALSE),2)="SB",1*52,VLOOKUP($AP761,BaseEqptCdF!$C$5:$S$161,12,FALSE)*0.2*300))))</f>
        <v/>
      </c>
      <c r="BG761" s="3" t="str">
        <f>IF($L761="","",IF(SUM($AJ761:AN761)=0,$AF761,IF(LEFT(VLOOKUP($AP761,BaseEqptCdF!$C$5:$E$161,3,FALSE),2)="SD",0,IF(LEFT(VLOOKUP($AP761,BaseEqptCdF!$C$5:$E$161,3,FALSE),2)="SB",1*52,VLOOKUP($AP761,BaseEqptCdF!$C$5:$S$161,12,FALSE)*0.2*300))))</f>
        <v/>
      </c>
      <c r="BH761" s="2">
        <f t="shared" si="106"/>
        <v>0</v>
      </c>
    </row>
    <row r="762" spans="1:60" x14ac:dyDescent="0.25">
      <c r="A762" s="296" t="str">
        <f t="array" ref="A762">IF($C762="","",INDEX(Prog!$B$8:$D$300,MATCH($C762,nivo1,0),1))</f>
        <v/>
      </c>
      <c r="B762" s="296" t="str">
        <f t="array" ref="B762">IF($C762="","",INDEX(Prog!$B$8:$D$300,MATCH($C762,nivo1,0),2))</f>
        <v/>
      </c>
      <c r="C762" s="273"/>
      <c r="D762" s="267"/>
      <c r="E762" s="273"/>
      <c r="F762" s="273"/>
      <c r="G762" s="273"/>
      <c r="H762" s="273"/>
      <c r="I762" s="273"/>
      <c r="J762" s="273"/>
      <c r="K762" s="274"/>
      <c r="L762" s="273"/>
      <c r="M762" s="273"/>
      <c r="N762" s="273"/>
      <c r="O762" s="275"/>
      <c r="P762" s="273"/>
      <c r="Q762" s="273"/>
      <c r="R762" s="273"/>
      <c r="S762" s="273"/>
      <c r="T762" s="276"/>
      <c r="U762" s="276"/>
      <c r="V762" s="276"/>
      <c r="W762" s="276"/>
      <c r="X762" s="277"/>
      <c r="Y762" s="278"/>
      <c r="AA762" s="8" t="str">
        <f>IF($L762="","",VLOOKUP($L762,BaseEqptCdF!$C$5:$E$161,2,FALSE))</f>
        <v/>
      </c>
      <c r="AB762" s="8" t="str">
        <f>IF($L762="","",VLOOKUP($L762,BaseEqptCdF!$C$5:$E$161,3,FALSE))</f>
        <v/>
      </c>
      <c r="AC762" s="7" t="str">
        <f>IF($L762="","",VLOOKUP($L762,BaseEqptCdF!$C$5:$I$161,6,FALSE))</f>
        <v/>
      </c>
      <c r="AD762" s="7" t="str">
        <f>IF($L762="","",VLOOKUP($L762,BaseEqptCdF!$C$5:$I$161,7,FALSE))</f>
        <v/>
      </c>
      <c r="AE762" s="3" t="str">
        <f>IF($L762="","",VLOOKUP($L762,BaseEqptCdF!$C$5:$R$161,16,FALSE)*$AC$3)</f>
        <v/>
      </c>
      <c r="AF762" s="3" t="str">
        <f>IF($L762="","",IF(LEFT($AB762,2)="SD",0,IF(LEFT($AB762,2)="SB",1*52,IF($N762=Prog!$P$17,VLOOKUP($L762,BaseEqptCdF!$C$5:$P$161,14,FALSE)*1*300,VLOOKUP($L762,BaseEqptCdF!$C$5:$P$161,12,FALSE)*0.2*300))))</f>
        <v/>
      </c>
      <c r="AG762" s="6" t="str">
        <f t="shared" si="100"/>
        <v/>
      </c>
      <c r="AH762" s="6">
        <f>IF($U762=Prog!$S$18,YEAR($X762),"")</f>
        <v>1900</v>
      </c>
      <c r="AI762" s="5" t="str">
        <f>IF(OR($AG762="",$U762=Prog!$S$18),"",IF(OR($U762=Prog!$S$17,$U762=Prog!$S$16),YEAR($X762),IF($AG762="ND","ND",$AI$8+$O762)))</f>
        <v/>
      </c>
      <c r="AJ762" s="3" t="str">
        <f t="shared" si="102"/>
        <v/>
      </c>
      <c r="AK762" s="3" t="str">
        <f t="shared" si="101"/>
        <v/>
      </c>
      <c r="AL762" s="3" t="str">
        <f t="shared" si="101"/>
        <v/>
      </c>
      <c r="AM762" s="3" t="str">
        <f t="shared" si="101"/>
        <v/>
      </c>
      <c r="AN762" s="3" t="str">
        <f t="shared" si="101"/>
        <v/>
      </c>
      <c r="AO762" s="2">
        <f t="shared" si="103"/>
        <v>0</v>
      </c>
      <c r="AP762" s="4"/>
      <c r="AQ762" s="3">
        <f>IF(AJ762=1,VLOOKUP($AP762,BaseEqptCdF!$C$5:$R$161,16,FALSE),0)</f>
        <v>0</v>
      </c>
      <c r="AR762" s="3">
        <f>IF(AK762=1,VLOOKUP($AP762,BaseEqptCdF!$C$5:$R$161,16,FALSE),0)</f>
        <v>0</v>
      </c>
      <c r="AS762" s="3">
        <f>IF(AL762=1,VLOOKUP($AP762,BaseEqptCdF!$C$5:$R$161,16,FALSE),0)</f>
        <v>0</v>
      </c>
      <c r="AT762" s="3">
        <f>IF(AM762=1,VLOOKUP($AP762,BaseEqptCdF!$C$5:$R$161,16,FALSE),0)</f>
        <v>0</v>
      </c>
      <c r="AU762" s="3">
        <f>IF(AN762=1,VLOOKUP($AP762,BaseEqptCdF!$C$5:$R$161,16,FALSE),0)</f>
        <v>0</v>
      </c>
      <c r="AV762" s="2">
        <f t="shared" si="104"/>
        <v>0</v>
      </c>
      <c r="AW762" s="3" t="str">
        <f>IF($L762="","",IF(SUM($AJ762:AJ762)=0,$AE762,VLOOKUP($AP762,BaseEqptCdF!$C$5:$R$161,16,FALSE)*$AC$3))</f>
        <v/>
      </c>
      <c r="AX762" s="3" t="str">
        <f>IF($L762="","",IF(SUM($AJ762:AK762)=0,$AE762,VLOOKUP($AP762,BaseEqptCdF!$C$5:$R$161,16,FALSE)*$AC$3))</f>
        <v/>
      </c>
      <c r="AY762" s="3" t="str">
        <f>IF($L762="","",IF(SUM($AJ762:AL762)=0,$AE762,VLOOKUP($AP762,BaseEqptCdF!$C$5:$R$161,16,FALSE)*$AC$3))</f>
        <v/>
      </c>
      <c r="AZ762" s="3" t="str">
        <f>IF($L762="","",IF(SUM($AJ762:AM762)=0,$AE762,VLOOKUP($AP762,BaseEqptCdF!$C$5:$R$161,16,FALSE)*$AC$3))</f>
        <v/>
      </c>
      <c r="BA762" s="3" t="str">
        <f>IF($L762="","",IF(SUM($AJ762:AN762)=0,$AE762,VLOOKUP($AP762,BaseEqptCdF!$C$5:$R$161,16,FALSE)*$AC$3))</f>
        <v/>
      </c>
      <c r="BB762" s="2">
        <f t="shared" si="105"/>
        <v>0</v>
      </c>
      <c r="BC762" s="3" t="str">
        <f>IF($L762="","",IF(SUM($AJ762:AJ762)=0,$AF762,IF(LEFT(VLOOKUP($AP762,BaseEqptCdF!$C$5:$E$161,3,FALSE),2)="SD",0,IF(LEFT(VLOOKUP($AP762,BaseEqptCdF!$C$5:$E$161,3,FALSE),2)="SB",1*52,VLOOKUP($AP762,BaseEqptCdF!$C$5:$S$161,12,FALSE)*0.2*300))))</f>
        <v/>
      </c>
      <c r="BD762" s="3" t="str">
        <f>IF($L762="","",IF(SUM($AJ762:AK762)=0,$AF762,IF(LEFT(VLOOKUP($AP762,BaseEqptCdF!$C$5:$E$161,3,FALSE),2)="SD",0,IF(LEFT(VLOOKUP($AP762,BaseEqptCdF!$C$5:$E$161,3,FALSE),2)="SB",1*52,VLOOKUP($AP762,BaseEqptCdF!$C$5:$S$161,12,FALSE)*0.2*300))))</f>
        <v/>
      </c>
      <c r="BE762" s="3" t="str">
        <f>IF($L762="","",IF(SUM($AJ762:AL762)=0,$AF762,IF(LEFT(VLOOKUP($AP762,BaseEqptCdF!$C$5:$E$161,3,FALSE),2)="SD",0,IF(LEFT(VLOOKUP($AP762,BaseEqptCdF!$C$5:$E$161,3,FALSE),2)="SB",1*52,VLOOKUP($AP762,BaseEqptCdF!$C$5:$S$161,12,FALSE)*0.2*300))))</f>
        <v/>
      </c>
      <c r="BF762" s="3" t="str">
        <f>IF($L762="","",IF(SUM($AJ762:AM762)=0,$AF762,IF(LEFT(VLOOKUP($AP762,BaseEqptCdF!$C$5:$E$161,3,FALSE),2)="SD",0,IF(LEFT(VLOOKUP($AP762,BaseEqptCdF!$C$5:$E$161,3,FALSE),2)="SB",1*52,VLOOKUP($AP762,BaseEqptCdF!$C$5:$S$161,12,FALSE)*0.2*300))))</f>
        <v/>
      </c>
      <c r="BG762" s="3" t="str">
        <f>IF($L762="","",IF(SUM($AJ762:AN762)=0,$AF762,IF(LEFT(VLOOKUP($AP762,BaseEqptCdF!$C$5:$E$161,3,FALSE),2)="SD",0,IF(LEFT(VLOOKUP($AP762,BaseEqptCdF!$C$5:$E$161,3,FALSE),2)="SB",1*52,VLOOKUP($AP762,BaseEqptCdF!$C$5:$S$161,12,FALSE)*0.2*300))))</f>
        <v/>
      </c>
      <c r="BH762" s="2">
        <f t="shared" si="106"/>
        <v>0</v>
      </c>
    </row>
    <row r="763" spans="1:60" x14ac:dyDescent="0.25">
      <c r="A763" s="296" t="str">
        <f t="array" ref="A763">IF($C763="","",INDEX(Prog!$B$8:$D$300,MATCH($C763,nivo1,0),1))</f>
        <v/>
      </c>
      <c r="B763" s="296" t="str">
        <f t="array" ref="B763">IF($C763="","",INDEX(Prog!$B$8:$D$300,MATCH($C763,nivo1,0),2))</f>
        <v/>
      </c>
      <c r="C763" s="273"/>
      <c r="D763" s="267"/>
      <c r="E763" s="273"/>
      <c r="F763" s="273"/>
      <c r="G763" s="273"/>
      <c r="H763" s="273"/>
      <c r="I763" s="273"/>
      <c r="J763" s="273"/>
      <c r="K763" s="274"/>
      <c r="L763" s="273"/>
      <c r="M763" s="273"/>
      <c r="N763" s="273"/>
      <c r="O763" s="275"/>
      <c r="P763" s="273"/>
      <c r="Q763" s="273"/>
      <c r="R763" s="273"/>
      <c r="S763" s="273"/>
      <c r="T763" s="276"/>
      <c r="U763" s="276"/>
      <c r="V763" s="276"/>
      <c r="W763" s="276"/>
      <c r="X763" s="277"/>
      <c r="Y763" s="278"/>
      <c r="AA763" s="8" t="str">
        <f>IF($L763="","",VLOOKUP($L763,BaseEqptCdF!$C$5:$E$161,2,FALSE))</f>
        <v/>
      </c>
      <c r="AB763" s="8" t="str">
        <f>IF($L763="","",VLOOKUP($L763,BaseEqptCdF!$C$5:$E$161,3,FALSE))</f>
        <v/>
      </c>
      <c r="AC763" s="7" t="str">
        <f>IF($L763="","",VLOOKUP($L763,BaseEqptCdF!$C$5:$I$161,6,FALSE))</f>
        <v/>
      </c>
      <c r="AD763" s="7" t="str">
        <f>IF($L763="","",VLOOKUP($L763,BaseEqptCdF!$C$5:$I$161,7,FALSE))</f>
        <v/>
      </c>
      <c r="AE763" s="3" t="str">
        <f>IF($L763="","",VLOOKUP($L763,BaseEqptCdF!$C$5:$R$161,16,FALSE)*$AC$3)</f>
        <v/>
      </c>
      <c r="AF763" s="3" t="str">
        <f>IF($L763="","",IF(LEFT($AB763,2)="SD",0,IF(LEFT($AB763,2)="SB",1*52,IF($N763=Prog!$P$17,VLOOKUP($L763,BaseEqptCdF!$C$5:$P$161,14,FALSE)*1*300,VLOOKUP($L763,BaseEqptCdF!$C$5:$P$161,12,FALSE)*0.2*300))))</f>
        <v/>
      </c>
      <c r="AG763" s="6" t="str">
        <f t="shared" si="100"/>
        <v/>
      </c>
      <c r="AH763" s="6">
        <f>IF($U763=Prog!$S$18,YEAR($X763),"")</f>
        <v>1900</v>
      </c>
      <c r="AI763" s="5" t="str">
        <f>IF(OR($AG763="",$U763=Prog!$S$18),"",IF(OR($U763=Prog!$S$17,$U763=Prog!$S$16),YEAR($X763),IF($AG763="ND","ND",$AI$8+$O763)))</f>
        <v/>
      </c>
      <c r="AJ763" s="3" t="str">
        <f t="shared" si="102"/>
        <v/>
      </c>
      <c r="AK763" s="3" t="str">
        <f t="shared" si="101"/>
        <v/>
      </c>
      <c r="AL763" s="3" t="str">
        <f t="shared" si="101"/>
        <v/>
      </c>
      <c r="AM763" s="3" t="str">
        <f t="shared" si="101"/>
        <v/>
      </c>
      <c r="AN763" s="3" t="str">
        <f t="shared" si="101"/>
        <v/>
      </c>
      <c r="AO763" s="2">
        <f t="shared" si="103"/>
        <v>0</v>
      </c>
      <c r="AP763" s="4"/>
      <c r="AQ763" s="3">
        <f>IF(AJ763=1,VLOOKUP($AP763,BaseEqptCdF!$C$5:$R$161,16,FALSE),0)</f>
        <v>0</v>
      </c>
      <c r="AR763" s="3">
        <f>IF(AK763=1,VLOOKUP($AP763,BaseEqptCdF!$C$5:$R$161,16,FALSE),0)</f>
        <v>0</v>
      </c>
      <c r="AS763" s="3">
        <f>IF(AL763=1,VLOOKUP($AP763,BaseEqptCdF!$C$5:$R$161,16,FALSE),0)</f>
        <v>0</v>
      </c>
      <c r="AT763" s="3">
        <f>IF(AM763=1,VLOOKUP($AP763,BaseEqptCdF!$C$5:$R$161,16,FALSE),0)</f>
        <v>0</v>
      </c>
      <c r="AU763" s="3">
        <f>IF(AN763=1,VLOOKUP($AP763,BaseEqptCdF!$C$5:$R$161,16,FALSE),0)</f>
        <v>0</v>
      </c>
      <c r="AV763" s="2">
        <f t="shared" si="104"/>
        <v>0</v>
      </c>
      <c r="AW763" s="3" t="str">
        <f>IF($L763="","",IF(SUM($AJ763:AJ763)=0,$AE763,VLOOKUP($AP763,BaseEqptCdF!$C$5:$R$161,16,FALSE)*$AC$3))</f>
        <v/>
      </c>
      <c r="AX763" s="3" t="str">
        <f>IF($L763="","",IF(SUM($AJ763:AK763)=0,$AE763,VLOOKUP($AP763,BaseEqptCdF!$C$5:$R$161,16,FALSE)*$AC$3))</f>
        <v/>
      </c>
      <c r="AY763" s="3" t="str">
        <f>IF($L763="","",IF(SUM($AJ763:AL763)=0,$AE763,VLOOKUP($AP763,BaseEqptCdF!$C$5:$R$161,16,FALSE)*$AC$3))</f>
        <v/>
      </c>
      <c r="AZ763" s="3" t="str">
        <f>IF($L763="","",IF(SUM($AJ763:AM763)=0,$AE763,VLOOKUP($AP763,BaseEqptCdF!$C$5:$R$161,16,FALSE)*$AC$3))</f>
        <v/>
      </c>
      <c r="BA763" s="3" t="str">
        <f>IF($L763="","",IF(SUM($AJ763:AN763)=0,$AE763,VLOOKUP($AP763,BaseEqptCdF!$C$5:$R$161,16,FALSE)*$AC$3))</f>
        <v/>
      </c>
      <c r="BB763" s="2">
        <f t="shared" si="105"/>
        <v>0</v>
      </c>
      <c r="BC763" s="3" t="str">
        <f>IF($L763="","",IF(SUM($AJ763:AJ763)=0,$AF763,IF(LEFT(VLOOKUP($AP763,BaseEqptCdF!$C$5:$E$161,3,FALSE),2)="SD",0,IF(LEFT(VLOOKUP($AP763,BaseEqptCdF!$C$5:$E$161,3,FALSE),2)="SB",1*52,VLOOKUP($AP763,BaseEqptCdF!$C$5:$S$161,12,FALSE)*0.2*300))))</f>
        <v/>
      </c>
      <c r="BD763" s="3" t="str">
        <f>IF($L763="","",IF(SUM($AJ763:AK763)=0,$AF763,IF(LEFT(VLOOKUP($AP763,BaseEqptCdF!$C$5:$E$161,3,FALSE),2)="SD",0,IF(LEFT(VLOOKUP($AP763,BaseEqptCdF!$C$5:$E$161,3,FALSE),2)="SB",1*52,VLOOKUP($AP763,BaseEqptCdF!$C$5:$S$161,12,FALSE)*0.2*300))))</f>
        <v/>
      </c>
      <c r="BE763" s="3" t="str">
        <f>IF($L763="","",IF(SUM($AJ763:AL763)=0,$AF763,IF(LEFT(VLOOKUP($AP763,BaseEqptCdF!$C$5:$E$161,3,FALSE),2)="SD",0,IF(LEFT(VLOOKUP($AP763,BaseEqptCdF!$C$5:$E$161,3,FALSE),2)="SB",1*52,VLOOKUP($AP763,BaseEqptCdF!$C$5:$S$161,12,FALSE)*0.2*300))))</f>
        <v/>
      </c>
      <c r="BF763" s="3" t="str">
        <f>IF($L763="","",IF(SUM($AJ763:AM763)=0,$AF763,IF(LEFT(VLOOKUP($AP763,BaseEqptCdF!$C$5:$E$161,3,FALSE),2)="SD",0,IF(LEFT(VLOOKUP($AP763,BaseEqptCdF!$C$5:$E$161,3,FALSE),2)="SB",1*52,VLOOKUP($AP763,BaseEqptCdF!$C$5:$S$161,12,FALSE)*0.2*300))))</f>
        <v/>
      </c>
      <c r="BG763" s="3" t="str">
        <f>IF($L763="","",IF(SUM($AJ763:AN763)=0,$AF763,IF(LEFT(VLOOKUP($AP763,BaseEqptCdF!$C$5:$E$161,3,FALSE),2)="SD",0,IF(LEFT(VLOOKUP($AP763,BaseEqptCdF!$C$5:$E$161,3,FALSE),2)="SB",1*52,VLOOKUP($AP763,BaseEqptCdF!$C$5:$S$161,12,FALSE)*0.2*300))))</f>
        <v/>
      </c>
      <c r="BH763" s="2">
        <f t="shared" si="106"/>
        <v>0</v>
      </c>
    </row>
    <row r="764" spans="1:60" x14ac:dyDescent="0.25">
      <c r="A764" s="296" t="str">
        <f t="array" ref="A764">IF($C764="","",INDEX(Prog!$B$8:$D$300,MATCH($C764,nivo1,0),1))</f>
        <v/>
      </c>
      <c r="B764" s="296" t="str">
        <f t="array" ref="B764">IF($C764="","",INDEX(Prog!$B$8:$D$300,MATCH($C764,nivo1,0),2))</f>
        <v/>
      </c>
      <c r="C764" s="273"/>
      <c r="D764" s="267"/>
      <c r="E764" s="273"/>
      <c r="F764" s="273"/>
      <c r="G764" s="273"/>
      <c r="H764" s="273"/>
      <c r="I764" s="273"/>
      <c r="J764" s="273"/>
      <c r="K764" s="274"/>
      <c r="L764" s="273"/>
      <c r="M764" s="273"/>
      <c r="N764" s="273"/>
      <c r="O764" s="275"/>
      <c r="P764" s="273"/>
      <c r="Q764" s="273"/>
      <c r="R764" s="273"/>
      <c r="S764" s="273"/>
      <c r="T764" s="276"/>
      <c r="U764" s="276"/>
      <c r="V764" s="276"/>
      <c r="W764" s="276"/>
      <c r="X764" s="277"/>
      <c r="Y764" s="278"/>
      <c r="AA764" s="8" t="str">
        <f>IF($L764="","",VLOOKUP($L764,BaseEqptCdF!$C$5:$E$161,2,FALSE))</f>
        <v/>
      </c>
      <c r="AB764" s="8" t="str">
        <f>IF($L764="","",VLOOKUP($L764,BaseEqptCdF!$C$5:$E$161,3,FALSE))</f>
        <v/>
      </c>
      <c r="AC764" s="7" t="str">
        <f>IF($L764="","",VLOOKUP($L764,BaseEqptCdF!$C$5:$I$161,6,FALSE))</f>
        <v/>
      </c>
      <c r="AD764" s="7" t="str">
        <f>IF($L764="","",VLOOKUP($L764,BaseEqptCdF!$C$5:$I$161,7,FALSE))</f>
        <v/>
      </c>
      <c r="AE764" s="3" t="str">
        <f>IF($L764="","",VLOOKUP($L764,BaseEqptCdF!$C$5:$R$161,16,FALSE)*$AC$3)</f>
        <v/>
      </c>
      <c r="AF764" s="3" t="str">
        <f>IF($L764="","",IF(LEFT($AB764,2)="SD",0,IF(LEFT($AB764,2)="SB",1*52,IF($N764=Prog!$P$17,VLOOKUP($L764,BaseEqptCdF!$C$5:$P$161,14,FALSE)*1*300,VLOOKUP($L764,BaseEqptCdF!$C$5:$P$161,12,FALSE)*0.2*300))))</f>
        <v/>
      </c>
      <c r="AG764" s="6" t="str">
        <f t="shared" si="100"/>
        <v/>
      </c>
      <c r="AH764" s="6">
        <f>IF($U764=Prog!$S$18,YEAR($X764),"")</f>
        <v>1900</v>
      </c>
      <c r="AI764" s="5" t="str">
        <f>IF(OR($AG764="",$U764=Prog!$S$18),"",IF(OR($U764=Prog!$S$17,$U764=Prog!$S$16),YEAR($X764),IF($AG764="ND","ND",$AI$8+$O764)))</f>
        <v/>
      </c>
      <c r="AJ764" s="3" t="str">
        <f t="shared" si="102"/>
        <v/>
      </c>
      <c r="AK764" s="3" t="str">
        <f t="shared" si="101"/>
        <v/>
      </c>
      <c r="AL764" s="3" t="str">
        <f t="shared" si="101"/>
        <v/>
      </c>
      <c r="AM764" s="3" t="str">
        <f t="shared" si="101"/>
        <v/>
      </c>
      <c r="AN764" s="3" t="str">
        <f t="shared" si="101"/>
        <v/>
      </c>
      <c r="AO764" s="2">
        <f t="shared" si="103"/>
        <v>0</v>
      </c>
      <c r="AP764" s="4"/>
      <c r="AQ764" s="3">
        <f>IF(AJ764=1,VLOOKUP($AP764,BaseEqptCdF!$C$5:$R$161,16,FALSE),0)</f>
        <v>0</v>
      </c>
      <c r="AR764" s="3">
        <f>IF(AK764=1,VLOOKUP($AP764,BaseEqptCdF!$C$5:$R$161,16,FALSE),0)</f>
        <v>0</v>
      </c>
      <c r="AS764" s="3">
        <f>IF(AL764=1,VLOOKUP($AP764,BaseEqptCdF!$C$5:$R$161,16,FALSE),0)</f>
        <v>0</v>
      </c>
      <c r="AT764" s="3">
        <f>IF(AM764=1,VLOOKUP($AP764,BaseEqptCdF!$C$5:$R$161,16,FALSE),0)</f>
        <v>0</v>
      </c>
      <c r="AU764" s="3">
        <f>IF(AN764=1,VLOOKUP($AP764,BaseEqptCdF!$C$5:$R$161,16,FALSE),0)</f>
        <v>0</v>
      </c>
      <c r="AV764" s="2">
        <f t="shared" si="104"/>
        <v>0</v>
      </c>
      <c r="AW764" s="3" t="str">
        <f>IF($L764="","",IF(SUM($AJ764:AJ764)=0,$AE764,VLOOKUP($AP764,BaseEqptCdF!$C$5:$R$161,16,FALSE)*$AC$3))</f>
        <v/>
      </c>
      <c r="AX764" s="3" t="str">
        <f>IF($L764="","",IF(SUM($AJ764:AK764)=0,$AE764,VLOOKUP($AP764,BaseEqptCdF!$C$5:$R$161,16,FALSE)*$AC$3))</f>
        <v/>
      </c>
      <c r="AY764" s="3" t="str">
        <f>IF($L764="","",IF(SUM($AJ764:AL764)=0,$AE764,VLOOKUP($AP764,BaseEqptCdF!$C$5:$R$161,16,FALSE)*$AC$3))</f>
        <v/>
      </c>
      <c r="AZ764" s="3" t="str">
        <f>IF($L764="","",IF(SUM($AJ764:AM764)=0,$AE764,VLOOKUP($AP764,BaseEqptCdF!$C$5:$R$161,16,FALSE)*$AC$3))</f>
        <v/>
      </c>
      <c r="BA764" s="3" t="str">
        <f>IF($L764="","",IF(SUM($AJ764:AN764)=0,$AE764,VLOOKUP($AP764,BaseEqptCdF!$C$5:$R$161,16,FALSE)*$AC$3))</f>
        <v/>
      </c>
      <c r="BB764" s="2">
        <f t="shared" si="105"/>
        <v>0</v>
      </c>
      <c r="BC764" s="3" t="str">
        <f>IF($L764="","",IF(SUM($AJ764:AJ764)=0,$AF764,IF(LEFT(VLOOKUP($AP764,BaseEqptCdF!$C$5:$E$161,3,FALSE),2)="SD",0,IF(LEFT(VLOOKUP($AP764,BaseEqptCdF!$C$5:$E$161,3,FALSE),2)="SB",1*52,VLOOKUP($AP764,BaseEqptCdF!$C$5:$S$161,12,FALSE)*0.2*300))))</f>
        <v/>
      </c>
      <c r="BD764" s="3" t="str">
        <f>IF($L764="","",IF(SUM($AJ764:AK764)=0,$AF764,IF(LEFT(VLOOKUP($AP764,BaseEqptCdF!$C$5:$E$161,3,FALSE),2)="SD",0,IF(LEFT(VLOOKUP($AP764,BaseEqptCdF!$C$5:$E$161,3,FALSE),2)="SB",1*52,VLOOKUP($AP764,BaseEqptCdF!$C$5:$S$161,12,FALSE)*0.2*300))))</f>
        <v/>
      </c>
      <c r="BE764" s="3" t="str">
        <f>IF($L764="","",IF(SUM($AJ764:AL764)=0,$AF764,IF(LEFT(VLOOKUP($AP764,BaseEqptCdF!$C$5:$E$161,3,FALSE),2)="SD",0,IF(LEFT(VLOOKUP($AP764,BaseEqptCdF!$C$5:$E$161,3,FALSE),2)="SB",1*52,VLOOKUP($AP764,BaseEqptCdF!$C$5:$S$161,12,FALSE)*0.2*300))))</f>
        <v/>
      </c>
      <c r="BF764" s="3" t="str">
        <f>IF($L764="","",IF(SUM($AJ764:AM764)=0,$AF764,IF(LEFT(VLOOKUP($AP764,BaseEqptCdF!$C$5:$E$161,3,FALSE),2)="SD",0,IF(LEFT(VLOOKUP($AP764,BaseEqptCdF!$C$5:$E$161,3,FALSE),2)="SB",1*52,VLOOKUP($AP764,BaseEqptCdF!$C$5:$S$161,12,FALSE)*0.2*300))))</f>
        <v/>
      </c>
      <c r="BG764" s="3" t="str">
        <f>IF($L764="","",IF(SUM($AJ764:AN764)=0,$AF764,IF(LEFT(VLOOKUP($AP764,BaseEqptCdF!$C$5:$E$161,3,FALSE),2)="SD",0,IF(LEFT(VLOOKUP($AP764,BaseEqptCdF!$C$5:$E$161,3,FALSE),2)="SB",1*52,VLOOKUP($AP764,BaseEqptCdF!$C$5:$S$161,12,FALSE)*0.2*300))))</f>
        <v/>
      </c>
      <c r="BH764" s="2">
        <f t="shared" si="106"/>
        <v>0</v>
      </c>
    </row>
    <row r="765" spans="1:60" x14ac:dyDescent="0.25">
      <c r="A765" s="296" t="str">
        <f t="array" ref="A765">IF($C765="","",INDEX(Prog!$B$8:$D$300,MATCH($C765,nivo1,0),1))</f>
        <v/>
      </c>
      <c r="B765" s="296" t="str">
        <f t="array" ref="B765">IF($C765="","",INDEX(Prog!$B$8:$D$300,MATCH($C765,nivo1,0),2))</f>
        <v/>
      </c>
      <c r="C765" s="273"/>
      <c r="D765" s="267"/>
      <c r="E765" s="273"/>
      <c r="F765" s="273"/>
      <c r="G765" s="273"/>
      <c r="H765" s="273"/>
      <c r="I765" s="273"/>
      <c r="J765" s="273"/>
      <c r="K765" s="274"/>
      <c r="L765" s="273"/>
      <c r="M765" s="273"/>
      <c r="N765" s="273"/>
      <c r="O765" s="275"/>
      <c r="P765" s="273"/>
      <c r="Q765" s="273"/>
      <c r="R765" s="273"/>
      <c r="S765" s="273"/>
      <c r="T765" s="276"/>
      <c r="U765" s="276"/>
      <c r="V765" s="276"/>
      <c r="W765" s="276"/>
      <c r="X765" s="277"/>
      <c r="Y765" s="278"/>
      <c r="AA765" s="8" t="str">
        <f>IF($L765="","",VLOOKUP($L765,BaseEqptCdF!$C$5:$E$161,2,FALSE))</f>
        <v/>
      </c>
      <c r="AB765" s="8" t="str">
        <f>IF($L765="","",VLOOKUP($L765,BaseEqptCdF!$C$5:$E$161,3,FALSE))</f>
        <v/>
      </c>
      <c r="AC765" s="7" t="str">
        <f>IF($L765="","",VLOOKUP($L765,BaseEqptCdF!$C$5:$I$161,6,FALSE))</f>
        <v/>
      </c>
      <c r="AD765" s="7" t="str">
        <f>IF($L765="","",VLOOKUP($L765,BaseEqptCdF!$C$5:$I$161,7,FALSE))</f>
        <v/>
      </c>
      <c r="AE765" s="3" t="str">
        <f>IF($L765="","",VLOOKUP($L765,BaseEqptCdF!$C$5:$R$161,16,FALSE)*$AC$3)</f>
        <v/>
      </c>
      <c r="AF765" s="3" t="str">
        <f>IF($L765="","",IF(LEFT($AB765,2)="SD",0,IF(LEFT($AB765,2)="SB",1*52,IF($N765=Prog!$P$17,VLOOKUP($L765,BaseEqptCdF!$C$5:$P$161,14,FALSE)*1*300,VLOOKUP($L765,BaseEqptCdF!$C$5:$P$161,12,FALSE)*0.2*300))))</f>
        <v/>
      </c>
      <c r="AG765" s="6" t="str">
        <f t="shared" si="100"/>
        <v/>
      </c>
      <c r="AH765" s="6">
        <f>IF($U765=Prog!$S$18,YEAR($X765),"")</f>
        <v>1900</v>
      </c>
      <c r="AI765" s="5" t="str">
        <f>IF(OR($AG765="",$U765=Prog!$S$18),"",IF(OR($U765=Prog!$S$17,$U765=Prog!$S$16),YEAR($X765),IF($AG765="ND","ND",$AI$8+$O765)))</f>
        <v/>
      </c>
      <c r="AJ765" s="3" t="str">
        <f t="shared" si="102"/>
        <v/>
      </c>
      <c r="AK765" s="3" t="str">
        <f t="shared" si="101"/>
        <v/>
      </c>
      <c r="AL765" s="3" t="str">
        <f t="shared" si="101"/>
        <v/>
      </c>
      <c r="AM765" s="3" t="str">
        <f t="shared" si="101"/>
        <v/>
      </c>
      <c r="AN765" s="3" t="str">
        <f t="shared" si="101"/>
        <v/>
      </c>
      <c r="AO765" s="2">
        <f t="shared" si="103"/>
        <v>0</v>
      </c>
      <c r="AP765" s="4"/>
      <c r="AQ765" s="3">
        <f>IF(AJ765=1,VLOOKUP($AP765,BaseEqptCdF!$C$5:$R$161,16,FALSE),0)</f>
        <v>0</v>
      </c>
      <c r="AR765" s="3">
        <f>IF(AK765=1,VLOOKUP($AP765,BaseEqptCdF!$C$5:$R$161,16,FALSE),0)</f>
        <v>0</v>
      </c>
      <c r="AS765" s="3">
        <f>IF(AL765=1,VLOOKUP($AP765,BaseEqptCdF!$C$5:$R$161,16,FALSE),0)</f>
        <v>0</v>
      </c>
      <c r="AT765" s="3">
        <f>IF(AM765=1,VLOOKUP($AP765,BaseEqptCdF!$C$5:$R$161,16,FALSE),0)</f>
        <v>0</v>
      </c>
      <c r="AU765" s="3">
        <f>IF(AN765=1,VLOOKUP($AP765,BaseEqptCdF!$C$5:$R$161,16,FALSE),0)</f>
        <v>0</v>
      </c>
      <c r="AV765" s="2">
        <f t="shared" si="104"/>
        <v>0</v>
      </c>
      <c r="AW765" s="3" t="str">
        <f>IF($L765="","",IF(SUM($AJ765:AJ765)=0,$AE765,VLOOKUP($AP765,BaseEqptCdF!$C$5:$R$161,16,FALSE)*$AC$3))</f>
        <v/>
      </c>
      <c r="AX765" s="3" t="str">
        <f>IF($L765="","",IF(SUM($AJ765:AK765)=0,$AE765,VLOOKUP($AP765,BaseEqptCdF!$C$5:$R$161,16,FALSE)*$AC$3))</f>
        <v/>
      </c>
      <c r="AY765" s="3" t="str">
        <f>IF($L765="","",IF(SUM($AJ765:AL765)=0,$AE765,VLOOKUP($AP765,BaseEqptCdF!$C$5:$R$161,16,FALSE)*$AC$3))</f>
        <v/>
      </c>
      <c r="AZ765" s="3" t="str">
        <f>IF($L765="","",IF(SUM($AJ765:AM765)=0,$AE765,VLOOKUP($AP765,BaseEqptCdF!$C$5:$R$161,16,FALSE)*$AC$3))</f>
        <v/>
      </c>
      <c r="BA765" s="3" t="str">
        <f>IF($L765="","",IF(SUM($AJ765:AN765)=0,$AE765,VLOOKUP($AP765,BaseEqptCdF!$C$5:$R$161,16,FALSE)*$AC$3))</f>
        <v/>
      </c>
      <c r="BB765" s="2">
        <f t="shared" si="105"/>
        <v>0</v>
      </c>
      <c r="BC765" s="3" t="str">
        <f>IF($L765="","",IF(SUM($AJ765:AJ765)=0,$AF765,IF(LEFT(VLOOKUP($AP765,BaseEqptCdF!$C$5:$E$161,3,FALSE),2)="SD",0,IF(LEFT(VLOOKUP($AP765,BaseEqptCdF!$C$5:$E$161,3,FALSE),2)="SB",1*52,VLOOKUP($AP765,BaseEqptCdF!$C$5:$S$161,12,FALSE)*0.2*300))))</f>
        <v/>
      </c>
      <c r="BD765" s="3" t="str">
        <f>IF($L765="","",IF(SUM($AJ765:AK765)=0,$AF765,IF(LEFT(VLOOKUP($AP765,BaseEqptCdF!$C$5:$E$161,3,FALSE),2)="SD",0,IF(LEFT(VLOOKUP($AP765,BaseEqptCdF!$C$5:$E$161,3,FALSE),2)="SB",1*52,VLOOKUP($AP765,BaseEqptCdF!$C$5:$S$161,12,FALSE)*0.2*300))))</f>
        <v/>
      </c>
      <c r="BE765" s="3" t="str">
        <f>IF($L765="","",IF(SUM($AJ765:AL765)=0,$AF765,IF(LEFT(VLOOKUP($AP765,BaseEqptCdF!$C$5:$E$161,3,FALSE),2)="SD",0,IF(LEFT(VLOOKUP($AP765,BaseEqptCdF!$C$5:$E$161,3,FALSE),2)="SB",1*52,VLOOKUP($AP765,BaseEqptCdF!$C$5:$S$161,12,FALSE)*0.2*300))))</f>
        <v/>
      </c>
      <c r="BF765" s="3" t="str">
        <f>IF($L765="","",IF(SUM($AJ765:AM765)=0,$AF765,IF(LEFT(VLOOKUP($AP765,BaseEqptCdF!$C$5:$E$161,3,FALSE),2)="SD",0,IF(LEFT(VLOOKUP($AP765,BaseEqptCdF!$C$5:$E$161,3,FALSE),2)="SB",1*52,VLOOKUP($AP765,BaseEqptCdF!$C$5:$S$161,12,FALSE)*0.2*300))))</f>
        <v/>
      </c>
      <c r="BG765" s="3" t="str">
        <f>IF($L765="","",IF(SUM($AJ765:AN765)=0,$AF765,IF(LEFT(VLOOKUP($AP765,BaseEqptCdF!$C$5:$E$161,3,FALSE),2)="SD",0,IF(LEFT(VLOOKUP($AP765,BaseEqptCdF!$C$5:$E$161,3,FALSE),2)="SB",1*52,VLOOKUP($AP765,BaseEqptCdF!$C$5:$S$161,12,FALSE)*0.2*300))))</f>
        <v/>
      </c>
      <c r="BH765" s="2">
        <f t="shared" si="106"/>
        <v>0</v>
      </c>
    </row>
    <row r="766" spans="1:60" x14ac:dyDescent="0.25">
      <c r="A766" s="296" t="str">
        <f t="array" ref="A766">IF($C766="","",INDEX(Prog!$B$8:$D$300,MATCH($C766,nivo1,0),1))</f>
        <v/>
      </c>
      <c r="B766" s="296" t="str">
        <f t="array" ref="B766">IF($C766="","",INDEX(Prog!$B$8:$D$300,MATCH($C766,nivo1,0),2))</f>
        <v/>
      </c>
      <c r="C766" s="273"/>
      <c r="D766" s="267"/>
      <c r="E766" s="273"/>
      <c r="F766" s="273"/>
      <c r="G766" s="273"/>
      <c r="H766" s="273"/>
      <c r="I766" s="273"/>
      <c r="J766" s="273"/>
      <c r="K766" s="274"/>
      <c r="L766" s="273"/>
      <c r="M766" s="273"/>
      <c r="N766" s="273"/>
      <c r="O766" s="275"/>
      <c r="P766" s="273"/>
      <c r="Q766" s="273"/>
      <c r="R766" s="273"/>
      <c r="S766" s="273"/>
      <c r="T766" s="276"/>
      <c r="U766" s="276"/>
      <c r="V766" s="276"/>
      <c r="W766" s="276"/>
      <c r="X766" s="277"/>
      <c r="Y766" s="278"/>
      <c r="AA766" s="8" t="str">
        <f>IF($L766="","",VLOOKUP($L766,BaseEqptCdF!$C$5:$E$161,2,FALSE))</f>
        <v/>
      </c>
      <c r="AB766" s="8" t="str">
        <f>IF($L766="","",VLOOKUP($L766,BaseEqptCdF!$C$5:$E$161,3,FALSE))</f>
        <v/>
      </c>
      <c r="AC766" s="7" t="str">
        <f>IF($L766="","",VLOOKUP($L766,BaseEqptCdF!$C$5:$I$161,6,FALSE))</f>
        <v/>
      </c>
      <c r="AD766" s="7" t="str">
        <f>IF($L766="","",VLOOKUP($L766,BaseEqptCdF!$C$5:$I$161,7,FALSE))</f>
        <v/>
      </c>
      <c r="AE766" s="3" t="str">
        <f>IF($L766="","",VLOOKUP($L766,BaseEqptCdF!$C$5:$R$161,16,FALSE)*$AC$3)</f>
        <v/>
      </c>
      <c r="AF766" s="3" t="str">
        <f>IF($L766="","",IF(LEFT($AB766,2)="SD",0,IF(LEFT($AB766,2)="SB",1*52,IF($N766=Prog!$P$17,VLOOKUP($L766,BaseEqptCdF!$C$5:$P$161,14,FALSE)*1*300,VLOOKUP($L766,BaseEqptCdF!$C$5:$P$161,12,FALSE)*0.2*300))))</f>
        <v/>
      </c>
      <c r="AG766" s="6" t="str">
        <f t="shared" si="100"/>
        <v/>
      </c>
      <c r="AH766" s="6">
        <f>IF($U766=Prog!$S$18,YEAR($X766),"")</f>
        <v>1900</v>
      </c>
      <c r="AI766" s="5" t="str">
        <f>IF(OR($AG766="",$U766=Prog!$S$18),"",IF(OR($U766=Prog!$S$17,$U766=Prog!$S$16),YEAR($X766),IF($AG766="ND","ND",$AI$8+$O766)))</f>
        <v/>
      </c>
      <c r="AJ766" s="3" t="str">
        <f t="shared" si="102"/>
        <v/>
      </c>
      <c r="AK766" s="3" t="str">
        <f t="shared" si="101"/>
        <v/>
      </c>
      <c r="AL766" s="3" t="str">
        <f t="shared" si="101"/>
        <v/>
      </c>
      <c r="AM766" s="3" t="str">
        <f t="shared" si="101"/>
        <v/>
      </c>
      <c r="AN766" s="3" t="str">
        <f t="shared" si="101"/>
        <v/>
      </c>
      <c r="AO766" s="2">
        <f t="shared" si="103"/>
        <v>0</v>
      </c>
      <c r="AP766" s="4"/>
      <c r="AQ766" s="3">
        <f>IF(AJ766=1,VLOOKUP($AP766,BaseEqptCdF!$C$5:$R$161,16,FALSE),0)</f>
        <v>0</v>
      </c>
      <c r="AR766" s="3">
        <f>IF(AK766=1,VLOOKUP($AP766,BaseEqptCdF!$C$5:$R$161,16,FALSE),0)</f>
        <v>0</v>
      </c>
      <c r="AS766" s="3">
        <f>IF(AL766=1,VLOOKUP($AP766,BaseEqptCdF!$C$5:$R$161,16,FALSE),0)</f>
        <v>0</v>
      </c>
      <c r="AT766" s="3">
        <f>IF(AM766=1,VLOOKUP($AP766,BaseEqptCdF!$C$5:$R$161,16,FALSE),0)</f>
        <v>0</v>
      </c>
      <c r="AU766" s="3">
        <f>IF(AN766=1,VLOOKUP($AP766,BaseEqptCdF!$C$5:$R$161,16,FALSE),0)</f>
        <v>0</v>
      </c>
      <c r="AV766" s="2">
        <f t="shared" si="104"/>
        <v>0</v>
      </c>
      <c r="AW766" s="3" t="str">
        <f>IF($L766="","",IF(SUM($AJ766:AJ766)=0,$AE766,VLOOKUP($AP766,BaseEqptCdF!$C$5:$R$161,16,FALSE)*$AC$3))</f>
        <v/>
      </c>
      <c r="AX766" s="3" t="str">
        <f>IF($L766="","",IF(SUM($AJ766:AK766)=0,$AE766,VLOOKUP($AP766,BaseEqptCdF!$C$5:$R$161,16,FALSE)*$AC$3))</f>
        <v/>
      </c>
      <c r="AY766" s="3" t="str">
        <f>IF($L766="","",IF(SUM($AJ766:AL766)=0,$AE766,VLOOKUP($AP766,BaseEqptCdF!$C$5:$R$161,16,FALSE)*$AC$3))</f>
        <v/>
      </c>
      <c r="AZ766" s="3" t="str">
        <f>IF($L766="","",IF(SUM($AJ766:AM766)=0,$AE766,VLOOKUP($AP766,BaseEqptCdF!$C$5:$R$161,16,FALSE)*$AC$3))</f>
        <v/>
      </c>
      <c r="BA766" s="3" t="str">
        <f>IF($L766="","",IF(SUM($AJ766:AN766)=0,$AE766,VLOOKUP($AP766,BaseEqptCdF!$C$5:$R$161,16,FALSE)*$AC$3))</f>
        <v/>
      </c>
      <c r="BB766" s="2">
        <f t="shared" si="105"/>
        <v>0</v>
      </c>
      <c r="BC766" s="3" t="str">
        <f>IF($L766="","",IF(SUM($AJ766:AJ766)=0,$AF766,IF(LEFT(VLOOKUP($AP766,BaseEqptCdF!$C$5:$E$161,3,FALSE),2)="SD",0,IF(LEFT(VLOOKUP($AP766,BaseEqptCdF!$C$5:$E$161,3,FALSE),2)="SB",1*52,VLOOKUP($AP766,BaseEqptCdF!$C$5:$S$161,12,FALSE)*0.2*300))))</f>
        <v/>
      </c>
      <c r="BD766" s="3" t="str">
        <f>IF($L766="","",IF(SUM($AJ766:AK766)=0,$AF766,IF(LEFT(VLOOKUP($AP766,BaseEqptCdF!$C$5:$E$161,3,FALSE),2)="SD",0,IF(LEFT(VLOOKUP($AP766,BaseEqptCdF!$C$5:$E$161,3,FALSE),2)="SB",1*52,VLOOKUP($AP766,BaseEqptCdF!$C$5:$S$161,12,FALSE)*0.2*300))))</f>
        <v/>
      </c>
      <c r="BE766" s="3" t="str">
        <f>IF($L766="","",IF(SUM($AJ766:AL766)=0,$AF766,IF(LEFT(VLOOKUP($AP766,BaseEqptCdF!$C$5:$E$161,3,FALSE),2)="SD",0,IF(LEFT(VLOOKUP($AP766,BaseEqptCdF!$C$5:$E$161,3,FALSE),2)="SB",1*52,VLOOKUP($AP766,BaseEqptCdF!$C$5:$S$161,12,FALSE)*0.2*300))))</f>
        <v/>
      </c>
      <c r="BF766" s="3" t="str">
        <f>IF($L766="","",IF(SUM($AJ766:AM766)=0,$AF766,IF(LEFT(VLOOKUP($AP766,BaseEqptCdF!$C$5:$E$161,3,FALSE),2)="SD",0,IF(LEFT(VLOOKUP($AP766,BaseEqptCdF!$C$5:$E$161,3,FALSE),2)="SB",1*52,VLOOKUP($AP766,BaseEqptCdF!$C$5:$S$161,12,FALSE)*0.2*300))))</f>
        <v/>
      </c>
      <c r="BG766" s="3" t="str">
        <f>IF($L766="","",IF(SUM($AJ766:AN766)=0,$AF766,IF(LEFT(VLOOKUP($AP766,BaseEqptCdF!$C$5:$E$161,3,FALSE),2)="SD",0,IF(LEFT(VLOOKUP($AP766,BaseEqptCdF!$C$5:$E$161,3,FALSE),2)="SB",1*52,VLOOKUP($AP766,BaseEqptCdF!$C$5:$S$161,12,FALSE)*0.2*300))))</f>
        <v/>
      </c>
      <c r="BH766" s="2">
        <f t="shared" si="106"/>
        <v>0</v>
      </c>
    </row>
    <row r="767" spans="1:60" x14ac:dyDescent="0.25">
      <c r="A767" s="296" t="str">
        <f t="array" ref="A767">IF($C767="","",INDEX(Prog!$B$8:$D$300,MATCH($C767,nivo1,0),1))</f>
        <v/>
      </c>
      <c r="B767" s="296" t="str">
        <f t="array" ref="B767">IF($C767="","",INDEX(Prog!$B$8:$D$300,MATCH($C767,nivo1,0),2))</f>
        <v/>
      </c>
      <c r="C767" s="273"/>
      <c r="D767" s="267"/>
      <c r="E767" s="273"/>
      <c r="F767" s="273"/>
      <c r="G767" s="273"/>
      <c r="H767" s="273"/>
      <c r="I767" s="273"/>
      <c r="J767" s="273"/>
      <c r="K767" s="274"/>
      <c r="L767" s="273"/>
      <c r="M767" s="273"/>
      <c r="N767" s="273"/>
      <c r="O767" s="275"/>
      <c r="P767" s="273"/>
      <c r="Q767" s="273"/>
      <c r="R767" s="273"/>
      <c r="S767" s="273"/>
      <c r="T767" s="276"/>
      <c r="U767" s="276"/>
      <c r="V767" s="276"/>
      <c r="W767" s="276"/>
      <c r="X767" s="277"/>
      <c r="Y767" s="278"/>
      <c r="AA767" s="8" t="str">
        <f>IF($L767="","",VLOOKUP($L767,BaseEqptCdF!$C$5:$E$161,2,FALSE))</f>
        <v/>
      </c>
      <c r="AB767" s="8" t="str">
        <f>IF($L767="","",VLOOKUP($L767,BaseEqptCdF!$C$5:$E$161,3,FALSE))</f>
        <v/>
      </c>
      <c r="AC767" s="7" t="str">
        <f>IF($L767="","",VLOOKUP($L767,BaseEqptCdF!$C$5:$I$161,6,FALSE))</f>
        <v/>
      </c>
      <c r="AD767" s="7" t="str">
        <f>IF($L767="","",VLOOKUP($L767,BaseEqptCdF!$C$5:$I$161,7,FALSE))</f>
        <v/>
      </c>
      <c r="AE767" s="3" t="str">
        <f>IF($L767="","",VLOOKUP($L767,BaseEqptCdF!$C$5:$R$161,16,FALSE)*$AC$3)</f>
        <v/>
      </c>
      <c r="AF767" s="3" t="str">
        <f>IF($L767="","",IF(LEFT($AB767,2)="SD",0,IF(LEFT($AB767,2)="SB",1*52,IF($N767=Prog!$P$17,VLOOKUP($L767,BaseEqptCdF!$C$5:$P$161,14,FALSE)*1*300,VLOOKUP($L767,BaseEqptCdF!$C$5:$P$161,12,FALSE)*0.2*300))))</f>
        <v/>
      </c>
      <c r="AG767" s="6" t="str">
        <f t="shared" si="100"/>
        <v/>
      </c>
      <c r="AH767" s="6">
        <f>IF($U767=Prog!$S$18,YEAR($X767),"")</f>
        <v>1900</v>
      </c>
      <c r="AI767" s="5" t="str">
        <f>IF(OR($AG767="",$U767=Prog!$S$18),"",IF(OR($U767=Prog!$S$17,$U767=Prog!$S$16),YEAR($X767),IF($AG767="ND","ND",$AI$8+$O767)))</f>
        <v/>
      </c>
      <c r="AJ767" s="3" t="str">
        <f t="shared" si="102"/>
        <v/>
      </c>
      <c r="AK767" s="3" t="str">
        <f t="shared" si="101"/>
        <v/>
      </c>
      <c r="AL767" s="3" t="str">
        <f t="shared" si="101"/>
        <v/>
      </c>
      <c r="AM767" s="3" t="str">
        <f t="shared" si="101"/>
        <v/>
      </c>
      <c r="AN767" s="3" t="str">
        <f t="shared" si="101"/>
        <v/>
      </c>
      <c r="AO767" s="2">
        <f t="shared" si="103"/>
        <v>0</v>
      </c>
      <c r="AP767" s="4"/>
      <c r="AQ767" s="3">
        <f>IF(AJ767=1,VLOOKUP($AP767,BaseEqptCdF!$C$5:$R$161,16,FALSE),0)</f>
        <v>0</v>
      </c>
      <c r="AR767" s="3">
        <f>IF(AK767=1,VLOOKUP($AP767,BaseEqptCdF!$C$5:$R$161,16,FALSE),0)</f>
        <v>0</v>
      </c>
      <c r="AS767" s="3">
        <f>IF(AL767=1,VLOOKUP($AP767,BaseEqptCdF!$C$5:$R$161,16,FALSE),0)</f>
        <v>0</v>
      </c>
      <c r="AT767" s="3">
        <f>IF(AM767=1,VLOOKUP($AP767,BaseEqptCdF!$C$5:$R$161,16,FALSE),0)</f>
        <v>0</v>
      </c>
      <c r="AU767" s="3">
        <f>IF(AN767=1,VLOOKUP($AP767,BaseEqptCdF!$C$5:$R$161,16,FALSE),0)</f>
        <v>0</v>
      </c>
      <c r="AV767" s="2">
        <f t="shared" si="104"/>
        <v>0</v>
      </c>
      <c r="AW767" s="3" t="str">
        <f>IF($L767="","",IF(SUM($AJ767:AJ767)=0,$AE767,VLOOKUP($AP767,BaseEqptCdF!$C$5:$R$161,16,FALSE)*$AC$3))</f>
        <v/>
      </c>
      <c r="AX767" s="3" t="str">
        <f>IF($L767="","",IF(SUM($AJ767:AK767)=0,$AE767,VLOOKUP($AP767,BaseEqptCdF!$C$5:$R$161,16,FALSE)*$AC$3))</f>
        <v/>
      </c>
      <c r="AY767" s="3" t="str">
        <f>IF($L767="","",IF(SUM($AJ767:AL767)=0,$AE767,VLOOKUP($AP767,BaseEqptCdF!$C$5:$R$161,16,FALSE)*$AC$3))</f>
        <v/>
      </c>
      <c r="AZ767" s="3" t="str">
        <f>IF($L767="","",IF(SUM($AJ767:AM767)=0,$AE767,VLOOKUP($AP767,BaseEqptCdF!$C$5:$R$161,16,FALSE)*$AC$3))</f>
        <v/>
      </c>
      <c r="BA767" s="3" t="str">
        <f>IF($L767="","",IF(SUM($AJ767:AN767)=0,$AE767,VLOOKUP($AP767,BaseEqptCdF!$C$5:$R$161,16,FALSE)*$AC$3))</f>
        <v/>
      </c>
      <c r="BB767" s="2">
        <f t="shared" si="105"/>
        <v>0</v>
      </c>
      <c r="BC767" s="3" t="str">
        <f>IF($L767="","",IF(SUM($AJ767:AJ767)=0,$AF767,IF(LEFT(VLOOKUP($AP767,BaseEqptCdF!$C$5:$E$161,3,FALSE),2)="SD",0,IF(LEFT(VLOOKUP($AP767,BaseEqptCdF!$C$5:$E$161,3,FALSE),2)="SB",1*52,VLOOKUP($AP767,BaseEqptCdF!$C$5:$S$161,12,FALSE)*0.2*300))))</f>
        <v/>
      </c>
      <c r="BD767" s="3" t="str">
        <f>IF($L767="","",IF(SUM($AJ767:AK767)=0,$AF767,IF(LEFT(VLOOKUP($AP767,BaseEqptCdF!$C$5:$E$161,3,FALSE),2)="SD",0,IF(LEFT(VLOOKUP($AP767,BaseEqptCdF!$C$5:$E$161,3,FALSE),2)="SB",1*52,VLOOKUP($AP767,BaseEqptCdF!$C$5:$S$161,12,FALSE)*0.2*300))))</f>
        <v/>
      </c>
      <c r="BE767" s="3" t="str">
        <f>IF($L767="","",IF(SUM($AJ767:AL767)=0,$AF767,IF(LEFT(VLOOKUP($AP767,BaseEqptCdF!$C$5:$E$161,3,FALSE),2)="SD",0,IF(LEFT(VLOOKUP($AP767,BaseEqptCdF!$C$5:$E$161,3,FALSE),2)="SB",1*52,VLOOKUP($AP767,BaseEqptCdF!$C$5:$S$161,12,FALSE)*0.2*300))))</f>
        <v/>
      </c>
      <c r="BF767" s="3" t="str">
        <f>IF($L767="","",IF(SUM($AJ767:AM767)=0,$AF767,IF(LEFT(VLOOKUP($AP767,BaseEqptCdF!$C$5:$E$161,3,FALSE),2)="SD",0,IF(LEFT(VLOOKUP($AP767,BaseEqptCdF!$C$5:$E$161,3,FALSE),2)="SB",1*52,VLOOKUP($AP767,BaseEqptCdF!$C$5:$S$161,12,FALSE)*0.2*300))))</f>
        <v/>
      </c>
      <c r="BG767" s="3" t="str">
        <f>IF($L767="","",IF(SUM($AJ767:AN767)=0,$AF767,IF(LEFT(VLOOKUP($AP767,BaseEqptCdF!$C$5:$E$161,3,FALSE),2)="SD",0,IF(LEFT(VLOOKUP($AP767,BaseEqptCdF!$C$5:$E$161,3,FALSE),2)="SB",1*52,VLOOKUP($AP767,BaseEqptCdF!$C$5:$S$161,12,FALSE)*0.2*300))))</f>
        <v/>
      </c>
      <c r="BH767" s="2">
        <f t="shared" si="106"/>
        <v>0</v>
      </c>
    </row>
    <row r="768" spans="1:60" x14ac:dyDescent="0.25">
      <c r="A768" s="296" t="str">
        <f t="array" ref="A768">IF($C768="","",INDEX(Prog!$B$8:$D$300,MATCH($C768,nivo1,0),1))</f>
        <v/>
      </c>
      <c r="B768" s="296" t="str">
        <f t="array" ref="B768">IF($C768="","",INDEX(Prog!$B$8:$D$300,MATCH($C768,nivo1,0),2))</f>
        <v/>
      </c>
      <c r="C768" s="273"/>
      <c r="D768" s="267"/>
      <c r="E768" s="273"/>
      <c r="F768" s="273"/>
      <c r="G768" s="273"/>
      <c r="H768" s="273"/>
      <c r="I768" s="273"/>
      <c r="J768" s="273"/>
      <c r="K768" s="274"/>
      <c r="L768" s="273"/>
      <c r="M768" s="273"/>
      <c r="N768" s="273"/>
      <c r="O768" s="275"/>
      <c r="P768" s="273"/>
      <c r="Q768" s="273"/>
      <c r="R768" s="273"/>
      <c r="S768" s="273"/>
      <c r="T768" s="276"/>
      <c r="U768" s="276"/>
      <c r="V768" s="276"/>
      <c r="W768" s="276"/>
      <c r="X768" s="277"/>
      <c r="Y768" s="278"/>
      <c r="AA768" s="8" t="str">
        <f>IF($L768="","",VLOOKUP($L768,BaseEqptCdF!$C$5:$E$161,2,FALSE))</f>
        <v/>
      </c>
      <c r="AB768" s="8" t="str">
        <f>IF($L768="","",VLOOKUP($L768,BaseEqptCdF!$C$5:$E$161,3,FALSE))</f>
        <v/>
      </c>
      <c r="AC768" s="7" t="str">
        <f>IF($L768="","",VLOOKUP($L768,BaseEqptCdF!$C$5:$I$161,6,FALSE))</f>
        <v/>
      </c>
      <c r="AD768" s="7" t="str">
        <f>IF($L768="","",VLOOKUP($L768,BaseEqptCdF!$C$5:$I$161,7,FALSE))</f>
        <v/>
      </c>
      <c r="AE768" s="3" t="str">
        <f>IF($L768="","",VLOOKUP($L768,BaseEqptCdF!$C$5:$R$161,16,FALSE)*$AC$3)</f>
        <v/>
      </c>
      <c r="AF768" s="3" t="str">
        <f>IF($L768="","",IF(LEFT($AB768,2)="SD",0,IF(LEFT($AB768,2)="SB",1*52,IF($N768=Prog!$P$17,VLOOKUP($L768,BaseEqptCdF!$C$5:$P$161,14,FALSE)*1*300,VLOOKUP($L768,BaseEqptCdF!$C$5:$P$161,12,FALSE)*0.2*300))))</f>
        <v/>
      </c>
      <c r="AG768" s="6" t="str">
        <f t="shared" si="100"/>
        <v/>
      </c>
      <c r="AH768" s="6">
        <f>IF($U768=Prog!$S$18,YEAR($X768),"")</f>
        <v>1900</v>
      </c>
      <c r="AI768" s="5" t="str">
        <f>IF(OR($AG768="",$U768=Prog!$S$18),"",IF(OR($U768=Prog!$S$17,$U768=Prog!$S$16),YEAR($X768),IF($AG768="ND","ND",$AI$8+$O768)))</f>
        <v/>
      </c>
      <c r="AJ768" s="3" t="str">
        <f t="shared" si="102"/>
        <v/>
      </c>
      <c r="AK768" s="3" t="str">
        <f t="shared" si="101"/>
        <v/>
      </c>
      <c r="AL768" s="3" t="str">
        <f t="shared" si="101"/>
        <v/>
      </c>
      <c r="AM768" s="3" t="str">
        <f t="shared" si="101"/>
        <v/>
      </c>
      <c r="AN768" s="3" t="str">
        <f t="shared" si="101"/>
        <v/>
      </c>
      <c r="AO768" s="2">
        <f t="shared" si="103"/>
        <v>0</v>
      </c>
      <c r="AP768" s="4"/>
      <c r="AQ768" s="3">
        <f>IF(AJ768=1,VLOOKUP($AP768,BaseEqptCdF!$C$5:$R$161,16,FALSE),0)</f>
        <v>0</v>
      </c>
      <c r="AR768" s="3">
        <f>IF(AK768=1,VLOOKUP($AP768,BaseEqptCdF!$C$5:$R$161,16,FALSE),0)</f>
        <v>0</v>
      </c>
      <c r="AS768" s="3">
        <f>IF(AL768=1,VLOOKUP($AP768,BaseEqptCdF!$C$5:$R$161,16,FALSE),0)</f>
        <v>0</v>
      </c>
      <c r="AT768" s="3">
        <f>IF(AM768=1,VLOOKUP($AP768,BaseEqptCdF!$C$5:$R$161,16,FALSE),0)</f>
        <v>0</v>
      </c>
      <c r="AU768" s="3">
        <f>IF(AN768=1,VLOOKUP($AP768,BaseEqptCdF!$C$5:$R$161,16,FALSE),0)</f>
        <v>0</v>
      </c>
      <c r="AV768" s="2">
        <f t="shared" si="104"/>
        <v>0</v>
      </c>
      <c r="AW768" s="3" t="str">
        <f>IF($L768="","",IF(SUM($AJ768:AJ768)=0,$AE768,VLOOKUP($AP768,BaseEqptCdF!$C$5:$R$161,16,FALSE)*$AC$3))</f>
        <v/>
      </c>
      <c r="AX768" s="3" t="str">
        <f>IF($L768="","",IF(SUM($AJ768:AK768)=0,$AE768,VLOOKUP($AP768,BaseEqptCdF!$C$5:$R$161,16,FALSE)*$AC$3))</f>
        <v/>
      </c>
      <c r="AY768" s="3" t="str">
        <f>IF($L768="","",IF(SUM($AJ768:AL768)=0,$AE768,VLOOKUP($AP768,BaseEqptCdF!$C$5:$R$161,16,FALSE)*$AC$3))</f>
        <v/>
      </c>
      <c r="AZ768" s="3" t="str">
        <f>IF($L768="","",IF(SUM($AJ768:AM768)=0,$AE768,VLOOKUP($AP768,BaseEqptCdF!$C$5:$R$161,16,FALSE)*$AC$3))</f>
        <v/>
      </c>
      <c r="BA768" s="3" t="str">
        <f>IF($L768="","",IF(SUM($AJ768:AN768)=0,$AE768,VLOOKUP($AP768,BaseEqptCdF!$C$5:$R$161,16,FALSE)*$AC$3))</f>
        <v/>
      </c>
      <c r="BB768" s="2">
        <f t="shared" si="105"/>
        <v>0</v>
      </c>
      <c r="BC768" s="3" t="str">
        <f>IF($L768="","",IF(SUM($AJ768:AJ768)=0,$AF768,IF(LEFT(VLOOKUP($AP768,BaseEqptCdF!$C$5:$E$161,3,FALSE),2)="SD",0,IF(LEFT(VLOOKUP($AP768,BaseEqptCdF!$C$5:$E$161,3,FALSE),2)="SB",1*52,VLOOKUP($AP768,BaseEqptCdF!$C$5:$S$161,12,FALSE)*0.2*300))))</f>
        <v/>
      </c>
      <c r="BD768" s="3" t="str">
        <f>IF($L768="","",IF(SUM($AJ768:AK768)=0,$AF768,IF(LEFT(VLOOKUP($AP768,BaseEqptCdF!$C$5:$E$161,3,FALSE),2)="SD",0,IF(LEFT(VLOOKUP($AP768,BaseEqptCdF!$C$5:$E$161,3,FALSE),2)="SB",1*52,VLOOKUP($AP768,BaseEqptCdF!$C$5:$S$161,12,FALSE)*0.2*300))))</f>
        <v/>
      </c>
      <c r="BE768" s="3" t="str">
        <f>IF($L768="","",IF(SUM($AJ768:AL768)=0,$AF768,IF(LEFT(VLOOKUP($AP768,BaseEqptCdF!$C$5:$E$161,3,FALSE),2)="SD",0,IF(LEFT(VLOOKUP($AP768,BaseEqptCdF!$C$5:$E$161,3,FALSE),2)="SB",1*52,VLOOKUP($AP768,BaseEqptCdF!$C$5:$S$161,12,FALSE)*0.2*300))))</f>
        <v/>
      </c>
      <c r="BF768" s="3" t="str">
        <f>IF($L768="","",IF(SUM($AJ768:AM768)=0,$AF768,IF(LEFT(VLOOKUP($AP768,BaseEqptCdF!$C$5:$E$161,3,FALSE),2)="SD",0,IF(LEFT(VLOOKUP($AP768,BaseEqptCdF!$C$5:$E$161,3,FALSE),2)="SB",1*52,VLOOKUP($AP768,BaseEqptCdF!$C$5:$S$161,12,FALSE)*0.2*300))))</f>
        <v/>
      </c>
      <c r="BG768" s="3" t="str">
        <f>IF($L768="","",IF(SUM($AJ768:AN768)=0,$AF768,IF(LEFT(VLOOKUP($AP768,BaseEqptCdF!$C$5:$E$161,3,FALSE),2)="SD",0,IF(LEFT(VLOOKUP($AP768,BaseEqptCdF!$C$5:$E$161,3,FALSE),2)="SB",1*52,VLOOKUP($AP768,BaseEqptCdF!$C$5:$S$161,12,FALSE)*0.2*300))))</f>
        <v/>
      </c>
      <c r="BH768" s="2">
        <f t="shared" si="106"/>
        <v>0</v>
      </c>
    </row>
    <row r="769" spans="1:60" x14ac:dyDescent="0.25">
      <c r="A769" s="296" t="str">
        <f t="array" ref="A769">IF($C769="","",INDEX(Prog!$B$8:$D$300,MATCH($C769,nivo1,0),1))</f>
        <v/>
      </c>
      <c r="B769" s="296" t="str">
        <f t="array" ref="B769">IF($C769="","",INDEX(Prog!$B$8:$D$300,MATCH($C769,nivo1,0),2))</f>
        <v/>
      </c>
      <c r="C769" s="273"/>
      <c r="D769" s="267"/>
      <c r="E769" s="273"/>
      <c r="F769" s="273"/>
      <c r="G769" s="273"/>
      <c r="H769" s="273"/>
      <c r="I769" s="273"/>
      <c r="J769" s="273"/>
      <c r="K769" s="274"/>
      <c r="L769" s="273"/>
      <c r="M769" s="273"/>
      <c r="N769" s="273"/>
      <c r="O769" s="275"/>
      <c r="P769" s="273"/>
      <c r="Q769" s="273"/>
      <c r="R769" s="273"/>
      <c r="S769" s="273"/>
      <c r="T769" s="276"/>
      <c r="U769" s="276"/>
      <c r="V769" s="276"/>
      <c r="W769" s="276"/>
      <c r="X769" s="277"/>
      <c r="Y769" s="278"/>
      <c r="AA769" s="8" t="str">
        <f>IF($L769="","",VLOOKUP($L769,BaseEqptCdF!$C$5:$E$161,2,FALSE))</f>
        <v/>
      </c>
      <c r="AB769" s="8" t="str">
        <f>IF($L769="","",VLOOKUP($L769,BaseEqptCdF!$C$5:$E$161,3,FALSE))</f>
        <v/>
      </c>
      <c r="AC769" s="7" t="str">
        <f>IF($L769="","",VLOOKUP($L769,BaseEqptCdF!$C$5:$I$161,6,FALSE))</f>
        <v/>
      </c>
      <c r="AD769" s="7" t="str">
        <f>IF($L769="","",VLOOKUP($L769,BaseEqptCdF!$C$5:$I$161,7,FALSE))</f>
        <v/>
      </c>
      <c r="AE769" s="3" t="str">
        <f>IF($L769="","",VLOOKUP($L769,BaseEqptCdF!$C$5:$R$161,16,FALSE)*$AC$3)</f>
        <v/>
      </c>
      <c r="AF769" s="3" t="str">
        <f>IF($L769="","",IF(LEFT($AB769,2)="SD",0,IF(LEFT($AB769,2)="SB",1*52,IF($N769=Prog!$P$17,VLOOKUP($L769,BaseEqptCdF!$C$5:$P$161,14,FALSE)*1*300,VLOOKUP($L769,BaseEqptCdF!$C$5:$P$161,12,FALSE)*0.2*300))))</f>
        <v/>
      </c>
      <c r="AG769" s="6" t="str">
        <f t="shared" si="100"/>
        <v/>
      </c>
      <c r="AH769" s="6">
        <f>IF($U769=Prog!$S$18,YEAR($X769),"")</f>
        <v>1900</v>
      </c>
      <c r="AI769" s="5" t="str">
        <f>IF(OR($AG769="",$U769=Prog!$S$18),"",IF(OR($U769=Prog!$S$17,$U769=Prog!$S$16),YEAR($X769),IF($AG769="ND","ND",$AI$8+$O769)))</f>
        <v/>
      </c>
      <c r="AJ769" s="3" t="str">
        <f t="shared" si="102"/>
        <v/>
      </c>
      <c r="AK769" s="3" t="str">
        <f t="shared" si="101"/>
        <v/>
      </c>
      <c r="AL769" s="3" t="str">
        <f t="shared" si="101"/>
        <v/>
      </c>
      <c r="AM769" s="3" t="str">
        <f t="shared" si="101"/>
        <v/>
      </c>
      <c r="AN769" s="3" t="str">
        <f t="shared" si="101"/>
        <v/>
      </c>
      <c r="AO769" s="2">
        <f t="shared" si="103"/>
        <v>0</v>
      </c>
      <c r="AP769" s="4"/>
      <c r="AQ769" s="3">
        <f>IF(AJ769=1,VLOOKUP($AP769,BaseEqptCdF!$C$5:$R$161,16,FALSE),0)</f>
        <v>0</v>
      </c>
      <c r="AR769" s="3">
        <f>IF(AK769=1,VLOOKUP($AP769,BaseEqptCdF!$C$5:$R$161,16,FALSE),0)</f>
        <v>0</v>
      </c>
      <c r="AS769" s="3">
        <f>IF(AL769=1,VLOOKUP($AP769,BaseEqptCdF!$C$5:$R$161,16,FALSE),0)</f>
        <v>0</v>
      </c>
      <c r="AT769" s="3">
        <f>IF(AM769=1,VLOOKUP($AP769,BaseEqptCdF!$C$5:$R$161,16,FALSE),0)</f>
        <v>0</v>
      </c>
      <c r="AU769" s="3">
        <f>IF(AN769=1,VLOOKUP($AP769,BaseEqptCdF!$C$5:$R$161,16,FALSE),0)</f>
        <v>0</v>
      </c>
      <c r="AV769" s="2">
        <f t="shared" si="104"/>
        <v>0</v>
      </c>
      <c r="AW769" s="3" t="str">
        <f>IF($L769="","",IF(SUM($AJ769:AJ769)=0,$AE769,VLOOKUP($AP769,BaseEqptCdF!$C$5:$R$161,16,FALSE)*$AC$3))</f>
        <v/>
      </c>
      <c r="AX769" s="3" t="str">
        <f>IF($L769="","",IF(SUM($AJ769:AK769)=0,$AE769,VLOOKUP($AP769,BaseEqptCdF!$C$5:$R$161,16,FALSE)*$AC$3))</f>
        <v/>
      </c>
      <c r="AY769" s="3" t="str">
        <f>IF($L769="","",IF(SUM($AJ769:AL769)=0,$AE769,VLOOKUP($AP769,BaseEqptCdF!$C$5:$R$161,16,FALSE)*$AC$3))</f>
        <v/>
      </c>
      <c r="AZ769" s="3" t="str">
        <f>IF($L769="","",IF(SUM($AJ769:AM769)=0,$AE769,VLOOKUP($AP769,BaseEqptCdF!$C$5:$R$161,16,FALSE)*$AC$3))</f>
        <v/>
      </c>
      <c r="BA769" s="3" t="str">
        <f>IF($L769="","",IF(SUM($AJ769:AN769)=0,$AE769,VLOOKUP($AP769,BaseEqptCdF!$C$5:$R$161,16,FALSE)*$AC$3))</f>
        <v/>
      </c>
      <c r="BB769" s="2">
        <f t="shared" si="105"/>
        <v>0</v>
      </c>
      <c r="BC769" s="3" t="str">
        <f>IF($L769="","",IF(SUM($AJ769:AJ769)=0,$AF769,IF(LEFT(VLOOKUP($AP769,BaseEqptCdF!$C$5:$E$161,3,FALSE),2)="SD",0,IF(LEFT(VLOOKUP($AP769,BaseEqptCdF!$C$5:$E$161,3,FALSE),2)="SB",1*52,VLOOKUP($AP769,BaseEqptCdF!$C$5:$S$161,12,FALSE)*0.2*300))))</f>
        <v/>
      </c>
      <c r="BD769" s="3" t="str">
        <f>IF($L769="","",IF(SUM($AJ769:AK769)=0,$AF769,IF(LEFT(VLOOKUP($AP769,BaseEqptCdF!$C$5:$E$161,3,FALSE),2)="SD",0,IF(LEFT(VLOOKUP($AP769,BaseEqptCdF!$C$5:$E$161,3,FALSE),2)="SB",1*52,VLOOKUP($AP769,BaseEqptCdF!$C$5:$S$161,12,FALSE)*0.2*300))))</f>
        <v/>
      </c>
      <c r="BE769" s="3" t="str">
        <f>IF($L769="","",IF(SUM($AJ769:AL769)=0,$AF769,IF(LEFT(VLOOKUP($AP769,BaseEqptCdF!$C$5:$E$161,3,FALSE),2)="SD",0,IF(LEFT(VLOOKUP($AP769,BaseEqptCdF!$C$5:$E$161,3,FALSE),2)="SB",1*52,VLOOKUP($AP769,BaseEqptCdF!$C$5:$S$161,12,FALSE)*0.2*300))))</f>
        <v/>
      </c>
      <c r="BF769" s="3" t="str">
        <f>IF($L769="","",IF(SUM($AJ769:AM769)=0,$AF769,IF(LEFT(VLOOKUP($AP769,BaseEqptCdF!$C$5:$E$161,3,FALSE),2)="SD",0,IF(LEFT(VLOOKUP($AP769,BaseEqptCdF!$C$5:$E$161,3,FALSE),2)="SB",1*52,VLOOKUP($AP769,BaseEqptCdF!$C$5:$S$161,12,FALSE)*0.2*300))))</f>
        <v/>
      </c>
      <c r="BG769" s="3" t="str">
        <f>IF($L769="","",IF(SUM($AJ769:AN769)=0,$AF769,IF(LEFT(VLOOKUP($AP769,BaseEqptCdF!$C$5:$E$161,3,FALSE),2)="SD",0,IF(LEFT(VLOOKUP($AP769,BaseEqptCdF!$C$5:$E$161,3,FALSE),2)="SB",1*52,VLOOKUP($AP769,BaseEqptCdF!$C$5:$S$161,12,FALSE)*0.2*300))))</f>
        <v/>
      </c>
      <c r="BH769" s="2">
        <f t="shared" si="106"/>
        <v>0</v>
      </c>
    </row>
    <row r="770" spans="1:60" x14ac:dyDescent="0.25">
      <c r="A770" s="296" t="str">
        <f t="array" ref="A770">IF($C770="","",INDEX(Prog!$B$8:$D$300,MATCH($C770,nivo1,0),1))</f>
        <v/>
      </c>
      <c r="B770" s="296" t="str">
        <f t="array" ref="B770">IF($C770="","",INDEX(Prog!$B$8:$D$300,MATCH($C770,nivo1,0),2))</f>
        <v/>
      </c>
      <c r="C770" s="273"/>
      <c r="D770" s="267"/>
      <c r="E770" s="273"/>
      <c r="F770" s="273"/>
      <c r="G770" s="273"/>
      <c r="H770" s="273"/>
      <c r="I770" s="273"/>
      <c r="J770" s="273"/>
      <c r="K770" s="274"/>
      <c r="L770" s="273"/>
      <c r="M770" s="273"/>
      <c r="N770" s="273"/>
      <c r="O770" s="275"/>
      <c r="P770" s="273"/>
      <c r="Q770" s="273"/>
      <c r="R770" s="273"/>
      <c r="S770" s="273"/>
      <c r="T770" s="276"/>
      <c r="U770" s="276"/>
      <c r="V770" s="276"/>
      <c r="W770" s="276"/>
      <c r="X770" s="277"/>
      <c r="Y770" s="278"/>
      <c r="AA770" s="8" t="str">
        <f>IF($L770="","",VLOOKUP($L770,BaseEqptCdF!$C$5:$E$161,2,FALSE))</f>
        <v/>
      </c>
      <c r="AB770" s="8" t="str">
        <f>IF($L770="","",VLOOKUP($L770,BaseEqptCdF!$C$5:$E$161,3,FALSE))</f>
        <v/>
      </c>
      <c r="AC770" s="7" t="str">
        <f>IF($L770="","",VLOOKUP($L770,BaseEqptCdF!$C$5:$I$161,6,FALSE))</f>
        <v/>
      </c>
      <c r="AD770" s="7" t="str">
        <f>IF($L770="","",VLOOKUP($L770,BaseEqptCdF!$C$5:$I$161,7,FALSE))</f>
        <v/>
      </c>
      <c r="AE770" s="3" t="str">
        <f>IF($L770="","",VLOOKUP($L770,BaseEqptCdF!$C$5:$R$161,16,FALSE)*$AC$3)</f>
        <v/>
      </c>
      <c r="AF770" s="3" t="str">
        <f>IF($L770="","",IF(LEFT($AB770,2)="SD",0,IF(LEFT($AB770,2)="SB",1*52,IF($N770=Prog!$P$17,VLOOKUP($L770,BaseEqptCdF!$C$5:$P$161,14,FALSE)*1*300,VLOOKUP($L770,BaseEqptCdF!$C$5:$P$161,12,FALSE)*0.2*300))))</f>
        <v/>
      </c>
      <c r="AG770" s="6" t="str">
        <f t="shared" si="100"/>
        <v/>
      </c>
      <c r="AH770" s="6">
        <f>IF($U770=Prog!$S$18,YEAR($X770),"")</f>
        <v>1900</v>
      </c>
      <c r="AI770" s="5" t="str">
        <f>IF(OR($AG770="",$U770=Prog!$S$18),"",IF(OR($U770=Prog!$S$17,$U770=Prog!$S$16),YEAR($X770),IF($AG770="ND","ND",$AI$8+$O770)))</f>
        <v/>
      </c>
      <c r="AJ770" s="3" t="str">
        <f t="shared" si="102"/>
        <v/>
      </c>
      <c r="AK770" s="3" t="str">
        <f t="shared" si="101"/>
        <v/>
      </c>
      <c r="AL770" s="3" t="str">
        <f t="shared" si="101"/>
        <v/>
      </c>
      <c r="AM770" s="3" t="str">
        <f t="shared" si="101"/>
        <v/>
      </c>
      <c r="AN770" s="3" t="str">
        <f t="shared" si="101"/>
        <v/>
      </c>
      <c r="AO770" s="2">
        <f t="shared" si="103"/>
        <v>0</v>
      </c>
      <c r="AP770" s="4"/>
      <c r="AQ770" s="3">
        <f>IF(AJ770=1,VLOOKUP($AP770,BaseEqptCdF!$C$5:$R$161,16,FALSE),0)</f>
        <v>0</v>
      </c>
      <c r="AR770" s="3">
        <f>IF(AK770=1,VLOOKUP($AP770,BaseEqptCdF!$C$5:$R$161,16,FALSE),0)</f>
        <v>0</v>
      </c>
      <c r="AS770" s="3">
        <f>IF(AL770=1,VLOOKUP($AP770,BaseEqptCdF!$C$5:$R$161,16,FALSE),0)</f>
        <v>0</v>
      </c>
      <c r="AT770" s="3">
        <f>IF(AM770=1,VLOOKUP($AP770,BaseEqptCdF!$C$5:$R$161,16,FALSE),0)</f>
        <v>0</v>
      </c>
      <c r="AU770" s="3">
        <f>IF(AN770=1,VLOOKUP($AP770,BaseEqptCdF!$C$5:$R$161,16,FALSE),0)</f>
        <v>0</v>
      </c>
      <c r="AV770" s="2">
        <f t="shared" si="104"/>
        <v>0</v>
      </c>
      <c r="AW770" s="3" t="str">
        <f>IF($L770="","",IF(SUM($AJ770:AJ770)=0,$AE770,VLOOKUP($AP770,BaseEqptCdF!$C$5:$R$161,16,FALSE)*$AC$3))</f>
        <v/>
      </c>
      <c r="AX770" s="3" t="str">
        <f>IF($L770="","",IF(SUM($AJ770:AK770)=0,$AE770,VLOOKUP($AP770,BaseEqptCdF!$C$5:$R$161,16,FALSE)*$AC$3))</f>
        <v/>
      </c>
      <c r="AY770" s="3" t="str">
        <f>IF($L770="","",IF(SUM($AJ770:AL770)=0,$AE770,VLOOKUP($AP770,BaseEqptCdF!$C$5:$R$161,16,FALSE)*$AC$3))</f>
        <v/>
      </c>
      <c r="AZ770" s="3" t="str">
        <f>IF($L770="","",IF(SUM($AJ770:AM770)=0,$AE770,VLOOKUP($AP770,BaseEqptCdF!$C$5:$R$161,16,FALSE)*$AC$3))</f>
        <v/>
      </c>
      <c r="BA770" s="3" t="str">
        <f>IF($L770="","",IF(SUM($AJ770:AN770)=0,$AE770,VLOOKUP($AP770,BaseEqptCdF!$C$5:$R$161,16,FALSE)*$AC$3))</f>
        <v/>
      </c>
      <c r="BB770" s="2">
        <f t="shared" si="105"/>
        <v>0</v>
      </c>
      <c r="BC770" s="3" t="str">
        <f>IF($L770="","",IF(SUM($AJ770:AJ770)=0,$AF770,IF(LEFT(VLOOKUP($AP770,BaseEqptCdF!$C$5:$E$161,3,FALSE),2)="SD",0,IF(LEFT(VLOOKUP($AP770,BaseEqptCdF!$C$5:$E$161,3,FALSE),2)="SB",1*52,VLOOKUP($AP770,BaseEqptCdF!$C$5:$S$161,12,FALSE)*0.2*300))))</f>
        <v/>
      </c>
      <c r="BD770" s="3" t="str">
        <f>IF($L770="","",IF(SUM($AJ770:AK770)=0,$AF770,IF(LEFT(VLOOKUP($AP770,BaseEqptCdF!$C$5:$E$161,3,FALSE),2)="SD",0,IF(LEFT(VLOOKUP($AP770,BaseEqptCdF!$C$5:$E$161,3,FALSE),2)="SB",1*52,VLOOKUP($AP770,BaseEqptCdF!$C$5:$S$161,12,FALSE)*0.2*300))))</f>
        <v/>
      </c>
      <c r="BE770" s="3" t="str">
        <f>IF($L770="","",IF(SUM($AJ770:AL770)=0,$AF770,IF(LEFT(VLOOKUP($AP770,BaseEqptCdF!$C$5:$E$161,3,FALSE),2)="SD",0,IF(LEFT(VLOOKUP($AP770,BaseEqptCdF!$C$5:$E$161,3,FALSE),2)="SB",1*52,VLOOKUP($AP770,BaseEqptCdF!$C$5:$S$161,12,FALSE)*0.2*300))))</f>
        <v/>
      </c>
      <c r="BF770" s="3" t="str">
        <f>IF($L770="","",IF(SUM($AJ770:AM770)=0,$AF770,IF(LEFT(VLOOKUP($AP770,BaseEqptCdF!$C$5:$E$161,3,FALSE),2)="SD",0,IF(LEFT(VLOOKUP($AP770,BaseEqptCdF!$C$5:$E$161,3,FALSE),2)="SB",1*52,VLOOKUP($AP770,BaseEqptCdF!$C$5:$S$161,12,FALSE)*0.2*300))))</f>
        <v/>
      </c>
      <c r="BG770" s="3" t="str">
        <f>IF($L770="","",IF(SUM($AJ770:AN770)=0,$AF770,IF(LEFT(VLOOKUP($AP770,BaseEqptCdF!$C$5:$E$161,3,FALSE),2)="SD",0,IF(LEFT(VLOOKUP($AP770,BaseEqptCdF!$C$5:$E$161,3,FALSE),2)="SB",1*52,VLOOKUP($AP770,BaseEqptCdF!$C$5:$S$161,12,FALSE)*0.2*300))))</f>
        <v/>
      </c>
      <c r="BH770" s="2">
        <f t="shared" si="106"/>
        <v>0</v>
      </c>
    </row>
    <row r="771" spans="1:60" x14ac:dyDescent="0.25">
      <c r="A771" s="296" t="str">
        <f t="array" ref="A771">IF($C771="","",INDEX(Prog!$B$8:$D$300,MATCH($C771,nivo1,0),1))</f>
        <v/>
      </c>
      <c r="B771" s="296" t="str">
        <f t="array" ref="B771">IF($C771="","",INDEX(Prog!$B$8:$D$300,MATCH($C771,nivo1,0),2))</f>
        <v/>
      </c>
      <c r="C771" s="273"/>
      <c r="D771" s="267"/>
      <c r="E771" s="273"/>
      <c r="F771" s="273"/>
      <c r="G771" s="273"/>
      <c r="H771" s="273"/>
      <c r="I771" s="273"/>
      <c r="J771" s="273"/>
      <c r="K771" s="274"/>
      <c r="L771" s="273"/>
      <c r="M771" s="273"/>
      <c r="N771" s="273"/>
      <c r="O771" s="275"/>
      <c r="P771" s="273"/>
      <c r="Q771" s="273"/>
      <c r="R771" s="273"/>
      <c r="S771" s="273"/>
      <c r="T771" s="276"/>
      <c r="U771" s="276"/>
      <c r="V771" s="276"/>
      <c r="W771" s="276"/>
      <c r="X771" s="277"/>
      <c r="Y771" s="278"/>
      <c r="AA771" s="8" t="str">
        <f>IF($L771="","",VLOOKUP($L771,BaseEqptCdF!$C$5:$E$161,2,FALSE))</f>
        <v/>
      </c>
      <c r="AB771" s="8" t="str">
        <f>IF($L771="","",VLOOKUP($L771,BaseEqptCdF!$C$5:$E$161,3,FALSE))</f>
        <v/>
      </c>
      <c r="AC771" s="7" t="str">
        <f>IF($L771="","",VLOOKUP($L771,BaseEqptCdF!$C$5:$I$161,6,FALSE))</f>
        <v/>
      </c>
      <c r="AD771" s="7" t="str">
        <f>IF($L771="","",VLOOKUP($L771,BaseEqptCdF!$C$5:$I$161,7,FALSE))</f>
        <v/>
      </c>
      <c r="AE771" s="3" t="str">
        <f>IF($L771="","",VLOOKUP($L771,BaseEqptCdF!$C$5:$R$161,16,FALSE)*$AC$3)</f>
        <v/>
      </c>
      <c r="AF771" s="3" t="str">
        <f>IF($L771="","",IF(LEFT($AB771,2)="SD",0,IF(LEFT($AB771,2)="SB",1*52,IF($N771=Prog!$P$17,VLOOKUP($L771,BaseEqptCdF!$C$5:$P$161,14,FALSE)*1*300,VLOOKUP($L771,BaseEqptCdF!$C$5:$P$161,12,FALSE)*0.2*300))))</f>
        <v/>
      </c>
      <c r="AG771" s="6" t="str">
        <f t="shared" si="100"/>
        <v/>
      </c>
      <c r="AH771" s="6">
        <f>IF($U771=Prog!$S$18,YEAR($X771),"")</f>
        <v>1900</v>
      </c>
      <c r="AI771" s="5" t="str">
        <f>IF(OR($AG771="",$U771=Prog!$S$18),"",IF(OR($U771=Prog!$S$17,$U771=Prog!$S$16),YEAR($X771),IF($AG771="ND","ND",$AI$8+$O771)))</f>
        <v/>
      </c>
      <c r="AJ771" s="3" t="str">
        <f t="shared" si="102"/>
        <v/>
      </c>
      <c r="AK771" s="3" t="str">
        <f t="shared" si="101"/>
        <v/>
      </c>
      <c r="AL771" s="3" t="str">
        <f t="shared" si="101"/>
        <v/>
      </c>
      <c r="AM771" s="3" t="str">
        <f t="shared" si="101"/>
        <v/>
      </c>
      <c r="AN771" s="3" t="str">
        <f t="shared" si="101"/>
        <v/>
      </c>
      <c r="AO771" s="2">
        <f t="shared" si="103"/>
        <v>0</v>
      </c>
      <c r="AP771" s="4"/>
      <c r="AQ771" s="3">
        <f>IF(AJ771=1,VLOOKUP($AP771,BaseEqptCdF!$C$5:$R$161,16,FALSE),0)</f>
        <v>0</v>
      </c>
      <c r="AR771" s="3">
        <f>IF(AK771=1,VLOOKUP($AP771,BaseEqptCdF!$C$5:$R$161,16,FALSE),0)</f>
        <v>0</v>
      </c>
      <c r="AS771" s="3">
        <f>IF(AL771=1,VLOOKUP($AP771,BaseEqptCdF!$C$5:$R$161,16,FALSE),0)</f>
        <v>0</v>
      </c>
      <c r="AT771" s="3">
        <f>IF(AM771=1,VLOOKUP($AP771,BaseEqptCdF!$C$5:$R$161,16,FALSE),0)</f>
        <v>0</v>
      </c>
      <c r="AU771" s="3">
        <f>IF(AN771=1,VLOOKUP($AP771,BaseEqptCdF!$C$5:$R$161,16,FALSE),0)</f>
        <v>0</v>
      </c>
      <c r="AV771" s="2">
        <f t="shared" si="104"/>
        <v>0</v>
      </c>
      <c r="AW771" s="3" t="str">
        <f>IF($L771="","",IF(SUM($AJ771:AJ771)=0,$AE771,VLOOKUP($AP771,BaseEqptCdF!$C$5:$R$161,16,FALSE)*$AC$3))</f>
        <v/>
      </c>
      <c r="AX771" s="3" t="str">
        <f>IF($L771="","",IF(SUM($AJ771:AK771)=0,$AE771,VLOOKUP($AP771,BaseEqptCdF!$C$5:$R$161,16,FALSE)*$AC$3))</f>
        <v/>
      </c>
      <c r="AY771" s="3" t="str">
        <f>IF($L771="","",IF(SUM($AJ771:AL771)=0,$AE771,VLOOKUP($AP771,BaseEqptCdF!$C$5:$R$161,16,FALSE)*$AC$3))</f>
        <v/>
      </c>
      <c r="AZ771" s="3" t="str">
        <f>IF($L771="","",IF(SUM($AJ771:AM771)=0,$AE771,VLOOKUP($AP771,BaseEqptCdF!$C$5:$R$161,16,FALSE)*$AC$3))</f>
        <v/>
      </c>
      <c r="BA771" s="3" t="str">
        <f>IF($L771="","",IF(SUM($AJ771:AN771)=0,$AE771,VLOOKUP($AP771,BaseEqptCdF!$C$5:$R$161,16,FALSE)*$AC$3))</f>
        <v/>
      </c>
      <c r="BB771" s="2">
        <f t="shared" si="105"/>
        <v>0</v>
      </c>
      <c r="BC771" s="3" t="str">
        <f>IF($L771="","",IF(SUM($AJ771:AJ771)=0,$AF771,IF(LEFT(VLOOKUP($AP771,BaseEqptCdF!$C$5:$E$161,3,FALSE),2)="SD",0,IF(LEFT(VLOOKUP($AP771,BaseEqptCdF!$C$5:$E$161,3,FALSE),2)="SB",1*52,VLOOKUP($AP771,BaseEqptCdF!$C$5:$S$161,12,FALSE)*0.2*300))))</f>
        <v/>
      </c>
      <c r="BD771" s="3" t="str">
        <f>IF($L771="","",IF(SUM($AJ771:AK771)=0,$AF771,IF(LEFT(VLOOKUP($AP771,BaseEqptCdF!$C$5:$E$161,3,FALSE),2)="SD",0,IF(LEFT(VLOOKUP($AP771,BaseEqptCdF!$C$5:$E$161,3,FALSE),2)="SB",1*52,VLOOKUP($AP771,BaseEqptCdF!$C$5:$S$161,12,FALSE)*0.2*300))))</f>
        <v/>
      </c>
      <c r="BE771" s="3" t="str">
        <f>IF($L771="","",IF(SUM($AJ771:AL771)=0,$AF771,IF(LEFT(VLOOKUP($AP771,BaseEqptCdF!$C$5:$E$161,3,FALSE),2)="SD",0,IF(LEFT(VLOOKUP($AP771,BaseEqptCdF!$C$5:$E$161,3,FALSE),2)="SB",1*52,VLOOKUP($AP771,BaseEqptCdF!$C$5:$S$161,12,FALSE)*0.2*300))))</f>
        <v/>
      </c>
      <c r="BF771" s="3" t="str">
        <f>IF($L771="","",IF(SUM($AJ771:AM771)=0,$AF771,IF(LEFT(VLOOKUP($AP771,BaseEqptCdF!$C$5:$E$161,3,FALSE),2)="SD",0,IF(LEFT(VLOOKUP($AP771,BaseEqptCdF!$C$5:$E$161,3,FALSE),2)="SB",1*52,VLOOKUP($AP771,BaseEqptCdF!$C$5:$S$161,12,FALSE)*0.2*300))))</f>
        <v/>
      </c>
      <c r="BG771" s="3" t="str">
        <f>IF($L771="","",IF(SUM($AJ771:AN771)=0,$AF771,IF(LEFT(VLOOKUP($AP771,BaseEqptCdF!$C$5:$E$161,3,FALSE),2)="SD",0,IF(LEFT(VLOOKUP($AP771,BaseEqptCdF!$C$5:$E$161,3,FALSE),2)="SB",1*52,VLOOKUP($AP771,BaseEqptCdF!$C$5:$S$161,12,FALSE)*0.2*300))))</f>
        <v/>
      </c>
      <c r="BH771" s="2">
        <f t="shared" si="106"/>
        <v>0</v>
      </c>
    </row>
    <row r="772" spans="1:60" x14ac:dyDescent="0.25">
      <c r="A772" s="296" t="str">
        <f t="array" ref="A772">IF($C772="","",INDEX(Prog!$B$8:$D$300,MATCH($C772,nivo1,0),1))</f>
        <v/>
      </c>
      <c r="B772" s="296" t="str">
        <f t="array" ref="B772">IF($C772="","",INDEX(Prog!$B$8:$D$300,MATCH($C772,nivo1,0),2))</f>
        <v/>
      </c>
      <c r="C772" s="273"/>
      <c r="D772" s="267"/>
      <c r="E772" s="273"/>
      <c r="F772" s="273"/>
      <c r="G772" s="273"/>
      <c r="H772" s="273"/>
      <c r="I772" s="273"/>
      <c r="J772" s="273"/>
      <c r="K772" s="274"/>
      <c r="L772" s="273"/>
      <c r="M772" s="273"/>
      <c r="N772" s="273"/>
      <c r="O772" s="275"/>
      <c r="P772" s="273"/>
      <c r="Q772" s="273"/>
      <c r="R772" s="273"/>
      <c r="S772" s="273"/>
      <c r="T772" s="276"/>
      <c r="U772" s="276"/>
      <c r="V772" s="276"/>
      <c r="W772" s="276"/>
      <c r="X772" s="277"/>
      <c r="Y772" s="278"/>
      <c r="AA772" s="8" t="str">
        <f>IF($L772="","",VLOOKUP($L772,BaseEqptCdF!$C$5:$E$161,2,FALSE))</f>
        <v/>
      </c>
      <c r="AB772" s="8" t="str">
        <f>IF($L772="","",VLOOKUP($L772,BaseEqptCdF!$C$5:$E$161,3,FALSE))</f>
        <v/>
      </c>
      <c r="AC772" s="7" t="str">
        <f>IF($L772="","",VLOOKUP($L772,BaseEqptCdF!$C$5:$I$161,6,FALSE))</f>
        <v/>
      </c>
      <c r="AD772" s="7" t="str">
        <f>IF($L772="","",VLOOKUP($L772,BaseEqptCdF!$C$5:$I$161,7,FALSE))</f>
        <v/>
      </c>
      <c r="AE772" s="3" t="str">
        <f>IF($L772="","",VLOOKUP($L772,BaseEqptCdF!$C$5:$R$161,16,FALSE)*$AC$3)</f>
        <v/>
      </c>
      <c r="AF772" s="3" t="str">
        <f>IF($L772="","",IF(LEFT($AB772,2)="SD",0,IF(LEFT($AB772,2)="SB",1*52,IF($N772=Prog!$P$17,VLOOKUP($L772,BaseEqptCdF!$C$5:$P$161,14,FALSE)*1*300,VLOOKUP($L772,BaseEqptCdF!$C$5:$P$161,12,FALSE)*0.2*300))))</f>
        <v/>
      </c>
      <c r="AG772" s="6" t="str">
        <f t="shared" si="100"/>
        <v/>
      </c>
      <c r="AH772" s="6">
        <f>IF($U772=Prog!$S$18,YEAR($X772),"")</f>
        <v>1900</v>
      </c>
      <c r="AI772" s="5" t="str">
        <f>IF(OR($AG772="",$U772=Prog!$S$18),"",IF(OR($U772=Prog!$S$17,$U772=Prog!$S$16),YEAR($X772),IF($AG772="ND","ND",$AI$8+$O772)))</f>
        <v/>
      </c>
      <c r="AJ772" s="3" t="str">
        <f t="shared" si="102"/>
        <v/>
      </c>
      <c r="AK772" s="3" t="str">
        <f t="shared" si="101"/>
        <v/>
      </c>
      <c r="AL772" s="3" t="str">
        <f t="shared" si="101"/>
        <v/>
      </c>
      <c r="AM772" s="3" t="str">
        <f t="shared" si="101"/>
        <v/>
      </c>
      <c r="AN772" s="3" t="str">
        <f t="shared" si="101"/>
        <v/>
      </c>
      <c r="AO772" s="2">
        <f t="shared" si="103"/>
        <v>0</v>
      </c>
      <c r="AP772" s="4"/>
      <c r="AQ772" s="3">
        <f>IF(AJ772=1,VLOOKUP($AP772,BaseEqptCdF!$C$5:$R$161,16,FALSE),0)</f>
        <v>0</v>
      </c>
      <c r="AR772" s="3">
        <f>IF(AK772=1,VLOOKUP($AP772,BaseEqptCdF!$C$5:$R$161,16,FALSE),0)</f>
        <v>0</v>
      </c>
      <c r="AS772" s="3">
        <f>IF(AL772=1,VLOOKUP($AP772,BaseEqptCdF!$C$5:$R$161,16,FALSE),0)</f>
        <v>0</v>
      </c>
      <c r="AT772" s="3">
        <f>IF(AM772=1,VLOOKUP($AP772,BaseEqptCdF!$C$5:$R$161,16,FALSE),0)</f>
        <v>0</v>
      </c>
      <c r="AU772" s="3">
        <f>IF(AN772=1,VLOOKUP($AP772,BaseEqptCdF!$C$5:$R$161,16,FALSE),0)</f>
        <v>0</v>
      </c>
      <c r="AV772" s="2">
        <f t="shared" si="104"/>
        <v>0</v>
      </c>
      <c r="AW772" s="3" t="str">
        <f>IF($L772="","",IF(SUM($AJ772:AJ772)=0,$AE772,VLOOKUP($AP772,BaseEqptCdF!$C$5:$R$161,16,FALSE)*$AC$3))</f>
        <v/>
      </c>
      <c r="AX772" s="3" t="str">
        <f>IF($L772="","",IF(SUM($AJ772:AK772)=0,$AE772,VLOOKUP($AP772,BaseEqptCdF!$C$5:$R$161,16,FALSE)*$AC$3))</f>
        <v/>
      </c>
      <c r="AY772" s="3" t="str">
        <f>IF($L772="","",IF(SUM($AJ772:AL772)=0,$AE772,VLOOKUP($AP772,BaseEqptCdF!$C$5:$R$161,16,FALSE)*$AC$3))</f>
        <v/>
      </c>
      <c r="AZ772" s="3" t="str">
        <f>IF($L772="","",IF(SUM($AJ772:AM772)=0,$AE772,VLOOKUP($AP772,BaseEqptCdF!$C$5:$R$161,16,FALSE)*$AC$3))</f>
        <v/>
      </c>
      <c r="BA772" s="3" t="str">
        <f>IF($L772="","",IF(SUM($AJ772:AN772)=0,$AE772,VLOOKUP($AP772,BaseEqptCdF!$C$5:$R$161,16,FALSE)*$AC$3))</f>
        <v/>
      </c>
      <c r="BB772" s="2">
        <f t="shared" si="105"/>
        <v>0</v>
      </c>
      <c r="BC772" s="3" t="str">
        <f>IF($L772="","",IF(SUM($AJ772:AJ772)=0,$AF772,IF(LEFT(VLOOKUP($AP772,BaseEqptCdF!$C$5:$E$161,3,FALSE),2)="SD",0,IF(LEFT(VLOOKUP($AP772,BaseEqptCdF!$C$5:$E$161,3,FALSE),2)="SB",1*52,VLOOKUP($AP772,BaseEqptCdF!$C$5:$S$161,12,FALSE)*0.2*300))))</f>
        <v/>
      </c>
      <c r="BD772" s="3" t="str">
        <f>IF($L772="","",IF(SUM($AJ772:AK772)=0,$AF772,IF(LEFT(VLOOKUP($AP772,BaseEqptCdF!$C$5:$E$161,3,FALSE),2)="SD",0,IF(LEFT(VLOOKUP($AP772,BaseEqptCdF!$C$5:$E$161,3,FALSE),2)="SB",1*52,VLOOKUP($AP772,BaseEqptCdF!$C$5:$S$161,12,FALSE)*0.2*300))))</f>
        <v/>
      </c>
      <c r="BE772" s="3" t="str">
        <f>IF($L772="","",IF(SUM($AJ772:AL772)=0,$AF772,IF(LEFT(VLOOKUP($AP772,BaseEqptCdF!$C$5:$E$161,3,FALSE),2)="SD",0,IF(LEFT(VLOOKUP($AP772,BaseEqptCdF!$C$5:$E$161,3,FALSE),2)="SB",1*52,VLOOKUP($AP772,BaseEqptCdF!$C$5:$S$161,12,FALSE)*0.2*300))))</f>
        <v/>
      </c>
      <c r="BF772" s="3" t="str">
        <f>IF($L772="","",IF(SUM($AJ772:AM772)=0,$AF772,IF(LEFT(VLOOKUP($AP772,BaseEqptCdF!$C$5:$E$161,3,FALSE),2)="SD",0,IF(LEFT(VLOOKUP($AP772,BaseEqptCdF!$C$5:$E$161,3,FALSE),2)="SB",1*52,VLOOKUP($AP772,BaseEqptCdF!$C$5:$S$161,12,FALSE)*0.2*300))))</f>
        <v/>
      </c>
      <c r="BG772" s="3" t="str">
        <f>IF($L772="","",IF(SUM($AJ772:AN772)=0,$AF772,IF(LEFT(VLOOKUP($AP772,BaseEqptCdF!$C$5:$E$161,3,FALSE),2)="SD",0,IF(LEFT(VLOOKUP($AP772,BaseEqptCdF!$C$5:$E$161,3,FALSE),2)="SB",1*52,VLOOKUP($AP772,BaseEqptCdF!$C$5:$S$161,12,FALSE)*0.2*300))))</f>
        <v/>
      </c>
      <c r="BH772" s="2">
        <f t="shared" si="106"/>
        <v>0</v>
      </c>
    </row>
    <row r="773" spans="1:60" x14ac:dyDescent="0.25">
      <c r="A773" s="296" t="str">
        <f t="array" ref="A773">IF($C773="","",INDEX(Prog!$B$8:$D$300,MATCH($C773,nivo1,0),1))</f>
        <v/>
      </c>
      <c r="B773" s="296" t="str">
        <f t="array" ref="B773">IF($C773="","",INDEX(Prog!$B$8:$D$300,MATCH($C773,nivo1,0),2))</f>
        <v/>
      </c>
      <c r="C773" s="273"/>
      <c r="D773" s="267"/>
      <c r="E773" s="273"/>
      <c r="F773" s="273"/>
      <c r="G773" s="273"/>
      <c r="H773" s="273"/>
      <c r="I773" s="273"/>
      <c r="J773" s="273"/>
      <c r="K773" s="274"/>
      <c r="L773" s="273"/>
      <c r="M773" s="273"/>
      <c r="N773" s="273"/>
      <c r="O773" s="275"/>
      <c r="P773" s="273"/>
      <c r="Q773" s="273"/>
      <c r="R773" s="273"/>
      <c r="S773" s="273"/>
      <c r="T773" s="276"/>
      <c r="U773" s="276"/>
      <c r="V773" s="276"/>
      <c r="W773" s="276"/>
      <c r="X773" s="277"/>
      <c r="Y773" s="278"/>
      <c r="AA773" s="8" t="str">
        <f>IF($L773="","",VLOOKUP($L773,BaseEqptCdF!$C$5:$E$161,2,FALSE))</f>
        <v/>
      </c>
      <c r="AB773" s="8" t="str">
        <f>IF($L773="","",VLOOKUP($L773,BaseEqptCdF!$C$5:$E$161,3,FALSE))</f>
        <v/>
      </c>
      <c r="AC773" s="7" t="str">
        <f>IF($L773="","",VLOOKUP($L773,BaseEqptCdF!$C$5:$I$161,6,FALSE))</f>
        <v/>
      </c>
      <c r="AD773" s="7" t="str">
        <f>IF($L773="","",VLOOKUP($L773,BaseEqptCdF!$C$5:$I$161,7,FALSE))</f>
        <v/>
      </c>
      <c r="AE773" s="3" t="str">
        <f>IF($L773="","",VLOOKUP($L773,BaseEqptCdF!$C$5:$R$161,16,FALSE)*$AC$3)</f>
        <v/>
      </c>
      <c r="AF773" s="3" t="str">
        <f>IF($L773="","",IF(LEFT($AB773,2)="SD",0,IF(LEFT($AB773,2)="SB",1*52,IF($N773=Prog!$P$17,VLOOKUP($L773,BaseEqptCdF!$C$5:$P$161,14,FALSE)*1*300,VLOOKUP($L773,BaseEqptCdF!$C$5:$P$161,12,FALSE)*0.2*300))))</f>
        <v/>
      </c>
      <c r="AG773" s="6" t="str">
        <f t="shared" si="100"/>
        <v/>
      </c>
      <c r="AH773" s="6">
        <f>IF($U773=Prog!$S$18,YEAR($X773),"")</f>
        <v>1900</v>
      </c>
      <c r="AI773" s="5" t="str">
        <f>IF(OR($AG773="",$U773=Prog!$S$18),"",IF(OR($U773=Prog!$S$17,$U773=Prog!$S$16),YEAR($X773),IF($AG773="ND","ND",$AI$8+$O773)))</f>
        <v/>
      </c>
      <c r="AJ773" s="3" t="str">
        <f t="shared" si="102"/>
        <v/>
      </c>
      <c r="AK773" s="3" t="str">
        <f t="shared" si="101"/>
        <v/>
      </c>
      <c r="AL773" s="3" t="str">
        <f t="shared" si="101"/>
        <v/>
      </c>
      <c r="AM773" s="3" t="str">
        <f t="shared" si="101"/>
        <v/>
      </c>
      <c r="AN773" s="3" t="str">
        <f t="shared" si="101"/>
        <v/>
      </c>
      <c r="AO773" s="2">
        <f t="shared" si="103"/>
        <v>0</v>
      </c>
      <c r="AP773" s="4"/>
      <c r="AQ773" s="3">
        <f>IF(AJ773=1,VLOOKUP($AP773,BaseEqptCdF!$C$5:$R$161,16,FALSE),0)</f>
        <v>0</v>
      </c>
      <c r="AR773" s="3">
        <f>IF(AK773=1,VLOOKUP($AP773,BaseEqptCdF!$C$5:$R$161,16,FALSE),0)</f>
        <v>0</v>
      </c>
      <c r="AS773" s="3">
        <f>IF(AL773=1,VLOOKUP($AP773,BaseEqptCdF!$C$5:$R$161,16,FALSE),0)</f>
        <v>0</v>
      </c>
      <c r="AT773" s="3">
        <f>IF(AM773=1,VLOOKUP($AP773,BaseEqptCdF!$C$5:$R$161,16,FALSE),0)</f>
        <v>0</v>
      </c>
      <c r="AU773" s="3">
        <f>IF(AN773=1,VLOOKUP($AP773,BaseEqptCdF!$C$5:$R$161,16,FALSE),0)</f>
        <v>0</v>
      </c>
      <c r="AV773" s="2">
        <f t="shared" si="104"/>
        <v>0</v>
      </c>
      <c r="AW773" s="3" t="str">
        <f>IF($L773="","",IF(SUM($AJ773:AJ773)=0,$AE773,VLOOKUP($AP773,BaseEqptCdF!$C$5:$R$161,16,FALSE)*$AC$3))</f>
        <v/>
      </c>
      <c r="AX773" s="3" t="str">
        <f>IF($L773="","",IF(SUM($AJ773:AK773)=0,$AE773,VLOOKUP($AP773,BaseEqptCdF!$C$5:$R$161,16,FALSE)*$AC$3))</f>
        <v/>
      </c>
      <c r="AY773" s="3" t="str">
        <f>IF($L773="","",IF(SUM($AJ773:AL773)=0,$AE773,VLOOKUP($AP773,BaseEqptCdF!$C$5:$R$161,16,FALSE)*$AC$3))</f>
        <v/>
      </c>
      <c r="AZ773" s="3" t="str">
        <f>IF($L773="","",IF(SUM($AJ773:AM773)=0,$AE773,VLOOKUP($AP773,BaseEqptCdF!$C$5:$R$161,16,FALSE)*$AC$3))</f>
        <v/>
      </c>
      <c r="BA773" s="3" t="str">
        <f>IF($L773="","",IF(SUM($AJ773:AN773)=0,$AE773,VLOOKUP($AP773,BaseEqptCdF!$C$5:$R$161,16,FALSE)*$AC$3))</f>
        <v/>
      </c>
      <c r="BB773" s="2">
        <f t="shared" si="105"/>
        <v>0</v>
      </c>
      <c r="BC773" s="3" t="str">
        <f>IF($L773="","",IF(SUM($AJ773:AJ773)=0,$AF773,IF(LEFT(VLOOKUP($AP773,BaseEqptCdF!$C$5:$E$161,3,FALSE),2)="SD",0,IF(LEFT(VLOOKUP($AP773,BaseEqptCdF!$C$5:$E$161,3,FALSE),2)="SB",1*52,VLOOKUP($AP773,BaseEqptCdF!$C$5:$S$161,12,FALSE)*0.2*300))))</f>
        <v/>
      </c>
      <c r="BD773" s="3" t="str">
        <f>IF($L773="","",IF(SUM($AJ773:AK773)=0,$AF773,IF(LEFT(VLOOKUP($AP773,BaseEqptCdF!$C$5:$E$161,3,FALSE),2)="SD",0,IF(LEFT(VLOOKUP($AP773,BaseEqptCdF!$C$5:$E$161,3,FALSE),2)="SB",1*52,VLOOKUP($AP773,BaseEqptCdF!$C$5:$S$161,12,FALSE)*0.2*300))))</f>
        <v/>
      </c>
      <c r="BE773" s="3" t="str">
        <f>IF($L773="","",IF(SUM($AJ773:AL773)=0,$AF773,IF(LEFT(VLOOKUP($AP773,BaseEqptCdF!$C$5:$E$161,3,FALSE),2)="SD",0,IF(LEFT(VLOOKUP($AP773,BaseEqptCdF!$C$5:$E$161,3,FALSE),2)="SB",1*52,VLOOKUP($AP773,BaseEqptCdF!$C$5:$S$161,12,FALSE)*0.2*300))))</f>
        <v/>
      </c>
      <c r="BF773" s="3" t="str">
        <f>IF($L773="","",IF(SUM($AJ773:AM773)=0,$AF773,IF(LEFT(VLOOKUP($AP773,BaseEqptCdF!$C$5:$E$161,3,FALSE),2)="SD",0,IF(LEFT(VLOOKUP($AP773,BaseEqptCdF!$C$5:$E$161,3,FALSE),2)="SB",1*52,VLOOKUP($AP773,BaseEqptCdF!$C$5:$S$161,12,FALSE)*0.2*300))))</f>
        <v/>
      </c>
      <c r="BG773" s="3" t="str">
        <f>IF($L773="","",IF(SUM($AJ773:AN773)=0,$AF773,IF(LEFT(VLOOKUP($AP773,BaseEqptCdF!$C$5:$E$161,3,FALSE),2)="SD",0,IF(LEFT(VLOOKUP($AP773,BaseEqptCdF!$C$5:$E$161,3,FALSE),2)="SB",1*52,VLOOKUP($AP773,BaseEqptCdF!$C$5:$S$161,12,FALSE)*0.2*300))))</f>
        <v/>
      </c>
      <c r="BH773" s="2">
        <f t="shared" si="106"/>
        <v>0</v>
      </c>
    </row>
    <row r="774" spans="1:60" x14ac:dyDescent="0.25">
      <c r="A774" s="296" t="str">
        <f t="array" ref="A774">IF($C774="","",INDEX(Prog!$B$8:$D$300,MATCH($C774,nivo1,0),1))</f>
        <v/>
      </c>
      <c r="B774" s="296" t="str">
        <f t="array" ref="B774">IF($C774="","",INDEX(Prog!$B$8:$D$300,MATCH($C774,nivo1,0),2))</f>
        <v/>
      </c>
      <c r="C774" s="273"/>
      <c r="D774" s="267"/>
      <c r="E774" s="273"/>
      <c r="F774" s="273"/>
      <c r="G774" s="273"/>
      <c r="H774" s="273"/>
      <c r="I774" s="273"/>
      <c r="J774" s="273"/>
      <c r="K774" s="274"/>
      <c r="L774" s="273"/>
      <c r="M774" s="273"/>
      <c r="N774" s="273"/>
      <c r="O774" s="275"/>
      <c r="P774" s="273"/>
      <c r="Q774" s="273"/>
      <c r="R774" s="273"/>
      <c r="S774" s="273"/>
      <c r="T774" s="276"/>
      <c r="U774" s="276"/>
      <c r="V774" s="276"/>
      <c r="W774" s="276"/>
      <c r="X774" s="277"/>
      <c r="Y774" s="278"/>
      <c r="AA774" s="8" t="str">
        <f>IF($L774="","",VLOOKUP($L774,BaseEqptCdF!$C$5:$E$161,2,FALSE))</f>
        <v/>
      </c>
      <c r="AB774" s="8" t="str">
        <f>IF($L774="","",VLOOKUP($L774,BaseEqptCdF!$C$5:$E$161,3,FALSE))</f>
        <v/>
      </c>
      <c r="AC774" s="7" t="str">
        <f>IF($L774="","",VLOOKUP($L774,BaseEqptCdF!$C$5:$I$161,6,FALSE))</f>
        <v/>
      </c>
      <c r="AD774" s="7" t="str">
        <f>IF($L774="","",VLOOKUP($L774,BaseEqptCdF!$C$5:$I$161,7,FALSE))</f>
        <v/>
      </c>
      <c r="AE774" s="3" t="str">
        <f>IF($L774="","",VLOOKUP($L774,BaseEqptCdF!$C$5:$R$161,16,FALSE)*$AC$3)</f>
        <v/>
      </c>
      <c r="AF774" s="3" t="str">
        <f>IF($L774="","",IF(LEFT($AB774,2)="SD",0,IF(LEFT($AB774,2)="SB",1*52,IF($N774=Prog!$P$17,VLOOKUP($L774,BaseEqptCdF!$C$5:$P$161,14,FALSE)*1*300,VLOOKUP($L774,BaseEqptCdF!$C$5:$P$161,12,FALSE)*0.2*300))))</f>
        <v/>
      </c>
      <c r="AG774" s="6" t="str">
        <f t="shared" si="100"/>
        <v/>
      </c>
      <c r="AH774" s="6">
        <f>IF($U774=Prog!$S$18,YEAR($X774),"")</f>
        <v>1900</v>
      </c>
      <c r="AI774" s="5" t="str">
        <f>IF(OR($AG774="",$U774=Prog!$S$18),"",IF(OR($U774=Prog!$S$17,$U774=Prog!$S$16),YEAR($X774),IF($AG774="ND","ND",$AI$8+$O774)))</f>
        <v/>
      </c>
      <c r="AJ774" s="3" t="str">
        <f t="shared" si="102"/>
        <v/>
      </c>
      <c r="AK774" s="3" t="str">
        <f t="shared" si="101"/>
        <v/>
      </c>
      <c r="AL774" s="3" t="str">
        <f t="shared" si="101"/>
        <v/>
      </c>
      <c r="AM774" s="3" t="str">
        <f t="shared" si="101"/>
        <v/>
      </c>
      <c r="AN774" s="3" t="str">
        <f t="shared" si="101"/>
        <v/>
      </c>
      <c r="AO774" s="2">
        <f t="shared" si="103"/>
        <v>0</v>
      </c>
      <c r="AP774" s="4"/>
      <c r="AQ774" s="3">
        <f>IF(AJ774=1,VLOOKUP($AP774,BaseEqptCdF!$C$5:$R$161,16,FALSE),0)</f>
        <v>0</v>
      </c>
      <c r="AR774" s="3">
        <f>IF(AK774=1,VLOOKUP($AP774,BaseEqptCdF!$C$5:$R$161,16,FALSE),0)</f>
        <v>0</v>
      </c>
      <c r="AS774" s="3">
        <f>IF(AL774=1,VLOOKUP($AP774,BaseEqptCdF!$C$5:$R$161,16,FALSE),0)</f>
        <v>0</v>
      </c>
      <c r="AT774" s="3">
        <f>IF(AM774=1,VLOOKUP($AP774,BaseEqptCdF!$C$5:$R$161,16,FALSE),0)</f>
        <v>0</v>
      </c>
      <c r="AU774" s="3">
        <f>IF(AN774=1,VLOOKUP($AP774,BaseEqptCdF!$C$5:$R$161,16,FALSE),0)</f>
        <v>0</v>
      </c>
      <c r="AV774" s="2">
        <f t="shared" si="104"/>
        <v>0</v>
      </c>
      <c r="AW774" s="3" t="str">
        <f>IF($L774="","",IF(SUM($AJ774:AJ774)=0,$AE774,VLOOKUP($AP774,BaseEqptCdF!$C$5:$R$161,16,FALSE)*$AC$3))</f>
        <v/>
      </c>
      <c r="AX774" s="3" t="str">
        <f>IF($L774="","",IF(SUM($AJ774:AK774)=0,$AE774,VLOOKUP($AP774,BaseEqptCdF!$C$5:$R$161,16,FALSE)*$AC$3))</f>
        <v/>
      </c>
      <c r="AY774" s="3" t="str">
        <f>IF($L774="","",IF(SUM($AJ774:AL774)=0,$AE774,VLOOKUP($AP774,BaseEqptCdF!$C$5:$R$161,16,FALSE)*$AC$3))</f>
        <v/>
      </c>
      <c r="AZ774" s="3" t="str">
        <f>IF($L774="","",IF(SUM($AJ774:AM774)=0,$AE774,VLOOKUP($AP774,BaseEqptCdF!$C$5:$R$161,16,FALSE)*$AC$3))</f>
        <v/>
      </c>
      <c r="BA774" s="3" t="str">
        <f>IF($L774="","",IF(SUM($AJ774:AN774)=0,$AE774,VLOOKUP($AP774,BaseEqptCdF!$C$5:$R$161,16,FALSE)*$AC$3))</f>
        <v/>
      </c>
      <c r="BB774" s="2">
        <f t="shared" si="105"/>
        <v>0</v>
      </c>
      <c r="BC774" s="3" t="str">
        <f>IF($L774="","",IF(SUM($AJ774:AJ774)=0,$AF774,IF(LEFT(VLOOKUP($AP774,BaseEqptCdF!$C$5:$E$161,3,FALSE),2)="SD",0,IF(LEFT(VLOOKUP($AP774,BaseEqptCdF!$C$5:$E$161,3,FALSE),2)="SB",1*52,VLOOKUP($AP774,BaseEqptCdF!$C$5:$S$161,12,FALSE)*0.2*300))))</f>
        <v/>
      </c>
      <c r="BD774" s="3" t="str">
        <f>IF($L774="","",IF(SUM($AJ774:AK774)=0,$AF774,IF(LEFT(VLOOKUP($AP774,BaseEqptCdF!$C$5:$E$161,3,FALSE),2)="SD",0,IF(LEFT(VLOOKUP($AP774,BaseEqptCdF!$C$5:$E$161,3,FALSE),2)="SB",1*52,VLOOKUP($AP774,BaseEqptCdF!$C$5:$S$161,12,FALSE)*0.2*300))))</f>
        <v/>
      </c>
      <c r="BE774" s="3" t="str">
        <f>IF($L774="","",IF(SUM($AJ774:AL774)=0,$AF774,IF(LEFT(VLOOKUP($AP774,BaseEqptCdF!$C$5:$E$161,3,FALSE),2)="SD",0,IF(LEFT(VLOOKUP($AP774,BaseEqptCdF!$C$5:$E$161,3,FALSE),2)="SB",1*52,VLOOKUP($AP774,BaseEqptCdF!$C$5:$S$161,12,FALSE)*0.2*300))))</f>
        <v/>
      </c>
      <c r="BF774" s="3" t="str">
        <f>IF($L774="","",IF(SUM($AJ774:AM774)=0,$AF774,IF(LEFT(VLOOKUP($AP774,BaseEqptCdF!$C$5:$E$161,3,FALSE),2)="SD",0,IF(LEFT(VLOOKUP($AP774,BaseEqptCdF!$C$5:$E$161,3,FALSE),2)="SB",1*52,VLOOKUP($AP774,BaseEqptCdF!$C$5:$S$161,12,FALSE)*0.2*300))))</f>
        <v/>
      </c>
      <c r="BG774" s="3" t="str">
        <f>IF($L774="","",IF(SUM($AJ774:AN774)=0,$AF774,IF(LEFT(VLOOKUP($AP774,BaseEqptCdF!$C$5:$E$161,3,FALSE),2)="SD",0,IF(LEFT(VLOOKUP($AP774,BaseEqptCdF!$C$5:$E$161,3,FALSE),2)="SB",1*52,VLOOKUP($AP774,BaseEqptCdF!$C$5:$S$161,12,FALSE)*0.2*300))))</f>
        <v/>
      </c>
      <c r="BH774" s="2">
        <f t="shared" si="106"/>
        <v>0</v>
      </c>
    </row>
    <row r="775" spans="1:60" x14ac:dyDescent="0.25">
      <c r="A775" s="296" t="str">
        <f t="array" ref="A775">IF($C775="","",INDEX(Prog!$B$8:$D$300,MATCH($C775,nivo1,0),1))</f>
        <v/>
      </c>
      <c r="B775" s="296" t="str">
        <f t="array" ref="B775">IF($C775="","",INDEX(Prog!$B$8:$D$300,MATCH($C775,nivo1,0),2))</f>
        <v/>
      </c>
      <c r="C775" s="273"/>
      <c r="D775" s="267"/>
      <c r="E775" s="273"/>
      <c r="F775" s="273"/>
      <c r="G775" s="273"/>
      <c r="H775" s="273"/>
      <c r="I775" s="273"/>
      <c r="J775" s="273"/>
      <c r="K775" s="274"/>
      <c r="L775" s="273"/>
      <c r="M775" s="273"/>
      <c r="N775" s="273"/>
      <c r="O775" s="275"/>
      <c r="P775" s="273"/>
      <c r="Q775" s="273"/>
      <c r="R775" s="273"/>
      <c r="S775" s="273"/>
      <c r="T775" s="276"/>
      <c r="U775" s="276"/>
      <c r="V775" s="276"/>
      <c r="W775" s="276"/>
      <c r="X775" s="277"/>
      <c r="Y775" s="278"/>
      <c r="AA775" s="8" t="str">
        <f>IF($L775="","",VLOOKUP($L775,BaseEqptCdF!$C$5:$E$161,2,FALSE))</f>
        <v/>
      </c>
      <c r="AB775" s="8" t="str">
        <f>IF($L775="","",VLOOKUP($L775,BaseEqptCdF!$C$5:$E$161,3,FALSE))</f>
        <v/>
      </c>
      <c r="AC775" s="7" t="str">
        <f>IF($L775="","",VLOOKUP($L775,BaseEqptCdF!$C$5:$I$161,6,FALSE))</f>
        <v/>
      </c>
      <c r="AD775" s="7" t="str">
        <f>IF($L775="","",VLOOKUP($L775,BaseEqptCdF!$C$5:$I$161,7,FALSE))</f>
        <v/>
      </c>
      <c r="AE775" s="3" t="str">
        <f>IF($L775="","",VLOOKUP($L775,BaseEqptCdF!$C$5:$R$161,16,FALSE)*$AC$3)</f>
        <v/>
      </c>
      <c r="AF775" s="3" t="str">
        <f>IF($L775="","",IF(LEFT($AB775,2)="SD",0,IF(LEFT($AB775,2)="SB",1*52,IF($N775=Prog!$P$17,VLOOKUP($L775,BaseEqptCdF!$C$5:$P$161,14,FALSE)*1*300,VLOOKUP($L775,BaseEqptCdF!$C$5:$P$161,12,FALSE)*0.2*300))))</f>
        <v/>
      </c>
      <c r="AG775" s="6" t="str">
        <f t="shared" si="100"/>
        <v/>
      </c>
      <c r="AH775" s="6">
        <f>IF($U775=Prog!$S$18,YEAR($X775),"")</f>
        <v>1900</v>
      </c>
      <c r="AI775" s="5" t="str">
        <f>IF(OR($AG775="",$U775=Prog!$S$18),"",IF(OR($U775=Prog!$S$17,$U775=Prog!$S$16),YEAR($X775),IF($AG775="ND","ND",$AI$8+$O775)))</f>
        <v/>
      </c>
      <c r="AJ775" s="3" t="str">
        <f t="shared" si="102"/>
        <v/>
      </c>
      <c r="AK775" s="3" t="str">
        <f t="shared" si="101"/>
        <v/>
      </c>
      <c r="AL775" s="3" t="str">
        <f t="shared" si="101"/>
        <v/>
      </c>
      <c r="AM775" s="3" t="str">
        <f t="shared" si="101"/>
        <v/>
      </c>
      <c r="AN775" s="3" t="str">
        <f t="shared" si="101"/>
        <v/>
      </c>
      <c r="AO775" s="2">
        <f t="shared" si="103"/>
        <v>0</v>
      </c>
      <c r="AP775" s="4"/>
      <c r="AQ775" s="3">
        <f>IF(AJ775=1,VLOOKUP($AP775,BaseEqptCdF!$C$5:$R$161,16,FALSE),0)</f>
        <v>0</v>
      </c>
      <c r="AR775" s="3">
        <f>IF(AK775=1,VLOOKUP($AP775,BaseEqptCdF!$C$5:$R$161,16,FALSE),0)</f>
        <v>0</v>
      </c>
      <c r="AS775" s="3">
        <f>IF(AL775=1,VLOOKUP($AP775,BaseEqptCdF!$C$5:$R$161,16,FALSE),0)</f>
        <v>0</v>
      </c>
      <c r="AT775" s="3">
        <f>IF(AM775=1,VLOOKUP($AP775,BaseEqptCdF!$C$5:$R$161,16,FALSE),0)</f>
        <v>0</v>
      </c>
      <c r="AU775" s="3">
        <f>IF(AN775=1,VLOOKUP($AP775,BaseEqptCdF!$C$5:$R$161,16,FALSE),0)</f>
        <v>0</v>
      </c>
      <c r="AV775" s="2">
        <f t="shared" si="104"/>
        <v>0</v>
      </c>
      <c r="AW775" s="3" t="str">
        <f>IF($L775="","",IF(SUM($AJ775:AJ775)=0,$AE775,VLOOKUP($AP775,BaseEqptCdF!$C$5:$R$161,16,FALSE)*$AC$3))</f>
        <v/>
      </c>
      <c r="AX775" s="3" t="str">
        <f>IF($L775="","",IF(SUM($AJ775:AK775)=0,$AE775,VLOOKUP($AP775,BaseEqptCdF!$C$5:$R$161,16,FALSE)*$AC$3))</f>
        <v/>
      </c>
      <c r="AY775" s="3" t="str">
        <f>IF($L775="","",IF(SUM($AJ775:AL775)=0,$AE775,VLOOKUP($AP775,BaseEqptCdF!$C$5:$R$161,16,FALSE)*$AC$3))</f>
        <v/>
      </c>
      <c r="AZ775" s="3" t="str">
        <f>IF($L775="","",IF(SUM($AJ775:AM775)=0,$AE775,VLOOKUP($AP775,BaseEqptCdF!$C$5:$R$161,16,FALSE)*$AC$3))</f>
        <v/>
      </c>
      <c r="BA775" s="3" t="str">
        <f>IF($L775="","",IF(SUM($AJ775:AN775)=0,$AE775,VLOOKUP($AP775,BaseEqptCdF!$C$5:$R$161,16,FALSE)*$AC$3))</f>
        <v/>
      </c>
      <c r="BB775" s="2">
        <f t="shared" si="105"/>
        <v>0</v>
      </c>
      <c r="BC775" s="3" t="str">
        <f>IF($L775="","",IF(SUM($AJ775:AJ775)=0,$AF775,IF(LEFT(VLOOKUP($AP775,BaseEqptCdF!$C$5:$E$161,3,FALSE),2)="SD",0,IF(LEFT(VLOOKUP($AP775,BaseEqptCdF!$C$5:$E$161,3,FALSE),2)="SB",1*52,VLOOKUP($AP775,BaseEqptCdF!$C$5:$S$161,12,FALSE)*0.2*300))))</f>
        <v/>
      </c>
      <c r="BD775" s="3" t="str">
        <f>IF($L775="","",IF(SUM($AJ775:AK775)=0,$AF775,IF(LEFT(VLOOKUP($AP775,BaseEqptCdF!$C$5:$E$161,3,FALSE),2)="SD",0,IF(LEFT(VLOOKUP($AP775,BaseEqptCdF!$C$5:$E$161,3,FALSE),2)="SB",1*52,VLOOKUP($AP775,BaseEqptCdF!$C$5:$S$161,12,FALSE)*0.2*300))))</f>
        <v/>
      </c>
      <c r="BE775" s="3" t="str">
        <f>IF($L775="","",IF(SUM($AJ775:AL775)=0,$AF775,IF(LEFT(VLOOKUP($AP775,BaseEqptCdF!$C$5:$E$161,3,FALSE),2)="SD",0,IF(LEFT(VLOOKUP($AP775,BaseEqptCdF!$C$5:$E$161,3,FALSE),2)="SB",1*52,VLOOKUP($AP775,BaseEqptCdF!$C$5:$S$161,12,FALSE)*0.2*300))))</f>
        <v/>
      </c>
      <c r="BF775" s="3" t="str">
        <f>IF($L775="","",IF(SUM($AJ775:AM775)=0,$AF775,IF(LEFT(VLOOKUP($AP775,BaseEqptCdF!$C$5:$E$161,3,FALSE),2)="SD",0,IF(LEFT(VLOOKUP($AP775,BaseEqptCdF!$C$5:$E$161,3,FALSE),2)="SB",1*52,VLOOKUP($AP775,BaseEqptCdF!$C$5:$S$161,12,FALSE)*0.2*300))))</f>
        <v/>
      </c>
      <c r="BG775" s="3" t="str">
        <f>IF($L775="","",IF(SUM($AJ775:AN775)=0,$AF775,IF(LEFT(VLOOKUP($AP775,BaseEqptCdF!$C$5:$E$161,3,FALSE),2)="SD",0,IF(LEFT(VLOOKUP($AP775,BaseEqptCdF!$C$5:$E$161,3,FALSE),2)="SB",1*52,VLOOKUP($AP775,BaseEqptCdF!$C$5:$S$161,12,FALSE)*0.2*300))))</f>
        <v/>
      </c>
      <c r="BH775" s="2">
        <f t="shared" si="106"/>
        <v>0</v>
      </c>
    </row>
    <row r="776" spans="1:60" x14ac:dyDescent="0.25">
      <c r="A776" s="296" t="str">
        <f t="array" ref="A776">IF($C776="","",INDEX(Prog!$B$8:$D$300,MATCH($C776,nivo1,0),1))</f>
        <v/>
      </c>
      <c r="B776" s="296" t="str">
        <f t="array" ref="B776">IF($C776="","",INDEX(Prog!$B$8:$D$300,MATCH($C776,nivo1,0),2))</f>
        <v/>
      </c>
      <c r="C776" s="273"/>
      <c r="D776" s="267"/>
      <c r="E776" s="273"/>
      <c r="F776" s="273"/>
      <c r="G776" s="273"/>
      <c r="H776" s="273"/>
      <c r="I776" s="273"/>
      <c r="J776" s="273"/>
      <c r="K776" s="274"/>
      <c r="L776" s="273"/>
      <c r="M776" s="273"/>
      <c r="N776" s="273"/>
      <c r="O776" s="275"/>
      <c r="P776" s="273"/>
      <c r="Q776" s="273"/>
      <c r="R776" s="273"/>
      <c r="S776" s="273"/>
      <c r="T776" s="276"/>
      <c r="U776" s="276"/>
      <c r="V776" s="276"/>
      <c r="W776" s="276"/>
      <c r="X776" s="277"/>
      <c r="Y776" s="278"/>
      <c r="AA776" s="8" t="str">
        <f>IF($L776="","",VLOOKUP($L776,BaseEqptCdF!$C$5:$E$161,2,FALSE))</f>
        <v/>
      </c>
      <c r="AB776" s="8" t="str">
        <f>IF($L776="","",VLOOKUP($L776,BaseEqptCdF!$C$5:$E$161,3,FALSE))</f>
        <v/>
      </c>
      <c r="AC776" s="7" t="str">
        <f>IF($L776="","",VLOOKUP($L776,BaseEqptCdF!$C$5:$I$161,6,FALSE))</f>
        <v/>
      </c>
      <c r="AD776" s="7" t="str">
        <f>IF($L776="","",VLOOKUP($L776,BaseEqptCdF!$C$5:$I$161,7,FALSE))</f>
        <v/>
      </c>
      <c r="AE776" s="3" t="str">
        <f>IF($L776="","",VLOOKUP($L776,BaseEqptCdF!$C$5:$R$161,16,FALSE)*$AC$3)</f>
        <v/>
      </c>
      <c r="AF776" s="3" t="str">
        <f>IF($L776="","",IF(LEFT($AB776,2)="SD",0,IF(LEFT($AB776,2)="SB",1*52,IF($N776=Prog!$P$17,VLOOKUP($L776,BaseEqptCdF!$C$5:$P$161,14,FALSE)*1*300,VLOOKUP($L776,BaseEqptCdF!$C$5:$P$161,12,FALSE)*0.2*300))))</f>
        <v/>
      </c>
      <c r="AG776" s="6" t="str">
        <f t="shared" si="100"/>
        <v/>
      </c>
      <c r="AH776" s="6">
        <f>IF($U776=Prog!$S$18,YEAR($X776),"")</f>
        <v>1900</v>
      </c>
      <c r="AI776" s="5" t="str">
        <f>IF(OR($AG776="",$U776=Prog!$S$18),"",IF(OR($U776=Prog!$S$17,$U776=Prog!$S$16),YEAR($X776),IF($AG776="ND","ND",$AI$8+$O776)))</f>
        <v/>
      </c>
      <c r="AJ776" s="3" t="str">
        <f t="shared" si="102"/>
        <v/>
      </c>
      <c r="AK776" s="3" t="str">
        <f t="shared" si="101"/>
        <v/>
      </c>
      <c r="AL776" s="3" t="str">
        <f t="shared" si="101"/>
        <v/>
      </c>
      <c r="AM776" s="3" t="str">
        <f t="shared" si="101"/>
        <v/>
      </c>
      <c r="AN776" s="3" t="str">
        <f t="shared" si="101"/>
        <v/>
      </c>
      <c r="AO776" s="2">
        <f t="shared" si="103"/>
        <v>0</v>
      </c>
      <c r="AP776" s="4"/>
      <c r="AQ776" s="3">
        <f>IF(AJ776=1,VLOOKUP($AP776,BaseEqptCdF!$C$5:$R$161,16,FALSE),0)</f>
        <v>0</v>
      </c>
      <c r="AR776" s="3">
        <f>IF(AK776=1,VLOOKUP($AP776,BaseEqptCdF!$C$5:$R$161,16,FALSE),0)</f>
        <v>0</v>
      </c>
      <c r="AS776" s="3">
        <f>IF(AL776=1,VLOOKUP($AP776,BaseEqptCdF!$C$5:$R$161,16,FALSE),0)</f>
        <v>0</v>
      </c>
      <c r="AT776" s="3">
        <f>IF(AM776=1,VLOOKUP($AP776,BaseEqptCdF!$C$5:$R$161,16,FALSE),0)</f>
        <v>0</v>
      </c>
      <c r="AU776" s="3">
        <f>IF(AN776=1,VLOOKUP($AP776,BaseEqptCdF!$C$5:$R$161,16,FALSE),0)</f>
        <v>0</v>
      </c>
      <c r="AV776" s="2">
        <f t="shared" si="104"/>
        <v>0</v>
      </c>
      <c r="AW776" s="3" t="str">
        <f>IF($L776="","",IF(SUM($AJ776:AJ776)=0,$AE776,VLOOKUP($AP776,BaseEqptCdF!$C$5:$R$161,16,FALSE)*$AC$3))</f>
        <v/>
      </c>
      <c r="AX776" s="3" t="str">
        <f>IF($L776="","",IF(SUM($AJ776:AK776)=0,$AE776,VLOOKUP($AP776,BaseEqptCdF!$C$5:$R$161,16,FALSE)*$AC$3))</f>
        <v/>
      </c>
      <c r="AY776" s="3" t="str">
        <f>IF($L776="","",IF(SUM($AJ776:AL776)=0,$AE776,VLOOKUP($AP776,BaseEqptCdF!$C$5:$R$161,16,FALSE)*$AC$3))</f>
        <v/>
      </c>
      <c r="AZ776" s="3" t="str">
        <f>IF($L776="","",IF(SUM($AJ776:AM776)=0,$AE776,VLOOKUP($AP776,BaseEqptCdF!$C$5:$R$161,16,FALSE)*$AC$3))</f>
        <v/>
      </c>
      <c r="BA776" s="3" t="str">
        <f>IF($L776="","",IF(SUM($AJ776:AN776)=0,$AE776,VLOOKUP($AP776,BaseEqptCdF!$C$5:$R$161,16,FALSE)*$AC$3))</f>
        <v/>
      </c>
      <c r="BB776" s="2">
        <f t="shared" si="105"/>
        <v>0</v>
      </c>
      <c r="BC776" s="3" t="str">
        <f>IF($L776="","",IF(SUM($AJ776:AJ776)=0,$AF776,IF(LEFT(VLOOKUP($AP776,BaseEqptCdF!$C$5:$E$161,3,FALSE),2)="SD",0,IF(LEFT(VLOOKUP($AP776,BaseEqptCdF!$C$5:$E$161,3,FALSE),2)="SB",1*52,VLOOKUP($AP776,BaseEqptCdF!$C$5:$S$161,12,FALSE)*0.2*300))))</f>
        <v/>
      </c>
      <c r="BD776" s="3" t="str">
        <f>IF($L776="","",IF(SUM($AJ776:AK776)=0,$AF776,IF(LEFT(VLOOKUP($AP776,BaseEqptCdF!$C$5:$E$161,3,FALSE),2)="SD",0,IF(LEFT(VLOOKUP($AP776,BaseEqptCdF!$C$5:$E$161,3,FALSE),2)="SB",1*52,VLOOKUP($AP776,BaseEqptCdF!$C$5:$S$161,12,FALSE)*0.2*300))))</f>
        <v/>
      </c>
      <c r="BE776" s="3" t="str">
        <f>IF($L776="","",IF(SUM($AJ776:AL776)=0,$AF776,IF(LEFT(VLOOKUP($AP776,BaseEqptCdF!$C$5:$E$161,3,FALSE),2)="SD",0,IF(LEFT(VLOOKUP($AP776,BaseEqptCdF!$C$5:$E$161,3,FALSE),2)="SB",1*52,VLOOKUP($AP776,BaseEqptCdF!$C$5:$S$161,12,FALSE)*0.2*300))))</f>
        <v/>
      </c>
      <c r="BF776" s="3" t="str">
        <f>IF($L776="","",IF(SUM($AJ776:AM776)=0,$AF776,IF(LEFT(VLOOKUP($AP776,BaseEqptCdF!$C$5:$E$161,3,FALSE),2)="SD",0,IF(LEFT(VLOOKUP($AP776,BaseEqptCdF!$C$5:$E$161,3,FALSE),2)="SB",1*52,VLOOKUP($AP776,BaseEqptCdF!$C$5:$S$161,12,FALSE)*0.2*300))))</f>
        <v/>
      </c>
      <c r="BG776" s="3" t="str">
        <f>IF($L776="","",IF(SUM($AJ776:AN776)=0,$AF776,IF(LEFT(VLOOKUP($AP776,BaseEqptCdF!$C$5:$E$161,3,FALSE),2)="SD",0,IF(LEFT(VLOOKUP($AP776,BaseEqptCdF!$C$5:$E$161,3,FALSE),2)="SB",1*52,VLOOKUP($AP776,BaseEqptCdF!$C$5:$S$161,12,FALSE)*0.2*300))))</f>
        <v/>
      </c>
      <c r="BH776" s="2">
        <f t="shared" si="106"/>
        <v>0</v>
      </c>
    </row>
    <row r="777" spans="1:60" x14ac:dyDescent="0.25">
      <c r="A777" s="296" t="str">
        <f t="array" ref="A777">IF($C777="","",INDEX(Prog!$B$8:$D$300,MATCH($C777,nivo1,0),1))</f>
        <v/>
      </c>
      <c r="B777" s="296" t="str">
        <f t="array" ref="B777">IF($C777="","",INDEX(Prog!$B$8:$D$300,MATCH($C777,nivo1,0),2))</f>
        <v/>
      </c>
      <c r="C777" s="273"/>
      <c r="D777" s="267"/>
      <c r="E777" s="273"/>
      <c r="F777" s="273"/>
      <c r="G777" s="273"/>
      <c r="H777" s="273"/>
      <c r="I777" s="273"/>
      <c r="J777" s="273"/>
      <c r="K777" s="274"/>
      <c r="L777" s="273"/>
      <c r="M777" s="273"/>
      <c r="N777" s="273"/>
      <c r="O777" s="275"/>
      <c r="P777" s="273"/>
      <c r="Q777" s="273"/>
      <c r="R777" s="273"/>
      <c r="S777" s="273"/>
      <c r="T777" s="276"/>
      <c r="U777" s="276"/>
      <c r="V777" s="276"/>
      <c r="W777" s="276"/>
      <c r="X777" s="277"/>
      <c r="Y777" s="278"/>
      <c r="AA777" s="8" t="str">
        <f>IF($L777="","",VLOOKUP($L777,BaseEqptCdF!$C$5:$E$161,2,FALSE))</f>
        <v/>
      </c>
      <c r="AB777" s="8" t="str">
        <f>IF($L777="","",VLOOKUP($L777,BaseEqptCdF!$C$5:$E$161,3,FALSE))</f>
        <v/>
      </c>
      <c r="AC777" s="7" t="str">
        <f>IF($L777="","",VLOOKUP($L777,BaseEqptCdF!$C$5:$I$161,6,FALSE))</f>
        <v/>
      </c>
      <c r="AD777" s="7" t="str">
        <f>IF($L777="","",VLOOKUP($L777,BaseEqptCdF!$C$5:$I$161,7,FALSE))</f>
        <v/>
      </c>
      <c r="AE777" s="3" t="str">
        <f>IF($L777="","",VLOOKUP($L777,BaseEqptCdF!$C$5:$R$161,16,FALSE)*$AC$3)</f>
        <v/>
      </c>
      <c r="AF777" s="3" t="str">
        <f>IF($L777="","",IF(LEFT($AB777,2)="SD",0,IF(LEFT($AB777,2)="SB",1*52,IF($N777=Prog!$P$17,VLOOKUP($L777,BaseEqptCdF!$C$5:$P$161,14,FALSE)*1*300,VLOOKUP($L777,BaseEqptCdF!$C$5:$P$161,12,FALSE)*0.2*300))))</f>
        <v/>
      </c>
      <c r="AG777" s="6" t="str">
        <f t="shared" si="100"/>
        <v/>
      </c>
      <c r="AH777" s="6">
        <f>IF($U777=Prog!$S$18,YEAR($X777),"")</f>
        <v>1900</v>
      </c>
      <c r="AI777" s="5" t="str">
        <f>IF(OR($AG777="",$U777=Prog!$S$18),"",IF(OR($U777=Prog!$S$17,$U777=Prog!$S$16),YEAR($X777),IF($AG777="ND","ND",$AI$8+$O777)))</f>
        <v/>
      </c>
      <c r="AJ777" s="3" t="str">
        <f t="shared" si="102"/>
        <v/>
      </c>
      <c r="AK777" s="3" t="str">
        <f t="shared" si="101"/>
        <v/>
      </c>
      <c r="AL777" s="3" t="str">
        <f t="shared" si="101"/>
        <v/>
      </c>
      <c r="AM777" s="3" t="str">
        <f t="shared" si="101"/>
        <v/>
      </c>
      <c r="AN777" s="3" t="str">
        <f t="shared" si="101"/>
        <v/>
      </c>
      <c r="AO777" s="2">
        <f t="shared" si="103"/>
        <v>0</v>
      </c>
      <c r="AP777" s="4"/>
      <c r="AQ777" s="3">
        <f>IF(AJ777=1,VLOOKUP($AP777,BaseEqptCdF!$C$5:$R$161,16,FALSE),0)</f>
        <v>0</v>
      </c>
      <c r="AR777" s="3">
        <f>IF(AK777=1,VLOOKUP($AP777,BaseEqptCdF!$C$5:$R$161,16,FALSE),0)</f>
        <v>0</v>
      </c>
      <c r="AS777" s="3">
        <f>IF(AL777=1,VLOOKUP($AP777,BaseEqptCdF!$C$5:$R$161,16,FALSE),0)</f>
        <v>0</v>
      </c>
      <c r="AT777" s="3">
        <f>IF(AM777=1,VLOOKUP($AP777,BaseEqptCdF!$C$5:$R$161,16,FALSE),0)</f>
        <v>0</v>
      </c>
      <c r="AU777" s="3">
        <f>IF(AN777=1,VLOOKUP($AP777,BaseEqptCdF!$C$5:$R$161,16,FALSE),0)</f>
        <v>0</v>
      </c>
      <c r="AV777" s="2">
        <f t="shared" si="104"/>
        <v>0</v>
      </c>
      <c r="AW777" s="3" t="str">
        <f>IF($L777="","",IF(SUM($AJ777:AJ777)=0,$AE777,VLOOKUP($AP777,BaseEqptCdF!$C$5:$R$161,16,FALSE)*$AC$3))</f>
        <v/>
      </c>
      <c r="AX777" s="3" t="str">
        <f>IF($L777="","",IF(SUM($AJ777:AK777)=0,$AE777,VLOOKUP($AP777,BaseEqptCdF!$C$5:$R$161,16,FALSE)*$AC$3))</f>
        <v/>
      </c>
      <c r="AY777" s="3" t="str">
        <f>IF($L777="","",IF(SUM($AJ777:AL777)=0,$AE777,VLOOKUP($AP777,BaseEqptCdF!$C$5:$R$161,16,FALSE)*$AC$3))</f>
        <v/>
      </c>
      <c r="AZ777" s="3" t="str">
        <f>IF($L777="","",IF(SUM($AJ777:AM777)=0,$AE777,VLOOKUP($AP777,BaseEqptCdF!$C$5:$R$161,16,FALSE)*$AC$3))</f>
        <v/>
      </c>
      <c r="BA777" s="3" t="str">
        <f>IF($L777="","",IF(SUM($AJ777:AN777)=0,$AE777,VLOOKUP($AP777,BaseEqptCdF!$C$5:$R$161,16,FALSE)*$AC$3))</f>
        <v/>
      </c>
      <c r="BB777" s="2">
        <f t="shared" si="105"/>
        <v>0</v>
      </c>
      <c r="BC777" s="3" t="str">
        <f>IF($L777="","",IF(SUM($AJ777:AJ777)=0,$AF777,IF(LEFT(VLOOKUP($AP777,BaseEqptCdF!$C$5:$E$161,3,FALSE),2)="SD",0,IF(LEFT(VLOOKUP($AP777,BaseEqptCdF!$C$5:$E$161,3,FALSE),2)="SB",1*52,VLOOKUP($AP777,BaseEqptCdF!$C$5:$S$161,12,FALSE)*0.2*300))))</f>
        <v/>
      </c>
      <c r="BD777" s="3" t="str">
        <f>IF($L777="","",IF(SUM($AJ777:AK777)=0,$AF777,IF(LEFT(VLOOKUP($AP777,BaseEqptCdF!$C$5:$E$161,3,FALSE),2)="SD",0,IF(LEFT(VLOOKUP($AP777,BaseEqptCdF!$C$5:$E$161,3,FALSE),2)="SB",1*52,VLOOKUP($AP777,BaseEqptCdF!$C$5:$S$161,12,FALSE)*0.2*300))))</f>
        <v/>
      </c>
      <c r="BE777" s="3" t="str">
        <f>IF($L777="","",IF(SUM($AJ777:AL777)=0,$AF777,IF(LEFT(VLOOKUP($AP777,BaseEqptCdF!$C$5:$E$161,3,FALSE),2)="SD",0,IF(LEFT(VLOOKUP($AP777,BaseEqptCdF!$C$5:$E$161,3,FALSE),2)="SB",1*52,VLOOKUP($AP777,BaseEqptCdF!$C$5:$S$161,12,FALSE)*0.2*300))))</f>
        <v/>
      </c>
      <c r="BF777" s="3" t="str">
        <f>IF($L777="","",IF(SUM($AJ777:AM777)=0,$AF777,IF(LEFT(VLOOKUP($AP777,BaseEqptCdF!$C$5:$E$161,3,FALSE),2)="SD",0,IF(LEFT(VLOOKUP($AP777,BaseEqptCdF!$C$5:$E$161,3,FALSE),2)="SB",1*52,VLOOKUP($AP777,BaseEqptCdF!$C$5:$S$161,12,FALSE)*0.2*300))))</f>
        <v/>
      </c>
      <c r="BG777" s="3" t="str">
        <f>IF($L777="","",IF(SUM($AJ777:AN777)=0,$AF777,IF(LEFT(VLOOKUP($AP777,BaseEqptCdF!$C$5:$E$161,3,FALSE),2)="SD",0,IF(LEFT(VLOOKUP($AP777,BaseEqptCdF!$C$5:$E$161,3,FALSE),2)="SB",1*52,VLOOKUP($AP777,BaseEqptCdF!$C$5:$S$161,12,FALSE)*0.2*300))))</f>
        <v/>
      </c>
      <c r="BH777" s="2">
        <f t="shared" si="106"/>
        <v>0</v>
      </c>
    </row>
    <row r="778" spans="1:60" x14ac:dyDescent="0.25">
      <c r="A778" s="296" t="str">
        <f t="array" ref="A778">IF($C778="","",INDEX(Prog!$B$8:$D$300,MATCH($C778,nivo1,0),1))</f>
        <v/>
      </c>
      <c r="B778" s="296" t="str">
        <f t="array" ref="B778">IF($C778="","",INDEX(Prog!$B$8:$D$300,MATCH($C778,nivo1,0),2))</f>
        <v/>
      </c>
      <c r="C778" s="273"/>
      <c r="D778" s="267"/>
      <c r="E778" s="273"/>
      <c r="F778" s="273"/>
      <c r="G778" s="273"/>
      <c r="H778" s="273"/>
      <c r="I778" s="273"/>
      <c r="J778" s="273"/>
      <c r="K778" s="274"/>
      <c r="L778" s="273"/>
      <c r="M778" s="273"/>
      <c r="N778" s="273"/>
      <c r="O778" s="275"/>
      <c r="P778" s="273"/>
      <c r="Q778" s="273"/>
      <c r="R778" s="273"/>
      <c r="S778" s="273"/>
      <c r="T778" s="276"/>
      <c r="U778" s="276"/>
      <c r="V778" s="276"/>
      <c r="W778" s="276"/>
      <c r="X778" s="277"/>
      <c r="Y778" s="278"/>
      <c r="AA778" s="8" t="str">
        <f>IF($L778="","",VLOOKUP($L778,BaseEqptCdF!$C$5:$E$161,2,FALSE))</f>
        <v/>
      </c>
      <c r="AB778" s="8" t="str">
        <f>IF($L778="","",VLOOKUP($L778,BaseEqptCdF!$C$5:$E$161,3,FALSE))</f>
        <v/>
      </c>
      <c r="AC778" s="7" t="str">
        <f>IF($L778="","",VLOOKUP($L778,BaseEqptCdF!$C$5:$I$161,6,FALSE))</f>
        <v/>
      </c>
      <c r="AD778" s="7" t="str">
        <f>IF($L778="","",VLOOKUP($L778,BaseEqptCdF!$C$5:$I$161,7,FALSE))</f>
        <v/>
      </c>
      <c r="AE778" s="3" t="str">
        <f>IF($L778="","",VLOOKUP($L778,BaseEqptCdF!$C$5:$R$161,16,FALSE)*$AC$3)</f>
        <v/>
      </c>
      <c r="AF778" s="3" t="str">
        <f>IF($L778="","",IF(LEFT($AB778,2)="SD",0,IF(LEFT($AB778,2)="SB",1*52,IF($N778=Prog!$P$17,VLOOKUP($L778,BaseEqptCdF!$C$5:$P$161,14,FALSE)*1*300,VLOOKUP($L778,BaseEqptCdF!$C$5:$P$161,12,FALSE)*0.2*300))))</f>
        <v/>
      </c>
      <c r="AG778" s="6" t="str">
        <f t="shared" si="100"/>
        <v/>
      </c>
      <c r="AH778" s="6">
        <f>IF($U778=Prog!$S$18,YEAR($X778),"")</f>
        <v>1900</v>
      </c>
      <c r="AI778" s="5" t="str">
        <f>IF(OR($AG778="",$U778=Prog!$S$18),"",IF(OR($U778=Prog!$S$17,$U778=Prog!$S$16),YEAR($X778),IF($AG778="ND","ND",$AI$8+$O778)))</f>
        <v/>
      </c>
      <c r="AJ778" s="3" t="str">
        <f t="shared" si="102"/>
        <v/>
      </c>
      <c r="AK778" s="3" t="str">
        <f t="shared" si="101"/>
        <v/>
      </c>
      <c r="AL778" s="3" t="str">
        <f t="shared" si="101"/>
        <v/>
      </c>
      <c r="AM778" s="3" t="str">
        <f t="shared" si="101"/>
        <v/>
      </c>
      <c r="AN778" s="3" t="str">
        <f t="shared" si="101"/>
        <v/>
      </c>
      <c r="AO778" s="2">
        <f t="shared" si="103"/>
        <v>0</v>
      </c>
      <c r="AP778" s="4"/>
      <c r="AQ778" s="3">
        <f>IF(AJ778=1,VLOOKUP($AP778,BaseEqptCdF!$C$5:$R$161,16,FALSE),0)</f>
        <v>0</v>
      </c>
      <c r="AR778" s="3">
        <f>IF(AK778=1,VLOOKUP($AP778,BaseEqptCdF!$C$5:$R$161,16,FALSE),0)</f>
        <v>0</v>
      </c>
      <c r="AS778" s="3">
        <f>IF(AL778=1,VLOOKUP($AP778,BaseEqptCdF!$C$5:$R$161,16,FALSE),0)</f>
        <v>0</v>
      </c>
      <c r="AT778" s="3">
        <f>IF(AM778=1,VLOOKUP($AP778,BaseEqptCdF!$C$5:$R$161,16,FALSE),0)</f>
        <v>0</v>
      </c>
      <c r="AU778" s="3">
        <f>IF(AN778=1,VLOOKUP($AP778,BaseEqptCdF!$C$5:$R$161,16,FALSE),0)</f>
        <v>0</v>
      </c>
      <c r="AV778" s="2">
        <f t="shared" si="104"/>
        <v>0</v>
      </c>
      <c r="AW778" s="3" t="str">
        <f>IF($L778="","",IF(SUM($AJ778:AJ778)=0,$AE778,VLOOKUP($AP778,BaseEqptCdF!$C$5:$R$161,16,FALSE)*$AC$3))</f>
        <v/>
      </c>
      <c r="AX778" s="3" t="str">
        <f>IF($L778="","",IF(SUM($AJ778:AK778)=0,$AE778,VLOOKUP($AP778,BaseEqptCdF!$C$5:$R$161,16,FALSE)*$AC$3))</f>
        <v/>
      </c>
      <c r="AY778" s="3" t="str">
        <f>IF($L778="","",IF(SUM($AJ778:AL778)=0,$AE778,VLOOKUP($AP778,BaseEqptCdF!$C$5:$R$161,16,FALSE)*$AC$3))</f>
        <v/>
      </c>
      <c r="AZ778" s="3" t="str">
        <f>IF($L778="","",IF(SUM($AJ778:AM778)=0,$AE778,VLOOKUP($AP778,BaseEqptCdF!$C$5:$R$161,16,FALSE)*$AC$3))</f>
        <v/>
      </c>
      <c r="BA778" s="3" t="str">
        <f>IF($L778="","",IF(SUM($AJ778:AN778)=0,$AE778,VLOOKUP($AP778,BaseEqptCdF!$C$5:$R$161,16,FALSE)*$AC$3))</f>
        <v/>
      </c>
      <c r="BB778" s="2">
        <f t="shared" si="105"/>
        <v>0</v>
      </c>
      <c r="BC778" s="3" t="str">
        <f>IF($L778="","",IF(SUM($AJ778:AJ778)=0,$AF778,IF(LEFT(VLOOKUP($AP778,BaseEqptCdF!$C$5:$E$161,3,FALSE),2)="SD",0,IF(LEFT(VLOOKUP($AP778,BaseEqptCdF!$C$5:$E$161,3,FALSE),2)="SB",1*52,VLOOKUP($AP778,BaseEqptCdF!$C$5:$S$161,12,FALSE)*0.2*300))))</f>
        <v/>
      </c>
      <c r="BD778" s="3" t="str">
        <f>IF($L778="","",IF(SUM($AJ778:AK778)=0,$AF778,IF(LEFT(VLOOKUP($AP778,BaseEqptCdF!$C$5:$E$161,3,FALSE),2)="SD",0,IF(LEFT(VLOOKUP($AP778,BaseEqptCdF!$C$5:$E$161,3,FALSE),2)="SB",1*52,VLOOKUP($AP778,BaseEqptCdF!$C$5:$S$161,12,FALSE)*0.2*300))))</f>
        <v/>
      </c>
      <c r="BE778" s="3" t="str">
        <f>IF($L778="","",IF(SUM($AJ778:AL778)=0,$AF778,IF(LEFT(VLOOKUP($AP778,BaseEqptCdF!$C$5:$E$161,3,FALSE),2)="SD",0,IF(LEFT(VLOOKUP($AP778,BaseEqptCdF!$C$5:$E$161,3,FALSE),2)="SB",1*52,VLOOKUP($AP778,BaseEqptCdF!$C$5:$S$161,12,FALSE)*0.2*300))))</f>
        <v/>
      </c>
      <c r="BF778" s="3" t="str">
        <f>IF($L778="","",IF(SUM($AJ778:AM778)=0,$AF778,IF(LEFT(VLOOKUP($AP778,BaseEqptCdF!$C$5:$E$161,3,FALSE),2)="SD",0,IF(LEFT(VLOOKUP($AP778,BaseEqptCdF!$C$5:$E$161,3,FALSE),2)="SB",1*52,VLOOKUP($AP778,BaseEqptCdF!$C$5:$S$161,12,FALSE)*0.2*300))))</f>
        <v/>
      </c>
      <c r="BG778" s="3" t="str">
        <f>IF($L778="","",IF(SUM($AJ778:AN778)=0,$AF778,IF(LEFT(VLOOKUP($AP778,BaseEqptCdF!$C$5:$E$161,3,FALSE),2)="SD",0,IF(LEFT(VLOOKUP($AP778,BaseEqptCdF!$C$5:$E$161,3,FALSE),2)="SB",1*52,VLOOKUP($AP778,BaseEqptCdF!$C$5:$S$161,12,FALSE)*0.2*300))))</f>
        <v/>
      </c>
      <c r="BH778" s="2">
        <f t="shared" si="106"/>
        <v>0</v>
      </c>
    </row>
    <row r="779" spans="1:60" x14ac:dyDescent="0.25">
      <c r="A779" s="296" t="str">
        <f t="array" ref="A779">IF($C779="","",INDEX(Prog!$B$8:$D$300,MATCH($C779,nivo1,0),1))</f>
        <v/>
      </c>
      <c r="B779" s="296" t="str">
        <f t="array" ref="B779">IF($C779="","",INDEX(Prog!$B$8:$D$300,MATCH($C779,nivo1,0),2))</f>
        <v/>
      </c>
      <c r="C779" s="273"/>
      <c r="D779" s="267"/>
      <c r="E779" s="273"/>
      <c r="F779" s="273"/>
      <c r="G779" s="273"/>
      <c r="H779" s="273"/>
      <c r="I779" s="273"/>
      <c r="J779" s="273"/>
      <c r="K779" s="274"/>
      <c r="L779" s="273"/>
      <c r="M779" s="273"/>
      <c r="N779" s="273"/>
      <c r="O779" s="275"/>
      <c r="P779" s="273"/>
      <c r="Q779" s="273"/>
      <c r="R779" s="273"/>
      <c r="S779" s="273"/>
      <c r="T779" s="276"/>
      <c r="U779" s="276"/>
      <c r="V779" s="276"/>
      <c r="W779" s="276"/>
      <c r="X779" s="277"/>
      <c r="Y779" s="278"/>
      <c r="AA779" s="8" t="str">
        <f>IF($L779="","",VLOOKUP($L779,BaseEqptCdF!$C$5:$E$161,2,FALSE))</f>
        <v/>
      </c>
      <c r="AB779" s="8" t="str">
        <f>IF($L779="","",VLOOKUP($L779,BaseEqptCdF!$C$5:$E$161,3,FALSE))</f>
        <v/>
      </c>
      <c r="AC779" s="7" t="str">
        <f>IF($L779="","",VLOOKUP($L779,BaseEqptCdF!$C$5:$I$161,6,FALSE))</f>
        <v/>
      </c>
      <c r="AD779" s="7" t="str">
        <f>IF($L779="","",VLOOKUP($L779,BaseEqptCdF!$C$5:$I$161,7,FALSE))</f>
        <v/>
      </c>
      <c r="AE779" s="3" t="str">
        <f>IF($L779="","",VLOOKUP($L779,BaseEqptCdF!$C$5:$R$161,16,FALSE)*$AC$3)</f>
        <v/>
      </c>
      <c r="AF779" s="3" t="str">
        <f>IF($L779="","",IF(LEFT($AB779,2)="SD",0,IF(LEFT($AB779,2)="SB",1*52,IF($N779=Prog!$P$17,VLOOKUP($L779,BaseEqptCdF!$C$5:$P$161,14,FALSE)*1*300,VLOOKUP($L779,BaseEqptCdF!$C$5:$P$161,12,FALSE)*0.2*300))))</f>
        <v/>
      </c>
      <c r="AG779" s="6" t="str">
        <f t="shared" ref="AG779:AG842" si="107">IF($L779="","",IF(OR(ISTEXT($O779),$O779=""),"ND",YEAR($X779)-$O779))</f>
        <v/>
      </c>
      <c r="AH779" s="6">
        <f>IF($U779=Prog!$S$18,YEAR($X779),"")</f>
        <v>1900</v>
      </c>
      <c r="AI779" s="5" t="str">
        <f>IF(OR($AG779="",$U779=Prog!$S$18),"",IF(OR($U779=Prog!$S$17,$U779=Prog!$S$16),YEAR($X779),IF($AG779="ND","ND",$AI$8+$O779)))</f>
        <v/>
      </c>
      <c r="AJ779" s="3" t="str">
        <f t="shared" si="102"/>
        <v/>
      </c>
      <c r="AK779" s="3" t="str">
        <f t="shared" si="101"/>
        <v/>
      </c>
      <c r="AL779" s="3" t="str">
        <f t="shared" si="101"/>
        <v/>
      </c>
      <c r="AM779" s="3" t="str">
        <f t="shared" si="101"/>
        <v/>
      </c>
      <c r="AN779" s="3" t="str">
        <f t="shared" si="101"/>
        <v/>
      </c>
      <c r="AO779" s="2">
        <f t="shared" si="103"/>
        <v>0</v>
      </c>
      <c r="AP779" s="4"/>
      <c r="AQ779" s="3">
        <f>IF(AJ779=1,VLOOKUP($AP779,BaseEqptCdF!$C$5:$R$161,16,FALSE),0)</f>
        <v>0</v>
      </c>
      <c r="AR779" s="3">
        <f>IF(AK779=1,VLOOKUP($AP779,BaseEqptCdF!$C$5:$R$161,16,FALSE),0)</f>
        <v>0</v>
      </c>
      <c r="AS779" s="3">
        <f>IF(AL779=1,VLOOKUP($AP779,BaseEqptCdF!$C$5:$R$161,16,FALSE),0)</f>
        <v>0</v>
      </c>
      <c r="AT779" s="3">
        <f>IF(AM779=1,VLOOKUP($AP779,BaseEqptCdF!$C$5:$R$161,16,FALSE),0)</f>
        <v>0</v>
      </c>
      <c r="AU779" s="3">
        <f>IF(AN779=1,VLOOKUP($AP779,BaseEqptCdF!$C$5:$R$161,16,FALSE),0)</f>
        <v>0</v>
      </c>
      <c r="AV779" s="2">
        <f t="shared" si="104"/>
        <v>0</v>
      </c>
      <c r="AW779" s="3" t="str">
        <f>IF($L779="","",IF(SUM($AJ779:AJ779)=0,$AE779,VLOOKUP($AP779,BaseEqptCdF!$C$5:$R$161,16,FALSE)*$AC$3))</f>
        <v/>
      </c>
      <c r="AX779" s="3" t="str">
        <f>IF($L779="","",IF(SUM($AJ779:AK779)=0,$AE779,VLOOKUP($AP779,BaseEqptCdF!$C$5:$R$161,16,FALSE)*$AC$3))</f>
        <v/>
      </c>
      <c r="AY779" s="3" t="str">
        <f>IF($L779="","",IF(SUM($AJ779:AL779)=0,$AE779,VLOOKUP($AP779,BaseEqptCdF!$C$5:$R$161,16,FALSE)*$AC$3))</f>
        <v/>
      </c>
      <c r="AZ779" s="3" t="str">
        <f>IF($L779="","",IF(SUM($AJ779:AM779)=0,$AE779,VLOOKUP($AP779,BaseEqptCdF!$C$5:$R$161,16,FALSE)*$AC$3))</f>
        <v/>
      </c>
      <c r="BA779" s="3" t="str">
        <f>IF($L779="","",IF(SUM($AJ779:AN779)=0,$AE779,VLOOKUP($AP779,BaseEqptCdF!$C$5:$R$161,16,FALSE)*$AC$3))</f>
        <v/>
      </c>
      <c r="BB779" s="2">
        <f t="shared" si="105"/>
        <v>0</v>
      </c>
      <c r="BC779" s="3" t="str">
        <f>IF($L779="","",IF(SUM($AJ779:AJ779)=0,$AF779,IF(LEFT(VLOOKUP($AP779,BaseEqptCdF!$C$5:$E$161,3,FALSE),2)="SD",0,IF(LEFT(VLOOKUP($AP779,BaseEqptCdF!$C$5:$E$161,3,FALSE),2)="SB",1*52,VLOOKUP($AP779,BaseEqptCdF!$C$5:$S$161,12,FALSE)*0.2*300))))</f>
        <v/>
      </c>
      <c r="BD779" s="3" t="str">
        <f>IF($L779="","",IF(SUM($AJ779:AK779)=0,$AF779,IF(LEFT(VLOOKUP($AP779,BaseEqptCdF!$C$5:$E$161,3,FALSE),2)="SD",0,IF(LEFT(VLOOKUP($AP779,BaseEqptCdF!$C$5:$E$161,3,FALSE),2)="SB",1*52,VLOOKUP($AP779,BaseEqptCdF!$C$5:$S$161,12,FALSE)*0.2*300))))</f>
        <v/>
      </c>
      <c r="BE779" s="3" t="str">
        <f>IF($L779="","",IF(SUM($AJ779:AL779)=0,$AF779,IF(LEFT(VLOOKUP($AP779,BaseEqptCdF!$C$5:$E$161,3,FALSE),2)="SD",0,IF(LEFT(VLOOKUP($AP779,BaseEqptCdF!$C$5:$E$161,3,FALSE),2)="SB",1*52,VLOOKUP($AP779,BaseEqptCdF!$C$5:$S$161,12,FALSE)*0.2*300))))</f>
        <v/>
      </c>
      <c r="BF779" s="3" t="str">
        <f>IF($L779="","",IF(SUM($AJ779:AM779)=0,$AF779,IF(LEFT(VLOOKUP($AP779,BaseEqptCdF!$C$5:$E$161,3,FALSE),2)="SD",0,IF(LEFT(VLOOKUP($AP779,BaseEqptCdF!$C$5:$E$161,3,FALSE),2)="SB",1*52,VLOOKUP($AP779,BaseEqptCdF!$C$5:$S$161,12,FALSE)*0.2*300))))</f>
        <v/>
      </c>
      <c r="BG779" s="3" t="str">
        <f>IF($L779="","",IF(SUM($AJ779:AN779)=0,$AF779,IF(LEFT(VLOOKUP($AP779,BaseEqptCdF!$C$5:$E$161,3,FALSE),2)="SD",0,IF(LEFT(VLOOKUP($AP779,BaseEqptCdF!$C$5:$E$161,3,FALSE),2)="SB",1*52,VLOOKUP($AP779,BaseEqptCdF!$C$5:$S$161,12,FALSE)*0.2*300))))</f>
        <v/>
      </c>
      <c r="BH779" s="2">
        <f t="shared" si="106"/>
        <v>0</v>
      </c>
    </row>
    <row r="780" spans="1:60" x14ac:dyDescent="0.25">
      <c r="A780" s="296" t="str">
        <f t="array" ref="A780">IF($C780="","",INDEX(Prog!$B$8:$D$300,MATCH($C780,nivo1,0),1))</f>
        <v/>
      </c>
      <c r="B780" s="296" t="str">
        <f t="array" ref="B780">IF($C780="","",INDEX(Prog!$B$8:$D$300,MATCH($C780,nivo1,0),2))</f>
        <v/>
      </c>
      <c r="C780" s="273"/>
      <c r="D780" s="267"/>
      <c r="E780" s="273"/>
      <c r="F780" s="273"/>
      <c r="G780" s="273"/>
      <c r="H780" s="273"/>
      <c r="I780" s="273"/>
      <c r="J780" s="273"/>
      <c r="K780" s="274"/>
      <c r="L780" s="273"/>
      <c r="M780" s="273"/>
      <c r="N780" s="273"/>
      <c r="O780" s="275"/>
      <c r="P780" s="273"/>
      <c r="Q780" s="273"/>
      <c r="R780" s="273"/>
      <c r="S780" s="273"/>
      <c r="T780" s="276"/>
      <c r="U780" s="276"/>
      <c r="V780" s="276"/>
      <c r="W780" s="276"/>
      <c r="X780" s="277"/>
      <c r="Y780" s="278"/>
      <c r="AA780" s="8" t="str">
        <f>IF($L780="","",VLOOKUP($L780,BaseEqptCdF!$C$5:$E$161,2,FALSE))</f>
        <v/>
      </c>
      <c r="AB780" s="8" t="str">
        <f>IF($L780="","",VLOOKUP($L780,BaseEqptCdF!$C$5:$E$161,3,FALSE))</f>
        <v/>
      </c>
      <c r="AC780" s="7" t="str">
        <f>IF($L780="","",VLOOKUP($L780,BaseEqptCdF!$C$5:$I$161,6,FALSE))</f>
        <v/>
      </c>
      <c r="AD780" s="7" t="str">
        <f>IF($L780="","",VLOOKUP($L780,BaseEqptCdF!$C$5:$I$161,7,FALSE))</f>
        <v/>
      </c>
      <c r="AE780" s="3" t="str">
        <f>IF($L780="","",VLOOKUP($L780,BaseEqptCdF!$C$5:$R$161,16,FALSE)*$AC$3)</f>
        <v/>
      </c>
      <c r="AF780" s="3" t="str">
        <f>IF($L780="","",IF(LEFT($AB780,2)="SD",0,IF(LEFT($AB780,2)="SB",1*52,IF($N780=Prog!$P$17,VLOOKUP($L780,BaseEqptCdF!$C$5:$P$161,14,FALSE)*1*300,VLOOKUP($L780,BaseEqptCdF!$C$5:$P$161,12,FALSE)*0.2*300))))</f>
        <v/>
      </c>
      <c r="AG780" s="6" t="str">
        <f t="shared" si="107"/>
        <v/>
      </c>
      <c r="AH780" s="6">
        <f>IF($U780=Prog!$S$18,YEAR($X780),"")</f>
        <v>1900</v>
      </c>
      <c r="AI780" s="5" t="str">
        <f>IF(OR($AG780="",$U780=Prog!$S$18),"",IF(OR($U780=Prog!$S$17,$U780=Prog!$S$16),YEAR($X780),IF($AG780="ND","ND",$AI$8+$O780)))</f>
        <v/>
      </c>
      <c r="AJ780" s="3" t="str">
        <f t="shared" si="102"/>
        <v/>
      </c>
      <c r="AK780" s="3" t="str">
        <f t="shared" si="101"/>
        <v/>
      </c>
      <c r="AL780" s="3" t="str">
        <f t="shared" si="101"/>
        <v/>
      </c>
      <c r="AM780" s="3" t="str">
        <f t="shared" si="101"/>
        <v/>
      </c>
      <c r="AN780" s="3" t="str">
        <f t="shared" si="101"/>
        <v/>
      </c>
      <c r="AO780" s="2">
        <f t="shared" si="103"/>
        <v>0</v>
      </c>
      <c r="AP780" s="4"/>
      <c r="AQ780" s="3">
        <f>IF(AJ780=1,VLOOKUP($AP780,BaseEqptCdF!$C$5:$R$161,16,FALSE),0)</f>
        <v>0</v>
      </c>
      <c r="AR780" s="3">
        <f>IF(AK780=1,VLOOKUP($AP780,BaseEqptCdF!$C$5:$R$161,16,FALSE),0)</f>
        <v>0</v>
      </c>
      <c r="AS780" s="3">
        <f>IF(AL780=1,VLOOKUP($AP780,BaseEqptCdF!$C$5:$R$161,16,FALSE),0)</f>
        <v>0</v>
      </c>
      <c r="AT780" s="3">
        <f>IF(AM780=1,VLOOKUP($AP780,BaseEqptCdF!$C$5:$R$161,16,FALSE),0)</f>
        <v>0</v>
      </c>
      <c r="AU780" s="3">
        <f>IF(AN780=1,VLOOKUP($AP780,BaseEqptCdF!$C$5:$R$161,16,FALSE),0)</f>
        <v>0</v>
      </c>
      <c r="AV780" s="2">
        <f t="shared" si="104"/>
        <v>0</v>
      </c>
      <c r="AW780" s="3" t="str">
        <f>IF($L780="","",IF(SUM($AJ780:AJ780)=0,$AE780,VLOOKUP($AP780,BaseEqptCdF!$C$5:$R$161,16,FALSE)*$AC$3))</f>
        <v/>
      </c>
      <c r="AX780" s="3" t="str">
        <f>IF($L780="","",IF(SUM($AJ780:AK780)=0,$AE780,VLOOKUP($AP780,BaseEqptCdF!$C$5:$R$161,16,FALSE)*$AC$3))</f>
        <v/>
      </c>
      <c r="AY780" s="3" t="str">
        <f>IF($L780="","",IF(SUM($AJ780:AL780)=0,$AE780,VLOOKUP($AP780,BaseEqptCdF!$C$5:$R$161,16,FALSE)*$AC$3))</f>
        <v/>
      </c>
      <c r="AZ780" s="3" t="str">
        <f>IF($L780="","",IF(SUM($AJ780:AM780)=0,$AE780,VLOOKUP($AP780,BaseEqptCdF!$C$5:$R$161,16,FALSE)*$AC$3))</f>
        <v/>
      </c>
      <c r="BA780" s="3" t="str">
        <f>IF($L780="","",IF(SUM($AJ780:AN780)=0,$AE780,VLOOKUP($AP780,BaseEqptCdF!$C$5:$R$161,16,FALSE)*$AC$3))</f>
        <v/>
      </c>
      <c r="BB780" s="2">
        <f t="shared" si="105"/>
        <v>0</v>
      </c>
      <c r="BC780" s="3" t="str">
        <f>IF($L780="","",IF(SUM($AJ780:AJ780)=0,$AF780,IF(LEFT(VLOOKUP($AP780,BaseEqptCdF!$C$5:$E$161,3,FALSE),2)="SD",0,IF(LEFT(VLOOKUP($AP780,BaseEqptCdF!$C$5:$E$161,3,FALSE),2)="SB",1*52,VLOOKUP($AP780,BaseEqptCdF!$C$5:$S$161,12,FALSE)*0.2*300))))</f>
        <v/>
      </c>
      <c r="BD780" s="3" t="str">
        <f>IF($L780="","",IF(SUM($AJ780:AK780)=0,$AF780,IF(LEFT(VLOOKUP($AP780,BaseEqptCdF!$C$5:$E$161,3,FALSE),2)="SD",0,IF(LEFT(VLOOKUP($AP780,BaseEqptCdF!$C$5:$E$161,3,FALSE),2)="SB",1*52,VLOOKUP($AP780,BaseEqptCdF!$C$5:$S$161,12,FALSE)*0.2*300))))</f>
        <v/>
      </c>
      <c r="BE780" s="3" t="str">
        <f>IF($L780="","",IF(SUM($AJ780:AL780)=0,$AF780,IF(LEFT(VLOOKUP($AP780,BaseEqptCdF!$C$5:$E$161,3,FALSE),2)="SD",0,IF(LEFT(VLOOKUP($AP780,BaseEqptCdF!$C$5:$E$161,3,FALSE),2)="SB",1*52,VLOOKUP($AP780,BaseEqptCdF!$C$5:$S$161,12,FALSE)*0.2*300))))</f>
        <v/>
      </c>
      <c r="BF780" s="3" t="str">
        <f>IF($L780="","",IF(SUM($AJ780:AM780)=0,$AF780,IF(LEFT(VLOOKUP($AP780,BaseEqptCdF!$C$5:$E$161,3,FALSE),2)="SD",0,IF(LEFT(VLOOKUP($AP780,BaseEqptCdF!$C$5:$E$161,3,FALSE),2)="SB",1*52,VLOOKUP($AP780,BaseEqptCdF!$C$5:$S$161,12,FALSE)*0.2*300))))</f>
        <v/>
      </c>
      <c r="BG780" s="3" t="str">
        <f>IF($L780="","",IF(SUM($AJ780:AN780)=0,$AF780,IF(LEFT(VLOOKUP($AP780,BaseEqptCdF!$C$5:$E$161,3,FALSE),2)="SD",0,IF(LEFT(VLOOKUP($AP780,BaseEqptCdF!$C$5:$E$161,3,FALSE),2)="SB",1*52,VLOOKUP($AP780,BaseEqptCdF!$C$5:$S$161,12,FALSE)*0.2*300))))</f>
        <v/>
      </c>
      <c r="BH780" s="2">
        <f t="shared" si="106"/>
        <v>0</v>
      </c>
    </row>
    <row r="781" spans="1:60" x14ac:dyDescent="0.25">
      <c r="A781" s="296" t="str">
        <f t="array" ref="A781">IF($C781="","",INDEX(Prog!$B$8:$D$300,MATCH($C781,nivo1,0),1))</f>
        <v/>
      </c>
      <c r="B781" s="296" t="str">
        <f t="array" ref="B781">IF($C781="","",INDEX(Prog!$B$8:$D$300,MATCH($C781,nivo1,0),2))</f>
        <v/>
      </c>
      <c r="C781" s="273"/>
      <c r="D781" s="267"/>
      <c r="E781" s="273"/>
      <c r="F781" s="273"/>
      <c r="G781" s="273"/>
      <c r="H781" s="273"/>
      <c r="I781" s="273"/>
      <c r="J781" s="273"/>
      <c r="K781" s="274"/>
      <c r="L781" s="273"/>
      <c r="M781" s="273"/>
      <c r="N781" s="273"/>
      <c r="O781" s="275"/>
      <c r="P781" s="273"/>
      <c r="Q781" s="273"/>
      <c r="R781" s="273"/>
      <c r="S781" s="273"/>
      <c r="T781" s="276"/>
      <c r="U781" s="276"/>
      <c r="V781" s="276"/>
      <c r="W781" s="276"/>
      <c r="X781" s="277"/>
      <c r="Y781" s="278"/>
      <c r="AA781" s="8" t="str">
        <f>IF($L781="","",VLOOKUP($L781,BaseEqptCdF!$C$5:$E$161,2,FALSE))</f>
        <v/>
      </c>
      <c r="AB781" s="8" t="str">
        <f>IF($L781="","",VLOOKUP($L781,BaseEqptCdF!$C$5:$E$161,3,FALSE))</f>
        <v/>
      </c>
      <c r="AC781" s="7" t="str">
        <f>IF($L781="","",VLOOKUP($L781,BaseEqptCdF!$C$5:$I$161,6,FALSE))</f>
        <v/>
      </c>
      <c r="AD781" s="7" t="str">
        <f>IF($L781="","",VLOOKUP($L781,BaseEqptCdF!$C$5:$I$161,7,FALSE))</f>
        <v/>
      </c>
      <c r="AE781" s="3" t="str">
        <f>IF($L781="","",VLOOKUP($L781,BaseEqptCdF!$C$5:$R$161,16,FALSE)*$AC$3)</f>
        <v/>
      </c>
      <c r="AF781" s="3" t="str">
        <f>IF($L781="","",IF(LEFT($AB781,2)="SD",0,IF(LEFT($AB781,2)="SB",1*52,IF($N781=Prog!$P$17,VLOOKUP($L781,BaseEqptCdF!$C$5:$P$161,14,FALSE)*1*300,VLOOKUP($L781,BaseEqptCdF!$C$5:$P$161,12,FALSE)*0.2*300))))</f>
        <v/>
      </c>
      <c r="AG781" s="6" t="str">
        <f t="shared" si="107"/>
        <v/>
      </c>
      <c r="AH781" s="6">
        <f>IF($U781=Prog!$S$18,YEAR($X781),"")</f>
        <v>1900</v>
      </c>
      <c r="AI781" s="5" t="str">
        <f>IF(OR($AG781="",$U781=Prog!$S$18),"",IF(OR($U781=Prog!$S$17,$U781=Prog!$S$16),YEAR($X781),IF($AG781="ND","ND",$AI$8+$O781)))</f>
        <v/>
      </c>
      <c r="AJ781" s="3" t="str">
        <f t="shared" si="102"/>
        <v/>
      </c>
      <c r="AK781" s="3" t="str">
        <f t="shared" si="101"/>
        <v/>
      </c>
      <c r="AL781" s="3" t="str">
        <f t="shared" si="101"/>
        <v/>
      </c>
      <c r="AM781" s="3" t="str">
        <f t="shared" si="101"/>
        <v/>
      </c>
      <c r="AN781" s="3" t="str">
        <f t="shared" si="101"/>
        <v/>
      </c>
      <c r="AO781" s="2">
        <f t="shared" si="103"/>
        <v>0</v>
      </c>
      <c r="AP781" s="4"/>
      <c r="AQ781" s="3">
        <f>IF(AJ781=1,VLOOKUP($AP781,BaseEqptCdF!$C$5:$R$161,16,FALSE),0)</f>
        <v>0</v>
      </c>
      <c r="AR781" s="3">
        <f>IF(AK781=1,VLOOKUP($AP781,BaseEqptCdF!$C$5:$R$161,16,FALSE),0)</f>
        <v>0</v>
      </c>
      <c r="AS781" s="3">
        <f>IF(AL781=1,VLOOKUP($AP781,BaseEqptCdF!$C$5:$R$161,16,FALSE),0)</f>
        <v>0</v>
      </c>
      <c r="AT781" s="3">
        <f>IF(AM781=1,VLOOKUP($AP781,BaseEqptCdF!$C$5:$R$161,16,FALSE),0)</f>
        <v>0</v>
      </c>
      <c r="AU781" s="3">
        <f>IF(AN781=1,VLOOKUP($AP781,BaseEqptCdF!$C$5:$R$161,16,FALSE),0)</f>
        <v>0</v>
      </c>
      <c r="AV781" s="2">
        <f t="shared" si="104"/>
        <v>0</v>
      </c>
      <c r="AW781" s="3" t="str">
        <f>IF($L781="","",IF(SUM($AJ781:AJ781)=0,$AE781,VLOOKUP($AP781,BaseEqptCdF!$C$5:$R$161,16,FALSE)*$AC$3))</f>
        <v/>
      </c>
      <c r="AX781" s="3" t="str">
        <f>IF($L781="","",IF(SUM($AJ781:AK781)=0,$AE781,VLOOKUP($AP781,BaseEqptCdF!$C$5:$R$161,16,FALSE)*$AC$3))</f>
        <v/>
      </c>
      <c r="AY781" s="3" t="str">
        <f>IF($L781="","",IF(SUM($AJ781:AL781)=0,$AE781,VLOOKUP($AP781,BaseEqptCdF!$C$5:$R$161,16,FALSE)*$AC$3))</f>
        <v/>
      </c>
      <c r="AZ781" s="3" t="str">
        <f>IF($L781="","",IF(SUM($AJ781:AM781)=0,$AE781,VLOOKUP($AP781,BaseEqptCdF!$C$5:$R$161,16,FALSE)*$AC$3))</f>
        <v/>
      </c>
      <c r="BA781" s="3" t="str">
        <f>IF($L781="","",IF(SUM($AJ781:AN781)=0,$AE781,VLOOKUP($AP781,BaseEqptCdF!$C$5:$R$161,16,FALSE)*$AC$3))</f>
        <v/>
      </c>
      <c r="BB781" s="2">
        <f t="shared" si="105"/>
        <v>0</v>
      </c>
      <c r="BC781" s="3" t="str">
        <f>IF($L781="","",IF(SUM($AJ781:AJ781)=0,$AF781,IF(LEFT(VLOOKUP($AP781,BaseEqptCdF!$C$5:$E$161,3,FALSE),2)="SD",0,IF(LEFT(VLOOKUP($AP781,BaseEqptCdF!$C$5:$E$161,3,FALSE),2)="SB",1*52,VLOOKUP($AP781,BaseEqptCdF!$C$5:$S$161,12,FALSE)*0.2*300))))</f>
        <v/>
      </c>
      <c r="BD781" s="3" t="str">
        <f>IF($L781="","",IF(SUM($AJ781:AK781)=0,$AF781,IF(LEFT(VLOOKUP($AP781,BaseEqptCdF!$C$5:$E$161,3,FALSE),2)="SD",0,IF(LEFT(VLOOKUP($AP781,BaseEqptCdF!$C$5:$E$161,3,FALSE),2)="SB",1*52,VLOOKUP($AP781,BaseEqptCdF!$C$5:$S$161,12,FALSE)*0.2*300))))</f>
        <v/>
      </c>
      <c r="BE781" s="3" t="str">
        <f>IF($L781="","",IF(SUM($AJ781:AL781)=0,$AF781,IF(LEFT(VLOOKUP($AP781,BaseEqptCdF!$C$5:$E$161,3,FALSE),2)="SD",0,IF(LEFT(VLOOKUP($AP781,BaseEqptCdF!$C$5:$E$161,3,FALSE),2)="SB",1*52,VLOOKUP($AP781,BaseEqptCdF!$C$5:$S$161,12,FALSE)*0.2*300))))</f>
        <v/>
      </c>
      <c r="BF781" s="3" t="str">
        <f>IF($L781="","",IF(SUM($AJ781:AM781)=0,$AF781,IF(LEFT(VLOOKUP($AP781,BaseEqptCdF!$C$5:$E$161,3,FALSE),2)="SD",0,IF(LEFT(VLOOKUP($AP781,BaseEqptCdF!$C$5:$E$161,3,FALSE),2)="SB",1*52,VLOOKUP($AP781,BaseEqptCdF!$C$5:$S$161,12,FALSE)*0.2*300))))</f>
        <v/>
      </c>
      <c r="BG781" s="3" t="str">
        <f>IF($L781="","",IF(SUM($AJ781:AN781)=0,$AF781,IF(LEFT(VLOOKUP($AP781,BaseEqptCdF!$C$5:$E$161,3,FALSE),2)="SD",0,IF(LEFT(VLOOKUP($AP781,BaseEqptCdF!$C$5:$E$161,3,FALSE),2)="SB",1*52,VLOOKUP($AP781,BaseEqptCdF!$C$5:$S$161,12,FALSE)*0.2*300))))</f>
        <v/>
      </c>
      <c r="BH781" s="2">
        <f t="shared" si="106"/>
        <v>0</v>
      </c>
    </row>
    <row r="782" spans="1:60" x14ac:dyDescent="0.25">
      <c r="A782" s="296" t="str">
        <f t="array" ref="A782">IF($C782="","",INDEX(Prog!$B$8:$D$300,MATCH($C782,nivo1,0),1))</f>
        <v/>
      </c>
      <c r="B782" s="296" t="str">
        <f t="array" ref="B782">IF($C782="","",INDEX(Prog!$B$8:$D$300,MATCH($C782,nivo1,0),2))</f>
        <v/>
      </c>
      <c r="C782" s="273"/>
      <c r="D782" s="267"/>
      <c r="E782" s="273"/>
      <c r="F782" s="273"/>
      <c r="G782" s="273"/>
      <c r="H782" s="273"/>
      <c r="I782" s="273"/>
      <c r="J782" s="273"/>
      <c r="K782" s="274"/>
      <c r="L782" s="273"/>
      <c r="M782" s="273"/>
      <c r="N782" s="273"/>
      <c r="O782" s="275"/>
      <c r="P782" s="273"/>
      <c r="Q782" s="273"/>
      <c r="R782" s="273"/>
      <c r="S782" s="273"/>
      <c r="T782" s="276"/>
      <c r="U782" s="276"/>
      <c r="V782" s="276"/>
      <c r="W782" s="276"/>
      <c r="X782" s="277"/>
      <c r="Y782" s="278"/>
      <c r="AA782" s="8" t="str">
        <f>IF($L782="","",VLOOKUP($L782,BaseEqptCdF!$C$5:$E$161,2,FALSE))</f>
        <v/>
      </c>
      <c r="AB782" s="8" t="str">
        <f>IF($L782="","",VLOOKUP($L782,BaseEqptCdF!$C$5:$E$161,3,FALSE))</f>
        <v/>
      </c>
      <c r="AC782" s="7" t="str">
        <f>IF($L782="","",VLOOKUP($L782,BaseEqptCdF!$C$5:$I$161,6,FALSE))</f>
        <v/>
      </c>
      <c r="AD782" s="7" t="str">
        <f>IF($L782="","",VLOOKUP($L782,BaseEqptCdF!$C$5:$I$161,7,FALSE))</f>
        <v/>
      </c>
      <c r="AE782" s="3" t="str">
        <f>IF($L782="","",VLOOKUP($L782,BaseEqptCdF!$C$5:$R$161,16,FALSE)*$AC$3)</f>
        <v/>
      </c>
      <c r="AF782" s="3" t="str">
        <f>IF($L782="","",IF(LEFT($AB782,2)="SD",0,IF(LEFT($AB782,2)="SB",1*52,IF($N782=Prog!$P$17,VLOOKUP($L782,BaseEqptCdF!$C$5:$P$161,14,FALSE)*1*300,VLOOKUP($L782,BaseEqptCdF!$C$5:$P$161,12,FALSE)*0.2*300))))</f>
        <v/>
      </c>
      <c r="AG782" s="6" t="str">
        <f t="shared" si="107"/>
        <v/>
      </c>
      <c r="AH782" s="6">
        <f>IF($U782=Prog!$S$18,YEAR($X782),"")</f>
        <v>1900</v>
      </c>
      <c r="AI782" s="5" t="str">
        <f>IF(OR($AG782="",$U782=Prog!$S$18),"",IF(OR($U782=Prog!$S$17,$U782=Prog!$S$16),YEAR($X782),IF($AG782="ND","ND",$AI$8+$O782)))</f>
        <v/>
      </c>
      <c r="AJ782" s="3" t="str">
        <f t="shared" si="102"/>
        <v/>
      </c>
      <c r="AK782" s="3" t="str">
        <f t="shared" si="101"/>
        <v/>
      </c>
      <c r="AL782" s="3" t="str">
        <f t="shared" si="101"/>
        <v/>
      </c>
      <c r="AM782" s="3" t="str">
        <f t="shared" si="101"/>
        <v/>
      </c>
      <c r="AN782" s="3" t="str">
        <f t="shared" si="101"/>
        <v/>
      </c>
      <c r="AO782" s="2">
        <f t="shared" si="103"/>
        <v>0</v>
      </c>
      <c r="AP782" s="4"/>
      <c r="AQ782" s="3">
        <f>IF(AJ782=1,VLOOKUP($AP782,BaseEqptCdF!$C$5:$R$161,16,FALSE),0)</f>
        <v>0</v>
      </c>
      <c r="AR782" s="3">
        <f>IF(AK782=1,VLOOKUP($AP782,BaseEqptCdF!$C$5:$R$161,16,FALSE),0)</f>
        <v>0</v>
      </c>
      <c r="AS782" s="3">
        <f>IF(AL782=1,VLOOKUP($AP782,BaseEqptCdF!$C$5:$R$161,16,FALSE),0)</f>
        <v>0</v>
      </c>
      <c r="AT782" s="3">
        <f>IF(AM782=1,VLOOKUP($AP782,BaseEqptCdF!$C$5:$R$161,16,FALSE),0)</f>
        <v>0</v>
      </c>
      <c r="AU782" s="3">
        <f>IF(AN782=1,VLOOKUP($AP782,BaseEqptCdF!$C$5:$R$161,16,FALSE),0)</f>
        <v>0</v>
      </c>
      <c r="AV782" s="2">
        <f t="shared" si="104"/>
        <v>0</v>
      </c>
      <c r="AW782" s="3" t="str">
        <f>IF($L782="","",IF(SUM($AJ782:AJ782)=0,$AE782,VLOOKUP($AP782,BaseEqptCdF!$C$5:$R$161,16,FALSE)*$AC$3))</f>
        <v/>
      </c>
      <c r="AX782" s="3" t="str">
        <f>IF($L782="","",IF(SUM($AJ782:AK782)=0,$AE782,VLOOKUP($AP782,BaseEqptCdF!$C$5:$R$161,16,FALSE)*$AC$3))</f>
        <v/>
      </c>
      <c r="AY782" s="3" t="str">
        <f>IF($L782="","",IF(SUM($AJ782:AL782)=0,$AE782,VLOOKUP($AP782,BaseEqptCdF!$C$5:$R$161,16,FALSE)*$AC$3))</f>
        <v/>
      </c>
      <c r="AZ782" s="3" t="str">
        <f>IF($L782="","",IF(SUM($AJ782:AM782)=0,$AE782,VLOOKUP($AP782,BaseEqptCdF!$C$5:$R$161,16,FALSE)*$AC$3))</f>
        <v/>
      </c>
      <c r="BA782" s="3" t="str">
        <f>IF($L782="","",IF(SUM($AJ782:AN782)=0,$AE782,VLOOKUP($AP782,BaseEqptCdF!$C$5:$R$161,16,FALSE)*$AC$3))</f>
        <v/>
      </c>
      <c r="BB782" s="2">
        <f t="shared" si="105"/>
        <v>0</v>
      </c>
      <c r="BC782" s="3" t="str">
        <f>IF($L782="","",IF(SUM($AJ782:AJ782)=0,$AF782,IF(LEFT(VLOOKUP($AP782,BaseEqptCdF!$C$5:$E$161,3,FALSE),2)="SD",0,IF(LEFT(VLOOKUP($AP782,BaseEqptCdF!$C$5:$E$161,3,FALSE),2)="SB",1*52,VLOOKUP($AP782,BaseEqptCdF!$C$5:$S$161,12,FALSE)*0.2*300))))</f>
        <v/>
      </c>
      <c r="BD782" s="3" t="str">
        <f>IF($L782="","",IF(SUM($AJ782:AK782)=0,$AF782,IF(LEFT(VLOOKUP($AP782,BaseEqptCdF!$C$5:$E$161,3,FALSE),2)="SD",0,IF(LEFT(VLOOKUP($AP782,BaseEqptCdF!$C$5:$E$161,3,FALSE),2)="SB",1*52,VLOOKUP($AP782,BaseEqptCdF!$C$5:$S$161,12,FALSE)*0.2*300))))</f>
        <v/>
      </c>
      <c r="BE782" s="3" t="str">
        <f>IF($L782="","",IF(SUM($AJ782:AL782)=0,$AF782,IF(LEFT(VLOOKUP($AP782,BaseEqptCdF!$C$5:$E$161,3,FALSE),2)="SD",0,IF(LEFT(VLOOKUP($AP782,BaseEqptCdF!$C$5:$E$161,3,FALSE),2)="SB",1*52,VLOOKUP($AP782,BaseEqptCdF!$C$5:$S$161,12,FALSE)*0.2*300))))</f>
        <v/>
      </c>
      <c r="BF782" s="3" t="str">
        <f>IF($L782="","",IF(SUM($AJ782:AM782)=0,$AF782,IF(LEFT(VLOOKUP($AP782,BaseEqptCdF!$C$5:$E$161,3,FALSE),2)="SD",0,IF(LEFT(VLOOKUP($AP782,BaseEqptCdF!$C$5:$E$161,3,FALSE),2)="SB",1*52,VLOOKUP($AP782,BaseEqptCdF!$C$5:$S$161,12,FALSE)*0.2*300))))</f>
        <v/>
      </c>
      <c r="BG782" s="3" t="str">
        <f>IF($L782="","",IF(SUM($AJ782:AN782)=0,$AF782,IF(LEFT(VLOOKUP($AP782,BaseEqptCdF!$C$5:$E$161,3,FALSE),2)="SD",0,IF(LEFT(VLOOKUP($AP782,BaseEqptCdF!$C$5:$E$161,3,FALSE),2)="SB",1*52,VLOOKUP($AP782,BaseEqptCdF!$C$5:$S$161,12,FALSE)*0.2*300))))</f>
        <v/>
      </c>
      <c r="BH782" s="2">
        <f t="shared" si="106"/>
        <v>0</v>
      </c>
    </row>
    <row r="783" spans="1:60" x14ac:dyDescent="0.25">
      <c r="A783" s="296" t="str">
        <f t="array" ref="A783">IF($C783="","",INDEX(Prog!$B$8:$D$300,MATCH($C783,nivo1,0),1))</f>
        <v/>
      </c>
      <c r="B783" s="296" t="str">
        <f t="array" ref="B783">IF($C783="","",INDEX(Prog!$B$8:$D$300,MATCH($C783,nivo1,0),2))</f>
        <v/>
      </c>
      <c r="C783" s="273"/>
      <c r="D783" s="267"/>
      <c r="E783" s="273"/>
      <c r="F783" s="273"/>
      <c r="G783" s="273"/>
      <c r="H783" s="273"/>
      <c r="I783" s="273"/>
      <c r="J783" s="273"/>
      <c r="K783" s="274"/>
      <c r="L783" s="273"/>
      <c r="M783" s="273"/>
      <c r="N783" s="273"/>
      <c r="O783" s="275"/>
      <c r="P783" s="273"/>
      <c r="Q783" s="273"/>
      <c r="R783" s="273"/>
      <c r="S783" s="273"/>
      <c r="T783" s="276"/>
      <c r="U783" s="276"/>
      <c r="V783" s="276"/>
      <c r="W783" s="276"/>
      <c r="X783" s="277"/>
      <c r="Y783" s="278"/>
      <c r="AA783" s="8" t="str">
        <f>IF($L783="","",VLOOKUP($L783,BaseEqptCdF!$C$5:$E$161,2,FALSE))</f>
        <v/>
      </c>
      <c r="AB783" s="8" t="str">
        <f>IF($L783="","",VLOOKUP($L783,BaseEqptCdF!$C$5:$E$161,3,FALSE))</f>
        <v/>
      </c>
      <c r="AC783" s="7" t="str">
        <f>IF($L783="","",VLOOKUP($L783,BaseEqptCdF!$C$5:$I$161,6,FALSE))</f>
        <v/>
      </c>
      <c r="AD783" s="7" t="str">
        <f>IF($L783="","",VLOOKUP($L783,BaseEqptCdF!$C$5:$I$161,7,FALSE))</f>
        <v/>
      </c>
      <c r="AE783" s="3" t="str">
        <f>IF($L783="","",VLOOKUP($L783,BaseEqptCdF!$C$5:$R$161,16,FALSE)*$AC$3)</f>
        <v/>
      </c>
      <c r="AF783" s="3" t="str">
        <f>IF($L783="","",IF(LEFT($AB783,2)="SD",0,IF(LEFT($AB783,2)="SB",1*52,IF($N783=Prog!$P$17,VLOOKUP($L783,BaseEqptCdF!$C$5:$P$161,14,FALSE)*1*300,VLOOKUP($L783,BaseEqptCdF!$C$5:$P$161,12,FALSE)*0.2*300))))</f>
        <v/>
      </c>
      <c r="AG783" s="6" t="str">
        <f t="shared" si="107"/>
        <v/>
      </c>
      <c r="AH783" s="6">
        <f>IF($U783=Prog!$S$18,YEAR($X783),"")</f>
        <v>1900</v>
      </c>
      <c r="AI783" s="5" t="str">
        <f>IF(OR($AG783="",$U783=Prog!$S$18),"",IF(OR($U783=Prog!$S$17,$U783=Prog!$S$16),YEAR($X783),IF($AG783="ND","ND",$AI$8+$O783)))</f>
        <v/>
      </c>
      <c r="AJ783" s="3" t="str">
        <f t="shared" si="102"/>
        <v/>
      </c>
      <c r="AK783" s="3" t="str">
        <f t="shared" si="101"/>
        <v/>
      </c>
      <c r="AL783" s="3" t="str">
        <f t="shared" si="101"/>
        <v/>
      </c>
      <c r="AM783" s="3" t="str">
        <f t="shared" si="101"/>
        <v/>
      </c>
      <c r="AN783" s="3" t="str">
        <f t="shared" si="101"/>
        <v/>
      </c>
      <c r="AO783" s="2">
        <f t="shared" si="103"/>
        <v>0</v>
      </c>
      <c r="AP783" s="4"/>
      <c r="AQ783" s="3">
        <f>IF(AJ783=1,VLOOKUP($AP783,BaseEqptCdF!$C$5:$R$161,16,FALSE),0)</f>
        <v>0</v>
      </c>
      <c r="AR783" s="3">
        <f>IF(AK783=1,VLOOKUP($AP783,BaseEqptCdF!$C$5:$R$161,16,FALSE),0)</f>
        <v>0</v>
      </c>
      <c r="AS783" s="3">
        <f>IF(AL783=1,VLOOKUP($AP783,BaseEqptCdF!$C$5:$R$161,16,FALSE),0)</f>
        <v>0</v>
      </c>
      <c r="AT783" s="3">
        <f>IF(AM783=1,VLOOKUP($AP783,BaseEqptCdF!$C$5:$R$161,16,FALSE),0)</f>
        <v>0</v>
      </c>
      <c r="AU783" s="3">
        <f>IF(AN783=1,VLOOKUP($AP783,BaseEqptCdF!$C$5:$R$161,16,FALSE),0)</f>
        <v>0</v>
      </c>
      <c r="AV783" s="2">
        <f t="shared" si="104"/>
        <v>0</v>
      </c>
      <c r="AW783" s="3" t="str">
        <f>IF($L783="","",IF(SUM($AJ783:AJ783)=0,$AE783,VLOOKUP($AP783,BaseEqptCdF!$C$5:$R$161,16,FALSE)*$AC$3))</f>
        <v/>
      </c>
      <c r="AX783" s="3" t="str">
        <f>IF($L783="","",IF(SUM($AJ783:AK783)=0,$AE783,VLOOKUP($AP783,BaseEqptCdF!$C$5:$R$161,16,FALSE)*$AC$3))</f>
        <v/>
      </c>
      <c r="AY783" s="3" t="str">
        <f>IF($L783="","",IF(SUM($AJ783:AL783)=0,$AE783,VLOOKUP($AP783,BaseEqptCdF!$C$5:$R$161,16,FALSE)*$AC$3))</f>
        <v/>
      </c>
      <c r="AZ783" s="3" t="str">
        <f>IF($L783="","",IF(SUM($AJ783:AM783)=0,$AE783,VLOOKUP($AP783,BaseEqptCdF!$C$5:$R$161,16,FALSE)*$AC$3))</f>
        <v/>
      </c>
      <c r="BA783" s="3" t="str">
        <f>IF($L783="","",IF(SUM($AJ783:AN783)=0,$AE783,VLOOKUP($AP783,BaseEqptCdF!$C$5:$R$161,16,FALSE)*$AC$3))</f>
        <v/>
      </c>
      <c r="BB783" s="2">
        <f t="shared" si="105"/>
        <v>0</v>
      </c>
      <c r="BC783" s="3" t="str">
        <f>IF($L783="","",IF(SUM($AJ783:AJ783)=0,$AF783,IF(LEFT(VLOOKUP($AP783,BaseEqptCdF!$C$5:$E$161,3,FALSE),2)="SD",0,IF(LEFT(VLOOKUP($AP783,BaseEqptCdF!$C$5:$E$161,3,FALSE),2)="SB",1*52,VLOOKUP($AP783,BaseEqptCdF!$C$5:$S$161,12,FALSE)*0.2*300))))</f>
        <v/>
      </c>
      <c r="BD783" s="3" t="str">
        <f>IF($L783="","",IF(SUM($AJ783:AK783)=0,$AF783,IF(LEFT(VLOOKUP($AP783,BaseEqptCdF!$C$5:$E$161,3,FALSE),2)="SD",0,IF(LEFT(VLOOKUP($AP783,BaseEqptCdF!$C$5:$E$161,3,FALSE),2)="SB",1*52,VLOOKUP($AP783,BaseEqptCdF!$C$5:$S$161,12,FALSE)*0.2*300))))</f>
        <v/>
      </c>
      <c r="BE783" s="3" t="str">
        <f>IF($L783="","",IF(SUM($AJ783:AL783)=0,$AF783,IF(LEFT(VLOOKUP($AP783,BaseEqptCdF!$C$5:$E$161,3,FALSE),2)="SD",0,IF(LEFT(VLOOKUP($AP783,BaseEqptCdF!$C$5:$E$161,3,FALSE),2)="SB",1*52,VLOOKUP($AP783,BaseEqptCdF!$C$5:$S$161,12,FALSE)*0.2*300))))</f>
        <v/>
      </c>
      <c r="BF783" s="3" t="str">
        <f>IF($L783="","",IF(SUM($AJ783:AM783)=0,$AF783,IF(LEFT(VLOOKUP($AP783,BaseEqptCdF!$C$5:$E$161,3,FALSE),2)="SD",0,IF(LEFT(VLOOKUP($AP783,BaseEqptCdF!$C$5:$E$161,3,FALSE),2)="SB",1*52,VLOOKUP($AP783,BaseEqptCdF!$C$5:$S$161,12,FALSE)*0.2*300))))</f>
        <v/>
      </c>
      <c r="BG783" s="3" t="str">
        <f>IF($L783="","",IF(SUM($AJ783:AN783)=0,$AF783,IF(LEFT(VLOOKUP($AP783,BaseEqptCdF!$C$5:$E$161,3,FALSE),2)="SD",0,IF(LEFT(VLOOKUP($AP783,BaseEqptCdF!$C$5:$E$161,3,FALSE),2)="SB",1*52,VLOOKUP($AP783,BaseEqptCdF!$C$5:$S$161,12,FALSE)*0.2*300))))</f>
        <v/>
      </c>
      <c r="BH783" s="2">
        <f t="shared" si="106"/>
        <v>0</v>
      </c>
    </row>
    <row r="784" spans="1:60" x14ac:dyDescent="0.25">
      <c r="A784" s="296" t="str">
        <f t="array" ref="A784">IF($C784="","",INDEX(Prog!$B$8:$D$300,MATCH($C784,nivo1,0),1))</f>
        <v/>
      </c>
      <c r="B784" s="296" t="str">
        <f t="array" ref="B784">IF($C784="","",INDEX(Prog!$B$8:$D$300,MATCH($C784,nivo1,0),2))</f>
        <v/>
      </c>
      <c r="C784" s="273"/>
      <c r="D784" s="267"/>
      <c r="E784" s="273"/>
      <c r="F784" s="273"/>
      <c r="G784" s="273"/>
      <c r="H784" s="273"/>
      <c r="I784" s="273"/>
      <c r="J784" s="273"/>
      <c r="K784" s="274"/>
      <c r="L784" s="273"/>
      <c r="M784" s="273"/>
      <c r="N784" s="273"/>
      <c r="O784" s="275"/>
      <c r="P784" s="273"/>
      <c r="Q784" s="273"/>
      <c r="R784" s="273"/>
      <c r="S784" s="273"/>
      <c r="T784" s="276"/>
      <c r="U784" s="276"/>
      <c r="V784" s="276"/>
      <c r="W784" s="276"/>
      <c r="X784" s="277"/>
      <c r="Y784" s="278"/>
      <c r="AA784" s="8" t="str">
        <f>IF($L784="","",VLOOKUP($L784,BaseEqptCdF!$C$5:$E$161,2,FALSE))</f>
        <v/>
      </c>
      <c r="AB784" s="8" t="str">
        <f>IF($L784="","",VLOOKUP($L784,BaseEqptCdF!$C$5:$E$161,3,FALSE))</f>
        <v/>
      </c>
      <c r="AC784" s="7" t="str">
        <f>IF($L784="","",VLOOKUP($L784,BaseEqptCdF!$C$5:$I$161,6,FALSE))</f>
        <v/>
      </c>
      <c r="AD784" s="7" t="str">
        <f>IF($L784="","",VLOOKUP($L784,BaseEqptCdF!$C$5:$I$161,7,FALSE))</f>
        <v/>
      </c>
      <c r="AE784" s="3" t="str">
        <f>IF($L784="","",VLOOKUP($L784,BaseEqptCdF!$C$5:$R$161,16,FALSE)*$AC$3)</f>
        <v/>
      </c>
      <c r="AF784" s="3" t="str">
        <f>IF($L784="","",IF(LEFT($AB784,2)="SD",0,IF(LEFT($AB784,2)="SB",1*52,IF($N784=Prog!$P$17,VLOOKUP($L784,BaseEqptCdF!$C$5:$P$161,14,FALSE)*1*300,VLOOKUP($L784,BaseEqptCdF!$C$5:$P$161,12,FALSE)*0.2*300))))</f>
        <v/>
      </c>
      <c r="AG784" s="6" t="str">
        <f t="shared" si="107"/>
        <v/>
      </c>
      <c r="AH784" s="6">
        <f>IF($U784=Prog!$S$18,YEAR($X784),"")</f>
        <v>1900</v>
      </c>
      <c r="AI784" s="5" t="str">
        <f>IF(OR($AG784="",$U784=Prog!$S$18),"",IF(OR($U784=Prog!$S$17,$U784=Prog!$S$16),YEAR($X784),IF($AG784="ND","ND",$AI$8+$O784)))</f>
        <v/>
      </c>
      <c r="AJ784" s="3" t="str">
        <f t="shared" si="102"/>
        <v/>
      </c>
      <c r="AK784" s="3" t="str">
        <f t="shared" si="101"/>
        <v/>
      </c>
      <c r="AL784" s="3" t="str">
        <f t="shared" si="101"/>
        <v/>
      </c>
      <c r="AM784" s="3" t="str">
        <f t="shared" si="101"/>
        <v/>
      </c>
      <c r="AN784" s="3" t="str">
        <f t="shared" si="101"/>
        <v/>
      </c>
      <c r="AO784" s="2">
        <f t="shared" si="103"/>
        <v>0</v>
      </c>
      <c r="AP784" s="4"/>
      <c r="AQ784" s="3">
        <f>IF(AJ784=1,VLOOKUP($AP784,BaseEqptCdF!$C$5:$R$161,16,FALSE),0)</f>
        <v>0</v>
      </c>
      <c r="AR784" s="3">
        <f>IF(AK784=1,VLOOKUP($AP784,BaseEqptCdF!$C$5:$R$161,16,FALSE),0)</f>
        <v>0</v>
      </c>
      <c r="AS784" s="3">
        <f>IF(AL784=1,VLOOKUP($AP784,BaseEqptCdF!$C$5:$R$161,16,FALSE),0)</f>
        <v>0</v>
      </c>
      <c r="AT784" s="3">
        <f>IF(AM784=1,VLOOKUP($AP784,BaseEqptCdF!$C$5:$R$161,16,FALSE),0)</f>
        <v>0</v>
      </c>
      <c r="AU784" s="3">
        <f>IF(AN784=1,VLOOKUP($AP784,BaseEqptCdF!$C$5:$R$161,16,FALSE),0)</f>
        <v>0</v>
      </c>
      <c r="AV784" s="2">
        <f t="shared" si="104"/>
        <v>0</v>
      </c>
      <c r="AW784" s="3" t="str">
        <f>IF($L784="","",IF(SUM($AJ784:AJ784)=0,$AE784,VLOOKUP($AP784,BaseEqptCdF!$C$5:$R$161,16,FALSE)*$AC$3))</f>
        <v/>
      </c>
      <c r="AX784" s="3" t="str">
        <f>IF($L784="","",IF(SUM($AJ784:AK784)=0,$AE784,VLOOKUP($AP784,BaseEqptCdF!$C$5:$R$161,16,FALSE)*$AC$3))</f>
        <v/>
      </c>
      <c r="AY784" s="3" t="str">
        <f>IF($L784="","",IF(SUM($AJ784:AL784)=0,$AE784,VLOOKUP($AP784,BaseEqptCdF!$C$5:$R$161,16,FALSE)*$AC$3))</f>
        <v/>
      </c>
      <c r="AZ784" s="3" t="str">
        <f>IF($L784="","",IF(SUM($AJ784:AM784)=0,$AE784,VLOOKUP($AP784,BaseEqptCdF!$C$5:$R$161,16,FALSE)*$AC$3))</f>
        <v/>
      </c>
      <c r="BA784" s="3" t="str">
        <f>IF($L784="","",IF(SUM($AJ784:AN784)=0,$AE784,VLOOKUP($AP784,BaseEqptCdF!$C$5:$R$161,16,FALSE)*$AC$3))</f>
        <v/>
      </c>
      <c r="BB784" s="2">
        <f t="shared" si="105"/>
        <v>0</v>
      </c>
      <c r="BC784" s="3" t="str">
        <f>IF($L784="","",IF(SUM($AJ784:AJ784)=0,$AF784,IF(LEFT(VLOOKUP($AP784,BaseEqptCdF!$C$5:$E$161,3,FALSE),2)="SD",0,IF(LEFT(VLOOKUP($AP784,BaseEqptCdF!$C$5:$E$161,3,FALSE),2)="SB",1*52,VLOOKUP($AP784,BaseEqptCdF!$C$5:$S$161,12,FALSE)*0.2*300))))</f>
        <v/>
      </c>
      <c r="BD784" s="3" t="str">
        <f>IF($L784="","",IF(SUM($AJ784:AK784)=0,$AF784,IF(LEFT(VLOOKUP($AP784,BaseEqptCdF!$C$5:$E$161,3,FALSE),2)="SD",0,IF(LEFT(VLOOKUP($AP784,BaseEqptCdF!$C$5:$E$161,3,FALSE),2)="SB",1*52,VLOOKUP($AP784,BaseEqptCdF!$C$5:$S$161,12,FALSE)*0.2*300))))</f>
        <v/>
      </c>
      <c r="BE784" s="3" t="str">
        <f>IF($L784="","",IF(SUM($AJ784:AL784)=0,$AF784,IF(LEFT(VLOOKUP($AP784,BaseEqptCdF!$C$5:$E$161,3,FALSE),2)="SD",0,IF(LEFT(VLOOKUP($AP784,BaseEqptCdF!$C$5:$E$161,3,FALSE),2)="SB",1*52,VLOOKUP($AP784,BaseEqptCdF!$C$5:$S$161,12,FALSE)*0.2*300))))</f>
        <v/>
      </c>
      <c r="BF784" s="3" t="str">
        <f>IF($L784="","",IF(SUM($AJ784:AM784)=0,$AF784,IF(LEFT(VLOOKUP($AP784,BaseEqptCdF!$C$5:$E$161,3,FALSE),2)="SD",0,IF(LEFT(VLOOKUP($AP784,BaseEqptCdF!$C$5:$E$161,3,FALSE),2)="SB",1*52,VLOOKUP($AP784,BaseEqptCdF!$C$5:$S$161,12,FALSE)*0.2*300))))</f>
        <v/>
      </c>
      <c r="BG784" s="3" t="str">
        <f>IF($L784="","",IF(SUM($AJ784:AN784)=0,$AF784,IF(LEFT(VLOOKUP($AP784,BaseEqptCdF!$C$5:$E$161,3,FALSE),2)="SD",0,IF(LEFT(VLOOKUP($AP784,BaseEqptCdF!$C$5:$E$161,3,FALSE),2)="SB",1*52,VLOOKUP($AP784,BaseEqptCdF!$C$5:$S$161,12,FALSE)*0.2*300))))</f>
        <v/>
      </c>
      <c r="BH784" s="2">
        <f t="shared" si="106"/>
        <v>0</v>
      </c>
    </row>
    <row r="785" spans="1:60" x14ac:dyDescent="0.25">
      <c r="A785" s="296" t="str">
        <f t="array" ref="A785">IF($C785="","",INDEX(Prog!$B$8:$D$300,MATCH($C785,nivo1,0),1))</f>
        <v/>
      </c>
      <c r="B785" s="296" t="str">
        <f t="array" ref="B785">IF($C785="","",INDEX(Prog!$B$8:$D$300,MATCH($C785,nivo1,0),2))</f>
        <v/>
      </c>
      <c r="C785" s="273"/>
      <c r="D785" s="267"/>
      <c r="E785" s="273"/>
      <c r="F785" s="273"/>
      <c r="G785" s="273"/>
      <c r="H785" s="273"/>
      <c r="I785" s="273"/>
      <c r="J785" s="273"/>
      <c r="K785" s="274"/>
      <c r="L785" s="273"/>
      <c r="M785" s="273"/>
      <c r="N785" s="273"/>
      <c r="O785" s="275"/>
      <c r="P785" s="273"/>
      <c r="Q785" s="273"/>
      <c r="R785" s="273"/>
      <c r="S785" s="273"/>
      <c r="T785" s="276"/>
      <c r="U785" s="276"/>
      <c r="V785" s="276"/>
      <c r="W785" s="276"/>
      <c r="X785" s="277"/>
      <c r="Y785" s="278"/>
      <c r="AA785" s="8" t="str">
        <f>IF($L785="","",VLOOKUP($L785,BaseEqptCdF!$C$5:$E$161,2,FALSE))</f>
        <v/>
      </c>
      <c r="AB785" s="8" t="str">
        <f>IF($L785="","",VLOOKUP($L785,BaseEqptCdF!$C$5:$E$161,3,FALSE))</f>
        <v/>
      </c>
      <c r="AC785" s="7" t="str">
        <f>IF($L785="","",VLOOKUP($L785,BaseEqptCdF!$C$5:$I$161,6,FALSE))</f>
        <v/>
      </c>
      <c r="AD785" s="7" t="str">
        <f>IF($L785="","",VLOOKUP($L785,BaseEqptCdF!$C$5:$I$161,7,FALSE))</f>
        <v/>
      </c>
      <c r="AE785" s="3" t="str">
        <f>IF($L785="","",VLOOKUP($L785,BaseEqptCdF!$C$5:$R$161,16,FALSE)*$AC$3)</f>
        <v/>
      </c>
      <c r="AF785" s="3" t="str">
        <f>IF($L785="","",IF(LEFT($AB785,2)="SD",0,IF(LEFT($AB785,2)="SB",1*52,IF($N785=Prog!$P$17,VLOOKUP($L785,BaseEqptCdF!$C$5:$P$161,14,FALSE)*1*300,VLOOKUP($L785,BaseEqptCdF!$C$5:$P$161,12,FALSE)*0.2*300))))</f>
        <v/>
      </c>
      <c r="AG785" s="6" t="str">
        <f t="shared" si="107"/>
        <v/>
      </c>
      <c r="AH785" s="6">
        <f>IF($U785=Prog!$S$18,YEAR($X785),"")</f>
        <v>1900</v>
      </c>
      <c r="AI785" s="5" t="str">
        <f>IF(OR($AG785="",$U785=Prog!$S$18),"",IF(OR($U785=Prog!$S$17,$U785=Prog!$S$16),YEAR($X785),IF($AG785="ND","ND",$AI$8+$O785)))</f>
        <v/>
      </c>
      <c r="AJ785" s="3" t="str">
        <f t="shared" si="102"/>
        <v/>
      </c>
      <c r="AK785" s="3" t="str">
        <f t="shared" si="101"/>
        <v/>
      </c>
      <c r="AL785" s="3" t="str">
        <f t="shared" si="101"/>
        <v/>
      </c>
      <c r="AM785" s="3" t="str">
        <f t="shared" si="101"/>
        <v/>
      </c>
      <c r="AN785" s="3" t="str">
        <f t="shared" si="101"/>
        <v/>
      </c>
      <c r="AO785" s="2">
        <f t="shared" si="103"/>
        <v>0</v>
      </c>
      <c r="AP785" s="4"/>
      <c r="AQ785" s="3">
        <f>IF(AJ785=1,VLOOKUP($AP785,BaseEqptCdF!$C$5:$R$161,16,FALSE),0)</f>
        <v>0</v>
      </c>
      <c r="AR785" s="3">
        <f>IF(AK785=1,VLOOKUP($AP785,BaseEqptCdF!$C$5:$R$161,16,FALSE),0)</f>
        <v>0</v>
      </c>
      <c r="AS785" s="3">
        <f>IF(AL785=1,VLOOKUP($AP785,BaseEqptCdF!$C$5:$R$161,16,FALSE),0)</f>
        <v>0</v>
      </c>
      <c r="AT785" s="3">
        <f>IF(AM785=1,VLOOKUP($AP785,BaseEqptCdF!$C$5:$R$161,16,FALSE),0)</f>
        <v>0</v>
      </c>
      <c r="AU785" s="3">
        <f>IF(AN785=1,VLOOKUP($AP785,BaseEqptCdF!$C$5:$R$161,16,FALSE),0)</f>
        <v>0</v>
      </c>
      <c r="AV785" s="2">
        <f t="shared" si="104"/>
        <v>0</v>
      </c>
      <c r="AW785" s="3" t="str">
        <f>IF($L785="","",IF(SUM($AJ785:AJ785)=0,$AE785,VLOOKUP($AP785,BaseEqptCdF!$C$5:$R$161,16,FALSE)*$AC$3))</f>
        <v/>
      </c>
      <c r="AX785" s="3" t="str">
        <f>IF($L785="","",IF(SUM($AJ785:AK785)=0,$AE785,VLOOKUP($AP785,BaseEqptCdF!$C$5:$R$161,16,FALSE)*$AC$3))</f>
        <v/>
      </c>
      <c r="AY785" s="3" t="str">
        <f>IF($L785="","",IF(SUM($AJ785:AL785)=0,$AE785,VLOOKUP($AP785,BaseEqptCdF!$C$5:$R$161,16,FALSE)*$AC$3))</f>
        <v/>
      </c>
      <c r="AZ785" s="3" t="str">
        <f>IF($L785="","",IF(SUM($AJ785:AM785)=0,$AE785,VLOOKUP($AP785,BaseEqptCdF!$C$5:$R$161,16,FALSE)*$AC$3))</f>
        <v/>
      </c>
      <c r="BA785" s="3" t="str">
        <f>IF($L785="","",IF(SUM($AJ785:AN785)=0,$AE785,VLOOKUP($AP785,BaseEqptCdF!$C$5:$R$161,16,FALSE)*$AC$3))</f>
        <v/>
      </c>
      <c r="BB785" s="2">
        <f t="shared" si="105"/>
        <v>0</v>
      </c>
      <c r="BC785" s="3" t="str">
        <f>IF($L785="","",IF(SUM($AJ785:AJ785)=0,$AF785,IF(LEFT(VLOOKUP($AP785,BaseEqptCdF!$C$5:$E$161,3,FALSE),2)="SD",0,IF(LEFT(VLOOKUP($AP785,BaseEqptCdF!$C$5:$E$161,3,FALSE),2)="SB",1*52,VLOOKUP($AP785,BaseEqptCdF!$C$5:$S$161,12,FALSE)*0.2*300))))</f>
        <v/>
      </c>
      <c r="BD785" s="3" t="str">
        <f>IF($L785="","",IF(SUM($AJ785:AK785)=0,$AF785,IF(LEFT(VLOOKUP($AP785,BaseEqptCdF!$C$5:$E$161,3,FALSE),2)="SD",0,IF(LEFT(VLOOKUP($AP785,BaseEqptCdF!$C$5:$E$161,3,FALSE),2)="SB",1*52,VLOOKUP($AP785,BaseEqptCdF!$C$5:$S$161,12,FALSE)*0.2*300))))</f>
        <v/>
      </c>
      <c r="BE785" s="3" t="str">
        <f>IF($L785="","",IF(SUM($AJ785:AL785)=0,$AF785,IF(LEFT(VLOOKUP($AP785,BaseEqptCdF!$C$5:$E$161,3,FALSE),2)="SD",0,IF(LEFT(VLOOKUP($AP785,BaseEqptCdF!$C$5:$E$161,3,FALSE),2)="SB",1*52,VLOOKUP($AP785,BaseEqptCdF!$C$5:$S$161,12,FALSE)*0.2*300))))</f>
        <v/>
      </c>
      <c r="BF785" s="3" t="str">
        <f>IF($L785="","",IF(SUM($AJ785:AM785)=0,$AF785,IF(LEFT(VLOOKUP($AP785,BaseEqptCdF!$C$5:$E$161,3,FALSE),2)="SD",0,IF(LEFT(VLOOKUP($AP785,BaseEqptCdF!$C$5:$E$161,3,FALSE),2)="SB",1*52,VLOOKUP($AP785,BaseEqptCdF!$C$5:$S$161,12,FALSE)*0.2*300))))</f>
        <v/>
      </c>
      <c r="BG785" s="3" t="str">
        <f>IF($L785="","",IF(SUM($AJ785:AN785)=0,$AF785,IF(LEFT(VLOOKUP($AP785,BaseEqptCdF!$C$5:$E$161,3,FALSE),2)="SD",0,IF(LEFT(VLOOKUP($AP785,BaseEqptCdF!$C$5:$E$161,3,FALSE),2)="SB",1*52,VLOOKUP($AP785,BaseEqptCdF!$C$5:$S$161,12,FALSE)*0.2*300))))</f>
        <v/>
      </c>
      <c r="BH785" s="2">
        <f t="shared" si="106"/>
        <v>0</v>
      </c>
    </row>
    <row r="786" spans="1:60" x14ac:dyDescent="0.25">
      <c r="A786" s="296" t="str">
        <f t="array" ref="A786">IF($C786="","",INDEX(Prog!$B$8:$D$300,MATCH($C786,nivo1,0),1))</f>
        <v/>
      </c>
      <c r="B786" s="296" t="str">
        <f t="array" ref="B786">IF($C786="","",INDEX(Prog!$B$8:$D$300,MATCH($C786,nivo1,0),2))</f>
        <v/>
      </c>
      <c r="C786" s="273"/>
      <c r="D786" s="267"/>
      <c r="E786" s="273"/>
      <c r="F786" s="273"/>
      <c r="G786" s="273"/>
      <c r="H786" s="273"/>
      <c r="I786" s="273"/>
      <c r="J786" s="273"/>
      <c r="K786" s="274"/>
      <c r="L786" s="273"/>
      <c r="M786" s="273"/>
      <c r="N786" s="273"/>
      <c r="O786" s="275"/>
      <c r="P786" s="273"/>
      <c r="Q786" s="273"/>
      <c r="R786" s="273"/>
      <c r="S786" s="273"/>
      <c r="T786" s="276"/>
      <c r="U786" s="276"/>
      <c r="V786" s="276"/>
      <c r="W786" s="276"/>
      <c r="X786" s="277"/>
      <c r="Y786" s="278"/>
      <c r="AA786" s="8" t="str">
        <f>IF($L786="","",VLOOKUP($L786,BaseEqptCdF!$C$5:$E$161,2,FALSE))</f>
        <v/>
      </c>
      <c r="AB786" s="8" t="str">
        <f>IF($L786="","",VLOOKUP($L786,BaseEqptCdF!$C$5:$E$161,3,FALSE))</f>
        <v/>
      </c>
      <c r="AC786" s="7" t="str">
        <f>IF($L786="","",VLOOKUP($L786,BaseEqptCdF!$C$5:$I$161,6,FALSE))</f>
        <v/>
      </c>
      <c r="AD786" s="7" t="str">
        <f>IF($L786="","",VLOOKUP($L786,BaseEqptCdF!$C$5:$I$161,7,FALSE))</f>
        <v/>
      </c>
      <c r="AE786" s="3" t="str">
        <f>IF($L786="","",VLOOKUP($L786,BaseEqptCdF!$C$5:$R$161,16,FALSE)*$AC$3)</f>
        <v/>
      </c>
      <c r="AF786" s="3" t="str">
        <f>IF($L786="","",IF(LEFT($AB786,2)="SD",0,IF(LEFT($AB786,2)="SB",1*52,IF($N786=Prog!$P$17,VLOOKUP($L786,BaseEqptCdF!$C$5:$P$161,14,FALSE)*1*300,VLOOKUP($L786,BaseEqptCdF!$C$5:$P$161,12,FALSE)*0.2*300))))</f>
        <v/>
      </c>
      <c r="AG786" s="6" t="str">
        <f t="shared" si="107"/>
        <v/>
      </c>
      <c r="AH786" s="6">
        <f>IF($U786=Prog!$S$18,YEAR($X786),"")</f>
        <v>1900</v>
      </c>
      <c r="AI786" s="5" t="str">
        <f>IF(OR($AG786="",$U786=Prog!$S$18),"",IF(OR($U786=Prog!$S$17,$U786=Prog!$S$16),YEAR($X786),IF($AG786="ND","ND",$AI$8+$O786)))</f>
        <v/>
      </c>
      <c r="AJ786" s="3" t="str">
        <f t="shared" si="102"/>
        <v/>
      </c>
      <c r="AK786" s="3" t="str">
        <f t="shared" si="101"/>
        <v/>
      </c>
      <c r="AL786" s="3" t="str">
        <f t="shared" si="101"/>
        <v/>
      </c>
      <c r="AM786" s="3" t="str">
        <f t="shared" si="101"/>
        <v/>
      </c>
      <c r="AN786" s="3" t="str">
        <f t="shared" si="101"/>
        <v/>
      </c>
      <c r="AO786" s="2">
        <f t="shared" si="103"/>
        <v>0</v>
      </c>
      <c r="AP786" s="4"/>
      <c r="AQ786" s="3">
        <f>IF(AJ786=1,VLOOKUP($AP786,BaseEqptCdF!$C$5:$R$161,16,FALSE),0)</f>
        <v>0</v>
      </c>
      <c r="AR786" s="3">
        <f>IF(AK786=1,VLOOKUP($AP786,BaseEqptCdF!$C$5:$R$161,16,FALSE),0)</f>
        <v>0</v>
      </c>
      <c r="AS786" s="3">
        <f>IF(AL786=1,VLOOKUP($AP786,BaseEqptCdF!$C$5:$R$161,16,FALSE),0)</f>
        <v>0</v>
      </c>
      <c r="AT786" s="3">
        <f>IF(AM786=1,VLOOKUP($AP786,BaseEqptCdF!$C$5:$R$161,16,FALSE),0)</f>
        <v>0</v>
      </c>
      <c r="AU786" s="3">
        <f>IF(AN786=1,VLOOKUP($AP786,BaseEqptCdF!$C$5:$R$161,16,FALSE),0)</f>
        <v>0</v>
      </c>
      <c r="AV786" s="2">
        <f t="shared" si="104"/>
        <v>0</v>
      </c>
      <c r="AW786" s="3" t="str">
        <f>IF($L786="","",IF(SUM($AJ786:AJ786)=0,$AE786,VLOOKUP($AP786,BaseEqptCdF!$C$5:$R$161,16,FALSE)*$AC$3))</f>
        <v/>
      </c>
      <c r="AX786" s="3" t="str">
        <f>IF($L786="","",IF(SUM($AJ786:AK786)=0,$AE786,VLOOKUP($AP786,BaseEqptCdF!$C$5:$R$161,16,FALSE)*$AC$3))</f>
        <v/>
      </c>
      <c r="AY786" s="3" t="str">
        <f>IF($L786="","",IF(SUM($AJ786:AL786)=0,$AE786,VLOOKUP($AP786,BaseEqptCdF!$C$5:$R$161,16,FALSE)*$AC$3))</f>
        <v/>
      </c>
      <c r="AZ786" s="3" t="str">
        <f>IF($L786="","",IF(SUM($AJ786:AM786)=0,$AE786,VLOOKUP($AP786,BaseEqptCdF!$C$5:$R$161,16,FALSE)*$AC$3))</f>
        <v/>
      </c>
      <c r="BA786" s="3" t="str">
        <f>IF($L786="","",IF(SUM($AJ786:AN786)=0,$AE786,VLOOKUP($AP786,BaseEqptCdF!$C$5:$R$161,16,FALSE)*$AC$3))</f>
        <v/>
      </c>
      <c r="BB786" s="2">
        <f t="shared" si="105"/>
        <v>0</v>
      </c>
      <c r="BC786" s="3" t="str">
        <f>IF($L786="","",IF(SUM($AJ786:AJ786)=0,$AF786,IF(LEFT(VLOOKUP($AP786,BaseEqptCdF!$C$5:$E$161,3,FALSE),2)="SD",0,IF(LEFT(VLOOKUP($AP786,BaseEqptCdF!$C$5:$E$161,3,FALSE),2)="SB",1*52,VLOOKUP($AP786,BaseEqptCdF!$C$5:$S$161,12,FALSE)*0.2*300))))</f>
        <v/>
      </c>
      <c r="BD786" s="3" t="str">
        <f>IF($L786="","",IF(SUM($AJ786:AK786)=0,$AF786,IF(LEFT(VLOOKUP($AP786,BaseEqptCdF!$C$5:$E$161,3,FALSE),2)="SD",0,IF(LEFT(VLOOKUP($AP786,BaseEqptCdF!$C$5:$E$161,3,FALSE),2)="SB",1*52,VLOOKUP($AP786,BaseEqptCdF!$C$5:$S$161,12,FALSE)*0.2*300))))</f>
        <v/>
      </c>
      <c r="BE786" s="3" t="str">
        <f>IF($L786="","",IF(SUM($AJ786:AL786)=0,$AF786,IF(LEFT(VLOOKUP($AP786,BaseEqptCdF!$C$5:$E$161,3,FALSE),2)="SD",0,IF(LEFT(VLOOKUP($AP786,BaseEqptCdF!$C$5:$E$161,3,FALSE),2)="SB",1*52,VLOOKUP($AP786,BaseEqptCdF!$C$5:$S$161,12,FALSE)*0.2*300))))</f>
        <v/>
      </c>
      <c r="BF786" s="3" t="str">
        <f>IF($L786="","",IF(SUM($AJ786:AM786)=0,$AF786,IF(LEFT(VLOOKUP($AP786,BaseEqptCdF!$C$5:$E$161,3,FALSE),2)="SD",0,IF(LEFT(VLOOKUP($AP786,BaseEqptCdF!$C$5:$E$161,3,FALSE),2)="SB",1*52,VLOOKUP($AP786,BaseEqptCdF!$C$5:$S$161,12,FALSE)*0.2*300))))</f>
        <v/>
      </c>
      <c r="BG786" s="3" t="str">
        <f>IF($L786="","",IF(SUM($AJ786:AN786)=0,$AF786,IF(LEFT(VLOOKUP($AP786,BaseEqptCdF!$C$5:$E$161,3,FALSE),2)="SD",0,IF(LEFT(VLOOKUP($AP786,BaseEqptCdF!$C$5:$E$161,3,FALSE),2)="SB",1*52,VLOOKUP($AP786,BaseEqptCdF!$C$5:$S$161,12,FALSE)*0.2*300))))</f>
        <v/>
      </c>
      <c r="BH786" s="2">
        <f t="shared" si="106"/>
        <v>0</v>
      </c>
    </row>
    <row r="787" spans="1:60" x14ac:dyDescent="0.25">
      <c r="A787" s="296" t="str">
        <f t="array" ref="A787">IF($C787="","",INDEX(Prog!$B$8:$D$300,MATCH($C787,nivo1,0),1))</f>
        <v/>
      </c>
      <c r="B787" s="296" t="str">
        <f t="array" ref="B787">IF($C787="","",INDEX(Prog!$B$8:$D$300,MATCH($C787,nivo1,0),2))</f>
        <v/>
      </c>
      <c r="C787" s="273"/>
      <c r="D787" s="267"/>
      <c r="E787" s="273"/>
      <c r="F787" s="273"/>
      <c r="G787" s="273"/>
      <c r="H787" s="273"/>
      <c r="I787" s="273"/>
      <c r="J787" s="273"/>
      <c r="K787" s="274"/>
      <c r="L787" s="273"/>
      <c r="M787" s="273"/>
      <c r="N787" s="273"/>
      <c r="O787" s="275"/>
      <c r="P787" s="273"/>
      <c r="Q787" s="273"/>
      <c r="R787" s="273"/>
      <c r="S787" s="273"/>
      <c r="T787" s="276"/>
      <c r="U787" s="276"/>
      <c r="V787" s="276"/>
      <c r="W787" s="276"/>
      <c r="X787" s="277"/>
      <c r="Y787" s="278"/>
      <c r="AA787" s="8" t="str">
        <f>IF($L787="","",VLOOKUP($L787,BaseEqptCdF!$C$5:$E$161,2,FALSE))</f>
        <v/>
      </c>
      <c r="AB787" s="8" t="str">
        <f>IF($L787="","",VLOOKUP($L787,BaseEqptCdF!$C$5:$E$161,3,FALSE))</f>
        <v/>
      </c>
      <c r="AC787" s="7" t="str">
        <f>IF($L787="","",VLOOKUP($L787,BaseEqptCdF!$C$5:$I$161,6,FALSE))</f>
        <v/>
      </c>
      <c r="AD787" s="7" t="str">
        <f>IF($L787="","",VLOOKUP($L787,BaseEqptCdF!$C$5:$I$161,7,FALSE))</f>
        <v/>
      </c>
      <c r="AE787" s="3" t="str">
        <f>IF($L787="","",VLOOKUP($L787,BaseEqptCdF!$C$5:$R$161,16,FALSE)*$AC$3)</f>
        <v/>
      </c>
      <c r="AF787" s="3" t="str">
        <f>IF($L787="","",IF(LEFT($AB787,2)="SD",0,IF(LEFT($AB787,2)="SB",1*52,IF($N787=Prog!$P$17,VLOOKUP($L787,BaseEqptCdF!$C$5:$P$161,14,FALSE)*1*300,VLOOKUP($L787,BaseEqptCdF!$C$5:$P$161,12,FALSE)*0.2*300))))</f>
        <v/>
      </c>
      <c r="AG787" s="6" t="str">
        <f t="shared" si="107"/>
        <v/>
      </c>
      <c r="AH787" s="6">
        <f>IF($U787=Prog!$S$18,YEAR($X787),"")</f>
        <v>1900</v>
      </c>
      <c r="AI787" s="5" t="str">
        <f>IF(OR($AG787="",$U787=Prog!$S$18),"",IF(OR($U787=Prog!$S$17,$U787=Prog!$S$16),YEAR($X787),IF($AG787="ND","ND",$AI$8+$O787)))</f>
        <v/>
      </c>
      <c r="AJ787" s="3" t="str">
        <f t="shared" si="102"/>
        <v/>
      </c>
      <c r="AK787" s="3" t="str">
        <f t="shared" si="101"/>
        <v/>
      </c>
      <c r="AL787" s="3" t="str">
        <f t="shared" si="101"/>
        <v/>
      </c>
      <c r="AM787" s="3" t="str">
        <f t="shared" si="101"/>
        <v/>
      </c>
      <c r="AN787" s="3" t="str">
        <f t="shared" si="101"/>
        <v/>
      </c>
      <c r="AO787" s="2">
        <f t="shared" si="103"/>
        <v>0</v>
      </c>
      <c r="AP787" s="4"/>
      <c r="AQ787" s="3">
        <f>IF(AJ787=1,VLOOKUP($AP787,BaseEqptCdF!$C$5:$R$161,16,FALSE),0)</f>
        <v>0</v>
      </c>
      <c r="AR787" s="3">
        <f>IF(AK787=1,VLOOKUP($AP787,BaseEqptCdF!$C$5:$R$161,16,FALSE),0)</f>
        <v>0</v>
      </c>
      <c r="AS787" s="3">
        <f>IF(AL787=1,VLOOKUP($AP787,BaseEqptCdF!$C$5:$R$161,16,FALSE),0)</f>
        <v>0</v>
      </c>
      <c r="AT787" s="3">
        <f>IF(AM787=1,VLOOKUP($AP787,BaseEqptCdF!$C$5:$R$161,16,FALSE),0)</f>
        <v>0</v>
      </c>
      <c r="AU787" s="3">
        <f>IF(AN787=1,VLOOKUP($AP787,BaseEqptCdF!$C$5:$R$161,16,FALSE),0)</f>
        <v>0</v>
      </c>
      <c r="AV787" s="2">
        <f t="shared" si="104"/>
        <v>0</v>
      </c>
      <c r="AW787" s="3" t="str">
        <f>IF($L787="","",IF(SUM($AJ787:AJ787)=0,$AE787,VLOOKUP($AP787,BaseEqptCdF!$C$5:$R$161,16,FALSE)*$AC$3))</f>
        <v/>
      </c>
      <c r="AX787" s="3" t="str">
        <f>IF($L787="","",IF(SUM($AJ787:AK787)=0,$AE787,VLOOKUP($AP787,BaseEqptCdF!$C$5:$R$161,16,FALSE)*$AC$3))</f>
        <v/>
      </c>
      <c r="AY787" s="3" t="str">
        <f>IF($L787="","",IF(SUM($AJ787:AL787)=0,$AE787,VLOOKUP($AP787,BaseEqptCdF!$C$5:$R$161,16,FALSE)*$AC$3))</f>
        <v/>
      </c>
      <c r="AZ787" s="3" t="str">
        <f>IF($L787="","",IF(SUM($AJ787:AM787)=0,$AE787,VLOOKUP($AP787,BaseEqptCdF!$C$5:$R$161,16,FALSE)*$AC$3))</f>
        <v/>
      </c>
      <c r="BA787" s="3" t="str">
        <f>IF($L787="","",IF(SUM($AJ787:AN787)=0,$AE787,VLOOKUP($AP787,BaseEqptCdF!$C$5:$R$161,16,FALSE)*$AC$3))</f>
        <v/>
      </c>
      <c r="BB787" s="2">
        <f t="shared" si="105"/>
        <v>0</v>
      </c>
      <c r="BC787" s="3" t="str">
        <f>IF($L787="","",IF(SUM($AJ787:AJ787)=0,$AF787,IF(LEFT(VLOOKUP($AP787,BaseEqptCdF!$C$5:$E$161,3,FALSE),2)="SD",0,IF(LEFT(VLOOKUP($AP787,BaseEqptCdF!$C$5:$E$161,3,FALSE),2)="SB",1*52,VLOOKUP($AP787,BaseEqptCdF!$C$5:$S$161,12,FALSE)*0.2*300))))</f>
        <v/>
      </c>
      <c r="BD787" s="3" t="str">
        <f>IF($L787="","",IF(SUM($AJ787:AK787)=0,$AF787,IF(LEFT(VLOOKUP($AP787,BaseEqptCdF!$C$5:$E$161,3,FALSE),2)="SD",0,IF(LEFT(VLOOKUP($AP787,BaseEqptCdF!$C$5:$E$161,3,FALSE),2)="SB",1*52,VLOOKUP($AP787,BaseEqptCdF!$C$5:$S$161,12,FALSE)*0.2*300))))</f>
        <v/>
      </c>
      <c r="BE787" s="3" t="str">
        <f>IF($L787="","",IF(SUM($AJ787:AL787)=0,$AF787,IF(LEFT(VLOOKUP($AP787,BaseEqptCdF!$C$5:$E$161,3,FALSE),2)="SD",0,IF(LEFT(VLOOKUP($AP787,BaseEqptCdF!$C$5:$E$161,3,FALSE),2)="SB",1*52,VLOOKUP($AP787,BaseEqptCdF!$C$5:$S$161,12,FALSE)*0.2*300))))</f>
        <v/>
      </c>
      <c r="BF787" s="3" t="str">
        <f>IF($L787="","",IF(SUM($AJ787:AM787)=0,$AF787,IF(LEFT(VLOOKUP($AP787,BaseEqptCdF!$C$5:$E$161,3,FALSE),2)="SD",0,IF(LEFT(VLOOKUP($AP787,BaseEqptCdF!$C$5:$E$161,3,FALSE),2)="SB",1*52,VLOOKUP($AP787,BaseEqptCdF!$C$5:$S$161,12,FALSE)*0.2*300))))</f>
        <v/>
      </c>
      <c r="BG787" s="3" t="str">
        <f>IF($L787="","",IF(SUM($AJ787:AN787)=0,$AF787,IF(LEFT(VLOOKUP($AP787,BaseEqptCdF!$C$5:$E$161,3,FALSE),2)="SD",0,IF(LEFT(VLOOKUP($AP787,BaseEqptCdF!$C$5:$E$161,3,FALSE),2)="SB",1*52,VLOOKUP($AP787,BaseEqptCdF!$C$5:$S$161,12,FALSE)*0.2*300))))</f>
        <v/>
      </c>
      <c r="BH787" s="2">
        <f t="shared" si="106"/>
        <v>0</v>
      </c>
    </row>
    <row r="788" spans="1:60" x14ac:dyDescent="0.25">
      <c r="A788" s="296" t="str">
        <f t="array" ref="A788">IF($C788="","",INDEX(Prog!$B$8:$D$300,MATCH($C788,nivo1,0),1))</f>
        <v/>
      </c>
      <c r="B788" s="296" t="str">
        <f t="array" ref="B788">IF($C788="","",INDEX(Prog!$B$8:$D$300,MATCH($C788,nivo1,0),2))</f>
        <v/>
      </c>
      <c r="C788" s="273"/>
      <c r="D788" s="267"/>
      <c r="E788" s="273"/>
      <c r="F788" s="273"/>
      <c r="G788" s="273"/>
      <c r="H788" s="273"/>
      <c r="I788" s="273"/>
      <c r="J788" s="273"/>
      <c r="K788" s="274"/>
      <c r="L788" s="273"/>
      <c r="M788" s="273"/>
      <c r="N788" s="273"/>
      <c r="O788" s="275"/>
      <c r="P788" s="273"/>
      <c r="Q788" s="273"/>
      <c r="R788" s="273"/>
      <c r="S788" s="273"/>
      <c r="T788" s="276"/>
      <c r="U788" s="276"/>
      <c r="V788" s="276"/>
      <c r="W788" s="276"/>
      <c r="X788" s="277"/>
      <c r="Y788" s="278"/>
      <c r="AA788" s="8" t="str">
        <f>IF($L788="","",VLOOKUP($L788,BaseEqptCdF!$C$5:$E$161,2,FALSE))</f>
        <v/>
      </c>
      <c r="AB788" s="8" t="str">
        <f>IF($L788="","",VLOOKUP($L788,BaseEqptCdF!$C$5:$E$161,3,FALSE))</f>
        <v/>
      </c>
      <c r="AC788" s="7" t="str">
        <f>IF($L788="","",VLOOKUP($L788,BaseEqptCdF!$C$5:$I$161,6,FALSE))</f>
        <v/>
      </c>
      <c r="AD788" s="7" t="str">
        <f>IF($L788="","",VLOOKUP($L788,BaseEqptCdF!$C$5:$I$161,7,FALSE))</f>
        <v/>
      </c>
      <c r="AE788" s="3" t="str">
        <f>IF($L788="","",VLOOKUP($L788,BaseEqptCdF!$C$5:$R$161,16,FALSE)*$AC$3)</f>
        <v/>
      </c>
      <c r="AF788" s="3" t="str">
        <f>IF($L788="","",IF(LEFT($AB788,2)="SD",0,IF(LEFT($AB788,2)="SB",1*52,IF($N788=Prog!$P$17,VLOOKUP($L788,BaseEqptCdF!$C$5:$P$161,14,FALSE)*1*300,VLOOKUP($L788,BaseEqptCdF!$C$5:$P$161,12,FALSE)*0.2*300))))</f>
        <v/>
      </c>
      <c r="AG788" s="6" t="str">
        <f t="shared" si="107"/>
        <v/>
      </c>
      <c r="AH788" s="6">
        <f>IF($U788=Prog!$S$18,YEAR($X788),"")</f>
        <v>1900</v>
      </c>
      <c r="AI788" s="5" t="str">
        <f>IF(OR($AG788="",$U788=Prog!$S$18),"",IF(OR($U788=Prog!$S$17,$U788=Prog!$S$16),YEAR($X788),IF($AG788="ND","ND",$AI$8+$O788)))</f>
        <v/>
      </c>
      <c r="AJ788" s="3" t="str">
        <f t="shared" si="102"/>
        <v/>
      </c>
      <c r="AK788" s="3" t="str">
        <f t="shared" si="101"/>
        <v/>
      </c>
      <c r="AL788" s="3" t="str">
        <f t="shared" si="101"/>
        <v/>
      </c>
      <c r="AM788" s="3" t="str">
        <f t="shared" si="101"/>
        <v/>
      </c>
      <c r="AN788" s="3" t="str">
        <f t="shared" si="101"/>
        <v/>
      </c>
      <c r="AO788" s="2">
        <f t="shared" si="103"/>
        <v>0</v>
      </c>
      <c r="AP788" s="4"/>
      <c r="AQ788" s="3">
        <f>IF(AJ788=1,VLOOKUP($AP788,BaseEqptCdF!$C$5:$R$161,16,FALSE),0)</f>
        <v>0</v>
      </c>
      <c r="AR788" s="3">
        <f>IF(AK788=1,VLOOKUP($AP788,BaseEqptCdF!$C$5:$R$161,16,FALSE),0)</f>
        <v>0</v>
      </c>
      <c r="AS788" s="3">
        <f>IF(AL788=1,VLOOKUP($AP788,BaseEqptCdF!$C$5:$R$161,16,FALSE),0)</f>
        <v>0</v>
      </c>
      <c r="AT788" s="3">
        <f>IF(AM788=1,VLOOKUP($AP788,BaseEqptCdF!$C$5:$R$161,16,FALSE),0)</f>
        <v>0</v>
      </c>
      <c r="AU788" s="3">
        <f>IF(AN788=1,VLOOKUP($AP788,BaseEqptCdF!$C$5:$R$161,16,FALSE),0)</f>
        <v>0</v>
      </c>
      <c r="AV788" s="2">
        <f t="shared" si="104"/>
        <v>0</v>
      </c>
      <c r="AW788" s="3" t="str">
        <f>IF($L788="","",IF(SUM($AJ788:AJ788)=0,$AE788,VLOOKUP($AP788,BaseEqptCdF!$C$5:$R$161,16,FALSE)*$AC$3))</f>
        <v/>
      </c>
      <c r="AX788" s="3" t="str">
        <f>IF($L788="","",IF(SUM($AJ788:AK788)=0,$AE788,VLOOKUP($AP788,BaseEqptCdF!$C$5:$R$161,16,FALSE)*$AC$3))</f>
        <v/>
      </c>
      <c r="AY788" s="3" t="str">
        <f>IF($L788="","",IF(SUM($AJ788:AL788)=0,$AE788,VLOOKUP($AP788,BaseEqptCdF!$C$5:$R$161,16,FALSE)*$AC$3))</f>
        <v/>
      </c>
      <c r="AZ788" s="3" t="str">
        <f>IF($L788="","",IF(SUM($AJ788:AM788)=0,$AE788,VLOOKUP($AP788,BaseEqptCdF!$C$5:$R$161,16,FALSE)*$AC$3))</f>
        <v/>
      </c>
      <c r="BA788" s="3" t="str">
        <f>IF($L788="","",IF(SUM($AJ788:AN788)=0,$AE788,VLOOKUP($AP788,BaseEqptCdF!$C$5:$R$161,16,FALSE)*$AC$3))</f>
        <v/>
      </c>
      <c r="BB788" s="2">
        <f t="shared" si="105"/>
        <v>0</v>
      </c>
      <c r="BC788" s="3" t="str">
        <f>IF($L788="","",IF(SUM($AJ788:AJ788)=0,$AF788,IF(LEFT(VLOOKUP($AP788,BaseEqptCdF!$C$5:$E$161,3,FALSE),2)="SD",0,IF(LEFT(VLOOKUP($AP788,BaseEqptCdF!$C$5:$E$161,3,FALSE),2)="SB",1*52,VLOOKUP($AP788,BaseEqptCdF!$C$5:$S$161,12,FALSE)*0.2*300))))</f>
        <v/>
      </c>
      <c r="BD788" s="3" t="str">
        <f>IF($L788="","",IF(SUM($AJ788:AK788)=0,$AF788,IF(LEFT(VLOOKUP($AP788,BaseEqptCdF!$C$5:$E$161,3,FALSE),2)="SD",0,IF(LEFT(VLOOKUP($AP788,BaseEqptCdF!$C$5:$E$161,3,FALSE),2)="SB",1*52,VLOOKUP($AP788,BaseEqptCdF!$C$5:$S$161,12,FALSE)*0.2*300))))</f>
        <v/>
      </c>
      <c r="BE788" s="3" t="str">
        <f>IF($L788="","",IF(SUM($AJ788:AL788)=0,$AF788,IF(LEFT(VLOOKUP($AP788,BaseEqptCdF!$C$5:$E$161,3,FALSE),2)="SD",0,IF(LEFT(VLOOKUP($AP788,BaseEqptCdF!$C$5:$E$161,3,FALSE),2)="SB",1*52,VLOOKUP($AP788,BaseEqptCdF!$C$5:$S$161,12,FALSE)*0.2*300))))</f>
        <v/>
      </c>
      <c r="BF788" s="3" t="str">
        <f>IF($L788="","",IF(SUM($AJ788:AM788)=0,$AF788,IF(LEFT(VLOOKUP($AP788,BaseEqptCdF!$C$5:$E$161,3,FALSE),2)="SD",0,IF(LEFT(VLOOKUP($AP788,BaseEqptCdF!$C$5:$E$161,3,FALSE),2)="SB",1*52,VLOOKUP($AP788,BaseEqptCdF!$C$5:$S$161,12,FALSE)*0.2*300))))</f>
        <v/>
      </c>
      <c r="BG788" s="3" t="str">
        <f>IF($L788="","",IF(SUM($AJ788:AN788)=0,$AF788,IF(LEFT(VLOOKUP($AP788,BaseEqptCdF!$C$5:$E$161,3,FALSE),2)="SD",0,IF(LEFT(VLOOKUP($AP788,BaseEqptCdF!$C$5:$E$161,3,FALSE),2)="SB",1*52,VLOOKUP($AP788,BaseEqptCdF!$C$5:$S$161,12,FALSE)*0.2*300))))</f>
        <v/>
      </c>
      <c r="BH788" s="2">
        <f t="shared" si="106"/>
        <v>0</v>
      </c>
    </row>
    <row r="789" spans="1:60" x14ac:dyDescent="0.25">
      <c r="A789" s="296" t="str">
        <f t="array" ref="A789">IF($C789="","",INDEX(Prog!$B$8:$D$300,MATCH($C789,nivo1,0),1))</f>
        <v/>
      </c>
      <c r="B789" s="296" t="str">
        <f t="array" ref="B789">IF($C789="","",INDEX(Prog!$B$8:$D$300,MATCH($C789,nivo1,0),2))</f>
        <v/>
      </c>
      <c r="C789" s="273"/>
      <c r="D789" s="267"/>
      <c r="E789" s="273"/>
      <c r="F789" s="273"/>
      <c r="G789" s="273"/>
      <c r="H789" s="273"/>
      <c r="I789" s="273"/>
      <c r="J789" s="273"/>
      <c r="K789" s="274"/>
      <c r="L789" s="273"/>
      <c r="M789" s="273"/>
      <c r="N789" s="273"/>
      <c r="O789" s="275"/>
      <c r="P789" s="273"/>
      <c r="Q789" s="273"/>
      <c r="R789" s="273"/>
      <c r="S789" s="273"/>
      <c r="T789" s="276"/>
      <c r="U789" s="276"/>
      <c r="V789" s="276"/>
      <c r="W789" s="276"/>
      <c r="X789" s="277"/>
      <c r="Y789" s="278"/>
      <c r="AA789" s="8" t="str">
        <f>IF($L789="","",VLOOKUP($L789,BaseEqptCdF!$C$5:$E$161,2,FALSE))</f>
        <v/>
      </c>
      <c r="AB789" s="8" t="str">
        <f>IF($L789="","",VLOOKUP($L789,BaseEqptCdF!$C$5:$E$161,3,FALSE))</f>
        <v/>
      </c>
      <c r="AC789" s="7" t="str">
        <f>IF($L789="","",VLOOKUP($L789,BaseEqptCdF!$C$5:$I$161,6,FALSE))</f>
        <v/>
      </c>
      <c r="AD789" s="7" t="str">
        <f>IF($L789="","",VLOOKUP($L789,BaseEqptCdF!$C$5:$I$161,7,FALSE))</f>
        <v/>
      </c>
      <c r="AE789" s="3" t="str">
        <f>IF($L789="","",VLOOKUP($L789,BaseEqptCdF!$C$5:$R$161,16,FALSE)*$AC$3)</f>
        <v/>
      </c>
      <c r="AF789" s="3" t="str">
        <f>IF($L789="","",IF(LEFT($AB789,2)="SD",0,IF(LEFT($AB789,2)="SB",1*52,IF($N789=Prog!$P$17,VLOOKUP($L789,BaseEqptCdF!$C$5:$P$161,14,FALSE)*1*300,VLOOKUP($L789,BaseEqptCdF!$C$5:$P$161,12,FALSE)*0.2*300))))</f>
        <v/>
      </c>
      <c r="AG789" s="6" t="str">
        <f t="shared" si="107"/>
        <v/>
      </c>
      <c r="AH789" s="6">
        <f>IF($U789=Prog!$S$18,YEAR($X789),"")</f>
        <v>1900</v>
      </c>
      <c r="AI789" s="5" t="str">
        <f>IF(OR($AG789="",$U789=Prog!$S$18),"",IF(OR($U789=Prog!$S$17,$U789=Prog!$S$16),YEAR($X789),IF($AG789="ND","ND",$AI$8+$O789)))</f>
        <v/>
      </c>
      <c r="AJ789" s="3" t="str">
        <f t="shared" si="102"/>
        <v/>
      </c>
      <c r="AK789" s="3" t="str">
        <f t="shared" si="101"/>
        <v/>
      </c>
      <c r="AL789" s="3" t="str">
        <f t="shared" si="101"/>
        <v/>
      </c>
      <c r="AM789" s="3" t="str">
        <f t="shared" si="101"/>
        <v/>
      </c>
      <c r="AN789" s="3" t="str">
        <f t="shared" si="101"/>
        <v/>
      </c>
      <c r="AO789" s="2">
        <f t="shared" si="103"/>
        <v>0</v>
      </c>
      <c r="AP789" s="4"/>
      <c r="AQ789" s="3">
        <f>IF(AJ789=1,VLOOKUP($AP789,BaseEqptCdF!$C$5:$R$161,16,FALSE),0)</f>
        <v>0</v>
      </c>
      <c r="AR789" s="3">
        <f>IF(AK789=1,VLOOKUP($AP789,BaseEqptCdF!$C$5:$R$161,16,FALSE),0)</f>
        <v>0</v>
      </c>
      <c r="AS789" s="3">
        <f>IF(AL789=1,VLOOKUP($AP789,BaseEqptCdF!$C$5:$R$161,16,FALSE),0)</f>
        <v>0</v>
      </c>
      <c r="AT789" s="3">
        <f>IF(AM789=1,VLOOKUP($AP789,BaseEqptCdF!$C$5:$R$161,16,FALSE),0)</f>
        <v>0</v>
      </c>
      <c r="AU789" s="3">
        <f>IF(AN789=1,VLOOKUP($AP789,BaseEqptCdF!$C$5:$R$161,16,FALSE),0)</f>
        <v>0</v>
      </c>
      <c r="AV789" s="2">
        <f t="shared" si="104"/>
        <v>0</v>
      </c>
      <c r="AW789" s="3" t="str">
        <f>IF($L789="","",IF(SUM($AJ789:AJ789)=0,$AE789,VLOOKUP($AP789,BaseEqptCdF!$C$5:$R$161,16,FALSE)*$AC$3))</f>
        <v/>
      </c>
      <c r="AX789" s="3" t="str">
        <f>IF($L789="","",IF(SUM($AJ789:AK789)=0,$AE789,VLOOKUP($AP789,BaseEqptCdF!$C$5:$R$161,16,FALSE)*$AC$3))</f>
        <v/>
      </c>
      <c r="AY789" s="3" t="str">
        <f>IF($L789="","",IF(SUM($AJ789:AL789)=0,$AE789,VLOOKUP($AP789,BaseEqptCdF!$C$5:$R$161,16,FALSE)*$AC$3))</f>
        <v/>
      </c>
      <c r="AZ789" s="3" t="str">
        <f>IF($L789="","",IF(SUM($AJ789:AM789)=0,$AE789,VLOOKUP($AP789,BaseEqptCdF!$C$5:$R$161,16,FALSE)*$AC$3))</f>
        <v/>
      </c>
      <c r="BA789" s="3" t="str">
        <f>IF($L789="","",IF(SUM($AJ789:AN789)=0,$AE789,VLOOKUP($AP789,BaseEqptCdF!$C$5:$R$161,16,FALSE)*$AC$3))</f>
        <v/>
      </c>
      <c r="BB789" s="2">
        <f t="shared" si="105"/>
        <v>0</v>
      </c>
      <c r="BC789" s="3" t="str">
        <f>IF($L789="","",IF(SUM($AJ789:AJ789)=0,$AF789,IF(LEFT(VLOOKUP($AP789,BaseEqptCdF!$C$5:$E$161,3,FALSE),2)="SD",0,IF(LEFT(VLOOKUP($AP789,BaseEqptCdF!$C$5:$E$161,3,FALSE),2)="SB",1*52,VLOOKUP($AP789,BaseEqptCdF!$C$5:$S$161,12,FALSE)*0.2*300))))</f>
        <v/>
      </c>
      <c r="BD789" s="3" t="str">
        <f>IF($L789="","",IF(SUM($AJ789:AK789)=0,$AF789,IF(LEFT(VLOOKUP($AP789,BaseEqptCdF!$C$5:$E$161,3,FALSE),2)="SD",0,IF(LEFT(VLOOKUP($AP789,BaseEqptCdF!$C$5:$E$161,3,FALSE),2)="SB",1*52,VLOOKUP($AP789,BaseEqptCdF!$C$5:$S$161,12,FALSE)*0.2*300))))</f>
        <v/>
      </c>
      <c r="BE789" s="3" t="str">
        <f>IF($L789="","",IF(SUM($AJ789:AL789)=0,$AF789,IF(LEFT(VLOOKUP($AP789,BaseEqptCdF!$C$5:$E$161,3,FALSE),2)="SD",0,IF(LEFT(VLOOKUP($AP789,BaseEqptCdF!$C$5:$E$161,3,FALSE),2)="SB",1*52,VLOOKUP($AP789,BaseEqptCdF!$C$5:$S$161,12,FALSE)*0.2*300))))</f>
        <v/>
      </c>
      <c r="BF789" s="3" t="str">
        <f>IF($L789="","",IF(SUM($AJ789:AM789)=0,$AF789,IF(LEFT(VLOOKUP($AP789,BaseEqptCdF!$C$5:$E$161,3,FALSE),2)="SD",0,IF(LEFT(VLOOKUP($AP789,BaseEqptCdF!$C$5:$E$161,3,FALSE),2)="SB",1*52,VLOOKUP($AP789,BaseEqptCdF!$C$5:$S$161,12,FALSE)*0.2*300))))</f>
        <v/>
      </c>
      <c r="BG789" s="3" t="str">
        <f>IF($L789="","",IF(SUM($AJ789:AN789)=0,$AF789,IF(LEFT(VLOOKUP($AP789,BaseEqptCdF!$C$5:$E$161,3,FALSE),2)="SD",0,IF(LEFT(VLOOKUP($AP789,BaseEqptCdF!$C$5:$E$161,3,FALSE),2)="SB",1*52,VLOOKUP($AP789,BaseEqptCdF!$C$5:$S$161,12,FALSE)*0.2*300))))</f>
        <v/>
      </c>
      <c r="BH789" s="2">
        <f t="shared" si="106"/>
        <v>0</v>
      </c>
    </row>
    <row r="790" spans="1:60" x14ac:dyDescent="0.25">
      <c r="A790" s="296" t="str">
        <f t="array" ref="A790">IF($C790="","",INDEX(Prog!$B$8:$D$300,MATCH($C790,nivo1,0),1))</f>
        <v/>
      </c>
      <c r="B790" s="296" t="str">
        <f t="array" ref="B790">IF($C790="","",INDEX(Prog!$B$8:$D$300,MATCH($C790,nivo1,0),2))</f>
        <v/>
      </c>
      <c r="C790" s="273"/>
      <c r="D790" s="267"/>
      <c r="E790" s="273"/>
      <c r="F790" s="273"/>
      <c r="G790" s="273"/>
      <c r="H790" s="273"/>
      <c r="I790" s="273"/>
      <c r="J790" s="273"/>
      <c r="K790" s="274"/>
      <c r="L790" s="273"/>
      <c r="M790" s="273"/>
      <c r="N790" s="273"/>
      <c r="O790" s="275"/>
      <c r="P790" s="273"/>
      <c r="Q790" s="273"/>
      <c r="R790" s="273"/>
      <c r="S790" s="273"/>
      <c r="T790" s="276"/>
      <c r="U790" s="276"/>
      <c r="V790" s="276"/>
      <c r="W790" s="276"/>
      <c r="X790" s="277"/>
      <c r="Y790" s="278"/>
      <c r="AA790" s="8" t="str">
        <f>IF($L790="","",VLOOKUP($L790,BaseEqptCdF!$C$5:$E$161,2,FALSE))</f>
        <v/>
      </c>
      <c r="AB790" s="8" t="str">
        <f>IF($L790="","",VLOOKUP($L790,BaseEqptCdF!$C$5:$E$161,3,FALSE))</f>
        <v/>
      </c>
      <c r="AC790" s="7" t="str">
        <f>IF($L790="","",VLOOKUP($L790,BaseEqptCdF!$C$5:$I$161,6,FALSE))</f>
        <v/>
      </c>
      <c r="AD790" s="7" t="str">
        <f>IF($L790="","",VLOOKUP($L790,BaseEqptCdF!$C$5:$I$161,7,FALSE))</f>
        <v/>
      </c>
      <c r="AE790" s="3" t="str">
        <f>IF($L790="","",VLOOKUP($L790,BaseEqptCdF!$C$5:$R$161,16,FALSE)*$AC$3)</f>
        <v/>
      </c>
      <c r="AF790" s="3" t="str">
        <f>IF($L790="","",IF(LEFT($AB790,2)="SD",0,IF(LEFT($AB790,2)="SB",1*52,IF($N790=Prog!$P$17,VLOOKUP($L790,BaseEqptCdF!$C$5:$P$161,14,FALSE)*1*300,VLOOKUP($L790,BaseEqptCdF!$C$5:$P$161,12,FALSE)*0.2*300))))</f>
        <v/>
      </c>
      <c r="AG790" s="6" t="str">
        <f t="shared" si="107"/>
        <v/>
      </c>
      <c r="AH790" s="6">
        <f>IF($U790=Prog!$S$18,YEAR($X790),"")</f>
        <v>1900</v>
      </c>
      <c r="AI790" s="5" t="str">
        <f>IF(OR($AG790="",$U790=Prog!$S$18),"",IF(OR($U790=Prog!$S$17,$U790=Prog!$S$16),YEAR($X790),IF($AG790="ND","ND",$AI$8+$O790)))</f>
        <v/>
      </c>
      <c r="AJ790" s="3" t="str">
        <f t="shared" si="102"/>
        <v/>
      </c>
      <c r="AK790" s="3" t="str">
        <f t="shared" si="101"/>
        <v/>
      </c>
      <c r="AL790" s="3" t="str">
        <f t="shared" si="101"/>
        <v/>
      </c>
      <c r="AM790" s="3" t="str">
        <f t="shared" si="101"/>
        <v/>
      </c>
      <c r="AN790" s="3" t="str">
        <f t="shared" si="101"/>
        <v/>
      </c>
      <c r="AO790" s="2">
        <f t="shared" si="103"/>
        <v>0</v>
      </c>
      <c r="AP790" s="4"/>
      <c r="AQ790" s="3">
        <f>IF(AJ790=1,VLOOKUP($AP790,BaseEqptCdF!$C$5:$R$161,16,FALSE),0)</f>
        <v>0</v>
      </c>
      <c r="AR790" s="3">
        <f>IF(AK790=1,VLOOKUP($AP790,BaseEqptCdF!$C$5:$R$161,16,FALSE),0)</f>
        <v>0</v>
      </c>
      <c r="AS790" s="3">
        <f>IF(AL790=1,VLOOKUP($AP790,BaseEqptCdF!$C$5:$R$161,16,FALSE),0)</f>
        <v>0</v>
      </c>
      <c r="AT790" s="3">
        <f>IF(AM790=1,VLOOKUP($AP790,BaseEqptCdF!$C$5:$R$161,16,FALSE),0)</f>
        <v>0</v>
      </c>
      <c r="AU790" s="3">
        <f>IF(AN790=1,VLOOKUP($AP790,BaseEqptCdF!$C$5:$R$161,16,FALSE),0)</f>
        <v>0</v>
      </c>
      <c r="AV790" s="2">
        <f t="shared" si="104"/>
        <v>0</v>
      </c>
      <c r="AW790" s="3" t="str">
        <f>IF($L790="","",IF(SUM($AJ790:AJ790)=0,$AE790,VLOOKUP($AP790,BaseEqptCdF!$C$5:$R$161,16,FALSE)*$AC$3))</f>
        <v/>
      </c>
      <c r="AX790" s="3" t="str">
        <f>IF($L790="","",IF(SUM($AJ790:AK790)=0,$AE790,VLOOKUP($AP790,BaseEqptCdF!$C$5:$R$161,16,FALSE)*$AC$3))</f>
        <v/>
      </c>
      <c r="AY790" s="3" t="str">
        <f>IF($L790="","",IF(SUM($AJ790:AL790)=0,$AE790,VLOOKUP($AP790,BaseEqptCdF!$C$5:$R$161,16,FALSE)*$AC$3))</f>
        <v/>
      </c>
      <c r="AZ790" s="3" t="str">
        <f>IF($L790="","",IF(SUM($AJ790:AM790)=0,$AE790,VLOOKUP($AP790,BaseEqptCdF!$C$5:$R$161,16,FALSE)*$AC$3))</f>
        <v/>
      </c>
      <c r="BA790" s="3" t="str">
        <f>IF($L790="","",IF(SUM($AJ790:AN790)=0,$AE790,VLOOKUP($AP790,BaseEqptCdF!$C$5:$R$161,16,FALSE)*$AC$3))</f>
        <v/>
      </c>
      <c r="BB790" s="2">
        <f t="shared" si="105"/>
        <v>0</v>
      </c>
      <c r="BC790" s="3" t="str">
        <f>IF($L790="","",IF(SUM($AJ790:AJ790)=0,$AF790,IF(LEFT(VLOOKUP($AP790,BaseEqptCdF!$C$5:$E$161,3,FALSE),2)="SD",0,IF(LEFT(VLOOKUP($AP790,BaseEqptCdF!$C$5:$E$161,3,FALSE),2)="SB",1*52,VLOOKUP($AP790,BaseEqptCdF!$C$5:$S$161,12,FALSE)*0.2*300))))</f>
        <v/>
      </c>
      <c r="BD790" s="3" t="str">
        <f>IF($L790="","",IF(SUM($AJ790:AK790)=0,$AF790,IF(LEFT(VLOOKUP($AP790,BaseEqptCdF!$C$5:$E$161,3,FALSE),2)="SD",0,IF(LEFT(VLOOKUP($AP790,BaseEqptCdF!$C$5:$E$161,3,FALSE),2)="SB",1*52,VLOOKUP($AP790,BaseEqptCdF!$C$5:$S$161,12,FALSE)*0.2*300))))</f>
        <v/>
      </c>
      <c r="BE790" s="3" t="str">
        <f>IF($L790="","",IF(SUM($AJ790:AL790)=0,$AF790,IF(LEFT(VLOOKUP($AP790,BaseEqptCdF!$C$5:$E$161,3,FALSE),2)="SD",0,IF(LEFT(VLOOKUP($AP790,BaseEqptCdF!$C$5:$E$161,3,FALSE),2)="SB",1*52,VLOOKUP($AP790,BaseEqptCdF!$C$5:$S$161,12,FALSE)*0.2*300))))</f>
        <v/>
      </c>
      <c r="BF790" s="3" t="str">
        <f>IF($L790="","",IF(SUM($AJ790:AM790)=0,$AF790,IF(LEFT(VLOOKUP($AP790,BaseEqptCdF!$C$5:$E$161,3,FALSE),2)="SD",0,IF(LEFT(VLOOKUP($AP790,BaseEqptCdF!$C$5:$E$161,3,FALSE),2)="SB",1*52,VLOOKUP($AP790,BaseEqptCdF!$C$5:$S$161,12,FALSE)*0.2*300))))</f>
        <v/>
      </c>
      <c r="BG790" s="3" t="str">
        <f>IF($L790="","",IF(SUM($AJ790:AN790)=0,$AF790,IF(LEFT(VLOOKUP($AP790,BaseEqptCdF!$C$5:$E$161,3,FALSE),2)="SD",0,IF(LEFT(VLOOKUP($AP790,BaseEqptCdF!$C$5:$E$161,3,FALSE),2)="SB",1*52,VLOOKUP($AP790,BaseEqptCdF!$C$5:$S$161,12,FALSE)*0.2*300))))</f>
        <v/>
      </c>
      <c r="BH790" s="2">
        <f t="shared" si="106"/>
        <v>0</v>
      </c>
    </row>
    <row r="791" spans="1:60" x14ac:dyDescent="0.25">
      <c r="A791" s="296" t="str">
        <f t="array" ref="A791">IF($C791="","",INDEX(Prog!$B$8:$D$300,MATCH($C791,nivo1,0),1))</f>
        <v/>
      </c>
      <c r="B791" s="296" t="str">
        <f t="array" ref="B791">IF($C791="","",INDEX(Prog!$B$8:$D$300,MATCH($C791,nivo1,0),2))</f>
        <v/>
      </c>
      <c r="C791" s="273"/>
      <c r="D791" s="267"/>
      <c r="E791" s="273"/>
      <c r="F791" s="273"/>
      <c r="G791" s="273"/>
      <c r="H791" s="273"/>
      <c r="I791" s="273"/>
      <c r="J791" s="273"/>
      <c r="K791" s="274"/>
      <c r="L791" s="273"/>
      <c r="M791" s="273"/>
      <c r="N791" s="273"/>
      <c r="O791" s="275"/>
      <c r="P791" s="273"/>
      <c r="Q791" s="273"/>
      <c r="R791" s="273"/>
      <c r="S791" s="273"/>
      <c r="T791" s="276"/>
      <c r="U791" s="276"/>
      <c r="V791" s="276"/>
      <c r="W791" s="276"/>
      <c r="X791" s="277"/>
      <c r="Y791" s="278"/>
      <c r="AA791" s="8" t="str">
        <f>IF($L791="","",VLOOKUP($L791,BaseEqptCdF!$C$5:$E$161,2,FALSE))</f>
        <v/>
      </c>
      <c r="AB791" s="8" t="str">
        <f>IF($L791="","",VLOOKUP($L791,BaseEqptCdF!$C$5:$E$161,3,FALSE))</f>
        <v/>
      </c>
      <c r="AC791" s="7" t="str">
        <f>IF($L791="","",VLOOKUP($L791,BaseEqptCdF!$C$5:$I$161,6,FALSE))</f>
        <v/>
      </c>
      <c r="AD791" s="7" t="str">
        <f>IF($L791="","",VLOOKUP($L791,BaseEqptCdF!$C$5:$I$161,7,FALSE))</f>
        <v/>
      </c>
      <c r="AE791" s="3" t="str">
        <f>IF($L791="","",VLOOKUP($L791,BaseEqptCdF!$C$5:$R$161,16,FALSE)*$AC$3)</f>
        <v/>
      </c>
      <c r="AF791" s="3" t="str">
        <f>IF($L791="","",IF(LEFT($AB791,2)="SD",0,IF(LEFT($AB791,2)="SB",1*52,IF($N791=Prog!$P$17,VLOOKUP($L791,BaseEqptCdF!$C$5:$P$161,14,FALSE)*1*300,VLOOKUP($L791,BaseEqptCdF!$C$5:$P$161,12,FALSE)*0.2*300))))</f>
        <v/>
      </c>
      <c r="AG791" s="6" t="str">
        <f t="shared" si="107"/>
        <v/>
      </c>
      <c r="AH791" s="6">
        <f>IF($U791=Prog!$S$18,YEAR($X791),"")</f>
        <v>1900</v>
      </c>
      <c r="AI791" s="5" t="str">
        <f>IF(OR($AG791="",$U791=Prog!$S$18),"",IF(OR($U791=Prog!$S$17,$U791=Prog!$S$16),YEAR($X791),IF($AG791="ND","ND",$AI$8+$O791)))</f>
        <v/>
      </c>
      <c r="AJ791" s="3" t="str">
        <f t="shared" si="102"/>
        <v/>
      </c>
      <c r="AK791" s="3" t="str">
        <f t="shared" si="101"/>
        <v/>
      </c>
      <c r="AL791" s="3" t="str">
        <f t="shared" si="101"/>
        <v/>
      </c>
      <c r="AM791" s="3" t="str">
        <f t="shared" si="101"/>
        <v/>
      </c>
      <c r="AN791" s="3" t="str">
        <f t="shared" si="101"/>
        <v/>
      </c>
      <c r="AO791" s="2">
        <f t="shared" si="103"/>
        <v>0</v>
      </c>
      <c r="AP791" s="4"/>
      <c r="AQ791" s="3">
        <f>IF(AJ791=1,VLOOKUP($AP791,BaseEqptCdF!$C$5:$R$161,16,FALSE),0)</f>
        <v>0</v>
      </c>
      <c r="AR791" s="3">
        <f>IF(AK791=1,VLOOKUP($AP791,BaseEqptCdF!$C$5:$R$161,16,FALSE),0)</f>
        <v>0</v>
      </c>
      <c r="AS791" s="3">
        <f>IF(AL791=1,VLOOKUP($AP791,BaseEqptCdF!$C$5:$R$161,16,FALSE),0)</f>
        <v>0</v>
      </c>
      <c r="AT791" s="3">
        <f>IF(AM791=1,VLOOKUP($AP791,BaseEqptCdF!$C$5:$R$161,16,FALSE),0)</f>
        <v>0</v>
      </c>
      <c r="AU791" s="3">
        <f>IF(AN791=1,VLOOKUP($AP791,BaseEqptCdF!$C$5:$R$161,16,FALSE),0)</f>
        <v>0</v>
      </c>
      <c r="AV791" s="2">
        <f t="shared" si="104"/>
        <v>0</v>
      </c>
      <c r="AW791" s="3" t="str">
        <f>IF($L791="","",IF(SUM($AJ791:AJ791)=0,$AE791,VLOOKUP($AP791,BaseEqptCdF!$C$5:$R$161,16,FALSE)*$AC$3))</f>
        <v/>
      </c>
      <c r="AX791" s="3" t="str">
        <f>IF($L791="","",IF(SUM($AJ791:AK791)=0,$AE791,VLOOKUP($AP791,BaseEqptCdF!$C$5:$R$161,16,FALSE)*$AC$3))</f>
        <v/>
      </c>
      <c r="AY791" s="3" t="str">
        <f>IF($L791="","",IF(SUM($AJ791:AL791)=0,$AE791,VLOOKUP($AP791,BaseEqptCdF!$C$5:$R$161,16,FALSE)*$AC$3))</f>
        <v/>
      </c>
      <c r="AZ791" s="3" t="str">
        <f>IF($L791="","",IF(SUM($AJ791:AM791)=0,$AE791,VLOOKUP($AP791,BaseEqptCdF!$C$5:$R$161,16,FALSE)*$AC$3))</f>
        <v/>
      </c>
      <c r="BA791" s="3" t="str">
        <f>IF($L791="","",IF(SUM($AJ791:AN791)=0,$AE791,VLOOKUP($AP791,BaseEqptCdF!$C$5:$R$161,16,FALSE)*$AC$3))</f>
        <v/>
      </c>
      <c r="BB791" s="2">
        <f t="shared" si="105"/>
        <v>0</v>
      </c>
      <c r="BC791" s="3" t="str">
        <f>IF($L791="","",IF(SUM($AJ791:AJ791)=0,$AF791,IF(LEFT(VLOOKUP($AP791,BaseEqptCdF!$C$5:$E$161,3,FALSE),2)="SD",0,IF(LEFT(VLOOKUP($AP791,BaseEqptCdF!$C$5:$E$161,3,FALSE),2)="SB",1*52,VLOOKUP($AP791,BaseEqptCdF!$C$5:$S$161,12,FALSE)*0.2*300))))</f>
        <v/>
      </c>
      <c r="BD791" s="3" t="str">
        <f>IF($L791="","",IF(SUM($AJ791:AK791)=0,$AF791,IF(LEFT(VLOOKUP($AP791,BaseEqptCdF!$C$5:$E$161,3,FALSE),2)="SD",0,IF(LEFT(VLOOKUP($AP791,BaseEqptCdF!$C$5:$E$161,3,FALSE),2)="SB",1*52,VLOOKUP($AP791,BaseEqptCdF!$C$5:$S$161,12,FALSE)*0.2*300))))</f>
        <v/>
      </c>
      <c r="BE791" s="3" t="str">
        <f>IF($L791="","",IF(SUM($AJ791:AL791)=0,$AF791,IF(LEFT(VLOOKUP($AP791,BaseEqptCdF!$C$5:$E$161,3,FALSE),2)="SD",0,IF(LEFT(VLOOKUP($AP791,BaseEqptCdF!$C$5:$E$161,3,FALSE),2)="SB",1*52,VLOOKUP($AP791,BaseEqptCdF!$C$5:$S$161,12,FALSE)*0.2*300))))</f>
        <v/>
      </c>
      <c r="BF791" s="3" t="str">
        <f>IF($L791="","",IF(SUM($AJ791:AM791)=0,$AF791,IF(LEFT(VLOOKUP($AP791,BaseEqptCdF!$C$5:$E$161,3,FALSE),2)="SD",0,IF(LEFT(VLOOKUP($AP791,BaseEqptCdF!$C$5:$E$161,3,FALSE),2)="SB",1*52,VLOOKUP($AP791,BaseEqptCdF!$C$5:$S$161,12,FALSE)*0.2*300))))</f>
        <v/>
      </c>
      <c r="BG791" s="3" t="str">
        <f>IF($L791="","",IF(SUM($AJ791:AN791)=0,$AF791,IF(LEFT(VLOOKUP($AP791,BaseEqptCdF!$C$5:$E$161,3,FALSE),2)="SD",0,IF(LEFT(VLOOKUP($AP791,BaseEqptCdF!$C$5:$E$161,3,FALSE),2)="SB",1*52,VLOOKUP($AP791,BaseEqptCdF!$C$5:$S$161,12,FALSE)*0.2*300))))</f>
        <v/>
      </c>
      <c r="BH791" s="2">
        <f t="shared" si="106"/>
        <v>0</v>
      </c>
    </row>
    <row r="792" spans="1:60" x14ac:dyDescent="0.25">
      <c r="A792" s="296" t="str">
        <f t="array" ref="A792">IF($C792="","",INDEX(Prog!$B$8:$D$300,MATCH($C792,nivo1,0),1))</f>
        <v/>
      </c>
      <c r="B792" s="296" t="str">
        <f t="array" ref="B792">IF($C792="","",INDEX(Prog!$B$8:$D$300,MATCH($C792,nivo1,0),2))</f>
        <v/>
      </c>
      <c r="C792" s="273"/>
      <c r="D792" s="267"/>
      <c r="E792" s="273"/>
      <c r="F792" s="273"/>
      <c r="G792" s="273"/>
      <c r="H792" s="273"/>
      <c r="I792" s="273"/>
      <c r="J792" s="273"/>
      <c r="K792" s="274"/>
      <c r="L792" s="273"/>
      <c r="M792" s="273"/>
      <c r="N792" s="273"/>
      <c r="O792" s="275"/>
      <c r="P792" s="273"/>
      <c r="Q792" s="273"/>
      <c r="R792" s="273"/>
      <c r="S792" s="273"/>
      <c r="T792" s="276"/>
      <c r="U792" s="276"/>
      <c r="V792" s="276"/>
      <c r="W792" s="276"/>
      <c r="X792" s="277"/>
      <c r="Y792" s="278"/>
      <c r="AA792" s="8" t="str">
        <f>IF($L792="","",VLOOKUP($L792,BaseEqptCdF!$C$5:$E$161,2,FALSE))</f>
        <v/>
      </c>
      <c r="AB792" s="8" t="str">
        <f>IF($L792="","",VLOOKUP($L792,BaseEqptCdF!$C$5:$E$161,3,FALSE))</f>
        <v/>
      </c>
      <c r="AC792" s="7" t="str">
        <f>IF($L792="","",VLOOKUP($L792,BaseEqptCdF!$C$5:$I$161,6,FALSE))</f>
        <v/>
      </c>
      <c r="AD792" s="7" t="str">
        <f>IF($L792="","",VLOOKUP($L792,BaseEqptCdF!$C$5:$I$161,7,FALSE))</f>
        <v/>
      </c>
      <c r="AE792" s="3" t="str">
        <f>IF($L792="","",VLOOKUP($L792,BaseEqptCdF!$C$5:$R$161,16,FALSE)*$AC$3)</f>
        <v/>
      </c>
      <c r="AF792" s="3" t="str">
        <f>IF($L792="","",IF(LEFT($AB792,2)="SD",0,IF(LEFT($AB792,2)="SB",1*52,IF($N792=Prog!$P$17,VLOOKUP($L792,BaseEqptCdF!$C$5:$P$161,14,FALSE)*1*300,VLOOKUP($L792,BaseEqptCdF!$C$5:$P$161,12,FALSE)*0.2*300))))</f>
        <v/>
      </c>
      <c r="AG792" s="6" t="str">
        <f t="shared" si="107"/>
        <v/>
      </c>
      <c r="AH792" s="6">
        <f>IF($U792=Prog!$S$18,YEAR($X792),"")</f>
        <v>1900</v>
      </c>
      <c r="AI792" s="5" t="str">
        <f>IF(OR($AG792="",$U792=Prog!$S$18),"",IF(OR($U792=Prog!$S$17,$U792=Prog!$S$16),YEAR($X792),IF($AG792="ND","ND",$AI$8+$O792)))</f>
        <v/>
      </c>
      <c r="AJ792" s="3" t="str">
        <f t="shared" si="102"/>
        <v/>
      </c>
      <c r="AK792" s="3" t="str">
        <f t="shared" si="101"/>
        <v/>
      </c>
      <c r="AL792" s="3" t="str">
        <f t="shared" si="101"/>
        <v/>
      </c>
      <c r="AM792" s="3" t="str">
        <f t="shared" si="101"/>
        <v/>
      </c>
      <c r="AN792" s="3" t="str">
        <f t="shared" si="101"/>
        <v/>
      </c>
      <c r="AO792" s="2">
        <f t="shared" si="103"/>
        <v>0</v>
      </c>
      <c r="AP792" s="4"/>
      <c r="AQ792" s="3">
        <f>IF(AJ792=1,VLOOKUP($AP792,BaseEqptCdF!$C$5:$R$161,16,FALSE),0)</f>
        <v>0</v>
      </c>
      <c r="AR792" s="3">
        <f>IF(AK792=1,VLOOKUP($AP792,BaseEqptCdF!$C$5:$R$161,16,FALSE),0)</f>
        <v>0</v>
      </c>
      <c r="AS792" s="3">
        <f>IF(AL792=1,VLOOKUP($AP792,BaseEqptCdF!$C$5:$R$161,16,FALSE),0)</f>
        <v>0</v>
      </c>
      <c r="AT792" s="3">
        <f>IF(AM792=1,VLOOKUP($AP792,BaseEqptCdF!$C$5:$R$161,16,FALSE),0)</f>
        <v>0</v>
      </c>
      <c r="AU792" s="3">
        <f>IF(AN792=1,VLOOKUP($AP792,BaseEqptCdF!$C$5:$R$161,16,FALSE),0)</f>
        <v>0</v>
      </c>
      <c r="AV792" s="2">
        <f t="shared" si="104"/>
        <v>0</v>
      </c>
      <c r="AW792" s="3" t="str">
        <f>IF($L792="","",IF(SUM($AJ792:AJ792)=0,$AE792,VLOOKUP($AP792,BaseEqptCdF!$C$5:$R$161,16,FALSE)*$AC$3))</f>
        <v/>
      </c>
      <c r="AX792" s="3" t="str">
        <f>IF($L792="","",IF(SUM($AJ792:AK792)=0,$AE792,VLOOKUP($AP792,BaseEqptCdF!$C$5:$R$161,16,FALSE)*$AC$3))</f>
        <v/>
      </c>
      <c r="AY792" s="3" t="str">
        <f>IF($L792="","",IF(SUM($AJ792:AL792)=0,$AE792,VLOOKUP($AP792,BaseEqptCdF!$C$5:$R$161,16,FALSE)*$AC$3))</f>
        <v/>
      </c>
      <c r="AZ792" s="3" t="str">
        <f>IF($L792="","",IF(SUM($AJ792:AM792)=0,$AE792,VLOOKUP($AP792,BaseEqptCdF!$C$5:$R$161,16,FALSE)*$AC$3))</f>
        <v/>
      </c>
      <c r="BA792" s="3" t="str">
        <f>IF($L792="","",IF(SUM($AJ792:AN792)=0,$AE792,VLOOKUP($AP792,BaseEqptCdF!$C$5:$R$161,16,FALSE)*$AC$3))</f>
        <v/>
      </c>
      <c r="BB792" s="2">
        <f t="shared" si="105"/>
        <v>0</v>
      </c>
      <c r="BC792" s="3" t="str">
        <f>IF($L792="","",IF(SUM($AJ792:AJ792)=0,$AF792,IF(LEFT(VLOOKUP($AP792,BaseEqptCdF!$C$5:$E$161,3,FALSE),2)="SD",0,IF(LEFT(VLOOKUP($AP792,BaseEqptCdF!$C$5:$E$161,3,FALSE),2)="SB",1*52,VLOOKUP($AP792,BaseEqptCdF!$C$5:$S$161,12,FALSE)*0.2*300))))</f>
        <v/>
      </c>
      <c r="BD792" s="3" t="str">
        <f>IF($L792="","",IF(SUM($AJ792:AK792)=0,$AF792,IF(LEFT(VLOOKUP($AP792,BaseEqptCdF!$C$5:$E$161,3,FALSE),2)="SD",0,IF(LEFT(VLOOKUP($AP792,BaseEqptCdF!$C$5:$E$161,3,FALSE),2)="SB",1*52,VLOOKUP($AP792,BaseEqptCdF!$C$5:$S$161,12,FALSE)*0.2*300))))</f>
        <v/>
      </c>
      <c r="BE792" s="3" t="str">
        <f>IF($L792="","",IF(SUM($AJ792:AL792)=0,$AF792,IF(LEFT(VLOOKUP($AP792,BaseEqptCdF!$C$5:$E$161,3,FALSE),2)="SD",0,IF(LEFT(VLOOKUP($AP792,BaseEqptCdF!$C$5:$E$161,3,FALSE),2)="SB",1*52,VLOOKUP($AP792,BaseEqptCdF!$C$5:$S$161,12,FALSE)*0.2*300))))</f>
        <v/>
      </c>
      <c r="BF792" s="3" t="str">
        <f>IF($L792="","",IF(SUM($AJ792:AM792)=0,$AF792,IF(LEFT(VLOOKUP($AP792,BaseEqptCdF!$C$5:$E$161,3,FALSE),2)="SD",0,IF(LEFT(VLOOKUP($AP792,BaseEqptCdF!$C$5:$E$161,3,FALSE),2)="SB",1*52,VLOOKUP($AP792,BaseEqptCdF!$C$5:$S$161,12,FALSE)*0.2*300))))</f>
        <v/>
      </c>
      <c r="BG792" s="3" t="str">
        <f>IF($L792="","",IF(SUM($AJ792:AN792)=0,$AF792,IF(LEFT(VLOOKUP($AP792,BaseEqptCdF!$C$5:$E$161,3,FALSE),2)="SD",0,IF(LEFT(VLOOKUP($AP792,BaseEqptCdF!$C$5:$E$161,3,FALSE),2)="SB",1*52,VLOOKUP($AP792,BaseEqptCdF!$C$5:$S$161,12,FALSE)*0.2*300))))</f>
        <v/>
      </c>
      <c r="BH792" s="2">
        <f t="shared" si="106"/>
        <v>0</v>
      </c>
    </row>
    <row r="793" spans="1:60" x14ac:dyDescent="0.25">
      <c r="A793" s="296" t="str">
        <f t="array" ref="A793">IF($C793="","",INDEX(Prog!$B$8:$D$300,MATCH($C793,nivo1,0),1))</f>
        <v/>
      </c>
      <c r="B793" s="296" t="str">
        <f t="array" ref="B793">IF($C793="","",INDEX(Prog!$B$8:$D$300,MATCH($C793,nivo1,0),2))</f>
        <v/>
      </c>
      <c r="C793" s="273"/>
      <c r="D793" s="267"/>
      <c r="E793" s="273"/>
      <c r="F793" s="273"/>
      <c r="G793" s="273"/>
      <c r="H793" s="273"/>
      <c r="I793" s="273"/>
      <c r="J793" s="273"/>
      <c r="K793" s="274"/>
      <c r="L793" s="273"/>
      <c r="M793" s="273"/>
      <c r="N793" s="273"/>
      <c r="O793" s="275"/>
      <c r="P793" s="273"/>
      <c r="Q793" s="273"/>
      <c r="R793" s="273"/>
      <c r="S793" s="273"/>
      <c r="T793" s="276"/>
      <c r="U793" s="276"/>
      <c r="V793" s="276"/>
      <c r="W793" s="276"/>
      <c r="X793" s="277"/>
      <c r="Y793" s="278"/>
      <c r="AA793" s="8" t="str">
        <f>IF($L793="","",VLOOKUP($L793,BaseEqptCdF!$C$5:$E$161,2,FALSE))</f>
        <v/>
      </c>
      <c r="AB793" s="8" t="str">
        <f>IF($L793="","",VLOOKUP($L793,BaseEqptCdF!$C$5:$E$161,3,FALSE))</f>
        <v/>
      </c>
      <c r="AC793" s="7" t="str">
        <f>IF($L793="","",VLOOKUP($L793,BaseEqptCdF!$C$5:$I$161,6,FALSE))</f>
        <v/>
      </c>
      <c r="AD793" s="7" t="str">
        <f>IF($L793="","",VLOOKUP($L793,BaseEqptCdF!$C$5:$I$161,7,FALSE))</f>
        <v/>
      </c>
      <c r="AE793" s="3" t="str">
        <f>IF($L793="","",VLOOKUP($L793,BaseEqptCdF!$C$5:$R$161,16,FALSE)*$AC$3)</f>
        <v/>
      </c>
      <c r="AF793" s="3" t="str">
        <f>IF($L793="","",IF(LEFT($AB793,2)="SD",0,IF(LEFT($AB793,2)="SB",1*52,IF($N793=Prog!$P$17,VLOOKUP($L793,BaseEqptCdF!$C$5:$P$161,14,FALSE)*1*300,VLOOKUP($L793,BaseEqptCdF!$C$5:$P$161,12,FALSE)*0.2*300))))</f>
        <v/>
      </c>
      <c r="AG793" s="6" t="str">
        <f t="shared" si="107"/>
        <v/>
      </c>
      <c r="AH793" s="6">
        <f>IF($U793=Prog!$S$18,YEAR($X793),"")</f>
        <v>1900</v>
      </c>
      <c r="AI793" s="5" t="str">
        <f>IF(OR($AG793="",$U793=Prog!$S$18),"",IF(OR($U793=Prog!$S$17,$U793=Prog!$S$16),YEAR($X793),IF($AG793="ND","ND",$AI$8+$O793)))</f>
        <v/>
      </c>
      <c r="AJ793" s="3" t="str">
        <f t="shared" si="102"/>
        <v/>
      </c>
      <c r="AK793" s="3" t="str">
        <f t="shared" si="101"/>
        <v/>
      </c>
      <c r="AL793" s="3" t="str">
        <f t="shared" si="101"/>
        <v/>
      </c>
      <c r="AM793" s="3" t="str">
        <f t="shared" si="101"/>
        <v/>
      </c>
      <c r="AN793" s="3" t="str">
        <f t="shared" si="101"/>
        <v/>
      </c>
      <c r="AO793" s="2">
        <f t="shared" si="103"/>
        <v>0</v>
      </c>
      <c r="AP793" s="4"/>
      <c r="AQ793" s="3">
        <f>IF(AJ793=1,VLOOKUP($AP793,BaseEqptCdF!$C$5:$R$161,16,FALSE),0)</f>
        <v>0</v>
      </c>
      <c r="AR793" s="3">
        <f>IF(AK793=1,VLOOKUP($AP793,BaseEqptCdF!$C$5:$R$161,16,FALSE),0)</f>
        <v>0</v>
      </c>
      <c r="AS793" s="3">
        <f>IF(AL793=1,VLOOKUP($AP793,BaseEqptCdF!$C$5:$R$161,16,FALSE),0)</f>
        <v>0</v>
      </c>
      <c r="AT793" s="3">
        <f>IF(AM793=1,VLOOKUP($AP793,BaseEqptCdF!$C$5:$R$161,16,FALSE),0)</f>
        <v>0</v>
      </c>
      <c r="AU793" s="3">
        <f>IF(AN793=1,VLOOKUP($AP793,BaseEqptCdF!$C$5:$R$161,16,FALSE),0)</f>
        <v>0</v>
      </c>
      <c r="AV793" s="2">
        <f t="shared" si="104"/>
        <v>0</v>
      </c>
      <c r="AW793" s="3" t="str">
        <f>IF($L793="","",IF(SUM($AJ793:AJ793)=0,$AE793,VLOOKUP($AP793,BaseEqptCdF!$C$5:$R$161,16,FALSE)*$AC$3))</f>
        <v/>
      </c>
      <c r="AX793" s="3" t="str">
        <f>IF($L793="","",IF(SUM($AJ793:AK793)=0,$AE793,VLOOKUP($AP793,BaseEqptCdF!$C$5:$R$161,16,FALSE)*$AC$3))</f>
        <v/>
      </c>
      <c r="AY793" s="3" t="str">
        <f>IF($L793="","",IF(SUM($AJ793:AL793)=0,$AE793,VLOOKUP($AP793,BaseEqptCdF!$C$5:$R$161,16,FALSE)*$AC$3))</f>
        <v/>
      </c>
      <c r="AZ793" s="3" t="str">
        <f>IF($L793="","",IF(SUM($AJ793:AM793)=0,$AE793,VLOOKUP($AP793,BaseEqptCdF!$C$5:$R$161,16,FALSE)*$AC$3))</f>
        <v/>
      </c>
      <c r="BA793" s="3" t="str">
        <f>IF($L793="","",IF(SUM($AJ793:AN793)=0,$AE793,VLOOKUP($AP793,BaseEqptCdF!$C$5:$R$161,16,FALSE)*$AC$3))</f>
        <v/>
      </c>
      <c r="BB793" s="2">
        <f t="shared" si="105"/>
        <v>0</v>
      </c>
      <c r="BC793" s="3" t="str">
        <f>IF($L793="","",IF(SUM($AJ793:AJ793)=0,$AF793,IF(LEFT(VLOOKUP($AP793,BaseEqptCdF!$C$5:$E$161,3,FALSE),2)="SD",0,IF(LEFT(VLOOKUP($AP793,BaseEqptCdF!$C$5:$E$161,3,FALSE),2)="SB",1*52,VLOOKUP($AP793,BaseEqptCdF!$C$5:$S$161,12,FALSE)*0.2*300))))</f>
        <v/>
      </c>
      <c r="BD793" s="3" t="str">
        <f>IF($L793="","",IF(SUM($AJ793:AK793)=0,$AF793,IF(LEFT(VLOOKUP($AP793,BaseEqptCdF!$C$5:$E$161,3,FALSE),2)="SD",0,IF(LEFT(VLOOKUP($AP793,BaseEqptCdF!$C$5:$E$161,3,FALSE),2)="SB",1*52,VLOOKUP($AP793,BaseEqptCdF!$C$5:$S$161,12,FALSE)*0.2*300))))</f>
        <v/>
      </c>
      <c r="BE793" s="3" t="str">
        <f>IF($L793="","",IF(SUM($AJ793:AL793)=0,$AF793,IF(LEFT(VLOOKUP($AP793,BaseEqptCdF!$C$5:$E$161,3,FALSE),2)="SD",0,IF(LEFT(VLOOKUP($AP793,BaseEqptCdF!$C$5:$E$161,3,FALSE),2)="SB",1*52,VLOOKUP($AP793,BaseEqptCdF!$C$5:$S$161,12,FALSE)*0.2*300))))</f>
        <v/>
      </c>
      <c r="BF793" s="3" t="str">
        <f>IF($L793="","",IF(SUM($AJ793:AM793)=0,$AF793,IF(LEFT(VLOOKUP($AP793,BaseEqptCdF!$C$5:$E$161,3,FALSE),2)="SD",0,IF(LEFT(VLOOKUP($AP793,BaseEqptCdF!$C$5:$E$161,3,FALSE),2)="SB",1*52,VLOOKUP($AP793,BaseEqptCdF!$C$5:$S$161,12,FALSE)*0.2*300))))</f>
        <v/>
      </c>
      <c r="BG793" s="3" t="str">
        <f>IF($L793="","",IF(SUM($AJ793:AN793)=0,$AF793,IF(LEFT(VLOOKUP($AP793,BaseEqptCdF!$C$5:$E$161,3,FALSE),2)="SD",0,IF(LEFT(VLOOKUP($AP793,BaseEqptCdF!$C$5:$E$161,3,FALSE),2)="SB",1*52,VLOOKUP($AP793,BaseEqptCdF!$C$5:$S$161,12,FALSE)*0.2*300))))</f>
        <v/>
      </c>
      <c r="BH793" s="2">
        <f t="shared" si="106"/>
        <v>0</v>
      </c>
    </row>
    <row r="794" spans="1:60" x14ac:dyDescent="0.25">
      <c r="A794" s="296" t="str">
        <f t="array" ref="A794">IF($C794="","",INDEX(Prog!$B$8:$D$300,MATCH($C794,nivo1,0),1))</f>
        <v/>
      </c>
      <c r="B794" s="296" t="str">
        <f t="array" ref="B794">IF($C794="","",INDEX(Prog!$B$8:$D$300,MATCH($C794,nivo1,0),2))</f>
        <v/>
      </c>
      <c r="C794" s="273"/>
      <c r="D794" s="267"/>
      <c r="E794" s="273"/>
      <c r="F794" s="273"/>
      <c r="G794" s="273"/>
      <c r="H794" s="273"/>
      <c r="I794" s="273"/>
      <c r="J794" s="273"/>
      <c r="K794" s="274"/>
      <c r="L794" s="273"/>
      <c r="M794" s="273"/>
      <c r="N794" s="273"/>
      <c r="O794" s="275"/>
      <c r="P794" s="273"/>
      <c r="Q794" s="273"/>
      <c r="R794" s="273"/>
      <c r="S794" s="273"/>
      <c r="T794" s="276"/>
      <c r="U794" s="276"/>
      <c r="V794" s="276"/>
      <c r="W794" s="276"/>
      <c r="X794" s="277"/>
      <c r="Y794" s="278"/>
      <c r="AA794" s="8" t="str">
        <f>IF($L794="","",VLOOKUP($L794,BaseEqptCdF!$C$5:$E$161,2,FALSE))</f>
        <v/>
      </c>
      <c r="AB794" s="8" t="str">
        <f>IF($L794="","",VLOOKUP($L794,BaseEqptCdF!$C$5:$E$161,3,FALSE))</f>
        <v/>
      </c>
      <c r="AC794" s="7" t="str">
        <f>IF($L794="","",VLOOKUP($L794,BaseEqptCdF!$C$5:$I$161,6,FALSE))</f>
        <v/>
      </c>
      <c r="AD794" s="7" t="str">
        <f>IF($L794="","",VLOOKUP($L794,BaseEqptCdF!$C$5:$I$161,7,FALSE))</f>
        <v/>
      </c>
      <c r="AE794" s="3" t="str">
        <f>IF($L794="","",VLOOKUP($L794,BaseEqptCdF!$C$5:$R$161,16,FALSE)*$AC$3)</f>
        <v/>
      </c>
      <c r="AF794" s="3" t="str">
        <f>IF($L794="","",IF(LEFT($AB794,2)="SD",0,IF(LEFT($AB794,2)="SB",1*52,IF($N794=Prog!$P$17,VLOOKUP($L794,BaseEqptCdF!$C$5:$P$161,14,FALSE)*1*300,VLOOKUP($L794,BaseEqptCdF!$C$5:$P$161,12,FALSE)*0.2*300))))</f>
        <v/>
      </c>
      <c r="AG794" s="6" t="str">
        <f t="shared" si="107"/>
        <v/>
      </c>
      <c r="AH794" s="6">
        <f>IF($U794=Prog!$S$18,YEAR($X794),"")</f>
        <v>1900</v>
      </c>
      <c r="AI794" s="5" t="str">
        <f>IF(OR($AG794="",$U794=Prog!$S$18),"",IF(OR($U794=Prog!$S$17,$U794=Prog!$S$16),YEAR($X794),IF($AG794="ND","ND",$AI$8+$O794)))</f>
        <v/>
      </c>
      <c r="AJ794" s="3" t="str">
        <f t="shared" si="102"/>
        <v/>
      </c>
      <c r="AK794" s="3" t="str">
        <f t="shared" si="101"/>
        <v/>
      </c>
      <c r="AL794" s="3" t="str">
        <f t="shared" si="101"/>
        <v/>
      </c>
      <c r="AM794" s="3" t="str">
        <f t="shared" si="101"/>
        <v/>
      </c>
      <c r="AN794" s="3" t="str">
        <f t="shared" si="101"/>
        <v/>
      </c>
      <c r="AO794" s="2">
        <f t="shared" si="103"/>
        <v>0</v>
      </c>
      <c r="AP794" s="4"/>
      <c r="AQ794" s="3">
        <f>IF(AJ794=1,VLOOKUP($AP794,BaseEqptCdF!$C$5:$R$161,16,FALSE),0)</f>
        <v>0</v>
      </c>
      <c r="AR794" s="3">
        <f>IF(AK794=1,VLOOKUP($AP794,BaseEqptCdF!$C$5:$R$161,16,FALSE),0)</f>
        <v>0</v>
      </c>
      <c r="AS794" s="3">
        <f>IF(AL794=1,VLOOKUP($AP794,BaseEqptCdF!$C$5:$R$161,16,FALSE),0)</f>
        <v>0</v>
      </c>
      <c r="AT794" s="3">
        <f>IF(AM794=1,VLOOKUP($AP794,BaseEqptCdF!$C$5:$R$161,16,FALSE),0)</f>
        <v>0</v>
      </c>
      <c r="AU794" s="3">
        <f>IF(AN794=1,VLOOKUP($AP794,BaseEqptCdF!$C$5:$R$161,16,FALSE),0)</f>
        <v>0</v>
      </c>
      <c r="AV794" s="2">
        <f t="shared" si="104"/>
        <v>0</v>
      </c>
      <c r="AW794" s="3" t="str">
        <f>IF($L794="","",IF(SUM($AJ794:AJ794)=0,$AE794,VLOOKUP($AP794,BaseEqptCdF!$C$5:$R$161,16,FALSE)*$AC$3))</f>
        <v/>
      </c>
      <c r="AX794" s="3" t="str">
        <f>IF($L794="","",IF(SUM($AJ794:AK794)=0,$AE794,VLOOKUP($AP794,BaseEqptCdF!$C$5:$R$161,16,FALSE)*$AC$3))</f>
        <v/>
      </c>
      <c r="AY794" s="3" t="str">
        <f>IF($L794="","",IF(SUM($AJ794:AL794)=0,$AE794,VLOOKUP($AP794,BaseEqptCdF!$C$5:$R$161,16,FALSE)*$AC$3))</f>
        <v/>
      </c>
      <c r="AZ794" s="3" t="str">
        <f>IF($L794="","",IF(SUM($AJ794:AM794)=0,$AE794,VLOOKUP($AP794,BaseEqptCdF!$C$5:$R$161,16,FALSE)*$AC$3))</f>
        <v/>
      </c>
      <c r="BA794" s="3" t="str">
        <f>IF($L794="","",IF(SUM($AJ794:AN794)=0,$AE794,VLOOKUP($AP794,BaseEqptCdF!$C$5:$R$161,16,FALSE)*$AC$3))</f>
        <v/>
      </c>
      <c r="BB794" s="2">
        <f t="shared" si="105"/>
        <v>0</v>
      </c>
      <c r="BC794" s="3" t="str">
        <f>IF($L794="","",IF(SUM($AJ794:AJ794)=0,$AF794,IF(LEFT(VLOOKUP($AP794,BaseEqptCdF!$C$5:$E$161,3,FALSE),2)="SD",0,IF(LEFT(VLOOKUP($AP794,BaseEqptCdF!$C$5:$E$161,3,FALSE),2)="SB",1*52,VLOOKUP($AP794,BaseEqptCdF!$C$5:$S$161,12,FALSE)*0.2*300))))</f>
        <v/>
      </c>
      <c r="BD794" s="3" t="str">
        <f>IF($L794="","",IF(SUM($AJ794:AK794)=0,$AF794,IF(LEFT(VLOOKUP($AP794,BaseEqptCdF!$C$5:$E$161,3,FALSE),2)="SD",0,IF(LEFT(VLOOKUP($AP794,BaseEqptCdF!$C$5:$E$161,3,FALSE),2)="SB",1*52,VLOOKUP($AP794,BaseEqptCdF!$C$5:$S$161,12,FALSE)*0.2*300))))</f>
        <v/>
      </c>
      <c r="BE794" s="3" t="str">
        <f>IF($L794="","",IF(SUM($AJ794:AL794)=0,$AF794,IF(LEFT(VLOOKUP($AP794,BaseEqptCdF!$C$5:$E$161,3,FALSE),2)="SD",0,IF(LEFT(VLOOKUP($AP794,BaseEqptCdF!$C$5:$E$161,3,FALSE),2)="SB",1*52,VLOOKUP($AP794,BaseEqptCdF!$C$5:$S$161,12,FALSE)*0.2*300))))</f>
        <v/>
      </c>
      <c r="BF794" s="3" t="str">
        <f>IF($L794="","",IF(SUM($AJ794:AM794)=0,$AF794,IF(LEFT(VLOOKUP($AP794,BaseEqptCdF!$C$5:$E$161,3,FALSE),2)="SD",0,IF(LEFT(VLOOKUP($AP794,BaseEqptCdF!$C$5:$E$161,3,FALSE),2)="SB",1*52,VLOOKUP($AP794,BaseEqptCdF!$C$5:$S$161,12,FALSE)*0.2*300))))</f>
        <v/>
      </c>
      <c r="BG794" s="3" t="str">
        <f>IF($L794="","",IF(SUM($AJ794:AN794)=0,$AF794,IF(LEFT(VLOOKUP($AP794,BaseEqptCdF!$C$5:$E$161,3,FALSE),2)="SD",0,IF(LEFT(VLOOKUP($AP794,BaseEqptCdF!$C$5:$E$161,3,FALSE),2)="SB",1*52,VLOOKUP($AP794,BaseEqptCdF!$C$5:$S$161,12,FALSE)*0.2*300))))</f>
        <v/>
      </c>
      <c r="BH794" s="2">
        <f t="shared" si="106"/>
        <v>0</v>
      </c>
    </row>
    <row r="795" spans="1:60" x14ac:dyDescent="0.25">
      <c r="A795" s="296" t="str">
        <f t="array" ref="A795">IF($C795="","",INDEX(Prog!$B$8:$D$300,MATCH($C795,nivo1,0),1))</f>
        <v/>
      </c>
      <c r="B795" s="296" t="str">
        <f t="array" ref="B795">IF($C795="","",INDEX(Prog!$B$8:$D$300,MATCH($C795,nivo1,0),2))</f>
        <v/>
      </c>
      <c r="C795" s="273"/>
      <c r="D795" s="267"/>
      <c r="E795" s="273"/>
      <c r="F795" s="273"/>
      <c r="G795" s="273"/>
      <c r="H795" s="273"/>
      <c r="I795" s="273"/>
      <c r="J795" s="273"/>
      <c r="K795" s="274"/>
      <c r="L795" s="273"/>
      <c r="M795" s="273"/>
      <c r="N795" s="273"/>
      <c r="O795" s="275"/>
      <c r="P795" s="273"/>
      <c r="Q795" s="273"/>
      <c r="R795" s="273"/>
      <c r="S795" s="273"/>
      <c r="T795" s="276"/>
      <c r="U795" s="276"/>
      <c r="V795" s="276"/>
      <c r="W795" s="276"/>
      <c r="X795" s="277"/>
      <c r="Y795" s="278"/>
      <c r="AA795" s="8" t="str">
        <f>IF($L795="","",VLOOKUP($L795,BaseEqptCdF!$C$5:$E$161,2,FALSE))</f>
        <v/>
      </c>
      <c r="AB795" s="8" t="str">
        <f>IF($L795="","",VLOOKUP($L795,BaseEqptCdF!$C$5:$E$161,3,FALSE))</f>
        <v/>
      </c>
      <c r="AC795" s="7" t="str">
        <f>IF($L795="","",VLOOKUP($L795,BaseEqptCdF!$C$5:$I$161,6,FALSE))</f>
        <v/>
      </c>
      <c r="AD795" s="7" t="str">
        <f>IF($L795="","",VLOOKUP($L795,BaseEqptCdF!$C$5:$I$161,7,FALSE))</f>
        <v/>
      </c>
      <c r="AE795" s="3" t="str">
        <f>IF($L795="","",VLOOKUP($L795,BaseEqptCdF!$C$5:$R$161,16,FALSE)*$AC$3)</f>
        <v/>
      </c>
      <c r="AF795" s="3" t="str">
        <f>IF($L795="","",IF(LEFT($AB795,2)="SD",0,IF(LEFT($AB795,2)="SB",1*52,IF($N795=Prog!$P$17,VLOOKUP($L795,BaseEqptCdF!$C$5:$P$161,14,FALSE)*1*300,VLOOKUP($L795,BaseEqptCdF!$C$5:$P$161,12,FALSE)*0.2*300))))</f>
        <v/>
      </c>
      <c r="AG795" s="6" t="str">
        <f t="shared" si="107"/>
        <v/>
      </c>
      <c r="AH795" s="6">
        <f>IF($U795=Prog!$S$18,YEAR($X795),"")</f>
        <v>1900</v>
      </c>
      <c r="AI795" s="5" t="str">
        <f>IF(OR($AG795="",$U795=Prog!$S$18),"",IF(OR($U795=Prog!$S$17,$U795=Prog!$S$16),YEAR($X795),IF($AG795="ND","ND",$AI$8+$O795)))</f>
        <v/>
      </c>
      <c r="AJ795" s="3" t="str">
        <f t="shared" si="102"/>
        <v/>
      </c>
      <c r="AK795" s="3" t="str">
        <f t="shared" si="101"/>
        <v/>
      </c>
      <c r="AL795" s="3" t="str">
        <f t="shared" si="101"/>
        <v/>
      </c>
      <c r="AM795" s="3" t="str">
        <f t="shared" si="101"/>
        <v/>
      </c>
      <c r="AN795" s="3" t="str">
        <f t="shared" si="101"/>
        <v/>
      </c>
      <c r="AO795" s="2">
        <f t="shared" si="103"/>
        <v>0</v>
      </c>
      <c r="AP795" s="4"/>
      <c r="AQ795" s="3">
        <f>IF(AJ795=1,VLOOKUP($AP795,BaseEqptCdF!$C$5:$R$161,16,FALSE),0)</f>
        <v>0</v>
      </c>
      <c r="AR795" s="3">
        <f>IF(AK795=1,VLOOKUP($AP795,BaseEqptCdF!$C$5:$R$161,16,FALSE),0)</f>
        <v>0</v>
      </c>
      <c r="AS795" s="3">
        <f>IF(AL795=1,VLOOKUP($AP795,BaseEqptCdF!$C$5:$R$161,16,FALSE),0)</f>
        <v>0</v>
      </c>
      <c r="AT795" s="3">
        <f>IF(AM795=1,VLOOKUP($AP795,BaseEqptCdF!$C$5:$R$161,16,FALSE),0)</f>
        <v>0</v>
      </c>
      <c r="AU795" s="3">
        <f>IF(AN795=1,VLOOKUP($AP795,BaseEqptCdF!$C$5:$R$161,16,FALSE),0)</f>
        <v>0</v>
      </c>
      <c r="AV795" s="2">
        <f t="shared" si="104"/>
        <v>0</v>
      </c>
      <c r="AW795" s="3" t="str">
        <f>IF($L795="","",IF(SUM($AJ795:AJ795)=0,$AE795,VLOOKUP($AP795,BaseEqptCdF!$C$5:$R$161,16,FALSE)*$AC$3))</f>
        <v/>
      </c>
      <c r="AX795" s="3" t="str">
        <f>IF($L795="","",IF(SUM($AJ795:AK795)=0,$AE795,VLOOKUP($AP795,BaseEqptCdF!$C$5:$R$161,16,FALSE)*$AC$3))</f>
        <v/>
      </c>
      <c r="AY795" s="3" t="str">
        <f>IF($L795="","",IF(SUM($AJ795:AL795)=0,$AE795,VLOOKUP($AP795,BaseEqptCdF!$C$5:$R$161,16,FALSE)*$AC$3))</f>
        <v/>
      </c>
      <c r="AZ795" s="3" t="str">
        <f>IF($L795="","",IF(SUM($AJ795:AM795)=0,$AE795,VLOOKUP($AP795,BaseEqptCdF!$C$5:$R$161,16,FALSE)*$AC$3))</f>
        <v/>
      </c>
      <c r="BA795" s="3" t="str">
        <f>IF($L795="","",IF(SUM($AJ795:AN795)=0,$AE795,VLOOKUP($AP795,BaseEqptCdF!$C$5:$R$161,16,FALSE)*$AC$3))</f>
        <v/>
      </c>
      <c r="BB795" s="2">
        <f t="shared" si="105"/>
        <v>0</v>
      </c>
      <c r="BC795" s="3" t="str">
        <f>IF($L795="","",IF(SUM($AJ795:AJ795)=0,$AF795,IF(LEFT(VLOOKUP($AP795,BaseEqptCdF!$C$5:$E$161,3,FALSE),2)="SD",0,IF(LEFT(VLOOKUP($AP795,BaseEqptCdF!$C$5:$E$161,3,FALSE),2)="SB",1*52,VLOOKUP($AP795,BaseEqptCdF!$C$5:$S$161,12,FALSE)*0.2*300))))</f>
        <v/>
      </c>
      <c r="BD795" s="3" t="str">
        <f>IF($L795="","",IF(SUM($AJ795:AK795)=0,$AF795,IF(LEFT(VLOOKUP($AP795,BaseEqptCdF!$C$5:$E$161,3,FALSE),2)="SD",0,IF(LEFT(VLOOKUP($AP795,BaseEqptCdF!$C$5:$E$161,3,FALSE),2)="SB",1*52,VLOOKUP($AP795,BaseEqptCdF!$C$5:$S$161,12,FALSE)*0.2*300))))</f>
        <v/>
      </c>
      <c r="BE795" s="3" t="str">
        <f>IF($L795="","",IF(SUM($AJ795:AL795)=0,$AF795,IF(LEFT(VLOOKUP($AP795,BaseEqptCdF!$C$5:$E$161,3,FALSE),2)="SD",0,IF(LEFT(VLOOKUP($AP795,BaseEqptCdF!$C$5:$E$161,3,FALSE),2)="SB",1*52,VLOOKUP($AP795,BaseEqptCdF!$C$5:$S$161,12,FALSE)*0.2*300))))</f>
        <v/>
      </c>
      <c r="BF795" s="3" t="str">
        <f>IF($L795="","",IF(SUM($AJ795:AM795)=0,$AF795,IF(LEFT(VLOOKUP($AP795,BaseEqptCdF!$C$5:$E$161,3,FALSE),2)="SD",0,IF(LEFT(VLOOKUP($AP795,BaseEqptCdF!$C$5:$E$161,3,FALSE),2)="SB",1*52,VLOOKUP($AP795,BaseEqptCdF!$C$5:$S$161,12,FALSE)*0.2*300))))</f>
        <v/>
      </c>
      <c r="BG795" s="3" t="str">
        <f>IF($L795="","",IF(SUM($AJ795:AN795)=0,$AF795,IF(LEFT(VLOOKUP($AP795,BaseEqptCdF!$C$5:$E$161,3,FALSE),2)="SD",0,IF(LEFT(VLOOKUP($AP795,BaseEqptCdF!$C$5:$E$161,3,FALSE),2)="SB",1*52,VLOOKUP($AP795,BaseEqptCdF!$C$5:$S$161,12,FALSE)*0.2*300))))</f>
        <v/>
      </c>
      <c r="BH795" s="2">
        <f t="shared" si="106"/>
        <v>0</v>
      </c>
    </row>
    <row r="796" spans="1:60" x14ac:dyDescent="0.25">
      <c r="A796" s="296" t="str">
        <f t="array" ref="A796">IF($C796="","",INDEX(Prog!$B$8:$D$300,MATCH($C796,nivo1,0),1))</f>
        <v/>
      </c>
      <c r="B796" s="296" t="str">
        <f t="array" ref="B796">IF($C796="","",INDEX(Prog!$B$8:$D$300,MATCH($C796,nivo1,0),2))</f>
        <v/>
      </c>
      <c r="C796" s="273"/>
      <c r="D796" s="267"/>
      <c r="E796" s="273"/>
      <c r="F796" s="273"/>
      <c r="G796" s="273"/>
      <c r="H796" s="273"/>
      <c r="I796" s="273"/>
      <c r="J796" s="273"/>
      <c r="K796" s="274"/>
      <c r="L796" s="273"/>
      <c r="M796" s="273"/>
      <c r="N796" s="273"/>
      <c r="O796" s="275"/>
      <c r="P796" s="273"/>
      <c r="Q796" s="273"/>
      <c r="R796" s="273"/>
      <c r="S796" s="273"/>
      <c r="T796" s="276"/>
      <c r="U796" s="276"/>
      <c r="V796" s="276"/>
      <c r="W796" s="276"/>
      <c r="X796" s="277"/>
      <c r="Y796" s="278"/>
      <c r="AA796" s="8" t="str">
        <f>IF($L796="","",VLOOKUP($L796,BaseEqptCdF!$C$5:$E$161,2,FALSE))</f>
        <v/>
      </c>
      <c r="AB796" s="8" t="str">
        <f>IF($L796="","",VLOOKUP($L796,BaseEqptCdF!$C$5:$E$161,3,FALSE))</f>
        <v/>
      </c>
      <c r="AC796" s="7" t="str">
        <f>IF($L796="","",VLOOKUP($L796,BaseEqptCdF!$C$5:$I$161,6,FALSE))</f>
        <v/>
      </c>
      <c r="AD796" s="7" t="str">
        <f>IF($L796="","",VLOOKUP($L796,BaseEqptCdF!$C$5:$I$161,7,FALSE))</f>
        <v/>
      </c>
      <c r="AE796" s="3" t="str">
        <f>IF($L796="","",VLOOKUP($L796,BaseEqptCdF!$C$5:$R$161,16,FALSE)*$AC$3)</f>
        <v/>
      </c>
      <c r="AF796" s="3" t="str">
        <f>IF($L796="","",IF(LEFT($AB796,2)="SD",0,IF(LEFT($AB796,2)="SB",1*52,IF($N796=Prog!$P$17,VLOOKUP($L796,BaseEqptCdF!$C$5:$P$161,14,FALSE)*1*300,VLOOKUP($L796,BaseEqptCdF!$C$5:$P$161,12,FALSE)*0.2*300))))</f>
        <v/>
      </c>
      <c r="AG796" s="6" t="str">
        <f t="shared" si="107"/>
        <v/>
      </c>
      <c r="AH796" s="6">
        <f>IF($U796=Prog!$S$18,YEAR($X796),"")</f>
        <v>1900</v>
      </c>
      <c r="AI796" s="5" t="str">
        <f>IF(OR($AG796="",$U796=Prog!$S$18),"",IF(OR($U796=Prog!$S$17,$U796=Prog!$S$16),YEAR($X796),IF($AG796="ND","ND",$AI$8+$O796)))</f>
        <v/>
      </c>
      <c r="AJ796" s="3" t="str">
        <f t="shared" si="102"/>
        <v/>
      </c>
      <c r="AK796" s="3" t="str">
        <f t="shared" si="101"/>
        <v/>
      </c>
      <c r="AL796" s="3" t="str">
        <f t="shared" si="101"/>
        <v/>
      </c>
      <c r="AM796" s="3" t="str">
        <f t="shared" si="101"/>
        <v/>
      </c>
      <c r="AN796" s="3" t="str">
        <f t="shared" si="101"/>
        <v/>
      </c>
      <c r="AO796" s="2">
        <f t="shared" si="103"/>
        <v>0</v>
      </c>
      <c r="AP796" s="4"/>
      <c r="AQ796" s="3">
        <f>IF(AJ796=1,VLOOKUP($AP796,BaseEqptCdF!$C$5:$R$161,16,FALSE),0)</f>
        <v>0</v>
      </c>
      <c r="AR796" s="3">
        <f>IF(AK796=1,VLOOKUP($AP796,BaseEqptCdF!$C$5:$R$161,16,FALSE),0)</f>
        <v>0</v>
      </c>
      <c r="AS796" s="3">
        <f>IF(AL796=1,VLOOKUP($AP796,BaseEqptCdF!$C$5:$R$161,16,FALSE),0)</f>
        <v>0</v>
      </c>
      <c r="AT796" s="3">
        <f>IF(AM796=1,VLOOKUP($AP796,BaseEqptCdF!$C$5:$R$161,16,FALSE),0)</f>
        <v>0</v>
      </c>
      <c r="AU796" s="3">
        <f>IF(AN796=1,VLOOKUP($AP796,BaseEqptCdF!$C$5:$R$161,16,FALSE),0)</f>
        <v>0</v>
      </c>
      <c r="AV796" s="2">
        <f t="shared" si="104"/>
        <v>0</v>
      </c>
      <c r="AW796" s="3" t="str">
        <f>IF($L796="","",IF(SUM($AJ796:AJ796)=0,$AE796,VLOOKUP($AP796,BaseEqptCdF!$C$5:$R$161,16,FALSE)*$AC$3))</f>
        <v/>
      </c>
      <c r="AX796" s="3" t="str">
        <f>IF($L796="","",IF(SUM($AJ796:AK796)=0,$AE796,VLOOKUP($AP796,BaseEqptCdF!$C$5:$R$161,16,FALSE)*$AC$3))</f>
        <v/>
      </c>
      <c r="AY796" s="3" t="str">
        <f>IF($L796="","",IF(SUM($AJ796:AL796)=0,$AE796,VLOOKUP($AP796,BaseEqptCdF!$C$5:$R$161,16,FALSE)*$AC$3))</f>
        <v/>
      </c>
      <c r="AZ796" s="3" t="str">
        <f>IF($L796="","",IF(SUM($AJ796:AM796)=0,$AE796,VLOOKUP($AP796,BaseEqptCdF!$C$5:$R$161,16,FALSE)*$AC$3))</f>
        <v/>
      </c>
      <c r="BA796" s="3" t="str">
        <f>IF($L796="","",IF(SUM($AJ796:AN796)=0,$AE796,VLOOKUP($AP796,BaseEqptCdF!$C$5:$R$161,16,FALSE)*$AC$3))</f>
        <v/>
      </c>
      <c r="BB796" s="2">
        <f t="shared" si="105"/>
        <v>0</v>
      </c>
      <c r="BC796" s="3" t="str">
        <f>IF($L796="","",IF(SUM($AJ796:AJ796)=0,$AF796,IF(LEFT(VLOOKUP($AP796,BaseEqptCdF!$C$5:$E$161,3,FALSE),2)="SD",0,IF(LEFT(VLOOKUP($AP796,BaseEqptCdF!$C$5:$E$161,3,FALSE),2)="SB",1*52,VLOOKUP($AP796,BaseEqptCdF!$C$5:$S$161,12,FALSE)*0.2*300))))</f>
        <v/>
      </c>
      <c r="BD796" s="3" t="str">
        <f>IF($L796="","",IF(SUM($AJ796:AK796)=0,$AF796,IF(LEFT(VLOOKUP($AP796,BaseEqptCdF!$C$5:$E$161,3,FALSE),2)="SD",0,IF(LEFT(VLOOKUP($AP796,BaseEqptCdF!$C$5:$E$161,3,FALSE),2)="SB",1*52,VLOOKUP($AP796,BaseEqptCdF!$C$5:$S$161,12,FALSE)*0.2*300))))</f>
        <v/>
      </c>
      <c r="BE796" s="3" t="str">
        <f>IF($L796="","",IF(SUM($AJ796:AL796)=0,$AF796,IF(LEFT(VLOOKUP($AP796,BaseEqptCdF!$C$5:$E$161,3,FALSE),2)="SD",0,IF(LEFT(VLOOKUP($AP796,BaseEqptCdF!$C$5:$E$161,3,FALSE),2)="SB",1*52,VLOOKUP($AP796,BaseEqptCdF!$C$5:$S$161,12,FALSE)*0.2*300))))</f>
        <v/>
      </c>
      <c r="BF796" s="3" t="str">
        <f>IF($L796="","",IF(SUM($AJ796:AM796)=0,$AF796,IF(LEFT(VLOOKUP($AP796,BaseEqptCdF!$C$5:$E$161,3,FALSE),2)="SD",0,IF(LEFT(VLOOKUP($AP796,BaseEqptCdF!$C$5:$E$161,3,FALSE),2)="SB",1*52,VLOOKUP($AP796,BaseEqptCdF!$C$5:$S$161,12,FALSE)*0.2*300))))</f>
        <v/>
      </c>
      <c r="BG796" s="3" t="str">
        <f>IF($L796="","",IF(SUM($AJ796:AN796)=0,$AF796,IF(LEFT(VLOOKUP($AP796,BaseEqptCdF!$C$5:$E$161,3,FALSE),2)="SD",0,IF(LEFT(VLOOKUP($AP796,BaseEqptCdF!$C$5:$E$161,3,FALSE),2)="SB",1*52,VLOOKUP($AP796,BaseEqptCdF!$C$5:$S$161,12,FALSE)*0.2*300))))</f>
        <v/>
      </c>
      <c r="BH796" s="2">
        <f t="shared" si="106"/>
        <v>0</v>
      </c>
    </row>
    <row r="797" spans="1:60" x14ac:dyDescent="0.25">
      <c r="A797" s="296" t="str">
        <f t="array" ref="A797">IF($C797="","",INDEX(Prog!$B$8:$D$300,MATCH($C797,nivo1,0),1))</f>
        <v/>
      </c>
      <c r="B797" s="296" t="str">
        <f t="array" ref="B797">IF($C797="","",INDEX(Prog!$B$8:$D$300,MATCH($C797,nivo1,0),2))</f>
        <v/>
      </c>
      <c r="C797" s="273"/>
      <c r="D797" s="267"/>
      <c r="E797" s="273"/>
      <c r="F797" s="273"/>
      <c r="G797" s="273"/>
      <c r="H797" s="273"/>
      <c r="I797" s="273"/>
      <c r="J797" s="273"/>
      <c r="K797" s="274"/>
      <c r="L797" s="273"/>
      <c r="M797" s="273"/>
      <c r="N797" s="273"/>
      <c r="O797" s="275"/>
      <c r="P797" s="273"/>
      <c r="Q797" s="273"/>
      <c r="R797" s="273"/>
      <c r="S797" s="273"/>
      <c r="T797" s="276"/>
      <c r="U797" s="276"/>
      <c r="V797" s="276"/>
      <c r="W797" s="276"/>
      <c r="X797" s="277"/>
      <c r="Y797" s="278"/>
      <c r="AA797" s="8" t="str">
        <f>IF($L797="","",VLOOKUP($L797,BaseEqptCdF!$C$5:$E$161,2,FALSE))</f>
        <v/>
      </c>
      <c r="AB797" s="8" t="str">
        <f>IF($L797="","",VLOOKUP($L797,BaseEqptCdF!$C$5:$E$161,3,FALSE))</f>
        <v/>
      </c>
      <c r="AC797" s="7" t="str">
        <f>IF($L797="","",VLOOKUP($L797,BaseEqptCdF!$C$5:$I$161,6,FALSE))</f>
        <v/>
      </c>
      <c r="AD797" s="7" t="str">
        <f>IF($L797="","",VLOOKUP($L797,BaseEqptCdF!$C$5:$I$161,7,FALSE))</f>
        <v/>
      </c>
      <c r="AE797" s="3" t="str">
        <f>IF($L797="","",VLOOKUP($L797,BaseEqptCdF!$C$5:$R$161,16,FALSE)*$AC$3)</f>
        <v/>
      </c>
      <c r="AF797" s="3" t="str">
        <f>IF($L797="","",IF(LEFT($AB797,2)="SD",0,IF(LEFT($AB797,2)="SB",1*52,IF($N797=Prog!$P$17,VLOOKUP($L797,BaseEqptCdF!$C$5:$P$161,14,FALSE)*1*300,VLOOKUP($L797,BaseEqptCdF!$C$5:$P$161,12,FALSE)*0.2*300))))</f>
        <v/>
      </c>
      <c r="AG797" s="6" t="str">
        <f t="shared" si="107"/>
        <v/>
      </c>
      <c r="AH797" s="6">
        <f>IF($U797=Prog!$S$18,YEAR($X797),"")</f>
        <v>1900</v>
      </c>
      <c r="AI797" s="5" t="str">
        <f>IF(OR($AG797="",$U797=Prog!$S$18),"",IF(OR($U797=Prog!$S$17,$U797=Prog!$S$16),YEAR($X797),IF($AG797="ND","ND",$AI$8+$O797)))</f>
        <v/>
      </c>
      <c r="AJ797" s="3" t="str">
        <f t="shared" si="102"/>
        <v/>
      </c>
      <c r="AK797" s="3" t="str">
        <f t="shared" si="101"/>
        <v/>
      </c>
      <c r="AL797" s="3" t="str">
        <f t="shared" si="101"/>
        <v/>
      </c>
      <c r="AM797" s="3" t="str">
        <f t="shared" si="101"/>
        <v/>
      </c>
      <c r="AN797" s="3" t="str">
        <f t="shared" si="101"/>
        <v/>
      </c>
      <c r="AO797" s="2">
        <f t="shared" si="103"/>
        <v>0</v>
      </c>
      <c r="AP797" s="4"/>
      <c r="AQ797" s="3">
        <f>IF(AJ797=1,VLOOKUP($AP797,BaseEqptCdF!$C$5:$R$161,16,FALSE),0)</f>
        <v>0</v>
      </c>
      <c r="AR797" s="3">
        <f>IF(AK797=1,VLOOKUP($AP797,BaseEqptCdF!$C$5:$R$161,16,FALSE),0)</f>
        <v>0</v>
      </c>
      <c r="AS797" s="3">
        <f>IF(AL797=1,VLOOKUP($AP797,BaseEqptCdF!$C$5:$R$161,16,FALSE),0)</f>
        <v>0</v>
      </c>
      <c r="AT797" s="3">
        <f>IF(AM797=1,VLOOKUP($AP797,BaseEqptCdF!$C$5:$R$161,16,FALSE),0)</f>
        <v>0</v>
      </c>
      <c r="AU797" s="3">
        <f>IF(AN797=1,VLOOKUP($AP797,BaseEqptCdF!$C$5:$R$161,16,FALSE),0)</f>
        <v>0</v>
      </c>
      <c r="AV797" s="2">
        <f t="shared" si="104"/>
        <v>0</v>
      </c>
      <c r="AW797" s="3" t="str">
        <f>IF($L797="","",IF(SUM($AJ797:AJ797)=0,$AE797,VLOOKUP($AP797,BaseEqptCdF!$C$5:$R$161,16,FALSE)*$AC$3))</f>
        <v/>
      </c>
      <c r="AX797" s="3" t="str">
        <f>IF($L797="","",IF(SUM($AJ797:AK797)=0,$AE797,VLOOKUP($AP797,BaseEqptCdF!$C$5:$R$161,16,FALSE)*$AC$3))</f>
        <v/>
      </c>
      <c r="AY797" s="3" t="str">
        <f>IF($L797="","",IF(SUM($AJ797:AL797)=0,$AE797,VLOOKUP($AP797,BaseEqptCdF!$C$5:$R$161,16,FALSE)*$AC$3))</f>
        <v/>
      </c>
      <c r="AZ797" s="3" t="str">
        <f>IF($L797="","",IF(SUM($AJ797:AM797)=0,$AE797,VLOOKUP($AP797,BaseEqptCdF!$C$5:$R$161,16,FALSE)*$AC$3))</f>
        <v/>
      </c>
      <c r="BA797" s="3" t="str">
        <f>IF($L797="","",IF(SUM($AJ797:AN797)=0,$AE797,VLOOKUP($AP797,BaseEqptCdF!$C$5:$R$161,16,FALSE)*$AC$3))</f>
        <v/>
      </c>
      <c r="BB797" s="2">
        <f t="shared" si="105"/>
        <v>0</v>
      </c>
      <c r="BC797" s="3" t="str">
        <f>IF($L797="","",IF(SUM($AJ797:AJ797)=0,$AF797,IF(LEFT(VLOOKUP($AP797,BaseEqptCdF!$C$5:$E$161,3,FALSE),2)="SD",0,IF(LEFT(VLOOKUP($AP797,BaseEqptCdF!$C$5:$E$161,3,FALSE),2)="SB",1*52,VLOOKUP($AP797,BaseEqptCdF!$C$5:$S$161,12,FALSE)*0.2*300))))</f>
        <v/>
      </c>
      <c r="BD797" s="3" t="str">
        <f>IF($L797="","",IF(SUM($AJ797:AK797)=0,$AF797,IF(LEFT(VLOOKUP($AP797,BaseEqptCdF!$C$5:$E$161,3,FALSE),2)="SD",0,IF(LEFT(VLOOKUP($AP797,BaseEqptCdF!$C$5:$E$161,3,FALSE),2)="SB",1*52,VLOOKUP($AP797,BaseEqptCdF!$C$5:$S$161,12,FALSE)*0.2*300))))</f>
        <v/>
      </c>
      <c r="BE797" s="3" t="str">
        <f>IF($L797="","",IF(SUM($AJ797:AL797)=0,$AF797,IF(LEFT(VLOOKUP($AP797,BaseEqptCdF!$C$5:$E$161,3,FALSE),2)="SD",0,IF(LEFT(VLOOKUP($AP797,BaseEqptCdF!$C$5:$E$161,3,FALSE),2)="SB",1*52,VLOOKUP($AP797,BaseEqptCdF!$C$5:$S$161,12,FALSE)*0.2*300))))</f>
        <v/>
      </c>
      <c r="BF797" s="3" t="str">
        <f>IF($L797="","",IF(SUM($AJ797:AM797)=0,$AF797,IF(LEFT(VLOOKUP($AP797,BaseEqptCdF!$C$5:$E$161,3,FALSE),2)="SD",0,IF(LEFT(VLOOKUP($AP797,BaseEqptCdF!$C$5:$E$161,3,FALSE),2)="SB",1*52,VLOOKUP($AP797,BaseEqptCdF!$C$5:$S$161,12,FALSE)*0.2*300))))</f>
        <v/>
      </c>
      <c r="BG797" s="3" t="str">
        <f>IF($L797="","",IF(SUM($AJ797:AN797)=0,$AF797,IF(LEFT(VLOOKUP($AP797,BaseEqptCdF!$C$5:$E$161,3,FALSE),2)="SD",0,IF(LEFT(VLOOKUP($AP797,BaseEqptCdF!$C$5:$E$161,3,FALSE),2)="SB",1*52,VLOOKUP($AP797,BaseEqptCdF!$C$5:$S$161,12,FALSE)*0.2*300))))</f>
        <v/>
      </c>
      <c r="BH797" s="2">
        <f t="shared" si="106"/>
        <v>0</v>
      </c>
    </row>
    <row r="798" spans="1:60" x14ac:dyDescent="0.25">
      <c r="A798" s="296" t="str">
        <f t="array" ref="A798">IF($C798="","",INDEX(Prog!$B$8:$D$300,MATCH($C798,nivo1,0),1))</f>
        <v/>
      </c>
      <c r="B798" s="296" t="str">
        <f t="array" ref="B798">IF($C798="","",INDEX(Prog!$B$8:$D$300,MATCH($C798,nivo1,0),2))</f>
        <v/>
      </c>
      <c r="C798" s="273"/>
      <c r="D798" s="267"/>
      <c r="E798" s="273"/>
      <c r="F798" s="273"/>
      <c r="G798" s="273"/>
      <c r="H798" s="273"/>
      <c r="I798" s="273"/>
      <c r="J798" s="273"/>
      <c r="K798" s="274"/>
      <c r="L798" s="273"/>
      <c r="M798" s="273"/>
      <c r="N798" s="273"/>
      <c r="O798" s="275"/>
      <c r="P798" s="273"/>
      <c r="Q798" s="273"/>
      <c r="R798" s="273"/>
      <c r="S798" s="273"/>
      <c r="T798" s="276"/>
      <c r="U798" s="276"/>
      <c r="V798" s="276"/>
      <c r="W798" s="276"/>
      <c r="X798" s="277"/>
      <c r="Y798" s="278"/>
      <c r="AA798" s="8" t="str">
        <f>IF($L798="","",VLOOKUP($L798,BaseEqptCdF!$C$5:$E$161,2,FALSE))</f>
        <v/>
      </c>
      <c r="AB798" s="8" t="str">
        <f>IF($L798="","",VLOOKUP($L798,BaseEqptCdF!$C$5:$E$161,3,FALSE))</f>
        <v/>
      </c>
      <c r="AC798" s="7" t="str">
        <f>IF($L798="","",VLOOKUP($L798,BaseEqptCdF!$C$5:$I$161,6,FALSE))</f>
        <v/>
      </c>
      <c r="AD798" s="7" t="str">
        <f>IF($L798="","",VLOOKUP($L798,BaseEqptCdF!$C$5:$I$161,7,FALSE))</f>
        <v/>
      </c>
      <c r="AE798" s="3" t="str">
        <f>IF($L798="","",VLOOKUP($L798,BaseEqptCdF!$C$5:$R$161,16,FALSE)*$AC$3)</f>
        <v/>
      </c>
      <c r="AF798" s="3" t="str">
        <f>IF($L798="","",IF(LEFT($AB798,2)="SD",0,IF(LEFT($AB798,2)="SB",1*52,IF($N798=Prog!$P$17,VLOOKUP($L798,BaseEqptCdF!$C$5:$P$161,14,FALSE)*1*300,VLOOKUP($L798,BaseEqptCdF!$C$5:$P$161,12,FALSE)*0.2*300))))</f>
        <v/>
      </c>
      <c r="AG798" s="6" t="str">
        <f t="shared" si="107"/>
        <v/>
      </c>
      <c r="AH798" s="6">
        <f>IF($U798=Prog!$S$18,YEAR($X798),"")</f>
        <v>1900</v>
      </c>
      <c r="AI798" s="5" t="str">
        <f>IF(OR($AG798="",$U798=Prog!$S$18),"",IF(OR($U798=Prog!$S$17,$U798=Prog!$S$16),YEAR($X798),IF($AG798="ND","ND",$AI$8+$O798)))</f>
        <v/>
      </c>
      <c r="AJ798" s="3" t="str">
        <f t="shared" si="102"/>
        <v/>
      </c>
      <c r="AK798" s="3" t="str">
        <f t="shared" si="101"/>
        <v/>
      </c>
      <c r="AL798" s="3" t="str">
        <f t="shared" si="101"/>
        <v/>
      </c>
      <c r="AM798" s="3" t="str">
        <f t="shared" si="101"/>
        <v/>
      </c>
      <c r="AN798" s="3" t="str">
        <f t="shared" si="101"/>
        <v/>
      </c>
      <c r="AO798" s="2">
        <f t="shared" si="103"/>
        <v>0</v>
      </c>
      <c r="AP798" s="4"/>
      <c r="AQ798" s="3">
        <f>IF(AJ798=1,VLOOKUP($AP798,BaseEqptCdF!$C$5:$R$161,16,FALSE),0)</f>
        <v>0</v>
      </c>
      <c r="AR798" s="3">
        <f>IF(AK798=1,VLOOKUP($AP798,BaseEqptCdF!$C$5:$R$161,16,FALSE),0)</f>
        <v>0</v>
      </c>
      <c r="AS798" s="3">
        <f>IF(AL798=1,VLOOKUP($AP798,BaseEqptCdF!$C$5:$R$161,16,FALSE),0)</f>
        <v>0</v>
      </c>
      <c r="AT798" s="3">
        <f>IF(AM798=1,VLOOKUP($AP798,BaseEqptCdF!$C$5:$R$161,16,FALSE),0)</f>
        <v>0</v>
      </c>
      <c r="AU798" s="3">
        <f>IF(AN798=1,VLOOKUP($AP798,BaseEqptCdF!$C$5:$R$161,16,FALSE),0)</f>
        <v>0</v>
      </c>
      <c r="AV798" s="2">
        <f t="shared" si="104"/>
        <v>0</v>
      </c>
      <c r="AW798" s="3" t="str">
        <f>IF($L798="","",IF(SUM($AJ798:AJ798)=0,$AE798,VLOOKUP($AP798,BaseEqptCdF!$C$5:$R$161,16,FALSE)*$AC$3))</f>
        <v/>
      </c>
      <c r="AX798" s="3" t="str">
        <f>IF($L798="","",IF(SUM($AJ798:AK798)=0,$AE798,VLOOKUP($AP798,BaseEqptCdF!$C$5:$R$161,16,FALSE)*$AC$3))</f>
        <v/>
      </c>
      <c r="AY798" s="3" t="str">
        <f>IF($L798="","",IF(SUM($AJ798:AL798)=0,$AE798,VLOOKUP($AP798,BaseEqptCdF!$C$5:$R$161,16,FALSE)*$AC$3))</f>
        <v/>
      </c>
      <c r="AZ798" s="3" t="str">
        <f>IF($L798="","",IF(SUM($AJ798:AM798)=0,$AE798,VLOOKUP($AP798,BaseEqptCdF!$C$5:$R$161,16,FALSE)*$AC$3))</f>
        <v/>
      </c>
      <c r="BA798" s="3" t="str">
        <f>IF($L798="","",IF(SUM($AJ798:AN798)=0,$AE798,VLOOKUP($AP798,BaseEqptCdF!$C$5:$R$161,16,FALSE)*$AC$3))</f>
        <v/>
      </c>
      <c r="BB798" s="2">
        <f t="shared" si="105"/>
        <v>0</v>
      </c>
      <c r="BC798" s="3" t="str">
        <f>IF($L798="","",IF(SUM($AJ798:AJ798)=0,$AF798,IF(LEFT(VLOOKUP($AP798,BaseEqptCdF!$C$5:$E$161,3,FALSE),2)="SD",0,IF(LEFT(VLOOKUP($AP798,BaseEqptCdF!$C$5:$E$161,3,FALSE),2)="SB",1*52,VLOOKUP($AP798,BaseEqptCdF!$C$5:$S$161,12,FALSE)*0.2*300))))</f>
        <v/>
      </c>
      <c r="BD798" s="3" t="str">
        <f>IF($L798="","",IF(SUM($AJ798:AK798)=0,$AF798,IF(LEFT(VLOOKUP($AP798,BaseEqptCdF!$C$5:$E$161,3,FALSE),2)="SD",0,IF(LEFT(VLOOKUP($AP798,BaseEqptCdF!$C$5:$E$161,3,FALSE),2)="SB",1*52,VLOOKUP($AP798,BaseEqptCdF!$C$5:$S$161,12,FALSE)*0.2*300))))</f>
        <v/>
      </c>
      <c r="BE798" s="3" t="str">
        <f>IF($L798="","",IF(SUM($AJ798:AL798)=0,$AF798,IF(LEFT(VLOOKUP($AP798,BaseEqptCdF!$C$5:$E$161,3,FALSE),2)="SD",0,IF(LEFT(VLOOKUP($AP798,BaseEqptCdF!$C$5:$E$161,3,FALSE),2)="SB",1*52,VLOOKUP($AP798,BaseEqptCdF!$C$5:$S$161,12,FALSE)*0.2*300))))</f>
        <v/>
      </c>
      <c r="BF798" s="3" t="str">
        <f>IF($L798="","",IF(SUM($AJ798:AM798)=0,$AF798,IF(LEFT(VLOOKUP($AP798,BaseEqptCdF!$C$5:$E$161,3,FALSE),2)="SD",0,IF(LEFT(VLOOKUP($AP798,BaseEqptCdF!$C$5:$E$161,3,FALSE),2)="SB",1*52,VLOOKUP($AP798,BaseEqptCdF!$C$5:$S$161,12,FALSE)*0.2*300))))</f>
        <v/>
      </c>
      <c r="BG798" s="3" t="str">
        <f>IF($L798="","",IF(SUM($AJ798:AN798)=0,$AF798,IF(LEFT(VLOOKUP($AP798,BaseEqptCdF!$C$5:$E$161,3,FALSE),2)="SD",0,IF(LEFT(VLOOKUP($AP798,BaseEqptCdF!$C$5:$E$161,3,FALSE),2)="SB",1*52,VLOOKUP($AP798,BaseEqptCdF!$C$5:$S$161,12,FALSE)*0.2*300))))</f>
        <v/>
      </c>
      <c r="BH798" s="2">
        <f t="shared" si="106"/>
        <v>0</v>
      </c>
    </row>
    <row r="799" spans="1:60" x14ac:dyDescent="0.25">
      <c r="A799" s="296" t="str">
        <f t="array" ref="A799">IF($C799="","",INDEX(Prog!$B$8:$D$300,MATCH($C799,nivo1,0),1))</f>
        <v/>
      </c>
      <c r="B799" s="296" t="str">
        <f t="array" ref="B799">IF($C799="","",INDEX(Prog!$B$8:$D$300,MATCH($C799,nivo1,0),2))</f>
        <v/>
      </c>
      <c r="C799" s="273"/>
      <c r="D799" s="267"/>
      <c r="E799" s="273"/>
      <c r="F799" s="273"/>
      <c r="G799" s="273"/>
      <c r="H799" s="273"/>
      <c r="I799" s="273"/>
      <c r="J799" s="273"/>
      <c r="K799" s="274"/>
      <c r="L799" s="273"/>
      <c r="M799" s="273"/>
      <c r="N799" s="273"/>
      <c r="O799" s="275"/>
      <c r="P799" s="273"/>
      <c r="Q799" s="273"/>
      <c r="R799" s="273"/>
      <c r="S799" s="273"/>
      <c r="T799" s="276"/>
      <c r="U799" s="276"/>
      <c r="V799" s="276"/>
      <c r="W799" s="276"/>
      <c r="X799" s="277"/>
      <c r="Y799" s="278"/>
      <c r="AA799" s="8" t="str">
        <f>IF($L799="","",VLOOKUP($L799,BaseEqptCdF!$C$5:$E$161,2,FALSE))</f>
        <v/>
      </c>
      <c r="AB799" s="8" t="str">
        <f>IF($L799="","",VLOOKUP($L799,BaseEqptCdF!$C$5:$E$161,3,FALSE))</f>
        <v/>
      </c>
      <c r="AC799" s="7" t="str">
        <f>IF($L799="","",VLOOKUP($L799,BaseEqptCdF!$C$5:$I$161,6,FALSE))</f>
        <v/>
      </c>
      <c r="AD799" s="7" t="str">
        <f>IF($L799="","",VLOOKUP($L799,BaseEqptCdF!$C$5:$I$161,7,FALSE))</f>
        <v/>
      </c>
      <c r="AE799" s="3" t="str">
        <f>IF($L799="","",VLOOKUP($L799,BaseEqptCdF!$C$5:$R$161,16,FALSE)*$AC$3)</f>
        <v/>
      </c>
      <c r="AF799" s="3" t="str">
        <f>IF($L799="","",IF(LEFT($AB799,2)="SD",0,IF(LEFT($AB799,2)="SB",1*52,IF($N799=Prog!$P$17,VLOOKUP($L799,BaseEqptCdF!$C$5:$P$161,14,FALSE)*1*300,VLOOKUP($L799,BaseEqptCdF!$C$5:$P$161,12,FALSE)*0.2*300))))</f>
        <v/>
      </c>
      <c r="AG799" s="6" t="str">
        <f t="shared" si="107"/>
        <v/>
      </c>
      <c r="AH799" s="6">
        <f>IF($U799=Prog!$S$18,YEAR($X799),"")</f>
        <v>1900</v>
      </c>
      <c r="AI799" s="5" t="str">
        <f>IF(OR($AG799="",$U799=Prog!$S$18),"",IF(OR($U799=Prog!$S$17,$U799=Prog!$S$16),YEAR($X799),IF($AG799="ND","ND",$AI$8+$O799)))</f>
        <v/>
      </c>
      <c r="AJ799" s="3" t="str">
        <f t="shared" si="102"/>
        <v/>
      </c>
      <c r="AK799" s="3" t="str">
        <f t="shared" si="101"/>
        <v/>
      </c>
      <c r="AL799" s="3" t="str">
        <f t="shared" si="101"/>
        <v/>
      </c>
      <c r="AM799" s="3" t="str">
        <f t="shared" si="101"/>
        <v/>
      </c>
      <c r="AN799" s="3" t="str">
        <f t="shared" si="101"/>
        <v/>
      </c>
      <c r="AO799" s="2">
        <f t="shared" si="103"/>
        <v>0</v>
      </c>
      <c r="AP799" s="4"/>
      <c r="AQ799" s="3">
        <f>IF(AJ799=1,VLOOKUP($AP799,BaseEqptCdF!$C$5:$R$161,16,FALSE),0)</f>
        <v>0</v>
      </c>
      <c r="AR799" s="3">
        <f>IF(AK799=1,VLOOKUP($AP799,BaseEqptCdF!$C$5:$R$161,16,FALSE),0)</f>
        <v>0</v>
      </c>
      <c r="AS799" s="3">
        <f>IF(AL799=1,VLOOKUP($AP799,BaseEqptCdF!$C$5:$R$161,16,FALSE),0)</f>
        <v>0</v>
      </c>
      <c r="AT799" s="3">
        <f>IF(AM799=1,VLOOKUP($AP799,BaseEqptCdF!$C$5:$R$161,16,FALSE),0)</f>
        <v>0</v>
      </c>
      <c r="AU799" s="3">
        <f>IF(AN799=1,VLOOKUP($AP799,BaseEqptCdF!$C$5:$R$161,16,FALSE),0)</f>
        <v>0</v>
      </c>
      <c r="AV799" s="2">
        <f t="shared" si="104"/>
        <v>0</v>
      </c>
      <c r="AW799" s="3" t="str">
        <f>IF($L799="","",IF(SUM($AJ799:AJ799)=0,$AE799,VLOOKUP($AP799,BaseEqptCdF!$C$5:$R$161,16,FALSE)*$AC$3))</f>
        <v/>
      </c>
      <c r="AX799" s="3" t="str">
        <f>IF($L799="","",IF(SUM($AJ799:AK799)=0,$AE799,VLOOKUP($AP799,BaseEqptCdF!$C$5:$R$161,16,FALSE)*$AC$3))</f>
        <v/>
      </c>
      <c r="AY799" s="3" t="str">
        <f>IF($L799="","",IF(SUM($AJ799:AL799)=0,$AE799,VLOOKUP($AP799,BaseEqptCdF!$C$5:$R$161,16,FALSE)*$AC$3))</f>
        <v/>
      </c>
      <c r="AZ799" s="3" t="str">
        <f>IF($L799="","",IF(SUM($AJ799:AM799)=0,$AE799,VLOOKUP($AP799,BaseEqptCdF!$C$5:$R$161,16,FALSE)*$AC$3))</f>
        <v/>
      </c>
      <c r="BA799" s="3" t="str">
        <f>IF($L799="","",IF(SUM($AJ799:AN799)=0,$AE799,VLOOKUP($AP799,BaseEqptCdF!$C$5:$R$161,16,FALSE)*$AC$3))</f>
        <v/>
      </c>
      <c r="BB799" s="2">
        <f t="shared" si="105"/>
        <v>0</v>
      </c>
      <c r="BC799" s="3" t="str">
        <f>IF($L799="","",IF(SUM($AJ799:AJ799)=0,$AF799,IF(LEFT(VLOOKUP($AP799,BaseEqptCdF!$C$5:$E$161,3,FALSE),2)="SD",0,IF(LEFT(VLOOKUP($AP799,BaseEqptCdF!$C$5:$E$161,3,FALSE),2)="SB",1*52,VLOOKUP($AP799,BaseEqptCdF!$C$5:$S$161,12,FALSE)*0.2*300))))</f>
        <v/>
      </c>
      <c r="BD799" s="3" t="str">
        <f>IF($L799="","",IF(SUM($AJ799:AK799)=0,$AF799,IF(LEFT(VLOOKUP($AP799,BaseEqptCdF!$C$5:$E$161,3,FALSE),2)="SD",0,IF(LEFT(VLOOKUP($AP799,BaseEqptCdF!$C$5:$E$161,3,FALSE),2)="SB",1*52,VLOOKUP($AP799,BaseEqptCdF!$C$5:$S$161,12,FALSE)*0.2*300))))</f>
        <v/>
      </c>
      <c r="BE799" s="3" t="str">
        <f>IF($L799="","",IF(SUM($AJ799:AL799)=0,$AF799,IF(LEFT(VLOOKUP($AP799,BaseEqptCdF!$C$5:$E$161,3,FALSE),2)="SD",0,IF(LEFT(VLOOKUP($AP799,BaseEqptCdF!$C$5:$E$161,3,FALSE),2)="SB",1*52,VLOOKUP($AP799,BaseEqptCdF!$C$5:$S$161,12,FALSE)*0.2*300))))</f>
        <v/>
      </c>
      <c r="BF799" s="3" t="str">
        <f>IF($L799="","",IF(SUM($AJ799:AM799)=0,$AF799,IF(LEFT(VLOOKUP($AP799,BaseEqptCdF!$C$5:$E$161,3,FALSE),2)="SD",0,IF(LEFT(VLOOKUP($AP799,BaseEqptCdF!$C$5:$E$161,3,FALSE),2)="SB",1*52,VLOOKUP($AP799,BaseEqptCdF!$C$5:$S$161,12,FALSE)*0.2*300))))</f>
        <v/>
      </c>
      <c r="BG799" s="3" t="str">
        <f>IF($L799="","",IF(SUM($AJ799:AN799)=0,$AF799,IF(LEFT(VLOOKUP($AP799,BaseEqptCdF!$C$5:$E$161,3,FALSE),2)="SD",0,IF(LEFT(VLOOKUP($AP799,BaseEqptCdF!$C$5:$E$161,3,FALSE),2)="SB",1*52,VLOOKUP($AP799,BaseEqptCdF!$C$5:$S$161,12,FALSE)*0.2*300))))</f>
        <v/>
      </c>
      <c r="BH799" s="2">
        <f t="shared" si="106"/>
        <v>0</v>
      </c>
    </row>
    <row r="800" spans="1:60" x14ac:dyDescent="0.25">
      <c r="A800" s="296" t="str">
        <f t="array" ref="A800">IF($C800="","",INDEX(Prog!$B$8:$D$300,MATCH($C800,nivo1,0),1))</f>
        <v/>
      </c>
      <c r="B800" s="296" t="str">
        <f t="array" ref="B800">IF($C800="","",INDEX(Prog!$B$8:$D$300,MATCH($C800,nivo1,0),2))</f>
        <v/>
      </c>
      <c r="C800" s="273"/>
      <c r="D800" s="267"/>
      <c r="E800" s="273"/>
      <c r="F800" s="273"/>
      <c r="G800" s="273"/>
      <c r="H800" s="273"/>
      <c r="I800" s="273"/>
      <c r="J800" s="273"/>
      <c r="K800" s="274"/>
      <c r="L800" s="273"/>
      <c r="M800" s="273"/>
      <c r="N800" s="273"/>
      <c r="O800" s="275"/>
      <c r="P800" s="273"/>
      <c r="Q800" s="273"/>
      <c r="R800" s="273"/>
      <c r="S800" s="273"/>
      <c r="T800" s="276"/>
      <c r="U800" s="276"/>
      <c r="V800" s="276"/>
      <c r="W800" s="276"/>
      <c r="X800" s="277"/>
      <c r="Y800" s="278"/>
      <c r="AA800" s="8" t="str">
        <f>IF($L800="","",VLOOKUP($L800,BaseEqptCdF!$C$5:$E$161,2,FALSE))</f>
        <v/>
      </c>
      <c r="AB800" s="8" t="str">
        <f>IF($L800="","",VLOOKUP($L800,BaseEqptCdF!$C$5:$E$161,3,FALSE))</f>
        <v/>
      </c>
      <c r="AC800" s="7" t="str">
        <f>IF($L800="","",VLOOKUP($L800,BaseEqptCdF!$C$5:$I$161,6,FALSE))</f>
        <v/>
      </c>
      <c r="AD800" s="7" t="str">
        <f>IF($L800="","",VLOOKUP($L800,BaseEqptCdF!$C$5:$I$161,7,FALSE))</f>
        <v/>
      </c>
      <c r="AE800" s="3" t="str">
        <f>IF($L800="","",VLOOKUP($L800,BaseEqptCdF!$C$5:$R$161,16,FALSE)*$AC$3)</f>
        <v/>
      </c>
      <c r="AF800" s="3" t="str">
        <f>IF($L800="","",IF(LEFT($AB800,2)="SD",0,IF(LEFT($AB800,2)="SB",1*52,IF($N800=Prog!$P$17,VLOOKUP($L800,BaseEqptCdF!$C$5:$P$161,14,FALSE)*1*300,VLOOKUP($L800,BaseEqptCdF!$C$5:$P$161,12,FALSE)*0.2*300))))</f>
        <v/>
      </c>
      <c r="AG800" s="6" t="str">
        <f t="shared" si="107"/>
        <v/>
      </c>
      <c r="AH800" s="6">
        <f>IF($U800=Prog!$S$18,YEAR($X800),"")</f>
        <v>1900</v>
      </c>
      <c r="AI800" s="5" t="str">
        <f>IF(OR($AG800="",$U800=Prog!$S$18),"",IF(OR($U800=Prog!$S$17,$U800=Prog!$S$16),YEAR($X800),IF($AG800="ND","ND",$AI$8+$O800)))</f>
        <v/>
      </c>
      <c r="AJ800" s="3" t="str">
        <f t="shared" si="102"/>
        <v/>
      </c>
      <c r="AK800" s="3" t="str">
        <f t="shared" si="101"/>
        <v/>
      </c>
      <c r="AL800" s="3" t="str">
        <f t="shared" si="101"/>
        <v/>
      </c>
      <c r="AM800" s="3" t="str">
        <f t="shared" si="101"/>
        <v/>
      </c>
      <c r="AN800" s="3" t="str">
        <f t="shared" si="101"/>
        <v/>
      </c>
      <c r="AO800" s="2">
        <f t="shared" si="103"/>
        <v>0</v>
      </c>
      <c r="AP800" s="4"/>
      <c r="AQ800" s="3">
        <f>IF(AJ800=1,VLOOKUP($AP800,BaseEqptCdF!$C$5:$R$161,16,FALSE),0)</f>
        <v>0</v>
      </c>
      <c r="AR800" s="3">
        <f>IF(AK800=1,VLOOKUP($AP800,BaseEqptCdF!$C$5:$R$161,16,FALSE),0)</f>
        <v>0</v>
      </c>
      <c r="AS800" s="3">
        <f>IF(AL800=1,VLOOKUP($AP800,BaseEqptCdF!$C$5:$R$161,16,FALSE),0)</f>
        <v>0</v>
      </c>
      <c r="AT800" s="3">
        <f>IF(AM800=1,VLOOKUP($AP800,BaseEqptCdF!$C$5:$R$161,16,FALSE),0)</f>
        <v>0</v>
      </c>
      <c r="AU800" s="3">
        <f>IF(AN800=1,VLOOKUP($AP800,BaseEqptCdF!$C$5:$R$161,16,FALSE),0)</f>
        <v>0</v>
      </c>
      <c r="AV800" s="2">
        <f t="shared" si="104"/>
        <v>0</v>
      </c>
      <c r="AW800" s="3" t="str">
        <f>IF($L800="","",IF(SUM($AJ800:AJ800)=0,$AE800,VLOOKUP($AP800,BaseEqptCdF!$C$5:$R$161,16,FALSE)*$AC$3))</f>
        <v/>
      </c>
      <c r="AX800" s="3" t="str">
        <f>IF($L800="","",IF(SUM($AJ800:AK800)=0,$AE800,VLOOKUP($AP800,BaseEqptCdF!$C$5:$R$161,16,FALSE)*$AC$3))</f>
        <v/>
      </c>
      <c r="AY800" s="3" t="str">
        <f>IF($L800="","",IF(SUM($AJ800:AL800)=0,$AE800,VLOOKUP($AP800,BaseEqptCdF!$C$5:$R$161,16,FALSE)*$AC$3))</f>
        <v/>
      </c>
      <c r="AZ800" s="3" t="str">
        <f>IF($L800="","",IF(SUM($AJ800:AM800)=0,$AE800,VLOOKUP($AP800,BaseEqptCdF!$C$5:$R$161,16,FALSE)*$AC$3))</f>
        <v/>
      </c>
      <c r="BA800" s="3" t="str">
        <f>IF($L800="","",IF(SUM($AJ800:AN800)=0,$AE800,VLOOKUP($AP800,BaseEqptCdF!$C$5:$R$161,16,FALSE)*$AC$3))</f>
        <v/>
      </c>
      <c r="BB800" s="2">
        <f t="shared" si="105"/>
        <v>0</v>
      </c>
      <c r="BC800" s="3" t="str">
        <f>IF($L800="","",IF(SUM($AJ800:AJ800)=0,$AF800,IF(LEFT(VLOOKUP($AP800,BaseEqptCdF!$C$5:$E$161,3,FALSE),2)="SD",0,IF(LEFT(VLOOKUP($AP800,BaseEqptCdF!$C$5:$E$161,3,FALSE),2)="SB",1*52,VLOOKUP($AP800,BaseEqptCdF!$C$5:$S$161,12,FALSE)*0.2*300))))</f>
        <v/>
      </c>
      <c r="BD800" s="3" t="str">
        <f>IF($L800="","",IF(SUM($AJ800:AK800)=0,$AF800,IF(LEFT(VLOOKUP($AP800,BaseEqptCdF!$C$5:$E$161,3,FALSE),2)="SD",0,IF(LEFT(VLOOKUP($AP800,BaseEqptCdF!$C$5:$E$161,3,FALSE),2)="SB",1*52,VLOOKUP($AP800,BaseEqptCdF!$C$5:$S$161,12,FALSE)*0.2*300))))</f>
        <v/>
      </c>
      <c r="BE800" s="3" t="str">
        <f>IF($L800="","",IF(SUM($AJ800:AL800)=0,$AF800,IF(LEFT(VLOOKUP($AP800,BaseEqptCdF!$C$5:$E$161,3,FALSE),2)="SD",0,IF(LEFT(VLOOKUP($AP800,BaseEqptCdF!$C$5:$E$161,3,FALSE),2)="SB",1*52,VLOOKUP($AP800,BaseEqptCdF!$C$5:$S$161,12,FALSE)*0.2*300))))</f>
        <v/>
      </c>
      <c r="BF800" s="3" t="str">
        <f>IF($L800="","",IF(SUM($AJ800:AM800)=0,$AF800,IF(LEFT(VLOOKUP($AP800,BaseEqptCdF!$C$5:$E$161,3,FALSE),2)="SD",0,IF(LEFT(VLOOKUP($AP800,BaseEqptCdF!$C$5:$E$161,3,FALSE),2)="SB",1*52,VLOOKUP($AP800,BaseEqptCdF!$C$5:$S$161,12,FALSE)*0.2*300))))</f>
        <v/>
      </c>
      <c r="BG800" s="3" t="str">
        <f>IF($L800="","",IF(SUM($AJ800:AN800)=0,$AF800,IF(LEFT(VLOOKUP($AP800,BaseEqptCdF!$C$5:$E$161,3,FALSE),2)="SD",0,IF(LEFT(VLOOKUP($AP800,BaseEqptCdF!$C$5:$E$161,3,FALSE),2)="SB",1*52,VLOOKUP($AP800,BaseEqptCdF!$C$5:$S$161,12,FALSE)*0.2*300))))</f>
        <v/>
      </c>
      <c r="BH800" s="2">
        <f t="shared" si="106"/>
        <v>0</v>
      </c>
    </row>
    <row r="801" spans="1:60" x14ac:dyDescent="0.25">
      <c r="A801" s="296" t="str">
        <f t="array" ref="A801">IF($C801="","",INDEX(Prog!$B$8:$D$300,MATCH($C801,nivo1,0),1))</f>
        <v/>
      </c>
      <c r="B801" s="296" t="str">
        <f t="array" ref="B801">IF($C801="","",INDEX(Prog!$B$8:$D$300,MATCH($C801,nivo1,0),2))</f>
        <v/>
      </c>
      <c r="C801" s="273"/>
      <c r="D801" s="267"/>
      <c r="E801" s="273"/>
      <c r="F801" s="273"/>
      <c r="G801" s="273"/>
      <c r="H801" s="273"/>
      <c r="I801" s="273"/>
      <c r="J801" s="273"/>
      <c r="K801" s="274"/>
      <c r="L801" s="273"/>
      <c r="M801" s="273"/>
      <c r="N801" s="273"/>
      <c r="O801" s="275"/>
      <c r="P801" s="273"/>
      <c r="Q801" s="273"/>
      <c r="R801" s="273"/>
      <c r="S801" s="273"/>
      <c r="T801" s="276"/>
      <c r="U801" s="276"/>
      <c r="V801" s="276"/>
      <c r="W801" s="276"/>
      <c r="X801" s="277"/>
      <c r="Y801" s="278"/>
      <c r="AA801" s="8" t="str">
        <f>IF($L801="","",VLOOKUP($L801,BaseEqptCdF!$C$5:$E$161,2,FALSE))</f>
        <v/>
      </c>
      <c r="AB801" s="8" t="str">
        <f>IF($L801="","",VLOOKUP($L801,BaseEqptCdF!$C$5:$E$161,3,FALSE))</f>
        <v/>
      </c>
      <c r="AC801" s="7" t="str">
        <f>IF($L801="","",VLOOKUP($L801,BaseEqptCdF!$C$5:$I$161,6,FALSE))</f>
        <v/>
      </c>
      <c r="AD801" s="7" t="str">
        <f>IF($L801="","",VLOOKUP($L801,BaseEqptCdF!$C$5:$I$161,7,FALSE))</f>
        <v/>
      </c>
      <c r="AE801" s="3" t="str">
        <f>IF($L801="","",VLOOKUP($L801,BaseEqptCdF!$C$5:$R$161,16,FALSE)*$AC$3)</f>
        <v/>
      </c>
      <c r="AF801" s="3" t="str">
        <f>IF($L801="","",IF(LEFT($AB801,2)="SD",0,IF(LEFT($AB801,2)="SB",1*52,IF($N801=Prog!$P$17,VLOOKUP($L801,BaseEqptCdF!$C$5:$P$161,14,FALSE)*1*300,VLOOKUP($L801,BaseEqptCdF!$C$5:$P$161,12,FALSE)*0.2*300))))</f>
        <v/>
      </c>
      <c r="AG801" s="6" t="str">
        <f t="shared" si="107"/>
        <v/>
      </c>
      <c r="AH801" s="6">
        <f>IF($U801=Prog!$S$18,YEAR($X801),"")</f>
        <v>1900</v>
      </c>
      <c r="AI801" s="5" t="str">
        <f>IF(OR($AG801="",$U801=Prog!$S$18),"",IF(OR($U801=Prog!$S$17,$U801=Prog!$S$16),YEAR($X801),IF($AG801="ND","ND",$AI$8+$O801)))</f>
        <v/>
      </c>
      <c r="AJ801" s="3" t="str">
        <f t="shared" si="102"/>
        <v/>
      </c>
      <c r="AK801" s="3" t="str">
        <f t="shared" si="101"/>
        <v/>
      </c>
      <c r="AL801" s="3" t="str">
        <f t="shared" si="101"/>
        <v/>
      </c>
      <c r="AM801" s="3" t="str">
        <f t="shared" si="101"/>
        <v/>
      </c>
      <c r="AN801" s="3" t="str">
        <f t="shared" si="101"/>
        <v/>
      </c>
      <c r="AO801" s="2">
        <f t="shared" si="103"/>
        <v>0</v>
      </c>
      <c r="AP801" s="4"/>
      <c r="AQ801" s="3">
        <f>IF(AJ801=1,VLOOKUP($AP801,BaseEqptCdF!$C$5:$R$161,16,FALSE),0)</f>
        <v>0</v>
      </c>
      <c r="AR801" s="3">
        <f>IF(AK801=1,VLOOKUP($AP801,BaseEqptCdF!$C$5:$R$161,16,FALSE),0)</f>
        <v>0</v>
      </c>
      <c r="AS801" s="3">
        <f>IF(AL801=1,VLOOKUP($AP801,BaseEqptCdF!$C$5:$R$161,16,FALSE),0)</f>
        <v>0</v>
      </c>
      <c r="AT801" s="3">
        <f>IF(AM801=1,VLOOKUP($AP801,BaseEqptCdF!$C$5:$R$161,16,FALSE),0)</f>
        <v>0</v>
      </c>
      <c r="AU801" s="3">
        <f>IF(AN801=1,VLOOKUP($AP801,BaseEqptCdF!$C$5:$R$161,16,FALSE),0)</f>
        <v>0</v>
      </c>
      <c r="AV801" s="2">
        <f t="shared" si="104"/>
        <v>0</v>
      </c>
      <c r="AW801" s="3" t="str">
        <f>IF($L801="","",IF(SUM($AJ801:AJ801)=0,$AE801,VLOOKUP($AP801,BaseEqptCdF!$C$5:$R$161,16,FALSE)*$AC$3))</f>
        <v/>
      </c>
      <c r="AX801" s="3" t="str">
        <f>IF($L801="","",IF(SUM($AJ801:AK801)=0,$AE801,VLOOKUP($AP801,BaseEqptCdF!$C$5:$R$161,16,FALSE)*$AC$3))</f>
        <v/>
      </c>
      <c r="AY801" s="3" t="str">
        <f>IF($L801="","",IF(SUM($AJ801:AL801)=0,$AE801,VLOOKUP($AP801,BaseEqptCdF!$C$5:$R$161,16,FALSE)*$AC$3))</f>
        <v/>
      </c>
      <c r="AZ801" s="3" t="str">
        <f>IF($L801="","",IF(SUM($AJ801:AM801)=0,$AE801,VLOOKUP($AP801,BaseEqptCdF!$C$5:$R$161,16,FALSE)*$AC$3))</f>
        <v/>
      </c>
      <c r="BA801" s="3" t="str">
        <f>IF($L801="","",IF(SUM($AJ801:AN801)=0,$AE801,VLOOKUP($AP801,BaseEqptCdF!$C$5:$R$161,16,FALSE)*$AC$3))</f>
        <v/>
      </c>
      <c r="BB801" s="2">
        <f t="shared" si="105"/>
        <v>0</v>
      </c>
      <c r="BC801" s="3" t="str">
        <f>IF($L801="","",IF(SUM($AJ801:AJ801)=0,$AF801,IF(LEFT(VLOOKUP($AP801,BaseEqptCdF!$C$5:$E$161,3,FALSE),2)="SD",0,IF(LEFT(VLOOKUP($AP801,BaseEqptCdF!$C$5:$E$161,3,FALSE),2)="SB",1*52,VLOOKUP($AP801,BaseEqptCdF!$C$5:$S$161,12,FALSE)*0.2*300))))</f>
        <v/>
      </c>
      <c r="BD801" s="3" t="str">
        <f>IF($L801="","",IF(SUM($AJ801:AK801)=0,$AF801,IF(LEFT(VLOOKUP($AP801,BaseEqptCdF!$C$5:$E$161,3,FALSE),2)="SD",0,IF(LEFT(VLOOKUP($AP801,BaseEqptCdF!$C$5:$E$161,3,FALSE),2)="SB",1*52,VLOOKUP($AP801,BaseEqptCdF!$C$5:$S$161,12,FALSE)*0.2*300))))</f>
        <v/>
      </c>
      <c r="BE801" s="3" t="str">
        <f>IF($L801="","",IF(SUM($AJ801:AL801)=0,$AF801,IF(LEFT(VLOOKUP($AP801,BaseEqptCdF!$C$5:$E$161,3,FALSE),2)="SD",0,IF(LEFT(VLOOKUP($AP801,BaseEqptCdF!$C$5:$E$161,3,FALSE),2)="SB",1*52,VLOOKUP($AP801,BaseEqptCdF!$C$5:$S$161,12,FALSE)*0.2*300))))</f>
        <v/>
      </c>
      <c r="BF801" s="3" t="str">
        <f>IF($L801="","",IF(SUM($AJ801:AM801)=0,$AF801,IF(LEFT(VLOOKUP($AP801,BaseEqptCdF!$C$5:$E$161,3,FALSE),2)="SD",0,IF(LEFT(VLOOKUP($AP801,BaseEqptCdF!$C$5:$E$161,3,FALSE),2)="SB",1*52,VLOOKUP($AP801,BaseEqptCdF!$C$5:$S$161,12,FALSE)*0.2*300))))</f>
        <v/>
      </c>
      <c r="BG801" s="3" t="str">
        <f>IF($L801="","",IF(SUM($AJ801:AN801)=0,$AF801,IF(LEFT(VLOOKUP($AP801,BaseEqptCdF!$C$5:$E$161,3,FALSE),2)="SD",0,IF(LEFT(VLOOKUP($AP801,BaseEqptCdF!$C$5:$E$161,3,FALSE),2)="SB",1*52,VLOOKUP($AP801,BaseEqptCdF!$C$5:$S$161,12,FALSE)*0.2*300))))</f>
        <v/>
      </c>
      <c r="BH801" s="2">
        <f t="shared" si="106"/>
        <v>0</v>
      </c>
    </row>
    <row r="802" spans="1:60" x14ac:dyDescent="0.25">
      <c r="A802" s="296" t="str">
        <f t="array" ref="A802">IF($C802="","",INDEX(Prog!$B$8:$D$300,MATCH($C802,nivo1,0),1))</f>
        <v/>
      </c>
      <c r="B802" s="296" t="str">
        <f t="array" ref="B802">IF($C802="","",INDEX(Prog!$B$8:$D$300,MATCH($C802,nivo1,0),2))</f>
        <v/>
      </c>
      <c r="C802" s="273"/>
      <c r="D802" s="267"/>
      <c r="E802" s="273"/>
      <c r="F802" s="273"/>
      <c r="G802" s="273"/>
      <c r="H802" s="273"/>
      <c r="I802" s="273"/>
      <c r="J802" s="273"/>
      <c r="K802" s="274"/>
      <c r="L802" s="273"/>
      <c r="M802" s="273"/>
      <c r="N802" s="273"/>
      <c r="O802" s="275"/>
      <c r="P802" s="273"/>
      <c r="Q802" s="273"/>
      <c r="R802" s="273"/>
      <c r="S802" s="273"/>
      <c r="T802" s="276"/>
      <c r="U802" s="276"/>
      <c r="V802" s="276"/>
      <c r="W802" s="276"/>
      <c r="X802" s="277"/>
      <c r="Y802" s="278"/>
      <c r="AA802" s="8" t="str">
        <f>IF($L802="","",VLOOKUP($L802,BaseEqptCdF!$C$5:$E$161,2,FALSE))</f>
        <v/>
      </c>
      <c r="AB802" s="8" t="str">
        <f>IF($L802="","",VLOOKUP($L802,BaseEqptCdF!$C$5:$E$161,3,FALSE))</f>
        <v/>
      </c>
      <c r="AC802" s="7" t="str">
        <f>IF($L802="","",VLOOKUP($L802,BaseEqptCdF!$C$5:$I$161,6,FALSE))</f>
        <v/>
      </c>
      <c r="AD802" s="7" t="str">
        <f>IF($L802="","",VLOOKUP($L802,BaseEqptCdF!$C$5:$I$161,7,FALSE))</f>
        <v/>
      </c>
      <c r="AE802" s="3" t="str">
        <f>IF($L802="","",VLOOKUP($L802,BaseEqptCdF!$C$5:$R$161,16,FALSE)*$AC$3)</f>
        <v/>
      </c>
      <c r="AF802" s="3" t="str">
        <f>IF($L802="","",IF(LEFT($AB802,2)="SD",0,IF(LEFT($AB802,2)="SB",1*52,IF($N802=Prog!$P$17,VLOOKUP($L802,BaseEqptCdF!$C$5:$P$161,14,FALSE)*1*300,VLOOKUP($L802,BaseEqptCdF!$C$5:$P$161,12,FALSE)*0.2*300))))</f>
        <v/>
      </c>
      <c r="AG802" s="6" t="str">
        <f t="shared" si="107"/>
        <v/>
      </c>
      <c r="AH802" s="6">
        <f>IF($U802=Prog!$S$18,YEAR($X802),"")</f>
        <v>1900</v>
      </c>
      <c r="AI802" s="5" t="str">
        <f>IF(OR($AG802="",$U802=Prog!$S$18),"",IF(OR($U802=Prog!$S$17,$U802=Prog!$S$16),YEAR($X802),IF($AG802="ND","ND",$AI$8+$O802)))</f>
        <v/>
      </c>
      <c r="AJ802" s="3" t="str">
        <f t="shared" si="102"/>
        <v/>
      </c>
      <c r="AK802" s="3" t="str">
        <f t="shared" si="101"/>
        <v/>
      </c>
      <c r="AL802" s="3" t="str">
        <f t="shared" si="101"/>
        <v/>
      </c>
      <c r="AM802" s="3" t="str">
        <f t="shared" si="101"/>
        <v/>
      </c>
      <c r="AN802" s="3" t="str">
        <f t="shared" si="101"/>
        <v/>
      </c>
      <c r="AO802" s="2">
        <f t="shared" si="103"/>
        <v>0</v>
      </c>
      <c r="AP802" s="4"/>
      <c r="AQ802" s="3">
        <f>IF(AJ802=1,VLOOKUP($AP802,BaseEqptCdF!$C$5:$R$161,16,FALSE),0)</f>
        <v>0</v>
      </c>
      <c r="AR802" s="3">
        <f>IF(AK802=1,VLOOKUP($AP802,BaseEqptCdF!$C$5:$R$161,16,FALSE),0)</f>
        <v>0</v>
      </c>
      <c r="AS802" s="3">
        <f>IF(AL802=1,VLOOKUP($AP802,BaseEqptCdF!$C$5:$R$161,16,FALSE),0)</f>
        <v>0</v>
      </c>
      <c r="AT802" s="3">
        <f>IF(AM802=1,VLOOKUP($AP802,BaseEqptCdF!$C$5:$R$161,16,FALSE),0)</f>
        <v>0</v>
      </c>
      <c r="AU802" s="3">
        <f>IF(AN802=1,VLOOKUP($AP802,BaseEqptCdF!$C$5:$R$161,16,FALSE),0)</f>
        <v>0</v>
      </c>
      <c r="AV802" s="2">
        <f t="shared" si="104"/>
        <v>0</v>
      </c>
      <c r="AW802" s="3" t="str">
        <f>IF($L802="","",IF(SUM($AJ802:AJ802)=0,$AE802,VLOOKUP($AP802,BaseEqptCdF!$C$5:$R$161,16,FALSE)*$AC$3))</f>
        <v/>
      </c>
      <c r="AX802" s="3" t="str">
        <f>IF($L802="","",IF(SUM($AJ802:AK802)=0,$AE802,VLOOKUP($AP802,BaseEqptCdF!$C$5:$R$161,16,FALSE)*$AC$3))</f>
        <v/>
      </c>
      <c r="AY802" s="3" t="str">
        <f>IF($L802="","",IF(SUM($AJ802:AL802)=0,$AE802,VLOOKUP($AP802,BaseEqptCdF!$C$5:$R$161,16,FALSE)*$AC$3))</f>
        <v/>
      </c>
      <c r="AZ802" s="3" t="str">
        <f>IF($L802="","",IF(SUM($AJ802:AM802)=0,$AE802,VLOOKUP($AP802,BaseEqptCdF!$C$5:$R$161,16,FALSE)*$AC$3))</f>
        <v/>
      </c>
      <c r="BA802" s="3" t="str">
        <f>IF($L802="","",IF(SUM($AJ802:AN802)=0,$AE802,VLOOKUP($AP802,BaseEqptCdF!$C$5:$R$161,16,FALSE)*$AC$3))</f>
        <v/>
      </c>
      <c r="BB802" s="2">
        <f t="shared" si="105"/>
        <v>0</v>
      </c>
      <c r="BC802" s="3" t="str">
        <f>IF($L802="","",IF(SUM($AJ802:AJ802)=0,$AF802,IF(LEFT(VLOOKUP($AP802,BaseEqptCdF!$C$5:$E$161,3,FALSE),2)="SD",0,IF(LEFT(VLOOKUP($AP802,BaseEqptCdF!$C$5:$E$161,3,FALSE),2)="SB",1*52,VLOOKUP($AP802,BaseEqptCdF!$C$5:$S$161,12,FALSE)*0.2*300))))</f>
        <v/>
      </c>
      <c r="BD802" s="3" t="str">
        <f>IF($L802="","",IF(SUM($AJ802:AK802)=0,$AF802,IF(LEFT(VLOOKUP($AP802,BaseEqptCdF!$C$5:$E$161,3,FALSE),2)="SD",0,IF(LEFT(VLOOKUP($AP802,BaseEqptCdF!$C$5:$E$161,3,FALSE),2)="SB",1*52,VLOOKUP($AP802,BaseEqptCdF!$C$5:$S$161,12,FALSE)*0.2*300))))</f>
        <v/>
      </c>
      <c r="BE802" s="3" t="str">
        <f>IF($L802="","",IF(SUM($AJ802:AL802)=0,$AF802,IF(LEFT(VLOOKUP($AP802,BaseEqptCdF!$C$5:$E$161,3,FALSE),2)="SD",0,IF(LEFT(VLOOKUP($AP802,BaseEqptCdF!$C$5:$E$161,3,FALSE),2)="SB",1*52,VLOOKUP($AP802,BaseEqptCdF!$C$5:$S$161,12,FALSE)*0.2*300))))</f>
        <v/>
      </c>
      <c r="BF802" s="3" t="str">
        <f>IF($L802="","",IF(SUM($AJ802:AM802)=0,$AF802,IF(LEFT(VLOOKUP($AP802,BaseEqptCdF!$C$5:$E$161,3,FALSE),2)="SD",0,IF(LEFT(VLOOKUP($AP802,BaseEqptCdF!$C$5:$E$161,3,FALSE),2)="SB",1*52,VLOOKUP($AP802,BaseEqptCdF!$C$5:$S$161,12,FALSE)*0.2*300))))</f>
        <v/>
      </c>
      <c r="BG802" s="3" t="str">
        <f>IF($L802="","",IF(SUM($AJ802:AN802)=0,$AF802,IF(LEFT(VLOOKUP($AP802,BaseEqptCdF!$C$5:$E$161,3,FALSE),2)="SD",0,IF(LEFT(VLOOKUP($AP802,BaseEqptCdF!$C$5:$E$161,3,FALSE),2)="SB",1*52,VLOOKUP($AP802,BaseEqptCdF!$C$5:$S$161,12,FALSE)*0.2*300))))</f>
        <v/>
      </c>
      <c r="BH802" s="2">
        <f t="shared" si="106"/>
        <v>0</v>
      </c>
    </row>
    <row r="803" spans="1:60" x14ac:dyDescent="0.25">
      <c r="A803" s="296" t="str">
        <f t="array" ref="A803">IF($C803="","",INDEX(Prog!$B$8:$D$300,MATCH($C803,nivo1,0),1))</f>
        <v/>
      </c>
      <c r="B803" s="296" t="str">
        <f t="array" ref="B803">IF($C803="","",INDEX(Prog!$B$8:$D$300,MATCH($C803,nivo1,0),2))</f>
        <v/>
      </c>
      <c r="C803" s="273"/>
      <c r="D803" s="267"/>
      <c r="E803" s="273"/>
      <c r="F803" s="273"/>
      <c r="G803" s="273"/>
      <c r="H803" s="273"/>
      <c r="I803" s="273"/>
      <c r="J803" s="273"/>
      <c r="K803" s="274"/>
      <c r="L803" s="273"/>
      <c r="M803" s="273"/>
      <c r="N803" s="273"/>
      <c r="O803" s="275"/>
      <c r="P803" s="273"/>
      <c r="Q803" s="273"/>
      <c r="R803" s="273"/>
      <c r="S803" s="273"/>
      <c r="T803" s="276"/>
      <c r="U803" s="276"/>
      <c r="V803" s="276"/>
      <c r="W803" s="276"/>
      <c r="X803" s="277"/>
      <c r="Y803" s="278"/>
      <c r="AA803" s="8" t="str">
        <f>IF($L803="","",VLOOKUP($L803,BaseEqptCdF!$C$5:$E$161,2,FALSE))</f>
        <v/>
      </c>
      <c r="AB803" s="8" t="str">
        <f>IF($L803="","",VLOOKUP($L803,BaseEqptCdF!$C$5:$E$161,3,FALSE))</f>
        <v/>
      </c>
      <c r="AC803" s="7" t="str">
        <f>IF($L803="","",VLOOKUP($L803,BaseEqptCdF!$C$5:$I$161,6,FALSE))</f>
        <v/>
      </c>
      <c r="AD803" s="7" t="str">
        <f>IF($L803="","",VLOOKUP($L803,BaseEqptCdF!$C$5:$I$161,7,FALSE))</f>
        <v/>
      </c>
      <c r="AE803" s="3" t="str">
        <f>IF($L803="","",VLOOKUP($L803,BaseEqptCdF!$C$5:$R$161,16,FALSE)*$AC$3)</f>
        <v/>
      </c>
      <c r="AF803" s="3" t="str">
        <f>IF($L803="","",IF(LEFT($AB803,2)="SD",0,IF(LEFT($AB803,2)="SB",1*52,IF($N803=Prog!$P$17,VLOOKUP($L803,BaseEqptCdF!$C$5:$P$161,14,FALSE)*1*300,VLOOKUP($L803,BaseEqptCdF!$C$5:$P$161,12,FALSE)*0.2*300))))</f>
        <v/>
      </c>
      <c r="AG803" s="6" t="str">
        <f t="shared" si="107"/>
        <v/>
      </c>
      <c r="AH803" s="6">
        <f>IF($U803=Prog!$S$18,YEAR($X803),"")</f>
        <v>1900</v>
      </c>
      <c r="AI803" s="5" t="str">
        <f>IF(OR($AG803="",$U803=Prog!$S$18),"",IF(OR($U803=Prog!$S$17,$U803=Prog!$S$16),YEAR($X803),IF($AG803="ND","ND",$AI$8+$O803)))</f>
        <v/>
      </c>
      <c r="AJ803" s="3" t="str">
        <f t="shared" si="102"/>
        <v/>
      </c>
      <c r="AK803" s="3" t="str">
        <f t="shared" si="101"/>
        <v/>
      </c>
      <c r="AL803" s="3" t="str">
        <f t="shared" si="101"/>
        <v/>
      </c>
      <c r="AM803" s="3" t="str">
        <f t="shared" si="101"/>
        <v/>
      </c>
      <c r="AN803" s="3" t="str">
        <f t="shared" si="101"/>
        <v/>
      </c>
      <c r="AO803" s="2">
        <f t="shared" si="103"/>
        <v>0</v>
      </c>
      <c r="AP803" s="4"/>
      <c r="AQ803" s="3">
        <f>IF(AJ803=1,VLOOKUP($AP803,BaseEqptCdF!$C$5:$R$161,16,FALSE),0)</f>
        <v>0</v>
      </c>
      <c r="AR803" s="3">
        <f>IF(AK803=1,VLOOKUP($AP803,BaseEqptCdF!$C$5:$R$161,16,FALSE),0)</f>
        <v>0</v>
      </c>
      <c r="AS803" s="3">
        <f>IF(AL803=1,VLOOKUP($AP803,BaseEqptCdF!$C$5:$R$161,16,FALSE),0)</f>
        <v>0</v>
      </c>
      <c r="AT803" s="3">
        <f>IF(AM803=1,VLOOKUP($AP803,BaseEqptCdF!$C$5:$R$161,16,FALSE),0)</f>
        <v>0</v>
      </c>
      <c r="AU803" s="3">
        <f>IF(AN803=1,VLOOKUP($AP803,BaseEqptCdF!$C$5:$R$161,16,FALSE),0)</f>
        <v>0</v>
      </c>
      <c r="AV803" s="2">
        <f t="shared" si="104"/>
        <v>0</v>
      </c>
      <c r="AW803" s="3" t="str">
        <f>IF($L803="","",IF(SUM($AJ803:AJ803)=0,$AE803,VLOOKUP($AP803,BaseEqptCdF!$C$5:$R$161,16,FALSE)*$AC$3))</f>
        <v/>
      </c>
      <c r="AX803" s="3" t="str">
        <f>IF($L803="","",IF(SUM($AJ803:AK803)=0,$AE803,VLOOKUP($AP803,BaseEqptCdF!$C$5:$R$161,16,FALSE)*$AC$3))</f>
        <v/>
      </c>
      <c r="AY803" s="3" t="str">
        <f>IF($L803="","",IF(SUM($AJ803:AL803)=0,$AE803,VLOOKUP($AP803,BaseEqptCdF!$C$5:$R$161,16,FALSE)*$AC$3))</f>
        <v/>
      </c>
      <c r="AZ803" s="3" t="str">
        <f>IF($L803="","",IF(SUM($AJ803:AM803)=0,$AE803,VLOOKUP($AP803,BaseEqptCdF!$C$5:$R$161,16,FALSE)*$AC$3))</f>
        <v/>
      </c>
      <c r="BA803" s="3" t="str">
        <f>IF($L803="","",IF(SUM($AJ803:AN803)=0,$AE803,VLOOKUP($AP803,BaseEqptCdF!$C$5:$R$161,16,FALSE)*$AC$3))</f>
        <v/>
      </c>
      <c r="BB803" s="2">
        <f t="shared" si="105"/>
        <v>0</v>
      </c>
      <c r="BC803" s="3" t="str">
        <f>IF($L803="","",IF(SUM($AJ803:AJ803)=0,$AF803,IF(LEFT(VLOOKUP($AP803,BaseEqptCdF!$C$5:$E$161,3,FALSE),2)="SD",0,IF(LEFT(VLOOKUP($AP803,BaseEqptCdF!$C$5:$E$161,3,FALSE),2)="SB",1*52,VLOOKUP($AP803,BaseEqptCdF!$C$5:$S$161,12,FALSE)*0.2*300))))</f>
        <v/>
      </c>
      <c r="BD803" s="3" t="str">
        <f>IF($L803="","",IF(SUM($AJ803:AK803)=0,$AF803,IF(LEFT(VLOOKUP($AP803,BaseEqptCdF!$C$5:$E$161,3,FALSE),2)="SD",0,IF(LEFT(VLOOKUP($AP803,BaseEqptCdF!$C$5:$E$161,3,FALSE),2)="SB",1*52,VLOOKUP($AP803,BaseEqptCdF!$C$5:$S$161,12,FALSE)*0.2*300))))</f>
        <v/>
      </c>
      <c r="BE803" s="3" t="str">
        <f>IF($L803="","",IF(SUM($AJ803:AL803)=0,$AF803,IF(LEFT(VLOOKUP($AP803,BaseEqptCdF!$C$5:$E$161,3,FALSE),2)="SD",0,IF(LEFT(VLOOKUP($AP803,BaseEqptCdF!$C$5:$E$161,3,FALSE),2)="SB",1*52,VLOOKUP($AP803,BaseEqptCdF!$C$5:$S$161,12,FALSE)*0.2*300))))</f>
        <v/>
      </c>
      <c r="BF803" s="3" t="str">
        <f>IF($L803="","",IF(SUM($AJ803:AM803)=0,$AF803,IF(LEFT(VLOOKUP($AP803,BaseEqptCdF!$C$5:$E$161,3,FALSE),2)="SD",0,IF(LEFT(VLOOKUP($AP803,BaseEqptCdF!$C$5:$E$161,3,FALSE),2)="SB",1*52,VLOOKUP($AP803,BaseEqptCdF!$C$5:$S$161,12,FALSE)*0.2*300))))</f>
        <v/>
      </c>
      <c r="BG803" s="3" t="str">
        <f>IF($L803="","",IF(SUM($AJ803:AN803)=0,$AF803,IF(LEFT(VLOOKUP($AP803,BaseEqptCdF!$C$5:$E$161,3,FALSE),2)="SD",0,IF(LEFT(VLOOKUP($AP803,BaseEqptCdF!$C$5:$E$161,3,FALSE),2)="SB",1*52,VLOOKUP($AP803,BaseEqptCdF!$C$5:$S$161,12,FALSE)*0.2*300))))</f>
        <v/>
      </c>
      <c r="BH803" s="2">
        <f t="shared" si="106"/>
        <v>0</v>
      </c>
    </row>
    <row r="804" spans="1:60" x14ac:dyDescent="0.25">
      <c r="A804" s="296" t="str">
        <f t="array" ref="A804">IF($C804="","",INDEX(Prog!$B$8:$D$300,MATCH($C804,nivo1,0),1))</f>
        <v/>
      </c>
      <c r="B804" s="296" t="str">
        <f t="array" ref="B804">IF($C804="","",INDEX(Prog!$B$8:$D$300,MATCH($C804,nivo1,0),2))</f>
        <v/>
      </c>
      <c r="C804" s="273"/>
      <c r="D804" s="267"/>
      <c r="E804" s="273"/>
      <c r="F804" s="273"/>
      <c r="G804" s="273"/>
      <c r="H804" s="273"/>
      <c r="I804" s="273"/>
      <c r="J804" s="273"/>
      <c r="K804" s="274"/>
      <c r="L804" s="273"/>
      <c r="M804" s="273"/>
      <c r="N804" s="273"/>
      <c r="O804" s="275"/>
      <c r="P804" s="273"/>
      <c r="Q804" s="273"/>
      <c r="R804" s="273"/>
      <c r="S804" s="273"/>
      <c r="T804" s="276"/>
      <c r="U804" s="276"/>
      <c r="V804" s="276"/>
      <c r="W804" s="276"/>
      <c r="X804" s="277"/>
      <c r="Y804" s="278"/>
      <c r="AA804" s="8" t="str">
        <f>IF($L804="","",VLOOKUP($L804,BaseEqptCdF!$C$5:$E$161,2,FALSE))</f>
        <v/>
      </c>
      <c r="AB804" s="8" t="str">
        <f>IF($L804="","",VLOOKUP($L804,BaseEqptCdF!$C$5:$E$161,3,FALSE))</f>
        <v/>
      </c>
      <c r="AC804" s="7" t="str">
        <f>IF($L804="","",VLOOKUP($L804,BaseEqptCdF!$C$5:$I$161,6,FALSE))</f>
        <v/>
      </c>
      <c r="AD804" s="7" t="str">
        <f>IF($L804="","",VLOOKUP($L804,BaseEqptCdF!$C$5:$I$161,7,FALSE))</f>
        <v/>
      </c>
      <c r="AE804" s="3" t="str">
        <f>IF($L804="","",VLOOKUP($L804,BaseEqptCdF!$C$5:$R$161,16,FALSE)*$AC$3)</f>
        <v/>
      </c>
      <c r="AF804" s="3" t="str">
        <f>IF($L804="","",IF(LEFT($AB804,2)="SD",0,IF(LEFT($AB804,2)="SB",1*52,IF($N804=Prog!$P$17,VLOOKUP($L804,BaseEqptCdF!$C$5:$P$161,14,FALSE)*1*300,VLOOKUP($L804,BaseEqptCdF!$C$5:$P$161,12,FALSE)*0.2*300))))</f>
        <v/>
      </c>
      <c r="AG804" s="6" t="str">
        <f t="shared" si="107"/>
        <v/>
      </c>
      <c r="AH804" s="6">
        <f>IF($U804=Prog!$S$18,YEAR($X804),"")</f>
        <v>1900</v>
      </c>
      <c r="AI804" s="5" t="str">
        <f>IF(OR($AG804="",$U804=Prog!$S$18),"",IF(OR($U804=Prog!$S$17,$U804=Prog!$S$16),YEAR($X804),IF($AG804="ND","ND",$AI$8+$O804)))</f>
        <v/>
      </c>
      <c r="AJ804" s="3" t="str">
        <f t="shared" si="102"/>
        <v/>
      </c>
      <c r="AK804" s="3" t="str">
        <f t="shared" si="101"/>
        <v/>
      </c>
      <c r="AL804" s="3" t="str">
        <f t="shared" si="101"/>
        <v/>
      </c>
      <c r="AM804" s="3" t="str">
        <f t="shared" si="101"/>
        <v/>
      </c>
      <c r="AN804" s="3" t="str">
        <f t="shared" si="101"/>
        <v/>
      </c>
      <c r="AO804" s="2">
        <f t="shared" si="103"/>
        <v>0</v>
      </c>
      <c r="AP804" s="4"/>
      <c r="AQ804" s="3">
        <f>IF(AJ804=1,VLOOKUP($AP804,BaseEqptCdF!$C$5:$R$161,16,FALSE),0)</f>
        <v>0</v>
      </c>
      <c r="AR804" s="3">
        <f>IF(AK804=1,VLOOKUP($AP804,BaseEqptCdF!$C$5:$R$161,16,FALSE),0)</f>
        <v>0</v>
      </c>
      <c r="AS804" s="3">
        <f>IF(AL804=1,VLOOKUP($AP804,BaseEqptCdF!$C$5:$R$161,16,FALSE),0)</f>
        <v>0</v>
      </c>
      <c r="AT804" s="3">
        <f>IF(AM804=1,VLOOKUP($AP804,BaseEqptCdF!$C$5:$R$161,16,FALSE),0)</f>
        <v>0</v>
      </c>
      <c r="AU804" s="3">
        <f>IF(AN804=1,VLOOKUP($AP804,BaseEqptCdF!$C$5:$R$161,16,FALSE),0)</f>
        <v>0</v>
      </c>
      <c r="AV804" s="2">
        <f t="shared" si="104"/>
        <v>0</v>
      </c>
      <c r="AW804" s="3" t="str">
        <f>IF($L804="","",IF(SUM($AJ804:AJ804)=0,$AE804,VLOOKUP($AP804,BaseEqptCdF!$C$5:$R$161,16,FALSE)*$AC$3))</f>
        <v/>
      </c>
      <c r="AX804" s="3" t="str">
        <f>IF($L804="","",IF(SUM($AJ804:AK804)=0,$AE804,VLOOKUP($AP804,BaseEqptCdF!$C$5:$R$161,16,FALSE)*$AC$3))</f>
        <v/>
      </c>
      <c r="AY804" s="3" t="str">
        <f>IF($L804="","",IF(SUM($AJ804:AL804)=0,$AE804,VLOOKUP($AP804,BaseEqptCdF!$C$5:$R$161,16,FALSE)*$AC$3))</f>
        <v/>
      </c>
      <c r="AZ804" s="3" t="str">
        <f>IF($L804="","",IF(SUM($AJ804:AM804)=0,$AE804,VLOOKUP($AP804,BaseEqptCdF!$C$5:$R$161,16,FALSE)*$AC$3))</f>
        <v/>
      </c>
      <c r="BA804" s="3" t="str">
        <f>IF($L804="","",IF(SUM($AJ804:AN804)=0,$AE804,VLOOKUP($AP804,BaseEqptCdF!$C$5:$R$161,16,FALSE)*$AC$3))</f>
        <v/>
      </c>
      <c r="BB804" s="2">
        <f t="shared" si="105"/>
        <v>0</v>
      </c>
      <c r="BC804" s="3" t="str">
        <f>IF($L804="","",IF(SUM($AJ804:AJ804)=0,$AF804,IF(LEFT(VLOOKUP($AP804,BaseEqptCdF!$C$5:$E$161,3,FALSE),2)="SD",0,IF(LEFT(VLOOKUP($AP804,BaseEqptCdF!$C$5:$E$161,3,FALSE),2)="SB",1*52,VLOOKUP($AP804,BaseEqptCdF!$C$5:$S$161,12,FALSE)*0.2*300))))</f>
        <v/>
      </c>
      <c r="BD804" s="3" t="str">
        <f>IF($L804="","",IF(SUM($AJ804:AK804)=0,$AF804,IF(LEFT(VLOOKUP($AP804,BaseEqptCdF!$C$5:$E$161,3,FALSE),2)="SD",0,IF(LEFT(VLOOKUP($AP804,BaseEqptCdF!$C$5:$E$161,3,FALSE),2)="SB",1*52,VLOOKUP($AP804,BaseEqptCdF!$C$5:$S$161,12,FALSE)*0.2*300))))</f>
        <v/>
      </c>
      <c r="BE804" s="3" t="str">
        <f>IF($L804="","",IF(SUM($AJ804:AL804)=0,$AF804,IF(LEFT(VLOOKUP($AP804,BaseEqptCdF!$C$5:$E$161,3,FALSE),2)="SD",0,IF(LEFT(VLOOKUP($AP804,BaseEqptCdF!$C$5:$E$161,3,FALSE),2)="SB",1*52,VLOOKUP($AP804,BaseEqptCdF!$C$5:$S$161,12,FALSE)*0.2*300))))</f>
        <v/>
      </c>
      <c r="BF804" s="3" t="str">
        <f>IF($L804="","",IF(SUM($AJ804:AM804)=0,$AF804,IF(LEFT(VLOOKUP($AP804,BaseEqptCdF!$C$5:$E$161,3,FALSE),2)="SD",0,IF(LEFT(VLOOKUP($AP804,BaseEqptCdF!$C$5:$E$161,3,FALSE),2)="SB",1*52,VLOOKUP($AP804,BaseEqptCdF!$C$5:$S$161,12,FALSE)*0.2*300))))</f>
        <v/>
      </c>
      <c r="BG804" s="3" t="str">
        <f>IF($L804="","",IF(SUM($AJ804:AN804)=0,$AF804,IF(LEFT(VLOOKUP($AP804,BaseEqptCdF!$C$5:$E$161,3,FALSE),2)="SD",0,IF(LEFT(VLOOKUP($AP804,BaseEqptCdF!$C$5:$E$161,3,FALSE),2)="SB",1*52,VLOOKUP($AP804,BaseEqptCdF!$C$5:$S$161,12,FALSE)*0.2*300))))</f>
        <v/>
      </c>
      <c r="BH804" s="2">
        <f t="shared" si="106"/>
        <v>0</v>
      </c>
    </row>
    <row r="805" spans="1:60" x14ac:dyDescent="0.25">
      <c r="A805" s="296" t="str">
        <f t="array" ref="A805">IF($C805="","",INDEX(Prog!$B$8:$D$300,MATCH($C805,nivo1,0),1))</f>
        <v/>
      </c>
      <c r="B805" s="296" t="str">
        <f t="array" ref="B805">IF($C805="","",INDEX(Prog!$B$8:$D$300,MATCH($C805,nivo1,0),2))</f>
        <v/>
      </c>
      <c r="C805" s="273"/>
      <c r="D805" s="267"/>
      <c r="E805" s="273"/>
      <c r="F805" s="273"/>
      <c r="G805" s="273"/>
      <c r="H805" s="273"/>
      <c r="I805" s="273"/>
      <c r="J805" s="273"/>
      <c r="K805" s="274"/>
      <c r="L805" s="273"/>
      <c r="M805" s="273"/>
      <c r="N805" s="273"/>
      <c r="O805" s="275"/>
      <c r="P805" s="273"/>
      <c r="Q805" s="273"/>
      <c r="R805" s="273"/>
      <c r="S805" s="273"/>
      <c r="T805" s="276"/>
      <c r="U805" s="276"/>
      <c r="V805" s="276"/>
      <c r="W805" s="276"/>
      <c r="X805" s="277"/>
      <c r="Y805" s="278"/>
      <c r="AA805" s="8" t="str">
        <f>IF($L805="","",VLOOKUP($L805,BaseEqptCdF!$C$5:$E$161,2,FALSE))</f>
        <v/>
      </c>
      <c r="AB805" s="8" t="str">
        <f>IF($L805="","",VLOOKUP($L805,BaseEqptCdF!$C$5:$E$161,3,FALSE))</f>
        <v/>
      </c>
      <c r="AC805" s="7" t="str">
        <f>IF($L805="","",VLOOKUP($L805,BaseEqptCdF!$C$5:$I$161,6,FALSE))</f>
        <v/>
      </c>
      <c r="AD805" s="7" t="str">
        <f>IF($L805="","",VLOOKUP($L805,BaseEqptCdF!$C$5:$I$161,7,FALSE))</f>
        <v/>
      </c>
      <c r="AE805" s="3" t="str">
        <f>IF($L805="","",VLOOKUP($L805,BaseEqptCdF!$C$5:$R$161,16,FALSE)*$AC$3)</f>
        <v/>
      </c>
      <c r="AF805" s="3" t="str">
        <f>IF($L805="","",IF(LEFT($AB805,2)="SD",0,IF(LEFT($AB805,2)="SB",1*52,IF($N805=Prog!$P$17,VLOOKUP($L805,BaseEqptCdF!$C$5:$P$161,14,FALSE)*1*300,VLOOKUP($L805,BaseEqptCdF!$C$5:$P$161,12,FALSE)*0.2*300))))</f>
        <v/>
      </c>
      <c r="AG805" s="6" t="str">
        <f t="shared" si="107"/>
        <v/>
      </c>
      <c r="AH805" s="6">
        <f>IF($U805=Prog!$S$18,YEAR($X805),"")</f>
        <v>1900</v>
      </c>
      <c r="AI805" s="5" t="str">
        <f>IF(OR($AG805="",$U805=Prog!$S$18),"",IF(OR($U805=Prog!$S$17,$U805=Prog!$S$16),YEAR($X805),IF($AG805="ND","ND",$AI$8+$O805)))</f>
        <v/>
      </c>
      <c r="AJ805" s="3" t="str">
        <f t="shared" si="102"/>
        <v/>
      </c>
      <c r="AK805" s="3" t="str">
        <f t="shared" si="101"/>
        <v/>
      </c>
      <c r="AL805" s="3" t="str">
        <f t="shared" si="101"/>
        <v/>
      </c>
      <c r="AM805" s="3" t="str">
        <f t="shared" si="101"/>
        <v/>
      </c>
      <c r="AN805" s="3" t="str">
        <f t="shared" si="101"/>
        <v/>
      </c>
      <c r="AO805" s="2">
        <f t="shared" si="103"/>
        <v>0</v>
      </c>
      <c r="AP805" s="4"/>
      <c r="AQ805" s="3">
        <f>IF(AJ805=1,VLOOKUP($AP805,BaseEqptCdF!$C$5:$R$161,16,FALSE),0)</f>
        <v>0</v>
      </c>
      <c r="AR805" s="3">
        <f>IF(AK805=1,VLOOKUP($AP805,BaseEqptCdF!$C$5:$R$161,16,FALSE),0)</f>
        <v>0</v>
      </c>
      <c r="AS805" s="3">
        <f>IF(AL805=1,VLOOKUP($AP805,BaseEqptCdF!$C$5:$R$161,16,FALSE),0)</f>
        <v>0</v>
      </c>
      <c r="AT805" s="3">
        <f>IF(AM805=1,VLOOKUP($AP805,BaseEqptCdF!$C$5:$R$161,16,FALSE),0)</f>
        <v>0</v>
      </c>
      <c r="AU805" s="3">
        <f>IF(AN805=1,VLOOKUP($AP805,BaseEqptCdF!$C$5:$R$161,16,FALSE),0)</f>
        <v>0</v>
      </c>
      <c r="AV805" s="2">
        <f t="shared" si="104"/>
        <v>0</v>
      </c>
      <c r="AW805" s="3" t="str">
        <f>IF($L805="","",IF(SUM($AJ805:AJ805)=0,$AE805,VLOOKUP($AP805,BaseEqptCdF!$C$5:$R$161,16,FALSE)*$AC$3))</f>
        <v/>
      </c>
      <c r="AX805" s="3" t="str">
        <f>IF($L805="","",IF(SUM($AJ805:AK805)=0,$AE805,VLOOKUP($AP805,BaseEqptCdF!$C$5:$R$161,16,FALSE)*$AC$3))</f>
        <v/>
      </c>
      <c r="AY805" s="3" t="str">
        <f>IF($L805="","",IF(SUM($AJ805:AL805)=0,$AE805,VLOOKUP($AP805,BaseEqptCdF!$C$5:$R$161,16,FALSE)*$AC$3))</f>
        <v/>
      </c>
      <c r="AZ805" s="3" t="str">
        <f>IF($L805="","",IF(SUM($AJ805:AM805)=0,$AE805,VLOOKUP($AP805,BaseEqptCdF!$C$5:$R$161,16,FALSE)*$AC$3))</f>
        <v/>
      </c>
      <c r="BA805" s="3" t="str">
        <f>IF($L805="","",IF(SUM($AJ805:AN805)=0,$AE805,VLOOKUP($AP805,BaseEqptCdF!$C$5:$R$161,16,FALSE)*$AC$3))</f>
        <v/>
      </c>
      <c r="BB805" s="2">
        <f t="shared" si="105"/>
        <v>0</v>
      </c>
      <c r="BC805" s="3" t="str">
        <f>IF($L805="","",IF(SUM($AJ805:AJ805)=0,$AF805,IF(LEFT(VLOOKUP($AP805,BaseEqptCdF!$C$5:$E$161,3,FALSE),2)="SD",0,IF(LEFT(VLOOKUP($AP805,BaseEqptCdF!$C$5:$E$161,3,FALSE),2)="SB",1*52,VLOOKUP($AP805,BaseEqptCdF!$C$5:$S$161,12,FALSE)*0.2*300))))</f>
        <v/>
      </c>
      <c r="BD805" s="3" t="str">
        <f>IF($L805="","",IF(SUM($AJ805:AK805)=0,$AF805,IF(LEFT(VLOOKUP($AP805,BaseEqptCdF!$C$5:$E$161,3,FALSE),2)="SD",0,IF(LEFT(VLOOKUP($AP805,BaseEqptCdF!$C$5:$E$161,3,FALSE),2)="SB",1*52,VLOOKUP($AP805,BaseEqptCdF!$C$5:$S$161,12,FALSE)*0.2*300))))</f>
        <v/>
      </c>
      <c r="BE805" s="3" t="str">
        <f>IF($L805="","",IF(SUM($AJ805:AL805)=0,$AF805,IF(LEFT(VLOOKUP($AP805,BaseEqptCdF!$C$5:$E$161,3,FALSE),2)="SD",0,IF(LEFT(VLOOKUP($AP805,BaseEqptCdF!$C$5:$E$161,3,FALSE),2)="SB",1*52,VLOOKUP($AP805,BaseEqptCdF!$C$5:$S$161,12,FALSE)*0.2*300))))</f>
        <v/>
      </c>
      <c r="BF805" s="3" t="str">
        <f>IF($L805="","",IF(SUM($AJ805:AM805)=0,$AF805,IF(LEFT(VLOOKUP($AP805,BaseEqptCdF!$C$5:$E$161,3,FALSE),2)="SD",0,IF(LEFT(VLOOKUP($AP805,BaseEqptCdF!$C$5:$E$161,3,FALSE),2)="SB",1*52,VLOOKUP($AP805,BaseEqptCdF!$C$5:$S$161,12,FALSE)*0.2*300))))</f>
        <v/>
      </c>
      <c r="BG805" s="3" t="str">
        <f>IF($L805="","",IF(SUM($AJ805:AN805)=0,$AF805,IF(LEFT(VLOOKUP($AP805,BaseEqptCdF!$C$5:$E$161,3,FALSE),2)="SD",0,IF(LEFT(VLOOKUP($AP805,BaseEqptCdF!$C$5:$E$161,3,FALSE),2)="SB",1*52,VLOOKUP($AP805,BaseEqptCdF!$C$5:$S$161,12,FALSE)*0.2*300))))</f>
        <v/>
      </c>
      <c r="BH805" s="2">
        <f t="shared" si="106"/>
        <v>0</v>
      </c>
    </row>
    <row r="806" spans="1:60" x14ac:dyDescent="0.25">
      <c r="A806" s="296" t="str">
        <f t="array" ref="A806">IF($C806="","",INDEX(Prog!$B$8:$D$300,MATCH($C806,nivo1,0),1))</f>
        <v/>
      </c>
      <c r="B806" s="296" t="str">
        <f t="array" ref="B806">IF($C806="","",INDEX(Prog!$B$8:$D$300,MATCH($C806,nivo1,0),2))</f>
        <v/>
      </c>
      <c r="C806" s="273"/>
      <c r="D806" s="267"/>
      <c r="E806" s="273"/>
      <c r="F806" s="273"/>
      <c r="G806" s="273"/>
      <c r="H806" s="273"/>
      <c r="I806" s="273"/>
      <c r="J806" s="273"/>
      <c r="K806" s="274"/>
      <c r="L806" s="273"/>
      <c r="M806" s="273"/>
      <c r="N806" s="273"/>
      <c r="O806" s="275"/>
      <c r="P806" s="273"/>
      <c r="Q806" s="273"/>
      <c r="R806" s="273"/>
      <c r="S806" s="273"/>
      <c r="T806" s="276"/>
      <c r="U806" s="276"/>
      <c r="V806" s="276"/>
      <c r="W806" s="276"/>
      <c r="X806" s="277"/>
      <c r="Y806" s="278"/>
      <c r="AA806" s="8" t="str">
        <f>IF($L806="","",VLOOKUP($L806,BaseEqptCdF!$C$5:$E$161,2,FALSE))</f>
        <v/>
      </c>
      <c r="AB806" s="8" t="str">
        <f>IF($L806="","",VLOOKUP($L806,BaseEqptCdF!$C$5:$E$161,3,FALSE))</f>
        <v/>
      </c>
      <c r="AC806" s="7" t="str">
        <f>IF($L806="","",VLOOKUP($L806,BaseEqptCdF!$C$5:$I$161,6,FALSE))</f>
        <v/>
      </c>
      <c r="AD806" s="7" t="str">
        <f>IF($L806="","",VLOOKUP($L806,BaseEqptCdF!$C$5:$I$161,7,FALSE))</f>
        <v/>
      </c>
      <c r="AE806" s="3" t="str">
        <f>IF($L806="","",VLOOKUP($L806,BaseEqptCdF!$C$5:$R$161,16,FALSE)*$AC$3)</f>
        <v/>
      </c>
      <c r="AF806" s="3" t="str">
        <f>IF($L806="","",IF(LEFT($AB806,2)="SD",0,IF(LEFT($AB806,2)="SB",1*52,IF($N806=Prog!$P$17,VLOOKUP($L806,BaseEqptCdF!$C$5:$P$161,14,FALSE)*1*300,VLOOKUP($L806,BaseEqptCdF!$C$5:$P$161,12,FALSE)*0.2*300))))</f>
        <v/>
      </c>
      <c r="AG806" s="6" t="str">
        <f t="shared" si="107"/>
        <v/>
      </c>
      <c r="AH806" s="6">
        <f>IF($U806=Prog!$S$18,YEAR($X806),"")</f>
        <v>1900</v>
      </c>
      <c r="AI806" s="5" t="str">
        <f>IF(OR($AG806="",$U806=Prog!$S$18),"",IF(OR($U806=Prog!$S$17,$U806=Prog!$S$16),YEAR($X806),IF($AG806="ND","ND",$AI$8+$O806)))</f>
        <v/>
      </c>
      <c r="AJ806" s="3" t="str">
        <f t="shared" si="102"/>
        <v/>
      </c>
      <c r="AK806" s="3" t="str">
        <f t="shared" si="101"/>
        <v/>
      </c>
      <c r="AL806" s="3" t="str">
        <f t="shared" si="101"/>
        <v/>
      </c>
      <c r="AM806" s="3" t="str">
        <f t="shared" si="101"/>
        <v/>
      </c>
      <c r="AN806" s="3" t="str">
        <f t="shared" si="101"/>
        <v/>
      </c>
      <c r="AO806" s="2">
        <f t="shared" si="103"/>
        <v>0</v>
      </c>
      <c r="AP806" s="4"/>
      <c r="AQ806" s="3">
        <f>IF(AJ806=1,VLOOKUP($AP806,BaseEqptCdF!$C$5:$R$161,16,FALSE),0)</f>
        <v>0</v>
      </c>
      <c r="AR806" s="3">
        <f>IF(AK806=1,VLOOKUP($AP806,BaseEqptCdF!$C$5:$R$161,16,FALSE),0)</f>
        <v>0</v>
      </c>
      <c r="AS806" s="3">
        <f>IF(AL806=1,VLOOKUP($AP806,BaseEqptCdF!$C$5:$R$161,16,FALSE),0)</f>
        <v>0</v>
      </c>
      <c r="AT806" s="3">
        <f>IF(AM806=1,VLOOKUP($AP806,BaseEqptCdF!$C$5:$R$161,16,FALSE),0)</f>
        <v>0</v>
      </c>
      <c r="AU806" s="3">
        <f>IF(AN806=1,VLOOKUP($AP806,BaseEqptCdF!$C$5:$R$161,16,FALSE),0)</f>
        <v>0</v>
      </c>
      <c r="AV806" s="2">
        <f t="shared" si="104"/>
        <v>0</v>
      </c>
      <c r="AW806" s="3" t="str">
        <f>IF($L806="","",IF(SUM($AJ806:AJ806)=0,$AE806,VLOOKUP($AP806,BaseEqptCdF!$C$5:$R$161,16,FALSE)*$AC$3))</f>
        <v/>
      </c>
      <c r="AX806" s="3" t="str">
        <f>IF($L806="","",IF(SUM($AJ806:AK806)=0,$AE806,VLOOKUP($AP806,BaseEqptCdF!$C$5:$R$161,16,FALSE)*$AC$3))</f>
        <v/>
      </c>
      <c r="AY806" s="3" t="str">
        <f>IF($L806="","",IF(SUM($AJ806:AL806)=0,$AE806,VLOOKUP($AP806,BaseEqptCdF!$C$5:$R$161,16,FALSE)*$AC$3))</f>
        <v/>
      </c>
      <c r="AZ806" s="3" t="str">
        <f>IF($L806="","",IF(SUM($AJ806:AM806)=0,$AE806,VLOOKUP($AP806,BaseEqptCdF!$C$5:$R$161,16,FALSE)*$AC$3))</f>
        <v/>
      </c>
      <c r="BA806" s="3" t="str">
        <f>IF($L806="","",IF(SUM($AJ806:AN806)=0,$AE806,VLOOKUP($AP806,BaseEqptCdF!$C$5:$R$161,16,FALSE)*$AC$3))</f>
        <v/>
      </c>
      <c r="BB806" s="2">
        <f t="shared" si="105"/>
        <v>0</v>
      </c>
      <c r="BC806" s="3" t="str">
        <f>IF($L806="","",IF(SUM($AJ806:AJ806)=0,$AF806,IF(LEFT(VLOOKUP($AP806,BaseEqptCdF!$C$5:$E$161,3,FALSE),2)="SD",0,IF(LEFT(VLOOKUP($AP806,BaseEqptCdF!$C$5:$E$161,3,FALSE),2)="SB",1*52,VLOOKUP($AP806,BaseEqptCdF!$C$5:$S$161,12,FALSE)*0.2*300))))</f>
        <v/>
      </c>
      <c r="BD806" s="3" t="str">
        <f>IF($L806="","",IF(SUM($AJ806:AK806)=0,$AF806,IF(LEFT(VLOOKUP($AP806,BaseEqptCdF!$C$5:$E$161,3,FALSE),2)="SD",0,IF(LEFT(VLOOKUP($AP806,BaseEqptCdF!$C$5:$E$161,3,FALSE),2)="SB",1*52,VLOOKUP($AP806,BaseEqptCdF!$C$5:$S$161,12,FALSE)*0.2*300))))</f>
        <v/>
      </c>
      <c r="BE806" s="3" t="str">
        <f>IF($L806="","",IF(SUM($AJ806:AL806)=0,$AF806,IF(LEFT(VLOOKUP($AP806,BaseEqptCdF!$C$5:$E$161,3,FALSE),2)="SD",0,IF(LEFT(VLOOKUP($AP806,BaseEqptCdF!$C$5:$E$161,3,FALSE),2)="SB",1*52,VLOOKUP($AP806,BaseEqptCdF!$C$5:$S$161,12,FALSE)*0.2*300))))</f>
        <v/>
      </c>
      <c r="BF806" s="3" t="str">
        <f>IF($L806="","",IF(SUM($AJ806:AM806)=0,$AF806,IF(LEFT(VLOOKUP($AP806,BaseEqptCdF!$C$5:$E$161,3,FALSE),2)="SD",0,IF(LEFT(VLOOKUP($AP806,BaseEqptCdF!$C$5:$E$161,3,FALSE),2)="SB",1*52,VLOOKUP($AP806,BaseEqptCdF!$C$5:$S$161,12,FALSE)*0.2*300))))</f>
        <v/>
      </c>
      <c r="BG806" s="3" t="str">
        <f>IF($L806="","",IF(SUM($AJ806:AN806)=0,$AF806,IF(LEFT(VLOOKUP($AP806,BaseEqptCdF!$C$5:$E$161,3,FALSE),2)="SD",0,IF(LEFT(VLOOKUP($AP806,BaseEqptCdF!$C$5:$E$161,3,FALSE),2)="SB",1*52,VLOOKUP($AP806,BaseEqptCdF!$C$5:$S$161,12,FALSE)*0.2*300))))</f>
        <v/>
      </c>
      <c r="BH806" s="2">
        <f t="shared" si="106"/>
        <v>0</v>
      </c>
    </row>
    <row r="807" spans="1:60" x14ac:dyDescent="0.25">
      <c r="A807" s="296" t="str">
        <f t="array" ref="A807">IF($C807="","",INDEX(Prog!$B$8:$D$300,MATCH($C807,nivo1,0),1))</f>
        <v/>
      </c>
      <c r="B807" s="296" t="str">
        <f t="array" ref="B807">IF($C807="","",INDEX(Prog!$B$8:$D$300,MATCH($C807,nivo1,0),2))</f>
        <v/>
      </c>
      <c r="C807" s="273"/>
      <c r="D807" s="267"/>
      <c r="E807" s="273"/>
      <c r="F807" s="273"/>
      <c r="G807" s="273"/>
      <c r="H807" s="273"/>
      <c r="I807" s="273"/>
      <c r="J807" s="273"/>
      <c r="K807" s="274"/>
      <c r="L807" s="273"/>
      <c r="M807" s="273"/>
      <c r="N807" s="273"/>
      <c r="O807" s="275"/>
      <c r="P807" s="273"/>
      <c r="Q807" s="273"/>
      <c r="R807" s="273"/>
      <c r="S807" s="273"/>
      <c r="T807" s="276"/>
      <c r="U807" s="276"/>
      <c r="V807" s="276"/>
      <c r="W807" s="276"/>
      <c r="X807" s="277"/>
      <c r="Y807" s="278"/>
      <c r="AA807" s="8" t="str">
        <f>IF($L807="","",VLOOKUP($L807,BaseEqptCdF!$C$5:$E$161,2,FALSE))</f>
        <v/>
      </c>
      <c r="AB807" s="8" t="str">
        <f>IF($L807="","",VLOOKUP($L807,BaseEqptCdF!$C$5:$E$161,3,FALSE))</f>
        <v/>
      </c>
      <c r="AC807" s="7" t="str">
        <f>IF($L807="","",VLOOKUP($L807,BaseEqptCdF!$C$5:$I$161,6,FALSE))</f>
        <v/>
      </c>
      <c r="AD807" s="7" t="str">
        <f>IF($L807="","",VLOOKUP($L807,BaseEqptCdF!$C$5:$I$161,7,FALSE))</f>
        <v/>
      </c>
      <c r="AE807" s="3" t="str">
        <f>IF($L807="","",VLOOKUP($L807,BaseEqptCdF!$C$5:$R$161,16,FALSE)*$AC$3)</f>
        <v/>
      </c>
      <c r="AF807" s="3" t="str">
        <f>IF($L807="","",IF(LEFT($AB807,2)="SD",0,IF(LEFT($AB807,2)="SB",1*52,IF($N807=Prog!$P$17,VLOOKUP($L807,BaseEqptCdF!$C$5:$P$161,14,FALSE)*1*300,VLOOKUP($L807,BaseEqptCdF!$C$5:$P$161,12,FALSE)*0.2*300))))</f>
        <v/>
      </c>
      <c r="AG807" s="6" t="str">
        <f t="shared" si="107"/>
        <v/>
      </c>
      <c r="AH807" s="6">
        <f>IF($U807=Prog!$S$18,YEAR($X807),"")</f>
        <v>1900</v>
      </c>
      <c r="AI807" s="5" t="str">
        <f>IF(OR($AG807="",$U807=Prog!$S$18),"",IF(OR($U807=Prog!$S$17,$U807=Prog!$S$16),YEAR($X807),IF($AG807="ND","ND",$AI$8+$O807)))</f>
        <v/>
      </c>
      <c r="AJ807" s="3" t="str">
        <f t="shared" si="102"/>
        <v/>
      </c>
      <c r="AK807" s="3" t="str">
        <f t="shared" si="101"/>
        <v/>
      </c>
      <c r="AL807" s="3" t="str">
        <f t="shared" si="101"/>
        <v/>
      </c>
      <c r="AM807" s="3" t="str">
        <f t="shared" si="101"/>
        <v/>
      </c>
      <c r="AN807" s="3" t="str">
        <f t="shared" si="101"/>
        <v/>
      </c>
      <c r="AO807" s="2">
        <f t="shared" si="103"/>
        <v>0</v>
      </c>
      <c r="AP807" s="4"/>
      <c r="AQ807" s="3">
        <f>IF(AJ807=1,VLOOKUP($AP807,BaseEqptCdF!$C$5:$R$161,16,FALSE),0)</f>
        <v>0</v>
      </c>
      <c r="AR807" s="3">
        <f>IF(AK807=1,VLOOKUP($AP807,BaseEqptCdF!$C$5:$R$161,16,FALSE),0)</f>
        <v>0</v>
      </c>
      <c r="AS807" s="3">
        <f>IF(AL807=1,VLOOKUP($AP807,BaseEqptCdF!$C$5:$R$161,16,FALSE),0)</f>
        <v>0</v>
      </c>
      <c r="AT807" s="3">
        <f>IF(AM807=1,VLOOKUP($AP807,BaseEqptCdF!$C$5:$R$161,16,FALSE),0)</f>
        <v>0</v>
      </c>
      <c r="AU807" s="3">
        <f>IF(AN807=1,VLOOKUP($AP807,BaseEqptCdF!$C$5:$R$161,16,FALSE),0)</f>
        <v>0</v>
      </c>
      <c r="AV807" s="2">
        <f t="shared" si="104"/>
        <v>0</v>
      </c>
      <c r="AW807" s="3" t="str">
        <f>IF($L807="","",IF(SUM($AJ807:AJ807)=0,$AE807,VLOOKUP($AP807,BaseEqptCdF!$C$5:$R$161,16,FALSE)*$AC$3))</f>
        <v/>
      </c>
      <c r="AX807" s="3" t="str">
        <f>IF($L807="","",IF(SUM($AJ807:AK807)=0,$AE807,VLOOKUP($AP807,BaseEqptCdF!$C$5:$R$161,16,FALSE)*$AC$3))</f>
        <v/>
      </c>
      <c r="AY807" s="3" t="str">
        <f>IF($L807="","",IF(SUM($AJ807:AL807)=0,$AE807,VLOOKUP($AP807,BaseEqptCdF!$C$5:$R$161,16,FALSE)*$AC$3))</f>
        <v/>
      </c>
      <c r="AZ807" s="3" t="str">
        <f>IF($L807="","",IF(SUM($AJ807:AM807)=0,$AE807,VLOOKUP($AP807,BaseEqptCdF!$C$5:$R$161,16,FALSE)*$AC$3))</f>
        <v/>
      </c>
      <c r="BA807" s="3" t="str">
        <f>IF($L807="","",IF(SUM($AJ807:AN807)=0,$AE807,VLOOKUP($AP807,BaseEqptCdF!$C$5:$R$161,16,FALSE)*$AC$3))</f>
        <v/>
      </c>
      <c r="BB807" s="2">
        <f t="shared" si="105"/>
        <v>0</v>
      </c>
      <c r="BC807" s="3" t="str">
        <f>IF($L807="","",IF(SUM($AJ807:AJ807)=0,$AF807,IF(LEFT(VLOOKUP($AP807,BaseEqptCdF!$C$5:$E$161,3,FALSE),2)="SD",0,IF(LEFT(VLOOKUP($AP807,BaseEqptCdF!$C$5:$E$161,3,FALSE),2)="SB",1*52,VLOOKUP($AP807,BaseEqptCdF!$C$5:$S$161,12,FALSE)*0.2*300))))</f>
        <v/>
      </c>
      <c r="BD807" s="3" t="str">
        <f>IF($L807="","",IF(SUM($AJ807:AK807)=0,$AF807,IF(LEFT(VLOOKUP($AP807,BaseEqptCdF!$C$5:$E$161,3,FALSE),2)="SD",0,IF(LEFT(VLOOKUP($AP807,BaseEqptCdF!$C$5:$E$161,3,FALSE),2)="SB",1*52,VLOOKUP($AP807,BaseEqptCdF!$C$5:$S$161,12,FALSE)*0.2*300))))</f>
        <v/>
      </c>
      <c r="BE807" s="3" t="str">
        <f>IF($L807="","",IF(SUM($AJ807:AL807)=0,$AF807,IF(LEFT(VLOOKUP($AP807,BaseEqptCdF!$C$5:$E$161,3,FALSE),2)="SD",0,IF(LEFT(VLOOKUP($AP807,BaseEqptCdF!$C$5:$E$161,3,FALSE),2)="SB",1*52,VLOOKUP($AP807,BaseEqptCdF!$C$5:$S$161,12,FALSE)*0.2*300))))</f>
        <v/>
      </c>
      <c r="BF807" s="3" t="str">
        <f>IF($L807="","",IF(SUM($AJ807:AM807)=0,$AF807,IF(LEFT(VLOOKUP($AP807,BaseEqptCdF!$C$5:$E$161,3,FALSE),2)="SD",0,IF(LEFT(VLOOKUP($AP807,BaseEqptCdF!$C$5:$E$161,3,FALSE),2)="SB",1*52,VLOOKUP($AP807,BaseEqptCdF!$C$5:$S$161,12,FALSE)*0.2*300))))</f>
        <v/>
      </c>
      <c r="BG807" s="3" t="str">
        <f>IF($L807="","",IF(SUM($AJ807:AN807)=0,$AF807,IF(LEFT(VLOOKUP($AP807,BaseEqptCdF!$C$5:$E$161,3,FALSE),2)="SD",0,IF(LEFT(VLOOKUP($AP807,BaseEqptCdF!$C$5:$E$161,3,FALSE),2)="SB",1*52,VLOOKUP($AP807,BaseEqptCdF!$C$5:$S$161,12,FALSE)*0.2*300))))</f>
        <v/>
      </c>
      <c r="BH807" s="2">
        <f t="shared" si="106"/>
        <v>0</v>
      </c>
    </row>
    <row r="808" spans="1:60" x14ac:dyDescent="0.25">
      <c r="A808" s="296" t="str">
        <f t="array" ref="A808">IF($C808="","",INDEX(Prog!$B$8:$D$300,MATCH($C808,nivo1,0),1))</f>
        <v/>
      </c>
      <c r="B808" s="296" t="str">
        <f t="array" ref="B808">IF($C808="","",INDEX(Prog!$B$8:$D$300,MATCH($C808,nivo1,0),2))</f>
        <v/>
      </c>
      <c r="C808" s="273"/>
      <c r="D808" s="267"/>
      <c r="E808" s="273"/>
      <c r="F808" s="273"/>
      <c r="G808" s="273"/>
      <c r="H808" s="273"/>
      <c r="I808" s="273"/>
      <c r="J808" s="273"/>
      <c r="K808" s="274"/>
      <c r="L808" s="273"/>
      <c r="M808" s="273"/>
      <c r="N808" s="273"/>
      <c r="O808" s="275"/>
      <c r="P808" s="273"/>
      <c r="Q808" s="273"/>
      <c r="R808" s="273"/>
      <c r="S808" s="273"/>
      <c r="T808" s="276"/>
      <c r="U808" s="276"/>
      <c r="V808" s="276"/>
      <c r="W808" s="276"/>
      <c r="X808" s="277"/>
      <c r="Y808" s="278"/>
      <c r="AA808" s="8" t="str">
        <f>IF($L808="","",VLOOKUP($L808,BaseEqptCdF!$C$5:$E$161,2,FALSE))</f>
        <v/>
      </c>
      <c r="AB808" s="8" t="str">
        <f>IF($L808="","",VLOOKUP($L808,BaseEqptCdF!$C$5:$E$161,3,FALSE))</f>
        <v/>
      </c>
      <c r="AC808" s="7" t="str">
        <f>IF($L808="","",VLOOKUP($L808,BaseEqptCdF!$C$5:$I$161,6,FALSE))</f>
        <v/>
      </c>
      <c r="AD808" s="7" t="str">
        <f>IF($L808="","",VLOOKUP($L808,BaseEqptCdF!$C$5:$I$161,7,FALSE))</f>
        <v/>
      </c>
      <c r="AE808" s="3" t="str">
        <f>IF($L808="","",VLOOKUP($L808,BaseEqptCdF!$C$5:$R$161,16,FALSE)*$AC$3)</f>
        <v/>
      </c>
      <c r="AF808" s="3" t="str">
        <f>IF($L808="","",IF(LEFT($AB808,2)="SD",0,IF(LEFT($AB808,2)="SB",1*52,IF($N808=Prog!$P$17,VLOOKUP($L808,BaseEqptCdF!$C$5:$P$161,14,FALSE)*1*300,VLOOKUP($L808,BaseEqptCdF!$C$5:$P$161,12,FALSE)*0.2*300))))</f>
        <v/>
      </c>
      <c r="AG808" s="6" t="str">
        <f t="shared" si="107"/>
        <v/>
      </c>
      <c r="AH808" s="6">
        <f>IF($U808=Prog!$S$18,YEAR($X808),"")</f>
        <v>1900</v>
      </c>
      <c r="AI808" s="5" t="str">
        <f>IF(OR($AG808="",$U808=Prog!$S$18),"",IF(OR($U808=Prog!$S$17,$U808=Prog!$S$16),YEAR($X808),IF($AG808="ND","ND",$AI$8+$O808)))</f>
        <v/>
      </c>
      <c r="AJ808" s="3" t="str">
        <f t="shared" si="102"/>
        <v/>
      </c>
      <c r="AK808" s="3" t="str">
        <f t="shared" si="101"/>
        <v/>
      </c>
      <c r="AL808" s="3" t="str">
        <f t="shared" si="101"/>
        <v/>
      </c>
      <c r="AM808" s="3" t="str">
        <f t="shared" si="101"/>
        <v/>
      </c>
      <c r="AN808" s="3" t="str">
        <f t="shared" si="101"/>
        <v/>
      </c>
      <c r="AO808" s="2">
        <f t="shared" si="103"/>
        <v>0</v>
      </c>
      <c r="AP808" s="4"/>
      <c r="AQ808" s="3">
        <f>IF(AJ808=1,VLOOKUP($AP808,BaseEqptCdF!$C$5:$R$161,16,FALSE),0)</f>
        <v>0</v>
      </c>
      <c r="AR808" s="3">
        <f>IF(AK808=1,VLOOKUP($AP808,BaseEqptCdF!$C$5:$R$161,16,FALSE),0)</f>
        <v>0</v>
      </c>
      <c r="AS808" s="3">
        <f>IF(AL808=1,VLOOKUP($AP808,BaseEqptCdF!$C$5:$R$161,16,FALSE),0)</f>
        <v>0</v>
      </c>
      <c r="AT808" s="3">
        <f>IF(AM808=1,VLOOKUP($AP808,BaseEqptCdF!$C$5:$R$161,16,FALSE),0)</f>
        <v>0</v>
      </c>
      <c r="AU808" s="3">
        <f>IF(AN808=1,VLOOKUP($AP808,BaseEqptCdF!$C$5:$R$161,16,FALSE),0)</f>
        <v>0</v>
      </c>
      <c r="AV808" s="2">
        <f t="shared" si="104"/>
        <v>0</v>
      </c>
      <c r="AW808" s="3" t="str">
        <f>IF($L808="","",IF(SUM($AJ808:AJ808)=0,$AE808,VLOOKUP($AP808,BaseEqptCdF!$C$5:$R$161,16,FALSE)*$AC$3))</f>
        <v/>
      </c>
      <c r="AX808" s="3" t="str">
        <f>IF($L808="","",IF(SUM($AJ808:AK808)=0,$AE808,VLOOKUP($AP808,BaseEqptCdF!$C$5:$R$161,16,FALSE)*$AC$3))</f>
        <v/>
      </c>
      <c r="AY808" s="3" t="str">
        <f>IF($L808="","",IF(SUM($AJ808:AL808)=0,$AE808,VLOOKUP($AP808,BaseEqptCdF!$C$5:$R$161,16,FALSE)*$AC$3))</f>
        <v/>
      </c>
      <c r="AZ808" s="3" t="str">
        <f>IF($L808="","",IF(SUM($AJ808:AM808)=0,$AE808,VLOOKUP($AP808,BaseEqptCdF!$C$5:$R$161,16,FALSE)*$AC$3))</f>
        <v/>
      </c>
      <c r="BA808" s="3" t="str">
        <f>IF($L808="","",IF(SUM($AJ808:AN808)=0,$AE808,VLOOKUP($AP808,BaseEqptCdF!$C$5:$R$161,16,FALSE)*$AC$3))</f>
        <v/>
      </c>
      <c r="BB808" s="2">
        <f t="shared" si="105"/>
        <v>0</v>
      </c>
      <c r="BC808" s="3" t="str">
        <f>IF($L808="","",IF(SUM($AJ808:AJ808)=0,$AF808,IF(LEFT(VLOOKUP($AP808,BaseEqptCdF!$C$5:$E$161,3,FALSE),2)="SD",0,IF(LEFT(VLOOKUP($AP808,BaseEqptCdF!$C$5:$E$161,3,FALSE),2)="SB",1*52,VLOOKUP($AP808,BaseEqptCdF!$C$5:$S$161,12,FALSE)*0.2*300))))</f>
        <v/>
      </c>
      <c r="BD808" s="3" t="str">
        <f>IF($L808="","",IF(SUM($AJ808:AK808)=0,$AF808,IF(LEFT(VLOOKUP($AP808,BaseEqptCdF!$C$5:$E$161,3,FALSE),2)="SD",0,IF(LEFT(VLOOKUP($AP808,BaseEqptCdF!$C$5:$E$161,3,FALSE),2)="SB",1*52,VLOOKUP($AP808,BaseEqptCdF!$C$5:$S$161,12,FALSE)*0.2*300))))</f>
        <v/>
      </c>
      <c r="BE808" s="3" t="str">
        <f>IF($L808="","",IF(SUM($AJ808:AL808)=0,$AF808,IF(LEFT(VLOOKUP($AP808,BaseEqptCdF!$C$5:$E$161,3,FALSE),2)="SD",0,IF(LEFT(VLOOKUP($AP808,BaseEqptCdF!$C$5:$E$161,3,FALSE),2)="SB",1*52,VLOOKUP($AP808,BaseEqptCdF!$C$5:$S$161,12,FALSE)*0.2*300))))</f>
        <v/>
      </c>
      <c r="BF808" s="3" t="str">
        <f>IF($L808="","",IF(SUM($AJ808:AM808)=0,$AF808,IF(LEFT(VLOOKUP($AP808,BaseEqptCdF!$C$5:$E$161,3,FALSE),2)="SD",0,IF(LEFT(VLOOKUP($AP808,BaseEqptCdF!$C$5:$E$161,3,FALSE),2)="SB",1*52,VLOOKUP($AP808,BaseEqptCdF!$C$5:$S$161,12,FALSE)*0.2*300))))</f>
        <v/>
      </c>
      <c r="BG808" s="3" t="str">
        <f>IF($L808="","",IF(SUM($AJ808:AN808)=0,$AF808,IF(LEFT(VLOOKUP($AP808,BaseEqptCdF!$C$5:$E$161,3,FALSE),2)="SD",0,IF(LEFT(VLOOKUP($AP808,BaseEqptCdF!$C$5:$E$161,3,FALSE),2)="SB",1*52,VLOOKUP($AP808,BaseEqptCdF!$C$5:$S$161,12,FALSE)*0.2*300))))</f>
        <v/>
      </c>
      <c r="BH808" s="2">
        <f t="shared" si="106"/>
        <v>0</v>
      </c>
    </row>
    <row r="809" spans="1:60" x14ac:dyDescent="0.25">
      <c r="A809" s="296" t="str">
        <f t="array" ref="A809">IF($C809="","",INDEX(Prog!$B$8:$D$300,MATCH($C809,nivo1,0),1))</f>
        <v/>
      </c>
      <c r="B809" s="296" t="str">
        <f t="array" ref="B809">IF($C809="","",INDEX(Prog!$B$8:$D$300,MATCH($C809,nivo1,0),2))</f>
        <v/>
      </c>
      <c r="C809" s="273"/>
      <c r="D809" s="267"/>
      <c r="E809" s="273"/>
      <c r="F809" s="273"/>
      <c r="G809" s="273"/>
      <c r="H809" s="273"/>
      <c r="I809" s="273"/>
      <c r="J809" s="273"/>
      <c r="K809" s="274"/>
      <c r="L809" s="273"/>
      <c r="M809" s="273"/>
      <c r="N809" s="273"/>
      <c r="O809" s="275"/>
      <c r="P809" s="273"/>
      <c r="Q809" s="273"/>
      <c r="R809" s="273"/>
      <c r="S809" s="273"/>
      <c r="T809" s="276"/>
      <c r="U809" s="276"/>
      <c r="V809" s="276"/>
      <c r="W809" s="276"/>
      <c r="X809" s="277"/>
      <c r="Y809" s="278"/>
      <c r="AA809" s="8" t="str">
        <f>IF($L809="","",VLOOKUP($L809,BaseEqptCdF!$C$5:$E$161,2,FALSE))</f>
        <v/>
      </c>
      <c r="AB809" s="8" t="str">
        <f>IF($L809="","",VLOOKUP($L809,BaseEqptCdF!$C$5:$E$161,3,FALSE))</f>
        <v/>
      </c>
      <c r="AC809" s="7" t="str">
        <f>IF($L809="","",VLOOKUP($L809,BaseEqptCdF!$C$5:$I$161,6,FALSE))</f>
        <v/>
      </c>
      <c r="AD809" s="7" t="str">
        <f>IF($L809="","",VLOOKUP($L809,BaseEqptCdF!$C$5:$I$161,7,FALSE))</f>
        <v/>
      </c>
      <c r="AE809" s="3" t="str">
        <f>IF($L809="","",VLOOKUP($L809,BaseEqptCdF!$C$5:$R$161,16,FALSE)*$AC$3)</f>
        <v/>
      </c>
      <c r="AF809" s="3" t="str">
        <f>IF($L809="","",IF(LEFT($AB809,2)="SD",0,IF(LEFT($AB809,2)="SB",1*52,IF($N809=Prog!$P$17,VLOOKUP($L809,BaseEqptCdF!$C$5:$P$161,14,FALSE)*1*300,VLOOKUP($L809,BaseEqptCdF!$C$5:$P$161,12,FALSE)*0.2*300))))</f>
        <v/>
      </c>
      <c r="AG809" s="6" t="str">
        <f t="shared" si="107"/>
        <v/>
      </c>
      <c r="AH809" s="6">
        <f>IF($U809=Prog!$S$18,YEAR($X809),"")</f>
        <v>1900</v>
      </c>
      <c r="AI809" s="5" t="str">
        <f>IF(OR($AG809="",$U809=Prog!$S$18),"",IF(OR($U809=Prog!$S$17,$U809=Prog!$S$16),YEAR($X809),IF($AG809="ND","ND",$AI$8+$O809)))</f>
        <v/>
      </c>
      <c r="AJ809" s="3" t="str">
        <f t="shared" si="102"/>
        <v/>
      </c>
      <c r="AK809" s="3" t="str">
        <f t="shared" si="101"/>
        <v/>
      </c>
      <c r="AL809" s="3" t="str">
        <f t="shared" si="101"/>
        <v/>
      </c>
      <c r="AM809" s="3" t="str">
        <f t="shared" si="101"/>
        <v/>
      </c>
      <c r="AN809" s="3" t="str">
        <f t="shared" si="101"/>
        <v/>
      </c>
      <c r="AO809" s="2">
        <f t="shared" si="103"/>
        <v>0</v>
      </c>
      <c r="AP809" s="4"/>
      <c r="AQ809" s="3">
        <f>IF(AJ809=1,VLOOKUP($AP809,BaseEqptCdF!$C$5:$R$161,16,FALSE),0)</f>
        <v>0</v>
      </c>
      <c r="AR809" s="3">
        <f>IF(AK809=1,VLOOKUP($AP809,BaseEqptCdF!$C$5:$R$161,16,FALSE),0)</f>
        <v>0</v>
      </c>
      <c r="AS809" s="3">
        <f>IF(AL809=1,VLOOKUP($AP809,BaseEqptCdF!$C$5:$R$161,16,FALSE),0)</f>
        <v>0</v>
      </c>
      <c r="AT809" s="3">
        <f>IF(AM809=1,VLOOKUP($AP809,BaseEqptCdF!$C$5:$R$161,16,FALSE),0)</f>
        <v>0</v>
      </c>
      <c r="AU809" s="3">
        <f>IF(AN809=1,VLOOKUP($AP809,BaseEqptCdF!$C$5:$R$161,16,FALSE),0)</f>
        <v>0</v>
      </c>
      <c r="AV809" s="2">
        <f t="shared" si="104"/>
        <v>0</v>
      </c>
      <c r="AW809" s="3" t="str">
        <f>IF($L809="","",IF(SUM($AJ809:AJ809)=0,$AE809,VLOOKUP($AP809,BaseEqptCdF!$C$5:$R$161,16,FALSE)*$AC$3))</f>
        <v/>
      </c>
      <c r="AX809" s="3" t="str">
        <f>IF($L809="","",IF(SUM($AJ809:AK809)=0,$AE809,VLOOKUP($AP809,BaseEqptCdF!$C$5:$R$161,16,FALSE)*$AC$3))</f>
        <v/>
      </c>
      <c r="AY809" s="3" t="str">
        <f>IF($L809="","",IF(SUM($AJ809:AL809)=0,$AE809,VLOOKUP($AP809,BaseEqptCdF!$C$5:$R$161,16,FALSE)*$AC$3))</f>
        <v/>
      </c>
      <c r="AZ809" s="3" t="str">
        <f>IF($L809="","",IF(SUM($AJ809:AM809)=0,$AE809,VLOOKUP($AP809,BaseEqptCdF!$C$5:$R$161,16,FALSE)*$AC$3))</f>
        <v/>
      </c>
      <c r="BA809" s="3" t="str">
        <f>IF($L809="","",IF(SUM($AJ809:AN809)=0,$AE809,VLOOKUP($AP809,BaseEqptCdF!$C$5:$R$161,16,FALSE)*$AC$3))</f>
        <v/>
      </c>
      <c r="BB809" s="2">
        <f t="shared" si="105"/>
        <v>0</v>
      </c>
      <c r="BC809" s="3" t="str">
        <f>IF($L809="","",IF(SUM($AJ809:AJ809)=0,$AF809,IF(LEFT(VLOOKUP($AP809,BaseEqptCdF!$C$5:$E$161,3,FALSE),2)="SD",0,IF(LEFT(VLOOKUP($AP809,BaseEqptCdF!$C$5:$E$161,3,FALSE),2)="SB",1*52,VLOOKUP($AP809,BaseEqptCdF!$C$5:$S$161,12,FALSE)*0.2*300))))</f>
        <v/>
      </c>
      <c r="BD809" s="3" t="str">
        <f>IF($L809="","",IF(SUM($AJ809:AK809)=0,$AF809,IF(LEFT(VLOOKUP($AP809,BaseEqptCdF!$C$5:$E$161,3,FALSE),2)="SD",0,IF(LEFT(VLOOKUP($AP809,BaseEqptCdF!$C$5:$E$161,3,FALSE),2)="SB",1*52,VLOOKUP($AP809,BaseEqptCdF!$C$5:$S$161,12,FALSE)*0.2*300))))</f>
        <v/>
      </c>
      <c r="BE809" s="3" t="str">
        <f>IF($L809="","",IF(SUM($AJ809:AL809)=0,$AF809,IF(LEFT(VLOOKUP($AP809,BaseEqptCdF!$C$5:$E$161,3,FALSE),2)="SD",0,IF(LEFT(VLOOKUP($AP809,BaseEqptCdF!$C$5:$E$161,3,FALSE),2)="SB",1*52,VLOOKUP($AP809,BaseEqptCdF!$C$5:$S$161,12,FALSE)*0.2*300))))</f>
        <v/>
      </c>
      <c r="BF809" s="3" t="str">
        <f>IF($L809="","",IF(SUM($AJ809:AM809)=0,$AF809,IF(LEFT(VLOOKUP($AP809,BaseEqptCdF!$C$5:$E$161,3,FALSE),2)="SD",0,IF(LEFT(VLOOKUP($AP809,BaseEqptCdF!$C$5:$E$161,3,FALSE),2)="SB",1*52,VLOOKUP($AP809,BaseEqptCdF!$C$5:$S$161,12,FALSE)*0.2*300))))</f>
        <v/>
      </c>
      <c r="BG809" s="3" t="str">
        <f>IF($L809="","",IF(SUM($AJ809:AN809)=0,$AF809,IF(LEFT(VLOOKUP($AP809,BaseEqptCdF!$C$5:$E$161,3,FALSE),2)="SD",0,IF(LEFT(VLOOKUP($AP809,BaseEqptCdF!$C$5:$E$161,3,FALSE),2)="SB",1*52,VLOOKUP($AP809,BaseEqptCdF!$C$5:$S$161,12,FALSE)*0.2*300))))</f>
        <v/>
      </c>
      <c r="BH809" s="2">
        <f t="shared" si="106"/>
        <v>0</v>
      </c>
    </row>
    <row r="810" spans="1:60" x14ac:dyDescent="0.25">
      <c r="A810" s="296" t="str">
        <f t="array" ref="A810">IF($C810="","",INDEX(Prog!$B$8:$D$300,MATCH($C810,nivo1,0),1))</f>
        <v/>
      </c>
      <c r="B810" s="296" t="str">
        <f t="array" ref="B810">IF($C810="","",INDEX(Prog!$B$8:$D$300,MATCH($C810,nivo1,0),2))</f>
        <v/>
      </c>
      <c r="C810" s="273"/>
      <c r="D810" s="267"/>
      <c r="E810" s="273"/>
      <c r="F810" s="273"/>
      <c r="G810" s="273"/>
      <c r="H810" s="273"/>
      <c r="I810" s="273"/>
      <c r="J810" s="273"/>
      <c r="K810" s="274"/>
      <c r="L810" s="273"/>
      <c r="M810" s="273"/>
      <c r="N810" s="273"/>
      <c r="O810" s="275"/>
      <c r="P810" s="273"/>
      <c r="Q810" s="273"/>
      <c r="R810" s="273"/>
      <c r="S810" s="273"/>
      <c r="T810" s="276"/>
      <c r="U810" s="276"/>
      <c r="V810" s="276"/>
      <c r="W810" s="276"/>
      <c r="X810" s="277"/>
      <c r="Y810" s="278"/>
      <c r="AA810" s="8" t="str">
        <f>IF($L810="","",VLOOKUP($L810,BaseEqptCdF!$C$5:$E$161,2,FALSE))</f>
        <v/>
      </c>
      <c r="AB810" s="8" t="str">
        <f>IF($L810="","",VLOOKUP($L810,BaseEqptCdF!$C$5:$E$161,3,FALSE))</f>
        <v/>
      </c>
      <c r="AC810" s="7" t="str">
        <f>IF($L810="","",VLOOKUP($L810,BaseEqptCdF!$C$5:$I$161,6,FALSE))</f>
        <v/>
      </c>
      <c r="AD810" s="7" t="str">
        <f>IF($L810="","",VLOOKUP($L810,BaseEqptCdF!$C$5:$I$161,7,FALSE))</f>
        <v/>
      </c>
      <c r="AE810" s="3" t="str">
        <f>IF($L810="","",VLOOKUP($L810,BaseEqptCdF!$C$5:$R$161,16,FALSE)*$AC$3)</f>
        <v/>
      </c>
      <c r="AF810" s="3" t="str">
        <f>IF($L810="","",IF(LEFT($AB810,2)="SD",0,IF(LEFT($AB810,2)="SB",1*52,IF($N810=Prog!$P$17,VLOOKUP($L810,BaseEqptCdF!$C$5:$P$161,14,FALSE)*1*300,VLOOKUP($L810,BaseEqptCdF!$C$5:$P$161,12,FALSE)*0.2*300))))</f>
        <v/>
      </c>
      <c r="AG810" s="6" t="str">
        <f t="shared" si="107"/>
        <v/>
      </c>
      <c r="AH810" s="6">
        <f>IF($U810=Prog!$S$18,YEAR($X810),"")</f>
        <v>1900</v>
      </c>
      <c r="AI810" s="5" t="str">
        <f>IF(OR($AG810="",$U810=Prog!$S$18),"",IF(OR($U810=Prog!$S$17,$U810=Prog!$S$16),YEAR($X810),IF($AG810="ND","ND",$AI$8+$O810)))</f>
        <v/>
      </c>
      <c r="AJ810" s="3" t="str">
        <f t="shared" si="102"/>
        <v/>
      </c>
      <c r="AK810" s="3" t="str">
        <f t="shared" si="101"/>
        <v/>
      </c>
      <c r="AL810" s="3" t="str">
        <f t="shared" si="101"/>
        <v/>
      </c>
      <c r="AM810" s="3" t="str">
        <f t="shared" si="101"/>
        <v/>
      </c>
      <c r="AN810" s="3" t="str">
        <f t="shared" si="101"/>
        <v/>
      </c>
      <c r="AO810" s="2">
        <f t="shared" si="103"/>
        <v>0</v>
      </c>
      <c r="AP810" s="4"/>
      <c r="AQ810" s="3">
        <f>IF(AJ810=1,VLOOKUP($AP810,BaseEqptCdF!$C$5:$R$161,16,FALSE),0)</f>
        <v>0</v>
      </c>
      <c r="AR810" s="3">
        <f>IF(AK810=1,VLOOKUP($AP810,BaseEqptCdF!$C$5:$R$161,16,FALSE),0)</f>
        <v>0</v>
      </c>
      <c r="AS810" s="3">
        <f>IF(AL810=1,VLOOKUP($AP810,BaseEqptCdF!$C$5:$R$161,16,FALSE),0)</f>
        <v>0</v>
      </c>
      <c r="AT810" s="3">
        <f>IF(AM810=1,VLOOKUP($AP810,BaseEqptCdF!$C$5:$R$161,16,FALSE),0)</f>
        <v>0</v>
      </c>
      <c r="AU810" s="3">
        <f>IF(AN810=1,VLOOKUP($AP810,BaseEqptCdF!$C$5:$R$161,16,FALSE),0)</f>
        <v>0</v>
      </c>
      <c r="AV810" s="2">
        <f t="shared" si="104"/>
        <v>0</v>
      </c>
      <c r="AW810" s="3" t="str">
        <f>IF($L810="","",IF(SUM($AJ810:AJ810)=0,$AE810,VLOOKUP($AP810,BaseEqptCdF!$C$5:$R$161,16,FALSE)*$AC$3))</f>
        <v/>
      </c>
      <c r="AX810" s="3" t="str">
        <f>IF($L810="","",IF(SUM($AJ810:AK810)=0,$AE810,VLOOKUP($AP810,BaseEqptCdF!$C$5:$R$161,16,FALSE)*$AC$3))</f>
        <v/>
      </c>
      <c r="AY810" s="3" t="str">
        <f>IF($L810="","",IF(SUM($AJ810:AL810)=0,$AE810,VLOOKUP($AP810,BaseEqptCdF!$C$5:$R$161,16,FALSE)*$AC$3))</f>
        <v/>
      </c>
      <c r="AZ810" s="3" t="str">
        <f>IF($L810="","",IF(SUM($AJ810:AM810)=0,$AE810,VLOOKUP($AP810,BaseEqptCdF!$C$5:$R$161,16,FALSE)*$AC$3))</f>
        <v/>
      </c>
      <c r="BA810" s="3" t="str">
        <f>IF($L810="","",IF(SUM($AJ810:AN810)=0,$AE810,VLOOKUP($AP810,BaseEqptCdF!$C$5:$R$161,16,FALSE)*$AC$3))</f>
        <v/>
      </c>
      <c r="BB810" s="2">
        <f t="shared" si="105"/>
        <v>0</v>
      </c>
      <c r="BC810" s="3" t="str">
        <f>IF($L810="","",IF(SUM($AJ810:AJ810)=0,$AF810,IF(LEFT(VLOOKUP($AP810,BaseEqptCdF!$C$5:$E$161,3,FALSE),2)="SD",0,IF(LEFT(VLOOKUP($AP810,BaseEqptCdF!$C$5:$E$161,3,FALSE),2)="SB",1*52,VLOOKUP($AP810,BaseEqptCdF!$C$5:$S$161,12,FALSE)*0.2*300))))</f>
        <v/>
      </c>
      <c r="BD810" s="3" t="str">
        <f>IF($L810="","",IF(SUM($AJ810:AK810)=0,$AF810,IF(LEFT(VLOOKUP($AP810,BaseEqptCdF!$C$5:$E$161,3,FALSE),2)="SD",0,IF(LEFT(VLOOKUP($AP810,BaseEqptCdF!$C$5:$E$161,3,FALSE),2)="SB",1*52,VLOOKUP($AP810,BaseEqptCdF!$C$5:$S$161,12,FALSE)*0.2*300))))</f>
        <v/>
      </c>
      <c r="BE810" s="3" t="str">
        <f>IF($L810="","",IF(SUM($AJ810:AL810)=0,$AF810,IF(LEFT(VLOOKUP($AP810,BaseEqptCdF!$C$5:$E$161,3,FALSE),2)="SD",0,IF(LEFT(VLOOKUP($AP810,BaseEqptCdF!$C$5:$E$161,3,FALSE),2)="SB",1*52,VLOOKUP($AP810,BaseEqptCdF!$C$5:$S$161,12,FALSE)*0.2*300))))</f>
        <v/>
      </c>
      <c r="BF810" s="3" t="str">
        <f>IF($L810="","",IF(SUM($AJ810:AM810)=0,$AF810,IF(LEFT(VLOOKUP($AP810,BaseEqptCdF!$C$5:$E$161,3,FALSE),2)="SD",0,IF(LEFT(VLOOKUP($AP810,BaseEqptCdF!$C$5:$E$161,3,FALSE),2)="SB",1*52,VLOOKUP($AP810,BaseEqptCdF!$C$5:$S$161,12,FALSE)*0.2*300))))</f>
        <v/>
      </c>
      <c r="BG810" s="3" t="str">
        <f>IF($L810="","",IF(SUM($AJ810:AN810)=0,$AF810,IF(LEFT(VLOOKUP($AP810,BaseEqptCdF!$C$5:$E$161,3,FALSE),2)="SD",0,IF(LEFT(VLOOKUP($AP810,BaseEqptCdF!$C$5:$E$161,3,FALSE),2)="SB",1*52,VLOOKUP($AP810,BaseEqptCdF!$C$5:$S$161,12,FALSE)*0.2*300))))</f>
        <v/>
      </c>
      <c r="BH810" s="2">
        <f t="shared" si="106"/>
        <v>0</v>
      </c>
    </row>
    <row r="811" spans="1:60" x14ac:dyDescent="0.25">
      <c r="A811" s="296" t="str">
        <f t="array" ref="A811">IF($C811="","",INDEX(Prog!$B$8:$D$300,MATCH($C811,nivo1,0),1))</f>
        <v/>
      </c>
      <c r="B811" s="296" t="str">
        <f t="array" ref="B811">IF($C811="","",INDEX(Prog!$B$8:$D$300,MATCH($C811,nivo1,0),2))</f>
        <v/>
      </c>
      <c r="C811" s="273"/>
      <c r="D811" s="267"/>
      <c r="E811" s="273"/>
      <c r="F811" s="273"/>
      <c r="G811" s="273"/>
      <c r="H811" s="273"/>
      <c r="I811" s="273"/>
      <c r="J811" s="273"/>
      <c r="K811" s="274"/>
      <c r="L811" s="273"/>
      <c r="M811" s="273"/>
      <c r="N811" s="273"/>
      <c r="O811" s="275"/>
      <c r="P811" s="273"/>
      <c r="Q811" s="273"/>
      <c r="R811" s="273"/>
      <c r="S811" s="273"/>
      <c r="T811" s="276"/>
      <c r="U811" s="276"/>
      <c r="V811" s="276"/>
      <c r="W811" s="276"/>
      <c r="X811" s="277"/>
      <c r="Y811" s="278"/>
      <c r="AA811" s="8" t="str">
        <f>IF($L811="","",VLOOKUP($L811,BaseEqptCdF!$C$5:$E$161,2,FALSE))</f>
        <v/>
      </c>
      <c r="AB811" s="8" t="str">
        <f>IF($L811="","",VLOOKUP($L811,BaseEqptCdF!$C$5:$E$161,3,FALSE))</f>
        <v/>
      </c>
      <c r="AC811" s="7" t="str">
        <f>IF($L811="","",VLOOKUP($L811,BaseEqptCdF!$C$5:$I$161,6,FALSE))</f>
        <v/>
      </c>
      <c r="AD811" s="7" t="str">
        <f>IF($L811="","",VLOOKUP($L811,BaseEqptCdF!$C$5:$I$161,7,FALSE))</f>
        <v/>
      </c>
      <c r="AE811" s="3" t="str">
        <f>IF($L811="","",VLOOKUP($L811,BaseEqptCdF!$C$5:$R$161,16,FALSE)*$AC$3)</f>
        <v/>
      </c>
      <c r="AF811" s="3" t="str">
        <f>IF($L811="","",IF(LEFT($AB811,2)="SD",0,IF(LEFT($AB811,2)="SB",1*52,IF($N811=Prog!$P$17,VLOOKUP($L811,BaseEqptCdF!$C$5:$P$161,14,FALSE)*1*300,VLOOKUP($L811,BaseEqptCdF!$C$5:$P$161,12,FALSE)*0.2*300))))</f>
        <v/>
      </c>
      <c r="AG811" s="6" t="str">
        <f t="shared" si="107"/>
        <v/>
      </c>
      <c r="AH811" s="6">
        <f>IF($U811=Prog!$S$18,YEAR($X811),"")</f>
        <v>1900</v>
      </c>
      <c r="AI811" s="5" t="str">
        <f>IF(OR($AG811="",$U811=Prog!$S$18),"",IF(OR($U811=Prog!$S$17,$U811=Prog!$S$16),YEAR($X811),IF($AG811="ND","ND",$AI$8+$O811)))</f>
        <v/>
      </c>
      <c r="AJ811" s="3" t="str">
        <f t="shared" si="102"/>
        <v/>
      </c>
      <c r="AK811" s="3" t="str">
        <f t="shared" si="101"/>
        <v/>
      </c>
      <c r="AL811" s="3" t="str">
        <f t="shared" si="101"/>
        <v/>
      </c>
      <c r="AM811" s="3" t="str">
        <f t="shared" si="101"/>
        <v/>
      </c>
      <c r="AN811" s="3" t="str">
        <f t="shared" si="101"/>
        <v/>
      </c>
      <c r="AO811" s="2">
        <f t="shared" si="103"/>
        <v>0</v>
      </c>
      <c r="AP811" s="4"/>
      <c r="AQ811" s="3">
        <f>IF(AJ811=1,VLOOKUP($AP811,BaseEqptCdF!$C$5:$R$161,16,FALSE),0)</f>
        <v>0</v>
      </c>
      <c r="AR811" s="3">
        <f>IF(AK811=1,VLOOKUP($AP811,BaseEqptCdF!$C$5:$R$161,16,FALSE),0)</f>
        <v>0</v>
      </c>
      <c r="AS811" s="3">
        <f>IF(AL811=1,VLOOKUP($AP811,BaseEqptCdF!$C$5:$R$161,16,FALSE),0)</f>
        <v>0</v>
      </c>
      <c r="AT811" s="3">
        <f>IF(AM811=1,VLOOKUP($AP811,BaseEqptCdF!$C$5:$R$161,16,FALSE),0)</f>
        <v>0</v>
      </c>
      <c r="AU811" s="3">
        <f>IF(AN811=1,VLOOKUP($AP811,BaseEqptCdF!$C$5:$R$161,16,FALSE),0)</f>
        <v>0</v>
      </c>
      <c r="AV811" s="2">
        <f t="shared" si="104"/>
        <v>0</v>
      </c>
      <c r="AW811" s="3" t="str">
        <f>IF($L811="","",IF(SUM($AJ811:AJ811)=0,$AE811,VLOOKUP($AP811,BaseEqptCdF!$C$5:$R$161,16,FALSE)*$AC$3))</f>
        <v/>
      </c>
      <c r="AX811" s="3" t="str">
        <f>IF($L811="","",IF(SUM($AJ811:AK811)=0,$AE811,VLOOKUP($AP811,BaseEqptCdF!$C$5:$R$161,16,FALSE)*$AC$3))</f>
        <v/>
      </c>
      <c r="AY811" s="3" t="str">
        <f>IF($L811="","",IF(SUM($AJ811:AL811)=0,$AE811,VLOOKUP($AP811,BaseEqptCdF!$C$5:$R$161,16,FALSE)*$AC$3))</f>
        <v/>
      </c>
      <c r="AZ811" s="3" t="str">
        <f>IF($L811="","",IF(SUM($AJ811:AM811)=0,$AE811,VLOOKUP($AP811,BaseEqptCdF!$C$5:$R$161,16,FALSE)*$AC$3))</f>
        <v/>
      </c>
      <c r="BA811" s="3" t="str">
        <f>IF($L811="","",IF(SUM($AJ811:AN811)=0,$AE811,VLOOKUP($AP811,BaseEqptCdF!$C$5:$R$161,16,FALSE)*$AC$3))</f>
        <v/>
      </c>
      <c r="BB811" s="2">
        <f t="shared" si="105"/>
        <v>0</v>
      </c>
      <c r="BC811" s="3" t="str">
        <f>IF($L811="","",IF(SUM($AJ811:AJ811)=0,$AF811,IF(LEFT(VLOOKUP($AP811,BaseEqptCdF!$C$5:$E$161,3,FALSE),2)="SD",0,IF(LEFT(VLOOKUP($AP811,BaseEqptCdF!$C$5:$E$161,3,FALSE),2)="SB",1*52,VLOOKUP($AP811,BaseEqptCdF!$C$5:$S$161,12,FALSE)*0.2*300))))</f>
        <v/>
      </c>
      <c r="BD811" s="3" t="str">
        <f>IF($L811="","",IF(SUM($AJ811:AK811)=0,$AF811,IF(LEFT(VLOOKUP($AP811,BaseEqptCdF!$C$5:$E$161,3,FALSE),2)="SD",0,IF(LEFT(VLOOKUP($AP811,BaseEqptCdF!$C$5:$E$161,3,FALSE),2)="SB",1*52,VLOOKUP($AP811,BaseEqptCdF!$C$5:$S$161,12,FALSE)*0.2*300))))</f>
        <v/>
      </c>
      <c r="BE811" s="3" t="str">
        <f>IF($L811="","",IF(SUM($AJ811:AL811)=0,$AF811,IF(LEFT(VLOOKUP($AP811,BaseEqptCdF!$C$5:$E$161,3,FALSE),2)="SD",0,IF(LEFT(VLOOKUP($AP811,BaseEqptCdF!$C$5:$E$161,3,FALSE),2)="SB",1*52,VLOOKUP($AP811,BaseEqptCdF!$C$5:$S$161,12,FALSE)*0.2*300))))</f>
        <v/>
      </c>
      <c r="BF811" s="3" t="str">
        <f>IF($L811="","",IF(SUM($AJ811:AM811)=0,$AF811,IF(LEFT(VLOOKUP($AP811,BaseEqptCdF!$C$5:$E$161,3,FALSE),2)="SD",0,IF(LEFT(VLOOKUP($AP811,BaseEqptCdF!$C$5:$E$161,3,FALSE),2)="SB",1*52,VLOOKUP($AP811,BaseEqptCdF!$C$5:$S$161,12,FALSE)*0.2*300))))</f>
        <v/>
      </c>
      <c r="BG811" s="3" t="str">
        <f>IF($L811="","",IF(SUM($AJ811:AN811)=0,$AF811,IF(LEFT(VLOOKUP($AP811,BaseEqptCdF!$C$5:$E$161,3,FALSE),2)="SD",0,IF(LEFT(VLOOKUP($AP811,BaseEqptCdF!$C$5:$E$161,3,FALSE),2)="SB",1*52,VLOOKUP($AP811,BaseEqptCdF!$C$5:$S$161,12,FALSE)*0.2*300))))</f>
        <v/>
      </c>
      <c r="BH811" s="2">
        <f t="shared" si="106"/>
        <v>0</v>
      </c>
    </row>
    <row r="812" spans="1:60" x14ac:dyDescent="0.25">
      <c r="A812" s="296" t="str">
        <f t="array" ref="A812">IF($C812="","",INDEX(Prog!$B$8:$D$300,MATCH($C812,nivo1,0),1))</f>
        <v/>
      </c>
      <c r="B812" s="296" t="str">
        <f t="array" ref="B812">IF($C812="","",INDEX(Prog!$B$8:$D$300,MATCH($C812,nivo1,0),2))</f>
        <v/>
      </c>
      <c r="C812" s="273"/>
      <c r="D812" s="267"/>
      <c r="E812" s="273"/>
      <c r="F812" s="273"/>
      <c r="G812" s="273"/>
      <c r="H812" s="273"/>
      <c r="I812" s="273"/>
      <c r="J812" s="273"/>
      <c r="K812" s="274"/>
      <c r="L812" s="273"/>
      <c r="M812" s="273"/>
      <c r="N812" s="273"/>
      <c r="O812" s="275"/>
      <c r="P812" s="273"/>
      <c r="Q812" s="273"/>
      <c r="R812" s="273"/>
      <c r="S812" s="273"/>
      <c r="T812" s="276"/>
      <c r="U812" s="276"/>
      <c r="V812" s="276"/>
      <c r="W812" s="276"/>
      <c r="X812" s="277"/>
      <c r="Y812" s="278"/>
      <c r="AA812" s="8" t="str">
        <f>IF($L812="","",VLOOKUP($L812,BaseEqptCdF!$C$5:$E$161,2,FALSE))</f>
        <v/>
      </c>
      <c r="AB812" s="8" t="str">
        <f>IF($L812="","",VLOOKUP($L812,BaseEqptCdF!$C$5:$E$161,3,FALSE))</f>
        <v/>
      </c>
      <c r="AC812" s="7" t="str">
        <f>IF($L812="","",VLOOKUP($L812,BaseEqptCdF!$C$5:$I$161,6,FALSE))</f>
        <v/>
      </c>
      <c r="AD812" s="7" t="str">
        <f>IF($L812="","",VLOOKUP($L812,BaseEqptCdF!$C$5:$I$161,7,FALSE))</f>
        <v/>
      </c>
      <c r="AE812" s="3" t="str">
        <f>IF($L812="","",VLOOKUP($L812,BaseEqptCdF!$C$5:$R$161,16,FALSE)*$AC$3)</f>
        <v/>
      </c>
      <c r="AF812" s="3" t="str">
        <f>IF($L812="","",IF(LEFT($AB812,2)="SD",0,IF(LEFT($AB812,2)="SB",1*52,IF($N812=Prog!$P$17,VLOOKUP($L812,BaseEqptCdF!$C$5:$P$161,14,FALSE)*1*300,VLOOKUP($L812,BaseEqptCdF!$C$5:$P$161,12,FALSE)*0.2*300))))</f>
        <v/>
      </c>
      <c r="AG812" s="6" t="str">
        <f t="shared" si="107"/>
        <v/>
      </c>
      <c r="AH812" s="6">
        <f>IF($U812=Prog!$S$18,YEAR($X812),"")</f>
        <v>1900</v>
      </c>
      <c r="AI812" s="5" t="str">
        <f>IF(OR($AG812="",$U812=Prog!$S$18),"",IF(OR($U812=Prog!$S$17,$U812=Prog!$S$16),YEAR($X812),IF($AG812="ND","ND",$AI$8+$O812)))</f>
        <v/>
      </c>
      <c r="AJ812" s="3" t="str">
        <f t="shared" si="102"/>
        <v/>
      </c>
      <c r="AK812" s="3" t="str">
        <f t="shared" si="101"/>
        <v/>
      </c>
      <c r="AL812" s="3" t="str">
        <f t="shared" si="101"/>
        <v/>
      </c>
      <c r="AM812" s="3" t="str">
        <f t="shared" si="101"/>
        <v/>
      </c>
      <c r="AN812" s="3" t="str">
        <f t="shared" si="101"/>
        <v/>
      </c>
      <c r="AO812" s="2">
        <f t="shared" si="103"/>
        <v>0</v>
      </c>
      <c r="AP812" s="4"/>
      <c r="AQ812" s="3">
        <f>IF(AJ812=1,VLOOKUP($AP812,BaseEqptCdF!$C$5:$R$161,16,FALSE),0)</f>
        <v>0</v>
      </c>
      <c r="AR812" s="3">
        <f>IF(AK812=1,VLOOKUP($AP812,BaseEqptCdF!$C$5:$R$161,16,FALSE),0)</f>
        <v>0</v>
      </c>
      <c r="AS812" s="3">
        <f>IF(AL812=1,VLOOKUP($AP812,BaseEqptCdF!$C$5:$R$161,16,FALSE),0)</f>
        <v>0</v>
      </c>
      <c r="AT812" s="3">
        <f>IF(AM812=1,VLOOKUP($AP812,BaseEqptCdF!$C$5:$R$161,16,FALSE),0)</f>
        <v>0</v>
      </c>
      <c r="AU812" s="3">
        <f>IF(AN812=1,VLOOKUP($AP812,BaseEqptCdF!$C$5:$R$161,16,FALSE),0)</f>
        <v>0</v>
      </c>
      <c r="AV812" s="2">
        <f t="shared" si="104"/>
        <v>0</v>
      </c>
      <c r="AW812" s="3" t="str">
        <f>IF($L812="","",IF(SUM($AJ812:AJ812)=0,$AE812,VLOOKUP($AP812,BaseEqptCdF!$C$5:$R$161,16,FALSE)*$AC$3))</f>
        <v/>
      </c>
      <c r="AX812" s="3" t="str">
        <f>IF($L812="","",IF(SUM($AJ812:AK812)=0,$AE812,VLOOKUP($AP812,BaseEqptCdF!$C$5:$R$161,16,FALSE)*$AC$3))</f>
        <v/>
      </c>
      <c r="AY812" s="3" t="str">
        <f>IF($L812="","",IF(SUM($AJ812:AL812)=0,$AE812,VLOOKUP($AP812,BaseEqptCdF!$C$5:$R$161,16,FALSE)*$AC$3))</f>
        <v/>
      </c>
      <c r="AZ812" s="3" t="str">
        <f>IF($L812="","",IF(SUM($AJ812:AM812)=0,$AE812,VLOOKUP($AP812,BaseEqptCdF!$C$5:$R$161,16,FALSE)*$AC$3))</f>
        <v/>
      </c>
      <c r="BA812" s="3" t="str">
        <f>IF($L812="","",IF(SUM($AJ812:AN812)=0,$AE812,VLOOKUP($AP812,BaseEqptCdF!$C$5:$R$161,16,FALSE)*$AC$3))</f>
        <v/>
      </c>
      <c r="BB812" s="2">
        <f t="shared" si="105"/>
        <v>0</v>
      </c>
      <c r="BC812" s="3" t="str">
        <f>IF($L812="","",IF(SUM($AJ812:AJ812)=0,$AF812,IF(LEFT(VLOOKUP($AP812,BaseEqptCdF!$C$5:$E$161,3,FALSE),2)="SD",0,IF(LEFT(VLOOKUP($AP812,BaseEqptCdF!$C$5:$E$161,3,FALSE),2)="SB",1*52,VLOOKUP($AP812,BaseEqptCdF!$C$5:$S$161,12,FALSE)*0.2*300))))</f>
        <v/>
      </c>
      <c r="BD812" s="3" t="str">
        <f>IF($L812="","",IF(SUM($AJ812:AK812)=0,$AF812,IF(LEFT(VLOOKUP($AP812,BaseEqptCdF!$C$5:$E$161,3,FALSE),2)="SD",0,IF(LEFT(VLOOKUP($AP812,BaseEqptCdF!$C$5:$E$161,3,FALSE),2)="SB",1*52,VLOOKUP($AP812,BaseEqptCdF!$C$5:$S$161,12,FALSE)*0.2*300))))</f>
        <v/>
      </c>
      <c r="BE812" s="3" t="str">
        <f>IF($L812="","",IF(SUM($AJ812:AL812)=0,$AF812,IF(LEFT(VLOOKUP($AP812,BaseEqptCdF!$C$5:$E$161,3,FALSE),2)="SD",0,IF(LEFT(VLOOKUP($AP812,BaseEqptCdF!$C$5:$E$161,3,FALSE),2)="SB",1*52,VLOOKUP($AP812,BaseEqptCdF!$C$5:$S$161,12,FALSE)*0.2*300))))</f>
        <v/>
      </c>
      <c r="BF812" s="3" t="str">
        <f>IF($L812="","",IF(SUM($AJ812:AM812)=0,$AF812,IF(LEFT(VLOOKUP($AP812,BaseEqptCdF!$C$5:$E$161,3,FALSE),2)="SD",0,IF(LEFT(VLOOKUP($AP812,BaseEqptCdF!$C$5:$E$161,3,FALSE),2)="SB",1*52,VLOOKUP($AP812,BaseEqptCdF!$C$5:$S$161,12,FALSE)*0.2*300))))</f>
        <v/>
      </c>
      <c r="BG812" s="3" t="str">
        <f>IF($L812="","",IF(SUM($AJ812:AN812)=0,$AF812,IF(LEFT(VLOOKUP($AP812,BaseEqptCdF!$C$5:$E$161,3,FALSE),2)="SD",0,IF(LEFT(VLOOKUP($AP812,BaseEqptCdF!$C$5:$E$161,3,FALSE),2)="SB",1*52,VLOOKUP($AP812,BaseEqptCdF!$C$5:$S$161,12,FALSE)*0.2*300))))</f>
        <v/>
      </c>
      <c r="BH812" s="2">
        <f t="shared" si="106"/>
        <v>0</v>
      </c>
    </row>
    <row r="813" spans="1:60" x14ac:dyDescent="0.25">
      <c r="A813" s="296" t="str">
        <f t="array" ref="A813">IF($C813="","",INDEX(Prog!$B$8:$D$300,MATCH($C813,nivo1,0),1))</f>
        <v/>
      </c>
      <c r="B813" s="296" t="str">
        <f t="array" ref="B813">IF($C813="","",INDEX(Prog!$B$8:$D$300,MATCH($C813,nivo1,0),2))</f>
        <v/>
      </c>
      <c r="C813" s="273"/>
      <c r="D813" s="267"/>
      <c r="E813" s="273"/>
      <c r="F813" s="273"/>
      <c r="G813" s="273"/>
      <c r="H813" s="273"/>
      <c r="I813" s="273"/>
      <c r="J813" s="273"/>
      <c r="K813" s="274"/>
      <c r="L813" s="273"/>
      <c r="M813" s="273"/>
      <c r="N813" s="273"/>
      <c r="O813" s="275"/>
      <c r="P813" s="273"/>
      <c r="Q813" s="273"/>
      <c r="R813" s="273"/>
      <c r="S813" s="273"/>
      <c r="T813" s="276"/>
      <c r="U813" s="276"/>
      <c r="V813" s="276"/>
      <c r="W813" s="276"/>
      <c r="X813" s="277"/>
      <c r="Y813" s="278"/>
      <c r="AA813" s="8" t="str">
        <f>IF($L813="","",VLOOKUP($L813,BaseEqptCdF!$C$5:$E$161,2,FALSE))</f>
        <v/>
      </c>
      <c r="AB813" s="8" t="str">
        <f>IF($L813="","",VLOOKUP($L813,BaseEqptCdF!$C$5:$E$161,3,FALSE))</f>
        <v/>
      </c>
      <c r="AC813" s="7" t="str">
        <f>IF($L813="","",VLOOKUP($L813,BaseEqptCdF!$C$5:$I$161,6,FALSE))</f>
        <v/>
      </c>
      <c r="AD813" s="7" t="str">
        <f>IF($L813="","",VLOOKUP($L813,BaseEqptCdF!$C$5:$I$161,7,FALSE))</f>
        <v/>
      </c>
      <c r="AE813" s="3" t="str">
        <f>IF($L813="","",VLOOKUP($L813,BaseEqptCdF!$C$5:$R$161,16,FALSE)*$AC$3)</f>
        <v/>
      </c>
      <c r="AF813" s="3" t="str">
        <f>IF($L813="","",IF(LEFT($AB813,2)="SD",0,IF(LEFT($AB813,2)="SB",1*52,IF($N813=Prog!$P$17,VLOOKUP($L813,BaseEqptCdF!$C$5:$P$161,14,FALSE)*1*300,VLOOKUP($L813,BaseEqptCdF!$C$5:$P$161,12,FALSE)*0.2*300))))</f>
        <v/>
      </c>
      <c r="AG813" s="6" t="str">
        <f t="shared" si="107"/>
        <v/>
      </c>
      <c r="AH813" s="6">
        <f>IF($U813=Prog!$S$18,YEAR($X813),"")</f>
        <v>1900</v>
      </c>
      <c r="AI813" s="5" t="str">
        <f>IF(OR($AG813="",$U813=Prog!$S$18),"",IF(OR($U813=Prog!$S$17,$U813=Prog!$S$16),YEAR($X813),IF($AG813="ND","ND",$AI$8+$O813)))</f>
        <v/>
      </c>
      <c r="AJ813" s="3" t="str">
        <f t="shared" si="102"/>
        <v/>
      </c>
      <c r="AK813" s="3" t="str">
        <f t="shared" si="101"/>
        <v/>
      </c>
      <c r="AL813" s="3" t="str">
        <f t="shared" si="101"/>
        <v/>
      </c>
      <c r="AM813" s="3" t="str">
        <f t="shared" si="101"/>
        <v/>
      </c>
      <c r="AN813" s="3" t="str">
        <f t="shared" si="101"/>
        <v/>
      </c>
      <c r="AO813" s="2">
        <f t="shared" si="103"/>
        <v>0</v>
      </c>
      <c r="AP813" s="4"/>
      <c r="AQ813" s="3">
        <f>IF(AJ813=1,VLOOKUP($AP813,BaseEqptCdF!$C$5:$R$161,16,FALSE),0)</f>
        <v>0</v>
      </c>
      <c r="AR813" s="3">
        <f>IF(AK813=1,VLOOKUP($AP813,BaseEqptCdF!$C$5:$R$161,16,FALSE),0)</f>
        <v>0</v>
      </c>
      <c r="AS813" s="3">
        <f>IF(AL813=1,VLOOKUP($AP813,BaseEqptCdF!$C$5:$R$161,16,FALSE),0)</f>
        <v>0</v>
      </c>
      <c r="AT813" s="3">
        <f>IF(AM813=1,VLOOKUP($AP813,BaseEqptCdF!$C$5:$R$161,16,FALSE),0)</f>
        <v>0</v>
      </c>
      <c r="AU813" s="3">
        <f>IF(AN813=1,VLOOKUP($AP813,BaseEqptCdF!$C$5:$R$161,16,FALSE),0)</f>
        <v>0</v>
      </c>
      <c r="AV813" s="2">
        <f t="shared" si="104"/>
        <v>0</v>
      </c>
      <c r="AW813" s="3" t="str">
        <f>IF($L813="","",IF(SUM($AJ813:AJ813)=0,$AE813,VLOOKUP($AP813,BaseEqptCdF!$C$5:$R$161,16,FALSE)*$AC$3))</f>
        <v/>
      </c>
      <c r="AX813" s="3" t="str">
        <f>IF($L813="","",IF(SUM($AJ813:AK813)=0,$AE813,VLOOKUP($AP813,BaseEqptCdF!$C$5:$R$161,16,FALSE)*$AC$3))</f>
        <v/>
      </c>
      <c r="AY813" s="3" t="str">
        <f>IF($L813="","",IF(SUM($AJ813:AL813)=0,$AE813,VLOOKUP($AP813,BaseEqptCdF!$C$5:$R$161,16,FALSE)*$AC$3))</f>
        <v/>
      </c>
      <c r="AZ813" s="3" t="str">
        <f>IF($L813="","",IF(SUM($AJ813:AM813)=0,$AE813,VLOOKUP($AP813,BaseEqptCdF!$C$5:$R$161,16,FALSE)*$AC$3))</f>
        <v/>
      </c>
      <c r="BA813" s="3" t="str">
        <f>IF($L813="","",IF(SUM($AJ813:AN813)=0,$AE813,VLOOKUP($AP813,BaseEqptCdF!$C$5:$R$161,16,FALSE)*$AC$3))</f>
        <v/>
      </c>
      <c r="BB813" s="2">
        <f t="shared" si="105"/>
        <v>0</v>
      </c>
      <c r="BC813" s="3" t="str">
        <f>IF($L813="","",IF(SUM($AJ813:AJ813)=0,$AF813,IF(LEFT(VLOOKUP($AP813,BaseEqptCdF!$C$5:$E$161,3,FALSE),2)="SD",0,IF(LEFT(VLOOKUP($AP813,BaseEqptCdF!$C$5:$E$161,3,FALSE),2)="SB",1*52,VLOOKUP($AP813,BaseEqptCdF!$C$5:$S$161,12,FALSE)*0.2*300))))</f>
        <v/>
      </c>
      <c r="BD813" s="3" t="str">
        <f>IF($L813="","",IF(SUM($AJ813:AK813)=0,$AF813,IF(LEFT(VLOOKUP($AP813,BaseEqptCdF!$C$5:$E$161,3,FALSE),2)="SD",0,IF(LEFT(VLOOKUP($AP813,BaseEqptCdF!$C$5:$E$161,3,FALSE),2)="SB",1*52,VLOOKUP($AP813,BaseEqptCdF!$C$5:$S$161,12,FALSE)*0.2*300))))</f>
        <v/>
      </c>
      <c r="BE813" s="3" t="str">
        <f>IF($L813="","",IF(SUM($AJ813:AL813)=0,$AF813,IF(LEFT(VLOOKUP($AP813,BaseEqptCdF!$C$5:$E$161,3,FALSE),2)="SD",0,IF(LEFT(VLOOKUP($AP813,BaseEqptCdF!$C$5:$E$161,3,FALSE),2)="SB",1*52,VLOOKUP($AP813,BaseEqptCdF!$C$5:$S$161,12,FALSE)*0.2*300))))</f>
        <v/>
      </c>
      <c r="BF813" s="3" t="str">
        <f>IF($L813="","",IF(SUM($AJ813:AM813)=0,$AF813,IF(LEFT(VLOOKUP($AP813,BaseEqptCdF!$C$5:$E$161,3,FALSE),2)="SD",0,IF(LEFT(VLOOKUP($AP813,BaseEqptCdF!$C$5:$E$161,3,FALSE),2)="SB",1*52,VLOOKUP($AP813,BaseEqptCdF!$C$5:$S$161,12,FALSE)*0.2*300))))</f>
        <v/>
      </c>
      <c r="BG813" s="3" t="str">
        <f>IF($L813="","",IF(SUM($AJ813:AN813)=0,$AF813,IF(LEFT(VLOOKUP($AP813,BaseEqptCdF!$C$5:$E$161,3,FALSE),2)="SD",0,IF(LEFT(VLOOKUP($AP813,BaseEqptCdF!$C$5:$E$161,3,FALSE),2)="SB",1*52,VLOOKUP($AP813,BaseEqptCdF!$C$5:$S$161,12,FALSE)*0.2*300))))</f>
        <v/>
      </c>
      <c r="BH813" s="2">
        <f t="shared" si="106"/>
        <v>0</v>
      </c>
    </row>
    <row r="814" spans="1:60" x14ac:dyDescent="0.25">
      <c r="A814" s="296" t="str">
        <f t="array" ref="A814">IF($C814="","",INDEX(Prog!$B$8:$D$300,MATCH($C814,nivo1,0),1))</f>
        <v/>
      </c>
      <c r="B814" s="296" t="str">
        <f t="array" ref="B814">IF($C814="","",INDEX(Prog!$B$8:$D$300,MATCH($C814,nivo1,0),2))</f>
        <v/>
      </c>
      <c r="C814" s="273"/>
      <c r="D814" s="267"/>
      <c r="E814" s="273"/>
      <c r="F814" s="273"/>
      <c r="G814" s="273"/>
      <c r="H814" s="273"/>
      <c r="I814" s="273"/>
      <c r="J814" s="273"/>
      <c r="K814" s="274"/>
      <c r="L814" s="273"/>
      <c r="M814" s="273"/>
      <c r="N814" s="273"/>
      <c r="O814" s="275"/>
      <c r="P814" s="273"/>
      <c r="Q814" s="273"/>
      <c r="R814" s="273"/>
      <c r="S814" s="273"/>
      <c r="T814" s="276"/>
      <c r="U814" s="276"/>
      <c r="V814" s="276"/>
      <c r="W814" s="276"/>
      <c r="X814" s="277"/>
      <c r="Y814" s="278"/>
      <c r="AA814" s="8" t="str">
        <f>IF($L814="","",VLOOKUP($L814,BaseEqptCdF!$C$5:$E$161,2,FALSE))</f>
        <v/>
      </c>
      <c r="AB814" s="8" t="str">
        <f>IF($L814="","",VLOOKUP($L814,BaseEqptCdF!$C$5:$E$161,3,FALSE))</f>
        <v/>
      </c>
      <c r="AC814" s="7" t="str">
        <f>IF($L814="","",VLOOKUP($L814,BaseEqptCdF!$C$5:$I$161,6,FALSE))</f>
        <v/>
      </c>
      <c r="AD814" s="7" t="str">
        <f>IF($L814="","",VLOOKUP($L814,BaseEqptCdF!$C$5:$I$161,7,FALSE))</f>
        <v/>
      </c>
      <c r="AE814" s="3" t="str">
        <f>IF($L814="","",VLOOKUP($L814,BaseEqptCdF!$C$5:$R$161,16,FALSE)*$AC$3)</f>
        <v/>
      </c>
      <c r="AF814" s="3" t="str">
        <f>IF($L814="","",IF(LEFT($AB814,2)="SD",0,IF(LEFT($AB814,2)="SB",1*52,IF($N814=Prog!$P$17,VLOOKUP($L814,BaseEqptCdF!$C$5:$P$161,14,FALSE)*1*300,VLOOKUP($L814,BaseEqptCdF!$C$5:$P$161,12,FALSE)*0.2*300))))</f>
        <v/>
      </c>
      <c r="AG814" s="6" t="str">
        <f t="shared" si="107"/>
        <v/>
      </c>
      <c r="AH814" s="6">
        <f>IF($U814=Prog!$S$18,YEAR($X814),"")</f>
        <v>1900</v>
      </c>
      <c r="AI814" s="5" t="str">
        <f>IF(OR($AG814="",$U814=Prog!$S$18),"",IF(OR($U814=Prog!$S$17,$U814=Prog!$S$16),YEAR($X814),IF($AG814="ND","ND",$AI$8+$O814)))</f>
        <v/>
      </c>
      <c r="AJ814" s="3" t="str">
        <f t="shared" si="102"/>
        <v/>
      </c>
      <c r="AK814" s="3" t="str">
        <f t="shared" si="101"/>
        <v/>
      </c>
      <c r="AL814" s="3" t="str">
        <f t="shared" si="101"/>
        <v/>
      </c>
      <c r="AM814" s="3" t="str">
        <f t="shared" si="101"/>
        <v/>
      </c>
      <c r="AN814" s="3" t="str">
        <f t="shared" si="101"/>
        <v/>
      </c>
      <c r="AO814" s="2">
        <f t="shared" si="103"/>
        <v>0</v>
      </c>
      <c r="AP814" s="4"/>
      <c r="AQ814" s="3">
        <f>IF(AJ814=1,VLOOKUP($AP814,BaseEqptCdF!$C$5:$R$161,16,FALSE),0)</f>
        <v>0</v>
      </c>
      <c r="AR814" s="3">
        <f>IF(AK814=1,VLOOKUP($AP814,BaseEqptCdF!$C$5:$R$161,16,FALSE),0)</f>
        <v>0</v>
      </c>
      <c r="AS814" s="3">
        <f>IF(AL814=1,VLOOKUP($AP814,BaseEqptCdF!$C$5:$R$161,16,FALSE),0)</f>
        <v>0</v>
      </c>
      <c r="AT814" s="3">
        <f>IF(AM814=1,VLOOKUP($AP814,BaseEqptCdF!$C$5:$R$161,16,FALSE),0)</f>
        <v>0</v>
      </c>
      <c r="AU814" s="3">
        <f>IF(AN814=1,VLOOKUP($AP814,BaseEqptCdF!$C$5:$R$161,16,FALSE),0)</f>
        <v>0</v>
      </c>
      <c r="AV814" s="2">
        <f t="shared" si="104"/>
        <v>0</v>
      </c>
      <c r="AW814" s="3" t="str">
        <f>IF($L814="","",IF(SUM($AJ814:AJ814)=0,$AE814,VLOOKUP($AP814,BaseEqptCdF!$C$5:$R$161,16,FALSE)*$AC$3))</f>
        <v/>
      </c>
      <c r="AX814" s="3" t="str">
        <f>IF($L814="","",IF(SUM($AJ814:AK814)=0,$AE814,VLOOKUP($AP814,BaseEqptCdF!$C$5:$R$161,16,FALSE)*$AC$3))</f>
        <v/>
      </c>
      <c r="AY814" s="3" t="str">
        <f>IF($L814="","",IF(SUM($AJ814:AL814)=0,$AE814,VLOOKUP($AP814,BaseEqptCdF!$C$5:$R$161,16,FALSE)*$AC$3))</f>
        <v/>
      </c>
      <c r="AZ814" s="3" t="str">
        <f>IF($L814="","",IF(SUM($AJ814:AM814)=0,$AE814,VLOOKUP($AP814,BaseEqptCdF!$C$5:$R$161,16,FALSE)*$AC$3))</f>
        <v/>
      </c>
      <c r="BA814" s="3" t="str">
        <f>IF($L814="","",IF(SUM($AJ814:AN814)=0,$AE814,VLOOKUP($AP814,BaseEqptCdF!$C$5:$R$161,16,FALSE)*$AC$3))</f>
        <v/>
      </c>
      <c r="BB814" s="2">
        <f t="shared" si="105"/>
        <v>0</v>
      </c>
      <c r="BC814" s="3" t="str">
        <f>IF($L814="","",IF(SUM($AJ814:AJ814)=0,$AF814,IF(LEFT(VLOOKUP($AP814,BaseEqptCdF!$C$5:$E$161,3,FALSE),2)="SD",0,IF(LEFT(VLOOKUP($AP814,BaseEqptCdF!$C$5:$E$161,3,FALSE),2)="SB",1*52,VLOOKUP($AP814,BaseEqptCdF!$C$5:$S$161,12,FALSE)*0.2*300))))</f>
        <v/>
      </c>
      <c r="BD814" s="3" t="str">
        <f>IF($L814="","",IF(SUM($AJ814:AK814)=0,$AF814,IF(LEFT(VLOOKUP($AP814,BaseEqptCdF!$C$5:$E$161,3,FALSE),2)="SD",0,IF(LEFT(VLOOKUP($AP814,BaseEqptCdF!$C$5:$E$161,3,FALSE),2)="SB",1*52,VLOOKUP($AP814,BaseEqptCdF!$C$5:$S$161,12,FALSE)*0.2*300))))</f>
        <v/>
      </c>
      <c r="BE814" s="3" t="str">
        <f>IF($L814="","",IF(SUM($AJ814:AL814)=0,$AF814,IF(LEFT(VLOOKUP($AP814,BaseEqptCdF!$C$5:$E$161,3,FALSE),2)="SD",0,IF(LEFT(VLOOKUP($AP814,BaseEqptCdF!$C$5:$E$161,3,FALSE),2)="SB",1*52,VLOOKUP($AP814,BaseEqptCdF!$C$5:$S$161,12,FALSE)*0.2*300))))</f>
        <v/>
      </c>
      <c r="BF814" s="3" t="str">
        <f>IF($L814="","",IF(SUM($AJ814:AM814)=0,$AF814,IF(LEFT(VLOOKUP($AP814,BaseEqptCdF!$C$5:$E$161,3,FALSE),2)="SD",0,IF(LEFT(VLOOKUP($AP814,BaseEqptCdF!$C$5:$E$161,3,FALSE),2)="SB",1*52,VLOOKUP($AP814,BaseEqptCdF!$C$5:$S$161,12,FALSE)*0.2*300))))</f>
        <v/>
      </c>
      <c r="BG814" s="3" t="str">
        <f>IF($L814="","",IF(SUM($AJ814:AN814)=0,$AF814,IF(LEFT(VLOOKUP($AP814,BaseEqptCdF!$C$5:$E$161,3,FALSE),2)="SD",0,IF(LEFT(VLOOKUP($AP814,BaseEqptCdF!$C$5:$E$161,3,FALSE),2)="SB",1*52,VLOOKUP($AP814,BaseEqptCdF!$C$5:$S$161,12,FALSE)*0.2*300))))</f>
        <v/>
      </c>
      <c r="BH814" s="2">
        <f t="shared" si="106"/>
        <v>0</v>
      </c>
    </row>
    <row r="815" spans="1:60" x14ac:dyDescent="0.25">
      <c r="A815" s="296" t="str">
        <f t="array" ref="A815">IF($C815="","",INDEX(Prog!$B$8:$D$300,MATCH($C815,nivo1,0),1))</f>
        <v/>
      </c>
      <c r="B815" s="296" t="str">
        <f t="array" ref="B815">IF($C815="","",INDEX(Prog!$B$8:$D$300,MATCH($C815,nivo1,0),2))</f>
        <v/>
      </c>
      <c r="C815" s="273"/>
      <c r="D815" s="267"/>
      <c r="E815" s="273"/>
      <c r="F815" s="273"/>
      <c r="G815" s="273"/>
      <c r="H815" s="273"/>
      <c r="I815" s="273"/>
      <c r="J815" s="273"/>
      <c r="K815" s="274"/>
      <c r="L815" s="273"/>
      <c r="M815" s="273"/>
      <c r="N815" s="273"/>
      <c r="O815" s="275"/>
      <c r="P815" s="273"/>
      <c r="Q815" s="273"/>
      <c r="R815" s="273"/>
      <c r="S815" s="273"/>
      <c r="T815" s="276"/>
      <c r="U815" s="276"/>
      <c r="V815" s="276"/>
      <c r="W815" s="276"/>
      <c r="X815" s="277"/>
      <c r="Y815" s="278"/>
      <c r="AA815" s="8" t="str">
        <f>IF($L815="","",VLOOKUP($L815,BaseEqptCdF!$C$5:$E$161,2,FALSE))</f>
        <v/>
      </c>
      <c r="AB815" s="8" t="str">
        <f>IF($L815="","",VLOOKUP($L815,BaseEqptCdF!$C$5:$E$161,3,FALSE))</f>
        <v/>
      </c>
      <c r="AC815" s="7" t="str">
        <f>IF($L815="","",VLOOKUP($L815,BaseEqptCdF!$C$5:$I$161,6,FALSE))</f>
        <v/>
      </c>
      <c r="AD815" s="7" t="str">
        <f>IF($L815="","",VLOOKUP($L815,BaseEqptCdF!$C$5:$I$161,7,FALSE))</f>
        <v/>
      </c>
      <c r="AE815" s="3" t="str">
        <f>IF($L815="","",VLOOKUP($L815,BaseEqptCdF!$C$5:$R$161,16,FALSE)*$AC$3)</f>
        <v/>
      </c>
      <c r="AF815" s="3" t="str">
        <f>IF($L815="","",IF(LEFT($AB815,2)="SD",0,IF(LEFT($AB815,2)="SB",1*52,IF($N815=Prog!$P$17,VLOOKUP($L815,BaseEqptCdF!$C$5:$P$161,14,FALSE)*1*300,VLOOKUP($L815,BaseEqptCdF!$C$5:$P$161,12,FALSE)*0.2*300))))</f>
        <v/>
      </c>
      <c r="AG815" s="6" t="str">
        <f t="shared" si="107"/>
        <v/>
      </c>
      <c r="AH815" s="6">
        <f>IF($U815=Prog!$S$18,YEAR($X815),"")</f>
        <v>1900</v>
      </c>
      <c r="AI815" s="5" t="str">
        <f>IF(OR($AG815="",$U815=Prog!$S$18),"",IF(OR($U815=Prog!$S$17,$U815=Prog!$S$16),YEAR($X815),IF($AG815="ND","ND",$AI$8+$O815)))</f>
        <v/>
      </c>
      <c r="AJ815" s="3" t="str">
        <f t="shared" si="102"/>
        <v/>
      </c>
      <c r="AK815" s="3" t="str">
        <f t="shared" si="101"/>
        <v/>
      </c>
      <c r="AL815" s="3" t="str">
        <f t="shared" si="101"/>
        <v/>
      </c>
      <c r="AM815" s="3" t="str">
        <f t="shared" si="101"/>
        <v/>
      </c>
      <c r="AN815" s="3" t="str">
        <f t="shared" si="101"/>
        <v/>
      </c>
      <c r="AO815" s="2">
        <f t="shared" si="103"/>
        <v>0</v>
      </c>
      <c r="AP815" s="4"/>
      <c r="AQ815" s="3">
        <f>IF(AJ815=1,VLOOKUP($AP815,BaseEqptCdF!$C$5:$R$161,16,FALSE),0)</f>
        <v>0</v>
      </c>
      <c r="AR815" s="3">
        <f>IF(AK815=1,VLOOKUP($AP815,BaseEqptCdF!$C$5:$R$161,16,FALSE),0)</f>
        <v>0</v>
      </c>
      <c r="AS815" s="3">
        <f>IF(AL815=1,VLOOKUP($AP815,BaseEqptCdF!$C$5:$R$161,16,FALSE),0)</f>
        <v>0</v>
      </c>
      <c r="AT815" s="3">
        <f>IF(AM815=1,VLOOKUP($AP815,BaseEqptCdF!$C$5:$R$161,16,FALSE),0)</f>
        <v>0</v>
      </c>
      <c r="AU815" s="3">
        <f>IF(AN815=1,VLOOKUP($AP815,BaseEqptCdF!$C$5:$R$161,16,FALSE),0)</f>
        <v>0</v>
      </c>
      <c r="AV815" s="2">
        <f t="shared" si="104"/>
        <v>0</v>
      </c>
      <c r="AW815" s="3" t="str">
        <f>IF($L815="","",IF(SUM($AJ815:AJ815)=0,$AE815,VLOOKUP($AP815,BaseEqptCdF!$C$5:$R$161,16,FALSE)*$AC$3))</f>
        <v/>
      </c>
      <c r="AX815" s="3" t="str">
        <f>IF($L815="","",IF(SUM($AJ815:AK815)=0,$AE815,VLOOKUP($AP815,BaseEqptCdF!$C$5:$R$161,16,FALSE)*$AC$3))</f>
        <v/>
      </c>
      <c r="AY815" s="3" t="str">
        <f>IF($L815="","",IF(SUM($AJ815:AL815)=0,$AE815,VLOOKUP($AP815,BaseEqptCdF!$C$5:$R$161,16,FALSE)*$AC$3))</f>
        <v/>
      </c>
      <c r="AZ815" s="3" t="str">
        <f>IF($L815="","",IF(SUM($AJ815:AM815)=0,$AE815,VLOOKUP($AP815,BaseEqptCdF!$C$5:$R$161,16,FALSE)*$AC$3))</f>
        <v/>
      </c>
      <c r="BA815" s="3" t="str">
        <f>IF($L815="","",IF(SUM($AJ815:AN815)=0,$AE815,VLOOKUP($AP815,BaseEqptCdF!$C$5:$R$161,16,FALSE)*$AC$3))</f>
        <v/>
      </c>
      <c r="BB815" s="2">
        <f t="shared" si="105"/>
        <v>0</v>
      </c>
      <c r="BC815" s="3" t="str">
        <f>IF($L815="","",IF(SUM($AJ815:AJ815)=0,$AF815,IF(LEFT(VLOOKUP($AP815,BaseEqptCdF!$C$5:$E$161,3,FALSE),2)="SD",0,IF(LEFT(VLOOKUP($AP815,BaseEqptCdF!$C$5:$E$161,3,FALSE),2)="SB",1*52,VLOOKUP($AP815,BaseEqptCdF!$C$5:$S$161,12,FALSE)*0.2*300))))</f>
        <v/>
      </c>
      <c r="BD815" s="3" t="str">
        <f>IF($L815="","",IF(SUM($AJ815:AK815)=0,$AF815,IF(LEFT(VLOOKUP($AP815,BaseEqptCdF!$C$5:$E$161,3,FALSE),2)="SD",0,IF(LEFT(VLOOKUP($AP815,BaseEqptCdF!$C$5:$E$161,3,FALSE),2)="SB",1*52,VLOOKUP($AP815,BaseEqptCdF!$C$5:$S$161,12,FALSE)*0.2*300))))</f>
        <v/>
      </c>
      <c r="BE815" s="3" t="str">
        <f>IF($L815="","",IF(SUM($AJ815:AL815)=0,$AF815,IF(LEFT(VLOOKUP($AP815,BaseEqptCdF!$C$5:$E$161,3,FALSE),2)="SD",0,IF(LEFT(VLOOKUP($AP815,BaseEqptCdF!$C$5:$E$161,3,FALSE),2)="SB",1*52,VLOOKUP($AP815,BaseEqptCdF!$C$5:$S$161,12,FALSE)*0.2*300))))</f>
        <v/>
      </c>
      <c r="BF815" s="3" t="str">
        <f>IF($L815="","",IF(SUM($AJ815:AM815)=0,$AF815,IF(LEFT(VLOOKUP($AP815,BaseEqptCdF!$C$5:$E$161,3,FALSE),2)="SD",0,IF(LEFT(VLOOKUP($AP815,BaseEqptCdF!$C$5:$E$161,3,FALSE),2)="SB",1*52,VLOOKUP($AP815,BaseEqptCdF!$C$5:$S$161,12,FALSE)*0.2*300))))</f>
        <v/>
      </c>
      <c r="BG815" s="3" t="str">
        <f>IF($L815="","",IF(SUM($AJ815:AN815)=0,$AF815,IF(LEFT(VLOOKUP($AP815,BaseEqptCdF!$C$5:$E$161,3,FALSE),2)="SD",0,IF(LEFT(VLOOKUP($AP815,BaseEqptCdF!$C$5:$E$161,3,FALSE),2)="SB",1*52,VLOOKUP($AP815,BaseEqptCdF!$C$5:$S$161,12,FALSE)*0.2*300))))</f>
        <v/>
      </c>
      <c r="BH815" s="2">
        <f t="shared" si="106"/>
        <v>0</v>
      </c>
    </row>
    <row r="816" spans="1:60" x14ac:dyDescent="0.25">
      <c r="A816" s="296" t="str">
        <f t="array" ref="A816">IF($C816="","",INDEX(Prog!$B$8:$D$300,MATCH($C816,nivo1,0),1))</f>
        <v/>
      </c>
      <c r="B816" s="296" t="str">
        <f t="array" ref="B816">IF($C816="","",INDEX(Prog!$B$8:$D$300,MATCH($C816,nivo1,0),2))</f>
        <v/>
      </c>
      <c r="C816" s="273"/>
      <c r="D816" s="267"/>
      <c r="E816" s="273"/>
      <c r="F816" s="273"/>
      <c r="G816" s="273"/>
      <c r="H816" s="273"/>
      <c r="I816" s="273"/>
      <c r="J816" s="273"/>
      <c r="K816" s="274"/>
      <c r="L816" s="273"/>
      <c r="M816" s="273"/>
      <c r="N816" s="273"/>
      <c r="O816" s="275"/>
      <c r="P816" s="273"/>
      <c r="Q816" s="273"/>
      <c r="R816" s="273"/>
      <c r="S816" s="273"/>
      <c r="T816" s="276"/>
      <c r="U816" s="276"/>
      <c r="V816" s="276"/>
      <c r="W816" s="276"/>
      <c r="X816" s="277"/>
      <c r="Y816" s="278"/>
      <c r="AA816" s="8" t="str">
        <f>IF($L816="","",VLOOKUP($L816,BaseEqptCdF!$C$5:$E$161,2,FALSE))</f>
        <v/>
      </c>
      <c r="AB816" s="8" t="str">
        <f>IF($L816="","",VLOOKUP($L816,BaseEqptCdF!$C$5:$E$161,3,FALSE))</f>
        <v/>
      </c>
      <c r="AC816" s="7" t="str">
        <f>IF($L816="","",VLOOKUP($L816,BaseEqptCdF!$C$5:$I$161,6,FALSE))</f>
        <v/>
      </c>
      <c r="AD816" s="7" t="str">
        <f>IF($L816="","",VLOOKUP($L816,BaseEqptCdF!$C$5:$I$161,7,FALSE))</f>
        <v/>
      </c>
      <c r="AE816" s="3" t="str">
        <f>IF($L816="","",VLOOKUP($L816,BaseEqptCdF!$C$5:$R$161,16,FALSE)*$AC$3)</f>
        <v/>
      </c>
      <c r="AF816" s="3" t="str">
        <f>IF($L816="","",IF(LEFT($AB816,2)="SD",0,IF(LEFT($AB816,2)="SB",1*52,IF($N816=Prog!$P$17,VLOOKUP($L816,BaseEqptCdF!$C$5:$P$161,14,FALSE)*1*300,VLOOKUP($L816,BaseEqptCdF!$C$5:$P$161,12,FALSE)*0.2*300))))</f>
        <v/>
      </c>
      <c r="AG816" s="6" t="str">
        <f t="shared" si="107"/>
        <v/>
      </c>
      <c r="AH816" s="6">
        <f>IF($U816=Prog!$S$18,YEAR($X816),"")</f>
        <v>1900</v>
      </c>
      <c r="AI816" s="5" t="str">
        <f>IF(OR($AG816="",$U816=Prog!$S$18),"",IF(OR($U816=Prog!$S$17,$U816=Prog!$S$16),YEAR($X816),IF($AG816="ND","ND",$AI$8+$O816)))</f>
        <v/>
      </c>
      <c r="AJ816" s="3" t="str">
        <f t="shared" si="102"/>
        <v/>
      </c>
      <c r="AK816" s="3" t="str">
        <f t="shared" si="101"/>
        <v/>
      </c>
      <c r="AL816" s="3" t="str">
        <f t="shared" si="101"/>
        <v/>
      </c>
      <c r="AM816" s="3" t="str">
        <f t="shared" si="101"/>
        <v/>
      </c>
      <c r="AN816" s="3" t="str">
        <f t="shared" si="101"/>
        <v/>
      </c>
      <c r="AO816" s="2">
        <f t="shared" si="103"/>
        <v>0</v>
      </c>
      <c r="AP816" s="4"/>
      <c r="AQ816" s="3">
        <f>IF(AJ816=1,VLOOKUP($AP816,BaseEqptCdF!$C$5:$R$161,16,FALSE),0)</f>
        <v>0</v>
      </c>
      <c r="AR816" s="3">
        <f>IF(AK816=1,VLOOKUP($AP816,BaseEqptCdF!$C$5:$R$161,16,FALSE),0)</f>
        <v>0</v>
      </c>
      <c r="AS816" s="3">
        <f>IF(AL816=1,VLOOKUP($AP816,BaseEqptCdF!$C$5:$R$161,16,FALSE),0)</f>
        <v>0</v>
      </c>
      <c r="AT816" s="3">
        <f>IF(AM816=1,VLOOKUP($AP816,BaseEqptCdF!$C$5:$R$161,16,FALSE),0)</f>
        <v>0</v>
      </c>
      <c r="AU816" s="3">
        <f>IF(AN816=1,VLOOKUP($AP816,BaseEqptCdF!$C$5:$R$161,16,FALSE),0)</f>
        <v>0</v>
      </c>
      <c r="AV816" s="2">
        <f t="shared" si="104"/>
        <v>0</v>
      </c>
      <c r="AW816" s="3" t="str">
        <f>IF($L816="","",IF(SUM($AJ816:AJ816)=0,$AE816,VLOOKUP($AP816,BaseEqptCdF!$C$5:$R$161,16,FALSE)*$AC$3))</f>
        <v/>
      </c>
      <c r="AX816" s="3" t="str">
        <f>IF($L816="","",IF(SUM($AJ816:AK816)=0,$AE816,VLOOKUP($AP816,BaseEqptCdF!$C$5:$R$161,16,FALSE)*$AC$3))</f>
        <v/>
      </c>
      <c r="AY816" s="3" t="str">
        <f>IF($L816="","",IF(SUM($AJ816:AL816)=0,$AE816,VLOOKUP($AP816,BaseEqptCdF!$C$5:$R$161,16,FALSE)*$AC$3))</f>
        <v/>
      </c>
      <c r="AZ816" s="3" t="str">
        <f>IF($L816="","",IF(SUM($AJ816:AM816)=0,$AE816,VLOOKUP($AP816,BaseEqptCdF!$C$5:$R$161,16,FALSE)*$AC$3))</f>
        <v/>
      </c>
      <c r="BA816" s="3" t="str">
        <f>IF($L816="","",IF(SUM($AJ816:AN816)=0,$AE816,VLOOKUP($AP816,BaseEqptCdF!$C$5:$R$161,16,FALSE)*$AC$3))</f>
        <v/>
      </c>
      <c r="BB816" s="2">
        <f t="shared" si="105"/>
        <v>0</v>
      </c>
      <c r="BC816" s="3" t="str">
        <f>IF($L816="","",IF(SUM($AJ816:AJ816)=0,$AF816,IF(LEFT(VLOOKUP($AP816,BaseEqptCdF!$C$5:$E$161,3,FALSE),2)="SD",0,IF(LEFT(VLOOKUP($AP816,BaseEqptCdF!$C$5:$E$161,3,FALSE),2)="SB",1*52,VLOOKUP($AP816,BaseEqptCdF!$C$5:$S$161,12,FALSE)*0.2*300))))</f>
        <v/>
      </c>
      <c r="BD816" s="3" t="str">
        <f>IF($L816="","",IF(SUM($AJ816:AK816)=0,$AF816,IF(LEFT(VLOOKUP($AP816,BaseEqptCdF!$C$5:$E$161,3,FALSE),2)="SD",0,IF(LEFT(VLOOKUP($AP816,BaseEqptCdF!$C$5:$E$161,3,FALSE),2)="SB",1*52,VLOOKUP($AP816,BaseEqptCdF!$C$5:$S$161,12,FALSE)*0.2*300))))</f>
        <v/>
      </c>
      <c r="BE816" s="3" t="str">
        <f>IF($L816="","",IF(SUM($AJ816:AL816)=0,$AF816,IF(LEFT(VLOOKUP($AP816,BaseEqptCdF!$C$5:$E$161,3,FALSE),2)="SD",0,IF(LEFT(VLOOKUP($AP816,BaseEqptCdF!$C$5:$E$161,3,FALSE),2)="SB",1*52,VLOOKUP($AP816,BaseEqptCdF!$C$5:$S$161,12,FALSE)*0.2*300))))</f>
        <v/>
      </c>
      <c r="BF816" s="3" t="str">
        <f>IF($L816="","",IF(SUM($AJ816:AM816)=0,$AF816,IF(LEFT(VLOOKUP($AP816,BaseEqptCdF!$C$5:$E$161,3,FALSE),2)="SD",0,IF(LEFT(VLOOKUP($AP816,BaseEqptCdF!$C$5:$E$161,3,FALSE),2)="SB",1*52,VLOOKUP($AP816,BaseEqptCdF!$C$5:$S$161,12,FALSE)*0.2*300))))</f>
        <v/>
      </c>
      <c r="BG816" s="3" t="str">
        <f>IF($L816="","",IF(SUM($AJ816:AN816)=0,$AF816,IF(LEFT(VLOOKUP($AP816,BaseEqptCdF!$C$5:$E$161,3,FALSE),2)="SD",0,IF(LEFT(VLOOKUP($AP816,BaseEqptCdF!$C$5:$E$161,3,FALSE),2)="SB",1*52,VLOOKUP($AP816,BaseEqptCdF!$C$5:$S$161,12,FALSE)*0.2*300))))</f>
        <v/>
      </c>
      <c r="BH816" s="2">
        <f t="shared" si="106"/>
        <v>0</v>
      </c>
    </row>
    <row r="817" spans="1:60" x14ac:dyDescent="0.25">
      <c r="A817" s="296" t="str">
        <f t="array" ref="A817">IF($C817="","",INDEX(Prog!$B$8:$D$300,MATCH($C817,nivo1,0),1))</f>
        <v/>
      </c>
      <c r="B817" s="296" t="str">
        <f t="array" ref="B817">IF($C817="","",INDEX(Prog!$B$8:$D$300,MATCH($C817,nivo1,0),2))</f>
        <v/>
      </c>
      <c r="C817" s="273"/>
      <c r="D817" s="267"/>
      <c r="E817" s="273"/>
      <c r="F817" s="273"/>
      <c r="G817" s="273"/>
      <c r="H817" s="273"/>
      <c r="I817" s="273"/>
      <c r="J817" s="273"/>
      <c r="K817" s="274"/>
      <c r="L817" s="273"/>
      <c r="M817" s="273"/>
      <c r="N817" s="273"/>
      <c r="O817" s="275"/>
      <c r="P817" s="273"/>
      <c r="Q817" s="273"/>
      <c r="R817" s="273"/>
      <c r="S817" s="273"/>
      <c r="T817" s="276"/>
      <c r="U817" s="276"/>
      <c r="V817" s="276"/>
      <c r="W817" s="276"/>
      <c r="X817" s="277"/>
      <c r="Y817" s="278"/>
      <c r="AA817" s="8" t="str">
        <f>IF($L817="","",VLOOKUP($L817,BaseEqptCdF!$C$5:$E$161,2,FALSE))</f>
        <v/>
      </c>
      <c r="AB817" s="8" t="str">
        <f>IF($L817="","",VLOOKUP($L817,BaseEqptCdF!$C$5:$E$161,3,FALSE))</f>
        <v/>
      </c>
      <c r="AC817" s="7" t="str">
        <f>IF($L817="","",VLOOKUP($L817,BaseEqptCdF!$C$5:$I$161,6,FALSE))</f>
        <v/>
      </c>
      <c r="AD817" s="7" t="str">
        <f>IF($L817="","",VLOOKUP($L817,BaseEqptCdF!$C$5:$I$161,7,FALSE))</f>
        <v/>
      </c>
      <c r="AE817" s="3" t="str">
        <f>IF($L817="","",VLOOKUP($L817,BaseEqptCdF!$C$5:$R$161,16,FALSE)*$AC$3)</f>
        <v/>
      </c>
      <c r="AF817" s="3" t="str">
        <f>IF($L817="","",IF(LEFT($AB817,2)="SD",0,IF(LEFT($AB817,2)="SB",1*52,IF($N817=Prog!$P$17,VLOOKUP($L817,BaseEqptCdF!$C$5:$P$161,14,FALSE)*1*300,VLOOKUP($L817,BaseEqptCdF!$C$5:$P$161,12,FALSE)*0.2*300))))</f>
        <v/>
      </c>
      <c r="AG817" s="6" t="str">
        <f t="shared" si="107"/>
        <v/>
      </c>
      <c r="AH817" s="6">
        <f>IF($U817=Prog!$S$18,YEAR($X817),"")</f>
        <v>1900</v>
      </c>
      <c r="AI817" s="5" t="str">
        <f>IF(OR($AG817="",$U817=Prog!$S$18),"",IF(OR($U817=Prog!$S$17,$U817=Prog!$S$16),YEAR($X817),IF($AG817="ND","ND",$AI$8+$O817)))</f>
        <v/>
      </c>
      <c r="AJ817" s="3" t="str">
        <f t="shared" si="102"/>
        <v/>
      </c>
      <c r="AK817" s="3" t="str">
        <f t="shared" si="101"/>
        <v/>
      </c>
      <c r="AL817" s="3" t="str">
        <f t="shared" si="101"/>
        <v/>
      </c>
      <c r="AM817" s="3" t="str">
        <f t="shared" si="101"/>
        <v/>
      </c>
      <c r="AN817" s="3" t="str">
        <f t="shared" ref="AK817:AN880" si="108">IF($AI817="","",IF($AI817=AN$9,1,0))</f>
        <v/>
      </c>
      <c r="AO817" s="2">
        <f t="shared" si="103"/>
        <v>0</v>
      </c>
      <c r="AP817" s="4"/>
      <c r="AQ817" s="3">
        <f>IF(AJ817=1,VLOOKUP($AP817,BaseEqptCdF!$C$5:$R$161,16,FALSE),0)</f>
        <v>0</v>
      </c>
      <c r="AR817" s="3">
        <f>IF(AK817=1,VLOOKUP($AP817,BaseEqptCdF!$C$5:$R$161,16,FALSE),0)</f>
        <v>0</v>
      </c>
      <c r="AS817" s="3">
        <f>IF(AL817=1,VLOOKUP($AP817,BaseEqptCdF!$C$5:$R$161,16,FALSE),0)</f>
        <v>0</v>
      </c>
      <c r="AT817" s="3">
        <f>IF(AM817=1,VLOOKUP($AP817,BaseEqptCdF!$C$5:$R$161,16,FALSE),0)</f>
        <v>0</v>
      </c>
      <c r="AU817" s="3">
        <f>IF(AN817=1,VLOOKUP($AP817,BaseEqptCdF!$C$5:$R$161,16,FALSE),0)</f>
        <v>0</v>
      </c>
      <c r="AV817" s="2">
        <f t="shared" si="104"/>
        <v>0</v>
      </c>
      <c r="AW817" s="3" t="str">
        <f>IF($L817="","",IF(SUM($AJ817:AJ817)=0,$AE817,VLOOKUP($AP817,BaseEqptCdF!$C$5:$R$161,16,FALSE)*$AC$3))</f>
        <v/>
      </c>
      <c r="AX817" s="3" t="str">
        <f>IF($L817="","",IF(SUM($AJ817:AK817)=0,$AE817,VLOOKUP($AP817,BaseEqptCdF!$C$5:$R$161,16,FALSE)*$AC$3))</f>
        <v/>
      </c>
      <c r="AY817" s="3" t="str">
        <f>IF($L817="","",IF(SUM($AJ817:AL817)=0,$AE817,VLOOKUP($AP817,BaseEqptCdF!$C$5:$R$161,16,FALSE)*$AC$3))</f>
        <v/>
      </c>
      <c r="AZ817" s="3" t="str">
        <f>IF($L817="","",IF(SUM($AJ817:AM817)=0,$AE817,VLOOKUP($AP817,BaseEqptCdF!$C$5:$R$161,16,FALSE)*$AC$3))</f>
        <v/>
      </c>
      <c r="BA817" s="3" t="str">
        <f>IF($L817="","",IF(SUM($AJ817:AN817)=0,$AE817,VLOOKUP($AP817,BaseEqptCdF!$C$5:$R$161,16,FALSE)*$AC$3))</f>
        <v/>
      </c>
      <c r="BB817" s="2">
        <f t="shared" si="105"/>
        <v>0</v>
      </c>
      <c r="BC817" s="3" t="str">
        <f>IF($L817="","",IF(SUM($AJ817:AJ817)=0,$AF817,IF(LEFT(VLOOKUP($AP817,BaseEqptCdF!$C$5:$E$161,3,FALSE),2)="SD",0,IF(LEFT(VLOOKUP($AP817,BaseEqptCdF!$C$5:$E$161,3,FALSE),2)="SB",1*52,VLOOKUP($AP817,BaseEqptCdF!$C$5:$S$161,12,FALSE)*0.2*300))))</f>
        <v/>
      </c>
      <c r="BD817" s="3" t="str">
        <f>IF($L817="","",IF(SUM($AJ817:AK817)=0,$AF817,IF(LEFT(VLOOKUP($AP817,BaseEqptCdF!$C$5:$E$161,3,FALSE),2)="SD",0,IF(LEFT(VLOOKUP($AP817,BaseEqptCdF!$C$5:$E$161,3,FALSE),2)="SB",1*52,VLOOKUP($AP817,BaseEqptCdF!$C$5:$S$161,12,FALSE)*0.2*300))))</f>
        <v/>
      </c>
      <c r="BE817" s="3" t="str">
        <f>IF($L817="","",IF(SUM($AJ817:AL817)=0,$AF817,IF(LEFT(VLOOKUP($AP817,BaseEqptCdF!$C$5:$E$161,3,FALSE),2)="SD",0,IF(LEFT(VLOOKUP($AP817,BaseEqptCdF!$C$5:$E$161,3,FALSE),2)="SB",1*52,VLOOKUP($AP817,BaseEqptCdF!$C$5:$S$161,12,FALSE)*0.2*300))))</f>
        <v/>
      </c>
      <c r="BF817" s="3" t="str">
        <f>IF($L817="","",IF(SUM($AJ817:AM817)=0,$AF817,IF(LEFT(VLOOKUP($AP817,BaseEqptCdF!$C$5:$E$161,3,FALSE),2)="SD",0,IF(LEFT(VLOOKUP($AP817,BaseEqptCdF!$C$5:$E$161,3,FALSE),2)="SB",1*52,VLOOKUP($AP817,BaseEqptCdF!$C$5:$S$161,12,FALSE)*0.2*300))))</f>
        <v/>
      </c>
      <c r="BG817" s="3" t="str">
        <f>IF($L817="","",IF(SUM($AJ817:AN817)=0,$AF817,IF(LEFT(VLOOKUP($AP817,BaseEqptCdF!$C$5:$E$161,3,FALSE),2)="SD",0,IF(LEFT(VLOOKUP($AP817,BaseEqptCdF!$C$5:$E$161,3,FALSE),2)="SB",1*52,VLOOKUP($AP817,BaseEqptCdF!$C$5:$S$161,12,FALSE)*0.2*300))))</f>
        <v/>
      </c>
      <c r="BH817" s="2">
        <f t="shared" si="106"/>
        <v>0</v>
      </c>
    </row>
    <row r="818" spans="1:60" x14ac:dyDescent="0.25">
      <c r="A818" s="296" t="str">
        <f t="array" ref="A818">IF($C818="","",INDEX(Prog!$B$8:$D$300,MATCH($C818,nivo1,0),1))</f>
        <v/>
      </c>
      <c r="B818" s="296" t="str">
        <f t="array" ref="B818">IF($C818="","",INDEX(Prog!$B$8:$D$300,MATCH($C818,nivo1,0),2))</f>
        <v/>
      </c>
      <c r="C818" s="273"/>
      <c r="D818" s="267"/>
      <c r="E818" s="273"/>
      <c r="F818" s="273"/>
      <c r="G818" s="273"/>
      <c r="H818" s="273"/>
      <c r="I818" s="273"/>
      <c r="J818" s="273"/>
      <c r="K818" s="274"/>
      <c r="L818" s="273"/>
      <c r="M818" s="273"/>
      <c r="N818" s="273"/>
      <c r="O818" s="275"/>
      <c r="P818" s="273"/>
      <c r="Q818" s="273"/>
      <c r="R818" s="273"/>
      <c r="S818" s="273"/>
      <c r="T818" s="276"/>
      <c r="U818" s="276"/>
      <c r="V818" s="276"/>
      <c r="W818" s="276"/>
      <c r="X818" s="277"/>
      <c r="Y818" s="278"/>
      <c r="AA818" s="8" t="str">
        <f>IF($L818="","",VLOOKUP($L818,BaseEqptCdF!$C$5:$E$161,2,FALSE))</f>
        <v/>
      </c>
      <c r="AB818" s="8" t="str">
        <f>IF($L818="","",VLOOKUP($L818,BaseEqptCdF!$C$5:$E$161,3,FALSE))</f>
        <v/>
      </c>
      <c r="AC818" s="7" t="str">
        <f>IF($L818="","",VLOOKUP($L818,BaseEqptCdF!$C$5:$I$161,6,FALSE))</f>
        <v/>
      </c>
      <c r="AD818" s="7" t="str">
        <f>IF($L818="","",VLOOKUP($L818,BaseEqptCdF!$C$5:$I$161,7,FALSE))</f>
        <v/>
      </c>
      <c r="AE818" s="3" t="str">
        <f>IF($L818="","",VLOOKUP($L818,BaseEqptCdF!$C$5:$R$161,16,FALSE)*$AC$3)</f>
        <v/>
      </c>
      <c r="AF818" s="3" t="str">
        <f>IF($L818="","",IF(LEFT($AB818,2)="SD",0,IF(LEFT($AB818,2)="SB",1*52,IF($N818=Prog!$P$17,VLOOKUP($L818,BaseEqptCdF!$C$5:$P$161,14,FALSE)*1*300,VLOOKUP($L818,BaseEqptCdF!$C$5:$P$161,12,FALSE)*0.2*300))))</f>
        <v/>
      </c>
      <c r="AG818" s="6" t="str">
        <f t="shared" si="107"/>
        <v/>
      </c>
      <c r="AH818" s="6">
        <f>IF($U818=Prog!$S$18,YEAR($X818),"")</f>
        <v>1900</v>
      </c>
      <c r="AI818" s="5" t="str">
        <f>IF(OR($AG818="",$U818=Prog!$S$18),"",IF(OR($U818=Prog!$S$17,$U818=Prog!$S$16),YEAR($X818),IF($AG818="ND","ND",$AI$8+$O818)))</f>
        <v/>
      </c>
      <c r="AJ818" s="3" t="str">
        <f t="shared" si="102"/>
        <v/>
      </c>
      <c r="AK818" s="3" t="str">
        <f t="shared" si="108"/>
        <v/>
      </c>
      <c r="AL818" s="3" t="str">
        <f t="shared" si="108"/>
        <v/>
      </c>
      <c r="AM818" s="3" t="str">
        <f t="shared" si="108"/>
        <v/>
      </c>
      <c r="AN818" s="3" t="str">
        <f t="shared" si="108"/>
        <v/>
      </c>
      <c r="AO818" s="2">
        <f t="shared" si="103"/>
        <v>0</v>
      </c>
      <c r="AP818" s="4"/>
      <c r="AQ818" s="3">
        <f>IF(AJ818=1,VLOOKUP($AP818,BaseEqptCdF!$C$5:$R$161,16,FALSE),0)</f>
        <v>0</v>
      </c>
      <c r="AR818" s="3">
        <f>IF(AK818=1,VLOOKUP($AP818,BaseEqptCdF!$C$5:$R$161,16,FALSE),0)</f>
        <v>0</v>
      </c>
      <c r="AS818" s="3">
        <f>IF(AL818=1,VLOOKUP($AP818,BaseEqptCdF!$C$5:$R$161,16,FALSE),0)</f>
        <v>0</v>
      </c>
      <c r="AT818" s="3">
        <f>IF(AM818=1,VLOOKUP($AP818,BaseEqptCdF!$C$5:$R$161,16,FALSE),0)</f>
        <v>0</v>
      </c>
      <c r="AU818" s="3">
        <f>IF(AN818=1,VLOOKUP($AP818,BaseEqptCdF!$C$5:$R$161,16,FALSE),0)</f>
        <v>0</v>
      </c>
      <c r="AV818" s="2">
        <f t="shared" si="104"/>
        <v>0</v>
      </c>
      <c r="AW818" s="3" t="str">
        <f>IF($L818="","",IF(SUM($AJ818:AJ818)=0,$AE818,VLOOKUP($AP818,BaseEqptCdF!$C$5:$R$161,16,FALSE)*$AC$3))</f>
        <v/>
      </c>
      <c r="AX818" s="3" t="str">
        <f>IF($L818="","",IF(SUM($AJ818:AK818)=0,$AE818,VLOOKUP($AP818,BaseEqptCdF!$C$5:$R$161,16,FALSE)*$AC$3))</f>
        <v/>
      </c>
      <c r="AY818" s="3" t="str">
        <f>IF($L818="","",IF(SUM($AJ818:AL818)=0,$AE818,VLOOKUP($AP818,BaseEqptCdF!$C$5:$R$161,16,FALSE)*$AC$3))</f>
        <v/>
      </c>
      <c r="AZ818" s="3" t="str">
        <f>IF($L818="","",IF(SUM($AJ818:AM818)=0,$AE818,VLOOKUP($AP818,BaseEqptCdF!$C$5:$R$161,16,FALSE)*$AC$3))</f>
        <v/>
      </c>
      <c r="BA818" s="3" t="str">
        <f>IF($L818="","",IF(SUM($AJ818:AN818)=0,$AE818,VLOOKUP($AP818,BaseEqptCdF!$C$5:$R$161,16,FALSE)*$AC$3))</f>
        <v/>
      </c>
      <c r="BB818" s="2">
        <f t="shared" si="105"/>
        <v>0</v>
      </c>
      <c r="BC818" s="3" t="str">
        <f>IF($L818="","",IF(SUM($AJ818:AJ818)=0,$AF818,IF(LEFT(VLOOKUP($AP818,BaseEqptCdF!$C$5:$E$161,3,FALSE),2)="SD",0,IF(LEFT(VLOOKUP($AP818,BaseEqptCdF!$C$5:$E$161,3,FALSE),2)="SB",1*52,VLOOKUP($AP818,BaseEqptCdF!$C$5:$S$161,12,FALSE)*0.2*300))))</f>
        <v/>
      </c>
      <c r="BD818" s="3" t="str">
        <f>IF($L818="","",IF(SUM($AJ818:AK818)=0,$AF818,IF(LEFT(VLOOKUP($AP818,BaseEqptCdF!$C$5:$E$161,3,FALSE),2)="SD",0,IF(LEFT(VLOOKUP($AP818,BaseEqptCdF!$C$5:$E$161,3,FALSE),2)="SB",1*52,VLOOKUP($AP818,BaseEqptCdF!$C$5:$S$161,12,FALSE)*0.2*300))))</f>
        <v/>
      </c>
      <c r="BE818" s="3" t="str">
        <f>IF($L818="","",IF(SUM($AJ818:AL818)=0,$AF818,IF(LEFT(VLOOKUP($AP818,BaseEqptCdF!$C$5:$E$161,3,FALSE),2)="SD",0,IF(LEFT(VLOOKUP($AP818,BaseEqptCdF!$C$5:$E$161,3,FALSE),2)="SB",1*52,VLOOKUP($AP818,BaseEqptCdF!$C$5:$S$161,12,FALSE)*0.2*300))))</f>
        <v/>
      </c>
      <c r="BF818" s="3" t="str">
        <f>IF($L818="","",IF(SUM($AJ818:AM818)=0,$AF818,IF(LEFT(VLOOKUP($AP818,BaseEqptCdF!$C$5:$E$161,3,FALSE),2)="SD",0,IF(LEFT(VLOOKUP($AP818,BaseEqptCdF!$C$5:$E$161,3,FALSE),2)="SB",1*52,VLOOKUP($AP818,BaseEqptCdF!$C$5:$S$161,12,FALSE)*0.2*300))))</f>
        <v/>
      </c>
      <c r="BG818" s="3" t="str">
        <f>IF($L818="","",IF(SUM($AJ818:AN818)=0,$AF818,IF(LEFT(VLOOKUP($AP818,BaseEqptCdF!$C$5:$E$161,3,FALSE),2)="SD",0,IF(LEFT(VLOOKUP($AP818,BaseEqptCdF!$C$5:$E$161,3,FALSE),2)="SB",1*52,VLOOKUP($AP818,BaseEqptCdF!$C$5:$S$161,12,FALSE)*0.2*300))))</f>
        <v/>
      </c>
      <c r="BH818" s="2">
        <f t="shared" si="106"/>
        <v>0</v>
      </c>
    </row>
    <row r="819" spans="1:60" x14ac:dyDescent="0.25">
      <c r="A819" s="296" t="str">
        <f t="array" ref="A819">IF($C819="","",INDEX(Prog!$B$8:$D$300,MATCH($C819,nivo1,0),1))</f>
        <v/>
      </c>
      <c r="B819" s="296" t="str">
        <f t="array" ref="B819">IF($C819="","",INDEX(Prog!$B$8:$D$300,MATCH($C819,nivo1,0),2))</f>
        <v/>
      </c>
      <c r="C819" s="273"/>
      <c r="D819" s="267"/>
      <c r="E819" s="273"/>
      <c r="F819" s="273"/>
      <c r="G819" s="273"/>
      <c r="H819" s="273"/>
      <c r="I819" s="273"/>
      <c r="J819" s="273"/>
      <c r="K819" s="274"/>
      <c r="L819" s="273"/>
      <c r="M819" s="273"/>
      <c r="N819" s="273"/>
      <c r="O819" s="275"/>
      <c r="P819" s="273"/>
      <c r="Q819" s="273"/>
      <c r="R819" s="273"/>
      <c r="S819" s="273"/>
      <c r="T819" s="276"/>
      <c r="U819" s="276"/>
      <c r="V819" s="276"/>
      <c r="W819" s="276"/>
      <c r="X819" s="277"/>
      <c r="Y819" s="278"/>
      <c r="AA819" s="8" t="str">
        <f>IF($L819="","",VLOOKUP($L819,BaseEqptCdF!$C$5:$E$161,2,FALSE))</f>
        <v/>
      </c>
      <c r="AB819" s="8" t="str">
        <f>IF($L819="","",VLOOKUP($L819,BaseEqptCdF!$C$5:$E$161,3,FALSE))</f>
        <v/>
      </c>
      <c r="AC819" s="7" t="str">
        <f>IF($L819="","",VLOOKUP($L819,BaseEqptCdF!$C$5:$I$161,6,FALSE))</f>
        <v/>
      </c>
      <c r="AD819" s="7" t="str">
        <f>IF($L819="","",VLOOKUP($L819,BaseEqptCdF!$C$5:$I$161,7,FALSE))</f>
        <v/>
      </c>
      <c r="AE819" s="3" t="str">
        <f>IF($L819="","",VLOOKUP($L819,BaseEqptCdF!$C$5:$R$161,16,FALSE)*$AC$3)</f>
        <v/>
      </c>
      <c r="AF819" s="3" t="str">
        <f>IF($L819="","",IF(LEFT($AB819,2)="SD",0,IF(LEFT($AB819,2)="SB",1*52,IF($N819=Prog!$P$17,VLOOKUP($L819,BaseEqptCdF!$C$5:$P$161,14,FALSE)*1*300,VLOOKUP($L819,BaseEqptCdF!$C$5:$P$161,12,FALSE)*0.2*300))))</f>
        <v/>
      </c>
      <c r="AG819" s="6" t="str">
        <f t="shared" si="107"/>
        <v/>
      </c>
      <c r="AH819" s="6">
        <f>IF($U819=Prog!$S$18,YEAR($X819),"")</f>
        <v>1900</v>
      </c>
      <c r="AI819" s="5" t="str">
        <f>IF(OR($AG819="",$U819=Prog!$S$18),"",IF(OR($U819=Prog!$S$17,$U819=Prog!$S$16),YEAR($X819),IF($AG819="ND","ND",$AI$8+$O819)))</f>
        <v/>
      </c>
      <c r="AJ819" s="3" t="str">
        <f t="shared" si="102"/>
        <v/>
      </c>
      <c r="AK819" s="3" t="str">
        <f t="shared" si="108"/>
        <v/>
      </c>
      <c r="AL819" s="3" t="str">
        <f t="shared" si="108"/>
        <v/>
      </c>
      <c r="AM819" s="3" t="str">
        <f t="shared" si="108"/>
        <v/>
      </c>
      <c r="AN819" s="3" t="str">
        <f t="shared" si="108"/>
        <v/>
      </c>
      <c r="AO819" s="2">
        <f t="shared" si="103"/>
        <v>0</v>
      </c>
      <c r="AP819" s="4"/>
      <c r="AQ819" s="3">
        <f>IF(AJ819=1,VLOOKUP($AP819,BaseEqptCdF!$C$5:$R$161,16,FALSE),0)</f>
        <v>0</v>
      </c>
      <c r="AR819" s="3">
        <f>IF(AK819=1,VLOOKUP($AP819,BaseEqptCdF!$C$5:$R$161,16,FALSE),0)</f>
        <v>0</v>
      </c>
      <c r="AS819" s="3">
        <f>IF(AL819=1,VLOOKUP($AP819,BaseEqptCdF!$C$5:$R$161,16,FALSE),0)</f>
        <v>0</v>
      </c>
      <c r="AT819" s="3">
        <f>IF(AM819=1,VLOOKUP($AP819,BaseEqptCdF!$C$5:$R$161,16,FALSE),0)</f>
        <v>0</v>
      </c>
      <c r="AU819" s="3">
        <f>IF(AN819=1,VLOOKUP($AP819,BaseEqptCdF!$C$5:$R$161,16,FALSE),0)</f>
        <v>0</v>
      </c>
      <c r="AV819" s="2">
        <f t="shared" si="104"/>
        <v>0</v>
      </c>
      <c r="AW819" s="3" t="str">
        <f>IF($L819="","",IF(SUM($AJ819:AJ819)=0,$AE819,VLOOKUP($AP819,BaseEqptCdF!$C$5:$R$161,16,FALSE)*$AC$3))</f>
        <v/>
      </c>
      <c r="AX819" s="3" t="str">
        <f>IF($L819="","",IF(SUM($AJ819:AK819)=0,$AE819,VLOOKUP($AP819,BaseEqptCdF!$C$5:$R$161,16,FALSE)*$AC$3))</f>
        <v/>
      </c>
      <c r="AY819" s="3" t="str">
        <f>IF($L819="","",IF(SUM($AJ819:AL819)=0,$AE819,VLOOKUP($AP819,BaseEqptCdF!$C$5:$R$161,16,FALSE)*$AC$3))</f>
        <v/>
      </c>
      <c r="AZ819" s="3" t="str">
        <f>IF($L819="","",IF(SUM($AJ819:AM819)=0,$AE819,VLOOKUP($AP819,BaseEqptCdF!$C$5:$R$161,16,FALSE)*$AC$3))</f>
        <v/>
      </c>
      <c r="BA819" s="3" t="str">
        <f>IF($L819="","",IF(SUM($AJ819:AN819)=0,$AE819,VLOOKUP($AP819,BaseEqptCdF!$C$5:$R$161,16,FALSE)*$AC$3))</f>
        <v/>
      </c>
      <c r="BB819" s="2">
        <f t="shared" si="105"/>
        <v>0</v>
      </c>
      <c r="BC819" s="3" t="str">
        <f>IF($L819="","",IF(SUM($AJ819:AJ819)=0,$AF819,IF(LEFT(VLOOKUP($AP819,BaseEqptCdF!$C$5:$E$161,3,FALSE),2)="SD",0,IF(LEFT(VLOOKUP($AP819,BaseEqptCdF!$C$5:$E$161,3,FALSE),2)="SB",1*52,VLOOKUP($AP819,BaseEqptCdF!$C$5:$S$161,12,FALSE)*0.2*300))))</f>
        <v/>
      </c>
      <c r="BD819" s="3" t="str">
        <f>IF($L819="","",IF(SUM($AJ819:AK819)=0,$AF819,IF(LEFT(VLOOKUP($AP819,BaseEqptCdF!$C$5:$E$161,3,FALSE),2)="SD",0,IF(LEFT(VLOOKUP($AP819,BaseEqptCdF!$C$5:$E$161,3,FALSE),2)="SB",1*52,VLOOKUP($AP819,BaseEqptCdF!$C$5:$S$161,12,FALSE)*0.2*300))))</f>
        <v/>
      </c>
      <c r="BE819" s="3" t="str">
        <f>IF($L819="","",IF(SUM($AJ819:AL819)=0,$AF819,IF(LEFT(VLOOKUP($AP819,BaseEqptCdF!$C$5:$E$161,3,FALSE),2)="SD",0,IF(LEFT(VLOOKUP($AP819,BaseEqptCdF!$C$5:$E$161,3,FALSE),2)="SB",1*52,VLOOKUP($AP819,BaseEqptCdF!$C$5:$S$161,12,FALSE)*0.2*300))))</f>
        <v/>
      </c>
      <c r="BF819" s="3" t="str">
        <f>IF($L819="","",IF(SUM($AJ819:AM819)=0,$AF819,IF(LEFT(VLOOKUP($AP819,BaseEqptCdF!$C$5:$E$161,3,FALSE),2)="SD",0,IF(LEFT(VLOOKUP($AP819,BaseEqptCdF!$C$5:$E$161,3,FALSE),2)="SB",1*52,VLOOKUP($AP819,BaseEqptCdF!$C$5:$S$161,12,FALSE)*0.2*300))))</f>
        <v/>
      </c>
      <c r="BG819" s="3" t="str">
        <f>IF($L819="","",IF(SUM($AJ819:AN819)=0,$AF819,IF(LEFT(VLOOKUP($AP819,BaseEqptCdF!$C$5:$E$161,3,FALSE),2)="SD",0,IF(LEFT(VLOOKUP($AP819,BaseEqptCdF!$C$5:$E$161,3,FALSE),2)="SB",1*52,VLOOKUP($AP819,BaseEqptCdF!$C$5:$S$161,12,FALSE)*0.2*300))))</f>
        <v/>
      </c>
      <c r="BH819" s="2">
        <f t="shared" si="106"/>
        <v>0</v>
      </c>
    </row>
    <row r="820" spans="1:60" x14ac:dyDescent="0.25">
      <c r="A820" s="296" t="str">
        <f t="array" ref="A820">IF($C820="","",INDEX(Prog!$B$8:$D$300,MATCH($C820,nivo1,0),1))</f>
        <v/>
      </c>
      <c r="B820" s="296" t="str">
        <f t="array" ref="B820">IF($C820="","",INDEX(Prog!$B$8:$D$300,MATCH($C820,nivo1,0),2))</f>
        <v/>
      </c>
      <c r="C820" s="273"/>
      <c r="D820" s="267"/>
      <c r="E820" s="273"/>
      <c r="F820" s="273"/>
      <c r="G820" s="273"/>
      <c r="H820" s="273"/>
      <c r="I820" s="273"/>
      <c r="J820" s="273"/>
      <c r="K820" s="274"/>
      <c r="L820" s="273"/>
      <c r="M820" s="273"/>
      <c r="N820" s="273"/>
      <c r="O820" s="275"/>
      <c r="P820" s="273"/>
      <c r="Q820" s="273"/>
      <c r="R820" s="273"/>
      <c r="S820" s="273"/>
      <c r="T820" s="276"/>
      <c r="U820" s="276"/>
      <c r="V820" s="276"/>
      <c r="W820" s="276"/>
      <c r="X820" s="277"/>
      <c r="Y820" s="278"/>
      <c r="AA820" s="8" t="str">
        <f>IF($L820="","",VLOOKUP($L820,BaseEqptCdF!$C$5:$E$161,2,FALSE))</f>
        <v/>
      </c>
      <c r="AB820" s="8" t="str">
        <f>IF($L820="","",VLOOKUP($L820,BaseEqptCdF!$C$5:$E$161,3,FALSE))</f>
        <v/>
      </c>
      <c r="AC820" s="7" t="str">
        <f>IF($L820="","",VLOOKUP($L820,BaseEqptCdF!$C$5:$I$161,6,FALSE))</f>
        <v/>
      </c>
      <c r="AD820" s="7" t="str">
        <f>IF($L820="","",VLOOKUP($L820,BaseEqptCdF!$C$5:$I$161,7,FALSE))</f>
        <v/>
      </c>
      <c r="AE820" s="3" t="str">
        <f>IF($L820="","",VLOOKUP($L820,BaseEqptCdF!$C$5:$R$161,16,FALSE)*$AC$3)</f>
        <v/>
      </c>
      <c r="AF820" s="3" t="str">
        <f>IF($L820="","",IF(LEFT($AB820,2)="SD",0,IF(LEFT($AB820,2)="SB",1*52,IF($N820=Prog!$P$17,VLOOKUP($L820,BaseEqptCdF!$C$5:$P$161,14,FALSE)*1*300,VLOOKUP($L820,BaseEqptCdF!$C$5:$P$161,12,FALSE)*0.2*300))))</f>
        <v/>
      </c>
      <c r="AG820" s="6" t="str">
        <f t="shared" si="107"/>
        <v/>
      </c>
      <c r="AH820" s="6">
        <f>IF($U820=Prog!$S$18,YEAR($X820),"")</f>
        <v>1900</v>
      </c>
      <c r="AI820" s="5" t="str">
        <f>IF(OR($AG820="",$U820=Prog!$S$18),"",IF(OR($U820=Prog!$S$17,$U820=Prog!$S$16),YEAR($X820),IF($AG820="ND","ND",$AI$8+$O820)))</f>
        <v/>
      </c>
      <c r="AJ820" s="3" t="str">
        <f t="shared" ref="AJ820:AJ883" si="109">IF($AI820="","",IF($AI820&lt;=AJ$9,1,0))</f>
        <v/>
      </c>
      <c r="AK820" s="3" t="str">
        <f t="shared" si="108"/>
        <v/>
      </c>
      <c r="AL820" s="3" t="str">
        <f t="shared" si="108"/>
        <v/>
      </c>
      <c r="AM820" s="3" t="str">
        <f t="shared" si="108"/>
        <v/>
      </c>
      <c r="AN820" s="3" t="str">
        <f t="shared" si="108"/>
        <v/>
      </c>
      <c r="AO820" s="2">
        <f t="shared" ref="AO820:AO883" si="110">SUM(AJ820:AN820)</f>
        <v>0</v>
      </c>
      <c r="AP820" s="4"/>
      <c r="AQ820" s="3">
        <f>IF(AJ820=1,VLOOKUP($AP820,BaseEqptCdF!$C$5:$R$161,16,FALSE),0)</f>
        <v>0</v>
      </c>
      <c r="AR820" s="3">
        <f>IF(AK820=1,VLOOKUP($AP820,BaseEqptCdF!$C$5:$R$161,16,FALSE),0)</f>
        <v>0</v>
      </c>
      <c r="AS820" s="3">
        <f>IF(AL820=1,VLOOKUP($AP820,BaseEqptCdF!$C$5:$R$161,16,FALSE),0)</f>
        <v>0</v>
      </c>
      <c r="AT820" s="3">
        <f>IF(AM820=1,VLOOKUP($AP820,BaseEqptCdF!$C$5:$R$161,16,FALSE),0)</f>
        <v>0</v>
      </c>
      <c r="AU820" s="3">
        <f>IF(AN820=1,VLOOKUP($AP820,BaseEqptCdF!$C$5:$R$161,16,FALSE),0)</f>
        <v>0</v>
      </c>
      <c r="AV820" s="2">
        <f t="shared" ref="AV820:AV883" si="111">SUM(AQ820:AU820)</f>
        <v>0</v>
      </c>
      <c r="AW820" s="3" t="str">
        <f>IF($L820="","",IF(SUM($AJ820:AJ820)=0,$AE820,VLOOKUP($AP820,BaseEqptCdF!$C$5:$R$161,16,FALSE)*$AC$3))</f>
        <v/>
      </c>
      <c r="AX820" s="3" t="str">
        <f>IF($L820="","",IF(SUM($AJ820:AK820)=0,$AE820,VLOOKUP($AP820,BaseEqptCdF!$C$5:$R$161,16,FALSE)*$AC$3))</f>
        <v/>
      </c>
      <c r="AY820" s="3" t="str">
        <f>IF($L820="","",IF(SUM($AJ820:AL820)=0,$AE820,VLOOKUP($AP820,BaseEqptCdF!$C$5:$R$161,16,FALSE)*$AC$3))</f>
        <v/>
      </c>
      <c r="AZ820" s="3" t="str">
        <f>IF($L820="","",IF(SUM($AJ820:AM820)=0,$AE820,VLOOKUP($AP820,BaseEqptCdF!$C$5:$R$161,16,FALSE)*$AC$3))</f>
        <v/>
      </c>
      <c r="BA820" s="3" t="str">
        <f>IF($L820="","",IF(SUM($AJ820:AN820)=0,$AE820,VLOOKUP($AP820,BaseEqptCdF!$C$5:$R$161,16,FALSE)*$AC$3))</f>
        <v/>
      </c>
      <c r="BB820" s="2">
        <f t="shared" ref="BB820:BB883" si="112">SUM(AW820:BA820)</f>
        <v>0</v>
      </c>
      <c r="BC820" s="3" t="str">
        <f>IF($L820="","",IF(SUM($AJ820:AJ820)=0,$AF820,IF(LEFT(VLOOKUP($AP820,BaseEqptCdF!$C$5:$E$161,3,FALSE),2)="SD",0,IF(LEFT(VLOOKUP($AP820,BaseEqptCdF!$C$5:$E$161,3,FALSE),2)="SB",1*52,VLOOKUP($AP820,BaseEqptCdF!$C$5:$S$161,12,FALSE)*0.2*300))))</f>
        <v/>
      </c>
      <c r="BD820" s="3" t="str">
        <f>IF($L820="","",IF(SUM($AJ820:AK820)=0,$AF820,IF(LEFT(VLOOKUP($AP820,BaseEqptCdF!$C$5:$E$161,3,FALSE),2)="SD",0,IF(LEFT(VLOOKUP($AP820,BaseEqptCdF!$C$5:$E$161,3,FALSE),2)="SB",1*52,VLOOKUP($AP820,BaseEqptCdF!$C$5:$S$161,12,FALSE)*0.2*300))))</f>
        <v/>
      </c>
      <c r="BE820" s="3" t="str">
        <f>IF($L820="","",IF(SUM($AJ820:AL820)=0,$AF820,IF(LEFT(VLOOKUP($AP820,BaseEqptCdF!$C$5:$E$161,3,FALSE),2)="SD",0,IF(LEFT(VLOOKUP($AP820,BaseEqptCdF!$C$5:$E$161,3,FALSE),2)="SB",1*52,VLOOKUP($AP820,BaseEqptCdF!$C$5:$S$161,12,FALSE)*0.2*300))))</f>
        <v/>
      </c>
      <c r="BF820" s="3" t="str">
        <f>IF($L820="","",IF(SUM($AJ820:AM820)=0,$AF820,IF(LEFT(VLOOKUP($AP820,BaseEqptCdF!$C$5:$E$161,3,FALSE),2)="SD",0,IF(LEFT(VLOOKUP($AP820,BaseEqptCdF!$C$5:$E$161,3,FALSE),2)="SB",1*52,VLOOKUP($AP820,BaseEqptCdF!$C$5:$S$161,12,FALSE)*0.2*300))))</f>
        <v/>
      </c>
      <c r="BG820" s="3" t="str">
        <f>IF($L820="","",IF(SUM($AJ820:AN820)=0,$AF820,IF(LEFT(VLOOKUP($AP820,BaseEqptCdF!$C$5:$E$161,3,FALSE),2)="SD",0,IF(LEFT(VLOOKUP($AP820,BaseEqptCdF!$C$5:$E$161,3,FALSE),2)="SB",1*52,VLOOKUP($AP820,BaseEqptCdF!$C$5:$S$161,12,FALSE)*0.2*300))))</f>
        <v/>
      </c>
      <c r="BH820" s="2">
        <f t="shared" ref="BH820:BH883" si="113">SUM(BC820:BG820)</f>
        <v>0</v>
      </c>
    </row>
    <row r="821" spans="1:60" x14ac:dyDescent="0.25">
      <c r="A821" s="296" t="str">
        <f t="array" ref="A821">IF($C821="","",INDEX(Prog!$B$8:$D$300,MATCH($C821,nivo1,0),1))</f>
        <v/>
      </c>
      <c r="B821" s="296" t="str">
        <f t="array" ref="B821">IF($C821="","",INDEX(Prog!$B$8:$D$300,MATCH($C821,nivo1,0),2))</f>
        <v/>
      </c>
      <c r="C821" s="273"/>
      <c r="D821" s="267"/>
      <c r="E821" s="273"/>
      <c r="F821" s="273"/>
      <c r="G821" s="273"/>
      <c r="H821" s="273"/>
      <c r="I821" s="273"/>
      <c r="J821" s="273"/>
      <c r="K821" s="274"/>
      <c r="L821" s="273"/>
      <c r="M821" s="273"/>
      <c r="N821" s="273"/>
      <c r="O821" s="275"/>
      <c r="P821" s="273"/>
      <c r="Q821" s="273"/>
      <c r="R821" s="273"/>
      <c r="S821" s="273"/>
      <c r="T821" s="276"/>
      <c r="U821" s="276"/>
      <c r="V821" s="276"/>
      <c r="W821" s="276"/>
      <c r="X821" s="277"/>
      <c r="Y821" s="278"/>
      <c r="AA821" s="8" t="str">
        <f>IF($L821="","",VLOOKUP($L821,BaseEqptCdF!$C$5:$E$161,2,FALSE))</f>
        <v/>
      </c>
      <c r="AB821" s="8" t="str">
        <f>IF($L821="","",VLOOKUP($L821,BaseEqptCdF!$C$5:$E$161,3,FALSE))</f>
        <v/>
      </c>
      <c r="AC821" s="7" t="str">
        <f>IF($L821="","",VLOOKUP($L821,BaseEqptCdF!$C$5:$I$161,6,FALSE))</f>
        <v/>
      </c>
      <c r="AD821" s="7" t="str">
        <f>IF($L821="","",VLOOKUP($L821,BaseEqptCdF!$C$5:$I$161,7,FALSE))</f>
        <v/>
      </c>
      <c r="AE821" s="3" t="str">
        <f>IF($L821="","",VLOOKUP($L821,BaseEqptCdF!$C$5:$R$161,16,FALSE)*$AC$3)</f>
        <v/>
      </c>
      <c r="AF821" s="3" t="str">
        <f>IF($L821="","",IF(LEFT($AB821,2)="SD",0,IF(LEFT($AB821,2)="SB",1*52,IF($N821=Prog!$P$17,VLOOKUP($L821,BaseEqptCdF!$C$5:$P$161,14,FALSE)*1*300,VLOOKUP($L821,BaseEqptCdF!$C$5:$P$161,12,FALSE)*0.2*300))))</f>
        <v/>
      </c>
      <c r="AG821" s="6" t="str">
        <f t="shared" si="107"/>
        <v/>
      </c>
      <c r="AH821" s="6">
        <f>IF($U821=Prog!$S$18,YEAR($X821),"")</f>
        <v>1900</v>
      </c>
      <c r="AI821" s="5" t="str">
        <f>IF(OR($AG821="",$U821=Prog!$S$18),"",IF(OR($U821=Prog!$S$17,$U821=Prog!$S$16),YEAR($X821),IF($AG821="ND","ND",$AI$8+$O821)))</f>
        <v/>
      </c>
      <c r="AJ821" s="3" t="str">
        <f t="shared" si="109"/>
        <v/>
      </c>
      <c r="AK821" s="3" t="str">
        <f t="shared" si="108"/>
        <v/>
      </c>
      <c r="AL821" s="3" t="str">
        <f t="shared" si="108"/>
        <v/>
      </c>
      <c r="AM821" s="3" t="str">
        <f t="shared" si="108"/>
        <v/>
      </c>
      <c r="AN821" s="3" t="str">
        <f t="shared" si="108"/>
        <v/>
      </c>
      <c r="AO821" s="2">
        <f t="shared" si="110"/>
        <v>0</v>
      </c>
      <c r="AP821" s="4"/>
      <c r="AQ821" s="3">
        <f>IF(AJ821=1,VLOOKUP($AP821,BaseEqptCdF!$C$5:$R$161,16,FALSE),0)</f>
        <v>0</v>
      </c>
      <c r="AR821" s="3">
        <f>IF(AK821=1,VLOOKUP($AP821,BaseEqptCdF!$C$5:$R$161,16,FALSE),0)</f>
        <v>0</v>
      </c>
      <c r="AS821" s="3">
        <f>IF(AL821=1,VLOOKUP($AP821,BaseEqptCdF!$C$5:$R$161,16,FALSE),0)</f>
        <v>0</v>
      </c>
      <c r="AT821" s="3">
        <f>IF(AM821=1,VLOOKUP($AP821,BaseEqptCdF!$C$5:$R$161,16,FALSE),0)</f>
        <v>0</v>
      </c>
      <c r="AU821" s="3">
        <f>IF(AN821=1,VLOOKUP($AP821,BaseEqptCdF!$C$5:$R$161,16,FALSE),0)</f>
        <v>0</v>
      </c>
      <c r="AV821" s="2">
        <f t="shared" si="111"/>
        <v>0</v>
      </c>
      <c r="AW821" s="3" t="str">
        <f>IF($L821="","",IF(SUM($AJ821:AJ821)=0,$AE821,VLOOKUP($AP821,BaseEqptCdF!$C$5:$R$161,16,FALSE)*$AC$3))</f>
        <v/>
      </c>
      <c r="AX821" s="3" t="str">
        <f>IF($L821="","",IF(SUM($AJ821:AK821)=0,$AE821,VLOOKUP($AP821,BaseEqptCdF!$C$5:$R$161,16,FALSE)*$AC$3))</f>
        <v/>
      </c>
      <c r="AY821" s="3" t="str">
        <f>IF($L821="","",IF(SUM($AJ821:AL821)=0,$AE821,VLOOKUP($AP821,BaseEqptCdF!$C$5:$R$161,16,FALSE)*$AC$3))</f>
        <v/>
      </c>
      <c r="AZ821" s="3" t="str">
        <f>IF($L821="","",IF(SUM($AJ821:AM821)=0,$AE821,VLOOKUP($AP821,BaseEqptCdF!$C$5:$R$161,16,FALSE)*$AC$3))</f>
        <v/>
      </c>
      <c r="BA821" s="3" t="str">
        <f>IF($L821="","",IF(SUM($AJ821:AN821)=0,$AE821,VLOOKUP($AP821,BaseEqptCdF!$C$5:$R$161,16,FALSE)*$AC$3))</f>
        <v/>
      </c>
      <c r="BB821" s="2">
        <f t="shared" si="112"/>
        <v>0</v>
      </c>
      <c r="BC821" s="3" t="str">
        <f>IF($L821="","",IF(SUM($AJ821:AJ821)=0,$AF821,IF(LEFT(VLOOKUP($AP821,BaseEqptCdF!$C$5:$E$161,3,FALSE),2)="SD",0,IF(LEFT(VLOOKUP($AP821,BaseEqptCdF!$C$5:$E$161,3,FALSE),2)="SB",1*52,VLOOKUP($AP821,BaseEqptCdF!$C$5:$S$161,12,FALSE)*0.2*300))))</f>
        <v/>
      </c>
      <c r="BD821" s="3" t="str">
        <f>IF($L821="","",IF(SUM($AJ821:AK821)=0,$AF821,IF(LEFT(VLOOKUP($AP821,BaseEqptCdF!$C$5:$E$161,3,FALSE),2)="SD",0,IF(LEFT(VLOOKUP($AP821,BaseEqptCdF!$C$5:$E$161,3,FALSE),2)="SB",1*52,VLOOKUP($AP821,BaseEqptCdF!$C$5:$S$161,12,FALSE)*0.2*300))))</f>
        <v/>
      </c>
      <c r="BE821" s="3" t="str">
        <f>IF($L821="","",IF(SUM($AJ821:AL821)=0,$AF821,IF(LEFT(VLOOKUP($AP821,BaseEqptCdF!$C$5:$E$161,3,FALSE),2)="SD",0,IF(LEFT(VLOOKUP($AP821,BaseEqptCdF!$C$5:$E$161,3,FALSE),2)="SB",1*52,VLOOKUP($AP821,BaseEqptCdF!$C$5:$S$161,12,FALSE)*0.2*300))))</f>
        <v/>
      </c>
      <c r="BF821" s="3" t="str">
        <f>IF($L821="","",IF(SUM($AJ821:AM821)=0,$AF821,IF(LEFT(VLOOKUP($AP821,BaseEqptCdF!$C$5:$E$161,3,FALSE),2)="SD",0,IF(LEFT(VLOOKUP($AP821,BaseEqptCdF!$C$5:$E$161,3,FALSE),2)="SB",1*52,VLOOKUP($AP821,BaseEqptCdF!$C$5:$S$161,12,FALSE)*0.2*300))))</f>
        <v/>
      </c>
      <c r="BG821" s="3" t="str">
        <f>IF($L821="","",IF(SUM($AJ821:AN821)=0,$AF821,IF(LEFT(VLOOKUP($AP821,BaseEqptCdF!$C$5:$E$161,3,FALSE),2)="SD",0,IF(LEFT(VLOOKUP($AP821,BaseEqptCdF!$C$5:$E$161,3,FALSE),2)="SB",1*52,VLOOKUP($AP821,BaseEqptCdF!$C$5:$S$161,12,FALSE)*0.2*300))))</f>
        <v/>
      </c>
      <c r="BH821" s="2">
        <f t="shared" si="113"/>
        <v>0</v>
      </c>
    </row>
    <row r="822" spans="1:60" x14ac:dyDescent="0.25">
      <c r="A822" s="296" t="str">
        <f t="array" ref="A822">IF($C822="","",INDEX(Prog!$B$8:$D$300,MATCH($C822,nivo1,0),1))</f>
        <v/>
      </c>
      <c r="B822" s="296" t="str">
        <f t="array" ref="B822">IF($C822="","",INDEX(Prog!$B$8:$D$300,MATCH($C822,nivo1,0),2))</f>
        <v/>
      </c>
      <c r="C822" s="273"/>
      <c r="D822" s="267"/>
      <c r="E822" s="273"/>
      <c r="F822" s="273"/>
      <c r="G822" s="273"/>
      <c r="H822" s="273"/>
      <c r="I822" s="273"/>
      <c r="J822" s="273"/>
      <c r="K822" s="274"/>
      <c r="L822" s="273"/>
      <c r="M822" s="273"/>
      <c r="N822" s="273"/>
      <c r="O822" s="275"/>
      <c r="P822" s="273"/>
      <c r="Q822" s="273"/>
      <c r="R822" s="273"/>
      <c r="S822" s="273"/>
      <c r="T822" s="276"/>
      <c r="U822" s="276"/>
      <c r="V822" s="276"/>
      <c r="W822" s="276"/>
      <c r="X822" s="277"/>
      <c r="Y822" s="278"/>
      <c r="AA822" s="8" t="str">
        <f>IF($L822="","",VLOOKUP($L822,BaseEqptCdF!$C$5:$E$161,2,FALSE))</f>
        <v/>
      </c>
      <c r="AB822" s="8" t="str">
        <f>IF($L822="","",VLOOKUP($L822,BaseEqptCdF!$C$5:$E$161,3,FALSE))</f>
        <v/>
      </c>
      <c r="AC822" s="7" t="str">
        <f>IF($L822="","",VLOOKUP($L822,BaseEqptCdF!$C$5:$I$161,6,FALSE))</f>
        <v/>
      </c>
      <c r="AD822" s="7" t="str">
        <f>IF($L822="","",VLOOKUP($L822,BaseEqptCdF!$C$5:$I$161,7,FALSE))</f>
        <v/>
      </c>
      <c r="AE822" s="3" t="str">
        <f>IF($L822="","",VLOOKUP($L822,BaseEqptCdF!$C$5:$R$161,16,FALSE)*$AC$3)</f>
        <v/>
      </c>
      <c r="AF822" s="3" t="str">
        <f>IF($L822="","",IF(LEFT($AB822,2)="SD",0,IF(LEFT($AB822,2)="SB",1*52,IF($N822=Prog!$P$17,VLOOKUP($L822,BaseEqptCdF!$C$5:$P$161,14,FALSE)*1*300,VLOOKUP($L822,BaseEqptCdF!$C$5:$P$161,12,FALSE)*0.2*300))))</f>
        <v/>
      </c>
      <c r="AG822" s="6" t="str">
        <f t="shared" si="107"/>
        <v/>
      </c>
      <c r="AH822" s="6">
        <f>IF($U822=Prog!$S$18,YEAR($X822),"")</f>
        <v>1900</v>
      </c>
      <c r="AI822" s="5" t="str">
        <f>IF(OR($AG822="",$U822=Prog!$S$18),"",IF(OR($U822=Prog!$S$17,$U822=Prog!$S$16),YEAR($X822),IF($AG822="ND","ND",$AI$8+$O822)))</f>
        <v/>
      </c>
      <c r="AJ822" s="3" t="str">
        <f t="shared" si="109"/>
        <v/>
      </c>
      <c r="AK822" s="3" t="str">
        <f t="shared" si="108"/>
        <v/>
      </c>
      <c r="AL822" s="3" t="str">
        <f t="shared" si="108"/>
        <v/>
      </c>
      <c r="AM822" s="3" t="str">
        <f t="shared" si="108"/>
        <v/>
      </c>
      <c r="AN822" s="3" t="str">
        <f t="shared" si="108"/>
        <v/>
      </c>
      <c r="AO822" s="2">
        <f t="shared" si="110"/>
        <v>0</v>
      </c>
      <c r="AP822" s="4"/>
      <c r="AQ822" s="3">
        <f>IF(AJ822=1,VLOOKUP($AP822,BaseEqptCdF!$C$5:$R$161,16,FALSE),0)</f>
        <v>0</v>
      </c>
      <c r="AR822" s="3">
        <f>IF(AK822=1,VLOOKUP($AP822,BaseEqptCdF!$C$5:$R$161,16,FALSE),0)</f>
        <v>0</v>
      </c>
      <c r="AS822" s="3">
        <f>IF(AL822=1,VLOOKUP($AP822,BaseEqptCdF!$C$5:$R$161,16,FALSE),0)</f>
        <v>0</v>
      </c>
      <c r="AT822" s="3">
        <f>IF(AM822=1,VLOOKUP($AP822,BaseEqptCdF!$C$5:$R$161,16,FALSE),0)</f>
        <v>0</v>
      </c>
      <c r="AU822" s="3">
        <f>IF(AN822=1,VLOOKUP($AP822,BaseEqptCdF!$C$5:$R$161,16,FALSE),0)</f>
        <v>0</v>
      </c>
      <c r="AV822" s="2">
        <f t="shared" si="111"/>
        <v>0</v>
      </c>
      <c r="AW822" s="3" t="str">
        <f>IF($L822="","",IF(SUM($AJ822:AJ822)=0,$AE822,VLOOKUP($AP822,BaseEqptCdF!$C$5:$R$161,16,FALSE)*$AC$3))</f>
        <v/>
      </c>
      <c r="AX822" s="3" t="str">
        <f>IF($L822="","",IF(SUM($AJ822:AK822)=0,$AE822,VLOOKUP($AP822,BaseEqptCdF!$C$5:$R$161,16,FALSE)*$AC$3))</f>
        <v/>
      </c>
      <c r="AY822" s="3" t="str">
        <f>IF($L822="","",IF(SUM($AJ822:AL822)=0,$AE822,VLOOKUP($AP822,BaseEqptCdF!$C$5:$R$161,16,FALSE)*$AC$3))</f>
        <v/>
      </c>
      <c r="AZ822" s="3" t="str">
        <f>IF($L822="","",IF(SUM($AJ822:AM822)=0,$AE822,VLOOKUP($AP822,BaseEqptCdF!$C$5:$R$161,16,FALSE)*$AC$3))</f>
        <v/>
      </c>
      <c r="BA822" s="3" t="str">
        <f>IF($L822="","",IF(SUM($AJ822:AN822)=0,$AE822,VLOOKUP($AP822,BaseEqptCdF!$C$5:$R$161,16,FALSE)*$AC$3))</f>
        <v/>
      </c>
      <c r="BB822" s="2">
        <f t="shared" si="112"/>
        <v>0</v>
      </c>
      <c r="BC822" s="3" t="str">
        <f>IF($L822="","",IF(SUM($AJ822:AJ822)=0,$AF822,IF(LEFT(VLOOKUP($AP822,BaseEqptCdF!$C$5:$E$161,3,FALSE),2)="SD",0,IF(LEFT(VLOOKUP($AP822,BaseEqptCdF!$C$5:$E$161,3,FALSE),2)="SB",1*52,VLOOKUP($AP822,BaseEqptCdF!$C$5:$S$161,12,FALSE)*0.2*300))))</f>
        <v/>
      </c>
      <c r="BD822" s="3" t="str">
        <f>IF($L822="","",IF(SUM($AJ822:AK822)=0,$AF822,IF(LEFT(VLOOKUP($AP822,BaseEqptCdF!$C$5:$E$161,3,FALSE),2)="SD",0,IF(LEFT(VLOOKUP($AP822,BaseEqptCdF!$C$5:$E$161,3,FALSE),2)="SB",1*52,VLOOKUP($AP822,BaseEqptCdF!$C$5:$S$161,12,FALSE)*0.2*300))))</f>
        <v/>
      </c>
      <c r="BE822" s="3" t="str">
        <f>IF($L822="","",IF(SUM($AJ822:AL822)=0,$AF822,IF(LEFT(VLOOKUP($AP822,BaseEqptCdF!$C$5:$E$161,3,FALSE),2)="SD",0,IF(LEFT(VLOOKUP($AP822,BaseEqptCdF!$C$5:$E$161,3,FALSE),2)="SB",1*52,VLOOKUP($AP822,BaseEqptCdF!$C$5:$S$161,12,FALSE)*0.2*300))))</f>
        <v/>
      </c>
      <c r="BF822" s="3" t="str">
        <f>IF($L822="","",IF(SUM($AJ822:AM822)=0,$AF822,IF(LEFT(VLOOKUP($AP822,BaseEqptCdF!$C$5:$E$161,3,FALSE),2)="SD",0,IF(LEFT(VLOOKUP($AP822,BaseEqptCdF!$C$5:$E$161,3,FALSE),2)="SB",1*52,VLOOKUP($AP822,BaseEqptCdF!$C$5:$S$161,12,FALSE)*0.2*300))))</f>
        <v/>
      </c>
      <c r="BG822" s="3" t="str">
        <f>IF($L822="","",IF(SUM($AJ822:AN822)=0,$AF822,IF(LEFT(VLOOKUP($AP822,BaseEqptCdF!$C$5:$E$161,3,FALSE),2)="SD",0,IF(LEFT(VLOOKUP($AP822,BaseEqptCdF!$C$5:$E$161,3,FALSE),2)="SB",1*52,VLOOKUP($AP822,BaseEqptCdF!$C$5:$S$161,12,FALSE)*0.2*300))))</f>
        <v/>
      </c>
      <c r="BH822" s="2">
        <f t="shared" si="113"/>
        <v>0</v>
      </c>
    </row>
    <row r="823" spans="1:60" x14ac:dyDescent="0.25">
      <c r="A823" s="296" t="str">
        <f t="array" ref="A823">IF($C823="","",INDEX(Prog!$B$8:$D$300,MATCH($C823,nivo1,0),1))</f>
        <v/>
      </c>
      <c r="B823" s="296" t="str">
        <f t="array" ref="B823">IF($C823="","",INDEX(Prog!$B$8:$D$300,MATCH($C823,nivo1,0),2))</f>
        <v/>
      </c>
      <c r="C823" s="273"/>
      <c r="D823" s="267"/>
      <c r="E823" s="273"/>
      <c r="F823" s="273"/>
      <c r="G823" s="273"/>
      <c r="H823" s="273"/>
      <c r="I823" s="273"/>
      <c r="J823" s="273"/>
      <c r="K823" s="274"/>
      <c r="L823" s="273"/>
      <c r="M823" s="273"/>
      <c r="N823" s="273"/>
      <c r="O823" s="275"/>
      <c r="P823" s="273"/>
      <c r="Q823" s="273"/>
      <c r="R823" s="273"/>
      <c r="S823" s="273"/>
      <c r="T823" s="276"/>
      <c r="U823" s="276"/>
      <c r="V823" s="276"/>
      <c r="W823" s="276"/>
      <c r="X823" s="277"/>
      <c r="Y823" s="278"/>
      <c r="AA823" s="8" t="str">
        <f>IF($L823="","",VLOOKUP($L823,BaseEqptCdF!$C$5:$E$161,2,FALSE))</f>
        <v/>
      </c>
      <c r="AB823" s="8" t="str">
        <f>IF($L823="","",VLOOKUP($L823,BaseEqptCdF!$C$5:$E$161,3,FALSE))</f>
        <v/>
      </c>
      <c r="AC823" s="7" t="str">
        <f>IF($L823="","",VLOOKUP($L823,BaseEqptCdF!$C$5:$I$161,6,FALSE))</f>
        <v/>
      </c>
      <c r="AD823" s="7" t="str">
        <f>IF($L823="","",VLOOKUP($L823,BaseEqptCdF!$C$5:$I$161,7,FALSE))</f>
        <v/>
      </c>
      <c r="AE823" s="3" t="str">
        <f>IF($L823="","",VLOOKUP($L823,BaseEqptCdF!$C$5:$R$161,16,FALSE)*$AC$3)</f>
        <v/>
      </c>
      <c r="AF823" s="3" t="str">
        <f>IF($L823="","",IF(LEFT($AB823,2)="SD",0,IF(LEFT($AB823,2)="SB",1*52,IF($N823=Prog!$P$17,VLOOKUP($L823,BaseEqptCdF!$C$5:$P$161,14,FALSE)*1*300,VLOOKUP($L823,BaseEqptCdF!$C$5:$P$161,12,FALSE)*0.2*300))))</f>
        <v/>
      </c>
      <c r="AG823" s="6" t="str">
        <f t="shared" si="107"/>
        <v/>
      </c>
      <c r="AH823" s="6">
        <f>IF($U823=Prog!$S$18,YEAR($X823),"")</f>
        <v>1900</v>
      </c>
      <c r="AI823" s="5" t="str">
        <f>IF(OR($AG823="",$U823=Prog!$S$18),"",IF(OR($U823=Prog!$S$17,$U823=Prog!$S$16),YEAR($X823),IF($AG823="ND","ND",$AI$8+$O823)))</f>
        <v/>
      </c>
      <c r="AJ823" s="3" t="str">
        <f t="shared" si="109"/>
        <v/>
      </c>
      <c r="AK823" s="3" t="str">
        <f t="shared" si="108"/>
        <v/>
      </c>
      <c r="AL823" s="3" t="str">
        <f t="shared" si="108"/>
        <v/>
      </c>
      <c r="AM823" s="3" t="str">
        <f t="shared" si="108"/>
        <v/>
      </c>
      <c r="AN823" s="3" t="str">
        <f t="shared" si="108"/>
        <v/>
      </c>
      <c r="AO823" s="2">
        <f t="shared" si="110"/>
        <v>0</v>
      </c>
      <c r="AP823" s="4"/>
      <c r="AQ823" s="3">
        <f>IF(AJ823=1,VLOOKUP($AP823,BaseEqptCdF!$C$5:$R$161,16,FALSE),0)</f>
        <v>0</v>
      </c>
      <c r="AR823" s="3">
        <f>IF(AK823=1,VLOOKUP($AP823,BaseEqptCdF!$C$5:$R$161,16,FALSE),0)</f>
        <v>0</v>
      </c>
      <c r="AS823" s="3">
        <f>IF(AL823=1,VLOOKUP($AP823,BaseEqptCdF!$C$5:$R$161,16,FALSE),0)</f>
        <v>0</v>
      </c>
      <c r="AT823" s="3">
        <f>IF(AM823=1,VLOOKUP($AP823,BaseEqptCdF!$C$5:$R$161,16,FALSE),0)</f>
        <v>0</v>
      </c>
      <c r="AU823" s="3">
        <f>IF(AN823=1,VLOOKUP($AP823,BaseEqptCdF!$C$5:$R$161,16,FALSE),0)</f>
        <v>0</v>
      </c>
      <c r="AV823" s="2">
        <f t="shared" si="111"/>
        <v>0</v>
      </c>
      <c r="AW823" s="3" t="str">
        <f>IF($L823="","",IF(SUM($AJ823:AJ823)=0,$AE823,VLOOKUP($AP823,BaseEqptCdF!$C$5:$R$161,16,FALSE)*$AC$3))</f>
        <v/>
      </c>
      <c r="AX823" s="3" t="str">
        <f>IF($L823="","",IF(SUM($AJ823:AK823)=0,$AE823,VLOOKUP($AP823,BaseEqptCdF!$C$5:$R$161,16,FALSE)*$AC$3))</f>
        <v/>
      </c>
      <c r="AY823" s="3" t="str">
        <f>IF($L823="","",IF(SUM($AJ823:AL823)=0,$AE823,VLOOKUP($AP823,BaseEqptCdF!$C$5:$R$161,16,FALSE)*$AC$3))</f>
        <v/>
      </c>
      <c r="AZ823" s="3" t="str">
        <f>IF($L823="","",IF(SUM($AJ823:AM823)=0,$AE823,VLOOKUP($AP823,BaseEqptCdF!$C$5:$R$161,16,FALSE)*$AC$3))</f>
        <v/>
      </c>
      <c r="BA823" s="3" t="str">
        <f>IF($L823="","",IF(SUM($AJ823:AN823)=0,$AE823,VLOOKUP($AP823,BaseEqptCdF!$C$5:$R$161,16,FALSE)*$AC$3))</f>
        <v/>
      </c>
      <c r="BB823" s="2">
        <f t="shared" si="112"/>
        <v>0</v>
      </c>
      <c r="BC823" s="3" t="str">
        <f>IF($L823="","",IF(SUM($AJ823:AJ823)=0,$AF823,IF(LEFT(VLOOKUP($AP823,BaseEqptCdF!$C$5:$E$161,3,FALSE),2)="SD",0,IF(LEFT(VLOOKUP($AP823,BaseEqptCdF!$C$5:$E$161,3,FALSE),2)="SB",1*52,VLOOKUP($AP823,BaseEqptCdF!$C$5:$S$161,12,FALSE)*0.2*300))))</f>
        <v/>
      </c>
      <c r="BD823" s="3" t="str">
        <f>IF($L823="","",IF(SUM($AJ823:AK823)=0,$AF823,IF(LEFT(VLOOKUP($AP823,BaseEqptCdF!$C$5:$E$161,3,FALSE),2)="SD",0,IF(LEFT(VLOOKUP($AP823,BaseEqptCdF!$C$5:$E$161,3,FALSE),2)="SB",1*52,VLOOKUP($AP823,BaseEqptCdF!$C$5:$S$161,12,FALSE)*0.2*300))))</f>
        <v/>
      </c>
      <c r="BE823" s="3" t="str">
        <f>IF($L823="","",IF(SUM($AJ823:AL823)=0,$AF823,IF(LEFT(VLOOKUP($AP823,BaseEqptCdF!$C$5:$E$161,3,FALSE),2)="SD",0,IF(LEFT(VLOOKUP($AP823,BaseEqptCdF!$C$5:$E$161,3,FALSE),2)="SB",1*52,VLOOKUP($AP823,BaseEqptCdF!$C$5:$S$161,12,FALSE)*0.2*300))))</f>
        <v/>
      </c>
      <c r="BF823" s="3" t="str">
        <f>IF($L823="","",IF(SUM($AJ823:AM823)=0,$AF823,IF(LEFT(VLOOKUP($AP823,BaseEqptCdF!$C$5:$E$161,3,FALSE),2)="SD",0,IF(LEFT(VLOOKUP($AP823,BaseEqptCdF!$C$5:$E$161,3,FALSE),2)="SB",1*52,VLOOKUP($AP823,BaseEqptCdF!$C$5:$S$161,12,FALSE)*0.2*300))))</f>
        <v/>
      </c>
      <c r="BG823" s="3" t="str">
        <f>IF($L823="","",IF(SUM($AJ823:AN823)=0,$AF823,IF(LEFT(VLOOKUP($AP823,BaseEqptCdF!$C$5:$E$161,3,FALSE),2)="SD",0,IF(LEFT(VLOOKUP($AP823,BaseEqptCdF!$C$5:$E$161,3,FALSE),2)="SB",1*52,VLOOKUP($AP823,BaseEqptCdF!$C$5:$S$161,12,FALSE)*0.2*300))))</f>
        <v/>
      </c>
      <c r="BH823" s="2">
        <f t="shared" si="113"/>
        <v>0</v>
      </c>
    </row>
    <row r="824" spans="1:60" x14ac:dyDescent="0.25">
      <c r="A824" s="296" t="str">
        <f t="array" ref="A824">IF($C824="","",INDEX(Prog!$B$8:$D$300,MATCH($C824,nivo1,0),1))</f>
        <v/>
      </c>
      <c r="B824" s="296" t="str">
        <f t="array" ref="B824">IF($C824="","",INDEX(Prog!$B$8:$D$300,MATCH($C824,nivo1,0),2))</f>
        <v/>
      </c>
      <c r="C824" s="273"/>
      <c r="D824" s="267"/>
      <c r="E824" s="273"/>
      <c r="F824" s="273"/>
      <c r="G824" s="273"/>
      <c r="H824" s="273"/>
      <c r="I824" s="273"/>
      <c r="J824" s="273"/>
      <c r="K824" s="274"/>
      <c r="L824" s="273"/>
      <c r="M824" s="273"/>
      <c r="N824" s="273"/>
      <c r="O824" s="275"/>
      <c r="P824" s="273"/>
      <c r="Q824" s="273"/>
      <c r="R824" s="273"/>
      <c r="S824" s="273"/>
      <c r="T824" s="276"/>
      <c r="U824" s="276"/>
      <c r="V824" s="276"/>
      <c r="W824" s="276"/>
      <c r="X824" s="277"/>
      <c r="Y824" s="278"/>
      <c r="AA824" s="8" t="str">
        <f>IF($L824="","",VLOOKUP($L824,BaseEqptCdF!$C$5:$E$161,2,FALSE))</f>
        <v/>
      </c>
      <c r="AB824" s="8" t="str">
        <f>IF($L824="","",VLOOKUP($L824,BaseEqptCdF!$C$5:$E$161,3,FALSE))</f>
        <v/>
      </c>
      <c r="AC824" s="7" t="str">
        <f>IF($L824="","",VLOOKUP($L824,BaseEqptCdF!$C$5:$I$161,6,FALSE))</f>
        <v/>
      </c>
      <c r="AD824" s="7" t="str">
        <f>IF($L824="","",VLOOKUP($L824,BaseEqptCdF!$C$5:$I$161,7,FALSE))</f>
        <v/>
      </c>
      <c r="AE824" s="3" t="str">
        <f>IF($L824="","",VLOOKUP($L824,BaseEqptCdF!$C$5:$R$161,16,FALSE)*$AC$3)</f>
        <v/>
      </c>
      <c r="AF824" s="3" t="str">
        <f>IF($L824="","",IF(LEFT($AB824,2)="SD",0,IF(LEFT($AB824,2)="SB",1*52,IF($N824=Prog!$P$17,VLOOKUP($L824,BaseEqptCdF!$C$5:$P$161,14,FALSE)*1*300,VLOOKUP($L824,BaseEqptCdF!$C$5:$P$161,12,FALSE)*0.2*300))))</f>
        <v/>
      </c>
      <c r="AG824" s="6" t="str">
        <f t="shared" si="107"/>
        <v/>
      </c>
      <c r="AH824" s="6">
        <f>IF($U824=Prog!$S$18,YEAR($X824),"")</f>
        <v>1900</v>
      </c>
      <c r="AI824" s="5" t="str">
        <f>IF(OR($AG824="",$U824=Prog!$S$18),"",IF(OR($U824=Prog!$S$17,$U824=Prog!$S$16),YEAR($X824),IF($AG824="ND","ND",$AI$8+$O824)))</f>
        <v/>
      </c>
      <c r="AJ824" s="3" t="str">
        <f t="shared" si="109"/>
        <v/>
      </c>
      <c r="AK824" s="3" t="str">
        <f t="shared" si="108"/>
        <v/>
      </c>
      <c r="AL824" s="3" t="str">
        <f t="shared" si="108"/>
        <v/>
      </c>
      <c r="AM824" s="3" t="str">
        <f t="shared" si="108"/>
        <v/>
      </c>
      <c r="AN824" s="3" t="str">
        <f t="shared" si="108"/>
        <v/>
      </c>
      <c r="AO824" s="2">
        <f t="shared" si="110"/>
        <v>0</v>
      </c>
      <c r="AP824" s="4"/>
      <c r="AQ824" s="3">
        <f>IF(AJ824=1,VLOOKUP($AP824,BaseEqptCdF!$C$5:$R$161,16,FALSE),0)</f>
        <v>0</v>
      </c>
      <c r="AR824" s="3">
        <f>IF(AK824=1,VLOOKUP($AP824,BaseEqptCdF!$C$5:$R$161,16,FALSE),0)</f>
        <v>0</v>
      </c>
      <c r="AS824" s="3">
        <f>IF(AL824=1,VLOOKUP($AP824,BaseEqptCdF!$C$5:$R$161,16,FALSE),0)</f>
        <v>0</v>
      </c>
      <c r="AT824" s="3">
        <f>IF(AM824=1,VLOOKUP($AP824,BaseEqptCdF!$C$5:$R$161,16,FALSE),0)</f>
        <v>0</v>
      </c>
      <c r="AU824" s="3">
        <f>IF(AN824=1,VLOOKUP($AP824,BaseEqptCdF!$C$5:$R$161,16,FALSE),0)</f>
        <v>0</v>
      </c>
      <c r="AV824" s="2">
        <f t="shared" si="111"/>
        <v>0</v>
      </c>
      <c r="AW824" s="3" t="str">
        <f>IF($L824="","",IF(SUM($AJ824:AJ824)=0,$AE824,VLOOKUP($AP824,BaseEqptCdF!$C$5:$R$161,16,FALSE)*$AC$3))</f>
        <v/>
      </c>
      <c r="AX824" s="3" t="str">
        <f>IF($L824="","",IF(SUM($AJ824:AK824)=0,$AE824,VLOOKUP($AP824,BaseEqptCdF!$C$5:$R$161,16,FALSE)*$AC$3))</f>
        <v/>
      </c>
      <c r="AY824" s="3" t="str">
        <f>IF($L824="","",IF(SUM($AJ824:AL824)=0,$AE824,VLOOKUP($AP824,BaseEqptCdF!$C$5:$R$161,16,FALSE)*$AC$3))</f>
        <v/>
      </c>
      <c r="AZ824" s="3" t="str">
        <f>IF($L824="","",IF(SUM($AJ824:AM824)=0,$AE824,VLOOKUP($AP824,BaseEqptCdF!$C$5:$R$161,16,FALSE)*$AC$3))</f>
        <v/>
      </c>
      <c r="BA824" s="3" t="str">
        <f>IF($L824="","",IF(SUM($AJ824:AN824)=0,$AE824,VLOOKUP($AP824,BaseEqptCdF!$C$5:$R$161,16,FALSE)*$AC$3))</f>
        <v/>
      </c>
      <c r="BB824" s="2">
        <f t="shared" si="112"/>
        <v>0</v>
      </c>
      <c r="BC824" s="3" t="str">
        <f>IF($L824="","",IF(SUM($AJ824:AJ824)=0,$AF824,IF(LEFT(VLOOKUP($AP824,BaseEqptCdF!$C$5:$E$161,3,FALSE),2)="SD",0,IF(LEFT(VLOOKUP($AP824,BaseEqptCdF!$C$5:$E$161,3,FALSE),2)="SB",1*52,VLOOKUP($AP824,BaseEqptCdF!$C$5:$S$161,12,FALSE)*0.2*300))))</f>
        <v/>
      </c>
      <c r="BD824" s="3" t="str">
        <f>IF($L824="","",IF(SUM($AJ824:AK824)=0,$AF824,IF(LEFT(VLOOKUP($AP824,BaseEqptCdF!$C$5:$E$161,3,FALSE),2)="SD",0,IF(LEFT(VLOOKUP($AP824,BaseEqptCdF!$C$5:$E$161,3,FALSE),2)="SB",1*52,VLOOKUP($AP824,BaseEqptCdF!$C$5:$S$161,12,FALSE)*0.2*300))))</f>
        <v/>
      </c>
      <c r="BE824" s="3" t="str">
        <f>IF($L824="","",IF(SUM($AJ824:AL824)=0,$AF824,IF(LEFT(VLOOKUP($AP824,BaseEqptCdF!$C$5:$E$161,3,FALSE),2)="SD",0,IF(LEFT(VLOOKUP($AP824,BaseEqptCdF!$C$5:$E$161,3,FALSE),2)="SB",1*52,VLOOKUP($AP824,BaseEqptCdF!$C$5:$S$161,12,FALSE)*0.2*300))))</f>
        <v/>
      </c>
      <c r="BF824" s="3" t="str">
        <f>IF($L824="","",IF(SUM($AJ824:AM824)=0,$AF824,IF(LEFT(VLOOKUP($AP824,BaseEqptCdF!$C$5:$E$161,3,FALSE),2)="SD",0,IF(LEFT(VLOOKUP($AP824,BaseEqptCdF!$C$5:$E$161,3,FALSE),2)="SB",1*52,VLOOKUP($AP824,BaseEqptCdF!$C$5:$S$161,12,FALSE)*0.2*300))))</f>
        <v/>
      </c>
      <c r="BG824" s="3" t="str">
        <f>IF($L824="","",IF(SUM($AJ824:AN824)=0,$AF824,IF(LEFT(VLOOKUP($AP824,BaseEqptCdF!$C$5:$E$161,3,FALSE),2)="SD",0,IF(LEFT(VLOOKUP($AP824,BaseEqptCdF!$C$5:$E$161,3,FALSE),2)="SB",1*52,VLOOKUP($AP824,BaseEqptCdF!$C$5:$S$161,12,FALSE)*0.2*300))))</f>
        <v/>
      </c>
      <c r="BH824" s="2">
        <f t="shared" si="113"/>
        <v>0</v>
      </c>
    </row>
    <row r="825" spans="1:60" x14ac:dyDescent="0.25">
      <c r="A825" s="296" t="str">
        <f t="array" ref="A825">IF($C825="","",INDEX(Prog!$B$8:$D$300,MATCH($C825,nivo1,0),1))</f>
        <v/>
      </c>
      <c r="B825" s="296" t="str">
        <f t="array" ref="B825">IF($C825="","",INDEX(Prog!$B$8:$D$300,MATCH($C825,nivo1,0),2))</f>
        <v/>
      </c>
      <c r="C825" s="273"/>
      <c r="D825" s="267"/>
      <c r="E825" s="273"/>
      <c r="F825" s="273"/>
      <c r="G825" s="273"/>
      <c r="H825" s="273"/>
      <c r="I825" s="273"/>
      <c r="J825" s="273"/>
      <c r="K825" s="274"/>
      <c r="L825" s="273"/>
      <c r="M825" s="273"/>
      <c r="N825" s="273"/>
      <c r="O825" s="275"/>
      <c r="P825" s="273"/>
      <c r="Q825" s="273"/>
      <c r="R825" s="273"/>
      <c r="S825" s="273"/>
      <c r="T825" s="276"/>
      <c r="U825" s="276"/>
      <c r="V825" s="276"/>
      <c r="W825" s="276"/>
      <c r="X825" s="277"/>
      <c r="Y825" s="278"/>
      <c r="AA825" s="8" t="str">
        <f>IF($L825="","",VLOOKUP($L825,BaseEqptCdF!$C$5:$E$161,2,FALSE))</f>
        <v/>
      </c>
      <c r="AB825" s="8" t="str">
        <f>IF($L825="","",VLOOKUP($L825,BaseEqptCdF!$C$5:$E$161,3,FALSE))</f>
        <v/>
      </c>
      <c r="AC825" s="7" t="str">
        <f>IF($L825="","",VLOOKUP($L825,BaseEqptCdF!$C$5:$I$161,6,FALSE))</f>
        <v/>
      </c>
      <c r="AD825" s="7" t="str">
        <f>IF($L825="","",VLOOKUP($L825,BaseEqptCdF!$C$5:$I$161,7,FALSE))</f>
        <v/>
      </c>
      <c r="AE825" s="3" t="str">
        <f>IF($L825="","",VLOOKUP($L825,BaseEqptCdF!$C$5:$R$161,16,FALSE)*$AC$3)</f>
        <v/>
      </c>
      <c r="AF825" s="3" t="str">
        <f>IF($L825="","",IF(LEFT($AB825,2)="SD",0,IF(LEFT($AB825,2)="SB",1*52,IF($N825=Prog!$P$17,VLOOKUP($L825,BaseEqptCdF!$C$5:$P$161,14,FALSE)*1*300,VLOOKUP($L825,BaseEqptCdF!$C$5:$P$161,12,FALSE)*0.2*300))))</f>
        <v/>
      </c>
      <c r="AG825" s="6" t="str">
        <f t="shared" si="107"/>
        <v/>
      </c>
      <c r="AH825" s="6">
        <f>IF($U825=Prog!$S$18,YEAR($X825),"")</f>
        <v>1900</v>
      </c>
      <c r="AI825" s="5" t="str">
        <f>IF(OR($AG825="",$U825=Prog!$S$18),"",IF(OR($U825=Prog!$S$17,$U825=Prog!$S$16),YEAR($X825),IF($AG825="ND","ND",$AI$8+$O825)))</f>
        <v/>
      </c>
      <c r="AJ825" s="3" t="str">
        <f t="shared" si="109"/>
        <v/>
      </c>
      <c r="AK825" s="3" t="str">
        <f t="shared" si="108"/>
        <v/>
      </c>
      <c r="AL825" s="3" t="str">
        <f t="shared" si="108"/>
        <v/>
      </c>
      <c r="AM825" s="3" t="str">
        <f t="shared" si="108"/>
        <v/>
      </c>
      <c r="AN825" s="3" t="str">
        <f t="shared" si="108"/>
        <v/>
      </c>
      <c r="AO825" s="2">
        <f t="shared" si="110"/>
        <v>0</v>
      </c>
      <c r="AP825" s="4"/>
      <c r="AQ825" s="3">
        <f>IF(AJ825=1,VLOOKUP($AP825,BaseEqptCdF!$C$5:$R$161,16,FALSE),0)</f>
        <v>0</v>
      </c>
      <c r="AR825" s="3">
        <f>IF(AK825=1,VLOOKUP($AP825,BaseEqptCdF!$C$5:$R$161,16,FALSE),0)</f>
        <v>0</v>
      </c>
      <c r="AS825" s="3">
        <f>IF(AL825=1,VLOOKUP($AP825,BaseEqptCdF!$C$5:$R$161,16,FALSE),0)</f>
        <v>0</v>
      </c>
      <c r="AT825" s="3">
        <f>IF(AM825=1,VLOOKUP($AP825,BaseEqptCdF!$C$5:$R$161,16,FALSE),0)</f>
        <v>0</v>
      </c>
      <c r="AU825" s="3">
        <f>IF(AN825=1,VLOOKUP($AP825,BaseEqptCdF!$C$5:$R$161,16,FALSE),0)</f>
        <v>0</v>
      </c>
      <c r="AV825" s="2">
        <f t="shared" si="111"/>
        <v>0</v>
      </c>
      <c r="AW825" s="3" t="str">
        <f>IF($L825="","",IF(SUM($AJ825:AJ825)=0,$AE825,VLOOKUP($AP825,BaseEqptCdF!$C$5:$R$161,16,FALSE)*$AC$3))</f>
        <v/>
      </c>
      <c r="AX825" s="3" t="str">
        <f>IF($L825="","",IF(SUM($AJ825:AK825)=0,$AE825,VLOOKUP($AP825,BaseEqptCdF!$C$5:$R$161,16,FALSE)*$AC$3))</f>
        <v/>
      </c>
      <c r="AY825" s="3" t="str">
        <f>IF($L825="","",IF(SUM($AJ825:AL825)=0,$AE825,VLOOKUP($AP825,BaseEqptCdF!$C$5:$R$161,16,FALSE)*$AC$3))</f>
        <v/>
      </c>
      <c r="AZ825" s="3" t="str">
        <f>IF($L825="","",IF(SUM($AJ825:AM825)=0,$AE825,VLOOKUP($AP825,BaseEqptCdF!$C$5:$R$161,16,FALSE)*$AC$3))</f>
        <v/>
      </c>
      <c r="BA825" s="3" t="str">
        <f>IF($L825="","",IF(SUM($AJ825:AN825)=0,$AE825,VLOOKUP($AP825,BaseEqptCdF!$C$5:$R$161,16,FALSE)*$AC$3))</f>
        <v/>
      </c>
      <c r="BB825" s="2">
        <f t="shared" si="112"/>
        <v>0</v>
      </c>
      <c r="BC825" s="3" t="str">
        <f>IF($L825="","",IF(SUM($AJ825:AJ825)=0,$AF825,IF(LEFT(VLOOKUP($AP825,BaseEqptCdF!$C$5:$E$161,3,FALSE),2)="SD",0,IF(LEFT(VLOOKUP($AP825,BaseEqptCdF!$C$5:$E$161,3,FALSE),2)="SB",1*52,VLOOKUP($AP825,BaseEqptCdF!$C$5:$S$161,12,FALSE)*0.2*300))))</f>
        <v/>
      </c>
      <c r="BD825" s="3" t="str">
        <f>IF($L825="","",IF(SUM($AJ825:AK825)=0,$AF825,IF(LEFT(VLOOKUP($AP825,BaseEqptCdF!$C$5:$E$161,3,FALSE),2)="SD",0,IF(LEFT(VLOOKUP($AP825,BaseEqptCdF!$C$5:$E$161,3,FALSE),2)="SB",1*52,VLOOKUP($AP825,BaseEqptCdF!$C$5:$S$161,12,FALSE)*0.2*300))))</f>
        <v/>
      </c>
      <c r="BE825" s="3" t="str">
        <f>IF($L825="","",IF(SUM($AJ825:AL825)=0,$AF825,IF(LEFT(VLOOKUP($AP825,BaseEqptCdF!$C$5:$E$161,3,FALSE),2)="SD",0,IF(LEFT(VLOOKUP($AP825,BaseEqptCdF!$C$5:$E$161,3,FALSE),2)="SB",1*52,VLOOKUP($AP825,BaseEqptCdF!$C$5:$S$161,12,FALSE)*0.2*300))))</f>
        <v/>
      </c>
      <c r="BF825" s="3" t="str">
        <f>IF($L825="","",IF(SUM($AJ825:AM825)=0,$AF825,IF(LEFT(VLOOKUP($AP825,BaseEqptCdF!$C$5:$E$161,3,FALSE),2)="SD",0,IF(LEFT(VLOOKUP($AP825,BaseEqptCdF!$C$5:$E$161,3,FALSE),2)="SB",1*52,VLOOKUP($AP825,BaseEqptCdF!$C$5:$S$161,12,FALSE)*0.2*300))))</f>
        <v/>
      </c>
      <c r="BG825" s="3" t="str">
        <f>IF($L825="","",IF(SUM($AJ825:AN825)=0,$AF825,IF(LEFT(VLOOKUP($AP825,BaseEqptCdF!$C$5:$E$161,3,FALSE),2)="SD",0,IF(LEFT(VLOOKUP($AP825,BaseEqptCdF!$C$5:$E$161,3,FALSE),2)="SB",1*52,VLOOKUP($AP825,BaseEqptCdF!$C$5:$S$161,12,FALSE)*0.2*300))))</f>
        <v/>
      </c>
      <c r="BH825" s="2">
        <f t="shared" si="113"/>
        <v>0</v>
      </c>
    </row>
    <row r="826" spans="1:60" x14ac:dyDescent="0.25">
      <c r="A826" s="296" t="str">
        <f t="array" ref="A826">IF($C826="","",INDEX(Prog!$B$8:$D$300,MATCH($C826,nivo1,0),1))</f>
        <v/>
      </c>
      <c r="B826" s="296" t="str">
        <f t="array" ref="B826">IF($C826="","",INDEX(Prog!$B$8:$D$300,MATCH($C826,nivo1,0),2))</f>
        <v/>
      </c>
      <c r="C826" s="273"/>
      <c r="D826" s="267"/>
      <c r="E826" s="273"/>
      <c r="F826" s="273"/>
      <c r="G826" s="273"/>
      <c r="H826" s="273"/>
      <c r="I826" s="273"/>
      <c r="J826" s="273"/>
      <c r="K826" s="274"/>
      <c r="L826" s="273"/>
      <c r="M826" s="273"/>
      <c r="N826" s="273"/>
      <c r="O826" s="275"/>
      <c r="P826" s="273"/>
      <c r="Q826" s="273"/>
      <c r="R826" s="273"/>
      <c r="S826" s="273"/>
      <c r="T826" s="276"/>
      <c r="U826" s="276"/>
      <c r="V826" s="276"/>
      <c r="W826" s="276"/>
      <c r="X826" s="277"/>
      <c r="Y826" s="278"/>
      <c r="AA826" s="8" t="str">
        <f>IF($L826="","",VLOOKUP($L826,BaseEqptCdF!$C$5:$E$161,2,FALSE))</f>
        <v/>
      </c>
      <c r="AB826" s="8" t="str">
        <f>IF($L826="","",VLOOKUP($L826,BaseEqptCdF!$C$5:$E$161,3,FALSE))</f>
        <v/>
      </c>
      <c r="AC826" s="7" t="str">
        <f>IF($L826="","",VLOOKUP($L826,BaseEqptCdF!$C$5:$I$161,6,FALSE))</f>
        <v/>
      </c>
      <c r="AD826" s="7" t="str">
        <f>IF($L826="","",VLOOKUP($L826,BaseEqptCdF!$C$5:$I$161,7,FALSE))</f>
        <v/>
      </c>
      <c r="AE826" s="3" t="str">
        <f>IF($L826="","",VLOOKUP($L826,BaseEqptCdF!$C$5:$R$161,16,FALSE)*$AC$3)</f>
        <v/>
      </c>
      <c r="AF826" s="3" t="str">
        <f>IF($L826="","",IF(LEFT($AB826,2)="SD",0,IF(LEFT($AB826,2)="SB",1*52,IF($N826=Prog!$P$17,VLOOKUP($L826,BaseEqptCdF!$C$5:$P$161,14,FALSE)*1*300,VLOOKUP($L826,BaseEqptCdF!$C$5:$P$161,12,FALSE)*0.2*300))))</f>
        <v/>
      </c>
      <c r="AG826" s="6" t="str">
        <f t="shared" si="107"/>
        <v/>
      </c>
      <c r="AH826" s="6">
        <f>IF($U826=Prog!$S$18,YEAR($X826),"")</f>
        <v>1900</v>
      </c>
      <c r="AI826" s="5" t="str">
        <f>IF(OR($AG826="",$U826=Prog!$S$18),"",IF(OR($U826=Prog!$S$17,$U826=Prog!$S$16),YEAR($X826),IF($AG826="ND","ND",$AI$8+$O826)))</f>
        <v/>
      </c>
      <c r="AJ826" s="3" t="str">
        <f t="shared" si="109"/>
        <v/>
      </c>
      <c r="AK826" s="3" t="str">
        <f t="shared" si="108"/>
        <v/>
      </c>
      <c r="AL826" s="3" t="str">
        <f t="shared" si="108"/>
        <v/>
      </c>
      <c r="AM826" s="3" t="str">
        <f t="shared" si="108"/>
        <v/>
      </c>
      <c r="AN826" s="3" t="str">
        <f t="shared" si="108"/>
        <v/>
      </c>
      <c r="AO826" s="2">
        <f t="shared" si="110"/>
        <v>0</v>
      </c>
      <c r="AP826" s="4"/>
      <c r="AQ826" s="3">
        <f>IF(AJ826=1,VLOOKUP($AP826,BaseEqptCdF!$C$5:$R$161,16,FALSE),0)</f>
        <v>0</v>
      </c>
      <c r="AR826" s="3">
        <f>IF(AK826=1,VLOOKUP($AP826,BaseEqptCdF!$C$5:$R$161,16,FALSE),0)</f>
        <v>0</v>
      </c>
      <c r="AS826" s="3">
        <f>IF(AL826=1,VLOOKUP($AP826,BaseEqptCdF!$C$5:$R$161,16,FALSE),0)</f>
        <v>0</v>
      </c>
      <c r="AT826" s="3">
        <f>IF(AM826=1,VLOOKUP($AP826,BaseEqptCdF!$C$5:$R$161,16,FALSE),0)</f>
        <v>0</v>
      </c>
      <c r="AU826" s="3">
        <f>IF(AN826=1,VLOOKUP($AP826,BaseEqptCdF!$C$5:$R$161,16,FALSE),0)</f>
        <v>0</v>
      </c>
      <c r="AV826" s="2">
        <f t="shared" si="111"/>
        <v>0</v>
      </c>
      <c r="AW826" s="3" t="str">
        <f>IF($L826="","",IF(SUM($AJ826:AJ826)=0,$AE826,VLOOKUP($AP826,BaseEqptCdF!$C$5:$R$161,16,FALSE)*$AC$3))</f>
        <v/>
      </c>
      <c r="AX826" s="3" t="str">
        <f>IF($L826="","",IF(SUM($AJ826:AK826)=0,$AE826,VLOOKUP($AP826,BaseEqptCdF!$C$5:$R$161,16,FALSE)*$AC$3))</f>
        <v/>
      </c>
      <c r="AY826" s="3" t="str">
        <f>IF($L826="","",IF(SUM($AJ826:AL826)=0,$AE826,VLOOKUP($AP826,BaseEqptCdF!$C$5:$R$161,16,FALSE)*$AC$3))</f>
        <v/>
      </c>
      <c r="AZ826" s="3" t="str">
        <f>IF($L826="","",IF(SUM($AJ826:AM826)=0,$AE826,VLOOKUP($AP826,BaseEqptCdF!$C$5:$R$161,16,FALSE)*$AC$3))</f>
        <v/>
      </c>
      <c r="BA826" s="3" t="str">
        <f>IF($L826="","",IF(SUM($AJ826:AN826)=0,$AE826,VLOOKUP($AP826,BaseEqptCdF!$C$5:$R$161,16,FALSE)*$AC$3))</f>
        <v/>
      </c>
      <c r="BB826" s="2">
        <f t="shared" si="112"/>
        <v>0</v>
      </c>
      <c r="BC826" s="3" t="str">
        <f>IF($L826="","",IF(SUM($AJ826:AJ826)=0,$AF826,IF(LEFT(VLOOKUP($AP826,BaseEqptCdF!$C$5:$E$161,3,FALSE),2)="SD",0,IF(LEFT(VLOOKUP($AP826,BaseEqptCdF!$C$5:$E$161,3,FALSE),2)="SB",1*52,VLOOKUP($AP826,BaseEqptCdF!$C$5:$S$161,12,FALSE)*0.2*300))))</f>
        <v/>
      </c>
      <c r="BD826" s="3" t="str">
        <f>IF($L826="","",IF(SUM($AJ826:AK826)=0,$AF826,IF(LEFT(VLOOKUP($AP826,BaseEqptCdF!$C$5:$E$161,3,FALSE),2)="SD",0,IF(LEFT(VLOOKUP($AP826,BaseEqptCdF!$C$5:$E$161,3,FALSE),2)="SB",1*52,VLOOKUP($AP826,BaseEqptCdF!$C$5:$S$161,12,FALSE)*0.2*300))))</f>
        <v/>
      </c>
      <c r="BE826" s="3" t="str">
        <f>IF($L826="","",IF(SUM($AJ826:AL826)=0,$AF826,IF(LEFT(VLOOKUP($AP826,BaseEqptCdF!$C$5:$E$161,3,FALSE),2)="SD",0,IF(LEFT(VLOOKUP($AP826,BaseEqptCdF!$C$5:$E$161,3,FALSE),2)="SB",1*52,VLOOKUP($AP826,BaseEqptCdF!$C$5:$S$161,12,FALSE)*0.2*300))))</f>
        <v/>
      </c>
      <c r="BF826" s="3" t="str">
        <f>IF($L826="","",IF(SUM($AJ826:AM826)=0,$AF826,IF(LEFT(VLOOKUP($AP826,BaseEqptCdF!$C$5:$E$161,3,FALSE),2)="SD",0,IF(LEFT(VLOOKUP($AP826,BaseEqptCdF!$C$5:$E$161,3,FALSE),2)="SB",1*52,VLOOKUP($AP826,BaseEqptCdF!$C$5:$S$161,12,FALSE)*0.2*300))))</f>
        <v/>
      </c>
      <c r="BG826" s="3" t="str">
        <f>IF($L826="","",IF(SUM($AJ826:AN826)=0,$AF826,IF(LEFT(VLOOKUP($AP826,BaseEqptCdF!$C$5:$E$161,3,FALSE),2)="SD",0,IF(LEFT(VLOOKUP($AP826,BaseEqptCdF!$C$5:$E$161,3,FALSE),2)="SB",1*52,VLOOKUP($AP826,BaseEqptCdF!$C$5:$S$161,12,FALSE)*0.2*300))))</f>
        <v/>
      </c>
      <c r="BH826" s="2">
        <f t="shared" si="113"/>
        <v>0</v>
      </c>
    </row>
    <row r="827" spans="1:60" x14ac:dyDescent="0.25">
      <c r="A827" s="296" t="str">
        <f t="array" ref="A827">IF($C827="","",INDEX(Prog!$B$8:$D$300,MATCH($C827,nivo1,0),1))</f>
        <v/>
      </c>
      <c r="B827" s="296" t="str">
        <f t="array" ref="B827">IF($C827="","",INDEX(Prog!$B$8:$D$300,MATCH($C827,nivo1,0),2))</f>
        <v/>
      </c>
      <c r="C827" s="273"/>
      <c r="D827" s="267"/>
      <c r="E827" s="273"/>
      <c r="F827" s="273"/>
      <c r="G827" s="273"/>
      <c r="H827" s="273"/>
      <c r="I827" s="273"/>
      <c r="J827" s="273"/>
      <c r="K827" s="274"/>
      <c r="L827" s="273"/>
      <c r="M827" s="273"/>
      <c r="N827" s="273"/>
      <c r="O827" s="275"/>
      <c r="P827" s="273"/>
      <c r="Q827" s="273"/>
      <c r="R827" s="273"/>
      <c r="S827" s="273"/>
      <c r="T827" s="276"/>
      <c r="U827" s="276"/>
      <c r="V827" s="276"/>
      <c r="W827" s="276"/>
      <c r="X827" s="277"/>
      <c r="Y827" s="278"/>
      <c r="AA827" s="8" t="str">
        <f>IF($L827="","",VLOOKUP($L827,BaseEqptCdF!$C$5:$E$161,2,FALSE))</f>
        <v/>
      </c>
      <c r="AB827" s="8" t="str">
        <f>IF($L827="","",VLOOKUP($L827,BaseEqptCdF!$C$5:$E$161,3,FALSE))</f>
        <v/>
      </c>
      <c r="AC827" s="7" t="str">
        <f>IF($L827="","",VLOOKUP($L827,BaseEqptCdF!$C$5:$I$161,6,FALSE))</f>
        <v/>
      </c>
      <c r="AD827" s="7" t="str">
        <f>IF($L827="","",VLOOKUP($L827,BaseEqptCdF!$C$5:$I$161,7,FALSE))</f>
        <v/>
      </c>
      <c r="AE827" s="3" t="str">
        <f>IF($L827="","",VLOOKUP($L827,BaseEqptCdF!$C$5:$R$161,16,FALSE)*$AC$3)</f>
        <v/>
      </c>
      <c r="AF827" s="3" t="str">
        <f>IF($L827="","",IF(LEFT($AB827,2)="SD",0,IF(LEFT($AB827,2)="SB",1*52,IF($N827=Prog!$P$17,VLOOKUP($L827,BaseEqptCdF!$C$5:$P$161,14,FALSE)*1*300,VLOOKUP($L827,BaseEqptCdF!$C$5:$P$161,12,FALSE)*0.2*300))))</f>
        <v/>
      </c>
      <c r="AG827" s="6" t="str">
        <f t="shared" si="107"/>
        <v/>
      </c>
      <c r="AH827" s="6">
        <f>IF($U827=Prog!$S$18,YEAR($X827),"")</f>
        <v>1900</v>
      </c>
      <c r="AI827" s="5" t="str">
        <f>IF(OR($AG827="",$U827=Prog!$S$18),"",IF(OR($U827=Prog!$S$17,$U827=Prog!$S$16),YEAR($X827),IF($AG827="ND","ND",$AI$8+$O827)))</f>
        <v/>
      </c>
      <c r="AJ827" s="3" t="str">
        <f t="shared" si="109"/>
        <v/>
      </c>
      <c r="AK827" s="3" t="str">
        <f t="shared" si="108"/>
        <v/>
      </c>
      <c r="AL827" s="3" t="str">
        <f t="shared" si="108"/>
        <v/>
      </c>
      <c r="AM827" s="3" t="str">
        <f t="shared" si="108"/>
        <v/>
      </c>
      <c r="AN827" s="3" t="str">
        <f t="shared" si="108"/>
        <v/>
      </c>
      <c r="AO827" s="2">
        <f t="shared" si="110"/>
        <v>0</v>
      </c>
      <c r="AP827" s="4"/>
      <c r="AQ827" s="3">
        <f>IF(AJ827=1,VLOOKUP($AP827,BaseEqptCdF!$C$5:$R$161,16,FALSE),0)</f>
        <v>0</v>
      </c>
      <c r="AR827" s="3">
        <f>IF(AK827=1,VLOOKUP($AP827,BaseEqptCdF!$C$5:$R$161,16,FALSE),0)</f>
        <v>0</v>
      </c>
      <c r="AS827" s="3">
        <f>IF(AL827=1,VLOOKUP($AP827,BaseEqptCdF!$C$5:$R$161,16,FALSE),0)</f>
        <v>0</v>
      </c>
      <c r="AT827" s="3">
        <f>IF(AM827=1,VLOOKUP($AP827,BaseEqptCdF!$C$5:$R$161,16,FALSE),0)</f>
        <v>0</v>
      </c>
      <c r="AU827" s="3">
        <f>IF(AN827=1,VLOOKUP($AP827,BaseEqptCdF!$C$5:$R$161,16,FALSE),0)</f>
        <v>0</v>
      </c>
      <c r="AV827" s="2">
        <f t="shared" si="111"/>
        <v>0</v>
      </c>
      <c r="AW827" s="3" t="str">
        <f>IF($L827="","",IF(SUM($AJ827:AJ827)=0,$AE827,VLOOKUP($AP827,BaseEqptCdF!$C$5:$R$161,16,FALSE)*$AC$3))</f>
        <v/>
      </c>
      <c r="AX827" s="3" t="str">
        <f>IF($L827="","",IF(SUM($AJ827:AK827)=0,$AE827,VLOOKUP($AP827,BaseEqptCdF!$C$5:$R$161,16,FALSE)*$AC$3))</f>
        <v/>
      </c>
      <c r="AY827" s="3" t="str">
        <f>IF($L827="","",IF(SUM($AJ827:AL827)=0,$AE827,VLOOKUP($AP827,BaseEqptCdF!$C$5:$R$161,16,FALSE)*$AC$3))</f>
        <v/>
      </c>
      <c r="AZ827" s="3" t="str">
        <f>IF($L827="","",IF(SUM($AJ827:AM827)=0,$AE827,VLOOKUP($AP827,BaseEqptCdF!$C$5:$R$161,16,FALSE)*$AC$3))</f>
        <v/>
      </c>
      <c r="BA827" s="3" t="str">
        <f>IF($L827="","",IF(SUM($AJ827:AN827)=0,$AE827,VLOOKUP($AP827,BaseEqptCdF!$C$5:$R$161,16,FALSE)*$AC$3))</f>
        <v/>
      </c>
      <c r="BB827" s="2">
        <f t="shared" si="112"/>
        <v>0</v>
      </c>
      <c r="BC827" s="3" t="str">
        <f>IF($L827="","",IF(SUM($AJ827:AJ827)=0,$AF827,IF(LEFT(VLOOKUP($AP827,BaseEqptCdF!$C$5:$E$161,3,FALSE),2)="SD",0,IF(LEFT(VLOOKUP($AP827,BaseEqptCdF!$C$5:$E$161,3,FALSE),2)="SB",1*52,VLOOKUP($AP827,BaseEqptCdF!$C$5:$S$161,12,FALSE)*0.2*300))))</f>
        <v/>
      </c>
      <c r="BD827" s="3" t="str">
        <f>IF($L827="","",IF(SUM($AJ827:AK827)=0,$AF827,IF(LEFT(VLOOKUP($AP827,BaseEqptCdF!$C$5:$E$161,3,FALSE),2)="SD",0,IF(LEFT(VLOOKUP($AP827,BaseEqptCdF!$C$5:$E$161,3,FALSE),2)="SB",1*52,VLOOKUP($AP827,BaseEqptCdF!$C$5:$S$161,12,FALSE)*0.2*300))))</f>
        <v/>
      </c>
      <c r="BE827" s="3" t="str">
        <f>IF($L827="","",IF(SUM($AJ827:AL827)=0,$AF827,IF(LEFT(VLOOKUP($AP827,BaseEqptCdF!$C$5:$E$161,3,FALSE),2)="SD",0,IF(LEFT(VLOOKUP($AP827,BaseEqptCdF!$C$5:$E$161,3,FALSE),2)="SB",1*52,VLOOKUP($AP827,BaseEqptCdF!$C$5:$S$161,12,FALSE)*0.2*300))))</f>
        <v/>
      </c>
      <c r="BF827" s="3" t="str">
        <f>IF($L827="","",IF(SUM($AJ827:AM827)=0,$AF827,IF(LEFT(VLOOKUP($AP827,BaseEqptCdF!$C$5:$E$161,3,FALSE),2)="SD",0,IF(LEFT(VLOOKUP($AP827,BaseEqptCdF!$C$5:$E$161,3,FALSE),2)="SB",1*52,VLOOKUP($AP827,BaseEqptCdF!$C$5:$S$161,12,FALSE)*0.2*300))))</f>
        <v/>
      </c>
      <c r="BG827" s="3" t="str">
        <f>IF($L827="","",IF(SUM($AJ827:AN827)=0,$AF827,IF(LEFT(VLOOKUP($AP827,BaseEqptCdF!$C$5:$E$161,3,FALSE),2)="SD",0,IF(LEFT(VLOOKUP($AP827,BaseEqptCdF!$C$5:$E$161,3,FALSE),2)="SB",1*52,VLOOKUP($AP827,BaseEqptCdF!$C$5:$S$161,12,FALSE)*0.2*300))))</f>
        <v/>
      </c>
      <c r="BH827" s="2">
        <f t="shared" si="113"/>
        <v>0</v>
      </c>
    </row>
    <row r="828" spans="1:60" x14ac:dyDescent="0.25">
      <c r="A828" s="296" t="str">
        <f t="array" ref="A828">IF($C828="","",INDEX(Prog!$B$8:$D$300,MATCH($C828,nivo1,0),1))</f>
        <v/>
      </c>
      <c r="B828" s="296" t="str">
        <f t="array" ref="B828">IF($C828="","",INDEX(Prog!$B$8:$D$300,MATCH($C828,nivo1,0),2))</f>
        <v/>
      </c>
      <c r="C828" s="273"/>
      <c r="D828" s="267"/>
      <c r="E828" s="273"/>
      <c r="F828" s="273"/>
      <c r="G828" s="273"/>
      <c r="H828" s="273"/>
      <c r="I828" s="273"/>
      <c r="J828" s="273"/>
      <c r="K828" s="274"/>
      <c r="L828" s="273"/>
      <c r="M828" s="273"/>
      <c r="N828" s="273"/>
      <c r="O828" s="275"/>
      <c r="P828" s="273"/>
      <c r="Q828" s="273"/>
      <c r="R828" s="273"/>
      <c r="S828" s="273"/>
      <c r="T828" s="276"/>
      <c r="U828" s="276"/>
      <c r="V828" s="276"/>
      <c r="W828" s="276"/>
      <c r="X828" s="277"/>
      <c r="Y828" s="278"/>
      <c r="AA828" s="8" t="str">
        <f>IF($L828="","",VLOOKUP($L828,BaseEqptCdF!$C$5:$E$161,2,FALSE))</f>
        <v/>
      </c>
      <c r="AB828" s="8" t="str">
        <f>IF($L828="","",VLOOKUP($L828,BaseEqptCdF!$C$5:$E$161,3,FALSE))</f>
        <v/>
      </c>
      <c r="AC828" s="7" t="str">
        <f>IF($L828="","",VLOOKUP($L828,BaseEqptCdF!$C$5:$I$161,6,FALSE))</f>
        <v/>
      </c>
      <c r="AD828" s="7" t="str">
        <f>IF($L828="","",VLOOKUP($L828,BaseEqptCdF!$C$5:$I$161,7,FALSE))</f>
        <v/>
      </c>
      <c r="AE828" s="3" t="str">
        <f>IF($L828="","",VLOOKUP($L828,BaseEqptCdF!$C$5:$R$161,16,FALSE)*$AC$3)</f>
        <v/>
      </c>
      <c r="AF828" s="3" t="str">
        <f>IF($L828="","",IF(LEFT($AB828,2)="SD",0,IF(LEFT($AB828,2)="SB",1*52,IF($N828=Prog!$P$17,VLOOKUP($L828,BaseEqptCdF!$C$5:$P$161,14,FALSE)*1*300,VLOOKUP($L828,BaseEqptCdF!$C$5:$P$161,12,FALSE)*0.2*300))))</f>
        <v/>
      </c>
      <c r="AG828" s="6" t="str">
        <f t="shared" si="107"/>
        <v/>
      </c>
      <c r="AH828" s="6">
        <f>IF($U828=Prog!$S$18,YEAR($X828),"")</f>
        <v>1900</v>
      </c>
      <c r="AI828" s="5" t="str">
        <f>IF(OR($AG828="",$U828=Prog!$S$18),"",IF(OR($U828=Prog!$S$17,$U828=Prog!$S$16),YEAR($X828),IF($AG828="ND","ND",$AI$8+$O828)))</f>
        <v/>
      </c>
      <c r="AJ828" s="3" t="str">
        <f t="shared" si="109"/>
        <v/>
      </c>
      <c r="AK828" s="3" t="str">
        <f t="shared" si="108"/>
        <v/>
      </c>
      <c r="AL828" s="3" t="str">
        <f t="shared" si="108"/>
        <v/>
      </c>
      <c r="AM828" s="3" t="str">
        <f t="shared" si="108"/>
        <v/>
      </c>
      <c r="AN828" s="3" t="str">
        <f t="shared" si="108"/>
        <v/>
      </c>
      <c r="AO828" s="2">
        <f t="shared" si="110"/>
        <v>0</v>
      </c>
      <c r="AP828" s="4"/>
      <c r="AQ828" s="3">
        <f>IF(AJ828=1,VLOOKUP($AP828,BaseEqptCdF!$C$5:$R$161,16,FALSE),0)</f>
        <v>0</v>
      </c>
      <c r="AR828" s="3">
        <f>IF(AK828=1,VLOOKUP($AP828,BaseEqptCdF!$C$5:$R$161,16,FALSE),0)</f>
        <v>0</v>
      </c>
      <c r="AS828" s="3">
        <f>IF(AL828=1,VLOOKUP($AP828,BaseEqptCdF!$C$5:$R$161,16,FALSE),0)</f>
        <v>0</v>
      </c>
      <c r="AT828" s="3">
        <f>IF(AM828=1,VLOOKUP($AP828,BaseEqptCdF!$C$5:$R$161,16,FALSE),0)</f>
        <v>0</v>
      </c>
      <c r="AU828" s="3">
        <f>IF(AN828=1,VLOOKUP($AP828,BaseEqptCdF!$C$5:$R$161,16,FALSE),0)</f>
        <v>0</v>
      </c>
      <c r="AV828" s="2">
        <f t="shared" si="111"/>
        <v>0</v>
      </c>
      <c r="AW828" s="3" t="str">
        <f>IF($L828="","",IF(SUM($AJ828:AJ828)=0,$AE828,VLOOKUP($AP828,BaseEqptCdF!$C$5:$R$161,16,FALSE)*$AC$3))</f>
        <v/>
      </c>
      <c r="AX828" s="3" t="str">
        <f>IF($L828="","",IF(SUM($AJ828:AK828)=0,$AE828,VLOOKUP($AP828,BaseEqptCdF!$C$5:$R$161,16,FALSE)*$AC$3))</f>
        <v/>
      </c>
      <c r="AY828" s="3" t="str">
        <f>IF($L828="","",IF(SUM($AJ828:AL828)=0,$AE828,VLOOKUP($AP828,BaseEqptCdF!$C$5:$R$161,16,FALSE)*$AC$3))</f>
        <v/>
      </c>
      <c r="AZ828" s="3" t="str">
        <f>IF($L828="","",IF(SUM($AJ828:AM828)=0,$AE828,VLOOKUP($AP828,BaseEqptCdF!$C$5:$R$161,16,FALSE)*$AC$3))</f>
        <v/>
      </c>
      <c r="BA828" s="3" t="str">
        <f>IF($L828="","",IF(SUM($AJ828:AN828)=0,$AE828,VLOOKUP($AP828,BaseEqptCdF!$C$5:$R$161,16,FALSE)*$AC$3))</f>
        <v/>
      </c>
      <c r="BB828" s="2">
        <f t="shared" si="112"/>
        <v>0</v>
      </c>
      <c r="BC828" s="3" t="str">
        <f>IF($L828="","",IF(SUM($AJ828:AJ828)=0,$AF828,IF(LEFT(VLOOKUP($AP828,BaseEqptCdF!$C$5:$E$161,3,FALSE),2)="SD",0,IF(LEFT(VLOOKUP($AP828,BaseEqptCdF!$C$5:$E$161,3,FALSE),2)="SB",1*52,VLOOKUP($AP828,BaseEqptCdF!$C$5:$S$161,12,FALSE)*0.2*300))))</f>
        <v/>
      </c>
      <c r="BD828" s="3" t="str">
        <f>IF($L828="","",IF(SUM($AJ828:AK828)=0,$AF828,IF(LEFT(VLOOKUP($AP828,BaseEqptCdF!$C$5:$E$161,3,FALSE),2)="SD",0,IF(LEFT(VLOOKUP($AP828,BaseEqptCdF!$C$5:$E$161,3,FALSE),2)="SB",1*52,VLOOKUP($AP828,BaseEqptCdF!$C$5:$S$161,12,FALSE)*0.2*300))))</f>
        <v/>
      </c>
      <c r="BE828" s="3" t="str">
        <f>IF($L828="","",IF(SUM($AJ828:AL828)=0,$AF828,IF(LEFT(VLOOKUP($AP828,BaseEqptCdF!$C$5:$E$161,3,FALSE),2)="SD",0,IF(LEFT(VLOOKUP($AP828,BaseEqptCdF!$C$5:$E$161,3,FALSE),2)="SB",1*52,VLOOKUP($AP828,BaseEqptCdF!$C$5:$S$161,12,FALSE)*0.2*300))))</f>
        <v/>
      </c>
      <c r="BF828" s="3" t="str">
        <f>IF($L828="","",IF(SUM($AJ828:AM828)=0,$AF828,IF(LEFT(VLOOKUP($AP828,BaseEqptCdF!$C$5:$E$161,3,FALSE),2)="SD",0,IF(LEFT(VLOOKUP($AP828,BaseEqptCdF!$C$5:$E$161,3,FALSE),2)="SB",1*52,VLOOKUP($AP828,BaseEqptCdF!$C$5:$S$161,12,FALSE)*0.2*300))))</f>
        <v/>
      </c>
      <c r="BG828" s="3" t="str">
        <f>IF($L828="","",IF(SUM($AJ828:AN828)=0,$AF828,IF(LEFT(VLOOKUP($AP828,BaseEqptCdF!$C$5:$E$161,3,FALSE),2)="SD",0,IF(LEFT(VLOOKUP($AP828,BaseEqptCdF!$C$5:$E$161,3,FALSE),2)="SB",1*52,VLOOKUP($AP828,BaseEqptCdF!$C$5:$S$161,12,FALSE)*0.2*300))))</f>
        <v/>
      </c>
      <c r="BH828" s="2">
        <f t="shared" si="113"/>
        <v>0</v>
      </c>
    </row>
    <row r="829" spans="1:60" x14ac:dyDescent="0.25">
      <c r="A829" s="296" t="str">
        <f t="array" ref="A829">IF($C829="","",INDEX(Prog!$B$8:$D$300,MATCH($C829,nivo1,0),1))</f>
        <v/>
      </c>
      <c r="B829" s="296" t="str">
        <f t="array" ref="B829">IF($C829="","",INDEX(Prog!$B$8:$D$300,MATCH($C829,nivo1,0),2))</f>
        <v/>
      </c>
      <c r="C829" s="273"/>
      <c r="D829" s="267"/>
      <c r="E829" s="273"/>
      <c r="F829" s="273"/>
      <c r="G829" s="273"/>
      <c r="H829" s="273"/>
      <c r="I829" s="273"/>
      <c r="J829" s="273"/>
      <c r="K829" s="274"/>
      <c r="L829" s="273"/>
      <c r="M829" s="273"/>
      <c r="N829" s="273"/>
      <c r="O829" s="275"/>
      <c r="P829" s="273"/>
      <c r="Q829" s="273"/>
      <c r="R829" s="273"/>
      <c r="S829" s="273"/>
      <c r="T829" s="276"/>
      <c r="U829" s="276"/>
      <c r="V829" s="276"/>
      <c r="W829" s="276"/>
      <c r="X829" s="277"/>
      <c r="Y829" s="278"/>
      <c r="AA829" s="8" t="str">
        <f>IF($L829="","",VLOOKUP($L829,BaseEqptCdF!$C$5:$E$161,2,FALSE))</f>
        <v/>
      </c>
      <c r="AB829" s="8" t="str">
        <f>IF($L829="","",VLOOKUP($L829,BaseEqptCdF!$C$5:$E$161,3,FALSE))</f>
        <v/>
      </c>
      <c r="AC829" s="7" t="str">
        <f>IF($L829="","",VLOOKUP($L829,BaseEqptCdF!$C$5:$I$161,6,FALSE))</f>
        <v/>
      </c>
      <c r="AD829" s="7" t="str">
        <f>IF($L829="","",VLOOKUP($L829,BaseEqptCdF!$C$5:$I$161,7,FALSE))</f>
        <v/>
      </c>
      <c r="AE829" s="3" t="str">
        <f>IF($L829="","",VLOOKUP($L829,BaseEqptCdF!$C$5:$R$161,16,FALSE)*$AC$3)</f>
        <v/>
      </c>
      <c r="AF829" s="3" t="str">
        <f>IF($L829="","",IF(LEFT($AB829,2)="SD",0,IF(LEFT($AB829,2)="SB",1*52,IF($N829=Prog!$P$17,VLOOKUP($L829,BaseEqptCdF!$C$5:$P$161,14,FALSE)*1*300,VLOOKUP($L829,BaseEqptCdF!$C$5:$P$161,12,FALSE)*0.2*300))))</f>
        <v/>
      </c>
      <c r="AG829" s="6" t="str">
        <f t="shared" si="107"/>
        <v/>
      </c>
      <c r="AH829" s="6">
        <f>IF($U829=Prog!$S$18,YEAR($X829),"")</f>
        <v>1900</v>
      </c>
      <c r="AI829" s="5" t="str">
        <f>IF(OR($AG829="",$U829=Prog!$S$18),"",IF(OR($U829=Prog!$S$17,$U829=Prog!$S$16),YEAR($X829),IF($AG829="ND","ND",$AI$8+$O829)))</f>
        <v/>
      </c>
      <c r="AJ829" s="3" t="str">
        <f t="shared" si="109"/>
        <v/>
      </c>
      <c r="AK829" s="3" t="str">
        <f t="shared" si="108"/>
        <v/>
      </c>
      <c r="AL829" s="3" t="str">
        <f t="shared" si="108"/>
        <v/>
      </c>
      <c r="AM829" s="3" t="str">
        <f t="shared" si="108"/>
        <v/>
      </c>
      <c r="AN829" s="3" t="str">
        <f t="shared" si="108"/>
        <v/>
      </c>
      <c r="AO829" s="2">
        <f t="shared" si="110"/>
        <v>0</v>
      </c>
      <c r="AP829" s="4"/>
      <c r="AQ829" s="3">
        <f>IF(AJ829=1,VLOOKUP($AP829,BaseEqptCdF!$C$5:$R$161,16,FALSE),0)</f>
        <v>0</v>
      </c>
      <c r="AR829" s="3">
        <f>IF(AK829=1,VLOOKUP($AP829,BaseEqptCdF!$C$5:$R$161,16,FALSE),0)</f>
        <v>0</v>
      </c>
      <c r="AS829" s="3">
        <f>IF(AL829=1,VLOOKUP($AP829,BaseEqptCdF!$C$5:$R$161,16,FALSE),0)</f>
        <v>0</v>
      </c>
      <c r="AT829" s="3">
        <f>IF(AM829=1,VLOOKUP($AP829,BaseEqptCdF!$C$5:$R$161,16,FALSE),0)</f>
        <v>0</v>
      </c>
      <c r="AU829" s="3">
        <f>IF(AN829=1,VLOOKUP($AP829,BaseEqptCdF!$C$5:$R$161,16,FALSE),0)</f>
        <v>0</v>
      </c>
      <c r="AV829" s="2">
        <f t="shared" si="111"/>
        <v>0</v>
      </c>
      <c r="AW829" s="3" t="str">
        <f>IF($L829="","",IF(SUM($AJ829:AJ829)=0,$AE829,VLOOKUP($AP829,BaseEqptCdF!$C$5:$R$161,16,FALSE)*$AC$3))</f>
        <v/>
      </c>
      <c r="AX829" s="3" t="str">
        <f>IF($L829="","",IF(SUM($AJ829:AK829)=0,$AE829,VLOOKUP($AP829,BaseEqptCdF!$C$5:$R$161,16,FALSE)*$AC$3))</f>
        <v/>
      </c>
      <c r="AY829" s="3" t="str">
        <f>IF($L829="","",IF(SUM($AJ829:AL829)=0,$AE829,VLOOKUP($AP829,BaseEqptCdF!$C$5:$R$161,16,FALSE)*$AC$3))</f>
        <v/>
      </c>
      <c r="AZ829" s="3" t="str">
        <f>IF($L829="","",IF(SUM($AJ829:AM829)=0,$AE829,VLOOKUP($AP829,BaseEqptCdF!$C$5:$R$161,16,FALSE)*$AC$3))</f>
        <v/>
      </c>
      <c r="BA829" s="3" t="str">
        <f>IF($L829="","",IF(SUM($AJ829:AN829)=0,$AE829,VLOOKUP($AP829,BaseEqptCdF!$C$5:$R$161,16,FALSE)*$AC$3))</f>
        <v/>
      </c>
      <c r="BB829" s="2">
        <f t="shared" si="112"/>
        <v>0</v>
      </c>
      <c r="BC829" s="3" t="str">
        <f>IF($L829="","",IF(SUM($AJ829:AJ829)=0,$AF829,IF(LEFT(VLOOKUP($AP829,BaseEqptCdF!$C$5:$E$161,3,FALSE),2)="SD",0,IF(LEFT(VLOOKUP($AP829,BaseEqptCdF!$C$5:$E$161,3,FALSE),2)="SB",1*52,VLOOKUP($AP829,BaseEqptCdF!$C$5:$S$161,12,FALSE)*0.2*300))))</f>
        <v/>
      </c>
      <c r="BD829" s="3" t="str">
        <f>IF($L829="","",IF(SUM($AJ829:AK829)=0,$AF829,IF(LEFT(VLOOKUP($AP829,BaseEqptCdF!$C$5:$E$161,3,FALSE),2)="SD",0,IF(LEFT(VLOOKUP($AP829,BaseEqptCdF!$C$5:$E$161,3,FALSE),2)="SB",1*52,VLOOKUP($AP829,BaseEqptCdF!$C$5:$S$161,12,FALSE)*0.2*300))))</f>
        <v/>
      </c>
      <c r="BE829" s="3" t="str">
        <f>IF($L829="","",IF(SUM($AJ829:AL829)=0,$AF829,IF(LEFT(VLOOKUP($AP829,BaseEqptCdF!$C$5:$E$161,3,FALSE),2)="SD",0,IF(LEFT(VLOOKUP($AP829,BaseEqptCdF!$C$5:$E$161,3,FALSE),2)="SB",1*52,VLOOKUP($AP829,BaseEqptCdF!$C$5:$S$161,12,FALSE)*0.2*300))))</f>
        <v/>
      </c>
      <c r="BF829" s="3" t="str">
        <f>IF($L829="","",IF(SUM($AJ829:AM829)=0,$AF829,IF(LEFT(VLOOKUP($AP829,BaseEqptCdF!$C$5:$E$161,3,FALSE),2)="SD",0,IF(LEFT(VLOOKUP($AP829,BaseEqptCdF!$C$5:$E$161,3,FALSE),2)="SB",1*52,VLOOKUP($AP829,BaseEqptCdF!$C$5:$S$161,12,FALSE)*0.2*300))))</f>
        <v/>
      </c>
      <c r="BG829" s="3" t="str">
        <f>IF($L829="","",IF(SUM($AJ829:AN829)=0,$AF829,IF(LEFT(VLOOKUP($AP829,BaseEqptCdF!$C$5:$E$161,3,FALSE),2)="SD",0,IF(LEFT(VLOOKUP($AP829,BaseEqptCdF!$C$5:$E$161,3,FALSE),2)="SB",1*52,VLOOKUP($AP829,BaseEqptCdF!$C$5:$S$161,12,FALSE)*0.2*300))))</f>
        <v/>
      </c>
      <c r="BH829" s="2">
        <f t="shared" si="113"/>
        <v>0</v>
      </c>
    </row>
    <row r="830" spans="1:60" x14ac:dyDescent="0.25">
      <c r="A830" s="296" t="str">
        <f t="array" ref="A830">IF($C830="","",INDEX(Prog!$B$8:$D$300,MATCH($C830,nivo1,0),1))</f>
        <v/>
      </c>
      <c r="B830" s="296" t="str">
        <f t="array" ref="B830">IF($C830="","",INDEX(Prog!$B$8:$D$300,MATCH($C830,nivo1,0),2))</f>
        <v/>
      </c>
      <c r="C830" s="273"/>
      <c r="D830" s="267"/>
      <c r="E830" s="273"/>
      <c r="F830" s="273"/>
      <c r="G830" s="273"/>
      <c r="H830" s="273"/>
      <c r="I830" s="273"/>
      <c r="J830" s="273"/>
      <c r="K830" s="274"/>
      <c r="L830" s="273"/>
      <c r="M830" s="273"/>
      <c r="N830" s="273"/>
      <c r="O830" s="275"/>
      <c r="P830" s="273"/>
      <c r="Q830" s="273"/>
      <c r="R830" s="273"/>
      <c r="S830" s="273"/>
      <c r="T830" s="276"/>
      <c r="U830" s="276"/>
      <c r="V830" s="276"/>
      <c r="W830" s="276"/>
      <c r="X830" s="277"/>
      <c r="Y830" s="278"/>
      <c r="AA830" s="8" t="str">
        <f>IF($L830="","",VLOOKUP($L830,BaseEqptCdF!$C$5:$E$161,2,FALSE))</f>
        <v/>
      </c>
      <c r="AB830" s="8" t="str">
        <f>IF($L830="","",VLOOKUP($L830,BaseEqptCdF!$C$5:$E$161,3,FALSE))</f>
        <v/>
      </c>
      <c r="AC830" s="7" t="str">
        <f>IF($L830="","",VLOOKUP($L830,BaseEqptCdF!$C$5:$I$161,6,FALSE))</f>
        <v/>
      </c>
      <c r="AD830" s="7" t="str">
        <f>IF($L830="","",VLOOKUP($L830,BaseEqptCdF!$C$5:$I$161,7,FALSE))</f>
        <v/>
      </c>
      <c r="AE830" s="3" t="str">
        <f>IF($L830="","",VLOOKUP($L830,BaseEqptCdF!$C$5:$R$161,16,FALSE)*$AC$3)</f>
        <v/>
      </c>
      <c r="AF830" s="3" t="str">
        <f>IF($L830="","",IF(LEFT($AB830,2)="SD",0,IF(LEFT($AB830,2)="SB",1*52,IF($N830=Prog!$P$17,VLOOKUP($L830,BaseEqptCdF!$C$5:$P$161,14,FALSE)*1*300,VLOOKUP($L830,BaseEqptCdF!$C$5:$P$161,12,FALSE)*0.2*300))))</f>
        <v/>
      </c>
      <c r="AG830" s="6" t="str">
        <f t="shared" si="107"/>
        <v/>
      </c>
      <c r="AH830" s="6">
        <f>IF($U830=Prog!$S$18,YEAR($X830),"")</f>
        <v>1900</v>
      </c>
      <c r="AI830" s="5" t="str">
        <f>IF(OR($AG830="",$U830=Prog!$S$18),"",IF(OR($U830=Prog!$S$17,$U830=Prog!$S$16),YEAR($X830),IF($AG830="ND","ND",$AI$8+$O830)))</f>
        <v/>
      </c>
      <c r="AJ830" s="3" t="str">
        <f t="shared" si="109"/>
        <v/>
      </c>
      <c r="AK830" s="3" t="str">
        <f t="shared" si="108"/>
        <v/>
      </c>
      <c r="AL830" s="3" t="str">
        <f t="shared" si="108"/>
        <v/>
      </c>
      <c r="AM830" s="3" t="str">
        <f t="shared" si="108"/>
        <v/>
      </c>
      <c r="AN830" s="3" t="str">
        <f t="shared" si="108"/>
        <v/>
      </c>
      <c r="AO830" s="2">
        <f t="shared" si="110"/>
        <v>0</v>
      </c>
      <c r="AP830" s="4"/>
      <c r="AQ830" s="3">
        <f>IF(AJ830=1,VLOOKUP($AP830,BaseEqptCdF!$C$5:$R$161,16,FALSE),0)</f>
        <v>0</v>
      </c>
      <c r="AR830" s="3">
        <f>IF(AK830=1,VLOOKUP($AP830,BaseEqptCdF!$C$5:$R$161,16,FALSE),0)</f>
        <v>0</v>
      </c>
      <c r="AS830" s="3">
        <f>IF(AL830=1,VLOOKUP($AP830,BaseEqptCdF!$C$5:$R$161,16,FALSE),0)</f>
        <v>0</v>
      </c>
      <c r="AT830" s="3">
        <f>IF(AM830=1,VLOOKUP($AP830,BaseEqptCdF!$C$5:$R$161,16,FALSE),0)</f>
        <v>0</v>
      </c>
      <c r="AU830" s="3">
        <f>IF(AN830=1,VLOOKUP($AP830,BaseEqptCdF!$C$5:$R$161,16,FALSE),0)</f>
        <v>0</v>
      </c>
      <c r="AV830" s="2">
        <f t="shared" si="111"/>
        <v>0</v>
      </c>
      <c r="AW830" s="3" t="str">
        <f>IF($L830="","",IF(SUM($AJ830:AJ830)=0,$AE830,VLOOKUP($AP830,BaseEqptCdF!$C$5:$R$161,16,FALSE)*$AC$3))</f>
        <v/>
      </c>
      <c r="AX830" s="3" t="str">
        <f>IF($L830="","",IF(SUM($AJ830:AK830)=0,$AE830,VLOOKUP($AP830,BaseEqptCdF!$C$5:$R$161,16,FALSE)*$AC$3))</f>
        <v/>
      </c>
      <c r="AY830" s="3" t="str">
        <f>IF($L830="","",IF(SUM($AJ830:AL830)=0,$AE830,VLOOKUP($AP830,BaseEqptCdF!$C$5:$R$161,16,FALSE)*$AC$3))</f>
        <v/>
      </c>
      <c r="AZ830" s="3" t="str">
        <f>IF($L830="","",IF(SUM($AJ830:AM830)=0,$AE830,VLOOKUP($AP830,BaseEqptCdF!$C$5:$R$161,16,FALSE)*$AC$3))</f>
        <v/>
      </c>
      <c r="BA830" s="3" t="str">
        <f>IF($L830="","",IF(SUM($AJ830:AN830)=0,$AE830,VLOOKUP($AP830,BaseEqptCdF!$C$5:$R$161,16,FALSE)*$AC$3))</f>
        <v/>
      </c>
      <c r="BB830" s="2">
        <f t="shared" si="112"/>
        <v>0</v>
      </c>
      <c r="BC830" s="3" t="str">
        <f>IF($L830="","",IF(SUM($AJ830:AJ830)=0,$AF830,IF(LEFT(VLOOKUP($AP830,BaseEqptCdF!$C$5:$E$161,3,FALSE),2)="SD",0,IF(LEFT(VLOOKUP($AP830,BaseEqptCdF!$C$5:$E$161,3,FALSE),2)="SB",1*52,VLOOKUP($AP830,BaseEqptCdF!$C$5:$S$161,12,FALSE)*0.2*300))))</f>
        <v/>
      </c>
      <c r="BD830" s="3" t="str">
        <f>IF($L830="","",IF(SUM($AJ830:AK830)=0,$AF830,IF(LEFT(VLOOKUP($AP830,BaseEqptCdF!$C$5:$E$161,3,FALSE),2)="SD",0,IF(LEFT(VLOOKUP($AP830,BaseEqptCdF!$C$5:$E$161,3,FALSE),2)="SB",1*52,VLOOKUP($AP830,BaseEqptCdF!$C$5:$S$161,12,FALSE)*0.2*300))))</f>
        <v/>
      </c>
      <c r="BE830" s="3" t="str">
        <f>IF($L830="","",IF(SUM($AJ830:AL830)=0,$AF830,IF(LEFT(VLOOKUP($AP830,BaseEqptCdF!$C$5:$E$161,3,FALSE),2)="SD",0,IF(LEFT(VLOOKUP($AP830,BaseEqptCdF!$C$5:$E$161,3,FALSE),2)="SB",1*52,VLOOKUP($AP830,BaseEqptCdF!$C$5:$S$161,12,FALSE)*0.2*300))))</f>
        <v/>
      </c>
      <c r="BF830" s="3" t="str">
        <f>IF($L830="","",IF(SUM($AJ830:AM830)=0,$AF830,IF(LEFT(VLOOKUP($AP830,BaseEqptCdF!$C$5:$E$161,3,FALSE),2)="SD",0,IF(LEFT(VLOOKUP($AP830,BaseEqptCdF!$C$5:$E$161,3,FALSE),2)="SB",1*52,VLOOKUP($AP830,BaseEqptCdF!$C$5:$S$161,12,FALSE)*0.2*300))))</f>
        <v/>
      </c>
      <c r="BG830" s="3" t="str">
        <f>IF($L830="","",IF(SUM($AJ830:AN830)=0,$AF830,IF(LEFT(VLOOKUP($AP830,BaseEqptCdF!$C$5:$E$161,3,FALSE),2)="SD",0,IF(LEFT(VLOOKUP($AP830,BaseEqptCdF!$C$5:$E$161,3,FALSE),2)="SB",1*52,VLOOKUP($AP830,BaseEqptCdF!$C$5:$S$161,12,FALSE)*0.2*300))))</f>
        <v/>
      </c>
      <c r="BH830" s="2">
        <f t="shared" si="113"/>
        <v>0</v>
      </c>
    </row>
    <row r="831" spans="1:60" x14ac:dyDescent="0.25">
      <c r="A831" s="296" t="str">
        <f t="array" ref="A831">IF($C831="","",INDEX(Prog!$B$8:$D$300,MATCH($C831,nivo1,0),1))</f>
        <v/>
      </c>
      <c r="B831" s="296" t="str">
        <f t="array" ref="B831">IF($C831="","",INDEX(Prog!$B$8:$D$300,MATCH($C831,nivo1,0),2))</f>
        <v/>
      </c>
      <c r="C831" s="273"/>
      <c r="D831" s="267"/>
      <c r="E831" s="273"/>
      <c r="F831" s="273"/>
      <c r="G831" s="273"/>
      <c r="H831" s="273"/>
      <c r="I831" s="273"/>
      <c r="J831" s="273"/>
      <c r="K831" s="274"/>
      <c r="L831" s="273"/>
      <c r="M831" s="273"/>
      <c r="N831" s="273"/>
      <c r="O831" s="275"/>
      <c r="P831" s="273"/>
      <c r="Q831" s="273"/>
      <c r="R831" s="273"/>
      <c r="S831" s="273"/>
      <c r="T831" s="276"/>
      <c r="U831" s="276"/>
      <c r="V831" s="276"/>
      <c r="W831" s="276"/>
      <c r="X831" s="277"/>
      <c r="Y831" s="278"/>
      <c r="AA831" s="8" t="str">
        <f>IF($L831="","",VLOOKUP($L831,BaseEqptCdF!$C$5:$E$161,2,FALSE))</f>
        <v/>
      </c>
      <c r="AB831" s="8" t="str">
        <f>IF($L831="","",VLOOKUP($L831,BaseEqptCdF!$C$5:$E$161,3,FALSE))</f>
        <v/>
      </c>
      <c r="AC831" s="7" t="str">
        <f>IF($L831="","",VLOOKUP($L831,BaseEqptCdF!$C$5:$I$161,6,FALSE))</f>
        <v/>
      </c>
      <c r="AD831" s="7" t="str">
        <f>IF($L831="","",VLOOKUP($L831,BaseEqptCdF!$C$5:$I$161,7,FALSE))</f>
        <v/>
      </c>
      <c r="AE831" s="3" t="str">
        <f>IF($L831="","",VLOOKUP($L831,BaseEqptCdF!$C$5:$R$161,16,FALSE)*$AC$3)</f>
        <v/>
      </c>
      <c r="AF831" s="3" t="str">
        <f>IF($L831="","",IF(LEFT($AB831,2)="SD",0,IF(LEFT($AB831,2)="SB",1*52,IF($N831=Prog!$P$17,VLOOKUP($L831,BaseEqptCdF!$C$5:$P$161,14,FALSE)*1*300,VLOOKUP($L831,BaseEqptCdF!$C$5:$P$161,12,FALSE)*0.2*300))))</f>
        <v/>
      </c>
      <c r="AG831" s="6" t="str">
        <f t="shared" si="107"/>
        <v/>
      </c>
      <c r="AH831" s="6">
        <f>IF($U831=Prog!$S$18,YEAR($X831),"")</f>
        <v>1900</v>
      </c>
      <c r="AI831" s="5" t="str">
        <f>IF(OR($AG831="",$U831=Prog!$S$18),"",IF(OR($U831=Prog!$S$17,$U831=Prog!$S$16),YEAR($X831),IF($AG831="ND","ND",$AI$8+$O831)))</f>
        <v/>
      </c>
      <c r="AJ831" s="3" t="str">
        <f t="shared" si="109"/>
        <v/>
      </c>
      <c r="AK831" s="3" t="str">
        <f t="shared" si="108"/>
        <v/>
      </c>
      <c r="AL831" s="3" t="str">
        <f t="shared" si="108"/>
        <v/>
      </c>
      <c r="AM831" s="3" t="str">
        <f t="shared" si="108"/>
        <v/>
      </c>
      <c r="AN831" s="3" t="str">
        <f t="shared" si="108"/>
        <v/>
      </c>
      <c r="AO831" s="2">
        <f t="shared" si="110"/>
        <v>0</v>
      </c>
      <c r="AP831" s="4"/>
      <c r="AQ831" s="3">
        <f>IF(AJ831=1,VLOOKUP($AP831,BaseEqptCdF!$C$5:$R$161,16,FALSE),0)</f>
        <v>0</v>
      </c>
      <c r="AR831" s="3">
        <f>IF(AK831=1,VLOOKUP($AP831,BaseEqptCdF!$C$5:$R$161,16,FALSE),0)</f>
        <v>0</v>
      </c>
      <c r="AS831" s="3">
        <f>IF(AL831=1,VLOOKUP($AP831,BaseEqptCdF!$C$5:$R$161,16,FALSE),0)</f>
        <v>0</v>
      </c>
      <c r="AT831" s="3">
        <f>IF(AM831=1,VLOOKUP($AP831,BaseEqptCdF!$C$5:$R$161,16,FALSE),0)</f>
        <v>0</v>
      </c>
      <c r="AU831" s="3">
        <f>IF(AN831=1,VLOOKUP($AP831,BaseEqptCdF!$C$5:$R$161,16,FALSE),0)</f>
        <v>0</v>
      </c>
      <c r="AV831" s="2">
        <f t="shared" si="111"/>
        <v>0</v>
      </c>
      <c r="AW831" s="3" t="str">
        <f>IF($L831="","",IF(SUM($AJ831:AJ831)=0,$AE831,VLOOKUP($AP831,BaseEqptCdF!$C$5:$R$161,16,FALSE)*$AC$3))</f>
        <v/>
      </c>
      <c r="AX831" s="3" t="str">
        <f>IF($L831="","",IF(SUM($AJ831:AK831)=0,$AE831,VLOOKUP($AP831,BaseEqptCdF!$C$5:$R$161,16,FALSE)*$AC$3))</f>
        <v/>
      </c>
      <c r="AY831" s="3" t="str">
        <f>IF($L831="","",IF(SUM($AJ831:AL831)=0,$AE831,VLOOKUP($AP831,BaseEqptCdF!$C$5:$R$161,16,FALSE)*$AC$3))</f>
        <v/>
      </c>
      <c r="AZ831" s="3" t="str">
        <f>IF($L831="","",IF(SUM($AJ831:AM831)=0,$AE831,VLOOKUP($AP831,BaseEqptCdF!$C$5:$R$161,16,FALSE)*$AC$3))</f>
        <v/>
      </c>
      <c r="BA831" s="3" t="str">
        <f>IF($L831="","",IF(SUM($AJ831:AN831)=0,$AE831,VLOOKUP($AP831,BaseEqptCdF!$C$5:$R$161,16,FALSE)*$AC$3))</f>
        <v/>
      </c>
      <c r="BB831" s="2">
        <f t="shared" si="112"/>
        <v>0</v>
      </c>
      <c r="BC831" s="3" t="str">
        <f>IF($L831="","",IF(SUM($AJ831:AJ831)=0,$AF831,IF(LEFT(VLOOKUP($AP831,BaseEqptCdF!$C$5:$E$161,3,FALSE),2)="SD",0,IF(LEFT(VLOOKUP($AP831,BaseEqptCdF!$C$5:$E$161,3,FALSE),2)="SB",1*52,VLOOKUP($AP831,BaseEqptCdF!$C$5:$S$161,12,FALSE)*0.2*300))))</f>
        <v/>
      </c>
      <c r="BD831" s="3" t="str">
        <f>IF($L831="","",IF(SUM($AJ831:AK831)=0,$AF831,IF(LEFT(VLOOKUP($AP831,BaseEqptCdF!$C$5:$E$161,3,FALSE),2)="SD",0,IF(LEFT(VLOOKUP($AP831,BaseEqptCdF!$C$5:$E$161,3,FALSE),2)="SB",1*52,VLOOKUP($AP831,BaseEqptCdF!$C$5:$S$161,12,FALSE)*0.2*300))))</f>
        <v/>
      </c>
      <c r="BE831" s="3" t="str">
        <f>IF($L831="","",IF(SUM($AJ831:AL831)=0,$AF831,IF(LEFT(VLOOKUP($AP831,BaseEqptCdF!$C$5:$E$161,3,FALSE),2)="SD",0,IF(LEFT(VLOOKUP($AP831,BaseEqptCdF!$C$5:$E$161,3,FALSE),2)="SB",1*52,VLOOKUP($AP831,BaseEqptCdF!$C$5:$S$161,12,FALSE)*0.2*300))))</f>
        <v/>
      </c>
      <c r="BF831" s="3" t="str">
        <f>IF($L831="","",IF(SUM($AJ831:AM831)=0,$AF831,IF(LEFT(VLOOKUP($AP831,BaseEqptCdF!$C$5:$E$161,3,FALSE),2)="SD",0,IF(LEFT(VLOOKUP($AP831,BaseEqptCdF!$C$5:$E$161,3,FALSE),2)="SB",1*52,VLOOKUP($AP831,BaseEqptCdF!$C$5:$S$161,12,FALSE)*0.2*300))))</f>
        <v/>
      </c>
      <c r="BG831" s="3" t="str">
        <f>IF($L831="","",IF(SUM($AJ831:AN831)=0,$AF831,IF(LEFT(VLOOKUP($AP831,BaseEqptCdF!$C$5:$E$161,3,FALSE),2)="SD",0,IF(LEFT(VLOOKUP($AP831,BaseEqptCdF!$C$5:$E$161,3,FALSE),2)="SB",1*52,VLOOKUP($AP831,BaseEqptCdF!$C$5:$S$161,12,FALSE)*0.2*300))))</f>
        <v/>
      </c>
      <c r="BH831" s="2">
        <f t="shared" si="113"/>
        <v>0</v>
      </c>
    </row>
    <row r="832" spans="1:60" x14ac:dyDescent="0.25">
      <c r="A832" s="296" t="str">
        <f t="array" ref="A832">IF($C832="","",INDEX(Prog!$B$8:$D$300,MATCH($C832,nivo1,0),1))</f>
        <v/>
      </c>
      <c r="B832" s="296" t="str">
        <f t="array" ref="B832">IF($C832="","",INDEX(Prog!$B$8:$D$300,MATCH($C832,nivo1,0),2))</f>
        <v/>
      </c>
      <c r="C832" s="273"/>
      <c r="D832" s="267"/>
      <c r="E832" s="273"/>
      <c r="F832" s="273"/>
      <c r="G832" s="273"/>
      <c r="H832" s="273"/>
      <c r="I832" s="273"/>
      <c r="J832" s="273"/>
      <c r="K832" s="274"/>
      <c r="L832" s="273"/>
      <c r="M832" s="273"/>
      <c r="N832" s="273"/>
      <c r="O832" s="275"/>
      <c r="P832" s="273"/>
      <c r="Q832" s="273"/>
      <c r="R832" s="273"/>
      <c r="S832" s="273"/>
      <c r="T832" s="276"/>
      <c r="U832" s="276"/>
      <c r="V832" s="276"/>
      <c r="W832" s="276"/>
      <c r="X832" s="277"/>
      <c r="Y832" s="278"/>
      <c r="AA832" s="8" t="str">
        <f>IF($L832="","",VLOOKUP($L832,BaseEqptCdF!$C$5:$E$161,2,FALSE))</f>
        <v/>
      </c>
      <c r="AB832" s="8" t="str">
        <f>IF($L832="","",VLOOKUP($L832,BaseEqptCdF!$C$5:$E$161,3,FALSE))</f>
        <v/>
      </c>
      <c r="AC832" s="7" t="str">
        <f>IF($L832="","",VLOOKUP($L832,BaseEqptCdF!$C$5:$I$161,6,FALSE))</f>
        <v/>
      </c>
      <c r="AD832" s="7" t="str">
        <f>IF($L832="","",VLOOKUP($L832,BaseEqptCdF!$C$5:$I$161,7,FALSE))</f>
        <v/>
      </c>
      <c r="AE832" s="3" t="str">
        <f>IF($L832="","",VLOOKUP($L832,BaseEqptCdF!$C$5:$R$161,16,FALSE)*$AC$3)</f>
        <v/>
      </c>
      <c r="AF832" s="3" t="str">
        <f>IF($L832="","",IF(LEFT($AB832,2)="SD",0,IF(LEFT($AB832,2)="SB",1*52,IF($N832=Prog!$P$17,VLOOKUP($L832,BaseEqptCdF!$C$5:$P$161,14,FALSE)*1*300,VLOOKUP($L832,BaseEqptCdF!$C$5:$P$161,12,FALSE)*0.2*300))))</f>
        <v/>
      </c>
      <c r="AG832" s="6" t="str">
        <f t="shared" si="107"/>
        <v/>
      </c>
      <c r="AH832" s="6">
        <f>IF($U832=Prog!$S$18,YEAR($X832),"")</f>
        <v>1900</v>
      </c>
      <c r="AI832" s="5" t="str">
        <f>IF(OR($AG832="",$U832=Prog!$S$18),"",IF(OR($U832=Prog!$S$17,$U832=Prog!$S$16),YEAR($X832),IF($AG832="ND","ND",$AI$8+$O832)))</f>
        <v/>
      </c>
      <c r="AJ832" s="3" t="str">
        <f t="shared" si="109"/>
        <v/>
      </c>
      <c r="AK832" s="3" t="str">
        <f t="shared" si="108"/>
        <v/>
      </c>
      <c r="AL832" s="3" t="str">
        <f t="shared" si="108"/>
        <v/>
      </c>
      <c r="AM832" s="3" t="str">
        <f t="shared" si="108"/>
        <v/>
      </c>
      <c r="AN832" s="3" t="str">
        <f t="shared" si="108"/>
        <v/>
      </c>
      <c r="AO832" s="2">
        <f t="shared" si="110"/>
        <v>0</v>
      </c>
      <c r="AP832" s="4"/>
      <c r="AQ832" s="3">
        <f>IF(AJ832=1,VLOOKUP($AP832,BaseEqptCdF!$C$5:$R$161,16,FALSE),0)</f>
        <v>0</v>
      </c>
      <c r="AR832" s="3">
        <f>IF(AK832=1,VLOOKUP($AP832,BaseEqptCdF!$C$5:$R$161,16,FALSE),0)</f>
        <v>0</v>
      </c>
      <c r="AS832" s="3">
        <f>IF(AL832=1,VLOOKUP($AP832,BaseEqptCdF!$C$5:$R$161,16,FALSE),0)</f>
        <v>0</v>
      </c>
      <c r="AT832" s="3">
        <f>IF(AM832=1,VLOOKUP($AP832,BaseEqptCdF!$C$5:$R$161,16,FALSE),0)</f>
        <v>0</v>
      </c>
      <c r="AU832" s="3">
        <f>IF(AN832=1,VLOOKUP($AP832,BaseEqptCdF!$C$5:$R$161,16,FALSE),0)</f>
        <v>0</v>
      </c>
      <c r="AV832" s="2">
        <f t="shared" si="111"/>
        <v>0</v>
      </c>
      <c r="AW832" s="3" t="str">
        <f>IF($L832="","",IF(SUM($AJ832:AJ832)=0,$AE832,VLOOKUP($AP832,BaseEqptCdF!$C$5:$R$161,16,FALSE)*$AC$3))</f>
        <v/>
      </c>
      <c r="AX832" s="3" t="str">
        <f>IF($L832="","",IF(SUM($AJ832:AK832)=0,$AE832,VLOOKUP($AP832,BaseEqptCdF!$C$5:$R$161,16,FALSE)*$AC$3))</f>
        <v/>
      </c>
      <c r="AY832" s="3" t="str">
        <f>IF($L832="","",IF(SUM($AJ832:AL832)=0,$AE832,VLOOKUP($AP832,BaseEqptCdF!$C$5:$R$161,16,FALSE)*$AC$3))</f>
        <v/>
      </c>
      <c r="AZ832" s="3" t="str">
        <f>IF($L832="","",IF(SUM($AJ832:AM832)=0,$AE832,VLOOKUP($AP832,BaseEqptCdF!$C$5:$R$161,16,FALSE)*$AC$3))</f>
        <v/>
      </c>
      <c r="BA832" s="3" t="str">
        <f>IF($L832="","",IF(SUM($AJ832:AN832)=0,$AE832,VLOOKUP($AP832,BaseEqptCdF!$C$5:$R$161,16,FALSE)*$AC$3))</f>
        <v/>
      </c>
      <c r="BB832" s="2">
        <f t="shared" si="112"/>
        <v>0</v>
      </c>
      <c r="BC832" s="3" t="str">
        <f>IF($L832="","",IF(SUM($AJ832:AJ832)=0,$AF832,IF(LEFT(VLOOKUP($AP832,BaseEqptCdF!$C$5:$E$161,3,FALSE),2)="SD",0,IF(LEFT(VLOOKUP($AP832,BaseEqptCdF!$C$5:$E$161,3,FALSE),2)="SB",1*52,VLOOKUP($AP832,BaseEqptCdF!$C$5:$S$161,12,FALSE)*0.2*300))))</f>
        <v/>
      </c>
      <c r="BD832" s="3" t="str">
        <f>IF($L832="","",IF(SUM($AJ832:AK832)=0,$AF832,IF(LEFT(VLOOKUP($AP832,BaseEqptCdF!$C$5:$E$161,3,FALSE),2)="SD",0,IF(LEFT(VLOOKUP($AP832,BaseEqptCdF!$C$5:$E$161,3,FALSE),2)="SB",1*52,VLOOKUP($AP832,BaseEqptCdF!$C$5:$S$161,12,FALSE)*0.2*300))))</f>
        <v/>
      </c>
      <c r="BE832" s="3" t="str">
        <f>IF($L832="","",IF(SUM($AJ832:AL832)=0,$AF832,IF(LEFT(VLOOKUP($AP832,BaseEqptCdF!$C$5:$E$161,3,FALSE),2)="SD",0,IF(LEFT(VLOOKUP($AP832,BaseEqptCdF!$C$5:$E$161,3,FALSE),2)="SB",1*52,VLOOKUP($AP832,BaseEqptCdF!$C$5:$S$161,12,FALSE)*0.2*300))))</f>
        <v/>
      </c>
      <c r="BF832" s="3" t="str">
        <f>IF($L832="","",IF(SUM($AJ832:AM832)=0,$AF832,IF(LEFT(VLOOKUP($AP832,BaseEqptCdF!$C$5:$E$161,3,FALSE),2)="SD",0,IF(LEFT(VLOOKUP($AP832,BaseEqptCdF!$C$5:$E$161,3,FALSE),2)="SB",1*52,VLOOKUP($AP832,BaseEqptCdF!$C$5:$S$161,12,FALSE)*0.2*300))))</f>
        <v/>
      </c>
      <c r="BG832" s="3" t="str">
        <f>IF($L832="","",IF(SUM($AJ832:AN832)=0,$AF832,IF(LEFT(VLOOKUP($AP832,BaseEqptCdF!$C$5:$E$161,3,FALSE),2)="SD",0,IF(LEFT(VLOOKUP($AP832,BaseEqptCdF!$C$5:$E$161,3,FALSE),2)="SB",1*52,VLOOKUP($AP832,BaseEqptCdF!$C$5:$S$161,12,FALSE)*0.2*300))))</f>
        <v/>
      </c>
      <c r="BH832" s="2">
        <f t="shared" si="113"/>
        <v>0</v>
      </c>
    </row>
    <row r="833" spans="1:60" x14ac:dyDescent="0.25">
      <c r="A833" s="296" t="str">
        <f t="array" ref="A833">IF($C833="","",INDEX(Prog!$B$8:$D$300,MATCH($C833,nivo1,0),1))</f>
        <v/>
      </c>
      <c r="B833" s="296" t="str">
        <f t="array" ref="B833">IF($C833="","",INDEX(Prog!$B$8:$D$300,MATCH($C833,nivo1,0),2))</f>
        <v/>
      </c>
      <c r="C833" s="273"/>
      <c r="D833" s="267"/>
      <c r="E833" s="273"/>
      <c r="F833" s="273"/>
      <c r="G833" s="273"/>
      <c r="H833" s="273"/>
      <c r="I833" s="273"/>
      <c r="J833" s="273"/>
      <c r="K833" s="274"/>
      <c r="L833" s="273"/>
      <c r="M833" s="273"/>
      <c r="N833" s="273"/>
      <c r="O833" s="275"/>
      <c r="P833" s="273"/>
      <c r="Q833" s="273"/>
      <c r="R833" s="273"/>
      <c r="S833" s="273"/>
      <c r="T833" s="276"/>
      <c r="U833" s="276"/>
      <c r="V833" s="276"/>
      <c r="W833" s="276"/>
      <c r="X833" s="277"/>
      <c r="Y833" s="278"/>
      <c r="AA833" s="8" t="str">
        <f>IF($L833="","",VLOOKUP($L833,BaseEqptCdF!$C$5:$E$161,2,FALSE))</f>
        <v/>
      </c>
      <c r="AB833" s="8" t="str">
        <f>IF($L833="","",VLOOKUP($L833,BaseEqptCdF!$C$5:$E$161,3,FALSE))</f>
        <v/>
      </c>
      <c r="AC833" s="7" t="str">
        <f>IF($L833="","",VLOOKUP($L833,BaseEqptCdF!$C$5:$I$161,6,FALSE))</f>
        <v/>
      </c>
      <c r="AD833" s="7" t="str">
        <f>IF($L833="","",VLOOKUP($L833,BaseEqptCdF!$C$5:$I$161,7,FALSE))</f>
        <v/>
      </c>
      <c r="AE833" s="3" t="str">
        <f>IF($L833="","",VLOOKUP($L833,BaseEqptCdF!$C$5:$R$161,16,FALSE)*$AC$3)</f>
        <v/>
      </c>
      <c r="AF833" s="3" t="str">
        <f>IF($L833="","",IF(LEFT($AB833,2)="SD",0,IF(LEFT($AB833,2)="SB",1*52,IF($N833=Prog!$P$17,VLOOKUP($L833,BaseEqptCdF!$C$5:$P$161,14,FALSE)*1*300,VLOOKUP($L833,BaseEqptCdF!$C$5:$P$161,12,FALSE)*0.2*300))))</f>
        <v/>
      </c>
      <c r="AG833" s="6" t="str">
        <f t="shared" si="107"/>
        <v/>
      </c>
      <c r="AH833" s="6">
        <f>IF($U833=Prog!$S$18,YEAR($X833),"")</f>
        <v>1900</v>
      </c>
      <c r="AI833" s="5" t="str">
        <f>IF(OR($AG833="",$U833=Prog!$S$18),"",IF(OR($U833=Prog!$S$17,$U833=Prog!$S$16),YEAR($X833),IF($AG833="ND","ND",$AI$8+$O833)))</f>
        <v/>
      </c>
      <c r="AJ833" s="3" t="str">
        <f t="shared" si="109"/>
        <v/>
      </c>
      <c r="AK833" s="3" t="str">
        <f t="shared" si="108"/>
        <v/>
      </c>
      <c r="AL833" s="3" t="str">
        <f t="shared" si="108"/>
        <v/>
      </c>
      <c r="AM833" s="3" t="str">
        <f t="shared" si="108"/>
        <v/>
      </c>
      <c r="AN833" s="3" t="str">
        <f t="shared" si="108"/>
        <v/>
      </c>
      <c r="AO833" s="2">
        <f t="shared" si="110"/>
        <v>0</v>
      </c>
      <c r="AP833" s="4"/>
      <c r="AQ833" s="3">
        <f>IF(AJ833=1,VLOOKUP($AP833,BaseEqptCdF!$C$5:$R$161,16,FALSE),0)</f>
        <v>0</v>
      </c>
      <c r="AR833" s="3">
        <f>IF(AK833=1,VLOOKUP($AP833,BaseEqptCdF!$C$5:$R$161,16,FALSE),0)</f>
        <v>0</v>
      </c>
      <c r="AS833" s="3">
        <f>IF(AL833=1,VLOOKUP($AP833,BaseEqptCdF!$C$5:$R$161,16,FALSE),0)</f>
        <v>0</v>
      </c>
      <c r="AT833" s="3">
        <f>IF(AM833=1,VLOOKUP($AP833,BaseEqptCdF!$C$5:$R$161,16,FALSE),0)</f>
        <v>0</v>
      </c>
      <c r="AU833" s="3">
        <f>IF(AN833=1,VLOOKUP($AP833,BaseEqptCdF!$C$5:$R$161,16,FALSE),0)</f>
        <v>0</v>
      </c>
      <c r="AV833" s="2">
        <f t="shared" si="111"/>
        <v>0</v>
      </c>
      <c r="AW833" s="3" t="str">
        <f>IF($L833="","",IF(SUM($AJ833:AJ833)=0,$AE833,VLOOKUP($AP833,BaseEqptCdF!$C$5:$R$161,16,FALSE)*$AC$3))</f>
        <v/>
      </c>
      <c r="AX833" s="3" t="str">
        <f>IF($L833="","",IF(SUM($AJ833:AK833)=0,$AE833,VLOOKUP($AP833,BaseEqptCdF!$C$5:$R$161,16,FALSE)*$AC$3))</f>
        <v/>
      </c>
      <c r="AY833" s="3" t="str">
        <f>IF($L833="","",IF(SUM($AJ833:AL833)=0,$AE833,VLOOKUP($AP833,BaseEqptCdF!$C$5:$R$161,16,FALSE)*$AC$3))</f>
        <v/>
      </c>
      <c r="AZ833" s="3" t="str">
        <f>IF($L833="","",IF(SUM($AJ833:AM833)=0,$AE833,VLOOKUP($AP833,BaseEqptCdF!$C$5:$R$161,16,FALSE)*$AC$3))</f>
        <v/>
      </c>
      <c r="BA833" s="3" t="str">
        <f>IF($L833="","",IF(SUM($AJ833:AN833)=0,$AE833,VLOOKUP($AP833,BaseEqptCdF!$C$5:$R$161,16,FALSE)*$AC$3))</f>
        <v/>
      </c>
      <c r="BB833" s="2">
        <f t="shared" si="112"/>
        <v>0</v>
      </c>
      <c r="BC833" s="3" t="str">
        <f>IF($L833="","",IF(SUM($AJ833:AJ833)=0,$AF833,IF(LEFT(VLOOKUP($AP833,BaseEqptCdF!$C$5:$E$161,3,FALSE),2)="SD",0,IF(LEFT(VLOOKUP($AP833,BaseEqptCdF!$C$5:$E$161,3,FALSE),2)="SB",1*52,VLOOKUP($AP833,BaseEqptCdF!$C$5:$S$161,12,FALSE)*0.2*300))))</f>
        <v/>
      </c>
      <c r="BD833" s="3" t="str">
        <f>IF($L833="","",IF(SUM($AJ833:AK833)=0,$AF833,IF(LEFT(VLOOKUP($AP833,BaseEqptCdF!$C$5:$E$161,3,FALSE),2)="SD",0,IF(LEFT(VLOOKUP($AP833,BaseEqptCdF!$C$5:$E$161,3,FALSE),2)="SB",1*52,VLOOKUP($AP833,BaseEqptCdF!$C$5:$S$161,12,FALSE)*0.2*300))))</f>
        <v/>
      </c>
      <c r="BE833" s="3" t="str">
        <f>IF($L833="","",IF(SUM($AJ833:AL833)=0,$AF833,IF(LEFT(VLOOKUP($AP833,BaseEqptCdF!$C$5:$E$161,3,FALSE),2)="SD",0,IF(LEFT(VLOOKUP($AP833,BaseEqptCdF!$C$5:$E$161,3,FALSE),2)="SB",1*52,VLOOKUP($AP833,BaseEqptCdF!$C$5:$S$161,12,FALSE)*0.2*300))))</f>
        <v/>
      </c>
      <c r="BF833" s="3" t="str">
        <f>IF($L833="","",IF(SUM($AJ833:AM833)=0,$AF833,IF(LEFT(VLOOKUP($AP833,BaseEqptCdF!$C$5:$E$161,3,FALSE),2)="SD",0,IF(LEFT(VLOOKUP($AP833,BaseEqptCdF!$C$5:$E$161,3,FALSE),2)="SB",1*52,VLOOKUP($AP833,BaseEqptCdF!$C$5:$S$161,12,FALSE)*0.2*300))))</f>
        <v/>
      </c>
      <c r="BG833" s="3" t="str">
        <f>IF($L833="","",IF(SUM($AJ833:AN833)=0,$AF833,IF(LEFT(VLOOKUP($AP833,BaseEqptCdF!$C$5:$E$161,3,FALSE),2)="SD",0,IF(LEFT(VLOOKUP($AP833,BaseEqptCdF!$C$5:$E$161,3,FALSE),2)="SB",1*52,VLOOKUP($AP833,BaseEqptCdF!$C$5:$S$161,12,FALSE)*0.2*300))))</f>
        <v/>
      </c>
      <c r="BH833" s="2">
        <f t="shared" si="113"/>
        <v>0</v>
      </c>
    </row>
    <row r="834" spans="1:60" x14ac:dyDescent="0.25">
      <c r="A834" s="296" t="str">
        <f t="array" ref="A834">IF($C834="","",INDEX(Prog!$B$8:$D$300,MATCH($C834,nivo1,0),1))</f>
        <v/>
      </c>
      <c r="B834" s="296" t="str">
        <f t="array" ref="B834">IF($C834="","",INDEX(Prog!$B$8:$D$300,MATCH($C834,nivo1,0),2))</f>
        <v/>
      </c>
      <c r="C834" s="273"/>
      <c r="D834" s="267"/>
      <c r="E834" s="273"/>
      <c r="F834" s="273"/>
      <c r="G834" s="273"/>
      <c r="H834" s="273"/>
      <c r="I834" s="273"/>
      <c r="J834" s="273"/>
      <c r="K834" s="274"/>
      <c r="L834" s="273"/>
      <c r="M834" s="273"/>
      <c r="N834" s="273"/>
      <c r="O834" s="275"/>
      <c r="P834" s="273"/>
      <c r="Q834" s="273"/>
      <c r="R834" s="273"/>
      <c r="S834" s="273"/>
      <c r="T834" s="276"/>
      <c r="U834" s="276"/>
      <c r="V834" s="276"/>
      <c r="W834" s="276"/>
      <c r="X834" s="277"/>
      <c r="Y834" s="278"/>
      <c r="AA834" s="8" t="str">
        <f>IF($L834="","",VLOOKUP($L834,BaseEqptCdF!$C$5:$E$161,2,FALSE))</f>
        <v/>
      </c>
      <c r="AB834" s="8" t="str">
        <f>IF($L834="","",VLOOKUP($L834,BaseEqptCdF!$C$5:$E$161,3,FALSE))</f>
        <v/>
      </c>
      <c r="AC834" s="7" t="str">
        <f>IF($L834="","",VLOOKUP($L834,BaseEqptCdF!$C$5:$I$161,6,FALSE))</f>
        <v/>
      </c>
      <c r="AD834" s="7" t="str">
        <f>IF($L834="","",VLOOKUP($L834,BaseEqptCdF!$C$5:$I$161,7,FALSE))</f>
        <v/>
      </c>
      <c r="AE834" s="3" t="str">
        <f>IF($L834="","",VLOOKUP($L834,BaseEqptCdF!$C$5:$R$161,16,FALSE)*$AC$3)</f>
        <v/>
      </c>
      <c r="AF834" s="3" t="str">
        <f>IF($L834="","",IF(LEFT($AB834,2)="SD",0,IF(LEFT($AB834,2)="SB",1*52,IF($N834=Prog!$P$17,VLOOKUP($L834,BaseEqptCdF!$C$5:$P$161,14,FALSE)*1*300,VLOOKUP($L834,BaseEqptCdF!$C$5:$P$161,12,FALSE)*0.2*300))))</f>
        <v/>
      </c>
      <c r="AG834" s="6" t="str">
        <f t="shared" si="107"/>
        <v/>
      </c>
      <c r="AH834" s="6">
        <f>IF($U834=Prog!$S$18,YEAR($X834),"")</f>
        <v>1900</v>
      </c>
      <c r="AI834" s="5" t="str">
        <f>IF(OR($AG834="",$U834=Prog!$S$18),"",IF(OR($U834=Prog!$S$17,$U834=Prog!$S$16),YEAR($X834),IF($AG834="ND","ND",$AI$8+$O834)))</f>
        <v/>
      </c>
      <c r="AJ834" s="3" t="str">
        <f t="shared" si="109"/>
        <v/>
      </c>
      <c r="AK834" s="3" t="str">
        <f t="shared" si="108"/>
        <v/>
      </c>
      <c r="AL834" s="3" t="str">
        <f t="shared" si="108"/>
        <v/>
      </c>
      <c r="AM834" s="3" t="str">
        <f t="shared" si="108"/>
        <v/>
      </c>
      <c r="AN834" s="3" t="str">
        <f t="shared" si="108"/>
        <v/>
      </c>
      <c r="AO834" s="2">
        <f t="shared" si="110"/>
        <v>0</v>
      </c>
      <c r="AP834" s="4"/>
      <c r="AQ834" s="3">
        <f>IF(AJ834=1,VLOOKUP($AP834,BaseEqptCdF!$C$5:$R$161,16,FALSE),0)</f>
        <v>0</v>
      </c>
      <c r="AR834" s="3">
        <f>IF(AK834=1,VLOOKUP($AP834,BaseEqptCdF!$C$5:$R$161,16,FALSE),0)</f>
        <v>0</v>
      </c>
      <c r="AS834" s="3">
        <f>IF(AL834=1,VLOOKUP($AP834,BaseEqptCdF!$C$5:$R$161,16,FALSE),0)</f>
        <v>0</v>
      </c>
      <c r="AT834" s="3">
        <f>IF(AM834=1,VLOOKUP($AP834,BaseEqptCdF!$C$5:$R$161,16,FALSE),0)</f>
        <v>0</v>
      </c>
      <c r="AU834" s="3">
        <f>IF(AN834=1,VLOOKUP($AP834,BaseEqptCdF!$C$5:$R$161,16,FALSE),0)</f>
        <v>0</v>
      </c>
      <c r="AV834" s="2">
        <f t="shared" si="111"/>
        <v>0</v>
      </c>
      <c r="AW834" s="3" t="str">
        <f>IF($L834="","",IF(SUM($AJ834:AJ834)=0,$AE834,VLOOKUP($AP834,BaseEqptCdF!$C$5:$R$161,16,FALSE)*$AC$3))</f>
        <v/>
      </c>
      <c r="AX834" s="3" t="str">
        <f>IF($L834="","",IF(SUM($AJ834:AK834)=0,$AE834,VLOOKUP($AP834,BaseEqptCdF!$C$5:$R$161,16,FALSE)*$AC$3))</f>
        <v/>
      </c>
      <c r="AY834" s="3" t="str">
        <f>IF($L834="","",IF(SUM($AJ834:AL834)=0,$AE834,VLOOKUP($AP834,BaseEqptCdF!$C$5:$R$161,16,FALSE)*$AC$3))</f>
        <v/>
      </c>
      <c r="AZ834" s="3" t="str">
        <f>IF($L834="","",IF(SUM($AJ834:AM834)=0,$AE834,VLOOKUP($AP834,BaseEqptCdF!$C$5:$R$161,16,FALSE)*$AC$3))</f>
        <v/>
      </c>
      <c r="BA834" s="3" t="str">
        <f>IF($L834="","",IF(SUM($AJ834:AN834)=0,$AE834,VLOOKUP($AP834,BaseEqptCdF!$C$5:$R$161,16,FALSE)*$AC$3))</f>
        <v/>
      </c>
      <c r="BB834" s="2">
        <f t="shared" si="112"/>
        <v>0</v>
      </c>
      <c r="BC834" s="3" t="str">
        <f>IF($L834="","",IF(SUM($AJ834:AJ834)=0,$AF834,IF(LEFT(VLOOKUP($AP834,BaseEqptCdF!$C$5:$E$161,3,FALSE),2)="SD",0,IF(LEFT(VLOOKUP($AP834,BaseEqptCdF!$C$5:$E$161,3,FALSE),2)="SB",1*52,VLOOKUP($AP834,BaseEqptCdF!$C$5:$S$161,12,FALSE)*0.2*300))))</f>
        <v/>
      </c>
      <c r="BD834" s="3" t="str">
        <f>IF($L834="","",IF(SUM($AJ834:AK834)=0,$AF834,IF(LEFT(VLOOKUP($AP834,BaseEqptCdF!$C$5:$E$161,3,FALSE),2)="SD",0,IF(LEFT(VLOOKUP($AP834,BaseEqptCdF!$C$5:$E$161,3,FALSE),2)="SB",1*52,VLOOKUP($AP834,BaseEqptCdF!$C$5:$S$161,12,FALSE)*0.2*300))))</f>
        <v/>
      </c>
      <c r="BE834" s="3" t="str">
        <f>IF($L834="","",IF(SUM($AJ834:AL834)=0,$AF834,IF(LEFT(VLOOKUP($AP834,BaseEqptCdF!$C$5:$E$161,3,FALSE),2)="SD",0,IF(LEFT(VLOOKUP($AP834,BaseEqptCdF!$C$5:$E$161,3,FALSE),2)="SB",1*52,VLOOKUP($AP834,BaseEqptCdF!$C$5:$S$161,12,FALSE)*0.2*300))))</f>
        <v/>
      </c>
      <c r="BF834" s="3" t="str">
        <f>IF($L834="","",IF(SUM($AJ834:AM834)=0,$AF834,IF(LEFT(VLOOKUP($AP834,BaseEqptCdF!$C$5:$E$161,3,FALSE),2)="SD",0,IF(LEFT(VLOOKUP($AP834,BaseEqptCdF!$C$5:$E$161,3,FALSE),2)="SB",1*52,VLOOKUP($AP834,BaseEqptCdF!$C$5:$S$161,12,FALSE)*0.2*300))))</f>
        <v/>
      </c>
      <c r="BG834" s="3" t="str">
        <f>IF($L834="","",IF(SUM($AJ834:AN834)=0,$AF834,IF(LEFT(VLOOKUP($AP834,BaseEqptCdF!$C$5:$E$161,3,FALSE),2)="SD",0,IF(LEFT(VLOOKUP($AP834,BaseEqptCdF!$C$5:$E$161,3,FALSE),2)="SB",1*52,VLOOKUP($AP834,BaseEqptCdF!$C$5:$S$161,12,FALSE)*0.2*300))))</f>
        <v/>
      </c>
      <c r="BH834" s="2">
        <f t="shared" si="113"/>
        <v>0</v>
      </c>
    </row>
    <row r="835" spans="1:60" x14ac:dyDescent="0.25">
      <c r="A835" s="296" t="str">
        <f t="array" ref="A835">IF($C835="","",INDEX(Prog!$B$8:$D$300,MATCH($C835,nivo1,0),1))</f>
        <v/>
      </c>
      <c r="B835" s="296" t="str">
        <f t="array" ref="B835">IF($C835="","",INDEX(Prog!$B$8:$D$300,MATCH($C835,nivo1,0),2))</f>
        <v/>
      </c>
      <c r="C835" s="273"/>
      <c r="D835" s="267"/>
      <c r="E835" s="273"/>
      <c r="F835" s="273"/>
      <c r="G835" s="273"/>
      <c r="H835" s="273"/>
      <c r="I835" s="273"/>
      <c r="J835" s="273"/>
      <c r="K835" s="274"/>
      <c r="L835" s="273"/>
      <c r="M835" s="273"/>
      <c r="N835" s="273"/>
      <c r="O835" s="275"/>
      <c r="P835" s="273"/>
      <c r="Q835" s="273"/>
      <c r="R835" s="273"/>
      <c r="S835" s="273"/>
      <c r="T835" s="276"/>
      <c r="U835" s="276"/>
      <c r="V835" s="276"/>
      <c r="W835" s="276"/>
      <c r="X835" s="277"/>
      <c r="Y835" s="278"/>
      <c r="AA835" s="8" t="str">
        <f>IF($L835="","",VLOOKUP($L835,BaseEqptCdF!$C$5:$E$161,2,FALSE))</f>
        <v/>
      </c>
      <c r="AB835" s="8" t="str">
        <f>IF($L835="","",VLOOKUP($L835,BaseEqptCdF!$C$5:$E$161,3,FALSE))</f>
        <v/>
      </c>
      <c r="AC835" s="7" t="str">
        <f>IF($L835="","",VLOOKUP($L835,BaseEqptCdF!$C$5:$I$161,6,FALSE))</f>
        <v/>
      </c>
      <c r="AD835" s="7" t="str">
        <f>IF($L835="","",VLOOKUP($L835,BaseEqptCdF!$C$5:$I$161,7,FALSE))</f>
        <v/>
      </c>
      <c r="AE835" s="3" t="str">
        <f>IF($L835="","",VLOOKUP($L835,BaseEqptCdF!$C$5:$R$161,16,FALSE)*$AC$3)</f>
        <v/>
      </c>
      <c r="AF835" s="3" t="str">
        <f>IF($L835="","",IF(LEFT($AB835,2)="SD",0,IF(LEFT($AB835,2)="SB",1*52,IF($N835=Prog!$P$17,VLOOKUP($L835,BaseEqptCdF!$C$5:$P$161,14,FALSE)*1*300,VLOOKUP($L835,BaseEqptCdF!$C$5:$P$161,12,FALSE)*0.2*300))))</f>
        <v/>
      </c>
      <c r="AG835" s="6" t="str">
        <f t="shared" si="107"/>
        <v/>
      </c>
      <c r="AH835" s="6">
        <f>IF($U835=Prog!$S$18,YEAR($X835),"")</f>
        <v>1900</v>
      </c>
      <c r="AI835" s="5" t="str">
        <f>IF(OR($AG835="",$U835=Prog!$S$18),"",IF(OR($U835=Prog!$S$17,$U835=Prog!$S$16),YEAR($X835),IF($AG835="ND","ND",$AI$8+$O835)))</f>
        <v/>
      </c>
      <c r="AJ835" s="3" t="str">
        <f t="shared" si="109"/>
        <v/>
      </c>
      <c r="AK835" s="3" t="str">
        <f t="shared" si="108"/>
        <v/>
      </c>
      <c r="AL835" s="3" t="str">
        <f t="shared" si="108"/>
        <v/>
      </c>
      <c r="AM835" s="3" t="str">
        <f t="shared" si="108"/>
        <v/>
      </c>
      <c r="AN835" s="3" t="str">
        <f t="shared" si="108"/>
        <v/>
      </c>
      <c r="AO835" s="2">
        <f t="shared" si="110"/>
        <v>0</v>
      </c>
      <c r="AP835" s="4"/>
      <c r="AQ835" s="3">
        <f>IF(AJ835=1,VLOOKUP($AP835,BaseEqptCdF!$C$5:$R$161,16,FALSE),0)</f>
        <v>0</v>
      </c>
      <c r="AR835" s="3">
        <f>IF(AK835=1,VLOOKUP($AP835,BaseEqptCdF!$C$5:$R$161,16,FALSE),0)</f>
        <v>0</v>
      </c>
      <c r="AS835" s="3">
        <f>IF(AL835=1,VLOOKUP($AP835,BaseEqptCdF!$C$5:$R$161,16,FALSE),0)</f>
        <v>0</v>
      </c>
      <c r="AT835" s="3">
        <f>IF(AM835=1,VLOOKUP($AP835,BaseEqptCdF!$C$5:$R$161,16,FALSE),0)</f>
        <v>0</v>
      </c>
      <c r="AU835" s="3">
        <f>IF(AN835=1,VLOOKUP($AP835,BaseEqptCdF!$C$5:$R$161,16,FALSE),0)</f>
        <v>0</v>
      </c>
      <c r="AV835" s="2">
        <f t="shared" si="111"/>
        <v>0</v>
      </c>
      <c r="AW835" s="3" t="str">
        <f>IF($L835="","",IF(SUM($AJ835:AJ835)=0,$AE835,VLOOKUP($AP835,BaseEqptCdF!$C$5:$R$161,16,FALSE)*$AC$3))</f>
        <v/>
      </c>
      <c r="AX835" s="3" t="str">
        <f>IF($L835="","",IF(SUM($AJ835:AK835)=0,$AE835,VLOOKUP($AP835,BaseEqptCdF!$C$5:$R$161,16,FALSE)*$AC$3))</f>
        <v/>
      </c>
      <c r="AY835" s="3" t="str">
        <f>IF($L835="","",IF(SUM($AJ835:AL835)=0,$AE835,VLOOKUP($AP835,BaseEqptCdF!$C$5:$R$161,16,FALSE)*$AC$3))</f>
        <v/>
      </c>
      <c r="AZ835" s="3" t="str">
        <f>IF($L835="","",IF(SUM($AJ835:AM835)=0,$AE835,VLOOKUP($AP835,BaseEqptCdF!$C$5:$R$161,16,FALSE)*$AC$3))</f>
        <v/>
      </c>
      <c r="BA835" s="3" t="str">
        <f>IF($L835="","",IF(SUM($AJ835:AN835)=0,$AE835,VLOOKUP($AP835,BaseEqptCdF!$C$5:$R$161,16,FALSE)*$AC$3))</f>
        <v/>
      </c>
      <c r="BB835" s="2">
        <f t="shared" si="112"/>
        <v>0</v>
      </c>
      <c r="BC835" s="3" t="str">
        <f>IF($L835="","",IF(SUM($AJ835:AJ835)=0,$AF835,IF(LEFT(VLOOKUP($AP835,BaseEqptCdF!$C$5:$E$161,3,FALSE),2)="SD",0,IF(LEFT(VLOOKUP($AP835,BaseEqptCdF!$C$5:$E$161,3,FALSE),2)="SB",1*52,VLOOKUP($AP835,BaseEqptCdF!$C$5:$S$161,12,FALSE)*0.2*300))))</f>
        <v/>
      </c>
      <c r="BD835" s="3" t="str">
        <f>IF($L835="","",IF(SUM($AJ835:AK835)=0,$AF835,IF(LEFT(VLOOKUP($AP835,BaseEqptCdF!$C$5:$E$161,3,FALSE),2)="SD",0,IF(LEFT(VLOOKUP($AP835,BaseEqptCdF!$C$5:$E$161,3,FALSE),2)="SB",1*52,VLOOKUP($AP835,BaseEqptCdF!$C$5:$S$161,12,FALSE)*0.2*300))))</f>
        <v/>
      </c>
      <c r="BE835" s="3" t="str">
        <f>IF($L835="","",IF(SUM($AJ835:AL835)=0,$AF835,IF(LEFT(VLOOKUP($AP835,BaseEqptCdF!$C$5:$E$161,3,FALSE),2)="SD",0,IF(LEFT(VLOOKUP($AP835,BaseEqptCdF!$C$5:$E$161,3,FALSE),2)="SB",1*52,VLOOKUP($AP835,BaseEqptCdF!$C$5:$S$161,12,FALSE)*0.2*300))))</f>
        <v/>
      </c>
      <c r="BF835" s="3" t="str">
        <f>IF($L835="","",IF(SUM($AJ835:AM835)=0,$AF835,IF(LEFT(VLOOKUP($AP835,BaseEqptCdF!$C$5:$E$161,3,FALSE),2)="SD",0,IF(LEFT(VLOOKUP($AP835,BaseEqptCdF!$C$5:$E$161,3,FALSE),2)="SB",1*52,VLOOKUP($AP835,BaseEqptCdF!$C$5:$S$161,12,FALSE)*0.2*300))))</f>
        <v/>
      </c>
      <c r="BG835" s="3" t="str">
        <f>IF($L835="","",IF(SUM($AJ835:AN835)=0,$AF835,IF(LEFT(VLOOKUP($AP835,BaseEqptCdF!$C$5:$E$161,3,FALSE),2)="SD",0,IF(LEFT(VLOOKUP($AP835,BaseEqptCdF!$C$5:$E$161,3,FALSE),2)="SB",1*52,VLOOKUP($AP835,BaseEqptCdF!$C$5:$S$161,12,FALSE)*0.2*300))))</f>
        <v/>
      </c>
      <c r="BH835" s="2">
        <f t="shared" si="113"/>
        <v>0</v>
      </c>
    </row>
    <row r="836" spans="1:60" x14ac:dyDescent="0.25">
      <c r="A836" s="296" t="str">
        <f t="array" ref="A836">IF($C836="","",INDEX(Prog!$B$8:$D$300,MATCH($C836,nivo1,0),1))</f>
        <v/>
      </c>
      <c r="B836" s="296" t="str">
        <f t="array" ref="B836">IF($C836="","",INDEX(Prog!$B$8:$D$300,MATCH($C836,nivo1,0),2))</f>
        <v/>
      </c>
      <c r="C836" s="273"/>
      <c r="D836" s="267"/>
      <c r="E836" s="273"/>
      <c r="F836" s="273"/>
      <c r="G836" s="273"/>
      <c r="H836" s="273"/>
      <c r="I836" s="273"/>
      <c r="J836" s="273"/>
      <c r="K836" s="274"/>
      <c r="L836" s="273"/>
      <c r="M836" s="273"/>
      <c r="N836" s="273"/>
      <c r="O836" s="275"/>
      <c r="P836" s="273"/>
      <c r="Q836" s="273"/>
      <c r="R836" s="273"/>
      <c r="S836" s="273"/>
      <c r="T836" s="276"/>
      <c r="U836" s="276"/>
      <c r="V836" s="276"/>
      <c r="W836" s="276"/>
      <c r="X836" s="277"/>
      <c r="Y836" s="278"/>
      <c r="AA836" s="8" t="str">
        <f>IF($L836="","",VLOOKUP($L836,BaseEqptCdF!$C$5:$E$161,2,FALSE))</f>
        <v/>
      </c>
      <c r="AB836" s="8" t="str">
        <f>IF($L836="","",VLOOKUP($L836,BaseEqptCdF!$C$5:$E$161,3,FALSE))</f>
        <v/>
      </c>
      <c r="AC836" s="7" t="str">
        <f>IF($L836="","",VLOOKUP($L836,BaseEqptCdF!$C$5:$I$161,6,FALSE))</f>
        <v/>
      </c>
      <c r="AD836" s="7" t="str">
        <f>IF($L836="","",VLOOKUP($L836,BaseEqptCdF!$C$5:$I$161,7,FALSE))</f>
        <v/>
      </c>
      <c r="AE836" s="3" t="str">
        <f>IF($L836="","",VLOOKUP($L836,BaseEqptCdF!$C$5:$R$161,16,FALSE)*$AC$3)</f>
        <v/>
      </c>
      <c r="AF836" s="3" t="str">
        <f>IF($L836="","",IF(LEFT($AB836,2)="SD",0,IF(LEFT($AB836,2)="SB",1*52,IF($N836=Prog!$P$17,VLOOKUP($L836,BaseEqptCdF!$C$5:$P$161,14,FALSE)*1*300,VLOOKUP($L836,BaseEqptCdF!$C$5:$P$161,12,FALSE)*0.2*300))))</f>
        <v/>
      </c>
      <c r="AG836" s="6" t="str">
        <f t="shared" si="107"/>
        <v/>
      </c>
      <c r="AH836" s="6">
        <f>IF($U836=Prog!$S$18,YEAR($X836),"")</f>
        <v>1900</v>
      </c>
      <c r="AI836" s="5" t="str">
        <f>IF(OR($AG836="",$U836=Prog!$S$18),"",IF(OR($U836=Prog!$S$17,$U836=Prog!$S$16),YEAR($X836),IF($AG836="ND","ND",$AI$8+$O836)))</f>
        <v/>
      </c>
      <c r="AJ836" s="3" t="str">
        <f t="shared" si="109"/>
        <v/>
      </c>
      <c r="AK836" s="3" t="str">
        <f t="shared" si="108"/>
        <v/>
      </c>
      <c r="AL836" s="3" t="str">
        <f t="shared" si="108"/>
        <v/>
      </c>
      <c r="AM836" s="3" t="str">
        <f t="shared" si="108"/>
        <v/>
      </c>
      <c r="AN836" s="3" t="str">
        <f t="shared" si="108"/>
        <v/>
      </c>
      <c r="AO836" s="2">
        <f t="shared" si="110"/>
        <v>0</v>
      </c>
      <c r="AP836" s="4"/>
      <c r="AQ836" s="3">
        <f>IF(AJ836=1,VLOOKUP($AP836,BaseEqptCdF!$C$5:$R$161,16,FALSE),0)</f>
        <v>0</v>
      </c>
      <c r="AR836" s="3">
        <f>IF(AK836=1,VLOOKUP($AP836,BaseEqptCdF!$C$5:$R$161,16,FALSE),0)</f>
        <v>0</v>
      </c>
      <c r="AS836" s="3">
        <f>IF(AL836=1,VLOOKUP($AP836,BaseEqptCdF!$C$5:$R$161,16,FALSE),0)</f>
        <v>0</v>
      </c>
      <c r="AT836" s="3">
        <f>IF(AM836=1,VLOOKUP($AP836,BaseEqptCdF!$C$5:$R$161,16,FALSE),0)</f>
        <v>0</v>
      </c>
      <c r="AU836" s="3">
        <f>IF(AN836=1,VLOOKUP($AP836,BaseEqptCdF!$C$5:$R$161,16,FALSE),0)</f>
        <v>0</v>
      </c>
      <c r="AV836" s="2">
        <f t="shared" si="111"/>
        <v>0</v>
      </c>
      <c r="AW836" s="3" t="str">
        <f>IF($L836="","",IF(SUM($AJ836:AJ836)=0,$AE836,VLOOKUP($AP836,BaseEqptCdF!$C$5:$R$161,16,FALSE)*$AC$3))</f>
        <v/>
      </c>
      <c r="AX836" s="3" t="str">
        <f>IF($L836="","",IF(SUM($AJ836:AK836)=0,$AE836,VLOOKUP($AP836,BaseEqptCdF!$C$5:$R$161,16,FALSE)*$AC$3))</f>
        <v/>
      </c>
      <c r="AY836" s="3" t="str">
        <f>IF($L836="","",IF(SUM($AJ836:AL836)=0,$AE836,VLOOKUP($AP836,BaseEqptCdF!$C$5:$R$161,16,FALSE)*$AC$3))</f>
        <v/>
      </c>
      <c r="AZ836" s="3" t="str">
        <f>IF($L836="","",IF(SUM($AJ836:AM836)=0,$AE836,VLOOKUP($AP836,BaseEqptCdF!$C$5:$R$161,16,FALSE)*$AC$3))</f>
        <v/>
      </c>
      <c r="BA836" s="3" t="str">
        <f>IF($L836="","",IF(SUM($AJ836:AN836)=0,$AE836,VLOOKUP($AP836,BaseEqptCdF!$C$5:$R$161,16,FALSE)*$AC$3))</f>
        <v/>
      </c>
      <c r="BB836" s="2">
        <f t="shared" si="112"/>
        <v>0</v>
      </c>
      <c r="BC836" s="3" t="str">
        <f>IF($L836="","",IF(SUM($AJ836:AJ836)=0,$AF836,IF(LEFT(VLOOKUP($AP836,BaseEqptCdF!$C$5:$E$161,3,FALSE),2)="SD",0,IF(LEFT(VLOOKUP($AP836,BaseEqptCdF!$C$5:$E$161,3,FALSE),2)="SB",1*52,VLOOKUP($AP836,BaseEqptCdF!$C$5:$S$161,12,FALSE)*0.2*300))))</f>
        <v/>
      </c>
      <c r="BD836" s="3" t="str">
        <f>IF($L836="","",IF(SUM($AJ836:AK836)=0,$AF836,IF(LEFT(VLOOKUP($AP836,BaseEqptCdF!$C$5:$E$161,3,FALSE),2)="SD",0,IF(LEFT(VLOOKUP($AP836,BaseEqptCdF!$C$5:$E$161,3,FALSE),2)="SB",1*52,VLOOKUP($AP836,BaseEqptCdF!$C$5:$S$161,12,FALSE)*0.2*300))))</f>
        <v/>
      </c>
      <c r="BE836" s="3" t="str">
        <f>IF($L836="","",IF(SUM($AJ836:AL836)=0,$AF836,IF(LEFT(VLOOKUP($AP836,BaseEqptCdF!$C$5:$E$161,3,FALSE),2)="SD",0,IF(LEFT(VLOOKUP($AP836,BaseEqptCdF!$C$5:$E$161,3,FALSE),2)="SB",1*52,VLOOKUP($AP836,BaseEqptCdF!$C$5:$S$161,12,FALSE)*0.2*300))))</f>
        <v/>
      </c>
      <c r="BF836" s="3" t="str">
        <f>IF($L836="","",IF(SUM($AJ836:AM836)=0,$AF836,IF(LEFT(VLOOKUP($AP836,BaseEqptCdF!$C$5:$E$161,3,FALSE),2)="SD",0,IF(LEFT(VLOOKUP($AP836,BaseEqptCdF!$C$5:$E$161,3,FALSE),2)="SB",1*52,VLOOKUP($AP836,BaseEqptCdF!$C$5:$S$161,12,FALSE)*0.2*300))))</f>
        <v/>
      </c>
      <c r="BG836" s="3" t="str">
        <f>IF($L836="","",IF(SUM($AJ836:AN836)=0,$AF836,IF(LEFT(VLOOKUP($AP836,BaseEqptCdF!$C$5:$E$161,3,FALSE),2)="SD",0,IF(LEFT(VLOOKUP($AP836,BaseEqptCdF!$C$5:$E$161,3,FALSE),2)="SB",1*52,VLOOKUP($AP836,BaseEqptCdF!$C$5:$S$161,12,FALSE)*0.2*300))))</f>
        <v/>
      </c>
      <c r="BH836" s="2">
        <f t="shared" si="113"/>
        <v>0</v>
      </c>
    </row>
    <row r="837" spans="1:60" x14ac:dyDescent="0.25">
      <c r="A837" s="296" t="str">
        <f t="array" ref="A837">IF($C837="","",INDEX(Prog!$B$8:$D$300,MATCH($C837,nivo1,0),1))</f>
        <v/>
      </c>
      <c r="B837" s="296" t="str">
        <f t="array" ref="B837">IF($C837="","",INDEX(Prog!$B$8:$D$300,MATCH($C837,nivo1,0),2))</f>
        <v/>
      </c>
      <c r="C837" s="273"/>
      <c r="D837" s="267"/>
      <c r="E837" s="273"/>
      <c r="F837" s="273"/>
      <c r="G837" s="273"/>
      <c r="H837" s="273"/>
      <c r="I837" s="273"/>
      <c r="J837" s="273"/>
      <c r="K837" s="274"/>
      <c r="L837" s="273"/>
      <c r="M837" s="273"/>
      <c r="N837" s="273"/>
      <c r="O837" s="275"/>
      <c r="P837" s="273"/>
      <c r="Q837" s="273"/>
      <c r="R837" s="273"/>
      <c r="S837" s="273"/>
      <c r="T837" s="276"/>
      <c r="U837" s="276"/>
      <c r="V837" s="276"/>
      <c r="W837" s="276"/>
      <c r="X837" s="277"/>
      <c r="Y837" s="278"/>
      <c r="AA837" s="8" t="str">
        <f>IF($L837="","",VLOOKUP($L837,BaseEqptCdF!$C$5:$E$161,2,FALSE))</f>
        <v/>
      </c>
      <c r="AB837" s="8" t="str">
        <f>IF($L837="","",VLOOKUP($L837,BaseEqptCdF!$C$5:$E$161,3,FALSE))</f>
        <v/>
      </c>
      <c r="AC837" s="7" t="str">
        <f>IF($L837="","",VLOOKUP($L837,BaseEqptCdF!$C$5:$I$161,6,FALSE))</f>
        <v/>
      </c>
      <c r="AD837" s="7" t="str">
        <f>IF($L837="","",VLOOKUP($L837,BaseEqptCdF!$C$5:$I$161,7,FALSE))</f>
        <v/>
      </c>
      <c r="AE837" s="3" t="str">
        <f>IF($L837="","",VLOOKUP($L837,BaseEqptCdF!$C$5:$R$161,16,FALSE)*$AC$3)</f>
        <v/>
      </c>
      <c r="AF837" s="3" t="str">
        <f>IF($L837="","",IF(LEFT($AB837,2)="SD",0,IF(LEFT($AB837,2)="SB",1*52,IF($N837=Prog!$P$17,VLOOKUP($L837,BaseEqptCdF!$C$5:$P$161,14,FALSE)*1*300,VLOOKUP($L837,BaseEqptCdF!$C$5:$P$161,12,FALSE)*0.2*300))))</f>
        <v/>
      </c>
      <c r="AG837" s="6" t="str">
        <f t="shared" si="107"/>
        <v/>
      </c>
      <c r="AH837" s="6">
        <f>IF($U837=Prog!$S$18,YEAR($X837),"")</f>
        <v>1900</v>
      </c>
      <c r="AI837" s="5" t="str">
        <f>IF(OR($AG837="",$U837=Prog!$S$18),"",IF(OR($U837=Prog!$S$17,$U837=Prog!$S$16),YEAR($X837),IF($AG837="ND","ND",$AI$8+$O837)))</f>
        <v/>
      </c>
      <c r="AJ837" s="3" t="str">
        <f t="shared" si="109"/>
        <v/>
      </c>
      <c r="AK837" s="3" t="str">
        <f t="shared" si="108"/>
        <v/>
      </c>
      <c r="AL837" s="3" t="str">
        <f t="shared" si="108"/>
        <v/>
      </c>
      <c r="AM837" s="3" t="str">
        <f t="shared" si="108"/>
        <v/>
      </c>
      <c r="AN837" s="3" t="str">
        <f t="shared" si="108"/>
        <v/>
      </c>
      <c r="AO837" s="2">
        <f t="shared" si="110"/>
        <v>0</v>
      </c>
      <c r="AP837" s="4"/>
      <c r="AQ837" s="3">
        <f>IF(AJ837=1,VLOOKUP($AP837,BaseEqptCdF!$C$5:$R$161,16,FALSE),0)</f>
        <v>0</v>
      </c>
      <c r="AR837" s="3">
        <f>IF(AK837=1,VLOOKUP($AP837,BaseEqptCdF!$C$5:$R$161,16,FALSE),0)</f>
        <v>0</v>
      </c>
      <c r="AS837" s="3">
        <f>IF(AL837=1,VLOOKUP($AP837,BaseEqptCdF!$C$5:$R$161,16,FALSE),0)</f>
        <v>0</v>
      </c>
      <c r="AT837" s="3">
        <f>IF(AM837=1,VLOOKUP($AP837,BaseEqptCdF!$C$5:$R$161,16,FALSE),0)</f>
        <v>0</v>
      </c>
      <c r="AU837" s="3">
        <f>IF(AN837=1,VLOOKUP($AP837,BaseEqptCdF!$C$5:$R$161,16,FALSE),0)</f>
        <v>0</v>
      </c>
      <c r="AV837" s="2">
        <f t="shared" si="111"/>
        <v>0</v>
      </c>
      <c r="AW837" s="3" t="str">
        <f>IF($L837="","",IF(SUM($AJ837:AJ837)=0,$AE837,VLOOKUP($AP837,BaseEqptCdF!$C$5:$R$161,16,FALSE)*$AC$3))</f>
        <v/>
      </c>
      <c r="AX837" s="3" t="str">
        <f>IF($L837="","",IF(SUM($AJ837:AK837)=0,$AE837,VLOOKUP($AP837,BaseEqptCdF!$C$5:$R$161,16,FALSE)*$AC$3))</f>
        <v/>
      </c>
      <c r="AY837" s="3" t="str">
        <f>IF($L837="","",IF(SUM($AJ837:AL837)=0,$AE837,VLOOKUP($AP837,BaseEqptCdF!$C$5:$R$161,16,FALSE)*$AC$3))</f>
        <v/>
      </c>
      <c r="AZ837" s="3" t="str">
        <f>IF($L837="","",IF(SUM($AJ837:AM837)=0,$AE837,VLOOKUP($AP837,BaseEqptCdF!$C$5:$R$161,16,FALSE)*$AC$3))</f>
        <v/>
      </c>
      <c r="BA837" s="3" t="str">
        <f>IF($L837="","",IF(SUM($AJ837:AN837)=0,$AE837,VLOOKUP($AP837,BaseEqptCdF!$C$5:$R$161,16,FALSE)*$AC$3))</f>
        <v/>
      </c>
      <c r="BB837" s="2">
        <f t="shared" si="112"/>
        <v>0</v>
      </c>
      <c r="BC837" s="3" t="str">
        <f>IF($L837="","",IF(SUM($AJ837:AJ837)=0,$AF837,IF(LEFT(VLOOKUP($AP837,BaseEqptCdF!$C$5:$E$161,3,FALSE),2)="SD",0,IF(LEFT(VLOOKUP($AP837,BaseEqptCdF!$C$5:$E$161,3,FALSE),2)="SB",1*52,VLOOKUP($AP837,BaseEqptCdF!$C$5:$S$161,12,FALSE)*0.2*300))))</f>
        <v/>
      </c>
      <c r="BD837" s="3" t="str">
        <f>IF($L837="","",IF(SUM($AJ837:AK837)=0,$AF837,IF(LEFT(VLOOKUP($AP837,BaseEqptCdF!$C$5:$E$161,3,FALSE),2)="SD",0,IF(LEFT(VLOOKUP($AP837,BaseEqptCdF!$C$5:$E$161,3,FALSE),2)="SB",1*52,VLOOKUP($AP837,BaseEqptCdF!$C$5:$S$161,12,FALSE)*0.2*300))))</f>
        <v/>
      </c>
      <c r="BE837" s="3" t="str">
        <f>IF($L837="","",IF(SUM($AJ837:AL837)=0,$AF837,IF(LEFT(VLOOKUP($AP837,BaseEqptCdF!$C$5:$E$161,3,FALSE),2)="SD",0,IF(LEFT(VLOOKUP($AP837,BaseEqptCdF!$C$5:$E$161,3,FALSE),2)="SB",1*52,VLOOKUP($AP837,BaseEqptCdF!$C$5:$S$161,12,FALSE)*0.2*300))))</f>
        <v/>
      </c>
      <c r="BF837" s="3" t="str">
        <f>IF($L837="","",IF(SUM($AJ837:AM837)=0,$AF837,IF(LEFT(VLOOKUP($AP837,BaseEqptCdF!$C$5:$E$161,3,FALSE),2)="SD",0,IF(LEFT(VLOOKUP($AP837,BaseEqptCdF!$C$5:$E$161,3,FALSE),2)="SB",1*52,VLOOKUP($AP837,BaseEqptCdF!$C$5:$S$161,12,FALSE)*0.2*300))))</f>
        <v/>
      </c>
      <c r="BG837" s="3" t="str">
        <f>IF($L837="","",IF(SUM($AJ837:AN837)=0,$AF837,IF(LEFT(VLOOKUP($AP837,BaseEqptCdF!$C$5:$E$161,3,FALSE),2)="SD",0,IF(LEFT(VLOOKUP($AP837,BaseEqptCdF!$C$5:$E$161,3,FALSE),2)="SB",1*52,VLOOKUP($AP837,BaseEqptCdF!$C$5:$S$161,12,FALSE)*0.2*300))))</f>
        <v/>
      </c>
      <c r="BH837" s="2">
        <f t="shared" si="113"/>
        <v>0</v>
      </c>
    </row>
    <row r="838" spans="1:60" x14ac:dyDescent="0.25">
      <c r="A838" s="296" t="str">
        <f t="array" ref="A838">IF($C838="","",INDEX(Prog!$B$8:$D$300,MATCH($C838,nivo1,0),1))</f>
        <v/>
      </c>
      <c r="B838" s="296" t="str">
        <f t="array" ref="B838">IF($C838="","",INDEX(Prog!$B$8:$D$300,MATCH($C838,nivo1,0),2))</f>
        <v/>
      </c>
      <c r="C838" s="273"/>
      <c r="D838" s="267"/>
      <c r="E838" s="273"/>
      <c r="F838" s="273"/>
      <c r="G838" s="273"/>
      <c r="H838" s="273"/>
      <c r="I838" s="273"/>
      <c r="J838" s="273"/>
      <c r="K838" s="274"/>
      <c r="L838" s="273"/>
      <c r="M838" s="273"/>
      <c r="N838" s="273"/>
      <c r="O838" s="275"/>
      <c r="P838" s="273"/>
      <c r="Q838" s="273"/>
      <c r="R838" s="273"/>
      <c r="S838" s="273"/>
      <c r="T838" s="276"/>
      <c r="U838" s="276"/>
      <c r="V838" s="276"/>
      <c r="W838" s="276"/>
      <c r="X838" s="277"/>
      <c r="Y838" s="278"/>
      <c r="AA838" s="8" t="str">
        <f>IF($L838="","",VLOOKUP($L838,BaseEqptCdF!$C$5:$E$161,2,FALSE))</f>
        <v/>
      </c>
      <c r="AB838" s="8" t="str">
        <f>IF($L838="","",VLOOKUP($L838,BaseEqptCdF!$C$5:$E$161,3,FALSE))</f>
        <v/>
      </c>
      <c r="AC838" s="7" t="str">
        <f>IF($L838="","",VLOOKUP($L838,BaseEqptCdF!$C$5:$I$161,6,FALSE))</f>
        <v/>
      </c>
      <c r="AD838" s="7" t="str">
        <f>IF($L838="","",VLOOKUP($L838,BaseEqptCdF!$C$5:$I$161,7,FALSE))</f>
        <v/>
      </c>
      <c r="AE838" s="3" t="str">
        <f>IF($L838="","",VLOOKUP($L838,BaseEqptCdF!$C$5:$R$161,16,FALSE)*$AC$3)</f>
        <v/>
      </c>
      <c r="AF838" s="3" t="str">
        <f>IF($L838="","",IF(LEFT($AB838,2)="SD",0,IF(LEFT($AB838,2)="SB",1*52,IF($N838=Prog!$P$17,VLOOKUP($L838,BaseEqptCdF!$C$5:$P$161,14,FALSE)*1*300,VLOOKUP($L838,BaseEqptCdF!$C$5:$P$161,12,FALSE)*0.2*300))))</f>
        <v/>
      </c>
      <c r="AG838" s="6" t="str">
        <f t="shared" si="107"/>
        <v/>
      </c>
      <c r="AH838" s="6">
        <f>IF($U838=Prog!$S$18,YEAR($X838),"")</f>
        <v>1900</v>
      </c>
      <c r="AI838" s="5" t="str">
        <f>IF(OR($AG838="",$U838=Prog!$S$18),"",IF(OR($U838=Prog!$S$17,$U838=Prog!$S$16),YEAR($X838),IF($AG838="ND","ND",$AI$8+$O838)))</f>
        <v/>
      </c>
      <c r="AJ838" s="3" t="str">
        <f t="shared" si="109"/>
        <v/>
      </c>
      <c r="AK838" s="3" t="str">
        <f t="shared" si="108"/>
        <v/>
      </c>
      <c r="AL838" s="3" t="str">
        <f t="shared" si="108"/>
        <v/>
      </c>
      <c r="AM838" s="3" t="str">
        <f t="shared" si="108"/>
        <v/>
      </c>
      <c r="AN838" s="3" t="str">
        <f t="shared" si="108"/>
        <v/>
      </c>
      <c r="AO838" s="2">
        <f t="shared" si="110"/>
        <v>0</v>
      </c>
      <c r="AP838" s="4"/>
      <c r="AQ838" s="3">
        <f>IF(AJ838=1,VLOOKUP($AP838,BaseEqptCdF!$C$5:$R$161,16,FALSE),0)</f>
        <v>0</v>
      </c>
      <c r="AR838" s="3">
        <f>IF(AK838=1,VLOOKUP($AP838,BaseEqptCdF!$C$5:$R$161,16,FALSE),0)</f>
        <v>0</v>
      </c>
      <c r="AS838" s="3">
        <f>IF(AL838=1,VLOOKUP($AP838,BaseEqptCdF!$C$5:$R$161,16,FALSE),0)</f>
        <v>0</v>
      </c>
      <c r="AT838" s="3">
        <f>IF(AM838=1,VLOOKUP($AP838,BaseEqptCdF!$C$5:$R$161,16,FALSE),0)</f>
        <v>0</v>
      </c>
      <c r="AU838" s="3">
        <f>IF(AN838=1,VLOOKUP($AP838,BaseEqptCdF!$C$5:$R$161,16,FALSE),0)</f>
        <v>0</v>
      </c>
      <c r="AV838" s="2">
        <f t="shared" si="111"/>
        <v>0</v>
      </c>
      <c r="AW838" s="3" t="str">
        <f>IF($L838="","",IF(SUM($AJ838:AJ838)=0,$AE838,VLOOKUP($AP838,BaseEqptCdF!$C$5:$R$161,16,FALSE)*$AC$3))</f>
        <v/>
      </c>
      <c r="AX838" s="3" t="str">
        <f>IF($L838="","",IF(SUM($AJ838:AK838)=0,$AE838,VLOOKUP($AP838,BaseEqptCdF!$C$5:$R$161,16,FALSE)*$AC$3))</f>
        <v/>
      </c>
      <c r="AY838" s="3" t="str">
        <f>IF($L838="","",IF(SUM($AJ838:AL838)=0,$AE838,VLOOKUP($AP838,BaseEqptCdF!$C$5:$R$161,16,FALSE)*$AC$3))</f>
        <v/>
      </c>
      <c r="AZ838" s="3" t="str">
        <f>IF($L838="","",IF(SUM($AJ838:AM838)=0,$AE838,VLOOKUP($AP838,BaseEqptCdF!$C$5:$R$161,16,FALSE)*$AC$3))</f>
        <v/>
      </c>
      <c r="BA838" s="3" t="str">
        <f>IF($L838="","",IF(SUM($AJ838:AN838)=0,$AE838,VLOOKUP($AP838,BaseEqptCdF!$C$5:$R$161,16,FALSE)*$AC$3))</f>
        <v/>
      </c>
      <c r="BB838" s="2">
        <f t="shared" si="112"/>
        <v>0</v>
      </c>
      <c r="BC838" s="3" t="str">
        <f>IF($L838="","",IF(SUM($AJ838:AJ838)=0,$AF838,IF(LEFT(VLOOKUP($AP838,BaseEqptCdF!$C$5:$E$161,3,FALSE),2)="SD",0,IF(LEFT(VLOOKUP($AP838,BaseEqptCdF!$C$5:$E$161,3,FALSE),2)="SB",1*52,VLOOKUP($AP838,BaseEqptCdF!$C$5:$S$161,12,FALSE)*0.2*300))))</f>
        <v/>
      </c>
      <c r="BD838" s="3" t="str">
        <f>IF($L838="","",IF(SUM($AJ838:AK838)=0,$AF838,IF(LEFT(VLOOKUP($AP838,BaseEqptCdF!$C$5:$E$161,3,FALSE),2)="SD",0,IF(LEFT(VLOOKUP($AP838,BaseEqptCdF!$C$5:$E$161,3,FALSE),2)="SB",1*52,VLOOKUP($AP838,BaseEqptCdF!$C$5:$S$161,12,FALSE)*0.2*300))))</f>
        <v/>
      </c>
      <c r="BE838" s="3" t="str">
        <f>IF($L838="","",IF(SUM($AJ838:AL838)=0,$AF838,IF(LEFT(VLOOKUP($AP838,BaseEqptCdF!$C$5:$E$161,3,FALSE),2)="SD",0,IF(LEFT(VLOOKUP($AP838,BaseEqptCdF!$C$5:$E$161,3,FALSE),2)="SB",1*52,VLOOKUP($AP838,BaseEqptCdF!$C$5:$S$161,12,FALSE)*0.2*300))))</f>
        <v/>
      </c>
      <c r="BF838" s="3" t="str">
        <f>IF($L838="","",IF(SUM($AJ838:AM838)=0,$AF838,IF(LEFT(VLOOKUP($AP838,BaseEqptCdF!$C$5:$E$161,3,FALSE),2)="SD",0,IF(LEFT(VLOOKUP($AP838,BaseEqptCdF!$C$5:$E$161,3,FALSE),2)="SB",1*52,VLOOKUP($AP838,BaseEqptCdF!$C$5:$S$161,12,FALSE)*0.2*300))))</f>
        <v/>
      </c>
      <c r="BG838" s="3" t="str">
        <f>IF($L838="","",IF(SUM($AJ838:AN838)=0,$AF838,IF(LEFT(VLOOKUP($AP838,BaseEqptCdF!$C$5:$E$161,3,FALSE),2)="SD",0,IF(LEFT(VLOOKUP($AP838,BaseEqptCdF!$C$5:$E$161,3,FALSE),2)="SB",1*52,VLOOKUP($AP838,BaseEqptCdF!$C$5:$S$161,12,FALSE)*0.2*300))))</f>
        <v/>
      </c>
      <c r="BH838" s="2">
        <f t="shared" si="113"/>
        <v>0</v>
      </c>
    </row>
    <row r="839" spans="1:60" x14ac:dyDescent="0.25">
      <c r="A839" s="296" t="str">
        <f t="array" ref="A839">IF($C839="","",INDEX(Prog!$B$8:$D$300,MATCH($C839,nivo1,0),1))</f>
        <v/>
      </c>
      <c r="B839" s="296" t="str">
        <f t="array" ref="B839">IF($C839="","",INDEX(Prog!$B$8:$D$300,MATCH($C839,nivo1,0),2))</f>
        <v/>
      </c>
      <c r="C839" s="273"/>
      <c r="D839" s="267"/>
      <c r="E839" s="273"/>
      <c r="F839" s="273"/>
      <c r="G839" s="273"/>
      <c r="H839" s="273"/>
      <c r="I839" s="273"/>
      <c r="J839" s="273"/>
      <c r="K839" s="274"/>
      <c r="L839" s="273"/>
      <c r="M839" s="273"/>
      <c r="N839" s="273"/>
      <c r="O839" s="275"/>
      <c r="P839" s="273"/>
      <c r="Q839" s="273"/>
      <c r="R839" s="273"/>
      <c r="S839" s="273"/>
      <c r="T839" s="276"/>
      <c r="U839" s="276"/>
      <c r="V839" s="276"/>
      <c r="W839" s="276"/>
      <c r="X839" s="277"/>
      <c r="Y839" s="278"/>
      <c r="AA839" s="8" t="str">
        <f>IF($L839="","",VLOOKUP($L839,BaseEqptCdF!$C$5:$E$161,2,FALSE))</f>
        <v/>
      </c>
      <c r="AB839" s="8" t="str">
        <f>IF($L839="","",VLOOKUP($L839,BaseEqptCdF!$C$5:$E$161,3,FALSE))</f>
        <v/>
      </c>
      <c r="AC839" s="7" t="str">
        <f>IF($L839="","",VLOOKUP($L839,BaseEqptCdF!$C$5:$I$161,6,FALSE))</f>
        <v/>
      </c>
      <c r="AD839" s="7" t="str">
        <f>IF($L839="","",VLOOKUP($L839,BaseEqptCdF!$C$5:$I$161,7,FALSE))</f>
        <v/>
      </c>
      <c r="AE839" s="3" t="str">
        <f>IF($L839="","",VLOOKUP($L839,BaseEqptCdF!$C$5:$R$161,16,FALSE)*$AC$3)</f>
        <v/>
      </c>
      <c r="AF839" s="3" t="str">
        <f>IF($L839="","",IF(LEFT($AB839,2)="SD",0,IF(LEFT($AB839,2)="SB",1*52,IF($N839=Prog!$P$17,VLOOKUP($L839,BaseEqptCdF!$C$5:$P$161,14,FALSE)*1*300,VLOOKUP($L839,BaseEqptCdF!$C$5:$P$161,12,FALSE)*0.2*300))))</f>
        <v/>
      </c>
      <c r="AG839" s="6" t="str">
        <f t="shared" si="107"/>
        <v/>
      </c>
      <c r="AH839" s="6">
        <f>IF($U839=Prog!$S$18,YEAR($X839),"")</f>
        <v>1900</v>
      </c>
      <c r="AI839" s="5" t="str">
        <f>IF(OR($AG839="",$U839=Prog!$S$18),"",IF(OR($U839=Prog!$S$17,$U839=Prog!$S$16),YEAR($X839),IF($AG839="ND","ND",$AI$8+$O839)))</f>
        <v/>
      </c>
      <c r="AJ839" s="3" t="str">
        <f t="shared" si="109"/>
        <v/>
      </c>
      <c r="AK839" s="3" t="str">
        <f t="shared" si="108"/>
        <v/>
      </c>
      <c r="AL839" s="3" t="str">
        <f t="shared" si="108"/>
        <v/>
      </c>
      <c r="AM839" s="3" t="str">
        <f t="shared" si="108"/>
        <v/>
      </c>
      <c r="AN839" s="3" t="str">
        <f t="shared" si="108"/>
        <v/>
      </c>
      <c r="AO839" s="2">
        <f t="shared" si="110"/>
        <v>0</v>
      </c>
      <c r="AP839" s="4"/>
      <c r="AQ839" s="3">
        <f>IF(AJ839=1,VLOOKUP($AP839,BaseEqptCdF!$C$5:$R$161,16,FALSE),0)</f>
        <v>0</v>
      </c>
      <c r="AR839" s="3">
        <f>IF(AK839=1,VLOOKUP($AP839,BaseEqptCdF!$C$5:$R$161,16,FALSE),0)</f>
        <v>0</v>
      </c>
      <c r="AS839" s="3">
        <f>IF(AL839=1,VLOOKUP($AP839,BaseEqptCdF!$C$5:$R$161,16,FALSE),0)</f>
        <v>0</v>
      </c>
      <c r="AT839" s="3">
        <f>IF(AM839=1,VLOOKUP($AP839,BaseEqptCdF!$C$5:$R$161,16,FALSE),0)</f>
        <v>0</v>
      </c>
      <c r="AU839" s="3">
        <f>IF(AN839=1,VLOOKUP($AP839,BaseEqptCdF!$C$5:$R$161,16,FALSE),0)</f>
        <v>0</v>
      </c>
      <c r="AV839" s="2">
        <f t="shared" si="111"/>
        <v>0</v>
      </c>
      <c r="AW839" s="3" t="str">
        <f>IF($L839="","",IF(SUM($AJ839:AJ839)=0,$AE839,VLOOKUP($AP839,BaseEqptCdF!$C$5:$R$161,16,FALSE)*$AC$3))</f>
        <v/>
      </c>
      <c r="AX839" s="3" t="str">
        <f>IF($L839="","",IF(SUM($AJ839:AK839)=0,$AE839,VLOOKUP($AP839,BaseEqptCdF!$C$5:$R$161,16,FALSE)*$AC$3))</f>
        <v/>
      </c>
      <c r="AY839" s="3" t="str">
        <f>IF($L839="","",IF(SUM($AJ839:AL839)=0,$AE839,VLOOKUP($AP839,BaseEqptCdF!$C$5:$R$161,16,FALSE)*$AC$3))</f>
        <v/>
      </c>
      <c r="AZ839" s="3" t="str">
        <f>IF($L839="","",IF(SUM($AJ839:AM839)=0,$AE839,VLOOKUP($AP839,BaseEqptCdF!$C$5:$R$161,16,FALSE)*$AC$3))</f>
        <v/>
      </c>
      <c r="BA839" s="3" t="str">
        <f>IF($L839="","",IF(SUM($AJ839:AN839)=0,$AE839,VLOOKUP($AP839,BaseEqptCdF!$C$5:$R$161,16,FALSE)*$AC$3))</f>
        <v/>
      </c>
      <c r="BB839" s="2">
        <f t="shared" si="112"/>
        <v>0</v>
      </c>
      <c r="BC839" s="3" t="str">
        <f>IF($L839="","",IF(SUM($AJ839:AJ839)=0,$AF839,IF(LEFT(VLOOKUP($AP839,BaseEqptCdF!$C$5:$E$161,3,FALSE),2)="SD",0,IF(LEFT(VLOOKUP($AP839,BaseEqptCdF!$C$5:$E$161,3,FALSE),2)="SB",1*52,VLOOKUP($AP839,BaseEqptCdF!$C$5:$S$161,12,FALSE)*0.2*300))))</f>
        <v/>
      </c>
      <c r="BD839" s="3" t="str">
        <f>IF($L839="","",IF(SUM($AJ839:AK839)=0,$AF839,IF(LEFT(VLOOKUP($AP839,BaseEqptCdF!$C$5:$E$161,3,FALSE),2)="SD",0,IF(LEFT(VLOOKUP($AP839,BaseEqptCdF!$C$5:$E$161,3,FALSE),2)="SB",1*52,VLOOKUP($AP839,BaseEqptCdF!$C$5:$S$161,12,FALSE)*0.2*300))))</f>
        <v/>
      </c>
      <c r="BE839" s="3" t="str">
        <f>IF($L839="","",IF(SUM($AJ839:AL839)=0,$AF839,IF(LEFT(VLOOKUP($AP839,BaseEqptCdF!$C$5:$E$161,3,FALSE),2)="SD",0,IF(LEFT(VLOOKUP($AP839,BaseEqptCdF!$C$5:$E$161,3,FALSE),2)="SB",1*52,VLOOKUP($AP839,BaseEqptCdF!$C$5:$S$161,12,FALSE)*0.2*300))))</f>
        <v/>
      </c>
      <c r="BF839" s="3" t="str">
        <f>IF($L839="","",IF(SUM($AJ839:AM839)=0,$AF839,IF(LEFT(VLOOKUP($AP839,BaseEqptCdF!$C$5:$E$161,3,FALSE),2)="SD",0,IF(LEFT(VLOOKUP($AP839,BaseEqptCdF!$C$5:$E$161,3,FALSE),2)="SB",1*52,VLOOKUP($AP839,BaseEqptCdF!$C$5:$S$161,12,FALSE)*0.2*300))))</f>
        <v/>
      </c>
      <c r="BG839" s="3" t="str">
        <f>IF($L839="","",IF(SUM($AJ839:AN839)=0,$AF839,IF(LEFT(VLOOKUP($AP839,BaseEqptCdF!$C$5:$E$161,3,FALSE),2)="SD",0,IF(LEFT(VLOOKUP($AP839,BaseEqptCdF!$C$5:$E$161,3,FALSE),2)="SB",1*52,VLOOKUP($AP839,BaseEqptCdF!$C$5:$S$161,12,FALSE)*0.2*300))))</f>
        <v/>
      </c>
      <c r="BH839" s="2">
        <f t="shared" si="113"/>
        <v>0</v>
      </c>
    </row>
    <row r="840" spans="1:60" x14ac:dyDescent="0.25">
      <c r="A840" s="296" t="str">
        <f t="array" ref="A840">IF($C840="","",INDEX(Prog!$B$8:$D$300,MATCH($C840,nivo1,0),1))</f>
        <v/>
      </c>
      <c r="B840" s="296" t="str">
        <f t="array" ref="B840">IF($C840="","",INDEX(Prog!$B$8:$D$300,MATCH($C840,nivo1,0),2))</f>
        <v/>
      </c>
      <c r="C840" s="273"/>
      <c r="D840" s="267"/>
      <c r="E840" s="273"/>
      <c r="F840" s="273"/>
      <c r="G840" s="273"/>
      <c r="H840" s="273"/>
      <c r="I840" s="273"/>
      <c r="J840" s="273"/>
      <c r="K840" s="274"/>
      <c r="L840" s="273"/>
      <c r="M840" s="273"/>
      <c r="N840" s="273"/>
      <c r="O840" s="275"/>
      <c r="P840" s="273"/>
      <c r="Q840" s="273"/>
      <c r="R840" s="273"/>
      <c r="S840" s="273"/>
      <c r="T840" s="276"/>
      <c r="U840" s="276"/>
      <c r="V840" s="276"/>
      <c r="W840" s="276"/>
      <c r="X840" s="277"/>
      <c r="Y840" s="278"/>
      <c r="AA840" s="8" t="str">
        <f>IF($L840="","",VLOOKUP($L840,BaseEqptCdF!$C$5:$E$161,2,FALSE))</f>
        <v/>
      </c>
      <c r="AB840" s="8" t="str">
        <f>IF($L840="","",VLOOKUP($L840,BaseEqptCdF!$C$5:$E$161,3,FALSE))</f>
        <v/>
      </c>
      <c r="AC840" s="7" t="str">
        <f>IF($L840="","",VLOOKUP($L840,BaseEqptCdF!$C$5:$I$161,6,FALSE))</f>
        <v/>
      </c>
      <c r="AD840" s="7" t="str">
        <f>IF($L840="","",VLOOKUP($L840,BaseEqptCdF!$C$5:$I$161,7,FALSE))</f>
        <v/>
      </c>
      <c r="AE840" s="3" t="str">
        <f>IF($L840="","",VLOOKUP($L840,BaseEqptCdF!$C$5:$R$161,16,FALSE)*$AC$3)</f>
        <v/>
      </c>
      <c r="AF840" s="3" t="str">
        <f>IF($L840="","",IF(LEFT($AB840,2)="SD",0,IF(LEFT($AB840,2)="SB",1*52,IF($N840=Prog!$P$17,VLOOKUP($L840,BaseEqptCdF!$C$5:$P$161,14,FALSE)*1*300,VLOOKUP($L840,BaseEqptCdF!$C$5:$P$161,12,FALSE)*0.2*300))))</f>
        <v/>
      </c>
      <c r="AG840" s="6" t="str">
        <f t="shared" si="107"/>
        <v/>
      </c>
      <c r="AH840" s="6">
        <f>IF($U840=Prog!$S$18,YEAR($X840),"")</f>
        <v>1900</v>
      </c>
      <c r="AI840" s="5" t="str">
        <f>IF(OR($AG840="",$U840=Prog!$S$18),"",IF(OR($U840=Prog!$S$17,$U840=Prog!$S$16),YEAR($X840),IF($AG840="ND","ND",$AI$8+$O840)))</f>
        <v/>
      </c>
      <c r="AJ840" s="3" t="str">
        <f t="shared" si="109"/>
        <v/>
      </c>
      <c r="AK840" s="3" t="str">
        <f t="shared" si="108"/>
        <v/>
      </c>
      <c r="AL840" s="3" t="str">
        <f t="shared" si="108"/>
        <v/>
      </c>
      <c r="AM840" s="3" t="str">
        <f t="shared" si="108"/>
        <v/>
      </c>
      <c r="AN840" s="3" t="str">
        <f t="shared" si="108"/>
        <v/>
      </c>
      <c r="AO840" s="2">
        <f t="shared" si="110"/>
        <v>0</v>
      </c>
      <c r="AP840" s="4"/>
      <c r="AQ840" s="3">
        <f>IF(AJ840=1,VLOOKUP($AP840,BaseEqptCdF!$C$5:$R$161,16,FALSE),0)</f>
        <v>0</v>
      </c>
      <c r="AR840" s="3">
        <f>IF(AK840=1,VLOOKUP($AP840,BaseEqptCdF!$C$5:$R$161,16,FALSE),0)</f>
        <v>0</v>
      </c>
      <c r="AS840" s="3">
        <f>IF(AL840=1,VLOOKUP($AP840,BaseEqptCdF!$C$5:$R$161,16,FALSE),0)</f>
        <v>0</v>
      </c>
      <c r="AT840" s="3">
        <f>IF(AM840=1,VLOOKUP($AP840,BaseEqptCdF!$C$5:$R$161,16,FALSE),0)</f>
        <v>0</v>
      </c>
      <c r="AU840" s="3">
        <f>IF(AN840=1,VLOOKUP($AP840,BaseEqptCdF!$C$5:$R$161,16,FALSE),0)</f>
        <v>0</v>
      </c>
      <c r="AV840" s="2">
        <f t="shared" si="111"/>
        <v>0</v>
      </c>
      <c r="AW840" s="3" t="str">
        <f>IF($L840="","",IF(SUM($AJ840:AJ840)=0,$AE840,VLOOKUP($AP840,BaseEqptCdF!$C$5:$R$161,16,FALSE)*$AC$3))</f>
        <v/>
      </c>
      <c r="AX840" s="3" t="str">
        <f>IF($L840="","",IF(SUM($AJ840:AK840)=0,$AE840,VLOOKUP($AP840,BaseEqptCdF!$C$5:$R$161,16,FALSE)*$AC$3))</f>
        <v/>
      </c>
      <c r="AY840" s="3" t="str">
        <f>IF($L840="","",IF(SUM($AJ840:AL840)=0,$AE840,VLOOKUP($AP840,BaseEqptCdF!$C$5:$R$161,16,FALSE)*$AC$3))</f>
        <v/>
      </c>
      <c r="AZ840" s="3" t="str">
        <f>IF($L840="","",IF(SUM($AJ840:AM840)=0,$AE840,VLOOKUP($AP840,BaseEqptCdF!$C$5:$R$161,16,FALSE)*$AC$3))</f>
        <v/>
      </c>
      <c r="BA840" s="3" t="str">
        <f>IF($L840="","",IF(SUM($AJ840:AN840)=0,$AE840,VLOOKUP($AP840,BaseEqptCdF!$C$5:$R$161,16,FALSE)*$AC$3))</f>
        <v/>
      </c>
      <c r="BB840" s="2">
        <f t="shared" si="112"/>
        <v>0</v>
      </c>
      <c r="BC840" s="3" t="str">
        <f>IF($L840="","",IF(SUM($AJ840:AJ840)=0,$AF840,IF(LEFT(VLOOKUP($AP840,BaseEqptCdF!$C$5:$E$161,3,FALSE),2)="SD",0,IF(LEFT(VLOOKUP($AP840,BaseEqptCdF!$C$5:$E$161,3,FALSE),2)="SB",1*52,VLOOKUP($AP840,BaseEqptCdF!$C$5:$S$161,12,FALSE)*0.2*300))))</f>
        <v/>
      </c>
      <c r="BD840" s="3" t="str">
        <f>IF($L840="","",IF(SUM($AJ840:AK840)=0,$AF840,IF(LEFT(VLOOKUP($AP840,BaseEqptCdF!$C$5:$E$161,3,FALSE),2)="SD",0,IF(LEFT(VLOOKUP($AP840,BaseEqptCdF!$C$5:$E$161,3,FALSE),2)="SB",1*52,VLOOKUP($AP840,BaseEqptCdF!$C$5:$S$161,12,FALSE)*0.2*300))))</f>
        <v/>
      </c>
      <c r="BE840" s="3" t="str">
        <f>IF($L840="","",IF(SUM($AJ840:AL840)=0,$AF840,IF(LEFT(VLOOKUP($AP840,BaseEqptCdF!$C$5:$E$161,3,FALSE),2)="SD",0,IF(LEFT(VLOOKUP($AP840,BaseEqptCdF!$C$5:$E$161,3,FALSE),2)="SB",1*52,VLOOKUP($AP840,BaseEqptCdF!$C$5:$S$161,12,FALSE)*0.2*300))))</f>
        <v/>
      </c>
      <c r="BF840" s="3" t="str">
        <f>IF($L840="","",IF(SUM($AJ840:AM840)=0,$AF840,IF(LEFT(VLOOKUP($AP840,BaseEqptCdF!$C$5:$E$161,3,FALSE),2)="SD",0,IF(LEFT(VLOOKUP($AP840,BaseEqptCdF!$C$5:$E$161,3,FALSE),2)="SB",1*52,VLOOKUP($AP840,BaseEqptCdF!$C$5:$S$161,12,FALSE)*0.2*300))))</f>
        <v/>
      </c>
      <c r="BG840" s="3" t="str">
        <f>IF($L840="","",IF(SUM($AJ840:AN840)=0,$AF840,IF(LEFT(VLOOKUP($AP840,BaseEqptCdF!$C$5:$E$161,3,FALSE),2)="SD",0,IF(LEFT(VLOOKUP($AP840,BaseEqptCdF!$C$5:$E$161,3,FALSE),2)="SB",1*52,VLOOKUP($AP840,BaseEqptCdF!$C$5:$S$161,12,FALSE)*0.2*300))))</f>
        <v/>
      </c>
      <c r="BH840" s="2">
        <f t="shared" si="113"/>
        <v>0</v>
      </c>
    </row>
    <row r="841" spans="1:60" x14ac:dyDescent="0.25">
      <c r="A841" s="296" t="str">
        <f t="array" ref="A841">IF($C841="","",INDEX(Prog!$B$8:$D$300,MATCH($C841,nivo1,0),1))</f>
        <v/>
      </c>
      <c r="B841" s="296" t="str">
        <f t="array" ref="B841">IF($C841="","",INDEX(Prog!$B$8:$D$300,MATCH($C841,nivo1,0),2))</f>
        <v/>
      </c>
      <c r="C841" s="273"/>
      <c r="D841" s="267"/>
      <c r="E841" s="273"/>
      <c r="F841" s="273"/>
      <c r="G841" s="273"/>
      <c r="H841" s="273"/>
      <c r="I841" s="273"/>
      <c r="J841" s="273"/>
      <c r="K841" s="274"/>
      <c r="L841" s="273"/>
      <c r="M841" s="273"/>
      <c r="N841" s="273"/>
      <c r="O841" s="275"/>
      <c r="P841" s="273"/>
      <c r="Q841" s="273"/>
      <c r="R841" s="273"/>
      <c r="S841" s="273"/>
      <c r="T841" s="276"/>
      <c r="U841" s="276"/>
      <c r="V841" s="276"/>
      <c r="W841" s="276"/>
      <c r="X841" s="277"/>
      <c r="Y841" s="278"/>
      <c r="AA841" s="8" t="str">
        <f>IF($L841="","",VLOOKUP($L841,BaseEqptCdF!$C$5:$E$161,2,FALSE))</f>
        <v/>
      </c>
      <c r="AB841" s="8" t="str">
        <f>IF($L841="","",VLOOKUP($L841,BaseEqptCdF!$C$5:$E$161,3,FALSE))</f>
        <v/>
      </c>
      <c r="AC841" s="7" t="str">
        <f>IF($L841="","",VLOOKUP($L841,BaseEqptCdF!$C$5:$I$161,6,FALSE))</f>
        <v/>
      </c>
      <c r="AD841" s="7" t="str">
        <f>IF($L841="","",VLOOKUP($L841,BaseEqptCdF!$C$5:$I$161,7,FALSE))</f>
        <v/>
      </c>
      <c r="AE841" s="3" t="str">
        <f>IF($L841="","",VLOOKUP($L841,BaseEqptCdF!$C$5:$R$161,16,FALSE)*$AC$3)</f>
        <v/>
      </c>
      <c r="AF841" s="3" t="str">
        <f>IF($L841="","",IF(LEFT($AB841,2)="SD",0,IF(LEFT($AB841,2)="SB",1*52,IF($N841=Prog!$P$17,VLOOKUP($L841,BaseEqptCdF!$C$5:$P$161,14,FALSE)*1*300,VLOOKUP($L841,BaseEqptCdF!$C$5:$P$161,12,FALSE)*0.2*300))))</f>
        <v/>
      </c>
      <c r="AG841" s="6" t="str">
        <f t="shared" si="107"/>
        <v/>
      </c>
      <c r="AH841" s="6">
        <f>IF($U841=Prog!$S$18,YEAR($X841),"")</f>
        <v>1900</v>
      </c>
      <c r="AI841" s="5" t="str">
        <f>IF(OR($AG841="",$U841=Prog!$S$18),"",IF(OR($U841=Prog!$S$17,$U841=Prog!$S$16),YEAR($X841),IF($AG841="ND","ND",$AI$8+$O841)))</f>
        <v/>
      </c>
      <c r="AJ841" s="3" t="str">
        <f t="shared" si="109"/>
        <v/>
      </c>
      <c r="AK841" s="3" t="str">
        <f t="shared" si="108"/>
        <v/>
      </c>
      <c r="AL841" s="3" t="str">
        <f t="shared" si="108"/>
        <v/>
      </c>
      <c r="AM841" s="3" t="str">
        <f t="shared" si="108"/>
        <v/>
      </c>
      <c r="AN841" s="3" t="str">
        <f t="shared" si="108"/>
        <v/>
      </c>
      <c r="AO841" s="2">
        <f t="shared" si="110"/>
        <v>0</v>
      </c>
      <c r="AP841" s="4"/>
      <c r="AQ841" s="3">
        <f>IF(AJ841=1,VLOOKUP($AP841,BaseEqptCdF!$C$5:$R$161,16,FALSE),0)</f>
        <v>0</v>
      </c>
      <c r="AR841" s="3">
        <f>IF(AK841=1,VLOOKUP($AP841,BaseEqptCdF!$C$5:$R$161,16,FALSE),0)</f>
        <v>0</v>
      </c>
      <c r="AS841" s="3">
        <f>IF(AL841=1,VLOOKUP($AP841,BaseEqptCdF!$C$5:$R$161,16,FALSE),0)</f>
        <v>0</v>
      </c>
      <c r="AT841" s="3">
        <f>IF(AM841=1,VLOOKUP($AP841,BaseEqptCdF!$C$5:$R$161,16,FALSE),0)</f>
        <v>0</v>
      </c>
      <c r="AU841" s="3">
        <f>IF(AN841=1,VLOOKUP($AP841,BaseEqptCdF!$C$5:$R$161,16,FALSE),0)</f>
        <v>0</v>
      </c>
      <c r="AV841" s="2">
        <f t="shared" si="111"/>
        <v>0</v>
      </c>
      <c r="AW841" s="3" t="str">
        <f>IF($L841="","",IF(SUM($AJ841:AJ841)=0,$AE841,VLOOKUP($AP841,BaseEqptCdF!$C$5:$R$161,16,FALSE)*$AC$3))</f>
        <v/>
      </c>
      <c r="AX841" s="3" t="str">
        <f>IF($L841="","",IF(SUM($AJ841:AK841)=0,$AE841,VLOOKUP($AP841,BaseEqptCdF!$C$5:$R$161,16,FALSE)*$AC$3))</f>
        <v/>
      </c>
      <c r="AY841" s="3" t="str">
        <f>IF($L841="","",IF(SUM($AJ841:AL841)=0,$AE841,VLOOKUP($AP841,BaseEqptCdF!$C$5:$R$161,16,FALSE)*$AC$3))</f>
        <v/>
      </c>
      <c r="AZ841" s="3" t="str">
        <f>IF($L841="","",IF(SUM($AJ841:AM841)=0,$AE841,VLOOKUP($AP841,BaseEqptCdF!$C$5:$R$161,16,FALSE)*$AC$3))</f>
        <v/>
      </c>
      <c r="BA841" s="3" t="str">
        <f>IF($L841="","",IF(SUM($AJ841:AN841)=0,$AE841,VLOOKUP($AP841,BaseEqptCdF!$C$5:$R$161,16,FALSE)*$AC$3))</f>
        <v/>
      </c>
      <c r="BB841" s="2">
        <f t="shared" si="112"/>
        <v>0</v>
      </c>
      <c r="BC841" s="3" t="str">
        <f>IF($L841="","",IF(SUM($AJ841:AJ841)=0,$AF841,IF(LEFT(VLOOKUP($AP841,BaseEqptCdF!$C$5:$E$161,3,FALSE),2)="SD",0,IF(LEFT(VLOOKUP($AP841,BaseEqptCdF!$C$5:$E$161,3,FALSE),2)="SB",1*52,VLOOKUP($AP841,BaseEqptCdF!$C$5:$S$161,12,FALSE)*0.2*300))))</f>
        <v/>
      </c>
      <c r="BD841" s="3" t="str">
        <f>IF($L841="","",IF(SUM($AJ841:AK841)=0,$AF841,IF(LEFT(VLOOKUP($AP841,BaseEqptCdF!$C$5:$E$161,3,FALSE),2)="SD",0,IF(LEFT(VLOOKUP($AP841,BaseEqptCdF!$C$5:$E$161,3,FALSE),2)="SB",1*52,VLOOKUP($AP841,BaseEqptCdF!$C$5:$S$161,12,FALSE)*0.2*300))))</f>
        <v/>
      </c>
      <c r="BE841" s="3" t="str">
        <f>IF($L841="","",IF(SUM($AJ841:AL841)=0,$AF841,IF(LEFT(VLOOKUP($AP841,BaseEqptCdF!$C$5:$E$161,3,FALSE),2)="SD",0,IF(LEFT(VLOOKUP($AP841,BaseEqptCdF!$C$5:$E$161,3,FALSE),2)="SB",1*52,VLOOKUP($AP841,BaseEqptCdF!$C$5:$S$161,12,FALSE)*0.2*300))))</f>
        <v/>
      </c>
      <c r="BF841" s="3" t="str">
        <f>IF($L841="","",IF(SUM($AJ841:AM841)=0,$AF841,IF(LEFT(VLOOKUP($AP841,BaseEqptCdF!$C$5:$E$161,3,FALSE),2)="SD",0,IF(LEFT(VLOOKUP($AP841,BaseEqptCdF!$C$5:$E$161,3,FALSE),2)="SB",1*52,VLOOKUP($AP841,BaseEqptCdF!$C$5:$S$161,12,FALSE)*0.2*300))))</f>
        <v/>
      </c>
      <c r="BG841" s="3" t="str">
        <f>IF($L841="","",IF(SUM($AJ841:AN841)=0,$AF841,IF(LEFT(VLOOKUP($AP841,BaseEqptCdF!$C$5:$E$161,3,FALSE),2)="SD",0,IF(LEFT(VLOOKUP($AP841,BaseEqptCdF!$C$5:$E$161,3,FALSE),2)="SB",1*52,VLOOKUP($AP841,BaseEqptCdF!$C$5:$S$161,12,FALSE)*0.2*300))))</f>
        <v/>
      </c>
      <c r="BH841" s="2">
        <f t="shared" si="113"/>
        <v>0</v>
      </c>
    </row>
    <row r="842" spans="1:60" x14ac:dyDescent="0.25">
      <c r="A842" s="296" t="str">
        <f t="array" ref="A842">IF($C842="","",INDEX(Prog!$B$8:$D$300,MATCH($C842,nivo1,0),1))</f>
        <v/>
      </c>
      <c r="B842" s="296" t="str">
        <f t="array" ref="B842">IF($C842="","",INDEX(Prog!$B$8:$D$300,MATCH($C842,nivo1,0),2))</f>
        <v/>
      </c>
      <c r="C842" s="273"/>
      <c r="D842" s="267"/>
      <c r="E842" s="273"/>
      <c r="F842" s="273"/>
      <c r="G842" s="273"/>
      <c r="H842" s="273"/>
      <c r="I842" s="273"/>
      <c r="J842" s="273"/>
      <c r="K842" s="274"/>
      <c r="L842" s="273"/>
      <c r="M842" s="273"/>
      <c r="N842" s="273"/>
      <c r="O842" s="275"/>
      <c r="P842" s="273"/>
      <c r="Q842" s="273"/>
      <c r="R842" s="273"/>
      <c r="S842" s="273"/>
      <c r="T842" s="276"/>
      <c r="U842" s="276"/>
      <c r="V842" s="276"/>
      <c r="W842" s="276"/>
      <c r="X842" s="277"/>
      <c r="Y842" s="278"/>
      <c r="AA842" s="8" t="str">
        <f>IF($L842="","",VLOOKUP($L842,BaseEqptCdF!$C$5:$E$161,2,FALSE))</f>
        <v/>
      </c>
      <c r="AB842" s="8" t="str">
        <f>IF($L842="","",VLOOKUP($L842,BaseEqptCdF!$C$5:$E$161,3,FALSE))</f>
        <v/>
      </c>
      <c r="AC842" s="7" t="str">
        <f>IF($L842="","",VLOOKUP($L842,BaseEqptCdF!$C$5:$I$161,6,FALSE))</f>
        <v/>
      </c>
      <c r="AD842" s="7" t="str">
        <f>IF($L842="","",VLOOKUP($L842,BaseEqptCdF!$C$5:$I$161,7,FALSE))</f>
        <v/>
      </c>
      <c r="AE842" s="3" t="str">
        <f>IF($L842="","",VLOOKUP($L842,BaseEqptCdF!$C$5:$R$161,16,FALSE)*$AC$3)</f>
        <v/>
      </c>
      <c r="AF842" s="3" t="str">
        <f>IF($L842="","",IF(LEFT($AB842,2)="SD",0,IF(LEFT($AB842,2)="SB",1*52,IF($N842=Prog!$P$17,VLOOKUP($L842,BaseEqptCdF!$C$5:$P$161,14,FALSE)*1*300,VLOOKUP($L842,BaseEqptCdF!$C$5:$P$161,12,FALSE)*0.2*300))))</f>
        <v/>
      </c>
      <c r="AG842" s="6" t="str">
        <f t="shared" si="107"/>
        <v/>
      </c>
      <c r="AH842" s="6">
        <f>IF($U842=Prog!$S$18,YEAR($X842),"")</f>
        <v>1900</v>
      </c>
      <c r="AI842" s="5" t="str">
        <f>IF(OR($AG842="",$U842=Prog!$S$18),"",IF(OR($U842=Prog!$S$17,$U842=Prog!$S$16),YEAR($X842),IF($AG842="ND","ND",$AI$8+$O842)))</f>
        <v/>
      </c>
      <c r="AJ842" s="3" t="str">
        <f t="shared" si="109"/>
        <v/>
      </c>
      <c r="AK842" s="3" t="str">
        <f t="shared" si="108"/>
        <v/>
      </c>
      <c r="AL842" s="3" t="str">
        <f t="shared" si="108"/>
        <v/>
      </c>
      <c r="AM842" s="3" t="str">
        <f t="shared" si="108"/>
        <v/>
      </c>
      <c r="AN842" s="3" t="str">
        <f t="shared" si="108"/>
        <v/>
      </c>
      <c r="AO842" s="2">
        <f t="shared" si="110"/>
        <v>0</v>
      </c>
      <c r="AP842" s="4"/>
      <c r="AQ842" s="3">
        <f>IF(AJ842=1,VLOOKUP($AP842,BaseEqptCdF!$C$5:$R$161,16,FALSE),0)</f>
        <v>0</v>
      </c>
      <c r="AR842" s="3">
        <f>IF(AK842=1,VLOOKUP($AP842,BaseEqptCdF!$C$5:$R$161,16,FALSE),0)</f>
        <v>0</v>
      </c>
      <c r="AS842" s="3">
        <f>IF(AL842=1,VLOOKUP($AP842,BaseEqptCdF!$C$5:$R$161,16,FALSE),0)</f>
        <v>0</v>
      </c>
      <c r="AT842" s="3">
        <f>IF(AM842=1,VLOOKUP($AP842,BaseEqptCdF!$C$5:$R$161,16,FALSE),0)</f>
        <v>0</v>
      </c>
      <c r="AU842" s="3">
        <f>IF(AN842=1,VLOOKUP($AP842,BaseEqptCdF!$C$5:$R$161,16,FALSE),0)</f>
        <v>0</v>
      </c>
      <c r="AV842" s="2">
        <f t="shared" si="111"/>
        <v>0</v>
      </c>
      <c r="AW842" s="3" t="str">
        <f>IF($L842="","",IF(SUM($AJ842:AJ842)=0,$AE842,VLOOKUP($AP842,BaseEqptCdF!$C$5:$R$161,16,FALSE)*$AC$3))</f>
        <v/>
      </c>
      <c r="AX842" s="3" t="str">
        <f>IF($L842="","",IF(SUM($AJ842:AK842)=0,$AE842,VLOOKUP($AP842,BaseEqptCdF!$C$5:$R$161,16,FALSE)*$AC$3))</f>
        <v/>
      </c>
      <c r="AY842" s="3" t="str">
        <f>IF($L842="","",IF(SUM($AJ842:AL842)=0,$AE842,VLOOKUP($AP842,BaseEqptCdF!$C$5:$R$161,16,FALSE)*$AC$3))</f>
        <v/>
      </c>
      <c r="AZ842" s="3" t="str">
        <f>IF($L842="","",IF(SUM($AJ842:AM842)=0,$AE842,VLOOKUP($AP842,BaseEqptCdF!$C$5:$R$161,16,FALSE)*$AC$3))</f>
        <v/>
      </c>
      <c r="BA842" s="3" t="str">
        <f>IF($L842="","",IF(SUM($AJ842:AN842)=0,$AE842,VLOOKUP($AP842,BaseEqptCdF!$C$5:$R$161,16,FALSE)*$AC$3))</f>
        <v/>
      </c>
      <c r="BB842" s="2">
        <f t="shared" si="112"/>
        <v>0</v>
      </c>
      <c r="BC842" s="3" t="str">
        <f>IF($L842="","",IF(SUM($AJ842:AJ842)=0,$AF842,IF(LEFT(VLOOKUP($AP842,BaseEqptCdF!$C$5:$E$161,3,FALSE),2)="SD",0,IF(LEFT(VLOOKUP($AP842,BaseEqptCdF!$C$5:$E$161,3,FALSE),2)="SB",1*52,VLOOKUP($AP842,BaseEqptCdF!$C$5:$S$161,12,FALSE)*0.2*300))))</f>
        <v/>
      </c>
      <c r="BD842" s="3" t="str">
        <f>IF($L842="","",IF(SUM($AJ842:AK842)=0,$AF842,IF(LEFT(VLOOKUP($AP842,BaseEqptCdF!$C$5:$E$161,3,FALSE),2)="SD",0,IF(LEFT(VLOOKUP($AP842,BaseEqptCdF!$C$5:$E$161,3,FALSE),2)="SB",1*52,VLOOKUP($AP842,BaseEqptCdF!$C$5:$S$161,12,FALSE)*0.2*300))))</f>
        <v/>
      </c>
      <c r="BE842" s="3" t="str">
        <f>IF($L842="","",IF(SUM($AJ842:AL842)=0,$AF842,IF(LEFT(VLOOKUP($AP842,BaseEqptCdF!$C$5:$E$161,3,FALSE),2)="SD",0,IF(LEFT(VLOOKUP($AP842,BaseEqptCdF!$C$5:$E$161,3,FALSE),2)="SB",1*52,VLOOKUP($AP842,BaseEqptCdF!$C$5:$S$161,12,FALSE)*0.2*300))))</f>
        <v/>
      </c>
      <c r="BF842" s="3" t="str">
        <f>IF($L842="","",IF(SUM($AJ842:AM842)=0,$AF842,IF(LEFT(VLOOKUP($AP842,BaseEqptCdF!$C$5:$E$161,3,FALSE),2)="SD",0,IF(LEFT(VLOOKUP($AP842,BaseEqptCdF!$C$5:$E$161,3,FALSE),2)="SB",1*52,VLOOKUP($AP842,BaseEqptCdF!$C$5:$S$161,12,FALSE)*0.2*300))))</f>
        <v/>
      </c>
      <c r="BG842" s="3" t="str">
        <f>IF($L842="","",IF(SUM($AJ842:AN842)=0,$AF842,IF(LEFT(VLOOKUP($AP842,BaseEqptCdF!$C$5:$E$161,3,FALSE),2)="SD",0,IF(LEFT(VLOOKUP($AP842,BaseEqptCdF!$C$5:$E$161,3,FALSE),2)="SB",1*52,VLOOKUP($AP842,BaseEqptCdF!$C$5:$S$161,12,FALSE)*0.2*300))))</f>
        <v/>
      </c>
      <c r="BH842" s="2">
        <f t="shared" si="113"/>
        <v>0</v>
      </c>
    </row>
    <row r="843" spans="1:60" x14ac:dyDescent="0.25">
      <c r="A843" s="296" t="str">
        <f t="array" ref="A843">IF($C843="","",INDEX(Prog!$B$8:$D$300,MATCH($C843,nivo1,0),1))</f>
        <v/>
      </c>
      <c r="B843" s="296" t="str">
        <f t="array" ref="B843">IF($C843="","",INDEX(Prog!$B$8:$D$300,MATCH($C843,nivo1,0),2))</f>
        <v/>
      </c>
      <c r="C843" s="273"/>
      <c r="D843" s="267"/>
      <c r="E843" s="273"/>
      <c r="F843" s="273"/>
      <c r="G843" s="273"/>
      <c r="H843" s="273"/>
      <c r="I843" s="273"/>
      <c r="J843" s="273"/>
      <c r="K843" s="274"/>
      <c r="L843" s="273"/>
      <c r="M843" s="273"/>
      <c r="N843" s="273"/>
      <c r="O843" s="275"/>
      <c r="P843" s="273"/>
      <c r="Q843" s="273"/>
      <c r="R843" s="273"/>
      <c r="S843" s="273"/>
      <c r="T843" s="276"/>
      <c r="U843" s="276"/>
      <c r="V843" s="276"/>
      <c r="W843" s="276"/>
      <c r="X843" s="277"/>
      <c r="Y843" s="278"/>
      <c r="AA843" s="8" t="str">
        <f>IF($L843="","",VLOOKUP($L843,BaseEqptCdF!$C$5:$E$161,2,FALSE))</f>
        <v/>
      </c>
      <c r="AB843" s="8" t="str">
        <f>IF($L843="","",VLOOKUP($L843,BaseEqptCdF!$C$5:$E$161,3,FALSE))</f>
        <v/>
      </c>
      <c r="AC843" s="7" t="str">
        <f>IF($L843="","",VLOOKUP($L843,BaseEqptCdF!$C$5:$I$161,6,FALSE))</f>
        <v/>
      </c>
      <c r="AD843" s="7" t="str">
        <f>IF($L843="","",VLOOKUP($L843,BaseEqptCdF!$C$5:$I$161,7,FALSE))</f>
        <v/>
      </c>
      <c r="AE843" s="3" t="str">
        <f>IF($L843="","",VLOOKUP($L843,BaseEqptCdF!$C$5:$R$161,16,FALSE)*$AC$3)</f>
        <v/>
      </c>
      <c r="AF843" s="3" t="str">
        <f>IF($L843="","",IF(LEFT($AB843,2)="SD",0,IF(LEFT($AB843,2)="SB",1*52,IF($N843=Prog!$P$17,VLOOKUP($L843,BaseEqptCdF!$C$5:$P$161,14,FALSE)*1*300,VLOOKUP($L843,BaseEqptCdF!$C$5:$P$161,12,FALSE)*0.2*300))))</f>
        <v/>
      </c>
      <c r="AG843" s="6" t="str">
        <f t="shared" ref="AG843:AG906" si="114">IF($L843="","",IF(OR(ISTEXT($O843),$O843=""),"ND",YEAR($X843)-$O843))</f>
        <v/>
      </c>
      <c r="AH843" s="6">
        <f>IF($U843=Prog!$S$18,YEAR($X843),"")</f>
        <v>1900</v>
      </c>
      <c r="AI843" s="5" t="str">
        <f>IF(OR($AG843="",$U843=Prog!$S$18),"",IF(OR($U843=Prog!$S$17,$U843=Prog!$S$16),YEAR($X843),IF($AG843="ND","ND",$AI$8+$O843)))</f>
        <v/>
      </c>
      <c r="AJ843" s="3" t="str">
        <f t="shared" si="109"/>
        <v/>
      </c>
      <c r="AK843" s="3" t="str">
        <f t="shared" si="108"/>
        <v/>
      </c>
      <c r="AL843" s="3" t="str">
        <f t="shared" si="108"/>
        <v/>
      </c>
      <c r="AM843" s="3" t="str">
        <f t="shared" si="108"/>
        <v/>
      </c>
      <c r="AN843" s="3" t="str">
        <f t="shared" si="108"/>
        <v/>
      </c>
      <c r="AO843" s="2">
        <f t="shared" si="110"/>
        <v>0</v>
      </c>
      <c r="AP843" s="4"/>
      <c r="AQ843" s="3">
        <f>IF(AJ843=1,VLOOKUP($AP843,BaseEqptCdF!$C$5:$R$161,16,FALSE),0)</f>
        <v>0</v>
      </c>
      <c r="AR843" s="3">
        <f>IF(AK843=1,VLOOKUP($AP843,BaseEqptCdF!$C$5:$R$161,16,FALSE),0)</f>
        <v>0</v>
      </c>
      <c r="AS843" s="3">
        <f>IF(AL843=1,VLOOKUP($AP843,BaseEqptCdF!$C$5:$R$161,16,FALSE),0)</f>
        <v>0</v>
      </c>
      <c r="AT843" s="3">
        <f>IF(AM843=1,VLOOKUP($AP843,BaseEqptCdF!$C$5:$R$161,16,FALSE),0)</f>
        <v>0</v>
      </c>
      <c r="AU843" s="3">
        <f>IF(AN843=1,VLOOKUP($AP843,BaseEqptCdF!$C$5:$R$161,16,FALSE),0)</f>
        <v>0</v>
      </c>
      <c r="AV843" s="2">
        <f t="shared" si="111"/>
        <v>0</v>
      </c>
      <c r="AW843" s="3" t="str">
        <f>IF($L843="","",IF(SUM($AJ843:AJ843)=0,$AE843,VLOOKUP($AP843,BaseEqptCdF!$C$5:$R$161,16,FALSE)*$AC$3))</f>
        <v/>
      </c>
      <c r="AX843" s="3" t="str">
        <f>IF($L843="","",IF(SUM($AJ843:AK843)=0,$AE843,VLOOKUP($AP843,BaseEqptCdF!$C$5:$R$161,16,FALSE)*$AC$3))</f>
        <v/>
      </c>
      <c r="AY843" s="3" t="str">
        <f>IF($L843="","",IF(SUM($AJ843:AL843)=0,$AE843,VLOOKUP($AP843,BaseEqptCdF!$C$5:$R$161,16,FALSE)*$AC$3))</f>
        <v/>
      </c>
      <c r="AZ843" s="3" t="str">
        <f>IF($L843="","",IF(SUM($AJ843:AM843)=0,$AE843,VLOOKUP($AP843,BaseEqptCdF!$C$5:$R$161,16,FALSE)*$AC$3))</f>
        <v/>
      </c>
      <c r="BA843" s="3" t="str">
        <f>IF($L843="","",IF(SUM($AJ843:AN843)=0,$AE843,VLOOKUP($AP843,BaseEqptCdF!$C$5:$R$161,16,FALSE)*$AC$3))</f>
        <v/>
      </c>
      <c r="BB843" s="2">
        <f t="shared" si="112"/>
        <v>0</v>
      </c>
      <c r="BC843" s="3" t="str">
        <f>IF($L843="","",IF(SUM($AJ843:AJ843)=0,$AF843,IF(LEFT(VLOOKUP($AP843,BaseEqptCdF!$C$5:$E$161,3,FALSE),2)="SD",0,IF(LEFT(VLOOKUP($AP843,BaseEqptCdF!$C$5:$E$161,3,FALSE),2)="SB",1*52,VLOOKUP($AP843,BaseEqptCdF!$C$5:$S$161,12,FALSE)*0.2*300))))</f>
        <v/>
      </c>
      <c r="BD843" s="3" t="str">
        <f>IF($L843="","",IF(SUM($AJ843:AK843)=0,$AF843,IF(LEFT(VLOOKUP($AP843,BaseEqptCdF!$C$5:$E$161,3,FALSE),2)="SD",0,IF(LEFT(VLOOKUP($AP843,BaseEqptCdF!$C$5:$E$161,3,FALSE),2)="SB",1*52,VLOOKUP($AP843,BaseEqptCdF!$C$5:$S$161,12,FALSE)*0.2*300))))</f>
        <v/>
      </c>
      <c r="BE843" s="3" t="str">
        <f>IF($L843="","",IF(SUM($AJ843:AL843)=0,$AF843,IF(LEFT(VLOOKUP($AP843,BaseEqptCdF!$C$5:$E$161,3,FALSE),2)="SD",0,IF(LEFT(VLOOKUP($AP843,BaseEqptCdF!$C$5:$E$161,3,FALSE),2)="SB",1*52,VLOOKUP($AP843,BaseEqptCdF!$C$5:$S$161,12,FALSE)*0.2*300))))</f>
        <v/>
      </c>
      <c r="BF843" s="3" t="str">
        <f>IF($L843="","",IF(SUM($AJ843:AM843)=0,$AF843,IF(LEFT(VLOOKUP($AP843,BaseEqptCdF!$C$5:$E$161,3,FALSE),2)="SD",0,IF(LEFT(VLOOKUP($AP843,BaseEqptCdF!$C$5:$E$161,3,FALSE),2)="SB",1*52,VLOOKUP($AP843,BaseEqptCdF!$C$5:$S$161,12,FALSE)*0.2*300))))</f>
        <v/>
      </c>
      <c r="BG843" s="3" t="str">
        <f>IF($L843="","",IF(SUM($AJ843:AN843)=0,$AF843,IF(LEFT(VLOOKUP($AP843,BaseEqptCdF!$C$5:$E$161,3,FALSE),2)="SD",0,IF(LEFT(VLOOKUP($AP843,BaseEqptCdF!$C$5:$E$161,3,FALSE),2)="SB",1*52,VLOOKUP($AP843,BaseEqptCdF!$C$5:$S$161,12,FALSE)*0.2*300))))</f>
        <v/>
      </c>
      <c r="BH843" s="2">
        <f t="shared" si="113"/>
        <v>0</v>
      </c>
    </row>
    <row r="844" spans="1:60" x14ac:dyDescent="0.25">
      <c r="A844" s="296" t="str">
        <f t="array" ref="A844">IF($C844="","",INDEX(Prog!$B$8:$D$300,MATCH($C844,nivo1,0),1))</f>
        <v/>
      </c>
      <c r="B844" s="296" t="str">
        <f t="array" ref="B844">IF($C844="","",INDEX(Prog!$B$8:$D$300,MATCH($C844,nivo1,0),2))</f>
        <v/>
      </c>
      <c r="C844" s="273"/>
      <c r="D844" s="267"/>
      <c r="E844" s="273"/>
      <c r="F844" s="273"/>
      <c r="G844" s="273"/>
      <c r="H844" s="273"/>
      <c r="I844" s="273"/>
      <c r="J844" s="273"/>
      <c r="K844" s="274"/>
      <c r="L844" s="273"/>
      <c r="M844" s="273"/>
      <c r="N844" s="273"/>
      <c r="O844" s="275"/>
      <c r="P844" s="273"/>
      <c r="Q844" s="273"/>
      <c r="R844" s="273"/>
      <c r="S844" s="273"/>
      <c r="T844" s="276"/>
      <c r="U844" s="276"/>
      <c r="V844" s="276"/>
      <c r="W844" s="276"/>
      <c r="X844" s="277"/>
      <c r="Y844" s="278"/>
      <c r="AA844" s="8" t="str">
        <f>IF($L844="","",VLOOKUP($L844,BaseEqptCdF!$C$5:$E$161,2,FALSE))</f>
        <v/>
      </c>
      <c r="AB844" s="8" t="str">
        <f>IF($L844="","",VLOOKUP($L844,BaseEqptCdF!$C$5:$E$161,3,FALSE))</f>
        <v/>
      </c>
      <c r="AC844" s="7" t="str">
        <f>IF($L844="","",VLOOKUP($L844,BaseEqptCdF!$C$5:$I$161,6,FALSE))</f>
        <v/>
      </c>
      <c r="AD844" s="7" t="str">
        <f>IF($L844="","",VLOOKUP($L844,BaseEqptCdF!$C$5:$I$161,7,FALSE))</f>
        <v/>
      </c>
      <c r="AE844" s="3" t="str">
        <f>IF($L844="","",VLOOKUP($L844,BaseEqptCdF!$C$5:$R$161,16,FALSE)*$AC$3)</f>
        <v/>
      </c>
      <c r="AF844" s="3" t="str">
        <f>IF($L844="","",IF(LEFT($AB844,2)="SD",0,IF(LEFT($AB844,2)="SB",1*52,IF($N844=Prog!$P$17,VLOOKUP($L844,BaseEqptCdF!$C$5:$P$161,14,FALSE)*1*300,VLOOKUP($L844,BaseEqptCdF!$C$5:$P$161,12,FALSE)*0.2*300))))</f>
        <v/>
      </c>
      <c r="AG844" s="6" t="str">
        <f t="shared" si="114"/>
        <v/>
      </c>
      <c r="AH844" s="6">
        <f>IF($U844=Prog!$S$18,YEAR($X844),"")</f>
        <v>1900</v>
      </c>
      <c r="AI844" s="5" t="str">
        <f>IF(OR($AG844="",$U844=Prog!$S$18),"",IF(OR($U844=Prog!$S$17,$U844=Prog!$S$16),YEAR($X844),IF($AG844="ND","ND",$AI$8+$O844)))</f>
        <v/>
      </c>
      <c r="AJ844" s="3" t="str">
        <f t="shared" si="109"/>
        <v/>
      </c>
      <c r="AK844" s="3" t="str">
        <f t="shared" si="108"/>
        <v/>
      </c>
      <c r="AL844" s="3" t="str">
        <f t="shared" si="108"/>
        <v/>
      </c>
      <c r="AM844" s="3" t="str">
        <f t="shared" si="108"/>
        <v/>
      </c>
      <c r="AN844" s="3" t="str">
        <f t="shared" si="108"/>
        <v/>
      </c>
      <c r="AO844" s="2">
        <f t="shared" si="110"/>
        <v>0</v>
      </c>
      <c r="AP844" s="4"/>
      <c r="AQ844" s="3">
        <f>IF(AJ844=1,VLOOKUP($AP844,BaseEqptCdF!$C$5:$R$161,16,FALSE),0)</f>
        <v>0</v>
      </c>
      <c r="AR844" s="3">
        <f>IF(AK844=1,VLOOKUP($AP844,BaseEqptCdF!$C$5:$R$161,16,FALSE),0)</f>
        <v>0</v>
      </c>
      <c r="AS844" s="3">
        <f>IF(AL844=1,VLOOKUP($AP844,BaseEqptCdF!$C$5:$R$161,16,FALSE),0)</f>
        <v>0</v>
      </c>
      <c r="AT844" s="3">
        <f>IF(AM844=1,VLOOKUP($AP844,BaseEqptCdF!$C$5:$R$161,16,FALSE),0)</f>
        <v>0</v>
      </c>
      <c r="AU844" s="3">
        <f>IF(AN844=1,VLOOKUP($AP844,BaseEqptCdF!$C$5:$R$161,16,FALSE),0)</f>
        <v>0</v>
      </c>
      <c r="AV844" s="2">
        <f t="shared" si="111"/>
        <v>0</v>
      </c>
      <c r="AW844" s="3" t="str">
        <f>IF($L844="","",IF(SUM($AJ844:AJ844)=0,$AE844,VLOOKUP($AP844,BaseEqptCdF!$C$5:$R$161,16,FALSE)*$AC$3))</f>
        <v/>
      </c>
      <c r="AX844" s="3" t="str">
        <f>IF($L844="","",IF(SUM($AJ844:AK844)=0,$AE844,VLOOKUP($AP844,BaseEqptCdF!$C$5:$R$161,16,FALSE)*$AC$3))</f>
        <v/>
      </c>
      <c r="AY844" s="3" t="str">
        <f>IF($L844="","",IF(SUM($AJ844:AL844)=0,$AE844,VLOOKUP($AP844,BaseEqptCdF!$C$5:$R$161,16,FALSE)*$AC$3))</f>
        <v/>
      </c>
      <c r="AZ844" s="3" t="str">
        <f>IF($L844="","",IF(SUM($AJ844:AM844)=0,$AE844,VLOOKUP($AP844,BaseEqptCdF!$C$5:$R$161,16,FALSE)*$AC$3))</f>
        <v/>
      </c>
      <c r="BA844" s="3" t="str">
        <f>IF($L844="","",IF(SUM($AJ844:AN844)=0,$AE844,VLOOKUP($AP844,BaseEqptCdF!$C$5:$R$161,16,FALSE)*$AC$3))</f>
        <v/>
      </c>
      <c r="BB844" s="2">
        <f t="shared" si="112"/>
        <v>0</v>
      </c>
      <c r="BC844" s="3" t="str">
        <f>IF($L844="","",IF(SUM($AJ844:AJ844)=0,$AF844,IF(LEFT(VLOOKUP($AP844,BaseEqptCdF!$C$5:$E$161,3,FALSE),2)="SD",0,IF(LEFT(VLOOKUP($AP844,BaseEqptCdF!$C$5:$E$161,3,FALSE),2)="SB",1*52,VLOOKUP($AP844,BaseEqptCdF!$C$5:$S$161,12,FALSE)*0.2*300))))</f>
        <v/>
      </c>
      <c r="BD844" s="3" t="str">
        <f>IF($L844="","",IF(SUM($AJ844:AK844)=0,$AF844,IF(LEFT(VLOOKUP($AP844,BaseEqptCdF!$C$5:$E$161,3,FALSE),2)="SD",0,IF(LEFT(VLOOKUP($AP844,BaseEqptCdF!$C$5:$E$161,3,FALSE),2)="SB",1*52,VLOOKUP($AP844,BaseEqptCdF!$C$5:$S$161,12,FALSE)*0.2*300))))</f>
        <v/>
      </c>
      <c r="BE844" s="3" t="str">
        <f>IF($L844="","",IF(SUM($AJ844:AL844)=0,$AF844,IF(LEFT(VLOOKUP($AP844,BaseEqptCdF!$C$5:$E$161,3,FALSE),2)="SD",0,IF(LEFT(VLOOKUP($AP844,BaseEqptCdF!$C$5:$E$161,3,FALSE),2)="SB",1*52,VLOOKUP($AP844,BaseEqptCdF!$C$5:$S$161,12,FALSE)*0.2*300))))</f>
        <v/>
      </c>
      <c r="BF844" s="3" t="str">
        <f>IF($L844="","",IF(SUM($AJ844:AM844)=0,$AF844,IF(LEFT(VLOOKUP($AP844,BaseEqptCdF!$C$5:$E$161,3,FALSE),2)="SD",0,IF(LEFT(VLOOKUP($AP844,BaseEqptCdF!$C$5:$E$161,3,FALSE),2)="SB",1*52,VLOOKUP($AP844,BaseEqptCdF!$C$5:$S$161,12,FALSE)*0.2*300))))</f>
        <v/>
      </c>
      <c r="BG844" s="3" t="str">
        <f>IF($L844="","",IF(SUM($AJ844:AN844)=0,$AF844,IF(LEFT(VLOOKUP($AP844,BaseEqptCdF!$C$5:$E$161,3,FALSE),2)="SD",0,IF(LEFT(VLOOKUP($AP844,BaseEqptCdF!$C$5:$E$161,3,FALSE),2)="SB",1*52,VLOOKUP($AP844,BaseEqptCdF!$C$5:$S$161,12,FALSE)*0.2*300))))</f>
        <v/>
      </c>
      <c r="BH844" s="2">
        <f t="shared" si="113"/>
        <v>0</v>
      </c>
    </row>
    <row r="845" spans="1:60" x14ac:dyDescent="0.25">
      <c r="A845" s="296" t="str">
        <f t="array" ref="A845">IF($C845="","",INDEX(Prog!$B$8:$D$300,MATCH($C845,nivo1,0),1))</f>
        <v/>
      </c>
      <c r="B845" s="296" t="str">
        <f t="array" ref="B845">IF($C845="","",INDEX(Prog!$B$8:$D$300,MATCH($C845,nivo1,0),2))</f>
        <v/>
      </c>
      <c r="C845" s="273"/>
      <c r="D845" s="267"/>
      <c r="E845" s="273"/>
      <c r="F845" s="273"/>
      <c r="G845" s="273"/>
      <c r="H845" s="273"/>
      <c r="I845" s="273"/>
      <c r="J845" s="273"/>
      <c r="K845" s="274"/>
      <c r="L845" s="273"/>
      <c r="M845" s="273"/>
      <c r="N845" s="273"/>
      <c r="O845" s="275"/>
      <c r="P845" s="273"/>
      <c r="Q845" s="273"/>
      <c r="R845" s="273"/>
      <c r="S845" s="273"/>
      <c r="T845" s="276"/>
      <c r="U845" s="276"/>
      <c r="V845" s="276"/>
      <c r="W845" s="276"/>
      <c r="X845" s="277"/>
      <c r="Y845" s="278"/>
      <c r="AA845" s="8" t="str">
        <f>IF($L845="","",VLOOKUP($L845,BaseEqptCdF!$C$5:$E$161,2,FALSE))</f>
        <v/>
      </c>
      <c r="AB845" s="8" t="str">
        <f>IF($L845="","",VLOOKUP($L845,BaseEqptCdF!$C$5:$E$161,3,FALSE))</f>
        <v/>
      </c>
      <c r="AC845" s="7" t="str">
        <f>IF($L845="","",VLOOKUP($L845,BaseEqptCdF!$C$5:$I$161,6,FALSE))</f>
        <v/>
      </c>
      <c r="AD845" s="7" t="str">
        <f>IF($L845="","",VLOOKUP($L845,BaseEqptCdF!$C$5:$I$161,7,FALSE))</f>
        <v/>
      </c>
      <c r="AE845" s="3" t="str">
        <f>IF($L845="","",VLOOKUP($L845,BaseEqptCdF!$C$5:$R$161,16,FALSE)*$AC$3)</f>
        <v/>
      </c>
      <c r="AF845" s="3" t="str">
        <f>IF($L845="","",IF(LEFT($AB845,2)="SD",0,IF(LEFT($AB845,2)="SB",1*52,IF($N845=Prog!$P$17,VLOOKUP($L845,BaseEqptCdF!$C$5:$P$161,14,FALSE)*1*300,VLOOKUP($L845,BaseEqptCdF!$C$5:$P$161,12,FALSE)*0.2*300))))</f>
        <v/>
      </c>
      <c r="AG845" s="6" t="str">
        <f t="shared" si="114"/>
        <v/>
      </c>
      <c r="AH845" s="6">
        <f>IF($U845=Prog!$S$18,YEAR($X845),"")</f>
        <v>1900</v>
      </c>
      <c r="AI845" s="5" t="str">
        <f>IF(OR($AG845="",$U845=Prog!$S$18),"",IF(OR($U845=Prog!$S$17,$U845=Prog!$S$16),YEAR($X845),IF($AG845="ND","ND",$AI$8+$O845)))</f>
        <v/>
      </c>
      <c r="AJ845" s="3" t="str">
        <f t="shared" si="109"/>
        <v/>
      </c>
      <c r="AK845" s="3" t="str">
        <f t="shared" si="108"/>
        <v/>
      </c>
      <c r="AL845" s="3" t="str">
        <f t="shared" si="108"/>
        <v/>
      </c>
      <c r="AM845" s="3" t="str">
        <f t="shared" si="108"/>
        <v/>
      </c>
      <c r="AN845" s="3" t="str">
        <f t="shared" si="108"/>
        <v/>
      </c>
      <c r="AO845" s="2">
        <f t="shared" si="110"/>
        <v>0</v>
      </c>
      <c r="AP845" s="4"/>
      <c r="AQ845" s="3">
        <f>IF(AJ845=1,VLOOKUP($AP845,BaseEqptCdF!$C$5:$R$161,16,FALSE),0)</f>
        <v>0</v>
      </c>
      <c r="AR845" s="3">
        <f>IF(AK845=1,VLOOKUP($AP845,BaseEqptCdF!$C$5:$R$161,16,FALSE),0)</f>
        <v>0</v>
      </c>
      <c r="AS845" s="3">
        <f>IF(AL845=1,VLOOKUP($AP845,BaseEqptCdF!$C$5:$R$161,16,FALSE),0)</f>
        <v>0</v>
      </c>
      <c r="AT845" s="3">
        <f>IF(AM845=1,VLOOKUP($AP845,BaseEqptCdF!$C$5:$R$161,16,FALSE),0)</f>
        <v>0</v>
      </c>
      <c r="AU845" s="3">
        <f>IF(AN845=1,VLOOKUP($AP845,BaseEqptCdF!$C$5:$R$161,16,FALSE),0)</f>
        <v>0</v>
      </c>
      <c r="AV845" s="2">
        <f t="shared" si="111"/>
        <v>0</v>
      </c>
      <c r="AW845" s="3" t="str">
        <f>IF($L845="","",IF(SUM($AJ845:AJ845)=0,$AE845,VLOOKUP($AP845,BaseEqptCdF!$C$5:$R$161,16,FALSE)*$AC$3))</f>
        <v/>
      </c>
      <c r="AX845" s="3" t="str">
        <f>IF($L845="","",IF(SUM($AJ845:AK845)=0,$AE845,VLOOKUP($AP845,BaseEqptCdF!$C$5:$R$161,16,FALSE)*$AC$3))</f>
        <v/>
      </c>
      <c r="AY845" s="3" t="str">
        <f>IF($L845="","",IF(SUM($AJ845:AL845)=0,$AE845,VLOOKUP($AP845,BaseEqptCdF!$C$5:$R$161,16,FALSE)*$AC$3))</f>
        <v/>
      </c>
      <c r="AZ845" s="3" t="str">
        <f>IF($L845="","",IF(SUM($AJ845:AM845)=0,$AE845,VLOOKUP($AP845,BaseEqptCdF!$C$5:$R$161,16,FALSE)*$AC$3))</f>
        <v/>
      </c>
      <c r="BA845" s="3" t="str">
        <f>IF($L845="","",IF(SUM($AJ845:AN845)=0,$AE845,VLOOKUP($AP845,BaseEqptCdF!$C$5:$R$161,16,FALSE)*$AC$3))</f>
        <v/>
      </c>
      <c r="BB845" s="2">
        <f t="shared" si="112"/>
        <v>0</v>
      </c>
      <c r="BC845" s="3" t="str">
        <f>IF($L845="","",IF(SUM($AJ845:AJ845)=0,$AF845,IF(LEFT(VLOOKUP($AP845,BaseEqptCdF!$C$5:$E$161,3,FALSE),2)="SD",0,IF(LEFT(VLOOKUP($AP845,BaseEqptCdF!$C$5:$E$161,3,FALSE),2)="SB",1*52,VLOOKUP($AP845,BaseEqptCdF!$C$5:$S$161,12,FALSE)*0.2*300))))</f>
        <v/>
      </c>
      <c r="BD845" s="3" t="str">
        <f>IF($L845="","",IF(SUM($AJ845:AK845)=0,$AF845,IF(LEFT(VLOOKUP($AP845,BaseEqptCdF!$C$5:$E$161,3,FALSE),2)="SD",0,IF(LEFT(VLOOKUP($AP845,BaseEqptCdF!$C$5:$E$161,3,FALSE),2)="SB",1*52,VLOOKUP($AP845,BaseEqptCdF!$C$5:$S$161,12,FALSE)*0.2*300))))</f>
        <v/>
      </c>
      <c r="BE845" s="3" t="str">
        <f>IF($L845="","",IF(SUM($AJ845:AL845)=0,$AF845,IF(LEFT(VLOOKUP($AP845,BaseEqptCdF!$C$5:$E$161,3,FALSE),2)="SD",0,IF(LEFT(VLOOKUP($AP845,BaseEqptCdF!$C$5:$E$161,3,FALSE),2)="SB",1*52,VLOOKUP($AP845,BaseEqptCdF!$C$5:$S$161,12,FALSE)*0.2*300))))</f>
        <v/>
      </c>
      <c r="BF845" s="3" t="str">
        <f>IF($L845="","",IF(SUM($AJ845:AM845)=0,$AF845,IF(LEFT(VLOOKUP($AP845,BaseEqptCdF!$C$5:$E$161,3,FALSE),2)="SD",0,IF(LEFT(VLOOKUP($AP845,BaseEqptCdF!$C$5:$E$161,3,FALSE),2)="SB",1*52,VLOOKUP($AP845,BaseEqptCdF!$C$5:$S$161,12,FALSE)*0.2*300))))</f>
        <v/>
      </c>
      <c r="BG845" s="3" t="str">
        <f>IF($L845="","",IF(SUM($AJ845:AN845)=0,$AF845,IF(LEFT(VLOOKUP($AP845,BaseEqptCdF!$C$5:$E$161,3,FALSE),2)="SD",0,IF(LEFT(VLOOKUP($AP845,BaseEqptCdF!$C$5:$E$161,3,FALSE),2)="SB",1*52,VLOOKUP($AP845,BaseEqptCdF!$C$5:$S$161,12,FALSE)*0.2*300))))</f>
        <v/>
      </c>
      <c r="BH845" s="2">
        <f t="shared" si="113"/>
        <v>0</v>
      </c>
    </row>
    <row r="846" spans="1:60" x14ac:dyDescent="0.25">
      <c r="A846" s="296" t="str">
        <f t="array" ref="A846">IF($C846="","",INDEX(Prog!$B$8:$D$300,MATCH($C846,nivo1,0),1))</f>
        <v/>
      </c>
      <c r="B846" s="296" t="str">
        <f t="array" ref="B846">IF($C846="","",INDEX(Prog!$B$8:$D$300,MATCH($C846,nivo1,0),2))</f>
        <v/>
      </c>
      <c r="C846" s="273"/>
      <c r="D846" s="267"/>
      <c r="E846" s="273"/>
      <c r="F846" s="273"/>
      <c r="G846" s="273"/>
      <c r="H846" s="273"/>
      <c r="I846" s="273"/>
      <c r="J846" s="273"/>
      <c r="K846" s="274"/>
      <c r="L846" s="273"/>
      <c r="M846" s="273"/>
      <c r="N846" s="273"/>
      <c r="O846" s="275"/>
      <c r="P846" s="273"/>
      <c r="Q846" s="273"/>
      <c r="R846" s="273"/>
      <c r="S846" s="273"/>
      <c r="T846" s="276"/>
      <c r="U846" s="276"/>
      <c r="V846" s="276"/>
      <c r="W846" s="276"/>
      <c r="X846" s="277"/>
      <c r="Y846" s="278"/>
      <c r="AA846" s="8" t="str">
        <f>IF($L846="","",VLOOKUP($L846,BaseEqptCdF!$C$5:$E$161,2,FALSE))</f>
        <v/>
      </c>
      <c r="AB846" s="8" t="str">
        <f>IF($L846="","",VLOOKUP($L846,BaseEqptCdF!$C$5:$E$161,3,FALSE))</f>
        <v/>
      </c>
      <c r="AC846" s="7" t="str">
        <f>IF($L846="","",VLOOKUP($L846,BaseEqptCdF!$C$5:$I$161,6,FALSE))</f>
        <v/>
      </c>
      <c r="AD846" s="7" t="str">
        <f>IF($L846="","",VLOOKUP($L846,BaseEqptCdF!$C$5:$I$161,7,FALSE))</f>
        <v/>
      </c>
      <c r="AE846" s="3" t="str">
        <f>IF($L846="","",VLOOKUP($L846,BaseEqptCdF!$C$5:$R$161,16,FALSE)*$AC$3)</f>
        <v/>
      </c>
      <c r="AF846" s="3" t="str">
        <f>IF($L846="","",IF(LEFT($AB846,2)="SD",0,IF(LEFT($AB846,2)="SB",1*52,IF($N846=Prog!$P$17,VLOOKUP($L846,BaseEqptCdF!$C$5:$P$161,14,FALSE)*1*300,VLOOKUP($L846,BaseEqptCdF!$C$5:$P$161,12,FALSE)*0.2*300))))</f>
        <v/>
      </c>
      <c r="AG846" s="6" t="str">
        <f t="shared" si="114"/>
        <v/>
      </c>
      <c r="AH846" s="6">
        <f>IF($U846=Prog!$S$18,YEAR($X846),"")</f>
        <v>1900</v>
      </c>
      <c r="AI846" s="5" t="str">
        <f>IF(OR($AG846="",$U846=Prog!$S$18),"",IF(OR($U846=Prog!$S$17,$U846=Prog!$S$16),YEAR($X846),IF($AG846="ND","ND",$AI$8+$O846)))</f>
        <v/>
      </c>
      <c r="AJ846" s="3" t="str">
        <f t="shared" si="109"/>
        <v/>
      </c>
      <c r="AK846" s="3" t="str">
        <f t="shared" si="108"/>
        <v/>
      </c>
      <c r="AL846" s="3" t="str">
        <f t="shared" si="108"/>
        <v/>
      </c>
      <c r="AM846" s="3" t="str">
        <f t="shared" si="108"/>
        <v/>
      </c>
      <c r="AN846" s="3" t="str">
        <f t="shared" si="108"/>
        <v/>
      </c>
      <c r="AO846" s="2">
        <f t="shared" si="110"/>
        <v>0</v>
      </c>
      <c r="AP846" s="4"/>
      <c r="AQ846" s="3">
        <f>IF(AJ846=1,VLOOKUP($AP846,BaseEqptCdF!$C$5:$R$161,16,FALSE),0)</f>
        <v>0</v>
      </c>
      <c r="AR846" s="3">
        <f>IF(AK846=1,VLOOKUP($AP846,BaseEqptCdF!$C$5:$R$161,16,FALSE),0)</f>
        <v>0</v>
      </c>
      <c r="AS846" s="3">
        <f>IF(AL846=1,VLOOKUP($AP846,BaseEqptCdF!$C$5:$R$161,16,FALSE),0)</f>
        <v>0</v>
      </c>
      <c r="AT846" s="3">
        <f>IF(AM846=1,VLOOKUP($AP846,BaseEqptCdF!$C$5:$R$161,16,FALSE),0)</f>
        <v>0</v>
      </c>
      <c r="AU846" s="3">
        <f>IF(AN846=1,VLOOKUP($AP846,BaseEqptCdF!$C$5:$R$161,16,FALSE),0)</f>
        <v>0</v>
      </c>
      <c r="AV846" s="2">
        <f t="shared" si="111"/>
        <v>0</v>
      </c>
      <c r="AW846" s="3" t="str">
        <f>IF($L846="","",IF(SUM($AJ846:AJ846)=0,$AE846,VLOOKUP($AP846,BaseEqptCdF!$C$5:$R$161,16,FALSE)*$AC$3))</f>
        <v/>
      </c>
      <c r="AX846" s="3" t="str">
        <f>IF($L846="","",IF(SUM($AJ846:AK846)=0,$AE846,VLOOKUP($AP846,BaseEqptCdF!$C$5:$R$161,16,FALSE)*$AC$3))</f>
        <v/>
      </c>
      <c r="AY846" s="3" t="str">
        <f>IF($L846="","",IF(SUM($AJ846:AL846)=0,$AE846,VLOOKUP($AP846,BaseEqptCdF!$C$5:$R$161,16,FALSE)*$AC$3))</f>
        <v/>
      </c>
      <c r="AZ846" s="3" t="str">
        <f>IF($L846="","",IF(SUM($AJ846:AM846)=0,$AE846,VLOOKUP($AP846,BaseEqptCdF!$C$5:$R$161,16,FALSE)*$AC$3))</f>
        <v/>
      </c>
      <c r="BA846" s="3" t="str">
        <f>IF($L846="","",IF(SUM($AJ846:AN846)=0,$AE846,VLOOKUP($AP846,BaseEqptCdF!$C$5:$R$161,16,FALSE)*$AC$3))</f>
        <v/>
      </c>
      <c r="BB846" s="2">
        <f t="shared" si="112"/>
        <v>0</v>
      </c>
      <c r="BC846" s="3" t="str">
        <f>IF($L846="","",IF(SUM($AJ846:AJ846)=0,$AF846,IF(LEFT(VLOOKUP($AP846,BaseEqptCdF!$C$5:$E$161,3,FALSE),2)="SD",0,IF(LEFT(VLOOKUP($AP846,BaseEqptCdF!$C$5:$E$161,3,FALSE),2)="SB",1*52,VLOOKUP($AP846,BaseEqptCdF!$C$5:$S$161,12,FALSE)*0.2*300))))</f>
        <v/>
      </c>
      <c r="BD846" s="3" t="str">
        <f>IF($L846="","",IF(SUM($AJ846:AK846)=0,$AF846,IF(LEFT(VLOOKUP($AP846,BaseEqptCdF!$C$5:$E$161,3,FALSE),2)="SD",0,IF(LEFT(VLOOKUP($AP846,BaseEqptCdF!$C$5:$E$161,3,FALSE),2)="SB",1*52,VLOOKUP($AP846,BaseEqptCdF!$C$5:$S$161,12,FALSE)*0.2*300))))</f>
        <v/>
      </c>
      <c r="BE846" s="3" t="str">
        <f>IF($L846="","",IF(SUM($AJ846:AL846)=0,$AF846,IF(LEFT(VLOOKUP($AP846,BaseEqptCdF!$C$5:$E$161,3,FALSE),2)="SD",0,IF(LEFT(VLOOKUP($AP846,BaseEqptCdF!$C$5:$E$161,3,FALSE),2)="SB",1*52,VLOOKUP($AP846,BaseEqptCdF!$C$5:$S$161,12,FALSE)*0.2*300))))</f>
        <v/>
      </c>
      <c r="BF846" s="3" t="str">
        <f>IF($L846="","",IF(SUM($AJ846:AM846)=0,$AF846,IF(LEFT(VLOOKUP($AP846,BaseEqptCdF!$C$5:$E$161,3,FALSE),2)="SD",0,IF(LEFT(VLOOKUP($AP846,BaseEqptCdF!$C$5:$E$161,3,FALSE),2)="SB",1*52,VLOOKUP($AP846,BaseEqptCdF!$C$5:$S$161,12,FALSE)*0.2*300))))</f>
        <v/>
      </c>
      <c r="BG846" s="3" t="str">
        <f>IF($L846="","",IF(SUM($AJ846:AN846)=0,$AF846,IF(LEFT(VLOOKUP($AP846,BaseEqptCdF!$C$5:$E$161,3,FALSE),2)="SD",0,IF(LEFT(VLOOKUP($AP846,BaseEqptCdF!$C$5:$E$161,3,FALSE),2)="SB",1*52,VLOOKUP($AP846,BaseEqptCdF!$C$5:$S$161,12,FALSE)*0.2*300))))</f>
        <v/>
      </c>
      <c r="BH846" s="2">
        <f t="shared" si="113"/>
        <v>0</v>
      </c>
    </row>
    <row r="847" spans="1:60" x14ac:dyDescent="0.25">
      <c r="A847" s="296" t="str">
        <f t="array" ref="A847">IF($C847="","",INDEX(Prog!$B$8:$D$300,MATCH($C847,nivo1,0),1))</f>
        <v/>
      </c>
      <c r="B847" s="296" t="str">
        <f t="array" ref="B847">IF($C847="","",INDEX(Prog!$B$8:$D$300,MATCH($C847,nivo1,0),2))</f>
        <v/>
      </c>
      <c r="C847" s="273"/>
      <c r="D847" s="267"/>
      <c r="E847" s="273"/>
      <c r="F847" s="273"/>
      <c r="G847" s="273"/>
      <c r="H847" s="273"/>
      <c r="I847" s="273"/>
      <c r="J847" s="273"/>
      <c r="K847" s="274"/>
      <c r="L847" s="273"/>
      <c r="M847" s="273"/>
      <c r="N847" s="273"/>
      <c r="O847" s="275"/>
      <c r="P847" s="273"/>
      <c r="Q847" s="273"/>
      <c r="R847" s="273"/>
      <c r="S847" s="273"/>
      <c r="T847" s="276"/>
      <c r="U847" s="276"/>
      <c r="V847" s="276"/>
      <c r="W847" s="276"/>
      <c r="X847" s="277"/>
      <c r="Y847" s="278"/>
      <c r="AA847" s="8" t="str">
        <f>IF($L847="","",VLOOKUP($L847,BaseEqptCdF!$C$5:$E$161,2,FALSE))</f>
        <v/>
      </c>
      <c r="AB847" s="8" t="str">
        <f>IF($L847="","",VLOOKUP($L847,BaseEqptCdF!$C$5:$E$161,3,FALSE))</f>
        <v/>
      </c>
      <c r="AC847" s="7" t="str">
        <f>IF($L847="","",VLOOKUP($L847,BaseEqptCdF!$C$5:$I$161,6,FALSE))</f>
        <v/>
      </c>
      <c r="AD847" s="7" t="str">
        <f>IF($L847="","",VLOOKUP($L847,BaseEqptCdF!$C$5:$I$161,7,FALSE))</f>
        <v/>
      </c>
      <c r="AE847" s="3" t="str">
        <f>IF($L847="","",VLOOKUP($L847,BaseEqptCdF!$C$5:$R$161,16,FALSE)*$AC$3)</f>
        <v/>
      </c>
      <c r="AF847" s="3" t="str">
        <f>IF($L847="","",IF(LEFT($AB847,2)="SD",0,IF(LEFT($AB847,2)="SB",1*52,IF($N847=Prog!$P$17,VLOOKUP($L847,BaseEqptCdF!$C$5:$P$161,14,FALSE)*1*300,VLOOKUP($L847,BaseEqptCdF!$C$5:$P$161,12,FALSE)*0.2*300))))</f>
        <v/>
      </c>
      <c r="AG847" s="6" t="str">
        <f t="shared" si="114"/>
        <v/>
      </c>
      <c r="AH847" s="6">
        <f>IF($U847=Prog!$S$18,YEAR($X847),"")</f>
        <v>1900</v>
      </c>
      <c r="AI847" s="5" t="str">
        <f>IF(OR($AG847="",$U847=Prog!$S$18),"",IF(OR($U847=Prog!$S$17,$U847=Prog!$S$16),YEAR($X847),IF($AG847="ND","ND",$AI$8+$O847)))</f>
        <v/>
      </c>
      <c r="AJ847" s="3" t="str">
        <f t="shared" si="109"/>
        <v/>
      </c>
      <c r="AK847" s="3" t="str">
        <f t="shared" si="108"/>
        <v/>
      </c>
      <c r="AL847" s="3" t="str">
        <f t="shared" si="108"/>
        <v/>
      </c>
      <c r="AM847" s="3" t="str">
        <f t="shared" si="108"/>
        <v/>
      </c>
      <c r="AN847" s="3" t="str">
        <f t="shared" si="108"/>
        <v/>
      </c>
      <c r="AO847" s="2">
        <f t="shared" si="110"/>
        <v>0</v>
      </c>
      <c r="AP847" s="4"/>
      <c r="AQ847" s="3">
        <f>IF(AJ847=1,VLOOKUP($AP847,BaseEqptCdF!$C$5:$R$161,16,FALSE),0)</f>
        <v>0</v>
      </c>
      <c r="AR847" s="3">
        <f>IF(AK847=1,VLOOKUP($AP847,BaseEqptCdF!$C$5:$R$161,16,FALSE),0)</f>
        <v>0</v>
      </c>
      <c r="AS847" s="3">
        <f>IF(AL847=1,VLOOKUP($AP847,BaseEqptCdF!$C$5:$R$161,16,FALSE),0)</f>
        <v>0</v>
      </c>
      <c r="AT847" s="3">
        <f>IF(AM847=1,VLOOKUP($AP847,BaseEqptCdF!$C$5:$R$161,16,FALSE),0)</f>
        <v>0</v>
      </c>
      <c r="AU847" s="3">
        <f>IF(AN847=1,VLOOKUP($AP847,BaseEqptCdF!$C$5:$R$161,16,FALSE),0)</f>
        <v>0</v>
      </c>
      <c r="AV847" s="2">
        <f t="shared" si="111"/>
        <v>0</v>
      </c>
      <c r="AW847" s="3" t="str">
        <f>IF($L847="","",IF(SUM($AJ847:AJ847)=0,$AE847,VLOOKUP($AP847,BaseEqptCdF!$C$5:$R$161,16,FALSE)*$AC$3))</f>
        <v/>
      </c>
      <c r="AX847" s="3" t="str">
        <f>IF($L847="","",IF(SUM($AJ847:AK847)=0,$AE847,VLOOKUP($AP847,BaseEqptCdF!$C$5:$R$161,16,FALSE)*$AC$3))</f>
        <v/>
      </c>
      <c r="AY847" s="3" t="str">
        <f>IF($L847="","",IF(SUM($AJ847:AL847)=0,$AE847,VLOOKUP($AP847,BaseEqptCdF!$C$5:$R$161,16,FALSE)*$AC$3))</f>
        <v/>
      </c>
      <c r="AZ847" s="3" t="str">
        <f>IF($L847="","",IF(SUM($AJ847:AM847)=0,$AE847,VLOOKUP($AP847,BaseEqptCdF!$C$5:$R$161,16,FALSE)*$AC$3))</f>
        <v/>
      </c>
      <c r="BA847" s="3" t="str">
        <f>IF($L847="","",IF(SUM($AJ847:AN847)=0,$AE847,VLOOKUP($AP847,BaseEqptCdF!$C$5:$R$161,16,FALSE)*$AC$3))</f>
        <v/>
      </c>
      <c r="BB847" s="2">
        <f t="shared" si="112"/>
        <v>0</v>
      </c>
      <c r="BC847" s="3" t="str">
        <f>IF($L847="","",IF(SUM($AJ847:AJ847)=0,$AF847,IF(LEFT(VLOOKUP($AP847,BaseEqptCdF!$C$5:$E$161,3,FALSE),2)="SD",0,IF(LEFT(VLOOKUP($AP847,BaseEqptCdF!$C$5:$E$161,3,FALSE),2)="SB",1*52,VLOOKUP($AP847,BaseEqptCdF!$C$5:$S$161,12,FALSE)*0.2*300))))</f>
        <v/>
      </c>
      <c r="BD847" s="3" t="str">
        <f>IF($L847="","",IF(SUM($AJ847:AK847)=0,$AF847,IF(LEFT(VLOOKUP($AP847,BaseEqptCdF!$C$5:$E$161,3,FALSE),2)="SD",0,IF(LEFT(VLOOKUP($AP847,BaseEqptCdF!$C$5:$E$161,3,FALSE),2)="SB",1*52,VLOOKUP($AP847,BaseEqptCdF!$C$5:$S$161,12,FALSE)*0.2*300))))</f>
        <v/>
      </c>
      <c r="BE847" s="3" t="str">
        <f>IF($L847="","",IF(SUM($AJ847:AL847)=0,$AF847,IF(LEFT(VLOOKUP($AP847,BaseEqptCdF!$C$5:$E$161,3,FALSE),2)="SD",0,IF(LEFT(VLOOKUP($AP847,BaseEqptCdF!$C$5:$E$161,3,FALSE),2)="SB",1*52,VLOOKUP($AP847,BaseEqptCdF!$C$5:$S$161,12,FALSE)*0.2*300))))</f>
        <v/>
      </c>
      <c r="BF847" s="3" t="str">
        <f>IF($L847="","",IF(SUM($AJ847:AM847)=0,$AF847,IF(LEFT(VLOOKUP($AP847,BaseEqptCdF!$C$5:$E$161,3,FALSE),2)="SD",0,IF(LEFT(VLOOKUP($AP847,BaseEqptCdF!$C$5:$E$161,3,FALSE),2)="SB",1*52,VLOOKUP($AP847,BaseEqptCdF!$C$5:$S$161,12,FALSE)*0.2*300))))</f>
        <v/>
      </c>
      <c r="BG847" s="3" t="str">
        <f>IF($L847="","",IF(SUM($AJ847:AN847)=0,$AF847,IF(LEFT(VLOOKUP($AP847,BaseEqptCdF!$C$5:$E$161,3,FALSE),2)="SD",0,IF(LEFT(VLOOKUP($AP847,BaseEqptCdF!$C$5:$E$161,3,FALSE),2)="SB",1*52,VLOOKUP($AP847,BaseEqptCdF!$C$5:$S$161,12,FALSE)*0.2*300))))</f>
        <v/>
      </c>
      <c r="BH847" s="2">
        <f t="shared" si="113"/>
        <v>0</v>
      </c>
    </row>
    <row r="848" spans="1:60" x14ac:dyDescent="0.25">
      <c r="A848" s="296" t="str">
        <f t="array" ref="A848">IF($C848="","",INDEX(Prog!$B$8:$D$300,MATCH($C848,nivo1,0),1))</f>
        <v/>
      </c>
      <c r="B848" s="296" t="str">
        <f t="array" ref="B848">IF($C848="","",INDEX(Prog!$B$8:$D$300,MATCH($C848,nivo1,0),2))</f>
        <v/>
      </c>
      <c r="C848" s="273"/>
      <c r="D848" s="267"/>
      <c r="E848" s="273"/>
      <c r="F848" s="273"/>
      <c r="G848" s="273"/>
      <c r="H848" s="273"/>
      <c r="I848" s="273"/>
      <c r="J848" s="273"/>
      <c r="K848" s="274"/>
      <c r="L848" s="273"/>
      <c r="M848" s="273"/>
      <c r="N848" s="273"/>
      <c r="O848" s="275"/>
      <c r="P848" s="273"/>
      <c r="Q848" s="273"/>
      <c r="R848" s="273"/>
      <c r="S848" s="273"/>
      <c r="T848" s="276"/>
      <c r="U848" s="276"/>
      <c r="V848" s="276"/>
      <c r="W848" s="276"/>
      <c r="X848" s="277"/>
      <c r="Y848" s="278"/>
      <c r="AA848" s="8" t="str">
        <f>IF($L848="","",VLOOKUP($L848,BaseEqptCdF!$C$5:$E$161,2,FALSE))</f>
        <v/>
      </c>
      <c r="AB848" s="8" t="str">
        <f>IF($L848="","",VLOOKUP($L848,BaseEqptCdF!$C$5:$E$161,3,FALSE))</f>
        <v/>
      </c>
      <c r="AC848" s="7" t="str">
        <f>IF($L848="","",VLOOKUP($L848,BaseEqptCdF!$C$5:$I$161,6,FALSE))</f>
        <v/>
      </c>
      <c r="AD848" s="7" t="str">
        <f>IF($L848="","",VLOOKUP($L848,BaseEqptCdF!$C$5:$I$161,7,FALSE))</f>
        <v/>
      </c>
      <c r="AE848" s="3" t="str">
        <f>IF($L848="","",VLOOKUP($L848,BaseEqptCdF!$C$5:$R$161,16,FALSE)*$AC$3)</f>
        <v/>
      </c>
      <c r="AF848" s="3" t="str">
        <f>IF($L848="","",IF(LEFT($AB848,2)="SD",0,IF(LEFT($AB848,2)="SB",1*52,IF($N848=Prog!$P$17,VLOOKUP($L848,BaseEqptCdF!$C$5:$P$161,14,FALSE)*1*300,VLOOKUP($L848,BaseEqptCdF!$C$5:$P$161,12,FALSE)*0.2*300))))</f>
        <v/>
      </c>
      <c r="AG848" s="6" t="str">
        <f t="shared" si="114"/>
        <v/>
      </c>
      <c r="AH848" s="6">
        <f>IF($U848=Prog!$S$18,YEAR($X848),"")</f>
        <v>1900</v>
      </c>
      <c r="AI848" s="5" t="str">
        <f>IF(OR($AG848="",$U848=Prog!$S$18),"",IF(OR($U848=Prog!$S$17,$U848=Prog!$S$16),YEAR($X848),IF($AG848="ND","ND",$AI$8+$O848)))</f>
        <v/>
      </c>
      <c r="AJ848" s="3" t="str">
        <f t="shared" si="109"/>
        <v/>
      </c>
      <c r="AK848" s="3" t="str">
        <f t="shared" si="108"/>
        <v/>
      </c>
      <c r="AL848" s="3" t="str">
        <f t="shared" si="108"/>
        <v/>
      </c>
      <c r="AM848" s="3" t="str">
        <f t="shared" si="108"/>
        <v/>
      </c>
      <c r="AN848" s="3" t="str">
        <f t="shared" si="108"/>
        <v/>
      </c>
      <c r="AO848" s="2">
        <f t="shared" si="110"/>
        <v>0</v>
      </c>
      <c r="AP848" s="4"/>
      <c r="AQ848" s="3">
        <f>IF(AJ848=1,VLOOKUP($AP848,BaseEqptCdF!$C$5:$R$161,16,FALSE),0)</f>
        <v>0</v>
      </c>
      <c r="AR848" s="3">
        <f>IF(AK848=1,VLOOKUP($AP848,BaseEqptCdF!$C$5:$R$161,16,FALSE),0)</f>
        <v>0</v>
      </c>
      <c r="AS848" s="3">
        <f>IF(AL848=1,VLOOKUP($AP848,BaseEqptCdF!$C$5:$R$161,16,FALSE),0)</f>
        <v>0</v>
      </c>
      <c r="AT848" s="3">
        <f>IF(AM848=1,VLOOKUP($AP848,BaseEqptCdF!$C$5:$R$161,16,FALSE),0)</f>
        <v>0</v>
      </c>
      <c r="AU848" s="3">
        <f>IF(AN848=1,VLOOKUP($AP848,BaseEqptCdF!$C$5:$R$161,16,FALSE),0)</f>
        <v>0</v>
      </c>
      <c r="AV848" s="2">
        <f t="shared" si="111"/>
        <v>0</v>
      </c>
      <c r="AW848" s="3" t="str">
        <f>IF($L848="","",IF(SUM($AJ848:AJ848)=0,$AE848,VLOOKUP($AP848,BaseEqptCdF!$C$5:$R$161,16,FALSE)*$AC$3))</f>
        <v/>
      </c>
      <c r="AX848" s="3" t="str">
        <f>IF($L848="","",IF(SUM($AJ848:AK848)=0,$AE848,VLOOKUP($AP848,BaseEqptCdF!$C$5:$R$161,16,FALSE)*$AC$3))</f>
        <v/>
      </c>
      <c r="AY848" s="3" t="str">
        <f>IF($L848="","",IF(SUM($AJ848:AL848)=0,$AE848,VLOOKUP($AP848,BaseEqptCdF!$C$5:$R$161,16,FALSE)*$AC$3))</f>
        <v/>
      </c>
      <c r="AZ848" s="3" t="str">
        <f>IF($L848="","",IF(SUM($AJ848:AM848)=0,$AE848,VLOOKUP($AP848,BaseEqptCdF!$C$5:$R$161,16,FALSE)*$AC$3))</f>
        <v/>
      </c>
      <c r="BA848" s="3" t="str">
        <f>IF($L848="","",IF(SUM($AJ848:AN848)=0,$AE848,VLOOKUP($AP848,BaseEqptCdF!$C$5:$R$161,16,FALSE)*$AC$3))</f>
        <v/>
      </c>
      <c r="BB848" s="2">
        <f t="shared" si="112"/>
        <v>0</v>
      </c>
      <c r="BC848" s="3" t="str">
        <f>IF($L848="","",IF(SUM($AJ848:AJ848)=0,$AF848,IF(LEFT(VLOOKUP($AP848,BaseEqptCdF!$C$5:$E$161,3,FALSE),2)="SD",0,IF(LEFT(VLOOKUP($AP848,BaseEqptCdF!$C$5:$E$161,3,FALSE),2)="SB",1*52,VLOOKUP($AP848,BaseEqptCdF!$C$5:$S$161,12,FALSE)*0.2*300))))</f>
        <v/>
      </c>
      <c r="BD848" s="3" t="str">
        <f>IF($L848="","",IF(SUM($AJ848:AK848)=0,$AF848,IF(LEFT(VLOOKUP($AP848,BaseEqptCdF!$C$5:$E$161,3,FALSE),2)="SD",0,IF(LEFT(VLOOKUP($AP848,BaseEqptCdF!$C$5:$E$161,3,FALSE),2)="SB",1*52,VLOOKUP($AP848,BaseEqptCdF!$C$5:$S$161,12,FALSE)*0.2*300))))</f>
        <v/>
      </c>
      <c r="BE848" s="3" t="str">
        <f>IF($L848="","",IF(SUM($AJ848:AL848)=0,$AF848,IF(LEFT(VLOOKUP($AP848,BaseEqptCdF!$C$5:$E$161,3,FALSE),2)="SD",0,IF(LEFT(VLOOKUP($AP848,BaseEqptCdF!$C$5:$E$161,3,FALSE),2)="SB",1*52,VLOOKUP($AP848,BaseEqptCdF!$C$5:$S$161,12,FALSE)*0.2*300))))</f>
        <v/>
      </c>
      <c r="BF848" s="3" t="str">
        <f>IF($L848="","",IF(SUM($AJ848:AM848)=0,$AF848,IF(LEFT(VLOOKUP($AP848,BaseEqptCdF!$C$5:$E$161,3,FALSE),2)="SD",0,IF(LEFT(VLOOKUP($AP848,BaseEqptCdF!$C$5:$E$161,3,FALSE),2)="SB",1*52,VLOOKUP($AP848,BaseEqptCdF!$C$5:$S$161,12,FALSE)*0.2*300))))</f>
        <v/>
      </c>
      <c r="BG848" s="3" t="str">
        <f>IF($L848="","",IF(SUM($AJ848:AN848)=0,$AF848,IF(LEFT(VLOOKUP($AP848,BaseEqptCdF!$C$5:$E$161,3,FALSE),2)="SD",0,IF(LEFT(VLOOKUP($AP848,BaseEqptCdF!$C$5:$E$161,3,FALSE),2)="SB",1*52,VLOOKUP($AP848,BaseEqptCdF!$C$5:$S$161,12,FALSE)*0.2*300))))</f>
        <v/>
      </c>
      <c r="BH848" s="2">
        <f t="shared" si="113"/>
        <v>0</v>
      </c>
    </row>
    <row r="849" spans="1:60" x14ac:dyDescent="0.25">
      <c r="A849" s="296" t="str">
        <f t="array" ref="A849">IF($C849="","",INDEX(Prog!$B$8:$D$300,MATCH($C849,nivo1,0),1))</f>
        <v/>
      </c>
      <c r="B849" s="296" t="str">
        <f t="array" ref="B849">IF($C849="","",INDEX(Prog!$B$8:$D$300,MATCH($C849,nivo1,0),2))</f>
        <v/>
      </c>
      <c r="C849" s="273"/>
      <c r="D849" s="267"/>
      <c r="E849" s="273"/>
      <c r="F849" s="273"/>
      <c r="G849" s="273"/>
      <c r="H849" s="273"/>
      <c r="I849" s="273"/>
      <c r="J849" s="273"/>
      <c r="K849" s="274"/>
      <c r="L849" s="273"/>
      <c r="M849" s="273"/>
      <c r="N849" s="273"/>
      <c r="O849" s="275"/>
      <c r="P849" s="273"/>
      <c r="Q849" s="273"/>
      <c r="R849" s="273"/>
      <c r="S849" s="273"/>
      <c r="T849" s="276"/>
      <c r="U849" s="276"/>
      <c r="V849" s="276"/>
      <c r="W849" s="276"/>
      <c r="X849" s="277"/>
      <c r="Y849" s="278"/>
      <c r="AA849" s="8" t="str">
        <f>IF($L849="","",VLOOKUP($L849,BaseEqptCdF!$C$5:$E$161,2,FALSE))</f>
        <v/>
      </c>
      <c r="AB849" s="8" t="str">
        <f>IF($L849="","",VLOOKUP($L849,BaseEqptCdF!$C$5:$E$161,3,FALSE))</f>
        <v/>
      </c>
      <c r="AC849" s="7" t="str">
        <f>IF($L849="","",VLOOKUP($L849,BaseEqptCdF!$C$5:$I$161,6,FALSE))</f>
        <v/>
      </c>
      <c r="AD849" s="7" t="str">
        <f>IF($L849="","",VLOOKUP($L849,BaseEqptCdF!$C$5:$I$161,7,FALSE))</f>
        <v/>
      </c>
      <c r="AE849" s="3" t="str">
        <f>IF($L849="","",VLOOKUP($L849,BaseEqptCdF!$C$5:$R$161,16,FALSE)*$AC$3)</f>
        <v/>
      </c>
      <c r="AF849" s="3" t="str">
        <f>IF($L849="","",IF(LEFT($AB849,2)="SD",0,IF(LEFT($AB849,2)="SB",1*52,IF($N849=Prog!$P$17,VLOOKUP($L849,BaseEqptCdF!$C$5:$P$161,14,FALSE)*1*300,VLOOKUP($L849,BaseEqptCdF!$C$5:$P$161,12,FALSE)*0.2*300))))</f>
        <v/>
      </c>
      <c r="AG849" s="6" t="str">
        <f t="shared" si="114"/>
        <v/>
      </c>
      <c r="AH849" s="6">
        <f>IF($U849=Prog!$S$18,YEAR($X849),"")</f>
        <v>1900</v>
      </c>
      <c r="AI849" s="5" t="str">
        <f>IF(OR($AG849="",$U849=Prog!$S$18),"",IF(OR($U849=Prog!$S$17,$U849=Prog!$S$16),YEAR($X849),IF($AG849="ND","ND",$AI$8+$O849)))</f>
        <v/>
      </c>
      <c r="AJ849" s="3" t="str">
        <f t="shared" si="109"/>
        <v/>
      </c>
      <c r="AK849" s="3" t="str">
        <f t="shared" si="108"/>
        <v/>
      </c>
      <c r="AL849" s="3" t="str">
        <f t="shared" si="108"/>
        <v/>
      </c>
      <c r="AM849" s="3" t="str">
        <f t="shared" si="108"/>
        <v/>
      </c>
      <c r="AN849" s="3" t="str">
        <f t="shared" si="108"/>
        <v/>
      </c>
      <c r="AO849" s="2">
        <f t="shared" si="110"/>
        <v>0</v>
      </c>
      <c r="AP849" s="4"/>
      <c r="AQ849" s="3">
        <f>IF(AJ849=1,VLOOKUP($AP849,BaseEqptCdF!$C$5:$R$161,16,FALSE),0)</f>
        <v>0</v>
      </c>
      <c r="AR849" s="3">
        <f>IF(AK849=1,VLOOKUP($AP849,BaseEqptCdF!$C$5:$R$161,16,FALSE),0)</f>
        <v>0</v>
      </c>
      <c r="AS849" s="3">
        <f>IF(AL849=1,VLOOKUP($AP849,BaseEqptCdF!$C$5:$R$161,16,FALSE),0)</f>
        <v>0</v>
      </c>
      <c r="AT849" s="3">
        <f>IF(AM849=1,VLOOKUP($AP849,BaseEqptCdF!$C$5:$R$161,16,FALSE),0)</f>
        <v>0</v>
      </c>
      <c r="AU849" s="3">
        <f>IF(AN849=1,VLOOKUP($AP849,BaseEqptCdF!$C$5:$R$161,16,FALSE),0)</f>
        <v>0</v>
      </c>
      <c r="AV849" s="2">
        <f t="shared" si="111"/>
        <v>0</v>
      </c>
      <c r="AW849" s="3" t="str">
        <f>IF($L849="","",IF(SUM($AJ849:AJ849)=0,$AE849,VLOOKUP($AP849,BaseEqptCdF!$C$5:$R$161,16,FALSE)*$AC$3))</f>
        <v/>
      </c>
      <c r="AX849" s="3" t="str">
        <f>IF($L849="","",IF(SUM($AJ849:AK849)=0,$AE849,VLOOKUP($AP849,BaseEqptCdF!$C$5:$R$161,16,FALSE)*$AC$3))</f>
        <v/>
      </c>
      <c r="AY849" s="3" t="str">
        <f>IF($L849="","",IF(SUM($AJ849:AL849)=0,$AE849,VLOOKUP($AP849,BaseEqptCdF!$C$5:$R$161,16,FALSE)*$AC$3))</f>
        <v/>
      </c>
      <c r="AZ849" s="3" t="str">
        <f>IF($L849="","",IF(SUM($AJ849:AM849)=0,$AE849,VLOOKUP($AP849,BaseEqptCdF!$C$5:$R$161,16,FALSE)*$AC$3))</f>
        <v/>
      </c>
      <c r="BA849" s="3" t="str">
        <f>IF($L849="","",IF(SUM($AJ849:AN849)=0,$AE849,VLOOKUP($AP849,BaseEqptCdF!$C$5:$R$161,16,FALSE)*$AC$3))</f>
        <v/>
      </c>
      <c r="BB849" s="2">
        <f t="shared" si="112"/>
        <v>0</v>
      </c>
      <c r="BC849" s="3" t="str">
        <f>IF($L849="","",IF(SUM($AJ849:AJ849)=0,$AF849,IF(LEFT(VLOOKUP($AP849,BaseEqptCdF!$C$5:$E$161,3,FALSE),2)="SD",0,IF(LEFT(VLOOKUP($AP849,BaseEqptCdF!$C$5:$E$161,3,FALSE),2)="SB",1*52,VLOOKUP($AP849,BaseEqptCdF!$C$5:$S$161,12,FALSE)*0.2*300))))</f>
        <v/>
      </c>
      <c r="BD849" s="3" t="str">
        <f>IF($L849="","",IF(SUM($AJ849:AK849)=0,$AF849,IF(LEFT(VLOOKUP($AP849,BaseEqptCdF!$C$5:$E$161,3,FALSE),2)="SD",0,IF(LEFT(VLOOKUP($AP849,BaseEqptCdF!$C$5:$E$161,3,FALSE),2)="SB",1*52,VLOOKUP($AP849,BaseEqptCdF!$C$5:$S$161,12,FALSE)*0.2*300))))</f>
        <v/>
      </c>
      <c r="BE849" s="3" t="str">
        <f>IF($L849="","",IF(SUM($AJ849:AL849)=0,$AF849,IF(LEFT(VLOOKUP($AP849,BaseEqptCdF!$C$5:$E$161,3,FALSE),2)="SD",0,IF(LEFT(VLOOKUP($AP849,BaseEqptCdF!$C$5:$E$161,3,FALSE),2)="SB",1*52,VLOOKUP($AP849,BaseEqptCdF!$C$5:$S$161,12,FALSE)*0.2*300))))</f>
        <v/>
      </c>
      <c r="BF849" s="3" t="str">
        <f>IF($L849="","",IF(SUM($AJ849:AM849)=0,$AF849,IF(LEFT(VLOOKUP($AP849,BaseEqptCdF!$C$5:$E$161,3,FALSE),2)="SD",0,IF(LEFT(VLOOKUP($AP849,BaseEqptCdF!$C$5:$E$161,3,FALSE),2)="SB",1*52,VLOOKUP($AP849,BaseEqptCdF!$C$5:$S$161,12,FALSE)*0.2*300))))</f>
        <v/>
      </c>
      <c r="BG849" s="3" t="str">
        <f>IF($L849="","",IF(SUM($AJ849:AN849)=0,$AF849,IF(LEFT(VLOOKUP($AP849,BaseEqptCdF!$C$5:$E$161,3,FALSE),2)="SD",0,IF(LEFT(VLOOKUP($AP849,BaseEqptCdF!$C$5:$E$161,3,FALSE),2)="SB",1*52,VLOOKUP($AP849,BaseEqptCdF!$C$5:$S$161,12,FALSE)*0.2*300))))</f>
        <v/>
      </c>
      <c r="BH849" s="2">
        <f t="shared" si="113"/>
        <v>0</v>
      </c>
    </row>
    <row r="850" spans="1:60" x14ac:dyDescent="0.25">
      <c r="A850" s="296" t="str">
        <f t="array" ref="A850">IF($C850="","",INDEX(Prog!$B$8:$D$300,MATCH($C850,nivo1,0),1))</f>
        <v/>
      </c>
      <c r="B850" s="296" t="str">
        <f t="array" ref="B850">IF($C850="","",INDEX(Prog!$B$8:$D$300,MATCH($C850,nivo1,0),2))</f>
        <v/>
      </c>
      <c r="C850" s="273"/>
      <c r="D850" s="267"/>
      <c r="E850" s="273"/>
      <c r="F850" s="273"/>
      <c r="G850" s="273"/>
      <c r="H850" s="273"/>
      <c r="I850" s="273"/>
      <c r="J850" s="273"/>
      <c r="K850" s="274"/>
      <c r="L850" s="273"/>
      <c r="M850" s="273"/>
      <c r="N850" s="273"/>
      <c r="O850" s="275"/>
      <c r="P850" s="273"/>
      <c r="Q850" s="273"/>
      <c r="R850" s="273"/>
      <c r="S850" s="273"/>
      <c r="T850" s="276"/>
      <c r="U850" s="276"/>
      <c r="V850" s="276"/>
      <c r="W850" s="276"/>
      <c r="X850" s="277"/>
      <c r="Y850" s="278"/>
      <c r="AA850" s="8" t="str">
        <f>IF($L850="","",VLOOKUP($L850,BaseEqptCdF!$C$5:$E$161,2,FALSE))</f>
        <v/>
      </c>
      <c r="AB850" s="8" t="str">
        <f>IF($L850="","",VLOOKUP($L850,BaseEqptCdF!$C$5:$E$161,3,FALSE))</f>
        <v/>
      </c>
      <c r="AC850" s="7" t="str">
        <f>IF($L850="","",VLOOKUP($L850,BaseEqptCdF!$C$5:$I$161,6,FALSE))</f>
        <v/>
      </c>
      <c r="AD850" s="7" t="str">
        <f>IF($L850="","",VLOOKUP($L850,BaseEqptCdF!$C$5:$I$161,7,FALSE))</f>
        <v/>
      </c>
      <c r="AE850" s="3" t="str">
        <f>IF($L850="","",VLOOKUP($L850,BaseEqptCdF!$C$5:$R$161,16,FALSE)*$AC$3)</f>
        <v/>
      </c>
      <c r="AF850" s="3" t="str">
        <f>IF($L850="","",IF(LEFT($AB850,2)="SD",0,IF(LEFT($AB850,2)="SB",1*52,IF($N850=Prog!$P$17,VLOOKUP($L850,BaseEqptCdF!$C$5:$P$161,14,FALSE)*1*300,VLOOKUP($L850,BaseEqptCdF!$C$5:$P$161,12,FALSE)*0.2*300))))</f>
        <v/>
      </c>
      <c r="AG850" s="6" t="str">
        <f t="shared" si="114"/>
        <v/>
      </c>
      <c r="AH850" s="6">
        <f>IF($U850=Prog!$S$18,YEAR($X850),"")</f>
        <v>1900</v>
      </c>
      <c r="AI850" s="5" t="str">
        <f>IF(OR($AG850="",$U850=Prog!$S$18),"",IF(OR($U850=Prog!$S$17,$U850=Prog!$S$16),YEAR($X850),IF($AG850="ND","ND",$AI$8+$O850)))</f>
        <v/>
      </c>
      <c r="AJ850" s="3" t="str">
        <f t="shared" si="109"/>
        <v/>
      </c>
      <c r="AK850" s="3" t="str">
        <f t="shared" si="108"/>
        <v/>
      </c>
      <c r="AL850" s="3" t="str">
        <f t="shared" si="108"/>
        <v/>
      </c>
      <c r="AM850" s="3" t="str">
        <f t="shared" si="108"/>
        <v/>
      </c>
      <c r="AN850" s="3" t="str">
        <f t="shared" si="108"/>
        <v/>
      </c>
      <c r="AO850" s="2">
        <f t="shared" si="110"/>
        <v>0</v>
      </c>
      <c r="AP850" s="4"/>
      <c r="AQ850" s="3">
        <f>IF(AJ850=1,VLOOKUP($AP850,BaseEqptCdF!$C$5:$R$161,16,FALSE),0)</f>
        <v>0</v>
      </c>
      <c r="AR850" s="3">
        <f>IF(AK850=1,VLOOKUP($AP850,BaseEqptCdF!$C$5:$R$161,16,FALSE),0)</f>
        <v>0</v>
      </c>
      <c r="AS850" s="3">
        <f>IF(AL850=1,VLOOKUP($AP850,BaseEqptCdF!$C$5:$R$161,16,FALSE),0)</f>
        <v>0</v>
      </c>
      <c r="AT850" s="3">
        <f>IF(AM850=1,VLOOKUP($AP850,BaseEqptCdF!$C$5:$R$161,16,FALSE),0)</f>
        <v>0</v>
      </c>
      <c r="AU850" s="3">
        <f>IF(AN850=1,VLOOKUP($AP850,BaseEqptCdF!$C$5:$R$161,16,FALSE),0)</f>
        <v>0</v>
      </c>
      <c r="AV850" s="2">
        <f t="shared" si="111"/>
        <v>0</v>
      </c>
      <c r="AW850" s="3" t="str">
        <f>IF($L850="","",IF(SUM($AJ850:AJ850)=0,$AE850,VLOOKUP($AP850,BaseEqptCdF!$C$5:$R$161,16,FALSE)*$AC$3))</f>
        <v/>
      </c>
      <c r="AX850" s="3" t="str">
        <f>IF($L850="","",IF(SUM($AJ850:AK850)=0,$AE850,VLOOKUP($AP850,BaseEqptCdF!$C$5:$R$161,16,FALSE)*$AC$3))</f>
        <v/>
      </c>
      <c r="AY850" s="3" t="str">
        <f>IF($L850="","",IF(SUM($AJ850:AL850)=0,$AE850,VLOOKUP($AP850,BaseEqptCdF!$C$5:$R$161,16,FALSE)*$AC$3))</f>
        <v/>
      </c>
      <c r="AZ850" s="3" t="str">
        <f>IF($L850="","",IF(SUM($AJ850:AM850)=0,$AE850,VLOOKUP($AP850,BaseEqptCdF!$C$5:$R$161,16,FALSE)*$AC$3))</f>
        <v/>
      </c>
      <c r="BA850" s="3" t="str">
        <f>IF($L850="","",IF(SUM($AJ850:AN850)=0,$AE850,VLOOKUP($AP850,BaseEqptCdF!$C$5:$R$161,16,FALSE)*$AC$3))</f>
        <v/>
      </c>
      <c r="BB850" s="2">
        <f t="shared" si="112"/>
        <v>0</v>
      </c>
      <c r="BC850" s="3" t="str">
        <f>IF($L850="","",IF(SUM($AJ850:AJ850)=0,$AF850,IF(LEFT(VLOOKUP($AP850,BaseEqptCdF!$C$5:$E$161,3,FALSE),2)="SD",0,IF(LEFT(VLOOKUP($AP850,BaseEqptCdF!$C$5:$E$161,3,FALSE),2)="SB",1*52,VLOOKUP($AP850,BaseEqptCdF!$C$5:$S$161,12,FALSE)*0.2*300))))</f>
        <v/>
      </c>
      <c r="BD850" s="3" t="str">
        <f>IF($L850="","",IF(SUM($AJ850:AK850)=0,$AF850,IF(LEFT(VLOOKUP($AP850,BaseEqptCdF!$C$5:$E$161,3,FALSE),2)="SD",0,IF(LEFT(VLOOKUP($AP850,BaseEqptCdF!$C$5:$E$161,3,FALSE),2)="SB",1*52,VLOOKUP($AP850,BaseEqptCdF!$C$5:$S$161,12,FALSE)*0.2*300))))</f>
        <v/>
      </c>
      <c r="BE850" s="3" t="str">
        <f>IF($L850="","",IF(SUM($AJ850:AL850)=0,$AF850,IF(LEFT(VLOOKUP($AP850,BaseEqptCdF!$C$5:$E$161,3,FALSE),2)="SD",0,IF(LEFT(VLOOKUP($AP850,BaseEqptCdF!$C$5:$E$161,3,FALSE),2)="SB",1*52,VLOOKUP($AP850,BaseEqptCdF!$C$5:$S$161,12,FALSE)*0.2*300))))</f>
        <v/>
      </c>
      <c r="BF850" s="3" t="str">
        <f>IF($L850="","",IF(SUM($AJ850:AM850)=0,$AF850,IF(LEFT(VLOOKUP($AP850,BaseEqptCdF!$C$5:$E$161,3,FALSE),2)="SD",0,IF(LEFT(VLOOKUP($AP850,BaseEqptCdF!$C$5:$E$161,3,FALSE),2)="SB",1*52,VLOOKUP($AP850,BaseEqptCdF!$C$5:$S$161,12,FALSE)*0.2*300))))</f>
        <v/>
      </c>
      <c r="BG850" s="3" t="str">
        <f>IF($L850="","",IF(SUM($AJ850:AN850)=0,$AF850,IF(LEFT(VLOOKUP($AP850,BaseEqptCdF!$C$5:$E$161,3,FALSE),2)="SD",0,IF(LEFT(VLOOKUP($AP850,BaseEqptCdF!$C$5:$E$161,3,FALSE),2)="SB",1*52,VLOOKUP($AP850,BaseEqptCdF!$C$5:$S$161,12,FALSE)*0.2*300))))</f>
        <v/>
      </c>
      <c r="BH850" s="2">
        <f t="shared" si="113"/>
        <v>0</v>
      </c>
    </row>
    <row r="851" spans="1:60" x14ac:dyDescent="0.25">
      <c r="A851" s="296" t="str">
        <f t="array" ref="A851">IF($C851="","",INDEX(Prog!$B$8:$D$300,MATCH($C851,nivo1,0),1))</f>
        <v/>
      </c>
      <c r="B851" s="296" t="str">
        <f t="array" ref="B851">IF($C851="","",INDEX(Prog!$B$8:$D$300,MATCH($C851,nivo1,0),2))</f>
        <v/>
      </c>
      <c r="C851" s="273"/>
      <c r="D851" s="267"/>
      <c r="E851" s="273"/>
      <c r="F851" s="273"/>
      <c r="G851" s="273"/>
      <c r="H851" s="273"/>
      <c r="I851" s="273"/>
      <c r="J851" s="273"/>
      <c r="K851" s="274"/>
      <c r="L851" s="273"/>
      <c r="M851" s="273"/>
      <c r="N851" s="273"/>
      <c r="O851" s="275"/>
      <c r="P851" s="273"/>
      <c r="Q851" s="273"/>
      <c r="R851" s="273"/>
      <c r="S851" s="273"/>
      <c r="T851" s="276"/>
      <c r="U851" s="276"/>
      <c r="V851" s="276"/>
      <c r="W851" s="276"/>
      <c r="X851" s="277"/>
      <c r="Y851" s="278"/>
      <c r="AA851" s="8" t="str">
        <f>IF($L851="","",VLOOKUP($L851,BaseEqptCdF!$C$5:$E$161,2,FALSE))</f>
        <v/>
      </c>
      <c r="AB851" s="8" t="str">
        <f>IF($L851="","",VLOOKUP($L851,BaseEqptCdF!$C$5:$E$161,3,FALSE))</f>
        <v/>
      </c>
      <c r="AC851" s="7" t="str">
        <f>IF($L851="","",VLOOKUP($L851,BaseEqptCdF!$C$5:$I$161,6,FALSE))</f>
        <v/>
      </c>
      <c r="AD851" s="7" t="str">
        <f>IF($L851="","",VLOOKUP($L851,BaseEqptCdF!$C$5:$I$161,7,FALSE))</f>
        <v/>
      </c>
      <c r="AE851" s="3" t="str">
        <f>IF($L851="","",VLOOKUP($L851,BaseEqptCdF!$C$5:$R$161,16,FALSE)*$AC$3)</f>
        <v/>
      </c>
      <c r="AF851" s="3" t="str">
        <f>IF($L851="","",IF(LEFT($AB851,2)="SD",0,IF(LEFT($AB851,2)="SB",1*52,IF($N851=Prog!$P$17,VLOOKUP($L851,BaseEqptCdF!$C$5:$P$161,14,FALSE)*1*300,VLOOKUP($L851,BaseEqptCdF!$C$5:$P$161,12,FALSE)*0.2*300))))</f>
        <v/>
      </c>
      <c r="AG851" s="6" t="str">
        <f t="shared" si="114"/>
        <v/>
      </c>
      <c r="AH851" s="6">
        <f>IF($U851=Prog!$S$18,YEAR($X851),"")</f>
        <v>1900</v>
      </c>
      <c r="AI851" s="5" t="str">
        <f>IF(OR($AG851="",$U851=Prog!$S$18),"",IF(OR($U851=Prog!$S$17,$U851=Prog!$S$16),YEAR($X851),IF($AG851="ND","ND",$AI$8+$O851)))</f>
        <v/>
      </c>
      <c r="AJ851" s="3" t="str">
        <f t="shared" si="109"/>
        <v/>
      </c>
      <c r="AK851" s="3" t="str">
        <f t="shared" si="108"/>
        <v/>
      </c>
      <c r="AL851" s="3" t="str">
        <f t="shared" si="108"/>
        <v/>
      </c>
      <c r="AM851" s="3" t="str">
        <f t="shared" si="108"/>
        <v/>
      </c>
      <c r="AN851" s="3" t="str">
        <f t="shared" si="108"/>
        <v/>
      </c>
      <c r="AO851" s="2">
        <f t="shared" si="110"/>
        <v>0</v>
      </c>
      <c r="AP851" s="4"/>
      <c r="AQ851" s="3">
        <f>IF(AJ851=1,VLOOKUP($AP851,BaseEqptCdF!$C$5:$R$161,16,FALSE),0)</f>
        <v>0</v>
      </c>
      <c r="AR851" s="3">
        <f>IF(AK851=1,VLOOKUP($AP851,BaseEqptCdF!$C$5:$R$161,16,FALSE),0)</f>
        <v>0</v>
      </c>
      <c r="AS851" s="3">
        <f>IF(AL851=1,VLOOKUP($AP851,BaseEqptCdF!$C$5:$R$161,16,FALSE),0)</f>
        <v>0</v>
      </c>
      <c r="AT851" s="3">
        <f>IF(AM851=1,VLOOKUP($AP851,BaseEqptCdF!$C$5:$R$161,16,FALSE),0)</f>
        <v>0</v>
      </c>
      <c r="AU851" s="3">
        <f>IF(AN851=1,VLOOKUP($AP851,BaseEqptCdF!$C$5:$R$161,16,FALSE),0)</f>
        <v>0</v>
      </c>
      <c r="AV851" s="2">
        <f t="shared" si="111"/>
        <v>0</v>
      </c>
      <c r="AW851" s="3" t="str">
        <f>IF($L851="","",IF(SUM($AJ851:AJ851)=0,$AE851,VLOOKUP($AP851,BaseEqptCdF!$C$5:$R$161,16,FALSE)*$AC$3))</f>
        <v/>
      </c>
      <c r="AX851" s="3" t="str">
        <f>IF($L851="","",IF(SUM($AJ851:AK851)=0,$AE851,VLOOKUP($AP851,BaseEqptCdF!$C$5:$R$161,16,FALSE)*$AC$3))</f>
        <v/>
      </c>
      <c r="AY851" s="3" t="str">
        <f>IF($L851="","",IF(SUM($AJ851:AL851)=0,$AE851,VLOOKUP($AP851,BaseEqptCdF!$C$5:$R$161,16,FALSE)*$AC$3))</f>
        <v/>
      </c>
      <c r="AZ851" s="3" t="str">
        <f>IF($L851="","",IF(SUM($AJ851:AM851)=0,$AE851,VLOOKUP($AP851,BaseEqptCdF!$C$5:$R$161,16,FALSE)*$AC$3))</f>
        <v/>
      </c>
      <c r="BA851" s="3" t="str">
        <f>IF($L851="","",IF(SUM($AJ851:AN851)=0,$AE851,VLOOKUP($AP851,BaseEqptCdF!$C$5:$R$161,16,FALSE)*$AC$3))</f>
        <v/>
      </c>
      <c r="BB851" s="2">
        <f t="shared" si="112"/>
        <v>0</v>
      </c>
      <c r="BC851" s="3" t="str">
        <f>IF($L851="","",IF(SUM($AJ851:AJ851)=0,$AF851,IF(LEFT(VLOOKUP($AP851,BaseEqptCdF!$C$5:$E$161,3,FALSE),2)="SD",0,IF(LEFT(VLOOKUP($AP851,BaseEqptCdF!$C$5:$E$161,3,FALSE),2)="SB",1*52,VLOOKUP($AP851,BaseEqptCdF!$C$5:$S$161,12,FALSE)*0.2*300))))</f>
        <v/>
      </c>
      <c r="BD851" s="3" t="str">
        <f>IF($L851="","",IF(SUM($AJ851:AK851)=0,$AF851,IF(LEFT(VLOOKUP($AP851,BaseEqptCdF!$C$5:$E$161,3,FALSE),2)="SD",0,IF(LEFT(VLOOKUP($AP851,BaseEqptCdF!$C$5:$E$161,3,FALSE),2)="SB",1*52,VLOOKUP($AP851,BaseEqptCdF!$C$5:$S$161,12,FALSE)*0.2*300))))</f>
        <v/>
      </c>
      <c r="BE851" s="3" t="str">
        <f>IF($L851="","",IF(SUM($AJ851:AL851)=0,$AF851,IF(LEFT(VLOOKUP($AP851,BaseEqptCdF!$C$5:$E$161,3,FALSE),2)="SD",0,IF(LEFT(VLOOKUP($AP851,BaseEqptCdF!$C$5:$E$161,3,FALSE),2)="SB",1*52,VLOOKUP($AP851,BaseEqptCdF!$C$5:$S$161,12,FALSE)*0.2*300))))</f>
        <v/>
      </c>
      <c r="BF851" s="3" t="str">
        <f>IF($L851="","",IF(SUM($AJ851:AM851)=0,$AF851,IF(LEFT(VLOOKUP($AP851,BaseEqptCdF!$C$5:$E$161,3,FALSE),2)="SD",0,IF(LEFT(VLOOKUP($AP851,BaseEqptCdF!$C$5:$E$161,3,FALSE),2)="SB",1*52,VLOOKUP($AP851,BaseEqptCdF!$C$5:$S$161,12,FALSE)*0.2*300))))</f>
        <v/>
      </c>
      <c r="BG851" s="3" t="str">
        <f>IF($L851="","",IF(SUM($AJ851:AN851)=0,$AF851,IF(LEFT(VLOOKUP($AP851,BaseEqptCdF!$C$5:$E$161,3,FALSE),2)="SD",0,IF(LEFT(VLOOKUP($AP851,BaseEqptCdF!$C$5:$E$161,3,FALSE),2)="SB",1*52,VLOOKUP($AP851,BaseEqptCdF!$C$5:$S$161,12,FALSE)*0.2*300))))</f>
        <v/>
      </c>
      <c r="BH851" s="2">
        <f t="shared" si="113"/>
        <v>0</v>
      </c>
    </row>
    <row r="852" spans="1:60" x14ac:dyDescent="0.25">
      <c r="A852" s="296" t="str">
        <f t="array" ref="A852">IF($C852="","",INDEX(Prog!$B$8:$D$300,MATCH($C852,nivo1,0),1))</f>
        <v/>
      </c>
      <c r="B852" s="296" t="str">
        <f t="array" ref="B852">IF($C852="","",INDEX(Prog!$B$8:$D$300,MATCH($C852,nivo1,0),2))</f>
        <v/>
      </c>
      <c r="C852" s="273"/>
      <c r="D852" s="267"/>
      <c r="E852" s="273"/>
      <c r="F852" s="273"/>
      <c r="G852" s="273"/>
      <c r="H852" s="273"/>
      <c r="I852" s="273"/>
      <c r="J852" s="273"/>
      <c r="K852" s="274"/>
      <c r="L852" s="273"/>
      <c r="M852" s="273"/>
      <c r="N852" s="273"/>
      <c r="O852" s="275"/>
      <c r="P852" s="273"/>
      <c r="Q852" s="273"/>
      <c r="R852" s="273"/>
      <c r="S852" s="273"/>
      <c r="T852" s="276"/>
      <c r="U852" s="276"/>
      <c r="V852" s="276"/>
      <c r="W852" s="276"/>
      <c r="X852" s="277"/>
      <c r="Y852" s="278"/>
      <c r="AA852" s="8" t="str">
        <f>IF($L852="","",VLOOKUP($L852,BaseEqptCdF!$C$5:$E$161,2,FALSE))</f>
        <v/>
      </c>
      <c r="AB852" s="8" t="str">
        <f>IF($L852="","",VLOOKUP($L852,BaseEqptCdF!$C$5:$E$161,3,FALSE))</f>
        <v/>
      </c>
      <c r="AC852" s="7" t="str">
        <f>IF($L852="","",VLOOKUP($L852,BaseEqptCdF!$C$5:$I$161,6,FALSE))</f>
        <v/>
      </c>
      <c r="AD852" s="7" t="str">
        <f>IF($L852="","",VLOOKUP($L852,BaseEqptCdF!$C$5:$I$161,7,FALSE))</f>
        <v/>
      </c>
      <c r="AE852" s="3" t="str">
        <f>IF($L852="","",VLOOKUP($L852,BaseEqptCdF!$C$5:$R$161,16,FALSE)*$AC$3)</f>
        <v/>
      </c>
      <c r="AF852" s="3" t="str">
        <f>IF($L852="","",IF(LEFT($AB852,2)="SD",0,IF(LEFT($AB852,2)="SB",1*52,IF($N852=Prog!$P$17,VLOOKUP($L852,BaseEqptCdF!$C$5:$P$161,14,FALSE)*1*300,VLOOKUP($L852,BaseEqptCdF!$C$5:$P$161,12,FALSE)*0.2*300))))</f>
        <v/>
      </c>
      <c r="AG852" s="6" t="str">
        <f t="shared" si="114"/>
        <v/>
      </c>
      <c r="AH852" s="6">
        <f>IF($U852=Prog!$S$18,YEAR($X852),"")</f>
        <v>1900</v>
      </c>
      <c r="AI852" s="5" t="str">
        <f>IF(OR($AG852="",$U852=Prog!$S$18),"",IF(OR($U852=Prog!$S$17,$U852=Prog!$S$16),YEAR($X852),IF($AG852="ND","ND",$AI$8+$O852)))</f>
        <v/>
      </c>
      <c r="AJ852" s="3" t="str">
        <f t="shared" si="109"/>
        <v/>
      </c>
      <c r="AK852" s="3" t="str">
        <f t="shared" si="108"/>
        <v/>
      </c>
      <c r="AL852" s="3" t="str">
        <f t="shared" si="108"/>
        <v/>
      </c>
      <c r="AM852" s="3" t="str">
        <f t="shared" si="108"/>
        <v/>
      </c>
      <c r="AN852" s="3" t="str">
        <f t="shared" si="108"/>
        <v/>
      </c>
      <c r="AO852" s="2">
        <f t="shared" si="110"/>
        <v>0</v>
      </c>
      <c r="AP852" s="4"/>
      <c r="AQ852" s="3">
        <f>IF(AJ852=1,VLOOKUP($AP852,BaseEqptCdF!$C$5:$R$161,16,FALSE),0)</f>
        <v>0</v>
      </c>
      <c r="AR852" s="3">
        <f>IF(AK852=1,VLOOKUP($AP852,BaseEqptCdF!$C$5:$R$161,16,FALSE),0)</f>
        <v>0</v>
      </c>
      <c r="AS852" s="3">
        <f>IF(AL852=1,VLOOKUP($AP852,BaseEqptCdF!$C$5:$R$161,16,FALSE),0)</f>
        <v>0</v>
      </c>
      <c r="AT852" s="3">
        <f>IF(AM852=1,VLOOKUP($AP852,BaseEqptCdF!$C$5:$R$161,16,FALSE),0)</f>
        <v>0</v>
      </c>
      <c r="AU852" s="3">
        <f>IF(AN852=1,VLOOKUP($AP852,BaseEqptCdF!$C$5:$R$161,16,FALSE),0)</f>
        <v>0</v>
      </c>
      <c r="AV852" s="2">
        <f t="shared" si="111"/>
        <v>0</v>
      </c>
      <c r="AW852" s="3" t="str">
        <f>IF($L852="","",IF(SUM($AJ852:AJ852)=0,$AE852,VLOOKUP($AP852,BaseEqptCdF!$C$5:$R$161,16,FALSE)*$AC$3))</f>
        <v/>
      </c>
      <c r="AX852" s="3" t="str">
        <f>IF($L852="","",IF(SUM($AJ852:AK852)=0,$AE852,VLOOKUP($AP852,BaseEqptCdF!$C$5:$R$161,16,FALSE)*$AC$3))</f>
        <v/>
      </c>
      <c r="AY852" s="3" t="str">
        <f>IF($L852="","",IF(SUM($AJ852:AL852)=0,$AE852,VLOOKUP($AP852,BaseEqptCdF!$C$5:$R$161,16,FALSE)*$AC$3))</f>
        <v/>
      </c>
      <c r="AZ852" s="3" t="str">
        <f>IF($L852="","",IF(SUM($AJ852:AM852)=0,$AE852,VLOOKUP($AP852,BaseEqptCdF!$C$5:$R$161,16,FALSE)*$AC$3))</f>
        <v/>
      </c>
      <c r="BA852" s="3" t="str">
        <f>IF($L852="","",IF(SUM($AJ852:AN852)=0,$AE852,VLOOKUP($AP852,BaseEqptCdF!$C$5:$R$161,16,FALSE)*$AC$3))</f>
        <v/>
      </c>
      <c r="BB852" s="2">
        <f t="shared" si="112"/>
        <v>0</v>
      </c>
      <c r="BC852" s="3" t="str">
        <f>IF($L852="","",IF(SUM($AJ852:AJ852)=0,$AF852,IF(LEFT(VLOOKUP($AP852,BaseEqptCdF!$C$5:$E$161,3,FALSE),2)="SD",0,IF(LEFT(VLOOKUP($AP852,BaseEqptCdF!$C$5:$E$161,3,FALSE),2)="SB",1*52,VLOOKUP($AP852,BaseEqptCdF!$C$5:$S$161,12,FALSE)*0.2*300))))</f>
        <v/>
      </c>
      <c r="BD852" s="3" t="str">
        <f>IF($L852="","",IF(SUM($AJ852:AK852)=0,$AF852,IF(LEFT(VLOOKUP($AP852,BaseEqptCdF!$C$5:$E$161,3,FALSE),2)="SD",0,IF(LEFT(VLOOKUP($AP852,BaseEqptCdF!$C$5:$E$161,3,FALSE),2)="SB",1*52,VLOOKUP($AP852,BaseEqptCdF!$C$5:$S$161,12,FALSE)*0.2*300))))</f>
        <v/>
      </c>
      <c r="BE852" s="3" t="str">
        <f>IF($L852="","",IF(SUM($AJ852:AL852)=0,$AF852,IF(LEFT(VLOOKUP($AP852,BaseEqptCdF!$C$5:$E$161,3,FALSE),2)="SD",0,IF(LEFT(VLOOKUP($AP852,BaseEqptCdF!$C$5:$E$161,3,FALSE),2)="SB",1*52,VLOOKUP($AP852,BaseEqptCdF!$C$5:$S$161,12,FALSE)*0.2*300))))</f>
        <v/>
      </c>
      <c r="BF852" s="3" t="str">
        <f>IF($L852="","",IF(SUM($AJ852:AM852)=0,$AF852,IF(LEFT(VLOOKUP($AP852,BaseEqptCdF!$C$5:$E$161,3,FALSE),2)="SD",0,IF(LEFT(VLOOKUP($AP852,BaseEqptCdF!$C$5:$E$161,3,FALSE),2)="SB",1*52,VLOOKUP($AP852,BaseEqptCdF!$C$5:$S$161,12,FALSE)*0.2*300))))</f>
        <v/>
      </c>
      <c r="BG852" s="3" t="str">
        <f>IF($L852="","",IF(SUM($AJ852:AN852)=0,$AF852,IF(LEFT(VLOOKUP($AP852,BaseEqptCdF!$C$5:$E$161,3,FALSE),2)="SD",0,IF(LEFT(VLOOKUP($AP852,BaseEqptCdF!$C$5:$E$161,3,FALSE),2)="SB",1*52,VLOOKUP($AP852,BaseEqptCdF!$C$5:$S$161,12,FALSE)*0.2*300))))</f>
        <v/>
      </c>
      <c r="BH852" s="2">
        <f t="shared" si="113"/>
        <v>0</v>
      </c>
    </row>
    <row r="853" spans="1:60" x14ac:dyDescent="0.25">
      <c r="A853" s="296" t="str">
        <f t="array" ref="A853">IF($C853="","",INDEX(Prog!$B$8:$D$300,MATCH($C853,nivo1,0),1))</f>
        <v/>
      </c>
      <c r="B853" s="296" t="str">
        <f t="array" ref="B853">IF($C853="","",INDEX(Prog!$B$8:$D$300,MATCH($C853,nivo1,0),2))</f>
        <v/>
      </c>
      <c r="C853" s="273"/>
      <c r="D853" s="267"/>
      <c r="E853" s="273"/>
      <c r="F853" s="273"/>
      <c r="G853" s="273"/>
      <c r="H853" s="273"/>
      <c r="I853" s="273"/>
      <c r="J853" s="273"/>
      <c r="K853" s="274"/>
      <c r="L853" s="273"/>
      <c r="M853" s="273"/>
      <c r="N853" s="273"/>
      <c r="O853" s="275"/>
      <c r="P853" s="273"/>
      <c r="Q853" s="273"/>
      <c r="R853" s="273"/>
      <c r="S853" s="273"/>
      <c r="T853" s="276"/>
      <c r="U853" s="276"/>
      <c r="V853" s="276"/>
      <c r="W853" s="276"/>
      <c r="X853" s="277"/>
      <c r="Y853" s="278"/>
      <c r="AA853" s="8" t="str">
        <f>IF($L853="","",VLOOKUP($L853,BaseEqptCdF!$C$5:$E$161,2,FALSE))</f>
        <v/>
      </c>
      <c r="AB853" s="8" t="str">
        <f>IF($L853="","",VLOOKUP($L853,BaseEqptCdF!$C$5:$E$161,3,FALSE))</f>
        <v/>
      </c>
      <c r="AC853" s="7" t="str">
        <f>IF($L853="","",VLOOKUP($L853,BaseEqptCdF!$C$5:$I$161,6,FALSE))</f>
        <v/>
      </c>
      <c r="AD853" s="7" t="str">
        <f>IF($L853="","",VLOOKUP($L853,BaseEqptCdF!$C$5:$I$161,7,FALSE))</f>
        <v/>
      </c>
      <c r="AE853" s="3" t="str">
        <f>IF($L853="","",VLOOKUP($L853,BaseEqptCdF!$C$5:$R$161,16,FALSE)*$AC$3)</f>
        <v/>
      </c>
      <c r="AF853" s="3" t="str">
        <f>IF($L853="","",IF(LEFT($AB853,2)="SD",0,IF(LEFT($AB853,2)="SB",1*52,IF($N853=Prog!$P$17,VLOOKUP($L853,BaseEqptCdF!$C$5:$P$161,14,FALSE)*1*300,VLOOKUP($L853,BaseEqptCdF!$C$5:$P$161,12,FALSE)*0.2*300))))</f>
        <v/>
      </c>
      <c r="AG853" s="6" t="str">
        <f t="shared" si="114"/>
        <v/>
      </c>
      <c r="AH853" s="6">
        <f>IF($U853=Prog!$S$18,YEAR($X853),"")</f>
        <v>1900</v>
      </c>
      <c r="AI853" s="5" t="str">
        <f>IF(OR($AG853="",$U853=Prog!$S$18),"",IF(OR($U853=Prog!$S$17,$U853=Prog!$S$16),YEAR($X853),IF($AG853="ND","ND",$AI$8+$O853)))</f>
        <v/>
      </c>
      <c r="AJ853" s="3" t="str">
        <f t="shared" si="109"/>
        <v/>
      </c>
      <c r="AK853" s="3" t="str">
        <f t="shared" si="108"/>
        <v/>
      </c>
      <c r="AL853" s="3" t="str">
        <f t="shared" si="108"/>
        <v/>
      </c>
      <c r="AM853" s="3" t="str">
        <f t="shared" si="108"/>
        <v/>
      </c>
      <c r="AN853" s="3" t="str">
        <f t="shared" si="108"/>
        <v/>
      </c>
      <c r="AO853" s="2">
        <f t="shared" si="110"/>
        <v>0</v>
      </c>
      <c r="AP853" s="4"/>
      <c r="AQ853" s="3">
        <f>IF(AJ853=1,VLOOKUP($AP853,BaseEqptCdF!$C$5:$R$161,16,FALSE),0)</f>
        <v>0</v>
      </c>
      <c r="AR853" s="3">
        <f>IF(AK853=1,VLOOKUP($AP853,BaseEqptCdF!$C$5:$R$161,16,FALSE),0)</f>
        <v>0</v>
      </c>
      <c r="AS853" s="3">
        <f>IF(AL853=1,VLOOKUP($AP853,BaseEqptCdF!$C$5:$R$161,16,FALSE),0)</f>
        <v>0</v>
      </c>
      <c r="AT853" s="3">
        <f>IF(AM853=1,VLOOKUP($AP853,BaseEqptCdF!$C$5:$R$161,16,FALSE),0)</f>
        <v>0</v>
      </c>
      <c r="AU853" s="3">
        <f>IF(AN853=1,VLOOKUP($AP853,BaseEqptCdF!$C$5:$R$161,16,FALSE),0)</f>
        <v>0</v>
      </c>
      <c r="AV853" s="2">
        <f t="shared" si="111"/>
        <v>0</v>
      </c>
      <c r="AW853" s="3" t="str">
        <f>IF($L853="","",IF(SUM($AJ853:AJ853)=0,$AE853,VLOOKUP($AP853,BaseEqptCdF!$C$5:$R$161,16,FALSE)*$AC$3))</f>
        <v/>
      </c>
      <c r="AX853" s="3" t="str">
        <f>IF($L853="","",IF(SUM($AJ853:AK853)=0,$AE853,VLOOKUP($AP853,BaseEqptCdF!$C$5:$R$161,16,FALSE)*$AC$3))</f>
        <v/>
      </c>
      <c r="AY853" s="3" t="str">
        <f>IF($L853="","",IF(SUM($AJ853:AL853)=0,$AE853,VLOOKUP($AP853,BaseEqptCdF!$C$5:$R$161,16,FALSE)*$AC$3))</f>
        <v/>
      </c>
      <c r="AZ853" s="3" t="str">
        <f>IF($L853="","",IF(SUM($AJ853:AM853)=0,$AE853,VLOOKUP($AP853,BaseEqptCdF!$C$5:$R$161,16,FALSE)*$AC$3))</f>
        <v/>
      </c>
      <c r="BA853" s="3" t="str">
        <f>IF($L853="","",IF(SUM($AJ853:AN853)=0,$AE853,VLOOKUP($AP853,BaseEqptCdF!$C$5:$R$161,16,FALSE)*$AC$3))</f>
        <v/>
      </c>
      <c r="BB853" s="2">
        <f t="shared" si="112"/>
        <v>0</v>
      </c>
      <c r="BC853" s="3" t="str">
        <f>IF($L853="","",IF(SUM($AJ853:AJ853)=0,$AF853,IF(LEFT(VLOOKUP($AP853,BaseEqptCdF!$C$5:$E$161,3,FALSE),2)="SD",0,IF(LEFT(VLOOKUP($AP853,BaseEqptCdF!$C$5:$E$161,3,FALSE),2)="SB",1*52,VLOOKUP($AP853,BaseEqptCdF!$C$5:$S$161,12,FALSE)*0.2*300))))</f>
        <v/>
      </c>
      <c r="BD853" s="3" t="str">
        <f>IF($L853="","",IF(SUM($AJ853:AK853)=0,$AF853,IF(LEFT(VLOOKUP($AP853,BaseEqptCdF!$C$5:$E$161,3,FALSE),2)="SD",0,IF(LEFT(VLOOKUP($AP853,BaseEqptCdF!$C$5:$E$161,3,FALSE),2)="SB",1*52,VLOOKUP($AP853,BaseEqptCdF!$C$5:$S$161,12,FALSE)*0.2*300))))</f>
        <v/>
      </c>
      <c r="BE853" s="3" t="str">
        <f>IF($L853="","",IF(SUM($AJ853:AL853)=0,$AF853,IF(LEFT(VLOOKUP($AP853,BaseEqptCdF!$C$5:$E$161,3,FALSE),2)="SD",0,IF(LEFT(VLOOKUP($AP853,BaseEqptCdF!$C$5:$E$161,3,FALSE),2)="SB",1*52,VLOOKUP($AP853,BaseEqptCdF!$C$5:$S$161,12,FALSE)*0.2*300))))</f>
        <v/>
      </c>
      <c r="BF853" s="3" t="str">
        <f>IF($L853="","",IF(SUM($AJ853:AM853)=0,$AF853,IF(LEFT(VLOOKUP($AP853,BaseEqptCdF!$C$5:$E$161,3,FALSE),2)="SD",0,IF(LEFT(VLOOKUP($AP853,BaseEqptCdF!$C$5:$E$161,3,FALSE),2)="SB",1*52,VLOOKUP($AP853,BaseEqptCdF!$C$5:$S$161,12,FALSE)*0.2*300))))</f>
        <v/>
      </c>
      <c r="BG853" s="3" t="str">
        <f>IF($L853="","",IF(SUM($AJ853:AN853)=0,$AF853,IF(LEFT(VLOOKUP($AP853,BaseEqptCdF!$C$5:$E$161,3,FALSE),2)="SD",0,IF(LEFT(VLOOKUP($AP853,BaseEqptCdF!$C$5:$E$161,3,FALSE),2)="SB",1*52,VLOOKUP($AP853,BaseEqptCdF!$C$5:$S$161,12,FALSE)*0.2*300))))</f>
        <v/>
      </c>
      <c r="BH853" s="2">
        <f t="shared" si="113"/>
        <v>0</v>
      </c>
    </row>
    <row r="854" spans="1:60" x14ac:dyDescent="0.25">
      <c r="A854" s="296" t="str">
        <f t="array" ref="A854">IF($C854="","",INDEX(Prog!$B$8:$D$300,MATCH($C854,nivo1,0),1))</f>
        <v/>
      </c>
      <c r="B854" s="296" t="str">
        <f t="array" ref="B854">IF($C854="","",INDEX(Prog!$B$8:$D$300,MATCH($C854,nivo1,0),2))</f>
        <v/>
      </c>
      <c r="C854" s="273"/>
      <c r="D854" s="267"/>
      <c r="E854" s="273"/>
      <c r="F854" s="273"/>
      <c r="G854" s="273"/>
      <c r="H854" s="273"/>
      <c r="I854" s="273"/>
      <c r="J854" s="273"/>
      <c r="K854" s="274"/>
      <c r="L854" s="273"/>
      <c r="M854" s="273"/>
      <c r="N854" s="273"/>
      <c r="O854" s="275"/>
      <c r="P854" s="273"/>
      <c r="Q854" s="273"/>
      <c r="R854" s="273"/>
      <c r="S854" s="273"/>
      <c r="T854" s="276"/>
      <c r="U854" s="276"/>
      <c r="V854" s="276"/>
      <c r="W854" s="276"/>
      <c r="X854" s="277"/>
      <c r="Y854" s="278"/>
      <c r="AA854" s="8" t="str">
        <f>IF($L854="","",VLOOKUP($L854,BaseEqptCdF!$C$5:$E$161,2,FALSE))</f>
        <v/>
      </c>
      <c r="AB854" s="8" t="str">
        <f>IF($L854="","",VLOOKUP($L854,BaseEqptCdF!$C$5:$E$161,3,FALSE))</f>
        <v/>
      </c>
      <c r="AC854" s="7" t="str">
        <f>IF($L854="","",VLOOKUP($L854,BaseEqptCdF!$C$5:$I$161,6,FALSE))</f>
        <v/>
      </c>
      <c r="AD854" s="7" t="str">
        <f>IF($L854="","",VLOOKUP($L854,BaseEqptCdF!$C$5:$I$161,7,FALSE))</f>
        <v/>
      </c>
      <c r="AE854" s="3" t="str">
        <f>IF($L854="","",VLOOKUP($L854,BaseEqptCdF!$C$5:$R$161,16,FALSE)*$AC$3)</f>
        <v/>
      </c>
      <c r="AF854" s="3" t="str">
        <f>IF($L854="","",IF(LEFT($AB854,2)="SD",0,IF(LEFT($AB854,2)="SB",1*52,IF($N854=Prog!$P$17,VLOOKUP($L854,BaseEqptCdF!$C$5:$P$161,14,FALSE)*1*300,VLOOKUP($L854,BaseEqptCdF!$C$5:$P$161,12,FALSE)*0.2*300))))</f>
        <v/>
      </c>
      <c r="AG854" s="6" t="str">
        <f t="shared" si="114"/>
        <v/>
      </c>
      <c r="AH854" s="6">
        <f>IF($U854=Prog!$S$18,YEAR($X854),"")</f>
        <v>1900</v>
      </c>
      <c r="AI854" s="5" t="str">
        <f>IF(OR($AG854="",$U854=Prog!$S$18),"",IF(OR($U854=Prog!$S$17,$U854=Prog!$S$16),YEAR($X854),IF($AG854="ND","ND",$AI$8+$O854)))</f>
        <v/>
      </c>
      <c r="AJ854" s="3" t="str">
        <f t="shared" si="109"/>
        <v/>
      </c>
      <c r="AK854" s="3" t="str">
        <f t="shared" si="108"/>
        <v/>
      </c>
      <c r="AL854" s="3" t="str">
        <f t="shared" si="108"/>
        <v/>
      </c>
      <c r="AM854" s="3" t="str">
        <f t="shared" si="108"/>
        <v/>
      </c>
      <c r="AN854" s="3" t="str">
        <f t="shared" si="108"/>
        <v/>
      </c>
      <c r="AO854" s="2">
        <f t="shared" si="110"/>
        <v>0</v>
      </c>
      <c r="AP854" s="4"/>
      <c r="AQ854" s="3">
        <f>IF(AJ854=1,VLOOKUP($AP854,BaseEqptCdF!$C$5:$R$161,16,FALSE),0)</f>
        <v>0</v>
      </c>
      <c r="AR854" s="3">
        <f>IF(AK854=1,VLOOKUP($AP854,BaseEqptCdF!$C$5:$R$161,16,FALSE),0)</f>
        <v>0</v>
      </c>
      <c r="AS854" s="3">
        <f>IF(AL854=1,VLOOKUP($AP854,BaseEqptCdF!$C$5:$R$161,16,FALSE),0)</f>
        <v>0</v>
      </c>
      <c r="AT854" s="3">
        <f>IF(AM854=1,VLOOKUP($AP854,BaseEqptCdF!$C$5:$R$161,16,FALSE),0)</f>
        <v>0</v>
      </c>
      <c r="AU854" s="3">
        <f>IF(AN854=1,VLOOKUP($AP854,BaseEqptCdF!$C$5:$R$161,16,FALSE),0)</f>
        <v>0</v>
      </c>
      <c r="AV854" s="2">
        <f t="shared" si="111"/>
        <v>0</v>
      </c>
      <c r="AW854" s="3" t="str">
        <f>IF($L854="","",IF(SUM($AJ854:AJ854)=0,$AE854,VLOOKUP($AP854,BaseEqptCdF!$C$5:$R$161,16,FALSE)*$AC$3))</f>
        <v/>
      </c>
      <c r="AX854" s="3" t="str">
        <f>IF($L854="","",IF(SUM($AJ854:AK854)=0,$AE854,VLOOKUP($AP854,BaseEqptCdF!$C$5:$R$161,16,FALSE)*$AC$3))</f>
        <v/>
      </c>
      <c r="AY854" s="3" t="str">
        <f>IF($L854="","",IF(SUM($AJ854:AL854)=0,$AE854,VLOOKUP($AP854,BaseEqptCdF!$C$5:$R$161,16,FALSE)*$AC$3))</f>
        <v/>
      </c>
      <c r="AZ854" s="3" t="str">
        <f>IF($L854="","",IF(SUM($AJ854:AM854)=0,$AE854,VLOOKUP($AP854,BaseEqptCdF!$C$5:$R$161,16,FALSE)*$AC$3))</f>
        <v/>
      </c>
      <c r="BA854" s="3" t="str">
        <f>IF($L854="","",IF(SUM($AJ854:AN854)=0,$AE854,VLOOKUP($AP854,BaseEqptCdF!$C$5:$R$161,16,FALSE)*$AC$3))</f>
        <v/>
      </c>
      <c r="BB854" s="2">
        <f t="shared" si="112"/>
        <v>0</v>
      </c>
      <c r="BC854" s="3" t="str">
        <f>IF($L854="","",IF(SUM($AJ854:AJ854)=0,$AF854,IF(LEFT(VLOOKUP($AP854,BaseEqptCdF!$C$5:$E$161,3,FALSE),2)="SD",0,IF(LEFT(VLOOKUP($AP854,BaseEqptCdF!$C$5:$E$161,3,FALSE),2)="SB",1*52,VLOOKUP($AP854,BaseEqptCdF!$C$5:$S$161,12,FALSE)*0.2*300))))</f>
        <v/>
      </c>
      <c r="BD854" s="3" t="str">
        <f>IF($L854="","",IF(SUM($AJ854:AK854)=0,$AF854,IF(LEFT(VLOOKUP($AP854,BaseEqptCdF!$C$5:$E$161,3,FALSE),2)="SD",0,IF(LEFT(VLOOKUP($AP854,BaseEqptCdF!$C$5:$E$161,3,FALSE),2)="SB",1*52,VLOOKUP($AP854,BaseEqptCdF!$C$5:$S$161,12,FALSE)*0.2*300))))</f>
        <v/>
      </c>
      <c r="BE854" s="3" t="str">
        <f>IF($L854="","",IF(SUM($AJ854:AL854)=0,$AF854,IF(LEFT(VLOOKUP($AP854,BaseEqptCdF!$C$5:$E$161,3,FALSE),2)="SD",0,IF(LEFT(VLOOKUP($AP854,BaseEqptCdF!$C$5:$E$161,3,FALSE),2)="SB",1*52,VLOOKUP($AP854,BaseEqptCdF!$C$5:$S$161,12,FALSE)*0.2*300))))</f>
        <v/>
      </c>
      <c r="BF854" s="3" t="str">
        <f>IF($L854="","",IF(SUM($AJ854:AM854)=0,$AF854,IF(LEFT(VLOOKUP($AP854,BaseEqptCdF!$C$5:$E$161,3,FALSE),2)="SD",0,IF(LEFT(VLOOKUP($AP854,BaseEqptCdF!$C$5:$E$161,3,FALSE),2)="SB",1*52,VLOOKUP($AP854,BaseEqptCdF!$C$5:$S$161,12,FALSE)*0.2*300))))</f>
        <v/>
      </c>
      <c r="BG854" s="3" t="str">
        <f>IF($L854="","",IF(SUM($AJ854:AN854)=0,$AF854,IF(LEFT(VLOOKUP($AP854,BaseEqptCdF!$C$5:$E$161,3,FALSE),2)="SD",0,IF(LEFT(VLOOKUP($AP854,BaseEqptCdF!$C$5:$E$161,3,FALSE),2)="SB",1*52,VLOOKUP($AP854,BaseEqptCdF!$C$5:$S$161,12,FALSE)*0.2*300))))</f>
        <v/>
      </c>
      <c r="BH854" s="2">
        <f t="shared" si="113"/>
        <v>0</v>
      </c>
    </row>
    <row r="855" spans="1:60" x14ac:dyDescent="0.25">
      <c r="A855" s="296" t="str">
        <f t="array" ref="A855">IF($C855="","",INDEX(Prog!$B$8:$D$300,MATCH($C855,nivo1,0),1))</f>
        <v/>
      </c>
      <c r="B855" s="296" t="str">
        <f t="array" ref="B855">IF($C855="","",INDEX(Prog!$B$8:$D$300,MATCH($C855,nivo1,0),2))</f>
        <v/>
      </c>
      <c r="C855" s="273"/>
      <c r="D855" s="267"/>
      <c r="E855" s="273"/>
      <c r="F855" s="273"/>
      <c r="G855" s="273"/>
      <c r="H855" s="273"/>
      <c r="I855" s="273"/>
      <c r="J855" s="273"/>
      <c r="K855" s="274"/>
      <c r="L855" s="273"/>
      <c r="M855" s="273"/>
      <c r="N855" s="273"/>
      <c r="O855" s="275"/>
      <c r="P855" s="273"/>
      <c r="Q855" s="273"/>
      <c r="R855" s="273"/>
      <c r="S855" s="273"/>
      <c r="T855" s="276"/>
      <c r="U855" s="276"/>
      <c r="V855" s="276"/>
      <c r="W855" s="276"/>
      <c r="X855" s="277"/>
      <c r="Y855" s="278"/>
      <c r="AA855" s="8" t="str">
        <f>IF($L855="","",VLOOKUP($L855,BaseEqptCdF!$C$5:$E$161,2,FALSE))</f>
        <v/>
      </c>
      <c r="AB855" s="8" t="str">
        <f>IF($L855="","",VLOOKUP($L855,BaseEqptCdF!$C$5:$E$161,3,FALSE))</f>
        <v/>
      </c>
      <c r="AC855" s="7" t="str">
        <f>IF($L855="","",VLOOKUP($L855,BaseEqptCdF!$C$5:$I$161,6,FALSE))</f>
        <v/>
      </c>
      <c r="AD855" s="7" t="str">
        <f>IF($L855="","",VLOOKUP($L855,BaseEqptCdF!$C$5:$I$161,7,FALSE))</f>
        <v/>
      </c>
      <c r="AE855" s="3" t="str">
        <f>IF($L855="","",VLOOKUP($L855,BaseEqptCdF!$C$5:$R$161,16,FALSE)*$AC$3)</f>
        <v/>
      </c>
      <c r="AF855" s="3" t="str">
        <f>IF($L855="","",IF(LEFT($AB855,2)="SD",0,IF(LEFT($AB855,2)="SB",1*52,IF($N855=Prog!$P$17,VLOOKUP($L855,BaseEqptCdF!$C$5:$P$161,14,FALSE)*1*300,VLOOKUP($L855,BaseEqptCdF!$C$5:$P$161,12,FALSE)*0.2*300))))</f>
        <v/>
      </c>
      <c r="AG855" s="6" t="str">
        <f t="shared" si="114"/>
        <v/>
      </c>
      <c r="AH855" s="6">
        <f>IF($U855=Prog!$S$18,YEAR($X855),"")</f>
        <v>1900</v>
      </c>
      <c r="AI855" s="5" t="str">
        <f>IF(OR($AG855="",$U855=Prog!$S$18),"",IF(OR($U855=Prog!$S$17,$U855=Prog!$S$16),YEAR($X855),IF($AG855="ND","ND",$AI$8+$O855)))</f>
        <v/>
      </c>
      <c r="AJ855" s="3" t="str">
        <f t="shared" si="109"/>
        <v/>
      </c>
      <c r="AK855" s="3" t="str">
        <f t="shared" si="108"/>
        <v/>
      </c>
      <c r="AL855" s="3" t="str">
        <f t="shared" si="108"/>
        <v/>
      </c>
      <c r="AM855" s="3" t="str">
        <f t="shared" si="108"/>
        <v/>
      </c>
      <c r="AN855" s="3" t="str">
        <f t="shared" si="108"/>
        <v/>
      </c>
      <c r="AO855" s="2">
        <f t="shared" si="110"/>
        <v>0</v>
      </c>
      <c r="AP855" s="4"/>
      <c r="AQ855" s="3">
        <f>IF(AJ855=1,VLOOKUP($AP855,BaseEqptCdF!$C$5:$R$161,16,FALSE),0)</f>
        <v>0</v>
      </c>
      <c r="AR855" s="3">
        <f>IF(AK855=1,VLOOKUP($AP855,BaseEqptCdF!$C$5:$R$161,16,FALSE),0)</f>
        <v>0</v>
      </c>
      <c r="AS855" s="3">
        <f>IF(AL855=1,VLOOKUP($AP855,BaseEqptCdF!$C$5:$R$161,16,FALSE),0)</f>
        <v>0</v>
      </c>
      <c r="AT855" s="3">
        <f>IF(AM855=1,VLOOKUP($AP855,BaseEqptCdF!$C$5:$R$161,16,FALSE),0)</f>
        <v>0</v>
      </c>
      <c r="AU855" s="3">
        <f>IF(AN855=1,VLOOKUP($AP855,BaseEqptCdF!$C$5:$R$161,16,FALSE),0)</f>
        <v>0</v>
      </c>
      <c r="AV855" s="2">
        <f t="shared" si="111"/>
        <v>0</v>
      </c>
      <c r="AW855" s="3" t="str">
        <f>IF($L855="","",IF(SUM($AJ855:AJ855)=0,$AE855,VLOOKUP($AP855,BaseEqptCdF!$C$5:$R$161,16,FALSE)*$AC$3))</f>
        <v/>
      </c>
      <c r="AX855" s="3" t="str">
        <f>IF($L855="","",IF(SUM($AJ855:AK855)=0,$AE855,VLOOKUP($AP855,BaseEqptCdF!$C$5:$R$161,16,FALSE)*$AC$3))</f>
        <v/>
      </c>
      <c r="AY855" s="3" t="str">
        <f>IF($L855="","",IF(SUM($AJ855:AL855)=0,$AE855,VLOOKUP($AP855,BaseEqptCdF!$C$5:$R$161,16,FALSE)*$AC$3))</f>
        <v/>
      </c>
      <c r="AZ855" s="3" t="str">
        <f>IF($L855="","",IF(SUM($AJ855:AM855)=0,$AE855,VLOOKUP($AP855,BaseEqptCdF!$C$5:$R$161,16,FALSE)*$AC$3))</f>
        <v/>
      </c>
      <c r="BA855" s="3" t="str">
        <f>IF($L855="","",IF(SUM($AJ855:AN855)=0,$AE855,VLOOKUP($AP855,BaseEqptCdF!$C$5:$R$161,16,FALSE)*$AC$3))</f>
        <v/>
      </c>
      <c r="BB855" s="2">
        <f t="shared" si="112"/>
        <v>0</v>
      </c>
      <c r="BC855" s="3" t="str">
        <f>IF($L855="","",IF(SUM($AJ855:AJ855)=0,$AF855,IF(LEFT(VLOOKUP($AP855,BaseEqptCdF!$C$5:$E$161,3,FALSE),2)="SD",0,IF(LEFT(VLOOKUP($AP855,BaseEqptCdF!$C$5:$E$161,3,FALSE),2)="SB",1*52,VLOOKUP($AP855,BaseEqptCdF!$C$5:$S$161,12,FALSE)*0.2*300))))</f>
        <v/>
      </c>
      <c r="BD855" s="3" t="str">
        <f>IF($L855="","",IF(SUM($AJ855:AK855)=0,$AF855,IF(LEFT(VLOOKUP($AP855,BaseEqptCdF!$C$5:$E$161,3,FALSE),2)="SD",0,IF(LEFT(VLOOKUP($AP855,BaseEqptCdF!$C$5:$E$161,3,FALSE),2)="SB",1*52,VLOOKUP($AP855,BaseEqptCdF!$C$5:$S$161,12,FALSE)*0.2*300))))</f>
        <v/>
      </c>
      <c r="BE855" s="3" t="str">
        <f>IF($L855="","",IF(SUM($AJ855:AL855)=0,$AF855,IF(LEFT(VLOOKUP($AP855,BaseEqptCdF!$C$5:$E$161,3,FALSE),2)="SD",0,IF(LEFT(VLOOKUP($AP855,BaseEqptCdF!$C$5:$E$161,3,FALSE),2)="SB",1*52,VLOOKUP($AP855,BaseEqptCdF!$C$5:$S$161,12,FALSE)*0.2*300))))</f>
        <v/>
      </c>
      <c r="BF855" s="3" t="str">
        <f>IF($L855="","",IF(SUM($AJ855:AM855)=0,$AF855,IF(LEFT(VLOOKUP($AP855,BaseEqptCdF!$C$5:$E$161,3,FALSE),2)="SD",0,IF(LEFT(VLOOKUP($AP855,BaseEqptCdF!$C$5:$E$161,3,FALSE),2)="SB",1*52,VLOOKUP($AP855,BaseEqptCdF!$C$5:$S$161,12,FALSE)*0.2*300))))</f>
        <v/>
      </c>
      <c r="BG855" s="3" t="str">
        <f>IF($L855="","",IF(SUM($AJ855:AN855)=0,$AF855,IF(LEFT(VLOOKUP($AP855,BaseEqptCdF!$C$5:$E$161,3,FALSE),2)="SD",0,IF(LEFT(VLOOKUP($AP855,BaseEqptCdF!$C$5:$E$161,3,FALSE),2)="SB",1*52,VLOOKUP($AP855,BaseEqptCdF!$C$5:$S$161,12,FALSE)*0.2*300))))</f>
        <v/>
      </c>
      <c r="BH855" s="2">
        <f t="shared" si="113"/>
        <v>0</v>
      </c>
    </row>
    <row r="856" spans="1:60" x14ac:dyDescent="0.25">
      <c r="A856" s="296" t="str">
        <f t="array" ref="A856">IF($C856="","",INDEX(Prog!$B$8:$D$300,MATCH($C856,nivo1,0),1))</f>
        <v/>
      </c>
      <c r="B856" s="296" t="str">
        <f t="array" ref="B856">IF($C856="","",INDEX(Prog!$B$8:$D$300,MATCH($C856,nivo1,0),2))</f>
        <v/>
      </c>
      <c r="C856" s="273"/>
      <c r="D856" s="267"/>
      <c r="E856" s="273"/>
      <c r="F856" s="273"/>
      <c r="G856" s="273"/>
      <c r="H856" s="273"/>
      <c r="I856" s="273"/>
      <c r="J856" s="273"/>
      <c r="K856" s="274"/>
      <c r="L856" s="273"/>
      <c r="M856" s="273"/>
      <c r="N856" s="273"/>
      <c r="O856" s="275"/>
      <c r="P856" s="273"/>
      <c r="Q856" s="273"/>
      <c r="R856" s="273"/>
      <c r="S856" s="273"/>
      <c r="T856" s="276"/>
      <c r="U856" s="276"/>
      <c r="V856" s="276"/>
      <c r="W856" s="276"/>
      <c r="X856" s="277"/>
      <c r="Y856" s="278"/>
      <c r="AA856" s="8" t="str">
        <f>IF($L856="","",VLOOKUP($L856,BaseEqptCdF!$C$5:$E$161,2,FALSE))</f>
        <v/>
      </c>
      <c r="AB856" s="8" t="str">
        <f>IF($L856="","",VLOOKUP($L856,BaseEqptCdF!$C$5:$E$161,3,FALSE))</f>
        <v/>
      </c>
      <c r="AC856" s="7" t="str">
        <f>IF($L856="","",VLOOKUP($L856,BaseEqptCdF!$C$5:$I$161,6,FALSE))</f>
        <v/>
      </c>
      <c r="AD856" s="7" t="str">
        <f>IF($L856="","",VLOOKUP($L856,BaseEqptCdF!$C$5:$I$161,7,FALSE))</f>
        <v/>
      </c>
      <c r="AE856" s="3" t="str">
        <f>IF($L856="","",VLOOKUP($L856,BaseEqptCdF!$C$5:$R$161,16,FALSE)*$AC$3)</f>
        <v/>
      </c>
      <c r="AF856" s="3" t="str">
        <f>IF($L856="","",IF(LEFT($AB856,2)="SD",0,IF(LEFT($AB856,2)="SB",1*52,IF($N856=Prog!$P$17,VLOOKUP($L856,BaseEqptCdF!$C$5:$P$161,14,FALSE)*1*300,VLOOKUP($L856,BaseEqptCdF!$C$5:$P$161,12,FALSE)*0.2*300))))</f>
        <v/>
      </c>
      <c r="AG856" s="6" t="str">
        <f t="shared" si="114"/>
        <v/>
      </c>
      <c r="AH856" s="6">
        <f>IF($U856=Prog!$S$18,YEAR($X856),"")</f>
        <v>1900</v>
      </c>
      <c r="AI856" s="5" t="str">
        <f>IF(OR($AG856="",$U856=Prog!$S$18),"",IF(OR($U856=Prog!$S$17,$U856=Prog!$S$16),YEAR($X856),IF($AG856="ND","ND",$AI$8+$O856)))</f>
        <v/>
      </c>
      <c r="AJ856" s="3" t="str">
        <f t="shared" si="109"/>
        <v/>
      </c>
      <c r="AK856" s="3" t="str">
        <f t="shared" si="108"/>
        <v/>
      </c>
      <c r="AL856" s="3" t="str">
        <f t="shared" si="108"/>
        <v/>
      </c>
      <c r="AM856" s="3" t="str">
        <f t="shared" si="108"/>
        <v/>
      </c>
      <c r="AN856" s="3" t="str">
        <f t="shared" si="108"/>
        <v/>
      </c>
      <c r="AO856" s="2">
        <f t="shared" si="110"/>
        <v>0</v>
      </c>
      <c r="AP856" s="4"/>
      <c r="AQ856" s="3">
        <f>IF(AJ856=1,VLOOKUP($AP856,BaseEqptCdF!$C$5:$R$161,16,FALSE),0)</f>
        <v>0</v>
      </c>
      <c r="AR856" s="3">
        <f>IF(AK856=1,VLOOKUP($AP856,BaseEqptCdF!$C$5:$R$161,16,FALSE),0)</f>
        <v>0</v>
      </c>
      <c r="AS856" s="3">
        <f>IF(AL856=1,VLOOKUP($AP856,BaseEqptCdF!$C$5:$R$161,16,FALSE),0)</f>
        <v>0</v>
      </c>
      <c r="AT856" s="3">
        <f>IF(AM856=1,VLOOKUP($AP856,BaseEqptCdF!$C$5:$R$161,16,FALSE),0)</f>
        <v>0</v>
      </c>
      <c r="AU856" s="3">
        <f>IF(AN856=1,VLOOKUP($AP856,BaseEqptCdF!$C$5:$R$161,16,FALSE),0)</f>
        <v>0</v>
      </c>
      <c r="AV856" s="2">
        <f t="shared" si="111"/>
        <v>0</v>
      </c>
      <c r="AW856" s="3" t="str">
        <f>IF($L856="","",IF(SUM($AJ856:AJ856)=0,$AE856,VLOOKUP($AP856,BaseEqptCdF!$C$5:$R$161,16,FALSE)*$AC$3))</f>
        <v/>
      </c>
      <c r="AX856" s="3" t="str">
        <f>IF($L856="","",IF(SUM($AJ856:AK856)=0,$AE856,VLOOKUP($AP856,BaseEqptCdF!$C$5:$R$161,16,FALSE)*$AC$3))</f>
        <v/>
      </c>
      <c r="AY856" s="3" t="str">
        <f>IF($L856="","",IF(SUM($AJ856:AL856)=0,$AE856,VLOOKUP($AP856,BaseEqptCdF!$C$5:$R$161,16,FALSE)*$AC$3))</f>
        <v/>
      </c>
      <c r="AZ856" s="3" t="str">
        <f>IF($L856="","",IF(SUM($AJ856:AM856)=0,$AE856,VLOOKUP($AP856,BaseEqptCdF!$C$5:$R$161,16,FALSE)*$AC$3))</f>
        <v/>
      </c>
      <c r="BA856" s="3" t="str">
        <f>IF($L856="","",IF(SUM($AJ856:AN856)=0,$AE856,VLOOKUP($AP856,BaseEqptCdF!$C$5:$R$161,16,FALSE)*$AC$3))</f>
        <v/>
      </c>
      <c r="BB856" s="2">
        <f t="shared" si="112"/>
        <v>0</v>
      </c>
      <c r="BC856" s="3" t="str">
        <f>IF($L856="","",IF(SUM($AJ856:AJ856)=0,$AF856,IF(LEFT(VLOOKUP($AP856,BaseEqptCdF!$C$5:$E$161,3,FALSE),2)="SD",0,IF(LEFT(VLOOKUP($AP856,BaseEqptCdF!$C$5:$E$161,3,FALSE),2)="SB",1*52,VLOOKUP($AP856,BaseEqptCdF!$C$5:$S$161,12,FALSE)*0.2*300))))</f>
        <v/>
      </c>
      <c r="BD856" s="3" t="str">
        <f>IF($L856="","",IF(SUM($AJ856:AK856)=0,$AF856,IF(LEFT(VLOOKUP($AP856,BaseEqptCdF!$C$5:$E$161,3,FALSE),2)="SD",0,IF(LEFT(VLOOKUP($AP856,BaseEqptCdF!$C$5:$E$161,3,FALSE),2)="SB",1*52,VLOOKUP($AP856,BaseEqptCdF!$C$5:$S$161,12,FALSE)*0.2*300))))</f>
        <v/>
      </c>
      <c r="BE856" s="3" t="str">
        <f>IF($L856="","",IF(SUM($AJ856:AL856)=0,$AF856,IF(LEFT(VLOOKUP($AP856,BaseEqptCdF!$C$5:$E$161,3,FALSE),2)="SD",0,IF(LEFT(VLOOKUP($AP856,BaseEqptCdF!$C$5:$E$161,3,FALSE),2)="SB",1*52,VLOOKUP($AP856,BaseEqptCdF!$C$5:$S$161,12,FALSE)*0.2*300))))</f>
        <v/>
      </c>
      <c r="BF856" s="3" t="str">
        <f>IF($L856="","",IF(SUM($AJ856:AM856)=0,$AF856,IF(LEFT(VLOOKUP($AP856,BaseEqptCdF!$C$5:$E$161,3,FALSE),2)="SD",0,IF(LEFT(VLOOKUP($AP856,BaseEqptCdF!$C$5:$E$161,3,FALSE),2)="SB",1*52,VLOOKUP($AP856,BaseEqptCdF!$C$5:$S$161,12,FALSE)*0.2*300))))</f>
        <v/>
      </c>
      <c r="BG856" s="3" t="str">
        <f>IF($L856="","",IF(SUM($AJ856:AN856)=0,$AF856,IF(LEFT(VLOOKUP($AP856,BaseEqptCdF!$C$5:$E$161,3,FALSE),2)="SD",0,IF(LEFT(VLOOKUP($AP856,BaseEqptCdF!$C$5:$E$161,3,FALSE),2)="SB",1*52,VLOOKUP($AP856,BaseEqptCdF!$C$5:$S$161,12,FALSE)*0.2*300))))</f>
        <v/>
      </c>
      <c r="BH856" s="2">
        <f t="shared" si="113"/>
        <v>0</v>
      </c>
    </row>
    <row r="857" spans="1:60" x14ac:dyDescent="0.25">
      <c r="A857" s="296" t="str">
        <f t="array" ref="A857">IF($C857="","",INDEX(Prog!$B$8:$D$300,MATCH($C857,nivo1,0),1))</f>
        <v/>
      </c>
      <c r="B857" s="296" t="str">
        <f t="array" ref="B857">IF($C857="","",INDEX(Prog!$B$8:$D$300,MATCH($C857,nivo1,0),2))</f>
        <v/>
      </c>
      <c r="C857" s="273"/>
      <c r="D857" s="267"/>
      <c r="E857" s="273"/>
      <c r="F857" s="273"/>
      <c r="G857" s="273"/>
      <c r="H857" s="273"/>
      <c r="I857" s="273"/>
      <c r="J857" s="273"/>
      <c r="K857" s="274"/>
      <c r="L857" s="273"/>
      <c r="M857" s="273"/>
      <c r="N857" s="273"/>
      <c r="O857" s="275"/>
      <c r="P857" s="273"/>
      <c r="Q857" s="273"/>
      <c r="R857" s="273"/>
      <c r="S857" s="273"/>
      <c r="T857" s="276"/>
      <c r="U857" s="276"/>
      <c r="V857" s="276"/>
      <c r="W857" s="276"/>
      <c r="X857" s="277"/>
      <c r="Y857" s="278"/>
      <c r="AA857" s="8" t="str">
        <f>IF($L857="","",VLOOKUP($L857,BaseEqptCdF!$C$5:$E$161,2,FALSE))</f>
        <v/>
      </c>
      <c r="AB857" s="8" t="str">
        <f>IF($L857="","",VLOOKUP($L857,BaseEqptCdF!$C$5:$E$161,3,FALSE))</f>
        <v/>
      </c>
      <c r="AC857" s="7" t="str">
        <f>IF($L857="","",VLOOKUP($L857,BaseEqptCdF!$C$5:$I$161,6,FALSE))</f>
        <v/>
      </c>
      <c r="AD857" s="7" t="str">
        <f>IF($L857="","",VLOOKUP($L857,BaseEqptCdF!$C$5:$I$161,7,FALSE))</f>
        <v/>
      </c>
      <c r="AE857" s="3" t="str">
        <f>IF($L857="","",VLOOKUP($L857,BaseEqptCdF!$C$5:$R$161,16,FALSE)*$AC$3)</f>
        <v/>
      </c>
      <c r="AF857" s="3" t="str">
        <f>IF($L857="","",IF(LEFT($AB857,2)="SD",0,IF(LEFT($AB857,2)="SB",1*52,IF($N857=Prog!$P$17,VLOOKUP($L857,BaseEqptCdF!$C$5:$P$161,14,FALSE)*1*300,VLOOKUP($L857,BaseEqptCdF!$C$5:$P$161,12,FALSE)*0.2*300))))</f>
        <v/>
      </c>
      <c r="AG857" s="6" t="str">
        <f t="shared" si="114"/>
        <v/>
      </c>
      <c r="AH857" s="6">
        <f>IF($U857=Prog!$S$18,YEAR($X857),"")</f>
        <v>1900</v>
      </c>
      <c r="AI857" s="5" t="str">
        <f>IF(OR($AG857="",$U857=Prog!$S$18),"",IF(OR($U857=Prog!$S$17,$U857=Prog!$S$16),YEAR($X857),IF($AG857="ND","ND",$AI$8+$O857)))</f>
        <v/>
      </c>
      <c r="AJ857" s="3" t="str">
        <f t="shared" si="109"/>
        <v/>
      </c>
      <c r="AK857" s="3" t="str">
        <f t="shared" si="108"/>
        <v/>
      </c>
      <c r="AL857" s="3" t="str">
        <f t="shared" si="108"/>
        <v/>
      </c>
      <c r="AM857" s="3" t="str">
        <f t="shared" si="108"/>
        <v/>
      </c>
      <c r="AN857" s="3" t="str">
        <f t="shared" si="108"/>
        <v/>
      </c>
      <c r="AO857" s="2">
        <f t="shared" si="110"/>
        <v>0</v>
      </c>
      <c r="AP857" s="4"/>
      <c r="AQ857" s="3">
        <f>IF(AJ857=1,VLOOKUP($AP857,BaseEqptCdF!$C$5:$R$161,16,FALSE),0)</f>
        <v>0</v>
      </c>
      <c r="AR857" s="3">
        <f>IF(AK857=1,VLOOKUP($AP857,BaseEqptCdF!$C$5:$R$161,16,FALSE),0)</f>
        <v>0</v>
      </c>
      <c r="AS857" s="3">
        <f>IF(AL857=1,VLOOKUP($AP857,BaseEqptCdF!$C$5:$R$161,16,FALSE),0)</f>
        <v>0</v>
      </c>
      <c r="AT857" s="3">
        <f>IF(AM857=1,VLOOKUP($AP857,BaseEqptCdF!$C$5:$R$161,16,FALSE),0)</f>
        <v>0</v>
      </c>
      <c r="AU857" s="3">
        <f>IF(AN857=1,VLOOKUP($AP857,BaseEqptCdF!$C$5:$R$161,16,FALSE),0)</f>
        <v>0</v>
      </c>
      <c r="AV857" s="2">
        <f t="shared" si="111"/>
        <v>0</v>
      </c>
      <c r="AW857" s="3" t="str">
        <f>IF($L857="","",IF(SUM($AJ857:AJ857)=0,$AE857,VLOOKUP($AP857,BaseEqptCdF!$C$5:$R$161,16,FALSE)*$AC$3))</f>
        <v/>
      </c>
      <c r="AX857" s="3" t="str">
        <f>IF($L857="","",IF(SUM($AJ857:AK857)=0,$AE857,VLOOKUP($AP857,BaseEqptCdF!$C$5:$R$161,16,FALSE)*$AC$3))</f>
        <v/>
      </c>
      <c r="AY857" s="3" t="str">
        <f>IF($L857="","",IF(SUM($AJ857:AL857)=0,$AE857,VLOOKUP($AP857,BaseEqptCdF!$C$5:$R$161,16,FALSE)*$AC$3))</f>
        <v/>
      </c>
      <c r="AZ857" s="3" t="str">
        <f>IF($L857="","",IF(SUM($AJ857:AM857)=0,$AE857,VLOOKUP($AP857,BaseEqptCdF!$C$5:$R$161,16,FALSE)*$AC$3))</f>
        <v/>
      </c>
      <c r="BA857" s="3" t="str">
        <f>IF($L857="","",IF(SUM($AJ857:AN857)=0,$AE857,VLOOKUP($AP857,BaseEqptCdF!$C$5:$R$161,16,FALSE)*$AC$3))</f>
        <v/>
      </c>
      <c r="BB857" s="2">
        <f t="shared" si="112"/>
        <v>0</v>
      </c>
      <c r="BC857" s="3" t="str">
        <f>IF($L857="","",IF(SUM($AJ857:AJ857)=0,$AF857,IF(LEFT(VLOOKUP($AP857,BaseEqptCdF!$C$5:$E$161,3,FALSE),2)="SD",0,IF(LEFT(VLOOKUP($AP857,BaseEqptCdF!$C$5:$E$161,3,FALSE),2)="SB",1*52,VLOOKUP($AP857,BaseEqptCdF!$C$5:$S$161,12,FALSE)*0.2*300))))</f>
        <v/>
      </c>
      <c r="BD857" s="3" t="str">
        <f>IF($L857="","",IF(SUM($AJ857:AK857)=0,$AF857,IF(LEFT(VLOOKUP($AP857,BaseEqptCdF!$C$5:$E$161,3,FALSE),2)="SD",0,IF(LEFT(VLOOKUP($AP857,BaseEqptCdF!$C$5:$E$161,3,FALSE),2)="SB",1*52,VLOOKUP($AP857,BaseEqptCdF!$C$5:$S$161,12,FALSE)*0.2*300))))</f>
        <v/>
      </c>
      <c r="BE857" s="3" t="str">
        <f>IF($L857="","",IF(SUM($AJ857:AL857)=0,$AF857,IF(LEFT(VLOOKUP($AP857,BaseEqptCdF!$C$5:$E$161,3,FALSE),2)="SD",0,IF(LEFT(VLOOKUP($AP857,BaseEqptCdF!$C$5:$E$161,3,FALSE),2)="SB",1*52,VLOOKUP($AP857,BaseEqptCdF!$C$5:$S$161,12,FALSE)*0.2*300))))</f>
        <v/>
      </c>
      <c r="BF857" s="3" t="str">
        <f>IF($L857="","",IF(SUM($AJ857:AM857)=0,$AF857,IF(LEFT(VLOOKUP($AP857,BaseEqptCdF!$C$5:$E$161,3,FALSE),2)="SD",0,IF(LEFT(VLOOKUP($AP857,BaseEqptCdF!$C$5:$E$161,3,FALSE),2)="SB",1*52,VLOOKUP($AP857,BaseEqptCdF!$C$5:$S$161,12,FALSE)*0.2*300))))</f>
        <v/>
      </c>
      <c r="BG857" s="3" t="str">
        <f>IF($L857="","",IF(SUM($AJ857:AN857)=0,$AF857,IF(LEFT(VLOOKUP($AP857,BaseEqptCdF!$C$5:$E$161,3,FALSE),2)="SD",0,IF(LEFT(VLOOKUP($AP857,BaseEqptCdF!$C$5:$E$161,3,FALSE),2)="SB",1*52,VLOOKUP($AP857,BaseEqptCdF!$C$5:$S$161,12,FALSE)*0.2*300))))</f>
        <v/>
      </c>
      <c r="BH857" s="2">
        <f t="shared" si="113"/>
        <v>0</v>
      </c>
    </row>
    <row r="858" spans="1:60" x14ac:dyDescent="0.25">
      <c r="A858" s="296" t="str">
        <f t="array" ref="A858">IF($C858="","",INDEX(Prog!$B$8:$D$300,MATCH($C858,nivo1,0),1))</f>
        <v/>
      </c>
      <c r="B858" s="296" t="str">
        <f t="array" ref="B858">IF($C858="","",INDEX(Prog!$B$8:$D$300,MATCH($C858,nivo1,0),2))</f>
        <v/>
      </c>
      <c r="C858" s="273"/>
      <c r="D858" s="267"/>
      <c r="E858" s="273"/>
      <c r="F858" s="273"/>
      <c r="G858" s="273"/>
      <c r="H858" s="273"/>
      <c r="I858" s="273"/>
      <c r="J858" s="273"/>
      <c r="K858" s="274"/>
      <c r="L858" s="273"/>
      <c r="M858" s="273"/>
      <c r="N858" s="273"/>
      <c r="O858" s="275"/>
      <c r="P858" s="273"/>
      <c r="Q858" s="273"/>
      <c r="R858" s="273"/>
      <c r="S858" s="273"/>
      <c r="T858" s="276"/>
      <c r="U858" s="276"/>
      <c r="V858" s="276"/>
      <c r="W858" s="276"/>
      <c r="X858" s="277"/>
      <c r="Y858" s="278"/>
      <c r="AA858" s="8" t="str">
        <f>IF($L858="","",VLOOKUP($L858,BaseEqptCdF!$C$5:$E$161,2,FALSE))</f>
        <v/>
      </c>
      <c r="AB858" s="8" t="str">
        <f>IF($L858="","",VLOOKUP($L858,BaseEqptCdF!$C$5:$E$161,3,FALSE))</f>
        <v/>
      </c>
      <c r="AC858" s="7" t="str">
        <f>IF($L858="","",VLOOKUP($L858,BaseEqptCdF!$C$5:$I$161,6,FALSE))</f>
        <v/>
      </c>
      <c r="AD858" s="7" t="str">
        <f>IF($L858="","",VLOOKUP($L858,BaseEqptCdF!$C$5:$I$161,7,FALSE))</f>
        <v/>
      </c>
      <c r="AE858" s="3" t="str">
        <f>IF($L858="","",VLOOKUP($L858,BaseEqptCdF!$C$5:$R$161,16,FALSE)*$AC$3)</f>
        <v/>
      </c>
      <c r="AF858" s="3" t="str">
        <f>IF($L858="","",IF(LEFT($AB858,2)="SD",0,IF(LEFT($AB858,2)="SB",1*52,IF($N858=Prog!$P$17,VLOOKUP($L858,BaseEqptCdF!$C$5:$P$161,14,FALSE)*1*300,VLOOKUP($L858,BaseEqptCdF!$C$5:$P$161,12,FALSE)*0.2*300))))</f>
        <v/>
      </c>
      <c r="AG858" s="6" t="str">
        <f t="shared" si="114"/>
        <v/>
      </c>
      <c r="AH858" s="6">
        <f>IF($U858=Prog!$S$18,YEAR($X858),"")</f>
        <v>1900</v>
      </c>
      <c r="AI858" s="5" t="str">
        <f>IF(OR($AG858="",$U858=Prog!$S$18),"",IF(OR($U858=Prog!$S$17,$U858=Prog!$S$16),YEAR($X858),IF($AG858="ND","ND",$AI$8+$O858)))</f>
        <v/>
      </c>
      <c r="AJ858" s="3" t="str">
        <f t="shared" si="109"/>
        <v/>
      </c>
      <c r="AK858" s="3" t="str">
        <f t="shared" si="108"/>
        <v/>
      </c>
      <c r="AL858" s="3" t="str">
        <f t="shared" si="108"/>
        <v/>
      </c>
      <c r="AM858" s="3" t="str">
        <f t="shared" si="108"/>
        <v/>
      </c>
      <c r="AN858" s="3" t="str">
        <f t="shared" si="108"/>
        <v/>
      </c>
      <c r="AO858" s="2">
        <f t="shared" si="110"/>
        <v>0</v>
      </c>
      <c r="AP858" s="4"/>
      <c r="AQ858" s="3">
        <f>IF(AJ858=1,VLOOKUP($AP858,BaseEqptCdF!$C$5:$R$161,16,FALSE),0)</f>
        <v>0</v>
      </c>
      <c r="AR858" s="3">
        <f>IF(AK858=1,VLOOKUP($AP858,BaseEqptCdF!$C$5:$R$161,16,FALSE),0)</f>
        <v>0</v>
      </c>
      <c r="AS858" s="3">
        <f>IF(AL858=1,VLOOKUP($AP858,BaseEqptCdF!$C$5:$R$161,16,FALSE),0)</f>
        <v>0</v>
      </c>
      <c r="AT858" s="3">
        <f>IF(AM858=1,VLOOKUP($AP858,BaseEqptCdF!$C$5:$R$161,16,FALSE),0)</f>
        <v>0</v>
      </c>
      <c r="AU858" s="3">
        <f>IF(AN858=1,VLOOKUP($AP858,BaseEqptCdF!$C$5:$R$161,16,FALSE),0)</f>
        <v>0</v>
      </c>
      <c r="AV858" s="2">
        <f t="shared" si="111"/>
        <v>0</v>
      </c>
      <c r="AW858" s="3" t="str">
        <f>IF($L858="","",IF(SUM($AJ858:AJ858)=0,$AE858,VLOOKUP($AP858,BaseEqptCdF!$C$5:$R$161,16,FALSE)*$AC$3))</f>
        <v/>
      </c>
      <c r="AX858" s="3" t="str">
        <f>IF($L858="","",IF(SUM($AJ858:AK858)=0,$AE858,VLOOKUP($AP858,BaseEqptCdF!$C$5:$R$161,16,FALSE)*$AC$3))</f>
        <v/>
      </c>
      <c r="AY858" s="3" t="str">
        <f>IF($L858="","",IF(SUM($AJ858:AL858)=0,$AE858,VLOOKUP($AP858,BaseEqptCdF!$C$5:$R$161,16,FALSE)*$AC$3))</f>
        <v/>
      </c>
      <c r="AZ858" s="3" t="str">
        <f>IF($L858="","",IF(SUM($AJ858:AM858)=0,$AE858,VLOOKUP($AP858,BaseEqptCdF!$C$5:$R$161,16,FALSE)*$AC$3))</f>
        <v/>
      </c>
      <c r="BA858" s="3" t="str">
        <f>IF($L858="","",IF(SUM($AJ858:AN858)=0,$AE858,VLOOKUP($AP858,BaseEqptCdF!$C$5:$R$161,16,FALSE)*$AC$3))</f>
        <v/>
      </c>
      <c r="BB858" s="2">
        <f t="shared" si="112"/>
        <v>0</v>
      </c>
      <c r="BC858" s="3" t="str">
        <f>IF($L858="","",IF(SUM($AJ858:AJ858)=0,$AF858,IF(LEFT(VLOOKUP($AP858,BaseEqptCdF!$C$5:$E$161,3,FALSE),2)="SD",0,IF(LEFT(VLOOKUP($AP858,BaseEqptCdF!$C$5:$E$161,3,FALSE),2)="SB",1*52,VLOOKUP($AP858,BaseEqptCdF!$C$5:$S$161,12,FALSE)*0.2*300))))</f>
        <v/>
      </c>
      <c r="BD858" s="3" t="str">
        <f>IF($L858="","",IF(SUM($AJ858:AK858)=0,$AF858,IF(LEFT(VLOOKUP($AP858,BaseEqptCdF!$C$5:$E$161,3,FALSE),2)="SD",0,IF(LEFT(VLOOKUP($AP858,BaseEqptCdF!$C$5:$E$161,3,FALSE),2)="SB",1*52,VLOOKUP($AP858,BaseEqptCdF!$C$5:$S$161,12,FALSE)*0.2*300))))</f>
        <v/>
      </c>
      <c r="BE858" s="3" t="str">
        <f>IF($L858="","",IF(SUM($AJ858:AL858)=0,$AF858,IF(LEFT(VLOOKUP($AP858,BaseEqptCdF!$C$5:$E$161,3,FALSE),2)="SD",0,IF(LEFT(VLOOKUP($AP858,BaseEqptCdF!$C$5:$E$161,3,FALSE),2)="SB",1*52,VLOOKUP($AP858,BaseEqptCdF!$C$5:$S$161,12,FALSE)*0.2*300))))</f>
        <v/>
      </c>
      <c r="BF858" s="3" t="str">
        <f>IF($L858="","",IF(SUM($AJ858:AM858)=0,$AF858,IF(LEFT(VLOOKUP($AP858,BaseEqptCdF!$C$5:$E$161,3,FALSE),2)="SD",0,IF(LEFT(VLOOKUP($AP858,BaseEqptCdF!$C$5:$E$161,3,FALSE),2)="SB",1*52,VLOOKUP($AP858,BaseEqptCdF!$C$5:$S$161,12,FALSE)*0.2*300))))</f>
        <v/>
      </c>
      <c r="BG858" s="3" t="str">
        <f>IF($L858="","",IF(SUM($AJ858:AN858)=0,$AF858,IF(LEFT(VLOOKUP($AP858,BaseEqptCdF!$C$5:$E$161,3,FALSE),2)="SD",0,IF(LEFT(VLOOKUP($AP858,BaseEqptCdF!$C$5:$E$161,3,FALSE),2)="SB",1*52,VLOOKUP($AP858,BaseEqptCdF!$C$5:$S$161,12,FALSE)*0.2*300))))</f>
        <v/>
      </c>
      <c r="BH858" s="2">
        <f t="shared" si="113"/>
        <v>0</v>
      </c>
    </row>
    <row r="859" spans="1:60" x14ac:dyDescent="0.25">
      <c r="A859" s="296" t="str">
        <f t="array" ref="A859">IF($C859="","",INDEX(Prog!$B$8:$D$300,MATCH($C859,nivo1,0),1))</f>
        <v/>
      </c>
      <c r="B859" s="296" t="str">
        <f t="array" ref="B859">IF($C859="","",INDEX(Prog!$B$8:$D$300,MATCH($C859,nivo1,0),2))</f>
        <v/>
      </c>
      <c r="C859" s="273"/>
      <c r="D859" s="267"/>
      <c r="E859" s="273"/>
      <c r="F859" s="273"/>
      <c r="G859" s="273"/>
      <c r="H859" s="273"/>
      <c r="I859" s="273"/>
      <c r="J859" s="273"/>
      <c r="K859" s="274"/>
      <c r="L859" s="273"/>
      <c r="M859" s="273"/>
      <c r="N859" s="273"/>
      <c r="O859" s="275"/>
      <c r="P859" s="273"/>
      <c r="Q859" s="273"/>
      <c r="R859" s="273"/>
      <c r="S859" s="273"/>
      <c r="T859" s="276"/>
      <c r="U859" s="276"/>
      <c r="V859" s="276"/>
      <c r="W859" s="276"/>
      <c r="X859" s="277"/>
      <c r="Y859" s="278"/>
      <c r="AA859" s="8" t="str">
        <f>IF($L859="","",VLOOKUP($L859,BaseEqptCdF!$C$5:$E$161,2,FALSE))</f>
        <v/>
      </c>
      <c r="AB859" s="8" t="str">
        <f>IF($L859="","",VLOOKUP($L859,BaseEqptCdF!$C$5:$E$161,3,FALSE))</f>
        <v/>
      </c>
      <c r="AC859" s="7" t="str">
        <f>IF($L859="","",VLOOKUP($L859,BaseEqptCdF!$C$5:$I$161,6,FALSE))</f>
        <v/>
      </c>
      <c r="AD859" s="7" t="str">
        <f>IF($L859="","",VLOOKUP($L859,BaseEqptCdF!$C$5:$I$161,7,FALSE))</f>
        <v/>
      </c>
      <c r="AE859" s="3" t="str">
        <f>IF($L859="","",VLOOKUP($L859,BaseEqptCdF!$C$5:$R$161,16,FALSE)*$AC$3)</f>
        <v/>
      </c>
      <c r="AF859" s="3" t="str">
        <f>IF($L859="","",IF(LEFT($AB859,2)="SD",0,IF(LEFT($AB859,2)="SB",1*52,IF($N859=Prog!$P$17,VLOOKUP($L859,BaseEqptCdF!$C$5:$P$161,14,FALSE)*1*300,VLOOKUP($L859,BaseEqptCdF!$C$5:$P$161,12,FALSE)*0.2*300))))</f>
        <v/>
      </c>
      <c r="AG859" s="6" t="str">
        <f t="shared" si="114"/>
        <v/>
      </c>
      <c r="AH859" s="6">
        <f>IF($U859=Prog!$S$18,YEAR($X859),"")</f>
        <v>1900</v>
      </c>
      <c r="AI859" s="5" t="str">
        <f>IF(OR($AG859="",$U859=Prog!$S$18),"",IF(OR($U859=Prog!$S$17,$U859=Prog!$S$16),YEAR($X859),IF($AG859="ND","ND",$AI$8+$O859)))</f>
        <v/>
      </c>
      <c r="AJ859" s="3" t="str">
        <f t="shared" si="109"/>
        <v/>
      </c>
      <c r="AK859" s="3" t="str">
        <f t="shared" si="108"/>
        <v/>
      </c>
      <c r="AL859" s="3" t="str">
        <f t="shared" si="108"/>
        <v/>
      </c>
      <c r="AM859" s="3" t="str">
        <f t="shared" si="108"/>
        <v/>
      </c>
      <c r="AN859" s="3" t="str">
        <f t="shared" si="108"/>
        <v/>
      </c>
      <c r="AO859" s="2">
        <f t="shared" si="110"/>
        <v>0</v>
      </c>
      <c r="AP859" s="4"/>
      <c r="AQ859" s="3">
        <f>IF(AJ859=1,VLOOKUP($AP859,BaseEqptCdF!$C$5:$R$161,16,FALSE),0)</f>
        <v>0</v>
      </c>
      <c r="AR859" s="3">
        <f>IF(AK859=1,VLOOKUP($AP859,BaseEqptCdF!$C$5:$R$161,16,FALSE),0)</f>
        <v>0</v>
      </c>
      <c r="AS859" s="3">
        <f>IF(AL859=1,VLOOKUP($AP859,BaseEqptCdF!$C$5:$R$161,16,FALSE),0)</f>
        <v>0</v>
      </c>
      <c r="AT859" s="3">
        <f>IF(AM859=1,VLOOKUP($AP859,BaseEqptCdF!$C$5:$R$161,16,FALSE),0)</f>
        <v>0</v>
      </c>
      <c r="AU859" s="3">
        <f>IF(AN859=1,VLOOKUP($AP859,BaseEqptCdF!$C$5:$R$161,16,FALSE),0)</f>
        <v>0</v>
      </c>
      <c r="AV859" s="2">
        <f t="shared" si="111"/>
        <v>0</v>
      </c>
      <c r="AW859" s="3" t="str">
        <f>IF($L859="","",IF(SUM($AJ859:AJ859)=0,$AE859,VLOOKUP($AP859,BaseEqptCdF!$C$5:$R$161,16,FALSE)*$AC$3))</f>
        <v/>
      </c>
      <c r="AX859" s="3" t="str">
        <f>IF($L859="","",IF(SUM($AJ859:AK859)=0,$AE859,VLOOKUP($AP859,BaseEqptCdF!$C$5:$R$161,16,FALSE)*$AC$3))</f>
        <v/>
      </c>
      <c r="AY859" s="3" t="str">
        <f>IF($L859="","",IF(SUM($AJ859:AL859)=0,$AE859,VLOOKUP($AP859,BaseEqptCdF!$C$5:$R$161,16,FALSE)*$AC$3))</f>
        <v/>
      </c>
      <c r="AZ859" s="3" t="str">
        <f>IF($L859="","",IF(SUM($AJ859:AM859)=0,$AE859,VLOOKUP($AP859,BaseEqptCdF!$C$5:$R$161,16,FALSE)*$AC$3))</f>
        <v/>
      </c>
      <c r="BA859" s="3" t="str">
        <f>IF($L859="","",IF(SUM($AJ859:AN859)=0,$AE859,VLOOKUP($AP859,BaseEqptCdF!$C$5:$R$161,16,FALSE)*$AC$3))</f>
        <v/>
      </c>
      <c r="BB859" s="2">
        <f t="shared" si="112"/>
        <v>0</v>
      </c>
      <c r="BC859" s="3" t="str">
        <f>IF($L859="","",IF(SUM($AJ859:AJ859)=0,$AF859,IF(LEFT(VLOOKUP($AP859,BaseEqptCdF!$C$5:$E$161,3,FALSE),2)="SD",0,IF(LEFT(VLOOKUP($AP859,BaseEqptCdF!$C$5:$E$161,3,FALSE),2)="SB",1*52,VLOOKUP($AP859,BaseEqptCdF!$C$5:$S$161,12,FALSE)*0.2*300))))</f>
        <v/>
      </c>
      <c r="BD859" s="3" t="str">
        <f>IF($L859="","",IF(SUM($AJ859:AK859)=0,$AF859,IF(LEFT(VLOOKUP($AP859,BaseEqptCdF!$C$5:$E$161,3,FALSE),2)="SD",0,IF(LEFT(VLOOKUP($AP859,BaseEqptCdF!$C$5:$E$161,3,FALSE),2)="SB",1*52,VLOOKUP($AP859,BaseEqptCdF!$C$5:$S$161,12,FALSE)*0.2*300))))</f>
        <v/>
      </c>
      <c r="BE859" s="3" t="str">
        <f>IF($L859="","",IF(SUM($AJ859:AL859)=0,$AF859,IF(LEFT(VLOOKUP($AP859,BaseEqptCdF!$C$5:$E$161,3,FALSE),2)="SD",0,IF(LEFT(VLOOKUP($AP859,BaseEqptCdF!$C$5:$E$161,3,FALSE),2)="SB",1*52,VLOOKUP($AP859,BaseEqptCdF!$C$5:$S$161,12,FALSE)*0.2*300))))</f>
        <v/>
      </c>
      <c r="BF859" s="3" t="str">
        <f>IF($L859="","",IF(SUM($AJ859:AM859)=0,$AF859,IF(LEFT(VLOOKUP($AP859,BaseEqptCdF!$C$5:$E$161,3,FALSE),2)="SD",0,IF(LEFT(VLOOKUP($AP859,BaseEqptCdF!$C$5:$E$161,3,FALSE),2)="SB",1*52,VLOOKUP($AP859,BaseEqptCdF!$C$5:$S$161,12,FALSE)*0.2*300))))</f>
        <v/>
      </c>
      <c r="BG859" s="3" t="str">
        <f>IF($L859="","",IF(SUM($AJ859:AN859)=0,$AF859,IF(LEFT(VLOOKUP($AP859,BaseEqptCdF!$C$5:$E$161,3,FALSE),2)="SD",0,IF(LEFT(VLOOKUP($AP859,BaseEqptCdF!$C$5:$E$161,3,FALSE),2)="SB",1*52,VLOOKUP($AP859,BaseEqptCdF!$C$5:$S$161,12,FALSE)*0.2*300))))</f>
        <v/>
      </c>
      <c r="BH859" s="2">
        <f t="shared" si="113"/>
        <v>0</v>
      </c>
    </row>
    <row r="860" spans="1:60" x14ac:dyDescent="0.25">
      <c r="A860" s="296" t="str">
        <f t="array" ref="A860">IF($C860="","",INDEX(Prog!$B$8:$D$300,MATCH($C860,nivo1,0),1))</f>
        <v/>
      </c>
      <c r="B860" s="296" t="str">
        <f t="array" ref="B860">IF($C860="","",INDEX(Prog!$B$8:$D$300,MATCH($C860,nivo1,0),2))</f>
        <v/>
      </c>
      <c r="C860" s="273"/>
      <c r="D860" s="267"/>
      <c r="E860" s="273"/>
      <c r="F860" s="273"/>
      <c r="G860" s="273"/>
      <c r="H860" s="273"/>
      <c r="I860" s="273"/>
      <c r="J860" s="273"/>
      <c r="K860" s="274"/>
      <c r="L860" s="273"/>
      <c r="M860" s="273"/>
      <c r="N860" s="273"/>
      <c r="O860" s="275"/>
      <c r="P860" s="273"/>
      <c r="Q860" s="273"/>
      <c r="R860" s="273"/>
      <c r="S860" s="273"/>
      <c r="T860" s="276"/>
      <c r="U860" s="276"/>
      <c r="V860" s="276"/>
      <c r="W860" s="276"/>
      <c r="X860" s="277"/>
      <c r="Y860" s="278"/>
      <c r="AA860" s="8" t="str">
        <f>IF($L860="","",VLOOKUP($L860,BaseEqptCdF!$C$5:$E$161,2,FALSE))</f>
        <v/>
      </c>
      <c r="AB860" s="8" t="str">
        <f>IF($L860="","",VLOOKUP($L860,BaseEqptCdF!$C$5:$E$161,3,FALSE))</f>
        <v/>
      </c>
      <c r="AC860" s="7" t="str">
        <f>IF($L860="","",VLOOKUP($L860,BaseEqptCdF!$C$5:$I$161,6,FALSE))</f>
        <v/>
      </c>
      <c r="AD860" s="7" t="str">
        <f>IF($L860="","",VLOOKUP($L860,BaseEqptCdF!$C$5:$I$161,7,FALSE))</f>
        <v/>
      </c>
      <c r="AE860" s="3" t="str">
        <f>IF($L860="","",VLOOKUP($L860,BaseEqptCdF!$C$5:$R$161,16,FALSE)*$AC$3)</f>
        <v/>
      </c>
      <c r="AF860" s="3" t="str">
        <f>IF($L860="","",IF(LEFT($AB860,2)="SD",0,IF(LEFT($AB860,2)="SB",1*52,IF($N860=Prog!$P$17,VLOOKUP($L860,BaseEqptCdF!$C$5:$P$161,14,FALSE)*1*300,VLOOKUP($L860,BaseEqptCdF!$C$5:$P$161,12,FALSE)*0.2*300))))</f>
        <v/>
      </c>
      <c r="AG860" s="6" t="str">
        <f t="shared" si="114"/>
        <v/>
      </c>
      <c r="AH860" s="6">
        <f>IF($U860=Prog!$S$18,YEAR($X860),"")</f>
        <v>1900</v>
      </c>
      <c r="AI860" s="5" t="str">
        <f>IF(OR($AG860="",$U860=Prog!$S$18),"",IF(OR($U860=Prog!$S$17,$U860=Prog!$S$16),YEAR($X860),IF($AG860="ND","ND",$AI$8+$O860)))</f>
        <v/>
      </c>
      <c r="AJ860" s="3" t="str">
        <f t="shared" si="109"/>
        <v/>
      </c>
      <c r="AK860" s="3" t="str">
        <f t="shared" si="108"/>
        <v/>
      </c>
      <c r="AL860" s="3" t="str">
        <f t="shared" si="108"/>
        <v/>
      </c>
      <c r="AM860" s="3" t="str">
        <f t="shared" si="108"/>
        <v/>
      </c>
      <c r="AN860" s="3" t="str">
        <f t="shared" si="108"/>
        <v/>
      </c>
      <c r="AO860" s="2">
        <f t="shared" si="110"/>
        <v>0</v>
      </c>
      <c r="AP860" s="4"/>
      <c r="AQ860" s="3">
        <f>IF(AJ860=1,VLOOKUP($AP860,BaseEqptCdF!$C$5:$R$161,16,FALSE),0)</f>
        <v>0</v>
      </c>
      <c r="AR860" s="3">
        <f>IF(AK860=1,VLOOKUP($AP860,BaseEqptCdF!$C$5:$R$161,16,FALSE),0)</f>
        <v>0</v>
      </c>
      <c r="AS860" s="3">
        <f>IF(AL860=1,VLOOKUP($AP860,BaseEqptCdF!$C$5:$R$161,16,FALSE),0)</f>
        <v>0</v>
      </c>
      <c r="AT860" s="3">
        <f>IF(AM860=1,VLOOKUP($AP860,BaseEqptCdF!$C$5:$R$161,16,FALSE),0)</f>
        <v>0</v>
      </c>
      <c r="AU860" s="3">
        <f>IF(AN860=1,VLOOKUP($AP860,BaseEqptCdF!$C$5:$R$161,16,FALSE),0)</f>
        <v>0</v>
      </c>
      <c r="AV860" s="2">
        <f t="shared" si="111"/>
        <v>0</v>
      </c>
      <c r="AW860" s="3" t="str">
        <f>IF($L860="","",IF(SUM($AJ860:AJ860)=0,$AE860,VLOOKUP($AP860,BaseEqptCdF!$C$5:$R$161,16,FALSE)*$AC$3))</f>
        <v/>
      </c>
      <c r="AX860" s="3" t="str">
        <f>IF($L860="","",IF(SUM($AJ860:AK860)=0,$AE860,VLOOKUP($AP860,BaseEqptCdF!$C$5:$R$161,16,FALSE)*$AC$3))</f>
        <v/>
      </c>
      <c r="AY860" s="3" t="str">
        <f>IF($L860="","",IF(SUM($AJ860:AL860)=0,$AE860,VLOOKUP($AP860,BaseEqptCdF!$C$5:$R$161,16,FALSE)*$AC$3))</f>
        <v/>
      </c>
      <c r="AZ860" s="3" t="str">
        <f>IF($L860="","",IF(SUM($AJ860:AM860)=0,$AE860,VLOOKUP($AP860,BaseEqptCdF!$C$5:$R$161,16,FALSE)*$AC$3))</f>
        <v/>
      </c>
      <c r="BA860" s="3" t="str">
        <f>IF($L860="","",IF(SUM($AJ860:AN860)=0,$AE860,VLOOKUP($AP860,BaseEqptCdF!$C$5:$R$161,16,FALSE)*$AC$3))</f>
        <v/>
      </c>
      <c r="BB860" s="2">
        <f t="shared" si="112"/>
        <v>0</v>
      </c>
      <c r="BC860" s="3" t="str">
        <f>IF($L860="","",IF(SUM($AJ860:AJ860)=0,$AF860,IF(LEFT(VLOOKUP($AP860,BaseEqptCdF!$C$5:$E$161,3,FALSE),2)="SD",0,IF(LEFT(VLOOKUP($AP860,BaseEqptCdF!$C$5:$E$161,3,FALSE),2)="SB",1*52,VLOOKUP($AP860,BaseEqptCdF!$C$5:$S$161,12,FALSE)*0.2*300))))</f>
        <v/>
      </c>
      <c r="BD860" s="3" t="str">
        <f>IF($L860="","",IF(SUM($AJ860:AK860)=0,$AF860,IF(LEFT(VLOOKUP($AP860,BaseEqptCdF!$C$5:$E$161,3,FALSE),2)="SD",0,IF(LEFT(VLOOKUP($AP860,BaseEqptCdF!$C$5:$E$161,3,FALSE),2)="SB",1*52,VLOOKUP($AP860,BaseEqptCdF!$C$5:$S$161,12,FALSE)*0.2*300))))</f>
        <v/>
      </c>
      <c r="BE860" s="3" t="str">
        <f>IF($L860="","",IF(SUM($AJ860:AL860)=0,$AF860,IF(LEFT(VLOOKUP($AP860,BaseEqptCdF!$C$5:$E$161,3,FALSE),2)="SD",0,IF(LEFT(VLOOKUP($AP860,BaseEqptCdF!$C$5:$E$161,3,FALSE),2)="SB",1*52,VLOOKUP($AP860,BaseEqptCdF!$C$5:$S$161,12,FALSE)*0.2*300))))</f>
        <v/>
      </c>
      <c r="BF860" s="3" t="str">
        <f>IF($L860="","",IF(SUM($AJ860:AM860)=0,$AF860,IF(LEFT(VLOOKUP($AP860,BaseEqptCdF!$C$5:$E$161,3,FALSE),2)="SD",0,IF(LEFT(VLOOKUP($AP860,BaseEqptCdF!$C$5:$E$161,3,FALSE),2)="SB",1*52,VLOOKUP($AP860,BaseEqptCdF!$C$5:$S$161,12,FALSE)*0.2*300))))</f>
        <v/>
      </c>
      <c r="BG860" s="3" t="str">
        <f>IF($L860="","",IF(SUM($AJ860:AN860)=0,$AF860,IF(LEFT(VLOOKUP($AP860,BaseEqptCdF!$C$5:$E$161,3,FALSE),2)="SD",0,IF(LEFT(VLOOKUP($AP860,BaseEqptCdF!$C$5:$E$161,3,FALSE),2)="SB",1*52,VLOOKUP($AP860,BaseEqptCdF!$C$5:$S$161,12,FALSE)*0.2*300))))</f>
        <v/>
      </c>
      <c r="BH860" s="2">
        <f t="shared" si="113"/>
        <v>0</v>
      </c>
    </row>
    <row r="861" spans="1:60" x14ac:dyDescent="0.25">
      <c r="A861" s="296" t="str">
        <f t="array" ref="A861">IF($C861="","",INDEX(Prog!$B$8:$D$300,MATCH($C861,nivo1,0),1))</f>
        <v/>
      </c>
      <c r="B861" s="296" t="str">
        <f t="array" ref="B861">IF($C861="","",INDEX(Prog!$B$8:$D$300,MATCH($C861,nivo1,0),2))</f>
        <v/>
      </c>
      <c r="C861" s="273"/>
      <c r="D861" s="267"/>
      <c r="E861" s="273"/>
      <c r="F861" s="273"/>
      <c r="G861" s="273"/>
      <c r="H861" s="273"/>
      <c r="I861" s="273"/>
      <c r="J861" s="273"/>
      <c r="K861" s="274"/>
      <c r="L861" s="273"/>
      <c r="M861" s="273"/>
      <c r="N861" s="273"/>
      <c r="O861" s="275"/>
      <c r="P861" s="273"/>
      <c r="Q861" s="273"/>
      <c r="R861" s="273"/>
      <c r="S861" s="273"/>
      <c r="T861" s="276"/>
      <c r="U861" s="276"/>
      <c r="V861" s="276"/>
      <c r="W861" s="276"/>
      <c r="X861" s="277"/>
      <c r="Y861" s="278"/>
      <c r="AA861" s="8" t="str">
        <f>IF($L861="","",VLOOKUP($L861,BaseEqptCdF!$C$5:$E$161,2,FALSE))</f>
        <v/>
      </c>
      <c r="AB861" s="8" t="str">
        <f>IF($L861="","",VLOOKUP($L861,BaseEqptCdF!$C$5:$E$161,3,FALSE))</f>
        <v/>
      </c>
      <c r="AC861" s="7" t="str">
        <f>IF($L861="","",VLOOKUP($L861,BaseEqptCdF!$C$5:$I$161,6,FALSE))</f>
        <v/>
      </c>
      <c r="AD861" s="7" t="str">
        <f>IF($L861="","",VLOOKUP($L861,BaseEqptCdF!$C$5:$I$161,7,FALSE))</f>
        <v/>
      </c>
      <c r="AE861" s="3" t="str">
        <f>IF($L861="","",VLOOKUP($L861,BaseEqptCdF!$C$5:$R$161,16,FALSE)*$AC$3)</f>
        <v/>
      </c>
      <c r="AF861" s="3" t="str">
        <f>IF($L861="","",IF(LEFT($AB861,2)="SD",0,IF(LEFT($AB861,2)="SB",1*52,IF($N861=Prog!$P$17,VLOOKUP($L861,BaseEqptCdF!$C$5:$P$161,14,FALSE)*1*300,VLOOKUP($L861,BaseEqptCdF!$C$5:$P$161,12,FALSE)*0.2*300))))</f>
        <v/>
      </c>
      <c r="AG861" s="6" t="str">
        <f t="shared" si="114"/>
        <v/>
      </c>
      <c r="AH861" s="6">
        <f>IF($U861=Prog!$S$18,YEAR($X861),"")</f>
        <v>1900</v>
      </c>
      <c r="AI861" s="5" t="str">
        <f>IF(OR($AG861="",$U861=Prog!$S$18),"",IF(OR($U861=Prog!$S$17,$U861=Prog!$S$16),YEAR($X861),IF($AG861="ND","ND",$AI$8+$O861)))</f>
        <v/>
      </c>
      <c r="AJ861" s="3" t="str">
        <f t="shared" si="109"/>
        <v/>
      </c>
      <c r="AK861" s="3" t="str">
        <f t="shared" si="108"/>
        <v/>
      </c>
      <c r="AL861" s="3" t="str">
        <f t="shared" si="108"/>
        <v/>
      </c>
      <c r="AM861" s="3" t="str">
        <f t="shared" si="108"/>
        <v/>
      </c>
      <c r="AN861" s="3" t="str">
        <f t="shared" si="108"/>
        <v/>
      </c>
      <c r="AO861" s="2">
        <f t="shared" si="110"/>
        <v>0</v>
      </c>
      <c r="AP861" s="4"/>
      <c r="AQ861" s="3">
        <f>IF(AJ861=1,VLOOKUP($AP861,BaseEqptCdF!$C$5:$R$161,16,FALSE),0)</f>
        <v>0</v>
      </c>
      <c r="AR861" s="3">
        <f>IF(AK861=1,VLOOKUP($AP861,BaseEqptCdF!$C$5:$R$161,16,FALSE),0)</f>
        <v>0</v>
      </c>
      <c r="AS861" s="3">
        <f>IF(AL861=1,VLOOKUP($AP861,BaseEqptCdF!$C$5:$R$161,16,FALSE),0)</f>
        <v>0</v>
      </c>
      <c r="AT861" s="3">
        <f>IF(AM861=1,VLOOKUP($AP861,BaseEqptCdF!$C$5:$R$161,16,FALSE),0)</f>
        <v>0</v>
      </c>
      <c r="AU861" s="3">
        <f>IF(AN861=1,VLOOKUP($AP861,BaseEqptCdF!$C$5:$R$161,16,FALSE),0)</f>
        <v>0</v>
      </c>
      <c r="AV861" s="2">
        <f t="shared" si="111"/>
        <v>0</v>
      </c>
      <c r="AW861" s="3" t="str">
        <f>IF($L861="","",IF(SUM($AJ861:AJ861)=0,$AE861,VLOOKUP($AP861,BaseEqptCdF!$C$5:$R$161,16,FALSE)*$AC$3))</f>
        <v/>
      </c>
      <c r="AX861" s="3" t="str">
        <f>IF($L861="","",IF(SUM($AJ861:AK861)=0,$AE861,VLOOKUP($AP861,BaseEqptCdF!$C$5:$R$161,16,FALSE)*$AC$3))</f>
        <v/>
      </c>
      <c r="AY861" s="3" t="str">
        <f>IF($L861="","",IF(SUM($AJ861:AL861)=0,$AE861,VLOOKUP($AP861,BaseEqptCdF!$C$5:$R$161,16,FALSE)*$AC$3))</f>
        <v/>
      </c>
      <c r="AZ861" s="3" t="str">
        <f>IF($L861="","",IF(SUM($AJ861:AM861)=0,$AE861,VLOOKUP($AP861,BaseEqptCdF!$C$5:$R$161,16,FALSE)*$AC$3))</f>
        <v/>
      </c>
      <c r="BA861" s="3" t="str">
        <f>IF($L861="","",IF(SUM($AJ861:AN861)=0,$AE861,VLOOKUP($AP861,BaseEqptCdF!$C$5:$R$161,16,FALSE)*$AC$3))</f>
        <v/>
      </c>
      <c r="BB861" s="2">
        <f t="shared" si="112"/>
        <v>0</v>
      </c>
      <c r="BC861" s="3" t="str">
        <f>IF($L861="","",IF(SUM($AJ861:AJ861)=0,$AF861,IF(LEFT(VLOOKUP($AP861,BaseEqptCdF!$C$5:$E$161,3,FALSE),2)="SD",0,IF(LEFT(VLOOKUP($AP861,BaseEqptCdF!$C$5:$E$161,3,FALSE),2)="SB",1*52,VLOOKUP($AP861,BaseEqptCdF!$C$5:$S$161,12,FALSE)*0.2*300))))</f>
        <v/>
      </c>
      <c r="BD861" s="3" t="str">
        <f>IF($L861="","",IF(SUM($AJ861:AK861)=0,$AF861,IF(LEFT(VLOOKUP($AP861,BaseEqptCdF!$C$5:$E$161,3,FALSE),2)="SD",0,IF(LEFT(VLOOKUP($AP861,BaseEqptCdF!$C$5:$E$161,3,FALSE),2)="SB",1*52,VLOOKUP($AP861,BaseEqptCdF!$C$5:$S$161,12,FALSE)*0.2*300))))</f>
        <v/>
      </c>
      <c r="BE861" s="3" t="str">
        <f>IF($L861="","",IF(SUM($AJ861:AL861)=0,$AF861,IF(LEFT(VLOOKUP($AP861,BaseEqptCdF!$C$5:$E$161,3,FALSE),2)="SD",0,IF(LEFT(VLOOKUP($AP861,BaseEqptCdF!$C$5:$E$161,3,FALSE),2)="SB",1*52,VLOOKUP($AP861,BaseEqptCdF!$C$5:$S$161,12,FALSE)*0.2*300))))</f>
        <v/>
      </c>
      <c r="BF861" s="3" t="str">
        <f>IF($L861="","",IF(SUM($AJ861:AM861)=0,$AF861,IF(LEFT(VLOOKUP($AP861,BaseEqptCdF!$C$5:$E$161,3,FALSE),2)="SD",0,IF(LEFT(VLOOKUP($AP861,BaseEqptCdF!$C$5:$E$161,3,FALSE),2)="SB",1*52,VLOOKUP($AP861,BaseEqptCdF!$C$5:$S$161,12,FALSE)*0.2*300))))</f>
        <v/>
      </c>
      <c r="BG861" s="3" t="str">
        <f>IF($L861="","",IF(SUM($AJ861:AN861)=0,$AF861,IF(LEFT(VLOOKUP($AP861,BaseEqptCdF!$C$5:$E$161,3,FALSE),2)="SD",0,IF(LEFT(VLOOKUP($AP861,BaseEqptCdF!$C$5:$E$161,3,FALSE),2)="SB",1*52,VLOOKUP($AP861,BaseEqptCdF!$C$5:$S$161,12,FALSE)*0.2*300))))</f>
        <v/>
      </c>
      <c r="BH861" s="2">
        <f t="shared" si="113"/>
        <v>0</v>
      </c>
    </row>
    <row r="862" spans="1:60" x14ac:dyDescent="0.25">
      <c r="A862" s="296" t="str">
        <f t="array" ref="A862">IF($C862="","",INDEX(Prog!$B$8:$D$300,MATCH($C862,nivo1,0),1))</f>
        <v/>
      </c>
      <c r="B862" s="296" t="str">
        <f t="array" ref="B862">IF($C862="","",INDEX(Prog!$B$8:$D$300,MATCH($C862,nivo1,0),2))</f>
        <v/>
      </c>
      <c r="C862" s="273"/>
      <c r="D862" s="267"/>
      <c r="E862" s="273"/>
      <c r="F862" s="273"/>
      <c r="G862" s="273"/>
      <c r="H862" s="273"/>
      <c r="I862" s="273"/>
      <c r="J862" s="273"/>
      <c r="K862" s="274"/>
      <c r="L862" s="273"/>
      <c r="M862" s="273"/>
      <c r="N862" s="273"/>
      <c r="O862" s="275"/>
      <c r="P862" s="273"/>
      <c r="Q862" s="273"/>
      <c r="R862" s="273"/>
      <c r="S862" s="273"/>
      <c r="T862" s="276"/>
      <c r="U862" s="276"/>
      <c r="V862" s="276"/>
      <c r="W862" s="276"/>
      <c r="X862" s="277"/>
      <c r="Y862" s="278"/>
      <c r="AA862" s="8" t="str">
        <f>IF($L862="","",VLOOKUP($L862,BaseEqptCdF!$C$5:$E$161,2,FALSE))</f>
        <v/>
      </c>
      <c r="AB862" s="8" t="str">
        <f>IF($L862="","",VLOOKUP($L862,BaseEqptCdF!$C$5:$E$161,3,FALSE))</f>
        <v/>
      </c>
      <c r="AC862" s="7" t="str">
        <f>IF($L862="","",VLOOKUP($L862,BaseEqptCdF!$C$5:$I$161,6,FALSE))</f>
        <v/>
      </c>
      <c r="AD862" s="7" t="str">
        <f>IF($L862="","",VLOOKUP($L862,BaseEqptCdF!$C$5:$I$161,7,FALSE))</f>
        <v/>
      </c>
      <c r="AE862" s="3" t="str">
        <f>IF($L862="","",VLOOKUP($L862,BaseEqptCdF!$C$5:$R$161,16,FALSE)*$AC$3)</f>
        <v/>
      </c>
      <c r="AF862" s="3" t="str">
        <f>IF($L862="","",IF(LEFT($AB862,2)="SD",0,IF(LEFT($AB862,2)="SB",1*52,IF($N862=Prog!$P$17,VLOOKUP($L862,BaseEqptCdF!$C$5:$P$161,14,FALSE)*1*300,VLOOKUP($L862,BaseEqptCdF!$C$5:$P$161,12,FALSE)*0.2*300))))</f>
        <v/>
      </c>
      <c r="AG862" s="6" t="str">
        <f t="shared" si="114"/>
        <v/>
      </c>
      <c r="AH862" s="6">
        <f>IF($U862=Prog!$S$18,YEAR($X862),"")</f>
        <v>1900</v>
      </c>
      <c r="AI862" s="5" t="str">
        <f>IF(OR($AG862="",$U862=Prog!$S$18),"",IF(OR($U862=Prog!$S$17,$U862=Prog!$S$16),YEAR($X862),IF($AG862="ND","ND",$AI$8+$O862)))</f>
        <v/>
      </c>
      <c r="AJ862" s="3" t="str">
        <f t="shared" si="109"/>
        <v/>
      </c>
      <c r="AK862" s="3" t="str">
        <f t="shared" si="108"/>
        <v/>
      </c>
      <c r="AL862" s="3" t="str">
        <f t="shared" si="108"/>
        <v/>
      </c>
      <c r="AM862" s="3" t="str">
        <f t="shared" si="108"/>
        <v/>
      </c>
      <c r="AN862" s="3" t="str">
        <f t="shared" si="108"/>
        <v/>
      </c>
      <c r="AO862" s="2">
        <f t="shared" si="110"/>
        <v>0</v>
      </c>
      <c r="AP862" s="4"/>
      <c r="AQ862" s="3">
        <f>IF(AJ862=1,VLOOKUP($AP862,BaseEqptCdF!$C$5:$R$161,16,FALSE),0)</f>
        <v>0</v>
      </c>
      <c r="AR862" s="3">
        <f>IF(AK862=1,VLOOKUP($AP862,BaseEqptCdF!$C$5:$R$161,16,FALSE),0)</f>
        <v>0</v>
      </c>
      <c r="AS862" s="3">
        <f>IF(AL862=1,VLOOKUP($AP862,BaseEqptCdF!$C$5:$R$161,16,FALSE),0)</f>
        <v>0</v>
      </c>
      <c r="AT862" s="3">
        <f>IF(AM862=1,VLOOKUP($AP862,BaseEqptCdF!$C$5:$R$161,16,FALSE),0)</f>
        <v>0</v>
      </c>
      <c r="AU862" s="3">
        <f>IF(AN862=1,VLOOKUP($AP862,BaseEqptCdF!$C$5:$R$161,16,FALSE),0)</f>
        <v>0</v>
      </c>
      <c r="AV862" s="2">
        <f t="shared" si="111"/>
        <v>0</v>
      </c>
      <c r="AW862" s="3" t="str">
        <f>IF($L862="","",IF(SUM($AJ862:AJ862)=0,$AE862,VLOOKUP($AP862,BaseEqptCdF!$C$5:$R$161,16,FALSE)*$AC$3))</f>
        <v/>
      </c>
      <c r="AX862" s="3" t="str">
        <f>IF($L862="","",IF(SUM($AJ862:AK862)=0,$AE862,VLOOKUP($AP862,BaseEqptCdF!$C$5:$R$161,16,FALSE)*$AC$3))</f>
        <v/>
      </c>
      <c r="AY862" s="3" t="str">
        <f>IF($L862="","",IF(SUM($AJ862:AL862)=0,$AE862,VLOOKUP($AP862,BaseEqptCdF!$C$5:$R$161,16,FALSE)*$AC$3))</f>
        <v/>
      </c>
      <c r="AZ862" s="3" t="str">
        <f>IF($L862="","",IF(SUM($AJ862:AM862)=0,$AE862,VLOOKUP($AP862,BaseEqptCdF!$C$5:$R$161,16,FALSE)*$AC$3))</f>
        <v/>
      </c>
      <c r="BA862" s="3" t="str">
        <f>IF($L862="","",IF(SUM($AJ862:AN862)=0,$AE862,VLOOKUP($AP862,BaseEqptCdF!$C$5:$R$161,16,FALSE)*$AC$3))</f>
        <v/>
      </c>
      <c r="BB862" s="2">
        <f t="shared" si="112"/>
        <v>0</v>
      </c>
      <c r="BC862" s="3" t="str">
        <f>IF($L862="","",IF(SUM($AJ862:AJ862)=0,$AF862,IF(LEFT(VLOOKUP($AP862,BaseEqptCdF!$C$5:$E$161,3,FALSE),2)="SD",0,IF(LEFT(VLOOKUP($AP862,BaseEqptCdF!$C$5:$E$161,3,FALSE),2)="SB",1*52,VLOOKUP($AP862,BaseEqptCdF!$C$5:$S$161,12,FALSE)*0.2*300))))</f>
        <v/>
      </c>
      <c r="BD862" s="3" t="str">
        <f>IF($L862="","",IF(SUM($AJ862:AK862)=0,$AF862,IF(LEFT(VLOOKUP($AP862,BaseEqptCdF!$C$5:$E$161,3,FALSE),2)="SD",0,IF(LEFT(VLOOKUP($AP862,BaseEqptCdF!$C$5:$E$161,3,FALSE),2)="SB",1*52,VLOOKUP($AP862,BaseEqptCdF!$C$5:$S$161,12,FALSE)*0.2*300))))</f>
        <v/>
      </c>
      <c r="BE862" s="3" t="str">
        <f>IF($L862="","",IF(SUM($AJ862:AL862)=0,$AF862,IF(LEFT(VLOOKUP($AP862,BaseEqptCdF!$C$5:$E$161,3,FALSE),2)="SD",0,IF(LEFT(VLOOKUP($AP862,BaseEqptCdF!$C$5:$E$161,3,FALSE),2)="SB",1*52,VLOOKUP($AP862,BaseEqptCdF!$C$5:$S$161,12,FALSE)*0.2*300))))</f>
        <v/>
      </c>
      <c r="BF862" s="3" t="str">
        <f>IF($L862="","",IF(SUM($AJ862:AM862)=0,$AF862,IF(LEFT(VLOOKUP($AP862,BaseEqptCdF!$C$5:$E$161,3,FALSE),2)="SD",0,IF(LEFT(VLOOKUP($AP862,BaseEqptCdF!$C$5:$E$161,3,FALSE),2)="SB",1*52,VLOOKUP($AP862,BaseEqptCdF!$C$5:$S$161,12,FALSE)*0.2*300))))</f>
        <v/>
      </c>
      <c r="BG862" s="3" t="str">
        <f>IF($L862="","",IF(SUM($AJ862:AN862)=0,$AF862,IF(LEFT(VLOOKUP($AP862,BaseEqptCdF!$C$5:$E$161,3,FALSE),2)="SD",0,IF(LEFT(VLOOKUP($AP862,BaseEqptCdF!$C$5:$E$161,3,FALSE),2)="SB",1*52,VLOOKUP($AP862,BaseEqptCdF!$C$5:$S$161,12,FALSE)*0.2*300))))</f>
        <v/>
      </c>
      <c r="BH862" s="2">
        <f t="shared" si="113"/>
        <v>0</v>
      </c>
    </row>
    <row r="863" spans="1:60" x14ac:dyDescent="0.25">
      <c r="A863" s="296" t="str">
        <f t="array" ref="A863">IF($C863="","",INDEX(Prog!$B$8:$D$300,MATCH($C863,nivo1,0),1))</f>
        <v/>
      </c>
      <c r="B863" s="296" t="str">
        <f t="array" ref="B863">IF($C863="","",INDEX(Prog!$B$8:$D$300,MATCH($C863,nivo1,0),2))</f>
        <v/>
      </c>
      <c r="C863" s="273"/>
      <c r="D863" s="267"/>
      <c r="E863" s="273"/>
      <c r="F863" s="273"/>
      <c r="G863" s="273"/>
      <c r="H863" s="273"/>
      <c r="I863" s="273"/>
      <c r="J863" s="273"/>
      <c r="K863" s="274"/>
      <c r="L863" s="273"/>
      <c r="M863" s="273"/>
      <c r="N863" s="273"/>
      <c r="O863" s="275"/>
      <c r="P863" s="273"/>
      <c r="Q863" s="273"/>
      <c r="R863" s="273"/>
      <c r="S863" s="273"/>
      <c r="T863" s="276"/>
      <c r="U863" s="276"/>
      <c r="V863" s="276"/>
      <c r="W863" s="276"/>
      <c r="X863" s="277"/>
      <c r="Y863" s="278"/>
      <c r="AA863" s="8" t="str">
        <f>IF($L863="","",VLOOKUP($L863,BaseEqptCdF!$C$5:$E$161,2,FALSE))</f>
        <v/>
      </c>
      <c r="AB863" s="8" t="str">
        <f>IF($L863="","",VLOOKUP($L863,BaseEqptCdF!$C$5:$E$161,3,FALSE))</f>
        <v/>
      </c>
      <c r="AC863" s="7" t="str">
        <f>IF($L863="","",VLOOKUP($L863,BaseEqptCdF!$C$5:$I$161,6,FALSE))</f>
        <v/>
      </c>
      <c r="AD863" s="7" t="str">
        <f>IF($L863="","",VLOOKUP($L863,BaseEqptCdF!$C$5:$I$161,7,FALSE))</f>
        <v/>
      </c>
      <c r="AE863" s="3" t="str">
        <f>IF($L863="","",VLOOKUP($L863,BaseEqptCdF!$C$5:$R$161,16,FALSE)*$AC$3)</f>
        <v/>
      </c>
      <c r="AF863" s="3" t="str">
        <f>IF($L863="","",IF(LEFT($AB863,2)="SD",0,IF(LEFT($AB863,2)="SB",1*52,IF($N863=Prog!$P$17,VLOOKUP($L863,BaseEqptCdF!$C$5:$P$161,14,FALSE)*1*300,VLOOKUP($L863,BaseEqptCdF!$C$5:$P$161,12,FALSE)*0.2*300))))</f>
        <v/>
      </c>
      <c r="AG863" s="6" t="str">
        <f t="shared" si="114"/>
        <v/>
      </c>
      <c r="AH863" s="6">
        <f>IF($U863=Prog!$S$18,YEAR($X863),"")</f>
        <v>1900</v>
      </c>
      <c r="AI863" s="5" t="str">
        <f>IF(OR($AG863="",$U863=Prog!$S$18),"",IF(OR($U863=Prog!$S$17,$U863=Prog!$S$16),YEAR($X863),IF($AG863="ND","ND",$AI$8+$O863)))</f>
        <v/>
      </c>
      <c r="AJ863" s="3" t="str">
        <f t="shared" si="109"/>
        <v/>
      </c>
      <c r="AK863" s="3" t="str">
        <f t="shared" si="108"/>
        <v/>
      </c>
      <c r="AL863" s="3" t="str">
        <f t="shared" si="108"/>
        <v/>
      </c>
      <c r="AM863" s="3" t="str">
        <f t="shared" si="108"/>
        <v/>
      </c>
      <c r="AN863" s="3" t="str">
        <f t="shared" si="108"/>
        <v/>
      </c>
      <c r="AO863" s="2">
        <f t="shared" si="110"/>
        <v>0</v>
      </c>
      <c r="AP863" s="4"/>
      <c r="AQ863" s="3">
        <f>IF(AJ863=1,VLOOKUP($AP863,BaseEqptCdF!$C$5:$R$161,16,FALSE),0)</f>
        <v>0</v>
      </c>
      <c r="AR863" s="3">
        <f>IF(AK863=1,VLOOKUP($AP863,BaseEqptCdF!$C$5:$R$161,16,FALSE),0)</f>
        <v>0</v>
      </c>
      <c r="AS863" s="3">
        <f>IF(AL863=1,VLOOKUP($AP863,BaseEqptCdF!$C$5:$R$161,16,FALSE),0)</f>
        <v>0</v>
      </c>
      <c r="AT863" s="3">
        <f>IF(AM863=1,VLOOKUP($AP863,BaseEqptCdF!$C$5:$R$161,16,FALSE),0)</f>
        <v>0</v>
      </c>
      <c r="AU863" s="3">
        <f>IF(AN863=1,VLOOKUP($AP863,BaseEqptCdF!$C$5:$R$161,16,FALSE),0)</f>
        <v>0</v>
      </c>
      <c r="AV863" s="2">
        <f t="shared" si="111"/>
        <v>0</v>
      </c>
      <c r="AW863" s="3" t="str">
        <f>IF($L863="","",IF(SUM($AJ863:AJ863)=0,$AE863,VLOOKUP($AP863,BaseEqptCdF!$C$5:$R$161,16,FALSE)*$AC$3))</f>
        <v/>
      </c>
      <c r="AX863" s="3" t="str">
        <f>IF($L863="","",IF(SUM($AJ863:AK863)=0,$AE863,VLOOKUP($AP863,BaseEqptCdF!$C$5:$R$161,16,FALSE)*$AC$3))</f>
        <v/>
      </c>
      <c r="AY863" s="3" t="str">
        <f>IF($L863="","",IF(SUM($AJ863:AL863)=0,$AE863,VLOOKUP($AP863,BaseEqptCdF!$C$5:$R$161,16,FALSE)*$AC$3))</f>
        <v/>
      </c>
      <c r="AZ863" s="3" t="str">
        <f>IF($L863="","",IF(SUM($AJ863:AM863)=0,$AE863,VLOOKUP($AP863,BaseEqptCdF!$C$5:$R$161,16,FALSE)*$AC$3))</f>
        <v/>
      </c>
      <c r="BA863" s="3" t="str">
        <f>IF($L863="","",IF(SUM($AJ863:AN863)=0,$AE863,VLOOKUP($AP863,BaseEqptCdF!$C$5:$R$161,16,FALSE)*$AC$3))</f>
        <v/>
      </c>
      <c r="BB863" s="2">
        <f t="shared" si="112"/>
        <v>0</v>
      </c>
      <c r="BC863" s="3" t="str">
        <f>IF($L863="","",IF(SUM($AJ863:AJ863)=0,$AF863,IF(LEFT(VLOOKUP($AP863,BaseEqptCdF!$C$5:$E$161,3,FALSE),2)="SD",0,IF(LEFT(VLOOKUP($AP863,BaseEqptCdF!$C$5:$E$161,3,FALSE),2)="SB",1*52,VLOOKUP($AP863,BaseEqptCdF!$C$5:$S$161,12,FALSE)*0.2*300))))</f>
        <v/>
      </c>
      <c r="BD863" s="3" t="str">
        <f>IF($L863="","",IF(SUM($AJ863:AK863)=0,$AF863,IF(LEFT(VLOOKUP($AP863,BaseEqptCdF!$C$5:$E$161,3,FALSE),2)="SD",0,IF(LEFT(VLOOKUP($AP863,BaseEqptCdF!$C$5:$E$161,3,FALSE),2)="SB",1*52,VLOOKUP($AP863,BaseEqptCdF!$C$5:$S$161,12,FALSE)*0.2*300))))</f>
        <v/>
      </c>
      <c r="BE863" s="3" t="str">
        <f>IF($L863="","",IF(SUM($AJ863:AL863)=0,$AF863,IF(LEFT(VLOOKUP($AP863,BaseEqptCdF!$C$5:$E$161,3,FALSE),2)="SD",0,IF(LEFT(VLOOKUP($AP863,BaseEqptCdF!$C$5:$E$161,3,FALSE),2)="SB",1*52,VLOOKUP($AP863,BaseEqptCdF!$C$5:$S$161,12,FALSE)*0.2*300))))</f>
        <v/>
      </c>
      <c r="BF863" s="3" t="str">
        <f>IF($L863="","",IF(SUM($AJ863:AM863)=0,$AF863,IF(LEFT(VLOOKUP($AP863,BaseEqptCdF!$C$5:$E$161,3,FALSE),2)="SD",0,IF(LEFT(VLOOKUP($AP863,BaseEqptCdF!$C$5:$E$161,3,FALSE),2)="SB",1*52,VLOOKUP($AP863,BaseEqptCdF!$C$5:$S$161,12,FALSE)*0.2*300))))</f>
        <v/>
      </c>
      <c r="BG863" s="3" t="str">
        <f>IF($L863="","",IF(SUM($AJ863:AN863)=0,$AF863,IF(LEFT(VLOOKUP($AP863,BaseEqptCdF!$C$5:$E$161,3,FALSE),2)="SD",0,IF(LEFT(VLOOKUP($AP863,BaseEqptCdF!$C$5:$E$161,3,FALSE),2)="SB",1*52,VLOOKUP($AP863,BaseEqptCdF!$C$5:$S$161,12,FALSE)*0.2*300))))</f>
        <v/>
      </c>
      <c r="BH863" s="2">
        <f t="shared" si="113"/>
        <v>0</v>
      </c>
    </row>
    <row r="864" spans="1:60" x14ac:dyDescent="0.25">
      <c r="A864" s="296" t="str">
        <f t="array" ref="A864">IF($C864="","",INDEX(Prog!$B$8:$D$300,MATCH($C864,nivo1,0),1))</f>
        <v/>
      </c>
      <c r="B864" s="296" t="str">
        <f t="array" ref="B864">IF($C864="","",INDEX(Prog!$B$8:$D$300,MATCH($C864,nivo1,0),2))</f>
        <v/>
      </c>
      <c r="C864" s="273"/>
      <c r="D864" s="267"/>
      <c r="E864" s="273"/>
      <c r="F864" s="273"/>
      <c r="G864" s="273"/>
      <c r="H864" s="273"/>
      <c r="I864" s="273"/>
      <c r="J864" s="273"/>
      <c r="K864" s="274"/>
      <c r="L864" s="273"/>
      <c r="M864" s="273"/>
      <c r="N864" s="273"/>
      <c r="O864" s="275"/>
      <c r="P864" s="273"/>
      <c r="Q864" s="273"/>
      <c r="R864" s="273"/>
      <c r="S864" s="273"/>
      <c r="T864" s="276"/>
      <c r="U864" s="276"/>
      <c r="V864" s="276"/>
      <c r="W864" s="276"/>
      <c r="X864" s="277"/>
      <c r="Y864" s="278"/>
      <c r="AA864" s="8" t="str">
        <f>IF($L864="","",VLOOKUP($L864,BaseEqptCdF!$C$5:$E$161,2,FALSE))</f>
        <v/>
      </c>
      <c r="AB864" s="8" t="str">
        <f>IF($L864="","",VLOOKUP($L864,BaseEqptCdF!$C$5:$E$161,3,FALSE))</f>
        <v/>
      </c>
      <c r="AC864" s="7" t="str">
        <f>IF($L864="","",VLOOKUP($L864,BaseEqptCdF!$C$5:$I$161,6,FALSE))</f>
        <v/>
      </c>
      <c r="AD864" s="7" t="str">
        <f>IF($L864="","",VLOOKUP($L864,BaseEqptCdF!$C$5:$I$161,7,FALSE))</f>
        <v/>
      </c>
      <c r="AE864" s="3" t="str">
        <f>IF($L864="","",VLOOKUP($L864,BaseEqptCdF!$C$5:$R$161,16,FALSE)*$AC$3)</f>
        <v/>
      </c>
      <c r="AF864" s="3" t="str">
        <f>IF($L864="","",IF(LEFT($AB864,2)="SD",0,IF(LEFT($AB864,2)="SB",1*52,IF($N864=Prog!$P$17,VLOOKUP($L864,BaseEqptCdF!$C$5:$P$161,14,FALSE)*1*300,VLOOKUP($L864,BaseEqptCdF!$C$5:$P$161,12,FALSE)*0.2*300))))</f>
        <v/>
      </c>
      <c r="AG864" s="6" t="str">
        <f t="shared" si="114"/>
        <v/>
      </c>
      <c r="AH864" s="6">
        <f>IF($U864=Prog!$S$18,YEAR($X864),"")</f>
        <v>1900</v>
      </c>
      <c r="AI864" s="5" t="str">
        <f>IF(OR($AG864="",$U864=Prog!$S$18),"",IF(OR($U864=Prog!$S$17,$U864=Prog!$S$16),YEAR($X864),IF($AG864="ND","ND",$AI$8+$O864)))</f>
        <v/>
      </c>
      <c r="AJ864" s="3" t="str">
        <f t="shared" si="109"/>
        <v/>
      </c>
      <c r="AK864" s="3" t="str">
        <f t="shared" si="108"/>
        <v/>
      </c>
      <c r="AL864" s="3" t="str">
        <f t="shared" si="108"/>
        <v/>
      </c>
      <c r="AM864" s="3" t="str">
        <f t="shared" si="108"/>
        <v/>
      </c>
      <c r="AN864" s="3" t="str">
        <f t="shared" si="108"/>
        <v/>
      </c>
      <c r="AO864" s="2">
        <f t="shared" si="110"/>
        <v>0</v>
      </c>
      <c r="AP864" s="4"/>
      <c r="AQ864" s="3">
        <f>IF(AJ864=1,VLOOKUP($AP864,BaseEqptCdF!$C$5:$R$161,16,FALSE),0)</f>
        <v>0</v>
      </c>
      <c r="AR864" s="3">
        <f>IF(AK864=1,VLOOKUP($AP864,BaseEqptCdF!$C$5:$R$161,16,FALSE),0)</f>
        <v>0</v>
      </c>
      <c r="AS864" s="3">
        <f>IF(AL864=1,VLOOKUP($AP864,BaseEqptCdF!$C$5:$R$161,16,FALSE),0)</f>
        <v>0</v>
      </c>
      <c r="AT864" s="3">
        <f>IF(AM864=1,VLOOKUP($AP864,BaseEqptCdF!$C$5:$R$161,16,FALSE),0)</f>
        <v>0</v>
      </c>
      <c r="AU864" s="3">
        <f>IF(AN864=1,VLOOKUP($AP864,BaseEqptCdF!$C$5:$R$161,16,FALSE),0)</f>
        <v>0</v>
      </c>
      <c r="AV864" s="2">
        <f t="shared" si="111"/>
        <v>0</v>
      </c>
      <c r="AW864" s="3" t="str">
        <f>IF($L864="","",IF(SUM($AJ864:AJ864)=0,$AE864,VLOOKUP($AP864,BaseEqptCdF!$C$5:$R$161,16,FALSE)*$AC$3))</f>
        <v/>
      </c>
      <c r="AX864" s="3" t="str">
        <f>IF($L864="","",IF(SUM($AJ864:AK864)=0,$AE864,VLOOKUP($AP864,BaseEqptCdF!$C$5:$R$161,16,FALSE)*$AC$3))</f>
        <v/>
      </c>
      <c r="AY864" s="3" t="str">
        <f>IF($L864="","",IF(SUM($AJ864:AL864)=0,$AE864,VLOOKUP($AP864,BaseEqptCdF!$C$5:$R$161,16,FALSE)*$AC$3))</f>
        <v/>
      </c>
      <c r="AZ864" s="3" t="str">
        <f>IF($L864="","",IF(SUM($AJ864:AM864)=0,$AE864,VLOOKUP($AP864,BaseEqptCdF!$C$5:$R$161,16,FALSE)*$AC$3))</f>
        <v/>
      </c>
      <c r="BA864" s="3" t="str">
        <f>IF($L864="","",IF(SUM($AJ864:AN864)=0,$AE864,VLOOKUP($AP864,BaseEqptCdF!$C$5:$R$161,16,FALSE)*$AC$3))</f>
        <v/>
      </c>
      <c r="BB864" s="2">
        <f t="shared" si="112"/>
        <v>0</v>
      </c>
      <c r="BC864" s="3" t="str">
        <f>IF($L864="","",IF(SUM($AJ864:AJ864)=0,$AF864,IF(LEFT(VLOOKUP($AP864,BaseEqptCdF!$C$5:$E$161,3,FALSE),2)="SD",0,IF(LEFT(VLOOKUP($AP864,BaseEqptCdF!$C$5:$E$161,3,FALSE),2)="SB",1*52,VLOOKUP($AP864,BaseEqptCdF!$C$5:$S$161,12,FALSE)*0.2*300))))</f>
        <v/>
      </c>
      <c r="BD864" s="3" t="str">
        <f>IF($L864="","",IF(SUM($AJ864:AK864)=0,$AF864,IF(LEFT(VLOOKUP($AP864,BaseEqptCdF!$C$5:$E$161,3,FALSE),2)="SD",0,IF(LEFT(VLOOKUP($AP864,BaseEqptCdF!$C$5:$E$161,3,FALSE),2)="SB",1*52,VLOOKUP($AP864,BaseEqptCdF!$C$5:$S$161,12,FALSE)*0.2*300))))</f>
        <v/>
      </c>
      <c r="BE864" s="3" t="str">
        <f>IF($L864="","",IF(SUM($AJ864:AL864)=0,$AF864,IF(LEFT(VLOOKUP($AP864,BaseEqptCdF!$C$5:$E$161,3,FALSE),2)="SD",0,IF(LEFT(VLOOKUP($AP864,BaseEqptCdF!$C$5:$E$161,3,FALSE),2)="SB",1*52,VLOOKUP($AP864,BaseEqptCdF!$C$5:$S$161,12,FALSE)*0.2*300))))</f>
        <v/>
      </c>
      <c r="BF864" s="3" t="str">
        <f>IF($L864="","",IF(SUM($AJ864:AM864)=0,$AF864,IF(LEFT(VLOOKUP($AP864,BaseEqptCdF!$C$5:$E$161,3,FALSE),2)="SD",0,IF(LEFT(VLOOKUP($AP864,BaseEqptCdF!$C$5:$E$161,3,FALSE),2)="SB",1*52,VLOOKUP($AP864,BaseEqptCdF!$C$5:$S$161,12,FALSE)*0.2*300))))</f>
        <v/>
      </c>
      <c r="BG864" s="3" t="str">
        <f>IF($L864="","",IF(SUM($AJ864:AN864)=0,$AF864,IF(LEFT(VLOOKUP($AP864,BaseEqptCdF!$C$5:$E$161,3,FALSE),2)="SD",0,IF(LEFT(VLOOKUP($AP864,BaseEqptCdF!$C$5:$E$161,3,FALSE),2)="SB",1*52,VLOOKUP($AP864,BaseEqptCdF!$C$5:$S$161,12,FALSE)*0.2*300))))</f>
        <v/>
      </c>
      <c r="BH864" s="2">
        <f t="shared" si="113"/>
        <v>0</v>
      </c>
    </row>
    <row r="865" spans="1:60" x14ac:dyDescent="0.25">
      <c r="A865" s="296" t="str">
        <f t="array" ref="A865">IF($C865="","",INDEX(Prog!$B$8:$D$300,MATCH($C865,nivo1,0),1))</f>
        <v/>
      </c>
      <c r="B865" s="296" t="str">
        <f t="array" ref="B865">IF($C865="","",INDEX(Prog!$B$8:$D$300,MATCH($C865,nivo1,0),2))</f>
        <v/>
      </c>
      <c r="C865" s="273"/>
      <c r="D865" s="267"/>
      <c r="E865" s="273"/>
      <c r="F865" s="273"/>
      <c r="G865" s="273"/>
      <c r="H865" s="273"/>
      <c r="I865" s="273"/>
      <c r="J865" s="273"/>
      <c r="K865" s="274"/>
      <c r="L865" s="273"/>
      <c r="M865" s="273"/>
      <c r="N865" s="273"/>
      <c r="O865" s="275"/>
      <c r="P865" s="273"/>
      <c r="Q865" s="273"/>
      <c r="R865" s="273"/>
      <c r="S865" s="273"/>
      <c r="T865" s="276"/>
      <c r="U865" s="276"/>
      <c r="V865" s="276"/>
      <c r="W865" s="276"/>
      <c r="X865" s="277"/>
      <c r="Y865" s="278"/>
      <c r="AA865" s="8" t="str">
        <f>IF($L865="","",VLOOKUP($L865,BaseEqptCdF!$C$5:$E$161,2,FALSE))</f>
        <v/>
      </c>
      <c r="AB865" s="8" t="str">
        <f>IF($L865="","",VLOOKUP($L865,BaseEqptCdF!$C$5:$E$161,3,FALSE))</f>
        <v/>
      </c>
      <c r="AC865" s="7" t="str">
        <f>IF($L865="","",VLOOKUP($L865,BaseEqptCdF!$C$5:$I$161,6,FALSE))</f>
        <v/>
      </c>
      <c r="AD865" s="7" t="str">
        <f>IF($L865="","",VLOOKUP($L865,BaseEqptCdF!$C$5:$I$161,7,FALSE))</f>
        <v/>
      </c>
      <c r="AE865" s="3" t="str">
        <f>IF($L865="","",VLOOKUP($L865,BaseEqptCdF!$C$5:$R$161,16,FALSE)*$AC$3)</f>
        <v/>
      </c>
      <c r="AF865" s="3" t="str">
        <f>IF($L865="","",IF(LEFT($AB865,2)="SD",0,IF(LEFT($AB865,2)="SB",1*52,IF($N865=Prog!$P$17,VLOOKUP($L865,BaseEqptCdF!$C$5:$P$161,14,FALSE)*1*300,VLOOKUP($L865,BaseEqptCdF!$C$5:$P$161,12,FALSE)*0.2*300))))</f>
        <v/>
      </c>
      <c r="AG865" s="6" t="str">
        <f t="shared" si="114"/>
        <v/>
      </c>
      <c r="AH865" s="6">
        <f>IF($U865=Prog!$S$18,YEAR($X865),"")</f>
        <v>1900</v>
      </c>
      <c r="AI865" s="5" t="str">
        <f>IF(OR($AG865="",$U865=Prog!$S$18),"",IF(OR($U865=Prog!$S$17,$U865=Prog!$S$16),YEAR($X865),IF($AG865="ND","ND",$AI$8+$O865)))</f>
        <v/>
      </c>
      <c r="AJ865" s="3" t="str">
        <f t="shared" si="109"/>
        <v/>
      </c>
      <c r="AK865" s="3" t="str">
        <f t="shared" si="108"/>
        <v/>
      </c>
      <c r="AL865" s="3" t="str">
        <f t="shared" si="108"/>
        <v/>
      </c>
      <c r="AM865" s="3" t="str">
        <f t="shared" si="108"/>
        <v/>
      </c>
      <c r="AN865" s="3" t="str">
        <f t="shared" si="108"/>
        <v/>
      </c>
      <c r="AO865" s="2">
        <f t="shared" si="110"/>
        <v>0</v>
      </c>
      <c r="AP865" s="4"/>
      <c r="AQ865" s="3">
        <f>IF(AJ865=1,VLOOKUP($AP865,BaseEqptCdF!$C$5:$R$161,16,FALSE),0)</f>
        <v>0</v>
      </c>
      <c r="AR865" s="3">
        <f>IF(AK865=1,VLOOKUP($AP865,BaseEqptCdF!$C$5:$R$161,16,FALSE),0)</f>
        <v>0</v>
      </c>
      <c r="AS865" s="3">
        <f>IF(AL865=1,VLOOKUP($AP865,BaseEqptCdF!$C$5:$R$161,16,FALSE),0)</f>
        <v>0</v>
      </c>
      <c r="AT865" s="3">
        <f>IF(AM865=1,VLOOKUP($AP865,BaseEqptCdF!$C$5:$R$161,16,FALSE),0)</f>
        <v>0</v>
      </c>
      <c r="AU865" s="3">
        <f>IF(AN865=1,VLOOKUP($AP865,BaseEqptCdF!$C$5:$R$161,16,FALSE),0)</f>
        <v>0</v>
      </c>
      <c r="AV865" s="2">
        <f t="shared" si="111"/>
        <v>0</v>
      </c>
      <c r="AW865" s="3" t="str">
        <f>IF($L865="","",IF(SUM($AJ865:AJ865)=0,$AE865,VLOOKUP($AP865,BaseEqptCdF!$C$5:$R$161,16,FALSE)*$AC$3))</f>
        <v/>
      </c>
      <c r="AX865" s="3" t="str">
        <f>IF($L865="","",IF(SUM($AJ865:AK865)=0,$AE865,VLOOKUP($AP865,BaseEqptCdF!$C$5:$R$161,16,FALSE)*$AC$3))</f>
        <v/>
      </c>
      <c r="AY865" s="3" t="str">
        <f>IF($L865="","",IF(SUM($AJ865:AL865)=0,$AE865,VLOOKUP($AP865,BaseEqptCdF!$C$5:$R$161,16,FALSE)*$AC$3))</f>
        <v/>
      </c>
      <c r="AZ865" s="3" t="str">
        <f>IF($L865="","",IF(SUM($AJ865:AM865)=0,$AE865,VLOOKUP($AP865,BaseEqptCdF!$C$5:$R$161,16,FALSE)*$AC$3))</f>
        <v/>
      </c>
      <c r="BA865" s="3" t="str">
        <f>IF($L865="","",IF(SUM($AJ865:AN865)=0,$AE865,VLOOKUP($AP865,BaseEqptCdF!$C$5:$R$161,16,FALSE)*$AC$3))</f>
        <v/>
      </c>
      <c r="BB865" s="2">
        <f t="shared" si="112"/>
        <v>0</v>
      </c>
      <c r="BC865" s="3" t="str">
        <f>IF($L865="","",IF(SUM($AJ865:AJ865)=0,$AF865,IF(LEFT(VLOOKUP($AP865,BaseEqptCdF!$C$5:$E$161,3,FALSE),2)="SD",0,IF(LEFT(VLOOKUP($AP865,BaseEqptCdF!$C$5:$E$161,3,FALSE),2)="SB",1*52,VLOOKUP($AP865,BaseEqptCdF!$C$5:$S$161,12,FALSE)*0.2*300))))</f>
        <v/>
      </c>
      <c r="BD865" s="3" t="str">
        <f>IF($L865="","",IF(SUM($AJ865:AK865)=0,$AF865,IF(LEFT(VLOOKUP($AP865,BaseEqptCdF!$C$5:$E$161,3,FALSE),2)="SD",0,IF(LEFT(VLOOKUP($AP865,BaseEqptCdF!$C$5:$E$161,3,FALSE),2)="SB",1*52,VLOOKUP($AP865,BaseEqptCdF!$C$5:$S$161,12,FALSE)*0.2*300))))</f>
        <v/>
      </c>
      <c r="BE865" s="3" t="str">
        <f>IF($L865="","",IF(SUM($AJ865:AL865)=0,$AF865,IF(LEFT(VLOOKUP($AP865,BaseEqptCdF!$C$5:$E$161,3,FALSE),2)="SD",0,IF(LEFT(VLOOKUP($AP865,BaseEqptCdF!$C$5:$E$161,3,FALSE),2)="SB",1*52,VLOOKUP($AP865,BaseEqptCdF!$C$5:$S$161,12,FALSE)*0.2*300))))</f>
        <v/>
      </c>
      <c r="BF865" s="3" t="str">
        <f>IF($L865="","",IF(SUM($AJ865:AM865)=0,$AF865,IF(LEFT(VLOOKUP($AP865,BaseEqptCdF!$C$5:$E$161,3,FALSE),2)="SD",0,IF(LEFT(VLOOKUP($AP865,BaseEqptCdF!$C$5:$E$161,3,FALSE),2)="SB",1*52,VLOOKUP($AP865,BaseEqptCdF!$C$5:$S$161,12,FALSE)*0.2*300))))</f>
        <v/>
      </c>
      <c r="BG865" s="3" t="str">
        <f>IF($L865="","",IF(SUM($AJ865:AN865)=0,$AF865,IF(LEFT(VLOOKUP($AP865,BaseEqptCdF!$C$5:$E$161,3,FALSE),2)="SD",0,IF(LEFT(VLOOKUP($AP865,BaseEqptCdF!$C$5:$E$161,3,FALSE),2)="SB",1*52,VLOOKUP($AP865,BaseEqptCdF!$C$5:$S$161,12,FALSE)*0.2*300))))</f>
        <v/>
      </c>
      <c r="BH865" s="2">
        <f t="shared" si="113"/>
        <v>0</v>
      </c>
    </row>
    <row r="866" spans="1:60" x14ac:dyDescent="0.25">
      <c r="A866" s="296" t="str">
        <f t="array" ref="A866">IF($C866="","",INDEX(Prog!$B$8:$D$300,MATCH($C866,nivo1,0),1))</f>
        <v/>
      </c>
      <c r="B866" s="296" t="str">
        <f t="array" ref="B866">IF($C866="","",INDEX(Prog!$B$8:$D$300,MATCH($C866,nivo1,0),2))</f>
        <v/>
      </c>
      <c r="C866" s="273"/>
      <c r="D866" s="267"/>
      <c r="E866" s="273"/>
      <c r="F866" s="273"/>
      <c r="G866" s="273"/>
      <c r="H866" s="273"/>
      <c r="I866" s="273"/>
      <c r="J866" s="273"/>
      <c r="K866" s="274"/>
      <c r="L866" s="273"/>
      <c r="M866" s="273"/>
      <c r="N866" s="273"/>
      <c r="O866" s="275"/>
      <c r="P866" s="273"/>
      <c r="Q866" s="273"/>
      <c r="R866" s="273"/>
      <c r="S866" s="273"/>
      <c r="T866" s="276"/>
      <c r="U866" s="276"/>
      <c r="V866" s="276"/>
      <c r="W866" s="276"/>
      <c r="X866" s="277"/>
      <c r="Y866" s="278"/>
      <c r="AA866" s="8" t="str">
        <f>IF($L866="","",VLOOKUP($L866,BaseEqptCdF!$C$5:$E$161,2,FALSE))</f>
        <v/>
      </c>
      <c r="AB866" s="8" t="str">
        <f>IF($L866="","",VLOOKUP($L866,BaseEqptCdF!$C$5:$E$161,3,FALSE))</f>
        <v/>
      </c>
      <c r="AC866" s="7" t="str">
        <f>IF($L866="","",VLOOKUP($L866,BaseEqptCdF!$C$5:$I$161,6,FALSE))</f>
        <v/>
      </c>
      <c r="AD866" s="7" t="str">
        <f>IF($L866="","",VLOOKUP($L866,BaseEqptCdF!$C$5:$I$161,7,FALSE))</f>
        <v/>
      </c>
      <c r="AE866" s="3" t="str">
        <f>IF($L866="","",VLOOKUP($L866,BaseEqptCdF!$C$5:$R$161,16,FALSE)*$AC$3)</f>
        <v/>
      </c>
      <c r="AF866" s="3" t="str">
        <f>IF($L866="","",IF(LEFT($AB866,2)="SD",0,IF(LEFT($AB866,2)="SB",1*52,IF($N866=Prog!$P$17,VLOOKUP($L866,BaseEqptCdF!$C$5:$P$161,14,FALSE)*1*300,VLOOKUP($L866,BaseEqptCdF!$C$5:$P$161,12,FALSE)*0.2*300))))</f>
        <v/>
      </c>
      <c r="AG866" s="6" t="str">
        <f t="shared" si="114"/>
        <v/>
      </c>
      <c r="AH866" s="6">
        <f>IF($U866=Prog!$S$18,YEAR($X866),"")</f>
        <v>1900</v>
      </c>
      <c r="AI866" s="5" t="str">
        <f>IF(OR($AG866="",$U866=Prog!$S$18),"",IF(OR($U866=Prog!$S$17,$U866=Prog!$S$16),YEAR($X866),IF($AG866="ND","ND",$AI$8+$O866)))</f>
        <v/>
      </c>
      <c r="AJ866" s="3" t="str">
        <f t="shared" si="109"/>
        <v/>
      </c>
      <c r="AK866" s="3" t="str">
        <f t="shared" si="108"/>
        <v/>
      </c>
      <c r="AL866" s="3" t="str">
        <f t="shared" si="108"/>
        <v/>
      </c>
      <c r="AM866" s="3" t="str">
        <f t="shared" si="108"/>
        <v/>
      </c>
      <c r="AN866" s="3" t="str">
        <f t="shared" si="108"/>
        <v/>
      </c>
      <c r="AO866" s="2">
        <f t="shared" si="110"/>
        <v>0</v>
      </c>
      <c r="AP866" s="4"/>
      <c r="AQ866" s="3">
        <f>IF(AJ866=1,VLOOKUP($AP866,BaseEqptCdF!$C$5:$R$161,16,FALSE),0)</f>
        <v>0</v>
      </c>
      <c r="AR866" s="3">
        <f>IF(AK866=1,VLOOKUP($AP866,BaseEqptCdF!$C$5:$R$161,16,FALSE),0)</f>
        <v>0</v>
      </c>
      <c r="AS866" s="3">
        <f>IF(AL866=1,VLOOKUP($AP866,BaseEqptCdF!$C$5:$R$161,16,FALSE),0)</f>
        <v>0</v>
      </c>
      <c r="AT866" s="3">
        <f>IF(AM866=1,VLOOKUP($AP866,BaseEqptCdF!$C$5:$R$161,16,FALSE),0)</f>
        <v>0</v>
      </c>
      <c r="AU866" s="3">
        <f>IF(AN866=1,VLOOKUP($AP866,BaseEqptCdF!$C$5:$R$161,16,FALSE),0)</f>
        <v>0</v>
      </c>
      <c r="AV866" s="2">
        <f t="shared" si="111"/>
        <v>0</v>
      </c>
      <c r="AW866" s="3" t="str">
        <f>IF($L866="","",IF(SUM($AJ866:AJ866)=0,$AE866,VLOOKUP($AP866,BaseEqptCdF!$C$5:$R$161,16,FALSE)*$AC$3))</f>
        <v/>
      </c>
      <c r="AX866" s="3" t="str">
        <f>IF($L866="","",IF(SUM($AJ866:AK866)=0,$AE866,VLOOKUP($AP866,BaseEqptCdF!$C$5:$R$161,16,FALSE)*$AC$3))</f>
        <v/>
      </c>
      <c r="AY866" s="3" t="str">
        <f>IF($L866="","",IF(SUM($AJ866:AL866)=0,$AE866,VLOOKUP($AP866,BaseEqptCdF!$C$5:$R$161,16,FALSE)*$AC$3))</f>
        <v/>
      </c>
      <c r="AZ866" s="3" t="str">
        <f>IF($L866="","",IF(SUM($AJ866:AM866)=0,$AE866,VLOOKUP($AP866,BaseEqptCdF!$C$5:$R$161,16,FALSE)*$AC$3))</f>
        <v/>
      </c>
      <c r="BA866" s="3" t="str">
        <f>IF($L866="","",IF(SUM($AJ866:AN866)=0,$AE866,VLOOKUP($AP866,BaseEqptCdF!$C$5:$R$161,16,FALSE)*$AC$3))</f>
        <v/>
      </c>
      <c r="BB866" s="2">
        <f t="shared" si="112"/>
        <v>0</v>
      </c>
      <c r="BC866" s="3" t="str">
        <f>IF($L866="","",IF(SUM($AJ866:AJ866)=0,$AF866,IF(LEFT(VLOOKUP($AP866,BaseEqptCdF!$C$5:$E$161,3,FALSE),2)="SD",0,IF(LEFT(VLOOKUP($AP866,BaseEqptCdF!$C$5:$E$161,3,FALSE),2)="SB",1*52,VLOOKUP($AP866,BaseEqptCdF!$C$5:$S$161,12,FALSE)*0.2*300))))</f>
        <v/>
      </c>
      <c r="BD866" s="3" t="str">
        <f>IF($L866="","",IF(SUM($AJ866:AK866)=0,$AF866,IF(LEFT(VLOOKUP($AP866,BaseEqptCdF!$C$5:$E$161,3,FALSE),2)="SD",0,IF(LEFT(VLOOKUP($AP866,BaseEqptCdF!$C$5:$E$161,3,FALSE),2)="SB",1*52,VLOOKUP($AP866,BaseEqptCdF!$C$5:$S$161,12,FALSE)*0.2*300))))</f>
        <v/>
      </c>
      <c r="BE866" s="3" t="str">
        <f>IF($L866="","",IF(SUM($AJ866:AL866)=0,$AF866,IF(LEFT(VLOOKUP($AP866,BaseEqptCdF!$C$5:$E$161,3,FALSE),2)="SD",0,IF(LEFT(VLOOKUP($AP866,BaseEqptCdF!$C$5:$E$161,3,FALSE),2)="SB",1*52,VLOOKUP($AP866,BaseEqptCdF!$C$5:$S$161,12,FALSE)*0.2*300))))</f>
        <v/>
      </c>
      <c r="BF866" s="3" t="str">
        <f>IF($L866="","",IF(SUM($AJ866:AM866)=0,$AF866,IF(LEFT(VLOOKUP($AP866,BaseEqptCdF!$C$5:$E$161,3,FALSE),2)="SD",0,IF(LEFT(VLOOKUP($AP866,BaseEqptCdF!$C$5:$E$161,3,FALSE),2)="SB",1*52,VLOOKUP($AP866,BaseEqptCdF!$C$5:$S$161,12,FALSE)*0.2*300))))</f>
        <v/>
      </c>
      <c r="BG866" s="3" t="str">
        <f>IF($L866="","",IF(SUM($AJ866:AN866)=0,$AF866,IF(LEFT(VLOOKUP($AP866,BaseEqptCdF!$C$5:$E$161,3,FALSE),2)="SD",0,IF(LEFT(VLOOKUP($AP866,BaseEqptCdF!$C$5:$E$161,3,FALSE),2)="SB",1*52,VLOOKUP($AP866,BaseEqptCdF!$C$5:$S$161,12,FALSE)*0.2*300))))</f>
        <v/>
      </c>
      <c r="BH866" s="2">
        <f t="shared" si="113"/>
        <v>0</v>
      </c>
    </row>
    <row r="867" spans="1:60" x14ac:dyDescent="0.25">
      <c r="A867" s="296" t="str">
        <f t="array" ref="A867">IF($C867="","",INDEX(Prog!$B$8:$D$300,MATCH($C867,nivo1,0),1))</f>
        <v/>
      </c>
      <c r="B867" s="296" t="str">
        <f t="array" ref="B867">IF($C867="","",INDEX(Prog!$B$8:$D$300,MATCH($C867,nivo1,0),2))</f>
        <v/>
      </c>
      <c r="C867" s="273"/>
      <c r="D867" s="267"/>
      <c r="E867" s="273"/>
      <c r="F867" s="273"/>
      <c r="G867" s="273"/>
      <c r="H867" s="273"/>
      <c r="I867" s="273"/>
      <c r="J867" s="273"/>
      <c r="K867" s="274"/>
      <c r="L867" s="273"/>
      <c r="M867" s="273"/>
      <c r="N867" s="273"/>
      <c r="O867" s="275"/>
      <c r="P867" s="273"/>
      <c r="Q867" s="273"/>
      <c r="R867" s="273"/>
      <c r="S867" s="273"/>
      <c r="T867" s="276"/>
      <c r="U867" s="276"/>
      <c r="V867" s="276"/>
      <c r="W867" s="276"/>
      <c r="X867" s="277"/>
      <c r="Y867" s="278"/>
      <c r="AA867" s="8" t="str">
        <f>IF($L867="","",VLOOKUP($L867,BaseEqptCdF!$C$5:$E$161,2,FALSE))</f>
        <v/>
      </c>
      <c r="AB867" s="8" t="str">
        <f>IF($L867="","",VLOOKUP($L867,BaseEqptCdF!$C$5:$E$161,3,FALSE))</f>
        <v/>
      </c>
      <c r="AC867" s="7" t="str">
        <f>IF($L867="","",VLOOKUP($L867,BaseEqptCdF!$C$5:$I$161,6,FALSE))</f>
        <v/>
      </c>
      <c r="AD867" s="7" t="str">
        <f>IF($L867="","",VLOOKUP($L867,BaseEqptCdF!$C$5:$I$161,7,FALSE))</f>
        <v/>
      </c>
      <c r="AE867" s="3" t="str">
        <f>IF($L867="","",VLOOKUP($L867,BaseEqptCdF!$C$5:$R$161,16,FALSE)*$AC$3)</f>
        <v/>
      </c>
      <c r="AF867" s="3" t="str">
        <f>IF($L867="","",IF(LEFT($AB867,2)="SD",0,IF(LEFT($AB867,2)="SB",1*52,IF($N867=Prog!$P$17,VLOOKUP($L867,BaseEqptCdF!$C$5:$P$161,14,FALSE)*1*300,VLOOKUP($L867,BaseEqptCdF!$C$5:$P$161,12,FALSE)*0.2*300))))</f>
        <v/>
      </c>
      <c r="AG867" s="6" t="str">
        <f t="shared" si="114"/>
        <v/>
      </c>
      <c r="AH867" s="6">
        <f>IF($U867=Prog!$S$18,YEAR($X867),"")</f>
        <v>1900</v>
      </c>
      <c r="AI867" s="5" t="str">
        <f>IF(OR($AG867="",$U867=Prog!$S$18),"",IF(OR($U867=Prog!$S$17,$U867=Prog!$S$16),YEAR($X867),IF($AG867="ND","ND",$AI$8+$O867)))</f>
        <v/>
      </c>
      <c r="AJ867" s="3" t="str">
        <f t="shared" si="109"/>
        <v/>
      </c>
      <c r="AK867" s="3" t="str">
        <f t="shared" si="108"/>
        <v/>
      </c>
      <c r="AL867" s="3" t="str">
        <f t="shared" si="108"/>
        <v/>
      </c>
      <c r="AM867" s="3" t="str">
        <f t="shared" si="108"/>
        <v/>
      </c>
      <c r="AN867" s="3" t="str">
        <f t="shared" si="108"/>
        <v/>
      </c>
      <c r="AO867" s="2">
        <f t="shared" si="110"/>
        <v>0</v>
      </c>
      <c r="AP867" s="4"/>
      <c r="AQ867" s="3">
        <f>IF(AJ867=1,VLOOKUP($AP867,BaseEqptCdF!$C$5:$R$161,16,FALSE),0)</f>
        <v>0</v>
      </c>
      <c r="AR867" s="3">
        <f>IF(AK867=1,VLOOKUP($AP867,BaseEqptCdF!$C$5:$R$161,16,FALSE),0)</f>
        <v>0</v>
      </c>
      <c r="AS867" s="3">
        <f>IF(AL867=1,VLOOKUP($AP867,BaseEqptCdF!$C$5:$R$161,16,FALSE),0)</f>
        <v>0</v>
      </c>
      <c r="AT867" s="3">
        <f>IF(AM867=1,VLOOKUP($AP867,BaseEqptCdF!$C$5:$R$161,16,FALSE),0)</f>
        <v>0</v>
      </c>
      <c r="AU867" s="3">
        <f>IF(AN867=1,VLOOKUP($AP867,BaseEqptCdF!$C$5:$R$161,16,FALSE),0)</f>
        <v>0</v>
      </c>
      <c r="AV867" s="2">
        <f t="shared" si="111"/>
        <v>0</v>
      </c>
      <c r="AW867" s="3" t="str">
        <f>IF($L867="","",IF(SUM($AJ867:AJ867)=0,$AE867,VLOOKUP($AP867,BaseEqptCdF!$C$5:$R$161,16,FALSE)*$AC$3))</f>
        <v/>
      </c>
      <c r="AX867" s="3" t="str">
        <f>IF($L867="","",IF(SUM($AJ867:AK867)=0,$AE867,VLOOKUP($AP867,BaseEqptCdF!$C$5:$R$161,16,FALSE)*$AC$3))</f>
        <v/>
      </c>
      <c r="AY867" s="3" t="str">
        <f>IF($L867="","",IF(SUM($AJ867:AL867)=0,$AE867,VLOOKUP($AP867,BaseEqptCdF!$C$5:$R$161,16,FALSE)*$AC$3))</f>
        <v/>
      </c>
      <c r="AZ867" s="3" t="str">
        <f>IF($L867="","",IF(SUM($AJ867:AM867)=0,$AE867,VLOOKUP($AP867,BaseEqptCdF!$C$5:$R$161,16,FALSE)*$AC$3))</f>
        <v/>
      </c>
      <c r="BA867" s="3" t="str">
        <f>IF($L867="","",IF(SUM($AJ867:AN867)=0,$AE867,VLOOKUP($AP867,BaseEqptCdF!$C$5:$R$161,16,FALSE)*$AC$3))</f>
        <v/>
      </c>
      <c r="BB867" s="2">
        <f t="shared" si="112"/>
        <v>0</v>
      </c>
      <c r="BC867" s="3" t="str">
        <f>IF($L867="","",IF(SUM($AJ867:AJ867)=0,$AF867,IF(LEFT(VLOOKUP($AP867,BaseEqptCdF!$C$5:$E$161,3,FALSE),2)="SD",0,IF(LEFT(VLOOKUP($AP867,BaseEqptCdF!$C$5:$E$161,3,FALSE),2)="SB",1*52,VLOOKUP($AP867,BaseEqptCdF!$C$5:$S$161,12,FALSE)*0.2*300))))</f>
        <v/>
      </c>
      <c r="BD867" s="3" t="str">
        <f>IF($L867="","",IF(SUM($AJ867:AK867)=0,$AF867,IF(LEFT(VLOOKUP($AP867,BaseEqptCdF!$C$5:$E$161,3,FALSE),2)="SD",0,IF(LEFT(VLOOKUP($AP867,BaseEqptCdF!$C$5:$E$161,3,FALSE),2)="SB",1*52,VLOOKUP($AP867,BaseEqptCdF!$C$5:$S$161,12,FALSE)*0.2*300))))</f>
        <v/>
      </c>
      <c r="BE867" s="3" t="str">
        <f>IF($L867="","",IF(SUM($AJ867:AL867)=0,$AF867,IF(LEFT(VLOOKUP($AP867,BaseEqptCdF!$C$5:$E$161,3,FALSE),2)="SD",0,IF(LEFT(VLOOKUP($AP867,BaseEqptCdF!$C$5:$E$161,3,FALSE),2)="SB",1*52,VLOOKUP($AP867,BaseEqptCdF!$C$5:$S$161,12,FALSE)*0.2*300))))</f>
        <v/>
      </c>
      <c r="BF867" s="3" t="str">
        <f>IF($L867="","",IF(SUM($AJ867:AM867)=0,$AF867,IF(LEFT(VLOOKUP($AP867,BaseEqptCdF!$C$5:$E$161,3,FALSE),2)="SD",0,IF(LEFT(VLOOKUP($AP867,BaseEqptCdF!$C$5:$E$161,3,FALSE),2)="SB",1*52,VLOOKUP($AP867,BaseEqptCdF!$C$5:$S$161,12,FALSE)*0.2*300))))</f>
        <v/>
      </c>
      <c r="BG867" s="3" t="str">
        <f>IF($L867="","",IF(SUM($AJ867:AN867)=0,$AF867,IF(LEFT(VLOOKUP($AP867,BaseEqptCdF!$C$5:$E$161,3,FALSE),2)="SD",0,IF(LEFT(VLOOKUP($AP867,BaseEqptCdF!$C$5:$E$161,3,FALSE),2)="SB",1*52,VLOOKUP($AP867,BaseEqptCdF!$C$5:$S$161,12,FALSE)*0.2*300))))</f>
        <v/>
      </c>
      <c r="BH867" s="2">
        <f t="shared" si="113"/>
        <v>0</v>
      </c>
    </row>
    <row r="868" spans="1:60" x14ac:dyDescent="0.25">
      <c r="A868" s="296" t="str">
        <f t="array" ref="A868">IF($C868="","",INDEX(Prog!$B$8:$D$300,MATCH($C868,nivo1,0),1))</f>
        <v/>
      </c>
      <c r="B868" s="296" t="str">
        <f t="array" ref="B868">IF($C868="","",INDEX(Prog!$B$8:$D$300,MATCH($C868,nivo1,0),2))</f>
        <v/>
      </c>
      <c r="C868" s="273"/>
      <c r="D868" s="267"/>
      <c r="E868" s="273"/>
      <c r="F868" s="273"/>
      <c r="G868" s="273"/>
      <c r="H868" s="273"/>
      <c r="I868" s="273"/>
      <c r="J868" s="273"/>
      <c r="K868" s="274"/>
      <c r="L868" s="273"/>
      <c r="M868" s="273"/>
      <c r="N868" s="273"/>
      <c r="O868" s="275"/>
      <c r="P868" s="273"/>
      <c r="Q868" s="273"/>
      <c r="R868" s="273"/>
      <c r="S868" s="273"/>
      <c r="T868" s="276"/>
      <c r="U868" s="276"/>
      <c r="V868" s="276"/>
      <c r="W868" s="276"/>
      <c r="X868" s="277"/>
      <c r="Y868" s="278"/>
      <c r="AA868" s="8" t="str">
        <f>IF($L868="","",VLOOKUP($L868,BaseEqptCdF!$C$5:$E$161,2,FALSE))</f>
        <v/>
      </c>
      <c r="AB868" s="8" t="str">
        <f>IF($L868="","",VLOOKUP($L868,BaseEqptCdF!$C$5:$E$161,3,FALSE))</f>
        <v/>
      </c>
      <c r="AC868" s="7" t="str">
        <f>IF($L868="","",VLOOKUP($L868,BaseEqptCdF!$C$5:$I$161,6,FALSE))</f>
        <v/>
      </c>
      <c r="AD868" s="7" t="str">
        <f>IF($L868="","",VLOOKUP($L868,BaseEqptCdF!$C$5:$I$161,7,FALSE))</f>
        <v/>
      </c>
      <c r="AE868" s="3" t="str">
        <f>IF($L868="","",VLOOKUP($L868,BaseEqptCdF!$C$5:$R$161,16,FALSE)*$AC$3)</f>
        <v/>
      </c>
      <c r="AF868" s="3" t="str">
        <f>IF($L868="","",IF(LEFT($AB868,2)="SD",0,IF(LEFT($AB868,2)="SB",1*52,IF($N868=Prog!$P$17,VLOOKUP($L868,BaseEqptCdF!$C$5:$P$161,14,FALSE)*1*300,VLOOKUP($L868,BaseEqptCdF!$C$5:$P$161,12,FALSE)*0.2*300))))</f>
        <v/>
      </c>
      <c r="AG868" s="6" t="str">
        <f t="shared" si="114"/>
        <v/>
      </c>
      <c r="AH868" s="6">
        <f>IF($U868=Prog!$S$18,YEAR($X868),"")</f>
        <v>1900</v>
      </c>
      <c r="AI868" s="5" t="str">
        <f>IF(OR($AG868="",$U868=Prog!$S$18),"",IF(OR($U868=Prog!$S$17,$U868=Prog!$S$16),YEAR($X868),IF($AG868="ND","ND",$AI$8+$O868)))</f>
        <v/>
      </c>
      <c r="AJ868" s="3" t="str">
        <f t="shared" si="109"/>
        <v/>
      </c>
      <c r="AK868" s="3" t="str">
        <f t="shared" si="108"/>
        <v/>
      </c>
      <c r="AL868" s="3" t="str">
        <f t="shared" si="108"/>
        <v/>
      </c>
      <c r="AM868" s="3" t="str">
        <f t="shared" si="108"/>
        <v/>
      </c>
      <c r="AN868" s="3" t="str">
        <f t="shared" si="108"/>
        <v/>
      </c>
      <c r="AO868" s="2">
        <f t="shared" si="110"/>
        <v>0</v>
      </c>
      <c r="AP868" s="4"/>
      <c r="AQ868" s="3">
        <f>IF(AJ868=1,VLOOKUP($AP868,BaseEqptCdF!$C$5:$R$161,16,FALSE),0)</f>
        <v>0</v>
      </c>
      <c r="AR868" s="3">
        <f>IF(AK868=1,VLOOKUP($AP868,BaseEqptCdF!$C$5:$R$161,16,FALSE),0)</f>
        <v>0</v>
      </c>
      <c r="AS868" s="3">
        <f>IF(AL868=1,VLOOKUP($AP868,BaseEqptCdF!$C$5:$R$161,16,FALSE),0)</f>
        <v>0</v>
      </c>
      <c r="AT868" s="3">
        <f>IF(AM868=1,VLOOKUP($AP868,BaseEqptCdF!$C$5:$R$161,16,FALSE),0)</f>
        <v>0</v>
      </c>
      <c r="AU868" s="3">
        <f>IF(AN868=1,VLOOKUP($AP868,BaseEqptCdF!$C$5:$R$161,16,FALSE),0)</f>
        <v>0</v>
      </c>
      <c r="AV868" s="2">
        <f t="shared" si="111"/>
        <v>0</v>
      </c>
      <c r="AW868" s="3" t="str">
        <f>IF($L868="","",IF(SUM($AJ868:AJ868)=0,$AE868,VLOOKUP($AP868,BaseEqptCdF!$C$5:$R$161,16,FALSE)*$AC$3))</f>
        <v/>
      </c>
      <c r="AX868" s="3" t="str">
        <f>IF($L868="","",IF(SUM($AJ868:AK868)=0,$AE868,VLOOKUP($AP868,BaseEqptCdF!$C$5:$R$161,16,FALSE)*$AC$3))</f>
        <v/>
      </c>
      <c r="AY868" s="3" t="str">
        <f>IF($L868="","",IF(SUM($AJ868:AL868)=0,$AE868,VLOOKUP($AP868,BaseEqptCdF!$C$5:$R$161,16,FALSE)*$AC$3))</f>
        <v/>
      </c>
      <c r="AZ868" s="3" t="str">
        <f>IF($L868="","",IF(SUM($AJ868:AM868)=0,$AE868,VLOOKUP($AP868,BaseEqptCdF!$C$5:$R$161,16,FALSE)*$AC$3))</f>
        <v/>
      </c>
      <c r="BA868" s="3" t="str">
        <f>IF($L868="","",IF(SUM($AJ868:AN868)=0,$AE868,VLOOKUP($AP868,BaseEqptCdF!$C$5:$R$161,16,FALSE)*$AC$3))</f>
        <v/>
      </c>
      <c r="BB868" s="2">
        <f t="shared" si="112"/>
        <v>0</v>
      </c>
      <c r="BC868" s="3" t="str">
        <f>IF($L868="","",IF(SUM($AJ868:AJ868)=0,$AF868,IF(LEFT(VLOOKUP($AP868,BaseEqptCdF!$C$5:$E$161,3,FALSE),2)="SD",0,IF(LEFT(VLOOKUP($AP868,BaseEqptCdF!$C$5:$E$161,3,FALSE),2)="SB",1*52,VLOOKUP($AP868,BaseEqptCdF!$C$5:$S$161,12,FALSE)*0.2*300))))</f>
        <v/>
      </c>
      <c r="BD868" s="3" t="str">
        <f>IF($L868="","",IF(SUM($AJ868:AK868)=0,$AF868,IF(LEFT(VLOOKUP($AP868,BaseEqptCdF!$C$5:$E$161,3,FALSE),2)="SD",0,IF(LEFT(VLOOKUP($AP868,BaseEqptCdF!$C$5:$E$161,3,FALSE),2)="SB",1*52,VLOOKUP($AP868,BaseEqptCdF!$C$5:$S$161,12,FALSE)*0.2*300))))</f>
        <v/>
      </c>
      <c r="BE868" s="3" t="str">
        <f>IF($L868="","",IF(SUM($AJ868:AL868)=0,$AF868,IF(LEFT(VLOOKUP($AP868,BaseEqptCdF!$C$5:$E$161,3,FALSE),2)="SD",0,IF(LEFT(VLOOKUP($AP868,BaseEqptCdF!$C$5:$E$161,3,FALSE),2)="SB",1*52,VLOOKUP($AP868,BaseEqptCdF!$C$5:$S$161,12,FALSE)*0.2*300))))</f>
        <v/>
      </c>
      <c r="BF868" s="3" t="str">
        <f>IF($L868="","",IF(SUM($AJ868:AM868)=0,$AF868,IF(LEFT(VLOOKUP($AP868,BaseEqptCdF!$C$5:$E$161,3,FALSE),2)="SD",0,IF(LEFT(VLOOKUP($AP868,BaseEqptCdF!$C$5:$E$161,3,FALSE),2)="SB",1*52,VLOOKUP($AP868,BaseEqptCdF!$C$5:$S$161,12,FALSE)*0.2*300))))</f>
        <v/>
      </c>
      <c r="BG868" s="3" t="str">
        <f>IF($L868="","",IF(SUM($AJ868:AN868)=0,$AF868,IF(LEFT(VLOOKUP($AP868,BaseEqptCdF!$C$5:$E$161,3,FALSE),2)="SD",0,IF(LEFT(VLOOKUP($AP868,BaseEqptCdF!$C$5:$E$161,3,FALSE),2)="SB",1*52,VLOOKUP($AP868,BaseEqptCdF!$C$5:$S$161,12,FALSE)*0.2*300))))</f>
        <v/>
      </c>
      <c r="BH868" s="2">
        <f t="shared" si="113"/>
        <v>0</v>
      </c>
    </row>
    <row r="869" spans="1:60" x14ac:dyDescent="0.25">
      <c r="A869" s="296" t="str">
        <f t="array" ref="A869">IF($C869="","",INDEX(Prog!$B$8:$D$300,MATCH($C869,nivo1,0),1))</f>
        <v/>
      </c>
      <c r="B869" s="296" t="str">
        <f t="array" ref="B869">IF($C869="","",INDEX(Prog!$B$8:$D$300,MATCH($C869,nivo1,0),2))</f>
        <v/>
      </c>
      <c r="C869" s="273"/>
      <c r="D869" s="267"/>
      <c r="E869" s="273"/>
      <c r="F869" s="273"/>
      <c r="G869" s="273"/>
      <c r="H869" s="273"/>
      <c r="I869" s="273"/>
      <c r="J869" s="273"/>
      <c r="K869" s="274"/>
      <c r="L869" s="273"/>
      <c r="M869" s="273"/>
      <c r="N869" s="273"/>
      <c r="O869" s="275"/>
      <c r="P869" s="273"/>
      <c r="Q869" s="273"/>
      <c r="R869" s="273"/>
      <c r="S869" s="273"/>
      <c r="T869" s="276"/>
      <c r="U869" s="276"/>
      <c r="V869" s="276"/>
      <c r="W869" s="276"/>
      <c r="X869" s="277"/>
      <c r="Y869" s="278"/>
      <c r="AA869" s="8" t="str">
        <f>IF($L869="","",VLOOKUP($L869,BaseEqptCdF!$C$5:$E$161,2,FALSE))</f>
        <v/>
      </c>
      <c r="AB869" s="8" t="str">
        <f>IF($L869="","",VLOOKUP($L869,BaseEqptCdF!$C$5:$E$161,3,FALSE))</f>
        <v/>
      </c>
      <c r="AC869" s="7" t="str">
        <f>IF($L869="","",VLOOKUP($L869,BaseEqptCdF!$C$5:$I$161,6,FALSE))</f>
        <v/>
      </c>
      <c r="AD869" s="7" t="str">
        <f>IF($L869="","",VLOOKUP($L869,BaseEqptCdF!$C$5:$I$161,7,FALSE))</f>
        <v/>
      </c>
      <c r="AE869" s="3" t="str">
        <f>IF($L869="","",VLOOKUP($L869,BaseEqptCdF!$C$5:$R$161,16,FALSE)*$AC$3)</f>
        <v/>
      </c>
      <c r="AF869" s="3" t="str">
        <f>IF($L869="","",IF(LEFT($AB869,2)="SD",0,IF(LEFT($AB869,2)="SB",1*52,IF($N869=Prog!$P$17,VLOOKUP($L869,BaseEqptCdF!$C$5:$P$161,14,FALSE)*1*300,VLOOKUP($L869,BaseEqptCdF!$C$5:$P$161,12,FALSE)*0.2*300))))</f>
        <v/>
      </c>
      <c r="AG869" s="6" t="str">
        <f t="shared" si="114"/>
        <v/>
      </c>
      <c r="AH869" s="6">
        <f>IF($U869=Prog!$S$18,YEAR($X869),"")</f>
        <v>1900</v>
      </c>
      <c r="AI869" s="5" t="str">
        <f>IF(OR($AG869="",$U869=Prog!$S$18),"",IF(OR($U869=Prog!$S$17,$U869=Prog!$S$16),YEAR($X869),IF($AG869="ND","ND",$AI$8+$O869)))</f>
        <v/>
      </c>
      <c r="AJ869" s="3" t="str">
        <f t="shared" si="109"/>
        <v/>
      </c>
      <c r="AK869" s="3" t="str">
        <f t="shared" si="108"/>
        <v/>
      </c>
      <c r="AL869" s="3" t="str">
        <f t="shared" si="108"/>
        <v/>
      </c>
      <c r="AM869" s="3" t="str">
        <f t="shared" si="108"/>
        <v/>
      </c>
      <c r="AN869" s="3" t="str">
        <f t="shared" si="108"/>
        <v/>
      </c>
      <c r="AO869" s="2">
        <f t="shared" si="110"/>
        <v>0</v>
      </c>
      <c r="AP869" s="4"/>
      <c r="AQ869" s="3">
        <f>IF(AJ869=1,VLOOKUP($AP869,BaseEqptCdF!$C$5:$R$161,16,FALSE),0)</f>
        <v>0</v>
      </c>
      <c r="AR869" s="3">
        <f>IF(AK869=1,VLOOKUP($AP869,BaseEqptCdF!$C$5:$R$161,16,FALSE),0)</f>
        <v>0</v>
      </c>
      <c r="AS869" s="3">
        <f>IF(AL869=1,VLOOKUP($AP869,BaseEqptCdF!$C$5:$R$161,16,FALSE),0)</f>
        <v>0</v>
      </c>
      <c r="AT869" s="3">
        <f>IF(AM869=1,VLOOKUP($AP869,BaseEqptCdF!$C$5:$R$161,16,FALSE),0)</f>
        <v>0</v>
      </c>
      <c r="AU869" s="3">
        <f>IF(AN869=1,VLOOKUP($AP869,BaseEqptCdF!$C$5:$R$161,16,FALSE),0)</f>
        <v>0</v>
      </c>
      <c r="AV869" s="2">
        <f t="shared" si="111"/>
        <v>0</v>
      </c>
      <c r="AW869" s="3" t="str">
        <f>IF($L869="","",IF(SUM($AJ869:AJ869)=0,$AE869,VLOOKUP($AP869,BaseEqptCdF!$C$5:$R$161,16,FALSE)*$AC$3))</f>
        <v/>
      </c>
      <c r="AX869" s="3" t="str">
        <f>IF($L869="","",IF(SUM($AJ869:AK869)=0,$AE869,VLOOKUP($AP869,BaseEqptCdF!$C$5:$R$161,16,FALSE)*$AC$3))</f>
        <v/>
      </c>
      <c r="AY869" s="3" t="str">
        <f>IF($L869="","",IF(SUM($AJ869:AL869)=0,$AE869,VLOOKUP($AP869,BaseEqptCdF!$C$5:$R$161,16,FALSE)*$AC$3))</f>
        <v/>
      </c>
      <c r="AZ869" s="3" t="str">
        <f>IF($L869="","",IF(SUM($AJ869:AM869)=0,$AE869,VLOOKUP($AP869,BaseEqptCdF!$C$5:$R$161,16,FALSE)*$AC$3))</f>
        <v/>
      </c>
      <c r="BA869" s="3" t="str">
        <f>IF($L869="","",IF(SUM($AJ869:AN869)=0,$AE869,VLOOKUP($AP869,BaseEqptCdF!$C$5:$R$161,16,FALSE)*$AC$3))</f>
        <v/>
      </c>
      <c r="BB869" s="2">
        <f t="shared" si="112"/>
        <v>0</v>
      </c>
      <c r="BC869" s="3" t="str">
        <f>IF($L869="","",IF(SUM($AJ869:AJ869)=0,$AF869,IF(LEFT(VLOOKUP($AP869,BaseEqptCdF!$C$5:$E$161,3,FALSE),2)="SD",0,IF(LEFT(VLOOKUP($AP869,BaseEqptCdF!$C$5:$E$161,3,FALSE),2)="SB",1*52,VLOOKUP($AP869,BaseEqptCdF!$C$5:$S$161,12,FALSE)*0.2*300))))</f>
        <v/>
      </c>
      <c r="BD869" s="3" t="str">
        <f>IF($L869="","",IF(SUM($AJ869:AK869)=0,$AF869,IF(LEFT(VLOOKUP($AP869,BaseEqptCdF!$C$5:$E$161,3,FALSE),2)="SD",0,IF(LEFT(VLOOKUP($AP869,BaseEqptCdF!$C$5:$E$161,3,FALSE),2)="SB",1*52,VLOOKUP($AP869,BaseEqptCdF!$C$5:$S$161,12,FALSE)*0.2*300))))</f>
        <v/>
      </c>
      <c r="BE869" s="3" t="str">
        <f>IF($L869="","",IF(SUM($AJ869:AL869)=0,$AF869,IF(LEFT(VLOOKUP($AP869,BaseEqptCdF!$C$5:$E$161,3,FALSE),2)="SD",0,IF(LEFT(VLOOKUP($AP869,BaseEqptCdF!$C$5:$E$161,3,FALSE),2)="SB",1*52,VLOOKUP($AP869,BaseEqptCdF!$C$5:$S$161,12,FALSE)*0.2*300))))</f>
        <v/>
      </c>
      <c r="BF869" s="3" t="str">
        <f>IF($L869="","",IF(SUM($AJ869:AM869)=0,$AF869,IF(LEFT(VLOOKUP($AP869,BaseEqptCdF!$C$5:$E$161,3,FALSE),2)="SD",0,IF(LEFT(VLOOKUP($AP869,BaseEqptCdF!$C$5:$E$161,3,FALSE),2)="SB",1*52,VLOOKUP($AP869,BaseEqptCdF!$C$5:$S$161,12,FALSE)*0.2*300))))</f>
        <v/>
      </c>
      <c r="BG869" s="3" t="str">
        <f>IF($L869="","",IF(SUM($AJ869:AN869)=0,$AF869,IF(LEFT(VLOOKUP($AP869,BaseEqptCdF!$C$5:$E$161,3,FALSE),2)="SD",0,IF(LEFT(VLOOKUP($AP869,BaseEqptCdF!$C$5:$E$161,3,FALSE),2)="SB",1*52,VLOOKUP($AP869,BaseEqptCdF!$C$5:$S$161,12,FALSE)*0.2*300))))</f>
        <v/>
      </c>
      <c r="BH869" s="2">
        <f t="shared" si="113"/>
        <v>0</v>
      </c>
    </row>
    <row r="870" spans="1:60" x14ac:dyDescent="0.25">
      <c r="A870" s="296" t="str">
        <f t="array" ref="A870">IF($C870="","",INDEX(Prog!$B$8:$D$300,MATCH($C870,nivo1,0),1))</f>
        <v/>
      </c>
      <c r="B870" s="296" t="str">
        <f t="array" ref="B870">IF($C870="","",INDEX(Prog!$B$8:$D$300,MATCH($C870,nivo1,0),2))</f>
        <v/>
      </c>
      <c r="C870" s="273"/>
      <c r="D870" s="267"/>
      <c r="E870" s="273"/>
      <c r="F870" s="273"/>
      <c r="G870" s="273"/>
      <c r="H870" s="273"/>
      <c r="I870" s="273"/>
      <c r="J870" s="273"/>
      <c r="K870" s="274"/>
      <c r="L870" s="273"/>
      <c r="M870" s="273"/>
      <c r="N870" s="273"/>
      <c r="O870" s="275"/>
      <c r="P870" s="273"/>
      <c r="Q870" s="273"/>
      <c r="R870" s="273"/>
      <c r="S870" s="273"/>
      <c r="T870" s="276"/>
      <c r="U870" s="276"/>
      <c r="V870" s="276"/>
      <c r="W870" s="276"/>
      <c r="X870" s="277"/>
      <c r="Y870" s="278"/>
      <c r="AA870" s="8" t="str">
        <f>IF($L870="","",VLOOKUP($L870,BaseEqptCdF!$C$5:$E$161,2,FALSE))</f>
        <v/>
      </c>
      <c r="AB870" s="8" t="str">
        <f>IF($L870="","",VLOOKUP($L870,BaseEqptCdF!$C$5:$E$161,3,FALSE))</f>
        <v/>
      </c>
      <c r="AC870" s="7" t="str">
        <f>IF($L870="","",VLOOKUP($L870,BaseEqptCdF!$C$5:$I$161,6,FALSE))</f>
        <v/>
      </c>
      <c r="AD870" s="7" t="str">
        <f>IF($L870="","",VLOOKUP($L870,BaseEqptCdF!$C$5:$I$161,7,FALSE))</f>
        <v/>
      </c>
      <c r="AE870" s="3" t="str">
        <f>IF($L870="","",VLOOKUP($L870,BaseEqptCdF!$C$5:$R$161,16,FALSE)*$AC$3)</f>
        <v/>
      </c>
      <c r="AF870" s="3" t="str">
        <f>IF($L870="","",IF(LEFT($AB870,2)="SD",0,IF(LEFT($AB870,2)="SB",1*52,IF($N870=Prog!$P$17,VLOOKUP($L870,BaseEqptCdF!$C$5:$P$161,14,FALSE)*1*300,VLOOKUP($L870,BaseEqptCdF!$C$5:$P$161,12,FALSE)*0.2*300))))</f>
        <v/>
      </c>
      <c r="AG870" s="6" t="str">
        <f t="shared" si="114"/>
        <v/>
      </c>
      <c r="AH870" s="6">
        <f>IF($U870=Prog!$S$18,YEAR($X870),"")</f>
        <v>1900</v>
      </c>
      <c r="AI870" s="5" t="str">
        <f>IF(OR($AG870="",$U870=Prog!$S$18),"",IF(OR($U870=Prog!$S$17,$U870=Prog!$S$16),YEAR($X870),IF($AG870="ND","ND",$AI$8+$O870)))</f>
        <v/>
      </c>
      <c r="AJ870" s="3" t="str">
        <f t="shared" si="109"/>
        <v/>
      </c>
      <c r="AK870" s="3" t="str">
        <f t="shared" si="108"/>
        <v/>
      </c>
      <c r="AL870" s="3" t="str">
        <f t="shared" si="108"/>
        <v/>
      </c>
      <c r="AM870" s="3" t="str">
        <f t="shared" si="108"/>
        <v/>
      </c>
      <c r="AN870" s="3" t="str">
        <f t="shared" si="108"/>
        <v/>
      </c>
      <c r="AO870" s="2">
        <f t="shared" si="110"/>
        <v>0</v>
      </c>
      <c r="AP870" s="4"/>
      <c r="AQ870" s="3">
        <f>IF(AJ870=1,VLOOKUP($AP870,BaseEqptCdF!$C$5:$R$161,16,FALSE),0)</f>
        <v>0</v>
      </c>
      <c r="AR870" s="3">
        <f>IF(AK870=1,VLOOKUP($AP870,BaseEqptCdF!$C$5:$R$161,16,FALSE),0)</f>
        <v>0</v>
      </c>
      <c r="AS870" s="3">
        <f>IF(AL870=1,VLOOKUP($AP870,BaseEqptCdF!$C$5:$R$161,16,FALSE),0)</f>
        <v>0</v>
      </c>
      <c r="AT870" s="3">
        <f>IF(AM870=1,VLOOKUP($AP870,BaseEqptCdF!$C$5:$R$161,16,FALSE),0)</f>
        <v>0</v>
      </c>
      <c r="AU870" s="3">
        <f>IF(AN870=1,VLOOKUP($AP870,BaseEqptCdF!$C$5:$R$161,16,FALSE),0)</f>
        <v>0</v>
      </c>
      <c r="AV870" s="2">
        <f t="shared" si="111"/>
        <v>0</v>
      </c>
      <c r="AW870" s="3" t="str">
        <f>IF($L870="","",IF(SUM($AJ870:AJ870)=0,$AE870,VLOOKUP($AP870,BaseEqptCdF!$C$5:$R$161,16,FALSE)*$AC$3))</f>
        <v/>
      </c>
      <c r="AX870" s="3" t="str">
        <f>IF($L870="","",IF(SUM($AJ870:AK870)=0,$AE870,VLOOKUP($AP870,BaseEqptCdF!$C$5:$R$161,16,FALSE)*$AC$3))</f>
        <v/>
      </c>
      <c r="AY870" s="3" t="str">
        <f>IF($L870="","",IF(SUM($AJ870:AL870)=0,$AE870,VLOOKUP($AP870,BaseEqptCdF!$C$5:$R$161,16,FALSE)*$AC$3))</f>
        <v/>
      </c>
      <c r="AZ870" s="3" t="str">
        <f>IF($L870="","",IF(SUM($AJ870:AM870)=0,$AE870,VLOOKUP($AP870,BaseEqptCdF!$C$5:$R$161,16,FALSE)*$AC$3))</f>
        <v/>
      </c>
      <c r="BA870" s="3" t="str">
        <f>IF($L870="","",IF(SUM($AJ870:AN870)=0,$AE870,VLOOKUP($AP870,BaseEqptCdF!$C$5:$R$161,16,FALSE)*$AC$3))</f>
        <v/>
      </c>
      <c r="BB870" s="2">
        <f t="shared" si="112"/>
        <v>0</v>
      </c>
      <c r="BC870" s="3" t="str">
        <f>IF($L870="","",IF(SUM($AJ870:AJ870)=0,$AF870,IF(LEFT(VLOOKUP($AP870,BaseEqptCdF!$C$5:$E$161,3,FALSE),2)="SD",0,IF(LEFT(VLOOKUP($AP870,BaseEqptCdF!$C$5:$E$161,3,FALSE),2)="SB",1*52,VLOOKUP($AP870,BaseEqptCdF!$C$5:$S$161,12,FALSE)*0.2*300))))</f>
        <v/>
      </c>
      <c r="BD870" s="3" t="str">
        <f>IF($L870="","",IF(SUM($AJ870:AK870)=0,$AF870,IF(LEFT(VLOOKUP($AP870,BaseEqptCdF!$C$5:$E$161,3,FALSE),2)="SD",0,IF(LEFT(VLOOKUP($AP870,BaseEqptCdF!$C$5:$E$161,3,FALSE),2)="SB",1*52,VLOOKUP($AP870,BaseEqptCdF!$C$5:$S$161,12,FALSE)*0.2*300))))</f>
        <v/>
      </c>
      <c r="BE870" s="3" t="str">
        <f>IF($L870="","",IF(SUM($AJ870:AL870)=0,$AF870,IF(LEFT(VLOOKUP($AP870,BaseEqptCdF!$C$5:$E$161,3,FALSE),2)="SD",0,IF(LEFT(VLOOKUP($AP870,BaseEqptCdF!$C$5:$E$161,3,FALSE),2)="SB",1*52,VLOOKUP($AP870,BaseEqptCdF!$C$5:$S$161,12,FALSE)*0.2*300))))</f>
        <v/>
      </c>
      <c r="BF870" s="3" t="str">
        <f>IF($L870="","",IF(SUM($AJ870:AM870)=0,$AF870,IF(LEFT(VLOOKUP($AP870,BaseEqptCdF!$C$5:$E$161,3,FALSE),2)="SD",0,IF(LEFT(VLOOKUP($AP870,BaseEqptCdF!$C$5:$E$161,3,FALSE),2)="SB",1*52,VLOOKUP($AP870,BaseEqptCdF!$C$5:$S$161,12,FALSE)*0.2*300))))</f>
        <v/>
      </c>
      <c r="BG870" s="3" t="str">
        <f>IF($L870="","",IF(SUM($AJ870:AN870)=0,$AF870,IF(LEFT(VLOOKUP($AP870,BaseEqptCdF!$C$5:$E$161,3,FALSE),2)="SD",0,IF(LEFT(VLOOKUP($AP870,BaseEqptCdF!$C$5:$E$161,3,FALSE),2)="SB",1*52,VLOOKUP($AP870,BaseEqptCdF!$C$5:$S$161,12,FALSE)*0.2*300))))</f>
        <v/>
      </c>
      <c r="BH870" s="2">
        <f t="shared" si="113"/>
        <v>0</v>
      </c>
    </row>
    <row r="871" spans="1:60" x14ac:dyDescent="0.25">
      <c r="A871" s="296" t="str">
        <f t="array" ref="A871">IF($C871="","",INDEX(Prog!$B$8:$D$300,MATCH($C871,nivo1,0),1))</f>
        <v/>
      </c>
      <c r="B871" s="296" t="str">
        <f t="array" ref="B871">IF($C871="","",INDEX(Prog!$B$8:$D$300,MATCH($C871,nivo1,0),2))</f>
        <v/>
      </c>
      <c r="C871" s="273"/>
      <c r="D871" s="267"/>
      <c r="E871" s="273"/>
      <c r="F871" s="273"/>
      <c r="G871" s="273"/>
      <c r="H871" s="273"/>
      <c r="I871" s="273"/>
      <c r="J871" s="273"/>
      <c r="K871" s="274"/>
      <c r="L871" s="273"/>
      <c r="M871" s="273"/>
      <c r="N871" s="273"/>
      <c r="O871" s="275"/>
      <c r="P871" s="273"/>
      <c r="Q871" s="273"/>
      <c r="R871" s="273"/>
      <c r="S871" s="273"/>
      <c r="T871" s="276"/>
      <c r="U871" s="276"/>
      <c r="V871" s="276"/>
      <c r="W871" s="276"/>
      <c r="X871" s="277"/>
      <c r="Y871" s="278"/>
      <c r="AA871" s="8" t="str">
        <f>IF($L871="","",VLOOKUP($L871,BaseEqptCdF!$C$5:$E$161,2,FALSE))</f>
        <v/>
      </c>
      <c r="AB871" s="8" t="str">
        <f>IF($L871="","",VLOOKUP($L871,BaseEqptCdF!$C$5:$E$161,3,FALSE))</f>
        <v/>
      </c>
      <c r="AC871" s="7" t="str">
        <f>IF($L871="","",VLOOKUP($L871,BaseEqptCdF!$C$5:$I$161,6,FALSE))</f>
        <v/>
      </c>
      <c r="AD871" s="7" t="str">
        <f>IF($L871="","",VLOOKUP($L871,BaseEqptCdF!$C$5:$I$161,7,FALSE))</f>
        <v/>
      </c>
      <c r="AE871" s="3" t="str">
        <f>IF($L871="","",VLOOKUP($L871,BaseEqptCdF!$C$5:$R$161,16,FALSE)*$AC$3)</f>
        <v/>
      </c>
      <c r="AF871" s="3" t="str">
        <f>IF($L871="","",IF(LEFT($AB871,2)="SD",0,IF(LEFT($AB871,2)="SB",1*52,IF($N871=Prog!$P$17,VLOOKUP($L871,BaseEqptCdF!$C$5:$P$161,14,FALSE)*1*300,VLOOKUP($L871,BaseEqptCdF!$C$5:$P$161,12,FALSE)*0.2*300))))</f>
        <v/>
      </c>
      <c r="AG871" s="6" t="str">
        <f t="shared" si="114"/>
        <v/>
      </c>
      <c r="AH871" s="6">
        <f>IF($U871=Prog!$S$18,YEAR($X871),"")</f>
        <v>1900</v>
      </c>
      <c r="AI871" s="5" t="str">
        <f>IF(OR($AG871="",$U871=Prog!$S$18),"",IF(OR($U871=Prog!$S$17,$U871=Prog!$S$16),YEAR($X871),IF($AG871="ND","ND",$AI$8+$O871)))</f>
        <v/>
      </c>
      <c r="AJ871" s="3" t="str">
        <f t="shared" si="109"/>
        <v/>
      </c>
      <c r="AK871" s="3" t="str">
        <f t="shared" si="108"/>
        <v/>
      </c>
      <c r="AL871" s="3" t="str">
        <f t="shared" si="108"/>
        <v/>
      </c>
      <c r="AM871" s="3" t="str">
        <f t="shared" si="108"/>
        <v/>
      </c>
      <c r="AN871" s="3" t="str">
        <f t="shared" si="108"/>
        <v/>
      </c>
      <c r="AO871" s="2">
        <f t="shared" si="110"/>
        <v>0</v>
      </c>
      <c r="AP871" s="4"/>
      <c r="AQ871" s="3">
        <f>IF(AJ871=1,VLOOKUP($AP871,BaseEqptCdF!$C$5:$R$161,16,FALSE),0)</f>
        <v>0</v>
      </c>
      <c r="AR871" s="3">
        <f>IF(AK871=1,VLOOKUP($AP871,BaseEqptCdF!$C$5:$R$161,16,FALSE),0)</f>
        <v>0</v>
      </c>
      <c r="AS871" s="3">
        <f>IF(AL871=1,VLOOKUP($AP871,BaseEqptCdF!$C$5:$R$161,16,FALSE),0)</f>
        <v>0</v>
      </c>
      <c r="AT871" s="3">
        <f>IF(AM871=1,VLOOKUP($AP871,BaseEqptCdF!$C$5:$R$161,16,FALSE),0)</f>
        <v>0</v>
      </c>
      <c r="AU871" s="3">
        <f>IF(AN871=1,VLOOKUP($AP871,BaseEqptCdF!$C$5:$R$161,16,FALSE),0)</f>
        <v>0</v>
      </c>
      <c r="AV871" s="2">
        <f t="shared" si="111"/>
        <v>0</v>
      </c>
      <c r="AW871" s="3" t="str">
        <f>IF($L871="","",IF(SUM($AJ871:AJ871)=0,$AE871,VLOOKUP($AP871,BaseEqptCdF!$C$5:$R$161,16,FALSE)*$AC$3))</f>
        <v/>
      </c>
      <c r="AX871" s="3" t="str">
        <f>IF($L871="","",IF(SUM($AJ871:AK871)=0,$AE871,VLOOKUP($AP871,BaseEqptCdF!$C$5:$R$161,16,FALSE)*$AC$3))</f>
        <v/>
      </c>
      <c r="AY871" s="3" t="str">
        <f>IF($L871="","",IF(SUM($AJ871:AL871)=0,$AE871,VLOOKUP($AP871,BaseEqptCdF!$C$5:$R$161,16,FALSE)*$AC$3))</f>
        <v/>
      </c>
      <c r="AZ871" s="3" t="str">
        <f>IF($L871="","",IF(SUM($AJ871:AM871)=0,$AE871,VLOOKUP($AP871,BaseEqptCdF!$C$5:$R$161,16,FALSE)*$AC$3))</f>
        <v/>
      </c>
      <c r="BA871" s="3" t="str">
        <f>IF($L871="","",IF(SUM($AJ871:AN871)=0,$AE871,VLOOKUP($AP871,BaseEqptCdF!$C$5:$R$161,16,FALSE)*$AC$3))</f>
        <v/>
      </c>
      <c r="BB871" s="2">
        <f t="shared" si="112"/>
        <v>0</v>
      </c>
      <c r="BC871" s="3" t="str">
        <f>IF($L871="","",IF(SUM($AJ871:AJ871)=0,$AF871,IF(LEFT(VLOOKUP($AP871,BaseEqptCdF!$C$5:$E$161,3,FALSE),2)="SD",0,IF(LEFT(VLOOKUP($AP871,BaseEqptCdF!$C$5:$E$161,3,FALSE),2)="SB",1*52,VLOOKUP($AP871,BaseEqptCdF!$C$5:$S$161,12,FALSE)*0.2*300))))</f>
        <v/>
      </c>
      <c r="BD871" s="3" t="str">
        <f>IF($L871="","",IF(SUM($AJ871:AK871)=0,$AF871,IF(LEFT(VLOOKUP($AP871,BaseEqptCdF!$C$5:$E$161,3,FALSE),2)="SD",0,IF(LEFT(VLOOKUP($AP871,BaseEqptCdF!$C$5:$E$161,3,FALSE),2)="SB",1*52,VLOOKUP($AP871,BaseEqptCdF!$C$5:$S$161,12,FALSE)*0.2*300))))</f>
        <v/>
      </c>
      <c r="BE871" s="3" t="str">
        <f>IF($L871="","",IF(SUM($AJ871:AL871)=0,$AF871,IF(LEFT(VLOOKUP($AP871,BaseEqptCdF!$C$5:$E$161,3,FALSE),2)="SD",0,IF(LEFT(VLOOKUP($AP871,BaseEqptCdF!$C$5:$E$161,3,FALSE),2)="SB",1*52,VLOOKUP($AP871,BaseEqptCdF!$C$5:$S$161,12,FALSE)*0.2*300))))</f>
        <v/>
      </c>
      <c r="BF871" s="3" t="str">
        <f>IF($L871="","",IF(SUM($AJ871:AM871)=0,$AF871,IF(LEFT(VLOOKUP($AP871,BaseEqptCdF!$C$5:$E$161,3,FALSE),2)="SD",0,IF(LEFT(VLOOKUP($AP871,BaseEqptCdF!$C$5:$E$161,3,FALSE),2)="SB",1*52,VLOOKUP($AP871,BaseEqptCdF!$C$5:$S$161,12,FALSE)*0.2*300))))</f>
        <v/>
      </c>
      <c r="BG871" s="3" t="str">
        <f>IF($L871="","",IF(SUM($AJ871:AN871)=0,$AF871,IF(LEFT(VLOOKUP($AP871,BaseEqptCdF!$C$5:$E$161,3,FALSE),2)="SD",0,IF(LEFT(VLOOKUP($AP871,BaseEqptCdF!$C$5:$E$161,3,FALSE),2)="SB",1*52,VLOOKUP($AP871,BaseEqptCdF!$C$5:$S$161,12,FALSE)*0.2*300))))</f>
        <v/>
      </c>
      <c r="BH871" s="2">
        <f t="shared" si="113"/>
        <v>0</v>
      </c>
    </row>
    <row r="872" spans="1:60" x14ac:dyDescent="0.25">
      <c r="A872" s="296" t="str">
        <f t="array" ref="A872">IF($C872="","",INDEX(Prog!$B$8:$D$300,MATCH($C872,nivo1,0),1))</f>
        <v/>
      </c>
      <c r="B872" s="296" t="str">
        <f t="array" ref="B872">IF($C872="","",INDEX(Prog!$B$8:$D$300,MATCH($C872,nivo1,0),2))</f>
        <v/>
      </c>
      <c r="C872" s="273"/>
      <c r="D872" s="267"/>
      <c r="E872" s="273"/>
      <c r="F872" s="273"/>
      <c r="G872" s="273"/>
      <c r="H872" s="273"/>
      <c r="I872" s="273"/>
      <c r="J872" s="273"/>
      <c r="K872" s="274"/>
      <c r="L872" s="273"/>
      <c r="M872" s="273"/>
      <c r="N872" s="273"/>
      <c r="O872" s="275"/>
      <c r="P872" s="273"/>
      <c r="Q872" s="273"/>
      <c r="R872" s="273"/>
      <c r="S872" s="273"/>
      <c r="T872" s="276"/>
      <c r="U872" s="276"/>
      <c r="V872" s="276"/>
      <c r="W872" s="276"/>
      <c r="X872" s="277"/>
      <c r="Y872" s="278"/>
      <c r="AA872" s="8" t="str">
        <f>IF($L872="","",VLOOKUP($L872,BaseEqptCdF!$C$5:$E$161,2,FALSE))</f>
        <v/>
      </c>
      <c r="AB872" s="8" t="str">
        <f>IF($L872="","",VLOOKUP($L872,BaseEqptCdF!$C$5:$E$161,3,FALSE))</f>
        <v/>
      </c>
      <c r="AC872" s="7" t="str">
        <f>IF($L872="","",VLOOKUP($L872,BaseEqptCdF!$C$5:$I$161,6,FALSE))</f>
        <v/>
      </c>
      <c r="AD872" s="7" t="str">
        <f>IF($L872="","",VLOOKUP($L872,BaseEqptCdF!$C$5:$I$161,7,FALSE))</f>
        <v/>
      </c>
      <c r="AE872" s="3" t="str">
        <f>IF($L872="","",VLOOKUP($L872,BaseEqptCdF!$C$5:$R$161,16,FALSE)*$AC$3)</f>
        <v/>
      </c>
      <c r="AF872" s="3" t="str">
        <f>IF($L872="","",IF(LEFT($AB872,2)="SD",0,IF(LEFT($AB872,2)="SB",1*52,IF($N872=Prog!$P$17,VLOOKUP($L872,BaseEqptCdF!$C$5:$P$161,14,FALSE)*1*300,VLOOKUP($L872,BaseEqptCdF!$C$5:$P$161,12,FALSE)*0.2*300))))</f>
        <v/>
      </c>
      <c r="AG872" s="6" t="str">
        <f t="shared" si="114"/>
        <v/>
      </c>
      <c r="AH872" s="6">
        <f>IF($U872=Prog!$S$18,YEAR($X872),"")</f>
        <v>1900</v>
      </c>
      <c r="AI872" s="5" t="str">
        <f>IF(OR($AG872="",$U872=Prog!$S$18),"",IF(OR($U872=Prog!$S$17,$U872=Prog!$S$16),YEAR($X872),IF($AG872="ND","ND",$AI$8+$O872)))</f>
        <v/>
      </c>
      <c r="AJ872" s="3" t="str">
        <f t="shared" si="109"/>
        <v/>
      </c>
      <c r="AK872" s="3" t="str">
        <f t="shared" si="108"/>
        <v/>
      </c>
      <c r="AL872" s="3" t="str">
        <f t="shared" si="108"/>
        <v/>
      </c>
      <c r="AM872" s="3" t="str">
        <f t="shared" si="108"/>
        <v/>
      </c>
      <c r="AN872" s="3" t="str">
        <f t="shared" si="108"/>
        <v/>
      </c>
      <c r="AO872" s="2">
        <f t="shared" si="110"/>
        <v>0</v>
      </c>
      <c r="AP872" s="4"/>
      <c r="AQ872" s="3">
        <f>IF(AJ872=1,VLOOKUP($AP872,BaseEqptCdF!$C$5:$R$161,16,FALSE),0)</f>
        <v>0</v>
      </c>
      <c r="AR872" s="3">
        <f>IF(AK872=1,VLOOKUP($AP872,BaseEqptCdF!$C$5:$R$161,16,FALSE),0)</f>
        <v>0</v>
      </c>
      <c r="AS872" s="3">
        <f>IF(AL872=1,VLOOKUP($AP872,BaseEqptCdF!$C$5:$R$161,16,FALSE),0)</f>
        <v>0</v>
      </c>
      <c r="AT872" s="3">
        <f>IF(AM872=1,VLOOKUP($AP872,BaseEqptCdF!$C$5:$R$161,16,FALSE),0)</f>
        <v>0</v>
      </c>
      <c r="AU872" s="3">
        <f>IF(AN872=1,VLOOKUP($AP872,BaseEqptCdF!$C$5:$R$161,16,FALSE),0)</f>
        <v>0</v>
      </c>
      <c r="AV872" s="2">
        <f t="shared" si="111"/>
        <v>0</v>
      </c>
      <c r="AW872" s="3" t="str">
        <f>IF($L872="","",IF(SUM($AJ872:AJ872)=0,$AE872,VLOOKUP($AP872,BaseEqptCdF!$C$5:$R$161,16,FALSE)*$AC$3))</f>
        <v/>
      </c>
      <c r="AX872" s="3" t="str">
        <f>IF($L872="","",IF(SUM($AJ872:AK872)=0,$AE872,VLOOKUP($AP872,BaseEqptCdF!$C$5:$R$161,16,FALSE)*$AC$3))</f>
        <v/>
      </c>
      <c r="AY872" s="3" t="str">
        <f>IF($L872="","",IF(SUM($AJ872:AL872)=0,$AE872,VLOOKUP($AP872,BaseEqptCdF!$C$5:$R$161,16,FALSE)*$AC$3))</f>
        <v/>
      </c>
      <c r="AZ872" s="3" t="str">
        <f>IF($L872="","",IF(SUM($AJ872:AM872)=0,$AE872,VLOOKUP($AP872,BaseEqptCdF!$C$5:$R$161,16,FALSE)*$AC$3))</f>
        <v/>
      </c>
      <c r="BA872" s="3" t="str">
        <f>IF($L872="","",IF(SUM($AJ872:AN872)=0,$AE872,VLOOKUP($AP872,BaseEqptCdF!$C$5:$R$161,16,FALSE)*$AC$3))</f>
        <v/>
      </c>
      <c r="BB872" s="2">
        <f t="shared" si="112"/>
        <v>0</v>
      </c>
      <c r="BC872" s="3" t="str">
        <f>IF($L872="","",IF(SUM($AJ872:AJ872)=0,$AF872,IF(LEFT(VLOOKUP($AP872,BaseEqptCdF!$C$5:$E$161,3,FALSE),2)="SD",0,IF(LEFT(VLOOKUP($AP872,BaseEqptCdF!$C$5:$E$161,3,FALSE),2)="SB",1*52,VLOOKUP($AP872,BaseEqptCdF!$C$5:$S$161,12,FALSE)*0.2*300))))</f>
        <v/>
      </c>
      <c r="BD872" s="3" t="str">
        <f>IF($L872="","",IF(SUM($AJ872:AK872)=0,$AF872,IF(LEFT(VLOOKUP($AP872,BaseEqptCdF!$C$5:$E$161,3,FALSE),2)="SD",0,IF(LEFT(VLOOKUP($AP872,BaseEqptCdF!$C$5:$E$161,3,FALSE),2)="SB",1*52,VLOOKUP($AP872,BaseEqptCdF!$C$5:$S$161,12,FALSE)*0.2*300))))</f>
        <v/>
      </c>
      <c r="BE872" s="3" t="str">
        <f>IF($L872="","",IF(SUM($AJ872:AL872)=0,$AF872,IF(LEFT(VLOOKUP($AP872,BaseEqptCdF!$C$5:$E$161,3,FALSE),2)="SD",0,IF(LEFT(VLOOKUP($AP872,BaseEqptCdF!$C$5:$E$161,3,FALSE),2)="SB",1*52,VLOOKUP($AP872,BaseEqptCdF!$C$5:$S$161,12,FALSE)*0.2*300))))</f>
        <v/>
      </c>
      <c r="BF872" s="3" t="str">
        <f>IF($L872="","",IF(SUM($AJ872:AM872)=0,$AF872,IF(LEFT(VLOOKUP($AP872,BaseEqptCdF!$C$5:$E$161,3,FALSE),2)="SD",0,IF(LEFT(VLOOKUP($AP872,BaseEqptCdF!$C$5:$E$161,3,FALSE),2)="SB",1*52,VLOOKUP($AP872,BaseEqptCdF!$C$5:$S$161,12,FALSE)*0.2*300))))</f>
        <v/>
      </c>
      <c r="BG872" s="3" t="str">
        <f>IF($L872="","",IF(SUM($AJ872:AN872)=0,$AF872,IF(LEFT(VLOOKUP($AP872,BaseEqptCdF!$C$5:$E$161,3,FALSE),2)="SD",0,IF(LEFT(VLOOKUP($AP872,BaseEqptCdF!$C$5:$E$161,3,FALSE),2)="SB",1*52,VLOOKUP($AP872,BaseEqptCdF!$C$5:$S$161,12,FALSE)*0.2*300))))</f>
        <v/>
      </c>
      <c r="BH872" s="2">
        <f t="shared" si="113"/>
        <v>0</v>
      </c>
    </row>
    <row r="873" spans="1:60" x14ac:dyDescent="0.25">
      <c r="A873" s="296" t="str">
        <f t="array" ref="A873">IF($C873="","",INDEX(Prog!$B$8:$D$300,MATCH($C873,nivo1,0),1))</f>
        <v/>
      </c>
      <c r="B873" s="296" t="str">
        <f t="array" ref="B873">IF($C873="","",INDEX(Prog!$B$8:$D$300,MATCH($C873,nivo1,0),2))</f>
        <v/>
      </c>
      <c r="C873" s="273"/>
      <c r="D873" s="267"/>
      <c r="E873" s="273"/>
      <c r="F873" s="273"/>
      <c r="G873" s="273"/>
      <c r="H873" s="273"/>
      <c r="I873" s="273"/>
      <c r="J873" s="273"/>
      <c r="K873" s="274"/>
      <c r="L873" s="273"/>
      <c r="M873" s="273"/>
      <c r="N873" s="273"/>
      <c r="O873" s="275"/>
      <c r="P873" s="273"/>
      <c r="Q873" s="273"/>
      <c r="R873" s="273"/>
      <c r="S873" s="273"/>
      <c r="T873" s="276"/>
      <c r="U873" s="276"/>
      <c r="V873" s="276"/>
      <c r="W873" s="276"/>
      <c r="X873" s="277"/>
      <c r="Y873" s="278"/>
      <c r="AA873" s="8" t="str">
        <f>IF($L873="","",VLOOKUP($L873,BaseEqptCdF!$C$5:$E$161,2,FALSE))</f>
        <v/>
      </c>
      <c r="AB873" s="8" t="str">
        <f>IF($L873="","",VLOOKUP($L873,BaseEqptCdF!$C$5:$E$161,3,FALSE))</f>
        <v/>
      </c>
      <c r="AC873" s="7" t="str">
        <f>IF($L873="","",VLOOKUP($L873,BaseEqptCdF!$C$5:$I$161,6,FALSE))</f>
        <v/>
      </c>
      <c r="AD873" s="7" t="str">
        <f>IF($L873="","",VLOOKUP($L873,BaseEqptCdF!$C$5:$I$161,7,FALSE))</f>
        <v/>
      </c>
      <c r="AE873" s="3" t="str">
        <f>IF($L873="","",VLOOKUP($L873,BaseEqptCdF!$C$5:$R$161,16,FALSE)*$AC$3)</f>
        <v/>
      </c>
      <c r="AF873" s="3" t="str">
        <f>IF($L873="","",IF(LEFT($AB873,2)="SD",0,IF(LEFT($AB873,2)="SB",1*52,IF($N873=Prog!$P$17,VLOOKUP($L873,BaseEqptCdF!$C$5:$P$161,14,FALSE)*1*300,VLOOKUP($L873,BaseEqptCdF!$C$5:$P$161,12,FALSE)*0.2*300))))</f>
        <v/>
      </c>
      <c r="AG873" s="6" t="str">
        <f t="shared" si="114"/>
        <v/>
      </c>
      <c r="AH873" s="6">
        <f>IF($U873=Prog!$S$18,YEAR($X873),"")</f>
        <v>1900</v>
      </c>
      <c r="AI873" s="5" t="str">
        <f>IF(OR($AG873="",$U873=Prog!$S$18),"",IF(OR($U873=Prog!$S$17,$U873=Prog!$S$16),YEAR($X873),IF($AG873="ND","ND",$AI$8+$O873)))</f>
        <v/>
      </c>
      <c r="AJ873" s="3" t="str">
        <f t="shared" si="109"/>
        <v/>
      </c>
      <c r="AK873" s="3" t="str">
        <f t="shared" si="108"/>
        <v/>
      </c>
      <c r="AL873" s="3" t="str">
        <f t="shared" si="108"/>
        <v/>
      </c>
      <c r="AM873" s="3" t="str">
        <f t="shared" si="108"/>
        <v/>
      </c>
      <c r="AN873" s="3" t="str">
        <f t="shared" si="108"/>
        <v/>
      </c>
      <c r="AO873" s="2">
        <f t="shared" si="110"/>
        <v>0</v>
      </c>
      <c r="AP873" s="4"/>
      <c r="AQ873" s="3">
        <f>IF(AJ873=1,VLOOKUP($AP873,BaseEqptCdF!$C$5:$R$161,16,FALSE),0)</f>
        <v>0</v>
      </c>
      <c r="AR873" s="3">
        <f>IF(AK873=1,VLOOKUP($AP873,BaseEqptCdF!$C$5:$R$161,16,FALSE),0)</f>
        <v>0</v>
      </c>
      <c r="AS873" s="3">
        <f>IF(AL873=1,VLOOKUP($AP873,BaseEqptCdF!$C$5:$R$161,16,FALSE),0)</f>
        <v>0</v>
      </c>
      <c r="AT873" s="3">
        <f>IF(AM873=1,VLOOKUP($AP873,BaseEqptCdF!$C$5:$R$161,16,FALSE),0)</f>
        <v>0</v>
      </c>
      <c r="AU873" s="3">
        <f>IF(AN873=1,VLOOKUP($AP873,BaseEqptCdF!$C$5:$R$161,16,FALSE),0)</f>
        <v>0</v>
      </c>
      <c r="AV873" s="2">
        <f t="shared" si="111"/>
        <v>0</v>
      </c>
      <c r="AW873" s="3" t="str">
        <f>IF($L873="","",IF(SUM($AJ873:AJ873)=0,$AE873,VLOOKUP($AP873,BaseEqptCdF!$C$5:$R$161,16,FALSE)*$AC$3))</f>
        <v/>
      </c>
      <c r="AX873" s="3" t="str">
        <f>IF($L873="","",IF(SUM($AJ873:AK873)=0,$AE873,VLOOKUP($AP873,BaseEqptCdF!$C$5:$R$161,16,FALSE)*$AC$3))</f>
        <v/>
      </c>
      <c r="AY873" s="3" t="str">
        <f>IF($L873="","",IF(SUM($AJ873:AL873)=0,$AE873,VLOOKUP($AP873,BaseEqptCdF!$C$5:$R$161,16,FALSE)*$AC$3))</f>
        <v/>
      </c>
      <c r="AZ873" s="3" t="str">
        <f>IF($L873="","",IF(SUM($AJ873:AM873)=0,$AE873,VLOOKUP($AP873,BaseEqptCdF!$C$5:$R$161,16,FALSE)*$AC$3))</f>
        <v/>
      </c>
      <c r="BA873" s="3" t="str">
        <f>IF($L873="","",IF(SUM($AJ873:AN873)=0,$AE873,VLOOKUP($AP873,BaseEqptCdF!$C$5:$R$161,16,FALSE)*$AC$3))</f>
        <v/>
      </c>
      <c r="BB873" s="2">
        <f t="shared" si="112"/>
        <v>0</v>
      </c>
      <c r="BC873" s="3" t="str">
        <f>IF($L873="","",IF(SUM($AJ873:AJ873)=0,$AF873,IF(LEFT(VLOOKUP($AP873,BaseEqptCdF!$C$5:$E$161,3,FALSE),2)="SD",0,IF(LEFT(VLOOKUP($AP873,BaseEqptCdF!$C$5:$E$161,3,FALSE),2)="SB",1*52,VLOOKUP($AP873,BaseEqptCdF!$C$5:$S$161,12,FALSE)*0.2*300))))</f>
        <v/>
      </c>
      <c r="BD873" s="3" t="str">
        <f>IF($L873="","",IF(SUM($AJ873:AK873)=0,$AF873,IF(LEFT(VLOOKUP($AP873,BaseEqptCdF!$C$5:$E$161,3,FALSE),2)="SD",0,IF(LEFT(VLOOKUP($AP873,BaseEqptCdF!$C$5:$E$161,3,FALSE),2)="SB",1*52,VLOOKUP($AP873,BaseEqptCdF!$C$5:$S$161,12,FALSE)*0.2*300))))</f>
        <v/>
      </c>
      <c r="BE873" s="3" t="str">
        <f>IF($L873="","",IF(SUM($AJ873:AL873)=0,$AF873,IF(LEFT(VLOOKUP($AP873,BaseEqptCdF!$C$5:$E$161,3,FALSE),2)="SD",0,IF(LEFT(VLOOKUP($AP873,BaseEqptCdF!$C$5:$E$161,3,FALSE),2)="SB",1*52,VLOOKUP($AP873,BaseEqptCdF!$C$5:$S$161,12,FALSE)*0.2*300))))</f>
        <v/>
      </c>
      <c r="BF873" s="3" t="str">
        <f>IF($L873="","",IF(SUM($AJ873:AM873)=0,$AF873,IF(LEFT(VLOOKUP($AP873,BaseEqptCdF!$C$5:$E$161,3,FALSE),2)="SD",0,IF(LEFT(VLOOKUP($AP873,BaseEqptCdF!$C$5:$E$161,3,FALSE),2)="SB",1*52,VLOOKUP($AP873,BaseEqptCdF!$C$5:$S$161,12,FALSE)*0.2*300))))</f>
        <v/>
      </c>
      <c r="BG873" s="3" t="str">
        <f>IF($L873="","",IF(SUM($AJ873:AN873)=0,$AF873,IF(LEFT(VLOOKUP($AP873,BaseEqptCdF!$C$5:$E$161,3,FALSE),2)="SD",0,IF(LEFT(VLOOKUP($AP873,BaseEqptCdF!$C$5:$E$161,3,FALSE),2)="SB",1*52,VLOOKUP($AP873,BaseEqptCdF!$C$5:$S$161,12,FALSE)*0.2*300))))</f>
        <v/>
      </c>
      <c r="BH873" s="2">
        <f t="shared" si="113"/>
        <v>0</v>
      </c>
    </row>
    <row r="874" spans="1:60" x14ac:dyDescent="0.25">
      <c r="A874" s="296" t="str">
        <f t="array" ref="A874">IF($C874="","",INDEX(Prog!$B$8:$D$300,MATCH($C874,nivo1,0),1))</f>
        <v/>
      </c>
      <c r="B874" s="296" t="str">
        <f t="array" ref="B874">IF($C874="","",INDEX(Prog!$B$8:$D$300,MATCH($C874,nivo1,0),2))</f>
        <v/>
      </c>
      <c r="C874" s="273"/>
      <c r="D874" s="267"/>
      <c r="E874" s="273"/>
      <c r="F874" s="273"/>
      <c r="G874" s="273"/>
      <c r="H874" s="273"/>
      <c r="I874" s="273"/>
      <c r="J874" s="273"/>
      <c r="K874" s="274"/>
      <c r="L874" s="273"/>
      <c r="M874" s="273"/>
      <c r="N874" s="273"/>
      <c r="O874" s="275"/>
      <c r="P874" s="273"/>
      <c r="Q874" s="273"/>
      <c r="R874" s="273"/>
      <c r="S874" s="273"/>
      <c r="T874" s="276"/>
      <c r="U874" s="276"/>
      <c r="V874" s="276"/>
      <c r="W874" s="276"/>
      <c r="X874" s="277"/>
      <c r="Y874" s="278"/>
      <c r="AA874" s="8" t="str">
        <f>IF($L874="","",VLOOKUP($L874,BaseEqptCdF!$C$5:$E$161,2,FALSE))</f>
        <v/>
      </c>
      <c r="AB874" s="8" t="str">
        <f>IF($L874="","",VLOOKUP($L874,BaseEqptCdF!$C$5:$E$161,3,FALSE))</f>
        <v/>
      </c>
      <c r="AC874" s="7" t="str">
        <f>IF($L874="","",VLOOKUP($L874,BaseEqptCdF!$C$5:$I$161,6,FALSE))</f>
        <v/>
      </c>
      <c r="AD874" s="7" t="str">
        <f>IF($L874="","",VLOOKUP($L874,BaseEqptCdF!$C$5:$I$161,7,FALSE))</f>
        <v/>
      </c>
      <c r="AE874" s="3" t="str">
        <f>IF($L874="","",VLOOKUP($L874,BaseEqptCdF!$C$5:$R$161,16,FALSE)*$AC$3)</f>
        <v/>
      </c>
      <c r="AF874" s="3" t="str">
        <f>IF($L874="","",IF(LEFT($AB874,2)="SD",0,IF(LEFT($AB874,2)="SB",1*52,IF($N874=Prog!$P$17,VLOOKUP($L874,BaseEqptCdF!$C$5:$P$161,14,FALSE)*1*300,VLOOKUP($L874,BaseEqptCdF!$C$5:$P$161,12,FALSE)*0.2*300))))</f>
        <v/>
      </c>
      <c r="AG874" s="6" t="str">
        <f t="shared" si="114"/>
        <v/>
      </c>
      <c r="AH874" s="6">
        <f>IF($U874=Prog!$S$18,YEAR($X874),"")</f>
        <v>1900</v>
      </c>
      <c r="AI874" s="5" t="str">
        <f>IF(OR($AG874="",$U874=Prog!$S$18),"",IF(OR($U874=Prog!$S$17,$U874=Prog!$S$16),YEAR($X874),IF($AG874="ND","ND",$AI$8+$O874)))</f>
        <v/>
      </c>
      <c r="AJ874" s="3" t="str">
        <f t="shared" si="109"/>
        <v/>
      </c>
      <c r="AK874" s="3" t="str">
        <f t="shared" si="108"/>
        <v/>
      </c>
      <c r="AL874" s="3" t="str">
        <f t="shared" si="108"/>
        <v/>
      </c>
      <c r="AM874" s="3" t="str">
        <f t="shared" si="108"/>
        <v/>
      </c>
      <c r="AN874" s="3" t="str">
        <f t="shared" si="108"/>
        <v/>
      </c>
      <c r="AO874" s="2">
        <f t="shared" si="110"/>
        <v>0</v>
      </c>
      <c r="AP874" s="4"/>
      <c r="AQ874" s="3">
        <f>IF(AJ874=1,VLOOKUP($AP874,BaseEqptCdF!$C$5:$R$161,16,FALSE),0)</f>
        <v>0</v>
      </c>
      <c r="AR874" s="3">
        <f>IF(AK874=1,VLOOKUP($AP874,BaseEqptCdF!$C$5:$R$161,16,FALSE),0)</f>
        <v>0</v>
      </c>
      <c r="AS874" s="3">
        <f>IF(AL874=1,VLOOKUP($AP874,BaseEqptCdF!$C$5:$R$161,16,FALSE),0)</f>
        <v>0</v>
      </c>
      <c r="AT874" s="3">
        <f>IF(AM874=1,VLOOKUP($AP874,BaseEqptCdF!$C$5:$R$161,16,FALSE),0)</f>
        <v>0</v>
      </c>
      <c r="AU874" s="3">
        <f>IF(AN874=1,VLOOKUP($AP874,BaseEqptCdF!$C$5:$R$161,16,FALSE),0)</f>
        <v>0</v>
      </c>
      <c r="AV874" s="2">
        <f t="shared" si="111"/>
        <v>0</v>
      </c>
      <c r="AW874" s="3" t="str">
        <f>IF($L874="","",IF(SUM($AJ874:AJ874)=0,$AE874,VLOOKUP($AP874,BaseEqptCdF!$C$5:$R$161,16,FALSE)*$AC$3))</f>
        <v/>
      </c>
      <c r="AX874" s="3" t="str">
        <f>IF($L874="","",IF(SUM($AJ874:AK874)=0,$AE874,VLOOKUP($AP874,BaseEqptCdF!$C$5:$R$161,16,FALSE)*$AC$3))</f>
        <v/>
      </c>
      <c r="AY874" s="3" t="str">
        <f>IF($L874="","",IF(SUM($AJ874:AL874)=0,$AE874,VLOOKUP($AP874,BaseEqptCdF!$C$5:$R$161,16,FALSE)*$AC$3))</f>
        <v/>
      </c>
      <c r="AZ874" s="3" t="str">
        <f>IF($L874="","",IF(SUM($AJ874:AM874)=0,$AE874,VLOOKUP($AP874,BaseEqptCdF!$C$5:$R$161,16,FALSE)*$AC$3))</f>
        <v/>
      </c>
      <c r="BA874" s="3" t="str">
        <f>IF($L874="","",IF(SUM($AJ874:AN874)=0,$AE874,VLOOKUP($AP874,BaseEqptCdF!$C$5:$R$161,16,FALSE)*$AC$3))</f>
        <v/>
      </c>
      <c r="BB874" s="2">
        <f t="shared" si="112"/>
        <v>0</v>
      </c>
      <c r="BC874" s="3" t="str">
        <f>IF($L874="","",IF(SUM($AJ874:AJ874)=0,$AF874,IF(LEFT(VLOOKUP($AP874,BaseEqptCdF!$C$5:$E$161,3,FALSE),2)="SD",0,IF(LEFT(VLOOKUP($AP874,BaseEqptCdF!$C$5:$E$161,3,FALSE),2)="SB",1*52,VLOOKUP($AP874,BaseEqptCdF!$C$5:$S$161,12,FALSE)*0.2*300))))</f>
        <v/>
      </c>
      <c r="BD874" s="3" t="str">
        <f>IF($L874="","",IF(SUM($AJ874:AK874)=0,$AF874,IF(LEFT(VLOOKUP($AP874,BaseEqptCdF!$C$5:$E$161,3,FALSE),2)="SD",0,IF(LEFT(VLOOKUP($AP874,BaseEqptCdF!$C$5:$E$161,3,FALSE),2)="SB",1*52,VLOOKUP($AP874,BaseEqptCdF!$C$5:$S$161,12,FALSE)*0.2*300))))</f>
        <v/>
      </c>
      <c r="BE874" s="3" t="str">
        <f>IF($L874="","",IF(SUM($AJ874:AL874)=0,$AF874,IF(LEFT(VLOOKUP($AP874,BaseEqptCdF!$C$5:$E$161,3,FALSE),2)="SD",0,IF(LEFT(VLOOKUP($AP874,BaseEqptCdF!$C$5:$E$161,3,FALSE),2)="SB",1*52,VLOOKUP($AP874,BaseEqptCdF!$C$5:$S$161,12,FALSE)*0.2*300))))</f>
        <v/>
      </c>
      <c r="BF874" s="3" t="str">
        <f>IF($L874="","",IF(SUM($AJ874:AM874)=0,$AF874,IF(LEFT(VLOOKUP($AP874,BaseEqptCdF!$C$5:$E$161,3,FALSE),2)="SD",0,IF(LEFT(VLOOKUP($AP874,BaseEqptCdF!$C$5:$E$161,3,FALSE),2)="SB",1*52,VLOOKUP($AP874,BaseEqptCdF!$C$5:$S$161,12,FALSE)*0.2*300))))</f>
        <v/>
      </c>
      <c r="BG874" s="3" t="str">
        <f>IF($L874="","",IF(SUM($AJ874:AN874)=0,$AF874,IF(LEFT(VLOOKUP($AP874,BaseEqptCdF!$C$5:$E$161,3,FALSE),2)="SD",0,IF(LEFT(VLOOKUP($AP874,BaseEqptCdF!$C$5:$E$161,3,FALSE),2)="SB",1*52,VLOOKUP($AP874,BaseEqptCdF!$C$5:$S$161,12,FALSE)*0.2*300))))</f>
        <v/>
      </c>
      <c r="BH874" s="2">
        <f t="shared" si="113"/>
        <v>0</v>
      </c>
    </row>
    <row r="875" spans="1:60" x14ac:dyDescent="0.25">
      <c r="A875" s="296" t="str">
        <f t="array" ref="A875">IF($C875="","",INDEX(Prog!$B$8:$D$300,MATCH($C875,nivo1,0),1))</f>
        <v/>
      </c>
      <c r="B875" s="296" t="str">
        <f t="array" ref="B875">IF($C875="","",INDEX(Prog!$B$8:$D$300,MATCH($C875,nivo1,0),2))</f>
        <v/>
      </c>
      <c r="C875" s="273"/>
      <c r="D875" s="267"/>
      <c r="E875" s="273"/>
      <c r="F875" s="273"/>
      <c r="G875" s="273"/>
      <c r="H875" s="273"/>
      <c r="I875" s="273"/>
      <c r="J875" s="273"/>
      <c r="K875" s="274"/>
      <c r="L875" s="273"/>
      <c r="M875" s="273"/>
      <c r="N875" s="273"/>
      <c r="O875" s="275"/>
      <c r="P875" s="273"/>
      <c r="Q875" s="273"/>
      <c r="R875" s="273"/>
      <c r="S875" s="273"/>
      <c r="T875" s="276"/>
      <c r="U875" s="276"/>
      <c r="V875" s="276"/>
      <c r="W875" s="276"/>
      <c r="X875" s="277"/>
      <c r="Y875" s="278"/>
      <c r="AA875" s="8" t="str">
        <f>IF($L875="","",VLOOKUP($L875,BaseEqptCdF!$C$5:$E$161,2,FALSE))</f>
        <v/>
      </c>
      <c r="AB875" s="8" t="str">
        <f>IF($L875="","",VLOOKUP($L875,BaseEqptCdF!$C$5:$E$161,3,FALSE))</f>
        <v/>
      </c>
      <c r="AC875" s="7" t="str">
        <f>IF($L875="","",VLOOKUP($L875,BaseEqptCdF!$C$5:$I$161,6,FALSE))</f>
        <v/>
      </c>
      <c r="AD875" s="7" t="str">
        <f>IF($L875="","",VLOOKUP($L875,BaseEqptCdF!$C$5:$I$161,7,FALSE))</f>
        <v/>
      </c>
      <c r="AE875" s="3" t="str">
        <f>IF($L875="","",VLOOKUP($L875,BaseEqptCdF!$C$5:$R$161,16,FALSE)*$AC$3)</f>
        <v/>
      </c>
      <c r="AF875" s="3" t="str">
        <f>IF($L875="","",IF(LEFT($AB875,2)="SD",0,IF(LEFT($AB875,2)="SB",1*52,IF($N875=Prog!$P$17,VLOOKUP($L875,BaseEqptCdF!$C$5:$P$161,14,FALSE)*1*300,VLOOKUP($L875,BaseEqptCdF!$C$5:$P$161,12,FALSE)*0.2*300))))</f>
        <v/>
      </c>
      <c r="AG875" s="6" t="str">
        <f t="shared" si="114"/>
        <v/>
      </c>
      <c r="AH875" s="6">
        <f>IF($U875=Prog!$S$18,YEAR($X875),"")</f>
        <v>1900</v>
      </c>
      <c r="AI875" s="5" t="str">
        <f>IF(OR($AG875="",$U875=Prog!$S$18),"",IF(OR($U875=Prog!$S$17,$U875=Prog!$S$16),YEAR($X875),IF($AG875="ND","ND",$AI$8+$O875)))</f>
        <v/>
      </c>
      <c r="AJ875" s="3" t="str">
        <f t="shared" si="109"/>
        <v/>
      </c>
      <c r="AK875" s="3" t="str">
        <f t="shared" si="108"/>
        <v/>
      </c>
      <c r="AL875" s="3" t="str">
        <f t="shared" si="108"/>
        <v/>
      </c>
      <c r="AM875" s="3" t="str">
        <f t="shared" si="108"/>
        <v/>
      </c>
      <c r="AN875" s="3" t="str">
        <f t="shared" si="108"/>
        <v/>
      </c>
      <c r="AO875" s="2">
        <f t="shared" si="110"/>
        <v>0</v>
      </c>
      <c r="AP875" s="4"/>
      <c r="AQ875" s="3">
        <f>IF(AJ875=1,VLOOKUP($AP875,BaseEqptCdF!$C$5:$R$161,16,FALSE),0)</f>
        <v>0</v>
      </c>
      <c r="AR875" s="3">
        <f>IF(AK875=1,VLOOKUP($AP875,BaseEqptCdF!$C$5:$R$161,16,FALSE),0)</f>
        <v>0</v>
      </c>
      <c r="AS875" s="3">
        <f>IF(AL875=1,VLOOKUP($AP875,BaseEqptCdF!$C$5:$R$161,16,FALSE),0)</f>
        <v>0</v>
      </c>
      <c r="AT875" s="3">
        <f>IF(AM875=1,VLOOKUP($AP875,BaseEqptCdF!$C$5:$R$161,16,FALSE),0)</f>
        <v>0</v>
      </c>
      <c r="AU875" s="3">
        <f>IF(AN875=1,VLOOKUP($AP875,BaseEqptCdF!$C$5:$R$161,16,FALSE),0)</f>
        <v>0</v>
      </c>
      <c r="AV875" s="2">
        <f t="shared" si="111"/>
        <v>0</v>
      </c>
      <c r="AW875" s="3" t="str">
        <f>IF($L875="","",IF(SUM($AJ875:AJ875)=0,$AE875,VLOOKUP($AP875,BaseEqptCdF!$C$5:$R$161,16,FALSE)*$AC$3))</f>
        <v/>
      </c>
      <c r="AX875" s="3" t="str">
        <f>IF($L875="","",IF(SUM($AJ875:AK875)=0,$AE875,VLOOKUP($AP875,BaseEqptCdF!$C$5:$R$161,16,FALSE)*$AC$3))</f>
        <v/>
      </c>
      <c r="AY875" s="3" t="str">
        <f>IF($L875="","",IF(SUM($AJ875:AL875)=0,$AE875,VLOOKUP($AP875,BaseEqptCdF!$C$5:$R$161,16,FALSE)*$AC$3))</f>
        <v/>
      </c>
      <c r="AZ875" s="3" t="str">
        <f>IF($L875="","",IF(SUM($AJ875:AM875)=0,$AE875,VLOOKUP($AP875,BaseEqptCdF!$C$5:$R$161,16,FALSE)*$AC$3))</f>
        <v/>
      </c>
      <c r="BA875" s="3" t="str">
        <f>IF($L875="","",IF(SUM($AJ875:AN875)=0,$AE875,VLOOKUP($AP875,BaseEqptCdF!$C$5:$R$161,16,FALSE)*$AC$3))</f>
        <v/>
      </c>
      <c r="BB875" s="2">
        <f t="shared" si="112"/>
        <v>0</v>
      </c>
      <c r="BC875" s="3" t="str">
        <f>IF($L875="","",IF(SUM($AJ875:AJ875)=0,$AF875,IF(LEFT(VLOOKUP($AP875,BaseEqptCdF!$C$5:$E$161,3,FALSE),2)="SD",0,IF(LEFT(VLOOKUP($AP875,BaseEqptCdF!$C$5:$E$161,3,FALSE),2)="SB",1*52,VLOOKUP($AP875,BaseEqptCdF!$C$5:$S$161,12,FALSE)*0.2*300))))</f>
        <v/>
      </c>
      <c r="BD875" s="3" t="str">
        <f>IF($L875="","",IF(SUM($AJ875:AK875)=0,$AF875,IF(LEFT(VLOOKUP($AP875,BaseEqptCdF!$C$5:$E$161,3,FALSE),2)="SD",0,IF(LEFT(VLOOKUP($AP875,BaseEqptCdF!$C$5:$E$161,3,FALSE),2)="SB",1*52,VLOOKUP($AP875,BaseEqptCdF!$C$5:$S$161,12,FALSE)*0.2*300))))</f>
        <v/>
      </c>
      <c r="BE875" s="3" t="str">
        <f>IF($L875="","",IF(SUM($AJ875:AL875)=0,$AF875,IF(LEFT(VLOOKUP($AP875,BaseEqptCdF!$C$5:$E$161,3,FALSE),2)="SD",0,IF(LEFT(VLOOKUP($AP875,BaseEqptCdF!$C$5:$E$161,3,FALSE),2)="SB",1*52,VLOOKUP($AP875,BaseEqptCdF!$C$5:$S$161,12,FALSE)*0.2*300))))</f>
        <v/>
      </c>
      <c r="BF875" s="3" t="str">
        <f>IF($L875="","",IF(SUM($AJ875:AM875)=0,$AF875,IF(LEFT(VLOOKUP($AP875,BaseEqptCdF!$C$5:$E$161,3,FALSE),2)="SD",0,IF(LEFT(VLOOKUP($AP875,BaseEqptCdF!$C$5:$E$161,3,FALSE),2)="SB",1*52,VLOOKUP($AP875,BaseEqptCdF!$C$5:$S$161,12,FALSE)*0.2*300))))</f>
        <v/>
      </c>
      <c r="BG875" s="3" t="str">
        <f>IF($L875="","",IF(SUM($AJ875:AN875)=0,$AF875,IF(LEFT(VLOOKUP($AP875,BaseEqptCdF!$C$5:$E$161,3,FALSE),2)="SD",0,IF(LEFT(VLOOKUP($AP875,BaseEqptCdF!$C$5:$E$161,3,FALSE),2)="SB",1*52,VLOOKUP($AP875,BaseEqptCdF!$C$5:$S$161,12,FALSE)*0.2*300))))</f>
        <v/>
      </c>
      <c r="BH875" s="2">
        <f t="shared" si="113"/>
        <v>0</v>
      </c>
    </row>
    <row r="876" spans="1:60" x14ac:dyDescent="0.25">
      <c r="A876" s="296" t="str">
        <f t="array" ref="A876">IF($C876="","",INDEX(Prog!$B$8:$D$300,MATCH($C876,nivo1,0),1))</f>
        <v/>
      </c>
      <c r="B876" s="296" t="str">
        <f t="array" ref="B876">IF($C876="","",INDEX(Prog!$B$8:$D$300,MATCH($C876,nivo1,0),2))</f>
        <v/>
      </c>
      <c r="C876" s="273"/>
      <c r="D876" s="267"/>
      <c r="E876" s="273"/>
      <c r="F876" s="273"/>
      <c r="G876" s="273"/>
      <c r="H876" s="273"/>
      <c r="I876" s="273"/>
      <c r="J876" s="273"/>
      <c r="K876" s="274"/>
      <c r="L876" s="273"/>
      <c r="M876" s="273"/>
      <c r="N876" s="273"/>
      <c r="O876" s="275"/>
      <c r="P876" s="273"/>
      <c r="Q876" s="273"/>
      <c r="R876" s="273"/>
      <c r="S876" s="273"/>
      <c r="T876" s="276"/>
      <c r="U876" s="276"/>
      <c r="V876" s="276"/>
      <c r="W876" s="276"/>
      <c r="X876" s="277"/>
      <c r="Y876" s="278"/>
      <c r="AA876" s="8" t="str">
        <f>IF($L876="","",VLOOKUP($L876,BaseEqptCdF!$C$5:$E$161,2,FALSE))</f>
        <v/>
      </c>
      <c r="AB876" s="8" t="str">
        <f>IF($L876="","",VLOOKUP($L876,BaseEqptCdF!$C$5:$E$161,3,FALSE))</f>
        <v/>
      </c>
      <c r="AC876" s="7" t="str">
        <f>IF($L876="","",VLOOKUP($L876,BaseEqptCdF!$C$5:$I$161,6,FALSE))</f>
        <v/>
      </c>
      <c r="AD876" s="7" t="str">
        <f>IF($L876="","",VLOOKUP($L876,BaseEqptCdF!$C$5:$I$161,7,FALSE))</f>
        <v/>
      </c>
      <c r="AE876" s="3" t="str">
        <f>IF($L876="","",VLOOKUP($L876,BaseEqptCdF!$C$5:$R$161,16,FALSE)*$AC$3)</f>
        <v/>
      </c>
      <c r="AF876" s="3" t="str">
        <f>IF($L876="","",IF(LEFT($AB876,2)="SD",0,IF(LEFT($AB876,2)="SB",1*52,IF($N876=Prog!$P$17,VLOOKUP($L876,BaseEqptCdF!$C$5:$P$161,14,FALSE)*1*300,VLOOKUP($L876,BaseEqptCdF!$C$5:$P$161,12,FALSE)*0.2*300))))</f>
        <v/>
      </c>
      <c r="AG876" s="6" t="str">
        <f t="shared" si="114"/>
        <v/>
      </c>
      <c r="AH876" s="6">
        <f>IF($U876=Prog!$S$18,YEAR($X876),"")</f>
        <v>1900</v>
      </c>
      <c r="AI876" s="5" t="str">
        <f>IF(OR($AG876="",$U876=Prog!$S$18),"",IF(OR($U876=Prog!$S$17,$U876=Prog!$S$16),YEAR($X876),IF($AG876="ND","ND",$AI$8+$O876)))</f>
        <v/>
      </c>
      <c r="AJ876" s="3" t="str">
        <f t="shared" si="109"/>
        <v/>
      </c>
      <c r="AK876" s="3" t="str">
        <f t="shared" si="108"/>
        <v/>
      </c>
      <c r="AL876" s="3" t="str">
        <f t="shared" si="108"/>
        <v/>
      </c>
      <c r="AM876" s="3" t="str">
        <f t="shared" si="108"/>
        <v/>
      </c>
      <c r="AN876" s="3" t="str">
        <f t="shared" si="108"/>
        <v/>
      </c>
      <c r="AO876" s="2">
        <f t="shared" si="110"/>
        <v>0</v>
      </c>
      <c r="AP876" s="4"/>
      <c r="AQ876" s="3">
        <f>IF(AJ876=1,VLOOKUP($AP876,BaseEqptCdF!$C$5:$R$161,16,FALSE),0)</f>
        <v>0</v>
      </c>
      <c r="AR876" s="3">
        <f>IF(AK876=1,VLOOKUP($AP876,BaseEqptCdF!$C$5:$R$161,16,FALSE),0)</f>
        <v>0</v>
      </c>
      <c r="AS876" s="3">
        <f>IF(AL876=1,VLOOKUP($AP876,BaseEqptCdF!$C$5:$R$161,16,FALSE),0)</f>
        <v>0</v>
      </c>
      <c r="AT876" s="3">
        <f>IF(AM876=1,VLOOKUP($AP876,BaseEqptCdF!$C$5:$R$161,16,FALSE),0)</f>
        <v>0</v>
      </c>
      <c r="AU876" s="3">
        <f>IF(AN876=1,VLOOKUP($AP876,BaseEqptCdF!$C$5:$R$161,16,FALSE),0)</f>
        <v>0</v>
      </c>
      <c r="AV876" s="2">
        <f t="shared" si="111"/>
        <v>0</v>
      </c>
      <c r="AW876" s="3" t="str">
        <f>IF($L876="","",IF(SUM($AJ876:AJ876)=0,$AE876,VLOOKUP($AP876,BaseEqptCdF!$C$5:$R$161,16,FALSE)*$AC$3))</f>
        <v/>
      </c>
      <c r="AX876" s="3" t="str">
        <f>IF($L876="","",IF(SUM($AJ876:AK876)=0,$AE876,VLOOKUP($AP876,BaseEqptCdF!$C$5:$R$161,16,FALSE)*$AC$3))</f>
        <v/>
      </c>
      <c r="AY876" s="3" t="str">
        <f>IF($L876="","",IF(SUM($AJ876:AL876)=0,$AE876,VLOOKUP($AP876,BaseEqptCdF!$C$5:$R$161,16,FALSE)*$AC$3))</f>
        <v/>
      </c>
      <c r="AZ876" s="3" t="str">
        <f>IF($L876="","",IF(SUM($AJ876:AM876)=0,$AE876,VLOOKUP($AP876,BaseEqptCdF!$C$5:$R$161,16,FALSE)*$AC$3))</f>
        <v/>
      </c>
      <c r="BA876" s="3" t="str">
        <f>IF($L876="","",IF(SUM($AJ876:AN876)=0,$AE876,VLOOKUP($AP876,BaseEqptCdF!$C$5:$R$161,16,FALSE)*$AC$3))</f>
        <v/>
      </c>
      <c r="BB876" s="2">
        <f t="shared" si="112"/>
        <v>0</v>
      </c>
      <c r="BC876" s="3" t="str">
        <f>IF($L876="","",IF(SUM($AJ876:AJ876)=0,$AF876,IF(LEFT(VLOOKUP($AP876,BaseEqptCdF!$C$5:$E$161,3,FALSE),2)="SD",0,IF(LEFT(VLOOKUP($AP876,BaseEqptCdF!$C$5:$E$161,3,FALSE),2)="SB",1*52,VLOOKUP($AP876,BaseEqptCdF!$C$5:$S$161,12,FALSE)*0.2*300))))</f>
        <v/>
      </c>
      <c r="BD876" s="3" t="str">
        <f>IF($L876="","",IF(SUM($AJ876:AK876)=0,$AF876,IF(LEFT(VLOOKUP($AP876,BaseEqptCdF!$C$5:$E$161,3,FALSE),2)="SD",0,IF(LEFT(VLOOKUP($AP876,BaseEqptCdF!$C$5:$E$161,3,FALSE),2)="SB",1*52,VLOOKUP($AP876,BaseEqptCdF!$C$5:$S$161,12,FALSE)*0.2*300))))</f>
        <v/>
      </c>
      <c r="BE876" s="3" t="str">
        <f>IF($L876="","",IF(SUM($AJ876:AL876)=0,$AF876,IF(LEFT(VLOOKUP($AP876,BaseEqptCdF!$C$5:$E$161,3,FALSE),2)="SD",0,IF(LEFT(VLOOKUP($AP876,BaseEqptCdF!$C$5:$E$161,3,FALSE),2)="SB",1*52,VLOOKUP($AP876,BaseEqptCdF!$C$5:$S$161,12,FALSE)*0.2*300))))</f>
        <v/>
      </c>
      <c r="BF876" s="3" t="str">
        <f>IF($L876="","",IF(SUM($AJ876:AM876)=0,$AF876,IF(LEFT(VLOOKUP($AP876,BaseEqptCdF!$C$5:$E$161,3,FALSE),2)="SD",0,IF(LEFT(VLOOKUP($AP876,BaseEqptCdF!$C$5:$E$161,3,FALSE),2)="SB",1*52,VLOOKUP($AP876,BaseEqptCdF!$C$5:$S$161,12,FALSE)*0.2*300))))</f>
        <v/>
      </c>
      <c r="BG876" s="3" t="str">
        <f>IF($L876="","",IF(SUM($AJ876:AN876)=0,$AF876,IF(LEFT(VLOOKUP($AP876,BaseEqptCdF!$C$5:$E$161,3,FALSE),2)="SD",0,IF(LEFT(VLOOKUP($AP876,BaseEqptCdF!$C$5:$E$161,3,FALSE),2)="SB",1*52,VLOOKUP($AP876,BaseEqptCdF!$C$5:$S$161,12,FALSE)*0.2*300))))</f>
        <v/>
      </c>
      <c r="BH876" s="2">
        <f t="shared" si="113"/>
        <v>0</v>
      </c>
    </row>
    <row r="877" spans="1:60" x14ac:dyDescent="0.25">
      <c r="A877" s="296" t="str">
        <f t="array" ref="A877">IF($C877="","",INDEX(Prog!$B$8:$D$300,MATCH($C877,nivo1,0),1))</f>
        <v/>
      </c>
      <c r="B877" s="296" t="str">
        <f t="array" ref="B877">IF($C877="","",INDEX(Prog!$B$8:$D$300,MATCH($C877,nivo1,0),2))</f>
        <v/>
      </c>
      <c r="C877" s="273"/>
      <c r="D877" s="267"/>
      <c r="E877" s="273"/>
      <c r="F877" s="273"/>
      <c r="G877" s="273"/>
      <c r="H877" s="273"/>
      <c r="I877" s="273"/>
      <c r="J877" s="273"/>
      <c r="K877" s="274"/>
      <c r="L877" s="273"/>
      <c r="M877" s="273"/>
      <c r="N877" s="273"/>
      <c r="O877" s="275"/>
      <c r="P877" s="273"/>
      <c r="Q877" s="273"/>
      <c r="R877" s="273"/>
      <c r="S877" s="273"/>
      <c r="T877" s="276"/>
      <c r="U877" s="276"/>
      <c r="V877" s="276"/>
      <c r="W877" s="276"/>
      <c r="X877" s="277"/>
      <c r="Y877" s="278"/>
      <c r="AA877" s="8" t="str">
        <f>IF($L877="","",VLOOKUP($L877,BaseEqptCdF!$C$5:$E$161,2,FALSE))</f>
        <v/>
      </c>
      <c r="AB877" s="8" t="str">
        <f>IF($L877="","",VLOOKUP($L877,BaseEqptCdF!$C$5:$E$161,3,FALSE))</f>
        <v/>
      </c>
      <c r="AC877" s="7" t="str">
        <f>IF($L877="","",VLOOKUP($L877,BaseEqptCdF!$C$5:$I$161,6,FALSE))</f>
        <v/>
      </c>
      <c r="AD877" s="7" t="str">
        <f>IF($L877="","",VLOOKUP($L877,BaseEqptCdF!$C$5:$I$161,7,FALSE))</f>
        <v/>
      </c>
      <c r="AE877" s="3" t="str">
        <f>IF($L877="","",VLOOKUP($L877,BaseEqptCdF!$C$5:$R$161,16,FALSE)*$AC$3)</f>
        <v/>
      </c>
      <c r="AF877" s="3" t="str">
        <f>IF($L877="","",IF(LEFT($AB877,2)="SD",0,IF(LEFT($AB877,2)="SB",1*52,IF($N877=Prog!$P$17,VLOOKUP($L877,BaseEqptCdF!$C$5:$P$161,14,FALSE)*1*300,VLOOKUP($L877,BaseEqptCdF!$C$5:$P$161,12,FALSE)*0.2*300))))</f>
        <v/>
      </c>
      <c r="AG877" s="6" t="str">
        <f t="shared" si="114"/>
        <v/>
      </c>
      <c r="AH877" s="6">
        <f>IF($U877=Prog!$S$18,YEAR($X877),"")</f>
        <v>1900</v>
      </c>
      <c r="AI877" s="5" t="str">
        <f>IF(OR($AG877="",$U877=Prog!$S$18),"",IF(OR($U877=Prog!$S$17,$U877=Prog!$S$16),YEAR($X877),IF($AG877="ND","ND",$AI$8+$O877)))</f>
        <v/>
      </c>
      <c r="AJ877" s="3" t="str">
        <f t="shared" si="109"/>
        <v/>
      </c>
      <c r="AK877" s="3" t="str">
        <f t="shared" si="108"/>
        <v/>
      </c>
      <c r="AL877" s="3" t="str">
        <f t="shared" si="108"/>
        <v/>
      </c>
      <c r="AM877" s="3" t="str">
        <f t="shared" si="108"/>
        <v/>
      </c>
      <c r="AN877" s="3" t="str">
        <f t="shared" si="108"/>
        <v/>
      </c>
      <c r="AO877" s="2">
        <f t="shared" si="110"/>
        <v>0</v>
      </c>
      <c r="AP877" s="4"/>
      <c r="AQ877" s="3">
        <f>IF(AJ877=1,VLOOKUP($AP877,BaseEqptCdF!$C$5:$R$161,16,FALSE),0)</f>
        <v>0</v>
      </c>
      <c r="AR877" s="3">
        <f>IF(AK877=1,VLOOKUP($AP877,BaseEqptCdF!$C$5:$R$161,16,FALSE),0)</f>
        <v>0</v>
      </c>
      <c r="AS877" s="3">
        <f>IF(AL877=1,VLOOKUP($AP877,BaseEqptCdF!$C$5:$R$161,16,FALSE),0)</f>
        <v>0</v>
      </c>
      <c r="AT877" s="3">
        <f>IF(AM877=1,VLOOKUP($AP877,BaseEqptCdF!$C$5:$R$161,16,FALSE),0)</f>
        <v>0</v>
      </c>
      <c r="AU877" s="3">
        <f>IF(AN877=1,VLOOKUP($AP877,BaseEqptCdF!$C$5:$R$161,16,FALSE),0)</f>
        <v>0</v>
      </c>
      <c r="AV877" s="2">
        <f t="shared" si="111"/>
        <v>0</v>
      </c>
      <c r="AW877" s="3" t="str">
        <f>IF($L877="","",IF(SUM($AJ877:AJ877)=0,$AE877,VLOOKUP($AP877,BaseEqptCdF!$C$5:$R$161,16,FALSE)*$AC$3))</f>
        <v/>
      </c>
      <c r="AX877" s="3" t="str">
        <f>IF($L877="","",IF(SUM($AJ877:AK877)=0,$AE877,VLOOKUP($AP877,BaseEqptCdF!$C$5:$R$161,16,FALSE)*$AC$3))</f>
        <v/>
      </c>
      <c r="AY877" s="3" t="str">
        <f>IF($L877="","",IF(SUM($AJ877:AL877)=0,$AE877,VLOOKUP($AP877,BaseEqptCdF!$C$5:$R$161,16,FALSE)*$AC$3))</f>
        <v/>
      </c>
      <c r="AZ877" s="3" t="str">
        <f>IF($L877="","",IF(SUM($AJ877:AM877)=0,$AE877,VLOOKUP($AP877,BaseEqptCdF!$C$5:$R$161,16,FALSE)*$AC$3))</f>
        <v/>
      </c>
      <c r="BA877" s="3" t="str">
        <f>IF($L877="","",IF(SUM($AJ877:AN877)=0,$AE877,VLOOKUP($AP877,BaseEqptCdF!$C$5:$R$161,16,FALSE)*$AC$3))</f>
        <v/>
      </c>
      <c r="BB877" s="2">
        <f t="shared" si="112"/>
        <v>0</v>
      </c>
      <c r="BC877" s="3" t="str">
        <f>IF($L877="","",IF(SUM($AJ877:AJ877)=0,$AF877,IF(LEFT(VLOOKUP($AP877,BaseEqptCdF!$C$5:$E$161,3,FALSE),2)="SD",0,IF(LEFT(VLOOKUP($AP877,BaseEqptCdF!$C$5:$E$161,3,FALSE),2)="SB",1*52,VLOOKUP($AP877,BaseEqptCdF!$C$5:$S$161,12,FALSE)*0.2*300))))</f>
        <v/>
      </c>
      <c r="BD877" s="3" t="str">
        <f>IF($L877="","",IF(SUM($AJ877:AK877)=0,$AF877,IF(LEFT(VLOOKUP($AP877,BaseEqptCdF!$C$5:$E$161,3,FALSE),2)="SD",0,IF(LEFT(VLOOKUP($AP877,BaseEqptCdF!$C$5:$E$161,3,FALSE),2)="SB",1*52,VLOOKUP($AP877,BaseEqptCdF!$C$5:$S$161,12,FALSE)*0.2*300))))</f>
        <v/>
      </c>
      <c r="BE877" s="3" t="str">
        <f>IF($L877="","",IF(SUM($AJ877:AL877)=0,$AF877,IF(LEFT(VLOOKUP($AP877,BaseEqptCdF!$C$5:$E$161,3,FALSE),2)="SD",0,IF(LEFT(VLOOKUP($AP877,BaseEqptCdF!$C$5:$E$161,3,FALSE),2)="SB",1*52,VLOOKUP($AP877,BaseEqptCdF!$C$5:$S$161,12,FALSE)*0.2*300))))</f>
        <v/>
      </c>
      <c r="BF877" s="3" t="str">
        <f>IF($L877="","",IF(SUM($AJ877:AM877)=0,$AF877,IF(LEFT(VLOOKUP($AP877,BaseEqptCdF!$C$5:$E$161,3,FALSE),2)="SD",0,IF(LEFT(VLOOKUP($AP877,BaseEqptCdF!$C$5:$E$161,3,FALSE),2)="SB",1*52,VLOOKUP($AP877,BaseEqptCdF!$C$5:$S$161,12,FALSE)*0.2*300))))</f>
        <v/>
      </c>
      <c r="BG877" s="3" t="str">
        <f>IF($L877="","",IF(SUM($AJ877:AN877)=0,$AF877,IF(LEFT(VLOOKUP($AP877,BaseEqptCdF!$C$5:$E$161,3,FALSE),2)="SD",0,IF(LEFT(VLOOKUP($AP877,BaseEqptCdF!$C$5:$E$161,3,FALSE),2)="SB",1*52,VLOOKUP($AP877,BaseEqptCdF!$C$5:$S$161,12,FALSE)*0.2*300))))</f>
        <v/>
      </c>
      <c r="BH877" s="2">
        <f t="shared" si="113"/>
        <v>0</v>
      </c>
    </row>
    <row r="878" spans="1:60" x14ac:dyDescent="0.25">
      <c r="A878" s="296" t="str">
        <f t="array" ref="A878">IF($C878="","",INDEX(Prog!$B$8:$D$300,MATCH($C878,nivo1,0),1))</f>
        <v/>
      </c>
      <c r="B878" s="296" t="str">
        <f t="array" ref="B878">IF($C878="","",INDEX(Prog!$B$8:$D$300,MATCH($C878,nivo1,0),2))</f>
        <v/>
      </c>
      <c r="C878" s="273"/>
      <c r="D878" s="267"/>
      <c r="E878" s="273"/>
      <c r="F878" s="273"/>
      <c r="G878" s="273"/>
      <c r="H878" s="273"/>
      <c r="I878" s="273"/>
      <c r="J878" s="273"/>
      <c r="K878" s="274"/>
      <c r="L878" s="273"/>
      <c r="M878" s="273"/>
      <c r="N878" s="273"/>
      <c r="O878" s="275"/>
      <c r="P878" s="273"/>
      <c r="Q878" s="273"/>
      <c r="R878" s="273"/>
      <c r="S878" s="273"/>
      <c r="T878" s="276"/>
      <c r="U878" s="276"/>
      <c r="V878" s="276"/>
      <c r="W878" s="276"/>
      <c r="X878" s="277"/>
      <c r="Y878" s="278"/>
      <c r="AA878" s="8" t="str">
        <f>IF($L878="","",VLOOKUP($L878,BaseEqptCdF!$C$5:$E$161,2,FALSE))</f>
        <v/>
      </c>
      <c r="AB878" s="8" t="str">
        <f>IF($L878="","",VLOOKUP($L878,BaseEqptCdF!$C$5:$E$161,3,FALSE))</f>
        <v/>
      </c>
      <c r="AC878" s="7" t="str">
        <f>IF($L878="","",VLOOKUP($L878,BaseEqptCdF!$C$5:$I$161,6,FALSE))</f>
        <v/>
      </c>
      <c r="AD878" s="7" t="str">
        <f>IF($L878="","",VLOOKUP($L878,BaseEqptCdF!$C$5:$I$161,7,FALSE))</f>
        <v/>
      </c>
      <c r="AE878" s="3" t="str">
        <f>IF($L878="","",VLOOKUP($L878,BaseEqptCdF!$C$5:$R$161,16,FALSE)*$AC$3)</f>
        <v/>
      </c>
      <c r="AF878" s="3" t="str">
        <f>IF($L878="","",IF(LEFT($AB878,2)="SD",0,IF(LEFT($AB878,2)="SB",1*52,IF($N878=Prog!$P$17,VLOOKUP($L878,BaseEqptCdF!$C$5:$P$161,14,FALSE)*1*300,VLOOKUP($L878,BaseEqptCdF!$C$5:$P$161,12,FALSE)*0.2*300))))</f>
        <v/>
      </c>
      <c r="AG878" s="6" t="str">
        <f t="shared" si="114"/>
        <v/>
      </c>
      <c r="AH878" s="6">
        <f>IF($U878=Prog!$S$18,YEAR($X878),"")</f>
        <v>1900</v>
      </c>
      <c r="AI878" s="5" t="str">
        <f>IF(OR($AG878="",$U878=Prog!$S$18),"",IF(OR($U878=Prog!$S$17,$U878=Prog!$S$16),YEAR($X878),IF($AG878="ND","ND",$AI$8+$O878)))</f>
        <v/>
      </c>
      <c r="AJ878" s="3" t="str">
        <f t="shared" si="109"/>
        <v/>
      </c>
      <c r="AK878" s="3" t="str">
        <f t="shared" si="108"/>
        <v/>
      </c>
      <c r="AL878" s="3" t="str">
        <f t="shared" si="108"/>
        <v/>
      </c>
      <c r="AM878" s="3" t="str">
        <f t="shared" si="108"/>
        <v/>
      </c>
      <c r="AN878" s="3" t="str">
        <f t="shared" si="108"/>
        <v/>
      </c>
      <c r="AO878" s="2">
        <f t="shared" si="110"/>
        <v>0</v>
      </c>
      <c r="AP878" s="4"/>
      <c r="AQ878" s="3">
        <f>IF(AJ878=1,VLOOKUP($AP878,BaseEqptCdF!$C$5:$R$161,16,FALSE),0)</f>
        <v>0</v>
      </c>
      <c r="AR878" s="3">
        <f>IF(AK878=1,VLOOKUP($AP878,BaseEqptCdF!$C$5:$R$161,16,FALSE),0)</f>
        <v>0</v>
      </c>
      <c r="AS878" s="3">
        <f>IF(AL878=1,VLOOKUP($AP878,BaseEqptCdF!$C$5:$R$161,16,FALSE),0)</f>
        <v>0</v>
      </c>
      <c r="AT878" s="3">
        <f>IF(AM878=1,VLOOKUP($AP878,BaseEqptCdF!$C$5:$R$161,16,FALSE),0)</f>
        <v>0</v>
      </c>
      <c r="AU878" s="3">
        <f>IF(AN878=1,VLOOKUP($AP878,BaseEqptCdF!$C$5:$R$161,16,FALSE),0)</f>
        <v>0</v>
      </c>
      <c r="AV878" s="2">
        <f t="shared" si="111"/>
        <v>0</v>
      </c>
      <c r="AW878" s="3" t="str">
        <f>IF($L878="","",IF(SUM($AJ878:AJ878)=0,$AE878,VLOOKUP($AP878,BaseEqptCdF!$C$5:$R$161,16,FALSE)*$AC$3))</f>
        <v/>
      </c>
      <c r="AX878" s="3" t="str">
        <f>IF($L878="","",IF(SUM($AJ878:AK878)=0,$AE878,VLOOKUP($AP878,BaseEqptCdF!$C$5:$R$161,16,FALSE)*$AC$3))</f>
        <v/>
      </c>
      <c r="AY878" s="3" t="str">
        <f>IF($L878="","",IF(SUM($AJ878:AL878)=0,$AE878,VLOOKUP($AP878,BaseEqptCdF!$C$5:$R$161,16,FALSE)*$AC$3))</f>
        <v/>
      </c>
      <c r="AZ878" s="3" t="str">
        <f>IF($L878="","",IF(SUM($AJ878:AM878)=0,$AE878,VLOOKUP($AP878,BaseEqptCdF!$C$5:$R$161,16,FALSE)*$AC$3))</f>
        <v/>
      </c>
      <c r="BA878" s="3" t="str">
        <f>IF($L878="","",IF(SUM($AJ878:AN878)=0,$AE878,VLOOKUP($AP878,BaseEqptCdF!$C$5:$R$161,16,FALSE)*$AC$3))</f>
        <v/>
      </c>
      <c r="BB878" s="2">
        <f t="shared" si="112"/>
        <v>0</v>
      </c>
      <c r="BC878" s="3" t="str">
        <f>IF($L878="","",IF(SUM($AJ878:AJ878)=0,$AF878,IF(LEFT(VLOOKUP($AP878,BaseEqptCdF!$C$5:$E$161,3,FALSE),2)="SD",0,IF(LEFT(VLOOKUP($AP878,BaseEqptCdF!$C$5:$E$161,3,FALSE),2)="SB",1*52,VLOOKUP($AP878,BaseEqptCdF!$C$5:$S$161,12,FALSE)*0.2*300))))</f>
        <v/>
      </c>
      <c r="BD878" s="3" t="str">
        <f>IF($L878="","",IF(SUM($AJ878:AK878)=0,$AF878,IF(LEFT(VLOOKUP($AP878,BaseEqptCdF!$C$5:$E$161,3,FALSE),2)="SD",0,IF(LEFT(VLOOKUP($AP878,BaseEqptCdF!$C$5:$E$161,3,FALSE),2)="SB",1*52,VLOOKUP($AP878,BaseEqptCdF!$C$5:$S$161,12,FALSE)*0.2*300))))</f>
        <v/>
      </c>
      <c r="BE878" s="3" t="str">
        <f>IF($L878="","",IF(SUM($AJ878:AL878)=0,$AF878,IF(LEFT(VLOOKUP($AP878,BaseEqptCdF!$C$5:$E$161,3,FALSE),2)="SD",0,IF(LEFT(VLOOKUP($AP878,BaseEqptCdF!$C$5:$E$161,3,FALSE),2)="SB",1*52,VLOOKUP($AP878,BaseEqptCdF!$C$5:$S$161,12,FALSE)*0.2*300))))</f>
        <v/>
      </c>
      <c r="BF878" s="3" t="str">
        <f>IF($L878="","",IF(SUM($AJ878:AM878)=0,$AF878,IF(LEFT(VLOOKUP($AP878,BaseEqptCdF!$C$5:$E$161,3,FALSE),2)="SD",0,IF(LEFT(VLOOKUP($AP878,BaseEqptCdF!$C$5:$E$161,3,FALSE),2)="SB",1*52,VLOOKUP($AP878,BaseEqptCdF!$C$5:$S$161,12,FALSE)*0.2*300))))</f>
        <v/>
      </c>
      <c r="BG878" s="3" t="str">
        <f>IF($L878="","",IF(SUM($AJ878:AN878)=0,$AF878,IF(LEFT(VLOOKUP($AP878,BaseEqptCdF!$C$5:$E$161,3,FALSE),2)="SD",0,IF(LEFT(VLOOKUP($AP878,BaseEqptCdF!$C$5:$E$161,3,FALSE),2)="SB",1*52,VLOOKUP($AP878,BaseEqptCdF!$C$5:$S$161,12,FALSE)*0.2*300))))</f>
        <v/>
      </c>
      <c r="BH878" s="2">
        <f t="shared" si="113"/>
        <v>0</v>
      </c>
    </row>
    <row r="879" spans="1:60" x14ac:dyDescent="0.25">
      <c r="A879" s="296" t="str">
        <f t="array" ref="A879">IF($C879="","",INDEX(Prog!$B$8:$D$300,MATCH($C879,nivo1,0),1))</f>
        <v/>
      </c>
      <c r="B879" s="296" t="str">
        <f t="array" ref="B879">IF($C879="","",INDEX(Prog!$B$8:$D$300,MATCH($C879,nivo1,0),2))</f>
        <v/>
      </c>
      <c r="C879" s="273"/>
      <c r="D879" s="267"/>
      <c r="E879" s="273"/>
      <c r="F879" s="273"/>
      <c r="G879" s="273"/>
      <c r="H879" s="273"/>
      <c r="I879" s="273"/>
      <c r="J879" s="273"/>
      <c r="K879" s="274"/>
      <c r="L879" s="273"/>
      <c r="M879" s="273"/>
      <c r="N879" s="273"/>
      <c r="O879" s="275"/>
      <c r="P879" s="273"/>
      <c r="Q879" s="273"/>
      <c r="R879" s="273"/>
      <c r="S879" s="273"/>
      <c r="T879" s="276"/>
      <c r="U879" s="276"/>
      <c r="V879" s="276"/>
      <c r="W879" s="276"/>
      <c r="X879" s="277"/>
      <c r="Y879" s="278"/>
      <c r="AA879" s="8" t="str">
        <f>IF($L879="","",VLOOKUP($L879,BaseEqptCdF!$C$5:$E$161,2,FALSE))</f>
        <v/>
      </c>
      <c r="AB879" s="8" t="str">
        <f>IF($L879="","",VLOOKUP($L879,BaseEqptCdF!$C$5:$E$161,3,FALSE))</f>
        <v/>
      </c>
      <c r="AC879" s="7" t="str">
        <f>IF($L879="","",VLOOKUP($L879,BaseEqptCdF!$C$5:$I$161,6,FALSE))</f>
        <v/>
      </c>
      <c r="AD879" s="7" t="str">
        <f>IF($L879="","",VLOOKUP($L879,BaseEqptCdF!$C$5:$I$161,7,FALSE))</f>
        <v/>
      </c>
      <c r="AE879" s="3" t="str">
        <f>IF($L879="","",VLOOKUP($L879,BaseEqptCdF!$C$5:$R$161,16,FALSE)*$AC$3)</f>
        <v/>
      </c>
      <c r="AF879" s="3" t="str">
        <f>IF($L879="","",IF(LEFT($AB879,2)="SD",0,IF(LEFT($AB879,2)="SB",1*52,IF($N879=Prog!$P$17,VLOOKUP($L879,BaseEqptCdF!$C$5:$P$161,14,FALSE)*1*300,VLOOKUP($L879,BaseEqptCdF!$C$5:$P$161,12,FALSE)*0.2*300))))</f>
        <v/>
      </c>
      <c r="AG879" s="6" t="str">
        <f t="shared" si="114"/>
        <v/>
      </c>
      <c r="AH879" s="6">
        <f>IF($U879=Prog!$S$18,YEAR($X879),"")</f>
        <v>1900</v>
      </c>
      <c r="AI879" s="5" t="str">
        <f>IF(OR($AG879="",$U879=Prog!$S$18),"",IF(OR($U879=Prog!$S$17,$U879=Prog!$S$16),YEAR($X879),IF($AG879="ND","ND",$AI$8+$O879)))</f>
        <v/>
      </c>
      <c r="AJ879" s="3" t="str">
        <f t="shared" si="109"/>
        <v/>
      </c>
      <c r="AK879" s="3" t="str">
        <f t="shared" si="108"/>
        <v/>
      </c>
      <c r="AL879" s="3" t="str">
        <f t="shared" si="108"/>
        <v/>
      </c>
      <c r="AM879" s="3" t="str">
        <f t="shared" si="108"/>
        <v/>
      </c>
      <c r="AN879" s="3" t="str">
        <f t="shared" si="108"/>
        <v/>
      </c>
      <c r="AO879" s="2">
        <f t="shared" si="110"/>
        <v>0</v>
      </c>
      <c r="AP879" s="4"/>
      <c r="AQ879" s="3">
        <f>IF(AJ879=1,VLOOKUP($AP879,BaseEqptCdF!$C$5:$R$161,16,FALSE),0)</f>
        <v>0</v>
      </c>
      <c r="AR879" s="3">
        <f>IF(AK879=1,VLOOKUP($AP879,BaseEqptCdF!$C$5:$R$161,16,FALSE),0)</f>
        <v>0</v>
      </c>
      <c r="AS879" s="3">
        <f>IF(AL879=1,VLOOKUP($AP879,BaseEqptCdF!$C$5:$R$161,16,FALSE),0)</f>
        <v>0</v>
      </c>
      <c r="AT879" s="3">
        <f>IF(AM879=1,VLOOKUP($AP879,BaseEqptCdF!$C$5:$R$161,16,FALSE),0)</f>
        <v>0</v>
      </c>
      <c r="AU879" s="3">
        <f>IF(AN879=1,VLOOKUP($AP879,BaseEqptCdF!$C$5:$R$161,16,FALSE),0)</f>
        <v>0</v>
      </c>
      <c r="AV879" s="2">
        <f t="shared" si="111"/>
        <v>0</v>
      </c>
      <c r="AW879" s="3" t="str">
        <f>IF($L879="","",IF(SUM($AJ879:AJ879)=0,$AE879,VLOOKUP($AP879,BaseEqptCdF!$C$5:$R$161,16,FALSE)*$AC$3))</f>
        <v/>
      </c>
      <c r="AX879" s="3" t="str">
        <f>IF($L879="","",IF(SUM($AJ879:AK879)=0,$AE879,VLOOKUP($AP879,BaseEqptCdF!$C$5:$R$161,16,FALSE)*$AC$3))</f>
        <v/>
      </c>
      <c r="AY879" s="3" t="str">
        <f>IF($L879="","",IF(SUM($AJ879:AL879)=0,$AE879,VLOOKUP($AP879,BaseEqptCdF!$C$5:$R$161,16,FALSE)*$AC$3))</f>
        <v/>
      </c>
      <c r="AZ879" s="3" t="str">
        <f>IF($L879="","",IF(SUM($AJ879:AM879)=0,$AE879,VLOOKUP($AP879,BaseEqptCdF!$C$5:$R$161,16,FALSE)*$AC$3))</f>
        <v/>
      </c>
      <c r="BA879" s="3" t="str">
        <f>IF($L879="","",IF(SUM($AJ879:AN879)=0,$AE879,VLOOKUP($AP879,BaseEqptCdF!$C$5:$R$161,16,FALSE)*$AC$3))</f>
        <v/>
      </c>
      <c r="BB879" s="2">
        <f t="shared" si="112"/>
        <v>0</v>
      </c>
      <c r="BC879" s="3" t="str">
        <f>IF($L879="","",IF(SUM($AJ879:AJ879)=0,$AF879,IF(LEFT(VLOOKUP($AP879,BaseEqptCdF!$C$5:$E$161,3,FALSE),2)="SD",0,IF(LEFT(VLOOKUP($AP879,BaseEqptCdF!$C$5:$E$161,3,FALSE),2)="SB",1*52,VLOOKUP($AP879,BaseEqptCdF!$C$5:$S$161,12,FALSE)*0.2*300))))</f>
        <v/>
      </c>
      <c r="BD879" s="3" t="str">
        <f>IF($L879="","",IF(SUM($AJ879:AK879)=0,$AF879,IF(LEFT(VLOOKUP($AP879,BaseEqptCdF!$C$5:$E$161,3,FALSE),2)="SD",0,IF(LEFT(VLOOKUP($AP879,BaseEqptCdF!$C$5:$E$161,3,FALSE),2)="SB",1*52,VLOOKUP($AP879,BaseEqptCdF!$C$5:$S$161,12,FALSE)*0.2*300))))</f>
        <v/>
      </c>
      <c r="BE879" s="3" t="str">
        <f>IF($L879="","",IF(SUM($AJ879:AL879)=0,$AF879,IF(LEFT(VLOOKUP($AP879,BaseEqptCdF!$C$5:$E$161,3,FALSE),2)="SD",0,IF(LEFT(VLOOKUP($AP879,BaseEqptCdF!$C$5:$E$161,3,FALSE),2)="SB",1*52,VLOOKUP($AP879,BaseEqptCdF!$C$5:$S$161,12,FALSE)*0.2*300))))</f>
        <v/>
      </c>
      <c r="BF879" s="3" t="str">
        <f>IF($L879="","",IF(SUM($AJ879:AM879)=0,$AF879,IF(LEFT(VLOOKUP($AP879,BaseEqptCdF!$C$5:$E$161,3,FALSE),2)="SD",0,IF(LEFT(VLOOKUP($AP879,BaseEqptCdF!$C$5:$E$161,3,FALSE),2)="SB",1*52,VLOOKUP($AP879,BaseEqptCdF!$C$5:$S$161,12,FALSE)*0.2*300))))</f>
        <v/>
      </c>
      <c r="BG879" s="3" t="str">
        <f>IF($L879="","",IF(SUM($AJ879:AN879)=0,$AF879,IF(LEFT(VLOOKUP($AP879,BaseEqptCdF!$C$5:$E$161,3,FALSE),2)="SD",0,IF(LEFT(VLOOKUP($AP879,BaseEqptCdF!$C$5:$E$161,3,FALSE),2)="SB",1*52,VLOOKUP($AP879,BaseEqptCdF!$C$5:$S$161,12,FALSE)*0.2*300))))</f>
        <v/>
      </c>
      <c r="BH879" s="2">
        <f t="shared" si="113"/>
        <v>0</v>
      </c>
    </row>
    <row r="880" spans="1:60" x14ac:dyDescent="0.25">
      <c r="A880" s="296" t="str">
        <f t="array" ref="A880">IF($C880="","",INDEX(Prog!$B$8:$D$300,MATCH($C880,nivo1,0),1))</f>
        <v/>
      </c>
      <c r="B880" s="296" t="str">
        <f t="array" ref="B880">IF($C880="","",INDEX(Prog!$B$8:$D$300,MATCH($C880,nivo1,0),2))</f>
        <v/>
      </c>
      <c r="C880" s="273"/>
      <c r="D880" s="267"/>
      <c r="E880" s="273"/>
      <c r="F880" s="273"/>
      <c r="G880" s="273"/>
      <c r="H880" s="273"/>
      <c r="I880" s="273"/>
      <c r="J880" s="273"/>
      <c r="K880" s="274"/>
      <c r="L880" s="273"/>
      <c r="M880" s="273"/>
      <c r="N880" s="273"/>
      <c r="O880" s="275"/>
      <c r="P880" s="273"/>
      <c r="Q880" s="273"/>
      <c r="R880" s="273"/>
      <c r="S880" s="273"/>
      <c r="T880" s="276"/>
      <c r="U880" s="276"/>
      <c r="V880" s="276"/>
      <c r="W880" s="276"/>
      <c r="X880" s="277"/>
      <c r="Y880" s="278"/>
      <c r="AA880" s="8" t="str">
        <f>IF($L880="","",VLOOKUP($L880,BaseEqptCdF!$C$5:$E$161,2,FALSE))</f>
        <v/>
      </c>
      <c r="AB880" s="8" t="str">
        <f>IF($L880="","",VLOOKUP($L880,BaseEqptCdF!$C$5:$E$161,3,FALSE))</f>
        <v/>
      </c>
      <c r="AC880" s="7" t="str">
        <f>IF($L880="","",VLOOKUP($L880,BaseEqptCdF!$C$5:$I$161,6,FALSE))</f>
        <v/>
      </c>
      <c r="AD880" s="7" t="str">
        <f>IF($L880="","",VLOOKUP($L880,BaseEqptCdF!$C$5:$I$161,7,FALSE))</f>
        <v/>
      </c>
      <c r="AE880" s="3" t="str">
        <f>IF($L880="","",VLOOKUP($L880,BaseEqptCdF!$C$5:$R$161,16,FALSE)*$AC$3)</f>
        <v/>
      </c>
      <c r="AF880" s="3" t="str">
        <f>IF($L880="","",IF(LEFT($AB880,2)="SD",0,IF(LEFT($AB880,2)="SB",1*52,IF($N880=Prog!$P$17,VLOOKUP($L880,BaseEqptCdF!$C$5:$P$161,14,FALSE)*1*300,VLOOKUP($L880,BaseEqptCdF!$C$5:$P$161,12,FALSE)*0.2*300))))</f>
        <v/>
      </c>
      <c r="AG880" s="6" t="str">
        <f t="shared" si="114"/>
        <v/>
      </c>
      <c r="AH880" s="6">
        <f>IF($U880=Prog!$S$18,YEAR($X880),"")</f>
        <v>1900</v>
      </c>
      <c r="AI880" s="5" t="str">
        <f>IF(OR($AG880="",$U880=Prog!$S$18),"",IF(OR($U880=Prog!$S$17,$U880=Prog!$S$16),YEAR($X880),IF($AG880="ND","ND",$AI$8+$O880)))</f>
        <v/>
      </c>
      <c r="AJ880" s="3" t="str">
        <f t="shared" si="109"/>
        <v/>
      </c>
      <c r="AK880" s="3" t="str">
        <f t="shared" si="108"/>
        <v/>
      </c>
      <c r="AL880" s="3" t="str">
        <f t="shared" si="108"/>
        <v/>
      </c>
      <c r="AM880" s="3" t="str">
        <f t="shared" si="108"/>
        <v/>
      </c>
      <c r="AN880" s="3" t="str">
        <f t="shared" si="108"/>
        <v/>
      </c>
      <c r="AO880" s="2">
        <f t="shared" si="110"/>
        <v>0</v>
      </c>
      <c r="AP880" s="4"/>
      <c r="AQ880" s="3">
        <f>IF(AJ880=1,VLOOKUP($AP880,BaseEqptCdF!$C$5:$R$161,16,FALSE),0)</f>
        <v>0</v>
      </c>
      <c r="AR880" s="3">
        <f>IF(AK880=1,VLOOKUP($AP880,BaseEqptCdF!$C$5:$R$161,16,FALSE),0)</f>
        <v>0</v>
      </c>
      <c r="AS880" s="3">
        <f>IF(AL880=1,VLOOKUP($AP880,BaseEqptCdF!$C$5:$R$161,16,FALSE),0)</f>
        <v>0</v>
      </c>
      <c r="AT880" s="3">
        <f>IF(AM880=1,VLOOKUP($AP880,BaseEqptCdF!$C$5:$R$161,16,FALSE),0)</f>
        <v>0</v>
      </c>
      <c r="AU880" s="3">
        <f>IF(AN880=1,VLOOKUP($AP880,BaseEqptCdF!$C$5:$R$161,16,FALSE),0)</f>
        <v>0</v>
      </c>
      <c r="AV880" s="2">
        <f t="shared" si="111"/>
        <v>0</v>
      </c>
      <c r="AW880" s="3" t="str">
        <f>IF($L880="","",IF(SUM($AJ880:AJ880)=0,$AE880,VLOOKUP($AP880,BaseEqptCdF!$C$5:$R$161,16,FALSE)*$AC$3))</f>
        <v/>
      </c>
      <c r="AX880" s="3" t="str">
        <f>IF($L880="","",IF(SUM($AJ880:AK880)=0,$AE880,VLOOKUP($AP880,BaseEqptCdF!$C$5:$R$161,16,FALSE)*$AC$3))</f>
        <v/>
      </c>
      <c r="AY880" s="3" t="str">
        <f>IF($L880="","",IF(SUM($AJ880:AL880)=0,$AE880,VLOOKUP($AP880,BaseEqptCdF!$C$5:$R$161,16,FALSE)*$AC$3))</f>
        <v/>
      </c>
      <c r="AZ880" s="3" t="str">
        <f>IF($L880="","",IF(SUM($AJ880:AM880)=0,$AE880,VLOOKUP($AP880,BaseEqptCdF!$C$5:$R$161,16,FALSE)*$AC$3))</f>
        <v/>
      </c>
      <c r="BA880" s="3" t="str">
        <f>IF($L880="","",IF(SUM($AJ880:AN880)=0,$AE880,VLOOKUP($AP880,BaseEqptCdF!$C$5:$R$161,16,FALSE)*$AC$3))</f>
        <v/>
      </c>
      <c r="BB880" s="2">
        <f t="shared" si="112"/>
        <v>0</v>
      </c>
      <c r="BC880" s="3" t="str">
        <f>IF($L880="","",IF(SUM($AJ880:AJ880)=0,$AF880,IF(LEFT(VLOOKUP($AP880,BaseEqptCdF!$C$5:$E$161,3,FALSE),2)="SD",0,IF(LEFT(VLOOKUP($AP880,BaseEqptCdF!$C$5:$E$161,3,FALSE),2)="SB",1*52,VLOOKUP($AP880,BaseEqptCdF!$C$5:$S$161,12,FALSE)*0.2*300))))</f>
        <v/>
      </c>
      <c r="BD880" s="3" t="str">
        <f>IF($L880="","",IF(SUM($AJ880:AK880)=0,$AF880,IF(LEFT(VLOOKUP($AP880,BaseEqptCdF!$C$5:$E$161,3,FALSE),2)="SD",0,IF(LEFT(VLOOKUP($AP880,BaseEqptCdF!$C$5:$E$161,3,FALSE),2)="SB",1*52,VLOOKUP($AP880,BaseEqptCdF!$C$5:$S$161,12,FALSE)*0.2*300))))</f>
        <v/>
      </c>
      <c r="BE880" s="3" t="str">
        <f>IF($L880="","",IF(SUM($AJ880:AL880)=0,$AF880,IF(LEFT(VLOOKUP($AP880,BaseEqptCdF!$C$5:$E$161,3,FALSE),2)="SD",0,IF(LEFT(VLOOKUP($AP880,BaseEqptCdF!$C$5:$E$161,3,FALSE),2)="SB",1*52,VLOOKUP($AP880,BaseEqptCdF!$C$5:$S$161,12,FALSE)*0.2*300))))</f>
        <v/>
      </c>
      <c r="BF880" s="3" t="str">
        <f>IF($L880="","",IF(SUM($AJ880:AM880)=0,$AF880,IF(LEFT(VLOOKUP($AP880,BaseEqptCdF!$C$5:$E$161,3,FALSE),2)="SD",0,IF(LEFT(VLOOKUP($AP880,BaseEqptCdF!$C$5:$E$161,3,FALSE),2)="SB",1*52,VLOOKUP($AP880,BaseEqptCdF!$C$5:$S$161,12,FALSE)*0.2*300))))</f>
        <v/>
      </c>
      <c r="BG880" s="3" t="str">
        <f>IF($L880="","",IF(SUM($AJ880:AN880)=0,$AF880,IF(LEFT(VLOOKUP($AP880,BaseEqptCdF!$C$5:$E$161,3,FALSE),2)="SD",0,IF(LEFT(VLOOKUP($AP880,BaseEqptCdF!$C$5:$E$161,3,FALSE),2)="SB",1*52,VLOOKUP($AP880,BaseEqptCdF!$C$5:$S$161,12,FALSE)*0.2*300))))</f>
        <v/>
      </c>
      <c r="BH880" s="2">
        <f t="shared" si="113"/>
        <v>0</v>
      </c>
    </row>
    <row r="881" spans="1:60" x14ac:dyDescent="0.25">
      <c r="A881" s="296" t="str">
        <f t="array" ref="A881">IF($C881="","",INDEX(Prog!$B$8:$D$300,MATCH($C881,nivo1,0),1))</f>
        <v/>
      </c>
      <c r="B881" s="296" t="str">
        <f t="array" ref="B881">IF($C881="","",INDEX(Prog!$B$8:$D$300,MATCH($C881,nivo1,0),2))</f>
        <v/>
      </c>
      <c r="C881" s="273"/>
      <c r="D881" s="267"/>
      <c r="E881" s="273"/>
      <c r="F881" s="273"/>
      <c r="G881" s="273"/>
      <c r="H881" s="273"/>
      <c r="I881" s="273"/>
      <c r="J881" s="273"/>
      <c r="K881" s="274"/>
      <c r="L881" s="273"/>
      <c r="M881" s="273"/>
      <c r="N881" s="273"/>
      <c r="O881" s="275"/>
      <c r="P881" s="273"/>
      <c r="Q881" s="273"/>
      <c r="R881" s="273"/>
      <c r="S881" s="273"/>
      <c r="T881" s="276"/>
      <c r="U881" s="276"/>
      <c r="V881" s="276"/>
      <c r="W881" s="276"/>
      <c r="X881" s="277"/>
      <c r="Y881" s="278"/>
      <c r="AA881" s="8" t="str">
        <f>IF($L881="","",VLOOKUP($L881,BaseEqptCdF!$C$5:$E$161,2,FALSE))</f>
        <v/>
      </c>
      <c r="AB881" s="8" t="str">
        <f>IF($L881="","",VLOOKUP($L881,BaseEqptCdF!$C$5:$E$161,3,FALSE))</f>
        <v/>
      </c>
      <c r="AC881" s="7" t="str">
        <f>IF($L881="","",VLOOKUP($L881,BaseEqptCdF!$C$5:$I$161,6,FALSE))</f>
        <v/>
      </c>
      <c r="AD881" s="7" t="str">
        <f>IF($L881="","",VLOOKUP($L881,BaseEqptCdF!$C$5:$I$161,7,FALSE))</f>
        <v/>
      </c>
      <c r="AE881" s="3" t="str">
        <f>IF($L881="","",VLOOKUP($L881,BaseEqptCdF!$C$5:$R$161,16,FALSE)*$AC$3)</f>
        <v/>
      </c>
      <c r="AF881" s="3" t="str">
        <f>IF($L881="","",IF(LEFT($AB881,2)="SD",0,IF(LEFT($AB881,2)="SB",1*52,IF($N881=Prog!$P$17,VLOOKUP($L881,BaseEqptCdF!$C$5:$P$161,14,FALSE)*1*300,VLOOKUP($L881,BaseEqptCdF!$C$5:$P$161,12,FALSE)*0.2*300))))</f>
        <v/>
      </c>
      <c r="AG881" s="6" t="str">
        <f t="shared" si="114"/>
        <v/>
      </c>
      <c r="AH881" s="6">
        <f>IF($U881=Prog!$S$18,YEAR($X881),"")</f>
        <v>1900</v>
      </c>
      <c r="AI881" s="5" t="str">
        <f>IF(OR($AG881="",$U881=Prog!$S$18),"",IF(OR($U881=Prog!$S$17,$U881=Prog!$S$16),YEAR($X881),IF($AG881="ND","ND",$AI$8+$O881)))</f>
        <v/>
      </c>
      <c r="AJ881" s="3" t="str">
        <f t="shared" si="109"/>
        <v/>
      </c>
      <c r="AK881" s="3" t="str">
        <f t="shared" ref="AK881:AN944" si="115">IF($AI881="","",IF($AI881=AK$9,1,0))</f>
        <v/>
      </c>
      <c r="AL881" s="3" t="str">
        <f t="shared" si="115"/>
        <v/>
      </c>
      <c r="AM881" s="3" t="str">
        <f t="shared" si="115"/>
        <v/>
      </c>
      <c r="AN881" s="3" t="str">
        <f t="shared" si="115"/>
        <v/>
      </c>
      <c r="AO881" s="2">
        <f t="shared" si="110"/>
        <v>0</v>
      </c>
      <c r="AP881" s="4"/>
      <c r="AQ881" s="3">
        <f>IF(AJ881=1,VLOOKUP($AP881,BaseEqptCdF!$C$5:$R$161,16,FALSE),0)</f>
        <v>0</v>
      </c>
      <c r="AR881" s="3">
        <f>IF(AK881=1,VLOOKUP($AP881,BaseEqptCdF!$C$5:$R$161,16,FALSE),0)</f>
        <v>0</v>
      </c>
      <c r="AS881" s="3">
        <f>IF(AL881=1,VLOOKUP($AP881,BaseEqptCdF!$C$5:$R$161,16,FALSE),0)</f>
        <v>0</v>
      </c>
      <c r="AT881" s="3">
        <f>IF(AM881=1,VLOOKUP($AP881,BaseEqptCdF!$C$5:$R$161,16,FALSE),0)</f>
        <v>0</v>
      </c>
      <c r="AU881" s="3">
        <f>IF(AN881=1,VLOOKUP($AP881,BaseEqptCdF!$C$5:$R$161,16,FALSE),0)</f>
        <v>0</v>
      </c>
      <c r="AV881" s="2">
        <f t="shared" si="111"/>
        <v>0</v>
      </c>
      <c r="AW881" s="3" t="str">
        <f>IF($L881="","",IF(SUM($AJ881:AJ881)=0,$AE881,VLOOKUP($AP881,BaseEqptCdF!$C$5:$R$161,16,FALSE)*$AC$3))</f>
        <v/>
      </c>
      <c r="AX881" s="3" t="str">
        <f>IF($L881="","",IF(SUM($AJ881:AK881)=0,$AE881,VLOOKUP($AP881,BaseEqptCdF!$C$5:$R$161,16,FALSE)*$AC$3))</f>
        <v/>
      </c>
      <c r="AY881" s="3" t="str">
        <f>IF($L881="","",IF(SUM($AJ881:AL881)=0,$AE881,VLOOKUP($AP881,BaseEqptCdF!$C$5:$R$161,16,FALSE)*$AC$3))</f>
        <v/>
      </c>
      <c r="AZ881" s="3" t="str">
        <f>IF($L881="","",IF(SUM($AJ881:AM881)=0,$AE881,VLOOKUP($AP881,BaseEqptCdF!$C$5:$R$161,16,FALSE)*$AC$3))</f>
        <v/>
      </c>
      <c r="BA881" s="3" t="str">
        <f>IF($L881="","",IF(SUM($AJ881:AN881)=0,$AE881,VLOOKUP($AP881,BaseEqptCdF!$C$5:$R$161,16,FALSE)*$AC$3))</f>
        <v/>
      </c>
      <c r="BB881" s="2">
        <f t="shared" si="112"/>
        <v>0</v>
      </c>
      <c r="BC881" s="3" t="str">
        <f>IF($L881="","",IF(SUM($AJ881:AJ881)=0,$AF881,IF(LEFT(VLOOKUP($AP881,BaseEqptCdF!$C$5:$E$161,3,FALSE),2)="SD",0,IF(LEFT(VLOOKUP($AP881,BaseEqptCdF!$C$5:$E$161,3,FALSE),2)="SB",1*52,VLOOKUP($AP881,BaseEqptCdF!$C$5:$S$161,12,FALSE)*0.2*300))))</f>
        <v/>
      </c>
      <c r="BD881" s="3" t="str">
        <f>IF($L881="","",IF(SUM($AJ881:AK881)=0,$AF881,IF(LEFT(VLOOKUP($AP881,BaseEqptCdF!$C$5:$E$161,3,FALSE),2)="SD",0,IF(LEFT(VLOOKUP($AP881,BaseEqptCdF!$C$5:$E$161,3,FALSE),2)="SB",1*52,VLOOKUP($AP881,BaseEqptCdF!$C$5:$S$161,12,FALSE)*0.2*300))))</f>
        <v/>
      </c>
      <c r="BE881" s="3" t="str">
        <f>IF($L881="","",IF(SUM($AJ881:AL881)=0,$AF881,IF(LEFT(VLOOKUP($AP881,BaseEqptCdF!$C$5:$E$161,3,FALSE),2)="SD",0,IF(LEFT(VLOOKUP($AP881,BaseEqptCdF!$C$5:$E$161,3,FALSE),2)="SB",1*52,VLOOKUP($AP881,BaseEqptCdF!$C$5:$S$161,12,FALSE)*0.2*300))))</f>
        <v/>
      </c>
      <c r="BF881" s="3" t="str">
        <f>IF($L881="","",IF(SUM($AJ881:AM881)=0,$AF881,IF(LEFT(VLOOKUP($AP881,BaseEqptCdF!$C$5:$E$161,3,FALSE),2)="SD",0,IF(LEFT(VLOOKUP($AP881,BaseEqptCdF!$C$5:$E$161,3,FALSE),2)="SB",1*52,VLOOKUP($AP881,BaseEqptCdF!$C$5:$S$161,12,FALSE)*0.2*300))))</f>
        <v/>
      </c>
      <c r="BG881" s="3" t="str">
        <f>IF($L881="","",IF(SUM($AJ881:AN881)=0,$AF881,IF(LEFT(VLOOKUP($AP881,BaseEqptCdF!$C$5:$E$161,3,FALSE),2)="SD",0,IF(LEFT(VLOOKUP($AP881,BaseEqptCdF!$C$5:$E$161,3,FALSE),2)="SB",1*52,VLOOKUP($AP881,BaseEqptCdF!$C$5:$S$161,12,FALSE)*0.2*300))))</f>
        <v/>
      </c>
      <c r="BH881" s="2">
        <f t="shared" si="113"/>
        <v>0</v>
      </c>
    </row>
    <row r="882" spans="1:60" x14ac:dyDescent="0.25">
      <c r="A882" s="296" t="str">
        <f t="array" ref="A882">IF($C882="","",INDEX(Prog!$B$8:$D$300,MATCH($C882,nivo1,0),1))</f>
        <v/>
      </c>
      <c r="B882" s="296" t="str">
        <f t="array" ref="B882">IF($C882="","",INDEX(Prog!$B$8:$D$300,MATCH($C882,nivo1,0),2))</f>
        <v/>
      </c>
      <c r="C882" s="273"/>
      <c r="D882" s="267"/>
      <c r="E882" s="273"/>
      <c r="F882" s="273"/>
      <c r="G882" s="273"/>
      <c r="H882" s="273"/>
      <c r="I882" s="273"/>
      <c r="J882" s="273"/>
      <c r="K882" s="274"/>
      <c r="L882" s="273"/>
      <c r="M882" s="273"/>
      <c r="N882" s="273"/>
      <c r="O882" s="275"/>
      <c r="P882" s="273"/>
      <c r="Q882" s="273"/>
      <c r="R882" s="273"/>
      <c r="S882" s="273"/>
      <c r="T882" s="276"/>
      <c r="U882" s="276"/>
      <c r="V882" s="276"/>
      <c r="W882" s="276"/>
      <c r="X882" s="277"/>
      <c r="Y882" s="278"/>
      <c r="AA882" s="8" t="str">
        <f>IF($L882="","",VLOOKUP($L882,BaseEqptCdF!$C$5:$E$161,2,FALSE))</f>
        <v/>
      </c>
      <c r="AB882" s="8" t="str">
        <f>IF($L882="","",VLOOKUP($L882,BaseEqptCdF!$C$5:$E$161,3,FALSE))</f>
        <v/>
      </c>
      <c r="AC882" s="7" t="str">
        <f>IF($L882="","",VLOOKUP($L882,BaseEqptCdF!$C$5:$I$161,6,FALSE))</f>
        <v/>
      </c>
      <c r="AD882" s="7" t="str">
        <f>IF($L882="","",VLOOKUP($L882,BaseEqptCdF!$C$5:$I$161,7,FALSE))</f>
        <v/>
      </c>
      <c r="AE882" s="3" t="str">
        <f>IF($L882="","",VLOOKUP($L882,BaseEqptCdF!$C$5:$R$161,16,FALSE)*$AC$3)</f>
        <v/>
      </c>
      <c r="AF882" s="3" t="str">
        <f>IF($L882="","",IF(LEFT($AB882,2)="SD",0,IF(LEFT($AB882,2)="SB",1*52,IF($N882=Prog!$P$17,VLOOKUP($L882,BaseEqptCdF!$C$5:$P$161,14,FALSE)*1*300,VLOOKUP($L882,BaseEqptCdF!$C$5:$P$161,12,FALSE)*0.2*300))))</f>
        <v/>
      </c>
      <c r="AG882" s="6" t="str">
        <f t="shared" si="114"/>
        <v/>
      </c>
      <c r="AH882" s="6">
        <f>IF($U882=Prog!$S$18,YEAR($X882),"")</f>
        <v>1900</v>
      </c>
      <c r="AI882" s="5" t="str">
        <f>IF(OR($AG882="",$U882=Prog!$S$18),"",IF(OR($U882=Prog!$S$17,$U882=Prog!$S$16),YEAR($X882),IF($AG882="ND","ND",$AI$8+$O882)))</f>
        <v/>
      </c>
      <c r="AJ882" s="3" t="str">
        <f t="shared" si="109"/>
        <v/>
      </c>
      <c r="AK882" s="3" t="str">
        <f t="shared" si="115"/>
        <v/>
      </c>
      <c r="AL882" s="3" t="str">
        <f t="shared" si="115"/>
        <v/>
      </c>
      <c r="AM882" s="3" t="str">
        <f t="shared" si="115"/>
        <v/>
      </c>
      <c r="AN882" s="3" t="str">
        <f t="shared" si="115"/>
        <v/>
      </c>
      <c r="AO882" s="2">
        <f t="shared" si="110"/>
        <v>0</v>
      </c>
      <c r="AP882" s="4"/>
      <c r="AQ882" s="3">
        <f>IF(AJ882=1,VLOOKUP($AP882,BaseEqptCdF!$C$5:$R$161,16,FALSE),0)</f>
        <v>0</v>
      </c>
      <c r="AR882" s="3">
        <f>IF(AK882=1,VLOOKUP($AP882,BaseEqptCdF!$C$5:$R$161,16,FALSE),0)</f>
        <v>0</v>
      </c>
      <c r="AS882" s="3">
        <f>IF(AL882=1,VLOOKUP($AP882,BaseEqptCdF!$C$5:$R$161,16,FALSE),0)</f>
        <v>0</v>
      </c>
      <c r="AT882" s="3">
        <f>IF(AM882=1,VLOOKUP($AP882,BaseEqptCdF!$C$5:$R$161,16,FALSE),0)</f>
        <v>0</v>
      </c>
      <c r="AU882" s="3">
        <f>IF(AN882=1,VLOOKUP($AP882,BaseEqptCdF!$C$5:$R$161,16,FALSE),0)</f>
        <v>0</v>
      </c>
      <c r="AV882" s="2">
        <f t="shared" si="111"/>
        <v>0</v>
      </c>
      <c r="AW882" s="3" t="str">
        <f>IF($L882="","",IF(SUM($AJ882:AJ882)=0,$AE882,VLOOKUP($AP882,BaseEqptCdF!$C$5:$R$161,16,FALSE)*$AC$3))</f>
        <v/>
      </c>
      <c r="AX882" s="3" t="str">
        <f>IF($L882="","",IF(SUM($AJ882:AK882)=0,$AE882,VLOOKUP($AP882,BaseEqptCdF!$C$5:$R$161,16,FALSE)*$AC$3))</f>
        <v/>
      </c>
      <c r="AY882" s="3" t="str">
        <f>IF($L882="","",IF(SUM($AJ882:AL882)=0,$AE882,VLOOKUP($AP882,BaseEqptCdF!$C$5:$R$161,16,FALSE)*$AC$3))</f>
        <v/>
      </c>
      <c r="AZ882" s="3" t="str">
        <f>IF($L882="","",IF(SUM($AJ882:AM882)=0,$AE882,VLOOKUP($AP882,BaseEqptCdF!$C$5:$R$161,16,FALSE)*$AC$3))</f>
        <v/>
      </c>
      <c r="BA882" s="3" t="str">
        <f>IF($L882="","",IF(SUM($AJ882:AN882)=0,$AE882,VLOOKUP($AP882,BaseEqptCdF!$C$5:$R$161,16,FALSE)*$AC$3))</f>
        <v/>
      </c>
      <c r="BB882" s="2">
        <f t="shared" si="112"/>
        <v>0</v>
      </c>
      <c r="BC882" s="3" t="str">
        <f>IF($L882="","",IF(SUM($AJ882:AJ882)=0,$AF882,IF(LEFT(VLOOKUP($AP882,BaseEqptCdF!$C$5:$E$161,3,FALSE),2)="SD",0,IF(LEFT(VLOOKUP($AP882,BaseEqptCdF!$C$5:$E$161,3,FALSE),2)="SB",1*52,VLOOKUP($AP882,BaseEqptCdF!$C$5:$S$161,12,FALSE)*0.2*300))))</f>
        <v/>
      </c>
      <c r="BD882" s="3" t="str">
        <f>IF($L882="","",IF(SUM($AJ882:AK882)=0,$AF882,IF(LEFT(VLOOKUP($AP882,BaseEqptCdF!$C$5:$E$161,3,FALSE),2)="SD",0,IF(LEFT(VLOOKUP($AP882,BaseEqptCdF!$C$5:$E$161,3,FALSE),2)="SB",1*52,VLOOKUP($AP882,BaseEqptCdF!$C$5:$S$161,12,FALSE)*0.2*300))))</f>
        <v/>
      </c>
      <c r="BE882" s="3" t="str">
        <f>IF($L882="","",IF(SUM($AJ882:AL882)=0,$AF882,IF(LEFT(VLOOKUP($AP882,BaseEqptCdF!$C$5:$E$161,3,FALSE),2)="SD",0,IF(LEFT(VLOOKUP($AP882,BaseEqptCdF!$C$5:$E$161,3,FALSE),2)="SB",1*52,VLOOKUP($AP882,BaseEqptCdF!$C$5:$S$161,12,FALSE)*0.2*300))))</f>
        <v/>
      </c>
      <c r="BF882" s="3" t="str">
        <f>IF($L882="","",IF(SUM($AJ882:AM882)=0,$AF882,IF(LEFT(VLOOKUP($AP882,BaseEqptCdF!$C$5:$E$161,3,FALSE),2)="SD",0,IF(LEFT(VLOOKUP($AP882,BaseEqptCdF!$C$5:$E$161,3,FALSE),2)="SB",1*52,VLOOKUP($AP882,BaseEqptCdF!$C$5:$S$161,12,FALSE)*0.2*300))))</f>
        <v/>
      </c>
      <c r="BG882" s="3" t="str">
        <f>IF($L882="","",IF(SUM($AJ882:AN882)=0,$AF882,IF(LEFT(VLOOKUP($AP882,BaseEqptCdF!$C$5:$E$161,3,FALSE),2)="SD",0,IF(LEFT(VLOOKUP($AP882,BaseEqptCdF!$C$5:$E$161,3,FALSE),2)="SB",1*52,VLOOKUP($AP882,BaseEqptCdF!$C$5:$S$161,12,FALSE)*0.2*300))))</f>
        <v/>
      </c>
      <c r="BH882" s="2">
        <f t="shared" si="113"/>
        <v>0</v>
      </c>
    </row>
    <row r="883" spans="1:60" x14ac:dyDescent="0.25">
      <c r="A883" s="296" t="str">
        <f t="array" ref="A883">IF($C883="","",INDEX(Prog!$B$8:$D$300,MATCH($C883,nivo1,0),1))</f>
        <v/>
      </c>
      <c r="B883" s="296" t="str">
        <f t="array" ref="B883">IF($C883="","",INDEX(Prog!$B$8:$D$300,MATCH($C883,nivo1,0),2))</f>
        <v/>
      </c>
      <c r="C883" s="273"/>
      <c r="D883" s="267"/>
      <c r="E883" s="273"/>
      <c r="F883" s="273"/>
      <c r="G883" s="273"/>
      <c r="H883" s="273"/>
      <c r="I883" s="273"/>
      <c r="J883" s="273"/>
      <c r="K883" s="274"/>
      <c r="L883" s="273"/>
      <c r="M883" s="273"/>
      <c r="N883" s="273"/>
      <c r="O883" s="275"/>
      <c r="P883" s="273"/>
      <c r="Q883" s="273"/>
      <c r="R883" s="273"/>
      <c r="S883" s="273"/>
      <c r="T883" s="276"/>
      <c r="U883" s="276"/>
      <c r="V883" s="276"/>
      <c r="W883" s="276"/>
      <c r="X883" s="277"/>
      <c r="Y883" s="278"/>
      <c r="AA883" s="8" t="str">
        <f>IF($L883="","",VLOOKUP($L883,BaseEqptCdF!$C$5:$E$161,2,FALSE))</f>
        <v/>
      </c>
      <c r="AB883" s="8" t="str">
        <f>IF($L883="","",VLOOKUP($L883,BaseEqptCdF!$C$5:$E$161,3,FALSE))</f>
        <v/>
      </c>
      <c r="AC883" s="7" t="str">
        <f>IF($L883="","",VLOOKUP($L883,BaseEqptCdF!$C$5:$I$161,6,FALSE))</f>
        <v/>
      </c>
      <c r="AD883" s="7" t="str">
        <f>IF($L883="","",VLOOKUP($L883,BaseEqptCdF!$C$5:$I$161,7,FALSE))</f>
        <v/>
      </c>
      <c r="AE883" s="3" t="str">
        <f>IF($L883="","",VLOOKUP($L883,BaseEqptCdF!$C$5:$R$161,16,FALSE)*$AC$3)</f>
        <v/>
      </c>
      <c r="AF883" s="3" t="str">
        <f>IF($L883="","",IF(LEFT($AB883,2)="SD",0,IF(LEFT($AB883,2)="SB",1*52,IF($N883=Prog!$P$17,VLOOKUP($L883,BaseEqptCdF!$C$5:$P$161,14,FALSE)*1*300,VLOOKUP($L883,BaseEqptCdF!$C$5:$P$161,12,FALSE)*0.2*300))))</f>
        <v/>
      </c>
      <c r="AG883" s="6" t="str">
        <f t="shared" si="114"/>
        <v/>
      </c>
      <c r="AH883" s="6">
        <f>IF($U883=Prog!$S$18,YEAR($X883),"")</f>
        <v>1900</v>
      </c>
      <c r="AI883" s="5" t="str">
        <f>IF(OR($AG883="",$U883=Prog!$S$18),"",IF(OR($U883=Prog!$S$17,$U883=Prog!$S$16),YEAR($X883),IF($AG883="ND","ND",$AI$8+$O883)))</f>
        <v/>
      </c>
      <c r="AJ883" s="3" t="str">
        <f t="shared" si="109"/>
        <v/>
      </c>
      <c r="AK883" s="3" t="str">
        <f t="shared" si="115"/>
        <v/>
      </c>
      <c r="AL883" s="3" t="str">
        <f t="shared" si="115"/>
        <v/>
      </c>
      <c r="AM883" s="3" t="str">
        <f t="shared" si="115"/>
        <v/>
      </c>
      <c r="AN883" s="3" t="str">
        <f t="shared" si="115"/>
        <v/>
      </c>
      <c r="AO883" s="2">
        <f t="shared" si="110"/>
        <v>0</v>
      </c>
      <c r="AP883" s="4"/>
      <c r="AQ883" s="3">
        <f>IF(AJ883=1,VLOOKUP($AP883,BaseEqptCdF!$C$5:$R$161,16,FALSE),0)</f>
        <v>0</v>
      </c>
      <c r="AR883" s="3">
        <f>IF(AK883=1,VLOOKUP($AP883,BaseEqptCdF!$C$5:$R$161,16,FALSE),0)</f>
        <v>0</v>
      </c>
      <c r="AS883" s="3">
        <f>IF(AL883=1,VLOOKUP($AP883,BaseEqptCdF!$C$5:$R$161,16,FALSE),0)</f>
        <v>0</v>
      </c>
      <c r="AT883" s="3">
        <f>IF(AM883=1,VLOOKUP($AP883,BaseEqptCdF!$C$5:$R$161,16,FALSE),0)</f>
        <v>0</v>
      </c>
      <c r="AU883" s="3">
        <f>IF(AN883=1,VLOOKUP($AP883,BaseEqptCdF!$C$5:$R$161,16,FALSE),0)</f>
        <v>0</v>
      </c>
      <c r="AV883" s="2">
        <f t="shared" si="111"/>
        <v>0</v>
      </c>
      <c r="AW883" s="3" t="str">
        <f>IF($L883="","",IF(SUM($AJ883:AJ883)=0,$AE883,VLOOKUP($AP883,BaseEqptCdF!$C$5:$R$161,16,FALSE)*$AC$3))</f>
        <v/>
      </c>
      <c r="AX883" s="3" t="str">
        <f>IF($L883="","",IF(SUM($AJ883:AK883)=0,$AE883,VLOOKUP($AP883,BaseEqptCdF!$C$5:$R$161,16,FALSE)*$AC$3))</f>
        <v/>
      </c>
      <c r="AY883" s="3" t="str">
        <f>IF($L883="","",IF(SUM($AJ883:AL883)=0,$AE883,VLOOKUP($AP883,BaseEqptCdF!$C$5:$R$161,16,FALSE)*$AC$3))</f>
        <v/>
      </c>
      <c r="AZ883" s="3" t="str">
        <f>IF($L883="","",IF(SUM($AJ883:AM883)=0,$AE883,VLOOKUP($AP883,BaseEqptCdF!$C$5:$R$161,16,FALSE)*$AC$3))</f>
        <v/>
      </c>
      <c r="BA883" s="3" t="str">
        <f>IF($L883="","",IF(SUM($AJ883:AN883)=0,$AE883,VLOOKUP($AP883,BaseEqptCdF!$C$5:$R$161,16,FALSE)*$AC$3))</f>
        <v/>
      </c>
      <c r="BB883" s="2">
        <f t="shared" si="112"/>
        <v>0</v>
      </c>
      <c r="BC883" s="3" t="str">
        <f>IF($L883="","",IF(SUM($AJ883:AJ883)=0,$AF883,IF(LEFT(VLOOKUP($AP883,BaseEqptCdF!$C$5:$E$161,3,FALSE),2)="SD",0,IF(LEFT(VLOOKUP($AP883,BaseEqptCdF!$C$5:$E$161,3,FALSE),2)="SB",1*52,VLOOKUP($AP883,BaseEqptCdF!$C$5:$S$161,12,FALSE)*0.2*300))))</f>
        <v/>
      </c>
      <c r="BD883" s="3" t="str">
        <f>IF($L883="","",IF(SUM($AJ883:AK883)=0,$AF883,IF(LEFT(VLOOKUP($AP883,BaseEqptCdF!$C$5:$E$161,3,FALSE),2)="SD",0,IF(LEFT(VLOOKUP($AP883,BaseEqptCdF!$C$5:$E$161,3,FALSE),2)="SB",1*52,VLOOKUP($AP883,BaseEqptCdF!$C$5:$S$161,12,FALSE)*0.2*300))))</f>
        <v/>
      </c>
      <c r="BE883" s="3" t="str">
        <f>IF($L883="","",IF(SUM($AJ883:AL883)=0,$AF883,IF(LEFT(VLOOKUP($AP883,BaseEqptCdF!$C$5:$E$161,3,FALSE),2)="SD",0,IF(LEFT(VLOOKUP($AP883,BaseEqptCdF!$C$5:$E$161,3,FALSE),2)="SB",1*52,VLOOKUP($AP883,BaseEqptCdF!$C$5:$S$161,12,FALSE)*0.2*300))))</f>
        <v/>
      </c>
      <c r="BF883" s="3" t="str">
        <f>IF($L883="","",IF(SUM($AJ883:AM883)=0,$AF883,IF(LEFT(VLOOKUP($AP883,BaseEqptCdF!$C$5:$E$161,3,FALSE),2)="SD",0,IF(LEFT(VLOOKUP($AP883,BaseEqptCdF!$C$5:$E$161,3,FALSE),2)="SB",1*52,VLOOKUP($AP883,BaseEqptCdF!$C$5:$S$161,12,FALSE)*0.2*300))))</f>
        <v/>
      </c>
      <c r="BG883" s="3" t="str">
        <f>IF($L883="","",IF(SUM($AJ883:AN883)=0,$AF883,IF(LEFT(VLOOKUP($AP883,BaseEqptCdF!$C$5:$E$161,3,FALSE),2)="SD",0,IF(LEFT(VLOOKUP($AP883,BaseEqptCdF!$C$5:$E$161,3,FALSE),2)="SB",1*52,VLOOKUP($AP883,BaseEqptCdF!$C$5:$S$161,12,FALSE)*0.2*300))))</f>
        <v/>
      </c>
      <c r="BH883" s="2">
        <f t="shared" si="113"/>
        <v>0</v>
      </c>
    </row>
    <row r="884" spans="1:60" x14ac:dyDescent="0.25">
      <c r="A884" s="296" t="str">
        <f t="array" ref="A884">IF($C884="","",INDEX(Prog!$B$8:$D$300,MATCH($C884,nivo1,0),1))</f>
        <v/>
      </c>
      <c r="B884" s="296" t="str">
        <f t="array" ref="B884">IF($C884="","",INDEX(Prog!$B$8:$D$300,MATCH($C884,nivo1,0),2))</f>
        <v/>
      </c>
      <c r="C884" s="273"/>
      <c r="D884" s="267"/>
      <c r="E884" s="273"/>
      <c r="F884" s="273"/>
      <c r="G884" s="273"/>
      <c r="H884" s="273"/>
      <c r="I884" s="273"/>
      <c r="J884" s="273"/>
      <c r="K884" s="274"/>
      <c r="L884" s="273"/>
      <c r="M884" s="273"/>
      <c r="N884" s="273"/>
      <c r="O884" s="275"/>
      <c r="P884" s="273"/>
      <c r="Q884" s="273"/>
      <c r="R884" s="273"/>
      <c r="S884" s="273"/>
      <c r="T884" s="276"/>
      <c r="U884" s="276"/>
      <c r="V884" s="276"/>
      <c r="W884" s="276"/>
      <c r="X884" s="277"/>
      <c r="Y884" s="278"/>
      <c r="AA884" s="8" t="str">
        <f>IF($L884="","",VLOOKUP($L884,BaseEqptCdF!$C$5:$E$161,2,FALSE))</f>
        <v/>
      </c>
      <c r="AB884" s="8" t="str">
        <f>IF($L884="","",VLOOKUP($L884,BaseEqptCdF!$C$5:$E$161,3,FALSE))</f>
        <v/>
      </c>
      <c r="AC884" s="7" t="str">
        <f>IF($L884="","",VLOOKUP($L884,BaseEqptCdF!$C$5:$I$161,6,FALSE))</f>
        <v/>
      </c>
      <c r="AD884" s="7" t="str">
        <f>IF($L884="","",VLOOKUP($L884,BaseEqptCdF!$C$5:$I$161,7,FALSE))</f>
        <v/>
      </c>
      <c r="AE884" s="3" t="str">
        <f>IF($L884="","",VLOOKUP($L884,BaseEqptCdF!$C$5:$R$161,16,FALSE)*$AC$3)</f>
        <v/>
      </c>
      <c r="AF884" s="3" t="str">
        <f>IF($L884="","",IF(LEFT($AB884,2)="SD",0,IF(LEFT($AB884,2)="SB",1*52,IF($N884=Prog!$P$17,VLOOKUP($L884,BaseEqptCdF!$C$5:$P$161,14,FALSE)*1*300,VLOOKUP($L884,BaseEqptCdF!$C$5:$P$161,12,FALSE)*0.2*300))))</f>
        <v/>
      </c>
      <c r="AG884" s="6" t="str">
        <f t="shared" si="114"/>
        <v/>
      </c>
      <c r="AH884" s="6">
        <f>IF($U884=Prog!$S$18,YEAR($X884),"")</f>
        <v>1900</v>
      </c>
      <c r="AI884" s="5" t="str">
        <f>IF(OR($AG884="",$U884=Prog!$S$18),"",IF(OR($U884=Prog!$S$17,$U884=Prog!$S$16),YEAR($X884),IF($AG884="ND","ND",$AI$8+$O884)))</f>
        <v/>
      </c>
      <c r="AJ884" s="3" t="str">
        <f t="shared" ref="AJ884:AJ947" si="116">IF($AI884="","",IF($AI884&lt;=AJ$9,1,0))</f>
        <v/>
      </c>
      <c r="AK884" s="3" t="str">
        <f t="shared" si="115"/>
        <v/>
      </c>
      <c r="AL884" s="3" t="str">
        <f t="shared" si="115"/>
        <v/>
      </c>
      <c r="AM884" s="3" t="str">
        <f t="shared" si="115"/>
        <v/>
      </c>
      <c r="AN884" s="3" t="str">
        <f t="shared" si="115"/>
        <v/>
      </c>
      <c r="AO884" s="2">
        <f t="shared" ref="AO884:AO947" si="117">SUM(AJ884:AN884)</f>
        <v>0</v>
      </c>
      <c r="AP884" s="4"/>
      <c r="AQ884" s="3">
        <f>IF(AJ884=1,VLOOKUP($AP884,BaseEqptCdF!$C$5:$R$161,16,FALSE),0)</f>
        <v>0</v>
      </c>
      <c r="AR884" s="3">
        <f>IF(AK884=1,VLOOKUP($AP884,BaseEqptCdF!$C$5:$R$161,16,FALSE),0)</f>
        <v>0</v>
      </c>
      <c r="AS884" s="3">
        <f>IF(AL884=1,VLOOKUP($AP884,BaseEqptCdF!$C$5:$R$161,16,FALSE),0)</f>
        <v>0</v>
      </c>
      <c r="AT884" s="3">
        <f>IF(AM884=1,VLOOKUP($AP884,BaseEqptCdF!$C$5:$R$161,16,FALSE),0)</f>
        <v>0</v>
      </c>
      <c r="AU884" s="3">
        <f>IF(AN884=1,VLOOKUP($AP884,BaseEqptCdF!$C$5:$R$161,16,FALSE),0)</f>
        <v>0</v>
      </c>
      <c r="AV884" s="2">
        <f t="shared" ref="AV884:AV947" si="118">SUM(AQ884:AU884)</f>
        <v>0</v>
      </c>
      <c r="AW884" s="3" t="str">
        <f>IF($L884="","",IF(SUM($AJ884:AJ884)=0,$AE884,VLOOKUP($AP884,BaseEqptCdF!$C$5:$R$161,16,FALSE)*$AC$3))</f>
        <v/>
      </c>
      <c r="AX884" s="3" t="str">
        <f>IF($L884="","",IF(SUM($AJ884:AK884)=0,$AE884,VLOOKUP($AP884,BaseEqptCdF!$C$5:$R$161,16,FALSE)*$AC$3))</f>
        <v/>
      </c>
      <c r="AY884" s="3" t="str">
        <f>IF($L884="","",IF(SUM($AJ884:AL884)=0,$AE884,VLOOKUP($AP884,BaseEqptCdF!$C$5:$R$161,16,FALSE)*$AC$3))</f>
        <v/>
      </c>
      <c r="AZ884" s="3" t="str">
        <f>IF($L884="","",IF(SUM($AJ884:AM884)=0,$AE884,VLOOKUP($AP884,BaseEqptCdF!$C$5:$R$161,16,FALSE)*$AC$3))</f>
        <v/>
      </c>
      <c r="BA884" s="3" t="str">
        <f>IF($L884="","",IF(SUM($AJ884:AN884)=0,$AE884,VLOOKUP($AP884,BaseEqptCdF!$C$5:$R$161,16,FALSE)*$AC$3))</f>
        <v/>
      </c>
      <c r="BB884" s="2">
        <f t="shared" ref="BB884:BB947" si="119">SUM(AW884:BA884)</f>
        <v>0</v>
      </c>
      <c r="BC884" s="3" t="str">
        <f>IF($L884="","",IF(SUM($AJ884:AJ884)=0,$AF884,IF(LEFT(VLOOKUP($AP884,BaseEqptCdF!$C$5:$E$161,3,FALSE),2)="SD",0,IF(LEFT(VLOOKUP($AP884,BaseEqptCdF!$C$5:$E$161,3,FALSE),2)="SB",1*52,VLOOKUP($AP884,BaseEqptCdF!$C$5:$S$161,12,FALSE)*0.2*300))))</f>
        <v/>
      </c>
      <c r="BD884" s="3" t="str">
        <f>IF($L884="","",IF(SUM($AJ884:AK884)=0,$AF884,IF(LEFT(VLOOKUP($AP884,BaseEqptCdF!$C$5:$E$161,3,FALSE),2)="SD",0,IF(LEFT(VLOOKUP($AP884,BaseEqptCdF!$C$5:$E$161,3,FALSE),2)="SB",1*52,VLOOKUP($AP884,BaseEqptCdF!$C$5:$S$161,12,FALSE)*0.2*300))))</f>
        <v/>
      </c>
      <c r="BE884" s="3" t="str">
        <f>IF($L884="","",IF(SUM($AJ884:AL884)=0,$AF884,IF(LEFT(VLOOKUP($AP884,BaseEqptCdF!$C$5:$E$161,3,FALSE),2)="SD",0,IF(LEFT(VLOOKUP($AP884,BaseEqptCdF!$C$5:$E$161,3,FALSE),2)="SB",1*52,VLOOKUP($AP884,BaseEqptCdF!$C$5:$S$161,12,FALSE)*0.2*300))))</f>
        <v/>
      </c>
      <c r="BF884" s="3" t="str">
        <f>IF($L884="","",IF(SUM($AJ884:AM884)=0,$AF884,IF(LEFT(VLOOKUP($AP884,BaseEqptCdF!$C$5:$E$161,3,FALSE),2)="SD",0,IF(LEFT(VLOOKUP($AP884,BaseEqptCdF!$C$5:$E$161,3,FALSE),2)="SB",1*52,VLOOKUP($AP884,BaseEqptCdF!$C$5:$S$161,12,FALSE)*0.2*300))))</f>
        <v/>
      </c>
      <c r="BG884" s="3" t="str">
        <f>IF($L884="","",IF(SUM($AJ884:AN884)=0,$AF884,IF(LEFT(VLOOKUP($AP884,BaseEqptCdF!$C$5:$E$161,3,FALSE),2)="SD",0,IF(LEFT(VLOOKUP($AP884,BaseEqptCdF!$C$5:$E$161,3,FALSE),2)="SB",1*52,VLOOKUP($AP884,BaseEqptCdF!$C$5:$S$161,12,FALSE)*0.2*300))))</f>
        <v/>
      </c>
      <c r="BH884" s="2">
        <f t="shared" ref="BH884:BH947" si="120">SUM(BC884:BG884)</f>
        <v>0</v>
      </c>
    </row>
    <row r="885" spans="1:60" x14ac:dyDescent="0.25">
      <c r="A885" s="296" t="str">
        <f t="array" ref="A885">IF($C885="","",INDEX(Prog!$B$8:$D$300,MATCH($C885,nivo1,0),1))</f>
        <v/>
      </c>
      <c r="B885" s="296" t="str">
        <f t="array" ref="B885">IF($C885="","",INDEX(Prog!$B$8:$D$300,MATCH($C885,nivo1,0),2))</f>
        <v/>
      </c>
      <c r="C885" s="273"/>
      <c r="D885" s="267"/>
      <c r="E885" s="273"/>
      <c r="F885" s="273"/>
      <c r="G885" s="273"/>
      <c r="H885" s="273"/>
      <c r="I885" s="273"/>
      <c r="J885" s="273"/>
      <c r="K885" s="274"/>
      <c r="L885" s="273"/>
      <c r="M885" s="273"/>
      <c r="N885" s="273"/>
      <c r="O885" s="275"/>
      <c r="P885" s="273"/>
      <c r="Q885" s="273"/>
      <c r="R885" s="273"/>
      <c r="S885" s="273"/>
      <c r="T885" s="276"/>
      <c r="U885" s="276"/>
      <c r="V885" s="276"/>
      <c r="W885" s="276"/>
      <c r="X885" s="277"/>
      <c r="Y885" s="278"/>
      <c r="AA885" s="8" t="str">
        <f>IF($L885="","",VLOOKUP($L885,BaseEqptCdF!$C$5:$E$161,2,FALSE))</f>
        <v/>
      </c>
      <c r="AB885" s="8" t="str">
        <f>IF($L885="","",VLOOKUP($L885,BaseEqptCdF!$C$5:$E$161,3,FALSE))</f>
        <v/>
      </c>
      <c r="AC885" s="7" t="str">
        <f>IF($L885="","",VLOOKUP($L885,BaseEqptCdF!$C$5:$I$161,6,FALSE))</f>
        <v/>
      </c>
      <c r="AD885" s="7" t="str">
        <f>IF($L885="","",VLOOKUP($L885,BaseEqptCdF!$C$5:$I$161,7,FALSE))</f>
        <v/>
      </c>
      <c r="AE885" s="3" t="str">
        <f>IF($L885="","",VLOOKUP($L885,BaseEqptCdF!$C$5:$R$161,16,FALSE)*$AC$3)</f>
        <v/>
      </c>
      <c r="AF885" s="3" t="str">
        <f>IF($L885="","",IF(LEFT($AB885,2)="SD",0,IF(LEFT($AB885,2)="SB",1*52,IF($N885=Prog!$P$17,VLOOKUP($L885,BaseEqptCdF!$C$5:$P$161,14,FALSE)*1*300,VLOOKUP($L885,BaseEqptCdF!$C$5:$P$161,12,FALSE)*0.2*300))))</f>
        <v/>
      </c>
      <c r="AG885" s="6" t="str">
        <f t="shared" si="114"/>
        <v/>
      </c>
      <c r="AH885" s="6">
        <f>IF($U885=Prog!$S$18,YEAR($X885),"")</f>
        <v>1900</v>
      </c>
      <c r="AI885" s="5" t="str">
        <f>IF(OR($AG885="",$U885=Prog!$S$18),"",IF(OR($U885=Prog!$S$17,$U885=Prog!$S$16),YEAR($X885),IF($AG885="ND","ND",$AI$8+$O885)))</f>
        <v/>
      </c>
      <c r="AJ885" s="3" t="str">
        <f t="shared" si="116"/>
        <v/>
      </c>
      <c r="AK885" s="3" t="str">
        <f t="shared" si="115"/>
        <v/>
      </c>
      <c r="AL885" s="3" t="str">
        <f t="shared" si="115"/>
        <v/>
      </c>
      <c r="AM885" s="3" t="str">
        <f t="shared" si="115"/>
        <v/>
      </c>
      <c r="AN885" s="3" t="str">
        <f t="shared" si="115"/>
        <v/>
      </c>
      <c r="AO885" s="2">
        <f t="shared" si="117"/>
        <v>0</v>
      </c>
      <c r="AP885" s="4"/>
      <c r="AQ885" s="3">
        <f>IF(AJ885=1,VLOOKUP($AP885,BaseEqptCdF!$C$5:$R$161,16,FALSE),0)</f>
        <v>0</v>
      </c>
      <c r="AR885" s="3">
        <f>IF(AK885=1,VLOOKUP($AP885,BaseEqptCdF!$C$5:$R$161,16,FALSE),0)</f>
        <v>0</v>
      </c>
      <c r="AS885" s="3">
        <f>IF(AL885=1,VLOOKUP($AP885,BaseEqptCdF!$C$5:$R$161,16,FALSE),0)</f>
        <v>0</v>
      </c>
      <c r="AT885" s="3">
        <f>IF(AM885=1,VLOOKUP($AP885,BaseEqptCdF!$C$5:$R$161,16,FALSE),0)</f>
        <v>0</v>
      </c>
      <c r="AU885" s="3">
        <f>IF(AN885=1,VLOOKUP($AP885,BaseEqptCdF!$C$5:$R$161,16,FALSE),0)</f>
        <v>0</v>
      </c>
      <c r="AV885" s="2">
        <f t="shared" si="118"/>
        <v>0</v>
      </c>
      <c r="AW885" s="3" t="str">
        <f>IF($L885="","",IF(SUM($AJ885:AJ885)=0,$AE885,VLOOKUP($AP885,BaseEqptCdF!$C$5:$R$161,16,FALSE)*$AC$3))</f>
        <v/>
      </c>
      <c r="AX885" s="3" t="str">
        <f>IF($L885="","",IF(SUM($AJ885:AK885)=0,$AE885,VLOOKUP($AP885,BaseEqptCdF!$C$5:$R$161,16,FALSE)*$AC$3))</f>
        <v/>
      </c>
      <c r="AY885" s="3" t="str">
        <f>IF($L885="","",IF(SUM($AJ885:AL885)=0,$AE885,VLOOKUP($AP885,BaseEqptCdF!$C$5:$R$161,16,FALSE)*$AC$3))</f>
        <v/>
      </c>
      <c r="AZ885" s="3" t="str">
        <f>IF($L885="","",IF(SUM($AJ885:AM885)=0,$AE885,VLOOKUP($AP885,BaseEqptCdF!$C$5:$R$161,16,FALSE)*$AC$3))</f>
        <v/>
      </c>
      <c r="BA885" s="3" t="str">
        <f>IF($L885="","",IF(SUM($AJ885:AN885)=0,$AE885,VLOOKUP($AP885,BaseEqptCdF!$C$5:$R$161,16,FALSE)*$AC$3))</f>
        <v/>
      </c>
      <c r="BB885" s="2">
        <f t="shared" si="119"/>
        <v>0</v>
      </c>
      <c r="BC885" s="3" t="str">
        <f>IF($L885="","",IF(SUM($AJ885:AJ885)=0,$AF885,IF(LEFT(VLOOKUP($AP885,BaseEqptCdF!$C$5:$E$161,3,FALSE),2)="SD",0,IF(LEFT(VLOOKUP($AP885,BaseEqptCdF!$C$5:$E$161,3,FALSE),2)="SB",1*52,VLOOKUP($AP885,BaseEqptCdF!$C$5:$S$161,12,FALSE)*0.2*300))))</f>
        <v/>
      </c>
      <c r="BD885" s="3" t="str">
        <f>IF($L885="","",IF(SUM($AJ885:AK885)=0,$AF885,IF(LEFT(VLOOKUP($AP885,BaseEqptCdF!$C$5:$E$161,3,FALSE),2)="SD",0,IF(LEFT(VLOOKUP($AP885,BaseEqptCdF!$C$5:$E$161,3,FALSE),2)="SB",1*52,VLOOKUP($AP885,BaseEqptCdF!$C$5:$S$161,12,FALSE)*0.2*300))))</f>
        <v/>
      </c>
      <c r="BE885" s="3" t="str">
        <f>IF($L885="","",IF(SUM($AJ885:AL885)=0,$AF885,IF(LEFT(VLOOKUP($AP885,BaseEqptCdF!$C$5:$E$161,3,FALSE),2)="SD",0,IF(LEFT(VLOOKUP($AP885,BaseEqptCdF!$C$5:$E$161,3,FALSE),2)="SB",1*52,VLOOKUP($AP885,BaseEqptCdF!$C$5:$S$161,12,FALSE)*0.2*300))))</f>
        <v/>
      </c>
      <c r="BF885" s="3" t="str">
        <f>IF($L885="","",IF(SUM($AJ885:AM885)=0,$AF885,IF(LEFT(VLOOKUP($AP885,BaseEqptCdF!$C$5:$E$161,3,FALSE),2)="SD",0,IF(LEFT(VLOOKUP($AP885,BaseEqptCdF!$C$5:$E$161,3,FALSE),2)="SB",1*52,VLOOKUP($AP885,BaseEqptCdF!$C$5:$S$161,12,FALSE)*0.2*300))))</f>
        <v/>
      </c>
      <c r="BG885" s="3" t="str">
        <f>IF($L885="","",IF(SUM($AJ885:AN885)=0,$AF885,IF(LEFT(VLOOKUP($AP885,BaseEqptCdF!$C$5:$E$161,3,FALSE),2)="SD",0,IF(LEFT(VLOOKUP($AP885,BaseEqptCdF!$C$5:$E$161,3,FALSE),2)="SB",1*52,VLOOKUP($AP885,BaseEqptCdF!$C$5:$S$161,12,FALSE)*0.2*300))))</f>
        <v/>
      </c>
      <c r="BH885" s="2">
        <f t="shared" si="120"/>
        <v>0</v>
      </c>
    </row>
    <row r="886" spans="1:60" x14ac:dyDescent="0.25">
      <c r="A886" s="296" t="str">
        <f t="array" ref="A886">IF($C886="","",INDEX(Prog!$B$8:$D$300,MATCH($C886,nivo1,0),1))</f>
        <v/>
      </c>
      <c r="B886" s="296" t="str">
        <f t="array" ref="B886">IF($C886="","",INDEX(Prog!$B$8:$D$300,MATCH($C886,nivo1,0),2))</f>
        <v/>
      </c>
      <c r="C886" s="273"/>
      <c r="D886" s="267"/>
      <c r="E886" s="273"/>
      <c r="F886" s="273"/>
      <c r="G886" s="273"/>
      <c r="H886" s="273"/>
      <c r="I886" s="273"/>
      <c r="J886" s="273"/>
      <c r="K886" s="274"/>
      <c r="L886" s="273"/>
      <c r="M886" s="273"/>
      <c r="N886" s="273"/>
      <c r="O886" s="275"/>
      <c r="P886" s="273"/>
      <c r="Q886" s="273"/>
      <c r="R886" s="273"/>
      <c r="S886" s="273"/>
      <c r="T886" s="276"/>
      <c r="U886" s="276"/>
      <c r="V886" s="276"/>
      <c r="W886" s="276"/>
      <c r="X886" s="277"/>
      <c r="Y886" s="278"/>
      <c r="AA886" s="8" t="str">
        <f>IF($L886="","",VLOOKUP($L886,BaseEqptCdF!$C$5:$E$161,2,FALSE))</f>
        <v/>
      </c>
      <c r="AB886" s="8" t="str">
        <f>IF($L886="","",VLOOKUP($L886,BaseEqptCdF!$C$5:$E$161,3,FALSE))</f>
        <v/>
      </c>
      <c r="AC886" s="7" t="str">
        <f>IF($L886="","",VLOOKUP($L886,BaseEqptCdF!$C$5:$I$161,6,FALSE))</f>
        <v/>
      </c>
      <c r="AD886" s="7" t="str">
        <f>IF($L886="","",VLOOKUP($L886,BaseEqptCdF!$C$5:$I$161,7,FALSE))</f>
        <v/>
      </c>
      <c r="AE886" s="3" t="str">
        <f>IF($L886="","",VLOOKUP($L886,BaseEqptCdF!$C$5:$R$161,16,FALSE)*$AC$3)</f>
        <v/>
      </c>
      <c r="AF886" s="3" t="str">
        <f>IF($L886="","",IF(LEFT($AB886,2)="SD",0,IF(LEFT($AB886,2)="SB",1*52,IF($N886=Prog!$P$17,VLOOKUP($L886,BaseEqptCdF!$C$5:$P$161,14,FALSE)*1*300,VLOOKUP($L886,BaseEqptCdF!$C$5:$P$161,12,FALSE)*0.2*300))))</f>
        <v/>
      </c>
      <c r="AG886" s="6" t="str">
        <f t="shared" si="114"/>
        <v/>
      </c>
      <c r="AH886" s="6">
        <f>IF($U886=Prog!$S$18,YEAR($X886),"")</f>
        <v>1900</v>
      </c>
      <c r="AI886" s="5" t="str">
        <f>IF(OR($AG886="",$U886=Prog!$S$18),"",IF(OR($U886=Prog!$S$17,$U886=Prog!$S$16),YEAR($X886),IF($AG886="ND","ND",$AI$8+$O886)))</f>
        <v/>
      </c>
      <c r="AJ886" s="3" t="str">
        <f t="shared" si="116"/>
        <v/>
      </c>
      <c r="AK886" s="3" t="str">
        <f t="shared" si="115"/>
        <v/>
      </c>
      <c r="AL886" s="3" t="str">
        <f t="shared" si="115"/>
        <v/>
      </c>
      <c r="AM886" s="3" t="str">
        <f t="shared" si="115"/>
        <v/>
      </c>
      <c r="AN886" s="3" t="str">
        <f t="shared" si="115"/>
        <v/>
      </c>
      <c r="AO886" s="2">
        <f t="shared" si="117"/>
        <v>0</v>
      </c>
      <c r="AP886" s="4"/>
      <c r="AQ886" s="3">
        <f>IF(AJ886=1,VLOOKUP($AP886,BaseEqptCdF!$C$5:$R$161,16,FALSE),0)</f>
        <v>0</v>
      </c>
      <c r="AR886" s="3">
        <f>IF(AK886=1,VLOOKUP($AP886,BaseEqptCdF!$C$5:$R$161,16,FALSE),0)</f>
        <v>0</v>
      </c>
      <c r="AS886" s="3">
        <f>IF(AL886=1,VLOOKUP($AP886,BaseEqptCdF!$C$5:$R$161,16,FALSE),0)</f>
        <v>0</v>
      </c>
      <c r="AT886" s="3">
        <f>IF(AM886=1,VLOOKUP($AP886,BaseEqptCdF!$C$5:$R$161,16,FALSE),0)</f>
        <v>0</v>
      </c>
      <c r="AU886" s="3">
        <f>IF(AN886=1,VLOOKUP($AP886,BaseEqptCdF!$C$5:$R$161,16,FALSE),0)</f>
        <v>0</v>
      </c>
      <c r="AV886" s="2">
        <f t="shared" si="118"/>
        <v>0</v>
      </c>
      <c r="AW886" s="3" t="str">
        <f>IF($L886="","",IF(SUM($AJ886:AJ886)=0,$AE886,VLOOKUP($AP886,BaseEqptCdF!$C$5:$R$161,16,FALSE)*$AC$3))</f>
        <v/>
      </c>
      <c r="AX886" s="3" t="str">
        <f>IF($L886="","",IF(SUM($AJ886:AK886)=0,$AE886,VLOOKUP($AP886,BaseEqptCdF!$C$5:$R$161,16,FALSE)*$AC$3))</f>
        <v/>
      </c>
      <c r="AY886" s="3" t="str">
        <f>IF($L886="","",IF(SUM($AJ886:AL886)=0,$AE886,VLOOKUP($AP886,BaseEqptCdF!$C$5:$R$161,16,FALSE)*$AC$3))</f>
        <v/>
      </c>
      <c r="AZ886" s="3" t="str">
        <f>IF($L886="","",IF(SUM($AJ886:AM886)=0,$AE886,VLOOKUP($AP886,BaseEqptCdF!$C$5:$R$161,16,FALSE)*$AC$3))</f>
        <v/>
      </c>
      <c r="BA886" s="3" t="str">
        <f>IF($L886="","",IF(SUM($AJ886:AN886)=0,$AE886,VLOOKUP($AP886,BaseEqptCdF!$C$5:$R$161,16,FALSE)*$AC$3))</f>
        <v/>
      </c>
      <c r="BB886" s="2">
        <f t="shared" si="119"/>
        <v>0</v>
      </c>
      <c r="BC886" s="3" t="str">
        <f>IF($L886="","",IF(SUM($AJ886:AJ886)=0,$AF886,IF(LEFT(VLOOKUP($AP886,BaseEqptCdF!$C$5:$E$161,3,FALSE),2)="SD",0,IF(LEFT(VLOOKUP($AP886,BaseEqptCdF!$C$5:$E$161,3,FALSE),2)="SB",1*52,VLOOKUP($AP886,BaseEqptCdF!$C$5:$S$161,12,FALSE)*0.2*300))))</f>
        <v/>
      </c>
      <c r="BD886" s="3" t="str">
        <f>IF($L886="","",IF(SUM($AJ886:AK886)=0,$AF886,IF(LEFT(VLOOKUP($AP886,BaseEqptCdF!$C$5:$E$161,3,FALSE),2)="SD",0,IF(LEFT(VLOOKUP($AP886,BaseEqptCdF!$C$5:$E$161,3,FALSE),2)="SB",1*52,VLOOKUP($AP886,BaseEqptCdF!$C$5:$S$161,12,FALSE)*0.2*300))))</f>
        <v/>
      </c>
      <c r="BE886" s="3" t="str">
        <f>IF($L886="","",IF(SUM($AJ886:AL886)=0,$AF886,IF(LEFT(VLOOKUP($AP886,BaseEqptCdF!$C$5:$E$161,3,FALSE),2)="SD",0,IF(LEFT(VLOOKUP($AP886,BaseEqptCdF!$C$5:$E$161,3,FALSE),2)="SB",1*52,VLOOKUP($AP886,BaseEqptCdF!$C$5:$S$161,12,FALSE)*0.2*300))))</f>
        <v/>
      </c>
      <c r="BF886" s="3" t="str">
        <f>IF($L886="","",IF(SUM($AJ886:AM886)=0,$AF886,IF(LEFT(VLOOKUP($AP886,BaseEqptCdF!$C$5:$E$161,3,FALSE),2)="SD",0,IF(LEFT(VLOOKUP($AP886,BaseEqptCdF!$C$5:$E$161,3,FALSE),2)="SB",1*52,VLOOKUP($AP886,BaseEqptCdF!$C$5:$S$161,12,FALSE)*0.2*300))))</f>
        <v/>
      </c>
      <c r="BG886" s="3" t="str">
        <f>IF($L886="","",IF(SUM($AJ886:AN886)=0,$AF886,IF(LEFT(VLOOKUP($AP886,BaseEqptCdF!$C$5:$E$161,3,FALSE),2)="SD",0,IF(LEFT(VLOOKUP($AP886,BaseEqptCdF!$C$5:$E$161,3,FALSE),2)="SB",1*52,VLOOKUP($AP886,BaseEqptCdF!$C$5:$S$161,12,FALSE)*0.2*300))))</f>
        <v/>
      </c>
      <c r="BH886" s="2">
        <f t="shared" si="120"/>
        <v>0</v>
      </c>
    </row>
    <row r="887" spans="1:60" x14ac:dyDescent="0.25">
      <c r="A887" s="296" t="str">
        <f t="array" ref="A887">IF($C887="","",INDEX(Prog!$B$8:$D$300,MATCH($C887,nivo1,0),1))</f>
        <v/>
      </c>
      <c r="B887" s="296" t="str">
        <f t="array" ref="B887">IF($C887="","",INDEX(Prog!$B$8:$D$300,MATCH($C887,nivo1,0),2))</f>
        <v/>
      </c>
      <c r="C887" s="273"/>
      <c r="D887" s="267"/>
      <c r="E887" s="273"/>
      <c r="F887" s="273"/>
      <c r="G887" s="273"/>
      <c r="H887" s="273"/>
      <c r="I887" s="273"/>
      <c r="J887" s="273"/>
      <c r="K887" s="274"/>
      <c r="L887" s="273"/>
      <c r="M887" s="273"/>
      <c r="N887" s="273"/>
      <c r="O887" s="275"/>
      <c r="P887" s="273"/>
      <c r="Q887" s="273"/>
      <c r="R887" s="273"/>
      <c r="S887" s="273"/>
      <c r="T887" s="276"/>
      <c r="U887" s="276"/>
      <c r="V887" s="276"/>
      <c r="W887" s="276"/>
      <c r="X887" s="277"/>
      <c r="Y887" s="278"/>
      <c r="AA887" s="8" t="str">
        <f>IF($L887="","",VLOOKUP($L887,BaseEqptCdF!$C$5:$E$161,2,FALSE))</f>
        <v/>
      </c>
      <c r="AB887" s="8" t="str">
        <f>IF($L887="","",VLOOKUP($L887,BaseEqptCdF!$C$5:$E$161,3,FALSE))</f>
        <v/>
      </c>
      <c r="AC887" s="7" t="str">
        <f>IF($L887="","",VLOOKUP($L887,BaseEqptCdF!$C$5:$I$161,6,FALSE))</f>
        <v/>
      </c>
      <c r="AD887" s="7" t="str">
        <f>IF($L887="","",VLOOKUP($L887,BaseEqptCdF!$C$5:$I$161,7,FALSE))</f>
        <v/>
      </c>
      <c r="AE887" s="3" t="str">
        <f>IF($L887="","",VLOOKUP($L887,BaseEqptCdF!$C$5:$R$161,16,FALSE)*$AC$3)</f>
        <v/>
      </c>
      <c r="AF887" s="3" t="str">
        <f>IF($L887="","",IF(LEFT($AB887,2)="SD",0,IF(LEFT($AB887,2)="SB",1*52,IF($N887=Prog!$P$17,VLOOKUP($L887,BaseEqptCdF!$C$5:$P$161,14,FALSE)*1*300,VLOOKUP($L887,BaseEqptCdF!$C$5:$P$161,12,FALSE)*0.2*300))))</f>
        <v/>
      </c>
      <c r="AG887" s="6" t="str">
        <f t="shared" si="114"/>
        <v/>
      </c>
      <c r="AH887" s="6">
        <f>IF($U887=Prog!$S$18,YEAR($X887),"")</f>
        <v>1900</v>
      </c>
      <c r="AI887" s="5" t="str">
        <f>IF(OR($AG887="",$U887=Prog!$S$18),"",IF(OR($U887=Prog!$S$17,$U887=Prog!$S$16),YEAR($X887),IF($AG887="ND","ND",$AI$8+$O887)))</f>
        <v/>
      </c>
      <c r="AJ887" s="3" t="str">
        <f t="shared" si="116"/>
        <v/>
      </c>
      <c r="AK887" s="3" t="str">
        <f t="shared" si="115"/>
        <v/>
      </c>
      <c r="AL887" s="3" t="str">
        <f t="shared" si="115"/>
        <v/>
      </c>
      <c r="AM887" s="3" t="str">
        <f t="shared" si="115"/>
        <v/>
      </c>
      <c r="AN887" s="3" t="str">
        <f t="shared" si="115"/>
        <v/>
      </c>
      <c r="AO887" s="2">
        <f t="shared" si="117"/>
        <v>0</v>
      </c>
      <c r="AP887" s="4"/>
      <c r="AQ887" s="3">
        <f>IF(AJ887=1,VLOOKUP($AP887,BaseEqptCdF!$C$5:$R$161,16,FALSE),0)</f>
        <v>0</v>
      </c>
      <c r="AR887" s="3">
        <f>IF(AK887=1,VLOOKUP($AP887,BaseEqptCdF!$C$5:$R$161,16,FALSE),0)</f>
        <v>0</v>
      </c>
      <c r="AS887" s="3">
        <f>IF(AL887=1,VLOOKUP($AP887,BaseEqptCdF!$C$5:$R$161,16,FALSE),0)</f>
        <v>0</v>
      </c>
      <c r="AT887" s="3">
        <f>IF(AM887=1,VLOOKUP($AP887,BaseEqptCdF!$C$5:$R$161,16,FALSE),0)</f>
        <v>0</v>
      </c>
      <c r="AU887" s="3">
        <f>IF(AN887=1,VLOOKUP($AP887,BaseEqptCdF!$C$5:$R$161,16,FALSE),0)</f>
        <v>0</v>
      </c>
      <c r="AV887" s="2">
        <f t="shared" si="118"/>
        <v>0</v>
      </c>
      <c r="AW887" s="3" t="str">
        <f>IF($L887="","",IF(SUM($AJ887:AJ887)=0,$AE887,VLOOKUP($AP887,BaseEqptCdF!$C$5:$R$161,16,FALSE)*$AC$3))</f>
        <v/>
      </c>
      <c r="AX887" s="3" t="str">
        <f>IF($L887="","",IF(SUM($AJ887:AK887)=0,$AE887,VLOOKUP($AP887,BaseEqptCdF!$C$5:$R$161,16,FALSE)*$AC$3))</f>
        <v/>
      </c>
      <c r="AY887" s="3" t="str">
        <f>IF($L887="","",IF(SUM($AJ887:AL887)=0,$AE887,VLOOKUP($AP887,BaseEqptCdF!$C$5:$R$161,16,FALSE)*$AC$3))</f>
        <v/>
      </c>
      <c r="AZ887" s="3" t="str">
        <f>IF($L887="","",IF(SUM($AJ887:AM887)=0,$AE887,VLOOKUP($AP887,BaseEqptCdF!$C$5:$R$161,16,FALSE)*$AC$3))</f>
        <v/>
      </c>
      <c r="BA887" s="3" t="str">
        <f>IF($L887="","",IF(SUM($AJ887:AN887)=0,$AE887,VLOOKUP($AP887,BaseEqptCdF!$C$5:$R$161,16,FALSE)*$AC$3))</f>
        <v/>
      </c>
      <c r="BB887" s="2">
        <f t="shared" si="119"/>
        <v>0</v>
      </c>
      <c r="BC887" s="3" t="str">
        <f>IF($L887="","",IF(SUM($AJ887:AJ887)=0,$AF887,IF(LEFT(VLOOKUP($AP887,BaseEqptCdF!$C$5:$E$161,3,FALSE),2)="SD",0,IF(LEFT(VLOOKUP($AP887,BaseEqptCdF!$C$5:$E$161,3,FALSE),2)="SB",1*52,VLOOKUP($AP887,BaseEqptCdF!$C$5:$S$161,12,FALSE)*0.2*300))))</f>
        <v/>
      </c>
      <c r="BD887" s="3" t="str">
        <f>IF($L887="","",IF(SUM($AJ887:AK887)=0,$AF887,IF(LEFT(VLOOKUP($AP887,BaseEqptCdF!$C$5:$E$161,3,FALSE),2)="SD",0,IF(LEFT(VLOOKUP($AP887,BaseEqptCdF!$C$5:$E$161,3,FALSE),2)="SB",1*52,VLOOKUP($AP887,BaseEqptCdF!$C$5:$S$161,12,FALSE)*0.2*300))))</f>
        <v/>
      </c>
      <c r="BE887" s="3" t="str">
        <f>IF($L887="","",IF(SUM($AJ887:AL887)=0,$AF887,IF(LEFT(VLOOKUP($AP887,BaseEqptCdF!$C$5:$E$161,3,FALSE),2)="SD",0,IF(LEFT(VLOOKUP($AP887,BaseEqptCdF!$C$5:$E$161,3,FALSE),2)="SB",1*52,VLOOKUP($AP887,BaseEqptCdF!$C$5:$S$161,12,FALSE)*0.2*300))))</f>
        <v/>
      </c>
      <c r="BF887" s="3" t="str">
        <f>IF($L887="","",IF(SUM($AJ887:AM887)=0,$AF887,IF(LEFT(VLOOKUP($AP887,BaseEqptCdF!$C$5:$E$161,3,FALSE),2)="SD",0,IF(LEFT(VLOOKUP($AP887,BaseEqptCdF!$C$5:$E$161,3,FALSE),2)="SB",1*52,VLOOKUP($AP887,BaseEqptCdF!$C$5:$S$161,12,FALSE)*0.2*300))))</f>
        <v/>
      </c>
      <c r="BG887" s="3" t="str">
        <f>IF($L887="","",IF(SUM($AJ887:AN887)=0,$AF887,IF(LEFT(VLOOKUP($AP887,BaseEqptCdF!$C$5:$E$161,3,FALSE),2)="SD",0,IF(LEFT(VLOOKUP($AP887,BaseEqptCdF!$C$5:$E$161,3,FALSE),2)="SB",1*52,VLOOKUP($AP887,BaseEqptCdF!$C$5:$S$161,12,FALSE)*0.2*300))))</f>
        <v/>
      </c>
      <c r="BH887" s="2">
        <f t="shared" si="120"/>
        <v>0</v>
      </c>
    </row>
    <row r="888" spans="1:60" x14ac:dyDescent="0.25">
      <c r="A888" s="296" t="str">
        <f t="array" ref="A888">IF($C888="","",INDEX(Prog!$B$8:$D$300,MATCH($C888,nivo1,0),1))</f>
        <v/>
      </c>
      <c r="B888" s="296" t="str">
        <f t="array" ref="B888">IF($C888="","",INDEX(Prog!$B$8:$D$300,MATCH($C888,nivo1,0),2))</f>
        <v/>
      </c>
      <c r="C888" s="273"/>
      <c r="D888" s="267"/>
      <c r="E888" s="273"/>
      <c r="F888" s="273"/>
      <c r="G888" s="273"/>
      <c r="H888" s="273"/>
      <c r="I888" s="273"/>
      <c r="J888" s="273"/>
      <c r="K888" s="274"/>
      <c r="L888" s="273"/>
      <c r="M888" s="273"/>
      <c r="N888" s="273"/>
      <c r="O888" s="275"/>
      <c r="P888" s="273"/>
      <c r="Q888" s="273"/>
      <c r="R888" s="273"/>
      <c r="S888" s="273"/>
      <c r="T888" s="276"/>
      <c r="U888" s="276"/>
      <c r="V888" s="276"/>
      <c r="W888" s="276"/>
      <c r="X888" s="277"/>
      <c r="Y888" s="278"/>
      <c r="AA888" s="8" t="str">
        <f>IF($L888="","",VLOOKUP($L888,BaseEqptCdF!$C$5:$E$161,2,FALSE))</f>
        <v/>
      </c>
      <c r="AB888" s="8" t="str">
        <f>IF($L888="","",VLOOKUP($L888,BaseEqptCdF!$C$5:$E$161,3,FALSE))</f>
        <v/>
      </c>
      <c r="AC888" s="7" t="str">
        <f>IF($L888="","",VLOOKUP($L888,BaseEqptCdF!$C$5:$I$161,6,FALSE))</f>
        <v/>
      </c>
      <c r="AD888" s="7" t="str">
        <f>IF($L888="","",VLOOKUP($L888,BaseEqptCdF!$C$5:$I$161,7,FALSE))</f>
        <v/>
      </c>
      <c r="AE888" s="3" t="str">
        <f>IF($L888="","",VLOOKUP($L888,BaseEqptCdF!$C$5:$R$161,16,FALSE)*$AC$3)</f>
        <v/>
      </c>
      <c r="AF888" s="3" t="str">
        <f>IF($L888="","",IF(LEFT($AB888,2)="SD",0,IF(LEFT($AB888,2)="SB",1*52,IF($N888=Prog!$P$17,VLOOKUP($L888,BaseEqptCdF!$C$5:$P$161,14,FALSE)*1*300,VLOOKUP($L888,BaseEqptCdF!$C$5:$P$161,12,FALSE)*0.2*300))))</f>
        <v/>
      </c>
      <c r="AG888" s="6" t="str">
        <f t="shared" si="114"/>
        <v/>
      </c>
      <c r="AH888" s="6">
        <f>IF($U888=Prog!$S$18,YEAR($X888),"")</f>
        <v>1900</v>
      </c>
      <c r="AI888" s="5" t="str">
        <f>IF(OR($AG888="",$U888=Prog!$S$18),"",IF(OR($U888=Prog!$S$17,$U888=Prog!$S$16),YEAR($X888),IF($AG888="ND","ND",$AI$8+$O888)))</f>
        <v/>
      </c>
      <c r="AJ888" s="3" t="str">
        <f t="shared" si="116"/>
        <v/>
      </c>
      <c r="AK888" s="3" t="str">
        <f t="shared" si="115"/>
        <v/>
      </c>
      <c r="AL888" s="3" t="str">
        <f t="shared" si="115"/>
        <v/>
      </c>
      <c r="AM888" s="3" t="str">
        <f t="shared" si="115"/>
        <v/>
      </c>
      <c r="AN888" s="3" t="str">
        <f t="shared" si="115"/>
        <v/>
      </c>
      <c r="AO888" s="2">
        <f t="shared" si="117"/>
        <v>0</v>
      </c>
      <c r="AP888" s="4"/>
      <c r="AQ888" s="3">
        <f>IF(AJ888=1,VLOOKUP($AP888,BaseEqptCdF!$C$5:$R$161,16,FALSE),0)</f>
        <v>0</v>
      </c>
      <c r="AR888" s="3">
        <f>IF(AK888=1,VLOOKUP($AP888,BaseEqptCdF!$C$5:$R$161,16,FALSE),0)</f>
        <v>0</v>
      </c>
      <c r="AS888" s="3">
        <f>IF(AL888=1,VLOOKUP($AP888,BaseEqptCdF!$C$5:$R$161,16,FALSE),0)</f>
        <v>0</v>
      </c>
      <c r="AT888" s="3">
        <f>IF(AM888=1,VLOOKUP($AP888,BaseEqptCdF!$C$5:$R$161,16,FALSE),0)</f>
        <v>0</v>
      </c>
      <c r="AU888" s="3">
        <f>IF(AN888=1,VLOOKUP($AP888,BaseEqptCdF!$C$5:$R$161,16,FALSE),0)</f>
        <v>0</v>
      </c>
      <c r="AV888" s="2">
        <f t="shared" si="118"/>
        <v>0</v>
      </c>
      <c r="AW888" s="3" t="str">
        <f>IF($L888="","",IF(SUM($AJ888:AJ888)=0,$AE888,VLOOKUP($AP888,BaseEqptCdF!$C$5:$R$161,16,FALSE)*$AC$3))</f>
        <v/>
      </c>
      <c r="AX888" s="3" t="str">
        <f>IF($L888="","",IF(SUM($AJ888:AK888)=0,$AE888,VLOOKUP($AP888,BaseEqptCdF!$C$5:$R$161,16,FALSE)*$AC$3))</f>
        <v/>
      </c>
      <c r="AY888" s="3" t="str">
        <f>IF($L888="","",IF(SUM($AJ888:AL888)=0,$AE888,VLOOKUP($AP888,BaseEqptCdF!$C$5:$R$161,16,FALSE)*$AC$3))</f>
        <v/>
      </c>
      <c r="AZ888" s="3" t="str">
        <f>IF($L888="","",IF(SUM($AJ888:AM888)=0,$AE888,VLOOKUP($AP888,BaseEqptCdF!$C$5:$R$161,16,FALSE)*$AC$3))</f>
        <v/>
      </c>
      <c r="BA888" s="3" t="str">
        <f>IF($L888="","",IF(SUM($AJ888:AN888)=0,$AE888,VLOOKUP($AP888,BaseEqptCdF!$C$5:$R$161,16,FALSE)*$AC$3))</f>
        <v/>
      </c>
      <c r="BB888" s="2">
        <f t="shared" si="119"/>
        <v>0</v>
      </c>
      <c r="BC888" s="3" t="str">
        <f>IF($L888="","",IF(SUM($AJ888:AJ888)=0,$AF888,IF(LEFT(VLOOKUP($AP888,BaseEqptCdF!$C$5:$E$161,3,FALSE),2)="SD",0,IF(LEFT(VLOOKUP($AP888,BaseEqptCdF!$C$5:$E$161,3,FALSE),2)="SB",1*52,VLOOKUP($AP888,BaseEqptCdF!$C$5:$S$161,12,FALSE)*0.2*300))))</f>
        <v/>
      </c>
      <c r="BD888" s="3" t="str">
        <f>IF($L888="","",IF(SUM($AJ888:AK888)=0,$AF888,IF(LEFT(VLOOKUP($AP888,BaseEqptCdF!$C$5:$E$161,3,FALSE),2)="SD",0,IF(LEFT(VLOOKUP($AP888,BaseEqptCdF!$C$5:$E$161,3,FALSE),2)="SB",1*52,VLOOKUP($AP888,BaseEqptCdF!$C$5:$S$161,12,FALSE)*0.2*300))))</f>
        <v/>
      </c>
      <c r="BE888" s="3" t="str">
        <f>IF($L888="","",IF(SUM($AJ888:AL888)=0,$AF888,IF(LEFT(VLOOKUP($AP888,BaseEqptCdF!$C$5:$E$161,3,FALSE),2)="SD",0,IF(LEFT(VLOOKUP($AP888,BaseEqptCdF!$C$5:$E$161,3,FALSE),2)="SB",1*52,VLOOKUP($AP888,BaseEqptCdF!$C$5:$S$161,12,FALSE)*0.2*300))))</f>
        <v/>
      </c>
      <c r="BF888" s="3" t="str">
        <f>IF($L888="","",IF(SUM($AJ888:AM888)=0,$AF888,IF(LEFT(VLOOKUP($AP888,BaseEqptCdF!$C$5:$E$161,3,FALSE),2)="SD",0,IF(LEFT(VLOOKUP($AP888,BaseEqptCdF!$C$5:$E$161,3,FALSE),2)="SB",1*52,VLOOKUP($AP888,BaseEqptCdF!$C$5:$S$161,12,FALSE)*0.2*300))))</f>
        <v/>
      </c>
      <c r="BG888" s="3" t="str">
        <f>IF($L888="","",IF(SUM($AJ888:AN888)=0,$AF888,IF(LEFT(VLOOKUP($AP888,BaseEqptCdF!$C$5:$E$161,3,FALSE),2)="SD",0,IF(LEFT(VLOOKUP($AP888,BaseEqptCdF!$C$5:$E$161,3,FALSE),2)="SB",1*52,VLOOKUP($AP888,BaseEqptCdF!$C$5:$S$161,12,FALSE)*0.2*300))))</f>
        <v/>
      </c>
      <c r="BH888" s="2">
        <f t="shared" si="120"/>
        <v>0</v>
      </c>
    </row>
    <row r="889" spans="1:60" x14ac:dyDescent="0.25">
      <c r="A889" s="296" t="str">
        <f t="array" ref="A889">IF($C889="","",INDEX(Prog!$B$8:$D$300,MATCH($C889,nivo1,0),1))</f>
        <v/>
      </c>
      <c r="B889" s="296" t="str">
        <f t="array" ref="B889">IF($C889="","",INDEX(Prog!$B$8:$D$300,MATCH($C889,nivo1,0),2))</f>
        <v/>
      </c>
      <c r="C889" s="273"/>
      <c r="D889" s="267"/>
      <c r="E889" s="273"/>
      <c r="F889" s="273"/>
      <c r="G889" s="273"/>
      <c r="H889" s="273"/>
      <c r="I889" s="273"/>
      <c r="J889" s="273"/>
      <c r="K889" s="274"/>
      <c r="L889" s="273"/>
      <c r="M889" s="273"/>
      <c r="N889" s="273"/>
      <c r="O889" s="275"/>
      <c r="P889" s="273"/>
      <c r="Q889" s="273"/>
      <c r="R889" s="273"/>
      <c r="S889" s="273"/>
      <c r="T889" s="276"/>
      <c r="U889" s="276"/>
      <c r="V889" s="276"/>
      <c r="W889" s="276"/>
      <c r="X889" s="277"/>
      <c r="Y889" s="278"/>
      <c r="AA889" s="8" t="str">
        <f>IF($L889="","",VLOOKUP($L889,BaseEqptCdF!$C$5:$E$161,2,FALSE))</f>
        <v/>
      </c>
      <c r="AB889" s="8" t="str">
        <f>IF($L889="","",VLOOKUP($L889,BaseEqptCdF!$C$5:$E$161,3,FALSE))</f>
        <v/>
      </c>
      <c r="AC889" s="7" t="str">
        <f>IF($L889="","",VLOOKUP($L889,BaseEqptCdF!$C$5:$I$161,6,FALSE))</f>
        <v/>
      </c>
      <c r="AD889" s="7" t="str">
        <f>IF($L889="","",VLOOKUP($L889,BaseEqptCdF!$C$5:$I$161,7,FALSE))</f>
        <v/>
      </c>
      <c r="AE889" s="3" t="str">
        <f>IF($L889="","",VLOOKUP($L889,BaseEqptCdF!$C$5:$R$161,16,FALSE)*$AC$3)</f>
        <v/>
      </c>
      <c r="AF889" s="3" t="str">
        <f>IF($L889="","",IF(LEFT($AB889,2)="SD",0,IF(LEFT($AB889,2)="SB",1*52,IF($N889=Prog!$P$17,VLOOKUP($L889,BaseEqptCdF!$C$5:$P$161,14,FALSE)*1*300,VLOOKUP($L889,BaseEqptCdF!$C$5:$P$161,12,FALSE)*0.2*300))))</f>
        <v/>
      </c>
      <c r="AG889" s="6" t="str">
        <f t="shared" si="114"/>
        <v/>
      </c>
      <c r="AH889" s="6">
        <f>IF($U889=Prog!$S$18,YEAR($X889),"")</f>
        <v>1900</v>
      </c>
      <c r="AI889" s="5" t="str">
        <f>IF(OR($AG889="",$U889=Prog!$S$18),"",IF(OR($U889=Prog!$S$17,$U889=Prog!$S$16),YEAR($X889),IF($AG889="ND","ND",$AI$8+$O889)))</f>
        <v/>
      </c>
      <c r="AJ889" s="3" t="str">
        <f t="shared" si="116"/>
        <v/>
      </c>
      <c r="AK889" s="3" t="str">
        <f t="shared" si="115"/>
        <v/>
      </c>
      <c r="AL889" s="3" t="str">
        <f t="shared" si="115"/>
        <v/>
      </c>
      <c r="AM889" s="3" t="str">
        <f t="shared" si="115"/>
        <v/>
      </c>
      <c r="AN889" s="3" t="str">
        <f t="shared" si="115"/>
        <v/>
      </c>
      <c r="AO889" s="2">
        <f t="shared" si="117"/>
        <v>0</v>
      </c>
      <c r="AP889" s="4"/>
      <c r="AQ889" s="3">
        <f>IF(AJ889=1,VLOOKUP($AP889,BaseEqptCdF!$C$5:$R$161,16,FALSE),0)</f>
        <v>0</v>
      </c>
      <c r="AR889" s="3">
        <f>IF(AK889=1,VLOOKUP($AP889,BaseEqptCdF!$C$5:$R$161,16,FALSE),0)</f>
        <v>0</v>
      </c>
      <c r="AS889" s="3">
        <f>IF(AL889=1,VLOOKUP($AP889,BaseEqptCdF!$C$5:$R$161,16,FALSE),0)</f>
        <v>0</v>
      </c>
      <c r="AT889" s="3">
        <f>IF(AM889=1,VLOOKUP($AP889,BaseEqptCdF!$C$5:$R$161,16,FALSE),0)</f>
        <v>0</v>
      </c>
      <c r="AU889" s="3">
        <f>IF(AN889=1,VLOOKUP($AP889,BaseEqptCdF!$C$5:$R$161,16,FALSE),0)</f>
        <v>0</v>
      </c>
      <c r="AV889" s="2">
        <f t="shared" si="118"/>
        <v>0</v>
      </c>
      <c r="AW889" s="3" t="str">
        <f>IF($L889="","",IF(SUM($AJ889:AJ889)=0,$AE889,VLOOKUP($AP889,BaseEqptCdF!$C$5:$R$161,16,FALSE)*$AC$3))</f>
        <v/>
      </c>
      <c r="AX889" s="3" t="str">
        <f>IF($L889="","",IF(SUM($AJ889:AK889)=0,$AE889,VLOOKUP($AP889,BaseEqptCdF!$C$5:$R$161,16,FALSE)*$AC$3))</f>
        <v/>
      </c>
      <c r="AY889" s="3" t="str">
        <f>IF($L889="","",IF(SUM($AJ889:AL889)=0,$AE889,VLOOKUP($AP889,BaseEqptCdF!$C$5:$R$161,16,FALSE)*$AC$3))</f>
        <v/>
      </c>
      <c r="AZ889" s="3" t="str">
        <f>IF($L889="","",IF(SUM($AJ889:AM889)=0,$AE889,VLOOKUP($AP889,BaseEqptCdF!$C$5:$R$161,16,FALSE)*$AC$3))</f>
        <v/>
      </c>
      <c r="BA889" s="3" t="str">
        <f>IF($L889="","",IF(SUM($AJ889:AN889)=0,$AE889,VLOOKUP($AP889,BaseEqptCdF!$C$5:$R$161,16,FALSE)*$AC$3))</f>
        <v/>
      </c>
      <c r="BB889" s="2">
        <f t="shared" si="119"/>
        <v>0</v>
      </c>
      <c r="BC889" s="3" t="str">
        <f>IF($L889="","",IF(SUM($AJ889:AJ889)=0,$AF889,IF(LEFT(VLOOKUP($AP889,BaseEqptCdF!$C$5:$E$161,3,FALSE),2)="SD",0,IF(LEFT(VLOOKUP($AP889,BaseEqptCdF!$C$5:$E$161,3,FALSE),2)="SB",1*52,VLOOKUP($AP889,BaseEqptCdF!$C$5:$S$161,12,FALSE)*0.2*300))))</f>
        <v/>
      </c>
      <c r="BD889" s="3" t="str">
        <f>IF($L889="","",IF(SUM($AJ889:AK889)=0,$AF889,IF(LEFT(VLOOKUP($AP889,BaseEqptCdF!$C$5:$E$161,3,FALSE),2)="SD",0,IF(LEFT(VLOOKUP($AP889,BaseEqptCdF!$C$5:$E$161,3,FALSE),2)="SB",1*52,VLOOKUP($AP889,BaseEqptCdF!$C$5:$S$161,12,FALSE)*0.2*300))))</f>
        <v/>
      </c>
      <c r="BE889" s="3" t="str">
        <f>IF($L889="","",IF(SUM($AJ889:AL889)=0,$AF889,IF(LEFT(VLOOKUP($AP889,BaseEqptCdF!$C$5:$E$161,3,FALSE),2)="SD",0,IF(LEFT(VLOOKUP($AP889,BaseEqptCdF!$C$5:$E$161,3,FALSE),2)="SB",1*52,VLOOKUP($AP889,BaseEqptCdF!$C$5:$S$161,12,FALSE)*0.2*300))))</f>
        <v/>
      </c>
      <c r="BF889" s="3" t="str">
        <f>IF($L889="","",IF(SUM($AJ889:AM889)=0,$AF889,IF(LEFT(VLOOKUP($AP889,BaseEqptCdF!$C$5:$E$161,3,FALSE),2)="SD",0,IF(LEFT(VLOOKUP($AP889,BaseEqptCdF!$C$5:$E$161,3,FALSE),2)="SB",1*52,VLOOKUP($AP889,BaseEqptCdF!$C$5:$S$161,12,FALSE)*0.2*300))))</f>
        <v/>
      </c>
      <c r="BG889" s="3" t="str">
        <f>IF($L889="","",IF(SUM($AJ889:AN889)=0,$AF889,IF(LEFT(VLOOKUP($AP889,BaseEqptCdF!$C$5:$E$161,3,FALSE),2)="SD",0,IF(LEFT(VLOOKUP($AP889,BaseEqptCdF!$C$5:$E$161,3,FALSE),2)="SB",1*52,VLOOKUP($AP889,BaseEqptCdF!$C$5:$S$161,12,FALSE)*0.2*300))))</f>
        <v/>
      </c>
      <c r="BH889" s="2">
        <f t="shared" si="120"/>
        <v>0</v>
      </c>
    </row>
    <row r="890" spans="1:60" x14ac:dyDescent="0.25">
      <c r="A890" s="296" t="str">
        <f t="array" ref="A890">IF($C890="","",INDEX(Prog!$B$8:$D$300,MATCH($C890,nivo1,0),1))</f>
        <v/>
      </c>
      <c r="B890" s="296" t="str">
        <f t="array" ref="B890">IF($C890="","",INDEX(Prog!$B$8:$D$300,MATCH($C890,nivo1,0),2))</f>
        <v/>
      </c>
      <c r="C890" s="273"/>
      <c r="D890" s="267"/>
      <c r="E890" s="273"/>
      <c r="F890" s="273"/>
      <c r="G890" s="273"/>
      <c r="H890" s="273"/>
      <c r="I890" s="273"/>
      <c r="J890" s="273"/>
      <c r="K890" s="274"/>
      <c r="L890" s="273"/>
      <c r="M890" s="273"/>
      <c r="N890" s="273"/>
      <c r="O890" s="275"/>
      <c r="P890" s="273"/>
      <c r="Q890" s="273"/>
      <c r="R890" s="273"/>
      <c r="S890" s="273"/>
      <c r="T890" s="276"/>
      <c r="U890" s="276"/>
      <c r="V890" s="276"/>
      <c r="W890" s="276"/>
      <c r="X890" s="277"/>
      <c r="Y890" s="278"/>
      <c r="AA890" s="8" t="str">
        <f>IF($L890="","",VLOOKUP($L890,BaseEqptCdF!$C$5:$E$161,2,FALSE))</f>
        <v/>
      </c>
      <c r="AB890" s="8" t="str">
        <f>IF($L890="","",VLOOKUP($L890,BaseEqptCdF!$C$5:$E$161,3,FALSE))</f>
        <v/>
      </c>
      <c r="AC890" s="7" t="str">
        <f>IF($L890="","",VLOOKUP($L890,BaseEqptCdF!$C$5:$I$161,6,FALSE))</f>
        <v/>
      </c>
      <c r="AD890" s="7" t="str">
        <f>IF($L890="","",VLOOKUP($L890,BaseEqptCdF!$C$5:$I$161,7,FALSE))</f>
        <v/>
      </c>
      <c r="AE890" s="3" t="str">
        <f>IF($L890="","",VLOOKUP($L890,BaseEqptCdF!$C$5:$R$161,16,FALSE)*$AC$3)</f>
        <v/>
      </c>
      <c r="AF890" s="3" t="str">
        <f>IF($L890="","",IF(LEFT($AB890,2)="SD",0,IF(LEFT($AB890,2)="SB",1*52,IF($N890=Prog!$P$17,VLOOKUP($L890,BaseEqptCdF!$C$5:$P$161,14,FALSE)*1*300,VLOOKUP($L890,BaseEqptCdF!$C$5:$P$161,12,FALSE)*0.2*300))))</f>
        <v/>
      </c>
      <c r="AG890" s="6" t="str">
        <f t="shared" si="114"/>
        <v/>
      </c>
      <c r="AH890" s="6">
        <f>IF($U890=Prog!$S$18,YEAR($X890),"")</f>
        <v>1900</v>
      </c>
      <c r="AI890" s="5" t="str">
        <f>IF(OR($AG890="",$U890=Prog!$S$18),"",IF(OR($U890=Prog!$S$17,$U890=Prog!$S$16),YEAR($X890),IF($AG890="ND","ND",$AI$8+$O890)))</f>
        <v/>
      </c>
      <c r="AJ890" s="3" t="str">
        <f t="shared" si="116"/>
        <v/>
      </c>
      <c r="AK890" s="3" t="str">
        <f t="shared" si="115"/>
        <v/>
      </c>
      <c r="AL890" s="3" t="str">
        <f t="shared" si="115"/>
        <v/>
      </c>
      <c r="AM890" s="3" t="str">
        <f t="shared" si="115"/>
        <v/>
      </c>
      <c r="AN890" s="3" t="str">
        <f t="shared" si="115"/>
        <v/>
      </c>
      <c r="AO890" s="2">
        <f t="shared" si="117"/>
        <v>0</v>
      </c>
      <c r="AP890" s="4"/>
      <c r="AQ890" s="3">
        <f>IF(AJ890=1,VLOOKUP($AP890,BaseEqptCdF!$C$5:$R$161,16,FALSE),0)</f>
        <v>0</v>
      </c>
      <c r="AR890" s="3">
        <f>IF(AK890=1,VLOOKUP($AP890,BaseEqptCdF!$C$5:$R$161,16,FALSE),0)</f>
        <v>0</v>
      </c>
      <c r="AS890" s="3">
        <f>IF(AL890=1,VLOOKUP($AP890,BaseEqptCdF!$C$5:$R$161,16,FALSE),0)</f>
        <v>0</v>
      </c>
      <c r="AT890" s="3">
        <f>IF(AM890=1,VLOOKUP($AP890,BaseEqptCdF!$C$5:$R$161,16,FALSE),0)</f>
        <v>0</v>
      </c>
      <c r="AU890" s="3">
        <f>IF(AN890=1,VLOOKUP($AP890,BaseEqptCdF!$C$5:$R$161,16,FALSE),0)</f>
        <v>0</v>
      </c>
      <c r="AV890" s="2">
        <f t="shared" si="118"/>
        <v>0</v>
      </c>
      <c r="AW890" s="3" t="str">
        <f>IF($L890="","",IF(SUM($AJ890:AJ890)=0,$AE890,VLOOKUP($AP890,BaseEqptCdF!$C$5:$R$161,16,FALSE)*$AC$3))</f>
        <v/>
      </c>
      <c r="AX890" s="3" t="str">
        <f>IF($L890="","",IF(SUM($AJ890:AK890)=0,$AE890,VLOOKUP($AP890,BaseEqptCdF!$C$5:$R$161,16,FALSE)*$AC$3))</f>
        <v/>
      </c>
      <c r="AY890" s="3" t="str">
        <f>IF($L890="","",IF(SUM($AJ890:AL890)=0,$AE890,VLOOKUP($AP890,BaseEqptCdF!$C$5:$R$161,16,FALSE)*$AC$3))</f>
        <v/>
      </c>
      <c r="AZ890" s="3" t="str">
        <f>IF($L890="","",IF(SUM($AJ890:AM890)=0,$AE890,VLOOKUP($AP890,BaseEqptCdF!$C$5:$R$161,16,FALSE)*$AC$3))</f>
        <v/>
      </c>
      <c r="BA890" s="3" t="str">
        <f>IF($L890="","",IF(SUM($AJ890:AN890)=0,$AE890,VLOOKUP($AP890,BaseEqptCdF!$C$5:$R$161,16,FALSE)*$AC$3))</f>
        <v/>
      </c>
      <c r="BB890" s="2">
        <f t="shared" si="119"/>
        <v>0</v>
      </c>
      <c r="BC890" s="3" t="str">
        <f>IF($L890="","",IF(SUM($AJ890:AJ890)=0,$AF890,IF(LEFT(VLOOKUP($AP890,BaseEqptCdF!$C$5:$E$161,3,FALSE),2)="SD",0,IF(LEFT(VLOOKUP($AP890,BaseEqptCdF!$C$5:$E$161,3,FALSE),2)="SB",1*52,VLOOKUP($AP890,BaseEqptCdF!$C$5:$S$161,12,FALSE)*0.2*300))))</f>
        <v/>
      </c>
      <c r="BD890" s="3" t="str">
        <f>IF($L890="","",IF(SUM($AJ890:AK890)=0,$AF890,IF(LEFT(VLOOKUP($AP890,BaseEqptCdF!$C$5:$E$161,3,FALSE),2)="SD",0,IF(LEFT(VLOOKUP($AP890,BaseEqptCdF!$C$5:$E$161,3,FALSE),2)="SB",1*52,VLOOKUP($AP890,BaseEqptCdF!$C$5:$S$161,12,FALSE)*0.2*300))))</f>
        <v/>
      </c>
      <c r="BE890" s="3" t="str">
        <f>IF($L890="","",IF(SUM($AJ890:AL890)=0,$AF890,IF(LEFT(VLOOKUP($AP890,BaseEqptCdF!$C$5:$E$161,3,FALSE),2)="SD",0,IF(LEFT(VLOOKUP($AP890,BaseEqptCdF!$C$5:$E$161,3,FALSE),2)="SB",1*52,VLOOKUP($AP890,BaseEqptCdF!$C$5:$S$161,12,FALSE)*0.2*300))))</f>
        <v/>
      </c>
      <c r="BF890" s="3" t="str">
        <f>IF($L890="","",IF(SUM($AJ890:AM890)=0,$AF890,IF(LEFT(VLOOKUP($AP890,BaseEqptCdF!$C$5:$E$161,3,FALSE),2)="SD",0,IF(LEFT(VLOOKUP($AP890,BaseEqptCdF!$C$5:$E$161,3,FALSE),2)="SB",1*52,VLOOKUP($AP890,BaseEqptCdF!$C$5:$S$161,12,FALSE)*0.2*300))))</f>
        <v/>
      </c>
      <c r="BG890" s="3" t="str">
        <f>IF($L890="","",IF(SUM($AJ890:AN890)=0,$AF890,IF(LEFT(VLOOKUP($AP890,BaseEqptCdF!$C$5:$E$161,3,FALSE),2)="SD",0,IF(LEFT(VLOOKUP($AP890,BaseEqptCdF!$C$5:$E$161,3,FALSE),2)="SB",1*52,VLOOKUP($AP890,BaseEqptCdF!$C$5:$S$161,12,FALSE)*0.2*300))))</f>
        <v/>
      </c>
      <c r="BH890" s="2">
        <f t="shared" si="120"/>
        <v>0</v>
      </c>
    </row>
    <row r="891" spans="1:60" x14ac:dyDescent="0.25">
      <c r="A891" s="296" t="str">
        <f t="array" ref="A891">IF($C891="","",INDEX(Prog!$B$8:$D$300,MATCH($C891,nivo1,0),1))</f>
        <v/>
      </c>
      <c r="B891" s="296" t="str">
        <f t="array" ref="B891">IF($C891="","",INDEX(Prog!$B$8:$D$300,MATCH($C891,nivo1,0),2))</f>
        <v/>
      </c>
      <c r="C891" s="273"/>
      <c r="D891" s="267"/>
      <c r="E891" s="273"/>
      <c r="F891" s="273"/>
      <c r="G891" s="273"/>
      <c r="H891" s="273"/>
      <c r="I891" s="273"/>
      <c r="J891" s="273"/>
      <c r="K891" s="274"/>
      <c r="L891" s="273"/>
      <c r="M891" s="273"/>
      <c r="N891" s="273"/>
      <c r="O891" s="275"/>
      <c r="P891" s="273"/>
      <c r="Q891" s="273"/>
      <c r="R891" s="273"/>
      <c r="S891" s="273"/>
      <c r="T891" s="276"/>
      <c r="U891" s="276"/>
      <c r="V891" s="276"/>
      <c r="W891" s="276"/>
      <c r="X891" s="277"/>
      <c r="Y891" s="278"/>
      <c r="AA891" s="8" t="str">
        <f>IF($L891="","",VLOOKUP($L891,BaseEqptCdF!$C$5:$E$161,2,FALSE))</f>
        <v/>
      </c>
      <c r="AB891" s="8" t="str">
        <f>IF($L891="","",VLOOKUP($L891,BaseEqptCdF!$C$5:$E$161,3,FALSE))</f>
        <v/>
      </c>
      <c r="AC891" s="7" t="str">
        <f>IF($L891="","",VLOOKUP($L891,BaseEqptCdF!$C$5:$I$161,6,FALSE))</f>
        <v/>
      </c>
      <c r="AD891" s="7" t="str">
        <f>IF($L891="","",VLOOKUP($L891,BaseEqptCdF!$C$5:$I$161,7,FALSE))</f>
        <v/>
      </c>
      <c r="AE891" s="3" t="str">
        <f>IF($L891="","",VLOOKUP($L891,BaseEqptCdF!$C$5:$R$161,16,FALSE)*$AC$3)</f>
        <v/>
      </c>
      <c r="AF891" s="3" t="str">
        <f>IF($L891="","",IF(LEFT($AB891,2)="SD",0,IF(LEFT($AB891,2)="SB",1*52,IF($N891=Prog!$P$17,VLOOKUP($L891,BaseEqptCdF!$C$5:$P$161,14,FALSE)*1*300,VLOOKUP($L891,BaseEqptCdF!$C$5:$P$161,12,FALSE)*0.2*300))))</f>
        <v/>
      </c>
      <c r="AG891" s="6" t="str">
        <f t="shared" si="114"/>
        <v/>
      </c>
      <c r="AH891" s="6">
        <f>IF($U891=Prog!$S$18,YEAR($X891),"")</f>
        <v>1900</v>
      </c>
      <c r="AI891" s="5" t="str">
        <f>IF(OR($AG891="",$U891=Prog!$S$18),"",IF(OR($U891=Prog!$S$17,$U891=Prog!$S$16),YEAR($X891),IF($AG891="ND","ND",$AI$8+$O891)))</f>
        <v/>
      </c>
      <c r="AJ891" s="3" t="str">
        <f t="shared" si="116"/>
        <v/>
      </c>
      <c r="AK891" s="3" t="str">
        <f t="shared" si="115"/>
        <v/>
      </c>
      <c r="AL891" s="3" t="str">
        <f t="shared" si="115"/>
        <v/>
      </c>
      <c r="AM891" s="3" t="str">
        <f t="shared" si="115"/>
        <v/>
      </c>
      <c r="AN891" s="3" t="str">
        <f t="shared" si="115"/>
        <v/>
      </c>
      <c r="AO891" s="2">
        <f t="shared" si="117"/>
        <v>0</v>
      </c>
      <c r="AP891" s="4"/>
      <c r="AQ891" s="3">
        <f>IF(AJ891=1,VLOOKUP($AP891,BaseEqptCdF!$C$5:$R$161,16,FALSE),0)</f>
        <v>0</v>
      </c>
      <c r="AR891" s="3">
        <f>IF(AK891=1,VLOOKUP($AP891,BaseEqptCdF!$C$5:$R$161,16,FALSE),0)</f>
        <v>0</v>
      </c>
      <c r="AS891" s="3">
        <f>IF(AL891=1,VLOOKUP($AP891,BaseEqptCdF!$C$5:$R$161,16,FALSE),0)</f>
        <v>0</v>
      </c>
      <c r="AT891" s="3">
        <f>IF(AM891=1,VLOOKUP($AP891,BaseEqptCdF!$C$5:$R$161,16,FALSE),0)</f>
        <v>0</v>
      </c>
      <c r="AU891" s="3">
        <f>IF(AN891=1,VLOOKUP($AP891,BaseEqptCdF!$C$5:$R$161,16,FALSE),0)</f>
        <v>0</v>
      </c>
      <c r="AV891" s="2">
        <f t="shared" si="118"/>
        <v>0</v>
      </c>
      <c r="AW891" s="3" t="str">
        <f>IF($L891="","",IF(SUM($AJ891:AJ891)=0,$AE891,VLOOKUP($AP891,BaseEqptCdF!$C$5:$R$161,16,FALSE)*$AC$3))</f>
        <v/>
      </c>
      <c r="AX891" s="3" t="str">
        <f>IF($L891="","",IF(SUM($AJ891:AK891)=0,$AE891,VLOOKUP($AP891,BaseEqptCdF!$C$5:$R$161,16,FALSE)*$AC$3))</f>
        <v/>
      </c>
      <c r="AY891" s="3" t="str">
        <f>IF($L891="","",IF(SUM($AJ891:AL891)=0,$AE891,VLOOKUP($AP891,BaseEqptCdF!$C$5:$R$161,16,FALSE)*$AC$3))</f>
        <v/>
      </c>
      <c r="AZ891" s="3" t="str">
        <f>IF($L891="","",IF(SUM($AJ891:AM891)=0,$AE891,VLOOKUP($AP891,BaseEqptCdF!$C$5:$R$161,16,FALSE)*$AC$3))</f>
        <v/>
      </c>
      <c r="BA891" s="3" t="str">
        <f>IF($L891="","",IF(SUM($AJ891:AN891)=0,$AE891,VLOOKUP($AP891,BaseEqptCdF!$C$5:$R$161,16,FALSE)*$AC$3))</f>
        <v/>
      </c>
      <c r="BB891" s="2">
        <f t="shared" si="119"/>
        <v>0</v>
      </c>
      <c r="BC891" s="3" t="str">
        <f>IF($L891="","",IF(SUM($AJ891:AJ891)=0,$AF891,IF(LEFT(VLOOKUP($AP891,BaseEqptCdF!$C$5:$E$161,3,FALSE),2)="SD",0,IF(LEFT(VLOOKUP($AP891,BaseEqptCdF!$C$5:$E$161,3,FALSE),2)="SB",1*52,VLOOKUP($AP891,BaseEqptCdF!$C$5:$S$161,12,FALSE)*0.2*300))))</f>
        <v/>
      </c>
      <c r="BD891" s="3" t="str">
        <f>IF($L891="","",IF(SUM($AJ891:AK891)=0,$AF891,IF(LEFT(VLOOKUP($AP891,BaseEqptCdF!$C$5:$E$161,3,FALSE),2)="SD",0,IF(LEFT(VLOOKUP($AP891,BaseEqptCdF!$C$5:$E$161,3,FALSE),2)="SB",1*52,VLOOKUP($AP891,BaseEqptCdF!$C$5:$S$161,12,FALSE)*0.2*300))))</f>
        <v/>
      </c>
      <c r="BE891" s="3" t="str">
        <f>IF($L891="","",IF(SUM($AJ891:AL891)=0,$AF891,IF(LEFT(VLOOKUP($AP891,BaseEqptCdF!$C$5:$E$161,3,FALSE),2)="SD",0,IF(LEFT(VLOOKUP($AP891,BaseEqptCdF!$C$5:$E$161,3,FALSE),2)="SB",1*52,VLOOKUP($AP891,BaseEqptCdF!$C$5:$S$161,12,FALSE)*0.2*300))))</f>
        <v/>
      </c>
      <c r="BF891" s="3" t="str">
        <f>IF($L891="","",IF(SUM($AJ891:AM891)=0,$AF891,IF(LEFT(VLOOKUP($AP891,BaseEqptCdF!$C$5:$E$161,3,FALSE),2)="SD",0,IF(LEFT(VLOOKUP($AP891,BaseEqptCdF!$C$5:$E$161,3,FALSE),2)="SB",1*52,VLOOKUP($AP891,BaseEqptCdF!$C$5:$S$161,12,FALSE)*0.2*300))))</f>
        <v/>
      </c>
      <c r="BG891" s="3" t="str">
        <f>IF($L891="","",IF(SUM($AJ891:AN891)=0,$AF891,IF(LEFT(VLOOKUP($AP891,BaseEqptCdF!$C$5:$E$161,3,FALSE),2)="SD",0,IF(LEFT(VLOOKUP($AP891,BaseEqptCdF!$C$5:$E$161,3,FALSE),2)="SB",1*52,VLOOKUP($AP891,BaseEqptCdF!$C$5:$S$161,12,FALSE)*0.2*300))))</f>
        <v/>
      </c>
      <c r="BH891" s="2">
        <f t="shared" si="120"/>
        <v>0</v>
      </c>
    </row>
    <row r="892" spans="1:60" x14ac:dyDescent="0.25">
      <c r="A892" s="296" t="str">
        <f t="array" ref="A892">IF($C892="","",INDEX(Prog!$B$8:$D$300,MATCH($C892,nivo1,0),1))</f>
        <v/>
      </c>
      <c r="B892" s="296" t="str">
        <f t="array" ref="B892">IF($C892="","",INDEX(Prog!$B$8:$D$300,MATCH($C892,nivo1,0),2))</f>
        <v/>
      </c>
      <c r="C892" s="273"/>
      <c r="D892" s="267"/>
      <c r="E892" s="273"/>
      <c r="F892" s="273"/>
      <c r="G892" s="273"/>
      <c r="H892" s="273"/>
      <c r="I892" s="273"/>
      <c r="J892" s="273"/>
      <c r="K892" s="274"/>
      <c r="L892" s="273"/>
      <c r="M892" s="273"/>
      <c r="N892" s="273"/>
      <c r="O892" s="275"/>
      <c r="P892" s="273"/>
      <c r="Q892" s="273"/>
      <c r="R892" s="273"/>
      <c r="S892" s="273"/>
      <c r="T892" s="276"/>
      <c r="U892" s="276"/>
      <c r="V892" s="276"/>
      <c r="W892" s="276"/>
      <c r="X892" s="277"/>
      <c r="Y892" s="278"/>
      <c r="AA892" s="8" t="str">
        <f>IF($L892="","",VLOOKUP($L892,BaseEqptCdF!$C$5:$E$161,2,FALSE))</f>
        <v/>
      </c>
      <c r="AB892" s="8" t="str">
        <f>IF($L892="","",VLOOKUP($L892,BaseEqptCdF!$C$5:$E$161,3,FALSE))</f>
        <v/>
      </c>
      <c r="AC892" s="7" t="str">
        <f>IF($L892="","",VLOOKUP($L892,BaseEqptCdF!$C$5:$I$161,6,FALSE))</f>
        <v/>
      </c>
      <c r="AD892" s="7" t="str">
        <f>IF($L892="","",VLOOKUP($L892,BaseEqptCdF!$C$5:$I$161,7,FALSE))</f>
        <v/>
      </c>
      <c r="AE892" s="3" t="str">
        <f>IF($L892="","",VLOOKUP($L892,BaseEqptCdF!$C$5:$R$161,16,FALSE)*$AC$3)</f>
        <v/>
      </c>
      <c r="AF892" s="3" t="str">
        <f>IF($L892="","",IF(LEFT($AB892,2)="SD",0,IF(LEFT($AB892,2)="SB",1*52,IF($N892=Prog!$P$17,VLOOKUP($L892,BaseEqptCdF!$C$5:$P$161,14,FALSE)*1*300,VLOOKUP($L892,BaseEqptCdF!$C$5:$P$161,12,FALSE)*0.2*300))))</f>
        <v/>
      </c>
      <c r="AG892" s="6" t="str">
        <f t="shared" si="114"/>
        <v/>
      </c>
      <c r="AH892" s="6">
        <f>IF($U892=Prog!$S$18,YEAR($X892),"")</f>
        <v>1900</v>
      </c>
      <c r="AI892" s="5" t="str">
        <f>IF(OR($AG892="",$U892=Prog!$S$18),"",IF(OR($U892=Prog!$S$17,$U892=Prog!$S$16),YEAR($X892),IF($AG892="ND","ND",$AI$8+$O892)))</f>
        <v/>
      </c>
      <c r="AJ892" s="3" t="str">
        <f t="shared" si="116"/>
        <v/>
      </c>
      <c r="AK892" s="3" t="str">
        <f t="shared" si="115"/>
        <v/>
      </c>
      <c r="AL892" s="3" t="str">
        <f t="shared" si="115"/>
        <v/>
      </c>
      <c r="AM892" s="3" t="str">
        <f t="shared" si="115"/>
        <v/>
      </c>
      <c r="AN892" s="3" t="str">
        <f t="shared" si="115"/>
        <v/>
      </c>
      <c r="AO892" s="2">
        <f t="shared" si="117"/>
        <v>0</v>
      </c>
      <c r="AP892" s="4"/>
      <c r="AQ892" s="3">
        <f>IF(AJ892=1,VLOOKUP($AP892,BaseEqptCdF!$C$5:$R$161,16,FALSE),0)</f>
        <v>0</v>
      </c>
      <c r="AR892" s="3">
        <f>IF(AK892=1,VLOOKUP($AP892,BaseEqptCdF!$C$5:$R$161,16,FALSE),0)</f>
        <v>0</v>
      </c>
      <c r="AS892" s="3">
        <f>IF(AL892=1,VLOOKUP($AP892,BaseEqptCdF!$C$5:$R$161,16,FALSE),0)</f>
        <v>0</v>
      </c>
      <c r="AT892" s="3">
        <f>IF(AM892=1,VLOOKUP($AP892,BaseEqptCdF!$C$5:$R$161,16,FALSE),0)</f>
        <v>0</v>
      </c>
      <c r="AU892" s="3">
        <f>IF(AN892=1,VLOOKUP($AP892,BaseEqptCdF!$C$5:$R$161,16,FALSE),0)</f>
        <v>0</v>
      </c>
      <c r="AV892" s="2">
        <f t="shared" si="118"/>
        <v>0</v>
      </c>
      <c r="AW892" s="3" t="str">
        <f>IF($L892="","",IF(SUM($AJ892:AJ892)=0,$AE892,VLOOKUP($AP892,BaseEqptCdF!$C$5:$R$161,16,FALSE)*$AC$3))</f>
        <v/>
      </c>
      <c r="AX892" s="3" t="str">
        <f>IF($L892="","",IF(SUM($AJ892:AK892)=0,$AE892,VLOOKUP($AP892,BaseEqptCdF!$C$5:$R$161,16,FALSE)*$AC$3))</f>
        <v/>
      </c>
      <c r="AY892" s="3" t="str">
        <f>IF($L892="","",IF(SUM($AJ892:AL892)=0,$AE892,VLOOKUP($AP892,BaseEqptCdF!$C$5:$R$161,16,FALSE)*$AC$3))</f>
        <v/>
      </c>
      <c r="AZ892" s="3" t="str">
        <f>IF($L892="","",IF(SUM($AJ892:AM892)=0,$AE892,VLOOKUP($AP892,BaseEqptCdF!$C$5:$R$161,16,FALSE)*$AC$3))</f>
        <v/>
      </c>
      <c r="BA892" s="3" t="str">
        <f>IF($L892="","",IF(SUM($AJ892:AN892)=0,$AE892,VLOOKUP($AP892,BaseEqptCdF!$C$5:$R$161,16,FALSE)*$AC$3))</f>
        <v/>
      </c>
      <c r="BB892" s="2">
        <f t="shared" si="119"/>
        <v>0</v>
      </c>
      <c r="BC892" s="3" t="str">
        <f>IF($L892="","",IF(SUM($AJ892:AJ892)=0,$AF892,IF(LEFT(VLOOKUP($AP892,BaseEqptCdF!$C$5:$E$161,3,FALSE),2)="SD",0,IF(LEFT(VLOOKUP($AP892,BaseEqptCdF!$C$5:$E$161,3,FALSE),2)="SB",1*52,VLOOKUP($AP892,BaseEqptCdF!$C$5:$S$161,12,FALSE)*0.2*300))))</f>
        <v/>
      </c>
      <c r="BD892" s="3" t="str">
        <f>IF($L892="","",IF(SUM($AJ892:AK892)=0,$AF892,IF(LEFT(VLOOKUP($AP892,BaseEqptCdF!$C$5:$E$161,3,FALSE),2)="SD",0,IF(LEFT(VLOOKUP($AP892,BaseEqptCdF!$C$5:$E$161,3,FALSE),2)="SB",1*52,VLOOKUP($AP892,BaseEqptCdF!$C$5:$S$161,12,FALSE)*0.2*300))))</f>
        <v/>
      </c>
      <c r="BE892" s="3" t="str">
        <f>IF($L892="","",IF(SUM($AJ892:AL892)=0,$AF892,IF(LEFT(VLOOKUP($AP892,BaseEqptCdF!$C$5:$E$161,3,FALSE),2)="SD",0,IF(LEFT(VLOOKUP($AP892,BaseEqptCdF!$C$5:$E$161,3,FALSE),2)="SB",1*52,VLOOKUP($AP892,BaseEqptCdF!$C$5:$S$161,12,FALSE)*0.2*300))))</f>
        <v/>
      </c>
      <c r="BF892" s="3" t="str">
        <f>IF($L892="","",IF(SUM($AJ892:AM892)=0,$AF892,IF(LEFT(VLOOKUP($AP892,BaseEqptCdF!$C$5:$E$161,3,FALSE),2)="SD",0,IF(LEFT(VLOOKUP($AP892,BaseEqptCdF!$C$5:$E$161,3,FALSE),2)="SB",1*52,VLOOKUP($AP892,BaseEqptCdF!$C$5:$S$161,12,FALSE)*0.2*300))))</f>
        <v/>
      </c>
      <c r="BG892" s="3" t="str">
        <f>IF($L892="","",IF(SUM($AJ892:AN892)=0,$AF892,IF(LEFT(VLOOKUP($AP892,BaseEqptCdF!$C$5:$E$161,3,FALSE),2)="SD",0,IF(LEFT(VLOOKUP($AP892,BaseEqptCdF!$C$5:$E$161,3,FALSE),2)="SB",1*52,VLOOKUP($AP892,BaseEqptCdF!$C$5:$S$161,12,FALSE)*0.2*300))))</f>
        <v/>
      </c>
      <c r="BH892" s="2">
        <f t="shared" si="120"/>
        <v>0</v>
      </c>
    </row>
    <row r="893" spans="1:60" x14ac:dyDescent="0.25">
      <c r="A893" s="296" t="str">
        <f t="array" ref="A893">IF($C893="","",INDEX(Prog!$B$8:$D$300,MATCH($C893,nivo1,0),1))</f>
        <v/>
      </c>
      <c r="B893" s="296" t="str">
        <f t="array" ref="B893">IF($C893="","",INDEX(Prog!$B$8:$D$300,MATCH($C893,nivo1,0),2))</f>
        <v/>
      </c>
      <c r="C893" s="273"/>
      <c r="D893" s="267"/>
      <c r="E893" s="273"/>
      <c r="F893" s="273"/>
      <c r="G893" s="273"/>
      <c r="H893" s="273"/>
      <c r="I893" s="273"/>
      <c r="J893" s="273"/>
      <c r="K893" s="274"/>
      <c r="L893" s="273"/>
      <c r="M893" s="273"/>
      <c r="N893" s="273"/>
      <c r="O893" s="275"/>
      <c r="P893" s="273"/>
      <c r="Q893" s="273"/>
      <c r="R893" s="273"/>
      <c r="S893" s="273"/>
      <c r="T893" s="276"/>
      <c r="U893" s="276"/>
      <c r="V893" s="276"/>
      <c r="W893" s="276"/>
      <c r="X893" s="277"/>
      <c r="Y893" s="278"/>
      <c r="AA893" s="8" t="str">
        <f>IF($L893="","",VLOOKUP($L893,BaseEqptCdF!$C$5:$E$161,2,FALSE))</f>
        <v/>
      </c>
      <c r="AB893" s="8" t="str">
        <f>IF($L893="","",VLOOKUP($L893,BaseEqptCdF!$C$5:$E$161,3,FALSE))</f>
        <v/>
      </c>
      <c r="AC893" s="7" t="str">
        <f>IF($L893="","",VLOOKUP($L893,BaseEqptCdF!$C$5:$I$161,6,FALSE))</f>
        <v/>
      </c>
      <c r="AD893" s="7" t="str">
        <f>IF($L893="","",VLOOKUP($L893,BaseEqptCdF!$C$5:$I$161,7,FALSE))</f>
        <v/>
      </c>
      <c r="AE893" s="3" t="str">
        <f>IF($L893="","",VLOOKUP($L893,BaseEqptCdF!$C$5:$R$161,16,FALSE)*$AC$3)</f>
        <v/>
      </c>
      <c r="AF893" s="3" t="str">
        <f>IF($L893="","",IF(LEFT($AB893,2)="SD",0,IF(LEFT($AB893,2)="SB",1*52,IF($N893=Prog!$P$17,VLOOKUP($L893,BaseEqptCdF!$C$5:$P$161,14,FALSE)*1*300,VLOOKUP($L893,BaseEqptCdF!$C$5:$P$161,12,FALSE)*0.2*300))))</f>
        <v/>
      </c>
      <c r="AG893" s="6" t="str">
        <f t="shared" si="114"/>
        <v/>
      </c>
      <c r="AH893" s="6">
        <f>IF($U893=Prog!$S$18,YEAR($X893),"")</f>
        <v>1900</v>
      </c>
      <c r="AI893" s="5" t="str">
        <f>IF(OR($AG893="",$U893=Prog!$S$18),"",IF(OR($U893=Prog!$S$17,$U893=Prog!$S$16),YEAR($X893),IF($AG893="ND","ND",$AI$8+$O893)))</f>
        <v/>
      </c>
      <c r="AJ893" s="3" t="str">
        <f t="shared" si="116"/>
        <v/>
      </c>
      <c r="AK893" s="3" t="str">
        <f t="shared" si="115"/>
        <v/>
      </c>
      <c r="AL893" s="3" t="str">
        <f t="shared" si="115"/>
        <v/>
      </c>
      <c r="AM893" s="3" t="str">
        <f t="shared" si="115"/>
        <v/>
      </c>
      <c r="AN893" s="3" t="str">
        <f t="shared" si="115"/>
        <v/>
      </c>
      <c r="AO893" s="2">
        <f t="shared" si="117"/>
        <v>0</v>
      </c>
      <c r="AP893" s="4"/>
      <c r="AQ893" s="3">
        <f>IF(AJ893=1,VLOOKUP($AP893,BaseEqptCdF!$C$5:$R$161,16,FALSE),0)</f>
        <v>0</v>
      </c>
      <c r="AR893" s="3">
        <f>IF(AK893=1,VLOOKUP($AP893,BaseEqptCdF!$C$5:$R$161,16,FALSE),0)</f>
        <v>0</v>
      </c>
      <c r="AS893" s="3">
        <f>IF(AL893=1,VLOOKUP($AP893,BaseEqptCdF!$C$5:$R$161,16,FALSE),0)</f>
        <v>0</v>
      </c>
      <c r="AT893" s="3">
        <f>IF(AM893=1,VLOOKUP($AP893,BaseEqptCdF!$C$5:$R$161,16,FALSE),0)</f>
        <v>0</v>
      </c>
      <c r="AU893" s="3">
        <f>IF(AN893=1,VLOOKUP($AP893,BaseEqptCdF!$C$5:$R$161,16,FALSE),0)</f>
        <v>0</v>
      </c>
      <c r="AV893" s="2">
        <f t="shared" si="118"/>
        <v>0</v>
      </c>
      <c r="AW893" s="3" t="str">
        <f>IF($L893="","",IF(SUM($AJ893:AJ893)=0,$AE893,VLOOKUP($AP893,BaseEqptCdF!$C$5:$R$161,16,FALSE)*$AC$3))</f>
        <v/>
      </c>
      <c r="AX893" s="3" t="str">
        <f>IF($L893="","",IF(SUM($AJ893:AK893)=0,$AE893,VLOOKUP($AP893,BaseEqptCdF!$C$5:$R$161,16,FALSE)*$AC$3))</f>
        <v/>
      </c>
      <c r="AY893" s="3" t="str">
        <f>IF($L893="","",IF(SUM($AJ893:AL893)=0,$AE893,VLOOKUP($AP893,BaseEqptCdF!$C$5:$R$161,16,FALSE)*$AC$3))</f>
        <v/>
      </c>
      <c r="AZ893" s="3" t="str">
        <f>IF($L893="","",IF(SUM($AJ893:AM893)=0,$AE893,VLOOKUP($AP893,BaseEqptCdF!$C$5:$R$161,16,FALSE)*$AC$3))</f>
        <v/>
      </c>
      <c r="BA893" s="3" t="str">
        <f>IF($L893="","",IF(SUM($AJ893:AN893)=0,$AE893,VLOOKUP($AP893,BaseEqptCdF!$C$5:$R$161,16,FALSE)*$AC$3))</f>
        <v/>
      </c>
      <c r="BB893" s="2">
        <f t="shared" si="119"/>
        <v>0</v>
      </c>
      <c r="BC893" s="3" t="str">
        <f>IF($L893="","",IF(SUM($AJ893:AJ893)=0,$AF893,IF(LEFT(VLOOKUP($AP893,BaseEqptCdF!$C$5:$E$161,3,FALSE),2)="SD",0,IF(LEFT(VLOOKUP($AP893,BaseEqptCdF!$C$5:$E$161,3,FALSE),2)="SB",1*52,VLOOKUP($AP893,BaseEqptCdF!$C$5:$S$161,12,FALSE)*0.2*300))))</f>
        <v/>
      </c>
      <c r="BD893" s="3" t="str">
        <f>IF($L893="","",IF(SUM($AJ893:AK893)=0,$AF893,IF(LEFT(VLOOKUP($AP893,BaseEqptCdF!$C$5:$E$161,3,FALSE),2)="SD",0,IF(LEFT(VLOOKUP($AP893,BaseEqptCdF!$C$5:$E$161,3,FALSE),2)="SB",1*52,VLOOKUP($AP893,BaseEqptCdF!$C$5:$S$161,12,FALSE)*0.2*300))))</f>
        <v/>
      </c>
      <c r="BE893" s="3" t="str">
        <f>IF($L893="","",IF(SUM($AJ893:AL893)=0,$AF893,IF(LEFT(VLOOKUP($AP893,BaseEqptCdF!$C$5:$E$161,3,FALSE),2)="SD",0,IF(LEFT(VLOOKUP($AP893,BaseEqptCdF!$C$5:$E$161,3,FALSE),2)="SB",1*52,VLOOKUP($AP893,BaseEqptCdF!$C$5:$S$161,12,FALSE)*0.2*300))))</f>
        <v/>
      </c>
      <c r="BF893" s="3" t="str">
        <f>IF($L893="","",IF(SUM($AJ893:AM893)=0,$AF893,IF(LEFT(VLOOKUP($AP893,BaseEqptCdF!$C$5:$E$161,3,FALSE),2)="SD",0,IF(LEFT(VLOOKUP($AP893,BaseEqptCdF!$C$5:$E$161,3,FALSE),2)="SB",1*52,VLOOKUP($AP893,BaseEqptCdF!$C$5:$S$161,12,FALSE)*0.2*300))))</f>
        <v/>
      </c>
      <c r="BG893" s="3" t="str">
        <f>IF($L893="","",IF(SUM($AJ893:AN893)=0,$AF893,IF(LEFT(VLOOKUP($AP893,BaseEqptCdF!$C$5:$E$161,3,FALSE),2)="SD",0,IF(LEFT(VLOOKUP($AP893,BaseEqptCdF!$C$5:$E$161,3,FALSE),2)="SB",1*52,VLOOKUP($AP893,BaseEqptCdF!$C$5:$S$161,12,FALSE)*0.2*300))))</f>
        <v/>
      </c>
      <c r="BH893" s="2">
        <f t="shared" si="120"/>
        <v>0</v>
      </c>
    </row>
    <row r="894" spans="1:60" x14ac:dyDescent="0.25">
      <c r="A894" s="296" t="str">
        <f t="array" ref="A894">IF($C894="","",INDEX(Prog!$B$8:$D$300,MATCH($C894,nivo1,0),1))</f>
        <v/>
      </c>
      <c r="B894" s="296" t="str">
        <f t="array" ref="B894">IF($C894="","",INDEX(Prog!$B$8:$D$300,MATCH($C894,nivo1,0),2))</f>
        <v/>
      </c>
      <c r="C894" s="273"/>
      <c r="D894" s="267"/>
      <c r="E894" s="273"/>
      <c r="F894" s="273"/>
      <c r="G894" s="273"/>
      <c r="H894" s="273"/>
      <c r="I894" s="273"/>
      <c r="J894" s="273"/>
      <c r="K894" s="274"/>
      <c r="L894" s="273"/>
      <c r="M894" s="273"/>
      <c r="N894" s="273"/>
      <c r="O894" s="275"/>
      <c r="P894" s="273"/>
      <c r="Q894" s="273"/>
      <c r="R894" s="273"/>
      <c r="S894" s="273"/>
      <c r="T894" s="276"/>
      <c r="U894" s="276"/>
      <c r="V894" s="276"/>
      <c r="W894" s="276"/>
      <c r="X894" s="277"/>
      <c r="Y894" s="278"/>
      <c r="AA894" s="8" t="str">
        <f>IF($L894="","",VLOOKUP($L894,BaseEqptCdF!$C$5:$E$161,2,FALSE))</f>
        <v/>
      </c>
      <c r="AB894" s="8" t="str">
        <f>IF($L894="","",VLOOKUP($L894,BaseEqptCdF!$C$5:$E$161,3,FALSE))</f>
        <v/>
      </c>
      <c r="AC894" s="7" t="str">
        <f>IF($L894="","",VLOOKUP($L894,BaseEqptCdF!$C$5:$I$161,6,FALSE))</f>
        <v/>
      </c>
      <c r="AD894" s="7" t="str">
        <f>IF($L894="","",VLOOKUP($L894,BaseEqptCdF!$C$5:$I$161,7,FALSE))</f>
        <v/>
      </c>
      <c r="AE894" s="3" t="str">
        <f>IF($L894="","",VLOOKUP($L894,BaseEqptCdF!$C$5:$R$161,16,FALSE)*$AC$3)</f>
        <v/>
      </c>
      <c r="AF894" s="3" t="str">
        <f>IF($L894="","",IF(LEFT($AB894,2)="SD",0,IF(LEFT($AB894,2)="SB",1*52,IF($N894=Prog!$P$17,VLOOKUP($L894,BaseEqptCdF!$C$5:$P$161,14,FALSE)*1*300,VLOOKUP($L894,BaseEqptCdF!$C$5:$P$161,12,FALSE)*0.2*300))))</f>
        <v/>
      </c>
      <c r="AG894" s="6" t="str">
        <f t="shared" si="114"/>
        <v/>
      </c>
      <c r="AH894" s="6">
        <f>IF($U894=Prog!$S$18,YEAR($X894),"")</f>
        <v>1900</v>
      </c>
      <c r="AI894" s="5" t="str">
        <f>IF(OR($AG894="",$U894=Prog!$S$18),"",IF(OR($U894=Prog!$S$17,$U894=Prog!$S$16),YEAR($X894),IF($AG894="ND","ND",$AI$8+$O894)))</f>
        <v/>
      </c>
      <c r="AJ894" s="3" t="str">
        <f t="shared" si="116"/>
        <v/>
      </c>
      <c r="AK894" s="3" t="str">
        <f t="shared" si="115"/>
        <v/>
      </c>
      <c r="AL894" s="3" t="str">
        <f t="shared" si="115"/>
        <v/>
      </c>
      <c r="AM894" s="3" t="str">
        <f t="shared" si="115"/>
        <v/>
      </c>
      <c r="AN894" s="3" t="str">
        <f t="shared" si="115"/>
        <v/>
      </c>
      <c r="AO894" s="2">
        <f t="shared" si="117"/>
        <v>0</v>
      </c>
      <c r="AP894" s="4"/>
      <c r="AQ894" s="3">
        <f>IF(AJ894=1,VLOOKUP($AP894,BaseEqptCdF!$C$5:$R$161,16,FALSE),0)</f>
        <v>0</v>
      </c>
      <c r="AR894" s="3">
        <f>IF(AK894=1,VLOOKUP($AP894,BaseEqptCdF!$C$5:$R$161,16,FALSE),0)</f>
        <v>0</v>
      </c>
      <c r="AS894" s="3">
        <f>IF(AL894=1,VLOOKUP($AP894,BaseEqptCdF!$C$5:$R$161,16,FALSE),0)</f>
        <v>0</v>
      </c>
      <c r="AT894" s="3">
        <f>IF(AM894=1,VLOOKUP($AP894,BaseEqptCdF!$C$5:$R$161,16,FALSE),0)</f>
        <v>0</v>
      </c>
      <c r="AU894" s="3">
        <f>IF(AN894=1,VLOOKUP($AP894,BaseEqptCdF!$C$5:$R$161,16,FALSE),0)</f>
        <v>0</v>
      </c>
      <c r="AV894" s="2">
        <f t="shared" si="118"/>
        <v>0</v>
      </c>
      <c r="AW894" s="3" t="str">
        <f>IF($L894="","",IF(SUM($AJ894:AJ894)=0,$AE894,VLOOKUP($AP894,BaseEqptCdF!$C$5:$R$161,16,FALSE)*$AC$3))</f>
        <v/>
      </c>
      <c r="AX894" s="3" t="str">
        <f>IF($L894="","",IF(SUM($AJ894:AK894)=0,$AE894,VLOOKUP($AP894,BaseEqptCdF!$C$5:$R$161,16,FALSE)*$AC$3))</f>
        <v/>
      </c>
      <c r="AY894" s="3" t="str">
        <f>IF($L894="","",IF(SUM($AJ894:AL894)=0,$AE894,VLOOKUP($AP894,BaseEqptCdF!$C$5:$R$161,16,FALSE)*$AC$3))</f>
        <v/>
      </c>
      <c r="AZ894" s="3" t="str">
        <f>IF($L894="","",IF(SUM($AJ894:AM894)=0,$AE894,VLOOKUP($AP894,BaseEqptCdF!$C$5:$R$161,16,FALSE)*$AC$3))</f>
        <v/>
      </c>
      <c r="BA894" s="3" t="str">
        <f>IF($L894="","",IF(SUM($AJ894:AN894)=0,$AE894,VLOOKUP($AP894,BaseEqptCdF!$C$5:$R$161,16,FALSE)*$AC$3))</f>
        <v/>
      </c>
      <c r="BB894" s="2">
        <f t="shared" si="119"/>
        <v>0</v>
      </c>
      <c r="BC894" s="3" t="str">
        <f>IF($L894="","",IF(SUM($AJ894:AJ894)=0,$AF894,IF(LEFT(VLOOKUP($AP894,BaseEqptCdF!$C$5:$E$161,3,FALSE),2)="SD",0,IF(LEFT(VLOOKUP($AP894,BaseEqptCdF!$C$5:$E$161,3,FALSE),2)="SB",1*52,VLOOKUP($AP894,BaseEqptCdF!$C$5:$S$161,12,FALSE)*0.2*300))))</f>
        <v/>
      </c>
      <c r="BD894" s="3" t="str">
        <f>IF($L894="","",IF(SUM($AJ894:AK894)=0,$AF894,IF(LEFT(VLOOKUP($AP894,BaseEqptCdF!$C$5:$E$161,3,FALSE),2)="SD",0,IF(LEFT(VLOOKUP($AP894,BaseEqptCdF!$C$5:$E$161,3,FALSE),2)="SB",1*52,VLOOKUP($AP894,BaseEqptCdF!$C$5:$S$161,12,FALSE)*0.2*300))))</f>
        <v/>
      </c>
      <c r="BE894" s="3" t="str">
        <f>IF($L894="","",IF(SUM($AJ894:AL894)=0,$AF894,IF(LEFT(VLOOKUP($AP894,BaseEqptCdF!$C$5:$E$161,3,FALSE),2)="SD",0,IF(LEFT(VLOOKUP($AP894,BaseEqptCdF!$C$5:$E$161,3,FALSE),2)="SB",1*52,VLOOKUP($AP894,BaseEqptCdF!$C$5:$S$161,12,FALSE)*0.2*300))))</f>
        <v/>
      </c>
      <c r="BF894" s="3" t="str">
        <f>IF($L894="","",IF(SUM($AJ894:AM894)=0,$AF894,IF(LEFT(VLOOKUP($AP894,BaseEqptCdF!$C$5:$E$161,3,FALSE),2)="SD",0,IF(LEFT(VLOOKUP($AP894,BaseEqptCdF!$C$5:$E$161,3,FALSE),2)="SB",1*52,VLOOKUP($AP894,BaseEqptCdF!$C$5:$S$161,12,FALSE)*0.2*300))))</f>
        <v/>
      </c>
      <c r="BG894" s="3" t="str">
        <f>IF($L894="","",IF(SUM($AJ894:AN894)=0,$AF894,IF(LEFT(VLOOKUP($AP894,BaseEqptCdF!$C$5:$E$161,3,FALSE),2)="SD",0,IF(LEFT(VLOOKUP($AP894,BaseEqptCdF!$C$5:$E$161,3,FALSE),2)="SB",1*52,VLOOKUP($AP894,BaseEqptCdF!$C$5:$S$161,12,FALSE)*0.2*300))))</f>
        <v/>
      </c>
      <c r="BH894" s="2">
        <f t="shared" si="120"/>
        <v>0</v>
      </c>
    </row>
    <row r="895" spans="1:60" x14ac:dyDescent="0.25">
      <c r="A895" s="296" t="str">
        <f t="array" ref="A895">IF($C895="","",INDEX(Prog!$B$8:$D$300,MATCH($C895,nivo1,0),1))</f>
        <v/>
      </c>
      <c r="B895" s="296" t="str">
        <f t="array" ref="B895">IF($C895="","",INDEX(Prog!$B$8:$D$300,MATCH($C895,nivo1,0),2))</f>
        <v/>
      </c>
      <c r="C895" s="273"/>
      <c r="D895" s="267"/>
      <c r="E895" s="273"/>
      <c r="F895" s="273"/>
      <c r="G895" s="273"/>
      <c r="H895" s="273"/>
      <c r="I895" s="273"/>
      <c r="J895" s="273"/>
      <c r="K895" s="274"/>
      <c r="L895" s="273"/>
      <c r="M895" s="273"/>
      <c r="N895" s="273"/>
      <c r="O895" s="275"/>
      <c r="P895" s="273"/>
      <c r="Q895" s="273"/>
      <c r="R895" s="273"/>
      <c r="S895" s="273"/>
      <c r="T895" s="276"/>
      <c r="U895" s="276"/>
      <c r="V895" s="276"/>
      <c r="W895" s="276"/>
      <c r="X895" s="277"/>
      <c r="Y895" s="278"/>
      <c r="AA895" s="8" t="str">
        <f>IF($L895="","",VLOOKUP($L895,BaseEqptCdF!$C$5:$E$161,2,FALSE))</f>
        <v/>
      </c>
      <c r="AB895" s="8" t="str">
        <f>IF($L895="","",VLOOKUP($L895,BaseEqptCdF!$C$5:$E$161,3,FALSE))</f>
        <v/>
      </c>
      <c r="AC895" s="7" t="str">
        <f>IF($L895="","",VLOOKUP($L895,BaseEqptCdF!$C$5:$I$161,6,FALSE))</f>
        <v/>
      </c>
      <c r="AD895" s="7" t="str">
        <f>IF($L895="","",VLOOKUP($L895,BaseEqptCdF!$C$5:$I$161,7,FALSE))</f>
        <v/>
      </c>
      <c r="AE895" s="3" t="str">
        <f>IF($L895="","",VLOOKUP($L895,BaseEqptCdF!$C$5:$R$161,16,FALSE)*$AC$3)</f>
        <v/>
      </c>
      <c r="AF895" s="3" t="str">
        <f>IF($L895="","",IF(LEFT($AB895,2)="SD",0,IF(LEFT($AB895,2)="SB",1*52,IF($N895=Prog!$P$17,VLOOKUP($L895,BaseEqptCdF!$C$5:$P$161,14,FALSE)*1*300,VLOOKUP($L895,BaseEqptCdF!$C$5:$P$161,12,FALSE)*0.2*300))))</f>
        <v/>
      </c>
      <c r="AG895" s="6" t="str">
        <f t="shared" si="114"/>
        <v/>
      </c>
      <c r="AH895" s="6">
        <f>IF($U895=Prog!$S$18,YEAR($X895),"")</f>
        <v>1900</v>
      </c>
      <c r="AI895" s="5" t="str">
        <f>IF(OR($AG895="",$U895=Prog!$S$18),"",IF(OR($U895=Prog!$S$17,$U895=Prog!$S$16),YEAR($X895),IF($AG895="ND","ND",$AI$8+$O895)))</f>
        <v/>
      </c>
      <c r="AJ895" s="3" t="str">
        <f t="shared" si="116"/>
        <v/>
      </c>
      <c r="AK895" s="3" t="str">
        <f t="shared" si="115"/>
        <v/>
      </c>
      <c r="AL895" s="3" t="str">
        <f t="shared" si="115"/>
        <v/>
      </c>
      <c r="AM895" s="3" t="str">
        <f t="shared" si="115"/>
        <v/>
      </c>
      <c r="AN895" s="3" t="str">
        <f t="shared" si="115"/>
        <v/>
      </c>
      <c r="AO895" s="2">
        <f t="shared" si="117"/>
        <v>0</v>
      </c>
      <c r="AP895" s="4"/>
      <c r="AQ895" s="3">
        <f>IF(AJ895=1,VLOOKUP($AP895,BaseEqptCdF!$C$5:$R$161,16,FALSE),0)</f>
        <v>0</v>
      </c>
      <c r="AR895" s="3">
        <f>IF(AK895=1,VLOOKUP($AP895,BaseEqptCdF!$C$5:$R$161,16,FALSE),0)</f>
        <v>0</v>
      </c>
      <c r="AS895" s="3">
        <f>IF(AL895=1,VLOOKUP($AP895,BaseEqptCdF!$C$5:$R$161,16,FALSE),0)</f>
        <v>0</v>
      </c>
      <c r="AT895" s="3">
        <f>IF(AM895=1,VLOOKUP($AP895,BaseEqptCdF!$C$5:$R$161,16,FALSE),0)</f>
        <v>0</v>
      </c>
      <c r="AU895" s="3">
        <f>IF(AN895=1,VLOOKUP($AP895,BaseEqptCdF!$C$5:$R$161,16,FALSE),0)</f>
        <v>0</v>
      </c>
      <c r="AV895" s="2">
        <f t="shared" si="118"/>
        <v>0</v>
      </c>
      <c r="AW895" s="3" t="str">
        <f>IF($L895="","",IF(SUM($AJ895:AJ895)=0,$AE895,VLOOKUP($AP895,BaseEqptCdF!$C$5:$R$161,16,FALSE)*$AC$3))</f>
        <v/>
      </c>
      <c r="AX895" s="3" t="str">
        <f>IF($L895="","",IF(SUM($AJ895:AK895)=0,$AE895,VLOOKUP($AP895,BaseEqptCdF!$C$5:$R$161,16,FALSE)*$AC$3))</f>
        <v/>
      </c>
      <c r="AY895" s="3" t="str">
        <f>IF($L895="","",IF(SUM($AJ895:AL895)=0,$AE895,VLOOKUP($AP895,BaseEqptCdF!$C$5:$R$161,16,FALSE)*$AC$3))</f>
        <v/>
      </c>
      <c r="AZ895" s="3" t="str">
        <f>IF($L895="","",IF(SUM($AJ895:AM895)=0,$AE895,VLOOKUP($AP895,BaseEqptCdF!$C$5:$R$161,16,FALSE)*$AC$3))</f>
        <v/>
      </c>
      <c r="BA895" s="3" t="str">
        <f>IF($L895="","",IF(SUM($AJ895:AN895)=0,$AE895,VLOOKUP($AP895,BaseEqptCdF!$C$5:$R$161,16,FALSE)*$AC$3))</f>
        <v/>
      </c>
      <c r="BB895" s="2">
        <f t="shared" si="119"/>
        <v>0</v>
      </c>
      <c r="BC895" s="3" t="str">
        <f>IF($L895="","",IF(SUM($AJ895:AJ895)=0,$AF895,IF(LEFT(VLOOKUP($AP895,BaseEqptCdF!$C$5:$E$161,3,FALSE),2)="SD",0,IF(LEFT(VLOOKUP($AP895,BaseEqptCdF!$C$5:$E$161,3,FALSE),2)="SB",1*52,VLOOKUP($AP895,BaseEqptCdF!$C$5:$S$161,12,FALSE)*0.2*300))))</f>
        <v/>
      </c>
      <c r="BD895" s="3" t="str">
        <f>IF($L895="","",IF(SUM($AJ895:AK895)=0,$AF895,IF(LEFT(VLOOKUP($AP895,BaseEqptCdF!$C$5:$E$161,3,FALSE),2)="SD",0,IF(LEFT(VLOOKUP($AP895,BaseEqptCdF!$C$5:$E$161,3,FALSE),2)="SB",1*52,VLOOKUP($AP895,BaseEqptCdF!$C$5:$S$161,12,FALSE)*0.2*300))))</f>
        <v/>
      </c>
      <c r="BE895" s="3" t="str">
        <f>IF($L895="","",IF(SUM($AJ895:AL895)=0,$AF895,IF(LEFT(VLOOKUP($AP895,BaseEqptCdF!$C$5:$E$161,3,FALSE),2)="SD",0,IF(LEFT(VLOOKUP($AP895,BaseEqptCdF!$C$5:$E$161,3,FALSE),2)="SB",1*52,VLOOKUP($AP895,BaseEqptCdF!$C$5:$S$161,12,FALSE)*0.2*300))))</f>
        <v/>
      </c>
      <c r="BF895" s="3" t="str">
        <f>IF($L895="","",IF(SUM($AJ895:AM895)=0,$AF895,IF(LEFT(VLOOKUP($AP895,BaseEqptCdF!$C$5:$E$161,3,FALSE),2)="SD",0,IF(LEFT(VLOOKUP($AP895,BaseEqptCdF!$C$5:$E$161,3,FALSE),2)="SB",1*52,VLOOKUP($AP895,BaseEqptCdF!$C$5:$S$161,12,FALSE)*0.2*300))))</f>
        <v/>
      </c>
      <c r="BG895" s="3" t="str">
        <f>IF($L895="","",IF(SUM($AJ895:AN895)=0,$AF895,IF(LEFT(VLOOKUP($AP895,BaseEqptCdF!$C$5:$E$161,3,FALSE),2)="SD",0,IF(LEFT(VLOOKUP($AP895,BaseEqptCdF!$C$5:$E$161,3,FALSE),2)="SB",1*52,VLOOKUP($AP895,BaseEqptCdF!$C$5:$S$161,12,FALSE)*0.2*300))))</f>
        <v/>
      </c>
      <c r="BH895" s="2">
        <f t="shared" si="120"/>
        <v>0</v>
      </c>
    </row>
    <row r="896" spans="1:60" x14ac:dyDescent="0.25">
      <c r="A896" s="296" t="str">
        <f t="array" ref="A896">IF($C896="","",INDEX(Prog!$B$8:$D$300,MATCH($C896,nivo1,0),1))</f>
        <v/>
      </c>
      <c r="B896" s="296" t="str">
        <f t="array" ref="B896">IF($C896="","",INDEX(Prog!$B$8:$D$300,MATCH($C896,nivo1,0),2))</f>
        <v/>
      </c>
      <c r="C896" s="273"/>
      <c r="D896" s="267"/>
      <c r="E896" s="273"/>
      <c r="F896" s="273"/>
      <c r="G896" s="273"/>
      <c r="H896" s="273"/>
      <c r="I896" s="273"/>
      <c r="J896" s="273"/>
      <c r="K896" s="274"/>
      <c r="L896" s="273"/>
      <c r="M896" s="273"/>
      <c r="N896" s="273"/>
      <c r="O896" s="275"/>
      <c r="P896" s="273"/>
      <c r="Q896" s="273"/>
      <c r="R896" s="273"/>
      <c r="S896" s="273"/>
      <c r="T896" s="276"/>
      <c r="U896" s="276"/>
      <c r="V896" s="276"/>
      <c r="W896" s="276"/>
      <c r="X896" s="277"/>
      <c r="Y896" s="278"/>
      <c r="AA896" s="8" t="str">
        <f>IF($L896="","",VLOOKUP($L896,BaseEqptCdF!$C$5:$E$161,2,FALSE))</f>
        <v/>
      </c>
      <c r="AB896" s="8" t="str">
        <f>IF($L896="","",VLOOKUP($L896,BaseEqptCdF!$C$5:$E$161,3,FALSE))</f>
        <v/>
      </c>
      <c r="AC896" s="7" t="str">
        <f>IF($L896="","",VLOOKUP($L896,BaseEqptCdF!$C$5:$I$161,6,FALSE))</f>
        <v/>
      </c>
      <c r="AD896" s="7" t="str">
        <f>IF($L896="","",VLOOKUP($L896,BaseEqptCdF!$C$5:$I$161,7,FALSE))</f>
        <v/>
      </c>
      <c r="AE896" s="3" t="str">
        <f>IF($L896="","",VLOOKUP($L896,BaseEqptCdF!$C$5:$R$161,16,FALSE)*$AC$3)</f>
        <v/>
      </c>
      <c r="AF896" s="3" t="str">
        <f>IF($L896="","",IF(LEFT($AB896,2)="SD",0,IF(LEFT($AB896,2)="SB",1*52,IF($N896=Prog!$P$17,VLOOKUP($L896,BaseEqptCdF!$C$5:$P$161,14,FALSE)*1*300,VLOOKUP($L896,BaseEqptCdF!$C$5:$P$161,12,FALSE)*0.2*300))))</f>
        <v/>
      </c>
      <c r="AG896" s="6" t="str">
        <f t="shared" si="114"/>
        <v/>
      </c>
      <c r="AH896" s="6">
        <f>IF($U896=Prog!$S$18,YEAR($X896),"")</f>
        <v>1900</v>
      </c>
      <c r="AI896" s="5" t="str">
        <f>IF(OR($AG896="",$U896=Prog!$S$18),"",IF(OR($U896=Prog!$S$17,$U896=Prog!$S$16),YEAR($X896),IF($AG896="ND","ND",$AI$8+$O896)))</f>
        <v/>
      </c>
      <c r="AJ896" s="3" t="str">
        <f t="shared" si="116"/>
        <v/>
      </c>
      <c r="AK896" s="3" t="str">
        <f t="shared" si="115"/>
        <v/>
      </c>
      <c r="AL896" s="3" t="str">
        <f t="shared" si="115"/>
        <v/>
      </c>
      <c r="AM896" s="3" t="str">
        <f t="shared" si="115"/>
        <v/>
      </c>
      <c r="AN896" s="3" t="str">
        <f t="shared" si="115"/>
        <v/>
      </c>
      <c r="AO896" s="2">
        <f t="shared" si="117"/>
        <v>0</v>
      </c>
      <c r="AP896" s="4"/>
      <c r="AQ896" s="3">
        <f>IF(AJ896=1,VLOOKUP($AP896,BaseEqptCdF!$C$5:$R$161,16,FALSE),0)</f>
        <v>0</v>
      </c>
      <c r="AR896" s="3">
        <f>IF(AK896=1,VLOOKUP($AP896,BaseEqptCdF!$C$5:$R$161,16,FALSE),0)</f>
        <v>0</v>
      </c>
      <c r="AS896" s="3">
        <f>IF(AL896=1,VLOOKUP($AP896,BaseEqptCdF!$C$5:$R$161,16,FALSE),0)</f>
        <v>0</v>
      </c>
      <c r="AT896" s="3">
        <f>IF(AM896=1,VLOOKUP($AP896,BaseEqptCdF!$C$5:$R$161,16,FALSE),0)</f>
        <v>0</v>
      </c>
      <c r="AU896" s="3">
        <f>IF(AN896=1,VLOOKUP($AP896,BaseEqptCdF!$C$5:$R$161,16,FALSE),0)</f>
        <v>0</v>
      </c>
      <c r="AV896" s="2">
        <f t="shared" si="118"/>
        <v>0</v>
      </c>
      <c r="AW896" s="3" t="str">
        <f>IF($L896="","",IF(SUM($AJ896:AJ896)=0,$AE896,VLOOKUP($AP896,BaseEqptCdF!$C$5:$R$161,16,FALSE)*$AC$3))</f>
        <v/>
      </c>
      <c r="AX896" s="3" t="str">
        <f>IF($L896="","",IF(SUM($AJ896:AK896)=0,$AE896,VLOOKUP($AP896,BaseEqptCdF!$C$5:$R$161,16,FALSE)*$AC$3))</f>
        <v/>
      </c>
      <c r="AY896" s="3" t="str">
        <f>IF($L896="","",IF(SUM($AJ896:AL896)=0,$AE896,VLOOKUP($AP896,BaseEqptCdF!$C$5:$R$161,16,FALSE)*$AC$3))</f>
        <v/>
      </c>
      <c r="AZ896" s="3" t="str">
        <f>IF($L896="","",IF(SUM($AJ896:AM896)=0,$AE896,VLOOKUP($AP896,BaseEqptCdF!$C$5:$R$161,16,FALSE)*$AC$3))</f>
        <v/>
      </c>
      <c r="BA896" s="3" t="str">
        <f>IF($L896="","",IF(SUM($AJ896:AN896)=0,$AE896,VLOOKUP($AP896,BaseEqptCdF!$C$5:$R$161,16,FALSE)*$AC$3))</f>
        <v/>
      </c>
      <c r="BB896" s="2">
        <f t="shared" si="119"/>
        <v>0</v>
      </c>
      <c r="BC896" s="3" t="str">
        <f>IF($L896="","",IF(SUM($AJ896:AJ896)=0,$AF896,IF(LEFT(VLOOKUP($AP896,BaseEqptCdF!$C$5:$E$161,3,FALSE),2)="SD",0,IF(LEFT(VLOOKUP($AP896,BaseEqptCdF!$C$5:$E$161,3,FALSE),2)="SB",1*52,VLOOKUP($AP896,BaseEqptCdF!$C$5:$S$161,12,FALSE)*0.2*300))))</f>
        <v/>
      </c>
      <c r="BD896" s="3" t="str">
        <f>IF($L896="","",IF(SUM($AJ896:AK896)=0,$AF896,IF(LEFT(VLOOKUP($AP896,BaseEqptCdF!$C$5:$E$161,3,FALSE),2)="SD",0,IF(LEFT(VLOOKUP($AP896,BaseEqptCdF!$C$5:$E$161,3,FALSE),2)="SB",1*52,VLOOKUP($AP896,BaseEqptCdF!$C$5:$S$161,12,FALSE)*0.2*300))))</f>
        <v/>
      </c>
      <c r="BE896" s="3" t="str">
        <f>IF($L896="","",IF(SUM($AJ896:AL896)=0,$AF896,IF(LEFT(VLOOKUP($AP896,BaseEqptCdF!$C$5:$E$161,3,FALSE),2)="SD",0,IF(LEFT(VLOOKUP($AP896,BaseEqptCdF!$C$5:$E$161,3,FALSE),2)="SB",1*52,VLOOKUP($AP896,BaseEqptCdF!$C$5:$S$161,12,FALSE)*0.2*300))))</f>
        <v/>
      </c>
      <c r="BF896" s="3" t="str">
        <f>IF($L896="","",IF(SUM($AJ896:AM896)=0,$AF896,IF(LEFT(VLOOKUP($AP896,BaseEqptCdF!$C$5:$E$161,3,FALSE),2)="SD",0,IF(LEFT(VLOOKUP($AP896,BaseEqptCdF!$C$5:$E$161,3,FALSE),2)="SB",1*52,VLOOKUP($AP896,BaseEqptCdF!$C$5:$S$161,12,FALSE)*0.2*300))))</f>
        <v/>
      </c>
      <c r="BG896" s="3" t="str">
        <f>IF($L896="","",IF(SUM($AJ896:AN896)=0,$AF896,IF(LEFT(VLOOKUP($AP896,BaseEqptCdF!$C$5:$E$161,3,FALSE),2)="SD",0,IF(LEFT(VLOOKUP($AP896,BaseEqptCdF!$C$5:$E$161,3,FALSE),2)="SB",1*52,VLOOKUP($AP896,BaseEqptCdF!$C$5:$S$161,12,FALSE)*0.2*300))))</f>
        <v/>
      </c>
      <c r="BH896" s="2">
        <f t="shared" si="120"/>
        <v>0</v>
      </c>
    </row>
    <row r="897" spans="1:60" x14ac:dyDescent="0.25">
      <c r="A897" s="296" t="str">
        <f t="array" ref="A897">IF($C897="","",INDEX(Prog!$B$8:$D$300,MATCH($C897,nivo1,0),1))</f>
        <v/>
      </c>
      <c r="B897" s="296" t="str">
        <f t="array" ref="B897">IF($C897="","",INDEX(Prog!$B$8:$D$300,MATCH($C897,nivo1,0),2))</f>
        <v/>
      </c>
      <c r="C897" s="273"/>
      <c r="D897" s="267"/>
      <c r="E897" s="273"/>
      <c r="F897" s="273"/>
      <c r="G897" s="273"/>
      <c r="H897" s="273"/>
      <c r="I897" s="273"/>
      <c r="J897" s="273"/>
      <c r="K897" s="274"/>
      <c r="L897" s="273"/>
      <c r="M897" s="273"/>
      <c r="N897" s="273"/>
      <c r="O897" s="275"/>
      <c r="P897" s="273"/>
      <c r="Q897" s="273"/>
      <c r="R897" s="273"/>
      <c r="S897" s="273"/>
      <c r="T897" s="276"/>
      <c r="U897" s="276"/>
      <c r="V897" s="276"/>
      <c r="W897" s="276"/>
      <c r="X897" s="277"/>
      <c r="Y897" s="278"/>
      <c r="AA897" s="8" t="str">
        <f>IF($L897="","",VLOOKUP($L897,BaseEqptCdF!$C$5:$E$161,2,FALSE))</f>
        <v/>
      </c>
      <c r="AB897" s="8" t="str">
        <f>IF($L897="","",VLOOKUP($L897,BaseEqptCdF!$C$5:$E$161,3,FALSE))</f>
        <v/>
      </c>
      <c r="AC897" s="7" t="str">
        <f>IF($L897="","",VLOOKUP($L897,BaseEqptCdF!$C$5:$I$161,6,FALSE))</f>
        <v/>
      </c>
      <c r="AD897" s="7" t="str">
        <f>IF($L897="","",VLOOKUP($L897,BaseEqptCdF!$C$5:$I$161,7,FALSE))</f>
        <v/>
      </c>
      <c r="AE897" s="3" t="str">
        <f>IF($L897="","",VLOOKUP($L897,BaseEqptCdF!$C$5:$R$161,16,FALSE)*$AC$3)</f>
        <v/>
      </c>
      <c r="AF897" s="3" t="str">
        <f>IF($L897="","",IF(LEFT($AB897,2)="SD",0,IF(LEFT($AB897,2)="SB",1*52,IF($N897=Prog!$P$17,VLOOKUP($L897,BaseEqptCdF!$C$5:$P$161,14,FALSE)*1*300,VLOOKUP($L897,BaseEqptCdF!$C$5:$P$161,12,FALSE)*0.2*300))))</f>
        <v/>
      </c>
      <c r="AG897" s="6" t="str">
        <f t="shared" si="114"/>
        <v/>
      </c>
      <c r="AH897" s="6">
        <f>IF($U897=Prog!$S$18,YEAR($X897),"")</f>
        <v>1900</v>
      </c>
      <c r="AI897" s="5" t="str">
        <f>IF(OR($AG897="",$U897=Prog!$S$18),"",IF(OR($U897=Prog!$S$17,$U897=Prog!$S$16),YEAR($X897),IF($AG897="ND","ND",$AI$8+$O897)))</f>
        <v/>
      </c>
      <c r="AJ897" s="3" t="str">
        <f t="shared" si="116"/>
        <v/>
      </c>
      <c r="AK897" s="3" t="str">
        <f t="shared" si="115"/>
        <v/>
      </c>
      <c r="AL897" s="3" t="str">
        <f t="shared" si="115"/>
        <v/>
      </c>
      <c r="AM897" s="3" t="str">
        <f t="shared" si="115"/>
        <v/>
      </c>
      <c r="AN897" s="3" t="str">
        <f t="shared" si="115"/>
        <v/>
      </c>
      <c r="AO897" s="2">
        <f t="shared" si="117"/>
        <v>0</v>
      </c>
      <c r="AP897" s="4"/>
      <c r="AQ897" s="3">
        <f>IF(AJ897=1,VLOOKUP($AP897,BaseEqptCdF!$C$5:$R$161,16,FALSE),0)</f>
        <v>0</v>
      </c>
      <c r="AR897" s="3">
        <f>IF(AK897=1,VLOOKUP($AP897,BaseEqptCdF!$C$5:$R$161,16,FALSE),0)</f>
        <v>0</v>
      </c>
      <c r="AS897" s="3">
        <f>IF(AL897=1,VLOOKUP($AP897,BaseEqptCdF!$C$5:$R$161,16,FALSE),0)</f>
        <v>0</v>
      </c>
      <c r="AT897" s="3">
        <f>IF(AM897=1,VLOOKUP($AP897,BaseEqptCdF!$C$5:$R$161,16,FALSE),0)</f>
        <v>0</v>
      </c>
      <c r="AU897" s="3">
        <f>IF(AN897=1,VLOOKUP($AP897,BaseEqptCdF!$C$5:$R$161,16,FALSE),0)</f>
        <v>0</v>
      </c>
      <c r="AV897" s="2">
        <f t="shared" si="118"/>
        <v>0</v>
      </c>
      <c r="AW897" s="3" t="str">
        <f>IF($L897="","",IF(SUM($AJ897:AJ897)=0,$AE897,VLOOKUP($AP897,BaseEqptCdF!$C$5:$R$161,16,FALSE)*$AC$3))</f>
        <v/>
      </c>
      <c r="AX897" s="3" t="str">
        <f>IF($L897="","",IF(SUM($AJ897:AK897)=0,$AE897,VLOOKUP($AP897,BaseEqptCdF!$C$5:$R$161,16,FALSE)*$AC$3))</f>
        <v/>
      </c>
      <c r="AY897" s="3" t="str">
        <f>IF($L897="","",IF(SUM($AJ897:AL897)=0,$AE897,VLOOKUP($AP897,BaseEqptCdF!$C$5:$R$161,16,FALSE)*$AC$3))</f>
        <v/>
      </c>
      <c r="AZ897" s="3" t="str">
        <f>IF($L897="","",IF(SUM($AJ897:AM897)=0,$AE897,VLOOKUP($AP897,BaseEqptCdF!$C$5:$R$161,16,FALSE)*$AC$3))</f>
        <v/>
      </c>
      <c r="BA897" s="3" t="str">
        <f>IF($L897="","",IF(SUM($AJ897:AN897)=0,$AE897,VLOOKUP($AP897,BaseEqptCdF!$C$5:$R$161,16,FALSE)*$AC$3))</f>
        <v/>
      </c>
      <c r="BB897" s="2">
        <f t="shared" si="119"/>
        <v>0</v>
      </c>
      <c r="BC897" s="3" t="str">
        <f>IF($L897="","",IF(SUM($AJ897:AJ897)=0,$AF897,IF(LEFT(VLOOKUP($AP897,BaseEqptCdF!$C$5:$E$161,3,FALSE),2)="SD",0,IF(LEFT(VLOOKUP($AP897,BaseEqptCdF!$C$5:$E$161,3,FALSE),2)="SB",1*52,VLOOKUP($AP897,BaseEqptCdF!$C$5:$S$161,12,FALSE)*0.2*300))))</f>
        <v/>
      </c>
      <c r="BD897" s="3" t="str">
        <f>IF($L897="","",IF(SUM($AJ897:AK897)=0,$AF897,IF(LEFT(VLOOKUP($AP897,BaseEqptCdF!$C$5:$E$161,3,FALSE),2)="SD",0,IF(LEFT(VLOOKUP($AP897,BaseEqptCdF!$C$5:$E$161,3,FALSE),2)="SB",1*52,VLOOKUP($AP897,BaseEqptCdF!$C$5:$S$161,12,FALSE)*0.2*300))))</f>
        <v/>
      </c>
      <c r="BE897" s="3" t="str">
        <f>IF($L897="","",IF(SUM($AJ897:AL897)=0,$AF897,IF(LEFT(VLOOKUP($AP897,BaseEqptCdF!$C$5:$E$161,3,FALSE),2)="SD",0,IF(LEFT(VLOOKUP($AP897,BaseEqptCdF!$C$5:$E$161,3,FALSE),2)="SB",1*52,VLOOKUP($AP897,BaseEqptCdF!$C$5:$S$161,12,FALSE)*0.2*300))))</f>
        <v/>
      </c>
      <c r="BF897" s="3" t="str">
        <f>IF($L897="","",IF(SUM($AJ897:AM897)=0,$AF897,IF(LEFT(VLOOKUP($AP897,BaseEqptCdF!$C$5:$E$161,3,FALSE),2)="SD",0,IF(LEFT(VLOOKUP($AP897,BaseEqptCdF!$C$5:$E$161,3,FALSE),2)="SB",1*52,VLOOKUP($AP897,BaseEqptCdF!$C$5:$S$161,12,FALSE)*0.2*300))))</f>
        <v/>
      </c>
      <c r="BG897" s="3" t="str">
        <f>IF($L897="","",IF(SUM($AJ897:AN897)=0,$AF897,IF(LEFT(VLOOKUP($AP897,BaseEqptCdF!$C$5:$E$161,3,FALSE),2)="SD",0,IF(LEFT(VLOOKUP($AP897,BaseEqptCdF!$C$5:$E$161,3,FALSE),2)="SB",1*52,VLOOKUP($AP897,BaseEqptCdF!$C$5:$S$161,12,FALSE)*0.2*300))))</f>
        <v/>
      </c>
      <c r="BH897" s="2">
        <f t="shared" si="120"/>
        <v>0</v>
      </c>
    </row>
    <row r="898" spans="1:60" x14ac:dyDescent="0.25">
      <c r="A898" s="296" t="str">
        <f t="array" ref="A898">IF($C898="","",INDEX(Prog!$B$8:$D$300,MATCH($C898,nivo1,0),1))</f>
        <v/>
      </c>
      <c r="B898" s="296" t="str">
        <f t="array" ref="B898">IF($C898="","",INDEX(Prog!$B$8:$D$300,MATCH($C898,nivo1,0),2))</f>
        <v/>
      </c>
      <c r="C898" s="273"/>
      <c r="D898" s="267"/>
      <c r="E898" s="273"/>
      <c r="F898" s="273"/>
      <c r="G898" s="273"/>
      <c r="H898" s="273"/>
      <c r="I898" s="273"/>
      <c r="J898" s="273"/>
      <c r="K898" s="274"/>
      <c r="L898" s="273"/>
      <c r="M898" s="273"/>
      <c r="N898" s="273"/>
      <c r="O898" s="275"/>
      <c r="P898" s="273"/>
      <c r="Q898" s="273"/>
      <c r="R898" s="273"/>
      <c r="S898" s="273"/>
      <c r="T898" s="276"/>
      <c r="U898" s="276"/>
      <c r="V898" s="276"/>
      <c r="W898" s="276"/>
      <c r="X898" s="277"/>
      <c r="Y898" s="278"/>
      <c r="AA898" s="8" t="str">
        <f>IF($L898="","",VLOOKUP($L898,BaseEqptCdF!$C$5:$E$161,2,FALSE))</f>
        <v/>
      </c>
      <c r="AB898" s="8" t="str">
        <f>IF($L898="","",VLOOKUP($L898,BaseEqptCdF!$C$5:$E$161,3,FALSE))</f>
        <v/>
      </c>
      <c r="AC898" s="7" t="str">
        <f>IF($L898="","",VLOOKUP($L898,BaseEqptCdF!$C$5:$I$161,6,FALSE))</f>
        <v/>
      </c>
      <c r="AD898" s="7" t="str">
        <f>IF($L898="","",VLOOKUP($L898,BaseEqptCdF!$C$5:$I$161,7,FALSE))</f>
        <v/>
      </c>
      <c r="AE898" s="3" t="str">
        <f>IF($L898="","",VLOOKUP($L898,BaseEqptCdF!$C$5:$R$161,16,FALSE)*$AC$3)</f>
        <v/>
      </c>
      <c r="AF898" s="3" t="str">
        <f>IF($L898="","",IF(LEFT($AB898,2)="SD",0,IF(LEFT($AB898,2)="SB",1*52,IF($N898=Prog!$P$17,VLOOKUP($L898,BaseEqptCdF!$C$5:$P$161,14,FALSE)*1*300,VLOOKUP($L898,BaseEqptCdF!$C$5:$P$161,12,FALSE)*0.2*300))))</f>
        <v/>
      </c>
      <c r="AG898" s="6" t="str">
        <f t="shared" si="114"/>
        <v/>
      </c>
      <c r="AH898" s="6">
        <f>IF($U898=Prog!$S$18,YEAR($X898),"")</f>
        <v>1900</v>
      </c>
      <c r="AI898" s="5" t="str">
        <f>IF(OR($AG898="",$U898=Prog!$S$18),"",IF(OR($U898=Prog!$S$17,$U898=Prog!$S$16),YEAR($X898),IF($AG898="ND","ND",$AI$8+$O898)))</f>
        <v/>
      </c>
      <c r="AJ898" s="3" t="str">
        <f t="shared" si="116"/>
        <v/>
      </c>
      <c r="AK898" s="3" t="str">
        <f t="shared" si="115"/>
        <v/>
      </c>
      <c r="AL898" s="3" t="str">
        <f t="shared" si="115"/>
        <v/>
      </c>
      <c r="AM898" s="3" t="str">
        <f t="shared" si="115"/>
        <v/>
      </c>
      <c r="AN898" s="3" t="str">
        <f t="shared" si="115"/>
        <v/>
      </c>
      <c r="AO898" s="2">
        <f t="shared" si="117"/>
        <v>0</v>
      </c>
      <c r="AP898" s="4"/>
      <c r="AQ898" s="3">
        <f>IF(AJ898=1,VLOOKUP($AP898,BaseEqptCdF!$C$5:$R$161,16,FALSE),0)</f>
        <v>0</v>
      </c>
      <c r="AR898" s="3">
        <f>IF(AK898=1,VLOOKUP($AP898,BaseEqptCdF!$C$5:$R$161,16,FALSE),0)</f>
        <v>0</v>
      </c>
      <c r="AS898" s="3">
        <f>IF(AL898=1,VLOOKUP($AP898,BaseEqptCdF!$C$5:$R$161,16,FALSE),0)</f>
        <v>0</v>
      </c>
      <c r="AT898" s="3">
        <f>IF(AM898=1,VLOOKUP($AP898,BaseEqptCdF!$C$5:$R$161,16,FALSE),0)</f>
        <v>0</v>
      </c>
      <c r="AU898" s="3">
        <f>IF(AN898=1,VLOOKUP($AP898,BaseEqptCdF!$C$5:$R$161,16,FALSE),0)</f>
        <v>0</v>
      </c>
      <c r="AV898" s="2">
        <f t="shared" si="118"/>
        <v>0</v>
      </c>
      <c r="AW898" s="3" t="str">
        <f>IF($L898="","",IF(SUM($AJ898:AJ898)=0,$AE898,VLOOKUP($AP898,BaseEqptCdF!$C$5:$R$161,16,FALSE)*$AC$3))</f>
        <v/>
      </c>
      <c r="AX898" s="3" t="str">
        <f>IF($L898="","",IF(SUM($AJ898:AK898)=0,$AE898,VLOOKUP($AP898,BaseEqptCdF!$C$5:$R$161,16,FALSE)*$AC$3))</f>
        <v/>
      </c>
      <c r="AY898" s="3" t="str">
        <f>IF($L898="","",IF(SUM($AJ898:AL898)=0,$AE898,VLOOKUP($AP898,BaseEqptCdF!$C$5:$R$161,16,FALSE)*$AC$3))</f>
        <v/>
      </c>
      <c r="AZ898" s="3" t="str">
        <f>IF($L898="","",IF(SUM($AJ898:AM898)=0,$AE898,VLOOKUP($AP898,BaseEqptCdF!$C$5:$R$161,16,FALSE)*$AC$3))</f>
        <v/>
      </c>
      <c r="BA898" s="3" t="str">
        <f>IF($L898="","",IF(SUM($AJ898:AN898)=0,$AE898,VLOOKUP($AP898,BaseEqptCdF!$C$5:$R$161,16,FALSE)*$AC$3))</f>
        <v/>
      </c>
      <c r="BB898" s="2">
        <f t="shared" si="119"/>
        <v>0</v>
      </c>
      <c r="BC898" s="3" t="str">
        <f>IF($L898="","",IF(SUM($AJ898:AJ898)=0,$AF898,IF(LEFT(VLOOKUP($AP898,BaseEqptCdF!$C$5:$E$161,3,FALSE),2)="SD",0,IF(LEFT(VLOOKUP($AP898,BaseEqptCdF!$C$5:$E$161,3,FALSE),2)="SB",1*52,VLOOKUP($AP898,BaseEqptCdF!$C$5:$S$161,12,FALSE)*0.2*300))))</f>
        <v/>
      </c>
      <c r="BD898" s="3" t="str">
        <f>IF($L898="","",IF(SUM($AJ898:AK898)=0,$AF898,IF(LEFT(VLOOKUP($AP898,BaseEqptCdF!$C$5:$E$161,3,FALSE),2)="SD",0,IF(LEFT(VLOOKUP($AP898,BaseEqptCdF!$C$5:$E$161,3,FALSE),2)="SB",1*52,VLOOKUP($AP898,BaseEqptCdF!$C$5:$S$161,12,FALSE)*0.2*300))))</f>
        <v/>
      </c>
      <c r="BE898" s="3" t="str">
        <f>IF($L898="","",IF(SUM($AJ898:AL898)=0,$AF898,IF(LEFT(VLOOKUP($AP898,BaseEqptCdF!$C$5:$E$161,3,FALSE),2)="SD",0,IF(LEFT(VLOOKUP($AP898,BaseEqptCdF!$C$5:$E$161,3,FALSE),2)="SB",1*52,VLOOKUP($AP898,BaseEqptCdF!$C$5:$S$161,12,FALSE)*0.2*300))))</f>
        <v/>
      </c>
      <c r="BF898" s="3" t="str">
        <f>IF($L898="","",IF(SUM($AJ898:AM898)=0,$AF898,IF(LEFT(VLOOKUP($AP898,BaseEqptCdF!$C$5:$E$161,3,FALSE),2)="SD",0,IF(LEFT(VLOOKUP($AP898,BaseEqptCdF!$C$5:$E$161,3,FALSE),2)="SB",1*52,VLOOKUP($AP898,BaseEqptCdF!$C$5:$S$161,12,FALSE)*0.2*300))))</f>
        <v/>
      </c>
      <c r="BG898" s="3" t="str">
        <f>IF($L898="","",IF(SUM($AJ898:AN898)=0,$AF898,IF(LEFT(VLOOKUP($AP898,BaseEqptCdF!$C$5:$E$161,3,FALSE),2)="SD",0,IF(LEFT(VLOOKUP($AP898,BaseEqptCdF!$C$5:$E$161,3,FALSE),2)="SB",1*52,VLOOKUP($AP898,BaseEqptCdF!$C$5:$S$161,12,FALSE)*0.2*300))))</f>
        <v/>
      </c>
      <c r="BH898" s="2">
        <f t="shared" si="120"/>
        <v>0</v>
      </c>
    </row>
    <row r="899" spans="1:60" x14ac:dyDescent="0.25">
      <c r="A899" s="296" t="str">
        <f t="array" ref="A899">IF($C899="","",INDEX(Prog!$B$8:$D$300,MATCH($C899,nivo1,0),1))</f>
        <v/>
      </c>
      <c r="B899" s="296" t="str">
        <f t="array" ref="B899">IF($C899="","",INDEX(Prog!$B$8:$D$300,MATCH($C899,nivo1,0),2))</f>
        <v/>
      </c>
      <c r="C899" s="273"/>
      <c r="D899" s="267"/>
      <c r="E899" s="273"/>
      <c r="F899" s="273"/>
      <c r="G899" s="273"/>
      <c r="H899" s="273"/>
      <c r="I899" s="273"/>
      <c r="J899" s="273"/>
      <c r="K899" s="274"/>
      <c r="L899" s="273"/>
      <c r="M899" s="273"/>
      <c r="N899" s="273"/>
      <c r="O899" s="275"/>
      <c r="P899" s="273"/>
      <c r="Q899" s="273"/>
      <c r="R899" s="273"/>
      <c r="S899" s="273"/>
      <c r="T899" s="276"/>
      <c r="U899" s="276"/>
      <c r="V899" s="276"/>
      <c r="W899" s="276"/>
      <c r="X899" s="277"/>
      <c r="Y899" s="278"/>
      <c r="AA899" s="8" t="str">
        <f>IF($L899="","",VLOOKUP($L899,BaseEqptCdF!$C$5:$E$161,2,FALSE))</f>
        <v/>
      </c>
      <c r="AB899" s="8" t="str">
        <f>IF($L899="","",VLOOKUP($L899,BaseEqptCdF!$C$5:$E$161,3,FALSE))</f>
        <v/>
      </c>
      <c r="AC899" s="7" t="str">
        <f>IF($L899="","",VLOOKUP($L899,BaseEqptCdF!$C$5:$I$161,6,FALSE))</f>
        <v/>
      </c>
      <c r="AD899" s="7" t="str">
        <f>IF($L899="","",VLOOKUP($L899,BaseEqptCdF!$C$5:$I$161,7,FALSE))</f>
        <v/>
      </c>
      <c r="AE899" s="3" t="str">
        <f>IF($L899="","",VLOOKUP($L899,BaseEqptCdF!$C$5:$R$161,16,FALSE)*$AC$3)</f>
        <v/>
      </c>
      <c r="AF899" s="3" t="str">
        <f>IF($L899="","",IF(LEFT($AB899,2)="SD",0,IF(LEFT($AB899,2)="SB",1*52,IF($N899=Prog!$P$17,VLOOKUP($L899,BaseEqptCdF!$C$5:$P$161,14,FALSE)*1*300,VLOOKUP($L899,BaseEqptCdF!$C$5:$P$161,12,FALSE)*0.2*300))))</f>
        <v/>
      </c>
      <c r="AG899" s="6" t="str">
        <f t="shared" si="114"/>
        <v/>
      </c>
      <c r="AH899" s="6">
        <f>IF($U899=Prog!$S$18,YEAR($X899),"")</f>
        <v>1900</v>
      </c>
      <c r="AI899" s="5" t="str">
        <f>IF(OR($AG899="",$U899=Prog!$S$18),"",IF(OR($U899=Prog!$S$17,$U899=Prog!$S$16),YEAR($X899),IF($AG899="ND","ND",$AI$8+$O899)))</f>
        <v/>
      </c>
      <c r="AJ899" s="3" t="str">
        <f t="shared" si="116"/>
        <v/>
      </c>
      <c r="AK899" s="3" t="str">
        <f t="shared" si="115"/>
        <v/>
      </c>
      <c r="AL899" s="3" t="str">
        <f t="shared" si="115"/>
        <v/>
      </c>
      <c r="AM899" s="3" t="str">
        <f t="shared" si="115"/>
        <v/>
      </c>
      <c r="AN899" s="3" t="str">
        <f t="shared" si="115"/>
        <v/>
      </c>
      <c r="AO899" s="2">
        <f t="shared" si="117"/>
        <v>0</v>
      </c>
      <c r="AP899" s="4"/>
      <c r="AQ899" s="3">
        <f>IF(AJ899=1,VLOOKUP($AP899,BaseEqptCdF!$C$5:$R$161,16,FALSE),0)</f>
        <v>0</v>
      </c>
      <c r="AR899" s="3">
        <f>IF(AK899=1,VLOOKUP($AP899,BaseEqptCdF!$C$5:$R$161,16,FALSE),0)</f>
        <v>0</v>
      </c>
      <c r="AS899" s="3">
        <f>IF(AL899=1,VLOOKUP($AP899,BaseEqptCdF!$C$5:$R$161,16,FALSE),0)</f>
        <v>0</v>
      </c>
      <c r="AT899" s="3">
        <f>IF(AM899=1,VLOOKUP($AP899,BaseEqptCdF!$C$5:$R$161,16,FALSE),0)</f>
        <v>0</v>
      </c>
      <c r="AU899" s="3">
        <f>IF(AN899=1,VLOOKUP($AP899,BaseEqptCdF!$C$5:$R$161,16,FALSE),0)</f>
        <v>0</v>
      </c>
      <c r="AV899" s="2">
        <f t="shared" si="118"/>
        <v>0</v>
      </c>
      <c r="AW899" s="3" t="str">
        <f>IF($L899="","",IF(SUM($AJ899:AJ899)=0,$AE899,VLOOKUP($AP899,BaseEqptCdF!$C$5:$R$161,16,FALSE)*$AC$3))</f>
        <v/>
      </c>
      <c r="AX899" s="3" t="str">
        <f>IF($L899="","",IF(SUM($AJ899:AK899)=0,$AE899,VLOOKUP($AP899,BaseEqptCdF!$C$5:$R$161,16,FALSE)*$AC$3))</f>
        <v/>
      </c>
      <c r="AY899" s="3" t="str">
        <f>IF($L899="","",IF(SUM($AJ899:AL899)=0,$AE899,VLOOKUP($AP899,BaseEqptCdF!$C$5:$R$161,16,FALSE)*$AC$3))</f>
        <v/>
      </c>
      <c r="AZ899" s="3" t="str">
        <f>IF($L899="","",IF(SUM($AJ899:AM899)=0,$AE899,VLOOKUP($AP899,BaseEqptCdF!$C$5:$R$161,16,FALSE)*$AC$3))</f>
        <v/>
      </c>
      <c r="BA899" s="3" t="str">
        <f>IF($L899="","",IF(SUM($AJ899:AN899)=0,$AE899,VLOOKUP($AP899,BaseEqptCdF!$C$5:$R$161,16,FALSE)*$AC$3))</f>
        <v/>
      </c>
      <c r="BB899" s="2">
        <f t="shared" si="119"/>
        <v>0</v>
      </c>
      <c r="BC899" s="3" t="str">
        <f>IF($L899="","",IF(SUM($AJ899:AJ899)=0,$AF899,IF(LEFT(VLOOKUP($AP899,BaseEqptCdF!$C$5:$E$161,3,FALSE),2)="SD",0,IF(LEFT(VLOOKUP($AP899,BaseEqptCdF!$C$5:$E$161,3,FALSE),2)="SB",1*52,VLOOKUP($AP899,BaseEqptCdF!$C$5:$S$161,12,FALSE)*0.2*300))))</f>
        <v/>
      </c>
      <c r="BD899" s="3" t="str">
        <f>IF($L899="","",IF(SUM($AJ899:AK899)=0,$AF899,IF(LEFT(VLOOKUP($AP899,BaseEqptCdF!$C$5:$E$161,3,FALSE),2)="SD",0,IF(LEFT(VLOOKUP($AP899,BaseEqptCdF!$C$5:$E$161,3,FALSE),2)="SB",1*52,VLOOKUP($AP899,BaseEqptCdF!$C$5:$S$161,12,FALSE)*0.2*300))))</f>
        <v/>
      </c>
      <c r="BE899" s="3" t="str">
        <f>IF($L899="","",IF(SUM($AJ899:AL899)=0,$AF899,IF(LEFT(VLOOKUP($AP899,BaseEqptCdF!$C$5:$E$161,3,FALSE),2)="SD",0,IF(LEFT(VLOOKUP($AP899,BaseEqptCdF!$C$5:$E$161,3,FALSE),2)="SB",1*52,VLOOKUP($AP899,BaseEqptCdF!$C$5:$S$161,12,FALSE)*0.2*300))))</f>
        <v/>
      </c>
      <c r="BF899" s="3" t="str">
        <f>IF($L899="","",IF(SUM($AJ899:AM899)=0,$AF899,IF(LEFT(VLOOKUP($AP899,BaseEqptCdF!$C$5:$E$161,3,FALSE),2)="SD",0,IF(LEFT(VLOOKUP($AP899,BaseEqptCdF!$C$5:$E$161,3,FALSE),2)="SB",1*52,VLOOKUP($AP899,BaseEqptCdF!$C$5:$S$161,12,FALSE)*0.2*300))))</f>
        <v/>
      </c>
      <c r="BG899" s="3" t="str">
        <f>IF($L899="","",IF(SUM($AJ899:AN899)=0,$AF899,IF(LEFT(VLOOKUP($AP899,BaseEqptCdF!$C$5:$E$161,3,FALSE),2)="SD",0,IF(LEFT(VLOOKUP($AP899,BaseEqptCdF!$C$5:$E$161,3,FALSE),2)="SB",1*52,VLOOKUP($AP899,BaseEqptCdF!$C$5:$S$161,12,FALSE)*0.2*300))))</f>
        <v/>
      </c>
      <c r="BH899" s="2">
        <f t="shared" si="120"/>
        <v>0</v>
      </c>
    </row>
    <row r="900" spans="1:60" x14ac:dyDescent="0.25">
      <c r="A900" s="296" t="str">
        <f t="array" ref="A900">IF($C900="","",INDEX(Prog!$B$8:$D$300,MATCH($C900,nivo1,0),1))</f>
        <v/>
      </c>
      <c r="B900" s="296" t="str">
        <f t="array" ref="B900">IF($C900="","",INDEX(Prog!$B$8:$D$300,MATCH($C900,nivo1,0),2))</f>
        <v/>
      </c>
      <c r="C900" s="273"/>
      <c r="D900" s="267"/>
      <c r="E900" s="273"/>
      <c r="F900" s="273"/>
      <c r="G900" s="273"/>
      <c r="H900" s="273"/>
      <c r="I900" s="273"/>
      <c r="J900" s="273"/>
      <c r="K900" s="274"/>
      <c r="L900" s="273"/>
      <c r="M900" s="273"/>
      <c r="N900" s="273"/>
      <c r="O900" s="275"/>
      <c r="P900" s="273"/>
      <c r="Q900" s="273"/>
      <c r="R900" s="273"/>
      <c r="S900" s="273"/>
      <c r="T900" s="276"/>
      <c r="U900" s="276"/>
      <c r="V900" s="276"/>
      <c r="W900" s="276"/>
      <c r="X900" s="277"/>
      <c r="Y900" s="278"/>
      <c r="AA900" s="8" t="str">
        <f>IF($L900="","",VLOOKUP($L900,BaseEqptCdF!$C$5:$E$161,2,FALSE))</f>
        <v/>
      </c>
      <c r="AB900" s="8" t="str">
        <f>IF($L900="","",VLOOKUP($L900,BaseEqptCdF!$C$5:$E$161,3,FALSE))</f>
        <v/>
      </c>
      <c r="AC900" s="7" t="str">
        <f>IF($L900="","",VLOOKUP($L900,BaseEqptCdF!$C$5:$I$161,6,FALSE))</f>
        <v/>
      </c>
      <c r="AD900" s="7" t="str">
        <f>IF($L900="","",VLOOKUP($L900,BaseEqptCdF!$C$5:$I$161,7,FALSE))</f>
        <v/>
      </c>
      <c r="AE900" s="3" t="str">
        <f>IF($L900="","",VLOOKUP($L900,BaseEqptCdF!$C$5:$R$161,16,FALSE)*$AC$3)</f>
        <v/>
      </c>
      <c r="AF900" s="3" t="str">
        <f>IF($L900="","",IF(LEFT($AB900,2)="SD",0,IF(LEFT($AB900,2)="SB",1*52,IF($N900=Prog!$P$17,VLOOKUP($L900,BaseEqptCdF!$C$5:$P$161,14,FALSE)*1*300,VLOOKUP($L900,BaseEqptCdF!$C$5:$P$161,12,FALSE)*0.2*300))))</f>
        <v/>
      </c>
      <c r="AG900" s="6" t="str">
        <f t="shared" si="114"/>
        <v/>
      </c>
      <c r="AH900" s="6">
        <f>IF($U900=Prog!$S$18,YEAR($X900),"")</f>
        <v>1900</v>
      </c>
      <c r="AI900" s="5" t="str">
        <f>IF(OR($AG900="",$U900=Prog!$S$18),"",IF(OR($U900=Prog!$S$17,$U900=Prog!$S$16),YEAR($X900),IF($AG900="ND","ND",$AI$8+$O900)))</f>
        <v/>
      </c>
      <c r="AJ900" s="3" t="str">
        <f t="shared" si="116"/>
        <v/>
      </c>
      <c r="AK900" s="3" t="str">
        <f t="shared" si="115"/>
        <v/>
      </c>
      <c r="AL900" s="3" t="str">
        <f t="shared" si="115"/>
        <v/>
      </c>
      <c r="AM900" s="3" t="str">
        <f t="shared" si="115"/>
        <v/>
      </c>
      <c r="AN900" s="3" t="str">
        <f t="shared" si="115"/>
        <v/>
      </c>
      <c r="AO900" s="2">
        <f t="shared" si="117"/>
        <v>0</v>
      </c>
      <c r="AP900" s="4"/>
      <c r="AQ900" s="3">
        <f>IF(AJ900=1,VLOOKUP($AP900,BaseEqptCdF!$C$5:$R$161,16,FALSE),0)</f>
        <v>0</v>
      </c>
      <c r="AR900" s="3">
        <f>IF(AK900=1,VLOOKUP($AP900,BaseEqptCdF!$C$5:$R$161,16,FALSE),0)</f>
        <v>0</v>
      </c>
      <c r="AS900" s="3">
        <f>IF(AL900=1,VLOOKUP($AP900,BaseEqptCdF!$C$5:$R$161,16,FALSE),0)</f>
        <v>0</v>
      </c>
      <c r="AT900" s="3">
        <f>IF(AM900=1,VLOOKUP($AP900,BaseEqptCdF!$C$5:$R$161,16,FALSE),0)</f>
        <v>0</v>
      </c>
      <c r="AU900" s="3">
        <f>IF(AN900=1,VLOOKUP($AP900,BaseEqptCdF!$C$5:$R$161,16,FALSE),0)</f>
        <v>0</v>
      </c>
      <c r="AV900" s="2">
        <f t="shared" si="118"/>
        <v>0</v>
      </c>
      <c r="AW900" s="3" t="str">
        <f>IF($L900="","",IF(SUM($AJ900:AJ900)=0,$AE900,VLOOKUP($AP900,BaseEqptCdF!$C$5:$R$161,16,FALSE)*$AC$3))</f>
        <v/>
      </c>
      <c r="AX900" s="3" t="str">
        <f>IF($L900="","",IF(SUM($AJ900:AK900)=0,$AE900,VLOOKUP($AP900,BaseEqptCdF!$C$5:$R$161,16,FALSE)*$AC$3))</f>
        <v/>
      </c>
      <c r="AY900" s="3" t="str">
        <f>IF($L900="","",IF(SUM($AJ900:AL900)=0,$AE900,VLOOKUP($AP900,BaseEqptCdF!$C$5:$R$161,16,FALSE)*$AC$3))</f>
        <v/>
      </c>
      <c r="AZ900" s="3" t="str">
        <f>IF($L900="","",IF(SUM($AJ900:AM900)=0,$AE900,VLOOKUP($AP900,BaseEqptCdF!$C$5:$R$161,16,FALSE)*$AC$3))</f>
        <v/>
      </c>
      <c r="BA900" s="3" t="str">
        <f>IF($L900="","",IF(SUM($AJ900:AN900)=0,$AE900,VLOOKUP($AP900,BaseEqptCdF!$C$5:$R$161,16,FALSE)*$AC$3))</f>
        <v/>
      </c>
      <c r="BB900" s="2">
        <f t="shared" si="119"/>
        <v>0</v>
      </c>
      <c r="BC900" s="3" t="str">
        <f>IF($L900="","",IF(SUM($AJ900:AJ900)=0,$AF900,IF(LEFT(VLOOKUP($AP900,BaseEqptCdF!$C$5:$E$161,3,FALSE),2)="SD",0,IF(LEFT(VLOOKUP($AP900,BaseEqptCdF!$C$5:$E$161,3,FALSE),2)="SB",1*52,VLOOKUP($AP900,BaseEqptCdF!$C$5:$S$161,12,FALSE)*0.2*300))))</f>
        <v/>
      </c>
      <c r="BD900" s="3" t="str">
        <f>IF($L900="","",IF(SUM($AJ900:AK900)=0,$AF900,IF(LEFT(VLOOKUP($AP900,BaseEqptCdF!$C$5:$E$161,3,FALSE),2)="SD",0,IF(LEFT(VLOOKUP($AP900,BaseEqptCdF!$C$5:$E$161,3,FALSE),2)="SB",1*52,VLOOKUP($AP900,BaseEqptCdF!$C$5:$S$161,12,FALSE)*0.2*300))))</f>
        <v/>
      </c>
      <c r="BE900" s="3" t="str">
        <f>IF($L900="","",IF(SUM($AJ900:AL900)=0,$AF900,IF(LEFT(VLOOKUP($AP900,BaseEqptCdF!$C$5:$E$161,3,FALSE),2)="SD",0,IF(LEFT(VLOOKUP($AP900,BaseEqptCdF!$C$5:$E$161,3,FALSE),2)="SB",1*52,VLOOKUP($AP900,BaseEqptCdF!$C$5:$S$161,12,FALSE)*0.2*300))))</f>
        <v/>
      </c>
      <c r="BF900" s="3" t="str">
        <f>IF($L900="","",IF(SUM($AJ900:AM900)=0,$AF900,IF(LEFT(VLOOKUP($AP900,BaseEqptCdF!$C$5:$E$161,3,FALSE),2)="SD",0,IF(LEFT(VLOOKUP($AP900,BaseEqptCdF!$C$5:$E$161,3,FALSE),2)="SB",1*52,VLOOKUP($AP900,BaseEqptCdF!$C$5:$S$161,12,FALSE)*0.2*300))))</f>
        <v/>
      </c>
      <c r="BG900" s="3" t="str">
        <f>IF($L900="","",IF(SUM($AJ900:AN900)=0,$AF900,IF(LEFT(VLOOKUP($AP900,BaseEqptCdF!$C$5:$E$161,3,FALSE),2)="SD",0,IF(LEFT(VLOOKUP($AP900,BaseEqptCdF!$C$5:$E$161,3,FALSE),2)="SB",1*52,VLOOKUP($AP900,BaseEqptCdF!$C$5:$S$161,12,FALSE)*0.2*300))))</f>
        <v/>
      </c>
      <c r="BH900" s="2">
        <f t="shared" si="120"/>
        <v>0</v>
      </c>
    </row>
    <row r="901" spans="1:60" x14ac:dyDescent="0.25">
      <c r="A901" s="296" t="str">
        <f t="array" ref="A901">IF($C901="","",INDEX(Prog!$B$8:$D$300,MATCH($C901,nivo1,0),1))</f>
        <v/>
      </c>
      <c r="B901" s="296" t="str">
        <f t="array" ref="B901">IF($C901="","",INDEX(Prog!$B$8:$D$300,MATCH($C901,nivo1,0),2))</f>
        <v/>
      </c>
      <c r="C901" s="273"/>
      <c r="D901" s="267"/>
      <c r="E901" s="273"/>
      <c r="F901" s="273"/>
      <c r="G901" s="273"/>
      <c r="H901" s="273"/>
      <c r="I901" s="273"/>
      <c r="J901" s="273"/>
      <c r="K901" s="274"/>
      <c r="L901" s="273"/>
      <c r="M901" s="273"/>
      <c r="N901" s="273"/>
      <c r="O901" s="275"/>
      <c r="P901" s="273"/>
      <c r="Q901" s="273"/>
      <c r="R901" s="273"/>
      <c r="S901" s="273"/>
      <c r="T901" s="276"/>
      <c r="U901" s="276"/>
      <c r="V901" s="276"/>
      <c r="W901" s="276"/>
      <c r="X901" s="277"/>
      <c r="Y901" s="278"/>
      <c r="AA901" s="8" t="str">
        <f>IF($L901="","",VLOOKUP($L901,BaseEqptCdF!$C$5:$E$161,2,FALSE))</f>
        <v/>
      </c>
      <c r="AB901" s="8" t="str">
        <f>IF($L901="","",VLOOKUP($L901,BaseEqptCdF!$C$5:$E$161,3,FALSE))</f>
        <v/>
      </c>
      <c r="AC901" s="7" t="str">
        <f>IF($L901="","",VLOOKUP($L901,BaseEqptCdF!$C$5:$I$161,6,FALSE))</f>
        <v/>
      </c>
      <c r="AD901" s="7" t="str">
        <f>IF($L901="","",VLOOKUP($L901,BaseEqptCdF!$C$5:$I$161,7,FALSE))</f>
        <v/>
      </c>
      <c r="AE901" s="3" t="str">
        <f>IF($L901="","",VLOOKUP($L901,BaseEqptCdF!$C$5:$R$161,16,FALSE)*$AC$3)</f>
        <v/>
      </c>
      <c r="AF901" s="3" t="str">
        <f>IF($L901="","",IF(LEFT($AB901,2)="SD",0,IF(LEFT($AB901,2)="SB",1*52,IF($N901=Prog!$P$17,VLOOKUP($L901,BaseEqptCdF!$C$5:$P$161,14,FALSE)*1*300,VLOOKUP($L901,BaseEqptCdF!$C$5:$P$161,12,FALSE)*0.2*300))))</f>
        <v/>
      </c>
      <c r="AG901" s="6" t="str">
        <f t="shared" si="114"/>
        <v/>
      </c>
      <c r="AH901" s="6">
        <f>IF($U901=Prog!$S$18,YEAR($X901),"")</f>
        <v>1900</v>
      </c>
      <c r="AI901" s="5" t="str">
        <f>IF(OR($AG901="",$U901=Prog!$S$18),"",IF(OR($U901=Prog!$S$17,$U901=Prog!$S$16),YEAR($X901),IF($AG901="ND","ND",$AI$8+$O901)))</f>
        <v/>
      </c>
      <c r="AJ901" s="3" t="str">
        <f t="shared" si="116"/>
        <v/>
      </c>
      <c r="AK901" s="3" t="str">
        <f t="shared" si="115"/>
        <v/>
      </c>
      <c r="AL901" s="3" t="str">
        <f t="shared" si="115"/>
        <v/>
      </c>
      <c r="AM901" s="3" t="str">
        <f t="shared" si="115"/>
        <v/>
      </c>
      <c r="AN901" s="3" t="str">
        <f t="shared" si="115"/>
        <v/>
      </c>
      <c r="AO901" s="2">
        <f t="shared" si="117"/>
        <v>0</v>
      </c>
      <c r="AP901" s="4"/>
      <c r="AQ901" s="3">
        <f>IF(AJ901=1,VLOOKUP($AP901,BaseEqptCdF!$C$5:$R$161,16,FALSE),0)</f>
        <v>0</v>
      </c>
      <c r="AR901" s="3">
        <f>IF(AK901=1,VLOOKUP($AP901,BaseEqptCdF!$C$5:$R$161,16,FALSE),0)</f>
        <v>0</v>
      </c>
      <c r="AS901" s="3">
        <f>IF(AL901=1,VLOOKUP($AP901,BaseEqptCdF!$C$5:$R$161,16,FALSE),0)</f>
        <v>0</v>
      </c>
      <c r="AT901" s="3">
        <f>IF(AM901=1,VLOOKUP($AP901,BaseEqptCdF!$C$5:$R$161,16,FALSE),0)</f>
        <v>0</v>
      </c>
      <c r="AU901" s="3">
        <f>IF(AN901=1,VLOOKUP($AP901,BaseEqptCdF!$C$5:$R$161,16,FALSE),0)</f>
        <v>0</v>
      </c>
      <c r="AV901" s="2">
        <f t="shared" si="118"/>
        <v>0</v>
      </c>
      <c r="AW901" s="3" t="str">
        <f>IF($L901="","",IF(SUM($AJ901:AJ901)=0,$AE901,VLOOKUP($AP901,BaseEqptCdF!$C$5:$R$161,16,FALSE)*$AC$3))</f>
        <v/>
      </c>
      <c r="AX901" s="3" t="str">
        <f>IF($L901="","",IF(SUM($AJ901:AK901)=0,$AE901,VLOOKUP($AP901,BaseEqptCdF!$C$5:$R$161,16,FALSE)*$AC$3))</f>
        <v/>
      </c>
      <c r="AY901" s="3" t="str">
        <f>IF($L901="","",IF(SUM($AJ901:AL901)=0,$AE901,VLOOKUP($AP901,BaseEqptCdF!$C$5:$R$161,16,FALSE)*$AC$3))</f>
        <v/>
      </c>
      <c r="AZ901" s="3" t="str">
        <f>IF($L901="","",IF(SUM($AJ901:AM901)=0,$AE901,VLOOKUP($AP901,BaseEqptCdF!$C$5:$R$161,16,FALSE)*$AC$3))</f>
        <v/>
      </c>
      <c r="BA901" s="3" t="str">
        <f>IF($L901="","",IF(SUM($AJ901:AN901)=0,$AE901,VLOOKUP($AP901,BaseEqptCdF!$C$5:$R$161,16,FALSE)*$AC$3))</f>
        <v/>
      </c>
      <c r="BB901" s="2">
        <f t="shared" si="119"/>
        <v>0</v>
      </c>
      <c r="BC901" s="3" t="str">
        <f>IF($L901="","",IF(SUM($AJ901:AJ901)=0,$AF901,IF(LEFT(VLOOKUP($AP901,BaseEqptCdF!$C$5:$E$161,3,FALSE),2)="SD",0,IF(LEFT(VLOOKUP($AP901,BaseEqptCdF!$C$5:$E$161,3,FALSE),2)="SB",1*52,VLOOKUP($AP901,BaseEqptCdF!$C$5:$S$161,12,FALSE)*0.2*300))))</f>
        <v/>
      </c>
      <c r="BD901" s="3" t="str">
        <f>IF($L901="","",IF(SUM($AJ901:AK901)=0,$AF901,IF(LEFT(VLOOKUP($AP901,BaseEqptCdF!$C$5:$E$161,3,FALSE),2)="SD",0,IF(LEFT(VLOOKUP($AP901,BaseEqptCdF!$C$5:$E$161,3,FALSE),2)="SB",1*52,VLOOKUP($AP901,BaseEqptCdF!$C$5:$S$161,12,FALSE)*0.2*300))))</f>
        <v/>
      </c>
      <c r="BE901" s="3" t="str">
        <f>IF($L901="","",IF(SUM($AJ901:AL901)=0,$AF901,IF(LEFT(VLOOKUP($AP901,BaseEqptCdF!$C$5:$E$161,3,FALSE),2)="SD",0,IF(LEFT(VLOOKUP($AP901,BaseEqptCdF!$C$5:$E$161,3,FALSE),2)="SB",1*52,VLOOKUP($AP901,BaseEqptCdF!$C$5:$S$161,12,FALSE)*0.2*300))))</f>
        <v/>
      </c>
      <c r="BF901" s="3" t="str">
        <f>IF($L901="","",IF(SUM($AJ901:AM901)=0,$AF901,IF(LEFT(VLOOKUP($AP901,BaseEqptCdF!$C$5:$E$161,3,FALSE),2)="SD",0,IF(LEFT(VLOOKUP($AP901,BaseEqptCdF!$C$5:$E$161,3,FALSE),2)="SB",1*52,VLOOKUP($AP901,BaseEqptCdF!$C$5:$S$161,12,FALSE)*0.2*300))))</f>
        <v/>
      </c>
      <c r="BG901" s="3" t="str">
        <f>IF($L901="","",IF(SUM($AJ901:AN901)=0,$AF901,IF(LEFT(VLOOKUP($AP901,BaseEqptCdF!$C$5:$E$161,3,FALSE),2)="SD",0,IF(LEFT(VLOOKUP($AP901,BaseEqptCdF!$C$5:$E$161,3,FALSE),2)="SB",1*52,VLOOKUP($AP901,BaseEqptCdF!$C$5:$S$161,12,FALSE)*0.2*300))))</f>
        <v/>
      </c>
      <c r="BH901" s="2">
        <f t="shared" si="120"/>
        <v>0</v>
      </c>
    </row>
    <row r="902" spans="1:60" x14ac:dyDescent="0.25">
      <c r="A902" s="296" t="str">
        <f t="array" ref="A902">IF($C902="","",INDEX(Prog!$B$8:$D$300,MATCH($C902,nivo1,0),1))</f>
        <v/>
      </c>
      <c r="B902" s="296" t="str">
        <f t="array" ref="B902">IF($C902="","",INDEX(Prog!$B$8:$D$300,MATCH($C902,nivo1,0),2))</f>
        <v/>
      </c>
      <c r="C902" s="273"/>
      <c r="D902" s="267"/>
      <c r="E902" s="273"/>
      <c r="F902" s="273"/>
      <c r="G902" s="273"/>
      <c r="H902" s="273"/>
      <c r="I902" s="273"/>
      <c r="J902" s="273"/>
      <c r="K902" s="274"/>
      <c r="L902" s="273"/>
      <c r="M902" s="273"/>
      <c r="N902" s="273"/>
      <c r="O902" s="275"/>
      <c r="P902" s="273"/>
      <c r="Q902" s="273"/>
      <c r="R902" s="273"/>
      <c r="S902" s="273"/>
      <c r="T902" s="276"/>
      <c r="U902" s="276"/>
      <c r="V902" s="276"/>
      <c r="W902" s="276"/>
      <c r="X902" s="277"/>
      <c r="Y902" s="278"/>
      <c r="AA902" s="8" t="str">
        <f>IF($L902="","",VLOOKUP($L902,BaseEqptCdF!$C$5:$E$161,2,FALSE))</f>
        <v/>
      </c>
      <c r="AB902" s="8" t="str">
        <f>IF($L902="","",VLOOKUP($L902,BaseEqptCdF!$C$5:$E$161,3,FALSE))</f>
        <v/>
      </c>
      <c r="AC902" s="7" t="str">
        <f>IF($L902="","",VLOOKUP($L902,BaseEqptCdF!$C$5:$I$161,6,FALSE))</f>
        <v/>
      </c>
      <c r="AD902" s="7" t="str">
        <f>IF($L902="","",VLOOKUP($L902,BaseEqptCdF!$C$5:$I$161,7,FALSE))</f>
        <v/>
      </c>
      <c r="AE902" s="3" t="str">
        <f>IF($L902="","",VLOOKUP($L902,BaseEqptCdF!$C$5:$R$161,16,FALSE)*$AC$3)</f>
        <v/>
      </c>
      <c r="AF902" s="3" t="str">
        <f>IF($L902="","",IF(LEFT($AB902,2)="SD",0,IF(LEFT($AB902,2)="SB",1*52,IF($N902=Prog!$P$17,VLOOKUP($L902,BaseEqptCdF!$C$5:$P$161,14,FALSE)*1*300,VLOOKUP($L902,BaseEqptCdF!$C$5:$P$161,12,FALSE)*0.2*300))))</f>
        <v/>
      </c>
      <c r="AG902" s="6" t="str">
        <f t="shared" si="114"/>
        <v/>
      </c>
      <c r="AH902" s="6">
        <f>IF($U902=Prog!$S$18,YEAR($X902),"")</f>
        <v>1900</v>
      </c>
      <c r="AI902" s="5" t="str">
        <f>IF(OR($AG902="",$U902=Prog!$S$18),"",IF(OR($U902=Prog!$S$17,$U902=Prog!$S$16),YEAR($X902),IF($AG902="ND","ND",$AI$8+$O902)))</f>
        <v/>
      </c>
      <c r="AJ902" s="3" t="str">
        <f t="shared" si="116"/>
        <v/>
      </c>
      <c r="AK902" s="3" t="str">
        <f t="shared" si="115"/>
        <v/>
      </c>
      <c r="AL902" s="3" t="str">
        <f t="shared" si="115"/>
        <v/>
      </c>
      <c r="AM902" s="3" t="str">
        <f t="shared" si="115"/>
        <v/>
      </c>
      <c r="AN902" s="3" t="str">
        <f t="shared" si="115"/>
        <v/>
      </c>
      <c r="AO902" s="2">
        <f t="shared" si="117"/>
        <v>0</v>
      </c>
      <c r="AP902" s="4"/>
      <c r="AQ902" s="3">
        <f>IF(AJ902=1,VLOOKUP($AP902,BaseEqptCdF!$C$5:$R$161,16,FALSE),0)</f>
        <v>0</v>
      </c>
      <c r="AR902" s="3">
        <f>IF(AK902=1,VLOOKUP($AP902,BaseEqptCdF!$C$5:$R$161,16,FALSE),0)</f>
        <v>0</v>
      </c>
      <c r="AS902" s="3">
        <f>IF(AL902=1,VLOOKUP($AP902,BaseEqptCdF!$C$5:$R$161,16,FALSE),0)</f>
        <v>0</v>
      </c>
      <c r="AT902" s="3">
        <f>IF(AM902=1,VLOOKUP($AP902,BaseEqptCdF!$C$5:$R$161,16,FALSE),0)</f>
        <v>0</v>
      </c>
      <c r="AU902" s="3">
        <f>IF(AN902=1,VLOOKUP($AP902,BaseEqptCdF!$C$5:$R$161,16,FALSE),0)</f>
        <v>0</v>
      </c>
      <c r="AV902" s="2">
        <f t="shared" si="118"/>
        <v>0</v>
      </c>
      <c r="AW902" s="3" t="str">
        <f>IF($L902="","",IF(SUM($AJ902:AJ902)=0,$AE902,VLOOKUP($AP902,BaseEqptCdF!$C$5:$R$161,16,FALSE)*$AC$3))</f>
        <v/>
      </c>
      <c r="AX902" s="3" t="str">
        <f>IF($L902="","",IF(SUM($AJ902:AK902)=0,$AE902,VLOOKUP($AP902,BaseEqptCdF!$C$5:$R$161,16,FALSE)*$AC$3))</f>
        <v/>
      </c>
      <c r="AY902" s="3" t="str">
        <f>IF($L902="","",IF(SUM($AJ902:AL902)=0,$AE902,VLOOKUP($AP902,BaseEqptCdF!$C$5:$R$161,16,FALSE)*$AC$3))</f>
        <v/>
      </c>
      <c r="AZ902" s="3" t="str">
        <f>IF($L902="","",IF(SUM($AJ902:AM902)=0,$AE902,VLOOKUP($AP902,BaseEqptCdF!$C$5:$R$161,16,FALSE)*$AC$3))</f>
        <v/>
      </c>
      <c r="BA902" s="3" t="str">
        <f>IF($L902="","",IF(SUM($AJ902:AN902)=0,$AE902,VLOOKUP($AP902,BaseEqptCdF!$C$5:$R$161,16,FALSE)*$AC$3))</f>
        <v/>
      </c>
      <c r="BB902" s="2">
        <f t="shared" si="119"/>
        <v>0</v>
      </c>
      <c r="BC902" s="3" t="str">
        <f>IF($L902="","",IF(SUM($AJ902:AJ902)=0,$AF902,IF(LEFT(VLOOKUP($AP902,BaseEqptCdF!$C$5:$E$161,3,FALSE),2)="SD",0,IF(LEFT(VLOOKUP($AP902,BaseEqptCdF!$C$5:$E$161,3,FALSE),2)="SB",1*52,VLOOKUP($AP902,BaseEqptCdF!$C$5:$S$161,12,FALSE)*0.2*300))))</f>
        <v/>
      </c>
      <c r="BD902" s="3" t="str">
        <f>IF($L902="","",IF(SUM($AJ902:AK902)=0,$AF902,IF(LEFT(VLOOKUP($AP902,BaseEqptCdF!$C$5:$E$161,3,FALSE),2)="SD",0,IF(LEFT(VLOOKUP($AP902,BaseEqptCdF!$C$5:$E$161,3,FALSE),2)="SB",1*52,VLOOKUP($AP902,BaseEqptCdF!$C$5:$S$161,12,FALSE)*0.2*300))))</f>
        <v/>
      </c>
      <c r="BE902" s="3" t="str">
        <f>IF($L902="","",IF(SUM($AJ902:AL902)=0,$AF902,IF(LEFT(VLOOKUP($AP902,BaseEqptCdF!$C$5:$E$161,3,FALSE),2)="SD",0,IF(LEFT(VLOOKUP($AP902,BaseEqptCdF!$C$5:$E$161,3,FALSE),2)="SB",1*52,VLOOKUP($AP902,BaseEqptCdF!$C$5:$S$161,12,FALSE)*0.2*300))))</f>
        <v/>
      </c>
      <c r="BF902" s="3" t="str">
        <f>IF($L902="","",IF(SUM($AJ902:AM902)=0,$AF902,IF(LEFT(VLOOKUP($AP902,BaseEqptCdF!$C$5:$E$161,3,FALSE),2)="SD",0,IF(LEFT(VLOOKUP($AP902,BaseEqptCdF!$C$5:$E$161,3,FALSE),2)="SB",1*52,VLOOKUP($AP902,BaseEqptCdF!$C$5:$S$161,12,FALSE)*0.2*300))))</f>
        <v/>
      </c>
      <c r="BG902" s="3" t="str">
        <f>IF($L902="","",IF(SUM($AJ902:AN902)=0,$AF902,IF(LEFT(VLOOKUP($AP902,BaseEqptCdF!$C$5:$E$161,3,FALSE),2)="SD",0,IF(LEFT(VLOOKUP($AP902,BaseEqptCdF!$C$5:$E$161,3,FALSE),2)="SB",1*52,VLOOKUP($AP902,BaseEqptCdF!$C$5:$S$161,12,FALSE)*0.2*300))))</f>
        <v/>
      </c>
      <c r="BH902" s="2">
        <f t="shared" si="120"/>
        <v>0</v>
      </c>
    </row>
    <row r="903" spans="1:60" x14ac:dyDescent="0.25">
      <c r="A903" s="296" t="str">
        <f t="array" ref="A903">IF($C903="","",INDEX(Prog!$B$8:$D$300,MATCH($C903,nivo1,0),1))</f>
        <v/>
      </c>
      <c r="B903" s="296" t="str">
        <f t="array" ref="B903">IF($C903="","",INDEX(Prog!$B$8:$D$300,MATCH($C903,nivo1,0),2))</f>
        <v/>
      </c>
      <c r="C903" s="273"/>
      <c r="D903" s="267"/>
      <c r="E903" s="273"/>
      <c r="F903" s="273"/>
      <c r="G903" s="273"/>
      <c r="H903" s="273"/>
      <c r="I903" s="273"/>
      <c r="J903" s="273"/>
      <c r="K903" s="274"/>
      <c r="L903" s="273"/>
      <c r="M903" s="273"/>
      <c r="N903" s="273"/>
      <c r="O903" s="275"/>
      <c r="P903" s="273"/>
      <c r="Q903" s="273"/>
      <c r="R903" s="273"/>
      <c r="S903" s="273"/>
      <c r="T903" s="276"/>
      <c r="U903" s="276"/>
      <c r="V903" s="276"/>
      <c r="W903" s="276"/>
      <c r="X903" s="277"/>
      <c r="Y903" s="278"/>
      <c r="AA903" s="8" t="str">
        <f>IF($L903="","",VLOOKUP($L903,BaseEqptCdF!$C$5:$E$161,2,FALSE))</f>
        <v/>
      </c>
      <c r="AB903" s="8" t="str">
        <f>IF($L903="","",VLOOKUP($L903,BaseEqptCdF!$C$5:$E$161,3,FALSE))</f>
        <v/>
      </c>
      <c r="AC903" s="7" t="str">
        <f>IF($L903="","",VLOOKUP($L903,BaseEqptCdF!$C$5:$I$161,6,FALSE))</f>
        <v/>
      </c>
      <c r="AD903" s="7" t="str">
        <f>IF($L903="","",VLOOKUP($L903,BaseEqptCdF!$C$5:$I$161,7,FALSE))</f>
        <v/>
      </c>
      <c r="AE903" s="3" t="str">
        <f>IF($L903="","",VLOOKUP($L903,BaseEqptCdF!$C$5:$R$161,16,FALSE)*$AC$3)</f>
        <v/>
      </c>
      <c r="AF903" s="3" t="str">
        <f>IF($L903="","",IF(LEFT($AB903,2)="SD",0,IF(LEFT($AB903,2)="SB",1*52,IF($N903=Prog!$P$17,VLOOKUP($L903,BaseEqptCdF!$C$5:$P$161,14,FALSE)*1*300,VLOOKUP($L903,BaseEqptCdF!$C$5:$P$161,12,FALSE)*0.2*300))))</f>
        <v/>
      </c>
      <c r="AG903" s="6" t="str">
        <f t="shared" si="114"/>
        <v/>
      </c>
      <c r="AH903" s="6">
        <f>IF($U903=Prog!$S$18,YEAR($X903),"")</f>
        <v>1900</v>
      </c>
      <c r="AI903" s="5" t="str">
        <f>IF(OR($AG903="",$U903=Prog!$S$18),"",IF(OR($U903=Prog!$S$17,$U903=Prog!$S$16),YEAR($X903),IF($AG903="ND","ND",$AI$8+$O903)))</f>
        <v/>
      </c>
      <c r="AJ903" s="3" t="str">
        <f t="shared" si="116"/>
        <v/>
      </c>
      <c r="AK903" s="3" t="str">
        <f t="shared" si="115"/>
        <v/>
      </c>
      <c r="AL903" s="3" t="str">
        <f t="shared" si="115"/>
        <v/>
      </c>
      <c r="AM903" s="3" t="str">
        <f t="shared" si="115"/>
        <v/>
      </c>
      <c r="AN903" s="3" t="str">
        <f t="shared" si="115"/>
        <v/>
      </c>
      <c r="AO903" s="2">
        <f t="shared" si="117"/>
        <v>0</v>
      </c>
      <c r="AP903" s="4"/>
      <c r="AQ903" s="3">
        <f>IF(AJ903=1,VLOOKUP($AP903,BaseEqptCdF!$C$5:$R$161,16,FALSE),0)</f>
        <v>0</v>
      </c>
      <c r="AR903" s="3">
        <f>IF(AK903=1,VLOOKUP($AP903,BaseEqptCdF!$C$5:$R$161,16,FALSE),0)</f>
        <v>0</v>
      </c>
      <c r="AS903" s="3">
        <f>IF(AL903=1,VLOOKUP($AP903,BaseEqptCdF!$C$5:$R$161,16,FALSE),0)</f>
        <v>0</v>
      </c>
      <c r="AT903" s="3">
        <f>IF(AM903=1,VLOOKUP($AP903,BaseEqptCdF!$C$5:$R$161,16,FALSE),0)</f>
        <v>0</v>
      </c>
      <c r="AU903" s="3">
        <f>IF(AN903=1,VLOOKUP($AP903,BaseEqptCdF!$C$5:$R$161,16,FALSE),0)</f>
        <v>0</v>
      </c>
      <c r="AV903" s="2">
        <f t="shared" si="118"/>
        <v>0</v>
      </c>
      <c r="AW903" s="3" t="str">
        <f>IF($L903="","",IF(SUM($AJ903:AJ903)=0,$AE903,VLOOKUP($AP903,BaseEqptCdF!$C$5:$R$161,16,FALSE)*$AC$3))</f>
        <v/>
      </c>
      <c r="AX903" s="3" t="str">
        <f>IF($L903="","",IF(SUM($AJ903:AK903)=0,$AE903,VLOOKUP($AP903,BaseEqptCdF!$C$5:$R$161,16,FALSE)*$AC$3))</f>
        <v/>
      </c>
      <c r="AY903" s="3" t="str">
        <f>IF($L903="","",IF(SUM($AJ903:AL903)=0,$AE903,VLOOKUP($AP903,BaseEqptCdF!$C$5:$R$161,16,FALSE)*$AC$3))</f>
        <v/>
      </c>
      <c r="AZ903" s="3" t="str">
        <f>IF($L903="","",IF(SUM($AJ903:AM903)=0,$AE903,VLOOKUP($AP903,BaseEqptCdF!$C$5:$R$161,16,FALSE)*$AC$3))</f>
        <v/>
      </c>
      <c r="BA903" s="3" t="str">
        <f>IF($L903="","",IF(SUM($AJ903:AN903)=0,$AE903,VLOOKUP($AP903,BaseEqptCdF!$C$5:$R$161,16,FALSE)*$AC$3))</f>
        <v/>
      </c>
      <c r="BB903" s="2">
        <f t="shared" si="119"/>
        <v>0</v>
      </c>
      <c r="BC903" s="3" t="str">
        <f>IF($L903="","",IF(SUM($AJ903:AJ903)=0,$AF903,IF(LEFT(VLOOKUP($AP903,BaseEqptCdF!$C$5:$E$161,3,FALSE),2)="SD",0,IF(LEFT(VLOOKUP($AP903,BaseEqptCdF!$C$5:$E$161,3,FALSE),2)="SB",1*52,VLOOKUP($AP903,BaseEqptCdF!$C$5:$S$161,12,FALSE)*0.2*300))))</f>
        <v/>
      </c>
      <c r="BD903" s="3" t="str">
        <f>IF($L903="","",IF(SUM($AJ903:AK903)=0,$AF903,IF(LEFT(VLOOKUP($AP903,BaseEqptCdF!$C$5:$E$161,3,FALSE),2)="SD",0,IF(LEFT(VLOOKUP($AP903,BaseEqptCdF!$C$5:$E$161,3,FALSE),2)="SB",1*52,VLOOKUP($AP903,BaseEqptCdF!$C$5:$S$161,12,FALSE)*0.2*300))))</f>
        <v/>
      </c>
      <c r="BE903" s="3" t="str">
        <f>IF($L903="","",IF(SUM($AJ903:AL903)=0,$AF903,IF(LEFT(VLOOKUP($AP903,BaseEqptCdF!$C$5:$E$161,3,FALSE),2)="SD",0,IF(LEFT(VLOOKUP($AP903,BaseEqptCdF!$C$5:$E$161,3,FALSE),2)="SB",1*52,VLOOKUP($AP903,BaseEqptCdF!$C$5:$S$161,12,FALSE)*0.2*300))))</f>
        <v/>
      </c>
      <c r="BF903" s="3" t="str">
        <f>IF($L903="","",IF(SUM($AJ903:AM903)=0,$AF903,IF(LEFT(VLOOKUP($AP903,BaseEqptCdF!$C$5:$E$161,3,FALSE),2)="SD",0,IF(LEFT(VLOOKUP($AP903,BaseEqptCdF!$C$5:$E$161,3,FALSE),2)="SB",1*52,VLOOKUP($AP903,BaseEqptCdF!$C$5:$S$161,12,FALSE)*0.2*300))))</f>
        <v/>
      </c>
      <c r="BG903" s="3" t="str">
        <f>IF($L903="","",IF(SUM($AJ903:AN903)=0,$AF903,IF(LEFT(VLOOKUP($AP903,BaseEqptCdF!$C$5:$E$161,3,FALSE),2)="SD",0,IF(LEFT(VLOOKUP($AP903,BaseEqptCdF!$C$5:$E$161,3,FALSE),2)="SB",1*52,VLOOKUP($AP903,BaseEqptCdF!$C$5:$S$161,12,FALSE)*0.2*300))))</f>
        <v/>
      </c>
      <c r="BH903" s="2">
        <f t="shared" si="120"/>
        <v>0</v>
      </c>
    </row>
    <row r="904" spans="1:60" x14ac:dyDescent="0.25">
      <c r="A904" s="296" t="str">
        <f t="array" ref="A904">IF($C904="","",INDEX(Prog!$B$8:$D$300,MATCH($C904,nivo1,0),1))</f>
        <v/>
      </c>
      <c r="B904" s="296" t="str">
        <f t="array" ref="B904">IF($C904="","",INDEX(Prog!$B$8:$D$300,MATCH($C904,nivo1,0),2))</f>
        <v/>
      </c>
      <c r="C904" s="273"/>
      <c r="D904" s="267"/>
      <c r="E904" s="273"/>
      <c r="F904" s="273"/>
      <c r="G904" s="273"/>
      <c r="H904" s="273"/>
      <c r="I904" s="273"/>
      <c r="J904" s="273"/>
      <c r="K904" s="274"/>
      <c r="L904" s="273"/>
      <c r="M904" s="273"/>
      <c r="N904" s="273"/>
      <c r="O904" s="275"/>
      <c r="P904" s="273"/>
      <c r="Q904" s="273"/>
      <c r="R904" s="273"/>
      <c r="S904" s="273"/>
      <c r="T904" s="276"/>
      <c r="U904" s="276"/>
      <c r="V904" s="276"/>
      <c r="W904" s="276"/>
      <c r="X904" s="277"/>
      <c r="Y904" s="278"/>
      <c r="AA904" s="8" t="str">
        <f>IF($L904="","",VLOOKUP($L904,BaseEqptCdF!$C$5:$E$161,2,FALSE))</f>
        <v/>
      </c>
      <c r="AB904" s="8" t="str">
        <f>IF($L904="","",VLOOKUP($L904,BaseEqptCdF!$C$5:$E$161,3,FALSE))</f>
        <v/>
      </c>
      <c r="AC904" s="7" t="str">
        <f>IF($L904="","",VLOOKUP($L904,BaseEqptCdF!$C$5:$I$161,6,FALSE))</f>
        <v/>
      </c>
      <c r="AD904" s="7" t="str">
        <f>IF($L904="","",VLOOKUP($L904,BaseEqptCdF!$C$5:$I$161,7,FALSE))</f>
        <v/>
      </c>
      <c r="AE904" s="3" t="str">
        <f>IF($L904="","",VLOOKUP($L904,BaseEqptCdF!$C$5:$R$161,16,FALSE)*$AC$3)</f>
        <v/>
      </c>
      <c r="AF904" s="3" t="str">
        <f>IF($L904="","",IF(LEFT($AB904,2)="SD",0,IF(LEFT($AB904,2)="SB",1*52,IF($N904=Prog!$P$17,VLOOKUP($L904,BaseEqptCdF!$C$5:$P$161,14,FALSE)*1*300,VLOOKUP($L904,BaseEqptCdF!$C$5:$P$161,12,FALSE)*0.2*300))))</f>
        <v/>
      </c>
      <c r="AG904" s="6" t="str">
        <f t="shared" si="114"/>
        <v/>
      </c>
      <c r="AH904" s="6">
        <f>IF($U904=Prog!$S$18,YEAR($X904),"")</f>
        <v>1900</v>
      </c>
      <c r="AI904" s="5" t="str">
        <f>IF(OR($AG904="",$U904=Prog!$S$18),"",IF(OR($U904=Prog!$S$17,$U904=Prog!$S$16),YEAR($X904),IF($AG904="ND","ND",$AI$8+$O904)))</f>
        <v/>
      </c>
      <c r="AJ904" s="3" t="str">
        <f t="shared" si="116"/>
        <v/>
      </c>
      <c r="AK904" s="3" t="str">
        <f t="shared" si="115"/>
        <v/>
      </c>
      <c r="AL904" s="3" t="str">
        <f t="shared" si="115"/>
        <v/>
      </c>
      <c r="AM904" s="3" t="str">
        <f t="shared" si="115"/>
        <v/>
      </c>
      <c r="AN904" s="3" t="str">
        <f t="shared" si="115"/>
        <v/>
      </c>
      <c r="AO904" s="2">
        <f t="shared" si="117"/>
        <v>0</v>
      </c>
      <c r="AP904" s="4"/>
      <c r="AQ904" s="3">
        <f>IF(AJ904=1,VLOOKUP($AP904,BaseEqptCdF!$C$5:$R$161,16,FALSE),0)</f>
        <v>0</v>
      </c>
      <c r="AR904" s="3">
        <f>IF(AK904=1,VLOOKUP($AP904,BaseEqptCdF!$C$5:$R$161,16,FALSE),0)</f>
        <v>0</v>
      </c>
      <c r="AS904" s="3">
        <f>IF(AL904=1,VLOOKUP($AP904,BaseEqptCdF!$C$5:$R$161,16,FALSE),0)</f>
        <v>0</v>
      </c>
      <c r="AT904" s="3">
        <f>IF(AM904=1,VLOOKUP($AP904,BaseEqptCdF!$C$5:$R$161,16,FALSE),0)</f>
        <v>0</v>
      </c>
      <c r="AU904" s="3">
        <f>IF(AN904=1,VLOOKUP($AP904,BaseEqptCdF!$C$5:$R$161,16,FALSE),0)</f>
        <v>0</v>
      </c>
      <c r="AV904" s="2">
        <f t="shared" si="118"/>
        <v>0</v>
      </c>
      <c r="AW904" s="3" t="str">
        <f>IF($L904="","",IF(SUM($AJ904:AJ904)=0,$AE904,VLOOKUP($AP904,BaseEqptCdF!$C$5:$R$161,16,FALSE)*$AC$3))</f>
        <v/>
      </c>
      <c r="AX904" s="3" t="str">
        <f>IF($L904="","",IF(SUM($AJ904:AK904)=0,$AE904,VLOOKUP($AP904,BaseEqptCdF!$C$5:$R$161,16,FALSE)*$AC$3))</f>
        <v/>
      </c>
      <c r="AY904" s="3" t="str">
        <f>IF($L904="","",IF(SUM($AJ904:AL904)=0,$AE904,VLOOKUP($AP904,BaseEqptCdF!$C$5:$R$161,16,FALSE)*$AC$3))</f>
        <v/>
      </c>
      <c r="AZ904" s="3" t="str">
        <f>IF($L904="","",IF(SUM($AJ904:AM904)=0,$AE904,VLOOKUP($AP904,BaseEqptCdF!$C$5:$R$161,16,FALSE)*$AC$3))</f>
        <v/>
      </c>
      <c r="BA904" s="3" t="str">
        <f>IF($L904="","",IF(SUM($AJ904:AN904)=0,$AE904,VLOOKUP($AP904,BaseEqptCdF!$C$5:$R$161,16,FALSE)*$AC$3))</f>
        <v/>
      </c>
      <c r="BB904" s="2">
        <f t="shared" si="119"/>
        <v>0</v>
      </c>
      <c r="BC904" s="3" t="str">
        <f>IF($L904="","",IF(SUM($AJ904:AJ904)=0,$AF904,IF(LEFT(VLOOKUP($AP904,BaseEqptCdF!$C$5:$E$161,3,FALSE),2)="SD",0,IF(LEFT(VLOOKUP($AP904,BaseEqptCdF!$C$5:$E$161,3,FALSE),2)="SB",1*52,VLOOKUP($AP904,BaseEqptCdF!$C$5:$S$161,12,FALSE)*0.2*300))))</f>
        <v/>
      </c>
      <c r="BD904" s="3" t="str">
        <f>IF($L904="","",IF(SUM($AJ904:AK904)=0,$AF904,IF(LEFT(VLOOKUP($AP904,BaseEqptCdF!$C$5:$E$161,3,FALSE),2)="SD",0,IF(LEFT(VLOOKUP($AP904,BaseEqptCdF!$C$5:$E$161,3,FALSE),2)="SB",1*52,VLOOKUP($AP904,BaseEqptCdF!$C$5:$S$161,12,FALSE)*0.2*300))))</f>
        <v/>
      </c>
      <c r="BE904" s="3" t="str">
        <f>IF($L904="","",IF(SUM($AJ904:AL904)=0,$AF904,IF(LEFT(VLOOKUP($AP904,BaseEqptCdF!$C$5:$E$161,3,FALSE),2)="SD",0,IF(LEFT(VLOOKUP($AP904,BaseEqptCdF!$C$5:$E$161,3,FALSE),2)="SB",1*52,VLOOKUP($AP904,BaseEqptCdF!$C$5:$S$161,12,FALSE)*0.2*300))))</f>
        <v/>
      </c>
      <c r="BF904" s="3" t="str">
        <f>IF($L904="","",IF(SUM($AJ904:AM904)=0,$AF904,IF(LEFT(VLOOKUP($AP904,BaseEqptCdF!$C$5:$E$161,3,FALSE),2)="SD",0,IF(LEFT(VLOOKUP($AP904,BaseEqptCdF!$C$5:$E$161,3,FALSE),2)="SB",1*52,VLOOKUP($AP904,BaseEqptCdF!$C$5:$S$161,12,FALSE)*0.2*300))))</f>
        <v/>
      </c>
      <c r="BG904" s="3" t="str">
        <f>IF($L904="","",IF(SUM($AJ904:AN904)=0,$AF904,IF(LEFT(VLOOKUP($AP904,BaseEqptCdF!$C$5:$E$161,3,FALSE),2)="SD",0,IF(LEFT(VLOOKUP($AP904,BaseEqptCdF!$C$5:$E$161,3,FALSE),2)="SB",1*52,VLOOKUP($AP904,BaseEqptCdF!$C$5:$S$161,12,FALSE)*0.2*300))))</f>
        <v/>
      </c>
      <c r="BH904" s="2">
        <f t="shared" si="120"/>
        <v>0</v>
      </c>
    </row>
    <row r="905" spans="1:60" x14ac:dyDescent="0.25">
      <c r="A905" s="296" t="str">
        <f t="array" ref="A905">IF($C905="","",INDEX(Prog!$B$8:$D$300,MATCH($C905,nivo1,0),1))</f>
        <v/>
      </c>
      <c r="B905" s="296" t="str">
        <f t="array" ref="B905">IF($C905="","",INDEX(Prog!$B$8:$D$300,MATCH($C905,nivo1,0),2))</f>
        <v/>
      </c>
      <c r="C905" s="273"/>
      <c r="D905" s="267"/>
      <c r="E905" s="273"/>
      <c r="F905" s="273"/>
      <c r="G905" s="273"/>
      <c r="H905" s="273"/>
      <c r="I905" s="273"/>
      <c r="J905" s="273"/>
      <c r="K905" s="274"/>
      <c r="L905" s="273"/>
      <c r="M905" s="273"/>
      <c r="N905" s="273"/>
      <c r="O905" s="275"/>
      <c r="P905" s="273"/>
      <c r="Q905" s="273"/>
      <c r="R905" s="273"/>
      <c r="S905" s="273"/>
      <c r="T905" s="276"/>
      <c r="U905" s="276"/>
      <c r="V905" s="276"/>
      <c r="W905" s="276"/>
      <c r="X905" s="277"/>
      <c r="Y905" s="278"/>
      <c r="AA905" s="8" t="str">
        <f>IF($L905="","",VLOOKUP($L905,BaseEqptCdF!$C$5:$E$161,2,FALSE))</f>
        <v/>
      </c>
      <c r="AB905" s="8" t="str">
        <f>IF($L905="","",VLOOKUP($L905,BaseEqptCdF!$C$5:$E$161,3,FALSE))</f>
        <v/>
      </c>
      <c r="AC905" s="7" t="str">
        <f>IF($L905="","",VLOOKUP($L905,BaseEqptCdF!$C$5:$I$161,6,FALSE))</f>
        <v/>
      </c>
      <c r="AD905" s="7" t="str">
        <f>IF($L905="","",VLOOKUP($L905,BaseEqptCdF!$C$5:$I$161,7,FALSE))</f>
        <v/>
      </c>
      <c r="AE905" s="3" t="str">
        <f>IF($L905="","",VLOOKUP($L905,BaseEqptCdF!$C$5:$R$161,16,FALSE)*$AC$3)</f>
        <v/>
      </c>
      <c r="AF905" s="3" t="str">
        <f>IF($L905="","",IF(LEFT($AB905,2)="SD",0,IF(LEFT($AB905,2)="SB",1*52,IF($N905=Prog!$P$17,VLOOKUP($L905,BaseEqptCdF!$C$5:$P$161,14,FALSE)*1*300,VLOOKUP($L905,BaseEqptCdF!$C$5:$P$161,12,FALSE)*0.2*300))))</f>
        <v/>
      </c>
      <c r="AG905" s="6" t="str">
        <f t="shared" si="114"/>
        <v/>
      </c>
      <c r="AH905" s="6">
        <f>IF($U905=Prog!$S$18,YEAR($X905),"")</f>
        <v>1900</v>
      </c>
      <c r="AI905" s="5" t="str">
        <f>IF(OR($AG905="",$U905=Prog!$S$18),"",IF(OR($U905=Prog!$S$17,$U905=Prog!$S$16),YEAR($X905),IF($AG905="ND","ND",$AI$8+$O905)))</f>
        <v/>
      </c>
      <c r="AJ905" s="3" t="str">
        <f t="shared" si="116"/>
        <v/>
      </c>
      <c r="AK905" s="3" t="str">
        <f t="shared" si="115"/>
        <v/>
      </c>
      <c r="AL905" s="3" t="str">
        <f t="shared" si="115"/>
        <v/>
      </c>
      <c r="AM905" s="3" t="str">
        <f t="shared" si="115"/>
        <v/>
      </c>
      <c r="AN905" s="3" t="str">
        <f t="shared" si="115"/>
        <v/>
      </c>
      <c r="AO905" s="2">
        <f t="shared" si="117"/>
        <v>0</v>
      </c>
      <c r="AP905" s="4"/>
      <c r="AQ905" s="3">
        <f>IF(AJ905=1,VLOOKUP($AP905,BaseEqptCdF!$C$5:$R$161,16,FALSE),0)</f>
        <v>0</v>
      </c>
      <c r="AR905" s="3">
        <f>IF(AK905=1,VLOOKUP($AP905,BaseEqptCdF!$C$5:$R$161,16,FALSE),0)</f>
        <v>0</v>
      </c>
      <c r="AS905" s="3">
        <f>IF(AL905=1,VLOOKUP($AP905,BaseEqptCdF!$C$5:$R$161,16,FALSE),0)</f>
        <v>0</v>
      </c>
      <c r="AT905" s="3">
        <f>IF(AM905=1,VLOOKUP($AP905,BaseEqptCdF!$C$5:$R$161,16,FALSE),0)</f>
        <v>0</v>
      </c>
      <c r="AU905" s="3">
        <f>IF(AN905=1,VLOOKUP($AP905,BaseEqptCdF!$C$5:$R$161,16,FALSE),0)</f>
        <v>0</v>
      </c>
      <c r="AV905" s="2">
        <f t="shared" si="118"/>
        <v>0</v>
      </c>
      <c r="AW905" s="3" t="str">
        <f>IF($L905="","",IF(SUM($AJ905:AJ905)=0,$AE905,VLOOKUP($AP905,BaseEqptCdF!$C$5:$R$161,16,FALSE)*$AC$3))</f>
        <v/>
      </c>
      <c r="AX905" s="3" t="str">
        <f>IF($L905="","",IF(SUM($AJ905:AK905)=0,$AE905,VLOOKUP($AP905,BaseEqptCdF!$C$5:$R$161,16,FALSE)*$AC$3))</f>
        <v/>
      </c>
      <c r="AY905" s="3" t="str">
        <f>IF($L905="","",IF(SUM($AJ905:AL905)=0,$AE905,VLOOKUP($AP905,BaseEqptCdF!$C$5:$R$161,16,FALSE)*$AC$3))</f>
        <v/>
      </c>
      <c r="AZ905" s="3" t="str">
        <f>IF($L905="","",IF(SUM($AJ905:AM905)=0,$AE905,VLOOKUP($AP905,BaseEqptCdF!$C$5:$R$161,16,FALSE)*$AC$3))</f>
        <v/>
      </c>
      <c r="BA905" s="3" t="str">
        <f>IF($L905="","",IF(SUM($AJ905:AN905)=0,$AE905,VLOOKUP($AP905,BaseEqptCdF!$C$5:$R$161,16,FALSE)*$AC$3))</f>
        <v/>
      </c>
      <c r="BB905" s="2">
        <f t="shared" si="119"/>
        <v>0</v>
      </c>
      <c r="BC905" s="3" t="str">
        <f>IF($L905="","",IF(SUM($AJ905:AJ905)=0,$AF905,IF(LEFT(VLOOKUP($AP905,BaseEqptCdF!$C$5:$E$161,3,FALSE),2)="SD",0,IF(LEFT(VLOOKUP($AP905,BaseEqptCdF!$C$5:$E$161,3,FALSE),2)="SB",1*52,VLOOKUP($AP905,BaseEqptCdF!$C$5:$S$161,12,FALSE)*0.2*300))))</f>
        <v/>
      </c>
      <c r="BD905" s="3" t="str">
        <f>IF($L905="","",IF(SUM($AJ905:AK905)=0,$AF905,IF(LEFT(VLOOKUP($AP905,BaseEqptCdF!$C$5:$E$161,3,FALSE),2)="SD",0,IF(LEFT(VLOOKUP($AP905,BaseEqptCdF!$C$5:$E$161,3,FALSE),2)="SB",1*52,VLOOKUP($AP905,BaseEqptCdF!$C$5:$S$161,12,FALSE)*0.2*300))))</f>
        <v/>
      </c>
      <c r="BE905" s="3" t="str">
        <f>IF($L905="","",IF(SUM($AJ905:AL905)=0,$AF905,IF(LEFT(VLOOKUP($AP905,BaseEqptCdF!$C$5:$E$161,3,FALSE),2)="SD",0,IF(LEFT(VLOOKUP($AP905,BaseEqptCdF!$C$5:$E$161,3,FALSE),2)="SB",1*52,VLOOKUP($AP905,BaseEqptCdF!$C$5:$S$161,12,FALSE)*0.2*300))))</f>
        <v/>
      </c>
      <c r="BF905" s="3" t="str">
        <f>IF($L905="","",IF(SUM($AJ905:AM905)=0,$AF905,IF(LEFT(VLOOKUP($AP905,BaseEqptCdF!$C$5:$E$161,3,FALSE),2)="SD",0,IF(LEFT(VLOOKUP($AP905,BaseEqptCdF!$C$5:$E$161,3,FALSE),2)="SB",1*52,VLOOKUP($AP905,BaseEqptCdF!$C$5:$S$161,12,FALSE)*0.2*300))))</f>
        <v/>
      </c>
      <c r="BG905" s="3" t="str">
        <f>IF($L905="","",IF(SUM($AJ905:AN905)=0,$AF905,IF(LEFT(VLOOKUP($AP905,BaseEqptCdF!$C$5:$E$161,3,FALSE),2)="SD",0,IF(LEFT(VLOOKUP($AP905,BaseEqptCdF!$C$5:$E$161,3,FALSE),2)="SB",1*52,VLOOKUP($AP905,BaseEqptCdF!$C$5:$S$161,12,FALSE)*0.2*300))))</f>
        <v/>
      </c>
      <c r="BH905" s="2">
        <f t="shared" si="120"/>
        <v>0</v>
      </c>
    </row>
    <row r="906" spans="1:60" x14ac:dyDescent="0.25">
      <c r="A906" s="296" t="str">
        <f t="array" ref="A906">IF($C906="","",INDEX(Prog!$B$8:$D$300,MATCH($C906,nivo1,0),1))</f>
        <v/>
      </c>
      <c r="B906" s="296" t="str">
        <f t="array" ref="B906">IF($C906="","",INDEX(Prog!$B$8:$D$300,MATCH($C906,nivo1,0),2))</f>
        <v/>
      </c>
      <c r="C906" s="273"/>
      <c r="D906" s="267"/>
      <c r="E906" s="273"/>
      <c r="F906" s="273"/>
      <c r="G906" s="273"/>
      <c r="H906" s="273"/>
      <c r="I906" s="273"/>
      <c r="J906" s="273"/>
      <c r="K906" s="274"/>
      <c r="L906" s="273"/>
      <c r="M906" s="273"/>
      <c r="N906" s="273"/>
      <c r="O906" s="275"/>
      <c r="P906" s="273"/>
      <c r="Q906" s="273"/>
      <c r="R906" s="273"/>
      <c r="S906" s="273"/>
      <c r="T906" s="276"/>
      <c r="U906" s="276"/>
      <c r="V906" s="276"/>
      <c r="W906" s="276"/>
      <c r="X906" s="277"/>
      <c r="Y906" s="278"/>
      <c r="AA906" s="8" t="str">
        <f>IF($L906="","",VLOOKUP($L906,BaseEqptCdF!$C$5:$E$161,2,FALSE))</f>
        <v/>
      </c>
      <c r="AB906" s="8" t="str">
        <f>IF($L906="","",VLOOKUP($L906,BaseEqptCdF!$C$5:$E$161,3,FALSE))</f>
        <v/>
      </c>
      <c r="AC906" s="7" t="str">
        <f>IF($L906="","",VLOOKUP($L906,BaseEqptCdF!$C$5:$I$161,6,FALSE))</f>
        <v/>
      </c>
      <c r="AD906" s="7" t="str">
        <f>IF($L906="","",VLOOKUP($L906,BaseEqptCdF!$C$5:$I$161,7,FALSE))</f>
        <v/>
      </c>
      <c r="AE906" s="3" t="str">
        <f>IF($L906="","",VLOOKUP($L906,BaseEqptCdF!$C$5:$R$161,16,FALSE)*$AC$3)</f>
        <v/>
      </c>
      <c r="AF906" s="3" t="str">
        <f>IF($L906="","",IF(LEFT($AB906,2)="SD",0,IF(LEFT($AB906,2)="SB",1*52,IF($N906=Prog!$P$17,VLOOKUP($L906,BaseEqptCdF!$C$5:$P$161,14,FALSE)*1*300,VLOOKUP($L906,BaseEqptCdF!$C$5:$P$161,12,FALSE)*0.2*300))))</f>
        <v/>
      </c>
      <c r="AG906" s="6" t="str">
        <f t="shared" si="114"/>
        <v/>
      </c>
      <c r="AH906" s="6">
        <f>IF($U906=Prog!$S$18,YEAR($X906),"")</f>
        <v>1900</v>
      </c>
      <c r="AI906" s="5" t="str">
        <f>IF(OR($AG906="",$U906=Prog!$S$18),"",IF(OR($U906=Prog!$S$17,$U906=Prog!$S$16),YEAR($X906),IF($AG906="ND","ND",$AI$8+$O906)))</f>
        <v/>
      </c>
      <c r="AJ906" s="3" t="str">
        <f t="shared" si="116"/>
        <v/>
      </c>
      <c r="AK906" s="3" t="str">
        <f t="shared" si="115"/>
        <v/>
      </c>
      <c r="AL906" s="3" t="str">
        <f t="shared" si="115"/>
        <v/>
      </c>
      <c r="AM906" s="3" t="str">
        <f t="shared" si="115"/>
        <v/>
      </c>
      <c r="AN906" s="3" t="str">
        <f t="shared" si="115"/>
        <v/>
      </c>
      <c r="AO906" s="2">
        <f t="shared" si="117"/>
        <v>0</v>
      </c>
      <c r="AP906" s="4"/>
      <c r="AQ906" s="3">
        <f>IF(AJ906=1,VLOOKUP($AP906,BaseEqptCdF!$C$5:$R$161,16,FALSE),0)</f>
        <v>0</v>
      </c>
      <c r="AR906" s="3">
        <f>IF(AK906=1,VLOOKUP($AP906,BaseEqptCdF!$C$5:$R$161,16,FALSE),0)</f>
        <v>0</v>
      </c>
      <c r="AS906" s="3">
        <f>IF(AL906=1,VLOOKUP($AP906,BaseEqptCdF!$C$5:$R$161,16,FALSE),0)</f>
        <v>0</v>
      </c>
      <c r="AT906" s="3">
        <f>IF(AM906=1,VLOOKUP($AP906,BaseEqptCdF!$C$5:$R$161,16,FALSE),0)</f>
        <v>0</v>
      </c>
      <c r="AU906" s="3">
        <f>IF(AN906=1,VLOOKUP($AP906,BaseEqptCdF!$C$5:$R$161,16,FALSE),0)</f>
        <v>0</v>
      </c>
      <c r="AV906" s="2">
        <f t="shared" si="118"/>
        <v>0</v>
      </c>
      <c r="AW906" s="3" t="str">
        <f>IF($L906="","",IF(SUM($AJ906:AJ906)=0,$AE906,VLOOKUP($AP906,BaseEqptCdF!$C$5:$R$161,16,FALSE)*$AC$3))</f>
        <v/>
      </c>
      <c r="AX906" s="3" t="str">
        <f>IF($L906="","",IF(SUM($AJ906:AK906)=0,$AE906,VLOOKUP($AP906,BaseEqptCdF!$C$5:$R$161,16,FALSE)*$AC$3))</f>
        <v/>
      </c>
      <c r="AY906" s="3" t="str">
        <f>IF($L906="","",IF(SUM($AJ906:AL906)=0,$AE906,VLOOKUP($AP906,BaseEqptCdF!$C$5:$R$161,16,FALSE)*$AC$3))</f>
        <v/>
      </c>
      <c r="AZ906" s="3" t="str">
        <f>IF($L906="","",IF(SUM($AJ906:AM906)=0,$AE906,VLOOKUP($AP906,BaseEqptCdF!$C$5:$R$161,16,FALSE)*$AC$3))</f>
        <v/>
      </c>
      <c r="BA906" s="3" t="str">
        <f>IF($L906="","",IF(SUM($AJ906:AN906)=0,$AE906,VLOOKUP($AP906,BaseEqptCdF!$C$5:$R$161,16,FALSE)*$AC$3))</f>
        <v/>
      </c>
      <c r="BB906" s="2">
        <f t="shared" si="119"/>
        <v>0</v>
      </c>
      <c r="BC906" s="3" t="str">
        <f>IF($L906="","",IF(SUM($AJ906:AJ906)=0,$AF906,IF(LEFT(VLOOKUP($AP906,BaseEqptCdF!$C$5:$E$161,3,FALSE),2)="SD",0,IF(LEFT(VLOOKUP($AP906,BaseEqptCdF!$C$5:$E$161,3,FALSE),2)="SB",1*52,VLOOKUP($AP906,BaseEqptCdF!$C$5:$S$161,12,FALSE)*0.2*300))))</f>
        <v/>
      </c>
      <c r="BD906" s="3" t="str">
        <f>IF($L906="","",IF(SUM($AJ906:AK906)=0,$AF906,IF(LEFT(VLOOKUP($AP906,BaseEqptCdF!$C$5:$E$161,3,FALSE),2)="SD",0,IF(LEFT(VLOOKUP($AP906,BaseEqptCdF!$C$5:$E$161,3,FALSE),2)="SB",1*52,VLOOKUP($AP906,BaseEqptCdF!$C$5:$S$161,12,FALSE)*0.2*300))))</f>
        <v/>
      </c>
      <c r="BE906" s="3" t="str">
        <f>IF($L906="","",IF(SUM($AJ906:AL906)=0,$AF906,IF(LEFT(VLOOKUP($AP906,BaseEqptCdF!$C$5:$E$161,3,FALSE),2)="SD",0,IF(LEFT(VLOOKUP($AP906,BaseEqptCdF!$C$5:$E$161,3,FALSE),2)="SB",1*52,VLOOKUP($AP906,BaseEqptCdF!$C$5:$S$161,12,FALSE)*0.2*300))))</f>
        <v/>
      </c>
      <c r="BF906" s="3" t="str">
        <f>IF($L906="","",IF(SUM($AJ906:AM906)=0,$AF906,IF(LEFT(VLOOKUP($AP906,BaseEqptCdF!$C$5:$E$161,3,FALSE),2)="SD",0,IF(LEFT(VLOOKUP($AP906,BaseEqptCdF!$C$5:$E$161,3,FALSE),2)="SB",1*52,VLOOKUP($AP906,BaseEqptCdF!$C$5:$S$161,12,FALSE)*0.2*300))))</f>
        <v/>
      </c>
      <c r="BG906" s="3" t="str">
        <f>IF($L906="","",IF(SUM($AJ906:AN906)=0,$AF906,IF(LEFT(VLOOKUP($AP906,BaseEqptCdF!$C$5:$E$161,3,FALSE),2)="SD",0,IF(LEFT(VLOOKUP($AP906,BaseEqptCdF!$C$5:$E$161,3,FALSE),2)="SB",1*52,VLOOKUP($AP906,BaseEqptCdF!$C$5:$S$161,12,FALSE)*0.2*300))))</f>
        <v/>
      </c>
      <c r="BH906" s="2">
        <f t="shared" si="120"/>
        <v>0</v>
      </c>
    </row>
    <row r="907" spans="1:60" x14ac:dyDescent="0.25">
      <c r="A907" s="296" t="str">
        <f t="array" ref="A907">IF($C907="","",INDEX(Prog!$B$8:$D$300,MATCH($C907,nivo1,0),1))</f>
        <v/>
      </c>
      <c r="B907" s="296" t="str">
        <f t="array" ref="B907">IF($C907="","",INDEX(Prog!$B$8:$D$300,MATCH($C907,nivo1,0),2))</f>
        <v/>
      </c>
      <c r="C907" s="273"/>
      <c r="D907" s="267"/>
      <c r="E907" s="273"/>
      <c r="F907" s="273"/>
      <c r="G907" s="273"/>
      <c r="H907" s="273"/>
      <c r="I907" s="273"/>
      <c r="J907" s="273"/>
      <c r="K907" s="274"/>
      <c r="L907" s="273"/>
      <c r="M907" s="273"/>
      <c r="N907" s="273"/>
      <c r="O907" s="275"/>
      <c r="P907" s="273"/>
      <c r="Q907" s="273"/>
      <c r="R907" s="273"/>
      <c r="S907" s="273"/>
      <c r="T907" s="276"/>
      <c r="U907" s="276"/>
      <c r="V907" s="276"/>
      <c r="W907" s="276"/>
      <c r="X907" s="277"/>
      <c r="Y907" s="278"/>
      <c r="AA907" s="8" t="str">
        <f>IF($L907="","",VLOOKUP($L907,BaseEqptCdF!$C$5:$E$161,2,FALSE))</f>
        <v/>
      </c>
      <c r="AB907" s="8" t="str">
        <f>IF($L907="","",VLOOKUP($L907,BaseEqptCdF!$C$5:$E$161,3,FALSE))</f>
        <v/>
      </c>
      <c r="AC907" s="7" t="str">
        <f>IF($L907="","",VLOOKUP($L907,BaseEqptCdF!$C$5:$I$161,6,FALSE))</f>
        <v/>
      </c>
      <c r="AD907" s="7" t="str">
        <f>IF($L907="","",VLOOKUP($L907,BaseEqptCdF!$C$5:$I$161,7,FALSE))</f>
        <v/>
      </c>
      <c r="AE907" s="3" t="str">
        <f>IF($L907="","",VLOOKUP($L907,BaseEqptCdF!$C$5:$R$161,16,FALSE)*$AC$3)</f>
        <v/>
      </c>
      <c r="AF907" s="3" t="str">
        <f>IF($L907="","",IF(LEFT($AB907,2)="SD",0,IF(LEFT($AB907,2)="SB",1*52,IF($N907=Prog!$P$17,VLOOKUP($L907,BaseEqptCdF!$C$5:$P$161,14,FALSE)*1*300,VLOOKUP($L907,BaseEqptCdF!$C$5:$P$161,12,FALSE)*0.2*300))))</f>
        <v/>
      </c>
      <c r="AG907" s="6" t="str">
        <f t="shared" ref="AG907:AG970" si="121">IF($L907="","",IF(OR(ISTEXT($O907),$O907=""),"ND",YEAR($X907)-$O907))</f>
        <v/>
      </c>
      <c r="AH907" s="6">
        <f>IF($U907=Prog!$S$18,YEAR($X907),"")</f>
        <v>1900</v>
      </c>
      <c r="AI907" s="5" t="str">
        <f>IF(OR($AG907="",$U907=Prog!$S$18),"",IF(OR($U907=Prog!$S$17,$U907=Prog!$S$16),YEAR($X907),IF($AG907="ND","ND",$AI$8+$O907)))</f>
        <v/>
      </c>
      <c r="AJ907" s="3" t="str">
        <f t="shared" si="116"/>
        <v/>
      </c>
      <c r="AK907" s="3" t="str">
        <f t="shared" si="115"/>
        <v/>
      </c>
      <c r="AL907" s="3" t="str">
        <f t="shared" si="115"/>
        <v/>
      </c>
      <c r="AM907" s="3" t="str">
        <f t="shared" si="115"/>
        <v/>
      </c>
      <c r="AN907" s="3" t="str">
        <f t="shared" si="115"/>
        <v/>
      </c>
      <c r="AO907" s="2">
        <f t="shared" si="117"/>
        <v>0</v>
      </c>
      <c r="AP907" s="4"/>
      <c r="AQ907" s="3">
        <f>IF(AJ907=1,VLOOKUP($AP907,BaseEqptCdF!$C$5:$R$161,16,FALSE),0)</f>
        <v>0</v>
      </c>
      <c r="AR907" s="3">
        <f>IF(AK907=1,VLOOKUP($AP907,BaseEqptCdF!$C$5:$R$161,16,FALSE),0)</f>
        <v>0</v>
      </c>
      <c r="AS907" s="3">
        <f>IF(AL907=1,VLOOKUP($AP907,BaseEqptCdF!$C$5:$R$161,16,FALSE),0)</f>
        <v>0</v>
      </c>
      <c r="AT907" s="3">
        <f>IF(AM907=1,VLOOKUP($AP907,BaseEqptCdF!$C$5:$R$161,16,FALSE),0)</f>
        <v>0</v>
      </c>
      <c r="AU907" s="3">
        <f>IF(AN907=1,VLOOKUP($AP907,BaseEqptCdF!$C$5:$R$161,16,FALSE),0)</f>
        <v>0</v>
      </c>
      <c r="AV907" s="2">
        <f t="shared" si="118"/>
        <v>0</v>
      </c>
      <c r="AW907" s="3" t="str">
        <f>IF($L907="","",IF(SUM($AJ907:AJ907)=0,$AE907,VLOOKUP($AP907,BaseEqptCdF!$C$5:$R$161,16,FALSE)*$AC$3))</f>
        <v/>
      </c>
      <c r="AX907" s="3" t="str">
        <f>IF($L907="","",IF(SUM($AJ907:AK907)=0,$AE907,VLOOKUP($AP907,BaseEqptCdF!$C$5:$R$161,16,FALSE)*$AC$3))</f>
        <v/>
      </c>
      <c r="AY907" s="3" t="str">
        <f>IF($L907="","",IF(SUM($AJ907:AL907)=0,$AE907,VLOOKUP($AP907,BaseEqptCdF!$C$5:$R$161,16,FALSE)*$AC$3))</f>
        <v/>
      </c>
      <c r="AZ907" s="3" t="str">
        <f>IF($L907="","",IF(SUM($AJ907:AM907)=0,$AE907,VLOOKUP($AP907,BaseEqptCdF!$C$5:$R$161,16,FALSE)*$AC$3))</f>
        <v/>
      </c>
      <c r="BA907" s="3" t="str">
        <f>IF($L907="","",IF(SUM($AJ907:AN907)=0,$AE907,VLOOKUP($AP907,BaseEqptCdF!$C$5:$R$161,16,FALSE)*$AC$3))</f>
        <v/>
      </c>
      <c r="BB907" s="2">
        <f t="shared" si="119"/>
        <v>0</v>
      </c>
      <c r="BC907" s="3" t="str">
        <f>IF($L907="","",IF(SUM($AJ907:AJ907)=0,$AF907,IF(LEFT(VLOOKUP($AP907,BaseEqptCdF!$C$5:$E$161,3,FALSE),2)="SD",0,IF(LEFT(VLOOKUP($AP907,BaseEqptCdF!$C$5:$E$161,3,FALSE),2)="SB",1*52,VLOOKUP($AP907,BaseEqptCdF!$C$5:$S$161,12,FALSE)*0.2*300))))</f>
        <v/>
      </c>
      <c r="BD907" s="3" t="str">
        <f>IF($L907="","",IF(SUM($AJ907:AK907)=0,$AF907,IF(LEFT(VLOOKUP($AP907,BaseEqptCdF!$C$5:$E$161,3,FALSE),2)="SD",0,IF(LEFT(VLOOKUP($AP907,BaseEqptCdF!$C$5:$E$161,3,FALSE),2)="SB",1*52,VLOOKUP($AP907,BaseEqptCdF!$C$5:$S$161,12,FALSE)*0.2*300))))</f>
        <v/>
      </c>
      <c r="BE907" s="3" t="str">
        <f>IF($L907="","",IF(SUM($AJ907:AL907)=0,$AF907,IF(LEFT(VLOOKUP($AP907,BaseEqptCdF!$C$5:$E$161,3,FALSE),2)="SD",0,IF(LEFT(VLOOKUP($AP907,BaseEqptCdF!$C$5:$E$161,3,FALSE),2)="SB",1*52,VLOOKUP($AP907,BaseEqptCdF!$C$5:$S$161,12,FALSE)*0.2*300))))</f>
        <v/>
      </c>
      <c r="BF907" s="3" t="str">
        <f>IF($L907="","",IF(SUM($AJ907:AM907)=0,$AF907,IF(LEFT(VLOOKUP($AP907,BaseEqptCdF!$C$5:$E$161,3,FALSE),2)="SD",0,IF(LEFT(VLOOKUP($AP907,BaseEqptCdF!$C$5:$E$161,3,FALSE),2)="SB",1*52,VLOOKUP($AP907,BaseEqptCdF!$C$5:$S$161,12,FALSE)*0.2*300))))</f>
        <v/>
      </c>
      <c r="BG907" s="3" t="str">
        <f>IF($L907="","",IF(SUM($AJ907:AN907)=0,$AF907,IF(LEFT(VLOOKUP($AP907,BaseEqptCdF!$C$5:$E$161,3,FALSE),2)="SD",0,IF(LEFT(VLOOKUP($AP907,BaseEqptCdF!$C$5:$E$161,3,FALSE),2)="SB",1*52,VLOOKUP($AP907,BaseEqptCdF!$C$5:$S$161,12,FALSE)*0.2*300))))</f>
        <v/>
      </c>
      <c r="BH907" s="2">
        <f t="shared" si="120"/>
        <v>0</v>
      </c>
    </row>
    <row r="908" spans="1:60" x14ac:dyDescent="0.25">
      <c r="A908" s="296" t="str">
        <f t="array" ref="A908">IF($C908="","",INDEX(Prog!$B$8:$D$300,MATCH($C908,nivo1,0),1))</f>
        <v/>
      </c>
      <c r="B908" s="296" t="str">
        <f t="array" ref="B908">IF($C908="","",INDEX(Prog!$B$8:$D$300,MATCH($C908,nivo1,0),2))</f>
        <v/>
      </c>
      <c r="C908" s="273"/>
      <c r="D908" s="267"/>
      <c r="E908" s="273"/>
      <c r="F908" s="273"/>
      <c r="G908" s="273"/>
      <c r="H908" s="273"/>
      <c r="I908" s="273"/>
      <c r="J908" s="273"/>
      <c r="K908" s="274"/>
      <c r="L908" s="273"/>
      <c r="M908" s="273"/>
      <c r="N908" s="273"/>
      <c r="O908" s="275"/>
      <c r="P908" s="273"/>
      <c r="Q908" s="273"/>
      <c r="R908" s="273"/>
      <c r="S908" s="273"/>
      <c r="T908" s="276"/>
      <c r="U908" s="276"/>
      <c r="V908" s="276"/>
      <c r="W908" s="276"/>
      <c r="X908" s="277"/>
      <c r="Y908" s="278"/>
      <c r="AA908" s="8" t="str">
        <f>IF($L908="","",VLOOKUP($L908,BaseEqptCdF!$C$5:$E$161,2,FALSE))</f>
        <v/>
      </c>
      <c r="AB908" s="8" t="str">
        <f>IF($L908="","",VLOOKUP($L908,BaseEqptCdF!$C$5:$E$161,3,FALSE))</f>
        <v/>
      </c>
      <c r="AC908" s="7" t="str">
        <f>IF($L908="","",VLOOKUP($L908,BaseEqptCdF!$C$5:$I$161,6,FALSE))</f>
        <v/>
      </c>
      <c r="AD908" s="7" t="str">
        <f>IF($L908="","",VLOOKUP($L908,BaseEqptCdF!$C$5:$I$161,7,FALSE))</f>
        <v/>
      </c>
      <c r="AE908" s="3" t="str">
        <f>IF($L908="","",VLOOKUP($L908,BaseEqptCdF!$C$5:$R$161,16,FALSE)*$AC$3)</f>
        <v/>
      </c>
      <c r="AF908" s="3" t="str">
        <f>IF($L908="","",IF(LEFT($AB908,2)="SD",0,IF(LEFT($AB908,2)="SB",1*52,IF($N908=Prog!$P$17,VLOOKUP($L908,BaseEqptCdF!$C$5:$P$161,14,FALSE)*1*300,VLOOKUP($L908,BaseEqptCdF!$C$5:$P$161,12,FALSE)*0.2*300))))</f>
        <v/>
      </c>
      <c r="AG908" s="6" t="str">
        <f t="shared" si="121"/>
        <v/>
      </c>
      <c r="AH908" s="6">
        <f>IF($U908=Prog!$S$18,YEAR($X908),"")</f>
        <v>1900</v>
      </c>
      <c r="AI908" s="5" t="str">
        <f>IF(OR($AG908="",$U908=Prog!$S$18),"",IF(OR($U908=Prog!$S$17,$U908=Prog!$S$16),YEAR($X908),IF($AG908="ND","ND",$AI$8+$O908)))</f>
        <v/>
      </c>
      <c r="AJ908" s="3" t="str">
        <f t="shared" si="116"/>
        <v/>
      </c>
      <c r="AK908" s="3" t="str">
        <f t="shared" si="115"/>
        <v/>
      </c>
      <c r="AL908" s="3" t="str">
        <f t="shared" si="115"/>
        <v/>
      </c>
      <c r="AM908" s="3" t="str">
        <f t="shared" si="115"/>
        <v/>
      </c>
      <c r="AN908" s="3" t="str">
        <f t="shared" si="115"/>
        <v/>
      </c>
      <c r="AO908" s="2">
        <f t="shared" si="117"/>
        <v>0</v>
      </c>
      <c r="AP908" s="4"/>
      <c r="AQ908" s="3">
        <f>IF(AJ908=1,VLOOKUP($AP908,BaseEqptCdF!$C$5:$R$161,16,FALSE),0)</f>
        <v>0</v>
      </c>
      <c r="AR908" s="3">
        <f>IF(AK908=1,VLOOKUP($AP908,BaseEqptCdF!$C$5:$R$161,16,FALSE),0)</f>
        <v>0</v>
      </c>
      <c r="AS908" s="3">
        <f>IF(AL908=1,VLOOKUP($AP908,BaseEqptCdF!$C$5:$R$161,16,FALSE),0)</f>
        <v>0</v>
      </c>
      <c r="AT908" s="3">
        <f>IF(AM908=1,VLOOKUP($AP908,BaseEqptCdF!$C$5:$R$161,16,FALSE),0)</f>
        <v>0</v>
      </c>
      <c r="AU908" s="3">
        <f>IF(AN908=1,VLOOKUP($AP908,BaseEqptCdF!$C$5:$R$161,16,FALSE),0)</f>
        <v>0</v>
      </c>
      <c r="AV908" s="2">
        <f t="shared" si="118"/>
        <v>0</v>
      </c>
      <c r="AW908" s="3" t="str">
        <f>IF($L908="","",IF(SUM($AJ908:AJ908)=0,$AE908,VLOOKUP($AP908,BaseEqptCdF!$C$5:$R$161,16,FALSE)*$AC$3))</f>
        <v/>
      </c>
      <c r="AX908" s="3" t="str">
        <f>IF($L908="","",IF(SUM($AJ908:AK908)=0,$AE908,VLOOKUP($AP908,BaseEqptCdF!$C$5:$R$161,16,FALSE)*$AC$3))</f>
        <v/>
      </c>
      <c r="AY908" s="3" t="str">
        <f>IF($L908="","",IF(SUM($AJ908:AL908)=0,$AE908,VLOOKUP($AP908,BaseEqptCdF!$C$5:$R$161,16,FALSE)*$AC$3))</f>
        <v/>
      </c>
      <c r="AZ908" s="3" t="str">
        <f>IF($L908="","",IF(SUM($AJ908:AM908)=0,$AE908,VLOOKUP($AP908,BaseEqptCdF!$C$5:$R$161,16,FALSE)*$AC$3))</f>
        <v/>
      </c>
      <c r="BA908" s="3" t="str">
        <f>IF($L908="","",IF(SUM($AJ908:AN908)=0,$AE908,VLOOKUP($AP908,BaseEqptCdF!$C$5:$R$161,16,FALSE)*$AC$3))</f>
        <v/>
      </c>
      <c r="BB908" s="2">
        <f t="shared" si="119"/>
        <v>0</v>
      </c>
      <c r="BC908" s="3" t="str">
        <f>IF($L908="","",IF(SUM($AJ908:AJ908)=0,$AF908,IF(LEFT(VLOOKUP($AP908,BaseEqptCdF!$C$5:$E$161,3,FALSE),2)="SD",0,IF(LEFT(VLOOKUP($AP908,BaseEqptCdF!$C$5:$E$161,3,FALSE),2)="SB",1*52,VLOOKUP($AP908,BaseEqptCdF!$C$5:$S$161,12,FALSE)*0.2*300))))</f>
        <v/>
      </c>
      <c r="BD908" s="3" t="str">
        <f>IF($L908="","",IF(SUM($AJ908:AK908)=0,$AF908,IF(LEFT(VLOOKUP($AP908,BaseEqptCdF!$C$5:$E$161,3,FALSE),2)="SD",0,IF(LEFT(VLOOKUP($AP908,BaseEqptCdF!$C$5:$E$161,3,FALSE),2)="SB",1*52,VLOOKUP($AP908,BaseEqptCdF!$C$5:$S$161,12,FALSE)*0.2*300))))</f>
        <v/>
      </c>
      <c r="BE908" s="3" t="str">
        <f>IF($L908="","",IF(SUM($AJ908:AL908)=0,$AF908,IF(LEFT(VLOOKUP($AP908,BaseEqptCdF!$C$5:$E$161,3,FALSE),2)="SD",0,IF(LEFT(VLOOKUP($AP908,BaseEqptCdF!$C$5:$E$161,3,FALSE),2)="SB",1*52,VLOOKUP($AP908,BaseEqptCdF!$C$5:$S$161,12,FALSE)*0.2*300))))</f>
        <v/>
      </c>
      <c r="BF908" s="3" t="str">
        <f>IF($L908="","",IF(SUM($AJ908:AM908)=0,$AF908,IF(LEFT(VLOOKUP($AP908,BaseEqptCdF!$C$5:$E$161,3,FALSE),2)="SD",0,IF(LEFT(VLOOKUP($AP908,BaseEqptCdF!$C$5:$E$161,3,FALSE),2)="SB",1*52,VLOOKUP($AP908,BaseEqptCdF!$C$5:$S$161,12,FALSE)*0.2*300))))</f>
        <v/>
      </c>
      <c r="BG908" s="3" t="str">
        <f>IF($L908="","",IF(SUM($AJ908:AN908)=0,$AF908,IF(LEFT(VLOOKUP($AP908,BaseEqptCdF!$C$5:$E$161,3,FALSE),2)="SD",0,IF(LEFT(VLOOKUP($AP908,BaseEqptCdF!$C$5:$E$161,3,FALSE),2)="SB",1*52,VLOOKUP($AP908,BaseEqptCdF!$C$5:$S$161,12,FALSE)*0.2*300))))</f>
        <v/>
      </c>
      <c r="BH908" s="2">
        <f t="shared" si="120"/>
        <v>0</v>
      </c>
    </row>
    <row r="909" spans="1:60" x14ac:dyDescent="0.25">
      <c r="A909" s="296" t="str">
        <f t="array" ref="A909">IF($C909="","",INDEX(Prog!$B$8:$D$300,MATCH($C909,nivo1,0),1))</f>
        <v/>
      </c>
      <c r="B909" s="296" t="str">
        <f t="array" ref="B909">IF($C909="","",INDEX(Prog!$B$8:$D$300,MATCH($C909,nivo1,0),2))</f>
        <v/>
      </c>
      <c r="C909" s="273"/>
      <c r="D909" s="267"/>
      <c r="E909" s="273"/>
      <c r="F909" s="273"/>
      <c r="G909" s="273"/>
      <c r="H909" s="273"/>
      <c r="I909" s="273"/>
      <c r="J909" s="273"/>
      <c r="K909" s="274"/>
      <c r="L909" s="273"/>
      <c r="M909" s="273"/>
      <c r="N909" s="273"/>
      <c r="O909" s="275"/>
      <c r="P909" s="273"/>
      <c r="Q909" s="273"/>
      <c r="R909" s="273"/>
      <c r="S909" s="273"/>
      <c r="T909" s="276"/>
      <c r="U909" s="276"/>
      <c r="V909" s="276"/>
      <c r="W909" s="276"/>
      <c r="X909" s="277"/>
      <c r="Y909" s="278"/>
      <c r="AA909" s="8" t="str">
        <f>IF($L909="","",VLOOKUP($L909,BaseEqptCdF!$C$5:$E$161,2,FALSE))</f>
        <v/>
      </c>
      <c r="AB909" s="8" t="str">
        <f>IF($L909="","",VLOOKUP($L909,BaseEqptCdF!$C$5:$E$161,3,FALSE))</f>
        <v/>
      </c>
      <c r="AC909" s="7" t="str">
        <f>IF($L909="","",VLOOKUP($L909,BaseEqptCdF!$C$5:$I$161,6,FALSE))</f>
        <v/>
      </c>
      <c r="AD909" s="7" t="str">
        <f>IF($L909="","",VLOOKUP($L909,BaseEqptCdF!$C$5:$I$161,7,FALSE))</f>
        <v/>
      </c>
      <c r="AE909" s="3" t="str">
        <f>IF($L909="","",VLOOKUP($L909,BaseEqptCdF!$C$5:$R$161,16,FALSE)*$AC$3)</f>
        <v/>
      </c>
      <c r="AF909" s="3" t="str">
        <f>IF($L909="","",IF(LEFT($AB909,2)="SD",0,IF(LEFT($AB909,2)="SB",1*52,IF($N909=Prog!$P$17,VLOOKUP($L909,BaseEqptCdF!$C$5:$P$161,14,FALSE)*1*300,VLOOKUP($L909,BaseEqptCdF!$C$5:$P$161,12,FALSE)*0.2*300))))</f>
        <v/>
      </c>
      <c r="AG909" s="6" t="str">
        <f t="shared" si="121"/>
        <v/>
      </c>
      <c r="AH909" s="6">
        <f>IF($U909=Prog!$S$18,YEAR($X909),"")</f>
        <v>1900</v>
      </c>
      <c r="AI909" s="5" t="str">
        <f>IF(OR($AG909="",$U909=Prog!$S$18),"",IF(OR($U909=Prog!$S$17,$U909=Prog!$S$16),YEAR($X909),IF($AG909="ND","ND",$AI$8+$O909)))</f>
        <v/>
      </c>
      <c r="AJ909" s="3" t="str">
        <f t="shared" si="116"/>
        <v/>
      </c>
      <c r="AK909" s="3" t="str">
        <f t="shared" si="115"/>
        <v/>
      </c>
      <c r="AL909" s="3" t="str">
        <f t="shared" si="115"/>
        <v/>
      </c>
      <c r="AM909" s="3" t="str">
        <f t="shared" si="115"/>
        <v/>
      </c>
      <c r="AN909" s="3" t="str">
        <f t="shared" si="115"/>
        <v/>
      </c>
      <c r="AO909" s="2">
        <f t="shared" si="117"/>
        <v>0</v>
      </c>
      <c r="AP909" s="4"/>
      <c r="AQ909" s="3">
        <f>IF(AJ909=1,VLOOKUP($AP909,BaseEqptCdF!$C$5:$R$161,16,FALSE),0)</f>
        <v>0</v>
      </c>
      <c r="AR909" s="3">
        <f>IF(AK909=1,VLOOKUP($AP909,BaseEqptCdF!$C$5:$R$161,16,FALSE),0)</f>
        <v>0</v>
      </c>
      <c r="AS909" s="3">
        <f>IF(AL909=1,VLOOKUP($AP909,BaseEqptCdF!$C$5:$R$161,16,FALSE),0)</f>
        <v>0</v>
      </c>
      <c r="AT909" s="3">
        <f>IF(AM909=1,VLOOKUP($AP909,BaseEqptCdF!$C$5:$R$161,16,FALSE),0)</f>
        <v>0</v>
      </c>
      <c r="AU909" s="3">
        <f>IF(AN909=1,VLOOKUP($AP909,BaseEqptCdF!$C$5:$R$161,16,FALSE),0)</f>
        <v>0</v>
      </c>
      <c r="AV909" s="2">
        <f t="shared" si="118"/>
        <v>0</v>
      </c>
      <c r="AW909" s="3" t="str">
        <f>IF($L909="","",IF(SUM($AJ909:AJ909)=0,$AE909,VLOOKUP($AP909,BaseEqptCdF!$C$5:$R$161,16,FALSE)*$AC$3))</f>
        <v/>
      </c>
      <c r="AX909" s="3" t="str">
        <f>IF($L909="","",IF(SUM($AJ909:AK909)=0,$AE909,VLOOKUP($AP909,BaseEqptCdF!$C$5:$R$161,16,FALSE)*$AC$3))</f>
        <v/>
      </c>
      <c r="AY909" s="3" t="str">
        <f>IF($L909="","",IF(SUM($AJ909:AL909)=0,$AE909,VLOOKUP($AP909,BaseEqptCdF!$C$5:$R$161,16,FALSE)*$AC$3))</f>
        <v/>
      </c>
      <c r="AZ909" s="3" t="str">
        <f>IF($L909="","",IF(SUM($AJ909:AM909)=0,$AE909,VLOOKUP($AP909,BaseEqptCdF!$C$5:$R$161,16,FALSE)*$AC$3))</f>
        <v/>
      </c>
      <c r="BA909" s="3" t="str">
        <f>IF($L909="","",IF(SUM($AJ909:AN909)=0,$AE909,VLOOKUP($AP909,BaseEqptCdF!$C$5:$R$161,16,FALSE)*$AC$3))</f>
        <v/>
      </c>
      <c r="BB909" s="2">
        <f t="shared" si="119"/>
        <v>0</v>
      </c>
      <c r="BC909" s="3" t="str">
        <f>IF($L909="","",IF(SUM($AJ909:AJ909)=0,$AF909,IF(LEFT(VLOOKUP($AP909,BaseEqptCdF!$C$5:$E$161,3,FALSE),2)="SD",0,IF(LEFT(VLOOKUP($AP909,BaseEqptCdF!$C$5:$E$161,3,FALSE),2)="SB",1*52,VLOOKUP($AP909,BaseEqptCdF!$C$5:$S$161,12,FALSE)*0.2*300))))</f>
        <v/>
      </c>
      <c r="BD909" s="3" t="str">
        <f>IF($L909="","",IF(SUM($AJ909:AK909)=0,$AF909,IF(LEFT(VLOOKUP($AP909,BaseEqptCdF!$C$5:$E$161,3,FALSE),2)="SD",0,IF(LEFT(VLOOKUP($AP909,BaseEqptCdF!$C$5:$E$161,3,FALSE),2)="SB",1*52,VLOOKUP($AP909,BaseEqptCdF!$C$5:$S$161,12,FALSE)*0.2*300))))</f>
        <v/>
      </c>
      <c r="BE909" s="3" t="str">
        <f>IF($L909="","",IF(SUM($AJ909:AL909)=0,$AF909,IF(LEFT(VLOOKUP($AP909,BaseEqptCdF!$C$5:$E$161,3,FALSE),2)="SD",0,IF(LEFT(VLOOKUP($AP909,BaseEqptCdF!$C$5:$E$161,3,FALSE),2)="SB",1*52,VLOOKUP($AP909,BaseEqptCdF!$C$5:$S$161,12,FALSE)*0.2*300))))</f>
        <v/>
      </c>
      <c r="BF909" s="3" t="str">
        <f>IF($L909="","",IF(SUM($AJ909:AM909)=0,$AF909,IF(LEFT(VLOOKUP($AP909,BaseEqptCdF!$C$5:$E$161,3,FALSE),2)="SD",0,IF(LEFT(VLOOKUP($AP909,BaseEqptCdF!$C$5:$E$161,3,FALSE),2)="SB",1*52,VLOOKUP($AP909,BaseEqptCdF!$C$5:$S$161,12,FALSE)*0.2*300))))</f>
        <v/>
      </c>
      <c r="BG909" s="3" t="str">
        <f>IF($L909="","",IF(SUM($AJ909:AN909)=0,$AF909,IF(LEFT(VLOOKUP($AP909,BaseEqptCdF!$C$5:$E$161,3,FALSE),2)="SD",0,IF(LEFT(VLOOKUP($AP909,BaseEqptCdF!$C$5:$E$161,3,FALSE),2)="SB",1*52,VLOOKUP($AP909,BaseEqptCdF!$C$5:$S$161,12,FALSE)*0.2*300))))</f>
        <v/>
      </c>
      <c r="BH909" s="2">
        <f t="shared" si="120"/>
        <v>0</v>
      </c>
    </row>
    <row r="910" spans="1:60" x14ac:dyDescent="0.25">
      <c r="A910" s="296" t="str">
        <f t="array" ref="A910">IF($C910="","",INDEX(Prog!$B$8:$D$300,MATCH($C910,nivo1,0),1))</f>
        <v/>
      </c>
      <c r="B910" s="296" t="str">
        <f t="array" ref="B910">IF($C910="","",INDEX(Prog!$B$8:$D$300,MATCH($C910,nivo1,0),2))</f>
        <v/>
      </c>
      <c r="C910" s="273"/>
      <c r="D910" s="267"/>
      <c r="E910" s="273"/>
      <c r="F910" s="273"/>
      <c r="G910" s="273"/>
      <c r="H910" s="273"/>
      <c r="I910" s="273"/>
      <c r="J910" s="273"/>
      <c r="K910" s="274"/>
      <c r="L910" s="273"/>
      <c r="M910" s="273"/>
      <c r="N910" s="273"/>
      <c r="O910" s="275"/>
      <c r="P910" s="273"/>
      <c r="Q910" s="273"/>
      <c r="R910" s="273"/>
      <c r="S910" s="273"/>
      <c r="T910" s="276"/>
      <c r="U910" s="276"/>
      <c r="V910" s="276"/>
      <c r="W910" s="276"/>
      <c r="X910" s="277"/>
      <c r="Y910" s="278"/>
      <c r="AA910" s="8" t="str">
        <f>IF($L910="","",VLOOKUP($L910,BaseEqptCdF!$C$5:$E$161,2,FALSE))</f>
        <v/>
      </c>
      <c r="AB910" s="8" t="str">
        <f>IF($L910="","",VLOOKUP($L910,BaseEqptCdF!$C$5:$E$161,3,FALSE))</f>
        <v/>
      </c>
      <c r="AC910" s="7" t="str">
        <f>IF($L910="","",VLOOKUP($L910,BaseEqptCdF!$C$5:$I$161,6,FALSE))</f>
        <v/>
      </c>
      <c r="AD910" s="7" t="str">
        <f>IF($L910="","",VLOOKUP($L910,BaseEqptCdF!$C$5:$I$161,7,FALSE))</f>
        <v/>
      </c>
      <c r="AE910" s="3" t="str">
        <f>IF($L910="","",VLOOKUP($L910,BaseEqptCdF!$C$5:$R$161,16,FALSE)*$AC$3)</f>
        <v/>
      </c>
      <c r="AF910" s="3" t="str">
        <f>IF($L910="","",IF(LEFT($AB910,2)="SD",0,IF(LEFT($AB910,2)="SB",1*52,IF($N910=Prog!$P$17,VLOOKUP($L910,BaseEqptCdF!$C$5:$P$161,14,FALSE)*1*300,VLOOKUP($L910,BaseEqptCdF!$C$5:$P$161,12,FALSE)*0.2*300))))</f>
        <v/>
      </c>
      <c r="AG910" s="6" t="str">
        <f t="shared" si="121"/>
        <v/>
      </c>
      <c r="AH910" s="6">
        <f>IF($U910=Prog!$S$18,YEAR($X910),"")</f>
        <v>1900</v>
      </c>
      <c r="AI910" s="5" t="str">
        <f>IF(OR($AG910="",$U910=Prog!$S$18),"",IF(OR($U910=Prog!$S$17,$U910=Prog!$S$16),YEAR($X910),IF($AG910="ND","ND",$AI$8+$O910)))</f>
        <v/>
      </c>
      <c r="AJ910" s="3" t="str">
        <f t="shared" si="116"/>
        <v/>
      </c>
      <c r="AK910" s="3" t="str">
        <f t="shared" si="115"/>
        <v/>
      </c>
      <c r="AL910" s="3" t="str">
        <f t="shared" si="115"/>
        <v/>
      </c>
      <c r="AM910" s="3" t="str">
        <f t="shared" si="115"/>
        <v/>
      </c>
      <c r="AN910" s="3" t="str">
        <f t="shared" si="115"/>
        <v/>
      </c>
      <c r="AO910" s="2">
        <f t="shared" si="117"/>
        <v>0</v>
      </c>
      <c r="AP910" s="4"/>
      <c r="AQ910" s="3">
        <f>IF(AJ910=1,VLOOKUP($AP910,BaseEqptCdF!$C$5:$R$161,16,FALSE),0)</f>
        <v>0</v>
      </c>
      <c r="AR910" s="3">
        <f>IF(AK910=1,VLOOKUP($AP910,BaseEqptCdF!$C$5:$R$161,16,FALSE),0)</f>
        <v>0</v>
      </c>
      <c r="AS910" s="3">
        <f>IF(AL910=1,VLOOKUP($AP910,BaseEqptCdF!$C$5:$R$161,16,FALSE),0)</f>
        <v>0</v>
      </c>
      <c r="AT910" s="3">
        <f>IF(AM910=1,VLOOKUP($AP910,BaseEqptCdF!$C$5:$R$161,16,FALSE),0)</f>
        <v>0</v>
      </c>
      <c r="AU910" s="3">
        <f>IF(AN910=1,VLOOKUP($AP910,BaseEqptCdF!$C$5:$R$161,16,FALSE),0)</f>
        <v>0</v>
      </c>
      <c r="AV910" s="2">
        <f t="shared" si="118"/>
        <v>0</v>
      </c>
      <c r="AW910" s="3" t="str">
        <f>IF($L910="","",IF(SUM($AJ910:AJ910)=0,$AE910,VLOOKUP($AP910,BaseEqptCdF!$C$5:$R$161,16,FALSE)*$AC$3))</f>
        <v/>
      </c>
      <c r="AX910" s="3" t="str">
        <f>IF($L910="","",IF(SUM($AJ910:AK910)=0,$AE910,VLOOKUP($AP910,BaseEqptCdF!$C$5:$R$161,16,FALSE)*$AC$3))</f>
        <v/>
      </c>
      <c r="AY910" s="3" t="str">
        <f>IF($L910="","",IF(SUM($AJ910:AL910)=0,$AE910,VLOOKUP($AP910,BaseEqptCdF!$C$5:$R$161,16,FALSE)*$AC$3))</f>
        <v/>
      </c>
      <c r="AZ910" s="3" t="str">
        <f>IF($L910="","",IF(SUM($AJ910:AM910)=0,$AE910,VLOOKUP($AP910,BaseEqptCdF!$C$5:$R$161,16,FALSE)*$AC$3))</f>
        <v/>
      </c>
      <c r="BA910" s="3" t="str">
        <f>IF($L910="","",IF(SUM($AJ910:AN910)=0,$AE910,VLOOKUP($AP910,BaseEqptCdF!$C$5:$R$161,16,FALSE)*$AC$3))</f>
        <v/>
      </c>
      <c r="BB910" s="2">
        <f t="shared" si="119"/>
        <v>0</v>
      </c>
      <c r="BC910" s="3" t="str">
        <f>IF($L910="","",IF(SUM($AJ910:AJ910)=0,$AF910,IF(LEFT(VLOOKUP($AP910,BaseEqptCdF!$C$5:$E$161,3,FALSE),2)="SD",0,IF(LEFT(VLOOKUP($AP910,BaseEqptCdF!$C$5:$E$161,3,FALSE),2)="SB",1*52,VLOOKUP($AP910,BaseEqptCdF!$C$5:$S$161,12,FALSE)*0.2*300))))</f>
        <v/>
      </c>
      <c r="BD910" s="3" t="str">
        <f>IF($L910="","",IF(SUM($AJ910:AK910)=0,$AF910,IF(LEFT(VLOOKUP($AP910,BaseEqptCdF!$C$5:$E$161,3,FALSE),2)="SD",0,IF(LEFT(VLOOKUP($AP910,BaseEqptCdF!$C$5:$E$161,3,FALSE),2)="SB",1*52,VLOOKUP($AP910,BaseEqptCdF!$C$5:$S$161,12,FALSE)*0.2*300))))</f>
        <v/>
      </c>
      <c r="BE910" s="3" t="str">
        <f>IF($L910="","",IF(SUM($AJ910:AL910)=0,$AF910,IF(LEFT(VLOOKUP($AP910,BaseEqptCdF!$C$5:$E$161,3,FALSE),2)="SD",0,IF(LEFT(VLOOKUP($AP910,BaseEqptCdF!$C$5:$E$161,3,FALSE),2)="SB",1*52,VLOOKUP($AP910,BaseEqptCdF!$C$5:$S$161,12,FALSE)*0.2*300))))</f>
        <v/>
      </c>
      <c r="BF910" s="3" t="str">
        <f>IF($L910="","",IF(SUM($AJ910:AM910)=0,$AF910,IF(LEFT(VLOOKUP($AP910,BaseEqptCdF!$C$5:$E$161,3,FALSE),2)="SD",0,IF(LEFT(VLOOKUP($AP910,BaseEqptCdF!$C$5:$E$161,3,FALSE),2)="SB",1*52,VLOOKUP($AP910,BaseEqptCdF!$C$5:$S$161,12,FALSE)*0.2*300))))</f>
        <v/>
      </c>
      <c r="BG910" s="3" t="str">
        <f>IF($L910="","",IF(SUM($AJ910:AN910)=0,$AF910,IF(LEFT(VLOOKUP($AP910,BaseEqptCdF!$C$5:$E$161,3,FALSE),2)="SD",0,IF(LEFT(VLOOKUP($AP910,BaseEqptCdF!$C$5:$E$161,3,FALSE),2)="SB",1*52,VLOOKUP($AP910,BaseEqptCdF!$C$5:$S$161,12,FALSE)*0.2*300))))</f>
        <v/>
      </c>
      <c r="BH910" s="2">
        <f t="shared" si="120"/>
        <v>0</v>
      </c>
    </row>
    <row r="911" spans="1:60" x14ac:dyDescent="0.25">
      <c r="A911" s="296" t="str">
        <f t="array" ref="A911">IF($C911="","",INDEX(Prog!$B$8:$D$300,MATCH($C911,nivo1,0),1))</f>
        <v/>
      </c>
      <c r="B911" s="296" t="str">
        <f t="array" ref="B911">IF($C911="","",INDEX(Prog!$B$8:$D$300,MATCH($C911,nivo1,0),2))</f>
        <v/>
      </c>
      <c r="C911" s="273"/>
      <c r="D911" s="267"/>
      <c r="E911" s="273"/>
      <c r="F911" s="273"/>
      <c r="G911" s="273"/>
      <c r="H911" s="273"/>
      <c r="I911" s="273"/>
      <c r="J911" s="273"/>
      <c r="K911" s="274"/>
      <c r="L911" s="273"/>
      <c r="M911" s="273"/>
      <c r="N911" s="273"/>
      <c r="O911" s="275"/>
      <c r="P911" s="273"/>
      <c r="Q911" s="273"/>
      <c r="R911" s="273"/>
      <c r="S911" s="273"/>
      <c r="T911" s="276"/>
      <c r="U911" s="276"/>
      <c r="V911" s="276"/>
      <c r="W911" s="276"/>
      <c r="X911" s="277"/>
      <c r="Y911" s="278"/>
      <c r="AA911" s="8" t="str">
        <f>IF($L911="","",VLOOKUP($L911,BaseEqptCdF!$C$5:$E$161,2,FALSE))</f>
        <v/>
      </c>
      <c r="AB911" s="8" t="str">
        <f>IF($L911="","",VLOOKUP($L911,BaseEqptCdF!$C$5:$E$161,3,FALSE))</f>
        <v/>
      </c>
      <c r="AC911" s="7" t="str">
        <f>IF($L911="","",VLOOKUP($L911,BaseEqptCdF!$C$5:$I$161,6,FALSE))</f>
        <v/>
      </c>
      <c r="AD911" s="7" t="str">
        <f>IF($L911="","",VLOOKUP($L911,BaseEqptCdF!$C$5:$I$161,7,FALSE))</f>
        <v/>
      </c>
      <c r="AE911" s="3" t="str">
        <f>IF($L911="","",VLOOKUP($L911,BaseEqptCdF!$C$5:$R$161,16,FALSE)*$AC$3)</f>
        <v/>
      </c>
      <c r="AF911" s="3" t="str">
        <f>IF($L911="","",IF(LEFT($AB911,2)="SD",0,IF(LEFT($AB911,2)="SB",1*52,IF($N911=Prog!$P$17,VLOOKUP($L911,BaseEqptCdF!$C$5:$P$161,14,FALSE)*1*300,VLOOKUP($L911,BaseEqptCdF!$C$5:$P$161,12,FALSE)*0.2*300))))</f>
        <v/>
      </c>
      <c r="AG911" s="6" t="str">
        <f t="shared" si="121"/>
        <v/>
      </c>
      <c r="AH911" s="6">
        <f>IF($U911=Prog!$S$18,YEAR($X911),"")</f>
        <v>1900</v>
      </c>
      <c r="AI911" s="5" t="str">
        <f>IF(OR($AG911="",$U911=Prog!$S$18),"",IF(OR($U911=Prog!$S$17,$U911=Prog!$S$16),YEAR($X911),IF($AG911="ND","ND",$AI$8+$O911)))</f>
        <v/>
      </c>
      <c r="AJ911" s="3" t="str">
        <f t="shared" si="116"/>
        <v/>
      </c>
      <c r="AK911" s="3" t="str">
        <f t="shared" si="115"/>
        <v/>
      </c>
      <c r="AL911" s="3" t="str">
        <f t="shared" si="115"/>
        <v/>
      </c>
      <c r="AM911" s="3" t="str">
        <f t="shared" si="115"/>
        <v/>
      </c>
      <c r="AN911" s="3" t="str">
        <f t="shared" si="115"/>
        <v/>
      </c>
      <c r="AO911" s="2">
        <f t="shared" si="117"/>
        <v>0</v>
      </c>
      <c r="AP911" s="4"/>
      <c r="AQ911" s="3">
        <f>IF(AJ911=1,VLOOKUP($AP911,BaseEqptCdF!$C$5:$R$161,16,FALSE),0)</f>
        <v>0</v>
      </c>
      <c r="AR911" s="3">
        <f>IF(AK911=1,VLOOKUP($AP911,BaseEqptCdF!$C$5:$R$161,16,FALSE),0)</f>
        <v>0</v>
      </c>
      <c r="AS911" s="3">
        <f>IF(AL911=1,VLOOKUP($AP911,BaseEqptCdF!$C$5:$R$161,16,FALSE),0)</f>
        <v>0</v>
      </c>
      <c r="AT911" s="3">
        <f>IF(AM911=1,VLOOKUP($AP911,BaseEqptCdF!$C$5:$R$161,16,FALSE),0)</f>
        <v>0</v>
      </c>
      <c r="AU911" s="3">
        <f>IF(AN911=1,VLOOKUP($AP911,BaseEqptCdF!$C$5:$R$161,16,FALSE),0)</f>
        <v>0</v>
      </c>
      <c r="AV911" s="2">
        <f t="shared" si="118"/>
        <v>0</v>
      </c>
      <c r="AW911" s="3" t="str">
        <f>IF($L911="","",IF(SUM($AJ911:AJ911)=0,$AE911,VLOOKUP($AP911,BaseEqptCdF!$C$5:$R$161,16,FALSE)*$AC$3))</f>
        <v/>
      </c>
      <c r="AX911" s="3" t="str">
        <f>IF($L911="","",IF(SUM($AJ911:AK911)=0,$AE911,VLOOKUP($AP911,BaseEqptCdF!$C$5:$R$161,16,FALSE)*$AC$3))</f>
        <v/>
      </c>
      <c r="AY911" s="3" t="str">
        <f>IF($L911="","",IF(SUM($AJ911:AL911)=0,$AE911,VLOOKUP($AP911,BaseEqptCdF!$C$5:$R$161,16,FALSE)*$AC$3))</f>
        <v/>
      </c>
      <c r="AZ911" s="3" t="str">
        <f>IF($L911="","",IF(SUM($AJ911:AM911)=0,$AE911,VLOOKUP($AP911,BaseEqptCdF!$C$5:$R$161,16,FALSE)*$AC$3))</f>
        <v/>
      </c>
      <c r="BA911" s="3" t="str">
        <f>IF($L911="","",IF(SUM($AJ911:AN911)=0,$AE911,VLOOKUP($AP911,BaseEqptCdF!$C$5:$R$161,16,FALSE)*$AC$3))</f>
        <v/>
      </c>
      <c r="BB911" s="2">
        <f t="shared" si="119"/>
        <v>0</v>
      </c>
      <c r="BC911" s="3" t="str">
        <f>IF($L911="","",IF(SUM($AJ911:AJ911)=0,$AF911,IF(LEFT(VLOOKUP($AP911,BaseEqptCdF!$C$5:$E$161,3,FALSE),2)="SD",0,IF(LEFT(VLOOKUP($AP911,BaseEqptCdF!$C$5:$E$161,3,FALSE),2)="SB",1*52,VLOOKUP($AP911,BaseEqptCdF!$C$5:$S$161,12,FALSE)*0.2*300))))</f>
        <v/>
      </c>
      <c r="BD911" s="3" t="str">
        <f>IF($L911="","",IF(SUM($AJ911:AK911)=0,$AF911,IF(LEFT(VLOOKUP($AP911,BaseEqptCdF!$C$5:$E$161,3,FALSE),2)="SD",0,IF(LEFT(VLOOKUP($AP911,BaseEqptCdF!$C$5:$E$161,3,FALSE),2)="SB",1*52,VLOOKUP($AP911,BaseEqptCdF!$C$5:$S$161,12,FALSE)*0.2*300))))</f>
        <v/>
      </c>
      <c r="BE911" s="3" t="str">
        <f>IF($L911="","",IF(SUM($AJ911:AL911)=0,$AF911,IF(LEFT(VLOOKUP($AP911,BaseEqptCdF!$C$5:$E$161,3,FALSE),2)="SD",0,IF(LEFT(VLOOKUP($AP911,BaseEqptCdF!$C$5:$E$161,3,FALSE),2)="SB",1*52,VLOOKUP($AP911,BaseEqptCdF!$C$5:$S$161,12,FALSE)*0.2*300))))</f>
        <v/>
      </c>
      <c r="BF911" s="3" t="str">
        <f>IF($L911="","",IF(SUM($AJ911:AM911)=0,$AF911,IF(LEFT(VLOOKUP($AP911,BaseEqptCdF!$C$5:$E$161,3,FALSE),2)="SD",0,IF(LEFT(VLOOKUP($AP911,BaseEqptCdF!$C$5:$E$161,3,FALSE),2)="SB",1*52,VLOOKUP($AP911,BaseEqptCdF!$C$5:$S$161,12,FALSE)*0.2*300))))</f>
        <v/>
      </c>
      <c r="BG911" s="3" t="str">
        <f>IF($L911="","",IF(SUM($AJ911:AN911)=0,$AF911,IF(LEFT(VLOOKUP($AP911,BaseEqptCdF!$C$5:$E$161,3,FALSE),2)="SD",0,IF(LEFT(VLOOKUP($AP911,BaseEqptCdF!$C$5:$E$161,3,FALSE),2)="SB",1*52,VLOOKUP($AP911,BaseEqptCdF!$C$5:$S$161,12,FALSE)*0.2*300))))</f>
        <v/>
      </c>
      <c r="BH911" s="2">
        <f t="shared" si="120"/>
        <v>0</v>
      </c>
    </row>
    <row r="912" spans="1:60" x14ac:dyDescent="0.25">
      <c r="A912" s="296" t="str">
        <f t="array" ref="A912">IF($C912="","",INDEX(Prog!$B$8:$D$300,MATCH($C912,nivo1,0),1))</f>
        <v/>
      </c>
      <c r="B912" s="296" t="str">
        <f t="array" ref="B912">IF($C912="","",INDEX(Prog!$B$8:$D$300,MATCH($C912,nivo1,0),2))</f>
        <v/>
      </c>
      <c r="C912" s="273"/>
      <c r="D912" s="267"/>
      <c r="E912" s="273"/>
      <c r="F912" s="273"/>
      <c r="G912" s="273"/>
      <c r="H912" s="273"/>
      <c r="I912" s="273"/>
      <c r="J912" s="273"/>
      <c r="K912" s="274"/>
      <c r="L912" s="273"/>
      <c r="M912" s="273"/>
      <c r="N912" s="273"/>
      <c r="O912" s="275"/>
      <c r="P912" s="273"/>
      <c r="Q912" s="273"/>
      <c r="R912" s="273"/>
      <c r="S912" s="273"/>
      <c r="T912" s="276"/>
      <c r="U912" s="276"/>
      <c r="V912" s="276"/>
      <c r="W912" s="276"/>
      <c r="X912" s="277"/>
      <c r="Y912" s="278"/>
      <c r="AA912" s="8" t="str">
        <f>IF($L912="","",VLOOKUP($L912,BaseEqptCdF!$C$5:$E$161,2,FALSE))</f>
        <v/>
      </c>
      <c r="AB912" s="8" t="str">
        <f>IF($L912="","",VLOOKUP($L912,BaseEqptCdF!$C$5:$E$161,3,FALSE))</f>
        <v/>
      </c>
      <c r="AC912" s="7" t="str">
        <f>IF($L912="","",VLOOKUP($L912,BaseEqptCdF!$C$5:$I$161,6,FALSE))</f>
        <v/>
      </c>
      <c r="AD912" s="7" t="str">
        <f>IF($L912="","",VLOOKUP($L912,BaseEqptCdF!$C$5:$I$161,7,FALSE))</f>
        <v/>
      </c>
      <c r="AE912" s="3" t="str">
        <f>IF($L912="","",VLOOKUP($L912,BaseEqptCdF!$C$5:$R$161,16,FALSE)*$AC$3)</f>
        <v/>
      </c>
      <c r="AF912" s="3" t="str">
        <f>IF($L912="","",IF(LEFT($AB912,2)="SD",0,IF(LEFT($AB912,2)="SB",1*52,IF($N912=Prog!$P$17,VLOOKUP($L912,BaseEqptCdF!$C$5:$P$161,14,FALSE)*1*300,VLOOKUP($L912,BaseEqptCdF!$C$5:$P$161,12,FALSE)*0.2*300))))</f>
        <v/>
      </c>
      <c r="AG912" s="6" t="str">
        <f t="shared" si="121"/>
        <v/>
      </c>
      <c r="AH912" s="6">
        <f>IF($U912=Prog!$S$18,YEAR($X912),"")</f>
        <v>1900</v>
      </c>
      <c r="AI912" s="5" t="str">
        <f>IF(OR($AG912="",$U912=Prog!$S$18),"",IF(OR($U912=Prog!$S$17,$U912=Prog!$S$16),YEAR($X912),IF($AG912="ND","ND",$AI$8+$O912)))</f>
        <v/>
      </c>
      <c r="AJ912" s="3" t="str">
        <f t="shared" si="116"/>
        <v/>
      </c>
      <c r="AK912" s="3" t="str">
        <f t="shared" si="115"/>
        <v/>
      </c>
      <c r="AL912" s="3" t="str">
        <f t="shared" si="115"/>
        <v/>
      </c>
      <c r="AM912" s="3" t="str">
        <f t="shared" si="115"/>
        <v/>
      </c>
      <c r="AN912" s="3" t="str">
        <f t="shared" si="115"/>
        <v/>
      </c>
      <c r="AO912" s="2">
        <f t="shared" si="117"/>
        <v>0</v>
      </c>
      <c r="AP912" s="4"/>
      <c r="AQ912" s="3">
        <f>IF(AJ912=1,VLOOKUP($AP912,BaseEqptCdF!$C$5:$R$161,16,FALSE),0)</f>
        <v>0</v>
      </c>
      <c r="AR912" s="3">
        <f>IF(AK912=1,VLOOKUP($AP912,BaseEqptCdF!$C$5:$R$161,16,FALSE),0)</f>
        <v>0</v>
      </c>
      <c r="AS912" s="3">
        <f>IF(AL912=1,VLOOKUP($AP912,BaseEqptCdF!$C$5:$R$161,16,FALSE),0)</f>
        <v>0</v>
      </c>
      <c r="AT912" s="3">
        <f>IF(AM912=1,VLOOKUP($AP912,BaseEqptCdF!$C$5:$R$161,16,FALSE),0)</f>
        <v>0</v>
      </c>
      <c r="AU912" s="3">
        <f>IF(AN912=1,VLOOKUP($AP912,BaseEqptCdF!$C$5:$R$161,16,FALSE),0)</f>
        <v>0</v>
      </c>
      <c r="AV912" s="2">
        <f t="shared" si="118"/>
        <v>0</v>
      </c>
      <c r="AW912" s="3" t="str">
        <f>IF($L912="","",IF(SUM($AJ912:AJ912)=0,$AE912,VLOOKUP($AP912,BaseEqptCdF!$C$5:$R$161,16,FALSE)*$AC$3))</f>
        <v/>
      </c>
      <c r="AX912" s="3" t="str">
        <f>IF($L912="","",IF(SUM($AJ912:AK912)=0,$AE912,VLOOKUP($AP912,BaseEqptCdF!$C$5:$R$161,16,FALSE)*$AC$3))</f>
        <v/>
      </c>
      <c r="AY912" s="3" t="str">
        <f>IF($L912="","",IF(SUM($AJ912:AL912)=0,$AE912,VLOOKUP($AP912,BaseEqptCdF!$C$5:$R$161,16,FALSE)*$AC$3))</f>
        <v/>
      </c>
      <c r="AZ912" s="3" t="str">
        <f>IF($L912="","",IF(SUM($AJ912:AM912)=0,$AE912,VLOOKUP($AP912,BaseEqptCdF!$C$5:$R$161,16,FALSE)*$AC$3))</f>
        <v/>
      </c>
      <c r="BA912" s="3" t="str">
        <f>IF($L912="","",IF(SUM($AJ912:AN912)=0,$AE912,VLOOKUP($AP912,BaseEqptCdF!$C$5:$R$161,16,FALSE)*$AC$3))</f>
        <v/>
      </c>
      <c r="BB912" s="2">
        <f t="shared" si="119"/>
        <v>0</v>
      </c>
      <c r="BC912" s="3" t="str">
        <f>IF($L912="","",IF(SUM($AJ912:AJ912)=0,$AF912,IF(LEFT(VLOOKUP($AP912,BaseEqptCdF!$C$5:$E$161,3,FALSE),2)="SD",0,IF(LEFT(VLOOKUP($AP912,BaseEqptCdF!$C$5:$E$161,3,FALSE),2)="SB",1*52,VLOOKUP($AP912,BaseEqptCdF!$C$5:$S$161,12,FALSE)*0.2*300))))</f>
        <v/>
      </c>
      <c r="BD912" s="3" t="str">
        <f>IF($L912="","",IF(SUM($AJ912:AK912)=0,$AF912,IF(LEFT(VLOOKUP($AP912,BaseEqptCdF!$C$5:$E$161,3,FALSE),2)="SD",0,IF(LEFT(VLOOKUP($AP912,BaseEqptCdF!$C$5:$E$161,3,FALSE),2)="SB",1*52,VLOOKUP($AP912,BaseEqptCdF!$C$5:$S$161,12,FALSE)*0.2*300))))</f>
        <v/>
      </c>
      <c r="BE912" s="3" t="str">
        <f>IF($L912="","",IF(SUM($AJ912:AL912)=0,$AF912,IF(LEFT(VLOOKUP($AP912,BaseEqptCdF!$C$5:$E$161,3,FALSE),2)="SD",0,IF(LEFT(VLOOKUP($AP912,BaseEqptCdF!$C$5:$E$161,3,FALSE),2)="SB",1*52,VLOOKUP($AP912,BaseEqptCdF!$C$5:$S$161,12,FALSE)*0.2*300))))</f>
        <v/>
      </c>
      <c r="BF912" s="3" t="str">
        <f>IF($L912="","",IF(SUM($AJ912:AM912)=0,$AF912,IF(LEFT(VLOOKUP($AP912,BaseEqptCdF!$C$5:$E$161,3,FALSE),2)="SD",0,IF(LEFT(VLOOKUP($AP912,BaseEqptCdF!$C$5:$E$161,3,FALSE),2)="SB",1*52,VLOOKUP($AP912,BaseEqptCdF!$C$5:$S$161,12,FALSE)*0.2*300))))</f>
        <v/>
      </c>
      <c r="BG912" s="3" t="str">
        <f>IF($L912="","",IF(SUM($AJ912:AN912)=0,$AF912,IF(LEFT(VLOOKUP($AP912,BaseEqptCdF!$C$5:$E$161,3,FALSE),2)="SD",0,IF(LEFT(VLOOKUP($AP912,BaseEqptCdF!$C$5:$E$161,3,FALSE),2)="SB",1*52,VLOOKUP($AP912,BaseEqptCdF!$C$5:$S$161,12,FALSE)*0.2*300))))</f>
        <v/>
      </c>
      <c r="BH912" s="2">
        <f t="shared" si="120"/>
        <v>0</v>
      </c>
    </row>
    <row r="913" spans="1:60" x14ac:dyDescent="0.25">
      <c r="A913" s="296" t="str">
        <f t="array" ref="A913">IF($C913="","",INDEX(Prog!$B$8:$D$300,MATCH($C913,nivo1,0),1))</f>
        <v/>
      </c>
      <c r="B913" s="296" t="str">
        <f t="array" ref="B913">IF($C913="","",INDEX(Prog!$B$8:$D$300,MATCH($C913,nivo1,0),2))</f>
        <v/>
      </c>
      <c r="C913" s="273"/>
      <c r="D913" s="267"/>
      <c r="E913" s="273"/>
      <c r="F913" s="273"/>
      <c r="G913" s="273"/>
      <c r="H913" s="273"/>
      <c r="I913" s="273"/>
      <c r="J913" s="273"/>
      <c r="K913" s="274"/>
      <c r="L913" s="273"/>
      <c r="M913" s="273"/>
      <c r="N913" s="273"/>
      <c r="O913" s="275"/>
      <c r="P913" s="273"/>
      <c r="Q913" s="273"/>
      <c r="R913" s="273"/>
      <c r="S913" s="273"/>
      <c r="T913" s="276"/>
      <c r="U913" s="276"/>
      <c r="V913" s="276"/>
      <c r="W913" s="276"/>
      <c r="X913" s="277"/>
      <c r="Y913" s="278"/>
      <c r="AA913" s="8" t="str">
        <f>IF($L913="","",VLOOKUP($L913,BaseEqptCdF!$C$5:$E$161,2,FALSE))</f>
        <v/>
      </c>
      <c r="AB913" s="8" t="str">
        <f>IF($L913="","",VLOOKUP($L913,BaseEqptCdF!$C$5:$E$161,3,FALSE))</f>
        <v/>
      </c>
      <c r="AC913" s="7" t="str">
        <f>IF($L913="","",VLOOKUP($L913,BaseEqptCdF!$C$5:$I$161,6,FALSE))</f>
        <v/>
      </c>
      <c r="AD913" s="7" t="str">
        <f>IF($L913="","",VLOOKUP($L913,BaseEqptCdF!$C$5:$I$161,7,FALSE))</f>
        <v/>
      </c>
      <c r="AE913" s="3" t="str">
        <f>IF($L913="","",VLOOKUP($L913,BaseEqptCdF!$C$5:$R$161,16,FALSE)*$AC$3)</f>
        <v/>
      </c>
      <c r="AF913" s="3" t="str">
        <f>IF($L913="","",IF(LEFT($AB913,2)="SD",0,IF(LEFT($AB913,2)="SB",1*52,IF($N913=Prog!$P$17,VLOOKUP($L913,BaseEqptCdF!$C$5:$P$161,14,FALSE)*1*300,VLOOKUP($L913,BaseEqptCdF!$C$5:$P$161,12,FALSE)*0.2*300))))</f>
        <v/>
      </c>
      <c r="AG913" s="6" t="str">
        <f t="shared" si="121"/>
        <v/>
      </c>
      <c r="AH913" s="6">
        <f>IF($U913=Prog!$S$18,YEAR($X913),"")</f>
        <v>1900</v>
      </c>
      <c r="AI913" s="5" t="str">
        <f>IF(OR($AG913="",$U913=Prog!$S$18),"",IF(OR($U913=Prog!$S$17,$U913=Prog!$S$16),YEAR($X913),IF($AG913="ND","ND",$AI$8+$O913)))</f>
        <v/>
      </c>
      <c r="AJ913" s="3" t="str">
        <f t="shared" si="116"/>
        <v/>
      </c>
      <c r="AK913" s="3" t="str">
        <f t="shared" si="115"/>
        <v/>
      </c>
      <c r="AL913" s="3" t="str">
        <f t="shared" si="115"/>
        <v/>
      </c>
      <c r="AM913" s="3" t="str">
        <f t="shared" si="115"/>
        <v/>
      </c>
      <c r="AN913" s="3" t="str">
        <f t="shared" si="115"/>
        <v/>
      </c>
      <c r="AO913" s="2">
        <f t="shared" si="117"/>
        <v>0</v>
      </c>
      <c r="AP913" s="4"/>
      <c r="AQ913" s="3">
        <f>IF(AJ913=1,VLOOKUP($AP913,BaseEqptCdF!$C$5:$R$161,16,FALSE),0)</f>
        <v>0</v>
      </c>
      <c r="AR913" s="3">
        <f>IF(AK913=1,VLOOKUP($AP913,BaseEqptCdF!$C$5:$R$161,16,FALSE),0)</f>
        <v>0</v>
      </c>
      <c r="AS913" s="3">
        <f>IF(AL913=1,VLOOKUP($AP913,BaseEqptCdF!$C$5:$R$161,16,FALSE),0)</f>
        <v>0</v>
      </c>
      <c r="AT913" s="3">
        <f>IF(AM913=1,VLOOKUP($AP913,BaseEqptCdF!$C$5:$R$161,16,FALSE),0)</f>
        <v>0</v>
      </c>
      <c r="AU913" s="3">
        <f>IF(AN913=1,VLOOKUP($AP913,BaseEqptCdF!$C$5:$R$161,16,FALSE),0)</f>
        <v>0</v>
      </c>
      <c r="AV913" s="2">
        <f t="shared" si="118"/>
        <v>0</v>
      </c>
      <c r="AW913" s="3" t="str">
        <f>IF($L913="","",IF(SUM($AJ913:AJ913)=0,$AE913,VLOOKUP($AP913,BaseEqptCdF!$C$5:$R$161,16,FALSE)*$AC$3))</f>
        <v/>
      </c>
      <c r="AX913" s="3" t="str">
        <f>IF($L913="","",IF(SUM($AJ913:AK913)=0,$AE913,VLOOKUP($AP913,BaseEqptCdF!$C$5:$R$161,16,FALSE)*$AC$3))</f>
        <v/>
      </c>
      <c r="AY913" s="3" t="str">
        <f>IF($L913="","",IF(SUM($AJ913:AL913)=0,$AE913,VLOOKUP($AP913,BaseEqptCdF!$C$5:$R$161,16,FALSE)*$AC$3))</f>
        <v/>
      </c>
      <c r="AZ913" s="3" t="str">
        <f>IF($L913="","",IF(SUM($AJ913:AM913)=0,$AE913,VLOOKUP($AP913,BaseEqptCdF!$C$5:$R$161,16,FALSE)*$AC$3))</f>
        <v/>
      </c>
      <c r="BA913" s="3" t="str">
        <f>IF($L913="","",IF(SUM($AJ913:AN913)=0,$AE913,VLOOKUP($AP913,BaseEqptCdF!$C$5:$R$161,16,FALSE)*$AC$3))</f>
        <v/>
      </c>
      <c r="BB913" s="2">
        <f t="shared" si="119"/>
        <v>0</v>
      </c>
      <c r="BC913" s="3" t="str">
        <f>IF($L913="","",IF(SUM($AJ913:AJ913)=0,$AF913,IF(LEFT(VLOOKUP($AP913,BaseEqptCdF!$C$5:$E$161,3,FALSE),2)="SD",0,IF(LEFT(VLOOKUP($AP913,BaseEqptCdF!$C$5:$E$161,3,FALSE),2)="SB",1*52,VLOOKUP($AP913,BaseEqptCdF!$C$5:$S$161,12,FALSE)*0.2*300))))</f>
        <v/>
      </c>
      <c r="BD913" s="3" t="str">
        <f>IF($L913="","",IF(SUM($AJ913:AK913)=0,$AF913,IF(LEFT(VLOOKUP($AP913,BaseEqptCdF!$C$5:$E$161,3,FALSE),2)="SD",0,IF(LEFT(VLOOKUP($AP913,BaseEqptCdF!$C$5:$E$161,3,FALSE),2)="SB",1*52,VLOOKUP($AP913,BaseEqptCdF!$C$5:$S$161,12,FALSE)*0.2*300))))</f>
        <v/>
      </c>
      <c r="BE913" s="3" t="str">
        <f>IF($L913="","",IF(SUM($AJ913:AL913)=0,$AF913,IF(LEFT(VLOOKUP($AP913,BaseEqptCdF!$C$5:$E$161,3,FALSE),2)="SD",0,IF(LEFT(VLOOKUP($AP913,BaseEqptCdF!$C$5:$E$161,3,FALSE),2)="SB",1*52,VLOOKUP($AP913,BaseEqptCdF!$C$5:$S$161,12,FALSE)*0.2*300))))</f>
        <v/>
      </c>
      <c r="BF913" s="3" t="str">
        <f>IF($L913="","",IF(SUM($AJ913:AM913)=0,$AF913,IF(LEFT(VLOOKUP($AP913,BaseEqptCdF!$C$5:$E$161,3,FALSE),2)="SD",0,IF(LEFT(VLOOKUP($AP913,BaseEqptCdF!$C$5:$E$161,3,FALSE),2)="SB",1*52,VLOOKUP($AP913,BaseEqptCdF!$C$5:$S$161,12,FALSE)*0.2*300))))</f>
        <v/>
      </c>
      <c r="BG913" s="3" t="str">
        <f>IF($L913="","",IF(SUM($AJ913:AN913)=0,$AF913,IF(LEFT(VLOOKUP($AP913,BaseEqptCdF!$C$5:$E$161,3,FALSE),2)="SD",0,IF(LEFT(VLOOKUP($AP913,BaseEqptCdF!$C$5:$E$161,3,FALSE),2)="SB",1*52,VLOOKUP($AP913,BaseEqptCdF!$C$5:$S$161,12,FALSE)*0.2*300))))</f>
        <v/>
      </c>
      <c r="BH913" s="2">
        <f t="shared" si="120"/>
        <v>0</v>
      </c>
    </row>
    <row r="914" spans="1:60" x14ac:dyDescent="0.25">
      <c r="A914" s="296" t="str">
        <f t="array" ref="A914">IF($C914="","",INDEX(Prog!$B$8:$D$300,MATCH($C914,nivo1,0),1))</f>
        <v/>
      </c>
      <c r="B914" s="296" t="str">
        <f t="array" ref="B914">IF($C914="","",INDEX(Prog!$B$8:$D$300,MATCH($C914,nivo1,0),2))</f>
        <v/>
      </c>
      <c r="C914" s="273"/>
      <c r="D914" s="267"/>
      <c r="E914" s="273"/>
      <c r="F914" s="273"/>
      <c r="G914" s="273"/>
      <c r="H914" s="273"/>
      <c r="I914" s="273"/>
      <c r="J914" s="273"/>
      <c r="K914" s="274"/>
      <c r="L914" s="273"/>
      <c r="M914" s="273"/>
      <c r="N914" s="273"/>
      <c r="O914" s="275"/>
      <c r="P914" s="273"/>
      <c r="Q914" s="273"/>
      <c r="R914" s="273"/>
      <c r="S914" s="273"/>
      <c r="T914" s="276"/>
      <c r="U914" s="276"/>
      <c r="V914" s="276"/>
      <c r="W914" s="276"/>
      <c r="X914" s="277"/>
      <c r="Y914" s="278"/>
      <c r="AA914" s="8" t="str">
        <f>IF($L914="","",VLOOKUP($L914,BaseEqptCdF!$C$5:$E$161,2,FALSE))</f>
        <v/>
      </c>
      <c r="AB914" s="8" t="str">
        <f>IF($L914="","",VLOOKUP($L914,BaseEqptCdF!$C$5:$E$161,3,FALSE))</f>
        <v/>
      </c>
      <c r="AC914" s="7" t="str">
        <f>IF($L914="","",VLOOKUP($L914,BaseEqptCdF!$C$5:$I$161,6,FALSE))</f>
        <v/>
      </c>
      <c r="AD914" s="7" t="str">
        <f>IF($L914="","",VLOOKUP($L914,BaseEqptCdF!$C$5:$I$161,7,FALSE))</f>
        <v/>
      </c>
      <c r="AE914" s="3" t="str">
        <f>IF($L914="","",VLOOKUP($L914,BaseEqptCdF!$C$5:$R$161,16,FALSE)*$AC$3)</f>
        <v/>
      </c>
      <c r="AF914" s="3" t="str">
        <f>IF($L914="","",IF(LEFT($AB914,2)="SD",0,IF(LEFT($AB914,2)="SB",1*52,IF($N914=Prog!$P$17,VLOOKUP($L914,BaseEqptCdF!$C$5:$P$161,14,FALSE)*1*300,VLOOKUP($L914,BaseEqptCdF!$C$5:$P$161,12,FALSE)*0.2*300))))</f>
        <v/>
      </c>
      <c r="AG914" s="6" t="str">
        <f t="shared" si="121"/>
        <v/>
      </c>
      <c r="AH914" s="6">
        <f>IF($U914=Prog!$S$18,YEAR($X914),"")</f>
        <v>1900</v>
      </c>
      <c r="AI914" s="5" t="str">
        <f>IF(OR($AG914="",$U914=Prog!$S$18),"",IF(OR($U914=Prog!$S$17,$U914=Prog!$S$16),YEAR($X914),IF($AG914="ND","ND",$AI$8+$O914)))</f>
        <v/>
      </c>
      <c r="AJ914" s="3" t="str">
        <f t="shared" si="116"/>
        <v/>
      </c>
      <c r="AK914" s="3" t="str">
        <f t="shared" si="115"/>
        <v/>
      </c>
      <c r="AL914" s="3" t="str">
        <f t="shared" si="115"/>
        <v/>
      </c>
      <c r="AM914" s="3" t="str">
        <f t="shared" si="115"/>
        <v/>
      </c>
      <c r="AN914" s="3" t="str">
        <f t="shared" si="115"/>
        <v/>
      </c>
      <c r="AO914" s="2">
        <f t="shared" si="117"/>
        <v>0</v>
      </c>
      <c r="AP914" s="4"/>
      <c r="AQ914" s="3">
        <f>IF(AJ914=1,VLOOKUP($AP914,BaseEqptCdF!$C$5:$R$161,16,FALSE),0)</f>
        <v>0</v>
      </c>
      <c r="AR914" s="3">
        <f>IF(AK914=1,VLOOKUP($AP914,BaseEqptCdF!$C$5:$R$161,16,FALSE),0)</f>
        <v>0</v>
      </c>
      <c r="AS914" s="3">
        <f>IF(AL914=1,VLOOKUP($AP914,BaseEqptCdF!$C$5:$R$161,16,FALSE),0)</f>
        <v>0</v>
      </c>
      <c r="AT914" s="3">
        <f>IF(AM914=1,VLOOKUP($AP914,BaseEqptCdF!$C$5:$R$161,16,FALSE),0)</f>
        <v>0</v>
      </c>
      <c r="AU914" s="3">
        <f>IF(AN914=1,VLOOKUP($AP914,BaseEqptCdF!$C$5:$R$161,16,FALSE),0)</f>
        <v>0</v>
      </c>
      <c r="AV914" s="2">
        <f t="shared" si="118"/>
        <v>0</v>
      </c>
      <c r="AW914" s="3" t="str">
        <f>IF($L914="","",IF(SUM($AJ914:AJ914)=0,$AE914,VLOOKUP($AP914,BaseEqptCdF!$C$5:$R$161,16,FALSE)*$AC$3))</f>
        <v/>
      </c>
      <c r="AX914" s="3" t="str">
        <f>IF($L914="","",IF(SUM($AJ914:AK914)=0,$AE914,VLOOKUP($AP914,BaseEqptCdF!$C$5:$R$161,16,FALSE)*$AC$3))</f>
        <v/>
      </c>
      <c r="AY914" s="3" t="str">
        <f>IF($L914="","",IF(SUM($AJ914:AL914)=0,$AE914,VLOOKUP($AP914,BaseEqptCdF!$C$5:$R$161,16,FALSE)*$AC$3))</f>
        <v/>
      </c>
      <c r="AZ914" s="3" t="str">
        <f>IF($L914="","",IF(SUM($AJ914:AM914)=0,$AE914,VLOOKUP($AP914,BaseEqptCdF!$C$5:$R$161,16,FALSE)*$AC$3))</f>
        <v/>
      </c>
      <c r="BA914" s="3" t="str">
        <f>IF($L914="","",IF(SUM($AJ914:AN914)=0,$AE914,VLOOKUP($AP914,BaseEqptCdF!$C$5:$R$161,16,FALSE)*$AC$3))</f>
        <v/>
      </c>
      <c r="BB914" s="2">
        <f t="shared" si="119"/>
        <v>0</v>
      </c>
      <c r="BC914" s="3" t="str">
        <f>IF($L914="","",IF(SUM($AJ914:AJ914)=0,$AF914,IF(LEFT(VLOOKUP($AP914,BaseEqptCdF!$C$5:$E$161,3,FALSE),2)="SD",0,IF(LEFT(VLOOKUP($AP914,BaseEqptCdF!$C$5:$E$161,3,FALSE),2)="SB",1*52,VLOOKUP($AP914,BaseEqptCdF!$C$5:$S$161,12,FALSE)*0.2*300))))</f>
        <v/>
      </c>
      <c r="BD914" s="3" t="str">
        <f>IF($L914="","",IF(SUM($AJ914:AK914)=0,$AF914,IF(LEFT(VLOOKUP($AP914,BaseEqptCdF!$C$5:$E$161,3,FALSE),2)="SD",0,IF(LEFT(VLOOKUP($AP914,BaseEqptCdF!$C$5:$E$161,3,FALSE),2)="SB",1*52,VLOOKUP($AP914,BaseEqptCdF!$C$5:$S$161,12,FALSE)*0.2*300))))</f>
        <v/>
      </c>
      <c r="BE914" s="3" t="str">
        <f>IF($L914="","",IF(SUM($AJ914:AL914)=0,$AF914,IF(LEFT(VLOOKUP($AP914,BaseEqptCdF!$C$5:$E$161,3,FALSE),2)="SD",0,IF(LEFT(VLOOKUP($AP914,BaseEqptCdF!$C$5:$E$161,3,FALSE),2)="SB",1*52,VLOOKUP($AP914,BaseEqptCdF!$C$5:$S$161,12,FALSE)*0.2*300))))</f>
        <v/>
      </c>
      <c r="BF914" s="3" t="str">
        <f>IF($L914="","",IF(SUM($AJ914:AM914)=0,$AF914,IF(LEFT(VLOOKUP($AP914,BaseEqptCdF!$C$5:$E$161,3,FALSE),2)="SD",0,IF(LEFT(VLOOKUP($AP914,BaseEqptCdF!$C$5:$E$161,3,FALSE),2)="SB",1*52,VLOOKUP($AP914,BaseEqptCdF!$C$5:$S$161,12,FALSE)*0.2*300))))</f>
        <v/>
      </c>
      <c r="BG914" s="3" t="str">
        <f>IF($L914="","",IF(SUM($AJ914:AN914)=0,$AF914,IF(LEFT(VLOOKUP($AP914,BaseEqptCdF!$C$5:$E$161,3,FALSE),2)="SD",0,IF(LEFT(VLOOKUP($AP914,BaseEqptCdF!$C$5:$E$161,3,FALSE),2)="SB",1*52,VLOOKUP($AP914,BaseEqptCdF!$C$5:$S$161,12,FALSE)*0.2*300))))</f>
        <v/>
      </c>
      <c r="BH914" s="2">
        <f t="shared" si="120"/>
        <v>0</v>
      </c>
    </row>
    <row r="915" spans="1:60" x14ac:dyDescent="0.25">
      <c r="A915" s="296" t="str">
        <f t="array" ref="A915">IF($C915="","",INDEX(Prog!$B$8:$D$300,MATCH($C915,nivo1,0),1))</f>
        <v/>
      </c>
      <c r="B915" s="296" t="str">
        <f t="array" ref="B915">IF($C915="","",INDEX(Prog!$B$8:$D$300,MATCH($C915,nivo1,0),2))</f>
        <v/>
      </c>
      <c r="C915" s="273"/>
      <c r="D915" s="267"/>
      <c r="E915" s="273"/>
      <c r="F915" s="273"/>
      <c r="G915" s="273"/>
      <c r="H915" s="273"/>
      <c r="I915" s="273"/>
      <c r="J915" s="273"/>
      <c r="K915" s="274"/>
      <c r="L915" s="273"/>
      <c r="M915" s="273"/>
      <c r="N915" s="273"/>
      <c r="O915" s="275"/>
      <c r="P915" s="273"/>
      <c r="Q915" s="273"/>
      <c r="R915" s="273"/>
      <c r="S915" s="273"/>
      <c r="T915" s="276"/>
      <c r="U915" s="276"/>
      <c r="V915" s="276"/>
      <c r="W915" s="276"/>
      <c r="X915" s="277"/>
      <c r="Y915" s="278"/>
      <c r="AA915" s="8" t="str">
        <f>IF($L915="","",VLOOKUP($L915,BaseEqptCdF!$C$5:$E$161,2,FALSE))</f>
        <v/>
      </c>
      <c r="AB915" s="8" t="str">
        <f>IF($L915="","",VLOOKUP($L915,BaseEqptCdF!$C$5:$E$161,3,FALSE))</f>
        <v/>
      </c>
      <c r="AC915" s="7" t="str">
        <f>IF($L915="","",VLOOKUP($L915,BaseEqptCdF!$C$5:$I$161,6,FALSE))</f>
        <v/>
      </c>
      <c r="AD915" s="7" t="str">
        <f>IF($L915="","",VLOOKUP($L915,BaseEqptCdF!$C$5:$I$161,7,FALSE))</f>
        <v/>
      </c>
      <c r="AE915" s="3" t="str">
        <f>IF($L915="","",VLOOKUP($L915,BaseEqptCdF!$C$5:$R$161,16,FALSE)*$AC$3)</f>
        <v/>
      </c>
      <c r="AF915" s="3" t="str">
        <f>IF($L915="","",IF(LEFT($AB915,2)="SD",0,IF(LEFT($AB915,2)="SB",1*52,IF($N915=Prog!$P$17,VLOOKUP($L915,BaseEqptCdF!$C$5:$P$161,14,FALSE)*1*300,VLOOKUP($L915,BaseEqptCdF!$C$5:$P$161,12,FALSE)*0.2*300))))</f>
        <v/>
      </c>
      <c r="AG915" s="6" t="str">
        <f t="shared" si="121"/>
        <v/>
      </c>
      <c r="AH915" s="6">
        <f>IF($U915=Prog!$S$18,YEAR($X915),"")</f>
        <v>1900</v>
      </c>
      <c r="AI915" s="5" t="str">
        <f>IF(OR($AG915="",$U915=Prog!$S$18),"",IF(OR($U915=Prog!$S$17,$U915=Prog!$S$16),YEAR($X915),IF($AG915="ND","ND",$AI$8+$O915)))</f>
        <v/>
      </c>
      <c r="AJ915" s="3" t="str">
        <f t="shared" si="116"/>
        <v/>
      </c>
      <c r="AK915" s="3" t="str">
        <f t="shared" si="115"/>
        <v/>
      </c>
      <c r="AL915" s="3" t="str">
        <f t="shared" si="115"/>
        <v/>
      </c>
      <c r="AM915" s="3" t="str">
        <f t="shared" si="115"/>
        <v/>
      </c>
      <c r="AN915" s="3" t="str">
        <f t="shared" si="115"/>
        <v/>
      </c>
      <c r="AO915" s="2">
        <f t="shared" si="117"/>
        <v>0</v>
      </c>
      <c r="AP915" s="4"/>
      <c r="AQ915" s="3">
        <f>IF(AJ915=1,VLOOKUP($AP915,BaseEqptCdF!$C$5:$R$161,16,FALSE),0)</f>
        <v>0</v>
      </c>
      <c r="AR915" s="3">
        <f>IF(AK915=1,VLOOKUP($AP915,BaseEqptCdF!$C$5:$R$161,16,FALSE),0)</f>
        <v>0</v>
      </c>
      <c r="AS915" s="3">
        <f>IF(AL915=1,VLOOKUP($AP915,BaseEqptCdF!$C$5:$R$161,16,FALSE),0)</f>
        <v>0</v>
      </c>
      <c r="AT915" s="3">
        <f>IF(AM915=1,VLOOKUP($AP915,BaseEqptCdF!$C$5:$R$161,16,FALSE),0)</f>
        <v>0</v>
      </c>
      <c r="AU915" s="3">
        <f>IF(AN915=1,VLOOKUP($AP915,BaseEqptCdF!$C$5:$R$161,16,FALSE),0)</f>
        <v>0</v>
      </c>
      <c r="AV915" s="2">
        <f t="shared" si="118"/>
        <v>0</v>
      </c>
      <c r="AW915" s="3" t="str">
        <f>IF($L915="","",IF(SUM($AJ915:AJ915)=0,$AE915,VLOOKUP($AP915,BaseEqptCdF!$C$5:$R$161,16,FALSE)*$AC$3))</f>
        <v/>
      </c>
      <c r="AX915" s="3" t="str">
        <f>IF($L915="","",IF(SUM($AJ915:AK915)=0,$AE915,VLOOKUP($AP915,BaseEqptCdF!$C$5:$R$161,16,FALSE)*$AC$3))</f>
        <v/>
      </c>
      <c r="AY915" s="3" t="str">
        <f>IF($L915="","",IF(SUM($AJ915:AL915)=0,$AE915,VLOOKUP($AP915,BaseEqptCdF!$C$5:$R$161,16,FALSE)*$AC$3))</f>
        <v/>
      </c>
      <c r="AZ915" s="3" t="str">
        <f>IF($L915="","",IF(SUM($AJ915:AM915)=0,$AE915,VLOOKUP($AP915,BaseEqptCdF!$C$5:$R$161,16,FALSE)*$AC$3))</f>
        <v/>
      </c>
      <c r="BA915" s="3" t="str">
        <f>IF($L915="","",IF(SUM($AJ915:AN915)=0,$AE915,VLOOKUP($AP915,BaseEqptCdF!$C$5:$R$161,16,FALSE)*$AC$3))</f>
        <v/>
      </c>
      <c r="BB915" s="2">
        <f t="shared" si="119"/>
        <v>0</v>
      </c>
      <c r="BC915" s="3" t="str">
        <f>IF($L915="","",IF(SUM($AJ915:AJ915)=0,$AF915,IF(LEFT(VLOOKUP($AP915,BaseEqptCdF!$C$5:$E$161,3,FALSE),2)="SD",0,IF(LEFT(VLOOKUP($AP915,BaseEqptCdF!$C$5:$E$161,3,FALSE),2)="SB",1*52,VLOOKUP($AP915,BaseEqptCdF!$C$5:$S$161,12,FALSE)*0.2*300))))</f>
        <v/>
      </c>
      <c r="BD915" s="3" t="str">
        <f>IF($L915="","",IF(SUM($AJ915:AK915)=0,$AF915,IF(LEFT(VLOOKUP($AP915,BaseEqptCdF!$C$5:$E$161,3,FALSE),2)="SD",0,IF(LEFT(VLOOKUP($AP915,BaseEqptCdF!$C$5:$E$161,3,FALSE),2)="SB",1*52,VLOOKUP($AP915,BaseEqptCdF!$C$5:$S$161,12,FALSE)*0.2*300))))</f>
        <v/>
      </c>
      <c r="BE915" s="3" t="str">
        <f>IF($L915="","",IF(SUM($AJ915:AL915)=0,$AF915,IF(LEFT(VLOOKUP($AP915,BaseEqptCdF!$C$5:$E$161,3,FALSE),2)="SD",0,IF(LEFT(VLOOKUP($AP915,BaseEqptCdF!$C$5:$E$161,3,FALSE),2)="SB",1*52,VLOOKUP($AP915,BaseEqptCdF!$C$5:$S$161,12,FALSE)*0.2*300))))</f>
        <v/>
      </c>
      <c r="BF915" s="3" t="str">
        <f>IF($L915="","",IF(SUM($AJ915:AM915)=0,$AF915,IF(LEFT(VLOOKUP($AP915,BaseEqptCdF!$C$5:$E$161,3,FALSE),2)="SD",0,IF(LEFT(VLOOKUP($AP915,BaseEqptCdF!$C$5:$E$161,3,FALSE),2)="SB",1*52,VLOOKUP($AP915,BaseEqptCdF!$C$5:$S$161,12,FALSE)*0.2*300))))</f>
        <v/>
      </c>
      <c r="BG915" s="3" t="str">
        <f>IF($L915="","",IF(SUM($AJ915:AN915)=0,$AF915,IF(LEFT(VLOOKUP($AP915,BaseEqptCdF!$C$5:$E$161,3,FALSE),2)="SD",0,IF(LEFT(VLOOKUP($AP915,BaseEqptCdF!$C$5:$E$161,3,FALSE),2)="SB",1*52,VLOOKUP($AP915,BaseEqptCdF!$C$5:$S$161,12,FALSE)*0.2*300))))</f>
        <v/>
      </c>
      <c r="BH915" s="2">
        <f t="shared" si="120"/>
        <v>0</v>
      </c>
    </row>
    <row r="916" spans="1:60" x14ac:dyDescent="0.25">
      <c r="A916" s="296" t="str">
        <f t="array" ref="A916">IF($C916="","",INDEX(Prog!$B$8:$D$300,MATCH($C916,nivo1,0),1))</f>
        <v/>
      </c>
      <c r="B916" s="296" t="str">
        <f t="array" ref="B916">IF($C916="","",INDEX(Prog!$B$8:$D$300,MATCH($C916,nivo1,0),2))</f>
        <v/>
      </c>
      <c r="C916" s="273"/>
      <c r="D916" s="267"/>
      <c r="E916" s="273"/>
      <c r="F916" s="273"/>
      <c r="G916" s="273"/>
      <c r="H916" s="273"/>
      <c r="I916" s="273"/>
      <c r="J916" s="273"/>
      <c r="K916" s="274"/>
      <c r="L916" s="273"/>
      <c r="M916" s="273"/>
      <c r="N916" s="273"/>
      <c r="O916" s="275"/>
      <c r="P916" s="273"/>
      <c r="Q916" s="273"/>
      <c r="R916" s="273"/>
      <c r="S916" s="273"/>
      <c r="T916" s="276"/>
      <c r="U916" s="276"/>
      <c r="V916" s="276"/>
      <c r="W916" s="276"/>
      <c r="X916" s="277"/>
      <c r="Y916" s="278"/>
      <c r="AA916" s="8" t="str">
        <f>IF($L916="","",VLOOKUP($L916,BaseEqptCdF!$C$5:$E$161,2,FALSE))</f>
        <v/>
      </c>
      <c r="AB916" s="8" t="str">
        <f>IF($L916="","",VLOOKUP($L916,BaseEqptCdF!$C$5:$E$161,3,FALSE))</f>
        <v/>
      </c>
      <c r="AC916" s="7" t="str">
        <f>IF($L916="","",VLOOKUP($L916,BaseEqptCdF!$C$5:$I$161,6,FALSE))</f>
        <v/>
      </c>
      <c r="AD916" s="7" t="str">
        <f>IF($L916="","",VLOOKUP($L916,BaseEqptCdF!$C$5:$I$161,7,FALSE))</f>
        <v/>
      </c>
      <c r="AE916" s="3" t="str">
        <f>IF($L916="","",VLOOKUP($L916,BaseEqptCdF!$C$5:$R$161,16,FALSE)*$AC$3)</f>
        <v/>
      </c>
      <c r="AF916" s="3" t="str">
        <f>IF($L916="","",IF(LEFT($AB916,2)="SD",0,IF(LEFT($AB916,2)="SB",1*52,IF($N916=Prog!$P$17,VLOOKUP($L916,BaseEqptCdF!$C$5:$P$161,14,FALSE)*1*300,VLOOKUP($L916,BaseEqptCdF!$C$5:$P$161,12,FALSE)*0.2*300))))</f>
        <v/>
      </c>
      <c r="AG916" s="6" t="str">
        <f t="shared" si="121"/>
        <v/>
      </c>
      <c r="AH916" s="6">
        <f>IF($U916=Prog!$S$18,YEAR($X916),"")</f>
        <v>1900</v>
      </c>
      <c r="AI916" s="5" t="str">
        <f>IF(OR($AG916="",$U916=Prog!$S$18),"",IF(OR($U916=Prog!$S$17,$U916=Prog!$S$16),YEAR($X916),IF($AG916="ND","ND",$AI$8+$O916)))</f>
        <v/>
      </c>
      <c r="AJ916" s="3" t="str">
        <f t="shared" si="116"/>
        <v/>
      </c>
      <c r="AK916" s="3" t="str">
        <f t="shared" si="115"/>
        <v/>
      </c>
      <c r="AL916" s="3" t="str">
        <f t="shared" si="115"/>
        <v/>
      </c>
      <c r="AM916" s="3" t="str">
        <f t="shared" si="115"/>
        <v/>
      </c>
      <c r="AN916" s="3" t="str">
        <f t="shared" si="115"/>
        <v/>
      </c>
      <c r="AO916" s="2">
        <f t="shared" si="117"/>
        <v>0</v>
      </c>
      <c r="AP916" s="4"/>
      <c r="AQ916" s="3">
        <f>IF(AJ916=1,VLOOKUP($AP916,BaseEqptCdF!$C$5:$R$161,16,FALSE),0)</f>
        <v>0</v>
      </c>
      <c r="AR916" s="3">
        <f>IF(AK916=1,VLOOKUP($AP916,BaseEqptCdF!$C$5:$R$161,16,FALSE),0)</f>
        <v>0</v>
      </c>
      <c r="AS916" s="3">
        <f>IF(AL916=1,VLOOKUP($AP916,BaseEqptCdF!$C$5:$R$161,16,FALSE),0)</f>
        <v>0</v>
      </c>
      <c r="AT916" s="3">
        <f>IF(AM916=1,VLOOKUP($AP916,BaseEqptCdF!$C$5:$R$161,16,FALSE),0)</f>
        <v>0</v>
      </c>
      <c r="AU916" s="3">
        <f>IF(AN916=1,VLOOKUP($AP916,BaseEqptCdF!$C$5:$R$161,16,FALSE),0)</f>
        <v>0</v>
      </c>
      <c r="AV916" s="2">
        <f t="shared" si="118"/>
        <v>0</v>
      </c>
      <c r="AW916" s="3" t="str">
        <f>IF($L916="","",IF(SUM($AJ916:AJ916)=0,$AE916,VLOOKUP($AP916,BaseEqptCdF!$C$5:$R$161,16,FALSE)*$AC$3))</f>
        <v/>
      </c>
      <c r="AX916" s="3" t="str">
        <f>IF($L916="","",IF(SUM($AJ916:AK916)=0,$AE916,VLOOKUP($AP916,BaseEqptCdF!$C$5:$R$161,16,FALSE)*$AC$3))</f>
        <v/>
      </c>
      <c r="AY916" s="3" t="str">
        <f>IF($L916="","",IF(SUM($AJ916:AL916)=0,$AE916,VLOOKUP($AP916,BaseEqptCdF!$C$5:$R$161,16,FALSE)*$AC$3))</f>
        <v/>
      </c>
      <c r="AZ916" s="3" t="str">
        <f>IF($L916="","",IF(SUM($AJ916:AM916)=0,$AE916,VLOOKUP($AP916,BaseEqptCdF!$C$5:$R$161,16,FALSE)*$AC$3))</f>
        <v/>
      </c>
      <c r="BA916" s="3" t="str">
        <f>IF($L916="","",IF(SUM($AJ916:AN916)=0,$AE916,VLOOKUP($AP916,BaseEqptCdF!$C$5:$R$161,16,FALSE)*$AC$3))</f>
        <v/>
      </c>
      <c r="BB916" s="2">
        <f t="shared" si="119"/>
        <v>0</v>
      </c>
      <c r="BC916" s="3" t="str">
        <f>IF($L916="","",IF(SUM($AJ916:AJ916)=0,$AF916,IF(LEFT(VLOOKUP($AP916,BaseEqptCdF!$C$5:$E$161,3,FALSE),2)="SD",0,IF(LEFT(VLOOKUP($AP916,BaseEqptCdF!$C$5:$E$161,3,FALSE),2)="SB",1*52,VLOOKUP($AP916,BaseEqptCdF!$C$5:$S$161,12,FALSE)*0.2*300))))</f>
        <v/>
      </c>
      <c r="BD916" s="3" t="str">
        <f>IF($L916="","",IF(SUM($AJ916:AK916)=0,$AF916,IF(LEFT(VLOOKUP($AP916,BaseEqptCdF!$C$5:$E$161,3,FALSE),2)="SD",0,IF(LEFT(VLOOKUP($AP916,BaseEqptCdF!$C$5:$E$161,3,FALSE),2)="SB",1*52,VLOOKUP($AP916,BaseEqptCdF!$C$5:$S$161,12,FALSE)*0.2*300))))</f>
        <v/>
      </c>
      <c r="BE916" s="3" t="str">
        <f>IF($L916="","",IF(SUM($AJ916:AL916)=0,$AF916,IF(LEFT(VLOOKUP($AP916,BaseEqptCdF!$C$5:$E$161,3,FALSE),2)="SD",0,IF(LEFT(VLOOKUP($AP916,BaseEqptCdF!$C$5:$E$161,3,FALSE),2)="SB",1*52,VLOOKUP($AP916,BaseEqptCdF!$C$5:$S$161,12,FALSE)*0.2*300))))</f>
        <v/>
      </c>
      <c r="BF916" s="3" t="str">
        <f>IF($L916="","",IF(SUM($AJ916:AM916)=0,$AF916,IF(LEFT(VLOOKUP($AP916,BaseEqptCdF!$C$5:$E$161,3,FALSE),2)="SD",0,IF(LEFT(VLOOKUP($AP916,BaseEqptCdF!$C$5:$E$161,3,FALSE),2)="SB",1*52,VLOOKUP($AP916,BaseEqptCdF!$C$5:$S$161,12,FALSE)*0.2*300))))</f>
        <v/>
      </c>
      <c r="BG916" s="3" t="str">
        <f>IF($L916="","",IF(SUM($AJ916:AN916)=0,$AF916,IF(LEFT(VLOOKUP($AP916,BaseEqptCdF!$C$5:$E$161,3,FALSE),2)="SD",0,IF(LEFT(VLOOKUP($AP916,BaseEqptCdF!$C$5:$E$161,3,FALSE),2)="SB",1*52,VLOOKUP($AP916,BaseEqptCdF!$C$5:$S$161,12,FALSE)*0.2*300))))</f>
        <v/>
      </c>
      <c r="BH916" s="2">
        <f t="shared" si="120"/>
        <v>0</v>
      </c>
    </row>
    <row r="917" spans="1:60" x14ac:dyDescent="0.25">
      <c r="A917" s="296" t="str">
        <f t="array" ref="A917">IF($C917="","",INDEX(Prog!$B$8:$D$300,MATCH($C917,nivo1,0),1))</f>
        <v/>
      </c>
      <c r="B917" s="296" t="str">
        <f t="array" ref="B917">IF($C917="","",INDEX(Prog!$B$8:$D$300,MATCH($C917,nivo1,0),2))</f>
        <v/>
      </c>
      <c r="C917" s="273"/>
      <c r="D917" s="267"/>
      <c r="E917" s="273"/>
      <c r="F917" s="273"/>
      <c r="G917" s="273"/>
      <c r="H917" s="273"/>
      <c r="I917" s="273"/>
      <c r="J917" s="273"/>
      <c r="K917" s="274"/>
      <c r="L917" s="273"/>
      <c r="M917" s="273"/>
      <c r="N917" s="273"/>
      <c r="O917" s="275"/>
      <c r="P917" s="273"/>
      <c r="Q917" s="273"/>
      <c r="R917" s="273"/>
      <c r="S917" s="273"/>
      <c r="T917" s="276"/>
      <c r="U917" s="276"/>
      <c r="V917" s="276"/>
      <c r="W917" s="276"/>
      <c r="X917" s="277"/>
      <c r="Y917" s="278"/>
      <c r="AA917" s="8" t="str">
        <f>IF($L917="","",VLOOKUP($L917,BaseEqptCdF!$C$5:$E$161,2,FALSE))</f>
        <v/>
      </c>
      <c r="AB917" s="8" t="str">
        <f>IF($L917="","",VLOOKUP($L917,BaseEqptCdF!$C$5:$E$161,3,FALSE))</f>
        <v/>
      </c>
      <c r="AC917" s="7" t="str">
        <f>IF($L917="","",VLOOKUP($L917,BaseEqptCdF!$C$5:$I$161,6,FALSE))</f>
        <v/>
      </c>
      <c r="AD917" s="7" t="str">
        <f>IF($L917="","",VLOOKUP($L917,BaseEqptCdF!$C$5:$I$161,7,FALSE))</f>
        <v/>
      </c>
      <c r="AE917" s="3" t="str">
        <f>IF($L917="","",VLOOKUP($L917,BaseEqptCdF!$C$5:$R$161,16,FALSE)*$AC$3)</f>
        <v/>
      </c>
      <c r="AF917" s="3" t="str">
        <f>IF($L917="","",IF(LEFT($AB917,2)="SD",0,IF(LEFT($AB917,2)="SB",1*52,IF($N917=Prog!$P$17,VLOOKUP($L917,BaseEqptCdF!$C$5:$P$161,14,FALSE)*1*300,VLOOKUP($L917,BaseEqptCdF!$C$5:$P$161,12,FALSE)*0.2*300))))</f>
        <v/>
      </c>
      <c r="AG917" s="6" t="str">
        <f t="shared" si="121"/>
        <v/>
      </c>
      <c r="AH917" s="6">
        <f>IF($U917=Prog!$S$18,YEAR($X917),"")</f>
        <v>1900</v>
      </c>
      <c r="AI917" s="5" t="str">
        <f>IF(OR($AG917="",$U917=Prog!$S$18),"",IF(OR($U917=Prog!$S$17,$U917=Prog!$S$16),YEAR($X917),IF($AG917="ND","ND",$AI$8+$O917)))</f>
        <v/>
      </c>
      <c r="AJ917" s="3" t="str">
        <f t="shared" si="116"/>
        <v/>
      </c>
      <c r="AK917" s="3" t="str">
        <f t="shared" si="115"/>
        <v/>
      </c>
      <c r="AL917" s="3" t="str">
        <f t="shared" si="115"/>
        <v/>
      </c>
      <c r="AM917" s="3" t="str">
        <f t="shared" si="115"/>
        <v/>
      </c>
      <c r="AN917" s="3" t="str">
        <f t="shared" si="115"/>
        <v/>
      </c>
      <c r="AO917" s="2">
        <f t="shared" si="117"/>
        <v>0</v>
      </c>
      <c r="AP917" s="4"/>
      <c r="AQ917" s="3">
        <f>IF(AJ917=1,VLOOKUP($AP917,BaseEqptCdF!$C$5:$R$161,16,FALSE),0)</f>
        <v>0</v>
      </c>
      <c r="AR917" s="3">
        <f>IF(AK917=1,VLOOKUP($AP917,BaseEqptCdF!$C$5:$R$161,16,FALSE),0)</f>
        <v>0</v>
      </c>
      <c r="AS917" s="3">
        <f>IF(AL917=1,VLOOKUP($AP917,BaseEqptCdF!$C$5:$R$161,16,FALSE),0)</f>
        <v>0</v>
      </c>
      <c r="AT917" s="3">
        <f>IF(AM917=1,VLOOKUP($AP917,BaseEqptCdF!$C$5:$R$161,16,FALSE),0)</f>
        <v>0</v>
      </c>
      <c r="AU917" s="3">
        <f>IF(AN917=1,VLOOKUP($AP917,BaseEqptCdF!$C$5:$R$161,16,FALSE),0)</f>
        <v>0</v>
      </c>
      <c r="AV917" s="2">
        <f t="shared" si="118"/>
        <v>0</v>
      </c>
      <c r="AW917" s="3" t="str">
        <f>IF($L917="","",IF(SUM($AJ917:AJ917)=0,$AE917,VLOOKUP($AP917,BaseEqptCdF!$C$5:$R$161,16,FALSE)*$AC$3))</f>
        <v/>
      </c>
      <c r="AX917" s="3" t="str">
        <f>IF($L917="","",IF(SUM($AJ917:AK917)=0,$AE917,VLOOKUP($AP917,BaseEqptCdF!$C$5:$R$161,16,FALSE)*$AC$3))</f>
        <v/>
      </c>
      <c r="AY917" s="3" t="str">
        <f>IF($L917="","",IF(SUM($AJ917:AL917)=0,$AE917,VLOOKUP($AP917,BaseEqptCdF!$C$5:$R$161,16,FALSE)*$AC$3))</f>
        <v/>
      </c>
      <c r="AZ917" s="3" t="str">
        <f>IF($L917="","",IF(SUM($AJ917:AM917)=0,$AE917,VLOOKUP($AP917,BaseEqptCdF!$C$5:$R$161,16,FALSE)*$AC$3))</f>
        <v/>
      </c>
      <c r="BA917" s="3" t="str">
        <f>IF($L917="","",IF(SUM($AJ917:AN917)=0,$AE917,VLOOKUP($AP917,BaseEqptCdF!$C$5:$R$161,16,FALSE)*$AC$3))</f>
        <v/>
      </c>
      <c r="BB917" s="2">
        <f t="shared" si="119"/>
        <v>0</v>
      </c>
      <c r="BC917" s="3" t="str">
        <f>IF($L917="","",IF(SUM($AJ917:AJ917)=0,$AF917,IF(LEFT(VLOOKUP($AP917,BaseEqptCdF!$C$5:$E$161,3,FALSE),2)="SD",0,IF(LEFT(VLOOKUP($AP917,BaseEqptCdF!$C$5:$E$161,3,FALSE),2)="SB",1*52,VLOOKUP($AP917,BaseEqptCdF!$C$5:$S$161,12,FALSE)*0.2*300))))</f>
        <v/>
      </c>
      <c r="BD917" s="3" t="str">
        <f>IF($L917="","",IF(SUM($AJ917:AK917)=0,$AF917,IF(LEFT(VLOOKUP($AP917,BaseEqptCdF!$C$5:$E$161,3,FALSE),2)="SD",0,IF(LEFT(VLOOKUP($AP917,BaseEqptCdF!$C$5:$E$161,3,FALSE),2)="SB",1*52,VLOOKUP($AP917,BaseEqptCdF!$C$5:$S$161,12,FALSE)*0.2*300))))</f>
        <v/>
      </c>
      <c r="BE917" s="3" t="str">
        <f>IF($L917="","",IF(SUM($AJ917:AL917)=0,$AF917,IF(LEFT(VLOOKUP($AP917,BaseEqptCdF!$C$5:$E$161,3,FALSE),2)="SD",0,IF(LEFT(VLOOKUP($AP917,BaseEqptCdF!$C$5:$E$161,3,FALSE),2)="SB",1*52,VLOOKUP($AP917,BaseEqptCdF!$C$5:$S$161,12,FALSE)*0.2*300))))</f>
        <v/>
      </c>
      <c r="BF917" s="3" t="str">
        <f>IF($L917="","",IF(SUM($AJ917:AM917)=0,$AF917,IF(LEFT(VLOOKUP($AP917,BaseEqptCdF!$C$5:$E$161,3,FALSE),2)="SD",0,IF(LEFT(VLOOKUP($AP917,BaseEqptCdF!$C$5:$E$161,3,FALSE),2)="SB",1*52,VLOOKUP($AP917,BaseEqptCdF!$C$5:$S$161,12,FALSE)*0.2*300))))</f>
        <v/>
      </c>
      <c r="BG917" s="3" t="str">
        <f>IF($L917="","",IF(SUM($AJ917:AN917)=0,$AF917,IF(LEFT(VLOOKUP($AP917,BaseEqptCdF!$C$5:$E$161,3,FALSE),2)="SD",0,IF(LEFT(VLOOKUP($AP917,BaseEqptCdF!$C$5:$E$161,3,FALSE),2)="SB",1*52,VLOOKUP($AP917,BaseEqptCdF!$C$5:$S$161,12,FALSE)*0.2*300))))</f>
        <v/>
      </c>
      <c r="BH917" s="2">
        <f t="shared" si="120"/>
        <v>0</v>
      </c>
    </row>
    <row r="918" spans="1:60" x14ac:dyDescent="0.25">
      <c r="A918" s="296" t="str">
        <f t="array" ref="A918">IF($C918="","",INDEX(Prog!$B$8:$D$300,MATCH($C918,nivo1,0),1))</f>
        <v/>
      </c>
      <c r="B918" s="296" t="str">
        <f t="array" ref="B918">IF($C918="","",INDEX(Prog!$B$8:$D$300,MATCH($C918,nivo1,0),2))</f>
        <v/>
      </c>
      <c r="C918" s="273"/>
      <c r="D918" s="267"/>
      <c r="E918" s="273"/>
      <c r="F918" s="273"/>
      <c r="G918" s="273"/>
      <c r="H918" s="273"/>
      <c r="I918" s="273"/>
      <c r="J918" s="273"/>
      <c r="K918" s="274"/>
      <c r="L918" s="273"/>
      <c r="M918" s="273"/>
      <c r="N918" s="273"/>
      <c r="O918" s="275"/>
      <c r="P918" s="273"/>
      <c r="Q918" s="273"/>
      <c r="R918" s="273"/>
      <c r="S918" s="273"/>
      <c r="T918" s="276"/>
      <c r="U918" s="276"/>
      <c r="V918" s="276"/>
      <c r="W918" s="276"/>
      <c r="X918" s="277"/>
      <c r="Y918" s="278"/>
      <c r="AA918" s="8" t="str">
        <f>IF($L918="","",VLOOKUP($L918,BaseEqptCdF!$C$5:$E$161,2,FALSE))</f>
        <v/>
      </c>
      <c r="AB918" s="8" t="str">
        <f>IF($L918="","",VLOOKUP($L918,BaseEqptCdF!$C$5:$E$161,3,FALSE))</f>
        <v/>
      </c>
      <c r="AC918" s="7" t="str">
        <f>IF($L918="","",VLOOKUP($L918,BaseEqptCdF!$C$5:$I$161,6,FALSE))</f>
        <v/>
      </c>
      <c r="AD918" s="7" t="str">
        <f>IF($L918="","",VLOOKUP($L918,BaseEqptCdF!$C$5:$I$161,7,FALSE))</f>
        <v/>
      </c>
      <c r="AE918" s="3" t="str">
        <f>IF($L918="","",VLOOKUP($L918,BaseEqptCdF!$C$5:$R$161,16,FALSE)*$AC$3)</f>
        <v/>
      </c>
      <c r="AF918" s="3" t="str">
        <f>IF($L918="","",IF(LEFT($AB918,2)="SD",0,IF(LEFT($AB918,2)="SB",1*52,IF($N918=Prog!$P$17,VLOOKUP($L918,BaseEqptCdF!$C$5:$P$161,14,FALSE)*1*300,VLOOKUP($L918,BaseEqptCdF!$C$5:$P$161,12,FALSE)*0.2*300))))</f>
        <v/>
      </c>
      <c r="AG918" s="6" t="str">
        <f t="shared" si="121"/>
        <v/>
      </c>
      <c r="AH918" s="6">
        <f>IF($U918=Prog!$S$18,YEAR($X918),"")</f>
        <v>1900</v>
      </c>
      <c r="AI918" s="5" t="str">
        <f>IF(OR($AG918="",$U918=Prog!$S$18),"",IF(OR($U918=Prog!$S$17,$U918=Prog!$S$16),YEAR($X918),IF($AG918="ND","ND",$AI$8+$O918)))</f>
        <v/>
      </c>
      <c r="AJ918" s="3" t="str">
        <f t="shared" si="116"/>
        <v/>
      </c>
      <c r="AK918" s="3" t="str">
        <f t="shared" si="115"/>
        <v/>
      </c>
      <c r="AL918" s="3" t="str">
        <f t="shared" si="115"/>
        <v/>
      </c>
      <c r="AM918" s="3" t="str">
        <f t="shared" si="115"/>
        <v/>
      </c>
      <c r="AN918" s="3" t="str">
        <f t="shared" si="115"/>
        <v/>
      </c>
      <c r="AO918" s="2">
        <f t="shared" si="117"/>
        <v>0</v>
      </c>
      <c r="AP918" s="4"/>
      <c r="AQ918" s="3">
        <f>IF(AJ918=1,VLOOKUP($AP918,BaseEqptCdF!$C$5:$R$161,16,FALSE),0)</f>
        <v>0</v>
      </c>
      <c r="AR918" s="3">
        <f>IF(AK918=1,VLOOKUP($AP918,BaseEqptCdF!$C$5:$R$161,16,FALSE),0)</f>
        <v>0</v>
      </c>
      <c r="AS918" s="3">
        <f>IF(AL918=1,VLOOKUP($AP918,BaseEqptCdF!$C$5:$R$161,16,FALSE),0)</f>
        <v>0</v>
      </c>
      <c r="AT918" s="3">
        <f>IF(AM918=1,VLOOKUP($AP918,BaseEqptCdF!$C$5:$R$161,16,FALSE),0)</f>
        <v>0</v>
      </c>
      <c r="AU918" s="3">
        <f>IF(AN918=1,VLOOKUP($AP918,BaseEqptCdF!$C$5:$R$161,16,FALSE),0)</f>
        <v>0</v>
      </c>
      <c r="AV918" s="2">
        <f t="shared" si="118"/>
        <v>0</v>
      </c>
      <c r="AW918" s="3" t="str">
        <f>IF($L918="","",IF(SUM($AJ918:AJ918)=0,$AE918,VLOOKUP($AP918,BaseEqptCdF!$C$5:$R$161,16,FALSE)*$AC$3))</f>
        <v/>
      </c>
      <c r="AX918" s="3" t="str">
        <f>IF($L918="","",IF(SUM($AJ918:AK918)=0,$AE918,VLOOKUP($AP918,BaseEqptCdF!$C$5:$R$161,16,FALSE)*$AC$3))</f>
        <v/>
      </c>
      <c r="AY918" s="3" t="str">
        <f>IF($L918="","",IF(SUM($AJ918:AL918)=0,$AE918,VLOOKUP($AP918,BaseEqptCdF!$C$5:$R$161,16,FALSE)*$AC$3))</f>
        <v/>
      </c>
      <c r="AZ918" s="3" t="str">
        <f>IF($L918="","",IF(SUM($AJ918:AM918)=0,$AE918,VLOOKUP($AP918,BaseEqptCdF!$C$5:$R$161,16,FALSE)*$AC$3))</f>
        <v/>
      </c>
      <c r="BA918" s="3" t="str">
        <f>IF($L918="","",IF(SUM($AJ918:AN918)=0,$AE918,VLOOKUP($AP918,BaseEqptCdF!$C$5:$R$161,16,FALSE)*$AC$3))</f>
        <v/>
      </c>
      <c r="BB918" s="2">
        <f t="shared" si="119"/>
        <v>0</v>
      </c>
      <c r="BC918" s="3" t="str">
        <f>IF($L918="","",IF(SUM($AJ918:AJ918)=0,$AF918,IF(LEFT(VLOOKUP($AP918,BaseEqptCdF!$C$5:$E$161,3,FALSE),2)="SD",0,IF(LEFT(VLOOKUP($AP918,BaseEqptCdF!$C$5:$E$161,3,FALSE),2)="SB",1*52,VLOOKUP($AP918,BaseEqptCdF!$C$5:$S$161,12,FALSE)*0.2*300))))</f>
        <v/>
      </c>
      <c r="BD918" s="3" t="str">
        <f>IF($L918="","",IF(SUM($AJ918:AK918)=0,$AF918,IF(LEFT(VLOOKUP($AP918,BaseEqptCdF!$C$5:$E$161,3,FALSE),2)="SD",0,IF(LEFT(VLOOKUP($AP918,BaseEqptCdF!$C$5:$E$161,3,FALSE),2)="SB",1*52,VLOOKUP($AP918,BaseEqptCdF!$C$5:$S$161,12,FALSE)*0.2*300))))</f>
        <v/>
      </c>
      <c r="BE918" s="3" t="str">
        <f>IF($L918="","",IF(SUM($AJ918:AL918)=0,$AF918,IF(LEFT(VLOOKUP($AP918,BaseEqptCdF!$C$5:$E$161,3,FALSE),2)="SD",0,IF(LEFT(VLOOKUP($AP918,BaseEqptCdF!$C$5:$E$161,3,FALSE),2)="SB",1*52,VLOOKUP($AP918,BaseEqptCdF!$C$5:$S$161,12,FALSE)*0.2*300))))</f>
        <v/>
      </c>
      <c r="BF918" s="3" t="str">
        <f>IF($L918="","",IF(SUM($AJ918:AM918)=0,$AF918,IF(LEFT(VLOOKUP($AP918,BaseEqptCdF!$C$5:$E$161,3,FALSE),2)="SD",0,IF(LEFT(VLOOKUP($AP918,BaseEqptCdF!$C$5:$E$161,3,FALSE),2)="SB",1*52,VLOOKUP($AP918,BaseEqptCdF!$C$5:$S$161,12,FALSE)*0.2*300))))</f>
        <v/>
      </c>
      <c r="BG918" s="3" t="str">
        <f>IF($L918="","",IF(SUM($AJ918:AN918)=0,$AF918,IF(LEFT(VLOOKUP($AP918,BaseEqptCdF!$C$5:$E$161,3,FALSE),2)="SD",0,IF(LEFT(VLOOKUP($AP918,BaseEqptCdF!$C$5:$E$161,3,FALSE),2)="SB",1*52,VLOOKUP($AP918,BaseEqptCdF!$C$5:$S$161,12,FALSE)*0.2*300))))</f>
        <v/>
      </c>
      <c r="BH918" s="2">
        <f t="shared" si="120"/>
        <v>0</v>
      </c>
    </row>
    <row r="919" spans="1:60" x14ac:dyDescent="0.25">
      <c r="A919" s="296" t="str">
        <f t="array" ref="A919">IF($C919="","",INDEX(Prog!$B$8:$D$300,MATCH($C919,nivo1,0),1))</f>
        <v/>
      </c>
      <c r="B919" s="296" t="str">
        <f t="array" ref="B919">IF($C919="","",INDEX(Prog!$B$8:$D$300,MATCH($C919,nivo1,0),2))</f>
        <v/>
      </c>
      <c r="C919" s="273"/>
      <c r="D919" s="267"/>
      <c r="E919" s="273"/>
      <c r="F919" s="273"/>
      <c r="G919" s="273"/>
      <c r="H919" s="273"/>
      <c r="I919" s="273"/>
      <c r="J919" s="273"/>
      <c r="K919" s="274"/>
      <c r="L919" s="273"/>
      <c r="M919" s="273"/>
      <c r="N919" s="273"/>
      <c r="O919" s="275"/>
      <c r="P919" s="273"/>
      <c r="Q919" s="273"/>
      <c r="R919" s="273"/>
      <c r="S919" s="273"/>
      <c r="T919" s="276"/>
      <c r="U919" s="276"/>
      <c r="V919" s="276"/>
      <c r="W919" s="276"/>
      <c r="X919" s="277"/>
      <c r="Y919" s="278"/>
      <c r="AA919" s="8" t="str">
        <f>IF($L919="","",VLOOKUP($L919,BaseEqptCdF!$C$5:$E$161,2,FALSE))</f>
        <v/>
      </c>
      <c r="AB919" s="8" t="str">
        <f>IF($L919="","",VLOOKUP($L919,BaseEqptCdF!$C$5:$E$161,3,FALSE))</f>
        <v/>
      </c>
      <c r="AC919" s="7" t="str">
        <f>IF($L919="","",VLOOKUP($L919,BaseEqptCdF!$C$5:$I$161,6,FALSE))</f>
        <v/>
      </c>
      <c r="AD919" s="7" t="str">
        <f>IF($L919="","",VLOOKUP($L919,BaseEqptCdF!$C$5:$I$161,7,FALSE))</f>
        <v/>
      </c>
      <c r="AE919" s="3" t="str">
        <f>IF($L919="","",VLOOKUP($L919,BaseEqptCdF!$C$5:$R$161,16,FALSE)*$AC$3)</f>
        <v/>
      </c>
      <c r="AF919" s="3" t="str">
        <f>IF($L919="","",IF(LEFT($AB919,2)="SD",0,IF(LEFT($AB919,2)="SB",1*52,IF($N919=Prog!$P$17,VLOOKUP($L919,BaseEqptCdF!$C$5:$P$161,14,FALSE)*1*300,VLOOKUP($L919,BaseEqptCdF!$C$5:$P$161,12,FALSE)*0.2*300))))</f>
        <v/>
      </c>
      <c r="AG919" s="6" t="str">
        <f t="shared" si="121"/>
        <v/>
      </c>
      <c r="AH919" s="6">
        <f>IF($U919=Prog!$S$18,YEAR($X919),"")</f>
        <v>1900</v>
      </c>
      <c r="AI919" s="5" t="str">
        <f>IF(OR($AG919="",$U919=Prog!$S$18),"",IF(OR($U919=Prog!$S$17,$U919=Prog!$S$16),YEAR($X919),IF($AG919="ND","ND",$AI$8+$O919)))</f>
        <v/>
      </c>
      <c r="AJ919" s="3" t="str">
        <f t="shared" si="116"/>
        <v/>
      </c>
      <c r="AK919" s="3" t="str">
        <f t="shared" si="115"/>
        <v/>
      </c>
      <c r="AL919" s="3" t="str">
        <f t="shared" si="115"/>
        <v/>
      </c>
      <c r="AM919" s="3" t="str">
        <f t="shared" si="115"/>
        <v/>
      </c>
      <c r="AN919" s="3" t="str">
        <f t="shared" si="115"/>
        <v/>
      </c>
      <c r="AO919" s="2">
        <f t="shared" si="117"/>
        <v>0</v>
      </c>
      <c r="AP919" s="4"/>
      <c r="AQ919" s="3">
        <f>IF(AJ919=1,VLOOKUP($AP919,BaseEqptCdF!$C$5:$R$161,16,FALSE),0)</f>
        <v>0</v>
      </c>
      <c r="AR919" s="3">
        <f>IF(AK919=1,VLOOKUP($AP919,BaseEqptCdF!$C$5:$R$161,16,FALSE),0)</f>
        <v>0</v>
      </c>
      <c r="AS919" s="3">
        <f>IF(AL919=1,VLOOKUP($AP919,BaseEqptCdF!$C$5:$R$161,16,FALSE),0)</f>
        <v>0</v>
      </c>
      <c r="AT919" s="3">
        <f>IF(AM919=1,VLOOKUP($AP919,BaseEqptCdF!$C$5:$R$161,16,FALSE),0)</f>
        <v>0</v>
      </c>
      <c r="AU919" s="3">
        <f>IF(AN919=1,VLOOKUP($AP919,BaseEqptCdF!$C$5:$R$161,16,FALSE),0)</f>
        <v>0</v>
      </c>
      <c r="AV919" s="2">
        <f t="shared" si="118"/>
        <v>0</v>
      </c>
      <c r="AW919" s="3" t="str">
        <f>IF($L919="","",IF(SUM($AJ919:AJ919)=0,$AE919,VLOOKUP($AP919,BaseEqptCdF!$C$5:$R$161,16,FALSE)*$AC$3))</f>
        <v/>
      </c>
      <c r="AX919" s="3" t="str">
        <f>IF($L919="","",IF(SUM($AJ919:AK919)=0,$AE919,VLOOKUP($AP919,BaseEqptCdF!$C$5:$R$161,16,FALSE)*$AC$3))</f>
        <v/>
      </c>
      <c r="AY919" s="3" t="str">
        <f>IF($L919="","",IF(SUM($AJ919:AL919)=0,$AE919,VLOOKUP($AP919,BaseEqptCdF!$C$5:$R$161,16,FALSE)*$AC$3))</f>
        <v/>
      </c>
      <c r="AZ919" s="3" t="str">
        <f>IF($L919="","",IF(SUM($AJ919:AM919)=0,$AE919,VLOOKUP($AP919,BaseEqptCdF!$C$5:$R$161,16,FALSE)*$AC$3))</f>
        <v/>
      </c>
      <c r="BA919" s="3" t="str">
        <f>IF($L919="","",IF(SUM($AJ919:AN919)=0,$AE919,VLOOKUP($AP919,BaseEqptCdF!$C$5:$R$161,16,FALSE)*$AC$3))</f>
        <v/>
      </c>
      <c r="BB919" s="2">
        <f t="shared" si="119"/>
        <v>0</v>
      </c>
      <c r="BC919" s="3" t="str">
        <f>IF($L919="","",IF(SUM($AJ919:AJ919)=0,$AF919,IF(LEFT(VLOOKUP($AP919,BaseEqptCdF!$C$5:$E$161,3,FALSE),2)="SD",0,IF(LEFT(VLOOKUP($AP919,BaseEqptCdF!$C$5:$E$161,3,FALSE),2)="SB",1*52,VLOOKUP($AP919,BaseEqptCdF!$C$5:$S$161,12,FALSE)*0.2*300))))</f>
        <v/>
      </c>
      <c r="BD919" s="3" t="str">
        <f>IF($L919="","",IF(SUM($AJ919:AK919)=0,$AF919,IF(LEFT(VLOOKUP($AP919,BaseEqptCdF!$C$5:$E$161,3,FALSE),2)="SD",0,IF(LEFT(VLOOKUP($AP919,BaseEqptCdF!$C$5:$E$161,3,FALSE),2)="SB",1*52,VLOOKUP($AP919,BaseEqptCdF!$C$5:$S$161,12,FALSE)*0.2*300))))</f>
        <v/>
      </c>
      <c r="BE919" s="3" t="str">
        <f>IF($L919="","",IF(SUM($AJ919:AL919)=0,$AF919,IF(LEFT(VLOOKUP($AP919,BaseEqptCdF!$C$5:$E$161,3,FALSE),2)="SD",0,IF(LEFT(VLOOKUP($AP919,BaseEqptCdF!$C$5:$E$161,3,FALSE),2)="SB",1*52,VLOOKUP($AP919,BaseEqptCdF!$C$5:$S$161,12,FALSE)*0.2*300))))</f>
        <v/>
      </c>
      <c r="BF919" s="3" t="str">
        <f>IF($L919="","",IF(SUM($AJ919:AM919)=0,$AF919,IF(LEFT(VLOOKUP($AP919,BaseEqptCdF!$C$5:$E$161,3,FALSE),2)="SD",0,IF(LEFT(VLOOKUP($AP919,BaseEqptCdF!$C$5:$E$161,3,FALSE),2)="SB",1*52,VLOOKUP($AP919,BaseEqptCdF!$C$5:$S$161,12,FALSE)*0.2*300))))</f>
        <v/>
      </c>
      <c r="BG919" s="3" t="str">
        <f>IF($L919="","",IF(SUM($AJ919:AN919)=0,$AF919,IF(LEFT(VLOOKUP($AP919,BaseEqptCdF!$C$5:$E$161,3,FALSE),2)="SD",0,IF(LEFT(VLOOKUP($AP919,BaseEqptCdF!$C$5:$E$161,3,FALSE),2)="SB",1*52,VLOOKUP($AP919,BaseEqptCdF!$C$5:$S$161,12,FALSE)*0.2*300))))</f>
        <v/>
      </c>
      <c r="BH919" s="2">
        <f t="shared" si="120"/>
        <v>0</v>
      </c>
    </row>
    <row r="920" spans="1:60" x14ac:dyDescent="0.25">
      <c r="A920" s="296" t="str">
        <f t="array" ref="A920">IF($C920="","",INDEX(Prog!$B$8:$D$300,MATCH($C920,nivo1,0),1))</f>
        <v/>
      </c>
      <c r="B920" s="296" t="str">
        <f t="array" ref="B920">IF($C920="","",INDEX(Prog!$B$8:$D$300,MATCH($C920,nivo1,0),2))</f>
        <v/>
      </c>
      <c r="C920" s="273"/>
      <c r="D920" s="267"/>
      <c r="E920" s="273"/>
      <c r="F920" s="273"/>
      <c r="G920" s="273"/>
      <c r="H920" s="273"/>
      <c r="I920" s="273"/>
      <c r="J920" s="273"/>
      <c r="K920" s="274"/>
      <c r="L920" s="273"/>
      <c r="M920" s="273"/>
      <c r="N920" s="273"/>
      <c r="O920" s="275"/>
      <c r="P920" s="273"/>
      <c r="Q920" s="273"/>
      <c r="R920" s="273"/>
      <c r="S920" s="273"/>
      <c r="T920" s="276"/>
      <c r="U920" s="276"/>
      <c r="V920" s="276"/>
      <c r="W920" s="276"/>
      <c r="X920" s="277"/>
      <c r="Y920" s="278"/>
      <c r="AA920" s="8" t="str">
        <f>IF($L920="","",VLOOKUP($L920,BaseEqptCdF!$C$5:$E$161,2,FALSE))</f>
        <v/>
      </c>
      <c r="AB920" s="8" t="str">
        <f>IF($L920="","",VLOOKUP($L920,BaseEqptCdF!$C$5:$E$161,3,FALSE))</f>
        <v/>
      </c>
      <c r="AC920" s="7" t="str">
        <f>IF($L920="","",VLOOKUP($L920,BaseEqptCdF!$C$5:$I$161,6,FALSE))</f>
        <v/>
      </c>
      <c r="AD920" s="7" t="str">
        <f>IF($L920="","",VLOOKUP($L920,BaseEqptCdF!$C$5:$I$161,7,FALSE))</f>
        <v/>
      </c>
      <c r="AE920" s="3" t="str">
        <f>IF($L920="","",VLOOKUP($L920,BaseEqptCdF!$C$5:$R$161,16,FALSE)*$AC$3)</f>
        <v/>
      </c>
      <c r="AF920" s="3" t="str">
        <f>IF($L920="","",IF(LEFT($AB920,2)="SD",0,IF(LEFT($AB920,2)="SB",1*52,IF($N920=Prog!$P$17,VLOOKUP($L920,BaseEqptCdF!$C$5:$P$161,14,FALSE)*1*300,VLOOKUP($L920,BaseEqptCdF!$C$5:$P$161,12,FALSE)*0.2*300))))</f>
        <v/>
      </c>
      <c r="AG920" s="6" t="str">
        <f t="shared" si="121"/>
        <v/>
      </c>
      <c r="AH920" s="6">
        <f>IF($U920=Prog!$S$18,YEAR($X920),"")</f>
        <v>1900</v>
      </c>
      <c r="AI920" s="5" t="str">
        <f>IF(OR($AG920="",$U920=Prog!$S$18),"",IF(OR($U920=Prog!$S$17,$U920=Prog!$S$16),YEAR($X920),IF($AG920="ND","ND",$AI$8+$O920)))</f>
        <v/>
      </c>
      <c r="AJ920" s="3" t="str">
        <f t="shared" si="116"/>
        <v/>
      </c>
      <c r="AK920" s="3" t="str">
        <f t="shared" si="115"/>
        <v/>
      </c>
      <c r="AL920" s="3" t="str">
        <f t="shared" si="115"/>
        <v/>
      </c>
      <c r="AM920" s="3" t="str">
        <f t="shared" si="115"/>
        <v/>
      </c>
      <c r="AN920" s="3" t="str">
        <f t="shared" si="115"/>
        <v/>
      </c>
      <c r="AO920" s="2">
        <f t="shared" si="117"/>
        <v>0</v>
      </c>
      <c r="AP920" s="4"/>
      <c r="AQ920" s="3">
        <f>IF(AJ920=1,VLOOKUP($AP920,BaseEqptCdF!$C$5:$R$161,16,FALSE),0)</f>
        <v>0</v>
      </c>
      <c r="AR920" s="3">
        <f>IF(AK920=1,VLOOKUP($AP920,BaseEqptCdF!$C$5:$R$161,16,FALSE),0)</f>
        <v>0</v>
      </c>
      <c r="AS920" s="3">
        <f>IF(AL920=1,VLOOKUP($AP920,BaseEqptCdF!$C$5:$R$161,16,FALSE),0)</f>
        <v>0</v>
      </c>
      <c r="AT920" s="3">
        <f>IF(AM920=1,VLOOKUP($AP920,BaseEqptCdF!$C$5:$R$161,16,FALSE),0)</f>
        <v>0</v>
      </c>
      <c r="AU920" s="3">
        <f>IF(AN920=1,VLOOKUP($AP920,BaseEqptCdF!$C$5:$R$161,16,FALSE),0)</f>
        <v>0</v>
      </c>
      <c r="AV920" s="2">
        <f t="shared" si="118"/>
        <v>0</v>
      </c>
      <c r="AW920" s="3" t="str">
        <f>IF($L920="","",IF(SUM($AJ920:AJ920)=0,$AE920,VLOOKUP($AP920,BaseEqptCdF!$C$5:$R$161,16,FALSE)*$AC$3))</f>
        <v/>
      </c>
      <c r="AX920" s="3" t="str">
        <f>IF($L920="","",IF(SUM($AJ920:AK920)=0,$AE920,VLOOKUP($AP920,BaseEqptCdF!$C$5:$R$161,16,FALSE)*$AC$3))</f>
        <v/>
      </c>
      <c r="AY920" s="3" t="str">
        <f>IF($L920="","",IF(SUM($AJ920:AL920)=0,$AE920,VLOOKUP($AP920,BaseEqptCdF!$C$5:$R$161,16,FALSE)*$AC$3))</f>
        <v/>
      </c>
      <c r="AZ920" s="3" t="str">
        <f>IF($L920="","",IF(SUM($AJ920:AM920)=0,$AE920,VLOOKUP($AP920,BaseEqptCdF!$C$5:$R$161,16,FALSE)*$AC$3))</f>
        <v/>
      </c>
      <c r="BA920" s="3" t="str">
        <f>IF($L920="","",IF(SUM($AJ920:AN920)=0,$AE920,VLOOKUP($AP920,BaseEqptCdF!$C$5:$R$161,16,FALSE)*$AC$3))</f>
        <v/>
      </c>
      <c r="BB920" s="2">
        <f t="shared" si="119"/>
        <v>0</v>
      </c>
      <c r="BC920" s="3" t="str">
        <f>IF($L920="","",IF(SUM($AJ920:AJ920)=0,$AF920,IF(LEFT(VLOOKUP($AP920,BaseEqptCdF!$C$5:$E$161,3,FALSE),2)="SD",0,IF(LEFT(VLOOKUP($AP920,BaseEqptCdF!$C$5:$E$161,3,FALSE),2)="SB",1*52,VLOOKUP($AP920,BaseEqptCdF!$C$5:$S$161,12,FALSE)*0.2*300))))</f>
        <v/>
      </c>
      <c r="BD920" s="3" t="str">
        <f>IF($L920="","",IF(SUM($AJ920:AK920)=0,$AF920,IF(LEFT(VLOOKUP($AP920,BaseEqptCdF!$C$5:$E$161,3,FALSE),2)="SD",0,IF(LEFT(VLOOKUP($AP920,BaseEqptCdF!$C$5:$E$161,3,FALSE),2)="SB",1*52,VLOOKUP($AP920,BaseEqptCdF!$C$5:$S$161,12,FALSE)*0.2*300))))</f>
        <v/>
      </c>
      <c r="BE920" s="3" t="str">
        <f>IF($L920="","",IF(SUM($AJ920:AL920)=0,$AF920,IF(LEFT(VLOOKUP($AP920,BaseEqptCdF!$C$5:$E$161,3,FALSE),2)="SD",0,IF(LEFT(VLOOKUP($AP920,BaseEqptCdF!$C$5:$E$161,3,FALSE),2)="SB",1*52,VLOOKUP($AP920,BaseEqptCdF!$C$5:$S$161,12,FALSE)*0.2*300))))</f>
        <v/>
      </c>
      <c r="BF920" s="3" t="str">
        <f>IF($L920="","",IF(SUM($AJ920:AM920)=0,$AF920,IF(LEFT(VLOOKUP($AP920,BaseEqptCdF!$C$5:$E$161,3,FALSE),2)="SD",0,IF(LEFT(VLOOKUP($AP920,BaseEqptCdF!$C$5:$E$161,3,FALSE),2)="SB",1*52,VLOOKUP($AP920,BaseEqptCdF!$C$5:$S$161,12,FALSE)*0.2*300))))</f>
        <v/>
      </c>
      <c r="BG920" s="3" t="str">
        <f>IF($L920="","",IF(SUM($AJ920:AN920)=0,$AF920,IF(LEFT(VLOOKUP($AP920,BaseEqptCdF!$C$5:$E$161,3,FALSE),2)="SD",0,IF(LEFT(VLOOKUP($AP920,BaseEqptCdF!$C$5:$E$161,3,FALSE),2)="SB",1*52,VLOOKUP($AP920,BaseEqptCdF!$C$5:$S$161,12,FALSE)*0.2*300))))</f>
        <v/>
      </c>
      <c r="BH920" s="2">
        <f t="shared" si="120"/>
        <v>0</v>
      </c>
    </row>
    <row r="921" spans="1:60" x14ac:dyDescent="0.25">
      <c r="A921" s="296" t="str">
        <f t="array" ref="A921">IF($C921="","",INDEX(Prog!$B$8:$D$300,MATCH($C921,nivo1,0),1))</f>
        <v/>
      </c>
      <c r="B921" s="296" t="str">
        <f t="array" ref="B921">IF($C921="","",INDEX(Prog!$B$8:$D$300,MATCH($C921,nivo1,0),2))</f>
        <v/>
      </c>
      <c r="C921" s="273"/>
      <c r="D921" s="267"/>
      <c r="E921" s="273"/>
      <c r="F921" s="273"/>
      <c r="G921" s="273"/>
      <c r="H921" s="273"/>
      <c r="I921" s="273"/>
      <c r="J921" s="273"/>
      <c r="K921" s="274"/>
      <c r="L921" s="273"/>
      <c r="M921" s="273"/>
      <c r="N921" s="273"/>
      <c r="O921" s="275"/>
      <c r="P921" s="273"/>
      <c r="Q921" s="273"/>
      <c r="R921" s="273"/>
      <c r="S921" s="273"/>
      <c r="T921" s="276"/>
      <c r="U921" s="276"/>
      <c r="V921" s="276"/>
      <c r="W921" s="276"/>
      <c r="X921" s="277"/>
      <c r="Y921" s="278"/>
      <c r="AA921" s="8" t="str">
        <f>IF($L921="","",VLOOKUP($L921,BaseEqptCdF!$C$5:$E$161,2,FALSE))</f>
        <v/>
      </c>
      <c r="AB921" s="8" t="str">
        <f>IF($L921="","",VLOOKUP($L921,BaseEqptCdF!$C$5:$E$161,3,FALSE))</f>
        <v/>
      </c>
      <c r="AC921" s="7" t="str">
        <f>IF($L921="","",VLOOKUP($L921,BaseEqptCdF!$C$5:$I$161,6,FALSE))</f>
        <v/>
      </c>
      <c r="AD921" s="7" t="str">
        <f>IF($L921="","",VLOOKUP($L921,BaseEqptCdF!$C$5:$I$161,7,FALSE))</f>
        <v/>
      </c>
      <c r="AE921" s="3" t="str">
        <f>IF($L921="","",VLOOKUP($L921,BaseEqptCdF!$C$5:$R$161,16,FALSE)*$AC$3)</f>
        <v/>
      </c>
      <c r="AF921" s="3" t="str">
        <f>IF($L921="","",IF(LEFT($AB921,2)="SD",0,IF(LEFT($AB921,2)="SB",1*52,IF($N921=Prog!$P$17,VLOOKUP($L921,BaseEqptCdF!$C$5:$P$161,14,FALSE)*1*300,VLOOKUP($L921,BaseEqptCdF!$C$5:$P$161,12,FALSE)*0.2*300))))</f>
        <v/>
      </c>
      <c r="AG921" s="6" t="str">
        <f t="shared" si="121"/>
        <v/>
      </c>
      <c r="AH921" s="6">
        <f>IF($U921=Prog!$S$18,YEAR($X921),"")</f>
        <v>1900</v>
      </c>
      <c r="AI921" s="5" t="str">
        <f>IF(OR($AG921="",$U921=Prog!$S$18),"",IF(OR($U921=Prog!$S$17,$U921=Prog!$S$16),YEAR($X921),IF($AG921="ND","ND",$AI$8+$O921)))</f>
        <v/>
      </c>
      <c r="AJ921" s="3" t="str">
        <f t="shared" si="116"/>
        <v/>
      </c>
      <c r="AK921" s="3" t="str">
        <f t="shared" si="115"/>
        <v/>
      </c>
      <c r="AL921" s="3" t="str">
        <f t="shared" si="115"/>
        <v/>
      </c>
      <c r="AM921" s="3" t="str">
        <f t="shared" si="115"/>
        <v/>
      </c>
      <c r="AN921" s="3" t="str">
        <f t="shared" si="115"/>
        <v/>
      </c>
      <c r="AO921" s="2">
        <f t="shared" si="117"/>
        <v>0</v>
      </c>
      <c r="AP921" s="4"/>
      <c r="AQ921" s="3">
        <f>IF(AJ921=1,VLOOKUP($AP921,BaseEqptCdF!$C$5:$R$161,16,FALSE),0)</f>
        <v>0</v>
      </c>
      <c r="AR921" s="3">
        <f>IF(AK921=1,VLOOKUP($AP921,BaseEqptCdF!$C$5:$R$161,16,FALSE),0)</f>
        <v>0</v>
      </c>
      <c r="AS921" s="3">
        <f>IF(AL921=1,VLOOKUP($AP921,BaseEqptCdF!$C$5:$R$161,16,FALSE),0)</f>
        <v>0</v>
      </c>
      <c r="AT921" s="3">
        <f>IF(AM921=1,VLOOKUP($AP921,BaseEqptCdF!$C$5:$R$161,16,FALSE),0)</f>
        <v>0</v>
      </c>
      <c r="AU921" s="3">
        <f>IF(AN921=1,VLOOKUP($AP921,BaseEqptCdF!$C$5:$R$161,16,FALSE),0)</f>
        <v>0</v>
      </c>
      <c r="AV921" s="2">
        <f t="shared" si="118"/>
        <v>0</v>
      </c>
      <c r="AW921" s="3" t="str">
        <f>IF($L921="","",IF(SUM($AJ921:AJ921)=0,$AE921,VLOOKUP($AP921,BaseEqptCdF!$C$5:$R$161,16,FALSE)*$AC$3))</f>
        <v/>
      </c>
      <c r="AX921" s="3" t="str">
        <f>IF($L921="","",IF(SUM($AJ921:AK921)=0,$AE921,VLOOKUP($AP921,BaseEqptCdF!$C$5:$R$161,16,FALSE)*$AC$3))</f>
        <v/>
      </c>
      <c r="AY921" s="3" t="str">
        <f>IF($L921="","",IF(SUM($AJ921:AL921)=0,$AE921,VLOOKUP($AP921,BaseEqptCdF!$C$5:$R$161,16,FALSE)*$AC$3))</f>
        <v/>
      </c>
      <c r="AZ921" s="3" t="str">
        <f>IF($L921="","",IF(SUM($AJ921:AM921)=0,$AE921,VLOOKUP($AP921,BaseEqptCdF!$C$5:$R$161,16,FALSE)*$AC$3))</f>
        <v/>
      </c>
      <c r="BA921" s="3" t="str">
        <f>IF($L921="","",IF(SUM($AJ921:AN921)=0,$AE921,VLOOKUP($AP921,BaseEqptCdF!$C$5:$R$161,16,FALSE)*$AC$3))</f>
        <v/>
      </c>
      <c r="BB921" s="2">
        <f t="shared" si="119"/>
        <v>0</v>
      </c>
      <c r="BC921" s="3" t="str">
        <f>IF($L921="","",IF(SUM($AJ921:AJ921)=0,$AF921,IF(LEFT(VLOOKUP($AP921,BaseEqptCdF!$C$5:$E$161,3,FALSE),2)="SD",0,IF(LEFT(VLOOKUP($AP921,BaseEqptCdF!$C$5:$E$161,3,FALSE),2)="SB",1*52,VLOOKUP($AP921,BaseEqptCdF!$C$5:$S$161,12,FALSE)*0.2*300))))</f>
        <v/>
      </c>
      <c r="BD921" s="3" t="str">
        <f>IF($L921="","",IF(SUM($AJ921:AK921)=0,$AF921,IF(LEFT(VLOOKUP($AP921,BaseEqptCdF!$C$5:$E$161,3,FALSE),2)="SD",0,IF(LEFT(VLOOKUP($AP921,BaseEqptCdF!$C$5:$E$161,3,FALSE),2)="SB",1*52,VLOOKUP($AP921,BaseEqptCdF!$C$5:$S$161,12,FALSE)*0.2*300))))</f>
        <v/>
      </c>
      <c r="BE921" s="3" t="str">
        <f>IF($L921="","",IF(SUM($AJ921:AL921)=0,$AF921,IF(LEFT(VLOOKUP($AP921,BaseEqptCdF!$C$5:$E$161,3,FALSE),2)="SD",0,IF(LEFT(VLOOKUP($AP921,BaseEqptCdF!$C$5:$E$161,3,FALSE),2)="SB",1*52,VLOOKUP($AP921,BaseEqptCdF!$C$5:$S$161,12,FALSE)*0.2*300))))</f>
        <v/>
      </c>
      <c r="BF921" s="3" t="str">
        <f>IF($L921="","",IF(SUM($AJ921:AM921)=0,$AF921,IF(LEFT(VLOOKUP($AP921,BaseEqptCdF!$C$5:$E$161,3,FALSE),2)="SD",0,IF(LEFT(VLOOKUP($AP921,BaseEqptCdF!$C$5:$E$161,3,FALSE),2)="SB",1*52,VLOOKUP($AP921,BaseEqptCdF!$C$5:$S$161,12,FALSE)*0.2*300))))</f>
        <v/>
      </c>
      <c r="BG921" s="3" t="str">
        <f>IF($L921="","",IF(SUM($AJ921:AN921)=0,$AF921,IF(LEFT(VLOOKUP($AP921,BaseEqptCdF!$C$5:$E$161,3,FALSE),2)="SD",0,IF(LEFT(VLOOKUP($AP921,BaseEqptCdF!$C$5:$E$161,3,FALSE),2)="SB",1*52,VLOOKUP($AP921,BaseEqptCdF!$C$5:$S$161,12,FALSE)*0.2*300))))</f>
        <v/>
      </c>
      <c r="BH921" s="2">
        <f t="shared" si="120"/>
        <v>0</v>
      </c>
    </row>
    <row r="922" spans="1:60" x14ac:dyDescent="0.25">
      <c r="A922" s="296" t="str">
        <f t="array" ref="A922">IF($C922="","",INDEX(Prog!$B$8:$D$300,MATCH($C922,nivo1,0),1))</f>
        <v/>
      </c>
      <c r="B922" s="296" t="str">
        <f t="array" ref="B922">IF($C922="","",INDEX(Prog!$B$8:$D$300,MATCH($C922,nivo1,0),2))</f>
        <v/>
      </c>
      <c r="C922" s="273"/>
      <c r="D922" s="267"/>
      <c r="E922" s="273"/>
      <c r="F922" s="273"/>
      <c r="G922" s="273"/>
      <c r="H922" s="273"/>
      <c r="I922" s="273"/>
      <c r="J922" s="273"/>
      <c r="K922" s="274"/>
      <c r="L922" s="273"/>
      <c r="M922" s="273"/>
      <c r="N922" s="273"/>
      <c r="O922" s="275"/>
      <c r="P922" s="273"/>
      <c r="Q922" s="273"/>
      <c r="R922" s="273"/>
      <c r="S922" s="273"/>
      <c r="T922" s="276"/>
      <c r="U922" s="276"/>
      <c r="V922" s="276"/>
      <c r="W922" s="276"/>
      <c r="X922" s="277"/>
      <c r="Y922" s="278"/>
      <c r="AA922" s="8" t="str">
        <f>IF($L922="","",VLOOKUP($L922,BaseEqptCdF!$C$5:$E$161,2,FALSE))</f>
        <v/>
      </c>
      <c r="AB922" s="8" t="str">
        <f>IF($L922="","",VLOOKUP($L922,BaseEqptCdF!$C$5:$E$161,3,FALSE))</f>
        <v/>
      </c>
      <c r="AC922" s="7" t="str">
        <f>IF($L922="","",VLOOKUP($L922,BaseEqptCdF!$C$5:$I$161,6,FALSE))</f>
        <v/>
      </c>
      <c r="AD922" s="7" t="str">
        <f>IF($L922="","",VLOOKUP($L922,BaseEqptCdF!$C$5:$I$161,7,FALSE))</f>
        <v/>
      </c>
      <c r="AE922" s="3" t="str">
        <f>IF($L922="","",VLOOKUP($L922,BaseEqptCdF!$C$5:$R$161,16,FALSE)*$AC$3)</f>
        <v/>
      </c>
      <c r="AF922" s="3" t="str">
        <f>IF($L922="","",IF(LEFT($AB922,2)="SD",0,IF(LEFT($AB922,2)="SB",1*52,IF($N922=Prog!$P$17,VLOOKUP($L922,BaseEqptCdF!$C$5:$P$161,14,FALSE)*1*300,VLOOKUP($L922,BaseEqptCdF!$C$5:$P$161,12,FALSE)*0.2*300))))</f>
        <v/>
      </c>
      <c r="AG922" s="6" t="str">
        <f t="shared" si="121"/>
        <v/>
      </c>
      <c r="AH922" s="6">
        <f>IF($U922=Prog!$S$18,YEAR($X922),"")</f>
        <v>1900</v>
      </c>
      <c r="AI922" s="5" t="str">
        <f>IF(OR($AG922="",$U922=Prog!$S$18),"",IF(OR($U922=Prog!$S$17,$U922=Prog!$S$16),YEAR($X922),IF($AG922="ND","ND",$AI$8+$O922)))</f>
        <v/>
      </c>
      <c r="AJ922" s="3" t="str">
        <f t="shared" si="116"/>
        <v/>
      </c>
      <c r="AK922" s="3" t="str">
        <f t="shared" si="115"/>
        <v/>
      </c>
      <c r="AL922" s="3" t="str">
        <f t="shared" si="115"/>
        <v/>
      </c>
      <c r="AM922" s="3" t="str">
        <f t="shared" si="115"/>
        <v/>
      </c>
      <c r="AN922" s="3" t="str">
        <f t="shared" si="115"/>
        <v/>
      </c>
      <c r="AO922" s="2">
        <f t="shared" si="117"/>
        <v>0</v>
      </c>
      <c r="AP922" s="4"/>
      <c r="AQ922" s="3">
        <f>IF(AJ922=1,VLOOKUP($AP922,BaseEqptCdF!$C$5:$R$161,16,FALSE),0)</f>
        <v>0</v>
      </c>
      <c r="AR922" s="3">
        <f>IF(AK922=1,VLOOKUP($AP922,BaseEqptCdF!$C$5:$R$161,16,FALSE),0)</f>
        <v>0</v>
      </c>
      <c r="AS922" s="3">
        <f>IF(AL922=1,VLOOKUP($AP922,BaseEqptCdF!$C$5:$R$161,16,FALSE),0)</f>
        <v>0</v>
      </c>
      <c r="AT922" s="3">
        <f>IF(AM922=1,VLOOKUP($AP922,BaseEqptCdF!$C$5:$R$161,16,FALSE),0)</f>
        <v>0</v>
      </c>
      <c r="AU922" s="3">
        <f>IF(AN922=1,VLOOKUP($AP922,BaseEqptCdF!$C$5:$R$161,16,FALSE),0)</f>
        <v>0</v>
      </c>
      <c r="AV922" s="2">
        <f t="shared" si="118"/>
        <v>0</v>
      </c>
      <c r="AW922" s="3" t="str">
        <f>IF($L922="","",IF(SUM($AJ922:AJ922)=0,$AE922,VLOOKUP($AP922,BaseEqptCdF!$C$5:$R$161,16,FALSE)*$AC$3))</f>
        <v/>
      </c>
      <c r="AX922" s="3" t="str">
        <f>IF($L922="","",IF(SUM($AJ922:AK922)=0,$AE922,VLOOKUP($AP922,BaseEqptCdF!$C$5:$R$161,16,FALSE)*$AC$3))</f>
        <v/>
      </c>
      <c r="AY922" s="3" t="str">
        <f>IF($L922="","",IF(SUM($AJ922:AL922)=0,$AE922,VLOOKUP($AP922,BaseEqptCdF!$C$5:$R$161,16,FALSE)*$AC$3))</f>
        <v/>
      </c>
      <c r="AZ922" s="3" t="str">
        <f>IF($L922="","",IF(SUM($AJ922:AM922)=0,$AE922,VLOOKUP($AP922,BaseEqptCdF!$C$5:$R$161,16,FALSE)*$AC$3))</f>
        <v/>
      </c>
      <c r="BA922" s="3" t="str">
        <f>IF($L922="","",IF(SUM($AJ922:AN922)=0,$AE922,VLOOKUP($AP922,BaseEqptCdF!$C$5:$R$161,16,FALSE)*$AC$3))</f>
        <v/>
      </c>
      <c r="BB922" s="2">
        <f t="shared" si="119"/>
        <v>0</v>
      </c>
      <c r="BC922" s="3" t="str">
        <f>IF($L922="","",IF(SUM($AJ922:AJ922)=0,$AF922,IF(LEFT(VLOOKUP($AP922,BaseEqptCdF!$C$5:$E$161,3,FALSE),2)="SD",0,IF(LEFT(VLOOKUP($AP922,BaseEqptCdF!$C$5:$E$161,3,FALSE),2)="SB",1*52,VLOOKUP($AP922,BaseEqptCdF!$C$5:$S$161,12,FALSE)*0.2*300))))</f>
        <v/>
      </c>
      <c r="BD922" s="3" t="str">
        <f>IF($L922="","",IF(SUM($AJ922:AK922)=0,$AF922,IF(LEFT(VLOOKUP($AP922,BaseEqptCdF!$C$5:$E$161,3,FALSE),2)="SD",0,IF(LEFT(VLOOKUP($AP922,BaseEqptCdF!$C$5:$E$161,3,FALSE),2)="SB",1*52,VLOOKUP($AP922,BaseEqptCdF!$C$5:$S$161,12,FALSE)*0.2*300))))</f>
        <v/>
      </c>
      <c r="BE922" s="3" t="str">
        <f>IF($L922="","",IF(SUM($AJ922:AL922)=0,$AF922,IF(LEFT(VLOOKUP($AP922,BaseEqptCdF!$C$5:$E$161,3,FALSE),2)="SD",0,IF(LEFT(VLOOKUP($AP922,BaseEqptCdF!$C$5:$E$161,3,FALSE),2)="SB",1*52,VLOOKUP($AP922,BaseEqptCdF!$C$5:$S$161,12,FALSE)*0.2*300))))</f>
        <v/>
      </c>
      <c r="BF922" s="3" t="str">
        <f>IF($L922="","",IF(SUM($AJ922:AM922)=0,$AF922,IF(LEFT(VLOOKUP($AP922,BaseEqptCdF!$C$5:$E$161,3,FALSE),2)="SD",0,IF(LEFT(VLOOKUP($AP922,BaseEqptCdF!$C$5:$E$161,3,FALSE),2)="SB",1*52,VLOOKUP($AP922,BaseEqptCdF!$C$5:$S$161,12,FALSE)*0.2*300))))</f>
        <v/>
      </c>
      <c r="BG922" s="3" t="str">
        <f>IF($L922="","",IF(SUM($AJ922:AN922)=0,$AF922,IF(LEFT(VLOOKUP($AP922,BaseEqptCdF!$C$5:$E$161,3,FALSE),2)="SD",0,IF(LEFT(VLOOKUP($AP922,BaseEqptCdF!$C$5:$E$161,3,FALSE),2)="SB",1*52,VLOOKUP($AP922,BaseEqptCdF!$C$5:$S$161,12,FALSE)*0.2*300))))</f>
        <v/>
      </c>
      <c r="BH922" s="2">
        <f t="shared" si="120"/>
        <v>0</v>
      </c>
    </row>
    <row r="923" spans="1:60" x14ac:dyDescent="0.25">
      <c r="A923" s="296" t="str">
        <f t="array" ref="A923">IF($C923="","",INDEX(Prog!$B$8:$D$300,MATCH($C923,nivo1,0),1))</f>
        <v/>
      </c>
      <c r="B923" s="296" t="str">
        <f t="array" ref="B923">IF($C923="","",INDEX(Prog!$B$8:$D$300,MATCH($C923,nivo1,0),2))</f>
        <v/>
      </c>
      <c r="C923" s="273"/>
      <c r="D923" s="267"/>
      <c r="E923" s="273"/>
      <c r="F923" s="273"/>
      <c r="G923" s="273"/>
      <c r="H923" s="273"/>
      <c r="I923" s="273"/>
      <c r="J923" s="273"/>
      <c r="K923" s="274"/>
      <c r="L923" s="273"/>
      <c r="M923" s="273"/>
      <c r="N923" s="273"/>
      <c r="O923" s="275"/>
      <c r="P923" s="273"/>
      <c r="Q923" s="273"/>
      <c r="R923" s="273"/>
      <c r="S923" s="273"/>
      <c r="T923" s="276"/>
      <c r="U923" s="276"/>
      <c r="V923" s="276"/>
      <c r="W923" s="276"/>
      <c r="X923" s="277"/>
      <c r="Y923" s="278"/>
      <c r="AA923" s="8" t="str">
        <f>IF($L923="","",VLOOKUP($L923,BaseEqptCdF!$C$5:$E$161,2,FALSE))</f>
        <v/>
      </c>
      <c r="AB923" s="8" t="str">
        <f>IF($L923="","",VLOOKUP($L923,BaseEqptCdF!$C$5:$E$161,3,FALSE))</f>
        <v/>
      </c>
      <c r="AC923" s="7" t="str">
        <f>IF($L923="","",VLOOKUP($L923,BaseEqptCdF!$C$5:$I$161,6,FALSE))</f>
        <v/>
      </c>
      <c r="AD923" s="7" t="str">
        <f>IF($L923="","",VLOOKUP($L923,BaseEqptCdF!$C$5:$I$161,7,FALSE))</f>
        <v/>
      </c>
      <c r="AE923" s="3" t="str">
        <f>IF($L923="","",VLOOKUP($L923,BaseEqptCdF!$C$5:$R$161,16,FALSE)*$AC$3)</f>
        <v/>
      </c>
      <c r="AF923" s="3" t="str">
        <f>IF($L923="","",IF(LEFT($AB923,2)="SD",0,IF(LEFT($AB923,2)="SB",1*52,IF($N923=Prog!$P$17,VLOOKUP($L923,BaseEqptCdF!$C$5:$P$161,14,FALSE)*1*300,VLOOKUP($L923,BaseEqptCdF!$C$5:$P$161,12,FALSE)*0.2*300))))</f>
        <v/>
      </c>
      <c r="AG923" s="6" t="str">
        <f t="shared" si="121"/>
        <v/>
      </c>
      <c r="AH923" s="6">
        <f>IF($U923=Prog!$S$18,YEAR($X923),"")</f>
        <v>1900</v>
      </c>
      <c r="AI923" s="5" t="str">
        <f>IF(OR($AG923="",$U923=Prog!$S$18),"",IF(OR($U923=Prog!$S$17,$U923=Prog!$S$16),YEAR($X923),IF($AG923="ND","ND",$AI$8+$O923)))</f>
        <v/>
      </c>
      <c r="AJ923" s="3" t="str">
        <f t="shared" si="116"/>
        <v/>
      </c>
      <c r="AK923" s="3" t="str">
        <f t="shared" si="115"/>
        <v/>
      </c>
      <c r="AL923" s="3" t="str">
        <f t="shared" si="115"/>
        <v/>
      </c>
      <c r="AM923" s="3" t="str">
        <f t="shared" si="115"/>
        <v/>
      </c>
      <c r="AN923" s="3" t="str">
        <f t="shared" si="115"/>
        <v/>
      </c>
      <c r="AO923" s="2">
        <f t="shared" si="117"/>
        <v>0</v>
      </c>
      <c r="AP923" s="4"/>
      <c r="AQ923" s="3">
        <f>IF(AJ923=1,VLOOKUP($AP923,BaseEqptCdF!$C$5:$R$161,16,FALSE),0)</f>
        <v>0</v>
      </c>
      <c r="AR923" s="3">
        <f>IF(AK923=1,VLOOKUP($AP923,BaseEqptCdF!$C$5:$R$161,16,FALSE),0)</f>
        <v>0</v>
      </c>
      <c r="AS923" s="3">
        <f>IF(AL923=1,VLOOKUP($AP923,BaseEqptCdF!$C$5:$R$161,16,FALSE),0)</f>
        <v>0</v>
      </c>
      <c r="AT923" s="3">
        <f>IF(AM923=1,VLOOKUP($AP923,BaseEqptCdF!$C$5:$R$161,16,FALSE),0)</f>
        <v>0</v>
      </c>
      <c r="AU923" s="3">
        <f>IF(AN923=1,VLOOKUP($AP923,BaseEqptCdF!$C$5:$R$161,16,FALSE),0)</f>
        <v>0</v>
      </c>
      <c r="AV923" s="2">
        <f t="shared" si="118"/>
        <v>0</v>
      </c>
      <c r="AW923" s="3" t="str">
        <f>IF($L923="","",IF(SUM($AJ923:AJ923)=0,$AE923,VLOOKUP($AP923,BaseEqptCdF!$C$5:$R$161,16,FALSE)*$AC$3))</f>
        <v/>
      </c>
      <c r="AX923" s="3" t="str">
        <f>IF($L923="","",IF(SUM($AJ923:AK923)=0,$AE923,VLOOKUP($AP923,BaseEqptCdF!$C$5:$R$161,16,FALSE)*$AC$3))</f>
        <v/>
      </c>
      <c r="AY923" s="3" t="str">
        <f>IF($L923="","",IF(SUM($AJ923:AL923)=0,$AE923,VLOOKUP($AP923,BaseEqptCdF!$C$5:$R$161,16,FALSE)*$AC$3))</f>
        <v/>
      </c>
      <c r="AZ923" s="3" t="str">
        <f>IF($L923="","",IF(SUM($AJ923:AM923)=0,$AE923,VLOOKUP($AP923,BaseEqptCdF!$C$5:$R$161,16,FALSE)*$AC$3))</f>
        <v/>
      </c>
      <c r="BA923" s="3" t="str">
        <f>IF($L923="","",IF(SUM($AJ923:AN923)=0,$AE923,VLOOKUP($AP923,BaseEqptCdF!$C$5:$R$161,16,FALSE)*$AC$3))</f>
        <v/>
      </c>
      <c r="BB923" s="2">
        <f t="shared" si="119"/>
        <v>0</v>
      </c>
      <c r="BC923" s="3" t="str">
        <f>IF($L923="","",IF(SUM($AJ923:AJ923)=0,$AF923,IF(LEFT(VLOOKUP($AP923,BaseEqptCdF!$C$5:$E$161,3,FALSE),2)="SD",0,IF(LEFT(VLOOKUP($AP923,BaseEqptCdF!$C$5:$E$161,3,FALSE),2)="SB",1*52,VLOOKUP($AP923,BaseEqptCdF!$C$5:$S$161,12,FALSE)*0.2*300))))</f>
        <v/>
      </c>
      <c r="BD923" s="3" t="str">
        <f>IF($L923="","",IF(SUM($AJ923:AK923)=0,$AF923,IF(LEFT(VLOOKUP($AP923,BaseEqptCdF!$C$5:$E$161,3,FALSE),2)="SD",0,IF(LEFT(VLOOKUP($AP923,BaseEqptCdF!$C$5:$E$161,3,FALSE),2)="SB",1*52,VLOOKUP($AP923,BaseEqptCdF!$C$5:$S$161,12,FALSE)*0.2*300))))</f>
        <v/>
      </c>
      <c r="BE923" s="3" t="str">
        <f>IF($L923="","",IF(SUM($AJ923:AL923)=0,$AF923,IF(LEFT(VLOOKUP($AP923,BaseEqptCdF!$C$5:$E$161,3,FALSE),2)="SD",0,IF(LEFT(VLOOKUP($AP923,BaseEqptCdF!$C$5:$E$161,3,FALSE),2)="SB",1*52,VLOOKUP($AP923,BaseEqptCdF!$C$5:$S$161,12,FALSE)*0.2*300))))</f>
        <v/>
      </c>
      <c r="BF923" s="3" t="str">
        <f>IF($L923="","",IF(SUM($AJ923:AM923)=0,$AF923,IF(LEFT(VLOOKUP($AP923,BaseEqptCdF!$C$5:$E$161,3,FALSE),2)="SD",0,IF(LEFT(VLOOKUP($AP923,BaseEqptCdF!$C$5:$E$161,3,FALSE),2)="SB",1*52,VLOOKUP($AP923,BaseEqptCdF!$C$5:$S$161,12,FALSE)*0.2*300))))</f>
        <v/>
      </c>
      <c r="BG923" s="3" t="str">
        <f>IF($L923="","",IF(SUM($AJ923:AN923)=0,$AF923,IF(LEFT(VLOOKUP($AP923,BaseEqptCdF!$C$5:$E$161,3,FALSE),2)="SD",0,IF(LEFT(VLOOKUP($AP923,BaseEqptCdF!$C$5:$E$161,3,FALSE),2)="SB",1*52,VLOOKUP($AP923,BaseEqptCdF!$C$5:$S$161,12,FALSE)*0.2*300))))</f>
        <v/>
      </c>
      <c r="BH923" s="2">
        <f t="shared" si="120"/>
        <v>0</v>
      </c>
    </row>
    <row r="924" spans="1:60" x14ac:dyDescent="0.25">
      <c r="A924" s="296" t="str">
        <f t="array" ref="A924">IF($C924="","",INDEX(Prog!$B$8:$D$300,MATCH($C924,nivo1,0),1))</f>
        <v/>
      </c>
      <c r="B924" s="296" t="str">
        <f t="array" ref="B924">IF($C924="","",INDEX(Prog!$B$8:$D$300,MATCH($C924,nivo1,0),2))</f>
        <v/>
      </c>
      <c r="C924" s="273"/>
      <c r="D924" s="267"/>
      <c r="E924" s="273"/>
      <c r="F924" s="273"/>
      <c r="G924" s="273"/>
      <c r="H924" s="273"/>
      <c r="I924" s="273"/>
      <c r="J924" s="273"/>
      <c r="K924" s="274"/>
      <c r="L924" s="273"/>
      <c r="M924" s="273"/>
      <c r="N924" s="273"/>
      <c r="O924" s="275"/>
      <c r="P924" s="273"/>
      <c r="Q924" s="273"/>
      <c r="R924" s="273"/>
      <c r="S924" s="273"/>
      <c r="T924" s="276"/>
      <c r="U924" s="276"/>
      <c r="V924" s="276"/>
      <c r="W924" s="276"/>
      <c r="X924" s="277"/>
      <c r="Y924" s="278"/>
      <c r="AA924" s="8" t="str">
        <f>IF($L924="","",VLOOKUP($L924,BaseEqptCdF!$C$5:$E$161,2,FALSE))</f>
        <v/>
      </c>
      <c r="AB924" s="8" t="str">
        <f>IF($L924="","",VLOOKUP($L924,BaseEqptCdF!$C$5:$E$161,3,FALSE))</f>
        <v/>
      </c>
      <c r="AC924" s="7" t="str">
        <f>IF($L924="","",VLOOKUP($L924,BaseEqptCdF!$C$5:$I$161,6,FALSE))</f>
        <v/>
      </c>
      <c r="AD924" s="7" t="str">
        <f>IF($L924="","",VLOOKUP($L924,BaseEqptCdF!$C$5:$I$161,7,FALSE))</f>
        <v/>
      </c>
      <c r="AE924" s="3" t="str">
        <f>IF($L924="","",VLOOKUP($L924,BaseEqptCdF!$C$5:$R$161,16,FALSE)*$AC$3)</f>
        <v/>
      </c>
      <c r="AF924" s="3" t="str">
        <f>IF($L924="","",IF(LEFT($AB924,2)="SD",0,IF(LEFT($AB924,2)="SB",1*52,IF($N924=Prog!$P$17,VLOOKUP($L924,BaseEqptCdF!$C$5:$P$161,14,FALSE)*1*300,VLOOKUP($L924,BaseEqptCdF!$C$5:$P$161,12,FALSE)*0.2*300))))</f>
        <v/>
      </c>
      <c r="AG924" s="6" t="str">
        <f t="shared" si="121"/>
        <v/>
      </c>
      <c r="AH924" s="6">
        <f>IF($U924=Prog!$S$18,YEAR($X924),"")</f>
        <v>1900</v>
      </c>
      <c r="AI924" s="5" t="str">
        <f>IF(OR($AG924="",$U924=Prog!$S$18),"",IF(OR($U924=Prog!$S$17,$U924=Prog!$S$16),YEAR($X924),IF($AG924="ND","ND",$AI$8+$O924)))</f>
        <v/>
      </c>
      <c r="AJ924" s="3" t="str">
        <f t="shared" si="116"/>
        <v/>
      </c>
      <c r="AK924" s="3" t="str">
        <f t="shared" si="115"/>
        <v/>
      </c>
      <c r="AL924" s="3" t="str">
        <f t="shared" si="115"/>
        <v/>
      </c>
      <c r="AM924" s="3" t="str">
        <f t="shared" si="115"/>
        <v/>
      </c>
      <c r="AN924" s="3" t="str">
        <f t="shared" si="115"/>
        <v/>
      </c>
      <c r="AO924" s="2">
        <f t="shared" si="117"/>
        <v>0</v>
      </c>
      <c r="AP924" s="4"/>
      <c r="AQ924" s="3">
        <f>IF(AJ924=1,VLOOKUP($AP924,BaseEqptCdF!$C$5:$R$161,16,FALSE),0)</f>
        <v>0</v>
      </c>
      <c r="AR924" s="3">
        <f>IF(AK924=1,VLOOKUP($AP924,BaseEqptCdF!$C$5:$R$161,16,FALSE),0)</f>
        <v>0</v>
      </c>
      <c r="AS924" s="3">
        <f>IF(AL924=1,VLOOKUP($AP924,BaseEqptCdF!$C$5:$R$161,16,FALSE),0)</f>
        <v>0</v>
      </c>
      <c r="AT924" s="3">
        <f>IF(AM924=1,VLOOKUP($AP924,BaseEqptCdF!$C$5:$R$161,16,FALSE),0)</f>
        <v>0</v>
      </c>
      <c r="AU924" s="3">
        <f>IF(AN924=1,VLOOKUP($AP924,BaseEqptCdF!$C$5:$R$161,16,FALSE),0)</f>
        <v>0</v>
      </c>
      <c r="AV924" s="2">
        <f t="shared" si="118"/>
        <v>0</v>
      </c>
      <c r="AW924" s="3" t="str">
        <f>IF($L924="","",IF(SUM($AJ924:AJ924)=0,$AE924,VLOOKUP($AP924,BaseEqptCdF!$C$5:$R$161,16,FALSE)*$AC$3))</f>
        <v/>
      </c>
      <c r="AX924" s="3" t="str">
        <f>IF($L924="","",IF(SUM($AJ924:AK924)=0,$AE924,VLOOKUP($AP924,BaseEqptCdF!$C$5:$R$161,16,FALSE)*$AC$3))</f>
        <v/>
      </c>
      <c r="AY924" s="3" t="str">
        <f>IF($L924="","",IF(SUM($AJ924:AL924)=0,$AE924,VLOOKUP($AP924,BaseEqptCdF!$C$5:$R$161,16,FALSE)*$AC$3))</f>
        <v/>
      </c>
      <c r="AZ924" s="3" t="str">
        <f>IF($L924="","",IF(SUM($AJ924:AM924)=0,$AE924,VLOOKUP($AP924,BaseEqptCdF!$C$5:$R$161,16,FALSE)*$AC$3))</f>
        <v/>
      </c>
      <c r="BA924" s="3" t="str">
        <f>IF($L924="","",IF(SUM($AJ924:AN924)=0,$AE924,VLOOKUP($AP924,BaseEqptCdF!$C$5:$R$161,16,FALSE)*$AC$3))</f>
        <v/>
      </c>
      <c r="BB924" s="2">
        <f t="shared" si="119"/>
        <v>0</v>
      </c>
      <c r="BC924" s="3" t="str">
        <f>IF($L924="","",IF(SUM($AJ924:AJ924)=0,$AF924,IF(LEFT(VLOOKUP($AP924,BaseEqptCdF!$C$5:$E$161,3,FALSE),2)="SD",0,IF(LEFT(VLOOKUP($AP924,BaseEqptCdF!$C$5:$E$161,3,FALSE),2)="SB",1*52,VLOOKUP($AP924,BaseEqptCdF!$C$5:$S$161,12,FALSE)*0.2*300))))</f>
        <v/>
      </c>
      <c r="BD924" s="3" t="str">
        <f>IF($L924="","",IF(SUM($AJ924:AK924)=0,$AF924,IF(LEFT(VLOOKUP($AP924,BaseEqptCdF!$C$5:$E$161,3,FALSE),2)="SD",0,IF(LEFT(VLOOKUP($AP924,BaseEqptCdF!$C$5:$E$161,3,FALSE),2)="SB",1*52,VLOOKUP($AP924,BaseEqptCdF!$C$5:$S$161,12,FALSE)*0.2*300))))</f>
        <v/>
      </c>
      <c r="BE924" s="3" t="str">
        <f>IF($L924="","",IF(SUM($AJ924:AL924)=0,$AF924,IF(LEFT(VLOOKUP($AP924,BaseEqptCdF!$C$5:$E$161,3,FALSE),2)="SD",0,IF(LEFT(VLOOKUP($AP924,BaseEqptCdF!$C$5:$E$161,3,FALSE),2)="SB",1*52,VLOOKUP($AP924,BaseEqptCdF!$C$5:$S$161,12,FALSE)*0.2*300))))</f>
        <v/>
      </c>
      <c r="BF924" s="3" t="str">
        <f>IF($L924="","",IF(SUM($AJ924:AM924)=0,$AF924,IF(LEFT(VLOOKUP($AP924,BaseEqptCdF!$C$5:$E$161,3,FALSE),2)="SD",0,IF(LEFT(VLOOKUP($AP924,BaseEqptCdF!$C$5:$E$161,3,FALSE),2)="SB",1*52,VLOOKUP($AP924,BaseEqptCdF!$C$5:$S$161,12,FALSE)*0.2*300))))</f>
        <v/>
      </c>
      <c r="BG924" s="3" t="str">
        <f>IF($L924="","",IF(SUM($AJ924:AN924)=0,$AF924,IF(LEFT(VLOOKUP($AP924,BaseEqptCdF!$C$5:$E$161,3,FALSE),2)="SD",0,IF(LEFT(VLOOKUP($AP924,BaseEqptCdF!$C$5:$E$161,3,FALSE),2)="SB",1*52,VLOOKUP($AP924,BaseEqptCdF!$C$5:$S$161,12,FALSE)*0.2*300))))</f>
        <v/>
      </c>
      <c r="BH924" s="2">
        <f t="shared" si="120"/>
        <v>0</v>
      </c>
    </row>
    <row r="925" spans="1:60" x14ac:dyDescent="0.25">
      <c r="A925" s="296" t="str">
        <f t="array" ref="A925">IF($C925="","",INDEX(Prog!$B$8:$D$300,MATCH($C925,nivo1,0),1))</f>
        <v/>
      </c>
      <c r="B925" s="296" t="str">
        <f t="array" ref="B925">IF($C925="","",INDEX(Prog!$B$8:$D$300,MATCH($C925,nivo1,0),2))</f>
        <v/>
      </c>
      <c r="C925" s="273"/>
      <c r="D925" s="267"/>
      <c r="E925" s="273"/>
      <c r="F925" s="273"/>
      <c r="G925" s="273"/>
      <c r="H925" s="273"/>
      <c r="I925" s="273"/>
      <c r="J925" s="273"/>
      <c r="K925" s="274"/>
      <c r="L925" s="273"/>
      <c r="M925" s="273"/>
      <c r="N925" s="273"/>
      <c r="O925" s="275"/>
      <c r="P925" s="273"/>
      <c r="Q925" s="273"/>
      <c r="R925" s="273"/>
      <c r="S925" s="273"/>
      <c r="T925" s="276"/>
      <c r="U925" s="276"/>
      <c r="V925" s="276"/>
      <c r="W925" s="276"/>
      <c r="X925" s="277"/>
      <c r="Y925" s="278"/>
      <c r="AA925" s="8" t="str">
        <f>IF($L925="","",VLOOKUP($L925,BaseEqptCdF!$C$5:$E$161,2,FALSE))</f>
        <v/>
      </c>
      <c r="AB925" s="8" t="str">
        <f>IF($L925="","",VLOOKUP($L925,BaseEqptCdF!$C$5:$E$161,3,FALSE))</f>
        <v/>
      </c>
      <c r="AC925" s="7" t="str">
        <f>IF($L925="","",VLOOKUP($L925,BaseEqptCdF!$C$5:$I$161,6,FALSE))</f>
        <v/>
      </c>
      <c r="AD925" s="7" t="str">
        <f>IF($L925="","",VLOOKUP($L925,BaseEqptCdF!$C$5:$I$161,7,FALSE))</f>
        <v/>
      </c>
      <c r="AE925" s="3" t="str">
        <f>IF($L925="","",VLOOKUP($L925,BaseEqptCdF!$C$5:$R$161,16,FALSE)*$AC$3)</f>
        <v/>
      </c>
      <c r="AF925" s="3" t="str">
        <f>IF($L925="","",IF(LEFT($AB925,2)="SD",0,IF(LEFT($AB925,2)="SB",1*52,IF($N925=Prog!$P$17,VLOOKUP($L925,BaseEqptCdF!$C$5:$P$161,14,FALSE)*1*300,VLOOKUP($L925,BaseEqptCdF!$C$5:$P$161,12,FALSE)*0.2*300))))</f>
        <v/>
      </c>
      <c r="AG925" s="6" t="str">
        <f t="shared" si="121"/>
        <v/>
      </c>
      <c r="AH925" s="6">
        <f>IF($U925=Prog!$S$18,YEAR($X925),"")</f>
        <v>1900</v>
      </c>
      <c r="AI925" s="5" t="str">
        <f>IF(OR($AG925="",$U925=Prog!$S$18),"",IF(OR($U925=Prog!$S$17,$U925=Prog!$S$16),YEAR($X925),IF($AG925="ND","ND",$AI$8+$O925)))</f>
        <v/>
      </c>
      <c r="AJ925" s="3" t="str">
        <f t="shared" si="116"/>
        <v/>
      </c>
      <c r="AK925" s="3" t="str">
        <f t="shared" si="115"/>
        <v/>
      </c>
      <c r="AL925" s="3" t="str">
        <f t="shared" si="115"/>
        <v/>
      </c>
      <c r="AM925" s="3" t="str">
        <f t="shared" si="115"/>
        <v/>
      </c>
      <c r="AN925" s="3" t="str">
        <f t="shared" si="115"/>
        <v/>
      </c>
      <c r="AO925" s="2">
        <f t="shared" si="117"/>
        <v>0</v>
      </c>
      <c r="AP925" s="4"/>
      <c r="AQ925" s="3">
        <f>IF(AJ925=1,VLOOKUP($AP925,BaseEqptCdF!$C$5:$R$161,16,FALSE),0)</f>
        <v>0</v>
      </c>
      <c r="AR925" s="3">
        <f>IF(AK925=1,VLOOKUP($AP925,BaseEqptCdF!$C$5:$R$161,16,FALSE),0)</f>
        <v>0</v>
      </c>
      <c r="AS925" s="3">
        <f>IF(AL925=1,VLOOKUP($AP925,BaseEqptCdF!$C$5:$R$161,16,FALSE),0)</f>
        <v>0</v>
      </c>
      <c r="AT925" s="3">
        <f>IF(AM925=1,VLOOKUP($AP925,BaseEqptCdF!$C$5:$R$161,16,FALSE),0)</f>
        <v>0</v>
      </c>
      <c r="AU925" s="3">
        <f>IF(AN925=1,VLOOKUP($AP925,BaseEqptCdF!$C$5:$R$161,16,FALSE),0)</f>
        <v>0</v>
      </c>
      <c r="AV925" s="2">
        <f t="shared" si="118"/>
        <v>0</v>
      </c>
      <c r="AW925" s="3" t="str">
        <f>IF($L925="","",IF(SUM($AJ925:AJ925)=0,$AE925,VLOOKUP($AP925,BaseEqptCdF!$C$5:$R$161,16,FALSE)*$AC$3))</f>
        <v/>
      </c>
      <c r="AX925" s="3" t="str">
        <f>IF($L925="","",IF(SUM($AJ925:AK925)=0,$AE925,VLOOKUP($AP925,BaseEqptCdF!$C$5:$R$161,16,FALSE)*$AC$3))</f>
        <v/>
      </c>
      <c r="AY925" s="3" t="str">
        <f>IF($L925="","",IF(SUM($AJ925:AL925)=0,$AE925,VLOOKUP($AP925,BaseEqptCdF!$C$5:$R$161,16,FALSE)*$AC$3))</f>
        <v/>
      </c>
      <c r="AZ925" s="3" t="str">
        <f>IF($L925="","",IF(SUM($AJ925:AM925)=0,$AE925,VLOOKUP($AP925,BaseEqptCdF!$C$5:$R$161,16,FALSE)*$AC$3))</f>
        <v/>
      </c>
      <c r="BA925" s="3" t="str">
        <f>IF($L925="","",IF(SUM($AJ925:AN925)=0,$AE925,VLOOKUP($AP925,BaseEqptCdF!$C$5:$R$161,16,FALSE)*$AC$3))</f>
        <v/>
      </c>
      <c r="BB925" s="2">
        <f t="shared" si="119"/>
        <v>0</v>
      </c>
      <c r="BC925" s="3" t="str">
        <f>IF($L925="","",IF(SUM($AJ925:AJ925)=0,$AF925,IF(LEFT(VLOOKUP($AP925,BaseEqptCdF!$C$5:$E$161,3,FALSE),2)="SD",0,IF(LEFT(VLOOKUP($AP925,BaseEqptCdF!$C$5:$E$161,3,FALSE),2)="SB",1*52,VLOOKUP($AP925,BaseEqptCdF!$C$5:$S$161,12,FALSE)*0.2*300))))</f>
        <v/>
      </c>
      <c r="BD925" s="3" t="str">
        <f>IF($L925="","",IF(SUM($AJ925:AK925)=0,$AF925,IF(LEFT(VLOOKUP($AP925,BaseEqptCdF!$C$5:$E$161,3,FALSE),2)="SD",0,IF(LEFT(VLOOKUP($AP925,BaseEqptCdF!$C$5:$E$161,3,FALSE),2)="SB",1*52,VLOOKUP($AP925,BaseEqptCdF!$C$5:$S$161,12,FALSE)*0.2*300))))</f>
        <v/>
      </c>
      <c r="BE925" s="3" t="str">
        <f>IF($L925="","",IF(SUM($AJ925:AL925)=0,$AF925,IF(LEFT(VLOOKUP($AP925,BaseEqptCdF!$C$5:$E$161,3,FALSE),2)="SD",0,IF(LEFT(VLOOKUP($AP925,BaseEqptCdF!$C$5:$E$161,3,FALSE),2)="SB",1*52,VLOOKUP($AP925,BaseEqptCdF!$C$5:$S$161,12,FALSE)*0.2*300))))</f>
        <v/>
      </c>
      <c r="BF925" s="3" t="str">
        <f>IF($L925="","",IF(SUM($AJ925:AM925)=0,$AF925,IF(LEFT(VLOOKUP($AP925,BaseEqptCdF!$C$5:$E$161,3,FALSE),2)="SD",0,IF(LEFT(VLOOKUP($AP925,BaseEqptCdF!$C$5:$E$161,3,FALSE),2)="SB",1*52,VLOOKUP($AP925,BaseEqptCdF!$C$5:$S$161,12,FALSE)*0.2*300))))</f>
        <v/>
      </c>
      <c r="BG925" s="3" t="str">
        <f>IF($L925="","",IF(SUM($AJ925:AN925)=0,$AF925,IF(LEFT(VLOOKUP($AP925,BaseEqptCdF!$C$5:$E$161,3,FALSE),2)="SD",0,IF(LEFT(VLOOKUP($AP925,BaseEqptCdF!$C$5:$E$161,3,FALSE),2)="SB",1*52,VLOOKUP($AP925,BaseEqptCdF!$C$5:$S$161,12,FALSE)*0.2*300))))</f>
        <v/>
      </c>
      <c r="BH925" s="2">
        <f t="shared" si="120"/>
        <v>0</v>
      </c>
    </row>
    <row r="926" spans="1:60" x14ac:dyDescent="0.25">
      <c r="A926" s="296" t="str">
        <f t="array" ref="A926">IF($C926="","",INDEX(Prog!$B$8:$D$300,MATCH($C926,nivo1,0),1))</f>
        <v/>
      </c>
      <c r="B926" s="296" t="str">
        <f t="array" ref="B926">IF($C926="","",INDEX(Prog!$B$8:$D$300,MATCH($C926,nivo1,0),2))</f>
        <v/>
      </c>
      <c r="C926" s="273"/>
      <c r="D926" s="267"/>
      <c r="E926" s="273"/>
      <c r="F926" s="273"/>
      <c r="G926" s="273"/>
      <c r="H926" s="273"/>
      <c r="I926" s="273"/>
      <c r="J926" s="273"/>
      <c r="K926" s="274"/>
      <c r="L926" s="273"/>
      <c r="M926" s="273"/>
      <c r="N926" s="273"/>
      <c r="O926" s="275"/>
      <c r="P926" s="273"/>
      <c r="Q926" s="273"/>
      <c r="R926" s="273"/>
      <c r="S926" s="273"/>
      <c r="T926" s="276"/>
      <c r="U926" s="276"/>
      <c r="V926" s="276"/>
      <c r="W926" s="276"/>
      <c r="X926" s="277"/>
      <c r="Y926" s="278"/>
      <c r="AA926" s="8" t="str">
        <f>IF($L926="","",VLOOKUP($L926,BaseEqptCdF!$C$5:$E$161,2,FALSE))</f>
        <v/>
      </c>
      <c r="AB926" s="8" t="str">
        <f>IF($L926="","",VLOOKUP($L926,BaseEqptCdF!$C$5:$E$161,3,FALSE))</f>
        <v/>
      </c>
      <c r="AC926" s="7" t="str">
        <f>IF($L926="","",VLOOKUP($L926,BaseEqptCdF!$C$5:$I$161,6,FALSE))</f>
        <v/>
      </c>
      <c r="AD926" s="7" t="str">
        <f>IF($L926="","",VLOOKUP($L926,BaseEqptCdF!$C$5:$I$161,7,FALSE))</f>
        <v/>
      </c>
      <c r="AE926" s="3" t="str">
        <f>IF($L926="","",VLOOKUP($L926,BaseEqptCdF!$C$5:$R$161,16,FALSE)*$AC$3)</f>
        <v/>
      </c>
      <c r="AF926" s="3" t="str">
        <f>IF($L926="","",IF(LEFT($AB926,2)="SD",0,IF(LEFT($AB926,2)="SB",1*52,IF($N926=Prog!$P$17,VLOOKUP($L926,BaseEqptCdF!$C$5:$P$161,14,FALSE)*1*300,VLOOKUP($L926,BaseEqptCdF!$C$5:$P$161,12,FALSE)*0.2*300))))</f>
        <v/>
      </c>
      <c r="AG926" s="6" t="str">
        <f t="shared" si="121"/>
        <v/>
      </c>
      <c r="AH926" s="6">
        <f>IF($U926=Prog!$S$18,YEAR($X926),"")</f>
        <v>1900</v>
      </c>
      <c r="AI926" s="5" t="str">
        <f>IF(OR($AG926="",$U926=Prog!$S$18),"",IF(OR($U926=Prog!$S$17,$U926=Prog!$S$16),YEAR($X926),IF($AG926="ND","ND",$AI$8+$O926)))</f>
        <v/>
      </c>
      <c r="AJ926" s="3" t="str">
        <f t="shared" si="116"/>
        <v/>
      </c>
      <c r="AK926" s="3" t="str">
        <f t="shared" si="115"/>
        <v/>
      </c>
      <c r="AL926" s="3" t="str">
        <f t="shared" si="115"/>
        <v/>
      </c>
      <c r="AM926" s="3" t="str">
        <f t="shared" si="115"/>
        <v/>
      </c>
      <c r="AN926" s="3" t="str">
        <f t="shared" si="115"/>
        <v/>
      </c>
      <c r="AO926" s="2">
        <f t="shared" si="117"/>
        <v>0</v>
      </c>
      <c r="AP926" s="4"/>
      <c r="AQ926" s="3">
        <f>IF(AJ926=1,VLOOKUP($AP926,BaseEqptCdF!$C$5:$R$161,16,FALSE),0)</f>
        <v>0</v>
      </c>
      <c r="AR926" s="3">
        <f>IF(AK926=1,VLOOKUP($AP926,BaseEqptCdF!$C$5:$R$161,16,FALSE),0)</f>
        <v>0</v>
      </c>
      <c r="AS926" s="3">
        <f>IF(AL926=1,VLOOKUP($AP926,BaseEqptCdF!$C$5:$R$161,16,FALSE),0)</f>
        <v>0</v>
      </c>
      <c r="AT926" s="3">
        <f>IF(AM926=1,VLOOKUP($AP926,BaseEqptCdF!$C$5:$R$161,16,FALSE),0)</f>
        <v>0</v>
      </c>
      <c r="AU926" s="3">
        <f>IF(AN926=1,VLOOKUP($AP926,BaseEqptCdF!$C$5:$R$161,16,FALSE),0)</f>
        <v>0</v>
      </c>
      <c r="AV926" s="2">
        <f t="shared" si="118"/>
        <v>0</v>
      </c>
      <c r="AW926" s="3" t="str">
        <f>IF($L926="","",IF(SUM($AJ926:AJ926)=0,$AE926,VLOOKUP($AP926,BaseEqptCdF!$C$5:$R$161,16,FALSE)*$AC$3))</f>
        <v/>
      </c>
      <c r="AX926" s="3" t="str">
        <f>IF($L926="","",IF(SUM($AJ926:AK926)=0,$AE926,VLOOKUP($AP926,BaseEqptCdF!$C$5:$R$161,16,FALSE)*$AC$3))</f>
        <v/>
      </c>
      <c r="AY926" s="3" t="str">
        <f>IF($L926="","",IF(SUM($AJ926:AL926)=0,$AE926,VLOOKUP($AP926,BaseEqptCdF!$C$5:$R$161,16,FALSE)*$AC$3))</f>
        <v/>
      </c>
      <c r="AZ926" s="3" t="str">
        <f>IF($L926="","",IF(SUM($AJ926:AM926)=0,$AE926,VLOOKUP($AP926,BaseEqptCdF!$C$5:$R$161,16,FALSE)*$AC$3))</f>
        <v/>
      </c>
      <c r="BA926" s="3" t="str">
        <f>IF($L926="","",IF(SUM($AJ926:AN926)=0,$AE926,VLOOKUP($AP926,BaseEqptCdF!$C$5:$R$161,16,FALSE)*$AC$3))</f>
        <v/>
      </c>
      <c r="BB926" s="2">
        <f t="shared" si="119"/>
        <v>0</v>
      </c>
      <c r="BC926" s="3" t="str">
        <f>IF($L926="","",IF(SUM($AJ926:AJ926)=0,$AF926,IF(LEFT(VLOOKUP($AP926,BaseEqptCdF!$C$5:$E$161,3,FALSE),2)="SD",0,IF(LEFT(VLOOKUP($AP926,BaseEqptCdF!$C$5:$E$161,3,FALSE),2)="SB",1*52,VLOOKUP($AP926,BaseEqptCdF!$C$5:$S$161,12,FALSE)*0.2*300))))</f>
        <v/>
      </c>
      <c r="BD926" s="3" t="str">
        <f>IF($L926="","",IF(SUM($AJ926:AK926)=0,$AF926,IF(LEFT(VLOOKUP($AP926,BaseEqptCdF!$C$5:$E$161,3,FALSE),2)="SD",0,IF(LEFT(VLOOKUP($AP926,BaseEqptCdF!$C$5:$E$161,3,FALSE),2)="SB",1*52,VLOOKUP($AP926,BaseEqptCdF!$C$5:$S$161,12,FALSE)*0.2*300))))</f>
        <v/>
      </c>
      <c r="BE926" s="3" t="str">
        <f>IF($L926="","",IF(SUM($AJ926:AL926)=0,$AF926,IF(LEFT(VLOOKUP($AP926,BaseEqptCdF!$C$5:$E$161,3,FALSE),2)="SD",0,IF(LEFT(VLOOKUP($AP926,BaseEqptCdF!$C$5:$E$161,3,FALSE),2)="SB",1*52,VLOOKUP($AP926,BaseEqptCdF!$C$5:$S$161,12,FALSE)*0.2*300))))</f>
        <v/>
      </c>
      <c r="BF926" s="3" t="str">
        <f>IF($L926="","",IF(SUM($AJ926:AM926)=0,$AF926,IF(LEFT(VLOOKUP($AP926,BaseEqptCdF!$C$5:$E$161,3,FALSE),2)="SD",0,IF(LEFT(VLOOKUP($AP926,BaseEqptCdF!$C$5:$E$161,3,FALSE),2)="SB",1*52,VLOOKUP($AP926,BaseEqptCdF!$C$5:$S$161,12,FALSE)*0.2*300))))</f>
        <v/>
      </c>
      <c r="BG926" s="3" t="str">
        <f>IF($L926="","",IF(SUM($AJ926:AN926)=0,$AF926,IF(LEFT(VLOOKUP($AP926,BaseEqptCdF!$C$5:$E$161,3,FALSE),2)="SD",0,IF(LEFT(VLOOKUP($AP926,BaseEqptCdF!$C$5:$E$161,3,FALSE),2)="SB",1*52,VLOOKUP($AP926,BaseEqptCdF!$C$5:$S$161,12,FALSE)*0.2*300))))</f>
        <v/>
      </c>
      <c r="BH926" s="2">
        <f t="shared" si="120"/>
        <v>0</v>
      </c>
    </row>
    <row r="927" spans="1:60" x14ac:dyDescent="0.25">
      <c r="A927" s="296" t="str">
        <f t="array" ref="A927">IF($C927="","",INDEX(Prog!$B$8:$D$300,MATCH($C927,nivo1,0),1))</f>
        <v/>
      </c>
      <c r="B927" s="296" t="str">
        <f t="array" ref="B927">IF($C927="","",INDEX(Prog!$B$8:$D$300,MATCH($C927,nivo1,0),2))</f>
        <v/>
      </c>
      <c r="C927" s="273"/>
      <c r="D927" s="267"/>
      <c r="E927" s="273"/>
      <c r="F927" s="273"/>
      <c r="G927" s="273"/>
      <c r="H927" s="273"/>
      <c r="I927" s="273"/>
      <c r="J927" s="273"/>
      <c r="K927" s="274"/>
      <c r="L927" s="273"/>
      <c r="M927" s="273"/>
      <c r="N927" s="273"/>
      <c r="O927" s="275"/>
      <c r="P927" s="273"/>
      <c r="Q927" s="273"/>
      <c r="R927" s="273"/>
      <c r="S927" s="273"/>
      <c r="T927" s="276"/>
      <c r="U927" s="276"/>
      <c r="V927" s="276"/>
      <c r="W927" s="276"/>
      <c r="X927" s="277"/>
      <c r="Y927" s="278"/>
      <c r="AA927" s="8" t="str">
        <f>IF($L927="","",VLOOKUP($L927,BaseEqptCdF!$C$5:$E$161,2,FALSE))</f>
        <v/>
      </c>
      <c r="AB927" s="8" t="str">
        <f>IF($L927="","",VLOOKUP($L927,BaseEqptCdF!$C$5:$E$161,3,FALSE))</f>
        <v/>
      </c>
      <c r="AC927" s="7" t="str">
        <f>IF($L927="","",VLOOKUP($L927,BaseEqptCdF!$C$5:$I$161,6,FALSE))</f>
        <v/>
      </c>
      <c r="AD927" s="7" t="str">
        <f>IF($L927="","",VLOOKUP($L927,BaseEqptCdF!$C$5:$I$161,7,FALSE))</f>
        <v/>
      </c>
      <c r="AE927" s="3" t="str">
        <f>IF($L927="","",VLOOKUP($L927,BaseEqptCdF!$C$5:$R$161,16,FALSE)*$AC$3)</f>
        <v/>
      </c>
      <c r="AF927" s="3" t="str">
        <f>IF($L927="","",IF(LEFT($AB927,2)="SD",0,IF(LEFT($AB927,2)="SB",1*52,IF($N927=Prog!$P$17,VLOOKUP($L927,BaseEqptCdF!$C$5:$P$161,14,FALSE)*1*300,VLOOKUP($L927,BaseEqptCdF!$C$5:$P$161,12,FALSE)*0.2*300))))</f>
        <v/>
      </c>
      <c r="AG927" s="6" t="str">
        <f t="shared" si="121"/>
        <v/>
      </c>
      <c r="AH927" s="6">
        <f>IF($U927=Prog!$S$18,YEAR($X927),"")</f>
        <v>1900</v>
      </c>
      <c r="AI927" s="5" t="str">
        <f>IF(OR($AG927="",$U927=Prog!$S$18),"",IF(OR($U927=Prog!$S$17,$U927=Prog!$S$16),YEAR($X927),IF($AG927="ND","ND",$AI$8+$O927)))</f>
        <v/>
      </c>
      <c r="AJ927" s="3" t="str">
        <f t="shared" si="116"/>
        <v/>
      </c>
      <c r="AK927" s="3" t="str">
        <f t="shared" si="115"/>
        <v/>
      </c>
      <c r="AL927" s="3" t="str">
        <f t="shared" si="115"/>
        <v/>
      </c>
      <c r="AM927" s="3" t="str">
        <f t="shared" si="115"/>
        <v/>
      </c>
      <c r="AN927" s="3" t="str">
        <f t="shared" si="115"/>
        <v/>
      </c>
      <c r="AO927" s="2">
        <f t="shared" si="117"/>
        <v>0</v>
      </c>
      <c r="AP927" s="4"/>
      <c r="AQ927" s="3">
        <f>IF(AJ927=1,VLOOKUP($AP927,BaseEqptCdF!$C$5:$R$161,16,FALSE),0)</f>
        <v>0</v>
      </c>
      <c r="AR927" s="3">
        <f>IF(AK927=1,VLOOKUP($AP927,BaseEqptCdF!$C$5:$R$161,16,FALSE),0)</f>
        <v>0</v>
      </c>
      <c r="AS927" s="3">
        <f>IF(AL927=1,VLOOKUP($AP927,BaseEqptCdF!$C$5:$R$161,16,FALSE),0)</f>
        <v>0</v>
      </c>
      <c r="AT927" s="3">
        <f>IF(AM927=1,VLOOKUP($AP927,BaseEqptCdF!$C$5:$R$161,16,FALSE),0)</f>
        <v>0</v>
      </c>
      <c r="AU927" s="3">
        <f>IF(AN927=1,VLOOKUP($AP927,BaseEqptCdF!$C$5:$R$161,16,FALSE),0)</f>
        <v>0</v>
      </c>
      <c r="AV927" s="2">
        <f t="shared" si="118"/>
        <v>0</v>
      </c>
      <c r="AW927" s="3" t="str">
        <f>IF($L927="","",IF(SUM($AJ927:AJ927)=0,$AE927,VLOOKUP($AP927,BaseEqptCdF!$C$5:$R$161,16,FALSE)*$AC$3))</f>
        <v/>
      </c>
      <c r="AX927" s="3" t="str">
        <f>IF($L927="","",IF(SUM($AJ927:AK927)=0,$AE927,VLOOKUP($AP927,BaseEqptCdF!$C$5:$R$161,16,FALSE)*$AC$3))</f>
        <v/>
      </c>
      <c r="AY927" s="3" t="str">
        <f>IF($L927="","",IF(SUM($AJ927:AL927)=0,$AE927,VLOOKUP($AP927,BaseEqptCdF!$C$5:$R$161,16,FALSE)*$AC$3))</f>
        <v/>
      </c>
      <c r="AZ927" s="3" t="str">
        <f>IF($L927="","",IF(SUM($AJ927:AM927)=0,$AE927,VLOOKUP($AP927,BaseEqptCdF!$C$5:$R$161,16,FALSE)*$AC$3))</f>
        <v/>
      </c>
      <c r="BA927" s="3" t="str">
        <f>IF($L927="","",IF(SUM($AJ927:AN927)=0,$AE927,VLOOKUP($AP927,BaseEqptCdF!$C$5:$R$161,16,FALSE)*$AC$3))</f>
        <v/>
      </c>
      <c r="BB927" s="2">
        <f t="shared" si="119"/>
        <v>0</v>
      </c>
      <c r="BC927" s="3" t="str">
        <f>IF($L927="","",IF(SUM($AJ927:AJ927)=0,$AF927,IF(LEFT(VLOOKUP($AP927,BaseEqptCdF!$C$5:$E$161,3,FALSE),2)="SD",0,IF(LEFT(VLOOKUP($AP927,BaseEqptCdF!$C$5:$E$161,3,FALSE),2)="SB",1*52,VLOOKUP($AP927,BaseEqptCdF!$C$5:$S$161,12,FALSE)*0.2*300))))</f>
        <v/>
      </c>
      <c r="BD927" s="3" t="str">
        <f>IF($L927="","",IF(SUM($AJ927:AK927)=0,$AF927,IF(LEFT(VLOOKUP($AP927,BaseEqptCdF!$C$5:$E$161,3,FALSE),2)="SD",0,IF(LEFT(VLOOKUP($AP927,BaseEqptCdF!$C$5:$E$161,3,FALSE),2)="SB",1*52,VLOOKUP($AP927,BaseEqptCdF!$C$5:$S$161,12,FALSE)*0.2*300))))</f>
        <v/>
      </c>
      <c r="BE927" s="3" t="str">
        <f>IF($L927="","",IF(SUM($AJ927:AL927)=0,$AF927,IF(LEFT(VLOOKUP($AP927,BaseEqptCdF!$C$5:$E$161,3,FALSE),2)="SD",0,IF(LEFT(VLOOKUP($AP927,BaseEqptCdF!$C$5:$E$161,3,FALSE),2)="SB",1*52,VLOOKUP($AP927,BaseEqptCdF!$C$5:$S$161,12,FALSE)*0.2*300))))</f>
        <v/>
      </c>
      <c r="BF927" s="3" t="str">
        <f>IF($L927="","",IF(SUM($AJ927:AM927)=0,$AF927,IF(LEFT(VLOOKUP($AP927,BaseEqptCdF!$C$5:$E$161,3,FALSE),2)="SD",0,IF(LEFT(VLOOKUP($AP927,BaseEqptCdF!$C$5:$E$161,3,FALSE),2)="SB",1*52,VLOOKUP($AP927,BaseEqptCdF!$C$5:$S$161,12,FALSE)*0.2*300))))</f>
        <v/>
      </c>
      <c r="BG927" s="3" t="str">
        <f>IF($L927="","",IF(SUM($AJ927:AN927)=0,$AF927,IF(LEFT(VLOOKUP($AP927,BaseEqptCdF!$C$5:$E$161,3,FALSE),2)="SD",0,IF(LEFT(VLOOKUP($AP927,BaseEqptCdF!$C$5:$E$161,3,FALSE),2)="SB",1*52,VLOOKUP($AP927,BaseEqptCdF!$C$5:$S$161,12,FALSE)*0.2*300))))</f>
        <v/>
      </c>
      <c r="BH927" s="2">
        <f t="shared" si="120"/>
        <v>0</v>
      </c>
    </row>
    <row r="928" spans="1:60" x14ac:dyDescent="0.25">
      <c r="A928" s="296" t="str">
        <f t="array" ref="A928">IF($C928="","",INDEX(Prog!$B$8:$D$300,MATCH($C928,nivo1,0),1))</f>
        <v/>
      </c>
      <c r="B928" s="296" t="str">
        <f t="array" ref="B928">IF($C928="","",INDEX(Prog!$B$8:$D$300,MATCH($C928,nivo1,0),2))</f>
        <v/>
      </c>
      <c r="C928" s="273"/>
      <c r="D928" s="267"/>
      <c r="E928" s="273"/>
      <c r="F928" s="273"/>
      <c r="G928" s="273"/>
      <c r="H928" s="273"/>
      <c r="I928" s="273"/>
      <c r="J928" s="273"/>
      <c r="K928" s="274"/>
      <c r="L928" s="273"/>
      <c r="M928" s="273"/>
      <c r="N928" s="273"/>
      <c r="O928" s="275"/>
      <c r="P928" s="273"/>
      <c r="Q928" s="273"/>
      <c r="R928" s="273"/>
      <c r="S928" s="273"/>
      <c r="T928" s="276"/>
      <c r="U928" s="276"/>
      <c r="V928" s="276"/>
      <c r="W928" s="276"/>
      <c r="X928" s="277"/>
      <c r="Y928" s="278"/>
      <c r="AA928" s="8" t="str">
        <f>IF($L928="","",VLOOKUP($L928,BaseEqptCdF!$C$5:$E$161,2,FALSE))</f>
        <v/>
      </c>
      <c r="AB928" s="8" t="str">
        <f>IF($L928="","",VLOOKUP($L928,BaseEqptCdF!$C$5:$E$161,3,FALSE))</f>
        <v/>
      </c>
      <c r="AC928" s="7" t="str">
        <f>IF($L928="","",VLOOKUP($L928,BaseEqptCdF!$C$5:$I$161,6,FALSE))</f>
        <v/>
      </c>
      <c r="AD928" s="7" t="str">
        <f>IF($L928="","",VLOOKUP($L928,BaseEqptCdF!$C$5:$I$161,7,FALSE))</f>
        <v/>
      </c>
      <c r="AE928" s="3" t="str">
        <f>IF($L928="","",VLOOKUP($L928,BaseEqptCdF!$C$5:$R$161,16,FALSE)*$AC$3)</f>
        <v/>
      </c>
      <c r="AF928" s="3" t="str">
        <f>IF($L928="","",IF(LEFT($AB928,2)="SD",0,IF(LEFT($AB928,2)="SB",1*52,IF($N928=Prog!$P$17,VLOOKUP($L928,BaseEqptCdF!$C$5:$P$161,14,FALSE)*1*300,VLOOKUP($L928,BaseEqptCdF!$C$5:$P$161,12,FALSE)*0.2*300))))</f>
        <v/>
      </c>
      <c r="AG928" s="6" t="str">
        <f t="shared" si="121"/>
        <v/>
      </c>
      <c r="AH928" s="6">
        <f>IF($U928=Prog!$S$18,YEAR($X928),"")</f>
        <v>1900</v>
      </c>
      <c r="AI928" s="5" t="str">
        <f>IF(OR($AG928="",$U928=Prog!$S$18),"",IF(OR($U928=Prog!$S$17,$U928=Prog!$S$16),YEAR($X928),IF($AG928="ND","ND",$AI$8+$O928)))</f>
        <v/>
      </c>
      <c r="AJ928" s="3" t="str">
        <f t="shared" si="116"/>
        <v/>
      </c>
      <c r="AK928" s="3" t="str">
        <f t="shared" si="115"/>
        <v/>
      </c>
      <c r="AL928" s="3" t="str">
        <f t="shared" si="115"/>
        <v/>
      </c>
      <c r="AM928" s="3" t="str">
        <f t="shared" si="115"/>
        <v/>
      </c>
      <c r="AN928" s="3" t="str">
        <f t="shared" si="115"/>
        <v/>
      </c>
      <c r="AO928" s="2">
        <f t="shared" si="117"/>
        <v>0</v>
      </c>
      <c r="AP928" s="4"/>
      <c r="AQ928" s="3">
        <f>IF(AJ928=1,VLOOKUP($AP928,BaseEqptCdF!$C$5:$R$161,16,FALSE),0)</f>
        <v>0</v>
      </c>
      <c r="AR928" s="3">
        <f>IF(AK928=1,VLOOKUP($AP928,BaseEqptCdF!$C$5:$R$161,16,FALSE),0)</f>
        <v>0</v>
      </c>
      <c r="AS928" s="3">
        <f>IF(AL928=1,VLOOKUP($AP928,BaseEqptCdF!$C$5:$R$161,16,FALSE),0)</f>
        <v>0</v>
      </c>
      <c r="AT928" s="3">
        <f>IF(AM928=1,VLOOKUP($AP928,BaseEqptCdF!$C$5:$R$161,16,FALSE),0)</f>
        <v>0</v>
      </c>
      <c r="AU928" s="3">
        <f>IF(AN928=1,VLOOKUP($AP928,BaseEqptCdF!$C$5:$R$161,16,FALSE),0)</f>
        <v>0</v>
      </c>
      <c r="AV928" s="2">
        <f t="shared" si="118"/>
        <v>0</v>
      </c>
      <c r="AW928" s="3" t="str">
        <f>IF($L928="","",IF(SUM($AJ928:AJ928)=0,$AE928,VLOOKUP($AP928,BaseEqptCdF!$C$5:$R$161,16,FALSE)*$AC$3))</f>
        <v/>
      </c>
      <c r="AX928" s="3" t="str">
        <f>IF($L928="","",IF(SUM($AJ928:AK928)=0,$AE928,VLOOKUP($AP928,BaseEqptCdF!$C$5:$R$161,16,FALSE)*$AC$3))</f>
        <v/>
      </c>
      <c r="AY928" s="3" t="str">
        <f>IF($L928="","",IF(SUM($AJ928:AL928)=0,$AE928,VLOOKUP($AP928,BaseEqptCdF!$C$5:$R$161,16,FALSE)*$AC$3))</f>
        <v/>
      </c>
      <c r="AZ928" s="3" t="str">
        <f>IF($L928="","",IF(SUM($AJ928:AM928)=0,$AE928,VLOOKUP($AP928,BaseEqptCdF!$C$5:$R$161,16,FALSE)*$AC$3))</f>
        <v/>
      </c>
      <c r="BA928" s="3" t="str">
        <f>IF($L928="","",IF(SUM($AJ928:AN928)=0,$AE928,VLOOKUP($AP928,BaseEqptCdF!$C$5:$R$161,16,FALSE)*$AC$3))</f>
        <v/>
      </c>
      <c r="BB928" s="2">
        <f t="shared" si="119"/>
        <v>0</v>
      </c>
      <c r="BC928" s="3" t="str">
        <f>IF($L928="","",IF(SUM($AJ928:AJ928)=0,$AF928,IF(LEFT(VLOOKUP($AP928,BaseEqptCdF!$C$5:$E$161,3,FALSE),2)="SD",0,IF(LEFT(VLOOKUP($AP928,BaseEqptCdF!$C$5:$E$161,3,FALSE),2)="SB",1*52,VLOOKUP($AP928,BaseEqptCdF!$C$5:$S$161,12,FALSE)*0.2*300))))</f>
        <v/>
      </c>
      <c r="BD928" s="3" t="str">
        <f>IF($L928="","",IF(SUM($AJ928:AK928)=0,$AF928,IF(LEFT(VLOOKUP($AP928,BaseEqptCdF!$C$5:$E$161,3,FALSE),2)="SD",0,IF(LEFT(VLOOKUP($AP928,BaseEqptCdF!$C$5:$E$161,3,FALSE),2)="SB",1*52,VLOOKUP($AP928,BaseEqptCdF!$C$5:$S$161,12,FALSE)*0.2*300))))</f>
        <v/>
      </c>
      <c r="BE928" s="3" t="str">
        <f>IF($L928="","",IF(SUM($AJ928:AL928)=0,$AF928,IF(LEFT(VLOOKUP($AP928,BaseEqptCdF!$C$5:$E$161,3,FALSE),2)="SD",0,IF(LEFT(VLOOKUP($AP928,BaseEqptCdF!$C$5:$E$161,3,FALSE),2)="SB",1*52,VLOOKUP($AP928,BaseEqptCdF!$C$5:$S$161,12,FALSE)*0.2*300))))</f>
        <v/>
      </c>
      <c r="BF928" s="3" t="str">
        <f>IF($L928="","",IF(SUM($AJ928:AM928)=0,$AF928,IF(LEFT(VLOOKUP($AP928,BaseEqptCdF!$C$5:$E$161,3,FALSE),2)="SD",0,IF(LEFT(VLOOKUP($AP928,BaseEqptCdF!$C$5:$E$161,3,FALSE),2)="SB",1*52,VLOOKUP($AP928,BaseEqptCdF!$C$5:$S$161,12,FALSE)*0.2*300))))</f>
        <v/>
      </c>
      <c r="BG928" s="3" t="str">
        <f>IF($L928="","",IF(SUM($AJ928:AN928)=0,$AF928,IF(LEFT(VLOOKUP($AP928,BaseEqptCdF!$C$5:$E$161,3,FALSE),2)="SD",0,IF(LEFT(VLOOKUP($AP928,BaseEqptCdF!$C$5:$E$161,3,FALSE),2)="SB",1*52,VLOOKUP($AP928,BaseEqptCdF!$C$5:$S$161,12,FALSE)*0.2*300))))</f>
        <v/>
      </c>
      <c r="BH928" s="2">
        <f t="shared" si="120"/>
        <v>0</v>
      </c>
    </row>
    <row r="929" spans="1:60" x14ac:dyDescent="0.25">
      <c r="A929" s="296" t="str">
        <f t="array" ref="A929">IF($C929="","",INDEX(Prog!$B$8:$D$300,MATCH($C929,nivo1,0),1))</f>
        <v/>
      </c>
      <c r="B929" s="296" t="str">
        <f t="array" ref="B929">IF($C929="","",INDEX(Prog!$B$8:$D$300,MATCH($C929,nivo1,0),2))</f>
        <v/>
      </c>
      <c r="C929" s="273"/>
      <c r="D929" s="267"/>
      <c r="E929" s="273"/>
      <c r="F929" s="273"/>
      <c r="G929" s="273"/>
      <c r="H929" s="273"/>
      <c r="I929" s="273"/>
      <c r="J929" s="273"/>
      <c r="K929" s="274"/>
      <c r="L929" s="273"/>
      <c r="M929" s="273"/>
      <c r="N929" s="273"/>
      <c r="O929" s="275"/>
      <c r="P929" s="273"/>
      <c r="Q929" s="273"/>
      <c r="R929" s="273"/>
      <c r="S929" s="273"/>
      <c r="T929" s="276"/>
      <c r="U929" s="276"/>
      <c r="V929" s="276"/>
      <c r="W929" s="276"/>
      <c r="X929" s="277"/>
      <c r="Y929" s="278"/>
      <c r="AA929" s="8" t="str">
        <f>IF($L929="","",VLOOKUP($L929,BaseEqptCdF!$C$5:$E$161,2,FALSE))</f>
        <v/>
      </c>
      <c r="AB929" s="8" t="str">
        <f>IF($L929="","",VLOOKUP($L929,BaseEqptCdF!$C$5:$E$161,3,FALSE))</f>
        <v/>
      </c>
      <c r="AC929" s="7" t="str">
        <f>IF($L929="","",VLOOKUP($L929,BaseEqptCdF!$C$5:$I$161,6,FALSE))</f>
        <v/>
      </c>
      <c r="AD929" s="7" t="str">
        <f>IF($L929="","",VLOOKUP($L929,BaseEqptCdF!$C$5:$I$161,7,FALSE))</f>
        <v/>
      </c>
      <c r="AE929" s="3" t="str">
        <f>IF($L929="","",VLOOKUP($L929,BaseEqptCdF!$C$5:$R$161,16,FALSE)*$AC$3)</f>
        <v/>
      </c>
      <c r="AF929" s="3" t="str">
        <f>IF($L929="","",IF(LEFT($AB929,2)="SD",0,IF(LEFT($AB929,2)="SB",1*52,IF($N929=Prog!$P$17,VLOOKUP($L929,BaseEqptCdF!$C$5:$P$161,14,FALSE)*1*300,VLOOKUP($L929,BaseEqptCdF!$C$5:$P$161,12,FALSE)*0.2*300))))</f>
        <v/>
      </c>
      <c r="AG929" s="6" t="str">
        <f t="shared" si="121"/>
        <v/>
      </c>
      <c r="AH929" s="6">
        <f>IF($U929=Prog!$S$18,YEAR($X929),"")</f>
        <v>1900</v>
      </c>
      <c r="AI929" s="5" t="str">
        <f>IF(OR($AG929="",$U929=Prog!$S$18),"",IF(OR($U929=Prog!$S$17,$U929=Prog!$S$16),YEAR($X929),IF($AG929="ND","ND",$AI$8+$O929)))</f>
        <v/>
      </c>
      <c r="AJ929" s="3" t="str">
        <f t="shared" si="116"/>
        <v/>
      </c>
      <c r="AK929" s="3" t="str">
        <f t="shared" si="115"/>
        <v/>
      </c>
      <c r="AL929" s="3" t="str">
        <f t="shared" si="115"/>
        <v/>
      </c>
      <c r="AM929" s="3" t="str">
        <f t="shared" si="115"/>
        <v/>
      </c>
      <c r="AN929" s="3" t="str">
        <f t="shared" si="115"/>
        <v/>
      </c>
      <c r="AO929" s="2">
        <f t="shared" si="117"/>
        <v>0</v>
      </c>
      <c r="AP929" s="4"/>
      <c r="AQ929" s="3">
        <f>IF(AJ929=1,VLOOKUP($AP929,BaseEqptCdF!$C$5:$R$161,16,FALSE),0)</f>
        <v>0</v>
      </c>
      <c r="AR929" s="3">
        <f>IF(AK929=1,VLOOKUP($AP929,BaseEqptCdF!$C$5:$R$161,16,FALSE),0)</f>
        <v>0</v>
      </c>
      <c r="AS929" s="3">
        <f>IF(AL929=1,VLOOKUP($AP929,BaseEqptCdF!$C$5:$R$161,16,FALSE),0)</f>
        <v>0</v>
      </c>
      <c r="AT929" s="3">
        <f>IF(AM929=1,VLOOKUP($AP929,BaseEqptCdF!$C$5:$R$161,16,FALSE),0)</f>
        <v>0</v>
      </c>
      <c r="AU929" s="3">
        <f>IF(AN929=1,VLOOKUP($AP929,BaseEqptCdF!$C$5:$R$161,16,FALSE),0)</f>
        <v>0</v>
      </c>
      <c r="AV929" s="2">
        <f t="shared" si="118"/>
        <v>0</v>
      </c>
      <c r="AW929" s="3" t="str">
        <f>IF($L929="","",IF(SUM($AJ929:AJ929)=0,$AE929,VLOOKUP($AP929,BaseEqptCdF!$C$5:$R$161,16,FALSE)*$AC$3))</f>
        <v/>
      </c>
      <c r="AX929" s="3" t="str">
        <f>IF($L929="","",IF(SUM($AJ929:AK929)=0,$AE929,VLOOKUP($AP929,BaseEqptCdF!$C$5:$R$161,16,FALSE)*$AC$3))</f>
        <v/>
      </c>
      <c r="AY929" s="3" t="str">
        <f>IF($L929="","",IF(SUM($AJ929:AL929)=0,$AE929,VLOOKUP($AP929,BaseEqptCdF!$C$5:$R$161,16,FALSE)*$AC$3))</f>
        <v/>
      </c>
      <c r="AZ929" s="3" t="str">
        <f>IF($L929="","",IF(SUM($AJ929:AM929)=0,$AE929,VLOOKUP($AP929,BaseEqptCdF!$C$5:$R$161,16,FALSE)*$AC$3))</f>
        <v/>
      </c>
      <c r="BA929" s="3" t="str">
        <f>IF($L929="","",IF(SUM($AJ929:AN929)=0,$AE929,VLOOKUP($AP929,BaseEqptCdF!$C$5:$R$161,16,FALSE)*$AC$3))</f>
        <v/>
      </c>
      <c r="BB929" s="2">
        <f t="shared" si="119"/>
        <v>0</v>
      </c>
      <c r="BC929" s="3" t="str">
        <f>IF($L929="","",IF(SUM($AJ929:AJ929)=0,$AF929,IF(LEFT(VLOOKUP($AP929,BaseEqptCdF!$C$5:$E$161,3,FALSE),2)="SD",0,IF(LEFT(VLOOKUP($AP929,BaseEqptCdF!$C$5:$E$161,3,FALSE),2)="SB",1*52,VLOOKUP($AP929,BaseEqptCdF!$C$5:$S$161,12,FALSE)*0.2*300))))</f>
        <v/>
      </c>
      <c r="BD929" s="3" t="str">
        <f>IF($L929="","",IF(SUM($AJ929:AK929)=0,$AF929,IF(LEFT(VLOOKUP($AP929,BaseEqptCdF!$C$5:$E$161,3,FALSE),2)="SD",0,IF(LEFT(VLOOKUP($AP929,BaseEqptCdF!$C$5:$E$161,3,FALSE),2)="SB",1*52,VLOOKUP($AP929,BaseEqptCdF!$C$5:$S$161,12,FALSE)*0.2*300))))</f>
        <v/>
      </c>
      <c r="BE929" s="3" t="str">
        <f>IF($L929="","",IF(SUM($AJ929:AL929)=0,$AF929,IF(LEFT(VLOOKUP($AP929,BaseEqptCdF!$C$5:$E$161,3,FALSE),2)="SD",0,IF(LEFT(VLOOKUP($AP929,BaseEqptCdF!$C$5:$E$161,3,FALSE),2)="SB",1*52,VLOOKUP($AP929,BaseEqptCdF!$C$5:$S$161,12,FALSE)*0.2*300))))</f>
        <v/>
      </c>
      <c r="BF929" s="3" t="str">
        <f>IF($L929="","",IF(SUM($AJ929:AM929)=0,$AF929,IF(LEFT(VLOOKUP($AP929,BaseEqptCdF!$C$5:$E$161,3,FALSE),2)="SD",0,IF(LEFT(VLOOKUP($AP929,BaseEqptCdF!$C$5:$E$161,3,FALSE),2)="SB",1*52,VLOOKUP($AP929,BaseEqptCdF!$C$5:$S$161,12,FALSE)*0.2*300))))</f>
        <v/>
      </c>
      <c r="BG929" s="3" t="str">
        <f>IF($L929="","",IF(SUM($AJ929:AN929)=0,$AF929,IF(LEFT(VLOOKUP($AP929,BaseEqptCdF!$C$5:$E$161,3,FALSE),2)="SD",0,IF(LEFT(VLOOKUP($AP929,BaseEqptCdF!$C$5:$E$161,3,FALSE),2)="SB",1*52,VLOOKUP($AP929,BaseEqptCdF!$C$5:$S$161,12,FALSE)*0.2*300))))</f>
        <v/>
      </c>
      <c r="BH929" s="2">
        <f t="shared" si="120"/>
        <v>0</v>
      </c>
    </row>
    <row r="930" spans="1:60" x14ac:dyDescent="0.25">
      <c r="A930" s="296" t="str">
        <f t="array" ref="A930">IF($C930="","",INDEX(Prog!$B$8:$D$300,MATCH($C930,nivo1,0),1))</f>
        <v/>
      </c>
      <c r="B930" s="296" t="str">
        <f t="array" ref="B930">IF($C930="","",INDEX(Prog!$B$8:$D$300,MATCH($C930,nivo1,0),2))</f>
        <v/>
      </c>
      <c r="C930" s="273"/>
      <c r="D930" s="267"/>
      <c r="E930" s="273"/>
      <c r="F930" s="273"/>
      <c r="G930" s="273"/>
      <c r="H930" s="273"/>
      <c r="I930" s="273"/>
      <c r="J930" s="273"/>
      <c r="K930" s="274"/>
      <c r="L930" s="273"/>
      <c r="M930" s="273"/>
      <c r="N930" s="273"/>
      <c r="O930" s="275"/>
      <c r="P930" s="273"/>
      <c r="Q930" s="273"/>
      <c r="R930" s="273"/>
      <c r="S930" s="273"/>
      <c r="T930" s="276"/>
      <c r="U930" s="276"/>
      <c r="V930" s="276"/>
      <c r="W930" s="276"/>
      <c r="X930" s="277"/>
      <c r="Y930" s="278"/>
      <c r="AA930" s="8" t="str">
        <f>IF($L930="","",VLOOKUP($L930,BaseEqptCdF!$C$5:$E$161,2,FALSE))</f>
        <v/>
      </c>
      <c r="AB930" s="8" t="str">
        <f>IF($L930="","",VLOOKUP($L930,BaseEqptCdF!$C$5:$E$161,3,FALSE))</f>
        <v/>
      </c>
      <c r="AC930" s="7" t="str">
        <f>IF($L930="","",VLOOKUP($L930,BaseEqptCdF!$C$5:$I$161,6,FALSE))</f>
        <v/>
      </c>
      <c r="AD930" s="7" t="str">
        <f>IF($L930="","",VLOOKUP($L930,BaseEqptCdF!$C$5:$I$161,7,FALSE))</f>
        <v/>
      </c>
      <c r="AE930" s="3" t="str">
        <f>IF($L930="","",VLOOKUP($L930,BaseEqptCdF!$C$5:$R$161,16,FALSE)*$AC$3)</f>
        <v/>
      </c>
      <c r="AF930" s="3" t="str">
        <f>IF($L930="","",IF(LEFT($AB930,2)="SD",0,IF(LEFT($AB930,2)="SB",1*52,IF($N930=Prog!$P$17,VLOOKUP($L930,BaseEqptCdF!$C$5:$P$161,14,FALSE)*1*300,VLOOKUP($L930,BaseEqptCdF!$C$5:$P$161,12,FALSE)*0.2*300))))</f>
        <v/>
      </c>
      <c r="AG930" s="6" t="str">
        <f t="shared" si="121"/>
        <v/>
      </c>
      <c r="AH930" s="6">
        <f>IF($U930=Prog!$S$18,YEAR($X930),"")</f>
        <v>1900</v>
      </c>
      <c r="AI930" s="5" t="str">
        <f>IF(OR($AG930="",$U930=Prog!$S$18),"",IF(OR($U930=Prog!$S$17,$U930=Prog!$S$16),YEAR($X930),IF($AG930="ND","ND",$AI$8+$O930)))</f>
        <v/>
      </c>
      <c r="AJ930" s="3" t="str">
        <f t="shared" si="116"/>
        <v/>
      </c>
      <c r="AK930" s="3" t="str">
        <f t="shared" si="115"/>
        <v/>
      </c>
      <c r="AL930" s="3" t="str">
        <f t="shared" si="115"/>
        <v/>
      </c>
      <c r="AM930" s="3" t="str">
        <f t="shared" si="115"/>
        <v/>
      </c>
      <c r="AN930" s="3" t="str">
        <f t="shared" si="115"/>
        <v/>
      </c>
      <c r="AO930" s="2">
        <f t="shared" si="117"/>
        <v>0</v>
      </c>
      <c r="AP930" s="4"/>
      <c r="AQ930" s="3">
        <f>IF(AJ930=1,VLOOKUP($AP930,BaseEqptCdF!$C$5:$R$161,16,FALSE),0)</f>
        <v>0</v>
      </c>
      <c r="AR930" s="3">
        <f>IF(AK930=1,VLOOKUP($AP930,BaseEqptCdF!$C$5:$R$161,16,FALSE),0)</f>
        <v>0</v>
      </c>
      <c r="AS930" s="3">
        <f>IF(AL930=1,VLOOKUP($AP930,BaseEqptCdF!$C$5:$R$161,16,FALSE),0)</f>
        <v>0</v>
      </c>
      <c r="AT930" s="3">
        <f>IF(AM930=1,VLOOKUP($AP930,BaseEqptCdF!$C$5:$R$161,16,FALSE),0)</f>
        <v>0</v>
      </c>
      <c r="AU930" s="3">
        <f>IF(AN930=1,VLOOKUP($AP930,BaseEqptCdF!$C$5:$R$161,16,FALSE),0)</f>
        <v>0</v>
      </c>
      <c r="AV930" s="2">
        <f t="shared" si="118"/>
        <v>0</v>
      </c>
      <c r="AW930" s="3" t="str">
        <f>IF($L930="","",IF(SUM($AJ930:AJ930)=0,$AE930,VLOOKUP($AP930,BaseEqptCdF!$C$5:$R$161,16,FALSE)*$AC$3))</f>
        <v/>
      </c>
      <c r="AX930" s="3" t="str">
        <f>IF($L930="","",IF(SUM($AJ930:AK930)=0,$AE930,VLOOKUP($AP930,BaseEqptCdF!$C$5:$R$161,16,FALSE)*$AC$3))</f>
        <v/>
      </c>
      <c r="AY930" s="3" t="str">
        <f>IF($L930="","",IF(SUM($AJ930:AL930)=0,$AE930,VLOOKUP($AP930,BaseEqptCdF!$C$5:$R$161,16,FALSE)*$AC$3))</f>
        <v/>
      </c>
      <c r="AZ930" s="3" t="str">
        <f>IF($L930="","",IF(SUM($AJ930:AM930)=0,$AE930,VLOOKUP($AP930,BaseEqptCdF!$C$5:$R$161,16,FALSE)*$AC$3))</f>
        <v/>
      </c>
      <c r="BA930" s="3" t="str">
        <f>IF($L930="","",IF(SUM($AJ930:AN930)=0,$AE930,VLOOKUP($AP930,BaseEqptCdF!$C$5:$R$161,16,FALSE)*$AC$3))</f>
        <v/>
      </c>
      <c r="BB930" s="2">
        <f t="shared" si="119"/>
        <v>0</v>
      </c>
      <c r="BC930" s="3" t="str">
        <f>IF($L930="","",IF(SUM($AJ930:AJ930)=0,$AF930,IF(LEFT(VLOOKUP($AP930,BaseEqptCdF!$C$5:$E$161,3,FALSE),2)="SD",0,IF(LEFT(VLOOKUP($AP930,BaseEqptCdF!$C$5:$E$161,3,FALSE),2)="SB",1*52,VLOOKUP($AP930,BaseEqptCdF!$C$5:$S$161,12,FALSE)*0.2*300))))</f>
        <v/>
      </c>
      <c r="BD930" s="3" t="str">
        <f>IF($L930="","",IF(SUM($AJ930:AK930)=0,$AF930,IF(LEFT(VLOOKUP($AP930,BaseEqptCdF!$C$5:$E$161,3,FALSE),2)="SD",0,IF(LEFT(VLOOKUP($AP930,BaseEqptCdF!$C$5:$E$161,3,FALSE),2)="SB",1*52,VLOOKUP($AP930,BaseEqptCdF!$C$5:$S$161,12,FALSE)*0.2*300))))</f>
        <v/>
      </c>
      <c r="BE930" s="3" t="str">
        <f>IF($L930="","",IF(SUM($AJ930:AL930)=0,$AF930,IF(LEFT(VLOOKUP($AP930,BaseEqptCdF!$C$5:$E$161,3,FALSE),2)="SD",0,IF(LEFT(VLOOKUP($AP930,BaseEqptCdF!$C$5:$E$161,3,FALSE),2)="SB",1*52,VLOOKUP($AP930,BaseEqptCdF!$C$5:$S$161,12,FALSE)*0.2*300))))</f>
        <v/>
      </c>
      <c r="BF930" s="3" t="str">
        <f>IF($L930="","",IF(SUM($AJ930:AM930)=0,$AF930,IF(LEFT(VLOOKUP($AP930,BaseEqptCdF!$C$5:$E$161,3,FALSE),2)="SD",0,IF(LEFT(VLOOKUP($AP930,BaseEqptCdF!$C$5:$E$161,3,FALSE),2)="SB",1*52,VLOOKUP($AP930,BaseEqptCdF!$C$5:$S$161,12,FALSE)*0.2*300))))</f>
        <v/>
      </c>
      <c r="BG930" s="3" t="str">
        <f>IF($L930="","",IF(SUM($AJ930:AN930)=0,$AF930,IF(LEFT(VLOOKUP($AP930,BaseEqptCdF!$C$5:$E$161,3,FALSE),2)="SD",0,IF(LEFT(VLOOKUP($AP930,BaseEqptCdF!$C$5:$E$161,3,FALSE),2)="SB",1*52,VLOOKUP($AP930,BaseEqptCdF!$C$5:$S$161,12,FALSE)*0.2*300))))</f>
        <v/>
      </c>
      <c r="BH930" s="2">
        <f t="shared" si="120"/>
        <v>0</v>
      </c>
    </row>
    <row r="931" spans="1:60" x14ac:dyDescent="0.25">
      <c r="A931" s="296" t="str">
        <f t="array" ref="A931">IF($C931="","",INDEX(Prog!$B$8:$D$300,MATCH($C931,nivo1,0),1))</f>
        <v/>
      </c>
      <c r="B931" s="296" t="str">
        <f t="array" ref="B931">IF($C931="","",INDEX(Prog!$B$8:$D$300,MATCH($C931,nivo1,0),2))</f>
        <v/>
      </c>
      <c r="C931" s="273"/>
      <c r="D931" s="267"/>
      <c r="E931" s="273"/>
      <c r="F931" s="273"/>
      <c r="G931" s="273"/>
      <c r="H931" s="273"/>
      <c r="I931" s="273"/>
      <c r="J931" s="273"/>
      <c r="K931" s="274"/>
      <c r="L931" s="273"/>
      <c r="M931" s="273"/>
      <c r="N931" s="273"/>
      <c r="O931" s="275"/>
      <c r="P931" s="273"/>
      <c r="Q931" s="273"/>
      <c r="R931" s="273"/>
      <c r="S931" s="273"/>
      <c r="T931" s="276"/>
      <c r="U931" s="276"/>
      <c r="V931" s="276"/>
      <c r="W931" s="276"/>
      <c r="X931" s="277"/>
      <c r="Y931" s="278"/>
      <c r="AA931" s="8" t="str">
        <f>IF($L931="","",VLOOKUP($L931,BaseEqptCdF!$C$5:$E$161,2,FALSE))</f>
        <v/>
      </c>
      <c r="AB931" s="8" t="str">
        <f>IF($L931="","",VLOOKUP($L931,BaseEqptCdF!$C$5:$E$161,3,FALSE))</f>
        <v/>
      </c>
      <c r="AC931" s="7" t="str">
        <f>IF($L931="","",VLOOKUP($L931,BaseEqptCdF!$C$5:$I$161,6,FALSE))</f>
        <v/>
      </c>
      <c r="AD931" s="7" t="str">
        <f>IF($L931="","",VLOOKUP($L931,BaseEqptCdF!$C$5:$I$161,7,FALSE))</f>
        <v/>
      </c>
      <c r="AE931" s="3" t="str">
        <f>IF($L931="","",VLOOKUP($L931,BaseEqptCdF!$C$5:$R$161,16,FALSE)*$AC$3)</f>
        <v/>
      </c>
      <c r="AF931" s="3" t="str">
        <f>IF($L931="","",IF(LEFT($AB931,2)="SD",0,IF(LEFT($AB931,2)="SB",1*52,IF($N931=Prog!$P$17,VLOOKUP($L931,BaseEqptCdF!$C$5:$P$161,14,FALSE)*1*300,VLOOKUP($L931,BaseEqptCdF!$C$5:$P$161,12,FALSE)*0.2*300))))</f>
        <v/>
      </c>
      <c r="AG931" s="6" t="str">
        <f t="shared" si="121"/>
        <v/>
      </c>
      <c r="AH931" s="6">
        <f>IF($U931=Prog!$S$18,YEAR($X931),"")</f>
        <v>1900</v>
      </c>
      <c r="AI931" s="5" t="str">
        <f>IF(OR($AG931="",$U931=Prog!$S$18),"",IF(OR($U931=Prog!$S$17,$U931=Prog!$S$16),YEAR($X931),IF($AG931="ND","ND",$AI$8+$O931)))</f>
        <v/>
      </c>
      <c r="AJ931" s="3" t="str">
        <f t="shared" si="116"/>
        <v/>
      </c>
      <c r="AK931" s="3" t="str">
        <f t="shared" si="115"/>
        <v/>
      </c>
      <c r="AL931" s="3" t="str">
        <f t="shared" si="115"/>
        <v/>
      </c>
      <c r="AM931" s="3" t="str">
        <f t="shared" si="115"/>
        <v/>
      </c>
      <c r="AN931" s="3" t="str">
        <f t="shared" si="115"/>
        <v/>
      </c>
      <c r="AO931" s="2">
        <f t="shared" si="117"/>
        <v>0</v>
      </c>
      <c r="AP931" s="4"/>
      <c r="AQ931" s="3">
        <f>IF(AJ931=1,VLOOKUP($AP931,BaseEqptCdF!$C$5:$R$161,16,FALSE),0)</f>
        <v>0</v>
      </c>
      <c r="AR931" s="3">
        <f>IF(AK931=1,VLOOKUP($AP931,BaseEqptCdF!$C$5:$R$161,16,FALSE),0)</f>
        <v>0</v>
      </c>
      <c r="AS931" s="3">
        <f>IF(AL931=1,VLOOKUP($AP931,BaseEqptCdF!$C$5:$R$161,16,FALSE),0)</f>
        <v>0</v>
      </c>
      <c r="AT931" s="3">
        <f>IF(AM931=1,VLOOKUP($AP931,BaseEqptCdF!$C$5:$R$161,16,FALSE),0)</f>
        <v>0</v>
      </c>
      <c r="AU931" s="3">
        <f>IF(AN931=1,VLOOKUP($AP931,BaseEqptCdF!$C$5:$R$161,16,FALSE),0)</f>
        <v>0</v>
      </c>
      <c r="AV931" s="2">
        <f t="shared" si="118"/>
        <v>0</v>
      </c>
      <c r="AW931" s="3" t="str">
        <f>IF($L931="","",IF(SUM($AJ931:AJ931)=0,$AE931,VLOOKUP($AP931,BaseEqptCdF!$C$5:$R$161,16,FALSE)*$AC$3))</f>
        <v/>
      </c>
      <c r="AX931" s="3" t="str">
        <f>IF($L931="","",IF(SUM($AJ931:AK931)=0,$AE931,VLOOKUP($AP931,BaseEqptCdF!$C$5:$R$161,16,FALSE)*$AC$3))</f>
        <v/>
      </c>
      <c r="AY931" s="3" t="str">
        <f>IF($L931="","",IF(SUM($AJ931:AL931)=0,$AE931,VLOOKUP($AP931,BaseEqptCdF!$C$5:$R$161,16,FALSE)*$AC$3))</f>
        <v/>
      </c>
      <c r="AZ931" s="3" t="str">
        <f>IF($L931="","",IF(SUM($AJ931:AM931)=0,$AE931,VLOOKUP($AP931,BaseEqptCdF!$C$5:$R$161,16,FALSE)*$AC$3))</f>
        <v/>
      </c>
      <c r="BA931" s="3" t="str">
        <f>IF($L931="","",IF(SUM($AJ931:AN931)=0,$AE931,VLOOKUP($AP931,BaseEqptCdF!$C$5:$R$161,16,FALSE)*$AC$3))</f>
        <v/>
      </c>
      <c r="BB931" s="2">
        <f t="shared" si="119"/>
        <v>0</v>
      </c>
      <c r="BC931" s="3" t="str">
        <f>IF($L931="","",IF(SUM($AJ931:AJ931)=0,$AF931,IF(LEFT(VLOOKUP($AP931,BaseEqptCdF!$C$5:$E$161,3,FALSE),2)="SD",0,IF(LEFT(VLOOKUP($AP931,BaseEqptCdF!$C$5:$E$161,3,FALSE),2)="SB",1*52,VLOOKUP($AP931,BaseEqptCdF!$C$5:$S$161,12,FALSE)*0.2*300))))</f>
        <v/>
      </c>
      <c r="BD931" s="3" t="str">
        <f>IF($L931="","",IF(SUM($AJ931:AK931)=0,$AF931,IF(LEFT(VLOOKUP($AP931,BaseEqptCdF!$C$5:$E$161,3,FALSE),2)="SD",0,IF(LEFT(VLOOKUP($AP931,BaseEqptCdF!$C$5:$E$161,3,FALSE),2)="SB",1*52,VLOOKUP($AP931,BaseEqptCdF!$C$5:$S$161,12,FALSE)*0.2*300))))</f>
        <v/>
      </c>
      <c r="BE931" s="3" t="str">
        <f>IF($L931="","",IF(SUM($AJ931:AL931)=0,$AF931,IF(LEFT(VLOOKUP($AP931,BaseEqptCdF!$C$5:$E$161,3,FALSE),2)="SD",0,IF(LEFT(VLOOKUP($AP931,BaseEqptCdF!$C$5:$E$161,3,FALSE),2)="SB",1*52,VLOOKUP($AP931,BaseEqptCdF!$C$5:$S$161,12,FALSE)*0.2*300))))</f>
        <v/>
      </c>
      <c r="BF931" s="3" t="str">
        <f>IF($L931="","",IF(SUM($AJ931:AM931)=0,$AF931,IF(LEFT(VLOOKUP($AP931,BaseEqptCdF!$C$5:$E$161,3,FALSE),2)="SD",0,IF(LEFT(VLOOKUP($AP931,BaseEqptCdF!$C$5:$E$161,3,FALSE),2)="SB",1*52,VLOOKUP($AP931,BaseEqptCdF!$C$5:$S$161,12,FALSE)*0.2*300))))</f>
        <v/>
      </c>
      <c r="BG931" s="3" t="str">
        <f>IF($L931="","",IF(SUM($AJ931:AN931)=0,$AF931,IF(LEFT(VLOOKUP($AP931,BaseEqptCdF!$C$5:$E$161,3,FALSE),2)="SD",0,IF(LEFT(VLOOKUP($AP931,BaseEqptCdF!$C$5:$E$161,3,FALSE),2)="SB",1*52,VLOOKUP($AP931,BaseEqptCdF!$C$5:$S$161,12,FALSE)*0.2*300))))</f>
        <v/>
      </c>
      <c r="BH931" s="2">
        <f t="shared" si="120"/>
        <v>0</v>
      </c>
    </row>
    <row r="932" spans="1:60" x14ac:dyDescent="0.25">
      <c r="A932" s="296" t="str">
        <f t="array" ref="A932">IF($C932="","",INDEX(Prog!$B$8:$D$300,MATCH($C932,nivo1,0),1))</f>
        <v/>
      </c>
      <c r="B932" s="296" t="str">
        <f t="array" ref="B932">IF($C932="","",INDEX(Prog!$B$8:$D$300,MATCH($C932,nivo1,0),2))</f>
        <v/>
      </c>
      <c r="C932" s="273"/>
      <c r="D932" s="267"/>
      <c r="E932" s="273"/>
      <c r="F932" s="273"/>
      <c r="G932" s="273"/>
      <c r="H932" s="273"/>
      <c r="I932" s="273"/>
      <c r="J932" s="273"/>
      <c r="K932" s="274"/>
      <c r="L932" s="273"/>
      <c r="M932" s="273"/>
      <c r="N932" s="273"/>
      <c r="O932" s="275"/>
      <c r="P932" s="273"/>
      <c r="Q932" s="273"/>
      <c r="R932" s="273"/>
      <c r="S932" s="273"/>
      <c r="T932" s="276"/>
      <c r="U932" s="276"/>
      <c r="V932" s="276"/>
      <c r="W932" s="276"/>
      <c r="X932" s="277"/>
      <c r="Y932" s="278"/>
      <c r="AA932" s="8" t="str">
        <f>IF($L932="","",VLOOKUP($L932,BaseEqptCdF!$C$5:$E$161,2,FALSE))</f>
        <v/>
      </c>
      <c r="AB932" s="8" t="str">
        <f>IF($L932="","",VLOOKUP($L932,BaseEqptCdF!$C$5:$E$161,3,FALSE))</f>
        <v/>
      </c>
      <c r="AC932" s="7" t="str">
        <f>IF($L932="","",VLOOKUP($L932,BaseEqptCdF!$C$5:$I$161,6,FALSE))</f>
        <v/>
      </c>
      <c r="AD932" s="7" t="str">
        <f>IF($L932="","",VLOOKUP($L932,BaseEqptCdF!$C$5:$I$161,7,FALSE))</f>
        <v/>
      </c>
      <c r="AE932" s="3" t="str">
        <f>IF($L932="","",VLOOKUP($L932,BaseEqptCdF!$C$5:$R$161,16,FALSE)*$AC$3)</f>
        <v/>
      </c>
      <c r="AF932" s="3" t="str">
        <f>IF($L932="","",IF(LEFT($AB932,2)="SD",0,IF(LEFT($AB932,2)="SB",1*52,IF($N932=Prog!$P$17,VLOOKUP($L932,BaseEqptCdF!$C$5:$P$161,14,FALSE)*1*300,VLOOKUP($L932,BaseEqptCdF!$C$5:$P$161,12,FALSE)*0.2*300))))</f>
        <v/>
      </c>
      <c r="AG932" s="6" t="str">
        <f t="shared" si="121"/>
        <v/>
      </c>
      <c r="AH932" s="6">
        <f>IF($U932=Prog!$S$18,YEAR($X932),"")</f>
        <v>1900</v>
      </c>
      <c r="AI932" s="5" t="str">
        <f>IF(OR($AG932="",$U932=Prog!$S$18),"",IF(OR($U932=Prog!$S$17,$U932=Prog!$S$16),YEAR($X932),IF($AG932="ND","ND",$AI$8+$O932)))</f>
        <v/>
      </c>
      <c r="AJ932" s="3" t="str">
        <f t="shared" si="116"/>
        <v/>
      </c>
      <c r="AK932" s="3" t="str">
        <f t="shared" si="115"/>
        <v/>
      </c>
      <c r="AL932" s="3" t="str">
        <f t="shared" si="115"/>
        <v/>
      </c>
      <c r="AM932" s="3" t="str">
        <f t="shared" si="115"/>
        <v/>
      </c>
      <c r="AN932" s="3" t="str">
        <f t="shared" si="115"/>
        <v/>
      </c>
      <c r="AO932" s="2">
        <f t="shared" si="117"/>
        <v>0</v>
      </c>
      <c r="AP932" s="4"/>
      <c r="AQ932" s="3">
        <f>IF(AJ932=1,VLOOKUP($AP932,BaseEqptCdF!$C$5:$R$161,16,FALSE),0)</f>
        <v>0</v>
      </c>
      <c r="AR932" s="3">
        <f>IF(AK932=1,VLOOKUP($AP932,BaseEqptCdF!$C$5:$R$161,16,FALSE),0)</f>
        <v>0</v>
      </c>
      <c r="AS932" s="3">
        <f>IF(AL932=1,VLOOKUP($AP932,BaseEqptCdF!$C$5:$R$161,16,FALSE),0)</f>
        <v>0</v>
      </c>
      <c r="AT932" s="3">
        <f>IF(AM932=1,VLOOKUP($AP932,BaseEqptCdF!$C$5:$R$161,16,FALSE),0)</f>
        <v>0</v>
      </c>
      <c r="AU932" s="3">
        <f>IF(AN932=1,VLOOKUP($AP932,BaseEqptCdF!$C$5:$R$161,16,FALSE),0)</f>
        <v>0</v>
      </c>
      <c r="AV932" s="2">
        <f t="shared" si="118"/>
        <v>0</v>
      </c>
      <c r="AW932" s="3" t="str">
        <f>IF($L932="","",IF(SUM($AJ932:AJ932)=0,$AE932,VLOOKUP($AP932,BaseEqptCdF!$C$5:$R$161,16,FALSE)*$AC$3))</f>
        <v/>
      </c>
      <c r="AX932" s="3" t="str">
        <f>IF($L932="","",IF(SUM($AJ932:AK932)=0,$AE932,VLOOKUP($AP932,BaseEqptCdF!$C$5:$R$161,16,FALSE)*$AC$3))</f>
        <v/>
      </c>
      <c r="AY932" s="3" t="str">
        <f>IF($L932="","",IF(SUM($AJ932:AL932)=0,$AE932,VLOOKUP($AP932,BaseEqptCdF!$C$5:$R$161,16,FALSE)*$AC$3))</f>
        <v/>
      </c>
      <c r="AZ932" s="3" t="str">
        <f>IF($L932="","",IF(SUM($AJ932:AM932)=0,$AE932,VLOOKUP($AP932,BaseEqptCdF!$C$5:$R$161,16,FALSE)*$AC$3))</f>
        <v/>
      </c>
      <c r="BA932" s="3" t="str">
        <f>IF($L932="","",IF(SUM($AJ932:AN932)=0,$AE932,VLOOKUP($AP932,BaseEqptCdF!$C$5:$R$161,16,FALSE)*$AC$3))</f>
        <v/>
      </c>
      <c r="BB932" s="2">
        <f t="shared" si="119"/>
        <v>0</v>
      </c>
      <c r="BC932" s="3" t="str">
        <f>IF($L932="","",IF(SUM($AJ932:AJ932)=0,$AF932,IF(LEFT(VLOOKUP($AP932,BaseEqptCdF!$C$5:$E$161,3,FALSE),2)="SD",0,IF(LEFT(VLOOKUP($AP932,BaseEqptCdF!$C$5:$E$161,3,FALSE),2)="SB",1*52,VLOOKUP($AP932,BaseEqptCdF!$C$5:$S$161,12,FALSE)*0.2*300))))</f>
        <v/>
      </c>
      <c r="BD932" s="3" t="str">
        <f>IF($L932="","",IF(SUM($AJ932:AK932)=0,$AF932,IF(LEFT(VLOOKUP($AP932,BaseEqptCdF!$C$5:$E$161,3,FALSE),2)="SD",0,IF(LEFT(VLOOKUP($AP932,BaseEqptCdF!$C$5:$E$161,3,FALSE),2)="SB",1*52,VLOOKUP($AP932,BaseEqptCdF!$C$5:$S$161,12,FALSE)*0.2*300))))</f>
        <v/>
      </c>
      <c r="BE932" s="3" t="str">
        <f>IF($L932="","",IF(SUM($AJ932:AL932)=0,$AF932,IF(LEFT(VLOOKUP($AP932,BaseEqptCdF!$C$5:$E$161,3,FALSE),2)="SD",0,IF(LEFT(VLOOKUP($AP932,BaseEqptCdF!$C$5:$E$161,3,FALSE),2)="SB",1*52,VLOOKUP($AP932,BaseEqptCdF!$C$5:$S$161,12,FALSE)*0.2*300))))</f>
        <v/>
      </c>
      <c r="BF932" s="3" t="str">
        <f>IF($L932="","",IF(SUM($AJ932:AM932)=0,$AF932,IF(LEFT(VLOOKUP($AP932,BaseEqptCdF!$C$5:$E$161,3,FALSE),2)="SD",0,IF(LEFT(VLOOKUP($AP932,BaseEqptCdF!$C$5:$E$161,3,FALSE),2)="SB",1*52,VLOOKUP($AP932,BaseEqptCdF!$C$5:$S$161,12,FALSE)*0.2*300))))</f>
        <v/>
      </c>
      <c r="BG932" s="3" t="str">
        <f>IF($L932="","",IF(SUM($AJ932:AN932)=0,$AF932,IF(LEFT(VLOOKUP($AP932,BaseEqptCdF!$C$5:$E$161,3,FALSE),2)="SD",0,IF(LEFT(VLOOKUP($AP932,BaseEqptCdF!$C$5:$E$161,3,FALSE),2)="SB",1*52,VLOOKUP($AP932,BaseEqptCdF!$C$5:$S$161,12,FALSE)*0.2*300))))</f>
        <v/>
      </c>
      <c r="BH932" s="2">
        <f t="shared" si="120"/>
        <v>0</v>
      </c>
    </row>
    <row r="933" spans="1:60" x14ac:dyDescent="0.25">
      <c r="A933" s="296" t="str">
        <f t="array" ref="A933">IF($C933="","",INDEX(Prog!$B$8:$D$300,MATCH($C933,nivo1,0),1))</f>
        <v/>
      </c>
      <c r="B933" s="296" t="str">
        <f t="array" ref="B933">IF($C933="","",INDEX(Prog!$B$8:$D$300,MATCH($C933,nivo1,0),2))</f>
        <v/>
      </c>
      <c r="C933" s="273"/>
      <c r="D933" s="267"/>
      <c r="E933" s="273"/>
      <c r="F933" s="273"/>
      <c r="G933" s="273"/>
      <c r="H933" s="273"/>
      <c r="I933" s="273"/>
      <c r="J933" s="273"/>
      <c r="K933" s="274"/>
      <c r="L933" s="273"/>
      <c r="M933" s="273"/>
      <c r="N933" s="273"/>
      <c r="O933" s="275"/>
      <c r="P933" s="273"/>
      <c r="Q933" s="273"/>
      <c r="R933" s="273"/>
      <c r="S933" s="273"/>
      <c r="T933" s="276"/>
      <c r="U933" s="276"/>
      <c r="V933" s="276"/>
      <c r="W933" s="276"/>
      <c r="X933" s="277"/>
      <c r="Y933" s="278"/>
      <c r="AA933" s="8" t="str">
        <f>IF($L933="","",VLOOKUP($L933,BaseEqptCdF!$C$5:$E$161,2,FALSE))</f>
        <v/>
      </c>
      <c r="AB933" s="8" t="str">
        <f>IF($L933="","",VLOOKUP($L933,BaseEqptCdF!$C$5:$E$161,3,FALSE))</f>
        <v/>
      </c>
      <c r="AC933" s="7" t="str">
        <f>IF($L933="","",VLOOKUP($L933,BaseEqptCdF!$C$5:$I$161,6,FALSE))</f>
        <v/>
      </c>
      <c r="AD933" s="7" t="str">
        <f>IF($L933="","",VLOOKUP($L933,BaseEqptCdF!$C$5:$I$161,7,FALSE))</f>
        <v/>
      </c>
      <c r="AE933" s="3" t="str">
        <f>IF($L933="","",VLOOKUP($L933,BaseEqptCdF!$C$5:$R$161,16,FALSE)*$AC$3)</f>
        <v/>
      </c>
      <c r="AF933" s="3" t="str">
        <f>IF($L933="","",IF(LEFT($AB933,2)="SD",0,IF(LEFT($AB933,2)="SB",1*52,IF($N933=Prog!$P$17,VLOOKUP($L933,BaseEqptCdF!$C$5:$P$161,14,FALSE)*1*300,VLOOKUP($L933,BaseEqptCdF!$C$5:$P$161,12,FALSE)*0.2*300))))</f>
        <v/>
      </c>
      <c r="AG933" s="6" t="str">
        <f t="shared" si="121"/>
        <v/>
      </c>
      <c r="AH933" s="6">
        <f>IF($U933=Prog!$S$18,YEAR($X933),"")</f>
        <v>1900</v>
      </c>
      <c r="AI933" s="5" t="str">
        <f>IF(OR($AG933="",$U933=Prog!$S$18),"",IF(OR($U933=Prog!$S$17,$U933=Prog!$S$16),YEAR($X933),IF($AG933="ND","ND",$AI$8+$O933)))</f>
        <v/>
      </c>
      <c r="AJ933" s="3" t="str">
        <f t="shared" si="116"/>
        <v/>
      </c>
      <c r="AK933" s="3" t="str">
        <f t="shared" si="115"/>
        <v/>
      </c>
      <c r="AL933" s="3" t="str">
        <f t="shared" si="115"/>
        <v/>
      </c>
      <c r="AM933" s="3" t="str">
        <f t="shared" si="115"/>
        <v/>
      </c>
      <c r="AN933" s="3" t="str">
        <f t="shared" si="115"/>
        <v/>
      </c>
      <c r="AO933" s="2">
        <f t="shared" si="117"/>
        <v>0</v>
      </c>
      <c r="AP933" s="4"/>
      <c r="AQ933" s="3">
        <f>IF(AJ933=1,VLOOKUP($AP933,BaseEqptCdF!$C$5:$R$161,16,FALSE),0)</f>
        <v>0</v>
      </c>
      <c r="AR933" s="3">
        <f>IF(AK933=1,VLOOKUP($AP933,BaseEqptCdF!$C$5:$R$161,16,FALSE),0)</f>
        <v>0</v>
      </c>
      <c r="AS933" s="3">
        <f>IF(AL933=1,VLOOKUP($AP933,BaseEqptCdF!$C$5:$R$161,16,FALSE),0)</f>
        <v>0</v>
      </c>
      <c r="AT933" s="3">
        <f>IF(AM933=1,VLOOKUP($AP933,BaseEqptCdF!$C$5:$R$161,16,FALSE),0)</f>
        <v>0</v>
      </c>
      <c r="AU933" s="3">
        <f>IF(AN933=1,VLOOKUP($AP933,BaseEqptCdF!$C$5:$R$161,16,FALSE),0)</f>
        <v>0</v>
      </c>
      <c r="AV933" s="2">
        <f t="shared" si="118"/>
        <v>0</v>
      </c>
      <c r="AW933" s="3" t="str">
        <f>IF($L933="","",IF(SUM($AJ933:AJ933)=0,$AE933,VLOOKUP($AP933,BaseEqptCdF!$C$5:$R$161,16,FALSE)*$AC$3))</f>
        <v/>
      </c>
      <c r="AX933" s="3" t="str">
        <f>IF($L933="","",IF(SUM($AJ933:AK933)=0,$AE933,VLOOKUP($AP933,BaseEqptCdF!$C$5:$R$161,16,FALSE)*$AC$3))</f>
        <v/>
      </c>
      <c r="AY933" s="3" t="str">
        <f>IF($L933="","",IF(SUM($AJ933:AL933)=0,$AE933,VLOOKUP($AP933,BaseEqptCdF!$C$5:$R$161,16,FALSE)*$AC$3))</f>
        <v/>
      </c>
      <c r="AZ933" s="3" t="str">
        <f>IF($L933="","",IF(SUM($AJ933:AM933)=0,$AE933,VLOOKUP($AP933,BaseEqptCdF!$C$5:$R$161,16,FALSE)*$AC$3))</f>
        <v/>
      </c>
      <c r="BA933" s="3" t="str">
        <f>IF($L933="","",IF(SUM($AJ933:AN933)=0,$AE933,VLOOKUP($AP933,BaseEqptCdF!$C$5:$R$161,16,FALSE)*$AC$3))</f>
        <v/>
      </c>
      <c r="BB933" s="2">
        <f t="shared" si="119"/>
        <v>0</v>
      </c>
      <c r="BC933" s="3" t="str">
        <f>IF($L933="","",IF(SUM($AJ933:AJ933)=0,$AF933,IF(LEFT(VLOOKUP($AP933,BaseEqptCdF!$C$5:$E$161,3,FALSE),2)="SD",0,IF(LEFT(VLOOKUP($AP933,BaseEqptCdF!$C$5:$E$161,3,FALSE),2)="SB",1*52,VLOOKUP($AP933,BaseEqptCdF!$C$5:$S$161,12,FALSE)*0.2*300))))</f>
        <v/>
      </c>
      <c r="BD933" s="3" t="str">
        <f>IF($L933="","",IF(SUM($AJ933:AK933)=0,$AF933,IF(LEFT(VLOOKUP($AP933,BaseEqptCdF!$C$5:$E$161,3,FALSE),2)="SD",0,IF(LEFT(VLOOKUP($AP933,BaseEqptCdF!$C$5:$E$161,3,FALSE),2)="SB",1*52,VLOOKUP($AP933,BaseEqptCdF!$C$5:$S$161,12,FALSE)*0.2*300))))</f>
        <v/>
      </c>
      <c r="BE933" s="3" t="str">
        <f>IF($L933="","",IF(SUM($AJ933:AL933)=0,$AF933,IF(LEFT(VLOOKUP($AP933,BaseEqptCdF!$C$5:$E$161,3,FALSE),2)="SD",0,IF(LEFT(VLOOKUP($AP933,BaseEqptCdF!$C$5:$E$161,3,FALSE),2)="SB",1*52,VLOOKUP($AP933,BaseEqptCdF!$C$5:$S$161,12,FALSE)*0.2*300))))</f>
        <v/>
      </c>
      <c r="BF933" s="3" t="str">
        <f>IF($L933="","",IF(SUM($AJ933:AM933)=0,$AF933,IF(LEFT(VLOOKUP($AP933,BaseEqptCdF!$C$5:$E$161,3,FALSE),2)="SD",0,IF(LEFT(VLOOKUP($AP933,BaseEqptCdF!$C$5:$E$161,3,FALSE),2)="SB",1*52,VLOOKUP($AP933,BaseEqptCdF!$C$5:$S$161,12,FALSE)*0.2*300))))</f>
        <v/>
      </c>
      <c r="BG933" s="3" t="str">
        <f>IF($L933="","",IF(SUM($AJ933:AN933)=0,$AF933,IF(LEFT(VLOOKUP($AP933,BaseEqptCdF!$C$5:$E$161,3,FALSE),2)="SD",0,IF(LEFT(VLOOKUP($AP933,BaseEqptCdF!$C$5:$E$161,3,FALSE),2)="SB",1*52,VLOOKUP($AP933,BaseEqptCdF!$C$5:$S$161,12,FALSE)*0.2*300))))</f>
        <v/>
      </c>
      <c r="BH933" s="2">
        <f t="shared" si="120"/>
        <v>0</v>
      </c>
    </row>
    <row r="934" spans="1:60" x14ac:dyDescent="0.25">
      <c r="A934" s="296" t="str">
        <f t="array" ref="A934">IF($C934="","",INDEX(Prog!$B$8:$D$300,MATCH($C934,nivo1,0),1))</f>
        <v/>
      </c>
      <c r="B934" s="296" t="str">
        <f t="array" ref="B934">IF($C934="","",INDEX(Prog!$B$8:$D$300,MATCH($C934,nivo1,0),2))</f>
        <v/>
      </c>
      <c r="C934" s="273"/>
      <c r="D934" s="267"/>
      <c r="E934" s="273"/>
      <c r="F934" s="273"/>
      <c r="G934" s="273"/>
      <c r="H934" s="273"/>
      <c r="I934" s="273"/>
      <c r="J934" s="273"/>
      <c r="K934" s="274"/>
      <c r="L934" s="273"/>
      <c r="M934" s="273"/>
      <c r="N934" s="273"/>
      <c r="O934" s="275"/>
      <c r="P934" s="273"/>
      <c r="Q934" s="273"/>
      <c r="R934" s="273"/>
      <c r="S934" s="273"/>
      <c r="T934" s="276"/>
      <c r="U934" s="276"/>
      <c r="V934" s="276"/>
      <c r="W934" s="276"/>
      <c r="X934" s="277"/>
      <c r="Y934" s="278"/>
      <c r="AA934" s="8" t="str">
        <f>IF($L934="","",VLOOKUP($L934,BaseEqptCdF!$C$5:$E$161,2,FALSE))</f>
        <v/>
      </c>
      <c r="AB934" s="8" t="str">
        <f>IF($L934="","",VLOOKUP($L934,BaseEqptCdF!$C$5:$E$161,3,FALSE))</f>
        <v/>
      </c>
      <c r="AC934" s="7" t="str">
        <f>IF($L934="","",VLOOKUP($L934,BaseEqptCdF!$C$5:$I$161,6,FALSE))</f>
        <v/>
      </c>
      <c r="AD934" s="7" t="str">
        <f>IF($L934="","",VLOOKUP($L934,BaseEqptCdF!$C$5:$I$161,7,FALSE))</f>
        <v/>
      </c>
      <c r="AE934" s="3" t="str">
        <f>IF($L934="","",VLOOKUP($L934,BaseEqptCdF!$C$5:$R$161,16,FALSE)*$AC$3)</f>
        <v/>
      </c>
      <c r="AF934" s="3" t="str">
        <f>IF($L934="","",IF(LEFT($AB934,2)="SD",0,IF(LEFT($AB934,2)="SB",1*52,IF($N934=Prog!$P$17,VLOOKUP($L934,BaseEqptCdF!$C$5:$P$161,14,FALSE)*1*300,VLOOKUP($L934,BaseEqptCdF!$C$5:$P$161,12,FALSE)*0.2*300))))</f>
        <v/>
      </c>
      <c r="AG934" s="6" t="str">
        <f t="shared" si="121"/>
        <v/>
      </c>
      <c r="AH934" s="6">
        <f>IF($U934=Prog!$S$18,YEAR($X934),"")</f>
        <v>1900</v>
      </c>
      <c r="AI934" s="5" t="str">
        <f>IF(OR($AG934="",$U934=Prog!$S$18),"",IF(OR($U934=Prog!$S$17,$U934=Prog!$S$16),YEAR($X934),IF($AG934="ND","ND",$AI$8+$O934)))</f>
        <v/>
      </c>
      <c r="AJ934" s="3" t="str">
        <f t="shared" si="116"/>
        <v/>
      </c>
      <c r="AK934" s="3" t="str">
        <f t="shared" si="115"/>
        <v/>
      </c>
      <c r="AL934" s="3" t="str">
        <f t="shared" si="115"/>
        <v/>
      </c>
      <c r="AM934" s="3" t="str">
        <f t="shared" si="115"/>
        <v/>
      </c>
      <c r="AN934" s="3" t="str">
        <f t="shared" si="115"/>
        <v/>
      </c>
      <c r="AO934" s="2">
        <f t="shared" si="117"/>
        <v>0</v>
      </c>
      <c r="AP934" s="4"/>
      <c r="AQ934" s="3">
        <f>IF(AJ934=1,VLOOKUP($AP934,BaseEqptCdF!$C$5:$R$161,16,FALSE),0)</f>
        <v>0</v>
      </c>
      <c r="AR934" s="3">
        <f>IF(AK934=1,VLOOKUP($AP934,BaseEqptCdF!$C$5:$R$161,16,FALSE),0)</f>
        <v>0</v>
      </c>
      <c r="AS934" s="3">
        <f>IF(AL934=1,VLOOKUP($AP934,BaseEqptCdF!$C$5:$R$161,16,FALSE),0)</f>
        <v>0</v>
      </c>
      <c r="AT934" s="3">
        <f>IF(AM934=1,VLOOKUP($AP934,BaseEqptCdF!$C$5:$R$161,16,FALSE),0)</f>
        <v>0</v>
      </c>
      <c r="AU934" s="3">
        <f>IF(AN934=1,VLOOKUP($AP934,BaseEqptCdF!$C$5:$R$161,16,FALSE),0)</f>
        <v>0</v>
      </c>
      <c r="AV934" s="2">
        <f t="shared" si="118"/>
        <v>0</v>
      </c>
      <c r="AW934" s="3" t="str">
        <f>IF($L934="","",IF(SUM($AJ934:AJ934)=0,$AE934,VLOOKUP($AP934,BaseEqptCdF!$C$5:$R$161,16,FALSE)*$AC$3))</f>
        <v/>
      </c>
      <c r="AX934" s="3" t="str">
        <f>IF($L934="","",IF(SUM($AJ934:AK934)=0,$AE934,VLOOKUP($AP934,BaseEqptCdF!$C$5:$R$161,16,FALSE)*$AC$3))</f>
        <v/>
      </c>
      <c r="AY934" s="3" t="str">
        <f>IF($L934="","",IF(SUM($AJ934:AL934)=0,$AE934,VLOOKUP($AP934,BaseEqptCdF!$C$5:$R$161,16,FALSE)*$AC$3))</f>
        <v/>
      </c>
      <c r="AZ934" s="3" t="str">
        <f>IF($L934="","",IF(SUM($AJ934:AM934)=0,$AE934,VLOOKUP($AP934,BaseEqptCdF!$C$5:$R$161,16,FALSE)*$AC$3))</f>
        <v/>
      </c>
      <c r="BA934" s="3" t="str">
        <f>IF($L934="","",IF(SUM($AJ934:AN934)=0,$AE934,VLOOKUP($AP934,BaseEqptCdF!$C$5:$R$161,16,FALSE)*$AC$3))</f>
        <v/>
      </c>
      <c r="BB934" s="2">
        <f t="shared" si="119"/>
        <v>0</v>
      </c>
      <c r="BC934" s="3" t="str">
        <f>IF($L934="","",IF(SUM($AJ934:AJ934)=0,$AF934,IF(LEFT(VLOOKUP($AP934,BaseEqptCdF!$C$5:$E$161,3,FALSE),2)="SD",0,IF(LEFT(VLOOKUP($AP934,BaseEqptCdF!$C$5:$E$161,3,FALSE),2)="SB",1*52,VLOOKUP($AP934,BaseEqptCdF!$C$5:$S$161,12,FALSE)*0.2*300))))</f>
        <v/>
      </c>
      <c r="BD934" s="3" t="str">
        <f>IF($L934="","",IF(SUM($AJ934:AK934)=0,$AF934,IF(LEFT(VLOOKUP($AP934,BaseEqptCdF!$C$5:$E$161,3,FALSE),2)="SD",0,IF(LEFT(VLOOKUP($AP934,BaseEqptCdF!$C$5:$E$161,3,FALSE),2)="SB",1*52,VLOOKUP($AP934,BaseEqptCdF!$C$5:$S$161,12,FALSE)*0.2*300))))</f>
        <v/>
      </c>
      <c r="BE934" s="3" t="str">
        <f>IF($L934="","",IF(SUM($AJ934:AL934)=0,$AF934,IF(LEFT(VLOOKUP($AP934,BaseEqptCdF!$C$5:$E$161,3,FALSE),2)="SD",0,IF(LEFT(VLOOKUP($AP934,BaseEqptCdF!$C$5:$E$161,3,FALSE),2)="SB",1*52,VLOOKUP($AP934,BaseEqptCdF!$C$5:$S$161,12,FALSE)*0.2*300))))</f>
        <v/>
      </c>
      <c r="BF934" s="3" t="str">
        <f>IF($L934="","",IF(SUM($AJ934:AM934)=0,$AF934,IF(LEFT(VLOOKUP($AP934,BaseEqptCdF!$C$5:$E$161,3,FALSE),2)="SD",0,IF(LEFT(VLOOKUP($AP934,BaseEqptCdF!$C$5:$E$161,3,FALSE),2)="SB",1*52,VLOOKUP($AP934,BaseEqptCdF!$C$5:$S$161,12,FALSE)*0.2*300))))</f>
        <v/>
      </c>
      <c r="BG934" s="3" t="str">
        <f>IF($L934="","",IF(SUM($AJ934:AN934)=0,$AF934,IF(LEFT(VLOOKUP($AP934,BaseEqptCdF!$C$5:$E$161,3,FALSE),2)="SD",0,IF(LEFT(VLOOKUP($AP934,BaseEqptCdF!$C$5:$E$161,3,FALSE),2)="SB",1*52,VLOOKUP($AP934,BaseEqptCdF!$C$5:$S$161,12,FALSE)*0.2*300))))</f>
        <v/>
      </c>
      <c r="BH934" s="2">
        <f t="shared" si="120"/>
        <v>0</v>
      </c>
    </row>
    <row r="935" spans="1:60" x14ac:dyDescent="0.25">
      <c r="A935" s="296" t="str">
        <f t="array" ref="A935">IF($C935="","",INDEX(Prog!$B$8:$D$300,MATCH($C935,nivo1,0),1))</f>
        <v/>
      </c>
      <c r="B935" s="296" t="str">
        <f t="array" ref="B935">IF($C935="","",INDEX(Prog!$B$8:$D$300,MATCH($C935,nivo1,0),2))</f>
        <v/>
      </c>
      <c r="C935" s="273"/>
      <c r="D935" s="267"/>
      <c r="E935" s="273"/>
      <c r="F935" s="273"/>
      <c r="G935" s="273"/>
      <c r="H935" s="273"/>
      <c r="I935" s="273"/>
      <c r="J935" s="273"/>
      <c r="K935" s="274"/>
      <c r="L935" s="273"/>
      <c r="M935" s="273"/>
      <c r="N935" s="273"/>
      <c r="O935" s="275"/>
      <c r="P935" s="273"/>
      <c r="Q935" s="273"/>
      <c r="R935" s="273"/>
      <c r="S935" s="273"/>
      <c r="T935" s="276"/>
      <c r="U935" s="276"/>
      <c r="V935" s="276"/>
      <c r="W935" s="276"/>
      <c r="X935" s="277"/>
      <c r="Y935" s="278"/>
      <c r="AA935" s="8" t="str">
        <f>IF($L935="","",VLOOKUP($L935,BaseEqptCdF!$C$5:$E$161,2,FALSE))</f>
        <v/>
      </c>
      <c r="AB935" s="8" t="str">
        <f>IF($L935="","",VLOOKUP($L935,BaseEqptCdF!$C$5:$E$161,3,FALSE))</f>
        <v/>
      </c>
      <c r="AC935" s="7" t="str">
        <f>IF($L935="","",VLOOKUP($L935,BaseEqptCdF!$C$5:$I$161,6,FALSE))</f>
        <v/>
      </c>
      <c r="AD935" s="7" t="str">
        <f>IF($L935="","",VLOOKUP($L935,BaseEqptCdF!$C$5:$I$161,7,FALSE))</f>
        <v/>
      </c>
      <c r="AE935" s="3" t="str">
        <f>IF($L935="","",VLOOKUP($L935,BaseEqptCdF!$C$5:$R$161,16,FALSE)*$AC$3)</f>
        <v/>
      </c>
      <c r="AF935" s="3" t="str">
        <f>IF($L935="","",IF(LEFT($AB935,2)="SD",0,IF(LEFT($AB935,2)="SB",1*52,IF($N935=Prog!$P$17,VLOOKUP($L935,BaseEqptCdF!$C$5:$P$161,14,FALSE)*1*300,VLOOKUP($L935,BaseEqptCdF!$C$5:$P$161,12,FALSE)*0.2*300))))</f>
        <v/>
      </c>
      <c r="AG935" s="6" t="str">
        <f t="shared" si="121"/>
        <v/>
      </c>
      <c r="AH935" s="6">
        <f>IF($U935=Prog!$S$18,YEAR($X935),"")</f>
        <v>1900</v>
      </c>
      <c r="AI935" s="5" t="str">
        <f>IF(OR($AG935="",$U935=Prog!$S$18),"",IF(OR($U935=Prog!$S$17,$U935=Prog!$S$16),YEAR($X935),IF($AG935="ND","ND",$AI$8+$O935)))</f>
        <v/>
      </c>
      <c r="AJ935" s="3" t="str">
        <f t="shared" si="116"/>
        <v/>
      </c>
      <c r="AK935" s="3" t="str">
        <f t="shared" si="115"/>
        <v/>
      </c>
      <c r="AL935" s="3" t="str">
        <f t="shared" si="115"/>
        <v/>
      </c>
      <c r="AM935" s="3" t="str">
        <f t="shared" si="115"/>
        <v/>
      </c>
      <c r="AN935" s="3" t="str">
        <f t="shared" si="115"/>
        <v/>
      </c>
      <c r="AO935" s="2">
        <f t="shared" si="117"/>
        <v>0</v>
      </c>
      <c r="AP935" s="4"/>
      <c r="AQ935" s="3">
        <f>IF(AJ935=1,VLOOKUP($AP935,BaseEqptCdF!$C$5:$R$161,16,FALSE),0)</f>
        <v>0</v>
      </c>
      <c r="AR935" s="3">
        <f>IF(AK935=1,VLOOKUP($AP935,BaseEqptCdF!$C$5:$R$161,16,FALSE),0)</f>
        <v>0</v>
      </c>
      <c r="AS935" s="3">
        <f>IF(AL935=1,VLOOKUP($AP935,BaseEqptCdF!$C$5:$R$161,16,FALSE),0)</f>
        <v>0</v>
      </c>
      <c r="AT935" s="3">
        <f>IF(AM935=1,VLOOKUP($AP935,BaseEqptCdF!$C$5:$R$161,16,FALSE),0)</f>
        <v>0</v>
      </c>
      <c r="AU935" s="3">
        <f>IF(AN935=1,VLOOKUP($AP935,BaseEqptCdF!$C$5:$R$161,16,FALSE),0)</f>
        <v>0</v>
      </c>
      <c r="AV935" s="2">
        <f t="shared" si="118"/>
        <v>0</v>
      </c>
      <c r="AW935" s="3" t="str">
        <f>IF($L935="","",IF(SUM($AJ935:AJ935)=0,$AE935,VLOOKUP($AP935,BaseEqptCdF!$C$5:$R$161,16,FALSE)*$AC$3))</f>
        <v/>
      </c>
      <c r="AX935" s="3" t="str">
        <f>IF($L935="","",IF(SUM($AJ935:AK935)=0,$AE935,VLOOKUP($AP935,BaseEqptCdF!$C$5:$R$161,16,FALSE)*$AC$3))</f>
        <v/>
      </c>
      <c r="AY935" s="3" t="str">
        <f>IF($L935="","",IF(SUM($AJ935:AL935)=0,$AE935,VLOOKUP($AP935,BaseEqptCdF!$C$5:$R$161,16,FALSE)*$AC$3))</f>
        <v/>
      </c>
      <c r="AZ935" s="3" t="str">
        <f>IF($L935="","",IF(SUM($AJ935:AM935)=0,$AE935,VLOOKUP($AP935,BaseEqptCdF!$C$5:$R$161,16,FALSE)*$AC$3))</f>
        <v/>
      </c>
      <c r="BA935" s="3" t="str">
        <f>IF($L935="","",IF(SUM($AJ935:AN935)=0,$AE935,VLOOKUP($AP935,BaseEqptCdF!$C$5:$R$161,16,FALSE)*$AC$3))</f>
        <v/>
      </c>
      <c r="BB935" s="2">
        <f t="shared" si="119"/>
        <v>0</v>
      </c>
      <c r="BC935" s="3" t="str">
        <f>IF($L935="","",IF(SUM($AJ935:AJ935)=0,$AF935,IF(LEFT(VLOOKUP($AP935,BaseEqptCdF!$C$5:$E$161,3,FALSE),2)="SD",0,IF(LEFT(VLOOKUP($AP935,BaseEqptCdF!$C$5:$E$161,3,FALSE),2)="SB",1*52,VLOOKUP($AP935,BaseEqptCdF!$C$5:$S$161,12,FALSE)*0.2*300))))</f>
        <v/>
      </c>
      <c r="BD935" s="3" t="str">
        <f>IF($L935="","",IF(SUM($AJ935:AK935)=0,$AF935,IF(LEFT(VLOOKUP($AP935,BaseEqptCdF!$C$5:$E$161,3,FALSE),2)="SD",0,IF(LEFT(VLOOKUP($AP935,BaseEqptCdF!$C$5:$E$161,3,FALSE),2)="SB",1*52,VLOOKUP($AP935,BaseEqptCdF!$C$5:$S$161,12,FALSE)*0.2*300))))</f>
        <v/>
      </c>
      <c r="BE935" s="3" t="str">
        <f>IF($L935="","",IF(SUM($AJ935:AL935)=0,$AF935,IF(LEFT(VLOOKUP($AP935,BaseEqptCdF!$C$5:$E$161,3,FALSE),2)="SD",0,IF(LEFT(VLOOKUP($AP935,BaseEqptCdF!$C$5:$E$161,3,FALSE),2)="SB",1*52,VLOOKUP($AP935,BaseEqptCdF!$C$5:$S$161,12,FALSE)*0.2*300))))</f>
        <v/>
      </c>
      <c r="BF935" s="3" t="str">
        <f>IF($L935="","",IF(SUM($AJ935:AM935)=0,$AF935,IF(LEFT(VLOOKUP($AP935,BaseEqptCdF!$C$5:$E$161,3,FALSE),2)="SD",0,IF(LEFT(VLOOKUP($AP935,BaseEqptCdF!$C$5:$E$161,3,FALSE),2)="SB",1*52,VLOOKUP($AP935,BaseEqptCdF!$C$5:$S$161,12,FALSE)*0.2*300))))</f>
        <v/>
      </c>
      <c r="BG935" s="3" t="str">
        <f>IF($L935="","",IF(SUM($AJ935:AN935)=0,$AF935,IF(LEFT(VLOOKUP($AP935,BaseEqptCdF!$C$5:$E$161,3,FALSE),2)="SD",0,IF(LEFT(VLOOKUP($AP935,BaseEqptCdF!$C$5:$E$161,3,FALSE),2)="SB",1*52,VLOOKUP($AP935,BaseEqptCdF!$C$5:$S$161,12,FALSE)*0.2*300))))</f>
        <v/>
      </c>
      <c r="BH935" s="2">
        <f t="shared" si="120"/>
        <v>0</v>
      </c>
    </row>
    <row r="936" spans="1:60" x14ac:dyDescent="0.25">
      <c r="A936" s="296" t="str">
        <f t="array" ref="A936">IF($C936="","",INDEX(Prog!$B$8:$D$300,MATCH($C936,nivo1,0),1))</f>
        <v/>
      </c>
      <c r="B936" s="296" t="str">
        <f t="array" ref="B936">IF($C936="","",INDEX(Prog!$B$8:$D$300,MATCH($C936,nivo1,0),2))</f>
        <v/>
      </c>
      <c r="C936" s="273"/>
      <c r="D936" s="267"/>
      <c r="E936" s="273"/>
      <c r="F936" s="273"/>
      <c r="G936" s="273"/>
      <c r="H936" s="273"/>
      <c r="I936" s="273"/>
      <c r="J936" s="273"/>
      <c r="K936" s="274"/>
      <c r="L936" s="273"/>
      <c r="M936" s="273"/>
      <c r="N936" s="273"/>
      <c r="O936" s="275"/>
      <c r="P936" s="273"/>
      <c r="Q936" s="273"/>
      <c r="R936" s="273"/>
      <c r="S936" s="273"/>
      <c r="T936" s="276"/>
      <c r="U936" s="276"/>
      <c r="V936" s="276"/>
      <c r="W936" s="276"/>
      <c r="X936" s="277"/>
      <c r="Y936" s="278"/>
      <c r="AA936" s="8" t="str">
        <f>IF($L936="","",VLOOKUP($L936,BaseEqptCdF!$C$5:$E$161,2,FALSE))</f>
        <v/>
      </c>
      <c r="AB936" s="8" t="str">
        <f>IF($L936="","",VLOOKUP($L936,BaseEqptCdF!$C$5:$E$161,3,FALSE))</f>
        <v/>
      </c>
      <c r="AC936" s="7" t="str">
        <f>IF($L936="","",VLOOKUP($L936,BaseEqptCdF!$C$5:$I$161,6,FALSE))</f>
        <v/>
      </c>
      <c r="AD936" s="7" t="str">
        <f>IF($L936="","",VLOOKUP($L936,BaseEqptCdF!$C$5:$I$161,7,FALSE))</f>
        <v/>
      </c>
      <c r="AE936" s="3" t="str">
        <f>IF($L936="","",VLOOKUP($L936,BaseEqptCdF!$C$5:$R$161,16,FALSE)*$AC$3)</f>
        <v/>
      </c>
      <c r="AF936" s="3" t="str">
        <f>IF($L936="","",IF(LEFT($AB936,2)="SD",0,IF(LEFT($AB936,2)="SB",1*52,IF($N936=Prog!$P$17,VLOOKUP($L936,BaseEqptCdF!$C$5:$P$161,14,FALSE)*1*300,VLOOKUP($L936,BaseEqptCdF!$C$5:$P$161,12,FALSE)*0.2*300))))</f>
        <v/>
      </c>
      <c r="AG936" s="6" t="str">
        <f t="shared" si="121"/>
        <v/>
      </c>
      <c r="AH936" s="6">
        <f>IF($U936=Prog!$S$18,YEAR($X936),"")</f>
        <v>1900</v>
      </c>
      <c r="AI936" s="5" t="str">
        <f>IF(OR($AG936="",$U936=Prog!$S$18),"",IF(OR($U936=Prog!$S$17,$U936=Prog!$S$16),YEAR($X936),IF($AG936="ND","ND",$AI$8+$O936)))</f>
        <v/>
      </c>
      <c r="AJ936" s="3" t="str">
        <f t="shared" si="116"/>
        <v/>
      </c>
      <c r="AK936" s="3" t="str">
        <f t="shared" si="115"/>
        <v/>
      </c>
      <c r="AL936" s="3" t="str">
        <f t="shared" si="115"/>
        <v/>
      </c>
      <c r="AM936" s="3" t="str">
        <f t="shared" si="115"/>
        <v/>
      </c>
      <c r="AN936" s="3" t="str">
        <f t="shared" si="115"/>
        <v/>
      </c>
      <c r="AO936" s="2">
        <f t="shared" si="117"/>
        <v>0</v>
      </c>
      <c r="AP936" s="4"/>
      <c r="AQ936" s="3">
        <f>IF(AJ936=1,VLOOKUP($AP936,BaseEqptCdF!$C$5:$R$161,16,FALSE),0)</f>
        <v>0</v>
      </c>
      <c r="AR936" s="3">
        <f>IF(AK936=1,VLOOKUP($AP936,BaseEqptCdF!$C$5:$R$161,16,FALSE),0)</f>
        <v>0</v>
      </c>
      <c r="AS936" s="3">
        <f>IF(AL936=1,VLOOKUP($AP936,BaseEqptCdF!$C$5:$R$161,16,FALSE),0)</f>
        <v>0</v>
      </c>
      <c r="AT936" s="3">
        <f>IF(AM936=1,VLOOKUP($AP936,BaseEqptCdF!$C$5:$R$161,16,FALSE),0)</f>
        <v>0</v>
      </c>
      <c r="AU936" s="3">
        <f>IF(AN936=1,VLOOKUP($AP936,BaseEqptCdF!$C$5:$R$161,16,FALSE),0)</f>
        <v>0</v>
      </c>
      <c r="AV936" s="2">
        <f t="shared" si="118"/>
        <v>0</v>
      </c>
      <c r="AW936" s="3" t="str">
        <f>IF($L936="","",IF(SUM($AJ936:AJ936)=0,$AE936,VLOOKUP($AP936,BaseEqptCdF!$C$5:$R$161,16,FALSE)*$AC$3))</f>
        <v/>
      </c>
      <c r="AX936" s="3" t="str">
        <f>IF($L936="","",IF(SUM($AJ936:AK936)=0,$AE936,VLOOKUP($AP936,BaseEqptCdF!$C$5:$R$161,16,FALSE)*$AC$3))</f>
        <v/>
      </c>
      <c r="AY936" s="3" t="str">
        <f>IF($L936="","",IF(SUM($AJ936:AL936)=0,$AE936,VLOOKUP($AP936,BaseEqptCdF!$C$5:$R$161,16,FALSE)*$AC$3))</f>
        <v/>
      </c>
      <c r="AZ936" s="3" t="str">
        <f>IF($L936="","",IF(SUM($AJ936:AM936)=0,$AE936,VLOOKUP($AP936,BaseEqptCdF!$C$5:$R$161,16,FALSE)*$AC$3))</f>
        <v/>
      </c>
      <c r="BA936" s="3" t="str">
        <f>IF($L936="","",IF(SUM($AJ936:AN936)=0,$AE936,VLOOKUP($AP936,BaseEqptCdF!$C$5:$R$161,16,FALSE)*$AC$3))</f>
        <v/>
      </c>
      <c r="BB936" s="2">
        <f t="shared" si="119"/>
        <v>0</v>
      </c>
      <c r="BC936" s="3" t="str">
        <f>IF($L936="","",IF(SUM($AJ936:AJ936)=0,$AF936,IF(LEFT(VLOOKUP($AP936,BaseEqptCdF!$C$5:$E$161,3,FALSE),2)="SD",0,IF(LEFT(VLOOKUP($AP936,BaseEqptCdF!$C$5:$E$161,3,FALSE),2)="SB",1*52,VLOOKUP($AP936,BaseEqptCdF!$C$5:$S$161,12,FALSE)*0.2*300))))</f>
        <v/>
      </c>
      <c r="BD936" s="3" t="str">
        <f>IF($L936="","",IF(SUM($AJ936:AK936)=0,$AF936,IF(LEFT(VLOOKUP($AP936,BaseEqptCdF!$C$5:$E$161,3,FALSE),2)="SD",0,IF(LEFT(VLOOKUP($AP936,BaseEqptCdF!$C$5:$E$161,3,FALSE),2)="SB",1*52,VLOOKUP($AP936,BaseEqptCdF!$C$5:$S$161,12,FALSE)*0.2*300))))</f>
        <v/>
      </c>
      <c r="BE936" s="3" t="str">
        <f>IF($L936="","",IF(SUM($AJ936:AL936)=0,$AF936,IF(LEFT(VLOOKUP($AP936,BaseEqptCdF!$C$5:$E$161,3,FALSE),2)="SD",0,IF(LEFT(VLOOKUP($AP936,BaseEqptCdF!$C$5:$E$161,3,FALSE),2)="SB",1*52,VLOOKUP($AP936,BaseEqptCdF!$C$5:$S$161,12,FALSE)*0.2*300))))</f>
        <v/>
      </c>
      <c r="BF936" s="3" t="str">
        <f>IF($L936="","",IF(SUM($AJ936:AM936)=0,$AF936,IF(LEFT(VLOOKUP($AP936,BaseEqptCdF!$C$5:$E$161,3,FALSE),2)="SD",0,IF(LEFT(VLOOKUP($AP936,BaseEqptCdF!$C$5:$E$161,3,FALSE),2)="SB",1*52,VLOOKUP($AP936,BaseEqptCdF!$C$5:$S$161,12,FALSE)*0.2*300))))</f>
        <v/>
      </c>
      <c r="BG936" s="3" t="str">
        <f>IF($L936="","",IF(SUM($AJ936:AN936)=0,$AF936,IF(LEFT(VLOOKUP($AP936,BaseEqptCdF!$C$5:$E$161,3,FALSE),2)="SD",0,IF(LEFT(VLOOKUP($AP936,BaseEqptCdF!$C$5:$E$161,3,FALSE),2)="SB",1*52,VLOOKUP($AP936,BaseEqptCdF!$C$5:$S$161,12,FALSE)*0.2*300))))</f>
        <v/>
      </c>
      <c r="BH936" s="2">
        <f t="shared" si="120"/>
        <v>0</v>
      </c>
    </row>
    <row r="937" spans="1:60" x14ac:dyDescent="0.25">
      <c r="A937" s="296" t="str">
        <f t="array" ref="A937">IF($C937="","",INDEX(Prog!$B$8:$D$300,MATCH($C937,nivo1,0),1))</f>
        <v/>
      </c>
      <c r="B937" s="296" t="str">
        <f t="array" ref="B937">IF($C937="","",INDEX(Prog!$B$8:$D$300,MATCH($C937,nivo1,0),2))</f>
        <v/>
      </c>
      <c r="C937" s="273"/>
      <c r="D937" s="267"/>
      <c r="E937" s="273"/>
      <c r="F937" s="273"/>
      <c r="G937" s="273"/>
      <c r="H937" s="273"/>
      <c r="I937" s="273"/>
      <c r="J937" s="273"/>
      <c r="K937" s="274"/>
      <c r="L937" s="273"/>
      <c r="M937" s="273"/>
      <c r="N937" s="273"/>
      <c r="O937" s="275"/>
      <c r="P937" s="273"/>
      <c r="Q937" s="273"/>
      <c r="R937" s="273"/>
      <c r="S937" s="273"/>
      <c r="T937" s="276"/>
      <c r="U937" s="276"/>
      <c r="V937" s="276"/>
      <c r="W937" s="276"/>
      <c r="X937" s="277"/>
      <c r="Y937" s="278"/>
      <c r="AA937" s="8" t="str">
        <f>IF($L937="","",VLOOKUP($L937,BaseEqptCdF!$C$5:$E$161,2,FALSE))</f>
        <v/>
      </c>
      <c r="AB937" s="8" t="str">
        <f>IF($L937="","",VLOOKUP($L937,BaseEqptCdF!$C$5:$E$161,3,FALSE))</f>
        <v/>
      </c>
      <c r="AC937" s="7" t="str">
        <f>IF($L937="","",VLOOKUP($L937,BaseEqptCdF!$C$5:$I$161,6,FALSE))</f>
        <v/>
      </c>
      <c r="AD937" s="7" t="str">
        <f>IF($L937="","",VLOOKUP($L937,BaseEqptCdF!$C$5:$I$161,7,FALSE))</f>
        <v/>
      </c>
      <c r="AE937" s="3" t="str">
        <f>IF($L937="","",VLOOKUP($L937,BaseEqptCdF!$C$5:$R$161,16,FALSE)*$AC$3)</f>
        <v/>
      </c>
      <c r="AF937" s="3" t="str">
        <f>IF($L937="","",IF(LEFT($AB937,2)="SD",0,IF(LEFT($AB937,2)="SB",1*52,IF($N937=Prog!$P$17,VLOOKUP($L937,BaseEqptCdF!$C$5:$P$161,14,FALSE)*1*300,VLOOKUP($L937,BaseEqptCdF!$C$5:$P$161,12,FALSE)*0.2*300))))</f>
        <v/>
      </c>
      <c r="AG937" s="6" t="str">
        <f t="shared" si="121"/>
        <v/>
      </c>
      <c r="AH937" s="6">
        <f>IF($U937=Prog!$S$18,YEAR($X937),"")</f>
        <v>1900</v>
      </c>
      <c r="AI937" s="5" t="str">
        <f>IF(OR($AG937="",$U937=Prog!$S$18),"",IF(OR($U937=Prog!$S$17,$U937=Prog!$S$16),YEAR($X937),IF($AG937="ND","ND",$AI$8+$O937)))</f>
        <v/>
      </c>
      <c r="AJ937" s="3" t="str">
        <f t="shared" si="116"/>
        <v/>
      </c>
      <c r="AK937" s="3" t="str">
        <f t="shared" si="115"/>
        <v/>
      </c>
      <c r="AL937" s="3" t="str">
        <f t="shared" si="115"/>
        <v/>
      </c>
      <c r="AM937" s="3" t="str">
        <f t="shared" si="115"/>
        <v/>
      </c>
      <c r="AN937" s="3" t="str">
        <f t="shared" si="115"/>
        <v/>
      </c>
      <c r="AO937" s="2">
        <f t="shared" si="117"/>
        <v>0</v>
      </c>
      <c r="AP937" s="4"/>
      <c r="AQ937" s="3">
        <f>IF(AJ937=1,VLOOKUP($AP937,BaseEqptCdF!$C$5:$R$161,16,FALSE),0)</f>
        <v>0</v>
      </c>
      <c r="AR937" s="3">
        <f>IF(AK937=1,VLOOKUP($AP937,BaseEqptCdF!$C$5:$R$161,16,FALSE),0)</f>
        <v>0</v>
      </c>
      <c r="AS937" s="3">
        <f>IF(AL937=1,VLOOKUP($AP937,BaseEqptCdF!$C$5:$R$161,16,FALSE),0)</f>
        <v>0</v>
      </c>
      <c r="AT937" s="3">
        <f>IF(AM937=1,VLOOKUP($AP937,BaseEqptCdF!$C$5:$R$161,16,FALSE),0)</f>
        <v>0</v>
      </c>
      <c r="AU937" s="3">
        <f>IF(AN937=1,VLOOKUP($AP937,BaseEqptCdF!$C$5:$R$161,16,FALSE),0)</f>
        <v>0</v>
      </c>
      <c r="AV937" s="2">
        <f t="shared" si="118"/>
        <v>0</v>
      </c>
      <c r="AW937" s="3" t="str">
        <f>IF($L937="","",IF(SUM($AJ937:AJ937)=0,$AE937,VLOOKUP($AP937,BaseEqptCdF!$C$5:$R$161,16,FALSE)*$AC$3))</f>
        <v/>
      </c>
      <c r="AX937" s="3" t="str">
        <f>IF($L937="","",IF(SUM($AJ937:AK937)=0,$AE937,VLOOKUP($AP937,BaseEqptCdF!$C$5:$R$161,16,FALSE)*$AC$3))</f>
        <v/>
      </c>
      <c r="AY937" s="3" t="str">
        <f>IF($L937="","",IF(SUM($AJ937:AL937)=0,$AE937,VLOOKUP($AP937,BaseEqptCdF!$C$5:$R$161,16,FALSE)*$AC$3))</f>
        <v/>
      </c>
      <c r="AZ937" s="3" t="str">
        <f>IF($L937="","",IF(SUM($AJ937:AM937)=0,$AE937,VLOOKUP($AP937,BaseEqptCdF!$C$5:$R$161,16,FALSE)*$AC$3))</f>
        <v/>
      </c>
      <c r="BA937" s="3" t="str">
        <f>IF($L937="","",IF(SUM($AJ937:AN937)=0,$AE937,VLOOKUP($AP937,BaseEqptCdF!$C$5:$R$161,16,FALSE)*$AC$3))</f>
        <v/>
      </c>
      <c r="BB937" s="2">
        <f t="shared" si="119"/>
        <v>0</v>
      </c>
      <c r="BC937" s="3" t="str">
        <f>IF($L937="","",IF(SUM($AJ937:AJ937)=0,$AF937,IF(LEFT(VLOOKUP($AP937,BaseEqptCdF!$C$5:$E$161,3,FALSE),2)="SD",0,IF(LEFT(VLOOKUP($AP937,BaseEqptCdF!$C$5:$E$161,3,FALSE),2)="SB",1*52,VLOOKUP($AP937,BaseEqptCdF!$C$5:$S$161,12,FALSE)*0.2*300))))</f>
        <v/>
      </c>
      <c r="BD937" s="3" t="str">
        <f>IF($L937="","",IF(SUM($AJ937:AK937)=0,$AF937,IF(LEFT(VLOOKUP($AP937,BaseEqptCdF!$C$5:$E$161,3,FALSE),2)="SD",0,IF(LEFT(VLOOKUP($AP937,BaseEqptCdF!$C$5:$E$161,3,FALSE),2)="SB",1*52,VLOOKUP($AP937,BaseEqptCdF!$C$5:$S$161,12,FALSE)*0.2*300))))</f>
        <v/>
      </c>
      <c r="BE937" s="3" t="str">
        <f>IF($L937="","",IF(SUM($AJ937:AL937)=0,$AF937,IF(LEFT(VLOOKUP($AP937,BaseEqptCdF!$C$5:$E$161,3,FALSE),2)="SD",0,IF(LEFT(VLOOKUP($AP937,BaseEqptCdF!$C$5:$E$161,3,FALSE),2)="SB",1*52,VLOOKUP($AP937,BaseEqptCdF!$C$5:$S$161,12,FALSE)*0.2*300))))</f>
        <v/>
      </c>
      <c r="BF937" s="3" t="str">
        <f>IF($L937="","",IF(SUM($AJ937:AM937)=0,$AF937,IF(LEFT(VLOOKUP($AP937,BaseEqptCdF!$C$5:$E$161,3,FALSE),2)="SD",0,IF(LEFT(VLOOKUP($AP937,BaseEqptCdF!$C$5:$E$161,3,FALSE),2)="SB",1*52,VLOOKUP($AP937,BaseEqptCdF!$C$5:$S$161,12,FALSE)*0.2*300))))</f>
        <v/>
      </c>
      <c r="BG937" s="3" t="str">
        <f>IF($L937="","",IF(SUM($AJ937:AN937)=0,$AF937,IF(LEFT(VLOOKUP($AP937,BaseEqptCdF!$C$5:$E$161,3,FALSE),2)="SD",0,IF(LEFT(VLOOKUP($AP937,BaseEqptCdF!$C$5:$E$161,3,FALSE),2)="SB",1*52,VLOOKUP($AP937,BaseEqptCdF!$C$5:$S$161,12,FALSE)*0.2*300))))</f>
        <v/>
      </c>
      <c r="BH937" s="2">
        <f t="shared" si="120"/>
        <v>0</v>
      </c>
    </row>
    <row r="938" spans="1:60" x14ac:dyDescent="0.25">
      <c r="A938" s="296" t="str">
        <f t="array" ref="A938">IF($C938="","",INDEX(Prog!$B$8:$D$300,MATCH($C938,nivo1,0),1))</f>
        <v/>
      </c>
      <c r="B938" s="296" t="str">
        <f t="array" ref="B938">IF($C938="","",INDEX(Prog!$B$8:$D$300,MATCH($C938,nivo1,0),2))</f>
        <v/>
      </c>
      <c r="C938" s="273"/>
      <c r="D938" s="267"/>
      <c r="E938" s="273"/>
      <c r="F938" s="273"/>
      <c r="G938" s="273"/>
      <c r="H938" s="273"/>
      <c r="I938" s="273"/>
      <c r="J938" s="273"/>
      <c r="K938" s="274"/>
      <c r="L938" s="273"/>
      <c r="M938" s="273"/>
      <c r="N938" s="273"/>
      <c r="O938" s="275"/>
      <c r="P938" s="273"/>
      <c r="Q938" s="273"/>
      <c r="R938" s="273"/>
      <c r="S938" s="273"/>
      <c r="T938" s="276"/>
      <c r="U938" s="276"/>
      <c r="V938" s="276"/>
      <c r="W938" s="276"/>
      <c r="X938" s="277"/>
      <c r="Y938" s="278"/>
      <c r="AA938" s="8" t="str">
        <f>IF($L938="","",VLOOKUP($L938,BaseEqptCdF!$C$5:$E$161,2,FALSE))</f>
        <v/>
      </c>
      <c r="AB938" s="8" t="str">
        <f>IF($L938="","",VLOOKUP($L938,BaseEqptCdF!$C$5:$E$161,3,FALSE))</f>
        <v/>
      </c>
      <c r="AC938" s="7" t="str">
        <f>IF($L938="","",VLOOKUP($L938,BaseEqptCdF!$C$5:$I$161,6,FALSE))</f>
        <v/>
      </c>
      <c r="AD938" s="7" t="str">
        <f>IF($L938="","",VLOOKUP($L938,BaseEqptCdF!$C$5:$I$161,7,FALSE))</f>
        <v/>
      </c>
      <c r="AE938" s="3" t="str">
        <f>IF($L938="","",VLOOKUP($L938,BaseEqptCdF!$C$5:$R$161,16,FALSE)*$AC$3)</f>
        <v/>
      </c>
      <c r="AF938" s="3" t="str">
        <f>IF($L938="","",IF(LEFT($AB938,2)="SD",0,IF(LEFT($AB938,2)="SB",1*52,IF($N938=Prog!$P$17,VLOOKUP($L938,BaseEqptCdF!$C$5:$P$161,14,FALSE)*1*300,VLOOKUP($L938,BaseEqptCdF!$C$5:$P$161,12,FALSE)*0.2*300))))</f>
        <v/>
      </c>
      <c r="AG938" s="6" t="str">
        <f t="shared" si="121"/>
        <v/>
      </c>
      <c r="AH938" s="6">
        <f>IF($U938=Prog!$S$18,YEAR($X938),"")</f>
        <v>1900</v>
      </c>
      <c r="AI938" s="5" t="str">
        <f>IF(OR($AG938="",$U938=Prog!$S$18),"",IF(OR($U938=Prog!$S$17,$U938=Prog!$S$16),YEAR($X938),IF($AG938="ND","ND",$AI$8+$O938)))</f>
        <v/>
      </c>
      <c r="AJ938" s="3" t="str">
        <f t="shared" si="116"/>
        <v/>
      </c>
      <c r="AK938" s="3" t="str">
        <f t="shared" si="115"/>
        <v/>
      </c>
      <c r="AL938" s="3" t="str">
        <f t="shared" si="115"/>
        <v/>
      </c>
      <c r="AM938" s="3" t="str">
        <f t="shared" si="115"/>
        <v/>
      </c>
      <c r="AN938" s="3" t="str">
        <f t="shared" si="115"/>
        <v/>
      </c>
      <c r="AO938" s="2">
        <f t="shared" si="117"/>
        <v>0</v>
      </c>
      <c r="AP938" s="4"/>
      <c r="AQ938" s="3">
        <f>IF(AJ938=1,VLOOKUP($AP938,BaseEqptCdF!$C$5:$R$161,16,FALSE),0)</f>
        <v>0</v>
      </c>
      <c r="AR938" s="3">
        <f>IF(AK938=1,VLOOKUP($AP938,BaseEqptCdF!$C$5:$R$161,16,FALSE),0)</f>
        <v>0</v>
      </c>
      <c r="AS938" s="3">
        <f>IF(AL938=1,VLOOKUP($AP938,BaseEqptCdF!$C$5:$R$161,16,FALSE),0)</f>
        <v>0</v>
      </c>
      <c r="AT938" s="3">
        <f>IF(AM938=1,VLOOKUP($AP938,BaseEqptCdF!$C$5:$R$161,16,FALSE),0)</f>
        <v>0</v>
      </c>
      <c r="AU938" s="3">
        <f>IF(AN938=1,VLOOKUP($AP938,BaseEqptCdF!$C$5:$R$161,16,FALSE),0)</f>
        <v>0</v>
      </c>
      <c r="AV938" s="2">
        <f t="shared" si="118"/>
        <v>0</v>
      </c>
      <c r="AW938" s="3" t="str">
        <f>IF($L938="","",IF(SUM($AJ938:AJ938)=0,$AE938,VLOOKUP($AP938,BaseEqptCdF!$C$5:$R$161,16,FALSE)*$AC$3))</f>
        <v/>
      </c>
      <c r="AX938" s="3" t="str">
        <f>IF($L938="","",IF(SUM($AJ938:AK938)=0,$AE938,VLOOKUP($AP938,BaseEqptCdF!$C$5:$R$161,16,FALSE)*$AC$3))</f>
        <v/>
      </c>
      <c r="AY938" s="3" t="str">
        <f>IF($L938="","",IF(SUM($AJ938:AL938)=0,$AE938,VLOOKUP($AP938,BaseEqptCdF!$C$5:$R$161,16,FALSE)*$AC$3))</f>
        <v/>
      </c>
      <c r="AZ938" s="3" t="str">
        <f>IF($L938="","",IF(SUM($AJ938:AM938)=0,$AE938,VLOOKUP($AP938,BaseEqptCdF!$C$5:$R$161,16,FALSE)*$AC$3))</f>
        <v/>
      </c>
      <c r="BA938" s="3" t="str">
        <f>IF($L938="","",IF(SUM($AJ938:AN938)=0,$AE938,VLOOKUP($AP938,BaseEqptCdF!$C$5:$R$161,16,FALSE)*$AC$3))</f>
        <v/>
      </c>
      <c r="BB938" s="2">
        <f t="shared" si="119"/>
        <v>0</v>
      </c>
      <c r="BC938" s="3" t="str">
        <f>IF($L938="","",IF(SUM($AJ938:AJ938)=0,$AF938,IF(LEFT(VLOOKUP($AP938,BaseEqptCdF!$C$5:$E$161,3,FALSE),2)="SD",0,IF(LEFT(VLOOKUP($AP938,BaseEqptCdF!$C$5:$E$161,3,FALSE),2)="SB",1*52,VLOOKUP($AP938,BaseEqptCdF!$C$5:$S$161,12,FALSE)*0.2*300))))</f>
        <v/>
      </c>
      <c r="BD938" s="3" t="str">
        <f>IF($L938="","",IF(SUM($AJ938:AK938)=0,$AF938,IF(LEFT(VLOOKUP($AP938,BaseEqptCdF!$C$5:$E$161,3,FALSE),2)="SD",0,IF(LEFT(VLOOKUP($AP938,BaseEqptCdF!$C$5:$E$161,3,FALSE),2)="SB",1*52,VLOOKUP($AP938,BaseEqptCdF!$C$5:$S$161,12,FALSE)*0.2*300))))</f>
        <v/>
      </c>
      <c r="BE938" s="3" t="str">
        <f>IF($L938="","",IF(SUM($AJ938:AL938)=0,$AF938,IF(LEFT(VLOOKUP($AP938,BaseEqptCdF!$C$5:$E$161,3,FALSE),2)="SD",0,IF(LEFT(VLOOKUP($AP938,BaseEqptCdF!$C$5:$E$161,3,FALSE),2)="SB",1*52,VLOOKUP($AP938,BaseEqptCdF!$C$5:$S$161,12,FALSE)*0.2*300))))</f>
        <v/>
      </c>
      <c r="BF938" s="3" t="str">
        <f>IF($L938="","",IF(SUM($AJ938:AM938)=0,$AF938,IF(LEFT(VLOOKUP($AP938,BaseEqptCdF!$C$5:$E$161,3,FALSE),2)="SD",0,IF(LEFT(VLOOKUP($AP938,BaseEqptCdF!$C$5:$E$161,3,FALSE),2)="SB",1*52,VLOOKUP($AP938,BaseEqptCdF!$C$5:$S$161,12,FALSE)*0.2*300))))</f>
        <v/>
      </c>
      <c r="BG938" s="3" t="str">
        <f>IF($L938="","",IF(SUM($AJ938:AN938)=0,$AF938,IF(LEFT(VLOOKUP($AP938,BaseEqptCdF!$C$5:$E$161,3,FALSE),2)="SD",0,IF(LEFT(VLOOKUP($AP938,BaseEqptCdF!$C$5:$E$161,3,FALSE),2)="SB",1*52,VLOOKUP($AP938,BaseEqptCdF!$C$5:$S$161,12,FALSE)*0.2*300))))</f>
        <v/>
      </c>
      <c r="BH938" s="2">
        <f t="shared" si="120"/>
        <v>0</v>
      </c>
    </row>
    <row r="939" spans="1:60" x14ac:dyDescent="0.25">
      <c r="A939" s="296" t="str">
        <f t="array" ref="A939">IF($C939="","",INDEX(Prog!$B$8:$D$300,MATCH($C939,nivo1,0),1))</f>
        <v/>
      </c>
      <c r="B939" s="296" t="str">
        <f t="array" ref="B939">IF($C939="","",INDEX(Prog!$B$8:$D$300,MATCH($C939,nivo1,0),2))</f>
        <v/>
      </c>
      <c r="C939" s="273"/>
      <c r="D939" s="267"/>
      <c r="E939" s="273"/>
      <c r="F939" s="273"/>
      <c r="G939" s="273"/>
      <c r="H939" s="273"/>
      <c r="I939" s="273"/>
      <c r="J939" s="273"/>
      <c r="K939" s="274"/>
      <c r="L939" s="273"/>
      <c r="M939" s="273"/>
      <c r="N939" s="273"/>
      <c r="O939" s="275"/>
      <c r="P939" s="273"/>
      <c r="Q939" s="273"/>
      <c r="R939" s="273"/>
      <c r="S939" s="273"/>
      <c r="T939" s="276"/>
      <c r="U939" s="276"/>
      <c r="V939" s="276"/>
      <c r="W939" s="276"/>
      <c r="X939" s="277"/>
      <c r="Y939" s="278"/>
      <c r="AA939" s="8" t="str">
        <f>IF($L939="","",VLOOKUP($L939,BaseEqptCdF!$C$5:$E$161,2,FALSE))</f>
        <v/>
      </c>
      <c r="AB939" s="8" t="str">
        <f>IF($L939="","",VLOOKUP($L939,BaseEqptCdF!$C$5:$E$161,3,FALSE))</f>
        <v/>
      </c>
      <c r="AC939" s="7" t="str">
        <f>IF($L939="","",VLOOKUP($L939,BaseEqptCdF!$C$5:$I$161,6,FALSE))</f>
        <v/>
      </c>
      <c r="AD939" s="7" t="str">
        <f>IF($L939="","",VLOOKUP($L939,BaseEqptCdF!$C$5:$I$161,7,FALSE))</f>
        <v/>
      </c>
      <c r="AE939" s="3" t="str">
        <f>IF($L939="","",VLOOKUP($L939,BaseEqptCdF!$C$5:$R$161,16,FALSE)*$AC$3)</f>
        <v/>
      </c>
      <c r="AF939" s="3" t="str">
        <f>IF($L939="","",IF(LEFT($AB939,2)="SD",0,IF(LEFT($AB939,2)="SB",1*52,IF($N939=Prog!$P$17,VLOOKUP($L939,BaseEqptCdF!$C$5:$P$161,14,FALSE)*1*300,VLOOKUP($L939,BaseEqptCdF!$C$5:$P$161,12,FALSE)*0.2*300))))</f>
        <v/>
      </c>
      <c r="AG939" s="6" t="str">
        <f t="shared" si="121"/>
        <v/>
      </c>
      <c r="AH939" s="6">
        <f>IF($U939=Prog!$S$18,YEAR($X939),"")</f>
        <v>1900</v>
      </c>
      <c r="AI939" s="5" t="str">
        <f>IF(OR($AG939="",$U939=Prog!$S$18),"",IF(OR($U939=Prog!$S$17,$U939=Prog!$S$16),YEAR($X939),IF($AG939="ND","ND",$AI$8+$O939)))</f>
        <v/>
      </c>
      <c r="AJ939" s="3" t="str">
        <f t="shared" si="116"/>
        <v/>
      </c>
      <c r="AK939" s="3" t="str">
        <f t="shared" si="115"/>
        <v/>
      </c>
      <c r="AL939" s="3" t="str">
        <f t="shared" si="115"/>
        <v/>
      </c>
      <c r="AM939" s="3" t="str">
        <f t="shared" si="115"/>
        <v/>
      </c>
      <c r="AN939" s="3" t="str">
        <f t="shared" si="115"/>
        <v/>
      </c>
      <c r="AO939" s="2">
        <f t="shared" si="117"/>
        <v>0</v>
      </c>
      <c r="AP939" s="4"/>
      <c r="AQ939" s="3">
        <f>IF(AJ939=1,VLOOKUP($AP939,BaseEqptCdF!$C$5:$R$161,16,FALSE),0)</f>
        <v>0</v>
      </c>
      <c r="AR939" s="3">
        <f>IF(AK939=1,VLOOKUP($AP939,BaseEqptCdF!$C$5:$R$161,16,FALSE),0)</f>
        <v>0</v>
      </c>
      <c r="AS939" s="3">
        <f>IF(AL939=1,VLOOKUP($AP939,BaseEqptCdF!$C$5:$R$161,16,FALSE),0)</f>
        <v>0</v>
      </c>
      <c r="AT939" s="3">
        <f>IF(AM939=1,VLOOKUP($AP939,BaseEqptCdF!$C$5:$R$161,16,FALSE),0)</f>
        <v>0</v>
      </c>
      <c r="AU939" s="3">
        <f>IF(AN939=1,VLOOKUP($AP939,BaseEqptCdF!$C$5:$R$161,16,FALSE),0)</f>
        <v>0</v>
      </c>
      <c r="AV939" s="2">
        <f t="shared" si="118"/>
        <v>0</v>
      </c>
      <c r="AW939" s="3" t="str">
        <f>IF($L939="","",IF(SUM($AJ939:AJ939)=0,$AE939,VLOOKUP($AP939,BaseEqptCdF!$C$5:$R$161,16,FALSE)*$AC$3))</f>
        <v/>
      </c>
      <c r="AX939" s="3" t="str">
        <f>IF($L939="","",IF(SUM($AJ939:AK939)=0,$AE939,VLOOKUP($AP939,BaseEqptCdF!$C$5:$R$161,16,FALSE)*$AC$3))</f>
        <v/>
      </c>
      <c r="AY939" s="3" t="str">
        <f>IF($L939="","",IF(SUM($AJ939:AL939)=0,$AE939,VLOOKUP($AP939,BaseEqptCdF!$C$5:$R$161,16,FALSE)*$AC$3))</f>
        <v/>
      </c>
      <c r="AZ939" s="3" t="str">
        <f>IF($L939="","",IF(SUM($AJ939:AM939)=0,$AE939,VLOOKUP($AP939,BaseEqptCdF!$C$5:$R$161,16,FALSE)*$AC$3))</f>
        <v/>
      </c>
      <c r="BA939" s="3" t="str">
        <f>IF($L939="","",IF(SUM($AJ939:AN939)=0,$AE939,VLOOKUP($AP939,BaseEqptCdF!$C$5:$R$161,16,FALSE)*$AC$3))</f>
        <v/>
      </c>
      <c r="BB939" s="2">
        <f t="shared" si="119"/>
        <v>0</v>
      </c>
      <c r="BC939" s="3" t="str">
        <f>IF($L939="","",IF(SUM($AJ939:AJ939)=0,$AF939,IF(LEFT(VLOOKUP($AP939,BaseEqptCdF!$C$5:$E$161,3,FALSE),2)="SD",0,IF(LEFT(VLOOKUP($AP939,BaseEqptCdF!$C$5:$E$161,3,FALSE),2)="SB",1*52,VLOOKUP($AP939,BaseEqptCdF!$C$5:$S$161,12,FALSE)*0.2*300))))</f>
        <v/>
      </c>
      <c r="BD939" s="3" t="str">
        <f>IF($L939="","",IF(SUM($AJ939:AK939)=0,$AF939,IF(LEFT(VLOOKUP($AP939,BaseEqptCdF!$C$5:$E$161,3,FALSE),2)="SD",0,IF(LEFT(VLOOKUP($AP939,BaseEqptCdF!$C$5:$E$161,3,FALSE),2)="SB",1*52,VLOOKUP($AP939,BaseEqptCdF!$C$5:$S$161,12,FALSE)*0.2*300))))</f>
        <v/>
      </c>
      <c r="BE939" s="3" t="str">
        <f>IF($L939="","",IF(SUM($AJ939:AL939)=0,$AF939,IF(LEFT(VLOOKUP($AP939,BaseEqptCdF!$C$5:$E$161,3,FALSE),2)="SD",0,IF(LEFT(VLOOKUP($AP939,BaseEqptCdF!$C$5:$E$161,3,FALSE),2)="SB",1*52,VLOOKUP($AP939,BaseEqptCdF!$C$5:$S$161,12,FALSE)*0.2*300))))</f>
        <v/>
      </c>
      <c r="BF939" s="3" t="str">
        <f>IF($L939="","",IF(SUM($AJ939:AM939)=0,$AF939,IF(LEFT(VLOOKUP($AP939,BaseEqptCdF!$C$5:$E$161,3,FALSE),2)="SD",0,IF(LEFT(VLOOKUP($AP939,BaseEqptCdF!$C$5:$E$161,3,FALSE),2)="SB",1*52,VLOOKUP($AP939,BaseEqptCdF!$C$5:$S$161,12,FALSE)*0.2*300))))</f>
        <v/>
      </c>
      <c r="BG939" s="3" t="str">
        <f>IF($L939="","",IF(SUM($AJ939:AN939)=0,$AF939,IF(LEFT(VLOOKUP($AP939,BaseEqptCdF!$C$5:$E$161,3,FALSE),2)="SD",0,IF(LEFT(VLOOKUP($AP939,BaseEqptCdF!$C$5:$E$161,3,FALSE),2)="SB",1*52,VLOOKUP($AP939,BaseEqptCdF!$C$5:$S$161,12,FALSE)*0.2*300))))</f>
        <v/>
      </c>
      <c r="BH939" s="2">
        <f t="shared" si="120"/>
        <v>0</v>
      </c>
    </row>
    <row r="940" spans="1:60" x14ac:dyDescent="0.25">
      <c r="A940" s="296" t="str">
        <f t="array" ref="A940">IF($C940="","",INDEX(Prog!$B$8:$D$300,MATCH($C940,nivo1,0),1))</f>
        <v/>
      </c>
      <c r="B940" s="296" t="str">
        <f t="array" ref="B940">IF($C940="","",INDEX(Prog!$B$8:$D$300,MATCH($C940,nivo1,0),2))</f>
        <v/>
      </c>
      <c r="C940" s="273"/>
      <c r="D940" s="267"/>
      <c r="E940" s="273"/>
      <c r="F940" s="273"/>
      <c r="G940" s="273"/>
      <c r="H940" s="273"/>
      <c r="I940" s="273"/>
      <c r="J940" s="273"/>
      <c r="K940" s="274"/>
      <c r="L940" s="273"/>
      <c r="M940" s="273"/>
      <c r="N940" s="273"/>
      <c r="O940" s="275"/>
      <c r="P940" s="273"/>
      <c r="Q940" s="273"/>
      <c r="R940" s="273"/>
      <c r="S940" s="273"/>
      <c r="T940" s="276"/>
      <c r="U940" s="276"/>
      <c r="V940" s="276"/>
      <c r="W940" s="276"/>
      <c r="X940" s="277"/>
      <c r="Y940" s="278"/>
      <c r="AA940" s="8" t="str">
        <f>IF($L940="","",VLOOKUP($L940,BaseEqptCdF!$C$5:$E$161,2,FALSE))</f>
        <v/>
      </c>
      <c r="AB940" s="8" t="str">
        <f>IF($L940="","",VLOOKUP($L940,BaseEqptCdF!$C$5:$E$161,3,FALSE))</f>
        <v/>
      </c>
      <c r="AC940" s="7" t="str">
        <f>IF($L940="","",VLOOKUP($L940,BaseEqptCdF!$C$5:$I$161,6,FALSE))</f>
        <v/>
      </c>
      <c r="AD940" s="7" t="str">
        <f>IF($L940="","",VLOOKUP($L940,BaseEqptCdF!$C$5:$I$161,7,FALSE))</f>
        <v/>
      </c>
      <c r="AE940" s="3" t="str">
        <f>IF($L940="","",VLOOKUP($L940,BaseEqptCdF!$C$5:$R$161,16,FALSE)*$AC$3)</f>
        <v/>
      </c>
      <c r="AF940" s="3" t="str">
        <f>IF($L940="","",IF(LEFT($AB940,2)="SD",0,IF(LEFT($AB940,2)="SB",1*52,IF($N940=Prog!$P$17,VLOOKUP($L940,BaseEqptCdF!$C$5:$P$161,14,FALSE)*1*300,VLOOKUP($L940,BaseEqptCdF!$C$5:$P$161,12,FALSE)*0.2*300))))</f>
        <v/>
      </c>
      <c r="AG940" s="6" t="str">
        <f t="shared" si="121"/>
        <v/>
      </c>
      <c r="AH940" s="6">
        <f>IF($U940=Prog!$S$18,YEAR($X940),"")</f>
        <v>1900</v>
      </c>
      <c r="AI940" s="5" t="str">
        <f>IF(OR($AG940="",$U940=Prog!$S$18),"",IF(OR($U940=Prog!$S$17,$U940=Prog!$S$16),YEAR($X940),IF($AG940="ND","ND",$AI$8+$O940)))</f>
        <v/>
      </c>
      <c r="AJ940" s="3" t="str">
        <f t="shared" si="116"/>
        <v/>
      </c>
      <c r="AK940" s="3" t="str">
        <f t="shared" si="115"/>
        <v/>
      </c>
      <c r="AL940" s="3" t="str">
        <f t="shared" si="115"/>
        <v/>
      </c>
      <c r="AM940" s="3" t="str">
        <f t="shared" si="115"/>
        <v/>
      </c>
      <c r="AN940" s="3" t="str">
        <f t="shared" si="115"/>
        <v/>
      </c>
      <c r="AO940" s="2">
        <f t="shared" si="117"/>
        <v>0</v>
      </c>
      <c r="AP940" s="4"/>
      <c r="AQ940" s="3">
        <f>IF(AJ940=1,VLOOKUP($AP940,BaseEqptCdF!$C$5:$R$161,16,FALSE),0)</f>
        <v>0</v>
      </c>
      <c r="AR940" s="3">
        <f>IF(AK940=1,VLOOKUP($AP940,BaseEqptCdF!$C$5:$R$161,16,FALSE),0)</f>
        <v>0</v>
      </c>
      <c r="AS940" s="3">
        <f>IF(AL940=1,VLOOKUP($AP940,BaseEqptCdF!$C$5:$R$161,16,FALSE),0)</f>
        <v>0</v>
      </c>
      <c r="AT940" s="3">
        <f>IF(AM940=1,VLOOKUP($AP940,BaseEqptCdF!$C$5:$R$161,16,FALSE),0)</f>
        <v>0</v>
      </c>
      <c r="AU940" s="3">
        <f>IF(AN940=1,VLOOKUP($AP940,BaseEqptCdF!$C$5:$R$161,16,FALSE),0)</f>
        <v>0</v>
      </c>
      <c r="AV940" s="2">
        <f t="shared" si="118"/>
        <v>0</v>
      </c>
      <c r="AW940" s="3" t="str">
        <f>IF($L940="","",IF(SUM($AJ940:AJ940)=0,$AE940,VLOOKUP($AP940,BaseEqptCdF!$C$5:$R$161,16,FALSE)*$AC$3))</f>
        <v/>
      </c>
      <c r="AX940" s="3" t="str">
        <f>IF($L940="","",IF(SUM($AJ940:AK940)=0,$AE940,VLOOKUP($AP940,BaseEqptCdF!$C$5:$R$161,16,FALSE)*$AC$3))</f>
        <v/>
      </c>
      <c r="AY940" s="3" t="str">
        <f>IF($L940="","",IF(SUM($AJ940:AL940)=0,$AE940,VLOOKUP($AP940,BaseEqptCdF!$C$5:$R$161,16,FALSE)*$AC$3))</f>
        <v/>
      </c>
      <c r="AZ940" s="3" t="str">
        <f>IF($L940="","",IF(SUM($AJ940:AM940)=0,$AE940,VLOOKUP($AP940,BaseEqptCdF!$C$5:$R$161,16,FALSE)*$AC$3))</f>
        <v/>
      </c>
      <c r="BA940" s="3" t="str">
        <f>IF($L940="","",IF(SUM($AJ940:AN940)=0,$AE940,VLOOKUP($AP940,BaseEqptCdF!$C$5:$R$161,16,FALSE)*$AC$3))</f>
        <v/>
      </c>
      <c r="BB940" s="2">
        <f t="shared" si="119"/>
        <v>0</v>
      </c>
      <c r="BC940" s="3" t="str">
        <f>IF($L940="","",IF(SUM($AJ940:AJ940)=0,$AF940,IF(LEFT(VLOOKUP($AP940,BaseEqptCdF!$C$5:$E$161,3,FALSE),2)="SD",0,IF(LEFT(VLOOKUP($AP940,BaseEqptCdF!$C$5:$E$161,3,FALSE),2)="SB",1*52,VLOOKUP($AP940,BaseEqptCdF!$C$5:$S$161,12,FALSE)*0.2*300))))</f>
        <v/>
      </c>
      <c r="BD940" s="3" t="str">
        <f>IF($L940="","",IF(SUM($AJ940:AK940)=0,$AF940,IF(LEFT(VLOOKUP($AP940,BaseEqptCdF!$C$5:$E$161,3,FALSE),2)="SD",0,IF(LEFT(VLOOKUP($AP940,BaseEqptCdF!$C$5:$E$161,3,FALSE),2)="SB",1*52,VLOOKUP($AP940,BaseEqptCdF!$C$5:$S$161,12,FALSE)*0.2*300))))</f>
        <v/>
      </c>
      <c r="BE940" s="3" t="str">
        <f>IF($L940="","",IF(SUM($AJ940:AL940)=0,$AF940,IF(LEFT(VLOOKUP($AP940,BaseEqptCdF!$C$5:$E$161,3,FALSE),2)="SD",0,IF(LEFT(VLOOKUP($AP940,BaseEqptCdF!$C$5:$E$161,3,FALSE),2)="SB",1*52,VLOOKUP($AP940,BaseEqptCdF!$C$5:$S$161,12,FALSE)*0.2*300))))</f>
        <v/>
      </c>
      <c r="BF940" s="3" t="str">
        <f>IF($L940="","",IF(SUM($AJ940:AM940)=0,$AF940,IF(LEFT(VLOOKUP($AP940,BaseEqptCdF!$C$5:$E$161,3,FALSE),2)="SD",0,IF(LEFT(VLOOKUP($AP940,BaseEqptCdF!$C$5:$E$161,3,FALSE),2)="SB",1*52,VLOOKUP($AP940,BaseEqptCdF!$C$5:$S$161,12,FALSE)*0.2*300))))</f>
        <v/>
      </c>
      <c r="BG940" s="3" t="str">
        <f>IF($L940="","",IF(SUM($AJ940:AN940)=0,$AF940,IF(LEFT(VLOOKUP($AP940,BaseEqptCdF!$C$5:$E$161,3,FALSE),2)="SD",0,IF(LEFT(VLOOKUP($AP940,BaseEqptCdF!$C$5:$E$161,3,FALSE),2)="SB",1*52,VLOOKUP($AP940,BaseEqptCdF!$C$5:$S$161,12,FALSE)*0.2*300))))</f>
        <v/>
      </c>
      <c r="BH940" s="2">
        <f t="shared" si="120"/>
        <v>0</v>
      </c>
    </row>
    <row r="941" spans="1:60" x14ac:dyDescent="0.25">
      <c r="A941" s="296" t="str">
        <f t="array" ref="A941">IF($C941="","",INDEX(Prog!$B$8:$D$300,MATCH($C941,nivo1,0),1))</f>
        <v/>
      </c>
      <c r="B941" s="296" t="str">
        <f t="array" ref="B941">IF($C941="","",INDEX(Prog!$B$8:$D$300,MATCH($C941,nivo1,0),2))</f>
        <v/>
      </c>
      <c r="C941" s="273"/>
      <c r="D941" s="267"/>
      <c r="E941" s="273"/>
      <c r="F941" s="273"/>
      <c r="G941" s="273"/>
      <c r="H941" s="273"/>
      <c r="I941" s="273"/>
      <c r="J941" s="273"/>
      <c r="K941" s="274"/>
      <c r="L941" s="273"/>
      <c r="M941" s="273"/>
      <c r="N941" s="273"/>
      <c r="O941" s="275"/>
      <c r="P941" s="273"/>
      <c r="Q941" s="273"/>
      <c r="R941" s="273"/>
      <c r="S941" s="273"/>
      <c r="T941" s="276"/>
      <c r="U941" s="276"/>
      <c r="V941" s="276"/>
      <c r="W941" s="276"/>
      <c r="X941" s="277"/>
      <c r="Y941" s="278"/>
      <c r="AA941" s="8" t="str">
        <f>IF($L941="","",VLOOKUP($L941,BaseEqptCdF!$C$5:$E$161,2,FALSE))</f>
        <v/>
      </c>
      <c r="AB941" s="8" t="str">
        <f>IF($L941="","",VLOOKUP($L941,BaseEqptCdF!$C$5:$E$161,3,FALSE))</f>
        <v/>
      </c>
      <c r="AC941" s="7" t="str">
        <f>IF($L941="","",VLOOKUP($L941,BaseEqptCdF!$C$5:$I$161,6,FALSE))</f>
        <v/>
      </c>
      <c r="AD941" s="7" t="str">
        <f>IF($L941="","",VLOOKUP($L941,BaseEqptCdF!$C$5:$I$161,7,FALSE))</f>
        <v/>
      </c>
      <c r="AE941" s="3" t="str">
        <f>IF($L941="","",VLOOKUP($L941,BaseEqptCdF!$C$5:$R$161,16,FALSE)*$AC$3)</f>
        <v/>
      </c>
      <c r="AF941" s="3" t="str">
        <f>IF($L941="","",IF(LEFT($AB941,2)="SD",0,IF(LEFT($AB941,2)="SB",1*52,IF($N941=Prog!$P$17,VLOOKUP($L941,BaseEqptCdF!$C$5:$P$161,14,FALSE)*1*300,VLOOKUP($L941,BaseEqptCdF!$C$5:$P$161,12,FALSE)*0.2*300))))</f>
        <v/>
      </c>
      <c r="AG941" s="6" t="str">
        <f t="shared" si="121"/>
        <v/>
      </c>
      <c r="AH941" s="6">
        <f>IF($U941=Prog!$S$18,YEAR($X941),"")</f>
        <v>1900</v>
      </c>
      <c r="AI941" s="5" t="str">
        <f>IF(OR($AG941="",$U941=Prog!$S$18),"",IF(OR($U941=Prog!$S$17,$U941=Prog!$S$16),YEAR($X941),IF($AG941="ND","ND",$AI$8+$O941)))</f>
        <v/>
      </c>
      <c r="AJ941" s="3" t="str">
        <f t="shared" si="116"/>
        <v/>
      </c>
      <c r="AK941" s="3" t="str">
        <f t="shared" si="115"/>
        <v/>
      </c>
      <c r="AL941" s="3" t="str">
        <f t="shared" si="115"/>
        <v/>
      </c>
      <c r="AM941" s="3" t="str">
        <f t="shared" si="115"/>
        <v/>
      </c>
      <c r="AN941" s="3" t="str">
        <f t="shared" si="115"/>
        <v/>
      </c>
      <c r="AO941" s="2">
        <f t="shared" si="117"/>
        <v>0</v>
      </c>
      <c r="AP941" s="4"/>
      <c r="AQ941" s="3">
        <f>IF(AJ941=1,VLOOKUP($AP941,BaseEqptCdF!$C$5:$R$161,16,FALSE),0)</f>
        <v>0</v>
      </c>
      <c r="AR941" s="3">
        <f>IF(AK941=1,VLOOKUP($AP941,BaseEqptCdF!$C$5:$R$161,16,FALSE),0)</f>
        <v>0</v>
      </c>
      <c r="AS941" s="3">
        <f>IF(AL941=1,VLOOKUP($AP941,BaseEqptCdF!$C$5:$R$161,16,FALSE),0)</f>
        <v>0</v>
      </c>
      <c r="AT941" s="3">
        <f>IF(AM941=1,VLOOKUP($AP941,BaseEqptCdF!$C$5:$R$161,16,FALSE),0)</f>
        <v>0</v>
      </c>
      <c r="AU941" s="3">
        <f>IF(AN941=1,VLOOKUP($AP941,BaseEqptCdF!$C$5:$R$161,16,FALSE),0)</f>
        <v>0</v>
      </c>
      <c r="AV941" s="2">
        <f t="shared" si="118"/>
        <v>0</v>
      </c>
      <c r="AW941" s="3" t="str">
        <f>IF($L941="","",IF(SUM($AJ941:AJ941)=0,$AE941,VLOOKUP($AP941,BaseEqptCdF!$C$5:$R$161,16,FALSE)*$AC$3))</f>
        <v/>
      </c>
      <c r="AX941" s="3" t="str">
        <f>IF($L941="","",IF(SUM($AJ941:AK941)=0,$AE941,VLOOKUP($AP941,BaseEqptCdF!$C$5:$R$161,16,FALSE)*$AC$3))</f>
        <v/>
      </c>
      <c r="AY941" s="3" t="str">
        <f>IF($L941="","",IF(SUM($AJ941:AL941)=0,$AE941,VLOOKUP($AP941,BaseEqptCdF!$C$5:$R$161,16,FALSE)*$AC$3))</f>
        <v/>
      </c>
      <c r="AZ941" s="3" t="str">
        <f>IF($L941="","",IF(SUM($AJ941:AM941)=0,$AE941,VLOOKUP($AP941,BaseEqptCdF!$C$5:$R$161,16,FALSE)*$AC$3))</f>
        <v/>
      </c>
      <c r="BA941" s="3" t="str">
        <f>IF($L941="","",IF(SUM($AJ941:AN941)=0,$AE941,VLOOKUP($AP941,BaseEqptCdF!$C$5:$R$161,16,FALSE)*$AC$3))</f>
        <v/>
      </c>
      <c r="BB941" s="2">
        <f t="shared" si="119"/>
        <v>0</v>
      </c>
      <c r="BC941" s="3" t="str">
        <f>IF($L941="","",IF(SUM($AJ941:AJ941)=0,$AF941,IF(LEFT(VLOOKUP($AP941,BaseEqptCdF!$C$5:$E$161,3,FALSE),2)="SD",0,IF(LEFT(VLOOKUP($AP941,BaseEqptCdF!$C$5:$E$161,3,FALSE),2)="SB",1*52,VLOOKUP($AP941,BaseEqptCdF!$C$5:$S$161,12,FALSE)*0.2*300))))</f>
        <v/>
      </c>
      <c r="BD941" s="3" t="str">
        <f>IF($L941="","",IF(SUM($AJ941:AK941)=0,$AF941,IF(LEFT(VLOOKUP($AP941,BaseEqptCdF!$C$5:$E$161,3,FALSE),2)="SD",0,IF(LEFT(VLOOKUP($AP941,BaseEqptCdF!$C$5:$E$161,3,FALSE),2)="SB",1*52,VLOOKUP($AP941,BaseEqptCdF!$C$5:$S$161,12,FALSE)*0.2*300))))</f>
        <v/>
      </c>
      <c r="BE941" s="3" t="str">
        <f>IF($L941="","",IF(SUM($AJ941:AL941)=0,$AF941,IF(LEFT(VLOOKUP($AP941,BaseEqptCdF!$C$5:$E$161,3,FALSE),2)="SD",0,IF(LEFT(VLOOKUP($AP941,BaseEqptCdF!$C$5:$E$161,3,FALSE),2)="SB",1*52,VLOOKUP($AP941,BaseEqptCdF!$C$5:$S$161,12,FALSE)*0.2*300))))</f>
        <v/>
      </c>
      <c r="BF941" s="3" t="str">
        <f>IF($L941="","",IF(SUM($AJ941:AM941)=0,$AF941,IF(LEFT(VLOOKUP($AP941,BaseEqptCdF!$C$5:$E$161,3,FALSE),2)="SD",0,IF(LEFT(VLOOKUP($AP941,BaseEqptCdF!$C$5:$E$161,3,FALSE),2)="SB",1*52,VLOOKUP($AP941,BaseEqptCdF!$C$5:$S$161,12,FALSE)*0.2*300))))</f>
        <v/>
      </c>
      <c r="BG941" s="3" t="str">
        <f>IF($L941="","",IF(SUM($AJ941:AN941)=0,$AF941,IF(LEFT(VLOOKUP($AP941,BaseEqptCdF!$C$5:$E$161,3,FALSE),2)="SD",0,IF(LEFT(VLOOKUP($AP941,BaseEqptCdF!$C$5:$E$161,3,FALSE),2)="SB",1*52,VLOOKUP($AP941,BaseEqptCdF!$C$5:$S$161,12,FALSE)*0.2*300))))</f>
        <v/>
      </c>
      <c r="BH941" s="2">
        <f t="shared" si="120"/>
        <v>0</v>
      </c>
    </row>
    <row r="942" spans="1:60" x14ac:dyDescent="0.25">
      <c r="A942" s="296" t="str">
        <f t="array" ref="A942">IF($C942="","",INDEX(Prog!$B$8:$D$300,MATCH($C942,nivo1,0),1))</f>
        <v/>
      </c>
      <c r="B942" s="296" t="str">
        <f t="array" ref="B942">IF($C942="","",INDEX(Prog!$B$8:$D$300,MATCH($C942,nivo1,0),2))</f>
        <v/>
      </c>
      <c r="C942" s="273"/>
      <c r="D942" s="267"/>
      <c r="E942" s="273"/>
      <c r="F942" s="273"/>
      <c r="G942" s="273"/>
      <c r="H942" s="273"/>
      <c r="I942" s="273"/>
      <c r="J942" s="273"/>
      <c r="K942" s="274"/>
      <c r="L942" s="273"/>
      <c r="M942" s="273"/>
      <c r="N942" s="273"/>
      <c r="O942" s="275"/>
      <c r="P942" s="273"/>
      <c r="Q942" s="273"/>
      <c r="R942" s="273"/>
      <c r="S942" s="273"/>
      <c r="T942" s="276"/>
      <c r="U942" s="276"/>
      <c r="V942" s="276"/>
      <c r="W942" s="276"/>
      <c r="X942" s="277"/>
      <c r="Y942" s="278"/>
      <c r="AA942" s="8" t="str">
        <f>IF($L942="","",VLOOKUP($L942,BaseEqptCdF!$C$5:$E$161,2,FALSE))</f>
        <v/>
      </c>
      <c r="AB942" s="8" t="str">
        <f>IF($L942="","",VLOOKUP($L942,BaseEqptCdF!$C$5:$E$161,3,FALSE))</f>
        <v/>
      </c>
      <c r="AC942" s="7" t="str">
        <f>IF($L942="","",VLOOKUP($L942,BaseEqptCdF!$C$5:$I$161,6,FALSE))</f>
        <v/>
      </c>
      <c r="AD942" s="7" t="str">
        <f>IF($L942="","",VLOOKUP($L942,BaseEqptCdF!$C$5:$I$161,7,FALSE))</f>
        <v/>
      </c>
      <c r="AE942" s="3" t="str">
        <f>IF($L942="","",VLOOKUP($L942,BaseEqptCdF!$C$5:$R$161,16,FALSE)*$AC$3)</f>
        <v/>
      </c>
      <c r="AF942" s="3" t="str">
        <f>IF($L942="","",IF(LEFT($AB942,2)="SD",0,IF(LEFT($AB942,2)="SB",1*52,IF($N942=Prog!$P$17,VLOOKUP($L942,BaseEqptCdF!$C$5:$P$161,14,FALSE)*1*300,VLOOKUP($L942,BaseEqptCdF!$C$5:$P$161,12,FALSE)*0.2*300))))</f>
        <v/>
      </c>
      <c r="AG942" s="6" t="str">
        <f t="shared" si="121"/>
        <v/>
      </c>
      <c r="AH942" s="6">
        <f>IF($U942=Prog!$S$18,YEAR($X942),"")</f>
        <v>1900</v>
      </c>
      <c r="AI942" s="5" t="str">
        <f>IF(OR($AG942="",$U942=Prog!$S$18),"",IF(OR($U942=Prog!$S$17,$U942=Prog!$S$16),YEAR($X942),IF($AG942="ND","ND",$AI$8+$O942)))</f>
        <v/>
      </c>
      <c r="AJ942" s="3" t="str">
        <f t="shared" si="116"/>
        <v/>
      </c>
      <c r="AK942" s="3" t="str">
        <f t="shared" si="115"/>
        <v/>
      </c>
      <c r="AL942" s="3" t="str">
        <f t="shared" si="115"/>
        <v/>
      </c>
      <c r="AM942" s="3" t="str">
        <f t="shared" si="115"/>
        <v/>
      </c>
      <c r="AN942" s="3" t="str">
        <f t="shared" si="115"/>
        <v/>
      </c>
      <c r="AO942" s="2">
        <f t="shared" si="117"/>
        <v>0</v>
      </c>
      <c r="AP942" s="4"/>
      <c r="AQ942" s="3">
        <f>IF(AJ942=1,VLOOKUP($AP942,BaseEqptCdF!$C$5:$R$161,16,FALSE),0)</f>
        <v>0</v>
      </c>
      <c r="AR942" s="3">
        <f>IF(AK942=1,VLOOKUP($AP942,BaseEqptCdF!$C$5:$R$161,16,FALSE),0)</f>
        <v>0</v>
      </c>
      <c r="AS942" s="3">
        <f>IF(AL942=1,VLOOKUP($AP942,BaseEqptCdF!$C$5:$R$161,16,FALSE),0)</f>
        <v>0</v>
      </c>
      <c r="AT942" s="3">
        <f>IF(AM942=1,VLOOKUP($AP942,BaseEqptCdF!$C$5:$R$161,16,FALSE),0)</f>
        <v>0</v>
      </c>
      <c r="AU942" s="3">
        <f>IF(AN942=1,VLOOKUP($AP942,BaseEqptCdF!$C$5:$R$161,16,FALSE),0)</f>
        <v>0</v>
      </c>
      <c r="AV942" s="2">
        <f t="shared" si="118"/>
        <v>0</v>
      </c>
      <c r="AW942" s="3" t="str">
        <f>IF($L942="","",IF(SUM($AJ942:AJ942)=0,$AE942,VLOOKUP($AP942,BaseEqptCdF!$C$5:$R$161,16,FALSE)*$AC$3))</f>
        <v/>
      </c>
      <c r="AX942" s="3" t="str">
        <f>IF($L942="","",IF(SUM($AJ942:AK942)=0,$AE942,VLOOKUP($AP942,BaseEqptCdF!$C$5:$R$161,16,FALSE)*$AC$3))</f>
        <v/>
      </c>
      <c r="AY942" s="3" t="str">
        <f>IF($L942="","",IF(SUM($AJ942:AL942)=0,$AE942,VLOOKUP($AP942,BaseEqptCdF!$C$5:$R$161,16,FALSE)*$AC$3))</f>
        <v/>
      </c>
      <c r="AZ942" s="3" t="str">
        <f>IF($L942="","",IF(SUM($AJ942:AM942)=0,$AE942,VLOOKUP($AP942,BaseEqptCdF!$C$5:$R$161,16,FALSE)*$AC$3))</f>
        <v/>
      </c>
      <c r="BA942" s="3" t="str">
        <f>IF($L942="","",IF(SUM($AJ942:AN942)=0,$AE942,VLOOKUP($AP942,BaseEqptCdF!$C$5:$R$161,16,FALSE)*$AC$3))</f>
        <v/>
      </c>
      <c r="BB942" s="2">
        <f t="shared" si="119"/>
        <v>0</v>
      </c>
      <c r="BC942" s="3" t="str">
        <f>IF($L942="","",IF(SUM($AJ942:AJ942)=0,$AF942,IF(LEFT(VLOOKUP($AP942,BaseEqptCdF!$C$5:$E$161,3,FALSE),2)="SD",0,IF(LEFT(VLOOKUP($AP942,BaseEqptCdF!$C$5:$E$161,3,FALSE),2)="SB",1*52,VLOOKUP($AP942,BaseEqptCdF!$C$5:$S$161,12,FALSE)*0.2*300))))</f>
        <v/>
      </c>
      <c r="BD942" s="3" t="str">
        <f>IF($L942="","",IF(SUM($AJ942:AK942)=0,$AF942,IF(LEFT(VLOOKUP($AP942,BaseEqptCdF!$C$5:$E$161,3,FALSE),2)="SD",0,IF(LEFT(VLOOKUP($AP942,BaseEqptCdF!$C$5:$E$161,3,FALSE),2)="SB",1*52,VLOOKUP($AP942,BaseEqptCdF!$C$5:$S$161,12,FALSE)*0.2*300))))</f>
        <v/>
      </c>
      <c r="BE942" s="3" t="str">
        <f>IF($L942="","",IF(SUM($AJ942:AL942)=0,$AF942,IF(LEFT(VLOOKUP($AP942,BaseEqptCdF!$C$5:$E$161,3,FALSE),2)="SD",0,IF(LEFT(VLOOKUP($AP942,BaseEqptCdF!$C$5:$E$161,3,FALSE),2)="SB",1*52,VLOOKUP($AP942,BaseEqptCdF!$C$5:$S$161,12,FALSE)*0.2*300))))</f>
        <v/>
      </c>
      <c r="BF942" s="3" t="str">
        <f>IF($L942="","",IF(SUM($AJ942:AM942)=0,$AF942,IF(LEFT(VLOOKUP($AP942,BaseEqptCdF!$C$5:$E$161,3,FALSE),2)="SD",0,IF(LEFT(VLOOKUP($AP942,BaseEqptCdF!$C$5:$E$161,3,FALSE),2)="SB",1*52,VLOOKUP($AP942,BaseEqptCdF!$C$5:$S$161,12,FALSE)*0.2*300))))</f>
        <v/>
      </c>
      <c r="BG942" s="3" t="str">
        <f>IF($L942="","",IF(SUM($AJ942:AN942)=0,$AF942,IF(LEFT(VLOOKUP($AP942,BaseEqptCdF!$C$5:$E$161,3,FALSE),2)="SD",0,IF(LEFT(VLOOKUP($AP942,BaseEqptCdF!$C$5:$E$161,3,FALSE),2)="SB",1*52,VLOOKUP($AP942,BaseEqptCdF!$C$5:$S$161,12,FALSE)*0.2*300))))</f>
        <v/>
      </c>
      <c r="BH942" s="2">
        <f t="shared" si="120"/>
        <v>0</v>
      </c>
    </row>
    <row r="943" spans="1:60" x14ac:dyDescent="0.25">
      <c r="A943" s="296" t="str">
        <f t="array" ref="A943">IF($C943="","",INDEX(Prog!$B$8:$D$300,MATCH($C943,nivo1,0),1))</f>
        <v/>
      </c>
      <c r="B943" s="296" t="str">
        <f t="array" ref="B943">IF($C943="","",INDEX(Prog!$B$8:$D$300,MATCH($C943,nivo1,0),2))</f>
        <v/>
      </c>
      <c r="C943" s="273"/>
      <c r="D943" s="267"/>
      <c r="E943" s="273"/>
      <c r="F943" s="273"/>
      <c r="G943" s="273"/>
      <c r="H943" s="273"/>
      <c r="I943" s="273"/>
      <c r="J943" s="273"/>
      <c r="K943" s="274"/>
      <c r="L943" s="273"/>
      <c r="M943" s="273"/>
      <c r="N943" s="273"/>
      <c r="O943" s="275"/>
      <c r="P943" s="273"/>
      <c r="Q943" s="273"/>
      <c r="R943" s="273"/>
      <c r="S943" s="273"/>
      <c r="T943" s="276"/>
      <c r="U943" s="276"/>
      <c r="V943" s="276"/>
      <c r="W943" s="276"/>
      <c r="X943" s="277"/>
      <c r="Y943" s="278"/>
      <c r="AA943" s="8" t="str">
        <f>IF($L943="","",VLOOKUP($L943,BaseEqptCdF!$C$5:$E$161,2,FALSE))</f>
        <v/>
      </c>
      <c r="AB943" s="8" t="str">
        <f>IF($L943="","",VLOOKUP($L943,BaseEqptCdF!$C$5:$E$161,3,FALSE))</f>
        <v/>
      </c>
      <c r="AC943" s="7" t="str">
        <f>IF($L943="","",VLOOKUP($L943,BaseEqptCdF!$C$5:$I$161,6,FALSE))</f>
        <v/>
      </c>
      <c r="AD943" s="7" t="str">
        <f>IF($L943="","",VLOOKUP($L943,BaseEqptCdF!$C$5:$I$161,7,FALSE))</f>
        <v/>
      </c>
      <c r="AE943" s="3" t="str">
        <f>IF($L943="","",VLOOKUP($L943,BaseEqptCdF!$C$5:$R$161,16,FALSE)*$AC$3)</f>
        <v/>
      </c>
      <c r="AF943" s="3" t="str">
        <f>IF($L943="","",IF(LEFT($AB943,2)="SD",0,IF(LEFT($AB943,2)="SB",1*52,IF($N943=Prog!$P$17,VLOOKUP($L943,BaseEqptCdF!$C$5:$P$161,14,FALSE)*1*300,VLOOKUP($L943,BaseEqptCdF!$C$5:$P$161,12,FALSE)*0.2*300))))</f>
        <v/>
      </c>
      <c r="AG943" s="6" t="str">
        <f t="shared" si="121"/>
        <v/>
      </c>
      <c r="AH943" s="6">
        <f>IF($U943=Prog!$S$18,YEAR($X943),"")</f>
        <v>1900</v>
      </c>
      <c r="AI943" s="5" t="str">
        <f>IF(OR($AG943="",$U943=Prog!$S$18),"",IF(OR($U943=Prog!$S$17,$U943=Prog!$S$16),YEAR($X943),IF($AG943="ND","ND",$AI$8+$O943)))</f>
        <v/>
      </c>
      <c r="AJ943" s="3" t="str">
        <f t="shared" si="116"/>
        <v/>
      </c>
      <c r="AK943" s="3" t="str">
        <f t="shared" si="115"/>
        <v/>
      </c>
      <c r="AL943" s="3" t="str">
        <f t="shared" si="115"/>
        <v/>
      </c>
      <c r="AM943" s="3" t="str">
        <f t="shared" si="115"/>
        <v/>
      </c>
      <c r="AN943" s="3" t="str">
        <f t="shared" si="115"/>
        <v/>
      </c>
      <c r="AO943" s="2">
        <f t="shared" si="117"/>
        <v>0</v>
      </c>
      <c r="AP943" s="4"/>
      <c r="AQ943" s="3">
        <f>IF(AJ943=1,VLOOKUP($AP943,BaseEqptCdF!$C$5:$R$161,16,FALSE),0)</f>
        <v>0</v>
      </c>
      <c r="AR943" s="3">
        <f>IF(AK943=1,VLOOKUP($AP943,BaseEqptCdF!$C$5:$R$161,16,FALSE),0)</f>
        <v>0</v>
      </c>
      <c r="AS943" s="3">
        <f>IF(AL943=1,VLOOKUP($AP943,BaseEqptCdF!$C$5:$R$161,16,FALSE),0)</f>
        <v>0</v>
      </c>
      <c r="AT943" s="3">
        <f>IF(AM943=1,VLOOKUP($AP943,BaseEqptCdF!$C$5:$R$161,16,FALSE),0)</f>
        <v>0</v>
      </c>
      <c r="AU943" s="3">
        <f>IF(AN943=1,VLOOKUP($AP943,BaseEqptCdF!$C$5:$R$161,16,FALSE),0)</f>
        <v>0</v>
      </c>
      <c r="AV943" s="2">
        <f t="shared" si="118"/>
        <v>0</v>
      </c>
      <c r="AW943" s="3" t="str">
        <f>IF($L943="","",IF(SUM($AJ943:AJ943)=0,$AE943,VLOOKUP($AP943,BaseEqptCdF!$C$5:$R$161,16,FALSE)*$AC$3))</f>
        <v/>
      </c>
      <c r="AX943" s="3" t="str">
        <f>IF($L943="","",IF(SUM($AJ943:AK943)=0,$AE943,VLOOKUP($AP943,BaseEqptCdF!$C$5:$R$161,16,FALSE)*$AC$3))</f>
        <v/>
      </c>
      <c r="AY943" s="3" t="str">
        <f>IF($L943="","",IF(SUM($AJ943:AL943)=0,$AE943,VLOOKUP($AP943,BaseEqptCdF!$C$5:$R$161,16,FALSE)*$AC$3))</f>
        <v/>
      </c>
      <c r="AZ943" s="3" t="str">
        <f>IF($L943="","",IF(SUM($AJ943:AM943)=0,$AE943,VLOOKUP($AP943,BaseEqptCdF!$C$5:$R$161,16,FALSE)*$AC$3))</f>
        <v/>
      </c>
      <c r="BA943" s="3" t="str">
        <f>IF($L943="","",IF(SUM($AJ943:AN943)=0,$AE943,VLOOKUP($AP943,BaseEqptCdF!$C$5:$R$161,16,FALSE)*$AC$3))</f>
        <v/>
      </c>
      <c r="BB943" s="2">
        <f t="shared" si="119"/>
        <v>0</v>
      </c>
      <c r="BC943" s="3" t="str">
        <f>IF($L943="","",IF(SUM($AJ943:AJ943)=0,$AF943,IF(LEFT(VLOOKUP($AP943,BaseEqptCdF!$C$5:$E$161,3,FALSE),2)="SD",0,IF(LEFT(VLOOKUP($AP943,BaseEqptCdF!$C$5:$E$161,3,FALSE),2)="SB",1*52,VLOOKUP($AP943,BaseEqptCdF!$C$5:$S$161,12,FALSE)*0.2*300))))</f>
        <v/>
      </c>
      <c r="BD943" s="3" t="str">
        <f>IF($L943="","",IF(SUM($AJ943:AK943)=0,$AF943,IF(LEFT(VLOOKUP($AP943,BaseEqptCdF!$C$5:$E$161,3,FALSE),2)="SD",0,IF(LEFT(VLOOKUP($AP943,BaseEqptCdF!$C$5:$E$161,3,FALSE),2)="SB",1*52,VLOOKUP($AP943,BaseEqptCdF!$C$5:$S$161,12,FALSE)*0.2*300))))</f>
        <v/>
      </c>
      <c r="BE943" s="3" t="str">
        <f>IF($L943="","",IF(SUM($AJ943:AL943)=0,$AF943,IF(LEFT(VLOOKUP($AP943,BaseEqptCdF!$C$5:$E$161,3,FALSE),2)="SD",0,IF(LEFT(VLOOKUP($AP943,BaseEqptCdF!$C$5:$E$161,3,FALSE),2)="SB",1*52,VLOOKUP($AP943,BaseEqptCdF!$C$5:$S$161,12,FALSE)*0.2*300))))</f>
        <v/>
      </c>
      <c r="BF943" s="3" t="str">
        <f>IF($L943="","",IF(SUM($AJ943:AM943)=0,$AF943,IF(LEFT(VLOOKUP($AP943,BaseEqptCdF!$C$5:$E$161,3,FALSE),2)="SD",0,IF(LEFT(VLOOKUP($AP943,BaseEqptCdF!$C$5:$E$161,3,FALSE),2)="SB",1*52,VLOOKUP($AP943,BaseEqptCdF!$C$5:$S$161,12,FALSE)*0.2*300))))</f>
        <v/>
      </c>
      <c r="BG943" s="3" t="str">
        <f>IF($L943="","",IF(SUM($AJ943:AN943)=0,$AF943,IF(LEFT(VLOOKUP($AP943,BaseEqptCdF!$C$5:$E$161,3,FALSE),2)="SD",0,IF(LEFT(VLOOKUP($AP943,BaseEqptCdF!$C$5:$E$161,3,FALSE),2)="SB",1*52,VLOOKUP($AP943,BaseEqptCdF!$C$5:$S$161,12,FALSE)*0.2*300))))</f>
        <v/>
      </c>
      <c r="BH943" s="2">
        <f t="shared" si="120"/>
        <v>0</v>
      </c>
    </row>
    <row r="944" spans="1:60" x14ac:dyDescent="0.25">
      <c r="A944" s="296" t="str">
        <f t="array" ref="A944">IF($C944="","",INDEX(Prog!$B$8:$D$300,MATCH($C944,nivo1,0),1))</f>
        <v/>
      </c>
      <c r="B944" s="296" t="str">
        <f t="array" ref="B944">IF($C944="","",INDEX(Prog!$B$8:$D$300,MATCH($C944,nivo1,0),2))</f>
        <v/>
      </c>
      <c r="C944" s="273"/>
      <c r="D944" s="267"/>
      <c r="E944" s="273"/>
      <c r="F944" s="273"/>
      <c r="G944" s="273"/>
      <c r="H944" s="273"/>
      <c r="I944" s="273"/>
      <c r="J944" s="273"/>
      <c r="K944" s="274"/>
      <c r="L944" s="273"/>
      <c r="M944" s="273"/>
      <c r="N944" s="273"/>
      <c r="O944" s="275"/>
      <c r="P944" s="273"/>
      <c r="Q944" s="273"/>
      <c r="R944" s="273"/>
      <c r="S944" s="273"/>
      <c r="T944" s="276"/>
      <c r="U944" s="276"/>
      <c r="V944" s="276"/>
      <c r="W944" s="276"/>
      <c r="X944" s="277"/>
      <c r="Y944" s="278"/>
      <c r="AA944" s="8" t="str">
        <f>IF($L944="","",VLOOKUP($L944,BaseEqptCdF!$C$5:$E$161,2,FALSE))</f>
        <v/>
      </c>
      <c r="AB944" s="8" t="str">
        <f>IF($L944="","",VLOOKUP($L944,BaseEqptCdF!$C$5:$E$161,3,FALSE))</f>
        <v/>
      </c>
      <c r="AC944" s="7" t="str">
        <f>IF($L944="","",VLOOKUP($L944,BaseEqptCdF!$C$5:$I$161,6,FALSE))</f>
        <v/>
      </c>
      <c r="AD944" s="7" t="str">
        <f>IF($L944="","",VLOOKUP($L944,BaseEqptCdF!$C$5:$I$161,7,FALSE))</f>
        <v/>
      </c>
      <c r="AE944" s="3" t="str">
        <f>IF($L944="","",VLOOKUP($L944,BaseEqptCdF!$C$5:$R$161,16,FALSE)*$AC$3)</f>
        <v/>
      </c>
      <c r="AF944" s="3" t="str">
        <f>IF($L944="","",IF(LEFT($AB944,2)="SD",0,IF(LEFT($AB944,2)="SB",1*52,IF($N944=Prog!$P$17,VLOOKUP($L944,BaseEqptCdF!$C$5:$P$161,14,FALSE)*1*300,VLOOKUP($L944,BaseEqptCdF!$C$5:$P$161,12,FALSE)*0.2*300))))</f>
        <v/>
      </c>
      <c r="AG944" s="6" t="str">
        <f t="shared" si="121"/>
        <v/>
      </c>
      <c r="AH944" s="6">
        <f>IF($U944=Prog!$S$18,YEAR($X944),"")</f>
        <v>1900</v>
      </c>
      <c r="AI944" s="5" t="str">
        <f>IF(OR($AG944="",$U944=Prog!$S$18),"",IF(OR($U944=Prog!$S$17,$U944=Prog!$S$16),YEAR($X944),IF($AG944="ND","ND",$AI$8+$O944)))</f>
        <v/>
      </c>
      <c r="AJ944" s="3" t="str">
        <f t="shared" si="116"/>
        <v/>
      </c>
      <c r="AK944" s="3" t="str">
        <f t="shared" si="115"/>
        <v/>
      </c>
      <c r="AL944" s="3" t="str">
        <f t="shared" si="115"/>
        <v/>
      </c>
      <c r="AM944" s="3" t="str">
        <f t="shared" si="115"/>
        <v/>
      </c>
      <c r="AN944" s="3" t="str">
        <f t="shared" ref="AK944:AN1008" si="122">IF($AI944="","",IF($AI944=AN$9,1,0))</f>
        <v/>
      </c>
      <c r="AO944" s="2">
        <f t="shared" si="117"/>
        <v>0</v>
      </c>
      <c r="AP944" s="4"/>
      <c r="AQ944" s="3">
        <f>IF(AJ944=1,VLOOKUP($AP944,BaseEqptCdF!$C$5:$R$161,16,FALSE),0)</f>
        <v>0</v>
      </c>
      <c r="AR944" s="3">
        <f>IF(AK944=1,VLOOKUP($AP944,BaseEqptCdF!$C$5:$R$161,16,FALSE),0)</f>
        <v>0</v>
      </c>
      <c r="AS944" s="3">
        <f>IF(AL944=1,VLOOKUP($AP944,BaseEqptCdF!$C$5:$R$161,16,FALSE),0)</f>
        <v>0</v>
      </c>
      <c r="AT944" s="3">
        <f>IF(AM944=1,VLOOKUP($AP944,BaseEqptCdF!$C$5:$R$161,16,FALSE),0)</f>
        <v>0</v>
      </c>
      <c r="AU944" s="3">
        <f>IF(AN944=1,VLOOKUP($AP944,BaseEqptCdF!$C$5:$R$161,16,FALSE),0)</f>
        <v>0</v>
      </c>
      <c r="AV944" s="2">
        <f t="shared" si="118"/>
        <v>0</v>
      </c>
      <c r="AW944" s="3" t="str">
        <f>IF($L944="","",IF(SUM($AJ944:AJ944)=0,$AE944,VLOOKUP($AP944,BaseEqptCdF!$C$5:$R$161,16,FALSE)*$AC$3))</f>
        <v/>
      </c>
      <c r="AX944" s="3" t="str">
        <f>IF($L944="","",IF(SUM($AJ944:AK944)=0,$AE944,VLOOKUP($AP944,BaseEqptCdF!$C$5:$R$161,16,FALSE)*$AC$3))</f>
        <v/>
      </c>
      <c r="AY944" s="3" t="str">
        <f>IF($L944="","",IF(SUM($AJ944:AL944)=0,$AE944,VLOOKUP($AP944,BaseEqptCdF!$C$5:$R$161,16,FALSE)*$AC$3))</f>
        <v/>
      </c>
      <c r="AZ944" s="3" t="str">
        <f>IF($L944="","",IF(SUM($AJ944:AM944)=0,$AE944,VLOOKUP($AP944,BaseEqptCdF!$C$5:$R$161,16,FALSE)*$AC$3))</f>
        <v/>
      </c>
      <c r="BA944" s="3" t="str">
        <f>IF($L944="","",IF(SUM($AJ944:AN944)=0,$AE944,VLOOKUP($AP944,BaseEqptCdF!$C$5:$R$161,16,FALSE)*$AC$3))</f>
        <v/>
      </c>
      <c r="BB944" s="2">
        <f t="shared" si="119"/>
        <v>0</v>
      </c>
      <c r="BC944" s="3" t="str">
        <f>IF($L944="","",IF(SUM($AJ944:AJ944)=0,$AF944,IF(LEFT(VLOOKUP($AP944,BaseEqptCdF!$C$5:$E$161,3,FALSE),2)="SD",0,IF(LEFT(VLOOKUP($AP944,BaseEqptCdF!$C$5:$E$161,3,FALSE),2)="SB",1*52,VLOOKUP($AP944,BaseEqptCdF!$C$5:$S$161,12,FALSE)*0.2*300))))</f>
        <v/>
      </c>
      <c r="BD944" s="3" t="str">
        <f>IF($L944="","",IF(SUM($AJ944:AK944)=0,$AF944,IF(LEFT(VLOOKUP($AP944,BaseEqptCdF!$C$5:$E$161,3,FALSE),2)="SD",0,IF(LEFT(VLOOKUP($AP944,BaseEqptCdF!$C$5:$E$161,3,FALSE),2)="SB",1*52,VLOOKUP($AP944,BaseEqptCdF!$C$5:$S$161,12,FALSE)*0.2*300))))</f>
        <v/>
      </c>
      <c r="BE944" s="3" t="str">
        <f>IF($L944="","",IF(SUM($AJ944:AL944)=0,$AF944,IF(LEFT(VLOOKUP($AP944,BaseEqptCdF!$C$5:$E$161,3,FALSE),2)="SD",0,IF(LEFT(VLOOKUP($AP944,BaseEqptCdF!$C$5:$E$161,3,FALSE),2)="SB",1*52,VLOOKUP($AP944,BaseEqptCdF!$C$5:$S$161,12,FALSE)*0.2*300))))</f>
        <v/>
      </c>
      <c r="BF944" s="3" t="str">
        <f>IF($L944="","",IF(SUM($AJ944:AM944)=0,$AF944,IF(LEFT(VLOOKUP($AP944,BaseEqptCdF!$C$5:$E$161,3,FALSE),2)="SD",0,IF(LEFT(VLOOKUP($AP944,BaseEqptCdF!$C$5:$E$161,3,FALSE),2)="SB",1*52,VLOOKUP($AP944,BaseEqptCdF!$C$5:$S$161,12,FALSE)*0.2*300))))</f>
        <v/>
      </c>
      <c r="BG944" s="3" t="str">
        <f>IF($L944="","",IF(SUM($AJ944:AN944)=0,$AF944,IF(LEFT(VLOOKUP($AP944,BaseEqptCdF!$C$5:$E$161,3,FALSE),2)="SD",0,IF(LEFT(VLOOKUP($AP944,BaseEqptCdF!$C$5:$E$161,3,FALSE),2)="SB",1*52,VLOOKUP($AP944,BaseEqptCdF!$C$5:$S$161,12,FALSE)*0.2*300))))</f>
        <v/>
      </c>
      <c r="BH944" s="2">
        <f t="shared" si="120"/>
        <v>0</v>
      </c>
    </row>
    <row r="945" spans="1:60" x14ac:dyDescent="0.25">
      <c r="A945" s="296" t="str">
        <f t="array" ref="A945">IF($C945="","",INDEX(Prog!$B$8:$D$300,MATCH($C945,nivo1,0),1))</f>
        <v/>
      </c>
      <c r="B945" s="296" t="str">
        <f t="array" ref="B945">IF($C945="","",INDEX(Prog!$B$8:$D$300,MATCH($C945,nivo1,0),2))</f>
        <v/>
      </c>
      <c r="C945" s="273"/>
      <c r="D945" s="267"/>
      <c r="E945" s="273"/>
      <c r="F945" s="273"/>
      <c r="G945" s="273"/>
      <c r="H945" s="273"/>
      <c r="I945" s="273"/>
      <c r="J945" s="273"/>
      <c r="K945" s="274"/>
      <c r="L945" s="273"/>
      <c r="M945" s="273"/>
      <c r="N945" s="273"/>
      <c r="O945" s="275"/>
      <c r="P945" s="273"/>
      <c r="Q945" s="273"/>
      <c r="R945" s="273"/>
      <c r="S945" s="273"/>
      <c r="T945" s="276"/>
      <c r="U945" s="276"/>
      <c r="V945" s="276"/>
      <c r="W945" s="276"/>
      <c r="X945" s="277"/>
      <c r="Y945" s="278"/>
      <c r="AA945" s="8" t="str">
        <f>IF($L945="","",VLOOKUP($L945,BaseEqptCdF!$C$5:$E$161,2,FALSE))</f>
        <v/>
      </c>
      <c r="AB945" s="8" t="str">
        <f>IF($L945="","",VLOOKUP($L945,BaseEqptCdF!$C$5:$E$161,3,FALSE))</f>
        <v/>
      </c>
      <c r="AC945" s="7" t="str">
        <f>IF($L945="","",VLOOKUP($L945,BaseEqptCdF!$C$5:$I$161,6,FALSE))</f>
        <v/>
      </c>
      <c r="AD945" s="7" t="str">
        <f>IF($L945="","",VLOOKUP($L945,BaseEqptCdF!$C$5:$I$161,7,FALSE))</f>
        <v/>
      </c>
      <c r="AE945" s="3" t="str">
        <f>IF($L945="","",VLOOKUP($L945,BaseEqptCdF!$C$5:$R$161,16,FALSE)*$AC$3)</f>
        <v/>
      </c>
      <c r="AF945" s="3" t="str">
        <f>IF($L945="","",IF(LEFT($AB945,2)="SD",0,IF(LEFT($AB945,2)="SB",1*52,IF($N945=Prog!$P$17,VLOOKUP($L945,BaseEqptCdF!$C$5:$P$161,14,FALSE)*1*300,VLOOKUP($L945,BaseEqptCdF!$C$5:$P$161,12,FALSE)*0.2*300))))</f>
        <v/>
      </c>
      <c r="AG945" s="6" t="str">
        <f t="shared" si="121"/>
        <v/>
      </c>
      <c r="AH945" s="6">
        <f>IF($U945=Prog!$S$18,YEAR($X945),"")</f>
        <v>1900</v>
      </c>
      <c r="AI945" s="5" t="str">
        <f>IF(OR($AG945="",$U945=Prog!$S$18),"",IF(OR($U945=Prog!$S$17,$U945=Prog!$S$16),YEAR($X945),IF($AG945="ND","ND",$AI$8+$O945)))</f>
        <v/>
      </c>
      <c r="AJ945" s="3" t="str">
        <f t="shared" si="116"/>
        <v/>
      </c>
      <c r="AK945" s="3" t="str">
        <f t="shared" si="122"/>
        <v/>
      </c>
      <c r="AL945" s="3" t="str">
        <f t="shared" si="122"/>
        <v/>
      </c>
      <c r="AM945" s="3" t="str">
        <f t="shared" si="122"/>
        <v/>
      </c>
      <c r="AN945" s="3" t="str">
        <f t="shared" si="122"/>
        <v/>
      </c>
      <c r="AO945" s="2">
        <f t="shared" si="117"/>
        <v>0</v>
      </c>
      <c r="AP945" s="4"/>
      <c r="AQ945" s="3">
        <f>IF(AJ945=1,VLOOKUP($AP945,BaseEqptCdF!$C$5:$R$161,16,FALSE),0)</f>
        <v>0</v>
      </c>
      <c r="AR945" s="3">
        <f>IF(AK945=1,VLOOKUP($AP945,BaseEqptCdF!$C$5:$R$161,16,FALSE),0)</f>
        <v>0</v>
      </c>
      <c r="AS945" s="3">
        <f>IF(AL945=1,VLOOKUP($AP945,BaseEqptCdF!$C$5:$R$161,16,FALSE),0)</f>
        <v>0</v>
      </c>
      <c r="AT945" s="3">
        <f>IF(AM945=1,VLOOKUP($AP945,BaseEqptCdF!$C$5:$R$161,16,FALSE),0)</f>
        <v>0</v>
      </c>
      <c r="AU945" s="3">
        <f>IF(AN945=1,VLOOKUP($AP945,BaseEqptCdF!$C$5:$R$161,16,FALSE),0)</f>
        <v>0</v>
      </c>
      <c r="AV945" s="2">
        <f t="shared" si="118"/>
        <v>0</v>
      </c>
      <c r="AW945" s="3" t="str">
        <f>IF($L945="","",IF(SUM($AJ945:AJ945)=0,$AE945,VLOOKUP($AP945,BaseEqptCdF!$C$5:$R$161,16,FALSE)*$AC$3))</f>
        <v/>
      </c>
      <c r="AX945" s="3" t="str">
        <f>IF($L945="","",IF(SUM($AJ945:AK945)=0,$AE945,VLOOKUP($AP945,BaseEqptCdF!$C$5:$R$161,16,FALSE)*$AC$3))</f>
        <v/>
      </c>
      <c r="AY945" s="3" t="str">
        <f>IF($L945="","",IF(SUM($AJ945:AL945)=0,$AE945,VLOOKUP($AP945,BaseEqptCdF!$C$5:$R$161,16,FALSE)*$AC$3))</f>
        <v/>
      </c>
      <c r="AZ945" s="3" t="str">
        <f>IF($L945="","",IF(SUM($AJ945:AM945)=0,$AE945,VLOOKUP($AP945,BaseEqptCdF!$C$5:$R$161,16,FALSE)*$AC$3))</f>
        <v/>
      </c>
      <c r="BA945" s="3" t="str">
        <f>IF($L945="","",IF(SUM($AJ945:AN945)=0,$AE945,VLOOKUP($AP945,BaseEqptCdF!$C$5:$R$161,16,FALSE)*$AC$3))</f>
        <v/>
      </c>
      <c r="BB945" s="2">
        <f t="shared" si="119"/>
        <v>0</v>
      </c>
      <c r="BC945" s="3" t="str">
        <f>IF($L945="","",IF(SUM($AJ945:AJ945)=0,$AF945,IF(LEFT(VLOOKUP($AP945,BaseEqptCdF!$C$5:$E$161,3,FALSE),2)="SD",0,IF(LEFT(VLOOKUP($AP945,BaseEqptCdF!$C$5:$E$161,3,FALSE),2)="SB",1*52,VLOOKUP($AP945,BaseEqptCdF!$C$5:$S$161,12,FALSE)*0.2*300))))</f>
        <v/>
      </c>
      <c r="BD945" s="3" t="str">
        <f>IF($L945="","",IF(SUM($AJ945:AK945)=0,$AF945,IF(LEFT(VLOOKUP($AP945,BaseEqptCdF!$C$5:$E$161,3,FALSE),2)="SD",0,IF(LEFT(VLOOKUP($AP945,BaseEqptCdF!$C$5:$E$161,3,FALSE),2)="SB",1*52,VLOOKUP($AP945,BaseEqptCdF!$C$5:$S$161,12,FALSE)*0.2*300))))</f>
        <v/>
      </c>
      <c r="BE945" s="3" t="str">
        <f>IF($L945="","",IF(SUM($AJ945:AL945)=0,$AF945,IF(LEFT(VLOOKUP($AP945,BaseEqptCdF!$C$5:$E$161,3,FALSE),2)="SD",0,IF(LEFT(VLOOKUP($AP945,BaseEqptCdF!$C$5:$E$161,3,FALSE),2)="SB",1*52,VLOOKUP($AP945,BaseEqptCdF!$C$5:$S$161,12,FALSE)*0.2*300))))</f>
        <v/>
      </c>
      <c r="BF945" s="3" t="str">
        <f>IF($L945="","",IF(SUM($AJ945:AM945)=0,$AF945,IF(LEFT(VLOOKUP($AP945,BaseEqptCdF!$C$5:$E$161,3,FALSE),2)="SD",0,IF(LEFT(VLOOKUP($AP945,BaseEqptCdF!$C$5:$E$161,3,FALSE),2)="SB",1*52,VLOOKUP($AP945,BaseEqptCdF!$C$5:$S$161,12,FALSE)*0.2*300))))</f>
        <v/>
      </c>
      <c r="BG945" s="3" t="str">
        <f>IF($L945="","",IF(SUM($AJ945:AN945)=0,$AF945,IF(LEFT(VLOOKUP($AP945,BaseEqptCdF!$C$5:$E$161,3,FALSE),2)="SD",0,IF(LEFT(VLOOKUP($AP945,BaseEqptCdF!$C$5:$E$161,3,FALSE),2)="SB",1*52,VLOOKUP($AP945,BaseEqptCdF!$C$5:$S$161,12,FALSE)*0.2*300))))</f>
        <v/>
      </c>
      <c r="BH945" s="2">
        <f t="shared" si="120"/>
        <v>0</v>
      </c>
    </row>
    <row r="946" spans="1:60" x14ac:dyDescent="0.25">
      <c r="A946" s="296" t="str">
        <f t="array" ref="A946">IF($C946="","",INDEX(Prog!$B$8:$D$300,MATCH($C946,nivo1,0),1))</f>
        <v/>
      </c>
      <c r="B946" s="296" t="str">
        <f t="array" ref="B946">IF($C946="","",INDEX(Prog!$B$8:$D$300,MATCH($C946,nivo1,0),2))</f>
        <v/>
      </c>
      <c r="C946" s="273"/>
      <c r="D946" s="267"/>
      <c r="E946" s="273"/>
      <c r="F946" s="273"/>
      <c r="G946" s="273"/>
      <c r="H946" s="273"/>
      <c r="I946" s="273"/>
      <c r="J946" s="273"/>
      <c r="K946" s="274"/>
      <c r="L946" s="273"/>
      <c r="M946" s="273"/>
      <c r="N946" s="273"/>
      <c r="O946" s="275"/>
      <c r="P946" s="273"/>
      <c r="Q946" s="273"/>
      <c r="R946" s="273"/>
      <c r="S946" s="273"/>
      <c r="T946" s="276"/>
      <c r="U946" s="276"/>
      <c r="V946" s="276"/>
      <c r="W946" s="276"/>
      <c r="X946" s="277"/>
      <c r="Y946" s="278"/>
      <c r="AA946" s="8" t="str">
        <f>IF($L946="","",VLOOKUP($L946,BaseEqptCdF!$C$5:$E$161,2,FALSE))</f>
        <v/>
      </c>
      <c r="AB946" s="8" t="str">
        <f>IF($L946="","",VLOOKUP($L946,BaseEqptCdF!$C$5:$E$161,3,FALSE))</f>
        <v/>
      </c>
      <c r="AC946" s="7" t="str">
        <f>IF($L946="","",VLOOKUP($L946,BaseEqptCdF!$C$5:$I$161,6,FALSE))</f>
        <v/>
      </c>
      <c r="AD946" s="7" t="str">
        <f>IF($L946="","",VLOOKUP($L946,BaseEqptCdF!$C$5:$I$161,7,FALSE))</f>
        <v/>
      </c>
      <c r="AE946" s="3" t="str">
        <f>IF($L946="","",VLOOKUP($L946,BaseEqptCdF!$C$5:$R$161,16,FALSE)*$AC$3)</f>
        <v/>
      </c>
      <c r="AF946" s="3" t="str">
        <f>IF($L946="","",IF(LEFT($AB946,2)="SD",0,IF(LEFT($AB946,2)="SB",1*52,IF($N946=Prog!$P$17,VLOOKUP($L946,BaseEqptCdF!$C$5:$P$161,14,FALSE)*1*300,VLOOKUP($L946,BaseEqptCdF!$C$5:$P$161,12,FALSE)*0.2*300))))</f>
        <v/>
      </c>
      <c r="AG946" s="6" t="str">
        <f t="shared" si="121"/>
        <v/>
      </c>
      <c r="AH946" s="6">
        <f>IF($U946=Prog!$S$18,YEAR($X946),"")</f>
        <v>1900</v>
      </c>
      <c r="AI946" s="5" t="str">
        <f>IF(OR($AG946="",$U946=Prog!$S$18),"",IF(OR($U946=Prog!$S$17,$U946=Prog!$S$16),YEAR($X946),IF($AG946="ND","ND",$AI$8+$O946)))</f>
        <v/>
      </c>
      <c r="AJ946" s="3" t="str">
        <f t="shared" si="116"/>
        <v/>
      </c>
      <c r="AK946" s="3" t="str">
        <f t="shared" si="122"/>
        <v/>
      </c>
      <c r="AL946" s="3" t="str">
        <f t="shared" si="122"/>
        <v/>
      </c>
      <c r="AM946" s="3" t="str">
        <f t="shared" si="122"/>
        <v/>
      </c>
      <c r="AN946" s="3" t="str">
        <f t="shared" si="122"/>
        <v/>
      </c>
      <c r="AO946" s="2">
        <f t="shared" si="117"/>
        <v>0</v>
      </c>
      <c r="AP946" s="4"/>
      <c r="AQ946" s="3">
        <f>IF(AJ946=1,VLOOKUP($AP946,BaseEqptCdF!$C$5:$R$161,16,FALSE),0)</f>
        <v>0</v>
      </c>
      <c r="AR946" s="3">
        <f>IF(AK946=1,VLOOKUP($AP946,BaseEqptCdF!$C$5:$R$161,16,FALSE),0)</f>
        <v>0</v>
      </c>
      <c r="AS946" s="3">
        <f>IF(AL946=1,VLOOKUP($AP946,BaseEqptCdF!$C$5:$R$161,16,FALSE),0)</f>
        <v>0</v>
      </c>
      <c r="AT946" s="3">
        <f>IF(AM946=1,VLOOKUP($AP946,BaseEqptCdF!$C$5:$R$161,16,FALSE),0)</f>
        <v>0</v>
      </c>
      <c r="AU946" s="3">
        <f>IF(AN946=1,VLOOKUP($AP946,BaseEqptCdF!$C$5:$R$161,16,FALSE),0)</f>
        <v>0</v>
      </c>
      <c r="AV946" s="2">
        <f t="shared" si="118"/>
        <v>0</v>
      </c>
      <c r="AW946" s="3" t="str">
        <f>IF($L946="","",IF(SUM($AJ946:AJ946)=0,$AE946,VLOOKUP($AP946,BaseEqptCdF!$C$5:$R$161,16,FALSE)*$AC$3))</f>
        <v/>
      </c>
      <c r="AX946" s="3" t="str">
        <f>IF($L946="","",IF(SUM($AJ946:AK946)=0,$AE946,VLOOKUP($AP946,BaseEqptCdF!$C$5:$R$161,16,FALSE)*$AC$3))</f>
        <v/>
      </c>
      <c r="AY946" s="3" t="str">
        <f>IF($L946="","",IF(SUM($AJ946:AL946)=0,$AE946,VLOOKUP($AP946,BaseEqptCdF!$C$5:$R$161,16,FALSE)*$AC$3))</f>
        <v/>
      </c>
      <c r="AZ946" s="3" t="str">
        <f>IF($L946="","",IF(SUM($AJ946:AM946)=0,$AE946,VLOOKUP($AP946,BaseEqptCdF!$C$5:$R$161,16,FALSE)*$AC$3))</f>
        <v/>
      </c>
      <c r="BA946" s="3" t="str">
        <f>IF($L946="","",IF(SUM($AJ946:AN946)=0,$AE946,VLOOKUP($AP946,BaseEqptCdF!$C$5:$R$161,16,FALSE)*$AC$3))</f>
        <v/>
      </c>
      <c r="BB946" s="2">
        <f t="shared" si="119"/>
        <v>0</v>
      </c>
      <c r="BC946" s="3" t="str">
        <f>IF($L946="","",IF(SUM($AJ946:AJ946)=0,$AF946,IF(LEFT(VLOOKUP($AP946,BaseEqptCdF!$C$5:$E$161,3,FALSE),2)="SD",0,IF(LEFT(VLOOKUP($AP946,BaseEqptCdF!$C$5:$E$161,3,FALSE),2)="SB",1*52,VLOOKUP($AP946,BaseEqptCdF!$C$5:$S$161,12,FALSE)*0.2*300))))</f>
        <v/>
      </c>
      <c r="BD946" s="3" t="str">
        <f>IF($L946="","",IF(SUM($AJ946:AK946)=0,$AF946,IF(LEFT(VLOOKUP($AP946,BaseEqptCdF!$C$5:$E$161,3,FALSE),2)="SD",0,IF(LEFT(VLOOKUP($AP946,BaseEqptCdF!$C$5:$E$161,3,FALSE),2)="SB",1*52,VLOOKUP($AP946,BaseEqptCdF!$C$5:$S$161,12,FALSE)*0.2*300))))</f>
        <v/>
      </c>
      <c r="BE946" s="3" t="str">
        <f>IF($L946="","",IF(SUM($AJ946:AL946)=0,$AF946,IF(LEFT(VLOOKUP($AP946,BaseEqptCdF!$C$5:$E$161,3,FALSE),2)="SD",0,IF(LEFT(VLOOKUP($AP946,BaseEqptCdF!$C$5:$E$161,3,FALSE),2)="SB",1*52,VLOOKUP($AP946,BaseEqptCdF!$C$5:$S$161,12,FALSE)*0.2*300))))</f>
        <v/>
      </c>
      <c r="BF946" s="3" t="str">
        <f>IF($L946="","",IF(SUM($AJ946:AM946)=0,$AF946,IF(LEFT(VLOOKUP($AP946,BaseEqptCdF!$C$5:$E$161,3,FALSE),2)="SD",0,IF(LEFT(VLOOKUP($AP946,BaseEqptCdF!$C$5:$E$161,3,FALSE),2)="SB",1*52,VLOOKUP($AP946,BaseEqptCdF!$C$5:$S$161,12,FALSE)*0.2*300))))</f>
        <v/>
      </c>
      <c r="BG946" s="3" t="str">
        <f>IF($L946="","",IF(SUM($AJ946:AN946)=0,$AF946,IF(LEFT(VLOOKUP($AP946,BaseEqptCdF!$C$5:$E$161,3,FALSE),2)="SD",0,IF(LEFT(VLOOKUP($AP946,BaseEqptCdF!$C$5:$E$161,3,FALSE),2)="SB",1*52,VLOOKUP($AP946,BaseEqptCdF!$C$5:$S$161,12,FALSE)*0.2*300))))</f>
        <v/>
      </c>
      <c r="BH946" s="2">
        <f t="shared" si="120"/>
        <v>0</v>
      </c>
    </row>
    <row r="947" spans="1:60" x14ac:dyDescent="0.25">
      <c r="A947" s="296" t="str">
        <f t="array" ref="A947">IF($C947="","",INDEX(Prog!$B$8:$D$300,MATCH($C947,nivo1,0),1))</f>
        <v/>
      </c>
      <c r="B947" s="296" t="str">
        <f t="array" ref="B947">IF($C947="","",INDEX(Prog!$B$8:$D$300,MATCH($C947,nivo1,0),2))</f>
        <v/>
      </c>
      <c r="C947" s="273"/>
      <c r="D947" s="267"/>
      <c r="E947" s="273"/>
      <c r="F947" s="273"/>
      <c r="G947" s="273"/>
      <c r="H947" s="273"/>
      <c r="I947" s="273"/>
      <c r="J947" s="273"/>
      <c r="K947" s="274"/>
      <c r="L947" s="273"/>
      <c r="M947" s="273"/>
      <c r="N947" s="273"/>
      <c r="O947" s="275"/>
      <c r="P947" s="273"/>
      <c r="Q947" s="273"/>
      <c r="R947" s="273"/>
      <c r="S947" s="273"/>
      <c r="T947" s="276"/>
      <c r="U947" s="276"/>
      <c r="V947" s="276"/>
      <c r="W947" s="276"/>
      <c r="X947" s="277"/>
      <c r="Y947" s="278"/>
      <c r="AA947" s="8" t="str">
        <f>IF($L947="","",VLOOKUP($L947,BaseEqptCdF!$C$5:$E$161,2,FALSE))</f>
        <v/>
      </c>
      <c r="AB947" s="8" t="str">
        <f>IF($L947="","",VLOOKUP($L947,BaseEqptCdF!$C$5:$E$161,3,FALSE))</f>
        <v/>
      </c>
      <c r="AC947" s="7" t="str">
        <f>IF($L947="","",VLOOKUP($L947,BaseEqptCdF!$C$5:$I$161,6,FALSE))</f>
        <v/>
      </c>
      <c r="AD947" s="7" t="str">
        <f>IF($L947="","",VLOOKUP($L947,BaseEqptCdF!$C$5:$I$161,7,FALSE))</f>
        <v/>
      </c>
      <c r="AE947" s="3" t="str">
        <f>IF($L947="","",VLOOKUP($L947,BaseEqptCdF!$C$5:$R$161,16,FALSE)*$AC$3)</f>
        <v/>
      </c>
      <c r="AF947" s="3" t="str">
        <f>IF($L947="","",IF(LEFT($AB947,2)="SD",0,IF(LEFT($AB947,2)="SB",1*52,IF($N947=Prog!$P$17,VLOOKUP($L947,BaseEqptCdF!$C$5:$P$161,14,FALSE)*1*300,VLOOKUP($L947,BaseEqptCdF!$C$5:$P$161,12,FALSE)*0.2*300))))</f>
        <v/>
      </c>
      <c r="AG947" s="6" t="str">
        <f t="shared" si="121"/>
        <v/>
      </c>
      <c r="AH947" s="6">
        <f>IF($U947=Prog!$S$18,YEAR($X947),"")</f>
        <v>1900</v>
      </c>
      <c r="AI947" s="5" t="str">
        <f>IF(OR($AG947="",$U947=Prog!$S$18),"",IF(OR($U947=Prog!$S$17,$U947=Prog!$S$16),YEAR($X947),IF($AG947="ND","ND",$AI$8+$O947)))</f>
        <v/>
      </c>
      <c r="AJ947" s="3" t="str">
        <f t="shared" si="116"/>
        <v/>
      </c>
      <c r="AK947" s="3" t="str">
        <f t="shared" si="122"/>
        <v/>
      </c>
      <c r="AL947" s="3" t="str">
        <f t="shared" si="122"/>
        <v/>
      </c>
      <c r="AM947" s="3" t="str">
        <f t="shared" si="122"/>
        <v/>
      </c>
      <c r="AN947" s="3" t="str">
        <f t="shared" si="122"/>
        <v/>
      </c>
      <c r="AO947" s="2">
        <f t="shared" si="117"/>
        <v>0</v>
      </c>
      <c r="AP947" s="4"/>
      <c r="AQ947" s="3">
        <f>IF(AJ947=1,VLOOKUP($AP947,BaseEqptCdF!$C$5:$R$161,16,FALSE),0)</f>
        <v>0</v>
      </c>
      <c r="AR947" s="3">
        <f>IF(AK947=1,VLOOKUP($AP947,BaseEqptCdF!$C$5:$R$161,16,FALSE),0)</f>
        <v>0</v>
      </c>
      <c r="AS947" s="3">
        <f>IF(AL947=1,VLOOKUP($AP947,BaseEqptCdF!$C$5:$R$161,16,FALSE),0)</f>
        <v>0</v>
      </c>
      <c r="AT947" s="3">
        <f>IF(AM947=1,VLOOKUP($AP947,BaseEqptCdF!$C$5:$R$161,16,FALSE),0)</f>
        <v>0</v>
      </c>
      <c r="AU947" s="3">
        <f>IF(AN947=1,VLOOKUP($AP947,BaseEqptCdF!$C$5:$R$161,16,FALSE),0)</f>
        <v>0</v>
      </c>
      <c r="AV947" s="2">
        <f t="shared" si="118"/>
        <v>0</v>
      </c>
      <c r="AW947" s="3" t="str">
        <f>IF($L947="","",IF(SUM($AJ947:AJ947)=0,$AE947,VLOOKUP($AP947,BaseEqptCdF!$C$5:$R$161,16,FALSE)*$AC$3))</f>
        <v/>
      </c>
      <c r="AX947" s="3" t="str">
        <f>IF($L947="","",IF(SUM($AJ947:AK947)=0,$AE947,VLOOKUP($AP947,BaseEqptCdF!$C$5:$R$161,16,FALSE)*$AC$3))</f>
        <v/>
      </c>
      <c r="AY947" s="3" t="str">
        <f>IF($L947="","",IF(SUM($AJ947:AL947)=0,$AE947,VLOOKUP($AP947,BaseEqptCdF!$C$5:$R$161,16,FALSE)*$AC$3))</f>
        <v/>
      </c>
      <c r="AZ947" s="3" t="str">
        <f>IF($L947="","",IF(SUM($AJ947:AM947)=0,$AE947,VLOOKUP($AP947,BaseEqptCdF!$C$5:$R$161,16,FALSE)*$AC$3))</f>
        <v/>
      </c>
      <c r="BA947" s="3" t="str">
        <f>IF($L947="","",IF(SUM($AJ947:AN947)=0,$AE947,VLOOKUP($AP947,BaseEqptCdF!$C$5:$R$161,16,FALSE)*$AC$3))</f>
        <v/>
      </c>
      <c r="BB947" s="2">
        <f t="shared" si="119"/>
        <v>0</v>
      </c>
      <c r="BC947" s="3" t="str">
        <f>IF($L947="","",IF(SUM($AJ947:AJ947)=0,$AF947,IF(LEFT(VLOOKUP($AP947,BaseEqptCdF!$C$5:$E$161,3,FALSE),2)="SD",0,IF(LEFT(VLOOKUP($AP947,BaseEqptCdF!$C$5:$E$161,3,FALSE),2)="SB",1*52,VLOOKUP($AP947,BaseEqptCdF!$C$5:$S$161,12,FALSE)*0.2*300))))</f>
        <v/>
      </c>
      <c r="BD947" s="3" t="str">
        <f>IF($L947="","",IF(SUM($AJ947:AK947)=0,$AF947,IF(LEFT(VLOOKUP($AP947,BaseEqptCdF!$C$5:$E$161,3,FALSE),2)="SD",0,IF(LEFT(VLOOKUP($AP947,BaseEqptCdF!$C$5:$E$161,3,FALSE),2)="SB",1*52,VLOOKUP($AP947,BaseEqptCdF!$C$5:$S$161,12,FALSE)*0.2*300))))</f>
        <v/>
      </c>
      <c r="BE947" s="3" t="str">
        <f>IF($L947="","",IF(SUM($AJ947:AL947)=0,$AF947,IF(LEFT(VLOOKUP($AP947,BaseEqptCdF!$C$5:$E$161,3,FALSE),2)="SD",0,IF(LEFT(VLOOKUP($AP947,BaseEqptCdF!$C$5:$E$161,3,FALSE),2)="SB",1*52,VLOOKUP($AP947,BaseEqptCdF!$C$5:$S$161,12,FALSE)*0.2*300))))</f>
        <v/>
      </c>
      <c r="BF947" s="3" t="str">
        <f>IF($L947="","",IF(SUM($AJ947:AM947)=0,$AF947,IF(LEFT(VLOOKUP($AP947,BaseEqptCdF!$C$5:$E$161,3,FALSE),2)="SD",0,IF(LEFT(VLOOKUP($AP947,BaseEqptCdF!$C$5:$E$161,3,FALSE),2)="SB",1*52,VLOOKUP($AP947,BaseEqptCdF!$C$5:$S$161,12,FALSE)*0.2*300))))</f>
        <v/>
      </c>
      <c r="BG947" s="3" t="str">
        <f>IF($L947="","",IF(SUM($AJ947:AN947)=0,$AF947,IF(LEFT(VLOOKUP($AP947,BaseEqptCdF!$C$5:$E$161,3,FALSE),2)="SD",0,IF(LEFT(VLOOKUP($AP947,BaseEqptCdF!$C$5:$E$161,3,FALSE),2)="SB",1*52,VLOOKUP($AP947,BaseEqptCdF!$C$5:$S$161,12,FALSE)*0.2*300))))</f>
        <v/>
      </c>
      <c r="BH947" s="2">
        <f t="shared" si="120"/>
        <v>0</v>
      </c>
    </row>
    <row r="948" spans="1:60" x14ac:dyDescent="0.25">
      <c r="A948" s="296" t="str">
        <f t="array" ref="A948">IF($C948="","",INDEX(Prog!$B$8:$D$300,MATCH($C948,nivo1,0),1))</f>
        <v/>
      </c>
      <c r="B948" s="296" t="str">
        <f t="array" ref="B948">IF($C948="","",INDEX(Prog!$B$8:$D$300,MATCH($C948,nivo1,0),2))</f>
        <v/>
      </c>
      <c r="C948" s="273"/>
      <c r="D948" s="267"/>
      <c r="E948" s="273"/>
      <c r="F948" s="273"/>
      <c r="G948" s="273"/>
      <c r="H948" s="273"/>
      <c r="I948" s="273"/>
      <c r="J948" s="273"/>
      <c r="K948" s="274"/>
      <c r="L948" s="273"/>
      <c r="M948" s="273"/>
      <c r="N948" s="273"/>
      <c r="O948" s="275"/>
      <c r="P948" s="273"/>
      <c r="Q948" s="273"/>
      <c r="R948" s="273"/>
      <c r="S948" s="273"/>
      <c r="T948" s="276"/>
      <c r="U948" s="276"/>
      <c r="V948" s="276"/>
      <c r="W948" s="276"/>
      <c r="X948" s="277"/>
      <c r="Y948" s="278"/>
      <c r="AA948" s="8" t="str">
        <f>IF($L948="","",VLOOKUP($L948,BaseEqptCdF!$C$5:$E$161,2,FALSE))</f>
        <v/>
      </c>
      <c r="AB948" s="8" t="str">
        <f>IF($L948="","",VLOOKUP($L948,BaseEqptCdF!$C$5:$E$161,3,FALSE))</f>
        <v/>
      </c>
      <c r="AC948" s="7" t="str">
        <f>IF($L948="","",VLOOKUP($L948,BaseEqptCdF!$C$5:$I$161,6,FALSE))</f>
        <v/>
      </c>
      <c r="AD948" s="7" t="str">
        <f>IF($L948="","",VLOOKUP($L948,BaseEqptCdF!$C$5:$I$161,7,FALSE))</f>
        <v/>
      </c>
      <c r="AE948" s="3" t="str">
        <f>IF($L948="","",VLOOKUP($L948,BaseEqptCdF!$C$5:$R$161,16,FALSE)*$AC$3)</f>
        <v/>
      </c>
      <c r="AF948" s="3" t="str">
        <f>IF($L948="","",IF(LEFT($AB948,2)="SD",0,IF(LEFT($AB948,2)="SB",1*52,IF($N948=Prog!$P$17,VLOOKUP($L948,BaseEqptCdF!$C$5:$P$161,14,FALSE)*1*300,VLOOKUP($L948,BaseEqptCdF!$C$5:$P$161,12,FALSE)*0.2*300))))</f>
        <v/>
      </c>
      <c r="AG948" s="6" t="str">
        <f t="shared" si="121"/>
        <v/>
      </c>
      <c r="AH948" s="6">
        <f>IF($U948=Prog!$S$18,YEAR($X948),"")</f>
        <v>1900</v>
      </c>
      <c r="AI948" s="5" t="str">
        <f>IF(OR($AG948="",$U948=Prog!$S$18),"",IF(OR($U948=Prog!$S$17,$U948=Prog!$S$16),YEAR($X948),IF($AG948="ND","ND",$AI$8+$O948)))</f>
        <v/>
      </c>
      <c r="AJ948" s="3" t="str">
        <f t="shared" ref="AJ948:AJ1202" si="123">IF($AI948="","",IF($AI948&lt;=AJ$9,1,0))</f>
        <v/>
      </c>
      <c r="AK948" s="3" t="str">
        <f t="shared" si="122"/>
        <v/>
      </c>
      <c r="AL948" s="3" t="str">
        <f t="shared" si="122"/>
        <v/>
      </c>
      <c r="AM948" s="3" t="str">
        <f t="shared" si="122"/>
        <v/>
      </c>
      <c r="AN948" s="3" t="str">
        <f t="shared" si="122"/>
        <v/>
      </c>
      <c r="AO948" s="2">
        <f t="shared" ref="AO948:AO998" si="124">SUM(AJ948:AN948)</f>
        <v>0</v>
      </c>
      <c r="AP948" s="4"/>
      <c r="AQ948" s="3">
        <f>IF(AJ948=1,VLOOKUP($AP948,BaseEqptCdF!$C$5:$R$161,16,FALSE),0)</f>
        <v>0</v>
      </c>
      <c r="AR948" s="3">
        <f>IF(AK948=1,VLOOKUP($AP948,BaseEqptCdF!$C$5:$R$161,16,FALSE),0)</f>
        <v>0</v>
      </c>
      <c r="AS948" s="3">
        <f>IF(AL948=1,VLOOKUP($AP948,BaseEqptCdF!$C$5:$R$161,16,FALSE),0)</f>
        <v>0</v>
      </c>
      <c r="AT948" s="3">
        <f>IF(AM948=1,VLOOKUP($AP948,BaseEqptCdF!$C$5:$R$161,16,FALSE),0)</f>
        <v>0</v>
      </c>
      <c r="AU948" s="3">
        <f>IF(AN948=1,VLOOKUP($AP948,BaseEqptCdF!$C$5:$R$161,16,FALSE),0)</f>
        <v>0</v>
      </c>
      <c r="AV948" s="2">
        <f t="shared" ref="AV948:AV998" si="125">SUM(AQ948:AU948)</f>
        <v>0</v>
      </c>
      <c r="AW948" s="3" t="str">
        <f>IF($L948="","",IF(SUM($AJ948:AJ948)=0,$AE948,VLOOKUP($AP948,BaseEqptCdF!$C$5:$R$161,16,FALSE)*$AC$3))</f>
        <v/>
      </c>
      <c r="AX948" s="3" t="str">
        <f>IF($L948="","",IF(SUM($AJ948:AK948)=0,$AE948,VLOOKUP($AP948,BaseEqptCdF!$C$5:$R$161,16,FALSE)*$AC$3))</f>
        <v/>
      </c>
      <c r="AY948" s="3" t="str">
        <f>IF($L948="","",IF(SUM($AJ948:AL948)=0,$AE948,VLOOKUP($AP948,BaseEqptCdF!$C$5:$R$161,16,FALSE)*$AC$3))</f>
        <v/>
      </c>
      <c r="AZ948" s="3" t="str">
        <f>IF($L948="","",IF(SUM($AJ948:AM948)=0,$AE948,VLOOKUP($AP948,BaseEqptCdF!$C$5:$R$161,16,FALSE)*$AC$3))</f>
        <v/>
      </c>
      <c r="BA948" s="3" t="str">
        <f>IF($L948="","",IF(SUM($AJ948:AN948)=0,$AE948,VLOOKUP($AP948,BaseEqptCdF!$C$5:$R$161,16,FALSE)*$AC$3))</f>
        <v/>
      </c>
      <c r="BB948" s="2">
        <f t="shared" ref="BB948:BB998" si="126">SUM(AW948:BA948)</f>
        <v>0</v>
      </c>
      <c r="BC948" s="3" t="str">
        <f>IF($L948="","",IF(SUM($AJ948:AJ948)=0,$AF948,IF(LEFT(VLOOKUP($AP948,BaseEqptCdF!$C$5:$E$161,3,FALSE),2)="SD",0,IF(LEFT(VLOOKUP($AP948,BaseEqptCdF!$C$5:$E$161,3,FALSE),2)="SB",1*52,VLOOKUP($AP948,BaseEqptCdF!$C$5:$S$161,12,FALSE)*0.2*300))))</f>
        <v/>
      </c>
      <c r="BD948" s="3" t="str">
        <f>IF($L948="","",IF(SUM($AJ948:AK948)=0,$AF948,IF(LEFT(VLOOKUP($AP948,BaseEqptCdF!$C$5:$E$161,3,FALSE),2)="SD",0,IF(LEFT(VLOOKUP($AP948,BaseEqptCdF!$C$5:$E$161,3,FALSE),2)="SB",1*52,VLOOKUP($AP948,BaseEqptCdF!$C$5:$S$161,12,FALSE)*0.2*300))))</f>
        <v/>
      </c>
      <c r="BE948" s="3" t="str">
        <f>IF($L948="","",IF(SUM($AJ948:AL948)=0,$AF948,IF(LEFT(VLOOKUP($AP948,BaseEqptCdF!$C$5:$E$161,3,FALSE),2)="SD",0,IF(LEFT(VLOOKUP($AP948,BaseEqptCdF!$C$5:$E$161,3,FALSE),2)="SB",1*52,VLOOKUP($AP948,BaseEqptCdF!$C$5:$S$161,12,FALSE)*0.2*300))))</f>
        <v/>
      </c>
      <c r="BF948" s="3" t="str">
        <f>IF($L948="","",IF(SUM($AJ948:AM948)=0,$AF948,IF(LEFT(VLOOKUP($AP948,BaseEqptCdF!$C$5:$E$161,3,FALSE),2)="SD",0,IF(LEFT(VLOOKUP($AP948,BaseEqptCdF!$C$5:$E$161,3,FALSE),2)="SB",1*52,VLOOKUP($AP948,BaseEqptCdF!$C$5:$S$161,12,FALSE)*0.2*300))))</f>
        <v/>
      </c>
      <c r="BG948" s="3" t="str">
        <f>IF($L948="","",IF(SUM($AJ948:AN948)=0,$AF948,IF(LEFT(VLOOKUP($AP948,BaseEqptCdF!$C$5:$E$161,3,FALSE),2)="SD",0,IF(LEFT(VLOOKUP($AP948,BaseEqptCdF!$C$5:$E$161,3,FALSE),2)="SB",1*52,VLOOKUP($AP948,BaseEqptCdF!$C$5:$S$161,12,FALSE)*0.2*300))))</f>
        <v/>
      </c>
      <c r="BH948" s="2">
        <f t="shared" ref="BH948:BH998" si="127">SUM(BC948:BG948)</f>
        <v>0</v>
      </c>
    </row>
    <row r="949" spans="1:60" x14ac:dyDescent="0.25">
      <c r="A949" s="296" t="str">
        <f t="array" ref="A949">IF($C949="","",INDEX(Prog!$B$8:$D$300,MATCH($C949,nivo1,0),1))</f>
        <v/>
      </c>
      <c r="B949" s="296" t="str">
        <f t="array" ref="B949">IF($C949="","",INDEX(Prog!$B$8:$D$300,MATCH($C949,nivo1,0),2))</f>
        <v/>
      </c>
      <c r="C949" s="273"/>
      <c r="D949" s="267"/>
      <c r="E949" s="273"/>
      <c r="F949" s="273"/>
      <c r="G949" s="273"/>
      <c r="H949" s="273"/>
      <c r="I949" s="273"/>
      <c r="J949" s="273"/>
      <c r="K949" s="274"/>
      <c r="L949" s="273"/>
      <c r="M949" s="273"/>
      <c r="N949" s="273"/>
      <c r="O949" s="275"/>
      <c r="P949" s="273"/>
      <c r="Q949" s="273"/>
      <c r="R949" s="273"/>
      <c r="S949" s="273"/>
      <c r="T949" s="276"/>
      <c r="U949" s="276"/>
      <c r="V949" s="276"/>
      <c r="W949" s="276"/>
      <c r="X949" s="277"/>
      <c r="Y949" s="278"/>
      <c r="AA949" s="8" t="str">
        <f>IF($L949="","",VLOOKUP($L949,BaseEqptCdF!$C$5:$E$161,2,FALSE))</f>
        <v/>
      </c>
      <c r="AB949" s="8" t="str">
        <f>IF($L949="","",VLOOKUP($L949,BaseEqptCdF!$C$5:$E$161,3,FALSE))</f>
        <v/>
      </c>
      <c r="AC949" s="7" t="str">
        <f>IF($L949="","",VLOOKUP($L949,BaseEqptCdF!$C$5:$I$161,6,FALSE))</f>
        <v/>
      </c>
      <c r="AD949" s="7" t="str">
        <f>IF($L949="","",VLOOKUP($L949,BaseEqptCdF!$C$5:$I$161,7,FALSE))</f>
        <v/>
      </c>
      <c r="AE949" s="3" t="str">
        <f>IF($L949="","",VLOOKUP($L949,BaseEqptCdF!$C$5:$R$161,16,FALSE)*$AC$3)</f>
        <v/>
      </c>
      <c r="AF949" s="3" t="str">
        <f>IF($L949="","",IF(LEFT($AB949,2)="SD",0,IF(LEFT($AB949,2)="SB",1*52,IF($N949=Prog!$P$17,VLOOKUP($L949,BaseEqptCdF!$C$5:$P$161,14,FALSE)*1*300,VLOOKUP($L949,BaseEqptCdF!$C$5:$P$161,12,FALSE)*0.2*300))))</f>
        <v/>
      </c>
      <c r="AG949" s="6" t="str">
        <f t="shared" si="121"/>
        <v/>
      </c>
      <c r="AH949" s="6">
        <f>IF($U949=Prog!$S$18,YEAR($X949),"")</f>
        <v>1900</v>
      </c>
      <c r="AI949" s="5" t="str">
        <f>IF(OR($AG949="",$U949=Prog!$S$18),"",IF(OR($U949=Prog!$S$17,$U949=Prog!$S$16),YEAR($X949),IF($AG949="ND","ND",$AI$8+$O949)))</f>
        <v/>
      </c>
      <c r="AJ949" s="3" t="str">
        <f t="shared" si="123"/>
        <v/>
      </c>
      <c r="AK949" s="3" t="str">
        <f t="shared" si="122"/>
        <v/>
      </c>
      <c r="AL949" s="3" t="str">
        <f t="shared" si="122"/>
        <v/>
      </c>
      <c r="AM949" s="3" t="str">
        <f t="shared" si="122"/>
        <v/>
      </c>
      <c r="AN949" s="3" t="str">
        <f t="shared" si="122"/>
        <v/>
      </c>
      <c r="AO949" s="2">
        <f t="shared" si="124"/>
        <v>0</v>
      </c>
      <c r="AP949" s="4"/>
      <c r="AQ949" s="3">
        <f>IF(AJ949=1,VLOOKUP($AP949,BaseEqptCdF!$C$5:$R$161,16,FALSE),0)</f>
        <v>0</v>
      </c>
      <c r="AR949" s="3">
        <f>IF(AK949=1,VLOOKUP($AP949,BaseEqptCdF!$C$5:$R$161,16,FALSE),0)</f>
        <v>0</v>
      </c>
      <c r="AS949" s="3">
        <f>IF(AL949=1,VLOOKUP($AP949,BaseEqptCdF!$C$5:$R$161,16,FALSE),0)</f>
        <v>0</v>
      </c>
      <c r="AT949" s="3">
        <f>IF(AM949=1,VLOOKUP($AP949,BaseEqptCdF!$C$5:$R$161,16,FALSE),0)</f>
        <v>0</v>
      </c>
      <c r="AU949" s="3">
        <f>IF(AN949=1,VLOOKUP($AP949,BaseEqptCdF!$C$5:$R$161,16,FALSE),0)</f>
        <v>0</v>
      </c>
      <c r="AV949" s="2">
        <f t="shared" si="125"/>
        <v>0</v>
      </c>
      <c r="AW949" s="3" t="str">
        <f>IF($L949="","",IF(SUM($AJ949:AJ949)=0,$AE949,VLOOKUP($AP949,BaseEqptCdF!$C$5:$R$161,16,FALSE)*$AC$3))</f>
        <v/>
      </c>
      <c r="AX949" s="3" t="str">
        <f>IF($L949="","",IF(SUM($AJ949:AK949)=0,$AE949,VLOOKUP($AP949,BaseEqptCdF!$C$5:$R$161,16,FALSE)*$AC$3))</f>
        <v/>
      </c>
      <c r="AY949" s="3" t="str">
        <f>IF($L949="","",IF(SUM($AJ949:AL949)=0,$AE949,VLOOKUP($AP949,BaseEqptCdF!$C$5:$R$161,16,FALSE)*$AC$3))</f>
        <v/>
      </c>
      <c r="AZ949" s="3" t="str">
        <f>IF($L949="","",IF(SUM($AJ949:AM949)=0,$AE949,VLOOKUP($AP949,BaseEqptCdF!$C$5:$R$161,16,FALSE)*$AC$3))</f>
        <v/>
      </c>
      <c r="BA949" s="3" t="str">
        <f>IF($L949="","",IF(SUM($AJ949:AN949)=0,$AE949,VLOOKUP($AP949,BaseEqptCdF!$C$5:$R$161,16,FALSE)*$AC$3))</f>
        <v/>
      </c>
      <c r="BB949" s="2">
        <f t="shared" si="126"/>
        <v>0</v>
      </c>
      <c r="BC949" s="3" t="str">
        <f>IF($L949="","",IF(SUM($AJ949:AJ949)=0,$AF949,IF(LEFT(VLOOKUP($AP949,BaseEqptCdF!$C$5:$E$161,3,FALSE),2)="SD",0,IF(LEFT(VLOOKUP($AP949,BaseEqptCdF!$C$5:$E$161,3,FALSE),2)="SB",1*52,VLOOKUP($AP949,BaseEqptCdF!$C$5:$S$161,12,FALSE)*0.2*300))))</f>
        <v/>
      </c>
      <c r="BD949" s="3" t="str">
        <f>IF($L949="","",IF(SUM($AJ949:AK949)=0,$AF949,IF(LEFT(VLOOKUP($AP949,BaseEqptCdF!$C$5:$E$161,3,FALSE),2)="SD",0,IF(LEFT(VLOOKUP($AP949,BaseEqptCdF!$C$5:$E$161,3,FALSE),2)="SB",1*52,VLOOKUP($AP949,BaseEqptCdF!$C$5:$S$161,12,FALSE)*0.2*300))))</f>
        <v/>
      </c>
      <c r="BE949" s="3" t="str">
        <f>IF($L949="","",IF(SUM($AJ949:AL949)=0,$AF949,IF(LEFT(VLOOKUP($AP949,BaseEqptCdF!$C$5:$E$161,3,FALSE),2)="SD",0,IF(LEFT(VLOOKUP($AP949,BaseEqptCdF!$C$5:$E$161,3,FALSE),2)="SB",1*52,VLOOKUP($AP949,BaseEqptCdF!$C$5:$S$161,12,FALSE)*0.2*300))))</f>
        <v/>
      </c>
      <c r="BF949" s="3" t="str">
        <f>IF($L949="","",IF(SUM($AJ949:AM949)=0,$AF949,IF(LEFT(VLOOKUP($AP949,BaseEqptCdF!$C$5:$E$161,3,FALSE),2)="SD",0,IF(LEFT(VLOOKUP($AP949,BaseEqptCdF!$C$5:$E$161,3,FALSE),2)="SB",1*52,VLOOKUP($AP949,BaseEqptCdF!$C$5:$S$161,12,FALSE)*0.2*300))))</f>
        <v/>
      </c>
      <c r="BG949" s="3" t="str">
        <f>IF($L949="","",IF(SUM($AJ949:AN949)=0,$AF949,IF(LEFT(VLOOKUP($AP949,BaseEqptCdF!$C$5:$E$161,3,FALSE),2)="SD",0,IF(LEFT(VLOOKUP($AP949,BaseEqptCdF!$C$5:$E$161,3,FALSE),2)="SB",1*52,VLOOKUP($AP949,BaseEqptCdF!$C$5:$S$161,12,FALSE)*0.2*300))))</f>
        <v/>
      </c>
      <c r="BH949" s="2">
        <f t="shared" si="127"/>
        <v>0</v>
      </c>
    </row>
    <row r="950" spans="1:60" x14ac:dyDescent="0.25">
      <c r="A950" s="296" t="str">
        <f t="array" ref="A950">IF($C950="","",INDEX(Prog!$B$8:$D$300,MATCH($C950,nivo1,0),1))</f>
        <v/>
      </c>
      <c r="B950" s="296" t="str">
        <f t="array" ref="B950">IF($C950="","",INDEX(Prog!$B$8:$D$300,MATCH($C950,nivo1,0),2))</f>
        <v/>
      </c>
      <c r="C950" s="273"/>
      <c r="D950" s="267"/>
      <c r="E950" s="273"/>
      <c r="F950" s="273"/>
      <c r="G950" s="273"/>
      <c r="H950" s="273"/>
      <c r="I950" s="273"/>
      <c r="J950" s="273"/>
      <c r="K950" s="274"/>
      <c r="L950" s="273"/>
      <c r="M950" s="273"/>
      <c r="N950" s="273"/>
      <c r="O950" s="275"/>
      <c r="P950" s="273"/>
      <c r="Q950" s="273"/>
      <c r="R950" s="273"/>
      <c r="S950" s="273"/>
      <c r="T950" s="276"/>
      <c r="U950" s="276"/>
      <c r="V950" s="276"/>
      <c r="W950" s="276"/>
      <c r="X950" s="277"/>
      <c r="Y950" s="278"/>
      <c r="AA950" s="8" t="str">
        <f>IF($L950="","",VLOOKUP($L950,BaseEqptCdF!$C$5:$E$161,2,FALSE))</f>
        <v/>
      </c>
      <c r="AB950" s="8" t="str">
        <f>IF($L950="","",VLOOKUP($L950,BaseEqptCdF!$C$5:$E$161,3,FALSE))</f>
        <v/>
      </c>
      <c r="AC950" s="7" t="str">
        <f>IF($L950="","",VLOOKUP($L950,BaseEqptCdF!$C$5:$I$161,6,FALSE))</f>
        <v/>
      </c>
      <c r="AD950" s="7" t="str">
        <f>IF($L950="","",VLOOKUP($L950,BaseEqptCdF!$C$5:$I$161,7,FALSE))</f>
        <v/>
      </c>
      <c r="AE950" s="3" t="str">
        <f>IF($L950="","",VLOOKUP($L950,BaseEqptCdF!$C$5:$R$161,16,FALSE)*$AC$3)</f>
        <v/>
      </c>
      <c r="AF950" s="3" t="str">
        <f>IF($L950="","",IF(LEFT($AB950,2)="SD",0,IF(LEFT($AB950,2)="SB",1*52,IF($N950=Prog!$P$17,VLOOKUP($L950,BaseEqptCdF!$C$5:$P$161,14,FALSE)*1*300,VLOOKUP($L950,BaseEqptCdF!$C$5:$P$161,12,FALSE)*0.2*300))))</f>
        <v/>
      </c>
      <c r="AG950" s="6" t="str">
        <f t="shared" si="121"/>
        <v/>
      </c>
      <c r="AH950" s="6">
        <f>IF($U950=Prog!$S$18,YEAR($X950),"")</f>
        <v>1900</v>
      </c>
      <c r="AI950" s="5" t="str">
        <f>IF(OR($AG950="",$U950=Prog!$S$18),"",IF(OR($U950=Prog!$S$17,$U950=Prog!$S$16),YEAR($X950),IF($AG950="ND","ND",$AI$8+$O950)))</f>
        <v/>
      </c>
      <c r="AJ950" s="3" t="str">
        <f t="shared" si="123"/>
        <v/>
      </c>
      <c r="AK950" s="3" t="str">
        <f t="shared" si="122"/>
        <v/>
      </c>
      <c r="AL950" s="3" t="str">
        <f t="shared" si="122"/>
        <v/>
      </c>
      <c r="AM950" s="3" t="str">
        <f t="shared" si="122"/>
        <v/>
      </c>
      <c r="AN950" s="3" t="str">
        <f t="shared" si="122"/>
        <v/>
      </c>
      <c r="AO950" s="2">
        <f t="shared" si="124"/>
        <v>0</v>
      </c>
      <c r="AP950" s="4"/>
      <c r="AQ950" s="3">
        <f>IF(AJ950=1,VLOOKUP($AP950,BaseEqptCdF!$C$5:$R$161,16,FALSE),0)</f>
        <v>0</v>
      </c>
      <c r="AR950" s="3">
        <f>IF(AK950=1,VLOOKUP($AP950,BaseEqptCdF!$C$5:$R$161,16,FALSE),0)</f>
        <v>0</v>
      </c>
      <c r="AS950" s="3">
        <f>IF(AL950=1,VLOOKUP($AP950,BaseEqptCdF!$C$5:$R$161,16,FALSE),0)</f>
        <v>0</v>
      </c>
      <c r="AT950" s="3">
        <f>IF(AM950=1,VLOOKUP($AP950,BaseEqptCdF!$C$5:$R$161,16,FALSE),0)</f>
        <v>0</v>
      </c>
      <c r="AU950" s="3">
        <f>IF(AN950=1,VLOOKUP($AP950,BaseEqptCdF!$C$5:$R$161,16,FALSE),0)</f>
        <v>0</v>
      </c>
      <c r="AV950" s="2">
        <f t="shared" si="125"/>
        <v>0</v>
      </c>
      <c r="AW950" s="3" t="str">
        <f>IF($L950="","",IF(SUM($AJ950:AJ950)=0,$AE950,VLOOKUP($AP950,BaseEqptCdF!$C$5:$R$161,16,FALSE)*$AC$3))</f>
        <v/>
      </c>
      <c r="AX950" s="3" t="str">
        <f>IF($L950="","",IF(SUM($AJ950:AK950)=0,$AE950,VLOOKUP($AP950,BaseEqptCdF!$C$5:$R$161,16,FALSE)*$AC$3))</f>
        <v/>
      </c>
      <c r="AY950" s="3" t="str">
        <f>IF($L950="","",IF(SUM($AJ950:AL950)=0,$AE950,VLOOKUP($AP950,BaseEqptCdF!$C$5:$R$161,16,FALSE)*$AC$3))</f>
        <v/>
      </c>
      <c r="AZ950" s="3" t="str">
        <f>IF($L950="","",IF(SUM($AJ950:AM950)=0,$AE950,VLOOKUP($AP950,BaseEqptCdF!$C$5:$R$161,16,FALSE)*$AC$3))</f>
        <v/>
      </c>
      <c r="BA950" s="3" t="str">
        <f>IF($L950="","",IF(SUM($AJ950:AN950)=0,$AE950,VLOOKUP($AP950,BaseEqptCdF!$C$5:$R$161,16,FALSE)*$AC$3))</f>
        <v/>
      </c>
      <c r="BB950" s="2">
        <f t="shared" si="126"/>
        <v>0</v>
      </c>
      <c r="BC950" s="3" t="str">
        <f>IF($L950="","",IF(SUM($AJ950:AJ950)=0,$AF950,IF(LEFT(VLOOKUP($AP950,BaseEqptCdF!$C$5:$E$161,3,FALSE),2)="SD",0,IF(LEFT(VLOOKUP($AP950,BaseEqptCdF!$C$5:$E$161,3,FALSE),2)="SB",1*52,VLOOKUP($AP950,BaseEqptCdF!$C$5:$S$161,12,FALSE)*0.2*300))))</f>
        <v/>
      </c>
      <c r="BD950" s="3" t="str">
        <f>IF($L950="","",IF(SUM($AJ950:AK950)=0,$AF950,IF(LEFT(VLOOKUP($AP950,BaseEqptCdF!$C$5:$E$161,3,FALSE),2)="SD",0,IF(LEFT(VLOOKUP($AP950,BaseEqptCdF!$C$5:$E$161,3,FALSE),2)="SB",1*52,VLOOKUP($AP950,BaseEqptCdF!$C$5:$S$161,12,FALSE)*0.2*300))))</f>
        <v/>
      </c>
      <c r="BE950" s="3" t="str">
        <f>IF($L950="","",IF(SUM($AJ950:AL950)=0,$AF950,IF(LEFT(VLOOKUP($AP950,BaseEqptCdF!$C$5:$E$161,3,FALSE),2)="SD",0,IF(LEFT(VLOOKUP($AP950,BaseEqptCdF!$C$5:$E$161,3,FALSE),2)="SB",1*52,VLOOKUP($AP950,BaseEqptCdF!$C$5:$S$161,12,FALSE)*0.2*300))))</f>
        <v/>
      </c>
      <c r="BF950" s="3" t="str">
        <f>IF($L950="","",IF(SUM($AJ950:AM950)=0,$AF950,IF(LEFT(VLOOKUP($AP950,BaseEqptCdF!$C$5:$E$161,3,FALSE),2)="SD",0,IF(LEFT(VLOOKUP($AP950,BaseEqptCdF!$C$5:$E$161,3,FALSE),2)="SB",1*52,VLOOKUP($AP950,BaseEqptCdF!$C$5:$S$161,12,FALSE)*0.2*300))))</f>
        <v/>
      </c>
      <c r="BG950" s="3" t="str">
        <f>IF($L950="","",IF(SUM($AJ950:AN950)=0,$AF950,IF(LEFT(VLOOKUP($AP950,BaseEqptCdF!$C$5:$E$161,3,FALSE),2)="SD",0,IF(LEFT(VLOOKUP($AP950,BaseEqptCdF!$C$5:$E$161,3,FALSE),2)="SB",1*52,VLOOKUP($AP950,BaseEqptCdF!$C$5:$S$161,12,FALSE)*0.2*300))))</f>
        <v/>
      </c>
      <c r="BH950" s="2">
        <f t="shared" si="127"/>
        <v>0</v>
      </c>
    </row>
    <row r="951" spans="1:60" x14ac:dyDescent="0.25">
      <c r="A951" s="296" t="str">
        <f t="array" ref="A951">IF($C951="","",INDEX(Prog!$B$8:$D$300,MATCH($C951,nivo1,0),1))</f>
        <v/>
      </c>
      <c r="B951" s="296" t="str">
        <f t="array" ref="B951">IF($C951="","",INDEX(Prog!$B$8:$D$300,MATCH($C951,nivo1,0),2))</f>
        <v/>
      </c>
      <c r="C951" s="273"/>
      <c r="D951" s="267"/>
      <c r="E951" s="273"/>
      <c r="F951" s="273"/>
      <c r="G951" s="273"/>
      <c r="H951" s="273"/>
      <c r="I951" s="273"/>
      <c r="J951" s="273"/>
      <c r="K951" s="274"/>
      <c r="L951" s="273"/>
      <c r="M951" s="273"/>
      <c r="N951" s="273"/>
      <c r="O951" s="275"/>
      <c r="P951" s="273"/>
      <c r="Q951" s="273"/>
      <c r="R951" s="273"/>
      <c r="S951" s="273"/>
      <c r="T951" s="276"/>
      <c r="U951" s="276"/>
      <c r="V951" s="276"/>
      <c r="W951" s="276"/>
      <c r="X951" s="277"/>
      <c r="Y951" s="278"/>
      <c r="AA951" s="8" t="str">
        <f>IF($L951="","",VLOOKUP($L951,BaseEqptCdF!$C$5:$E$161,2,FALSE))</f>
        <v/>
      </c>
      <c r="AB951" s="8" t="str">
        <f>IF($L951="","",VLOOKUP($L951,BaseEqptCdF!$C$5:$E$161,3,FALSE))</f>
        <v/>
      </c>
      <c r="AC951" s="7" t="str">
        <f>IF($L951="","",VLOOKUP($L951,BaseEqptCdF!$C$5:$I$161,6,FALSE))</f>
        <v/>
      </c>
      <c r="AD951" s="7" t="str">
        <f>IF($L951="","",VLOOKUP($L951,BaseEqptCdF!$C$5:$I$161,7,FALSE))</f>
        <v/>
      </c>
      <c r="AE951" s="3" t="str">
        <f>IF($L951="","",VLOOKUP($L951,BaseEqptCdF!$C$5:$R$161,16,FALSE)*$AC$3)</f>
        <v/>
      </c>
      <c r="AF951" s="3" t="str">
        <f>IF($L951="","",IF(LEFT($AB951,2)="SD",0,IF(LEFT($AB951,2)="SB",1*52,IF($N951=Prog!$P$17,VLOOKUP($L951,BaseEqptCdF!$C$5:$P$161,14,FALSE)*1*300,VLOOKUP($L951,BaseEqptCdF!$C$5:$P$161,12,FALSE)*0.2*300))))</f>
        <v/>
      </c>
      <c r="AG951" s="6" t="str">
        <f t="shared" si="121"/>
        <v/>
      </c>
      <c r="AH951" s="6">
        <f>IF($U951=Prog!$S$18,YEAR($X951),"")</f>
        <v>1900</v>
      </c>
      <c r="AI951" s="5" t="str">
        <f>IF(OR($AG951="",$U951=Prog!$S$18),"",IF(OR($U951=Prog!$S$17,$U951=Prog!$S$16),YEAR($X951),IF($AG951="ND","ND",$AI$8+$O951)))</f>
        <v/>
      </c>
      <c r="AJ951" s="3" t="str">
        <f t="shared" si="123"/>
        <v/>
      </c>
      <c r="AK951" s="3" t="str">
        <f t="shared" si="122"/>
        <v/>
      </c>
      <c r="AL951" s="3" t="str">
        <f t="shared" si="122"/>
        <v/>
      </c>
      <c r="AM951" s="3" t="str">
        <f t="shared" si="122"/>
        <v/>
      </c>
      <c r="AN951" s="3" t="str">
        <f t="shared" si="122"/>
        <v/>
      </c>
      <c r="AO951" s="2">
        <f t="shared" si="124"/>
        <v>0</v>
      </c>
      <c r="AP951" s="4"/>
      <c r="AQ951" s="3">
        <f>IF(AJ951=1,VLOOKUP($AP951,BaseEqptCdF!$C$5:$R$161,16,FALSE),0)</f>
        <v>0</v>
      </c>
      <c r="AR951" s="3">
        <f>IF(AK951=1,VLOOKUP($AP951,BaseEqptCdF!$C$5:$R$161,16,FALSE),0)</f>
        <v>0</v>
      </c>
      <c r="AS951" s="3">
        <f>IF(AL951=1,VLOOKUP($AP951,BaseEqptCdF!$C$5:$R$161,16,FALSE),0)</f>
        <v>0</v>
      </c>
      <c r="AT951" s="3">
        <f>IF(AM951=1,VLOOKUP($AP951,BaseEqptCdF!$C$5:$R$161,16,FALSE),0)</f>
        <v>0</v>
      </c>
      <c r="AU951" s="3">
        <f>IF(AN951=1,VLOOKUP($AP951,BaseEqptCdF!$C$5:$R$161,16,FALSE),0)</f>
        <v>0</v>
      </c>
      <c r="AV951" s="2">
        <f t="shared" si="125"/>
        <v>0</v>
      </c>
      <c r="AW951" s="3" t="str">
        <f>IF($L951="","",IF(SUM($AJ951:AJ951)=0,$AE951,VLOOKUP($AP951,BaseEqptCdF!$C$5:$R$161,16,FALSE)*$AC$3))</f>
        <v/>
      </c>
      <c r="AX951" s="3" t="str">
        <f>IF($L951="","",IF(SUM($AJ951:AK951)=0,$AE951,VLOOKUP($AP951,BaseEqptCdF!$C$5:$R$161,16,FALSE)*$AC$3))</f>
        <v/>
      </c>
      <c r="AY951" s="3" t="str">
        <f>IF($L951="","",IF(SUM($AJ951:AL951)=0,$AE951,VLOOKUP($AP951,BaseEqptCdF!$C$5:$R$161,16,FALSE)*$AC$3))</f>
        <v/>
      </c>
      <c r="AZ951" s="3" t="str">
        <f>IF($L951="","",IF(SUM($AJ951:AM951)=0,$AE951,VLOOKUP($AP951,BaseEqptCdF!$C$5:$R$161,16,FALSE)*$AC$3))</f>
        <v/>
      </c>
      <c r="BA951" s="3" t="str">
        <f>IF($L951="","",IF(SUM($AJ951:AN951)=0,$AE951,VLOOKUP($AP951,BaseEqptCdF!$C$5:$R$161,16,FALSE)*$AC$3))</f>
        <v/>
      </c>
      <c r="BB951" s="2">
        <f t="shared" si="126"/>
        <v>0</v>
      </c>
      <c r="BC951" s="3" t="str">
        <f>IF($L951="","",IF(SUM($AJ951:AJ951)=0,$AF951,IF(LEFT(VLOOKUP($AP951,BaseEqptCdF!$C$5:$E$161,3,FALSE),2)="SD",0,IF(LEFT(VLOOKUP($AP951,BaseEqptCdF!$C$5:$E$161,3,FALSE),2)="SB",1*52,VLOOKUP($AP951,BaseEqptCdF!$C$5:$S$161,12,FALSE)*0.2*300))))</f>
        <v/>
      </c>
      <c r="BD951" s="3" t="str">
        <f>IF($L951="","",IF(SUM($AJ951:AK951)=0,$AF951,IF(LEFT(VLOOKUP($AP951,BaseEqptCdF!$C$5:$E$161,3,FALSE),2)="SD",0,IF(LEFT(VLOOKUP($AP951,BaseEqptCdF!$C$5:$E$161,3,FALSE),2)="SB",1*52,VLOOKUP($AP951,BaseEqptCdF!$C$5:$S$161,12,FALSE)*0.2*300))))</f>
        <v/>
      </c>
      <c r="BE951" s="3" t="str">
        <f>IF($L951="","",IF(SUM($AJ951:AL951)=0,$AF951,IF(LEFT(VLOOKUP($AP951,BaseEqptCdF!$C$5:$E$161,3,FALSE),2)="SD",0,IF(LEFT(VLOOKUP($AP951,BaseEqptCdF!$C$5:$E$161,3,FALSE),2)="SB",1*52,VLOOKUP($AP951,BaseEqptCdF!$C$5:$S$161,12,FALSE)*0.2*300))))</f>
        <v/>
      </c>
      <c r="BF951" s="3" t="str">
        <f>IF($L951="","",IF(SUM($AJ951:AM951)=0,$AF951,IF(LEFT(VLOOKUP($AP951,BaseEqptCdF!$C$5:$E$161,3,FALSE),2)="SD",0,IF(LEFT(VLOOKUP($AP951,BaseEqptCdF!$C$5:$E$161,3,FALSE),2)="SB",1*52,VLOOKUP($AP951,BaseEqptCdF!$C$5:$S$161,12,FALSE)*0.2*300))))</f>
        <v/>
      </c>
      <c r="BG951" s="3" t="str">
        <f>IF($L951="","",IF(SUM($AJ951:AN951)=0,$AF951,IF(LEFT(VLOOKUP($AP951,BaseEqptCdF!$C$5:$E$161,3,FALSE),2)="SD",0,IF(LEFT(VLOOKUP($AP951,BaseEqptCdF!$C$5:$E$161,3,FALSE),2)="SB",1*52,VLOOKUP($AP951,BaseEqptCdF!$C$5:$S$161,12,FALSE)*0.2*300))))</f>
        <v/>
      </c>
      <c r="BH951" s="2">
        <f t="shared" si="127"/>
        <v>0</v>
      </c>
    </row>
    <row r="952" spans="1:60" x14ac:dyDescent="0.25">
      <c r="A952" s="296" t="str">
        <f t="array" ref="A952">IF($C952="","",INDEX(Prog!$B$8:$D$300,MATCH($C952,nivo1,0),1))</f>
        <v/>
      </c>
      <c r="B952" s="296" t="str">
        <f t="array" ref="B952">IF($C952="","",INDEX(Prog!$B$8:$D$300,MATCH($C952,nivo1,0),2))</f>
        <v/>
      </c>
      <c r="C952" s="273"/>
      <c r="D952" s="267"/>
      <c r="E952" s="273"/>
      <c r="F952" s="273"/>
      <c r="G952" s="273"/>
      <c r="H952" s="273"/>
      <c r="I952" s="273"/>
      <c r="J952" s="273"/>
      <c r="K952" s="274"/>
      <c r="L952" s="273"/>
      <c r="M952" s="273"/>
      <c r="N952" s="273"/>
      <c r="O952" s="275"/>
      <c r="P952" s="273"/>
      <c r="Q952" s="273"/>
      <c r="R952" s="273"/>
      <c r="S952" s="273"/>
      <c r="T952" s="276"/>
      <c r="U952" s="276"/>
      <c r="V952" s="276"/>
      <c r="W952" s="276"/>
      <c r="X952" s="277"/>
      <c r="Y952" s="278"/>
      <c r="AA952" s="8" t="str">
        <f>IF($L952="","",VLOOKUP($L952,BaseEqptCdF!$C$5:$E$161,2,FALSE))</f>
        <v/>
      </c>
      <c r="AB952" s="8" t="str">
        <f>IF($L952="","",VLOOKUP($L952,BaseEqptCdF!$C$5:$E$161,3,FALSE))</f>
        <v/>
      </c>
      <c r="AC952" s="7" t="str">
        <f>IF($L952="","",VLOOKUP($L952,BaseEqptCdF!$C$5:$I$161,6,FALSE))</f>
        <v/>
      </c>
      <c r="AD952" s="7" t="str">
        <f>IF($L952="","",VLOOKUP($L952,BaseEqptCdF!$C$5:$I$161,7,FALSE))</f>
        <v/>
      </c>
      <c r="AE952" s="3" t="str">
        <f>IF($L952="","",VLOOKUP($L952,BaseEqptCdF!$C$5:$R$161,16,FALSE)*$AC$3)</f>
        <v/>
      </c>
      <c r="AF952" s="3" t="str">
        <f>IF($L952="","",IF(LEFT($AB952,2)="SD",0,IF(LEFT($AB952,2)="SB",1*52,IF($N952=Prog!$P$17,VLOOKUP($L952,BaseEqptCdF!$C$5:$P$161,14,FALSE)*1*300,VLOOKUP($L952,BaseEqptCdF!$C$5:$P$161,12,FALSE)*0.2*300))))</f>
        <v/>
      </c>
      <c r="AG952" s="6" t="str">
        <f t="shared" si="121"/>
        <v/>
      </c>
      <c r="AH952" s="6">
        <f>IF($U952=Prog!$S$18,YEAR($X952),"")</f>
        <v>1900</v>
      </c>
      <c r="AI952" s="5" t="str">
        <f>IF(OR($AG952="",$U952=Prog!$S$18),"",IF(OR($U952=Prog!$S$17,$U952=Prog!$S$16),YEAR($X952),IF($AG952="ND","ND",$AI$8+$O952)))</f>
        <v/>
      </c>
      <c r="AJ952" s="3" t="str">
        <f t="shared" si="123"/>
        <v/>
      </c>
      <c r="AK952" s="3" t="str">
        <f t="shared" si="122"/>
        <v/>
      </c>
      <c r="AL952" s="3" t="str">
        <f t="shared" si="122"/>
        <v/>
      </c>
      <c r="AM952" s="3" t="str">
        <f t="shared" si="122"/>
        <v/>
      </c>
      <c r="AN952" s="3" t="str">
        <f t="shared" si="122"/>
        <v/>
      </c>
      <c r="AO952" s="2">
        <f t="shared" si="124"/>
        <v>0</v>
      </c>
      <c r="AP952" s="4"/>
      <c r="AQ952" s="3">
        <f>IF(AJ952=1,VLOOKUP($AP952,BaseEqptCdF!$C$5:$R$161,16,FALSE),0)</f>
        <v>0</v>
      </c>
      <c r="AR952" s="3">
        <f>IF(AK952=1,VLOOKUP($AP952,BaseEqptCdF!$C$5:$R$161,16,FALSE),0)</f>
        <v>0</v>
      </c>
      <c r="AS952" s="3">
        <f>IF(AL952=1,VLOOKUP($AP952,BaseEqptCdF!$C$5:$R$161,16,FALSE),0)</f>
        <v>0</v>
      </c>
      <c r="AT952" s="3">
        <f>IF(AM952=1,VLOOKUP($AP952,BaseEqptCdF!$C$5:$R$161,16,FALSE),0)</f>
        <v>0</v>
      </c>
      <c r="AU952" s="3">
        <f>IF(AN952=1,VLOOKUP($AP952,BaseEqptCdF!$C$5:$R$161,16,FALSE),0)</f>
        <v>0</v>
      </c>
      <c r="AV952" s="2">
        <f t="shared" si="125"/>
        <v>0</v>
      </c>
      <c r="AW952" s="3" t="str">
        <f>IF($L952="","",IF(SUM($AJ952:AJ952)=0,$AE952,VLOOKUP($AP952,BaseEqptCdF!$C$5:$R$161,16,FALSE)*$AC$3))</f>
        <v/>
      </c>
      <c r="AX952" s="3" t="str">
        <f>IF($L952="","",IF(SUM($AJ952:AK952)=0,$AE952,VLOOKUP($AP952,BaseEqptCdF!$C$5:$R$161,16,FALSE)*$AC$3))</f>
        <v/>
      </c>
      <c r="AY952" s="3" t="str">
        <f>IF($L952="","",IF(SUM($AJ952:AL952)=0,$AE952,VLOOKUP($AP952,BaseEqptCdF!$C$5:$R$161,16,FALSE)*$AC$3))</f>
        <v/>
      </c>
      <c r="AZ952" s="3" t="str">
        <f>IF($L952="","",IF(SUM($AJ952:AM952)=0,$AE952,VLOOKUP($AP952,BaseEqptCdF!$C$5:$R$161,16,FALSE)*$AC$3))</f>
        <v/>
      </c>
      <c r="BA952" s="3" t="str">
        <f>IF($L952="","",IF(SUM($AJ952:AN952)=0,$AE952,VLOOKUP($AP952,BaseEqptCdF!$C$5:$R$161,16,FALSE)*$AC$3))</f>
        <v/>
      </c>
      <c r="BB952" s="2">
        <f t="shared" si="126"/>
        <v>0</v>
      </c>
      <c r="BC952" s="3" t="str">
        <f>IF($L952="","",IF(SUM($AJ952:AJ952)=0,$AF952,IF(LEFT(VLOOKUP($AP952,BaseEqptCdF!$C$5:$E$161,3,FALSE),2)="SD",0,IF(LEFT(VLOOKUP($AP952,BaseEqptCdF!$C$5:$E$161,3,FALSE),2)="SB",1*52,VLOOKUP($AP952,BaseEqptCdF!$C$5:$S$161,12,FALSE)*0.2*300))))</f>
        <v/>
      </c>
      <c r="BD952" s="3" t="str">
        <f>IF($L952="","",IF(SUM($AJ952:AK952)=0,$AF952,IF(LEFT(VLOOKUP($AP952,BaseEqptCdF!$C$5:$E$161,3,FALSE),2)="SD",0,IF(LEFT(VLOOKUP($AP952,BaseEqptCdF!$C$5:$E$161,3,FALSE),2)="SB",1*52,VLOOKUP($AP952,BaseEqptCdF!$C$5:$S$161,12,FALSE)*0.2*300))))</f>
        <v/>
      </c>
      <c r="BE952" s="3" t="str">
        <f>IF($L952="","",IF(SUM($AJ952:AL952)=0,$AF952,IF(LEFT(VLOOKUP($AP952,BaseEqptCdF!$C$5:$E$161,3,FALSE),2)="SD",0,IF(LEFT(VLOOKUP($AP952,BaseEqptCdF!$C$5:$E$161,3,FALSE),2)="SB",1*52,VLOOKUP($AP952,BaseEqptCdF!$C$5:$S$161,12,FALSE)*0.2*300))))</f>
        <v/>
      </c>
      <c r="BF952" s="3" t="str">
        <f>IF($L952="","",IF(SUM($AJ952:AM952)=0,$AF952,IF(LEFT(VLOOKUP($AP952,BaseEqptCdF!$C$5:$E$161,3,FALSE),2)="SD",0,IF(LEFT(VLOOKUP($AP952,BaseEqptCdF!$C$5:$E$161,3,FALSE),2)="SB",1*52,VLOOKUP($AP952,BaseEqptCdF!$C$5:$S$161,12,FALSE)*0.2*300))))</f>
        <v/>
      </c>
      <c r="BG952" s="3" t="str">
        <f>IF($L952="","",IF(SUM($AJ952:AN952)=0,$AF952,IF(LEFT(VLOOKUP($AP952,BaseEqptCdF!$C$5:$E$161,3,FALSE),2)="SD",0,IF(LEFT(VLOOKUP($AP952,BaseEqptCdF!$C$5:$E$161,3,FALSE),2)="SB",1*52,VLOOKUP($AP952,BaseEqptCdF!$C$5:$S$161,12,FALSE)*0.2*300))))</f>
        <v/>
      </c>
      <c r="BH952" s="2">
        <f t="shared" si="127"/>
        <v>0</v>
      </c>
    </row>
    <row r="953" spans="1:60" x14ac:dyDescent="0.25">
      <c r="A953" s="296" t="str">
        <f t="array" ref="A953">IF($C953="","",INDEX(Prog!$B$8:$D$300,MATCH($C953,nivo1,0),1))</f>
        <v/>
      </c>
      <c r="B953" s="296" t="str">
        <f t="array" ref="B953">IF($C953="","",INDEX(Prog!$B$8:$D$300,MATCH($C953,nivo1,0),2))</f>
        <v/>
      </c>
      <c r="C953" s="273"/>
      <c r="D953" s="267"/>
      <c r="E953" s="273"/>
      <c r="F953" s="273"/>
      <c r="G953" s="273"/>
      <c r="H953" s="273"/>
      <c r="I953" s="273"/>
      <c r="J953" s="273"/>
      <c r="K953" s="274"/>
      <c r="L953" s="273"/>
      <c r="M953" s="273"/>
      <c r="N953" s="273"/>
      <c r="O953" s="275"/>
      <c r="P953" s="273"/>
      <c r="Q953" s="273"/>
      <c r="R953" s="273"/>
      <c r="S953" s="273"/>
      <c r="T953" s="276"/>
      <c r="U953" s="276"/>
      <c r="V953" s="276"/>
      <c r="W953" s="276"/>
      <c r="X953" s="277"/>
      <c r="Y953" s="278"/>
      <c r="AA953" s="8" t="str">
        <f>IF($L953="","",VLOOKUP($L953,BaseEqptCdF!$C$5:$E$161,2,FALSE))</f>
        <v/>
      </c>
      <c r="AB953" s="8" t="str">
        <f>IF($L953="","",VLOOKUP($L953,BaseEqptCdF!$C$5:$E$161,3,FALSE))</f>
        <v/>
      </c>
      <c r="AC953" s="7" t="str">
        <f>IF($L953="","",VLOOKUP($L953,BaseEqptCdF!$C$5:$I$161,6,FALSE))</f>
        <v/>
      </c>
      <c r="AD953" s="7" t="str">
        <f>IF($L953="","",VLOOKUP($L953,BaseEqptCdF!$C$5:$I$161,7,FALSE))</f>
        <v/>
      </c>
      <c r="AE953" s="3" t="str">
        <f>IF($L953="","",VLOOKUP($L953,BaseEqptCdF!$C$5:$R$161,16,FALSE)*$AC$3)</f>
        <v/>
      </c>
      <c r="AF953" s="3" t="str">
        <f>IF($L953="","",IF(LEFT($AB953,2)="SD",0,IF(LEFT($AB953,2)="SB",1*52,IF($N953=Prog!$P$17,VLOOKUP($L953,BaseEqptCdF!$C$5:$P$161,14,FALSE)*1*300,VLOOKUP($L953,BaseEqptCdF!$C$5:$P$161,12,FALSE)*0.2*300))))</f>
        <v/>
      </c>
      <c r="AG953" s="6" t="str">
        <f t="shared" si="121"/>
        <v/>
      </c>
      <c r="AH953" s="6">
        <f>IF($U953=Prog!$S$18,YEAR($X953),"")</f>
        <v>1900</v>
      </c>
      <c r="AI953" s="5" t="str">
        <f>IF(OR($AG953="",$U953=Prog!$S$18),"",IF(OR($U953=Prog!$S$17,$U953=Prog!$S$16),YEAR($X953),IF($AG953="ND","ND",$AI$8+$O953)))</f>
        <v/>
      </c>
      <c r="AJ953" s="3" t="str">
        <f t="shared" si="123"/>
        <v/>
      </c>
      <c r="AK953" s="3" t="str">
        <f t="shared" si="122"/>
        <v/>
      </c>
      <c r="AL953" s="3" t="str">
        <f t="shared" si="122"/>
        <v/>
      </c>
      <c r="AM953" s="3" t="str">
        <f t="shared" si="122"/>
        <v/>
      </c>
      <c r="AN953" s="3" t="str">
        <f t="shared" si="122"/>
        <v/>
      </c>
      <c r="AO953" s="2">
        <f t="shared" si="124"/>
        <v>0</v>
      </c>
      <c r="AP953" s="4"/>
      <c r="AQ953" s="3">
        <f>IF(AJ953=1,VLOOKUP($AP953,BaseEqptCdF!$C$5:$R$161,16,FALSE),0)</f>
        <v>0</v>
      </c>
      <c r="AR953" s="3">
        <f>IF(AK953=1,VLOOKUP($AP953,BaseEqptCdF!$C$5:$R$161,16,FALSE),0)</f>
        <v>0</v>
      </c>
      <c r="AS953" s="3">
        <f>IF(AL953=1,VLOOKUP($AP953,BaseEqptCdF!$C$5:$R$161,16,FALSE),0)</f>
        <v>0</v>
      </c>
      <c r="AT953" s="3">
        <f>IF(AM953=1,VLOOKUP($AP953,BaseEqptCdF!$C$5:$R$161,16,FALSE),0)</f>
        <v>0</v>
      </c>
      <c r="AU953" s="3">
        <f>IF(AN953=1,VLOOKUP($AP953,BaseEqptCdF!$C$5:$R$161,16,FALSE),0)</f>
        <v>0</v>
      </c>
      <c r="AV953" s="2">
        <f t="shared" si="125"/>
        <v>0</v>
      </c>
      <c r="AW953" s="3" t="str">
        <f>IF($L953="","",IF(SUM($AJ953:AJ953)=0,$AE953,VLOOKUP($AP953,BaseEqptCdF!$C$5:$R$161,16,FALSE)*$AC$3))</f>
        <v/>
      </c>
      <c r="AX953" s="3" t="str">
        <f>IF($L953="","",IF(SUM($AJ953:AK953)=0,$AE953,VLOOKUP($AP953,BaseEqptCdF!$C$5:$R$161,16,FALSE)*$AC$3))</f>
        <v/>
      </c>
      <c r="AY953" s="3" t="str">
        <f>IF($L953="","",IF(SUM($AJ953:AL953)=0,$AE953,VLOOKUP($AP953,BaseEqptCdF!$C$5:$R$161,16,FALSE)*$AC$3))</f>
        <v/>
      </c>
      <c r="AZ953" s="3" t="str">
        <f>IF($L953="","",IF(SUM($AJ953:AM953)=0,$AE953,VLOOKUP($AP953,BaseEqptCdF!$C$5:$R$161,16,FALSE)*$AC$3))</f>
        <v/>
      </c>
      <c r="BA953" s="3" t="str">
        <f>IF($L953="","",IF(SUM($AJ953:AN953)=0,$AE953,VLOOKUP($AP953,BaseEqptCdF!$C$5:$R$161,16,FALSE)*$AC$3))</f>
        <v/>
      </c>
      <c r="BB953" s="2">
        <f t="shared" si="126"/>
        <v>0</v>
      </c>
      <c r="BC953" s="3" t="str">
        <f>IF($L953="","",IF(SUM($AJ953:AJ953)=0,$AF953,IF(LEFT(VLOOKUP($AP953,BaseEqptCdF!$C$5:$E$161,3,FALSE),2)="SD",0,IF(LEFT(VLOOKUP($AP953,BaseEqptCdF!$C$5:$E$161,3,FALSE),2)="SB",1*52,VLOOKUP($AP953,BaseEqptCdF!$C$5:$S$161,12,FALSE)*0.2*300))))</f>
        <v/>
      </c>
      <c r="BD953" s="3" t="str">
        <f>IF($L953="","",IF(SUM($AJ953:AK953)=0,$AF953,IF(LEFT(VLOOKUP($AP953,BaseEqptCdF!$C$5:$E$161,3,FALSE),2)="SD",0,IF(LEFT(VLOOKUP($AP953,BaseEqptCdF!$C$5:$E$161,3,FALSE),2)="SB",1*52,VLOOKUP($AP953,BaseEqptCdF!$C$5:$S$161,12,FALSE)*0.2*300))))</f>
        <v/>
      </c>
      <c r="BE953" s="3" t="str">
        <f>IF($L953="","",IF(SUM($AJ953:AL953)=0,$AF953,IF(LEFT(VLOOKUP($AP953,BaseEqptCdF!$C$5:$E$161,3,FALSE),2)="SD",0,IF(LEFT(VLOOKUP($AP953,BaseEqptCdF!$C$5:$E$161,3,FALSE),2)="SB",1*52,VLOOKUP($AP953,BaseEqptCdF!$C$5:$S$161,12,FALSE)*0.2*300))))</f>
        <v/>
      </c>
      <c r="BF953" s="3" t="str">
        <f>IF($L953="","",IF(SUM($AJ953:AM953)=0,$AF953,IF(LEFT(VLOOKUP($AP953,BaseEqptCdF!$C$5:$E$161,3,FALSE),2)="SD",0,IF(LEFT(VLOOKUP($AP953,BaseEqptCdF!$C$5:$E$161,3,FALSE),2)="SB",1*52,VLOOKUP($AP953,BaseEqptCdF!$C$5:$S$161,12,FALSE)*0.2*300))))</f>
        <v/>
      </c>
      <c r="BG953" s="3" t="str">
        <f>IF($L953="","",IF(SUM($AJ953:AN953)=0,$AF953,IF(LEFT(VLOOKUP($AP953,BaseEqptCdF!$C$5:$E$161,3,FALSE),2)="SD",0,IF(LEFT(VLOOKUP($AP953,BaseEqptCdF!$C$5:$E$161,3,FALSE),2)="SB",1*52,VLOOKUP($AP953,BaseEqptCdF!$C$5:$S$161,12,FALSE)*0.2*300))))</f>
        <v/>
      </c>
      <c r="BH953" s="2">
        <f t="shared" si="127"/>
        <v>0</v>
      </c>
    </row>
    <row r="954" spans="1:60" x14ac:dyDescent="0.25">
      <c r="A954" s="296" t="str">
        <f t="array" ref="A954">IF($C954="","",INDEX(Prog!$B$8:$D$300,MATCH($C954,nivo1,0),1))</f>
        <v/>
      </c>
      <c r="B954" s="296" t="str">
        <f t="array" ref="B954">IF($C954="","",INDEX(Prog!$B$8:$D$300,MATCH($C954,nivo1,0),2))</f>
        <v/>
      </c>
      <c r="C954" s="273"/>
      <c r="D954" s="267"/>
      <c r="E954" s="273"/>
      <c r="F954" s="273"/>
      <c r="G954" s="273"/>
      <c r="H954" s="273"/>
      <c r="I954" s="273"/>
      <c r="J954" s="273"/>
      <c r="K954" s="274"/>
      <c r="L954" s="273"/>
      <c r="M954" s="273"/>
      <c r="N954" s="273"/>
      <c r="O954" s="275"/>
      <c r="P954" s="273"/>
      <c r="Q954" s="273"/>
      <c r="R954" s="273"/>
      <c r="S954" s="273"/>
      <c r="T954" s="276"/>
      <c r="U954" s="276"/>
      <c r="V954" s="276"/>
      <c r="W954" s="276"/>
      <c r="X954" s="277"/>
      <c r="Y954" s="278"/>
      <c r="AA954" s="8" t="str">
        <f>IF($L954="","",VLOOKUP($L954,BaseEqptCdF!$C$5:$E$161,2,FALSE))</f>
        <v/>
      </c>
      <c r="AB954" s="8" t="str">
        <f>IF($L954="","",VLOOKUP($L954,BaseEqptCdF!$C$5:$E$161,3,FALSE))</f>
        <v/>
      </c>
      <c r="AC954" s="7" t="str">
        <f>IF($L954="","",VLOOKUP($L954,BaseEqptCdF!$C$5:$I$161,6,FALSE))</f>
        <v/>
      </c>
      <c r="AD954" s="7" t="str">
        <f>IF($L954="","",VLOOKUP($L954,BaseEqptCdF!$C$5:$I$161,7,FALSE))</f>
        <v/>
      </c>
      <c r="AE954" s="3" t="str">
        <f>IF($L954="","",VLOOKUP($L954,BaseEqptCdF!$C$5:$R$161,16,FALSE)*$AC$3)</f>
        <v/>
      </c>
      <c r="AF954" s="3" t="str">
        <f>IF($L954="","",IF(LEFT($AB954,2)="SD",0,IF(LEFT($AB954,2)="SB",1*52,IF($N954=Prog!$P$17,VLOOKUP($L954,BaseEqptCdF!$C$5:$P$161,14,FALSE)*1*300,VLOOKUP($L954,BaseEqptCdF!$C$5:$P$161,12,FALSE)*0.2*300))))</f>
        <v/>
      </c>
      <c r="AG954" s="6" t="str">
        <f t="shared" si="121"/>
        <v/>
      </c>
      <c r="AH954" s="6">
        <f>IF($U954=Prog!$S$18,YEAR($X954),"")</f>
        <v>1900</v>
      </c>
      <c r="AI954" s="5" t="str">
        <f>IF(OR($AG954="",$U954=Prog!$S$18),"",IF(OR($U954=Prog!$S$17,$U954=Prog!$S$16),YEAR($X954),IF($AG954="ND","ND",$AI$8+$O954)))</f>
        <v/>
      </c>
      <c r="AJ954" s="3" t="str">
        <f t="shared" si="123"/>
        <v/>
      </c>
      <c r="AK954" s="3" t="str">
        <f t="shared" si="122"/>
        <v/>
      </c>
      <c r="AL954" s="3" t="str">
        <f t="shared" si="122"/>
        <v/>
      </c>
      <c r="AM954" s="3" t="str">
        <f t="shared" si="122"/>
        <v/>
      </c>
      <c r="AN954" s="3" t="str">
        <f t="shared" si="122"/>
        <v/>
      </c>
      <c r="AO954" s="2">
        <f t="shared" si="124"/>
        <v>0</v>
      </c>
      <c r="AP954" s="4"/>
      <c r="AQ954" s="3">
        <f>IF(AJ954=1,VLOOKUP($AP954,BaseEqptCdF!$C$5:$R$161,16,FALSE),0)</f>
        <v>0</v>
      </c>
      <c r="AR954" s="3">
        <f>IF(AK954=1,VLOOKUP($AP954,BaseEqptCdF!$C$5:$R$161,16,FALSE),0)</f>
        <v>0</v>
      </c>
      <c r="AS954" s="3">
        <f>IF(AL954=1,VLOOKUP($AP954,BaseEqptCdF!$C$5:$R$161,16,FALSE),0)</f>
        <v>0</v>
      </c>
      <c r="AT954" s="3">
        <f>IF(AM954=1,VLOOKUP($AP954,BaseEqptCdF!$C$5:$R$161,16,FALSE),0)</f>
        <v>0</v>
      </c>
      <c r="AU954" s="3">
        <f>IF(AN954=1,VLOOKUP($AP954,BaseEqptCdF!$C$5:$R$161,16,FALSE),0)</f>
        <v>0</v>
      </c>
      <c r="AV954" s="2">
        <f t="shared" si="125"/>
        <v>0</v>
      </c>
      <c r="AW954" s="3" t="str">
        <f>IF($L954="","",IF(SUM($AJ954:AJ954)=0,$AE954,VLOOKUP($AP954,BaseEqptCdF!$C$5:$R$161,16,FALSE)*$AC$3))</f>
        <v/>
      </c>
      <c r="AX954" s="3" t="str">
        <f>IF($L954="","",IF(SUM($AJ954:AK954)=0,$AE954,VLOOKUP($AP954,BaseEqptCdF!$C$5:$R$161,16,FALSE)*$AC$3))</f>
        <v/>
      </c>
      <c r="AY954" s="3" t="str">
        <f>IF($L954="","",IF(SUM($AJ954:AL954)=0,$AE954,VLOOKUP($AP954,BaseEqptCdF!$C$5:$R$161,16,FALSE)*$AC$3))</f>
        <v/>
      </c>
      <c r="AZ954" s="3" t="str">
        <f>IF($L954="","",IF(SUM($AJ954:AM954)=0,$AE954,VLOOKUP($AP954,BaseEqptCdF!$C$5:$R$161,16,FALSE)*$AC$3))</f>
        <v/>
      </c>
      <c r="BA954" s="3" t="str">
        <f>IF($L954="","",IF(SUM($AJ954:AN954)=0,$AE954,VLOOKUP($AP954,BaseEqptCdF!$C$5:$R$161,16,FALSE)*$AC$3))</f>
        <v/>
      </c>
      <c r="BB954" s="2">
        <f t="shared" si="126"/>
        <v>0</v>
      </c>
      <c r="BC954" s="3" t="str">
        <f>IF($L954="","",IF(SUM($AJ954:AJ954)=0,$AF954,IF(LEFT(VLOOKUP($AP954,BaseEqptCdF!$C$5:$E$161,3,FALSE),2)="SD",0,IF(LEFT(VLOOKUP($AP954,BaseEqptCdF!$C$5:$E$161,3,FALSE),2)="SB",1*52,VLOOKUP($AP954,BaseEqptCdF!$C$5:$S$161,12,FALSE)*0.2*300))))</f>
        <v/>
      </c>
      <c r="BD954" s="3" t="str">
        <f>IF($L954="","",IF(SUM($AJ954:AK954)=0,$AF954,IF(LEFT(VLOOKUP($AP954,BaseEqptCdF!$C$5:$E$161,3,FALSE),2)="SD",0,IF(LEFT(VLOOKUP($AP954,BaseEqptCdF!$C$5:$E$161,3,FALSE),2)="SB",1*52,VLOOKUP($AP954,BaseEqptCdF!$C$5:$S$161,12,FALSE)*0.2*300))))</f>
        <v/>
      </c>
      <c r="BE954" s="3" t="str">
        <f>IF($L954="","",IF(SUM($AJ954:AL954)=0,$AF954,IF(LEFT(VLOOKUP($AP954,BaseEqptCdF!$C$5:$E$161,3,FALSE),2)="SD",0,IF(LEFT(VLOOKUP($AP954,BaseEqptCdF!$C$5:$E$161,3,FALSE),2)="SB",1*52,VLOOKUP($AP954,BaseEqptCdF!$C$5:$S$161,12,FALSE)*0.2*300))))</f>
        <v/>
      </c>
      <c r="BF954" s="3" t="str">
        <f>IF($L954="","",IF(SUM($AJ954:AM954)=0,$AF954,IF(LEFT(VLOOKUP($AP954,BaseEqptCdF!$C$5:$E$161,3,FALSE),2)="SD",0,IF(LEFT(VLOOKUP($AP954,BaseEqptCdF!$C$5:$E$161,3,FALSE),2)="SB",1*52,VLOOKUP($AP954,BaseEqptCdF!$C$5:$S$161,12,FALSE)*0.2*300))))</f>
        <v/>
      </c>
      <c r="BG954" s="3" t="str">
        <f>IF($L954="","",IF(SUM($AJ954:AN954)=0,$AF954,IF(LEFT(VLOOKUP($AP954,BaseEqptCdF!$C$5:$E$161,3,FALSE),2)="SD",0,IF(LEFT(VLOOKUP($AP954,BaseEqptCdF!$C$5:$E$161,3,FALSE),2)="SB",1*52,VLOOKUP($AP954,BaseEqptCdF!$C$5:$S$161,12,FALSE)*0.2*300))))</f>
        <v/>
      </c>
      <c r="BH954" s="2">
        <f t="shared" si="127"/>
        <v>0</v>
      </c>
    </row>
    <row r="955" spans="1:60" x14ac:dyDescent="0.25">
      <c r="A955" s="296" t="str">
        <f t="array" ref="A955">IF($C955="","",INDEX(Prog!$B$8:$D$300,MATCH($C955,nivo1,0),1))</f>
        <v/>
      </c>
      <c r="B955" s="296" t="str">
        <f t="array" ref="B955">IF($C955="","",INDEX(Prog!$B$8:$D$300,MATCH($C955,nivo1,0),2))</f>
        <v/>
      </c>
      <c r="C955" s="273"/>
      <c r="D955" s="267"/>
      <c r="E955" s="273"/>
      <c r="F955" s="273"/>
      <c r="G955" s="273"/>
      <c r="H955" s="273"/>
      <c r="I955" s="273"/>
      <c r="J955" s="273"/>
      <c r="K955" s="274"/>
      <c r="L955" s="273"/>
      <c r="M955" s="273"/>
      <c r="N955" s="273"/>
      <c r="O955" s="275"/>
      <c r="P955" s="273"/>
      <c r="Q955" s="273"/>
      <c r="R955" s="273"/>
      <c r="S955" s="273"/>
      <c r="T955" s="276"/>
      <c r="U955" s="276"/>
      <c r="V955" s="276"/>
      <c r="W955" s="276"/>
      <c r="X955" s="277"/>
      <c r="Y955" s="278"/>
      <c r="AA955" s="8" t="str">
        <f>IF($L955="","",VLOOKUP($L955,BaseEqptCdF!$C$5:$E$161,2,FALSE))</f>
        <v/>
      </c>
      <c r="AB955" s="8" t="str">
        <f>IF($L955="","",VLOOKUP($L955,BaseEqptCdF!$C$5:$E$161,3,FALSE))</f>
        <v/>
      </c>
      <c r="AC955" s="7" t="str">
        <f>IF($L955="","",VLOOKUP($L955,BaseEqptCdF!$C$5:$I$161,6,FALSE))</f>
        <v/>
      </c>
      <c r="AD955" s="7" t="str">
        <f>IF($L955="","",VLOOKUP($L955,BaseEqptCdF!$C$5:$I$161,7,FALSE))</f>
        <v/>
      </c>
      <c r="AE955" s="3" t="str">
        <f>IF($L955="","",VLOOKUP($L955,BaseEqptCdF!$C$5:$R$161,16,FALSE)*$AC$3)</f>
        <v/>
      </c>
      <c r="AF955" s="3" t="str">
        <f>IF($L955="","",IF(LEFT($AB955,2)="SD",0,IF(LEFT($AB955,2)="SB",1*52,IF($N955=Prog!$P$17,VLOOKUP($L955,BaseEqptCdF!$C$5:$P$161,14,FALSE)*1*300,VLOOKUP($L955,BaseEqptCdF!$C$5:$P$161,12,FALSE)*0.2*300))))</f>
        <v/>
      </c>
      <c r="AG955" s="6" t="str">
        <f t="shared" si="121"/>
        <v/>
      </c>
      <c r="AH955" s="6">
        <f>IF($U955=Prog!$S$18,YEAR($X955),"")</f>
        <v>1900</v>
      </c>
      <c r="AI955" s="5" t="str">
        <f>IF(OR($AG955="",$U955=Prog!$S$18),"",IF(OR($U955=Prog!$S$17,$U955=Prog!$S$16),YEAR($X955),IF($AG955="ND","ND",$AI$8+$O955)))</f>
        <v/>
      </c>
      <c r="AJ955" s="3" t="str">
        <f t="shared" si="123"/>
        <v/>
      </c>
      <c r="AK955" s="3" t="str">
        <f t="shared" si="122"/>
        <v/>
      </c>
      <c r="AL955" s="3" t="str">
        <f t="shared" si="122"/>
        <v/>
      </c>
      <c r="AM955" s="3" t="str">
        <f t="shared" si="122"/>
        <v/>
      </c>
      <c r="AN955" s="3" t="str">
        <f t="shared" si="122"/>
        <v/>
      </c>
      <c r="AO955" s="2">
        <f t="shared" si="124"/>
        <v>0</v>
      </c>
      <c r="AP955" s="4"/>
      <c r="AQ955" s="3">
        <f>IF(AJ955=1,VLOOKUP($AP955,BaseEqptCdF!$C$5:$R$161,16,FALSE),0)</f>
        <v>0</v>
      </c>
      <c r="AR955" s="3">
        <f>IF(AK955=1,VLOOKUP($AP955,BaseEqptCdF!$C$5:$R$161,16,FALSE),0)</f>
        <v>0</v>
      </c>
      <c r="AS955" s="3">
        <f>IF(AL955=1,VLOOKUP($AP955,BaseEqptCdF!$C$5:$R$161,16,FALSE),0)</f>
        <v>0</v>
      </c>
      <c r="AT955" s="3">
        <f>IF(AM955=1,VLOOKUP($AP955,BaseEqptCdF!$C$5:$R$161,16,FALSE),0)</f>
        <v>0</v>
      </c>
      <c r="AU955" s="3">
        <f>IF(AN955=1,VLOOKUP($AP955,BaseEqptCdF!$C$5:$R$161,16,FALSE),0)</f>
        <v>0</v>
      </c>
      <c r="AV955" s="2">
        <f t="shared" si="125"/>
        <v>0</v>
      </c>
      <c r="AW955" s="3" t="str">
        <f>IF($L955="","",IF(SUM($AJ955:AJ955)=0,$AE955,VLOOKUP($AP955,BaseEqptCdF!$C$5:$R$161,16,FALSE)*$AC$3))</f>
        <v/>
      </c>
      <c r="AX955" s="3" t="str">
        <f>IF($L955="","",IF(SUM($AJ955:AK955)=0,$AE955,VLOOKUP($AP955,BaseEqptCdF!$C$5:$R$161,16,FALSE)*$AC$3))</f>
        <v/>
      </c>
      <c r="AY955" s="3" t="str">
        <f>IF($L955="","",IF(SUM($AJ955:AL955)=0,$AE955,VLOOKUP($AP955,BaseEqptCdF!$C$5:$R$161,16,FALSE)*$AC$3))</f>
        <v/>
      </c>
      <c r="AZ955" s="3" t="str">
        <f>IF($L955="","",IF(SUM($AJ955:AM955)=0,$AE955,VLOOKUP($AP955,BaseEqptCdF!$C$5:$R$161,16,FALSE)*$AC$3))</f>
        <v/>
      </c>
      <c r="BA955" s="3" t="str">
        <f>IF($L955="","",IF(SUM($AJ955:AN955)=0,$AE955,VLOOKUP($AP955,BaseEqptCdF!$C$5:$R$161,16,FALSE)*$AC$3))</f>
        <v/>
      </c>
      <c r="BB955" s="2">
        <f t="shared" si="126"/>
        <v>0</v>
      </c>
      <c r="BC955" s="3" t="str">
        <f>IF($L955="","",IF(SUM($AJ955:AJ955)=0,$AF955,IF(LEFT(VLOOKUP($AP955,BaseEqptCdF!$C$5:$E$161,3,FALSE),2)="SD",0,IF(LEFT(VLOOKUP($AP955,BaseEqptCdF!$C$5:$E$161,3,FALSE),2)="SB",1*52,VLOOKUP($AP955,BaseEqptCdF!$C$5:$S$161,12,FALSE)*0.2*300))))</f>
        <v/>
      </c>
      <c r="BD955" s="3" t="str">
        <f>IF($L955="","",IF(SUM($AJ955:AK955)=0,$AF955,IF(LEFT(VLOOKUP($AP955,BaseEqptCdF!$C$5:$E$161,3,FALSE),2)="SD",0,IF(LEFT(VLOOKUP($AP955,BaseEqptCdF!$C$5:$E$161,3,FALSE),2)="SB",1*52,VLOOKUP($AP955,BaseEqptCdF!$C$5:$S$161,12,FALSE)*0.2*300))))</f>
        <v/>
      </c>
      <c r="BE955" s="3" t="str">
        <f>IF($L955="","",IF(SUM($AJ955:AL955)=0,$AF955,IF(LEFT(VLOOKUP($AP955,BaseEqptCdF!$C$5:$E$161,3,FALSE),2)="SD",0,IF(LEFT(VLOOKUP($AP955,BaseEqptCdF!$C$5:$E$161,3,FALSE),2)="SB",1*52,VLOOKUP($AP955,BaseEqptCdF!$C$5:$S$161,12,FALSE)*0.2*300))))</f>
        <v/>
      </c>
      <c r="BF955" s="3" t="str">
        <f>IF($L955="","",IF(SUM($AJ955:AM955)=0,$AF955,IF(LEFT(VLOOKUP($AP955,BaseEqptCdF!$C$5:$E$161,3,FALSE),2)="SD",0,IF(LEFT(VLOOKUP($AP955,BaseEqptCdF!$C$5:$E$161,3,FALSE),2)="SB",1*52,VLOOKUP($AP955,BaseEqptCdF!$C$5:$S$161,12,FALSE)*0.2*300))))</f>
        <v/>
      </c>
      <c r="BG955" s="3" t="str">
        <f>IF($L955="","",IF(SUM($AJ955:AN955)=0,$AF955,IF(LEFT(VLOOKUP($AP955,BaseEqptCdF!$C$5:$E$161,3,FALSE),2)="SD",0,IF(LEFT(VLOOKUP($AP955,BaseEqptCdF!$C$5:$E$161,3,FALSE),2)="SB",1*52,VLOOKUP($AP955,BaseEqptCdF!$C$5:$S$161,12,FALSE)*0.2*300))))</f>
        <v/>
      </c>
      <c r="BH955" s="2">
        <f t="shared" si="127"/>
        <v>0</v>
      </c>
    </row>
    <row r="956" spans="1:60" x14ac:dyDescent="0.25">
      <c r="A956" s="296" t="str">
        <f t="array" ref="A956">IF($C956="","",INDEX(Prog!$B$8:$D$300,MATCH($C956,nivo1,0),1))</f>
        <v/>
      </c>
      <c r="B956" s="296" t="str">
        <f t="array" ref="B956">IF($C956="","",INDEX(Prog!$B$8:$D$300,MATCH($C956,nivo1,0),2))</f>
        <v/>
      </c>
      <c r="C956" s="273"/>
      <c r="D956" s="267"/>
      <c r="E956" s="273"/>
      <c r="F956" s="273"/>
      <c r="G956" s="273"/>
      <c r="H956" s="273"/>
      <c r="I956" s="273"/>
      <c r="J956" s="273"/>
      <c r="K956" s="274"/>
      <c r="L956" s="273"/>
      <c r="M956" s="273"/>
      <c r="N956" s="273"/>
      <c r="O956" s="275"/>
      <c r="P956" s="273"/>
      <c r="Q956" s="273"/>
      <c r="R956" s="273"/>
      <c r="S956" s="273"/>
      <c r="T956" s="276"/>
      <c r="U956" s="276"/>
      <c r="V956" s="276"/>
      <c r="W956" s="276"/>
      <c r="X956" s="277"/>
      <c r="Y956" s="278"/>
      <c r="AA956" s="8" t="str">
        <f>IF($L956="","",VLOOKUP($L956,BaseEqptCdF!$C$5:$E$161,2,FALSE))</f>
        <v/>
      </c>
      <c r="AB956" s="8" t="str">
        <f>IF($L956="","",VLOOKUP($L956,BaseEqptCdF!$C$5:$E$161,3,FALSE))</f>
        <v/>
      </c>
      <c r="AC956" s="7" t="str">
        <f>IF($L956="","",VLOOKUP($L956,BaseEqptCdF!$C$5:$I$161,6,FALSE))</f>
        <v/>
      </c>
      <c r="AD956" s="7" t="str">
        <f>IF($L956="","",VLOOKUP($L956,BaseEqptCdF!$C$5:$I$161,7,FALSE))</f>
        <v/>
      </c>
      <c r="AE956" s="3" t="str">
        <f>IF($L956="","",VLOOKUP($L956,BaseEqptCdF!$C$5:$R$161,16,FALSE)*$AC$3)</f>
        <v/>
      </c>
      <c r="AF956" s="3" t="str">
        <f>IF($L956="","",IF(LEFT($AB956,2)="SD",0,IF(LEFT($AB956,2)="SB",1*52,IF($N956=Prog!$P$17,VLOOKUP($L956,BaseEqptCdF!$C$5:$P$161,14,FALSE)*1*300,VLOOKUP($L956,BaseEqptCdF!$C$5:$P$161,12,FALSE)*0.2*300))))</f>
        <v/>
      </c>
      <c r="AG956" s="6" t="str">
        <f t="shared" si="121"/>
        <v/>
      </c>
      <c r="AH956" s="6">
        <f>IF($U956=Prog!$S$18,YEAR($X956),"")</f>
        <v>1900</v>
      </c>
      <c r="AI956" s="5" t="str">
        <f>IF(OR($AG956="",$U956=Prog!$S$18),"",IF(OR($U956=Prog!$S$17,$U956=Prog!$S$16),YEAR($X956),IF($AG956="ND","ND",$AI$8+$O956)))</f>
        <v/>
      </c>
      <c r="AJ956" s="3" t="str">
        <f t="shared" si="123"/>
        <v/>
      </c>
      <c r="AK956" s="3" t="str">
        <f t="shared" si="122"/>
        <v/>
      </c>
      <c r="AL956" s="3" t="str">
        <f t="shared" si="122"/>
        <v/>
      </c>
      <c r="AM956" s="3" t="str">
        <f t="shared" si="122"/>
        <v/>
      </c>
      <c r="AN956" s="3" t="str">
        <f t="shared" si="122"/>
        <v/>
      </c>
      <c r="AO956" s="2">
        <f t="shared" si="124"/>
        <v>0</v>
      </c>
      <c r="AP956" s="4"/>
      <c r="AQ956" s="3">
        <f>IF(AJ956=1,VLOOKUP($AP956,BaseEqptCdF!$C$5:$R$161,16,FALSE),0)</f>
        <v>0</v>
      </c>
      <c r="AR956" s="3">
        <f>IF(AK956=1,VLOOKUP($AP956,BaseEqptCdF!$C$5:$R$161,16,FALSE),0)</f>
        <v>0</v>
      </c>
      <c r="AS956" s="3">
        <f>IF(AL956=1,VLOOKUP($AP956,BaseEqptCdF!$C$5:$R$161,16,FALSE),0)</f>
        <v>0</v>
      </c>
      <c r="AT956" s="3">
        <f>IF(AM956=1,VLOOKUP($AP956,BaseEqptCdF!$C$5:$R$161,16,FALSE),0)</f>
        <v>0</v>
      </c>
      <c r="AU956" s="3">
        <f>IF(AN956=1,VLOOKUP($AP956,BaseEqptCdF!$C$5:$R$161,16,FALSE),0)</f>
        <v>0</v>
      </c>
      <c r="AV956" s="2">
        <f t="shared" si="125"/>
        <v>0</v>
      </c>
      <c r="AW956" s="3" t="str">
        <f>IF($L956="","",IF(SUM($AJ956:AJ956)=0,$AE956,VLOOKUP($AP956,BaseEqptCdF!$C$5:$R$161,16,FALSE)*$AC$3))</f>
        <v/>
      </c>
      <c r="AX956" s="3" t="str">
        <f>IF($L956="","",IF(SUM($AJ956:AK956)=0,$AE956,VLOOKUP($AP956,BaseEqptCdF!$C$5:$R$161,16,FALSE)*$AC$3))</f>
        <v/>
      </c>
      <c r="AY956" s="3" t="str">
        <f>IF($L956="","",IF(SUM($AJ956:AL956)=0,$AE956,VLOOKUP($AP956,BaseEqptCdF!$C$5:$R$161,16,FALSE)*$AC$3))</f>
        <v/>
      </c>
      <c r="AZ956" s="3" t="str">
        <f>IF($L956="","",IF(SUM($AJ956:AM956)=0,$AE956,VLOOKUP($AP956,BaseEqptCdF!$C$5:$R$161,16,FALSE)*$AC$3))</f>
        <v/>
      </c>
      <c r="BA956" s="3" t="str">
        <f>IF($L956="","",IF(SUM($AJ956:AN956)=0,$AE956,VLOOKUP($AP956,BaseEqptCdF!$C$5:$R$161,16,FALSE)*$AC$3))</f>
        <v/>
      </c>
      <c r="BB956" s="2">
        <f t="shared" si="126"/>
        <v>0</v>
      </c>
      <c r="BC956" s="3" t="str">
        <f>IF($L956="","",IF(SUM($AJ956:AJ956)=0,$AF956,IF(LEFT(VLOOKUP($AP956,BaseEqptCdF!$C$5:$E$161,3,FALSE),2)="SD",0,IF(LEFT(VLOOKUP($AP956,BaseEqptCdF!$C$5:$E$161,3,FALSE),2)="SB",1*52,VLOOKUP($AP956,BaseEqptCdF!$C$5:$S$161,12,FALSE)*0.2*300))))</f>
        <v/>
      </c>
      <c r="BD956" s="3" t="str">
        <f>IF($L956="","",IF(SUM($AJ956:AK956)=0,$AF956,IF(LEFT(VLOOKUP($AP956,BaseEqptCdF!$C$5:$E$161,3,FALSE),2)="SD",0,IF(LEFT(VLOOKUP($AP956,BaseEqptCdF!$C$5:$E$161,3,FALSE),2)="SB",1*52,VLOOKUP($AP956,BaseEqptCdF!$C$5:$S$161,12,FALSE)*0.2*300))))</f>
        <v/>
      </c>
      <c r="BE956" s="3" t="str">
        <f>IF($L956="","",IF(SUM($AJ956:AL956)=0,$AF956,IF(LEFT(VLOOKUP($AP956,BaseEqptCdF!$C$5:$E$161,3,FALSE),2)="SD",0,IF(LEFT(VLOOKUP($AP956,BaseEqptCdF!$C$5:$E$161,3,FALSE),2)="SB",1*52,VLOOKUP($AP956,BaseEqptCdF!$C$5:$S$161,12,FALSE)*0.2*300))))</f>
        <v/>
      </c>
      <c r="BF956" s="3" t="str">
        <f>IF($L956="","",IF(SUM($AJ956:AM956)=0,$AF956,IF(LEFT(VLOOKUP($AP956,BaseEqptCdF!$C$5:$E$161,3,FALSE),2)="SD",0,IF(LEFT(VLOOKUP($AP956,BaseEqptCdF!$C$5:$E$161,3,FALSE),2)="SB",1*52,VLOOKUP($AP956,BaseEqptCdF!$C$5:$S$161,12,FALSE)*0.2*300))))</f>
        <v/>
      </c>
      <c r="BG956" s="3" t="str">
        <f>IF($L956="","",IF(SUM($AJ956:AN956)=0,$AF956,IF(LEFT(VLOOKUP($AP956,BaseEqptCdF!$C$5:$E$161,3,FALSE),2)="SD",0,IF(LEFT(VLOOKUP($AP956,BaseEqptCdF!$C$5:$E$161,3,FALSE),2)="SB",1*52,VLOOKUP($AP956,BaseEqptCdF!$C$5:$S$161,12,FALSE)*0.2*300))))</f>
        <v/>
      </c>
      <c r="BH956" s="2">
        <f t="shared" si="127"/>
        <v>0</v>
      </c>
    </row>
    <row r="957" spans="1:60" x14ac:dyDescent="0.25">
      <c r="A957" s="296" t="str">
        <f t="array" ref="A957">IF($C957="","",INDEX(Prog!$B$8:$D$300,MATCH($C957,nivo1,0),1))</f>
        <v/>
      </c>
      <c r="B957" s="296" t="str">
        <f t="array" ref="B957">IF($C957="","",INDEX(Prog!$B$8:$D$300,MATCH($C957,nivo1,0),2))</f>
        <v/>
      </c>
      <c r="C957" s="273"/>
      <c r="D957" s="267"/>
      <c r="E957" s="273"/>
      <c r="F957" s="273"/>
      <c r="G957" s="273"/>
      <c r="H957" s="273"/>
      <c r="I957" s="273"/>
      <c r="J957" s="273"/>
      <c r="K957" s="274"/>
      <c r="L957" s="273"/>
      <c r="M957" s="273"/>
      <c r="N957" s="273"/>
      <c r="O957" s="275"/>
      <c r="P957" s="273"/>
      <c r="Q957" s="273"/>
      <c r="R957" s="273"/>
      <c r="S957" s="273"/>
      <c r="T957" s="276"/>
      <c r="U957" s="276"/>
      <c r="V957" s="276"/>
      <c r="W957" s="276"/>
      <c r="X957" s="277"/>
      <c r="Y957" s="278"/>
      <c r="AA957" s="8" t="str">
        <f>IF($L957="","",VLOOKUP($L957,BaseEqptCdF!$C$5:$E$161,2,FALSE))</f>
        <v/>
      </c>
      <c r="AB957" s="8" t="str">
        <f>IF($L957="","",VLOOKUP($L957,BaseEqptCdF!$C$5:$E$161,3,FALSE))</f>
        <v/>
      </c>
      <c r="AC957" s="7" t="str">
        <f>IF($L957="","",VLOOKUP($L957,BaseEqptCdF!$C$5:$I$161,6,FALSE))</f>
        <v/>
      </c>
      <c r="AD957" s="7" t="str">
        <f>IF($L957="","",VLOOKUP($L957,BaseEqptCdF!$C$5:$I$161,7,FALSE))</f>
        <v/>
      </c>
      <c r="AE957" s="3" t="str">
        <f>IF($L957="","",VLOOKUP($L957,BaseEqptCdF!$C$5:$R$161,16,FALSE)*$AC$3)</f>
        <v/>
      </c>
      <c r="AF957" s="3" t="str">
        <f>IF($L957="","",IF(LEFT($AB957,2)="SD",0,IF(LEFT($AB957,2)="SB",1*52,IF($N957=Prog!$P$17,VLOOKUP($L957,BaseEqptCdF!$C$5:$P$161,14,FALSE)*1*300,VLOOKUP($L957,BaseEqptCdF!$C$5:$P$161,12,FALSE)*0.2*300))))</f>
        <v/>
      </c>
      <c r="AG957" s="6" t="str">
        <f t="shared" si="121"/>
        <v/>
      </c>
      <c r="AH957" s="6">
        <f>IF($U957=Prog!$S$18,YEAR($X957),"")</f>
        <v>1900</v>
      </c>
      <c r="AI957" s="5" t="str">
        <f>IF(OR($AG957="",$U957=Prog!$S$18),"",IF(OR($U957=Prog!$S$17,$U957=Prog!$S$16),YEAR($X957),IF($AG957="ND","ND",$AI$8+$O957)))</f>
        <v/>
      </c>
      <c r="AJ957" s="3" t="str">
        <f t="shared" si="123"/>
        <v/>
      </c>
      <c r="AK957" s="3" t="str">
        <f t="shared" si="122"/>
        <v/>
      </c>
      <c r="AL957" s="3" t="str">
        <f t="shared" si="122"/>
        <v/>
      </c>
      <c r="AM957" s="3" t="str">
        <f t="shared" si="122"/>
        <v/>
      </c>
      <c r="AN957" s="3" t="str">
        <f t="shared" si="122"/>
        <v/>
      </c>
      <c r="AO957" s="2">
        <f t="shared" si="124"/>
        <v>0</v>
      </c>
      <c r="AP957" s="4"/>
      <c r="AQ957" s="3">
        <f>IF(AJ957=1,VLOOKUP($AP957,BaseEqptCdF!$C$5:$R$161,16,FALSE),0)</f>
        <v>0</v>
      </c>
      <c r="AR957" s="3">
        <f>IF(AK957=1,VLOOKUP($AP957,BaseEqptCdF!$C$5:$R$161,16,FALSE),0)</f>
        <v>0</v>
      </c>
      <c r="AS957" s="3">
        <f>IF(AL957=1,VLOOKUP($AP957,BaseEqptCdF!$C$5:$R$161,16,FALSE),0)</f>
        <v>0</v>
      </c>
      <c r="AT957" s="3">
        <f>IF(AM957=1,VLOOKUP($AP957,BaseEqptCdF!$C$5:$R$161,16,FALSE),0)</f>
        <v>0</v>
      </c>
      <c r="AU957" s="3">
        <f>IF(AN957=1,VLOOKUP($AP957,BaseEqptCdF!$C$5:$R$161,16,FALSE),0)</f>
        <v>0</v>
      </c>
      <c r="AV957" s="2">
        <f t="shared" si="125"/>
        <v>0</v>
      </c>
      <c r="AW957" s="3" t="str">
        <f>IF($L957="","",IF(SUM($AJ957:AJ957)=0,$AE957,VLOOKUP($AP957,BaseEqptCdF!$C$5:$R$161,16,FALSE)*$AC$3))</f>
        <v/>
      </c>
      <c r="AX957" s="3" t="str">
        <f>IF($L957="","",IF(SUM($AJ957:AK957)=0,$AE957,VLOOKUP($AP957,BaseEqptCdF!$C$5:$R$161,16,FALSE)*$AC$3))</f>
        <v/>
      </c>
      <c r="AY957" s="3" t="str">
        <f>IF($L957="","",IF(SUM($AJ957:AL957)=0,$AE957,VLOOKUP($AP957,BaseEqptCdF!$C$5:$R$161,16,FALSE)*$AC$3))</f>
        <v/>
      </c>
      <c r="AZ957" s="3" t="str">
        <f>IF($L957="","",IF(SUM($AJ957:AM957)=0,$AE957,VLOOKUP($AP957,BaseEqptCdF!$C$5:$R$161,16,FALSE)*$AC$3))</f>
        <v/>
      </c>
      <c r="BA957" s="3" t="str">
        <f>IF($L957="","",IF(SUM($AJ957:AN957)=0,$AE957,VLOOKUP($AP957,BaseEqptCdF!$C$5:$R$161,16,FALSE)*$AC$3))</f>
        <v/>
      </c>
      <c r="BB957" s="2">
        <f t="shared" si="126"/>
        <v>0</v>
      </c>
      <c r="BC957" s="3" t="str">
        <f>IF($L957="","",IF(SUM($AJ957:AJ957)=0,$AF957,IF(LEFT(VLOOKUP($AP957,BaseEqptCdF!$C$5:$E$161,3,FALSE),2)="SD",0,IF(LEFT(VLOOKUP($AP957,BaseEqptCdF!$C$5:$E$161,3,FALSE),2)="SB",1*52,VLOOKUP($AP957,BaseEqptCdF!$C$5:$S$161,12,FALSE)*0.2*300))))</f>
        <v/>
      </c>
      <c r="BD957" s="3" t="str">
        <f>IF($L957="","",IF(SUM($AJ957:AK957)=0,$AF957,IF(LEFT(VLOOKUP($AP957,BaseEqptCdF!$C$5:$E$161,3,FALSE),2)="SD",0,IF(LEFT(VLOOKUP($AP957,BaseEqptCdF!$C$5:$E$161,3,FALSE),2)="SB",1*52,VLOOKUP($AP957,BaseEqptCdF!$C$5:$S$161,12,FALSE)*0.2*300))))</f>
        <v/>
      </c>
      <c r="BE957" s="3" t="str">
        <f>IF($L957="","",IF(SUM($AJ957:AL957)=0,$AF957,IF(LEFT(VLOOKUP($AP957,BaseEqptCdF!$C$5:$E$161,3,FALSE),2)="SD",0,IF(LEFT(VLOOKUP($AP957,BaseEqptCdF!$C$5:$E$161,3,FALSE),2)="SB",1*52,VLOOKUP($AP957,BaseEqptCdF!$C$5:$S$161,12,FALSE)*0.2*300))))</f>
        <v/>
      </c>
      <c r="BF957" s="3" t="str">
        <f>IF($L957="","",IF(SUM($AJ957:AM957)=0,$AF957,IF(LEFT(VLOOKUP($AP957,BaseEqptCdF!$C$5:$E$161,3,FALSE),2)="SD",0,IF(LEFT(VLOOKUP($AP957,BaseEqptCdF!$C$5:$E$161,3,FALSE),2)="SB",1*52,VLOOKUP($AP957,BaseEqptCdF!$C$5:$S$161,12,FALSE)*0.2*300))))</f>
        <v/>
      </c>
      <c r="BG957" s="3" t="str">
        <f>IF($L957="","",IF(SUM($AJ957:AN957)=0,$AF957,IF(LEFT(VLOOKUP($AP957,BaseEqptCdF!$C$5:$E$161,3,FALSE),2)="SD",0,IF(LEFT(VLOOKUP($AP957,BaseEqptCdF!$C$5:$E$161,3,FALSE),2)="SB",1*52,VLOOKUP($AP957,BaseEqptCdF!$C$5:$S$161,12,FALSE)*0.2*300))))</f>
        <v/>
      </c>
      <c r="BH957" s="2">
        <f t="shared" si="127"/>
        <v>0</v>
      </c>
    </row>
    <row r="958" spans="1:60" x14ac:dyDescent="0.25">
      <c r="A958" s="296" t="str">
        <f t="array" ref="A958">IF($C958="","",INDEX(Prog!$B$8:$D$300,MATCH($C958,nivo1,0),1))</f>
        <v/>
      </c>
      <c r="B958" s="296" t="str">
        <f t="array" ref="B958">IF($C958="","",INDEX(Prog!$B$8:$D$300,MATCH($C958,nivo1,0),2))</f>
        <v/>
      </c>
      <c r="C958" s="273"/>
      <c r="D958" s="267"/>
      <c r="E958" s="273"/>
      <c r="F958" s="273"/>
      <c r="G958" s="273"/>
      <c r="H958" s="273"/>
      <c r="I958" s="273"/>
      <c r="J958" s="273"/>
      <c r="K958" s="274"/>
      <c r="L958" s="273"/>
      <c r="M958" s="273"/>
      <c r="N958" s="273"/>
      <c r="O958" s="275"/>
      <c r="P958" s="273"/>
      <c r="Q958" s="273"/>
      <c r="R958" s="273"/>
      <c r="S958" s="273"/>
      <c r="T958" s="276"/>
      <c r="U958" s="276"/>
      <c r="V958" s="276"/>
      <c r="W958" s="276"/>
      <c r="X958" s="277"/>
      <c r="Y958" s="278"/>
      <c r="AA958" s="8" t="str">
        <f>IF($L958="","",VLOOKUP($L958,BaseEqptCdF!$C$5:$E$161,2,FALSE))</f>
        <v/>
      </c>
      <c r="AB958" s="8" t="str">
        <f>IF($L958="","",VLOOKUP($L958,BaseEqptCdF!$C$5:$E$161,3,FALSE))</f>
        <v/>
      </c>
      <c r="AC958" s="7" t="str">
        <f>IF($L958="","",VLOOKUP($L958,BaseEqptCdF!$C$5:$I$161,6,FALSE))</f>
        <v/>
      </c>
      <c r="AD958" s="7" t="str">
        <f>IF($L958="","",VLOOKUP($L958,BaseEqptCdF!$C$5:$I$161,7,FALSE))</f>
        <v/>
      </c>
      <c r="AE958" s="3" t="str">
        <f>IF($L958="","",VLOOKUP($L958,BaseEqptCdF!$C$5:$R$161,16,FALSE)*$AC$3)</f>
        <v/>
      </c>
      <c r="AF958" s="3" t="str">
        <f>IF($L958="","",IF(LEFT($AB958,2)="SD",0,IF(LEFT($AB958,2)="SB",1*52,IF($N958=Prog!$P$17,VLOOKUP($L958,BaseEqptCdF!$C$5:$P$161,14,FALSE)*1*300,VLOOKUP($L958,BaseEqptCdF!$C$5:$P$161,12,FALSE)*0.2*300))))</f>
        <v/>
      </c>
      <c r="AG958" s="6" t="str">
        <f t="shared" si="121"/>
        <v/>
      </c>
      <c r="AH958" s="6">
        <f>IF($U958=Prog!$S$18,YEAR($X958),"")</f>
        <v>1900</v>
      </c>
      <c r="AI958" s="5" t="str">
        <f>IF(OR($AG958="",$U958=Prog!$S$18),"",IF(OR($U958=Prog!$S$17,$U958=Prog!$S$16),YEAR($X958),IF($AG958="ND","ND",$AI$8+$O958)))</f>
        <v/>
      </c>
      <c r="AJ958" s="3" t="str">
        <f t="shared" si="123"/>
        <v/>
      </c>
      <c r="AK958" s="3" t="str">
        <f t="shared" si="122"/>
        <v/>
      </c>
      <c r="AL958" s="3" t="str">
        <f t="shared" si="122"/>
        <v/>
      </c>
      <c r="AM958" s="3" t="str">
        <f t="shared" si="122"/>
        <v/>
      </c>
      <c r="AN958" s="3" t="str">
        <f t="shared" si="122"/>
        <v/>
      </c>
      <c r="AO958" s="2">
        <f t="shared" si="124"/>
        <v>0</v>
      </c>
      <c r="AP958" s="4"/>
      <c r="AQ958" s="3">
        <f>IF(AJ958=1,VLOOKUP($AP958,BaseEqptCdF!$C$5:$R$161,16,FALSE),0)</f>
        <v>0</v>
      </c>
      <c r="AR958" s="3">
        <f>IF(AK958=1,VLOOKUP($AP958,BaseEqptCdF!$C$5:$R$161,16,FALSE),0)</f>
        <v>0</v>
      </c>
      <c r="AS958" s="3">
        <f>IF(AL958=1,VLOOKUP($AP958,BaseEqptCdF!$C$5:$R$161,16,FALSE),0)</f>
        <v>0</v>
      </c>
      <c r="AT958" s="3">
        <f>IF(AM958=1,VLOOKUP($AP958,BaseEqptCdF!$C$5:$R$161,16,FALSE),0)</f>
        <v>0</v>
      </c>
      <c r="AU958" s="3">
        <f>IF(AN958=1,VLOOKUP($AP958,BaseEqptCdF!$C$5:$R$161,16,FALSE),0)</f>
        <v>0</v>
      </c>
      <c r="AV958" s="2">
        <f t="shared" si="125"/>
        <v>0</v>
      </c>
      <c r="AW958" s="3" t="str">
        <f>IF($L958="","",IF(SUM($AJ958:AJ958)=0,$AE958,VLOOKUP($AP958,BaseEqptCdF!$C$5:$R$161,16,FALSE)*$AC$3))</f>
        <v/>
      </c>
      <c r="AX958" s="3" t="str">
        <f>IF($L958="","",IF(SUM($AJ958:AK958)=0,$AE958,VLOOKUP($AP958,BaseEqptCdF!$C$5:$R$161,16,FALSE)*$AC$3))</f>
        <v/>
      </c>
      <c r="AY958" s="3" t="str">
        <f>IF($L958="","",IF(SUM($AJ958:AL958)=0,$AE958,VLOOKUP($AP958,BaseEqptCdF!$C$5:$R$161,16,FALSE)*$AC$3))</f>
        <v/>
      </c>
      <c r="AZ958" s="3" t="str">
        <f>IF($L958="","",IF(SUM($AJ958:AM958)=0,$AE958,VLOOKUP($AP958,BaseEqptCdF!$C$5:$R$161,16,FALSE)*$AC$3))</f>
        <v/>
      </c>
      <c r="BA958" s="3" t="str">
        <f>IF($L958="","",IF(SUM($AJ958:AN958)=0,$AE958,VLOOKUP($AP958,BaseEqptCdF!$C$5:$R$161,16,FALSE)*$AC$3))</f>
        <v/>
      </c>
      <c r="BB958" s="2">
        <f t="shared" si="126"/>
        <v>0</v>
      </c>
      <c r="BC958" s="3" t="str">
        <f>IF($L958="","",IF(SUM($AJ958:AJ958)=0,$AF958,IF(LEFT(VLOOKUP($AP958,BaseEqptCdF!$C$5:$E$161,3,FALSE),2)="SD",0,IF(LEFT(VLOOKUP($AP958,BaseEqptCdF!$C$5:$E$161,3,FALSE),2)="SB",1*52,VLOOKUP($AP958,BaseEqptCdF!$C$5:$S$161,12,FALSE)*0.2*300))))</f>
        <v/>
      </c>
      <c r="BD958" s="3" t="str">
        <f>IF($L958="","",IF(SUM($AJ958:AK958)=0,$AF958,IF(LEFT(VLOOKUP($AP958,BaseEqptCdF!$C$5:$E$161,3,FALSE),2)="SD",0,IF(LEFT(VLOOKUP($AP958,BaseEqptCdF!$C$5:$E$161,3,FALSE),2)="SB",1*52,VLOOKUP($AP958,BaseEqptCdF!$C$5:$S$161,12,FALSE)*0.2*300))))</f>
        <v/>
      </c>
      <c r="BE958" s="3" t="str">
        <f>IF($L958="","",IF(SUM($AJ958:AL958)=0,$AF958,IF(LEFT(VLOOKUP($AP958,BaseEqptCdF!$C$5:$E$161,3,FALSE),2)="SD",0,IF(LEFT(VLOOKUP($AP958,BaseEqptCdF!$C$5:$E$161,3,FALSE),2)="SB",1*52,VLOOKUP($AP958,BaseEqptCdF!$C$5:$S$161,12,FALSE)*0.2*300))))</f>
        <v/>
      </c>
      <c r="BF958" s="3" t="str">
        <f>IF($L958="","",IF(SUM($AJ958:AM958)=0,$AF958,IF(LEFT(VLOOKUP($AP958,BaseEqptCdF!$C$5:$E$161,3,FALSE),2)="SD",0,IF(LEFT(VLOOKUP($AP958,BaseEqptCdF!$C$5:$E$161,3,FALSE),2)="SB",1*52,VLOOKUP($AP958,BaseEqptCdF!$C$5:$S$161,12,FALSE)*0.2*300))))</f>
        <v/>
      </c>
      <c r="BG958" s="3" t="str">
        <f>IF($L958="","",IF(SUM($AJ958:AN958)=0,$AF958,IF(LEFT(VLOOKUP($AP958,BaseEqptCdF!$C$5:$E$161,3,FALSE),2)="SD",0,IF(LEFT(VLOOKUP($AP958,BaseEqptCdF!$C$5:$E$161,3,FALSE),2)="SB",1*52,VLOOKUP($AP958,BaseEqptCdF!$C$5:$S$161,12,FALSE)*0.2*300))))</f>
        <v/>
      </c>
      <c r="BH958" s="2">
        <f t="shared" si="127"/>
        <v>0</v>
      </c>
    </row>
    <row r="959" spans="1:60" x14ac:dyDescent="0.25">
      <c r="A959" s="296" t="str">
        <f t="array" ref="A959">IF($C959="","",INDEX(Prog!$B$8:$D$300,MATCH($C959,nivo1,0),1))</f>
        <v/>
      </c>
      <c r="B959" s="296" t="str">
        <f t="array" ref="B959">IF($C959="","",INDEX(Prog!$B$8:$D$300,MATCH($C959,nivo1,0),2))</f>
        <v/>
      </c>
      <c r="C959" s="273"/>
      <c r="D959" s="267"/>
      <c r="E959" s="273"/>
      <c r="F959" s="273"/>
      <c r="G959" s="273"/>
      <c r="H959" s="273"/>
      <c r="I959" s="273"/>
      <c r="J959" s="273"/>
      <c r="K959" s="274"/>
      <c r="L959" s="273"/>
      <c r="M959" s="273"/>
      <c r="N959" s="273"/>
      <c r="O959" s="275"/>
      <c r="P959" s="273"/>
      <c r="Q959" s="273"/>
      <c r="R959" s="273"/>
      <c r="S959" s="273"/>
      <c r="T959" s="276"/>
      <c r="U959" s="276"/>
      <c r="V959" s="276"/>
      <c r="W959" s="276"/>
      <c r="X959" s="277"/>
      <c r="Y959" s="278"/>
      <c r="AA959" s="8" t="str">
        <f>IF($L959="","",VLOOKUP($L959,BaseEqptCdF!$C$5:$E$161,2,FALSE))</f>
        <v/>
      </c>
      <c r="AB959" s="8" t="str">
        <f>IF($L959="","",VLOOKUP($L959,BaseEqptCdF!$C$5:$E$161,3,FALSE))</f>
        <v/>
      </c>
      <c r="AC959" s="7" t="str">
        <f>IF($L959="","",VLOOKUP($L959,BaseEqptCdF!$C$5:$I$161,6,FALSE))</f>
        <v/>
      </c>
      <c r="AD959" s="7" t="str">
        <f>IF($L959="","",VLOOKUP($L959,BaseEqptCdF!$C$5:$I$161,7,FALSE))</f>
        <v/>
      </c>
      <c r="AE959" s="3" t="str">
        <f>IF($L959="","",VLOOKUP($L959,BaseEqptCdF!$C$5:$R$161,16,FALSE)*$AC$3)</f>
        <v/>
      </c>
      <c r="AF959" s="3" t="str">
        <f>IF($L959="","",IF(LEFT($AB959,2)="SD",0,IF(LEFT($AB959,2)="SB",1*52,IF($N959=Prog!$P$17,VLOOKUP($L959,BaseEqptCdF!$C$5:$P$161,14,FALSE)*1*300,VLOOKUP($L959,BaseEqptCdF!$C$5:$P$161,12,FALSE)*0.2*300))))</f>
        <v/>
      </c>
      <c r="AG959" s="6" t="str">
        <f t="shared" si="121"/>
        <v/>
      </c>
      <c r="AH959" s="6">
        <f>IF($U959=Prog!$S$18,YEAR($X959),"")</f>
        <v>1900</v>
      </c>
      <c r="AI959" s="5" t="str">
        <f>IF(OR($AG959="",$U959=Prog!$S$18),"",IF(OR($U959=Prog!$S$17,$U959=Prog!$S$16),YEAR($X959),IF($AG959="ND","ND",$AI$8+$O959)))</f>
        <v/>
      </c>
      <c r="AJ959" s="3" t="str">
        <f t="shared" si="123"/>
        <v/>
      </c>
      <c r="AK959" s="3" t="str">
        <f t="shared" si="122"/>
        <v/>
      </c>
      <c r="AL959" s="3" t="str">
        <f t="shared" si="122"/>
        <v/>
      </c>
      <c r="AM959" s="3" t="str">
        <f t="shared" si="122"/>
        <v/>
      </c>
      <c r="AN959" s="3" t="str">
        <f t="shared" si="122"/>
        <v/>
      </c>
      <c r="AO959" s="2">
        <f t="shared" si="124"/>
        <v>0</v>
      </c>
      <c r="AP959" s="4"/>
      <c r="AQ959" s="3">
        <f>IF(AJ959=1,VLOOKUP($AP959,BaseEqptCdF!$C$5:$R$161,16,FALSE),0)</f>
        <v>0</v>
      </c>
      <c r="AR959" s="3">
        <f>IF(AK959=1,VLOOKUP($AP959,BaseEqptCdF!$C$5:$R$161,16,FALSE),0)</f>
        <v>0</v>
      </c>
      <c r="AS959" s="3">
        <f>IF(AL959=1,VLOOKUP($AP959,BaseEqptCdF!$C$5:$R$161,16,FALSE),0)</f>
        <v>0</v>
      </c>
      <c r="AT959" s="3">
        <f>IF(AM959=1,VLOOKUP($AP959,BaseEqptCdF!$C$5:$R$161,16,FALSE),0)</f>
        <v>0</v>
      </c>
      <c r="AU959" s="3">
        <f>IF(AN959=1,VLOOKUP($AP959,BaseEqptCdF!$C$5:$R$161,16,FALSE),0)</f>
        <v>0</v>
      </c>
      <c r="AV959" s="2">
        <f t="shared" si="125"/>
        <v>0</v>
      </c>
      <c r="AW959" s="3" t="str">
        <f>IF($L959="","",IF(SUM($AJ959:AJ959)=0,$AE959,VLOOKUP($AP959,BaseEqptCdF!$C$5:$R$161,16,FALSE)*$AC$3))</f>
        <v/>
      </c>
      <c r="AX959" s="3" t="str">
        <f>IF($L959="","",IF(SUM($AJ959:AK959)=0,$AE959,VLOOKUP($AP959,BaseEqptCdF!$C$5:$R$161,16,FALSE)*$AC$3))</f>
        <v/>
      </c>
      <c r="AY959" s="3" t="str">
        <f>IF($L959="","",IF(SUM($AJ959:AL959)=0,$AE959,VLOOKUP($AP959,BaseEqptCdF!$C$5:$R$161,16,FALSE)*$AC$3))</f>
        <v/>
      </c>
      <c r="AZ959" s="3" t="str">
        <f>IF($L959="","",IF(SUM($AJ959:AM959)=0,$AE959,VLOOKUP($AP959,BaseEqptCdF!$C$5:$R$161,16,FALSE)*$AC$3))</f>
        <v/>
      </c>
      <c r="BA959" s="3" t="str">
        <f>IF($L959="","",IF(SUM($AJ959:AN959)=0,$AE959,VLOOKUP($AP959,BaseEqptCdF!$C$5:$R$161,16,FALSE)*$AC$3))</f>
        <v/>
      </c>
      <c r="BB959" s="2">
        <f t="shared" si="126"/>
        <v>0</v>
      </c>
      <c r="BC959" s="3" t="str">
        <f>IF($L959="","",IF(SUM($AJ959:AJ959)=0,$AF959,IF(LEFT(VLOOKUP($AP959,BaseEqptCdF!$C$5:$E$161,3,FALSE),2)="SD",0,IF(LEFT(VLOOKUP($AP959,BaseEqptCdF!$C$5:$E$161,3,FALSE),2)="SB",1*52,VLOOKUP($AP959,BaseEqptCdF!$C$5:$S$161,12,FALSE)*0.2*300))))</f>
        <v/>
      </c>
      <c r="BD959" s="3" t="str">
        <f>IF($L959="","",IF(SUM($AJ959:AK959)=0,$AF959,IF(LEFT(VLOOKUP($AP959,BaseEqptCdF!$C$5:$E$161,3,FALSE),2)="SD",0,IF(LEFT(VLOOKUP($AP959,BaseEqptCdF!$C$5:$E$161,3,FALSE),2)="SB",1*52,VLOOKUP($AP959,BaseEqptCdF!$C$5:$S$161,12,FALSE)*0.2*300))))</f>
        <v/>
      </c>
      <c r="BE959" s="3" t="str">
        <f>IF($L959="","",IF(SUM($AJ959:AL959)=0,$AF959,IF(LEFT(VLOOKUP($AP959,BaseEqptCdF!$C$5:$E$161,3,FALSE),2)="SD",0,IF(LEFT(VLOOKUP($AP959,BaseEqptCdF!$C$5:$E$161,3,FALSE),2)="SB",1*52,VLOOKUP($AP959,BaseEqptCdF!$C$5:$S$161,12,FALSE)*0.2*300))))</f>
        <v/>
      </c>
      <c r="BF959" s="3" t="str">
        <f>IF($L959="","",IF(SUM($AJ959:AM959)=0,$AF959,IF(LEFT(VLOOKUP($AP959,BaseEqptCdF!$C$5:$E$161,3,FALSE),2)="SD",0,IF(LEFT(VLOOKUP($AP959,BaseEqptCdF!$C$5:$E$161,3,FALSE),2)="SB",1*52,VLOOKUP($AP959,BaseEqptCdF!$C$5:$S$161,12,FALSE)*0.2*300))))</f>
        <v/>
      </c>
      <c r="BG959" s="3" t="str">
        <f>IF($L959="","",IF(SUM($AJ959:AN959)=0,$AF959,IF(LEFT(VLOOKUP($AP959,BaseEqptCdF!$C$5:$E$161,3,FALSE),2)="SD",0,IF(LEFT(VLOOKUP($AP959,BaseEqptCdF!$C$5:$E$161,3,FALSE),2)="SB",1*52,VLOOKUP($AP959,BaseEqptCdF!$C$5:$S$161,12,FALSE)*0.2*300))))</f>
        <v/>
      </c>
      <c r="BH959" s="2">
        <f t="shared" si="127"/>
        <v>0</v>
      </c>
    </row>
    <row r="960" spans="1:60" x14ac:dyDescent="0.25">
      <c r="A960" s="296" t="str">
        <f t="array" ref="A960">IF($C960="","",INDEX(Prog!$B$8:$D$300,MATCH($C960,nivo1,0),1))</f>
        <v/>
      </c>
      <c r="B960" s="296" t="str">
        <f t="array" ref="B960">IF($C960="","",INDEX(Prog!$B$8:$D$300,MATCH($C960,nivo1,0),2))</f>
        <v/>
      </c>
      <c r="C960" s="273"/>
      <c r="D960" s="267"/>
      <c r="E960" s="273"/>
      <c r="F960" s="273"/>
      <c r="G960" s="273"/>
      <c r="H960" s="273"/>
      <c r="I960" s="273"/>
      <c r="J960" s="273"/>
      <c r="K960" s="274"/>
      <c r="L960" s="273"/>
      <c r="M960" s="273"/>
      <c r="N960" s="273"/>
      <c r="O960" s="275"/>
      <c r="P960" s="273"/>
      <c r="Q960" s="273"/>
      <c r="R960" s="273"/>
      <c r="S960" s="273"/>
      <c r="T960" s="276"/>
      <c r="U960" s="276"/>
      <c r="V960" s="276"/>
      <c r="W960" s="276"/>
      <c r="X960" s="277"/>
      <c r="Y960" s="278"/>
      <c r="AA960" s="8" t="str">
        <f>IF($L960="","",VLOOKUP($L960,BaseEqptCdF!$C$5:$E$161,2,FALSE))</f>
        <v/>
      </c>
      <c r="AB960" s="8" t="str">
        <f>IF($L960="","",VLOOKUP($L960,BaseEqptCdF!$C$5:$E$161,3,FALSE))</f>
        <v/>
      </c>
      <c r="AC960" s="7" t="str">
        <f>IF($L960="","",VLOOKUP($L960,BaseEqptCdF!$C$5:$I$161,6,FALSE))</f>
        <v/>
      </c>
      <c r="AD960" s="7" t="str">
        <f>IF($L960="","",VLOOKUP($L960,BaseEqptCdF!$C$5:$I$161,7,FALSE))</f>
        <v/>
      </c>
      <c r="AE960" s="3" t="str">
        <f>IF($L960="","",VLOOKUP($L960,BaseEqptCdF!$C$5:$R$161,16,FALSE)*$AC$3)</f>
        <v/>
      </c>
      <c r="AF960" s="3" t="str">
        <f>IF($L960="","",IF(LEFT($AB960,2)="SD",0,IF(LEFT($AB960,2)="SB",1*52,IF($N960=Prog!$P$17,VLOOKUP($L960,BaseEqptCdF!$C$5:$P$161,14,FALSE)*1*300,VLOOKUP($L960,BaseEqptCdF!$C$5:$P$161,12,FALSE)*0.2*300))))</f>
        <v/>
      </c>
      <c r="AG960" s="6" t="str">
        <f t="shared" si="121"/>
        <v/>
      </c>
      <c r="AH960" s="6">
        <f>IF($U960=Prog!$S$18,YEAR($X960),"")</f>
        <v>1900</v>
      </c>
      <c r="AI960" s="5" t="str">
        <f>IF(OR($AG960="",$U960=Prog!$S$18),"",IF(OR($U960=Prog!$S$17,$U960=Prog!$S$16),YEAR($X960),IF($AG960="ND","ND",$AI$8+$O960)))</f>
        <v/>
      </c>
      <c r="AJ960" s="3" t="str">
        <f t="shared" si="123"/>
        <v/>
      </c>
      <c r="AK960" s="3" t="str">
        <f t="shared" si="122"/>
        <v/>
      </c>
      <c r="AL960" s="3" t="str">
        <f t="shared" si="122"/>
        <v/>
      </c>
      <c r="AM960" s="3" t="str">
        <f t="shared" si="122"/>
        <v/>
      </c>
      <c r="AN960" s="3" t="str">
        <f t="shared" si="122"/>
        <v/>
      </c>
      <c r="AO960" s="2">
        <f t="shared" si="124"/>
        <v>0</v>
      </c>
      <c r="AP960" s="4"/>
      <c r="AQ960" s="3">
        <f>IF(AJ960=1,VLOOKUP($AP960,BaseEqptCdF!$C$5:$R$161,16,FALSE),0)</f>
        <v>0</v>
      </c>
      <c r="AR960" s="3">
        <f>IF(AK960=1,VLOOKUP($AP960,BaseEqptCdF!$C$5:$R$161,16,FALSE),0)</f>
        <v>0</v>
      </c>
      <c r="AS960" s="3">
        <f>IF(AL960=1,VLOOKUP($AP960,BaseEqptCdF!$C$5:$R$161,16,FALSE),0)</f>
        <v>0</v>
      </c>
      <c r="AT960" s="3">
        <f>IF(AM960=1,VLOOKUP($AP960,BaseEqptCdF!$C$5:$R$161,16,FALSE),0)</f>
        <v>0</v>
      </c>
      <c r="AU960" s="3">
        <f>IF(AN960=1,VLOOKUP($AP960,BaseEqptCdF!$C$5:$R$161,16,FALSE),0)</f>
        <v>0</v>
      </c>
      <c r="AV960" s="2">
        <f t="shared" si="125"/>
        <v>0</v>
      </c>
      <c r="AW960" s="3" t="str">
        <f>IF($L960="","",IF(SUM($AJ960:AJ960)=0,$AE960,VLOOKUP($AP960,BaseEqptCdF!$C$5:$R$161,16,FALSE)*$AC$3))</f>
        <v/>
      </c>
      <c r="AX960" s="3" t="str">
        <f>IF($L960="","",IF(SUM($AJ960:AK960)=0,$AE960,VLOOKUP($AP960,BaseEqptCdF!$C$5:$R$161,16,FALSE)*$AC$3))</f>
        <v/>
      </c>
      <c r="AY960" s="3" t="str">
        <f>IF($L960="","",IF(SUM($AJ960:AL960)=0,$AE960,VLOOKUP($AP960,BaseEqptCdF!$C$5:$R$161,16,FALSE)*$AC$3))</f>
        <v/>
      </c>
      <c r="AZ960" s="3" t="str">
        <f>IF($L960="","",IF(SUM($AJ960:AM960)=0,$AE960,VLOOKUP($AP960,BaseEqptCdF!$C$5:$R$161,16,FALSE)*$AC$3))</f>
        <v/>
      </c>
      <c r="BA960" s="3" t="str">
        <f>IF($L960="","",IF(SUM($AJ960:AN960)=0,$AE960,VLOOKUP($AP960,BaseEqptCdF!$C$5:$R$161,16,FALSE)*$AC$3))</f>
        <v/>
      </c>
      <c r="BB960" s="2">
        <f t="shared" si="126"/>
        <v>0</v>
      </c>
      <c r="BC960" s="3" t="str">
        <f>IF($L960="","",IF(SUM($AJ960:AJ960)=0,$AF960,IF(LEFT(VLOOKUP($AP960,BaseEqptCdF!$C$5:$E$161,3,FALSE),2)="SD",0,IF(LEFT(VLOOKUP($AP960,BaseEqptCdF!$C$5:$E$161,3,FALSE),2)="SB",1*52,VLOOKUP($AP960,BaseEqptCdF!$C$5:$S$161,12,FALSE)*0.2*300))))</f>
        <v/>
      </c>
      <c r="BD960" s="3" t="str">
        <f>IF($L960="","",IF(SUM($AJ960:AK960)=0,$AF960,IF(LEFT(VLOOKUP($AP960,BaseEqptCdF!$C$5:$E$161,3,FALSE),2)="SD",0,IF(LEFT(VLOOKUP($AP960,BaseEqptCdF!$C$5:$E$161,3,FALSE),2)="SB",1*52,VLOOKUP($AP960,BaseEqptCdF!$C$5:$S$161,12,FALSE)*0.2*300))))</f>
        <v/>
      </c>
      <c r="BE960" s="3" t="str">
        <f>IF($L960="","",IF(SUM($AJ960:AL960)=0,$AF960,IF(LEFT(VLOOKUP($AP960,BaseEqptCdF!$C$5:$E$161,3,FALSE),2)="SD",0,IF(LEFT(VLOOKUP($AP960,BaseEqptCdF!$C$5:$E$161,3,FALSE),2)="SB",1*52,VLOOKUP($AP960,BaseEqptCdF!$C$5:$S$161,12,FALSE)*0.2*300))))</f>
        <v/>
      </c>
      <c r="BF960" s="3" t="str">
        <f>IF($L960="","",IF(SUM($AJ960:AM960)=0,$AF960,IF(LEFT(VLOOKUP($AP960,BaseEqptCdF!$C$5:$E$161,3,FALSE),2)="SD",0,IF(LEFT(VLOOKUP($AP960,BaseEqptCdF!$C$5:$E$161,3,FALSE),2)="SB",1*52,VLOOKUP($AP960,BaseEqptCdF!$C$5:$S$161,12,FALSE)*0.2*300))))</f>
        <v/>
      </c>
      <c r="BG960" s="3" t="str">
        <f>IF($L960="","",IF(SUM($AJ960:AN960)=0,$AF960,IF(LEFT(VLOOKUP($AP960,BaseEqptCdF!$C$5:$E$161,3,FALSE),2)="SD",0,IF(LEFT(VLOOKUP($AP960,BaseEqptCdF!$C$5:$E$161,3,FALSE),2)="SB",1*52,VLOOKUP($AP960,BaseEqptCdF!$C$5:$S$161,12,FALSE)*0.2*300))))</f>
        <v/>
      </c>
      <c r="BH960" s="2">
        <f t="shared" si="127"/>
        <v>0</v>
      </c>
    </row>
    <row r="961" spans="1:60" x14ac:dyDescent="0.25">
      <c r="A961" s="296" t="str">
        <f t="array" ref="A961">IF($C961="","",INDEX(Prog!$B$8:$D$300,MATCH($C961,nivo1,0),1))</f>
        <v/>
      </c>
      <c r="B961" s="296" t="str">
        <f t="array" ref="B961">IF($C961="","",INDEX(Prog!$B$8:$D$300,MATCH($C961,nivo1,0),2))</f>
        <v/>
      </c>
      <c r="C961" s="273"/>
      <c r="D961" s="267"/>
      <c r="E961" s="273"/>
      <c r="F961" s="273"/>
      <c r="G961" s="273"/>
      <c r="H961" s="273"/>
      <c r="I961" s="273"/>
      <c r="J961" s="273"/>
      <c r="K961" s="274"/>
      <c r="L961" s="273"/>
      <c r="M961" s="273"/>
      <c r="N961" s="273"/>
      <c r="O961" s="275"/>
      <c r="P961" s="273"/>
      <c r="Q961" s="273"/>
      <c r="R961" s="273"/>
      <c r="S961" s="273"/>
      <c r="T961" s="276"/>
      <c r="U961" s="276"/>
      <c r="V961" s="276"/>
      <c r="W961" s="276"/>
      <c r="X961" s="277"/>
      <c r="Y961" s="278"/>
      <c r="AA961" s="8" t="str">
        <f>IF($L961="","",VLOOKUP($L961,BaseEqptCdF!$C$5:$E$161,2,FALSE))</f>
        <v/>
      </c>
      <c r="AB961" s="8" t="str">
        <f>IF($L961="","",VLOOKUP($L961,BaseEqptCdF!$C$5:$E$161,3,FALSE))</f>
        <v/>
      </c>
      <c r="AC961" s="7" t="str">
        <f>IF($L961="","",VLOOKUP($L961,BaseEqptCdF!$C$5:$I$161,6,FALSE))</f>
        <v/>
      </c>
      <c r="AD961" s="7" t="str">
        <f>IF($L961="","",VLOOKUP($L961,BaseEqptCdF!$C$5:$I$161,7,FALSE))</f>
        <v/>
      </c>
      <c r="AE961" s="3" t="str">
        <f>IF($L961="","",VLOOKUP($L961,BaseEqptCdF!$C$5:$R$161,16,FALSE)*$AC$3)</f>
        <v/>
      </c>
      <c r="AF961" s="3" t="str">
        <f>IF($L961="","",IF(LEFT($AB961,2)="SD",0,IF(LEFT($AB961,2)="SB",1*52,IF($N961=Prog!$P$17,VLOOKUP($L961,BaseEqptCdF!$C$5:$P$161,14,FALSE)*1*300,VLOOKUP($L961,BaseEqptCdF!$C$5:$P$161,12,FALSE)*0.2*300))))</f>
        <v/>
      </c>
      <c r="AG961" s="6" t="str">
        <f t="shared" si="121"/>
        <v/>
      </c>
      <c r="AH961" s="6">
        <f>IF($U961=Prog!$S$18,YEAR($X961),"")</f>
        <v>1900</v>
      </c>
      <c r="AI961" s="5" t="str">
        <f>IF(OR($AG961="",$U961=Prog!$S$18),"",IF(OR($U961=Prog!$S$17,$U961=Prog!$S$16),YEAR($X961),IF($AG961="ND","ND",$AI$8+$O961)))</f>
        <v/>
      </c>
      <c r="AJ961" s="3" t="str">
        <f t="shared" si="123"/>
        <v/>
      </c>
      <c r="AK961" s="3" t="str">
        <f t="shared" si="122"/>
        <v/>
      </c>
      <c r="AL961" s="3" t="str">
        <f t="shared" si="122"/>
        <v/>
      </c>
      <c r="AM961" s="3" t="str">
        <f t="shared" si="122"/>
        <v/>
      </c>
      <c r="AN961" s="3" t="str">
        <f t="shared" si="122"/>
        <v/>
      </c>
      <c r="AO961" s="2">
        <f t="shared" si="124"/>
        <v>0</v>
      </c>
      <c r="AP961" s="4"/>
      <c r="AQ961" s="3">
        <f>IF(AJ961=1,VLOOKUP($AP961,BaseEqptCdF!$C$5:$R$161,16,FALSE),0)</f>
        <v>0</v>
      </c>
      <c r="AR961" s="3">
        <f>IF(AK961=1,VLOOKUP($AP961,BaseEqptCdF!$C$5:$R$161,16,FALSE),0)</f>
        <v>0</v>
      </c>
      <c r="AS961" s="3">
        <f>IF(AL961=1,VLOOKUP($AP961,BaseEqptCdF!$C$5:$R$161,16,FALSE),0)</f>
        <v>0</v>
      </c>
      <c r="AT961" s="3">
        <f>IF(AM961=1,VLOOKUP($AP961,BaseEqptCdF!$C$5:$R$161,16,FALSE),0)</f>
        <v>0</v>
      </c>
      <c r="AU961" s="3">
        <f>IF(AN961=1,VLOOKUP($AP961,BaseEqptCdF!$C$5:$R$161,16,FALSE),0)</f>
        <v>0</v>
      </c>
      <c r="AV961" s="2">
        <f t="shared" si="125"/>
        <v>0</v>
      </c>
      <c r="AW961" s="3" t="str">
        <f>IF($L961="","",IF(SUM($AJ961:AJ961)=0,$AE961,VLOOKUP($AP961,BaseEqptCdF!$C$5:$R$161,16,FALSE)*$AC$3))</f>
        <v/>
      </c>
      <c r="AX961" s="3" t="str">
        <f>IF($L961="","",IF(SUM($AJ961:AK961)=0,$AE961,VLOOKUP($AP961,BaseEqptCdF!$C$5:$R$161,16,FALSE)*$AC$3))</f>
        <v/>
      </c>
      <c r="AY961" s="3" t="str">
        <f>IF($L961="","",IF(SUM($AJ961:AL961)=0,$AE961,VLOOKUP($AP961,BaseEqptCdF!$C$5:$R$161,16,FALSE)*$AC$3))</f>
        <v/>
      </c>
      <c r="AZ961" s="3" t="str">
        <f>IF($L961="","",IF(SUM($AJ961:AM961)=0,$AE961,VLOOKUP($AP961,BaseEqptCdF!$C$5:$R$161,16,FALSE)*$AC$3))</f>
        <v/>
      </c>
      <c r="BA961" s="3" t="str">
        <f>IF($L961="","",IF(SUM($AJ961:AN961)=0,$AE961,VLOOKUP($AP961,BaseEqptCdF!$C$5:$R$161,16,FALSE)*$AC$3))</f>
        <v/>
      </c>
      <c r="BB961" s="2">
        <f t="shared" si="126"/>
        <v>0</v>
      </c>
      <c r="BC961" s="3" t="str">
        <f>IF($L961="","",IF(SUM($AJ961:AJ961)=0,$AF961,IF(LEFT(VLOOKUP($AP961,BaseEqptCdF!$C$5:$E$161,3,FALSE),2)="SD",0,IF(LEFT(VLOOKUP($AP961,BaseEqptCdF!$C$5:$E$161,3,FALSE),2)="SB",1*52,VLOOKUP($AP961,BaseEqptCdF!$C$5:$S$161,12,FALSE)*0.2*300))))</f>
        <v/>
      </c>
      <c r="BD961" s="3" t="str">
        <f>IF($L961="","",IF(SUM($AJ961:AK961)=0,$AF961,IF(LEFT(VLOOKUP($AP961,BaseEqptCdF!$C$5:$E$161,3,FALSE),2)="SD",0,IF(LEFT(VLOOKUP($AP961,BaseEqptCdF!$C$5:$E$161,3,FALSE),2)="SB",1*52,VLOOKUP($AP961,BaseEqptCdF!$C$5:$S$161,12,FALSE)*0.2*300))))</f>
        <v/>
      </c>
      <c r="BE961" s="3" t="str">
        <f>IF($L961="","",IF(SUM($AJ961:AL961)=0,$AF961,IF(LEFT(VLOOKUP($AP961,BaseEqptCdF!$C$5:$E$161,3,FALSE),2)="SD",0,IF(LEFT(VLOOKUP($AP961,BaseEqptCdF!$C$5:$E$161,3,FALSE),2)="SB",1*52,VLOOKUP($AP961,BaseEqptCdF!$C$5:$S$161,12,FALSE)*0.2*300))))</f>
        <v/>
      </c>
      <c r="BF961" s="3" t="str">
        <f>IF($L961="","",IF(SUM($AJ961:AM961)=0,$AF961,IF(LEFT(VLOOKUP($AP961,BaseEqptCdF!$C$5:$E$161,3,FALSE),2)="SD",0,IF(LEFT(VLOOKUP($AP961,BaseEqptCdF!$C$5:$E$161,3,FALSE),2)="SB",1*52,VLOOKUP($AP961,BaseEqptCdF!$C$5:$S$161,12,FALSE)*0.2*300))))</f>
        <v/>
      </c>
      <c r="BG961" s="3" t="str">
        <f>IF($L961="","",IF(SUM($AJ961:AN961)=0,$AF961,IF(LEFT(VLOOKUP($AP961,BaseEqptCdF!$C$5:$E$161,3,FALSE),2)="SD",0,IF(LEFT(VLOOKUP($AP961,BaseEqptCdF!$C$5:$E$161,3,FALSE),2)="SB",1*52,VLOOKUP($AP961,BaseEqptCdF!$C$5:$S$161,12,FALSE)*0.2*300))))</f>
        <v/>
      </c>
      <c r="BH961" s="2">
        <f t="shared" si="127"/>
        <v>0</v>
      </c>
    </row>
    <row r="962" spans="1:60" x14ac:dyDescent="0.25">
      <c r="A962" s="296" t="str">
        <f t="array" ref="A962">IF($C962="","",INDEX(Prog!$B$8:$D$300,MATCH($C962,nivo1,0),1))</f>
        <v/>
      </c>
      <c r="B962" s="296" t="str">
        <f t="array" ref="B962">IF($C962="","",INDEX(Prog!$B$8:$D$300,MATCH($C962,nivo1,0),2))</f>
        <v/>
      </c>
      <c r="C962" s="273"/>
      <c r="D962" s="267"/>
      <c r="E962" s="273"/>
      <c r="F962" s="273"/>
      <c r="G962" s="273"/>
      <c r="H962" s="273"/>
      <c r="I962" s="273"/>
      <c r="J962" s="273"/>
      <c r="K962" s="274"/>
      <c r="L962" s="273"/>
      <c r="M962" s="273"/>
      <c r="N962" s="273"/>
      <c r="O962" s="275"/>
      <c r="P962" s="273"/>
      <c r="Q962" s="273"/>
      <c r="R962" s="273"/>
      <c r="S962" s="273"/>
      <c r="T962" s="276"/>
      <c r="U962" s="276"/>
      <c r="V962" s="276"/>
      <c r="W962" s="276"/>
      <c r="X962" s="277"/>
      <c r="Y962" s="278"/>
      <c r="AA962" s="8" t="str">
        <f>IF($L962="","",VLOOKUP($L962,BaseEqptCdF!$C$5:$E$161,2,FALSE))</f>
        <v/>
      </c>
      <c r="AB962" s="8" t="str">
        <f>IF($L962="","",VLOOKUP($L962,BaseEqptCdF!$C$5:$E$161,3,FALSE))</f>
        <v/>
      </c>
      <c r="AC962" s="7" t="str">
        <f>IF($L962="","",VLOOKUP($L962,BaseEqptCdF!$C$5:$I$161,6,FALSE))</f>
        <v/>
      </c>
      <c r="AD962" s="7" t="str">
        <f>IF($L962="","",VLOOKUP($L962,BaseEqptCdF!$C$5:$I$161,7,FALSE))</f>
        <v/>
      </c>
      <c r="AE962" s="3" t="str">
        <f>IF($L962="","",VLOOKUP($L962,BaseEqptCdF!$C$5:$R$161,16,FALSE)*$AC$3)</f>
        <v/>
      </c>
      <c r="AF962" s="3" t="str">
        <f>IF($L962="","",IF(LEFT($AB962,2)="SD",0,IF(LEFT($AB962,2)="SB",1*52,IF($N962=Prog!$P$17,VLOOKUP($L962,BaseEqptCdF!$C$5:$P$161,14,FALSE)*1*300,VLOOKUP($L962,BaseEqptCdF!$C$5:$P$161,12,FALSE)*0.2*300))))</f>
        <v/>
      </c>
      <c r="AG962" s="6" t="str">
        <f t="shared" si="121"/>
        <v/>
      </c>
      <c r="AH962" s="6">
        <f>IF($U962=Prog!$S$18,YEAR($X962),"")</f>
        <v>1900</v>
      </c>
      <c r="AI962" s="5" t="str">
        <f>IF(OR($AG962="",$U962=Prog!$S$18),"",IF(OR($U962=Prog!$S$17,$U962=Prog!$S$16),YEAR($X962),IF($AG962="ND","ND",$AI$8+$O962)))</f>
        <v/>
      </c>
      <c r="AJ962" s="3" t="str">
        <f t="shared" si="123"/>
        <v/>
      </c>
      <c r="AK962" s="3" t="str">
        <f t="shared" si="122"/>
        <v/>
      </c>
      <c r="AL962" s="3" t="str">
        <f t="shared" si="122"/>
        <v/>
      </c>
      <c r="AM962" s="3" t="str">
        <f t="shared" si="122"/>
        <v/>
      </c>
      <c r="AN962" s="3" t="str">
        <f t="shared" si="122"/>
        <v/>
      </c>
      <c r="AO962" s="2">
        <f t="shared" si="124"/>
        <v>0</v>
      </c>
      <c r="AP962" s="4"/>
      <c r="AQ962" s="3">
        <f>IF(AJ962=1,VLOOKUP($AP962,BaseEqptCdF!$C$5:$R$161,16,FALSE),0)</f>
        <v>0</v>
      </c>
      <c r="AR962" s="3">
        <f>IF(AK962=1,VLOOKUP($AP962,BaseEqptCdF!$C$5:$R$161,16,FALSE),0)</f>
        <v>0</v>
      </c>
      <c r="AS962" s="3">
        <f>IF(AL962=1,VLOOKUP($AP962,BaseEqptCdF!$C$5:$R$161,16,FALSE),0)</f>
        <v>0</v>
      </c>
      <c r="AT962" s="3">
        <f>IF(AM962=1,VLOOKUP($AP962,BaseEqptCdF!$C$5:$R$161,16,FALSE),0)</f>
        <v>0</v>
      </c>
      <c r="AU962" s="3">
        <f>IF(AN962=1,VLOOKUP($AP962,BaseEqptCdF!$C$5:$R$161,16,FALSE),0)</f>
        <v>0</v>
      </c>
      <c r="AV962" s="2">
        <f t="shared" si="125"/>
        <v>0</v>
      </c>
      <c r="AW962" s="3" t="str">
        <f>IF($L962="","",IF(SUM($AJ962:AJ962)=0,$AE962,VLOOKUP($AP962,BaseEqptCdF!$C$5:$R$161,16,FALSE)*$AC$3))</f>
        <v/>
      </c>
      <c r="AX962" s="3" t="str">
        <f>IF($L962="","",IF(SUM($AJ962:AK962)=0,$AE962,VLOOKUP($AP962,BaseEqptCdF!$C$5:$R$161,16,FALSE)*$AC$3))</f>
        <v/>
      </c>
      <c r="AY962" s="3" t="str">
        <f>IF($L962="","",IF(SUM($AJ962:AL962)=0,$AE962,VLOOKUP($AP962,BaseEqptCdF!$C$5:$R$161,16,FALSE)*$AC$3))</f>
        <v/>
      </c>
      <c r="AZ962" s="3" t="str">
        <f>IF($L962="","",IF(SUM($AJ962:AM962)=0,$AE962,VLOOKUP($AP962,BaseEqptCdF!$C$5:$R$161,16,FALSE)*$AC$3))</f>
        <v/>
      </c>
      <c r="BA962" s="3" t="str">
        <f>IF($L962="","",IF(SUM($AJ962:AN962)=0,$AE962,VLOOKUP($AP962,BaseEqptCdF!$C$5:$R$161,16,FALSE)*$AC$3))</f>
        <v/>
      </c>
      <c r="BB962" s="2">
        <f t="shared" si="126"/>
        <v>0</v>
      </c>
      <c r="BC962" s="3" t="str">
        <f>IF($L962="","",IF(SUM($AJ962:AJ962)=0,$AF962,IF(LEFT(VLOOKUP($AP962,BaseEqptCdF!$C$5:$E$161,3,FALSE),2)="SD",0,IF(LEFT(VLOOKUP($AP962,BaseEqptCdF!$C$5:$E$161,3,FALSE),2)="SB",1*52,VLOOKUP($AP962,BaseEqptCdF!$C$5:$S$161,12,FALSE)*0.2*300))))</f>
        <v/>
      </c>
      <c r="BD962" s="3" t="str">
        <f>IF($L962="","",IF(SUM($AJ962:AK962)=0,$AF962,IF(LEFT(VLOOKUP($AP962,BaseEqptCdF!$C$5:$E$161,3,FALSE),2)="SD",0,IF(LEFT(VLOOKUP($AP962,BaseEqptCdF!$C$5:$E$161,3,FALSE),2)="SB",1*52,VLOOKUP($AP962,BaseEqptCdF!$C$5:$S$161,12,FALSE)*0.2*300))))</f>
        <v/>
      </c>
      <c r="BE962" s="3" t="str">
        <f>IF($L962="","",IF(SUM($AJ962:AL962)=0,$AF962,IF(LEFT(VLOOKUP($AP962,BaseEqptCdF!$C$5:$E$161,3,FALSE),2)="SD",0,IF(LEFT(VLOOKUP($AP962,BaseEqptCdF!$C$5:$E$161,3,FALSE),2)="SB",1*52,VLOOKUP($AP962,BaseEqptCdF!$C$5:$S$161,12,FALSE)*0.2*300))))</f>
        <v/>
      </c>
      <c r="BF962" s="3" t="str">
        <f>IF($L962="","",IF(SUM($AJ962:AM962)=0,$AF962,IF(LEFT(VLOOKUP($AP962,BaseEqptCdF!$C$5:$E$161,3,FALSE),2)="SD",0,IF(LEFT(VLOOKUP($AP962,BaseEqptCdF!$C$5:$E$161,3,FALSE),2)="SB",1*52,VLOOKUP($AP962,BaseEqptCdF!$C$5:$S$161,12,FALSE)*0.2*300))))</f>
        <v/>
      </c>
      <c r="BG962" s="3" t="str">
        <f>IF($L962="","",IF(SUM($AJ962:AN962)=0,$AF962,IF(LEFT(VLOOKUP($AP962,BaseEqptCdF!$C$5:$E$161,3,FALSE),2)="SD",0,IF(LEFT(VLOOKUP($AP962,BaseEqptCdF!$C$5:$E$161,3,FALSE),2)="SB",1*52,VLOOKUP($AP962,BaseEqptCdF!$C$5:$S$161,12,FALSE)*0.2*300))))</f>
        <v/>
      </c>
      <c r="BH962" s="2">
        <f t="shared" si="127"/>
        <v>0</v>
      </c>
    </row>
    <row r="963" spans="1:60" x14ac:dyDescent="0.25">
      <c r="A963" s="296" t="str">
        <f t="array" ref="A963">IF($C963="","",INDEX(Prog!$B$8:$D$300,MATCH($C963,nivo1,0),1))</f>
        <v/>
      </c>
      <c r="B963" s="296" t="str">
        <f t="array" ref="B963">IF($C963="","",INDEX(Prog!$B$8:$D$300,MATCH($C963,nivo1,0),2))</f>
        <v/>
      </c>
      <c r="C963" s="273"/>
      <c r="D963" s="267"/>
      <c r="E963" s="273"/>
      <c r="F963" s="273"/>
      <c r="G963" s="273"/>
      <c r="H963" s="273"/>
      <c r="I963" s="273"/>
      <c r="J963" s="273"/>
      <c r="K963" s="274"/>
      <c r="L963" s="273"/>
      <c r="M963" s="273"/>
      <c r="N963" s="273"/>
      <c r="O963" s="275"/>
      <c r="P963" s="273"/>
      <c r="Q963" s="273"/>
      <c r="R963" s="273"/>
      <c r="S963" s="273"/>
      <c r="T963" s="276"/>
      <c r="U963" s="276"/>
      <c r="V963" s="276"/>
      <c r="W963" s="276"/>
      <c r="X963" s="277"/>
      <c r="Y963" s="278"/>
      <c r="AA963" s="8" t="str">
        <f>IF($L963="","",VLOOKUP($L963,BaseEqptCdF!$C$5:$E$161,2,FALSE))</f>
        <v/>
      </c>
      <c r="AB963" s="8" t="str">
        <f>IF($L963="","",VLOOKUP($L963,BaseEqptCdF!$C$5:$E$161,3,FALSE))</f>
        <v/>
      </c>
      <c r="AC963" s="7" t="str">
        <f>IF($L963="","",VLOOKUP($L963,BaseEqptCdF!$C$5:$I$161,6,FALSE))</f>
        <v/>
      </c>
      <c r="AD963" s="7" t="str">
        <f>IF($L963="","",VLOOKUP($L963,BaseEqptCdF!$C$5:$I$161,7,FALSE))</f>
        <v/>
      </c>
      <c r="AE963" s="3" t="str">
        <f>IF($L963="","",VLOOKUP($L963,BaseEqptCdF!$C$5:$R$161,16,FALSE)*$AC$3)</f>
        <v/>
      </c>
      <c r="AF963" s="3" t="str">
        <f>IF($L963="","",IF(LEFT($AB963,2)="SD",0,IF(LEFT($AB963,2)="SB",1*52,IF($N963=Prog!$P$17,VLOOKUP($L963,BaseEqptCdF!$C$5:$P$161,14,FALSE)*1*300,VLOOKUP($L963,BaseEqptCdF!$C$5:$P$161,12,FALSE)*0.2*300))))</f>
        <v/>
      </c>
      <c r="AG963" s="6" t="str">
        <f t="shared" si="121"/>
        <v/>
      </c>
      <c r="AH963" s="6">
        <f>IF($U963=Prog!$S$18,YEAR($X963),"")</f>
        <v>1900</v>
      </c>
      <c r="AI963" s="5" t="str">
        <f>IF(OR($AG963="",$U963=Prog!$S$18),"",IF(OR($U963=Prog!$S$17,$U963=Prog!$S$16),YEAR($X963),IF($AG963="ND","ND",$AI$8+$O963)))</f>
        <v/>
      </c>
      <c r="AJ963" s="3" t="str">
        <f t="shared" si="123"/>
        <v/>
      </c>
      <c r="AK963" s="3" t="str">
        <f t="shared" si="122"/>
        <v/>
      </c>
      <c r="AL963" s="3" t="str">
        <f t="shared" si="122"/>
        <v/>
      </c>
      <c r="AM963" s="3" t="str">
        <f t="shared" si="122"/>
        <v/>
      </c>
      <c r="AN963" s="3" t="str">
        <f t="shared" si="122"/>
        <v/>
      </c>
      <c r="AO963" s="2">
        <f t="shared" si="124"/>
        <v>0</v>
      </c>
      <c r="AP963" s="4"/>
      <c r="AQ963" s="3">
        <f>IF(AJ963=1,VLOOKUP($AP963,BaseEqptCdF!$C$5:$R$161,16,FALSE),0)</f>
        <v>0</v>
      </c>
      <c r="AR963" s="3">
        <f>IF(AK963=1,VLOOKUP($AP963,BaseEqptCdF!$C$5:$R$161,16,FALSE),0)</f>
        <v>0</v>
      </c>
      <c r="AS963" s="3">
        <f>IF(AL963=1,VLOOKUP($AP963,BaseEqptCdF!$C$5:$R$161,16,FALSE),0)</f>
        <v>0</v>
      </c>
      <c r="AT963" s="3">
        <f>IF(AM963=1,VLOOKUP($AP963,BaseEqptCdF!$C$5:$R$161,16,FALSE),0)</f>
        <v>0</v>
      </c>
      <c r="AU963" s="3">
        <f>IF(AN963=1,VLOOKUP($AP963,BaseEqptCdF!$C$5:$R$161,16,FALSE),0)</f>
        <v>0</v>
      </c>
      <c r="AV963" s="2">
        <f t="shared" si="125"/>
        <v>0</v>
      </c>
      <c r="AW963" s="3" t="str">
        <f>IF($L963="","",IF(SUM($AJ963:AJ963)=0,$AE963,VLOOKUP($AP963,BaseEqptCdF!$C$5:$R$161,16,FALSE)*$AC$3))</f>
        <v/>
      </c>
      <c r="AX963" s="3" t="str">
        <f>IF($L963="","",IF(SUM($AJ963:AK963)=0,$AE963,VLOOKUP($AP963,BaseEqptCdF!$C$5:$R$161,16,FALSE)*$AC$3))</f>
        <v/>
      </c>
      <c r="AY963" s="3" t="str">
        <f>IF($L963="","",IF(SUM($AJ963:AL963)=0,$AE963,VLOOKUP($AP963,BaseEqptCdF!$C$5:$R$161,16,FALSE)*$AC$3))</f>
        <v/>
      </c>
      <c r="AZ963" s="3" t="str">
        <f>IF($L963="","",IF(SUM($AJ963:AM963)=0,$AE963,VLOOKUP($AP963,BaseEqptCdF!$C$5:$R$161,16,FALSE)*$AC$3))</f>
        <v/>
      </c>
      <c r="BA963" s="3" t="str">
        <f>IF($L963="","",IF(SUM($AJ963:AN963)=0,$AE963,VLOOKUP($AP963,BaseEqptCdF!$C$5:$R$161,16,FALSE)*$AC$3))</f>
        <v/>
      </c>
      <c r="BB963" s="2">
        <f t="shared" si="126"/>
        <v>0</v>
      </c>
      <c r="BC963" s="3" t="str">
        <f>IF($L963="","",IF(SUM($AJ963:AJ963)=0,$AF963,IF(LEFT(VLOOKUP($AP963,BaseEqptCdF!$C$5:$E$161,3,FALSE),2)="SD",0,IF(LEFT(VLOOKUP($AP963,BaseEqptCdF!$C$5:$E$161,3,FALSE),2)="SB",1*52,VLOOKUP($AP963,BaseEqptCdF!$C$5:$S$161,12,FALSE)*0.2*300))))</f>
        <v/>
      </c>
      <c r="BD963" s="3" t="str">
        <f>IF($L963="","",IF(SUM($AJ963:AK963)=0,$AF963,IF(LEFT(VLOOKUP($AP963,BaseEqptCdF!$C$5:$E$161,3,FALSE),2)="SD",0,IF(LEFT(VLOOKUP($AP963,BaseEqptCdF!$C$5:$E$161,3,FALSE),2)="SB",1*52,VLOOKUP($AP963,BaseEqptCdF!$C$5:$S$161,12,FALSE)*0.2*300))))</f>
        <v/>
      </c>
      <c r="BE963" s="3" t="str">
        <f>IF($L963="","",IF(SUM($AJ963:AL963)=0,$AF963,IF(LEFT(VLOOKUP($AP963,BaseEqptCdF!$C$5:$E$161,3,FALSE),2)="SD",0,IF(LEFT(VLOOKUP($AP963,BaseEqptCdF!$C$5:$E$161,3,FALSE),2)="SB",1*52,VLOOKUP($AP963,BaseEqptCdF!$C$5:$S$161,12,FALSE)*0.2*300))))</f>
        <v/>
      </c>
      <c r="BF963" s="3" t="str">
        <f>IF($L963="","",IF(SUM($AJ963:AM963)=0,$AF963,IF(LEFT(VLOOKUP($AP963,BaseEqptCdF!$C$5:$E$161,3,FALSE),2)="SD",0,IF(LEFT(VLOOKUP($AP963,BaseEqptCdF!$C$5:$E$161,3,FALSE),2)="SB",1*52,VLOOKUP($AP963,BaseEqptCdF!$C$5:$S$161,12,FALSE)*0.2*300))))</f>
        <v/>
      </c>
      <c r="BG963" s="3" t="str">
        <f>IF($L963="","",IF(SUM($AJ963:AN963)=0,$AF963,IF(LEFT(VLOOKUP($AP963,BaseEqptCdF!$C$5:$E$161,3,FALSE),2)="SD",0,IF(LEFT(VLOOKUP($AP963,BaseEqptCdF!$C$5:$E$161,3,FALSE),2)="SB",1*52,VLOOKUP($AP963,BaseEqptCdF!$C$5:$S$161,12,FALSE)*0.2*300))))</f>
        <v/>
      </c>
      <c r="BH963" s="2">
        <f t="shared" si="127"/>
        <v>0</v>
      </c>
    </row>
    <row r="964" spans="1:60" x14ac:dyDescent="0.25">
      <c r="A964" s="296" t="str">
        <f t="array" ref="A964">IF($C964="","",INDEX(Prog!$B$8:$D$300,MATCH($C964,nivo1,0),1))</f>
        <v/>
      </c>
      <c r="B964" s="296" t="str">
        <f t="array" ref="B964">IF($C964="","",INDEX(Prog!$B$8:$D$300,MATCH($C964,nivo1,0),2))</f>
        <v/>
      </c>
      <c r="C964" s="273"/>
      <c r="D964" s="267"/>
      <c r="E964" s="273"/>
      <c r="F964" s="273"/>
      <c r="G964" s="273"/>
      <c r="H964" s="273"/>
      <c r="I964" s="273"/>
      <c r="J964" s="273"/>
      <c r="K964" s="274"/>
      <c r="L964" s="273"/>
      <c r="M964" s="273"/>
      <c r="N964" s="273"/>
      <c r="O964" s="275"/>
      <c r="P964" s="273"/>
      <c r="Q964" s="273"/>
      <c r="R964" s="273"/>
      <c r="S964" s="273"/>
      <c r="T964" s="276"/>
      <c r="U964" s="276"/>
      <c r="V964" s="276"/>
      <c r="W964" s="276"/>
      <c r="X964" s="277"/>
      <c r="Y964" s="278"/>
      <c r="AA964" s="8" t="str">
        <f>IF($L964="","",VLOOKUP($L964,BaseEqptCdF!$C$5:$E$161,2,FALSE))</f>
        <v/>
      </c>
      <c r="AB964" s="8" t="str">
        <f>IF($L964="","",VLOOKUP($L964,BaseEqptCdF!$C$5:$E$161,3,FALSE))</f>
        <v/>
      </c>
      <c r="AC964" s="7" t="str">
        <f>IF($L964="","",VLOOKUP($L964,BaseEqptCdF!$C$5:$I$161,6,FALSE))</f>
        <v/>
      </c>
      <c r="AD964" s="7" t="str">
        <f>IF($L964="","",VLOOKUP($L964,BaseEqptCdF!$C$5:$I$161,7,FALSE))</f>
        <v/>
      </c>
      <c r="AE964" s="3" t="str">
        <f>IF($L964="","",VLOOKUP($L964,BaseEqptCdF!$C$5:$R$161,16,FALSE)*$AC$3)</f>
        <v/>
      </c>
      <c r="AF964" s="3" t="str">
        <f>IF($L964="","",IF(LEFT($AB964,2)="SD",0,IF(LEFT($AB964,2)="SB",1*52,IF($N964=Prog!$P$17,VLOOKUP($L964,BaseEqptCdF!$C$5:$P$161,14,FALSE)*1*300,VLOOKUP($L964,BaseEqptCdF!$C$5:$P$161,12,FALSE)*0.2*300))))</f>
        <v/>
      </c>
      <c r="AG964" s="6" t="str">
        <f t="shared" si="121"/>
        <v/>
      </c>
      <c r="AH964" s="6">
        <f>IF($U964=Prog!$S$18,YEAR($X964),"")</f>
        <v>1900</v>
      </c>
      <c r="AI964" s="5" t="str">
        <f>IF(OR($AG964="",$U964=Prog!$S$18),"",IF(OR($U964=Prog!$S$17,$U964=Prog!$S$16),YEAR($X964),IF($AG964="ND","ND",$AI$8+$O964)))</f>
        <v/>
      </c>
      <c r="AJ964" s="3" t="str">
        <f t="shared" si="123"/>
        <v/>
      </c>
      <c r="AK964" s="3" t="str">
        <f t="shared" si="122"/>
        <v/>
      </c>
      <c r="AL964" s="3" t="str">
        <f t="shared" si="122"/>
        <v/>
      </c>
      <c r="AM964" s="3" t="str">
        <f t="shared" si="122"/>
        <v/>
      </c>
      <c r="AN964" s="3" t="str">
        <f t="shared" si="122"/>
        <v/>
      </c>
      <c r="AO964" s="2">
        <f t="shared" si="124"/>
        <v>0</v>
      </c>
      <c r="AP964" s="4"/>
      <c r="AQ964" s="3">
        <f>IF(AJ964=1,VLOOKUP($AP964,BaseEqptCdF!$C$5:$R$161,16,FALSE),0)</f>
        <v>0</v>
      </c>
      <c r="AR964" s="3">
        <f>IF(AK964=1,VLOOKUP($AP964,BaseEqptCdF!$C$5:$R$161,16,FALSE),0)</f>
        <v>0</v>
      </c>
      <c r="AS964" s="3">
        <f>IF(AL964=1,VLOOKUP($AP964,BaseEqptCdF!$C$5:$R$161,16,FALSE),0)</f>
        <v>0</v>
      </c>
      <c r="AT964" s="3">
        <f>IF(AM964=1,VLOOKUP($AP964,BaseEqptCdF!$C$5:$R$161,16,FALSE),0)</f>
        <v>0</v>
      </c>
      <c r="AU964" s="3">
        <f>IF(AN964=1,VLOOKUP($AP964,BaseEqptCdF!$C$5:$R$161,16,FALSE),0)</f>
        <v>0</v>
      </c>
      <c r="AV964" s="2">
        <f t="shared" si="125"/>
        <v>0</v>
      </c>
      <c r="AW964" s="3" t="str">
        <f>IF($L964="","",IF(SUM($AJ964:AJ964)=0,$AE964,VLOOKUP($AP964,BaseEqptCdF!$C$5:$R$161,16,FALSE)*$AC$3))</f>
        <v/>
      </c>
      <c r="AX964" s="3" t="str">
        <f>IF($L964="","",IF(SUM($AJ964:AK964)=0,$AE964,VLOOKUP($AP964,BaseEqptCdF!$C$5:$R$161,16,FALSE)*$AC$3))</f>
        <v/>
      </c>
      <c r="AY964" s="3" t="str">
        <f>IF($L964="","",IF(SUM($AJ964:AL964)=0,$AE964,VLOOKUP($AP964,BaseEqptCdF!$C$5:$R$161,16,FALSE)*$AC$3))</f>
        <v/>
      </c>
      <c r="AZ964" s="3" t="str">
        <f>IF($L964="","",IF(SUM($AJ964:AM964)=0,$AE964,VLOOKUP($AP964,BaseEqptCdF!$C$5:$R$161,16,FALSE)*$AC$3))</f>
        <v/>
      </c>
      <c r="BA964" s="3" t="str">
        <f>IF($L964="","",IF(SUM($AJ964:AN964)=0,$AE964,VLOOKUP($AP964,BaseEqptCdF!$C$5:$R$161,16,FALSE)*$AC$3))</f>
        <v/>
      </c>
      <c r="BB964" s="2">
        <f t="shared" si="126"/>
        <v>0</v>
      </c>
      <c r="BC964" s="3" t="str">
        <f>IF($L964="","",IF(SUM($AJ964:AJ964)=0,$AF964,IF(LEFT(VLOOKUP($AP964,BaseEqptCdF!$C$5:$E$161,3,FALSE),2)="SD",0,IF(LEFT(VLOOKUP($AP964,BaseEqptCdF!$C$5:$E$161,3,FALSE),2)="SB",1*52,VLOOKUP($AP964,BaseEqptCdF!$C$5:$S$161,12,FALSE)*0.2*300))))</f>
        <v/>
      </c>
      <c r="BD964" s="3" t="str">
        <f>IF($L964="","",IF(SUM($AJ964:AK964)=0,$AF964,IF(LEFT(VLOOKUP($AP964,BaseEqptCdF!$C$5:$E$161,3,FALSE),2)="SD",0,IF(LEFT(VLOOKUP($AP964,BaseEqptCdF!$C$5:$E$161,3,FALSE),2)="SB",1*52,VLOOKUP($AP964,BaseEqptCdF!$C$5:$S$161,12,FALSE)*0.2*300))))</f>
        <v/>
      </c>
      <c r="BE964" s="3" t="str">
        <f>IF($L964="","",IF(SUM($AJ964:AL964)=0,$AF964,IF(LEFT(VLOOKUP($AP964,BaseEqptCdF!$C$5:$E$161,3,FALSE),2)="SD",0,IF(LEFT(VLOOKUP($AP964,BaseEqptCdF!$C$5:$E$161,3,FALSE),2)="SB",1*52,VLOOKUP($AP964,BaseEqptCdF!$C$5:$S$161,12,FALSE)*0.2*300))))</f>
        <v/>
      </c>
      <c r="BF964" s="3" t="str">
        <f>IF($L964="","",IF(SUM($AJ964:AM964)=0,$AF964,IF(LEFT(VLOOKUP($AP964,BaseEqptCdF!$C$5:$E$161,3,FALSE),2)="SD",0,IF(LEFT(VLOOKUP($AP964,BaseEqptCdF!$C$5:$E$161,3,FALSE),2)="SB",1*52,VLOOKUP($AP964,BaseEqptCdF!$C$5:$S$161,12,FALSE)*0.2*300))))</f>
        <v/>
      </c>
      <c r="BG964" s="3" t="str">
        <f>IF($L964="","",IF(SUM($AJ964:AN964)=0,$AF964,IF(LEFT(VLOOKUP($AP964,BaseEqptCdF!$C$5:$E$161,3,FALSE),2)="SD",0,IF(LEFT(VLOOKUP($AP964,BaseEqptCdF!$C$5:$E$161,3,FALSE),2)="SB",1*52,VLOOKUP($AP964,BaseEqptCdF!$C$5:$S$161,12,FALSE)*0.2*300))))</f>
        <v/>
      </c>
      <c r="BH964" s="2">
        <f t="shared" si="127"/>
        <v>0</v>
      </c>
    </row>
    <row r="965" spans="1:60" x14ac:dyDescent="0.25">
      <c r="A965" s="296" t="str">
        <f t="array" ref="A965">IF($C965="","",INDEX(Prog!$B$8:$D$300,MATCH($C965,nivo1,0),1))</f>
        <v/>
      </c>
      <c r="B965" s="296" t="str">
        <f t="array" ref="B965">IF($C965="","",INDEX(Prog!$B$8:$D$300,MATCH($C965,nivo1,0),2))</f>
        <v/>
      </c>
      <c r="C965" s="273"/>
      <c r="D965" s="267"/>
      <c r="E965" s="273"/>
      <c r="F965" s="273"/>
      <c r="G965" s="273"/>
      <c r="H965" s="273"/>
      <c r="I965" s="273"/>
      <c r="J965" s="273"/>
      <c r="K965" s="274"/>
      <c r="L965" s="273"/>
      <c r="M965" s="273"/>
      <c r="N965" s="273"/>
      <c r="O965" s="275"/>
      <c r="P965" s="273"/>
      <c r="Q965" s="273"/>
      <c r="R965" s="273"/>
      <c r="S965" s="273"/>
      <c r="T965" s="276"/>
      <c r="U965" s="276"/>
      <c r="V965" s="276"/>
      <c r="W965" s="276"/>
      <c r="X965" s="277"/>
      <c r="Y965" s="278"/>
      <c r="AA965" s="8" t="str">
        <f>IF($L965="","",VLOOKUP($L965,BaseEqptCdF!$C$5:$E$161,2,FALSE))</f>
        <v/>
      </c>
      <c r="AB965" s="8" t="str">
        <f>IF($L965="","",VLOOKUP($L965,BaseEqptCdF!$C$5:$E$161,3,FALSE))</f>
        <v/>
      </c>
      <c r="AC965" s="7" t="str">
        <f>IF($L965="","",VLOOKUP($L965,BaseEqptCdF!$C$5:$I$161,6,FALSE))</f>
        <v/>
      </c>
      <c r="AD965" s="7" t="str">
        <f>IF($L965="","",VLOOKUP($L965,BaseEqptCdF!$C$5:$I$161,7,FALSE))</f>
        <v/>
      </c>
      <c r="AE965" s="3" t="str">
        <f>IF($L965="","",VLOOKUP($L965,BaseEqptCdF!$C$5:$R$161,16,FALSE)*$AC$3)</f>
        <v/>
      </c>
      <c r="AF965" s="3" t="str">
        <f>IF($L965="","",IF(LEFT($AB965,2)="SD",0,IF(LEFT($AB965,2)="SB",1*52,IF($N965=Prog!$P$17,VLOOKUP($L965,BaseEqptCdF!$C$5:$P$161,14,FALSE)*1*300,VLOOKUP($L965,BaseEqptCdF!$C$5:$P$161,12,FALSE)*0.2*300))))</f>
        <v/>
      </c>
      <c r="AG965" s="6" t="str">
        <f t="shared" si="121"/>
        <v/>
      </c>
      <c r="AH965" s="6">
        <f>IF($U965=Prog!$S$18,YEAR($X965),"")</f>
        <v>1900</v>
      </c>
      <c r="AI965" s="5" t="str">
        <f>IF(OR($AG965="",$U965=Prog!$S$18),"",IF(OR($U965=Prog!$S$17,$U965=Prog!$S$16),YEAR($X965),IF($AG965="ND","ND",$AI$8+$O965)))</f>
        <v/>
      </c>
      <c r="AJ965" s="3" t="str">
        <f t="shared" si="123"/>
        <v/>
      </c>
      <c r="AK965" s="3" t="str">
        <f t="shared" si="122"/>
        <v/>
      </c>
      <c r="AL965" s="3" t="str">
        <f t="shared" si="122"/>
        <v/>
      </c>
      <c r="AM965" s="3" t="str">
        <f t="shared" si="122"/>
        <v/>
      </c>
      <c r="AN965" s="3" t="str">
        <f t="shared" si="122"/>
        <v/>
      </c>
      <c r="AO965" s="2">
        <f t="shared" si="124"/>
        <v>0</v>
      </c>
      <c r="AP965" s="4"/>
      <c r="AQ965" s="3">
        <f>IF(AJ965=1,VLOOKUP($AP965,BaseEqptCdF!$C$5:$R$161,16,FALSE),0)</f>
        <v>0</v>
      </c>
      <c r="AR965" s="3">
        <f>IF(AK965=1,VLOOKUP($AP965,BaseEqptCdF!$C$5:$R$161,16,FALSE),0)</f>
        <v>0</v>
      </c>
      <c r="AS965" s="3">
        <f>IF(AL965=1,VLOOKUP($AP965,BaseEqptCdF!$C$5:$R$161,16,FALSE),0)</f>
        <v>0</v>
      </c>
      <c r="AT965" s="3">
        <f>IF(AM965=1,VLOOKUP($AP965,BaseEqptCdF!$C$5:$R$161,16,FALSE),0)</f>
        <v>0</v>
      </c>
      <c r="AU965" s="3">
        <f>IF(AN965=1,VLOOKUP($AP965,BaseEqptCdF!$C$5:$R$161,16,FALSE),0)</f>
        <v>0</v>
      </c>
      <c r="AV965" s="2">
        <f t="shared" si="125"/>
        <v>0</v>
      </c>
      <c r="AW965" s="3" t="str">
        <f>IF($L965="","",IF(SUM($AJ965:AJ965)=0,$AE965,VLOOKUP($AP965,BaseEqptCdF!$C$5:$R$161,16,FALSE)*$AC$3))</f>
        <v/>
      </c>
      <c r="AX965" s="3" t="str">
        <f>IF($L965="","",IF(SUM($AJ965:AK965)=0,$AE965,VLOOKUP($AP965,BaseEqptCdF!$C$5:$R$161,16,FALSE)*$AC$3))</f>
        <v/>
      </c>
      <c r="AY965" s="3" t="str">
        <f>IF($L965="","",IF(SUM($AJ965:AL965)=0,$AE965,VLOOKUP($AP965,BaseEqptCdF!$C$5:$R$161,16,FALSE)*$AC$3))</f>
        <v/>
      </c>
      <c r="AZ965" s="3" t="str">
        <f>IF($L965="","",IF(SUM($AJ965:AM965)=0,$AE965,VLOOKUP($AP965,BaseEqptCdF!$C$5:$R$161,16,FALSE)*$AC$3))</f>
        <v/>
      </c>
      <c r="BA965" s="3" t="str">
        <f>IF($L965="","",IF(SUM($AJ965:AN965)=0,$AE965,VLOOKUP($AP965,BaseEqptCdF!$C$5:$R$161,16,FALSE)*$AC$3))</f>
        <v/>
      </c>
      <c r="BB965" s="2">
        <f t="shared" si="126"/>
        <v>0</v>
      </c>
      <c r="BC965" s="3" t="str">
        <f>IF($L965="","",IF(SUM($AJ965:AJ965)=0,$AF965,IF(LEFT(VLOOKUP($AP965,BaseEqptCdF!$C$5:$E$161,3,FALSE),2)="SD",0,IF(LEFT(VLOOKUP($AP965,BaseEqptCdF!$C$5:$E$161,3,FALSE),2)="SB",1*52,VLOOKUP($AP965,BaseEqptCdF!$C$5:$S$161,12,FALSE)*0.2*300))))</f>
        <v/>
      </c>
      <c r="BD965" s="3" t="str">
        <f>IF($L965="","",IF(SUM($AJ965:AK965)=0,$AF965,IF(LEFT(VLOOKUP($AP965,BaseEqptCdF!$C$5:$E$161,3,FALSE),2)="SD",0,IF(LEFT(VLOOKUP($AP965,BaseEqptCdF!$C$5:$E$161,3,FALSE),2)="SB",1*52,VLOOKUP($AP965,BaseEqptCdF!$C$5:$S$161,12,FALSE)*0.2*300))))</f>
        <v/>
      </c>
      <c r="BE965" s="3" t="str">
        <f>IF($L965="","",IF(SUM($AJ965:AL965)=0,$AF965,IF(LEFT(VLOOKUP($AP965,BaseEqptCdF!$C$5:$E$161,3,FALSE),2)="SD",0,IF(LEFT(VLOOKUP($AP965,BaseEqptCdF!$C$5:$E$161,3,FALSE),2)="SB",1*52,VLOOKUP($AP965,BaseEqptCdF!$C$5:$S$161,12,FALSE)*0.2*300))))</f>
        <v/>
      </c>
      <c r="BF965" s="3" t="str">
        <f>IF($L965="","",IF(SUM($AJ965:AM965)=0,$AF965,IF(LEFT(VLOOKUP($AP965,BaseEqptCdF!$C$5:$E$161,3,FALSE),2)="SD",0,IF(LEFT(VLOOKUP($AP965,BaseEqptCdF!$C$5:$E$161,3,FALSE),2)="SB",1*52,VLOOKUP($AP965,BaseEqptCdF!$C$5:$S$161,12,FALSE)*0.2*300))))</f>
        <v/>
      </c>
      <c r="BG965" s="3" t="str">
        <f>IF($L965="","",IF(SUM($AJ965:AN965)=0,$AF965,IF(LEFT(VLOOKUP($AP965,BaseEqptCdF!$C$5:$E$161,3,FALSE),2)="SD",0,IF(LEFT(VLOOKUP($AP965,BaseEqptCdF!$C$5:$E$161,3,FALSE),2)="SB",1*52,VLOOKUP($AP965,BaseEqptCdF!$C$5:$S$161,12,FALSE)*0.2*300))))</f>
        <v/>
      </c>
      <c r="BH965" s="2">
        <f t="shared" si="127"/>
        <v>0</v>
      </c>
    </row>
    <row r="966" spans="1:60" x14ac:dyDescent="0.25">
      <c r="A966" s="296" t="str">
        <f t="array" ref="A966">IF($C966="","",INDEX(Prog!$B$8:$D$300,MATCH($C966,nivo1,0),1))</f>
        <v/>
      </c>
      <c r="B966" s="296" t="str">
        <f t="array" ref="B966">IF($C966="","",INDEX(Prog!$B$8:$D$300,MATCH($C966,nivo1,0),2))</f>
        <v/>
      </c>
      <c r="C966" s="273"/>
      <c r="D966" s="267"/>
      <c r="E966" s="273"/>
      <c r="F966" s="273"/>
      <c r="G966" s="273"/>
      <c r="H966" s="273"/>
      <c r="I966" s="273"/>
      <c r="J966" s="273"/>
      <c r="K966" s="274"/>
      <c r="L966" s="273"/>
      <c r="M966" s="273"/>
      <c r="N966" s="273"/>
      <c r="O966" s="275"/>
      <c r="P966" s="273"/>
      <c r="Q966" s="273"/>
      <c r="R966" s="273"/>
      <c r="S966" s="273"/>
      <c r="T966" s="276"/>
      <c r="U966" s="276"/>
      <c r="V966" s="276"/>
      <c r="W966" s="276"/>
      <c r="X966" s="277"/>
      <c r="Y966" s="278"/>
      <c r="AA966" s="8" t="str">
        <f>IF($L966="","",VLOOKUP($L966,BaseEqptCdF!$C$5:$E$161,2,FALSE))</f>
        <v/>
      </c>
      <c r="AB966" s="8" t="str">
        <f>IF($L966="","",VLOOKUP($L966,BaseEqptCdF!$C$5:$E$161,3,FALSE))</f>
        <v/>
      </c>
      <c r="AC966" s="7" t="str">
        <f>IF($L966="","",VLOOKUP($L966,BaseEqptCdF!$C$5:$I$161,6,FALSE))</f>
        <v/>
      </c>
      <c r="AD966" s="7" t="str">
        <f>IF($L966="","",VLOOKUP($L966,BaseEqptCdF!$C$5:$I$161,7,FALSE))</f>
        <v/>
      </c>
      <c r="AE966" s="3" t="str">
        <f>IF($L966="","",VLOOKUP($L966,BaseEqptCdF!$C$5:$R$161,16,FALSE)*$AC$3)</f>
        <v/>
      </c>
      <c r="AF966" s="3" t="str">
        <f>IF($L966="","",IF(LEFT($AB966,2)="SD",0,IF(LEFT($AB966,2)="SB",1*52,IF($N966=Prog!$P$17,VLOOKUP($L966,BaseEqptCdF!$C$5:$P$161,14,FALSE)*1*300,VLOOKUP($L966,BaseEqptCdF!$C$5:$P$161,12,FALSE)*0.2*300))))</f>
        <v/>
      </c>
      <c r="AG966" s="6" t="str">
        <f t="shared" si="121"/>
        <v/>
      </c>
      <c r="AH966" s="6">
        <f>IF($U966=Prog!$S$18,YEAR($X966),"")</f>
        <v>1900</v>
      </c>
      <c r="AI966" s="5" t="str">
        <f>IF(OR($AG966="",$U966=Prog!$S$18),"",IF(OR($U966=Prog!$S$17,$U966=Prog!$S$16),YEAR($X966),IF($AG966="ND","ND",$AI$8+$O966)))</f>
        <v/>
      </c>
      <c r="AJ966" s="3" t="str">
        <f t="shared" si="123"/>
        <v/>
      </c>
      <c r="AK966" s="3" t="str">
        <f t="shared" si="122"/>
        <v/>
      </c>
      <c r="AL966" s="3" t="str">
        <f t="shared" si="122"/>
        <v/>
      </c>
      <c r="AM966" s="3" t="str">
        <f t="shared" si="122"/>
        <v/>
      </c>
      <c r="AN966" s="3" t="str">
        <f t="shared" si="122"/>
        <v/>
      </c>
      <c r="AO966" s="2">
        <f t="shared" si="124"/>
        <v>0</v>
      </c>
      <c r="AP966" s="4"/>
      <c r="AQ966" s="3">
        <f>IF(AJ966=1,VLOOKUP($AP966,BaseEqptCdF!$C$5:$R$161,16,FALSE),0)</f>
        <v>0</v>
      </c>
      <c r="AR966" s="3">
        <f>IF(AK966=1,VLOOKUP($AP966,BaseEqptCdF!$C$5:$R$161,16,FALSE),0)</f>
        <v>0</v>
      </c>
      <c r="AS966" s="3">
        <f>IF(AL966=1,VLOOKUP($AP966,BaseEqptCdF!$C$5:$R$161,16,FALSE),0)</f>
        <v>0</v>
      </c>
      <c r="AT966" s="3">
        <f>IF(AM966=1,VLOOKUP($AP966,BaseEqptCdF!$C$5:$R$161,16,FALSE),0)</f>
        <v>0</v>
      </c>
      <c r="AU966" s="3">
        <f>IF(AN966=1,VLOOKUP($AP966,BaseEqptCdF!$C$5:$R$161,16,FALSE),0)</f>
        <v>0</v>
      </c>
      <c r="AV966" s="2">
        <f t="shared" si="125"/>
        <v>0</v>
      </c>
      <c r="AW966" s="3" t="str">
        <f>IF($L966="","",IF(SUM($AJ966:AJ966)=0,$AE966,VLOOKUP($AP966,BaseEqptCdF!$C$5:$R$161,16,FALSE)*$AC$3))</f>
        <v/>
      </c>
      <c r="AX966" s="3" t="str">
        <f>IF($L966="","",IF(SUM($AJ966:AK966)=0,$AE966,VLOOKUP($AP966,BaseEqptCdF!$C$5:$R$161,16,FALSE)*$AC$3))</f>
        <v/>
      </c>
      <c r="AY966" s="3" t="str">
        <f>IF($L966="","",IF(SUM($AJ966:AL966)=0,$AE966,VLOOKUP($AP966,BaseEqptCdF!$C$5:$R$161,16,FALSE)*$AC$3))</f>
        <v/>
      </c>
      <c r="AZ966" s="3" t="str">
        <f>IF($L966="","",IF(SUM($AJ966:AM966)=0,$AE966,VLOOKUP($AP966,BaseEqptCdF!$C$5:$R$161,16,FALSE)*$AC$3))</f>
        <v/>
      </c>
      <c r="BA966" s="3" t="str">
        <f>IF($L966="","",IF(SUM($AJ966:AN966)=0,$AE966,VLOOKUP($AP966,BaseEqptCdF!$C$5:$R$161,16,FALSE)*$AC$3))</f>
        <v/>
      </c>
      <c r="BB966" s="2">
        <f t="shared" si="126"/>
        <v>0</v>
      </c>
      <c r="BC966" s="3" t="str">
        <f>IF($L966="","",IF(SUM($AJ966:AJ966)=0,$AF966,IF(LEFT(VLOOKUP($AP966,BaseEqptCdF!$C$5:$E$161,3,FALSE),2)="SD",0,IF(LEFT(VLOOKUP($AP966,BaseEqptCdF!$C$5:$E$161,3,FALSE),2)="SB",1*52,VLOOKUP($AP966,BaseEqptCdF!$C$5:$S$161,12,FALSE)*0.2*300))))</f>
        <v/>
      </c>
      <c r="BD966" s="3" t="str">
        <f>IF($L966="","",IF(SUM($AJ966:AK966)=0,$AF966,IF(LEFT(VLOOKUP($AP966,BaseEqptCdF!$C$5:$E$161,3,FALSE),2)="SD",0,IF(LEFT(VLOOKUP($AP966,BaseEqptCdF!$C$5:$E$161,3,FALSE),2)="SB",1*52,VLOOKUP($AP966,BaseEqptCdF!$C$5:$S$161,12,FALSE)*0.2*300))))</f>
        <v/>
      </c>
      <c r="BE966" s="3" t="str">
        <f>IF($L966="","",IF(SUM($AJ966:AL966)=0,$AF966,IF(LEFT(VLOOKUP($AP966,BaseEqptCdF!$C$5:$E$161,3,FALSE),2)="SD",0,IF(LEFT(VLOOKUP($AP966,BaseEqptCdF!$C$5:$E$161,3,FALSE),2)="SB",1*52,VLOOKUP($AP966,BaseEqptCdF!$C$5:$S$161,12,FALSE)*0.2*300))))</f>
        <v/>
      </c>
      <c r="BF966" s="3" t="str">
        <f>IF($L966="","",IF(SUM($AJ966:AM966)=0,$AF966,IF(LEFT(VLOOKUP($AP966,BaseEqptCdF!$C$5:$E$161,3,FALSE),2)="SD",0,IF(LEFT(VLOOKUP($AP966,BaseEqptCdF!$C$5:$E$161,3,FALSE),2)="SB",1*52,VLOOKUP($AP966,BaseEqptCdF!$C$5:$S$161,12,FALSE)*0.2*300))))</f>
        <v/>
      </c>
      <c r="BG966" s="3" t="str">
        <f>IF($L966="","",IF(SUM($AJ966:AN966)=0,$AF966,IF(LEFT(VLOOKUP($AP966,BaseEqptCdF!$C$5:$E$161,3,FALSE),2)="SD",0,IF(LEFT(VLOOKUP($AP966,BaseEqptCdF!$C$5:$E$161,3,FALSE),2)="SB",1*52,VLOOKUP($AP966,BaseEqptCdF!$C$5:$S$161,12,FALSE)*0.2*300))))</f>
        <v/>
      </c>
      <c r="BH966" s="2">
        <f t="shared" si="127"/>
        <v>0</v>
      </c>
    </row>
    <row r="967" spans="1:60" x14ac:dyDescent="0.25">
      <c r="A967" s="296" t="str">
        <f t="array" ref="A967">IF($C967="","",INDEX(Prog!$B$8:$D$300,MATCH($C967,nivo1,0),1))</f>
        <v/>
      </c>
      <c r="B967" s="296" t="str">
        <f t="array" ref="B967">IF($C967="","",INDEX(Prog!$B$8:$D$300,MATCH($C967,nivo1,0),2))</f>
        <v/>
      </c>
      <c r="C967" s="273"/>
      <c r="D967" s="267"/>
      <c r="E967" s="273"/>
      <c r="F967" s="273"/>
      <c r="G967" s="273"/>
      <c r="H967" s="273"/>
      <c r="I967" s="273"/>
      <c r="J967" s="273"/>
      <c r="K967" s="274"/>
      <c r="L967" s="273"/>
      <c r="M967" s="273"/>
      <c r="N967" s="273"/>
      <c r="O967" s="275"/>
      <c r="P967" s="273"/>
      <c r="Q967" s="273"/>
      <c r="R967" s="273"/>
      <c r="S967" s="273"/>
      <c r="T967" s="276"/>
      <c r="U967" s="276"/>
      <c r="V967" s="276"/>
      <c r="W967" s="276"/>
      <c r="X967" s="277"/>
      <c r="Y967" s="278"/>
      <c r="AA967" s="8" t="str">
        <f>IF($L967="","",VLOOKUP($L967,BaseEqptCdF!$C$5:$E$161,2,FALSE))</f>
        <v/>
      </c>
      <c r="AB967" s="8" t="str">
        <f>IF($L967="","",VLOOKUP($L967,BaseEqptCdF!$C$5:$E$161,3,FALSE))</f>
        <v/>
      </c>
      <c r="AC967" s="7" t="str">
        <f>IF($L967="","",VLOOKUP($L967,BaseEqptCdF!$C$5:$I$161,6,FALSE))</f>
        <v/>
      </c>
      <c r="AD967" s="7" t="str">
        <f>IF($L967="","",VLOOKUP($L967,BaseEqptCdF!$C$5:$I$161,7,FALSE))</f>
        <v/>
      </c>
      <c r="AE967" s="3" t="str">
        <f>IF($L967="","",VLOOKUP($L967,BaseEqptCdF!$C$5:$R$161,16,FALSE)*$AC$3)</f>
        <v/>
      </c>
      <c r="AF967" s="3" t="str">
        <f>IF($L967="","",IF(LEFT($AB967,2)="SD",0,IF(LEFT($AB967,2)="SB",1*52,IF($N967=Prog!$P$17,VLOOKUP($L967,BaseEqptCdF!$C$5:$P$161,14,FALSE)*1*300,VLOOKUP($L967,BaseEqptCdF!$C$5:$P$161,12,FALSE)*0.2*300))))</f>
        <v/>
      </c>
      <c r="AG967" s="6" t="str">
        <f t="shared" si="121"/>
        <v/>
      </c>
      <c r="AH967" s="6">
        <f>IF($U967=Prog!$S$18,YEAR($X967),"")</f>
        <v>1900</v>
      </c>
      <c r="AI967" s="5" t="str">
        <f>IF(OR($AG967="",$U967=Prog!$S$18),"",IF(OR($U967=Prog!$S$17,$U967=Prog!$S$16),YEAR($X967),IF($AG967="ND","ND",$AI$8+$O967)))</f>
        <v/>
      </c>
      <c r="AJ967" s="3" t="str">
        <f t="shared" si="123"/>
        <v/>
      </c>
      <c r="AK967" s="3" t="str">
        <f t="shared" si="122"/>
        <v/>
      </c>
      <c r="AL967" s="3" t="str">
        <f t="shared" si="122"/>
        <v/>
      </c>
      <c r="AM967" s="3" t="str">
        <f t="shared" si="122"/>
        <v/>
      </c>
      <c r="AN967" s="3" t="str">
        <f t="shared" si="122"/>
        <v/>
      </c>
      <c r="AO967" s="2">
        <f t="shared" si="124"/>
        <v>0</v>
      </c>
      <c r="AP967" s="4"/>
      <c r="AQ967" s="3">
        <f>IF(AJ967=1,VLOOKUP($AP967,BaseEqptCdF!$C$5:$R$161,16,FALSE),0)</f>
        <v>0</v>
      </c>
      <c r="AR967" s="3">
        <f>IF(AK967=1,VLOOKUP($AP967,BaseEqptCdF!$C$5:$R$161,16,FALSE),0)</f>
        <v>0</v>
      </c>
      <c r="AS967" s="3">
        <f>IF(AL967=1,VLOOKUP($AP967,BaseEqptCdF!$C$5:$R$161,16,FALSE),0)</f>
        <v>0</v>
      </c>
      <c r="AT967" s="3">
        <f>IF(AM967=1,VLOOKUP($AP967,BaseEqptCdF!$C$5:$R$161,16,FALSE),0)</f>
        <v>0</v>
      </c>
      <c r="AU967" s="3">
        <f>IF(AN967=1,VLOOKUP($AP967,BaseEqptCdF!$C$5:$R$161,16,FALSE),0)</f>
        <v>0</v>
      </c>
      <c r="AV967" s="2">
        <f t="shared" si="125"/>
        <v>0</v>
      </c>
      <c r="AW967" s="3" t="str">
        <f>IF($L967="","",IF(SUM($AJ967:AJ967)=0,$AE967,VLOOKUP($AP967,BaseEqptCdF!$C$5:$R$161,16,FALSE)*$AC$3))</f>
        <v/>
      </c>
      <c r="AX967" s="3" t="str">
        <f>IF($L967="","",IF(SUM($AJ967:AK967)=0,$AE967,VLOOKUP($AP967,BaseEqptCdF!$C$5:$R$161,16,FALSE)*$AC$3))</f>
        <v/>
      </c>
      <c r="AY967" s="3" t="str">
        <f>IF($L967="","",IF(SUM($AJ967:AL967)=0,$AE967,VLOOKUP($AP967,BaseEqptCdF!$C$5:$R$161,16,FALSE)*$AC$3))</f>
        <v/>
      </c>
      <c r="AZ967" s="3" t="str">
        <f>IF($L967="","",IF(SUM($AJ967:AM967)=0,$AE967,VLOOKUP($AP967,BaseEqptCdF!$C$5:$R$161,16,FALSE)*$AC$3))</f>
        <v/>
      </c>
      <c r="BA967" s="3" t="str">
        <f>IF($L967="","",IF(SUM($AJ967:AN967)=0,$AE967,VLOOKUP($AP967,BaseEqptCdF!$C$5:$R$161,16,FALSE)*$AC$3))</f>
        <v/>
      </c>
      <c r="BB967" s="2">
        <f t="shared" si="126"/>
        <v>0</v>
      </c>
      <c r="BC967" s="3" t="str">
        <f>IF($L967="","",IF(SUM($AJ967:AJ967)=0,$AF967,IF(LEFT(VLOOKUP($AP967,BaseEqptCdF!$C$5:$E$161,3,FALSE),2)="SD",0,IF(LEFT(VLOOKUP($AP967,BaseEqptCdF!$C$5:$E$161,3,FALSE),2)="SB",1*52,VLOOKUP($AP967,BaseEqptCdF!$C$5:$S$161,12,FALSE)*0.2*300))))</f>
        <v/>
      </c>
      <c r="BD967" s="3" t="str">
        <f>IF($L967="","",IF(SUM($AJ967:AK967)=0,$AF967,IF(LEFT(VLOOKUP($AP967,BaseEqptCdF!$C$5:$E$161,3,FALSE),2)="SD",0,IF(LEFT(VLOOKUP($AP967,BaseEqptCdF!$C$5:$E$161,3,FALSE),2)="SB",1*52,VLOOKUP($AP967,BaseEqptCdF!$C$5:$S$161,12,FALSE)*0.2*300))))</f>
        <v/>
      </c>
      <c r="BE967" s="3" t="str">
        <f>IF($L967="","",IF(SUM($AJ967:AL967)=0,$AF967,IF(LEFT(VLOOKUP($AP967,BaseEqptCdF!$C$5:$E$161,3,FALSE),2)="SD",0,IF(LEFT(VLOOKUP($AP967,BaseEqptCdF!$C$5:$E$161,3,FALSE),2)="SB",1*52,VLOOKUP($AP967,BaseEqptCdF!$C$5:$S$161,12,FALSE)*0.2*300))))</f>
        <v/>
      </c>
      <c r="BF967" s="3" t="str">
        <f>IF($L967="","",IF(SUM($AJ967:AM967)=0,$AF967,IF(LEFT(VLOOKUP($AP967,BaseEqptCdF!$C$5:$E$161,3,FALSE),2)="SD",0,IF(LEFT(VLOOKUP($AP967,BaseEqptCdF!$C$5:$E$161,3,FALSE),2)="SB",1*52,VLOOKUP($AP967,BaseEqptCdF!$C$5:$S$161,12,FALSE)*0.2*300))))</f>
        <v/>
      </c>
      <c r="BG967" s="3" t="str">
        <f>IF($L967="","",IF(SUM($AJ967:AN967)=0,$AF967,IF(LEFT(VLOOKUP($AP967,BaseEqptCdF!$C$5:$E$161,3,FALSE),2)="SD",0,IF(LEFT(VLOOKUP($AP967,BaseEqptCdF!$C$5:$E$161,3,FALSE),2)="SB",1*52,VLOOKUP($AP967,BaseEqptCdF!$C$5:$S$161,12,FALSE)*0.2*300))))</f>
        <v/>
      </c>
      <c r="BH967" s="2">
        <f t="shared" si="127"/>
        <v>0</v>
      </c>
    </row>
    <row r="968" spans="1:60" x14ac:dyDescent="0.25">
      <c r="A968" s="296" t="str">
        <f t="array" ref="A968">IF($C968="","",INDEX(Prog!$B$8:$D$300,MATCH($C968,nivo1,0),1))</f>
        <v/>
      </c>
      <c r="B968" s="296" t="str">
        <f t="array" ref="B968">IF($C968="","",INDEX(Prog!$B$8:$D$300,MATCH($C968,nivo1,0),2))</f>
        <v/>
      </c>
      <c r="C968" s="273"/>
      <c r="D968" s="267"/>
      <c r="E968" s="273"/>
      <c r="F968" s="273"/>
      <c r="G968" s="273"/>
      <c r="H968" s="273"/>
      <c r="I968" s="273"/>
      <c r="J968" s="273"/>
      <c r="K968" s="274"/>
      <c r="L968" s="273"/>
      <c r="M968" s="273"/>
      <c r="N968" s="273"/>
      <c r="O968" s="275"/>
      <c r="P968" s="273"/>
      <c r="Q968" s="273"/>
      <c r="R968" s="273"/>
      <c r="S968" s="273"/>
      <c r="T968" s="276"/>
      <c r="U968" s="276"/>
      <c r="V968" s="276"/>
      <c r="W968" s="276"/>
      <c r="X968" s="277"/>
      <c r="Y968" s="278"/>
      <c r="AA968" s="8" t="str">
        <f>IF($L968="","",VLOOKUP($L968,BaseEqptCdF!$C$5:$E$161,2,FALSE))</f>
        <v/>
      </c>
      <c r="AB968" s="8" t="str">
        <f>IF($L968="","",VLOOKUP($L968,BaseEqptCdF!$C$5:$E$161,3,FALSE))</f>
        <v/>
      </c>
      <c r="AC968" s="7" t="str">
        <f>IF($L968="","",VLOOKUP($L968,BaseEqptCdF!$C$5:$I$161,6,FALSE))</f>
        <v/>
      </c>
      <c r="AD968" s="7" t="str">
        <f>IF($L968="","",VLOOKUP($L968,BaseEqptCdF!$C$5:$I$161,7,FALSE))</f>
        <v/>
      </c>
      <c r="AE968" s="3" t="str">
        <f>IF($L968="","",VLOOKUP($L968,BaseEqptCdF!$C$5:$R$161,16,FALSE)*$AC$3)</f>
        <v/>
      </c>
      <c r="AF968" s="3" t="str">
        <f>IF($L968="","",IF(LEFT($AB968,2)="SD",0,IF(LEFT($AB968,2)="SB",1*52,IF($N968=Prog!$P$17,VLOOKUP($L968,BaseEqptCdF!$C$5:$P$161,14,FALSE)*1*300,VLOOKUP($L968,BaseEqptCdF!$C$5:$P$161,12,FALSE)*0.2*300))))</f>
        <v/>
      </c>
      <c r="AG968" s="6" t="str">
        <f t="shared" si="121"/>
        <v/>
      </c>
      <c r="AH968" s="6">
        <f>IF($U968=Prog!$S$18,YEAR($X968),"")</f>
        <v>1900</v>
      </c>
      <c r="AI968" s="5" t="str">
        <f>IF(OR($AG968="",$U968=Prog!$S$18),"",IF(OR($U968=Prog!$S$17,$U968=Prog!$S$16),YEAR($X968),IF($AG968="ND","ND",$AI$8+$O968)))</f>
        <v/>
      </c>
      <c r="AJ968" s="3" t="str">
        <f t="shared" si="123"/>
        <v/>
      </c>
      <c r="AK968" s="3" t="str">
        <f t="shared" si="122"/>
        <v/>
      </c>
      <c r="AL968" s="3" t="str">
        <f t="shared" si="122"/>
        <v/>
      </c>
      <c r="AM968" s="3" t="str">
        <f t="shared" si="122"/>
        <v/>
      </c>
      <c r="AN968" s="3" t="str">
        <f t="shared" si="122"/>
        <v/>
      </c>
      <c r="AO968" s="2">
        <f t="shared" si="124"/>
        <v>0</v>
      </c>
      <c r="AP968" s="4"/>
      <c r="AQ968" s="3">
        <f>IF(AJ968=1,VLOOKUP($AP968,BaseEqptCdF!$C$5:$R$161,16,FALSE),0)</f>
        <v>0</v>
      </c>
      <c r="AR968" s="3">
        <f>IF(AK968=1,VLOOKUP($AP968,BaseEqptCdF!$C$5:$R$161,16,FALSE),0)</f>
        <v>0</v>
      </c>
      <c r="AS968" s="3">
        <f>IF(AL968=1,VLOOKUP($AP968,BaseEqptCdF!$C$5:$R$161,16,FALSE),0)</f>
        <v>0</v>
      </c>
      <c r="AT968" s="3">
        <f>IF(AM968=1,VLOOKUP($AP968,BaseEqptCdF!$C$5:$R$161,16,FALSE),0)</f>
        <v>0</v>
      </c>
      <c r="AU968" s="3">
        <f>IF(AN968=1,VLOOKUP($AP968,BaseEqptCdF!$C$5:$R$161,16,FALSE),0)</f>
        <v>0</v>
      </c>
      <c r="AV968" s="2">
        <f t="shared" si="125"/>
        <v>0</v>
      </c>
      <c r="AW968" s="3" t="str">
        <f>IF($L968="","",IF(SUM($AJ968:AJ968)=0,$AE968,VLOOKUP($AP968,BaseEqptCdF!$C$5:$R$161,16,FALSE)*$AC$3))</f>
        <v/>
      </c>
      <c r="AX968" s="3" t="str">
        <f>IF($L968="","",IF(SUM($AJ968:AK968)=0,$AE968,VLOOKUP($AP968,BaseEqptCdF!$C$5:$R$161,16,FALSE)*$AC$3))</f>
        <v/>
      </c>
      <c r="AY968" s="3" t="str">
        <f>IF($L968="","",IF(SUM($AJ968:AL968)=0,$AE968,VLOOKUP($AP968,BaseEqptCdF!$C$5:$R$161,16,FALSE)*$AC$3))</f>
        <v/>
      </c>
      <c r="AZ968" s="3" t="str">
        <f>IF($L968="","",IF(SUM($AJ968:AM968)=0,$AE968,VLOOKUP($AP968,BaseEqptCdF!$C$5:$R$161,16,FALSE)*$AC$3))</f>
        <v/>
      </c>
      <c r="BA968" s="3" t="str">
        <f>IF($L968="","",IF(SUM($AJ968:AN968)=0,$AE968,VLOOKUP($AP968,BaseEqptCdF!$C$5:$R$161,16,FALSE)*$AC$3))</f>
        <v/>
      </c>
      <c r="BB968" s="2">
        <f t="shared" si="126"/>
        <v>0</v>
      </c>
      <c r="BC968" s="3" t="str">
        <f>IF($L968="","",IF(SUM($AJ968:AJ968)=0,$AF968,IF(LEFT(VLOOKUP($AP968,BaseEqptCdF!$C$5:$E$161,3,FALSE),2)="SD",0,IF(LEFT(VLOOKUP($AP968,BaseEqptCdF!$C$5:$E$161,3,FALSE),2)="SB",1*52,VLOOKUP($AP968,BaseEqptCdF!$C$5:$S$161,12,FALSE)*0.2*300))))</f>
        <v/>
      </c>
      <c r="BD968" s="3" t="str">
        <f>IF($L968="","",IF(SUM($AJ968:AK968)=0,$AF968,IF(LEFT(VLOOKUP($AP968,BaseEqptCdF!$C$5:$E$161,3,FALSE),2)="SD",0,IF(LEFT(VLOOKUP($AP968,BaseEqptCdF!$C$5:$E$161,3,FALSE),2)="SB",1*52,VLOOKUP($AP968,BaseEqptCdF!$C$5:$S$161,12,FALSE)*0.2*300))))</f>
        <v/>
      </c>
      <c r="BE968" s="3" t="str">
        <f>IF($L968="","",IF(SUM($AJ968:AL968)=0,$AF968,IF(LEFT(VLOOKUP($AP968,BaseEqptCdF!$C$5:$E$161,3,FALSE),2)="SD",0,IF(LEFT(VLOOKUP($AP968,BaseEqptCdF!$C$5:$E$161,3,FALSE),2)="SB",1*52,VLOOKUP($AP968,BaseEqptCdF!$C$5:$S$161,12,FALSE)*0.2*300))))</f>
        <v/>
      </c>
      <c r="BF968" s="3" t="str">
        <f>IF($L968="","",IF(SUM($AJ968:AM968)=0,$AF968,IF(LEFT(VLOOKUP($AP968,BaseEqptCdF!$C$5:$E$161,3,FALSE),2)="SD",0,IF(LEFT(VLOOKUP($AP968,BaseEqptCdF!$C$5:$E$161,3,FALSE),2)="SB",1*52,VLOOKUP($AP968,BaseEqptCdF!$C$5:$S$161,12,FALSE)*0.2*300))))</f>
        <v/>
      </c>
      <c r="BG968" s="3" t="str">
        <f>IF($L968="","",IF(SUM($AJ968:AN968)=0,$AF968,IF(LEFT(VLOOKUP($AP968,BaseEqptCdF!$C$5:$E$161,3,FALSE),2)="SD",0,IF(LEFT(VLOOKUP($AP968,BaseEqptCdF!$C$5:$E$161,3,FALSE),2)="SB",1*52,VLOOKUP($AP968,BaseEqptCdF!$C$5:$S$161,12,FALSE)*0.2*300))))</f>
        <v/>
      </c>
      <c r="BH968" s="2">
        <f t="shared" si="127"/>
        <v>0</v>
      </c>
    </row>
    <row r="969" spans="1:60" x14ac:dyDescent="0.25">
      <c r="A969" s="296" t="str">
        <f t="array" ref="A969">IF($C969="","",INDEX(Prog!$B$8:$D$300,MATCH($C969,nivo1,0),1))</f>
        <v/>
      </c>
      <c r="B969" s="296" t="str">
        <f t="array" ref="B969">IF($C969="","",INDEX(Prog!$B$8:$D$300,MATCH($C969,nivo1,0),2))</f>
        <v/>
      </c>
      <c r="C969" s="273"/>
      <c r="D969" s="267"/>
      <c r="E969" s="273"/>
      <c r="F969" s="273"/>
      <c r="G969" s="273"/>
      <c r="H969" s="273"/>
      <c r="I969" s="273"/>
      <c r="J969" s="273"/>
      <c r="K969" s="274"/>
      <c r="L969" s="273"/>
      <c r="M969" s="273"/>
      <c r="N969" s="273"/>
      <c r="O969" s="275"/>
      <c r="P969" s="273"/>
      <c r="Q969" s="273"/>
      <c r="R969" s="273"/>
      <c r="S969" s="273"/>
      <c r="T969" s="276"/>
      <c r="U969" s="276"/>
      <c r="V969" s="276"/>
      <c r="W969" s="276"/>
      <c r="X969" s="277"/>
      <c r="Y969" s="278"/>
      <c r="AA969" s="8" t="str">
        <f>IF($L969="","",VLOOKUP($L969,BaseEqptCdF!$C$5:$E$161,2,FALSE))</f>
        <v/>
      </c>
      <c r="AB969" s="8" t="str">
        <f>IF($L969="","",VLOOKUP($L969,BaseEqptCdF!$C$5:$E$161,3,FALSE))</f>
        <v/>
      </c>
      <c r="AC969" s="7" t="str">
        <f>IF($L969="","",VLOOKUP($L969,BaseEqptCdF!$C$5:$I$161,6,FALSE))</f>
        <v/>
      </c>
      <c r="AD969" s="7" t="str">
        <f>IF($L969="","",VLOOKUP($L969,BaseEqptCdF!$C$5:$I$161,7,FALSE))</f>
        <v/>
      </c>
      <c r="AE969" s="3" t="str">
        <f>IF($L969="","",VLOOKUP($L969,BaseEqptCdF!$C$5:$R$161,16,FALSE)*$AC$3)</f>
        <v/>
      </c>
      <c r="AF969" s="3" t="str">
        <f>IF($L969="","",IF(LEFT($AB969,2)="SD",0,IF(LEFT($AB969,2)="SB",1*52,IF($N969=Prog!$P$17,VLOOKUP($L969,BaseEqptCdF!$C$5:$P$161,14,FALSE)*1*300,VLOOKUP($L969,BaseEqptCdF!$C$5:$P$161,12,FALSE)*0.2*300))))</f>
        <v/>
      </c>
      <c r="AG969" s="6" t="str">
        <f t="shared" si="121"/>
        <v/>
      </c>
      <c r="AH969" s="6">
        <f>IF($U969=Prog!$S$18,YEAR($X969),"")</f>
        <v>1900</v>
      </c>
      <c r="AI969" s="5" t="str">
        <f>IF(OR($AG969="",$U969=Prog!$S$18),"",IF(OR($U969=Prog!$S$17,$U969=Prog!$S$16),YEAR($X969),IF($AG969="ND","ND",$AI$8+$O969)))</f>
        <v/>
      </c>
      <c r="AJ969" s="3" t="str">
        <f t="shared" si="123"/>
        <v/>
      </c>
      <c r="AK969" s="3" t="str">
        <f t="shared" si="122"/>
        <v/>
      </c>
      <c r="AL969" s="3" t="str">
        <f t="shared" si="122"/>
        <v/>
      </c>
      <c r="AM969" s="3" t="str">
        <f t="shared" si="122"/>
        <v/>
      </c>
      <c r="AN969" s="3" t="str">
        <f t="shared" si="122"/>
        <v/>
      </c>
      <c r="AO969" s="2">
        <f t="shared" si="124"/>
        <v>0</v>
      </c>
      <c r="AP969" s="4"/>
      <c r="AQ969" s="3">
        <f>IF(AJ969=1,VLOOKUP($AP969,BaseEqptCdF!$C$5:$R$161,16,FALSE),0)</f>
        <v>0</v>
      </c>
      <c r="AR969" s="3">
        <f>IF(AK969=1,VLOOKUP($AP969,BaseEqptCdF!$C$5:$R$161,16,FALSE),0)</f>
        <v>0</v>
      </c>
      <c r="AS969" s="3">
        <f>IF(AL969=1,VLOOKUP($AP969,BaseEqptCdF!$C$5:$R$161,16,FALSE),0)</f>
        <v>0</v>
      </c>
      <c r="AT969" s="3">
        <f>IF(AM969=1,VLOOKUP($AP969,BaseEqptCdF!$C$5:$R$161,16,FALSE),0)</f>
        <v>0</v>
      </c>
      <c r="AU969" s="3">
        <f>IF(AN969=1,VLOOKUP($AP969,BaseEqptCdF!$C$5:$R$161,16,FALSE),0)</f>
        <v>0</v>
      </c>
      <c r="AV969" s="2">
        <f t="shared" si="125"/>
        <v>0</v>
      </c>
      <c r="AW969" s="3" t="str">
        <f>IF($L969="","",IF(SUM($AJ969:AJ969)=0,$AE969,VLOOKUP($AP969,BaseEqptCdF!$C$5:$R$161,16,FALSE)*$AC$3))</f>
        <v/>
      </c>
      <c r="AX969" s="3" t="str">
        <f>IF($L969="","",IF(SUM($AJ969:AK969)=0,$AE969,VLOOKUP($AP969,BaseEqptCdF!$C$5:$R$161,16,FALSE)*$AC$3))</f>
        <v/>
      </c>
      <c r="AY969" s="3" t="str">
        <f>IF($L969="","",IF(SUM($AJ969:AL969)=0,$AE969,VLOOKUP($AP969,BaseEqptCdF!$C$5:$R$161,16,FALSE)*$AC$3))</f>
        <v/>
      </c>
      <c r="AZ969" s="3" t="str">
        <f>IF($L969="","",IF(SUM($AJ969:AM969)=0,$AE969,VLOOKUP($AP969,BaseEqptCdF!$C$5:$R$161,16,FALSE)*$AC$3))</f>
        <v/>
      </c>
      <c r="BA969" s="3" t="str">
        <f>IF($L969="","",IF(SUM($AJ969:AN969)=0,$AE969,VLOOKUP($AP969,BaseEqptCdF!$C$5:$R$161,16,FALSE)*$AC$3))</f>
        <v/>
      </c>
      <c r="BB969" s="2">
        <f t="shared" si="126"/>
        <v>0</v>
      </c>
      <c r="BC969" s="3" t="str">
        <f>IF($L969="","",IF(SUM($AJ969:AJ969)=0,$AF969,IF(LEFT(VLOOKUP($AP969,BaseEqptCdF!$C$5:$E$161,3,FALSE),2)="SD",0,IF(LEFT(VLOOKUP($AP969,BaseEqptCdF!$C$5:$E$161,3,FALSE),2)="SB",1*52,VLOOKUP($AP969,BaseEqptCdF!$C$5:$S$161,12,FALSE)*0.2*300))))</f>
        <v/>
      </c>
      <c r="BD969" s="3" t="str">
        <f>IF($L969="","",IF(SUM($AJ969:AK969)=0,$AF969,IF(LEFT(VLOOKUP($AP969,BaseEqptCdF!$C$5:$E$161,3,FALSE),2)="SD",0,IF(LEFT(VLOOKUP($AP969,BaseEqptCdF!$C$5:$E$161,3,FALSE),2)="SB",1*52,VLOOKUP($AP969,BaseEqptCdF!$C$5:$S$161,12,FALSE)*0.2*300))))</f>
        <v/>
      </c>
      <c r="BE969" s="3" t="str">
        <f>IF($L969="","",IF(SUM($AJ969:AL969)=0,$AF969,IF(LEFT(VLOOKUP($AP969,BaseEqptCdF!$C$5:$E$161,3,FALSE),2)="SD",0,IF(LEFT(VLOOKUP($AP969,BaseEqptCdF!$C$5:$E$161,3,FALSE),2)="SB",1*52,VLOOKUP($AP969,BaseEqptCdF!$C$5:$S$161,12,FALSE)*0.2*300))))</f>
        <v/>
      </c>
      <c r="BF969" s="3" t="str">
        <f>IF($L969="","",IF(SUM($AJ969:AM969)=0,$AF969,IF(LEFT(VLOOKUP($AP969,BaseEqptCdF!$C$5:$E$161,3,FALSE),2)="SD",0,IF(LEFT(VLOOKUP($AP969,BaseEqptCdF!$C$5:$E$161,3,FALSE),2)="SB",1*52,VLOOKUP($AP969,BaseEqptCdF!$C$5:$S$161,12,FALSE)*0.2*300))))</f>
        <v/>
      </c>
      <c r="BG969" s="3" t="str">
        <f>IF($L969="","",IF(SUM($AJ969:AN969)=0,$AF969,IF(LEFT(VLOOKUP($AP969,BaseEqptCdF!$C$5:$E$161,3,FALSE),2)="SD",0,IF(LEFT(VLOOKUP($AP969,BaseEqptCdF!$C$5:$E$161,3,FALSE),2)="SB",1*52,VLOOKUP($AP969,BaseEqptCdF!$C$5:$S$161,12,FALSE)*0.2*300))))</f>
        <v/>
      </c>
      <c r="BH969" s="2">
        <f t="shared" si="127"/>
        <v>0</v>
      </c>
    </row>
    <row r="970" spans="1:60" x14ac:dyDescent="0.25">
      <c r="A970" s="296" t="str">
        <f t="array" ref="A970">IF($C970="","",INDEX(Prog!$B$8:$D$300,MATCH($C970,nivo1,0),1))</f>
        <v/>
      </c>
      <c r="B970" s="296" t="str">
        <f t="array" ref="B970">IF($C970="","",INDEX(Prog!$B$8:$D$300,MATCH($C970,nivo1,0),2))</f>
        <v/>
      </c>
      <c r="C970" s="273"/>
      <c r="D970" s="267"/>
      <c r="E970" s="273"/>
      <c r="F970" s="273"/>
      <c r="G970" s="273"/>
      <c r="H970" s="273"/>
      <c r="I970" s="273"/>
      <c r="J970" s="273"/>
      <c r="K970" s="274"/>
      <c r="L970" s="273"/>
      <c r="M970" s="273"/>
      <c r="N970" s="273"/>
      <c r="O970" s="275"/>
      <c r="P970" s="273"/>
      <c r="Q970" s="273"/>
      <c r="R970" s="273"/>
      <c r="S970" s="273"/>
      <c r="T970" s="276"/>
      <c r="U970" s="276"/>
      <c r="V970" s="276"/>
      <c r="W970" s="276"/>
      <c r="X970" s="277"/>
      <c r="Y970" s="278"/>
      <c r="AA970" s="8" t="str">
        <f>IF($L970="","",VLOOKUP($L970,BaseEqptCdF!$C$5:$E$161,2,FALSE))</f>
        <v/>
      </c>
      <c r="AB970" s="8" t="str">
        <f>IF($L970="","",VLOOKUP($L970,BaseEqptCdF!$C$5:$E$161,3,FALSE))</f>
        <v/>
      </c>
      <c r="AC970" s="7" t="str">
        <f>IF($L970="","",VLOOKUP($L970,BaseEqptCdF!$C$5:$I$161,6,FALSE))</f>
        <v/>
      </c>
      <c r="AD970" s="7" t="str">
        <f>IF($L970="","",VLOOKUP($L970,BaseEqptCdF!$C$5:$I$161,7,FALSE))</f>
        <v/>
      </c>
      <c r="AE970" s="3" t="str">
        <f>IF($L970="","",VLOOKUP($L970,BaseEqptCdF!$C$5:$R$161,16,FALSE)*$AC$3)</f>
        <v/>
      </c>
      <c r="AF970" s="3" t="str">
        <f>IF($L970="","",IF(LEFT($AB970,2)="SD",0,IF(LEFT($AB970,2)="SB",1*52,IF($N970=Prog!$P$17,VLOOKUP($L970,BaseEqptCdF!$C$5:$P$161,14,FALSE)*1*300,VLOOKUP($L970,BaseEqptCdF!$C$5:$P$161,12,FALSE)*0.2*300))))</f>
        <v/>
      </c>
      <c r="AG970" s="6" t="str">
        <f t="shared" si="121"/>
        <v/>
      </c>
      <c r="AH970" s="6">
        <f>IF($U970=Prog!$S$18,YEAR($X970),"")</f>
        <v>1900</v>
      </c>
      <c r="AI970" s="5" t="str">
        <f>IF(OR($AG970="",$U970=Prog!$S$18),"",IF(OR($U970=Prog!$S$17,$U970=Prog!$S$16),YEAR($X970),IF($AG970="ND","ND",$AI$8+$O970)))</f>
        <v/>
      </c>
      <c r="AJ970" s="3" t="str">
        <f t="shared" si="123"/>
        <v/>
      </c>
      <c r="AK970" s="3" t="str">
        <f t="shared" si="122"/>
        <v/>
      </c>
      <c r="AL970" s="3" t="str">
        <f t="shared" si="122"/>
        <v/>
      </c>
      <c r="AM970" s="3" t="str">
        <f t="shared" si="122"/>
        <v/>
      </c>
      <c r="AN970" s="3" t="str">
        <f t="shared" si="122"/>
        <v/>
      </c>
      <c r="AO970" s="2">
        <f t="shared" si="124"/>
        <v>0</v>
      </c>
      <c r="AP970" s="4"/>
      <c r="AQ970" s="3">
        <f>IF(AJ970=1,VLOOKUP($AP970,BaseEqptCdF!$C$5:$R$161,16,FALSE),0)</f>
        <v>0</v>
      </c>
      <c r="AR970" s="3">
        <f>IF(AK970=1,VLOOKUP($AP970,BaseEqptCdF!$C$5:$R$161,16,FALSE),0)</f>
        <v>0</v>
      </c>
      <c r="AS970" s="3">
        <f>IF(AL970=1,VLOOKUP($AP970,BaseEqptCdF!$C$5:$R$161,16,FALSE),0)</f>
        <v>0</v>
      </c>
      <c r="AT970" s="3">
        <f>IF(AM970=1,VLOOKUP($AP970,BaseEqptCdF!$C$5:$R$161,16,FALSE),0)</f>
        <v>0</v>
      </c>
      <c r="AU970" s="3">
        <f>IF(AN970=1,VLOOKUP($AP970,BaseEqptCdF!$C$5:$R$161,16,FALSE),0)</f>
        <v>0</v>
      </c>
      <c r="AV970" s="2">
        <f t="shared" si="125"/>
        <v>0</v>
      </c>
      <c r="AW970" s="3" t="str">
        <f>IF($L970="","",IF(SUM($AJ970:AJ970)=0,$AE970,VLOOKUP($AP970,BaseEqptCdF!$C$5:$R$161,16,FALSE)*$AC$3))</f>
        <v/>
      </c>
      <c r="AX970" s="3" t="str">
        <f>IF($L970="","",IF(SUM($AJ970:AK970)=0,$AE970,VLOOKUP($AP970,BaseEqptCdF!$C$5:$R$161,16,FALSE)*$AC$3))</f>
        <v/>
      </c>
      <c r="AY970" s="3" t="str">
        <f>IF($L970="","",IF(SUM($AJ970:AL970)=0,$AE970,VLOOKUP($AP970,BaseEqptCdF!$C$5:$R$161,16,FALSE)*$AC$3))</f>
        <v/>
      </c>
      <c r="AZ970" s="3" t="str">
        <f>IF($L970="","",IF(SUM($AJ970:AM970)=0,$AE970,VLOOKUP($AP970,BaseEqptCdF!$C$5:$R$161,16,FALSE)*$AC$3))</f>
        <v/>
      </c>
      <c r="BA970" s="3" t="str">
        <f>IF($L970="","",IF(SUM($AJ970:AN970)=0,$AE970,VLOOKUP($AP970,BaseEqptCdF!$C$5:$R$161,16,FALSE)*$AC$3))</f>
        <v/>
      </c>
      <c r="BB970" s="2">
        <f t="shared" si="126"/>
        <v>0</v>
      </c>
      <c r="BC970" s="3" t="str">
        <f>IF($L970="","",IF(SUM($AJ970:AJ970)=0,$AF970,IF(LEFT(VLOOKUP($AP970,BaseEqptCdF!$C$5:$E$161,3,FALSE),2)="SD",0,IF(LEFT(VLOOKUP($AP970,BaseEqptCdF!$C$5:$E$161,3,FALSE),2)="SB",1*52,VLOOKUP($AP970,BaseEqptCdF!$C$5:$S$161,12,FALSE)*0.2*300))))</f>
        <v/>
      </c>
      <c r="BD970" s="3" t="str">
        <f>IF($L970="","",IF(SUM($AJ970:AK970)=0,$AF970,IF(LEFT(VLOOKUP($AP970,BaseEqptCdF!$C$5:$E$161,3,FALSE),2)="SD",0,IF(LEFT(VLOOKUP($AP970,BaseEqptCdF!$C$5:$E$161,3,FALSE),2)="SB",1*52,VLOOKUP($AP970,BaseEqptCdF!$C$5:$S$161,12,FALSE)*0.2*300))))</f>
        <v/>
      </c>
      <c r="BE970" s="3" t="str">
        <f>IF($L970="","",IF(SUM($AJ970:AL970)=0,$AF970,IF(LEFT(VLOOKUP($AP970,BaseEqptCdF!$C$5:$E$161,3,FALSE),2)="SD",0,IF(LEFT(VLOOKUP($AP970,BaseEqptCdF!$C$5:$E$161,3,FALSE),2)="SB",1*52,VLOOKUP($AP970,BaseEqptCdF!$C$5:$S$161,12,FALSE)*0.2*300))))</f>
        <v/>
      </c>
      <c r="BF970" s="3" t="str">
        <f>IF($L970="","",IF(SUM($AJ970:AM970)=0,$AF970,IF(LEFT(VLOOKUP($AP970,BaseEqptCdF!$C$5:$E$161,3,FALSE),2)="SD",0,IF(LEFT(VLOOKUP($AP970,BaseEqptCdF!$C$5:$E$161,3,FALSE),2)="SB",1*52,VLOOKUP($AP970,BaseEqptCdF!$C$5:$S$161,12,FALSE)*0.2*300))))</f>
        <v/>
      </c>
      <c r="BG970" s="3" t="str">
        <f>IF($L970="","",IF(SUM($AJ970:AN970)=0,$AF970,IF(LEFT(VLOOKUP($AP970,BaseEqptCdF!$C$5:$E$161,3,FALSE),2)="SD",0,IF(LEFT(VLOOKUP($AP970,BaseEqptCdF!$C$5:$E$161,3,FALSE),2)="SB",1*52,VLOOKUP($AP970,BaseEqptCdF!$C$5:$S$161,12,FALSE)*0.2*300))))</f>
        <v/>
      </c>
      <c r="BH970" s="2">
        <f t="shared" si="127"/>
        <v>0</v>
      </c>
    </row>
    <row r="971" spans="1:60" x14ac:dyDescent="0.25">
      <c r="A971" s="296" t="str">
        <f t="array" ref="A971">IF($C971="","",INDEX(Prog!$B$8:$D$300,MATCH($C971,nivo1,0),1))</f>
        <v/>
      </c>
      <c r="B971" s="296" t="str">
        <f t="array" ref="B971">IF($C971="","",INDEX(Prog!$B$8:$D$300,MATCH($C971,nivo1,0),2))</f>
        <v/>
      </c>
      <c r="C971" s="273"/>
      <c r="D971" s="267"/>
      <c r="E971" s="273"/>
      <c r="F971" s="273"/>
      <c r="G971" s="273"/>
      <c r="H971" s="273"/>
      <c r="I971" s="273"/>
      <c r="J971" s="273"/>
      <c r="K971" s="274"/>
      <c r="L971" s="273"/>
      <c r="M971" s="273"/>
      <c r="N971" s="273"/>
      <c r="O971" s="275"/>
      <c r="P971" s="273"/>
      <c r="Q971" s="273"/>
      <c r="R971" s="273"/>
      <c r="S971" s="273"/>
      <c r="T971" s="276"/>
      <c r="U971" s="276"/>
      <c r="V971" s="276"/>
      <c r="W971" s="276"/>
      <c r="X971" s="277"/>
      <c r="Y971" s="278"/>
      <c r="AA971" s="8" t="str">
        <f>IF($L971="","",VLOOKUP($L971,BaseEqptCdF!$C$5:$E$161,2,FALSE))</f>
        <v/>
      </c>
      <c r="AB971" s="8" t="str">
        <f>IF($L971="","",VLOOKUP($L971,BaseEqptCdF!$C$5:$E$161,3,FALSE))</f>
        <v/>
      </c>
      <c r="AC971" s="7" t="str">
        <f>IF($L971="","",VLOOKUP($L971,BaseEqptCdF!$C$5:$I$161,6,FALSE))</f>
        <v/>
      </c>
      <c r="AD971" s="7" t="str">
        <f>IF($L971="","",VLOOKUP($L971,BaseEqptCdF!$C$5:$I$161,7,FALSE))</f>
        <v/>
      </c>
      <c r="AE971" s="3" t="str">
        <f>IF($L971="","",VLOOKUP($L971,BaseEqptCdF!$C$5:$R$161,16,FALSE)*$AC$3)</f>
        <v/>
      </c>
      <c r="AF971" s="3" t="str">
        <f>IF($L971="","",IF(LEFT($AB971,2)="SD",0,IF(LEFT($AB971,2)="SB",1*52,IF($N971=Prog!$P$17,VLOOKUP($L971,BaseEqptCdF!$C$5:$P$161,14,FALSE)*1*300,VLOOKUP($L971,BaseEqptCdF!$C$5:$P$161,12,FALSE)*0.2*300))))</f>
        <v/>
      </c>
      <c r="AG971" s="6" t="str">
        <f t="shared" ref="AG971:AG1225" si="128">IF($L971="","",IF(OR(ISTEXT($O971),$O971=""),"ND",YEAR($X971)-$O971))</f>
        <v/>
      </c>
      <c r="AH971" s="6">
        <f>IF($U971=Prog!$S$18,YEAR($X971),"")</f>
        <v>1900</v>
      </c>
      <c r="AI971" s="5" t="str">
        <f>IF(OR($AG971="",$U971=Prog!$S$18),"",IF(OR($U971=Prog!$S$17,$U971=Prog!$S$16),YEAR($X971),IF($AG971="ND","ND",$AI$8+$O971)))</f>
        <v/>
      </c>
      <c r="AJ971" s="3" t="str">
        <f t="shared" si="123"/>
        <v/>
      </c>
      <c r="AK971" s="3" t="str">
        <f t="shared" si="122"/>
        <v/>
      </c>
      <c r="AL971" s="3" t="str">
        <f t="shared" si="122"/>
        <v/>
      </c>
      <c r="AM971" s="3" t="str">
        <f t="shared" si="122"/>
        <v/>
      </c>
      <c r="AN971" s="3" t="str">
        <f t="shared" si="122"/>
        <v/>
      </c>
      <c r="AO971" s="2">
        <f t="shared" si="124"/>
        <v>0</v>
      </c>
      <c r="AP971" s="4"/>
      <c r="AQ971" s="3">
        <f>IF(AJ971=1,VLOOKUP($AP971,BaseEqptCdF!$C$5:$R$161,16,FALSE),0)</f>
        <v>0</v>
      </c>
      <c r="AR971" s="3">
        <f>IF(AK971=1,VLOOKUP($AP971,BaseEqptCdF!$C$5:$R$161,16,FALSE),0)</f>
        <v>0</v>
      </c>
      <c r="AS971" s="3">
        <f>IF(AL971=1,VLOOKUP($AP971,BaseEqptCdF!$C$5:$R$161,16,FALSE),0)</f>
        <v>0</v>
      </c>
      <c r="AT971" s="3">
        <f>IF(AM971=1,VLOOKUP($AP971,BaseEqptCdF!$C$5:$R$161,16,FALSE),0)</f>
        <v>0</v>
      </c>
      <c r="AU971" s="3">
        <f>IF(AN971=1,VLOOKUP($AP971,BaseEqptCdF!$C$5:$R$161,16,FALSE),0)</f>
        <v>0</v>
      </c>
      <c r="AV971" s="2">
        <f t="shared" si="125"/>
        <v>0</v>
      </c>
      <c r="AW971" s="3" t="str">
        <f>IF($L971="","",IF(SUM($AJ971:AJ971)=0,$AE971,VLOOKUP($AP971,BaseEqptCdF!$C$5:$R$161,16,FALSE)*$AC$3))</f>
        <v/>
      </c>
      <c r="AX971" s="3" t="str">
        <f>IF($L971="","",IF(SUM($AJ971:AK971)=0,$AE971,VLOOKUP($AP971,BaseEqptCdF!$C$5:$R$161,16,FALSE)*$AC$3))</f>
        <v/>
      </c>
      <c r="AY971" s="3" t="str">
        <f>IF($L971="","",IF(SUM($AJ971:AL971)=0,$AE971,VLOOKUP($AP971,BaseEqptCdF!$C$5:$R$161,16,FALSE)*$AC$3))</f>
        <v/>
      </c>
      <c r="AZ971" s="3" t="str">
        <f>IF($L971="","",IF(SUM($AJ971:AM971)=0,$AE971,VLOOKUP($AP971,BaseEqptCdF!$C$5:$R$161,16,FALSE)*$AC$3))</f>
        <v/>
      </c>
      <c r="BA971" s="3" t="str">
        <f>IF($L971="","",IF(SUM($AJ971:AN971)=0,$AE971,VLOOKUP($AP971,BaseEqptCdF!$C$5:$R$161,16,FALSE)*$AC$3))</f>
        <v/>
      </c>
      <c r="BB971" s="2">
        <f t="shared" si="126"/>
        <v>0</v>
      </c>
      <c r="BC971" s="3" t="str">
        <f>IF($L971="","",IF(SUM($AJ971:AJ971)=0,$AF971,IF(LEFT(VLOOKUP($AP971,BaseEqptCdF!$C$5:$E$161,3,FALSE),2)="SD",0,IF(LEFT(VLOOKUP($AP971,BaseEqptCdF!$C$5:$E$161,3,FALSE),2)="SB",1*52,VLOOKUP($AP971,BaseEqptCdF!$C$5:$S$161,12,FALSE)*0.2*300))))</f>
        <v/>
      </c>
      <c r="BD971" s="3" t="str">
        <f>IF($L971="","",IF(SUM($AJ971:AK971)=0,$AF971,IF(LEFT(VLOOKUP($AP971,BaseEqptCdF!$C$5:$E$161,3,FALSE),2)="SD",0,IF(LEFT(VLOOKUP($AP971,BaseEqptCdF!$C$5:$E$161,3,FALSE),2)="SB",1*52,VLOOKUP($AP971,BaseEqptCdF!$C$5:$S$161,12,FALSE)*0.2*300))))</f>
        <v/>
      </c>
      <c r="BE971" s="3" t="str">
        <f>IF($L971="","",IF(SUM($AJ971:AL971)=0,$AF971,IF(LEFT(VLOOKUP($AP971,BaseEqptCdF!$C$5:$E$161,3,FALSE),2)="SD",0,IF(LEFT(VLOOKUP($AP971,BaseEqptCdF!$C$5:$E$161,3,FALSE),2)="SB",1*52,VLOOKUP($AP971,BaseEqptCdF!$C$5:$S$161,12,FALSE)*0.2*300))))</f>
        <v/>
      </c>
      <c r="BF971" s="3" t="str">
        <f>IF($L971="","",IF(SUM($AJ971:AM971)=0,$AF971,IF(LEFT(VLOOKUP($AP971,BaseEqptCdF!$C$5:$E$161,3,FALSE),2)="SD",0,IF(LEFT(VLOOKUP($AP971,BaseEqptCdF!$C$5:$E$161,3,FALSE),2)="SB",1*52,VLOOKUP($AP971,BaseEqptCdF!$C$5:$S$161,12,FALSE)*0.2*300))))</f>
        <v/>
      </c>
      <c r="BG971" s="3" t="str">
        <f>IF($L971="","",IF(SUM($AJ971:AN971)=0,$AF971,IF(LEFT(VLOOKUP($AP971,BaseEqptCdF!$C$5:$E$161,3,FALSE),2)="SD",0,IF(LEFT(VLOOKUP($AP971,BaseEqptCdF!$C$5:$E$161,3,FALSE),2)="SB",1*52,VLOOKUP($AP971,BaseEqptCdF!$C$5:$S$161,12,FALSE)*0.2*300))))</f>
        <v/>
      </c>
      <c r="BH971" s="2">
        <f t="shared" si="127"/>
        <v>0</v>
      </c>
    </row>
    <row r="972" spans="1:60" x14ac:dyDescent="0.25">
      <c r="A972" s="296" t="str">
        <f t="array" ref="A972">IF($C972="","",INDEX(Prog!$B$8:$D$300,MATCH($C972,nivo1,0),1))</f>
        <v/>
      </c>
      <c r="B972" s="296" t="str">
        <f t="array" ref="B972">IF($C972="","",INDEX(Prog!$B$8:$D$300,MATCH($C972,nivo1,0),2))</f>
        <v/>
      </c>
      <c r="C972" s="273"/>
      <c r="D972" s="267"/>
      <c r="E972" s="273"/>
      <c r="F972" s="273"/>
      <c r="G972" s="273"/>
      <c r="H972" s="273"/>
      <c r="I972" s="273"/>
      <c r="J972" s="273"/>
      <c r="K972" s="274"/>
      <c r="L972" s="273"/>
      <c r="M972" s="273"/>
      <c r="N972" s="273"/>
      <c r="O972" s="275"/>
      <c r="P972" s="273"/>
      <c r="Q972" s="273"/>
      <c r="R972" s="273"/>
      <c r="S972" s="273"/>
      <c r="T972" s="276"/>
      <c r="U972" s="276"/>
      <c r="V972" s="276"/>
      <c r="W972" s="276"/>
      <c r="X972" s="277"/>
      <c r="Y972" s="278"/>
      <c r="AA972" s="8" t="str">
        <f>IF($L972="","",VLOOKUP($L972,BaseEqptCdF!$C$5:$E$161,2,FALSE))</f>
        <v/>
      </c>
      <c r="AB972" s="8" t="str">
        <f>IF($L972="","",VLOOKUP($L972,BaseEqptCdF!$C$5:$E$161,3,FALSE))</f>
        <v/>
      </c>
      <c r="AC972" s="7" t="str">
        <f>IF($L972="","",VLOOKUP($L972,BaseEqptCdF!$C$5:$I$161,6,FALSE))</f>
        <v/>
      </c>
      <c r="AD972" s="7" t="str">
        <f>IF($L972="","",VLOOKUP($L972,BaseEqptCdF!$C$5:$I$161,7,FALSE))</f>
        <v/>
      </c>
      <c r="AE972" s="3" t="str">
        <f>IF($L972="","",VLOOKUP($L972,BaseEqptCdF!$C$5:$R$161,16,FALSE)*$AC$3)</f>
        <v/>
      </c>
      <c r="AF972" s="3" t="str">
        <f>IF($L972="","",IF(LEFT($AB972,2)="SD",0,IF(LEFT($AB972,2)="SB",1*52,IF($N972=Prog!$P$17,VLOOKUP($L972,BaseEqptCdF!$C$5:$P$161,14,FALSE)*1*300,VLOOKUP($L972,BaseEqptCdF!$C$5:$P$161,12,FALSE)*0.2*300))))</f>
        <v/>
      </c>
      <c r="AG972" s="6" t="str">
        <f t="shared" si="128"/>
        <v/>
      </c>
      <c r="AH972" s="6">
        <f>IF($U972=Prog!$S$18,YEAR($X972),"")</f>
        <v>1900</v>
      </c>
      <c r="AI972" s="5" t="str">
        <f>IF(OR($AG972="",$U972=Prog!$S$18),"",IF(OR($U972=Prog!$S$17,$U972=Prog!$S$16),YEAR($X972),IF($AG972="ND","ND",$AI$8+$O972)))</f>
        <v/>
      </c>
      <c r="AJ972" s="3" t="str">
        <f t="shared" si="123"/>
        <v/>
      </c>
      <c r="AK972" s="3" t="str">
        <f t="shared" si="122"/>
        <v/>
      </c>
      <c r="AL972" s="3" t="str">
        <f t="shared" si="122"/>
        <v/>
      </c>
      <c r="AM972" s="3" t="str">
        <f t="shared" si="122"/>
        <v/>
      </c>
      <c r="AN972" s="3" t="str">
        <f t="shared" si="122"/>
        <v/>
      </c>
      <c r="AO972" s="2">
        <f t="shared" si="124"/>
        <v>0</v>
      </c>
      <c r="AP972" s="4"/>
      <c r="AQ972" s="3">
        <f>IF(AJ972=1,VLOOKUP($AP972,BaseEqptCdF!$C$5:$R$161,16,FALSE),0)</f>
        <v>0</v>
      </c>
      <c r="AR972" s="3">
        <f>IF(AK972=1,VLOOKUP($AP972,BaseEqptCdF!$C$5:$R$161,16,FALSE),0)</f>
        <v>0</v>
      </c>
      <c r="AS972" s="3">
        <f>IF(AL972=1,VLOOKUP($AP972,BaseEqptCdF!$C$5:$R$161,16,FALSE),0)</f>
        <v>0</v>
      </c>
      <c r="AT972" s="3">
        <f>IF(AM972=1,VLOOKUP($AP972,BaseEqptCdF!$C$5:$R$161,16,FALSE),0)</f>
        <v>0</v>
      </c>
      <c r="AU972" s="3">
        <f>IF(AN972=1,VLOOKUP($AP972,BaseEqptCdF!$C$5:$R$161,16,FALSE),0)</f>
        <v>0</v>
      </c>
      <c r="AV972" s="2">
        <f t="shared" si="125"/>
        <v>0</v>
      </c>
      <c r="AW972" s="3" t="str">
        <f>IF($L972="","",IF(SUM($AJ972:AJ972)=0,$AE972,VLOOKUP($AP972,BaseEqptCdF!$C$5:$R$161,16,FALSE)*$AC$3))</f>
        <v/>
      </c>
      <c r="AX972" s="3" t="str">
        <f>IF($L972="","",IF(SUM($AJ972:AK972)=0,$AE972,VLOOKUP($AP972,BaseEqptCdF!$C$5:$R$161,16,FALSE)*$AC$3))</f>
        <v/>
      </c>
      <c r="AY972" s="3" t="str">
        <f>IF($L972="","",IF(SUM($AJ972:AL972)=0,$AE972,VLOOKUP($AP972,BaseEqptCdF!$C$5:$R$161,16,FALSE)*$AC$3))</f>
        <v/>
      </c>
      <c r="AZ972" s="3" t="str">
        <f>IF($L972="","",IF(SUM($AJ972:AM972)=0,$AE972,VLOOKUP($AP972,BaseEqptCdF!$C$5:$R$161,16,FALSE)*$AC$3))</f>
        <v/>
      </c>
      <c r="BA972" s="3" t="str">
        <f>IF($L972="","",IF(SUM($AJ972:AN972)=0,$AE972,VLOOKUP($AP972,BaseEqptCdF!$C$5:$R$161,16,FALSE)*$AC$3))</f>
        <v/>
      </c>
      <c r="BB972" s="2">
        <f t="shared" si="126"/>
        <v>0</v>
      </c>
      <c r="BC972" s="3" t="str">
        <f>IF($L972="","",IF(SUM($AJ972:AJ972)=0,$AF972,IF(LEFT(VLOOKUP($AP972,BaseEqptCdF!$C$5:$E$161,3,FALSE),2)="SD",0,IF(LEFT(VLOOKUP($AP972,BaseEqptCdF!$C$5:$E$161,3,FALSE),2)="SB",1*52,VLOOKUP($AP972,BaseEqptCdF!$C$5:$S$161,12,FALSE)*0.2*300))))</f>
        <v/>
      </c>
      <c r="BD972" s="3" t="str">
        <f>IF($L972="","",IF(SUM($AJ972:AK972)=0,$AF972,IF(LEFT(VLOOKUP($AP972,BaseEqptCdF!$C$5:$E$161,3,FALSE),2)="SD",0,IF(LEFT(VLOOKUP($AP972,BaseEqptCdF!$C$5:$E$161,3,FALSE),2)="SB",1*52,VLOOKUP($AP972,BaseEqptCdF!$C$5:$S$161,12,FALSE)*0.2*300))))</f>
        <v/>
      </c>
      <c r="BE972" s="3" t="str">
        <f>IF($L972="","",IF(SUM($AJ972:AL972)=0,$AF972,IF(LEFT(VLOOKUP($AP972,BaseEqptCdF!$C$5:$E$161,3,FALSE),2)="SD",0,IF(LEFT(VLOOKUP($AP972,BaseEqptCdF!$C$5:$E$161,3,FALSE),2)="SB",1*52,VLOOKUP($AP972,BaseEqptCdF!$C$5:$S$161,12,FALSE)*0.2*300))))</f>
        <v/>
      </c>
      <c r="BF972" s="3" t="str">
        <f>IF($L972="","",IF(SUM($AJ972:AM972)=0,$AF972,IF(LEFT(VLOOKUP($AP972,BaseEqptCdF!$C$5:$E$161,3,FALSE),2)="SD",0,IF(LEFT(VLOOKUP($AP972,BaseEqptCdF!$C$5:$E$161,3,FALSE),2)="SB",1*52,VLOOKUP($AP972,BaseEqptCdF!$C$5:$S$161,12,FALSE)*0.2*300))))</f>
        <v/>
      </c>
      <c r="BG972" s="3" t="str">
        <f>IF($L972="","",IF(SUM($AJ972:AN972)=0,$AF972,IF(LEFT(VLOOKUP($AP972,BaseEqptCdF!$C$5:$E$161,3,FALSE),2)="SD",0,IF(LEFT(VLOOKUP($AP972,BaseEqptCdF!$C$5:$E$161,3,FALSE),2)="SB",1*52,VLOOKUP($AP972,BaseEqptCdF!$C$5:$S$161,12,FALSE)*0.2*300))))</f>
        <v/>
      </c>
      <c r="BH972" s="2">
        <f t="shared" si="127"/>
        <v>0</v>
      </c>
    </row>
    <row r="973" spans="1:60" x14ac:dyDescent="0.25">
      <c r="A973" s="296" t="str">
        <f t="array" ref="A973">IF($C973="","",INDEX(Prog!$B$8:$D$300,MATCH($C973,nivo1,0),1))</f>
        <v/>
      </c>
      <c r="B973" s="296" t="str">
        <f t="array" ref="B973">IF($C973="","",INDEX(Prog!$B$8:$D$300,MATCH($C973,nivo1,0),2))</f>
        <v/>
      </c>
      <c r="C973" s="273"/>
      <c r="D973" s="267"/>
      <c r="E973" s="273"/>
      <c r="F973" s="273"/>
      <c r="G973" s="273"/>
      <c r="H973" s="273"/>
      <c r="I973" s="273"/>
      <c r="J973" s="273"/>
      <c r="K973" s="274"/>
      <c r="L973" s="273"/>
      <c r="M973" s="273"/>
      <c r="N973" s="273"/>
      <c r="O973" s="275"/>
      <c r="P973" s="273"/>
      <c r="Q973" s="273"/>
      <c r="R973" s="273"/>
      <c r="S973" s="273"/>
      <c r="T973" s="276"/>
      <c r="U973" s="276"/>
      <c r="V973" s="276"/>
      <c r="W973" s="276"/>
      <c r="X973" s="277"/>
      <c r="Y973" s="278"/>
      <c r="AA973" s="8" t="str">
        <f>IF($L973="","",VLOOKUP($L973,BaseEqptCdF!$C$5:$E$161,2,FALSE))</f>
        <v/>
      </c>
      <c r="AB973" s="8" t="str">
        <f>IF($L973="","",VLOOKUP($L973,BaseEqptCdF!$C$5:$E$161,3,FALSE))</f>
        <v/>
      </c>
      <c r="AC973" s="7" t="str">
        <f>IF($L973="","",VLOOKUP($L973,BaseEqptCdF!$C$5:$I$161,6,FALSE))</f>
        <v/>
      </c>
      <c r="AD973" s="7" t="str">
        <f>IF($L973="","",VLOOKUP($L973,BaseEqptCdF!$C$5:$I$161,7,FALSE))</f>
        <v/>
      </c>
      <c r="AE973" s="3" t="str">
        <f>IF($L973="","",VLOOKUP($L973,BaseEqptCdF!$C$5:$R$161,16,FALSE)*$AC$3)</f>
        <v/>
      </c>
      <c r="AF973" s="3" t="str">
        <f>IF($L973="","",IF(LEFT($AB973,2)="SD",0,IF(LEFT($AB973,2)="SB",1*52,IF($N973=Prog!$P$17,VLOOKUP($L973,BaseEqptCdF!$C$5:$P$161,14,FALSE)*1*300,VLOOKUP($L973,BaseEqptCdF!$C$5:$P$161,12,FALSE)*0.2*300))))</f>
        <v/>
      </c>
      <c r="AG973" s="6" t="str">
        <f t="shared" si="128"/>
        <v/>
      </c>
      <c r="AH973" s="6">
        <f>IF($U973=Prog!$S$18,YEAR($X973),"")</f>
        <v>1900</v>
      </c>
      <c r="AI973" s="5" t="str">
        <f>IF(OR($AG973="",$U973=Prog!$S$18),"",IF(OR($U973=Prog!$S$17,$U973=Prog!$S$16),YEAR($X973),IF($AG973="ND","ND",$AI$8+$O973)))</f>
        <v/>
      </c>
      <c r="AJ973" s="3" t="str">
        <f t="shared" si="123"/>
        <v/>
      </c>
      <c r="AK973" s="3" t="str">
        <f t="shared" si="122"/>
        <v/>
      </c>
      <c r="AL973" s="3" t="str">
        <f t="shared" si="122"/>
        <v/>
      </c>
      <c r="AM973" s="3" t="str">
        <f t="shared" si="122"/>
        <v/>
      </c>
      <c r="AN973" s="3" t="str">
        <f t="shared" si="122"/>
        <v/>
      </c>
      <c r="AO973" s="2">
        <f t="shared" si="124"/>
        <v>0</v>
      </c>
      <c r="AP973" s="4"/>
      <c r="AQ973" s="3">
        <f>IF(AJ973=1,VLOOKUP($AP973,BaseEqptCdF!$C$5:$R$161,16,FALSE),0)</f>
        <v>0</v>
      </c>
      <c r="AR973" s="3">
        <f>IF(AK973=1,VLOOKUP($AP973,BaseEqptCdF!$C$5:$R$161,16,FALSE),0)</f>
        <v>0</v>
      </c>
      <c r="AS973" s="3">
        <f>IF(AL973=1,VLOOKUP($AP973,BaseEqptCdF!$C$5:$R$161,16,FALSE),0)</f>
        <v>0</v>
      </c>
      <c r="AT973" s="3">
        <f>IF(AM973=1,VLOOKUP($AP973,BaseEqptCdF!$C$5:$R$161,16,FALSE),0)</f>
        <v>0</v>
      </c>
      <c r="AU973" s="3">
        <f>IF(AN973=1,VLOOKUP($AP973,BaseEqptCdF!$C$5:$R$161,16,FALSE),0)</f>
        <v>0</v>
      </c>
      <c r="AV973" s="2">
        <f t="shared" si="125"/>
        <v>0</v>
      </c>
      <c r="AW973" s="3" t="str">
        <f>IF($L973="","",IF(SUM($AJ973:AJ973)=0,$AE973,VLOOKUP($AP973,BaseEqptCdF!$C$5:$R$161,16,FALSE)*$AC$3))</f>
        <v/>
      </c>
      <c r="AX973" s="3" t="str">
        <f>IF($L973="","",IF(SUM($AJ973:AK973)=0,$AE973,VLOOKUP($AP973,BaseEqptCdF!$C$5:$R$161,16,FALSE)*$AC$3))</f>
        <v/>
      </c>
      <c r="AY973" s="3" t="str">
        <f>IF($L973="","",IF(SUM($AJ973:AL973)=0,$AE973,VLOOKUP($AP973,BaseEqptCdF!$C$5:$R$161,16,FALSE)*$AC$3))</f>
        <v/>
      </c>
      <c r="AZ973" s="3" t="str">
        <f>IF($L973="","",IF(SUM($AJ973:AM973)=0,$AE973,VLOOKUP($AP973,BaseEqptCdF!$C$5:$R$161,16,FALSE)*$AC$3))</f>
        <v/>
      </c>
      <c r="BA973" s="3" t="str">
        <f>IF($L973="","",IF(SUM($AJ973:AN973)=0,$AE973,VLOOKUP($AP973,BaseEqptCdF!$C$5:$R$161,16,FALSE)*$AC$3))</f>
        <v/>
      </c>
      <c r="BB973" s="2">
        <f t="shared" si="126"/>
        <v>0</v>
      </c>
      <c r="BC973" s="3" t="str">
        <f>IF($L973="","",IF(SUM($AJ973:AJ973)=0,$AF973,IF(LEFT(VLOOKUP($AP973,BaseEqptCdF!$C$5:$E$161,3,FALSE),2)="SD",0,IF(LEFT(VLOOKUP($AP973,BaseEqptCdF!$C$5:$E$161,3,FALSE),2)="SB",1*52,VLOOKUP($AP973,BaseEqptCdF!$C$5:$S$161,12,FALSE)*0.2*300))))</f>
        <v/>
      </c>
      <c r="BD973" s="3" t="str">
        <f>IF($L973="","",IF(SUM($AJ973:AK973)=0,$AF973,IF(LEFT(VLOOKUP($AP973,BaseEqptCdF!$C$5:$E$161,3,FALSE),2)="SD",0,IF(LEFT(VLOOKUP($AP973,BaseEqptCdF!$C$5:$E$161,3,FALSE),2)="SB",1*52,VLOOKUP($AP973,BaseEqptCdF!$C$5:$S$161,12,FALSE)*0.2*300))))</f>
        <v/>
      </c>
      <c r="BE973" s="3" t="str">
        <f>IF($L973="","",IF(SUM($AJ973:AL973)=0,$AF973,IF(LEFT(VLOOKUP($AP973,BaseEqptCdF!$C$5:$E$161,3,FALSE),2)="SD",0,IF(LEFT(VLOOKUP($AP973,BaseEqptCdF!$C$5:$E$161,3,FALSE),2)="SB",1*52,VLOOKUP($AP973,BaseEqptCdF!$C$5:$S$161,12,FALSE)*0.2*300))))</f>
        <v/>
      </c>
      <c r="BF973" s="3" t="str">
        <f>IF($L973="","",IF(SUM($AJ973:AM973)=0,$AF973,IF(LEFT(VLOOKUP($AP973,BaseEqptCdF!$C$5:$E$161,3,FALSE),2)="SD",0,IF(LEFT(VLOOKUP($AP973,BaseEqptCdF!$C$5:$E$161,3,FALSE),2)="SB",1*52,VLOOKUP($AP973,BaseEqptCdF!$C$5:$S$161,12,FALSE)*0.2*300))))</f>
        <v/>
      </c>
      <c r="BG973" s="3" t="str">
        <f>IF($L973="","",IF(SUM($AJ973:AN973)=0,$AF973,IF(LEFT(VLOOKUP($AP973,BaseEqptCdF!$C$5:$E$161,3,FALSE),2)="SD",0,IF(LEFT(VLOOKUP($AP973,BaseEqptCdF!$C$5:$E$161,3,FALSE),2)="SB",1*52,VLOOKUP($AP973,BaseEqptCdF!$C$5:$S$161,12,FALSE)*0.2*300))))</f>
        <v/>
      </c>
      <c r="BH973" s="2">
        <f t="shared" si="127"/>
        <v>0</v>
      </c>
    </row>
    <row r="974" spans="1:60" x14ac:dyDescent="0.25">
      <c r="A974" s="296" t="str">
        <f t="array" ref="A974">IF($C974="","",INDEX(Prog!$B$8:$D$300,MATCH($C974,nivo1,0),1))</f>
        <v/>
      </c>
      <c r="B974" s="296" t="str">
        <f t="array" ref="B974">IF($C974="","",INDEX(Prog!$B$8:$D$300,MATCH($C974,nivo1,0),2))</f>
        <v/>
      </c>
      <c r="C974" s="273"/>
      <c r="D974" s="267"/>
      <c r="E974" s="273"/>
      <c r="F974" s="273"/>
      <c r="G974" s="273"/>
      <c r="H974" s="273"/>
      <c r="I974" s="273"/>
      <c r="J974" s="273"/>
      <c r="K974" s="274"/>
      <c r="L974" s="273"/>
      <c r="M974" s="273"/>
      <c r="N974" s="273"/>
      <c r="O974" s="275"/>
      <c r="P974" s="273"/>
      <c r="Q974" s="273"/>
      <c r="R974" s="273"/>
      <c r="S974" s="273"/>
      <c r="T974" s="276"/>
      <c r="U974" s="276"/>
      <c r="V974" s="276"/>
      <c r="W974" s="276"/>
      <c r="X974" s="277"/>
      <c r="Y974" s="278"/>
      <c r="AA974" s="8" t="str">
        <f>IF($L974="","",VLOOKUP($L974,BaseEqptCdF!$C$5:$E$161,2,FALSE))</f>
        <v/>
      </c>
      <c r="AB974" s="8" t="str">
        <f>IF($L974="","",VLOOKUP($L974,BaseEqptCdF!$C$5:$E$161,3,FALSE))</f>
        <v/>
      </c>
      <c r="AC974" s="7" t="str">
        <f>IF($L974="","",VLOOKUP($L974,BaseEqptCdF!$C$5:$I$161,6,FALSE))</f>
        <v/>
      </c>
      <c r="AD974" s="7" t="str">
        <f>IF($L974="","",VLOOKUP($L974,BaseEqptCdF!$C$5:$I$161,7,FALSE))</f>
        <v/>
      </c>
      <c r="AE974" s="3" t="str">
        <f>IF($L974="","",VLOOKUP($L974,BaseEqptCdF!$C$5:$R$161,16,FALSE)*$AC$3)</f>
        <v/>
      </c>
      <c r="AF974" s="3" t="str">
        <f>IF($L974="","",IF(LEFT($AB974,2)="SD",0,IF(LEFT($AB974,2)="SB",1*52,IF($N974=Prog!$P$17,VLOOKUP($L974,BaseEqptCdF!$C$5:$P$161,14,FALSE)*1*300,VLOOKUP($L974,BaseEqptCdF!$C$5:$P$161,12,FALSE)*0.2*300))))</f>
        <v/>
      </c>
      <c r="AG974" s="6" t="str">
        <f t="shared" si="128"/>
        <v/>
      </c>
      <c r="AH974" s="6">
        <f>IF($U974=Prog!$S$18,YEAR($X974),"")</f>
        <v>1900</v>
      </c>
      <c r="AI974" s="5" t="str">
        <f>IF(OR($AG974="",$U974=Prog!$S$18),"",IF(OR($U974=Prog!$S$17,$U974=Prog!$S$16),YEAR($X974),IF($AG974="ND","ND",$AI$8+$O974)))</f>
        <v/>
      </c>
      <c r="AJ974" s="3" t="str">
        <f t="shared" si="123"/>
        <v/>
      </c>
      <c r="AK974" s="3" t="str">
        <f t="shared" si="122"/>
        <v/>
      </c>
      <c r="AL974" s="3" t="str">
        <f t="shared" si="122"/>
        <v/>
      </c>
      <c r="AM974" s="3" t="str">
        <f t="shared" si="122"/>
        <v/>
      </c>
      <c r="AN974" s="3" t="str">
        <f t="shared" si="122"/>
        <v/>
      </c>
      <c r="AO974" s="2">
        <f t="shared" si="124"/>
        <v>0</v>
      </c>
      <c r="AP974" s="4"/>
      <c r="AQ974" s="3">
        <f>IF(AJ974=1,VLOOKUP($AP974,BaseEqptCdF!$C$5:$R$161,16,FALSE),0)</f>
        <v>0</v>
      </c>
      <c r="AR974" s="3">
        <f>IF(AK974=1,VLOOKUP($AP974,BaseEqptCdF!$C$5:$R$161,16,FALSE),0)</f>
        <v>0</v>
      </c>
      <c r="AS974" s="3">
        <f>IF(AL974=1,VLOOKUP($AP974,BaseEqptCdF!$C$5:$R$161,16,FALSE),0)</f>
        <v>0</v>
      </c>
      <c r="AT974" s="3">
        <f>IF(AM974=1,VLOOKUP($AP974,BaseEqptCdF!$C$5:$R$161,16,FALSE),0)</f>
        <v>0</v>
      </c>
      <c r="AU974" s="3">
        <f>IF(AN974=1,VLOOKUP($AP974,BaseEqptCdF!$C$5:$R$161,16,FALSE),0)</f>
        <v>0</v>
      </c>
      <c r="AV974" s="2">
        <f t="shared" si="125"/>
        <v>0</v>
      </c>
      <c r="AW974" s="3" t="str">
        <f>IF($L974="","",IF(SUM($AJ974:AJ974)=0,$AE974,VLOOKUP($AP974,BaseEqptCdF!$C$5:$R$161,16,FALSE)*$AC$3))</f>
        <v/>
      </c>
      <c r="AX974" s="3" t="str">
        <f>IF($L974="","",IF(SUM($AJ974:AK974)=0,$AE974,VLOOKUP($AP974,BaseEqptCdF!$C$5:$R$161,16,FALSE)*$AC$3))</f>
        <v/>
      </c>
      <c r="AY974" s="3" t="str">
        <f>IF($L974="","",IF(SUM($AJ974:AL974)=0,$AE974,VLOOKUP($AP974,BaseEqptCdF!$C$5:$R$161,16,FALSE)*$AC$3))</f>
        <v/>
      </c>
      <c r="AZ974" s="3" t="str">
        <f>IF($L974="","",IF(SUM($AJ974:AM974)=0,$AE974,VLOOKUP($AP974,BaseEqptCdF!$C$5:$R$161,16,FALSE)*$AC$3))</f>
        <v/>
      </c>
      <c r="BA974" s="3" t="str">
        <f>IF($L974="","",IF(SUM($AJ974:AN974)=0,$AE974,VLOOKUP($AP974,BaseEqptCdF!$C$5:$R$161,16,FALSE)*$AC$3))</f>
        <v/>
      </c>
      <c r="BB974" s="2">
        <f t="shared" si="126"/>
        <v>0</v>
      </c>
      <c r="BC974" s="3" t="str">
        <f>IF($L974="","",IF(SUM($AJ974:AJ974)=0,$AF974,IF(LEFT(VLOOKUP($AP974,BaseEqptCdF!$C$5:$E$161,3,FALSE),2)="SD",0,IF(LEFT(VLOOKUP($AP974,BaseEqptCdF!$C$5:$E$161,3,FALSE),2)="SB",1*52,VLOOKUP($AP974,BaseEqptCdF!$C$5:$S$161,12,FALSE)*0.2*300))))</f>
        <v/>
      </c>
      <c r="BD974" s="3" t="str">
        <f>IF($L974="","",IF(SUM($AJ974:AK974)=0,$AF974,IF(LEFT(VLOOKUP($AP974,BaseEqptCdF!$C$5:$E$161,3,FALSE),2)="SD",0,IF(LEFT(VLOOKUP($AP974,BaseEqptCdF!$C$5:$E$161,3,FALSE),2)="SB",1*52,VLOOKUP($AP974,BaseEqptCdF!$C$5:$S$161,12,FALSE)*0.2*300))))</f>
        <v/>
      </c>
      <c r="BE974" s="3" t="str">
        <f>IF($L974="","",IF(SUM($AJ974:AL974)=0,$AF974,IF(LEFT(VLOOKUP($AP974,BaseEqptCdF!$C$5:$E$161,3,FALSE),2)="SD",0,IF(LEFT(VLOOKUP($AP974,BaseEqptCdF!$C$5:$E$161,3,FALSE),2)="SB",1*52,VLOOKUP($AP974,BaseEqptCdF!$C$5:$S$161,12,FALSE)*0.2*300))))</f>
        <v/>
      </c>
      <c r="BF974" s="3" t="str">
        <f>IF($L974="","",IF(SUM($AJ974:AM974)=0,$AF974,IF(LEFT(VLOOKUP($AP974,BaseEqptCdF!$C$5:$E$161,3,FALSE),2)="SD",0,IF(LEFT(VLOOKUP($AP974,BaseEqptCdF!$C$5:$E$161,3,FALSE),2)="SB",1*52,VLOOKUP($AP974,BaseEqptCdF!$C$5:$S$161,12,FALSE)*0.2*300))))</f>
        <v/>
      </c>
      <c r="BG974" s="3" t="str">
        <f>IF($L974="","",IF(SUM($AJ974:AN974)=0,$AF974,IF(LEFT(VLOOKUP($AP974,BaseEqptCdF!$C$5:$E$161,3,FALSE),2)="SD",0,IF(LEFT(VLOOKUP($AP974,BaseEqptCdF!$C$5:$E$161,3,FALSE),2)="SB",1*52,VLOOKUP($AP974,BaseEqptCdF!$C$5:$S$161,12,FALSE)*0.2*300))))</f>
        <v/>
      </c>
      <c r="BH974" s="2">
        <f t="shared" si="127"/>
        <v>0</v>
      </c>
    </row>
    <row r="975" spans="1:60" x14ac:dyDescent="0.25">
      <c r="A975" s="296" t="str">
        <f t="array" ref="A975">IF($C975="","",INDEX(Prog!$B$8:$D$300,MATCH($C975,nivo1,0),1))</f>
        <v/>
      </c>
      <c r="B975" s="296" t="str">
        <f t="array" ref="B975">IF($C975="","",INDEX(Prog!$B$8:$D$300,MATCH($C975,nivo1,0),2))</f>
        <v/>
      </c>
      <c r="C975" s="273"/>
      <c r="D975" s="267"/>
      <c r="E975" s="273"/>
      <c r="F975" s="273"/>
      <c r="G975" s="273"/>
      <c r="H975" s="273"/>
      <c r="I975" s="273"/>
      <c r="J975" s="273"/>
      <c r="K975" s="274"/>
      <c r="L975" s="273"/>
      <c r="M975" s="273"/>
      <c r="N975" s="273"/>
      <c r="O975" s="275"/>
      <c r="P975" s="273"/>
      <c r="Q975" s="273"/>
      <c r="R975" s="273"/>
      <c r="S975" s="273"/>
      <c r="T975" s="276"/>
      <c r="U975" s="276"/>
      <c r="V975" s="276"/>
      <c r="W975" s="276"/>
      <c r="X975" s="277"/>
      <c r="Y975" s="278"/>
      <c r="AA975" s="8" t="str">
        <f>IF($L975="","",VLOOKUP($L975,BaseEqptCdF!$C$5:$E$161,2,FALSE))</f>
        <v/>
      </c>
      <c r="AB975" s="8" t="str">
        <f>IF($L975="","",VLOOKUP($L975,BaseEqptCdF!$C$5:$E$161,3,FALSE))</f>
        <v/>
      </c>
      <c r="AC975" s="7" t="str">
        <f>IF($L975="","",VLOOKUP($L975,BaseEqptCdF!$C$5:$I$161,6,FALSE))</f>
        <v/>
      </c>
      <c r="AD975" s="7" t="str">
        <f>IF($L975="","",VLOOKUP($L975,BaseEqptCdF!$C$5:$I$161,7,FALSE))</f>
        <v/>
      </c>
      <c r="AE975" s="3" t="str">
        <f>IF($L975="","",VLOOKUP($L975,BaseEqptCdF!$C$5:$R$161,16,FALSE)*$AC$3)</f>
        <v/>
      </c>
      <c r="AF975" s="3" t="str">
        <f>IF($L975="","",IF(LEFT($AB975,2)="SD",0,IF(LEFT($AB975,2)="SB",1*52,IF($N975=Prog!$P$17,VLOOKUP($L975,BaseEqptCdF!$C$5:$P$161,14,FALSE)*1*300,VLOOKUP($L975,BaseEqptCdF!$C$5:$P$161,12,FALSE)*0.2*300))))</f>
        <v/>
      </c>
      <c r="AG975" s="6" t="str">
        <f t="shared" si="128"/>
        <v/>
      </c>
      <c r="AH975" s="6">
        <f>IF($U975=Prog!$S$18,YEAR($X975),"")</f>
        <v>1900</v>
      </c>
      <c r="AI975" s="5" t="str">
        <f>IF(OR($AG975="",$U975=Prog!$S$18),"",IF(OR($U975=Prog!$S$17,$U975=Prog!$S$16),YEAR($X975),IF($AG975="ND","ND",$AI$8+$O975)))</f>
        <v/>
      </c>
      <c r="AJ975" s="3" t="str">
        <f t="shared" si="123"/>
        <v/>
      </c>
      <c r="AK975" s="3" t="str">
        <f t="shared" si="122"/>
        <v/>
      </c>
      <c r="AL975" s="3" t="str">
        <f t="shared" si="122"/>
        <v/>
      </c>
      <c r="AM975" s="3" t="str">
        <f t="shared" si="122"/>
        <v/>
      </c>
      <c r="AN975" s="3" t="str">
        <f t="shared" si="122"/>
        <v/>
      </c>
      <c r="AO975" s="2">
        <f t="shared" si="124"/>
        <v>0</v>
      </c>
      <c r="AP975" s="4"/>
      <c r="AQ975" s="3">
        <f>IF(AJ975=1,VLOOKUP($AP975,BaseEqptCdF!$C$5:$R$161,16,FALSE),0)</f>
        <v>0</v>
      </c>
      <c r="AR975" s="3">
        <f>IF(AK975=1,VLOOKUP($AP975,BaseEqptCdF!$C$5:$R$161,16,FALSE),0)</f>
        <v>0</v>
      </c>
      <c r="AS975" s="3">
        <f>IF(AL975=1,VLOOKUP($AP975,BaseEqptCdF!$C$5:$R$161,16,FALSE),0)</f>
        <v>0</v>
      </c>
      <c r="AT975" s="3">
        <f>IF(AM975=1,VLOOKUP($AP975,BaseEqptCdF!$C$5:$R$161,16,FALSE),0)</f>
        <v>0</v>
      </c>
      <c r="AU975" s="3">
        <f>IF(AN975=1,VLOOKUP($AP975,BaseEqptCdF!$C$5:$R$161,16,FALSE),0)</f>
        <v>0</v>
      </c>
      <c r="AV975" s="2">
        <f t="shared" si="125"/>
        <v>0</v>
      </c>
      <c r="AW975" s="3" t="str">
        <f>IF($L975="","",IF(SUM($AJ975:AJ975)=0,$AE975,VLOOKUP($AP975,BaseEqptCdF!$C$5:$R$161,16,FALSE)*$AC$3))</f>
        <v/>
      </c>
      <c r="AX975" s="3" t="str">
        <f>IF($L975="","",IF(SUM($AJ975:AK975)=0,$AE975,VLOOKUP($AP975,BaseEqptCdF!$C$5:$R$161,16,FALSE)*$AC$3))</f>
        <v/>
      </c>
      <c r="AY975" s="3" t="str">
        <f>IF($L975="","",IF(SUM($AJ975:AL975)=0,$AE975,VLOOKUP($AP975,BaseEqptCdF!$C$5:$R$161,16,FALSE)*$AC$3))</f>
        <v/>
      </c>
      <c r="AZ975" s="3" t="str">
        <f>IF($L975="","",IF(SUM($AJ975:AM975)=0,$AE975,VLOOKUP($AP975,BaseEqptCdF!$C$5:$R$161,16,FALSE)*$AC$3))</f>
        <v/>
      </c>
      <c r="BA975" s="3" t="str">
        <f>IF($L975="","",IF(SUM($AJ975:AN975)=0,$AE975,VLOOKUP($AP975,BaseEqptCdF!$C$5:$R$161,16,FALSE)*$AC$3))</f>
        <v/>
      </c>
      <c r="BB975" s="2">
        <f t="shared" si="126"/>
        <v>0</v>
      </c>
      <c r="BC975" s="3" t="str">
        <f>IF($L975="","",IF(SUM($AJ975:AJ975)=0,$AF975,IF(LEFT(VLOOKUP($AP975,BaseEqptCdF!$C$5:$E$161,3,FALSE),2)="SD",0,IF(LEFT(VLOOKUP($AP975,BaseEqptCdF!$C$5:$E$161,3,FALSE),2)="SB",1*52,VLOOKUP($AP975,BaseEqptCdF!$C$5:$S$161,12,FALSE)*0.2*300))))</f>
        <v/>
      </c>
      <c r="BD975" s="3" t="str">
        <f>IF($L975="","",IF(SUM($AJ975:AK975)=0,$AF975,IF(LEFT(VLOOKUP($AP975,BaseEqptCdF!$C$5:$E$161,3,FALSE),2)="SD",0,IF(LEFT(VLOOKUP($AP975,BaseEqptCdF!$C$5:$E$161,3,FALSE),2)="SB",1*52,VLOOKUP($AP975,BaseEqptCdF!$C$5:$S$161,12,FALSE)*0.2*300))))</f>
        <v/>
      </c>
      <c r="BE975" s="3" t="str">
        <f>IF($L975="","",IF(SUM($AJ975:AL975)=0,$AF975,IF(LEFT(VLOOKUP($AP975,BaseEqptCdF!$C$5:$E$161,3,FALSE),2)="SD",0,IF(LEFT(VLOOKUP($AP975,BaseEqptCdF!$C$5:$E$161,3,FALSE),2)="SB",1*52,VLOOKUP($AP975,BaseEqptCdF!$C$5:$S$161,12,FALSE)*0.2*300))))</f>
        <v/>
      </c>
      <c r="BF975" s="3" t="str">
        <f>IF($L975="","",IF(SUM($AJ975:AM975)=0,$AF975,IF(LEFT(VLOOKUP($AP975,BaseEqptCdF!$C$5:$E$161,3,FALSE),2)="SD",0,IF(LEFT(VLOOKUP($AP975,BaseEqptCdF!$C$5:$E$161,3,FALSE),2)="SB",1*52,VLOOKUP($AP975,BaseEqptCdF!$C$5:$S$161,12,FALSE)*0.2*300))))</f>
        <v/>
      </c>
      <c r="BG975" s="3" t="str">
        <f>IF($L975="","",IF(SUM($AJ975:AN975)=0,$AF975,IF(LEFT(VLOOKUP($AP975,BaseEqptCdF!$C$5:$E$161,3,FALSE),2)="SD",0,IF(LEFT(VLOOKUP($AP975,BaseEqptCdF!$C$5:$E$161,3,FALSE),2)="SB",1*52,VLOOKUP($AP975,BaseEqptCdF!$C$5:$S$161,12,FALSE)*0.2*300))))</f>
        <v/>
      </c>
      <c r="BH975" s="2">
        <f t="shared" si="127"/>
        <v>0</v>
      </c>
    </row>
    <row r="976" spans="1:60" x14ac:dyDescent="0.25">
      <c r="A976" s="296" t="str">
        <f t="array" ref="A976">IF($C976="","",INDEX(Prog!$B$8:$D$300,MATCH($C976,nivo1,0),1))</f>
        <v/>
      </c>
      <c r="B976" s="296" t="str">
        <f t="array" ref="B976">IF($C976="","",INDEX(Prog!$B$8:$D$300,MATCH($C976,nivo1,0),2))</f>
        <v/>
      </c>
      <c r="C976" s="273"/>
      <c r="D976" s="267"/>
      <c r="E976" s="273"/>
      <c r="F976" s="273"/>
      <c r="G976" s="273"/>
      <c r="H976" s="273"/>
      <c r="I976" s="273"/>
      <c r="J976" s="273"/>
      <c r="K976" s="274"/>
      <c r="L976" s="273"/>
      <c r="M976" s="273"/>
      <c r="N976" s="273"/>
      <c r="O976" s="275"/>
      <c r="P976" s="273"/>
      <c r="Q976" s="273"/>
      <c r="R976" s="273"/>
      <c r="S976" s="273"/>
      <c r="T976" s="276"/>
      <c r="U976" s="276"/>
      <c r="V976" s="276"/>
      <c r="W976" s="276"/>
      <c r="X976" s="277"/>
      <c r="Y976" s="278"/>
      <c r="AA976" s="8" t="str">
        <f>IF($L976="","",VLOOKUP($L976,BaseEqptCdF!$C$5:$E$161,2,FALSE))</f>
        <v/>
      </c>
      <c r="AB976" s="8" t="str">
        <f>IF($L976="","",VLOOKUP($L976,BaseEqptCdF!$C$5:$E$161,3,FALSE))</f>
        <v/>
      </c>
      <c r="AC976" s="7" t="str">
        <f>IF($L976="","",VLOOKUP($L976,BaseEqptCdF!$C$5:$I$161,6,FALSE))</f>
        <v/>
      </c>
      <c r="AD976" s="7" t="str">
        <f>IF($L976="","",VLOOKUP($L976,BaseEqptCdF!$C$5:$I$161,7,FALSE))</f>
        <v/>
      </c>
      <c r="AE976" s="3" t="str">
        <f>IF($L976="","",VLOOKUP($L976,BaseEqptCdF!$C$5:$R$161,16,FALSE)*$AC$3)</f>
        <v/>
      </c>
      <c r="AF976" s="3" t="str">
        <f>IF($L976="","",IF(LEFT($AB976,2)="SD",0,IF(LEFT($AB976,2)="SB",1*52,IF($N976=Prog!$P$17,VLOOKUP($L976,BaseEqptCdF!$C$5:$P$161,14,FALSE)*1*300,VLOOKUP($L976,BaseEqptCdF!$C$5:$P$161,12,FALSE)*0.2*300))))</f>
        <v/>
      </c>
      <c r="AG976" s="6" t="str">
        <f t="shared" si="128"/>
        <v/>
      </c>
      <c r="AH976" s="6">
        <f>IF($U976=Prog!$S$18,YEAR($X976),"")</f>
        <v>1900</v>
      </c>
      <c r="AI976" s="5" t="str">
        <f>IF(OR($AG976="",$U976=Prog!$S$18),"",IF(OR($U976=Prog!$S$17,$U976=Prog!$S$16),YEAR($X976),IF($AG976="ND","ND",$AI$8+$O976)))</f>
        <v/>
      </c>
      <c r="AJ976" s="3" t="str">
        <f t="shared" si="123"/>
        <v/>
      </c>
      <c r="AK976" s="3" t="str">
        <f t="shared" si="122"/>
        <v/>
      </c>
      <c r="AL976" s="3" t="str">
        <f t="shared" si="122"/>
        <v/>
      </c>
      <c r="AM976" s="3" t="str">
        <f t="shared" si="122"/>
        <v/>
      </c>
      <c r="AN976" s="3" t="str">
        <f t="shared" si="122"/>
        <v/>
      </c>
      <c r="AO976" s="2">
        <f t="shared" si="124"/>
        <v>0</v>
      </c>
      <c r="AP976" s="4"/>
      <c r="AQ976" s="3">
        <f>IF(AJ976=1,VLOOKUP($AP976,BaseEqptCdF!$C$5:$R$161,16,FALSE),0)</f>
        <v>0</v>
      </c>
      <c r="AR976" s="3">
        <f>IF(AK976=1,VLOOKUP($AP976,BaseEqptCdF!$C$5:$R$161,16,FALSE),0)</f>
        <v>0</v>
      </c>
      <c r="AS976" s="3">
        <f>IF(AL976=1,VLOOKUP($AP976,BaseEqptCdF!$C$5:$R$161,16,FALSE),0)</f>
        <v>0</v>
      </c>
      <c r="AT976" s="3">
        <f>IF(AM976=1,VLOOKUP($AP976,BaseEqptCdF!$C$5:$R$161,16,FALSE),0)</f>
        <v>0</v>
      </c>
      <c r="AU976" s="3">
        <f>IF(AN976=1,VLOOKUP($AP976,BaseEqptCdF!$C$5:$R$161,16,FALSE),0)</f>
        <v>0</v>
      </c>
      <c r="AV976" s="2">
        <f t="shared" si="125"/>
        <v>0</v>
      </c>
      <c r="AW976" s="3" t="str">
        <f>IF($L976="","",IF(SUM($AJ976:AJ976)=0,$AE976,VLOOKUP($AP976,BaseEqptCdF!$C$5:$R$161,16,FALSE)*$AC$3))</f>
        <v/>
      </c>
      <c r="AX976" s="3" t="str">
        <f>IF($L976="","",IF(SUM($AJ976:AK976)=0,$AE976,VLOOKUP($AP976,BaseEqptCdF!$C$5:$R$161,16,FALSE)*$AC$3))</f>
        <v/>
      </c>
      <c r="AY976" s="3" t="str">
        <f>IF($L976="","",IF(SUM($AJ976:AL976)=0,$AE976,VLOOKUP($AP976,BaseEqptCdF!$C$5:$R$161,16,FALSE)*$AC$3))</f>
        <v/>
      </c>
      <c r="AZ976" s="3" t="str">
        <f>IF($L976="","",IF(SUM($AJ976:AM976)=0,$AE976,VLOOKUP($AP976,BaseEqptCdF!$C$5:$R$161,16,FALSE)*$AC$3))</f>
        <v/>
      </c>
      <c r="BA976" s="3" t="str">
        <f>IF($L976="","",IF(SUM($AJ976:AN976)=0,$AE976,VLOOKUP($AP976,BaseEqptCdF!$C$5:$R$161,16,FALSE)*$AC$3))</f>
        <v/>
      </c>
      <c r="BB976" s="2">
        <f t="shared" si="126"/>
        <v>0</v>
      </c>
      <c r="BC976" s="3" t="str">
        <f>IF($L976="","",IF(SUM($AJ976:AJ976)=0,$AF976,IF(LEFT(VLOOKUP($AP976,BaseEqptCdF!$C$5:$E$161,3,FALSE),2)="SD",0,IF(LEFT(VLOOKUP($AP976,BaseEqptCdF!$C$5:$E$161,3,FALSE),2)="SB",1*52,VLOOKUP($AP976,BaseEqptCdF!$C$5:$S$161,12,FALSE)*0.2*300))))</f>
        <v/>
      </c>
      <c r="BD976" s="3" t="str">
        <f>IF($L976="","",IF(SUM($AJ976:AK976)=0,$AF976,IF(LEFT(VLOOKUP($AP976,BaseEqptCdF!$C$5:$E$161,3,FALSE),2)="SD",0,IF(LEFT(VLOOKUP($AP976,BaseEqptCdF!$C$5:$E$161,3,FALSE),2)="SB",1*52,VLOOKUP($AP976,BaseEqptCdF!$C$5:$S$161,12,FALSE)*0.2*300))))</f>
        <v/>
      </c>
      <c r="BE976" s="3" t="str">
        <f>IF($L976="","",IF(SUM($AJ976:AL976)=0,$AF976,IF(LEFT(VLOOKUP($AP976,BaseEqptCdF!$C$5:$E$161,3,FALSE),2)="SD",0,IF(LEFT(VLOOKUP($AP976,BaseEqptCdF!$C$5:$E$161,3,FALSE),2)="SB",1*52,VLOOKUP($AP976,BaseEqptCdF!$C$5:$S$161,12,FALSE)*0.2*300))))</f>
        <v/>
      </c>
      <c r="BF976" s="3" t="str">
        <f>IF($L976="","",IF(SUM($AJ976:AM976)=0,$AF976,IF(LEFT(VLOOKUP($AP976,BaseEqptCdF!$C$5:$E$161,3,FALSE),2)="SD",0,IF(LEFT(VLOOKUP($AP976,BaseEqptCdF!$C$5:$E$161,3,FALSE),2)="SB",1*52,VLOOKUP($AP976,BaseEqptCdF!$C$5:$S$161,12,FALSE)*0.2*300))))</f>
        <v/>
      </c>
      <c r="BG976" s="3" t="str">
        <f>IF($L976="","",IF(SUM($AJ976:AN976)=0,$AF976,IF(LEFT(VLOOKUP($AP976,BaseEqptCdF!$C$5:$E$161,3,FALSE),2)="SD",0,IF(LEFT(VLOOKUP($AP976,BaseEqptCdF!$C$5:$E$161,3,FALSE),2)="SB",1*52,VLOOKUP($AP976,BaseEqptCdF!$C$5:$S$161,12,FALSE)*0.2*300))))</f>
        <v/>
      </c>
      <c r="BH976" s="2">
        <f t="shared" si="127"/>
        <v>0</v>
      </c>
    </row>
    <row r="977" spans="1:60" x14ac:dyDescent="0.25">
      <c r="A977" s="296" t="str">
        <f t="array" ref="A977">IF($C977="","",INDEX(Prog!$B$8:$D$300,MATCH($C977,nivo1,0),1))</f>
        <v/>
      </c>
      <c r="B977" s="296" t="str">
        <f t="array" ref="B977">IF($C977="","",INDEX(Prog!$B$8:$D$300,MATCH($C977,nivo1,0),2))</f>
        <v/>
      </c>
      <c r="C977" s="273"/>
      <c r="D977" s="267"/>
      <c r="E977" s="273"/>
      <c r="F977" s="273"/>
      <c r="G977" s="273"/>
      <c r="H977" s="273"/>
      <c r="I977" s="273"/>
      <c r="J977" s="273"/>
      <c r="K977" s="274"/>
      <c r="L977" s="273"/>
      <c r="M977" s="273"/>
      <c r="N977" s="273"/>
      <c r="O977" s="275"/>
      <c r="P977" s="273"/>
      <c r="Q977" s="273"/>
      <c r="R977" s="273"/>
      <c r="S977" s="273"/>
      <c r="T977" s="276"/>
      <c r="U977" s="276"/>
      <c r="V977" s="276"/>
      <c r="W977" s="276"/>
      <c r="X977" s="277"/>
      <c r="Y977" s="278"/>
      <c r="AA977" s="8" t="str">
        <f>IF($L977="","",VLOOKUP($L977,BaseEqptCdF!$C$5:$E$161,2,FALSE))</f>
        <v/>
      </c>
      <c r="AB977" s="8" t="str">
        <f>IF($L977="","",VLOOKUP($L977,BaseEqptCdF!$C$5:$E$161,3,FALSE))</f>
        <v/>
      </c>
      <c r="AC977" s="7" t="str">
        <f>IF($L977="","",VLOOKUP($L977,BaseEqptCdF!$C$5:$I$161,6,FALSE))</f>
        <v/>
      </c>
      <c r="AD977" s="7" t="str">
        <f>IF($L977="","",VLOOKUP($L977,BaseEqptCdF!$C$5:$I$161,7,FALSE))</f>
        <v/>
      </c>
      <c r="AE977" s="3" t="str">
        <f>IF($L977="","",VLOOKUP($L977,BaseEqptCdF!$C$5:$R$161,16,FALSE)*$AC$3)</f>
        <v/>
      </c>
      <c r="AF977" s="3" t="str">
        <f>IF($L977="","",IF(LEFT($AB977,2)="SD",0,IF(LEFT($AB977,2)="SB",1*52,IF($N977=Prog!$P$17,VLOOKUP($L977,BaseEqptCdF!$C$5:$P$161,14,FALSE)*1*300,VLOOKUP($L977,BaseEqptCdF!$C$5:$P$161,12,FALSE)*0.2*300))))</f>
        <v/>
      </c>
      <c r="AG977" s="6" t="str">
        <f t="shared" si="128"/>
        <v/>
      </c>
      <c r="AH977" s="6">
        <f>IF($U977=Prog!$S$18,YEAR($X977),"")</f>
        <v>1900</v>
      </c>
      <c r="AI977" s="5" t="str">
        <f>IF(OR($AG977="",$U977=Prog!$S$18),"",IF(OR($U977=Prog!$S$17,$U977=Prog!$S$16),YEAR($X977),IF($AG977="ND","ND",$AI$8+$O977)))</f>
        <v/>
      </c>
      <c r="AJ977" s="3" t="str">
        <f t="shared" si="123"/>
        <v/>
      </c>
      <c r="AK977" s="3" t="str">
        <f t="shared" si="122"/>
        <v/>
      </c>
      <c r="AL977" s="3" t="str">
        <f t="shared" si="122"/>
        <v/>
      </c>
      <c r="AM977" s="3" t="str">
        <f t="shared" si="122"/>
        <v/>
      </c>
      <c r="AN977" s="3" t="str">
        <f t="shared" si="122"/>
        <v/>
      </c>
      <c r="AO977" s="2">
        <f t="shared" si="124"/>
        <v>0</v>
      </c>
      <c r="AP977" s="4"/>
      <c r="AQ977" s="3">
        <f>IF(AJ977=1,VLOOKUP($AP977,BaseEqptCdF!$C$5:$R$161,16,FALSE),0)</f>
        <v>0</v>
      </c>
      <c r="AR977" s="3">
        <f>IF(AK977=1,VLOOKUP($AP977,BaseEqptCdF!$C$5:$R$161,16,FALSE),0)</f>
        <v>0</v>
      </c>
      <c r="AS977" s="3">
        <f>IF(AL977=1,VLOOKUP($AP977,BaseEqptCdF!$C$5:$R$161,16,FALSE),0)</f>
        <v>0</v>
      </c>
      <c r="AT977" s="3">
        <f>IF(AM977=1,VLOOKUP($AP977,BaseEqptCdF!$C$5:$R$161,16,FALSE),0)</f>
        <v>0</v>
      </c>
      <c r="AU977" s="3">
        <f>IF(AN977=1,VLOOKUP($AP977,BaseEqptCdF!$C$5:$R$161,16,FALSE),0)</f>
        <v>0</v>
      </c>
      <c r="AV977" s="2">
        <f t="shared" si="125"/>
        <v>0</v>
      </c>
      <c r="AW977" s="3" t="str">
        <f>IF($L977="","",IF(SUM($AJ977:AJ977)=0,$AE977,VLOOKUP($AP977,BaseEqptCdF!$C$5:$R$161,16,FALSE)*$AC$3))</f>
        <v/>
      </c>
      <c r="AX977" s="3" t="str">
        <f>IF($L977="","",IF(SUM($AJ977:AK977)=0,$AE977,VLOOKUP($AP977,BaseEqptCdF!$C$5:$R$161,16,FALSE)*$AC$3))</f>
        <v/>
      </c>
      <c r="AY977" s="3" t="str">
        <f>IF($L977="","",IF(SUM($AJ977:AL977)=0,$AE977,VLOOKUP($AP977,BaseEqptCdF!$C$5:$R$161,16,FALSE)*$AC$3))</f>
        <v/>
      </c>
      <c r="AZ977" s="3" t="str">
        <f>IF($L977="","",IF(SUM($AJ977:AM977)=0,$AE977,VLOOKUP($AP977,BaseEqptCdF!$C$5:$R$161,16,FALSE)*$AC$3))</f>
        <v/>
      </c>
      <c r="BA977" s="3" t="str">
        <f>IF($L977="","",IF(SUM($AJ977:AN977)=0,$AE977,VLOOKUP($AP977,BaseEqptCdF!$C$5:$R$161,16,FALSE)*$AC$3))</f>
        <v/>
      </c>
      <c r="BB977" s="2">
        <f t="shared" si="126"/>
        <v>0</v>
      </c>
      <c r="BC977" s="3" t="str">
        <f>IF($L977="","",IF(SUM($AJ977:AJ977)=0,$AF977,IF(LEFT(VLOOKUP($AP977,BaseEqptCdF!$C$5:$E$161,3,FALSE),2)="SD",0,IF(LEFT(VLOOKUP($AP977,BaseEqptCdF!$C$5:$E$161,3,FALSE),2)="SB",1*52,VLOOKUP($AP977,BaseEqptCdF!$C$5:$S$161,12,FALSE)*0.2*300))))</f>
        <v/>
      </c>
      <c r="BD977" s="3" t="str">
        <f>IF($L977="","",IF(SUM($AJ977:AK977)=0,$AF977,IF(LEFT(VLOOKUP($AP977,BaseEqptCdF!$C$5:$E$161,3,FALSE),2)="SD",0,IF(LEFT(VLOOKUP($AP977,BaseEqptCdF!$C$5:$E$161,3,FALSE),2)="SB",1*52,VLOOKUP($AP977,BaseEqptCdF!$C$5:$S$161,12,FALSE)*0.2*300))))</f>
        <v/>
      </c>
      <c r="BE977" s="3" t="str">
        <f>IF($L977="","",IF(SUM($AJ977:AL977)=0,$AF977,IF(LEFT(VLOOKUP($AP977,BaseEqptCdF!$C$5:$E$161,3,FALSE),2)="SD",0,IF(LEFT(VLOOKUP($AP977,BaseEqptCdF!$C$5:$E$161,3,FALSE),2)="SB",1*52,VLOOKUP($AP977,BaseEqptCdF!$C$5:$S$161,12,FALSE)*0.2*300))))</f>
        <v/>
      </c>
      <c r="BF977" s="3" t="str">
        <f>IF($L977="","",IF(SUM($AJ977:AM977)=0,$AF977,IF(LEFT(VLOOKUP($AP977,BaseEqptCdF!$C$5:$E$161,3,FALSE),2)="SD",0,IF(LEFT(VLOOKUP($AP977,BaseEqptCdF!$C$5:$E$161,3,FALSE),2)="SB",1*52,VLOOKUP($AP977,BaseEqptCdF!$C$5:$S$161,12,FALSE)*0.2*300))))</f>
        <v/>
      </c>
      <c r="BG977" s="3" t="str">
        <f>IF($L977="","",IF(SUM($AJ977:AN977)=0,$AF977,IF(LEFT(VLOOKUP($AP977,BaseEqptCdF!$C$5:$E$161,3,FALSE),2)="SD",0,IF(LEFT(VLOOKUP($AP977,BaseEqptCdF!$C$5:$E$161,3,FALSE),2)="SB",1*52,VLOOKUP($AP977,BaseEqptCdF!$C$5:$S$161,12,FALSE)*0.2*300))))</f>
        <v/>
      </c>
      <c r="BH977" s="2">
        <f t="shared" si="127"/>
        <v>0</v>
      </c>
    </row>
    <row r="978" spans="1:60" x14ac:dyDescent="0.25">
      <c r="A978" s="296" t="str">
        <f t="array" ref="A978">IF($C978="","",INDEX(Prog!$B$8:$D$300,MATCH($C978,nivo1,0),1))</f>
        <v/>
      </c>
      <c r="B978" s="296" t="str">
        <f t="array" ref="B978">IF($C978="","",INDEX(Prog!$B$8:$D$300,MATCH($C978,nivo1,0),2))</f>
        <v/>
      </c>
      <c r="C978" s="273"/>
      <c r="D978" s="267"/>
      <c r="E978" s="273"/>
      <c r="F978" s="273"/>
      <c r="G978" s="273"/>
      <c r="H978" s="273"/>
      <c r="I978" s="273"/>
      <c r="J978" s="273"/>
      <c r="K978" s="274"/>
      <c r="L978" s="273"/>
      <c r="M978" s="273"/>
      <c r="N978" s="273"/>
      <c r="O978" s="275"/>
      <c r="P978" s="273"/>
      <c r="Q978" s="273"/>
      <c r="R978" s="273"/>
      <c r="S978" s="273"/>
      <c r="T978" s="276"/>
      <c r="U978" s="276"/>
      <c r="V978" s="276"/>
      <c r="W978" s="276"/>
      <c r="X978" s="277"/>
      <c r="Y978" s="278"/>
      <c r="AA978" s="8" t="str">
        <f>IF($L978="","",VLOOKUP($L978,BaseEqptCdF!$C$5:$E$161,2,FALSE))</f>
        <v/>
      </c>
      <c r="AB978" s="8" t="str">
        <f>IF($L978="","",VLOOKUP($L978,BaseEqptCdF!$C$5:$E$161,3,FALSE))</f>
        <v/>
      </c>
      <c r="AC978" s="7" t="str">
        <f>IF($L978="","",VLOOKUP($L978,BaseEqptCdF!$C$5:$I$161,6,FALSE))</f>
        <v/>
      </c>
      <c r="AD978" s="7" t="str">
        <f>IF($L978="","",VLOOKUP($L978,BaseEqptCdF!$C$5:$I$161,7,FALSE))</f>
        <v/>
      </c>
      <c r="AE978" s="3" t="str">
        <f>IF($L978="","",VLOOKUP($L978,BaseEqptCdF!$C$5:$R$161,16,FALSE)*$AC$3)</f>
        <v/>
      </c>
      <c r="AF978" s="3" t="str">
        <f>IF($L978="","",IF(LEFT($AB978,2)="SD",0,IF(LEFT($AB978,2)="SB",1*52,IF($N978=Prog!$P$17,VLOOKUP($L978,BaseEqptCdF!$C$5:$P$161,14,FALSE)*1*300,VLOOKUP($L978,BaseEqptCdF!$C$5:$P$161,12,FALSE)*0.2*300))))</f>
        <v/>
      </c>
      <c r="AG978" s="6" t="str">
        <f t="shared" si="128"/>
        <v/>
      </c>
      <c r="AH978" s="6">
        <f>IF($U978=Prog!$S$18,YEAR($X978),"")</f>
        <v>1900</v>
      </c>
      <c r="AI978" s="5" t="str">
        <f>IF(OR($AG978="",$U978=Prog!$S$18),"",IF(OR($U978=Prog!$S$17,$U978=Prog!$S$16),YEAR($X978),IF($AG978="ND","ND",$AI$8+$O978)))</f>
        <v/>
      </c>
      <c r="AJ978" s="3" t="str">
        <f t="shared" si="123"/>
        <v/>
      </c>
      <c r="AK978" s="3" t="str">
        <f t="shared" si="122"/>
        <v/>
      </c>
      <c r="AL978" s="3" t="str">
        <f t="shared" si="122"/>
        <v/>
      </c>
      <c r="AM978" s="3" t="str">
        <f t="shared" si="122"/>
        <v/>
      </c>
      <c r="AN978" s="3" t="str">
        <f t="shared" si="122"/>
        <v/>
      </c>
      <c r="AO978" s="2">
        <f t="shared" si="124"/>
        <v>0</v>
      </c>
      <c r="AP978" s="4"/>
      <c r="AQ978" s="3">
        <f>IF(AJ978=1,VLOOKUP($AP978,BaseEqptCdF!$C$5:$R$161,16,FALSE),0)</f>
        <v>0</v>
      </c>
      <c r="AR978" s="3">
        <f>IF(AK978=1,VLOOKUP($AP978,BaseEqptCdF!$C$5:$R$161,16,FALSE),0)</f>
        <v>0</v>
      </c>
      <c r="AS978" s="3">
        <f>IF(AL978=1,VLOOKUP($AP978,BaseEqptCdF!$C$5:$R$161,16,FALSE),0)</f>
        <v>0</v>
      </c>
      <c r="AT978" s="3">
        <f>IF(AM978=1,VLOOKUP($AP978,BaseEqptCdF!$C$5:$R$161,16,FALSE),0)</f>
        <v>0</v>
      </c>
      <c r="AU978" s="3">
        <f>IF(AN978=1,VLOOKUP($AP978,BaseEqptCdF!$C$5:$R$161,16,FALSE),0)</f>
        <v>0</v>
      </c>
      <c r="AV978" s="2">
        <f t="shared" si="125"/>
        <v>0</v>
      </c>
      <c r="AW978" s="3" t="str">
        <f>IF($L978="","",IF(SUM($AJ978:AJ978)=0,$AE978,VLOOKUP($AP978,BaseEqptCdF!$C$5:$R$161,16,FALSE)*$AC$3))</f>
        <v/>
      </c>
      <c r="AX978" s="3" t="str">
        <f>IF($L978="","",IF(SUM($AJ978:AK978)=0,$AE978,VLOOKUP($AP978,BaseEqptCdF!$C$5:$R$161,16,FALSE)*$AC$3))</f>
        <v/>
      </c>
      <c r="AY978" s="3" t="str">
        <f>IF($L978="","",IF(SUM($AJ978:AL978)=0,$AE978,VLOOKUP($AP978,BaseEqptCdF!$C$5:$R$161,16,FALSE)*$AC$3))</f>
        <v/>
      </c>
      <c r="AZ978" s="3" t="str">
        <f>IF($L978="","",IF(SUM($AJ978:AM978)=0,$AE978,VLOOKUP($AP978,BaseEqptCdF!$C$5:$R$161,16,FALSE)*$AC$3))</f>
        <v/>
      </c>
      <c r="BA978" s="3" t="str">
        <f>IF($L978="","",IF(SUM($AJ978:AN978)=0,$AE978,VLOOKUP($AP978,BaseEqptCdF!$C$5:$R$161,16,FALSE)*$AC$3))</f>
        <v/>
      </c>
      <c r="BB978" s="2">
        <f t="shared" si="126"/>
        <v>0</v>
      </c>
      <c r="BC978" s="3" t="str">
        <f>IF($L978="","",IF(SUM($AJ978:AJ978)=0,$AF978,IF(LEFT(VLOOKUP($AP978,BaseEqptCdF!$C$5:$E$161,3,FALSE),2)="SD",0,IF(LEFT(VLOOKUP($AP978,BaseEqptCdF!$C$5:$E$161,3,FALSE),2)="SB",1*52,VLOOKUP($AP978,BaseEqptCdF!$C$5:$S$161,12,FALSE)*0.2*300))))</f>
        <v/>
      </c>
      <c r="BD978" s="3" t="str">
        <f>IF($L978="","",IF(SUM($AJ978:AK978)=0,$AF978,IF(LEFT(VLOOKUP($AP978,BaseEqptCdF!$C$5:$E$161,3,FALSE),2)="SD",0,IF(LEFT(VLOOKUP($AP978,BaseEqptCdF!$C$5:$E$161,3,FALSE),2)="SB",1*52,VLOOKUP($AP978,BaseEqptCdF!$C$5:$S$161,12,FALSE)*0.2*300))))</f>
        <v/>
      </c>
      <c r="BE978" s="3" t="str">
        <f>IF($L978="","",IF(SUM($AJ978:AL978)=0,$AF978,IF(LEFT(VLOOKUP($AP978,BaseEqptCdF!$C$5:$E$161,3,FALSE),2)="SD",0,IF(LEFT(VLOOKUP($AP978,BaseEqptCdF!$C$5:$E$161,3,FALSE),2)="SB",1*52,VLOOKUP($AP978,BaseEqptCdF!$C$5:$S$161,12,FALSE)*0.2*300))))</f>
        <v/>
      </c>
      <c r="BF978" s="3" t="str">
        <f>IF($L978="","",IF(SUM($AJ978:AM978)=0,$AF978,IF(LEFT(VLOOKUP($AP978,BaseEqptCdF!$C$5:$E$161,3,FALSE),2)="SD",0,IF(LEFT(VLOOKUP($AP978,BaseEqptCdF!$C$5:$E$161,3,FALSE),2)="SB",1*52,VLOOKUP($AP978,BaseEqptCdF!$C$5:$S$161,12,FALSE)*0.2*300))))</f>
        <v/>
      </c>
      <c r="BG978" s="3" t="str">
        <f>IF($L978="","",IF(SUM($AJ978:AN978)=0,$AF978,IF(LEFT(VLOOKUP($AP978,BaseEqptCdF!$C$5:$E$161,3,FALSE),2)="SD",0,IF(LEFT(VLOOKUP($AP978,BaseEqptCdF!$C$5:$E$161,3,FALSE),2)="SB",1*52,VLOOKUP($AP978,BaseEqptCdF!$C$5:$S$161,12,FALSE)*0.2*300))))</f>
        <v/>
      </c>
      <c r="BH978" s="2">
        <f t="shared" si="127"/>
        <v>0</v>
      </c>
    </row>
    <row r="979" spans="1:60" x14ac:dyDescent="0.25">
      <c r="A979" s="296" t="str">
        <f t="array" ref="A979">IF($C979="","",INDEX(Prog!$B$8:$D$300,MATCH($C979,nivo1,0),1))</f>
        <v/>
      </c>
      <c r="B979" s="296" t="str">
        <f t="array" ref="B979">IF($C979="","",INDEX(Prog!$B$8:$D$300,MATCH($C979,nivo1,0),2))</f>
        <v/>
      </c>
      <c r="C979" s="273"/>
      <c r="D979" s="267"/>
      <c r="E979" s="273"/>
      <c r="F979" s="273"/>
      <c r="G979" s="273"/>
      <c r="H979" s="273"/>
      <c r="I979" s="273"/>
      <c r="J979" s="273"/>
      <c r="K979" s="274"/>
      <c r="L979" s="273"/>
      <c r="M979" s="273"/>
      <c r="N979" s="273"/>
      <c r="O979" s="275"/>
      <c r="P979" s="273"/>
      <c r="Q979" s="273"/>
      <c r="R979" s="273"/>
      <c r="S979" s="273"/>
      <c r="T979" s="276"/>
      <c r="U979" s="276"/>
      <c r="V979" s="276"/>
      <c r="W979" s="276"/>
      <c r="X979" s="277"/>
      <c r="Y979" s="278"/>
      <c r="AA979" s="8" t="str">
        <f>IF($L979="","",VLOOKUP($L979,BaseEqptCdF!$C$5:$E$161,2,FALSE))</f>
        <v/>
      </c>
      <c r="AB979" s="8" t="str">
        <f>IF($L979="","",VLOOKUP($L979,BaseEqptCdF!$C$5:$E$161,3,FALSE))</f>
        <v/>
      </c>
      <c r="AC979" s="7" t="str">
        <f>IF($L979="","",VLOOKUP($L979,BaseEqptCdF!$C$5:$I$161,6,FALSE))</f>
        <v/>
      </c>
      <c r="AD979" s="7" t="str">
        <f>IF($L979="","",VLOOKUP($L979,BaseEqptCdF!$C$5:$I$161,7,FALSE))</f>
        <v/>
      </c>
      <c r="AE979" s="3" t="str">
        <f>IF($L979="","",VLOOKUP($L979,BaseEqptCdF!$C$5:$R$161,16,FALSE)*$AC$3)</f>
        <v/>
      </c>
      <c r="AF979" s="3" t="str">
        <f>IF($L979="","",IF(LEFT($AB979,2)="SD",0,IF(LEFT($AB979,2)="SB",1*52,IF($N979=Prog!$P$17,VLOOKUP($L979,BaseEqptCdF!$C$5:$P$161,14,FALSE)*1*300,VLOOKUP($L979,BaseEqptCdF!$C$5:$P$161,12,FALSE)*0.2*300))))</f>
        <v/>
      </c>
      <c r="AG979" s="6" t="str">
        <f t="shared" si="128"/>
        <v/>
      </c>
      <c r="AH979" s="6">
        <f>IF($U979=Prog!$S$18,YEAR($X979),"")</f>
        <v>1900</v>
      </c>
      <c r="AI979" s="5" t="str">
        <f>IF(OR($AG979="",$U979=Prog!$S$18),"",IF(OR($U979=Prog!$S$17,$U979=Prog!$S$16),YEAR($X979),IF($AG979="ND","ND",$AI$8+$O979)))</f>
        <v/>
      </c>
      <c r="AJ979" s="3" t="str">
        <f t="shared" si="123"/>
        <v/>
      </c>
      <c r="AK979" s="3" t="str">
        <f t="shared" si="122"/>
        <v/>
      </c>
      <c r="AL979" s="3" t="str">
        <f t="shared" si="122"/>
        <v/>
      </c>
      <c r="AM979" s="3" t="str">
        <f t="shared" si="122"/>
        <v/>
      </c>
      <c r="AN979" s="3" t="str">
        <f t="shared" si="122"/>
        <v/>
      </c>
      <c r="AO979" s="2">
        <f t="shared" si="124"/>
        <v>0</v>
      </c>
      <c r="AP979" s="4"/>
      <c r="AQ979" s="3">
        <f>IF(AJ979=1,VLOOKUP($AP979,BaseEqptCdF!$C$5:$R$161,16,FALSE),0)</f>
        <v>0</v>
      </c>
      <c r="AR979" s="3">
        <f>IF(AK979=1,VLOOKUP($AP979,BaseEqptCdF!$C$5:$R$161,16,FALSE),0)</f>
        <v>0</v>
      </c>
      <c r="AS979" s="3">
        <f>IF(AL979=1,VLOOKUP($AP979,BaseEqptCdF!$C$5:$R$161,16,FALSE),0)</f>
        <v>0</v>
      </c>
      <c r="AT979" s="3">
        <f>IF(AM979=1,VLOOKUP($AP979,BaseEqptCdF!$C$5:$R$161,16,FALSE),0)</f>
        <v>0</v>
      </c>
      <c r="AU979" s="3">
        <f>IF(AN979=1,VLOOKUP($AP979,BaseEqptCdF!$C$5:$R$161,16,FALSE),0)</f>
        <v>0</v>
      </c>
      <c r="AV979" s="2">
        <f t="shared" si="125"/>
        <v>0</v>
      </c>
      <c r="AW979" s="3" t="str">
        <f>IF($L979="","",IF(SUM($AJ979:AJ979)=0,$AE979,VLOOKUP($AP979,BaseEqptCdF!$C$5:$R$161,16,FALSE)*$AC$3))</f>
        <v/>
      </c>
      <c r="AX979" s="3" t="str">
        <f>IF($L979="","",IF(SUM($AJ979:AK979)=0,$AE979,VLOOKUP($AP979,BaseEqptCdF!$C$5:$R$161,16,FALSE)*$AC$3))</f>
        <v/>
      </c>
      <c r="AY979" s="3" t="str">
        <f>IF($L979="","",IF(SUM($AJ979:AL979)=0,$AE979,VLOOKUP($AP979,BaseEqptCdF!$C$5:$R$161,16,FALSE)*$AC$3))</f>
        <v/>
      </c>
      <c r="AZ979" s="3" t="str">
        <f>IF($L979="","",IF(SUM($AJ979:AM979)=0,$AE979,VLOOKUP($AP979,BaseEqptCdF!$C$5:$R$161,16,FALSE)*$AC$3))</f>
        <v/>
      </c>
      <c r="BA979" s="3" t="str">
        <f>IF($L979="","",IF(SUM($AJ979:AN979)=0,$AE979,VLOOKUP($AP979,BaseEqptCdF!$C$5:$R$161,16,FALSE)*$AC$3))</f>
        <v/>
      </c>
      <c r="BB979" s="2">
        <f t="shared" si="126"/>
        <v>0</v>
      </c>
      <c r="BC979" s="3" t="str">
        <f>IF($L979="","",IF(SUM($AJ979:AJ979)=0,$AF979,IF(LEFT(VLOOKUP($AP979,BaseEqptCdF!$C$5:$E$161,3,FALSE),2)="SD",0,IF(LEFT(VLOOKUP($AP979,BaseEqptCdF!$C$5:$E$161,3,FALSE),2)="SB",1*52,VLOOKUP($AP979,BaseEqptCdF!$C$5:$S$161,12,FALSE)*0.2*300))))</f>
        <v/>
      </c>
      <c r="BD979" s="3" t="str">
        <f>IF($L979="","",IF(SUM($AJ979:AK979)=0,$AF979,IF(LEFT(VLOOKUP($AP979,BaseEqptCdF!$C$5:$E$161,3,FALSE),2)="SD",0,IF(LEFT(VLOOKUP($AP979,BaseEqptCdF!$C$5:$E$161,3,FALSE),2)="SB",1*52,VLOOKUP($AP979,BaseEqptCdF!$C$5:$S$161,12,FALSE)*0.2*300))))</f>
        <v/>
      </c>
      <c r="BE979" s="3" t="str">
        <f>IF($L979="","",IF(SUM($AJ979:AL979)=0,$AF979,IF(LEFT(VLOOKUP($AP979,BaseEqptCdF!$C$5:$E$161,3,FALSE),2)="SD",0,IF(LEFT(VLOOKUP($AP979,BaseEqptCdF!$C$5:$E$161,3,FALSE),2)="SB",1*52,VLOOKUP($AP979,BaseEqptCdF!$C$5:$S$161,12,FALSE)*0.2*300))))</f>
        <v/>
      </c>
      <c r="BF979" s="3" t="str">
        <f>IF($L979="","",IF(SUM($AJ979:AM979)=0,$AF979,IF(LEFT(VLOOKUP($AP979,BaseEqptCdF!$C$5:$E$161,3,FALSE),2)="SD",0,IF(LEFT(VLOOKUP($AP979,BaseEqptCdF!$C$5:$E$161,3,FALSE),2)="SB",1*52,VLOOKUP($AP979,BaseEqptCdF!$C$5:$S$161,12,FALSE)*0.2*300))))</f>
        <v/>
      </c>
      <c r="BG979" s="3" t="str">
        <f>IF($L979="","",IF(SUM($AJ979:AN979)=0,$AF979,IF(LEFT(VLOOKUP($AP979,BaseEqptCdF!$C$5:$E$161,3,FALSE),2)="SD",0,IF(LEFT(VLOOKUP($AP979,BaseEqptCdF!$C$5:$E$161,3,FALSE),2)="SB",1*52,VLOOKUP($AP979,BaseEqptCdF!$C$5:$S$161,12,FALSE)*0.2*300))))</f>
        <v/>
      </c>
      <c r="BH979" s="2">
        <f t="shared" si="127"/>
        <v>0</v>
      </c>
    </row>
    <row r="980" spans="1:60" x14ac:dyDescent="0.25">
      <c r="A980" s="296" t="str">
        <f t="array" ref="A980">IF($C980="","",INDEX(Prog!$B$8:$D$300,MATCH($C980,nivo1,0),1))</f>
        <v/>
      </c>
      <c r="B980" s="296" t="str">
        <f t="array" ref="B980">IF($C980="","",INDEX(Prog!$B$8:$D$300,MATCH($C980,nivo1,0),2))</f>
        <v/>
      </c>
      <c r="C980" s="273"/>
      <c r="D980" s="267"/>
      <c r="E980" s="273"/>
      <c r="F980" s="273"/>
      <c r="G980" s="273"/>
      <c r="H980" s="273"/>
      <c r="I980" s="273"/>
      <c r="J980" s="273"/>
      <c r="K980" s="274"/>
      <c r="L980" s="273"/>
      <c r="M980" s="273"/>
      <c r="N980" s="273"/>
      <c r="O980" s="275"/>
      <c r="P980" s="273"/>
      <c r="Q980" s="273"/>
      <c r="R980" s="273"/>
      <c r="S980" s="273"/>
      <c r="T980" s="276"/>
      <c r="U980" s="276"/>
      <c r="V980" s="276"/>
      <c r="W980" s="276"/>
      <c r="X980" s="277"/>
      <c r="Y980" s="278"/>
      <c r="AA980" s="8" t="str">
        <f>IF($L980="","",VLOOKUP($L980,BaseEqptCdF!$C$5:$E$161,2,FALSE))</f>
        <v/>
      </c>
      <c r="AB980" s="8" t="str">
        <f>IF($L980="","",VLOOKUP($L980,BaseEqptCdF!$C$5:$E$161,3,FALSE))</f>
        <v/>
      </c>
      <c r="AC980" s="7" t="str">
        <f>IF($L980="","",VLOOKUP($L980,BaseEqptCdF!$C$5:$I$161,6,FALSE))</f>
        <v/>
      </c>
      <c r="AD980" s="7" t="str">
        <f>IF($L980="","",VLOOKUP($L980,BaseEqptCdF!$C$5:$I$161,7,FALSE))</f>
        <v/>
      </c>
      <c r="AE980" s="3" t="str">
        <f>IF($L980="","",VLOOKUP($L980,BaseEqptCdF!$C$5:$R$161,16,FALSE)*$AC$3)</f>
        <v/>
      </c>
      <c r="AF980" s="3" t="str">
        <f>IF($L980="","",IF(LEFT($AB980,2)="SD",0,IF(LEFT($AB980,2)="SB",1*52,IF($N980=Prog!$P$17,VLOOKUP($L980,BaseEqptCdF!$C$5:$P$161,14,FALSE)*1*300,VLOOKUP($L980,BaseEqptCdF!$C$5:$P$161,12,FALSE)*0.2*300))))</f>
        <v/>
      </c>
      <c r="AG980" s="6" t="str">
        <f t="shared" si="128"/>
        <v/>
      </c>
      <c r="AH980" s="6">
        <f>IF($U980=Prog!$S$18,YEAR($X980),"")</f>
        <v>1900</v>
      </c>
      <c r="AI980" s="5" t="str">
        <f>IF(OR($AG980="",$U980=Prog!$S$18),"",IF(OR($U980=Prog!$S$17,$U980=Prog!$S$16),YEAR($X980),IF($AG980="ND","ND",$AI$8+$O980)))</f>
        <v/>
      </c>
      <c r="AJ980" s="3" t="str">
        <f t="shared" si="123"/>
        <v/>
      </c>
      <c r="AK980" s="3" t="str">
        <f t="shared" si="122"/>
        <v/>
      </c>
      <c r="AL980" s="3" t="str">
        <f t="shared" si="122"/>
        <v/>
      </c>
      <c r="AM980" s="3" t="str">
        <f t="shared" si="122"/>
        <v/>
      </c>
      <c r="AN980" s="3" t="str">
        <f t="shared" si="122"/>
        <v/>
      </c>
      <c r="AO980" s="2">
        <f t="shared" si="124"/>
        <v>0</v>
      </c>
      <c r="AP980" s="4"/>
      <c r="AQ980" s="3">
        <f>IF(AJ980=1,VLOOKUP($AP980,BaseEqptCdF!$C$5:$R$161,16,FALSE),0)</f>
        <v>0</v>
      </c>
      <c r="AR980" s="3">
        <f>IF(AK980=1,VLOOKUP($AP980,BaseEqptCdF!$C$5:$R$161,16,FALSE),0)</f>
        <v>0</v>
      </c>
      <c r="AS980" s="3">
        <f>IF(AL980=1,VLOOKUP($AP980,BaseEqptCdF!$C$5:$R$161,16,FALSE),0)</f>
        <v>0</v>
      </c>
      <c r="AT980" s="3">
        <f>IF(AM980=1,VLOOKUP($AP980,BaseEqptCdF!$C$5:$R$161,16,FALSE),0)</f>
        <v>0</v>
      </c>
      <c r="AU980" s="3">
        <f>IF(AN980=1,VLOOKUP($AP980,BaseEqptCdF!$C$5:$R$161,16,FALSE),0)</f>
        <v>0</v>
      </c>
      <c r="AV980" s="2">
        <f t="shared" si="125"/>
        <v>0</v>
      </c>
      <c r="AW980" s="3" t="str">
        <f>IF($L980="","",IF(SUM($AJ980:AJ980)=0,$AE980,VLOOKUP($AP980,BaseEqptCdF!$C$5:$R$161,16,FALSE)*$AC$3))</f>
        <v/>
      </c>
      <c r="AX980" s="3" t="str">
        <f>IF($L980="","",IF(SUM($AJ980:AK980)=0,$AE980,VLOOKUP($AP980,BaseEqptCdF!$C$5:$R$161,16,FALSE)*$AC$3))</f>
        <v/>
      </c>
      <c r="AY980" s="3" t="str">
        <f>IF($L980="","",IF(SUM($AJ980:AL980)=0,$AE980,VLOOKUP($AP980,BaseEqptCdF!$C$5:$R$161,16,FALSE)*$AC$3))</f>
        <v/>
      </c>
      <c r="AZ980" s="3" t="str">
        <f>IF($L980="","",IF(SUM($AJ980:AM980)=0,$AE980,VLOOKUP($AP980,BaseEqptCdF!$C$5:$R$161,16,FALSE)*$AC$3))</f>
        <v/>
      </c>
      <c r="BA980" s="3" t="str">
        <f>IF($L980="","",IF(SUM($AJ980:AN980)=0,$AE980,VLOOKUP($AP980,BaseEqptCdF!$C$5:$R$161,16,FALSE)*$AC$3))</f>
        <v/>
      </c>
      <c r="BB980" s="2">
        <f t="shared" si="126"/>
        <v>0</v>
      </c>
      <c r="BC980" s="3" t="str">
        <f>IF($L980="","",IF(SUM($AJ980:AJ980)=0,$AF980,IF(LEFT(VLOOKUP($AP980,BaseEqptCdF!$C$5:$E$161,3,FALSE),2)="SD",0,IF(LEFT(VLOOKUP($AP980,BaseEqptCdF!$C$5:$E$161,3,FALSE),2)="SB",1*52,VLOOKUP($AP980,BaseEqptCdF!$C$5:$S$161,12,FALSE)*0.2*300))))</f>
        <v/>
      </c>
      <c r="BD980" s="3" t="str">
        <f>IF($L980="","",IF(SUM($AJ980:AK980)=0,$AF980,IF(LEFT(VLOOKUP($AP980,BaseEqptCdF!$C$5:$E$161,3,FALSE),2)="SD",0,IF(LEFT(VLOOKUP($AP980,BaseEqptCdF!$C$5:$E$161,3,FALSE),2)="SB",1*52,VLOOKUP($AP980,BaseEqptCdF!$C$5:$S$161,12,FALSE)*0.2*300))))</f>
        <v/>
      </c>
      <c r="BE980" s="3" t="str">
        <f>IF($L980="","",IF(SUM($AJ980:AL980)=0,$AF980,IF(LEFT(VLOOKUP($AP980,BaseEqptCdF!$C$5:$E$161,3,FALSE),2)="SD",0,IF(LEFT(VLOOKUP($AP980,BaseEqptCdF!$C$5:$E$161,3,FALSE),2)="SB",1*52,VLOOKUP($AP980,BaseEqptCdF!$C$5:$S$161,12,FALSE)*0.2*300))))</f>
        <v/>
      </c>
      <c r="BF980" s="3" t="str">
        <f>IF($L980="","",IF(SUM($AJ980:AM980)=0,$AF980,IF(LEFT(VLOOKUP($AP980,BaseEqptCdF!$C$5:$E$161,3,FALSE),2)="SD",0,IF(LEFT(VLOOKUP($AP980,BaseEqptCdF!$C$5:$E$161,3,FALSE),2)="SB",1*52,VLOOKUP($AP980,BaseEqptCdF!$C$5:$S$161,12,FALSE)*0.2*300))))</f>
        <v/>
      </c>
      <c r="BG980" s="3" t="str">
        <f>IF($L980="","",IF(SUM($AJ980:AN980)=0,$AF980,IF(LEFT(VLOOKUP($AP980,BaseEqptCdF!$C$5:$E$161,3,FALSE),2)="SD",0,IF(LEFT(VLOOKUP($AP980,BaseEqptCdF!$C$5:$E$161,3,FALSE),2)="SB",1*52,VLOOKUP($AP980,BaseEqptCdF!$C$5:$S$161,12,FALSE)*0.2*300))))</f>
        <v/>
      </c>
      <c r="BH980" s="2">
        <f t="shared" si="127"/>
        <v>0</v>
      </c>
    </row>
    <row r="981" spans="1:60" x14ac:dyDescent="0.25">
      <c r="A981" s="296" t="str">
        <f t="array" ref="A981">IF($C981="","",INDEX(Prog!$B$8:$D$300,MATCH($C981,nivo1,0),1))</f>
        <v/>
      </c>
      <c r="B981" s="296" t="str">
        <f t="array" ref="B981">IF($C981="","",INDEX(Prog!$B$8:$D$300,MATCH($C981,nivo1,0),2))</f>
        <v/>
      </c>
      <c r="C981" s="273"/>
      <c r="D981" s="267"/>
      <c r="E981" s="273"/>
      <c r="F981" s="273"/>
      <c r="G981" s="273"/>
      <c r="H981" s="273"/>
      <c r="I981" s="273"/>
      <c r="J981" s="273"/>
      <c r="K981" s="274"/>
      <c r="L981" s="273"/>
      <c r="M981" s="273"/>
      <c r="N981" s="273"/>
      <c r="O981" s="275"/>
      <c r="P981" s="273"/>
      <c r="Q981" s="273"/>
      <c r="R981" s="273"/>
      <c r="S981" s="273"/>
      <c r="T981" s="276"/>
      <c r="U981" s="276"/>
      <c r="V981" s="276"/>
      <c r="W981" s="276"/>
      <c r="X981" s="277"/>
      <c r="Y981" s="278"/>
      <c r="AA981" s="8" t="str">
        <f>IF($L981="","",VLOOKUP($L981,BaseEqptCdF!$C$5:$E$161,2,FALSE))</f>
        <v/>
      </c>
      <c r="AB981" s="8" t="str">
        <f>IF($L981="","",VLOOKUP($L981,BaseEqptCdF!$C$5:$E$161,3,FALSE))</f>
        <v/>
      </c>
      <c r="AC981" s="7" t="str">
        <f>IF($L981="","",VLOOKUP($L981,BaseEqptCdF!$C$5:$I$161,6,FALSE))</f>
        <v/>
      </c>
      <c r="AD981" s="7" t="str">
        <f>IF($L981="","",VLOOKUP($L981,BaseEqptCdF!$C$5:$I$161,7,FALSE))</f>
        <v/>
      </c>
      <c r="AE981" s="3" t="str">
        <f>IF($L981="","",VLOOKUP($L981,BaseEqptCdF!$C$5:$R$161,16,FALSE)*$AC$3)</f>
        <v/>
      </c>
      <c r="AF981" s="3" t="str">
        <f>IF($L981="","",IF(LEFT($AB981,2)="SD",0,IF(LEFT($AB981,2)="SB",1*52,IF($N981=Prog!$P$17,VLOOKUP($L981,BaseEqptCdF!$C$5:$P$161,14,FALSE)*1*300,VLOOKUP($L981,BaseEqptCdF!$C$5:$P$161,12,FALSE)*0.2*300))))</f>
        <v/>
      </c>
      <c r="AG981" s="6" t="str">
        <f t="shared" si="128"/>
        <v/>
      </c>
      <c r="AH981" s="6">
        <f>IF($U981=Prog!$S$18,YEAR($X981),"")</f>
        <v>1900</v>
      </c>
      <c r="AI981" s="5" t="str">
        <f>IF(OR($AG981="",$U981=Prog!$S$18),"",IF(OR($U981=Prog!$S$17,$U981=Prog!$S$16),YEAR($X981),IF($AG981="ND","ND",$AI$8+$O981)))</f>
        <v/>
      </c>
      <c r="AJ981" s="3" t="str">
        <f t="shared" si="123"/>
        <v/>
      </c>
      <c r="AK981" s="3" t="str">
        <f t="shared" si="122"/>
        <v/>
      </c>
      <c r="AL981" s="3" t="str">
        <f t="shared" si="122"/>
        <v/>
      </c>
      <c r="AM981" s="3" t="str">
        <f t="shared" si="122"/>
        <v/>
      </c>
      <c r="AN981" s="3" t="str">
        <f t="shared" si="122"/>
        <v/>
      </c>
      <c r="AO981" s="2">
        <f t="shared" si="124"/>
        <v>0</v>
      </c>
      <c r="AP981" s="4"/>
      <c r="AQ981" s="3">
        <f>IF(AJ981=1,VLOOKUP($AP981,BaseEqptCdF!$C$5:$R$161,16,FALSE),0)</f>
        <v>0</v>
      </c>
      <c r="AR981" s="3">
        <f>IF(AK981=1,VLOOKUP($AP981,BaseEqptCdF!$C$5:$R$161,16,FALSE),0)</f>
        <v>0</v>
      </c>
      <c r="AS981" s="3">
        <f>IF(AL981=1,VLOOKUP($AP981,BaseEqptCdF!$C$5:$R$161,16,FALSE),0)</f>
        <v>0</v>
      </c>
      <c r="AT981" s="3">
        <f>IF(AM981=1,VLOOKUP($AP981,BaseEqptCdF!$C$5:$R$161,16,FALSE),0)</f>
        <v>0</v>
      </c>
      <c r="AU981" s="3">
        <f>IF(AN981=1,VLOOKUP($AP981,BaseEqptCdF!$C$5:$R$161,16,FALSE),0)</f>
        <v>0</v>
      </c>
      <c r="AV981" s="2">
        <f t="shared" si="125"/>
        <v>0</v>
      </c>
      <c r="AW981" s="3" t="str">
        <f>IF($L981="","",IF(SUM($AJ981:AJ981)=0,$AE981,VLOOKUP($AP981,BaseEqptCdF!$C$5:$R$161,16,FALSE)*$AC$3))</f>
        <v/>
      </c>
      <c r="AX981" s="3" t="str">
        <f>IF($L981="","",IF(SUM($AJ981:AK981)=0,$AE981,VLOOKUP($AP981,BaseEqptCdF!$C$5:$R$161,16,FALSE)*$AC$3))</f>
        <v/>
      </c>
      <c r="AY981" s="3" t="str">
        <f>IF($L981="","",IF(SUM($AJ981:AL981)=0,$AE981,VLOOKUP($AP981,BaseEqptCdF!$C$5:$R$161,16,FALSE)*$AC$3))</f>
        <v/>
      </c>
      <c r="AZ981" s="3" t="str">
        <f>IF($L981="","",IF(SUM($AJ981:AM981)=0,$AE981,VLOOKUP($AP981,BaseEqptCdF!$C$5:$R$161,16,FALSE)*$AC$3))</f>
        <v/>
      </c>
      <c r="BA981" s="3" t="str">
        <f>IF($L981="","",IF(SUM($AJ981:AN981)=0,$AE981,VLOOKUP($AP981,BaseEqptCdF!$C$5:$R$161,16,FALSE)*$AC$3))</f>
        <v/>
      </c>
      <c r="BB981" s="2">
        <f t="shared" si="126"/>
        <v>0</v>
      </c>
      <c r="BC981" s="3" t="str">
        <f>IF($L981="","",IF(SUM($AJ981:AJ981)=0,$AF981,IF(LEFT(VLOOKUP($AP981,BaseEqptCdF!$C$5:$E$161,3,FALSE),2)="SD",0,IF(LEFT(VLOOKUP($AP981,BaseEqptCdF!$C$5:$E$161,3,FALSE),2)="SB",1*52,VLOOKUP($AP981,BaseEqptCdF!$C$5:$S$161,12,FALSE)*0.2*300))))</f>
        <v/>
      </c>
      <c r="BD981" s="3" t="str">
        <f>IF($L981="","",IF(SUM($AJ981:AK981)=0,$AF981,IF(LEFT(VLOOKUP($AP981,BaseEqptCdF!$C$5:$E$161,3,FALSE),2)="SD",0,IF(LEFT(VLOOKUP($AP981,BaseEqptCdF!$C$5:$E$161,3,FALSE),2)="SB",1*52,VLOOKUP($AP981,BaseEqptCdF!$C$5:$S$161,12,FALSE)*0.2*300))))</f>
        <v/>
      </c>
      <c r="BE981" s="3" t="str">
        <f>IF($L981="","",IF(SUM($AJ981:AL981)=0,$AF981,IF(LEFT(VLOOKUP($AP981,BaseEqptCdF!$C$5:$E$161,3,FALSE),2)="SD",0,IF(LEFT(VLOOKUP($AP981,BaseEqptCdF!$C$5:$E$161,3,FALSE),2)="SB",1*52,VLOOKUP($AP981,BaseEqptCdF!$C$5:$S$161,12,FALSE)*0.2*300))))</f>
        <v/>
      </c>
      <c r="BF981" s="3" t="str">
        <f>IF($L981="","",IF(SUM($AJ981:AM981)=0,$AF981,IF(LEFT(VLOOKUP($AP981,BaseEqptCdF!$C$5:$E$161,3,FALSE),2)="SD",0,IF(LEFT(VLOOKUP($AP981,BaseEqptCdF!$C$5:$E$161,3,FALSE),2)="SB",1*52,VLOOKUP($AP981,BaseEqptCdF!$C$5:$S$161,12,FALSE)*0.2*300))))</f>
        <v/>
      </c>
      <c r="BG981" s="3" t="str">
        <f>IF($L981="","",IF(SUM($AJ981:AN981)=0,$AF981,IF(LEFT(VLOOKUP($AP981,BaseEqptCdF!$C$5:$E$161,3,FALSE),2)="SD",0,IF(LEFT(VLOOKUP($AP981,BaseEqptCdF!$C$5:$E$161,3,FALSE),2)="SB",1*52,VLOOKUP($AP981,BaseEqptCdF!$C$5:$S$161,12,FALSE)*0.2*300))))</f>
        <v/>
      </c>
      <c r="BH981" s="2">
        <f t="shared" si="127"/>
        <v>0</v>
      </c>
    </row>
    <row r="982" spans="1:60" x14ac:dyDescent="0.25">
      <c r="A982" s="296" t="str">
        <f t="array" ref="A982">IF($C982="","",INDEX(Prog!$B$8:$D$300,MATCH($C982,nivo1,0),1))</f>
        <v/>
      </c>
      <c r="B982" s="296" t="str">
        <f t="array" ref="B982">IF($C982="","",INDEX(Prog!$B$8:$D$300,MATCH($C982,nivo1,0),2))</f>
        <v/>
      </c>
      <c r="C982" s="273"/>
      <c r="D982" s="267"/>
      <c r="E982" s="273"/>
      <c r="F982" s="273"/>
      <c r="G982" s="273"/>
      <c r="H982" s="273"/>
      <c r="I982" s="273"/>
      <c r="J982" s="273"/>
      <c r="K982" s="274"/>
      <c r="L982" s="273"/>
      <c r="M982" s="273"/>
      <c r="N982" s="273"/>
      <c r="O982" s="275"/>
      <c r="P982" s="273"/>
      <c r="Q982" s="273"/>
      <c r="R982" s="273"/>
      <c r="S982" s="273"/>
      <c r="T982" s="276"/>
      <c r="U982" s="276"/>
      <c r="V982" s="276"/>
      <c r="W982" s="276"/>
      <c r="X982" s="277"/>
      <c r="Y982" s="278"/>
      <c r="AA982" s="8" t="str">
        <f>IF($L982="","",VLOOKUP($L982,BaseEqptCdF!$C$5:$E$161,2,FALSE))</f>
        <v/>
      </c>
      <c r="AB982" s="8" t="str">
        <f>IF($L982="","",VLOOKUP($L982,BaseEqptCdF!$C$5:$E$161,3,FALSE))</f>
        <v/>
      </c>
      <c r="AC982" s="7" t="str">
        <f>IF($L982="","",VLOOKUP($L982,BaseEqptCdF!$C$5:$I$161,6,FALSE))</f>
        <v/>
      </c>
      <c r="AD982" s="7" t="str">
        <f>IF($L982="","",VLOOKUP($L982,BaseEqptCdF!$C$5:$I$161,7,FALSE))</f>
        <v/>
      </c>
      <c r="AE982" s="3" t="str">
        <f>IF($L982="","",VLOOKUP($L982,BaseEqptCdF!$C$5:$R$161,16,FALSE)*$AC$3)</f>
        <v/>
      </c>
      <c r="AF982" s="3" t="str">
        <f>IF($L982="","",IF(LEFT($AB982,2)="SD",0,IF(LEFT($AB982,2)="SB",1*52,IF($N982=Prog!$P$17,VLOOKUP($L982,BaseEqptCdF!$C$5:$P$161,14,FALSE)*1*300,VLOOKUP($L982,BaseEqptCdF!$C$5:$P$161,12,FALSE)*0.2*300))))</f>
        <v/>
      </c>
      <c r="AG982" s="6" t="str">
        <f t="shared" si="128"/>
        <v/>
      </c>
      <c r="AH982" s="6">
        <f>IF($U982=Prog!$S$18,YEAR($X982),"")</f>
        <v>1900</v>
      </c>
      <c r="AI982" s="5" t="str">
        <f>IF(OR($AG982="",$U982=Prog!$S$18),"",IF(OR($U982=Prog!$S$17,$U982=Prog!$S$16),YEAR($X982),IF($AG982="ND","ND",$AI$8+$O982)))</f>
        <v/>
      </c>
      <c r="AJ982" s="3" t="str">
        <f t="shared" si="123"/>
        <v/>
      </c>
      <c r="AK982" s="3" t="str">
        <f t="shared" si="122"/>
        <v/>
      </c>
      <c r="AL982" s="3" t="str">
        <f t="shared" si="122"/>
        <v/>
      </c>
      <c r="AM982" s="3" t="str">
        <f t="shared" si="122"/>
        <v/>
      </c>
      <c r="AN982" s="3" t="str">
        <f t="shared" si="122"/>
        <v/>
      </c>
      <c r="AO982" s="2">
        <f t="shared" si="124"/>
        <v>0</v>
      </c>
      <c r="AP982" s="4"/>
      <c r="AQ982" s="3">
        <f>IF(AJ982=1,VLOOKUP($AP982,BaseEqptCdF!$C$5:$R$161,16,FALSE),0)</f>
        <v>0</v>
      </c>
      <c r="AR982" s="3">
        <f>IF(AK982=1,VLOOKUP($AP982,BaseEqptCdF!$C$5:$R$161,16,FALSE),0)</f>
        <v>0</v>
      </c>
      <c r="AS982" s="3">
        <f>IF(AL982=1,VLOOKUP($AP982,BaseEqptCdF!$C$5:$R$161,16,FALSE),0)</f>
        <v>0</v>
      </c>
      <c r="AT982" s="3">
        <f>IF(AM982=1,VLOOKUP($AP982,BaseEqptCdF!$C$5:$R$161,16,FALSE),0)</f>
        <v>0</v>
      </c>
      <c r="AU982" s="3">
        <f>IF(AN982=1,VLOOKUP($AP982,BaseEqptCdF!$C$5:$R$161,16,FALSE),0)</f>
        <v>0</v>
      </c>
      <c r="AV982" s="2">
        <f t="shared" si="125"/>
        <v>0</v>
      </c>
      <c r="AW982" s="3" t="str">
        <f>IF($L982="","",IF(SUM($AJ982:AJ982)=0,$AE982,VLOOKUP($AP982,BaseEqptCdF!$C$5:$R$161,16,FALSE)*$AC$3))</f>
        <v/>
      </c>
      <c r="AX982" s="3" t="str">
        <f>IF($L982="","",IF(SUM($AJ982:AK982)=0,$AE982,VLOOKUP($AP982,BaseEqptCdF!$C$5:$R$161,16,FALSE)*$AC$3))</f>
        <v/>
      </c>
      <c r="AY982" s="3" t="str">
        <f>IF($L982="","",IF(SUM($AJ982:AL982)=0,$AE982,VLOOKUP($AP982,BaseEqptCdF!$C$5:$R$161,16,FALSE)*$AC$3))</f>
        <v/>
      </c>
      <c r="AZ982" s="3" t="str">
        <f>IF($L982="","",IF(SUM($AJ982:AM982)=0,$AE982,VLOOKUP($AP982,BaseEqptCdF!$C$5:$R$161,16,FALSE)*$AC$3))</f>
        <v/>
      </c>
      <c r="BA982" s="3" t="str">
        <f>IF($L982="","",IF(SUM($AJ982:AN982)=0,$AE982,VLOOKUP($AP982,BaseEqptCdF!$C$5:$R$161,16,FALSE)*$AC$3))</f>
        <v/>
      </c>
      <c r="BB982" s="2">
        <f t="shared" si="126"/>
        <v>0</v>
      </c>
      <c r="BC982" s="3" t="str">
        <f>IF($L982="","",IF(SUM($AJ982:AJ982)=0,$AF982,IF(LEFT(VLOOKUP($AP982,BaseEqptCdF!$C$5:$E$161,3,FALSE),2)="SD",0,IF(LEFT(VLOOKUP($AP982,BaseEqptCdF!$C$5:$E$161,3,FALSE),2)="SB",1*52,VLOOKUP($AP982,BaseEqptCdF!$C$5:$S$161,12,FALSE)*0.2*300))))</f>
        <v/>
      </c>
      <c r="BD982" s="3" t="str">
        <f>IF($L982="","",IF(SUM($AJ982:AK982)=0,$AF982,IF(LEFT(VLOOKUP($AP982,BaseEqptCdF!$C$5:$E$161,3,FALSE),2)="SD",0,IF(LEFT(VLOOKUP($AP982,BaseEqptCdF!$C$5:$E$161,3,FALSE),2)="SB",1*52,VLOOKUP($AP982,BaseEqptCdF!$C$5:$S$161,12,FALSE)*0.2*300))))</f>
        <v/>
      </c>
      <c r="BE982" s="3" t="str">
        <f>IF($L982="","",IF(SUM($AJ982:AL982)=0,$AF982,IF(LEFT(VLOOKUP($AP982,BaseEqptCdF!$C$5:$E$161,3,FALSE),2)="SD",0,IF(LEFT(VLOOKUP($AP982,BaseEqptCdF!$C$5:$E$161,3,FALSE),2)="SB",1*52,VLOOKUP($AP982,BaseEqptCdF!$C$5:$S$161,12,FALSE)*0.2*300))))</f>
        <v/>
      </c>
      <c r="BF982" s="3" t="str">
        <f>IF($L982="","",IF(SUM($AJ982:AM982)=0,$AF982,IF(LEFT(VLOOKUP($AP982,BaseEqptCdF!$C$5:$E$161,3,FALSE),2)="SD",0,IF(LEFT(VLOOKUP($AP982,BaseEqptCdF!$C$5:$E$161,3,FALSE),2)="SB",1*52,VLOOKUP($AP982,BaseEqptCdF!$C$5:$S$161,12,FALSE)*0.2*300))))</f>
        <v/>
      </c>
      <c r="BG982" s="3" t="str">
        <f>IF($L982="","",IF(SUM($AJ982:AN982)=0,$AF982,IF(LEFT(VLOOKUP($AP982,BaseEqptCdF!$C$5:$E$161,3,FALSE),2)="SD",0,IF(LEFT(VLOOKUP($AP982,BaseEqptCdF!$C$5:$E$161,3,FALSE),2)="SB",1*52,VLOOKUP($AP982,BaseEqptCdF!$C$5:$S$161,12,FALSE)*0.2*300))))</f>
        <v/>
      </c>
      <c r="BH982" s="2">
        <f t="shared" si="127"/>
        <v>0</v>
      </c>
    </row>
    <row r="983" spans="1:60" x14ac:dyDescent="0.25">
      <c r="A983" s="296" t="str">
        <f t="array" ref="A983">IF($C983="","",INDEX(Prog!$B$8:$D$300,MATCH($C983,nivo1,0),1))</f>
        <v/>
      </c>
      <c r="B983" s="296" t="str">
        <f t="array" ref="B983">IF($C983="","",INDEX(Prog!$B$8:$D$300,MATCH($C983,nivo1,0),2))</f>
        <v/>
      </c>
      <c r="C983" s="273"/>
      <c r="D983" s="267"/>
      <c r="E983" s="273"/>
      <c r="F983" s="273"/>
      <c r="G983" s="273"/>
      <c r="H983" s="273"/>
      <c r="I983" s="273"/>
      <c r="J983" s="273"/>
      <c r="K983" s="274"/>
      <c r="L983" s="273"/>
      <c r="M983" s="273"/>
      <c r="N983" s="273"/>
      <c r="O983" s="275"/>
      <c r="P983" s="273"/>
      <c r="Q983" s="273"/>
      <c r="R983" s="273"/>
      <c r="S983" s="273"/>
      <c r="T983" s="276"/>
      <c r="U983" s="276"/>
      <c r="V983" s="276"/>
      <c r="W983" s="276"/>
      <c r="X983" s="277"/>
      <c r="Y983" s="278"/>
      <c r="AA983" s="8" t="str">
        <f>IF($L983="","",VLOOKUP($L983,BaseEqptCdF!$C$5:$E$161,2,FALSE))</f>
        <v/>
      </c>
      <c r="AB983" s="8" t="str">
        <f>IF($L983="","",VLOOKUP($L983,BaseEqptCdF!$C$5:$E$161,3,FALSE))</f>
        <v/>
      </c>
      <c r="AC983" s="7" t="str">
        <f>IF($L983="","",VLOOKUP($L983,BaseEqptCdF!$C$5:$I$161,6,FALSE))</f>
        <v/>
      </c>
      <c r="AD983" s="7" t="str">
        <f>IF($L983="","",VLOOKUP($L983,BaseEqptCdF!$C$5:$I$161,7,FALSE))</f>
        <v/>
      </c>
      <c r="AE983" s="3" t="str">
        <f>IF($L983="","",VLOOKUP($L983,BaseEqptCdF!$C$5:$R$161,16,FALSE)*$AC$3)</f>
        <v/>
      </c>
      <c r="AF983" s="3" t="str">
        <f>IF($L983="","",IF(LEFT($AB983,2)="SD",0,IF(LEFT($AB983,2)="SB",1*52,IF($N983=Prog!$P$17,VLOOKUP($L983,BaseEqptCdF!$C$5:$P$161,14,FALSE)*1*300,VLOOKUP($L983,BaseEqptCdF!$C$5:$P$161,12,FALSE)*0.2*300))))</f>
        <v/>
      </c>
      <c r="AG983" s="6" t="str">
        <f t="shared" si="128"/>
        <v/>
      </c>
      <c r="AH983" s="6">
        <f>IF($U983=Prog!$S$18,YEAR($X983),"")</f>
        <v>1900</v>
      </c>
      <c r="AI983" s="5" t="str">
        <f>IF(OR($AG983="",$U983=Prog!$S$18),"",IF(OR($U983=Prog!$S$17,$U983=Prog!$S$16),YEAR($X983),IF($AG983="ND","ND",$AI$8+$O983)))</f>
        <v/>
      </c>
      <c r="AJ983" s="3" t="str">
        <f t="shared" si="123"/>
        <v/>
      </c>
      <c r="AK983" s="3" t="str">
        <f t="shared" si="122"/>
        <v/>
      </c>
      <c r="AL983" s="3" t="str">
        <f t="shared" si="122"/>
        <v/>
      </c>
      <c r="AM983" s="3" t="str">
        <f t="shared" si="122"/>
        <v/>
      </c>
      <c r="AN983" s="3" t="str">
        <f t="shared" si="122"/>
        <v/>
      </c>
      <c r="AO983" s="2">
        <f t="shared" si="124"/>
        <v>0</v>
      </c>
      <c r="AP983" s="4"/>
      <c r="AQ983" s="3">
        <f>IF(AJ983=1,VLOOKUP($AP983,BaseEqptCdF!$C$5:$R$161,16,FALSE),0)</f>
        <v>0</v>
      </c>
      <c r="AR983" s="3">
        <f>IF(AK983=1,VLOOKUP($AP983,BaseEqptCdF!$C$5:$R$161,16,FALSE),0)</f>
        <v>0</v>
      </c>
      <c r="AS983" s="3">
        <f>IF(AL983=1,VLOOKUP($AP983,BaseEqptCdF!$C$5:$R$161,16,FALSE),0)</f>
        <v>0</v>
      </c>
      <c r="AT983" s="3">
        <f>IF(AM983=1,VLOOKUP($AP983,BaseEqptCdF!$C$5:$R$161,16,FALSE),0)</f>
        <v>0</v>
      </c>
      <c r="AU983" s="3">
        <f>IF(AN983=1,VLOOKUP($AP983,BaseEqptCdF!$C$5:$R$161,16,FALSE),0)</f>
        <v>0</v>
      </c>
      <c r="AV983" s="2">
        <f t="shared" si="125"/>
        <v>0</v>
      </c>
      <c r="AW983" s="3" t="str">
        <f>IF($L983="","",IF(SUM($AJ983:AJ983)=0,$AE983,VLOOKUP($AP983,BaseEqptCdF!$C$5:$R$161,16,FALSE)*$AC$3))</f>
        <v/>
      </c>
      <c r="AX983" s="3" t="str">
        <f>IF($L983="","",IF(SUM($AJ983:AK983)=0,$AE983,VLOOKUP($AP983,BaseEqptCdF!$C$5:$R$161,16,FALSE)*$AC$3))</f>
        <v/>
      </c>
      <c r="AY983" s="3" t="str">
        <f>IF($L983="","",IF(SUM($AJ983:AL983)=0,$AE983,VLOOKUP($AP983,BaseEqptCdF!$C$5:$R$161,16,FALSE)*$AC$3))</f>
        <v/>
      </c>
      <c r="AZ983" s="3" t="str">
        <f>IF($L983="","",IF(SUM($AJ983:AM983)=0,$AE983,VLOOKUP($AP983,BaseEqptCdF!$C$5:$R$161,16,FALSE)*$AC$3))</f>
        <v/>
      </c>
      <c r="BA983" s="3" t="str">
        <f>IF($L983="","",IF(SUM($AJ983:AN983)=0,$AE983,VLOOKUP($AP983,BaseEqptCdF!$C$5:$R$161,16,FALSE)*$AC$3))</f>
        <v/>
      </c>
      <c r="BB983" s="2">
        <f t="shared" si="126"/>
        <v>0</v>
      </c>
      <c r="BC983" s="3" t="str">
        <f>IF($L983="","",IF(SUM($AJ983:AJ983)=0,$AF983,IF(LEFT(VLOOKUP($AP983,BaseEqptCdF!$C$5:$E$161,3,FALSE),2)="SD",0,IF(LEFT(VLOOKUP($AP983,BaseEqptCdF!$C$5:$E$161,3,FALSE),2)="SB",1*52,VLOOKUP($AP983,BaseEqptCdF!$C$5:$S$161,12,FALSE)*0.2*300))))</f>
        <v/>
      </c>
      <c r="BD983" s="3" t="str">
        <f>IF($L983="","",IF(SUM($AJ983:AK983)=0,$AF983,IF(LEFT(VLOOKUP($AP983,BaseEqptCdF!$C$5:$E$161,3,FALSE),2)="SD",0,IF(LEFT(VLOOKUP($AP983,BaseEqptCdF!$C$5:$E$161,3,FALSE),2)="SB",1*52,VLOOKUP($AP983,BaseEqptCdF!$C$5:$S$161,12,FALSE)*0.2*300))))</f>
        <v/>
      </c>
      <c r="BE983" s="3" t="str">
        <f>IF($L983="","",IF(SUM($AJ983:AL983)=0,$AF983,IF(LEFT(VLOOKUP($AP983,BaseEqptCdF!$C$5:$E$161,3,FALSE),2)="SD",0,IF(LEFT(VLOOKUP($AP983,BaseEqptCdF!$C$5:$E$161,3,FALSE),2)="SB",1*52,VLOOKUP($AP983,BaseEqptCdF!$C$5:$S$161,12,FALSE)*0.2*300))))</f>
        <v/>
      </c>
      <c r="BF983" s="3" t="str">
        <f>IF($L983="","",IF(SUM($AJ983:AM983)=0,$AF983,IF(LEFT(VLOOKUP($AP983,BaseEqptCdF!$C$5:$E$161,3,FALSE),2)="SD",0,IF(LEFT(VLOOKUP($AP983,BaseEqptCdF!$C$5:$E$161,3,FALSE),2)="SB",1*52,VLOOKUP($AP983,BaseEqptCdF!$C$5:$S$161,12,FALSE)*0.2*300))))</f>
        <v/>
      </c>
      <c r="BG983" s="3" t="str">
        <f>IF($L983="","",IF(SUM($AJ983:AN983)=0,$AF983,IF(LEFT(VLOOKUP($AP983,BaseEqptCdF!$C$5:$E$161,3,FALSE),2)="SD",0,IF(LEFT(VLOOKUP($AP983,BaseEqptCdF!$C$5:$E$161,3,FALSE),2)="SB",1*52,VLOOKUP($AP983,BaseEqptCdF!$C$5:$S$161,12,FALSE)*0.2*300))))</f>
        <v/>
      </c>
      <c r="BH983" s="2">
        <f t="shared" si="127"/>
        <v>0</v>
      </c>
    </row>
    <row r="984" spans="1:60" x14ac:dyDescent="0.25">
      <c r="A984" s="296" t="str">
        <f t="array" ref="A984">IF($C984="","",INDEX(Prog!$B$8:$D$300,MATCH($C984,nivo1,0),1))</f>
        <v/>
      </c>
      <c r="B984" s="296" t="str">
        <f t="array" ref="B984">IF($C984="","",INDEX(Prog!$B$8:$D$300,MATCH($C984,nivo1,0),2))</f>
        <v/>
      </c>
      <c r="C984" s="273"/>
      <c r="D984" s="267"/>
      <c r="E984" s="273"/>
      <c r="F984" s="273"/>
      <c r="G984" s="273"/>
      <c r="H984" s="273"/>
      <c r="I984" s="273"/>
      <c r="J984" s="273"/>
      <c r="K984" s="274"/>
      <c r="L984" s="273"/>
      <c r="M984" s="273"/>
      <c r="N984" s="273"/>
      <c r="O984" s="275"/>
      <c r="P984" s="273"/>
      <c r="Q984" s="273"/>
      <c r="R984" s="273"/>
      <c r="S984" s="273"/>
      <c r="T984" s="276"/>
      <c r="U984" s="276"/>
      <c r="V984" s="276"/>
      <c r="W984" s="276"/>
      <c r="X984" s="277"/>
      <c r="Y984" s="278"/>
      <c r="AA984" s="8" t="str">
        <f>IF($L984="","",VLOOKUP($L984,BaseEqptCdF!$C$5:$E$161,2,FALSE))</f>
        <v/>
      </c>
      <c r="AB984" s="8" t="str">
        <f>IF($L984="","",VLOOKUP($L984,BaseEqptCdF!$C$5:$E$161,3,FALSE))</f>
        <v/>
      </c>
      <c r="AC984" s="7" t="str">
        <f>IF($L984="","",VLOOKUP($L984,BaseEqptCdF!$C$5:$I$161,6,FALSE))</f>
        <v/>
      </c>
      <c r="AD984" s="7" t="str">
        <f>IF($L984="","",VLOOKUP($L984,BaseEqptCdF!$C$5:$I$161,7,FALSE))</f>
        <v/>
      </c>
      <c r="AE984" s="3" t="str">
        <f>IF($L984="","",VLOOKUP($L984,BaseEqptCdF!$C$5:$R$161,16,FALSE)*$AC$3)</f>
        <v/>
      </c>
      <c r="AF984" s="3" t="str">
        <f>IF($L984="","",IF(LEFT($AB984,2)="SD",0,IF(LEFT($AB984,2)="SB",1*52,IF($N984=Prog!$P$17,VLOOKUP($L984,BaseEqptCdF!$C$5:$P$161,14,FALSE)*1*300,VLOOKUP($L984,BaseEqptCdF!$C$5:$P$161,12,FALSE)*0.2*300))))</f>
        <v/>
      </c>
      <c r="AG984" s="6" t="str">
        <f t="shared" si="128"/>
        <v/>
      </c>
      <c r="AH984" s="6">
        <f>IF($U984=Prog!$S$18,YEAR($X984),"")</f>
        <v>1900</v>
      </c>
      <c r="AI984" s="5" t="str">
        <f>IF(OR($AG984="",$U984=Prog!$S$18),"",IF(OR($U984=Prog!$S$17,$U984=Prog!$S$16),YEAR($X984),IF($AG984="ND","ND",$AI$8+$O984)))</f>
        <v/>
      </c>
      <c r="AJ984" s="3" t="str">
        <f t="shared" si="123"/>
        <v/>
      </c>
      <c r="AK984" s="3" t="str">
        <f t="shared" si="122"/>
        <v/>
      </c>
      <c r="AL984" s="3" t="str">
        <f t="shared" si="122"/>
        <v/>
      </c>
      <c r="AM984" s="3" t="str">
        <f t="shared" si="122"/>
        <v/>
      </c>
      <c r="AN984" s="3" t="str">
        <f t="shared" si="122"/>
        <v/>
      </c>
      <c r="AO984" s="2">
        <f t="shared" si="124"/>
        <v>0</v>
      </c>
      <c r="AP984" s="4"/>
      <c r="AQ984" s="3">
        <f>IF(AJ984=1,VLOOKUP($AP984,BaseEqptCdF!$C$5:$R$161,16,FALSE),0)</f>
        <v>0</v>
      </c>
      <c r="AR984" s="3">
        <f>IF(AK984=1,VLOOKUP($AP984,BaseEqptCdF!$C$5:$R$161,16,FALSE),0)</f>
        <v>0</v>
      </c>
      <c r="AS984" s="3">
        <f>IF(AL984=1,VLOOKUP($AP984,BaseEqptCdF!$C$5:$R$161,16,FALSE),0)</f>
        <v>0</v>
      </c>
      <c r="AT984" s="3">
        <f>IF(AM984=1,VLOOKUP($AP984,BaseEqptCdF!$C$5:$R$161,16,FALSE),0)</f>
        <v>0</v>
      </c>
      <c r="AU984" s="3">
        <f>IF(AN984=1,VLOOKUP($AP984,BaseEqptCdF!$C$5:$R$161,16,FALSE),0)</f>
        <v>0</v>
      </c>
      <c r="AV984" s="2">
        <f t="shared" si="125"/>
        <v>0</v>
      </c>
      <c r="AW984" s="3" t="str">
        <f>IF($L984="","",IF(SUM($AJ984:AJ984)=0,$AE984,VLOOKUP($AP984,BaseEqptCdF!$C$5:$R$161,16,FALSE)*$AC$3))</f>
        <v/>
      </c>
      <c r="AX984" s="3" t="str">
        <f>IF($L984="","",IF(SUM($AJ984:AK984)=0,$AE984,VLOOKUP($AP984,BaseEqptCdF!$C$5:$R$161,16,FALSE)*$AC$3))</f>
        <v/>
      </c>
      <c r="AY984" s="3" t="str">
        <f>IF($L984="","",IF(SUM($AJ984:AL984)=0,$AE984,VLOOKUP($AP984,BaseEqptCdF!$C$5:$R$161,16,FALSE)*$AC$3))</f>
        <v/>
      </c>
      <c r="AZ984" s="3" t="str">
        <f>IF($L984="","",IF(SUM($AJ984:AM984)=0,$AE984,VLOOKUP($AP984,BaseEqptCdF!$C$5:$R$161,16,FALSE)*$AC$3))</f>
        <v/>
      </c>
      <c r="BA984" s="3" t="str">
        <f>IF($L984="","",IF(SUM($AJ984:AN984)=0,$AE984,VLOOKUP($AP984,BaseEqptCdF!$C$5:$R$161,16,FALSE)*$AC$3))</f>
        <v/>
      </c>
      <c r="BB984" s="2">
        <f t="shared" si="126"/>
        <v>0</v>
      </c>
      <c r="BC984" s="3" t="str">
        <f>IF($L984="","",IF(SUM($AJ984:AJ984)=0,$AF984,IF(LEFT(VLOOKUP($AP984,BaseEqptCdF!$C$5:$E$161,3,FALSE),2)="SD",0,IF(LEFT(VLOOKUP($AP984,BaseEqptCdF!$C$5:$E$161,3,FALSE),2)="SB",1*52,VLOOKUP($AP984,BaseEqptCdF!$C$5:$S$161,12,FALSE)*0.2*300))))</f>
        <v/>
      </c>
      <c r="BD984" s="3" t="str">
        <f>IF($L984="","",IF(SUM($AJ984:AK984)=0,$AF984,IF(LEFT(VLOOKUP($AP984,BaseEqptCdF!$C$5:$E$161,3,FALSE),2)="SD",0,IF(LEFT(VLOOKUP($AP984,BaseEqptCdF!$C$5:$E$161,3,FALSE),2)="SB",1*52,VLOOKUP($AP984,BaseEqptCdF!$C$5:$S$161,12,FALSE)*0.2*300))))</f>
        <v/>
      </c>
      <c r="BE984" s="3" t="str">
        <f>IF($L984="","",IF(SUM($AJ984:AL984)=0,$AF984,IF(LEFT(VLOOKUP($AP984,BaseEqptCdF!$C$5:$E$161,3,FALSE),2)="SD",0,IF(LEFT(VLOOKUP($AP984,BaseEqptCdF!$C$5:$E$161,3,FALSE),2)="SB",1*52,VLOOKUP($AP984,BaseEqptCdF!$C$5:$S$161,12,FALSE)*0.2*300))))</f>
        <v/>
      </c>
      <c r="BF984" s="3" t="str">
        <f>IF($L984="","",IF(SUM($AJ984:AM984)=0,$AF984,IF(LEFT(VLOOKUP($AP984,BaseEqptCdF!$C$5:$E$161,3,FALSE),2)="SD",0,IF(LEFT(VLOOKUP($AP984,BaseEqptCdF!$C$5:$E$161,3,FALSE),2)="SB",1*52,VLOOKUP($AP984,BaseEqptCdF!$C$5:$S$161,12,FALSE)*0.2*300))))</f>
        <v/>
      </c>
      <c r="BG984" s="3" t="str">
        <f>IF($L984="","",IF(SUM($AJ984:AN984)=0,$AF984,IF(LEFT(VLOOKUP($AP984,BaseEqptCdF!$C$5:$E$161,3,FALSE),2)="SD",0,IF(LEFT(VLOOKUP($AP984,BaseEqptCdF!$C$5:$E$161,3,FALSE),2)="SB",1*52,VLOOKUP($AP984,BaseEqptCdF!$C$5:$S$161,12,FALSE)*0.2*300))))</f>
        <v/>
      </c>
      <c r="BH984" s="2">
        <f t="shared" si="127"/>
        <v>0</v>
      </c>
    </row>
    <row r="985" spans="1:60" x14ac:dyDescent="0.25">
      <c r="A985" s="296" t="str">
        <f t="array" ref="A985">IF($C985="","",INDEX(Prog!$B$8:$D$300,MATCH($C985,nivo1,0),1))</f>
        <v/>
      </c>
      <c r="B985" s="296" t="str">
        <f t="array" ref="B985">IF($C985="","",INDEX(Prog!$B$8:$D$300,MATCH($C985,nivo1,0),2))</f>
        <v/>
      </c>
      <c r="C985" s="273"/>
      <c r="D985" s="267"/>
      <c r="E985" s="273"/>
      <c r="F985" s="273"/>
      <c r="G985" s="273"/>
      <c r="H985" s="273"/>
      <c r="I985" s="273"/>
      <c r="J985" s="273"/>
      <c r="K985" s="274"/>
      <c r="L985" s="273"/>
      <c r="M985" s="273"/>
      <c r="N985" s="273"/>
      <c r="O985" s="275"/>
      <c r="P985" s="273"/>
      <c r="Q985" s="273"/>
      <c r="R985" s="273"/>
      <c r="S985" s="273"/>
      <c r="T985" s="276"/>
      <c r="U985" s="276"/>
      <c r="V985" s="276"/>
      <c r="W985" s="276"/>
      <c r="X985" s="277"/>
      <c r="Y985" s="278"/>
      <c r="AA985" s="8" t="str">
        <f>IF($L985="","",VLOOKUP($L985,BaseEqptCdF!$C$5:$E$161,2,FALSE))</f>
        <v/>
      </c>
      <c r="AB985" s="8" t="str">
        <f>IF($L985="","",VLOOKUP($L985,BaseEqptCdF!$C$5:$E$161,3,FALSE))</f>
        <v/>
      </c>
      <c r="AC985" s="7" t="str">
        <f>IF($L985="","",VLOOKUP($L985,BaseEqptCdF!$C$5:$I$161,6,FALSE))</f>
        <v/>
      </c>
      <c r="AD985" s="7" t="str">
        <f>IF($L985="","",VLOOKUP($L985,BaseEqptCdF!$C$5:$I$161,7,FALSE))</f>
        <v/>
      </c>
      <c r="AE985" s="3" t="str">
        <f>IF($L985="","",VLOOKUP($L985,BaseEqptCdF!$C$5:$R$161,16,FALSE)*$AC$3)</f>
        <v/>
      </c>
      <c r="AF985" s="3" t="str">
        <f>IF($L985="","",IF(LEFT($AB985,2)="SD",0,IF(LEFT($AB985,2)="SB",1*52,IF($N985=Prog!$P$17,VLOOKUP($L985,BaseEqptCdF!$C$5:$P$161,14,FALSE)*1*300,VLOOKUP($L985,BaseEqptCdF!$C$5:$P$161,12,FALSE)*0.2*300))))</f>
        <v/>
      </c>
      <c r="AG985" s="6" t="str">
        <f t="shared" si="128"/>
        <v/>
      </c>
      <c r="AH985" s="6">
        <f>IF($U985=Prog!$S$18,YEAR($X985),"")</f>
        <v>1900</v>
      </c>
      <c r="AI985" s="5" t="str">
        <f>IF(OR($AG985="",$U985=Prog!$S$18),"",IF(OR($U985=Prog!$S$17,$U985=Prog!$S$16),YEAR($X985),IF($AG985="ND","ND",$AI$8+$O985)))</f>
        <v/>
      </c>
      <c r="AJ985" s="3" t="str">
        <f t="shared" si="123"/>
        <v/>
      </c>
      <c r="AK985" s="3" t="str">
        <f t="shared" si="122"/>
        <v/>
      </c>
      <c r="AL985" s="3" t="str">
        <f t="shared" si="122"/>
        <v/>
      </c>
      <c r="AM985" s="3" t="str">
        <f t="shared" si="122"/>
        <v/>
      </c>
      <c r="AN985" s="3" t="str">
        <f t="shared" si="122"/>
        <v/>
      </c>
      <c r="AO985" s="2">
        <f t="shared" si="124"/>
        <v>0</v>
      </c>
      <c r="AP985" s="4"/>
      <c r="AQ985" s="3">
        <f>IF(AJ985=1,VLOOKUP($AP985,BaseEqptCdF!$C$5:$R$161,16,FALSE),0)</f>
        <v>0</v>
      </c>
      <c r="AR985" s="3">
        <f>IF(AK985=1,VLOOKUP($AP985,BaseEqptCdF!$C$5:$R$161,16,FALSE),0)</f>
        <v>0</v>
      </c>
      <c r="AS985" s="3">
        <f>IF(AL985=1,VLOOKUP($AP985,BaseEqptCdF!$C$5:$R$161,16,FALSE),0)</f>
        <v>0</v>
      </c>
      <c r="AT985" s="3">
        <f>IF(AM985=1,VLOOKUP($AP985,BaseEqptCdF!$C$5:$R$161,16,FALSE),0)</f>
        <v>0</v>
      </c>
      <c r="AU985" s="3">
        <f>IF(AN985=1,VLOOKUP($AP985,BaseEqptCdF!$C$5:$R$161,16,FALSE),0)</f>
        <v>0</v>
      </c>
      <c r="AV985" s="2">
        <f t="shared" si="125"/>
        <v>0</v>
      </c>
      <c r="AW985" s="3" t="str">
        <f>IF($L985="","",IF(SUM($AJ985:AJ985)=0,$AE985,VLOOKUP($AP985,BaseEqptCdF!$C$5:$R$161,16,FALSE)*$AC$3))</f>
        <v/>
      </c>
      <c r="AX985" s="3" t="str">
        <f>IF($L985="","",IF(SUM($AJ985:AK985)=0,$AE985,VLOOKUP($AP985,BaseEqptCdF!$C$5:$R$161,16,FALSE)*$AC$3))</f>
        <v/>
      </c>
      <c r="AY985" s="3" t="str">
        <f>IF($L985="","",IF(SUM($AJ985:AL985)=0,$AE985,VLOOKUP($AP985,BaseEqptCdF!$C$5:$R$161,16,FALSE)*$AC$3))</f>
        <v/>
      </c>
      <c r="AZ985" s="3" t="str">
        <f>IF($L985="","",IF(SUM($AJ985:AM985)=0,$AE985,VLOOKUP($AP985,BaseEqptCdF!$C$5:$R$161,16,FALSE)*$AC$3))</f>
        <v/>
      </c>
      <c r="BA985" s="3" t="str">
        <f>IF($L985="","",IF(SUM($AJ985:AN985)=0,$AE985,VLOOKUP($AP985,BaseEqptCdF!$C$5:$R$161,16,FALSE)*$AC$3))</f>
        <v/>
      </c>
      <c r="BB985" s="2">
        <f t="shared" si="126"/>
        <v>0</v>
      </c>
      <c r="BC985" s="3" t="str">
        <f>IF($L985="","",IF(SUM($AJ985:AJ985)=0,$AF985,IF(LEFT(VLOOKUP($AP985,BaseEqptCdF!$C$5:$E$161,3,FALSE),2)="SD",0,IF(LEFT(VLOOKUP($AP985,BaseEqptCdF!$C$5:$E$161,3,FALSE),2)="SB",1*52,VLOOKUP($AP985,BaseEqptCdF!$C$5:$S$161,12,FALSE)*0.2*300))))</f>
        <v/>
      </c>
      <c r="BD985" s="3" t="str">
        <f>IF($L985="","",IF(SUM($AJ985:AK985)=0,$AF985,IF(LEFT(VLOOKUP($AP985,BaseEqptCdF!$C$5:$E$161,3,FALSE),2)="SD",0,IF(LEFT(VLOOKUP($AP985,BaseEqptCdF!$C$5:$E$161,3,FALSE),2)="SB",1*52,VLOOKUP($AP985,BaseEqptCdF!$C$5:$S$161,12,FALSE)*0.2*300))))</f>
        <v/>
      </c>
      <c r="BE985" s="3" t="str">
        <f>IF($L985="","",IF(SUM($AJ985:AL985)=0,$AF985,IF(LEFT(VLOOKUP($AP985,BaseEqptCdF!$C$5:$E$161,3,FALSE),2)="SD",0,IF(LEFT(VLOOKUP($AP985,BaseEqptCdF!$C$5:$E$161,3,FALSE),2)="SB",1*52,VLOOKUP($AP985,BaseEqptCdF!$C$5:$S$161,12,FALSE)*0.2*300))))</f>
        <v/>
      </c>
      <c r="BF985" s="3" t="str">
        <f>IF($L985="","",IF(SUM($AJ985:AM985)=0,$AF985,IF(LEFT(VLOOKUP($AP985,BaseEqptCdF!$C$5:$E$161,3,FALSE),2)="SD",0,IF(LEFT(VLOOKUP($AP985,BaseEqptCdF!$C$5:$E$161,3,FALSE),2)="SB",1*52,VLOOKUP($AP985,BaseEqptCdF!$C$5:$S$161,12,FALSE)*0.2*300))))</f>
        <v/>
      </c>
      <c r="BG985" s="3" t="str">
        <f>IF($L985="","",IF(SUM($AJ985:AN985)=0,$AF985,IF(LEFT(VLOOKUP($AP985,BaseEqptCdF!$C$5:$E$161,3,FALSE),2)="SD",0,IF(LEFT(VLOOKUP($AP985,BaseEqptCdF!$C$5:$E$161,3,FALSE),2)="SB",1*52,VLOOKUP($AP985,BaseEqptCdF!$C$5:$S$161,12,FALSE)*0.2*300))))</f>
        <v/>
      </c>
      <c r="BH985" s="2">
        <f t="shared" si="127"/>
        <v>0</v>
      </c>
    </row>
    <row r="986" spans="1:60" x14ac:dyDescent="0.25">
      <c r="A986" s="296" t="str">
        <f t="array" ref="A986">IF($C986="","",INDEX(Prog!$B$8:$D$300,MATCH($C986,nivo1,0),1))</f>
        <v/>
      </c>
      <c r="B986" s="296" t="str">
        <f t="array" ref="B986">IF($C986="","",INDEX(Prog!$B$8:$D$300,MATCH($C986,nivo1,0),2))</f>
        <v/>
      </c>
      <c r="C986" s="273"/>
      <c r="D986" s="267"/>
      <c r="E986" s="273"/>
      <c r="F986" s="273"/>
      <c r="G986" s="273"/>
      <c r="H986" s="273"/>
      <c r="I986" s="273"/>
      <c r="J986" s="273"/>
      <c r="K986" s="274"/>
      <c r="L986" s="273"/>
      <c r="M986" s="273"/>
      <c r="N986" s="273"/>
      <c r="O986" s="275"/>
      <c r="P986" s="273"/>
      <c r="Q986" s="273"/>
      <c r="R986" s="273"/>
      <c r="S986" s="273"/>
      <c r="T986" s="276"/>
      <c r="U986" s="276"/>
      <c r="V986" s="276"/>
      <c r="W986" s="276"/>
      <c r="X986" s="277"/>
      <c r="Y986" s="278"/>
      <c r="AA986" s="8" t="str">
        <f>IF($L986="","",VLOOKUP($L986,BaseEqptCdF!$C$5:$E$161,2,FALSE))</f>
        <v/>
      </c>
      <c r="AB986" s="8" t="str">
        <f>IF($L986="","",VLOOKUP($L986,BaseEqptCdF!$C$5:$E$161,3,FALSE))</f>
        <v/>
      </c>
      <c r="AC986" s="7" t="str">
        <f>IF($L986="","",VLOOKUP($L986,BaseEqptCdF!$C$5:$I$161,6,FALSE))</f>
        <v/>
      </c>
      <c r="AD986" s="7" t="str">
        <f>IF($L986="","",VLOOKUP($L986,BaseEqptCdF!$C$5:$I$161,7,FALSE))</f>
        <v/>
      </c>
      <c r="AE986" s="3" t="str">
        <f>IF($L986="","",VLOOKUP($L986,BaseEqptCdF!$C$5:$R$161,16,FALSE)*$AC$3)</f>
        <v/>
      </c>
      <c r="AF986" s="3" t="str">
        <f>IF($L986="","",IF(LEFT($AB986,2)="SD",0,IF(LEFT($AB986,2)="SB",1*52,IF($N986=Prog!$P$17,VLOOKUP($L986,BaseEqptCdF!$C$5:$P$161,14,FALSE)*1*300,VLOOKUP($L986,BaseEqptCdF!$C$5:$P$161,12,FALSE)*0.2*300))))</f>
        <v/>
      </c>
      <c r="AG986" s="6" t="str">
        <f t="shared" si="128"/>
        <v/>
      </c>
      <c r="AH986" s="6">
        <f>IF($U986=Prog!$S$18,YEAR($X986),"")</f>
        <v>1900</v>
      </c>
      <c r="AI986" s="5" t="str">
        <f>IF(OR($AG986="",$U986=Prog!$S$18),"",IF(OR($U986=Prog!$S$17,$U986=Prog!$S$16),YEAR($X986),IF($AG986="ND","ND",$AI$8+$O986)))</f>
        <v/>
      </c>
      <c r="AJ986" s="3" t="str">
        <f t="shared" si="123"/>
        <v/>
      </c>
      <c r="AK986" s="3" t="str">
        <f t="shared" si="122"/>
        <v/>
      </c>
      <c r="AL986" s="3" t="str">
        <f t="shared" si="122"/>
        <v/>
      </c>
      <c r="AM986" s="3" t="str">
        <f t="shared" si="122"/>
        <v/>
      </c>
      <c r="AN986" s="3" t="str">
        <f t="shared" si="122"/>
        <v/>
      </c>
      <c r="AO986" s="2">
        <f t="shared" si="124"/>
        <v>0</v>
      </c>
      <c r="AP986" s="4"/>
      <c r="AQ986" s="3">
        <f>IF(AJ986=1,VLOOKUP($AP986,BaseEqptCdF!$C$5:$R$161,16,FALSE),0)</f>
        <v>0</v>
      </c>
      <c r="AR986" s="3">
        <f>IF(AK986=1,VLOOKUP($AP986,BaseEqptCdF!$C$5:$R$161,16,FALSE),0)</f>
        <v>0</v>
      </c>
      <c r="AS986" s="3">
        <f>IF(AL986=1,VLOOKUP($AP986,BaseEqptCdF!$C$5:$R$161,16,FALSE),0)</f>
        <v>0</v>
      </c>
      <c r="AT986" s="3">
        <f>IF(AM986=1,VLOOKUP($AP986,BaseEqptCdF!$C$5:$R$161,16,FALSE),0)</f>
        <v>0</v>
      </c>
      <c r="AU986" s="3">
        <f>IF(AN986=1,VLOOKUP($AP986,BaseEqptCdF!$C$5:$R$161,16,FALSE),0)</f>
        <v>0</v>
      </c>
      <c r="AV986" s="2">
        <f t="shared" si="125"/>
        <v>0</v>
      </c>
      <c r="AW986" s="3" t="str">
        <f>IF($L986="","",IF(SUM($AJ986:AJ986)=0,$AE986,VLOOKUP($AP986,BaseEqptCdF!$C$5:$R$161,16,FALSE)*$AC$3))</f>
        <v/>
      </c>
      <c r="AX986" s="3" t="str">
        <f>IF($L986="","",IF(SUM($AJ986:AK986)=0,$AE986,VLOOKUP($AP986,BaseEqptCdF!$C$5:$R$161,16,FALSE)*$AC$3))</f>
        <v/>
      </c>
      <c r="AY986" s="3" t="str">
        <f>IF($L986="","",IF(SUM($AJ986:AL986)=0,$AE986,VLOOKUP($AP986,BaseEqptCdF!$C$5:$R$161,16,FALSE)*$AC$3))</f>
        <v/>
      </c>
      <c r="AZ986" s="3" t="str">
        <f>IF($L986="","",IF(SUM($AJ986:AM986)=0,$AE986,VLOOKUP($AP986,BaseEqptCdF!$C$5:$R$161,16,FALSE)*$AC$3))</f>
        <v/>
      </c>
      <c r="BA986" s="3" t="str">
        <f>IF($L986="","",IF(SUM($AJ986:AN986)=0,$AE986,VLOOKUP($AP986,BaseEqptCdF!$C$5:$R$161,16,FALSE)*$AC$3))</f>
        <v/>
      </c>
      <c r="BB986" s="2">
        <f t="shared" si="126"/>
        <v>0</v>
      </c>
      <c r="BC986" s="3" t="str">
        <f>IF($L986="","",IF(SUM($AJ986:AJ986)=0,$AF986,IF(LEFT(VLOOKUP($AP986,BaseEqptCdF!$C$5:$E$161,3,FALSE),2)="SD",0,IF(LEFT(VLOOKUP($AP986,BaseEqptCdF!$C$5:$E$161,3,FALSE),2)="SB",1*52,VLOOKUP($AP986,BaseEqptCdF!$C$5:$S$161,12,FALSE)*0.2*300))))</f>
        <v/>
      </c>
      <c r="BD986" s="3" t="str">
        <f>IF($L986="","",IF(SUM($AJ986:AK986)=0,$AF986,IF(LEFT(VLOOKUP($AP986,BaseEqptCdF!$C$5:$E$161,3,FALSE),2)="SD",0,IF(LEFT(VLOOKUP($AP986,BaseEqptCdF!$C$5:$E$161,3,FALSE),2)="SB",1*52,VLOOKUP($AP986,BaseEqptCdF!$C$5:$S$161,12,FALSE)*0.2*300))))</f>
        <v/>
      </c>
      <c r="BE986" s="3" t="str">
        <f>IF($L986="","",IF(SUM($AJ986:AL986)=0,$AF986,IF(LEFT(VLOOKUP($AP986,BaseEqptCdF!$C$5:$E$161,3,FALSE),2)="SD",0,IF(LEFT(VLOOKUP($AP986,BaseEqptCdF!$C$5:$E$161,3,FALSE),2)="SB",1*52,VLOOKUP($AP986,BaseEqptCdF!$C$5:$S$161,12,FALSE)*0.2*300))))</f>
        <v/>
      </c>
      <c r="BF986" s="3" t="str">
        <f>IF($L986="","",IF(SUM($AJ986:AM986)=0,$AF986,IF(LEFT(VLOOKUP($AP986,BaseEqptCdF!$C$5:$E$161,3,FALSE),2)="SD",0,IF(LEFT(VLOOKUP($AP986,BaseEqptCdF!$C$5:$E$161,3,FALSE),2)="SB",1*52,VLOOKUP($AP986,BaseEqptCdF!$C$5:$S$161,12,FALSE)*0.2*300))))</f>
        <v/>
      </c>
      <c r="BG986" s="3" t="str">
        <f>IF($L986="","",IF(SUM($AJ986:AN986)=0,$AF986,IF(LEFT(VLOOKUP($AP986,BaseEqptCdF!$C$5:$E$161,3,FALSE),2)="SD",0,IF(LEFT(VLOOKUP($AP986,BaseEqptCdF!$C$5:$E$161,3,FALSE),2)="SB",1*52,VLOOKUP($AP986,BaseEqptCdF!$C$5:$S$161,12,FALSE)*0.2*300))))</f>
        <v/>
      </c>
      <c r="BH986" s="2">
        <f t="shared" si="127"/>
        <v>0</v>
      </c>
    </row>
    <row r="987" spans="1:60" x14ac:dyDescent="0.25">
      <c r="A987" s="296" t="str">
        <f t="array" ref="A987">IF($C987="","",INDEX(Prog!$B$8:$D$300,MATCH($C987,nivo1,0),1))</f>
        <v/>
      </c>
      <c r="B987" s="296" t="str">
        <f t="array" ref="B987">IF($C987="","",INDEX(Prog!$B$8:$D$300,MATCH($C987,nivo1,0),2))</f>
        <v/>
      </c>
      <c r="C987" s="273"/>
      <c r="D987" s="267"/>
      <c r="E987" s="273"/>
      <c r="F987" s="273"/>
      <c r="G987" s="273"/>
      <c r="H987" s="273"/>
      <c r="I987" s="273"/>
      <c r="J987" s="273"/>
      <c r="K987" s="274"/>
      <c r="L987" s="273"/>
      <c r="M987" s="273"/>
      <c r="N987" s="273"/>
      <c r="O987" s="275"/>
      <c r="P987" s="273"/>
      <c r="Q987" s="273"/>
      <c r="R987" s="273"/>
      <c r="S987" s="273"/>
      <c r="T987" s="276"/>
      <c r="U987" s="276"/>
      <c r="V987" s="276"/>
      <c r="W987" s="276"/>
      <c r="X987" s="277"/>
      <c r="Y987" s="278"/>
      <c r="AA987" s="8" t="str">
        <f>IF($L987="","",VLOOKUP($L987,BaseEqptCdF!$C$5:$E$161,2,FALSE))</f>
        <v/>
      </c>
      <c r="AB987" s="8" t="str">
        <f>IF($L987="","",VLOOKUP($L987,BaseEqptCdF!$C$5:$E$161,3,FALSE))</f>
        <v/>
      </c>
      <c r="AC987" s="7" t="str">
        <f>IF($L987="","",VLOOKUP($L987,BaseEqptCdF!$C$5:$I$161,6,FALSE))</f>
        <v/>
      </c>
      <c r="AD987" s="7" t="str">
        <f>IF($L987="","",VLOOKUP($L987,BaseEqptCdF!$C$5:$I$161,7,FALSE))</f>
        <v/>
      </c>
      <c r="AE987" s="3" t="str">
        <f>IF($L987="","",VLOOKUP($L987,BaseEqptCdF!$C$5:$R$161,16,FALSE)*$AC$3)</f>
        <v/>
      </c>
      <c r="AF987" s="3" t="str">
        <f>IF($L987="","",IF(LEFT($AB987,2)="SD",0,IF(LEFT($AB987,2)="SB",1*52,IF($N987=Prog!$P$17,VLOOKUP($L987,BaseEqptCdF!$C$5:$P$161,14,FALSE)*1*300,VLOOKUP($L987,BaseEqptCdF!$C$5:$P$161,12,FALSE)*0.2*300))))</f>
        <v/>
      </c>
      <c r="AG987" s="6" t="str">
        <f t="shared" si="128"/>
        <v/>
      </c>
      <c r="AH987" s="6">
        <f>IF($U987=Prog!$S$18,YEAR($X987),"")</f>
        <v>1900</v>
      </c>
      <c r="AI987" s="5" t="str">
        <f>IF(OR($AG987="",$U987=Prog!$S$18),"",IF(OR($U987=Prog!$S$17,$U987=Prog!$S$16),YEAR($X987),IF($AG987="ND","ND",$AI$8+$O987)))</f>
        <v/>
      </c>
      <c r="AJ987" s="3" t="str">
        <f t="shared" si="123"/>
        <v/>
      </c>
      <c r="AK987" s="3" t="str">
        <f t="shared" si="122"/>
        <v/>
      </c>
      <c r="AL987" s="3" t="str">
        <f t="shared" si="122"/>
        <v/>
      </c>
      <c r="AM987" s="3" t="str">
        <f t="shared" si="122"/>
        <v/>
      </c>
      <c r="AN987" s="3" t="str">
        <f t="shared" si="122"/>
        <v/>
      </c>
      <c r="AO987" s="2">
        <f t="shared" si="124"/>
        <v>0</v>
      </c>
      <c r="AP987" s="4"/>
      <c r="AQ987" s="3">
        <f>IF(AJ987=1,VLOOKUP($AP987,BaseEqptCdF!$C$5:$R$161,16,FALSE),0)</f>
        <v>0</v>
      </c>
      <c r="AR987" s="3">
        <f>IF(AK987=1,VLOOKUP($AP987,BaseEqptCdF!$C$5:$R$161,16,FALSE),0)</f>
        <v>0</v>
      </c>
      <c r="AS987" s="3">
        <f>IF(AL987=1,VLOOKUP($AP987,BaseEqptCdF!$C$5:$R$161,16,FALSE),0)</f>
        <v>0</v>
      </c>
      <c r="AT987" s="3">
        <f>IF(AM987=1,VLOOKUP($AP987,BaseEqptCdF!$C$5:$R$161,16,FALSE),0)</f>
        <v>0</v>
      </c>
      <c r="AU987" s="3">
        <f>IF(AN987=1,VLOOKUP($AP987,BaseEqptCdF!$C$5:$R$161,16,FALSE),0)</f>
        <v>0</v>
      </c>
      <c r="AV987" s="2">
        <f t="shared" si="125"/>
        <v>0</v>
      </c>
      <c r="AW987" s="3" t="str">
        <f>IF($L987="","",IF(SUM($AJ987:AJ987)=0,$AE987,VLOOKUP($AP987,BaseEqptCdF!$C$5:$R$161,16,FALSE)*$AC$3))</f>
        <v/>
      </c>
      <c r="AX987" s="3" t="str">
        <f>IF($L987="","",IF(SUM($AJ987:AK987)=0,$AE987,VLOOKUP($AP987,BaseEqptCdF!$C$5:$R$161,16,FALSE)*$AC$3))</f>
        <v/>
      </c>
      <c r="AY987" s="3" t="str">
        <f>IF($L987="","",IF(SUM($AJ987:AL987)=0,$AE987,VLOOKUP($AP987,BaseEqptCdF!$C$5:$R$161,16,FALSE)*$AC$3))</f>
        <v/>
      </c>
      <c r="AZ987" s="3" t="str">
        <f>IF($L987="","",IF(SUM($AJ987:AM987)=0,$AE987,VLOOKUP($AP987,BaseEqptCdF!$C$5:$R$161,16,FALSE)*$AC$3))</f>
        <v/>
      </c>
      <c r="BA987" s="3" t="str">
        <f>IF($L987="","",IF(SUM($AJ987:AN987)=0,$AE987,VLOOKUP($AP987,BaseEqptCdF!$C$5:$R$161,16,FALSE)*$AC$3))</f>
        <v/>
      </c>
      <c r="BB987" s="2">
        <f t="shared" si="126"/>
        <v>0</v>
      </c>
      <c r="BC987" s="3" t="str">
        <f>IF($L987="","",IF(SUM($AJ987:AJ987)=0,$AF987,IF(LEFT(VLOOKUP($AP987,BaseEqptCdF!$C$5:$E$161,3,FALSE),2)="SD",0,IF(LEFT(VLOOKUP($AP987,BaseEqptCdF!$C$5:$E$161,3,FALSE),2)="SB",1*52,VLOOKUP($AP987,BaseEqptCdF!$C$5:$S$161,12,FALSE)*0.2*300))))</f>
        <v/>
      </c>
      <c r="BD987" s="3" t="str">
        <f>IF($L987="","",IF(SUM($AJ987:AK987)=0,$AF987,IF(LEFT(VLOOKUP($AP987,BaseEqptCdF!$C$5:$E$161,3,FALSE),2)="SD",0,IF(LEFT(VLOOKUP($AP987,BaseEqptCdF!$C$5:$E$161,3,FALSE),2)="SB",1*52,VLOOKUP($AP987,BaseEqptCdF!$C$5:$S$161,12,FALSE)*0.2*300))))</f>
        <v/>
      </c>
      <c r="BE987" s="3" t="str">
        <f>IF($L987="","",IF(SUM($AJ987:AL987)=0,$AF987,IF(LEFT(VLOOKUP($AP987,BaseEqptCdF!$C$5:$E$161,3,FALSE),2)="SD",0,IF(LEFT(VLOOKUP($AP987,BaseEqptCdF!$C$5:$E$161,3,FALSE),2)="SB",1*52,VLOOKUP($AP987,BaseEqptCdF!$C$5:$S$161,12,FALSE)*0.2*300))))</f>
        <v/>
      </c>
      <c r="BF987" s="3" t="str">
        <f>IF($L987="","",IF(SUM($AJ987:AM987)=0,$AF987,IF(LEFT(VLOOKUP($AP987,BaseEqptCdF!$C$5:$E$161,3,FALSE),2)="SD",0,IF(LEFT(VLOOKUP($AP987,BaseEqptCdF!$C$5:$E$161,3,FALSE),2)="SB",1*52,VLOOKUP($AP987,BaseEqptCdF!$C$5:$S$161,12,FALSE)*0.2*300))))</f>
        <v/>
      </c>
      <c r="BG987" s="3" t="str">
        <f>IF($L987="","",IF(SUM($AJ987:AN987)=0,$AF987,IF(LEFT(VLOOKUP($AP987,BaseEqptCdF!$C$5:$E$161,3,FALSE),2)="SD",0,IF(LEFT(VLOOKUP($AP987,BaseEqptCdF!$C$5:$E$161,3,FALSE),2)="SB",1*52,VLOOKUP($AP987,BaseEqptCdF!$C$5:$S$161,12,FALSE)*0.2*300))))</f>
        <v/>
      </c>
      <c r="BH987" s="2">
        <f t="shared" si="127"/>
        <v>0</v>
      </c>
    </row>
    <row r="988" spans="1:60" x14ac:dyDescent="0.25">
      <c r="A988" s="296" t="str">
        <f t="array" ref="A988">IF($C988="","",INDEX(Prog!$B$8:$D$300,MATCH($C988,nivo1,0),1))</f>
        <v/>
      </c>
      <c r="B988" s="296" t="str">
        <f t="array" ref="B988">IF($C988="","",INDEX(Prog!$B$8:$D$300,MATCH($C988,nivo1,0),2))</f>
        <v/>
      </c>
      <c r="C988" s="273"/>
      <c r="D988" s="267"/>
      <c r="E988" s="273"/>
      <c r="F988" s="273"/>
      <c r="G988" s="273"/>
      <c r="H988" s="273"/>
      <c r="I988" s="273"/>
      <c r="J988" s="273"/>
      <c r="K988" s="274"/>
      <c r="L988" s="273"/>
      <c r="M988" s="273"/>
      <c r="N988" s="273"/>
      <c r="O988" s="275"/>
      <c r="P988" s="273"/>
      <c r="Q988" s="273"/>
      <c r="R988" s="273"/>
      <c r="S988" s="273"/>
      <c r="T988" s="276"/>
      <c r="U988" s="276"/>
      <c r="V988" s="276"/>
      <c r="W988" s="276"/>
      <c r="X988" s="277"/>
      <c r="Y988" s="278"/>
      <c r="AA988" s="8" t="str">
        <f>IF($L988="","",VLOOKUP($L988,BaseEqptCdF!$C$5:$E$161,2,FALSE))</f>
        <v/>
      </c>
      <c r="AB988" s="8" t="str">
        <f>IF($L988="","",VLOOKUP($L988,BaseEqptCdF!$C$5:$E$161,3,FALSE))</f>
        <v/>
      </c>
      <c r="AC988" s="7" t="str">
        <f>IF($L988="","",VLOOKUP($L988,BaseEqptCdF!$C$5:$I$161,6,FALSE))</f>
        <v/>
      </c>
      <c r="AD988" s="7" t="str">
        <f>IF($L988="","",VLOOKUP($L988,BaseEqptCdF!$C$5:$I$161,7,FALSE))</f>
        <v/>
      </c>
      <c r="AE988" s="3" t="str">
        <f>IF($L988="","",VLOOKUP($L988,BaseEqptCdF!$C$5:$R$161,16,FALSE)*$AC$3)</f>
        <v/>
      </c>
      <c r="AF988" s="3" t="str">
        <f>IF($L988="","",IF(LEFT($AB988,2)="SD",0,IF(LEFT($AB988,2)="SB",1*52,IF($N988=Prog!$P$17,VLOOKUP($L988,BaseEqptCdF!$C$5:$P$161,14,FALSE)*1*300,VLOOKUP($L988,BaseEqptCdF!$C$5:$P$161,12,FALSE)*0.2*300))))</f>
        <v/>
      </c>
      <c r="AG988" s="6" t="str">
        <f t="shared" si="128"/>
        <v/>
      </c>
      <c r="AH988" s="6">
        <f>IF($U988=Prog!$S$18,YEAR($X988),"")</f>
        <v>1900</v>
      </c>
      <c r="AI988" s="5" t="str">
        <f>IF(OR($AG988="",$U988=Prog!$S$18),"",IF(OR($U988=Prog!$S$17,$U988=Prog!$S$16),YEAR($X988),IF($AG988="ND","ND",$AI$8+$O988)))</f>
        <v/>
      </c>
      <c r="AJ988" s="3" t="str">
        <f t="shared" si="123"/>
        <v/>
      </c>
      <c r="AK988" s="3" t="str">
        <f t="shared" si="122"/>
        <v/>
      </c>
      <c r="AL988" s="3" t="str">
        <f t="shared" si="122"/>
        <v/>
      </c>
      <c r="AM988" s="3" t="str">
        <f t="shared" si="122"/>
        <v/>
      </c>
      <c r="AN988" s="3" t="str">
        <f t="shared" si="122"/>
        <v/>
      </c>
      <c r="AO988" s="2">
        <f t="shared" si="124"/>
        <v>0</v>
      </c>
      <c r="AP988" s="4"/>
      <c r="AQ988" s="3">
        <f>IF(AJ988=1,VLOOKUP($AP988,BaseEqptCdF!$C$5:$R$161,16,FALSE),0)</f>
        <v>0</v>
      </c>
      <c r="AR988" s="3">
        <f>IF(AK988=1,VLOOKUP($AP988,BaseEqptCdF!$C$5:$R$161,16,FALSE),0)</f>
        <v>0</v>
      </c>
      <c r="AS988" s="3">
        <f>IF(AL988=1,VLOOKUP($AP988,BaseEqptCdF!$C$5:$R$161,16,FALSE),0)</f>
        <v>0</v>
      </c>
      <c r="AT988" s="3">
        <f>IF(AM988=1,VLOOKUP($AP988,BaseEqptCdF!$C$5:$R$161,16,FALSE),0)</f>
        <v>0</v>
      </c>
      <c r="AU988" s="3">
        <f>IF(AN988=1,VLOOKUP($AP988,BaseEqptCdF!$C$5:$R$161,16,FALSE),0)</f>
        <v>0</v>
      </c>
      <c r="AV988" s="2">
        <f t="shared" si="125"/>
        <v>0</v>
      </c>
      <c r="AW988" s="3" t="str">
        <f>IF($L988="","",IF(SUM($AJ988:AJ988)=0,$AE988,VLOOKUP($AP988,BaseEqptCdF!$C$5:$R$161,16,FALSE)*$AC$3))</f>
        <v/>
      </c>
      <c r="AX988" s="3" t="str">
        <f>IF($L988="","",IF(SUM($AJ988:AK988)=0,$AE988,VLOOKUP($AP988,BaseEqptCdF!$C$5:$R$161,16,FALSE)*$AC$3))</f>
        <v/>
      </c>
      <c r="AY988" s="3" t="str">
        <f>IF($L988="","",IF(SUM($AJ988:AL988)=0,$AE988,VLOOKUP($AP988,BaseEqptCdF!$C$5:$R$161,16,FALSE)*$AC$3))</f>
        <v/>
      </c>
      <c r="AZ988" s="3" t="str">
        <f>IF($L988="","",IF(SUM($AJ988:AM988)=0,$AE988,VLOOKUP($AP988,BaseEqptCdF!$C$5:$R$161,16,FALSE)*$AC$3))</f>
        <v/>
      </c>
      <c r="BA988" s="3" t="str">
        <f>IF($L988="","",IF(SUM($AJ988:AN988)=0,$AE988,VLOOKUP($AP988,BaseEqptCdF!$C$5:$R$161,16,FALSE)*$AC$3))</f>
        <v/>
      </c>
      <c r="BB988" s="2">
        <f t="shared" si="126"/>
        <v>0</v>
      </c>
      <c r="BC988" s="3" t="str">
        <f>IF($L988="","",IF(SUM($AJ988:AJ988)=0,$AF988,IF(LEFT(VLOOKUP($AP988,BaseEqptCdF!$C$5:$E$161,3,FALSE),2)="SD",0,IF(LEFT(VLOOKUP($AP988,BaseEqptCdF!$C$5:$E$161,3,FALSE),2)="SB",1*52,VLOOKUP($AP988,BaseEqptCdF!$C$5:$S$161,12,FALSE)*0.2*300))))</f>
        <v/>
      </c>
      <c r="BD988" s="3" t="str">
        <f>IF($L988="","",IF(SUM($AJ988:AK988)=0,$AF988,IF(LEFT(VLOOKUP($AP988,BaseEqptCdF!$C$5:$E$161,3,FALSE),2)="SD",0,IF(LEFT(VLOOKUP($AP988,BaseEqptCdF!$C$5:$E$161,3,FALSE),2)="SB",1*52,VLOOKUP($AP988,BaseEqptCdF!$C$5:$S$161,12,FALSE)*0.2*300))))</f>
        <v/>
      </c>
      <c r="BE988" s="3" t="str">
        <f>IF($L988="","",IF(SUM($AJ988:AL988)=0,$AF988,IF(LEFT(VLOOKUP($AP988,BaseEqptCdF!$C$5:$E$161,3,FALSE),2)="SD",0,IF(LEFT(VLOOKUP($AP988,BaseEqptCdF!$C$5:$E$161,3,FALSE),2)="SB",1*52,VLOOKUP($AP988,BaseEqptCdF!$C$5:$S$161,12,FALSE)*0.2*300))))</f>
        <v/>
      </c>
      <c r="BF988" s="3" t="str">
        <f>IF($L988="","",IF(SUM($AJ988:AM988)=0,$AF988,IF(LEFT(VLOOKUP($AP988,BaseEqptCdF!$C$5:$E$161,3,FALSE),2)="SD",0,IF(LEFT(VLOOKUP($AP988,BaseEqptCdF!$C$5:$E$161,3,FALSE),2)="SB",1*52,VLOOKUP($AP988,BaseEqptCdF!$C$5:$S$161,12,FALSE)*0.2*300))))</f>
        <v/>
      </c>
      <c r="BG988" s="3" t="str">
        <f>IF($L988="","",IF(SUM($AJ988:AN988)=0,$AF988,IF(LEFT(VLOOKUP($AP988,BaseEqptCdF!$C$5:$E$161,3,FALSE),2)="SD",0,IF(LEFT(VLOOKUP($AP988,BaseEqptCdF!$C$5:$E$161,3,FALSE),2)="SB",1*52,VLOOKUP($AP988,BaseEqptCdF!$C$5:$S$161,12,FALSE)*0.2*300))))</f>
        <v/>
      </c>
      <c r="BH988" s="2">
        <f t="shared" si="127"/>
        <v>0</v>
      </c>
    </row>
    <row r="989" spans="1:60" x14ac:dyDescent="0.25">
      <c r="A989" s="296" t="str">
        <f t="array" ref="A989">IF($C989="","",INDEX(Prog!$B$8:$D$300,MATCH($C989,nivo1,0),1))</f>
        <v/>
      </c>
      <c r="B989" s="296" t="str">
        <f t="array" ref="B989">IF($C989="","",INDEX(Prog!$B$8:$D$300,MATCH($C989,nivo1,0),2))</f>
        <v/>
      </c>
      <c r="C989" s="273"/>
      <c r="D989" s="267"/>
      <c r="E989" s="273"/>
      <c r="F989" s="273"/>
      <c r="G989" s="273"/>
      <c r="H989" s="273"/>
      <c r="I989" s="273"/>
      <c r="J989" s="273"/>
      <c r="K989" s="274"/>
      <c r="L989" s="273"/>
      <c r="M989" s="273"/>
      <c r="N989" s="273"/>
      <c r="O989" s="275"/>
      <c r="P989" s="273"/>
      <c r="Q989" s="273"/>
      <c r="R989" s="273"/>
      <c r="S989" s="273"/>
      <c r="T989" s="276"/>
      <c r="U989" s="276"/>
      <c r="V989" s="276"/>
      <c r="W989" s="276"/>
      <c r="X989" s="277"/>
      <c r="Y989" s="278"/>
      <c r="AA989" s="8" t="str">
        <f>IF($L989="","",VLOOKUP($L989,BaseEqptCdF!$C$5:$E$161,2,FALSE))</f>
        <v/>
      </c>
      <c r="AB989" s="8" t="str">
        <f>IF($L989="","",VLOOKUP($L989,BaseEqptCdF!$C$5:$E$161,3,FALSE))</f>
        <v/>
      </c>
      <c r="AC989" s="7" t="str">
        <f>IF($L989="","",VLOOKUP($L989,BaseEqptCdF!$C$5:$I$161,6,FALSE))</f>
        <v/>
      </c>
      <c r="AD989" s="7" t="str">
        <f>IF($L989="","",VLOOKUP($L989,BaseEqptCdF!$C$5:$I$161,7,FALSE))</f>
        <v/>
      </c>
      <c r="AE989" s="3" t="str">
        <f>IF($L989="","",VLOOKUP($L989,BaseEqptCdF!$C$5:$R$161,16,FALSE)*$AC$3)</f>
        <v/>
      </c>
      <c r="AF989" s="3" t="str">
        <f>IF($L989="","",IF(LEFT($AB989,2)="SD",0,IF(LEFT($AB989,2)="SB",1*52,IF($N989=Prog!$P$17,VLOOKUP($L989,BaseEqptCdF!$C$5:$P$161,14,FALSE)*1*300,VLOOKUP($L989,BaseEqptCdF!$C$5:$P$161,12,FALSE)*0.2*300))))</f>
        <v/>
      </c>
      <c r="AG989" s="6" t="str">
        <f t="shared" si="128"/>
        <v/>
      </c>
      <c r="AH989" s="6">
        <f>IF($U989=Prog!$S$18,YEAR($X989),"")</f>
        <v>1900</v>
      </c>
      <c r="AI989" s="5" t="str">
        <f>IF(OR($AG989="",$U989=Prog!$S$18),"",IF(OR($U989=Prog!$S$17,$U989=Prog!$S$16),YEAR($X989),IF($AG989="ND","ND",$AI$8+$O989)))</f>
        <v/>
      </c>
      <c r="AJ989" s="3" t="str">
        <f t="shared" si="123"/>
        <v/>
      </c>
      <c r="AK989" s="3" t="str">
        <f t="shared" si="122"/>
        <v/>
      </c>
      <c r="AL989" s="3" t="str">
        <f t="shared" si="122"/>
        <v/>
      </c>
      <c r="AM989" s="3" t="str">
        <f t="shared" si="122"/>
        <v/>
      </c>
      <c r="AN989" s="3" t="str">
        <f t="shared" si="122"/>
        <v/>
      </c>
      <c r="AO989" s="2">
        <f t="shared" si="124"/>
        <v>0</v>
      </c>
      <c r="AP989" s="4"/>
      <c r="AQ989" s="3">
        <f>IF(AJ989=1,VLOOKUP($AP989,BaseEqptCdF!$C$5:$R$161,16,FALSE),0)</f>
        <v>0</v>
      </c>
      <c r="AR989" s="3">
        <f>IF(AK989=1,VLOOKUP($AP989,BaseEqptCdF!$C$5:$R$161,16,FALSE),0)</f>
        <v>0</v>
      </c>
      <c r="AS989" s="3">
        <f>IF(AL989=1,VLOOKUP($AP989,BaseEqptCdF!$C$5:$R$161,16,FALSE),0)</f>
        <v>0</v>
      </c>
      <c r="AT989" s="3">
        <f>IF(AM989=1,VLOOKUP($AP989,BaseEqptCdF!$C$5:$R$161,16,FALSE),0)</f>
        <v>0</v>
      </c>
      <c r="AU989" s="3">
        <f>IF(AN989=1,VLOOKUP($AP989,BaseEqptCdF!$C$5:$R$161,16,FALSE),0)</f>
        <v>0</v>
      </c>
      <c r="AV989" s="2">
        <f t="shared" si="125"/>
        <v>0</v>
      </c>
      <c r="AW989" s="3" t="str">
        <f>IF($L989="","",IF(SUM($AJ989:AJ989)=0,$AE989,VLOOKUP($AP989,BaseEqptCdF!$C$5:$R$161,16,FALSE)*$AC$3))</f>
        <v/>
      </c>
      <c r="AX989" s="3" t="str">
        <f>IF($L989="","",IF(SUM($AJ989:AK989)=0,$AE989,VLOOKUP($AP989,BaseEqptCdF!$C$5:$R$161,16,FALSE)*$AC$3))</f>
        <v/>
      </c>
      <c r="AY989" s="3" t="str">
        <f>IF($L989="","",IF(SUM($AJ989:AL989)=0,$AE989,VLOOKUP($AP989,BaseEqptCdF!$C$5:$R$161,16,FALSE)*$AC$3))</f>
        <v/>
      </c>
      <c r="AZ989" s="3" t="str">
        <f>IF($L989="","",IF(SUM($AJ989:AM989)=0,$AE989,VLOOKUP($AP989,BaseEqptCdF!$C$5:$R$161,16,FALSE)*$AC$3))</f>
        <v/>
      </c>
      <c r="BA989" s="3" t="str">
        <f>IF($L989="","",IF(SUM($AJ989:AN989)=0,$AE989,VLOOKUP($AP989,BaseEqptCdF!$C$5:$R$161,16,FALSE)*$AC$3))</f>
        <v/>
      </c>
      <c r="BB989" s="2">
        <f t="shared" si="126"/>
        <v>0</v>
      </c>
      <c r="BC989" s="3" t="str">
        <f>IF($L989="","",IF(SUM($AJ989:AJ989)=0,$AF989,IF(LEFT(VLOOKUP($AP989,BaseEqptCdF!$C$5:$E$161,3,FALSE),2)="SD",0,IF(LEFT(VLOOKUP($AP989,BaseEqptCdF!$C$5:$E$161,3,FALSE),2)="SB",1*52,VLOOKUP($AP989,BaseEqptCdF!$C$5:$S$161,12,FALSE)*0.2*300))))</f>
        <v/>
      </c>
      <c r="BD989" s="3" t="str">
        <f>IF($L989="","",IF(SUM($AJ989:AK989)=0,$AF989,IF(LEFT(VLOOKUP($AP989,BaseEqptCdF!$C$5:$E$161,3,FALSE),2)="SD",0,IF(LEFT(VLOOKUP($AP989,BaseEqptCdF!$C$5:$E$161,3,FALSE),2)="SB",1*52,VLOOKUP($AP989,BaseEqptCdF!$C$5:$S$161,12,FALSE)*0.2*300))))</f>
        <v/>
      </c>
      <c r="BE989" s="3" t="str">
        <f>IF($L989="","",IF(SUM($AJ989:AL989)=0,$AF989,IF(LEFT(VLOOKUP($AP989,BaseEqptCdF!$C$5:$E$161,3,FALSE),2)="SD",0,IF(LEFT(VLOOKUP($AP989,BaseEqptCdF!$C$5:$E$161,3,FALSE),2)="SB",1*52,VLOOKUP($AP989,BaseEqptCdF!$C$5:$S$161,12,FALSE)*0.2*300))))</f>
        <v/>
      </c>
      <c r="BF989" s="3" t="str">
        <f>IF($L989="","",IF(SUM($AJ989:AM989)=0,$AF989,IF(LEFT(VLOOKUP($AP989,BaseEqptCdF!$C$5:$E$161,3,FALSE),2)="SD",0,IF(LEFT(VLOOKUP($AP989,BaseEqptCdF!$C$5:$E$161,3,FALSE),2)="SB",1*52,VLOOKUP($AP989,BaseEqptCdF!$C$5:$S$161,12,FALSE)*0.2*300))))</f>
        <v/>
      </c>
      <c r="BG989" s="3" t="str">
        <f>IF($L989="","",IF(SUM($AJ989:AN989)=0,$AF989,IF(LEFT(VLOOKUP($AP989,BaseEqptCdF!$C$5:$E$161,3,FALSE),2)="SD",0,IF(LEFT(VLOOKUP($AP989,BaseEqptCdF!$C$5:$E$161,3,FALSE),2)="SB",1*52,VLOOKUP($AP989,BaseEqptCdF!$C$5:$S$161,12,FALSE)*0.2*300))))</f>
        <v/>
      </c>
      <c r="BH989" s="2">
        <f t="shared" si="127"/>
        <v>0</v>
      </c>
    </row>
    <row r="990" spans="1:60" x14ac:dyDescent="0.25">
      <c r="A990" s="296" t="str">
        <f t="array" ref="A990">IF($C990="","",INDEX(Prog!$B$8:$D$300,MATCH($C990,nivo1,0),1))</f>
        <v/>
      </c>
      <c r="B990" s="296" t="str">
        <f t="array" ref="B990">IF($C990="","",INDEX(Prog!$B$8:$D$300,MATCH($C990,nivo1,0),2))</f>
        <v/>
      </c>
      <c r="C990" s="273"/>
      <c r="D990" s="267"/>
      <c r="E990" s="273"/>
      <c r="F990" s="273"/>
      <c r="G990" s="273"/>
      <c r="H990" s="273"/>
      <c r="I990" s="273"/>
      <c r="J990" s="273"/>
      <c r="K990" s="274"/>
      <c r="L990" s="273"/>
      <c r="M990" s="273"/>
      <c r="N990" s="273"/>
      <c r="O990" s="275"/>
      <c r="P990" s="273"/>
      <c r="Q990" s="273"/>
      <c r="R990" s="273"/>
      <c r="S990" s="273"/>
      <c r="T990" s="276"/>
      <c r="U990" s="276"/>
      <c r="V990" s="276"/>
      <c r="W990" s="276"/>
      <c r="X990" s="277"/>
      <c r="Y990" s="278"/>
      <c r="AA990" s="8" t="str">
        <f>IF($L990="","",VLOOKUP($L990,BaseEqptCdF!$C$5:$E$161,2,FALSE))</f>
        <v/>
      </c>
      <c r="AB990" s="8" t="str">
        <f>IF($L990="","",VLOOKUP($L990,BaseEqptCdF!$C$5:$E$161,3,FALSE))</f>
        <v/>
      </c>
      <c r="AC990" s="7" t="str">
        <f>IF($L990="","",VLOOKUP($L990,BaseEqptCdF!$C$5:$I$161,6,FALSE))</f>
        <v/>
      </c>
      <c r="AD990" s="7" t="str">
        <f>IF($L990="","",VLOOKUP($L990,BaseEqptCdF!$C$5:$I$161,7,FALSE))</f>
        <v/>
      </c>
      <c r="AE990" s="3" t="str">
        <f>IF($L990="","",VLOOKUP($L990,BaseEqptCdF!$C$5:$R$161,16,FALSE)*$AC$3)</f>
        <v/>
      </c>
      <c r="AF990" s="3" t="str">
        <f>IF($L990="","",IF(LEFT($AB990,2)="SD",0,IF(LEFT($AB990,2)="SB",1*52,IF($N990=Prog!$P$17,VLOOKUP($L990,BaseEqptCdF!$C$5:$P$161,14,FALSE)*1*300,VLOOKUP($L990,BaseEqptCdF!$C$5:$P$161,12,FALSE)*0.2*300))))</f>
        <v/>
      </c>
      <c r="AG990" s="6" t="str">
        <f t="shared" si="128"/>
        <v/>
      </c>
      <c r="AH990" s="6">
        <f>IF($U990=Prog!$S$18,YEAR($X990),"")</f>
        <v>1900</v>
      </c>
      <c r="AI990" s="5" t="str">
        <f>IF(OR($AG990="",$U990=Prog!$S$18),"",IF(OR($U990=Prog!$S$17,$U990=Prog!$S$16),YEAR($X990),IF($AG990="ND","ND",$AI$8+$O990)))</f>
        <v/>
      </c>
      <c r="AJ990" s="3" t="str">
        <f t="shared" si="123"/>
        <v/>
      </c>
      <c r="AK990" s="3" t="str">
        <f t="shared" si="122"/>
        <v/>
      </c>
      <c r="AL990" s="3" t="str">
        <f t="shared" si="122"/>
        <v/>
      </c>
      <c r="AM990" s="3" t="str">
        <f t="shared" si="122"/>
        <v/>
      </c>
      <c r="AN990" s="3" t="str">
        <f t="shared" si="122"/>
        <v/>
      </c>
      <c r="AO990" s="2">
        <f t="shared" si="124"/>
        <v>0</v>
      </c>
      <c r="AP990" s="4"/>
      <c r="AQ990" s="3">
        <f>IF(AJ990=1,VLOOKUP($AP990,BaseEqptCdF!$C$5:$R$161,16,FALSE),0)</f>
        <v>0</v>
      </c>
      <c r="AR990" s="3">
        <f>IF(AK990=1,VLOOKUP($AP990,BaseEqptCdF!$C$5:$R$161,16,FALSE),0)</f>
        <v>0</v>
      </c>
      <c r="AS990" s="3">
        <f>IF(AL990=1,VLOOKUP($AP990,BaseEqptCdF!$C$5:$R$161,16,FALSE),0)</f>
        <v>0</v>
      </c>
      <c r="AT990" s="3">
        <f>IF(AM990=1,VLOOKUP($AP990,BaseEqptCdF!$C$5:$R$161,16,FALSE),0)</f>
        <v>0</v>
      </c>
      <c r="AU990" s="3">
        <f>IF(AN990=1,VLOOKUP($AP990,BaseEqptCdF!$C$5:$R$161,16,FALSE),0)</f>
        <v>0</v>
      </c>
      <c r="AV990" s="2">
        <f t="shared" si="125"/>
        <v>0</v>
      </c>
      <c r="AW990" s="3" t="str">
        <f>IF($L990="","",IF(SUM($AJ990:AJ990)=0,$AE990,VLOOKUP($AP990,BaseEqptCdF!$C$5:$R$161,16,FALSE)*$AC$3))</f>
        <v/>
      </c>
      <c r="AX990" s="3" t="str">
        <f>IF($L990="","",IF(SUM($AJ990:AK990)=0,$AE990,VLOOKUP($AP990,BaseEqptCdF!$C$5:$R$161,16,FALSE)*$AC$3))</f>
        <v/>
      </c>
      <c r="AY990" s="3" t="str">
        <f>IF($L990="","",IF(SUM($AJ990:AL990)=0,$AE990,VLOOKUP($AP990,BaseEqptCdF!$C$5:$R$161,16,FALSE)*$AC$3))</f>
        <v/>
      </c>
      <c r="AZ990" s="3" t="str">
        <f>IF($L990="","",IF(SUM($AJ990:AM990)=0,$AE990,VLOOKUP($AP990,BaseEqptCdF!$C$5:$R$161,16,FALSE)*$AC$3))</f>
        <v/>
      </c>
      <c r="BA990" s="3" t="str">
        <f>IF($L990="","",IF(SUM($AJ990:AN990)=0,$AE990,VLOOKUP($AP990,BaseEqptCdF!$C$5:$R$161,16,FALSE)*$AC$3))</f>
        <v/>
      </c>
      <c r="BB990" s="2">
        <f t="shared" si="126"/>
        <v>0</v>
      </c>
      <c r="BC990" s="3" t="str">
        <f>IF($L990="","",IF(SUM($AJ990:AJ990)=0,$AF990,IF(LEFT(VLOOKUP($AP990,BaseEqptCdF!$C$5:$E$161,3,FALSE),2)="SD",0,IF(LEFT(VLOOKUP($AP990,BaseEqptCdF!$C$5:$E$161,3,FALSE),2)="SB",1*52,VLOOKUP($AP990,BaseEqptCdF!$C$5:$S$161,12,FALSE)*0.2*300))))</f>
        <v/>
      </c>
      <c r="BD990" s="3" t="str">
        <f>IF($L990="","",IF(SUM($AJ990:AK990)=0,$AF990,IF(LEFT(VLOOKUP($AP990,BaseEqptCdF!$C$5:$E$161,3,FALSE),2)="SD",0,IF(LEFT(VLOOKUP($AP990,BaseEqptCdF!$C$5:$E$161,3,FALSE),2)="SB",1*52,VLOOKUP($AP990,BaseEqptCdF!$C$5:$S$161,12,FALSE)*0.2*300))))</f>
        <v/>
      </c>
      <c r="BE990" s="3" t="str">
        <f>IF($L990="","",IF(SUM($AJ990:AL990)=0,$AF990,IF(LEFT(VLOOKUP($AP990,BaseEqptCdF!$C$5:$E$161,3,FALSE),2)="SD",0,IF(LEFT(VLOOKUP($AP990,BaseEqptCdF!$C$5:$E$161,3,FALSE),2)="SB",1*52,VLOOKUP($AP990,BaseEqptCdF!$C$5:$S$161,12,FALSE)*0.2*300))))</f>
        <v/>
      </c>
      <c r="BF990" s="3" t="str">
        <f>IF($L990="","",IF(SUM($AJ990:AM990)=0,$AF990,IF(LEFT(VLOOKUP($AP990,BaseEqptCdF!$C$5:$E$161,3,FALSE),2)="SD",0,IF(LEFT(VLOOKUP($AP990,BaseEqptCdF!$C$5:$E$161,3,FALSE),2)="SB",1*52,VLOOKUP($AP990,BaseEqptCdF!$C$5:$S$161,12,FALSE)*0.2*300))))</f>
        <v/>
      </c>
      <c r="BG990" s="3" t="str">
        <f>IF($L990="","",IF(SUM($AJ990:AN990)=0,$AF990,IF(LEFT(VLOOKUP($AP990,BaseEqptCdF!$C$5:$E$161,3,FALSE),2)="SD",0,IF(LEFT(VLOOKUP($AP990,BaseEqptCdF!$C$5:$E$161,3,FALSE),2)="SB",1*52,VLOOKUP($AP990,BaseEqptCdF!$C$5:$S$161,12,FALSE)*0.2*300))))</f>
        <v/>
      </c>
      <c r="BH990" s="2">
        <f t="shared" si="127"/>
        <v>0</v>
      </c>
    </row>
    <row r="991" spans="1:60" x14ac:dyDescent="0.25">
      <c r="A991" s="296" t="str">
        <f t="array" ref="A991">IF($C991="","",INDEX(Prog!$B$8:$D$300,MATCH($C991,nivo1,0),1))</f>
        <v/>
      </c>
      <c r="B991" s="296" t="str">
        <f t="array" ref="B991">IF($C991="","",INDEX(Prog!$B$8:$D$300,MATCH($C991,nivo1,0),2))</f>
        <v/>
      </c>
      <c r="C991" s="273"/>
      <c r="D991" s="267"/>
      <c r="E991" s="273"/>
      <c r="F991" s="273"/>
      <c r="G991" s="273"/>
      <c r="H991" s="273"/>
      <c r="I991" s="273"/>
      <c r="J991" s="273"/>
      <c r="K991" s="274"/>
      <c r="L991" s="273"/>
      <c r="M991" s="273"/>
      <c r="N991" s="273"/>
      <c r="O991" s="275"/>
      <c r="P991" s="273"/>
      <c r="Q991" s="273"/>
      <c r="R991" s="273"/>
      <c r="S991" s="273"/>
      <c r="T991" s="276"/>
      <c r="U991" s="276"/>
      <c r="V991" s="276"/>
      <c r="W991" s="276"/>
      <c r="X991" s="277"/>
      <c r="Y991" s="278"/>
      <c r="AA991" s="8" t="str">
        <f>IF($L991="","",VLOOKUP($L991,BaseEqptCdF!$C$5:$E$161,2,FALSE))</f>
        <v/>
      </c>
      <c r="AB991" s="8" t="str">
        <f>IF($L991="","",VLOOKUP($L991,BaseEqptCdF!$C$5:$E$161,3,FALSE))</f>
        <v/>
      </c>
      <c r="AC991" s="7" t="str">
        <f>IF($L991="","",VLOOKUP($L991,BaseEqptCdF!$C$5:$I$161,6,FALSE))</f>
        <v/>
      </c>
      <c r="AD991" s="7" t="str">
        <f>IF($L991="","",VLOOKUP($L991,BaseEqptCdF!$C$5:$I$161,7,FALSE))</f>
        <v/>
      </c>
      <c r="AE991" s="3" t="str">
        <f>IF($L991="","",VLOOKUP($L991,BaseEqptCdF!$C$5:$R$161,16,FALSE)*$AC$3)</f>
        <v/>
      </c>
      <c r="AF991" s="3" t="str">
        <f>IF($L991="","",IF(LEFT($AB991,2)="SD",0,IF(LEFT($AB991,2)="SB",1*52,IF($N991=Prog!$P$17,VLOOKUP($L991,BaseEqptCdF!$C$5:$P$161,14,FALSE)*1*300,VLOOKUP($L991,BaseEqptCdF!$C$5:$P$161,12,FALSE)*0.2*300))))</f>
        <v/>
      </c>
      <c r="AG991" s="6" t="str">
        <f t="shared" si="128"/>
        <v/>
      </c>
      <c r="AH991" s="6">
        <f>IF($U991=Prog!$S$18,YEAR($X991),"")</f>
        <v>1900</v>
      </c>
      <c r="AI991" s="5" t="str">
        <f>IF(OR($AG991="",$U991=Prog!$S$18),"",IF(OR($U991=Prog!$S$17,$U991=Prog!$S$16),YEAR($X991),IF($AG991="ND","ND",$AI$8+$O991)))</f>
        <v/>
      </c>
      <c r="AJ991" s="3" t="str">
        <f t="shared" si="123"/>
        <v/>
      </c>
      <c r="AK991" s="3" t="str">
        <f t="shared" si="122"/>
        <v/>
      </c>
      <c r="AL991" s="3" t="str">
        <f t="shared" si="122"/>
        <v/>
      </c>
      <c r="AM991" s="3" t="str">
        <f t="shared" si="122"/>
        <v/>
      </c>
      <c r="AN991" s="3" t="str">
        <f t="shared" si="122"/>
        <v/>
      </c>
      <c r="AO991" s="2">
        <f t="shared" si="124"/>
        <v>0</v>
      </c>
      <c r="AP991" s="4"/>
      <c r="AQ991" s="3">
        <f>IF(AJ991=1,VLOOKUP($AP991,BaseEqptCdF!$C$5:$R$161,16,FALSE),0)</f>
        <v>0</v>
      </c>
      <c r="AR991" s="3">
        <f>IF(AK991=1,VLOOKUP($AP991,BaseEqptCdF!$C$5:$R$161,16,FALSE),0)</f>
        <v>0</v>
      </c>
      <c r="AS991" s="3">
        <f>IF(AL991=1,VLOOKUP($AP991,BaseEqptCdF!$C$5:$R$161,16,FALSE),0)</f>
        <v>0</v>
      </c>
      <c r="AT991" s="3">
        <f>IF(AM991=1,VLOOKUP($AP991,BaseEqptCdF!$C$5:$R$161,16,FALSE),0)</f>
        <v>0</v>
      </c>
      <c r="AU991" s="3">
        <f>IF(AN991=1,VLOOKUP($AP991,BaseEqptCdF!$C$5:$R$161,16,FALSE),0)</f>
        <v>0</v>
      </c>
      <c r="AV991" s="2">
        <f t="shared" si="125"/>
        <v>0</v>
      </c>
      <c r="AW991" s="3" t="str">
        <f>IF($L991="","",IF(SUM($AJ991:AJ991)=0,$AE991,VLOOKUP($AP991,BaseEqptCdF!$C$5:$R$161,16,FALSE)*$AC$3))</f>
        <v/>
      </c>
      <c r="AX991" s="3" t="str">
        <f>IF($L991="","",IF(SUM($AJ991:AK991)=0,$AE991,VLOOKUP($AP991,BaseEqptCdF!$C$5:$R$161,16,FALSE)*$AC$3))</f>
        <v/>
      </c>
      <c r="AY991" s="3" t="str">
        <f>IF($L991="","",IF(SUM($AJ991:AL991)=0,$AE991,VLOOKUP($AP991,BaseEqptCdF!$C$5:$R$161,16,FALSE)*$AC$3))</f>
        <v/>
      </c>
      <c r="AZ991" s="3" t="str">
        <f>IF($L991="","",IF(SUM($AJ991:AM991)=0,$AE991,VLOOKUP($AP991,BaseEqptCdF!$C$5:$R$161,16,FALSE)*$AC$3))</f>
        <v/>
      </c>
      <c r="BA991" s="3" t="str">
        <f>IF($L991="","",IF(SUM($AJ991:AN991)=0,$AE991,VLOOKUP($AP991,BaseEqptCdF!$C$5:$R$161,16,FALSE)*$AC$3))</f>
        <v/>
      </c>
      <c r="BB991" s="2">
        <f t="shared" si="126"/>
        <v>0</v>
      </c>
      <c r="BC991" s="3" t="str">
        <f>IF($L991="","",IF(SUM($AJ991:AJ991)=0,$AF991,IF(LEFT(VLOOKUP($AP991,BaseEqptCdF!$C$5:$E$161,3,FALSE),2)="SD",0,IF(LEFT(VLOOKUP($AP991,BaseEqptCdF!$C$5:$E$161,3,FALSE),2)="SB",1*52,VLOOKUP($AP991,BaseEqptCdF!$C$5:$S$161,12,FALSE)*0.2*300))))</f>
        <v/>
      </c>
      <c r="BD991" s="3" t="str">
        <f>IF($L991="","",IF(SUM($AJ991:AK991)=0,$AF991,IF(LEFT(VLOOKUP($AP991,BaseEqptCdF!$C$5:$E$161,3,FALSE),2)="SD",0,IF(LEFT(VLOOKUP($AP991,BaseEqptCdF!$C$5:$E$161,3,FALSE),2)="SB",1*52,VLOOKUP($AP991,BaseEqptCdF!$C$5:$S$161,12,FALSE)*0.2*300))))</f>
        <v/>
      </c>
      <c r="BE991" s="3" t="str">
        <f>IF($L991="","",IF(SUM($AJ991:AL991)=0,$AF991,IF(LEFT(VLOOKUP($AP991,BaseEqptCdF!$C$5:$E$161,3,FALSE),2)="SD",0,IF(LEFT(VLOOKUP($AP991,BaseEqptCdF!$C$5:$E$161,3,FALSE),2)="SB",1*52,VLOOKUP($AP991,BaseEqptCdF!$C$5:$S$161,12,FALSE)*0.2*300))))</f>
        <v/>
      </c>
      <c r="BF991" s="3" t="str">
        <f>IF($L991="","",IF(SUM($AJ991:AM991)=0,$AF991,IF(LEFT(VLOOKUP($AP991,BaseEqptCdF!$C$5:$E$161,3,FALSE),2)="SD",0,IF(LEFT(VLOOKUP($AP991,BaseEqptCdF!$C$5:$E$161,3,FALSE),2)="SB",1*52,VLOOKUP($AP991,BaseEqptCdF!$C$5:$S$161,12,FALSE)*0.2*300))))</f>
        <v/>
      </c>
      <c r="BG991" s="3" t="str">
        <f>IF($L991="","",IF(SUM($AJ991:AN991)=0,$AF991,IF(LEFT(VLOOKUP($AP991,BaseEqptCdF!$C$5:$E$161,3,FALSE),2)="SD",0,IF(LEFT(VLOOKUP($AP991,BaseEqptCdF!$C$5:$E$161,3,FALSE),2)="SB",1*52,VLOOKUP($AP991,BaseEqptCdF!$C$5:$S$161,12,FALSE)*0.2*300))))</f>
        <v/>
      </c>
      <c r="BH991" s="2">
        <f t="shared" si="127"/>
        <v>0</v>
      </c>
    </row>
    <row r="992" spans="1:60" x14ac:dyDescent="0.25">
      <c r="A992" s="296" t="str">
        <f t="array" ref="A992">IF($C992="","",INDEX(Prog!$B$8:$D$300,MATCH($C992,nivo1,0),1))</f>
        <v/>
      </c>
      <c r="B992" s="296" t="str">
        <f t="array" ref="B992">IF($C992="","",INDEX(Prog!$B$8:$D$300,MATCH($C992,nivo1,0),2))</f>
        <v/>
      </c>
      <c r="C992" s="273"/>
      <c r="D992" s="267"/>
      <c r="E992" s="273"/>
      <c r="F992" s="273"/>
      <c r="G992" s="273"/>
      <c r="H992" s="273"/>
      <c r="I992" s="273"/>
      <c r="J992" s="273"/>
      <c r="K992" s="274"/>
      <c r="L992" s="273"/>
      <c r="M992" s="273"/>
      <c r="N992" s="273"/>
      <c r="O992" s="275"/>
      <c r="P992" s="273"/>
      <c r="Q992" s="273"/>
      <c r="R992" s="273"/>
      <c r="S992" s="273"/>
      <c r="T992" s="276"/>
      <c r="U992" s="276"/>
      <c r="V992" s="276"/>
      <c r="W992" s="276"/>
      <c r="X992" s="277"/>
      <c r="Y992" s="278"/>
      <c r="AA992" s="8" t="str">
        <f>IF($L992="","",VLOOKUP($L992,BaseEqptCdF!$C$5:$E$161,2,FALSE))</f>
        <v/>
      </c>
      <c r="AB992" s="8" t="str">
        <f>IF($L992="","",VLOOKUP($L992,BaseEqptCdF!$C$5:$E$161,3,FALSE))</f>
        <v/>
      </c>
      <c r="AC992" s="7" t="str">
        <f>IF($L992="","",VLOOKUP($L992,BaseEqptCdF!$C$5:$I$161,6,FALSE))</f>
        <v/>
      </c>
      <c r="AD992" s="7" t="str">
        <f>IF($L992="","",VLOOKUP($L992,BaseEqptCdF!$C$5:$I$161,7,FALSE))</f>
        <v/>
      </c>
      <c r="AE992" s="3" t="str">
        <f>IF($L992="","",VLOOKUP($L992,BaseEqptCdF!$C$5:$R$161,16,FALSE)*$AC$3)</f>
        <v/>
      </c>
      <c r="AF992" s="3" t="str">
        <f>IF($L992="","",IF(LEFT($AB992,2)="SD",0,IF(LEFT($AB992,2)="SB",1*52,IF($N992=Prog!$P$17,VLOOKUP($L992,BaseEqptCdF!$C$5:$P$161,14,FALSE)*1*300,VLOOKUP($L992,BaseEqptCdF!$C$5:$P$161,12,FALSE)*0.2*300))))</f>
        <v/>
      </c>
      <c r="AG992" s="6" t="str">
        <f t="shared" si="128"/>
        <v/>
      </c>
      <c r="AH992" s="6">
        <f>IF($U992=Prog!$S$18,YEAR($X992),"")</f>
        <v>1900</v>
      </c>
      <c r="AI992" s="5" t="str">
        <f>IF(OR($AG992="",$U992=Prog!$S$18),"",IF(OR($U992=Prog!$S$17,$U992=Prog!$S$16),YEAR($X992),IF($AG992="ND","ND",$AI$8+$O992)))</f>
        <v/>
      </c>
      <c r="AJ992" s="3" t="str">
        <f t="shared" si="123"/>
        <v/>
      </c>
      <c r="AK992" s="3" t="str">
        <f t="shared" si="122"/>
        <v/>
      </c>
      <c r="AL992" s="3" t="str">
        <f t="shared" si="122"/>
        <v/>
      </c>
      <c r="AM992" s="3" t="str">
        <f t="shared" si="122"/>
        <v/>
      </c>
      <c r="AN992" s="3" t="str">
        <f t="shared" si="122"/>
        <v/>
      </c>
      <c r="AO992" s="2">
        <f t="shared" si="124"/>
        <v>0</v>
      </c>
      <c r="AP992" s="4"/>
      <c r="AQ992" s="3">
        <f>IF(AJ992=1,VLOOKUP($AP992,BaseEqptCdF!$C$5:$R$161,16,FALSE),0)</f>
        <v>0</v>
      </c>
      <c r="AR992" s="3">
        <f>IF(AK992=1,VLOOKUP($AP992,BaseEqptCdF!$C$5:$R$161,16,FALSE),0)</f>
        <v>0</v>
      </c>
      <c r="AS992" s="3">
        <f>IF(AL992=1,VLOOKUP($AP992,BaseEqptCdF!$C$5:$R$161,16,FALSE),0)</f>
        <v>0</v>
      </c>
      <c r="AT992" s="3">
        <f>IF(AM992=1,VLOOKUP($AP992,BaseEqptCdF!$C$5:$R$161,16,FALSE),0)</f>
        <v>0</v>
      </c>
      <c r="AU992" s="3">
        <f>IF(AN992=1,VLOOKUP($AP992,BaseEqptCdF!$C$5:$R$161,16,FALSE),0)</f>
        <v>0</v>
      </c>
      <c r="AV992" s="2">
        <f t="shared" si="125"/>
        <v>0</v>
      </c>
      <c r="AW992" s="3" t="str">
        <f>IF($L992="","",IF(SUM($AJ992:AJ992)=0,$AE992,VLOOKUP($AP992,BaseEqptCdF!$C$5:$R$161,16,FALSE)*$AC$3))</f>
        <v/>
      </c>
      <c r="AX992" s="3" t="str">
        <f>IF($L992="","",IF(SUM($AJ992:AK992)=0,$AE992,VLOOKUP($AP992,BaseEqptCdF!$C$5:$R$161,16,FALSE)*$AC$3))</f>
        <v/>
      </c>
      <c r="AY992" s="3" t="str">
        <f>IF($L992="","",IF(SUM($AJ992:AL992)=0,$AE992,VLOOKUP($AP992,BaseEqptCdF!$C$5:$R$161,16,FALSE)*$AC$3))</f>
        <v/>
      </c>
      <c r="AZ992" s="3" t="str">
        <f>IF($L992="","",IF(SUM($AJ992:AM992)=0,$AE992,VLOOKUP($AP992,BaseEqptCdF!$C$5:$R$161,16,FALSE)*$AC$3))</f>
        <v/>
      </c>
      <c r="BA992" s="3" t="str">
        <f>IF($L992="","",IF(SUM($AJ992:AN992)=0,$AE992,VLOOKUP($AP992,BaseEqptCdF!$C$5:$R$161,16,FALSE)*$AC$3))</f>
        <v/>
      </c>
      <c r="BB992" s="2">
        <f t="shared" si="126"/>
        <v>0</v>
      </c>
      <c r="BC992" s="3" t="str">
        <f>IF($L992="","",IF(SUM($AJ992:AJ992)=0,$AF992,IF(LEFT(VLOOKUP($AP992,BaseEqptCdF!$C$5:$E$161,3,FALSE),2)="SD",0,IF(LEFT(VLOOKUP($AP992,BaseEqptCdF!$C$5:$E$161,3,FALSE),2)="SB",1*52,VLOOKUP($AP992,BaseEqptCdF!$C$5:$S$161,12,FALSE)*0.2*300))))</f>
        <v/>
      </c>
      <c r="BD992" s="3" t="str">
        <f>IF($L992="","",IF(SUM($AJ992:AK992)=0,$AF992,IF(LEFT(VLOOKUP($AP992,BaseEqptCdF!$C$5:$E$161,3,FALSE),2)="SD",0,IF(LEFT(VLOOKUP($AP992,BaseEqptCdF!$C$5:$E$161,3,FALSE),2)="SB",1*52,VLOOKUP($AP992,BaseEqptCdF!$C$5:$S$161,12,FALSE)*0.2*300))))</f>
        <v/>
      </c>
      <c r="BE992" s="3" t="str">
        <f>IF($L992="","",IF(SUM($AJ992:AL992)=0,$AF992,IF(LEFT(VLOOKUP($AP992,BaseEqptCdF!$C$5:$E$161,3,FALSE),2)="SD",0,IF(LEFT(VLOOKUP($AP992,BaseEqptCdF!$C$5:$E$161,3,FALSE),2)="SB",1*52,VLOOKUP($AP992,BaseEqptCdF!$C$5:$S$161,12,FALSE)*0.2*300))))</f>
        <v/>
      </c>
      <c r="BF992" s="3" t="str">
        <f>IF($L992="","",IF(SUM($AJ992:AM992)=0,$AF992,IF(LEFT(VLOOKUP($AP992,BaseEqptCdF!$C$5:$E$161,3,FALSE),2)="SD",0,IF(LEFT(VLOOKUP($AP992,BaseEqptCdF!$C$5:$E$161,3,FALSE),2)="SB",1*52,VLOOKUP($AP992,BaseEqptCdF!$C$5:$S$161,12,FALSE)*0.2*300))))</f>
        <v/>
      </c>
      <c r="BG992" s="3" t="str">
        <f>IF($L992="","",IF(SUM($AJ992:AN992)=0,$AF992,IF(LEFT(VLOOKUP($AP992,BaseEqptCdF!$C$5:$E$161,3,FALSE),2)="SD",0,IF(LEFT(VLOOKUP($AP992,BaseEqptCdF!$C$5:$E$161,3,FALSE),2)="SB",1*52,VLOOKUP($AP992,BaseEqptCdF!$C$5:$S$161,12,FALSE)*0.2*300))))</f>
        <v/>
      </c>
      <c r="BH992" s="2">
        <f t="shared" si="127"/>
        <v>0</v>
      </c>
    </row>
    <row r="993" spans="1:60" x14ac:dyDescent="0.25">
      <c r="A993" s="296" t="str">
        <f t="array" ref="A993">IF($C993="","",INDEX(Prog!$B$8:$D$300,MATCH($C993,nivo1,0),1))</f>
        <v/>
      </c>
      <c r="B993" s="296" t="str">
        <f t="array" ref="B993">IF($C993="","",INDEX(Prog!$B$8:$D$300,MATCH($C993,nivo1,0),2))</f>
        <v/>
      </c>
      <c r="C993" s="273"/>
      <c r="D993" s="267"/>
      <c r="E993" s="273"/>
      <c r="F993" s="273"/>
      <c r="G993" s="273"/>
      <c r="H993" s="273"/>
      <c r="I993" s="273"/>
      <c r="J993" s="273"/>
      <c r="K993" s="274"/>
      <c r="L993" s="273"/>
      <c r="M993" s="273"/>
      <c r="N993" s="273"/>
      <c r="O993" s="275"/>
      <c r="P993" s="273"/>
      <c r="Q993" s="273"/>
      <c r="R993" s="273"/>
      <c r="S993" s="273"/>
      <c r="T993" s="276"/>
      <c r="U993" s="276"/>
      <c r="V993" s="276"/>
      <c r="W993" s="276"/>
      <c r="X993" s="277"/>
      <c r="Y993" s="278"/>
      <c r="AA993" s="8" t="str">
        <f>IF($L993="","",VLOOKUP($L993,BaseEqptCdF!$C$5:$E$161,2,FALSE))</f>
        <v/>
      </c>
      <c r="AB993" s="8" t="str">
        <f>IF($L993="","",VLOOKUP($L993,BaseEqptCdF!$C$5:$E$161,3,FALSE))</f>
        <v/>
      </c>
      <c r="AC993" s="7" t="str">
        <f>IF($L993="","",VLOOKUP($L993,BaseEqptCdF!$C$5:$I$161,6,FALSE))</f>
        <v/>
      </c>
      <c r="AD993" s="7" t="str">
        <f>IF($L993="","",VLOOKUP($L993,BaseEqptCdF!$C$5:$I$161,7,FALSE))</f>
        <v/>
      </c>
      <c r="AE993" s="3" t="str">
        <f>IF($L993="","",VLOOKUP($L993,BaseEqptCdF!$C$5:$R$161,16,FALSE)*$AC$3)</f>
        <v/>
      </c>
      <c r="AF993" s="3" t="str">
        <f>IF($L993="","",IF(LEFT($AB993,2)="SD",0,IF(LEFT($AB993,2)="SB",1*52,IF($N993=Prog!$P$17,VLOOKUP($L993,BaseEqptCdF!$C$5:$P$161,14,FALSE)*1*300,VLOOKUP($L993,BaseEqptCdF!$C$5:$P$161,12,FALSE)*0.2*300))))</f>
        <v/>
      </c>
      <c r="AG993" s="6" t="str">
        <f t="shared" si="128"/>
        <v/>
      </c>
      <c r="AH993" s="6">
        <f>IF($U993=Prog!$S$18,YEAR($X993),"")</f>
        <v>1900</v>
      </c>
      <c r="AI993" s="5" t="str">
        <f>IF(OR($AG993="",$U993=Prog!$S$18),"",IF(OR($U993=Prog!$S$17,$U993=Prog!$S$16),YEAR($X993),IF($AG993="ND","ND",$AI$8+$O993)))</f>
        <v/>
      </c>
      <c r="AJ993" s="3" t="str">
        <f t="shared" si="123"/>
        <v/>
      </c>
      <c r="AK993" s="3" t="str">
        <f t="shared" si="122"/>
        <v/>
      </c>
      <c r="AL993" s="3" t="str">
        <f t="shared" si="122"/>
        <v/>
      </c>
      <c r="AM993" s="3" t="str">
        <f t="shared" si="122"/>
        <v/>
      </c>
      <c r="AN993" s="3" t="str">
        <f t="shared" si="122"/>
        <v/>
      </c>
      <c r="AO993" s="2">
        <f t="shared" si="124"/>
        <v>0</v>
      </c>
      <c r="AP993" s="4"/>
      <c r="AQ993" s="3">
        <f>IF(AJ993=1,VLOOKUP($AP993,BaseEqptCdF!$C$5:$R$161,16,FALSE),0)</f>
        <v>0</v>
      </c>
      <c r="AR993" s="3">
        <f>IF(AK993=1,VLOOKUP($AP993,BaseEqptCdF!$C$5:$R$161,16,FALSE),0)</f>
        <v>0</v>
      </c>
      <c r="AS993" s="3">
        <f>IF(AL993=1,VLOOKUP($AP993,BaseEqptCdF!$C$5:$R$161,16,FALSE),0)</f>
        <v>0</v>
      </c>
      <c r="AT993" s="3">
        <f>IF(AM993=1,VLOOKUP($AP993,BaseEqptCdF!$C$5:$R$161,16,FALSE),0)</f>
        <v>0</v>
      </c>
      <c r="AU993" s="3">
        <f>IF(AN993=1,VLOOKUP($AP993,BaseEqptCdF!$C$5:$R$161,16,FALSE),0)</f>
        <v>0</v>
      </c>
      <c r="AV993" s="2">
        <f t="shared" si="125"/>
        <v>0</v>
      </c>
      <c r="AW993" s="3" t="str">
        <f>IF($L993="","",IF(SUM($AJ993:AJ993)=0,$AE993,VLOOKUP($AP993,BaseEqptCdF!$C$5:$R$161,16,FALSE)*$AC$3))</f>
        <v/>
      </c>
      <c r="AX993" s="3" t="str">
        <f>IF($L993="","",IF(SUM($AJ993:AK993)=0,$AE993,VLOOKUP($AP993,BaseEqptCdF!$C$5:$R$161,16,FALSE)*$AC$3))</f>
        <v/>
      </c>
      <c r="AY993" s="3" t="str">
        <f>IF($L993="","",IF(SUM($AJ993:AL993)=0,$AE993,VLOOKUP($AP993,BaseEqptCdF!$C$5:$R$161,16,FALSE)*$AC$3))</f>
        <v/>
      </c>
      <c r="AZ993" s="3" t="str">
        <f>IF($L993="","",IF(SUM($AJ993:AM993)=0,$AE993,VLOOKUP($AP993,BaseEqptCdF!$C$5:$R$161,16,FALSE)*$AC$3))</f>
        <v/>
      </c>
      <c r="BA993" s="3" t="str">
        <f>IF($L993="","",IF(SUM($AJ993:AN993)=0,$AE993,VLOOKUP($AP993,BaseEqptCdF!$C$5:$R$161,16,FALSE)*$AC$3))</f>
        <v/>
      </c>
      <c r="BB993" s="2">
        <f t="shared" si="126"/>
        <v>0</v>
      </c>
      <c r="BC993" s="3" t="str">
        <f>IF($L993="","",IF(SUM($AJ993:AJ993)=0,$AF993,IF(LEFT(VLOOKUP($AP993,BaseEqptCdF!$C$5:$E$161,3,FALSE),2)="SD",0,IF(LEFT(VLOOKUP($AP993,BaseEqptCdF!$C$5:$E$161,3,FALSE),2)="SB",1*52,VLOOKUP($AP993,BaseEqptCdF!$C$5:$S$161,12,FALSE)*0.2*300))))</f>
        <v/>
      </c>
      <c r="BD993" s="3" t="str">
        <f>IF($L993="","",IF(SUM($AJ993:AK993)=0,$AF993,IF(LEFT(VLOOKUP($AP993,BaseEqptCdF!$C$5:$E$161,3,FALSE),2)="SD",0,IF(LEFT(VLOOKUP($AP993,BaseEqptCdF!$C$5:$E$161,3,FALSE),2)="SB",1*52,VLOOKUP($AP993,BaseEqptCdF!$C$5:$S$161,12,FALSE)*0.2*300))))</f>
        <v/>
      </c>
      <c r="BE993" s="3" t="str">
        <f>IF($L993="","",IF(SUM($AJ993:AL993)=0,$AF993,IF(LEFT(VLOOKUP($AP993,BaseEqptCdF!$C$5:$E$161,3,FALSE),2)="SD",0,IF(LEFT(VLOOKUP($AP993,BaseEqptCdF!$C$5:$E$161,3,FALSE),2)="SB",1*52,VLOOKUP($AP993,BaseEqptCdF!$C$5:$S$161,12,FALSE)*0.2*300))))</f>
        <v/>
      </c>
      <c r="BF993" s="3" t="str">
        <f>IF($L993="","",IF(SUM($AJ993:AM993)=0,$AF993,IF(LEFT(VLOOKUP($AP993,BaseEqptCdF!$C$5:$E$161,3,FALSE),2)="SD",0,IF(LEFT(VLOOKUP($AP993,BaseEqptCdF!$C$5:$E$161,3,FALSE),2)="SB",1*52,VLOOKUP($AP993,BaseEqptCdF!$C$5:$S$161,12,FALSE)*0.2*300))))</f>
        <v/>
      </c>
      <c r="BG993" s="3" t="str">
        <f>IF($L993="","",IF(SUM($AJ993:AN993)=0,$AF993,IF(LEFT(VLOOKUP($AP993,BaseEqptCdF!$C$5:$E$161,3,FALSE),2)="SD",0,IF(LEFT(VLOOKUP($AP993,BaseEqptCdF!$C$5:$E$161,3,FALSE),2)="SB",1*52,VLOOKUP($AP993,BaseEqptCdF!$C$5:$S$161,12,FALSE)*0.2*300))))</f>
        <v/>
      </c>
      <c r="BH993" s="2">
        <f t="shared" si="127"/>
        <v>0</v>
      </c>
    </row>
    <row r="994" spans="1:60" x14ac:dyDescent="0.25">
      <c r="A994" s="296" t="str">
        <f t="array" ref="A994">IF($C994="","",INDEX(Prog!$B$8:$D$300,MATCH($C994,nivo1,0),1))</f>
        <v/>
      </c>
      <c r="B994" s="296" t="str">
        <f t="array" ref="B994">IF($C994="","",INDEX(Prog!$B$8:$D$300,MATCH($C994,nivo1,0),2))</f>
        <v/>
      </c>
      <c r="C994" s="273"/>
      <c r="D994" s="267"/>
      <c r="E994" s="273"/>
      <c r="F994" s="273"/>
      <c r="G994" s="273"/>
      <c r="H994" s="273"/>
      <c r="I994" s="273"/>
      <c r="J994" s="273"/>
      <c r="K994" s="274"/>
      <c r="L994" s="273"/>
      <c r="M994" s="273"/>
      <c r="N994" s="273"/>
      <c r="O994" s="275"/>
      <c r="P994" s="273"/>
      <c r="Q994" s="273"/>
      <c r="R994" s="273"/>
      <c r="S994" s="273"/>
      <c r="T994" s="276"/>
      <c r="U994" s="276"/>
      <c r="V994" s="276"/>
      <c r="W994" s="276"/>
      <c r="X994" s="277"/>
      <c r="Y994" s="278"/>
      <c r="AA994" s="8" t="str">
        <f>IF($L994="","",VLOOKUP($L994,BaseEqptCdF!$C$5:$E$161,2,FALSE))</f>
        <v/>
      </c>
      <c r="AB994" s="8" t="str">
        <f>IF($L994="","",VLOOKUP($L994,BaseEqptCdF!$C$5:$E$161,3,FALSE))</f>
        <v/>
      </c>
      <c r="AC994" s="7" t="str">
        <f>IF($L994="","",VLOOKUP($L994,BaseEqptCdF!$C$5:$I$161,6,FALSE))</f>
        <v/>
      </c>
      <c r="AD994" s="7" t="str">
        <f>IF($L994="","",VLOOKUP($L994,BaseEqptCdF!$C$5:$I$161,7,FALSE))</f>
        <v/>
      </c>
      <c r="AE994" s="3" t="str">
        <f>IF($L994="","",VLOOKUP($L994,BaseEqptCdF!$C$5:$R$161,16,FALSE)*$AC$3)</f>
        <v/>
      </c>
      <c r="AF994" s="3" t="str">
        <f>IF($L994="","",IF(LEFT($AB994,2)="SD",0,IF(LEFT($AB994,2)="SB",1*52,IF($N994=Prog!$P$17,VLOOKUP($L994,BaseEqptCdF!$C$5:$P$161,14,FALSE)*1*300,VLOOKUP($L994,BaseEqptCdF!$C$5:$P$161,12,FALSE)*0.2*300))))</f>
        <v/>
      </c>
      <c r="AG994" s="6" t="str">
        <f t="shared" si="128"/>
        <v/>
      </c>
      <c r="AH994" s="6">
        <f>IF($U994=Prog!$S$18,YEAR($X994),"")</f>
        <v>1900</v>
      </c>
      <c r="AI994" s="5" t="str">
        <f>IF(OR($AG994="",$U994=Prog!$S$18),"",IF(OR($U994=Prog!$S$17,$U994=Prog!$S$16),YEAR($X994),IF($AG994="ND","ND",$AI$8+$O994)))</f>
        <v/>
      </c>
      <c r="AJ994" s="3" t="str">
        <f t="shared" si="123"/>
        <v/>
      </c>
      <c r="AK994" s="3" t="str">
        <f t="shared" si="122"/>
        <v/>
      </c>
      <c r="AL994" s="3" t="str">
        <f t="shared" si="122"/>
        <v/>
      </c>
      <c r="AM994" s="3" t="str">
        <f t="shared" si="122"/>
        <v/>
      </c>
      <c r="AN994" s="3" t="str">
        <f t="shared" si="122"/>
        <v/>
      </c>
      <c r="AO994" s="2">
        <f t="shared" si="124"/>
        <v>0</v>
      </c>
      <c r="AP994" s="4"/>
      <c r="AQ994" s="3">
        <f>IF(AJ994=1,VLOOKUP($AP994,BaseEqptCdF!$C$5:$R$161,16,FALSE),0)</f>
        <v>0</v>
      </c>
      <c r="AR994" s="3">
        <f>IF(AK994=1,VLOOKUP($AP994,BaseEqptCdF!$C$5:$R$161,16,FALSE),0)</f>
        <v>0</v>
      </c>
      <c r="AS994" s="3">
        <f>IF(AL994=1,VLOOKUP($AP994,BaseEqptCdF!$C$5:$R$161,16,FALSE),0)</f>
        <v>0</v>
      </c>
      <c r="AT994" s="3">
        <f>IF(AM994=1,VLOOKUP($AP994,BaseEqptCdF!$C$5:$R$161,16,FALSE),0)</f>
        <v>0</v>
      </c>
      <c r="AU994" s="3">
        <f>IF(AN994=1,VLOOKUP($AP994,BaseEqptCdF!$C$5:$R$161,16,FALSE),0)</f>
        <v>0</v>
      </c>
      <c r="AV994" s="2">
        <f t="shared" si="125"/>
        <v>0</v>
      </c>
      <c r="AW994" s="3" t="str">
        <f>IF($L994="","",IF(SUM($AJ994:AJ994)=0,$AE994,VLOOKUP($AP994,BaseEqptCdF!$C$5:$R$161,16,FALSE)*$AC$3))</f>
        <v/>
      </c>
      <c r="AX994" s="3" t="str">
        <f>IF($L994="","",IF(SUM($AJ994:AK994)=0,$AE994,VLOOKUP($AP994,BaseEqptCdF!$C$5:$R$161,16,FALSE)*$AC$3))</f>
        <v/>
      </c>
      <c r="AY994" s="3" t="str">
        <f>IF($L994="","",IF(SUM($AJ994:AL994)=0,$AE994,VLOOKUP($AP994,BaseEqptCdF!$C$5:$R$161,16,FALSE)*$AC$3))</f>
        <v/>
      </c>
      <c r="AZ994" s="3" t="str">
        <f>IF($L994="","",IF(SUM($AJ994:AM994)=0,$AE994,VLOOKUP($AP994,BaseEqptCdF!$C$5:$R$161,16,FALSE)*$AC$3))</f>
        <v/>
      </c>
      <c r="BA994" s="3" t="str">
        <f>IF($L994="","",IF(SUM($AJ994:AN994)=0,$AE994,VLOOKUP($AP994,BaseEqptCdF!$C$5:$R$161,16,FALSE)*$AC$3))</f>
        <v/>
      </c>
      <c r="BB994" s="2">
        <f t="shared" si="126"/>
        <v>0</v>
      </c>
      <c r="BC994" s="3" t="str">
        <f>IF($L994="","",IF(SUM($AJ994:AJ994)=0,$AF994,IF(LEFT(VLOOKUP($AP994,BaseEqptCdF!$C$5:$E$161,3,FALSE),2)="SD",0,IF(LEFT(VLOOKUP($AP994,BaseEqptCdF!$C$5:$E$161,3,FALSE),2)="SB",1*52,VLOOKUP($AP994,BaseEqptCdF!$C$5:$S$161,12,FALSE)*0.2*300))))</f>
        <v/>
      </c>
      <c r="BD994" s="3" t="str">
        <f>IF($L994="","",IF(SUM($AJ994:AK994)=0,$AF994,IF(LEFT(VLOOKUP($AP994,BaseEqptCdF!$C$5:$E$161,3,FALSE),2)="SD",0,IF(LEFT(VLOOKUP($AP994,BaseEqptCdF!$C$5:$E$161,3,FALSE),2)="SB",1*52,VLOOKUP($AP994,BaseEqptCdF!$C$5:$S$161,12,FALSE)*0.2*300))))</f>
        <v/>
      </c>
      <c r="BE994" s="3" t="str">
        <f>IF($L994="","",IF(SUM($AJ994:AL994)=0,$AF994,IF(LEFT(VLOOKUP($AP994,BaseEqptCdF!$C$5:$E$161,3,FALSE),2)="SD",0,IF(LEFT(VLOOKUP($AP994,BaseEqptCdF!$C$5:$E$161,3,FALSE),2)="SB",1*52,VLOOKUP($AP994,BaseEqptCdF!$C$5:$S$161,12,FALSE)*0.2*300))))</f>
        <v/>
      </c>
      <c r="BF994" s="3" t="str">
        <f>IF($L994="","",IF(SUM($AJ994:AM994)=0,$AF994,IF(LEFT(VLOOKUP($AP994,BaseEqptCdF!$C$5:$E$161,3,FALSE),2)="SD",0,IF(LEFT(VLOOKUP($AP994,BaseEqptCdF!$C$5:$E$161,3,FALSE),2)="SB",1*52,VLOOKUP($AP994,BaseEqptCdF!$C$5:$S$161,12,FALSE)*0.2*300))))</f>
        <v/>
      </c>
      <c r="BG994" s="3" t="str">
        <f>IF($L994="","",IF(SUM($AJ994:AN994)=0,$AF994,IF(LEFT(VLOOKUP($AP994,BaseEqptCdF!$C$5:$E$161,3,FALSE),2)="SD",0,IF(LEFT(VLOOKUP($AP994,BaseEqptCdF!$C$5:$E$161,3,FALSE),2)="SB",1*52,VLOOKUP($AP994,BaseEqptCdF!$C$5:$S$161,12,FALSE)*0.2*300))))</f>
        <v/>
      </c>
      <c r="BH994" s="2">
        <f t="shared" si="127"/>
        <v>0</v>
      </c>
    </row>
    <row r="995" spans="1:60" x14ac:dyDescent="0.25">
      <c r="A995" s="296" t="str">
        <f t="array" ref="A995">IF($C995="","",INDEX(Prog!$B$8:$D$300,MATCH($C995,nivo1,0),1))</f>
        <v/>
      </c>
      <c r="B995" s="296" t="str">
        <f t="array" ref="B995">IF($C995="","",INDEX(Prog!$B$8:$D$300,MATCH($C995,nivo1,0),2))</f>
        <v/>
      </c>
      <c r="C995" s="273"/>
      <c r="D995" s="267"/>
      <c r="E995" s="273"/>
      <c r="F995" s="273"/>
      <c r="G995" s="273"/>
      <c r="H995" s="273"/>
      <c r="I995" s="273"/>
      <c r="J995" s="273"/>
      <c r="K995" s="274"/>
      <c r="L995" s="273"/>
      <c r="M995" s="273"/>
      <c r="N995" s="273"/>
      <c r="O995" s="275"/>
      <c r="P995" s="273"/>
      <c r="Q995" s="273"/>
      <c r="R995" s="273"/>
      <c r="S995" s="273"/>
      <c r="T995" s="276"/>
      <c r="U995" s="276"/>
      <c r="V995" s="276"/>
      <c r="W995" s="276"/>
      <c r="X995" s="277"/>
      <c r="Y995" s="278"/>
      <c r="AA995" s="8" t="str">
        <f>IF($L995="","",VLOOKUP($L995,BaseEqptCdF!$C$5:$E$161,2,FALSE))</f>
        <v/>
      </c>
      <c r="AB995" s="8" t="str">
        <f>IF($L995="","",VLOOKUP($L995,BaseEqptCdF!$C$5:$E$161,3,FALSE))</f>
        <v/>
      </c>
      <c r="AC995" s="7" t="str">
        <f>IF($L995="","",VLOOKUP($L995,BaseEqptCdF!$C$5:$I$161,6,FALSE))</f>
        <v/>
      </c>
      <c r="AD995" s="7" t="str">
        <f>IF($L995="","",VLOOKUP($L995,BaseEqptCdF!$C$5:$I$161,7,FALSE))</f>
        <v/>
      </c>
      <c r="AE995" s="3" t="str">
        <f>IF($L995="","",VLOOKUP($L995,BaseEqptCdF!$C$5:$R$161,16,FALSE)*$AC$3)</f>
        <v/>
      </c>
      <c r="AF995" s="3" t="str">
        <f>IF($L995="","",IF(LEFT($AB995,2)="SD",0,IF(LEFT($AB995,2)="SB",1*52,IF($N995=Prog!$P$17,VLOOKUP($L995,BaseEqptCdF!$C$5:$P$161,14,FALSE)*1*300,VLOOKUP($L995,BaseEqptCdF!$C$5:$P$161,12,FALSE)*0.2*300))))</f>
        <v/>
      </c>
      <c r="AG995" s="6" t="str">
        <f t="shared" si="128"/>
        <v/>
      </c>
      <c r="AH995" s="6">
        <f>IF($U995=Prog!$S$18,YEAR($X995),"")</f>
        <v>1900</v>
      </c>
      <c r="AI995" s="5" t="str">
        <f>IF(OR($AG995="",$U995=Prog!$S$18),"",IF(OR($U995=Prog!$S$17,$U995=Prog!$S$16),YEAR($X995),IF($AG995="ND","ND",$AI$8+$O995)))</f>
        <v/>
      </c>
      <c r="AJ995" s="3" t="str">
        <f t="shared" si="123"/>
        <v/>
      </c>
      <c r="AK995" s="3" t="str">
        <f t="shared" si="122"/>
        <v/>
      </c>
      <c r="AL995" s="3" t="str">
        <f t="shared" si="122"/>
        <v/>
      </c>
      <c r="AM995" s="3" t="str">
        <f t="shared" si="122"/>
        <v/>
      </c>
      <c r="AN995" s="3" t="str">
        <f t="shared" si="122"/>
        <v/>
      </c>
      <c r="AO995" s="2">
        <f t="shared" si="124"/>
        <v>0</v>
      </c>
      <c r="AP995" s="4"/>
      <c r="AQ995" s="3">
        <f>IF(AJ995=1,VLOOKUP($AP995,BaseEqptCdF!$C$5:$R$161,16,FALSE),0)</f>
        <v>0</v>
      </c>
      <c r="AR995" s="3">
        <f>IF(AK995=1,VLOOKUP($AP995,BaseEqptCdF!$C$5:$R$161,16,FALSE),0)</f>
        <v>0</v>
      </c>
      <c r="AS995" s="3">
        <f>IF(AL995=1,VLOOKUP($AP995,BaseEqptCdF!$C$5:$R$161,16,FALSE),0)</f>
        <v>0</v>
      </c>
      <c r="AT995" s="3">
        <f>IF(AM995=1,VLOOKUP($AP995,BaseEqptCdF!$C$5:$R$161,16,FALSE),0)</f>
        <v>0</v>
      </c>
      <c r="AU995" s="3">
        <f>IF(AN995=1,VLOOKUP($AP995,BaseEqptCdF!$C$5:$R$161,16,FALSE),0)</f>
        <v>0</v>
      </c>
      <c r="AV995" s="2">
        <f t="shared" si="125"/>
        <v>0</v>
      </c>
      <c r="AW995" s="3" t="str">
        <f>IF($L995="","",IF(SUM($AJ995:AJ995)=0,$AE995,VLOOKUP($AP995,BaseEqptCdF!$C$5:$R$161,16,FALSE)*$AC$3))</f>
        <v/>
      </c>
      <c r="AX995" s="3" t="str">
        <f>IF($L995="","",IF(SUM($AJ995:AK995)=0,$AE995,VLOOKUP($AP995,BaseEqptCdF!$C$5:$R$161,16,FALSE)*$AC$3))</f>
        <v/>
      </c>
      <c r="AY995" s="3" t="str">
        <f>IF($L995="","",IF(SUM($AJ995:AL995)=0,$AE995,VLOOKUP($AP995,BaseEqptCdF!$C$5:$R$161,16,FALSE)*$AC$3))</f>
        <v/>
      </c>
      <c r="AZ995" s="3" t="str">
        <f>IF($L995="","",IF(SUM($AJ995:AM995)=0,$AE995,VLOOKUP($AP995,BaseEqptCdF!$C$5:$R$161,16,FALSE)*$AC$3))</f>
        <v/>
      </c>
      <c r="BA995" s="3" t="str">
        <f>IF($L995="","",IF(SUM($AJ995:AN995)=0,$AE995,VLOOKUP($AP995,BaseEqptCdF!$C$5:$R$161,16,FALSE)*$AC$3))</f>
        <v/>
      </c>
      <c r="BB995" s="2">
        <f t="shared" si="126"/>
        <v>0</v>
      </c>
      <c r="BC995" s="3" t="str">
        <f>IF($L995="","",IF(SUM($AJ995:AJ995)=0,$AF995,IF(LEFT(VLOOKUP($AP995,BaseEqptCdF!$C$5:$E$161,3,FALSE),2)="SD",0,IF(LEFT(VLOOKUP($AP995,BaseEqptCdF!$C$5:$E$161,3,FALSE),2)="SB",1*52,VLOOKUP($AP995,BaseEqptCdF!$C$5:$S$161,12,FALSE)*0.2*300))))</f>
        <v/>
      </c>
      <c r="BD995" s="3" t="str">
        <f>IF($L995="","",IF(SUM($AJ995:AK995)=0,$AF995,IF(LEFT(VLOOKUP($AP995,BaseEqptCdF!$C$5:$E$161,3,FALSE),2)="SD",0,IF(LEFT(VLOOKUP($AP995,BaseEqptCdF!$C$5:$E$161,3,FALSE),2)="SB",1*52,VLOOKUP($AP995,BaseEqptCdF!$C$5:$S$161,12,FALSE)*0.2*300))))</f>
        <v/>
      </c>
      <c r="BE995" s="3" t="str">
        <f>IF($L995="","",IF(SUM($AJ995:AL995)=0,$AF995,IF(LEFT(VLOOKUP($AP995,BaseEqptCdF!$C$5:$E$161,3,FALSE),2)="SD",0,IF(LEFT(VLOOKUP($AP995,BaseEqptCdF!$C$5:$E$161,3,FALSE),2)="SB",1*52,VLOOKUP($AP995,BaseEqptCdF!$C$5:$S$161,12,FALSE)*0.2*300))))</f>
        <v/>
      </c>
      <c r="BF995" s="3" t="str">
        <f>IF($L995="","",IF(SUM($AJ995:AM995)=0,$AF995,IF(LEFT(VLOOKUP($AP995,BaseEqptCdF!$C$5:$E$161,3,FALSE),2)="SD",0,IF(LEFT(VLOOKUP($AP995,BaseEqptCdF!$C$5:$E$161,3,FALSE),2)="SB",1*52,VLOOKUP($AP995,BaseEqptCdF!$C$5:$S$161,12,FALSE)*0.2*300))))</f>
        <v/>
      </c>
      <c r="BG995" s="3" t="str">
        <f>IF($L995="","",IF(SUM($AJ995:AN995)=0,$AF995,IF(LEFT(VLOOKUP($AP995,BaseEqptCdF!$C$5:$E$161,3,FALSE),2)="SD",0,IF(LEFT(VLOOKUP($AP995,BaseEqptCdF!$C$5:$E$161,3,FALSE),2)="SB",1*52,VLOOKUP($AP995,BaseEqptCdF!$C$5:$S$161,12,FALSE)*0.2*300))))</f>
        <v/>
      </c>
      <c r="BH995" s="2">
        <f t="shared" si="127"/>
        <v>0</v>
      </c>
    </row>
    <row r="996" spans="1:60" x14ac:dyDescent="0.25">
      <c r="A996" s="296" t="str">
        <f t="array" ref="A996">IF($C996="","",INDEX(Prog!$B$8:$D$300,MATCH($C996,nivo1,0),1))</f>
        <v/>
      </c>
      <c r="B996" s="296" t="str">
        <f t="array" ref="B996">IF($C996="","",INDEX(Prog!$B$8:$D$300,MATCH($C996,nivo1,0),2))</f>
        <v/>
      </c>
      <c r="C996" s="273"/>
      <c r="D996" s="267"/>
      <c r="E996" s="273"/>
      <c r="F996" s="273"/>
      <c r="G996" s="273"/>
      <c r="H996" s="273"/>
      <c r="I996" s="273"/>
      <c r="J996" s="273"/>
      <c r="K996" s="274"/>
      <c r="L996" s="273"/>
      <c r="M996" s="273"/>
      <c r="N996" s="273"/>
      <c r="O996" s="275"/>
      <c r="P996" s="273"/>
      <c r="Q996" s="273"/>
      <c r="R996" s="273"/>
      <c r="S996" s="273"/>
      <c r="T996" s="276"/>
      <c r="U996" s="276"/>
      <c r="V996" s="276"/>
      <c r="W996" s="276"/>
      <c r="X996" s="277"/>
      <c r="Y996" s="278"/>
      <c r="AA996" s="8" t="str">
        <f>IF($L996="","",VLOOKUP($L996,BaseEqptCdF!$C$5:$E$161,2,FALSE))</f>
        <v/>
      </c>
      <c r="AB996" s="8" t="str">
        <f>IF($L996="","",VLOOKUP($L996,BaseEqptCdF!$C$5:$E$161,3,FALSE))</f>
        <v/>
      </c>
      <c r="AC996" s="7" t="str">
        <f>IF($L996="","",VLOOKUP($L996,BaseEqptCdF!$C$5:$I$161,6,FALSE))</f>
        <v/>
      </c>
      <c r="AD996" s="7" t="str">
        <f>IF($L996="","",VLOOKUP($L996,BaseEqptCdF!$C$5:$I$161,7,FALSE))</f>
        <v/>
      </c>
      <c r="AE996" s="3" t="str">
        <f>IF($L996="","",VLOOKUP($L996,BaseEqptCdF!$C$5:$R$161,16,FALSE)*$AC$3)</f>
        <v/>
      </c>
      <c r="AF996" s="3" t="str">
        <f>IF($L996="","",IF(LEFT($AB996,2)="SD",0,IF(LEFT($AB996,2)="SB",1*52,IF($N996=Prog!$P$17,VLOOKUP($L996,BaseEqptCdF!$C$5:$P$161,14,FALSE)*1*300,VLOOKUP($L996,BaseEqptCdF!$C$5:$P$161,12,FALSE)*0.2*300))))</f>
        <v/>
      </c>
      <c r="AG996" s="6" t="str">
        <f t="shared" si="128"/>
        <v/>
      </c>
      <c r="AH996" s="6">
        <f>IF($U996=Prog!$S$18,YEAR($X996),"")</f>
        <v>1900</v>
      </c>
      <c r="AI996" s="5" t="str">
        <f>IF(OR($AG996="",$U996=Prog!$S$18),"",IF(OR($U996=Prog!$S$17,$U996=Prog!$S$16),YEAR($X996),IF($AG996="ND","ND",$AI$8+$O996)))</f>
        <v/>
      </c>
      <c r="AJ996" s="3" t="str">
        <f t="shared" si="123"/>
        <v/>
      </c>
      <c r="AK996" s="3" t="str">
        <f t="shared" si="122"/>
        <v/>
      </c>
      <c r="AL996" s="3" t="str">
        <f t="shared" si="122"/>
        <v/>
      </c>
      <c r="AM996" s="3" t="str">
        <f t="shared" si="122"/>
        <v/>
      </c>
      <c r="AN996" s="3" t="str">
        <f t="shared" si="122"/>
        <v/>
      </c>
      <c r="AO996" s="2">
        <f t="shared" si="124"/>
        <v>0</v>
      </c>
      <c r="AP996" s="4"/>
      <c r="AQ996" s="3">
        <f>IF(AJ996=1,VLOOKUP($AP996,BaseEqptCdF!$C$5:$R$161,16,FALSE),0)</f>
        <v>0</v>
      </c>
      <c r="AR996" s="3">
        <f>IF(AK996=1,VLOOKUP($AP996,BaseEqptCdF!$C$5:$R$161,16,FALSE),0)</f>
        <v>0</v>
      </c>
      <c r="AS996" s="3">
        <f>IF(AL996=1,VLOOKUP($AP996,BaseEqptCdF!$C$5:$R$161,16,FALSE),0)</f>
        <v>0</v>
      </c>
      <c r="AT996" s="3">
        <f>IF(AM996=1,VLOOKUP($AP996,BaseEqptCdF!$C$5:$R$161,16,FALSE),0)</f>
        <v>0</v>
      </c>
      <c r="AU996" s="3">
        <f>IF(AN996=1,VLOOKUP($AP996,BaseEqptCdF!$C$5:$R$161,16,FALSE),0)</f>
        <v>0</v>
      </c>
      <c r="AV996" s="2">
        <f t="shared" si="125"/>
        <v>0</v>
      </c>
      <c r="AW996" s="3" t="str">
        <f>IF($L996="","",IF(SUM($AJ996:AJ996)=0,$AE996,VLOOKUP($AP996,BaseEqptCdF!$C$5:$R$161,16,FALSE)*$AC$3))</f>
        <v/>
      </c>
      <c r="AX996" s="3" t="str">
        <f>IF($L996="","",IF(SUM($AJ996:AK996)=0,$AE996,VLOOKUP($AP996,BaseEqptCdF!$C$5:$R$161,16,FALSE)*$AC$3))</f>
        <v/>
      </c>
      <c r="AY996" s="3" t="str">
        <f>IF($L996="","",IF(SUM($AJ996:AL996)=0,$AE996,VLOOKUP($AP996,BaseEqptCdF!$C$5:$R$161,16,FALSE)*$AC$3))</f>
        <v/>
      </c>
      <c r="AZ996" s="3" t="str">
        <f>IF($L996="","",IF(SUM($AJ996:AM996)=0,$AE996,VLOOKUP($AP996,BaseEqptCdF!$C$5:$R$161,16,FALSE)*$AC$3))</f>
        <v/>
      </c>
      <c r="BA996" s="3" t="str">
        <f>IF($L996="","",IF(SUM($AJ996:AN996)=0,$AE996,VLOOKUP($AP996,BaseEqptCdF!$C$5:$R$161,16,FALSE)*$AC$3))</f>
        <v/>
      </c>
      <c r="BB996" s="2">
        <f t="shared" si="126"/>
        <v>0</v>
      </c>
      <c r="BC996" s="3" t="str">
        <f>IF($L996="","",IF(SUM($AJ996:AJ996)=0,$AF996,IF(LEFT(VLOOKUP($AP996,BaseEqptCdF!$C$5:$E$161,3,FALSE),2)="SD",0,IF(LEFT(VLOOKUP($AP996,BaseEqptCdF!$C$5:$E$161,3,FALSE),2)="SB",1*52,VLOOKUP($AP996,BaseEqptCdF!$C$5:$S$161,12,FALSE)*0.2*300))))</f>
        <v/>
      </c>
      <c r="BD996" s="3" t="str">
        <f>IF($L996="","",IF(SUM($AJ996:AK996)=0,$AF996,IF(LEFT(VLOOKUP($AP996,BaseEqptCdF!$C$5:$E$161,3,FALSE),2)="SD",0,IF(LEFT(VLOOKUP($AP996,BaseEqptCdF!$C$5:$E$161,3,FALSE),2)="SB",1*52,VLOOKUP($AP996,BaseEqptCdF!$C$5:$S$161,12,FALSE)*0.2*300))))</f>
        <v/>
      </c>
      <c r="BE996" s="3" t="str">
        <f>IF($L996="","",IF(SUM($AJ996:AL996)=0,$AF996,IF(LEFT(VLOOKUP($AP996,BaseEqptCdF!$C$5:$E$161,3,FALSE),2)="SD",0,IF(LEFT(VLOOKUP($AP996,BaseEqptCdF!$C$5:$E$161,3,FALSE),2)="SB",1*52,VLOOKUP($AP996,BaseEqptCdF!$C$5:$S$161,12,FALSE)*0.2*300))))</f>
        <v/>
      </c>
      <c r="BF996" s="3" t="str">
        <f>IF($L996="","",IF(SUM($AJ996:AM996)=0,$AF996,IF(LEFT(VLOOKUP($AP996,BaseEqptCdF!$C$5:$E$161,3,FALSE),2)="SD",0,IF(LEFT(VLOOKUP($AP996,BaseEqptCdF!$C$5:$E$161,3,FALSE),2)="SB",1*52,VLOOKUP($AP996,BaseEqptCdF!$C$5:$S$161,12,FALSE)*0.2*300))))</f>
        <v/>
      </c>
      <c r="BG996" s="3" t="str">
        <f>IF($L996="","",IF(SUM($AJ996:AN996)=0,$AF996,IF(LEFT(VLOOKUP($AP996,BaseEqptCdF!$C$5:$E$161,3,FALSE),2)="SD",0,IF(LEFT(VLOOKUP($AP996,BaseEqptCdF!$C$5:$E$161,3,FALSE),2)="SB",1*52,VLOOKUP($AP996,BaseEqptCdF!$C$5:$S$161,12,FALSE)*0.2*300))))</f>
        <v/>
      </c>
      <c r="BH996" s="2">
        <f t="shared" si="127"/>
        <v>0</v>
      </c>
    </row>
    <row r="997" spans="1:60" x14ac:dyDescent="0.25">
      <c r="A997" s="296" t="str">
        <f t="array" ref="A997">IF($C997="","",INDEX(Prog!$B$8:$D$300,MATCH($C997,nivo1,0),1))</f>
        <v/>
      </c>
      <c r="B997" s="296" t="str">
        <f t="array" ref="B997">IF($C997="","",INDEX(Prog!$B$8:$D$300,MATCH($C997,nivo1,0),2))</f>
        <v/>
      </c>
      <c r="C997" s="273"/>
      <c r="D997" s="267"/>
      <c r="E997" s="273"/>
      <c r="F997" s="273"/>
      <c r="G997" s="273"/>
      <c r="H997" s="273"/>
      <c r="I997" s="273"/>
      <c r="J997" s="273"/>
      <c r="K997" s="274"/>
      <c r="L997" s="273"/>
      <c r="M997" s="273"/>
      <c r="N997" s="273"/>
      <c r="O997" s="275"/>
      <c r="P997" s="273"/>
      <c r="Q997" s="273"/>
      <c r="R997" s="273"/>
      <c r="S997" s="273"/>
      <c r="T997" s="276"/>
      <c r="U997" s="276"/>
      <c r="V997" s="276"/>
      <c r="W997" s="276"/>
      <c r="X997" s="277"/>
      <c r="Y997" s="278"/>
      <c r="AA997" s="8" t="str">
        <f>IF($L997="","",VLOOKUP($L997,BaseEqptCdF!$C$5:$E$161,2,FALSE))</f>
        <v/>
      </c>
      <c r="AB997" s="8" t="str">
        <f>IF($L997="","",VLOOKUP($L997,BaseEqptCdF!$C$5:$E$161,3,FALSE))</f>
        <v/>
      </c>
      <c r="AC997" s="7" t="str">
        <f>IF($L997="","",VLOOKUP($L997,BaseEqptCdF!$C$5:$I$161,6,FALSE))</f>
        <v/>
      </c>
      <c r="AD997" s="7" t="str">
        <f>IF($L997="","",VLOOKUP($L997,BaseEqptCdF!$C$5:$I$161,7,FALSE))</f>
        <v/>
      </c>
      <c r="AE997" s="3" t="str">
        <f>IF($L997="","",VLOOKUP($L997,BaseEqptCdF!$C$5:$R$161,16,FALSE)*$AC$3)</f>
        <v/>
      </c>
      <c r="AF997" s="3" t="str">
        <f>IF($L997="","",IF(LEFT($AB997,2)="SD",0,IF(LEFT($AB997,2)="SB",1*52,IF($N997=Prog!$P$17,VLOOKUP($L997,BaseEqptCdF!$C$5:$P$161,14,FALSE)*1*300,VLOOKUP($L997,BaseEqptCdF!$C$5:$P$161,12,FALSE)*0.2*300))))</f>
        <v/>
      </c>
      <c r="AG997" s="6" t="str">
        <f t="shared" si="128"/>
        <v/>
      </c>
      <c r="AH997" s="6">
        <f>IF($U997=Prog!$S$18,YEAR($X997),"")</f>
        <v>1900</v>
      </c>
      <c r="AI997" s="5" t="str">
        <f>IF(OR($AG997="",$U997=Prog!$S$18),"",IF(OR($U997=Prog!$S$17,$U997=Prog!$S$16),YEAR($X997),IF($AG997="ND","ND",$AI$8+$O997)))</f>
        <v/>
      </c>
      <c r="AJ997" s="3" t="str">
        <f t="shared" si="123"/>
        <v/>
      </c>
      <c r="AK997" s="3" t="str">
        <f t="shared" si="122"/>
        <v/>
      </c>
      <c r="AL997" s="3" t="str">
        <f t="shared" si="122"/>
        <v/>
      </c>
      <c r="AM997" s="3" t="str">
        <f t="shared" si="122"/>
        <v/>
      </c>
      <c r="AN997" s="3" t="str">
        <f t="shared" si="122"/>
        <v/>
      </c>
      <c r="AO997" s="2">
        <f t="shared" si="124"/>
        <v>0</v>
      </c>
      <c r="AP997" s="4"/>
      <c r="AQ997" s="3">
        <f>IF(AJ997=1,VLOOKUP($AP997,BaseEqptCdF!$C$5:$R$161,16,FALSE),0)</f>
        <v>0</v>
      </c>
      <c r="AR997" s="3">
        <f>IF(AK997=1,VLOOKUP($AP997,BaseEqptCdF!$C$5:$R$161,16,FALSE),0)</f>
        <v>0</v>
      </c>
      <c r="AS997" s="3">
        <f>IF(AL997=1,VLOOKUP($AP997,BaseEqptCdF!$C$5:$R$161,16,FALSE),0)</f>
        <v>0</v>
      </c>
      <c r="AT997" s="3">
        <f>IF(AM997=1,VLOOKUP($AP997,BaseEqptCdF!$C$5:$R$161,16,FALSE),0)</f>
        <v>0</v>
      </c>
      <c r="AU997" s="3">
        <f>IF(AN997=1,VLOOKUP($AP997,BaseEqptCdF!$C$5:$R$161,16,FALSE),0)</f>
        <v>0</v>
      </c>
      <c r="AV997" s="2">
        <f t="shared" si="125"/>
        <v>0</v>
      </c>
      <c r="AW997" s="3" t="str">
        <f>IF($L997="","",IF(SUM($AJ997:AJ997)=0,$AE997,VLOOKUP($AP997,BaseEqptCdF!$C$5:$R$161,16,FALSE)*$AC$3))</f>
        <v/>
      </c>
      <c r="AX997" s="3" t="str">
        <f>IF($L997="","",IF(SUM($AJ997:AK997)=0,$AE997,VLOOKUP($AP997,BaseEqptCdF!$C$5:$R$161,16,FALSE)*$AC$3))</f>
        <v/>
      </c>
      <c r="AY997" s="3" t="str">
        <f>IF($L997="","",IF(SUM($AJ997:AL997)=0,$AE997,VLOOKUP($AP997,BaseEqptCdF!$C$5:$R$161,16,FALSE)*$AC$3))</f>
        <v/>
      </c>
      <c r="AZ997" s="3" t="str">
        <f>IF($L997="","",IF(SUM($AJ997:AM997)=0,$AE997,VLOOKUP($AP997,BaseEqptCdF!$C$5:$R$161,16,FALSE)*$AC$3))</f>
        <v/>
      </c>
      <c r="BA997" s="3" t="str">
        <f>IF($L997="","",IF(SUM($AJ997:AN997)=0,$AE997,VLOOKUP($AP997,BaseEqptCdF!$C$5:$R$161,16,FALSE)*$AC$3))</f>
        <v/>
      </c>
      <c r="BB997" s="2">
        <f t="shared" si="126"/>
        <v>0</v>
      </c>
      <c r="BC997" s="3" t="str">
        <f>IF($L997="","",IF(SUM($AJ997:AJ997)=0,$AF997,IF(LEFT(VLOOKUP($AP997,BaseEqptCdF!$C$5:$E$161,3,FALSE),2)="SD",0,IF(LEFT(VLOOKUP($AP997,BaseEqptCdF!$C$5:$E$161,3,FALSE),2)="SB",1*52,VLOOKUP($AP997,BaseEqptCdF!$C$5:$S$161,12,FALSE)*0.2*300))))</f>
        <v/>
      </c>
      <c r="BD997" s="3" t="str">
        <f>IF($L997="","",IF(SUM($AJ997:AK997)=0,$AF997,IF(LEFT(VLOOKUP($AP997,BaseEqptCdF!$C$5:$E$161,3,FALSE),2)="SD",0,IF(LEFT(VLOOKUP($AP997,BaseEqptCdF!$C$5:$E$161,3,FALSE),2)="SB",1*52,VLOOKUP($AP997,BaseEqptCdF!$C$5:$S$161,12,FALSE)*0.2*300))))</f>
        <v/>
      </c>
      <c r="BE997" s="3" t="str">
        <f>IF($L997="","",IF(SUM($AJ997:AL997)=0,$AF997,IF(LEFT(VLOOKUP($AP997,BaseEqptCdF!$C$5:$E$161,3,FALSE),2)="SD",0,IF(LEFT(VLOOKUP($AP997,BaseEqptCdF!$C$5:$E$161,3,FALSE),2)="SB",1*52,VLOOKUP($AP997,BaseEqptCdF!$C$5:$S$161,12,FALSE)*0.2*300))))</f>
        <v/>
      </c>
      <c r="BF997" s="3" t="str">
        <f>IF($L997="","",IF(SUM($AJ997:AM997)=0,$AF997,IF(LEFT(VLOOKUP($AP997,BaseEqptCdF!$C$5:$E$161,3,FALSE),2)="SD",0,IF(LEFT(VLOOKUP($AP997,BaseEqptCdF!$C$5:$E$161,3,FALSE),2)="SB",1*52,VLOOKUP($AP997,BaseEqptCdF!$C$5:$S$161,12,FALSE)*0.2*300))))</f>
        <v/>
      </c>
      <c r="BG997" s="3" t="str">
        <f>IF($L997="","",IF(SUM($AJ997:AN997)=0,$AF997,IF(LEFT(VLOOKUP($AP997,BaseEqptCdF!$C$5:$E$161,3,FALSE),2)="SD",0,IF(LEFT(VLOOKUP($AP997,BaseEqptCdF!$C$5:$E$161,3,FALSE),2)="SB",1*52,VLOOKUP($AP997,BaseEqptCdF!$C$5:$S$161,12,FALSE)*0.2*300))))</f>
        <v/>
      </c>
      <c r="BH997" s="2">
        <f t="shared" si="127"/>
        <v>0</v>
      </c>
    </row>
    <row r="998" spans="1:60" x14ac:dyDescent="0.25">
      <c r="A998" s="296" t="str">
        <f t="array" ref="A998">IF($C998="","",INDEX(Prog!$B$8:$D$300,MATCH($C998,nivo1,0),1))</f>
        <v/>
      </c>
      <c r="B998" s="296" t="str">
        <f t="array" ref="B998">IF($C998="","",INDEX(Prog!$B$8:$D$300,MATCH($C998,nivo1,0),2))</f>
        <v/>
      </c>
      <c r="C998" s="273"/>
      <c r="D998" s="267"/>
      <c r="E998" s="273"/>
      <c r="F998" s="273"/>
      <c r="G998" s="273"/>
      <c r="H998" s="273"/>
      <c r="I998" s="273"/>
      <c r="J998" s="273"/>
      <c r="K998" s="274"/>
      <c r="L998" s="273"/>
      <c r="M998" s="273"/>
      <c r="N998" s="273"/>
      <c r="O998" s="275"/>
      <c r="P998" s="273"/>
      <c r="Q998" s="273"/>
      <c r="R998" s="273"/>
      <c r="S998" s="273"/>
      <c r="T998" s="276"/>
      <c r="U998" s="276"/>
      <c r="V998" s="276"/>
      <c r="W998" s="276"/>
      <c r="X998" s="277"/>
      <c r="Y998" s="278"/>
      <c r="AA998" s="8" t="str">
        <f>IF($L998="","",VLOOKUP($L998,BaseEqptCdF!$C$5:$E$161,2,FALSE))</f>
        <v/>
      </c>
      <c r="AB998" s="8" t="str">
        <f>IF($L998="","",VLOOKUP($L998,BaseEqptCdF!$C$5:$E$161,3,FALSE))</f>
        <v/>
      </c>
      <c r="AC998" s="7" t="str">
        <f>IF($L998="","",VLOOKUP($L998,BaseEqptCdF!$C$5:$I$161,6,FALSE))</f>
        <v/>
      </c>
      <c r="AD998" s="7" t="str">
        <f>IF($L998="","",VLOOKUP($L998,BaseEqptCdF!$C$5:$I$161,7,FALSE))</f>
        <v/>
      </c>
      <c r="AE998" s="3" t="str">
        <f>IF($L998="","",VLOOKUP($L998,BaseEqptCdF!$C$5:$R$161,16,FALSE)*$AC$3)</f>
        <v/>
      </c>
      <c r="AF998" s="3" t="str">
        <f>IF($L998="","",IF(LEFT($AB998,2)="SD",0,IF(LEFT($AB998,2)="SB",1*52,IF($N998=Prog!$P$17,VLOOKUP($L998,BaseEqptCdF!$C$5:$P$161,14,FALSE)*1*300,VLOOKUP($L998,BaseEqptCdF!$C$5:$P$161,12,FALSE)*0.2*300))))</f>
        <v/>
      </c>
      <c r="AG998" s="6" t="str">
        <f t="shared" si="128"/>
        <v/>
      </c>
      <c r="AH998" s="6">
        <f>IF($U998=Prog!$S$18,YEAR($X998),"")</f>
        <v>1900</v>
      </c>
      <c r="AI998" s="5" t="str">
        <f>IF(OR($AG998="",$U998=Prog!$S$18),"",IF(OR($U998=Prog!$S$17,$U998=Prog!$S$16),YEAR($X998),IF($AG998="ND","ND",$AI$8+$O998)))</f>
        <v/>
      </c>
      <c r="AJ998" s="3" t="str">
        <f t="shared" si="123"/>
        <v/>
      </c>
      <c r="AK998" s="3" t="str">
        <f t="shared" si="122"/>
        <v/>
      </c>
      <c r="AL998" s="3" t="str">
        <f t="shared" si="122"/>
        <v/>
      </c>
      <c r="AM998" s="3" t="str">
        <f t="shared" si="122"/>
        <v/>
      </c>
      <c r="AN998" s="3" t="str">
        <f t="shared" si="122"/>
        <v/>
      </c>
      <c r="AO998" s="2">
        <f t="shared" si="124"/>
        <v>0</v>
      </c>
      <c r="AP998" s="4"/>
      <c r="AQ998" s="3">
        <f>IF(AJ998=1,VLOOKUP($AP998,BaseEqptCdF!$C$5:$R$161,16,FALSE),0)</f>
        <v>0</v>
      </c>
      <c r="AR998" s="3">
        <f>IF(AK998=1,VLOOKUP($AP998,BaseEqptCdF!$C$5:$R$161,16,FALSE),0)</f>
        <v>0</v>
      </c>
      <c r="AS998" s="3">
        <f>IF(AL998=1,VLOOKUP($AP998,BaseEqptCdF!$C$5:$R$161,16,FALSE),0)</f>
        <v>0</v>
      </c>
      <c r="AT998" s="3">
        <f>IF(AM998=1,VLOOKUP($AP998,BaseEqptCdF!$C$5:$R$161,16,FALSE),0)</f>
        <v>0</v>
      </c>
      <c r="AU998" s="3">
        <f>IF(AN998=1,VLOOKUP($AP998,BaseEqptCdF!$C$5:$R$161,16,FALSE),0)</f>
        <v>0</v>
      </c>
      <c r="AV998" s="2">
        <f t="shared" si="125"/>
        <v>0</v>
      </c>
      <c r="AW998" s="3" t="str">
        <f>IF($L998="","",IF(SUM($AJ998:AJ998)=0,$AE998,VLOOKUP($AP998,BaseEqptCdF!$C$5:$R$161,16,FALSE)*$AC$3))</f>
        <v/>
      </c>
      <c r="AX998" s="3" t="str">
        <f>IF($L998="","",IF(SUM($AJ998:AK998)=0,$AE998,VLOOKUP($AP998,BaseEqptCdF!$C$5:$R$161,16,FALSE)*$AC$3))</f>
        <v/>
      </c>
      <c r="AY998" s="3" t="str">
        <f>IF($L998="","",IF(SUM($AJ998:AL998)=0,$AE998,VLOOKUP($AP998,BaseEqptCdF!$C$5:$R$161,16,FALSE)*$AC$3))</f>
        <v/>
      </c>
      <c r="AZ998" s="3" t="str">
        <f>IF($L998="","",IF(SUM($AJ998:AM998)=0,$AE998,VLOOKUP($AP998,BaseEqptCdF!$C$5:$R$161,16,FALSE)*$AC$3))</f>
        <v/>
      </c>
      <c r="BA998" s="3" t="str">
        <f>IF($L998="","",IF(SUM($AJ998:AN998)=0,$AE998,VLOOKUP($AP998,BaseEqptCdF!$C$5:$R$161,16,FALSE)*$AC$3))</f>
        <v/>
      </c>
      <c r="BB998" s="2">
        <f t="shared" si="126"/>
        <v>0</v>
      </c>
      <c r="BC998" s="3" t="str">
        <f>IF($L998="","",IF(SUM($AJ998:AJ998)=0,$AF998,IF(LEFT(VLOOKUP($AP998,BaseEqptCdF!$C$5:$E$161,3,FALSE),2)="SD",0,IF(LEFT(VLOOKUP($AP998,BaseEqptCdF!$C$5:$E$161,3,FALSE),2)="SB",1*52,VLOOKUP($AP998,BaseEqptCdF!$C$5:$S$161,12,FALSE)*0.2*300))))</f>
        <v/>
      </c>
      <c r="BD998" s="3" t="str">
        <f>IF($L998="","",IF(SUM($AJ998:AK998)=0,$AF998,IF(LEFT(VLOOKUP($AP998,BaseEqptCdF!$C$5:$E$161,3,FALSE),2)="SD",0,IF(LEFT(VLOOKUP($AP998,BaseEqptCdF!$C$5:$E$161,3,FALSE),2)="SB",1*52,VLOOKUP($AP998,BaseEqptCdF!$C$5:$S$161,12,FALSE)*0.2*300))))</f>
        <v/>
      </c>
      <c r="BE998" s="3" t="str">
        <f>IF($L998="","",IF(SUM($AJ998:AL998)=0,$AF998,IF(LEFT(VLOOKUP($AP998,BaseEqptCdF!$C$5:$E$161,3,FALSE),2)="SD",0,IF(LEFT(VLOOKUP($AP998,BaseEqptCdF!$C$5:$E$161,3,FALSE),2)="SB",1*52,VLOOKUP($AP998,BaseEqptCdF!$C$5:$S$161,12,FALSE)*0.2*300))))</f>
        <v/>
      </c>
      <c r="BF998" s="3" t="str">
        <f>IF($L998="","",IF(SUM($AJ998:AM998)=0,$AF998,IF(LEFT(VLOOKUP($AP998,BaseEqptCdF!$C$5:$E$161,3,FALSE),2)="SD",0,IF(LEFT(VLOOKUP($AP998,BaseEqptCdF!$C$5:$E$161,3,FALSE),2)="SB",1*52,VLOOKUP($AP998,BaseEqptCdF!$C$5:$S$161,12,FALSE)*0.2*300))))</f>
        <v/>
      </c>
      <c r="BG998" s="3" t="str">
        <f>IF($L998="","",IF(SUM($AJ998:AN998)=0,$AF998,IF(LEFT(VLOOKUP($AP998,BaseEqptCdF!$C$5:$E$161,3,FALSE),2)="SD",0,IF(LEFT(VLOOKUP($AP998,BaseEqptCdF!$C$5:$E$161,3,FALSE),2)="SB",1*52,VLOOKUP($AP998,BaseEqptCdF!$C$5:$S$161,12,FALSE)*0.2*300))))</f>
        <v/>
      </c>
      <c r="BH998" s="2">
        <f t="shared" si="127"/>
        <v>0</v>
      </c>
    </row>
    <row r="999" spans="1:60" x14ac:dyDescent="0.25">
      <c r="A999" s="296" t="str">
        <f t="array" ref="A999">IF($C999="","",INDEX(Prog!$B$8:$D$300,MATCH($C999,nivo1,0),1))</f>
        <v/>
      </c>
      <c r="B999" s="296" t="str">
        <f t="array" ref="B999">IF($C999="","",INDEX(Prog!$B$8:$D$300,MATCH($C999,nivo1,0),2))</f>
        <v/>
      </c>
      <c r="C999" s="273"/>
      <c r="D999" s="267"/>
      <c r="E999" s="273"/>
      <c r="F999" s="273"/>
      <c r="G999" s="273"/>
      <c r="H999" s="273"/>
      <c r="I999" s="273"/>
      <c r="J999" s="273"/>
      <c r="K999" s="274"/>
      <c r="L999" s="273"/>
      <c r="M999" s="273"/>
      <c r="N999" s="273"/>
      <c r="O999" s="275"/>
      <c r="P999" s="273"/>
      <c r="Q999" s="273"/>
      <c r="R999" s="273"/>
      <c r="S999" s="273"/>
      <c r="T999" s="276"/>
      <c r="U999" s="276"/>
      <c r="V999" s="276"/>
      <c r="W999" s="276"/>
      <c r="X999" s="277"/>
      <c r="Y999" s="278"/>
      <c r="AA999" s="8" t="str">
        <f>IF($L999="","",VLOOKUP($L999,BaseEqptCdF!$C$5:$E$161,2,FALSE))</f>
        <v/>
      </c>
      <c r="AB999" s="8" t="str">
        <f>IF($L999="","",VLOOKUP($L999,BaseEqptCdF!$C$5:$E$161,3,FALSE))</f>
        <v/>
      </c>
      <c r="AC999" s="7" t="str">
        <f>IF($L999="","",VLOOKUP($L999,BaseEqptCdF!$C$5:$I$161,6,FALSE))</f>
        <v/>
      </c>
      <c r="AD999" s="7" t="str">
        <f>IF($L999="","",VLOOKUP($L999,BaseEqptCdF!$C$5:$I$161,7,FALSE))</f>
        <v/>
      </c>
      <c r="AE999" s="3" t="str">
        <f>IF($L999="","",VLOOKUP($L999,BaseEqptCdF!$C$5:$R$161,16,FALSE)*$AC$3)</f>
        <v/>
      </c>
      <c r="AF999" s="3" t="str">
        <f>IF($L999="","",IF(LEFT($AB999,2)="SD",0,IF(LEFT($AB999,2)="SB",1*52,IF($N999=Prog!$P$17,VLOOKUP($L999,BaseEqptCdF!$C$5:$P$161,14,FALSE)*1*300,VLOOKUP($L999,BaseEqptCdF!$C$5:$P$161,12,FALSE)*0.2*300))))</f>
        <v/>
      </c>
      <c r="AG999" s="6" t="str">
        <f t="shared" si="128"/>
        <v/>
      </c>
      <c r="AH999" s="6">
        <f>IF($U999=Prog!$S$18,YEAR($X999),"")</f>
        <v>1900</v>
      </c>
      <c r="AI999" s="5" t="str">
        <f>IF(OR($AG999="",$U999=Prog!$S$18),"",IF(OR($U999=Prog!$S$17,$U999=Prog!$S$16),YEAR($X999),IF($AG999="ND","ND",$AI$8+$O999)))</f>
        <v/>
      </c>
      <c r="AJ999" s="3" t="str">
        <f t="shared" si="123"/>
        <v/>
      </c>
      <c r="AK999" s="3" t="str">
        <f t="shared" si="122"/>
        <v/>
      </c>
      <c r="AL999" s="3" t="str">
        <f t="shared" si="122"/>
        <v/>
      </c>
      <c r="AM999" s="3" t="str">
        <f t="shared" si="122"/>
        <v/>
      </c>
      <c r="AN999" s="3" t="str">
        <f t="shared" si="122"/>
        <v/>
      </c>
      <c r="AO999" s="2">
        <f t="shared" ref="AO999:AO1000" si="129">SUM(AJ999:AN999)</f>
        <v>0</v>
      </c>
      <c r="AP999" s="4"/>
      <c r="AQ999" s="3">
        <f>IF(AJ999=1,VLOOKUP($AP999,BaseEqptCdF!$C$5:$R$161,16,FALSE),0)</f>
        <v>0</v>
      </c>
      <c r="AR999" s="3">
        <f>IF(AK999=1,VLOOKUP($AP999,BaseEqptCdF!$C$5:$R$161,16,FALSE),0)</f>
        <v>0</v>
      </c>
      <c r="AS999" s="3">
        <f>IF(AL999=1,VLOOKUP($AP999,BaseEqptCdF!$C$5:$R$161,16,FALSE),0)</f>
        <v>0</v>
      </c>
      <c r="AT999" s="3">
        <f>IF(AM999=1,VLOOKUP($AP999,BaseEqptCdF!$C$5:$R$161,16,FALSE),0)</f>
        <v>0</v>
      </c>
      <c r="AU999" s="3">
        <f>IF(AN999=1,VLOOKUP($AP999,BaseEqptCdF!$C$5:$R$161,16,FALSE),0)</f>
        <v>0</v>
      </c>
      <c r="AV999" s="2">
        <f t="shared" ref="AV999:AV1000" si="130">SUM(AQ999:AU999)</f>
        <v>0</v>
      </c>
      <c r="AW999" s="3" t="str">
        <f>IF($L999="","",IF(SUM($AJ999:AJ999)=0,$AE999,VLOOKUP($AP999,BaseEqptCdF!$C$5:$R$161,16,FALSE)*$AC$3))</f>
        <v/>
      </c>
      <c r="AX999" s="3" t="str">
        <f>IF($L999="","",IF(SUM($AJ999:AK999)=0,$AE999,VLOOKUP($AP999,BaseEqptCdF!$C$5:$R$161,16,FALSE)*$AC$3))</f>
        <v/>
      </c>
      <c r="AY999" s="3" t="str">
        <f>IF($L999="","",IF(SUM($AJ999:AL999)=0,$AE999,VLOOKUP($AP999,BaseEqptCdF!$C$5:$R$161,16,FALSE)*$AC$3))</f>
        <v/>
      </c>
      <c r="AZ999" s="3" t="str">
        <f>IF($L999="","",IF(SUM($AJ999:AM999)=0,$AE999,VLOOKUP($AP999,BaseEqptCdF!$C$5:$R$161,16,FALSE)*$AC$3))</f>
        <v/>
      </c>
      <c r="BA999" s="3" t="str">
        <f>IF($L999="","",IF(SUM($AJ999:AN999)=0,$AE999,VLOOKUP($AP999,BaseEqptCdF!$C$5:$R$161,16,FALSE)*$AC$3))</f>
        <v/>
      </c>
      <c r="BB999" s="2">
        <f t="shared" ref="BB999:BB1000" si="131">SUM(AW999:BA999)</f>
        <v>0</v>
      </c>
      <c r="BC999" s="3" t="str">
        <f>IF($L999="","",IF(SUM($AJ999:AJ999)=0,$AF999,IF(LEFT(VLOOKUP($AP999,BaseEqptCdF!$C$5:$E$161,3,FALSE),2)="SD",0,IF(LEFT(VLOOKUP($AP999,BaseEqptCdF!$C$5:$E$161,3,FALSE),2)="SB",1*52,VLOOKUP($AP999,BaseEqptCdF!$C$5:$S$161,12,FALSE)*0.2*300))))</f>
        <v/>
      </c>
      <c r="BD999" s="3" t="str">
        <f>IF($L999="","",IF(SUM($AJ999:AK999)=0,$AF999,IF(LEFT(VLOOKUP($AP999,BaseEqptCdF!$C$5:$E$161,3,FALSE),2)="SD",0,IF(LEFT(VLOOKUP($AP999,BaseEqptCdF!$C$5:$E$161,3,FALSE),2)="SB",1*52,VLOOKUP($AP999,BaseEqptCdF!$C$5:$S$161,12,FALSE)*0.2*300))))</f>
        <v/>
      </c>
      <c r="BE999" s="3" t="str">
        <f>IF($L999="","",IF(SUM($AJ999:AL999)=0,$AF999,IF(LEFT(VLOOKUP($AP999,BaseEqptCdF!$C$5:$E$161,3,FALSE),2)="SD",0,IF(LEFT(VLOOKUP($AP999,BaseEqptCdF!$C$5:$E$161,3,FALSE),2)="SB",1*52,VLOOKUP($AP999,BaseEqptCdF!$C$5:$S$161,12,FALSE)*0.2*300))))</f>
        <v/>
      </c>
      <c r="BF999" s="3" t="str">
        <f>IF($L999="","",IF(SUM($AJ999:AM999)=0,$AF999,IF(LEFT(VLOOKUP($AP999,BaseEqptCdF!$C$5:$E$161,3,FALSE),2)="SD",0,IF(LEFT(VLOOKUP($AP999,BaseEqptCdF!$C$5:$E$161,3,FALSE),2)="SB",1*52,VLOOKUP($AP999,BaseEqptCdF!$C$5:$S$161,12,FALSE)*0.2*300))))</f>
        <v/>
      </c>
      <c r="BG999" s="3" t="str">
        <f>IF($L999="","",IF(SUM($AJ999:AN999)=0,$AF999,IF(LEFT(VLOOKUP($AP999,BaseEqptCdF!$C$5:$E$161,3,FALSE),2)="SD",0,IF(LEFT(VLOOKUP($AP999,BaseEqptCdF!$C$5:$E$161,3,FALSE),2)="SB",1*52,VLOOKUP($AP999,BaseEqptCdF!$C$5:$S$161,12,FALSE)*0.2*300))))</f>
        <v/>
      </c>
      <c r="BH999" s="2">
        <f t="shared" ref="BH999:BH1000" si="132">SUM(BC999:BG999)</f>
        <v>0</v>
      </c>
    </row>
    <row r="1000" spans="1:60" x14ac:dyDescent="0.25">
      <c r="A1000" s="296" t="str">
        <f t="array" ref="A1000">IF($C1000="","",INDEX(Prog!$B$8:$D$300,MATCH($C1000,nivo1,0),1))</f>
        <v/>
      </c>
      <c r="B1000" s="296" t="str">
        <f t="array" ref="B1000">IF($C1000="","",INDEX(Prog!$B$8:$D$300,MATCH($C1000,nivo1,0),2))</f>
        <v/>
      </c>
      <c r="C1000" s="273"/>
      <c r="D1000" s="267"/>
      <c r="E1000" s="273"/>
      <c r="F1000" s="273"/>
      <c r="G1000" s="273"/>
      <c r="H1000" s="273"/>
      <c r="I1000" s="273"/>
      <c r="J1000" s="273"/>
      <c r="K1000" s="274"/>
      <c r="L1000" s="273"/>
      <c r="M1000" s="273"/>
      <c r="N1000" s="273"/>
      <c r="O1000" s="275"/>
      <c r="P1000" s="273"/>
      <c r="Q1000" s="273"/>
      <c r="R1000" s="273"/>
      <c r="S1000" s="273"/>
      <c r="T1000" s="276"/>
      <c r="U1000" s="276"/>
      <c r="V1000" s="276"/>
      <c r="W1000" s="276"/>
      <c r="X1000" s="277"/>
      <c r="Y1000" s="278"/>
      <c r="AA1000" s="8" t="str">
        <f>IF($L1000="","",VLOOKUP($L1000,BaseEqptCdF!$C$5:$E$161,2,FALSE))</f>
        <v/>
      </c>
      <c r="AB1000" s="8" t="str">
        <f>IF($L1000="","",VLOOKUP($L1000,BaseEqptCdF!$C$5:$E$161,3,FALSE))</f>
        <v/>
      </c>
      <c r="AC1000" s="7" t="str">
        <f>IF($L1000="","",VLOOKUP($L1000,BaseEqptCdF!$C$5:$I$161,6,FALSE))</f>
        <v/>
      </c>
      <c r="AD1000" s="7" t="str">
        <f>IF($L1000="","",VLOOKUP($L1000,BaseEqptCdF!$C$5:$I$161,7,FALSE))</f>
        <v/>
      </c>
      <c r="AE1000" s="3" t="str">
        <f>IF($L1000="","",VLOOKUP($L1000,BaseEqptCdF!$C$5:$R$161,16,FALSE)*$AC$3)</f>
        <v/>
      </c>
      <c r="AF1000" s="3" t="str">
        <f>IF($L1000="","",IF(LEFT($AB1000,2)="SD",0,IF(LEFT($AB1000,2)="SB",1*52,IF($N1000=Prog!$P$17,VLOOKUP($L1000,BaseEqptCdF!$C$5:$P$161,14,FALSE)*1*300,VLOOKUP($L1000,BaseEqptCdF!$C$5:$P$161,12,FALSE)*0.2*300))))</f>
        <v/>
      </c>
      <c r="AG1000" s="6" t="str">
        <f t="shared" si="128"/>
        <v/>
      </c>
      <c r="AH1000" s="6">
        <f>IF($U1000=Prog!$S$18,YEAR($X1000),"")</f>
        <v>1900</v>
      </c>
      <c r="AI1000" s="5" t="str">
        <f>IF(OR($AG1000="",$U1000=Prog!$S$18),"",IF(OR($U1000=Prog!$S$17,$U1000=Prog!$S$16),YEAR($X1000),IF($AG1000="ND","ND",$AI$8+$O1000)))</f>
        <v/>
      </c>
      <c r="AJ1000" s="3" t="str">
        <f t="shared" si="123"/>
        <v/>
      </c>
      <c r="AK1000" s="3" t="str">
        <f t="shared" si="122"/>
        <v/>
      </c>
      <c r="AL1000" s="3" t="str">
        <f t="shared" si="122"/>
        <v/>
      </c>
      <c r="AM1000" s="3" t="str">
        <f t="shared" si="122"/>
        <v/>
      </c>
      <c r="AN1000" s="3" t="str">
        <f t="shared" si="122"/>
        <v/>
      </c>
      <c r="AO1000" s="2">
        <f t="shared" si="129"/>
        <v>0</v>
      </c>
      <c r="AP1000" s="4"/>
      <c r="AQ1000" s="3">
        <f>IF(AJ1000=1,VLOOKUP($AP1000,BaseEqptCdF!$C$5:$R$161,16,FALSE),0)</f>
        <v>0</v>
      </c>
      <c r="AR1000" s="3">
        <f>IF(AK1000=1,VLOOKUP($AP1000,BaseEqptCdF!$C$5:$R$161,16,FALSE),0)</f>
        <v>0</v>
      </c>
      <c r="AS1000" s="3">
        <f>IF(AL1000=1,VLOOKUP($AP1000,BaseEqptCdF!$C$5:$R$161,16,FALSE),0)</f>
        <v>0</v>
      </c>
      <c r="AT1000" s="3">
        <f>IF(AM1000=1,VLOOKUP($AP1000,BaseEqptCdF!$C$5:$R$161,16,FALSE),0)</f>
        <v>0</v>
      </c>
      <c r="AU1000" s="3">
        <f>IF(AN1000=1,VLOOKUP($AP1000,BaseEqptCdF!$C$5:$R$161,16,FALSE),0)</f>
        <v>0</v>
      </c>
      <c r="AV1000" s="2">
        <f t="shared" si="130"/>
        <v>0</v>
      </c>
      <c r="AW1000" s="3" t="str">
        <f>IF($L1000="","",IF(SUM($AJ1000:AJ1000)=0,$AE1000,VLOOKUP($AP1000,BaseEqptCdF!$C$5:$R$161,16,FALSE)*$AC$3))</f>
        <v/>
      </c>
      <c r="AX1000" s="3" t="str">
        <f>IF($L1000="","",IF(SUM($AJ1000:AK1000)=0,$AE1000,VLOOKUP($AP1000,BaseEqptCdF!$C$5:$R$161,16,FALSE)*$AC$3))</f>
        <v/>
      </c>
      <c r="AY1000" s="3" t="str">
        <f>IF($L1000="","",IF(SUM($AJ1000:AL1000)=0,$AE1000,VLOOKUP($AP1000,BaseEqptCdF!$C$5:$R$161,16,FALSE)*$AC$3))</f>
        <v/>
      </c>
      <c r="AZ1000" s="3" t="str">
        <f>IF($L1000="","",IF(SUM($AJ1000:AM1000)=0,$AE1000,VLOOKUP($AP1000,BaseEqptCdF!$C$5:$R$161,16,FALSE)*$AC$3))</f>
        <v/>
      </c>
      <c r="BA1000" s="3" t="str">
        <f>IF($L1000="","",IF(SUM($AJ1000:AN1000)=0,$AE1000,VLOOKUP($AP1000,BaseEqptCdF!$C$5:$R$161,16,FALSE)*$AC$3))</f>
        <v/>
      </c>
      <c r="BB1000" s="2">
        <f t="shared" si="131"/>
        <v>0</v>
      </c>
      <c r="BC1000" s="3" t="str">
        <f>IF($L1000="","",IF(SUM($AJ1000:AJ1000)=0,$AF1000,IF(LEFT(VLOOKUP($AP1000,BaseEqptCdF!$C$5:$E$161,3,FALSE),2)="SD",0,IF(LEFT(VLOOKUP($AP1000,BaseEqptCdF!$C$5:$E$161,3,FALSE),2)="SB",1*52,VLOOKUP($AP1000,BaseEqptCdF!$C$5:$S$161,12,FALSE)*0.2*300))))</f>
        <v/>
      </c>
      <c r="BD1000" s="3" t="str">
        <f>IF($L1000="","",IF(SUM($AJ1000:AK1000)=0,$AF1000,IF(LEFT(VLOOKUP($AP1000,BaseEqptCdF!$C$5:$E$161,3,FALSE),2)="SD",0,IF(LEFT(VLOOKUP($AP1000,BaseEqptCdF!$C$5:$E$161,3,FALSE),2)="SB",1*52,VLOOKUP($AP1000,BaseEqptCdF!$C$5:$S$161,12,FALSE)*0.2*300))))</f>
        <v/>
      </c>
      <c r="BE1000" s="3" t="str">
        <f>IF($L1000="","",IF(SUM($AJ1000:AL1000)=0,$AF1000,IF(LEFT(VLOOKUP($AP1000,BaseEqptCdF!$C$5:$E$161,3,FALSE),2)="SD",0,IF(LEFT(VLOOKUP($AP1000,BaseEqptCdF!$C$5:$E$161,3,FALSE),2)="SB",1*52,VLOOKUP($AP1000,BaseEqptCdF!$C$5:$S$161,12,FALSE)*0.2*300))))</f>
        <v/>
      </c>
      <c r="BF1000" s="3" t="str">
        <f>IF($L1000="","",IF(SUM($AJ1000:AM1000)=0,$AF1000,IF(LEFT(VLOOKUP($AP1000,BaseEqptCdF!$C$5:$E$161,3,FALSE),2)="SD",0,IF(LEFT(VLOOKUP($AP1000,BaseEqptCdF!$C$5:$E$161,3,FALSE),2)="SB",1*52,VLOOKUP($AP1000,BaseEqptCdF!$C$5:$S$161,12,FALSE)*0.2*300))))</f>
        <v/>
      </c>
      <c r="BG1000" s="3" t="str">
        <f>IF($L1000="","",IF(SUM($AJ1000:AN1000)=0,$AF1000,IF(LEFT(VLOOKUP($AP1000,BaseEqptCdF!$C$5:$E$161,3,FALSE),2)="SD",0,IF(LEFT(VLOOKUP($AP1000,BaseEqptCdF!$C$5:$E$161,3,FALSE),2)="SB",1*52,VLOOKUP($AP1000,BaseEqptCdF!$C$5:$S$161,12,FALSE)*0.2*300))))</f>
        <v/>
      </c>
      <c r="BH1000" s="2">
        <f t="shared" si="132"/>
        <v>0</v>
      </c>
    </row>
    <row r="1001" spans="1:60" x14ac:dyDescent="0.25">
      <c r="A1001" s="296" t="str">
        <f t="array" ref="A1001">IF($C1001="","",INDEX(Prog!$B$8:$D$300,MATCH($C1001,nivo1,0),1))</f>
        <v/>
      </c>
      <c r="B1001" s="296" t="str">
        <f t="array" ref="B1001">IF($C1001="","",INDEX(Prog!$B$8:$D$300,MATCH($C1001,nivo1,0),2))</f>
        <v/>
      </c>
      <c r="C1001" s="273"/>
      <c r="D1001" s="267"/>
      <c r="E1001" s="273"/>
      <c r="F1001" s="273"/>
      <c r="G1001" s="273"/>
      <c r="H1001" s="273"/>
      <c r="I1001" s="273"/>
      <c r="J1001" s="273"/>
      <c r="K1001" s="274"/>
      <c r="L1001" s="273"/>
      <c r="M1001" s="273"/>
      <c r="N1001" s="273"/>
      <c r="O1001" s="275"/>
      <c r="P1001" s="273"/>
      <c r="Q1001" s="273"/>
      <c r="R1001" s="273"/>
      <c r="S1001" s="273"/>
      <c r="T1001" s="276"/>
      <c r="U1001" s="276"/>
      <c r="V1001" s="276"/>
      <c r="W1001" s="276"/>
      <c r="X1001" s="277"/>
      <c r="Y1001" s="278"/>
      <c r="AA1001" s="8" t="str">
        <f>IF($L1001="","",VLOOKUP($L1001,BaseEqptCdF!$C$5:$E$161,2,FALSE))</f>
        <v/>
      </c>
      <c r="AB1001" s="8" t="str">
        <f>IF($L1001="","",VLOOKUP($L1001,BaseEqptCdF!$C$5:$E$161,3,FALSE))</f>
        <v/>
      </c>
      <c r="AC1001" s="7" t="str">
        <f>IF($L1001="","",VLOOKUP($L1001,BaseEqptCdF!$C$5:$I$161,6,FALSE))</f>
        <v/>
      </c>
      <c r="AD1001" s="7" t="str">
        <f>IF($L1001="","",VLOOKUP($L1001,BaseEqptCdF!$C$5:$I$161,7,FALSE))</f>
        <v/>
      </c>
      <c r="AE1001" s="3" t="str">
        <f>IF($L1001="","",VLOOKUP($L1001,BaseEqptCdF!$C$5:$R$161,16,FALSE)*$AC$3)</f>
        <v/>
      </c>
      <c r="AF1001" s="3" t="str">
        <f>IF($L1001="","",IF(LEFT($AB1001,2)="SD",0,IF(LEFT($AB1001,2)="SB",1*52,IF($N1001=Prog!$P$17,VLOOKUP($L1001,BaseEqptCdF!$C$5:$P$161,14,FALSE)*1*300,VLOOKUP($L1001,BaseEqptCdF!$C$5:$P$161,12,FALSE)*0.2*300))))</f>
        <v/>
      </c>
      <c r="AG1001" s="6" t="str">
        <f t="shared" si="128"/>
        <v/>
      </c>
      <c r="AH1001" s="6">
        <f>IF($U1001=Prog!$S$18,YEAR($X1001),"")</f>
        <v>1900</v>
      </c>
      <c r="AI1001" s="5" t="str">
        <f>IF(OR($AG1001="",$U1001=Prog!$S$18),"",IF(OR($U1001=Prog!$S$17,$U1001=Prog!$S$16),YEAR($X1001),IF($AG1001="ND","ND",$AI$8+$O1001)))</f>
        <v/>
      </c>
      <c r="AJ1001" s="3" t="str">
        <f t="shared" si="123"/>
        <v/>
      </c>
      <c r="AK1001" s="3" t="str">
        <f t="shared" si="122"/>
        <v/>
      </c>
      <c r="AL1001" s="3" t="str">
        <f t="shared" si="122"/>
        <v/>
      </c>
      <c r="AM1001" s="3" t="str">
        <f t="shared" si="122"/>
        <v/>
      </c>
      <c r="AN1001" s="3" t="str">
        <f t="shared" si="122"/>
        <v/>
      </c>
      <c r="AO1001" s="2">
        <f t="shared" ref="AO1001:AO1064" si="133">SUM(AJ1001:AN1001)</f>
        <v>0</v>
      </c>
      <c r="AP1001" s="4"/>
      <c r="AQ1001" s="3">
        <f>IF(AJ1001=1,VLOOKUP($AP1001,BaseEqptCdF!$C$5:$R$161,16,FALSE),0)</f>
        <v>0</v>
      </c>
      <c r="AR1001" s="3">
        <f>IF(AK1001=1,VLOOKUP($AP1001,BaseEqptCdF!$C$5:$R$161,16,FALSE),0)</f>
        <v>0</v>
      </c>
      <c r="AS1001" s="3">
        <f>IF(AL1001=1,VLOOKUP($AP1001,BaseEqptCdF!$C$5:$R$161,16,FALSE),0)</f>
        <v>0</v>
      </c>
      <c r="AT1001" s="3">
        <f>IF(AM1001=1,VLOOKUP($AP1001,BaseEqptCdF!$C$5:$R$161,16,FALSE),0)</f>
        <v>0</v>
      </c>
      <c r="AU1001" s="3">
        <f>IF(AN1001=1,VLOOKUP($AP1001,BaseEqptCdF!$C$5:$R$161,16,FALSE),0)</f>
        <v>0</v>
      </c>
      <c r="AV1001" s="2">
        <f t="shared" ref="AV1001:AV1064" si="134">SUM(AQ1001:AU1001)</f>
        <v>0</v>
      </c>
      <c r="AW1001" s="3" t="str">
        <f>IF($L1001="","",IF(SUM($AJ1001:AJ1001)=0,$AE1001,VLOOKUP($AP1001,BaseEqptCdF!$C$5:$R$161,16,FALSE)*$AC$3))</f>
        <v/>
      </c>
      <c r="AX1001" s="3" t="str">
        <f>IF($L1001="","",IF(SUM($AJ1001:AK1001)=0,$AE1001,VLOOKUP($AP1001,BaseEqptCdF!$C$5:$R$161,16,FALSE)*$AC$3))</f>
        <v/>
      </c>
      <c r="AY1001" s="3" t="str">
        <f>IF($L1001="","",IF(SUM($AJ1001:AL1001)=0,$AE1001,VLOOKUP($AP1001,BaseEqptCdF!$C$5:$R$161,16,FALSE)*$AC$3))</f>
        <v/>
      </c>
      <c r="AZ1001" s="3" t="str">
        <f>IF($L1001="","",IF(SUM($AJ1001:AM1001)=0,$AE1001,VLOOKUP($AP1001,BaseEqptCdF!$C$5:$R$161,16,FALSE)*$AC$3))</f>
        <v/>
      </c>
      <c r="BA1001" s="3" t="str">
        <f>IF($L1001="","",IF(SUM($AJ1001:AN1001)=0,$AE1001,VLOOKUP($AP1001,BaseEqptCdF!$C$5:$R$161,16,FALSE)*$AC$3))</f>
        <v/>
      </c>
      <c r="BB1001" s="2">
        <f t="shared" ref="BB1001:BB1064" si="135">SUM(AW1001:BA1001)</f>
        <v>0</v>
      </c>
      <c r="BC1001" s="3" t="str">
        <f>IF($L1001="","",IF(SUM($AJ1001:AJ1001)=0,$AF1001,IF(LEFT(VLOOKUP($AP1001,BaseEqptCdF!$C$5:$E$161,3,FALSE),2)="SD",0,IF(LEFT(VLOOKUP($AP1001,BaseEqptCdF!$C$5:$E$161,3,FALSE),2)="SB",1*52,VLOOKUP($AP1001,BaseEqptCdF!$C$5:$S$161,12,FALSE)*0.2*300))))</f>
        <v/>
      </c>
      <c r="BD1001" s="3" t="str">
        <f>IF($L1001="","",IF(SUM($AJ1001:AK1001)=0,$AF1001,IF(LEFT(VLOOKUP($AP1001,BaseEqptCdF!$C$5:$E$161,3,FALSE),2)="SD",0,IF(LEFT(VLOOKUP($AP1001,BaseEqptCdF!$C$5:$E$161,3,FALSE),2)="SB",1*52,VLOOKUP($AP1001,BaseEqptCdF!$C$5:$S$161,12,FALSE)*0.2*300))))</f>
        <v/>
      </c>
      <c r="BE1001" s="3" t="str">
        <f>IF($L1001="","",IF(SUM($AJ1001:AL1001)=0,$AF1001,IF(LEFT(VLOOKUP($AP1001,BaseEqptCdF!$C$5:$E$161,3,FALSE),2)="SD",0,IF(LEFT(VLOOKUP($AP1001,BaseEqptCdF!$C$5:$E$161,3,FALSE),2)="SB",1*52,VLOOKUP($AP1001,BaseEqptCdF!$C$5:$S$161,12,FALSE)*0.2*300))))</f>
        <v/>
      </c>
      <c r="BF1001" s="3" t="str">
        <f>IF($L1001="","",IF(SUM($AJ1001:AM1001)=0,$AF1001,IF(LEFT(VLOOKUP($AP1001,BaseEqptCdF!$C$5:$E$161,3,FALSE),2)="SD",0,IF(LEFT(VLOOKUP($AP1001,BaseEqptCdF!$C$5:$E$161,3,FALSE),2)="SB",1*52,VLOOKUP($AP1001,BaseEqptCdF!$C$5:$S$161,12,FALSE)*0.2*300))))</f>
        <v/>
      </c>
      <c r="BG1001" s="3" t="str">
        <f>IF($L1001="","",IF(SUM($AJ1001:AN1001)=0,$AF1001,IF(LEFT(VLOOKUP($AP1001,BaseEqptCdF!$C$5:$E$161,3,FALSE),2)="SD",0,IF(LEFT(VLOOKUP($AP1001,BaseEqptCdF!$C$5:$E$161,3,FALSE),2)="SB",1*52,VLOOKUP($AP1001,BaseEqptCdF!$C$5:$S$161,12,FALSE)*0.2*300))))</f>
        <v/>
      </c>
      <c r="BH1001" s="2">
        <f t="shared" ref="BH1001:BH1064" si="136">SUM(BC1001:BG1001)</f>
        <v>0</v>
      </c>
    </row>
    <row r="1002" spans="1:60" x14ac:dyDescent="0.25">
      <c r="A1002" s="296" t="str">
        <f t="array" ref="A1002">IF($C1002="","",INDEX(Prog!$B$8:$D$300,MATCH($C1002,nivo1,0),1))</f>
        <v/>
      </c>
      <c r="B1002" s="296" t="str">
        <f t="array" ref="B1002">IF($C1002="","",INDEX(Prog!$B$8:$D$300,MATCH($C1002,nivo1,0),2))</f>
        <v/>
      </c>
      <c r="C1002" s="273"/>
      <c r="D1002" s="267"/>
      <c r="E1002" s="273"/>
      <c r="F1002" s="273"/>
      <c r="G1002" s="273"/>
      <c r="H1002" s="273"/>
      <c r="I1002" s="273"/>
      <c r="J1002" s="273"/>
      <c r="K1002" s="274"/>
      <c r="L1002" s="273"/>
      <c r="M1002" s="273"/>
      <c r="N1002" s="273"/>
      <c r="O1002" s="275"/>
      <c r="P1002" s="273"/>
      <c r="Q1002" s="273"/>
      <c r="R1002" s="273"/>
      <c r="S1002" s="273"/>
      <c r="T1002" s="276"/>
      <c r="U1002" s="276"/>
      <c r="V1002" s="276"/>
      <c r="W1002" s="276"/>
      <c r="X1002" s="277"/>
      <c r="Y1002" s="278"/>
      <c r="AA1002" s="8" t="str">
        <f>IF($L1002="","",VLOOKUP($L1002,BaseEqptCdF!$C$5:$E$161,2,FALSE))</f>
        <v/>
      </c>
      <c r="AB1002" s="8" t="str">
        <f>IF($L1002="","",VLOOKUP($L1002,BaseEqptCdF!$C$5:$E$161,3,FALSE))</f>
        <v/>
      </c>
      <c r="AC1002" s="7" t="str">
        <f>IF($L1002="","",VLOOKUP($L1002,BaseEqptCdF!$C$5:$I$161,6,FALSE))</f>
        <v/>
      </c>
      <c r="AD1002" s="7" t="str">
        <f>IF($L1002="","",VLOOKUP($L1002,BaseEqptCdF!$C$5:$I$161,7,FALSE))</f>
        <v/>
      </c>
      <c r="AE1002" s="3" t="str">
        <f>IF($L1002="","",VLOOKUP($L1002,BaseEqptCdF!$C$5:$R$161,16,FALSE)*$AC$3)</f>
        <v/>
      </c>
      <c r="AF1002" s="3" t="str">
        <f>IF($L1002="","",IF(LEFT($AB1002,2)="SD",0,IF(LEFT($AB1002,2)="SB",1*52,IF($N1002=Prog!$P$17,VLOOKUP($L1002,BaseEqptCdF!$C$5:$P$161,14,FALSE)*1*300,VLOOKUP($L1002,BaseEqptCdF!$C$5:$P$161,12,FALSE)*0.2*300))))</f>
        <v/>
      </c>
      <c r="AG1002" s="6" t="str">
        <f t="shared" si="128"/>
        <v/>
      </c>
      <c r="AH1002" s="6">
        <f>IF($U1002=Prog!$S$18,YEAR($X1002),"")</f>
        <v>1900</v>
      </c>
      <c r="AI1002" s="5" t="str">
        <f>IF(OR($AG1002="",$U1002=Prog!$S$18),"",IF(OR($U1002=Prog!$S$17,$U1002=Prog!$S$16),YEAR($X1002),IF($AG1002="ND","ND",$AI$8+$O1002)))</f>
        <v/>
      </c>
      <c r="AJ1002" s="3" t="str">
        <f t="shared" si="123"/>
        <v/>
      </c>
      <c r="AK1002" s="3" t="str">
        <f t="shared" si="122"/>
        <v/>
      </c>
      <c r="AL1002" s="3" t="str">
        <f t="shared" si="122"/>
        <v/>
      </c>
      <c r="AM1002" s="3" t="str">
        <f t="shared" si="122"/>
        <v/>
      </c>
      <c r="AN1002" s="3" t="str">
        <f t="shared" si="122"/>
        <v/>
      </c>
      <c r="AO1002" s="2">
        <f t="shared" si="133"/>
        <v>0</v>
      </c>
      <c r="AP1002" s="4"/>
      <c r="AQ1002" s="3">
        <f>IF(AJ1002=1,VLOOKUP($AP1002,BaseEqptCdF!$C$5:$R$161,16,FALSE),0)</f>
        <v>0</v>
      </c>
      <c r="AR1002" s="3">
        <f>IF(AK1002=1,VLOOKUP($AP1002,BaseEqptCdF!$C$5:$R$161,16,FALSE),0)</f>
        <v>0</v>
      </c>
      <c r="AS1002" s="3">
        <f>IF(AL1002=1,VLOOKUP($AP1002,BaseEqptCdF!$C$5:$R$161,16,FALSE),0)</f>
        <v>0</v>
      </c>
      <c r="AT1002" s="3">
        <f>IF(AM1002=1,VLOOKUP($AP1002,BaseEqptCdF!$C$5:$R$161,16,FALSE),0)</f>
        <v>0</v>
      </c>
      <c r="AU1002" s="3">
        <f>IF(AN1002=1,VLOOKUP($AP1002,BaseEqptCdF!$C$5:$R$161,16,FALSE),0)</f>
        <v>0</v>
      </c>
      <c r="AV1002" s="2">
        <f t="shared" si="134"/>
        <v>0</v>
      </c>
      <c r="AW1002" s="3" t="str">
        <f>IF($L1002="","",IF(SUM($AJ1002:AJ1002)=0,$AE1002,VLOOKUP($AP1002,BaseEqptCdF!$C$5:$R$161,16,FALSE)*$AC$3))</f>
        <v/>
      </c>
      <c r="AX1002" s="3" t="str">
        <f>IF($L1002="","",IF(SUM($AJ1002:AK1002)=0,$AE1002,VLOOKUP($AP1002,BaseEqptCdF!$C$5:$R$161,16,FALSE)*$AC$3))</f>
        <v/>
      </c>
      <c r="AY1002" s="3" t="str">
        <f>IF($L1002="","",IF(SUM($AJ1002:AL1002)=0,$AE1002,VLOOKUP($AP1002,BaseEqptCdF!$C$5:$R$161,16,FALSE)*$AC$3))</f>
        <v/>
      </c>
      <c r="AZ1002" s="3" t="str">
        <f>IF($L1002="","",IF(SUM($AJ1002:AM1002)=0,$AE1002,VLOOKUP($AP1002,BaseEqptCdF!$C$5:$R$161,16,FALSE)*$AC$3))</f>
        <v/>
      </c>
      <c r="BA1002" s="3" t="str">
        <f>IF($L1002="","",IF(SUM($AJ1002:AN1002)=0,$AE1002,VLOOKUP($AP1002,BaseEqptCdF!$C$5:$R$161,16,FALSE)*$AC$3))</f>
        <v/>
      </c>
      <c r="BB1002" s="2">
        <f t="shared" si="135"/>
        <v>0</v>
      </c>
      <c r="BC1002" s="3" t="str">
        <f>IF($L1002="","",IF(SUM($AJ1002:AJ1002)=0,$AF1002,IF(LEFT(VLOOKUP($AP1002,BaseEqptCdF!$C$5:$E$161,3,FALSE),2)="SD",0,IF(LEFT(VLOOKUP($AP1002,BaseEqptCdF!$C$5:$E$161,3,FALSE),2)="SB",1*52,VLOOKUP($AP1002,BaseEqptCdF!$C$5:$S$161,12,FALSE)*0.2*300))))</f>
        <v/>
      </c>
      <c r="BD1002" s="3" t="str">
        <f>IF($L1002="","",IF(SUM($AJ1002:AK1002)=0,$AF1002,IF(LEFT(VLOOKUP($AP1002,BaseEqptCdF!$C$5:$E$161,3,FALSE),2)="SD",0,IF(LEFT(VLOOKUP($AP1002,BaseEqptCdF!$C$5:$E$161,3,FALSE),2)="SB",1*52,VLOOKUP($AP1002,BaseEqptCdF!$C$5:$S$161,12,FALSE)*0.2*300))))</f>
        <v/>
      </c>
      <c r="BE1002" s="3" t="str">
        <f>IF($L1002="","",IF(SUM($AJ1002:AL1002)=0,$AF1002,IF(LEFT(VLOOKUP($AP1002,BaseEqptCdF!$C$5:$E$161,3,FALSE),2)="SD",0,IF(LEFT(VLOOKUP($AP1002,BaseEqptCdF!$C$5:$E$161,3,FALSE),2)="SB",1*52,VLOOKUP($AP1002,BaseEqptCdF!$C$5:$S$161,12,FALSE)*0.2*300))))</f>
        <v/>
      </c>
      <c r="BF1002" s="3" t="str">
        <f>IF($L1002="","",IF(SUM($AJ1002:AM1002)=0,$AF1002,IF(LEFT(VLOOKUP($AP1002,BaseEqptCdF!$C$5:$E$161,3,FALSE),2)="SD",0,IF(LEFT(VLOOKUP($AP1002,BaseEqptCdF!$C$5:$E$161,3,FALSE),2)="SB",1*52,VLOOKUP($AP1002,BaseEqptCdF!$C$5:$S$161,12,FALSE)*0.2*300))))</f>
        <v/>
      </c>
      <c r="BG1002" s="3" t="str">
        <f>IF($L1002="","",IF(SUM($AJ1002:AN1002)=0,$AF1002,IF(LEFT(VLOOKUP($AP1002,BaseEqptCdF!$C$5:$E$161,3,FALSE),2)="SD",0,IF(LEFT(VLOOKUP($AP1002,BaseEqptCdF!$C$5:$E$161,3,FALSE),2)="SB",1*52,VLOOKUP($AP1002,BaseEqptCdF!$C$5:$S$161,12,FALSE)*0.2*300))))</f>
        <v/>
      </c>
      <c r="BH1002" s="2">
        <f t="shared" si="136"/>
        <v>0</v>
      </c>
    </row>
    <row r="1003" spans="1:60" x14ac:dyDescent="0.25">
      <c r="A1003" s="296" t="str">
        <f t="array" ref="A1003">IF($C1003="","",INDEX(Prog!$B$8:$D$300,MATCH($C1003,nivo1,0),1))</f>
        <v/>
      </c>
      <c r="B1003" s="296" t="str">
        <f t="array" ref="B1003">IF($C1003="","",INDEX(Prog!$B$8:$D$300,MATCH($C1003,nivo1,0),2))</f>
        <v/>
      </c>
      <c r="C1003" s="273"/>
      <c r="D1003" s="267"/>
      <c r="E1003" s="273"/>
      <c r="F1003" s="273"/>
      <c r="G1003" s="273"/>
      <c r="H1003" s="273"/>
      <c r="I1003" s="273"/>
      <c r="J1003" s="273"/>
      <c r="K1003" s="274"/>
      <c r="L1003" s="273"/>
      <c r="M1003" s="273"/>
      <c r="N1003" s="273"/>
      <c r="O1003" s="275"/>
      <c r="P1003" s="273"/>
      <c r="Q1003" s="273"/>
      <c r="R1003" s="273"/>
      <c r="S1003" s="273"/>
      <c r="T1003" s="276"/>
      <c r="U1003" s="276"/>
      <c r="V1003" s="276"/>
      <c r="W1003" s="276"/>
      <c r="X1003" s="277"/>
      <c r="Y1003" s="278"/>
      <c r="AA1003" s="8" t="str">
        <f>IF($L1003="","",VLOOKUP($L1003,BaseEqptCdF!$C$5:$E$161,2,FALSE))</f>
        <v/>
      </c>
      <c r="AB1003" s="8" t="str">
        <f>IF($L1003="","",VLOOKUP($L1003,BaseEqptCdF!$C$5:$E$161,3,FALSE))</f>
        <v/>
      </c>
      <c r="AC1003" s="7" t="str">
        <f>IF($L1003="","",VLOOKUP($L1003,BaseEqptCdF!$C$5:$I$161,6,FALSE))</f>
        <v/>
      </c>
      <c r="AD1003" s="7" t="str">
        <f>IF($L1003="","",VLOOKUP($L1003,BaseEqptCdF!$C$5:$I$161,7,FALSE))</f>
        <v/>
      </c>
      <c r="AE1003" s="3" t="str">
        <f>IF($L1003="","",VLOOKUP($L1003,BaseEqptCdF!$C$5:$R$161,16,FALSE)*$AC$3)</f>
        <v/>
      </c>
      <c r="AF1003" s="3" t="str">
        <f>IF($L1003="","",IF(LEFT($AB1003,2)="SD",0,IF(LEFT($AB1003,2)="SB",1*52,IF($N1003=Prog!$P$17,VLOOKUP($L1003,BaseEqptCdF!$C$5:$P$161,14,FALSE)*1*300,VLOOKUP($L1003,BaseEqptCdF!$C$5:$P$161,12,FALSE)*0.2*300))))</f>
        <v/>
      </c>
      <c r="AG1003" s="6" t="str">
        <f t="shared" si="128"/>
        <v/>
      </c>
      <c r="AH1003" s="6">
        <f>IF($U1003=Prog!$S$18,YEAR($X1003),"")</f>
        <v>1900</v>
      </c>
      <c r="AI1003" s="5" t="str">
        <f>IF(OR($AG1003="",$U1003=Prog!$S$18),"",IF(OR($U1003=Prog!$S$17,$U1003=Prog!$S$16),YEAR($X1003),IF($AG1003="ND","ND",$AI$8+$O1003)))</f>
        <v/>
      </c>
      <c r="AJ1003" s="3" t="str">
        <f t="shared" si="123"/>
        <v/>
      </c>
      <c r="AK1003" s="3" t="str">
        <f t="shared" si="122"/>
        <v/>
      </c>
      <c r="AL1003" s="3" t="str">
        <f t="shared" si="122"/>
        <v/>
      </c>
      <c r="AM1003" s="3" t="str">
        <f t="shared" si="122"/>
        <v/>
      </c>
      <c r="AN1003" s="3" t="str">
        <f t="shared" si="122"/>
        <v/>
      </c>
      <c r="AO1003" s="2">
        <f t="shared" si="133"/>
        <v>0</v>
      </c>
      <c r="AP1003" s="4"/>
      <c r="AQ1003" s="3">
        <f>IF(AJ1003=1,VLOOKUP($AP1003,BaseEqptCdF!$C$5:$R$161,16,FALSE),0)</f>
        <v>0</v>
      </c>
      <c r="AR1003" s="3">
        <f>IF(AK1003=1,VLOOKUP($AP1003,BaseEqptCdF!$C$5:$R$161,16,FALSE),0)</f>
        <v>0</v>
      </c>
      <c r="AS1003" s="3">
        <f>IF(AL1003=1,VLOOKUP($AP1003,BaseEqptCdF!$C$5:$R$161,16,FALSE),0)</f>
        <v>0</v>
      </c>
      <c r="AT1003" s="3">
        <f>IF(AM1003=1,VLOOKUP($AP1003,BaseEqptCdF!$C$5:$R$161,16,FALSE),0)</f>
        <v>0</v>
      </c>
      <c r="AU1003" s="3">
        <f>IF(AN1003=1,VLOOKUP($AP1003,BaseEqptCdF!$C$5:$R$161,16,FALSE),0)</f>
        <v>0</v>
      </c>
      <c r="AV1003" s="2">
        <f t="shared" si="134"/>
        <v>0</v>
      </c>
      <c r="AW1003" s="3" t="str">
        <f>IF($L1003="","",IF(SUM($AJ1003:AJ1003)=0,$AE1003,VLOOKUP($AP1003,BaseEqptCdF!$C$5:$R$161,16,FALSE)*$AC$3))</f>
        <v/>
      </c>
      <c r="AX1003" s="3" t="str">
        <f>IF($L1003="","",IF(SUM($AJ1003:AK1003)=0,$AE1003,VLOOKUP($AP1003,BaseEqptCdF!$C$5:$R$161,16,FALSE)*$AC$3))</f>
        <v/>
      </c>
      <c r="AY1003" s="3" t="str">
        <f>IF($L1003="","",IF(SUM($AJ1003:AL1003)=0,$AE1003,VLOOKUP($AP1003,BaseEqptCdF!$C$5:$R$161,16,FALSE)*$AC$3))</f>
        <v/>
      </c>
      <c r="AZ1003" s="3" t="str">
        <f>IF($L1003="","",IF(SUM($AJ1003:AM1003)=0,$AE1003,VLOOKUP($AP1003,BaseEqptCdF!$C$5:$R$161,16,FALSE)*$AC$3))</f>
        <v/>
      </c>
      <c r="BA1003" s="3" t="str">
        <f>IF($L1003="","",IF(SUM($AJ1003:AN1003)=0,$AE1003,VLOOKUP($AP1003,BaseEqptCdF!$C$5:$R$161,16,FALSE)*$AC$3))</f>
        <v/>
      </c>
      <c r="BB1003" s="2">
        <f t="shared" si="135"/>
        <v>0</v>
      </c>
      <c r="BC1003" s="3" t="str">
        <f>IF($L1003="","",IF(SUM($AJ1003:AJ1003)=0,$AF1003,IF(LEFT(VLOOKUP($AP1003,BaseEqptCdF!$C$5:$E$161,3,FALSE),2)="SD",0,IF(LEFT(VLOOKUP($AP1003,BaseEqptCdF!$C$5:$E$161,3,FALSE),2)="SB",1*52,VLOOKUP($AP1003,BaseEqptCdF!$C$5:$S$161,12,FALSE)*0.2*300))))</f>
        <v/>
      </c>
      <c r="BD1003" s="3" t="str">
        <f>IF($L1003="","",IF(SUM($AJ1003:AK1003)=0,$AF1003,IF(LEFT(VLOOKUP($AP1003,BaseEqptCdF!$C$5:$E$161,3,FALSE),2)="SD",0,IF(LEFT(VLOOKUP($AP1003,BaseEqptCdF!$C$5:$E$161,3,FALSE),2)="SB",1*52,VLOOKUP($AP1003,BaseEqptCdF!$C$5:$S$161,12,FALSE)*0.2*300))))</f>
        <v/>
      </c>
      <c r="BE1003" s="3" t="str">
        <f>IF($L1003="","",IF(SUM($AJ1003:AL1003)=0,$AF1003,IF(LEFT(VLOOKUP($AP1003,BaseEqptCdF!$C$5:$E$161,3,FALSE),2)="SD",0,IF(LEFT(VLOOKUP($AP1003,BaseEqptCdF!$C$5:$E$161,3,FALSE),2)="SB",1*52,VLOOKUP($AP1003,BaseEqptCdF!$C$5:$S$161,12,FALSE)*0.2*300))))</f>
        <v/>
      </c>
      <c r="BF1003" s="3" t="str">
        <f>IF($L1003="","",IF(SUM($AJ1003:AM1003)=0,$AF1003,IF(LEFT(VLOOKUP($AP1003,BaseEqptCdF!$C$5:$E$161,3,FALSE),2)="SD",0,IF(LEFT(VLOOKUP($AP1003,BaseEqptCdF!$C$5:$E$161,3,FALSE),2)="SB",1*52,VLOOKUP($AP1003,BaseEqptCdF!$C$5:$S$161,12,FALSE)*0.2*300))))</f>
        <v/>
      </c>
      <c r="BG1003" s="3" t="str">
        <f>IF($L1003="","",IF(SUM($AJ1003:AN1003)=0,$AF1003,IF(LEFT(VLOOKUP($AP1003,BaseEqptCdF!$C$5:$E$161,3,FALSE),2)="SD",0,IF(LEFT(VLOOKUP($AP1003,BaseEqptCdF!$C$5:$E$161,3,FALSE),2)="SB",1*52,VLOOKUP($AP1003,BaseEqptCdF!$C$5:$S$161,12,FALSE)*0.2*300))))</f>
        <v/>
      </c>
      <c r="BH1003" s="2">
        <f t="shared" si="136"/>
        <v>0</v>
      </c>
    </row>
    <row r="1004" spans="1:60" x14ac:dyDescent="0.25">
      <c r="A1004" s="296" t="str">
        <f t="array" ref="A1004">IF($C1004="","",INDEX(Prog!$B$8:$D$300,MATCH($C1004,nivo1,0),1))</f>
        <v/>
      </c>
      <c r="B1004" s="296" t="str">
        <f t="array" ref="B1004">IF($C1004="","",INDEX(Prog!$B$8:$D$300,MATCH($C1004,nivo1,0),2))</f>
        <v/>
      </c>
      <c r="C1004" s="273"/>
      <c r="D1004" s="267"/>
      <c r="E1004" s="273"/>
      <c r="F1004" s="273"/>
      <c r="G1004" s="273"/>
      <c r="H1004" s="273"/>
      <c r="I1004" s="273"/>
      <c r="J1004" s="273"/>
      <c r="K1004" s="274"/>
      <c r="L1004" s="273"/>
      <c r="M1004" s="273"/>
      <c r="N1004" s="273"/>
      <c r="O1004" s="275"/>
      <c r="P1004" s="273"/>
      <c r="Q1004" s="273"/>
      <c r="R1004" s="273"/>
      <c r="S1004" s="273"/>
      <c r="T1004" s="276"/>
      <c r="U1004" s="276"/>
      <c r="V1004" s="276"/>
      <c r="W1004" s="276"/>
      <c r="X1004" s="277"/>
      <c r="Y1004" s="278"/>
      <c r="AA1004" s="8" t="str">
        <f>IF($L1004="","",VLOOKUP($L1004,BaseEqptCdF!$C$5:$E$161,2,FALSE))</f>
        <v/>
      </c>
      <c r="AB1004" s="8" t="str">
        <f>IF($L1004="","",VLOOKUP($L1004,BaseEqptCdF!$C$5:$E$161,3,FALSE))</f>
        <v/>
      </c>
      <c r="AC1004" s="7" t="str">
        <f>IF($L1004="","",VLOOKUP($L1004,BaseEqptCdF!$C$5:$I$161,6,FALSE))</f>
        <v/>
      </c>
      <c r="AD1004" s="7" t="str">
        <f>IF($L1004="","",VLOOKUP($L1004,BaseEqptCdF!$C$5:$I$161,7,FALSE))</f>
        <v/>
      </c>
      <c r="AE1004" s="3" t="str">
        <f>IF($L1004="","",VLOOKUP($L1004,BaseEqptCdF!$C$5:$R$161,16,FALSE)*$AC$3)</f>
        <v/>
      </c>
      <c r="AF1004" s="3" t="str">
        <f>IF($L1004="","",IF(LEFT($AB1004,2)="SD",0,IF(LEFT($AB1004,2)="SB",1*52,IF($N1004=Prog!$P$17,VLOOKUP($L1004,BaseEqptCdF!$C$5:$P$161,14,FALSE)*1*300,VLOOKUP($L1004,BaseEqptCdF!$C$5:$P$161,12,FALSE)*0.2*300))))</f>
        <v/>
      </c>
      <c r="AG1004" s="6" t="str">
        <f t="shared" si="128"/>
        <v/>
      </c>
      <c r="AH1004" s="6">
        <f>IF($U1004=Prog!$S$18,YEAR($X1004),"")</f>
        <v>1900</v>
      </c>
      <c r="AI1004" s="5" t="str">
        <f>IF(OR($AG1004="",$U1004=Prog!$S$18),"",IF(OR($U1004=Prog!$S$17,$U1004=Prog!$S$16),YEAR($X1004),IF($AG1004="ND","ND",$AI$8+$O1004)))</f>
        <v/>
      </c>
      <c r="AJ1004" s="3" t="str">
        <f t="shared" si="123"/>
        <v/>
      </c>
      <c r="AK1004" s="3" t="str">
        <f t="shared" si="122"/>
        <v/>
      </c>
      <c r="AL1004" s="3" t="str">
        <f t="shared" si="122"/>
        <v/>
      </c>
      <c r="AM1004" s="3" t="str">
        <f t="shared" si="122"/>
        <v/>
      </c>
      <c r="AN1004" s="3" t="str">
        <f t="shared" si="122"/>
        <v/>
      </c>
      <c r="AO1004" s="2">
        <f t="shared" si="133"/>
        <v>0</v>
      </c>
      <c r="AP1004" s="4"/>
      <c r="AQ1004" s="3">
        <f>IF(AJ1004=1,VLOOKUP($AP1004,BaseEqptCdF!$C$5:$R$161,16,FALSE),0)</f>
        <v>0</v>
      </c>
      <c r="AR1004" s="3">
        <f>IF(AK1004=1,VLOOKUP($AP1004,BaseEqptCdF!$C$5:$R$161,16,FALSE),0)</f>
        <v>0</v>
      </c>
      <c r="AS1004" s="3">
        <f>IF(AL1004=1,VLOOKUP($AP1004,BaseEqptCdF!$C$5:$R$161,16,FALSE),0)</f>
        <v>0</v>
      </c>
      <c r="AT1004" s="3">
        <f>IF(AM1004=1,VLOOKUP($AP1004,BaseEqptCdF!$C$5:$R$161,16,FALSE),0)</f>
        <v>0</v>
      </c>
      <c r="AU1004" s="3">
        <f>IF(AN1004=1,VLOOKUP($AP1004,BaseEqptCdF!$C$5:$R$161,16,FALSE),0)</f>
        <v>0</v>
      </c>
      <c r="AV1004" s="2">
        <f t="shared" si="134"/>
        <v>0</v>
      </c>
      <c r="AW1004" s="3" t="str">
        <f>IF($L1004="","",IF(SUM($AJ1004:AJ1004)=0,$AE1004,VLOOKUP($AP1004,BaseEqptCdF!$C$5:$R$161,16,FALSE)*$AC$3))</f>
        <v/>
      </c>
      <c r="AX1004" s="3" t="str">
        <f>IF($L1004="","",IF(SUM($AJ1004:AK1004)=0,$AE1004,VLOOKUP($AP1004,BaseEqptCdF!$C$5:$R$161,16,FALSE)*$AC$3))</f>
        <v/>
      </c>
      <c r="AY1004" s="3" t="str">
        <f>IF($L1004="","",IF(SUM($AJ1004:AL1004)=0,$AE1004,VLOOKUP($AP1004,BaseEqptCdF!$C$5:$R$161,16,FALSE)*$AC$3))</f>
        <v/>
      </c>
      <c r="AZ1004" s="3" t="str">
        <f>IF($L1004="","",IF(SUM($AJ1004:AM1004)=0,$AE1004,VLOOKUP($AP1004,BaseEqptCdF!$C$5:$R$161,16,FALSE)*$AC$3))</f>
        <v/>
      </c>
      <c r="BA1004" s="3" t="str">
        <f>IF($L1004="","",IF(SUM($AJ1004:AN1004)=0,$AE1004,VLOOKUP($AP1004,BaseEqptCdF!$C$5:$R$161,16,FALSE)*$AC$3))</f>
        <v/>
      </c>
      <c r="BB1004" s="2">
        <f t="shared" si="135"/>
        <v>0</v>
      </c>
      <c r="BC1004" s="3" t="str">
        <f>IF($L1004="","",IF(SUM($AJ1004:AJ1004)=0,$AF1004,IF(LEFT(VLOOKUP($AP1004,BaseEqptCdF!$C$5:$E$161,3,FALSE),2)="SD",0,IF(LEFT(VLOOKUP($AP1004,BaseEqptCdF!$C$5:$E$161,3,FALSE),2)="SB",1*52,VLOOKUP($AP1004,BaseEqptCdF!$C$5:$S$161,12,FALSE)*0.2*300))))</f>
        <v/>
      </c>
      <c r="BD1004" s="3" t="str">
        <f>IF($L1004="","",IF(SUM($AJ1004:AK1004)=0,$AF1004,IF(LEFT(VLOOKUP($AP1004,BaseEqptCdF!$C$5:$E$161,3,FALSE),2)="SD",0,IF(LEFT(VLOOKUP($AP1004,BaseEqptCdF!$C$5:$E$161,3,FALSE),2)="SB",1*52,VLOOKUP($AP1004,BaseEqptCdF!$C$5:$S$161,12,FALSE)*0.2*300))))</f>
        <v/>
      </c>
      <c r="BE1004" s="3" t="str">
        <f>IF($L1004="","",IF(SUM($AJ1004:AL1004)=0,$AF1004,IF(LEFT(VLOOKUP($AP1004,BaseEqptCdF!$C$5:$E$161,3,FALSE),2)="SD",0,IF(LEFT(VLOOKUP($AP1004,BaseEqptCdF!$C$5:$E$161,3,FALSE),2)="SB",1*52,VLOOKUP($AP1004,BaseEqptCdF!$C$5:$S$161,12,FALSE)*0.2*300))))</f>
        <v/>
      </c>
      <c r="BF1004" s="3" t="str">
        <f>IF($L1004="","",IF(SUM($AJ1004:AM1004)=0,$AF1004,IF(LEFT(VLOOKUP($AP1004,BaseEqptCdF!$C$5:$E$161,3,FALSE),2)="SD",0,IF(LEFT(VLOOKUP($AP1004,BaseEqptCdF!$C$5:$E$161,3,FALSE),2)="SB",1*52,VLOOKUP($AP1004,BaseEqptCdF!$C$5:$S$161,12,FALSE)*0.2*300))))</f>
        <v/>
      </c>
      <c r="BG1004" s="3" t="str">
        <f>IF($L1004="","",IF(SUM($AJ1004:AN1004)=0,$AF1004,IF(LEFT(VLOOKUP($AP1004,BaseEqptCdF!$C$5:$E$161,3,FALSE),2)="SD",0,IF(LEFT(VLOOKUP($AP1004,BaseEqptCdF!$C$5:$E$161,3,FALSE),2)="SB",1*52,VLOOKUP($AP1004,BaseEqptCdF!$C$5:$S$161,12,FALSE)*0.2*300))))</f>
        <v/>
      </c>
      <c r="BH1004" s="2">
        <f t="shared" si="136"/>
        <v>0</v>
      </c>
    </row>
    <row r="1005" spans="1:60" x14ac:dyDescent="0.25">
      <c r="A1005" s="296" t="str">
        <f t="array" ref="A1005">IF($C1005="","",INDEX(Prog!$B$8:$D$300,MATCH($C1005,nivo1,0),1))</f>
        <v/>
      </c>
      <c r="B1005" s="296" t="str">
        <f t="array" ref="B1005">IF($C1005="","",INDEX(Prog!$B$8:$D$300,MATCH($C1005,nivo1,0),2))</f>
        <v/>
      </c>
      <c r="C1005" s="273"/>
      <c r="D1005" s="267"/>
      <c r="E1005" s="273"/>
      <c r="F1005" s="273"/>
      <c r="G1005" s="273"/>
      <c r="H1005" s="273"/>
      <c r="I1005" s="273"/>
      <c r="J1005" s="273"/>
      <c r="K1005" s="274"/>
      <c r="L1005" s="273"/>
      <c r="M1005" s="273"/>
      <c r="N1005" s="273"/>
      <c r="O1005" s="275"/>
      <c r="P1005" s="273"/>
      <c r="Q1005" s="273"/>
      <c r="R1005" s="273"/>
      <c r="S1005" s="273"/>
      <c r="T1005" s="276"/>
      <c r="U1005" s="276"/>
      <c r="V1005" s="276"/>
      <c r="W1005" s="276"/>
      <c r="X1005" s="277"/>
      <c r="Y1005" s="278"/>
      <c r="AA1005" s="8" t="str">
        <f>IF($L1005="","",VLOOKUP($L1005,BaseEqptCdF!$C$5:$E$161,2,FALSE))</f>
        <v/>
      </c>
      <c r="AB1005" s="8" t="str">
        <f>IF($L1005="","",VLOOKUP($L1005,BaseEqptCdF!$C$5:$E$161,3,FALSE))</f>
        <v/>
      </c>
      <c r="AC1005" s="7" t="str">
        <f>IF($L1005="","",VLOOKUP($L1005,BaseEqptCdF!$C$5:$I$161,6,FALSE))</f>
        <v/>
      </c>
      <c r="AD1005" s="7" t="str">
        <f>IF($L1005="","",VLOOKUP($L1005,BaseEqptCdF!$C$5:$I$161,7,FALSE))</f>
        <v/>
      </c>
      <c r="AE1005" s="3" t="str">
        <f>IF($L1005="","",VLOOKUP($L1005,BaseEqptCdF!$C$5:$R$161,16,FALSE)*$AC$3)</f>
        <v/>
      </c>
      <c r="AF1005" s="3" t="str">
        <f>IF($L1005="","",IF(LEFT($AB1005,2)="SD",0,IF(LEFT($AB1005,2)="SB",1*52,IF($N1005=Prog!$P$17,VLOOKUP($L1005,BaseEqptCdF!$C$5:$P$161,14,FALSE)*1*300,VLOOKUP($L1005,BaseEqptCdF!$C$5:$P$161,12,FALSE)*0.2*300))))</f>
        <v/>
      </c>
      <c r="AG1005" s="6" t="str">
        <f t="shared" si="128"/>
        <v/>
      </c>
      <c r="AH1005" s="6">
        <f>IF($U1005=Prog!$S$18,YEAR($X1005),"")</f>
        <v>1900</v>
      </c>
      <c r="AI1005" s="5" t="str">
        <f>IF(OR($AG1005="",$U1005=Prog!$S$18),"",IF(OR($U1005=Prog!$S$17,$U1005=Prog!$S$16),YEAR($X1005),IF($AG1005="ND","ND",$AI$8+$O1005)))</f>
        <v/>
      </c>
      <c r="AJ1005" s="3" t="str">
        <f t="shared" si="123"/>
        <v/>
      </c>
      <c r="AK1005" s="3" t="str">
        <f t="shared" si="122"/>
        <v/>
      </c>
      <c r="AL1005" s="3" t="str">
        <f t="shared" si="122"/>
        <v/>
      </c>
      <c r="AM1005" s="3" t="str">
        <f t="shared" si="122"/>
        <v/>
      </c>
      <c r="AN1005" s="3" t="str">
        <f t="shared" si="122"/>
        <v/>
      </c>
      <c r="AO1005" s="2">
        <f t="shared" si="133"/>
        <v>0</v>
      </c>
      <c r="AP1005" s="4"/>
      <c r="AQ1005" s="3">
        <f>IF(AJ1005=1,VLOOKUP($AP1005,BaseEqptCdF!$C$5:$R$161,16,FALSE),0)</f>
        <v>0</v>
      </c>
      <c r="AR1005" s="3">
        <f>IF(AK1005=1,VLOOKUP($AP1005,BaseEqptCdF!$C$5:$R$161,16,FALSE),0)</f>
        <v>0</v>
      </c>
      <c r="AS1005" s="3">
        <f>IF(AL1005=1,VLOOKUP($AP1005,BaseEqptCdF!$C$5:$R$161,16,FALSE),0)</f>
        <v>0</v>
      </c>
      <c r="AT1005" s="3">
        <f>IF(AM1005=1,VLOOKUP($AP1005,BaseEqptCdF!$C$5:$R$161,16,FALSE),0)</f>
        <v>0</v>
      </c>
      <c r="AU1005" s="3">
        <f>IF(AN1005=1,VLOOKUP($AP1005,BaseEqptCdF!$C$5:$R$161,16,FALSE),0)</f>
        <v>0</v>
      </c>
      <c r="AV1005" s="2">
        <f t="shared" si="134"/>
        <v>0</v>
      </c>
      <c r="AW1005" s="3" t="str">
        <f>IF($L1005="","",IF(SUM($AJ1005:AJ1005)=0,$AE1005,VLOOKUP($AP1005,BaseEqptCdF!$C$5:$R$161,16,FALSE)*$AC$3))</f>
        <v/>
      </c>
      <c r="AX1005" s="3" t="str">
        <f>IF($L1005="","",IF(SUM($AJ1005:AK1005)=0,$AE1005,VLOOKUP($AP1005,BaseEqptCdF!$C$5:$R$161,16,FALSE)*$AC$3))</f>
        <v/>
      </c>
      <c r="AY1005" s="3" t="str">
        <f>IF($L1005="","",IF(SUM($AJ1005:AL1005)=0,$AE1005,VLOOKUP($AP1005,BaseEqptCdF!$C$5:$R$161,16,FALSE)*$AC$3))</f>
        <v/>
      </c>
      <c r="AZ1005" s="3" t="str">
        <f>IF($L1005="","",IF(SUM($AJ1005:AM1005)=0,$AE1005,VLOOKUP($AP1005,BaseEqptCdF!$C$5:$R$161,16,FALSE)*$AC$3))</f>
        <v/>
      </c>
      <c r="BA1005" s="3" t="str">
        <f>IF($L1005="","",IF(SUM($AJ1005:AN1005)=0,$AE1005,VLOOKUP($AP1005,BaseEqptCdF!$C$5:$R$161,16,FALSE)*$AC$3))</f>
        <v/>
      </c>
      <c r="BB1005" s="2">
        <f t="shared" si="135"/>
        <v>0</v>
      </c>
      <c r="BC1005" s="3" t="str">
        <f>IF($L1005="","",IF(SUM($AJ1005:AJ1005)=0,$AF1005,IF(LEFT(VLOOKUP($AP1005,BaseEqptCdF!$C$5:$E$161,3,FALSE),2)="SD",0,IF(LEFT(VLOOKUP($AP1005,BaseEqptCdF!$C$5:$E$161,3,FALSE),2)="SB",1*52,VLOOKUP($AP1005,BaseEqptCdF!$C$5:$S$161,12,FALSE)*0.2*300))))</f>
        <v/>
      </c>
      <c r="BD1005" s="3" t="str">
        <f>IF($L1005="","",IF(SUM($AJ1005:AK1005)=0,$AF1005,IF(LEFT(VLOOKUP($AP1005,BaseEqptCdF!$C$5:$E$161,3,FALSE),2)="SD",0,IF(LEFT(VLOOKUP($AP1005,BaseEqptCdF!$C$5:$E$161,3,FALSE),2)="SB",1*52,VLOOKUP($AP1005,BaseEqptCdF!$C$5:$S$161,12,FALSE)*0.2*300))))</f>
        <v/>
      </c>
      <c r="BE1005" s="3" t="str">
        <f>IF($L1005="","",IF(SUM($AJ1005:AL1005)=0,$AF1005,IF(LEFT(VLOOKUP($AP1005,BaseEqptCdF!$C$5:$E$161,3,FALSE),2)="SD",0,IF(LEFT(VLOOKUP($AP1005,BaseEqptCdF!$C$5:$E$161,3,FALSE),2)="SB",1*52,VLOOKUP($AP1005,BaseEqptCdF!$C$5:$S$161,12,FALSE)*0.2*300))))</f>
        <v/>
      </c>
      <c r="BF1005" s="3" t="str">
        <f>IF($L1005="","",IF(SUM($AJ1005:AM1005)=0,$AF1005,IF(LEFT(VLOOKUP($AP1005,BaseEqptCdF!$C$5:$E$161,3,FALSE),2)="SD",0,IF(LEFT(VLOOKUP($AP1005,BaseEqptCdF!$C$5:$E$161,3,FALSE),2)="SB",1*52,VLOOKUP($AP1005,BaseEqptCdF!$C$5:$S$161,12,FALSE)*0.2*300))))</f>
        <v/>
      </c>
      <c r="BG1005" s="3" t="str">
        <f>IF($L1005="","",IF(SUM($AJ1005:AN1005)=0,$AF1005,IF(LEFT(VLOOKUP($AP1005,BaseEqptCdF!$C$5:$E$161,3,FALSE),2)="SD",0,IF(LEFT(VLOOKUP($AP1005,BaseEqptCdF!$C$5:$E$161,3,FALSE),2)="SB",1*52,VLOOKUP($AP1005,BaseEqptCdF!$C$5:$S$161,12,FALSE)*0.2*300))))</f>
        <v/>
      </c>
      <c r="BH1005" s="2">
        <f t="shared" si="136"/>
        <v>0</v>
      </c>
    </row>
    <row r="1006" spans="1:60" x14ac:dyDescent="0.25">
      <c r="A1006" s="296" t="str">
        <f t="array" ref="A1006">IF($C1006="","",INDEX(Prog!$B$8:$D$300,MATCH($C1006,nivo1,0),1))</f>
        <v/>
      </c>
      <c r="B1006" s="296" t="str">
        <f t="array" ref="B1006">IF($C1006="","",INDEX(Prog!$B$8:$D$300,MATCH($C1006,nivo1,0),2))</f>
        <v/>
      </c>
      <c r="C1006" s="273"/>
      <c r="D1006" s="267"/>
      <c r="E1006" s="273"/>
      <c r="F1006" s="273"/>
      <c r="G1006" s="273"/>
      <c r="H1006" s="273"/>
      <c r="I1006" s="273"/>
      <c r="J1006" s="273"/>
      <c r="K1006" s="274"/>
      <c r="L1006" s="273"/>
      <c r="M1006" s="273"/>
      <c r="N1006" s="273"/>
      <c r="O1006" s="275"/>
      <c r="P1006" s="273"/>
      <c r="Q1006" s="273"/>
      <c r="R1006" s="273"/>
      <c r="S1006" s="273"/>
      <c r="T1006" s="276"/>
      <c r="U1006" s="276"/>
      <c r="V1006" s="276"/>
      <c r="W1006" s="276"/>
      <c r="X1006" s="277"/>
      <c r="Y1006" s="278"/>
      <c r="AA1006" s="8" t="str">
        <f>IF($L1006="","",VLOOKUP($L1006,BaseEqptCdF!$C$5:$E$161,2,FALSE))</f>
        <v/>
      </c>
      <c r="AB1006" s="8" t="str">
        <f>IF($L1006="","",VLOOKUP($L1006,BaseEqptCdF!$C$5:$E$161,3,FALSE))</f>
        <v/>
      </c>
      <c r="AC1006" s="7" t="str">
        <f>IF($L1006="","",VLOOKUP($L1006,BaseEqptCdF!$C$5:$I$161,6,FALSE))</f>
        <v/>
      </c>
      <c r="AD1006" s="7" t="str">
        <f>IF($L1006="","",VLOOKUP($L1006,BaseEqptCdF!$C$5:$I$161,7,FALSE))</f>
        <v/>
      </c>
      <c r="AE1006" s="3" t="str">
        <f>IF($L1006="","",VLOOKUP($L1006,BaseEqptCdF!$C$5:$R$161,16,FALSE)*$AC$3)</f>
        <v/>
      </c>
      <c r="AF1006" s="3" t="str">
        <f>IF($L1006="","",IF(LEFT($AB1006,2)="SD",0,IF(LEFT($AB1006,2)="SB",1*52,IF($N1006=Prog!$P$17,VLOOKUP($L1006,BaseEqptCdF!$C$5:$P$161,14,FALSE)*1*300,VLOOKUP($L1006,BaseEqptCdF!$C$5:$P$161,12,FALSE)*0.2*300))))</f>
        <v/>
      </c>
      <c r="AG1006" s="6" t="str">
        <f t="shared" si="128"/>
        <v/>
      </c>
      <c r="AH1006" s="6">
        <f>IF($U1006=Prog!$S$18,YEAR($X1006),"")</f>
        <v>1900</v>
      </c>
      <c r="AI1006" s="5" t="str">
        <f>IF(OR($AG1006="",$U1006=Prog!$S$18),"",IF(OR($U1006=Prog!$S$17,$U1006=Prog!$S$16),YEAR($X1006),IF($AG1006="ND","ND",$AI$8+$O1006)))</f>
        <v/>
      </c>
      <c r="AJ1006" s="3" t="str">
        <f t="shared" si="123"/>
        <v/>
      </c>
      <c r="AK1006" s="3" t="str">
        <f t="shared" si="122"/>
        <v/>
      </c>
      <c r="AL1006" s="3" t="str">
        <f t="shared" si="122"/>
        <v/>
      </c>
      <c r="AM1006" s="3" t="str">
        <f t="shared" si="122"/>
        <v/>
      </c>
      <c r="AN1006" s="3" t="str">
        <f t="shared" si="122"/>
        <v/>
      </c>
      <c r="AO1006" s="2">
        <f t="shared" si="133"/>
        <v>0</v>
      </c>
      <c r="AP1006" s="4"/>
      <c r="AQ1006" s="3">
        <f>IF(AJ1006=1,VLOOKUP($AP1006,BaseEqptCdF!$C$5:$R$161,16,FALSE),0)</f>
        <v>0</v>
      </c>
      <c r="AR1006" s="3">
        <f>IF(AK1006=1,VLOOKUP($AP1006,BaseEqptCdF!$C$5:$R$161,16,FALSE),0)</f>
        <v>0</v>
      </c>
      <c r="AS1006" s="3">
        <f>IF(AL1006=1,VLOOKUP($AP1006,BaseEqptCdF!$C$5:$R$161,16,FALSE),0)</f>
        <v>0</v>
      </c>
      <c r="AT1006" s="3">
        <f>IF(AM1006=1,VLOOKUP($AP1006,BaseEqptCdF!$C$5:$R$161,16,FALSE),0)</f>
        <v>0</v>
      </c>
      <c r="AU1006" s="3">
        <f>IF(AN1006=1,VLOOKUP($AP1006,BaseEqptCdF!$C$5:$R$161,16,FALSE),0)</f>
        <v>0</v>
      </c>
      <c r="AV1006" s="2">
        <f t="shared" si="134"/>
        <v>0</v>
      </c>
      <c r="AW1006" s="3" t="str">
        <f>IF($L1006="","",IF(SUM($AJ1006:AJ1006)=0,$AE1006,VLOOKUP($AP1006,BaseEqptCdF!$C$5:$R$161,16,FALSE)*$AC$3))</f>
        <v/>
      </c>
      <c r="AX1006" s="3" t="str">
        <f>IF($L1006="","",IF(SUM($AJ1006:AK1006)=0,$AE1006,VLOOKUP($AP1006,BaseEqptCdF!$C$5:$R$161,16,FALSE)*$AC$3))</f>
        <v/>
      </c>
      <c r="AY1006" s="3" t="str">
        <f>IF($L1006="","",IF(SUM($AJ1006:AL1006)=0,$AE1006,VLOOKUP($AP1006,BaseEqptCdF!$C$5:$R$161,16,FALSE)*$AC$3))</f>
        <v/>
      </c>
      <c r="AZ1006" s="3" t="str">
        <f>IF($L1006="","",IF(SUM($AJ1006:AM1006)=0,$AE1006,VLOOKUP($AP1006,BaseEqptCdF!$C$5:$R$161,16,FALSE)*$AC$3))</f>
        <v/>
      </c>
      <c r="BA1006" s="3" t="str">
        <f>IF($L1006="","",IF(SUM($AJ1006:AN1006)=0,$AE1006,VLOOKUP($AP1006,BaseEqptCdF!$C$5:$R$161,16,FALSE)*$AC$3))</f>
        <v/>
      </c>
      <c r="BB1006" s="2">
        <f t="shared" si="135"/>
        <v>0</v>
      </c>
      <c r="BC1006" s="3" t="str">
        <f>IF($L1006="","",IF(SUM($AJ1006:AJ1006)=0,$AF1006,IF(LEFT(VLOOKUP($AP1006,BaseEqptCdF!$C$5:$E$161,3,FALSE),2)="SD",0,IF(LEFT(VLOOKUP($AP1006,BaseEqptCdF!$C$5:$E$161,3,FALSE),2)="SB",1*52,VLOOKUP($AP1006,BaseEqptCdF!$C$5:$S$161,12,FALSE)*0.2*300))))</f>
        <v/>
      </c>
      <c r="BD1006" s="3" t="str">
        <f>IF($L1006="","",IF(SUM($AJ1006:AK1006)=0,$AF1006,IF(LEFT(VLOOKUP($AP1006,BaseEqptCdF!$C$5:$E$161,3,FALSE),2)="SD",0,IF(LEFT(VLOOKUP($AP1006,BaseEqptCdF!$C$5:$E$161,3,FALSE),2)="SB",1*52,VLOOKUP($AP1006,BaseEqptCdF!$C$5:$S$161,12,FALSE)*0.2*300))))</f>
        <v/>
      </c>
      <c r="BE1006" s="3" t="str">
        <f>IF($L1006="","",IF(SUM($AJ1006:AL1006)=0,$AF1006,IF(LEFT(VLOOKUP($AP1006,BaseEqptCdF!$C$5:$E$161,3,FALSE),2)="SD",0,IF(LEFT(VLOOKUP($AP1006,BaseEqptCdF!$C$5:$E$161,3,FALSE),2)="SB",1*52,VLOOKUP($AP1006,BaseEqptCdF!$C$5:$S$161,12,FALSE)*0.2*300))))</f>
        <v/>
      </c>
      <c r="BF1006" s="3" t="str">
        <f>IF($L1006="","",IF(SUM($AJ1006:AM1006)=0,$AF1006,IF(LEFT(VLOOKUP($AP1006,BaseEqptCdF!$C$5:$E$161,3,FALSE),2)="SD",0,IF(LEFT(VLOOKUP($AP1006,BaseEqptCdF!$C$5:$E$161,3,FALSE),2)="SB",1*52,VLOOKUP($AP1006,BaseEqptCdF!$C$5:$S$161,12,FALSE)*0.2*300))))</f>
        <v/>
      </c>
      <c r="BG1006" s="3" t="str">
        <f>IF($L1006="","",IF(SUM($AJ1006:AN1006)=0,$AF1006,IF(LEFT(VLOOKUP($AP1006,BaseEqptCdF!$C$5:$E$161,3,FALSE),2)="SD",0,IF(LEFT(VLOOKUP($AP1006,BaseEqptCdF!$C$5:$E$161,3,FALSE),2)="SB",1*52,VLOOKUP($AP1006,BaseEqptCdF!$C$5:$S$161,12,FALSE)*0.2*300))))</f>
        <v/>
      </c>
      <c r="BH1006" s="2">
        <f t="shared" si="136"/>
        <v>0</v>
      </c>
    </row>
    <row r="1007" spans="1:60" x14ac:dyDescent="0.25">
      <c r="A1007" s="296" t="str">
        <f t="array" ref="A1007">IF($C1007="","",INDEX(Prog!$B$8:$D$300,MATCH($C1007,nivo1,0),1))</f>
        <v/>
      </c>
      <c r="B1007" s="296" t="str">
        <f t="array" ref="B1007">IF($C1007="","",INDEX(Prog!$B$8:$D$300,MATCH($C1007,nivo1,0),2))</f>
        <v/>
      </c>
      <c r="C1007" s="273"/>
      <c r="D1007" s="267"/>
      <c r="E1007" s="273"/>
      <c r="F1007" s="273"/>
      <c r="G1007" s="273"/>
      <c r="H1007" s="273"/>
      <c r="I1007" s="273"/>
      <c r="J1007" s="273"/>
      <c r="K1007" s="274"/>
      <c r="L1007" s="273"/>
      <c r="M1007" s="273"/>
      <c r="N1007" s="273"/>
      <c r="O1007" s="275"/>
      <c r="P1007" s="273"/>
      <c r="Q1007" s="273"/>
      <c r="R1007" s="273"/>
      <c r="S1007" s="273"/>
      <c r="T1007" s="276"/>
      <c r="U1007" s="276"/>
      <c r="V1007" s="276"/>
      <c r="W1007" s="276"/>
      <c r="X1007" s="277"/>
      <c r="Y1007" s="278"/>
      <c r="AA1007" s="8" t="str">
        <f>IF($L1007="","",VLOOKUP($L1007,BaseEqptCdF!$C$5:$E$161,2,FALSE))</f>
        <v/>
      </c>
      <c r="AB1007" s="8" t="str">
        <f>IF($L1007="","",VLOOKUP($L1007,BaseEqptCdF!$C$5:$E$161,3,FALSE))</f>
        <v/>
      </c>
      <c r="AC1007" s="7" t="str">
        <f>IF($L1007="","",VLOOKUP($L1007,BaseEqptCdF!$C$5:$I$161,6,FALSE))</f>
        <v/>
      </c>
      <c r="AD1007" s="7" t="str">
        <f>IF($L1007="","",VLOOKUP($L1007,BaseEqptCdF!$C$5:$I$161,7,FALSE))</f>
        <v/>
      </c>
      <c r="AE1007" s="3" t="str">
        <f>IF($L1007="","",VLOOKUP($L1007,BaseEqptCdF!$C$5:$R$161,16,FALSE)*$AC$3)</f>
        <v/>
      </c>
      <c r="AF1007" s="3" t="str">
        <f>IF($L1007="","",IF(LEFT($AB1007,2)="SD",0,IF(LEFT($AB1007,2)="SB",1*52,IF($N1007=Prog!$P$17,VLOOKUP($L1007,BaseEqptCdF!$C$5:$P$161,14,FALSE)*1*300,VLOOKUP($L1007,BaseEqptCdF!$C$5:$P$161,12,FALSE)*0.2*300))))</f>
        <v/>
      </c>
      <c r="AG1007" s="6" t="str">
        <f t="shared" si="128"/>
        <v/>
      </c>
      <c r="AH1007" s="6">
        <f>IF($U1007=Prog!$S$18,YEAR($X1007),"")</f>
        <v>1900</v>
      </c>
      <c r="AI1007" s="5" t="str">
        <f>IF(OR($AG1007="",$U1007=Prog!$S$18),"",IF(OR($U1007=Prog!$S$17,$U1007=Prog!$S$16),YEAR($X1007),IF($AG1007="ND","ND",$AI$8+$O1007)))</f>
        <v/>
      </c>
      <c r="AJ1007" s="3" t="str">
        <f t="shared" si="123"/>
        <v/>
      </c>
      <c r="AK1007" s="3" t="str">
        <f t="shared" si="122"/>
        <v/>
      </c>
      <c r="AL1007" s="3" t="str">
        <f t="shared" si="122"/>
        <v/>
      </c>
      <c r="AM1007" s="3" t="str">
        <f t="shared" si="122"/>
        <v/>
      </c>
      <c r="AN1007" s="3" t="str">
        <f t="shared" si="122"/>
        <v/>
      </c>
      <c r="AO1007" s="2">
        <f t="shared" si="133"/>
        <v>0</v>
      </c>
      <c r="AP1007" s="4"/>
      <c r="AQ1007" s="3">
        <f>IF(AJ1007=1,VLOOKUP($AP1007,BaseEqptCdF!$C$5:$R$161,16,FALSE),0)</f>
        <v>0</v>
      </c>
      <c r="AR1007" s="3">
        <f>IF(AK1007=1,VLOOKUP($AP1007,BaseEqptCdF!$C$5:$R$161,16,FALSE),0)</f>
        <v>0</v>
      </c>
      <c r="AS1007" s="3">
        <f>IF(AL1007=1,VLOOKUP($AP1007,BaseEqptCdF!$C$5:$R$161,16,FALSE),0)</f>
        <v>0</v>
      </c>
      <c r="AT1007" s="3">
        <f>IF(AM1007=1,VLOOKUP($AP1007,BaseEqptCdF!$C$5:$R$161,16,FALSE),0)</f>
        <v>0</v>
      </c>
      <c r="AU1007" s="3">
        <f>IF(AN1007=1,VLOOKUP($AP1007,BaseEqptCdF!$C$5:$R$161,16,FALSE),0)</f>
        <v>0</v>
      </c>
      <c r="AV1007" s="2">
        <f t="shared" si="134"/>
        <v>0</v>
      </c>
      <c r="AW1007" s="3" t="str">
        <f>IF($L1007="","",IF(SUM($AJ1007:AJ1007)=0,$AE1007,VLOOKUP($AP1007,BaseEqptCdF!$C$5:$R$161,16,FALSE)*$AC$3))</f>
        <v/>
      </c>
      <c r="AX1007" s="3" t="str">
        <f>IF($L1007="","",IF(SUM($AJ1007:AK1007)=0,$AE1007,VLOOKUP($AP1007,BaseEqptCdF!$C$5:$R$161,16,FALSE)*$AC$3))</f>
        <v/>
      </c>
      <c r="AY1007" s="3" t="str">
        <f>IF($L1007="","",IF(SUM($AJ1007:AL1007)=0,$AE1007,VLOOKUP($AP1007,BaseEqptCdF!$C$5:$R$161,16,FALSE)*$AC$3))</f>
        <v/>
      </c>
      <c r="AZ1007" s="3" t="str">
        <f>IF($L1007="","",IF(SUM($AJ1007:AM1007)=0,$AE1007,VLOOKUP($AP1007,BaseEqptCdF!$C$5:$R$161,16,FALSE)*$AC$3))</f>
        <v/>
      </c>
      <c r="BA1007" s="3" t="str">
        <f>IF($L1007="","",IF(SUM($AJ1007:AN1007)=0,$AE1007,VLOOKUP($AP1007,BaseEqptCdF!$C$5:$R$161,16,FALSE)*$AC$3))</f>
        <v/>
      </c>
      <c r="BB1007" s="2">
        <f t="shared" si="135"/>
        <v>0</v>
      </c>
      <c r="BC1007" s="3" t="str">
        <f>IF($L1007="","",IF(SUM($AJ1007:AJ1007)=0,$AF1007,IF(LEFT(VLOOKUP($AP1007,BaseEqptCdF!$C$5:$E$161,3,FALSE),2)="SD",0,IF(LEFT(VLOOKUP($AP1007,BaseEqptCdF!$C$5:$E$161,3,FALSE),2)="SB",1*52,VLOOKUP($AP1007,BaseEqptCdF!$C$5:$S$161,12,FALSE)*0.2*300))))</f>
        <v/>
      </c>
      <c r="BD1007" s="3" t="str">
        <f>IF($L1007="","",IF(SUM($AJ1007:AK1007)=0,$AF1007,IF(LEFT(VLOOKUP($AP1007,BaseEqptCdF!$C$5:$E$161,3,FALSE),2)="SD",0,IF(LEFT(VLOOKUP($AP1007,BaseEqptCdF!$C$5:$E$161,3,FALSE),2)="SB",1*52,VLOOKUP($AP1007,BaseEqptCdF!$C$5:$S$161,12,FALSE)*0.2*300))))</f>
        <v/>
      </c>
      <c r="BE1007" s="3" t="str">
        <f>IF($L1007="","",IF(SUM($AJ1007:AL1007)=0,$AF1007,IF(LEFT(VLOOKUP($AP1007,BaseEqptCdF!$C$5:$E$161,3,FALSE),2)="SD",0,IF(LEFT(VLOOKUP($AP1007,BaseEqptCdF!$C$5:$E$161,3,FALSE),2)="SB",1*52,VLOOKUP($AP1007,BaseEqptCdF!$C$5:$S$161,12,FALSE)*0.2*300))))</f>
        <v/>
      </c>
      <c r="BF1007" s="3" t="str">
        <f>IF($L1007="","",IF(SUM($AJ1007:AM1007)=0,$AF1007,IF(LEFT(VLOOKUP($AP1007,BaseEqptCdF!$C$5:$E$161,3,FALSE),2)="SD",0,IF(LEFT(VLOOKUP($AP1007,BaseEqptCdF!$C$5:$E$161,3,FALSE),2)="SB",1*52,VLOOKUP($AP1007,BaseEqptCdF!$C$5:$S$161,12,FALSE)*0.2*300))))</f>
        <v/>
      </c>
      <c r="BG1007" s="3" t="str">
        <f>IF($L1007="","",IF(SUM($AJ1007:AN1007)=0,$AF1007,IF(LEFT(VLOOKUP($AP1007,BaseEqptCdF!$C$5:$E$161,3,FALSE),2)="SD",0,IF(LEFT(VLOOKUP($AP1007,BaseEqptCdF!$C$5:$E$161,3,FALSE),2)="SB",1*52,VLOOKUP($AP1007,BaseEqptCdF!$C$5:$S$161,12,FALSE)*0.2*300))))</f>
        <v/>
      </c>
      <c r="BH1007" s="2">
        <f t="shared" si="136"/>
        <v>0</v>
      </c>
    </row>
    <row r="1008" spans="1:60" x14ac:dyDescent="0.25">
      <c r="A1008" s="296" t="str">
        <f t="array" ref="A1008">IF($C1008="","",INDEX(Prog!$B$8:$D$300,MATCH($C1008,nivo1,0),1))</f>
        <v/>
      </c>
      <c r="B1008" s="296" t="str">
        <f t="array" ref="B1008">IF($C1008="","",INDEX(Prog!$B$8:$D$300,MATCH($C1008,nivo1,0),2))</f>
        <v/>
      </c>
      <c r="C1008" s="273"/>
      <c r="D1008" s="267"/>
      <c r="E1008" s="273"/>
      <c r="F1008" s="273"/>
      <c r="G1008" s="273"/>
      <c r="H1008" s="273"/>
      <c r="I1008" s="273"/>
      <c r="J1008" s="273"/>
      <c r="K1008" s="274"/>
      <c r="L1008" s="273"/>
      <c r="M1008" s="273"/>
      <c r="N1008" s="273"/>
      <c r="O1008" s="275"/>
      <c r="P1008" s="273"/>
      <c r="Q1008" s="273"/>
      <c r="R1008" s="273"/>
      <c r="S1008" s="273"/>
      <c r="T1008" s="276"/>
      <c r="U1008" s="276"/>
      <c r="V1008" s="276"/>
      <c r="W1008" s="276"/>
      <c r="X1008" s="277"/>
      <c r="Y1008" s="278"/>
      <c r="AA1008" s="8" t="str">
        <f>IF($L1008="","",VLOOKUP($L1008,BaseEqptCdF!$C$5:$E$161,2,FALSE))</f>
        <v/>
      </c>
      <c r="AB1008" s="8" t="str">
        <f>IF($L1008="","",VLOOKUP($L1008,BaseEqptCdF!$C$5:$E$161,3,FALSE))</f>
        <v/>
      </c>
      <c r="AC1008" s="7" t="str">
        <f>IF($L1008="","",VLOOKUP($L1008,BaseEqptCdF!$C$5:$I$161,6,FALSE))</f>
        <v/>
      </c>
      <c r="AD1008" s="7" t="str">
        <f>IF($L1008="","",VLOOKUP($L1008,BaseEqptCdF!$C$5:$I$161,7,FALSE))</f>
        <v/>
      </c>
      <c r="AE1008" s="3" t="str">
        <f>IF($L1008="","",VLOOKUP($L1008,BaseEqptCdF!$C$5:$R$161,16,FALSE)*$AC$3)</f>
        <v/>
      </c>
      <c r="AF1008" s="3" t="str">
        <f>IF($L1008="","",IF(LEFT($AB1008,2)="SD",0,IF(LEFT($AB1008,2)="SB",1*52,IF($N1008=Prog!$P$17,VLOOKUP($L1008,BaseEqptCdF!$C$5:$P$161,14,FALSE)*1*300,VLOOKUP($L1008,BaseEqptCdF!$C$5:$P$161,12,FALSE)*0.2*300))))</f>
        <v/>
      </c>
      <c r="AG1008" s="6" t="str">
        <f t="shared" si="128"/>
        <v/>
      </c>
      <c r="AH1008" s="6">
        <f>IF($U1008=Prog!$S$18,YEAR($X1008),"")</f>
        <v>1900</v>
      </c>
      <c r="AI1008" s="5" t="str">
        <f>IF(OR($AG1008="",$U1008=Prog!$S$18),"",IF(OR($U1008=Prog!$S$17,$U1008=Prog!$S$16),YEAR($X1008),IF($AG1008="ND","ND",$AI$8+$O1008)))</f>
        <v/>
      </c>
      <c r="AJ1008" s="3" t="str">
        <f t="shared" si="123"/>
        <v/>
      </c>
      <c r="AK1008" s="3" t="str">
        <f t="shared" si="122"/>
        <v/>
      </c>
      <c r="AL1008" s="3" t="str">
        <f t="shared" si="122"/>
        <v/>
      </c>
      <c r="AM1008" s="3" t="str">
        <f t="shared" ref="AM1008:AN1008" si="137">IF($AI1008="","",IF($AI1008=AM$9,1,0))</f>
        <v/>
      </c>
      <c r="AN1008" s="3" t="str">
        <f t="shared" si="137"/>
        <v/>
      </c>
      <c r="AO1008" s="2">
        <f t="shared" si="133"/>
        <v>0</v>
      </c>
      <c r="AP1008" s="4"/>
      <c r="AQ1008" s="3">
        <f>IF(AJ1008=1,VLOOKUP($AP1008,BaseEqptCdF!$C$5:$R$161,16,FALSE),0)</f>
        <v>0</v>
      </c>
      <c r="AR1008" s="3">
        <f>IF(AK1008=1,VLOOKUP($AP1008,BaseEqptCdF!$C$5:$R$161,16,FALSE),0)</f>
        <v>0</v>
      </c>
      <c r="AS1008" s="3">
        <f>IF(AL1008=1,VLOOKUP($AP1008,BaseEqptCdF!$C$5:$R$161,16,FALSE),0)</f>
        <v>0</v>
      </c>
      <c r="AT1008" s="3">
        <f>IF(AM1008=1,VLOOKUP($AP1008,BaseEqptCdF!$C$5:$R$161,16,FALSE),0)</f>
        <v>0</v>
      </c>
      <c r="AU1008" s="3">
        <f>IF(AN1008=1,VLOOKUP($AP1008,BaseEqptCdF!$C$5:$R$161,16,FALSE),0)</f>
        <v>0</v>
      </c>
      <c r="AV1008" s="2">
        <f t="shared" si="134"/>
        <v>0</v>
      </c>
      <c r="AW1008" s="3" t="str">
        <f>IF($L1008="","",IF(SUM($AJ1008:AJ1008)=0,$AE1008,VLOOKUP($AP1008,BaseEqptCdF!$C$5:$R$161,16,FALSE)*$AC$3))</f>
        <v/>
      </c>
      <c r="AX1008" s="3" t="str">
        <f>IF($L1008="","",IF(SUM($AJ1008:AK1008)=0,$AE1008,VLOOKUP($AP1008,BaseEqptCdF!$C$5:$R$161,16,FALSE)*$AC$3))</f>
        <v/>
      </c>
      <c r="AY1008" s="3" t="str">
        <f>IF($L1008="","",IF(SUM($AJ1008:AL1008)=0,$AE1008,VLOOKUP($AP1008,BaseEqptCdF!$C$5:$R$161,16,FALSE)*$AC$3))</f>
        <v/>
      </c>
      <c r="AZ1008" s="3" t="str">
        <f>IF($L1008="","",IF(SUM($AJ1008:AM1008)=0,$AE1008,VLOOKUP($AP1008,BaseEqptCdF!$C$5:$R$161,16,FALSE)*$AC$3))</f>
        <v/>
      </c>
      <c r="BA1008" s="3" t="str">
        <f>IF($L1008="","",IF(SUM($AJ1008:AN1008)=0,$AE1008,VLOOKUP($AP1008,BaseEqptCdF!$C$5:$R$161,16,FALSE)*$AC$3))</f>
        <v/>
      </c>
      <c r="BB1008" s="2">
        <f t="shared" si="135"/>
        <v>0</v>
      </c>
      <c r="BC1008" s="3" t="str">
        <f>IF($L1008="","",IF(SUM($AJ1008:AJ1008)=0,$AF1008,IF(LEFT(VLOOKUP($AP1008,BaseEqptCdF!$C$5:$E$161,3,FALSE),2)="SD",0,IF(LEFT(VLOOKUP($AP1008,BaseEqptCdF!$C$5:$E$161,3,FALSE),2)="SB",1*52,VLOOKUP($AP1008,BaseEqptCdF!$C$5:$S$161,12,FALSE)*0.2*300))))</f>
        <v/>
      </c>
      <c r="BD1008" s="3" t="str">
        <f>IF($L1008="","",IF(SUM($AJ1008:AK1008)=0,$AF1008,IF(LEFT(VLOOKUP($AP1008,BaseEqptCdF!$C$5:$E$161,3,FALSE),2)="SD",0,IF(LEFT(VLOOKUP($AP1008,BaseEqptCdF!$C$5:$E$161,3,FALSE),2)="SB",1*52,VLOOKUP($AP1008,BaseEqptCdF!$C$5:$S$161,12,FALSE)*0.2*300))))</f>
        <v/>
      </c>
      <c r="BE1008" s="3" t="str">
        <f>IF($L1008="","",IF(SUM($AJ1008:AL1008)=0,$AF1008,IF(LEFT(VLOOKUP($AP1008,BaseEqptCdF!$C$5:$E$161,3,FALSE),2)="SD",0,IF(LEFT(VLOOKUP($AP1008,BaseEqptCdF!$C$5:$E$161,3,FALSE),2)="SB",1*52,VLOOKUP($AP1008,BaseEqptCdF!$C$5:$S$161,12,FALSE)*0.2*300))))</f>
        <v/>
      </c>
      <c r="BF1008" s="3" t="str">
        <f>IF($L1008="","",IF(SUM($AJ1008:AM1008)=0,$AF1008,IF(LEFT(VLOOKUP($AP1008,BaseEqptCdF!$C$5:$E$161,3,FALSE),2)="SD",0,IF(LEFT(VLOOKUP($AP1008,BaseEqptCdF!$C$5:$E$161,3,FALSE),2)="SB",1*52,VLOOKUP($AP1008,BaseEqptCdF!$C$5:$S$161,12,FALSE)*0.2*300))))</f>
        <v/>
      </c>
      <c r="BG1008" s="3" t="str">
        <f>IF($L1008="","",IF(SUM($AJ1008:AN1008)=0,$AF1008,IF(LEFT(VLOOKUP($AP1008,BaseEqptCdF!$C$5:$E$161,3,FALSE),2)="SD",0,IF(LEFT(VLOOKUP($AP1008,BaseEqptCdF!$C$5:$E$161,3,FALSE),2)="SB",1*52,VLOOKUP($AP1008,BaseEqptCdF!$C$5:$S$161,12,FALSE)*0.2*300))))</f>
        <v/>
      </c>
      <c r="BH1008" s="2">
        <f t="shared" si="136"/>
        <v>0</v>
      </c>
    </row>
    <row r="1009" spans="1:60" x14ac:dyDescent="0.25">
      <c r="A1009" s="296" t="str">
        <f t="array" ref="A1009">IF($C1009="","",INDEX(Prog!$B$8:$D$300,MATCH($C1009,nivo1,0),1))</f>
        <v/>
      </c>
      <c r="B1009" s="296" t="str">
        <f t="array" ref="B1009">IF($C1009="","",INDEX(Prog!$B$8:$D$300,MATCH($C1009,nivo1,0),2))</f>
        <v/>
      </c>
      <c r="C1009" s="273"/>
      <c r="D1009" s="267"/>
      <c r="E1009" s="273"/>
      <c r="F1009" s="273"/>
      <c r="G1009" s="273"/>
      <c r="H1009" s="273"/>
      <c r="I1009" s="273"/>
      <c r="J1009" s="273"/>
      <c r="K1009" s="274"/>
      <c r="L1009" s="273"/>
      <c r="M1009" s="273"/>
      <c r="N1009" s="273"/>
      <c r="O1009" s="275"/>
      <c r="P1009" s="273"/>
      <c r="Q1009" s="273"/>
      <c r="R1009" s="273"/>
      <c r="S1009" s="273"/>
      <c r="T1009" s="276"/>
      <c r="U1009" s="276"/>
      <c r="V1009" s="276"/>
      <c r="W1009" s="276"/>
      <c r="X1009" s="277"/>
      <c r="Y1009" s="278"/>
      <c r="AA1009" s="8" t="str">
        <f>IF($L1009="","",VLOOKUP($L1009,BaseEqptCdF!$C$5:$E$161,2,FALSE))</f>
        <v/>
      </c>
      <c r="AB1009" s="8" t="str">
        <f>IF($L1009="","",VLOOKUP($L1009,BaseEqptCdF!$C$5:$E$161,3,FALSE))</f>
        <v/>
      </c>
      <c r="AC1009" s="7" t="str">
        <f>IF($L1009="","",VLOOKUP($L1009,BaseEqptCdF!$C$5:$I$161,6,FALSE))</f>
        <v/>
      </c>
      <c r="AD1009" s="7" t="str">
        <f>IF($L1009="","",VLOOKUP($L1009,BaseEqptCdF!$C$5:$I$161,7,FALSE))</f>
        <v/>
      </c>
      <c r="AE1009" s="3" t="str">
        <f>IF($L1009="","",VLOOKUP($L1009,BaseEqptCdF!$C$5:$R$161,16,FALSE)*$AC$3)</f>
        <v/>
      </c>
      <c r="AF1009" s="3" t="str">
        <f>IF($L1009="","",IF(LEFT($AB1009,2)="SD",0,IF(LEFT($AB1009,2)="SB",1*52,IF($N1009=Prog!$P$17,VLOOKUP($L1009,BaseEqptCdF!$C$5:$P$161,14,FALSE)*1*300,VLOOKUP($L1009,BaseEqptCdF!$C$5:$P$161,12,FALSE)*0.2*300))))</f>
        <v/>
      </c>
      <c r="AG1009" s="6" t="str">
        <f t="shared" si="128"/>
        <v/>
      </c>
      <c r="AH1009" s="6">
        <f>IF($U1009=Prog!$S$18,YEAR($X1009),"")</f>
        <v>1900</v>
      </c>
      <c r="AI1009" s="5" t="str">
        <f>IF(OR($AG1009="",$U1009=Prog!$S$18),"",IF(OR($U1009=Prog!$S$17,$U1009=Prog!$S$16),YEAR($X1009),IF($AG1009="ND","ND",$AI$8+$O1009)))</f>
        <v/>
      </c>
      <c r="AJ1009" s="3" t="str">
        <f t="shared" si="123"/>
        <v/>
      </c>
      <c r="AK1009" s="3" t="str">
        <f t="shared" ref="AK1009:AN1072" si="138">IF($AI1009="","",IF($AI1009=AK$9,1,0))</f>
        <v/>
      </c>
      <c r="AL1009" s="3" t="str">
        <f t="shared" si="138"/>
        <v/>
      </c>
      <c r="AM1009" s="3" t="str">
        <f t="shared" si="138"/>
        <v/>
      </c>
      <c r="AN1009" s="3" t="str">
        <f t="shared" si="138"/>
        <v/>
      </c>
      <c r="AO1009" s="2">
        <f t="shared" si="133"/>
        <v>0</v>
      </c>
      <c r="AP1009" s="4"/>
      <c r="AQ1009" s="3">
        <f>IF(AJ1009=1,VLOOKUP($AP1009,BaseEqptCdF!$C$5:$R$161,16,FALSE),0)</f>
        <v>0</v>
      </c>
      <c r="AR1009" s="3">
        <f>IF(AK1009=1,VLOOKUP($AP1009,BaseEqptCdF!$C$5:$R$161,16,FALSE),0)</f>
        <v>0</v>
      </c>
      <c r="AS1009" s="3">
        <f>IF(AL1009=1,VLOOKUP($AP1009,BaseEqptCdF!$C$5:$R$161,16,FALSE),0)</f>
        <v>0</v>
      </c>
      <c r="AT1009" s="3">
        <f>IF(AM1009=1,VLOOKUP($AP1009,BaseEqptCdF!$C$5:$R$161,16,FALSE),0)</f>
        <v>0</v>
      </c>
      <c r="AU1009" s="3">
        <f>IF(AN1009=1,VLOOKUP($AP1009,BaseEqptCdF!$C$5:$R$161,16,FALSE),0)</f>
        <v>0</v>
      </c>
      <c r="AV1009" s="2">
        <f t="shared" si="134"/>
        <v>0</v>
      </c>
      <c r="AW1009" s="3" t="str">
        <f>IF($L1009="","",IF(SUM($AJ1009:AJ1009)=0,$AE1009,VLOOKUP($AP1009,BaseEqptCdF!$C$5:$R$161,16,FALSE)*$AC$3))</f>
        <v/>
      </c>
      <c r="AX1009" s="3" t="str">
        <f>IF($L1009="","",IF(SUM($AJ1009:AK1009)=0,$AE1009,VLOOKUP($AP1009,BaseEqptCdF!$C$5:$R$161,16,FALSE)*$AC$3))</f>
        <v/>
      </c>
      <c r="AY1009" s="3" t="str">
        <f>IF($L1009="","",IF(SUM($AJ1009:AL1009)=0,$AE1009,VLOOKUP($AP1009,BaseEqptCdF!$C$5:$R$161,16,FALSE)*$AC$3))</f>
        <v/>
      </c>
      <c r="AZ1009" s="3" t="str">
        <f>IF($L1009="","",IF(SUM($AJ1009:AM1009)=0,$AE1009,VLOOKUP($AP1009,BaseEqptCdF!$C$5:$R$161,16,FALSE)*$AC$3))</f>
        <v/>
      </c>
      <c r="BA1009" s="3" t="str">
        <f>IF($L1009="","",IF(SUM($AJ1009:AN1009)=0,$AE1009,VLOOKUP($AP1009,BaseEqptCdF!$C$5:$R$161,16,FALSE)*$AC$3))</f>
        <v/>
      </c>
      <c r="BB1009" s="2">
        <f t="shared" si="135"/>
        <v>0</v>
      </c>
      <c r="BC1009" s="3" t="str">
        <f>IF($L1009="","",IF(SUM($AJ1009:AJ1009)=0,$AF1009,IF(LEFT(VLOOKUP($AP1009,BaseEqptCdF!$C$5:$E$161,3,FALSE),2)="SD",0,IF(LEFT(VLOOKUP($AP1009,BaseEqptCdF!$C$5:$E$161,3,FALSE),2)="SB",1*52,VLOOKUP($AP1009,BaseEqptCdF!$C$5:$S$161,12,FALSE)*0.2*300))))</f>
        <v/>
      </c>
      <c r="BD1009" s="3" t="str">
        <f>IF($L1009="","",IF(SUM($AJ1009:AK1009)=0,$AF1009,IF(LEFT(VLOOKUP($AP1009,BaseEqptCdF!$C$5:$E$161,3,FALSE),2)="SD",0,IF(LEFT(VLOOKUP($AP1009,BaseEqptCdF!$C$5:$E$161,3,FALSE),2)="SB",1*52,VLOOKUP($AP1009,BaseEqptCdF!$C$5:$S$161,12,FALSE)*0.2*300))))</f>
        <v/>
      </c>
      <c r="BE1009" s="3" t="str">
        <f>IF($L1009="","",IF(SUM($AJ1009:AL1009)=0,$AF1009,IF(LEFT(VLOOKUP($AP1009,BaseEqptCdF!$C$5:$E$161,3,FALSE),2)="SD",0,IF(LEFT(VLOOKUP($AP1009,BaseEqptCdF!$C$5:$E$161,3,FALSE),2)="SB",1*52,VLOOKUP($AP1009,BaseEqptCdF!$C$5:$S$161,12,FALSE)*0.2*300))))</f>
        <v/>
      </c>
      <c r="BF1009" s="3" t="str">
        <f>IF($L1009="","",IF(SUM($AJ1009:AM1009)=0,$AF1009,IF(LEFT(VLOOKUP($AP1009,BaseEqptCdF!$C$5:$E$161,3,FALSE),2)="SD",0,IF(LEFT(VLOOKUP($AP1009,BaseEqptCdF!$C$5:$E$161,3,FALSE),2)="SB",1*52,VLOOKUP($AP1009,BaseEqptCdF!$C$5:$S$161,12,FALSE)*0.2*300))))</f>
        <v/>
      </c>
      <c r="BG1009" s="3" t="str">
        <f>IF($L1009="","",IF(SUM($AJ1009:AN1009)=0,$AF1009,IF(LEFT(VLOOKUP($AP1009,BaseEqptCdF!$C$5:$E$161,3,FALSE),2)="SD",0,IF(LEFT(VLOOKUP($AP1009,BaseEqptCdF!$C$5:$E$161,3,FALSE),2)="SB",1*52,VLOOKUP($AP1009,BaseEqptCdF!$C$5:$S$161,12,FALSE)*0.2*300))))</f>
        <v/>
      </c>
      <c r="BH1009" s="2">
        <f t="shared" si="136"/>
        <v>0</v>
      </c>
    </row>
    <row r="1010" spans="1:60" x14ac:dyDescent="0.25">
      <c r="A1010" s="296" t="str">
        <f t="array" ref="A1010">IF($C1010="","",INDEX(Prog!$B$8:$D$300,MATCH($C1010,nivo1,0),1))</f>
        <v/>
      </c>
      <c r="B1010" s="296" t="str">
        <f t="array" ref="B1010">IF($C1010="","",INDEX(Prog!$B$8:$D$300,MATCH($C1010,nivo1,0),2))</f>
        <v/>
      </c>
      <c r="C1010" s="273"/>
      <c r="D1010" s="267"/>
      <c r="E1010" s="273"/>
      <c r="F1010" s="273"/>
      <c r="G1010" s="273"/>
      <c r="H1010" s="273"/>
      <c r="I1010" s="273"/>
      <c r="J1010" s="273"/>
      <c r="K1010" s="274"/>
      <c r="L1010" s="273"/>
      <c r="M1010" s="273"/>
      <c r="N1010" s="273"/>
      <c r="O1010" s="275"/>
      <c r="P1010" s="273"/>
      <c r="Q1010" s="273"/>
      <c r="R1010" s="273"/>
      <c r="S1010" s="273"/>
      <c r="T1010" s="276"/>
      <c r="U1010" s="276"/>
      <c r="V1010" s="276"/>
      <c r="W1010" s="276"/>
      <c r="X1010" s="277"/>
      <c r="Y1010" s="278"/>
      <c r="AA1010" s="8" t="str">
        <f>IF($L1010="","",VLOOKUP($L1010,BaseEqptCdF!$C$5:$E$161,2,FALSE))</f>
        <v/>
      </c>
      <c r="AB1010" s="8" t="str">
        <f>IF($L1010="","",VLOOKUP($L1010,BaseEqptCdF!$C$5:$E$161,3,FALSE))</f>
        <v/>
      </c>
      <c r="AC1010" s="7" t="str">
        <f>IF($L1010="","",VLOOKUP($L1010,BaseEqptCdF!$C$5:$I$161,6,FALSE))</f>
        <v/>
      </c>
      <c r="AD1010" s="7" t="str">
        <f>IF($L1010="","",VLOOKUP($L1010,BaseEqptCdF!$C$5:$I$161,7,FALSE))</f>
        <v/>
      </c>
      <c r="AE1010" s="3" t="str">
        <f>IF($L1010="","",VLOOKUP($L1010,BaseEqptCdF!$C$5:$R$161,16,FALSE)*$AC$3)</f>
        <v/>
      </c>
      <c r="AF1010" s="3" t="str">
        <f>IF($L1010="","",IF(LEFT($AB1010,2)="SD",0,IF(LEFT($AB1010,2)="SB",1*52,IF($N1010=Prog!$P$17,VLOOKUP($L1010,BaseEqptCdF!$C$5:$P$161,14,FALSE)*1*300,VLOOKUP($L1010,BaseEqptCdF!$C$5:$P$161,12,FALSE)*0.2*300))))</f>
        <v/>
      </c>
      <c r="AG1010" s="6" t="str">
        <f t="shared" si="128"/>
        <v/>
      </c>
      <c r="AH1010" s="6">
        <f>IF($U1010=Prog!$S$18,YEAR($X1010),"")</f>
        <v>1900</v>
      </c>
      <c r="AI1010" s="5" t="str">
        <f>IF(OR($AG1010="",$U1010=Prog!$S$18),"",IF(OR($U1010=Prog!$S$17,$U1010=Prog!$S$16),YEAR($X1010),IF($AG1010="ND","ND",$AI$8+$O1010)))</f>
        <v/>
      </c>
      <c r="AJ1010" s="3" t="str">
        <f t="shared" si="123"/>
        <v/>
      </c>
      <c r="AK1010" s="3" t="str">
        <f t="shared" si="138"/>
        <v/>
      </c>
      <c r="AL1010" s="3" t="str">
        <f t="shared" si="138"/>
        <v/>
      </c>
      <c r="AM1010" s="3" t="str">
        <f t="shared" si="138"/>
        <v/>
      </c>
      <c r="AN1010" s="3" t="str">
        <f t="shared" si="138"/>
        <v/>
      </c>
      <c r="AO1010" s="2">
        <f t="shared" si="133"/>
        <v>0</v>
      </c>
      <c r="AP1010" s="4"/>
      <c r="AQ1010" s="3">
        <f>IF(AJ1010=1,VLOOKUP($AP1010,BaseEqptCdF!$C$5:$R$161,16,FALSE),0)</f>
        <v>0</v>
      </c>
      <c r="AR1010" s="3">
        <f>IF(AK1010=1,VLOOKUP($AP1010,BaseEqptCdF!$C$5:$R$161,16,FALSE),0)</f>
        <v>0</v>
      </c>
      <c r="AS1010" s="3">
        <f>IF(AL1010=1,VLOOKUP($AP1010,BaseEqptCdF!$C$5:$R$161,16,FALSE),0)</f>
        <v>0</v>
      </c>
      <c r="AT1010" s="3">
        <f>IF(AM1010=1,VLOOKUP($AP1010,BaseEqptCdF!$C$5:$R$161,16,FALSE),0)</f>
        <v>0</v>
      </c>
      <c r="AU1010" s="3">
        <f>IF(AN1010=1,VLOOKUP($AP1010,BaseEqptCdF!$C$5:$R$161,16,FALSE),0)</f>
        <v>0</v>
      </c>
      <c r="AV1010" s="2">
        <f t="shared" si="134"/>
        <v>0</v>
      </c>
      <c r="AW1010" s="3" t="str">
        <f>IF($L1010="","",IF(SUM($AJ1010:AJ1010)=0,$AE1010,VLOOKUP($AP1010,BaseEqptCdF!$C$5:$R$161,16,FALSE)*$AC$3))</f>
        <v/>
      </c>
      <c r="AX1010" s="3" t="str">
        <f>IF($L1010="","",IF(SUM($AJ1010:AK1010)=0,$AE1010,VLOOKUP($AP1010,BaseEqptCdF!$C$5:$R$161,16,FALSE)*$AC$3))</f>
        <v/>
      </c>
      <c r="AY1010" s="3" t="str">
        <f>IF($L1010="","",IF(SUM($AJ1010:AL1010)=0,$AE1010,VLOOKUP($AP1010,BaseEqptCdF!$C$5:$R$161,16,FALSE)*$AC$3))</f>
        <v/>
      </c>
      <c r="AZ1010" s="3" t="str">
        <f>IF($L1010="","",IF(SUM($AJ1010:AM1010)=0,$AE1010,VLOOKUP($AP1010,BaseEqptCdF!$C$5:$R$161,16,FALSE)*$AC$3))</f>
        <v/>
      </c>
      <c r="BA1010" s="3" t="str">
        <f>IF($L1010="","",IF(SUM($AJ1010:AN1010)=0,$AE1010,VLOOKUP($AP1010,BaseEqptCdF!$C$5:$R$161,16,FALSE)*$AC$3))</f>
        <v/>
      </c>
      <c r="BB1010" s="2">
        <f t="shared" si="135"/>
        <v>0</v>
      </c>
      <c r="BC1010" s="3" t="str">
        <f>IF($L1010="","",IF(SUM($AJ1010:AJ1010)=0,$AF1010,IF(LEFT(VLOOKUP($AP1010,BaseEqptCdF!$C$5:$E$161,3,FALSE),2)="SD",0,IF(LEFT(VLOOKUP($AP1010,BaseEqptCdF!$C$5:$E$161,3,FALSE),2)="SB",1*52,VLOOKUP($AP1010,BaseEqptCdF!$C$5:$S$161,12,FALSE)*0.2*300))))</f>
        <v/>
      </c>
      <c r="BD1010" s="3" t="str">
        <f>IF($L1010="","",IF(SUM($AJ1010:AK1010)=0,$AF1010,IF(LEFT(VLOOKUP($AP1010,BaseEqptCdF!$C$5:$E$161,3,FALSE),2)="SD",0,IF(LEFT(VLOOKUP($AP1010,BaseEqptCdF!$C$5:$E$161,3,FALSE),2)="SB",1*52,VLOOKUP($AP1010,BaseEqptCdF!$C$5:$S$161,12,FALSE)*0.2*300))))</f>
        <v/>
      </c>
      <c r="BE1010" s="3" t="str">
        <f>IF($L1010="","",IF(SUM($AJ1010:AL1010)=0,$AF1010,IF(LEFT(VLOOKUP($AP1010,BaseEqptCdF!$C$5:$E$161,3,FALSE),2)="SD",0,IF(LEFT(VLOOKUP($AP1010,BaseEqptCdF!$C$5:$E$161,3,FALSE),2)="SB",1*52,VLOOKUP($AP1010,BaseEqptCdF!$C$5:$S$161,12,FALSE)*0.2*300))))</f>
        <v/>
      </c>
      <c r="BF1010" s="3" t="str">
        <f>IF($L1010="","",IF(SUM($AJ1010:AM1010)=0,$AF1010,IF(LEFT(VLOOKUP($AP1010,BaseEqptCdF!$C$5:$E$161,3,FALSE),2)="SD",0,IF(LEFT(VLOOKUP($AP1010,BaseEqptCdF!$C$5:$E$161,3,FALSE),2)="SB",1*52,VLOOKUP($AP1010,BaseEqptCdF!$C$5:$S$161,12,FALSE)*0.2*300))))</f>
        <v/>
      </c>
      <c r="BG1010" s="3" t="str">
        <f>IF($L1010="","",IF(SUM($AJ1010:AN1010)=0,$AF1010,IF(LEFT(VLOOKUP($AP1010,BaseEqptCdF!$C$5:$E$161,3,FALSE),2)="SD",0,IF(LEFT(VLOOKUP($AP1010,BaseEqptCdF!$C$5:$E$161,3,FALSE),2)="SB",1*52,VLOOKUP($AP1010,BaseEqptCdF!$C$5:$S$161,12,FALSE)*0.2*300))))</f>
        <v/>
      </c>
      <c r="BH1010" s="2">
        <f t="shared" si="136"/>
        <v>0</v>
      </c>
    </row>
    <row r="1011" spans="1:60" x14ac:dyDescent="0.25">
      <c r="A1011" s="296" t="str">
        <f t="array" ref="A1011">IF($C1011="","",INDEX(Prog!$B$8:$D$300,MATCH($C1011,nivo1,0),1))</f>
        <v/>
      </c>
      <c r="B1011" s="296" t="str">
        <f t="array" ref="B1011">IF($C1011="","",INDEX(Prog!$B$8:$D$300,MATCH($C1011,nivo1,0),2))</f>
        <v/>
      </c>
      <c r="C1011" s="273"/>
      <c r="D1011" s="267"/>
      <c r="E1011" s="273"/>
      <c r="F1011" s="273"/>
      <c r="G1011" s="273"/>
      <c r="H1011" s="273"/>
      <c r="I1011" s="273"/>
      <c r="J1011" s="273"/>
      <c r="K1011" s="274"/>
      <c r="L1011" s="273"/>
      <c r="M1011" s="273"/>
      <c r="N1011" s="273"/>
      <c r="O1011" s="275"/>
      <c r="P1011" s="273"/>
      <c r="Q1011" s="273"/>
      <c r="R1011" s="273"/>
      <c r="S1011" s="273"/>
      <c r="T1011" s="276"/>
      <c r="U1011" s="276"/>
      <c r="V1011" s="276"/>
      <c r="W1011" s="276"/>
      <c r="X1011" s="277"/>
      <c r="Y1011" s="278"/>
      <c r="AA1011" s="8" t="str">
        <f>IF($L1011="","",VLOOKUP($L1011,BaseEqptCdF!$C$5:$E$161,2,FALSE))</f>
        <v/>
      </c>
      <c r="AB1011" s="8" t="str">
        <f>IF($L1011="","",VLOOKUP($L1011,BaseEqptCdF!$C$5:$E$161,3,FALSE))</f>
        <v/>
      </c>
      <c r="AC1011" s="7" t="str">
        <f>IF($L1011="","",VLOOKUP($L1011,BaseEqptCdF!$C$5:$I$161,6,FALSE))</f>
        <v/>
      </c>
      <c r="AD1011" s="7" t="str">
        <f>IF($L1011="","",VLOOKUP($L1011,BaseEqptCdF!$C$5:$I$161,7,FALSE))</f>
        <v/>
      </c>
      <c r="AE1011" s="3" t="str">
        <f>IF($L1011="","",VLOOKUP($L1011,BaseEqptCdF!$C$5:$R$161,16,FALSE)*$AC$3)</f>
        <v/>
      </c>
      <c r="AF1011" s="3" t="str">
        <f>IF($L1011="","",IF(LEFT($AB1011,2)="SD",0,IF(LEFT($AB1011,2)="SB",1*52,IF($N1011=Prog!$P$17,VLOOKUP($L1011,BaseEqptCdF!$C$5:$P$161,14,FALSE)*1*300,VLOOKUP($L1011,BaseEqptCdF!$C$5:$P$161,12,FALSE)*0.2*300))))</f>
        <v/>
      </c>
      <c r="AG1011" s="6" t="str">
        <f t="shared" si="128"/>
        <v/>
      </c>
      <c r="AH1011" s="6">
        <f>IF($U1011=Prog!$S$18,YEAR($X1011),"")</f>
        <v>1900</v>
      </c>
      <c r="AI1011" s="5" t="str">
        <f>IF(OR($AG1011="",$U1011=Prog!$S$18),"",IF(OR($U1011=Prog!$S$17,$U1011=Prog!$S$16),YEAR($X1011),IF($AG1011="ND","ND",$AI$8+$O1011)))</f>
        <v/>
      </c>
      <c r="AJ1011" s="3" t="str">
        <f t="shared" si="123"/>
        <v/>
      </c>
      <c r="AK1011" s="3" t="str">
        <f t="shared" si="138"/>
        <v/>
      </c>
      <c r="AL1011" s="3" t="str">
        <f t="shared" si="138"/>
        <v/>
      </c>
      <c r="AM1011" s="3" t="str">
        <f t="shared" si="138"/>
        <v/>
      </c>
      <c r="AN1011" s="3" t="str">
        <f t="shared" si="138"/>
        <v/>
      </c>
      <c r="AO1011" s="2">
        <f t="shared" si="133"/>
        <v>0</v>
      </c>
      <c r="AP1011" s="4"/>
      <c r="AQ1011" s="3">
        <f>IF(AJ1011=1,VLOOKUP($AP1011,BaseEqptCdF!$C$5:$R$161,16,FALSE),0)</f>
        <v>0</v>
      </c>
      <c r="AR1011" s="3">
        <f>IF(AK1011=1,VLOOKUP($AP1011,BaseEqptCdF!$C$5:$R$161,16,FALSE),0)</f>
        <v>0</v>
      </c>
      <c r="AS1011" s="3">
        <f>IF(AL1011=1,VLOOKUP($AP1011,BaseEqptCdF!$C$5:$R$161,16,FALSE),0)</f>
        <v>0</v>
      </c>
      <c r="AT1011" s="3">
        <f>IF(AM1011=1,VLOOKUP($AP1011,BaseEqptCdF!$C$5:$R$161,16,FALSE),0)</f>
        <v>0</v>
      </c>
      <c r="AU1011" s="3">
        <f>IF(AN1011=1,VLOOKUP($AP1011,BaseEqptCdF!$C$5:$R$161,16,FALSE),0)</f>
        <v>0</v>
      </c>
      <c r="AV1011" s="2">
        <f t="shared" si="134"/>
        <v>0</v>
      </c>
      <c r="AW1011" s="3" t="str">
        <f>IF($L1011="","",IF(SUM($AJ1011:AJ1011)=0,$AE1011,VLOOKUP($AP1011,BaseEqptCdF!$C$5:$R$161,16,FALSE)*$AC$3))</f>
        <v/>
      </c>
      <c r="AX1011" s="3" t="str">
        <f>IF($L1011="","",IF(SUM($AJ1011:AK1011)=0,$AE1011,VLOOKUP($AP1011,BaseEqptCdF!$C$5:$R$161,16,FALSE)*$AC$3))</f>
        <v/>
      </c>
      <c r="AY1011" s="3" t="str">
        <f>IF($L1011="","",IF(SUM($AJ1011:AL1011)=0,$AE1011,VLOOKUP($AP1011,BaseEqptCdF!$C$5:$R$161,16,FALSE)*$AC$3))</f>
        <v/>
      </c>
      <c r="AZ1011" s="3" t="str">
        <f>IF($L1011="","",IF(SUM($AJ1011:AM1011)=0,$AE1011,VLOOKUP($AP1011,BaseEqptCdF!$C$5:$R$161,16,FALSE)*$AC$3))</f>
        <v/>
      </c>
      <c r="BA1011" s="3" t="str">
        <f>IF($L1011="","",IF(SUM($AJ1011:AN1011)=0,$AE1011,VLOOKUP($AP1011,BaseEqptCdF!$C$5:$R$161,16,FALSE)*$AC$3))</f>
        <v/>
      </c>
      <c r="BB1011" s="2">
        <f t="shared" si="135"/>
        <v>0</v>
      </c>
      <c r="BC1011" s="3" t="str">
        <f>IF($L1011="","",IF(SUM($AJ1011:AJ1011)=0,$AF1011,IF(LEFT(VLOOKUP($AP1011,BaseEqptCdF!$C$5:$E$161,3,FALSE),2)="SD",0,IF(LEFT(VLOOKUP($AP1011,BaseEqptCdF!$C$5:$E$161,3,FALSE),2)="SB",1*52,VLOOKUP($AP1011,BaseEqptCdF!$C$5:$S$161,12,FALSE)*0.2*300))))</f>
        <v/>
      </c>
      <c r="BD1011" s="3" t="str">
        <f>IF($L1011="","",IF(SUM($AJ1011:AK1011)=0,$AF1011,IF(LEFT(VLOOKUP($AP1011,BaseEqptCdF!$C$5:$E$161,3,FALSE),2)="SD",0,IF(LEFT(VLOOKUP($AP1011,BaseEqptCdF!$C$5:$E$161,3,FALSE),2)="SB",1*52,VLOOKUP($AP1011,BaseEqptCdF!$C$5:$S$161,12,FALSE)*0.2*300))))</f>
        <v/>
      </c>
      <c r="BE1011" s="3" t="str">
        <f>IF($L1011="","",IF(SUM($AJ1011:AL1011)=0,$AF1011,IF(LEFT(VLOOKUP($AP1011,BaseEqptCdF!$C$5:$E$161,3,FALSE),2)="SD",0,IF(LEFT(VLOOKUP($AP1011,BaseEqptCdF!$C$5:$E$161,3,FALSE),2)="SB",1*52,VLOOKUP($AP1011,BaseEqptCdF!$C$5:$S$161,12,FALSE)*0.2*300))))</f>
        <v/>
      </c>
      <c r="BF1011" s="3" t="str">
        <f>IF($L1011="","",IF(SUM($AJ1011:AM1011)=0,$AF1011,IF(LEFT(VLOOKUP($AP1011,BaseEqptCdF!$C$5:$E$161,3,FALSE),2)="SD",0,IF(LEFT(VLOOKUP($AP1011,BaseEqptCdF!$C$5:$E$161,3,FALSE),2)="SB",1*52,VLOOKUP($AP1011,BaseEqptCdF!$C$5:$S$161,12,FALSE)*0.2*300))))</f>
        <v/>
      </c>
      <c r="BG1011" s="3" t="str">
        <f>IF($L1011="","",IF(SUM($AJ1011:AN1011)=0,$AF1011,IF(LEFT(VLOOKUP($AP1011,BaseEqptCdF!$C$5:$E$161,3,FALSE),2)="SD",0,IF(LEFT(VLOOKUP($AP1011,BaseEqptCdF!$C$5:$E$161,3,FALSE),2)="SB",1*52,VLOOKUP($AP1011,BaseEqptCdF!$C$5:$S$161,12,FALSE)*0.2*300))))</f>
        <v/>
      </c>
      <c r="BH1011" s="2">
        <f t="shared" si="136"/>
        <v>0</v>
      </c>
    </row>
    <row r="1012" spans="1:60" x14ac:dyDescent="0.25">
      <c r="A1012" s="296" t="str">
        <f t="array" ref="A1012">IF($C1012="","",INDEX(Prog!$B$8:$D$300,MATCH($C1012,nivo1,0),1))</f>
        <v/>
      </c>
      <c r="B1012" s="296" t="str">
        <f t="array" ref="B1012">IF($C1012="","",INDEX(Prog!$B$8:$D$300,MATCH($C1012,nivo1,0),2))</f>
        <v/>
      </c>
      <c r="C1012" s="273"/>
      <c r="D1012" s="267"/>
      <c r="E1012" s="273"/>
      <c r="F1012" s="273"/>
      <c r="G1012" s="273"/>
      <c r="H1012" s="273"/>
      <c r="I1012" s="273"/>
      <c r="J1012" s="273"/>
      <c r="K1012" s="274"/>
      <c r="L1012" s="273"/>
      <c r="M1012" s="273"/>
      <c r="N1012" s="273"/>
      <c r="O1012" s="275"/>
      <c r="P1012" s="273"/>
      <c r="Q1012" s="273"/>
      <c r="R1012" s="273"/>
      <c r="S1012" s="273"/>
      <c r="T1012" s="276"/>
      <c r="U1012" s="276"/>
      <c r="V1012" s="276"/>
      <c r="W1012" s="276"/>
      <c r="X1012" s="277"/>
      <c r="Y1012" s="278"/>
      <c r="AA1012" s="8" t="str">
        <f>IF($L1012="","",VLOOKUP($L1012,BaseEqptCdF!$C$5:$E$161,2,FALSE))</f>
        <v/>
      </c>
      <c r="AB1012" s="8" t="str">
        <f>IF($L1012="","",VLOOKUP($L1012,BaseEqptCdF!$C$5:$E$161,3,FALSE))</f>
        <v/>
      </c>
      <c r="AC1012" s="7" t="str">
        <f>IF($L1012="","",VLOOKUP($L1012,BaseEqptCdF!$C$5:$I$161,6,FALSE))</f>
        <v/>
      </c>
      <c r="AD1012" s="7" t="str">
        <f>IF($L1012="","",VLOOKUP($L1012,BaseEqptCdF!$C$5:$I$161,7,FALSE))</f>
        <v/>
      </c>
      <c r="AE1012" s="3" t="str">
        <f>IF($L1012="","",VLOOKUP($L1012,BaseEqptCdF!$C$5:$R$161,16,FALSE)*$AC$3)</f>
        <v/>
      </c>
      <c r="AF1012" s="3" t="str">
        <f>IF($L1012="","",IF(LEFT($AB1012,2)="SD",0,IF(LEFT($AB1012,2)="SB",1*52,IF($N1012=Prog!$P$17,VLOOKUP($L1012,BaseEqptCdF!$C$5:$P$161,14,FALSE)*1*300,VLOOKUP($L1012,BaseEqptCdF!$C$5:$P$161,12,FALSE)*0.2*300))))</f>
        <v/>
      </c>
      <c r="AG1012" s="6" t="str">
        <f t="shared" si="128"/>
        <v/>
      </c>
      <c r="AH1012" s="6">
        <f>IF($U1012=Prog!$S$18,YEAR($X1012),"")</f>
        <v>1900</v>
      </c>
      <c r="AI1012" s="5" t="str">
        <f>IF(OR($AG1012="",$U1012=Prog!$S$18),"",IF(OR($U1012=Prog!$S$17,$U1012=Prog!$S$16),YEAR($X1012),IF($AG1012="ND","ND",$AI$8+$O1012)))</f>
        <v/>
      </c>
      <c r="AJ1012" s="3" t="str">
        <f t="shared" si="123"/>
        <v/>
      </c>
      <c r="AK1012" s="3" t="str">
        <f t="shared" si="138"/>
        <v/>
      </c>
      <c r="AL1012" s="3" t="str">
        <f t="shared" si="138"/>
        <v/>
      </c>
      <c r="AM1012" s="3" t="str">
        <f t="shared" si="138"/>
        <v/>
      </c>
      <c r="AN1012" s="3" t="str">
        <f t="shared" si="138"/>
        <v/>
      </c>
      <c r="AO1012" s="2">
        <f t="shared" si="133"/>
        <v>0</v>
      </c>
      <c r="AP1012" s="4"/>
      <c r="AQ1012" s="3">
        <f>IF(AJ1012=1,VLOOKUP($AP1012,BaseEqptCdF!$C$5:$R$161,16,FALSE),0)</f>
        <v>0</v>
      </c>
      <c r="AR1012" s="3">
        <f>IF(AK1012=1,VLOOKUP($AP1012,BaseEqptCdF!$C$5:$R$161,16,FALSE),0)</f>
        <v>0</v>
      </c>
      <c r="AS1012" s="3">
        <f>IF(AL1012=1,VLOOKUP($AP1012,BaseEqptCdF!$C$5:$R$161,16,FALSE),0)</f>
        <v>0</v>
      </c>
      <c r="AT1012" s="3">
        <f>IF(AM1012=1,VLOOKUP($AP1012,BaseEqptCdF!$C$5:$R$161,16,FALSE),0)</f>
        <v>0</v>
      </c>
      <c r="AU1012" s="3">
        <f>IF(AN1012=1,VLOOKUP($AP1012,BaseEqptCdF!$C$5:$R$161,16,FALSE),0)</f>
        <v>0</v>
      </c>
      <c r="AV1012" s="2">
        <f t="shared" si="134"/>
        <v>0</v>
      </c>
      <c r="AW1012" s="3" t="str">
        <f>IF($L1012="","",IF(SUM($AJ1012:AJ1012)=0,$AE1012,VLOOKUP($AP1012,BaseEqptCdF!$C$5:$R$161,16,FALSE)*$AC$3))</f>
        <v/>
      </c>
      <c r="AX1012" s="3" t="str">
        <f>IF($L1012="","",IF(SUM($AJ1012:AK1012)=0,$AE1012,VLOOKUP($AP1012,BaseEqptCdF!$C$5:$R$161,16,FALSE)*$AC$3))</f>
        <v/>
      </c>
      <c r="AY1012" s="3" t="str">
        <f>IF($L1012="","",IF(SUM($AJ1012:AL1012)=0,$AE1012,VLOOKUP($AP1012,BaseEqptCdF!$C$5:$R$161,16,FALSE)*$AC$3))</f>
        <v/>
      </c>
      <c r="AZ1012" s="3" t="str">
        <f>IF($L1012="","",IF(SUM($AJ1012:AM1012)=0,$AE1012,VLOOKUP($AP1012,BaseEqptCdF!$C$5:$R$161,16,FALSE)*$AC$3))</f>
        <v/>
      </c>
      <c r="BA1012" s="3" t="str">
        <f>IF($L1012="","",IF(SUM($AJ1012:AN1012)=0,$AE1012,VLOOKUP($AP1012,BaseEqptCdF!$C$5:$R$161,16,FALSE)*$AC$3))</f>
        <v/>
      </c>
      <c r="BB1012" s="2">
        <f t="shared" si="135"/>
        <v>0</v>
      </c>
      <c r="BC1012" s="3" t="str">
        <f>IF($L1012="","",IF(SUM($AJ1012:AJ1012)=0,$AF1012,IF(LEFT(VLOOKUP($AP1012,BaseEqptCdF!$C$5:$E$161,3,FALSE),2)="SD",0,IF(LEFT(VLOOKUP($AP1012,BaseEqptCdF!$C$5:$E$161,3,FALSE),2)="SB",1*52,VLOOKUP($AP1012,BaseEqptCdF!$C$5:$S$161,12,FALSE)*0.2*300))))</f>
        <v/>
      </c>
      <c r="BD1012" s="3" t="str">
        <f>IF($L1012="","",IF(SUM($AJ1012:AK1012)=0,$AF1012,IF(LEFT(VLOOKUP($AP1012,BaseEqptCdF!$C$5:$E$161,3,FALSE),2)="SD",0,IF(LEFT(VLOOKUP($AP1012,BaseEqptCdF!$C$5:$E$161,3,FALSE),2)="SB",1*52,VLOOKUP($AP1012,BaseEqptCdF!$C$5:$S$161,12,FALSE)*0.2*300))))</f>
        <v/>
      </c>
      <c r="BE1012" s="3" t="str">
        <f>IF($L1012="","",IF(SUM($AJ1012:AL1012)=0,$AF1012,IF(LEFT(VLOOKUP($AP1012,BaseEqptCdF!$C$5:$E$161,3,FALSE),2)="SD",0,IF(LEFT(VLOOKUP($AP1012,BaseEqptCdF!$C$5:$E$161,3,FALSE),2)="SB",1*52,VLOOKUP($AP1012,BaseEqptCdF!$C$5:$S$161,12,FALSE)*0.2*300))))</f>
        <v/>
      </c>
      <c r="BF1012" s="3" t="str">
        <f>IF($L1012="","",IF(SUM($AJ1012:AM1012)=0,$AF1012,IF(LEFT(VLOOKUP($AP1012,BaseEqptCdF!$C$5:$E$161,3,FALSE),2)="SD",0,IF(LEFT(VLOOKUP($AP1012,BaseEqptCdF!$C$5:$E$161,3,FALSE),2)="SB",1*52,VLOOKUP($AP1012,BaseEqptCdF!$C$5:$S$161,12,FALSE)*0.2*300))))</f>
        <v/>
      </c>
      <c r="BG1012" s="3" t="str">
        <f>IF($L1012="","",IF(SUM($AJ1012:AN1012)=0,$AF1012,IF(LEFT(VLOOKUP($AP1012,BaseEqptCdF!$C$5:$E$161,3,FALSE),2)="SD",0,IF(LEFT(VLOOKUP($AP1012,BaseEqptCdF!$C$5:$E$161,3,FALSE),2)="SB",1*52,VLOOKUP($AP1012,BaseEqptCdF!$C$5:$S$161,12,FALSE)*0.2*300))))</f>
        <v/>
      </c>
      <c r="BH1012" s="2">
        <f t="shared" si="136"/>
        <v>0</v>
      </c>
    </row>
    <row r="1013" spans="1:60" x14ac:dyDescent="0.25">
      <c r="A1013" s="296" t="str">
        <f t="array" ref="A1013">IF($C1013="","",INDEX(Prog!$B$8:$D$300,MATCH($C1013,nivo1,0),1))</f>
        <v/>
      </c>
      <c r="B1013" s="296" t="str">
        <f t="array" ref="B1013">IF($C1013="","",INDEX(Prog!$B$8:$D$300,MATCH($C1013,nivo1,0),2))</f>
        <v/>
      </c>
      <c r="C1013" s="273"/>
      <c r="D1013" s="267"/>
      <c r="E1013" s="273"/>
      <c r="F1013" s="273"/>
      <c r="G1013" s="273"/>
      <c r="H1013" s="273"/>
      <c r="I1013" s="273"/>
      <c r="J1013" s="273"/>
      <c r="K1013" s="274"/>
      <c r="L1013" s="273"/>
      <c r="M1013" s="273"/>
      <c r="N1013" s="273"/>
      <c r="O1013" s="275"/>
      <c r="P1013" s="273"/>
      <c r="Q1013" s="273"/>
      <c r="R1013" s="273"/>
      <c r="S1013" s="273"/>
      <c r="T1013" s="276"/>
      <c r="U1013" s="276"/>
      <c r="V1013" s="276"/>
      <c r="W1013" s="276"/>
      <c r="X1013" s="277"/>
      <c r="Y1013" s="278"/>
      <c r="AA1013" s="8" t="str">
        <f>IF($L1013="","",VLOOKUP($L1013,BaseEqptCdF!$C$5:$E$161,2,FALSE))</f>
        <v/>
      </c>
      <c r="AB1013" s="8" t="str">
        <f>IF($L1013="","",VLOOKUP($L1013,BaseEqptCdF!$C$5:$E$161,3,FALSE))</f>
        <v/>
      </c>
      <c r="AC1013" s="7" t="str">
        <f>IF($L1013="","",VLOOKUP($L1013,BaseEqptCdF!$C$5:$I$161,6,FALSE))</f>
        <v/>
      </c>
      <c r="AD1013" s="7" t="str">
        <f>IF($L1013="","",VLOOKUP($L1013,BaseEqptCdF!$C$5:$I$161,7,FALSE))</f>
        <v/>
      </c>
      <c r="AE1013" s="3" t="str">
        <f>IF($L1013="","",VLOOKUP($L1013,BaseEqptCdF!$C$5:$R$161,16,FALSE)*$AC$3)</f>
        <v/>
      </c>
      <c r="AF1013" s="3" t="str">
        <f>IF($L1013="","",IF(LEFT($AB1013,2)="SD",0,IF(LEFT($AB1013,2)="SB",1*52,IF($N1013=Prog!$P$17,VLOOKUP($L1013,BaseEqptCdF!$C$5:$P$161,14,FALSE)*1*300,VLOOKUP($L1013,BaseEqptCdF!$C$5:$P$161,12,FALSE)*0.2*300))))</f>
        <v/>
      </c>
      <c r="AG1013" s="6" t="str">
        <f t="shared" si="128"/>
        <v/>
      </c>
      <c r="AH1013" s="6">
        <f>IF($U1013=Prog!$S$18,YEAR($X1013),"")</f>
        <v>1900</v>
      </c>
      <c r="AI1013" s="5" t="str">
        <f>IF(OR($AG1013="",$U1013=Prog!$S$18),"",IF(OR($U1013=Prog!$S$17,$U1013=Prog!$S$16),YEAR($X1013),IF($AG1013="ND","ND",$AI$8+$O1013)))</f>
        <v/>
      </c>
      <c r="AJ1013" s="3" t="str">
        <f t="shared" si="123"/>
        <v/>
      </c>
      <c r="AK1013" s="3" t="str">
        <f t="shared" si="138"/>
        <v/>
      </c>
      <c r="AL1013" s="3" t="str">
        <f t="shared" si="138"/>
        <v/>
      </c>
      <c r="AM1013" s="3" t="str">
        <f t="shared" si="138"/>
        <v/>
      </c>
      <c r="AN1013" s="3" t="str">
        <f t="shared" si="138"/>
        <v/>
      </c>
      <c r="AO1013" s="2">
        <f t="shared" si="133"/>
        <v>0</v>
      </c>
      <c r="AP1013" s="4"/>
      <c r="AQ1013" s="3">
        <f>IF(AJ1013=1,VLOOKUP($AP1013,BaseEqptCdF!$C$5:$R$161,16,FALSE),0)</f>
        <v>0</v>
      </c>
      <c r="AR1013" s="3">
        <f>IF(AK1013=1,VLOOKUP($AP1013,BaseEqptCdF!$C$5:$R$161,16,FALSE),0)</f>
        <v>0</v>
      </c>
      <c r="AS1013" s="3">
        <f>IF(AL1013=1,VLOOKUP($AP1013,BaseEqptCdF!$C$5:$R$161,16,FALSE),0)</f>
        <v>0</v>
      </c>
      <c r="AT1013" s="3">
        <f>IF(AM1013=1,VLOOKUP($AP1013,BaseEqptCdF!$C$5:$R$161,16,FALSE),0)</f>
        <v>0</v>
      </c>
      <c r="AU1013" s="3">
        <f>IF(AN1013=1,VLOOKUP($AP1013,BaseEqptCdF!$C$5:$R$161,16,FALSE),0)</f>
        <v>0</v>
      </c>
      <c r="AV1013" s="2">
        <f t="shared" si="134"/>
        <v>0</v>
      </c>
      <c r="AW1013" s="3" t="str">
        <f>IF($L1013="","",IF(SUM($AJ1013:AJ1013)=0,$AE1013,VLOOKUP($AP1013,BaseEqptCdF!$C$5:$R$161,16,FALSE)*$AC$3))</f>
        <v/>
      </c>
      <c r="AX1013" s="3" t="str">
        <f>IF($L1013="","",IF(SUM($AJ1013:AK1013)=0,$AE1013,VLOOKUP($AP1013,BaseEqptCdF!$C$5:$R$161,16,FALSE)*$AC$3))</f>
        <v/>
      </c>
      <c r="AY1013" s="3" t="str">
        <f>IF($L1013="","",IF(SUM($AJ1013:AL1013)=0,$AE1013,VLOOKUP($AP1013,BaseEqptCdF!$C$5:$R$161,16,FALSE)*$AC$3))</f>
        <v/>
      </c>
      <c r="AZ1013" s="3" t="str">
        <f>IF($L1013="","",IF(SUM($AJ1013:AM1013)=0,$AE1013,VLOOKUP($AP1013,BaseEqptCdF!$C$5:$R$161,16,FALSE)*$AC$3))</f>
        <v/>
      </c>
      <c r="BA1013" s="3" t="str">
        <f>IF($L1013="","",IF(SUM($AJ1013:AN1013)=0,$AE1013,VLOOKUP($AP1013,BaseEqptCdF!$C$5:$R$161,16,FALSE)*$AC$3))</f>
        <v/>
      </c>
      <c r="BB1013" s="2">
        <f t="shared" si="135"/>
        <v>0</v>
      </c>
      <c r="BC1013" s="3" t="str">
        <f>IF($L1013="","",IF(SUM($AJ1013:AJ1013)=0,$AF1013,IF(LEFT(VLOOKUP($AP1013,BaseEqptCdF!$C$5:$E$161,3,FALSE),2)="SD",0,IF(LEFT(VLOOKUP($AP1013,BaseEqptCdF!$C$5:$E$161,3,FALSE),2)="SB",1*52,VLOOKUP($AP1013,BaseEqptCdF!$C$5:$S$161,12,FALSE)*0.2*300))))</f>
        <v/>
      </c>
      <c r="BD1013" s="3" t="str">
        <f>IF($L1013="","",IF(SUM($AJ1013:AK1013)=0,$AF1013,IF(LEFT(VLOOKUP($AP1013,BaseEqptCdF!$C$5:$E$161,3,FALSE),2)="SD",0,IF(LEFT(VLOOKUP($AP1013,BaseEqptCdF!$C$5:$E$161,3,FALSE),2)="SB",1*52,VLOOKUP($AP1013,BaseEqptCdF!$C$5:$S$161,12,FALSE)*0.2*300))))</f>
        <v/>
      </c>
      <c r="BE1013" s="3" t="str">
        <f>IF($L1013="","",IF(SUM($AJ1013:AL1013)=0,$AF1013,IF(LEFT(VLOOKUP($AP1013,BaseEqptCdF!$C$5:$E$161,3,FALSE),2)="SD",0,IF(LEFT(VLOOKUP($AP1013,BaseEqptCdF!$C$5:$E$161,3,FALSE),2)="SB",1*52,VLOOKUP($AP1013,BaseEqptCdF!$C$5:$S$161,12,FALSE)*0.2*300))))</f>
        <v/>
      </c>
      <c r="BF1013" s="3" t="str">
        <f>IF($L1013="","",IF(SUM($AJ1013:AM1013)=0,$AF1013,IF(LEFT(VLOOKUP($AP1013,BaseEqptCdF!$C$5:$E$161,3,FALSE),2)="SD",0,IF(LEFT(VLOOKUP($AP1013,BaseEqptCdF!$C$5:$E$161,3,FALSE),2)="SB",1*52,VLOOKUP($AP1013,BaseEqptCdF!$C$5:$S$161,12,FALSE)*0.2*300))))</f>
        <v/>
      </c>
      <c r="BG1013" s="3" t="str">
        <f>IF($L1013="","",IF(SUM($AJ1013:AN1013)=0,$AF1013,IF(LEFT(VLOOKUP($AP1013,BaseEqptCdF!$C$5:$E$161,3,FALSE),2)="SD",0,IF(LEFT(VLOOKUP($AP1013,BaseEqptCdF!$C$5:$E$161,3,FALSE),2)="SB",1*52,VLOOKUP($AP1013,BaseEqptCdF!$C$5:$S$161,12,FALSE)*0.2*300))))</f>
        <v/>
      </c>
      <c r="BH1013" s="2">
        <f t="shared" si="136"/>
        <v>0</v>
      </c>
    </row>
    <row r="1014" spans="1:60" x14ac:dyDescent="0.25">
      <c r="A1014" s="296" t="str">
        <f t="array" ref="A1014">IF($C1014="","",INDEX(Prog!$B$8:$D$300,MATCH($C1014,nivo1,0),1))</f>
        <v/>
      </c>
      <c r="B1014" s="296" t="str">
        <f t="array" ref="B1014">IF($C1014="","",INDEX(Prog!$B$8:$D$300,MATCH($C1014,nivo1,0),2))</f>
        <v/>
      </c>
      <c r="C1014" s="273"/>
      <c r="D1014" s="267"/>
      <c r="E1014" s="273"/>
      <c r="F1014" s="273"/>
      <c r="G1014" s="273"/>
      <c r="H1014" s="273"/>
      <c r="I1014" s="273"/>
      <c r="J1014" s="273"/>
      <c r="K1014" s="274"/>
      <c r="L1014" s="273"/>
      <c r="M1014" s="273"/>
      <c r="N1014" s="273"/>
      <c r="O1014" s="275"/>
      <c r="P1014" s="273"/>
      <c r="Q1014" s="273"/>
      <c r="R1014" s="273"/>
      <c r="S1014" s="273"/>
      <c r="T1014" s="276"/>
      <c r="U1014" s="276"/>
      <c r="V1014" s="276"/>
      <c r="W1014" s="276"/>
      <c r="X1014" s="277"/>
      <c r="Y1014" s="278"/>
      <c r="AA1014" s="8" t="str">
        <f>IF($L1014="","",VLOOKUP($L1014,BaseEqptCdF!$C$5:$E$161,2,FALSE))</f>
        <v/>
      </c>
      <c r="AB1014" s="8" t="str">
        <f>IF($L1014="","",VLOOKUP($L1014,BaseEqptCdF!$C$5:$E$161,3,FALSE))</f>
        <v/>
      </c>
      <c r="AC1014" s="7" t="str">
        <f>IF($L1014="","",VLOOKUP($L1014,BaseEqptCdF!$C$5:$I$161,6,FALSE))</f>
        <v/>
      </c>
      <c r="AD1014" s="7" t="str">
        <f>IF($L1014="","",VLOOKUP($L1014,BaseEqptCdF!$C$5:$I$161,7,FALSE))</f>
        <v/>
      </c>
      <c r="AE1014" s="3" t="str">
        <f>IF($L1014="","",VLOOKUP($L1014,BaseEqptCdF!$C$5:$R$161,16,FALSE)*$AC$3)</f>
        <v/>
      </c>
      <c r="AF1014" s="3" t="str">
        <f>IF($L1014="","",IF(LEFT($AB1014,2)="SD",0,IF(LEFT($AB1014,2)="SB",1*52,IF($N1014=Prog!$P$17,VLOOKUP($L1014,BaseEqptCdF!$C$5:$P$161,14,FALSE)*1*300,VLOOKUP($L1014,BaseEqptCdF!$C$5:$P$161,12,FALSE)*0.2*300))))</f>
        <v/>
      </c>
      <c r="AG1014" s="6" t="str">
        <f t="shared" si="128"/>
        <v/>
      </c>
      <c r="AH1014" s="6">
        <f>IF($U1014=Prog!$S$18,YEAR($X1014),"")</f>
        <v>1900</v>
      </c>
      <c r="AI1014" s="5" t="str">
        <f>IF(OR($AG1014="",$U1014=Prog!$S$18),"",IF(OR($U1014=Prog!$S$17,$U1014=Prog!$S$16),YEAR($X1014),IF($AG1014="ND","ND",$AI$8+$O1014)))</f>
        <v/>
      </c>
      <c r="AJ1014" s="3" t="str">
        <f t="shared" si="123"/>
        <v/>
      </c>
      <c r="AK1014" s="3" t="str">
        <f t="shared" si="138"/>
        <v/>
      </c>
      <c r="AL1014" s="3" t="str">
        <f t="shared" si="138"/>
        <v/>
      </c>
      <c r="AM1014" s="3" t="str">
        <f t="shared" si="138"/>
        <v/>
      </c>
      <c r="AN1014" s="3" t="str">
        <f t="shared" si="138"/>
        <v/>
      </c>
      <c r="AO1014" s="2">
        <f t="shared" si="133"/>
        <v>0</v>
      </c>
      <c r="AP1014" s="4"/>
      <c r="AQ1014" s="3">
        <f>IF(AJ1014=1,VLOOKUP($AP1014,BaseEqptCdF!$C$5:$R$161,16,FALSE),0)</f>
        <v>0</v>
      </c>
      <c r="AR1014" s="3">
        <f>IF(AK1014=1,VLOOKUP($AP1014,BaseEqptCdF!$C$5:$R$161,16,FALSE),0)</f>
        <v>0</v>
      </c>
      <c r="AS1014" s="3">
        <f>IF(AL1014=1,VLOOKUP($AP1014,BaseEqptCdF!$C$5:$R$161,16,FALSE),0)</f>
        <v>0</v>
      </c>
      <c r="AT1014" s="3">
        <f>IF(AM1014=1,VLOOKUP($AP1014,BaseEqptCdF!$C$5:$R$161,16,FALSE),0)</f>
        <v>0</v>
      </c>
      <c r="AU1014" s="3">
        <f>IF(AN1014=1,VLOOKUP($AP1014,BaseEqptCdF!$C$5:$R$161,16,FALSE),0)</f>
        <v>0</v>
      </c>
      <c r="AV1014" s="2">
        <f t="shared" si="134"/>
        <v>0</v>
      </c>
      <c r="AW1014" s="3" t="str">
        <f>IF($L1014="","",IF(SUM($AJ1014:AJ1014)=0,$AE1014,VLOOKUP($AP1014,BaseEqptCdF!$C$5:$R$161,16,FALSE)*$AC$3))</f>
        <v/>
      </c>
      <c r="AX1014" s="3" t="str">
        <f>IF($L1014="","",IF(SUM($AJ1014:AK1014)=0,$AE1014,VLOOKUP($AP1014,BaseEqptCdF!$C$5:$R$161,16,FALSE)*$AC$3))</f>
        <v/>
      </c>
      <c r="AY1014" s="3" t="str">
        <f>IF($L1014="","",IF(SUM($AJ1014:AL1014)=0,$AE1014,VLOOKUP($AP1014,BaseEqptCdF!$C$5:$R$161,16,FALSE)*$AC$3))</f>
        <v/>
      </c>
      <c r="AZ1014" s="3" t="str">
        <f>IF($L1014="","",IF(SUM($AJ1014:AM1014)=0,$AE1014,VLOOKUP($AP1014,BaseEqptCdF!$C$5:$R$161,16,FALSE)*$AC$3))</f>
        <v/>
      </c>
      <c r="BA1014" s="3" t="str">
        <f>IF($L1014="","",IF(SUM($AJ1014:AN1014)=0,$AE1014,VLOOKUP($AP1014,BaseEqptCdF!$C$5:$R$161,16,FALSE)*$AC$3))</f>
        <v/>
      </c>
      <c r="BB1014" s="2">
        <f t="shared" si="135"/>
        <v>0</v>
      </c>
      <c r="BC1014" s="3" t="str">
        <f>IF($L1014="","",IF(SUM($AJ1014:AJ1014)=0,$AF1014,IF(LEFT(VLOOKUP($AP1014,BaseEqptCdF!$C$5:$E$161,3,FALSE),2)="SD",0,IF(LEFT(VLOOKUP($AP1014,BaseEqptCdF!$C$5:$E$161,3,FALSE),2)="SB",1*52,VLOOKUP($AP1014,BaseEqptCdF!$C$5:$S$161,12,FALSE)*0.2*300))))</f>
        <v/>
      </c>
      <c r="BD1014" s="3" t="str">
        <f>IF($L1014="","",IF(SUM($AJ1014:AK1014)=0,$AF1014,IF(LEFT(VLOOKUP($AP1014,BaseEqptCdF!$C$5:$E$161,3,FALSE),2)="SD",0,IF(LEFT(VLOOKUP($AP1014,BaseEqptCdF!$C$5:$E$161,3,FALSE),2)="SB",1*52,VLOOKUP($AP1014,BaseEqptCdF!$C$5:$S$161,12,FALSE)*0.2*300))))</f>
        <v/>
      </c>
      <c r="BE1014" s="3" t="str">
        <f>IF($L1014="","",IF(SUM($AJ1014:AL1014)=0,$AF1014,IF(LEFT(VLOOKUP($AP1014,BaseEqptCdF!$C$5:$E$161,3,FALSE),2)="SD",0,IF(LEFT(VLOOKUP($AP1014,BaseEqptCdF!$C$5:$E$161,3,FALSE),2)="SB",1*52,VLOOKUP($AP1014,BaseEqptCdF!$C$5:$S$161,12,FALSE)*0.2*300))))</f>
        <v/>
      </c>
      <c r="BF1014" s="3" t="str">
        <f>IF($L1014="","",IF(SUM($AJ1014:AM1014)=0,$AF1014,IF(LEFT(VLOOKUP($AP1014,BaseEqptCdF!$C$5:$E$161,3,FALSE),2)="SD",0,IF(LEFT(VLOOKUP($AP1014,BaseEqptCdF!$C$5:$E$161,3,FALSE),2)="SB",1*52,VLOOKUP($AP1014,BaseEqptCdF!$C$5:$S$161,12,FALSE)*0.2*300))))</f>
        <v/>
      </c>
      <c r="BG1014" s="3" t="str">
        <f>IF($L1014="","",IF(SUM($AJ1014:AN1014)=0,$AF1014,IF(LEFT(VLOOKUP($AP1014,BaseEqptCdF!$C$5:$E$161,3,FALSE),2)="SD",0,IF(LEFT(VLOOKUP($AP1014,BaseEqptCdF!$C$5:$E$161,3,FALSE),2)="SB",1*52,VLOOKUP($AP1014,BaseEqptCdF!$C$5:$S$161,12,FALSE)*0.2*300))))</f>
        <v/>
      </c>
      <c r="BH1014" s="2">
        <f t="shared" si="136"/>
        <v>0</v>
      </c>
    </row>
    <row r="1015" spans="1:60" x14ac:dyDescent="0.25">
      <c r="A1015" s="296" t="str">
        <f t="array" ref="A1015">IF($C1015="","",INDEX(Prog!$B$8:$D$300,MATCH($C1015,nivo1,0),1))</f>
        <v/>
      </c>
      <c r="B1015" s="296" t="str">
        <f t="array" ref="B1015">IF($C1015="","",INDEX(Prog!$B$8:$D$300,MATCH($C1015,nivo1,0),2))</f>
        <v/>
      </c>
      <c r="C1015" s="273"/>
      <c r="D1015" s="267"/>
      <c r="E1015" s="273"/>
      <c r="F1015" s="273"/>
      <c r="G1015" s="273"/>
      <c r="H1015" s="273"/>
      <c r="I1015" s="273"/>
      <c r="J1015" s="273"/>
      <c r="K1015" s="274"/>
      <c r="L1015" s="273"/>
      <c r="M1015" s="273"/>
      <c r="N1015" s="273"/>
      <c r="O1015" s="275"/>
      <c r="P1015" s="273"/>
      <c r="Q1015" s="273"/>
      <c r="R1015" s="273"/>
      <c r="S1015" s="273"/>
      <c r="T1015" s="276"/>
      <c r="U1015" s="276"/>
      <c r="V1015" s="276"/>
      <c r="W1015" s="276"/>
      <c r="X1015" s="277"/>
      <c r="Y1015" s="278"/>
      <c r="AA1015" s="8" t="str">
        <f>IF($L1015="","",VLOOKUP($L1015,BaseEqptCdF!$C$5:$E$161,2,FALSE))</f>
        <v/>
      </c>
      <c r="AB1015" s="8" t="str">
        <f>IF($L1015="","",VLOOKUP($L1015,BaseEqptCdF!$C$5:$E$161,3,FALSE))</f>
        <v/>
      </c>
      <c r="AC1015" s="7" t="str">
        <f>IF($L1015="","",VLOOKUP($L1015,BaseEqptCdF!$C$5:$I$161,6,FALSE))</f>
        <v/>
      </c>
      <c r="AD1015" s="7" t="str">
        <f>IF($L1015="","",VLOOKUP($L1015,BaseEqptCdF!$C$5:$I$161,7,FALSE))</f>
        <v/>
      </c>
      <c r="AE1015" s="3" t="str">
        <f>IF($L1015="","",VLOOKUP($L1015,BaseEqptCdF!$C$5:$R$161,16,FALSE)*$AC$3)</f>
        <v/>
      </c>
      <c r="AF1015" s="3" t="str">
        <f>IF($L1015="","",IF(LEFT($AB1015,2)="SD",0,IF(LEFT($AB1015,2)="SB",1*52,IF($N1015=Prog!$P$17,VLOOKUP($L1015,BaseEqptCdF!$C$5:$P$161,14,FALSE)*1*300,VLOOKUP($L1015,BaseEqptCdF!$C$5:$P$161,12,FALSE)*0.2*300))))</f>
        <v/>
      </c>
      <c r="AG1015" s="6" t="str">
        <f t="shared" si="128"/>
        <v/>
      </c>
      <c r="AH1015" s="6">
        <f>IF($U1015=Prog!$S$18,YEAR($X1015),"")</f>
        <v>1900</v>
      </c>
      <c r="AI1015" s="5" t="str">
        <f>IF(OR($AG1015="",$U1015=Prog!$S$18),"",IF(OR($U1015=Prog!$S$17,$U1015=Prog!$S$16),YEAR($X1015),IF($AG1015="ND","ND",$AI$8+$O1015)))</f>
        <v/>
      </c>
      <c r="AJ1015" s="3" t="str">
        <f t="shared" si="123"/>
        <v/>
      </c>
      <c r="AK1015" s="3" t="str">
        <f t="shared" si="138"/>
        <v/>
      </c>
      <c r="AL1015" s="3" t="str">
        <f t="shared" si="138"/>
        <v/>
      </c>
      <c r="AM1015" s="3" t="str">
        <f t="shared" si="138"/>
        <v/>
      </c>
      <c r="AN1015" s="3" t="str">
        <f t="shared" si="138"/>
        <v/>
      </c>
      <c r="AO1015" s="2">
        <f t="shared" si="133"/>
        <v>0</v>
      </c>
      <c r="AP1015" s="4"/>
      <c r="AQ1015" s="3">
        <f>IF(AJ1015=1,VLOOKUP($AP1015,BaseEqptCdF!$C$5:$R$161,16,FALSE),0)</f>
        <v>0</v>
      </c>
      <c r="AR1015" s="3">
        <f>IF(AK1015=1,VLOOKUP($AP1015,BaseEqptCdF!$C$5:$R$161,16,FALSE),0)</f>
        <v>0</v>
      </c>
      <c r="AS1015" s="3">
        <f>IF(AL1015=1,VLOOKUP($AP1015,BaseEqptCdF!$C$5:$R$161,16,FALSE),0)</f>
        <v>0</v>
      </c>
      <c r="AT1015" s="3">
        <f>IF(AM1015=1,VLOOKUP($AP1015,BaseEqptCdF!$C$5:$R$161,16,FALSE),0)</f>
        <v>0</v>
      </c>
      <c r="AU1015" s="3">
        <f>IF(AN1015=1,VLOOKUP($AP1015,BaseEqptCdF!$C$5:$R$161,16,FALSE),0)</f>
        <v>0</v>
      </c>
      <c r="AV1015" s="2">
        <f t="shared" si="134"/>
        <v>0</v>
      </c>
      <c r="AW1015" s="3" t="str">
        <f>IF($L1015="","",IF(SUM($AJ1015:AJ1015)=0,$AE1015,VLOOKUP($AP1015,BaseEqptCdF!$C$5:$R$161,16,FALSE)*$AC$3))</f>
        <v/>
      </c>
      <c r="AX1015" s="3" t="str">
        <f>IF($L1015="","",IF(SUM($AJ1015:AK1015)=0,$AE1015,VLOOKUP($AP1015,BaseEqptCdF!$C$5:$R$161,16,FALSE)*$AC$3))</f>
        <v/>
      </c>
      <c r="AY1015" s="3" t="str">
        <f>IF($L1015="","",IF(SUM($AJ1015:AL1015)=0,$AE1015,VLOOKUP($AP1015,BaseEqptCdF!$C$5:$R$161,16,FALSE)*$AC$3))</f>
        <v/>
      </c>
      <c r="AZ1015" s="3" t="str">
        <f>IF($L1015="","",IF(SUM($AJ1015:AM1015)=0,$AE1015,VLOOKUP($AP1015,BaseEqptCdF!$C$5:$R$161,16,FALSE)*$AC$3))</f>
        <v/>
      </c>
      <c r="BA1015" s="3" t="str">
        <f>IF($L1015="","",IF(SUM($AJ1015:AN1015)=0,$AE1015,VLOOKUP($AP1015,BaseEqptCdF!$C$5:$R$161,16,FALSE)*$AC$3))</f>
        <v/>
      </c>
      <c r="BB1015" s="2">
        <f t="shared" si="135"/>
        <v>0</v>
      </c>
      <c r="BC1015" s="3" t="str">
        <f>IF($L1015="","",IF(SUM($AJ1015:AJ1015)=0,$AF1015,IF(LEFT(VLOOKUP($AP1015,BaseEqptCdF!$C$5:$E$161,3,FALSE),2)="SD",0,IF(LEFT(VLOOKUP($AP1015,BaseEqptCdF!$C$5:$E$161,3,FALSE),2)="SB",1*52,VLOOKUP($AP1015,BaseEqptCdF!$C$5:$S$161,12,FALSE)*0.2*300))))</f>
        <v/>
      </c>
      <c r="BD1015" s="3" t="str">
        <f>IF($L1015="","",IF(SUM($AJ1015:AK1015)=0,$AF1015,IF(LEFT(VLOOKUP($AP1015,BaseEqptCdF!$C$5:$E$161,3,FALSE),2)="SD",0,IF(LEFT(VLOOKUP($AP1015,BaseEqptCdF!$C$5:$E$161,3,FALSE),2)="SB",1*52,VLOOKUP($AP1015,BaseEqptCdF!$C$5:$S$161,12,FALSE)*0.2*300))))</f>
        <v/>
      </c>
      <c r="BE1015" s="3" t="str">
        <f>IF($L1015="","",IF(SUM($AJ1015:AL1015)=0,$AF1015,IF(LEFT(VLOOKUP($AP1015,BaseEqptCdF!$C$5:$E$161,3,FALSE),2)="SD",0,IF(LEFT(VLOOKUP($AP1015,BaseEqptCdF!$C$5:$E$161,3,FALSE),2)="SB",1*52,VLOOKUP($AP1015,BaseEqptCdF!$C$5:$S$161,12,FALSE)*0.2*300))))</f>
        <v/>
      </c>
      <c r="BF1015" s="3" t="str">
        <f>IF($L1015="","",IF(SUM($AJ1015:AM1015)=0,$AF1015,IF(LEFT(VLOOKUP($AP1015,BaseEqptCdF!$C$5:$E$161,3,FALSE),2)="SD",0,IF(LEFT(VLOOKUP($AP1015,BaseEqptCdF!$C$5:$E$161,3,FALSE),2)="SB",1*52,VLOOKUP($AP1015,BaseEqptCdF!$C$5:$S$161,12,FALSE)*0.2*300))))</f>
        <v/>
      </c>
      <c r="BG1015" s="3" t="str">
        <f>IF($L1015="","",IF(SUM($AJ1015:AN1015)=0,$AF1015,IF(LEFT(VLOOKUP($AP1015,BaseEqptCdF!$C$5:$E$161,3,FALSE),2)="SD",0,IF(LEFT(VLOOKUP($AP1015,BaseEqptCdF!$C$5:$E$161,3,FALSE),2)="SB",1*52,VLOOKUP($AP1015,BaseEqptCdF!$C$5:$S$161,12,FALSE)*0.2*300))))</f>
        <v/>
      </c>
      <c r="BH1015" s="2">
        <f t="shared" si="136"/>
        <v>0</v>
      </c>
    </row>
    <row r="1016" spans="1:60" x14ac:dyDescent="0.25">
      <c r="A1016" s="296" t="str">
        <f t="array" ref="A1016">IF($C1016="","",INDEX(Prog!$B$8:$D$300,MATCH($C1016,nivo1,0),1))</f>
        <v/>
      </c>
      <c r="B1016" s="296" t="str">
        <f t="array" ref="B1016">IF($C1016="","",INDEX(Prog!$B$8:$D$300,MATCH($C1016,nivo1,0),2))</f>
        <v/>
      </c>
      <c r="C1016" s="273"/>
      <c r="D1016" s="267"/>
      <c r="E1016" s="273"/>
      <c r="F1016" s="273"/>
      <c r="G1016" s="273"/>
      <c r="H1016" s="273"/>
      <c r="I1016" s="273"/>
      <c r="J1016" s="273"/>
      <c r="K1016" s="274"/>
      <c r="L1016" s="273"/>
      <c r="M1016" s="273"/>
      <c r="N1016" s="273"/>
      <c r="O1016" s="275"/>
      <c r="P1016" s="273"/>
      <c r="Q1016" s="273"/>
      <c r="R1016" s="273"/>
      <c r="S1016" s="273"/>
      <c r="T1016" s="276"/>
      <c r="U1016" s="276"/>
      <c r="V1016" s="276"/>
      <c r="W1016" s="276"/>
      <c r="X1016" s="277"/>
      <c r="Y1016" s="278"/>
      <c r="AA1016" s="8" t="str">
        <f>IF($L1016="","",VLOOKUP($L1016,BaseEqptCdF!$C$5:$E$161,2,FALSE))</f>
        <v/>
      </c>
      <c r="AB1016" s="8" t="str">
        <f>IF($L1016="","",VLOOKUP($L1016,BaseEqptCdF!$C$5:$E$161,3,FALSE))</f>
        <v/>
      </c>
      <c r="AC1016" s="7" t="str">
        <f>IF($L1016="","",VLOOKUP($L1016,BaseEqptCdF!$C$5:$I$161,6,FALSE))</f>
        <v/>
      </c>
      <c r="AD1016" s="7" t="str">
        <f>IF($L1016="","",VLOOKUP($L1016,BaseEqptCdF!$C$5:$I$161,7,FALSE))</f>
        <v/>
      </c>
      <c r="AE1016" s="3" t="str">
        <f>IF($L1016="","",VLOOKUP($L1016,BaseEqptCdF!$C$5:$R$161,16,FALSE)*$AC$3)</f>
        <v/>
      </c>
      <c r="AF1016" s="3" t="str">
        <f>IF($L1016="","",IF(LEFT($AB1016,2)="SD",0,IF(LEFT($AB1016,2)="SB",1*52,IF($N1016=Prog!$P$17,VLOOKUP($L1016,BaseEqptCdF!$C$5:$P$161,14,FALSE)*1*300,VLOOKUP($L1016,BaseEqptCdF!$C$5:$P$161,12,FALSE)*0.2*300))))</f>
        <v/>
      </c>
      <c r="AG1016" s="6" t="str">
        <f t="shared" si="128"/>
        <v/>
      </c>
      <c r="AH1016" s="6">
        <f>IF($U1016=Prog!$S$18,YEAR($X1016),"")</f>
        <v>1900</v>
      </c>
      <c r="AI1016" s="5" t="str">
        <f>IF(OR($AG1016="",$U1016=Prog!$S$18),"",IF(OR($U1016=Prog!$S$17,$U1016=Prog!$S$16),YEAR($X1016),IF($AG1016="ND","ND",$AI$8+$O1016)))</f>
        <v/>
      </c>
      <c r="AJ1016" s="3" t="str">
        <f t="shared" si="123"/>
        <v/>
      </c>
      <c r="AK1016" s="3" t="str">
        <f t="shared" si="138"/>
        <v/>
      </c>
      <c r="AL1016" s="3" t="str">
        <f t="shared" si="138"/>
        <v/>
      </c>
      <c r="AM1016" s="3" t="str">
        <f t="shared" si="138"/>
        <v/>
      </c>
      <c r="AN1016" s="3" t="str">
        <f t="shared" si="138"/>
        <v/>
      </c>
      <c r="AO1016" s="2">
        <f t="shared" si="133"/>
        <v>0</v>
      </c>
      <c r="AP1016" s="4"/>
      <c r="AQ1016" s="3">
        <f>IF(AJ1016=1,VLOOKUP($AP1016,BaseEqptCdF!$C$5:$R$161,16,FALSE),0)</f>
        <v>0</v>
      </c>
      <c r="AR1016" s="3">
        <f>IF(AK1016=1,VLOOKUP($AP1016,BaseEqptCdF!$C$5:$R$161,16,FALSE),0)</f>
        <v>0</v>
      </c>
      <c r="AS1016" s="3">
        <f>IF(AL1016=1,VLOOKUP($AP1016,BaseEqptCdF!$C$5:$R$161,16,FALSE),0)</f>
        <v>0</v>
      </c>
      <c r="AT1016" s="3">
        <f>IF(AM1016=1,VLOOKUP($AP1016,BaseEqptCdF!$C$5:$R$161,16,FALSE),0)</f>
        <v>0</v>
      </c>
      <c r="AU1016" s="3">
        <f>IF(AN1016=1,VLOOKUP($AP1016,BaseEqptCdF!$C$5:$R$161,16,FALSE),0)</f>
        <v>0</v>
      </c>
      <c r="AV1016" s="2">
        <f t="shared" si="134"/>
        <v>0</v>
      </c>
      <c r="AW1016" s="3" t="str">
        <f>IF($L1016="","",IF(SUM($AJ1016:AJ1016)=0,$AE1016,VLOOKUP($AP1016,BaseEqptCdF!$C$5:$R$161,16,FALSE)*$AC$3))</f>
        <v/>
      </c>
      <c r="AX1016" s="3" t="str">
        <f>IF($L1016="","",IF(SUM($AJ1016:AK1016)=0,$AE1016,VLOOKUP($AP1016,BaseEqptCdF!$C$5:$R$161,16,FALSE)*$AC$3))</f>
        <v/>
      </c>
      <c r="AY1016" s="3" t="str">
        <f>IF($L1016="","",IF(SUM($AJ1016:AL1016)=0,$AE1016,VLOOKUP($AP1016,BaseEqptCdF!$C$5:$R$161,16,FALSE)*$AC$3))</f>
        <v/>
      </c>
      <c r="AZ1016" s="3" t="str">
        <f>IF($L1016="","",IF(SUM($AJ1016:AM1016)=0,$AE1016,VLOOKUP($AP1016,BaseEqptCdF!$C$5:$R$161,16,FALSE)*$AC$3))</f>
        <v/>
      </c>
      <c r="BA1016" s="3" t="str">
        <f>IF($L1016="","",IF(SUM($AJ1016:AN1016)=0,$AE1016,VLOOKUP($AP1016,BaseEqptCdF!$C$5:$R$161,16,FALSE)*$AC$3))</f>
        <v/>
      </c>
      <c r="BB1016" s="2">
        <f t="shared" si="135"/>
        <v>0</v>
      </c>
      <c r="BC1016" s="3" t="str">
        <f>IF($L1016="","",IF(SUM($AJ1016:AJ1016)=0,$AF1016,IF(LEFT(VLOOKUP($AP1016,BaseEqptCdF!$C$5:$E$161,3,FALSE),2)="SD",0,IF(LEFT(VLOOKUP($AP1016,BaseEqptCdF!$C$5:$E$161,3,FALSE),2)="SB",1*52,VLOOKUP($AP1016,BaseEqptCdF!$C$5:$S$161,12,FALSE)*0.2*300))))</f>
        <v/>
      </c>
      <c r="BD1016" s="3" t="str">
        <f>IF($L1016="","",IF(SUM($AJ1016:AK1016)=0,$AF1016,IF(LEFT(VLOOKUP($AP1016,BaseEqptCdF!$C$5:$E$161,3,FALSE),2)="SD",0,IF(LEFT(VLOOKUP($AP1016,BaseEqptCdF!$C$5:$E$161,3,FALSE),2)="SB",1*52,VLOOKUP($AP1016,BaseEqptCdF!$C$5:$S$161,12,FALSE)*0.2*300))))</f>
        <v/>
      </c>
      <c r="BE1016" s="3" t="str">
        <f>IF($L1016="","",IF(SUM($AJ1016:AL1016)=0,$AF1016,IF(LEFT(VLOOKUP($AP1016,BaseEqptCdF!$C$5:$E$161,3,FALSE),2)="SD",0,IF(LEFT(VLOOKUP($AP1016,BaseEqptCdF!$C$5:$E$161,3,FALSE),2)="SB",1*52,VLOOKUP($AP1016,BaseEqptCdF!$C$5:$S$161,12,FALSE)*0.2*300))))</f>
        <v/>
      </c>
      <c r="BF1016" s="3" t="str">
        <f>IF($L1016="","",IF(SUM($AJ1016:AM1016)=0,$AF1016,IF(LEFT(VLOOKUP($AP1016,BaseEqptCdF!$C$5:$E$161,3,FALSE),2)="SD",0,IF(LEFT(VLOOKUP($AP1016,BaseEqptCdF!$C$5:$E$161,3,FALSE),2)="SB",1*52,VLOOKUP($AP1016,BaseEqptCdF!$C$5:$S$161,12,FALSE)*0.2*300))))</f>
        <v/>
      </c>
      <c r="BG1016" s="3" t="str">
        <f>IF($L1016="","",IF(SUM($AJ1016:AN1016)=0,$AF1016,IF(LEFT(VLOOKUP($AP1016,BaseEqptCdF!$C$5:$E$161,3,FALSE),2)="SD",0,IF(LEFT(VLOOKUP($AP1016,BaseEqptCdF!$C$5:$E$161,3,FALSE),2)="SB",1*52,VLOOKUP($AP1016,BaseEqptCdF!$C$5:$S$161,12,FALSE)*0.2*300))))</f>
        <v/>
      </c>
      <c r="BH1016" s="2">
        <f t="shared" si="136"/>
        <v>0</v>
      </c>
    </row>
    <row r="1017" spans="1:60" x14ac:dyDescent="0.25">
      <c r="A1017" s="296" t="str">
        <f t="array" ref="A1017">IF($C1017="","",INDEX(Prog!$B$8:$D$300,MATCH($C1017,nivo1,0),1))</f>
        <v/>
      </c>
      <c r="B1017" s="296" t="str">
        <f t="array" ref="B1017">IF($C1017="","",INDEX(Prog!$B$8:$D$300,MATCH($C1017,nivo1,0),2))</f>
        <v/>
      </c>
      <c r="C1017" s="273"/>
      <c r="D1017" s="267"/>
      <c r="E1017" s="273"/>
      <c r="F1017" s="273"/>
      <c r="G1017" s="273"/>
      <c r="H1017" s="273"/>
      <c r="I1017" s="273"/>
      <c r="J1017" s="273"/>
      <c r="K1017" s="274"/>
      <c r="L1017" s="273"/>
      <c r="M1017" s="273"/>
      <c r="N1017" s="273"/>
      <c r="O1017" s="275"/>
      <c r="P1017" s="273"/>
      <c r="Q1017" s="273"/>
      <c r="R1017" s="273"/>
      <c r="S1017" s="273"/>
      <c r="T1017" s="276"/>
      <c r="U1017" s="276"/>
      <c r="V1017" s="276"/>
      <c r="W1017" s="276"/>
      <c r="X1017" s="277"/>
      <c r="Y1017" s="278"/>
      <c r="AA1017" s="8" t="str">
        <f>IF($L1017="","",VLOOKUP($L1017,BaseEqptCdF!$C$5:$E$161,2,FALSE))</f>
        <v/>
      </c>
      <c r="AB1017" s="8" t="str">
        <f>IF($L1017="","",VLOOKUP($L1017,BaseEqptCdF!$C$5:$E$161,3,FALSE))</f>
        <v/>
      </c>
      <c r="AC1017" s="7" t="str">
        <f>IF($L1017="","",VLOOKUP($L1017,BaseEqptCdF!$C$5:$I$161,6,FALSE))</f>
        <v/>
      </c>
      <c r="AD1017" s="7" t="str">
        <f>IF($L1017="","",VLOOKUP($L1017,BaseEqptCdF!$C$5:$I$161,7,FALSE))</f>
        <v/>
      </c>
      <c r="AE1017" s="3" t="str">
        <f>IF($L1017="","",VLOOKUP($L1017,BaseEqptCdF!$C$5:$R$161,16,FALSE)*$AC$3)</f>
        <v/>
      </c>
      <c r="AF1017" s="3" t="str">
        <f>IF($L1017="","",IF(LEFT($AB1017,2)="SD",0,IF(LEFT($AB1017,2)="SB",1*52,IF($N1017=Prog!$P$17,VLOOKUP($L1017,BaseEqptCdF!$C$5:$P$161,14,FALSE)*1*300,VLOOKUP($L1017,BaseEqptCdF!$C$5:$P$161,12,FALSE)*0.2*300))))</f>
        <v/>
      </c>
      <c r="AG1017" s="6" t="str">
        <f t="shared" si="128"/>
        <v/>
      </c>
      <c r="AH1017" s="6">
        <f>IF($U1017=Prog!$S$18,YEAR($X1017),"")</f>
        <v>1900</v>
      </c>
      <c r="AI1017" s="5" t="str">
        <f>IF(OR($AG1017="",$U1017=Prog!$S$18),"",IF(OR($U1017=Prog!$S$17,$U1017=Prog!$S$16),YEAR($X1017),IF($AG1017="ND","ND",$AI$8+$O1017)))</f>
        <v/>
      </c>
      <c r="AJ1017" s="3" t="str">
        <f t="shared" si="123"/>
        <v/>
      </c>
      <c r="AK1017" s="3" t="str">
        <f t="shared" si="138"/>
        <v/>
      </c>
      <c r="AL1017" s="3" t="str">
        <f t="shared" si="138"/>
        <v/>
      </c>
      <c r="AM1017" s="3" t="str">
        <f t="shared" si="138"/>
        <v/>
      </c>
      <c r="AN1017" s="3" t="str">
        <f t="shared" si="138"/>
        <v/>
      </c>
      <c r="AO1017" s="2">
        <f t="shared" si="133"/>
        <v>0</v>
      </c>
      <c r="AP1017" s="4"/>
      <c r="AQ1017" s="3">
        <f>IF(AJ1017=1,VLOOKUP($AP1017,BaseEqptCdF!$C$5:$R$161,16,FALSE),0)</f>
        <v>0</v>
      </c>
      <c r="AR1017" s="3">
        <f>IF(AK1017=1,VLOOKUP($AP1017,BaseEqptCdF!$C$5:$R$161,16,FALSE),0)</f>
        <v>0</v>
      </c>
      <c r="AS1017" s="3">
        <f>IF(AL1017=1,VLOOKUP($AP1017,BaseEqptCdF!$C$5:$R$161,16,FALSE),0)</f>
        <v>0</v>
      </c>
      <c r="AT1017" s="3">
        <f>IF(AM1017=1,VLOOKUP($AP1017,BaseEqptCdF!$C$5:$R$161,16,FALSE),0)</f>
        <v>0</v>
      </c>
      <c r="AU1017" s="3">
        <f>IF(AN1017=1,VLOOKUP($AP1017,BaseEqptCdF!$C$5:$R$161,16,FALSE),0)</f>
        <v>0</v>
      </c>
      <c r="AV1017" s="2">
        <f t="shared" si="134"/>
        <v>0</v>
      </c>
      <c r="AW1017" s="3" t="str">
        <f>IF($L1017="","",IF(SUM($AJ1017:AJ1017)=0,$AE1017,VLOOKUP($AP1017,BaseEqptCdF!$C$5:$R$161,16,FALSE)*$AC$3))</f>
        <v/>
      </c>
      <c r="AX1017" s="3" t="str">
        <f>IF($L1017="","",IF(SUM($AJ1017:AK1017)=0,$AE1017,VLOOKUP($AP1017,BaseEqptCdF!$C$5:$R$161,16,FALSE)*$AC$3))</f>
        <v/>
      </c>
      <c r="AY1017" s="3" t="str">
        <f>IF($L1017="","",IF(SUM($AJ1017:AL1017)=0,$AE1017,VLOOKUP($AP1017,BaseEqptCdF!$C$5:$R$161,16,FALSE)*$AC$3))</f>
        <v/>
      </c>
      <c r="AZ1017" s="3" t="str">
        <f>IF($L1017="","",IF(SUM($AJ1017:AM1017)=0,$AE1017,VLOOKUP($AP1017,BaseEqptCdF!$C$5:$R$161,16,FALSE)*$AC$3))</f>
        <v/>
      </c>
      <c r="BA1017" s="3" t="str">
        <f>IF($L1017="","",IF(SUM($AJ1017:AN1017)=0,$AE1017,VLOOKUP($AP1017,BaseEqptCdF!$C$5:$R$161,16,FALSE)*$AC$3))</f>
        <v/>
      </c>
      <c r="BB1017" s="2">
        <f t="shared" si="135"/>
        <v>0</v>
      </c>
      <c r="BC1017" s="3" t="str">
        <f>IF($L1017="","",IF(SUM($AJ1017:AJ1017)=0,$AF1017,IF(LEFT(VLOOKUP($AP1017,BaseEqptCdF!$C$5:$E$161,3,FALSE),2)="SD",0,IF(LEFT(VLOOKUP($AP1017,BaseEqptCdF!$C$5:$E$161,3,FALSE),2)="SB",1*52,VLOOKUP($AP1017,BaseEqptCdF!$C$5:$S$161,12,FALSE)*0.2*300))))</f>
        <v/>
      </c>
      <c r="BD1017" s="3" t="str">
        <f>IF($L1017="","",IF(SUM($AJ1017:AK1017)=0,$AF1017,IF(LEFT(VLOOKUP($AP1017,BaseEqptCdF!$C$5:$E$161,3,FALSE),2)="SD",0,IF(LEFT(VLOOKUP($AP1017,BaseEqptCdF!$C$5:$E$161,3,FALSE),2)="SB",1*52,VLOOKUP($AP1017,BaseEqptCdF!$C$5:$S$161,12,FALSE)*0.2*300))))</f>
        <v/>
      </c>
      <c r="BE1017" s="3" t="str">
        <f>IF($L1017="","",IF(SUM($AJ1017:AL1017)=0,$AF1017,IF(LEFT(VLOOKUP($AP1017,BaseEqptCdF!$C$5:$E$161,3,FALSE),2)="SD",0,IF(LEFT(VLOOKUP($AP1017,BaseEqptCdF!$C$5:$E$161,3,FALSE),2)="SB",1*52,VLOOKUP($AP1017,BaseEqptCdF!$C$5:$S$161,12,FALSE)*0.2*300))))</f>
        <v/>
      </c>
      <c r="BF1017" s="3" t="str">
        <f>IF($L1017="","",IF(SUM($AJ1017:AM1017)=0,$AF1017,IF(LEFT(VLOOKUP($AP1017,BaseEqptCdF!$C$5:$E$161,3,FALSE),2)="SD",0,IF(LEFT(VLOOKUP($AP1017,BaseEqptCdF!$C$5:$E$161,3,FALSE),2)="SB",1*52,VLOOKUP($AP1017,BaseEqptCdF!$C$5:$S$161,12,FALSE)*0.2*300))))</f>
        <v/>
      </c>
      <c r="BG1017" s="3" t="str">
        <f>IF($L1017="","",IF(SUM($AJ1017:AN1017)=0,$AF1017,IF(LEFT(VLOOKUP($AP1017,BaseEqptCdF!$C$5:$E$161,3,FALSE),2)="SD",0,IF(LEFT(VLOOKUP($AP1017,BaseEqptCdF!$C$5:$E$161,3,FALSE),2)="SB",1*52,VLOOKUP($AP1017,BaseEqptCdF!$C$5:$S$161,12,FALSE)*0.2*300))))</f>
        <v/>
      </c>
      <c r="BH1017" s="2">
        <f t="shared" si="136"/>
        <v>0</v>
      </c>
    </row>
    <row r="1018" spans="1:60" x14ac:dyDescent="0.25">
      <c r="A1018" s="296" t="str">
        <f t="array" ref="A1018">IF($C1018="","",INDEX(Prog!$B$8:$D$300,MATCH($C1018,nivo1,0),1))</f>
        <v/>
      </c>
      <c r="B1018" s="296" t="str">
        <f t="array" ref="B1018">IF($C1018="","",INDEX(Prog!$B$8:$D$300,MATCH($C1018,nivo1,0),2))</f>
        <v/>
      </c>
      <c r="C1018" s="273"/>
      <c r="D1018" s="267"/>
      <c r="E1018" s="273"/>
      <c r="F1018" s="273"/>
      <c r="G1018" s="273"/>
      <c r="H1018" s="273"/>
      <c r="I1018" s="273"/>
      <c r="J1018" s="273"/>
      <c r="K1018" s="274"/>
      <c r="L1018" s="273"/>
      <c r="M1018" s="273"/>
      <c r="N1018" s="273"/>
      <c r="O1018" s="275"/>
      <c r="P1018" s="273"/>
      <c r="Q1018" s="273"/>
      <c r="R1018" s="273"/>
      <c r="S1018" s="273"/>
      <c r="T1018" s="276"/>
      <c r="U1018" s="276"/>
      <c r="V1018" s="276"/>
      <c r="W1018" s="276"/>
      <c r="X1018" s="277"/>
      <c r="Y1018" s="278"/>
      <c r="AA1018" s="8" t="str">
        <f>IF($L1018="","",VLOOKUP($L1018,BaseEqptCdF!$C$5:$E$161,2,FALSE))</f>
        <v/>
      </c>
      <c r="AB1018" s="8" t="str">
        <f>IF($L1018="","",VLOOKUP($L1018,BaseEqptCdF!$C$5:$E$161,3,FALSE))</f>
        <v/>
      </c>
      <c r="AC1018" s="7" t="str">
        <f>IF($L1018="","",VLOOKUP($L1018,BaseEqptCdF!$C$5:$I$161,6,FALSE))</f>
        <v/>
      </c>
      <c r="AD1018" s="7" t="str">
        <f>IF($L1018="","",VLOOKUP($L1018,BaseEqptCdF!$C$5:$I$161,7,FALSE))</f>
        <v/>
      </c>
      <c r="AE1018" s="3" t="str">
        <f>IF($L1018="","",VLOOKUP($L1018,BaseEqptCdF!$C$5:$R$161,16,FALSE)*$AC$3)</f>
        <v/>
      </c>
      <c r="AF1018" s="3" t="str">
        <f>IF($L1018="","",IF(LEFT($AB1018,2)="SD",0,IF(LEFT($AB1018,2)="SB",1*52,IF($N1018=Prog!$P$17,VLOOKUP($L1018,BaseEqptCdF!$C$5:$P$161,14,FALSE)*1*300,VLOOKUP($L1018,BaseEqptCdF!$C$5:$P$161,12,FALSE)*0.2*300))))</f>
        <v/>
      </c>
      <c r="AG1018" s="6" t="str">
        <f t="shared" si="128"/>
        <v/>
      </c>
      <c r="AH1018" s="6">
        <f>IF($U1018=Prog!$S$18,YEAR($X1018),"")</f>
        <v>1900</v>
      </c>
      <c r="AI1018" s="5" t="str">
        <f>IF(OR($AG1018="",$U1018=Prog!$S$18),"",IF(OR($U1018=Prog!$S$17,$U1018=Prog!$S$16),YEAR($X1018),IF($AG1018="ND","ND",$AI$8+$O1018)))</f>
        <v/>
      </c>
      <c r="AJ1018" s="3" t="str">
        <f t="shared" si="123"/>
        <v/>
      </c>
      <c r="AK1018" s="3" t="str">
        <f t="shared" si="138"/>
        <v/>
      </c>
      <c r="AL1018" s="3" t="str">
        <f t="shared" si="138"/>
        <v/>
      </c>
      <c r="AM1018" s="3" t="str">
        <f t="shared" si="138"/>
        <v/>
      </c>
      <c r="AN1018" s="3" t="str">
        <f t="shared" si="138"/>
        <v/>
      </c>
      <c r="AO1018" s="2">
        <f t="shared" si="133"/>
        <v>0</v>
      </c>
      <c r="AP1018" s="4"/>
      <c r="AQ1018" s="3">
        <f>IF(AJ1018=1,VLOOKUP($AP1018,BaseEqptCdF!$C$5:$R$161,16,FALSE),0)</f>
        <v>0</v>
      </c>
      <c r="AR1018" s="3">
        <f>IF(AK1018=1,VLOOKUP($AP1018,BaseEqptCdF!$C$5:$R$161,16,FALSE),0)</f>
        <v>0</v>
      </c>
      <c r="AS1018" s="3">
        <f>IF(AL1018=1,VLOOKUP($AP1018,BaseEqptCdF!$C$5:$R$161,16,FALSE),0)</f>
        <v>0</v>
      </c>
      <c r="AT1018" s="3">
        <f>IF(AM1018=1,VLOOKUP($AP1018,BaseEqptCdF!$C$5:$R$161,16,FALSE),0)</f>
        <v>0</v>
      </c>
      <c r="AU1018" s="3">
        <f>IF(AN1018=1,VLOOKUP($AP1018,BaseEqptCdF!$C$5:$R$161,16,FALSE),0)</f>
        <v>0</v>
      </c>
      <c r="AV1018" s="2">
        <f t="shared" si="134"/>
        <v>0</v>
      </c>
      <c r="AW1018" s="3" t="str">
        <f>IF($L1018="","",IF(SUM($AJ1018:AJ1018)=0,$AE1018,VLOOKUP($AP1018,BaseEqptCdF!$C$5:$R$161,16,FALSE)*$AC$3))</f>
        <v/>
      </c>
      <c r="AX1018" s="3" t="str">
        <f>IF($L1018="","",IF(SUM($AJ1018:AK1018)=0,$AE1018,VLOOKUP($AP1018,BaseEqptCdF!$C$5:$R$161,16,FALSE)*$AC$3))</f>
        <v/>
      </c>
      <c r="AY1018" s="3" t="str">
        <f>IF($L1018="","",IF(SUM($AJ1018:AL1018)=0,$AE1018,VLOOKUP($AP1018,BaseEqptCdF!$C$5:$R$161,16,FALSE)*$AC$3))</f>
        <v/>
      </c>
      <c r="AZ1018" s="3" t="str">
        <f>IF($L1018="","",IF(SUM($AJ1018:AM1018)=0,$AE1018,VLOOKUP($AP1018,BaseEqptCdF!$C$5:$R$161,16,FALSE)*$AC$3))</f>
        <v/>
      </c>
      <c r="BA1018" s="3" t="str">
        <f>IF($L1018="","",IF(SUM($AJ1018:AN1018)=0,$AE1018,VLOOKUP($AP1018,BaseEqptCdF!$C$5:$R$161,16,FALSE)*$AC$3))</f>
        <v/>
      </c>
      <c r="BB1018" s="2">
        <f t="shared" si="135"/>
        <v>0</v>
      </c>
      <c r="BC1018" s="3" t="str">
        <f>IF($L1018="","",IF(SUM($AJ1018:AJ1018)=0,$AF1018,IF(LEFT(VLOOKUP($AP1018,BaseEqptCdF!$C$5:$E$161,3,FALSE),2)="SD",0,IF(LEFT(VLOOKUP($AP1018,BaseEqptCdF!$C$5:$E$161,3,FALSE),2)="SB",1*52,VLOOKUP($AP1018,BaseEqptCdF!$C$5:$S$161,12,FALSE)*0.2*300))))</f>
        <v/>
      </c>
      <c r="BD1018" s="3" t="str">
        <f>IF($L1018="","",IF(SUM($AJ1018:AK1018)=0,$AF1018,IF(LEFT(VLOOKUP($AP1018,BaseEqptCdF!$C$5:$E$161,3,FALSE),2)="SD",0,IF(LEFT(VLOOKUP($AP1018,BaseEqptCdF!$C$5:$E$161,3,FALSE),2)="SB",1*52,VLOOKUP($AP1018,BaseEqptCdF!$C$5:$S$161,12,FALSE)*0.2*300))))</f>
        <v/>
      </c>
      <c r="BE1018" s="3" t="str">
        <f>IF($L1018="","",IF(SUM($AJ1018:AL1018)=0,$AF1018,IF(LEFT(VLOOKUP($AP1018,BaseEqptCdF!$C$5:$E$161,3,FALSE),2)="SD",0,IF(LEFT(VLOOKUP($AP1018,BaseEqptCdF!$C$5:$E$161,3,FALSE),2)="SB",1*52,VLOOKUP($AP1018,BaseEqptCdF!$C$5:$S$161,12,FALSE)*0.2*300))))</f>
        <v/>
      </c>
      <c r="BF1018" s="3" t="str">
        <f>IF($L1018="","",IF(SUM($AJ1018:AM1018)=0,$AF1018,IF(LEFT(VLOOKUP($AP1018,BaseEqptCdF!$C$5:$E$161,3,FALSE),2)="SD",0,IF(LEFT(VLOOKUP($AP1018,BaseEqptCdF!$C$5:$E$161,3,FALSE),2)="SB",1*52,VLOOKUP($AP1018,BaseEqptCdF!$C$5:$S$161,12,FALSE)*0.2*300))))</f>
        <v/>
      </c>
      <c r="BG1018" s="3" t="str">
        <f>IF($L1018="","",IF(SUM($AJ1018:AN1018)=0,$AF1018,IF(LEFT(VLOOKUP($AP1018,BaseEqptCdF!$C$5:$E$161,3,FALSE),2)="SD",0,IF(LEFT(VLOOKUP($AP1018,BaseEqptCdF!$C$5:$E$161,3,FALSE),2)="SB",1*52,VLOOKUP($AP1018,BaseEqptCdF!$C$5:$S$161,12,FALSE)*0.2*300))))</f>
        <v/>
      </c>
      <c r="BH1018" s="2">
        <f t="shared" si="136"/>
        <v>0</v>
      </c>
    </row>
    <row r="1019" spans="1:60" x14ac:dyDescent="0.25">
      <c r="A1019" s="296" t="str">
        <f t="array" ref="A1019">IF($C1019="","",INDEX(Prog!$B$8:$D$300,MATCH($C1019,nivo1,0),1))</f>
        <v/>
      </c>
      <c r="B1019" s="296" t="str">
        <f t="array" ref="B1019">IF($C1019="","",INDEX(Prog!$B$8:$D$300,MATCH($C1019,nivo1,0),2))</f>
        <v/>
      </c>
      <c r="C1019" s="273"/>
      <c r="D1019" s="267"/>
      <c r="E1019" s="273"/>
      <c r="F1019" s="273"/>
      <c r="G1019" s="273"/>
      <c r="H1019" s="273"/>
      <c r="I1019" s="273"/>
      <c r="J1019" s="273"/>
      <c r="K1019" s="274"/>
      <c r="L1019" s="273"/>
      <c r="M1019" s="273"/>
      <c r="N1019" s="273"/>
      <c r="O1019" s="275"/>
      <c r="P1019" s="273"/>
      <c r="Q1019" s="273"/>
      <c r="R1019" s="273"/>
      <c r="S1019" s="273"/>
      <c r="T1019" s="276"/>
      <c r="U1019" s="276"/>
      <c r="V1019" s="276"/>
      <c r="W1019" s="276"/>
      <c r="X1019" s="277"/>
      <c r="Y1019" s="278"/>
      <c r="AA1019" s="8" t="str">
        <f>IF($L1019="","",VLOOKUP($L1019,BaseEqptCdF!$C$5:$E$161,2,FALSE))</f>
        <v/>
      </c>
      <c r="AB1019" s="8" t="str">
        <f>IF($L1019="","",VLOOKUP($L1019,BaseEqptCdF!$C$5:$E$161,3,FALSE))</f>
        <v/>
      </c>
      <c r="AC1019" s="7" t="str">
        <f>IF($L1019="","",VLOOKUP($L1019,BaseEqptCdF!$C$5:$I$161,6,FALSE))</f>
        <v/>
      </c>
      <c r="AD1019" s="7" t="str">
        <f>IF($L1019="","",VLOOKUP($L1019,BaseEqptCdF!$C$5:$I$161,7,FALSE))</f>
        <v/>
      </c>
      <c r="AE1019" s="3" t="str">
        <f>IF($L1019="","",VLOOKUP($L1019,BaseEqptCdF!$C$5:$R$161,16,FALSE)*$AC$3)</f>
        <v/>
      </c>
      <c r="AF1019" s="3" t="str">
        <f>IF($L1019="","",IF(LEFT($AB1019,2)="SD",0,IF(LEFT($AB1019,2)="SB",1*52,IF($N1019=Prog!$P$17,VLOOKUP($L1019,BaseEqptCdF!$C$5:$P$161,14,FALSE)*1*300,VLOOKUP($L1019,BaseEqptCdF!$C$5:$P$161,12,FALSE)*0.2*300))))</f>
        <v/>
      </c>
      <c r="AG1019" s="6" t="str">
        <f t="shared" si="128"/>
        <v/>
      </c>
      <c r="AH1019" s="6">
        <f>IF($U1019=Prog!$S$18,YEAR($X1019),"")</f>
        <v>1900</v>
      </c>
      <c r="AI1019" s="5" t="str">
        <f>IF(OR($AG1019="",$U1019=Prog!$S$18),"",IF(OR($U1019=Prog!$S$17,$U1019=Prog!$S$16),YEAR($X1019),IF($AG1019="ND","ND",$AI$8+$O1019)))</f>
        <v/>
      </c>
      <c r="AJ1019" s="3" t="str">
        <f t="shared" si="123"/>
        <v/>
      </c>
      <c r="AK1019" s="3" t="str">
        <f t="shared" si="138"/>
        <v/>
      </c>
      <c r="AL1019" s="3" t="str">
        <f t="shared" si="138"/>
        <v/>
      </c>
      <c r="AM1019" s="3" t="str">
        <f t="shared" si="138"/>
        <v/>
      </c>
      <c r="AN1019" s="3" t="str">
        <f t="shared" si="138"/>
        <v/>
      </c>
      <c r="AO1019" s="2">
        <f t="shared" si="133"/>
        <v>0</v>
      </c>
      <c r="AP1019" s="4"/>
      <c r="AQ1019" s="3">
        <f>IF(AJ1019=1,VLOOKUP($AP1019,BaseEqptCdF!$C$5:$R$161,16,FALSE),0)</f>
        <v>0</v>
      </c>
      <c r="AR1019" s="3">
        <f>IF(AK1019=1,VLOOKUP($AP1019,BaseEqptCdF!$C$5:$R$161,16,FALSE),0)</f>
        <v>0</v>
      </c>
      <c r="AS1019" s="3">
        <f>IF(AL1019=1,VLOOKUP($AP1019,BaseEqptCdF!$C$5:$R$161,16,FALSE),0)</f>
        <v>0</v>
      </c>
      <c r="AT1019" s="3">
        <f>IF(AM1019=1,VLOOKUP($AP1019,BaseEqptCdF!$C$5:$R$161,16,FALSE),0)</f>
        <v>0</v>
      </c>
      <c r="AU1019" s="3">
        <f>IF(AN1019=1,VLOOKUP($AP1019,BaseEqptCdF!$C$5:$R$161,16,FALSE),0)</f>
        <v>0</v>
      </c>
      <c r="AV1019" s="2">
        <f t="shared" si="134"/>
        <v>0</v>
      </c>
      <c r="AW1019" s="3" t="str">
        <f>IF($L1019="","",IF(SUM($AJ1019:AJ1019)=0,$AE1019,VLOOKUP($AP1019,BaseEqptCdF!$C$5:$R$161,16,FALSE)*$AC$3))</f>
        <v/>
      </c>
      <c r="AX1019" s="3" t="str">
        <f>IF($L1019="","",IF(SUM($AJ1019:AK1019)=0,$AE1019,VLOOKUP($AP1019,BaseEqptCdF!$C$5:$R$161,16,FALSE)*$AC$3))</f>
        <v/>
      </c>
      <c r="AY1019" s="3" t="str">
        <f>IF($L1019="","",IF(SUM($AJ1019:AL1019)=0,$AE1019,VLOOKUP($AP1019,BaseEqptCdF!$C$5:$R$161,16,FALSE)*$AC$3))</f>
        <v/>
      </c>
      <c r="AZ1019" s="3" t="str">
        <f>IF($L1019="","",IF(SUM($AJ1019:AM1019)=0,$AE1019,VLOOKUP($AP1019,BaseEqptCdF!$C$5:$R$161,16,FALSE)*$AC$3))</f>
        <v/>
      </c>
      <c r="BA1019" s="3" t="str">
        <f>IF($L1019="","",IF(SUM($AJ1019:AN1019)=0,$AE1019,VLOOKUP($AP1019,BaseEqptCdF!$C$5:$R$161,16,FALSE)*$AC$3))</f>
        <v/>
      </c>
      <c r="BB1019" s="2">
        <f t="shared" si="135"/>
        <v>0</v>
      </c>
      <c r="BC1019" s="3" t="str">
        <f>IF($L1019="","",IF(SUM($AJ1019:AJ1019)=0,$AF1019,IF(LEFT(VLOOKUP($AP1019,BaseEqptCdF!$C$5:$E$161,3,FALSE),2)="SD",0,IF(LEFT(VLOOKUP($AP1019,BaseEqptCdF!$C$5:$E$161,3,FALSE),2)="SB",1*52,VLOOKUP($AP1019,BaseEqptCdF!$C$5:$S$161,12,FALSE)*0.2*300))))</f>
        <v/>
      </c>
      <c r="BD1019" s="3" t="str">
        <f>IF($L1019="","",IF(SUM($AJ1019:AK1019)=0,$AF1019,IF(LEFT(VLOOKUP($AP1019,BaseEqptCdF!$C$5:$E$161,3,FALSE),2)="SD",0,IF(LEFT(VLOOKUP($AP1019,BaseEqptCdF!$C$5:$E$161,3,FALSE),2)="SB",1*52,VLOOKUP($AP1019,BaseEqptCdF!$C$5:$S$161,12,FALSE)*0.2*300))))</f>
        <v/>
      </c>
      <c r="BE1019" s="3" t="str">
        <f>IF($L1019="","",IF(SUM($AJ1019:AL1019)=0,$AF1019,IF(LEFT(VLOOKUP($AP1019,BaseEqptCdF!$C$5:$E$161,3,FALSE),2)="SD",0,IF(LEFT(VLOOKUP($AP1019,BaseEqptCdF!$C$5:$E$161,3,FALSE),2)="SB",1*52,VLOOKUP($AP1019,BaseEqptCdF!$C$5:$S$161,12,FALSE)*0.2*300))))</f>
        <v/>
      </c>
      <c r="BF1019" s="3" t="str">
        <f>IF($L1019="","",IF(SUM($AJ1019:AM1019)=0,$AF1019,IF(LEFT(VLOOKUP($AP1019,BaseEqptCdF!$C$5:$E$161,3,FALSE),2)="SD",0,IF(LEFT(VLOOKUP($AP1019,BaseEqptCdF!$C$5:$E$161,3,FALSE),2)="SB",1*52,VLOOKUP($AP1019,BaseEqptCdF!$C$5:$S$161,12,FALSE)*0.2*300))))</f>
        <v/>
      </c>
      <c r="BG1019" s="3" t="str">
        <f>IF($L1019="","",IF(SUM($AJ1019:AN1019)=0,$AF1019,IF(LEFT(VLOOKUP($AP1019,BaseEqptCdF!$C$5:$E$161,3,FALSE),2)="SD",0,IF(LEFT(VLOOKUP($AP1019,BaseEqptCdF!$C$5:$E$161,3,FALSE),2)="SB",1*52,VLOOKUP($AP1019,BaseEqptCdF!$C$5:$S$161,12,FALSE)*0.2*300))))</f>
        <v/>
      </c>
      <c r="BH1019" s="2">
        <f t="shared" si="136"/>
        <v>0</v>
      </c>
    </row>
    <row r="1020" spans="1:60" x14ac:dyDescent="0.25">
      <c r="A1020" s="296" t="str">
        <f t="array" ref="A1020">IF($C1020="","",INDEX(Prog!$B$8:$D$300,MATCH($C1020,nivo1,0),1))</f>
        <v/>
      </c>
      <c r="B1020" s="296" t="str">
        <f t="array" ref="B1020">IF($C1020="","",INDEX(Prog!$B$8:$D$300,MATCH($C1020,nivo1,0),2))</f>
        <v/>
      </c>
      <c r="C1020" s="273"/>
      <c r="D1020" s="267"/>
      <c r="E1020" s="273"/>
      <c r="F1020" s="273"/>
      <c r="G1020" s="273"/>
      <c r="H1020" s="273"/>
      <c r="I1020" s="273"/>
      <c r="J1020" s="273"/>
      <c r="K1020" s="274"/>
      <c r="L1020" s="273"/>
      <c r="M1020" s="273"/>
      <c r="N1020" s="273"/>
      <c r="O1020" s="275"/>
      <c r="P1020" s="273"/>
      <c r="Q1020" s="273"/>
      <c r="R1020" s="273"/>
      <c r="S1020" s="273"/>
      <c r="T1020" s="276"/>
      <c r="U1020" s="276"/>
      <c r="V1020" s="276"/>
      <c r="W1020" s="276"/>
      <c r="X1020" s="277"/>
      <c r="Y1020" s="278"/>
      <c r="AA1020" s="8" t="str">
        <f>IF($L1020="","",VLOOKUP($L1020,BaseEqptCdF!$C$5:$E$161,2,FALSE))</f>
        <v/>
      </c>
      <c r="AB1020" s="8" t="str">
        <f>IF($L1020="","",VLOOKUP($L1020,BaseEqptCdF!$C$5:$E$161,3,FALSE))</f>
        <v/>
      </c>
      <c r="AC1020" s="7" t="str">
        <f>IF($L1020="","",VLOOKUP($L1020,BaseEqptCdF!$C$5:$I$161,6,FALSE))</f>
        <v/>
      </c>
      <c r="AD1020" s="7" t="str">
        <f>IF($L1020="","",VLOOKUP($L1020,BaseEqptCdF!$C$5:$I$161,7,FALSE))</f>
        <v/>
      </c>
      <c r="AE1020" s="3" t="str">
        <f>IF($L1020="","",VLOOKUP($L1020,BaseEqptCdF!$C$5:$R$161,16,FALSE)*$AC$3)</f>
        <v/>
      </c>
      <c r="AF1020" s="3" t="str">
        <f>IF($L1020="","",IF(LEFT($AB1020,2)="SD",0,IF(LEFT($AB1020,2)="SB",1*52,IF($N1020=Prog!$P$17,VLOOKUP($L1020,BaseEqptCdF!$C$5:$P$161,14,FALSE)*1*300,VLOOKUP($L1020,BaseEqptCdF!$C$5:$P$161,12,FALSE)*0.2*300))))</f>
        <v/>
      </c>
      <c r="AG1020" s="6" t="str">
        <f t="shared" si="128"/>
        <v/>
      </c>
      <c r="AH1020" s="6">
        <f>IF($U1020=Prog!$S$18,YEAR($X1020),"")</f>
        <v>1900</v>
      </c>
      <c r="AI1020" s="5" t="str">
        <f>IF(OR($AG1020="",$U1020=Prog!$S$18),"",IF(OR($U1020=Prog!$S$17,$U1020=Prog!$S$16),YEAR($X1020),IF($AG1020="ND","ND",$AI$8+$O1020)))</f>
        <v/>
      </c>
      <c r="AJ1020" s="3" t="str">
        <f t="shared" si="123"/>
        <v/>
      </c>
      <c r="AK1020" s="3" t="str">
        <f t="shared" si="138"/>
        <v/>
      </c>
      <c r="AL1020" s="3" t="str">
        <f t="shared" si="138"/>
        <v/>
      </c>
      <c r="AM1020" s="3" t="str">
        <f t="shared" si="138"/>
        <v/>
      </c>
      <c r="AN1020" s="3" t="str">
        <f t="shared" si="138"/>
        <v/>
      </c>
      <c r="AO1020" s="2">
        <f t="shared" si="133"/>
        <v>0</v>
      </c>
      <c r="AP1020" s="4"/>
      <c r="AQ1020" s="3">
        <f>IF(AJ1020=1,VLOOKUP($AP1020,BaseEqptCdF!$C$5:$R$161,16,FALSE),0)</f>
        <v>0</v>
      </c>
      <c r="AR1020" s="3">
        <f>IF(AK1020=1,VLOOKUP($AP1020,BaseEqptCdF!$C$5:$R$161,16,FALSE),0)</f>
        <v>0</v>
      </c>
      <c r="AS1020" s="3">
        <f>IF(AL1020=1,VLOOKUP($AP1020,BaseEqptCdF!$C$5:$R$161,16,FALSE),0)</f>
        <v>0</v>
      </c>
      <c r="AT1020" s="3">
        <f>IF(AM1020=1,VLOOKUP($AP1020,BaseEqptCdF!$C$5:$R$161,16,FALSE),0)</f>
        <v>0</v>
      </c>
      <c r="AU1020" s="3">
        <f>IF(AN1020=1,VLOOKUP($AP1020,BaseEqptCdF!$C$5:$R$161,16,FALSE),0)</f>
        <v>0</v>
      </c>
      <c r="AV1020" s="2">
        <f t="shared" si="134"/>
        <v>0</v>
      </c>
      <c r="AW1020" s="3" t="str">
        <f>IF($L1020="","",IF(SUM($AJ1020:AJ1020)=0,$AE1020,VLOOKUP($AP1020,BaseEqptCdF!$C$5:$R$161,16,FALSE)*$AC$3))</f>
        <v/>
      </c>
      <c r="AX1020" s="3" t="str">
        <f>IF($L1020="","",IF(SUM($AJ1020:AK1020)=0,$AE1020,VLOOKUP($AP1020,BaseEqptCdF!$C$5:$R$161,16,FALSE)*$AC$3))</f>
        <v/>
      </c>
      <c r="AY1020" s="3" t="str">
        <f>IF($L1020="","",IF(SUM($AJ1020:AL1020)=0,$AE1020,VLOOKUP($AP1020,BaseEqptCdF!$C$5:$R$161,16,FALSE)*$AC$3))</f>
        <v/>
      </c>
      <c r="AZ1020" s="3" t="str">
        <f>IF($L1020="","",IF(SUM($AJ1020:AM1020)=0,$AE1020,VLOOKUP($AP1020,BaseEqptCdF!$C$5:$R$161,16,FALSE)*$AC$3))</f>
        <v/>
      </c>
      <c r="BA1020" s="3" t="str">
        <f>IF($L1020="","",IF(SUM($AJ1020:AN1020)=0,$AE1020,VLOOKUP($AP1020,BaseEqptCdF!$C$5:$R$161,16,FALSE)*$AC$3))</f>
        <v/>
      </c>
      <c r="BB1020" s="2">
        <f t="shared" si="135"/>
        <v>0</v>
      </c>
      <c r="BC1020" s="3" t="str">
        <f>IF($L1020="","",IF(SUM($AJ1020:AJ1020)=0,$AF1020,IF(LEFT(VLOOKUP($AP1020,BaseEqptCdF!$C$5:$E$161,3,FALSE),2)="SD",0,IF(LEFT(VLOOKUP($AP1020,BaseEqptCdF!$C$5:$E$161,3,FALSE),2)="SB",1*52,VLOOKUP($AP1020,BaseEqptCdF!$C$5:$S$161,12,FALSE)*0.2*300))))</f>
        <v/>
      </c>
      <c r="BD1020" s="3" t="str">
        <f>IF($L1020="","",IF(SUM($AJ1020:AK1020)=0,$AF1020,IF(LEFT(VLOOKUP($AP1020,BaseEqptCdF!$C$5:$E$161,3,FALSE),2)="SD",0,IF(LEFT(VLOOKUP($AP1020,BaseEqptCdF!$C$5:$E$161,3,FALSE),2)="SB",1*52,VLOOKUP($AP1020,BaseEqptCdF!$C$5:$S$161,12,FALSE)*0.2*300))))</f>
        <v/>
      </c>
      <c r="BE1020" s="3" t="str">
        <f>IF($L1020="","",IF(SUM($AJ1020:AL1020)=0,$AF1020,IF(LEFT(VLOOKUP($AP1020,BaseEqptCdF!$C$5:$E$161,3,FALSE),2)="SD",0,IF(LEFT(VLOOKUP($AP1020,BaseEqptCdF!$C$5:$E$161,3,FALSE),2)="SB",1*52,VLOOKUP($AP1020,BaseEqptCdF!$C$5:$S$161,12,FALSE)*0.2*300))))</f>
        <v/>
      </c>
      <c r="BF1020" s="3" t="str">
        <f>IF($L1020="","",IF(SUM($AJ1020:AM1020)=0,$AF1020,IF(LEFT(VLOOKUP($AP1020,BaseEqptCdF!$C$5:$E$161,3,FALSE),2)="SD",0,IF(LEFT(VLOOKUP($AP1020,BaseEqptCdF!$C$5:$E$161,3,FALSE),2)="SB",1*52,VLOOKUP($AP1020,BaseEqptCdF!$C$5:$S$161,12,FALSE)*0.2*300))))</f>
        <v/>
      </c>
      <c r="BG1020" s="3" t="str">
        <f>IF($L1020="","",IF(SUM($AJ1020:AN1020)=0,$AF1020,IF(LEFT(VLOOKUP($AP1020,BaseEqptCdF!$C$5:$E$161,3,FALSE),2)="SD",0,IF(LEFT(VLOOKUP($AP1020,BaseEqptCdF!$C$5:$E$161,3,FALSE),2)="SB",1*52,VLOOKUP($AP1020,BaseEqptCdF!$C$5:$S$161,12,FALSE)*0.2*300))))</f>
        <v/>
      </c>
      <c r="BH1020" s="2">
        <f t="shared" si="136"/>
        <v>0</v>
      </c>
    </row>
    <row r="1021" spans="1:60" x14ac:dyDescent="0.25">
      <c r="A1021" s="296" t="str">
        <f t="array" ref="A1021">IF($C1021="","",INDEX(Prog!$B$8:$D$300,MATCH($C1021,nivo1,0),1))</f>
        <v/>
      </c>
      <c r="B1021" s="296" t="str">
        <f t="array" ref="B1021">IF($C1021="","",INDEX(Prog!$B$8:$D$300,MATCH($C1021,nivo1,0),2))</f>
        <v/>
      </c>
      <c r="C1021" s="273"/>
      <c r="D1021" s="267"/>
      <c r="E1021" s="273"/>
      <c r="F1021" s="273"/>
      <c r="G1021" s="273"/>
      <c r="H1021" s="273"/>
      <c r="I1021" s="273"/>
      <c r="J1021" s="273"/>
      <c r="K1021" s="274"/>
      <c r="L1021" s="273"/>
      <c r="M1021" s="273"/>
      <c r="N1021" s="273"/>
      <c r="O1021" s="275"/>
      <c r="P1021" s="273"/>
      <c r="Q1021" s="273"/>
      <c r="R1021" s="273"/>
      <c r="S1021" s="273"/>
      <c r="T1021" s="276"/>
      <c r="U1021" s="276"/>
      <c r="V1021" s="276"/>
      <c r="W1021" s="276"/>
      <c r="X1021" s="277"/>
      <c r="Y1021" s="278"/>
      <c r="AA1021" s="8" t="str">
        <f>IF($L1021="","",VLOOKUP($L1021,BaseEqptCdF!$C$5:$E$161,2,FALSE))</f>
        <v/>
      </c>
      <c r="AB1021" s="8" t="str">
        <f>IF($L1021="","",VLOOKUP($L1021,BaseEqptCdF!$C$5:$E$161,3,FALSE))</f>
        <v/>
      </c>
      <c r="AC1021" s="7" t="str">
        <f>IF($L1021="","",VLOOKUP($L1021,BaseEqptCdF!$C$5:$I$161,6,FALSE))</f>
        <v/>
      </c>
      <c r="AD1021" s="7" t="str">
        <f>IF($L1021="","",VLOOKUP($L1021,BaseEqptCdF!$C$5:$I$161,7,FALSE))</f>
        <v/>
      </c>
      <c r="AE1021" s="3" t="str">
        <f>IF($L1021="","",VLOOKUP($L1021,BaseEqptCdF!$C$5:$R$161,16,FALSE)*$AC$3)</f>
        <v/>
      </c>
      <c r="AF1021" s="3" t="str">
        <f>IF($L1021="","",IF(LEFT($AB1021,2)="SD",0,IF(LEFT($AB1021,2)="SB",1*52,IF($N1021=Prog!$P$17,VLOOKUP($L1021,BaseEqptCdF!$C$5:$P$161,14,FALSE)*1*300,VLOOKUP($L1021,BaseEqptCdF!$C$5:$P$161,12,FALSE)*0.2*300))))</f>
        <v/>
      </c>
      <c r="AG1021" s="6" t="str">
        <f t="shared" si="128"/>
        <v/>
      </c>
      <c r="AH1021" s="6">
        <f>IF($U1021=Prog!$S$18,YEAR($X1021),"")</f>
        <v>1900</v>
      </c>
      <c r="AI1021" s="5" t="str">
        <f>IF(OR($AG1021="",$U1021=Prog!$S$18),"",IF(OR($U1021=Prog!$S$17,$U1021=Prog!$S$16),YEAR($X1021),IF($AG1021="ND","ND",$AI$8+$O1021)))</f>
        <v/>
      </c>
      <c r="AJ1021" s="3" t="str">
        <f t="shared" si="123"/>
        <v/>
      </c>
      <c r="AK1021" s="3" t="str">
        <f t="shared" si="138"/>
        <v/>
      </c>
      <c r="AL1021" s="3" t="str">
        <f t="shared" si="138"/>
        <v/>
      </c>
      <c r="AM1021" s="3" t="str">
        <f t="shared" si="138"/>
        <v/>
      </c>
      <c r="AN1021" s="3" t="str">
        <f t="shared" si="138"/>
        <v/>
      </c>
      <c r="AO1021" s="2">
        <f t="shared" si="133"/>
        <v>0</v>
      </c>
      <c r="AP1021" s="4"/>
      <c r="AQ1021" s="3">
        <f>IF(AJ1021=1,VLOOKUP($AP1021,BaseEqptCdF!$C$5:$R$161,16,FALSE),0)</f>
        <v>0</v>
      </c>
      <c r="AR1021" s="3">
        <f>IF(AK1021=1,VLOOKUP($AP1021,BaseEqptCdF!$C$5:$R$161,16,FALSE),0)</f>
        <v>0</v>
      </c>
      <c r="AS1021" s="3">
        <f>IF(AL1021=1,VLOOKUP($AP1021,BaseEqptCdF!$C$5:$R$161,16,FALSE),0)</f>
        <v>0</v>
      </c>
      <c r="AT1021" s="3">
        <f>IF(AM1021=1,VLOOKUP($AP1021,BaseEqptCdF!$C$5:$R$161,16,FALSE),0)</f>
        <v>0</v>
      </c>
      <c r="AU1021" s="3">
        <f>IF(AN1021=1,VLOOKUP($AP1021,BaseEqptCdF!$C$5:$R$161,16,FALSE),0)</f>
        <v>0</v>
      </c>
      <c r="AV1021" s="2">
        <f t="shared" si="134"/>
        <v>0</v>
      </c>
      <c r="AW1021" s="3" t="str">
        <f>IF($L1021="","",IF(SUM($AJ1021:AJ1021)=0,$AE1021,VLOOKUP($AP1021,BaseEqptCdF!$C$5:$R$161,16,FALSE)*$AC$3))</f>
        <v/>
      </c>
      <c r="AX1021" s="3" t="str">
        <f>IF($L1021="","",IF(SUM($AJ1021:AK1021)=0,$AE1021,VLOOKUP($AP1021,BaseEqptCdF!$C$5:$R$161,16,FALSE)*$AC$3))</f>
        <v/>
      </c>
      <c r="AY1021" s="3" t="str">
        <f>IF($L1021="","",IF(SUM($AJ1021:AL1021)=0,$AE1021,VLOOKUP($AP1021,BaseEqptCdF!$C$5:$R$161,16,FALSE)*$AC$3))</f>
        <v/>
      </c>
      <c r="AZ1021" s="3" t="str">
        <f>IF($L1021="","",IF(SUM($AJ1021:AM1021)=0,$AE1021,VLOOKUP($AP1021,BaseEqptCdF!$C$5:$R$161,16,FALSE)*$AC$3))</f>
        <v/>
      </c>
      <c r="BA1021" s="3" t="str">
        <f>IF($L1021="","",IF(SUM($AJ1021:AN1021)=0,$AE1021,VLOOKUP($AP1021,BaseEqptCdF!$C$5:$R$161,16,FALSE)*$AC$3))</f>
        <v/>
      </c>
      <c r="BB1021" s="2">
        <f t="shared" si="135"/>
        <v>0</v>
      </c>
      <c r="BC1021" s="3" t="str">
        <f>IF($L1021="","",IF(SUM($AJ1021:AJ1021)=0,$AF1021,IF(LEFT(VLOOKUP($AP1021,BaseEqptCdF!$C$5:$E$161,3,FALSE),2)="SD",0,IF(LEFT(VLOOKUP($AP1021,BaseEqptCdF!$C$5:$E$161,3,FALSE),2)="SB",1*52,VLOOKUP($AP1021,BaseEqptCdF!$C$5:$S$161,12,FALSE)*0.2*300))))</f>
        <v/>
      </c>
      <c r="BD1021" s="3" t="str">
        <f>IF($L1021="","",IF(SUM($AJ1021:AK1021)=0,$AF1021,IF(LEFT(VLOOKUP($AP1021,BaseEqptCdF!$C$5:$E$161,3,FALSE),2)="SD",0,IF(LEFT(VLOOKUP($AP1021,BaseEqptCdF!$C$5:$E$161,3,FALSE),2)="SB",1*52,VLOOKUP($AP1021,BaseEqptCdF!$C$5:$S$161,12,FALSE)*0.2*300))))</f>
        <v/>
      </c>
      <c r="BE1021" s="3" t="str">
        <f>IF($L1021="","",IF(SUM($AJ1021:AL1021)=0,$AF1021,IF(LEFT(VLOOKUP($AP1021,BaseEqptCdF!$C$5:$E$161,3,FALSE),2)="SD",0,IF(LEFT(VLOOKUP($AP1021,BaseEqptCdF!$C$5:$E$161,3,FALSE),2)="SB",1*52,VLOOKUP($AP1021,BaseEqptCdF!$C$5:$S$161,12,FALSE)*0.2*300))))</f>
        <v/>
      </c>
      <c r="BF1021" s="3" t="str">
        <f>IF($L1021="","",IF(SUM($AJ1021:AM1021)=0,$AF1021,IF(LEFT(VLOOKUP($AP1021,BaseEqptCdF!$C$5:$E$161,3,FALSE),2)="SD",0,IF(LEFT(VLOOKUP($AP1021,BaseEqptCdF!$C$5:$E$161,3,FALSE),2)="SB",1*52,VLOOKUP($AP1021,BaseEqptCdF!$C$5:$S$161,12,FALSE)*0.2*300))))</f>
        <v/>
      </c>
      <c r="BG1021" s="3" t="str">
        <f>IF($L1021="","",IF(SUM($AJ1021:AN1021)=0,$AF1021,IF(LEFT(VLOOKUP($AP1021,BaseEqptCdF!$C$5:$E$161,3,FALSE),2)="SD",0,IF(LEFT(VLOOKUP($AP1021,BaseEqptCdF!$C$5:$E$161,3,FALSE),2)="SB",1*52,VLOOKUP($AP1021,BaseEqptCdF!$C$5:$S$161,12,FALSE)*0.2*300))))</f>
        <v/>
      </c>
      <c r="BH1021" s="2">
        <f t="shared" si="136"/>
        <v>0</v>
      </c>
    </row>
    <row r="1022" spans="1:60" x14ac:dyDescent="0.25">
      <c r="A1022" s="296" t="str">
        <f t="array" ref="A1022">IF($C1022="","",INDEX(Prog!$B$8:$D$300,MATCH($C1022,nivo1,0),1))</f>
        <v/>
      </c>
      <c r="B1022" s="296" t="str">
        <f t="array" ref="B1022">IF($C1022="","",INDEX(Prog!$B$8:$D$300,MATCH($C1022,nivo1,0),2))</f>
        <v/>
      </c>
      <c r="C1022" s="273"/>
      <c r="D1022" s="267"/>
      <c r="E1022" s="273"/>
      <c r="F1022" s="273"/>
      <c r="G1022" s="273"/>
      <c r="H1022" s="273"/>
      <c r="I1022" s="273"/>
      <c r="J1022" s="273"/>
      <c r="K1022" s="274"/>
      <c r="L1022" s="273"/>
      <c r="M1022" s="273"/>
      <c r="N1022" s="273"/>
      <c r="O1022" s="275"/>
      <c r="P1022" s="273"/>
      <c r="Q1022" s="273"/>
      <c r="R1022" s="273"/>
      <c r="S1022" s="273"/>
      <c r="T1022" s="276"/>
      <c r="U1022" s="276"/>
      <c r="V1022" s="276"/>
      <c r="W1022" s="276"/>
      <c r="X1022" s="277"/>
      <c r="Y1022" s="278"/>
      <c r="AA1022" s="8" t="str">
        <f>IF($L1022="","",VLOOKUP($L1022,BaseEqptCdF!$C$5:$E$161,2,FALSE))</f>
        <v/>
      </c>
      <c r="AB1022" s="8" t="str">
        <f>IF($L1022="","",VLOOKUP($L1022,BaseEqptCdF!$C$5:$E$161,3,FALSE))</f>
        <v/>
      </c>
      <c r="AC1022" s="7" t="str">
        <f>IF($L1022="","",VLOOKUP($L1022,BaseEqptCdF!$C$5:$I$161,6,FALSE))</f>
        <v/>
      </c>
      <c r="AD1022" s="7" t="str">
        <f>IF($L1022="","",VLOOKUP($L1022,BaseEqptCdF!$C$5:$I$161,7,FALSE))</f>
        <v/>
      </c>
      <c r="AE1022" s="3" t="str">
        <f>IF($L1022="","",VLOOKUP($L1022,BaseEqptCdF!$C$5:$R$161,16,FALSE)*$AC$3)</f>
        <v/>
      </c>
      <c r="AF1022" s="3" t="str">
        <f>IF($L1022="","",IF(LEFT($AB1022,2)="SD",0,IF(LEFT($AB1022,2)="SB",1*52,IF($N1022=Prog!$P$17,VLOOKUP($L1022,BaseEqptCdF!$C$5:$P$161,14,FALSE)*1*300,VLOOKUP($L1022,BaseEqptCdF!$C$5:$P$161,12,FALSE)*0.2*300))))</f>
        <v/>
      </c>
      <c r="AG1022" s="6" t="str">
        <f t="shared" si="128"/>
        <v/>
      </c>
      <c r="AH1022" s="6">
        <f>IF($U1022=Prog!$S$18,YEAR($X1022),"")</f>
        <v>1900</v>
      </c>
      <c r="AI1022" s="5" t="str">
        <f>IF(OR($AG1022="",$U1022=Prog!$S$18),"",IF(OR($U1022=Prog!$S$17,$U1022=Prog!$S$16),YEAR($X1022),IF($AG1022="ND","ND",$AI$8+$O1022)))</f>
        <v/>
      </c>
      <c r="AJ1022" s="3" t="str">
        <f t="shared" si="123"/>
        <v/>
      </c>
      <c r="AK1022" s="3" t="str">
        <f t="shared" si="138"/>
        <v/>
      </c>
      <c r="AL1022" s="3" t="str">
        <f t="shared" si="138"/>
        <v/>
      </c>
      <c r="AM1022" s="3" t="str">
        <f t="shared" si="138"/>
        <v/>
      </c>
      <c r="AN1022" s="3" t="str">
        <f t="shared" si="138"/>
        <v/>
      </c>
      <c r="AO1022" s="2">
        <f t="shared" si="133"/>
        <v>0</v>
      </c>
      <c r="AP1022" s="4"/>
      <c r="AQ1022" s="3">
        <f>IF(AJ1022=1,VLOOKUP($AP1022,BaseEqptCdF!$C$5:$R$161,16,FALSE),0)</f>
        <v>0</v>
      </c>
      <c r="AR1022" s="3">
        <f>IF(AK1022=1,VLOOKUP($AP1022,BaseEqptCdF!$C$5:$R$161,16,FALSE),0)</f>
        <v>0</v>
      </c>
      <c r="AS1022" s="3">
        <f>IF(AL1022=1,VLOOKUP($AP1022,BaseEqptCdF!$C$5:$R$161,16,FALSE),0)</f>
        <v>0</v>
      </c>
      <c r="AT1022" s="3">
        <f>IF(AM1022=1,VLOOKUP($AP1022,BaseEqptCdF!$C$5:$R$161,16,FALSE),0)</f>
        <v>0</v>
      </c>
      <c r="AU1022" s="3">
        <f>IF(AN1022=1,VLOOKUP($AP1022,BaseEqptCdF!$C$5:$R$161,16,FALSE),0)</f>
        <v>0</v>
      </c>
      <c r="AV1022" s="2">
        <f t="shared" si="134"/>
        <v>0</v>
      </c>
      <c r="AW1022" s="3" t="str">
        <f>IF($L1022="","",IF(SUM($AJ1022:AJ1022)=0,$AE1022,VLOOKUP($AP1022,BaseEqptCdF!$C$5:$R$161,16,FALSE)*$AC$3))</f>
        <v/>
      </c>
      <c r="AX1022" s="3" t="str">
        <f>IF($L1022="","",IF(SUM($AJ1022:AK1022)=0,$AE1022,VLOOKUP($AP1022,BaseEqptCdF!$C$5:$R$161,16,FALSE)*$AC$3))</f>
        <v/>
      </c>
      <c r="AY1022" s="3" t="str">
        <f>IF($L1022="","",IF(SUM($AJ1022:AL1022)=0,$AE1022,VLOOKUP($AP1022,BaseEqptCdF!$C$5:$R$161,16,FALSE)*$AC$3))</f>
        <v/>
      </c>
      <c r="AZ1022" s="3" t="str">
        <f>IF($L1022="","",IF(SUM($AJ1022:AM1022)=0,$AE1022,VLOOKUP($AP1022,BaseEqptCdF!$C$5:$R$161,16,FALSE)*$AC$3))</f>
        <v/>
      </c>
      <c r="BA1022" s="3" t="str">
        <f>IF($L1022="","",IF(SUM($AJ1022:AN1022)=0,$AE1022,VLOOKUP($AP1022,BaseEqptCdF!$C$5:$R$161,16,FALSE)*$AC$3))</f>
        <v/>
      </c>
      <c r="BB1022" s="2">
        <f t="shared" si="135"/>
        <v>0</v>
      </c>
      <c r="BC1022" s="3" t="str">
        <f>IF($L1022="","",IF(SUM($AJ1022:AJ1022)=0,$AF1022,IF(LEFT(VLOOKUP($AP1022,BaseEqptCdF!$C$5:$E$161,3,FALSE),2)="SD",0,IF(LEFT(VLOOKUP($AP1022,BaseEqptCdF!$C$5:$E$161,3,FALSE),2)="SB",1*52,VLOOKUP($AP1022,BaseEqptCdF!$C$5:$S$161,12,FALSE)*0.2*300))))</f>
        <v/>
      </c>
      <c r="BD1022" s="3" t="str">
        <f>IF($L1022="","",IF(SUM($AJ1022:AK1022)=0,$AF1022,IF(LEFT(VLOOKUP($AP1022,BaseEqptCdF!$C$5:$E$161,3,FALSE),2)="SD",0,IF(LEFT(VLOOKUP($AP1022,BaseEqptCdF!$C$5:$E$161,3,FALSE),2)="SB",1*52,VLOOKUP($AP1022,BaseEqptCdF!$C$5:$S$161,12,FALSE)*0.2*300))))</f>
        <v/>
      </c>
      <c r="BE1022" s="3" t="str">
        <f>IF($L1022="","",IF(SUM($AJ1022:AL1022)=0,$AF1022,IF(LEFT(VLOOKUP($AP1022,BaseEqptCdF!$C$5:$E$161,3,FALSE),2)="SD",0,IF(LEFT(VLOOKUP($AP1022,BaseEqptCdF!$C$5:$E$161,3,FALSE),2)="SB",1*52,VLOOKUP($AP1022,BaseEqptCdF!$C$5:$S$161,12,FALSE)*0.2*300))))</f>
        <v/>
      </c>
      <c r="BF1022" s="3" t="str">
        <f>IF($L1022="","",IF(SUM($AJ1022:AM1022)=0,$AF1022,IF(LEFT(VLOOKUP($AP1022,BaseEqptCdF!$C$5:$E$161,3,FALSE),2)="SD",0,IF(LEFT(VLOOKUP($AP1022,BaseEqptCdF!$C$5:$E$161,3,FALSE),2)="SB",1*52,VLOOKUP($AP1022,BaseEqptCdF!$C$5:$S$161,12,FALSE)*0.2*300))))</f>
        <v/>
      </c>
      <c r="BG1022" s="3" t="str">
        <f>IF($L1022="","",IF(SUM($AJ1022:AN1022)=0,$AF1022,IF(LEFT(VLOOKUP($AP1022,BaseEqptCdF!$C$5:$E$161,3,FALSE),2)="SD",0,IF(LEFT(VLOOKUP($AP1022,BaseEqptCdF!$C$5:$E$161,3,FALSE),2)="SB",1*52,VLOOKUP($AP1022,BaseEqptCdF!$C$5:$S$161,12,FALSE)*0.2*300))))</f>
        <v/>
      </c>
      <c r="BH1022" s="2">
        <f t="shared" si="136"/>
        <v>0</v>
      </c>
    </row>
    <row r="1023" spans="1:60" x14ac:dyDescent="0.25">
      <c r="A1023" s="296" t="str">
        <f t="array" ref="A1023">IF($C1023="","",INDEX(Prog!$B$8:$D$300,MATCH($C1023,nivo1,0),1))</f>
        <v/>
      </c>
      <c r="B1023" s="296" t="str">
        <f t="array" ref="B1023">IF($C1023="","",INDEX(Prog!$B$8:$D$300,MATCH($C1023,nivo1,0),2))</f>
        <v/>
      </c>
      <c r="C1023" s="273"/>
      <c r="D1023" s="267"/>
      <c r="E1023" s="273"/>
      <c r="F1023" s="273"/>
      <c r="G1023" s="273"/>
      <c r="H1023" s="273"/>
      <c r="I1023" s="273"/>
      <c r="J1023" s="273"/>
      <c r="K1023" s="274"/>
      <c r="L1023" s="273"/>
      <c r="M1023" s="273"/>
      <c r="N1023" s="273"/>
      <c r="O1023" s="275"/>
      <c r="P1023" s="273"/>
      <c r="Q1023" s="273"/>
      <c r="R1023" s="273"/>
      <c r="S1023" s="273"/>
      <c r="T1023" s="276"/>
      <c r="U1023" s="276"/>
      <c r="V1023" s="276"/>
      <c r="W1023" s="276"/>
      <c r="X1023" s="277"/>
      <c r="Y1023" s="278"/>
      <c r="AA1023" s="8" t="str">
        <f>IF($L1023="","",VLOOKUP($L1023,BaseEqptCdF!$C$5:$E$161,2,FALSE))</f>
        <v/>
      </c>
      <c r="AB1023" s="8" t="str">
        <f>IF($L1023="","",VLOOKUP($L1023,BaseEqptCdF!$C$5:$E$161,3,FALSE))</f>
        <v/>
      </c>
      <c r="AC1023" s="7" t="str">
        <f>IF($L1023="","",VLOOKUP($L1023,BaseEqptCdF!$C$5:$I$161,6,FALSE))</f>
        <v/>
      </c>
      <c r="AD1023" s="7" t="str">
        <f>IF($L1023="","",VLOOKUP($L1023,BaseEqptCdF!$C$5:$I$161,7,FALSE))</f>
        <v/>
      </c>
      <c r="AE1023" s="3" t="str">
        <f>IF($L1023="","",VLOOKUP($L1023,BaseEqptCdF!$C$5:$R$161,16,FALSE)*$AC$3)</f>
        <v/>
      </c>
      <c r="AF1023" s="3" t="str">
        <f>IF($L1023="","",IF(LEFT($AB1023,2)="SD",0,IF(LEFT($AB1023,2)="SB",1*52,IF($N1023=Prog!$P$17,VLOOKUP($L1023,BaseEqptCdF!$C$5:$P$161,14,FALSE)*1*300,VLOOKUP($L1023,BaseEqptCdF!$C$5:$P$161,12,FALSE)*0.2*300))))</f>
        <v/>
      </c>
      <c r="AG1023" s="6" t="str">
        <f t="shared" si="128"/>
        <v/>
      </c>
      <c r="AH1023" s="6">
        <f>IF($U1023=Prog!$S$18,YEAR($X1023),"")</f>
        <v>1900</v>
      </c>
      <c r="AI1023" s="5" t="str">
        <f>IF(OR($AG1023="",$U1023=Prog!$S$18),"",IF(OR($U1023=Prog!$S$17,$U1023=Prog!$S$16),YEAR($X1023),IF($AG1023="ND","ND",$AI$8+$O1023)))</f>
        <v/>
      </c>
      <c r="AJ1023" s="3" t="str">
        <f t="shared" si="123"/>
        <v/>
      </c>
      <c r="AK1023" s="3" t="str">
        <f t="shared" si="138"/>
        <v/>
      </c>
      <c r="AL1023" s="3" t="str">
        <f t="shared" si="138"/>
        <v/>
      </c>
      <c r="AM1023" s="3" t="str">
        <f t="shared" si="138"/>
        <v/>
      </c>
      <c r="AN1023" s="3" t="str">
        <f t="shared" si="138"/>
        <v/>
      </c>
      <c r="AO1023" s="2">
        <f t="shared" si="133"/>
        <v>0</v>
      </c>
      <c r="AP1023" s="4"/>
      <c r="AQ1023" s="3">
        <f>IF(AJ1023=1,VLOOKUP($AP1023,BaseEqptCdF!$C$5:$R$161,16,FALSE),0)</f>
        <v>0</v>
      </c>
      <c r="AR1023" s="3">
        <f>IF(AK1023=1,VLOOKUP($AP1023,BaseEqptCdF!$C$5:$R$161,16,FALSE),0)</f>
        <v>0</v>
      </c>
      <c r="AS1023" s="3">
        <f>IF(AL1023=1,VLOOKUP($AP1023,BaseEqptCdF!$C$5:$R$161,16,FALSE),0)</f>
        <v>0</v>
      </c>
      <c r="AT1023" s="3">
        <f>IF(AM1023=1,VLOOKUP($AP1023,BaseEqptCdF!$C$5:$R$161,16,FALSE),0)</f>
        <v>0</v>
      </c>
      <c r="AU1023" s="3">
        <f>IF(AN1023=1,VLOOKUP($AP1023,BaseEqptCdF!$C$5:$R$161,16,FALSE),0)</f>
        <v>0</v>
      </c>
      <c r="AV1023" s="2">
        <f t="shared" si="134"/>
        <v>0</v>
      </c>
      <c r="AW1023" s="3" t="str">
        <f>IF($L1023="","",IF(SUM($AJ1023:AJ1023)=0,$AE1023,VLOOKUP($AP1023,BaseEqptCdF!$C$5:$R$161,16,FALSE)*$AC$3))</f>
        <v/>
      </c>
      <c r="AX1023" s="3" t="str">
        <f>IF($L1023="","",IF(SUM($AJ1023:AK1023)=0,$AE1023,VLOOKUP($AP1023,BaseEqptCdF!$C$5:$R$161,16,FALSE)*$AC$3))</f>
        <v/>
      </c>
      <c r="AY1023" s="3" t="str">
        <f>IF($L1023="","",IF(SUM($AJ1023:AL1023)=0,$AE1023,VLOOKUP($AP1023,BaseEqptCdF!$C$5:$R$161,16,FALSE)*$AC$3))</f>
        <v/>
      </c>
      <c r="AZ1023" s="3" t="str">
        <f>IF($L1023="","",IF(SUM($AJ1023:AM1023)=0,$AE1023,VLOOKUP($AP1023,BaseEqptCdF!$C$5:$R$161,16,FALSE)*$AC$3))</f>
        <v/>
      </c>
      <c r="BA1023" s="3" t="str">
        <f>IF($L1023="","",IF(SUM($AJ1023:AN1023)=0,$AE1023,VLOOKUP($AP1023,BaseEqptCdF!$C$5:$R$161,16,FALSE)*$AC$3))</f>
        <v/>
      </c>
      <c r="BB1023" s="2">
        <f t="shared" si="135"/>
        <v>0</v>
      </c>
      <c r="BC1023" s="3" t="str">
        <f>IF($L1023="","",IF(SUM($AJ1023:AJ1023)=0,$AF1023,IF(LEFT(VLOOKUP($AP1023,BaseEqptCdF!$C$5:$E$161,3,FALSE),2)="SD",0,IF(LEFT(VLOOKUP($AP1023,BaseEqptCdF!$C$5:$E$161,3,FALSE),2)="SB",1*52,VLOOKUP($AP1023,BaseEqptCdF!$C$5:$S$161,12,FALSE)*0.2*300))))</f>
        <v/>
      </c>
      <c r="BD1023" s="3" t="str">
        <f>IF($L1023="","",IF(SUM($AJ1023:AK1023)=0,$AF1023,IF(LEFT(VLOOKUP($AP1023,BaseEqptCdF!$C$5:$E$161,3,FALSE),2)="SD",0,IF(LEFT(VLOOKUP($AP1023,BaseEqptCdF!$C$5:$E$161,3,FALSE),2)="SB",1*52,VLOOKUP($AP1023,BaseEqptCdF!$C$5:$S$161,12,FALSE)*0.2*300))))</f>
        <v/>
      </c>
      <c r="BE1023" s="3" t="str">
        <f>IF($L1023="","",IF(SUM($AJ1023:AL1023)=0,$AF1023,IF(LEFT(VLOOKUP($AP1023,BaseEqptCdF!$C$5:$E$161,3,FALSE),2)="SD",0,IF(LEFT(VLOOKUP($AP1023,BaseEqptCdF!$C$5:$E$161,3,FALSE),2)="SB",1*52,VLOOKUP($AP1023,BaseEqptCdF!$C$5:$S$161,12,FALSE)*0.2*300))))</f>
        <v/>
      </c>
      <c r="BF1023" s="3" t="str">
        <f>IF($L1023="","",IF(SUM($AJ1023:AM1023)=0,$AF1023,IF(LEFT(VLOOKUP($AP1023,BaseEqptCdF!$C$5:$E$161,3,FALSE),2)="SD",0,IF(LEFT(VLOOKUP($AP1023,BaseEqptCdF!$C$5:$E$161,3,FALSE),2)="SB",1*52,VLOOKUP($AP1023,BaseEqptCdF!$C$5:$S$161,12,FALSE)*0.2*300))))</f>
        <v/>
      </c>
      <c r="BG1023" s="3" t="str">
        <f>IF($L1023="","",IF(SUM($AJ1023:AN1023)=0,$AF1023,IF(LEFT(VLOOKUP($AP1023,BaseEqptCdF!$C$5:$E$161,3,FALSE),2)="SD",0,IF(LEFT(VLOOKUP($AP1023,BaseEqptCdF!$C$5:$E$161,3,FALSE),2)="SB",1*52,VLOOKUP($AP1023,BaseEqptCdF!$C$5:$S$161,12,FALSE)*0.2*300))))</f>
        <v/>
      </c>
      <c r="BH1023" s="2">
        <f t="shared" si="136"/>
        <v>0</v>
      </c>
    </row>
    <row r="1024" spans="1:60" x14ac:dyDescent="0.25">
      <c r="A1024" s="296" t="str">
        <f t="array" ref="A1024">IF($C1024="","",INDEX(Prog!$B$8:$D$300,MATCH($C1024,nivo1,0),1))</f>
        <v/>
      </c>
      <c r="B1024" s="296" t="str">
        <f t="array" ref="B1024">IF($C1024="","",INDEX(Prog!$B$8:$D$300,MATCH($C1024,nivo1,0),2))</f>
        <v/>
      </c>
      <c r="C1024" s="273"/>
      <c r="D1024" s="267"/>
      <c r="E1024" s="273"/>
      <c r="F1024" s="273"/>
      <c r="G1024" s="273"/>
      <c r="H1024" s="273"/>
      <c r="I1024" s="273"/>
      <c r="J1024" s="273"/>
      <c r="K1024" s="274"/>
      <c r="L1024" s="273"/>
      <c r="M1024" s="273"/>
      <c r="N1024" s="273"/>
      <c r="O1024" s="275"/>
      <c r="P1024" s="273"/>
      <c r="Q1024" s="273"/>
      <c r="R1024" s="273"/>
      <c r="S1024" s="273"/>
      <c r="T1024" s="276"/>
      <c r="U1024" s="276"/>
      <c r="V1024" s="276"/>
      <c r="W1024" s="276"/>
      <c r="X1024" s="277"/>
      <c r="Y1024" s="278"/>
      <c r="AA1024" s="8" t="str">
        <f>IF($L1024="","",VLOOKUP($L1024,BaseEqptCdF!$C$5:$E$161,2,FALSE))</f>
        <v/>
      </c>
      <c r="AB1024" s="8" t="str">
        <f>IF($L1024="","",VLOOKUP($L1024,BaseEqptCdF!$C$5:$E$161,3,FALSE))</f>
        <v/>
      </c>
      <c r="AC1024" s="7" t="str">
        <f>IF($L1024="","",VLOOKUP($L1024,BaseEqptCdF!$C$5:$I$161,6,FALSE))</f>
        <v/>
      </c>
      <c r="AD1024" s="7" t="str">
        <f>IF($L1024="","",VLOOKUP($L1024,BaseEqptCdF!$C$5:$I$161,7,FALSE))</f>
        <v/>
      </c>
      <c r="AE1024" s="3" t="str">
        <f>IF($L1024="","",VLOOKUP($L1024,BaseEqptCdF!$C$5:$R$161,16,FALSE)*$AC$3)</f>
        <v/>
      </c>
      <c r="AF1024" s="3" t="str">
        <f>IF($L1024="","",IF(LEFT($AB1024,2)="SD",0,IF(LEFT($AB1024,2)="SB",1*52,IF($N1024=Prog!$P$17,VLOOKUP($L1024,BaseEqptCdF!$C$5:$P$161,14,FALSE)*1*300,VLOOKUP($L1024,BaseEqptCdF!$C$5:$P$161,12,FALSE)*0.2*300))))</f>
        <v/>
      </c>
      <c r="AG1024" s="6" t="str">
        <f t="shared" si="128"/>
        <v/>
      </c>
      <c r="AH1024" s="6">
        <f>IF($U1024=Prog!$S$18,YEAR($X1024),"")</f>
        <v>1900</v>
      </c>
      <c r="AI1024" s="5" t="str">
        <f>IF(OR($AG1024="",$U1024=Prog!$S$18),"",IF(OR($U1024=Prog!$S$17,$U1024=Prog!$S$16),YEAR($X1024),IF($AG1024="ND","ND",$AI$8+$O1024)))</f>
        <v/>
      </c>
      <c r="AJ1024" s="3" t="str">
        <f t="shared" si="123"/>
        <v/>
      </c>
      <c r="AK1024" s="3" t="str">
        <f t="shared" si="138"/>
        <v/>
      </c>
      <c r="AL1024" s="3" t="str">
        <f t="shared" si="138"/>
        <v/>
      </c>
      <c r="AM1024" s="3" t="str">
        <f t="shared" si="138"/>
        <v/>
      </c>
      <c r="AN1024" s="3" t="str">
        <f t="shared" si="138"/>
        <v/>
      </c>
      <c r="AO1024" s="2">
        <f t="shared" si="133"/>
        <v>0</v>
      </c>
      <c r="AP1024" s="4"/>
      <c r="AQ1024" s="3">
        <f>IF(AJ1024=1,VLOOKUP($AP1024,BaseEqptCdF!$C$5:$R$161,16,FALSE),0)</f>
        <v>0</v>
      </c>
      <c r="AR1024" s="3">
        <f>IF(AK1024=1,VLOOKUP($AP1024,BaseEqptCdF!$C$5:$R$161,16,FALSE),0)</f>
        <v>0</v>
      </c>
      <c r="AS1024" s="3">
        <f>IF(AL1024=1,VLOOKUP($AP1024,BaseEqptCdF!$C$5:$R$161,16,FALSE),0)</f>
        <v>0</v>
      </c>
      <c r="AT1024" s="3">
        <f>IF(AM1024=1,VLOOKUP($AP1024,BaseEqptCdF!$C$5:$R$161,16,FALSE),0)</f>
        <v>0</v>
      </c>
      <c r="AU1024" s="3">
        <f>IF(AN1024=1,VLOOKUP($AP1024,BaseEqptCdF!$C$5:$R$161,16,FALSE),0)</f>
        <v>0</v>
      </c>
      <c r="AV1024" s="2">
        <f t="shared" si="134"/>
        <v>0</v>
      </c>
      <c r="AW1024" s="3" t="str">
        <f>IF($L1024="","",IF(SUM($AJ1024:AJ1024)=0,$AE1024,VLOOKUP($AP1024,BaseEqptCdF!$C$5:$R$161,16,FALSE)*$AC$3))</f>
        <v/>
      </c>
      <c r="AX1024" s="3" t="str">
        <f>IF($L1024="","",IF(SUM($AJ1024:AK1024)=0,$AE1024,VLOOKUP($AP1024,BaseEqptCdF!$C$5:$R$161,16,FALSE)*$AC$3))</f>
        <v/>
      </c>
      <c r="AY1024" s="3" t="str">
        <f>IF($L1024="","",IF(SUM($AJ1024:AL1024)=0,$AE1024,VLOOKUP($AP1024,BaseEqptCdF!$C$5:$R$161,16,FALSE)*$AC$3))</f>
        <v/>
      </c>
      <c r="AZ1024" s="3" t="str">
        <f>IF($L1024="","",IF(SUM($AJ1024:AM1024)=0,$AE1024,VLOOKUP($AP1024,BaseEqptCdF!$C$5:$R$161,16,FALSE)*$AC$3))</f>
        <v/>
      </c>
      <c r="BA1024" s="3" t="str">
        <f>IF($L1024="","",IF(SUM($AJ1024:AN1024)=0,$AE1024,VLOOKUP($AP1024,BaseEqptCdF!$C$5:$R$161,16,FALSE)*$AC$3))</f>
        <v/>
      </c>
      <c r="BB1024" s="2">
        <f t="shared" si="135"/>
        <v>0</v>
      </c>
      <c r="BC1024" s="3" t="str">
        <f>IF($L1024="","",IF(SUM($AJ1024:AJ1024)=0,$AF1024,IF(LEFT(VLOOKUP($AP1024,BaseEqptCdF!$C$5:$E$161,3,FALSE),2)="SD",0,IF(LEFT(VLOOKUP($AP1024,BaseEqptCdF!$C$5:$E$161,3,FALSE),2)="SB",1*52,VLOOKUP($AP1024,BaseEqptCdF!$C$5:$S$161,12,FALSE)*0.2*300))))</f>
        <v/>
      </c>
      <c r="BD1024" s="3" t="str">
        <f>IF($L1024="","",IF(SUM($AJ1024:AK1024)=0,$AF1024,IF(LEFT(VLOOKUP($AP1024,BaseEqptCdF!$C$5:$E$161,3,FALSE),2)="SD",0,IF(LEFT(VLOOKUP($AP1024,BaseEqptCdF!$C$5:$E$161,3,FALSE),2)="SB",1*52,VLOOKUP($AP1024,BaseEqptCdF!$C$5:$S$161,12,FALSE)*0.2*300))))</f>
        <v/>
      </c>
      <c r="BE1024" s="3" t="str">
        <f>IF($L1024="","",IF(SUM($AJ1024:AL1024)=0,$AF1024,IF(LEFT(VLOOKUP($AP1024,BaseEqptCdF!$C$5:$E$161,3,FALSE),2)="SD",0,IF(LEFT(VLOOKUP($AP1024,BaseEqptCdF!$C$5:$E$161,3,FALSE),2)="SB",1*52,VLOOKUP($AP1024,BaseEqptCdF!$C$5:$S$161,12,FALSE)*0.2*300))))</f>
        <v/>
      </c>
      <c r="BF1024" s="3" t="str">
        <f>IF($L1024="","",IF(SUM($AJ1024:AM1024)=0,$AF1024,IF(LEFT(VLOOKUP($AP1024,BaseEqptCdF!$C$5:$E$161,3,FALSE),2)="SD",0,IF(LEFT(VLOOKUP($AP1024,BaseEqptCdF!$C$5:$E$161,3,FALSE),2)="SB",1*52,VLOOKUP($AP1024,BaseEqptCdF!$C$5:$S$161,12,FALSE)*0.2*300))))</f>
        <v/>
      </c>
      <c r="BG1024" s="3" t="str">
        <f>IF($L1024="","",IF(SUM($AJ1024:AN1024)=0,$AF1024,IF(LEFT(VLOOKUP($AP1024,BaseEqptCdF!$C$5:$E$161,3,FALSE),2)="SD",0,IF(LEFT(VLOOKUP($AP1024,BaseEqptCdF!$C$5:$E$161,3,FALSE),2)="SB",1*52,VLOOKUP($AP1024,BaseEqptCdF!$C$5:$S$161,12,FALSE)*0.2*300))))</f>
        <v/>
      </c>
      <c r="BH1024" s="2">
        <f t="shared" si="136"/>
        <v>0</v>
      </c>
    </row>
    <row r="1025" spans="1:60" x14ac:dyDescent="0.25">
      <c r="A1025" s="296" t="str">
        <f t="array" ref="A1025">IF($C1025="","",INDEX(Prog!$B$8:$D$300,MATCH($C1025,nivo1,0),1))</f>
        <v/>
      </c>
      <c r="B1025" s="296" t="str">
        <f t="array" ref="B1025">IF($C1025="","",INDEX(Prog!$B$8:$D$300,MATCH($C1025,nivo1,0),2))</f>
        <v/>
      </c>
      <c r="C1025" s="273"/>
      <c r="D1025" s="267"/>
      <c r="E1025" s="273"/>
      <c r="F1025" s="273"/>
      <c r="G1025" s="273"/>
      <c r="H1025" s="273"/>
      <c r="I1025" s="273"/>
      <c r="J1025" s="273"/>
      <c r="K1025" s="274"/>
      <c r="L1025" s="273"/>
      <c r="M1025" s="273"/>
      <c r="N1025" s="273"/>
      <c r="O1025" s="275"/>
      <c r="P1025" s="273"/>
      <c r="Q1025" s="273"/>
      <c r="R1025" s="273"/>
      <c r="S1025" s="273"/>
      <c r="T1025" s="276"/>
      <c r="U1025" s="276"/>
      <c r="V1025" s="276"/>
      <c r="W1025" s="276"/>
      <c r="X1025" s="277"/>
      <c r="Y1025" s="278"/>
      <c r="AA1025" s="8" t="str">
        <f>IF($L1025="","",VLOOKUP($L1025,BaseEqptCdF!$C$5:$E$161,2,FALSE))</f>
        <v/>
      </c>
      <c r="AB1025" s="8" t="str">
        <f>IF($L1025="","",VLOOKUP($L1025,BaseEqptCdF!$C$5:$E$161,3,FALSE))</f>
        <v/>
      </c>
      <c r="AC1025" s="7" t="str">
        <f>IF($L1025="","",VLOOKUP($L1025,BaseEqptCdF!$C$5:$I$161,6,FALSE))</f>
        <v/>
      </c>
      <c r="AD1025" s="7" t="str">
        <f>IF($L1025="","",VLOOKUP($L1025,BaseEqptCdF!$C$5:$I$161,7,FALSE))</f>
        <v/>
      </c>
      <c r="AE1025" s="3" t="str">
        <f>IF($L1025="","",VLOOKUP($L1025,BaseEqptCdF!$C$5:$R$161,16,FALSE)*$AC$3)</f>
        <v/>
      </c>
      <c r="AF1025" s="3" t="str">
        <f>IF($L1025="","",IF(LEFT($AB1025,2)="SD",0,IF(LEFT($AB1025,2)="SB",1*52,IF($N1025=Prog!$P$17,VLOOKUP($L1025,BaseEqptCdF!$C$5:$P$161,14,FALSE)*1*300,VLOOKUP($L1025,BaseEqptCdF!$C$5:$P$161,12,FALSE)*0.2*300))))</f>
        <v/>
      </c>
      <c r="AG1025" s="6" t="str">
        <f t="shared" si="128"/>
        <v/>
      </c>
      <c r="AH1025" s="6">
        <f>IF($U1025=Prog!$S$18,YEAR($X1025),"")</f>
        <v>1900</v>
      </c>
      <c r="AI1025" s="5" t="str">
        <f>IF(OR($AG1025="",$U1025=Prog!$S$18),"",IF(OR($U1025=Prog!$S$17,$U1025=Prog!$S$16),YEAR($X1025),IF($AG1025="ND","ND",$AI$8+$O1025)))</f>
        <v/>
      </c>
      <c r="AJ1025" s="3" t="str">
        <f t="shared" si="123"/>
        <v/>
      </c>
      <c r="AK1025" s="3" t="str">
        <f t="shared" si="138"/>
        <v/>
      </c>
      <c r="AL1025" s="3" t="str">
        <f t="shared" si="138"/>
        <v/>
      </c>
      <c r="AM1025" s="3" t="str">
        <f t="shared" si="138"/>
        <v/>
      </c>
      <c r="AN1025" s="3" t="str">
        <f t="shared" si="138"/>
        <v/>
      </c>
      <c r="AO1025" s="2">
        <f t="shared" si="133"/>
        <v>0</v>
      </c>
      <c r="AP1025" s="4"/>
      <c r="AQ1025" s="3">
        <f>IF(AJ1025=1,VLOOKUP($AP1025,BaseEqptCdF!$C$5:$R$161,16,FALSE),0)</f>
        <v>0</v>
      </c>
      <c r="AR1025" s="3">
        <f>IF(AK1025=1,VLOOKUP($AP1025,BaseEqptCdF!$C$5:$R$161,16,FALSE),0)</f>
        <v>0</v>
      </c>
      <c r="AS1025" s="3">
        <f>IF(AL1025=1,VLOOKUP($AP1025,BaseEqptCdF!$C$5:$R$161,16,FALSE),0)</f>
        <v>0</v>
      </c>
      <c r="AT1025" s="3">
        <f>IF(AM1025=1,VLOOKUP($AP1025,BaseEqptCdF!$C$5:$R$161,16,FALSE),0)</f>
        <v>0</v>
      </c>
      <c r="AU1025" s="3">
        <f>IF(AN1025=1,VLOOKUP($AP1025,BaseEqptCdF!$C$5:$R$161,16,FALSE),0)</f>
        <v>0</v>
      </c>
      <c r="AV1025" s="2">
        <f t="shared" si="134"/>
        <v>0</v>
      </c>
      <c r="AW1025" s="3" t="str">
        <f>IF($L1025="","",IF(SUM($AJ1025:AJ1025)=0,$AE1025,VLOOKUP($AP1025,BaseEqptCdF!$C$5:$R$161,16,FALSE)*$AC$3))</f>
        <v/>
      </c>
      <c r="AX1025" s="3" t="str">
        <f>IF($L1025="","",IF(SUM($AJ1025:AK1025)=0,$AE1025,VLOOKUP($AP1025,BaseEqptCdF!$C$5:$R$161,16,FALSE)*$AC$3))</f>
        <v/>
      </c>
      <c r="AY1025" s="3" t="str">
        <f>IF($L1025="","",IF(SUM($AJ1025:AL1025)=0,$AE1025,VLOOKUP($AP1025,BaseEqptCdF!$C$5:$R$161,16,FALSE)*$AC$3))</f>
        <v/>
      </c>
      <c r="AZ1025" s="3" t="str">
        <f>IF($L1025="","",IF(SUM($AJ1025:AM1025)=0,$AE1025,VLOOKUP($AP1025,BaseEqptCdF!$C$5:$R$161,16,FALSE)*$AC$3))</f>
        <v/>
      </c>
      <c r="BA1025" s="3" t="str">
        <f>IF($L1025="","",IF(SUM($AJ1025:AN1025)=0,$AE1025,VLOOKUP($AP1025,BaseEqptCdF!$C$5:$R$161,16,FALSE)*$AC$3))</f>
        <v/>
      </c>
      <c r="BB1025" s="2">
        <f t="shared" si="135"/>
        <v>0</v>
      </c>
      <c r="BC1025" s="3" t="str">
        <f>IF($L1025="","",IF(SUM($AJ1025:AJ1025)=0,$AF1025,IF(LEFT(VLOOKUP($AP1025,BaseEqptCdF!$C$5:$E$161,3,FALSE),2)="SD",0,IF(LEFT(VLOOKUP($AP1025,BaseEqptCdF!$C$5:$E$161,3,FALSE),2)="SB",1*52,VLOOKUP($AP1025,BaseEqptCdF!$C$5:$S$161,12,FALSE)*0.2*300))))</f>
        <v/>
      </c>
      <c r="BD1025" s="3" t="str">
        <f>IF($L1025="","",IF(SUM($AJ1025:AK1025)=0,$AF1025,IF(LEFT(VLOOKUP($AP1025,BaseEqptCdF!$C$5:$E$161,3,FALSE),2)="SD",0,IF(LEFT(VLOOKUP($AP1025,BaseEqptCdF!$C$5:$E$161,3,FALSE),2)="SB",1*52,VLOOKUP($AP1025,BaseEqptCdF!$C$5:$S$161,12,FALSE)*0.2*300))))</f>
        <v/>
      </c>
      <c r="BE1025" s="3" t="str">
        <f>IF($L1025="","",IF(SUM($AJ1025:AL1025)=0,$AF1025,IF(LEFT(VLOOKUP($AP1025,BaseEqptCdF!$C$5:$E$161,3,FALSE),2)="SD",0,IF(LEFT(VLOOKUP($AP1025,BaseEqptCdF!$C$5:$E$161,3,FALSE),2)="SB",1*52,VLOOKUP($AP1025,BaseEqptCdF!$C$5:$S$161,12,FALSE)*0.2*300))))</f>
        <v/>
      </c>
      <c r="BF1025" s="3" t="str">
        <f>IF($L1025="","",IF(SUM($AJ1025:AM1025)=0,$AF1025,IF(LEFT(VLOOKUP($AP1025,BaseEqptCdF!$C$5:$E$161,3,FALSE),2)="SD",0,IF(LEFT(VLOOKUP($AP1025,BaseEqptCdF!$C$5:$E$161,3,FALSE),2)="SB",1*52,VLOOKUP($AP1025,BaseEqptCdF!$C$5:$S$161,12,FALSE)*0.2*300))))</f>
        <v/>
      </c>
      <c r="BG1025" s="3" t="str">
        <f>IF($L1025="","",IF(SUM($AJ1025:AN1025)=0,$AF1025,IF(LEFT(VLOOKUP($AP1025,BaseEqptCdF!$C$5:$E$161,3,FALSE),2)="SD",0,IF(LEFT(VLOOKUP($AP1025,BaseEqptCdF!$C$5:$E$161,3,FALSE),2)="SB",1*52,VLOOKUP($AP1025,BaseEqptCdF!$C$5:$S$161,12,FALSE)*0.2*300))))</f>
        <v/>
      </c>
      <c r="BH1025" s="2">
        <f t="shared" si="136"/>
        <v>0</v>
      </c>
    </row>
    <row r="1026" spans="1:60" x14ac:dyDescent="0.25">
      <c r="A1026" s="296" t="str">
        <f t="array" ref="A1026">IF($C1026="","",INDEX(Prog!$B$8:$D$300,MATCH($C1026,nivo1,0),1))</f>
        <v/>
      </c>
      <c r="B1026" s="296" t="str">
        <f t="array" ref="B1026">IF($C1026="","",INDEX(Prog!$B$8:$D$300,MATCH($C1026,nivo1,0),2))</f>
        <v/>
      </c>
      <c r="C1026" s="273"/>
      <c r="D1026" s="267"/>
      <c r="E1026" s="273"/>
      <c r="F1026" s="273"/>
      <c r="G1026" s="273"/>
      <c r="H1026" s="273"/>
      <c r="I1026" s="273"/>
      <c r="J1026" s="273"/>
      <c r="K1026" s="274"/>
      <c r="L1026" s="273"/>
      <c r="M1026" s="273"/>
      <c r="N1026" s="273"/>
      <c r="O1026" s="275"/>
      <c r="P1026" s="273"/>
      <c r="Q1026" s="273"/>
      <c r="R1026" s="273"/>
      <c r="S1026" s="273"/>
      <c r="T1026" s="276"/>
      <c r="U1026" s="276"/>
      <c r="V1026" s="276"/>
      <c r="W1026" s="276"/>
      <c r="X1026" s="277"/>
      <c r="Y1026" s="278"/>
      <c r="AA1026" s="8" t="str">
        <f>IF($L1026="","",VLOOKUP($L1026,BaseEqptCdF!$C$5:$E$161,2,FALSE))</f>
        <v/>
      </c>
      <c r="AB1026" s="8" t="str">
        <f>IF($L1026="","",VLOOKUP($L1026,BaseEqptCdF!$C$5:$E$161,3,FALSE))</f>
        <v/>
      </c>
      <c r="AC1026" s="7" t="str">
        <f>IF($L1026="","",VLOOKUP($L1026,BaseEqptCdF!$C$5:$I$161,6,FALSE))</f>
        <v/>
      </c>
      <c r="AD1026" s="7" t="str">
        <f>IF($L1026="","",VLOOKUP($L1026,BaseEqptCdF!$C$5:$I$161,7,FALSE))</f>
        <v/>
      </c>
      <c r="AE1026" s="3" t="str">
        <f>IF($L1026="","",VLOOKUP($L1026,BaseEqptCdF!$C$5:$R$161,16,FALSE)*$AC$3)</f>
        <v/>
      </c>
      <c r="AF1026" s="3" t="str">
        <f>IF($L1026="","",IF(LEFT($AB1026,2)="SD",0,IF(LEFT($AB1026,2)="SB",1*52,IF($N1026=Prog!$P$17,VLOOKUP($L1026,BaseEqptCdF!$C$5:$P$161,14,FALSE)*1*300,VLOOKUP($L1026,BaseEqptCdF!$C$5:$P$161,12,FALSE)*0.2*300))))</f>
        <v/>
      </c>
      <c r="AG1026" s="6" t="str">
        <f t="shared" si="128"/>
        <v/>
      </c>
      <c r="AH1026" s="6">
        <f>IF($U1026=Prog!$S$18,YEAR($X1026),"")</f>
        <v>1900</v>
      </c>
      <c r="AI1026" s="5" t="str">
        <f>IF(OR($AG1026="",$U1026=Prog!$S$18),"",IF(OR($U1026=Prog!$S$17,$U1026=Prog!$S$16),YEAR($X1026),IF($AG1026="ND","ND",$AI$8+$O1026)))</f>
        <v/>
      </c>
      <c r="AJ1026" s="3" t="str">
        <f t="shared" si="123"/>
        <v/>
      </c>
      <c r="AK1026" s="3" t="str">
        <f t="shared" si="138"/>
        <v/>
      </c>
      <c r="AL1026" s="3" t="str">
        <f t="shared" si="138"/>
        <v/>
      </c>
      <c r="AM1026" s="3" t="str">
        <f t="shared" si="138"/>
        <v/>
      </c>
      <c r="AN1026" s="3" t="str">
        <f t="shared" si="138"/>
        <v/>
      </c>
      <c r="AO1026" s="2">
        <f t="shared" si="133"/>
        <v>0</v>
      </c>
      <c r="AP1026" s="4"/>
      <c r="AQ1026" s="3">
        <f>IF(AJ1026=1,VLOOKUP($AP1026,BaseEqptCdF!$C$5:$R$161,16,FALSE),0)</f>
        <v>0</v>
      </c>
      <c r="AR1026" s="3">
        <f>IF(AK1026=1,VLOOKUP($AP1026,BaseEqptCdF!$C$5:$R$161,16,FALSE),0)</f>
        <v>0</v>
      </c>
      <c r="AS1026" s="3">
        <f>IF(AL1026=1,VLOOKUP($AP1026,BaseEqptCdF!$C$5:$R$161,16,FALSE),0)</f>
        <v>0</v>
      </c>
      <c r="AT1026" s="3">
        <f>IF(AM1026=1,VLOOKUP($AP1026,BaseEqptCdF!$C$5:$R$161,16,FALSE),0)</f>
        <v>0</v>
      </c>
      <c r="AU1026" s="3">
        <f>IF(AN1026=1,VLOOKUP($AP1026,BaseEqptCdF!$C$5:$R$161,16,FALSE),0)</f>
        <v>0</v>
      </c>
      <c r="AV1026" s="2">
        <f t="shared" si="134"/>
        <v>0</v>
      </c>
      <c r="AW1026" s="3" t="str">
        <f>IF($L1026="","",IF(SUM($AJ1026:AJ1026)=0,$AE1026,VLOOKUP($AP1026,BaseEqptCdF!$C$5:$R$161,16,FALSE)*$AC$3))</f>
        <v/>
      </c>
      <c r="AX1026" s="3" t="str">
        <f>IF($L1026="","",IF(SUM($AJ1026:AK1026)=0,$AE1026,VLOOKUP($AP1026,BaseEqptCdF!$C$5:$R$161,16,FALSE)*$AC$3))</f>
        <v/>
      </c>
      <c r="AY1026" s="3" t="str">
        <f>IF($L1026="","",IF(SUM($AJ1026:AL1026)=0,$AE1026,VLOOKUP($AP1026,BaseEqptCdF!$C$5:$R$161,16,FALSE)*$AC$3))</f>
        <v/>
      </c>
      <c r="AZ1026" s="3" t="str">
        <f>IF($L1026="","",IF(SUM($AJ1026:AM1026)=0,$AE1026,VLOOKUP($AP1026,BaseEqptCdF!$C$5:$R$161,16,FALSE)*$AC$3))</f>
        <v/>
      </c>
      <c r="BA1026" s="3" t="str">
        <f>IF($L1026="","",IF(SUM($AJ1026:AN1026)=0,$AE1026,VLOOKUP($AP1026,BaseEqptCdF!$C$5:$R$161,16,FALSE)*$AC$3))</f>
        <v/>
      </c>
      <c r="BB1026" s="2">
        <f t="shared" si="135"/>
        <v>0</v>
      </c>
      <c r="BC1026" s="3" t="str">
        <f>IF($L1026="","",IF(SUM($AJ1026:AJ1026)=0,$AF1026,IF(LEFT(VLOOKUP($AP1026,BaseEqptCdF!$C$5:$E$161,3,FALSE),2)="SD",0,IF(LEFT(VLOOKUP($AP1026,BaseEqptCdF!$C$5:$E$161,3,FALSE),2)="SB",1*52,VLOOKUP($AP1026,BaseEqptCdF!$C$5:$S$161,12,FALSE)*0.2*300))))</f>
        <v/>
      </c>
      <c r="BD1026" s="3" t="str">
        <f>IF($L1026="","",IF(SUM($AJ1026:AK1026)=0,$AF1026,IF(LEFT(VLOOKUP($AP1026,BaseEqptCdF!$C$5:$E$161,3,FALSE),2)="SD",0,IF(LEFT(VLOOKUP($AP1026,BaseEqptCdF!$C$5:$E$161,3,FALSE),2)="SB",1*52,VLOOKUP($AP1026,BaseEqptCdF!$C$5:$S$161,12,FALSE)*0.2*300))))</f>
        <v/>
      </c>
      <c r="BE1026" s="3" t="str">
        <f>IF($L1026="","",IF(SUM($AJ1026:AL1026)=0,$AF1026,IF(LEFT(VLOOKUP($AP1026,BaseEqptCdF!$C$5:$E$161,3,FALSE),2)="SD",0,IF(LEFT(VLOOKUP($AP1026,BaseEqptCdF!$C$5:$E$161,3,FALSE),2)="SB",1*52,VLOOKUP($AP1026,BaseEqptCdF!$C$5:$S$161,12,FALSE)*0.2*300))))</f>
        <v/>
      </c>
      <c r="BF1026" s="3" t="str">
        <f>IF($L1026="","",IF(SUM($AJ1026:AM1026)=0,$AF1026,IF(LEFT(VLOOKUP($AP1026,BaseEqptCdF!$C$5:$E$161,3,FALSE),2)="SD",0,IF(LEFT(VLOOKUP($AP1026,BaseEqptCdF!$C$5:$E$161,3,FALSE),2)="SB",1*52,VLOOKUP($AP1026,BaseEqptCdF!$C$5:$S$161,12,FALSE)*0.2*300))))</f>
        <v/>
      </c>
      <c r="BG1026" s="3" t="str">
        <f>IF($L1026="","",IF(SUM($AJ1026:AN1026)=0,$AF1026,IF(LEFT(VLOOKUP($AP1026,BaseEqptCdF!$C$5:$E$161,3,FALSE),2)="SD",0,IF(LEFT(VLOOKUP($AP1026,BaseEqptCdF!$C$5:$E$161,3,FALSE),2)="SB",1*52,VLOOKUP($AP1026,BaseEqptCdF!$C$5:$S$161,12,FALSE)*0.2*300))))</f>
        <v/>
      </c>
      <c r="BH1026" s="2">
        <f t="shared" si="136"/>
        <v>0</v>
      </c>
    </row>
    <row r="1027" spans="1:60" x14ac:dyDescent="0.25">
      <c r="A1027" s="296" t="str">
        <f t="array" ref="A1027">IF($C1027="","",INDEX(Prog!$B$8:$D$300,MATCH($C1027,nivo1,0),1))</f>
        <v/>
      </c>
      <c r="B1027" s="296" t="str">
        <f t="array" ref="B1027">IF($C1027="","",INDEX(Prog!$B$8:$D$300,MATCH($C1027,nivo1,0),2))</f>
        <v/>
      </c>
      <c r="C1027" s="273"/>
      <c r="D1027" s="267"/>
      <c r="E1027" s="273"/>
      <c r="F1027" s="273"/>
      <c r="G1027" s="273"/>
      <c r="H1027" s="273"/>
      <c r="I1027" s="273"/>
      <c r="J1027" s="273"/>
      <c r="K1027" s="274"/>
      <c r="L1027" s="273"/>
      <c r="M1027" s="273"/>
      <c r="N1027" s="273"/>
      <c r="O1027" s="275"/>
      <c r="P1027" s="273"/>
      <c r="Q1027" s="273"/>
      <c r="R1027" s="273"/>
      <c r="S1027" s="273"/>
      <c r="T1027" s="276"/>
      <c r="U1027" s="276"/>
      <c r="V1027" s="276"/>
      <c r="W1027" s="276"/>
      <c r="X1027" s="277"/>
      <c r="Y1027" s="278"/>
      <c r="AA1027" s="8" t="str">
        <f>IF($L1027="","",VLOOKUP($L1027,BaseEqptCdF!$C$5:$E$161,2,FALSE))</f>
        <v/>
      </c>
      <c r="AB1027" s="8" t="str">
        <f>IF($L1027="","",VLOOKUP($L1027,BaseEqptCdF!$C$5:$E$161,3,FALSE))</f>
        <v/>
      </c>
      <c r="AC1027" s="7" t="str">
        <f>IF($L1027="","",VLOOKUP($L1027,BaseEqptCdF!$C$5:$I$161,6,FALSE))</f>
        <v/>
      </c>
      <c r="AD1027" s="7" t="str">
        <f>IF($L1027="","",VLOOKUP($L1027,BaseEqptCdF!$C$5:$I$161,7,FALSE))</f>
        <v/>
      </c>
      <c r="AE1027" s="3" t="str">
        <f>IF($L1027="","",VLOOKUP($L1027,BaseEqptCdF!$C$5:$R$161,16,FALSE)*$AC$3)</f>
        <v/>
      </c>
      <c r="AF1027" s="3" t="str">
        <f>IF($L1027="","",IF(LEFT($AB1027,2)="SD",0,IF(LEFT($AB1027,2)="SB",1*52,IF($N1027=Prog!$P$17,VLOOKUP($L1027,BaseEqptCdF!$C$5:$P$161,14,FALSE)*1*300,VLOOKUP($L1027,BaseEqptCdF!$C$5:$P$161,12,FALSE)*0.2*300))))</f>
        <v/>
      </c>
      <c r="AG1027" s="6" t="str">
        <f t="shared" si="128"/>
        <v/>
      </c>
      <c r="AH1027" s="6">
        <f>IF($U1027=Prog!$S$18,YEAR($X1027),"")</f>
        <v>1900</v>
      </c>
      <c r="AI1027" s="5" t="str">
        <f>IF(OR($AG1027="",$U1027=Prog!$S$18),"",IF(OR($U1027=Prog!$S$17,$U1027=Prog!$S$16),YEAR($X1027),IF($AG1027="ND","ND",$AI$8+$O1027)))</f>
        <v/>
      </c>
      <c r="AJ1027" s="3" t="str">
        <f t="shared" si="123"/>
        <v/>
      </c>
      <c r="AK1027" s="3" t="str">
        <f t="shared" si="138"/>
        <v/>
      </c>
      <c r="AL1027" s="3" t="str">
        <f t="shared" si="138"/>
        <v/>
      </c>
      <c r="AM1027" s="3" t="str">
        <f t="shared" si="138"/>
        <v/>
      </c>
      <c r="AN1027" s="3" t="str">
        <f t="shared" si="138"/>
        <v/>
      </c>
      <c r="AO1027" s="2">
        <f t="shared" si="133"/>
        <v>0</v>
      </c>
      <c r="AP1027" s="4"/>
      <c r="AQ1027" s="3">
        <f>IF(AJ1027=1,VLOOKUP($AP1027,BaseEqptCdF!$C$5:$R$161,16,FALSE),0)</f>
        <v>0</v>
      </c>
      <c r="AR1027" s="3">
        <f>IF(AK1027=1,VLOOKUP($AP1027,BaseEqptCdF!$C$5:$R$161,16,FALSE),0)</f>
        <v>0</v>
      </c>
      <c r="AS1027" s="3">
        <f>IF(AL1027=1,VLOOKUP($AP1027,BaseEqptCdF!$C$5:$R$161,16,FALSE),0)</f>
        <v>0</v>
      </c>
      <c r="AT1027" s="3">
        <f>IF(AM1027=1,VLOOKUP($AP1027,BaseEqptCdF!$C$5:$R$161,16,FALSE),0)</f>
        <v>0</v>
      </c>
      <c r="AU1027" s="3">
        <f>IF(AN1027=1,VLOOKUP($AP1027,BaseEqptCdF!$C$5:$R$161,16,FALSE),0)</f>
        <v>0</v>
      </c>
      <c r="AV1027" s="2">
        <f t="shared" si="134"/>
        <v>0</v>
      </c>
      <c r="AW1027" s="3" t="str">
        <f>IF($L1027="","",IF(SUM($AJ1027:AJ1027)=0,$AE1027,VLOOKUP($AP1027,BaseEqptCdF!$C$5:$R$161,16,FALSE)*$AC$3))</f>
        <v/>
      </c>
      <c r="AX1027" s="3" t="str">
        <f>IF($L1027="","",IF(SUM($AJ1027:AK1027)=0,$AE1027,VLOOKUP($AP1027,BaseEqptCdF!$C$5:$R$161,16,FALSE)*$AC$3))</f>
        <v/>
      </c>
      <c r="AY1027" s="3" t="str">
        <f>IF($L1027="","",IF(SUM($AJ1027:AL1027)=0,$AE1027,VLOOKUP($AP1027,BaseEqptCdF!$C$5:$R$161,16,FALSE)*$AC$3))</f>
        <v/>
      </c>
      <c r="AZ1027" s="3" t="str">
        <f>IF($L1027="","",IF(SUM($AJ1027:AM1027)=0,$AE1027,VLOOKUP($AP1027,BaseEqptCdF!$C$5:$R$161,16,FALSE)*$AC$3))</f>
        <v/>
      </c>
      <c r="BA1027" s="3" t="str">
        <f>IF($L1027="","",IF(SUM($AJ1027:AN1027)=0,$AE1027,VLOOKUP($AP1027,BaseEqptCdF!$C$5:$R$161,16,FALSE)*$AC$3))</f>
        <v/>
      </c>
      <c r="BB1027" s="2">
        <f t="shared" si="135"/>
        <v>0</v>
      </c>
      <c r="BC1027" s="3" t="str">
        <f>IF($L1027="","",IF(SUM($AJ1027:AJ1027)=0,$AF1027,IF(LEFT(VLOOKUP($AP1027,BaseEqptCdF!$C$5:$E$161,3,FALSE),2)="SD",0,IF(LEFT(VLOOKUP($AP1027,BaseEqptCdF!$C$5:$E$161,3,FALSE),2)="SB",1*52,VLOOKUP($AP1027,BaseEqptCdF!$C$5:$S$161,12,FALSE)*0.2*300))))</f>
        <v/>
      </c>
      <c r="BD1027" s="3" t="str">
        <f>IF($L1027="","",IF(SUM($AJ1027:AK1027)=0,$AF1027,IF(LEFT(VLOOKUP($AP1027,BaseEqptCdF!$C$5:$E$161,3,FALSE),2)="SD",0,IF(LEFT(VLOOKUP($AP1027,BaseEqptCdF!$C$5:$E$161,3,FALSE),2)="SB",1*52,VLOOKUP($AP1027,BaseEqptCdF!$C$5:$S$161,12,FALSE)*0.2*300))))</f>
        <v/>
      </c>
      <c r="BE1027" s="3" t="str">
        <f>IF($L1027="","",IF(SUM($AJ1027:AL1027)=0,$AF1027,IF(LEFT(VLOOKUP($AP1027,BaseEqptCdF!$C$5:$E$161,3,FALSE),2)="SD",0,IF(LEFT(VLOOKUP($AP1027,BaseEqptCdF!$C$5:$E$161,3,FALSE),2)="SB",1*52,VLOOKUP($AP1027,BaseEqptCdF!$C$5:$S$161,12,FALSE)*0.2*300))))</f>
        <v/>
      </c>
      <c r="BF1027" s="3" t="str">
        <f>IF($L1027="","",IF(SUM($AJ1027:AM1027)=0,$AF1027,IF(LEFT(VLOOKUP($AP1027,BaseEqptCdF!$C$5:$E$161,3,FALSE),2)="SD",0,IF(LEFT(VLOOKUP($AP1027,BaseEqptCdF!$C$5:$E$161,3,FALSE),2)="SB",1*52,VLOOKUP($AP1027,BaseEqptCdF!$C$5:$S$161,12,FALSE)*0.2*300))))</f>
        <v/>
      </c>
      <c r="BG1027" s="3" t="str">
        <f>IF($L1027="","",IF(SUM($AJ1027:AN1027)=0,$AF1027,IF(LEFT(VLOOKUP($AP1027,BaseEqptCdF!$C$5:$E$161,3,FALSE),2)="SD",0,IF(LEFT(VLOOKUP($AP1027,BaseEqptCdF!$C$5:$E$161,3,FALSE),2)="SB",1*52,VLOOKUP($AP1027,BaseEqptCdF!$C$5:$S$161,12,FALSE)*0.2*300))))</f>
        <v/>
      </c>
      <c r="BH1027" s="2">
        <f t="shared" si="136"/>
        <v>0</v>
      </c>
    </row>
    <row r="1028" spans="1:60" x14ac:dyDescent="0.25">
      <c r="A1028" s="296" t="str">
        <f t="array" ref="A1028">IF($C1028="","",INDEX(Prog!$B$8:$D$300,MATCH($C1028,nivo1,0),1))</f>
        <v/>
      </c>
      <c r="B1028" s="296" t="str">
        <f t="array" ref="B1028">IF($C1028="","",INDEX(Prog!$B$8:$D$300,MATCH($C1028,nivo1,0),2))</f>
        <v/>
      </c>
      <c r="C1028" s="273"/>
      <c r="D1028" s="267"/>
      <c r="E1028" s="273"/>
      <c r="F1028" s="273"/>
      <c r="G1028" s="273"/>
      <c r="H1028" s="273"/>
      <c r="I1028" s="273"/>
      <c r="J1028" s="273"/>
      <c r="K1028" s="274"/>
      <c r="L1028" s="273"/>
      <c r="M1028" s="273"/>
      <c r="N1028" s="273"/>
      <c r="O1028" s="275"/>
      <c r="P1028" s="273"/>
      <c r="Q1028" s="273"/>
      <c r="R1028" s="273"/>
      <c r="S1028" s="273"/>
      <c r="T1028" s="276"/>
      <c r="U1028" s="276"/>
      <c r="V1028" s="276"/>
      <c r="W1028" s="276"/>
      <c r="X1028" s="277"/>
      <c r="Y1028" s="278"/>
      <c r="AA1028" s="8" t="str">
        <f>IF($L1028="","",VLOOKUP($L1028,BaseEqptCdF!$C$5:$E$161,2,FALSE))</f>
        <v/>
      </c>
      <c r="AB1028" s="8" t="str">
        <f>IF($L1028="","",VLOOKUP($L1028,BaseEqptCdF!$C$5:$E$161,3,FALSE))</f>
        <v/>
      </c>
      <c r="AC1028" s="7" t="str">
        <f>IF($L1028="","",VLOOKUP($L1028,BaseEqptCdF!$C$5:$I$161,6,FALSE))</f>
        <v/>
      </c>
      <c r="AD1028" s="7" t="str">
        <f>IF($L1028="","",VLOOKUP($L1028,BaseEqptCdF!$C$5:$I$161,7,FALSE))</f>
        <v/>
      </c>
      <c r="AE1028" s="3" t="str">
        <f>IF($L1028="","",VLOOKUP($L1028,BaseEqptCdF!$C$5:$R$161,16,FALSE)*$AC$3)</f>
        <v/>
      </c>
      <c r="AF1028" s="3" t="str">
        <f>IF($L1028="","",IF(LEFT($AB1028,2)="SD",0,IF(LEFT($AB1028,2)="SB",1*52,IF($N1028=Prog!$P$17,VLOOKUP($L1028,BaseEqptCdF!$C$5:$P$161,14,FALSE)*1*300,VLOOKUP($L1028,BaseEqptCdF!$C$5:$P$161,12,FALSE)*0.2*300))))</f>
        <v/>
      </c>
      <c r="AG1028" s="6" t="str">
        <f t="shared" si="128"/>
        <v/>
      </c>
      <c r="AH1028" s="6">
        <f>IF($U1028=Prog!$S$18,YEAR($X1028),"")</f>
        <v>1900</v>
      </c>
      <c r="AI1028" s="5" t="str">
        <f>IF(OR($AG1028="",$U1028=Prog!$S$18),"",IF(OR($U1028=Prog!$S$17,$U1028=Prog!$S$16),YEAR($X1028),IF($AG1028="ND","ND",$AI$8+$O1028)))</f>
        <v/>
      </c>
      <c r="AJ1028" s="3" t="str">
        <f t="shared" si="123"/>
        <v/>
      </c>
      <c r="AK1028" s="3" t="str">
        <f t="shared" si="138"/>
        <v/>
      </c>
      <c r="AL1028" s="3" t="str">
        <f t="shared" si="138"/>
        <v/>
      </c>
      <c r="AM1028" s="3" t="str">
        <f t="shared" si="138"/>
        <v/>
      </c>
      <c r="AN1028" s="3" t="str">
        <f t="shared" si="138"/>
        <v/>
      </c>
      <c r="AO1028" s="2">
        <f t="shared" si="133"/>
        <v>0</v>
      </c>
      <c r="AP1028" s="4"/>
      <c r="AQ1028" s="3">
        <f>IF(AJ1028=1,VLOOKUP($AP1028,BaseEqptCdF!$C$5:$R$161,16,FALSE),0)</f>
        <v>0</v>
      </c>
      <c r="AR1028" s="3">
        <f>IF(AK1028=1,VLOOKUP($AP1028,BaseEqptCdF!$C$5:$R$161,16,FALSE),0)</f>
        <v>0</v>
      </c>
      <c r="AS1028" s="3">
        <f>IF(AL1028=1,VLOOKUP($AP1028,BaseEqptCdF!$C$5:$R$161,16,FALSE),0)</f>
        <v>0</v>
      </c>
      <c r="AT1028" s="3">
        <f>IF(AM1028=1,VLOOKUP($AP1028,BaseEqptCdF!$C$5:$R$161,16,FALSE),0)</f>
        <v>0</v>
      </c>
      <c r="AU1028" s="3">
        <f>IF(AN1028=1,VLOOKUP($AP1028,BaseEqptCdF!$C$5:$R$161,16,FALSE),0)</f>
        <v>0</v>
      </c>
      <c r="AV1028" s="2">
        <f t="shared" si="134"/>
        <v>0</v>
      </c>
      <c r="AW1028" s="3" t="str">
        <f>IF($L1028="","",IF(SUM($AJ1028:AJ1028)=0,$AE1028,VLOOKUP($AP1028,BaseEqptCdF!$C$5:$R$161,16,FALSE)*$AC$3))</f>
        <v/>
      </c>
      <c r="AX1028" s="3" t="str">
        <f>IF($L1028="","",IF(SUM($AJ1028:AK1028)=0,$AE1028,VLOOKUP($AP1028,BaseEqptCdF!$C$5:$R$161,16,FALSE)*$AC$3))</f>
        <v/>
      </c>
      <c r="AY1028" s="3" t="str">
        <f>IF($L1028="","",IF(SUM($AJ1028:AL1028)=0,$AE1028,VLOOKUP($AP1028,BaseEqptCdF!$C$5:$R$161,16,FALSE)*$AC$3))</f>
        <v/>
      </c>
      <c r="AZ1028" s="3" t="str">
        <f>IF($L1028="","",IF(SUM($AJ1028:AM1028)=0,$AE1028,VLOOKUP($AP1028,BaseEqptCdF!$C$5:$R$161,16,FALSE)*$AC$3))</f>
        <v/>
      </c>
      <c r="BA1028" s="3" t="str">
        <f>IF($L1028="","",IF(SUM($AJ1028:AN1028)=0,$AE1028,VLOOKUP($AP1028,BaseEqptCdF!$C$5:$R$161,16,FALSE)*$AC$3))</f>
        <v/>
      </c>
      <c r="BB1028" s="2">
        <f t="shared" si="135"/>
        <v>0</v>
      </c>
      <c r="BC1028" s="3" t="str">
        <f>IF($L1028="","",IF(SUM($AJ1028:AJ1028)=0,$AF1028,IF(LEFT(VLOOKUP($AP1028,BaseEqptCdF!$C$5:$E$161,3,FALSE),2)="SD",0,IF(LEFT(VLOOKUP($AP1028,BaseEqptCdF!$C$5:$E$161,3,FALSE),2)="SB",1*52,VLOOKUP($AP1028,BaseEqptCdF!$C$5:$S$161,12,FALSE)*0.2*300))))</f>
        <v/>
      </c>
      <c r="BD1028" s="3" t="str">
        <f>IF($L1028="","",IF(SUM($AJ1028:AK1028)=0,$AF1028,IF(LEFT(VLOOKUP($AP1028,BaseEqptCdF!$C$5:$E$161,3,FALSE),2)="SD",0,IF(LEFT(VLOOKUP($AP1028,BaseEqptCdF!$C$5:$E$161,3,FALSE),2)="SB",1*52,VLOOKUP($AP1028,BaseEqptCdF!$C$5:$S$161,12,FALSE)*0.2*300))))</f>
        <v/>
      </c>
      <c r="BE1028" s="3" t="str">
        <f>IF($L1028="","",IF(SUM($AJ1028:AL1028)=0,$AF1028,IF(LEFT(VLOOKUP($AP1028,BaseEqptCdF!$C$5:$E$161,3,FALSE),2)="SD",0,IF(LEFT(VLOOKUP($AP1028,BaseEqptCdF!$C$5:$E$161,3,FALSE),2)="SB",1*52,VLOOKUP($AP1028,BaseEqptCdF!$C$5:$S$161,12,FALSE)*0.2*300))))</f>
        <v/>
      </c>
      <c r="BF1028" s="3" t="str">
        <f>IF($L1028="","",IF(SUM($AJ1028:AM1028)=0,$AF1028,IF(LEFT(VLOOKUP($AP1028,BaseEqptCdF!$C$5:$E$161,3,FALSE),2)="SD",0,IF(LEFT(VLOOKUP($AP1028,BaseEqptCdF!$C$5:$E$161,3,FALSE),2)="SB",1*52,VLOOKUP($AP1028,BaseEqptCdF!$C$5:$S$161,12,FALSE)*0.2*300))))</f>
        <v/>
      </c>
      <c r="BG1028" s="3" t="str">
        <f>IF($L1028="","",IF(SUM($AJ1028:AN1028)=0,$AF1028,IF(LEFT(VLOOKUP($AP1028,BaseEqptCdF!$C$5:$E$161,3,FALSE),2)="SD",0,IF(LEFT(VLOOKUP($AP1028,BaseEqptCdF!$C$5:$E$161,3,FALSE),2)="SB",1*52,VLOOKUP($AP1028,BaseEqptCdF!$C$5:$S$161,12,FALSE)*0.2*300))))</f>
        <v/>
      </c>
      <c r="BH1028" s="2">
        <f t="shared" si="136"/>
        <v>0</v>
      </c>
    </row>
    <row r="1029" spans="1:60" x14ac:dyDescent="0.25">
      <c r="A1029" s="296" t="str">
        <f t="array" ref="A1029">IF($C1029="","",INDEX(Prog!$B$8:$D$300,MATCH($C1029,nivo1,0),1))</f>
        <v/>
      </c>
      <c r="B1029" s="296" t="str">
        <f t="array" ref="B1029">IF($C1029="","",INDEX(Prog!$B$8:$D$300,MATCH($C1029,nivo1,0),2))</f>
        <v/>
      </c>
      <c r="C1029" s="273"/>
      <c r="D1029" s="267"/>
      <c r="E1029" s="273"/>
      <c r="F1029" s="273"/>
      <c r="G1029" s="273"/>
      <c r="H1029" s="273"/>
      <c r="I1029" s="273"/>
      <c r="J1029" s="273"/>
      <c r="K1029" s="274"/>
      <c r="L1029" s="273"/>
      <c r="M1029" s="273"/>
      <c r="N1029" s="273"/>
      <c r="O1029" s="275"/>
      <c r="P1029" s="273"/>
      <c r="Q1029" s="273"/>
      <c r="R1029" s="273"/>
      <c r="S1029" s="273"/>
      <c r="T1029" s="276"/>
      <c r="U1029" s="276"/>
      <c r="V1029" s="276"/>
      <c r="W1029" s="276"/>
      <c r="X1029" s="277"/>
      <c r="Y1029" s="278"/>
      <c r="AA1029" s="8" t="str">
        <f>IF($L1029="","",VLOOKUP($L1029,BaseEqptCdF!$C$5:$E$161,2,FALSE))</f>
        <v/>
      </c>
      <c r="AB1029" s="8" t="str">
        <f>IF($L1029="","",VLOOKUP($L1029,BaseEqptCdF!$C$5:$E$161,3,FALSE))</f>
        <v/>
      </c>
      <c r="AC1029" s="7" t="str">
        <f>IF($L1029="","",VLOOKUP($L1029,BaseEqptCdF!$C$5:$I$161,6,FALSE))</f>
        <v/>
      </c>
      <c r="AD1029" s="7" t="str">
        <f>IF($L1029="","",VLOOKUP($L1029,BaseEqptCdF!$C$5:$I$161,7,FALSE))</f>
        <v/>
      </c>
      <c r="AE1029" s="3" t="str">
        <f>IF($L1029="","",VLOOKUP($L1029,BaseEqptCdF!$C$5:$R$161,16,FALSE)*$AC$3)</f>
        <v/>
      </c>
      <c r="AF1029" s="3" t="str">
        <f>IF($L1029="","",IF(LEFT($AB1029,2)="SD",0,IF(LEFT($AB1029,2)="SB",1*52,IF($N1029=Prog!$P$17,VLOOKUP($L1029,BaseEqptCdF!$C$5:$P$161,14,FALSE)*1*300,VLOOKUP($L1029,BaseEqptCdF!$C$5:$P$161,12,FALSE)*0.2*300))))</f>
        <v/>
      </c>
      <c r="AG1029" s="6" t="str">
        <f t="shared" si="128"/>
        <v/>
      </c>
      <c r="AH1029" s="6">
        <f>IF($U1029=Prog!$S$18,YEAR($X1029),"")</f>
        <v>1900</v>
      </c>
      <c r="AI1029" s="5" t="str">
        <f>IF(OR($AG1029="",$U1029=Prog!$S$18),"",IF(OR($U1029=Prog!$S$17,$U1029=Prog!$S$16),YEAR($X1029),IF($AG1029="ND","ND",$AI$8+$O1029)))</f>
        <v/>
      </c>
      <c r="AJ1029" s="3" t="str">
        <f t="shared" si="123"/>
        <v/>
      </c>
      <c r="AK1029" s="3" t="str">
        <f t="shared" si="138"/>
        <v/>
      </c>
      <c r="AL1029" s="3" t="str">
        <f t="shared" si="138"/>
        <v/>
      </c>
      <c r="AM1029" s="3" t="str">
        <f t="shared" si="138"/>
        <v/>
      </c>
      <c r="AN1029" s="3" t="str">
        <f t="shared" si="138"/>
        <v/>
      </c>
      <c r="AO1029" s="2">
        <f t="shared" si="133"/>
        <v>0</v>
      </c>
      <c r="AP1029" s="4"/>
      <c r="AQ1029" s="3">
        <f>IF(AJ1029=1,VLOOKUP($AP1029,BaseEqptCdF!$C$5:$R$161,16,FALSE),0)</f>
        <v>0</v>
      </c>
      <c r="AR1029" s="3">
        <f>IF(AK1029=1,VLOOKUP($AP1029,BaseEqptCdF!$C$5:$R$161,16,FALSE),0)</f>
        <v>0</v>
      </c>
      <c r="AS1029" s="3">
        <f>IF(AL1029=1,VLOOKUP($AP1029,BaseEqptCdF!$C$5:$R$161,16,FALSE),0)</f>
        <v>0</v>
      </c>
      <c r="AT1029" s="3">
        <f>IF(AM1029=1,VLOOKUP($AP1029,BaseEqptCdF!$C$5:$R$161,16,FALSE),0)</f>
        <v>0</v>
      </c>
      <c r="AU1029" s="3">
        <f>IF(AN1029=1,VLOOKUP($AP1029,BaseEqptCdF!$C$5:$R$161,16,FALSE),0)</f>
        <v>0</v>
      </c>
      <c r="AV1029" s="2">
        <f t="shared" si="134"/>
        <v>0</v>
      </c>
      <c r="AW1029" s="3" t="str">
        <f>IF($L1029="","",IF(SUM($AJ1029:AJ1029)=0,$AE1029,VLOOKUP($AP1029,BaseEqptCdF!$C$5:$R$161,16,FALSE)*$AC$3))</f>
        <v/>
      </c>
      <c r="AX1029" s="3" t="str">
        <f>IF($L1029="","",IF(SUM($AJ1029:AK1029)=0,$AE1029,VLOOKUP($AP1029,BaseEqptCdF!$C$5:$R$161,16,FALSE)*$AC$3))</f>
        <v/>
      </c>
      <c r="AY1029" s="3" t="str">
        <f>IF($L1029="","",IF(SUM($AJ1029:AL1029)=0,$AE1029,VLOOKUP($AP1029,BaseEqptCdF!$C$5:$R$161,16,FALSE)*$AC$3))</f>
        <v/>
      </c>
      <c r="AZ1029" s="3" t="str">
        <f>IF($L1029="","",IF(SUM($AJ1029:AM1029)=0,$AE1029,VLOOKUP($AP1029,BaseEqptCdF!$C$5:$R$161,16,FALSE)*$AC$3))</f>
        <v/>
      </c>
      <c r="BA1029" s="3" t="str">
        <f>IF($L1029="","",IF(SUM($AJ1029:AN1029)=0,$AE1029,VLOOKUP($AP1029,BaseEqptCdF!$C$5:$R$161,16,FALSE)*$AC$3))</f>
        <v/>
      </c>
      <c r="BB1029" s="2">
        <f t="shared" si="135"/>
        <v>0</v>
      </c>
      <c r="BC1029" s="3" t="str">
        <f>IF($L1029="","",IF(SUM($AJ1029:AJ1029)=0,$AF1029,IF(LEFT(VLOOKUP($AP1029,BaseEqptCdF!$C$5:$E$161,3,FALSE),2)="SD",0,IF(LEFT(VLOOKUP($AP1029,BaseEqptCdF!$C$5:$E$161,3,FALSE),2)="SB",1*52,VLOOKUP($AP1029,BaseEqptCdF!$C$5:$S$161,12,FALSE)*0.2*300))))</f>
        <v/>
      </c>
      <c r="BD1029" s="3" t="str">
        <f>IF($L1029="","",IF(SUM($AJ1029:AK1029)=0,$AF1029,IF(LEFT(VLOOKUP($AP1029,BaseEqptCdF!$C$5:$E$161,3,FALSE),2)="SD",0,IF(LEFT(VLOOKUP($AP1029,BaseEqptCdF!$C$5:$E$161,3,FALSE),2)="SB",1*52,VLOOKUP($AP1029,BaseEqptCdF!$C$5:$S$161,12,FALSE)*0.2*300))))</f>
        <v/>
      </c>
      <c r="BE1029" s="3" t="str">
        <f>IF($L1029="","",IF(SUM($AJ1029:AL1029)=0,$AF1029,IF(LEFT(VLOOKUP($AP1029,BaseEqptCdF!$C$5:$E$161,3,FALSE),2)="SD",0,IF(LEFT(VLOOKUP($AP1029,BaseEqptCdF!$C$5:$E$161,3,FALSE),2)="SB",1*52,VLOOKUP($AP1029,BaseEqptCdF!$C$5:$S$161,12,FALSE)*0.2*300))))</f>
        <v/>
      </c>
      <c r="BF1029" s="3" t="str">
        <f>IF($L1029="","",IF(SUM($AJ1029:AM1029)=0,$AF1029,IF(LEFT(VLOOKUP($AP1029,BaseEqptCdF!$C$5:$E$161,3,FALSE),2)="SD",0,IF(LEFT(VLOOKUP($AP1029,BaseEqptCdF!$C$5:$E$161,3,FALSE),2)="SB",1*52,VLOOKUP($AP1029,BaseEqptCdF!$C$5:$S$161,12,FALSE)*0.2*300))))</f>
        <v/>
      </c>
      <c r="BG1029" s="3" t="str">
        <f>IF($L1029="","",IF(SUM($AJ1029:AN1029)=0,$AF1029,IF(LEFT(VLOOKUP($AP1029,BaseEqptCdF!$C$5:$E$161,3,FALSE),2)="SD",0,IF(LEFT(VLOOKUP($AP1029,BaseEqptCdF!$C$5:$E$161,3,FALSE),2)="SB",1*52,VLOOKUP($AP1029,BaseEqptCdF!$C$5:$S$161,12,FALSE)*0.2*300))))</f>
        <v/>
      </c>
      <c r="BH1029" s="2">
        <f t="shared" si="136"/>
        <v>0</v>
      </c>
    </row>
    <row r="1030" spans="1:60" x14ac:dyDescent="0.25">
      <c r="A1030" s="296" t="str">
        <f t="array" ref="A1030">IF($C1030="","",INDEX(Prog!$B$8:$D$300,MATCH($C1030,nivo1,0),1))</f>
        <v/>
      </c>
      <c r="B1030" s="296" t="str">
        <f t="array" ref="B1030">IF($C1030="","",INDEX(Prog!$B$8:$D$300,MATCH($C1030,nivo1,0),2))</f>
        <v/>
      </c>
      <c r="C1030" s="273"/>
      <c r="D1030" s="267"/>
      <c r="E1030" s="273"/>
      <c r="F1030" s="273"/>
      <c r="G1030" s="273"/>
      <c r="H1030" s="273"/>
      <c r="I1030" s="273"/>
      <c r="J1030" s="273"/>
      <c r="K1030" s="274"/>
      <c r="L1030" s="273"/>
      <c r="M1030" s="273"/>
      <c r="N1030" s="273"/>
      <c r="O1030" s="275"/>
      <c r="P1030" s="273"/>
      <c r="Q1030" s="273"/>
      <c r="R1030" s="273"/>
      <c r="S1030" s="273"/>
      <c r="T1030" s="276"/>
      <c r="U1030" s="276"/>
      <c r="V1030" s="276"/>
      <c r="W1030" s="276"/>
      <c r="X1030" s="277"/>
      <c r="Y1030" s="278"/>
      <c r="AA1030" s="8" t="str">
        <f>IF($L1030="","",VLOOKUP($L1030,BaseEqptCdF!$C$5:$E$161,2,FALSE))</f>
        <v/>
      </c>
      <c r="AB1030" s="8" t="str">
        <f>IF($L1030="","",VLOOKUP($L1030,BaseEqptCdF!$C$5:$E$161,3,FALSE))</f>
        <v/>
      </c>
      <c r="AC1030" s="7" t="str">
        <f>IF($L1030="","",VLOOKUP($L1030,BaseEqptCdF!$C$5:$I$161,6,FALSE))</f>
        <v/>
      </c>
      <c r="AD1030" s="7" t="str">
        <f>IF($L1030="","",VLOOKUP($L1030,BaseEqptCdF!$C$5:$I$161,7,FALSE))</f>
        <v/>
      </c>
      <c r="AE1030" s="3" t="str">
        <f>IF($L1030="","",VLOOKUP($L1030,BaseEqptCdF!$C$5:$R$161,16,FALSE)*$AC$3)</f>
        <v/>
      </c>
      <c r="AF1030" s="3" t="str">
        <f>IF($L1030="","",IF(LEFT($AB1030,2)="SD",0,IF(LEFT($AB1030,2)="SB",1*52,IF($N1030=Prog!$P$17,VLOOKUP($L1030,BaseEqptCdF!$C$5:$P$161,14,FALSE)*1*300,VLOOKUP($L1030,BaseEqptCdF!$C$5:$P$161,12,FALSE)*0.2*300))))</f>
        <v/>
      </c>
      <c r="AG1030" s="6" t="str">
        <f t="shared" si="128"/>
        <v/>
      </c>
      <c r="AH1030" s="6">
        <f>IF($U1030=Prog!$S$18,YEAR($X1030),"")</f>
        <v>1900</v>
      </c>
      <c r="AI1030" s="5" t="str">
        <f>IF(OR($AG1030="",$U1030=Prog!$S$18),"",IF(OR($U1030=Prog!$S$17,$U1030=Prog!$S$16),YEAR($X1030),IF($AG1030="ND","ND",$AI$8+$O1030)))</f>
        <v/>
      </c>
      <c r="AJ1030" s="3" t="str">
        <f t="shared" si="123"/>
        <v/>
      </c>
      <c r="AK1030" s="3" t="str">
        <f t="shared" si="138"/>
        <v/>
      </c>
      <c r="AL1030" s="3" t="str">
        <f t="shared" si="138"/>
        <v/>
      </c>
      <c r="AM1030" s="3" t="str">
        <f t="shared" si="138"/>
        <v/>
      </c>
      <c r="AN1030" s="3" t="str">
        <f t="shared" si="138"/>
        <v/>
      </c>
      <c r="AO1030" s="2">
        <f t="shared" si="133"/>
        <v>0</v>
      </c>
      <c r="AP1030" s="4"/>
      <c r="AQ1030" s="3">
        <f>IF(AJ1030=1,VLOOKUP($AP1030,BaseEqptCdF!$C$5:$R$161,16,FALSE),0)</f>
        <v>0</v>
      </c>
      <c r="AR1030" s="3">
        <f>IF(AK1030=1,VLOOKUP($AP1030,BaseEqptCdF!$C$5:$R$161,16,FALSE),0)</f>
        <v>0</v>
      </c>
      <c r="AS1030" s="3">
        <f>IF(AL1030=1,VLOOKUP($AP1030,BaseEqptCdF!$C$5:$R$161,16,FALSE),0)</f>
        <v>0</v>
      </c>
      <c r="AT1030" s="3">
        <f>IF(AM1030=1,VLOOKUP($AP1030,BaseEqptCdF!$C$5:$R$161,16,FALSE),0)</f>
        <v>0</v>
      </c>
      <c r="AU1030" s="3">
        <f>IF(AN1030=1,VLOOKUP($AP1030,BaseEqptCdF!$C$5:$R$161,16,FALSE),0)</f>
        <v>0</v>
      </c>
      <c r="AV1030" s="2">
        <f t="shared" si="134"/>
        <v>0</v>
      </c>
      <c r="AW1030" s="3" t="str">
        <f>IF($L1030="","",IF(SUM($AJ1030:AJ1030)=0,$AE1030,VLOOKUP($AP1030,BaseEqptCdF!$C$5:$R$161,16,FALSE)*$AC$3))</f>
        <v/>
      </c>
      <c r="AX1030" s="3" t="str">
        <f>IF($L1030="","",IF(SUM($AJ1030:AK1030)=0,$AE1030,VLOOKUP($AP1030,BaseEqptCdF!$C$5:$R$161,16,FALSE)*$AC$3))</f>
        <v/>
      </c>
      <c r="AY1030" s="3" t="str">
        <f>IF($L1030="","",IF(SUM($AJ1030:AL1030)=0,$AE1030,VLOOKUP($AP1030,BaseEqptCdF!$C$5:$R$161,16,FALSE)*$AC$3))</f>
        <v/>
      </c>
      <c r="AZ1030" s="3" t="str">
        <f>IF($L1030="","",IF(SUM($AJ1030:AM1030)=0,$AE1030,VLOOKUP($AP1030,BaseEqptCdF!$C$5:$R$161,16,FALSE)*$AC$3))</f>
        <v/>
      </c>
      <c r="BA1030" s="3" t="str">
        <f>IF($L1030="","",IF(SUM($AJ1030:AN1030)=0,$AE1030,VLOOKUP($AP1030,BaseEqptCdF!$C$5:$R$161,16,FALSE)*$AC$3))</f>
        <v/>
      </c>
      <c r="BB1030" s="2">
        <f t="shared" si="135"/>
        <v>0</v>
      </c>
      <c r="BC1030" s="3" t="str">
        <f>IF($L1030="","",IF(SUM($AJ1030:AJ1030)=0,$AF1030,IF(LEFT(VLOOKUP($AP1030,BaseEqptCdF!$C$5:$E$161,3,FALSE),2)="SD",0,IF(LEFT(VLOOKUP($AP1030,BaseEqptCdF!$C$5:$E$161,3,FALSE),2)="SB",1*52,VLOOKUP($AP1030,BaseEqptCdF!$C$5:$S$161,12,FALSE)*0.2*300))))</f>
        <v/>
      </c>
      <c r="BD1030" s="3" t="str">
        <f>IF($L1030="","",IF(SUM($AJ1030:AK1030)=0,$AF1030,IF(LEFT(VLOOKUP($AP1030,BaseEqptCdF!$C$5:$E$161,3,FALSE),2)="SD",0,IF(LEFT(VLOOKUP($AP1030,BaseEqptCdF!$C$5:$E$161,3,FALSE),2)="SB",1*52,VLOOKUP($AP1030,BaseEqptCdF!$C$5:$S$161,12,FALSE)*0.2*300))))</f>
        <v/>
      </c>
      <c r="BE1030" s="3" t="str">
        <f>IF($L1030="","",IF(SUM($AJ1030:AL1030)=0,$AF1030,IF(LEFT(VLOOKUP($AP1030,BaseEqptCdF!$C$5:$E$161,3,FALSE),2)="SD",0,IF(LEFT(VLOOKUP($AP1030,BaseEqptCdF!$C$5:$E$161,3,FALSE),2)="SB",1*52,VLOOKUP($AP1030,BaseEqptCdF!$C$5:$S$161,12,FALSE)*0.2*300))))</f>
        <v/>
      </c>
      <c r="BF1030" s="3" t="str">
        <f>IF($L1030="","",IF(SUM($AJ1030:AM1030)=0,$AF1030,IF(LEFT(VLOOKUP($AP1030,BaseEqptCdF!$C$5:$E$161,3,FALSE),2)="SD",0,IF(LEFT(VLOOKUP($AP1030,BaseEqptCdF!$C$5:$E$161,3,FALSE),2)="SB",1*52,VLOOKUP($AP1030,BaseEqptCdF!$C$5:$S$161,12,FALSE)*0.2*300))))</f>
        <v/>
      </c>
      <c r="BG1030" s="3" t="str">
        <f>IF($L1030="","",IF(SUM($AJ1030:AN1030)=0,$AF1030,IF(LEFT(VLOOKUP($AP1030,BaseEqptCdF!$C$5:$E$161,3,FALSE),2)="SD",0,IF(LEFT(VLOOKUP($AP1030,BaseEqptCdF!$C$5:$E$161,3,FALSE),2)="SB",1*52,VLOOKUP($AP1030,BaseEqptCdF!$C$5:$S$161,12,FALSE)*0.2*300))))</f>
        <v/>
      </c>
      <c r="BH1030" s="2">
        <f t="shared" si="136"/>
        <v>0</v>
      </c>
    </row>
    <row r="1031" spans="1:60" x14ac:dyDescent="0.25">
      <c r="A1031" s="296" t="str">
        <f t="array" ref="A1031">IF($C1031="","",INDEX(Prog!$B$8:$D$300,MATCH($C1031,nivo1,0),1))</f>
        <v/>
      </c>
      <c r="B1031" s="296" t="str">
        <f t="array" ref="B1031">IF($C1031="","",INDEX(Prog!$B$8:$D$300,MATCH($C1031,nivo1,0),2))</f>
        <v/>
      </c>
      <c r="C1031" s="273"/>
      <c r="D1031" s="267"/>
      <c r="E1031" s="273"/>
      <c r="F1031" s="273"/>
      <c r="G1031" s="273"/>
      <c r="H1031" s="273"/>
      <c r="I1031" s="273"/>
      <c r="J1031" s="273"/>
      <c r="K1031" s="274"/>
      <c r="L1031" s="273"/>
      <c r="M1031" s="273"/>
      <c r="N1031" s="273"/>
      <c r="O1031" s="275"/>
      <c r="P1031" s="273"/>
      <c r="Q1031" s="273"/>
      <c r="R1031" s="273"/>
      <c r="S1031" s="273"/>
      <c r="T1031" s="276"/>
      <c r="U1031" s="276"/>
      <c r="V1031" s="276"/>
      <c r="W1031" s="276"/>
      <c r="X1031" s="277"/>
      <c r="Y1031" s="278"/>
      <c r="AA1031" s="8" t="str">
        <f>IF($L1031="","",VLOOKUP($L1031,BaseEqptCdF!$C$5:$E$161,2,FALSE))</f>
        <v/>
      </c>
      <c r="AB1031" s="8" t="str">
        <f>IF($L1031="","",VLOOKUP($L1031,BaseEqptCdF!$C$5:$E$161,3,FALSE))</f>
        <v/>
      </c>
      <c r="AC1031" s="7" t="str">
        <f>IF($L1031="","",VLOOKUP($L1031,BaseEqptCdF!$C$5:$I$161,6,FALSE))</f>
        <v/>
      </c>
      <c r="AD1031" s="7" t="str">
        <f>IF($L1031="","",VLOOKUP($L1031,BaseEqptCdF!$C$5:$I$161,7,FALSE))</f>
        <v/>
      </c>
      <c r="AE1031" s="3" t="str">
        <f>IF($L1031="","",VLOOKUP($L1031,BaseEqptCdF!$C$5:$R$161,16,FALSE)*$AC$3)</f>
        <v/>
      </c>
      <c r="AF1031" s="3" t="str">
        <f>IF($L1031="","",IF(LEFT($AB1031,2)="SD",0,IF(LEFT($AB1031,2)="SB",1*52,IF($N1031=Prog!$P$17,VLOOKUP($L1031,BaseEqptCdF!$C$5:$P$161,14,FALSE)*1*300,VLOOKUP($L1031,BaseEqptCdF!$C$5:$P$161,12,FALSE)*0.2*300))))</f>
        <v/>
      </c>
      <c r="AG1031" s="6" t="str">
        <f t="shared" si="128"/>
        <v/>
      </c>
      <c r="AH1031" s="6">
        <f>IF($U1031=Prog!$S$18,YEAR($X1031),"")</f>
        <v>1900</v>
      </c>
      <c r="AI1031" s="5" t="str">
        <f>IF(OR($AG1031="",$U1031=Prog!$S$18),"",IF(OR($U1031=Prog!$S$17,$U1031=Prog!$S$16),YEAR($X1031),IF($AG1031="ND","ND",$AI$8+$O1031)))</f>
        <v/>
      </c>
      <c r="AJ1031" s="3" t="str">
        <f t="shared" si="123"/>
        <v/>
      </c>
      <c r="AK1031" s="3" t="str">
        <f t="shared" si="138"/>
        <v/>
      </c>
      <c r="AL1031" s="3" t="str">
        <f t="shared" si="138"/>
        <v/>
      </c>
      <c r="AM1031" s="3" t="str">
        <f t="shared" si="138"/>
        <v/>
      </c>
      <c r="AN1031" s="3" t="str">
        <f t="shared" si="138"/>
        <v/>
      </c>
      <c r="AO1031" s="2">
        <f t="shared" si="133"/>
        <v>0</v>
      </c>
      <c r="AP1031" s="4"/>
      <c r="AQ1031" s="3">
        <f>IF(AJ1031=1,VLOOKUP($AP1031,BaseEqptCdF!$C$5:$R$161,16,FALSE),0)</f>
        <v>0</v>
      </c>
      <c r="AR1031" s="3">
        <f>IF(AK1031=1,VLOOKUP($AP1031,BaseEqptCdF!$C$5:$R$161,16,FALSE),0)</f>
        <v>0</v>
      </c>
      <c r="AS1031" s="3">
        <f>IF(AL1031=1,VLOOKUP($AP1031,BaseEqptCdF!$C$5:$R$161,16,FALSE),0)</f>
        <v>0</v>
      </c>
      <c r="AT1031" s="3">
        <f>IF(AM1031=1,VLOOKUP($AP1031,BaseEqptCdF!$C$5:$R$161,16,FALSE),0)</f>
        <v>0</v>
      </c>
      <c r="AU1031" s="3">
        <f>IF(AN1031=1,VLOOKUP($AP1031,BaseEqptCdF!$C$5:$R$161,16,FALSE),0)</f>
        <v>0</v>
      </c>
      <c r="AV1031" s="2">
        <f t="shared" si="134"/>
        <v>0</v>
      </c>
      <c r="AW1031" s="3" t="str">
        <f>IF($L1031="","",IF(SUM($AJ1031:AJ1031)=0,$AE1031,VLOOKUP($AP1031,BaseEqptCdF!$C$5:$R$161,16,FALSE)*$AC$3))</f>
        <v/>
      </c>
      <c r="AX1031" s="3" t="str">
        <f>IF($L1031="","",IF(SUM($AJ1031:AK1031)=0,$AE1031,VLOOKUP($AP1031,BaseEqptCdF!$C$5:$R$161,16,FALSE)*$AC$3))</f>
        <v/>
      </c>
      <c r="AY1031" s="3" t="str">
        <f>IF($L1031="","",IF(SUM($AJ1031:AL1031)=0,$AE1031,VLOOKUP($AP1031,BaseEqptCdF!$C$5:$R$161,16,FALSE)*$AC$3))</f>
        <v/>
      </c>
      <c r="AZ1031" s="3" t="str">
        <f>IF($L1031="","",IF(SUM($AJ1031:AM1031)=0,$AE1031,VLOOKUP($AP1031,BaseEqptCdF!$C$5:$R$161,16,FALSE)*$AC$3))</f>
        <v/>
      </c>
      <c r="BA1031" s="3" t="str">
        <f>IF($L1031="","",IF(SUM($AJ1031:AN1031)=0,$AE1031,VLOOKUP($AP1031,BaseEqptCdF!$C$5:$R$161,16,FALSE)*$AC$3))</f>
        <v/>
      </c>
      <c r="BB1031" s="2">
        <f t="shared" si="135"/>
        <v>0</v>
      </c>
      <c r="BC1031" s="3" t="str">
        <f>IF($L1031="","",IF(SUM($AJ1031:AJ1031)=0,$AF1031,IF(LEFT(VLOOKUP($AP1031,BaseEqptCdF!$C$5:$E$161,3,FALSE),2)="SD",0,IF(LEFT(VLOOKUP($AP1031,BaseEqptCdF!$C$5:$E$161,3,FALSE),2)="SB",1*52,VLOOKUP($AP1031,BaseEqptCdF!$C$5:$S$161,12,FALSE)*0.2*300))))</f>
        <v/>
      </c>
      <c r="BD1031" s="3" t="str">
        <f>IF($L1031="","",IF(SUM($AJ1031:AK1031)=0,$AF1031,IF(LEFT(VLOOKUP($AP1031,BaseEqptCdF!$C$5:$E$161,3,FALSE),2)="SD",0,IF(LEFT(VLOOKUP($AP1031,BaseEqptCdF!$C$5:$E$161,3,FALSE),2)="SB",1*52,VLOOKUP($AP1031,BaseEqptCdF!$C$5:$S$161,12,FALSE)*0.2*300))))</f>
        <v/>
      </c>
      <c r="BE1031" s="3" t="str">
        <f>IF($L1031="","",IF(SUM($AJ1031:AL1031)=0,$AF1031,IF(LEFT(VLOOKUP($AP1031,BaseEqptCdF!$C$5:$E$161,3,FALSE),2)="SD",0,IF(LEFT(VLOOKUP($AP1031,BaseEqptCdF!$C$5:$E$161,3,FALSE),2)="SB",1*52,VLOOKUP($AP1031,BaseEqptCdF!$C$5:$S$161,12,FALSE)*0.2*300))))</f>
        <v/>
      </c>
      <c r="BF1031" s="3" t="str">
        <f>IF($L1031="","",IF(SUM($AJ1031:AM1031)=0,$AF1031,IF(LEFT(VLOOKUP($AP1031,BaseEqptCdF!$C$5:$E$161,3,FALSE),2)="SD",0,IF(LEFT(VLOOKUP($AP1031,BaseEqptCdF!$C$5:$E$161,3,FALSE),2)="SB",1*52,VLOOKUP($AP1031,BaseEqptCdF!$C$5:$S$161,12,FALSE)*0.2*300))))</f>
        <v/>
      </c>
      <c r="BG1031" s="3" t="str">
        <f>IF($L1031="","",IF(SUM($AJ1031:AN1031)=0,$AF1031,IF(LEFT(VLOOKUP($AP1031,BaseEqptCdF!$C$5:$E$161,3,FALSE),2)="SD",0,IF(LEFT(VLOOKUP($AP1031,BaseEqptCdF!$C$5:$E$161,3,FALSE),2)="SB",1*52,VLOOKUP($AP1031,BaseEqptCdF!$C$5:$S$161,12,FALSE)*0.2*300))))</f>
        <v/>
      </c>
      <c r="BH1031" s="2">
        <f t="shared" si="136"/>
        <v>0</v>
      </c>
    </row>
    <row r="1032" spans="1:60" x14ac:dyDescent="0.25">
      <c r="A1032" s="296" t="str">
        <f t="array" ref="A1032">IF($C1032="","",INDEX(Prog!$B$8:$D$300,MATCH($C1032,nivo1,0),1))</f>
        <v/>
      </c>
      <c r="B1032" s="296" t="str">
        <f t="array" ref="B1032">IF($C1032="","",INDEX(Prog!$B$8:$D$300,MATCH($C1032,nivo1,0),2))</f>
        <v/>
      </c>
      <c r="C1032" s="273"/>
      <c r="D1032" s="267"/>
      <c r="E1032" s="273"/>
      <c r="F1032" s="273"/>
      <c r="G1032" s="273"/>
      <c r="H1032" s="273"/>
      <c r="I1032" s="273"/>
      <c r="J1032" s="273"/>
      <c r="K1032" s="274"/>
      <c r="L1032" s="273"/>
      <c r="M1032" s="273"/>
      <c r="N1032" s="273"/>
      <c r="O1032" s="275"/>
      <c r="P1032" s="273"/>
      <c r="Q1032" s="273"/>
      <c r="R1032" s="273"/>
      <c r="S1032" s="273"/>
      <c r="T1032" s="276"/>
      <c r="U1032" s="276"/>
      <c r="V1032" s="276"/>
      <c r="W1032" s="276"/>
      <c r="X1032" s="277"/>
      <c r="Y1032" s="278"/>
      <c r="AA1032" s="8" t="str">
        <f>IF($L1032="","",VLOOKUP($L1032,BaseEqptCdF!$C$5:$E$161,2,FALSE))</f>
        <v/>
      </c>
      <c r="AB1032" s="8" t="str">
        <f>IF($L1032="","",VLOOKUP($L1032,BaseEqptCdF!$C$5:$E$161,3,FALSE))</f>
        <v/>
      </c>
      <c r="AC1032" s="7" t="str">
        <f>IF($L1032="","",VLOOKUP($L1032,BaseEqptCdF!$C$5:$I$161,6,FALSE))</f>
        <v/>
      </c>
      <c r="AD1032" s="7" t="str">
        <f>IF($L1032="","",VLOOKUP($L1032,BaseEqptCdF!$C$5:$I$161,7,FALSE))</f>
        <v/>
      </c>
      <c r="AE1032" s="3" t="str">
        <f>IF($L1032="","",VLOOKUP($L1032,BaseEqptCdF!$C$5:$R$161,16,FALSE)*$AC$3)</f>
        <v/>
      </c>
      <c r="AF1032" s="3" t="str">
        <f>IF($L1032="","",IF(LEFT($AB1032,2)="SD",0,IF(LEFT($AB1032,2)="SB",1*52,IF($N1032=Prog!$P$17,VLOOKUP($L1032,BaseEqptCdF!$C$5:$P$161,14,FALSE)*1*300,VLOOKUP($L1032,BaseEqptCdF!$C$5:$P$161,12,FALSE)*0.2*300))))</f>
        <v/>
      </c>
      <c r="AG1032" s="6" t="str">
        <f t="shared" si="128"/>
        <v/>
      </c>
      <c r="AH1032" s="6">
        <f>IF($U1032=Prog!$S$18,YEAR($X1032),"")</f>
        <v>1900</v>
      </c>
      <c r="AI1032" s="5" t="str">
        <f>IF(OR($AG1032="",$U1032=Prog!$S$18),"",IF(OR($U1032=Prog!$S$17,$U1032=Prog!$S$16),YEAR($X1032),IF($AG1032="ND","ND",$AI$8+$O1032)))</f>
        <v/>
      </c>
      <c r="AJ1032" s="3" t="str">
        <f t="shared" si="123"/>
        <v/>
      </c>
      <c r="AK1032" s="3" t="str">
        <f t="shared" si="138"/>
        <v/>
      </c>
      <c r="AL1032" s="3" t="str">
        <f t="shared" si="138"/>
        <v/>
      </c>
      <c r="AM1032" s="3" t="str">
        <f t="shared" si="138"/>
        <v/>
      </c>
      <c r="AN1032" s="3" t="str">
        <f t="shared" si="138"/>
        <v/>
      </c>
      <c r="AO1032" s="2">
        <f t="shared" si="133"/>
        <v>0</v>
      </c>
      <c r="AP1032" s="4"/>
      <c r="AQ1032" s="3">
        <f>IF(AJ1032=1,VLOOKUP($AP1032,BaseEqptCdF!$C$5:$R$161,16,FALSE),0)</f>
        <v>0</v>
      </c>
      <c r="AR1032" s="3">
        <f>IF(AK1032=1,VLOOKUP($AP1032,BaseEqptCdF!$C$5:$R$161,16,FALSE),0)</f>
        <v>0</v>
      </c>
      <c r="AS1032" s="3">
        <f>IF(AL1032=1,VLOOKUP($AP1032,BaseEqptCdF!$C$5:$R$161,16,FALSE),0)</f>
        <v>0</v>
      </c>
      <c r="AT1032" s="3">
        <f>IF(AM1032=1,VLOOKUP($AP1032,BaseEqptCdF!$C$5:$R$161,16,FALSE),0)</f>
        <v>0</v>
      </c>
      <c r="AU1032" s="3">
        <f>IF(AN1032=1,VLOOKUP($AP1032,BaseEqptCdF!$C$5:$R$161,16,FALSE),0)</f>
        <v>0</v>
      </c>
      <c r="AV1032" s="2">
        <f t="shared" si="134"/>
        <v>0</v>
      </c>
      <c r="AW1032" s="3" t="str">
        <f>IF($L1032="","",IF(SUM($AJ1032:AJ1032)=0,$AE1032,VLOOKUP($AP1032,BaseEqptCdF!$C$5:$R$161,16,FALSE)*$AC$3))</f>
        <v/>
      </c>
      <c r="AX1032" s="3" t="str">
        <f>IF($L1032="","",IF(SUM($AJ1032:AK1032)=0,$AE1032,VLOOKUP($AP1032,BaseEqptCdF!$C$5:$R$161,16,FALSE)*$AC$3))</f>
        <v/>
      </c>
      <c r="AY1032" s="3" t="str">
        <f>IF($L1032="","",IF(SUM($AJ1032:AL1032)=0,$AE1032,VLOOKUP($AP1032,BaseEqptCdF!$C$5:$R$161,16,FALSE)*$AC$3))</f>
        <v/>
      </c>
      <c r="AZ1032" s="3" t="str">
        <f>IF($L1032="","",IF(SUM($AJ1032:AM1032)=0,$AE1032,VLOOKUP($AP1032,BaseEqptCdF!$C$5:$R$161,16,FALSE)*$AC$3))</f>
        <v/>
      </c>
      <c r="BA1032" s="3" t="str">
        <f>IF($L1032="","",IF(SUM($AJ1032:AN1032)=0,$AE1032,VLOOKUP($AP1032,BaseEqptCdF!$C$5:$R$161,16,FALSE)*$AC$3))</f>
        <v/>
      </c>
      <c r="BB1032" s="2">
        <f t="shared" si="135"/>
        <v>0</v>
      </c>
      <c r="BC1032" s="3" t="str">
        <f>IF($L1032="","",IF(SUM($AJ1032:AJ1032)=0,$AF1032,IF(LEFT(VLOOKUP($AP1032,BaseEqptCdF!$C$5:$E$161,3,FALSE),2)="SD",0,IF(LEFT(VLOOKUP($AP1032,BaseEqptCdF!$C$5:$E$161,3,FALSE),2)="SB",1*52,VLOOKUP($AP1032,BaseEqptCdF!$C$5:$S$161,12,FALSE)*0.2*300))))</f>
        <v/>
      </c>
      <c r="BD1032" s="3" t="str">
        <f>IF($L1032="","",IF(SUM($AJ1032:AK1032)=0,$AF1032,IF(LEFT(VLOOKUP($AP1032,BaseEqptCdF!$C$5:$E$161,3,FALSE),2)="SD",0,IF(LEFT(VLOOKUP($AP1032,BaseEqptCdF!$C$5:$E$161,3,FALSE),2)="SB",1*52,VLOOKUP($AP1032,BaseEqptCdF!$C$5:$S$161,12,FALSE)*0.2*300))))</f>
        <v/>
      </c>
      <c r="BE1032" s="3" t="str">
        <f>IF($L1032="","",IF(SUM($AJ1032:AL1032)=0,$AF1032,IF(LEFT(VLOOKUP($AP1032,BaseEqptCdF!$C$5:$E$161,3,FALSE),2)="SD",0,IF(LEFT(VLOOKUP($AP1032,BaseEqptCdF!$C$5:$E$161,3,FALSE),2)="SB",1*52,VLOOKUP($AP1032,BaseEqptCdF!$C$5:$S$161,12,FALSE)*0.2*300))))</f>
        <v/>
      </c>
      <c r="BF1032" s="3" t="str">
        <f>IF($L1032="","",IF(SUM($AJ1032:AM1032)=0,$AF1032,IF(LEFT(VLOOKUP($AP1032,BaseEqptCdF!$C$5:$E$161,3,FALSE),2)="SD",0,IF(LEFT(VLOOKUP($AP1032,BaseEqptCdF!$C$5:$E$161,3,FALSE),2)="SB",1*52,VLOOKUP($AP1032,BaseEqptCdF!$C$5:$S$161,12,FALSE)*0.2*300))))</f>
        <v/>
      </c>
      <c r="BG1032" s="3" t="str">
        <f>IF($L1032="","",IF(SUM($AJ1032:AN1032)=0,$AF1032,IF(LEFT(VLOOKUP($AP1032,BaseEqptCdF!$C$5:$E$161,3,FALSE),2)="SD",0,IF(LEFT(VLOOKUP($AP1032,BaseEqptCdF!$C$5:$E$161,3,FALSE),2)="SB",1*52,VLOOKUP($AP1032,BaseEqptCdF!$C$5:$S$161,12,FALSE)*0.2*300))))</f>
        <v/>
      </c>
      <c r="BH1032" s="2">
        <f t="shared" si="136"/>
        <v>0</v>
      </c>
    </row>
    <row r="1033" spans="1:60" x14ac:dyDescent="0.25">
      <c r="A1033" s="296" t="str">
        <f t="array" ref="A1033">IF($C1033="","",INDEX(Prog!$B$8:$D$300,MATCH($C1033,nivo1,0),1))</f>
        <v/>
      </c>
      <c r="B1033" s="296" t="str">
        <f t="array" ref="B1033">IF($C1033="","",INDEX(Prog!$B$8:$D$300,MATCH($C1033,nivo1,0),2))</f>
        <v/>
      </c>
      <c r="C1033" s="273"/>
      <c r="D1033" s="267"/>
      <c r="E1033" s="273"/>
      <c r="F1033" s="273"/>
      <c r="G1033" s="273"/>
      <c r="H1033" s="273"/>
      <c r="I1033" s="273"/>
      <c r="J1033" s="273"/>
      <c r="K1033" s="274"/>
      <c r="L1033" s="273"/>
      <c r="M1033" s="273"/>
      <c r="N1033" s="273"/>
      <c r="O1033" s="275"/>
      <c r="P1033" s="273"/>
      <c r="Q1033" s="273"/>
      <c r="R1033" s="273"/>
      <c r="S1033" s="273"/>
      <c r="T1033" s="276"/>
      <c r="U1033" s="276"/>
      <c r="V1033" s="276"/>
      <c r="W1033" s="276"/>
      <c r="X1033" s="277"/>
      <c r="Y1033" s="278"/>
      <c r="AA1033" s="8" t="str">
        <f>IF($L1033="","",VLOOKUP($L1033,BaseEqptCdF!$C$5:$E$161,2,FALSE))</f>
        <v/>
      </c>
      <c r="AB1033" s="8" t="str">
        <f>IF($L1033="","",VLOOKUP($L1033,BaseEqptCdF!$C$5:$E$161,3,FALSE))</f>
        <v/>
      </c>
      <c r="AC1033" s="7" t="str">
        <f>IF($L1033="","",VLOOKUP($L1033,BaseEqptCdF!$C$5:$I$161,6,FALSE))</f>
        <v/>
      </c>
      <c r="AD1033" s="7" t="str">
        <f>IF($L1033="","",VLOOKUP($L1033,BaseEqptCdF!$C$5:$I$161,7,FALSE))</f>
        <v/>
      </c>
      <c r="AE1033" s="3" t="str">
        <f>IF($L1033="","",VLOOKUP($L1033,BaseEqptCdF!$C$5:$R$161,16,FALSE)*$AC$3)</f>
        <v/>
      </c>
      <c r="AF1033" s="3" t="str">
        <f>IF($L1033="","",IF(LEFT($AB1033,2)="SD",0,IF(LEFT($AB1033,2)="SB",1*52,IF($N1033=Prog!$P$17,VLOOKUP($L1033,BaseEqptCdF!$C$5:$P$161,14,FALSE)*1*300,VLOOKUP($L1033,BaseEqptCdF!$C$5:$P$161,12,FALSE)*0.2*300))))</f>
        <v/>
      </c>
      <c r="AG1033" s="6" t="str">
        <f t="shared" si="128"/>
        <v/>
      </c>
      <c r="AH1033" s="6">
        <f>IF($U1033=Prog!$S$18,YEAR($X1033),"")</f>
        <v>1900</v>
      </c>
      <c r="AI1033" s="5" t="str">
        <f>IF(OR($AG1033="",$U1033=Prog!$S$18),"",IF(OR($U1033=Prog!$S$17,$U1033=Prog!$S$16),YEAR($X1033),IF($AG1033="ND","ND",$AI$8+$O1033)))</f>
        <v/>
      </c>
      <c r="AJ1033" s="3" t="str">
        <f t="shared" si="123"/>
        <v/>
      </c>
      <c r="AK1033" s="3" t="str">
        <f t="shared" si="138"/>
        <v/>
      </c>
      <c r="AL1033" s="3" t="str">
        <f t="shared" si="138"/>
        <v/>
      </c>
      <c r="AM1033" s="3" t="str">
        <f t="shared" si="138"/>
        <v/>
      </c>
      <c r="AN1033" s="3" t="str">
        <f t="shared" si="138"/>
        <v/>
      </c>
      <c r="AO1033" s="2">
        <f t="shared" si="133"/>
        <v>0</v>
      </c>
      <c r="AP1033" s="4"/>
      <c r="AQ1033" s="3">
        <f>IF(AJ1033=1,VLOOKUP($AP1033,BaseEqptCdF!$C$5:$R$161,16,FALSE),0)</f>
        <v>0</v>
      </c>
      <c r="AR1033" s="3">
        <f>IF(AK1033=1,VLOOKUP($AP1033,BaseEqptCdF!$C$5:$R$161,16,FALSE),0)</f>
        <v>0</v>
      </c>
      <c r="AS1033" s="3">
        <f>IF(AL1033=1,VLOOKUP($AP1033,BaseEqptCdF!$C$5:$R$161,16,FALSE),0)</f>
        <v>0</v>
      </c>
      <c r="AT1033" s="3">
        <f>IF(AM1033=1,VLOOKUP($AP1033,BaseEqptCdF!$C$5:$R$161,16,FALSE),0)</f>
        <v>0</v>
      </c>
      <c r="AU1033" s="3">
        <f>IF(AN1033=1,VLOOKUP($AP1033,BaseEqptCdF!$C$5:$R$161,16,FALSE),0)</f>
        <v>0</v>
      </c>
      <c r="AV1033" s="2">
        <f t="shared" si="134"/>
        <v>0</v>
      </c>
      <c r="AW1033" s="3" t="str">
        <f>IF($L1033="","",IF(SUM($AJ1033:AJ1033)=0,$AE1033,VLOOKUP($AP1033,BaseEqptCdF!$C$5:$R$161,16,FALSE)*$AC$3))</f>
        <v/>
      </c>
      <c r="AX1033" s="3" t="str">
        <f>IF($L1033="","",IF(SUM($AJ1033:AK1033)=0,$AE1033,VLOOKUP($AP1033,BaseEqptCdF!$C$5:$R$161,16,FALSE)*$AC$3))</f>
        <v/>
      </c>
      <c r="AY1033" s="3" t="str">
        <f>IF($L1033="","",IF(SUM($AJ1033:AL1033)=0,$AE1033,VLOOKUP($AP1033,BaseEqptCdF!$C$5:$R$161,16,FALSE)*$AC$3))</f>
        <v/>
      </c>
      <c r="AZ1033" s="3" t="str">
        <f>IF($L1033="","",IF(SUM($AJ1033:AM1033)=0,$AE1033,VLOOKUP($AP1033,BaseEqptCdF!$C$5:$R$161,16,FALSE)*$AC$3))</f>
        <v/>
      </c>
      <c r="BA1033" s="3" t="str">
        <f>IF($L1033="","",IF(SUM($AJ1033:AN1033)=0,$AE1033,VLOOKUP($AP1033,BaseEqptCdF!$C$5:$R$161,16,FALSE)*$AC$3))</f>
        <v/>
      </c>
      <c r="BB1033" s="2">
        <f t="shared" si="135"/>
        <v>0</v>
      </c>
      <c r="BC1033" s="3" t="str">
        <f>IF($L1033="","",IF(SUM($AJ1033:AJ1033)=0,$AF1033,IF(LEFT(VLOOKUP($AP1033,BaseEqptCdF!$C$5:$E$161,3,FALSE),2)="SD",0,IF(LEFT(VLOOKUP($AP1033,BaseEqptCdF!$C$5:$E$161,3,FALSE),2)="SB",1*52,VLOOKUP($AP1033,BaseEqptCdF!$C$5:$S$161,12,FALSE)*0.2*300))))</f>
        <v/>
      </c>
      <c r="BD1033" s="3" t="str">
        <f>IF($L1033="","",IF(SUM($AJ1033:AK1033)=0,$AF1033,IF(LEFT(VLOOKUP($AP1033,BaseEqptCdF!$C$5:$E$161,3,FALSE),2)="SD",0,IF(LEFT(VLOOKUP($AP1033,BaseEqptCdF!$C$5:$E$161,3,FALSE),2)="SB",1*52,VLOOKUP($AP1033,BaseEqptCdF!$C$5:$S$161,12,FALSE)*0.2*300))))</f>
        <v/>
      </c>
      <c r="BE1033" s="3" t="str">
        <f>IF($L1033="","",IF(SUM($AJ1033:AL1033)=0,$AF1033,IF(LEFT(VLOOKUP($AP1033,BaseEqptCdF!$C$5:$E$161,3,FALSE),2)="SD",0,IF(LEFT(VLOOKUP($AP1033,BaseEqptCdF!$C$5:$E$161,3,FALSE),2)="SB",1*52,VLOOKUP($AP1033,BaseEqptCdF!$C$5:$S$161,12,FALSE)*0.2*300))))</f>
        <v/>
      </c>
      <c r="BF1033" s="3" t="str">
        <f>IF($L1033="","",IF(SUM($AJ1033:AM1033)=0,$AF1033,IF(LEFT(VLOOKUP($AP1033,BaseEqptCdF!$C$5:$E$161,3,FALSE),2)="SD",0,IF(LEFT(VLOOKUP($AP1033,BaseEqptCdF!$C$5:$E$161,3,FALSE),2)="SB",1*52,VLOOKUP($AP1033,BaseEqptCdF!$C$5:$S$161,12,FALSE)*0.2*300))))</f>
        <v/>
      </c>
      <c r="BG1033" s="3" t="str">
        <f>IF($L1033="","",IF(SUM($AJ1033:AN1033)=0,$AF1033,IF(LEFT(VLOOKUP($AP1033,BaseEqptCdF!$C$5:$E$161,3,FALSE),2)="SD",0,IF(LEFT(VLOOKUP($AP1033,BaseEqptCdF!$C$5:$E$161,3,FALSE),2)="SB",1*52,VLOOKUP($AP1033,BaseEqptCdF!$C$5:$S$161,12,FALSE)*0.2*300))))</f>
        <v/>
      </c>
      <c r="BH1033" s="2">
        <f t="shared" si="136"/>
        <v>0</v>
      </c>
    </row>
    <row r="1034" spans="1:60" x14ac:dyDescent="0.25">
      <c r="A1034" s="296" t="str">
        <f t="array" ref="A1034">IF($C1034="","",INDEX(Prog!$B$8:$D$300,MATCH($C1034,nivo1,0),1))</f>
        <v/>
      </c>
      <c r="B1034" s="296" t="str">
        <f t="array" ref="B1034">IF($C1034="","",INDEX(Prog!$B$8:$D$300,MATCH($C1034,nivo1,0),2))</f>
        <v/>
      </c>
      <c r="C1034" s="273"/>
      <c r="D1034" s="267"/>
      <c r="E1034" s="273"/>
      <c r="F1034" s="273"/>
      <c r="G1034" s="273"/>
      <c r="H1034" s="273"/>
      <c r="I1034" s="273"/>
      <c r="J1034" s="273"/>
      <c r="K1034" s="274"/>
      <c r="L1034" s="273"/>
      <c r="M1034" s="273"/>
      <c r="N1034" s="273"/>
      <c r="O1034" s="275"/>
      <c r="P1034" s="273"/>
      <c r="Q1034" s="273"/>
      <c r="R1034" s="273"/>
      <c r="S1034" s="273"/>
      <c r="T1034" s="276"/>
      <c r="U1034" s="276"/>
      <c r="V1034" s="276"/>
      <c r="W1034" s="276"/>
      <c r="X1034" s="277"/>
      <c r="Y1034" s="278"/>
      <c r="AA1034" s="8" t="str">
        <f>IF($L1034="","",VLOOKUP($L1034,BaseEqptCdF!$C$5:$E$161,2,FALSE))</f>
        <v/>
      </c>
      <c r="AB1034" s="8" t="str">
        <f>IF($L1034="","",VLOOKUP($L1034,BaseEqptCdF!$C$5:$E$161,3,FALSE))</f>
        <v/>
      </c>
      <c r="AC1034" s="7" t="str">
        <f>IF($L1034="","",VLOOKUP($L1034,BaseEqptCdF!$C$5:$I$161,6,FALSE))</f>
        <v/>
      </c>
      <c r="AD1034" s="7" t="str">
        <f>IF($L1034="","",VLOOKUP($L1034,BaseEqptCdF!$C$5:$I$161,7,FALSE))</f>
        <v/>
      </c>
      <c r="AE1034" s="3" t="str">
        <f>IF($L1034="","",VLOOKUP($L1034,BaseEqptCdF!$C$5:$R$161,16,FALSE)*$AC$3)</f>
        <v/>
      </c>
      <c r="AF1034" s="3" t="str">
        <f>IF($L1034="","",IF(LEFT($AB1034,2)="SD",0,IF(LEFT($AB1034,2)="SB",1*52,IF($N1034=Prog!$P$17,VLOOKUP($L1034,BaseEqptCdF!$C$5:$P$161,14,FALSE)*1*300,VLOOKUP($L1034,BaseEqptCdF!$C$5:$P$161,12,FALSE)*0.2*300))))</f>
        <v/>
      </c>
      <c r="AG1034" s="6" t="str">
        <f t="shared" si="128"/>
        <v/>
      </c>
      <c r="AH1034" s="6">
        <f>IF($U1034=Prog!$S$18,YEAR($X1034),"")</f>
        <v>1900</v>
      </c>
      <c r="AI1034" s="5" t="str">
        <f>IF(OR($AG1034="",$U1034=Prog!$S$18),"",IF(OR($U1034=Prog!$S$17,$U1034=Prog!$S$16),YEAR($X1034),IF($AG1034="ND","ND",$AI$8+$O1034)))</f>
        <v/>
      </c>
      <c r="AJ1034" s="3" t="str">
        <f t="shared" si="123"/>
        <v/>
      </c>
      <c r="AK1034" s="3" t="str">
        <f t="shared" si="138"/>
        <v/>
      </c>
      <c r="AL1034" s="3" t="str">
        <f t="shared" si="138"/>
        <v/>
      </c>
      <c r="AM1034" s="3" t="str">
        <f t="shared" si="138"/>
        <v/>
      </c>
      <c r="AN1034" s="3" t="str">
        <f t="shared" si="138"/>
        <v/>
      </c>
      <c r="AO1034" s="2">
        <f t="shared" si="133"/>
        <v>0</v>
      </c>
      <c r="AP1034" s="4"/>
      <c r="AQ1034" s="3">
        <f>IF(AJ1034=1,VLOOKUP($AP1034,BaseEqptCdF!$C$5:$R$161,16,FALSE),0)</f>
        <v>0</v>
      </c>
      <c r="AR1034" s="3">
        <f>IF(AK1034=1,VLOOKUP($AP1034,BaseEqptCdF!$C$5:$R$161,16,FALSE),0)</f>
        <v>0</v>
      </c>
      <c r="AS1034" s="3">
        <f>IF(AL1034=1,VLOOKUP($AP1034,BaseEqptCdF!$C$5:$R$161,16,FALSE),0)</f>
        <v>0</v>
      </c>
      <c r="AT1034" s="3">
        <f>IF(AM1034=1,VLOOKUP($AP1034,BaseEqptCdF!$C$5:$R$161,16,FALSE),0)</f>
        <v>0</v>
      </c>
      <c r="AU1034" s="3">
        <f>IF(AN1034=1,VLOOKUP($AP1034,BaseEqptCdF!$C$5:$R$161,16,FALSE),0)</f>
        <v>0</v>
      </c>
      <c r="AV1034" s="2">
        <f t="shared" si="134"/>
        <v>0</v>
      </c>
      <c r="AW1034" s="3" t="str">
        <f>IF($L1034="","",IF(SUM($AJ1034:AJ1034)=0,$AE1034,VLOOKUP($AP1034,BaseEqptCdF!$C$5:$R$161,16,FALSE)*$AC$3))</f>
        <v/>
      </c>
      <c r="AX1034" s="3" t="str">
        <f>IF($L1034="","",IF(SUM($AJ1034:AK1034)=0,$AE1034,VLOOKUP($AP1034,BaseEqptCdF!$C$5:$R$161,16,FALSE)*$AC$3))</f>
        <v/>
      </c>
      <c r="AY1034" s="3" t="str">
        <f>IF($L1034="","",IF(SUM($AJ1034:AL1034)=0,$AE1034,VLOOKUP($AP1034,BaseEqptCdF!$C$5:$R$161,16,FALSE)*$AC$3))</f>
        <v/>
      </c>
      <c r="AZ1034" s="3" t="str">
        <f>IF($L1034="","",IF(SUM($AJ1034:AM1034)=0,$AE1034,VLOOKUP($AP1034,BaseEqptCdF!$C$5:$R$161,16,FALSE)*$AC$3))</f>
        <v/>
      </c>
      <c r="BA1034" s="3" t="str">
        <f>IF($L1034="","",IF(SUM($AJ1034:AN1034)=0,$AE1034,VLOOKUP($AP1034,BaseEqptCdF!$C$5:$R$161,16,FALSE)*$AC$3))</f>
        <v/>
      </c>
      <c r="BB1034" s="2">
        <f t="shared" si="135"/>
        <v>0</v>
      </c>
      <c r="BC1034" s="3" t="str">
        <f>IF($L1034="","",IF(SUM($AJ1034:AJ1034)=0,$AF1034,IF(LEFT(VLOOKUP($AP1034,BaseEqptCdF!$C$5:$E$161,3,FALSE),2)="SD",0,IF(LEFT(VLOOKUP($AP1034,BaseEqptCdF!$C$5:$E$161,3,FALSE),2)="SB",1*52,VLOOKUP($AP1034,BaseEqptCdF!$C$5:$S$161,12,FALSE)*0.2*300))))</f>
        <v/>
      </c>
      <c r="BD1034" s="3" t="str">
        <f>IF($L1034="","",IF(SUM($AJ1034:AK1034)=0,$AF1034,IF(LEFT(VLOOKUP($AP1034,BaseEqptCdF!$C$5:$E$161,3,FALSE),2)="SD",0,IF(LEFT(VLOOKUP($AP1034,BaseEqptCdF!$C$5:$E$161,3,FALSE),2)="SB",1*52,VLOOKUP($AP1034,BaseEqptCdF!$C$5:$S$161,12,FALSE)*0.2*300))))</f>
        <v/>
      </c>
      <c r="BE1034" s="3" t="str">
        <f>IF($L1034="","",IF(SUM($AJ1034:AL1034)=0,$AF1034,IF(LEFT(VLOOKUP($AP1034,BaseEqptCdF!$C$5:$E$161,3,FALSE),2)="SD",0,IF(LEFT(VLOOKUP($AP1034,BaseEqptCdF!$C$5:$E$161,3,FALSE),2)="SB",1*52,VLOOKUP($AP1034,BaseEqptCdF!$C$5:$S$161,12,FALSE)*0.2*300))))</f>
        <v/>
      </c>
      <c r="BF1034" s="3" t="str">
        <f>IF($L1034="","",IF(SUM($AJ1034:AM1034)=0,$AF1034,IF(LEFT(VLOOKUP($AP1034,BaseEqptCdF!$C$5:$E$161,3,FALSE),2)="SD",0,IF(LEFT(VLOOKUP($AP1034,BaseEqptCdF!$C$5:$E$161,3,FALSE),2)="SB",1*52,VLOOKUP($AP1034,BaseEqptCdF!$C$5:$S$161,12,FALSE)*0.2*300))))</f>
        <v/>
      </c>
      <c r="BG1034" s="3" t="str">
        <f>IF($L1034="","",IF(SUM($AJ1034:AN1034)=0,$AF1034,IF(LEFT(VLOOKUP($AP1034,BaseEqptCdF!$C$5:$E$161,3,FALSE),2)="SD",0,IF(LEFT(VLOOKUP($AP1034,BaseEqptCdF!$C$5:$E$161,3,FALSE),2)="SB",1*52,VLOOKUP($AP1034,BaseEqptCdF!$C$5:$S$161,12,FALSE)*0.2*300))))</f>
        <v/>
      </c>
      <c r="BH1034" s="2">
        <f t="shared" si="136"/>
        <v>0</v>
      </c>
    </row>
    <row r="1035" spans="1:60" x14ac:dyDescent="0.25">
      <c r="A1035" s="296" t="str">
        <f t="array" ref="A1035">IF($C1035="","",INDEX(Prog!$B$8:$D$300,MATCH($C1035,nivo1,0),1))</f>
        <v/>
      </c>
      <c r="B1035" s="296" t="str">
        <f t="array" ref="B1035">IF($C1035="","",INDEX(Prog!$B$8:$D$300,MATCH($C1035,nivo1,0),2))</f>
        <v/>
      </c>
      <c r="C1035" s="273"/>
      <c r="D1035" s="267"/>
      <c r="E1035" s="273"/>
      <c r="F1035" s="273"/>
      <c r="G1035" s="273"/>
      <c r="H1035" s="273"/>
      <c r="I1035" s="273"/>
      <c r="J1035" s="273"/>
      <c r="K1035" s="274"/>
      <c r="L1035" s="273"/>
      <c r="M1035" s="273"/>
      <c r="N1035" s="273"/>
      <c r="O1035" s="275"/>
      <c r="P1035" s="273"/>
      <c r="Q1035" s="273"/>
      <c r="R1035" s="273"/>
      <c r="S1035" s="273"/>
      <c r="T1035" s="276"/>
      <c r="U1035" s="276"/>
      <c r="V1035" s="276"/>
      <c r="W1035" s="276"/>
      <c r="X1035" s="277"/>
      <c r="Y1035" s="278"/>
      <c r="AA1035" s="8" t="str">
        <f>IF($L1035="","",VLOOKUP($L1035,BaseEqptCdF!$C$5:$E$161,2,FALSE))</f>
        <v/>
      </c>
      <c r="AB1035" s="8" t="str">
        <f>IF($L1035="","",VLOOKUP($L1035,BaseEqptCdF!$C$5:$E$161,3,FALSE))</f>
        <v/>
      </c>
      <c r="AC1035" s="7" t="str">
        <f>IF($L1035="","",VLOOKUP($L1035,BaseEqptCdF!$C$5:$I$161,6,FALSE))</f>
        <v/>
      </c>
      <c r="AD1035" s="7" t="str">
        <f>IF($L1035="","",VLOOKUP($L1035,BaseEqptCdF!$C$5:$I$161,7,FALSE))</f>
        <v/>
      </c>
      <c r="AE1035" s="3" t="str">
        <f>IF($L1035="","",VLOOKUP($L1035,BaseEqptCdF!$C$5:$R$161,16,FALSE)*$AC$3)</f>
        <v/>
      </c>
      <c r="AF1035" s="3" t="str">
        <f>IF($L1035="","",IF(LEFT($AB1035,2)="SD",0,IF(LEFT($AB1035,2)="SB",1*52,IF($N1035=Prog!$P$17,VLOOKUP($L1035,BaseEqptCdF!$C$5:$P$161,14,FALSE)*1*300,VLOOKUP($L1035,BaseEqptCdF!$C$5:$P$161,12,FALSE)*0.2*300))))</f>
        <v/>
      </c>
      <c r="AG1035" s="6" t="str">
        <f t="shared" si="128"/>
        <v/>
      </c>
      <c r="AH1035" s="6">
        <f>IF($U1035=Prog!$S$18,YEAR($X1035),"")</f>
        <v>1900</v>
      </c>
      <c r="AI1035" s="5" t="str">
        <f>IF(OR($AG1035="",$U1035=Prog!$S$18),"",IF(OR($U1035=Prog!$S$17,$U1035=Prog!$S$16),YEAR($X1035),IF($AG1035="ND","ND",$AI$8+$O1035)))</f>
        <v/>
      </c>
      <c r="AJ1035" s="3" t="str">
        <f t="shared" si="123"/>
        <v/>
      </c>
      <c r="AK1035" s="3" t="str">
        <f t="shared" si="138"/>
        <v/>
      </c>
      <c r="AL1035" s="3" t="str">
        <f t="shared" si="138"/>
        <v/>
      </c>
      <c r="AM1035" s="3" t="str">
        <f t="shared" si="138"/>
        <v/>
      </c>
      <c r="AN1035" s="3" t="str">
        <f t="shared" si="138"/>
        <v/>
      </c>
      <c r="AO1035" s="2">
        <f t="shared" si="133"/>
        <v>0</v>
      </c>
      <c r="AP1035" s="4"/>
      <c r="AQ1035" s="3">
        <f>IF(AJ1035=1,VLOOKUP($AP1035,BaseEqptCdF!$C$5:$R$161,16,FALSE),0)</f>
        <v>0</v>
      </c>
      <c r="AR1035" s="3">
        <f>IF(AK1035=1,VLOOKUP($AP1035,BaseEqptCdF!$C$5:$R$161,16,FALSE),0)</f>
        <v>0</v>
      </c>
      <c r="AS1035" s="3">
        <f>IF(AL1035=1,VLOOKUP($AP1035,BaseEqptCdF!$C$5:$R$161,16,FALSE),0)</f>
        <v>0</v>
      </c>
      <c r="AT1035" s="3">
        <f>IF(AM1035=1,VLOOKUP($AP1035,BaseEqptCdF!$C$5:$R$161,16,FALSE),0)</f>
        <v>0</v>
      </c>
      <c r="AU1035" s="3">
        <f>IF(AN1035=1,VLOOKUP($AP1035,BaseEqptCdF!$C$5:$R$161,16,FALSE),0)</f>
        <v>0</v>
      </c>
      <c r="AV1035" s="2">
        <f t="shared" si="134"/>
        <v>0</v>
      </c>
      <c r="AW1035" s="3" t="str">
        <f>IF($L1035="","",IF(SUM($AJ1035:AJ1035)=0,$AE1035,VLOOKUP($AP1035,BaseEqptCdF!$C$5:$R$161,16,FALSE)*$AC$3))</f>
        <v/>
      </c>
      <c r="AX1035" s="3" t="str">
        <f>IF($L1035="","",IF(SUM($AJ1035:AK1035)=0,$AE1035,VLOOKUP($AP1035,BaseEqptCdF!$C$5:$R$161,16,FALSE)*$AC$3))</f>
        <v/>
      </c>
      <c r="AY1035" s="3" t="str">
        <f>IF($L1035="","",IF(SUM($AJ1035:AL1035)=0,$AE1035,VLOOKUP($AP1035,BaseEqptCdF!$C$5:$R$161,16,FALSE)*$AC$3))</f>
        <v/>
      </c>
      <c r="AZ1035" s="3" t="str">
        <f>IF($L1035="","",IF(SUM($AJ1035:AM1035)=0,$AE1035,VLOOKUP($AP1035,BaseEqptCdF!$C$5:$R$161,16,FALSE)*$AC$3))</f>
        <v/>
      </c>
      <c r="BA1035" s="3" t="str">
        <f>IF($L1035="","",IF(SUM($AJ1035:AN1035)=0,$AE1035,VLOOKUP($AP1035,BaseEqptCdF!$C$5:$R$161,16,FALSE)*$AC$3))</f>
        <v/>
      </c>
      <c r="BB1035" s="2">
        <f t="shared" si="135"/>
        <v>0</v>
      </c>
      <c r="BC1035" s="3" t="str">
        <f>IF($L1035="","",IF(SUM($AJ1035:AJ1035)=0,$AF1035,IF(LEFT(VLOOKUP($AP1035,BaseEqptCdF!$C$5:$E$161,3,FALSE),2)="SD",0,IF(LEFT(VLOOKUP($AP1035,BaseEqptCdF!$C$5:$E$161,3,FALSE),2)="SB",1*52,VLOOKUP($AP1035,BaseEqptCdF!$C$5:$S$161,12,FALSE)*0.2*300))))</f>
        <v/>
      </c>
      <c r="BD1035" s="3" t="str">
        <f>IF($L1035="","",IF(SUM($AJ1035:AK1035)=0,$AF1035,IF(LEFT(VLOOKUP($AP1035,BaseEqptCdF!$C$5:$E$161,3,FALSE),2)="SD",0,IF(LEFT(VLOOKUP($AP1035,BaseEqptCdF!$C$5:$E$161,3,FALSE),2)="SB",1*52,VLOOKUP($AP1035,BaseEqptCdF!$C$5:$S$161,12,FALSE)*0.2*300))))</f>
        <v/>
      </c>
      <c r="BE1035" s="3" t="str">
        <f>IF($L1035="","",IF(SUM($AJ1035:AL1035)=0,$AF1035,IF(LEFT(VLOOKUP($AP1035,BaseEqptCdF!$C$5:$E$161,3,FALSE),2)="SD",0,IF(LEFT(VLOOKUP($AP1035,BaseEqptCdF!$C$5:$E$161,3,FALSE),2)="SB",1*52,VLOOKUP($AP1035,BaseEqptCdF!$C$5:$S$161,12,FALSE)*0.2*300))))</f>
        <v/>
      </c>
      <c r="BF1035" s="3" t="str">
        <f>IF($L1035="","",IF(SUM($AJ1035:AM1035)=0,$AF1035,IF(LEFT(VLOOKUP($AP1035,BaseEqptCdF!$C$5:$E$161,3,FALSE),2)="SD",0,IF(LEFT(VLOOKUP($AP1035,BaseEqptCdF!$C$5:$E$161,3,FALSE),2)="SB",1*52,VLOOKUP($AP1035,BaseEqptCdF!$C$5:$S$161,12,FALSE)*0.2*300))))</f>
        <v/>
      </c>
      <c r="BG1035" s="3" t="str">
        <f>IF($L1035="","",IF(SUM($AJ1035:AN1035)=0,$AF1035,IF(LEFT(VLOOKUP($AP1035,BaseEqptCdF!$C$5:$E$161,3,FALSE),2)="SD",0,IF(LEFT(VLOOKUP($AP1035,BaseEqptCdF!$C$5:$E$161,3,FALSE),2)="SB",1*52,VLOOKUP($AP1035,BaseEqptCdF!$C$5:$S$161,12,FALSE)*0.2*300))))</f>
        <v/>
      </c>
      <c r="BH1035" s="2">
        <f t="shared" si="136"/>
        <v>0</v>
      </c>
    </row>
    <row r="1036" spans="1:60" x14ac:dyDescent="0.25">
      <c r="A1036" s="296" t="str">
        <f t="array" ref="A1036">IF($C1036="","",INDEX(Prog!$B$8:$D$300,MATCH($C1036,nivo1,0),1))</f>
        <v/>
      </c>
      <c r="B1036" s="296" t="str">
        <f t="array" ref="B1036">IF($C1036="","",INDEX(Prog!$B$8:$D$300,MATCH($C1036,nivo1,0),2))</f>
        <v/>
      </c>
      <c r="C1036" s="273"/>
      <c r="D1036" s="267"/>
      <c r="E1036" s="273"/>
      <c r="F1036" s="273"/>
      <c r="G1036" s="273"/>
      <c r="H1036" s="273"/>
      <c r="I1036" s="273"/>
      <c r="J1036" s="273"/>
      <c r="K1036" s="274"/>
      <c r="L1036" s="273"/>
      <c r="M1036" s="273"/>
      <c r="N1036" s="273"/>
      <c r="O1036" s="275"/>
      <c r="P1036" s="273"/>
      <c r="Q1036" s="273"/>
      <c r="R1036" s="273"/>
      <c r="S1036" s="273"/>
      <c r="T1036" s="276"/>
      <c r="U1036" s="276"/>
      <c r="V1036" s="276"/>
      <c r="W1036" s="276"/>
      <c r="X1036" s="277"/>
      <c r="Y1036" s="278"/>
      <c r="AA1036" s="8" t="str">
        <f>IF($L1036="","",VLOOKUP($L1036,BaseEqptCdF!$C$5:$E$161,2,FALSE))</f>
        <v/>
      </c>
      <c r="AB1036" s="8" t="str">
        <f>IF($L1036="","",VLOOKUP($L1036,BaseEqptCdF!$C$5:$E$161,3,FALSE))</f>
        <v/>
      </c>
      <c r="AC1036" s="7" t="str">
        <f>IF($L1036="","",VLOOKUP($L1036,BaseEqptCdF!$C$5:$I$161,6,FALSE))</f>
        <v/>
      </c>
      <c r="AD1036" s="7" t="str">
        <f>IF($L1036="","",VLOOKUP($L1036,BaseEqptCdF!$C$5:$I$161,7,FALSE))</f>
        <v/>
      </c>
      <c r="AE1036" s="3" t="str">
        <f>IF($L1036="","",VLOOKUP($L1036,BaseEqptCdF!$C$5:$R$161,16,FALSE)*$AC$3)</f>
        <v/>
      </c>
      <c r="AF1036" s="3" t="str">
        <f>IF($L1036="","",IF(LEFT($AB1036,2)="SD",0,IF(LEFT($AB1036,2)="SB",1*52,IF($N1036=Prog!$P$17,VLOOKUP($L1036,BaseEqptCdF!$C$5:$P$161,14,FALSE)*1*300,VLOOKUP($L1036,BaseEqptCdF!$C$5:$P$161,12,FALSE)*0.2*300))))</f>
        <v/>
      </c>
      <c r="AG1036" s="6" t="str">
        <f t="shared" si="128"/>
        <v/>
      </c>
      <c r="AH1036" s="6">
        <f>IF($U1036=Prog!$S$18,YEAR($X1036),"")</f>
        <v>1900</v>
      </c>
      <c r="AI1036" s="5" t="str">
        <f>IF(OR($AG1036="",$U1036=Prog!$S$18),"",IF(OR($U1036=Prog!$S$17,$U1036=Prog!$S$16),YEAR($X1036),IF($AG1036="ND","ND",$AI$8+$O1036)))</f>
        <v/>
      </c>
      <c r="AJ1036" s="3" t="str">
        <f t="shared" si="123"/>
        <v/>
      </c>
      <c r="AK1036" s="3" t="str">
        <f t="shared" si="138"/>
        <v/>
      </c>
      <c r="AL1036" s="3" t="str">
        <f t="shared" si="138"/>
        <v/>
      </c>
      <c r="AM1036" s="3" t="str">
        <f t="shared" si="138"/>
        <v/>
      </c>
      <c r="AN1036" s="3" t="str">
        <f t="shared" si="138"/>
        <v/>
      </c>
      <c r="AO1036" s="2">
        <f t="shared" si="133"/>
        <v>0</v>
      </c>
      <c r="AP1036" s="4"/>
      <c r="AQ1036" s="3">
        <f>IF(AJ1036=1,VLOOKUP($AP1036,BaseEqptCdF!$C$5:$R$161,16,FALSE),0)</f>
        <v>0</v>
      </c>
      <c r="AR1036" s="3">
        <f>IF(AK1036=1,VLOOKUP($AP1036,BaseEqptCdF!$C$5:$R$161,16,FALSE),0)</f>
        <v>0</v>
      </c>
      <c r="AS1036" s="3">
        <f>IF(AL1036=1,VLOOKUP($AP1036,BaseEqptCdF!$C$5:$R$161,16,FALSE),0)</f>
        <v>0</v>
      </c>
      <c r="AT1036" s="3">
        <f>IF(AM1036=1,VLOOKUP($AP1036,BaseEqptCdF!$C$5:$R$161,16,FALSE),0)</f>
        <v>0</v>
      </c>
      <c r="AU1036" s="3">
        <f>IF(AN1036=1,VLOOKUP($AP1036,BaseEqptCdF!$C$5:$R$161,16,FALSE),0)</f>
        <v>0</v>
      </c>
      <c r="AV1036" s="2">
        <f t="shared" si="134"/>
        <v>0</v>
      </c>
      <c r="AW1036" s="3" t="str">
        <f>IF($L1036="","",IF(SUM($AJ1036:AJ1036)=0,$AE1036,VLOOKUP($AP1036,BaseEqptCdF!$C$5:$R$161,16,FALSE)*$AC$3))</f>
        <v/>
      </c>
      <c r="AX1036" s="3" t="str">
        <f>IF($L1036="","",IF(SUM($AJ1036:AK1036)=0,$AE1036,VLOOKUP($AP1036,BaseEqptCdF!$C$5:$R$161,16,FALSE)*$AC$3))</f>
        <v/>
      </c>
      <c r="AY1036" s="3" t="str">
        <f>IF($L1036="","",IF(SUM($AJ1036:AL1036)=0,$AE1036,VLOOKUP($AP1036,BaseEqptCdF!$C$5:$R$161,16,FALSE)*$AC$3))</f>
        <v/>
      </c>
      <c r="AZ1036" s="3" t="str">
        <f>IF($L1036="","",IF(SUM($AJ1036:AM1036)=0,$AE1036,VLOOKUP($AP1036,BaseEqptCdF!$C$5:$R$161,16,FALSE)*$AC$3))</f>
        <v/>
      </c>
      <c r="BA1036" s="3" t="str">
        <f>IF($L1036="","",IF(SUM($AJ1036:AN1036)=0,$AE1036,VLOOKUP($AP1036,BaseEqptCdF!$C$5:$R$161,16,FALSE)*$AC$3))</f>
        <v/>
      </c>
      <c r="BB1036" s="2">
        <f t="shared" si="135"/>
        <v>0</v>
      </c>
      <c r="BC1036" s="3" t="str">
        <f>IF($L1036="","",IF(SUM($AJ1036:AJ1036)=0,$AF1036,IF(LEFT(VLOOKUP($AP1036,BaseEqptCdF!$C$5:$E$161,3,FALSE),2)="SD",0,IF(LEFT(VLOOKUP($AP1036,BaseEqptCdF!$C$5:$E$161,3,FALSE),2)="SB",1*52,VLOOKUP($AP1036,BaseEqptCdF!$C$5:$S$161,12,FALSE)*0.2*300))))</f>
        <v/>
      </c>
      <c r="BD1036" s="3" t="str">
        <f>IF($L1036="","",IF(SUM($AJ1036:AK1036)=0,$AF1036,IF(LEFT(VLOOKUP($AP1036,BaseEqptCdF!$C$5:$E$161,3,FALSE),2)="SD",0,IF(LEFT(VLOOKUP($AP1036,BaseEqptCdF!$C$5:$E$161,3,FALSE),2)="SB",1*52,VLOOKUP($AP1036,BaseEqptCdF!$C$5:$S$161,12,FALSE)*0.2*300))))</f>
        <v/>
      </c>
      <c r="BE1036" s="3" t="str">
        <f>IF($L1036="","",IF(SUM($AJ1036:AL1036)=0,$AF1036,IF(LEFT(VLOOKUP($AP1036,BaseEqptCdF!$C$5:$E$161,3,FALSE),2)="SD",0,IF(LEFT(VLOOKUP($AP1036,BaseEqptCdF!$C$5:$E$161,3,FALSE),2)="SB",1*52,VLOOKUP($AP1036,BaseEqptCdF!$C$5:$S$161,12,FALSE)*0.2*300))))</f>
        <v/>
      </c>
      <c r="BF1036" s="3" t="str">
        <f>IF($L1036="","",IF(SUM($AJ1036:AM1036)=0,$AF1036,IF(LEFT(VLOOKUP($AP1036,BaseEqptCdF!$C$5:$E$161,3,FALSE),2)="SD",0,IF(LEFT(VLOOKUP($AP1036,BaseEqptCdF!$C$5:$E$161,3,FALSE),2)="SB",1*52,VLOOKUP($AP1036,BaseEqptCdF!$C$5:$S$161,12,FALSE)*0.2*300))))</f>
        <v/>
      </c>
      <c r="BG1036" s="3" t="str">
        <f>IF($L1036="","",IF(SUM($AJ1036:AN1036)=0,$AF1036,IF(LEFT(VLOOKUP($AP1036,BaseEqptCdF!$C$5:$E$161,3,FALSE),2)="SD",0,IF(LEFT(VLOOKUP($AP1036,BaseEqptCdF!$C$5:$E$161,3,FALSE),2)="SB",1*52,VLOOKUP($AP1036,BaseEqptCdF!$C$5:$S$161,12,FALSE)*0.2*300))))</f>
        <v/>
      </c>
      <c r="BH1036" s="2">
        <f t="shared" si="136"/>
        <v>0</v>
      </c>
    </row>
    <row r="1037" spans="1:60" x14ac:dyDescent="0.25">
      <c r="A1037" s="296" t="str">
        <f t="array" ref="A1037">IF($C1037="","",INDEX(Prog!$B$8:$D$300,MATCH($C1037,nivo1,0),1))</f>
        <v/>
      </c>
      <c r="B1037" s="296" t="str">
        <f t="array" ref="B1037">IF($C1037="","",INDEX(Prog!$B$8:$D$300,MATCH($C1037,nivo1,0),2))</f>
        <v/>
      </c>
      <c r="C1037" s="273"/>
      <c r="D1037" s="267"/>
      <c r="E1037" s="273"/>
      <c r="F1037" s="273"/>
      <c r="G1037" s="273"/>
      <c r="H1037" s="273"/>
      <c r="I1037" s="273"/>
      <c r="J1037" s="273"/>
      <c r="K1037" s="274"/>
      <c r="L1037" s="273"/>
      <c r="M1037" s="273"/>
      <c r="N1037" s="273"/>
      <c r="O1037" s="275"/>
      <c r="P1037" s="273"/>
      <c r="Q1037" s="273"/>
      <c r="R1037" s="273"/>
      <c r="S1037" s="273"/>
      <c r="T1037" s="276"/>
      <c r="U1037" s="276"/>
      <c r="V1037" s="276"/>
      <c r="W1037" s="276"/>
      <c r="X1037" s="277"/>
      <c r="Y1037" s="278"/>
      <c r="AA1037" s="8" t="str">
        <f>IF($L1037="","",VLOOKUP($L1037,BaseEqptCdF!$C$5:$E$161,2,FALSE))</f>
        <v/>
      </c>
      <c r="AB1037" s="8" t="str">
        <f>IF($L1037="","",VLOOKUP($L1037,BaseEqptCdF!$C$5:$E$161,3,FALSE))</f>
        <v/>
      </c>
      <c r="AC1037" s="7" t="str">
        <f>IF($L1037="","",VLOOKUP($L1037,BaseEqptCdF!$C$5:$I$161,6,FALSE))</f>
        <v/>
      </c>
      <c r="AD1037" s="7" t="str">
        <f>IF($L1037="","",VLOOKUP($L1037,BaseEqptCdF!$C$5:$I$161,7,FALSE))</f>
        <v/>
      </c>
      <c r="AE1037" s="3" t="str">
        <f>IF($L1037="","",VLOOKUP($L1037,BaseEqptCdF!$C$5:$R$161,16,FALSE)*$AC$3)</f>
        <v/>
      </c>
      <c r="AF1037" s="3" t="str">
        <f>IF($L1037="","",IF(LEFT($AB1037,2)="SD",0,IF(LEFT($AB1037,2)="SB",1*52,IF($N1037=Prog!$P$17,VLOOKUP($L1037,BaseEqptCdF!$C$5:$P$161,14,FALSE)*1*300,VLOOKUP($L1037,BaseEqptCdF!$C$5:$P$161,12,FALSE)*0.2*300))))</f>
        <v/>
      </c>
      <c r="AG1037" s="6" t="str">
        <f t="shared" si="128"/>
        <v/>
      </c>
      <c r="AH1037" s="6">
        <f>IF($U1037=Prog!$S$18,YEAR($X1037),"")</f>
        <v>1900</v>
      </c>
      <c r="AI1037" s="5" t="str">
        <f>IF(OR($AG1037="",$U1037=Prog!$S$18),"",IF(OR($U1037=Prog!$S$17,$U1037=Prog!$S$16),YEAR($X1037),IF($AG1037="ND","ND",$AI$8+$O1037)))</f>
        <v/>
      </c>
      <c r="AJ1037" s="3" t="str">
        <f t="shared" si="123"/>
        <v/>
      </c>
      <c r="AK1037" s="3" t="str">
        <f t="shared" si="138"/>
        <v/>
      </c>
      <c r="AL1037" s="3" t="str">
        <f t="shared" si="138"/>
        <v/>
      </c>
      <c r="AM1037" s="3" t="str">
        <f t="shared" si="138"/>
        <v/>
      </c>
      <c r="AN1037" s="3" t="str">
        <f t="shared" si="138"/>
        <v/>
      </c>
      <c r="AO1037" s="2">
        <f t="shared" si="133"/>
        <v>0</v>
      </c>
      <c r="AP1037" s="4"/>
      <c r="AQ1037" s="3">
        <f>IF(AJ1037=1,VLOOKUP($AP1037,BaseEqptCdF!$C$5:$R$161,16,FALSE),0)</f>
        <v>0</v>
      </c>
      <c r="AR1037" s="3">
        <f>IF(AK1037=1,VLOOKUP($AP1037,BaseEqptCdF!$C$5:$R$161,16,FALSE),0)</f>
        <v>0</v>
      </c>
      <c r="AS1037" s="3">
        <f>IF(AL1037=1,VLOOKUP($AP1037,BaseEqptCdF!$C$5:$R$161,16,FALSE),0)</f>
        <v>0</v>
      </c>
      <c r="AT1037" s="3">
        <f>IF(AM1037=1,VLOOKUP($AP1037,BaseEqptCdF!$C$5:$R$161,16,FALSE),0)</f>
        <v>0</v>
      </c>
      <c r="AU1037" s="3">
        <f>IF(AN1037=1,VLOOKUP($AP1037,BaseEqptCdF!$C$5:$R$161,16,FALSE),0)</f>
        <v>0</v>
      </c>
      <c r="AV1037" s="2">
        <f t="shared" si="134"/>
        <v>0</v>
      </c>
      <c r="AW1037" s="3" t="str">
        <f>IF($L1037="","",IF(SUM($AJ1037:AJ1037)=0,$AE1037,VLOOKUP($AP1037,BaseEqptCdF!$C$5:$R$161,16,FALSE)*$AC$3))</f>
        <v/>
      </c>
      <c r="AX1037" s="3" t="str">
        <f>IF($L1037="","",IF(SUM($AJ1037:AK1037)=0,$AE1037,VLOOKUP($AP1037,BaseEqptCdF!$C$5:$R$161,16,FALSE)*$AC$3))</f>
        <v/>
      </c>
      <c r="AY1037" s="3" t="str">
        <f>IF($L1037="","",IF(SUM($AJ1037:AL1037)=0,$AE1037,VLOOKUP($AP1037,BaseEqptCdF!$C$5:$R$161,16,FALSE)*$AC$3))</f>
        <v/>
      </c>
      <c r="AZ1037" s="3" t="str">
        <f>IF($L1037="","",IF(SUM($AJ1037:AM1037)=0,$AE1037,VLOOKUP($AP1037,BaseEqptCdF!$C$5:$R$161,16,FALSE)*$AC$3))</f>
        <v/>
      </c>
      <c r="BA1037" s="3" t="str">
        <f>IF($L1037="","",IF(SUM($AJ1037:AN1037)=0,$AE1037,VLOOKUP($AP1037,BaseEqptCdF!$C$5:$R$161,16,FALSE)*$AC$3))</f>
        <v/>
      </c>
      <c r="BB1037" s="2">
        <f t="shared" si="135"/>
        <v>0</v>
      </c>
      <c r="BC1037" s="3" t="str">
        <f>IF($L1037="","",IF(SUM($AJ1037:AJ1037)=0,$AF1037,IF(LEFT(VLOOKUP($AP1037,BaseEqptCdF!$C$5:$E$161,3,FALSE),2)="SD",0,IF(LEFT(VLOOKUP($AP1037,BaseEqptCdF!$C$5:$E$161,3,FALSE),2)="SB",1*52,VLOOKUP($AP1037,BaseEqptCdF!$C$5:$S$161,12,FALSE)*0.2*300))))</f>
        <v/>
      </c>
      <c r="BD1037" s="3" t="str">
        <f>IF($L1037="","",IF(SUM($AJ1037:AK1037)=0,$AF1037,IF(LEFT(VLOOKUP($AP1037,BaseEqptCdF!$C$5:$E$161,3,FALSE),2)="SD",0,IF(LEFT(VLOOKUP($AP1037,BaseEqptCdF!$C$5:$E$161,3,FALSE),2)="SB",1*52,VLOOKUP($AP1037,BaseEqptCdF!$C$5:$S$161,12,FALSE)*0.2*300))))</f>
        <v/>
      </c>
      <c r="BE1037" s="3" t="str">
        <f>IF($L1037="","",IF(SUM($AJ1037:AL1037)=0,$AF1037,IF(LEFT(VLOOKUP($AP1037,BaseEqptCdF!$C$5:$E$161,3,FALSE),2)="SD",0,IF(LEFT(VLOOKUP($AP1037,BaseEqptCdF!$C$5:$E$161,3,FALSE),2)="SB",1*52,VLOOKUP($AP1037,BaseEqptCdF!$C$5:$S$161,12,FALSE)*0.2*300))))</f>
        <v/>
      </c>
      <c r="BF1037" s="3" t="str">
        <f>IF($L1037="","",IF(SUM($AJ1037:AM1037)=0,$AF1037,IF(LEFT(VLOOKUP($AP1037,BaseEqptCdF!$C$5:$E$161,3,FALSE),2)="SD",0,IF(LEFT(VLOOKUP($AP1037,BaseEqptCdF!$C$5:$E$161,3,FALSE),2)="SB",1*52,VLOOKUP($AP1037,BaseEqptCdF!$C$5:$S$161,12,FALSE)*0.2*300))))</f>
        <v/>
      </c>
      <c r="BG1037" s="3" t="str">
        <f>IF($L1037="","",IF(SUM($AJ1037:AN1037)=0,$AF1037,IF(LEFT(VLOOKUP($AP1037,BaseEqptCdF!$C$5:$E$161,3,FALSE),2)="SD",0,IF(LEFT(VLOOKUP($AP1037,BaseEqptCdF!$C$5:$E$161,3,FALSE),2)="SB",1*52,VLOOKUP($AP1037,BaseEqptCdF!$C$5:$S$161,12,FALSE)*0.2*300))))</f>
        <v/>
      </c>
      <c r="BH1037" s="2">
        <f t="shared" si="136"/>
        <v>0</v>
      </c>
    </row>
    <row r="1038" spans="1:60" x14ac:dyDescent="0.25">
      <c r="A1038" s="296" t="str">
        <f t="array" ref="A1038">IF($C1038="","",INDEX(Prog!$B$8:$D$300,MATCH($C1038,nivo1,0),1))</f>
        <v/>
      </c>
      <c r="B1038" s="296" t="str">
        <f t="array" ref="B1038">IF($C1038="","",INDEX(Prog!$B$8:$D$300,MATCH($C1038,nivo1,0),2))</f>
        <v/>
      </c>
      <c r="C1038" s="273"/>
      <c r="D1038" s="267"/>
      <c r="E1038" s="273"/>
      <c r="F1038" s="273"/>
      <c r="G1038" s="273"/>
      <c r="H1038" s="273"/>
      <c r="I1038" s="273"/>
      <c r="J1038" s="273"/>
      <c r="K1038" s="274"/>
      <c r="L1038" s="273"/>
      <c r="M1038" s="273"/>
      <c r="N1038" s="273"/>
      <c r="O1038" s="275"/>
      <c r="P1038" s="273"/>
      <c r="Q1038" s="273"/>
      <c r="R1038" s="273"/>
      <c r="S1038" s="273"/>
      <c r="T1038" s="276"/>
      <c r="U1038" s="276"/>
      <c r="V1038" s="276"/>
      <c r="W1038" s="276"/>
      <c r="X1038" s="277"/>
      <c r="Y1038" s="278"/>
      <c r="AA1038" s="8" t="str">
        <f>IF($L1038="","",VLOOKUP($L1038,BaseEqptCdF!$C$5:$E$161,2,FALSE))</f>
        <v/>
      </c>
      <c r="AB1038" s="8" t="str">
        <f>IF($L1038="","",VLOOKUP($L1038,BaseEqptCdF!$C$5:$E$161,3,FALSE))</f>
        <v/>
      </c>
      <c r="AC1038" s="7" t="str">
        <f>IF($L1038="","",VLOOKUP($L1038,BaseEqptCdF!$C$5:$I$161,6,FALSE))</f>
        <v/>
      </c>
      <c r="AD1038" s="7" t="str">
        <f>IF($L1038="","",VLOOKUP($L1038,BaseEqptCdF!$C$5:$I$161,7,FALSE))</f>
        <v/>
      </c>
      <c r="AE1038" s="3" t="str">
        <f>IF($L1038="","",VLOOKUP($L1038,BaseEqptCdF!$C$5:$R$161,16,FALSE)*$AC$3)</f>
        <v/>
      </c>
      <c r="AF1038" s="3" t="str">
        <f>IF($L1038="","",IF(LEFT($AB1038,2)="SD",0,IF(LEFT($AB1038,2)="SB",1*52,IF($N1038=Prog!$P$17,VLOOKUP($L1038,BaseEqptCdF!$C$5:$P$161,14,FALSE)*1*300,VLOOKUP($L1038,BaseEqptCdF!$C$5:$P$161,12,FALSE)*0.2*300))))</f>
        <v/>
      </c>
      <c r="AG1038" s="6" t="str">
        <f t="shared" si="128"/>
        <v/>
      </c>
      <c r="AH1038" s="6">
        <f>IF($U1038=Prog!$S$18,YEAR($X1038),"")</f>
        <v>1900</v>
      </c>
      <c r="AI1038" s="5" t="str">
        <f>IF(OR($AG1038="",$U1038=Prog!$S$18),"",IF(OR($U1038=Prog!$S$17,$U1038=Prog!$S$16),YEAR($X1038),IF($AG1038="ND","ND",$AI$8+$O1038)))</f>
        <v/>
      </c>
      <c r="AJ1038" s="3" t="str">
        <f t="shared" si="123"/>
        <v/>
      </c>
      <c r="AK1038" s="3" t="str">
        <f t="shared" si="138"/>
        <v/>
      </c>
      <c r="AL1038" s="3" t="str">
        <f t="shared" si="138"/>
        <v/>
      </c>
      <c r="AM1038" s="3" t="str">
        <f t="shared" si="138"/>
        <v/>
      </c>
      <c r="AN1038" s="3" t="str">
        <f t="shared" si="138"/>
        <v/>
      </c>
      <c r="AO1038" s="2">
        <f t="shared" si="133"/>
        <v>0</v>
      </c>
      <c r="AP1038" s="4"/>
      <c r="AQ1038" s="3">
        <f>IF(AJ1038=1,VLOOKUP($AP1038,BaseEqptCdF!$C$5:$R$161,16,FALSE),0)</f>
        <v>0</v>
      </c>
      <c r="AR1038" s="3">
        <f>IF(AK1038=1,VLOOKUP($AP1038,BaseEqptCdF!$C$5:$R$161,16,FALSE),0)</f>
        <v>0</v>
      </c>
      <c r="AS1038" s="3">
        <f>IF(AL1038=1,VLOOKUP($AP1038,BaseEqptCdF!$C$5:$R$161,16,FALSE),0)</f>
        <v>0</v>
      </c>
      <c r="AT1038" s="3">
        <f>IF(AM1038=1,VLOOKUP($AP1038,BaseEqptCdF!$C$5:$R$161,16,FALSE),0)</f>
        <v>0</v>
      </c>
      <c r="AU1038" s="3">
        <f>IF(AN1038=1,VLOOKUP($AP1038,BaseEqptCdF!$C$5:$R$161,16,FALSE),0)</f>
        <v>0</v>
      </c>
      <c r="AV1038" s="2">
        <f t="shared" si="134"/>
        <v>0</v>
      </c>
      <c r="AW1038" s="3" t="str">
        <f>IF($L1038="","",IF(SUM($AJ1038:AJ1038)=0,$AE1038,VLOOKUP($AP1038,BaseEqptCdF!$C$5:$R$161,16,FALSE)*$AC$3))</f>
        <v/>
      </c>
      <c r="AX1038" s="3" t="str">
        <f>IF($L1038="","",IF(SUM($AJ1038:AK1038)=0,$AE1038,VLOOKUP($AP1038,BaseEqptCdF!$C$5:$R$161,16,FALSE)*$AC$3))</f>
        <v/>
      </c>
      <c r="AY1038" s="3" t="str">
        <f>IF($L1038="","",IF(SUM($AJ1038:AL1038)=0,$AE1038,VLOOKUP($AP1038,BaseEqptCdF!$C$5:$R$161,16,FALSE)*$AC$3))</f>
        <v/>
      </c>
      <c r="AZ1038" s="3" t="str">
        <f>IF($L1038="","",IF(SUM($AJ1038:AM1038)=0,$AE1038,VLOOKUP($AP1038,BaseEqptCdF!$C$5:$R$161,16,FALSE)*$AC$3))</f>
        <v/>
      </c>
      <c r="BA1038" s="3" t="str">
        <f>IF($L1038="","",IF(SUM($AJ1038:AN1038)=0,$AE1038,VLOOKUP($AP1038,BaseEqptCdF!$C$5:$R$161,16,FALSE)*$AC$3))</f>
        <v/>
      </c>
      <c r="BB1038" s="2">
        <f t="shared" si="135"/>
        <v>0</v>
      </c>
      <c r="BC1038" s="3" t="str">
        <f>IF($L1038="","",IF(SUM($AJ1038:AJ1038)=0,$AF1038,IF(LEFT(VLOOKUP($AP1038,BaseEqptCdF!$C$5:$E$161,3,FALSE),2)="SD",0,IF(LEFT(VLOOKUP($AP1038,BaseEqptCdF!$C$5:$E$161,3,FALSE),2)="SB",1*52,VLOOKUP($AP1038,BaseEqptCdF!$C$5:$S$161,12,FALSE)*0.2*300))))</f>
        <v/>
      </c>
      <c r="BD1038" s="3" t="str">
        <f>IF($L1038="","",IF(SUM($AJ1038:AK1038)=0,$AF1038,IF(LEFT(VLOOKUP($AP1038,BaseEqptCdF!$C$5:$E$161,3,FALSE),2)="SD",0,IF(LEFT(VLOOKUP($AP1038,BaseEqptCdF!$C$5:$E$161,3,FALSE),2)="SB",1*52,VLOOKUP($AP1038,BaseEqptCdF!$C$5:$S$161,12,FALSE)*0.2*300))))</f>
        <v/>
      </c>
      <c r="BE1038" s="3" t="str">
        <f>IF($L1038="","",IF(SUM($AJ1038:AL1038)=0,$AF1038,IF(LEFT(VLOOKUP($AP1038,BaseEqptCdF!$C$5:$E$161,3,FALSE),2)="SD",0,IF(LEFT(VLOOKUP($AP1038,BaseEqptCdF!$C$5:$E$161,3,FALSE),2)="SB",1*52,VLOOKUP($AP1038,BaseEqptCdF!$C$5:$S$161,12,FALSE)*0.2*300))))</f>
        <v/>
      </c>
      <c r="BF1038" s="3" t="str">
        <f>IF($L1038="","",IF(SUM($AJ1038:AM1038)=0,$AF1038,IF(LEFT(VLOOKUP($AP1038,BaseEqptCdF!$C$5:$E$161,3,FALSE),2)="SD",0,IF(LEFT(VLOOKUP($AP1038,BaseEqptCdF!$C$5:$E$161,3,FALSE),2)="SB",1*52,VLOOKUP($AP1038,BaseEqptCdF!$C$5:$S$161,12,FALSE)*0.2*300))))</f>
        <v/>
      </c>
      <c r="BG1038" s="3" t="str">
        <f>IF($L1038="","",IF(SUM($AJ1038:AN1038)=0,$AF1038,IF(LEFT(VLOOKUP($AP1038,BaseEqptCdF!$C$5:$E$161,3,FALSE),2)="SD",0,IF(LEFT(VLOOKUP($AP1038,BaseEqptCdF!$C$5:$E$161,3,FALSE),2)="SB",1*52,VLOOKUP($AP1038,BaseEqptCdF!$C$5:$S$161,12,FALSE)*0.2*300))))</f>
        <v/>
      </c>
      <c r="BH1038" s="2">
        <f t="shared" si="136"/>
        <v>0</v>
      </c>
    </row>
    <row r="1039" spans="1:60" x14ac:dyDescent="0.25">
      <c r="A1039" s="296" t="str">
        <f t="array" ref="A1039">IF($C1039="","",INDEX(Prog!$B$8:$D$300,MATCH($C1039,nivo1,0),1))</f>
        <v/>
      </c>
      <c r="B1039" s="296" t="str">
        <f t="array" ref="B1039">IF($C1039="","",INDEX(Prog!$B$8:$D$300,MATCH($C1039,nivo1,0),2))</f>
        <v/>
      </c>
      <c r="C1039" s="273"/>
      <c r="D1039" s="267"/>
      <c r="E1039" s="273"/>
      <c r="F1039" s="273"/>
      <c r="G1039" s="273"/>
      <c r="H1039" s="273"/>
      <c r="I1039" s="273"/>
      <c r="J1039" s="273"/>
      <c r="K1039" s="274"/>
      <c r="L1039" s="273"/>
      <c r="M1039" s="273"/>
      <c r="N1039" s="273"/>
      <c r="O1039" s="275"/>
      <c r="P1039" s="273"/>
      <c r="Q1039" s="273"/>
      <c r="R1039" s="273"/>
      <c r="S1039" s="273"/>
      <c r="T1039" s="276"/>
      <c r="U1039" s="276"/>
      <c r="V1039" s="276"/>
      <c r="W1039" s="276"/>
      <c r="X1039" s="277"/>
      <c r="Y1039" s="278"/>
      <c r="AA1039" s="8" t="str">
        <f>IF($L1039="","",VLOOKUP($L1039,BaseEqptCdF!$C$5:$E$161,2,FALSE))</f>
        <v/>
      </c>
      <c r="AB1039" s="8" t="str">
        <f>IF($L1039="","",VLOOKUP($L1039,BaseEqptCdF!$C$5:$E$161,3,FALSE))</f>
        <v/>
      </c>
      <c r="AC1039" s="7" t="str">
        <f>IF($L1039="","",VLOOKUP($L1039,BaseEqptCdF!$C$5:$I$161,6,FALSE))</f>
        <v/>
      </c>
      <c r="AD1039" s="7" t="str">
        <f>IF($L1039="","",VLOOKUP($L1039,BaseEqptCdF!$C$5:$I$161,7,FALSE))</f>
        <v/>
      </c>
      <c r="AE1039" s="3" t="str">
        <f>IF($L1039="","",VLOOKUP($L1039,BaseEqptCdF!$C$5:$R$161,16,FALSE)*$AC$3)</f>
        <v/>
      </c>
      <c r="AF1039" s="3" t="str">
        <f>IF($L1039="","",IF(LEFT($AB1039,2)="SD",0,IF(LEFT($AB1039,2)="SB",1*52,IF($N1039=Prog!$P$17,VLOOKUP($L1039,BaseEqptCdF!$C$5:$P$161,14,FALSE)*1*300,VLOOKUP($L1039,BaseEqptCdF!$C$5:$P$161,12,FALSE)*0.2*300))))</f>
        <v/>
      </c>
      <c r="AG1039" s="6" t="str">
        <f t="shared" si="128"/>
        <v/>
      </c>
      <c r="AH1039" s="6">
        <f>IF($U1039=Prog!$S$18,YEAR($X1039),"")</f>
        <v>1900</v>
      </c>
      <c r="AI1039" s="5" t="str">
        <f>IF(OR($AG1039="",$U1039=Prog!$S$18),"",IF(OR($U1039=Prog!$S$17,$U1039=Prog!$S$16),YEAR($X1039),IF($AG1039="ND","ND",$AI$8+$O1039)))</f>
        <v/>
      </c>
      <c r="AJ1039" s="3" t="str">
        <f t="shared" si="123"/>
        <v/>
      </c>
      <c r="AK1039" s="3" t="str">
        <f t="shared" si="138"/>
        <v/>
      </c>
      <c r="AL1039" s="3" t="str">
        <f t="shared" si="138"/>
        <v/>
      </c>
      <c r="AM1039" s="3" t="str">
        <f t="shared" si="138"/>
        <v/>
      </c>
      <c r="AN1039" s="3" t="str">
        <f t="shared" si="138"/>
        <v/>
      </c>
      <c r="AO1039" s="2">
        <f t="shared" si="133"/>
        <v>0</v>
      </c>
      <c r="AP1039" s="4"/>
      <c r="AQ1039" s="3">
        <f>IF(AJ1039=1,VLOOKUP($AP1039,BaseEqptCdF!$C$5:$R$161,16,FALSE),0)</f>
        <v>0</v>
      </c>
      <c r="AR1039" s="3">
        <f>IF(AK1039=1,VLOOKUP($AP1039,BaseEqptCdF!$C$5:$R$161,16,FALSE),0)</f>
        <v>0</v>
      </c>
      <c r="AS1039" s="3">
        <f>IF(AL1039=1,VLOOKUP($AP1039,BaseEqptCdF!$C$5:$R$161,16,FALSE),0)</f>
        <v>0</v>
      </c>
      <c r="AT1039" s="3">
        <f>IF(AM1039=1,VLOOKUP($AP1039,BaseEqptCdF!$C$5:$R$161,16,FALSE),0)</f>
        <v>0</v>
      </c>
      <c r="AU1039" s="3">
        <f>IF(AN1039=1,VLOOKUP($AP1039,BaseEqptCdF!$C$5:$R$161,16,FALSE),0)</f>
        <v>0</v>
      </c>
      <c r="AV1039" s="2">
        <f t="shared" si="134"/>
        <v>0</v>
      </c>
      <c r="AW1039" s="3" t="str">
        <f>IF($L1039="","",IF(SUM($AJ1039:AJ1039)=0,$AE1039,VLOOKUP($AP1039,BaseEqptCdF!$C$5:$R$161,16,FALSE)*$AC$3))</f>
        <v/>
      </c>
      <c r="AX1039" s="3" t="str">
        <f>IF($L1039="","",IF(SUM($AJ1039:AK1039)=0,$AE1039,VLOOKUP($AP1039,BaseEqptCdF!$C$5:$R$161,16,FALSE)*$AC$3))</f>
        <v/>
      </c>
      <c r="AY1039" s="3" t="str">
        <f>IF($L1039="","",IF(SUM($AJ1039:AL1039)=0,$AE1039,VLOOKUP($AP1039,BaseEqptCdF!$C$5:$R$161,16,FALSE)*$AC$3))</f>
        <v/>
      </c>
      <c r="AZ1039" s="3" t="str">
        <f>IF($L1039="","",IF(SUM($AJ1039:AM1039)=0,$AE1039,VLOOKUP($AP1039,BaseEqptCdF!$C$5:$R$161,16,FALSE)*$AC$3))</f>
        <v/>
      </c>
      <c r="BA1039" s="3" t="str">
        <f>IF($L1039="","",IF(SUM($AJ1039:AN1039)=0,$AE1039,VLOOKUP($AP1039,BaseEqptCdF!$C$5:$R$161,16,FALSE)*$AC$3))</f>
        <v/>
      </c>
      <c r="BB1039" s="2">
        <f t="shared" si="135"/>
        <v>0</v>
      </c>
      <c r="BC1039" s="3" t="str">
        <f>IF($L1039="","",IF(SUM($AJ1039:AJ1039)=0,$AF1039,IF(LEFT(VLOOKUP($AP1039,BaseEqptCdF!$C$5:$E$161,3,FALSE),2)="SD",0,IF(LEFT(VLOOKUP($AP1039,BaseEqptCdF!$C$5:$E$161,3,FALSE),2)="SB",1*52,VLOOKUP($AP1039,BaseEqptCdF!$C$5:$S$161,12,FALSE)*0.2*300))))</f>
        <v/>
      </c>
      <c r="BD1039" s="3" t="str">
        <f>IF($L1039="","",IF(SUM($AJ1039:AK1039)=0,$AF1039,IF(LEFT(VLOOKUP($AP1039,BaseEqptCdF!$C$5:$E$161,3,FALSE),2)="SD",0,IF(LEFT(VLOOKUP($AP1039,BaseEqptCdF!$C$5:$E$161,3,FALSE),2)="SB",1*52,VLOOKUP($AP1039,BaseEqptCdF!$C$5:$S$161,12,FALSE)*0.2*300))))</f>
        <v/>
      </c>
      <c r="BE1039" s="3" t="str">
        <f>IF($L1039="","",IF(SUM($AJ1039:AL1039)=0,$AF1039,IF(LEFT(VLOOKUP($AP1039,BaseEqptCdF!$C$5:$E$161,3,FALSE),2)="SD",0,IF(LEFT(VLOOKUP($AP1039,BaseEqptCdF!$C$5:$E$161,3,FALSE),2)="SB",1*52,VLOOKUP($AP1039,BaseEqptCdF!$C$5:$S$161,12,FALSE)*0.2*300))))</f>
        <v/>
      </c>
      <c r="BF1039" s="3" t="str">
        <f>IF($L1039="","",IF(SUM($AJ1039:AM1039)=0,$AF1039,IF(LEFT(VLOOKUP($AP1039,BaseEqptCdF!$C$5:$E$161,3,FALSE),2)="SD",0,IF(LEFT(VLOOKUP($AP1039,BaseEqptCdF!$C$5:$E$161,3,FALSE),2)="SB",1*52,VLOOKUP($AP1039,BaseEqptCdF!$C$5:$S$161,12,FALSE)*0.2*300))))</f>
        <v/>
      </c>
      <c r="BG1039" s="3" t="str">
        <f>IF($L1039="","",IF(SUM($AJ1039:AN1039)=0,$AF1039,IF(LEFT(VLOOKUP($AP1039,BaseEqptCdF!$C$5:$E$161,3,FALSE),2)="SD",0,IF(LEFT(VLOOKUP($AP1039,BaseEqptCdF!$C$5:$E$161,3,FALSE),2)="SB",1*52,VLOOKUP($AP1039,BaseEqptCdF!$C$5:$S$161,12,FALSE)*0.2*300))))</f>
        <v/>
      </c>
      <c r="BH1039" s="2">
        <f t="shared" si="136"/>
        <v>0</v>
      </c>
    </row>
    <row r="1040" spans="1:60" x14ac:dyDescent="0.25">
      <c r="A1040" s="296" t="str">
        <f t="array" ref="A1040">IF($C1040="","",INDEX(Prog!$B$8:$D$300,MATCH($C1040,nivo1,0),1))</f>
        <v/>
      </c>
      <c r="B1040" s="296" t="str">
        <f t="array" ref="B1040">IF($C1040="","",INDEX(Prog!$B$8:$D$300,MATCH($C1040,nivo1,0),2))</f>
        <v/>
      </c>
      <c r="C1040" s="273"/>
      <c r="D1040" s="267"/>
      <c r="E1040" s="273"/>
      <c r="F1040" s="273"/>
      <c r="G1040" s="273"/>
      <c r="H1040" s="273"/>
      <c r="I1040" s="273"/>
      <c r="J1040" s="273"/>
      <c r="K1040" s="274"/>
      <c r="L1040" s="273"/>
      <c r="M1040" s="273"/>
      <c r="N1040" s="273"/>
      <c r="O1040" s="275"/>
      <c r="P1040" s="273"/>
      <c r="Q1040" s="273"/>
      <c r="R1040" s="273"/>
      <c r="S1040" s="273"/>
      <c r="T1040" s="276"/>
      <c r="U1040" s="276"/>
      <c r="V1040" s="276"/>
      <c r="W1040" s="276"/>
      <c r="X1040" s="277"/>
      <c r="Y1040" s="278"/>
      <c r="AA1040" s="8" t="str">
        <f>IF($L1040="","",VLOOKUP($L1040,BaseEqptCdF!$C$5:$E$161,2,FALSE))</f>
        <v/>
      </c>
      <c r="AB1040" s="8" t="str">
        <f>IF($L1040="","",VLOOKUP($L1040,BaseEqptCdF!$C$5:$E$161,3,FALSE))</f>
        <v/>
      </c>
      <c r="AC1040" s="7" t="str">
        <f>IF($L1040="","",VLOOKUP($L1040,BaseEqptCdF!$C$5:$I$161,6,FALSE))</f>
        <v/>
      </c>
      <c r="AD1040" s="7" t="str">
        <f>IF($L1040="","",VLOOKUP($L1040,BaseEqptCdF!$C$5:$I$161,7,FALSE))</f>
        <v/>
      </c>
      <c r="AE1040" s="3" t="str">
        <f>IF($L1040="","",VLOOKUP($L1040,BaseEqptCdF!$C$5:$R$161,16,FALSE)*$AC$3)</f>
        <v/>
      </c>
      <c r="AF1040" s="3" t="str">
        <f>IF($L1040="","",IF(LEFT($AB1040,2)="SD",0,IF(LEFT($AB1040,2)="SB",1*52,IF($N1040=Prog!$P$17,VLOOKUP($L1040,BaseEqptCdF!$C$5:$P$161,14,FALSE)*1*300,VLOOKUP($L1040,BaseEqptCdF!$C$5:$P$161,12,FALSE)*0.2*300))))</f>
        <v/>
      </c>
      <c r="AG1040" s="6" t="str">
        <f t="shared" si="128"/>
        <v/>
      </c>
      <c r="AH1040" s="6">
        <f>IF($U1040=Prog!$S$18,YEAR($X1040),"")</f>
        <v>1900</v>
      </c>
      <c r="AI1040" s="5" t="str">
        <f>IF(OR($AG1040="",$U1040=Prog!$S$18),"",IF(OR($U1040=Prog!$S$17,$U1040=Prog!$S$16),YEAR($X1040),IF($AG1040="ND","ND",$AI$8+$O1040)))</f>
        <v/>
      </c>
      <c r="AJ1040" s="3" t="str">
        <f t="shared" si="123"/>
        <v/>
      </c>
      <c r="AK1040" s="3" t="str">
        <f t="shared" si="138"/>
        <v/>
      </c>
      <c r="AL1040" s="3" t="str">
        <f t="shared" si="138"/>
        <v/>
      </c>
      <c r="AM1040" s="3" t="str">
        <f t="shared" si="138"/>
        <v/>
      </c>
      <c r="AN1040" s="3" t="str">
        <f t="shared" si="138"/>
        <v/>
      </c>
      <c r="AO1040" s="2">
        <f t="shared" si="133"/>
        <v>0</v>
      </c>
      <c r="AP1040" s="4"/>
      <c r="AQ1040" s="3">
        <f>IF(AJ1040=1,VLOOKUP($AP1040,BaseEqptCdF!$C$5:$R$161,16,FALSE),0)</f>
        <v>0</v>
      </c>
      <c r="AR1040" s="3">
        <f>IF(AK1040=1,VLOOKUP($AP1040,BaseEqptCdF!$C$5:$R$161,16,FALSE),0)</f>
        <v>0</v>
      </c>
      <c r="AS1040" s="3">
        <f>IF(AL1040=1,VLOOKUP($AP1040,BaseEqptCdF!$C$5:$R$161,16,FALSE),0)</f>
        <v>0</v>
      </c>
      <c r="AT1040" s="3">
        <f>IF(AM1040=1,VLOOKUP($AP1040,BaseEqptCdF!$C$5:$R$161,16,FALSE),0)</f>
        <v>0</v>
      </c>
      <c r="AU1040" s="3">
        <f>IF(AN1040=1,VLOOKUP($AP1040,BaseEqptCdF!$C$5:$R$161,16,FALSE),0)</f>
        <v>0</v>
      </c>
      <c r="AV1040" s="2">
        <f t="shared" si="134"/>
        <v>0</v>
      </c>
      <c r="AW1040" s="3" t="str">
        <f>IF($L1040="","",IF(SUM($AJ1040:AJ1040)=0,$AE1040,VLOOKUP($AP1040,BaseEqptCdF!$C$5:$R$161,16,FALSE)*$AC$3))</f>
        <v/>
      </c>
      <c r="AX1040" s="3" t="str">
        <f>IF($L1040="","",IF(SUM($AJ1040:AK1040)=0,$AE1040,VLOOKUP($AP1040,BaseEqptCdF!$C$5:$R$161,16,FALSE)*$AC$3))</f>
        <v/>
      </c>
      <c r="AY1040" s="3" t="str">
        <f>IF($L1040="","",IF(SUM($AJ1040:AL1040)=0,$AE1040,VLOOKUP($AP1040,BaseEqptCdF!$C$5:$R$161,16,FALSE)*$AC$3))</f>
        <v/>
      </c>
      <c r="AZ1040" s="3" t="str">
        <f>IF($L1040="","",IF(SUM($AJ1040:AM1040)=0,$AE1040,VLOOKUP($AP1040,BaseEqptCdF!$C$5:$R$161,16,FALSE)*$AC$3))</f>
        <v/>
      </c>
      <c r="BA1040" s="3" t="str">
        <f>IF($L1040="","",IF(SUM($AJ1040:AN1040)=0,$AE1040,VLOOKUP($AP1040,BaseEqptCdF!$C$5:$R$161,16,FALSE)*$AC$3))</f>
        <v/>
      </c>
      <c r="BB1040" s="2">
        <f t="shared" si="135"/>
        <v>0</v>
      </c>
      <c r="BC1040" s="3" t="str">
        <f>IF($L1040="","",IF(SUM($AJ1040:AJ1040)=0,$AF1040,IF(LEFT(VLOOKUP($AP1040,BaseEqptCdF!$C$5:$E$161,3,FALSE),2)="SD",0,IF(LEFT(VLOOKUP($AP1040,BaseEqptCdF!$C$5:$E$161,3,FALSE),2)="SB",1*52,VLOOKUP($AP1040,BaseEqptCdF!$C$5:$S$161,12,FALSE)*0.2*300))))</f>
        <v/>
      </c>
      <c r="BD1040" s="3" t="str">
        <f>IF($L1040="","",IF(SUM($AJ1040:AK1040)=0,$AF1040,IF(LEFT(VLOOKUP($AP1040,BaseEqptCdF!$C$5:$E$161,3,FALSE),2)="SD",0,IF(LEFT(VLOOKUP($AP1040,BaseEqptCdF!$C$5:$E$161,3,FALSE),2)="SB",1*52,VLOOKUP($AP1040,BaseEqptCdF!$C$5:$S$161,12,FALSE)*0.2*300))))</f>
        <v/>
      </c>
      <c r="BE1040" s="3" t="str">
        <f>IF($L1040="","",IF(SUM($AJ1040:AL1040)=0,$AF1040,IF(LEFT(VLOOKUP($AP1040,BaseEqptCdF!$C$5:$E$161,3,FALSE),2)="SD",0,IF(LEFT(VLOOKUP($AP1040,BaseEqptCdF!$C$5:$E$161,3,FALSE),2)="SB",1*52,VLOOKUP($AP1040,BaseEqptCdF!$C$5:$S$161,12,FALSE)*0.2*300))))</f>
        <v/>
      </c>
      <c r="BF1040" s="3" t="str">
        <f>IF($L1040="","",IF(SUM($AJ1040:AM1040)=0,$AF1040,IF(LEFT(VLOOKUP($AP1040,BaseEqptCdF!$C$5:$E$161,3,FALSE),2)="SD",0,IF(LEFT(VLOOKUP($AP1040,BaseEqptCdF!$C$5:$E$161,3,FALSE),2)="SB",1*52,VLOOKUP($AP1040,BaseEqptCdF!$C$5:$S$161,12,FALSE)*0.2*300))))</f>
        <v/>
      </c>
      <c r="BG1040" s="3" t="str">
        <f>IF($L1040="","",IF(SUM($AJ1040:AN1040)=0,$AF1040,IF(LEFT(VLOOKUP($AP1040,BaseEqptCdF!$C$5:$E$161,3,FALSE),2)="SD",0,IF(LEFT(VLOOKUP($AP1040,BaseEqptCdF!$C$5:$E$161,3,FALSE),2)="SB",1*52,VLOOKUP($AP1040,BaseEqptCdF!$C$5:$S$161,12,FALSE)*0.2*300))))</f>
        <v/>
      </c>
      <c r="BH1040" s="2">
        <f t="shared" si="136"/>
        <v>0</v>
      </c>
    </row>
    <row r="1041" spans="1:60" x14ac:dyDescent="0.25">
      <c r="A1041" s="296" t="str">
        <f t="array" ref="A1041">IF($C1041="","",INDEX(Prog!$B$8:$D$300,MATCH($C1041,nivo1,0),1))</f>
        <v/>
      </c>
      <c r="B1041" s="296" t="str">
        <f t="array" ref="B1041">IF($C1041="","",INDEX(Prog!$B$8:$D$300,MATCH($C1041,nivo1,0),2))</f>
        <v/>
      </c>
      <c r="C1041" s="273"/>
      <c r="D1041" s="267"/>
      <c r="E1041" s="273"/>
      <c r="F1041" s="273"/>
      <c r="G1041" s="273"/>
      <c r="H1041" s="273"/>
      <c r="I1041" s="273"/>
      <c r="J1041" s="273"/>
      <c r="K1041" s="274"/>
      <c r="L1041" s="273"/>
      <c r="M1041" s="273"/>
      <c r="N1041" s="273"/>
      <c r="O1041" s="275"/>
      <c r="P1041" s="273"/>
      <c r="Q1041" s="273"/>
      <c r="R1041" s="273"/>
      <c r="S1041" s="273"/>
      <c r="T1041" s="276"/>
      <c r="U1041" s="276"/>
      <c r="V1041" s="276"/>
      <c r="W1041" s="276"/>
      <c r="X1041" s="277"/>
      <c r="Y1041" s="278"/>
      <c r="AA1041" s="8" t="str">
        <f>IF($L1041="","",VLOOKUP($L1041,BaseEqptCdF!$C$5:$E$161,2,FALSE))</f>
        <v/>
      </c>
      <c r="AB1041" s="8" t="str">
        <f>IF($L1041="","",VLOOKUP($L1041,BaseEqptCdF!$C$5:$E$161,3,FALSE))</f>
        <v/>
      </c>
      <c r="AC1041" s="7" t="str">
        <f>IF($L1041="","",VLOOKUP($L1041,BaseEqptCdF!$C$5:$I$161,6,FALSE))</f>
        <v/>
      </c>
      <c r="AD1041" s="7" t="str">
        <f>IF($L1041="","",VLOOKUP($L1041,BaseEqptCdF!$C$5:$I$161,7,FALSE))</f>
        <v/>
      </c>
      <c r="AE1041" s="3" t="str">
        <f>IF($L1041="","",VLOOKUP($L1041,BaseEqptCdF!$C$5:$R$161,16,FALSE)*$AC$3)</f>
        <v/>
      </c>
      <c r="AF1041" s="3" t="str">
        <f>IF($L1041="","",IF(LEFT($AB1041,2)="SD",0,IF(LEFT($AB1041,2)="SB",1*52,IF($N1041=Prog!$P$17,VLOOKUP($L1041,BaseEqptCdF!$C$5:$P$161,14,FALSE)*1*300,VLOOKUP($L1041,BaseEqptCdF!$C$5:$P$161,12,FALSE)*0.2*300))))</f>
        <v/>
      </c>
      <c r="AG1041" s="6" t="str">
        <f t="shared" si="128"/>
        <v/>
      </c>
      <c r="AH1041" s="6">
        <f>IF($U1041=Prog!$S$18,YEAR($X1041),"")</f>
        <v>1900</v>
      </c>
      <c r="AI1041" s="5" t="str">
        <f>IF(OR($AG1041="",$U1041=Prog!$S$18),"",IF(OR($U1041=Prog!$S$17,$U1041=Prog!$S$16),YEAR($X1041),IF($AG1041="ND","ND",$AI$8+$O1041)))</f>
        <v/>
      </c>
      <c r="AJ1041" s="3" t="str">
        <f t="shared" si="123"/>
        <v/>
      </c>
      <c r="AK1041" s="3" t="str">
        <f t="shared" si="138"/>
        <v/>
      </c>
      <c r="AL1041" s="3" t="str">
        <f t="shared" si="138"/>
        <v/>
      </c>
      <c r="AM1041" s="3" t="str">
        <f t="shared" si="138"/>
        <v/>
      </c>
      <c r="AN1041" s="3" t="str">
        <f t="shared" si="138"/>
        <v/>
      </c>
      <c r="AO1041" s="2">
        <f t="shared" si="133"/>
        <v>0</v>
      </c>
      <c r="AP1041" s="4"/>
      <c r="AQ1041" s="3">
        <f>IF(AJ1041=1,VLOOKUP($AP1041,BaseEqptCdF!$C$5:$R$161,16,FALSE),0)</f>
        <v>0</v>
      </c>
      <c r="AR1041" s="3">
        <f>IF(AK1041=1,VLOOKUP($AP1041,BaseEqptCdF!$C$5:$R$161,16,FALSE),0)</f>
        <v>0</v>
      </c>
      <c r="AS1041" s="3">
        <f>IF(AL1041=1,VLOOKUP($AP1041,BaseEqptCdF!$C$5:$R$161,16,FALSE),0)</f>
        <v>0</v>
      </c>
      <c r="AT1041" s="3">
        <f>IF(AM1041=1,VLOOKUP($AP1041,BaseEqptCdF!$C$5:$R$161,16,FALSE),0)</f>
        <v>0</v>
      </c>
      <c r="AU1041" s="3">
        <f>IF(AN1041=1,VLOOKUP($AP1041,BaseEqptCdF!$C$5:$R$161,16,FALSE),0)</f>
        <v>0</v>
      </c>
      <c r="AV1041" s="2">
        <f t="shared" si="134"/>
        <v>0</v>
      </c>
      <c r="AW1041" s="3" t="str">
        <f>IF($L1041="","",IF(SUM($AJ1041:AJ1041)=0,$AE1041,VLOOKUP($AP1041,BaseEqptCdF!$C$5:$R$161,16,FALSE)*$AC$3))</f>
        <v/>
      </c>
      <c r="AX1041" s="3" t="str">
        <f>IF($L1041="","",IF(SUM($AJ1041:AK1041)=0,$AE1041,VLOOKUP($AP1041,BaseEqptCdF!$C$5:$R$161,16,FALSE)*$AC$3))</f>
        <v/>
      </c>
      <c r="AY1041" s="3" t="str">
        <f>IF($L1041="","",IF(SUM($AJ1041:AL1041)=0,$AE1041,VLOOKUP($AP1041,BaseEqptCdF!$C$5:$R$161,16,FALSE)*$AC$3))</f>
        <v/>
      </c>
      <c r="AZ1041" s="3" t="str">
        <f>IF($L1041="","",IF(SUM($AJ1041:AM1041)=0,$AE1041,VLOOKUP($AP1041,BaseEqptCdF!$C$5:$R$161,16,FALSE)*$AC$3))</f>
        <v/>
      </c>
      <c r="BA1041" s="3" t="str">
        <f>IF($L1041="","",IF(SUM($AJ1041:AN1041)=0,$AE1041,VLOOKUP($AP1041,BaseEqptCdF!$C$5:$R$161,16,FALSE)*$AC$3))</f>
        <v/>
      </c>
      <c r="BB1041" s="2">
        <f t="shared" si="135"/>
        <v>0</v>
      </c>
      <c r="BC1041" s="3" t="str">
        <f>IF($L1041="","",IF(SUM($AJ1041:AJ1041)=0,$AF1041,IF(LEFT(VLOOKUP($AP1041,BaseEqptCdF!$C$5:$E$161,3,FALSE),2)="SD",0,IF(LEFT(VLOOKUP($AP1041,BaseEqptCdF!$C$5:$E$161,3,FALSE),2)="SB",1*52,VLOOKUP($AP1041,BaseEqptCdF!$C$5:$S$161,12,FALSE)*0.2*300))))</f>
        <v/>
      </c>
      <c r="BD1041" s="3" t="str">
        <f>IF($L1041="","",IF(SUM($AJ1041:AK1041)=0,$AF1041,IF(LEFT(VLOOKUP($AP1041,BaseEqptCdF!$C$5:$E$161,3,FALSE),2)="SD",0,IF(LEFT(VLOOKUP($AP1041,BaseEqptCdF!$C$5:$E$161,3,FALSE),2)="SB",1*52,VLOOKUP($AP1041,BaseEqptCdF!$C$5:$S$161,12,FALSE)*0.2*300))))</f>
        <v/>
      </c>
      <c r="BE1041" s="3" t="str">
        <f>IF($L1041="","",IF(SUM($AJ1041:AL1041)=0,$AF1041,IF(LEFT(VLOOKUP($AP1041,BaseEqptCdF!$C$5:$E$161,3,FALSE),2)="SD",0,IF(LEFT(VLOOKUP($AP1041,BaseEqptCdF!$C$5:$E$161,3,FALSE),2)="SB",1*52,VLOOKUP($AP1041,BaseEqptCdF!$C$5:$S$161,12,FALSE)*0.2*300))))</f>
        <v/>
      </c>
      <c r="BF1041" s="3" t="str">
        <f>IF($L1041="","",IF(SUM($AJ1041:AM1041)=0,$AF1041,IF(LEFT(VLOOKUP($AP1041,BaseEqptCdF!$C$5:$E$161,3,FALSE),2)="SD",0,IF(LEFT(VLOOKUP($AP1041,BaseEqptCdF!$C$5:$E$161,3,FALSE),2)="SB",1*52,VLOOKUP($AP1041,BaseEqptCdF!$C$5:$S$161,12,FALSE)*0.2*300))))</f>
        <v/>
      </c>
      <c r="BG1041" s="3" t="str">
        <f>IF($L1041="","",IF(SUM($AJ1041:AN1041)=0,$AF1041,IF(LEFT(VLOOKUP($AP1041,BaseEqptCdF!$C$5:$E$161,3,FALSE),2)="SD",0,IF(LEFT(VLOOKUP($AP1041,BaseEqptCdF!$C$5:$E$161,3,FALSE),2)="SB",1*52,VLOOKUP($AP1041,BaseEqptCdF!$C$5:$S$161,12,FALSE)*0.2*300))))</f>
        <v/>
      </c>
      <c r="BH1041" s="2">
        <f t="shared" si="136"/>
        <v>0</v>
      </c>
    </row>
    <row r="1042" spans="1:60" x14ac:dyDescent="0.25">
      <c r="A1042" s="296" t="str">
        <f t="array" ref="A1042">IF($C1042="","",INDEX(Prog!$B$8:$D$300,MATCH($C1042,nivo1,0),1))</f>
        <v/>
      </c>
      <c r="B1042" s="296" t="str">
        <f t="array" ref="B1042">IF($C1042="","",INDEX(Prog!$B$8:$D$300,MATCH($C1042,nivo1,0),2))</f>
        <v/>
      </c>
      <c r="C1042" s="273"/>
      <c r="D1042" s="267"/>
      <c r="E1042" s="273"/>
      <c r="F1042" s="273"/>
      <c r="G1042" s="273"/>
      <c r="H1042" s="273"/>
      <c r="I1042" s="273"/>
      <c r="J1042" s="273"/>
      <c r="K1042" s="274"/>
      <c r="L1042" s="273"/>
      <c r="M1042" s="273"/>
      <c r="N1042" s="273"/>
      <c r="O1042" s="275"/>
      <c r="P1042" s="273"/>
      <c r="Q1042" s="273"/>
      <c r="R1042" s="273"/>
      <c r="S1042" s="273"/>
      <c r="T1042" s="276"/>
      <c r="U1042" s="276"/>
      <c r="V1042" s="276"/>
      <c r="W1042" s="276"/>
      <c r="X1042" s="277"/>
      <c r="Y1042" s="278"/>
      <c r="AA1042" s="8" t="str">
        <f>IF($L1042="","",VLOOKUP($L1042,BaseEqptCdF!$C$5:$E$161,2,FALSE))</f>
        <v/>
      </c>
      <c r="AB1042" s="8" t="str">
        <f>IF($L1042="","",VLOOKUP($L1042,BaseEqptCdF!$C$5:$E$161,3,FALSE))</f>
        <v/>
      </c>
      <c r="AC1042" s="7" t="str">
        <f>IF($L1042="","",VLOOKUP($L1042,BaseEqptCdF!$C$5:$I$161,6,FALSE))</f>
        <v/>
      </c>
      <c r="AD1042" s="7" t="str">
        <f>IF($L1042="","",VLOOKUP($L1042,BaseEqptCdF!$C$5:$I$161,7,FALSE))</f>
        <v/>
      </c>
      <c r="AE1042" s="3" t="str">
        <f>IF($L1042="","",VLOOKUP($L1042,BaseEqptCdF!$C$5:$R$161,16,FALSE)*$AC$3)</f>
        <v/>
      </c>
      <c r="AF1042" s="3" t="str">
        <f>IF($L1042="","",IF(LEFT($AB1042,2)="SD",0,IF(LEFT($AB1042,2)="SB",1*52,IF($N1042=Prog!$P$17,VLOOKUP($L1042,BaseEqptCdF!$C$5:$P$161,14,FALSE)*1*300,VLOOKUP($L1042,BaseEqptCdF!$C$5:$P$161,12,FALSE)*0.2*300))))</f>
        <v/>
      </c>
      <c r="AG1042" s="6" t="str">
        <f t="shared" si="128"/>
        <v/>
      </c>
      <c r="AH1042" s="6">
        <f>IF($U1042=Prog!$S$18,YEAR($X1042),"")</f>
        <v>1900</v>
      </c>
      <c r="AI1042" s="5" t="str">
        <f>IF(OR($AG1042="",$U1042=Prog!$S$18),"",IF(OR($U1042=Prog!$S$17,$U1042=Prog!$S$16),YEAR($X1042),IF($AG1042="ND","ND",$AI$8+$O1042)))</f>
        <v/>
      </c>
      <c r="AJ1042" s="3" t="str">
        <f t="shared" si="123"/>
        <v/>
      </c>
      <c r="AK1042" s="3" t="str">
        <f t="shared" si="138"/>
        <v/>
      </c>
      <c r="AL1042" s="3" t="str">
        <f t="shared" si="138"/>
        <v/>
      </c>
      <c r="AM1042" s="3" t="str">
        <f t="shared" si="138"/>
        <v/>
      </c>
      <c r="AN1042" s="3" t="str">
        <f t="shared" si="138"/>
        <v/>
      </c>
      <c r="AO1042" s="2">
        <f t="shared" si="133"/>
        <v>0</v>
      </c>
      <c r="AP1042" s="4"/>
      <c r="AQ1042" s="3">
        <f>IF(AJ1042=1,VLOOKUP($AP1042,BaseEqptCdF!$C$5:$R$161,16,FALSE),0)</f>
        <v>0</v>
      </c>
      <c r="AR1042" s="3">
        <f>IF(AK1042=1,VLOOKUP($AP1042,BaseEqptCdF!$C$5:$R$161,16,FALSE),0)</f>
        <v>0</v>
      </c>
      <c r="AS1042" s="3">
        <f>IF(AL1042=1,VLOOKUP($AP1042,BaseEqptCdF!$C$5:$R$161,16,FALSE),0)</f>
        <v>0</v>
      </c>
      <c r="AT1042" s="3">
        <f>IF(AM1042=1,VLOOKUP($AP1042,BaseEqptCdF!$C$5:$R$161,16,FALSE),0)</f>
        <v>0</v>
      </c>
      <c r="AU1042" s="3">
        <f>IF(AN1042=1,VLOOKUP($AP1042,BaseEqptCdF!$C$5:$R$161,16,FALSE),0)</f>
        <v>0</v>
      </c>
      <c r="AV1042" s="2">
        <f t="shared" si="134"/>
        <v>0</v>
      </c>
      <c r="AW1042" s="3" t="str">
        <f>IF($L1042="","",IF(SUM($AJ1042:AJ1042)=0,$AE1042,VLOOKUP($AP1042,BaseEqptCdF!$C$5:$R$161,16,FALSE)*$AC$3))</f>
        <v/>
      </c>
      <c r="AX1042" s="3" t="str">
        <f>IF($L1042="","",IF(SUM($AJ1042:AK1042)=0,$AE1042,VLOOKUP($AP1042,BaseEqptCdF!$C$5:$R$161,16,FALSE)*$AC$3))</f>
        <v/>
      </c>
      <c r="AY1042" s="3" t="str">
        <f>IF($L1042="","",IF(SUM($AJ1042:AL1042)=0,$AE1042,VLOOKUP($AP1042,BaseEqptCdF!$C$5:$R$161,16,FALSE)*$AC$3))</f>
        <v/>
      </c>
      <c r="AZ1042" s="3" t="str">
        <f>IF($L1042="","",IF(SUM($AJ1042:AM1042)=0,$AE1042,VLOOKUP($AP1042,BaseEqptCdF!$C$5:$R$161,16,FALSE)*$AC$3))</f>
        <v/>
      </c>
      <c r="BA1042" s="3" t="str">
        <f>IF($L1042="","",IF(SUM($AJ1042:AN1042)=0,$AE1042,VLOOKUP($AP1042,BaseEqptCdF!$C$5:$R$161,16,FALSE)*$AC$3))</f>
        <v/>
      </c>
      <c r="BB1042" s="2">
        <f t="shared" si="135"/>
        <v>0</v>
      </c>
      <c r="BC1042" s="3" t="str">
        <f>IF($L1042="","",IF(SUM($AJ1042:AJ1042)=0,$AF1042,IF(LEFT(VLOOKUP($AP1042,BaseEqptCdF!$C$5:$E$161,3,FALSE),2)="SD",0,IF(LEFT(VLOOKUP($AP1042,BaseEqptCdF!$C$5:$E$161,3,FALSE),2)="SB",1*52,VLOOKUP($AP1042,BaseEqptCdF!$C$5:$S$161,12,FALSE)*0.2*300))))</f>
        <v/>
      </c>
      <c r="BD1042" s="3" t="str">
        <f>IF($L1042="","",IF(SUM($AJ1042:AK1042)=0,$AF1042,IF(LEFT(VLOOKUP($AP1042,BaseEqptCdF!$C$5:$E$161,3,FALSE),2)="SD",0,IF(LEFT(VLOOKUP($AP1042,BaseEqptCdF!$C$5:$E$161,3,FALSE),2)="SB",1*52,VLOOKUP($AP1042,BaseEqptCdF!$C$5:$S$161,12,FALSE)*0.2*300))))</f>
        <v/>
      </c>
      <c r="BE1042" s="3" t="str">
        <f>IF($L1042="","",IF(SUM($AJ1042:AL1042)=0,$AF1042,IF(LEFT(VLOOKUP($AP1042,BaseEqptCdF!$C$5:$E$161,3,FALSE),2)="SD",0,IF(LEFT(VLOOKUP($AP1042,BaseEqptCdF!$C$5:$E$161,3,FALSE),2)="SB",1*52,VLOOKUP($AP1042,BaseEqptCdF!$C$5:$S$161,12,FALSE)*0.2*300))))</f>
        <v/>
      </c>
      <c r="BF1042" s="3" t="str">
        <f>IF($L1042="","",IF(SUM($AJ1042:AM1042)=0,$AF1042,IF(LEFT(VLOOKUP($AP1042,BaseEqptCdF!$C$5:$E$161,3,FALSE),2)="SD",0,IF(LEFT(VLOOKUP($AP1042,BaseEqptCdF!$C$5:$E$161,3,FALSE),2)="SB",1*52,VLOOKUP($AP1042,BaseEqptCdF!$C$5:$S$161,12,FALSE)*0.2*300))))</f>
        <v/>
      </c>
      <c r="BG1042" s="3" t="str">
        <f>IF($L1042="","",IF(SUM($AJ1042:AN1042)=0,$AF1042,IF(LEFT(VLOOKUP($AP1042,BaseEqptCdF!$C$5:$E$161,3,FALSE),2)="SD",0,IF(LEFT(VLOOKUP($AP1042,BaseEqptCdF!$C$5:$E$161,3,FALSE),2)="SB",1*52,VLOOKUP($AP1042,BaseEqptCdF!$C$5:$S$161,12,FALSE)*0.2*300))))</f>
        <v/>
      </c>
      <c r="BH1042" s="2">
        <f t="shared" si="136"/>
        <v>0</v>
      </c>
    </row>
    <row r="1043" spans="1:60" x14ac:dyDescent="0.25">
      <c r="A1043" s="296" t="str">
        <f t="array" ref="A1043">IF($C1043="","",INDEX(Prog!$B$8:$D$300,MATCH($C1043,nivo1,0),1))</f>
        <v/>
      </c>
      <c r="B1043" s="296" t="str">
        <f t="array" ref="B1043">IF($C1043="","",INDEX(Prog!$B$8:$D$300,MATCH($C1043,nivo1,0),2))</f>
        <v/>
      </c>
      <c r="C1043" s="273"/>
      <c r="D1043" s="267"/>
      <c r="E1043" s="273"/>
      <c r="F1043" s="273"/>
      <c r="G1043" s="273"/>
      <c r="H1043" s="273"/>
      <c r="I1043" s="273"/>
      <c r="J1043" s="273"/>
      <c r="K1043" s="274"/>
      <c r="L1043" s="273"/>
      <c r="M1043" s="273"/>
      <c r="N1043" s="273"/>
      <c r="O1043" s="275"/>
      <c r="P1043" s="273"/>
      <c r="Q1043" s="273"/>
      <c r="R1043" s="273"/>
      <c r="S1043" s="273"/>
      <c r="T1043" s="276"/>
      <c r="U1043" s="276"/>
      <c r="V1043" s="276"/>
      <c r="W1043" s="276"/>
      <c r="X1043" s="277"/>
      <c r="Y1043" s="278"/>
      <c r="AA1043" s="8" t="str">
        <f>IF($L1043="","",VLOOKUP($L1043,BaseEqptCdF!$C$5:$E$161,2,FALSE))</f>
        <v/>
      </c>
      <c r="AB1043" s="8" t="str">
        <f>IF($L1043="","",VLOOKUP($L1043,BaseEqptCdF!$C$5:$E$161,3,FALSE))</f>
        <v/>
      </c>
      <c r="AC1043" s="7" t="str">
        <f>IF($L1043="","",VLOOKUP($L1043,BaseEqptCdF!$C$5:$I$161,6,FALSE))</f>
        <v/>
      </c>
      <c r="AD1043" s="7" t="str">
        <f>IF($L1043="","",VLOOKUP($L1043,BaseEqptCdF!$C$5:$I$161,7,FALSE))</f>
        <v/>
      </c>
      <c r="AE1043" s="3" t="str">
        <f>IF($L1043="","",VLOOKUP($L1043,BaseEqptCdF!$C$5:$R$161,16,FALSE)*$AC$3)</f>
        <v/>
      </c>
      <c r="AF1043" s="3" t="str">
        <f>IF($L1043="","",IF(LEFT($AB1043,2)="SD",0,IF(LEFT($AB1043,2)="SB",1*52,IF($N1043=Prog!$P$17,VLOOKUP($L1043,BaseEqptCdF!$C$5:$P$161,14,FALSE)*1*300,VLOOKUP($L1043,BaseEqptCdF!$C$5:$P$161,12,FALSE)*0.2*300))))</f>
        <v/>
      </c>
      <c r="AG1043" s="6" t="str">
        <f t="shared" si="128"/>
        <v/>
      </c>
      <c r="AH1043" s="6">
        <f>IF($U1043=Prog!$S$18,YEAR($X1043),"")</f>
        <v>1900</v>
      </c>
      <c r="AI1043" s="5" t="str">
        <f>IF(OR($AG1043="",$U1043=Prog!$S$18),"",IF(OR($U1043=Prog!$S$17,$U1043=Prog!$S$16),YEAR($X1043),IF($AG1043="ND","ND",$AI$8+$O1043)))</f>
        <v/>
      </c>
      <c r="AJ1043" s="3" t="str">
        <f t="shared" si="123"/>
        <v/>
      </c>
      <c r="AK1043" s="3" t="str">
        <f t="shared" si="138"/>
        <v/>
      </c>
      <c r="AL1043" s="3" t="str">
        <f t="shared" si="138"/>
        <v/>
      </c>
      <c r="AM1043" s="3" t="str">
        <f t="shared" si="138"/>
        <v/>
      </c>
      <c r="AN1043" s="3" t="str">
        <f t="shared" si="138"/>
        <v/>
      </c>
      <c r="AO1043" s="2">
        <f t="shared" si="133"/>
        <v>0</v>
      </c>
      <c r="AP1043" s="4"/>
      <c r="AQ1043" s="3">
        <f>IF(AJ1043=1,VLOOKUP($AP1043,BaseEqptCdF!$C$5:$R$161,16,FALSE),0)</f>
        <v>0</v>
      </c>
      <c r="AR1043" s="3">
        <f>IF(AK1043=1,VLOOKUP($AP1043,BaseEqptCdF!$C$5:$R$161,16,FALSE),0)</f>
        <v>0</v>
      </c>
      <c r="AS1043" s="3">
        <f>IF(AL1043=1,VLOOKUP($AP1043,BaseEqptCdF!$C$5:$R$161,16,FALSE),0)</f>
        <v>0</v>
      </c>
      <c r="AT1043" s="3">
        <f>IF(AM1043=1,VLOOKUP($AP1043,BaseEqptCdF!$C$5:$R$161,16,FALSE),0)</f>
        <v>0</v>
      </c>
      <c r="AU1043" s="3">
        <f>IF(AN1043=1,VLOOKUP($AP1043,BaseEqptCdF!$C$5:$R$161,16,FALSE),0)</f>
        <v>0</v>
      </c>
      <c r="AV1043" s="2">
        <f t="shared" si="134"/>
        <v>0</v>
      </c>
      <c r="AW1043" s="3" t="str">
        <f>IF($L1043="","",IF(SUM($AJ1043:AJ1043)=0,$AE1043,VLOOKUP($AP1043,BaseEqptCdF!$C$5:$R$161,16,FALSE)*$AC$3))</f>
        <v/>
      </c>
      <c r="AX1043" s="3" t="str">
        <f>IF($L1043="","",IF(SUM($AJ1043:AK1043)=0,$AE1043,VLOOKUP($AP1043,BaseEqptCdF!$C$5:$R$161,16,FALSE)*$AC$3))</f>
        <v/>
      </c>
      <c r="AY1043" s="3" t="str">
        <f>IF($L1043="","",IF(SUM($AJ1043:AL1043)=0,$AE1043,VLOOKUP($AP1043,BaseEqptCdF!$C$5:$R$161,16,FALSE)*$AC$3))</f>
        <v/>
      </c>
      <c r="AZ1043" s="3" t="str">
        <f>IF($L1043="","",IF(SUM($AJ1043:AM1043)=0,$AE1043,VLOOKUP($AP1043,BaseEqptCdF!$C$5:$R$161,16,FALSE)*$AC$3))</f>
        <v/>
      </c>
      <c r="BA1043" s="3" t="str">
        <f>IF($L1043="","",IF(SUM($AJ1043:AN1043)=0,$AE1043,VLOOKUP($AP1043,BaseEqptCdF!$C$5:$R$161,16,FALSE)*$AC$3))</f>
        <v/>
      </c>
      <c r="BB1043" s="2">
        <f t="shared" si="135"/>
        <v>0</v>
      </c>
      <c r="BC1043" s="3" t="str">
        <f>IF($L1043="","",IF(SUM($AJ1043:AJ1043)=0,$AF1043,IF(LEFT(VLOOKUP($AP1043,BaseEqptCdF!$C$5:$E$161,3,FALSE),2)="SD",0,IF(LEFT(VLOOKUP($AP1043,BaseEqptCdF!$C$5:$E$161,3,FALSE),2)="SB",1*52,VLOOKUP($AP1043,BaseEqptCdF!$C$5:$S$161,12,FALSE)*0.2*300))))</f>
        <v/>
      </c>
      <c r="BD1043" s="3" t="str">
        <f>IF($L1043="","",IF(SUM($AJ1043:AK1043)=0,$AF1043,IF(LEFT(VLOOKUP($AP1043,BaseEqptCdF!$C$5:$E$161,3,FALSE),2)="SD",0,IF(LEFT(VLOOKUP($AP1043,BaseEqptCdF!$C$5:$E$161,3,FALSE),2)="SB",1*52,VLOOKUP($AP1043,BaseEqptCdF!$C$5:$S$161,12,FALSE)*0.2*300))))</f>
        <v/>
      </c>
      <c r="BE1043" s="3" t="str">
        <f>IF($L1043="","",IF(SUM($AJ1043:AL1043)=0,$AF1043,IF(LEFT(VLOOKUP($AP1043,BaseEqptCdF!$C$5:$E$161,3,FALSE),2)="SD",0,IF(LEFT(VLOOKUP($AP1043,BaseEqptCdF!$C$5:$E$161,3,FALSE),2)="SB",1*52,VLOOKUP($AP1043,BaseEqptCdF!$C$5:$S$161,12,FALSE)*0.2*300))))</f>
        <v/>
      </c>
      <c r="BF1043" s="3" t="str">
        <f>IF($L1043="","",IF(SUM($AJ1043:AM1043)=0,$AF1043,IF(LEFT(VLOOKUP($AP1043,BaseEqptCdF!$C$5:$E$161,3,FALSE),2)="SD",0,IF(LEFT(VLOOKUP($AP1043,BaseEqptCdF!$C$5:$E$161,3,FALSE),2)="SB",1*52,VLOOKUP($AP1043,BaseEqptCdF!$C$5:$S$161,12,FALSE)*0.2*300))))</f>
        <v/>
      </c>
      <c r="BG1043" s="3" t="str">
        <f>IF($L1043="","",IF(SUM($AJ1043:AN1043)=0,$AF1043,IF(LEFT(VLOOKUP($AP1043,BaseEqptCdF!$C$5:$E$161,3,FALSE),2)="SD",0,IF(LEFT(VLOOKUP($AP1043,BaseEqptCdF!$C$5:$E$161,3,FALSE),2)="SB",1*52,VLOOKUP($AP1043,BaseEqptCdF!$C$5:$S$161,12,FALSE)*0.2*300))))</f>
        <v/>
      </c>
      <c r="BH1043" s="2">
        <f t="shared" si="136"/>
        <v>0</v>
      </c>
    </row>
    <row r="1044" spans="1:60" x14ac:dyDescent="0.25">
      <c r="A1044" s="296" t="str">
        <f t="array" ref="A1044">IF($C1044="","",INDEX(Prog!$B$8:$D$300,MATCH($C1044,nivo1,0),1))</f>
        <v/>
      </c>
      <c r="B1044" s="296" t="str">
        <f t="array" ref="B1044">IF($C1044="","",INDEX(Prog!$B$8:$D$300,MATCH($C1044,nivo1,0),2))</f>
        <v/>
      </c>
      <c r="C1044" s="273"/>
      <c r="D1044" s="267"/>
      <c r="E1044" s="273"/>
      <c r="F1044" s="273"/>
      <c r="G1044" s="273"/>
      <c r="H1044" s="273"/>
      <c r="I1044" s="273"/>
      <c r="J1044" s="273"/>
      <c r="K1044" s="274"/>
      <c r="L1044" s="273"/>
      <c r="M1044" s="273"/>
      <c r="N1044" s="273"/>
      <c r="O1044" s="275"/>
      <c r="P1044" s="273"/>
      <c r="Q1044" s="273"/>
      <c r="R1044" s="273"/>
      <c r="S1044" s="273"/>
      <c r="T1044" s="276"/>
      <c r="U1044" s="276"/>
      <c r="V1044" s="276"/>
      <c r="W1044" s="276"/>
      <c r="X1044" s="277"/>
      <c r="Y1044" s="278"/>
      <c r="AA1044" s="8" t="str">
        <f>IF($L1044="","",VLOOKUP($L1044,BaseEqptCdF!$C$5:$E$161,2,FALSE))</f>
        <v/>
      </c>
      <c r="AB1044" s="8" t="str">
        <f>IF($L1044="","",VLOOKUP($L1044,BaseEqptCdF!$C$5:$E$161,3,FALSE))</f>
        <v/>
      </c>
      <c r="AC1044" s="7" t="str">
        <f>IF($L1044="","",VLOOKUP($L1044,BaseEqptCdF!$C$5:$I$161,6,FALSE))</f>
        <v/>
      </c>
      <c r="AD1044" s="7" t="str">
        <f>IF($L1044="","",VLOOKUP($L1044,BaseEqptCdF!$C$5:$I$161,7,FALSE))</f>
        <v/>
      </c>
      <c r="AE1044" s="3" t="str">
        <f>IF($L1044="","",VLOOKUP($L1044,BaseEqptCdF!$C$5:$R$161,16,FALSE)*$AC$3)</f>
        <v/>
      </c>
      <c r="AF1044" s="3" t="str">
        <f>IF($L1044="","",IF(LEFT($AB1044,2)="SD",0,IF(LEFT($AB1044,2)="SB",1*52,IF($N1044=Prog!$P$17,VLOOKUP($L1044,BaseEqptCdF!$C$5:$P$161,14,FALSE)*1*300,VLOOKUP($L1044,BaseEqptCdF!$C$5:$P$161,12,FALSE)*0.2*300))))</f>
        <v/>
      </c>
      <c r="AG1044" s="6" t="str">
        <f t="shared" si="128"/>
        <v/>
      </c>
      <c r="AH1044" s="6">
        <f>IF($U1044=Prog!$S$18,YEAR($X1044),"")</f>
        <v>1900</v>
      </c>
      <c r="AI1044" s="5" t="str">
        <f>IF(OR($AG1044="",$U1044=Prog!$S$18),"",IF(OR($U1044=Prog!$S$17,$U1044=Prog!$S$16),YEAR($X1044),IF($AG1044="ND","ND",$AI$8+$O1044)))</f>
        <v/>
      </c>
      <c r="AJ1044" s="3" t="str">
        <f t="shared" si="123"/>
        <v/>
      </c>
      <c r="AK1044" s="3" t="str">
        <f t="shared" si="138"/>
        <v/>
      </c>
      <c r="AL1044" s="3" t="str">
        <f t="shared" si="138"/>
        <v/>
      </c>
      <c r="AM1044" s="3" t="str">
        <f t="shared" si="138"/>
        <v/>
      </c>
      <c r="AN1044" s="3" t="str">
        <f t="shared" si="138"/>
        <v/>
      </c>
      <c r="AO1044" s="2">
        <f t="shared" si="133"/>
        <v>0</v>
      </c>
      <c r="AP1044" s="4"/>
      <c r="AQ1044" s="3">
        <f>IF(AJ1044=1,VLOOKUP($AP1044,BaseEqptCdF!$C$5:$R$161,16,FALSE),0)</f>
        <v>0</v>
      </c>
      <c r="AR1044" s="3">
        <f>IF(AK1044=1,VLOOKUP($AP1044,BaseEqptCdF!$C$5:$R$161,16,FALSE),0)</f>
        <v>0</v>
      </c>
      <c r="AS1044" s="3">
        <f>IF(AL1044=1,VLOOKUP($AP1044,BaseEqptCdF!$C$5:$R$161,16,FALSE),0)</f>
        <v>0</v>
      </c>
      <c r="AT1044" s="3">
        <f>IF(AM1044=1,VLOOKUP($AP1044,BaseEqptCdF!$C$5:$R$161,16,FALSE),0)</f>
        <v>0</v>
      </c>
      <c r="AU1044" s="3">
        <f>IF(AN1044=1,VLOOKUP($AP1044,BaseEqptCdF!$C$5:$R$161,16,FALSE),0)</f>
        <v>0</v>
      </c>
      <c r="AV1044" s="2">
        <f t="shared" si="134"/>
        <v>0</v>
      </c>
      <c r="AW1044" s="3" t="str">
        <f>IF($L1044="","",IF(SUM($AJ1044:AJ1044)=0,$AE1044,VLOOKUP($AP1044,BaseEqptCdF!$C$5:$R$161,16,FALSE)*$AC$3))</f>
        <v/>
      </c>
      <c r="AX1044" s="3" t="str">
        <f>IF($L1044="","",IF(SUM($AJ1044:AK1044)=0,$AE1044,VLOOKUP($AP1044,BaseEqptCdF!$C$5:$R$161,16,FALSE)*$AC$3))</f>
        <v/>
      </c>
      <c r="AY1044" s="3" t="str">
        <f>IF($L1044="","",IF(SUM($AJ1044:AL1044)=0,$AE1044,VLOOKUP($AP1044,BaseEqptCdF!$C$5:$R$161,16,FALSE)*$AC$3))</f>
        <v/>
      </c>
      <c r="AZ1044" s="3" t="str">
        <f>IF($L1044="","",IF(SUM($AJ1044:AM1044)=0,$AE1044,VLOOKUP($AP1044,BaseEqptCdF!$C$5:$R$161,16,FALSE)*$AC$3))</f>
        <v/>
      </c>
      <c r="BA1044" s="3" t="str">
        <f>IF($L1044="","",IF(SUM($AJ1044:AN1044)=0,$AE1044,VLOOKUP($AP1044,BaseEqptCdF!$C$5:$R$161,16,FALSE)*$AC$3))</f>
        <v/>
      </c>
      <c r="BB1044" s="2">
        <f t="shared" si="135"/>
        <v>0</v>
      </c>
      <c r="BC1044" s="3" t="str">
        <f>IF($L1044="","",IF(SUM($AJ1044:AJ1044)=0,$AF1044,IF(LEFT(VLOOKUP($AP1044,BaseEqptCdF!$C$5:$E$161,3,FALSE),2)="SD",0,IF(LEFT(VLOOKUP($AP1044,BaseEqptCdF!$C$5:$E$161,3,FALSE),2)="SB",1*52,VLOOKUP($AP1044,BaseEqptCdF!$C$5:$S$161,12,FALSE)*0.2*300))))</f>
        <v/>
      </c>
      <c r="BD1044" s="3" t="str">
        <f>IF($L1044="","",IF(SUM($AJ1044:AK1044)=0,$AF1044,IF(LEFT(VLOOKUP($AP1044,BaseEqptCdF!$C$5:$E$161,3,FALSE),2)="SD",0,IF(LEFT(VLOOKUP($AP1044,BaseEqptCdF!$C$5:$E$161,3,FALSE),2)="SB",1*52,VLOOKUP($AP1044,BaseEqptCdF!$C$5:$S$161,12,FALSE)*0.2*300))))</f>
        <v/>
      </c>
      <c r="BE1044" s="3" t="str">
        <f>IF($L1044="","",IF(SUM($AJ1044:AL1044)=0,$AF1044,IF(LEFT(VLOOKUP($AP1044,BaseEqptCdF!$C$5:$E$161,3,FALSE),2)="SD",0,IF(LEFT(VLOOKUP($AP1044,BaseEqptCdF!$C$5:$E$161,3,FALSE),2)="SB",1*52,VLOOKUP($AP1044,BaseEqptCdF!$C$5:$S$161,12,FALSE)*0.2*300))))</f>
        <v/>
      </c>
      <c r="BF1044" s="3" t="str">
        <f>IF($L1044="","",IF(SUM($AJ1044:AM1044)=0,$AF1044,IF(LEFT(VLOOKUP($AP1044,BaseEqptCdF!$C$5:$E$161,3,FALSE),2)="SD",0,IF(LEFT(VLOOKUP($AP1044,BaseEqptCdF!$C$5:$E$161,3,FALSE),2)="SB",1*52,VLOOKUP($AP1044,BaseEqptCdF!$C$5:$S$161,12,FALSE)*0.2*300))))</f>
        <v/>
      </c>
      <c r="BG1044" s="3" t="str">
        <f>IF($L1044="","",IF(SUM($AJ1044:AN1044)=0,$AF1044,IF(LEFT(VLOOKUP($AP1044,BaseEqptCdF!$C$5:$E$161,3,FALSE),2)="SD",0,IF(LEFT(VLOOKUP($AP1044,BaseEqptCdF!$C$5:$E$161,3,FALSE),2)="SB",1*52,VLOOKUP($AP1044,BaseEqptCdF!$C$5:$S$161,12,FALSE)*0.2*300))))</f>
        <v/>
      </c>
      <c r="BH1044" s="2">
        <f t="shared" si="136"/>
        <v>0</v>
      </c>
    </row>
    <row r="1045" spans="1:60" x14ac:dyDescent="0.25">
      <c r="A1045" s="296" t="str">
        <f t="array" ref="A1045">IF($C1045="","",INDEX(Prog!$B$8:$D$300,MATCH($C1045,nivo1,0),1))</f>
        <v/>
      </c>
      <c r="B1045" s="296" t="str">
        <f t="array" ref="B1045">IF($C1045="","",INDEX(Prog!$B$8:$D$300,MATCH($C1045,nivo1,0),2))</f>
        <v/>
      </c>
      <c r="C1045" s="273"/>
      <c r="D1045" s="267"/>
      <c r="E1045" s="273"/>
      <c r="F1045" s="273"/>
      <c r="G1045" s="273"/>
      <c r="H1045" s="273"/>
      <c r="I1045" s="273"/>
      <c r="J1045" s="273"/>
      <c r="K1045" s="274"/>
      <c r="L1045" s="273"/>
      <c r="M1045" s="273"/>
      <c r="N1045" s="273"/>
      <c r="O1045" s="275"/>
      <c r="P1045" s="273"/>
      <c r="Q1045" s="273"/>
      <c r="R1045" s="273"/>
      <c r="S1045" s="273"/>
      <c r="T1045" s="276"/>
      <c r="U1045" s="276"/>
      <c r="V1045" s="276"/>
      <c r="W1045" s="276"/>
      <c r="X1045" s="277"/>
      <c r="Y1045" s="278"/>
      <c r="AA1045" s="8" t="str">
        <f>IF($L1045="","",VLOOKUP($L1045,BaseEqptCdF!$C$5:$E$161,2,FALSE))</f>
        <v/>
      </c>
      <c r="AB1045" s="8" t="str">
        <f>IF($L1045="","",VLOOKUP($L1045,BaseEqptCdF!$C$5:$E$161,3,FALSE))</f>
        <v/>
      </c>
      <c r="AC1045" s="7" t="str">
        <f>IF($L1045="","",VLOOKUP($L1045,BaseEqptCdF!$C$5:$I$161,6,FALSE))</f>
        <v/>
      </c>
      <c r="AD1045" s="7" t="str">
        <f>IF($L1045="","",VLOOKUP($L1045,BaseEqptCdF!$C$5:$I$161,7,FALSE))</f>
        <v/>
      </c>
      <c r="AE1045" s="3" t="str">
        <f>IF($L1045="","",VLOOKUP($L1045,BaseEqptCdF!$C$5:$R$161,16,FALSE)*$AC$3)</f>
        <v/>
      </c>
      <c r="AF1045" s="3" t="str">
        <f>IF($L1045="","",IF(LEFT($AB1045,2)="SD",0,IF(LEFT($AB1045,2)="SB",1*52,IF($N1045=Prog!$P$17,VLOOKUP($L1045,BaseEqptCdF!$C$5:$P$161,14,FALSE)*1*300,VLOOKUP($L1045,BaseEqptCdF!$C$5:$P$161,12,FALSE)*0.2*300))))</f>
        <v/>
      </c>
      <c r="AG1045" s="6" t="str">
        <f t="shared" si="128"/>
        <v/>
      </c>
      <c r="AH1045" s="6">
        <f>IF($U1045=Prog!$S$18,YEAR($X1045),"")</f>
        <v>1900</v>
      </c>
      <c r="AI1045" s="5" t="str">
        <f>IF(OR($AG1045="",$U1045=Prog!$S$18),"",IF(OR($U1045=Prog!$S$17,$U1045=Prog!$S$16),YEAR($X1045),IF($AG1045="ND","ND",$AI$8+$O1045)))</f>
        <v/>
      </c>
      <c r="AJ1045" s="3" t="str">
        <f t="shared" si="123"/>
        <v/>
      </c>
      <c r="AK1045" s="3" t="str">
        <f t="shared" si="138"/>
        <v/>
      </c>
      <c r="AL1045" s="3" t="str">
        <f t="shared" si="138"/>
        <v/>
      </c>
      <c r="AM1045" s="3" t="str">
        <f t="shared" si="138"/>
        <v/>
      </c>
      <c r="AN1045" s="3" t="str">
        <f t="shared" si="138"/>
        <v/>
      </c>
      <c r="AO1045" s="2">
        <f t="shared" si="133"/>
        <v>0</v>
      </c>
      <c r="AP1045" s="4"/>
      <c r="AQ1045" s="3">
        <f>IF(AJ1045=1,VLOOKUP($AP1045,BaseEqptCdF!$C$5:$R$161,16,FALSE),0)</f>
        <v>0</v>
      </c>
      <c r="AR1045" s="3">
        <f>IF(AK1045=1,VLOOKUP($AP1045,BaseEqptCdF!$C$5:$R$161,16,FALSE),0)</f>
        <v>0</v>
      </c>
      <c r="AS1045" s="3">
        <f>IF(AL1045=1,VLOOKUP($AP1045,BaseEqptCdF!$C$5:$R$161,16,FALSE),0)</f>
        <v>0</v>
      </c>
      <c r="AT1045" s="3">
        <f>IF(AM1045=1,VLOOKUP($AP1045,BaseEqptCdF!$C$5:$R$161,16,FALSE),0)</f>
        <v>0</v>
      </c>
      <c r="AU1045" s="3">
        <f>IF(AN1045=1,VLOOKUP($AP1045,BaseEqptCdF!$C$5:$R$161,16,FALSE),0)</f>
        <v>0</v>
      </c>
      <c r="AV1045" s="2">
        <f t="shared" si="134"/>
        <v>0</v>
      </c>
      <c r="AW1045" s="3" t="str">
        <f>IF($L1045="","",IF(SUM($AJ1045:AJ1045)=0,$AE1045,VLOOKUP($AP1045,BaseEqptCdF!$C$5:$R$161,16,FALSE)*$AC$3))</f>
        <v/>
      </c>
      <c r="AX1045" s="3" t="str">
        <f>IF($L1045="","",IF(SUM($AJ1045:AK1045)=0,$AE1045,VLOOKUP($AP1045,BaseEqptCdF!$C$5:$R$161,16,FALSE)*$AC$3))</f>
        <v/>
      </c>
      <c r="AY1045" s="3" t="str">
        <f>IF($L1045="","",IF(SUM($AJ1045:AL1045)=0,$AE1045,VLOOKUP($AP1045,BaseEqptCdF!$C$5:$R$161,16,FALSE)*$AC$3))</f>
        <v/>
      </c>
      <c r="AZ1045" s="3" t="str">
        <f>IF($L1045="","",IF(SUM($AJ1045:AM1045)=0,$AE1045,VLOOKUP($AP1045,BaseEqptCdF!$C$5:$R$161,16,FALSE)*$AC$3))</f>
        <v/>
      </c>
      <c r="BA1045" s="3" t="str">
        <f>IF($L1045="","",IF(SUM($AJ1045:AN1045)=0,$AE1045,VLOOKUP($AP1045,BaseEqptCdF!$C$5:$R$161,16,FALSE)*$AC$3))</f>
        <v/>
      </c>
      <c r="BB1045" s="2">
        <f t="shared" si="135"/>
        <v>0</v>
      </c>
      <c r="BC1045" s="3" t="str">
        <f>IF($L1045="","",IF(SUM($AJ1045:AJ1045)=0,$AF1045,IF(LEFT(VLOOKUP($AP1045,BaseEqptCdF!$C$5:$E$161,3,FALSE),2)="SD",0,IF(LEFT(VLOOKUP($AP1045,BaseEqptCdF!$C$5:$E$161,3,FALSE),2)="SB",1*52,VLOOKUP($AP1045,BaseEqptCdF!$C$5:$S$161,12,FALSE)*0.2*300))))</f>
        <v/>
      </c>
      <c r="BD1045" s="3" t="str">
        <f>IF($L1045="","",IF(SUM($AJ1045:AK1045)=0,$AF1045,IF(LEFT(VLOOKUP($AP1045,BaseEqptCdF!$C$5:$E$161,3,FALSE),2)="SD",0,IF(LEFT(VLOOKUP($AP1045,BaseEqptCdF!$C$5:$E$161,3,FALSE),2)="SB",1*52,VLOOKUP($AP1045,BaseEqptCdF!$C$5:$S$161,12,FALSE)*0.2*300))))</f>
        <v/>
      </c>
      <c r="BE1045" s="3" t="str">
        <f>IF($L1045="","",IF(SUM($AJ1045:AL1045)=0,$AF1045,IF(LEFT(VLOOKUP($AP1045,BaseEqptCdF!$C$5:$E$161,3,FALSE),2)="SD",0,IF(LEFT(VLOOKUP($AP1045,BaseEqptCdF!$C$5:$E$161,3,FALSE),2)="SB",1*52,VLOOKUP($AP1045,BaseEqptCdF!$C$5:$S$161,12,FALSE)*0.2*300))))</f>
        <v/>
      </c>
      <c r="BF1045" s="3" t="str">
        <f>IF($L1045="","",IF(SUM($AJ1045:AM1045)=0,$AF1045,IF(LEFT(VLOOKUP($AP1045,BaseEqptCdF!$C$5:$E$161,3,FALSE),2)="SD",0,IF(LEFT(VLOOKUP($AP1045,BaseEqptCdF!$C$5:$E$161,3,FALSE),2)="SB",1*52,VLOOKUP($AP1045,BaseEqptCdF!$C$5:$S$161,12,FALSE)*0.2*300))))</f>
        <v/>
      </c>
      <c r="BG1045" s="3" t="str">
        <f>IF($L1045="","",IF(SUM($AJ1045:AN1045)=0,$AF1045,IF(LEFT(VLOOKUP($AP1045,BaseEqptCdF!$C$5:$E$161,3,FALSE),2)="SD",0,IF(LEFT(VLOOKUP($AP1045,BaseEqptCdF!$C$5:$E$161,3,FALSE),2)="SB",1*52,VLOOKUP($AP1045,BaseEqptCdF!$C$5:$S$161,12,FALSE)*0.2*300))))</f>
        <v/>
      </c>
      <c r="BH1045" s="2">
        <f t="shared" si="136"/>
        <v>0</v>
      </c>
    </row>
    <row r="1046" spans="1:60" x14ac:dyDescent="0.25">
      <c r="A1046" s="296" t="str">
        <f t="array" ref="A1046">IF($C1046="","",INDEX(Prog!$B$8:$D$300,MATCH($C1046,nivo1,0),1))</f>
        <v/>
      </c>
      <c r="B1046" s="296" t="str">
        <f t="array" ref="B1046">IF($C1046="","",INDEX(Prog!$B$8:$D$300,MATCH($C1046,nivo1,0),2))</f>
        <v/>
      </c>
      <c r="C1046" s="273"/>
      <c r="D1046" s="267"/>
      <c r="E1046" s="273"/>
      <c r="F1046" s="273"/>
      <c r="G1046" s="273"/>
      <c r="H1046" s="273"/>
      <c r="I1046" s="273"/>
      <c r="J1046" s="273"/>
      <c r="K1046" s="274"/>
      <c r="L1046" s="273"/>
      <c r="M1046" s="273"/>
      <c r="N1046" s="273"/>
      <c r="O1046" s="275"/>
      <c r="P1046" s="273"/>
      <c r="Q1046" s="273"/>
      <c r="R1046" s="273"/>
      <c r="S1046" s="273"/>
      <c r="T1046" s="276"/>
      <c r="U1046" s="276"/>
      <c r="V1046" s="276"/>
      <c r="W1046" s="276"/>
      <c r="X1046" s="277"/>
      <c r="Y1046" s="278"/>
      <c r="AA1046" s="8" t="str">
        <f>IF($L1046="","",VLOOKUP($L1046,BaseEqptCdF!$C$5:$E$161,2,FALSE))</f>
        <v/>
      </c>
      <c r="AB1046" s="8" t="str">
        <f>IF($L1046="","",VLOOKUP($L1046,BaseEqptCdF!$C$5:$E$161,3,FALSE))</f>
        <v/>
      </c>
      <c r="AC1046" s="7" t="str">
        <f>IF($L1046="","",VLOOKUP($L1046,BaseEqptCdF!$C$5:$I$161,6,FALSE))</f>
        <v/>
      </c>
      <c r="AD1046" s="7" t="str">
        <f>IF($L1046="","",VLOOKUP($L1046,BaseEqptCdF!$C$5:$I$161,7,FALSE))</f>
        <v/>
      </c>
      <c r="AE1046" s="3" t="str">
        <f>IF($L1046="","",VLOOKUP($L1046,BaseEqptCdF!$C$5:$R$161,16,FALSE)*$AC$3)</f>
        <v/>
      </c>
      <c r="AF1046" s="3" t="str">
        <f>IF($L1046="","",IF(LEFT($AB1046,2)="SD",0,IF(LEFT($AB1046,2)="SB",1*52,IF($N1046=Prog!$P$17,VLOOKUP($L1046,BaseEqptCdF!$C$5:$P$161,14,FALSE)*1*300,VLOOKUP($L1046,BaseEqptCdF!$C$5:$P$161,12,FALSE)*0.2*300))))</f>
        <v/>
      </c>
      <c r="AG1046" s="6" t="str">
        <f t="shared" si="128"/>
        <v/>
      </c>
      <c r="AH1046" s="6">
        <f>IF($U1046=Prog!$S$18,YEAR($X1046),"")</f>
        <v>1900</v>
      </c>
      <c r="AI1046" s="5" t="str">
        <f>IF(OR($AG1046="",$U1046=Prog!$S$18),"",IF(OR($U1046=Prog!$S$17,$U1046=Prog!$S$16),YEAR($X1046),IF($AG1046="ND","ND",$AI$8+$O1046)))</f>
        <v/>
      </c>
      <c r="AJ1046" s="3" t="str">
        <f t="shared" si="123"/>
        <v/>
      </c>
      <c r="AK1046" s="3" t="str">
        <f t="shared" si="138"/>
        <v/>
      </c>
      <c r="AL1046" s="3" t="str">
        <f t="shared" si="138"/>
        <v/>
      </c>
      <c r="AM1046" s="3" t="str">
        <f t="shared" si="138"/>
        <v/>
      </c>
      <c r="AN1046" s="3" t="str">
        <f t="shared" si="138"/>
        <v/>
      </c>
      <c r="AO1046" s="2">
        <f t="shared" si="133"/>
        <v>0</v>
      </c>
      <c r="AP1046" s="4"/>
      <c r="AQ1046" s="3">
        <f>IF(AJ1046=1,VLOOKUP($AP1046,BaseEqptCdF!$C$5:$R$161,16,FALSE),0)</f>
        <v>0</v>
      </c>
      <c r="AR1046" s="3">
        <f>IF(AK1046=1,VLOOKUP($AP1046,BaseEqptCdF!$C$5:$R$161,16,FALSE),0)</f>
        <v>0</v>
      </c>
      <c r="AS1046" s="3">
        <f>IF(AL1046=1,VLOOKUP($AP1046,BaseEqptCdF!$C$5:$R$161,16,FALSE),0)</f>
        <v>0</v>
      </c>
      <c r="AT1046" s="3">
        <f>IF(AM1046=1,VLOOKUP($AP1046,BaseEqptCdF!$C$5:$R$161,16,FALSE),0)</f>
        <v>0</v>
      </c>
      <c r="AU1046" s="3">
        <f>IF(AN1046=1,VLOOKUP($AP1046,BaseEqptCdF!$C$5:$R$161,16,FALSE),0)</f>
        <v>0</v>
      </c>
      <c r="AV1046" s="2">
        <f t="shared" si="134"/>
        <v>0</v>
      </c>
      <c r="AW1046" s="3" t="str">
        <f>IF($L1046="","",IF(SUM($AJ1046:AJ1046)=0,$AE1046,VLOOKUP($AP1046,BaseEqptCdF!$C$5:$R$161,16,FALSE)*$AC$3))</f>
        <v/>
      </c>
      <c r="AX1046" s="3" t="str">
        <f>IF($L1046="","",IF(SUM($AJ1046:AK1046)=0,$AE1046,VLOOKUP($AP1046,BaseEqptCdF!$C$5:$R$161,16,FALSE)*$AC$3))</f>
        <v/>
      </c>
      <c r="AY1046" s="3" t="str">
        <f>IF($L1046="","",IF(SUM($AJ1046:AL1046)=0,$AE1046,VLOOKUP($AP1046,BaseEqptCdF!$C$5:$R$161,16,FALSE)*$AC$3))</f>
        <v/>
      </c>
      <c r="AZ1046" s="3" t="str">
        <f>IF($L1046="","",IF(SUM($AJ1046:AM1046)=0,$AE1046,VLOOKUP($AP1046,BaseEqptCdF!$C$5:$R$161,16,FALSE)*$AC$3))</f>
        <v/>
      </c>
      <c r="BA1046" s="3" t="str">
        <f>IF($L1046="","",IF(SUM($AJ1046:AN1046)=0,$AE1046,VLOOKUP($AP1046,BaseEqptCdF!$C$5:$R$161,16,FALSE)*$AC$3))</f>
        <v/>
      </c>
      <c r="BB1046" s="2">
        <f t="shared" si="135"/>
        <v>0</v>
      </c>
      <c r="BC1046" s="3" t="str">
        <f>IF($L1046="","",IF(SUM($AJ1046:AJ1046)=0,$AF1046,IF(LEFT(VLOOKUP($AP1046,BaseEqptCdF!$C$5:$E$161,3,FALSE),2)="SD",0,IF(LEFT(VLOOKUP($AP1046,BaseEqptCdF!$C$5:$E$161,3,FALSE),2)="SB",1*52,VLOOKUP($AP1046,BaseEqptCdF!$C$5:$S$161,12,FALSE)*0.2*300))))</f>
        <v/>
      </c>
      <c r="BD1046" s="3" t="str">
        <f>IF($L1046="","",IF(SUM($AJ1046:AK1046)=0,$AF1046,IF(LEFT(VLOOKUP($AP1046,BaseEqptCdF!$C$5:$E$161,3,FALSE),2)="SD",0,IF(LEFT(VLOOKUP($AP1046,BaseEqptCdF!$C$5:$E$161,3,FALSE),2)="SB",1*52,VLOOKUP($AP1046,BaseEqptCdF!$C$5:$S$161,12,FALSE)*0.2*300))))</f>
        <v/>
      </c>
      <c r="BE1046" s="3" t="str">
        <f>IF($L1046="","",IF(SUM($AJ1046:AL1046)=0,$AF1046,IF(LEFT(VLOOKUP($AP1046,BaseEqptCdF!$C$5:$E$161,3,FALSE),2)="SD",0,IF(LEFT(VLOOKUP($AP1046,BaseEqptCdF!$C$5:$E$161,3,FALSE),2)="SB",1*52,VLOOKUP($AP1046,BaseEqptCdF!$C$5:$S$161,12,FALSE)*0.2*300))))</f>
        <v/>
      </c>
      <c r="BF1046" s="3" t="str">
        <f>IF($L1046="","",IF(SUM($AJ1046:AM1046)=0,$AF1046,IF(LEFT(VLOOKUP($AP1046,BaseEqptCdF!$C$5:$E$161,3,FALSE),2)="SD",0,IF(LEFT(VLOOKUP($AP1046,BaseEqptCdF!$C$5:$E$161,3,FALSE),2)="SB",1*52,VLOOKUP($AP1046,BaseEqptCdF!$C$5:$S$161,12,FALSE)*0.2*300))))</f>
        <v/>
      </c>
      <c r="BG1046" s="3" t="str">
        <f>IF($L1046="","",IF(SUM($AJ1046:AN1046)=0,$AF1046,IF(LEFT(VLOOKUP($AP1046,BaseEqptCdF!$C$5:$E$161,3,FALSE),2)="SD",0,IF(LEFT(VLOOKUP($AP1046,BaseEqptCdF!$C$5:$E$161,3,FALSE),2)="SB",1*52,VLOOKUP($AP1046,BaseEqptCdF!$C$5:$S$161,12,FALSE)*0.2*300))))</f>
        <v/>
      </c>
      <c r="BH1046" s="2">
        <f t="shared" si="136"/>
        <v>0</v>
      </c>
    </row>
    <row r="1047" spans="1:60" x14ac:dyDescent="0.25">
      <c r="A1047" s="296" t="str">
        <f t="array" ref="A1047">IF($C1047="","",INDEX(Prog!$B$8:$D$300,MATCH($C1047,nivo1,0),1))</f>
        <v/>
      </c>
      <c r="B1047" s="296" t="str">
        <f t="array" ref="B1047">IF($C1047="","",INDEX(Prog!$B$8:$D$300,MATCH($C1047,nivo1,0),2))</f>
        <v/>
      </c>
      <c r="C1047" s="273"/>
      <c r="D1047" s="267"/>
      <c r="E1047" s="273"/>
      <c r="F1047" s="273"/>
      <c r="G1047" s="273"/>
      <c r="H1047" s="273"/>
      <c r="I1047" s="273"/>
      <c r="J1047" s="273"/>
      <c r="K1047" s="274"/>
      <c r="L1047" s="273"/>
      <c r="M1047" s="273"/>
      <c r="N1047" s="273"/>
      <c r="O1047" s="275"/>
      <c r="P1047" s="273"/>
      <c r="Q1047" s="273"/>
      <c r="R1047" s="273"/>
      <c r="S1047" s="273"/>
      <c r="T1047" s="276"/>
      <c r="U1047" s="276"/>
      <c r="V1047" s="276"/>
      <c r="W1047" s="276"/>
      <c r="X1047" s="277"/>
      <c r="Y1047" s="278"/>
      <c r="AA1047" s="8" t="str">
        <f>IF($L1047="","",VLOOKUP($L1047,BaseEqptCdF!$C$5:$E$161,2,FALSE))</f>
        <v/>
      </c>
      <c r="AB1047" s="8" t="str">
        <f>IF($L1047="","",VLOOKUP($L1047,BaseEqptCdF!$C$5:$E$161,3,FALSE))</f>
        <v/>
      </c>
      <c r="AC1047" s="7" t="str">
        <f>IF($L1047="","",VLOOKUP($L1047,BaseEqptCdF!$C$5:$I$161,6,FALSE))</f>
        <v/>
      </c>
      <c r="AD1047" s="7" t="str">
        <f>IF($L1047="","",VLOOKUP($L1047,BaseEqptCdF!$C$5:$I$161,7,FALSE))</f>
        <v/>
      </c>
      <c r="AE1047" s="3" t="str">
        <f>IF($L1047="","",VLOOKUP($L1047,BaseEqptCdF!$C$5:$R$161,16,FALSE)*$AC$3)</f>
        <v/>
      </c>
      <c r="AF1047" s="3" t="str">
        <f>IF($L1047="","",IF(LEFT($AB1047,2)="SD",0,IF(LEFT($AB1047,2)="SB",1*52,IF($N1047=Prog!$P$17,VLOOKUP($L1047,BaseEqptCdF!$C$5:$P$161,14,FALSE)*1*300,VLOOKUP($L1047,BaseEqptCdF!$C$5:$P$161,12,FALSE)*0.2*300))))</f>
        <v/>
      </c>
      <c r="AG1047" s="6" t="str">
        <f t="shared" si="128"/>
        <v/>
      </c>
      <c r="AH1047" s="6">
        <f>IF($U1047=Prog!$S$18,YEAR($X1047),"")</f>
        <v>1900</v>
      </c>
      <c r="AI1047" s="5" t="str">
        <f>IF(OR($AG1047="",$U1047=Prog!$S$18),"",IF(OR($U1047=Prog!$S$17,$U1047=Prog!$S$16),YEAR($X1047),IF($AG1047="ND","ND",$AI$8+$O1047)))</f>
        <v/>
      </c>
      <c r="AJ1047" s="3" t="str">
        <f t="shared" si="123"/>
        <v/>
      </c>
      <c r="AK1047" s="3" t="str">
        <f t="shared" si="138"/>
        <v/>
      </c>
      <c r="AL1047" s="3" t="str">
        <f t="shared" si="138"/>
        <v/>
      </c>
      <c r="AM1047" s="3" t="str">
        <f t="shared" si="138"/>
        <v/>
      </c>
      <c r="AN1047" s="3" t="str">
        <f t="shared" si="138"/>
        <v/>
      </c>
      <c r="AO1047" s="2">
        <f t="shared" si="133"/>
        <v>0</v>
      </c>
      <c r="AP1047" s="4"/>
      <c r="AQ1047" s="3">
        <f>IF(AJ1047=1,VLOOKUP($AP1047,BaseEqptCdF!$C$5:$R$161,16,FALSE),0)</f>
        <v>0</v>
      </c>
      <c r="AR1047" s="3">
        <f>IF(AK1047=1,VLOOKUP($AP1047,BaseEqptCdF!$C$5:$R$161,16,FALSE),0)</f>
        <v>0</v>
      </c>
      <c r="AS1047" s="3">
        <f>IF(AL1047=1,VLOOKUP($AP1047,BaseEqptCdF!$C$5:$R$161,16,FALSE),0)</f>
        <v>0</v>
      </c>
      <c r="AT1047" s="3">
        <f>IF(AM1047=1,VLOOKUP($AP1047,BaseEqptCdF!$C$5:$R$161,16,FALSE),0)</f>
        <v>0</v>
      </c>
      <c r="AU1047" s="3">
        <f>IF(AN1047=1,VLOOKUP($AP1047,BaseEqptCdF!$C$5:$R$161,16,FALSE),0)</f>
        <v>0</v>
      </c>
      <c r="AV1047" s="2">
        <f t="shared" si="134"/>
        <v>0</v>
      </c>
      <c r="AW1047" s="3" t="str">
        <f>IF($L1047="","",IF(SUM($AJ1047:AJ1047)=0,$AE1047,VLOOKUP($AP1047,BaseEqptCdF!$C$5:$R$161,16,FALSE)*$AC$3))</f>
        <v/>
      </c>
      <c r="AX1047" s="3" t="str">
        <f>IF($L1047="","",IF(SUM($AJ1047:AK1047)=0,$AE1047,VLOOKUP($AP1047,BaseEqptCdF!$C$5:$R$161,16,FALSE)*$AC$3))</f>
        <v/>
      </c>
      <c r="AY1047" s="3" t="str">
        <f>IF($L1047="","",IF(SUM($AJ1047:AL1047)=0,$AE1047,VLOOKUP($AP1047,BaseEqptCdF!$C$5:$R$161,16,FALSE)*$AC$3))</f>
        <v/>
      </c>
      <c r="AZ1047" s="3" t="str">
        <f>IF($L1047="","",IF(SUM($AJ1047:AM1047)=0,$AE1047,VLOOKUP($AP1047,BaseEqptCdF!$C$5:$R$161,16,FALSE)*$AC$3))</f>
        <v/>
      </c>
      <c r="BA1047" s="3" t="str">
        <f>IF($L1047="","",IF(SUM($AJ1047:AN1047)=0,$AE1047,VLOOKUP($AP1047,BaseEqptCdF!$C$5:$R$161,16,FALSE)*$AC$3))</f>
        <v/>
      </c>
      <c r="BB1047" s="2">
        <f t="shared" si="135"/>
        <v>0</v>
      </c>
      <c r="BC1047" s="3" t="str">
        <f>IF($L1047="","",IF(SUM($AJ1047:AJ1047)=0,$AF1047,IF(LEFT(VLOOKUP($AP1047,BaseEqptCdF!$C$5:$E$161,3,FALSE),2)="SD",0,IF(LEFT(VLOOKUP($AP1047,BaseEqptCdF!$C$5:$E$161,3,FALSE),2)="SB",1*52,VLOOKUP($AP1047,BaseEqptCdF!$C$5:$S$161,12,FALSE)*0.2*300))))</f>
        <v/>
      </c>
      <c r="BD1047" s="3" t="str">
        <f>IF($L1047="","",IF(SUM($AJ1047:AK1047)=0,$AF1047,IF(LEFT(VLOOKUP($AP1047,BaseEqptCdF!$C$5:$E$161,3,FALSE),2)="SD",0,IF(LEFT(VLOOKUP($AP1047,BaseEqptCdF!$C$5:$E$161,3,FALSE),2)="SB",1*52,VLOOKUP($AP1047,BaseEqptCdF!$C$5:$S$161,12,FALSE)*0.2*300))))</f>
        <v/>
      </c>
      <c r="BE1047" s="3" t="str">
        <f>IF($L1047="","",IF(SUM($AJ1047:AL1047)=0,$AF1047,IF(LEFT(VLOOKUP($AP1047,BaseEqptCdF!$C$5:$E$161,3,FALSE),2)="SD",0,IF(LEFT(VLOOKUP($AP1047,BaseEqptCdF!$C$5:$E$161,3,FALSE),2)="SB",1*52,VLOOKUP($AP1047,BaseEqptCdF!$C$5:$S$161,12,FALSE)*0.2*300))))</f>
        <v/>
      </c>
      <c r="BF1047" s="3" t="str">
        <f>IF($L1047="","",IF(SUM($AJ1047:AM1047)=0,$AF1047,IF(LEFT(VLOOKUP($AP1047,BaseEqptCdF!$C$5:$E$161,3,FALSE),2)="SD",0,IF(LEFT(VLOOKUP($AP1047,BaseEqptCdF!$C$5:$E$161,3,FALSE),2)="SB",1*52,VLOOKUP($AP1047,BaseEqptCdF!$C$5:$S$161,12,FALSE)*0.2*300))))</f>
        <v/>
      </c>
      <c r="BG1047" s="3" t="str">
        <f>IF($L1047="","",IF(SUM($AJ1047:AN1047)=0,$AF1047,IF(LEFT(VLOOKUP($AP1047,BaseEqptCdF!$C$5:$E$161,3,FALSE),2)="SD",0,IF(LEFT(VLOOKUP($AP1047,BaseEqptCdF!$C$5:$E$161,3,FALSE),2)="SB",1*52,VLOOKUP($AP1047,BaseEqptCdF!$C$5:$S$161,12,FALSE)*0.2*300))))</f>
        <v/>
      </c>
      <c r="BH1047" s="2">
        <f t="shared" si="136"/>
        <v>0</v>
      </c>
    </row>
    <row r="1048" spans="1:60" x14ac:dyDescent="0.25">
      <c r="A1048" s="296" t="str">
        <f t="array" ref="A1048">IF($C1048="","",INDEX(Prog!$B$8:$D$300,MATCH($C1048,nivo1,0),1))</f>
        <v/>
      </c>
      <c r="B1048" s="296" t="str">
        <f t="array" ref="B1048">IF($C1048="","",INDEX(Prog!$B$8:$D$300,MATCH($C1048,nivo1,0),2))</f>
        <v/>
      </c>
      <c r="C1048" s="273"/>
      <c r="D1048" s="267"/>
      <c r="E1048" s="273"/>
      <c r="F1048" s="273"/>
      <c r="G1048" s="273"/>
      <c r="H1048" s="273"/>
      <c r="I1048" s="273"/>
      <c r="J1048" s="273"/>
      <c r="K1048" s="274"/>
      <c r="L1048" s="273"/>
      <c r="M1048" s="273"/>
      <c r="N1048" s="273"/>
      <c r="O1048" s="275"/>
      <c r="P1048" s="273"/>
      <c r="Q1048" s="273"/>
      <c r="R1048" s="273"/>
      <c r="S1048" s="273"/>
      <c r="T1048" s="276"/>
      <c r="U1048" s="276"/>
      <c r="V1048" s="276"/>
      <c r="W1048" s="276"/>
      <c r="X1048" s="277"/>
      <c r="Y1048" s="278"/>
      <c r="AA1048" s="8" t="str">
        <f>IF($L1048="","",VLOOKUP($L1048,BaseEqptCdF!$C$5:$E$161,2,FALSE))</f>
        <v/>
      </c>
      <c r="AB1048" s="8" t="str">
        <f>IF($L1048="","",VLOOKUP($L1048,BaseEqptCdF!$C$5:$E$161,3,FALSE))</f>
        <v/>
      </c>
      <c r="AC1048" s="7" t="str">
        <f>IF($L1048="","",VLOOKUP($L1048,BaseEqptCdF!$C$5:$I$161,6,FALSE))</f>
        <v/>
      </c>
      <c r="AD1048" s="7" t="str">
        <f>IF($L1048="","",VLOOKUP($L1048,BaseEqptCdF!$C$5:$I$161,7,FALSE))</f>
        <v/>
      </c>
      <c r="AE1048" s="3" t="str">
        <f>IF($L1048="","",VLOOKUP($L1048,BaseEqptCdF!$C$5:$R$161,16,FALSE)*$AC$3)</f>
        <v/>
      </c>
      <c r="AF1048" s="3" t="str">
        <f>IF($L1048="","",IF(LEFT($AB1048,2)="SD",0,IF(LEFT($AB1048,2)="SB",1*52,IF($N1048=Prog!$P$17,VLOOKUP($L1048,BaseEqptCdF!$C$5:$P$161,14,FALSE)*1*300,VLOOKUP($L1048,BaseEqptCdF!$C$5:$P$161,12,FALSE)*0.2*300))))</f>
        <v/>
      </c>
      <c r="AG1048" s="6" t="str">
        <f t="shared" si="128"/>
        <v/>
      </c>
      <c r="AH1048" s="6">
        <f>IF($U1048=Prog!$S$18,YEAR($X1048),"")</f>
        <v>1900</v>
      </c>
      <c r="AI1048" s="5" t="str">
        <f>IF(OR($AG1048="",$U1048=Prog!$S$18),"",IF(OR($U1048=Prog!$S$17,$U1048=Prog!$S$16),YEAR($X1048),IF($AG1048="ND","ND",$AI$8+$O1048)))</f>
        <v/>
      </c>
      <c r="AJ1048" s="3" t="str">
        <f t="shared" si="123"/>
        <v/>
      </c>
      <c r="AK1048" s="3" t="str">
        <f t="shared" si="138"/>
        <v/>
      </c>
      <c r="AL1048" s="3" t="str">
        <f t="shared" si="138"/>
        <v/>
      </c>
      <c r="AM1048" s="3" t="str">
        <f t="shared" si="138"/>
        <v/>
      </c>
      <c r="AN1048" s="3" t="str">
        <f t="shared" si="138"/>
        <v/>
      </c>
      <c r="AO1048" s="2">
        <f t="shared" si="133"/>
        <v>0</v>
      </c>
      <c r="AP1048" s="4"/>
      <c r="AQ1048" s="3">
        <f>IF(AJ1048=1,VLOOKUP($AP1048,BaseEqptCdF!$C$5:$R$161,16,FALSE),0)</f>
        <v>0</v>
      </c>
      <c r="AR1048" s="3">
        <f>IF(AK1048=1,VLOOKUP($AP1048,BaseEqptCdF!$C$5:$R$161,16,FALSE),0)</f>
        <v>0</v>
      </c>
      <c r="AS1048" s="3">
        <f>IF(AL1048=1,VLOOKUP($AP1048,BaseEqptCdF!$C$5:$R$161,16,FALSE),0)</f>
        <v>0</v>
      </c>
      <c r="AT1048" s="3">
        <f>IF(AM1048=1,VLOOKUP($AP1048,BaseEqptCdF!$C$5:$R$161,16,FALSE),0)</f>
        <v>0</v>
      </c>
      <c r="AU1048" s="3">
        <f>IF(AN1048=1,VLOOKUP($AP1048,BaseEqptCdF!$C$5:$R$161,16,FALSE),0)</f>
        <v>0</v>
      </c>
      <c r="AV1048" s="2">
        <f t="shared" si="134"/>
        <v>0</v>
      </c>
      <c r="AW1048" s="3" t="str">
        <f>IF($L1048="","",IF(SUM($AJ1048:AJ1048)=0,$AE1048,VLOOKUP($AP1048,BaseEqptCdF!$C$5:$R$161,16,FALSE)*$AC$3))</f>
        <v/>
      </c>
      <c r="AX1048" s="3" t="str">
        <f>IF($L1048="","",IF(SUM($AJ1048:AK1048)=0,$AE1048,VLOOKUP($AP1048,BaseEqptCdF!$C$5:$R$161,16,FALSE)*$AC$3))</f>
        <v/>
      </c>
      <c r="AY1048" s="3" t="str">
        <f>IF($L1048="","",IF(SUM($AJ1048:AL1048)=0,$AE1048,VLOOKUP($AP1048,BaseEqptCdF!$C$5:$R$161,16,FALSE)*$AC$3))</f>
        <v/>
      </c>
      <c r="AZ1048" s="3" t="str">
        <f>IF($L1048="","",IF(SUM($AJ1048:AM1048)=0,$AE1048,VLOOKUP($AP1048,BaseEqptCdF!$C$5:$R$161,16,FALSE)*$AC$3))</f>
        <v/>
      </c>
      <c r="BA1048" s="3" t="str">
        <f>IF($L1048="","",IF(SUM($AJ1048:AN1048)=0,$AE1048,VLOOKUP($AP1048,BaseEqptCdF!$C$5:$R$161,16,FALSE)*$AC$3))</f>
        <v/>
      </c>
      <c r="BB1048" s="2">
        <f t="shared" si="135"/>
        <v>0</v>
      </c>
      <c r="BC1048" s="3" t="str">
        <f>IF($L1048="","",IF(SUM($AJ1048:AJ1048)=0,$AF1048,IF(LEFT(VLOOKUP($AP1048,BaseEqptCdF!$C$5:$E$161,3,FALSE),2)="SD",0,IF(LEFT(VLOOKUP($AP1048,BaseEqptCdF!$C$5:$E$161,3,FALSE),2)="SB",1*52,VLOOKUP($AP1048,BaseEqptCdF!$C$5:$S$161,12,FALSE)*0.2*300))))</f>
        <v/>
      </c>
      <c r="BD1048" s="3" t="str">
        <f>IF($L1048="","",IF(SUM($AJ1048:AK1048)=0,$AF1048,IF(LEFT(VLOOKUP($AP1048,BaseEqptCdF!$C$5:$E$161,3,FALSE),2)="SD",0,IF(LEFT(VLOOKUP($AP1048,BaseEqptCdF!$C$5:$E$161,3,FALSE),2)="SB",1*52,VLOOKUP($AP1048,BaseEqptCdF!$C$5:$S$161,12,FALSE)*0.2*300))))</f>
        <v/>
      </c>
      <c r="BE1048" s="3" t="str">
        <f>IF($L1048="","",IF(SUM($AJ1048:AL1048)=0,$AF1048,IF(LEFT(VLOOKUP($AP1048,BaseEqptCdF!$C$5:$E$161,3,FALSE),2)="SD",0,IF(LEFT(VLOOKUP($AP1048,BaseEqptCdF!$C$5:$E$161,3,FALSE),2)="SB",1*52,VLOOKUP($AP1048,BaseEqptCdF!$C$5:$S$161,12,FALSE)*0.2*300))))</f>
        <v/>
      </c>
      <c r="BF1048" s="3" t="str">
        <f>IF($L1048="","",IF(SUM($AJ1048:AM1048)=0,$AF1048,IF(LEFT(VLOOKUP($AP1048,BaseEqptCdF!$C$5:$E$161,3,FALSE),2)="SD",0,IF(LEFT(VLOOKUP($AP1048,BaseEqptCdF!$C$5:$E$161,3,FALSE),2)="SB",1*52,VLOOKUP($AP1048,BaseEqptCdF!$C$5:$S$161,12,FALSE)*0.2*300))))</f>
        <v/>
      </c>
      <c r="BG1048" s="3" t="str">
        <f>IF($L1048="","",IF(SUM($AJ1048:AN1048)=0,$AF1048,IF(LEFT(VLOOKUP($AP1048,BaseEqptCdF!$C$5:$E$161,3,FALSE),2)="SD",0,IF(LEFT(VLOOKUP($AP1048,BaseEqptCdF!$C$5:$E$161,3,FALSE),2)="SB",1*52,VLOOKUP($AP1048,BaseEqptCdF!$C$5:$S$161,12,FALSE)*0.2*300))))</f>
        <v/>
      </c>
      <c r="BH1048" s="2">
        <f t="shared" si="136"/>
        <v>0</v>
      </c>
    </row>
    <row r="1049" spans="1:60" x14ac:dyDescent="0.25">
      <c r="A1049" s="296" t="str">
        <f t="array" ref="A1049">IF($C1049="","",INDEX(Prog!$B$8:$D$300,MATCH($C1049,nivo1,0),1))</f>
        <v/>
      </c>
      <c r="B1049" s="296" t="str">
        <f t="array" ref="B1049">IF($C1049="","",INDEX(Prog!$B$8:$D$300,MATCH($C1049,nivo1,0),2))</f>
        <v/>
      </c>
      <c r="C1049" s="273"/>
      <c r="D1049" s="267"/>
      <c r="E1049" s="273"/>
      <c r="F1049" s="273"/>
      <c r="G1049" s="273"/>
      <c r="H1049" s="273"/>
      <c r="I1049" s="273"/>
      <c r="J1049" s="273"/>
      <c r="K1049" s="274"/>
      <c r="L1049" s="273"/>
      <c r="M1049" s="273"/>
      <c r="N1049" s="273"/>
      <c r="O1049" s="275"/>
      <c r="P1049" s="273"/>
      <c r="Q1049" s="273"/>
      <c r="R1049" s="273"/>
      <c r="S1049" s="273"/>
      <c r="T1049" s="276"/>
      <c r="U1049" s="276"/>
      <c r="V1049" s="276"/>
      <c r="W1049" s="276"/>
      <c r="X1049" s="277"/>
      <c r="Y1049" s="278"/>
      <c r="AA1049" s="8" t="str">
        <f>IF($L1049="","",VLOOKUP($L1049,BaseEqptCdF!$C$5:$E$161,2,FALSE))</f>
        <v/>
      </c>
      <c r="AB1049" s="8" t="str">
        <f>IF($L1049="","",VLOOKUP($L1049,BaseEqptCdF!$C$5:$E$161,3,FALSE))</f>
        <v/>
      </c>
      <c r="AC1049" s="7" t="str">
        <f>IF($L1049="","",VLOOKUP($L1049,BaseEqptCdF!$C$5:$I$161,6,FALSE))</f>
        <v/>
      </c>
      <c r="AD1049" s="7" t="str">
        <f>IF($L1049="","",VLOOKUP($L1049,BaseEqptCdF!$C$5:$I$161,7,FALSE))</f>
        <v/>
      </c>
      <c r="AE1049" s="3" t="str">
        <f>IF($L1049="","",VLOOKUP($L1049,BaseEqptCdF!$C$5:$R$161,16,FALSE)*$AC$3)</f>
        <v/>
      </c>
      <c r="AF1049" s="3" t="str">
        <f>IF($L1049="","",IF(LEFT($AB1049,2)="SD",0,IF(LEFT($AB1049,2)="SB",1*52,IF($N1049=Prog!$P$17,VLOOKUP($L1049,BaseEqptCdF!$C$5:$P$161,14,FALSE)*1*300,VLOOKUP($L1049,BaseEqptCdF!$C$5:$P$161,12,FALSE)*0.2*300))))</f>
        <v/>
      </c>
      <c r="AG1049" s="6" t="str">
        <f t="shared" si="128"/>
        <v/>
      </c>
      <c r="AH1049" s="6">
        <f>IF($U1049=Prog!$S$18,YEAR($X1049),"")</f>
        <v>1900</v>
      </c>
      <c r="AI1049" s="5" t="str">
        <f>IF(OR($AG1049="",$U1049=Prog!$S$18),"",IF(OR($U1049=Prog!$S$17,$U1049=Prog!$S$16),YEAR($X1049),IF($AG1049="ND","ND",$AI$8+$O1049)))</f>
        <v/>
      </c>
      <c r="AJ1049" s="3" t="str">
        <f t="shared" si="123"/>
        <v/>
      </c>
      <c r="AK1049" s="3" t="str">
        <f t="shared" si="138"/>
        <v/>
      </c>
      <c r="AL1049" s="3" t="str">
        <f t="shared" si="138"/>
        <v/>
      </c>
      <c r="AM1049" s="3" t="str">
        <f t="shared" si="138"/>
        <v/>
      </c>
      <c r="AN1049" s="3" t="str">
        <f t="shared" si="138"/>
        <v/>
      </c>
      <c r="AO1049" s="2">
        <f t="shared" si="133"/>
        <v>0</v>
      </c>
      <c r="AP1049" s="4"/>
      <c r="AQ1049" s="3">
        <f>IF(AJ1049=1,VLOOKUP($AP1049,BaseEqptCdF!$C$5:$R$161,16,FALSE),0)</f>
        <v>0</v>
      </c>
      <c r="AR1049" s="3">
        <f>IF(AK1049=1,VLOOKUP($AP1049,BaseEqptCdF!$C$5:$R$161,16,FALSE),0)</f>
        <v>0</v>
      </c>
      <c r="AS1049" s="3">
        <f>IF(AL1049=1,VLOOKUP($AP1049,BaseEqptCdF!$C$5:$R$161,16,FALSE),0)</f>
        <v>0</v>
      </c>
      <c r="AT1049" s="3">
        <f>IF(AM1049=1,VLOOKUP($AP1049,BaseEqptCdF!$C$5:$R$161,16,FALSE),0)</f>
        <v>0</v>
      </c>
      <c r="AU1049" s="3">
        <f>IF(AN1049=1,VLOOKUP($AP1049,BaseEqptCdF!$C$5:$R$161,16,FALSE),0)</f>
        <v>0</v>
      </c>
      <c r="AV1049" s="2">
        <f t="shared" si="134"/>
        <v>0</v>
      </c>
      <c r="AW1049" s="3" t="str">
        <f>IF($L1049="","",IF(SUM($AJ1049:AJ1049)=0,$AE1049,VLOOKUP($AP1049,BaseEqptCdF!$C$5:$R$161,16,FALSE)*$AC$3))</f>
        <v/>
      </c>
      <c r="AX1049" s="3" t="str">
        <f>IF($L1049="","",IF(SUM($AJ1049:AK1049)=0,$AE1049,VLOOKUP($AP1049,BaseEqptCdF!$C$5:$R$161,16,FALSE)*$AC$3))</f>
        <v/>
      </c>
      <c r="AY1049" s="3" t="str">
        <f>IF($L1049="","",IF(SUM($AJ1049:AL1049)=0,$AE1049,VLOOKUP($AP1049,BaseEqptCdF!$C$5:$R$161,16,FALSE)*$AC$3))</f>
        <v/>
      </c>
      <c r="AZ1049" s="3" t="str">
        <f>IF($L1049="","",IF(SUM($AJ1049:AM1049)=0,$AE1049,VLOOKUP($AP1049,BaseEqptCdF!$C$5:$R$161,16,FALSE)*$AC$3))</f>
        <v/>
      </c>
      <c r="BA1049" s="3" t="str">
        <f>IF($L1049="","",IF(SUM($AJ1049:AN1049)=0,$AE1049,VLOOKUP($AP1049,BaseEqptCdF!$C$5:$R$161,16,FALSE)*$AC$3))</f>
        <v/>
      </c>
      <c r="BB1049" s="2">
        <f t="shared" si="135"/>
        <v>0</v>
      </c>
      <c r="BC1049" s="3" t="str">
        <f>IF($L1049="","",IF(SUM($AJ1049:AJ1049)=0,$AF1049,IF(LEFT(VLOOKUP($AP1049,BaseEqptCdF!$C$5:$E$161,3,FALSE),2)="SD",0,IF(LEFT(VLOOKUP($AP1049,BaseEqptCdF!$C$5:$E$161,3,FALSE),2)="SB",1*52,VLOOKUP($AP1049,BaseEqptCdF!$C$5:$S$161,12,FALSE)*0.2*300))))</f>
        <v/>
      </c>
      <c r="BD1049" s="3" t="str">
        <f>IF($L1049="","",IF(SUM($AJ1049:AK1049)=0,$AF1049,IF(LEFT(VLOOKUP($AP1049,BaseEqptCdF!$C$5:$E$161,3,FALSE),2)="SD",0,IF(LEFT(VLOOKUP($AP1049,BaseEqptCdF!$C$5:$E$161,3,FALSE),2)="SB",1*52,VLOOKUP($AP1049,BaseEqptCdF!$C$5:$S$161,12,FALSE)*0.2*300))))</f>
        <v/>
      </c>
      <c r="BE1049" s="3" t="str">
        <f>IF($L1049="","",IF(SUM($AJ1049:AL1049)=0,$AF1049,IF(LEFT(VLOOKUP($AP1049,BaseEqptCdF!$C$5:$E$161,3,FALSE),2)="SD",0,IF(LEFT(VLOOKUP($AP1049,BaseEqptCdF!$C$5:$E$161,3,FALSE),2)="SB",1*52,VLOOKUP($AP1049,BaseEqptCdF!$C$5:$S$161,12,FALSE)*0.2*300))))</f>
        <v/>
      </c>
      <c r="BF1049" s="3" t="str">
        <f>IF($L1049="","",IF(SUM($AJ1049:AM1049)=0,$AF1049,IF(LEFT(VLOOKUP($AP1049,BaseEqptCdF!$C$5:$E$161,3,FALSE),2)="SD",0,IF(LEFT(VLOOKUP($AP1049,BaseEqptCdF!$C$5:$E$161,3,FALSE),2)="SB",1*52,VLOOKUP($AP1049,BaseEqptCdF!$C$5:$S$161,12,FALSE)*0.2*300))))</f>
        <v/>
      </c>
      <c r="BG1049" s="3" t="str">
        <f>IF($L1049="","",IF(SUM($AJ1049:AN1049)=0,$AF1049,IF(LEFT(VLOOKUP($AP1049,BaseEqptCdF!$C$5:$E$161,3,FALSE),2)="SD",0,IF(LEFT(VLOOKUP($AP1049,BaseEqptCdF!$C$5:$E$161,3,FALSE),2)="SB",1*52,VLOOKUP($AP1049,BaseEqptCdF!$C$5:$S$161,12,FALSE)*0.2*300))))</f>
        <v/>
      </c>
      <c r="BH1049" s="2">
        <f t="shared" si="136"/>
        <v>0</v>
      </c>
    </row>
    <row r="1050" spans="1:60" x14ac:dyDescent="0.25">
      <c r="A1050" s="296" t="str">
        <f t="array" ref="A1050">IF($C1050="","",INDEX(Prog!$B$8:$D$300,MATCH($C1050,nivo1,0),1))</f>
        <v/>
      </c>
      <c r="B1050" s="296" t="str">
        <f t="array" ref="B1050">IF($C1050="","",INDEX(Prog!$B$8:$D$300,MATCH($C1050,nivo1,0),2))</f>
        <v/>
      </c>
      <c r="C1050" s="273"/>
      <c r="D1050" s="267"/>
      <c r="E1050" s="273"/>
      <c r="F1050" s="273"/>
      <c r="G1050" s="273"/>
      <c r="H1050" s="273"/>
      <c r="I1050" s="273"/>
      <c r="J1050" s="273"/>
      <c r="K1050" s="274"/>
      <c r="L1050" s="273"/>
      <c r="M1050" s="273"/>
      <c r="N1050" s="273"/>
      <c r="O1050" s="275"/>
      <c r="P1050" s="273"/>
      <c r="Q1050" s="273"/>
      <c r="R1050" s="273"/>
      <c r="S1050" s="273"/>
      <c r="T1050" s="276"/>
      <c r="U1050" s="276"/>
      <c r="V1050" s="276"/>
      <c r="W1050" s="276"/>
      <c r="X1050" s="277"/>
      <c r="Y1050" s="278"/>
      <c r="AA1050" s="8" t="str">
        <f>IF($L1050="","",VLOOKUP($L1050,BaseEqptCdF!$C$5:$E$161,2,FALSE))</f>
        <v/>
      </c>
      <c r="AB1050" s="8" t="str">
        <f>IF($L1050="","",VLOOKUP($L1050,BaseEqptCdF!$C$5:$E$161,3,FALSE))</f>
        <v/>
      </c>
      <c r="AC1050" s="7" t="str">
        <f>IF($L1050="","",VLOOKUP($L1050,BaseEqptCdF!$C$5:$I$161,6,FALSE))</f>
        <v/>
      </c>
      <c r="AD1050" s="7" t="str">
        <f>IF($L1050="","",VLOOKUP($L1050,BaseEqptCdF!$C$5:$I$161,7,FALSE))</f>
        <v/>
      </c>
      <c r="AE1050" s="3" t="str">
        <f>IF($L1050="","",VLOOKUP($L1050,BaseEqptCdF!$C$5:$R$161,16,FALSE)*$AC$3)</f>
        <v/>
      </c>
      <c r="AF1050" s="3" t="str">
        <f>IF($L1050="","",IF(LEFT($AB1050,2)="SD",0,IF(LEFT($AB1050,2)="SB",1*52,IF($N1050=Prog!$P$17,VLOOKUP($L1050,BaseEqptCdF!$C$5:$P$161,14,FALSE)*1*300,VLOOKUP($L1050,BaseEqptCdF!$C$5:$P$161,12,FALSE)*0.2*300))))</f>
        <v/>
      </c>
      <c r="AG1050" s="6" t="str">
        <f t="shared" si="128"/>
        <v/>
      </c>
      <c r="AH1050" s="6">
        <f>IF($U1050=Prog!$S$18,YEAR($X1050),"")</f>
        <v>1900</v>
      </c>
      <c r="AI1050" s="5" t="str">
        <f>IF(OR($AG1050="",$U1050=Prog!$S$18),"",IF(OR($U1050=Prog!$S$17,$U1050=Prog!$S$16),YEAR($X1050),IF($AG1050="ND","ND",$AI$8+$O1050)))</f>
        <v/>
      </c>
      <c r="AJ1050" s="3" t="str">
        <f t="shared" si="123"/>
        <v/>
      </c>
      <c r="AK1050" s="3" t="str">
        <f t="shared" si="138"/>
        <v/>
      </c>
      <c r="AL1050" s="3" t="str">
        <f t="shared" si="138"/>
        <v/>
      </c>
      <c r="AM1050" s="3" t="str">
        <f t="shared" si="138"/>
        <v/>
      </c>
      <c r="AN1050" s="3" t="str">
        <f t="shared" si="138"/>
        <v/>
      </c>
      <c r="AO1050" s="2">
        <f t="shared" si="133"/>
        <v>0</v>
      </c>
      <c r="AP1050" s="4"/>
      <c r="AQ1050" s="3">
        <f>IF(AJ1050=1,VLOOKUP($AP1050,BaseEqptCdF!$C$5:$R$161,16,FALSE),0)</f>
        <v>0</v>
      </c>
      <c r="AR1050" s="3">
        <f>IF(AK1050=1,VLOOKUP($AP1050,BaseEqptCdF!$C$5:$R$161,16,FALSE),0)</f>
        <v>0</v>
      </c>
      <c r="AS1050" s="3">
        <f>IF(AL1050=1,VLOOKUP($AP1050,BaseEqptCdF!$C$5:$R$161,16,FALSE),0)</f>
        <v>0</v>
      </c>
      <c r="AT1050" s="3">
        <f>IF(AM1050=1,VLOOKUP($AP1050,BaseEqptCdF!$C$5:$R$161,16,FALSE),0)</f>
        <v>0</v>
      </c>
      <c r="AU1050" s="3">
        <f>IF(AN1050=1,VLOOKUP($AP1050,BaseEqptCdF!$C$5:$R$161,16,FALSE),0)</f>
        <v>0</v>
      </c>
      <c r="AV1050" s="2">
        <f t="shared" si="134"/>
        <v>0</v>
      </c>
      <c r="AW1050" s="3" t="str">
        <f>IF($L1050="","",IF(SUM($AJ1050:AJ1050)=0,$AE1050,VLOOKUP($AP1050,BaseEqptCdF!$C$5:$R$161,16,FALSE)*$AC$3))</f>
        <v/>
      </c>
      <c r="AX1050" s="3" t="str">
        <f>IF($L1050="","",IF(SUM($AJ1050:AK1050)=0,$AE1050,VLOOKUP($AP1050,BaseEqptCdF!$C$5:$R$161,16,FALSE)*$AC$3))</f>
        <v/>
      </c>
      <c r="AY1050" s="3" t="str">
        <f>IF($L1050="","",IF(SUM($AJ1050:AL1050)=0,$AE1050,VLOOKUP($AP1050,BaseEqptCdF!$C$5:$R$161,16,FALSE)*$AC$3))</f>
        <v/>
      </c>
      <c r="AZ1050" s="3" t="str">
        <f>IF($L1050="","",IF(SUM($AJ1050:AM1050)=0,$AE1050,VLOOKUP($AP1050,BaseEqptCdF!$C$5:$R$161,16,FALSE)*$AC$3))</f>
        <v/>
      </c>
      <c r="BA1050" s="3" t="str">
        <f>IF($L1050="","",IF(SUM($AJ1050:AN1050)=0,$AE1050,VLOOKUP($AP1050,BaseEqptCdF!$C$5:$R$161,16,FALSE)*$AC$3))</f>
        <v/>
      </c>
      <c r="BB1050" s="2">
        <f t="shared" si="135"/>
        <v>0</v>
      </c>
      <c r="BC1050" s="3" t="str">
        <f>IF($L1050="","",IF(SUM($AJ1050:AJ1050)=0,$AF1050,IF(LEFT(VLOOKUP($AP1050,BaseEqptCdF!$C$5:$E$161,3,FALSE),2)="SD",0,IF(LEFT(VLOOKUP($AP1050,BaseEqptCdF!$C$5:$E$161,3,FALSE),2)="SB",1*52,VLOOKUP($AP1050,BaseEqptCdF!$C$5:$S$161,12,FALSE)*0.2*300))))</f>
        <v/>
      </c>
      <c r="BD1050" s="3" t="str">
        <f>IF($L1050="","",IF(SUM($AJ1050:AK1050)=0,$AF1050,IF(LEFT(VLOOKUP($AP1050,BaseEqptCdF!$C$5:$E$161,3,FALSE),2)="SD",0,IF(LEFT(VLOOKUP($AP1050,BaseEqptCdF!$C$5:$E$161,3,FALSE),2)="SB",1*52,VLOOKUP($AP1050,BaseEqptCdF!$C$5:$S$161,12,FALSE)*0.2*300))))</f>
        <v/>
      </c>
      <c r="BE1050" s="3" t="str">
        <f>IF($L1050="","",IF(SUM($AJ1050:AL1050)=0,$AF1050,IF(LEFT(VLOOKUP($AP1050,BaseEqptCdF!$C$5:$E$161,3,FALSE),2)="SD",0,IF(LEFT(VLOOKUP($AP1050,BaseEqptCdF!$C$5:$E$161,3,FALSE),2)="SB",1*52,VLOOKUP($AP1050,BaseEqptCdF!$C$5:$S$161,12,FALSE)*0.2*300))))</f>
        <v/>
      </c>
      <c r="BF1050" s="3" t="str">
        <f>IF($L1050="","",IF(SUM($AJ1050:AM1050)=0,$AF1050,IF(LEFT(VLOOKUP($AP1050,BaseEqptCdF!$C$5:$E$161,3,FALSE),2)="SD",0,IF(LEFT(VLOOKUP($AP1050,BaseEqptCdF!$C$5:$E$161,3,FALSE),2)="SB",1*52,VLOOKUP($AP1050,BaseEqptCdF!$C$5:$S$161,12,FALSE)*0.2*300))))</f>
        <v/>
      </c>
      <c r="BG1050" s="3" t="str">
        <f>IF($L1050="","",IF(SUM($AJ1050:AN1050)=0,$AF1050,IF(LEFT(VLOOKUP($AP1050,BaseEqptCdF!$C$5:$E$161,3,FALSE),2)="SD",0,IF(LEFT(VLOOKUP($AP1050,BaseEqptCdF!$C$5:$E$161,3,FALSE),2)="SB",1*52,VLOOKUP($AP1050,BaseEqptCdF!$C$5:$S$161,12,FALSE)*0.2*300))))</f>
        <v/>
      </c>
      <c r="BH1050" s="2">
        <f t="shared" si="136"/>
        <v>0</v>
      </c>
    </row>
    <row r="1051" spans="1:60" x14ac:dyDescent="0.25">
      <c r="A1051" s="296" t="str">
        <f t="array" ref="A1051">IF($C1051="","",INDEX(Prog!$B$8:$D$300,MATCH($C1051,nivo1,0),1))</f>
        <v/>
      </c>
      <c r="B1051" s="296" t="str">
        <f t="array" ref="B1051">IF($C1051="","",INDEX(Prog!$B$8:$D$300,MATCH($C1051,nivo1,0),2))</f>
        <v/>
      </c>
      <c r="C1051" s="273"/>
      <c r="D1051" s="267"/>
      <c r="E1051" s="273"/>
      <c r="F1051" s="273"/>
      <c r="G1051" s="273"/>
      <c r="H1051" s="273"/>
      <c r="I1051" s="273"/>
      <c r="J1051" s="273"/>
      <c r="K1051" s="274"/>
      <c r="L1051" s="273"/>
      <c r="M1051" s="273"/>
      <c r="N1051" s="273"/>
      <c r="O1051" s="275"/>
      <c r="P1051" s="273"/>
      <c r="Q1051" s="273"/>
      <c r="R1051" s="273"/>
      <c r="S1051" s="273"/>
      <c r="T1051" s="276"/>
      <c r="U1051" s="276"/>
      <c r="V1051" s="276"/>
      <c r="W1051" s="276"/>
      <c r="X1051" s="277"/>
      <c r="Y1051" s="278"/>
      <c r="AA1051" s="8" t="str">
        <f>IF($L1051="","",VLOOKUP($L1051,BaseEqptCdF!$C$5:$E$161,2,FALSE))</f>
        <v/>
      </c>
      <c r="AB1051" s="8" t="str">
        <f>IF($L1051="","",VLOOKUP($L1051,BaseEqptCdF!$C$5:$E$161,3,FALSE))</f>
        <v/>
      </c>
      <c r="AC1051" s="7" t="str">
        <f>IF($L1051="","",VLOOKUP($L1051,BaseEqptCdF!$C$5:$I$161,6,FALSE))</f>
        <v/>
      </c>
      <c r="AD1051" s="7" t="str">
        <f>IF($L1051="","",VLOOKUP($L1051,BaseEqptCdF!$C$5:$I$161,7,FALSE))</f>
        <v/>
      </c>
      <c r="AE1051" s="3" t="str">
        <f>IF($L1051="","",VLOOKUP($L1051,BaseEqptCdF!$C$5:$R$161,16,FALSE)*$AC$3)</f>
        <v/>
      </c>
      <c r="AF1051" s="3" t="str">
        <f>IF($L1051="","",IF(LEFT($AB1051,2)="SD",0,IF(LEFT($AB1051,2)="SB",1*52,IF($N1051=Prog!$P$17,VLOOKUP($L1051,BaseEqptCdF!$C$5:$P$161,14,FALSE)*1*300,VLOOKUP($L1051,BaseEqptCdF!$C$5:$P$161,12,FALSE)*0.2*300))))</f>
        <v/>
      </c>
      <c r="AG1051" s="6" t="str">
        <f t="shared" si="128"/>
        <v/>
      </c>
      <c r="AH1051" s="6">
        <f>IF($U1051=Prog!$S$18,YEAR($X1051),"")</f>
        <v>1900</v>
      </c>
      <c r="AI1051" s="5" t="str">
        <f>IF(OR($AG1051="",$U1051=Prog!$S$18),"",IF(OR($U1051=Prog!$S$17,$U1051=Prog!$S$16),YEAR($X1051),IF($AG1051="ND","ND",$AI$8+$O1051)))</f>
        <v/>
      </c>
      <c r="AJ1051" s="3" t="str">
        <f t="shared" si="123"/>
        <v/>
      </c>
      <c r="AK1051" s="3" t="str">
        <f t="shared" si="138"/>
        <v/>
      </c>
      <c r="AL1051" s="3" t="str">
        <f t="shared" si="138"/>
        <v/>
      </c>
      <c r="AM1051" s="3" t="str">
        <f t="shared" si="138"/>
        <v/>
      </c>
      <c r="AN1051" s="3" t="str">
        <f t="shared" si="138"/>
        <v/>
      </c>
      <c r="AO1051" s="2">
        <f t="shared" si="133"/>
        <v>0</v>
      </c>
      <c r="AP1051" s="4"/>
      <c r="AQ1051" s="3">
        <f>IF(AJ1051=1,VLOOKUP($AP1051,BaseEqptCdF!$C$5:$R$161,16,FALSE),0)</f>
        <v>0</v>
      </c>
      <c r="AR1051" s="3">
        <f>IF(AK1051=1,VLOOKUP($AP1051,BaseEqptCdF!$C$5:$R$161,16,FALSE),0)</f>
        <v>0</v>
      </c>
      <c r="AS1051" s="3">
        <f>IF(AL1051=1,VLOOKUP($AP1051,BaseEqptCdF!$C$5:$R$161,16,FALSE),0)</f>
        <v>0</v>
      </c>
      <c r="AT1051" s="3">
        <f>IF(AM1051=1,VLOOKUP($AP1051,BaseEqptCdF!$C$5:$R$161,16,FALSE),0)</f>
        <v>0</v>
      </c>
      <c r="AU1051" s="3">
        <f>IF(AN1051=1,VLOOKUP($AP1051,BaseEqptCdF!$C$5:$R$161,16,FALSE),0)</f>
        <v>0</v>
      </c>
      <c r="AV1051" s="2">
        <f t="shared" si="134"/>
        <v>0</v>
      </c>
      <c r="AW1051" s="3" t="str">
        <f>IF($L1051="","",IF(SUM($AJ1051:AJ1051)=0,$AE1051,VLOOKUP($AP1051,BaseEqptCdF!$C$5:$R$161,16,FALSE)*$AC$3))</f>
        <v/>
      </c>
      <c r="AX1051" s="3" t="str">
        <f>IF($L1051="","",IF(SUM($AJ1051:AK1051)=0,$AE1051,VLOOKUP($AP1051,BaseEqptCdF!$C$5:$R$161,16,FALSE)*$AC$3))</f>
        <v/>
      </c>
      <c r="AY1051" s="3" t="str">
        <f>IF($L1051="","",IF(SUM($AJ1051:AL1051)=0,$AE1051,VLOOKUP($AP1051,BaseEqptCdF!$C$5:$R$161,16,FALSE)*$AC$3))</f>
        <v/>
      </c>
      <c r="AZ1051" s="3" t="str">
        <f>IF($L1051="","",IF(SUM($AJ1051:AM1051)=0,$AE1051,VLOOKUP($AP1051,BaseEqptCdF!$C$5:$R$161,16,FALSE)*$AC$3))</f>
        <v/>
      </c>
      <c r="BA1051" s="3" t="str">
        <f>IF($L1051="","",IF(SUM($AJ1051:AN1051)=0,$AE1051,VLOOKUP($AP1051,BaseEqptCdF!$C$5:$R$161,16,FALSE)*$AC$3))</f>
        <v/>
      </c>
      <c r="BB1051" s="2">
        <f t="shared" si="135"/>
        <v>0</v>
      </c>
      <c r="BC1051" s="3" t="str">
        <f>IF($L1051="","",IF(SUM($AJ1051:AJ1051)=0,$AF1051,IF(LEFT(VLOOKUP($AP1051,BaseEqptCdF!$C$5:$E$161,3,FALSE),2)="SD",0,IF(LEFT(VLOOKUP($AP1051,BaseEqptCdF!$C$5:$E$161,3,FALSE),2)="SB",1*52,VLOOKUP($AP1051,BaseEqptCdF!$C$5:$S$161,12,FALSE)*0.2*300))))</f>
        <v/>
      </c>
      <c r="BD1051" s="3" t="str">
        <f>IF($L1051="","",IF(SUM($AJ1051:AK1051)=0,$AF1051,IF(LEFT(VLOOKUP($AP1051,BaseEqptCdF!$C$5:$E$161,3,FALSE),2)="SD",0,IF(LEFT(VLOOKUP($AP1051,BaseEqptCdF!$C$5:$E$161,3,FALSE),2)="SB",1*52,VLOOKUP($AP1051,BaseEqptCdF!$C$5:$S$161,12,FALSE)*0.2*300))))</f>
        <v/>
      </c>
      <c r="BE1051" s="3" t="str">
        <f>IF($L1051="","",IF(SUM($AJ1051:AL1051)=0,$AF1051,IF(LEFT(VLOOKUP($AP1051,BaseEqptCdF!$C$5:$E$161,3,FALSE),2)="SD",0,IF(LEFT(VLOOKUP($AP1051,BaseEqptCdF!$C$5:$E$161,3,FALSE),2)="SB",1*52,VLOOKUP($AP1051,BaseEqptCdF!$C$5:$S$161,12,FALSE)*0.2*300))))</f>
        <v/>
      </c>
      <c r="BF1051" s="3" t="str">
        <f>IF($L1051="","",IF(SUM($AJ1051:AM1051)=0,$AF1051,IF(LEFT(VLOOKUP($AP1051,BaseEqptCdF!$C$5:$E$161,3,FALSE),2)="SD",0,IF(LEFT(VLOOKUP($AP1051,BaseEqptCdF!$C$5:$E$161,3,FALSE),2)="SB",1*52,VLOOKUP($AP1051,BaseEqptCdF!$C$5:$S$161,12,FALSE)*0.2*300))))</f>
        <v/>
      </c>
      <c r="BG1051" s="3" t="str">
        <f>IF($L1051="","",IF(SUM($AJ1051:AN1051)=0,$AF1051,IF(LEFT(VLOOKUP($AP1051,BaseEqptCdF!$C$5:$E$161,3,FALSE),2)="SD",0,IF(LEFT(VLOOKUP($AP1051,BaseEqptCdF!$C$5:$E$161,3,FALSE),2)="SB",1*52,VLOOKUP($AP1051,BaseEqptCdF!$C$5:$S$161,12,FALSE)*0.2*300))))</f>
        <v/>
      </c>
      <c r="BH1051" s="2">
        <f t="shared" si="136"/>
        <v>0</v>
      </c>
    </row>
    <row r="1052" spans="1:60" x14ac:dyDescent="0.25">
      <c r="A1052" s="296" t="str">
        <f t="array" ref="A1052">IF($C1052="","",INDEX(Prog!$B$8:$D$300,MATCH($C1052,nivo1,0),1))</f>
        <v/>
      </c>
      <c r="B1052" s="296" t="str">
        <f t="array" ref="B1052">IF($C1052="","",INDEX(Prog!$B$8:$D$300,MATCH($C1052,nivo1,0),2))</f>
        <v/>
      </c>
      <c r="C1052" s="273"/>
      <c r="D1052" s="267"/>
      <c r="E1052" s="273"/>
      <c r="F1052" s="273"/>
      <c r="G1052" s="273"/>
      <c r="H1052" s="273"/>
      <c r="I1052" s="273"/>
      <c r="J1052" s="273"/>
      <c r="K1052" s="274"/>
      <c r="L1052" s="273"/>
      <c r="M1052" s="273"/>
      <c r="N1052" s="273"/>
      <c r="O1052" s="275"/>
      <c r="P1052" s="273"/>
      <c r="Q1052" s="273"/>
      <c r="R1052" s="273"/>
      <c r="S1052" s="273"/>
      <c r="T1052" s="276"/>
      <c r="U1052" s="276"/>
      <c r="V1052" s="276"/>
      <c r="W1052" s="276"/>
      <c r="X1052" s="277"/>
      <c r="Y1052" s="278"/>
      <c r="AA1052" s="8" t="str">
        <f>IF($L1052="","",VLOOKUP($L1052,BaseEqptCdF!$C$5:$E$161,2,FALSE))</f>
        <v/>
      </c>
      <c r="AB1052" s="8" t="str">
        <f>IF($L1052="","",VLOOKUP($L1052,BaseEqptCdF!$C$5:$E$161,3,FALSE))</f>
        <v/>
      </c>
      <c r="AC1052" s="7" t="str">
        <f>IF($L1052="","",VLOOKUP($L1052,BaseEqptCdF!$C$5:$I$161,6,FALSE))</f>
        <v/>
      </c>
      <c r="AD1052" s="7" t="str">
        <f>IF($L1052="","",VLOOKUP($L1052,BaseEqptCdF!$C$5:$I$161,7,FALSE))</f>
        <v/>
      </c>
      <c r="AE1052" s="3" t="str">
        <f>IF($L1052="","",VLOOKUP($L1052,BaseEqptCdF!$C$5:$R$161,16,FALSE)*$AC$3)</f>
        <v/>
      </c>
      <c r="AF1052" s="3" t="str">
        <f>IF($L1052="","",IF(LEFT($AB1052,2)="SD",0,IF(LEFT($AB1052,2)="SB",1*52,IF($N1052=Prog!$P$17,VLOOKUP($L1052,BaseEqptCdF!$C$5:$P$161,14,FALSE)*1*300,VLOOKUP($L1052,BaseEqptCdF!$C$5:$P$161,12,FALSE)*0.2*300))))</f>
        <v/>
      </c>
      <c r="AG1052" s="6" t="str">
        <f t="shared" si="128"/>
        <v/>
      </c>
      <c r="AH1052" s="6">
        <f>IF($U1052=Prog!$S$18,YEAR($X1052),"")</f>
        <v>1900</v>
      </c>
      <c r="AI1052" s="5" t="str">
        <f>IF(OR($AG1052="",$U1052=Prog!$S$18),"",IF(OR($U1052=Prog!$S$17,$U1052=Prog!$S$16),YEAR($X1052),IF($AG1052="ND","ND",$AI$8+$O1052)))</f>
        <v/>
      </c>
      <c r="AJ1052" s="3" t="str">
        <f t="shared" si="123"/>
        <v/>
      </c>
      <c r="AK1052" s="3" t="str">
        <f t="shared" si="138"/>
        <v/>
      </c>
      <c r="AL1052" s="3" t="str">
        <f t="shared" si="138"/>
        <v/>
      </c>
      <c r="AM1052" s="3" t="str">
        <f t="shared" si="138"/>
        <v/>
      </c>
      <c r="AN1052" s="3" t="str">
        <f t="shared" si="138"/>
        <v/>
      </c>
      <c r="AO1052" s="2">
        <f t="shared" si="133"/>
        <v>0</v>
      </c>
      <c r="AP1052" s="4"/>
      <c r="AQ1052" s="3">
        <f>IF(AJ1052=1,VLOOKUP($AP1052,BaseEqptCdF!$C$5:$R$161,16,FALSE),0)</f>
        <v>0</v>
      </c>
      <c r="AR1052" s="3">
        <f>IF(AK1052=1,VLOOKUP($AP1052,BaseEqptCdF!$C$5:$R$161,16,FALSE),0)</f>
        <v>0</v>
      </c>
      <c r="AS1052" s="3">
        <f>IF(AL1052=1,VLOOKUP($AP1052,BaseEqptCdF!$C$5:$R$161,16,FALSE),0)</f>
        <v>0</v>
      </c>
      <c r="AT1052" s="3">
        <f>IF(AM1052=1,VLOOKUP($AP1052,BaseEqptCdF!$C$5:$R$161,16,FALSE),0)</f>
        <v>0</v>
      </c>
      <c r="AU1052" s="3">
        <f>IF(AN1052=1,VLOOKUP($AP1052,BaseEqptCdF!$C$5:$R$161,16,FALSE),0)</f>
        <v>0</v>
      </c>
      <c r="AV1052" s="2">
        <f t="shared" si="134"/>
        <v>0</v>
      </c>
      <c r="AW1052" s="3" t="str">
        <f>IF($L1052="","",IF(SUM($AJ1052:AJ1052)=0,$AE1052,VLOOKUP($AP1052,BaseEqptCdF!$C$5:$R$161,16,FALSE)*$AC$3))</f>
        <v/>
      </c>
      <c r="AX1052" s="3" t="str">
        <f>IF($L1052="","",IF(SUM($AJ1052:AK1052)=0,$AE1052,VLOOKUP($AP1052,BaseEqptCdF!$C$5:$R$161,16,FALSE)*$AC$3))</f>
        <v/>
      </c>
      <c r="AY1052" s="3" t="str">
        <f>IF($L1052="","",IF(SUM($AJ1052:AL1052)=0,$AE1052,VLOOKUP($AP1052,BaseEqptCdF!$C$5:$R$161,16,FALSE)*$AC$3))</f>
        <v/>
      </c>
      <c r="AZ1052" s="3" t="str">
        <f>IF($L1052="","",IF(SUM($AJ1052:AM1052)=0,$AE1052,VLOOKUP($AP1052,BaseEqptCdF!$C$5:$R$161,16,FALSE)*$AC$3))</f>
        <v/>
      </c>
      <c r="BA1052" s="3" t="str">
        <f>IF($L1052="","",IF(SUM($AJ1052:AN1052)=0,$AE1052,VLOOKUP($AP1052,BaseEqptCdF!$C$5:$R$161,16,FALSE)*$AC$3))</f>
        <v/>
      </c>
      <c r="BB1052" s="2">
        <f t="shared" si="135"/>
        <v>0</v>
      </c>
      <c r="BC1052" s="3" t="str">
        <f>IF($L1052="","",IF(SUM($AJ1052:AJ1052)=0,$AF1052,IF(LEFT(VLOOKUP($AP1052,BaseEqptCdF!$C$5:$E$161,3,FALSE),2)="SD",0,IF(LEFT(VLOOKUP($AP1052,BaseEqptCdF!$C$5:$E$161,3,FALSE),2)="SB",1*52,VLOOKUP($AP1052,BaseEqptCdF!$C$5:$S$161,12,FALSE)*0.2*300))))</f>
        <v/>
      </c>
      <c r="BD1052" s="3" t="str">
        <f>IF($L1052="","",IF(SUM($AJ1052:AK1052)=0,$AF1052,IF(LEFT(VLOOKUP($AP1052,BaseEqptCdF!$C$5:$E$161,3,FALSE),2)="SD",0,IF(LEFT(VLOOKUP($AP1052,BaseEqptCdF!$C$5:$E$161,3,FALSE),2)="SB",1*52,VLOOKUP($AP1052,BaseEqptCdF!$C$5:$S$161,12,FALSE)*0.2*300))))</f>
        <v/>
      </c>
      <c r="BE1052" s="3" t="str">
        <f>IF($L1052="","",IF(SUM($AJ1052:AL1052)=0,$AF1052,IF(LEFT(VLOOKUP($AP1052,BaseEqptCdF!$C$5:$E$161,3,FALSE),2)="SD",0,IF(LEFT(VLOOKUP($AP1052,BaseEqptCdF!$C$5:$E$161,3,FALSE),2)="SB",1*52,VLOOKUP($AP1052,BaseEqptCdF!$C$5:$S$161,12,FALSE)*0.2*300))))</f>
        <v/>
      </c>
      <c r="BF1052" s="3" t="str">
        <f>IF($L1052="","",IF(SUM($AJ1052:AM1052)=0,$AF1052,IF(LEFT(VLOOKUP($AP1052,BaseEqptCdF!$C$5:$E$161,3,FALSE),2)="SD",0,IF(LEFT(VLOOKUP($AP1052,BaseEqptCdF!$C$5:$E$161,3,FALSE),2)="SB",1*52,VLOOKUP($AP1052,BaseEqptCdF!$C$5:$S$161,12,FALSE)*0.2*300))))</f>
        <v/>
      </c>
      <c r="BG1052" s="3" t="str">
        <f>IF($L1052="","",IF(SUM($AJ1052:AN1052)=0,$AF1052,IF(LEFT(VLOOKUP($AP1052,BaseEqptCdF!$C$5:$E$161,3,FALSE),2)="SD",0,IF(LEFT(VLOOKUP($AP1052,BaseEqptCdF!$C$5:$E$161,3,FALSE),2)="SB",1*52,VLOOKUP($AP1052,BaseEqptCdF!$C$5:$S$161,12,FALSE)*0.2*300))))</f>
        <v/>
      </c>
      <c r="BH1052" s="2">
        <f t="shared" si="136"/>
        <v>0</v>
      </c>
    </row>
    <row r="1053" spans="1:60" x14ac:dyDescent="0.25">
      <c r="A1053" s="296" t="str">
        <f t="array" ref="A1053">IF($C1053="","",INDEX(Prog!$B$8:$D$300,MATCH($C1053,nivo1,0),1))</f>
        <v/>
      </c>
      <c r="B1053" s="296" t="str">
        <f t="array" ref="B1053">IF($C1053="","",INDEX(Prog!$B$8:$D$300,MATCH($C1053,nivo1,0),2))</f>
        <v/>
      </c>
      <c r="C1053" s="273"/>
      <c r="D1053" s="267"/>
      <c r="E1053" s="273"/>
      <c r="F1053" s="273"/>
      <c r="G1053" s="273"/>
      <c r="H1053" s="273"/>
      <c r="I1053" s="273"/>
      <c r="J1053" s="273"/>
      <c r="K1053" s="274"/>
      <c r="L1053" s="273"/>
      <c r="M1053" s="273"/>
      <c r="N1053" s="273"/>
      <c r="O1053" s="275"/>
      <c r="P1053" s="273"/>
      <c r="Q1053" s="273"/>
      <c r="R1053" s="273"/>
      <c r="S1053" s="273"/>
      <c r="T1053" s="276"/>
      <c r="U1053" s="276"/>
      <c r="V1053" s="276"/>
      <c r="W1053" s="276"/>
      <c r="X1053" s="277"/>
      <c r="Y1053" s="278"/>
      <c r="AA1053" s="8" t="str">
        <f>IF($L1053="","",VLOOKUP($L1053,BaseEqptCdF!$C$5:$E$161,2,FALSE))</f>
        <v/>
      </c>
      <c r="AB1053" s="8" t="str">
        <f>IF($L1053="","",VLOOKUP($L1053,BaseEqptCdF!$C$5:$E$161,3,FALSE))</f>
        <v/>
      </c>
      <c r="AC1053" s="7" t="str">
        <f>IF($L1053="","",VLOOKUP($L1053,BaseEqptCdF!$C$5:$I$161,6,FALSE))</f>
        <v/>
      </c>
      <c r="AD1053" s="7" t="str">
        <f>IF($L1053="","",VLOOKUP($L1053,BaseEqptCdF!$C$5:$I$161,7,FALSE))</f>
        <v/>
      </c>
      <c r="AE1053" s="3" t="str">
        <f>IF($L1053="","",VLOOKUP($L1053,BaseEqptCdF!$C$5:$R$161,16,FALSE)*$AC$3)</f>
        <v/>
      </c>
      <c r="AF1053" s="3" t="str">
        <f>IF($L1053="","",IF(LEFT($AB1053,2)="SD",0,IF(LEFT($AB1053,2)="SB",1*52,IF($N1053=Prog!$P$17,VLOOKUP($L1053,BaseEqptCdF!$C$5:$P$161,14,FALSE)*1*300,VLOOKUP($L1053,BaseEqptCdF!$C$5:$P$161,12,FALSE)*0.2*300))))</f>
        <v/>
      </c>
      <c r="AG1053" s="6" t="str">
        <f t="shared" si="128"/>
        <v/>
      </c>
      <c r="AH1053" s="6">
        <f>IF($U1053=Prog!$S$18,YEAR($X1053),"")</f>
        <v>1900</v>
      </c>
      <c r="AI1053" s="5" t="str">
        <f>IF(OR($AG1053="",$U1053=Prog!$S$18),"",IF(OR($U1053=Prog!$S$17,$U1053=Prog!$S$16),YEAR($X1053),IF($AG1053="ND","ND",$AI$8+$O1053)))</f>
        <v/>
      </c>
      <c r="AJ1053" s="3" t="str">
        <f t="shared" si="123"/>
        <v/>
      </c>
      <c r="AK1053" s="3" t="str">
        <f t="shared" si="138"/>
        <v/>
      </c>
      <c r="AL1053" s="3" t="str">
        <f t="shared" si="138"/>
        <v/>
      </c>
      <c r="AM1053" s="3" t="str">
        <f t="shared" si="138"/>
        <v/>
      </c>
      <c r="AN1053" s="3" t="str">
        <f t="shared" si="138"/>
        <v/>
      </c>
      <c r="AO1053" s="2">
        <f t="shared" si="133"/>
        <v>0</v>
      </c>
      <c r="AP1053" s="4"/>
      <c r="AQ1053" s="3">
        <f>IF(AJ1053=1,VLOOKUP($AP1053,BaseEqptCdF!$C$5:$R$161,16,FALSE),0)</f>
        <v>0</v>
      </c>
      <c r="AR1053" s="3">
        <f>IF(AK1053=1,VLOOKUP($AP1053,BaseEqptCdF!$C$5:$R$161,16,FALSE),0)</f>
        <v>0</v>
      </c>
      <c r="AS1053" s="3">
        <f>IF(AL1053=1,VLOOKUP($AP1053,BaseEqptCdF!$C$5:$R$161,16,FALSE),0)</f>
        <v>0</v>
      </c>
      <c r="AT1053" s="3">
        <f>IF(AM1053=1,VLOOKUP($AP1053,BaseEqptCdF!$C$5:$R$161,16,FALSE),0)</f>
        <v>0</v>
      </c>
      <c r="AU1053" s="3">
        <f>IF(AN1053=1,VLOOKUP($AP1053,BaseEqptCdF!$C$5:$R$161,16,FALSE),0)</f>
        <v>0</v>
      </c>
      <c r="AV1053" s="2">
        <f t="shared" si="134"/>
        <v>0</v>
      </c>
      <c r="AW1053" s="3" t="str">
        <f>IF($L1053="","",IF(SUM($AJ1053:AJ1053)=0,$AE1053,VLOOKUP($AP1053,BaseEqptCdF!$C$5:$R$161,16,FALSE)*$AC$3))</f>
        <v/>
      </c>
      <c r="AX1053" s="3" t="str">
        <f>IF($L1053="","",IF(SUM($AJ1053:AK1053)=0,$AE1053,VLOOKUP($AP1053,BaseEqptCdF!$C$5:$R$161,16,FALSE)*$AC$3))</f>
        <v/>
      </c>
      <c r="AY1053" s="3" t="str">
        <f>IF($L1053="","",IF(SUM($AJ1053:AL1053)=0,$AE1053,VLOOKUP($AP1053,BaseEqptCdF!$C$5:$R$161,16,FALSE)*$AC$3))</f>
        <v/>
      </c>
      <c r="AZ1053" s="3" t="str">
        <f>IF($L1053="","",IF(SUM($AJ1053:AM1053)=0,$AE1053,VLOOKUP($AP1053,BaseEqptCdF!$C$5:$R$161,16,FALSE)*$AC$3))</f>
        <v/>
      </c>
      <c r="BA1053" s="3" t="str">
        <f>IF($L1053="","",IF(SUM($AJ1053:AN1053)=0,$AE1053,VLOOKUP($AP1053,BaseEqptCdF!$C$5:$R$161,16,FALSE)*$AC$3))</f>
        <v/>
      </c>
      <c r="BB1053" s="2">
        <f t="shared" si="135"/>
        <v>0</v>
      </c>
      <c r="BC1053" s="3" t="str">
        <f>IF($L1053="","",IF(SUM($AJ1053:AJ1053)=0,$AF1053,IF(LEFT(VLOOKUP($AP1053,BaseEqptCdF!$C$5:$E$161,3,FALSE),2)="SD",0,IF(LEFT(VLOOKUP($AP1053,BaseEqptCdF!$C$5:$E$161,3,FALSE),2)="SB",1*52,VLOOKUP($AP1053,BaseEqptCdF!$C$5:$S$161,12,FALSE)*0.2*300))))</f>
        <v/>
      </c>
      <c r="BD1053" s="3" t="str">
        <f>IF($L1053="","",IF(SUM($AJ1053:AK1053)=0,$AF1053,IF(LEFT(VLOOKUP($AP1053,BaseEqptCdF!$C$5:$E$161,3,FALSE),2)="SD",0,IF(LEFT(VLOOKUP($AP1053,BaseEqptCdF!$C$5:$E$161,3,FALSE),2)="SB",1*52,VLOOKUP($AP1053,BaseEqptCdF!$C$5:$S$161,12,FALSE)*0.2*300))))</f>
        <v/>
      </c>
      <c r="BE1053" s="3" t="str">
        <f>IF($L1053="","",IF(SUM($AJ1053:AL1053)=0,$AF1053,IF(LEFT(VLOOKUP($AP1053,BaseEqptCdF!$C$5:$E$161,3,FALSE),2)="SD",0,IF(LEFT(VLOOKUP($AP1053,BaseEqptCdF!$C$5:$E$161,3,FALSE),2)="SB",1*52,VLOOKUP($AP1053,BaseEqptCdF!$C$5:$S$161,12,FALSE)*0.2*300))))</f>
        <v/>
      </c>
      <c r="BF1053" s="3" t="str">
        <f>IF($L1053="","",IF(SUM($AJ1053:AM1053)=0,$AF1053,IF(LEFT(VLOOKUP($AP1053,BaseEqptCdF!$C$5:$E$161,3,FALSE),2)="SD",0,IF(LEFT(VLOOKUP($AP1053,BaseEqptCdF!$C$5:$E$161,3,FALSE),2)="SB",1*52,VLOOKUP($AP1053,BaseEqptCdF!$C$5:$S$161,12,FALSE)*0.2*300))))</f>
        <v/>
      </c>
      <c r="BG1053" s="3" t="str">
        <f>IF($L1053="","",IF(SUM($AJ1053:AN1053)=0,$AF1053,IF(LEFT(VLOOKUP($AP1053,BaseEqptCdF!$C$5:$E$161,3,FALSE),2)="SD",0,IF(LEFT(VLOOKUP($AP1053,BaseEqptCdF!$C$5:$E$161,3,FALSE),2)="SB",1*52,VLOOKUP($AP1053,BaseEqptCdF!$C$5:$S$161,12,FALSE)*0.2*300))))</f>
        <v/>
      </c>
      <c r="BH1053" s="2">
        <f t="shared" si="136"/>
        <v>0</v>
      </c>
    </row>
    <row r="1054" spans="1:60" x14ac:dyDescent="0.25">
      <c r="A1054" s="296" t="str">
        <f t="array" ref="A1054">IF($C1054="","",INDEX(Prog!$B$8:$D$300,MATCH($C1054,nivo1,0),1))</f>
        <v/>
      </c>
      <c r="B1054" s="296" t="str">
        <f t="array" ref="B1054">IF($C1054="","",INDEX(Prog!$B$8:$D$300,MATCH($C1054,nivo1,0),2))</f>
        <v/>
      </c>
      <c r="C1054" s="273"/>
      <c r="D1054" s="267"/>
      <c r="E1054" s="273"/>
      <c r="F1054" s="273"/>
      <c r="G1054" s="273"/>
      <c r="H1054" s="273"/>
      <c r="I1054" s="273"/>
      <c r="J1054" s="273"/>
      <c r="K1054" s="274"/>
      <c r="L1054" s="273"/>
      <c r="M1054" s="273"/>
      <c r="N1054" s="273"/>
      <c r="O1054" s="275"/>
      <c r="P1054" s="273"/>
      <c r="Q1054" s="273"/>
      <c r="R1054" s="273"/>
      <c r="S1054" s="273"/>
      <c r="T1054" s="276"/>
      <c r="U1054" s="276"/>
      <c r="V1054" s="276"/>
      <c r="W1054" s="276"/>
      <c r="X1054" s="277"/>
      <c r="Y1054" s="278"/>
      <c r="AA1054" s="8" t="str">
        <f>IF($L1054="","",VLOOKUP($L1054,BaseEqptCdF!$C$5:$E$161,2,FALSE))</f>
        <v/>
      </c>
      <c r="AB1054" s="8" t="str">
        <f>IF($L1054="","",VLOOKUP($L1054,BaseEqptCdF!$C$5:$E$161,3,FALSE))</f>
        <v/>
      </c>
      <c r="AC1054" s="7" t="str">
        <f>IF($L1054="","",VLOOKUP($L1054,BaseEqptCdF!$C$5:$I$161,6,FALSE))</f>
        <v/>
      </c>
      <c r="AD1054" s="7" t="str">
        <f>IF($L1054="","",VLOOKUP($L1054,BaseEqptCdF!$C$5:$I$161,7,FALSE))</f>
        <v/>
      </c>
      <c r="AE1054" s="3" t="str">
        <f>IF($L1054="","",VLOOKUP($L1054,BaseEqptCdF!$C$5:$R$161,16,FALSE)*$AC$3)</f>
        <v/>
      </c>
      <c r="AF1054" s="3" t="str">
        <f>IF($L1054="","",IF(LEFT($AB1054,2)="SD",0,IF(LEFT($AB1054,2)="SB",1*52,IF($N1054=Prog!$P$17,VLOOKUP($L1054,BaseEqptCdF!$C$5:$P$161,14,FALSE)*1*300,VLOOKUP($L1054,BaseEqptCdF!$C$5:$P$161,12,FALSE)*0.2*300))))</f>
        <v/>
      </c>
      <c r="AG1054" s="6" t="str">
        <f t="shared" si="128"/>
        <v/>
      </c>
      <c r="AH1054" s="6">
        <f>IF($U1054=Prog!$S$18,YEAR($X1054),"")</f>
        <v>1900</v>
      </c>
      <c r="AI1054" s="5" t="str">
        <f>IF(OR($AG1054="",$U1054=Prog!$S$18),"",IF(OR($U1054=Prog!$S$17,$U1054=Prog!$S$16),YEAR($X1054),IF($AG1054="ND","ND",$AI$8+$O1054)))</f>
        <v/>
      </c>
      <c r="AJ1054" s="3" t="str">
        <f t="shared" si="123"/>
        <v/>
      </c>
      <c r="AK1054" s="3" t="str">
        <f t="shared" si="138"/>
        <v/>
      </c>
      <c r="AL1054" s="3" t="str">
        <f t="shared" si="138"/>
        <v/>
      </c>
      <c r="AM1054" s="3" t="str">
        <f t="shared" si="138"/>
        <v/>
      </c>
      <c r="AN1054" s="3" t="str">
        <f t="shared" si="138"/>
        <v/>
      </c>
      <c r="AO1054" s="2">
        <f t="shared" si="133"/>
        <v>0</v>
      </c>
      <c r="AP1054" s="4"/>
      <c r="AQ1054" s="3">
        <f>IF(AJ1054=1,VLOOKUP($AP1054,BaseEqptCdF!$C$5:$R$161,16,FALSE),0)</f>
        <v>0</v>
      </c>
      <c r="AR1054" s="3">
        <f>IF(AK1054=1,VLOOKUP($AP1054,BaseEqptCdF!$C$5:$R$161,16,FALSE),0)</f>
        <v>0</v>
      </c>
      <c r="AS1054" s="3">
        <f>IF(AL1054=1,VLOOKUP($AP1054,BaseEqptCdF!$C$5:$R$161,16,FALSE),0)</f>
        <v>0</v>
      </c>
      <c r="AT1054" s="3">
        <f>IF(AM1054=1,VLOOKUP($AP1054,BaseEqptCdF!$C$5:$R$161,16,FALSE),0)</f>
        <v>0</v>
      </c>
      <c r="AU1054" s="3">
        <f>IF(AN1054=1,VLOOKUP($AP1054,BaseEqptCdF!$C$5:$R$161,16,FALSE),0)</f>
        <v>0</v>
      </c>
      <c r="AV1054" s="2">
        <f t="shared" si="134"/>
        <v>0</v>
      </c>
      <c r="AW1054" s="3" t="str">
        <f>IF($L1054="","",IF(SUM($AJ1054:AJ1054)=0,$AE1054,VLOOKUP($AP1054,BaseEqptCdF!$C$5:$R$161,16,FALSE)*$AC$3))</f>
        <v/>
      </c>
      <c r="AX1054" s="3" t="str">
        <f>IF($L1054="","",IF(SUM($AJ1054:AK1054)=0,$AE1054,VLOOKUP($AP1054,BaseEqptCdF!$C$5:$R$161,16,FALSE)*$AC$3))</f>
        <v/>
      </c>
      <c r="AY1054" s="3" t="str">
        <f>IF($L1054="","",IF(SUM($AJ1054:AL1054)=0,$AE1054,VLOOKUP($AP1054,BaseEqptCdF!$C$5:$R$161,16,FALSE)*$AC$3))</f>
        <v/>
      </c>
      <c r="AZ1054" s="3" t="str">
        <f>IF($L1054="","",IF(SUM($AJ1054:AM1054)=0,$AE1054,VLOOKUP($AP1054,BaseEqptCdF!$C$5:$R$161,16,FALSE)*$AC$3))</f>
        <v/>
      </c>
      <c r="BA1054" s="3" t="str">
        <f>IF($L1054="","",IF(SUM($AJ1054:AN1054)=0,$AE1054,VLOOKUP($AP1054,BaseEqptCdF!$C$5:$R$161,16,FALSE)*$AC$3))</f>
        <v/>
      </c>
      <c r="BB1054" s="2">
        <f t="shared" si="135"/>
        <v>0</v>
      </c>
      <c r="BC1054" s="3" t="str">
        <f>IF($L1054="","",IF(SUM($AJ1054:AJ1054)=0,$AF1054,IF(LEFT(VLOOKUP($AP1054,BaseEqptCdF!$C$5:$E$161,3,FALSE),2)="SD",0,IF(LEFT(VLOOKUP($AP1054,BaseEqptCdF!$C$5:$E$161,3,FALSE),2)="SB",1*52,VLOOKUP($AP1054,BaseEqptCdF!$C$5:$S$161,12,FALSE)*0.2*300))))</f>
        <v/>
      </c>
      <c r="BD1054" s="3" t="str">
        <f>IF($L1054="","",IF(SUM($AJ1054:AK1054)=0,$AF1054,IF(LEFT(VLOOKUP($AP1054,BaseEqptCdF!$C$5:$E$161,3,FALSE),2)="SD",0,IF(LEFT(VLOOKUP($AP1054,BaseEqptCdF!$C$5:$E$161,3,FALSE),2)="SB",1*52,VLOOKUP($AP1054,BaseEqptCdF!$C$5:$S$161,12,FALSE)*0.2*300))))</f>
        <v/>
      </c>
      <c r="BE1054" s="3" t="str">
        <f>IF($L1054="","",IF(SUM($AJ1054:AL1054)=0,$AF1054,IF(LEFT(VLOOKUP($AP1054,BaseEqptCdF!$C$5:$E$161,3,FALSE),2)="SD",0,IF(LEFT(VLOOKUP($AP1054,BaseEqptCdF!$C$5:$E$161,3,FALSE),2)="SB",1*52,VLOOKUP($AP1054,BaseEqptCdF!$C$5:$S$161,12,FALSE)*0.2*300))))</f>
        <v/>
      </c>
      <c r="BF1054" s="3" t="str">
        <f>IF($L1054="","",IF(SUM($AJ1054:AM1054)=0,$AF1054,IF(LEFT(VLOOKUP($AP1054,BaseEqptCdF!$C$5:$E$161,3,FALSE),2)="SD",0,IF(LEFT(VLOOKUP($AP1054,BaseEqptCdF!$C$5:$E$161,3,FALSE),2)="SB",1*52,VLOOKUP($AP1054,BaseEqptCdF!$C$5:$S$161,12,FALSE)*0.2*300))))</f>
        <v/>
      </c>
      <c r="BG1054" s="3" t="str">
        <f>IF($L1054="","",IF(SUM($AJ1054:AN1054)=0,$AF1054,IF(LEFT(VLOOKUP($AP1054,BaseEqptCdF!$C$5:$E$161,3,FALSE),2)="SD",0,IF(LEFT(VLOOKUP($AP1054,BaseEqptCdF!$C$5:$E$161,3,FALSE),2)="SB",1*52,VLOOKUP($AP1054,BaseEqptCdF!$C$5:$S$161,12,FALSE)*0.2*300))))</f>
        <v/>
      </c>
      <c r="BH1054" s="2">
        <f t="shared" si="136"/>
        <v>0</v>
      </c>
    </row>
    <row r="1055" spans="1:60" x14ac:dyDescent="0.25">
      <c r="A1055" s="296" t="str">
        <f t="array" ref="A1055">IF($C1055="","",INDEX(Prog!$B$8:$D$300,MATCH($C1055,nivo1,0),1))</f>
        <v/>
      </c>
      <c r="B1055" s="296" t="str">
        <f t="array" ref="B1055">IF($C1055="","",INDEX(Prog!$B$8:$D$300,MATCH($C1055,nivo1,0),2))</f>
        <v/>
      </c>
      <c r="C1055" s="273"/>
      <c r="D1055" s="267"/>
      <c r="E1055" s="273"/>
      <c r="F1055" s="273"/>
      <c r="G1055" s="273"/>
      <c r="H1055" s="273"/>
      <c r="I1055" s="273"/>
      <c r="J1055" s="273"/>
      <c r="K1055" s="274"/>
      <c r="L1055" s="273"/>
      <c r="M1055" s="273"/>
      <c r="N1055" s="273"/>
      <c r="O1055" s="275"/>
      <c r="P1055" s="273"/>
      <c r="Q1055" s="273"/>
      <c r="R1055" s="273"/>
      <c r="S1055" s="273"/>
      <c r="T1055" s="276"/>
      <c r="U1055" s="276"/>
      <c r="V1055" s="276"/>
      <c r="W1055" s="276"/>
      <c r="X1055" s="277"/>
      <c r="Y1055" s="278"/>
      <c r="AA1055" s="8" t="str">
        <f>IF($L1055="","",VLOOKUP($L1055,BaseEqptCdF!$C$5:$E$161,2,FALSE))</f>
        <v/>
      </c>
      <c r="AB1055" s="8" t="str">
        <f>IF($L1055="","",VLOOKUP($L1055,BaseEqptCdF!$C$5:$E$161,3,FALSE))</f>
        <v/>
      </c>
      <c r="AC1055" s="7" t="str">
        <f>IF($L1055="","",VLOOKUP($L1055,BaseEqptCdF!$C$5:$I$161,6,FALSE))</f>
        <v/>
      </c>
      <c r="AD1055" s="7" t="str">
        <f>IF($L1055="","",VLOOKUP($L1055,BaseEqptCdF!$C$5:$I$161,7,FALSE))</f>
        <v/>
      </c>
      <c r="AE1055" s="3" t="str">
        <f>IF($L1055="","",VLOOKUP($L1055,BaseEqptCdF!$C$5:$R$161,16,FALSE)*$AC$3)</f>
        <v/>
      </c>
      <c r="AF1055" s="3" t="str">
        <f>IF($L1055="","",IF(LEFT($AB1055,2)="SD",0,IF(LEFT($AB1055,2)="SB",1*52,IF($N1055=Prog!$P$17,VLOOKUP($L1055,BaseEqptCdF!$C$5:$P$161,14,FALSE)*1*300,VLOOKUP($L1055,BaseEqptCdF!$C$5:$P$161,12,FALSE)*0.2*300))))</f>
        <v/>
      </c>
      <c r="AG1055" s="6" t="str">
        <f t="shared" si="128"/>
        <v/>
      </c>
      <c r="AH1055" s="6">
        <f>IF($U1055=Prog!$S$18,YEAR($X1055),"")</f>
        <v>1900</v>
      </c>
      <c r="AI1055" s="5" t="str">
        <f>IF(OR($AG1055="",$U1055=Prog!$S$18),"",IF(OR($U1055=Prog!$S$17,$U1055=Prog!$S$16),YEAR($X1055),IF($AG1055="ND","ND",$AI$8+$O1055)))</f>
        <v/>
      </c>
      <c r="AJ1055" s="3" t="str">
        <f t="shared" si="123"/>
        <v/>
      </c>
      <c r="AK1055" s="3" t="str">
        <f t="shared" si="138"/>
        <v/>
      </c>
      <c r="AL1055" s="3" t="str">
        <f t="shared" si="138"/>
        <v/>
      </c>
      <c r="AM1055" s="3" t="str">
        <f t="shared" si="138"/>
        <v/>
      </c>
      <c r="AN1055" s="3" t="str">
        <f t="shared" si="138"/>
        <v/>
      </c>
      <c r="AO1055" s="2">
        <f t="shared" si="133"/>
        <v>0</v>
      </c>
      <c r="AP1055" s="4"/>
      <c r="AQ1055" s="3">
        <f>IF(AJ1055=1,VLOOKUP($AP1055,BaseEqptCdF!$C$5:$R$161,16,FALSE),0)</f>
        <v>0</v>
      </c>
      <c r="AR1055" s="3">
        <f>IF(AK1055=1,VLOOKUP($AP1055,BaseEqptCdF!$C$5:$R$161,16,FALSE),0)</f>
        <v>0</v>
      </c>
      <c r="AS1055" s="3">
        <f>IF(AL1055=1,VLOOKUP($AP1055,BaseEqptCdF!$C$5:$R$161,16,FALSE),0)</f>
        <v>0</v>
      </c>
      <c r="AT1055" s="3">
        <f>IF(AM1055=1,VLOOKUP($AP1055,BaseEqptCdF!$C$5:$R$161,16,FALSE),0)</f>
        <v>0</v>
      </c>
      <c r="AU1055" s="3">
        <f>IF(AN1055=1,VLOOKUP($AP1055,BaseEqptCdF!$C$5:$R$161,16,FALSE),0)</f>
        <v>0</v>
      </c>
      <c r="AV1055" s="2">
        <f t="shared" si="134"/>
        <v>0</v>
      </c>
      <c r="AW1055" s="3" t="str">
        <f>IF($L1055="","",IF(SUM($AJ1055:AJ1055)=0,$AE1055,VLOOKUP($AP1055,BaseEqptCdF!$C$5:$R$161,16,FALSE)*$AC$3))</f>
        <v/>
      </c>
      <c r="AX1055" s="3" t="str">
        <f>IF($L1055="","",IF(SUM($AJ1055:AK1055)=0,$AE1055,VLOOKUP($AP1055,BaseEqptCdF!$C$5:$R$161,16,FALSE)*$AC$3))</f>
        <v/>
      </c>
      <c r="AY1055" s="3" t="str">
        <f>IF($L1055="","",IF(SUM($AJ1055:AL1055)=0,$AE1055,VLOOKUP($AP1055,BaseEqptCdF!$C$5:$R$161,16,FALSE)*$AC$3))</f>
        <v/>
      </c>
      <c r="AZ1055" s="3" t="str">
        <f>IF($L1055="","",IF(SUM($AJ1055:AM1055)=0,$AE1055,VLOOKUP($AP1055,BaseEqptCdF!$C$5:$R$161,16,FALSE)*$AC$3))</f>
        <v/>
      </c>
      <c r="BA1055" s="3" t="str">
        <f>IF($L1055="","",IF(SUM($AJ1055:AN1055)=0,$AE1055,VLOOKUP($AP1055,BaseEqptCdF!$C$5:$R$161,16,FALSE)*$AC$3))</f>
        <v/>
      </c>
      <c r="BB1055" s="2">
        <f t="shared" si="135"/>
        <v>0</v>
      </c>
      <c r="BC1055" s="3" t="str">
        <f>IF($L1055="","",IF(SUM($AJ1055:AJ1055)=0,$AF1055,IF(LEFT(VLOOKUP($AP1055,BaseEqptCdF!$C$5:$E$161,3,FALSE),2)="SD",0,IF(LEFT(VLOOKUP($AP1055,BaseEqptCdF!$C$5:$E$161,3,FALSE),2)="SB",1*52,VLOOKUP($AP1055,BaseEqptCdF!$C$5:$S$161,12,FALSE)*0.2*300))))</f>
        <v/>
      </c>
      <c r="BD1055" s="3" t="str">
        <f>IF($L1055="","",IF(SUM($AJ1055:AK1055)=0,$AF1055,IF(LEFT(VLOOKUP($AP1055,BaseEqptCdF!$C$5:$E$161,3,FALSE),2)="SD",0,IF(LEFT(VLOOKUP($AP1055,BaseEqptCdF!$C$5:$E$161,3,FALSE),2)="SB",1*52,VLOOKUP($AP1055,BaseEqptCdF!$C$5:$S$161,12,FALSE)*0.2*300))))</f>
        <v/>
      </c>
      <c r="BE1055" s="3" t="str">
        <f>IF($L1055="","",IF(SUM($AJ1055:AL1055)=0,$AF1055,IF(LEFT(VLOOKUP($AP1055,BaseEqptCdF!$C$5:$E$161,3,FALSE),2)="SD",0,IF(LEFT(VLOOKUP($AP1055,BaseEqptCdF!$C$5:$E$161,3,FALSE),2)="SB",1*52,VLOOKUP($AP1055,BaseEqptCdF!$C$5:$S$161,12,FALSE)*0.2*300))))</f>
        <v/>
      </c>
      <c r="BF1055" s="3" t="str">
        <f>IF($L1055="","",IF(SUM($AJ1055:AM1055)=0,$AF1055,IF(LEFT(VLOOKUP($AP1055,BaseEqptCdF!$C$5:$E$161,3,FALSE),2)="SD",0,IF(LEFT(VLOOKUP($AP1055,BaseEqptCdF!$C$5:$E$161,3,FALSE),2)="SB",1*52,VLOOKUP($AP1055,BaseEqptCdF!$C$5:$S$161,12,FALSE)*0.2*300))))</f>
        <v/>
      </c>
      <c r="BG1055" s="3" t="str">
        <f>IF($L1055="","",IF(SUM($AJ1055:AN1055)=0,$AF1055,IF(LEFT(VLOOKUP($AP1055,BaseEqptCdF!$C$5:$E$161,3,FALSE),2)="SD",0,IF(LEFT(VLOOKUP($AP1055,BaseEqptCdF!$C$5:$E$161,3,FALSE),2)="SB",1*52,VLOOKUP($AP1055,BaseEqptCdF!$C$5:$S$161,12,FALSE)*0.2*300))))</f>
        <v/>
      </c>
      <c r="BH1055" s="2">
        <f t="shared" si="136"/>
        <v>0</v>
      </c>
    </row>
    <row r="1056" spans="1:60" x14ac:dyDescent="0.25">
      <c r="A1056" s="296" t="str">
        <f t="array" ref="A1056">IF($C1056="","",INDEX(Prog!$B$8:$D$300,MATCH($C1056,nivo1,0),1))</f>
        <v/>
      </c>
      <c r="B1056" s="296" t="str">
        <f t="array" ref="B1056">IF($C1056="","",INDEX(Prog!$B$8:$D$300,MATCH($C1056,nivo1,0),2))</f>
        <v/>
      </c>
      <c r="C1056" s="273"/>
      <c r="D1056" s="267"/>
      <c r="E1056" s="273"/>
      <c r="F1056" s="273"/>
      <c r="G1056" s="273"/>
      <c r="H1056" s="273"/>
      <c r="I1056" s="273"/>
      <c r="J1056" s="273"/>
      <c r="K1056" s="274"/>
      <c r="L1056" s="273"/>
      <c r="M1056" s="273"/>
      <c r="N1056" s="273"/>
      <c r="O1056" s="275"/>
      <c r="P1056" s="273"/>
      <c r="Q1056" s="273"/>
      <c r="R1056" s="273"/>
      <c r="S1056" s="273"/>
      <c r="T1056" s="276"/>
      <c r="U1056" s="276"/>
      <c r="V1056" s="276"/>
      <c r="W1056" s="276"/>
      <c r="X1056" s="277"/>
      <c r="Y1056" s="278"/>
      <c r="AA1056" s="8" t="str">
        <f>IF($L1056="","",VLOOKUP($L1056,BaseEqptCdF!$C$5:$E$161,2,FALSE))</f>
        <v/>
      </c>
      <c r="AB1056" s="8" t="str">
        <f>IF($L1056="","",VLOOKUP($L1056,BaseEqptCdF!$C$5:$E$161,3,FALSE))</f>
        <v/>
      </c>
      <c r="AC1056" s="7" t="str">
        <f>IF($L1056="","",VLOOKUP($L1056,BaseEqptCdF!$C$5:$I$161,6,FALSE))</f>
        <v/>
      </c>
      <c r="AD1056" s="7" t="str">
        <f>IF($L1056="","",VLOOKUP($L1056,BaseEqptCdF!$C$5:$I$161,7,FALSE))</f>
        <v/>
      </c>
      <c r="AE1056" s="3" t="str">
        <f>IF($L1056="","",VLOOKUP($L1056,BaseEqptCdF!$C$5:$R$161,16,FALSE)*$AC$3)</f>
        <v/>
      </c>
      <c r="AF1056" s="3" t="str">
        <f>IF($L1056="","",IF(LEFT($AB1056,2)="SD",0,IF(LEFT($AB1056,2)="SB",1*52,IF($N1056=Prog!$P$17,VLOOKUP($L1056,BaseEqptCdF!$C$5:$P$161,14,FALSE)*1*300,VLOOKUP($L1056,BaseEqptCdF!$C$5:$P$161,12,FALSE)*0.2*300))))</f>
        <v/>
      </c>
      <c r="AG1056" s="6" t="str">
        <f t="shared" si="128"/>
        <v/>
      </c>
      <c r="AH1056" s="6">
        <f>IF($U1056=Prog!$S$18,YEAR($X1056),"")</f>
        <v>1900</v>
      </c>
      <c r="AI1056" s="5" t="str">
        <f>IF(OR($AG1056="",$U1056=Prog!$S$18),"",IF(OR($U1056=Prog!$S$17,$U1056=Prog!$S$16),YEAR($X1056),IF($AG1056="ND","ND",$AI$8+$O1056)))</f>
        <v/>
      </c>
      <c r="AJ1056" s="3" t="str">
        <f t="shared" si="123"/>
        <v/>
      </c>
      <c r="AK1056" s="3" t="str">
        <f t="shared" si="138"/>
        <v/>
      </c>
      <c r="AL1056" s="3" t="str">
        <f t="shared" si="138"/>
        <v/>
      </c>
      <c r="AM1056" s="3" t="str">
        <f t="shared" si="138"/>
        <v/>
      </c>
      <c r="AN1056" s="3" t="str">
        <f t="shared" si="138"/>
        <v/>
      </c>
      <c r="AO1056" s="2">
        <f t="shared" si="133"/>
        <v>0</v>
      </c>
      <c r="AP1056" s="4"/>
      <c r="AQ1056" s="3">
        <f>IF(AJ1056=1,VLOOKUP($AP1056,BaseEqptCdF!$C$5:$R$161,16,FALSE),0)</f>
        <v>0</v>
      </c>
      <c r="AR1056" s="3">
        <f>IF(AK1056=1,VLOOKUP($AP1056,BaseEqptCdF!$C$5:$R$161,16,FALSE),0)</f>
        <v>0</v>
      </c>
      <c r="AS1056" s="3">
        <f>IF(AL1056=1,VLOOKUP($AP1056,BaseEqptCdF!$C$5:$R$161,16,FALSE),0)</f>
        <v>0</v>
      </c>
      <c r="AT1056" s="3">
        <f>IF(AM1056=1,VLOOKUP($AP1056,BaseEqptCdF!$C$5:$R$161,16,FALSE),0)</f>
        <v>0</v>
      </c>
      <c r="AU1056" s="3">
        <f>IF(AN1056=1,VLOOKUP($AP1056,BaseEqptCdF!$C$5:$R$161,16,FALSE),0)</f>
        <v>0</v>
      </c>
      <c r="AV1056" s="2">
        <f t="shared" si="134"/>
        <v>0</v>
      </c>
      <c r="AW1056" s="3" t="str">
        <f>IF($L1056="","",IF(SUM($AJ1056:AJ1056)=0,$AE1056,VLOOKUP($AP1056,BaseEqptCdF!$C$5:$R$161,16,FALSE)*$AC$3))</f>
        <v/>
      </c>
      <c r="AX1056" s="3" t="str">
        <f>IF($L1056="","",IF(SUM($AJ1056:AK1056)=0,$AE1056,VLOOKUP($AP1056,BaseEqptCdF!$C$5:$R$161,16,FALSE)*$AC$3))</f>
        <v/>
      </c>
      <c r="AY1056" s="3" t="str">
        <f>IF($L1056="","",IF(SUM($AJ1056:AL1056)=0,$AE1056,VLOOKUP($AP1056,BaseEqptCdF!$C$5:$R$161,16,FALSE)*$AC$3))</f>
        <v/>
      </c>
      <c r="AZ1056" s="3" t="str">
        <f>IF($L1056="","",IF(SUM($AJ1056:AM1056)=0,$AE1056,VLOOKUP($AP1056,BaseEqptCdF!$C$5:$R$161,16,FALSE)*$AC$3))</f>
        <v/>
      </c>
      <c r="BA1056" s="3" t="str">
        <f>IF($L1056="","",IF(SUM($AJ1056:AN1056)=0,$AE1056,VLOOKUP($AP1056,BaseEqptCdF!$C$5:$R$161,16,FALSE)*$AC$3))</f>
        <v/>
      </c>
      <c r="BB1056" s="2">
        <f t="shared" si="135"/>
        <v>0</v>
      </c>
      <c r="BC1056" s="3" t="str">
        <f>IF($L1056="","",IF(SUM($AJ1056:AJ1056)=0,$AF1056,IF(LEFT(VLOOKUP($AP1056,BaseEqptCdF!$C$5:$E$161,3,FALSE),2)="SD",0,IF(LEFT(VLOOKUP($AP1056,BaseEqptCdF!$C$5:$E$161,3,FALSE),2)="SB",1*52,VLOOKUP($AP1056,BaseEqptCdF!$C$5:$S$161,12,FALSE)*0.2*300))))</f>
        <v/>
      </c>
      <c r="BD1056" s="3" t="str">
        <f>IF($L1056="","",IF(SUM($AJ1056:AK1056)=0,$AF1056,IF(LEFT(VLOOKUP($AP1056,BaseEqptCdF!$C$5:$E$161,3,FALSE),2)="SD",0,IF(LEFT(VLOOKUP($AP1056,BaseEqptCdF!$C$5:$E$161,3,FALSE),2)="SB",1*52,VLOOKUP($AP1056,BaseEqptCdF!$C$5:$S$161,12,FALSE)*0.2*300))))</f>
        <v/>
      </c>
      <c r="BE1056" s="3" t="str">
        <f>IF($L1056="","",IF(SUM($AJ1056:AL1056)=0,$AF1056,IF(LEFT(VLOOKUP($AP1056,BaseEqptCdF!$C$5:$E$161,3,FALSE),2)="SD",0,IF(LEFT(VLOOKUP($AP1056,BaseEqptCdF!$C$5:$E$161,3,FALSE),2)="SB",1*52,VLOOKUP($AP1056,BaseEqptCdF!$C$5:$S$161,12,FALSE)*0.2*300))))</f>
        <v/>
      </c>
      <c r="BF1056" s="3" t="str">
        <f>IF($L1056="","",IF(SUM($AJ1056:AM1056)=0,$AF1056,IF(LEFT(VLOOKUP($AP1056,BaseEqptCdF!$C$5:$E$161,3,FALSE),2)="SD",0,IF(LEFT(VLOOKUP($AP1056,BaseEqptCdF!$C$5:$E$161,3,FALSE),2)="SB",1*52,VLOOKUP($AP1056,BaseEqptCdF!$C$5:$S$161,12,FALSE)*0.2*300))))</f>
        <v/>
      </c>
      <c r="BG1056" s="3" t="str">
        <f>IF($L1056="","",IF(SUM($AJ1056:AN1056)=0,$AF1056,IF(LEFT(VLOOKUP($AP1056,BaseEqptCdF!$C$5:$E$161,3,FALSE),2)="SD",0,IF(LEFT(VLOOKUP($AP1056,BaseEqptCdF!$C$5:$E$161,3,FALSE),2)="SB",1*52,VLOOKUP($AP1056,BaseEqptCdF!$C$5:$S$161,12,FALSE)*0.2*300))))</f>
        <v/>
      </c>
      <c r="BH1056" s="2">
        <f t="shared" si="136"/>
        <v>0</v>
      </c>
    </row>
    <row r="1057" spans="1:60" x14ac:dyDescent="0.25">
      <c r="A1057" s="296" t="str">
        <f t="array" ref="A1057">IF($C1057="","",INDEX(Prog!$B$8:$D$300,MATCH($C1057,nivo1,0),1))</f>
        <v/>
      </c>
      <c r="B1057" s="296" t="str">
        <f t="array" ref="B1057">IF($C1057="","",INDEX(Prog!$B$8:$D$300,MATCH($C1057,nivo1,0),2))</f>
        <v/>
      </c>
      <c r="C1057" s="273"/>
      <c r="D1057" s="267"/>
      <c r="E1057" s="273"/>
      <c r="F1057" s="273"/>
      <c r="G1057" s="273"/>
      <c r="H1057" s="273"/>
      <c r="I1057" s="273"/>
      <c r="J1057" s="273"/>
      <c r="K1057" s="274"/>
      <c r="L1057" s="273"/>
      <c r="M1057" s="273"/>
      <c r="N1057" s="273"/>
      <c r="O1057" s="275"/>
      <c r="P1057" s="273"/>
      <c r="Q1057" s="273"/>
      <c r="R1057" s="273"/>
      <c r="S1057" s="273"/>
      <c r="T1057" s="276"/>
      <c r="U1057" s="276"/>
      <c r="V1057" s="276"/>
      <c r="W1057" s="276"/>
      <c r="X1057" s="277"/>
      <c r="Y1057" s="278"/>
      <c r="AA1057" s="8" t="str">
        <f>IF($L1057="","",VLOOKUP($L1057,BaseEqptCdF!$C$5:$E$161,2,FALSE))</f>
        <v/>
      </c>
      <c r="AB1057" s="8" t="str">
        <f>IF($L1057="","",VLOOKUP($L1057,BaseEqptCdF!$C$5:$E$161,3,FALSE))</f>
        <v/>
      </c>
      <c r="AC1057" s="7" t="str">
        <f>IF($L1057="","",VLOOKUP($L1057,BaseEqptCdF!$C$5:$I$161,6,FALSE))</f>
        <v/>
      </c>
      <c r="AD1057" s="7" t="str">
        <f>IF($L1057="","",VLOOKUP($L1057,BaseEqptCdF!$C$5:$I$161,7,FALSE))</f>
        <v/>
      </c>
      <c r="AE1057" s="3" t="str">
        <f>IF($L1057="","",VLOOKUP($L1057,BaseEqptCdF!$C$5:$R$161,16,FALSE)*$AC$3)</f>
        <v/>
      </c>
      <c r="AF1057" s="3" t="str">
        <f>IF($L1057="","",IF(LEFT($AB1057,2)="SD",0,IF(LEFT($AB1057,2)="SB",1*52,IF($N1057=Prog!$P$17,VLOOKUP($L1057,BaseEqptCdF!$C$5:$P$161,14,FALSE)*1*300,VLOOKUP($L1057,BaseEqptCdF!$C$5:$P$161,12,FALSE)*0.2*300))))</f>
        <v/>
      </c>
      <c r="AG1057" s="6" t="str">
        <f t="shared" si="128"/>
        <v/>
      </c>
      <c r="AH1057" s="6">
        <f>IF($U1057=Prog!$S$18,YEAR($X1057),"")</f>
        <v>1900</v>
      </c>
      <c r="AI1057" s="5" t="str">
        <f>IF(OR($AG1057="",$U1057=Prog!$S$18),"",IF(OR($U1057=Prog!$S$17,$U1057=Prog!$S$16),YEAR($X1057),IF($AG1057="ND","ND",$AI$8+$O1057)))</f>
        <v/>
      </c>
      <c r="AJ1057" s="3" t="str">
        <f t="shared" si="123"/>
        <v/>
      </c>
      <c r="AK1057" s="3" t="str">
        <f t="shared" si="138"/>
        <v/>
      </c>
      <c r="AL1057" s="3" t="str">
        <f t="shared" si="138"/>
        <v/>
      </c>
      <c r="AM1057" s="3" t="str">
        <f t="shared" si="138"/>
        <v/>
      </c>
      <c r="AN1057" s="3" t="str">
        <f t="shared" si="138"/>
        <v/>
      </c>
      <c r="AO1057" s="2">
        <f t="shared" si="133"/>
        <v>0</v>
      </c>
      <c r="AP1057" s="4"/>
      <c r="AQ1057" s="3">
        <f>IF(AJ1057=1,VLOOKUP($AP1057,BaseEqptCdF!$C$5:$R$161,16,FALSE),0)</f>
        <v>0</v>
      </c>
      <c r="AR1057" s="3">
        <f>IF(AK1057=1,VLOOKUP($AP1057,BaseEqptCdF!$C$5:$R$161,16,FALSE),0)</f>
        <v>0</v>
      </c>
      <c r="AS1057" s="3">
        <f>IF(AL1057=1,VLOOKUP($AP1057,BaseEqptCdF!$C$5:$R$161,16,FALSE),0)</f>
        <v>0</v>
      </c>
      <c r="AT1057" s="3">
        <f>IF(AM1057=1,VLOOKUP($AP1057,BaseEqptCdF!$C$5:$R$161,16,FALSE),0)</f>
        <v>0</v>
      </c>
      <c r="AU1057" s="3">
        <f>IF(AN1057=1,VLOOKUP($AP1057,BaseEqptCdF!$C$5:$R$161,16,FALSE),0)</f>
        <v>0</v>
      </c>
      <c r="AV1057" s="2">
        <f t="shared" si="134"/>
        <v>0</v>
      </c>
      <c r="AW1057" s="3" t="str">
        <f>IF($L1057="","",IF(SUM($AJ1057:AJ1057)=0,$AE1057,VLOOKUP($AP1057,BaseEqptCdF!$C$5:$R$161,16,FALSE)*$AC$3))</f>
        <v/>
      </c>
      <c r="AX1057" s="3" t="str">
        <f>IF($L1057="","",IF(SUM($AJ1057:AK1057)=0,$AE1057,VLOOKUP($AP1057,BaseEqptCdF!$C$5:$R$161,16,FALSE)*$AC$3))</f>
        <v/>
      </c>
      <c r="AY1057" s="3" t="str">
        <f>IF($L1057="","",IF(SUM($AJ1057:AL1057)=0,$AE1057,VLOOKUP($AP1057,BaseEqptCdF!$C$5:$R$161,16,FALSE)*$AC$3))</f>
        <v/>
      </c>
      <c r="AZ1057" s="3" t="str">
        <f>IF($L1057="","",IF(SUM($AJ1057:AM1057)=0,$AE1057,VLOOKUP($AP1057,BaseEqptCdF!$C$5:$R$161,16,FALSE)*$AC$3))</f>
        <v/>
      </c>
      <c r="BA1057" s="3" t="str">
        <f>IF($L1057="","",IF(SUM($AJ1057:AN1057)=0,$AE1057,VLOOKUP($AP1057,BaseEqptCdF!$C$5:$R$161,16,FALSE)*$AC$3))</f>
        <v/>
      </c>
      <c r="BB1057" s="2">
        <f t="shared" si="135"/>
        <v>0</v>
      </c>
      <c r="BC1057" s="3" t="str">
        <f>IF($L1057="","",IF(SUM($AJ1057:AJ1057)=0,$AF1057,IF(LEFT(VLOOKUP($AP1057,BaseEqptCdF!$C$5:$E$161,3,FALSE),2)="SD",0,IF(LEFT(VLOOKUP($AP1057,BaseEqptCdF!$C$5:$E$161,3,FALSE),2)="SB",1*52,VLOOKUP($AP1057,BaseEqptCdF!$C$5:$S$161,12,FALSE)*0.2*300))))</f>
        <v/>
      </c>
      <c r="BD1057" s="3" t="str">
        <f>IF($L1057="","",IF(SUM($AJ1057:AK1057)=0,$AF1057,IF(LEFT(VLOOKUP($AP1057,BaseEqptCdF!$C$5:$E$161,3,FALSE),2)="SD",0,IF(LEFT(VLOOKUP($AP1057,BaseEqptCdF!$C$5:$E$161,3,FALSE),2)="SB",1*52,VLOOKUP($AP1057,BaseEqptCdF!$C$5:$S$161,12,FALSE)*0.2*300))))</f>
        <v/>
      </c>
      <c r="BE1057" s="3" t="str">
        <f>IF($L1057="","",IF(SUM($AJ1057:AL1057)=0,$AF1057,IF(LEFT(VLOOKUP($AP1057,BaseEqptCdF!$C$5:$E$161,3,FALSE),2)="SD",0,IF(LEFT(VLOOKUP($AP1057,BaseEqptCdF!$C$5:$E$161,3,FALSE),2)="SB",1*52,VLOOKUP($AP1057,BaseEqptCdF!$C$5:$S$161,12,FALSE)*0.2*300))))</f>
        <v/>
      </c>
      <c r="BF1057" s="3" t="str">
        <f>IF($L1057="","",IF(SUM($AJ1057:AM1057)=0,$AF1057,IF(LEFT(VLOOKUP($AP1057,BaseEqptCdF!$C$5:$E$161,3,FALSE),2)="SD",0,IF(LEFT(VLOOKUP($AP1057,BaseEqptCdF!$C$5:$E$161,3,FALSE),2)="SB",1*52,VLOOKUP($AP1057,BaseEqptCdF!$C$5:$S$161,12,FALSE)*0.2*300))))</f>
        <v/>
      </c>
      <c r="BG1057" s="3" t="str">
        <f>IF($L1057="","",IF(SUM($AJ1057:AN1057)=0,$AF1057,IF(LEFT(VLOOKUP($AP1057,BaseEqptCdF!$C$5:$E$161,3,FALSE),2)="SD",0,IF(LEFT(VLOOKUP($AP1057,BaseEqptCdF!$C$5:$E$161,3,FALSE),2)="SB",1*52,VLOOKUP($AP1057,BaseEqptCdF!$C$5:$S$161,12,FALSE)*0.2*300))))</f>
        <v/>
      </c>
      <c r="BH1057" s="2">
        <f t="shared" si="136"/>
        <v>0</v>
      </c>
    </row>
    <row r="1058" spans="1:60" x14ac:dyDescent="0.25">
      <c r="A1058" s="296" t="str">
        <f t="array" ref="A1058">IF($C1058="","",INDEX(Prog!$B$8:$D$300,MATCH($C1058,nivo1,0),1))</f>
        <v/>
      </c>
      <c r="B1058" s="296" t="str">
        <f t="array" ref="B1058">IF($C1058="","",INDEX(Prog!$B$8:$D$300,MATCH($C1058,nivo1,0),2))</f>
        <v/>
      </c>
      <c r="C1058" s="273"/>
      <c r="D1058" s="267"/>
      <c r="E1058" s="273"/>
      <c r="F1058" s="273"/>
      <c r="G1058" s="273"/>
      <c r="H1058" s="273"/>
      <c r="I1058" s="273"/>
      <c r="J1058" s="273"/>
      <c r="K1058" s="274"/>
      <c r="L1058" s="273"/>
      <c r="M1058" s="273"/>
      <c r="N1058" s="273"/>
      <c r="O1058" s="275"/>
      <c r="P1058" s="273"/>
      <c r="Q1058" s="273"/>
      <c r="R1058" s="273"/>
      <c r="S1058" s="273"/>
      <c r="T1058" s="276"/>
      <c r="U1058" s="276"/>
      <c r="V1058" s="276"/>
      <c r="W1058" s="276"/>
      <c r="X1058" s="277"/>
      <c r="Y1058" s="278"/>
      <c r="AA1058" s="8" t="str">
        <f>IF($L1058="","",VLOOKUP($L1058,BaseEqptCdF!$C$5:$E$161,2,FALSE))</f>
        <v/>
      </c>
      <c r="AB1058" s="8" t="str">
        <f>IF($L1058="","",VLOOKUP($L1058,BaseEqptCdF!$C$5:$E$161,3,FALSE))</f>
        <v/>
      </c>
      <c r="AC1058" s="7" t="str">
        <f>IF($L1058="","",VLOOKUP($L1058,BaseEqptCdF!$C$5:$I$161,6,FALSE))</f>
        <v/>
      </c>
      <c r="AD1058" s="7" t="str">
        <f>IF($L1058="","",VLOOKUP($L1058,BaseEqptCdF!$C$5:$I$161,7,FALSE))</f>
        <v/>
      </c>
      <c r="AE1058" s="3" t="str">
        <f>IF($L1058="","",VLOOKUP($L1058,BaseEqptCdF!$C$5:$R$161,16,FALSE)*$AC$3)</f>
        <v/>
      </c>
      <c r="AF1058" s="3" t="str">
        <f>IF($L1058="","",IF(LEFT($AB1058,2)="SD",0,IF(LEFT($AB1058,2)="SB",1*52,IF($N1058=Prog!$P$17,VLOOKUP($L1058,BaseEqptCdF!$C$5:$P$161,14,FALSE)*1*300,VLOOKUP($L1058,BaseEqptCdF!$C$5:$P$161,12,FALSE)*0.2*300))))</f>
        <v/>
      </c>
      <c r="AG1058" s="6" t="str">
        <f t="shared" si="128"/>
        <v/>
      </c>
      <c r="AH1058" s="6">
        <f>IF($U1058=Prog!$S$18,YEAR($X1058),"")</f>
        <v>1900</v>
      </c>
      <c r="AI1058" s="5" t="str">
        <f>IF(OR($AG1058="",$U1058=Prog!$S$18),"",IF(OR($U1058=Prog!$S$17,$U1058=Prog!$S$16),YEAR($X1058),IF($AG1058="ND","ND",$AI$8+$O1058)))</f>
        <v/>
      </c>
      <c r="AJ1058" s="3" t="str">
        <f t="shared" si="123"/>
        <v/>
      </c>
      <c r="AK1058" s="3" t="str">
        <f t="shared" si="138"/>
        <v/>
      </c>
      <c r="AL1058" s="3" t="str">
        <f t="shared" si="138"/>
        <v/>
      </c>
      <c r="AM1058" s="3" t="str">
        <f t="shared" si="138"/>
        <v/>
      </c>
      <c r="AN1058" s="3" t="str">
        <f t="shared" si="138"/>
        <v/>
      </c>
      <c r="AO1058" s="2">
        <f t="shared" si="133"/>
        <v>0</v>
      </c>
      <c r="AP1058" s="4"/>
      <c r="AQ1058" s="3">
        <f>IF(AJ1058=1,VLOOKUP($AP1058,BaseEqptCdF!$C$5:$R$161,16,FALSE),0)</f>
        <v>0</v>
      </c>
      <c r="AR1058" s="3">
        <f>IF(AK1058=1,VLOOKUP($AP1058,BaseEqptCdF!$C$5:$R$161,16,FALSE),0)</f>
        <v>0</v>
      </c>
      <c r="AS1058" s="3">
        <f>IF(AL1058=1,VLOOKUP($AP1058,BaseEqptCdF!$C$5:$R$161,16,FALSE),0)</f>
        <v>0</v>
      </c>
      <c r="AT1058" s="3">
        <f>IF(AM1058=1,VLOOKUP($AP1058,BaseEqptCdF!$C$5:$R$161,16,FALSE),0)</f>
        <v>0</v>
      </c>
      <c r="AU1058" s="3">
        <f>IF(AN1058=1,VLOOKUP($AP1058,BaseEqptCdF!$C$5:$R$161,16,FALSE),0)</f>
        <v>0</v>
      </c>
      <c r="AV1058" s="2">
        <f t="shared" si="134"/>
        <v>0</v>
      </c>
      <c r="AW1058" s="3" t="str">
        <f>IF($L1058="","",IF(SUM($AJ1058:AJ1058)=0,$AE1058,VLOOKUP($AP1058,BaseEqptCdF!$C$5:$R$161,16,FALSE)*$AC$3))</f>
        <v/>
      </c>
      <c r="AX1058" s="3" t="str">
        <f>IF($L1058="","",IF(SUM($AJ1058:AK1058)=0,$AE1058,VLOOKUP($AP1058,BaseEqptCdF!$C$5:$R$161,16,FALSE)*$AC$3))</f>
        <v/>
      </c>
      <c r="AY1058" s="3" t="str">
        <f>IF($L1058="","",IF(SUM($AJ1058:AL1058)=0,$AE1058,VLOOKUP($AP1058,BaseEqptCdF!$C$5:$R$161,16,FALSE)*$AC$3))</f>
        <v/>
      </c>
      <c r="AZ1058" s="3" t="str">
        <f>IF($L1058="","",IF(SUM($AJ1058:AM1058)=0,$AE1058,VLOOKUP($AP1058,BaseEqptCdF!$C$5:$R$161,16,FALSE)*$AC$3))</f>
        <v/>
      </c>
      <c r="BA1058" s="3" t="str">
        <f>IF($L1058="","",IF(SUM($AJ1058:AN1058)=0,$AE1058,VLOOKUP($AP1058,BaseEqptCdF!$C$5:$R$161,16,FALSE)*$AC$3))</f>
        <v/>
      </c>
      <c r="BB1058" s="2">
        <f t="shared" si="135"/>
        <v>0</v>
      </c>
      <c r="BC1058" s="3" t="str">
        <f>IF($L1058="","",IF(SUM($AJ1058:AJ1058)=0,$AF1058,IF(LEFT(VLOOKUP($AP1058,BaseEqptCdF!$C$5:$E$161,3,FALSE),2)="SD",0,IF(LEFT(VLOOKUP($AP1058,BaseEqptCdF!$C$5:$E$161,3,FALSE),2)="SB",1*52,VLOOKUP($AP1058,BaseEqptCdF!$C$5:$S$161,12,FALSE)*0.2*300))))</f>
        <v/>
      </c>
      <c r="BD1058" s="3" t="str">
        <f>IF($L1058="","",IF(SUM($AJ1058:AK1058)=0,$AF1058,IF(LEFT(VLOOKUP($AP1058,BaseEqptCdF!$C$5:$E$161,3,FALSE),2)="SD",0,IF(LEFT(VLOOKUP($AP1058,BaseEqptCdF!$C$5:$E$161,3,FALSE),2)="SB",1*52,VLOOKUP($AP1058,BaseEqptCdF!$C$5:$S$161,12,FALSE)*0.2*300))))</f>
        <v/>
      </c>
      <c r="BE1058" s="3" t="str">
        <f>IF($L1058="","",IF(SUM($AJ1058:AL1058)=0,$AF1058,IF(LEFT(VLOOKUP($AP1058,BaseEqptCdF!$C$5:$E$161,3,FALSE),2)="SD",0,IF(LEFT(VLOOKUP($AP1058,BaseEqptCdF!$C$5:$E$161,3,FALSE),2)="SB",1*52,VLOOKUP($AP1058,BaseEqptCdF!$C$5:$S$161,12,FALSE)*0.2*300))))</f>
        <v/>
      </c>
      <c r="BF1058" s="3" t="str">
        <f>IF($L1058="","",IF(SUM($AJ1058:AM1058)=0,$AF1058,IF(LEFT(VLOOKUP($AP1058,BaseEqptCdF!$C$5:$E$161,3,FALSE),2)="SD",0,IF(LEFT(VLOOKUP($AP1058,BaseEqptCdF!$C$5:$E$161,3,FALSE),2)="SB",1*52,VLOOKUP($AP1058,BaseEqptCdF!$C$5:$S$161,12,FALSE)*0.2*300))))</f>
        <v/>
      </c>
      <c r="BG1058" s="3" t="str">
        <f>IF($L1058="","",IF(SUM($AJ1058:AN1058)=0,$AF1058,IF(LEFT(VLOOKUP($AP1058,BaseEqptCdF!$C$5:$E$161,3,FALSE),2)="SD",0,IF(LEFT(VLOOKUP($AP1058,BaseEqptCdF!$C$5:$E$161,3,FALSE),2)="SB",1*52,VLOOKUP($AP1058,BaseEqptCdF!$C$5:$S$161,12,FALSE)*0.2*300))))</f>
        <v/>
      </c>
      <c r="BH1058" s="2">
        <f t="shared" si="136"/>
        <v>0</v>
      </c>
    </row>
    <row r="1059" spans="1:60" x14ac:dyDescent="0.25">
      <c r="A1059" s="296" t="str">
        <f t="array" ref="A1059">IF($C1059="","",INDEX(Prog!$B$8:$D$300,MATCH($C1059,nivo1,0),1))</f>
        <v/>
      </c>
      <c r="B1059" s="296" t="str">
        <f t="array" ref="B1059">IF($C1059="","",INDEX(Prog!$B$8:$D$300,MATCH($C1059,nivo1,0),2))</f>
        <v/>
      </c>
      <c r="C1059" s="273"/>
      <c r="D1059" s="267"/>
      <c r="E1059" s="273"/>
      <c r="F1059" s="273"/>
      <c r="G1059" s="273"/>
      <c r="H1059" s="273"/>
      <c r="I1059" s="273"/>
      <c r="J1059" s="273"/>
      <c r="K1059" s="274"/>
      <c r="L1059" s="273"/>
      <c r="M1059" s="273"/>
      <c r="N1059" s="273"/>
      <c r="O1059" s="275"/>
      <c r="P1059" s="273"/>
      <c r="Q1059" s="273"/>
      <c r="R1059" s="273"/>
      <c r="S1059" s="273"/>
      <c r="T1059" s="276"/>
      <c r="U1059" s="276"/>
      <c r="V1059" s="276"/>
      <c r="W1059" s="276"/>
      <c r="X1059" s="277"/>
      <c r="Y1059" s="278"/>
      <c r="AA1059" s="8" t="str">
        <f>IF($L1059="","",VLOOKUP($L1059,BaseEqptCdF!$C$5:$E$161,2,FALSE))</f>
        <v/>
      </c>
      <c r="AB1059" s="8" t="str">
        <f>IF($L1059="","",VLOOKUP($L1059,BaseEqptCdF!$C$5:$E$161,3,FALSE))</f>
        <v/>
      </c>
      <c r="AC1059" s="7" t="str">
        <f>IF($L1059="","",VLOOKUP($L1059,BaseEqptCdF!$C$5:$I$161,6,FALSE))</f>
        <v/>
      </c>
      <c r="AD1059" s="7" t="str">
        <f>IF($L1059="","",VLOOKUP($L1059,BaseEqptCdF!$C$5:$I$161,7,FALSE))</f>
        <v/>
      </c>
      <c r="AE1059" s="3" t="str">
        <f>IF($L1059="","",VLOOKUP($L1059,BaseEqptCdF!$C$5:$R$161,16,FALSE)*$AC$3)</f>
        <v/>
      </c>
      <c r="AF1059" s="3" t="str">
        <f>IF($L1059="","",IF(LEFT($AB1059,2)="SD",0,IF(LEFT($AB1059,2)="SB",1*52,IF($N1059=Prog!$P$17,VLOOKUP($L1059,BaseEqptCdF!$C$5:$P$161,14,FALSE)*1*300,VLOOKUP($L1059,BaseEqptCdF!$C$5:$P$161,12,FALSE)*0.2*300))))</f>
        <v/>
      </c>
      <c r="AG1059" s="6" t="str">
        <f t="shared" si="128"/>
        <v/>
      </c>
      <c r="AH1059" s="6">
        <f>IF($U1059=Prog!$S$18,YEAR($X1059),"")</f>
        <v>1900</v>
      </c>
      <c r="AI1059" s="5" t="str">
        <f>IF(OR($AG1059="",$U1059=Prog!$S$18),"",IF(OR($U1059=Prog!$S$17,$U1059=Prog!$S$16),YEAR($X1059),IF($AG1059="ND","ND",$AI$8+$O1059)))</f>
        <v/>
      </c>
      <c r="AJ1059" s="3" t="str">
        <f t="shared" si="123"/>
        <v/>
      </c>
      <c r="AK1059" s="3" t="str">
        <f t="shared" si="138"/>
        <v/>
      </c>
      <c r="AL1059" s="3" t="str">
        <f t="shared" si="138"/>
        <v/>
      </c>
      <c r="AM1059" s="3" t="str">
        <f t="shared" si="138"/>
        <v/>
      </c>
      <c r="AN1059" s="3" t="str">
        <f t="shared" si="138"/>
        <v/>
      </c>
      <c r="AO1059" s="2">
        <f t="shared" si="133"/>
        <v>0</v>
      </c>
      <c r="AP1059" s="4"/>
      <c r="AQ1059" s="3">
        <f>IF(AJ1059=1,VLOOKUP($AP1059,BaseEqptCdF!$C$5:$R$161,16,FALSE),0)</f>
        <v>0</v>
      </c>
      <c r="AR1059" s="3">
        <f>IF(AK1059=1,VLOOKUP($AP1059,BaseEqptCdF!$C$5:$R$161,16,FALSE),0)</f>
        <v>0</v>
      </c>
      <c r="AS1059" s="3">
        <f>IF(AL1059=1,VLOOKUP($AP1059,BaseEqptCdF!$C$5:$R$161,16,FALSE),0)</f>
        <v>0</v>
      </c>
      <c r="AT1059" s="3">
        <f>IF(AM1059=1,VLOOKUP($AP1059,BaseEqptCdF!$C$5:$R$161,16,FALSE),0)</f>
        <v>0</v>
      </c>
      <c r="AU1059" s="3">
        <f>IF(AN1059=1,VLOOKUP($AP1059,BaseEqptCdF!$C$5:$R$161,16,FALSE),0)</f>
        <v>0</v>
      </c>
      <c r="AV1059" s="2">
        <f t="shared" si="134"/>
        <v>0</v>
      </c>
      <c r="AW1059" s="3" t="str">
        <f>IF($L1059="","",IF(SUM($AJ1059:AJ1059)=0,$AE1059,VLOOKUP($AP1059,BaseEqptCdF!$C$5:$R$161,16,FALSE)*$AC$3))</f>
        <v/>
      </c>
      <c r="AX1059" s="3" t="str">
        <f>IF($L1059="","",IF(SUM($AJ1059:AK1059)=0,$AE1059,VLOOKUP($AP1059,BaseEqptCdF!$C$5:$R$161,16,FALSE)*$AC$3))</f>
        <v/>
      </c>
      <c r="AY1059" s="3" t="str">
        <f>IF($L1059="","",IF(SUM($AJ1059:AL1059)=0,$AE1059,VLOOKUP($AP1059,BaseEqptCdF!$C$5:$R$161,16,FALSE)*$AC$3))</f>
        <v/>
      </c>
      <c r="AZ1059" s="3" t="str">
        <f>IF($L1059="","",IF(SUM($AJ1059:AM1059)=0,$AE1059,VLOOKUP($AP1059,BaseEqptCdF!$C$5:$R$161,16,FALSE)*$AC$3))</f>
        <v/>
      </c>
      <c r="BA1059" s="3" t="str">
        <f>IF($L1059="","",IF(SUM($AJ1059:AN1059)=0,$AE1059,VLOOKUP($AP1059,BaseEqptCdF!$C$5:$R$161,16,FALSE)*$AC$3))</f>
        <v/>
      </c>
      <c r="BB1059" s="2">
        <f t="shared" si="135"/>
        <v>0</v>
      </c>
      <c r="BC1059" s="3" t="str">
        <f>IF($L1059="","",IF(SUM($AJ1059:AJ1059)=0,$AF1059,IF(LEFT(VLOOKUP($AP1059,BaseEqptCdF!$C$5:$E$161,3,FALSE),2)="SD",0,IF(LEFT(VLOOKUP($AP1059,BaseEqptCdF!$C$5:$E$161,3,FALSE),2)="SB",1*52,VLOOKUP($AP1059,BaseEqptCdF!$C$5:$S$161,12,FALSE)*0.2*300))))</f>
        <v/>
      </c>
      <c r="BD1059" s="3" t="str">
        <f>IF($L1059="","",IF(SUM($AJ1059:AK1059)=0,$AF1059,IF(LEFT(VLOOKUP($AP1059,BaseEqptCdF!$C$5:$E$161,3,FALSE),2)="SD",0,IF(LEFT(VLOOKUP($AP1059,BaseEqptCdF!$C$5:$E$161,3,FALSE),2)="SB",1*52,VLOOKUP($AP1059,BaseEqptCdF!$C$5:$S$161,12,FALSE)*0.2*300))))</f>
        <v/>
      </c>
      <c r="BE1059" s="3" t="str">
        <f>IF($L1059="","",IF(SUM($AJ1059:AL1059)=0,$AF1059,IF(LEFT(VLOOKUP($AP1059,BaseEqptCdF!$C$5:$E$161,3,FALSE),2)="SD",0,IF(LEFT(VLOOKUP($AP1059,BaseEqptCdF!$C$5:$E$161,3,FALSE),2)="SB",1*52,VLOOKUP($AP1059,BaseEqptCdF!$C$5:$S$161,12,FALSE)*0.2*300))))</f>
        <v/>
      </c>
      <c r="BF1059" s="3" t="str">
        <f>IF($L1059="","",IF(SUM($AJ1059:AM1059)=0,$AF1059,IF(LEFT(VLOOKUP($AP1059,BaseEqptCdF!$C$5:$E$161,3,FALSE),2)="SD",0,IF(LEFT(VLOOKUP($AP1059,BaseEqptCdF!$C$5:$E$161,3,FALSE),2)="SB",1*52,VLOOKUP($AP1059,BaseEqptCdF!$C$5:$S$161,12,FALSE)*0.2*300))))</f>
        <v/>
      </c>
      <c r="BG1059" s="3" t="str">
        <f>IF($L1059="","",IF(SUM($AJ1059:AN1059)=0,$AF1059,IF(LEFT(VLOOKUP($AP1059,BaseEqptCdF!$C$5:$E$161,3,FALSE),2)="SD",0,IF(LEFT(VLOOKUP($AP1059,BaseEqptCdF!$C$5:$E$161,3,FALSE),2)="SB",1*52,VLOOKUP($AP1059,BaseEqptCdF!$C$5:$S$161,12,FALSE)*0.2*300))))</f>
        <v/>
      </c>
      <c r="BH1059" s="2">
        <f t="shared" si="136"/>
        <v>0</v>
      </c>
    </row>
    <row r="1060" spans="1:60" x14ac:dyDescent="0.25">
      <c r="A1060" s="296" t="str">
        <f t="array" ref="A1060">IF($C1060="","",INDEX(Prog!$B$8:$D$300,MATCH($C1060,nivo1,0),1))</f>
        <v/>
      </c>
      <c r="B1060" s="296" t="str">
        <f t="array" ref="B1060">IF($C1060="","",INDEX(Prog!$B$8:$D$300,MATCH($C1060,nivo1,0),2))</f>
        <v/>
      </c>
      <c r="C1060" s="273"/>
      <c r="D1060" s="267"/>
      <c r="E1060" s="273"/>
      <c r="F1060" s="273"/>
      <c r="G1060" s="273"/>
      <c r="H1060" s="273"/>
      <c r="I1060" s="273"/>
      <c r="J1060" s="273"/>
      <c r="K1060" s="274"/>
      <c r="L1060" s="273"/>
      <c r="M1060" s="273"/>
      <c r="N1060" s="273"/>
      <c r="O1060" s="275"/>
      <c r="P1060" s="273"/>
      <c r="Q1060" s="273"/>
      <c r="R1060" s="273"/>
      <c r="S1060" s="273"/>
      <c r="T1060" s="276"/>
      <c r="U1060" s="276"/>
      <c r="V1060" s="276"/>
      <c r="W1060" s="276"/>
      <c r="X1060" s="277"/>
      <c r="Y1060" s="278"/>
      <c r="AA1060" s="8" t="str">
        <f>IF($L1060="","",VLOOKUP($L1060,BaseEqptCdF!$C$5:$E$161,2,FALSE))</f>
        <v/>
      </c>
      <c r="AB1060" s="8" t="str">
        <f>IF($L1060="","",VLOOKUP($L1060,BaseEqptCdF!$C$5:$E$161,3,FALSE))</f>
        <v/>
      </c>
      <c r="AC1060" s="7" t="str">
        <f>IF($L1060="","",VLOOKUP($L1060,BaseEqptCdF!$C$5:$I$161,6,FALSE))</f>
        <v/>
      </c>
      <c r="AD1060" s="7" t="str">
        <f>IF($L1060="","",VLOOKUP($L1060,BaseEqptCdF!$C$5:$I$161,7,FALSE))</f>
        <v/>
      </c>
      <c r="AE1060" s="3" t="str">
        <f>IF($L1060="","",VLOOKUP($L1060,BaseEqptCdF!$C$5:$R$161,16,FALSE)*$AC$3)</f>
        <v/>
      </c>
      <c r="AF1060" s="3" t="str">
        <f>IF($L1060="","",IF(LEFT($AB1060,2)="SD",0,IF(LEFT($AB1060,2)="SB",1*52,IF($N1060=Prog!$P$17,VLOOKUP($L1060,BaseEqptCdF!$C$5:$P$161,14,FALSE)*1*300,VLOOKUP($L1060,BaseEqptCdF!$C$5:$P$161,12,FALSE)*0.2*300))))</f>
        <v/>
      </c>
      <c r="AG1060" s="6" t="str">
        <f t="shared" si="128"/>
        <v/>
      </c>
      <c r="AH1060" s="6">
        <f>IF($U1060=Prog!$S$18,YEAR($X1060),"")</f>
        <v>1900</v>
      </c>
      <c r="AI1060" s="5" t="str">
        <f>IF(OR($AG1060="",$U1060=Prog!$S$18),"",IF(OR($U1060=Prog!$S$17,$U1060=Prog!$S$16),YEAR($X1060),IF($AG1060="ND","ND",$AI$8+$O1060)))</f>
        <v/>
      </c>
      <c r="AJ1060" s="3" t="str">
        <f t="shared" si="123"/>
        <v/>
      </c>
      <c r="AK1060" s="3" t="str">
        <f t="shared" si="138"/>
        <v/>
      </c>
      <c r="AL1060" s="3" t="str">
        <f t="shared" si="138"/>
        <v/>
      </c>
      <c r="AM1060" s="3" t="str">
        <f t="shared" si="138"/>
        <v/>
      </c>
      <c r="AN1060" s="3" t="str">
        <f t="shared" si="138"/>
        <v/>
      </c>
      <c r="AO1060" s="2">
        <f t="shared" si="133"/>
        <v>0</v>
      </c>
      <c r="AP1060" s="4"/>
      <c r="AQ1060" s="3">
        <f>IF(AJ1060=1,VLOOKUP($AP1060,BaseEqptCdF!$C$5:$R$161,16,FALSE),0)</f>
        <v>0</v>
      </c>
      <c r="AR1060" s="3">
        <f>IF(AK1060=1,VLOOKUP($AP1060,BaseEqptCdF!$C$5:$R$161,16,FALSE),0)</f>
        <v>0</v>
      </c>
      <c r="AS1060" s="3">
        <f>IF(AL1060=1,VLOOKUP($AP1060,BaseEqptCdF!$C$5:$R$161,16,FALSE),0)</f>
        <v>0</v>
      </c>
      <c r="AT1060" s="3">
        <f>IF(AM1060=1,VLOOKUP($AP1060,BaseEqptCdF!$C$5:$R$161,16,FALSE),0)</f>
        <v>0</v>
      </c>
      <c r="AU1060" s="3">
        <f>IF(AN1060=1,VLOOKUP($AP1060,BaseEqptCdF!$C$5:$R$161,16,FALSE),0)</f>
        <v>0</v>
      </c>
      <c r="AV1060" s="2">
        <f t="shared" si="134"/>
        <v>0</v>
      </c>
      <c r="AW1060" s="3" t="str">
        <f>IF($L1060="","",IF(SUM($AJ1060:AJ1060)=0,$AE1060,VLOOKUP($AP1060,BaseEqptCdF!$C$5:$R$161,16,FALSE)*$AC$3))</f>
        <v/>
      </c>
      <c r="AX1060" s="3" t="str">
        <f>IF($L1060="","",IF(SUM($AJ1060:AK1060)=0,$AE1060,VLOOKUP($AP1060,BaseEqptCdF!$C$5:$R$161,16,FALSE)*$AC$3))</f>
        <v/>
      </c>
      <c r="AY1060" s="3" t="str">
        <f>IF($L1060="","",IF(SUM($AJ1060:AL1060)=0,$AE1060,VLOOKUP($AP1060,BaseEqptCdF!$C$5:$R$161,16,FALSE)*$AC$3))</f>
        <v/>
      </c>
      <c r="AZ1060" s="3" t="str">
        <f>IF($L1060="","",IF(SUM($AJ1060:AM1060)=0,$AE1060,VLOOKUP($AP1060,BaseEqptCdF!$C$5:$R$161,16,FALSE)*$AC$3))</f>
        <v/>
      </c>
      <c r="BA1060" s="3" t="str">
        <f>IF($L1060="","",IF(SUM($AJ1060:AN1060)=0,$AE1060,VLOOKUP($AP1060,BaseEqptCdF!$C$5:$R$161,16,FALSE)*$AC$3))</f>
        <v/>
      </c>
      <c r="BB1060" s="2">
        <f t="shared" si="135"/>
        <v>0</v>
      </c>
      <c r="BC1060" s="3" t="str">
        <f>IF($L1060="","",IF(SUM($AJ1060:AJ1060)=0,$AF1060,IF(LEFT(VLOOKUP($AP1060,BaseEqptCdF!$C$5:$E$161,3,FALSE),2)="SD",0,IF(LEFT(VLOOKUP($AP1060,BaseEqptCdF!$C$5:$E$161,3,FALSE),2)="SB",1*52,VLOOKUP($AP1060,BaseEqptCdF!$C$5:$S$161,12,FALSE)*0.2*300))))</f>
        <v/>
      </c>
      <c r="BD1060" s="3" t="str">
        <f>IF($L1060="","",IF(SUM($AJ1060:AK1060)=0,$AF1060,IF(LEFT(VLOOKUP($AP1060,BaseEqptCdF!$C$5:$E$161,3,FALSE),2)="SD",0,IF(LEFT(VLOOKUP($AP1060,BaseEqptCdF!$C$5:$E$161,3,FALSE),2)="SB",1*52,VLOOKUP($AP1060,BaseEqptCdF!$C$5:$S$161,12,FALSE)*0.2*300))))</f>
        <v/>
      </c>
      <c r="BE1060" s="3" t="str">
        <f>IF($L1060="","",IF(SUM($AJ1060:AL1060)=0,$AF1060,IF(LEFT(VLOOKUP($AP1060,BaseEqptCdF!$C$5:$E$161,3,FALSE),2)="SD",0,IF(LEFT(VLOOKUP($AP1060,BaseEqptCdF!$C$5:$E$161,3,FALSE),2)="SB",1*52,VLOOKUP($AP1060,BaseEqptCdF!$C$5:$S$161,12,FALSE)*0.2*300))))</f>
        <v/>
      </c>
      <c r="BF1060" s="3" t="str">
        <f>IF($L1060="","",IF(SUM($AJ1060:AM1060)=0,$AF1060,IF(LEFT(VLOOKUP($AP1060,BaseEqptCdF!$C$5:$E$161,3,FALSE),2)="SD",0,IF(LEFT(VLOOKUP($AP1060,BaseEqptCdF!$C$5:$E$161,3,FALSE),2)="SB",1*52,VLOOKUP($AP1060,BaseEqptCdF!$C$5:$S$161,12,FALSE)*0.2*300))))</f>
        <v/>
      </c>
      <c r="BG1060" s="3" t="str">
        <f>IF($L1060="","",IF(SUM($AJ1060:AN1060)=0,$AF1060,IF(LEFT(VLOOKUP($AP1060,BaseEqptCdF!$C$5:$E$161,3,FALSE),2)="SD",0,IF(LEFT(VLOOKUP($AP1060,BaseEqptCdF!$C$5:$E$161,3,FALSE),2)="SB",1*52,VLOOKUP($AP1060,BaseEqptCdF!$C$5:$S$161,12,FALSE)*0.2*300))))</f>
        <v/>
      </c>
      <c r="BH1060" s="2">
        <f t="shared" si="136"/>
        <v>0</v>
      </c>
    </row>
    <row r="1061" spans="1:60" x14ac:dyDescent="0.25">
      <c r="A1061" s="296" t="str">
        <f t="array" ref="A1061">IF($C1061="","",INDEX(Prog!$B$8:$D$300,MATCH($C1061,nivo1,0),1))</f>
        <v/>
      </c>
      <c r="B1061" s="296" t="str">
        <f t="array" ref="B1061">IF($C1061="","",INDEX(Prog!$B$8:$D$300,MATCH($C1061,nivo1,0),2))</f>
        <v/>
      </c>
      <c r="C1061" s="273"/>
      <c r="D1061" s="267"/>
      <c r="E1061" s="273"/>
      <c r="F1061" s="273"/>
      <c r="G1061" s="273"/>
      <c r="H1061" s="273"/>
      <c r="I1061" s="273"/>
      <c r="J1061" s="273"/>
      <c r="K1061" s="274"/>
      <c r="L1061" s="273"/>
      <c r="M1061" s="273"/>
      <c r="N1061" s="273"/>
      <c r="O1061" s="275"/>
      <c r="P1061" s="273"/>
      <c r="Q1061" s="273"/>
      <c r="R1061" s="273"/>
      <c r="S1061" s="273"/>
      <c r="T1061" s="276"/>
      <c r="U1061" s="276"/>
      <c r="V1061" s="276"/>
      <c r="W1061" s="276"/>
      <c r="X1061" s="277"/>
      <c r="Y1061" s="278"/>
      <c r="AA1061" s="8" t="str">
        <f>IF($L1061="","",VLOOKUP($L1061,BaseEqptCdF!$C$5:$E$161,2,FALSE))</f>
        <v/>
      </c>
      <c r="AB1061" s="8" t="str">
        <f>IF($L1061="","",VLOOKUP($L1061,BaseEqptCdF!$C$5:$E$161,3,FALSE))</f>
        <v/>
      </c>
      <c r="AC1061" s="7" t="str">
        <f>IF($L1061="","",VLOOKUP($L1061,BaseEqptCdF!$C$5:$I$161,6,FALSE))</f>
        <v/>
      </c>
      <c r="AD1061" s="7" t="str">
        <f>IF($L1061="","",VLOOKUP($L1061,BaseEqptCdF!$C$5:$I$161,7,FALSE))</f>
        <v/>
      </c>
      <c r="AE1061" s="3" t="str">
        <f>IF($L1061="","",VLOOKUP($L1061,BaseEqptCdF!$C$5:$R$161,16,FALSE)*$AC$3)</f>
        <v/>
      </c>
      <c r="AF1061" s="3" t="str">
        <f>IF($L1061="","",IF(LEFT($AB1061,2)="SD",0,IF(LEFT($AB1061,2)="SB",1*52,IF($N1061=Prog!$P$17,VLOOKUP($L1061,BaseEqptCdF!$C$5:$P$161,14,FALSE)*1*300,VLOOKUP($L1061,BaseEqptCdF!$C$5:$P$161,12,FALSE)*0.2*300))))</f>
        <v/>
      </c>
      <c r="AG1061" s="6" t="str">
        <f t="shared" si="128"/>
        <v/>
      </c>
      <c r="AH1061" s="6">
        <f>IF($U1061=Prog!$S$18,YEAR($X1061),"")</f>
        <v>1900</v>
      </c>
      <c r="AI1061" s="5" t="str">
        <f>IF(OR($AG1061="",$U1061=Prog!$S$18),"",IF(OR($U1061=Prog!$S$17,$U1061=Prog!$S$16),YEAR($X1061),IF($AG1061="ND","ND",$AI$8+$O1061)))</f>
        <v/>
      </c>
      <c r="AJ1061" s="3" t="str">
        <f t="shared" si="123"/>
        <v/>
      </c>
      <c r="AK1061" s="3" t="str">
        <f t="shared" si="138"/>
        <v/>
      </c>
      <c r="AL1061" s="3" t="str">
        <f t="shared" si="138"/>
        <v/>
      </c>
      <c r="AM1061" s="3" t="str">
        <f t="shared" si="138"/>
        <v/>
      </c>
      <c r="AN1061" s="3" t="str">
        <f t="shared" si="138"/>
        <v/>
      </c>
      <c r="AO1061" s="2">
        <f t="shared" si="133"/>
        <v>0</v>
      </c>
      <c r="AP1061" s="4"/>
      <c r="AQ1061" s="3">
        <f>IF(AJ1061=1,VLOOKUP($AP1061,BaseEqptCdF!$C$5:$R$161,16,FALSE),0)</f>
        <v>0</v>
      </c>
      <c r="AR1061" s="3">
        <f>IF(AK1061=1,VLOOKUP($AP1061,BaseEqptCdF!$C$5:$R$161,16,FALSE),0)</f>
        <v>0</v>
      </c>
      <c r="AS1061" s="3">
        <f>IF(AL1061=1,VLOOKUP($AP1061,BaseEqptCdF!$C$5:$R$161,16,FALSE),0)</f>
        <v>0</v>
      </c>
      <c r="AT1061" s="3">
        <f>IF(AM1061=1,VLOOKUP($AP1061,BaseEqptCdF!$C$5:$R$161,16,FALSE),0)</f>
        <v>0</v>
      </c>
      <c r="AU1061" s="3">
        <f>IF(AN1061=1,VLOOKUP($AP1061,BaseEqptCdF!$C$5:$R$161,16,FALSE),0)</f>
        <v>0</v>
      </c>
      <c r="AV1061" s="2">
        <f t="shared" si="134"/>
        <v>0</v>
      </c>
      <c r="AW1061" s="3" t="str">
        <f>IF($L1061="","",IF(SUM($AJ1061:AJ1061)=0,$AE1061,VLOOKUP($AP1061,BaseEqptCdF!$C$5:$R$161,16,FALSE)*$AC$3))</f>
        <v/>
      </c>
      <c r="AX1061" s="3" t="str">
        <f>IF($L1061="","",IF(SUM($AJ1061:AK1061)=0,$AE1061,VLOOKUP($AP1061,BaseEqptCdF!$C$5:$R$161,16,FALSE)*$AC$3))</f>
        <v/>
      </c>
      <c r="AY1061" s="3" t="str">
        <f>IF($L1061="","",IF(SUM($AJ1061:AL1061)=0,$AE1061,VLOOKUP($AP1061,BaseEqptCdF!$C$5:$R$161,16,FALSE)*$AC$3))</f>
        <v/>
      </c>
      <c r="AZ1061" s="3" t="str">
        <f>IF($L1061="","",IF(SUM($AJ1061:AM1061)=0,$AE1061,VLOOKUP($AP1061,BaseEqptCdF!$C$5:$R$161,16,FALSE)*$AC$3))</f>
        <v/>
      </c>
      <c r="BA1061" s="3" t="str">
        <f>IF($L1061="","",IF(SUM($AJ1061:AN1061)=0,$AE1061,VLOOKUP($AP1061,BaseEqptCdF!$C$5:$R$161,16,FALSE)*$AC$3))</f>
        <v/>
      </c>
      <c r="BB1061" s="2">
        <f t="shared" si="135"/>
        <v>0</v>
      </c>
      <c r="BC1061" s="3" t="str">
        <f>IF($L1061="","",IF(SUM($AJ1061:AJ1061)=0,$AF1061,IF(LEFT(VLOOKUP($AP1061,BaseEqptCdF!$C$5:$E$161,3,FALSE),2)="SD",0,IF(LEFT(VLOOKUP($AP1061,BaseEqptCdF!$C$5:$E$161,3,FALSE),2)="SB",1*52,VLOOKUP($AP1061,BaseEqptCdF!$C$5:$S$161,12,FALSE)*0.2*300))))</f>
        <v/>
      </c>
      <c r="BD1061" s="3" t="str">
        <f>IF($L1061="","",IF(SUM($AJ1061:AK1061)=0,$AF1061,IF(LEFT(VLOOKUP($AP1061,BaseEqptCdF!$C$5:$E$161,3,FALSE),2)="SD",0,IF(LEFT(VLOOKUP($AP1061,BaseEqptCdF!$C$5:$E$161,3,FALSE),2)="SB",1*52,VLOOKUP($AP1061,BaseEqptCdF!$C$5:$S$161,12,FALSE)*0.2*300))))</f>
        <v/>
      </c>
      <c r="BE1061" s="3" t="str">
        <f>IF($L1061="","",IF(SUM($AJ1061:AL1061)=0,$AF1061,IF(LEFT(VLOOKUP($AP1061,BaseEqptCdF!$C$5:$E$161,3,FALSE),2)="SD",0,IF(LEFT(VLOOKUP($AP1061,BaseEqptCdF!$C$5:$E$161,3,FALSE),2)="SB",1*52,VLOOKUP($AP1061,BaseEqptCdF!$C$5:$S$161,12,FALSE)*0.2*300))))</f>
        <v/>
      </c>
      <c r="BF1061" s="3" t="str">
        <f>IF($L1061="","",IF(SUM($AJ1061:AM1061)=0,$AF1061,IF(LEFT(VLOOKUP($AP1061,BaseEqptCdF!$C$5:$E$161,3,FALSE),2)="SD",0,IF(LEFT(VLOOKUP($AP1061,BaseEqptCdF!$C$5:$E$161,3,FALSE),2)="SB",1*52,VLOOKUP($AP1061,BaseEqptCdF!$C$5:$S$161,12,FALSE)*0.2*300))))</f>
        <v/>
      </c>
      <c r="BG1061" s="3" t="str">
        <f>IF($L1061="","",IF(SUM($AJ1061:AN1061)=0,$AF1061,IF(LEFT(VLOOKUP($AP1061,BaseEqptCdF!$C$5:$E$161,3,FALSE),2)="SD",0,IF(LEFT(VLOOKUP($AP1061,BaseEqptCdF!$C$5:$E$161,3,FALSE),2)="SB",1*52,VLOOKUP($AP1061,BaseEqptCdF!$C$5:$S$161,12,FALSE)*0.2*300))))</f>
        <v/>
      </c>
      <c r="BH1061" s="2">
        <f t="shared" si="136"/>
        <v>0</v>
      </c>
    </row>
    <row r="1062" spans="1:60" x14ac:dyDescent="0.25">
      <c r="A1062" s="296" t="str">
        <f t="array" ref="A1062">IF($C1062="","",INDEX(Prog!$B$8:$D$300,MATCH($C1062,nivo1,0),1))</f>
        <v/>
      </c>
      <c r="B1062" s="296" t="str">
        <f t="array" ref="B1062">IF($C1062="","",INDEX(Prog!$B$8:$D$300,MATCH($C1062,nivo1,0),2))</f>
        <v/>
      </c>
      <c r="C1062" s="273"/>
      <c r="D1062" s="267"/>
      <c r="E1062" s="273"/>
      <c r="F1062" s="273"/>
      <c r="G1062" s="273"/>
      <c r="H1062" s="273"/>
      <c r="I1062" s="273"/>
      <c r="J1062" s="273"/>
      <c r="K1062" s="274"/>
      <c r="L1062" s="273"/>
      <c r="M1062" s="273"/>
      <c r="N1062" s="273"/>
      <c r="O1062" s="275"/>
      <c r="P1062" s="273"/>
      <c r="Q1062" s="273"/>
      <c r="R1062" s="273"/>
      <c r="S1062" s="273"/>
      <c r="T1062" s="276"/>
      <c r="U1062" s="276"/>
      <c r="V1062" s="276"/>
      <c r="W1062" s="276"/>
      <c r="X1062" s="277"/>
      <c r="Y1062" s="278"/>
      <c r="AA1062" s="8" t="str">
        <f>IF($L1062="","",VLOOKUP($L1062,BaseEqptCdF!$C$5:$E$161,2,FALSE))</f>
        <v/>
      </c>
      <c r="AB1062" s="8" t="str">
        <f>IF($L1062="","",VLOOKUP($L1062,BaseEqptCdF!$C$5:$E$161,3,FALSE))</f>
        <v/>
      </c>
      <c r="AC1062" s="7" t="str">
        <f>IF($L1062="","",VLOOKUP($L1062,BaseEqptCdF!$C$5:$I$161,6,FALSE))</f>
        <v/>
      </c>
      <c r="AD1062" s="7" t="str">
        <f>IF($L1062="","",VLOOKUP($L1062,BaseEqptCdF!$C$5:$I$161,7,FALSE))</f>
        <v/>
      </c>
      <c r="AE1062" s="3" t="str">
        <f>IF($L1062="","",VLOOKUP($L1062,BaseEqptCdF!$C$5:$R$161,16,FALSE)*$AC$3)</f>
        <v/>
      </c>
      <c r="AF1062" s="3" t="str">
        <f>IF($L1062="","",IF(LEFT($AB1062,2)="SD",0,IF(LEFT($AB1062,2)="SB",1*52,IF($N1062=Prog!$P$17,VLOOKUP($L1062,BaseEqptCdF!$C$5:$P$161,14,FALSE)*1*300,VLOOKUP($L1062,BaseEqptCdF!$C$5:$P$161,12,FALSE)*0.2*300))))</f>
        <v/>
      </c>
      <c r="AG1062" s="6" t="str">
        <f t="shared" si="128"/>
        <v/>
      </c>
      <c r="AH1062" s="6">
        <f>IF($U1062=Prog!$S$18,YEAR($X1062),"")</f>
        <v>1900</v>
      </c>
      <c r="AI1062" s="5" t="str">
        <f>IF(OR($AG1062="",$U1062=Prog!$S$18),"",IF(OR($U1062=Prog!$S$17,$U1062=Prog!$S$16),YEAR($X1062),IF($AG1062="ND","ND",$AI$8+$O1062)))</f>
        <v/>
      </c>
      <c r="AJ1062" s="3" t="str">
        <f t="shared" si="123"/>
        <v/>
      </c>
      <c r="AK1062" s="3" t="str">
        <f t="shared" si="138"/>
        <v/>
      </c>
      <c r="AL1062" s="3" t="str">
        <f t="shared" si="138"/>
        <v/>
      </c>
      <c r="AM1062" s="3" t="str">
        <f t="shared" si="138"/>
        <v/>
      </c>
      <c r="AN1062" s="3" t="str">
        <f t="shared" si="138"/>
        <v/>
      </c>
      <c r="AO1062" s="2">
        <f t="shared" si="133"/>
        <v>0</v>
      </c>
      <c r="AP1062" s="4"/>
      <c r="AQ1062" s="3">
        <f>IF(AJ1062=1,VLOOKUP($AP1062,BaseEqptCdF!$C$5:$R$161,16,FALSE),0)</f>
        <v>0</v>
      </c>
      <c r="AR1062" s="3">
        <f>IF(AK1062=1,VLOOKUP($AP1062,BaseEqptCdF!$C$5:$R$161,16,FALSE),0)</f>
        <v>0</v>
      </c>
      <c r="AS1062" s="3">
        <f>IF(AL1062=1,VLOOKUP($AP1062,BaseEqptCdF!$C$5:$R$161,16,FALSE),0)</f>
        <v>0</v>
      </c>
      <c r="AT1062" s="3">
        <f>IF(AM1062=1,VLOOKUP($AP1062,BaseEqptCdF!$C$5:$R$161,16,FALSE),0)</f>
        <v>0</v>
      </c>
      <c r="AU1062" s="3">
        <f>IF(AN1062=1,VLOOKUP($AP1062,BaseEqptCdF!$C$5:$R$161,16,FALSE),0)</f>
        <v>0</v>
      </c>
      <c r="AV1062" s="2">
        <f t="shared" si="134"/>
        <v>0</v>
      </c>
      <c r="AW1062" s="3" t="str">
        <f>IF($L1062="","",IF(SUM($AJ1062:AJ1062)=0,$AE1062,VLOOKUP($AP1062,BaseEqptCdF!$C$5:$R$161,16,FALSE)*$AC$3))</f>
        <v/>
      </c>
      <c r="AX1062" s="3" t="str">
        <f>IF($L1062="","",IF(SUM($AJ1062:AK1062)=0,$AE1062,VLOOKUP($AP1062,BaseEqptCdF!$C$5:$R$161,16,FALSE)*$AC$3))</f>
        <v/>
      </c>
      <c r="AY1062" s="3" t="str">
        <f>IF($L1062="","",IF(SUM($AJ1062:AL1062)=0,$AE1062,VLOOKUP($AP1062,BaseEqptCdF!$C$5:$R$161,16,FALSE)*$AC$3))</f>
        <v/>
      </c>
      <c r="AZ1062" s="3" t="str">
        <f>IF($L1062="","",IF(SUM($AJ1062:AM1062)=0,$AE1062,VLOOKUP($AP1062,BaseEqptCdF!$C$5:$R$161,16,FALSE)*$AC$3))</f>
        <v/>
      </c>
      <c r="BA1062" s="3" t="str">
        <f>IF($L1062="","",IF(SUM($AJ1062:AN1062)=0,$AE1062,VLOOKUP($AP1062,BaseEqptCdF!$C$5:$R$161,16,FALSE)*$AC$3))</f>
        <v/>
      </c>
      <c r="BB1062" s="2">
        <f t="shared" si="135"/>
        <v>0</v>
      </c>
      <c r="BC1062" s="3" t="str">
        <f>IF($L1062="","",IF(SUM($AJ1062:AJ1062)=0,$AF1062,IF(LEFT(VLOOKUP($AP1062,BaseEqptCdF!$C$5:$E$161,3,FALSE),2)="SD",0,IF(LEFT(VLOOKUP($AP1062,BaseEqptCdF!$C$5:$E$161,3,FALSE),2)="SB",1*52,VLOOKUP($AP1062,BaseEqptCdF!$C$5:$S$161,12,FALSE)*0.2*300))))</f>
        <v/>
      </c>
      <c r="BD1062" s="3" t="str">
        <f>IF($L1062="","",IF(SUM($AJ1062:AK1062)=0,$AF1062,IF(LEFT(VLOOKUP($AP1062,BaseEqptCdF!$C$5:$E$161,3,FALSE),2)="SD",0,IF(LEFT(VLOOKUP($AP1062,BaseEqptCdF!$C$5:$E$161,3,FALSE),2)="SB",1*52,VLOOKUP($AP1062,BaseEqptCdF!$C$5:$S$161,12,FALSE)*0.2*300))))</f>
        <v/>
      </c>
      <c r="BE1062" s="3" t="str">
        <f>IF($L1062="","",IF(SUM($AJ1062:AL1062)=0,$AF1062,IF(LEFT(VLOOKUP($AP1062,BaseEqptCdF!$C$5:$E$161,3,FALSE),2)="SD",0,IF(LEFT(VLOOKUP($AP1062,BaseEqptCdF!$C$5:$E$161,3,FALSE),2)="SB",1*52,VLOOKUP($AP1062,BaseEqptCdF!$C$5:$S$161,12,FALSE)*0.2*300))))</f>
        <v/>
      </c>
      <c r="BF1062" s="3" t="str">
        <f>IF($L1062="","",IF(SUM($AJ1062:AM1062)=0,$AF1062,IF(LEFT(VLOOKUP($AP1062,BaseEqptCdF!$C$5:$E$161,3,FALSE),2)="SD",0,IF(LEFT(VLOOKUP($AP1062,BaseEqptCdF!$C$5:$E$161,3,FALSE),2)="SB",1*52,VLOOKUP($AP1062,BaseEqptCdF!$C$5:$S$161,12,FALSE)*0.2*300))))</f>
        <v/>
      </c>
      <c r="BG1062" s="3" t="str">
        <f>IF($L1062="","",IF(SUM($AJ1062:AN1062)=0,$AF1062,IF(LEFT(VLOOKUP($AP1062,BaseEqptCdF!$C$5:$E$161,3,FALSE),2)="SD",0,IF(LEFT(VLOOKUP($AP1062,BaseEqptCdF!$C$5:$E$161,3,FALSE),2)="SB",1*52,VLOOKUP($AP1062,BaseEqptCdF!$C$5:$S$161,12,FALSE)*0.2*300))))</f>
        <v/>
      </c>
      <c r="BH1062" s="2">
        <f t="shared" si="136"/>
        <v>0</v>
      </c>
    </row>
    <row r="1063" spans="1:60" x14ac:dyDescent="0.25">
      <c r="A1063" s="296" t="str">
        <f t="array" ref="A1063">IF($C1063="","",INDEX(Prog!$B$8:$D$300,MATCH($C1063,nivo1,0),1))</f>
        <v/>
      </c>
      <c r="B1063" s="296" t="str">
        <f t="array" ref="B1063">IF($C1063="","",INDEX(Prog!$B$8:$D$300,MATCH($C1063,nivo1,0),2))</f>
        <v/>
      </c>
      <c r="C1063" s="273"/>
      <c r="D1063" s="267"/>
      <c r="E1063" s="273"/>
      <c r="F1063" s="273"/>
      <c r="G1063" s="273"/>
      <c r="H1063" s="273"/>
      <c r="I1063" s="273"/>
      <c r="J1063" s="273"/>
      <c r="K1063" s="274"/>
      <c r="L1063" s="273"/>
      <c r="M1063" s="273"/>
      <c r="N1063" s="273"/>
      <c r="O1063" s="275"/>
      <c r="P1063" s="273"/>
      <c r="Q1063" s="273"/>
      <c r="R1063" s="273"/>
      <c r="S1063" s="273"/>
      <c r="T1063" s="276"/>
      <c r="U1063" s="276"/>
      <c r="V1063" s="276"/>
      <c r="W1063" s="276"/>
      <c r="X1063" s="277"/>
      <c r="Y1063" s="278"/>
      <c r="AA1063" s="8" t="str">
        <f>IF($L1063="","",VLOOKUP($L1063,BaseEqptCdF!$C$5:$E$161,2,FALSE))</f>
        <v/>
      </c>
      <c r="AB1063" s="8" t="str">
        <f>IF($L1063="","",VLOOKUP($L1063,BaseEqptCdF!$C$5:$E$161,3,FALSE))</f>
        <v/>
      </c>
      <c r="AC1063" s="7" t="str">
        <f>IF($L1063="","",VLOOKUP($L1063,BaseEqptCdF!$C$5:$I$161,6,FALSE))</f>
        <v/>
      </c>
      <c r="AD1063" s="7" t="str">
        <f>IF($L1063="","",VLOOKUP($L1063,BaseEqptCdF!$C$5:$I$161,7,FALSE))</f>
        <v/>
      </c>
      <c r="AE1063" s="3" t="str">
        <f>IF($L1063="","",VLOOKUP($L1063,BaseEqptCdF!$C$5:$R$161,16,FALSE)*$AC$3)</f>
        <v/>
      </c>
      <c r="AF1063" s="3" t="str">
        <f>IF($L1063="","",IF(LEFT($AB1063,2)="SD",0,IF(LEFT($AB1063,2)="SB",1*52,IF($N1063=Prog!$P$17,VLOOKUP($L1063,BaseEqptCdF!$C$5:$P$161,14,FALSE)*1*300,VLOOKUP($L1063,BaseEqptCdF!$C$5:$P$161,12,FALSE)*0.2*300))))</f>
        <v/>
      </c>
      <c r="AG1063" s="6" t="str">
        <f t="shared" si="128"/>
        <v/>
      </c>
      <c r="AH1063" s="6">
        <f>IF($U1063=Prog!$S$18,YEAR($X1063),"")</f>
        <v>1900</v>
      </c>
      <c r="AI1063" s="5" t="str">
        <f>IF(OR($AG1063="",$U1063=Prog!$S$18),"",IF(OR($U1063=Prog!$S$17,$U1063=Prog!$S$16),YEAR($X1063),IF($AG1063="ND","ND",$AI$8+$O1063)))</f>
        <v/>
      </c>
      <c r="AJ1063" s="3" t="str">
        <f t="shared" si="123"/>
        <v/>
      </c>
      <c r="AK1063" s="3" t="str">
        <f t="shared" si="138"/>
        <v/>
      </c>
      <c r="AL1063" s="3" t="str">
        <f t="shared" si="138"/>
        <v/>
      </c>
      <c r="AM1063" s="3" t="str">
        <f t="shared" si="138"/>
        <v/>
      </c>
      <c r="AN1063" s="3" t="str">
        <f t="shared" si="138"/>
        <v/>
      </c>
      <c r="AO1063" s="2">
        <f t="shared" si="133"/>
        <v>0</v>
      </c>
      <c r="AP1063" s="4"/>
      <c r="AQ1063" s="3">
        <f>IF(AJ1063=1,VLOOKUP($AP1063,BaseEqptCdF!$C$5:$R$161,16,FALSE),0)</f>
        <v>0</v>
      </c>
      <c r="AR1063" s="3">
        <f>IF(AK1063=1,VLOOKUP($AP1063,BaseEqptCdF!$C$5:$R$161,16,FALSE),0)</f>
        <v>0</v>
      </c>
      <c r="AS1063" s="3">
        <f>IF(AL1063=1,VLOOKUP($AP1063,BaseEqptCdF!$C$5:$R$161,16,FALSE),0)</f>
        <v>0</v>
      </c>
      <c r="AT1063" s="3">
        <f>IF(AM1063=1,VLOOKUP($AP1063,BaseEqptCdF!$C$5:$R$161,16,FALSE),0)</f>
        <v>0</v>
      </c>
      <c r="AU1063" s="3">
        <f>IF(AN1063=1,VLOOKUP($AP1063,BaseEqptCdF!$C$5:$R$161,16,FALSE),0)</f>
        <v>0</v>
      </c>
      <c r="AV1063" s="2">
        <f t="shared" si="134"/>
        <v>0</v>
      </c>
      <c r="AW1063" s="3" t="str">
        <f>IF($L1063="","",IF(SUM($AJ1063:AJ1063)=0,$AE1063,VLOOKUP($AP1063,BaseEqptCdF!$C$5:$R$161,16,FALSE)*$AC$3))</f>
        <v/>
      </c>
      <c r="AX1063" s="3" t="str">
        <f>IF($L1063="","",IF(SUM($AJ1063:AK1063)=0,$AE1063,VLOOKUP($AP1063,BaseEqptCdF!$C$5:$R$161,16,FALSE)*$AC$3))</f>
        <v/>
      </c>
      <c r="AY1063" s="3" t="str">
        <f>IF($L1063="","",IF(SUM($AJ1063:AL1063)=0,$AE1063,VLOOKUP($AP1063,BaseEqptCdF!$C$5:$R$161,16,FALSE)*$AC$3))</f>
        <v/>
      </c>
      <c r="AZ1063" s="3" t="str">
        <f>IF($L1063="","",IF(SUM($AJ1063:AM1063)=0,$AE1063,VLOOKUP($AP1063,BaseEqptCdF!$C$5:$R$161,16,FALSE)*$AC$3))</f>
        <v/>
      </c>
      <c r="BA1063" s="3" t="str">
        <f>IF($L1063="","",IF(SUM($AJ1063:AN1063)=0,$AE1063,VLOOKUP($AP1063,BaseEqptCdF!$C$5:$R$161,16,FALSE)*$AC$3))</f>
        <v/>
      </c>
      <c r="BB1063" s="2">
        <f t="shared" si="135"/>
        <v>0</v>
      </c>
      <c r="BC1063" s="3" t="str">
        <f>IF($L1063="","",IF(SUM($AJ1063:AJ1063)=0,$AF1063,IF(LEFT(VLOOKUP($AP1063,BaseEqptCdF!$C$5:$E$161,3,FALSE),2)="SD",0,IF(LEFT(VLOOKUP($AP1063,BaseEqptCdF!$C$5:$E$161,3,FALSE),2)="SB",1*52,VLOOKUP($AP1063,BaseEqptCdF!$C$5:$S$161,12,FALSE)*0.2*300))))</f>
        <v/>
      </c>
      <c r="BD1063" s="3" t="str">
        <f>IF($L1063="","",IF(SUM($AJ1063:AK1063)=0,$AF1063,IF(LEFT(VLOOKUP($AP1063,BaseEqptCdF!$C$5:$E$161,3,FALSE),2)="SD",0,IF(LEFT(VLOOKUP($AP1063,BaseEqptCdF!$C$5:$E$161,3,FALSE),2)="SB",1*52,VLOOKUP($AP1063,BaseEqptCdF!$C$5:$S$161,12,FALSE)*0.2*300))))</f>
        <v/>
      </c>
      <c r="BE1063" s="3" t="str">
        <f>IF($L1063="","",IF(SUM($AJ1063:AL1063)=0,$AF1063,IF(LEFT(VLOOKUP($AP1063,BaseEqptCdF!$C$5:$E$161,3,FALSE),2)="SD",0,IF(LEFT(VLOOKUP($AP1063,BaseEqptCdF!$C$5:$E$161,3,FALSE),2)="SB",1*52,VLOOKUP($AP1063,BaseEqptCdF!$C$5:$S$161,12,FALSE)*0.2*300))))</f>
        <v/>
      </c>
      <c r="BF1063" s="3" t="str">
        <f>IF($L1063="","",IF(SUM($AJ1063:AM1063)=0,$AF1063,IF(LEFT(VLOOKUP($AP1063,BaseEqptCdF!$C$5:$E$161,3,FALSE),2)="SD",0,IF(LEFT(VLOOKUP($AP1063,BaseEqptCdF!$C$5:$E$161,3,FALSE),2)="SB",1*52,VLOOKUP($AP1063,BaseEqptCdF!$C$5:$S$161,12,FALSE)*0.2*300))))</f>
        <v/>
      </c>
      <c r="BG1063" s="3" t="str">
        <f>IF($L1063="","",IF(SUM($AJ1063:AN1063)=0,$AF1063,IF(LEFT(VLOOKUP($AP1063,BaseEqptCdF!$C$5:$E$161,3,FALSE),2)="SD",0,IF(LEFT(VLOOKUP($AP1063,BaseEqptCdF!$C$5:$E$161,3,FALSE),2)="SB",1*52,VLOOKUP($AP1063,BaseEqptCdF!$C$5:$S$161,12,FALSE)*0.2*300))))</f>
        <v/>
      </c>
      <c r="BH1063" s="2">
        <f t="shared" si="136"/>
        <v>0</v>
      </c>
    </row>
    <row r="1064" spans="1:60" x14ac:dyDescent="0.25">
      <c r="A1064" s="296" t="str">
        <f t="array" ref="A1064">IF($C1064="","",INDEX(Prog!$B$8:$D$300,MATCH($C1064,nivo1,0),1))</f>
        <v/>
      </c>
      <c r="B1064" s="296" t="str">
        <f t="array" ref="B1064">IF($C1064="","",INDEX(Prog!$B$8:$D$300,MATCH($C1064,nivo1,0),2))</f>
        <v/>
      </c>
      <c r="C1064" s="273"/>
      <c r="D1064" s="267"/>
      <c r="E1064" s="273"/>
      <c r="F1064" s="273"/>
      <c r="G1064" s="273"/>
      <c r="H1064" s="273"/>
      <c r="I1064" s="273"/>
      <c r="J1064" s="273"/>
      <c r="K1064" s="274"/>
      <c r="L1064" s="273"/>
      <c r="M1064" s="273"/>
      <c r="N1064" s="273"/>
      <c r="O1064" s="275"/>
      <c r="P1064" s="273"/>
      <c r="Q1064" s="273"/>
      <c r="R1064" s="273"/>
      <c r="S1064" s="273"/>
      <c r="T1064" s="276"/>
      <c r="U1064" s="276"/>
      <c r="V1064" s="276"/>
      <c r="W1064" s="276"/>
      <c r="X1064" s="277"/>
      <c r="Y1064" s="278"/>
      <c r="AA1064" s="8" t="str">
        <f>IF($L1064="","",VLOOKUP($L1064,BaseEqptCdF!$C$5:$E$161,2,FALSE))</f>
        <v/>
      </c>
      <c r="AB1064" s="8" t="str">
        <f>IF($L1064="","",VLOOKUP($L1064,BaseEqptCdF!$C$5:$E$161,3,FALSE))</f>
        <v/>
      </c>
      <c r="AC1064" s="7" t="str">
        <f>IF($L1064="","",VLOOKUP($L1064,BaseEqptCdF!$C$5:$I$161,6,FALSE))</f>
        <v/>
      </c>
      <c r="AD1064" s="7" t="str">
        <f>IF($L1064="","",VLOOKUP($L1064,BaseEqptCdF!$C$5:$I$161,7,FALSE))</f>
        <v/>
      </c>
      <c r="AE1064" s="3" t="str">
        <f>IF($L1064="","",VLOOKUP($L1064,BaseEqptCdF!$C$5:$R$161,16,FALSE)*$AC$3)</f>
        <v/>
      </c>
      <c r="AF1064" s="3" t="str">
        <f>IF($L1064="","",IF(LEFT($AB1064,2)="SD",0,IF(LEFT($AB1064,2)="SB",1*52,IF($N1064=Prog!$P$17,VLOOKUP($L1064,BaseEqptCdF!$C$5:$P$161,14,FALSE)*1*300,VLOOKUP($L1064,BaseEqptCdF!$C$5:$P$161,12,FALSE)*0.2*300))))</f>
        <v/>
      </c>
      <c r="AG1064" s="6" t="str">
        <f t="shared" si="128"/>
        <v/>
      </c>
      <c r="AH1064" s="6">
        <f>IF($U1064=Prog!$S$18,YEAR($X1064),"")</f>
        <v>1900</v>
      </c>
      <c r="AI1064" s="5" t="str">
        <f>IF(OR($AG1064="",$U1064=Prog!$S$18),"",IF(OR($U1064=Prog!$S$17,$U1064=Prog!$S$16),YEAR($X1064),IF($AG1064="ND","ND",$AI$8+$O1064)))</f>
        <v/>
      </c>
      <c r="AJ1064" s="3" t="str">
        <f t="shared" si="123"/>
        <v/>
      </c>
      <c r="AK1064" s="3" t="str">
        <f t="shared" si="138"/>
        <v/>
      </c>
      <c r="AL1064" s="3" t="str">
        <f t="shared" si="138"/>
        <v/>
      </c>
      <c r="AM1064" s="3" t="str">
        <f t="shared" si="138"/>
        <v/>
      </c>
      <c r="AN1064" s="3" t="str">
        <f t="shared" si="138"/>
        <v/>
      </c>
      <c r="AO1064" s="2">
        <f t="shared" si="133"/>
        <v>0</v>
      </c>
      <c r="AP1064" s="4"/>
      <c r="AQ1064" s="3">
        <f>IF(AJ1064=1,VLOOKUP($AP1064,BaseEqptCdF!$C$5:$R$161,16,FALSE),0)</f>
        <v>0</v>
      </c>
      <c r="AR1064" s="3">
        <f>IF(AK1064=1,VLOOKUP($AP1064,BaseEqptCdF!$C$5:$R$161,16,FALSE),0)</f>
        <v>0</v>
      </c>
      <c r="AS1064" s="3">
        <f>IF(AL1064=1,VLOOKUP($AP1064,BaseEqptCdF!$C$5:$R$161,16,FALSE),0)</f>
        <v>0</v>
      </c>
      <c r="AT1064" s="3">
        <f>IF(AM1064=1,VLOOKUP($AP1064,BaseEqptCdF!$C$5:$R$161,16,FALSE),0)</f>
        <v>0</v>
      </c>
      <c r="AU1064" s="3">
        <f>IF(AN1064=1,VLOOKUP($AP1064,BaseEqptCdF!$C$5:$R$161,16,FALSE),0)</f>
        <v>0</v>
      </c>
      <c r="AV1064" s="2">
        <f t="shared" si="134"/>
        <v>0</v>
      </c>
      <c r="AW1064" s="3" t="str">
        <f>IF($L1064="","",IF(SUM($AJ1064:AJ1064)=0,$AE1064,VLOOKUP($AP1064,BaseEqptCdF!$C$5:$R$161,16,FALSE)*$AC$3))</f>
        <v/>
      </c>
      <c r="AX1064" s="3" t="str">
        <f>IF($L1064="","",IF(SUM($AJ1064:AK1064)=0,$AE1064,VLOOKUP($AP1064,BaseEqptCdF!$C$5:$R$161,16,FALSE)*$AC$3))</f>
        <v/>
      </c>
      <c r="AY1064" s="3" t="str">
        <f>IF($L1064="","",IF(SUM($AJ1064:AL1064)=0,$AE1064,VLOOKUP($AP1064,BaseEqptCdF!$C$5:$R$161,16,FALSE)*$AC$3))</f>
        <v/>
      </c>
      <c r="AZ1064" s="3" t="str">
        <f>IF($L1064="","",IF(SUM($AJ1064:AM1064)=0,$AE1064,VLOOKUP($AP1064,BaseEqptCdF!$C$5:$R$161,16,FALSE)*$AC$3))</f>
        <v/>
      </c>
      <c r="BA1064" s="3" t="str">
        <f>IF($L1064="","",IF(SUM($AJ1064:AN1064)=0,$AE1064,VLOOKUP($AP1064,BaseEqptCdF!$C$5:$R$161,16,FALSE)*$AC$3))</f>
        <v/>
      </c>
      <c r="BB1064" s="2">
        <f t="shared" si="135"/>
        <v>0</v>
      </c>
      <c r="BC1064" s="3" t="str">
        <f>IF($L1064="","",IF(SUM($AJ1064:AJ1064)=0,$AF1064,IF(LEFT(VLOOKUP($AP1064,BaseEqptCdF!$C$5:$E$161,3,FALSE),2)="SD",0,IF(LEFT(VLOOKUP($AP1064,BaseEqptCdF!$C$5:$E$161,3,FALSE),2)="SB",1*52,VLOOKUP($AP1064,BaseEqptCdF!$C$5:$S$161,12,FALSE)*0.2*300))))</f>
        <v/>
      </c>
      <c r="BD1064" s="3" t="str">
        <f>IF($L1064="","",IF(SUM($AJ1064:AK1064)=0,$AF1064,IF(LEFT(VLOOKUP($AP1064,BaseEqptCdF!$C$5:$E$161,3,FALSE),2)="SD",0,IF(LEFT(VLOOKUP($AP1064,BaseEqptCdF!$C$5:$E$161,3,FALSE),2)="SB",1*52,VLOOKUP($AP1064,BaseEqptCdF!$C$5:$S$161,12,FALSE)*0.2*300))))</f>
        <v/>
      </c>
      <c r="BE1064" s="3" t="str">
        <f>IF($L1064="","",IF(SUM($AJ1064:AL1064)=0,$AF1064,IF(LEFT(VLOOKUP($AP1064,BaseEqptCdF!$C$5:$E$161,3,FALSE),2)="SD",0,IF(LEFT(VLOOKUP($AP1064,BaseEqptCdF!$C$5:$E$161,3,FALSE),2)="SB",1*52,VLOOKUP($AP1064,BaseEqptCdF!$C$5:$S$161,12,FALSE)*0.2*300))))</f>
        <v/>
      </c>
      <c r="BF1064" s="3" t="str">
        <f>IF($L1064="","",IF(SUM($AJ1064:AM1064)=0,$AF1064,IF(LEFT(VLOOKUP($AP1064,BaseEqptCdF!$C$5:$E$161,3,FALSE),2)="SD",0,IF(LEFT(VLOOKUP($AP1064,BaseEqptCdF!$C$5:$E$161,3,FALSE),2)="SB",1*52,VLOOKUP($AP1064,BaseEqptCdF!$C$5:$S$161,12,FALSE)*0.2*300))))</f>
        <v/>
      </c>
      <c r="BG1064" s="3" t="str">
        <f>IF($L1064="","",IF(SUM($AJ1064:AN1064)=0,$AF1064,IF(LEFT(VLOOKUP($AP1064,BaseEqptCdF!$C$5:$E$161,3,FALSE),2)="SD",0,IF(LEFT(VLOOKUP($AP1064,BaseEqptCdF!$C$5:$E$161,3,FALSE),2)="SB",1*52,VLOOKUP($AP1064,BaseEqptCdF!$C$5:$S$161,12,FALSE)*0.2*300))))</f>
        <v/>
      </c>
      <c r="BH1064" s="2">
        <f t="shared" si="136"/>
        <v>0</v>
      </c>
    </row>
    <row r="1065" spans="1:60" x14ac:dyDescent="0.25">
      <c r="A1065" s="296" t="str">
        <f t="array" ref="A1065">IF($C1065="","",INDEX(Prog!$B$8:$D$300,MATCH($C1065,nivo1,0),1))</f>
        <v/>
      </c>
      <c r="B1065" s="296" t="str">
        <f t="array" ref="B1065">IF($C1065="","",INDEX(Prog!$B$8:$D$300,MATCH($C1065,nivo1,0),2))</f>
        <v/>
      </c>
      <c r="C1065" s="273"/>
      <c r="D1065" s="267"/>
      <c r="E1065" s="273"/>
      <c r="F1065" s="273"/>
      <c r="G1065" s="273"/>
      <c r="H1065" s="273"/>
      <c r="I1065" s="273"/>
      <c r="J1065" s="273"/>
      <c r="K1065" s="274"/>
      <c r="L1065" s="273"/>
      <c r="M1065" s="273"/>
      <c r="N1065" s="273"/>
      <c r="O1065" s="275"/>
      <c r="P1065" s="273"/>
      <c r="Q1065" s="273"/>
      <c r="R1065" s="273"/>
      <c r="S1065" s="273"/>
      <c r="T1065" s="276"/>
      <c r="U1065" s="276"/>
      <c r="V1065" s="276"/>
      <c r="W1065" s="276"/>
      <c r="X1065" s="277"/>
      <c r="Y1065" s="278"/>
      <c r="AA1065" s="8" t="str">
        <f>IF($L1065="","",VLOOKUP($L1065,BaseEqptCdF!$C$5:$E$161,2,FALSE))</f>
        <v/>
      </c>
      <c r="AB1065" s="8" t="str">
        <f>IF($L1065="","",VLOOKUP($L1065,BaseEqptCdF!$C$5:$E$161,3,FALSE))</f>
        <v/>
      </c>
      <c r="AC1065" s="7" t="str">
        <f>IF($L1065="","",VLOOKUP($L1065,BaseEqptCdF!$C$5:$I$161,6,FALSE))</f>
        <v/>
      </c>
      <c r="AD1065" s="7" t="str">
        <f>IF($L1065="","",VLOOKUP($L1065,BaseEqptCdF!$C$5:$I$161,7,FALSE))</f>
        <v/>
      </c>
      <c r="AE1065" s="3" t="str">
        <f>IF($L1065="","",VLOOKUP($L1065,BaseEqptCdF!$C$5:$R$161,16,FALSE)*$AC$3)</f>
        <v/>
      </c>
      <c r="AF1065" s="3" t="str">
        <f>IF($L1065="","",IF(LEFT($AB1065,2)="SD",0,IF(LEFT($AB1065,2)="SB",1*52,IF($N1065=Prog!$P$17,VLOOKUP($L1065,BaseEqptCdF!$C$5:$P$161,14,FALSE)*1*300,VLOOKUP($L1065,BaseEqptCdF!$C$5:$P$161,12,FALSE)*0.2*300))))</f>
        <v/>
      </c>
      <c r="AG1065" s="6" t="str">
        <f t="shared" si="128"/>
        <v/>
      </c>
      <c r="AH1065" s="6">
        <f>IF($U1065=Prog!$S$18,YEAR($X1065),"")</f>
        <v>1900</v>
      </c>
      <c r="AI1065" s="5" t="str">
        <f>IF(OR($AG1065="",$U1065=Prog!$S$18),"",IF(OR($U1065=Prog!$S$17,$U1065=Prog!$S$16),YEAR($X1065),IF($AG1065="ND","ND",$AI$8+$O1065)))</f>
        <v/>
      </c>
      <c r="AJ1065" s="3" t="str">
        <f t="shared" si="123"/>
        <v/>
      </c>
      <c r="AK1065" s="3" t="str">
        <f t="shared" si="138"/>
        <v/>
      </c>
      <c r="AL1065" s="3" t="str">
        <f t="shared" si="138"/>
        <v/>
      </c>
      <c r="AM1065" s="3" t="str">
        <f t="shared" si="138"/>
        <v/>
      </c>
      <c r="AN1065" s="3" t="str">
        <f t="shared" si="138"/>
        <v/>
      </c>
      <c r="AO1065" s="2">
        <f t="shared" ref="AO1065:AO1128" si="139">SUM(AJ1065:AN1065)</f>
        <v>0</v>
      </c>
      <c r="AP1065" s="4"/>
      <c r="AQ1065" s="3">
        <f>IF(AJ1065=1,VLOOKUP($AP1065,BaseEqptCdF!$C$5:$R$161,16,FALSE),0)</f>
        <v>0</v>
      </c>
      <c r="AR1065" s="3">
        <f>IF(AK1065=1,VLOOKUP($AP1065,BaseEqptCdF!$C$5:$R$161,16,FALSE),0)</f>
        <v>0</v>
      </c>
      <c r="AS1065" s="3">
        <f>IF(AL1065=1,VLOOKUP($AP1065,BaseEqptCdF!$C$5:$R$161,16,FALSE),0)</f>
        <v>0</v>
      </c>
      <c r="AT1065" s="3">
        <f>IF(AM1065=1,VLOOKUP($AP1065,BaseEqptCdF!$C$5:$R$161,16,FALSE),0)</f>
        <v>0</v>
      </c>
      <c r="AU1065" s="3">
        <f>IF(AN1065=1,VLOOKUP($AP1065,BaseEqptCdF!$C$5:$R$161,16,FALSE),0)</f>
        <v>0</v>
      </c>
      <c r="AV1065" s="2">
        <f t="shared" ref="AV1065:AV1128" si="140">SUM(AQ1065:AU1065)</f>
        <v>0</v>
      </c>
      <c r="AW1065" s="3" t="str">
        <f>IF($L1065="","",IF(SUM($AJ1065:AJ1065)=0,$AE1065,VLOOKUP($AP1065,BaseEqptCdF!$C$5:$R$161,16,FALSE)*$AC$3))</f>
        <v/>
      </c>
      <c r="AX1065" s="3" t="str">
        <f>IF($L1065="","",IF(SUM($AJ1065:AK1065)=0,$AE1065,VLOOKUP($AP1065,BaseEqptCdF!$C$5:$R$161,16,FALSE)*$AC$3))</f>
        <v/>
      </c>
      <c r="AY1065" s="3" t="str">
        <f>IF($L1065="","",IF(SUM($AJ1065:AL1065)=0,$AE1065,VLOOKUP($AP1065,BaseEqptCdF!$C$5:$R$161,16,FALSE)*$AC$3))</f>
        <v/>
      </c>
      <c r="AZ1065" s="3" t="str">
        <f>IF($L1065="","",IF(SUM($AJ1065:AM1065)=0,$AE1065,VLOOKUP($AP1065,BaseEqptCdF!$C$5:$R$161,16,FALSE)*$AC$3))</f>
        <v/>
      </c>
      <c r="BA1065" s="3" t="str">
        <f>IF($L1065="","",IF(SUM($AJ1065:AN1065)=0,$AE1065,VLOOKUP($AP1065,BaseEqptCdF!$C$5:$R$161,16,FALSE)*$AC$3))</f>
        <v/>
      </c>
      <c r="BB1065" s="2">
        <f t="shared" ref="BB1065:BB1128" si="141">SUM(AW1065:BA1065)</f>
        <v>0</v>
      </c>
      <c r="BC1065" s="3" t="str">
        <f>IF($L1065="","",IF(SUM($AJ1065:AJ1065)=0,$AF1065,IF(LEFT(VLOOKUP($AP1065,BaseEqptCdF!$C$5:$E$161,3,FALSE),2)="SD",0,IF(LEFT(VLOOKUP($AP1065,BaseEqptCdF!$C$5:$E$161,3,FALSE),2)="SB",1*52,VLOOKUP($AP1065,BaseEqptCdF!$C$5:$S$161,12,FALSE)*0.2*300))))</f>
        <v/>
      </c>
      <c r="BD1065" s="3" t="str">
        <f>IF($L1065="","",IF(SUM($AJ1065:AK1065)=0,$AF1065,IF(LEFT(VLOOKUP($AP1065,BaseEqptCdF!$C$5:$E$161,3,FALSE),2)="SD",0,IF(LEFT(VLOOKUP($AP1065,BaseEqptCdF!$C$5:$E$161,3,FALSE),2)="SB",1*52,VLOOKUP($AP1065,BaseEqptCdF!$C$5:$S$161,12,FALSE)*0.2*300))))</f>
        <v/>
      </c>
      <c r="BE1065" s="3" t="str">
        <f>IF($L1065="","",IF(SUM($AJ1065:AL1065)=0,$AF1065,IF(LEFT(VLOOKUP($AP1065,BaseEqptCdF!$C$5:$E$161,3,FALSE),2)="SD",0,IF(LEFT(VLOOKUP($AP1065,BaseEqptCdF!$C$5:$E$161,3,FALSE),2)="SB",1*52,VLOOKUP($AP1065,BaseEqptCdF!$C$5:$S$161,12,FALSE)*0.2*300))))</f>
        <v/>
      </c>
      <c r="BF1065" s="3" t="str">
        <f>IF($L1065="","",IF(SUM($AJ1065:AM1065)=0,$AF1065,IF(LEFT(VLOOKUP($AP1065,BaseEqptCdF!$C$5:$E$161,3,FALSE),2)="SD",0,IF(LEFT(VLOOKUP($AP1065,BaseEqptCdF!$C$5:$E$161,3,FALSE),2)="SB",1*52,VLOOKUP($AP1065,BaseEqptCdF!$C$5:$S$161,12,FALSE)*0.2*300))))</f>
        <v/>
      </c>
      <c r="BG1065" s="3" t="str">
        <f>IF($L1065="","",IF(SUM($AJ1065:AN1065)=0,$AF1065,IF(LEFT(VLOOKUP($AP1065,BaseEqptCdF!$C$5:$E$161,3,FALSE),2)="SD",0,IF(LEFT(VLOOKUP($AP1065,BaseEqptCdF!$C$5:$E$161,3,FALSE),2)="SB",1*52,VLOOKUP($AP1065,BaseEqptCdF!$C$5:$S$161,12,FALSE)*0.2*300))))</f>
        <v/>
      </c>
      <c r="BH1065" s="2">
        <f t="shared" ref="BH1065:BH1128" si="142">SUM(BC1065:BG1065)</f>
        <v>0</v>
      </c>
    </row>
    <row r="1066" spans="1:60" x14ac:dyDescent="0.25">
      <c r="A1066" s="296" t="str">
        <f t="array" ref="A1066">IF($C1066="","",INDEX(Prog!$B$8:$D$300,MATCH($C1066,nivo1,0),1))</f>
        <v/>
      </c>
      <c r="B1066" s="296" t="str">
        <f t="array" ref="B1066">IF($C1066="","",INDEX(Prog!$B$8:$D$300,MATCH($C1066,nivo1,0),2))</f>
        <v/>
      </c>
      <c r="C1066" s="273"/>
      <c r="D1066" s="267"/>
      <c r="E1066" s="273"/>
      <c r="F1066" s="273"/>
      <c r="G1066" s="273"/>
      <c r="H1066" s="273"/>
      <c r="I1066" s="273"/>
      <c r="J1066" s="273"/>
      <c r="K1066" s="274"/>
      <c r="L1066" s="273"/>
      <c r="M1066" s="273"/>
      <c r="N1066" s="273"/>
      <c r="O1066" s="275"/>
      <c r="P1066" s="273"/>
      <c r="Q1066" s="273"/>
      <c r="R1066" s="273"/>
      <c r="S1066" s="273"/>
      <c r="T1066" s="276"/>
      <c r="U1066" s="276"/>
      <c r="V1066" s="276"/>
      <c r="W1066" s="276"/>
      <c r="X1066" s="277"/>
      <c r="Y1066" s="278"/>
      <c r="AA1066" s="8" t="str">
        <f>IF($L1066="","",VLOOKUP($L1066,BaseEqptCdF!$C$5:$E$161,2,FALSE))</f>
        <v/>
      </c>
      <c r="AB1066" s="8" t="str">
        <f>IF($L1066="","",VLOOKUP($L1066,BaseEqptCdF!$C$5:$E$161,3,FALSE))</f>
        <v/>
      </c>
      <c r="AC1066" s="7" t="str">
        <f>IF($L1066="","",VLOOKUP($L1066,BaseEqptCdF!$C$5:$I$161,6,FALSE))</f>
        <v/>
      </c>
      <c r="AD1066" s="7" t="str">
        <f>IF($L1066="","",VLOOKUP($L1066,BaseEqptCdF!$C$5:$I$161,7,FALSE))</f>
        <v/>
      </c>
      <c r="AE1066" s="3" t="str">
        <f>IF($L1066="","",VLOOKUP($L1066,BaseEqptCdF!$C$5:$R$161,16,FALSE)*$AC$3)</f>
        <v/>
      </c>
      <c r="AF1066" s="3" t="str">
        <f>IF($L1066="","",IF(LEFT($AB1066,2)="SD",0,IF(LEFT($AB1066,2)="SB",1*52,IF($N1066=Prog!$P$17,VLOOKUP($L1066,BaseEqptCdF!$C$5:$P$161,14,FALSE)*1*300,VLOOKUP($L1066,BaseEqptCdF!$C$5:$P$161,12,FALSE)*0.2*300))))</f>
        <v/>
      </c>
      <c r="AG1066" s="6" t="str">
        <f t="shared" si="128"/>
        <v/>
      </c>
      <c r="AH1066" s="6">
        <f>IF($U1066=Prog!$S$18,YEAR($X1066),"")</f>
        <v>1900</v>
      </c>
      <c r="AI1066" s="5" t="str">
        <f>IF(OR($AG1066="",$U1066=Prog!$S$18),"",IF(OR($U1066=Prog!$S$17,$U1066=Prog!$S$16),YEAR($X1066),IF($AG1066="ND","ND",$AI$8+$O1066)))</f>
        <v/>
      </c>
      <c r="AJ1066" s="3" t="str">
        <f t="shared" si="123"/>
        <v/>
      </c>
      <c r="AK1066" s="3" t="str">
        <f t="shared" si="138"/>
        <v/>
      </c>
      <c r="AL1066" s="3" t="str">
        <f t="shared" si="138"/>
        <v/>
      </c>
      <c r="AM1066" s="3" t="str">
        <f t="shared" si="138"/>
        <v/>
      </c>
      <c r="AN1066" s="3" t="str">
        <f t="shared" si="138"/>
        <v/>
      </c>
      <c r="AO1066" s="2">
        <f t="shared" si="139"/>
        <v>0</v>
      </c>
      <c r="AP1066" s="4"/>
      <c r="AQ1066" s="3">
        <f>IF(AJ1066=1,VLOOKUP($AP1066,BaseEqptCdF!$C$5:$R$161,16,FALSE),0)</f>
        <v>0</v>
      </c>
      <c r="AR1066" s="3">
        <f>IF(AK1066=1,VLOOKUP($AP1066,BaseEqptCdF!$C$5:$R$161,16,FALSE),0)</f>
        <v>0</v>
      </c>
      <c r="AS1066" s="3">
        <f>IF(AL1066=1,VLOOKUP($AP1066,BaseEqptCdF!$C$5:$R$161,16,FALSE),0)</f>
        <v>0</v>
      </c>
      <c r="AT1066" s="3">
        <f>IF(AM1066=1,VLOOKUP($AP1066,BaseEqptCdF!$C$5:$R$161,16,FALSE),0)</f>
        <v>0</v>
      </c>
      <c r="AU1066" s="3">
        <f>IF(AN1066=1,VLOOKUP($AP1066,BaseEqptCdF!$C$5:$R$161,16,FALSE),0)</f>
        <v>0</v>
      </c>
      <c r="AV1066" s="2">
        <f t="shared" si="140"/>
        <v>0</v>
      </c>
      <c r="AW1066" s="3" t="str">
        <f>IF($L1066="","",IF(SUM($AJ1066:AJ1066)=0,$AE1066,VLOOKUP($AP1066,BaseEqptCdF!$C$5:$R$161,16,FALSE)*$AC$3))</f>
        <v/>
      </c>
      <c r="AX1066" s="3" t="str">
        <f>IF($L1066="","",IF(SUM($AJ1066:AK1066)=0,$AE1066,VLOOKUP($AP1066,BaseEqptCdF!$C$5:$R$161,16,FALSE)*$AC$3))</f>
        <v/>
      </c>
      <c r="AY1066" s="3" t="str">
        <f>IF($L1066="","",IF(SUM($AJ1066:AL1066)=0,$AE1066,VLOOKUP($AP1066,BaseEqptCdF!$C$5:$R$161,16,FALSE)*$AC$3))</f>
        <v/>
      </c>
      <c r="AZ1066" s="3" t="str">
        <f>IF($L1066="","",IF(SUM($AJ1066:AM1066)=0,$AE1066,VLOOKUP($AP1066,BaseEqptCdF!$C$5:$R$161,16,FALSE)*$AC$3))</f>
        <v/>
      </c>
      <c r="BA1066" s="3" t="str">
        <f>IF($L1066="","",IF(SUM($AJ1066:AN1066)=0,$AE1066,VLOOKUP($AP1066,BaseEqptCdF!$C$5:$R$161,16,FALSE)*$AC$3))</f>
        <v/>
      </c>
      <c r="BB1066" s="2">
        <f t="shared" si="141"/>
        <v>0</v>
      </c>
      <c r="BC1066" s="3" t="str">
        <f>IF($L1066="","",IF(SUM($AJ1066:AJ1066)=0,$AF1066,IF(LEFT(VLOOKUP($AP1066,BaseEqptCdF!$C$5:$E$161,3,FALSE),2)="SD",0,IF(LEFT(VLOOKUP($AP1066,BaseEqptCdF!$C$5:$E$161,3,FALSE),2)="SB",1*52,VLOOKUP($AP1066,BaseEqptCdF!$C$5:$S$161,12,FALSE)*0.2*300))))</f>
        <v/>
      </c>
      <c r="BD1066" s="3" t="str">
        <f>IF($L1066="","",IF(SUM($AJ1066:AK1066)=0,$AF1066,IF(LEFT(VLOOKUP($AP1066,BaseEqptCdF!$C$5:$E$161,3,FALSE),2)="SD",0,IF(LEFT(VLOOKUP($AP1066,BaseEqptCdF!$C$5:$E$161,3,FALSE),2)="SB",1*52,VLOOKUP($AP1066,BaseEqptCdF!$C$5:$S$161,12,FALSE)*0.2*300))))</f>
        <v/>
      </c>
      <c r="BE1066" s="3" t="str">
        <f>IF($L1066="","",IF(SUM($AJ1066:AL1066)=0,$AF1066,IF(LEFT(VLOOKUP($AP1066,BaseEqptCdF!$C$5:$E$161,3,FALSE),2)="SD",0,IF(LEFT(VLOOKUP($AP1066,BaseEqptCdF!$C$5:$E$161,3,FALSE),2)="SB",1*52,VLOOKUP($AP1066,BaseEqptCdF!$C$5:$S$161,12,FALSE)*0.2*300))))</f>
        <v/>
      </c>
      <c r="BF1066" s="3" t="str">
        <f>IF($L1066="","",IF(SUM($AJ1066:AM1066)=0,$AF1066,IF(LEFT(VLOOKUP($AP1066,BaseEqptCdF!$C$5:$E$161,3,FALSE),2)="SD",0,IF(LEFT(VLOOKUP($AP1066,BaseEqptCdF!$C$5:$E$161,3,FALSE),2)="SB",1*52,VLOOKUP($AP1066,BaseEqptCdF!$C$5:$S$161,12,FALSE)*0.2*300))))</f>
        <v/>
      </c>
      <c r="BG1066" s="3" t="str">
        <f>IF($L1066="","",IF(SUM($AJ1066:AN1066)=0,$AF1066,IF(LEFT(VLOOKUP($AP1066,BaseEqptCdF!$C$5:$E$161,3,FALSE),2)="SD",0,IF(LEFT(VLOOKUP($AP1066,BaseEqptCdF!$C$5:$E$161,3,FALSE),2)="SB",1*52,VLOOKUP($AP1066,BaseEqptCdF!$C$5:$S$161,12,FALSE)*0.2*300))))</f>
        <v/>
      </c>
      <c r="BH1066" s="2">
        <f t="shared" si="142"/>
        <v>0</v>
      </c>
    </row>
    <row r="1067" spans="1:60" x14ac:dyDescent="0.25">
      <c r="A1067" s="296" t="str">
        <f t="array" ref="A1067">IF($C1067="","",INDEX(Prog!$B$8:$D$300,MATCH($C1067,nivo1,0),1))</f>
        <v/>
      </c>
      <c r="B1067" s="296" t="str">
        <f t="array" ref="B1067">IF($C1067="","",INDEX(Prog!$B$8:$D$300,MATCH($C1067,nivo1,0),2))</f>
        <v/>
      </c>
      <c r="C1067" s="273"/>
      <c r="D1067" s="267"/>
      <c r="E1067" s="273"/>
      <c r="F1067" s="273"/>
      <c r="G1067" s="273"/>
      <c r="H1067" s="273"/>
      <c r="I1067" s="273"/>
      <c r="J1067" s="273"/>
      <c r="K1067" s="274"/>
      <c r="L1067" s="273"/>
      <c r="M1067" s="273"/>
      <c r="N1067" s="273"/>
      <c r="O1067" s="275"/>
      <c r="P1067" s="273"/>
      <c r="Q1067" s="273"/>
      <c r="R1067" s="273"/>
      <c r="S1067" s="273"/>
      <c r="T1067" s="276"/>
      <c r="U1067" s="276"/>
      <c r="V1067" s="276"/>
      <c r="W1067" s="276"/>
      <c r="X1067" s="277"/>
      <c r="Y1067" s="278"/>
      <c r="AA1067" s="8" t="str">
        <f>IF($L1067="","",VLOOKUP($L1067,BaseEqptCdF!$C$5:$E$161,2,FALSE))</f>
        <v/>
      </c>
      <c r="AB1067" s="8" t="str">
        <f>IF($L1067="","",VLOOKUP($L1067,BaseEqptCdF!$C$5:$E$161,3,FALSE))</f>
        <v/>
      </c>
      <c r="AC1067" s="7" t="str">
        <f>IF($L1067="","",VLOOKUP($L1067,BaseEqptCdF!$C$5:$I$161,6,FALSE))</f>
        <v/>
      </c>
      <c r="AD1067" s="7" t="str">
        <f>IF($L1067="","",VLOOKUP($L1067,BaseEqptCdF!$C$5:$I$161,7,FALSE))</f>
        <v/>
      </c>
      <c r="AE1067" s="3" t="str">
        <f>IF($L1067="","",VLOOKUP($L1067,BaseEqptCdF!$C$5:$R$161,16,FALSE)*$AC$3)</f>
        <v/>
      </c>
      <c r="AF1067" s="3" t="str">
        <f>IF($L1067="","",IF(LEFT($AB1067,2)="SD",0,IF(LEFT($AB1067,2)="SB",1*52,IF($N1067=Prog!$P$17,VLOOKUP($L1067,BaseEqptCdF!$C$5:$P$161,14,FALSE)*1*300,VLOOKUP($L1067,BaseEqptCdF!$C$5:$P$161,12,FALSE)*0.2*300))))</f>
        <v/>
      </c>
      <c r="AG1067" s="6" t="str">
        <f t="shared" si="128"/>
        <v/>
      </c>
      <c r="AH1067" s="6">
        <f>IF($U1067=Prog!$S$18,YEAR($X1067),"")</f>
        <v>1900</v>
      </c>
      <c r="AI1067" s="5" t="str">
        <f>IF(OR($AG1067="",$U1067=Prog!$S$18),"",IF(OR($U1067=Prog!$S$17,$U1067=Prog!$S$16),YEAR($X1067),IF($AG1067="ND","ND",$AI$8+$O1067)))</f>
        <v/>
      </c>
      <c r="AJ1067" s="3" t="str">
        <f t="shared" si="123"/>
        <v/>
      </c>
      <c r="AK1067" s="3" t="str">
        <f t="shared" si="138"/>
        <v/>
      </c>
      <c r="AL1067" s="3" t="str">
        <f t="shared" si="138"/>
        <v/>
      </c>
      <c r="AM1067" s="3" t="str">
        <f t="shared" si="138"/>
        <v/>
      </c>
      <c r="AN1067" s="3" t="str">
        <f t="shared" si="138"/>
        <v/>
      </c>
      <c r="AO1067" s="2">
        <f t="shared" si="139"/>
        <v>0</v>
      </c>
      <c r="AP1067" s="4"/>
      <c r="AQ1067" s="3">
        <f>IF(AJ1067=1,VLOOKUP($AP1067,BaseEqptCdF!$C$5:$R$161,16,FALSE),0)</f>
        <v>0</v>
      </c>
      <c r="AR1067" s="3">
        <f>IF(AK1067=1,VLOOKUP($AP1067,BaseEqptCdF!$C$5:$R$161,16,FALSE),0)</f>
        <v>0</v>
      </c>
      <c r="AS1067" s="3">
        <f>IF(AL1067=1,VLOOKUP($AP1067,BaseEqptCdF!$C$5:$R$161,16,FALSE),0)</f>
        <v>0</v>
      </c>
      <c r="AT1067" s="3">
        <f>IF(AM1067=1,VLOOKUP($AP1067,BaseEqptCdF!$C$5:$R$161,16,FALSE),0)</f>
        <v>0</v>
      </c>
      <c r="AU1067" s="3">
        <f>IF(AN1067=1,VLOOKUP($AP1067,BaseEqptCdF!$C$5:$R$161,16,FALSE),0)</f>
        <v>0</v>
      </c>
      <c r="AV1067" s="2">
        <f t="shared" si="140"/>
        <v>0</v>
      </c>
      <c r="AW1067" s="3" t="str">
        <f>IF($L1067="","",IF(SUM($AJ1067:AJ1067)=0,$AE1067,VLOOKUP($AP1067,BaseEqptCdF!$C$5:$R$161,16,FALSE)*$AC$3))</f>
        <v/>
      </c>
      <c r="AX1067" s="3" t="str">
        <f>IF($L1067="","",IF(SUM($AJ1067:AK1067)=0,$AE1067,VLOOKUP($AP1067,BaseEqptCdF!$C$5:$R$161,16,FALSE)*$AC$3))</f>
        <v/>
      </c>
      <c r="AY1067" s="3" t="str">
        <f>IF($L1067="","",IF(SUM($AJ1067:AL1067)=0,$AE1067,VLOOKUP($AP1067,BaseEqptCdF!$C$5:$R$161,16,FALSE)*$AC$3))</f>
        <v/>
      </c>
      <c r="AZ1067" s="3" t="str">
        <f>IF($L1067="","",IF(SUM($AJ1067:AM1067)=0,$AE1067,VLOOKUP($AP1067,BaseEqptCdF!$C$5:$R$161,16,FALSE)*$AC$3))</f>
        <v/>
      </c>
      <c r="BA1067" s="3" t="str">
        <f>IF($L1067="","",IF(SUM($AJ1067:AN1067)=0,$AE1067,VLOOKUP($AP1067,BaseEqptCdF!$C$5:$R$161,16,FALSE)*$AC$3))</f>
        <v/>
      </c>
      <c r="BB1067" s="2">
        <f t="shared" si="141"/>
        <v>0</v>
      </c>
      <c r="BC1067" s="3" t="str">
        <f>IF($L1067="","",IF(SUM($AJ1067:AJ1067)=0,$AF1067,IF(LEFT(VLOOKUP($AP1067,BaseEqptCdF!$C$5:$E$161,3,FALSE),2)="SD",0,IF(LEFT(VLOOKUP($AP1067,BaseEqptCdF!$C$5:$E$161,3,FALSE),2)="SB",1*52,VLOOKUP($AP1067,BaseEqptCdF!$C$5:$S$161,12,FALSE)*0.2*300))))</f>
        <v/>
      </c>
      <c r="BD1067" s="3" t="str">
        <f>IF($L1067="","",IF(SUM($AJ1067:AK1067)=0,$AF1067,IF(LEFT(VLOOKUP($AP1067,BaseEqptCdF!$C$5:$E$161,3,FALSE),2)="SD",0,IF(LEFT(VLOOKUP($AP1067,BaseEqptCdF!$C$5:$E$161,3,FALSE),2)="SB",1*52,VLOOKUP($AP1067,BaseEqptCdF!$C$5:$S$161,12,FALSE)*0.2*300))))</f>
        <v/>
      </c>
      <c r="BE1067" s="3" t="str">
        <f>IF($L1067="","",IF(SUM($AJ1067:AL1067)=0,$AF1067,IF(LEFT(VLOOKUP($AP1067,BaseEqptCdF!$C$5:$E$161,3,FALSE),2)="SD",0,IF(LEFT(VLOOKUP($AP1067,BaseEqptCdF!$C$5:$E$161,3,FALSE),2)="SB",1*52,VLOOKUP($AP1067,BaseEqptCdF!$C$5:$S$161,12,FALSE)*0.2*300))))</f>
        <v/>
      </c>
      <c r="BF1067" s="3" t="str">
        <f>IF($L1067="","",IF(SUM($AJ1067:AM1067)=0,$AF1067,IF(LEFT(VLOOKUP($AP1067,BaseEqptCdF!$C$5:$E$161,3,FALSE),2)="SD",0,IF(LEFT(VLOOKUP($AP1067,BaseEqptCdF!$C$5:$E$161,3,FALSE),2)="SB",1*52,VLOOKUP($AP1067,BaseEqptCdF!$C$5:$S$161,12,FALSE)*0.2*300))))</f>
        <v/>
      </c>
      <c r="BG1067" s="3" t="str">
        <f>IF($L1067="","",IF(SUM($AJ1067:AN1067)=0,$AF1067,IF(LEFT(VLOOKUP($AP1067,BaseEqptCdF!$C$5:$E$161,3,FALSE),2)="SD",0,IF(LEFT(VLOOKUP($AP1067,BaseEqptCdF!$C$5:$E$161,3,FALSE),2)="SB",1*52,VLOOKUP($AP1067,BaseEqptCdF!$C$5:$S$161,12,FALSE)*0.2*300))))</f>
        <v/>
      </c>
      <c r="BH1067" s="2">
        <f t="shared" si="142"/>
        <v>0</v>
      </c>
    </row>
    <row r="1068" spans="1:60" x14ac:dyDescent="0.25">
      <c r="A1068" s="296" t="str">
        <f t="array" ref="A1068">IF($C1068="","",INDEX(Prog!$B$8:$D$300,MATCH($C1068,nivo1,0),1))</f>
        <v/>
      </c>
      <c r="B1068" s="296" t="str">
        <f t="array" ref="B1068">IF($C1068="","",INDEX(Prog!$B$8:$D$300,MATCH($C1068,nivo1,0),2))</f>
        <v/>
      </c>
      <c r="C1068" s="273"/>
      <c r="D1068" s="267"/>
      <c r="E1068" s="273"/>
      <c r="F1068" s="273"/>
      <c r="G1068" s="273"/>
      <c r="H1068" s="273"/>
      <c r="I1068" s="273"/>
      <c r="J1068" s="273"/>
      <c r="K1068" s="274"/>
      <c r="L1068" s="273"/>
      <c r="M1068" s="273"/>
      <c r="N1068" s="273"/>
      <c r="O1068" s="275"/>
      <c r="P1068" s="273"/>
      <c r="Q1068" s="273"/>
      <c r="R1068" s="273"/>
      <c r="S1068" s="273"/>
      <c r="T1068" s="276"/>
      <c r="U1068" s="276"/>
      <c r="V1068" s="276"/>
      <c r="W1068" s="276"/>
      <c r="X1068" s="277"/>
      <c r="Y1068" s="278"/>
      <c r="AA1068" s="8" t="str">
        <f>IF($L1068="","",VLOOKUP($L1068,BaseEqptCdF!$C$5:$E$161,2,FALSE))</f>
        <v/>
      </c>
      <c r="AB1068" s="8" t="str">
        <f>IF($L1068="","",VLOOKUP($L1068,BaseEqptCdF!$C$5:$E$161,3,FALSE))</f>
        <v/>
      </c>
      <c r="AC1068" s="7" t="str">
        <f>IF($L1068="","",VLOOKUP($L1068,BaseEqptCdF!$C$5:$I$161,6,FALSE))</f>
        <v/>
      </c>
      <c r="AD1068" s="7" t="str">
        <f>IF($L1068="","",VLOOKUP($L1068,BaseEqptCdF!$C$5:$I$161,7,FALSE))</f>
        <v/>
      </c>
      <c r="AE1068" s="3" t="str">
        <f>IF($L1068="","",VLOOKUP($L1068,BaseEqptCdF!$C$5:$R$161,16,FALSE)*$AC$3)</f>
        <v/>
      </c>
      <c r="AF1068" s="3" t="str">
        <f>IF($L1068="","",IF(LEFT($AB1068,2)="SD",0,IF(LEFT($AB1068,2)="SB",1*52,IF($N1068=Prog!$P$17,VLOOKUP($L1068,BaseEqptCdF!$C$5:$P$161,14,FALSE)*1*300,VLOOKUP($L1068,BaseEqptCdF!$C$5:$P$161,12,FALSE)*0.2*300))))</f>
        <v/>
      </c>
      <c r="AG1068" s="6" t="str">
        <f t="shared" si="128"/>
        <v/>
      </c>
      <c r="AH1068" s="6">
        <f>IF($U1068=Prog!$S$18,YEAR($X1068),"")</f>
        <v>1900</v>
      </c>
      <c r="AI1068" s="5" t="str">
        <f>IF(OR($AG1068="",$U1068=Prog!$S$18),"",IF(OR($U1068=Prog!$S$17,$U1068=Prog!$S$16),YEAR($X1068),IF($AG1068="ND","ND",$AI$8+$O1068)))</f>
        <v/>
      </c>
      <c r="AJ1068" s="3" t="str">
        <f t="shared" si="123"/>
        <v/>
      </c>
      <c r="AK1068" s="3" t="str">
        <f t="shared" si="138"/>
        <v/>
      </c>
      <c r="AL1068" s="3" t="str">
        <f t="shared" si="138"/>
        <v/>
      </c>
      <c r="AM1068" s="3" t="str">
        <f t="shared" si="138"/>
        <v/>
      </c>
      <c r="AN1068" s="3" t="str">
        <f t="shared" si="138"/>
        <v/>
      </c>
      <c r="AO1068" s="2">
        <f t="shared" si="139"/>
        <v>0</v>
      </c>
      <c r="AP1068" s="4"/>
      <c r="AQ1068" s="3">
        <f>IF(AJ1068=1,VLOOKUP($AP1068,BaseEqptCdF!$C$5:$R$161,16,FALSE),0)</f>
        <v>0</v>
      </c>
      <c r="AR1068" s="3">
        <f>IF(AK1068=1,VLOOKUP($AP1068,BaseEqptCdF!$C$5:$R$161,16,FALSE),0)</f>
        <v>0</v>
      </c>
      <c r="AS1068" s="3">
        <f>IF(AL1068=1,VLOOKUP($AP1068,BaseEqptCdF!$C$5:$R$161,16,FALSE),0)</f>
        <v>0</v>
      </c>
      <c r="AT1068" s="3">
        <f>IF(AM1068=1,VLOOKUP($AP1068,BaseEqptCdF!$C$5:$R$161,16,FALSE),0)</f>
        <v>0</v>
      </c>
      <c r="AU1068" s="3">
        <f>IF(AN1068=1,VLOOKUP($AP1068,BaseEqptCdF!$C$5:$R$161,16,FALSE),0)</f>
        <v>0</v>
      </c>
      <c r="AV1068" s="2">
        <f t="shared" si="140"/>
        <v>0</v>
      </c>
      <c r="AW1068" s="3" t="str">
        <f>IF($L1068="","",IF(SUM($AJ1068:AJ1068)=0,$AE1068,VLOOKUP($AP1068,BaseEqptCdF!$C$5:$R$161,16,FALSE)*$AC$3))</f>
        <v/>
      </c>
      <c r="AX1068" s="3" t="str">
        <f>IF($L1068="","",IF(SUM($AJ1068:AK1068)=0,$AE1068,VLOOKUP($AP1068,BaseEqptCdF!$C$5:$R$161,16,FALSE)*$AC$3))</f>
        <v/>
      </c>
      <c r="AY1068" s="3" t="str">
        <f>IF($L1068="","",IF(SUM($AJ1068:AL1068)=0,$AE1068,VLOOKUP($AP1068,BaseEqptCdF!$C$5:$R$161,16,FALSE)*$AC$3))</f>
        <v/>
      </c>
      <c r="AZ1068" s="3" t="str">
        <f>IF($L1068="","",IF(SUM($AJ1068:AM1068)=0,$AE1068,VLOOKUP($AP1068,BaseEqptCdF!$C$5:$R$161,16,FALSE)*$AC$3))</f>
        <v/>
      </c>
      <c r="BA1068" s="3" t="str">
        <f>IF($L1068="","",IF(SUM($AJ1068:AN1068)=0,$AE1068,VLOOKUP($AP1068,BaseEqptCdF!$C$5:$R$161,16,FALSE)*$AC$3))</f>
        <v/>
      </c>
      <c r="BB1068" s="2">
        <f t="shared" si="141"/>
        <v>0</v>
      </c>
      <c r="BC1068" s="3" t="str">
        <f>IF($L1068="","",IF(SUM($AJ1068:AJ1068)=0,$AF1068,IF(LEFT(VLOOKUP($AP1068,BaseEqptCdF!$C$5:$E$161,3,FALSE),2)="SD",0,IF(LEFT(VLOOKUP($AP1068,BaseEqptCdF!$C$5:$E$161,3,FALSE),2)="SB",1*52,VLOOKUP($AP1068,BaseEqptCdF!$C$5:$S$161,12,FALSE)*0.2*300))))</f>
        <v/>
      </c>
      <c r="BD1068" s="3" t="str">
        <f>IF($L1068="","",IF(SUM($AJ1068:AK1068)=0,$AF1068,IF(LEFT(VLOOKUP($AP1068,BaseEqptCdF!$C$5:$E$161,3,FALSE),2)="SD",0,IF(LEFT(VLOOKUP($AP1068,BaseEqptCdF!$C$5:$E$161,3,FALSE),2)="SB",1*52,VLOOKUP($AP1068,BaseEqptCdF!$C$5:$S$161,12,FALSE)*0.2*300))))</f>
        <v/>
      </c>
      <c r="BE1068" s="3" t="str">
        <f>IF($L1068="","",IF(SUM($AJ1068:AL1068)=0,$AF1068,IF(LEFT(VLOOKUP($AP1068,BaseEqptCdF!$C$5:$E$161,3,FALSE),2)="SD",0,IF(LEFT(VLOOKUP($AP1068,BaseEqptCdF!$C$5:$E$161,3,FALSE),2)="SB",1*52,VLOOKUP($AP1068,BaseEqptCdF!$C$5:$S$161,12,FALSE)*0.2*300))))</f>
        <v/>
      </c>
      <c r="BF1068" s="3" t="str">
        <f>IF($L1068="","",IF(SUM($AJ1068:AM1068)=0,$AF1068,IF(LEFT(VLOOKUP($AP1068,BaseEqptCdF!$C$5:$E$161,3,FALSE),2)="SD",0,IF(LEFT(VLOOKUP($AP1068,BaseEqptCdF!$C$5:$E$161,3,FALSE),2)="SB",1*52,VLOOKUP($AP1068,BaseEqptCdF!$C$5:$S$161,12,FALSE)*0.2*300))))</f>
        <v/>
      </c>
      <c r="BG1068" s="3" t="str">
        <f>IF($L1068="","",IF(SUM($AJ1068:AN1068)=0,$AF1068,IF(LEFT(VLOOKUP($AP1068,BaseEqptCdF!$C$5:$E$161,3,FALSE),2)="SD",0,IF(LEFT(VLOOKUP($AP1068,BaseEqptCdF!$C$5:$E$161,3,FALSE),2)="SB",1*52,VLOOKUP($AP1068,BaseEqptCdF!$C$5:$S$161,12,FALSE)*0.2*300))))</f>
        <v/>
      </c>
      <c r="BH1068" s="2">
        <f t="shared" si="142"/>
        <v>0</v>
      </c>
    </row>
    <row r="1069" spans="1:60" x14ac:dyDescent="0.25">
      <c r="A1069" s="296" t="str">
        <f t="array" ref="A1069">IF($C1069="","",INDEX(Prog!$B$8:$D$300,MATCH($C1069,nivo1,0),1))</f>
        <v/>
      </c>
      <c r="B1069" s="296" t="str">
        <f t="array" ref="B1069">IF($C1069="","",INDEX(Prog!$B$8:$D$300,MATCH($C1069,nivo1,0),2))</f>
        <v/>
      </c>
      <c r="C1069" s="273"/>
      <c r="D1069" s="267"/>
      <c r="E1069" s="273"/>
      <c r="F1069" s="273"/>
      <c r="G1069" s="273"/>
      <c r="H1069" s="273"/>
      <c r="I1069" s="273"/>
      <c r="J1069" s="273"/>
      <c r="K1069" s="274"/>
      <c r="L1069" s="273"/>
      <c r="M1069" s="273"/>
      <c r="N1069" s="273"/>
      <c r="O1069" s="275"/>
      <c r="P1069" s="273"/>
      <c r="Q1069" s="273"/>
      <c r="R1069" s="273"/>
      <c r="S1069" s="273"/>
      <c r="T1069" s="276"/>
      <c r="U1069" s="276"/>
      <c r="V1069" s="276"/>
      <c r="W1069" s="276"/>
      <c r="X1069" s="277"/>
      <c r="Y1069" s="278"/>
      <c r="AA1069" s="8" t="str">
        <f>IF($L1069="","",VLOOKUP($L1069,BaseEqptCdF!$C$5:$E$161,2,FALSE))</f>
        <v/>
      </c>
      <c r="AB1069" s="8" t="str">
        <f>IF($L1069="","",VLOOKUP($L1069,BaseEqptCdF!$C$5:$E$161,3,FALSE))</f>
        <v/>
      </c>
      <c r="AC1069" s="7" t="str">
        <f>IF($L1069="","",VLOOKUP($L1069,BaseEqptCdF!$C$5:$I$161,6,FALSE))</f>
        <v/>
      </c>
      <c r="AD1069" s="7" t="str">
        <f>IF($L1069="","",VLOOKUP($L1069,BaseEqptCdF!$C$5:$I$161,7,FALSE))</f>
        <v/>
      </c>
      <c r="AE1069" s="3" t="str">
        <f>IF($L1069="","",VLOOKUP($L1069,BaseEqptCdF!$C$5:$R$161,16,FALSE)*$AC$3)</f>
        <v/>
      </c>
      <c r="AF1069" s="3" t="str">
        <f>IF($L1069="","",IF(LEFT($AB1069,2)="SD",0,IF(LEFT($AB1069,2)="SB",1*52,IF($N1069=Prog!$P$17,VLOOKUP($L1069,BaseEqptCdF!$C$5:$P$161,14,FALSE)*1*300,VLOOKUP($L1069,BaseEqptCdF!$C$5:$P$161,12,FALSE)*0.2*300))))</f>
        <v/>
      </c>
      <c r="AG1069" s="6" t="str">
        <f t="shared" si="128"/>
        <v/>
      </c>
      <c r="AH1069" s="6">
        <f>IF($U1069=Prog!$S$18,YEAR($X1069),"")</f>
        <v>1900</v>
      </c>
      <c r="AI1069" s="5" t="str">
        <f>IF(OR($AG1069="",$U1069=Prog!$S$18),"",IF(OR($U1069=Prog!$S$17,$U1069=Prog!$S$16),YEAR($X1069),IF($AG1069="ND","ND",$AI$8+$O1069)))</f>
        <v/>
      </c>
      <c r="AJ1069" s="3" t="str">
        <f t="shared" si="123"/>
        <v/>
      </c>
      <c r="AK1069" s="3" t="str">
        <f t="shared" si="138"/>
        <v/>
      </c>
      <c r="AL1069" s="3" t="str">
        <f t="shared" si="138"/>
        <v/>
      </c>
      <c r="AM1069" s="3" t="str">
        <f t="shared" si="138"/>
        <v/>
      </c>
      <c r="AN1069" s="3" t="str">
        <f t="shared" si="138"/>
        <v/>
      </c>
      <c r="AO1069" s="2">
        <f t="shared" si="139"/>
        <v>0</v>
      </c>
      <c r="AP1069" s="4"/>
      <c r="AQ1069" s="3">
        <f>IF(AJ1069=1,VLOOKUP($AP1069,BaseEqptCdF!$C$5:$R$161,16,FALSE),0)</f>
        <v>0</v>
      </c>
      <c r="AR1069" s="3">
        <f>IF(AK1069=1,VLOOKUP($AP1069,BaseEqptCdF!$C$5:$R$161,16,FALSE),0)</f>
        <v>0</v>
      </c>
      <c r="AS1069" s="3">
        <f>IF(AL1069=1,VLOOKUP($AP1069,BaseEqptCdF!$C$5:$R$161,16,FALSE),0)</f>
        <v>0</v>
      </c>
      <c r="AT1069" s="3">
        <f>IF(AM1069=1,VLOOKUP($AP1069,BaseEqptCdF!$C$5:$R$161,16,FALSE),0)</f>
        <v>0</v>
      </c>
      <c r="AU1069" s="3">
        <f>IF(AN1069=1,VLOOKUP($AP1069,BaseEqptCdF!$C$5:$R$161,16,FALSE),0)</f>
        <v>0</v>
      </c>
      <c r="AV1069" s="2">
        <f t="shared" si="140"/>
        <v>0</v>
      </c>
      <c r="AW1069" s="3" t="str">
        <f>IF($L1069="","",IF(SUM($AJ1069:AJ1069)=0,$AE1069,VLOOKUP($AP1069,BaseEqptCdF!$C$5:$R$161,16,FALSE)*$AC$3))</f>
        <v/>
      </c>
      <c r="AX1069" s="3" t="str">
        <f>IF($L1069="","",IF(SUM($AJ1069:AK1069)=0,$AE1069,VLOOKUP($AP1069,BaseEqptCdF!$C$5:$R$161,16,FALSE)*$AC$3))</f>
        <v/>
      </c>
      <c r="AY1069" s="3" t="str">
        <f>IF($L1069="","",IF(SUM($AJ1069:AL1069)=0,$AE1069,VLOOKUP($AP1069,BaseEqptCdF!$C$5:$R$161,16,FALSE)*$AC$3))</f>
        <v/>
      </c>
      <c r="AZ1069" s="3" t="str">
        <f>IF($L1069="","",IF(SUM($AJ1069:AM1069)=0,$AE1069,VLOOKUP($AP1069,BaseEqptCdF!$C$5:$R$161,16,FALSE)*$AC$3))</f>
        <v/>
      </c>
      <c r="BA1069" s="3" t="str">
        <f>IF($L1069="","",IF(SUM($AJ1069:AN1069)=0,$AE1069,VLOOKUP($AP1069,BaseEqptCdF!$C$5:$R$161,16,FALSE)*$AC$3))</f>
        <v/>
      </c>
      <c r="BB1069" s="2">
        <f t="shared" si="141"/>
        <v>0</v>
      </c>
      <c r="BC1069" s="3" t="str">
        <f>IF($L1069="","",IF(SUM($AJ1069:AJ1069)=0,$AF1069,IF(LEFT(VLOOKUP($AP1069,BaseEqptCdF!$C$5:$E$161,3,FALSE),2)="SD",0,IF(LEFT(VLOOKUP($AP1069,BaseEqptCdF!$C$5:$E$161,3,FALSE),2)="SB",1*52,VLOOKUP($AP1069,BaseEqptCdF!$C$5:$S$161,12,FALSE)*0.2*300))))</f>
        <v/>
      </c>
      <c r="BD1069" s="3" t="str">
        <f>IF($L1069="","",IF(SUM($AJ1069:AK1069)=0,$AF1069,IF(LEFT(VLOOKUP($AP1069,BaseEqptCdF!$C$5:$E$161,3,FALSE),2)="SD",0,IF(LEFT(VLOOKUP($AP1069,BaseEqptCdF!$C$5:$E$161,3,FALSE),2)="SB",1*52,VLOOKUP($AP1069,BaseEqptCdF!$C$5:$S$161,12,FALSE)*0.2*300))))</f>
        <v/>
      </c>
      <c r="BE1069" s="3" t="str">
        <f>IF($L1069="","",IF(SUM($AJ1069:AL1069)=0,$AF1069,IF(LEFT(VLOOKUP($AP1069,BaseEqptCdF!$C$5:$E$161,3,FALSE),2)="SD",0,IF(LEFT(VLOOKUP($AP1069,BaseEqptCdF!$C$5:$E$161,3,FALSE),2)="SB",1*52,VLOOKUP($AP1069,BaseEqptCdF!$C$5:$S$161,12,FALSE)*0.2*300))))</f>
        <v/>
      </c>
      <c r="BF1069" s="3" t="str">
        <f>IF($L1069="","",IF(SUM($AJ1069:AM1069)=0,$AF1069,IF(LEFT(VLOOKUP($AP1069,BaseEqptCdF!$C$5:$E$161,3,FALSE),2)="SD",0,IF(LEFT(VLOOKUP($AP1069,BaseEqptCdF!$C$5:$E$161,3,FALSE),2)="SB",1*52,VLOOKUP($AP1069,BaseEqptCdF!$C$5:$S$161,12,FALSE)*0.2*300))))</f>
        <v/>
      </c>
      <c r="BG1069" s="3" t="str">
        <f>IF($L1069="","",IF(SUM($AJ1069:AN1069)=0,$AF1069,IF(LEFT(VLOOKUP($AP1069,BaseEqptCdF!$C$5:$E$161,3,FALSE),2)="SD",0,IF(LEFT(VLOOKUP($AP1069,BaseEqptCdF!$C$5:$E$161,3,FALSE),2)="SB",1*52,VLOOKUP($AP1069,BaseEqptCdF!$C$5:$S$161,12,FALSE)*0.2*300))))</f>
        <v/>
      </c>
      <c r="BH1069" s="2">
        <f t="shared" si="142"/>
        <v>0</v>
      </c>
    </row>
    <row r="1070" spans="1:60" x14ac:dyDescent="0.25">
      <c r="A1070" s="296" t="str">
        <f t="array" ref="A1070">IF($C1070="","",INDEX(Prog!$B$8:$D$300,MATCH($C1070,nivo1,0),1))</f>
        <v/>
      </c>
      <c r="B1070" s="296" t="str">
        <f t="array" ref="B1070">IF($C1070="","",INDEX(Prog!$B$8:$D$300,MATCH($C1070,nivo1,0),2))</f>
        <v/>
      </c>
      <c r="C1070" s="273"/>
      <c r="D1070" s="267"/>
      <c r="E1070" s="273"/>
      <c r="F1070" s="273"/>
      <c r="G1070" s="273"/>
      <c r="H1070" s="273"/>
      <c r="I1070" s="273"/>
      <c r="J1070" s="273"/>
      <c r="K1070" s="274"/>
      <c r="L1070" s="273"/>
      <c r="M1070" s="273"/>
      <c r="N1070" s="273"/>
      <c r="O1070" s="275"/>
      <c r="P1070" s="273"/>
      <c r="Q1070" s="273"/>
      <c r="R1070" s="273"/>
      <c r="S1070" s="273"/>
      <c r="T1070" s="276"/>
      <c r="U1070" s="276"/>
      <c r="V1070" s="276"/>
      <c r="W1070" s="276"/>
      <c r="X1070" s="277"/>
      <c r="Y1070" s="278"/>
      <c r="AA1070" s="8" t="str">
        <f>IF($L1070="","",VLOOKUP($L1070,BaseEqptCdF!$C$5:$E$161,2,FALSE))</f>
        <v/>
      </c>
      <c r="AB1070" s="8" t="str">
        <f>IF($L1070="","",VLOOKUP($L1070,BaseEqptCdF!$C$5:$E$161,3,FALSE))</f>
        <v/>
      </c>
      <c r="AC1070" s="7" t="str">
        <f>IF($L1070="","",VLOOKUP($L1070,BaseEqptCdF!$C$5:$I$161,6,FALSE))</f>
        <v/>
      </c>
      <c r="AD1070" s="7" t="str">
        <f>IF($L1070="","",VLOOKUP($L1070,BaseEqptCdF!$C$5:$I$161,7,FALSE))</f>
        <v/>
      </c>
      <c r="AE1070" s="3" t="str">
        <f>IF($L1070="","",VLOOKUP($L1070,BaseEqptCdF!$C$5:$R$161,16,FALSE)*$AC$3)</f>
        <v/>
      </c>
      <c r="AF1070" s="3" t="str">
        <f>IF($L1070="","",IF(LEFT($AB1070,2)="SD",0,IF(LEFT($AB1070,2)="SB",1*52,IF($N1070=Prog!$P$17,VLOOKUP($L1070,BaseEqptCdF!$C$5:$P$161,14,FALSE)*1*300,VLOOKUP($L1070,BaseEqptCdF!$C$5:$P$161,12,FALSE)*0.2*300))))</f>
        <v/>
      </c>
      <c r="AG1070" s="6" t="str">
        <f t="shared" si="128"/>
        <v/>
      </c>
      <c r="AH1070" s="6">
        <f>IF($U1070=Prog!$S$18,YEAR($X1070),"")</f>
        <v>1900</v>
      </c>
      <c r="AI1070" s="5" t="str">
        <f>IF(OR($AG1070="",$U1070=Prog!$S$18),"",IF(OR($U1070=Prog!$S$17,$U1070=Prog!$S$16),YEAR($X1070),IF($AG1070="ND","ND",$AI$8+$O1070)))</f>
        <v/>
      </c>
      <c r="AJ1070" s="3" t="str">
        <f t="shared" si="123"/>
        <v/>
      </c>
      <c r="AK1070" s="3" t="str">
        <f t="shared" si="138"/>
        <v/>
      </c>
      <c r="AL1070" s="3" t="str">
        <f t="shared" si="138"/>
        <v/>
      </c>
      <c r="AM1070" s="3" t="str">
        <f t="shared" si="138"/>
        <v/>
      </c>
      <c r="AN1070" s="3" t="str">
        <f t="shared" si="138"/>
        <v/>
      </c>
      <c r="AO1070" s="2">
        <f t="shared" si="139"/>
        <v>0</v>
      </c>
      <c r="AP1070" s="4"/>
      <c r="AQ1070" s="3">
        <f>IF(AJ1070=1,VLOOKUP($AP1070,BaseEqptCdF!$C$5:$R$161,16,FALSE),0)</f>
        <v>0</v>
      </c>
      <c r="AR1070" s="3">
        <f>IF(AK1070=1,VLOOKUP($AP1070,BaseEqptCdF!$C$5:$R$161,16,FALSE),0)</f>
        <v>0</v>
      </c>
      <c r="AS1070" s="3">
        <f>IF(AL1070=1,VLOOKUP($AP1070,BaseEqptCdF!$C$5:$R$161,16,FALSE),0)</f>
        <v>0</v>
      </c>
      <c r="AT1070" s="3">
        <f>IF(AM1070=1,VLOOKUP($AP1070,BaseEqptCdF!$C$5:$R$161,16,FALSE),0)</f>
        <v>0</v>
      </c>
      <c r="AU1070" s="3">
        <f>IF(AN1070=1,VLOOKUP($AP1070,BaseEqptCdF!$C$5:$R$161,16,FALSE),0)</f>
        <v>0</v>
      </c>
      <c r="AV1070" s="2">
        <f t="shared" si="140"/>
        <v>0</v>
      </c>
      <c r="AW1070" s="3" t="str">
        <f>IF($L1070="","",IF(SUM($AJ1070:AJ1070)=0,$AE1070,VLOOKUP($AP1070,BaseEqptCdF!$C$5:$R$161,16,FALSE)*$AC$3))</f>
        <v/>
      </c>
      <c r="AX1070" s="3" t="str">
        <f>IF($L1070="","",IF(SUM($AJ1070:AK1070)=0,$AE1070,VLOOKUP($AP1070,BaseEqptCdF!$C$5:$R$161,16,FALSE)*$AC$3))</f>
        <v/>
      </c>
      <c r="AY1070" s="3" t="str">
        <f>IF($L1070="","",IF(SUM($AJ1070:AL1070)=0,$AE1070,VLOOKUP($AP1070,BaseEqptCdF!$C$5:$R$161,16,FALSE)*$AC$3))</f>
        <v/>
      </c>
      <c r="AZ1070" s="3" t="str">
        <f>IF($L1070="","",IF(SUM($AJ1070:AM1070)=0,$AE1070,VLOOKUP($AP1070,BaseEqptCdF!$C$5:$R$161,16,FALSE)*$AC$3))</f>
        <v/>
      </c>
      <c r="BA1070" s="3" t="str">
        <f>IF($L1070="","",IF(SUM($AJ1070:AN1070)=0,$AE1070,VLOOKUP($AP1070,BaseEqptCdF!$C$5:$R$161,16,FALSE)*$AC$3))</f>
        <v/>
      </c>
      <c r="BB1070" s="2">
        <f t="shared" si="141"/>
        <v>0</v>
      </c>
      <c r="BC1070" s="3" t="str">
        <f>IF($L1070="","",IF(SUM($AJ1070:AJ1070)=0,$AF1070,IF(LEFT(VLOOKUP($AP1070,BaseEqptCdF!$C$5:$E$161,3,FALSE),2)="SD",0,IF(LEFT(VLOOKUP($AP1070,BaseEqptCdF!$C$5:$E$161,3,FALSE),2)="SB",1*52,VLOOKUP($AP1070,BaseEqptCdF!$C$5:$S$161,12,FALSE)*0.2*300))))</f>
        <v/>
      </c>
      <c r="BD1070" s="3" t="str">
        <f>IF($L1070="","",IF(SUM($AJ1070:AK1070)=0,$AF1070,IF(LEFT(VLOOKUP($AP1070,BaseEqptCdF!$C$5:$E$161,3,FALSE),2)="SD",0,IF(LEFT(VLOOKUP($AP1070,BaseEqptCdF!$C$5:$E$161,3,FALSE),2)="SB",1*52,VLOOKUP($AP1070,BaseEqptCdF!$C$5:$S$161,12,FALSE)*0.2*300))))</f>
        <v/>
      </c>
      <c r="BE1070" s="3" t="str">
        <f>IF($L1070="","",IF(SUM($AJ1070:AL1070)=0,$AF1070,IF(LEFT(VLOOKUP($AP1070,BaseEqptCdF!$C$5:$E$161,3,FALSE),2)="SD",0,IF(LEFT(VLOOKUP($AP1070,BaseEqptCdF!$C$5:$E$161,3,FALSE),2)="SB",1*52,VLOOKUP($AP1070,BaseEqptCdF!$C$5:$S$161,12,FALSE)*0.2*300))))</f>
        <v/>
      </c>
      <c r="BF1070" s="3" t="str">
        <f>IF($L1070="","",IF(SUM($AJ1070:AM1070)=0,$AF1070,IF(LEFT(VLOOKUP($AP1070,BaseEqptCdF!$C$5:$E$161,3,FALSE),2)="SD",0,IF(LEFT(VLOOKUP($AP1070,BaseEqptCdF!$C$5:$E$161,3,FALSE),2)="SB",1*52,VLOOKUP($AP1070,BaseEqptCdF!$C$5:$S$161,12,FALSE)*0.2*300))))</f>
        <v/>
      </c>
      <c r="BG1070" s="3" t="str">
        <f>IF($L1070="","",IF(SUM($AJ1070:AN1070)=0,$AF1070,IF(LEFT(VLOOKUP($AP1070,BaseEqptCdF!$C$5:$E$161,3,FALSE),2)="SD",0,IF(LEFT(VLOOKUP($AP1070,BaseEqptCdF!$C$5:$E$161,3,FALSE),2)="SB",1*52,VLOOKUP($AP1070,BaseEqptCdF!$C$5:$S$161,12,FALSE)*0.2*300))))</f>
        <v/>
      </c>
      <c r="BH1070" s="2">
        <f t="shared" si="142"/>
        <v>0</v>
      </c>
    </row>
    <row r="1071" spans="1:60" x14ac:dyDescent="0.25">
      <c r="A1071" s="296" t="str">
        <f t="array" ref="A1071">IF($C1071="","",INDEX(Prog!$B$8:$D$300,MATCH($C1071,nivo1,0),1))</f>
        <v/>
      </c>
      <c r="B1071" s="296" t="str">
        <f t="array" ref="B1071">IF($C1071="","",INDEX(Prog!$B$8:$D$300,MATCH($C1071,nivo1,0),2))</f>
        <v/>
      </c>
      <c r="C1071" s="273"/>
      <c r="D1071" s="267"/>
      <c r="E1071" s="273"/>
      <c r="F1071" s="273"/>
      <c r="G1071" s="273"/>
      <c r="H1071" s="273"/>
      <c r="I1071" s="273"/>
      <c r="J1071" s="273"/>
      <c r="K1071" s="274"/>
      <c r="L1071" s="273"/>
      <c r="M1071" s="273"/>
      <c r="N1071" s="273"/>
      <c r="O1071" s="275"/>
      <c r="P1071" s="273"/>
      <c r="Q1071" s="273"/>
      <c r="R1071" s="273"/>
      <c r="S1071" s="273"/>
      <c r="T1071" s="276"/>
      <c r="U1071" s="276"/>
      <c r="V1071" s="276"/>
      <c r="W1071" s="276"/>
      <c r="X1071" s="277"/>
      <c r="Y1071" s="278"/>
      <c r="AA1071" s="8" t="str">
        <f>IF($L1071="","",VLOOKUP($L1071,BaseEqptCdF!$C$5:$E$161,2,FALSE))</f>
        <v/>
      </c>
      <c r="AB1071" s="8" t="str">
        <f>IF($L1071="","",VLOOKUP($L1071,BaseEqptCdF!$C$5:$E$161,3,FALSE))</f>
        <v/>
      </c>
      <c r="AC1071" s="7" t="str">
        <f>IF($L1071="","",VLOOKUP($L1071,BaseEqptCdF!$C$5:$I$161,6,FALSE))</f>
        <v/>
      </c>
      <c r="AD1071" s="7" t="str">
        <f>IF($L1071="","",VLOOKUP($L1071,BaseEqptCdF!$C$5:$I$161,7,FALSE))</f>
        <v/>
      </c>
      <c r="AE1071" s="3" t="str">
        <f>IF($L1071="","",VLOOKUP($L1071,BaseEqptCdF!$C$5:$R$161,16,FALSE)*$AC$3)</f>
        <v/>
      </c>
      <c r="AF1071" s="3" t="str">
        <f>IF($L1071="","",IF(LEFT($AB1071,2)="SD",0,IF(LEFT($AB1071,2)="SB",1*52,IF($N1071=Prog!$P$17,VLOOKUP($L1071,BaseEqptCdF!$C$5:$P$161,14,FALSE)*1*300,VLOOKUP($L1071,BaseEqptCdF!$C$5:$P$161,12,FALSE)*0.2*300))))</f>
        <v/>
      </c>
      <c r="AG1071" s="6" t="str">
        <f t="shared" si="128"/>
        <v/>
      </c>
      <c r="AH1071" s="6">
        <f>IF($U1071=Prog!$S$18,YEAR($X1071),"")</f>
        <v>1900</v>
      </c>
      <c r="AI1071" s="5" t="str">
        <f>IF(OR($AG1071="",$U1071=Prog!$S$18),"",IF(OR($U1071=Prog!$S$17,$U1071=Prog!$S$16),YEAR($X1071),IF($AG1071="ND","ND",$AI$8+$O1071)))</f>
        <v/>
      </c>
      <c r="AJ1071" s="3" t="str">
        <f t="shared" si="123"/>
        <v/>
      </c>
      <c r="AK1071" s="3" t="str">
        <f t="shared" si="138"/>
        <v/>
      </c>
      <c r="AL1071" s="3" t="str">
        <f t="shared" si="138"/>
        <v/>
      </c>
      <c r="AM1071" s="3" t="str">
        <f t="shared" si="138"/>
        <v/>
      </c>
      <c r="AN1071" s="3" t="str">
        <f t="shared" si="138"/>
        <v/>
      </c>
      <c r="AO1071" s="2">
        <f t="shared" si="139"/>
        <v>0</v>
      </c>
      <c r="AP1071" s="4"/>
      <c r="AQ1071" s="3">
        <f>IF(AJ1071=1,VLOOKUP($AP1071,BaseEqptCdF!$C$5:$R$161,16,FALSE),0)</f>
        <v>0</v>
      </c>
      <c r="AR1071" s="3">
        <f>IF(AK1071=1,VLOOKUP($AP1071,BaseEqptCdF!$C$5:$R$161,16,FALSE),0)</f>
        <v>0</v>
      </c>
      <c r="AS1071" s="3">
        <f>IF(AL1071=1,VLOOKUP($AP1071,BaseEqptCdF!$C$5:$R$161,16,FALSE),0)</f>
        <v>0</v>
      </c>
      <c r="AT1071" s="3">
        <f>IF(AM1071=1,VLOOKUP($AP1071,BaseEqptCdF!$C$5:$R$161,16,FALSE),0)</f>
        <v>0</v>
      </c>
      <c r="AU1071" s="3">
        <f>IF(AN1071=1,VLOOKUP($AP1071,BaseEqptCdF!$C$5:$R$161,16,FALSE),0)</f>
        <v>0</v>
      </c>
      <c r="AV1071" s="2">
        <f t="shared" si="140"/>
        <v>0</v>
      </c>
      <c r="AW1071" s="3" t="str">
        <f>IF($L1071="","",IF(SUM($AJ1071:AJ1071)=0,$AE1071,VLOOKUP($AP1071,BaseEqptCdF!$C$5:$R$161,16,FALSE)*$AC$3))</f>
        <v/>
      </c>
      <c r="AX1071" s="3" t="str">
        <f>IF($L1071="","",IF(SUM($AJ1071:AK1071)=0,$AE1071,VLOOKUP($AP1071,BaseEqptCdF!$C$5:$R$161,16,FALSE)*$AC$3))</f>
        <v/>
      </c>
      <c r="AY1071" s="3" t="str">
        <f>IF($L1071="","",IF(SUM($AJ1071:AL1071)=0,$AE1071,VLOOKUP($AP1071,BaseEqptCdF!$C$5:$R$161,16,FALSE)*$AC$3))</f>
        <v/>
      </c>
      <c r="AZ1071" s="3" t="str">
        <f>IF($L1071="","",IF(SUM($AJ1071:AM1071)=0,$AE1071,VLOOKUP($AP1071,BaseEqptCdF!$C$5:$R$161,16,FALSE)*$AC$3))</f>
        <v/>
      </c>
      <c r="BA1071" s="3" t="str">
        <f>IF($L1071="","",IF(SUM($AJ1071:AN1071)=0,$AE1071,VLOOKUP($AP1071,BaseEqptCdF!$C$5:$R$161,16,FALSE)*$AC$3))</f>
        <v/>
      </c>
      <c r="BB1071" s="2">
        <f t="shared" si="141"/>
        <v>0</v>
      </c>
      <c r="BC1071" s="3" t="str">
        <f>IF($L1071="","",IF(SUM($AJ1071:AJ1071)=0,$AF1071,IF(LEFT(VLOOKUP($AP1071,BaseEqptCdF!$C$5:$E$161,3,FALSE),2)="SD",0,IF(LEFT(VLOOKUP($AP1071,BaseEqptCdF!$C$5:$E$161,3,FALSE),2)="SB",1*52,VLOOKUP($AP1071,BaseEqptCdF!$C$5:$S$161,12,FALSE)*0.2*300))))</f>
        <v/>
      </c>
      <c r="BD1071" s="3" t="str">
        <f>IF($L1071="","",IF(SUM($AJ1071:AK1071)=0,$AF1071,IF(LEFT(VLOOKUP($AP1071,BaseEqptCdF!$C$5:$E$161,3,FALSE),2)="SD",0,IF(LEFT(VLOOKUP($AP1071,BaseEqptCdF!$C$5:$E$161,3,FALSE),2)="SB",1*52,VLOOKUP($AP1071,BaseEqptCdF!$C$5:$S$161,12,FALSE)*0.2*300))))</f>
        <v/>
      </c>
      <c r="BE1071" s="3" t="str">
        <f>IF($L1071="","",IF(SUM($AJ1071:AL1071)=0,$AF1071,IF(LEFT(VLOOKUP($AP1071,BaseEqptCdF!$C$5:$E$161,3,FALSE),2)="SD",0,IF(LEFT(VLOOKUP($AP1071,BaseEqptCdF!$C$5:$E$161,3,FALSE),2)="SB",1*52,VLOOKUP($AP1071,BaseEqptCdF!$C$5:$S$161,12,FALSE)*0.2*300))))</f>
        <v/>
      </c>
      <c r="BF1071" s="3" t="str">
        <f>IF($L1071="","",IF(SUM($AJ1071:AM1071)=0,$AF1071,IF(LEFT(VLOOKUP($AP1071,BaseEqptCdF!$C$5:$E$161,3,FALSE),2)="SD",0,IF(LEFT(VLOOKUP($AP1071,BaseEqptCdF!$C$5:$E$161,3,FALSE),2)="SB",1*52,VLOOKUP($AP1071,BaseEqptCdF!$C$5:$S$161,12,FALSE)*0.2*300))))</f>
        <v/>
      </c>
      <c r="BG1071" s="3" t="str">
        <f>IF($L1071="","",IF(SUM($AJ1071:AN1071)=0,$AF1071,IF(LEFT(VLOOKUP($AP1071,BaseEqptCdF!$C$5:$E$161,3,FALSE),2)="SD",0,IF(LEFT(VLOOKUP($AP1071,BaseEqptCdF!$C$5:$E$161,3,FALSE),2)="SB",1*52,VLOOKUP($AP1071,BaseEqptCdF!$C$5:$S$161,12,FALSE)*0.2*300))))</f>
        <v/>
      </c>
      <c r="BH1071" s="2">
        <f t="shared" si="142"/>
        <v>0</v>
      </c>
    </row>
    <row r="1072" spans="1:60" x14ac:dyDescent="0.25">
      <c r="A1072" s="296" t="str">
        <f t="array" ref="A1072">IF($C1072="","",INDEX(Prog!$B$8:$D$300,MATCH($C1072,nivo1,0),1))</f>
        <v/>
      </c>
      <c r="B1072" s="296" t="str">
        <f t="array" ref="B1072">IF($C1072="","",INDEX(Prog!$B$8:$D$300,MATCH($C1072,nivo1,0),2))</f>
        <v/>
      </c>
      <c r="C1072" s="273"/>
      <c r="D1072" s="267"/>
      <c r="E1072" s="273"/>
      <c r="F1072" s="273"/>
      <c r="G1072" s="273"/>
      <c r="H1072" s="273"/>
      <c r="I1072" s="273"/>
      <c r="J1072" s="273"/>
      <c r="K1072" s="274"/>
      <c r="L1072" s="273"/>
      <c r="M1072" s="273"/>
      <c r="N1072" s="273"/>
      <c r="O1072" s="275"/>
      <c r="P1072" s="273"/>
      <c r="Q1072" s="273"/>
      <c r="R1072" s="273"/>
      <c r="S1072" s="273"/>
      <c r="T1072" s="276"/>
      <c r="U1072" s="276"/>
      <c r="V1072" s="276"/>
      <c r="W1072" s="276"/>
      <c r="X1072" s="277"/>
      <c r="Y1072" s="278"/>
      <c r="AA1072" s="8" t="str">
        <f>IF($L1072="","",VLOOKUP($L1072,BaseEqptCdF!$C$5:$E$161,2,FALSE))</f>
        <v/>
      </c>
      <c r="AB1072" s="8" t="str">
        <f>IF($L1072="","",VLOOKUP($L1072,BaseEqptCdF!$C$5:$E$161,3,FALSE))</f>
        <v/>
      </c>
      <c r="AC1072" s="7" t="str">
        <f>IF($L1072="","",VLOOKUP($L1072,BaseEqptCdF!$C$5:$I$161,6,FALSE))</f>
        <v/>
      </c>
      <c r="AD1072" s="7" t="str">
        <f>IF($L1072="","",VLOOKUP($L1072,BaseEqptCdF!$C$5:$I$161,7,FALSE))</f>
        <v/>
      </c>
      <c r="AE1072" s="3" t="str">
        <f>IF($L1072="","",VLOOKUP($L1072,BaseEqptCdF!$C$5:$R$161,16,FALSE)*$AC$3)</f>
        <v/>
      </c>
      <c r="AF1072" s="3" t="str">
        <f>IF($L1072="","",IF(LEFT($AB1072,2)="SD",0,IF(LEFT($AB1072,2)="SB",1*52,IF($N1072=Prog!$P$17,VLOOKUP($L1072,BaseEqptCdF!$C$5:$P$161,14,FALSE)*1*300,VLOOKUP($L1072,BaseEqptCdF!$C$5:$P$161,12,FALSE)*0.2*300))))</f>
        <v/>
      </c>
      <c r="AG1072" s="6" t="str">
        <f t="shared" si="128"/>
        <v/>
      </c>
      <c r="AH1072" s="6">
        <f>IF($U1072=Prog!$S$18,YEAR($X1072),"")</f>
        <v>1900</v>
      </c>
      <c r="AI1072" s="5" t="str">
        <f>IF(OR($AG1072="",$U1072=Prog!$S$18),"",IF(OR($U1072=Prog!$S$17,$U1072=Prog!$S$16),YEAR($X1072),IF($AG1072="ND","ND",$AI$8+$O1072)))</f>
        <v/>
      </c>
      <c r="AJ1072" s="3" t="str">
        <f t="shared" si="123"/>
        <v/>
      </c>
      <c r="AK1072" s="3" t="str">
        <f t="shared" si="138"/>
        <v/>
      </c>
      <c r="AL1072" s="3" t="str">
        <f t="shared" si="138"/>
        <v/>
      </c>
      <c r="AM1072" s="3" t="str">
        <f t="shared" si="138"/>
        <v/>
      </c>
      <c r="AN1072" s="3" t="str">
        <f t="shared" ref="AN1072" si="143">IF($AI1072="","",IF($AI1072=AN$9,1,0))</f>
        <v/>
      </c>
      <c r="AO1072" s="2">
        <f t="shared" si="139"/>
        <v>0</v>
      </c>
      <c r="AP1072" s="4"/>
      <c r="AQ1072" s="3">
        <f>IF(AJ1072=1,VLOOKUP($AP1072,BaseEqptCdF!$C$5:$R$161,16,FALSE),0)</f>
        <v>0</v>
      </c>
      <c r="AR1072" s="3">
        <f>IF(AK1072=1,VLOOKUP($AP1072,BaseEqptCdF!$C$5:$R$161,16,FALSE),0)</f>
        <v>0</v>
      </c>
      <c r="AS1072" s="3">
        <f>IF(AL1072=1,VLOOKUP($AP1072,BaseEqptCdF!$C$5:$R$161,16,FALSE),0)</f>
        <v>0</v>
      </c>
      <c r="AT1072" s="3">
        <f>IF(AM1072=1,VLOOKUP($AP1072,BaseEqptCdF!$C$5:$R$161,16,FALSE),0)</f>
        <v>0</v>
      </c>
      <c r="AU1072" s="3">
        <f>IF(AN1072=1,VLOOKUP($AP1072,BaseEqptCdF!$C$5:$R$161,16,FALSE),0)</f>
        <v>0</v>
      </c>
      <c r="AV1072" s="2">
        <f t="shared" si="140"/>
        <v>0</v>
      </c>
      <c r="AW1072" s="3" t="str">
        <f>IF($L1072="","",IF(SUM($AJ1072:AJ1072)=0,$AE1072,VLOOKUP($AP1072,BaseEqptCdF!$C$5:$R$161,16,FALSE)*$AC$3))</f>
        <v/>
      </c>
      <c r="AX1072" s="3" t="str">
        <f>IF($L1072="","",IF(SUM($AJ1072:AK1072)=0,$AE1072,VLOOKUP($AP1072,BaseEqptCdF!$C$5:$R$161,16,FALSE)*$AC$3))</f>
        <v/>
      </c>
      <c r="AY1072" s="3" t="str">
        <f>IF($L1072="","",IF(SUM($AJ1072:AL1072)=0,$AE1072,VLOOKUP($AP1072,BaseEqptCdF!$C$5:$R$161,16,FALSE)*$AC$3))</f>
        <v/>
      </c>
      <c r="AZ1072" s="3" t="str">
        <f>IF($L1072="","",IF(SUM($AJ1072:AM1072)=0,$AE1072,VLOOKUP($AP1072,BaseEqptCdF!$C$5:$R$161,16,FALSE)*$AC$3))</f>
        <v/>
      </c>
      <c r="BA1072" s="3" t="str">
        <f>IF($L1072="","",IF(SUM($AJ1072:AN1072)=0,$AE1072,VLOOKUP($AP1072,BaseEqptCdF!$C$5:$R$161,16,FALSE)*$AC$3))</f>
        <v/>
      </c>
      <c r="BB1072" s="2">
        <f t="shared" si="141"/>
        <v>0</v>
      </c>
      <c r="BC1072" s="3" t="str">
        <f>IF($L1072="","",IF(SUM($AJ1072:AJ1072)=0,$AF1072,IF(LEFT(VLOOKUP($AP1072,BaseEqptCdF!$C$5:$E$161,3,FALSE),2)="SD",0,IF(LEFT(VLOOKUP($AP1072,BaseEqptCdF!$C$5:$E$161,3,FALSE),2)="SB",1*52,VLOOKUP($AP1072,BaseEqptCdF!$C$5:$S$161,12,FALSE)*0.2*300))))</f>
        <v/>
      </c>
      <c r="BD1072" s="3" t="str">
        <f>IF($L1072="","",IF(SUM($AJ1072:AK1072)=0,$AF1072,IF(LEFT(VLOOKUP($AP1072,BaseEqptCdF!$C$5:$E$161,3,FALSE),2)="SD",0,IF(LEFT(VLOOKUP($AP1072,BaseEqptCdF!$C$5:$E$161,3,FALSE),2)="SB",1*52,VLOOKUP($AP1072,BaseEqptCdF!$C$5:$S$161,12,FALSE)*0.2*300))))</f>
        <v/>
      </c>
      <c r="BE1072" s="3" t="str">
        <f>IF($L1072="","",IF(SUM($AJ1072:AL1072)=0,$AF1072,IF(LEFT(VLOOKUP($AP1072,BaseEqptCdF!$C$5:$E$161,3,FALSE),2)="SD",0,IF(LEFT(VLOOKUP($AP1072,BaseEqptCdF!$C$5:$E$161,3,FALSE),2)="SB",1*52,VLOOKUP($AP1072,BaseEqptCdF!$C$5:$S$161,12,FALSE)*0.2*300))))</f>
        <v/>
      </c>
      <c r="BF1072" s="3" t="str">
        <f>IF($L1072="","",IF(SUM($AJ1072:AM1072)=0,$AF1072,IF(LEFT(VLOOKUP($AP1072,BaseEqptCdF!$C$5:$E$161,3,FALSE),2)="SD",0,IF(LEFT(VLOOKUP($AP1072,BaseEqptCdF!$C$5:$E$161,3,FALSE),2)="SB",1*52,VLOOKUP($AP1072,BaseEqptCdF!$C$5:$S$161,12,FALSE)*0.2*300))))</f>
        <v/>
      </c>
      <c r="BG1072" s="3" t="str">
        <f>IF($L1072="","",IF(SUM($AJ1072:AN1072)=0,$AF1072,IF(LEFT(VLOOKUP($AP1072,BaseEqptCdF!$C$5:$E$161,3,FALSE),2)="SD",0,IF(LEFT(VLOOKUP($AP1072,BaseEqptCdF!$C$5:$E$161,3,FALSE),2)="SB",1*52,VLOOKUP($AP1072,BaseEqptCdF!$C$5:$S$161,12,FALSE)*0.2*300))))</f>
        <v/>
      </c>
      <c r="BH1072" s="2">
        <f t="shared" si="142"/>
        <v>0</v>
      </c>
    </row>
    <row r="1073" spans="1:60" x14ac:dyDescent="0.25">
      <c r="A1073" s="296" t="str">
        <f t="array" ref="A1073">IF($C1073="","",INDEX(Prog!$B$8:$D$300,MATCH($C1073,nivo1,0),1))</f>
        <v/>
      </c>
      <c r="B1073" s="296" t="str">
        <f t="array" ref="B1073">IF($C1073="","",INDEX(Prog!$B$8:$D$300,MATCH($C1073,nivo1,0),2))</f>
        <v/>
      </c>
      <c r="C1073" s="273"/>
      <c r="D1073" s="267"/>
      <c r="E1073" s="273"/>
      <c r="F1073" s="273"/>
      <c r="G1073" s="273"/>
      <c r="H1073" s="273"/>
      <c r="I1073" s="273"/>
      <c r="J1073" s="273"/>
      <c r="K1073" s="274"/>
      <c r="L1073" s="273"/>
      <c r="M1073" s="273"/>
      <c r="N1073" s="273"/>
      <c r="O1073" s="275"/>
      <c r="P1073" s="273"/>
      <c r="Q1073" s="273"/>
      <c r="R1073" s="273"/>
      <c r="S1073" s="273"/>
      <c r="T1073" s="276"/>
      <c r="U1073" s="276"/>
      <c r="V1073" s="276"/>
      <c r="W1073" s="276"/>
      <c r="X1073" s="277"/>
      <c r="Y1073" s="278"/>
      <c r="AA1073" s="8" t="str">
        <f>IF($L1073="","",VLOOKUP($L1073,BaseEqptCdF!$C$5:$E$161,2,FALSE))</f>
        <v/>
      </c>
      <c r="AB1073" s="8" t="str">
        <f>IF($L1073="","",VLOOKUP($L1073,BaseEqptCdF!$C$5:$E$161,3,FALSE))</f>
        <v/>
      </c>
      <c r="AC1073" s="7" t="str">
        <f>IF($L1073="","",VLOOKUP($L1073,BaseEqptCdF!$C$5:$I$161,6,FALSE))</f>
        <v/>
      </c>
      <c r="AD1073" s="7" t="str">
        <f>IF($L1073="","",VLOOKUP($L1073,BaseEqptCdF!$C$5:$I$161,7,FALSE))</f>
        <v/>
      </c>
      <c r="AE1073" s="3" t="str">
        <f>IF($L1073="","",VLOOKUP($L1073,BaseEqptCdF!$C$5:$R$161,16,FALSE)*$AC$3)</f>
        <v/>
      </c>
      <c r="AF1073" s="3" t="str">
        <f>IF($L1073="","",IF(LEFT($AB1073,2)="SD",0,IF(LEFT($AB1073,2)="SB",1*52,IF($N1073=Prog!$P$17,VLOOKUP($L1073,BaseEqptCdF!$C$5:$P$161,14,FALSE)*1*300,VLOOKUP($L1073,BaseEqptCdF!$C$5:$P$161,12,FALSE)*0.2*300))))</f>
        <v/>
      </c>
      <c r="AG1073" s="6" t="str">
        <f t="shared" si="128"/>
        <v/>
      </c>
      <c r="AH1073" s="6">
        <f>IF($U1073=Prog!$S$18,YEAR($X1073),"")</f>
        <v>1900</v>
      </c>
      <c r="AI1073" s="5" t="str">
        <f>IF(OR($AG1073="",$U1073=Prog!$S$18),"",IF(OR($U1073=Prog!$S$17,$U1073=Prog!$S$16),YEAR($X1073),IF($AG1073="ND","ND",$AI$8+$O1073)))</f>
        <v/>
      </c>
      <c r="AJ1073" s="3" t="str">
        <f t="shared" si="123"/>
        <v/>
      </c>
      <c r="AK1073" s="3" t="str">
        <f t="shared" ref="AK1073:AN1136" si="144">IF($AI1073="","",IF($AI1073=AK$9,1,0))</f>
        <v/>
      </c>
      <c r="AL1073" s="3" t="str">
        <f t="shared" si="144"/>
        <v/>
      </c>
      <c r="AM1073" s="3" t="str">
        <f t="shared" si="144"/>
        <v/>
      </c>
      <c r="AN1073" s="3" t="str">
        <f t="shared" si="144"/>
        <v/>
      </c>
      <c r="AO1073" s="2">
        <f t="shared" si="139"/>
        <v>0</v>
      </c>
      <c r="AP1073" s="4"/>
      <c r="AQ1073" s="3">
        <f>IF(AJ1073=1,VLOOKUP($AP1073,BaseEqptCdF!$C$5:$R$161,16,FALSE),0)</f>
        <v>0</v>
      </c>
      <c r="AR1073" s="3">
        <f>IF(AK1073=1,VLOOKUP($AP1073,BaseEqptCdF!$C$5:$R$161,16,FALSE),0)</f>
        <v>0</v>
      </c>
      <c r="AS1073" s="3">
        <f>IF(AL1073=1,VLOOKUP($AP1073,BaseEqptCdF!$C$5:$R$161,16,FALSE),0)</f>
        <v>0</v>
      </c>
      <c r="AT1073" s="3">
        <f>IF(AM1073=1,VLOOKUP($AP1073,BaseEqptCdF!$C$5:$R$161,16,FALSE),0)</f>
        <v>0</v>
      </c>
      <c r="AU1073" s="3">
        <f>IF(AN1073=1,VLOOKUP($AP1073,BaseEqptCdF!$C$5:$R$161,16,FALSE),0)</f>
        <v>0</v>
      </c>
      <c r="AV1073" s="2">
        <f t="shared" si="140"/>
        <v>0</v>
      </c>
      <c r="AW1073" s="3" t="str">
        <f>IF($L1073="","",IF(SUM($AJ1073:AJ1073)=0,$AE1073,VLOOKUP($AP1073,BaseEqptCdF!$C$5:$R$161,16,FALSE)*$AC$3))</f>
        <v/>
      </c>
      <c r="AX1073" s="3" t="str">
        <f>IF($L1073="","",IF(SUM($AJ1073:AK1073)=0,$AE1073,VLOOKUP($AP1073,BaseEqptCdF!$C$5:$R$161,16,FALSE)*$AC$3))</f>
        <v/>
      </c>
      <c r="AY1073" s="3" t="str">
        <f>IF($L1073="","",IF(SUM($AJ1073:AL1073)=0,$AE1073,VLOOKUP($AP1073,BaseEqptCdF!$C$5:$R$161,16,FALSE)*$AC$3))</f>
        <v/>
      </c>
      <c r="AZ1073" s="3" t="str">
        <f>IF($L1073="","",IF(SUM($AJ1073:AM1073)=0,$AE1073,VLOOKUP($AP1073,BaseEqptCdF!$C$5:$R$161,16,FALSE)*$AC$3))</f>
        <v/>
      </c>
      <c r="BA1073" s="3" t="str">
        <f>IF($L1073="","",IF(SUM($AJ1073:AN1073)=0,$AE1073,VLOOKUP($AP1073,BaseEqptCdF!$C$5:$R$161,16,FALSE)*$AC$3))</f>
        <v/>
      </c>
      <c r="BB1073" s="2">
        <f t="shared" si="141"/>
        <v>0</v>
      </c>
      <c r="BC1073" s="3" t="str">
        <f>IF($L1073="","",IF(SUM($AJ1073:AJ1073)=0,$AF1073,IF(LEFT(VLOOKUP($AP1073,BaseEqptCdF!$C$5:$E$161,3,FALSE),2)="SD",0,IF(LEFT(VLOOKUP($AP1073,BaseEqptCdF!$C$5:$E$161,3,FALSE),2)="SB",1*52,VLOOKUP($AP1073,BaseEqptCdF!$C$5:$S$161,12,FALSE)*0.2*300))))</f>
        <v/>
      </c>
      <c r="BD1073" s="3" t="str">
        <f>IF($L1073="","",IF(SUM($AJ1073:AK1073)=0,$AF1073,IF(LEFT(VLOOKUP($AP1073,BaseEqptCdF!$C$5:$E$161,3,FALSE),2)="SD",0,IF(LEFT(VLOOKUP($AP1073,BaseEqptCdF!$C$5:$E$161,3,FALSE),2)="SB",1*52,VLOOKUP($AP1073,BaseEqptCdF!$C$5:$S$161,12,FALSE)*0.2*300))))</f>
        <v/>
      </c>
      <c r="BE1073" s="3" t="str">
        <f>IF($L1073="","",IF(SUM($AJ1073:AL1073)=0,$AF1073,IF(LEFT(VLOOKUP($AP1073,BaseEqptCdF!$C$5:$E$161,3,FALSE),2)="SD",0,IF(LEFT(VLOOKUP($AP1073,BaseEqptCdF!$C$5:$E$161,3,FALSE),2)="SB",1*52,VLOOKUP($AP1073,BaseEqptCdF!$C$5:$S$161,12,FALSE)*0.2*300))))</f>
        <v/>
      </c>
      <c r="BF1073" s="3" t="str">
        <f>IF($L1073="","",IF(SUM($AJ1073:AM1073)=0,$AF1073,IF(LEFT(VLOOKUP($AP1073,BaseEqptCdF!$C$5:$E$161,3,FALSE),2)="SD",0,IF(LEFT(VLOOKUP($AP1073,BaseEqptCdF!$C$5:$E$161,3,FALSE),2)="SB",1*52,VLOOKUP($AP1073,BaseEqptCdF!$C$5:$S$161,12,FALSE)*0.2*300))))</f>
        <v/>
      </c>
      <c r="BG1073" s="3" t="str">
        <f>IF($L1073="","",IF(SUM($AJ1073:AN1073)=0,$AF1073,IF(LEFT(VLOOKUP($AP1073,BaseEqptCdF!$C$5:$E$161,3,FALSE),2)="SD",0,IF(LEFT(VLOOKUP($AP1073,BaseEqptCdF!$C$5:$E$161,3,FALSE),2)="SB",1*52,VLOOKUP($AP1073,BaseEqptCdF!$C$5:$S$161,12,FALSE)*0.2*300))))</f>
        <v/>
      </c>
      <c r="BH1073" s="2">
        <f t="shared" si="142"/>
        <v>0</v>
      </c>
    </row>
    <row r="1074" spans="1:60" x14ac:dyDescent="0.25">
      <c r="A1074" s="296" t="str">
        <f t="array" ref="A1074">IF($C1074="","",INDEX(Prog!$B$8:$D$300,MATCH($C1074,nivo1,0),1))</f>
        <v/>
      </c>
      <c r="B1074" s="296" t="str">
        <f t="array" ref="B1074">IF($C1074="","",INDEX(Prog!$B$8:$D$300,MATCH($C1074,nivo1,0),2))</f>
        <v/>
      </c>
      <c r="C1074" s="273"/>
      <c r="D1074" s="267"/>
      <c r="E1074" s="273"/>
      <c r="F1074" s="273"/>
      <c r="G1074" s="273"/>
      <c r="H1074" s="273"/>
      <c r="I1074" s="273"/>
      <c r="J1074" s="273"/>
      <c r="K1074" s="274"/>
      <c r="L1074" s="273"/>
      <c r="M1074" s="273"/>
      <c r="N1074" s="273"/>
      <c r="O1074" s="275"/>
      <c r="P1074" s="273"/>
      <c r="Q1074" s="273"/>
      <c r="R1074" s="273"/>
      <c r="S1074" s="273"/>
      <c r="T1074" s="276"/>
      <c r="U1074" s="276"/>
      <c r="V1074" s="276"/>
      <c r="W1074" s="276"/>
      <c r="X1074" s="277"/>
      <c r="Y1074" s="278"/>
      <c r="AA1074" s="8" t="str">
        <f>IF($L1074="","",VLOOKUP($L1074,BaseEqptCdF!$C$5:$E$161,2,FALSE))</f>
        <v/>
      </c>
      <c r="AB1074" s="8" t="str">
        <f>IF($L1074="","",VLOOKUP($L1074,BaseEqptCdF!$C$5:$E$161,3,FALSE))</f>
        <v/>
      </c>
      <c r="AC1074" s="7" t="str">
        <f>IF($L1074="","",VLOOKUP($L1074,BaseEqptCdF!$C$5:$I$161,6,FALSE))</f>
        <v/>
      </c>
      <c r="AD1074" s="7" t="str">
        <f>IF($L1074="","",VLOOKUP($L1074,BaseEqptCdF!$C$5:$I$161,7,FALSE))</f>
        <v/>
      </c>
      <c r="AE1074" s="3" t="str">
        <f>IF($L1074="","",VLOOKUP($L1074,BaseEqptCdF!$C$5:$R$161,16,FALSE)*$AC$3)</f>
        <v/>
      </c>
      <c r="AF1074" s="3" t="str">
        <f>IF($L1074="","",IF(LEFT($AB1074,2)="SD",0,IF(LEFT($AB1074,2)="SB",1*52,IF($N1074=Prog!$P$17,VLOOKUP($L1074,BaseEqptCdF!$C$5:$P$161,14,FALSE)*1*300,VLOOKUP($L1074,BaseEqptCdF!$C$5:$P$161,12,FALSE)*0.2*300))))</f>
        <v/>
      </c>
      <c r="AG1074" s="6" t="str">
        <f t="shared" si="128"/>
        <v/>
      </c>
      <c r="AH1074" s="6">
        <f>IF($U1074=Prog!$S$18,YEAR($X1074),"")</f>
        <v>1900</v>
      </c>
      <c r="AI1074" s="5" t="str">
        <f>IF(OR($AG1074="",$U1074=Prog!$S$18),"",IF(OR($U1074=Prog!$S$17,$U1074=Prog!$S$16),YEAR($X1074),IF($AG1074="ND","ND",$AI$8+$O1074)))</f>
        <v/>
      </c>
      <c r="AJ1074" s="3" t="str">
        <f t="shared" si="123"/>
        <v/>
      </c>
      <c r="AK1074" s="3" t="str">
        <f t="shared" si="144"/>
        <v/>
      </c>
      <c r="AL1074" s="3" t="str">
        <f t="shared" si="144"/>
        <v/>
      </c>
      <c r="AM1074" s="3" t="str">
        <f t="shared" si="144"/>
        <v/>
      </c>
      <c r="AN1074" s="3" t="str">
        <f t="shared" si="144"/>
        <v/>
      </c>
      <c r="AO1074" s="2">
        <f t="shared" si="139"/>
        <v>0</v>
      </c>
      <c r="AP1074" s="4"/>
      <c r="AQ1074" s="3">
        <f>IF(AJ1074=1,VLOOKUP($AP1074,BaseEqptCdF!$C$5:$R$161,16,FALSE),0)</f>
        <v>0</v>
      </c>
      <c r="AR1074" s="3">
        <f>IF(AK1074=1,VLOOKUP($AP1074,BaseEqptCdF!$C$5:$R$161,16,FALSE),0)</f>
        <v>0</v>
      </c>
      <c r="AS1074" s="3">
        <f>IF(AL1074=1,VLOOKUP($AP1074,BaseEqptCdF!$C$5:$R$161,16,FALSE),0)</f>
        <v>0</v>
      </c>
      <c r="AT1074" s="3">
        <f>IF(AM1074=1,VLOOKUP($AP1074,BaseEqptCdF!$C$5:$R$161,16,FALSE),0)</f>
        <v>0</v>
      </c>
      <c r="AU1074" s="3">
        <f>IF(AN1074=1,VLOOKUP($AP1074,BaseEqptCdF!$C$5:$R$161,16,FALSE),0)</f>
        <v>0</v>
      </c>
      <c r="AV1074" s="2">
        <f t="shared" si="140"/>
        <v>0</v>
      </c>
      <c r="AW1074" s="3" t="str">
        <f>IF($L1074="","",IF(SUM($AJ1074:AJ1074)=0,$AE1074,VLOOKUP($AP1074,BaseEqptCdF!$C$5:$R$161,16,FALSE)*$AC$3))</f>
        <v/>
      </c>
      <c r="AX1074" s="3" t="str">
        <f>IF($L1074="","",IF(SUM($AJ1074:AK1074)=0,$AE1074,VLOOKUP($AP1074,BaseEqptCdF!$C$5:$R$161,16,FALSE)*$AC$3))</f>
        <v/>
      </c>
      <c r="AY1074" s="3" t="str">
        <f>IF($L1074="","",IF(SUM($AJ1074:AL1074)=0,$AE1074,VLOOKUP($AP1074,BaseEqptCdF!$C$5:$R$161,16,FALSE)*$AC$3))</f>
        <v/>
      </c>
      <c r="AZ1074" s="3" t="str">
        <f>IF($L1074="","",IF(SUM($AJ1074:AM1074)=0,$AE1074,VLOOKUP($AP1074,BaseEqptCdF!$C$5:$R$161,16,FALSE)*$AC$3))</f>
        <v/>
      </c>
      <c r="BA1074" s="3" t="str">
        <f>IF($L1074="","",IF(SUM($AJ1074:AN1074)=0,$AE1074,VLOOKUP($AP1074,BaseEqptCdF!$C$5:$R$161,16,FALSE)*$AC$3))</f>
        <v/>
      </c>
      <c r="BB1074" s="2">
        <f t="shared" si="141"/>
        <v>0</v>
      </c>
      <c r="BC1074" s="3" t="str">
        <f>IF($L1074="","",IF(SUM($AJ1074:AJ1074)=0,$AF1074,IF(LEFT(VLOOKUP($AP1074,BaseEqptCdF!$C$5:$E$161,3,FALSE),2)="SD",0,IF(LEFT(VLOOKUP($AP1074,BaseEqptCdF!$C$5:$E$161,3,FALSE),2)="SB",1*52,VLOOKUP($AP1074,BaseEqptCdF!$C$5:$S$161,12,FALSE)*0.2*300))))</f>
        <v/>
      </c>
      <c r="BD1074" s="3" t="str">
        <f>IF($L1074="","",IF(SUM($AJ1074:AK1074)=0,$AF1074,IF(LEFT(VLOOKUP($AP1074,BaseEqptCdF!$C$5:$E$161,3,FALSE),2)="SD",0,IF(LEFT(VLOOKUP($AP1074,BaseEqptCdF!$C$5:$E$161,3,FALSE),2)="SB",1*52,VLOOKUP($AP1074,BaseEqptCdF!$C$5:$S$161,12,FALSE)*0.2*300))))</f>
        <v/>
      </c>
      <c r="BE1074" s="3" t="str">
        <f>IF($L1074="","",IF(SUM($AJ1074:AL1074)=0,$AF1074,IF(LEFT(VLOOKUP($AP1074,BaseEqptCdF!$C$5:$E$161,3,FALSE),2)="SD",0,IF(LEFT(VLOOKUP($AP1074,BaseEqptCdF!$C$5:$E$161,3,FALSE),2)="SB",1*52,VLOOKUP($AP1074,BaseEqptCdF!$C$5:$S$161,12,FALSE)*0.2*300))))</f>
        <v/>
      </c>
      <c r="BF1074" s="3" t="str">
        <f>IF($L1074="","",IF(SUM($AJ1074:AM1074)=0,$AF1074,IF(LEFT(VLOOKUP($AP1074,BaseEqptCdF!$C$5:$E$161,3,FALSE),2)="SD",0,IF(LEFT(VLOOKUP($AP1074,BaseEqptCdF!$C$5:$E$161,3,FALSE),2)="SB",1*52,VLOOKUP($AP1074,BaseEqptCdF!$C$5:$S$161,12,FALSE)*0.2*300))))</f>
        <v/>
      </c>
      <c r="BG1074" s="3" t="str">
        <f>IF($L1074="","",IF(SUM($AJ1074:AN1074)=0,$AF1074,IF(LEFT(VLOOKUP($AP1074,BaseEqptCdF!$C$5:$E$161,3,FALSE),2)="SD",0,IF(LEFT(VLOOKUP($AP1074,BaseEqptCdF!$C$5:$E$161,3,FALSE),2)="SB",1*52,VLOOKUP($AP1074,BaseEqptCdF!$C$5:$S$161,12,FALSE)*0.2*300))))</f>
        <v/>
      </c>
      <c r="BH1074" s="2">
        <f t="shared" si="142"/>
        <v>0</v>
      </c>
    </row>
    <row r="1075" spans="1:60" x14ac:dyDescent="0.25">
      <c r="A1075" s="296" t="str">
        <f t="array" ref="A1075">IF($C1075="","",INDEX(Prog!$B$8:$D$300,MATCH($C1075,nivo1,0),1))</f>
        <v/>
      </c>
      <c r="B1075" s="296" t="str">
        <f t="array" ref="B1075">IF($C1075="","",INDEX(Prog!$B$8:$D$300,MATCH($C1075,nivo1,0),2))</f>
        <v/>
      </c>
      <c r="C1075" s="273"/>
      <c r="D1075" s="267"/>
      <c r="E1075" s="273"/>
      <c r="F1075" s="273"/>
      <c r="G1075" s="273"/>
      <c r="H1075" s="273"/>
      <c r="I1075" s="273"/>
      <c r="J1075" s="273"/>
      <c r="K1075" s="274"/>
      <c r="L1075" s="273"/>
      <c r="M1075" s="273"/>
      <c r="N1075" s="273"/>
      <c r="O1075" s="275"/>
      <c r="P1075" s="273"/>
      <c r="Q1075" s="273"/>
      <c r="R1075" s="273"/>
      <c r="S1075" s="273"/>
      <c r="T1075" s="276"/>
      <c r="U1075" s="276"/>
      <c r="V1075" s="276"/>
      <c r="W1075" s="276"/>
      <c r="X1075" s="277"/>
      <c r="Y1075" s="278"/>
      <c r="AA1075" s="8" t="str">
        <f>IF($L1075="","",VLOOKUP($L1075,BaseEqptCdF!$C$5:$E$161,2,FALSE))</f>
        <v/>
      </c>
      <c r="AB1075" s="8" t="str">
        <f>IF($L1075="","",VLOOKUP($L1075,BaseEqptCdF!$C$5:$E$161,3,FALSE))</f>
        <v/>
      </c>
      <c r="AC1075" s="7" t="str">
        <f>IF($L1075="","",VLOOKUP($L1075,BaseEqptCdF!$C$5:$I$161,6,FALSE))</f>
        <v/>
      </c>
      <c r="AD1075" s="7" t="str">
        <f>IF($L1075="","",VLOOKUP($L1075,BaseEqptCdF!$C$5:$I$161,7,FALSE))</f>
        <v/>
      </c>
      <c r="AE1075" s="3" t="str">
        <f>IF($L1075="","",VLOOKUP($L1075,BaseEqptCdF!$C$5:$R$161,16,FALSE)*$AC$3)</f>
        <v/>
      </c>
      <c r="AF1075" s="3" t="str">
        <f>IF($L1075="","",IF(LEFT($AB1075,2)="SD",0,IF(LEFT($AB1075,2)="SB",1*52,IF($N1075=Prog!$P$17,VLOOKUP($L1075,BaseEqptCdF!$C$5:$P$161,14,FALSE)*1*300,VLOOKUP($L1075,BaseEqptCdF!$C$5:$P$161,12,FALSE)*0.2*300))))</f>
        <v/>
      </c>
      <c r="AG1075" s="6" t="str">
        <f t="shared" si="128"/>
        <v/>
      </c>
      <c r="AH1075" s="6">
        <f>IF($U1075=Prog!$S$18,YEAR($X1075),"")</f>
        <v>1900</v>
      </c>
      <c r="AI1075" s="5" t="str">
        <f>IF(OR($AG1075="",$U1075=Prog!$S$18),"",IF(OR($U1075=Prog!$S$17,$U1075=Prog!$S$16),YEAR($X1075),IF($AG1075="ND","ND",$AI$8+$O1075)))</f>
        <v/>
      </c>
      <c r="AJ1075" s="3" t="str">
        <f t="shared" si="123"/>
        <v/>
      </c>
      <c r="AK1075" s="3" t="str">
        <f t="shared" si="144"/>
        <v/>
      </c>
      <c r="AL1075" s="3" t="str">
        <f t="shared" si="144"/>
        <v/>
      </c>
      <c r="AM1075" s="3" t="str">
        <f t="shared" si="144"/>
        <v/>
      </c>
      <c r="AN1075" s="3" t="str">
        <f t="shared" si="144"/>
        <v/>
      </c>
      <c r="AO1075" s="2">
        <f t="shared" si="139"/>
        <v>0</v>
      </c>
      <c r="AP1075" s="4"/>
      <c r="AQ1075" s="3">
        <f>IF(AJ1075=1,VLOOKUP($AP1075,BaseEqptCdF!$C$5:$R$161,16,FALSE),0)</f>
        <v>0</v>
      </c>
      <c r="AR1075" s="3">
        <f>IF(AK1075=1,VLOOKUP($AP1075,BaseEqptCdF!$C$5:$R$161,16,FALSE),0)</f>
        <v>0</v>
      </c>
      <c r="AS1075" s="3">
        <f>IF(AL1075=1,VLOOKUP($AP1075,BaseEqptCdF!$C$5:$R$161,16,FALSE),0)</f>
        <v>0</v>
      </c>
      <c r="AT1075" s="3">
        <f>IF(AM1075=1,VLOOKUP($AP1075,BaseEqptCdF!$C$5:$R$161,16,FALSE),0)</f>
        <v>0</v>
      </c>
      <c r="AU1075" s="3">
        <f>IF(AN1075=1,VLOOKUP($AP1075,BaseEqptCdF!$C$5:$R$161,16,FALSE),0)</f>
        <v>0</v>
      </c>
      <c r="AV1075" s="2">
        <f t="shared" si="140"/>
        <v>0</v>
      </c>
      <c r="AW1075" s="3" t="str">
        <f>IF($L1075="","",IF(SUM($AJ1075:AJ1075)=0,$AE1075,VLOOKUP($AP1075,BaseEqptCdF!$C$5:$R$161,16,FALSE)*$AC$3))</f>
        <v/>
      </c>
      <c r="AX1075" s="3" t="str">
        <f>IF($L1075="","",IF(SUM($AJ1075:AK1075)=0,$AE1075,VLOOKUP($AP1075,BaseEqptCdF!$C$5:$R$161,16,FALSE)*$AC$3))</f>
        <v/>
      </c>
      <c r="AY1075" s="3" t="str">
        <f>IF($L1075="","",IF(SUM($AJ1075:AL1075)=0,$AE1075,VLOOKUP($AP1075,BaseEqptCdF!$C$5:$R$161,16,FALSE)*$AC$3))</f>
        <v/>
      </c>
      <c r="AZ1075" s="3" t="str">
        <f>IF($L1075="","",IF(SUM($AJ1075:AM1075)=0,$AE1075,VLOOKUP($AP1075,BaseEqptCdF!$C$5:$R$161,16,FALSE)*$AC$3))</f>
        <v/>
      </c>
      <c r="BA1075" s="3" t="str">
        <f>IF($L1075="","",IF(SUM($AJ1075:AN1075)=0,$AE1075,VLOOKUP($AP1075,BaseEqptCdF!$C$5:$R$161,16,FALSE)*$AC$3))</f>
        <v/>
      </c>
      <c r="BB1075" s="2">
        <f t="shared" si="141"/>
        <v>0</v>
      </c>
      <c r="BC1075" s="3" t="str">
        <f>IF($L1075="","",IF(SUM($AJ1075:AJ1075)=0,$AF1075,IF(LEFT(VLOOKUP($AP1075,BaseEqptCdF!$C$5:$E$161,3,FALSE),2)="SD",0,IF(LEFT(VLOOKUP($AP1075,BaseEqptCdF!$C$5:$E$161,3,FALSE),2)="SB",1*52,VLOOKUP($AP1075,BaseEqptCdF!$C$5:$S$161,12,FALSE)*0.2*300))))</f>
        <v/>
      </c>
      <c r="BD1075" s="3" t="str">
        <f>IF($L1075="","",IF(SUM($AJ1075:AK1075)=0,$AF1075,IF(LEFT(VLOOKUP($AP1075,BaseEqptCdF!$C$5:$E$161,3,FALSE),2)="SD",0,IF(LEFT(VLOOKUP($AP1075,BaseEqptCdF!$C$5:$E$161,3,FALSE),2)="SB",1*52,VLOOKUP($AP1075,BaseEqptCdF!$C$5:$S$161,12,FALSE)*0.2*300))))</f>
        <v/>
      </c>
      <c r="BE1075" s="3" t="str">
        <f>IF($L1075="","",IF(SUM($AJ1075:AL1075)=0,$AF1075,IF(LEFT(VLOOKUP($AP1075,BaseEqptCdF!$C$5:$E$161,3,FALSE),2)="SD",0,IF(LEFT(VLOOKUP($AP1075,BaseEqptCdF!$C$5:$E$161,3,FALSE),2)="SB",1*52,VLOOKUP($AP1075,BaseEqptCdF!$C$5:$S$161,12,FALSE)*0.2*300))))</f>
        <v/>
      </c>
      <c r="BF1075" s="3" t="str">
        <f>IF($L1075="","",IF(SUM($AJ1075:AM1075)=0,$AF1075,IF(LEFT(VLOOKUP($AP1075,BaseEqptCdF!$C$5:$E$161,3,FALSE),2)="SD",0,IF(LEFT(VLOOKUP($AP1075,BaseEqptCdF!$C$5:$E$161,3,FALSE),2)="SB",1*52,VLOOKUP($AP1075,BaseEqptCdF!$C$5:$S$161,12,FALSE)*0.2*300))))</f>
        <v/>
      </c>
      <c r="BG1075" s="3" t="str">
        <f>IF($L1075="","",IF(SUM($AJ1075:AN1075)=0,$AF1075,IF(LEFT(VLOOKUP($AP1075,BaseEqptCdF!$C$5:$E$161,3,FALSE),2)="SD",0,IF(LEFT(VLOOKUP($AP1075,BaseEqptCdF!$C$5:$E$161,3,FALSE),2)="SB",1*52,VLOOKUP($AP1075,BaseEqptCdF!$C$5:$S$161,12,FALSE)*0.2*300))))</f>
        <v/>
      </c>
      <c r="BH1075" s="2">
        <f t="shared" si="142"/>
        <v>0</v>
      </c>
    </row>
    <row r="1076" spans="1:60" x14ac:dyDescent="0.25">
      <c r="A1076" s="296" t="str">
        <f t="array" ref="A1076">IF($C1076="","",INDEX(Prog!$B$8:$D$300,MATCH($C1076,nivo1,0),1))</f>
        <v/>
      </c>
      <c r="B1076" s="296" t="str">
        <f t="array" ref="B1076">IF($C1076="","",INDEX(Prog!$B$8:$D$300,MATCH($C1076,nivo1,0),2))</f>
        <v/>
      </c>
      <c r="C1076" s="273"/>
      <c r="D1076" s="267"/>
      <c r="E1076" s="273"/>
      <c r="F1076" s="273"/>
      <c r="G1076" s="273"/>
      <c r="H1076" s="273"/>
      <c r="I1076" s="273"/>
      <c r="J1076" s="273"/>
      <c r="K1076" s="274"/>
      <c r="L1076" s="273"/>
      <c r="M1076" s="273"/>
      <c r="N1076" s="273"/>
      <c r="O1076" s="275"/>
      <c r="P1076" s="273"/>
      <c r="Q1076" s="273"/>
      <c r="R1076" s="273"/>
      <c r="S1076" s="273"/>
      <c r="T1076" s="276"/>
      <c r="U1076" s="276"/>
      <c r="V1076" s="276"/>
      <c r="W1076" s="276"/>
      <c r="X1076" s="277"/>
      <c r="Y1076" s="278"/>
      <c r="AA1076" s="8" t="str">
        <f>IF($L1076="","",VLOOKUP($L1076,BaseEqptCdF!$C$5:$E$161,2,FALSE))</f>
        <v/>
      </c>
      <c r="AB1076" s="8" t="str">
        <f>IF($L1076="","",VLOOKUP($L1076,BaseEqptCdF!$C$5:$E$161,3,FALSE))</f>
        <v/>
      </c>
      <c r="AC1076" s="7" t="str">
        <f>IF($L1076="","",VLOOKUP($L1076,BaseEqptCdF!$C$5:$I$161,6,FALSE))</f>
        <v/>
      </c>
      <c r="AD1076" s="7" t="str">
        <f>IF($L1076="","",VLOOKUP($L1076,BaseEqptCdF!$C$5:$I$161,7,FALSE))</f>
        <v/>
      </c>
      <c r="AE1076" s="3" t="str">
        <f>IF($L1076="","",VLOOKUP($L1076,BaseEqptCdF!$C$5:$R$161,16,FALSE)*$AC$3)</f>
        <v/>
      </c>
      <c r="AF1076" s="3" t="str">
        <f>IF($L1076="","",IF(LEFT($AB1076,2)="SD",0,IF(LEFT($AB1076,2)="SB",1*52,IF($N1076=Prog!$P$17,VLOOKUP($L1076,BaseEqptCdF!$C$5:$P$161,14,FALSE)*1*300,VLOOKUP($L1076,BaseEqptCdF!$C$5:$P$161,12,FALSE)*0.2*300))))</f>
        <v/>
      </c>
      <c r="AG1076" s="6" t="str">
        <f t="shared" si="128"/>
        <v/>
      </c>
      <c r="AH1076" s="6">
        <f>IF($U1076=Prog!$S$18,YEAR($X1076),"")</f>
        <v>1900</v>
      </c>
      <c r="AI1076" s="5" t="str">
        <f>IF(OR($AG1076="",$U1076=Prog!$S$18),"",IF(OR($U1076=Prog!$S$17,$U1076=Prog!$S$16),YEAR($X1076),IF($AG1076="ND","ND",$AI$8+$O1076)))</f>
        <v/>
      </c>
      <c r="AJ1076" s="3" t="str">
        <f t="shared" si="123"/>
        <v/>
      </c>
      <c r="AK1076" s="3" t="str">
        <f t="shared" si="144"/>
        <v/>
      </c>
      <c r="AL1076" s="3" t="str">
        <f t="shared" si="144"/>
        <v/>
      </c>
      <c r="AM1076" s="3" t="str">
        <f t="shared" si="144"/>
        <v/>
      </c>
      <c r="AN1076" s="3" t="str">
        <f t="shared" si="144"/>
        <v/>
      </c>
      <c r="AO1076" s="2">
        <f t="shared" si="139"/>
        <v>0</v>
      </c>
      <c r="AP1076" s="4"/>
      <c r="AQ1076" s="3">
        <f>IF(AJ1076=1,VLOOKUP($AP1076,BaseEqptCdF!$C$5:$R$161,16,FALSE),0)</f>
        <v>0</v>
      </c>
      <c r="AR1076" s="3">
        <f>IF(AK1076=1,VLOOKUP($AP1076,BaseEqptCdF!$C$5:$R$161,16,FALSE),0)</f>
        <v>0</v>
      </c>
      <c r="AS1076" s="3">
        <f>IF(AL1076=1,VLOOKUP($AP1076,BaseEqptCdF!$C$5:$R$161,16,FALSE),0)</f>
        <v>0</v>
      </c>
      <c r="AT1076" s="3">
        <f>IF(AM1076=1,VLOOKUP($AP1076,BaseEqptCdF!$C$5:$R$161,16,FALSE),0)</f>
        <v>0</v>
      </c>
      <c r="AU1076" s="3">
        <f>IF(AN1076=1,VLOOKUP($AP1076,BaseEqptCdF!$C$5:$R$161,16,FALSE),0)</f>
        <v>0</v>
      </c>
      <c r="AV1076" s="2">
        <f t="shared" si="140"/>
        <v>0</v>
      </c>
      <c r="AW1076" s="3" t="str">
        <f>IF($L1076="","",IF(SUM($AJ1076:AJ1076)=0,$AE1076,VLOOKUP($AP1076,BaseEqptCdF!$C$5:$R$161,16,FALSE)*$AC$3))</f>
        <v/>
      </c>
      <c r="AX1076" s="3" t="str">
        <f>IF($L1076="","",IF(SUM($AJ1076:AK1076)=0,$AE1076,VLOOKUP($AP1076,BaseEqptCdF!$C$5:$R$161,16,FALSE)*$AC$3))</f>
        <v/>
      </c>
      <c r="AY1076" s="3" t="str">
        <f>IF($L1076="","",IF(SUM($AJ1076:AL1076)=0,$AE1076,VLOOKUP($AP1076,BaseEqptCdF!$C$5:$R$161,16,FALSE)*$AC$3))</f>
        <v/>
      </c>
      <c r="AZ1076" s="3" t="str">
        <f>IF($L1076="","",IF(SUM($AJ1076:AM1076)=0,$AE1076,VLOOKUP($AP1076,BaseEqptCdF!$C$5:$R$161,16,FALSE)*$AC$3))</f>
        <v/>
      </c>
      <c r="BA1076" s="3" t="str">
        <f>IF($L1076="","",IF(SUM($AJ1076:AN1076)=0,$AE1076,VLOOKUP($AP1076,BaseEqptCdF!$C$5:$R$161,16,FALSE)*$AC$3))</f>
        <v/>
      </c>
      <c r="BB1076" s="2">
        <f t="shared" si="141"/>
        <v>0</v>
      </c>
      <c r="BC1076" s="3" t="str">
        <f>IF($L1076="","",IF(SUM($AJ1076:AJ1076)=0,$AF1076,IF(LEFT(VLOOKUP($AP1076,BaseEqptCdF!$C$5:$E$161,3,FALSE),2)="SD",0,IF(LEFT(VLOOKUP($AP1076,BaseEqptCdF!$C$5:$E$161,3,FALSE),2)="SB",1*52,VLOOKUP($AP1076,BaseEqptCdF!$C$5:$S$161,12,FALSE)*0.2*300))))</f>
        <v/>
      </c>
      <c r="BD1076" s="3" t="str">
        <f>IF($L1076="","",IF(SUM($AJ1076:AK1076)=0,$AF1076,IF(LEFT(VLOOKUP($AP1076,BaseEqptCdF!$C$5:$E$161,3,FALSE),2)="SD",0,IF(LEFT(VLOOKUP($AP1076,BaseEqptCdF!$C$5:$E$161,3,FALSE),2)="SB",1*52,VLOOKUP($AP1076,BaseEqptCdF!$C$5:$S$161,12,FALSE)*0.2*300))))</f>
        <v/>
      </c>
      <c r="BE1076" s="3" t="str">
        <f>IF($L1076="","",IF(SUM($AJ1076:AL1076)=0,$AF1076,IF(LEFT(VLOOKUP($AP1076,BaseEqptCdF!$C$5:$E$161,3,FALSE),2)="SD",0,IF(LEFT(VLOOKUP($AP1076,BaseEqptCdF!$C$5:$E$161,3,FALSE),2)="SB",1*52,VLOOKUP($AP1076,BaseEqptCdF!$C$5:$S$161,12,FALSE)*0.2*300))))</f>
        <v/>
      </c>
      <c r="BF1076" s="3" t="str">
        <f>IF($L1076="","",IF(SUM($AJ1076:AM1076)=0,$AF1076,IF(LEFT(VLOOKUP($AP1076,BaseEqptCdF!$C$5:$E$161,3,FALSE),2)="SD",0,IF(LEFT(VLOOKUP($AP1076,BaseEqptCdF!$C$5:$E$161,3,FALSE),2)="SB",1*52,VLOOKUP($AP1076,BaseEqptCdF!$C$5:$S$161,12,FALSE)*0.2*300))))</f>
        <v/>
      </c>
      <c r="BG1076" s="3" t="str">
        <f>IF($L1076="","",IF(SUM($AJ1076:AN1076)=0,$AF1076,IF(LEFT(VLOOKUP($AP1076,BaseEqptCdF!$C$5:$E$161,3,FALSE),2)="SD",0,IF(LEFT(VLOOKUP($AP1076,BaseEqptCdF!$C$5:$E$161,3,FALSE),2)="SB",1*52,VLOOKUP($AP1076,BaseEqptCdF!$C$5:$S$161,12,FALSE)*0.2*300))))</f>
        <v/>
      </c>
      <c r="BH1076" s="2">
        <f t="shared" si="142"/>
        <v>0</v>
      </c>
    </row>
    <row r="1077" spans="1:60" x14ac:dyDescent="0.25">
      <c r="A1077" s="296" t="str">
        <f t="array" ref="A1077">IF($C1077="","",INDEX(Prog!$B$8:$D$300,MATCH($C1077,nivo1,0),1))</f>
        <v/>
      </c>
      <c r="B1077" s="296" t="str">
        <f t="array" ref="B1077">IF($C1077="","",INDEX(Prog!$B$8:$D$300,MATCH($C1077,nivo1,0),2))</f>
        <v/>
      </c>
      <c r="C1077" s="273"/>
      <c r="D1077" s="267"/>
      <c r="E1077" s="273"/>
      <c r="F1077" s="273"/>
      <c r="G1077" s="273"/>
      <c r="H1077" s="273"/>
      <c r="I1077" s="273"/>
      <c r="J1077" s="273"/>
      <c r="K1077" s="274"/>
      <c r="L1077" s="273"/>
      <c r="M1077" s="273"/>
      <c r="N1077" s="273"/>
      <c r="O1077" s="275"/>
      <c r="P1077" s="273"/>
      <c r="Q1077" s="273"/>
      <c r="R1077" s="273"/>
      <c r="S1077" s="273"/>
      <c r="T1077" s="276"/>
      <c r="U1077" s="276"/>
      <c r="V1077" s="276"/>
      <c r="W1077" s="276"/>
      <c r="X1077" s="277"/>
      <c r="Y1077" s="278"/>
      <c r="AA1077" s="8" t="str">
        <f>IF($L1077="","",VLOOKUP($L1077,BaseEqptCdF!$C$5:$E$161,2,FALSE))</f>
        <v/>
      </c>
      <c r="AB1077" s="8" t="str">
        <f>IF($L1077="","",VLOOKUP($L1077,BaseEqptCdF!$C$5:$E$161,3,FALSE))</f>
        <v/>
      </c>
      <c r="AC1077" s="7" t="str">
        <f>IF($L1077="","",VLOOKUP($L1077,BaseEqptCdF!$C$5:$I$161,6,FALSE))</f>
        <v/>
      </c>
      <c r="AD1077" s="7" t="str">
        <f>IF($L1077="","",VLOOKUP($L1077,BaseEqptCdF!$C$5:$I$161,7,FALSE))</f>
        <v/>
      </c>
      <c r="AE1077" s="3" t="str">
        <f>IF($L1077="","",VLOOKUP($L1077,BaseEqptCdF!$C$5:$R$161,16,FALSE)*$AC$3)</f>
        <v/>
      </c>
      <c r="AF1077" s="3" t="str">
        <f>IF($L1077="","",IF(LEFT($AB1077,2)="SD",0,IF(LEFT($AB1077,2)="SB",1*52,IF($N1077=Prog!$P$17,VLOOKUP($L1077,BaseEqptCdF!$C$5:$P$161,14,FALSE)*1*300,VLOOKUP($L1077,BaseEqptCdF!$C$5:$P$161,12,FALSE)*0.2*300))))</f>
        <v/>
      </c>
      <c r="AG1077" s="6" t="str">
        <f t="shared" si="128"/>
        <v/>
      </c>
      <c r="AH1077" s="6">
        <f>IF($U1077=Prog!$S$18,YEAR($X1077),"")</f>
        <v>1900</v>
      </c>
      <c r="AI1077" s="5" t="str">
        <f>IF(OR($AG1077="",$U1077=Prog!$S$18),"",IF(OR($U1077=Prog!$S$17,$U1077=Prog!$S$16),YEAR($X1077),IF($AG1077="ND","ND",$AI$8+$O1077)))</f>
        <v/>
      </c>
      <c r="AJ1077" s="3" t="str">
        <f t="shared" si="123"/>
        <v/>
      </c>
      <c r="AK1077" s="3" t="str">
        <f t="shared" si="144"/>
        <v/>
      </c>
      <c r="AL1077" s="3" t="str">
        <f t="shared" si="144"/>
        <v/>
      </c>
      <c r="AM1077" s="3" t="str">
        <f t="shared" si="144"/>
        <v/>
      </c>
      <c r="AN1077" s="3" t="str">
        <f t="shared" si="144"/>
        <v/>
      </c>
      <c r="AO1077" s="2">
        <f t="shared" si="139"/>
        <v>0</v>
      </c>
      <c r="AP1077" s="4"/>
      <c r="AQ1077" s="3">
        <f>IF(AJ1077=1,VLOOKUP($AP1077,BaseEqptCdF!$C$5:$R$161,16,FALSE),0)</f>
        <v>0</v>
      </c>
      <c r="AR1077" s="3">
        <f>IF(AK1077=1,VLOOKUP($AP1077,BaseEqptCdF!$C$5:$R$161,16,FALSE),0)</f>
        <v>0</v>
      </c>
      <c r="AS1077" s="3">
        <f>IF(AL1077=1,VLOOKUP($AP1077,BaseEqptCdF!$C$5:$R$161,16,FALSE),0)</f>
        <v>0</v>
      </c>
      <c r="AT1077" s="3">
        <f>IF(AM1077=1,VLOOKUP($AP1077,BaseEqptCdF!$C$5:$R$161,16,FALSE),0)</f>
        <v>0</v>
      </c>
      <c r="AU1077" s="3">
        <f>IF(AN1077=1,VLOOKUP($AP1077,BaseEqptCdF!$C$5:$R$161,16,FALSE),0)</f>
        <v>0</v>
      </c>
      <c r="AV1077" s="2">
        <f t="shared" si="140"/>
        <v>0</v>
      </c>
      <c r="AW1077" s="3" t="str">
        <f>IF($L1077="","",IF(SUM($AJ1077:AJ1077)=0,$AE1077,VLOOKUP($AP1077,BaseEqptCdF!$C$5:$R$161,16,FALSE)*$AC$3))</f>
        <v/>
      </c>
      <c r="AX1077" s="3" t="str">
        <f>IF($L1077="","",IF(SUM($AJ1077:AK1077)=0,$AE1077,VLOOKUP($AP1077,BaseEqptCdF!$C$5:$R$161,16,FALSE)*$AC$3))</f>
        <v/>
      </c>
      <c r="AY1077" s="3" t="str">
        <f>IF($L1077="","",IF(SUM($AJ1077:AL1077)=0,$AE1077,VLOOKUP($AP1077,BaseEqptCdF!$C$5:$R$161,16,FALSE)*$AC$3))</f>
        <v/>
      </c>
      <c r="AZ1077" s="3" t="str">
        <f>IF($L1077="","",IF(SUM($AJ1077:AM1077)=0,$AE1077,VLOOKUP($AP1077,BaseEqptCdF!$C$5:$R$161,16,FALSE)*$AC$3))</f>
        <v/>
      </c>
      <c r="BA1077" s="3" t="str">
        <f>IF($L1077="","",IF(SUM($AJ1077:AN1077)=0,$AE1077,VLOOKUP($AP1077,BaseEqptCdF!$C$5:$R$161,16,FALSE)*$AC$3))</f>
        <v/>
      </c>
      <c r="BB1077" s="2">
        <f t="shared" si="141"/>
        <v>0</v>
      </c>
      <c r="BC1077" s="3" t="str">
        <f>IF($L1077="","",IF(SUM($AJ1077:AJ1077)=0,$AF1077,IF(LEFT(VLOOKUP($AP1077,BaseEqptCdF!$C$5:$E$161,3,FALSE),2)="SD",0,IF(LEFT(VLOOKUP($AP1077,BaseEqptCdF!$C$5:$E$161,3,FALSE),2)="SB",1*52,VLOOKUP($AP1077,BaseEqptCdF!$C$5:$S$161,12,FALSE)*0.2*300))))</f>
        <v/>
      </c>
      <c r="BD1077" s="3" t="str">
        <f>IF($L1077="","",IF(SUM($AJ1077:AK1077)=0,$AF1077,IF(LEFT(VLOOKUP($AP1077,BaseEqptCdF!$C$5:$E$161,3,FALSE),2)="SD",0,IF(LEFT(VLOOKUP($AP1077,BaseEqptCdF!$C$5:$E$161,3,FALSE),2)="SB",1*52,VLOOKUP($AP1077,BaseEqptCdF!$C$5:$S$161,12,FALSE)*0.2*300))))</f>
        <v/>
      </c>
      <c r="BE1077" s="3" t="str">
        <f>IF($L1077="","",IF(SUM($AJ1077:AL1077)=0,$AF1077,IF(LEFT(VLOOKUP($AP1077,BaseEqptCdF!$C$5:$E$161,3,FALSE),2)="SD",0,IF(LEFT(VLOOKUP($AP1077,BaseEqptCdF!$C$5:$E$161,3,FALSE),2)="SB",1*52,VLOOKUP($AP1077,BaseEqptCdF!$C$5:$S$161,12,FALSE)*0.2*300))))</f>
        <v/>
      </c>
      <c r="BF1077" s="3" t="str">
        <f>IF($L1077="","",IF(SUM($AJ1077:AM1077)=0,$AF1077,IF(LEFT(VLOOKUP($AP1077,BaseEqptCdF!$C$5:$E$161,3,FALSE),2)="SD",0,IF(LEFT(VLOOKUP($AP1077,BaseEqptCdF!$C$5:$E$161,3,FALSE),2)="SB",1*52,VLOOKUP($AP1077,BaseEqptCdF!$C$5:$S$161,12,FALSE)*0.2*300))))</f>
        <v/>
      </c>
      <c r="BG1077" s="3" t="str">
        <f>IF($L1077="","",IF(SUM($AJ1077:AN1077)=0,$AF1077,IF(LEFT(VLOOKUP($AP1077,BaseEqptCdF!$C$5:$E$161,3,FALSE),2)="SD",0,IF(LEFT(VLOOKUP($AP1077,BaseEqptCdF!$C$5:$E$161,3,FALSE),2)="SB",1*52,VLOOKUP($AP1077,BaseEqptCdF!$C$5:$S$161,12,FALSE)*0.2*300))))</f>
        <v/>
      </c>
      <c r="BH1077" s="2">
        <f t="shared" si="142"/>
        <v>0</v>
      </c>
    </row>
    <row r="1078" spans="1:60" x14ac:dyDescent="0.25">
      <c r="A1078" s="296" t="str">
        <f t="array" ref="A1078">IF($C1078="","",INDEX(Prog!$B$8:$D$300,MATCH($C1078,nivo1,0),1))</f>
        <v/>
      </c>
      <c r="B1078" s="296" t="str">
        <f t="array" ref="B1078">IF($C1078="","",INDEX(Prog!$B$8:$D$300,MATCH($C1078,nivo1,0),2))</f>
        <v/>
      </c>
      <c r="C1078" s="273"/>
      <c r="D1078" s="267"/>
      <c r="E1078" s="273"/>
      <c r="F1078" s="273"/>
      <c r="G1078" s="273"/>
      <c r="H1078" s="273"/>
      <c r="I1078" s="273"/>
      <c r="J1078" s="273"/>
      <c r="K1078" s="274"/>
      <c r="L1078" s="273"/>
      <c r="M1078" s="273"/>
      <c r="N1078" s="273"/>
      <c r="O1078" s="275"/>
      <c r="P1078" s="273"/>
      <c r="Q1078" s="273"/>
      <c r="R1078" s="273"/>
      <c r="S1078" s="273"/>
      <c r="T1078" s="276"/>
      <c r="U1078" s="276"/>
      <c r="V1078" s="276"/>
      <c r="W1078" s="276"/>
      <c r="X1078" s="277"/>
      <c r="Y1078" s="278"/>
      <c r="AA1078" s="8" t="str">
        <f>IF($L1078="","",VLOOKUP($L1078,BaseEqptCdF!$C$5:$E$161,2,FALSE))</f>
        <v/>
      </c>
      <c r="AB1078" s="8" t="str">
        <f>IF($L1078="","",VLOOKUP($L1078,BaseEqptCdF!$C$5:$E$161,3,FALSE))</f>
        <v/>
      </c>
      <c r="AC1078" s="7" t="str">
        <f>IF($L1078="","",VLOOKUP($L1078,BaseEqptCdF!$C$5:$I$161,6,FALSE))</f>
        <v/>
      </c>
      <c r="AD1078" s="7" t="str">
        <f>IF($L1078="","",VLOOKUP($L1078,BaseEqptCdF!$C$5:$I$161,7,FALSE))</f>
        <v/>
      </c>
      <c r="AE1078" s="3" t="str">
        <f>IF($L1078="","",VLOOKUP($L1078,BaseEqptCdF!$C$5:$R$161,16,FALSE)*$AC$3)</f>
        <v/>
      </c>
      <c r="AF1078" s="3" t="str">
        <f>IF($L1078="","",IF(LEFT($AB1078,2)="SD",0,IF(LEFT($AB1078,2)="SB",1*52,IF($N1078=Prog!$P$17,VLOOKUP($L1078,BaseEqptCdF!$C$5:$P$161,14,FALSE)*1*300,VLOOKUP($L1078,BaseEqptCdF!$C$5:$P$161,12,FALSE)*0.2*300))))</f>
        <v/>
      </c>
      <c r="AG1078" s="6" t="str">
        <f t="shared" si="128"/>
        <v/>
      </c>
      <c r="AH1078" s="6">
        <f>IF($U1078=Prog!$S$18,YEAR($X1078),"")</f>
        <v>1900</v>
      </c>
      <c r="AI1078" s="5" t="str">
        <f>IF(OR($AG1078="",$U1078=Prog!$S$18),"",IF(OR($U1078=Prog!$S$17,$U1078=Prog!$S$16),YEAR($X1078),IF($AG1078="ND","ND",$AI$8+$O1078)))</f>
        <v/>
      </c>
      <c r="AJ1078" s="3" t="str">
        <f t="shared" si="123"/>
        <v/>
      </c>
      <c r="AK1078" s="3" t="str">
        <f t="shared" si="144"/>
        <v/>
      </c>
      <c r="AL1078" s="3" t="str">
        <f t="shared" si="144"/>
        <v/>
      </c>
      <c r="AM1078" s="3" t="str">
        <f t="shared" si="144"/>
        <v/>
      </c>
      <c r="AN1078" s="3" t="str">
        <f t="shared" si="144"/>
        <v/>
      </c>
      <c r="AO1078" s="2">
        <f t="shared" si="139"/>
        <v>0</v>
      </c>
      <c r="AP1078" s="4"/>
      <c r="AQ1078" s="3">
        <f>IF(AJ1078=1,VLOOKUP($AP1078,BaseEqptCdF!$C$5:$R$161,16,FALSE),0)</f>
        <v>0</v>
      </c>
      <c r="AR1078" s="3">
        <f>IF(AK1078=1,VLOOKUP($AP1078,BaseEqptCdF!$C$5:$R$161,16,FALSE),0)</f>
        <v>0</v>
      </c>
      <c r="AS1078" s="3">
        <f>IF(AL1078=1,VLOOKUP($AP1078,BaseEqptCdF!$C$5:$R$161,16,FALSE),0)</f>
        <v>0</v>
      </c>
      <c r="AT1078" s="3">
        <f>IF(AM1078=1,VLOOKUP($AP1078,BaseEqptCdF!$C$5:$R$161,16,FALSE),0)</f>
        <v>0</v>
      </c>
      <c r="AU1078" s="3">
        <f>IF(AN1078=1,VLOOKUP($AP1078,BaseEqptCdF!$C$5:$R$161,16,FALSE),0)</f>
        <v>0</v>
      </c>
      <c r="AV1078" s="2">
        <f t="shared" si="140"/>
        <v>0</v>
      </c>
      <c r="AW1078" s="3" t="str">
        <f>IF($L1078="","",IF(SUM($AJ1078:AJ1078)=0,$AE1078,VLOOKUP($AP1078,BaseEqptCdF!$C$5:$R$161,16,FALSE)*$AC$3))</f>
        <v/>
      </c>
      <c r="AX1078" s="3" t="str">
        <f>IF($L1078="","",IF(SUM($AJ1078:AK1078)=0,$AE1078,VLOOKUP($AP1078,BaseEqptCdF!$C$5:$R$161,16,FALSE)*$AC$3))</f>
        <v/>
      </c>
      <c r="AY1078" s="3" t="str">
        <f>IF($L1078="","",IF(SUM($AJ1078:AL1078)=0,$AE1078,VLOOKUP($AP1078,BaseEqptCdF!$C$5:$R$161,16,FALSE)*$AC$3))</f>
        <v/>
      </c>
      <c r="AZ1078" s="3" t="str">
        <f>IF($L1078="","",IF(SUM($AJ1078:AM1078)=0,$AE1078,VLOOKUP($AP1078,BaseEqptCdF!$C$5:$R$161,16,FALSE)*$AC$3))</f>
        <v/>
      </c>
      <c r="BA1078" s="3" t="str">
        <f>IF($L1078="","",IF(SUM($AJ1078:AN1078)=0,$AE1078,VLOOKUP($AP1078,BaseEqptCdF!$C$5:$R$161,16,FALSE)*$AC$3))</f>
        <v/>
      </c>
      <c r="BB1078" s="2">
        <f t="shared" si="141"/>
        <v>0</v>
      </c>
      <c r="BC1078" s="3" t="str">
        <f>IF($L1078="","",IF(SUM($AJ1078:AJ1078)=0,$AF1078,IF(LEFT(VLOOKUP($AP1078,BaseEqptCdF!$C$5:$E$161,3,FALSE),2)="SD",0,IF(LEFT(VLOOKUP($AP1078,BaseEqptCdF!$C$5:$E$161,3,FALSE),2)="SB",1*52,VLOOKUP($AP1078,BaseEqptCdF!$C$5:$S$161,12,FALSE)*0.2*300))))</f>
        <v/>
      </c>
      <c r="BD1078" s="3" t="str">
        <f>IF($L1078="","",IF(SUM($AJ1078:AK1078)=0,$AF1078,IF(LEFT(VLOOKUP($AP1078,BaseEqptCdF!$C$5:$E$161,3,FALSE),2)="SD",0,IF(LEFT(VLOOKUP($AP1078,BaseEqptCdF!$C$5:$E$161,3,FALSE),2)="SB",1*52,VLOOKUP($AP1078,BaseEqptCdF!$C$5:$S$161,12,FALSE)*0.2*300))))</f>
        <v/>
      </c>
      <c r="BE1078" s="3" t="str">
        <f>IF($L1078="","",IF(SUM($AJ1078:AL1078)=0,$AF1078,IF(LEFT(VLOOKUP($AP1078,BaseEqptCdF!$C$5:$E$161,3,FALSE),2)="SD",0,IF(LEFT(VLOOKUP($AP1078,BaseEqptCdF!$C$5:$E$161,3,FALSE),2)="SB",1*52,VLOOKUP($AP1078,BaseEqptCdF!$C$5:$S$161,12,FALSE)*0.2*300))))</f>
        <v/>
      </c>
      <c r="BF1078" s="3" t="str">
        <f>IF($L1078="","",IF(SUM($AJ1078:AM1078)=0,$AF1078,IF(LEFT(VLOOKUP($AP1078,BaseEqptCdF!$C$5:$E$161,3,FALSE),2)="SD",0,IF(LEFT(VLOOKUP($AP1078,BaseEqptCdF!$C$5:$E$161,3,FALSE),2)="SB",1*52,VLOOKUP($AP1078,BaseEqptCdF!$C$5:$S$161,12,FALSE)*0.2*300))))</f>
        <v/>
      </c>
      <c r="BG1078" s="3" t="str">
        <f>IF($L1078="","",IF(SUM($AJ1078:AN1078)=0,$AF1078,IF(LEFT(VLOOKUP($AP1078,BaseEqptCdF!$C$5:$E$161,3,FALSE),2)="SD",0,IF(LEFT(VLOOKUP($AP1078,BaseEqptCdF!$C$5:$E$161,3,FALSE),2)="SB",1*52,VLOOKUP($AP1078,BaseEqptCdF!$C$5:$S$161,12,FALSE)*0.2*300))))</f>
        <v/>
      </c>
      <c r="BH1078" s="2">
        <f t="shared" si="142"/>
        <v>0</v>
      </c>
    </row>
    <row r="1079" spans="1:60" x14ac:dyDescent="0.25">
      <c r="A1079" s="296" t="str">
        <f t="array" ref="A1079">IF($C1079="","",INDEX(Prog!$B$8:$D$300,MATCH($C1079,nivo1,0),1))</f>
        <v/>
      </c>
      <c r="B1079" s="296" t="str">
        <f t="array" ref="B1079">IF($C1079="","",INDEX(Prog!$B$8:$D$300,MATCH($C1079,nivo1,0),2))</f>
        <v/>
      </c>
      <c r="C1079" s="273"/>
      <c r="D1079" s="267"/>
      <c r="E1079" s="273"/>
      <c r="F1079" s="273"/>
      <c r="G1079" s="273"/>
      <c r="H1079" s="273"/>
      <c r="I1079" s="273"/>
      <c r="J1079" s="273"/>
      <c r="K1079" s="274"/>
      <c r="L1079" s="273"/>
      <c r="M1079" s="273"/>
      <c r="N1079" s="273"/>
      <c r="O1079" s="275"/>
      <c r="P1079" s="273"/>
      <c r="Q1079" s="273"/>
      <c r="R1079" s="273"/>
      <c r="S1079" s="273"/>
      <c r="T1079" s="276"/>
      <c r="U1079" s="276"/>
      <c r="V1079" s="276"/>
      <c r="W1079" s="276"/>
      <c r="X1079" s="277"/>
      <c r="Y1079" s="278"/>
      <c r="AA1079" s="8" t="str">
        <f>IF($L1079="","",VLOOKUP($L1079,BaseEqptCdF!$C$5:$E$161,2,FALSE))</f>
        <v/>
      </c>
      <c r="AB1079" s="8" t="str">
        <f>IF($L1079="","",VLOOKUP($L1079,BaseEqptCdF!$C$5:$E$161,3,FALSE))</f>
        <v/>
      </c>
      <c r="AC1079" s="7" t="str">
        <f>IF($L1079="","",VLOOKUP($L1079,BaseEqptCdF!$C$5:$I$161,6,FALSE))</f>
        <v/>
      </c>
      <c r="AD1079" s="7" t="str">
        <f>IF($L1079="","",VLOOKUP($L1079,BaseEqptCdF!$C$5:$I$161,7,FALSE))</f>
        <v/>
      </c>
      <c r="AE1079" s="3" t="str">
        <f>IF($L1079="","",VLOOKUP($L1079,BaseEqptCdF!$C$5:$R$161,16,FALSE)*$AC$3)</f>
        <v/>
      </c>
      <c r="AF1079" s="3" t="str">
        <f>IF($L1079="","",IF(LEFT($AB1079,2)="SD",0,IF(LEFT($AB1079,2)="SB",1*52,IF($N1079=Prog!$P$17,VLOOKUP($L1079,BaseEqptCdF!$C$5:$P$161,14,FALSE)*1*300,VLOOKUP($L1079,BaseEqptCdF!$C$5:$P$161,12,FALSE)*0.2*300))))</f>
        <v/>
      </c>
      <c r="AG1079" s="6" t="str">
        <f t="shared" si="128"/>
        <v/>
      </c>
      <c r="AH1079" s="6">
        <f>IF($U1079=Prog!$S$18,YEAR($X1079),"")</f>
        <v>1900</v>
      </c>
      <c r="AI1079" s="5" t="str">
        <f>IF(OR($AG1079="",$U1079=Prog!$S$18),"",IF(OR($U1079=Prog!$S$17,$U1079=Prog!$S$16),YEAR($X1079),IF($AG1079="ND","ND",$AI$8+$O1079)))</f>
        <v/>
      </c>
      <c r="AJ1079" s="3" t="str">
        <f t="shared" si="123"/>
        <v/>
      </c>
      <c r="AK1079" s="3" t="str">
        <f t="shared" si="144"/>
        <v/>
      </c>
      <c r="AL1079" s="3" t="str">
        <f t="shared" si="144"/>
        <v/>
      </c>
      <c r="AM1079" s="3" t="str">
        <f t="shared" si="144"/>
        <v/>
      </c>
      <c r="AN1079" s="3" t="str">
        <f t="shared" si="144"/>
        <v/>
      </c>
      <c r="AO1079" s="2">
        <f t="shared" si="139"/>
        <v>0</v>
      </c>
      <c r="AP1079" s="4"/>
      <c r="AQ1079" s="3">
        <f>IF(AJ1079=1,VLOOKUP($AP1079,BaseEqptCdF!$C$5:$R$161,16,FALSE),0)</f>
        <v>0</v>
      </c>
      <c r="AR1079" s="3">
        <f>IF(AK1079=1,VLOOKUP($AP1079,BaseEqptCdF!$C$5:$R$161,16,FALSE),0)</f>
        <v>0</v>
      </c>
      <c r="AS1079" s="3">
        <f>IF(AL1079=1,VLOOKUP($AP1079,BaseEqptCdF!$C$5:$R$161,16,FALSE),0)</f>
        <v>0</v>
      </c>
      <c r="AT1079" s="3">
        <f>IF(AM1079=1,VLOOKUP($AP1079,BaseEqptCdF!$C$5:$R$161,16,FALSE),0)</f>
        <v>0</v>
      </c>
      <c r="AU1079" s="3">
        <f>IF(AN1079=1,VLOOKUP($AP1079,BaseEqptCdF!$C$5:$R$161,16,FALSE),0)</f>
        <v>0</v>
      </c>
      <c r="AV1079" s="2">
        <f t="shared" si="140"/>
        <v>0</v>
      </c>
      <c r="AW1079" s="3" t="str">
        <f>IF($L1079="","",IF(SUM($AJ1079:AJ1079)=0,$AE1079,VLOOKUP($AP1079,BaseEqptCdF!$C$5:$R$161,16,FALSE)*$AC$3))</f>
        <v/>
      </c>
      <c r="AX1079" s="3" t="str">
        <f>IF($L1079="","",IF(SUM($AJ1079:AK1079)=0,$AE1079,VLOOKUP($AP1079,BaseEqptCdF!$C$5:$R$161,16,FALSE)*$AC$3))</f>
        <v/>
      </c>
      <c r="AY1079" s="3" t="str">
        <f>IF($L1079="","",IF(SUM($AJ1079:AL1079)=0,$AE1079,VLOOKUP($AP1079,BaseEqptCdF!$C$5:$R$161,16,FALSE)*$AC$3))</f>
        <v/>
      </c>
      <c r="AZ1079" s="3" t="str">
        <f>IF($L1079="","",IF(SUM($AJ1079:AM1079)=0,$AE1079,VLOOKUP($AP1079,BaseEqptCdF!$C$5:$R$161,16,FALSE)*$AC$3))</f>
        <v/>
      </c>
      <c r="BA1079" s="3" t="str">
        <f>IF($L1079="","",IF(SUM($AJ1079:AN1079)=0,$AE1079,VLOOKUP($AP1079,BaseEqptCdF!$C$5:$R$161,16,FALSE)*$AC$3))</f>
        <v/>
      </c>
      <c r="BB1079" s="2">
        <f t="shared" si="141"/>
        <v>0</v>
      </c>
      <c r="BC1079" s="3" t="str">
        <f>IF($L1079="","",IF(SUM($AJ1079:AJ1079)=0,$AF1079,IF(LEFT(VLOOKUP($AP1079,BaseEqptCdF!$C$5:$E$161,3,FALSE),2)="SD",0,IF(LEFT(VLOOKUP($AP1079,BaseEqptCdF!$C$5:$E$161,3,FALSE),2)="SB",1*52,VLOOKUP($AP1079,BaseEqptCdF!$C$5:$S$161,12,FALSE)*0.2*300))))</f>
        <v/>
      </c>
      <c r="BD1079" s="3" t="str">
        <f>IF($L1079="","",IF(SUM($AJ1079:AK1079)=0,$AF1079,IF(LEFT(VLOOKUP($AP1079,BaseEqptCdF!$C$5:$E$161,3,FALSE),2)="SD",0,IF(LEFT(VLOOKUP($AP1079,BaseEqptCdF!$C$5:$E$161,3,FALSE),2)="SB",1*52,VLOOKUP($AP1079,BaseEqptCdF!$C$5:$S$161,12,FALSE)*0.2*300))))</f>
        <v/>
      </c>
      <c r="BE1079" s="3" t="str">
        <f>IF($L1079="","",IF(SUM($AJ1079:AL1079)=0,$AF1079,IF(LEFT(VLOOKUP($AP1079,BaseEqptCdF!$C$5:$E$161,3,FALSE),2)="SD",0,IF(LEFT(VLOOKUP($AP1079,BaseEqptCdF!$C$5:$E$161,3,FALSE),2)="SB",1*52,VLOOKUP($AP1079,BaseEqptCdF!$C$5:$S$161,12,FALSE)*0.2*300))))</f>
        <v/>
      </c>
      <c r="BF1079" s="3" t="str">
        <f>IF($L1079="","",IF(SUM($AJ1079:AM1079)=0,$AF1079,IF(LEFT(VLOOKUP($AP1079,BaseEqptCdF!$C$5:$E$161,3,FALSE),2)="SD",0,IF(LEFT(VLOOKUP($AP1079,BaseEqptCdF!$C$5:$E$161,3,FALSE),2)="SB",1*52,VLOOKUP($AP1079,BaseEqptCdF!$C$5:$S$161,12,FALSE)*0.2*300))))</f>
        <v/>
      </c>
      <c r="BG1079" s="3" t="str">
        <f>IF($L1079="","",IF(SUM($AJ1079:AN1079)=0,$AF1079,IF(LEFT(VLOOKUP($AP1079,BaseEqptCdF!$C$5:$E$161,3,FALSE),2)="SD",0,IF(LEFT(VLOOKUP($AP1079,BaseEqptCdF!$C$5:$E$161,3,FALSE),2)="SB",1*52,VLOOKUP($AP1079,BaseEqptCdF!$C$5:$S$161,12,FALSE)*0.2*300))))</f>
        <v/>
      </c>
      <c r="BH1079" s="2">
        <f t="shared" si="142"/>
        <v>0</v>
      </c>
    </row>
    <row r="1080" spans="1:60" x14ac:dyDescent="0.25">
      <c r="A1080" s="296" t="str">
        <f t="array" ref="A1080">IF($C1080="","",INDEX(Prog!$B$8:$D$300,MATCH($C1080,nivo1,0),1))</f>
        <v/>
      </c>
      <c r="B1080" s="296" t="str">
        <f t="array" ref="B1080">IF($C1080="","",INDEX(Prog!$B$8:$D$300,MATCH($C1080,nivo1,0),2))</f>
        <v/>
      </c>
      <c r="C1080" s="273"/>
      <c r="D1080" s="267"/>
      <c r="E1080" s="273"/>
      <c r="F1080" s="273"/>
      <c r="G1080" s="273"/>
      <c r="H1080" s="273"/>
      <c r="I1080" s="273"/>
      <c r="J1080" s="273"/>
      <c r="K1080" s="274"/>
      <c r="L1080" s="273"/>
      <c r="M1080" s="273"/>
      <c r="N1080" s="273"/>
      <c r="O1080" s="275"/>
      <c r="P1080" s="273"/>
      <c r="Q1080" s="273"/>
      <c r="R1080" s="273"/>
      <c r="S1080" s="273"/>
      <c r="T1080" s="276"/>
      <c r="U1080" s="276"/>
      <c r="V1080" s="276"/>
      <c r="W1080" s="276"/>
      <c r="X1080" s="277"/>
      <c r="Y1080" s="278"/>
      <c r="AA1080" s="8" t="str">
        <f>IF($L1080="","",VLOOKUP($L1080,BaseEqptCdF!$C$5:$E$161,2,FALSE))</f>
        <v/>
      </c>
      <c r="AB1080" s="8" t="str">
        <f>IF($L1080="","",VLOOKUP($L1080,BaseEqptCdF!$C$5:$E$161,3,FALSE))</f>
        <v/>
      </c>
      <c r="AC1080" s="7" t="str">
        <f>IF($L1080="","",VLOOKUP($L1080,BaseEqptCdF!$C$5:$I$161,6,FALSE))</f>
        <v/>
      </c>
      <c r="AD1080" s="7" t="str">
        <f>IF($L1080="","",VLOOKUP($L1080,BaseEqptCdF!$C$5:$I$161,7,FALSE))</f>
        <v/>
      </c>
      <c r="AE1080" s="3" t="str">
        <f>IF($L1080="","",VLOOKUP($L1080,BaseEqptCdF!$C$5:$R$161,16,FALSE)*$AC$3)</f>
        <v/>
      </c>
      <c r="AF1080" s="3" t="str">
        <f>IF($L1080="","",IF(LEFT($AB1080,2)="SD",0,IF(LEFT($AB1080,2)="SB",1*52,IF($N1080=Prog!$P$17,VLOOKUP($L1080,BaseEqptCdF!$C$5:$P$161,14,FALSE)*1*300,VLOOKUP($L1080,BaseEqptCdF!$C$5:$P$161,12,FALSE)*0.2*300))))</f>
        <v/>
      </c>
      <c r="AG1080" s="6" t="str">
        <f t="shared" si="128"/>
        <v/>
      </c>
      <c r="AH1080" s="6">
        <f>IF($U1080=Prog!$S$18,YEAR($X1080),"")</f>
        <v>1900</v>
      </c>
      <c r="AI1080" s="5" t="str">
        <f>IF(OR($AG1080="",$U1080=Prog!$S$18),"",IF(OR($U1080=Prog!$S$17,$U1080=Prog!$S$16),YEAR($X1080),IF($AG1080="ND","ND",$AI$8+$O1080)))</f>
        <v/>
      </c>
      <c r="AJ1080" s="3" t="str">
        <f t="shared" si="123"/>
        <v/>
      </c>
      <c r="AK1080" s="3" t="str">
        <f t="shared" si="144"/>
        <v/>
      </c>
      <c r="AL1080" s="3" t="str">
        <f t="shared" si="144"/>
        <v/>
      </c>
      <c r="AM1080" s="3" t="str">
        <f t="shared" si="144"/>
        <v/>
      </c>
      <c r="AN1080" s="3" t="str">
        <f t="shared" si="144"/>
        <v/>
      </c>
      <c r="AO1080" s="2">
        <f t="shared" si="139"/>
        <v>0</v>
      </c>
      <c r="AP1080" s="4"/>
      <c r="AQ1080" s="3">
        <f>IF(AJ1080=1,VLOOKUP($AP1080,BaseEqptCdF!$C$5:$R$161,16,FALSE),0)</f>
        <v>0</v>
      </c>
      <c r="AR1080" s="3">
        <f>IF(AK1080=1,VLOOKUP($AP1080,BaseEqptCdF!$C$5:$R$161,16,FALSE),0)</f>
        <v>0</v>
      </c>
      <c r="AS1080" s="3">
        <f>IF(AL1080=1,VLOOKUP($AP1080,BaseEqptCdF!$C$5:$R$161,16,FALSE),0)</f>
        <v>0</v>
      </c>
      <c r="AT1080" s="3">
        <f>IF(AM1080=1,VLOOKUP($AP1080,BaseEqptCdF!$C$5:$R$161,16,FALSE),0)</f>
        <v>0</v>
      </c>
      <c r="AU1080" s="3">
        <f>IF(AN1080=1,VLOOKUP($AP1080,BaseEqptCdF!$C$5:$R$161,16,FALSE),0)</f>
        <v>0</v>
      </c>
      <c r="AV1080" s="2">
        <f t="shared" si="140"/>
        <v>0</v>
      </c>
      <c r="AW1080" s="3" t="str">
        <f>IF($L1080="","",IF(SUM($AJ1080:AJ1080)=0,$AE1080,VLOOKUP($AP1080,BaseEqptCdF!$C$5:$R$161,16,FALSE)*$AC$3))</f>
        <v/>
      </c>
      <c r="AX1080" s="3" t="str">
        <f>IF($L1080="","",IF(SUM($AJ1080:AK1080)=0,$AE1080,VLOOKUP($AP1080,BaseEqptCdF!$C$5:$R$161,16,FALSE)*$AC$3))</f>
        <v/>
      </c>
      <c r="AY1080" s="3" t="str">
        <f>IF($L1080="","",IF(SUM($AJ1080:AL1080)=0,$AE1080,VLOOKUP($AP1080,BaseEqptCdF!$C$5:$R$161,16,FALSE)*$AC$3))</f>
        <v/>
      </c>
      <c r="AZ1080" s="3" t="str">
        <f>IF($L1080="","",IF(SUM($AJ1080:AM1080)=0,$AE1080,VLOOKUP($AP1080,BaseEqptCdF!$C$5:$R$161,16,FALSE)*$AC$3))</f>
        <v/>
      </c>
      <c r="BA1080" s="3" t="str">
        <f>IF($L1080="","",IF(SUM($AJ1080:AN1080)=0,$AE1080,VLOOKUP($AP1080,BaseEqptCdF!$C$5:$R$161,16,FALSE)*$AC$3))</f>
        <v/>
      </c>
      <c r="BB1080" s="2">
        <f t="shared" si="141"/>
        <v>0</v>
      </c>
      <c r="BC1080" s="3" t="str">
        <f>IF($L1080="","",IF(SUM($AJ1080:AJ1080)=0,$AF1080,IF(LEFT(VLOOKUP($AP1080,BaseEqptCdF!$C$5:$E$161,3,FALSE),2)="SD",0,IF(LEFT(VLOOKUP($AP1080,BaseEqptCdF!$C$5:$E$161,3,FALSE),2)="SB",1*52,VLOOKUP($AP1080,BaseEqptCdF!$C$5:$S$161,12,FALSE)*0.2*300))))</f>
        <v/>
      </c>
      <c r="BD1080" s="3" t="str">
        <f>IF($L1080="","",IF(SUM($AJ1080:AK1080)=0,$AF1080,IF(LEFT(VLOOKUP($AP1080,BaseEqptCdF!$C$5:$E$161,3,FALSE),2)="SD",0,IF(LEFT(VLOOKUP($AP1080,BaseEqptCdF!$C$5:$E$161,3,FALSE),2)="SB",1*52,VLOOKUP($AP1080,BaseEqptCdF!$C$5:$S$161,12,FALSE)*0.2*300))))</f>
        <v/>
      </c>
      <c r="BE1080" s="3" t="str">
        <f>IF($L1080="","",IF(SUM($AJ1080:AL1080)=0,$AF1080,IF(LEFT(VLOOKUP($AP1080,BaseEqptCdF!$C$5:$E$161,3,FALSE),2)="SD",0,IF(LEFT(VLOOKUP($AP1080,BaseEqptCdF!$C$5:$E$161,3,FALSE),2)="SB",1*52,VLOOKUP($AP1080,BaseEqptCdF!$C$5:$S$161,12,FALSE)*0.2*300))))</f>
        <v/>
      </c>
      <c r="BF1080" s="3" t="str">
        <f>IF($L1080="","",IF(SUM($AJ1080:AM1080)=0,$AF1080,IF(LEFT(VLOOKUP($AP1080,BaseEqptCdF!$C$5:$E$161,3,FALSE),2)="SD",0,IF(LEFT(VLOOKUP($AP1080,BaseEqptCdF!$C$5:$E$161,3,FALSE),2)="SB",1*52,VLOOKUP($AP1080,BaseEqptCdF!$C$5:$S$161,12,FALSE)*0.2*300))))</f>
        <v/>
      </c>
      <c r="BG1080" s="3" t="str">
        <f>IF($L1080="","",IF(SUM($AJ1080:AN1080)=0,$AF1080,IF(LEFT(VLOOKUP($AP1080,BaseEqptCdF!$C$5:$E$161,3,FALSE),2)="SD",0,IF(LEFT(VLOOKUP($AP1080,BaseEqptCdF!$C$5:$E$161,3,FALSE),2)="SB",1*52,VLOOKUP($AP1080,BaseEqptCdF!$C$5:$S$161,12,FALSE)*0.2*300))))</f>
        <v/>
      </c>
      <c r="BH1080" s="2">
        <f t="shared" si="142"/>
        <v>0</v>
      </c>
    </row>
    <row r="1081" spans="1:60" x14ac:dyDescent="0.25">
      <c r="A1081" s="296" t="str">
        <f t="array" ref="A1081">IF($C1081="","",INDEX(Prog!$B$8:$D$300,MATCH($C1081,nivo1,0),1))</f>
        <v/>
      </c>
      <c r="B1081" s="296" t="str">
        <f t="array" ref="B1081">IF($C1081="","",INDEX(Prog!$B$8:$D$300,MATCH($C1081,nivo1,0),2))</f>
        <v/>
      </c>
      <c r="C1081" s="273"/>
      <c r="D1081" s="267"/>
      <c r="E1081" s="273"/>
      <c r="F1081" s="273"/>
      <c r="G1081" s="273"/>
      <c r="H1081" s="273"/>
      <c r="I1081" s="273"/>
      <c r="J1081" s="273"/>
      <c r="K1081" s="274"/>
      <c r="L1081" s="273"/>
      <c r="M1081" s="273"/>
      <c r="N1081" s="273"/>
      <c r="O1081" s="275"/>
      <c r="P1081" s="273"/>
      <c r="Q1081" s="273"/>
      <c r="R1081" s="273"/>
      <c r="S1081" s="273"/>
      <c r="T1081" s="276"/>
      <c r="U1081" s="276"/>
      <c r="V1081" s="276"/>
      <c r="W1081" s="276"/>
      <c r="X1081" s="277"/>
      <c r="Y1081" s="278"/>
      <c r="AA1081" s="8" t="str">
        <f>IF($L1081="","",VLOOKUP($L1081,BaseEqptCdF!$C$5:$E$161,2,FALSE))</f>
        <v/>
      </c>
      <c r="AB1081" s="8" t="str">
        <f>IF($L1081="","",VLOOKUP($L1081,BaseEqptCdF!$C$5:$E$161,3,FALSE))</f>
        <v/>
      </c>
      <c r="AC1081" s="7" t="str">
        <f>IF($L1081="","",VLOOKUP($L1081,BaseEqptCdF!$C$5:$I$161,6,FALSE))</f>
        <v/>
      </c>
      <c r="AD1081" s="7" t="str">
        <f>IF($L1081="","",VLOOKUP($L1081,BaseEqptCdF!$C$5:$I$161,7,FALSE))</f>
        <v/>
      </c>
      <c r="AE1081" s="3" t="str">
        <f>IF($L1081="","",VLOOKUP($L1081,BaseEqptCdF!$C$5:$R$161,16,FALSE)*$AC$3)</f>
        <v/>
      </c>
      <c r="AF1081" s="3" t="str">
        <f>IF($L1081="","",IF(LEFT($AB1081,2)="SD",0,IF(LEFT($AB1081,2)="SB",1*52,IF($N1081=Prog!$P$17,VLOOKUP($L1081,BaseEqptCdF!$C$5:$P$161,14,FALSE)*1*300,VLOOKUP($L1081,BaseEqptCdF!$C$5:$P$161,12,FALSE)*0.2*300))))</f>
        <v/>
      </c>
      <c r="AG1081" s="6" t="str">
        <f t="shared" si="128"/>
        <v/>
      </c>
      <c r="AH1081" s="6">
        <f>IF($U1081=Prog!$S$18,YEAR($X1081),"")</f>
        <v>1900</v>
      </c>
      <c r="AI1081" s="5" t="str">
        <f>IF(OR($AG1081="",$U1081=Prog!$S$18),"",IF(OR($U1081=Prog!$S$17,$U1081=Prog!$S$16),YEAR($X1081),IF($AG1081="ND","ND",$AI$8+$O1081)))</f>
        <v/>
      </c>
      <c r="AJ1081" s="3" t="str">
        <f t="shared" si="123"/>
        <v/>
      </c>
      <c r="AK1081" s="3" t="str">
        <f t="shared" si="144"/>
        <v/>
      </c>
      <c r="AL1081" s="3" t="str">
        <f t="shared" si="144"/>
        <v/>
      </c>
      <c r="AM1081" s="3" t="str">
        <f t="shared" si="144"/>
        <v/>
      </c>
      <c r="AN1081" s="3" t="str">
        <f t="shared" si="144"/>
        <v/>
      </c>
      <c r="AO1081" s="2">
        <f t="shared" si="139"/>
        <v>0</v>
      </c>
      <c r="AP1081" s="4"/>
      <c r="AQ1081" s="3">
        <f>IF(AJ1081=1,VLOOKUP($AP1081,BaseEqptCdF!$C$5:$R$161,16,FALSE),0)</f>
        <v>0</v>
      </c>
      <c r="AR1081" s="3">
        <f>IF(AK1081=1,VLOOKUP($AP1081,BaseEqptCdF!$C$5:$R$161,16,FALSE),0)</f>
        <v>0</v>
      </c>
      <c r="AS1081" s="3">
        <f>IF(AL1081=1,VLOOKUP($AP1081,BaseEqptCdF!$C$5:$R$161,16,FALSE),0)</f>
        <v>0</v>
      </c>
      <c r="AT1081" s="3">
        <f>IF(AM1081=1,VLOOKUP($AP1081,BaseEqptCdF!$C$5:$R$161,16,FALSE),0)</f>
        <v>0</v>
      </c>
      <c r="AU1081" s="3">
        <f>IF(AN1081=1,VLOOKUP($AP1081,BaseEqptCdF!$C$5:$R$161,16,FALSE),0)</f>
        <v>0</v>
      </c>
      <c r="AV1081" s="2">
        <f t="shared" si="140"/>
        <v>0</v>
      </c>
      <c r="AW1081" s="3" t="str">
        <f>IF($L1081="","",IF(SUM($AJ1081:AJ1081)=0,$AE1081,VLOOKUP($AP1081,BaseEqptCdF!$C$5:$R$161,16,FALSE)*$AC$3))</f>
        <v/>
      </c>
      <c r="AX1081" s="3" t="str">
        <f>IF($L1081="","",IF(SUM($AJ1081:AK1081)=0,$AE1081,VLOOKUP($AP1081,BaseEqptCdF!$C$5:$R$161,16,FALSE)*$AC$3))</f>
        <v/>
      </c>
      <c r="AY1081" s="3" t="str">
        <f>IF($L1081="","",IF(SUM($AJ1081:AL1081)=0,$AE1081,VLOOKUP($AP1081,BaseEqptCdF!$C$5:$R$161,16,FALSE)*$AC$3))</f>
        <v/>
      </c>
      <c r="AZ1081" s="3" t="str">
        <f>IF($L1081="","",IF(SUM($AJ1081:AM1081)=0,$AE1081,VLOOKUP($AP1081,BaseEqptCdF!$C$5:$R$161,16,FALSE)*$AC$3))</f>
        <v/>
      </c>
      <c r="BA1081" s="3" t="str">
        <f>IF($L1081="","",IF(SUM($AJ1081:AN1081)=0,$AE1081,VLOOKUP($AP1081,BaseEqptCdF!$C$5:$R$161,16,FALSE)*$AC$3))</f>
        <v/>
      </c>
      <c r="BB1081" s="2">
        <f t="shared" si="141"/>
        <v>0</v>
      </c>
      <c r="BC1081" s="3" t="str">
        <f>IF($L1081="","",IF(SUM($AJ1081:AJ1081)=0,$AF1081,IF(LEFT(VLOOKUP($AP1081,BaseEqptCdF!$C$5:$E$161,3,FALSE),2)="SD",0,IF(LEFT(VLOOKUP($AP1081,BaseEqptCdF!$C$5:$E$161,3,FALSE),2)="SB",1*52,VLOOKUP($AP1081,BaseEqptCdF!$C$5:$S$161,12,FALSE)*0.2*300))))</f>
        <v/>
      </c>
      <c r="BD1081" s="3" t="str">
        <f>IF($L1081="","",IF(SUM($AJ1081:AK1081)=0,$AF1081,IF(LEFT(VLOOKUP($AP1081,BaseEqptCdF!$C$5:$E$161,3,FALSE),2)="SD",0,IF(LEFT(VLOOKUP($AP1081,BaseEqptCdF!$C$5:$E$161,3,FALSE),2)="SB",1*52,VLOOKUP($AP1081,BaseEqptCdF!$C$5:$S$161,12,FALSE)*0.2*300))))</f>
        <v/>
      </c>
      <c r="BE1081" s="3" t="str">
        <f>IF($L1081="","",IF(SUM($AJ1081:AL1081)=0,$AF1081,IF(LEFT(VLOOKUP($AP1081,BaseEqptCdF!$C$5:$E$161,3,FALSE),2)="SD",0,IF(LEFT(VLOOKUP($AP1081,BaseEqptCdF!$C$5:$E$161,3,FALSE),2)="SB",1*52,VLOOKUP($AP1081,BaseEqptCdF!$C$5:$S$161,12,FALSE)*0.2*300))))</f>
        <v/>
      </c>
      <c r="BF1081" s="3" t="str">
        <f>IF($L1081="","",IF(SUM($AJ1081:AM1081)=0,$AF1081,IF(LEFT(VLOOKUP($AP1081,BaseEqptCdF!$C$5:$E$161,3,FALSE),2)="SD",0,IF(LEFT(VLOOKUP($AP1081,BaseEqptCdF!$C$5:$E$161,3,FALSE),2)="SB",1*52,VLOOKUP($AP1081,BaseEqptCdF!$C$5:$S$161,12,FALSE)*0.2*300))))</f>
        <v/>
      </c>
      <c r="BG1081" s="3" t="str">
        <f>IF($L1081="","",IF(SUM($AJ1081:AN1081)=0,$AF1081,IF(LEFT(VLOOKUP($AP1081,BaseEqptCdF!$C$5:$E$161,3,FALSE),2)="SD",0,IF(LEFT(VLOOKUP($AP1081,BaseEqptCdF!$C$5:$E$161,3,FALSE),2)="SB",1*52,VLOOKUP($AP1081,BaseEqptCdF!$C$5:$S$161,12,FALSE)*0.2*300))))</f>
        <v/>
      </c>
      <c r="BH1081" s="2">
        <f t="shared" si="142"/>
        <v>0</v>
      </c>
    </row>
    <row r="1082" spans="1:60" x14ac:dyDescent="0.25">
      <c r="A1082" s="296" t="str">
        <f t="array" ref="A1082">IF($C1082="","",INDEX(Prog!$B$8:$D$300,MATCH($C1082,nivo1,0),1))</f>
        <v/>
      </c>
      <c r="B1082" s="296" t="str">
        <f t="array" ref="B1082">IF($C1082="","",INDEX(Prog!$B$8:$D$300,MATCH($C1082,nivo1,0),2))</f>
        <v/>
      </c>
      <c r="C1082" s="273"/>
      <c r="D1082" s="267"/>
      <c r="E1082" s="273"/>
      <c r="F1082" s="273"/>
      <c r="G1082" s="273"/>
      <c r="H1082" s="273"/>
      <c r="I1082" s="273"/>
      <c r="J1082" s="273"/>
      <c r="K1082" s="274"/>
      <c r="L1082" s="273"/>
      <c r="M1082" s="273"/>
      <c r="N1082" s="273"/>
      <c r="O1082" s="275"/>
      <c r="P1082" s="273"/>
      <c r="Q1082" s="273"/>
      <c r="R1082" s="273"/>
      <c r="S1082" s="273"/>
      <c r="T1082" s="276"/>
      <c r="U1082" s="276"/>
      <c r="V1082" s="276"/>
      <c r="W1082" s="276"/>
      <c r="X1082" s="277"/>
      <c r="Y1082" s="278"/>
      <c r="AA1082" s="8" t="str">
        <f>IF($L1082="","",VLOOKUP($L1082,BaseEqptCdF!$C$5:$E$161,2,FALSE))</f>
        <v/>
      </c>
      <c r="AB1082" s="8" t="str">
        <f>IF($L1082="","",VLOOKUP($L1082,BaseEqptCdF!$C$5:$E$161,3,FALSE))</f>
        <v/>
      </c>
      <c r="AC1082" s="7" t="str">
        <f>IF($L1082="","",VLOOKUP($L1082,BaseEqptCdF!$C$5:$I$161,6,FALSE))</f>
        <v/>
      </c>
      <c r="AD1082" s="7" t="str">
        <f>IF($L1082="","",VLOOKUP($L1082,BaseEqptCdF!$C$5:$I$161,7,FALSE))</f>
        <v/>
      </c>
      <c r="AE1082" s="3" t="str">
        <f>IF($L1082="","",VLOOKUP($L1082,BaseEqptCdF!$C$5:$R$161,16,FALSE)*$AC$3)</f>
        <v/>
      </c>
      <c r="AF1082" s="3" t="str">
        <f>IF($L1082="","",IF(LEFT($AB1082,2)="SD",0,IF(LEFT($AB1082,2)="SB",1*52,IF($N1082=Prog!$P$17,VLOOKUP($L1082,BaseEqptCdF!$C$5:$P$161,14,FALSE)*1*300,VLOOKUP($L1082,BaseEqptCdF!$C$5:$P$161,12,FALSE)*0.2*300))))</f>
        <v/>
      </c>
      <c r="AG1082" s="6" t="str">
        <f t="shared" si="128"/>
        <v/>
      </c>
      <c r="AH1082" s="6">
        <f>IF($U1082=Prog!$S$18,YEAR($X1082),"")</f>
        <v>1900</v>
      </c>
      <c r="AI1082" s="5" t="str">
        <f>IF(OR($AG1082="",$U1082=Prog!$S$18),"",IF(OR($U1082=Prog!$S$17,$U1082=Prog!$S$16),YEAR($X1082),IF($AG1082="ND","ND",$AI$8+$O1082)))</f>
        <v/>
      </c>
      <c r="AJ1082" s="3" t="str">
        <f t="shared" si="123"/>
        <v/>
      </c>
      <c r="AK1082" s="3" t="str">
        <f t="shared" si="144"/>
        <v/>
      </c>
      <c r="AL1082" s="3" t="str">
        <f t="shared" si="144"/>
        <v/>
      </c>
      <c r="AM1082" s="3" t="str">
        <f t="shared" si="144"/>
        <v/>
      </c>
      <c r="AN1082" s="3" t="str">
        <f t="shared" si="144"/>
        <v/>
      </c>
      <c r="AO1082" s="2">
        <f t="shared" si="139"/>
        <v>0</v>
      </c>
      <c r="AP1082" s="4"/>
      <c r="AQ1082" s="3">
        <f>IF(AJ1082=1,VLOOKUP($AP1082,BaseEqptCdF!$C$5:$R$161,16,FALSE),0)</f>
        <v>0</v>
      </c>
      <c r="AR1082" s="3">
        <f>IF(AK1082=1,VLOOKUP($AP1082,BaseEqptCdF!$C$5:$R$161,16,FALSE),0)</f>
        <v>0</v>
      </c>
      <c r="AS1082" s="3">
        <f>IF(AL1082=1,VLOOKUP($AP1082,BaseEqptCdF!$C$5:$R$161,16,FALSE),0)</f>
        <v>0</v>
      </c>
      <c r="AT1082" s="3">
        <f>IF(AM1082=1,VLOOKUP($AP1082,BaseEqptCdF!$C$5:$R$161,16,FALSE),0)</f>
        <v>0</v>
      </c>
      <c r="AU1082" s="3">
        <f>IF(AN1082=1,VLOOKUP($AP1082,BaseEqptCdF!$C$5:$R$161,16,FALSE),0)</f>
        <v>0</v>
      </c>
      <c r="AV1082" s="2">
        <f t="shared" si="140"/>
        <v>0</v>
      </c>
      <c r="AW1082" s="3" t="str">
        <f>IF($L1082="","",IF(SUM($AJ1082:AJ1082)=0,$AE1082,VLOOKUP($AP1082,BaseEqptCdF!$C$5:$R$161,16,FALSE)*$AC$3))</f>
        <v/>
      </c>
      <c r="AX1082" s="3" t="str">
        <f>IF($L1082="","",IF(SUM($AJ1082:AK1082)=0,$AE1082,VLOOKUP($AP1082,BaseEqptCdF!$C$5:$R$161,16,FALSE)*$AC$3))</f>
        <v/>
      </c>
      <c r="AY1082" s="3" t="str">
        <f>IF($L1082="","",IF(SUM($AJ1082:AL1082)=0,$AE1082,VLOOKUP($AP1082,BaseEqptCdF!$C$5:$R$161,16,FALSE)*$AC$3))</f>
        <v/>
      </c>
      <c r="AZ1082" s="3" t="str">
        <f>IF($L1082="","",IF(SUM($AJ1082:AM1082)=0,$AE1082,VLOOKUP($AP1082,BaseEqptCdF!$C$5:$R$161,16,FALSE)*$AC$3))</f>
        <v/>
      </c>
      <c r="BA1082" s="3" t="str">
        <f>IF($L1082="","",IF(SUM($AJ1082:AN1082)=0,$AE1082,VLOOKUP($AP1082,BaseEqptCdF!$C$5:$R$161,16,FALSE)*$AC$3))</f>
        <v/>
      </c>
      <c r="BB1082" s="2">
        <f t="shared" si="141"/>
        <v>0</v>
      </c>
      <c r="BC1082" s="3" t="str">
        <f>IF($L1082="","",IF(SUM($AJ1082:AJ1082)=0,$AF1082,IF(LEFT(VLOOKUP($AP1082,BaseEqptCdF!$C$5:$E$161,3,FALSE),2)="SD",0,IF(LEFT(VLOOKUP($AP1082,BaseEqptCdF!$C$5:$E$161,3,FALSE),2)="SB",1*52,VLOOKUP($AP1082,BaseEqptCdF!$C$5:$S$161,12,FALSE)*0.2*300))))</f>
        <v/>
      </c>
      <c r="BD1082" s="3" t="str">
        <f>IF($L1082="","",IF(SUM($AJ1082:AK1082)=0,$AF1082,IF(LEFT(VLOOKUP($AP1082,BaseEqptCdF!$C$5:$E$161,3,FALSE),2)="SD",0,IF(LEFT(VLOOKUP($AP1082,BaseEqptCdF!$C$5:$E$161,3,FALSE),2)="SB",1*52,VLOOKUP($AP1082,BaseEqptCdF!$C$5:$S$161,12,FALSE)*0.2*300))))</f>
        <v/>
      </c>
      <c r="BE1082" s="3" t="str">
        <f>IF($L1082="","",IF(SUM($AJ1082:AL1082)=0,$AF1082,IF(LEFT(VLOOKUP($AP1082,BaseEqptCdF!$C$5:$E$161,3,FALSE),2)="SD",0,IF(LEFT(VLOOKUP($AP1082,BaseEqptCdF!$C$5:$E$161,3,FALSE),2)="SB",1*52,VLOOKUP($AP1082,BaseEqptCdF!$C$5:$S$161,12,FALSE)*0.2*300))))</f>
        <v/>
      </c>
      <c r="BF1082" s="3" t="str">
        <f>IF($L1082="","",IF(SUM($AJ1082:AM1082)=0,$AF1082,IF(LEFT(VLOOKUP($AP1082,BaseEqptCdF!$C$5:$E$161,3,FALSE),2)="SD",0,IF(LEFT(VLOOKUP($AP1082,BaseEqptCdF!$C$5:$E$161,3,FALSE),2)="SB",1*52,VLOOKUP($AP1082,BaseEqptCdF!$C$5:$S$161,12,FALSE)*0.2*300))))</f>
        <v/>
      </c>
      <c r="BG1082" s="3" t="str">
        <f>IF($L1082="","",IF(SUM($AJ1082:AN1082)=0,$AF1082,IF(LEFT(VLOOKUP($AP1082,BaseEqptCdF!$C$5:$E$161,3,FALSE),2)="SD",0,IF(LEFT(VLOOKUP($AP1082,BaseEqptCdF!$C$5:$E$161,3,FALSE),2)="SB",1*52,VLOOKUP($AP1082,BaseEqptCdF!$C$5:$S$161,12,FALSE)*0.2*300))))</f>
        <v/>
      </c>
      <c r="BH1082" s="2">
        <f t="shared" si="142"/>
        <v>0</v>
      </c>
    </row>
    <row r="1083" spans="1:60" x14ac:dyDescent="0.25">
      <c r="A1083" s="296" t="str">
        <f t="array" ref="A1083">IF($C1083="","",INDEX(Prog!$B$8:$D$300,MATCH($C1083,nivo1,0),1))</f>
        <v/>
      </c>
      <c r="B1083" s="296" t="str">
        <f t="array" ref="B1083">IF($C1083="","",INDEX(Prog!$B$8:$D$300,MATCH($C1083,nivo1,0),2))</f>
        <v/>
      </c>
      <c r="C1083" s="273"/>
      <c r="D1083" s="267"/>
      <c r="E1083" s="273"/>
      <c r="F1083" s="273"/>
      <c r="G1083" s="273"/>
      <c r="H1083" s="273"/>
      <c r="I1083" s="273"/>
      <c r="J1083" s="273"/>
      <c r="K1083" s="274"/>
      <c r="L1083" s="273"/>
      <c r="M1083" s="273"/>
      <c r="N1083" s="273"/>
      <c r="O1083" s="275"/>
      <c r="P1083" s="273"/>
      <c r="Q1083" s="273"/>
      <c r="R1083" s="273"/>
      <c r="S1083" s="273"/>
      <c r="T1083" s="276"/>
      <c r="U1083" s="276"/>
      <c r="V1083" s="276"/>
      <c r="W1083" s="276"/>
      <c r="X1083" s="277"/>
      <c r="Y1083" s="278"/>
      <c r="AA1083" s="8" t="str">
        <f>IF($L1083="","",VLOOKUP($L1083,BaseEqptCdF!$C$5:$E$161,2,FALSE))</f>
        <v/>
      </c>
      <c r="AB1083" s="8" t="str">
        <f>IF($L1083="","",VLOOKUP($L1083,BaseEqptCdF!$C$5:$E$161,3,FALSE))</f>
        <v/>
      </c>
      <c r="AC1083" s="7" t="str">
        <f>IF($L1083="","",VLOOKUP($L1083,BaseEqptCdF!$C$5:$I$161,6,FALSE))</f>
        <v/>
      </c>
      <c r="AD1083" s="7" t="str">
        <f>IF($L1083="","",VLOOKUP($L1083,BaseEqptCdF!$C$5:$I$161,7,FALSE))</f>
        <v/>
      </c>
      <c r="AE1083" s="3" t="str">
        <f>IF($L1083="","",VLOOKUP($L1083,BaseEqptCdF!$C$5:$R$161,16,FALSE)*$AC$3)</f>
        <v/>
      </c>
      <c r="AF1083" s="3" t="str">
        <f>IF($L1083="","",IF(LEFT($AB1083,2)="SD",0,IF(LEFT($AB1083,2)="SB",1*52,IF($N1083=Prog!$P$17,VLOOKUP($L1083,BaseEqptCdF!$C$5:$P$161,14,FALSE)*1*300,VLOOKUP($L1083,BaseEqptCdF!$C$5:$P$161,12,FALSE)*0.2*300))))</f>
        <v/>
      </c>
      <c r="AG1083" s="6" t="str">
        <f t="shared" si="128"/>
        <v/>
      </c>
      <c r="AH1083" s="6">
        <f>IF($U1083=Prog!$S$18,YEAR($X1083),"")</f>
        <v>1900</v>
      </c>
      <c r="AI1083" s="5" t="str">
        <f>IF(OR($AG1083="",$U1083=Prog!$S$18),"",IF(OR($U1083=Prog!$S$17,$U1083=Prog!$S$16),YEAR($X1083),IF($AG1083="ND","ND",$AI$8+$O1083)))</f>
        <v/>
      </c>
      <c r="AJ1083" s="3" t="str">
        <f t="shared" si="123"/>
        <v/>
      </c>
      <c r="AK1083" s="3" t="str">
        <f t="shared" si="144"/>
        <v/>
      </c>
      <c r="AL1083" s="3" t="str">
        <f t="shared" si="144"/>
        <v/>
      </c>
      <c r="AM1083" s="3" t="str">
        <f t="shared" si="144"/>
        <v/>
      </c>
      <c r="AN1083" s="3" t="str">
        <f t="shared" si="144"/>
        <v/>
      </c>
      <c r="AO1083" s="2">
        <f t="shared" si="139"/>
        <v>0</v>
      </c>
      <c r="AP1083" s="4"/>
      <c r="AQ1083" s="3">
        <f>IF(AJ1083=1,VLOOKUP($AP1083,BaseEqptCdF!$C$5:$R$161,16,FALSE),0)</f>
        <v>0</v>
      </c>
      <c r="AR1083" s="3">
        <f>IF(AK1083=1,VLOOKUP($AP1083,BaseEqptCdF!$C$5:$R$161,16,FALSE),0)</f>
        <v>0</v>
      </c>
      <c r="AS1083" s="3">
        <f>IF(AL1083=1,VLOOKUP($AP1083,BaseEqptCdF!$C$5:$R$161,16,FALSE),0)</f>
        <v>0</v>
      </c>
      <c r="AT1083" s="3">
        <f>IF(AM1083=1,VLOOKUP($AP1083,BaseEqptCdF!$C$5:$R$161,16,FALSE),0)</f>
        <v>0</v>
      </c>
      <c r="AU1083" s="3">
        <f>IF(AN1083=1,VLOOKUP($AP1083,BaseEqptCdF!$C$5:$R$161,16,FALSE),0)</f>
        <v>0</v>
      </c>
      <c r="AV1083" s="2">
        <f t="shared" si="140"/>
        <v>0</v>
      </c>
      <c r="AW1083" s="3" t="str">
        <f>IF($L1083="","",IF(SUM($AJ1083:AJ1083)=0,$AE1083,VLOOKUP($AP1083,BaseEqptCdF!$C$5:$R$161,16,FALSE)*$AC$3))</f>
        <v/>
      </c>
      <c r="AX1083" s="3" t="str">
        <f>IF($L1083="","",IF(SUM($AJ1083:AK1083)=0,$AE1083,VLOOKUP($AP1083,BaseEqptCdF!$C$5:$R$161,16,FALSE)*$AC$3))</f>
        <v/>
      </c>
      <c r="AY1083" s="3" t="str">
        <f>IF($L1083="","",IF(SUM($AJ1083:AL1083)=0,$AE1083,VLOOKUP($AP1083,BaseEqptCdF!$C$5:$R$161,16,FALSE)*$AC$3))</f>
        <v/>
      </c>
      <c r="AZ1083" s="3" t="str">
        <f>IF($L1083="","",IF(SUM($AJ1083:AM1083)=0,$AE1083,VLOOKUP($AP1083,BaseEqptCdF!$C$5:$R$161,16,FALSE)*$AC$3))</f>
        <v/>
      </c>
      <c r="BA1083" s="3" t="str">
        <f>IF($L1083="","",IF(SUM($AJ1083:AN1083)=0,$AE1083,VLOOKUP($AP1083,BaseEqptCdF!$C$5:$R$161,16,FALSE)*$AC$3))</f>
        <v/>
      </c>
      <c r="BB1083" s="2">
        <f t="shared" si="141"/>
        <v>0</v>
      </c>
      <c r="BC1083" s="3" t="str">
        <f>IF($L1083="","",IF(SUM($AJ1083:AJ1083)=0,$AF1083,IF(LEFT(VLOOKUP($AP1083,BaseEqptCdF!$C$5:$E$161,3,FALSE),2)="SD",0,IF(LEFT(VLOOKUP($AP1083,BaseEqptCdF!$C$5:$E$161,3,FALSE),2)="SB",1*52,VLOOKUP($AP1083,BaseEqptCdF!$C$5:$S$161,12,FALSE)*0.2*300))))</f>
        <v/>
      </c>
      <c r="BD1083" s="3" t="str">
        <f>IF($L1083="","",IF(SUM($AJ1083:AK1083)=0,$AF1083,IF(LEFT(VLOOKUP($AP1083,BaseEqptCdF!$C$5:$E$161,3,FALSE),2)="SD",0,IF(LEFT(VLOOKUP($AP1083,BaseEqptCdF!$C$5:$E$161,3,FALSE),2)="SB",1*52,VLOOKUP($AP1083,BaseEqptCdF!$C$5:$S$161,12,FALSE)*0.2*300))))</f>
        <v/>
      </c>
      <c r="BE1083" s="3" t="str">
        <f>IF($L1083="","",IF(SUM($AJ1083:AL1083)=0,$AF1083,IF(LEFT(VLOOKUP($AP1083,BaseEqptCdF!$C$5:$E$161,3,FALSE),2)="SD",0,IF(LEFT(VLOOKUP($AP1083,BaseEqptCdF!$C$5:$E$161,3,FALSE),2)="SB",1*52,VLOOKUP($AP1083,BaseEqptCdF!$C$5:$S$161,12,FALSE)*0.2*300))))</f>
        <v/>
      </c>
      <c r="BF1083" s="3" t="str">
        <f>IF($L1083="","",IF(SUM($AJ1083:AM1083)=0,$AF1083,IF(LEFT(VLOOKUP($AP1083,BaseEqptCdF!$C$5:$E$161,3,FALSE),2)="SD",0,IF(LEFT(VLOOKUP($AP1083,BaseEqptCdF!$C$5:$E$161,3,FALSE),2)="SB",1*52,VLOOKUP($AP1083,BaseEqptCdF!$C$5:$S$161,12,FALSE)*0.2*300))))</f>
        <v/>
      </c>
      <c r="BG1083" s="3" t="str">
        <f>IF($L1083="","",IF(SUM($AJ1083:AN1083)=0,$AF1083,IF(LEFT(VLOOKUP($AP1083,BaseEqptCdF!$C$5:$E$161,3,FALSE),2)="SD",0,IF(LEFT(VLOOKUP($AP1083,BaseEqptCdF!$C$5:$E$161,3,FALSE),2)="SB",1*52,VLOOKUP($AP1083,BaseEqptCdF!$C$5:$S$161,12,FALSE)*0.2*300))))</f>
        <v/>
      </c>
      <c r="BH1083" s="2">
        <f t="shared" si="142"/>
        <v>0</v>
      </c>
    </row>
    <row r="1084" spans="1:60" x14ac:dyDescent="0.25">
      <c r="A1084" s="296" t="str">
        <f t="array" ref="A1084">IF($C1084="","",INDEX(Prog!$B$8:$D$300,MATCH($C1084,nivo1,0),1))</f>
        <v/>
      </c>
      <c r="B1084" s="296" t="str">
        <f t="array" ref="B1084">IF($C1084="","",INDEX(Prog!$B$8:$D$300,MATCH($C1084,nivo1,0),2))</f>
        <v/>
      </c>
      <c r="C1084" s="273"/>
      <c r="D1084" s="267"/>
      <c r="E1084" s="273"/>
      <c r="F1084" s="273"/>
      <c r="G1084" s="273"/>
      <c r="H1084" s="273"/>
      <c r="I1084" s="273"/>
      <c r="J1084" s="273"/>
      <c r="K1084" s="274"/>
      <c r="L1084" s="273"/>
      <c r="M1084" s="273"/>
      <c r="N1084" s="273"/>
      <c r="O1084" s="275"/>
      <c r="P1084" s="273"/>
      <c r="Q1084" s="273"/>
      <c r="R1084" s="273"/>
      <c r="S1084" s="273"/>
      <c r="T1084" s="276"/>
      <c r="U1084" s="276"/>
      <c r="V1084" s="276"/>
      <c r="W1084" s="276"/>
      <c r="X1084" s="277"/>
      <c r="Y1084" s="278"/>
      <c r="AA1084" s="8" t="str">
        <f>IF($L1084="","",VLOOKUP($L1084,BaseEqptCdF!$C$5:$E$161,2,FALSE))</f>
        <v/>
      </c>
      <c r="AB1084" s="8" t="str">
        <f>IF($L1084="","",VLOOKUP($L1084,BaseEqptCdF!$C$5:$E$161,3,FALSE))</f>
        <v/>
      </c>
      <c r="AC1084" s="7" t="str">
        <f>IF($L1084="","",VLOOKUP($L1084,BaseEqptCdF!$C$5:$I$161,6,FALSE))</f>
        <v/>
      </c>
      <c r="AD1084" s="7" t="str">
        <f>IF($L1084="","",VLOOKUP($L1084,BaseEqptCdF!$C$5:$I$161,7,FALSE))</f>
        <v/>
      </c>
      <c r="AE1084" s="3" t="str">
        <f>IF($L1084="","",VLOOKUP($L1084,BaseEqptCdF!$C$5:$R$161,16,FALSE)*$AC$3)</f>
        <v/>
      </c>
      <c r="AF1084" s="3" t="str">
        <f>IF($L1084="","",IF(LEFT($AB1084,2)="SD",0,IF(LEFT($AB1084,2)="SB",1*52,IF($N1084=Prog!$P$17,VLOOKUP($L1084,BaseEqptCdF!$C$5:$P$161,14,FALSE)*1*300,VLOOKUP($L1084,BaseEqptCdF!$C$5:$P$161,12,FALSE)*0.2*300))))</f>
        <v/>
      </c>
      <c r="AG1084" s="6" t="str">
        <f t="shared" si="128"/>
        <v/>
      </c>
      <c r="AH1084" s="6">
        <f>IF($U1084=Prog!$S$18,YEAR($X1084),"")</f>
        <v>1900</v>
      </c>
      <c r="AI1084" s="5" t="str">
        <f>IF(OR($AG1084="",$U1084=Prog!$S$18),"",IF(OR($U1084=Prog!$S$17,$U1084=Prog!$S$16),YEAR($X1084),IF($AG1084="ND","ND",$AI$8+$O1084)))</f>
        <v/>
      </c>
      <c r="AJ1084" s="3" t="str">
        <f t="shared" si="123"/>
        <v/>
      </c>
      <c r="AK1084" s="3" t="str">
        <f t="shared" si="144"/>
        <v/>
      </c>
      <c r="AL1084" s="3" t="str">
        <f t="shared" si="144"/>
        <v/>
      </c>
      <c r="AM1084" s="3" t="str">
        <f t="shared" si="144"/>
        <v/>
      </c>
      <c r="AN1084" s="3" t="str">
        <f t="shared" si="144"/>
        <v/>
      </c>
      <c r="AO1084" s="2">
        <f t="shared" si="139"/>
        <v>0</v>
      </c>
      <c r="AP1084" s="4"/>
      <c r="AQ1084" s="3">
        <f>IF(AJ1084=1,VLOOKUP($AP1084,BaseEqptCdF!$C$5:$R$161,16,FALSE),0)</f>
        <v>0</v>
      </c>
      <c r="AR1084" s="3">
        <f>IF(AK1084=1,VLOOKUP($AP1084,BaseEqptCdF!$C$5:$R$161,16,FALSE),0)</f>
        <v>0</v>
      </c>
      <c r="AS1084" s="3">
        <f>IF(AL1084=1,VLOOKUP($AP1084,BaseEqptCdF!$C$5:$R$161,16,FALSE),0)</f>
        <v>0</v>
      </c>
      <c r="AT1084" s="3">
        <f>IF(AM1084=1,VLOOKUP($AP1084,BaseEqptCdF!$C$5:$R$161,16,FALSE),0)</f>
        <v>0</v>
      </c>
      <c r="AU1084" s="3">
        <f>IF(AN1084=1,VLOOKUP($AP1084,BaseEqptCdF!$C$5:$R$161,16,FALSE),0)</f>
        <v>0</v>
      </c>
      <c r="AV1084" s="2">
        <f t="shared" si="140"/>
        <v>0</v>
      </c>
      <c r="AW1084" s="3" t="str">
        <f>IF($L1084="","",IF(SUM($AJ1084:AJ1084)=0,$AE1084,VLOOKUP($AP1084,BaseEqptCdF!$C$5:$R$161,16,FALSE)*$AC$3))</f>
        <v/>
      </c>
      <c r="AX1084" s="3" t="str">
        <f>IF($L1084="","",IF(SUM($AJ1084:AK1084)=0,$AE1084,VLOOKUP($AP1084,BaseEqptCdF!$C$5:$R$161,16,FALSE)*$AC$3))</f>
        <v/>
      </c>
      <c r="AY1084" s="3" t="str">
        <f>IF($L1084="","",IF(SUM($AJ1084:AL1084)=0,$AE1084,VLOOKUP($AP1084,BaseEqptCdF!$C$5:$R$161,16,FALSE)*$AC$3))</f>
        <v/>
      </c>
      <c r="AZ1084" s="3" t="str">
        <f>IF($L1084="","",IF(SUM($AJ1084:AM1084)=0,$AE1084,VLOOKUP($AP1084,BaseEqptCdF!$C$5:$R$161,16,FALSE)*$AC$3))</f>
        <v/>
      </c>
      <c r="BA1084" s="3" t="str">
        <f>IF($L1084="","",IF(SUM($AJ1084:AN1084)=0,$AE1084,VLOOKUP($AP1084,BaseEqptCdF!$C$5:$R$161,16,FALSE)*$AC$3))</f>
        <v/>
      </c>
      <c r="BB1084" s="2">
        <f t="shared" si="141"/>
        <v>0</v>
      </c>
      <c r="BC1084" s="3" t="str">
        <f>IF($L1084="","",IF(SUM($AJ1084:AJ1084)=0,$AF1084,IF(LEFT(VLOOKUP($AP1084,BaseEqptCdF!$C$5:$E$161,3,FALSE),2)="SD",0,IF(LEFT(VLOOKUP($AP1084,BaseEqptCdF!$C$5:$E$161,3,FALSE),2)="SB",1*52,VLOOKUP($AP1084,BaseEqptCdF!$C$5:$S$161,12,FALSE)*0.2*300))))</f>
        <v/>
      </c>
      <c r="BD1084" s="3" t="str">
        <f>IF($L1084="","",IF(SUM($AJ1084:AK1084)=0,$AF1084,IF(LEFT(VLOOKUP($AP1084,BaseEqptCdF!$C$5:$E$161,3,FALSE),2)="SD",0,IF(LEFT(VLOOKUP($AP1084,BaseEqptCdF!$C$5:$E$161,3,FALSE),2)="SB",1*52,VLOOKUP($AP1084,BaseEqptCdF!$C$5:$S$161,12,FALSE)*0.2*300))))</f>
        <v/>
      </c>
      <c r="BE1084" s="3" t="str">
        <f>IF($L1084="","",IF(SUM($AJ1084:AL1084)=0,$AF1084,IF(LEFT(VLOOKUP($AP1084,BaseEqptCdF!$C$5:$E$161,3,FALSE),2)="SD",0,IF(LEFT(VLOOKUP($AP1084,BaseEqptCdF!$C$5:$E$161,3,FALSE),2)="SB",1*52,VLOOKUP($AP1084,BaseEqptCdF!$C$5:$S$161,12,FALSE)*0.2*300))))</f>
        <v/>
      </c>
      <c r="BF1084" s="3" t="str">
        <f>IF($L1084="","",IF(SUM($AJ1084:AM1084)=0,$AF1084,IF(LEFT(VLOOKUP($AP1084,BaseEqptCdF!$C$5:$E$161,3,FALSE),2)="SD",0,IF(LEFT(VLOOKUP($AP1084,BaseEqptCdF!$C$5:$E$161,3,FALSE),2)="SB",1*52,VLOOKUP($AP1084,BaseEqptCdF!$C$5:$S$161,12,FALSE)*0.2*300))))</f>
        <v/>
      </c>
      <c r="BG1084" s="3" t="str">
        <f>IF($L1084="","",IF(SUM($AJ1084:AN1084)=0,$AF1084,IF(LEFT(VLOOKUP($AP1084,BaseEqptCdF!$C$5:$E$161,3,FALSE),2)="SD",0,IF(LEFT(VLOOKUP($AP1084,BaseEqptCdF!$C$5:$E$161,3,FALSE),2)="SB",1*52,VLOOKUP($AP1084,BaseEqptCdF!$C$5:$S$161,12,FALSE)*0.2*300))))</f>
        <v/>
      </c>
      <c r="BH1084" s="2">
        <f t="shared" si="142"/>
        <v>0</v>
      </c>
    </row>
    <row r="1085" spans="1:60" x14ac:dyDescent="0.25">
      <c r="A1085" s="296" t="str">
        <f t="array" ref="A1085">IF($C1085="","",INDEX(Prog!$B$8:$D$300,MATCH($C1085,nivo1,0),1))</f>
        <v/>
      </c>
      <c r="B1085" s="296" t="str">
        <f t="array" ref="B1085">IF($C1085="","",INDEX(Prog!$B$8:$D$300,MATCH($C1085,nivo1,0),2))</f>
        <v/>
      </c>
      <c r="C1085" s="273"/>
      <c r="D1085" s="267"/>
      <c r="E1085" s="273"/>
      <c r="F1085" s="273"/>
      <c r="G1085" s="273"/>
      <c r="H1085" s="273"/>
      <c r="I1085" s="273"/>
      <c r="J1085" s="273"/>
      <c r="K1085" s="274"/>
      <c r="L1085" s="273"/>
      <c r="M1085" s="273"/>
      <c r="N1085" s="273"/>
      <c r="O1085" s="275"/>
      <c r="P1085" s="273"/>
      <c r="Q1085" s="273"/>
      <c r="R1085" s="273"/>
      <c r="S1085" s="273"/>
      <c r="T1085" s="276"/>
      <c r="U1085" s="276"/>
      <c r="V1085" s="276"/>
      <c r="W1085" s="276"/>
      <c r="X1085" s="277"/>
      <c r="Y1085" s="278"/>
      <c r="AA1085" s="8" t="str">
        <f>IF($L1085="","",VLOOKUP($L1085,BaseEqptCdF!$C$5:$E$161,2,FALSE))</f>
        <v/>
      </c>
      <c r="AB1085" s="8" t="str">
        <f>IF($L1085="","",VLOOKUP($L1085,BaseEqptCdF!$C$5:$E$161,3,FALSE))</f>
        <v/>
      </c>
      <c r="AC1085" s="7" t="str">
        <f>IF($L1085="","",VLOOKUP($L1085,BaseEqptCdF!$C$5:$I$161,6,FALSE))</f>
        <v/>
      </c>
      <c r="AD1085" s="7" t="str">
        <f>IF($L1085="","",VLOOKUP($L1085,BaseEqptCdF!$C$5:$I$161,7,FALSE))</f>
        <v/>
      </c>
      <c r="AE1085" s="3" t="str">
        <f>IF($L1085="","",VLOOKUP($L1085,BaseEqptCdF!$C$5:$R$161,16,FALSE)*$AC$3)</f>
        <v/>
      </c>
      <c r="AF1085" s="3" t="str">
        <f>IF($L1085="","",IF(LEFT($AB1085,2)="SD",0,IF(LEFT($AB1085,2)="SB",1*52,IF($N1085=Prog!$P$17,VLOOKUP($L1085,BaseEqptCdF!$C$5:$P$161,14,FALSE)*1*300,VLOOKUP($L1085,BaseEqptCdF!$C$5:$P$161,12,FALSE)*0.2*300))))</f>
        <v/>
      </c>
      <c r="AG1085" s="6" t="str">
        <f t="shared" si="128"/>
        <v/>
      </c>
      <c r="AH1085" s="6">
        <f>IF($U1085=Prog!$S$18,YEAR($X1085),"")</f>
        <v>1900</v>
      </c>
      <c r="AI1085" s="5" t="str">
        <f>IF(OR($AG1085="",$U1085=Prog!$S$18),"",IF(OR($U1085=Prog!$S$17,$U1085=Prog!$S$16),YEAR($X1085),IF($AG1085="ND","ND",$AI$8+$O1085)))</f>
        <v/>
      </c>
      <c r="AJ1085" s="3" t="str">
        <f t="shared" si="123"/>
        <v/>
      </c>
      <c r="AK1085" s="3" t="str">
        <f t="shared" si="144"/>
        <v/>
      </c>
      <c r="AL1085" s="3" t="str">
        <f t="shared" si="144"/>
        <v/>
      </c>
      <c r="AM1085" s="3" t="str">
        <f t="shared" si="144"/>
        <v/>
      </c>
      <c r="AN1085" s="3" t="str">
        <f t="shared" si="144"/>
        <v/>
      </c>
      <c r="AO1085" s="2">
        <f t="shared" si="139"/>
        <v>0</v>
      </c>
      <c r="AP1085" s="4"/>
      <c r="AQ1085" s="3">
        <f>IF(AJ1085=1,VLOOKUP($AP1085,BaseEqptCdF!$C$5:$R$161,16,FALSE),0)</f>
        <v>0</v>
      </c>
      <c r="AR1085" s="3">
        <f>IF(AK1085=1,VLOOKUP($AP1085,BaseEqptCdF!$C$5:$R$161,16,FALSE),0)</f>
        <v>0</v>
      </c>
      <c r="AS1085" s="3">
        <f>IF(AL1085=1,VLOOKUP($AP1085,BaseEqptCdF!$C$5:$R$161,16,FALSE),0)</f>
        <v>0</v>
      </c>
      <c r="AT1085" s="3">
        <f>IF(AM1085=1,VLOOKUP($AP1085,BaseEqptCdF!$C$5:$R$161,16,FALSE),0)</f>
        <v>0</v>
      </c>
      <c r="AU1085" s="3">
        <f>IF(AN1085=1,VLOOKUP($AP1085,BaseEqptCdF!$C$5:$R$161,16,FALSE),0)</f>
        <v>0</v>
      </c>
      <c r="AV1085" s="2">
        <f t="shared" si="140"/>
        <v>0</v>
      </c>
      <c r="AW1085" s="3" t="str">
        <f>IF($L1085="","",IF(SUM($AJ1085:AJ1085)=0,$AE1085,VLOOKUP($AP1085,BaseEqptCdF!$C$5:$R$161,16,FALSE)*$AC$3))</f>
        <v/>
      </c>
      <c r="AX1085" s="3" t="str">
        <f>IF($L1085="","",IF(SUM($AJ1085:AK1085)=0,$AE1085,VLOOKUP($AP1085,BaseEqptCdF!$C$5:$R$161,16,FALSE)*$AC$3))</f>
        <v/>
      </c>
      <c r="AY1085" s="3" t="str">
        <f>IF($L1085="","",IF(SUM($AJ1085:AL1085)=0,$AE1085,VLOOKUP($AP1085,BaseEqptCdF!$C$5:$R$161,16,FALSE)*$AC$3))</f>
        <v/>
      </c>
      <c r="AZ1085" s="3" t="str">
        <f>IF($L1085="","",IF(SUM($AJ1085:AM1085)=0,$AE1085,VLOOKUP($AP1085,BaseEqptCdF!$C$5:$R$161,16,FALSE)*$AC$3))</f>
        <v/>
      </c>
      <c r="BA1085" s="3" t="str">
        <f>IF($L1085="","",IF(SUM($AJ1085:AN1085)=0,$AE1085,VLOOKUP($AP1085,BaseEqptCdF!$C$5:$R$161,16,FALSE)*$AC$3))</f>
        <v/>
      </c>
      <c r="BB1085" s="2">
        <f t="shared" si="141"/>
        <v>0</v>
      </c>
      <c r="BC1085" s="3" t="str">
        <f>IF($L1085="","",IF(SUM($AJ1085:AJ1085)=0,$AF1085,IF(LEFT(VLOOKUP($AP1085,BaseEqptCdF!$C$5:$E$161,3,FALSE),2)="SD",0,IF(LEFT(VLOOKUP($AP1085,BaseEqptCdF!$C$5:$E$161,3,FALSE),2)="SB",1*52,VLOOKUP($AP1085,BaseEqptCdF!$C$5:$S$161,12,FALSE)*0.2*300))))</f>
        <v/>
      </c>
      <c r="BD1085" s="3" t="str">
        <f>IF($L1085="","",IF(SUM($AJ1085:AK1085)=0,$AF1085,IF(LEFT(VLOOKUP($AP1085,BaseEqptCdF!$C$5:$E$161,3,FALSE),2)="SD",0,IF(LEFT(VLOOKUP($AP1085,BaseEqptCdF!$C$5:$E$161,3,FALSE),2)="SB",1*52,VLOOKUP($AP1085,BaseEqptCdF!$C$5:$S$161,12,FALSE)*0.2*300))))</f>
        <v/>
      </c>
      <c r="BE1085" s="3" t="str">
        <f>IF($L1085="","",IF(SUM($AJ1085:AL1085)=0,$AF1085,IF(LEFT(VLOOKUP($AP1085,BaseEqptCdF!$C$5:$E$161,3,FALSE),2)="SD",0,IF(LEFT(VLOOKUP($AP1085,BaseEqptCdF!$C$5:$E$161,3,FALSE),2)="SB",1*52,VLOOKUP($AP1085,BaseEqptCdF!$C$5:$S$161,12,FALSE)*0.2*300))))</f>
        <v/>
      </c>
      <c r="BF1085" s="3" t="str">
        <f>IF($L1085="","",IF(SUM($AJ1085:AM1085)=0,$AF1085,IF(LEFT(VLOOKUP($AP1085,BaseEqptCdF!$C$5:$E$161,3,FALSE),2)="SD",0,IF(LEFT(VLOOKUP($AP1085,BaseEqptCdF!$C$5:$E$161,3,FALSE),2)="SB",1*52,VLOOKUP($AP1085,BaseEqptCdF!$C$5:$S$161,12,FALSE)*0.2*300))))</f>
        <v/>
      </c>
      <c r="BG1085" s="3" t="str">
        <f>IF($L1085="","",IF(SUM($AJ1085:AN1085)=0,$AF1085,IF(LEFT(VLOOKUP($AP1085,BaseEqptCdF!$C$5:$E$161,3,FALSE),2)="SD",0,IF(LEFT(VLOOKUP($AP1085,BaseEqptCdF!$C$5:$E$161,3,FALSE),2)="SB",1*52,VLOOKUP($AP1085,BaseEqptCdF!$C$5:$S$161,12,FALSE)*0.2*300))))</f>
        <v/>
      </c>
      <c r="BH1085" s="2">
        <f t="shared" si="142"/>
        <v>0</v>
      </c>
    </row>
    <row r="1086" spans="1:60" x14ac:dyDescent="0.25">
      <c r="A1086" s="296" t="str">
        <f t="array" ref="A1086">IF($C1086="","",INDEX(Prog!$B$8:$D$300,MATCH($C1086,nivo1,0),1))</f>
        <v/>
      </c>
      <c r="B1086" s="296" t="str">
        <f t="array" ref="B1086">IF($C1086="","",INDEX(Prog!$B$8:$D$300,MATCH($C1086,nivo1,0),2))</f>
        <v/>
      </c>
      <c r="C1086" s="273"/>
      <c r="D1086" s="267"/>
      <c r="E1086" s="273"/>
      <c r="F1086" s="273"/>
      <c r="G1086" s="273"/>
      <c r="H1086" s="273"/>
      <c r="I1086" s="273"/>
      <c r="J1086" s="273"/>
      <c r="K1086" s="274"/>
      <c r="L1086" s="273"/>
      <c r="M1086" s="273"/>
      <c r="N1086" s="273"/>
      <c r="O1086" s="275"/>
      <c r="P1086" s="273"/>
      <c r="Q1086" s="273"/>
      <c r="R1086" s="273"/>
      <c r="S1086" s="273"/>
      <c r="T1086" s="276"/>
      <c r="U1086" s="276"/>
      <c r="V1086" s="276"/>
      <c r="W1086" s="276"/>
      <c r="X1086" s="277"/>
      <c r="Y1086" s="278"/>
      <c r="AA1086" s="8" t="str">
        <f>IF($L1086="","",VLOOKUP($L1086,BaseEqptCdF!$C$5:$E$161,2,FALSE))</f>
        <v/>
      </c>
      <c r="AB1086" s="8" t="str">
        <f>IF($L1086="","",VLOOKUP($L1086,BaseEqptCdF!$C$5:$E$161,3,FALSE))</f>
        <v/>
      </c>
      <c r="AC1086" s="7" t="str">
        <f>IF($L1086="","",VLOOKUP($L1086,BaseEqptCdF!$C$5:$I$161,6,FALSE))</f>
        <v/>
      </c>
      <c r="AD1086" s="7" t="str">
        <f>IF($L1086="","",VLOOKUP($L1086,BaseEqptCdF!$C$5:$I$161,7,FALSE))</f>
        <v/>
      </c>
      <c r="AE1086" s="3" t="str">
        <f>IF($L1086="","",VLOOKUP($L1086,BaseEqptCdF!$C$5:$R$161,16,FALSE)*$AC$3)</f>
        <v/>
      </c>
      <c r="AF1086" s="3" t="str">
        <f>IF($L1086="","",IF(LEFT($AB1086,2)="SD",0,IF(LEFT($AB1086,2)="SB",1*52,IF($N1086=Prog!$P$17,VLOOKUP($L1086,BaseEqptCdF!$C$5:$P$161,14,FALSE)*1*300,VLOOKUP($L1086,BaseEqptCdF!$C$5:$P$161,12,FALSE)*0.2*300))))</f>
        <v/>
      </c>
      <c r="AG1086" s="6" t="str">
        <f t="shared" si="128"/>
        <v/>
      </c>
      <c r="AH1086" s="6">
        <f>IF($U1086=Prog!$S$18,YEAR($X1086),"")</f>
        <v>1900</v>
      </c>
      <c r="AI1086" s="5" t="str">
        <f>IF(OR($AG1086="",$U1086=Prog!$S$18),"",IF(OR($U1086=Prog!$S$17,$U1086=Prog!$S$16),YEAR($X1086),IF($AG1086="ND","ND",$AI$8+$O1086)))</f>
        <v/>
      </c>
      <c r="AJ1086" s="3" t="str">
        <f t="shared" si="123"/>
        <v/>
      </c>
      <c r="AK1086" s="3" t="str">
        <f t="shared" si="144"/>
        <v/>
      </c>
      <c r="AL1086" s="3" t="str">
        <f t="shared" si="144"/>
        <v/>
      </c>
      <c r="AM1086" s="3" t="str">
        <f t="shared" si="144"/>
        <v/>
      </c>
      <c r="AN1086" s="3" t="str">
        <f t="shared" si="144"/>
        <v/>
      </c>
      <c r="AO1086" s="2">
        <f t="shared" si="139"/>
        <v>0</v>
      </c>
      <c r="AP1086" s="4"/>
      <c r="AQ1086" s="3">
        <f>IF(AJ1086=1,VLOOKUP($AP1086,BaseEqptCdF!$C$5:$R$161,16,FALSE),0)</f>
        <v>0</v>
      </c>
      <c r="AR1086" s="3">
        <f>IF(AK1086=1,VLOOKUP($AP1086,BaseEqptCdF!$C$5:$R$161,16,FALSE),0)</f>
        <v>0</v>
      </c>
      <c r="AS1086" s="3">
        <f>IF(AL1086=1,VLOOKUP($AP1086,BaseEqptCdF!$C$5:$R$161,16,FALSE),0)</f>
        <v>0</v>
      </c>
      <c r="AT1086" s="3">
        <f>IF(AM1086=1,VLOOKUP($AP1086,BaseEqptCdF!$C$5:$R$161,16,FALSE),0)</f>
        <v>0</v>
      </c>
      <c r="AU1086" s="3">
        <f>IF(AN1086=1,VLOOKUP($AP1086,BaseEqptCdF!$C$5:$R$161,16,FALSE),0)</f>
        <v>0</v>
      </c>
      <c r="AV1086" s="2">
        <f t="shared" si="140"/>
        <v>0</v>
      </c>
      <c r="AW1086" s="3" t="str">
        <f>IF($L1086="","",IF(SUM($AJ1086:AJ1086)=0,$AE1086,VLOOKUP($AP1086,BaseEqptCdF!$C$5:$R$161,16,FALSE)*$AC$3))</f>
        <v/>
      </c>
      <c r="AX1086" s="3" t="str">
        <f>IF($L1086="","",IF(SUM($AJ1086:AK1086)=0,$AE1086,VLOOKUP($AP1086,BaseEqptCdF!$C$5:$R$161,16,FALSE)*$AC$3))</f>
        <v/>
      </c>
      <c r="AY1086" s="3" t="str">
        <f>IF($L1086="","",IF(SUM($AJ1086:AL1086)=0,$AE1086,VLOOKUP($AP1086,BaseEqptCdF!$C$5:$R$161,16,FALSE)*$AC$3))</f>
        <v/>
      </c>
      <c r="AZ1086" s="3" t="str">
        <f>IF($L1086="","",IF(SUM($AJ1086:AM1086)=0,$AE1086,VLOOKUP($AP1086,BaseEqptCdF!$C$5:$R$161,16,FALSE)*$AC$3))</f>
        <v/>
      </c>
      <c r="BA1086" s="3" t="str">
        <f>IF($L1086="","",IF(SUM($AJ1086:AN1086)=0,$AE1086,VLOOKUP($AP1086,BaseEqptCdF!$C$5:$R$161,16,FALSE)*$AC$3))</f>
        <v/>
      </c>
      <c r="BB1086" s="2">
        <f t="shared" si="141"/>
        <v>0</v>
      </c>
      <c r="BC1086" s="3" t="str">
        <f>IF($L1086="","",IF(SUM($AJ1086:AJ1086)=0,$AF1086,IF(LEFT(VLOOKUP($AP1086,BaseEqptCdF!$C$5:$E$161,3,FALSE),2)="SD",0,IF(LEFT(VLOOKUP($AP1086,BaseEqptCdF!$C$5:$E$161,3,FALSE),2)="SB",1*52,VLOOKUP($AP1086,BaseEqptCdF!$C$5:$S$161,12,FALSE)*0.2*300))))</f>
        <v/>
      </c>
      <c r="BD1086" s="3" t="str">
        <f>IF($L1086="","",IF(SUM($AJ1086:AK1086)=0,$AF1086,IF(LEFT(VLOOKUP($AP1086,BaseEqptCdF!$C$5:$E$161,3,FALSE),2)="SD",0,IF(LEFT(VLOOKUP($AP1086,BaseEqptCdF!$C$5:$E$161,3,FALSE),2)="SB",1*52,VLOOKUP($AP1086,BaseEqptCdF!$C$5:$S$161,12,FALSE)*0.2*300))))</f>
        <v/>
      </c>
      <c r="BE1086" s="3" t="str">
        <f>IF($L1086="","",IF(SUM($AJ1086:AL1086)=0,$AF1086,IF(LEFT(VLOOKUP($AP1086,BaseEqptCdF!$C$5:$E$161,3,FALSE),2)="SD",0,IF(LEFT(VLOOKUP($AP1086,BaseEqptCdF!$C$5:$E$161,3,FALSE),2)="SB",1*52,VLOOKUP($AP1086,BaseEqptCdF!$C$5:$S$161,12,FALSE)*0.2*300))))</f>
        <v/>
      </c>
      <c r="BF1086" s="3" t="str">
        <f>IF($L1086="","",IF(SUM($AJ1086:AM1086)=0,$AF1086,IF(LEFT(VLOOKUP($AP1086,BaseEqptCdF!$C$5:$E$161,3,FALSE),2)="SD",0,IF(LEFT(VLOOKUP($AP1086,BaseEqptCdF!$C$5:$E$161,3,FALSE),2)="SB",1*52,VLOOKUP($AP1086,BaseEqptCdF!$C$5:$S$161,12,FALSE)*0.2*300))))</f>
        <v/>
      </c>
      <c r="BG1086" s="3" t="str">
        <f>IF($L1086="","",IF(SUM($AJ1086:AN1086)=0,$AF1086,IF(LEFT(VLOOKUP($AP1086,BaseEqptCdF!$C$5:$E$161,3,FALSE),2)="SD",0,IF(LEFT(VLOOKUP($AP1086,BaseEqptCdF!$C$5:$E$161,3,FALSE),2)="SB",1*52,VLOOKUP($AP1086,BaseEqptCdF!$C$5:$S$161,12,FALSE)*0.2*300))))</f>
        <v/>
      </c>
      <c r="BH1086" s="2">
        <f t="shared" si="142"/>
        <v>0</v>
      </c>
    </row>
    <row r="1087" spans="1:60" x14ac:dyDescent="0.25">
      <c r="A1087" s="296" t="str">
        <f t="array" ref="A1087">IF($C1087="","",INDEX(Prog!$B$8:$D$300,MATCH($C1087,nivo1,0),1))</f>
        <v/>
      </c>
      <c r="B1087" s="296" t="str">
        <f t="array" ref="B1087">IF($C1087="","",INDEX(Prog!$B$8:$D$300,MATCH($C1087,nivo1,0),2))</f>
        <v/>
      </c>
      <c r="C1087" s="273"/>
      <c r="D1087" s="267"/>
      <c r="E1087" s="273"/>
      <c r="F1087" s="273"/>
      <c r="G1087" s="273"/>
      <c r="H1087" s="273"/>
      <c r="I1087" s="273"/>
      <c r="J1087" s="273"/>
      <c r="K1087" s="274"/>
      <c r="L1087" s="273"/>
      <c r="M1087" s="273"/>
      <c r="N1087" s="273"/>
      <c r="O1087" s="275"/>
      <c r="P1087" s="273"/>
      <c r="Q1087" s="273"/>
      <c r="R1087" s="273"/>
      <c r="S1087" s="273"/>
      <c r="T1087" s="276"/>
      <c r="U1087" s="276"/>
      <c r="V1087" s="276"/>
      <c r="W1087" s="276"/>
      <c r="X1087" s="277"/>
      <c r="Y1087" s="278"/>
      <c r="AA1087" s="8" t="str">
        <f>IF($L1087="","",VLOOKUP($L1087,BaseEqptCdF!$C$5:$E$161,2,FALSE))</f>
        <v/>
      </c>
      <c r="AB1087" s="8" t="str">
        <f>IF($L1087="","",VLOOKUP($L1087,BaseEqptCdF!$C$5:$E$161,3,FALSE))</f>
        <v/>
      </c>
      <c r="AC1087" s="7" t="str">
        <f>IF($L1087="","",VLOOKUP($L1087,BaseEqptCdF!$C$5:$I$161,6,FALSE))</f>
        <v/>
      </c>
      <c r="AD1087" s="7" t="str">
        <f>IF($L1087="","",VLOOKUP($L1087,BaseEqptCdF!$C$5:$I$161,7,FALSE))</f>
        <v/>
      </c>
      <c r="AE1087" s="3" t="str">
        <f>IF($L1087="","",VLOOKUP($L1087,BaseEqptCdF!$C$5:$R$161,16,FALSE)*$AC$3)</f>
        <v/>
      </c>
      <c r="AF1087" s="3" t="str">
        <f>IF($L1087="","",IF(LEFT($AB1087,2)="SD",0,IF(LEFT($AB1087,2)="SB",1*52,IF($N1087=Prog!$P$17,VLOOKUP($L1087,BaseEqptCdF!$C$5:$P$161,14,FALSE)*1*300,VLOOKUP($L1087,BaseEqptCdF!$C$5:$P$161,12,FALSE)*0.2*300))))</f>
        <v/>
      </c>
      <c r="AG1087" s="6" t="str">
        <f t="shared" si="128"/>
        <v/>
      </c>
      <c r="AH1087" s="6">
        <f>IF($U1087=Prog!$S$18,YEAR($X1087),"")</f>
        <v>1900</v>
      </c>
      <c r="AI1087" s="5" t="str">
        <f>IF(OR($AG1087="",$U1087=Prog!$S$18),"",IF(OR($U1087=Prog!$S$17,$U1087=Prog!$S$16),YEAR($X1087),IF($AG1087="ND","ND",$AI$8+$O1087)))</f>
        <v/>
      </c>
      <c r="AJ1087" s="3" t="str">
        <f t="shared" si="123"/>
        <v/>
      </c>
      <c r="AK1087" s="3" t="str">
        <f t="shared" si="144"/>
        <v/>
      </c>
      <c r="AL1087" s="3" t="str">
        <f t="shared" si="144"/>
        <v/>
      </c>
      <c r="AM1087" s="3" t="str">
        <f t="shared" si="144"/>
        <v/>
      </c>
      <c r="AN1087" s="3" t="str">
        <f t="shared" si="144"/>
        <v/>
      </c>
      <c r="AO1087" s="2">
        <f t="shared" si="139"/>
        <v>0</v>
      </c>
      <c r="AP1087" s="4"/>
      <c r="AQ1087" s="3">
        <f>IF(AJ1087=1,VLOOKUP($AP1087,BaseEqptCdF!$C$5:$R$161,16,FALSE),0)</f>
        <v>0</v>
      </c>
      <c r="AR1087" s="3">
        <f>IF(AK1087=1,VLOOKUP($AP1087,BaseEqptCdF!$C$5:$R$161,16,FALSE),0)</f>
        <v>0</v>
      </c>
      <c r="AS1087" s="3">
        <f>IF(AL1087=1,VLOOKUP($AP1087,BaseEqptCdF!$C$5:$R$161,16,FALSE),0)</f>
        <v>0</v>
      </c>
      <c r="AT1087" s="3">
        <f>IF(AM1087=1,VLOOKUP($AP1087,BaseEqptCdF!$C$5:$R$161,16,FALSE),0)</f>
        <v>0</v>
      </c>
      <c r="AU1087" s="3">
        <f>IF(AN1087=1,VLOOKUP($AP1087,BaseEqptCdF!$C$5:$R$161,16,FALSE),0)</f>
        <v>0</v>
      </c>
      <c r="AV1087" s="2">
        <f t="shared" si="140"/>
        <v>0</v>
      </c>
      <c r="AW1087" s="3" t="str">
        <f>IF($L1087="","",IF(SUM($AJ1087:AJ1087)=0,$AE1087,VLOOKUP($AP1087,BaseEqptCdF!$C$5:$R$161,16,FALSE)*$AC$3))</f>
        <v/>
      </c>
      <c r="AX1087" s="3" t="str">
        <f>IF($L1087="","",IF(SUM($AJ1087:AK1087)=0,$AE1087,VLOOKUP($AP1087,BaseEqptCdF!$C$5:$R$161,16,FALSE)*$AC$3))</f>
        <v/>
      </c>
      <c r="AY1087" s="3" t="str">
        <f>IF($L1087="","",IF(SUM($AJ1087:AL1087)=0,$AE1087,VLOOKUP($AP1087,BaseEqptCdF!$C$5:$R$161,16,FALSE)*$AC$3))</f>
        <v/>
      </c>
      <c r="AZ1087" s="3" t="str">
        <f>IF($L1087="","",IF(SUM($AJ1087:AM1087)=0,$AE1087,VLOOKUP($AP1087,BaseEqptCdF!$C$5:$R$161,16,FALSE)*$AC$3))</f>
        <v/>
      </c>
      <c r="BA1087" s="3" t="str">
        <f>IF($L1087="","",IF(SUM($AJ1087:AN1087)=0,$AE1087,VLOOKUP($AP1087,BaseEqptCdF!$C$5:$R$161,16,FALSE)*$AC$3))</f>
        <v/>
      </c>
      <c r="BB1087" s="2">
        <f t="shared" si="141"/>
        <v>0</v>
      </c>
      <c r="BC1087" s="3" t="str">
        <f>IF($L1087="","",IF(SUM($AJ1087:AJ1087)=0,$AF1087,IF(LEFT(VLOOKUP($AP1087,BaseEqptCdF!$C$5:$E$161,3,FALSE),2)="SD",0,IF(LEFT(VLOOKUP($AP1087,BaseEqptCdF!$C$5:$E$161,3,FALSE),2)="SB",1*52,VLOOKUP($AP1087,BaseEqptCdF!$C$5:$S$161,12,FALSE)*0.2*300))))</f>
        <v/>
      </c>
      <c r="BD1087" s="3" t="str">
        <f>IF($L1087="","",IF(SUM($AJ1087:AK1087)=0,$AF1087,IF(LEFT(VLOOKUP($AP1087,BaseEqptCdF!$C$5:$E$161,3,FALSE),2)="SD",0,IF(LEFT(VLOOKUP($AP1087,BaseEqptCdF!$C$5:$E$161,3,FALSE),2)="SB",1*52,VLOOKUP($AP1087,BaseEqptCdF!$C$5:$S$161,12,FALSE)*0.2*300))))</f>
        <v/>
      </c>
      <c r="BE1087" s="3" t="str">
        <f>IF($L1087="","",IF(SUM($AJ1087:AL1087)=0,$AF1087,IF(LEFT(VLOOKUP($AP1087,BaseEqptCdF!$C$5:$E$161,3,FALSE),2)="SD",0,IF(LEFT(VLOOKUP($AP1087,BaseEqptCdF!$C$5:$E$161,3,FALSE),2)="SB",1*52,VLOOKUP($AP1087,BaseEqptCdF!$C$5:$S$161,12,FALSE)*0.2*300))))</f>
        <v/>
      </c>
      <c r="BF1087" s="3" t="str">
        <f>IF($L1087="","",IF(SUM($AJ1087:AM1087)=0,$AF1087,IF(LEFT(VLOOKUP($AP1087,BaseEqptCdF!$C$5:$E$161,3,FALSE),2)="SD",0,IF(LEFT(VLOOKUP($AP1087,BaseEqptCdF!$C$5:$E$161,3,FALSE),2)="SB",1*52,VLOOKUP($AP1087,BaseEqptCdF!$C$5:$S$161,12,FALSE)*0.2*300))))</f>
        <v/>
      </c>
      <c r="BG1087" s="3" t="str">
        <f>IF($L1087="","",IF(SUM($AJ1087:AN1087)=0,$AF1087,IF(LEFT(VLOOKUP($AP1087,BaseEqptCdF!$C$5:$E$161,3,FALSE),2)="SD",0,IF(LEFT(VLOOKUP($AP1087,BaseEqptCdF!$C$5:$E$161,3,FALSE),2)="SB",1*52,VLOOKUP($AP1087,BaseEqptCdF!$C$5:$S$161,12,FALSE)*0.2*300))))</f>
        <v/>
      </c>
      <c r="BH1087" s="2">
        <f t="shared" si="142"/>
        <v>0</v>
      </c>
    </row>
    <row r="1088" spans="1:60" x14ac:dyDescent="0.25">
      <c r="A1088" s="296" t="str">
        <f t="array" ref="A1088">IF($C1088="","",INDEX(Prog!$B$8:$D$300,MATCH($C1088,nivo1,0),1))</f>
        <v/>
      </c>
      <c r="B1088" s="296" t="str">
        <f t="array" ref="B1088">IF($C1088="","",INDEX(Prog!$B$8:$D$300,MATCH($C1088,nivo1,0),2))</f>
        <v/>
      </c>
      <c r="C1088" s="273"/>
      <c r="D1088" s="267"/>
      <c r="E1088" s="273"/>
      <c r="F1088" s="273"/>
      <c r="G1088" s="273"/>
      <c r="H1088" s="273"/>
      <c r="I1088" s="273"/>
      <c r="J1088" s="273"/>
      <c r="K1088" s="274"/>
      <c r="L1088" s="273"/>
      <c r="M1088" s="273"/>
      <c r="N1088" s="273"/>
      <c r="O1088" s="275"/>
      <c r="P1088" s="273"/>
      <c r="Q1088" s="273"/>
      <c r="R1088" s="273"/>
      <c r="S1088" s="273"/>
      <c r="T1088" s="276"/>
      <c r="U1088" s="276"/>
      <c r="V1088" s="276"/>
      <c r="W1088" s="276"/>
      <c r="X1088" s="277"/>
      <c r="Y1088" s="278"/>
      <c r="AA1088" s="8" t="str">
        <f>IF($L1088="","",VLOOKUP($L1088,BaseEqptCdF!$C$5:$E$161,2,FALSE))</f>
        <v/>
      </c>
      <c r="AB1088" s="8" t="str">
        <f>IF($L1088="","",VLOOKUP($L1088,BaseEqptCdF!$C$5:$E$161,3,FALSE))</f>
        <v/>
      </c>
      <c r="AC1088" s="7" t="str">
        <f>IF($L1088="","",VLOOKUP($L1088,BaseEqptCdF!$C$5:$I$161,6,FALSE))</f>
        <v/>
      </c>
      <c r="AD1088" s="7" t="str">
        <f>IF($L1088="","",VLOOKUP($L1088,BaseEqptCdF!$C$5:$I$161,7,FALSE))</f>
        <v/>
      </c>
      <c r="AE1088" s="3" t="str">
        <f>IF($L1088="","",VLOOKUP($L1088,BaseEqptCdF!$C$5:$R$161,16,FALSE)*$AC$3)</f>
        <v/>
      </c>
      <c r="AF1088" s="3" t="str">
        <f>IF($L1088="","",IF(LEFT($AB1088,2)="SD",0,IF(LEFT($AB1088,2)="SB",1*52,IF($N1088=Prog!$P$17,VLOOKUP($L1088,BaseEqptCdF!$C$5:$P$161,14,FALSE)*1*300,VLOOKUP($L1088,BaseEqptCdF!$C$5:$P$161,12,FALSE)*0.2*300))))</f>
        <v/>
      </c>
      <c r="AG1088" s="6" t="str">
        <f t="shared" si="128"/>
        <v/>
      </c>
      <c r="AH1088" s="6">
        <f>IF($U1088=Prog!$S$18,YEAR($X1088),"")</f>
        <v>1900</v>
      </c>
      <c r="AI1088" s="5" t="str">
        <f>IF(OR($AG1088="",$U1088=Prog!$S$18),"",IF(OR($U1088=Prog!$S$17,$U1088=Prog!$S$16),YEAR($X1088),IF($AG1088="ND","ND",$AI$8+$O1088)))</f>
        <v/>
      </c>
      <c r="AJ1088" s="3" t="str">
        <f t="shared" si="123"/>
        <v/>
      </c>
      <c r="AK1088" s="3" t="str">
        <f t="shared" si="144"/>
        <v/>
      </c>
      <c r="AL1088" s="3" t="str">
        <f t="shared" si="144"/>
        <v/>
      </c>
      <c r="AM1088" s="3" t="str">
        <f t="shared" si="144"/>
        <v/>
      </c>
      <c r="AN1088" s="3" t="str">
        <f t="shared" si="144"/>
        <v/>
      </c>
      <c r="AO1088" s="2">
        <f t="shared" si="139"/>
        <v>0</v>
      </c>
      <c r="AP1088" s="4"/>
      <c r="AQ1088" s="3">
        <f>IF(AJ1088=1,VLOOKUP($AP1088,BaseEqptCdF!$C$5:$R$161,16,FALSE),0)</f>
        <v>0</v>
      </c>
      <c r="AR1088" s="3">
        <f>IF(AK1088=1,VLOOKUP($AP1088,BaseEqptCdF!$C$5:$R$161,16,FALSE),0)</f>
        <v>0</v>
      </c>
      <c r="AS1088" s="3">
        <f>IF(AL1088=1,VLOOKUP($AP1088,BaseEqptCdF!$C$5:$R$161,16,FALSE),0)</f>
        <v>0</v>
      </c>
      <c r="AT1088" s="3">
        <f>IF(AM1088=1,VLOOKUP($AP1088,BaseEqptCdF!$C$5:$R$161,16,FALSE),0)</f>
        <v>0</v>
      </c>
      <c r="AU1088" s="3">
        <f>IF(AN1088=1,VLOOKUP($AP1088,BaseEqptCdF!$C$5:$R$161,16,FALSE),0)</f>
        <v>0</v>
      </c>
      <c r="AV1088" s="2">
        <f t="shared" si="140"/>
        <v>0</v>
      </c>
      <c r="AW1088" s="3" t="str">
        <f>IF($L1088="","",IF(SUM($AJ1088:AJ1088)=0,$AE1088,VLOOKUP($AP1088,BaseEqptCdF!$C$5:$R$161,16,FALSE)*$AC$3))</f>
        <v/>
      </c>
      <c r="AX1088" s="3" t="str">
        <f>IF($L1088="","",IF(SUM($AJ1088:AK1088)=0,$AE1088,VLOOKUP($AP1088,BaseEqptCdF!$C$5:$R$161,16,FALSE)*$AC$3))</f>
        <v/>
      </c>
      <c r="AY1088" s="3" t="str">
        <f>IF($L1088="","",IF(SUM($AJ1088:AL1088)=0,$AE1088,VLOOKUP($AP1088,BaseEqptCdF!$C$5:$R$161,16,FALSE)*$AC$3))</f>
        <v/>
      </c>
      <c r="AZ1088" s="3" t="str">
        <f>IF($L1088="","",IF(SUM($AJ1088:AM1088)=0,$AE1088,VLOOKUP($AP1088,BaseEqptCdF!$C$5:$R$161,16,FALSE)*$AC$3))</f>
        <v/>
      </c>
      <c r="BA1088" s="3" t="str">
        <f>IF($L1088="","",IF(SUM($AJ1088:AN1088)=0,$AE1088,VLOOKUP($AP1088,BaseEqptCdF!$C$5:$R$161,16,FALSE)*$AC$3))</f>
        <v/>
      </c>
      <c r="BB1088" s="2">
        <f t="shared" si="141"/>
        <v>0</v>
      </c>
      <c r="BC1088" s="3" t="str">
        <f>IF($L1088="","",IF(SUM($AJ1088:AJ1088)=0,$AF1088,IF(LEFT(VLOOKUP($AP1088,BaseEqptCdF!$C$5:$E$161,3,FALSE),2)="SD",0,IF(LEFT(VLOOKUP($AP1088,BaseEqptCdF!$C$5:$E$161,3,FALSE),2)="SB",1*52,VLOOKUP($AP1088,BaseEqptCdF!$C$5:$S$161,12,FALSE)*0.2*300))))</f>
        <v/>
      </c>
      <c r="BD1088" s="3" t="str">
        <f>IF($L1088="","",IF(SUM($AJ1088:AK1088)=0,$AF1088,IF(LEFT(VLOOKUP($AP1088,BaseEqptCdF!$C$5:$E$161,3,FALSE),2)="SD",0,IF(LEFT(VLOOKUP($AP1088,BaseEqptCdF!$C$5:$E$161,3,FALSE),2)="SB",1*52,VLOOKUP($AP1088,BaseEqptCdF!$C$5:$S$161,12,FALSE)*0.2*300))))</f>
        <v/>
      </c>
      <c r="BE1088" s="3" t="str">
        <f>IF($L1088="","",IF(SUM($AJ1088:AL1088)=0,$AF1088,IF(LEFT(VLOOKUP($AP1088,BaseEqptCdF!$C$5:$E$161,3,FALSE),2)="SD",0,IF(LEFT(VLOOKUP($AP1088,BaseEqptCdF!$C$5:$E$161,3,FALSE),2)="SB",1*52,VLOOKUP($AP1088,BaseEqptCdF!$C$5:$S$161,12,FALSE)*0.2*300))))</f>
        <v/>
      </c>
      <c r="BF1088" s="3" t="str">
        <f>IF($L1088="","",IF(SUM($AJ1088:AM1088)=0,$AF1088,IF(LEFT(VLOOKUP($AP1088,BaseEqptCdF!$C$5:$E$161,3,FALSE),2)="SD",0,IF(LEFT(VLOOKUP($AP1088,BaseEqptCdF!$C$5:$E$161,3,FALSE),2)="SB",1*52,VLOOKUP($AP1088,BaseEqptCdF!$C$5:$S$161,12,FALSE)*0.2*300))))</f>
        <v/>
      </c>
      <c r="BG1088" s="3" t="str">
        <f>IF($L1088="","",IF(SUM($AJ1088:AN1088)=0,$AF1088,IF(LEFT(VLOOKUP($AP1088,BaseEqptCdF!$C$5:$E$161,3,FALSE),2)="SD",0,IF(LEFT(VLOOKUP($AP1088,BaseEqptCdF!$C$5:$E$161,3,FALSE),2)="SB",1*52,VLOOKUP($AP1088,BaseEqptCdF!$C$5:$S$161,12,FALSE)*0.2*300))))</f>
        <v/>
      </c>
      <c r="BH1088" s="2">
        <f t="shared" si="142"/>
        <v>0</v>
      </c>
    </row>
    <row r="1089" spans="1:60" x14ac:dyDescent="0.25">
      <c r="A1089" s="296" t="str">
        <f t="array" ref="A1089">IF($C1089="","",INDEX(Prog!$B$8:$D$300,MATCH($C1089,nivo1,0),1))</f>
        <v/>
      </c>
      <c r="B1089" s="296" t="str">
        <f t="array" ref="B1089">IF($C1089="","",INDEX(Prog!$B$8:$D$300,MATCH($C1089,nivo1,0),2))</f>
        <v/>
      </c>
      <c r="C1089" s="273"/>
      <c r="D1089" s="267"/>
      <c r="E1089" s="273"/>
      <c r="F1089" s="273"/>
      <c r="G1089" s="273"/>
      <c r="H1089" s="273"/>
      <c r="I1089" s="273"/>
      <c r="J1089" s="273"/>
      <c r="K1089" s="274"/>
      <c r="L1089" s="273"/>
      <c r="M1089" s="273"/>
      <c r="N1089" s="273"/>
      <c r="O1089" s="275"/>
      <c r="P1089" s="273"/>
      <c r="Q1089" s="273"/>
      <c r="R1089" s="273"/>
      <c r="S1089" s="273"/>
      <c r="T1089" s="276"/>
      <c r="U1089" s="276"/>
      <c r="V1089" s="276"/>
      <c r="W1089" s="276"/>
      <c r="X1089" s="277"/>
      <c r="Y1089" s="278"/>
      <c r="AA1089" s="8" t="str">
        <f>IF($L1089="","",VLOOKUP($L1089,BaseEqptCdF!$C$5:$E$161,2,FALSE))</f>
        <v/>
      </c>
      <c r="AB1089" s="8" t="str">
        <f>IF($L1089="","",VLOOKUP($L1089,BaseEqptCdF!$C$5:$E$161,3,FALSE))</f>
        <v/>
      </c>
      <c r="AC1089" s="7" t="str">
        <f>IF($L1089="","",VLOOKUP($L1089,BaseEqptCdF!$C$5:$I$161,6,FALSE))</f>
        <v/>
      </c>
      <c r="AD1089" s="7" t="str">
        <f>IF($L1089="","",VLOOKUP($L1089,BaseEqptCdF!$C$5:$I$161,7,FALSE))</f>
        <v/>
      </c>
      <c r="AE1089" s="3" t="str">
        <f>IF($L1089="","",VLOOKUP($L1089,BaseEqptCdF!$C$5:$R$161,16,FALSE)*$AC$3)</f>
        <v/>
      </c>
      <c r="AF1089" s="3" t="str">
        <f>IF($L1089="","",IF(LEFT($AB1089,2)="SD",0,IF(LEFT($AB1089,2)="SB",1*52,IF($N1089=Prog!$P$17,VLOOKUP($L1089,BaseEqptCdF!$C$5:$P$161,14,FALSE)*1*300,VLOOKUP($L1089,BaseEqptCdF!$C$5:$P$161,12,FALSE)*0.2*300))))</f>
        <v/>
      </c>
      <c r="AG1089" s="6" t="str">
        <f t="shared" si="128"/>
        <v/>
      </c>
      <c r="AH1089" s="6">
        <f>IF($U1089=Prog!$S$18,YEAR($X1089),"")</f>
        <v>1900</v>
      </c>
      <c r="AI1089" s="5" t="str">
        <f>IF(OR($AG1089="",$U1089=Prog!$S$18),"",IF(OR($U1089=Prog!$S$17,$U1089=Prog!$S$16),YEAR($X1089),IF($AG1089="ND","ND",$AI$8+$O1089)))</f>
        <v/>
      </c>
      <c r="AJ1089" s="3" t="str">
        <f t="shared" si="123"/>
        <v/>
      </c>
      <c r="AK1089" s="3" t="str">
        <f t="shared" si="144"/>
        <v/>
      </c>
      <c r="AL1089" s="3" t="str">
        <f t="shared" si="144"/>
        <v/>
      </c>
      <c r="AM1089" s="3" t="str">
        <f t="shared" si="144"/>
        <v/>
      </c>
      <c r="AN1089" s="3" t="str">
        <f t="shared" si="144"/>
        <v/>
      </c>
      <c r="AO1089" s="2">
        <f t="shared" si="139"/>
        <v>0</v>
      </c>
      <c r="AP1089" s="4"/>
      <c r="AQ1089" s="3">
        <f>IF(AJ1089=1,VLOOKUP($AP1089,BaseEqptCdF!$C$5:$R$161,16,FALSE),0)</f>
        <v>0</v>
      </c>
      <c r="AR1089" s="3">
        <f>IF(AK1089=1,VLOOKUP($AP1089,BaseEqptCdF!$C$5:$R$161,16,FALSE),0)</f>
        <v>0</v>
      </c>
      <c r="AS1089" s="3">
        <f>IF(AL1089=1,VLOOKUP($AP1089,BaseEqptCdF!$C$5:$R$161,16,FALSE),0)</f>
        <v>0</v>
      </c>
      <c r="AT1089" s="3">
        <f>IF(AM1089=1,VLOOKUP($AP1089,BaseEqptCdF!$C$5:$R$161,16,FALSE),0)</f>
        <v>0</v>
      </c>
      <c r="AU1089" s="3">
        <f>IF(AN1089=1,VLOOKUP($AP1089,BaseEqptCdF!$C$5:$R$161,16,FALSE),0)</f>
        <v>0</v>
      </c>
      <c r="AV1089" s="2">
        <f t="shared" si="140"/>
        <v>0</v>
      </c>
      <c r="AW1089" s="3" t="str">
        <f>IF($L1089="","",IF(SUM($AJ1089:AJ1089)=0,$AE1089,VLOOKUP($AP1089,BaseEqptCdF!$C$5:$R$161,16,FALSE)*$AC$3))</f>
        <v/>
      </c>
      <c r="AX1089" s="3" t="str">
        <f>IF($L1089="","",IF(SUM($AJ1089:AK1089)=0,$AE1089,VLOOKUP($AP1089,BaseEqptCdF!$C$5:$R$161,16,FALSE)*$AC$3))</f>
        <v/>
      </c>
      <c r="AY1089" s="3" t="str">
        <f>IF($L1089="","",IF(SUM($AJ1089:AL1089)=0,$AE1089,VLOOKUP($AP1089,BaseEqptCdF!$C$5:$R$161,16,FALSE)*$AC$3))</f>
        <v/>
      </c>
      <c r="AZ1089" s="3" t="str">
        <f>IF($L1089="","",IF(SUM($AJ1089:AM1089)=0,$AE1089,VLOOKUP($AP1089,BaseEqptCdF!$C$5:$R$161,16,FALSE)*$AC$3))</f>
        <v/>
      </c>
      <c r="BA1089" s="3" t="str">
        <f>IF($L1089="","",IF(SUM($AJ1089:AN1089)=0,$AE1089,VLOOKUP($AP1089,BaseEqptCdF!$C$5:$R$161,16,FALSE)*$AC$3))</f>
        <v/>
      </c>
      <c r="BB1089" s="2">
        <f t="shared" si="141"/>
        <v>0</v>
      </c>
      <c r="BC1089" s="3" t="str">
        <f>IF($L1089="","",IF(SUM($AJ1089:AJ1089)=0,$AF1089,IF(LEFT(VLOOKUP($AP1089,BaseEqptCdF!$C$5:$E$161,3,FALSE),2)="SD",0,IF(LEFT(VLOOKUP($AP1089,BaseEqptCdF!$C$5:$E$161,3,FALSE),2)="SB",1*52,VLOOKUP($AP1089,BaseEqptCdF!$C$5:$S$161,12,FALSE)*0.2*300))))</f>
        <v/>
      </c>
      <c r="BD1089" s="3" t="str">
        <f>IF($L1089="","",IF(SUM($AJ1089:AK1089)=0,$AF1089,IF(LEFT(VLOOKUP($AP1089,BaseEqptCdF!$C$5:$E$161,3,FALSE),2)="SD",0,IF(LEFT(VLOOKUP($AP1089,BaseEqptCdF!$C$5:$E$161,3,FALSE),2)="SB",1*52,VLOOKUP($AP1089,BaseEqptCdF!$C$5:$S$161,12,FALSE)*0.2*300))))</f>
        <v/>
      </c>
      <c r="BE1089" s="3" t="str">
        <f>IF($L1089="","",IF(SUM($AJ1089:AL1089)=0,$AF1089,IF(LEFT(VLOOKUP($AP1089,BaseEqptCdF!$C$5:$E$161,3,FALSE),2)="SD",0,IF(LEFT(VLOOKUP($AP1089,BaseEqptCdF!$C$5:$E$161,3,FALSE),2)="SB",1*52,VLOOKUP($AP1089,BaseEqptCdF!$C$5:$S$161,12,FALSE)*0.2*300))))</f>
        <v/>
      </c>
      <c r="BF1089" s="3" t="str">
        <f>IF($L1089="","",IF(SUM($AJ1089:AM1089)=0,$AF1089,IF(LEFT(VLOOKUP($AP1089,BaseEqptCdF!$C$5:$E$161,3,FALSE),2)="SD",0,IF(LEFT(VLOOKUP($AP1089,BaseEqptCdF!$C$5:$E$161,3,FALSE),2)="SB",1*52,VLOOKUP($AP1089,BaseEqptCdF!$C$5:$S$161,12,FALSE)*0.2*300))))</f>
        <v/>
      </c>
      <c r="BG1089" s="3" t="str">
        <f>IF($L1089="","",IF(SUM($AJ1089:AN1089)=0,$AF1089,IF(LEFT(VLOOKUP($AP1089,BaseEqptCdF!$C$5:$E$161,3,FALSE),2)="SD",0,IF(LEFT(VLOOKUP($AP1089,BaseEqptCdF!$C$5:$E$161,3,FALSE),2)="SB",1*52,VLOOKUP($AP1089,BaseEqptCdF!$C$5:$S$161,12,FALSE)*0.2*300))))</f>
        <v/>
      </c>
      <c r="BH1089" s="2">
        <f t="shared" si="142"/>
        <v>0</v>
      </c>
    </row>
    <row r="1090" spans="1:60" x14ac:dyDescent="0.25">
      <c r="A1090" s="296" t="str">
        <f t="array" ref="A1090">IF($C1090="","",INDEX(Prog!$B$8:$D$300,MATCH($C1090,nivo1,0),1))</f>
        <v/>
      </c>
      <c r="B1090" s="296" t="str">
        <f t="array" ref="B1090">IF($C1090="","",INDEX(Prog!$B$8:$D$300,MATCH($C1090,nivo1,0),2))</f>
        <v/>
      </c>
      <c r="C1090" s="273"/>
      <c r="D1090" s="267"/>
      <c r="E1090" s="273"/>
      <c r="F1090" s="273"/>
      <c r="G1090" s="273"/>
      <c r="H1090" s="273"/>
      <c r="I1090" s="273"/>
      <c r="J1090" s="273"/>
      <c r="K1090" s="274"/>
      <c r="L1090" s="273"/>
      <c r="M1090" s="273"/>
      <c r="N1090" s="273"/>
      <c r="O1090" s="275"/>
      <c r="P1090" s="273"/>
      <c r="Q1090" s="273"/>
      <c r="R1090" s="273"/>
      <c r="S1090" s="273"/>
      <c r="T1090" s="276"/>
      <c r="U1090" s="276"/>
      <c r="V1090" s="276"/>
      <c r="W1090" s="276"/>
      <c r="X1090" s="277"/>
      <c r="Y1090" s="278"/>
      <c r="AA1090" s="8" t="str">
        <f>IF($L1090="","",VLOOKUP($L1090,BaseEqptCdF!$C$5:$E$161,2,FALSE))</f>
        <v/>
      </c>
      <c r="AB1090" s="8" t="str">
        <f>IF($L1090="","",VLOOKUP($L1090,BaseEqptCdF!$C$5:$E$161,3,FALSE))</f>
        <v/>
      </c>
      <c r="AC1090" s="7" t="str">
        <f>IF($L1090="","",VLOOKUP($L1090,BaseEqptCdF!$C$5:$I$161,6,FALSE))</f>
        <v/>
      </c>
      <c r="AD1090" s="7" t="str">
        <f>IF($L1090="","",VLOOKUP($L1090,BaseEqptCdF!$C$5:$I$161,7,FALSE))</f>
        <v/>
      </c>
      <c r="AE1090" s="3" t="str">
        <f>IF($L1090="","",VLOOKUP($L1090,BaseEqptCdF!$C$5:$R$161,16,FALSE)*$AC$3)</f>
        <v/>
      </c>
      <c r="AF1090" s="3" t="str">
        <f>IF($L1090="","",IF(LEFT($AB1090,2)="SD",0,IF(LEFT($AB1090,2)="SB",1*52,IF($N1090=Prog!$P$17,VLOOKUP($L1090,BaseEqptCdF!$C$5:$P$161,14,FALSE)*1*300,VLOOKUP($L1090,BaseEqptCdF!$C$5:$P$161,12,FALSE)*0.2*300))))</f>
        <v/>
      </c>
      <c r="AG1090" s="6" t="str">
        <f t="shared" si="128"/>
        <v/>
      </c>
      <c r="AH1090" s="6">
        <f>IF($U1090=Prog!$S$18,YEAR($X1090),"")</f>
        <v>1900</v>
      </c>
      <c r="AI1090" s="5" t="str">
        <f>IF(OR($AG1090="",$U1090=Prog!$S$18),"",IF(OR($U1090=Prog!$S$17,$U1090=Prog!$S$16),YEAR($X1090),IF($AG1090="ND","ND",$AI$8+$O1090)))</f>
        <v/>
      </c>
      <c r="AJ1090" s="3" t="str">
        <f t="shared" si="123"/>
        <v/>
      </c>
      <c r="AK1090" s="3" t="str">
        <f t="shared" si="144"/>
        <v/>
      </c>
      <c r="AL1090" s="3" t="str">
        <f t="shared" si="144"/>
        <v/>
      </c>
      <c r="AM1090" s="3" t="str">
        <f t="shared" si="144"/>
        <v/>
      </c>
      <c r="AN1090" s="3" t="str">
        <f t="shared" si="144"/>
        <v/>
      </c>
      <c r="AO1090" s="2">
        <f t="shared" si="139"/>
        <v>0</v>
      </c>
      <c r="AP1090" s="4"/>
      <c r="AQ1090" s="3">
        <f>IF(AJ1090=1,VLOOKUP($AP1090,BaseEqptCdF!$C$5:$R$161,16,FALSE),0)</f>
        <v>0</v>
      </c>
      <c r="AR1090" s="3">
        <f>IF(AK1090=1,VLOOKUP($AP1090,BaseEqptCdF!$C$5:$R$161,16,FALSE),0)</f>
        <v>0</v>
      </c>
      <c r="AS1090" s="3">
        <f>IF(AL1090=1,VLOOKUP($AP1090,BaseEqptCdF!$C$5:$R$161,16,FALSE),0)</f>
        <v>0</v>
      </c>
      <c r="AT1090" s="3">
        <f>IF(AM1090=1,VLOOKUP($AP1090,BaseEqptCdF!$C$5:$R$161,16,FALSE),0)</f>
        <v>0</v>
      </c>
      <c r="AU1090" s="3">
        <f>IF(AN1090=1,VLOOKUP($AP1090,BaseEqptCdF!$C$5:$R$161,16,FALSE),0)</f>
        <v>0</v>
      </c>
      <c r="AV1090" s="2">
        <f t="shared" si="140"/>
        <v>0</v>
      </c>
      <c r="AW1090" s="3" t="str">
        <f>IF($L1090="","",IF(SUM($AJ1090:AJ1090)=0,$AE1090,VLOOKUP($AP1090,BaseEqptCdF!$C$5:$R$161,16,FALSE)*$AC$3))</f>
        <v/>
      </c>
      <c r="AX1090" s="3" t="str">
        <f>IF($L1090="","",IF(SUM($AJ1090:AK1090)=0,$AE1090,VLOOKUP($AP1090,BaseEqptCdF!$C$5:$R$161,16,FALSE)*$AC$3))</f>
        <v/>
      </c>
      <c r="AY1090" s="3" t="str">
        <f>IF($L1090="","",IF(SUM($AJ1090:AL1090)=0,$AE1090,VLOOKUP($AP1090,BaseEqptCdF!$C$5:$R$161,16,FALSE)*$AC$3))</f>
        <v/>
      </c>
      <c r="AZ1090" s="3" t="str">
        <f>IF($L1090="","",IF(SUM($AJ1090:AM1090)=0,$AE1090,VLOOKUP($AP1090,BaseEqptCdF!$C$5:$R$161,16,FALSE)*$AC$3))</f>
        <v/>
      </c>
      <c r="BA1090" s="3" t="str">
        <f>IF($L1090="","",IF(SUM($AJ1090:AN1090)=0,$AE1090,VLOOKUP($AP1090,BaseEqptCdF!$C$5:$R$161,16,FALSE)*$AC$3))</f>
        <v/>
      </c>
      <c r="BB1090" s="2">
        <f t="shared" si="141"/>
        <v>0</v>
      </c>
      <c r="BC1090" s="3" t="str">
        <f>IF($L1090="","",IF(SUM($AJ1090:AJ1090)=0,$AF1090,IF(LEFT(VLOOKUP($AP1090,BaseEqptCdF!$C$5:$E$161,3,FALSE),2)="SD",0,IF(LEFT(VLOOKUP($AP1090,BaseEqptCdF!$C$5:$E$161,3,FALSE),2)="SB",1*52,VLOOKUP($AP1090,BaseEqptCdF!$C$5:$S$161,12,FALSE)*0.2*300))))</f>
        <v/>
      </c>
      <c r="BD1090" s="3" t="str">
        <f>IF($L1090="","",IF(SUM($AJ1090:AK1090)=0,$AF1090,IF(LEFT(VLOOKUP($AP1090,BaseEqptCdF!$C$5:$E$161,3,FALSE),2)="SD",0,IF(LEFT(VLOOKUP($AP1090,BaseEqptCdF!$C$5:$E$161,3,FALSE),2)="SB",1*52,VLOOKUP($AP1090,BaseEqptCdF!$C$5:$S$161,12,FALSE)*0.2*300))))</f>
        <v/>
      </c>
      <c r="BE1090" s="3" t="str">
        <f>IF($L1090="","",IF(SUM($AJ1090:AL1090)=0,$AF1090,IF(LEFT(VLOOKUP($AP1090,BaseEqptCdF!$C$5:$E$161,3,FALSE),2)="SD",0,IF(LEFT(VLOOKUP($AP1090,BaseEqptCdF!$C$5:$E$161,3,FALSE),2)="SB",1*52,VLOOKUP($AP1090,BaseEqptCdF!$C$5:$S$161,12,FALSE)*0.2*300))))</f>
        <v/>
      </c>
      <c r="BF1090" s="3" t="str">
        <f>IF($L1090="","",IF(SUM($AJ1090:AM1090)=0,$AF1090,IF(LEFT(VLOOKUP($AP1090,BaseEqptCdF!$C$5:$E$161,3,FALSE),2)="SD",0,IF(LEFT(VLOOKUP($AP1090,BaseEqptCdF!$C$5:$E$161,3,FALSE),2)="SB",1*52,VLOOKUP($AP1090,BaseEqptCdF!$C$5:$S$161,12,FALSE)*0.2*300))))</f>
        <v/>
      </c>
      <c r="BG1090" s="3" t="str">
        <f>IF($L1090="","",IF(SUM($AJ1090:AN1090)=0,$AF1090,IF(LEFT(VLOOKUP($AP1090,BaseEqptCdF!$C$5:$E$161,3,FALSE),2)="SD",0,IF(LEFT(VLOOKUP($AP1090,BaseEqptCdF!$C$5:$E$161,3,FALSE),2)="SB",1*52,VLOOKUP($AP1090,BaseEqptCdF!$C$5:$S$161,12,FALSE)*0.2*300))))</f>
        <v/>
      </c>
      <c r="BH1090" s="2">
        <f t="shared" si="142"/>
        <v>0</v>
      </c>
    </row>
    <row r="1091" spans="1:60" x14ac:dyDescent="0.25">
      <c r="A1091" s="296" t="str">
        <f t="array" ref="A1091">IF($C1091="","",INDEX(Prog!$B$8:$D$300,MATCH($C1091,nivo1,0),1))</f>
        <v/>
      </c>
      <c r="B1091" s="296" t="str">
        <f t="array" ref="B1091">IF($C1091="","",INDEX(Prog!$B$8:$D$300,MATCH($C1091,nivo1,0),2))</f>
        <v/>
      </c>
      <c r="C1091" s="273"/>
      <c r="D1091" s="267"/>
      <c r="E1091" s="273"/>
      <c r="F1091" s="273"/>
      <c r="G1091" s="273"/>
      <c r="H1091" s="273"/>
      <c r="I1091" s="273"/>
      <c r="J1091" s="273"/>
      <c r="K1091" s="274"/>
      <c r="L1091" s="273"/>
      <c r="M1091" s="273"/>
      <c r="N1091" s="273"/>
      <c r="O1091" s="275"/>
      <c r="P1091" s="273"/>
      <c r="Q1091" s="273"/>
      <c r="R1091" s="273"/>
      <c r="S1091" s="273"/>
      <c r="T1091" s="276"/>
      <c r="U1091" s="276"/>
      <c r="V1091" s="276"/>
      <c r="W1091" s="276"/>
      <c r="X1091" s="277"/>
      <c r="Y1091" s="278"/>
      <c r="AA1091" s="8" t="str">
        <f>IF($L1091="","",VLOOKUP($L1091,BaseEqptCdF!$C$5:$E$161,2,FALSE))</f>
        <v/>
      </c>
      <c r="AB1091" s="8" t="str">
        <f>IF($L1091="","",VLOOKUP($L1091,BaseEqptCdF!$C$5:$E$161,3,FALSE))</f>
        <v/>
      </c>
      <c r="AC1091" s="7" t="str">
        <f>IF($L1091="","",VLOOKUP($L1091,BaseEqptCdF!$C$5:$I$161,6,FALSE))</f>
        <v/>
      </c>
      <c r="AD1091" s="7" t="str">
        <f>IF($L1091="","",VLOOKUP($L1091,BaseEqptCdF!$C$5:$I$161,7,FALSE))</f>
        <v/>
      </c>
      <c r="AE1091" s="3" t="str">
        <f>IF($L1091="","",VLOOKUP($L1091,BaseEqptCdF!$C$5:$R$161,16,FALSE)*$AC$3)</f>
        <v/>
      </c>
      <c r="AF1091" s="3" t="str">
        <f>IF($L1091="","",IF(LEFT($AB1091,2)="SD",0,IF(LEFT($AB1091,2)="SB",1*52,IF($N1091=Prog!$P$17,VLOOKUP($L1091,BaseEqptCdF!$C$5:$P$161,14,FALSE)*1*300,VLOOKUP($L1091,BaseEqptCdF!$C$5:$P$161,12,FALSE)*0.2*300))))</f>
        <v/>
      </c>
      <c r="AG1091" s="6" t="str">
        <f t="shared" si="128"/>
        <v/>
      </c>
      <c r="AH1091" s="6">
        <f>IF($U1091=Prog!$S$18,YEAR($X1091),"")</f>
        <v>1900</v>
      </c>
      <c r="AI1091" s="5" t="str">
        <f>IF(OR($AG1091="",$U1091=Prog!$S$18),"",IF(OR($U1091=Prog!$S$17,$U1091=Prog!$S$16),YEAR($X1091),IF($AG1091="ND","ND",$AI$8+$O1091)))</f>
        <v/>
      </c>
      <c r="AJ1091" s="3" t="str">
        <f t="shared" si="123"/>
        <v/>
      </c>
      <c r="AK1091" s="3" t="str">
        <f t="shared" si="144"/>
        <v/>
      </c>
      <c r="AL1091" s="3" t="str">
        <f t="shared" si="144"/>
        <v/>
      </c>
      <c r="AM1091" s="3" t="str">
        <f t="shared" si="144"/>
        <v/>
      </c>
      <c r="AN1091" s="3" t="str">
        <f t="shared" si="144"/>
        <v/>
      </c>
      <c r="AO1091" s="2">
        <f t="shared" si="139"/>
        <v>0</v>
      </c>
      <c r="AP1091" s="4"/>
      <c r="AQ1091" s="3">
        <f>IF(AJ1091=1,VLOOKUP($AP1091,BaseEqptCdF!$C$5:$R$161,16,FALSE),0)</f>
        <v>0</v>
      </c>
      <c r="AR1091" s="3">
        <f>IF(AK1091=1,VLOOKUP($AP1091,BaseEqptCdF!$C$5:$R$161,16,FALSE),0)</f>
        <v>0</v>
      </c>
      <c r="AS1091" s="3">
        <f>IF(AL1091=1,VLOOKUP($AP1091,BaseEqptCdF!$C$5:$R$161,16,FALSE),0)</f>
        <v>0</v>
      </c>
      <c r="AT1091" s="3">
        <f>IF(AM1091=1,VLOOKUP($AP1091,BaseEqptCdF!$C$5:$R$161,16,FALSE),0)</f>
        <v>0</v>
      </c>
      <c r="AU1091" s="3">
        <f>IF(AN1091=1,VLOOKUP($AP1091,BaseEqptCdF!$C$5:$R$161,16,FALSE),0)</f>
        <v>0</v>
      </c>
      <c r="AV1091" s="2">
        <f t="shared" si="140"/>
        <v>0</v>
      </c>
      <c r="AW1091" s="3" t="str">
        <f>IF($L1091="","",IF(SUM($AJ1091:AJ1091)=0,$AE1091,VLOOKUP($AP1091,BaseEqptCdF!$C$5:$R$161,16,FALSE)*$AC$3))</f>
        <v/>
      </c>
      <c r="AX1091" s="3" t="str">
        <f>IF($L1091="","",IF(SUM($AJ1091:AK1091)=0,$AE1091,VLOOKUP($AP1091,BaseEqptCdF!$C$5:$R$161,16,FALSE)*$AC$3))</f>
        <v/>
      </c>
      <c r="AY1091" s="3" t="str">
        <f>IF($L1091="","",IF(SUM($AJ1091:AL1091)=0,$AE1091,VLOOKUP($AP1091,BaseEqptCdF!$C$5:$R$161,16,FALSE)*$AC$3))</f>
        <v/>
      </c>
      <c r="AZ1091" s="3" t="str">
        <f>IF($L1091="","",IF(SUM($AJ1091:AM1091)=0,$AE1091,VLOOKUP($AP1091,BaseEqptCdF!$C$5:$R$161,16,FALSE)*$AC$3))</f>
        <v/>
      </c>
      <c r="BA1091" s="3" t="str">
        <f>IF($L1091="","",IF(SUM($AJ1091:AN1091)=0,$AE1091,VLOOKUP($AP1091,BaseEqptCdF!$C$5:$R$161,16,FALSE)*$AC$3))</f>
        <v/>
      </c>
      <c r="BB1091" s="2">
        <f t="shared" si="141"/>
        <v>0</v>
      </c>
      <c r="BC1091" s="3" t="str">
        <f>IF($L1091="","",IF(SUM($AJ1091:AJ1091)=0,$AF1091,IF(LEFT(VLOOKUP($AP1091,BaseEqptCdF!$C$5:$E$161,3,FALSE),2)="SD",0,IF(LEFT(VLOOKUP($AP1091,BaseEqptCdF!$C$5:$E$161,3,FALSE),2)="SB",1*52,VLOOKUP($AP1091,BaseEqptCdF!$C$5:$S$161,12,FALSE)*0.2*300))))</f>
        <v/>
      </c>
      <c r="BD1091" s="3" t="str">
        <f>IF($L1091="","",IF(SUM($AJ1091:AK1091)=0,$AF1091,IF(LEFT(VLOOKUP($AP1091,BaseEqptCdF!$C$5:$E$161,3,FALSE),2)="SD",0,IF(LEFT(VLOOKUP($AP1091,BaseEqptCdF!$C$5:$E$161,3,FALSE),2)="SB",1*52,VLOOKUP($AP1091,BaseEqptCdF!$C$5:$S$161,12,FALSE)*0.2*300))))</f>
        <v/>
      </c>
      <c r="BE1091" s="3" t="str">
        <f>IF($L1091="","",IF(SUM($AJ1091:AL1091)=0,$AF1091,IF(LEFT(VLOOKUP($AP1091,BaseEqptCdF!$C$5:$E$161,3,FALSE),2)="SD",0,IF(LEFT(VLOOKUP($AP1091,BaseEqptCdF!$C$5:$E$161,3,FALSE),2)="SB",1*52,VLOOKUP($AP1091,BaseEqptCdF!$C$5:$S$161,12,FALSE)*0.2*300))))</f>
        <v/>
      </c>
      <c r="BF1091" s="3" t="str">
        <f>IF($L1091="","",IF(SUM($AJ1091:AM1091)=0,$AF1091,IF(LEFT(VLOOKUP($AP1091,BaseEqptCdF!$C$5:$E$161,3,FALSE),2)="SD",0,IF(LEFT(VLOOKUP($AP1091,BaseEqptCdF!$C$5:$E$161,3,FALSE),2)="SB",1*52,VLOOKUP($AP1091,BaseEqptCdF!$C$5:$S$161,12,FALSE)*0.2*300))))</f>
        <v/>
      </c>
      <c r="BG1091" s="3" t="str">
        <f>IF($L1091="","",IF(SUM($AJ1091:AN1091)=0,$AF1091,IF(LEFT(VLOOKUP($AP1091,BaseEqptCdF!$C$5:$E$161,3,FALSE),2)="SD",0,IF(LEFT(VLOOKUP($AP1091,BaseEqptCdF!$C$5:$E$161,3,FALSE),2)="SB",1*52,VLOOKUP($AP1091,BaseEqptCdF!$C$5:$S$161,12,FALSE)*0.2*300))))</f>
        <v/>
      </c>
      <c r="BH1091" s="2">
        <f t="shared" si="142"/>
        <v>0</v>
      </c>
    </row>
    <row r="1092" spans="1:60" x14ac:dyDescent="0.25">
      <c r="A1092" s="296" t="str">
        <f t="array" ref="A1092">IF($C1092="","",INDEX(Prog!$B$8:$D$300,MATCH($C1092,nivo1,0),1))</f>
        <v/>
      </c>
      <c r="B1092" s="296" t="str">
        <f t="array" ref="B1092">IF($C1092="","",INDEX(Prog!$B$8:$D$300,MATCH($C1092,nivo1,0),2))</f>
        <v/>
      </c>
      <c r="C1092" s="273"/>
      <c r="D1092" s="267"/>
      <c r="E1092" s="273"/>
      <c r="F1092" s="273"/>
      <c r="G1092" s="273"/>
      <c r="H1092" s="273"/>
      <c r="I1092" s="273"/>
      <c r="J1092" s="273"/>
      <c r="K1092" s="274"/>
      <c r="L1092" s="273"/>
      <c r="M1092" s="273"/>
      <c r="N1092" s="273"/>
      <c r="O1092" s="275"/>
      <c r="P1092" s="273"/>
      <c r="Q1092" s="273"/>
      <c r="R1092" s="273"/>
      <c r="S1092" s="273"/>
      <c r="T1092" s="276"/>
      <c r="U1092" s="276"/>
      <c r="V1092" s="276"/>
      <c r="W1092" s="276"/>
      <c r="X1092" s="277"/>
      <c r="Y1092" s="278"/>
      <c r="AA1092" s="8" t="str">
        <f>IF($L1092="","",VLOOKUP($L1092,BaseEqptCdF!$C$5:$E$161,2,FALSE))</f>
        <v/>
      </c>
      <c r="AB1092" s="8" t="str">
        <f>IF($L1092="","",VLOOKUP($L1092,BaseEqptCdF!$C$5:$E$161,3,FALSE))</f>
        <v/>
      </c>
      <c r="AC1092" s="7" t="str">
        <f>IF($L1092="","",VLOOKUP($L1092,BaseEqptCdF!$C$5:$I$161,6,FALSE))</f>
        <v/>
      </c>
      <c r="AD1092" s="7" t="str">
        <f>IF($L1092="","",VLOOKUP($L1092,BaseEqptCdF!$C$5:$I$161,7,FALSE))</f>
        <v/>
      </c>
      <c r="AE1092" s="3" t="str">
        <f>IF($L1092="","",VLOOKUP($L1092,BaseEqptCdF!$C$5:$R$161,16,FALSE)*$AC$3)</f>
        <v/>
      </c>
      <c r="AF1092" s="3" t="str">
        <f>IF($L1092="","",IF(LEFT($AB1092,2)="SD",0,IF(LEFT($AB1092,2)="SB",1*52,IF($N1092=Prog!$P$17,VLOOKUP($L1092,BaseEqptCdF!$C$5:$P$161,14,FALSE)*1*300,VLOOKUP($L1092,BaseEqptCdF!$C$5:$P$161,12,FALSE)*0.2*300))))</f>
        <v/>
      </c>
      <c r="AG1092" s="6" t="str">
        <f t="shared" si="128"/>
        <v/>
      </c>
      <c r="AH1092" s="6">
        <f>IF($U1092=Prog!$S$18,YEAR($X1092),"")</f>
        <v>1900</v>
      </c>
      <c r="AI1092" s="5" t="str">
        <f>IF(OR($AG1092="",$U1092=Prog!$S$18),"",IF(OR($U1092=Prog!$S$17,$U1092=Prog!$S$16),YEAR($X1092),IF($AG1092="ND","ND",$AI$8+$O1092)))</f>
        <v/>
      </c>
      <c r="AJ1092" s="3" t="str">
        <f t="shared" si="123"/>
        <v/>
      </c>
      <c r="AK1092" s="3" t="str">
        <f t="shared" si="144"/>
        <v/>
      </c>
      <c r="AL1092" s="3" t="str">
        <f t="shared" si="144"/>
        <v/>
      </c>
      <c r="AM1092" s="3" t="str">
        <f t="shared" si="144"/>
        <v/>
      </c>
      <c r="AN1092" s="3" t="str">
        <f t="shared" si="144"/>
        <v/>
      </c>
      <c r="AO1092" s="2">
        <f t="shared" si="139"/>
        <v>0</v>
      </c>
      <c r="AP1092" s="4"/>
      <c r="AQ1092" s="3">
        <f>IF(AJ1092=1,VLOOKUP($AP1092,BaseEqptCdF!$C$5:$R$161,16,FALSE),0)</f>
        <v>0</v>
      </c>
      <c r="AR1092" s="3">
        <f>IF(AK1092=1,VLOOKUP($AP1092,BaseEqptCdF!$C$5:$R$161,16,FALSE),0)</f>
        <v>0</v>
      </c>
      <c r="AS1092" s="3">
        <f>IF(AL1092=1,VLOOKUP($AP1092,BaseEqptCdF!$C$5:$R$161,16,FALSE),0)</f>
        <v>0</v>
      </c>
      <c r="AT1092" s="3">
        <f>IF(AM1092=1,VLOOKUP($AP1092,BaseEqptCdF!$C$5:$R$161,16,FALSE),0)</f>
        <v>0</v>
      </c>
      <c r="AU1092" s="3">
        <f>IF(AN1092=1,VLOOKUP($AP1092,BaseEqptCdF!$C$5:$R$161,16,FALSE),0)</f>
        <v>0</v>
      </c>
      <c r="AV1092" s="2">
        <f t="shared" si="140"/>
        <v>0</v>
      </c>
      <c r="AW1092" s="3" t="str">
        <f>IF($L1092="","",IF(SUM($AJ1092:AJ1092)=0,$AE1092,VLOOKUP($AP1092,BaseEqptCdF!$C$5:$R$161,16,FALSE)*$AC$3))</f>
        <v/>
      </c>
      <c r="AX1092" s="3" t="str">
        <f>IF($L1092="","",IF(SUM($AJ1092:AK1092)=0,$AE1092,VLOOKUP($AP1092,BaseEqptCdF!$C$5:$R$161,16,FALSE)*$AC$3))</f>
        <v/>
      </c>
      <c r="AY1092" s="3" t="str">
        <f>IF($L1092="","",IF(SUM($AJ1092:AL1092)=0,$AE1092,VLOOKUP($AP1092,BaseEqptCdF!$C$5:$R$161,16,FALSE)*$AC$3))</f>
        <v/>
      </c>
      <c r="AZ1092" s="3" t="str">
        <f>IF($L1092="","",IF(SUM($AJ1092:AM1092)=0,$AE1092,VLOOKUP($AP1092,BaseEqptCdF!$C$5:$R$161,16,FALSE)*$AC$3))</f>
        <v/>
      </c>
      <c r="BA1092" s="3" t="str">
        <f>IF($L1092="","",IF(SUM($AJ1092:AN1092)=0,$AE1092,VLOOKUP($AP1092,BaseEqptCdF!$C$5:$R$161,16,FALSE)*$AC$3))</f>
        <v/>
      </c>
      <c r="BB1092" s="2">
        <f t="shared" si="141"/>
        <v>0</v>
      </c>
      <c r="BC1092" s="3" t="str">
        <f>IF($L1092="","",IF(SUM($AJ1092:AJ1092)=0,$AF1092,IF(LEFT(VLOOKUP($AP1092,BaseEqptCdF!$C$5:$E$161,3,FALSE),2)="SD",0,IF(LEFT(VLOOKUP($AP1092,BaseEqptCdF!$C$5:$E$161,3,FALSE),2)="SB",1*52,VLOOKUP($AP1092,BaseEqptCdF!$C$5:$S$161,12,FALSE)*0.2*300))))</f>
        <v/>
      </c>
      <c r="BD1092" s="3" t="str">
        <f>IF($L1092="","",IF(SUM($AJ1092:AK1092)=0,$AF1092,IF(LEFT(VLOOKUP($AP1092,BaseEqptCdF!$C$5:$E$161,3,FALSE),2)="SD",0,IF(LEFT(VLOOKUP($AP1092,BaseEqptCdF!$C$5:$E$161,3,FALSE),2)="SB",1*52,VLOOKUP($AP1092,BaseEqptCdF!$C$5:$S$161,12,FALSE)*0.2*300))))</f>
        <v/>
      </c>
      <c r="BE1092" s="3" t="str">
        <f>IF($L1092="","",IF(SUM($AJ1092:AL1092)=0,$AF1092,IF(LEFT(VLOOKUP($AP1092,BaseEqptCdF!$C$5:$E$161,3,FALSE),2)="SD",0,IF(LEFT(VLOOKUP($AP1092,BaseEqptCdF!$C$5:$E$161,3,FALSE),2)="SB",1*52,VLOOKUP($AP1092,BaseEqptCdF!$C$5:$S$161,12,FALSE)*0.2*300))))</f>
        <v/>
      </c>
      <c r="BF1092" s="3" t="str">
        <f>IF($L1092="","",IF(SUM($AJ1092:AM1092)=0,$AF1092,IF(LEFT(VLOOKUP($AP1092,BaseEqptCdF!$C$5:$E$161,3,FALSE),2)="SD",0,IF(LEFT(VLOOKUP($AP1092,BaseEqptCdF!$C$5:$E$161,3,FALSE),2)="SB",1*52,VLOOKUP($AP1092,BaseEqptCdF!$C$5:$S$161,12,FALSE)*0.2*300))))</f>
        <v/>
      </c>
      <c r="BG1092" s="3" t="str">
        <f>IF($L1092="","",IF(SUM($AJ1092:AN1092)=0,$AF1092,IF(LEFT(VLOOKUP($AP1092,BaseEqptCdF!$C$5:$E$161,3,FALSE),2)="SD",0,IF(LEFT(VLOOKUP($AP1092,BaseEqptCdF!$C$5:$E$161,3,FALSE),2)="SB",1*52,VLOOKUP($AP1092,BaseEqptCdF!$C$5:$S$161,12,FALSE)*0.2*300))))</f>
        <v/>
      </c>
      <c r="BH1092" s="2">
        <f t="shared" si="142"/>
        <v>0</v>
      </c>
    </row>
    <row r="1093" spans="1:60" x14ac:dyDescent="0.25">
      <c r="A1093" s="296" t="str">
        <f t="array" ref="A1093">IF($C1093="","",INDEX(Prog!$B$8:$D$300,MATCH($C1093,nivo1,0),1))</f>
        <v/>
      </c>
      <c r="B1093" s="296" t="str">
        <f t="array" ref="B1093">IF($C1093="","",INDEX(Prog!$B$8:$D$300,MATCH($C1093,nivo1,0),2))</f>
        <v/>
      </c>
      <c r="C1093" s="273"/>
      <c r="D1093" s="267"/>
      <c r="E1093" s="273"/>
      <c r="F1093" s="273"/>
      <c r="G1093" s="273"/>
      <c r="H1093" s="273"/>
      <c r="I1093" s="273"/>
      <c r="J1093" s="273"/>
      <c r="K1093" s="274"/>
      <c r="L1093" s="273"/>
      <c r="M1093" s="273"/>
      <c r="N1093" s="273"/>
      <c r="O1093" s="275"/>
      <c r="P1093" s="273"/>
      <c r="Q1093" s="273"/>
      <c r="R1093" s="273"/>
      <c r="S1093" s="273"/>
      <c r="T1093" s="276"/>
      <c r="U1093" s="276"/>
      <c r="V1093" s="276"/>
      <c r="W1093" s="276"/>
      <c r="X1093" s="277"/>
      <c r="Y1093" s="278"/>
      <c r="AA1093" s="8" t="str">
        <f>IF($L1093="","",VLOOKUP($L1093,BaseEqptCdF!$C$5:$E$161,2,FALSE))</f>
        <v/>
      </c>
      <c r="AB1093" s="8" t="str">
        <f>IF($L1093="","",VLOOKUP($L1093,BaseEqptCdF!$C$5:$E$161,3,FALSE))</f>
        <v/>
      </c>
      <c r="AC1093" s="7" t="str">
        <f>IF($L1093="","",VLOOKUP($L1093,BaseEqptCdF!$C$5:$I$161,6,FALSE))</f>
        <v/>
      </c>
      <c r="AD1093" s="7" t="str">
        <f>IF($L1093="","",VLOOKUP($L1093,BaseEqptCdF!$C$5:$I$161,7,FALSE))</f>
        <v/>
      </c>
      <c r="AE1093" s="3" t="str">
        <f>IF($L1093="","",VLOOKUP($L1093,BaseEqptCdF!$C$5:$R$161,16,FALSE)*$AC$3)</f>
        <v/>
      </c>
      <c r="AF1093" s="3" t="str">
        <f>IF($L1093="","",IF(LEFT($AB1093,2)="SD",0,IF(LEFT($AB1093,2)="SB",1*52,IF($N1093=Prog!$P$17,VLOOKUP($L1093,BaseEqptCdF!$C$5:$P$161,14,FALSE)*1*300,VLOOKUP($L1093,BaseEqptCdF!$C$5:$P$161,12,FALSE)*0.2*300))))</f>
        <v/>
      </c>
      <c r="AG1093" s="6" t="str">
        <f t="shared" si="128"/>
        <v/>
      </c>
      <c r="AH1093" s="6">
        <f>IF($U1093=Prog!$S$18,YEAR($X1093),"")</f>
        <v>1900</v>
      </c>
      <c r="AI1093" s="5" t="str">
        <f>IF(OR($AG1093="",$U1093=Prog!$S$18),"",IF(OR($U1093=Prog!$S$17,$U1093=Prog!$S$16),YEAR($X1093),IF($AG1093="ND","ND",$AI$8+$O1093)))</f>
        <v/>
      </c>
      <c r="AJ1093" s="3" t="str">
        <f t="shared" si="123"/>
        <v/>
      </c>
      <c r="AK1093" s="3" t="str">
        <f t="shared" si="144"/>
        <v/>
      </c>
      <c r="AL1093" s="3" t="str">
        <f t="shared" si="144"/>
        <v/>
      </c>
      <c r="AM1093" s="3" t="str">
        <f t="shared" si="144"/>
        <v/>
      </c>
      <c r="AN1093" s="3" t="str">
        <f t="shared" si="144"/>
        <v/>
      </c>
      <c r="AO1093" s="2">
        <f t="shared" si="139"/>
        <v>0</v>
      </c>
      <c r="AP1093" s="4"/>
      <c r="AQ1093" s="3">
        <f>IF(AJ1093=1,VLOOKUP($AP1093,BaseEqptCdF!$C$5:$R$161,16,FALSE),0)</f>
        <v>0</v>
      </c>
      <c r="AR1093" s="3">
        <f>IF(AK1093=1,VLOOKUP($AP1093,BaseEqptCdF!$C$5:$R$161,16,FALSE),0)</f>
        <v>0</v>
      </c>
      <c r="AS1093" s="3">
        <f>IF(AL1093=1,VLOOKUP($AP1093,BaseEqptCdF!$C$5:$R$161,16,FALSE),0)</f>
        <v>0</v>
      </c>
      <c r="AT1093" s="3">
        <f>IF(AM1093=1,VLOOKUP($AP1093,BaseEqptCdF!$C$5:$R$161,16,FALSE),0)</f>
        <v>0</v>
      </c>
      <c r="AU1093" s="3">
        <f>IF(AN1093=1,VLOOKUP($AP1093,BaseEqptCdF!$C$5:$R$161,16,FALSE),0)</f>
        <v>0</v>
      </c>
      <c r="AV1093" s="2">
        <f t="shared" si="140"/>
        <v>0</v>
      </c>
      <c r="AW1093" s="3" t="str">
        <f>IF($L1093="","",IF(SUM($AJ1093:AJ1093)=0,$AE1093,VLOOKUP($AP1093,BaseEqptCdF!$C$5:$R$161,16,FALSE)*$AC$3))</f>
        <v/>
      </c>
      <c r="AX1093" s="3" t="str">
        <f>IF($L1093="","",IF(SUM($AJ1093:AK1093)=0,$AE1093,VLOOKUP($AP1093,BaseEqptCdF!$C$5:$R$161,16,FALSE)*$AC$3))</f>
        <v/>
      </c>
      <c r="AY1093" s="3" t="str">
        <f>IF($L1093="","",IF(SUM($AJ1093:AL1093)=0,$AE1093,VLOOKUP($AP1093,BaseEqptCdF!$C$5:$R$161,16,FALSE)*$AC$3))</f>
        <v/>
      </c>
      <c r="AZ1093" s="3" t="str">
        <f>IF($L1093="","",IF(SUM($AJ1093:AM1093)=0,$AE1093,VLOOKUP($AP1093,BaseEqptCdF!$C$5:$R$161,16,FALSE)*$AC$3))</f>
        <v/>
      </c>
      <c r="BA1093" s="3" t="str">
        <f>IF($L1093="","",IF(SUM($AJ1093:AN1093)=0,$AE1093,VLOOKUP($AP1093,BaseEqptCdF!$C$5:$R$161,16,FALSE)*$AC$3))</f>
        <v/>
      </c>
      <c r="BB1093" s="2">
        <f t="shared" si="141"/>
        <v>0</v>
      </c>
      <c r="BC1093" s="3" t="str">
        <f>IF($L1093="","",IF(SUM($AJ1093:AJ1093)=0,$AF1093,IF(LEFT(VLOOKUP($AP1093,BaseEqptCdF!$C$5:$E$161,3,FALSE),2)="SD",0,IF(LEFT(VLOOKUP($AP1093,BaseEqptCdF!$C$5:$E$161,3,FALSE),2)="SB",1*52,VLOOKUP($AP1093,BaseEqptCdF!$C$5:$S$161,12,FALSE)*0.2*300))))</f>
        <v/>
      </c>
      <c r="BD1093" s="3" t="str">
        <f>IF($L1093="","",IF(SUM($AJ1093:AK1093)=0,$AF1093,IF(LEFT(VLOOKUP($AP1093,BaseEqptCdF!$C$5:$E$161,3,FALSE),2)="SD",0,IF(LEFT(VLOOKUP($AP1093,BaseEqptCdF!$C$5:$E$161,3,FALSE),2)="SB",1*52,VLOOKUP($AP1093,BaseEqptCdF!$C$5:$S$161,12,FALSE)*0.2*300))))</f>
        <v/>
      </c>
      <c r="BE1093" s="3" t="str">
        <f>IF($L1093="","",IF(SUM($AJ1093:AL1093)=0,$AF1093,IF(LEFT(VLOOKUP($AP1093,BaseEqptCdF!$C$5:$E$161,3,FALSE),2)="SD",0,IF(LEFT(VLOOKUP($AP1093,BaseEqptCdF!$C$5:$E$161,3,FALSE),2)="SB",1*52,VLOOKUP($AP1093,BaseEqptCdF!$C$5:$S$161,12,FALSE)*0.2*300))))</f>
        <v/>
      </c>
      <c r="BF1093" s="3" t="str">
        <f>IF($L1093="","",IF(SUM($AJ1093:AM1093)=0,$AF1093,IF(LEFT(VLOOKUP($AP1093,BaseEqptCdF!$C$5:$E$161,3,FALSE),2)="SD",0,IF(LEFT(VLOOKUP($AP1093,BaseEqptCdF!$C$5:$E$161,3,FALSE),2)="SB",1*52,VLOOKUP($AP1093,BaseEqptCdF!$C$5:$S$161,12,FALSE)*0.2*300))))</f>
        <v/>
      </c>
      <c r="BG1093" s="3" t="str">
        <f>IF($L1093="","",IF(SUM($AJ1093:AN1093)=0,$AF1093,IF(LEFT(VLOOKUP($AP1093,BaseEqptCdF!$C$5:$E$161,3,FALSE),2)="SD",0,IF(LEFT(VLOOKUP($AP1093,BaseEqptCdF!$C$5:$E$161,3,FALSE),2)="SB",1*52,VLOOKUP($AP1093,BaseEqptCdF!$C$5:$S$161,12,FALSE)*0.2*300))))</f>
        <v/>
      </c>
      <c r="BH1093" s="2">
        <f t="shared" si="142"/>
        <v>0</v>
      </c>
    </row>
    <row r="1094" spans="1:60" x14ac:dyDescent="0.25">
      <c r="A1094" s="296" t="str">
        <f t="array" ref="A1094">IF($C1094="","",INDEX(Prog!$B$8:$D$300,MATCH($C1094,nivo1,0),1))</f>
        <v/>
      </c>
      <c r="B1094" s="296" t="str">
        <f t="array" ref="B1094">IF($C1094="","",INDEX(Prog!$B$8:$D$300,MATCH($C1094,nivo1,0),2))</f>
        <v/>
      </c>
      <c r="C1094" s="273"/>
      <c r="D1094" s="267"/>
      <c r="E1094" s="273"/>
      <c r="F1094" s="273"/>
      <c r="G1094" s="273"/>
      <c r="H1094" s="273"/>
      <c r="I1094" s="273"/>
      <c r="J1094" s="273"/>
      <c r="K1094" s="274"/>
      <c r="L1094" s="273"/>
      <c r="M1094" s="273"/>
      <c r="N1094" s="273"/>
      <c r="O1094" s="275"/>
      <c r="P1094" s="273"/>
      <c r="Q1094" s="273"/>
      <c r="R1094" s="273"/>
      <c r="S1094" s="273"/>
      <c r="T1094" s="276"/>
      <c r="U1094" s="276"/>
      <c r="V1094" s="276"/>
      <c r="W1094" s="276"/>
      <c r="X1094" s="277"/>
      <c r="Y1094" s="278"/>
      <c r="AA1094" s="8" t="str">
        <f>IF($L1094="","",VLOOKUP($L1094,BaseEqptCdF!$C$5:$E$161,2,FALSE))</f>
        <v/>
      </c>
      <c r="AB1094" s="8" t="str">
        <f>IF($L1094="","",VLOOKUP($L1094,BaseEqptCdF!$C$5:$E$161,3,FALSE))</f>
        <v/>
      </c>
      <c r="AC1094" s="7" t="str">
        <f>IF($L1094="","",VLOOKUP($L1094,BaseEqptCdF!$C$5:$I$161,6,FALSE))</f>
        <v/>
      </c>
      <c r="AD1094" s="7" t="str">
        <f>IF($L1094="","",VLOOKUP($L1094,BaseEqptCdF!$C$5:$I$161,7,FALSE))</f>
        <v/>
      </c>
      <c r="AE1094" s="3" t="str">
        <f>IF($L1094="","",VLOOKUP($L1094,BaseEqptCdF!$C$5:$R$161,16,FALSE)*$AC$3)</f>
        <v/>
      </c>
      <c r="AF1094" s="3" t="str">
        <f>IF($L1094="","",IF(LEFT($AB1094,2)="SD",0,IF(LEFT($AB1094,2)="SB",1*52,IF($N1094=Prog!$P$17,VLOOKUP($L1094,BaseEqptCdF!$C$5:$P$161,14,FALSE)*1*300,VLOOKUP($L1094,BaseEqptCdF!$C$5:$P$161,12,FALSE)*0.2*300))))</f>
        <v/>
      </c>
      <c r="AG1094" s="6" t="str">
        <f t="shared" si="128"/>
        <v/>
      </c>
      <c r="AH1094" s="6">
        <f>IF($U1094=Prog!$S$18,YEAR($X1094),"")</f>
        <v>1900</v>
      </c>
      <c r="AI1094" s="5" t="str">
        <f>IF(OR($AG1094="",$U1094=Prog!$S$18),"",IF(OR($U1094=Prog!$S$17,$U1094=Prog!$S$16),YEAR($X1094),IF($AG1094="ND","ND",$AI$8+$O1094)))</f>
        <v/>
      </c>
      <c r="AJ1094" s="3" t="str">
        <f t="shared" si="123"/>
        <v/>
      </c>
      <c r="AK1094" s="3" t="str">
        <f t="shared" si="144"/>
        <v/>
      </c>
      <c r="AL1094" s="3" t="str">
        <f t="shared" si="144"/>
        <v/>
      </c>
      <c r="AM1094" s="3" t="str">
        <f t="shared" si="144"/>
        <v/>
      </c>
      <c r="AN1094" s="3" t="str">
        <f t="shared" si="144"/>
        <v/>
      </c>
      <c r="AO1094" s="2">
        <f t="shared" si="139"/>
        <v>0</v>
      </c>
      <c r="AP1094" s="4"/>
      <c r="AQ1094" s="3">
        <f>IF(AJ1094=1,VLOOKUP($AP1094,BaseEqptCdF!$C$5:$R$161,16,FALSE),0)</f>
        <v>0</v>
      </c>
      <c r="AR1094" s="3">
        <f>IF(AK1094=1,VLOOKUP($AP1094,BaseEqptCdF!$C$5:$R$161,16,FALSE),0)</f>
        <v>0</v>
      </c>
      <c r="AS1094" s="3">
        <f>IF(AL1094=1,VLOOKUP($AP1094,BaseEqptCdF!$C$5:$R$161,16,FALSE),0)</f>
        <v>0</v>
      </c>
      <c r="AT1094" s="3">
        <f>IF(AM1094=1,VLOOKUP($AP1094,BaseEqptCdF!$C$5:$R$161,16,FALSE),0)</f>
        <v>0</v>
      </c>
      <c r="AU1094" s="3">
        <f>IF(AN1094=1,VLOOKUP($AP1094,BaseEqptCdF!$C$5:$R$161,16,FALSE),0)</f>
        <v>0</v>
      </c>
      <c r="AV1094" s="2">
        <f t="shared" si="140"/>
        <v>0</v>
      </c>
      <c r="AW1094" s="3" t="str">
        <f>IF($L1094="","",IF(SUM($AJ1094:AJ1094)=0,$AE1094,VLOOKUP($AP1094,BaseEqptCdF!$C$5:$R$161,16,FALSE)*$AC$3))</f>
        <v/>
      </c>
      <c r="AX1094" s="3" t="str">
        <f>IF($L1094="","",IF(SUM($AJ1094:AK1094)=0,$AE1094,VLOOKUP($AP1094,BaseEqptCdF!$C$5:$R$161,16,FALSE)*$AC$3))</f>
        <v/>
      </c>
      <c r="AY1094" s="3" t="str">
        <f>IF($L1094="","",IF(SUM($AJ1094:AL1094)=0,$AE1094,VLOOKUP($AP1094,BaseEqptCdF!$C$5:$R$161,16,FALSE)*$AC$3))</f>
        <v/>
      </c>
      <c r="AZ1094" s="3" t="str">
        <f>IF($L1094="","",IF(SUM($AJ1094:AM1094)=0,$AE1094,VLOOKUP($AP1094,BaseEqptCdF!$C$5:$R$161,16,FALSE)*$AC$3))</f>
        <v/>
      </c>
      <c r="BA1094" s="3" t="str">
        <f>IF($L1094="","",IF(SUM($AJ1094:AN1094)=0,$AE1094,VLOOKUP($AP1094,BaseEqptCdF!$C$5:$R$161,16,FALSE)*$AC$3))</f>
        <v/>
      </c>
      <c r="BB1094" s="2">
        <f t="shared" si="141"/>
        <v>0</v>
      </c>
      <c r="BC1094" s="3" t="str">
        <f>IF($L1094="","",IF(SUM($AJ1094:AJ1094)=0,$AF1094,IF(LEFT(VLOOKUP($AP1094,BaseEqptCdF!$C$5:$E$161,3,FALSE),2)="SD",0,IF(LEFT(VLOOKUP($AP1094,BaseEqptCdF!$C$5:$E$161,3,FALSE),2)="SB",1*52,VLOOKUP($AP1094,BaseEqptCdF!$C$5:$S$161,12,FALSE)*0.2*300))))</f>
        <v/>
      </c>
      <c r="BD1094" s="3" t="str">
        <f>IF($L1094="","",IF(SUM($AJ1094:AK1094)=0,$AF1094,IF(LEFT(VLOOKUP($AP1094,BaseEqptCdF!$C$5:$E$161,3,FALSE),2)="SD",0,IF(LEFT(VLOOKUP($AP1094,BaseEqptCdF!$C$5:$E$161,3,FALSE),2)="SB",1*52,VLOOKUP($AP1094,BaseEqptCdF!$C$5:$S$161,12,FALSE)*0.2*300))))</f>
        <v/>
      </c>
      <c r="BE1094" s="3" t="str">
        <f>IF($L1094="","",IF(SUM($AJ1094:AL1094)=0,$AF1094,IF(LEFT(VLOOKUP($AP1094,BaseEqptCdF!$C$5:$E$161,3,FALSE),2)="SD",0,IF(LEFT(VLOOKUP($AP1094,BaseEqptCdF!$C$5:$E$161,3,FALSE),2)="SB",1*52,VLOOKUP($AP1094,BaseEqptCdF!$C$5:$S$161,12,FALSE)*0.2*300))))</f>
        <v/>
      </c>
      <c r="BF1094" s="3" t="str">
        <f>IF($L1094="","",IF(SUM($AJ1094:AM1094)=0,$AF1094,IF(LEFT(VLOOKUP($AP1094,BaseEqptCdF!$C$5:$E$161,3,FALSE),2)="SD",0,IF(LEFT(VLOOKUP($AP1094,BaseEqptCdF!$C$5:$E$161,3,FALSE),2)="SB",1*52,VLOOKUP($AP1094,BaseEqptCdF!$C$5:$S$161,12,FALSE)*0.2*300))))</f>
        <v/>
      </c>
      <c r="BG1094" s="3" t="str">
        <f>IF($L1094="","",IF(SUM($AJ1094:AN1094)=0,$AF1094,IF(LEFT(VLOOKUP($AP1094,BaseEqptCdF!$C$5:$E$161,3,FALSE),2)="SD",0,IF(LEFT(VLOOKUP($AP1094,BaseEqptCdF!$C$5:$E$161,3,FALSE),2)="SB",1*52,VLOOKUP($AP1094,BaseEqptCdF!$C$5:$S$161,12,FALSE)*0.2*300))))</f>
        <v/>
      </c>
      <c r="BH1094" s="2">
        <f t="shared" si="142"/>
        <v>0</v>
      </c>
    </row>
    <row r="1095" spans="1:60" x14ac:dyDescent="0.25">
      <c r="A1095" s="296" t="str">
        <f t="array" ref="A1095">IF($C1095="","",INDEX(Prog!$B$8:$D$300,MATCH($C1095,nivo1,0),1))</f>
        <v/>
      </c>
      <c r="B1095" s="296" t="str">
        <f t="array" ref="B1095">IF($C1095="","",INDEX(Prog!$B$8:$D$300,MATCH($C1095,nivo1,0),2))</f>
        <v/>
      </c>
      <c r="C1095" s="273"/>
      <c r="D1095" s="267"/>
      <c r="E1095" s="273"/>
      <c r="F1095" s="273"/>
      <c r="G1095" s="273"/>
      <c r="H1095" s="273"/>
      <c r="I1095" s="273"/>
      <c r="J1095" s="273"/>
      <c r="K1095" s="274"/>
      <c r="L1095" s="273"/>
      <c r="M1095" s="273"/>
      <c r="N1095" s="273"/>
      <c r="O1095" s="275"/>
      <c r="P1095" s="273"/>
      <c r="Q1095" s="273"/>
      <c r="R1095" s="273"/>
      <c r="S1095" s="273"/>
      <c r="T1095" s="276"/>
      <c r="U1095" s="276"/>
      <c r="V1095" s="276"/>
      <c r="W1095" s="276"/>
      <c r="X1095" s="277"/>
      <c r="Y1095" s="278"/>
      <c r="AA1095" s="8" t="str">
        <f>IF($L1095="","",VLOOKUP($L1095,BaseEqptCdF!$C$5:$E$161,2,FALSE))</f>
        <v/>
      </c>
      <c r="AB1095" s="8" t="str">
        <f>IF($L1095="","",VLOOKUP($L1095,BaseEqptCdF!$C$5:$E$161,3,FALSE))</f>
        <v/>
      </c>
      <c r="AC1095" s="7" t="str">
        <f>IF($L1095="","",VLOOKUP($L1095,BaseEqptCdF!$C$5:$I$161,6,FALSE))</f>
        <v/>
      </c>
      <c r="AD1095" s="7" t="str">
        <f>IF($L1095="","",VLOOKUP($L1095,BaseEqptCdF!$C$5:$I$161,7,FALSE))</f>
        <v/>
      </c>
      <c r="AE1095" s="3" t="str">
        <f>IF($L1095="","",VLOOKUP($L1095,BaseEqptCdF!$C$5:$R$161,16,FALSE)*$AC$3)</f>
        <v/>
      </c>
      <c r="AF1095" s="3" t="str">
        <f>IF($L1095="","",IF(LEFT($AB1095,2)="SD",0,IF(LEFT($AB1095,2)="SB",1*52,IF($N1095=Prog!$P$17,VLOOKUP($L1095,BaseEqptCdF!$C$5:$P$161,14,FALSE)*1*300,VLOOKUP($L1095,BaseEqptCdF!$C$5:$P$161,12,FALSE)*0.2*300))))</f>
        <v/>
      </c>
      <c r="AG1095" s="6" t="str">
        <f t="shared" si="128"/>
        <v/>
      </c>
      <c r="AH1095" s="6">
        <f>IF($U1095=Prog!$S$18,YEAR($X1095),"")</f>
        <v>1900</v>
      </c>
      <c r="AI1095" s="5" t="str">
        <f>IF(OR($AG1095="",$U1095=Prog!$S$18),"",IF(OR($U1095=Prog!$S$17,$U1095=Prog!$S$16),YEAR($X1095),IF($AG1095="ND","ND",$AI$8+$O1095)))</f>
        <v/>
      </c>
      <c r="AJ1095" s="3" t="str">
        <f t="shared" si="123"/>
        <v/>
      </c>
      <c r="AK1095" s="3" t="str">
        <f t="shared" si="144"/>
        <v/>
      </c>
      <c r="AL1095" s="3" t="str">
        <f t="shared" si="144"/>
        <v/>
      </c>
      <c r="AM1095" s="3" t="str">
        <f t="shared" si="144"/>
        <v/>
      </c>
      <c r="AN1095" s="3" t="str">
        <f t="shared" si="144"/>
        <v/>
      </c>
      <c r="AO1095" s="2">
        <f t="shared" si="139"/>
        <v>0</v>
      </c>
      <c r="AP1095" s="4"/>
      <c r="AQ1095" s="3">
        <f>IF(AJ1095=1,VLOOKUP($AP1095,BaseEqptCdF!$C$5:$R$161,16,FALSE),0)</f>
        <v>0</v>
      </c>
      <c r="AR1095" s="3">
        <f>IF(AK1095=1,VLOOKUP($AP1095,BaseEqptCdF!$C$5:$R$161,16,FALSE),0)</f>
        <v>0</v>
      </c>
      <c r="AS1095" s="3">
        <f>IF(AL1095=1,VLOOKUP($AP1095,BaseEqptCdF!$C$5:$R$161,16,FALSE),0)</f>
        <v>0</v>
      </c>
      <c r="AT1095" s="3">
        <f>IF(AM1095=1,VLOOKUP($AP1095,BaseEqptCdF!$C$5:$R$161,16,FALSE),0)</f>
        <v>0</v>
      </c>
      <c r="AU1095" s="3">
        <f>IF(AN1095=1,VLOOKUP($AP1095,BaseEqptCdF!$C$5:$R$161,16,FALSE),0)</f>
        <v>0</v>
      </c>
      <c r="AV1095" s="2">
        <f t="shared" si="140"/>
        <v>0</v>
      </c>
      <c r="AW1095" s="3" t="str">
        <f>IF($L1095="","",IF(SUM($AJ1095:AJ1095)=0,$AE1095,VLOOKUP($AP1095,BaseEqptCdF!$C$5:$R$161,16,FALSE)*$AC$3))</f>
        <v/>
      </c>
      <c r="AX1095" s="3" t="str">
        <f>IF($L1095="","",IF(SUM($AJ1095:AK1095)=0,$AE1095,VLOOKUP($AP1095,BaseEqptCdF!$C$5:$R$161,16,FALSE)*$AC$3))</f>
        <v/>
      </c>
      <c r="AY1095" s="3" t="str">
        <f>IF($L1095="","",IF(SUM($AJ1095:AL1095)=0,$AE1095,VLOOKUP($AP1095,BaseEqptCdF!$C$5:$R$161,16,FALSE)*$AC$3))</f>
        <v/>
      </c>
      <c r="AZ1095" s="3" t="str">
        <f>IF($L1095="","",IF(SUM($AJ1095:AM1095)=0,$AE1095,VLOOKUP($AP1095,BaseEqptCdF!$C$5:$R$161,16,FALSE)*$AC$3))</f>
        <v/>
      </c>
      <c r="BA1095" s="3" t="str">
        <f>IF($L1095="","",IF(SUM($AJ1095:AN1095)=0,$AE1095,VLOOKUP($AP1095,BaseEqptCdF!$C$5:$R$161,16,FALSE)*$AC$3))</f>
        <v/>
      </c>
      <c r="BB1095" s="2">
        <f t="shared" si="141"/>
        <v>0</v>
      </c>
      <c r="BC1095" s="3" t="str">
        <f>IF($L1095="","",IF(SUM($AJ1095:AJ1095)=0,$AF1095,IF(LEFT(VLOOKUP($AP1095,BaseEqptCdF!$C$5:$E$161,3,FALSE),2)="SD",0,IF(LEFT(VLOOKUP($AP1095,BaseEqptCdF!$C$5:$E$161,3,FALSE),2)="SB",1*52,VLOOKUP($AP1095,BaseEqptCdF!$C$5:$S$161,12,FALSE)*0.2*300))))</f>
        <v/>
      </c>
      <c r="BD1095" s="3" t="str">
        <f>IF($L1095="","",IF(SUM($AJ1095:AK1095)=0,$AF1095,IF(LEFT(VLOOKUP($AP1095,BaseEqptCdF!$C$5:$E$161,3,FALSE),2)="SD",0,IF(LEFT(VLOOKUP($AP1095,BaseEqptCdF!$C$5:$E$161,3,FALSE),2)="SB",1*52,VLOOKUP($AP1095,BaseEqptCdF!$C$5:$S$161,12,FALSE)*0.2*300))))</f>
        <v/>
      </c>
      <c r="BE1095" s="3" t="str">
        <f>IF($L1095="","",IF(SUM($AJ1095:AL1095)=0,$AF1095,IF(LEFT(VLOOKUP($AP1095,BaseEqptCdF!$C$5:$E$161,3,FALSE),2)="SD",0,IF(LEFT(VLOOKUP($AP1095,BaseEqptCdF!$C$5:$E$161,3,FALSE),2)="SB",1*52,VLOOKUP($AP1095,BaseEqptCdF!$C$5:$S$161,12,FALSE)*0.2*300))))</f>
        <v/>
      </c>
      <c r="BF1095" s="3" t="str">
        <f>IF($L1095="","",IF(SUM($AJ1095:AM1095)=0,$AF1095,IF(LEFT(VLOOKUP($AP1095,BaseEqptCdF!$C$5:$E$161,3,FALSE),2)="SD",0,IF(LEFT(VLOOKUP($AP1095,BaseEqptCdF!$C$5:$E$161,3,FALSE),2)="SB",1*52,VLOOKUP($AP1095,BaseEqptCdF!$C$5:$S$161,12,FALSE)*0.2*300))))</f>
        <v/>
      </c>
      <c r="BG1095" s="3" t="str">
        <f>IF($L1095="","",IF(SUM($AJ1095:AN1095)=0,$AF1095,IF(LEFT(VLOOKUP($AP1095,BaseEqptCdF!$C$5:$E$161,3,FALSE),2)="SD",0,IF(LEFT(VLOOKUP($AP1095,BaseEqptCdF!$C$5:$E$161,3,FALSE),2)="SB",1*52,VLOOKUP($AP1095,BaseEqptCdF!$C$5:$S$161,12,FALSE)*0.2*300))))</f>
        <v/>
      </c>
      <c r="BH1095" s="2">
        <f t="shared" si="142"/>
        <v>0</v>
      </c>
    </row>
    <row r="1096" spans="1:60" x14ac:dyDescent="0.25">
      <c r="A1096" s="296" t="str">
        <f t="array" ref="A1096">IF($C1096="","",INDEX(Prog!$B$8:$D$300,MATCH($C1096,nivo1,0),1))</f>
        <v/>
      </c>
      <c r="B1096" s="296" t="str">
        <f t="array" ref="B1096">IF($C1096="","",INDEX(Prog!$B$8:$D$300,MATCH($C1096,nivo1,0),2))</f>
        <v/>
      </c>
      <c r="C1096" s="273"/>
      <c r="D1096" s="267"/>
      <c r="E1096" s="273"/>
      <c r="F1096" s="273"/>
      <c r="G1096" s="273"/>
      <c r="H1096" s="273"/>
      <c r="I1096" s="273"/>
      <c r="J1096" s="273"/>
      <c r="K1096" s="274"/>
      <c r="L1096" s="273"/>
      <c r="M1096" s="273"/>
      <c r="N1096" s="273"/>
      <c r="O1096" s="275"/>
      <c r="P1096" s="273"/>
      <c r="Q1096" s="273"/>
      <c r="R1096" s="273"/>
      <c r="S1096" s="273"/>
      <c r="T1096" s="276"/>
      <c r="U1096" s="276"/>
      <c r="V1096" s="276"/>
      <c r="W1096" s="276"/>
      <c r="X1096" s="277"/>
      <c r="Y1096" s="278"/>
      <c r="AA1096" s="8" t="str">
        <f>IF($L1096="","",VLOOKUP($L1096,BaseEqptCdF!$C$5:$E$161,2,FALSE))</f>
        <v/>
      </c>
      <c r="AB1096" s="8" t="str">
        <f>IF($L1096="","",VLOOKUP($L1096,BaseEqptCdF!$C$5:$E$161,3,FALSE))</f>
        <v/>
      </c>
      <c r="AC1096" s="7" t="str">
        <f>IF($L1096="","",VLOOKUP($L1096,BaseEqptCdF!$C$5:$I$161,6,FALSE))</f>
        <v/>
      </c>
      <c r="AD1096" s="7" t="str">
        <f>IF($L1096="","",VLOOKUP($L1096,BaseEqptCdF!$C$5:$I$161,7,FALSE))</f>
        <v/>
      </c>
      <c r="AE1096" s="3" t="str">
        <f>IF($L1096="","",VLOOKUP($L1096,BaseEqptCdF!$C$5:$R$161,16,FALSE)*$AC$3)</f>
        <v/>
      </c>
      <c r="AF1096" s="3" t="str">
        <f>IF($L1096="","",IF(LEFT($AB1096,2)="SD",0,IF(LEFT($AB1096,2)="SB",1*52,IF($N1096=Prog!$P$17,VLOOKUP($L1096,BaseEqptCdF!$C$5:$P$161,14,FALSE)*1*300,VLOOKUP($L1096,BaseEqptCdF!$C$5:$P$161,12,FALSE)*0.2*300))))</f>
        <v/>
      </c>
      <c r="AG1096" s="6" t="str">
        <f t="shared" si="128"/>
        <v/>
      </c>
      <c r="AH1096" s="6">
        <f>IF($U1096=Prog!$S$18,YEAR($X1096),"")</f>
        <v>1900</v>
      </c>
      <c r="AI1096" s="5" t="str">
        <f>IF(OR($AG1096="",$U1096=Prog!$S$18),"",IF(OR($U1096=Prog!$S$17,$U1096=Prog!$S$16),YEAR($X1096),IF($AG1096="ND","ND",$AI$8+$O1096)))</f>
        <v/>
      </c>
      <c r="AJ1096" s="3" t="str">
        <f t="shared" si="123"/>
        <v/>
      </c>
      <c r="AK1096" s="3" t="str">
        <f t="shared" si="144"/>
        <v/>
      </c>
      <c r="AL1096" s="3" t="str">
        <f t="shared" si="144"/>
        <v/>
      </c>
      <c r="AM1096" s="3" t="str">
        <f t="shared" si="144"/>
        <v/>
      </c>
      <c r="AN1096" s="3" t="str">
        <f t="shared" si="144"/>
        <v/>
      </c>
      <c r="AO1096" s="2">
        <f t="shared" si="139"/>
        <v>0</v>
      </c>
      <c r="AP1096" s="4"/>
      <c r="AQ1096" s="3">
        <f>IF(AJ1096=1,VLOOKUP($AP1096,BaseEqptCdF!$C$5:$R$161,16,FALSE),0)</f>
        <v>0</v>
      </c>
      <c r="AR1096" s="3">
        <f>IF(AK1096=1,VLOOKUP($AP1096,BaseEqptCdF!$C$5:$R$161,16,FALSE),0)</f>
        <v>0</v>
      </c>
      <c r="AS1096" s="3">
        <f>IF(AL1096=1,VLOOKUP($AP1096,BaseEqptCdF!$C$5:$R$161,16,FALSE),0)</f>
        <v>0</v>
      </c>
      <c r="AT1096" s="3">
        <f>IF(AM1096=1,VLOOKUP($AP1096,BaseEqptCdF!$C$5:$R$161,16,FALSE),0)</f>
        <v>0</v>
      </c>
      <c r="AU1096" s="3">
        <f>IF(AN1096=1,VLOOKUP($AP1096,BaseEqptCdF!$C$5:$R$161,16,FALSE),0)</f>
        <v>0</v>
      </c>
      <c r="AV1096" s="2">
        <f t="shared" si="140"/>
        <v>0</v>
      </c>
      <c r="AW1096" s="3" t="str">
        <f>IF($L1096="","",IF(SUM($AJ1096:AJ1096)=0,$AE1096,VLOOKUP($AP1096,BaseEqptCdF!$C$5:$R$161,16,FALSE)*$AC$3))</f>
        <v/>
      </c>
      <c r="AX1096" s="3" t="str">
        <f>IF($L1096="","",IF(SUM($AJ1096:AK1096)=0,$AE1096,VLOOKUP($AP1096,BaseEqptCdF!$C$5:$R$161,16,FALSE)*$AC$3))</f>
        <v/>
      </c>
      <c r="AY1096" s="3" t="str">
        <f>IF($L1096="","",IF(SUM($AJ1096:AL1096)=0,$AE1096,VLOOKUP($AP1096,BaseEqptCdF!$C$5:$R$161,16,FALSE)*$AC$3))</f>
        <v/>
      </c>
      <c r="AZ1096" s="3" t="str">
        <f>IF($L1096="","",IF(SUM($AJ1096:AM1096)=0,$AE1096,VLOOKUP($AP1096,BaseEqptCdF!$C$5:$R$161,16,FALSE)*$AC$3))</f>
        <v/>
      </c>
      <c r="BA1096" s="3" t="str">
        <f>IF($L1096="","",IF(SUM($AJ1096:AN1096)=0,$AE1096,VLOOKUP($AP1096,BaseEqptCdF!$C$5:$R$161,16,FALSE)*$AC$3))</f>
        <v/>
      </c>
      <c r="BB1096" s="2">
        <f t="shared" si="141"/>
        <v>0</v>
      </c>
      <c r="BC1096" s="3" t="str">
        <f>IF($L1096="","",IF(SUM($AJ1096:AJ1096)=0,$AF1096,IF(LEFT(VLOOKUP($AP1096,BaseEqptCdF!$C$5:$E$161,3,FALSE),2)="SD",0,IF(LEFT(VLOOKUP($AP1096,BaseEqptCdF!$C$5:$E$161,3,FALSE),2)="SB",1*52,VLOOKUP($AP1096,BaseEqptCdF!$C$5:$S$161,12,FALSE)*0.2*300))))</f>
        <v/>
      </c>
      <c r="BD1096" s="3" t="str">
        <f>IF($L1096="","",IF(SUM($AJ1096:AK1096)=0,$AF1096,IF(LEFT(VLOOKUP($AP1096,BaseEqptCdF!$C$5:$E$161,3,FALSE),2)="SD",0,IF(LEFT(VLOOKUP($AP1096,BaseEqptCdF!$C$5:$E$161,3,FALSE),2)="SB",1*52,VLOOKUP($AP1096,BaseEqptCdF!$C$5:$S$161,12,FALSE)*0.2*300))))</f>
        <v/>
      </c>
      <c r="BE1096" s="3" t="str">
        <f>IF($L1096="","",IF(SUM($AJ1096:AL1096)=0,$AF1096,IF(LEFT(VLOOKUP($AP1096,BaseEqptCdF!$C$5:$E$161,3,FALSE),2)="SD",0,IF(LEFT(VLOOKUP($AP1096,BaseEqptCdF!$C$5:$E$161,3,FALSE),2)="SB",1*52,VLOOKUP($AP1096,BaseEqptCdF!$C$5:$S$161,12,FALSE)*0.2*300))))</f>
        <v/>
      </c>
      <c r="BF1096" s="3" t="str">
        <f>IF($L1096="","",IF(SUM($AJ1096:AM1096)=0,$AF1096,IF(LEFT(VLOOKUP($AP1096,BaseEqptCdF!$C$5:$E$161,3,FALSE),2)="SD",0,IF(LEFT(VLOOKUP($AP1096,BaseEqptCdF!$C$5:$E$161,3,FALSE),2)="SB",1*52,VLOOKUP($AP1096,BaseEqptCdF!$C$5:$S$161,12,FALSE)*0.2*300))))</f>
        <v/>
      </c>
      <c r="BG1096" s="3" t="str">
        <f>IF($L1096="","",IF(SUM($AJ1096:AN1096)=0,$AF1096,IF(LEFT(VLOOKUP($AP1096,BaseEqptCdF!$C$5:$E$161,3,FALSE),2)="SD",0,IF(LEFT(VLOOKUP($AP1096,BaseEqptCdF!$C$5:$E$161,3,FALSE),2)="SB",1*52,VLOOKUP($AP1096,BaseEqptCdF!$C$5:$S$161,12,FALSE)*0.2*300))))</f>
        <v/>
      </c>
      <c r="BH1096" s="2">
        <f t="shared" si="142"/>
        <v>0</v>
      </c>
    </row>
    <row r="1097" spans="1:60" x14ac:dyDescent="0.25">
      <c r="A1097" s="296" t="str">
        <f t="array" ref="A1097">IF($C1097="","",INDEX(Prog!$B$8:$D$300,MATCH($C1097,nivo1,0),1))</f>
        <v/>
      </c>
      <c r="B1097" s="296" t="str">
        <f t="array" ref="B1097">IF($C1097="","",INDEX(Prog!$B$8:$D$300,MATCH($C1097,nivo1,0),2))</f>
        <v/>
      </c>
      <c r="C1097" s="273"/>
      <c r="D1097" s="267"/>
      <c r="E1097" s="273"/>
      <c r="F1097" s="273"/>
      <c r="G1097" s="273"/>
      <c r="H1097" s="273"/>
      <c r="I1097" s="273"/>
      <c r="J1097" s="273"/>
      <c r="K1097" s="274"/>
      <c r="L1097" s="273"/>
      <c r="M1097" s="273"/>
      <c r="N1097" s="273"/>
      <c r="O1097" s="275"/>
      <c r="P1097" s="273"/>
      <c r="Q1097" s="273"/>
      <c r="R1097" s="273"/>
      <c r="S1097" s="273"/>
      <c r="T1097" s="276"/>
      <c r="U1097" s="276"/>
      <c r="V1097" s="276"/>
      <c r="W1097" s="276"/>
      <c r="X1097" s="277"/>
      <c r="Y1097" s="278"/>
      <c r="AA1097" s="8" t="str">
        <f>IF($L1097="","",VLOOKUP($L1097,BaseEqptCdF!$C$5:$E$161,2,FALSE))</f>
        <v/>
      </c>
      <c r="AB1097" s="8" t="str">
        <f>IF($L1097="","",VLOOKUP($L1097,BaseEqptCdF!$C$5:$E$161,3,FALSE))</f>
        <v/>
      </c>
      <c r="AC1097" s="7" t="str">
        <f>IF($L1097="","",VLOOKUP($L1097,BaseEqptCdF!$C$5:$I$161,6,FALSE))</f>
        <v/>
      </c>
      <c r="AD1097" s="7" t="str">
        <f>IF($L1097="","",VLOOKUP($L1097,BaseEqptCdF!$C$5:$I$161,7,FALSE))</f>
        <v/>
      </c>
      <c r="AE1097" s="3" t="str">
        <f>IF($L1097="","",VLOOKUP($L1097,BaseEqptCdF!$C$5:$R$161,16,FALSE)*$AC$3)</f>
        <v/>
      </c>
      <c r="AF1097" s="3" t="str">
        <f>IF($L1097="","",IF(LEFT($AB1097,2)="SD",0,IF(LEFT($AB1097,2)="SB",1*52,IF($N1097=Prog!$P$17,VLOOKUP($L1097,BaseEqptCdF!$C$5:$P$161,14,FALSE)*1*300,VLOOKUP($L1097,BaseEqptCdF!$C$5:$P$161,12,FALSE)*0.2*300))))</f>
        <v/>
      </c>
      <c r="AG1097" s="6" t="str">
        <f t="shared" si="128"/>
        <v/>
      </c>
      <c r="AH1097" s="6">
        <f>IF($U1097=Prog!$S$18,YEAR($X1097),"")</f>
        <v>1900</v>
      </c>
      <c r="AI1097" s="5" t="str">
        <f>IF(OR($AG1097="",$U1097=Prog!$S$18),"",IF(OR($U1097=Prog!$S$17,$U1097=Prog!$S$16),YEAR($X1097),IF($AG1097="ND","ND",$AI$8+$O1097)))</f>
        <v/>
      </c>
      <c r="AJ1097" s="3" t="str">
        <f t="shared" si="123"/>
        <v/>
      </c>
      <c r="AK1097" s="3" t="str">
        <f t="shared" si="144"/>
        <v/>
      </c>
      <c r="AL1097" s="3" t="str">
        <f t="shared" si="144"/>
        <v/>
      </c>
      <c r="AM1097" s="3" t="str">
        <f t="shared" si="144"/>
        <v/>
      </c>
      <c r="AN1097" s="3" t="str">
        <f t="shared" si="144"/>
        <v/>
      </c>
      <c r="AO1097" s="2">
        <f t="shared" si="139"/>
        <v>0</v>
      </c>
      <c r="AP1097" s="4"/>
      <c r="AQ1097" s="3">
        <f>IF(AJ1097=1,VLOOKUP($AP1097,BaseEqptCdF!$C$5:$R$161,16,FALSE),0)</f>
        <v>0</v>
      </c>
      <c r="AR1097" s="3">
        <f>IF(AK1097=1,VLOOKUP($AP1097,BaseEqptCdF!$C$5:$R$161,16,FALSE),0)</f>
        <v>0</v>
      </c>
      <c r="AS1097" s="3">
        <f>IF(AL1097=1,VLOOKUP($AP1097,BaseEqptCdF!$C$5:$R$161,16,FALSE),0)</f>
        <v>0</v>
      </c>
      <c r="AT1097" s="3">
        <f>IF(AM1097=1,VLOOKUP($AP1097,BaseEqptCdF!$C$5:$R$161,16,FALSE),0)</f>
        <v>0</v>
      </c>
      <c r="AU1097" s="3">
        <f>IF(AN1097=1,VLOOKUP($AP1097,BaseEqptCdF!$C$5:$R$161,16,FALSE),0)</f>
        <v>0</v>
      </c>
      <c r="AV1097" s="2">
        <f t="shared" si="140"/>
        <v>0</v>
      </c>
      <c r="AW1097" s="3" t="str">
        <f>IF($L1097="","",IF(SUM($AJ1097:AJ1097)=0,$AE1097,VLOOKUP($AP1097,BaseEqptCdF!$C$5:$R$161,16,FALSE)*$AC$3))</f>
        <v/>
      </c>
      <c r="AX1097" s="3" t="str">
        <f>IF($L1097="","",IF(SUM($AJ1097:AK1097)=0,$AE1097,VLOOKUP($AP1097,BaseEqptCdF!$C$5:$R$161,16,FALSE)*$AC$3))</f>
        <v/>
      </c>
      <c r="AY1097" s="3" t="str">
        <f>IF($L1097="","",IF(SUM($AJ1097:AL1097)=0,$AE1097,VLOOKUP($AP1097,BaseEqptCdF!$C$5:$R$161,16,FALSE)*$AC$3))</f>
        <v/>
      </c>
      <c r="AZ1097" s="3" t="str">
        <f>IF($L1097="","",IF(SUM($AJ1097:AM1097)=0,$AE1097,VLOOKUP($AP1097,BaseEqptCdF!$C$5:$R$161,16,FALSE)*$AC$3))</f>
        <v/>
      </c>
      <c r="BA1097" s="3" t="str">
        <f>IF($L1097="","",IF(SUM($AJ1097:AN1097)=0,$AE1097,VLOOKUP($AP1097,BaseEqptCdF!$C$5:$R$161,16,FALSE)*$AC$3))</f>
        <v/>
      </c>
      <c r="BB1097" s="2">
        <f t="shared" si="141"/>
        <v>0</v>
      </c>
      <c r="BC1097" s="3" t="str">
        <f>IF($L1097="","",IF(SUM($AJ1097:AJ1097)=0,$AF1097,IF(LEFT(VLOOKUP($AP1097,BaseEqptCdF!$C$5:$E$161,3,FALSE),2)="SD",0,IF(LEFT(VLOOKUP($AP1097,BaseEqptCdF!$C$5:$E$161,3,FALSE),2)="SB",1*52,VLOOKUP($AP1097,BaseEqptCdF!$C$5:$S$161,12,FALSE)*0.2*300))))</f>
        <v/>
      </c>
      <c r="BD1097" s="3" t="str">
        <f>IF($L1097="","",IF(SUM($AJ1097:AK1097)=0,$AF1097,IF(LEFT(VLOOKUP($AP1097,BaseEqptCdF!$C$5:$E$161,3,FALSE),2)="SD",0,IF(LEFT(VLOOKUP($AP1097,BaseEqptCdF!$C$5:$E$161,3,FALSE),2)="SB",1*52,VLOOKUP($AP1097,BaseEqptCdF!$C$5:$S$161,12,FALSE)*0.2*300))))</f>
        <v/>
      </c>
      <c r="BE1097" s="3" t="str">
        <f>IF($L1097="","",IF(SUM($AJ1097:AL1097)=0,$AF1097,IF(LEFT(VLOOKUP($AP1097,BaseEqptCdF!$C$5:$E$161,3,FALSE),2)="SD",0,IF(LEFT(VLOOKUP($AP1097,BaseEqptCdF!$C$5:$E$161,3,FALSE),2)="SB",1*52,VLOOKUP($AP1097,BaseEqptCdF!$C$5:$S$161,12,FALSE)*0.2*300))))</f>
        <v/>
      </c>
      <c r="BF1097" s="3" t="str">
        <f>IF($L1097="","",IF(SUM($AJ1097:AM1097)=0,$AF1097,IF(LEFT(VLOOKUP($AP1097,BaseEqptCdF!$C$5:$E$161,3,FALSE),2)="SD",0,IF(LEFT(VLOOKUP($AP1097,BaseEqptCdF!$C$5:$E$161,3,FALSE),2)="SB",1*52,VLOOKUP($AP1097,BaseEqptCdF!$C$5:$S$161,12,FALSE)*0.2*300))))</f>
        <v/>
      </c>
      <c r="BG1097" s="3" t="str">
        <f>IF($L1097="","",IF(SUM($AJ1097:AN1097)=0,$AF1097,IF(LEFT(VLOOKUP($AP1097,BaseEqptCdF!$C$5:$E$161,3,FALSE),2)="SD",0,IF(LEFT(VLOOKUP($AP1097,BaseEqptCdF!$C$5:$E$161,3,FALSE),2)="SB",1*52,VLOOKUP($AP1097,BaseEqptCdF!$C$5:$S$161,12,FALSE)*0.2*300))))</f>
        <v/>
      </c>
      <c r="BH1097" s="2">
        <f t="shared" si="142"/>
        <v>0</v>
      </c>
    </row>
    <row r="1098" spans="1:60" x14ac:dyDescent="0.25">
      <c r="A1098" s="296" t="str">
        <f t="array" ref="A1098">IF($C1098="","",INDEX(Prog!$B$8:$D$300,MATCH($C1098,nivo1,0),1))</f>
        <v/>
      </c>
      <c r="B1098" s="296" t="str">
        <f t="array" ref="B1098">IF($C1098="","",INDEX(Prog!$B$8:$D$300,MATCH($C1098,nivo1,0),2))</f>
        <v/>
      </c>
      <c r="C1098" s="273"/>
      <c r="D1098" s="267"/>
      <c r="E1098" s="273"/>
      <c r="F1098" s="273"/>
      <c r="G1098" s="273"/>
      <c r="H1098" s="273"/>
      <c r="I1098" s="273"/>
      <c r="J1098" s="273"/>
      <c r="K1098" s="274"/>
      <c r="L1098" s="273"/>
      <c r="M1098" s="273"/>
      <c r="N1098" s="273"/>
      <c r="O1098" s="275"/>
      <c r="P1098" s="273"/>
      <c r="Q1098" s="273"/>
      <c r="R1098" s="273"/>
      <c r="S1098" s="273"/>
      <c r="T1098" s="276"/>
      <c r="U1098" s="276"/>
      <c r="V1098" s="276"/>
      <c r="W1098" s="276"/>
      <c r="X1098" s="277"/>
      <c r="Y1098" s="278"/>
      <c r="AA1098" s="8" t="str">
        <f>IF($L1098="","",VLOOKUP($L1098,BaseEqptCdF!$C$5:$E$161,2,FALSE))</f>
        <v/>
      </c>
      <c r="AB1098" s="8" t="str">
        <f>IF($L1098="","",VLOOKUP($L1098,BaseEqptCdF!$C$5:$E$161,3,FALSE))</f>
        <v/>
      </c>
      <c r="AC1098" s="7" t="str">
        <f>IF($L1098="","",VLOOKUP($L1098,BaseEqptCdF!$C$5:$I$161,6,FALSE))</f>
        <v/>
      </c>
      <c r="AD1098" s="7" t="str">
        <f>IF($L1098="","",VLOOKUP($L1098,BaseEqptCdF!$C$5:$I$161,7,FALSE))</f>
        <v/>
      </c>
      <c r="AE1098" s="3" t="str">
        <f>IF($L1098="","",VLOOKUP($L1098,BaseEqptCdF!$C$5:$R$161,16,FALSE)*$AC$3)</f>
        <v/>
      </c>
      <c r="AF1098" s="3" t="str">
        <f>IF($L1098="","",IF(LEFT($AB1098,2)="SD",0,IF(LEFT($AB1098,2)="SB",1*52,IF($N1098=Prog!$P$17,VLOOKUP($L1098,BaseEqptCdF!$C$5:$P$161,14,FALSE)*1*300,VLOOKUP($L1098,BaseEqptCdF!$C$5:$P$161,12,FALSE)*0.2*300))))</f>
        <v/>
      </c>
      <c r="AG1098" s="6" t="str">
        <f t="shared" si="128"/>
        <v/>
      </c>
      <c r="AH1098" s="6">
        <f>IF($U1098=Prog!$S$18,YEAR($X1098),"")</f>
        <v>1900</v>
      </c>
      <c r="AI1098" s="5" t="str">
        <f>IF(OR($AG1098="",$U1098=Prog!$S$18),"",IF(OR($U1098=Prog!$S$17,$U1098=Prog!$S$16),YEAR($X1098),IF($AG1098="ND","ND",$AI$8+$O1098)))</f>
        <v/>
      </c>
      <c r="AJ1098" s="3" t="str">
        <f t="shared" si="123"/>
        <v/>
      </c>
      <c r="AK1098" s="3" t="str">
        <f t="shared" si="144"/>
        <v/>
      </c>
      <c r="AL1098" s="3" t="str">
        <f t="shared" si="144"/>
        <v/>
      </c>
      <c r="AM1098" s="3" t="str">
        <f t="shared" si="144"/>
        <v/>
      </c>
      <c r="AN1098" s="3" t="str">
        <f t="shared" si="144"/>
        <v/>
      </c>
      <c r="AO1098" s="2">
        <f t="shared" si="139"/>
        <v>0</v>
      </c>
      <c r="AP1098" s="4"/>
      <c r="AQ1098" s="3">
        <f>IF(AJ1098=1,VLOOKUP($AP1098,BaseEqptCdF!$C$5:$R$161,16,FALSE),0)</f>
        <v>0</v>
      </c>
      <c r="AR1098" s="3">
        <f>IF(AK1098=1,VLOOKUP($AP1098,BaseEqptCdF!$C$5:$R$161,16,FALSE),0)</f>
        <v>0</v>
      </c>
      <c r="AS1098" s="3">
        <f>IF(AL1098=1,VLOOKUP($AP1098,BaseEqptCdF!$C$5:$R$161,16,FALSE),0)</f>
        <v>0</v>
      </c>
      <c r="AT1098" s="3">
        <f>IF(AM1098=1,VLOOKUP($AP1098,BaseEqptCdF!$C$5:$R$161,16,FALSE),0)</f>
        <v>0</v>
      </c>
      <c r="AU1098" s="3">
        <f>IF(AN1098=1,VLOOKUP($AP1098,BaseEqptCdF!$C$5:$R$161,16,FALSE),0)</f>
        <v>0</v>
      </c>
      <c r="AV1098" s="2">
        <f t="shared" si="140"/>
        <v>0</v>
      </c>
      <c r="AW1098" s="3" t="str">
        <f>IF($L1098="","",IF(SUM($AJ1098:AJ1098)=0,$AE1098,VLOOKUP($AP1098,BaseEqptCdF!$C$5:$R$161,16,FALSE)*$AC$3))</f>
        <v/>
      </c>
      <c r="AX1098" s="3" t="str">
        <f>IF($L1098="","",IF(SUM($AJ1098:AK1098)=0,$AE1098,VLOOKUP($AP1098,BaseEqptCdF!$C$5:$R$161,16,FALSE)*$AC$3))</f>
        <v/>
      </c>
      <c r="AY1098" s="3" t="str">
        <f>IF($L1098="","",IF(SUM($AJ1098:AL1098)=0,$AE1098,VLOOKUP($AP1098,BaseEqptCdF!$C$5:$R$161,16,FALSE)*$AC$3))</f>
        <v/>
      </c>
      <c r="AZ1098" s="3" t="str">
        <f>IF($L1098="","",IF(SUM($AJ1098:AM1098)=0,$AE1098,VLOOKUP($AP1098,BaseEqptCdF!$C$5:$R$161,16,FALSE)*$AC$3))</f>
        <v/>
      </c>
      <c r="BA1098" s="3" t="str">
        <f>IF($L1098="","",IF(SUM($AJ1098:AN1098)=0,$AE1098,VLOOKUP($AP1098,BaseEqptCdF!$C$5:$R$161,16,FALSE)*$AC$3))</f>
        <v/>
      </c>
      <c r="BB1098" s="2">
        <f t="shared" si="141"/>
        <v>0</v>
      </c>
      <c r="BC1098" s="3" t="str">
        <f>IF($L1098="","",IF(SUM($AJ1098:AJ1098)=0,$AF1098,IF(LEFT(VLOOKUP($AP1098,BaseEqptCdF!$C$5:$E$161,3,FALSE),2)="SD",0,IF(LEFT(VLOOKUP($AP1098,BaseEqptCdF!$C$5:$E$161,3,FALSE),2)="SB",1*52,VLOOKUP($AP1098,BaseEqptCdF!$C$5:$S$161,12,FALSE)*0.2*300))))</f>
        <v/>
      </c>
      <c r="BD1098" s="3" t="str">
        <f>IF($L1098="","",IF(SUM($AJ1098:AK1098)=0,$AF1098,IF(LEFT(VLOOKUP($AP1098,BaseEqptCdF!$C$5:$E$161,3,FALSE),2)="SD",0,IF(LEFT(VLOOKUP($AP1098,BaseEqptCdF!$C$5:$E$161,3,FALSE),2)="SB",1*52,VLOOKUP($AP1098,BaseEqptCdF!$C$5:$S$161,12,FALSE)*0.2*300))))</f>
        <v/>
      </c>
      <c r="BE1098" s="3" t="str">
        <f>IF($L1098="","",IF(SUM($AJ1098:AL1098)=0,$AF1098,IF(LEFT(VLOOKUP($AP1098,BaseEqptCdF!$C$5:$E$161,3,FALSE),2)="SD",0,IF(LEFT(VLOOKUP($AP1098,BaseEqptCdF!$C$5:$E$161,3,FALSE),2)="SB",1*52,VLOOKUP($AP1098,BaseEqptCdF!$C$5:$S$161,12,FALSE)*0.2*300))))</f>
        <v/>
      </c>
      <c r="BF1098" s="3" t="str">
        <f>IF($L1098="","",IF(SUM($AJ1098:AM1098)=0,$AF1098,IF(LEFT(VLOOKUP($AP1098,BaseEqptCdF!$C$5:$E$161,3,FALSE),2)="SD",0,IF(LEFT(VLOOKUP($AP1098,BaseEqptCdF!$C$5:$E$161,3,FALSE),2)="SB",1*52,VLOOKUP($AP1098,BaseEqptCdF!$C$5:$S$161,12,FALSE)*0.2*300))))</f>
        <v/>
      </c>
      <c r="BG1098" s="3" t="str">
        <f>IF($L1098="","",IF(SUM($AJ1098:AN1098)=0,$AF1098,IF(LEFT(VLOOKUP($AP1098,BaseEqptCdF!$C$5:$E$161,3,FALSE),2)="SD",0,IF(LEFT(VLOOKUP($AP1098,BaseEqptCdF!$C$5:$E$161,3,FALSE),2)="SB",1*52,VLOOKUP($AP1098,BaseEqptCdF!$C$5:$S$161,12,FALSE)*0.2*300))))</f>
        <v/>
      </c>
      <c r="BH1098" s="2">
        <f t="shared" si="142"/>
        <v>0</v>
      </c>
    </row>
    <row r="1099" spans="1:60" x14ac:dyDescent="0.25">
      <c r="A1099" s="296" t="str">
        <f t="array" ref="A1099">IF($C1099="","",INDEX(Prog!$B$8:$D$300,MATCH($C1099,nivo1,0),1))</f>
        <v/>
      </c>
      <c r="B1099" s="296" t="str">
        <f t="array" ref="B1099">IF($C1099="","",INDEX(Prog!$B$8:$D$300,MATCH($C1099,nivo1,0),2))</f>
        <v/>
      </c>
      <c r="C1099" s="273"/>
      <c r="D1099" s="267"/>
      <c r="E1099" s="273"/>
      <c r="F1099" s="273"/>
      <c r="G1099" s="273"/>
      <c r="H1099" s="273"/>
      <c r="I1099" s="273"/>
      <c r="J1099" s="273"/>
      <c r="K1099" s="274"/>
      <c r="L1099" s="273"/>
      <c r="M1099" s="273"/>
      <c r="N1099" s="273"/>
      <c r="O1099" s="275"/>
      <c r="P1099" s="273"/>
      <c r="Q1099" s="273"/>
      <c r="R1099" s="273"/>
      <c r="S1099" s="273"/>
      <c r="T1099" s="276"/>
      <c r="U1099" s="276"/>
      <c r="V1099" s="276"/>
      <c r="W1099" s="276"/>
      <c r="X1099" s="277"/>
      <c r="Y1099" s="278"/>
      <c r="AA1099" s="8" t="str">
        <f>IF($L1099="","",VLOOKUP($L1099,BaseEqptCdF!$C$5:$E$161,2,FALSE))</f>
        <v/>
      </c>
      <c r="AB1099" s="8" t="str">
        <f>IF($L1099="","",VLOOKUP($L1099,BaseEqptCdF!$C$5:$E$161,3,FALSE))</f>
        <v/>
      </c>
      <c r="AC1099" s="7" t="str">
        <f>IF($L1099="","",VLOOKUP($L1099,BaseEqptCdF!$C$5:$I$161,6,FALSE))</f>
        <v/>
      </c>
      <c r="AD1099" s="7" t="str">
        <f>IF($L1099="","",VLOOKUP($L1099,BaseEqptCdF!$C$5:$I$161,7,FALSE))</f>
        <v/>
      </c>
      <c r="AE1099" s="3" t="str">
        <f>IF($L1099="","",VLOOKUP($L1099,BaseEqptCdF!$C$5:$R$161,16,FALSE)*$AC$3)</f>
        <v/>
      </c>
      <c r="AF1099" s="3" t="str">
        <f>IF($L1099="","",IF(LEFT($AB1099,2)="SD",0,IF(LEFT($AB1099,2)="SB",1*52,IF($N1099=Prog!$P$17,VLOOKUP($L1099,BaseEqptCdF!$C$5:$P$161,14,FALSE)*1*300,VLOOKUP($L1099,BaseEqptCdF!$C$5:$P$161,12,FALSE)*0.2*300))))</f>
        <v/>
      </c>
      <c r="AG1099" s="6" t="str">
        <f t="shared" si="128"/>
        <v/>
      </c>
      <c r="AH1099" s="6">
        <f>IF($U1099=Prog!$S$18,YEAR($X1099),"")</f>
        <v>1900</v>
      </c>
      <c r="AI1099" s="5" t="str">
        <f>IF(OR($AG1099="",$U1099=Prog!$S$18),"",IF(OR($U1099=Prog!$S$17,$U1099=Prog!$S$16),YEAR($X1099),IF($AG1099="ND","ND",$AI$8+$O1099)))</f>
        <v/>
      </c>
      <c r="AJ1099" s="3" t="str">
        <f t="shared" si="123"/>
        <v/>
      </c>
      <c r="AK1099" s="3" t="str">
        <f t="shared" si="144"/>
        <v/>
      </c>
      <c r="AL1099" s="3" t="str">
        <f t="shared" si="144"/>
        <v/>
      </c>
      <c r="AM1099" s="3" t="str">
        <f t="shared" si="144"/>
        <v/>
      </c>
      <c r="AN1099" s="3" t="str">
        <f t="shared" si="144"/>
        <v/>
      </c>
      <c r="AO1099" s="2">
        <f t="shared" si="139"/>
        <v>0</v>
      </c>
      <c r="AP1099" s="4"/>
      <c r="AQ1099" s="3">
        <f>IF(AJ1099=1,VLOOKUP($AP1099,BaseEqptCdF!$C$5:$R$161,16,FALSE),0)</f>
        <v>0</v>
      </c>
      <c r="AR1099" s="3">
        <f>IF(AK1099=1,VLOOKUP($AP1099,BaseEqptCdF!$C$5:$R$161,16,FALSE),0)</f>
        <v>0</v>
      </c>
      <c r="AS1099" s="3">
        <f>IF(AL1099=1,VLOOKUP($AP1099,BaseEqptCdF!$C$5:$R$161,16,FALSE),0)</f>
        <v>0</v>
      </c>
      <c r="AT1099" s="3">
        <f>IF(AM1099=1,VLOOKUP($AP1099,BaseEqptCdF!$C$5:$R$161,16,FALSE),0)</f>
        <v>0</v>
      </c>
      <c r="AU1099" s="3">
        <f>IF(AN1099=1,VLOOKUP($AP1099,BaseEqptCdF!$C$5:$R$161,16,FALSE),0)</f>
        <v>0</v>
      </c>
      <c r="AV1099" s="2">
        <f t="shared" si="140"/>
        <v>0</v>
      </c>
      <c r="AW1099" s="3" t="str">
        <f>IF($L1099="","",IF(SUM($AJ1099:AJ1099)=0,$AE1099,VLOOKUP($AP1099,BaseEqptCdF!$C$5:$R$161,16,FALSE)*$AC$3))</f>
        <v/>
      </c>
      <c r="AX1099" s="3" t="str">
        <f>IF($L1099="","",IF(SUM($AJ1099:AK1099)=0,$AE1099,VLOOKUP($AP1099,BaseEqptCdF!$C$5:$R$161,16,FALSE)*$AC$3))</f>
        <v/>
      </c>
      <c r="AY1099" s="3" t="str">
        <f>IF($L1099="","",IF(SUM($AJ1099:AL1099)=0,$AE1099,VLOOKUP($AP1099,BaseEqptCdF!$C$5:$R$161,16,FALSE)*$AC$3))</f>
        <v/>
      </c>
      <c r="AZ1099" s="3" t="str">
        <f>IF($L1099="","",IF(SUM($AJ1099:AM1099)=0,$AE1099,VLOOKUP($AP1099,BaseEqptCdF!$C$5:$R$161,16,FALSE)*$AC$3))</f>
        <v/>
      </c>
      <c r="BA1099" s="3" t="str">
        <f>IF($L1099="","",IF(SUM($AJ1099:AN1099)=0,$AE1099,VLOOKUP($AP1099,BaseEqptCdF!$C$5:$R$161,16,FALSE)*$AC$3))</f>
        <v/>
      </c>
      <c r="BB1099" s="2">
        <f t="shared" si="141"/>
        <v>0</v>
      </c>
      <c r="BC1099" s="3" t="str">
        <f>IF($L1099="","",IF(SUM($AJ1099:AJ1099)=0,$AF1099,IF(LEFT(VLOOKUP($AP1099,BaseEqptCdF!$C$5:$E$161,3,FALSE),2)="SD",0,IF(LEFT(VLOOKUP($AP1099,BaseEqptCdF!$C$5:$E$161,3,FALSE),2)="SB",1*52,VLOOKUP($AP1099,BaseEqptCdF!$C$5:$S$161,12,FALSE)*0.2*300))))</f>
        <v/>
      </c>
      <c r="BD1099" s="3" t="str">
        <f>IF($L1099="","",IF(SUM($AJ1099:AK1099)=0,$AF1099,IF(LEFT(VLOOKUP($AP1099,BaseEqptCdF!$C$5:$E$161,3,FALSE),2)="SD",0,IF(LEFT(VLOOKUP($AP1099,BaseEqptCdF!$C$5:$E$161,3,FALSE),2)="SB",1*52,VLOOKUP($AP1099,BaseEqptCdF!$C$5:$S$161,12,FALSE)*0.2*300))))</f>
        <v/>
      </c>
      <c r="BE1099" s="3" t="str">
        <f>IF($L1099="","",IF(SUM($AJ1099:AL1099)=0,$AF1099,IF(LEFT(VLOOKUP($AP1099,BaseEqptCdF!$C$5:$E$161,3,FALSE),2)="SD",0,IF(LEFT(VLOOKUP($AP1099,BaseEqptCdF!$C$5:$E$161,3,FALSE),2)="SB",1*52,VLOOKUP($AP1099,BaseEqptCdF!$C$5:$S$161,12,FALSE)*0.2*300))))</f>
        <v/>
      </c>
      <c r="BF1099" s="3" t="str">
        <f>IF($L1099="","",IF(SUM($AJ1099:AM1099)=0,$AF1099,IF(LEFT(VLOOKUP($AP1099,BaseEqptCdF!$C$5:$E$161,3,FALSE),2)="SD",0,IF(LEFT(VLOOKUP($AP1099,BaseEqptCdF!$C$5:$E$161,3,FALSE),2)="SB",1*52,VLOOKUP($AP1099,BaseEqptCdF!$C$5:$S$161,12,FALSE)*0.2*300))))</f>
        <v/>
      </c>
      <c r="BG1099" s="3" t="str">
        <f>IF($L1099="","",IF(SUM($AJ1099:AN1099)=0,$AF1099,IF(LEFT(VLOOKUP($AP1099,BaseEqptCdF!$C$5:$E$161,3,FALSE),2)="SD",0,IF(LEFT(VLOOKUP($AP1099,BaseEqptCdF!$C$5:$E$161,3,FALSE),2)="SB",1*52,VLOOKUP($AP1099,BaseEqptCdF!$C$5:$S$161,12,FALSE)*0.2*300))))</f>
        <v/>
      </c>
      <c r="BH1099" s="2">
        <f t="shared" si="142"/>
        <v>0</v>
      </c>
    </row>
    <row r="1100" spans="1:60" x14ac:dyDescent="0.25">
      <c r="A1100" s="296" t="str">
        <f t="array" ref="A1100">IF($C1100="","",INDEX(Prog!$B$8:$D$300,MATCH($C1100,nivo1,0),1))</f>
        <v/>
      </c>
      <c r="B1100" s="296" t="str">
        <f t="array" ref="B1100">IF($C1100="","",INDEX(Prog!$B$8:$D$300,MATCH($C1100,nivo1,0),2))</f>
        <v/>
      </c>
      <c r="C1100" s="273"/>
      <c r="D1100" s="267"/>
      <c r="E1100" s="273"/>
      <c r="F1100" s="273"/>
      <c r="G1100" s="273"/>
      <c r="H1100" s="273"/>
      <c r="I1100" s="273"/>
      <c r="J1100" s="273"/>
      <c r="K1100" s="274"/>
      <c r="L1100" s="273"/>
      <c r="M1100" s="273"/>
      <c r="N1100" s="273"/>
      <c r="O1100" s="275"/>
      <c r="P1100" s="273"/>
      <c r="Q1100" s="273"/>
      <c r="R1100" s="273"/>
      <c r="S1100" s="273"/>
      <c r="T1100" s="276"/>
      <c r="U1100" s="276"/>
      <c r="V1100" s="276"/>
      <c r="W1100" s="276"/>
      <c r="X1100" s="277"/>
      <c r="Y1100" s="278"/>
      <c r="AA1100" s="8" t="str">
        <f>IF($L1100="","",VLOOKUP($L1100,BaseEqptCdF!$C$5:$E$161,2,FALSE))</f>
        <v/>
      </c>
      <c r="AB1100" s="8" t="str">
        <f>IF($L1100="","",VLOOKUP($L1100,BaseEqptCdF!$C$5:$E$161,3,FALSE))</f>
        <v/>
      </c>
      <c r="AC1100" s="7" t="str">
        <f>IF($L1100="","",VLOOKUP($L1100,BaseEqptCdF!$C$5:$I$161,6,FALSE))</f>
        <v/>
      </c>
      <c r="AD1100" s="7" t="str">
        <f>IF($L1100="","",VLOOKUP($L1100,BaseEqptCdF!$C$5:$I$161,7,FALSE))</f>
        <v/>
      </c>
      <c r="AE1100" s="3" t="str">
        <f>IF($L1100="","",VLOOKUP($L1100,BaseEqptCdF!$C$5:$R$161,16,FALSE)*$AC$3)</f>
        <v/>
      </c>
      <c r="AF1100" s="3" t="str">
        <f>IF($L1100="","",IF(LEFT($AB1100,2)="SD",0,IF(LEFT($AB1100,2)="SB",1*52,IF($N1100=Prog!$P$17,VLOOKUP($L1100,BaseEqptCdF!$C$5:$P$161,14,FALSE)*1*300,VLOOKUP($L1100,BaseEqptCdF!$C$5:$P$161,12,FALSE)*0.2*300))))</f>
        <v/>
      </c>
      <c r="AG1100" s="6" t="str">
        <f t="shared" si="128"/>
        <v/>
      </c>
      <c r="AH1100" s="6">
        <f>IF($U1100=Prog!$S$18,YEAR($X1100),"")</f>
        <v>1900</v>
      </c>
      <c r="AI1100" s="5" t="str">
        <f>IF(OR($AG1100="",$U1100=Prog!$S$18),"",IF(OR($U1100=Prog!$S$17,$U1100=Prog!$S$16),YEAR($X1100),IF($AG1100="ND","ND",$AI$8+$O1100)))</f>
        <v/>
      </c>
      <c r="AJ1100" s="3" t="str">
        <f t="shared" si="123"/>
        <v/>
      </c>
      <c r="AK1100" s="3" t="str">
        <f t="shared" si="144"/>
        <v/>
      </c>
      <c r="AL1100" s="3" t="str">
        <f t="shared" si="144"/>
        <v/>
      </c>
      <c r="AM1100" s="3" t="str">
        <f t="shared" si="144"/>
        <v/>
      </c>
      <c r="AN1100" s="3" t="str">
        <f t="shared" si="144"/>
        <v/>
      </c>
      <c r="AO1100" s="2">
        <f t="shared" si="139"/>
        <v>0</v>
      </c>
      <c r="AP1100" s="4"/>
      <c r="AQ1100" s="3">
        <f>IF(AJ1100=1,VLOOKUP($AP1100,BaseEqptCdF!$C$5:$R$161,16,FALSE),0)</f>
        <v>0</v>
      </c>
      <c r="AR1100" s="3">
        <f>IF(AK1100=1,VLOOKUP($AP1100,BaseEqptCdF!$C$5:$R$161,16,FALSE),0)</f>
        <v>0</v>
      </c>
      <c r="AS1100" s="3">
        <f>IF(AL1100=1,VLOOKUP($AP1100,BaseEqptCdF!$C$5:$R$161,16,FALSE),0)</f>
        <v>0</v>
      </c>
      <c r="AT1100" s="3">
        <f>IF(AM1100=1,VLOOKUP($AP1100,BaseEqptCdF!$C$5:$R$161,16,FALSE),0)</f>
        <v>0</v>
      </c>
      <c r="AU1100" s="3">
        <f>IF(AN1100=1,VLOOKUP($AP1100,BaseEqptCdF!$C$5:$R$161,16,FALSE),0)</f>
        <v>0</v>
      </c>
      <c r="AV1100" s="2">
        <f t="shared" si="140"/>
        <v>0</v>
      </c>
      <c r="AW1100" s="3" t="str">
        <f>IF($L1100="","",IF(SUM($AJ1100:AJ1100)=0,$AE1100,VLOOKUP($AP1100,BaseEqptCdF!$C$5:$R$161,16,FALSE)*$AC$3))</f>
        <v/>
      </c>
      <c r="AX1100" s="3" t="str">
        <f>IF($L1100="","",IF(SUM($AJ1100:AK1100)=0,$AE1100,VLOOKUP($AP1100,BaseEqptCdF!$C$5:$R$161,16,FALSE)*$AC$3))</f>
        <v/>
      </c>
      <c r="AY1100" s="3" t="str">
        <f>IF($L1100="","",IF(SUM($AJ1100:AL1100)=0,$AE1100,VLOOKUP($AP1100,BaseEqptCdF!$C$5:$R$161,16,FALSE)*$AC$3))</f>
        <v/>
      </c>
      <c r="AZ1100" s="3" t="str">
        <f>IF($L1100="","",IF(SUM($AJ1100:AM1100)=0,$AE1100,VLOOKUP($AP1100,BaseEqptCdF!$C$5:$R$161,16,FALSE)*$AC$3))</f>
        <v/>
      </c>
      <c r="BA1100" s="3" t="str">
        <f>IF($L1100="","",IF(SUM($AJ1100:AN1100)=0,$AE1100,VLOOKUP($AP1100,BaseEqptCdF!$C$5:$R$161,16,FALSE)*$AC$3))</f>
        <v/>
      </c>
      <c r="BB1100" s="2">
        <f t="shared" si="141"/>
        <v>0</v>
      </c>
      <c r="BC1100" s="3" t="str">
        <f>IF($L1100="","",IF(SUM($AJ1100:AJ1100)=0,$AF1100,IF(LEFT(VLOOKUP($AP1100,BaseEqptCdF!$C$5:$E$161,3,FALSE),2)="SD",0,IF(LEFT(VLOOKUP($AP1100,BaseEqptCdF!$C$5:$E$161,3,FALSE),2)="SB",1*52,VLOOKUP($AP1100,BaseEqptCdF!$C$5:$S$161,12,FALSE)*0.2*300))))</f>
        <v/>
      </c>
      <c r="BD1100" s="3" t="str">
        <f>IF($L1100="","",IF(SUM($AJ1100:AK1100)=0,$AF1100,IF(LEFT(VLOOKUP($AP1100,BaseEqptCdF!$C$5:$E$161,3,FALSE),2)="SD",0,IF(LEFT(VLOOKUP($AP1100,BaseEqptCdF!$C$5:$E$161,3,FALSE),2)="SB",1*52,VLOOKUP($AP1100,BaseEqptCdF!$C$5:$S$161,12,FALSE)*0.2*300))))</f>
        <v/>
      </c>
      <c r="BE1100" s="3" t="str">
        <f>IF($L1100="","",IF(SUM($AJ1100:AL1100)=0,$AF1100,IF(LEFT(VLOOKUP($AP1100,BaseEqptCdF!$C$5:$E$161,3,FALSE),2)="SD",0,IF(LEFT(VLOOKUP($AP1100,BaseEqptCdF!$C$5:$E$161,3,FALSE),2)="SB",1*52,VLOOKUP($AP1100,BaseEqptCdF!$C$5:$S$161,12,FALSE)*0.2*300))))</f>
        <v/>
      </c>
      <c r="BF1100" s="3" t="str">
        <f>IF($L1100="","",IF(SUM($AJ1100:AM1100)=0,$AF1100,IF(LEFT(VLOOKUP($AP1100,BaseEqptCdF!$C$5:$E$161,3,FALSE),2)="SD",0,IF(LEFT(VLOOKUP($AP1100,BaseEqptCdF!$C$5:$E$161,3,FALSE),2)="SB",1*52,VLOOKUP($AP1100,BaseEqptCdF!$C$5:$S$161,12,FALSE)*0.2*300))))</f>
        <v/>
      </c>
      <c r="BG1100" s="3" t="str">
        <f>IF($L1100="","",IF(SUM($AJ1100:AN1100)=0,$AF1100,IF(LEFT(VLOOKUP($AP1100,BaseEqptCdF!$C$5:$E$161,3,FALSE),2)="SD",0,IF(LEFT(VLOOKUP($AP1100,BaseEqptCdF!$C$5:$E$161,3,FALSE),2)="SB",1*52,VLOOKUP($AP1100,BaseEqptCdF!$C$5:$S$161,12,FALSE)*0.2*300))))</f>
        <v/>
      </c>
      <c r="BH1100" s="2">
        <f t="shared" si="142"/>
        <v>0</v>
      </c>
    </row>
    <row r="1101" spans="1:60" x14ac:dyDescent="0.25">
      <c r="A1101" s="296" t="str">
        <f t="array" ref="A1101">IF($C1101="","",INDEX(Prog!$B$8:$D$300,MATCH($C1101,nivo1,0),1))</f>
        <v/>
      </c>
      <c r="B1101" s="296" t="str">
        <f t="array" ref="B1101">IF($C1101="","",INDEX(Prog!$B$8:$D$300,MATCH($C1101,nivo1,0),2))</f>
        <v/>
      </c>
      <c r="C1101" s="273"/>
      <c r="D1101" s="267"/>
      <c r="E1101" s="273"/>
      <c r="F1101" s="273"/>
      <c r="G1101" s="273"/>
      <c r="H1101" s="273"/>
      <c r="I1101" s="273"/>
      <c r="J1101" s="273"/>
      <c r="K1101" s="274"/>
      <c r="L1101" s="273"/>
      <c r="M1101" s="273"/>
      <c r="N1101" s="273"/>
      <c r="O1101" s="275"/>
      <c r="P1101" s="273"/>
      <c r="Q1101" s="273"/>
      <c r="R1101" s="273"/>
      <c r="S1101" s="273"/>
      <c r="T1101" s="276"/>
      <c r="U1101" s="276"/>
      <c r="V1101" s="276"/>
      <c r="W1101" s="276"/>
      <c r="X1101" s="277"/>
      <c r="Y1101" s="278"/>
      <c r="AA1101" s="8" t="str">
        <f>IF($L1101="","",VLOOKUP($L1101,BaseEqptCdF!$C$5:$E$161,2,FALSE))</f>
        <v/>
      </c>
      <c r="AB1101" s="8" t="str">
        <f>IF($L1101="","",VLOOKUP($L1101,BaseEqptCdF!$C$5:$E$161,3,FALSE))</f>
        <v/>
      </c>
      <c r="AC1101" s="7" t="str">
        <f>IF($L1101="","",VLOOKUP($L1101,BaseEqptCdF!$C$5:$I$161,6,FALSE))</f>
        <v/>
      </c>
      <c r="AD1101" s="7" t="str">
        <f>IF($L1101="","",VLOOKUP($L1101,BaseEqptCdF!$C$5:$I$161,7,FALSE))</f>
        <v/>
      </c>
      <c r="AE1101" s="3" t="str">
        <f>IF($L1101="","",VLOOKUP($L1101,BaseEqptCdF!$C$5:$R$161,16,FALSE)*$AC$3)</f>
        <v/>
      </c>
      <c r="AF1101" s="3" t="str">
        <f>IF($L1101="","",IF(LEFT($AB1101,2)="SD",0,IF(LEFT($AB1101,2)="SB",1*52,IF($N1101=Prog!$P$17,VLOOKUP($L1101,BaseEqptCdF!$C$5:$P$161,14,FALSE)*1*300,VLOOKUP($L1101,BaseEqptCdF!$C$5:$P$161,12,FALSE)*0.2*300))))</f>
        <v/>
      </c>
      <c r="AG1101" s="6" t="str">
        <f t="shared" si="128"/>
        <v/>
      </c>
      <c r="AH1101" s="6">
        <f>IF($U1101=Prog!$S$18,YEAR($X1101),"")</f>
        <v>1900</v>
      </c>
      <c r="AI1101" s="5" t="str">
        <f>IF(OR($AG1101="",$U1101=Prog!$S$18),"",IF(OR($U1101=Prog!$S$17,$U1101=Prog!$S$16),YEAR($X1101),IF($AG1101="ND","ND",$AI$8+$O1101)))</f>
        <v/>
      </c>
      <c r="AJ1101" s="3" t="str">
        <f t="shared" si="123"/>
        <v/>
      </c>
      <c r="AK1101" s="3" t="str">
        <f t="shared" si="144"/>
        <v/>
      </c>
      <c r="AL1101" s="3" t="str">
        <f t="shared" si="144"/>
        <v/>
      </c>
      <c r="AM1101" s="3" t="str">
        <f t="shared" si="144"/>
        <v/>
      </c>
      <c r="AN1101" s="3" t="str">
        <f t="shared" si="144"/>
        <v/>
      </c>
      <c r="AO1101" s="2">
        <f t="shared" si="139"/>
        <v>0</v>
      </c>
      <c r="AP1101" s="4"/>
      <c r="AQ1101" s="3">
        <f>IF(AJ1101=1,VLOOKUP($AP1101,BaseEqptCdF!$C$5:$R$161,16,FALSE),0)</f>
        <v>0</v>
      </c>
      <c r="AR1101" s="3">
        <f>IF(AK1101=1,VLOOKUP($AP1101,BaseEqptCdF!$C$5:$R$161,16,FALSE),0)</f>
        <v>0</v>
      </c>
      <c r="AS1101" s="3">
        <f>IF(AL1101=1,VLOOKUP($AP1101,BaseEqptCdF!$C$5:$R$161,16,FALSE),0)</f>
        <v>0</v>
      </c>
      <c r="AT1101" s="3">
        <f>IF(AM1101=1,VLOOKUP($AP1101,BaseEqptCdF!$C$5:$R$161,16,FALSE),0)</f>
        <v>0</v>
      </c>
      <c r="AU1101" s="3">
        <f>IF(AN1101=1,VLOOKUP($AP1101,BaseEqptCdF!$C$5:$R$161,16,FALSE),0)</f>
        <v>0</v>
      </c>
      <c r="AV1101" s="2">
        <f t="shared" si="140"/>
        <v>0</v>
      </c>
      <c r="AW1101" s="3" t="str">
        <f>IF($L1101="","",IF(SUM($AJ1101:AJ1101)=0,$AE1101,VLOOKUP($AP1101,BaseEqptCdF!$C$5:$R$161,16,FALSE)*$AC$3))</f>
        <v/>
      </c>
      <c r="AX1101" s="3" t="str">
        <f>IF($L1101="","",IF(SUM($AJ1101:AK1101)=0,$AE1101,VLOOKUP($AP1101,BaseEqptCdF!$C$5:$R$161,16,FALSE)*$AC$3))</f>
        <v/>
      </c>
      <c r="AY1101" s="3" t="str">
        <f>IF($L1101="","",IF(SUM($AJ1101:AL1101)=0,$AE1101,VLOOKUP($AP1101,BaseEqptCdF!$C$5:$R$161,16,FALSE)*$AC$3))</f>
        <v/>
      </c>
      <c r="AZ1101" s="3" t="str">
        <f>IF($L1101="","",IF(SUM($AJ1101:AM1101)=0,$AE1101,VLOOKUP($AP1101,BaseEqptCdF!$C$5:$R$161,16,FALSE)*$AC$3))</f>
        <v/>
      </c>
      <c r="BA1101" s="3" t="str">
        <f>IF($L1101="","",IF(SUM($AJ1101:AN1101)=0,$AE1101,VLOOKUP($AP1101,BaseEqptCdF!$C$5:$R$161,16,FALSE)*$AC$3))</f>
        <v/>
      </c>
      <c r="BB1101" s="2">
        <f t="shared" si="141"/>
        <v>0</v>
      </c>
      <c r="BC1101" s="3" t="str">
        <f>IF($L1101="","",IF(SUM($AJ1101:AJ1101)=0,$AF1101,IF(LEFT(VLOOKUP($AP1101,BaseEqptCdF!$C$5:$E$161,3,FALSE),2)="SD",0,IF(LEFT(VLOOKUP($AP1101,BaseEqptCdF!$C$5:$E$161,3,FALSE),2)="SB",1*52,VLOOKUP($AP1101,BaseEqptCdF!$C$5:$S$161,12,FALSE)*0.2*300))))</f>
        <v/>
      </c>
      <c r="BD1101" s="3" t="str">
        <f>IF($L1101="","",IF(SUM($AJ1101:AK1101)=0,$AF1101,IF(LEFT(VLOOKUP($AP1101,BaseEqptCdF!$C$5:$E$161,3,FALSE),2)="SD",0,IF(LEFT(VLOOKUP($AP1101,BaseEqptCdF!$C$5:$E$161,3,FALSE),2)="SB",1*52,VLOOKUP($AP1101,BaseEqptCdF!$C$5:$S$161,12,FALSE)*0.2*300))))</f>
        <v/>
      </c>
      <c r="BE1101" s="3" t="str">
        <f>IF($L1101="","",IF(SUM($AJ1101:AL1101)=0,$AF1101,IF(LEFT(VLOOKUP($AP1101,BaseEqptCdF!$C$5:$E$161,3,FALSE),2)="SD",0,IF(LEFT(VLOOKUP($AP1101,BaseEqptCdF!$C$5:$E$161,3,FALSE),2)="SB",1*52,VLOOKUP($AP1101,BaseEqptCdF!$C$5:$S$161,12,FALSE)*0.2*300))))</f>
        <v/>
      </c>
      <c r="BF1101" s="3" t="str">
        <f>IF($L1101="","",IF(SUM($AJ1101:AM1101)=0,$AF1101,IF(LEFT(VLOOKUP($AP1101,BaseEqptCdF!$C$5:$E$161,3,FALSE),2)="SD",0,IF(LEFT(VLOOKUP($AP1101,BaseEqptCdF!$C$5:$E$161,3,FALSE),2)="SB",1*52,VLOOKUP($AP1101,BaseEqptCdF!$C$5:$S$161,12,FALSE)*0.2*300))))</f>
        <v/>
      </c>
      <c r="BG1101" s="3" t="str">
        <f>IF($L1101="","",IF(SUM($AJ1101:AN1101)=0,$AF1101,IF(LEFT(VLOOKUP($AP1101,BaseEqptCdF!$C$5:$E$161,3,FALSE),2)="SD",0,IF(LEFT(VLOOKUP($AP1101,BaseEqptCdF!$C$5:$E$161,3,FALSE),2)="SB",1*52,VLOOKUP($AP1101,BaseEqptCdF!$C$5:$S$161,12,FALSE)*0.2*300))))</f>
        <v/>
      </c>
      <c r="BH1101" s="2">
        <f t="shared" si="142"/>
        <v>0</v>
      </c>
    </row>
    <row r="1102" spans="1:60" x14ac:dyDescent="0.25">
      <c r="A1102" s="296" t="str">
        <f t="array" ref="A1102">IF($C1102="","",INDEX(Prog!$B$8:$D$300,MATCH($C1102,nivo1,0),1))</f>
        <v/>
      </c>
      <c r="B1102" s="296" t="str">
        <f t="array" ref="B1102">IF($C1102="","",INDEX(Prog!$B$8:$D$300,MATCH($C1102,nivo1,0),2))</f>
        <v/>
      </c>
      <c r="C1102" s="273"/>
      <c r="D1102" s="267"/>
      <c r="E1102" s="273"/>
      <c r="F1102" s="273"/>
      <c r="G1102" s="273"/>
      <c r="H1102" s="273"/>
      <c r="I1102" s="273"/>
      <c r="J1102" s="273"/>
      <c r="K1102" s="274"/>
      <c r="L1102" s="273"/>
      <c r="M1102" s="273"/>
      <c r="N1102" s="273"/>
      <c r="O1102" s="275"/>
      <c r="P1102" s="273"/>
      <c r="Q1102" s="273"/>
      <c r="R1102" s="273"/>
      <c r="S1102" s="273"/>
      <c r="T1102" s="276"/>
      <c r="U1102" s="276"/>
      <c r="V1102" s="276"/>
      <c r="W1102" s="276"/>
      <c r="X1102" s="277"/>
      <c r="Y1102" s="278"/>
      <c r="AA1102" s="8" t="str">
        <f>IF($L1102="","",VLOOKUP($L1102,BaseEqptCdF!$C$5:$E$161,2,FALSE))</f>
        <v/>
      </c>
      <c r="AB1102" s="8" t="str">
        <f>IF($L1102="","",VLOOKUP($L1102,BaseEqptCdF!$C$5:$E$161,3,FALSE))</f>
        <v/>
      </c>
      <c r="AC1102" s="7" t="str">
        <f>IF($L1102="","",VLOOKUP($L1102,BaseEqptCdF!$C$5:$I$161,6,FALSE))</f>
        <v/>
      </c>
      <c r="AD1102" s="7" t="str">
        <f>IF($L1102="","",VLOOKUP($L1102,BaseEqptCdF!$C$5:$I$161,7,FALSE))</f>
        <v/>
      </c>
      <c r="AE1102" s="3" t="str">
        <f>IF($L1102="","",VLOOKUP($L1102,BaseEqptCdF!$C$5:$R$161,16,FALSE)*$AC$3)</f>
        <v/>
      </c>
      <c r="AF1102" s="3" t="str">
        <f>IF($L1102="","",IF(LEFT($AB1102,2)="SD",0,IF(LEFT($AB1102,2)="SB",1*52,IF($N1102=Prog!$P$17,VLOOKUP($L1102,BaseEqptCdF!$C$5:$P$161,14,FALSE)*1*300,VLOOKUP($L1102,BaseEqptCdF!$C$5:$P$161,12,FALSE)*0.2*300))))</f>
        <v/>
      </c>
      <c r="AG1102" s="6" t="str">
        <f t="shared" si="128"/>
        <v/>
      </c>
      <c r="AH1102" s="6">
        <f>IF($U1102=Prog!$S$18,YEAR($X1102),"")</f>
        <v>1900</v>
      </c>
      <c r="AI1102" s="5" t="str">
        <f>IF(OR($AG1102="",$U1102=Prog!$S$18),"",IF(OR($U1102=Prog!$S$17,$U1102=Prog!$S$16),YEAR($X1102),IF($AG1102="ND","ND",$AI$8+$O1102)))</f>
        <v/>
      </c>
      <c r="AJ1102" s="3" t="str">
        <f t="shared" si="123"/>
        <v/>
      </c>
      <c r="AK1102" s="3" t="str">
        <f t="shared" si="144"/>
        <v/>
      </c>
      <c r="AL1102" s="3" t="str">
        <f t="shared" si="144"/>
        <v/>
      </c>
      <c r="AM1102" s="3" t="str">
        <f t="shared" si="144"/>
        <v/>
      </c>
      <c r="AN1102" s="3" t="str">
        <f t="shared" si="144"/>
        <v/>
      </c>
      <c r="AO1102" s="2">
        <f t="shared" si="139"/>
        <v>0</v>
      </c>
      <c r="AP1102" s="4"/>
      <c r="AQ1102" s="3">
        <f>IF(AJ1102=1,VLOOKUP($AP1102,BaseEqptCdF!$C$5:$R$161,16,FALSE),0)</f>
        <v>0</v>
      </c>
      <c r="AR1102" s="3">
        <f>IF(AK1102=1,VLOOKUP($AP1102,BaseEqptCdF!$C$5:$R$161,16,FALSE),0)</f>
        <v>0</v>
      </c>
      <c r="AS1102" s="3">
        <f>IF(AL1102=1,VLOOKUP($AP1102,BaseEqptCdF!$C$5:$R$161,16,FALSE),0)</f>
        <v>0</v>
      </c>
      <c r="AT1102" s="3">
        <f>IF(AM1102=1,VLOOKUP($AP1102,BaseEqptCdF!$C$5:$R$161,16,FALSE),0)</f>
        <v>0</v>
      </c>
      <c r="AU1102" s="3">
        <f>IF(AN1102=1,VLOOKUP($AP1102,BaseEqptCdF!$C$5:$R$161,16,FALSE),0)</f>
        <v>0</v>
      </c>
      <c r="AV1102" s="2">
        <f t="shared" si="140"/>
        <v>0</v>
      </c>
      <c r="AW1102" s="3" t="str">
        <f>IF($L1102="","",IF(SUM($AJ1102:AJ1102)=0,$AE1102,VLOOKUP($AP1102,BaseEqptCdF!$C$5:$R$161,16,FALSE)*$AC$3))</f>
        <v/>
      </c>
      <c r="AX1102" s="3" t="str">
        <f>IF($L1102="","",IF(SUM($AJ1102:AK1102)=0,$AE1102,VLOOKUP($AP1102,BaseEqptCdF!$C$5:$R$161,16,FALSE)*$AC$3))</f>
        <v/>
      </c>
      <c r="AY1102" s="3" t="str">
        <f>IF($L1102="","",IF(SUM($AJ1102:AL1102)=0,$AE1102,VLOOKUP($AP1102,BaseEqptCdF!$C$5:$R$161,16,FALSE)*$AC$3))</f>
        <v/>
      </c>
      <c r="AZ1102" s="3" t="str">
        <f>IF($L1102="","",IF(SUM($AJ1102:AM1102)=0,$AE1102,VLOOKUP($AP1102,BaseEqptCdF!$C$5:$R$161,16,FALSE)*$AC$3))</f>
        <v/>
      </c>
      <c r="BA1102" s="3" t="str">
        <f>IF($L1102="","",IF(SUM($AJ1102:AN1102)=0,$AE1102,VLOOKUP($AP1102,BaseEqptCdF!$C$5:$R$161,16,FALSE)*$AC$3))</f>
        <v/>
      </c>
      <c r="BB1102" s="2">
        <f t="shared" si="141"/>
        <v>0</v>
      </c>
      <c r="BC1102" s="3" t="str">
        <f>IF($L1102="","",IF(SUM($AJ1102:AJ1102)=0,$AF1102,IF(LEFT(VLOOKUP($AP1102,BaseEqptCdF!$C$5:$E$161,3,FALSE),2)="SD",0,IF(LEFT(VLOOKUP($AP1102,BaseEqptCdF!$C$5:$E$161,3,FALSE),2)="SB",1*52,VLOOKUP($AP1102,BaseEqptCdF!$C$5:$S$161,12,FALSE)*0.2*300))))</f>
        <v/>
      </c>
      <c r="BD1102" s="3" t="str">
        <f>IF($L1102="","",IF(SUM($AJ1102:AK1102)=0,$AF1102,IF(LEFT(VLOOKUP($AP1102,BaseEqptCdF!$C$5:$E$161,3,FALSE),2)="SD",0,IF(LEFT(VLOOKUP($AP1102,BaseEqptCdF!$C$5:$E$161,3,FALSE),2)="SB",1*52,VLOOKUP($AP1102,BaseEqptCdF!$C$5:$S$161,12,FALSE)*0.2*300))))</f>
        <v/>
      </c>
      <c r="BE1102" s="3" t="str">
        <f>IF($L1102="","",IF(SUM($AJ1102:AL1102)=0,$AF1102,IF(LEFT(VLOOKUP($AP1102,BaseEqptCdF!$C$5:$E$161,3,FALSE),2)="SD",0,IF(LEFT(VLOOKUP($AP1102,BaseEqptCdF!$C$5:$E$161,3,FALSE),2)="SB",1*52,VLOOKUP($AP1102,BaseEqptCdF!$C$5:$S$161,12,FALSE)*0.2*300))))</f>
        <v/>
      </c>
      <c r="BF1102" s="3" t="str">
        <f>IF($L1102="","",IF(SUM($AJ1102:AM1102)=0,$AF1102,IF(LEFT(VLOOKUP($AP1102,BaseEqptCdF!$C$5:$E$161,3,FALSE),2)="SD",0,IF(LEFT(VLOOKUP($AP1102,BaseEqptCdF!$C$5:$E$161,3,FALSE),2)="SB",1*52,VLOOKUP($AP1102,BaseEqptCdF!$C$5:$S$161,12,FALSE)*0.2*300))))</f>
        <v/>
      </c>
      <c r="BG1102" s="3" t="str">
        <f>IF($L1102="","",IF(SUM($AJ1102:AN1102)=0,$AF1102,IF(LEFT(VLOOKUP($AP1102,BaseEqptCdF!$C$5:$E$161,3,FALSE),2)="SD",0,IF(LEFT(VLOOKUP($AP1102,BaseEqptCdF!$C$5:$E$161,3,FALSE),2)="SB",1*52,VLOOKUP($AP1102,BaseEqptCdF!$C$5:$S$161,12,FALSE)*0.2*300))))</f>
        <v/>
      </c>
      <c r="BH1102" s="2">
        <f t="shared" si="142"/>
        <v>0</v>
      </c>
    </row>
    <row r="1103" spans="1:60" x14ac:dyDescent="0.25">
      <c r="A1103" s="296" t="str">
        <f t="array" ref="A1103">IF($C1103="","",INDEX(Prog!$B$8:$D$300,MATCH($C1103,nivo1,0),1))</f>
        <v/>
      </c>
      <c r="B1103" s="296" t="str">
        <f t="array" ref="B1103">IF($C1103="","",INDEX(Prog!$B$8:$D$300,MATCH($C1103,nivo1,0),2))</f>
        <v/>
      </c>
      <c r="C1103" s="273"/>
      <c r="D1103" s="267"/>
      <c r="E1103" s="273"/>
      <c r="F1103" s="273"/>
      <c r="G1103" s="273"/>
      <c r="H1103" s="273"/>
      <c r="I1103" s="273"/>
      <c r="J1103" s="273"/>
      <c r="K1103" s="274"/>
      <c r="L1103" s="273"/>
      <c r="M1103" s="273"/>
      <c r="N1103" s="273"/>
      <c r="O1103" s="275"/>
      <c r="P1103" s="273"/>
      <c r="Q1103" s="273"/>
      <c r="R1103" s="273"/>
      <c r="S1103" s="273"/>
      <c r="T1103" s="276"/>
      <c r="U1103" s="276"/>
      <c r="V1103" s="276"/>
      <c r="W1103" s="276"/>
      <c r="X1103" s="277"/>
      <c r="Y1103" s="278"/>
      <c r="AA1103" s="8" t="str">
        <f>IF($L1103="","",VLOOKUP($L1103,BaseEqptCdF!$C$5:$E$161,2,FALSE))</f>
        <v/>
      </c>
      <c r="AB1103" s="8" t="str">
        <f>IF($L1103="","",VLOOKUP($L1103,BaseEqptCdF!$C$5:$E$161,3,FALSE))</f>
        <v/>
      </c>
      <c r="AC1103" s="7" t="str">
        <f>IF($L1103="","",VLOOKUP($L1103,BaseEqptCdF!$C$5:$I$161,6,FALSE))</f>
        <v/>
      </c>
      <c r="AD1103" s="7" t="str">
        <f>IF($L1103="","",VLOOKUP($L1103,BaseEqptCdF!$C$5:$I$161,7,FALSE))</f>
        <v/>
      </c>
      <c r="AE1103" s="3" t="str">
        <f>IF($L1103="","",VLOOKUP($L1103,BaseEqptCdF!$C$5:$R$161,16,FALSE)*$AC$3)</f>
        <v/>
      </c>
      <c r="AF1103" s="3" t="str">
        <f>IF($L1103="","",IF(LEFT($AB1103,2)="SD",0,IF(LEFT($AB1103,2)="SB",1*52,IF($N1103=Prog!$P$17,VLOOKUP($L1103,BaseEqptCdF!$C$5:$P$161,14,FALSE)*1*300,VLOOKUP($L1103,BaseEqptCdF!$C$5:$P$161,12,FALSE)*0.2*300))))</f>
        <v/>
      </c>
      <c r="AG1103" s="6" t="str">
        <f t="shared" si="128"/>
        <v/>
      </c>
      <c r="AH1103" s="6">
        <f>IF($U1103=Prog!$S$18,YEAR($X1103),"")</f>
        <v>1900</v>
      </c>
      <c r="AI1103" s="5" t="str">
        <f>IF(OR($AG1103="",$U1103=Prog!$S$18),"",IF(OR($U1103=Prog!$S$17,$U1103=Prog!$S$16),YEAR($X1103),IF($AG1103="ND","ND",$AI$8+$O1103)))</f>
        <v/>
      </c>
      <c r="AJ1103" s="3" t="str">
        <f t="shared" si="123"/>
        <v/>
      </c>
      <c r="AK1103" s="3" t="str">
        <f t="shared" si="144"/>
        <v/>
      </c>
      <c r="AL1103" s="3" t="str">
        <f t="shared" si="144"/>
        <v/>
      </c>
      <c r="AM1103" s="3" t="str">
        <f t="shared" si="144"/>
        <v/>
      </c>
      <c r="AN1103" s="3" t="str">
        <f t="shared" si="144"/>
        <v/>
      </c>
      <c r="AO1103" s="2">
        <f t="shared" si="139"/>
        <v>0</v>
      </c>
      <c r="AP1103" s="4"/>
      <c r="AQ1103" s="3">
        <f>IF(AJ1103=1,VLOOKUP($AP1103,BaseEqptCdF!$C$5:$R$161,16,FALSE),0)</f>
        <v>0</v>
      </c>
      <c r="AR1103" s="3">
        <f>IF(AK1103=1,VLOOKUP($AP1103,BaseEqptCdF!$C$5:$R$161,16,FALSE),0)</f>
        <v>0</v>
      </c>
      <c r="AS1103" s="3">
        <f>IF(AL1103=1,VLOOKUP($AP1103,BaseEqptCdF!$C$5:$R$161,16,FALSE),0)</f>
        <v>0</v>
      </c>
      <c r="AT1103" s="3">
        <f>IF(AM1103=1,VLOOKUP($AP1103,BaseEqptCdF!$C$5:$R$161,16,FALSE),0)</f>
        <v>0</v>
      </c>
      <c r="AU1103" s="3">
        <f>IF(AN1103=1,VLOOKUP($AP1103,BaseEqptCdF!$C$5:$R$161,16,FALSE),0)</f>
        <v>0</v>
      </c>
      <c r="AV1103" s="2">
        <f t="shared" si="140"/>
        <v>0</v>
      </c>
      <c r="AW1103" s="3" t="str">
        <f>IF($L1103="","",IF(SUM($AJ1103:AJ1103)=0,$AE1103,VLOOKUP($AP1103,BaseEqptCdF!$C$5:$R$161,16,FALSE)*$AC$3))</f>
        <v/>
      </c>
      <c r="AX1103" s="3" t="str">
        <f>IF($L1103="","",IF(SUM($AJ1103:AK1103)=0,$AE1103,VLOOKUP($AP1103,BaseEqptCdF!$C$5:$R$161,16,FALSE)*$AC$3))</f>
        <v/>
      </c>
      <c r="AY1103" s="3" t="str">
        <f>IF($L1103="","",IF(SUM($AJ1103:AL1103)=0,$AE1103,VLOOKUP($AP1103,BaseEqptCdF!$C$5:$R$161,16,FALSE)*$AC$3))</f>
        <v/>
      </c>
      <c r="AZ1103" s="3" t="str">
        <f>IF($L1103="","",IF(SUM($AJ1103:AM1103)=0,$AE1103,VLOOKUP($AP1103,BaseEqptCdF!$C$5:$R$161,16,FALSE)*$AC$3))</f>
        <v/>
      </c>
      <c r="BA1103" s="3" t="str">
        <f>IF($L1103="","",IF(SUM($AJ1103:AN1103)=0,$AE1103,VLOOKUP($AP1103,BaseEqptCdF!$C$5:$R$161,16,FALSE)*$AC$3))</f>
        <v/>
      </c>
      <c r="BB1103" s="2">
        <f t="shared" si="141"/>
        <v>0</v>
      </c>
      <c r="BC1103" s="3" t="str">
        <f>IF($L1103="","",IF(SUM($AJ1103:AJ1103)=0,$AF1103,IF(LEFT(VLOOKUP($AP1103,BaseEqptCdF!$C$5:$E$161,3,FALSE),2)="SD",0,IF(LEFT(VLOOKUP($AP1103,BaseEqptCdF!$C$5:$E$161,3,FALSE),2)="SB",1*52,VLOOKUP($AP1103,BaseEqptCdF!$C$5:$S$161,12,FALSE)*0.2*300))))</f>
        <v/>
      </c>
      <c r="BD1103" s="3" t="str">
        <f>IF($L1103="","",IF(SUM($AJ1103:AK1103)=0,$AF1103,IF(LEFT(VLOOKUP($AP1103,BaseEqptCdF!$C$5:$E$161,3,FALSE),2)="SD",0,IF(LEFT(VLOOKUP($AP1103,BaseEqptCdF!$C$5:$E$161,3,FALSE),2)="SB",1*52,VLOOKUP($AP1103,BaseEqptCdF!$C$5:$S$161,12,FALSE)*0.2*300))))</f>
        <v/>
      </c>
      <c r="BE1103" s="3" t="str">
        <f>IF($L1103="","",IF(SUM($AJ1103:AL1103)=0,$AF1103,IF(LEFT(VLOOKUP($AP1103,BaseEqptCdF!$C$5:$E$161,3,FALSE),2)="SD",0,IF(LEFT(VLOOKUP($AP1103,BaseEqptCdF!$C$5:$E$161,3,FALSE),2)="SB",1*52,VLOOKUP($AP1103,BaseEqptCdF!$C$5:$S$161,12,FALSE)*0.2*300))))</f>
        <v/>
      </c>
      <c r="BF1103" s="3" t="str">
        <f>IF($L1103="","",IF(SUM($AJ1103:AM1103)=0,$AF1103,IF(LEFT(VLOOKUP($AP1103,BaseEqptCdF!$C$5:$E$161,3,FALSE),2)="SD",0,IF(LEFT(VLOOKUP($AP1103,BaseEqptCdF!$C$5:$E$161,3,FALSE),2)="SB",1*52,VLOOKUP($AP1103,BaseEqptCdF!$C$5:$S$161,12,FALSE)*0.2*300))))</f>
        <v/>
      </c>
      <c r="BG1103" s="3" t="str">
        <f>IF($L1103="","",IF(SUM($AJ1103:AN1103)=0,$AF1103,IF(LEFT(VLOOKUP($AP1103,BaseEqptCdF!$C$5:$E$161,3,FALSE),2)="SD",0,IF(LEFT(VLOOKUP($AP1103,BaseEqptCdF!$C$5:$E$161,3,FALSE),2)="SB",1*52,VLOOKUP($AP1103,BaseEqptCdF!$C$5:$S$161,12,FALSE)*0.2*300))))</f>
        <v/>
      </c>
      <c r="BH1103" s="2">
        <f t="shared" si="142"/>
        <v>0</v>
      </c>
    </row>
    <row r="1104" spans="1:60" x14ac:dyDescent="0.25">
      <c r="A1104" s="296" t="str">
        <f t="array" ref="A1104">IF($C1104="","",INDEX(Prog!$B$8:$D$300,MATCH($C1104,nivo1,0),1))</f>
        <v/>
      </c>
      <c r="B1104" s="296" t="str">
        <f t="array" ref="B1104">IF($C1104="","",INDEX(Prog!$B$8:$D$300,MATCH($C1104,nivo1,0),2))</f>
        <v/>
      </c>
      <c r="C1104" s="273"/>
      <c r="D1104" s="267"/>
      <c r="E1104" s="273"/>
      <c r="F1104" s="273"/>
      <c r="G1104" s="273"/>
      <c r="H1104" s="273"/>
      <c r="I1104" s="273"/>
      <c r="J1104" s="273"/>
      <c r="K1104" s="274"/>
      <c r="L1104" s="273"/>
      <c r="M1104" s="273"/>
      <c r="N1104" s="273"/>
      <c r="O1104" s="275"/>
      <c r="P1104" s="273"/>
      <c r="Q1104" s="273"/>
      <c r="R1104" s="273"/>
      <c r="S1104" s="273"/>
      <c r="T1104" s="276"/>
      <c r="U1104" s="276"/>
      <c r="V1104" s="276"/>
      <c r="W1104" s="276"/>
      <c r="X1104" s="277"/>
      <c r="Y1104" s="278"/>
      <c r="AA1104" s="8" t="str">
        <f>IF($L1104="","",VLOOKUP($L1104,BaseEqptCdF!$C$5:$E$161,2,FALSE))</f>
        <v/>
      </c>
      <c r="AB1104" s="8" t="str">
        <f>IF($L1104="","",VLOOKUP($L1104,BaseEqptCdF!$C$5:$E$161,3,FALSE))</f>
        <v/>
      </c>
      <c r="AC1104" s="7" t="str">
        <f>IF($L1104="","",VLOOKUP($L1104,BaseEqptCdF!$C$5:$I$161,6,FALSE))</f>
        <v/>
      </c>
      <c r="AD1104" s="7" t="str">
        <f>IF($L1104="","",VLOOKUP($L1104,BaseEqptCdF!$C$5:$I$161,7,FALSE))</f>
        <v/>
      </c>
      <c r="AE1104" s="3" t="str">
        <f>IF($L1104="","",VLOOKUP($L1104,BaseEqptCdF!$C$5:$R$161,16,FALSE)*$AC$3)</f>
        <v/>
      </c>
      <c r="AF1104" s="3" t="str">
        <f>IF($L1104="","",IF(LEFT($AB1104,2)="SD",0,IF(LEFT($AB1104,2)="SB",1*52,IF($N1104=Prog!$P$17,VLOOKUP($L1104,BaseEqptCdF!$C$5:$P$161,14,FALSE)*1*300,VLOOKUP($L1104,BaseEqptCdF!$C$5:$P$161,12,FALSE)*0.2*300))))</f>
        <v/>
      </c>
      <c r="AG1104" s="6" t="str">
        <f t="shared" si="128"/>
        <v/>
      </c>
      <c r="AH1104" s="6">
        <f>IF($U1104=Prog!$S$18,YEAR($X1104),"")</f>
        <v>1900</v>
      </c>
      <c r="AI1104" s="5" t="str">
        <f>IF(OR($AG1104="",$U1104=Prog!$S$18),"",IF(OR($U1104=Prog!$S$17,$U1104=Prog!$S$16),YEAR($X1104),IF($AG1104="ND","ND",$AI$8+$O1104)))</f>
        <v/>
      </c>
      <c r="AJ1104" s="3" t="str">
        <f t="shared" si="123"/>
        <v/>
      </c>
      <c r="AK1104" s="3" t="str">
        <f t="shared" si="144"/>
        <v/>
      </c>
      <c r="AL1104" s="3" t="str">
        <f t="shared" si="144"/>
        <v/>
      </c>
      <c r="AM1104" s="3" t="str">
        <f t="shared" si="144"/>
        <v/>
      </c>
      <c r="AN1104" s="3" t="str">
        <f t="shared" si="144"/>
        <v/>
      </c>
      <c r="AO1104" s="2">
        <f t="shared" si="139"/>
        <v>0</v>
      </c>
      <c r="AP1104" s="4"/>
      <c r="AQ1104" s="3">
        <f>IF(AJ1104=1,VLOOKUP($AP1104,BaseEqptCdF!$C$5:$R$161,16,FALSE),0)</f>
        <v>0</v>
      </c>
      <c r="AR1104" s="3">
        <f>IF(AK1104=1,VLOOKUP($AP1104,BaseEqptCdF!$C$5:$R$161,16,FALSE),0)</f>
        <v>0</v>
      </c>
      <c r="AS1104" s="3">
        <f>IF(AL1104=1,VLOOKUP($AP1104,BaseEqptCdF!$C$5:$R$161,16,FALSE),0)</f>
        <v>0</v>
      </c>
      <c r="AT1104" s="3">
        <f>IF(AM1104=1,VLOOKUP($AP1104,BaseEqptCdF!$C$5:$R$161,16,FALSE),0)</f>
        <v>0</v>
      </c>
      <c r="AU1104" s="3">
        <f>IF(AN1104=1,VLOOKUP($AP1104,BaseEqptCdF!$C$5:$R$161,16,FALSE),0)</f>
        <v>0</v>
      </c>
      <c r="AV1104" s="2">
        <f t="shared" si="140"/>
        <v>0</v>
      </c>
      <c r="AW1104" s="3" t="str">
        <f>IF($L1104="","",IF(SUM($AJ1104:AJ1104)=0,$AE1104,VLOOKUP($AP1104,BaseEqptCdF!$C$5:$R$161,16,FALSE)*$AC$3))</f>
        <v/>
      </c>
      <c r="AX1104" s="3" t="str">
        <f>IF($L1104="","",IF(SUM($AJ1104:AK1104)=0,$AE1104,VLOOKUP($AP1104,BaseEqptCdF!$C$5:$R$161,16,FALSE)*$AC$3))</f>
        <v/>
      </c>
      <c r="AY1104" s="3" t="str">
        <f>IF($L1104="","",IF(SUM($AJ1104:AL1104)=0,$AE1104,VLOOKUP($AP1104,BaseEqptCdF!$C$5:$R$161,16,FALSE)*$AC$3))</f>
        <v/>
      </c>
      <c r="AZ1104" s="3" t="str">
        <f>IF($L1104="","",IF(SUM($AJ1104:AM1104)=0,$AE1104,VLOOKUP($AP1104,BaseEqptCdF!$C$5:$R$161,16,FALSE)*$AC$3))</f>
        <v/>
      </c>
      <c r="BA1104" s="3" t="str">
        <f>IF($L1104="","",IF(SUM($AJ1104:AN1104)=0,$AE1104,VLOOKUP($AP1104,BaseEqptCdF!$C$5:$R$161,16,FALSE)*$AC$3))</f>
        <v/>
      </c>
      <c r="BB1104" s="2">
        <f t="shared" si="141"/>
        <v>0</v>
      </c>
      <c r="BC1104" s="3" t="str">
        <f>IF($L1104="","",IF(SUM($AJ1104:AJ1104)=0,$AF1104,IF(LEFT(VLOOKUP($AP1104,BaseEqptCdF!$C$5:$E$161,3,FALSE),2)="SD",0,IF(LEFT(VLOOKUP($AP1104,BaseEqptCdF!$C$5:$E$161,3,FALSE),2)="SB",1*52,VLOOKUP($AP1104,BaseEqptCdF!$C$5:$S$161,12,FALSE)*0.2*300))))</f>
        <v/>
      </c>
      <c r="BD1104" s="3" t="str">
        <f>IF($L1104="","",IF(SUM($AJ1104:AK1104)=0,$AF1104,IF(LEFT(VLOOKUP($AP1104,BaseEqptCdF!$C$5:$E$161,3,FALSE),2)="SD",0,IF(LEFT(VLOOKUP($AP1104,BaseEqptCdF!$C$5:$E$161,3,FALSE),2)="SB",1*52,VLOOKUP($AP1104,BaseEqptCdF!$C$5:$S$161,12,FALSE)*0.2*300))))</f>
        <v/>
      </c>
      <c r="BE1104" s="3" t="str">
        <f>IF($L1104="","",IF(SUM($AJ1104:AL1104)=0,$AF1104,IF(LEFT(VLOOKUP($AP1104,BaseEqptCdF!$C$5:$E$161,3,FALSE),2)="SD",0,IF(LEFT(VLOOKUP($AP1104,BaseEqptCdF!$C$5:$E$161,3,FALSE),2)="SB",1*52,VLOOKUP($AP1104,BaseEqptCdF!$C$5:$S$161,12,FALSE)*0.2*300))))</f>
        <v/>
      </c>
      <c r="BF1104" s="3" t="str">
        <f>IF($L1104="","",IF(SUM($AJ1104:AM1104)=0,$AF1104,IF(LEFT(VLOOKUP($AP1104,BaseEqptCdF!$C$5:$E$161,3,FALSE),2)="SD",0,IF(LEFT(VLOOKUP($AP1104,BaseEqptCdF!$C$5:$E$161,3,FALSE),2)="SB",1*52,VLOOKUP($AP1104,BaseEqptCdF!$C$5:$S$161,12,FALSE)*0.2*300))))</f>
        <v/>
      </c>
      <c r="BG1104" s="3" t="str">
        <f>IF($L1104="","",IF(SUM($AJ1104:AN1104)=0,$AF1104,IF(LEFT(VLOOKUP($AP1104,BaseEqptCdF!$C$5:$E$161,3,FALSE),2)="SD",0,IF(LEFT(VLOOKUP($AP1104,BaseEqptCdF!$C$5:$E$161,3,FALSE),2)="SB",1*52,VLOOKUP($AP1104,BaseEqptCdF!$C$5:$S$161,12,FALSE)*0.2*300))))</f>
        <v/>
      </c>
      <c r="BH1104" s="2">
        <f t="shared" si="142"/>
        <v>0</v>
      </c>
    </row>
    <row r="1105" spans="1:60" x14ac:dyDescent="0.25">
      <c r="A1105" s="296" t="str">
        <f t="array" ref="A1105">IF($C1105="","",INDEX(Prog!$B$8:$D$300,MATCH($C1105,nivo1,0),1))</f>
        <v/>
      </c>
      <c r="B1105" s="296" t="str">
        <f t="array" ref="B1105">IF($C1105="","",INDEX(Prog!$B$8:$D$300,MATCH($C1105,nivo1,0),2))</f>
        <v/>
      </c>
      <c r="C1105" s="273"/>
      <c r="D1105" s="267"/>
      <c r="E1105" s="273"/>
      <c r="F1105" s="273"/>
      <c r="G1105" s="273"/>
      <c r="H1105" s="273"/>
      <c r="I1105" s="273"/>
      <c r="J1105" s="273"/>
      <c r="K1105" s="274"/>
      <c r="L1105" s="273"/>
      <c r="M1105" s="273"/>
      <c r="N1105" s="273"/>
      <c r="O1105" s="275"/>
      <c r="P1105" s="273"/>
      <c r="Q1105" s="273"/>
      <c r="R1105" s="273"/>
      <c r="S1105" s="273"/>
      <c r="T1105" s="276"/>
      <c r="U1105" s="276"/>
      <c r="V1105" s="276"/>
      <c r="W1105" s="276"/>
      <c r="X1105" s="277"/>
      <c r="Y1105" s="278"/>
      <c r="AA1105" s="8" t="str">
        <f>IF($L1105="","",VLOOKUP($L1105,BaseEqptCdF!$C$5:$E$161,2,FALSE))</f>
        <v/>
      </c>
      <c r="AB1105" s="8" t="str">
        <f>IF($L1105="","",VLOOKUP($L1105,BaseEqptCdF!$C$5:$E$161,3,FALSE))</f>
        <v/>
      </c>
      <c r="AC1105" s="7" t="str">
        <f>IF($L1105="","",VLOOKUP($L1105,BaseEqptCdF!$C$5:$I$161,6,FALSE))</f>
        <v/>
      </c>
      <c r="AD1105" s="7" t="str">
        <f>IF($L1105="","",VLOOKUP($L1105,BaseEqptCdF!$C$5:$I$161,7,FALSE))</f>
        <v/>
      </c>
      <c r="AE1105" s="3" t="str">
        <f>IF($L1105="","",VLOOKUP($L1105,BaseEqptCdF!$C$5:$R$161,16,FALSE)*$AC$3)</f>
        <v/>
      </c>
      <c r="AF1105" s="3" t="str">
        <f>IF($L1105="","",IF(LEFT($AB1105,2)="SD",0,IF(LEFT($AB1105,2)="SB",1*52,IF($N1105=Prog!$P$17,VLOOKUP($L1105,BaseEqptCdF!$C$5:$P$161,14,FALSE)*1*300,VLOOKUP($L1105,BaseEqptCdF!$C$5:$P$161,12,FALSE)*0.2*300))))</f>
        <v/>
      </c>
      <c r="AG1105" s="6" t="str">
        <f t="shared" si="128"/>
        <v/>
      </c>
      <c r="AH1105" s="6">
        <f>IF($U1105=Prog!$S$18,YEAR($X1105),"")</f>
        <v>1900</v>
      </c>
      <c r="AI1105" s="5" t="str">
        <f>IF(OR($AG1105="",$U1105=Prog!$S$18),"",IF(OR($U1105=Prog!$S$17,$U1105=Prog!$S$16),YEAR($X1105),IF($AG1105="ND","ND",$AI$8+$O1105)))</f>
        <v/>
      </c>
      <c r="AJ1105" s="3" t="str">
        <f t="shared" si="123"/>
        <v/>
      </c>
      <c r="AK1105" s="3" t="str">
        <f t="shared" si="144"/>
        <v/>
      </c>
      <c r="AL1105" s="3" t="str">
        <f t="shared" si="144"/>
        <v/>
      </c>
      <c r="AM1105" s="3" t="str">
        <f t="shared" si="144"/>
        <v/>
      </c>
      <c r="AN1105" s="3" t="str">
        <f t="shared" si="144"/>
        <v/>
      </c>
      <c r="AO1105" s="2">
        <f t="shared" si="139"/>
        <v>0</v>
      </c>
      <c r="AP1105" s="4"/>
      <c r="AQ1105" s="3">
        <f>IF(AJ1105=1,VLOOKUP($AP1105,BaseEqptCdF!$C$5:$R$161,16,FALSE),0)</f>
        <v>0</v>
      </c>
      <c r="AR1105" s="3">
        <f>IF(AK1105=1,VLOOKUP($AP1105,BaseEqptCdF!$C$5:$R$161,16,FALSE),0)</f>
        <v>0</v>
      </c>
      <c r="AS1105" s="3">
        <f>IF(AL1105=1,VLOOKUP($AP1105,BaseEqptCdF!$C$5:$R$161,16,FALSE),0)</f>
        <v>0</v>
      </c>
      <c r="AT1105" s="3">
        <f>IF(AM1105=1,VLOOKUP($AP1105,BaseEqptCdF!$C$5:$R$161,16,FALSE),0)</f>
        <v>0</v>
      </c>
      <c r="AU1105" s="3">
        <f>IF(AN1105=1,VLOOKUP($AP1105,BaseEqptCdF!$C$5:$R$161,16,FALSE),0)</f>
        <v>0</v>
      </c>
      <c r="AV1105" s="2">
        <f t="shared" si="140"/>
        <v>0</v>
      </c>
      <c r="AW1105" s="3" t="str">
        <f>IF($L1105="","",IF(SUM($AJ1105:AJ1105)=0,$AE1105,VLOOKUP($AP1105,BaseEqptCdF!$C$5:$R$161,16,FALSE)*$AC$3))</f>
        <v/>
      </c>
      <c r="AX1105" s="3" t="str">
        <f>IF($L1105="","",IF(SUM($AJ1105:AK1105)=0,$AE1105,VLOOKUP($AP1105,BaseEqptCdF!$C$5:$R$161,16,FALSE)*$AC$3))</f>
        <v/>
      </c>
      <c r="AY1105" s="3" t="str">
        <f>IF($L1105="","",IF(SUM($AJ1105:AL1105)=0,$AE1105,VLOOKUP($AP1105,BaseEqptCdF!$C$5:$R$161,16,FALSE)*$AC$3))</f>
        <v/>
      </c>
      <c r="AZ1105" s="3" t="str">
        <f>IF($L1105="","",IF(SUM($AJ1105:AM1105)=0,$AE1105,VLOOKUP($AP1105,BaseEqptCdF!$C$5:$R$161,16,FALSE)*$AC$3))</f>
        <v/>
      </c>
      <c r="BA1105" s="3" t="str">
        <f>IF($L1105="","",IF(SUM($AJ1105:AN1105)=0,$AE1105,VLOOKUP($AP1105,BaseEqptCdF!$C$5:$R$161,16,FALSE)*$AC$3))</f>
        <v/>
      </c>
      <c r="BB1105" s="2">
        <f t="shared" si="141"/>
        <v>0</v>
      </c>
      <c r="BC1105" s="3" t="str">
        <f>IF($L1105="","",IF(SUM($AJ1105:AJ1105)=0,$AF1105,IF(LEFT(VLOOKUP($AP1105,BaseEqptCdF!$C$5:$E$161,3,FALSE),2)="SD",0,IF(LEFT(VLOOKUP($AP1105,BaseEqptCdF!$C$5:$E$161,3,FALSE),2)="SB",1*52,VLOOKUP($AP1105,BaseEqptCdF!$C$5:$S$161,12,FALSE)*0.2*300))))</f>
        <v/>
      </c>
      <c r="BD1105" s="3" t="str">
        <f>IF($L1105="","",IF(SUM($AJ1105:AK1105)=0,$AF1105,IF(LEFT(VLOOKUP($AP1105,BaseEqptCdF!$C$5:$E$161,3,FALSE),2)="SD",0,IF(LEFT(VLOOKUP($AP1105,BaseEqptCdF!$C$5:$E$161,3,FALSE),2)="SB",1*52,VLOOKUP($AP1105,BaseEqptCdF!$C$5:$S$161,12,FALSE)*0.2*300))))</f>
        <v/>
      </c>
      <c r="BE1105" s="3" t="str">
        <f>IF($L1105="","",IF(SUM($AJ1105:AL1105)=0,$AF1105,IF(LEFT(VLOOKUP($AP1105,BaseEqptCdF!$C$5:$E$161,3,FALSE),2)="SD",0,IF(LEFT(VLOOKUP($AP1105,BaseEqptCdF!$C$5:$E$161,3,FALSE),2)="SB",1*52,VLOOKUP($AP1105,BaseEqptCdF!$C$5:$S$161,12,FALSE)*0.2*300))))</f>
        <v/>
      </c>
      <c r="BF1105" s="3" t="str">
        <f>IF($L1105="","",IF(SUM($AJ1105:AM1105)=0,$AF1105,IF(LEFT(VLOOKUP($AP1105,BaseEqptCdF!$C$5:$E$161,3,FALSE),2)="SD",0,IF(LEFT(VLOOKUP($AP1105,BaseEqptCdF!$C$5:$E$161,3,FALSE),2)="SB",1*52,VLOOKUP($AP1105,BaseEqptCdF!$C$5:$S$161,12,FALSE)*0.2*300))))</f>
        <v/>
      </c>
      <c r="BG1105" s="3" t="str">
        <f>IF($L1105="","",IF(SUM($AJ1105:AN1105)=0,$AF1105,IF(LEFT(VLOOKUP($AP1105,BaseEqptCdF!$C$5:$E$161,3,FALSE),2)="SD",0,IF(LEFT(VLOOKUP($AP1105,BaseEqptCdF!$C$5:$E$161,3,FALSE),2)="SB",1*52,VLOOKUP($AP1105,BaseEqptCdF!$C$5:$S$161,12,FALSE)*0.2*300))))</f>
        <v/>
      </c>
      <c r="BH1105" s="2">
        <f t="shared" si="142"/>
        <v>0</v>
      </c>
    </row>
    <row r="1106" spans="1:60" x14ac:dyDescent="0.25">
      <c r="A1106" s="296" t="str">
        <f t="array" ref="A1106">IF($C1106="","",INDEX(Prog!$B$8:$D$300,MATCH($C1106,nivo1,0),1))</f>
        <v/>
      </c>
      <c r="B1106" s="296" t="str">
        <f t="array" ref="B1106">IF($C1106="","",INDEX(Prog!$B$8:$D$300,MATCH($C1106,nivo1,0),2))</f>
        <v/>
      </c>
      <c r="C1106" s="273"/>
      <c r="D1106" s="267"/>
      <c r="E1106" s="273"/>
      <c r="F1106" s="273"/>
      <c r="G1106" s="273"/>
      <c r="H1106" s="273"/>
      <c r="I1106" s="273"/>
      <c r="J1106" s="273"/>
      <c r="K1106" s="274"/>
      <c r="L1106" s="273"/>
      <c r="M1106" s="273"/>
      <c r="N1106" s="273"/>
      <c r="O1106" s="275"/>
      <c r="P1106" s="273"/>
      <c r="Q1106" s="273"/>
      <c r="R1106" s="273"/>
      <c r="S1106" s="273"/>
      <c r="T1106" s="276"/>
      <c r="U1106" s="276"/>
      <c r="V1106" s="276"/>
      <c r="W1106" s="276"/>
      <c r="X1106" s="277"/>
      <c r="Y1106" s="278"/>
      <c r="AA1106" s="8" t="str">
        <f>IF($L1106="","",VLOOKUP($L1106,BaseEqptCdF!$C$5:$E$161,2,FALSE))</f>
        <v/>
      </c>
      <c r="AB1106" s="8" t="str">
        <f>IF($L1106="","",VLOOKUP($L1106,BaseEqptCdF!$C$5:$E$161,3,FALSE))</f>
        <v/>
      </c>
      <c r="AC1106" s="7" t="str">
        <f>IF($L1106="","",VLOOKUP($L1106,BaseEqptCdF!$C$5:$I$161,6,FALSE))</f>
        <v/>
      </c>
      <c r="AD1106" s="7" t="str">
        <f>IF($L1106="","",VLOOKUP($L1106,BaseEqptCdF!$C$5:$I$161,7,FALSE))</f>
        <v/>
      </c>
      <c r="AE1106" s="3" t="str">
        <f>IF($L1106="","",VLOOKUP($L1106,BaseEqptCdF!$C$5:$R$161,16,FALSE)*$AC$3)</f>
        <v/>
      </c>
      <c r="AF1106" s="3" t="str">
        <f>IF($L1106="","",IF(LEFT($AB1106,2)="SD",0,IF(LEFT($AB1106,2)="SB",1*52,IF($N1106=Prog!$P$17,VLOOKUP($L1106,BaseEqptCdF!$C$5:$P$161,14,FALSE)*1*300,VLOOKUP($L1106,BaseEqptCdF!$C$5:$P$161,12,FALSE)*0.2*300))))</f>
        <v/>
      </c>
      <c r="AG1106" s="6" t="str">
        <f t="shared" si="128"/>
        <v/>
      </c>
      <c r="AH1106" s="6">
        <f>IF($U1106=Prog!$S$18,YEAR($X1106),"")</f>
        <v>1900</v>
      </c>
      <c r="AI1106" s="5" t="str">
        <f>IF(OR($AG1106="",$U1106=Prog!$S$18),"",IF(OR($U1106=Prog!$S$17,$U1106=Prog!$S$16),YEAR($X1106),IF($AG1106="ND","ND",$AI$8+$O1106)))</f>
        <v/>
      </c>
      <c r="AJ1106" s="3" t="str">
        <f t="shared" si="123"/>
        <v/>
      </c>
      <c r="AK1106" s="3" t="str">
        <f t="shared" si="144"/>
        <v/>
      </c>
      <c r="AL1106" s="3" t="str">
        <f t="shared" si="144"/>
        <v/>
      </c>
      <c r="AM1106" s="3" t="str">
        <f t="shared" si="144"/>
        <v/>
      </c>
      <c r="AN1106" s="3" t="str">
        <f t="shared" si="144"/>
        <v/>
      </c>
      <c r="AO1106" s="2">
        <f t="shared" si="139"/>
        <v>0</v>
      </c>
      <c r="AP1106" s="4"/>
      <c r="AQ1106" s="3">
        <f>IF(AJ1106=1,VLOOKUP($AP1106,BaseEqptCdF!$C$5:$R$161,16,FALSE),0)</f>
        <v>0</v>
      </c>
      <c r="AR1106" s="3">
        <f>IF(AK1106=1,VLOOKUP($AP1106,BaseEqptCdF!$C$5:$R$161,16,FALSE),0)</f>
        <v>0</v>
      </c>
      <c r="AS1106" s="3">
        <f>IF(AL1106=1,VLOOKUP($AP1106,BaseEqptCdF!$C$5:$R$161,16,FALSE),0)</f>
        <v>0</v>
      </c>
      <c r="AT1106" s="3">
        <f>IF(AM1106=1,VLOOKUP($AP1106,BaseEqptCdF!$C$5:$R$161,16,FALSE),0)</f>
        <v>0</v>
      </c>
      <c r="AU1106" s="3">
        <f>IF(AN1106=1,VLOOKUP($AP1106,BaseEqptCdF!$C$5:$R$161,16,FALSE),0)</f>
        <v>0</v>
      </c>
      <c r="AV1106" s="2">
        <f t="shared" si="140"/>
        <v>0</v>
      </c>
      <c r="AW1106" s="3" t="str">
        <f>IF($L1106="","",IF(SUM($AJ1106:AJ1106)=0,$AE1106,VLOOKUP($AP1106,BaseEqptCdF!$C$5:$R$161,16,FALSE)*$AC$3))</f>
        <v/>
      </c>
      <c r="AX1106" s="3" t="str">
        <f>IF($L1106="","",IF(SUM($AJ1106:AK1106)=0,$AE1106,VLOOKUP($AP1106,BaseEqptCdF!$C$5:$R$161,16,FALSE)*$AC$3))</f>
        <v/>
      </c>
      <c r="AY1106" s="3" t="str">
        <f>IF($L1106="","",IF(SUM($AJ1106:AL1106)=0,$AE1106,VLOOKUP($AP1106,BaseEqptCdF!$C$5:$R$161,16,FALSE)*$AC$3))</f>
        <v/>
      </c>
      <c r="AZ1106" s="3" t="str">
        <f>IF($L1106="","",IF(SUM($AJ1106:AM1106)=0,$AE1106,VLOOKUP($AP1106,BaseEqptCdF!$C$5:$R$161,16,FALSE)*$AC$3))</f>
        <v/>
      </c>
      <c r="BA1106" s="3" t="str">
        <f>IF($L1106="","",IF(SUM($AJ1106:AN1106)=0,$AE1106,VLOOKUP($AP1106,BaseEqptCdF!$C$5:$R$161,16,FALSE)*$AC$3))</f>
        <v/>
      </c>
      <c r="BB1106" s="2">
        <f t="shared" si="141"/>
        <v>0</v>
      </c>
      <c r="BC1106" s="3" t="str">
        <f>IF($L1106="","",IF(SUM($AJ1106:AJ1106)=0,$AF1106,IF(LEFT(VLOOKUP($AP1106,BaseEqptCdF!$C$5:$E$161,3,FALSE),2)="SD",0,IF(LEFT(VLOOKUP($AP1106,BaseEqptCdF!$C$5:$E$161,3,FALSE),2)="SB",1*52,VLOOKUP($AP1106,BaseEqptCdF!$C$5:$S$161,12,FALSE)*0.2*300))))</f>
        <v/>
      </c>
      <c r="BD1106" s="3" t="str">
        <f>IF($L1106="","",IF(SUM($AJ1106:AK1106)=0,$AF1106,IF(LEFT(VLOOKUP($AP1106,BaseEqptCdF!$C$5:$E$161,3,FALSE),2)="SD",0,IF(LEFT(VLOOKUP($AP1106,BaseEqptCdF!$C$5:$E$161,3,FALSE),2)="SB",1*52,VLOOKUP($AP1106,BaseEqptCdF!$C$5:$S$161,12,FALSE)*0.2*300))))</f>
        <v/>
      </c>
      <c r="BE1106" s="3" t="str">
        <f>IF($L1106="","",IF(SUM($AJ1106:AL1106)=0,$AF1106,IF(LEFT(VLOOKUP($AP1106,BaseEqptCdF!$C$5:$E$161,3,FALSE),2)="SD",0,IF(LEFT(VLOOKUP($AP1106,BaseEqptCdF!$C$5:$E$161,3,FALSE),2)="SB",1*52,VLOOKUP($AP1106,BaseEqptCdF!$C$5:$S$161,12,FALSE)*0.2*300))))</f>
        <v/>
      </c>
      <c r="BF1106" s="3" t="str">
        <f>IF($L1106="","",IF(SUM($AJ1106:AM1106)=0,$AF1106,IF(LEFT(VLOOKUP($AP1106,BaseEqptCdF!$C$5:$E$161,3,FALSE),2)="SD",0,IF(LEFT(VLOOKUP($AP1106,BaseEqptCdF!$C$5:$E$161,3,FALSE),2)="SB",1*52,VLOOKUP($AP1106,BaseEqptCdF!$C$5:$S$161,12,FALSE)*0.2*300))))</f>
        <v/>
      </c>
      <c r="BG1106" s="3" t="str">
        <f>IF($L1106="","",IF(SUM($AJ1106:AN1106)=0,$AF1106,IF(LEFT(VLOOKUP($AP1106,BaseEqptCdF!$C$5:$E$161,3,FALSE),2)="SD",0,IF(LEFT(VLOOKUP($AP1106,BaseEqptCdF!$C$5:$E$161,3,FALSE),2)="SB",1*52,VLOOKUP($AP1106,BaseEqptCdF!$C$5:$S$161,12,FALSE)*0.2*300))))</f>
        <v/>
      </c>
      <c r="BH1106" s="2">
        <f t="shared" si="142"/>
        <v>0</v>
      </c>
    </row>
    <row r="1107" spans="1:60" x14ac:dyDescent="0.25">
      <c r="A1107" s="296" t="str">
        <f t="array" ref="A1107">IF($C1107="","",INDEX(Prog!$B$8:$D$300,MATCH($C1107,nivo1,0),1))</f>
        <v/>
      </c>
      <c r="B1107" s="296" t="str">
        <f t="array" ref="B1107">IF($C1107="","",INDEX(Prog!$B$8:$D$300,MATCH($C1107,nivo1,0),2))</f>
        <v/>
      </c>
      <c r="C1107" s="273"/>
      <c r="D1107" s="267"/>
      <c r="E1107" s="273"/>
      <c r="F1107" s="273"/>
      <c r="G1107" s="273"/>
      <c r="H1107" s="273"/>
      <c r="I1107" s="273"/>
      <c r="J1107" s="273"/>
      <c r="K1107" s="274"/>
      <c r="L1107" s="273"/>
      <c r="M1107" s="273"/>
      <c r="N1107" s="273"/>
      <c r="O1107" s="275"/>
      <c r="P1107" s="273"/>
      <c r="Q1107" s="273"/>
      <c r="R1107" s="273"/>
      <c r="S1107" s="273"/>
      <c r="T1107" s="276"/>
      <c r="U1107" s="276"/>
      <c r="V1107" s="276"/>
      <c r="W1107" s="276"/>
      <c r="X1107" s="277"/>
      <c r="Y1107" s="278"/>
      <c r="AA1107" s="8" t="str">
        <f>IF($L1107="","",VLOOKUP($L1107,BaseEqptCdF!$C$5:$E$161,2,FALSE))</f>
        <v/>
      </c>
      <c r="AB1107" s="8" t="str">
        <f>IF($L1107="","",VLOOKUP($L1107,BaseEqptCdF!$C$5:$E$161,3,FALSE))</f>
        <v/>
      </c>
      <c r="AC1107" s="7" t="str">
        <f>IF($L1107="","",VLOOKUP($L1107,BaseEqptCdF!$C$5:$I$161,6,FALSE))</f>
        <v/>
      </c>
      <c r="AD1107" s="7" t="str">
        <f>IF($L1107="","",VLOOKUP($L1107,BaseEqptCdF!$C$5:$I$161,7,FALSE))</f>
        <v/>
      </c>
      <c r="AE1107" s="3" t="str">
        <f>IF($L1107="","",VLOOKUP($L1107,BaseEqptCdF!$C$5:$R$161,16,FALSE)*$AC$3)</f>
        <v/>
      </c>
      <c r="AF1107" s="3" t="str">
        <f>IF($L1107="","",IF(LEFT($AB1107,2)="SD",0,IF(LEFT($AB1107,2)="SB",1*52,IF($N1107=Prog!$P$17,VLOOKUP($L1107,BaseEqptCdF!$C$5:$P$161,14,FALSE)*1*300,VLOOKUP($L1107,BaseEqptCdF!$C$5:$P$161,12,FALSE)*0.2*300))))</f>
        <v/>
      </c>
      <c r="AG1107" s="6" t="str">
        <f t="shared" si="128"/>
        <v/>
      </c>
      <c r="AH1107" s="6">
        <f>IF($U1107=Prog!$S$18,YEAR($X1107),"")</f>
        <v>1900</v>
      </c>
      <c r="AI1107" s="5" t="str">
        <f>IF(OR($AG1107="",$U1107=Prog!$S$18),"",IF(OR($U1107=Prog!$S$17,$U1107=Prog!$S$16),YEAR($X1107),IF($AG1107="ND","ND",$AI$8+$O1107)))</f>
        <v/>
      </c>
      <c r="AJ1107" s="3" t="str">
        <f t="shared" si="123"/>
        <v/>
      </c>
      <c r="AK1107" s="3" t="str">
        <f t="shared" si="144"/>
        <v/>
      </c>
      <c r="AL1107" s="3" t="str">
        <f t="shared" si="144"/>
        <v/>
      </c>
      <c r="AM1107" s="3" t="str">
        <f t="shared" si="144"/>
        <v/>
      </c>
      <c r="AN1107" s="3" t="str">
        <f t="shared" si="144"/>
        <v/>
      </c>
      <c r="AO1107" s="2">
        <f t="shared" si="139"/>
        <v>0</v>
      </c>
      <c r="AP1107" s="4"/>
      <c r="AQ1107" s="3">
        <f>IF(AJ1107=1,VLOOKUP($AP1107,BaseEqptCdF!$C$5:$R$161,16,FALSE),0)</f>
        <v>0</v>
      </c>
      <c r="AR1107" s="3">
        <f>IF(AK1107=1,VLOOKUP($AP1107,BaseEqptCdF!$C$5:$R$161,16,FALSE),0)</f>
        <v>0</v>
      </c>
      <c r="AS1107" s="3">
        <f>IF(AL1107=1,VLOOKUP($AP1107,BaseEqptCdF!$C$5:$R$161,16,FALSE),0)</f>
        <v>0</v>
      </c>
      <c r="AT1107" s="3">
        <f>IF(AM1107=1,VLOOKUP($AP1107,BaseEqptCdF!$C$5:$R$161,16,FALSE),0)</f>
        <v>0</v>
      </c>
      <c r="AU1107" s="3">
        <f>IF(AN1107=1,VLOOKUP($AP1107,BaseEqptCdF!$C$5:$R$161,16,FALSE),0)</f>
        <v>0</v>
      </c>
      <c r="AV1107" s="2">
        <f t="shared" si="140"/>
        <v>0</v>
      </c>
      <c r="AW1107" s="3" t="str">
        <f>IF($L1107="","",IF(SUM($AJ1107:AJ1107)=0,$AE1107,VLOOKUP($AP1107,BaseEqptCdF!$C$5:$R$161,16,FALSE)*$AC$3))</f>
        <v/>
      </c>
      <c r="AX1107" s="3" t="str">
        <f>IF($L1107="","",IF(SUM($AJ1107:AK1107)=0,$AE1107,VLOOKUP($AP1107,BaseEqptCdF!$C$5:$R$161,16,FALSE)*$AC$3))</f>
        <v/>
      </c>
      <c r="AY1107" s="3" t="str">
        <f>IF($L1107="","",IF(SUM($AJ1107:AL1107)=0,$AE1107,VLOOKUP($AP1107,BaseEqptCdF!$C$5:$R$161,16,FALSE)*$AC$3))</f>
        <v/>
      </c>
      <c r="AZ1107" s="3" t="str">
        <f>IF($L1107="","",IF(SUM($AJ1107:AM1107)=0,$AE1107,VLOOKUP($AP1107,BaseEqptCdF!$C$5:$R$161,16,FALSE)*$AC$3))</f>
        <v/>
      </c>
      <c r="BA1107" s="3" t="str">
        <f>IF($L1107="","",IF(SUM($AJ1107:AN1107)=0,$AE1107,VLOOKUP($AP1107,BaseEqptCdF!$C$5:$R$161,16,FALSE)*$AC$3))</f>
        <v/>
      </c>
      <c r="BB1107" s="2">
        <f t="shared" si="141"/>
        <v>0</v>
      </c>
      <c r="BC1107" s="3" t="str">
        <f>IF($L1107="","",IF(SUM($AJ1107:AJ1107)=0,$AF1107,IF(LEFT(VLOOKUP($AP1107,BaseEqptCdF!$C$5:$E$161,3,FALSE),2)="SD",0,IF(LEFT(VLOOKUP($AP1107,BaseEqptCdF!$C$5:$E$161,3,FALSE),2)="SB",1*52,VLOOKUP($AP1107,BaseEqptCdF!$C$5:$S$161,12,FALSE)*0.2*300))))</f>
        <v/>
      </c>
      <c r="BD1107" s="3" t="str">
        <f>IF($L1107="","",IF(SUM($AJ1107:AK1107)=0,$AF1107,IF(LEFT(VLOOKUP($AP1107,BaseEqptCdF!$C$5:$E$161,3,FALSE),2)="SD",0,IF(LEFT(VLOOKUP($AP1107,BaseEqptCdF!$C$5:$E$161,3,FALSE),2)="SB",1*52,VLOOKUP($AP1107,BaseEqptCdF!$C$5:$S$161,12,FALSE)*0.2*300))))</f>
        <v/>
      </c>
      <c r="BE1107" s="3" t="str">
        <f>IF($L1107="","",IF(SUM($AJ1107:AL1107)=0,$AF1107,IF(LEFT(VLOOKUP($AP1107,BaseEqptCdF!$C$5:$E$161,3,FALSE),2)="SD",0,IF(LEFT(VLOOKUP($AP1107,BaseEqptCdF!$C$5:$E$161,3,FALSE),2)="SB",1*52,VLOOKUP($AP1107,BaseEqptCdF!$C$5:$S$161,12,FALSE)*0.2*300))))</f>
        <v/>
      </c>
      <c r="BF1107" s="3" t="str">
        <f>IF($L1107="","",IF(SUM($AJ1107:AM1107)=0,$AF1107,IF(LEFT(VLOOKUP($AP1107,BaseEqptCdF!$C$5:$E$161,3,FALSE),2)="SD",0,IF(LEFT(VLOOKUP($AP1107,BaseEqptCdF!$C$5:$E$161,3,FALSE),2)="SB",1*52,VLOOKUP($AP1107,BaseEqptCdF!$C$5:$S$161,12,FALSE)*0.2*300))))</f>
        <v/>
      </c>
      <c r="BG1107" s="3" t="str">
        <f>IF($L1107="","",IF(SUM($AJ1107:AN1107)=0,$AF1107,IF(LEFT(VLOOKUP($AP1107,BaseEqptCdF!$C$5:$E$161,3,FALSE),2)="SD",0,IF(LEFT(VLOOKUP($AP1107,BaseEqptCdF!$C$5:$E$161,3,FALSE),2)="SB",1*52,VLOOKUP($AP1107,BaseEqptCdF!$C$5:$S$161,12,FALSE)*0.2*300))))</f>
        <v/>
      </c>
      <c r="BH1107" s="2">
        <f t="shared" si="142"/>
        <v>0</v>
      </c>
    </row>
    <row r="1108" spans="1:60" x14ac:dyDescent="0.25">
      <c r="A1108" s="296" t="str">
        <f t="array" ref="A1108">IF($C1108="","",INDEX(Prog!$B$8:$D$300,MATCH($C1108,nivo1,0),1))</f>
        <v/>
      </c>
      <c r="B1108" s="296" t="str">
        <f t="array" ref="B1108">IF($C1108="","",INDEX(Prog!$B$8:$D$300,MATCH($C1108,nivo1,0),2))</f>
        <v/>
      </c>
      <c r="C1108" s="273"/>
      <c r="D1108" s="267"/>
      <c r="E1108" s="273"/>
      <c r="F1108" s="273"/>
      <c r="G1108" s="273"/>
      <c r="H1108" s="273"/>
      <c r="I1108" s="273"/>
      <c r="J1108" s="273"/>
      <c r="K1108" s="274"/>
      <c r="L1108" s="273"/>
      <c r="M1108" s="273"/>
      <c r="N1108" s="273"/>
      <c r="O1108" s="275"/>
      <c r="P1108" s="273"/>
      <c r="Q1108" s="273"/>
      <c r="R1108" s="273"/>
      <c r="S1108" s="273"/>
      <c r="T1108" s="276"/>
      <c r="U1108" s="276"/>
      <c r="V1108" s="276"/>
      <c r="W1108" s="276"/>
      <c r="X1108" s="277"/>
      <c r="Y1108" s="278"/>
      <c r="AA1108" s="8" t="str">
        <f>IF($L1108="","",VLOOKUP($L1108,BaseEqptCdF!$C$5:$E$161,2,FALSE))</f>
        <v/>
      </c>
      <c r="AB1108" s="8" t="str">
        <f>IF($L1108="","",VLOOKUP($L1108,BaseEqptCdF!$C$5:$E$161,3,FALSE))</f>
        <v/>
      </c>
      <c r="AC1108" s="7" t="str">
        <f>IF($L1108="","",VLOOKUP($L1108,BaseEqptCdF!$C$5:$I$161,6,FALSE))</f>
        <v/>
      </c>
      <c r="AD1108" s="7" t="str">
        <f>IF($L1108="","",VLOOKUP($L1108,BaseEqptCdF!$C$5:$I$161,7,FALSE))</f>
        <v/>
      </c>
      <c r="AE1108" s="3" t="str">
        <f>IF($L1108="","",VLOOKUP($L1108,BaseEqptCdF!$C$5:$R$161,16,FALSE)*$AC$3)</f>
        <v/>
      </c>
      <c r="AF1108" s="3" t="str">
        <f>IF($L1108="","",IF(LEFT($AB1108,2)="SD",0,IF(LEFT($AB1108,2)="SB",1*52,IF($N1108=Prog!$P$17,VLOOKUP($L1108,BaseEqptCdF!$C$5:$P$161,14,FALSE)*1*300,VLOOKUP($L1108,BaseEqptCdF!$C$5:$P$161,12,FALSE)*0.2*300))))</f>
        <v/>
      </c>
      <c r="AG1108" s="6" t="str">
        <f t="shared" si="128"/>
        <v/>
      </c>
      <c r="AH1108" s="6">
        <f>IF($U1108=Prog!$S$18,YEAR($X1108),"")</f>
        <v>1900</v>
      </c>
      <c r="AI1108" s="5" t="str">
        <f>IF(OR($AG1108="",$U1108=Prog!$S$18),"",IF(OR($U1108=Prog!$S$17,$U1108=Prog!$S$16),YEAR($X1108),IF($AG1108="ND","ND",$AI$8+$O1108)))</f>
        <v/>
      </c>
      <c r="AJ1108" s="3" t="str">
        <f t="shared" si="123"/>
        <v/>
      </c>
      <c r="AK1108" s="3" t="str">
        <f t="shared" si="144"/>
        <v/>
      </c>
      <c r="AL1108" s="3" t="str">
        <f t="shared" si="144"/>
        <v/>
      </c>
      <c r="AM1108" s="3" t="str">
        <f t="shared" si="144"/>
        <v/>
      </c>
      <c r="AN1108" s="3" t="str">
        <f t="shared" si="144"/>
        <v/>
      </c>
      <c r="AO1108" s="2">
        <f t="shared" si="139"/>
        <v>0</v>
      </c>
      <c r="AP1108" s="4"/>
      <c r="AQ1108" s="3">
        <f>IF(AJ1108=1,VLOOKUP($AP1108,BaseEqptCdF!$C$5:$R$161,16,FALSE),0)</f>
        <v>0</v>
      </c>
      <c r="AR1108" s="3">
        <f>IF(AK1108=1,VLOOKUP($AP1108,BaseEqptCdF!$C$5:$R$161,16,FALSE),0)</f>
        <v>0</v>
      </c>
      <c r="AS1108" s="3">
        <f>IF(AL1108=1,VLOOKUP($AP1108,BaseEqptCdF!$C$5:$R$161,16,FALSE),0)</f>
        <v>0</v>
      </c>
      <c r="AT1108" s="3">
        <f>IF(AM1108=1,VLOOKUP($AP1108,BaseEqptCdF!$C$5:$R$161,16,FALSE),0)</f>
        <v>0</v>
      </c>
      <c r="AU1108" s="3">
        <f>IF(AN1108=1,VLOOKUP($AP1108,BaseEqptCdF!$C$5:$R$161,16,FALSE),0)</f>
        <v>0</v>
      </c>
      <c r="AV1108" s="2">
        <f t="shared" si="140"/>
        <v>0</v>
      </c>
      <c r="AW1108" s="3" t="str">
        <f>IF($L1108="","",IF(SUM($AJ1108:AJ1108)=0,$AE1108,VLOOKUP($AP1108,BaseEqptCdF!$C$5:$R$161,16,FALSE)*$AC$3))</f>
        <v/>
      </c>
      <c r="AX1108" s="3" t="str">
        <f>IF($L1108="","",IF(SUM($AJ1108:AK1108)=0,$AE1108,VLOOKUP($AP1108,BaseEqptCdF!$C$5:$R$161,16,FALSE)*$AC$3))</f>
        <v/>
      </c>
      <c r="AY1108" s="3" t="str">
        <f>IF($L1108="","",IF(SUM($AJ1108:AL1108)=0,$AE1108,VLOOKUP($AP1108,BaseEqptCdF!$C$5:$R$161,16,FALSE)*$AC$3))</f>
        <v/>
      </c>
      <c r="AZ1108" s="3" t="str">
        <f>IF($L1108="","",IF(SUM($AJ1108:AM1108)=0,$AE1108,VLOOKUP($AP1108,BaseEqptCdF!$C$5:$R$161,16,FALSE)*$AC$3))</f>
        <v/>
      </c>
      <c r="BA1108" s="3" t="str">
        <f>IF($L1108="","",IF(SUM($AJ1108:AN1108)=0,$AE1108,VLOOKUP($AP1108,BaseEqptCdF!$C$5:$R$161,16,FALSE)*$AC$3))</f>
        <v/>
      </c>
      <c r="BB1108" s="2">
        <f t="shared" si="141"/>
        <v>0</v>
      </c>
      <c r="BC1108" s="3" t="str">
        <f>IF($L1108="","",IF(SUM($AJ1108:AJ1108)=0,$AF1108,IF(LEFT(VLOOKUP($AP1108,BaseEqptCdF!$C$5:$E$161,3,FALSE),2)="SD",0,IF(LEFT(VLOOKUP($AP1108,BaseEqptCdF!$C$5:$E$161,3,FALSE),2)="SB",1*52,VLOOKUP($AP1108,BaseEqptCdF!$C$5:$S$161,12,FALSE)*0.2*300))))</f>
        <v/>
      </c>
      <c r="BD1108" s="3" t="str">
        <f>IF($L1108="","",IF(SUM($AJ1108:AK1108)=0,$AF1108,IF(LEFT(VLOOKUP($AP1108,BaseEqptCdF!$C$5:$E$161,3,FALSE),2)="SD",0,IF(LEFT(VLOOKUP($AP1108,BaseEqptCdF!$C$5:$E$161,3,FALSE),2)="SB",1*52,VLOOKUP($AP1108,BaseEqptCdF!$C$5:$S$161,12,FALSE)*0.2*300))))</f>
        <v/>
      </c>
      <c r="BE1108" s="3" t="str">
        <f>IF($L1108="","",IF(SUM($AJ1108:AL1108)=0,$AF1108,IF(LEFT(VLOOKUP($AP1108,BaseEqptCdF!$C$5:$E$161,3,FALSE),2)="SD",0,IF(LEFT(VLOOKUP($AP1108,BaseEqptCdF!$C$5:$E$161,3,FALSE),2)="SB",1*52,VLOOKUP($AP1108,BaseEqptCdF!$C$5:$S$161,12,FALSE)*0.2*300))))</f>
        <v/>
      </c>
      <c r="BF1108" s="3" t="str">
        <f>IF($L1108="","",IF(SUM($AJ1108:AM1108)=0,$AF1108,IF(LEFT(VLOOKUP($AP1108,BaseEqptCdF!$C$5:$E$161,3,FALSE),2)="SD",0,IF(LEFT(VLOOKUP($AP1108,BaseEqptCdF!$C$5:$E$161,3,FALSE),2)="SB",1*52,VLOOKUP($AP1108,BaseEqptCdF!$C$5:$S$161,12,FALSE)*0.2*300))))</f>
        <v/>
      </c>
      <c r="BG1108" s="3" t="str">
        <f>IF($L1108="","",IF(SUM($AJ1108:AN1108)=0,$AF1108,IF(LEFT(VLOOKUP($AP1108,BaseEqptCdF!$C$5:$E$161,3,FALSE),2)="SD",0,IF(LEFT(VLOOKUP($AP1108,BaseEqptCdF!$C$5:$E$161,3,FALSE),2)="SB",1*52,VLOOKUP($AP1108,BaseEqptCdF!$C$5:$S$161,12,FALSE)*0.2*300))))</f>
        <v/>
      </c>
      <c r="BH1108" s="2">
        <f t="shared" si="142"/>
        <v>0</v>
      </c>
    </row>
    <row r="1109" spans="1:60" x14ac:dyDescent="0.25">
      <c r="A1109" s="296" t="str">
        <f t="array" ref="A1109">IF($C1109="","",INDEX(Prog!$B$8:$D$300,MATCH($C1109,nivo1,0),1))</f>
        <v/>
      </c>
      <c r="B1109" s="296" t="str">
        <f t="array" ref="B1109">IF($C1109="","",INDEX(Prog!$B$8:$D$300,MATCH($C1109,nivo1,0),2))</f>
        <v/>
      </c>
      <c r="C1109" s="273"/>
      <c r="D1109" s="267"/>
      <c r="E1109" s="273"/>
      <c r="F1109" s="273"/>
      <c r="G1109" s="273"/>
      <c r="H1109" s="273"/>
      <c r="I1109" s="273"/>
      <c r="J1109" s="273"/>
      <c r="K1109" s="274"/>
      <c r="L1109" s="273"/>
      <c r="M1109" s="273"/>
      <c r="N1109" s="273"/>
      <c r="O1109" s="275"/>
      <c r="P1109" s="273"/>
      <c r="Q1109" s="273"/>
      <c r="R1109" s="273"/>
      <c r="S1109" s="273"/>
      <c r="T1109" s="276"/>
      <c r="U1109" s="276"/>
      <c r="V1109" s="276"/>
      <c r="W1109" s="276"/>
      <c r="X1109" s="277"/>
      <c r="Y1109" s="278"/>
      <c r="AA1109" s="8" t="str">
        <f>IF($L1109="","",VLOOKUP($L1109,BaseEqptCdF!$C$5:$E$161,2,FALSE))</f>
        <v/>
      </c>
      <c r="AB1109" s="8" t="str">
        <f>IF($L1109="","",VLOOKUP($L1109,BaseEqptCdF!$C$5:$E$161,3,FALSE))</f>
        <v/>
      </c>
      <c r="AC1109" s="7" t="str">
        <f>IF($L1109="","",VLOOKUP($L1109,BaseEqptCdF!$C$5:$I$161,6,FALSE))</f>
        <v/>
      </c>
      <c r="AD1109" s="7" t="str">
        <f>IF($L1109="","",VLOOKUP($L1109,BaseEqptCdF!$C$5:$I$161,7,FALSE))</f>
        <v/>
      </c>
      <c r="AE1109" s="3" t="str">
        <f>IF($L1109="","",VLOOKUP($L1109,BaseEqptCdF!$C$5:$R$161,16,FALSE)*$AC$3)</f>
        <v/>
      </c>
      <c r="AF1109" s="3" t="str">
        <f>IF($L1109="","",IF(LEFT($AB1109,2)="SD",0,IF(LEFT($AB1109,2)="SB",1*52,IF($N1109=Prog!$P$17,VLOOKUP($L1109,BaseEqptCdF!$C$5:$P$161,14,FALSE)*1*300,VLOOKUP($L1109,BaseEqptCdF!$C$5:$P$161,12,FALSE)*0.2*300))))</f>
        <v/>
      </c>
      <c r="AG1109" s="6" t="str">
        <f t="shared" si="128"/>
        <v/>
      </c>
      <c r="AH1109" s="6">
        <f>IF($U1109=Prog!$S$18,YEAR($X1109),"")</f>
        <v>1900</v>
      </c>
      <c r="AI1109" s="5" t="str">
        <f>IF(OR($AG1109="",$U1109=Prog!$S$18),"",IF(OR($U1109=Prog!$S$17,$U1109=Prog!$S$16),YEAR($X1109),IF($AG1109="ND","ND",$AI$8+$O1109)))</f>
        <v/>
      </c>
      <c r="AJ1109" s="3" t="str">
        <f t="shared" si="123"/>
        <v/>
      </c>
      <c r="AK1109" s="3" t="str">
        <f t="shared" si="144"/>
        <v/>
      </c>
      <c r="AL1109" s="3" t="str">
        <f t="shared" si="144"/>
        <v/>
      </c>
      <c r="AM1109" s="3" t="str">
        <f t="shared" si="144"/>
        <v/>
      </c>
      <c r="AN1109" s="3" t="str">
        <f t="shared" si="144"/>
        <v/>
      </c>
      <c r="AO1109" s="2">
        <f t="shared" si="139"/>
        <v>0</v>
      </c>
      <c r="AP1109" s="4"/>
      <c r="AQ1109" s="3">
        <f>IF(AJ1109=1,VLOOKUP($AP1109,BaseEqptCdF!$C$5:$R$161,16,FALSE),0)</f>
        <v>0</v>
      </c>
      <c r="AR1109" s="3">
        <f>IF(AK1109=1,VLOOKUP($AP1109,BaseEqptCdF!$C$5:$R$161,16,FALSE),0)</f>
        <v>0</v>
      </c>
      <c r="AS1109" s="3">
        <f>IF(AL1109=1,VLOOKUP($AP1109,BaseEqptCdF!$C$5:$R$161,16,FALSE),0)</f>
        <v>0</v>
      </c>
      <c r="AT1109" s="3">
        <f>IF(AM1109=1,VLOOKUP($AP1109,BaseEqptCdF!$C$5:$R$161,16,FALSE),0)</f>
        <v>0</v>
      </c>
      <c r="AU1109" s="3">
        <f>IF(AN1109=1,VLOOKUP($AP1109,BaseEqptCdF!$C$5:$R$161,16,FALSE),0)</f>
        <v>0</v>
      </c>
      <c r="AV1109" s="2">
        <f t="shared" si="140"/>
        <v>0</v>
      </c>
      <c r="AW1109" s="3" t="str">
        <f>IF($L1109="","",IF(SUM($AJ1109:AJ1109)=0,$AE1109,VLOOKUP($AP1109,BaseEqptCdF!$C$5:$R$161,16,FALSE)*$AC$3))</f>
        <v/>
      </c>
      <c r="AX1109" s="3" t="str">
        <f>IF($L1109="","",IF(SUM($AJ1109:AK1109)=0,$AE1109,VLOOKUP($AP1109,BaseEqptCdF!$C$5:$R$161,16,FALSE)*$AC$3))</f>
        <v/>
      </c>
      <c r="AY1109" s="3" t="str">
        <f>IF($L1109="","",IF(SUM($AJ1109:AL1109)=0,$AE1109,VLOOKUP($AP1109,BaseEqptCdF!$C$5:$R$161,16,FALSE)*$AC$3))</f>
        <v/>
      </c>
      <c r="AZ1109" s="3" t="str">
        <f>IF($L1109="","",IF(SUM($AJ1109:AM1109)=0,$AE1109,VLOOKUP($AP1109,BaseEqptCdF!$C$5:$R$161,16,FALSE)*$AC$3))</f>
        <v/>
      </c>
      <c r="BA1109" s="3" t="str">
        <f>IF($L1109="","",IF(SUM($AJ1109:AN1109)=0,$AE1109,VLOOKUP($AP1109,BaseEqptCdF!$C$5:$R$161,16,FALSE)*$AC$3))</f>
        <v/>
      </c>
      <c r="BB1109" s="2">
        <f t="shared" si="141"/>
        <v>0</v>
      </c>
      <c r="BC1109" s="3" t="str">
        <f>IF($L1109="","",IF(SUM($AJ1109:AJ1109)=0,$AF1109,IF(LEFT(VLOOKUP($AP1109,BaseEqptCdF!$C$5:$E$161,3,FALSE),2)="SD",0,IF(LEFT(VLOOKUP($AP1109,BaseEqptCdF!$C$5:$E$161,3,FALSE),2)="SB",1*52,VLOOKUP($AP1109,BaseEqptCdF!$C$5:$S$161,12,FALSE)*0.2*300))))</f>
        <v/>
      </c>
      <c r="BD1109" s="3" t="str">
        <f>IF($L1109="","",IF(SUM($AJ1109:AK1109)=0,$AF1109,IF(LEFT(VLOOKUP($AP1109,BaseEqptCdF!$C$5:$E$161,3,FALSE),2)="SD",0,IF(LEFT(VLOOKUP($AP1109,BaseEqptCdF!$C$5:$E$161,3,FALSE),2)="SB",1*52,VLOOKUP($AP1109,BaseEqptCdF!$C$5:$S$161,12,FALSE)*0.2*300))))</f>
        <v/>
      </c>
      <c r="BE1109" s="3" t="str">
        <f>IF($L1109="","",IF(SUM($AJ1109:AL1109)=0,$AF1109,IF(LEFT(VLOOKUP($AP1109,BaseEqptCdF!$C$5:$E$161,3,FALSE),2)="SD",0,IF(LEFT(VLOOKUP($AP1109,BaseEqptCdF!$C$5:$E$161,3,FALSE),2)="SB",1*52,VLOOKUP($AP1109,BaseEqptCdF!$C$5:$S$161,12,FALSE)*0.2*300))))</f>
        <v/>
      </c>
      <c r="BF1109" s="3" t="str">
        <f>IF($L1109="","",IF(SUM($AJ1109:AM1109)=0,$AF1109,IF(LEFT(VLOOKUP($AP1109,BaseEqptCdF!$C$5:$E$161,3,FALSE),2)="SD",0,IF(LEFT(VLOOKUP($AP1109,BaseEqptCdF!$C$5:$E$161,3,FALSE),2)="SB",1*52,VLOOKUP($AP1109,BaseEqptCdF!$C$5:$S$161,12,FALSE)*0.2*300))))</f>
        <v/>
      </c>
      <c r="BG1109" s="3" t="str">
        <f>IF($L1109="","",IF(SUM($AJ1109:AN1109)=0,$AF1109,IF(LEFT(VLOOKUP($AP1109,BaseEqptCdF!$C$5:$E$161,3,FALSE),2)="SD",0,IF(LEFT(VLOOKUP($AP1109,BaseEqptCdF!$C$5:$E$161,3,FALSE),2)="SB",1*52,VLOOKUP($AP1109,BaseEqptCdF!$C$5:$S$161,12,FALSE)*0.2*300))))</f>
        <v/>
      </c>
      <c r="BH1109" s="2">
        <f t="shared" si="142"/>
        <v>0</v>
      </c>
    </row>
    <row r="1110" spans="1:60" x14ac:dyDescent="0.25">
      <c r="A1110" s="296" t="str">
        <f t="array" ref="A1110">IF($C1110="","",INDEX(Prog!$B$8:$D$300,MATCH($C1110,nivo1,0),1))</f>
        <v/>
      </c>
      <c r="B1110" s="296" t="str">
        <f t="array" ref="B1110">IF($C1110="","",INDEX(Prog!$B$8:$D$300,MATCH($C1110,nivo1,0),2))</f>
        <v/>
      </c>
      <c r="C1110" s="273"/>
      <c r="D1110" s="267"/>
      <c r="E1110" s="273"/>
      <c r="F1110" s="273"/>
      <c r="G1110" s="273"/>
      <c r="H1110" s="273"/>
      <c r="I1110" s="273"/>
      <c r="J1110" s="273"/>
      <c r="K1110" s="274"/>
      <c r="L1110" s="273"/>
      <c r="M1110" s="273"/>
      <c r="N1110" s="273"/>
      <c r="O1110" s="275"/>
      <c r="P1110" s="273"/>
      <c r="Q1110" s="273"/>
      <c r="R1110" s="273"/>
      <c r="S1110" s="273"/>
      <c r="T1110" s="276"/>
      <c r="U1110" s="276"/>
      <c r="V1110" s="276"/>
      <c r="W1110" s="276"/>
      <c r="X1110" s="277"/>
      <c r="Y1110" s="278"/>
      <c r="AA1110" s="8" t="str">
        <f>IF($L1110="","",VLOOKUP($L1110,BaseEqptCdF!$C$5:$E$161,2,FALSE))</f>
        <v/>
      </c>
      <c r="AB1110" s="8" t="str">
        <f>IF($L1110="","",VLOOKUP($L1110,BaseEqptCdF!$C$5:$E$161,3,FALSE))</f>
        <v/>
      </c>
      <c r="AC1110" s="7" t="str">
        <f>IF($L1110="","",VLOOKUP($L1110,BaseEqptCdF!$C$5:$I$161,6,FALSE))</f>
        <v/>
      </c>
      <c r="AD1110" s="7" t="str">
        <f>IF($L1110="","",VLOOKUP($L1110,BaseEqptCdF!$C$5:$I$161,7,FALSE))</f>
        <v/>
      </c>
      <c r="AE1110" s="3" t="str">
        <f>IF($L1110="","",VLOOKUP($L1110,BaseEqptCdF!$C$5:$R$161,16,FALSE)*$AC$3)</f>
        <v/>
      </c>
      <c r="AF1110" s="3" t="str">
        <f>IF($L1110="","",IF(LEFT($AB1110,2)="SD",0,IF(LEFT($AB1110,2)="SB",1*52,IF($N1110=Prog!$P$17,VLOOKUP($L1110,BaseEqptCdF!$C$5:$P$161,14,FALSE)*1*300,VLOOKUP($L1110,BaseEqptCdF!$C$5:$P$161,12,FALSE)*0.2*300))))</f>
        <v/>
      </c>
      <c r="AG1110" s="6" t="str">
        <f t="shared" si="128"/>
        <v/>
      </c>
      <c r="AH1110" s="6">
        <f>IF($U1110=Prog!$S$18,YEAR($X1110),"")</f>
        <v>1900</v>
      </c>
      <c r="AI1110" s="5" t="str">
        <f>IF(OR($AG1110="",$U1110=Prog!$S$18),"",IF(OR($U1110=Prog!$S$17,$U1110=Prog!$S$16),YEAR($X1110),IF($AG1110="ND","ND",$AI$8+$O1110)))</f>
        <v/>
      </c>
      <c r="AJ1110" s="3" t="str">
        <f t="shared" si="123"/>
        <v/>
      </c>
      <c r="AK1110" s="3" t="str">
        <f t="shared" si="144"/>
        <v/>
      </c>
      <c r="AL1110" s="3" t="str">
        <f t="shared" si="144"/>
        <v/>
      </c>
      <c r="AM1110" s="3" t="str">
        <f t="shared" si="144"/>
        <v/>
      </c>
      <c r="AN1110" s="3" t="str">
        <f t="shared" si="144"/>
        <v/>
      </c>
      <c r="AO1110" s="2">
        <f t="shared" si="139"/>
        <v>0</v>
      </c>
      <c r="AP1110" s="4"/>
      <c r="AQ1110" s="3">
        <f>IF(AJ1110=1,VLOOKUP($AP1110,BaseEqptCdF!$C$5:$R$161,16,FALSE),0)</f>
        <v>0</v>
      </c>
      <c r="AR1110" s="3">
        <f>IF(AK1110=1,VLOOKUP($AP1110,BaseEqptCdF!$C$5:$R$161,16,FALSE),0)</f>
        <v>0</v>
      </c>
      <c r="AS1110" s="3">
        <f>IF(AL1110=1,VLOOKUP($AP1110,BaseEqptCdF!$C$5:$R$161,16,FALSE),0)</f>
        <v>0</v>
      </c>
      <c r="AT1110" s="3">
        <f>IF(AM1110=1,VLOOKUP($AP1110,BaseEqptCdF!$C$5:$R$161,16,FALSE),0)</f>
        <v>0</v>
      </c>
      <c r="AU1110" s="3">
        <f>IF(AN1110=1,VLOOKUP($AP1110,BaseEqptCdF!$C$5:$R$161,16,FALSE),0)</f>
        <v>0</v>
      </c>
      <c r="AV1110" s="2">
        <f t="shared" si="140"/>
        <v>0</v>
      </c>
      <c r="AW1110" s="3" t="str">
        <f>IF($L1110="","",IF(SUM($AJ1110:AJ1110)=0,$AE1110,VLOOKUP($AP1110,BaseEqptCdF!$C$5:$R$161,16,FALSE)*$AC$3))</f>
        <v/>
      </c>
      <c r="AX1110" s="3" t="str">
        <f>IF($L1110="","",IF(SUM($AJ1110:AK1110)=0,$AE1110,VLOOKUP($AP1110,BaseEqptCdF!$C$5:$R$161,16,FALSE)*$AC$3))</f>
        <v/>
      </c>
      <c r="AY1110" s="3" t="str">
        <f>IF($L1110="","",IF(SUM($AJ1110:AL1110)=0,$AE1110,VLOOKUP($AP1110,BaseEqptCdF!$C$5:$R$161,16,FALSE)*$AC$3))</f>
        <v/>
      </c>
      <c r="AZ1110" s="3" t="str">
        <f>IF($L1110="","",IF(SUM($AJ1110:AM1110)=0,$AE1110,VLOOKUP($AP1110,BaseEqptCdF!$C$5:$R$161,16,FALSE)*$AC$3))</f>
        <v/>
      </c>
      <c r="BA1110" s="3" t="str">
        <f>IF($L1110="","",IF(SUM($AJ1110:AN1110)=0,$AE1110,VLOOKUP($AP1110,BaseEqptCdF!$C$5:$R$161,16,FALSE)*$AC$3))</f>
        <v/>
      </c>
      <c r="BB1110" s="2">
        <f t="shared" si="141"/>
        <v>0</v>
      </c>
      <c r="BC1110" s="3" t="str">
        <f>IF($L1110="","",IF(SUM($AJ1110:AJ1110)=0,$AF1110,IF(LEFT(VLOOKUP($AP1110,BaseEqptCdF!$C$5:$E$161,3,FALSE),2)="SD",0,IF(LEFT(VLOOKUP($AP1110,BaseEqptCdF!$C$5:$E$161,3,FALSE),2)="SB",1*52,VLOOKUP($AP1110,BaseEqptCdF!$C$5:$S$161,12,FALSE)*0.2*300))))</f>
        <v/>
      </c>
      <c r="BD1110" s="3" t="str">
        <f>IF($L1110="","",IF(SUM($AJ1110:AK1110)=0,$AF1110,IF(LEFT(VLOOKUP($AP1110,BaseEqptCdF!$C$5:$E$161,3,FALSE),2)="SD",0,IF(LEFT(VLOOKUP($AP1110,BaseEqptCdF!$C$5:$E$161,3,FALSE),2)="SB",1*52,VLOOKUP($AP1110,BaseEqptCdF!$C$5:$S$161,12,FALSE)*0.2*300))))</f>
        <v/>
      </c>
      <c r="BE1110" s="3" t="str">
        <f>IF($L1110="","",IF(SUM($AJ1110:AL1110)=0,$AF1110,IF(LEFT(VLOOKUP($AP1110,BaseEqptCdF!$C$5:$E$161,3,FALSE),2)="SD",0,IF(LEFT(VLOOKUP($AP1110,BaseEqptCdF!$C$5:$E$161,3,FALSE),2)="SB",1*52,VLOOKUP($AP1110,BaseEqptCdF!$C$5:$S$161,12,FALSE)*0.2*300))))</f>
        <v/>
      </c>
      <c r="BF1110" s="3" t="str">
        <f>IF($L1110="","",IF(SUM($AJ1110:AM1110)=0,$AF1110,IF(LEFT(VLOOKUP($AP1110,BaseEqptCdF!$C$5:$E$161,3,FALSE),2)="SD",0,IF(LEFT(VLOOKUP($AP1110,BaseEqptCdF!$C$5:$E$161,3,FALSE),2)="SB",1*52,VLOOKUP($AP1110,BaseEqptCdF!$C$5:$S$161,12,FALSE)*0.2*300))))</f>
        <v/>
      </c>
      <c r="BG1110" s="3" t="str">
        <f>IF($L1110="","",IF(SUM($AJ1110:AN1110)=0,$AF1110,IF(LEFT(VLOOKUP($AP1110,BaseEqptCdF!$C$5:$E$161,3,FALSE),2)="SD",0,IF(LEFT(VLOOKUP($AP1110,BaseEqptCdF!$C$5:$E$161,3,FALSE),2)="SB",1*52,VLOOKUP($AP1110,BaseEqptCdF!$C$5:$S$161,12,FALSE)*0.2*300))))</f>
        <v/>
      </c>
      <c r="BH1110" s="2">
        <f t="shared" si="142"/>
        <v>0</v>
      </c>
    </row>
    <row r="1111" spans="1:60" x14ac:dyDescent="0.25">
      <c r="A1111" s="296" t="str">
        <f t="array" ref="A1111">IF($C1111="","",INDEX(Prog!$B$8:$D$300,MATCH($C1111,nivo1,0),1))</f>
        <v/>
      </c>
      <c r="B1111" s="296" t="str">
        <f t="array" ref="B1111">IF($C1111="","",INDEX(Prog!$B$8:$D$300,MATCH($C1111,nivo1,0),2))</f>
        <v/>
      </c>
      <c r="C1111" s="273"/>
      <c r="D1111" s="267"/>
      <c r="E1111" s="273"/>
      <c r="F1111" s="273"/>
      <c r="G1111" s="273"/>
      <c r="H1111" s="273"/>
      <c r="I1111" s="273"/>
      <c r="J1111" s="273"/>
      <c r="K1111" s="274"/>
      <c r="L1111" s="273"/>
      <c r="M1111" s="273"/>
      <c r="N1111" s="273"/>
      <c r="O1111" s="275"/>
      <c r="P1111" s="273"/>
      <c r="Q1111" s="273"/>
      <c r="R1111" s="273"/>
      <c r="S1111" s="273"/>
      <c r="T1111" s="276"/>
      <c r="U1111" s="276"/>
      <c r="V1111" s="276"/>
      <c r="W1111" s="276"/>
      <c r="X1111" s="277"/>
      <c r="Y1111" s="278"/>
      <c r="AA1111" s="8" t="str">
        <f>IF($L1111="","",VLOOKUP($L1111,BaseEqptCdF!$C$5:$E$161,2,FALSE))</f>
        <v/>
      </c>
      <c r="AB1111" s="8" t="str">
        <f>IF($L1111="","",VLOOKUP($L1111,BaseEqptCdF!$C$5:$E$161,3,FALSE))</f>
        <v/>
      </c>
      <c r="AC1111" s="7" t="str">
        <f>IF($L1111="","",VLOOKUP($L1111,BaseEqptCdF!$C$5:$I$161,6,FALSE))</f>
        <v/>
      </c>
      <c r="AD1111" s="7" t="str">
        <f>IF($L1111="","",VLOOKUP($L1111,BaseEqptCdF!$C$5:$I$161,7,FALSE))</f>
        <v/>
      </c>
      <c r="AE1111" s="3" t="str">
        <f>IF($L1111="","",VLOOKUP($L1111,BaseEqptCdF!$C$5:$R$161,16,FALSE)*$AC$3)</f>
        <v/>
      </c>
      <c r="AF1111" s="3" t="str">
        <f>IF($L1111="","",IF(LEFT($AB1111,2)="SD",0,IF(LEFT($AB1111,2)="SB",1*52,IF($N1111=Prog!$P$17,VLOOKUP($L1111,BaseEqptCdF!$C$5:$P$161,14,FALSE)*1*300,VLOOKUP($L1111,BaseEqptCdF!$C$5:$P$161,12,FALSE)*0.2*300))))</f>
        <v/>
      </c>
      <c r="AG1111" s="6" t="str">
        <f t="shared" si="128"/>
        <v/>
      </c>
      <c r="AH1111" s="6">
        <f>IF($U1111=Prog!$S$18,YEAR($X1111),"")</f>
        <v>1900</v>
      </c>
      <c r="AI1111" s="5" t="str">
        <f>IF(OR($AG1111="",$U1111=Prog!$S$18),"",IF(OR($U1111=Prog!$S$17,$U1111=Prog!$S$16),YEAR($X1111),IF($AG1111="ND","ND",$AI$8+$O1111)))</f>
        <v/>
      </c>
      <c r="AJ1111" s="3" t="str">
        <f t="shared" si="123"/>
        <v/>
      </c>
      <c r="AK1111" s="3" t="str">
        <f t="shared" si="144"/>
        <v/>
      </c>
      <c r="AL1111" s="3" t="str">
        <f t="shared" si="144"/>
        <v/>
      </c>
      <c r="AM1111" s="3" t="str">
        <f t="shared" si="144"/>
        <v/>
      </c>
      <c r="AN1111" s="3" t="str">
        <f t="shared" si="144"/>
        <v/>
      </c>
      <c r="AO1111" s="2">
        <f t="shared" si="139"/>
        <v>0</v>
      </c>
      <c r="AP1111" s="4"/>
      <c r="AQ1111" s="3">
        <f>IF(AJ1111=1,VLOOKUP($AP1111,BaseEqptCdF!$C$5:$R$161,16,FALSE),0)</f>
        <v>0</v>
      </c>
      <c r="AR1111" s="3">
        <f>IF(AK1111=1,VLOOKUP($AP1111,BaseEqptCdF!$C$5:$R$161,16,FALSE),0)</f>
        <v>0</v>
      </c>
      <c r="AS1111" s="3">
        <f>IF(AL1111=1,VLOOKUP($AP1111,BaseEqptCdF!$C$5:$R$161,16,FALSE),0)</f>
        <v>0</v>
      </c>
      <c r="AT1111" s="3">
        <f>IF(AM1111=1,VLOOKUP($AP1111,BaseEqptCdF!$C$5:$R$161,16,FALSE),0)</f>
        <v>0</v>
      </c>
      <c r="AU1111" s="3">
        <f>IF(AN1111=1,VLOOKUP($AP1111,BaseEqptCdF!$C$5:$R$161,16,FALSE),0)</f>
        <v>0</v>
      </c>
      <c r="AV1111" s="2">
        <f t="shared" si="140"/>
        <v>0</v>
      </c>
      <c r="AW1111" s="3" t="str">
        <f>IF($L1111="","",IF(SUM($AJ1111:AJ1111)=0,$AE1111,VLOOKUP($AP1111,BaseEqptCdF!$C$5:$R$161,16,FALSE)*$AC$3))</f>
        <v/>
      </c>
      <c r="AX1111" s="3" t="str">
        <f>IF($L1111="","",IF(SUM($AJ1111:AK1111)=0,$AE1111,VLOOKUP($AP1111,BaseEqptCdF!$C$5:$R$161,16,FALSE)*$AC$3))</f>
        <v/>
      </c>
      <c r="AY1111" s="3" t="str">
        <f>IF($L1111="","",IF(SUM($AJ1111:AL1111)=0,$AE1111,VLOOKUP($AP1111,BaseEqptCdF!$C$5:$R$161,16,FALSE)*$AC$3))</f>
        <v/>
      </c>
      <c r="AZ1111" s="3" t="str">
        <f>IF($L1111="","",IF(SUM($AJ1111:AM1111)=0,$AE1111,VLOOKUP($AP1111,BaseEqptCdF!$C$5:$R$161,16,FALSE)*$AC$3))</f>
        <v/>
      </c>
      <c r="BA1111" s="3" t="str">
        <f>IF($L1111="","",IF(SUM($AJ1111:AN1111)=0,$AE1111,VLOOKUP($AP1111,BaseEqptCdF!$C$5:$R$161,16,FALSE)*$AC$3))</f>
        <v/>
      </c>
      <c r="BB1111" s="2">
        <f t="shared" si="141"/>
        <v>0</v>
      </c>
      <c r="BC1111" s="3" t="str">
        <f>IF($L1111="","",IF(SUM($AJ1111:AJ1111)=0,$AF1111,IF(LEFT(VLOOKUP($AP1111,BaseEqptCdF!$C$5:$E$161,3,FALSE),2)="SD",0,IF(LEFT(VLOOKUP($AP1111,BaseEqptCdF!$C$5:$E$161,3,FALSE),2)="SB",1*52,VLOOKUP($AP1111,BaseEqptCdF!$C$5:$S$161,12,FALSE)*0.2*300))))</f>
        <v/>
      </c>
      <c r="BD1111" s="3" t="str">
        <f>IF($L1111="","",IF(SUM($AJ1111:AK1111)=0,$AF1111,IF(LEFT(VLOOKUP($AP1111,BaseEqptCdF!$C$5:$E$161,3,FALSE),2)="SD",0,IF(LEFT(VLOOKUP($AP1111,BaseEqptCdF!$C$5:$E$161,3,FALSE),2)="SB",1*52,VLOOKUP($AP1111,BaseEqptCdF!$C$5:$S$161,12,FALSE)*0.2*300))))</f>
        <v/>
      </c>
      <c r="BE1111" s="3" t="str">
        <f>IF($L1111="","",IF(SUM($AJ1111:AL1111)=0,$AF1111,IF(LEFT(VLOOKUP($AP1111,BaseEqptCdF!$C$5:$E$161,3,FALSE),2)="SD",0,IF(LEFT(VLOOKUP($AP1111,BaseEqptCdF!$C$5:$E$161,3,FALSE),2)="SB",1*52,VLOOKUP($AP1111,BaseEqptCdF!$C$5:$S$161,12,FALSE)*0.2*300))))</f>
        <v/>
      </c>
      <c r="BF1111" s="3" t="str">
        <f>IF($L1111="","",IF(SUM($AJ1111:AM1111)=0,$AF1111,IF(LEFT(VLOOKUP($AP1111,BaseEqptCdF!$C$5:$E$161,3,FALSE),2)="SD",0,IF(LEFT(VLOOKUP($AP1111,BaseEqptCdF!$C$5:$E$161,3,FALSE),2)="SB",1*52,VLOOKUP($AP1111,BaseEqptCdF!$C$5:$S$161,12,FALSE)*0.2*300))))</f>
        <v/>
      </c>
      <c r="BG1111" s="3" t="str">
        <f>IF($L1111="","",IF(SUM($AJ1111:AN1111)=0,$AF1111,IF(LEFT(VLOOKUP($AP1111,BaseEqptCdF!$C$5:$E$161,3,FALSE),2)="SD",0,IF(LEFT(VLOOKUP($AP1111,BaseEqptCdF!$C$5:$E$161,3,FALSE),2)="SB",1*52,VLOOKUP($AP1111,BaseEqptCdF!$C$5:$S$161,12,FALSE)*0.2*300))))</f>
        <v/>
      </c>
      <c r="BH1111" s="2">
        <f t="shared" si="142"/>
        <v>0</v>
      </c>
    </row>
    <row r="1112" spans="1:60" x14ac:dyDescent="0.25">
      <c r="A1112" s="296" t="str">
        <f t="array" ref="A1112">IF($C1112="","",INDEX(Prog!$B$8:$D$300,MATCH($C1112,nivo1,0),1))</f>
        <v/>
      </c>
      <c r="B1112" s="296" t="str">
        <f t="array" ref="B1112">IF($C1112="","",INDEX(Prog!$B$8:$D$300,MATCH($C1112,nivo1,0),2))</f>
        <v/>
      </c>
      <c r="C1112" s="273"/>
      <c r="D1112" s="267"/>
      <c r="E1112" s="273"/>
      <c r="F1112" s="273"/>
      <c r="G1112" s="273"/>
      <c r="H1112" s="273"/>
      <c r="I1112" s="273"/>
      <c r="J1112" s="273"/>
      <c r="K1112" s="274"/>
      <c r="L1112" s="273"/>
      <c r="M1112" s="273"/>
      <c r="N1112" s="273"/>
      <c r="O1112" s="275"/>
      <c r="P1112" s="273"/>
      <c r="Q1112" s="273"/>
      <c r="R1112" s="273"/>
      <c r="S1112" s="273"/>
      <c r="T1112" s="276"/>
      <c r="U1112" s="276"/>
      <c r="V1112" s="276"/>
      <c r="W1112" s="276"/>
      <c r="X1112" s="277"/>
      <c r="Y1112" s="278"/>
      <c r="AA1112" s="8" t="str">
        <f>IF($L1112="","",VLOOKUP($L1112,BaseEqptCdF!$C$5:$E$161,2,FALSE))</f>
        <v/>
      </c>
      <c r="AB1112" s="8" t="str">
        <f>IF($L1112="","",VLOOKUP($L1112,BaseEqptCdF!$C$5:$E$161,3,FALSE))</f>
        <v/>
      </c>
      <c r="AC1112" s="7" t="str">
        <f>IF($L1112="","",VLOOKUP($L1112,BaseEqptCdF!$C$5:$I$161,6,FALSE))</f>
        <v/>
      </c>
      <c r="AD1112" s="7" t="str">
        <f>IF($L1112="","",VLOOKUP($L1112,BaseEqptCdF!$C$5:$I$161,7,FALSE))</f>
        <v/>
      </c>
      <c r="AE1112" s="3" t="str">
        <f>IF($L1112="","",VLOOKUP($L1112,BaseEqptCdF!$C$5:$R$161,16,FALSE)*$AC$3)</f>
        <v/>
      </c>
      <c r="AF1112" s="3" t="str">
        <f>IF($L1112="","",IF(LEFT($AB1112,2)="SD",0,IF(LEFT($AB1112,2)="SB",1*52,IF($N1112=Prog!$P$17,VLOOKUP($L1112,BaseEqptCdF!$C$5:$P$161,14,FALSE)*1*300,VLOOKUP($L1112,BaseEqptCdF!$C$5:$P$161,12,FALSE)*0.2*300))))</f>
        <v/>
      </c>
      <c r="AG1112" s="6" t="str">
        <f t="shared" si="128"/>
        <v/>
      </c>
      <c r="AH1112" s="6">
        <f>IF($U1112=Prog!$S$18,YEAR($X1112),"")</f>
        <v>1900</v>
      </c>
      <c r="AI1112" s="5" t="str">
        <f>IF(OR($AG1112="",$U1112=Prog!$S$18),"",IF(OR($U1112=Prog!$S$17,$U1112=Prog!$S$16),YEAR($X1112),IF($AG1112="ND","ND",$AI$8+$O1112)))</f>
        <v/>
      </c>
      <c r="AJ1112" s="3" t="str">
        <f t="shared" si="123"/>
        <v/>
      </c>
      <c r="AK1112" s="3" t="str">
        <f t="shared" si="144"/>
        <v/>
      </c>
      <c r="AL1112" s="3" t="str">
        <f t="shared" si="144"/>
        <v/>
      </c>
      <c r="AM1112" s="3" t="str">
        <f t="shared" si="144"/>
        <v/>
      </c>
      <c r="AN1112" s="3" t="str">
        <f t="shared" si="144"/>
        <v/>
      </c>
      <c r="AO1112" s="2">
        <f t="shared" si="139"/>
        <v>0</v>
      </c>
      <c r="AP1112" s="4"/>
      <c r="AQ1112" s="3">
        <f>IF(AJ1112=1,VLOOKUP($AP1112,BaseEqptCdF!$C$5:$R$161,16,FALSE),0)</f>
        <v>0</v>
      </c>
      <c r="AR1112" s="3">
        <f>IF(AK1112=1,VLOOKUP($AP1112,BaseEqptCdF!$C$5:$R$161,16,FALSE),0)</f>
        <v>0</v>
      </c>
      <c r="AS1112" s="3">
        <f>IF(AL1112=1,VLOOKUP($AP1112,BaseEqptCdF!$C$5:$R$161,16,FALSE),0)</f>
        <v>0</v>
      </c>
      <c r="AT1112" s="3">
        <f>IF(AM1112=1,VLOOKUP($AP1112,BaseEqptCdF!$C$5:$R$161,16,FALSE),0)</f>
        <v>0</v>
      </c>
      <c r="AU1112" s="3">
        <f>IF(AN1112=1,VLOOKUP($AP1112,BaseEqptCdF!$C$5:$R$161,16,FALSE),0)</f>
        <v>0</v>
      </c>
      <c r="AV1112" s="2">
        <f t="shared" si="140"/>
        <v>0</v>
      </c>
      <c r="AW1112" s="3" t="str">
        <f>IF($L1112="","",IF(SUM($AJ1112:AJ1112)=0,$AE1112,VLOOKUP($AP1112,BaseEqptCdF!$C$5:$R$161,16,FALSE)*$AC$3))</f>
        <v/>
      </c>
      <c r="AX1112" s="3" t="str">
        <f>IF($L1112="","",IF(SUM($AJ1112:AK1112)=0,$AE1112,VLOOKUP($AP1112,BaseEqptCdF!$C$5:$R$161,16,FALSE)*$AC$3))</f>
        <v/>
      </c>
      <c r="AY1112" s="3" t="str">
        <f>IF($L1112="","",IF(SUM($AJ1112:AL1112)=0,$AE1112,VLOOKUP($AP1112,BaseEqptCdF!$C$5:$R$161,16,FALSE)*$AC$3))</f>
        <v/>
      </c>
      <c r="AZ1112" s="3" t="str">
        <f>IF($L1112="","",IF(SUM($AJ1112:AM1112)=0,$AE1112,VLOOKUP($AP1112,BaseEqptCdF!$C$5:$R$161,16,FALSE)*$AC$3))</f>
        <v/>
      </c>
      <c r="BA1112" s="3" t="str">
        <f>IF($L1112="","",IF(SUM($AJ1112:AN1112)=0,$AE1112,VLOOKUP($AP1112,BaseEqptCdF!$C$5:$R$161,16,FALSE)*$AC$3))</f>
        <v/>
      </c>
      <c r="BB1112" s="2">
        <f t="shared" si="141"/>
        <v>0</v>
      </c>
      <c r="BC1112" s="3" t="str">
        <f>IF($L1112="","",IF(SUM($AJ1112:AJ1112)=0,$AF1112,IF(LEFT(VLOOKUP($AP1112,BaseEqptCdF!$C$5:$E$161,3,FALSE),2)="SD",0,IF(LEFT(VLOOKUP($AP1112,BaseEqptCdF!$C$5:$E$161,3,FALSE),2)="SB",1*52,VLOOKUP($AP1112,BaseEqptCdF!$C$5:$S$161,12,FALSE)*0.2*300))))</f>
        <v/>
      </c>
      <c r="BD1112" s="3" t="str">
        <f>IF($L1112="","",IF(SUM($AJ1112:AK1112)=0,$AF1112,IF(LEFT(VLOOKUP($AP1112,BaseEqptCdF!$C$5:$E$161,3,FALSE),2)="SD",0,IF(LEFT(VLOOKUP($AP1112,BaseEqptCdF!$C$5:$E$161,3,FALSE),2)="SB",1*52,VLOOKUP($AP1112,BaseEqptCdF!$C$5:$S$161,12,FALSE)*0.2*300))))</f>
        <v/>
      </c>
      <c r="BE1112" s="3" t="str">
        <f>IF($L1112="","",IF(SUM($AJ1112:AL1112)=0,$AF1112,IF(LEFT(VLOOKUP($AP1112,BaseEqptCdF!$C$5:$E$161,3,FALSE),2)="SD",0,IF(LEFT(VLOOKUP($AP1112,BaseEqptCdF!$C$5:$E$161,3,FALSE),2)="SB",1*52,VLOOKUP($AP1112,BaseEqptCdF!$C$5:$S$161,12,FALSE)*0.2*300))))</f>
        <v/>
      </c>
      <c r="BF1112" s="3" t="str">
        <f>IF($L1112="","",IF(SUM($AJ1112:AM1112)=0,$AF1112,IF(LEFT(VLOOKUP($AP1112,BaseEqptCdF!$C$5:$E$161,3,FALSE),2)="SD",0,IF(LEFT(VLOOKUP($AP1112,BaseEqptCdF!$C$5:$E$161,3,FALSE),2)="SB",1*52,VLOOKUP($AP1112,BaseEqptCdF!$C$5:$S$161,12,FALSE)*0.2*300))))</f>
        <v/>
      </c>
      <c r="BG1112" s="3" t="str">
        <f>IF($L1112="","",IF(SUM($AJ1112:AN1112)=0,$AF1112,IF(LEFT(VLOOKUP($AP1112,BaseEqptCdF!$C$5:$E$161,3,FALSE),2)="SD",0,IF(LEFT(VLOOKUP($AP1112,BaseEqptCdF!$C$5:$E$161,3,FALSE),2)="SB",1*52,VLOOKUP($AP1112,BaseEqptCdF!$C$5:$S$161,12,FALSE)*0.2*300))))</f>
        <v/>
      </c>
      <c r="BH1112" s="2">
        <f t="shared" si="142"/>
        <v>0</v>
      </c>
    </row>
    <row r="1113" spans="1:60" x14ac:dyDescent="0.25">
      <c r="A1113" s="296" t="str">
        <f t="array" ref="A1113">IF($C1113="","",INDEX(Prog!$B$8:$D$300,MATCH($C1113,nivo1,0),1))</f>
        <v/>
      </c>
      <c r="B1113" s="296" t="str">
        <f t="array" ref="B1113">IF($C1113="","",INDEX(Prog!$B$8:$D$300,MATCH($C1113,nivo1,0),2))</f>
        <v/>
      </c>
      <c r="C1113" s="273"/>
      <c r="D1113" s="267"/>
      <c r="E1113" s="273"/>
      <c r="F1113" s="273"/>
      <c r="G1113" s="273"/>
      <c r="H1113" s="273"/>
      <c r="I1113" s="273"/>
      <c r="J1113" s="273"/>
      <c r="K1113" s="274"/>
      <c r="L1113" s="273"/>
      <c r="M1113" s="273"/>
      <c r="N1113" s="273"/>
      <c r="O1113" s="275"/>
      <c r="P1113" s="273"/>
      <c r="Q1113" s="273"/>
      <c r="R1113" s="273"/>
      <c r="S1113" s="273"/>
      <c r="T1113" s="276"/>
      <c r="U1113" s="276"/>
      <c r="V1113" s="276"/>
      <c r="W1113" s="276"/>
      <c r="X1113" s="277"/>
      <c r="Y1113" s="278"/>
      <c r="AA1113" s="8" t="str">
        <f>IF($L1113="","",VLOOKUP($L1113,BaseEqptCdF!$C$5:$E$161,2,FALSE))</f>
        <v/>
      </c>
      <c r="AB1113" s="8" t="str">
        <f>IF($L1113="","",VLOOKUP($L1113,BaseEqptCdF!$C$5:$E$161,3,FALSE))</f>
        <v/>
      </c>
      <c r="AC1113" s="7" t="str">
        <f>IF($L1113="","",VLOOKUP($L1113,BaseEqptCdF!$C$5:$I$161,6,FALSE))</f>
        <v/>
      </c>
      <c r="AD1113" s="7" t="str">
        <f>IF($L1113="","",VLOOKUP($L1113,BaseEqptCdF!$C$5:$I$161,7,FALSE))</f>
        <v/>
      </c>
      <c r="AE1113" s="3" t="str">
        <f>IF($L1113="","",VLOOKUP($L1113,BaseEqptCdF!$C$5:$R$161,16,FALSE)*$AC$3)</f>
        <v/>
      </c>
      <c r="AF1113" s="3" t="str">
        <f>IF($L1113="","",IF(LEFT($AB1113,2)="SD",0,IF(LEFT($AB1113,2)="SB",1*52,IF($N1113=Prog!$P$17,VLOOKUP($L1113,BaseEqptCdF!$C$5:$P$161,14,FALSE)*1*300,VLOOKUP($L1113,BaseEqptCdF!$C$5:$P$161,12,FALSE)*0.2*300))))</f>
        <v/>
      </c>
      <c r="AG1113" s="6" t="str">
        <f t="shared" si="128"/>
        <v/>
      </c>
      <c r="AH1113" s="6">
        <f>IF($U1113=Prog!$S$18,YEAR($X1113),"")</f>
        <v>1900</v>
      </c>
      <c r="AI1113" s="5" t="str">
        <f>IF(OR($AG1113="",$U1113=Prog!$S$18),"",IF(OR($U1113=Prog!$S$17,$U1113=Prog!$S$16),YEAR($X1113),IF($AG1113="ND","ND",$AI$8+$O1113)))</f>
        <v/>
      </c>
      <c r="AJ1113" s="3" t="str">
        <f t="shared" si="123"/>
        <v/>
      </c>
      <c r="AK1113" s="3" t="str">
        <f t="shared" si="144"/>
        <v/>
      </c>
      <c r="AL1113" s="3" t="str">
        <f t="shared" si="144"/>
        <v/>
      </c>
      <c r="AM1113" s="3" t="str">
        <f t="shared" si="144"/>
        <v/>
      </c>
      <c r="AN1113" s="3" t="str">
        <f t="shared" si="144"/>
        <v/>
      </c>
      <c r="AO1113" s="2">
        <f t="shared" si="139"/>
        <v>0</v>
      </c>
      <c r="AP1113" s="4"/>
      <c r="AQ1113" s="3">
        <f>IF(AJ1113=1,VLOOKUP($AP1113,BaseEqptCdF!$C$5:$R$161,16,FALSE),0)</f>
        <v>0</v>
      </c>
      <c r="AR1113" s="3">
        <f>IF(AK1113=1,VLOOKUP($AP1113,BaseEqptCdF!$C$5:$R$161,16,FALSE),0)</f>
        <v>0</v>
      </c>
      <c r="AS1113" s="3">
        <f>IF(AL1113=1,VLOOKUP($AP1113,BaseEqptCdF!$C$5:$R$161,16,FALSE),0)</f>
        <v>0</v>
      </c>
      <c r="AT1113" s="3">
        <f>IF(AM1113=1,VLOOKUP($AP1113,BaseEqptCdF!$C$5:$R$161,16,FALSE),0)</f>
        <v>0</v>
      </c>
      <c r="AU1113" s="3">
        <f>IF(AN1113=1,VLOOKUP($AP1113,BaseEqptCdF!$C$5:$R$161,16,FALSE),0)</f>
        <v>0</v>
      </c>
      <c r="AV1113" s="2">
        <f t="shared" si="140"/>
        <v>0</v>
      </c>
      <c r="AW1113" s="3" t="str">
        <f>IF($L1113="","",IF(SUM($AJ1113:AJ1113)=0,$AE1113,VLOOKUP($AP1113,BaseEqptCdF!$C$5:$R$161,16,FALSE)*$AC$3))</f>
        <v/>
      </c>
      <c r="AX1113" s="3" t="str">
        <f>IF($L1113="","",IF(SUM($AJ1113:AK1113)=0,$AE1113,VLOOKUP($AP1113,BaseEqptCdF!$C$5:$R$161,16,FALSE)*$AC$3))</f>
        <v/>
      </c>
      <c r="AY1113" s="3" t="str">
        <f>IF($L1113="","",IF(SUM($AJ1113:AL1113)=0,$AE1113,VLOOKUP($AP1113,BaseEqptCdF!$C$5:$R$161,16,FALSE)*$AC$3))</f>
        <v/>
      </c>
      <c r="AZ1113" s="3" t="str">
        <f>IF($L1113="","",IF(SUM($AJ1113:AM1113)=0,$AE1113,VLOOKUP($AP1113,BaseEqptCdF!$C$5:$R$161,16,FALSE)*$AC$3))</f>
        <v/>
      </c>
      <c r="BA1113" s="3" t="str">
        <f>IF($L1113="","",IF(SUM($AJ1113:AN1113)=0,$AE1113,VLOOKUP($AP1113,BaseEqptCdF!$C$5:$R$161,16,FALSE)*$AC$3))</f>
        <v/>
      </c>
      <c r="BB1113" s="2">
        <f t="shared" si="141"/>
        <v>0</v>
      </c>
      <c r="BC1113" s="3" t="str">
        <f>IF($L1113="","",IF(SUM($AJ1113:AJ1113)=0,$AF1113,IF(LEFT(VLOOKUP($AP1113,BaseEqptCdF!$C$5:$E$161,3,FALSE),2)="SD",0,IF(LEFT(VLOOKUP($AP1113,BaseEqptCdF!$C$5:$E$161,3,FALSE),2)="SB",1*52,VLOOKUP($AP1113,BaseEqptCdF!$C$5:$S$161,12,FALSE)*0.2*300))))</f>
        <v/>
      </c>
      <c r="BD1113" s="3" t="str">
        <f>IF($L1113="","",IF(SUM($AJ1113:AK1113)=0,$AF1113,IF(LEFT(VLOOKUP($AP1113,BaseEqptCdF!$C$5:$E$161,3,FALSE),2)="SD",0,IF(LEFT(VLOOKUP($AP1113,BaseEqptCdF!$C$5:$E$161,3,FALSE),2)="SB",1*52,VLOOKUP($AP1113,BaseEqptCdF!$C$5:$S$161,12,FALSE)*0.2*300))))</f>
        <v/>
      </c>
      <c r="BE1113" s="3" t="str">
        <f>IF($L1113="","",IF(SUM($AJ1113:AL1113)=0,$AF1113,IF(LEFT(VLOOKUP($AP1113,BaseEqptCdF!$C$5:$E$161,3,FALSE),2)="SD",0,IF(LEFT(VLOOKUP($AP1113,BaseEqptCdF!$C$5:$E$161,3,FALSE),2)="SB",1*52,VLOOKUP($AP1113,BaseEqptCdF!$C$5:$S$161,12,FALSE)*0.2*300))))</f>
        <v/>
      </c>
      <c r="BF1113" s="3" t="str">
        <f>IF($L1113="","",IF(SUM($AJ1113:AM1113)=0,$AF1113,IF(LEFT(VLOOKUP($AP1113,BaseEqptCdF!$C$5:$E$161,3,FALSE),2)="SD",0,IF(LEFT(VLOOKUP($AP1113,BaseEqptCdF!$C$5:$E$161,3,FALSE),2)="SB",1*52,VLOOKUP($AP1113,BaseEqptCdF!$C$5:$S$161,12,FALSE)*0.2*300))))</f>
        <v/>
      </c>
      <c r="BG1113" s="3" t="str">
        <f>IF($L1113="","",IF(SUM($AJ1113:AN1113)=0,$AF1113,IF(LEFT(VLOOKUP($AP1113,BaseEqptCdF!$C$5:$E$161,3,FALSE),2)="SD",0,IF(LEFT(VLOOKUP($AP1113,BaseEqptCdF!$C$5:$E$161,3,FALSE),2)="SB",1*52,VLOOKUP($AP1113,BaseEqptCdF!$C$5:$S$161,12,FALSE)*0.2*300))))</f>
        <v/>
      </c>
      <c r="BH1113" s="2">
        <f t="shared" si="142"/>
        <v>0</v>
      </c>
    </row>
    <row r="1114" spans="1:60" x14ac:dyDescent="0.25">
      <c r="A1114" s="296" t="str">
        <f t="array" ref="A1114">IF($C1114="","",INDEX(Prog!$B$8:$D$300,MATCH($C1114,nivo1,0),1))</f>
        <v/>
      </c>
      <c r="B1114" s="296" t="str">
        <f t="array" ref="B1114">IF($C1114="","",INDEX(Prog!$B$8:$D$300,MATCH($C1114,nivo1,0),2))</f>
        <v/>
      </c>
      <c r="C1114" s="273"/>
      <c r="D1114" s="267"/>
      <c r="E1114" s="273"/>
      <c r="F1114" s="273"/>
      <c r="G1114" s="273"/>
      <c r="H1114" s="273"/>
      <c r="I1114" s="273"/>
      <c r="J1114" s="273"/>
      <c r="K1114" s="274"/>
      <c r="L1114" s="273"/>
      <c r="M1114" s="273"/>
      <c r="N1114" s="273"/>
      <c r="O1114" s="275"/>
      <c r="P1114" s="273"/>
      <c r="Q1114" s="273"/>
      <c r="R1114" s="273"/>
      <c r="S1114" s="273"/>
      <c r="T1114" s="276"/>
      <c r="U1114" s="276"/>
      <c r="V1114" s="276"/>
      <c r="W1114" s="276"/>
      <c r="X1114" s="277"/>
      <c r="Y1114" s="278"/>
      <c r="AA1114" s="8" t="str">
        <f>IF($L1114="","",VLOOKUP($L1114,BaseEqptCdF!$C$5:$E$161,2,FALSE))</f>
        <v/>
      </c>
      <c r="AB1114" s="8" t="str">
        <f>IF($L1114="","",VLOOKUP($L1114,BaseEqptCdF!$C$5:$E$161,3,FALSE))</f>
        <v/>
      </c>
      <c r="AC1114" s="7" t="str">
        <f>IF($L1114="","",VLOOKUP($L1114,BaseEqptCdF!$C$5:$I$161,6,FALSE))</f>
        <v/>
      </c>
      <c r="AD1114" s="7" t="str">
        <f>IF($L1114="","",VLOOKUP($L1114,BaseEqptCdF!$C$5:$I$161,7,FALSE))</f>
        <v/>
      </c>
      <c r="AE1114" s="3" t="str">
        <f>IF($L1114="","",VLOOKUP($L1114,BaseEqptCdF!$C$5:$R$161,16,FALSE)*$AC$3)</f>
        <v/>
      </c>
      <c r="AF1114" s="3" t="str">
        <f>IF($L1114="","",IF(LEFT($AB1114,2)="SD",0,IF(LEFT($AB1114,2)="SB",1*52,IF($N1114=Prog!$P$17,VLOOKUP($L1114,BaseEqptCdF!$C$5:$P$161,14,FALSE)*1*300,VLOOKUP($L1114,BaseEqptCdF!$C$5:$P$161,12,FALSE)*0.2*300))))</f>
        <v/>
      </c>
      <c r="AG1114" s="6" t="str">
        <f t="shared" si="128"/>
        <v/>
      </c>
      <c r="AH1114" s="6">
        <f>IF($U1114=Prog!$S$18,YEAR($X1114),"")</f>
        <v>1900</v>
      </c>
      <c r="AI1114" s="5" t="str">
        <f>IF(OR($AG1114="",$U1114=Prog!$S$18),"",IF(OR($U1114=Prog!$S$17,$U1114=Prog!$S$16),YEAR($X1114),IF($AG1114="ND","ND",$AI$8+$O1114)))</f>
        <v/>
      </c>
      <c r="AJ1114" s="3" t="str">
        <f t="shared" si="123"/>
        <v/>
      </c>
      <c r="AK1114" s="3" t="str">
        <f t="shared" si="144"/>
        <v/>
      </c>
      <c r="AL1114" s="3" t="str">
        <f t="shared" si="144"/>
        <v/>
      </c>
      <c r="AM1114" s="3" t="str">
        <f t="shared" si="144"/>
        <v/>
      </c>
      <c r="AN1114" s="3" t="str">
        <f t="shared" si="144"/>
        <v/>
      </c>
      <c r="AO1114" s="2">
        <f t="shared" si="139"/>
        <v>0</v>
      </c>
      <c r="AP1114" s="4"/>
      <c r="AQ1114" s="3">
        <f>IF(AJ1114=1,VLOOKUP($AP1114,BaseEqptCdF!$C$5:$R$161,16,FALSE),0)</f>
        <v>0</v>
      </c>
      <c r="AR1114" s="3">
        <f>IF(AK1114=1,VLOOKUP($AP1114,BaseEqptCdF!$C$5:$R$161,16,FALSE),0)</f>
        <v>0</v>
      </c>
      <c r="AS1114" s="3">
        <f>IF(AL1114=1,VLOOKUP($AP1114,BaseEqptCdF!$C$5:$R$161,16,FALSE),0)</f>
        <v>0</v>
      </c>
      <c r="AT1114" s="3">
        <f>IF(AM1114=1,VLOOKUP($AP1114,BaseEqptCdF!$C$5:$R$161,16,FALSE),0)</f>
        <v>0</v>
      </c>
      <c r="AU1114" s="3">
        <f>IF(AN1114=1,VLOOKUP($AP1114,BaseEqptCdF!$C$5:$R$161,16,FALSE),0)</f>
        <v>0</v>
      </c>
      <c r="AV1114" s="2">
        <f t="shared" si="140"/>
        <v>0</v>
      </c>
      <c r="AW1114" s="3" t="str">
        <f>IF($L1114="","",IF(SUM($AJ1114:AJ1114)=0,$AE1114,VLOOKUP($AP1114,BaseEqptCdF!$C$5:$R$161,16,FALSE)*$AC$3))</f>
        <v/>
      </c>
      <c r="AX1114" s="3" t="str">
        <f>IF($L1114="","",IF(SUM($AJ1114:AK1114)=0,$AE1114,VLOOKUP($AP1114,BaseEqptCdF!$C$5:$R$161,16,FALSE)*$AC$3))</f>
        <v/>
      </c>
      <c r="AY1114" s="3" t="str">
        <f>IF($L1114="","",IF(SUM($AJ1114:AL1114)=0,$AE1114,VLOOKUP($AP1114,BaseEqptCdF!$C$5:$R$161,16,FALSE)*$AC$3))</f>
        <v/>
      </c>
      <c r="AZ1114" s="3" t="str">
        <f>IF($L1114="","",IF(SUM($AJ1114:AM1114)=0,$AE1114,VLOOKUP($AP1114,BaseEqptCdF!$C$5:$R$161,16,FALSE)*$AC$3))</f>
        <v/>
      </c>
      <c r="BA1114" s="3" t="str">
        <f>IF($L1114="","",IF(SUM($AJ1114:AN1114)=0,$AE1114,VLOOKUP($AP1114,BaseEqptCdF!$C$5:$R$161,16,FALSE)*$AC$3))</f>
        <v/>
      </c>
      <c r="BB1114" s="2">
        <f t="shared" si="141"/>
        <v>0</v>
      </c>
      <c r="BC1114" s="3" t="str">
        <f>IF($L1114="","",IF(SUM($AJ1114:AJ1114)=0,$AF1114,IF(LEFT(VLOOKUP($AP1114,BaseEqptCdF!$C$5:$E$161,3,FALSE),2)="SD",0,IF(LEFT(VLOOKUP($AP1114,BaseEqptCdF!$C$5:$E$161,3,FALSE),2)="SB",1*52,VLOOKUP($AP1114,BaseEqptCdF!$C$5:$S$161,12,FALSE)*0.2*300))))</f>
        <v/>
      </c>
      <c r="BD1114" s="3" t="str">
        <f>IF($L1114="","",IF(SUM($AJ1114:AK1114)=0,$AF1114,IF(LEFT(VLOOKUP($AP1114,BaseEqptCdF!$C$5:$E$161,3,FALSE),2)="SD",0,IF(LEFT(VLOOKUP($AP1114,BaseEqptCdF!$C$5:$E$161,3,FALSE),2)="SB",1*52,VLOOKUP($AP1114,BaseEqptCdF!$C$5:$S$161,12,FALSE)*0.2*300))))</f>
        <v/>
      </c>
      <c r="BE1114" s="3" t="str">
        <f>IF($L1114="","",IF(SUM($AJ1114:AL1114)=0,$AF1114,IF(LEFT(VLOOKUP($AP1114,BaseEqptCdF!$C$5:$E$161,3,FALSE),2)="SD",0,IF(LEFT(VLOOKUP($AP1114,BaseEqptCdF!$C$5:$E$161,3,FALSE),2)="SB",1*52,VLOOKUP($AP1114,BaseEqptCdF!$C$5:$S$161,12,FALSE)*0.2*300))))</f>
        <v/>
      </c>
      <c r="BF1114" s="3" t="str">
        <f>IF($L1114="","",IF(SUM($AJ1114:AM1114)=0,$AF1114,IF(LEFT(VLOOKUP($AP1114,BaseEqptCdF!$C$5:$E$161,3,FALSE),2)="SD",0,IF(LEFT(VLOOKUP($AP1114,BaseEqptCdF!$C$5:$E$161,3,FALSE),2)="SB",1*52,VLOOKUP($AP1114,BaseEqptCdF!$C$5:$S$161,12,FALSE)*0.2*300))))</f>
        <v/>
      </c>
      <c r="BG1114" s="3" t="str">
        <f>IF($L1114="","",IF(SUM($AJ1114:AN1114)=0,$AF1114,IF(LEFT(VLOOKUP($AP1114,BaseEqptCdF!$C$5:$E$161,3,FALSE),2)="SD",0,IF(LEFT(VLOOKUP($AP1114,BaseEqptCdF!$C$5:$E$161,3,FALSE),2)="SB",1*52,VLOOKUP($AP1114,BaseEqptCdF!$C$5:$S$161,12,FALSE)*0.2*300))))</f>
        <v/>
      </c>
      <c r="BH1114" s="2">
        <f t="shared" si="142"/>
        <v>0</v>
      </c>
    </row>
    <row r="1115" spans="1:60" x14ac:dyDescent="0.25">
      <c r="A1115" s="296" t="str">
        <f t="array" ref="A1115">IF($C1115="","",INDEX(Prog!$B$8:$D$300,MATCH($C1115,nivo1,0),1))</f>
        <v/>
      </c>
      <c r="B1115" s="296" t="str">
        <f t="array" ref="B1115">IF($C1115="","",INDEX(Prog!$B$8:$D$300,MATCH($C1115,nivo1,0),2))</f>
        <v/>
      </c>
      <c r="C1115" s="273"/>
      <c r="D1115" s="267"/>
      <c r="E1115" s="273"/>
      <c r="F1115" s="273"/>
      <c r="G1115" s="273"/>
      <c r="H1115" s="273"/>
      <c r="I1115" s="273"/>
      <c r="J1115" s="273"/>
      <c r="K1115" s="274"/>
      <c r="L1115" s="273"/>
      <c r="M1115" s="273"/>
      <c r="N1115" s="273"/>
      <c r="O1115" s="275"/>
      <c r="P1115" s="273"/>
      <c r="Q1115" s="273"/>
      <c r="R1115" s="273"/>
      <c r="S1115" s="273"/>
      <c r="T1115" s="276"/>
      <c r="U1115" s="276"/>
      <c r="V1115" s="276"/>
      <c r="W1115" s="276"/>
      <c r="X1115" s="277"/>
      <c r="Y1115" s="278"/>
      <c r="AA1115" s="8" t="str">
        <f>IF($L1115="","",VLOOKUP($L1115,BaseEqptCdF!$C$5:$E$161,2,FALSE))</f>
        <v/>
      </c>
      <c r="AB1115" s="8" t="str">
        <f>IF($L1115="","",VLOOKUP($L1115,BaseEqptCdF!$C$5:$E$161,3,FALSE))</f>
        <v/>
      </c>
      <c r="AC1115" s="7" t="str">
        <f>IF($L1115="","",VLOOKUP($L1115,BaseEqptCdF!$C$5:$I$161,6,FALSE))</f>
        <v/>
      </c>
      <c r="AD1115" s="7" t="str">
        <f>IF($L1115="","",VLOOKUP($L1115,BaseEqptCdF!$C$5:$I$161,7,FALSE))</f>
        <v/>
      </c>
      <c r="AE1115" s="3" t="str">
        <f>IF($L1115="","",VLOOKUP($L1115,BaseEqptCdF!$C$5:$R$161,16,FALSE)*$AC$3)</f>
        <v/>
      </c>
      <c r="AF1115" s="3" t="str">
        <f>IF($L1115="","",IF(LEFT($AB1115,2)="SD",0,IF(LEFT($AB1115,2)="SB",1*52,IF($N1115=Prog!$P$17,VLOOKUP($L1115,BaseEqptCdF!$C$5:$P$161,14,FALSE)*1*300,VLOOKUP($L1115,BaseEqptCdF!$C$5:$P$161,12,FALSE)*0.2*300))))</f>
        <v/>
      </c>
      <c r="AG1115" s="6" t="str">
        <f t="shared" si="128"/>
        <v/>
      </c>
      <c r="AH1115" s="6">
        <f>IF($U1115=Prog!$S$18,YEAR($X1115),"")</f>
        <v>1900</v>
      </c>
      <c r="AI1115" s="5" t="str">
        <f>IF(OR($AG1115="",$U1115=Prog!$S$18),"",IF(OR($U1115=Prog!$S$17,$U1115=Prog!$S$16),YEAR($X1115),IF($AG1115="ND","ND",$AI$8+$O1115)))</f>
        <v/>
      </c>
      <c r="AJ1115" s="3" t="str">
        <f t="shared" si="123"/>
        <v/>
      </c>
      <c r="AK1115" s="3" t="str">
        <f t="shared" si="144"/>
        <v/>
      </c>
      <c r="AL1115" s="3" t="str">
        <f t="shared" si="144"/>
        <v/>
      </c>
      <c r="AM1115" s="3" t="str">
        <f t="shared" si="144"/>
        <v/>
      </c>
      <c r="AN1115" s="3" t="str">
        <f t="shared" si="144"/>
        <v/>
      </c>
      <c r="AO1115" s="2">
        <f t="shared" si="139"/>
        <v>0</v>
      </c>
      <c r="AP1115" s="4"/>
      <c r="AQ1115" s="3">
        <f>IF(AJ1115=1,VLOOKUP($AP1115,BaseEqptCdF!$C$5:$R$161,16,FALSE),0)</f>
        <v>0</v>
      </c>
      <c r="AR1115" s="3">
        <f>IF(AK1115=1,VLOOKUP($AP1115,BaseEqptCdF!$C$5:$R$161,16,FALSE),0)</f>
        <v>0</v>
      </c>
      <c r="AS1115" s="3">
        <f>IF(AL1115=1,VLOOKUP($AP1115,BaseEqptCdF!$C$5:$R$161,16,FALSE),0)</f>
        <v>0</v>
      </c>
      <c r="AT1115" s="3">
        <f>IF(AM1115=1,VLOOKUP($AP1115,BaseEqptCdF!$C$5:$R$161,16,FALSE),0)</f>
        <v>0</v>
      </c>
      <c r="AU1115" s="3">
        <f>IF(AN1115=1,VLOOKUP($AP1115,BaseEqptCdF!$C$5:$R$161,16,FALSE),0)</f>
        <v>0</v>
      </c>
      <c r="AV1115" s="2">
        <f t="shared" si="140"/>
        <v>0</v>
      </c>
      <c r="AW1115" s="3" t="str">
        <f>IF($L1115="","",IF(SUM($AJ1115:AJ1115)=0,$AE1115,VLOOKUP($AP1115,BaseEqptCdF!$C$5:$R$161,16,FALSE)*$AC$3))</f>
        <v/>
      </c>
      <c r="AX1115" s="3" t="str">
        <f>IF($L1115="","",IF(SUM($AJ1115:AK1115)=0,$AE1115,VLOOKUP($AP1115,BaseEqptCdF!$C$5:$R$161,16,FALSE)*$AC$3))</f>
        <v/>
      </c>
      <c r="AY1115" s="3" t="str">
        <f>IF($L1115="","",IF(SUM($AJ1115:AL1115)=0,$AE1115,VLOOKUP($AP1115,BaseEqptCdF!$C$5:$R$161,16,FALSE)*$AC$3))</f>
        <v/>
      </c>
      <c r="AZ1115" s="3" t="str">
        <f>IF($L1115="","",IF(SUM($AJ1115:AM1115)=0,$AE1115,VLOOKUP($AP1115,BaseEqptCdF!$C$5:$R$161,16,FALSE)*$AC$3))</f>
        <v/>
      </c>
      <c r="BA1115" s="3" t="str">
        <f>IF($L1115="","",IF(SUM($AJ1115:AN1115)=0,$AE1115,VLOOKUP($AP1115,BaseEqptCdF!$C$5:$R$161,16,FALSE)*$AC$3))</f>
        <v/>
      </c>
      <c r="BB1115" s="2">
        <f t="shared" si="141"/>
        <v>0</v>
      </c>
      <c r="BC1115" s="3" t="str">
        <f>IF($L1115="","",IF(SUM($AJ1115:AJ1115)=0,$AF1115,IF(LEFT(VLOOKUP($AP1115,BaseEqptCdF!$C$5:$E$161,3,FALSE),2)="SD",0,IF(LEFT(VLOOKUP($AP1115,BaseEqptCdF!$C$5:$E$161,3,FALSE),2)="SB",1*52,VLOOKUP($AP1115,BaseEqptCdF!$C$5:$S$161,12,FALSE)*0.2*300))))</f>
        <v/>
      </c>
      <c r="BD1115" s="3" t="str">
        <f>IF($L1115="","",IF(SUM($AJ1115:AK1115)=0,$AF1115,IF(LEFT(VLOOKUP($AP1115,BaseEqptCdF!$C$5:$E$161,3,FALSE),2)="SD",0,IF(LEFT(VLOOKUP($AP1115,BaseEqptCdF!$C$5:$E$161,3,FALSE),2)="SB",1*52,VLOOKUP($AP1115,BaseEqptCdF!$C$5:$S$161,12,FALSE)*0.2*300))))</f>
        <v/>
      </c>
      <c r="BE1115" s="3" t="str">
        <f>IF($L1115="","",IF(SUM($AJ1115:AL1115)=0,$AF1115,IF(LEFT(VLOOKUP($AP1115,BaseEqptCdF!$C$5:$E$161,3,FALSE),2)="SD",0,IF(LEFT(VLOOKUP($AP1115,BaseEqptCdF!$C$5:$E$161,3,FALSE),2)="SB",1*52,VLOOKUP($AP1115,BaseEqptCdF!$C$5:$S$161,12,FALSE)*0.2*300))))</f>
        <v/>
      </c>
      <c r="BF1115" s="3" t="str">
        <f>IF($L1115="","",IF(SUM($AJ1115:AM1115)=0,$AF1115,IF(LEFT(VLOOKUP($AP1115,BaseEqptCdF!$C$5:$E$161,3,FALSE),2)="SD",0,IF(LEFT(VLOOKUP($AP1115,BaseEqptCdF!$C$5:$E$161,3,FALSE),2)="SB",1*52,VLOOKUP($AP1115,BaseEqptCdF!$C$5:$S$161,12,FALSE)*0.2*300))))</f>
        <v/>
      </c>
      <c r="BG1115" s="3" t="str">
        <f>IF($L1115="","",IF(SUM($AJ1115:AN1115)=0,$AF1115,IF(LEFT(VLOOKUP($AP1115,BaseEqptCdF!$C$5:$E$161,3,FALSE),2)="SD",0,IF(LEFT(VLOOKUP($AP1115,BaseEqptCdF!$C$5:$E$161,3,FALSE),2)="SB",1*52,VLOOKUP($AP1115,BaseEqptCdF!$C$5:$S$161,12,FALSE)*0.2*300))))</f>
        <v/>
      </c>
      <c r="BH1115" s="2">
        <f t="shared" si="142"/>
        <v>0</v>
      </c>
    </row>
    <row r="1116" spans="1:60" x14ac:dyDescent="0.25">
      <c r="A1116" s="296" t="str">
        <f t="array" ref="A1116">IF($C1116="","",INDEX(Prog!$B$8:$D$300,MATCH($C1116,nivo1,0),1))</f>
        <v/>
      </c>
      <c r="B1116" s="296" t="str">
        <f t="array" ref="B1116">IF($C1116="","",INDEX(Prog!$B$8:$D$300,MATCH($C1116,nivo1,0),2))</f>
        <v/>
      </c>
      <c r="C1116" s="273"/>
      <c r="D1116" s="267"/>
      <c r="E1116" s="273"/>
      <c r="F1116" s="273"/>
      <c r="G1116" s="273"/>
      <c r="H1116" s="273"/>
      <c r="I1116" s="273"/>
      <c r="J1116" s="273"/>
      <c r="K1116" s="274"/>
      <c r="L1116" s="273"/>
      <c r="M1116" s="273"/>
      <c r="N1116" s="273"/>
      <c r="O1116" s="275"/>
      <c r="P1116" s="273"/>
      <c r="Q1116" s="273"/>
      <c r="R1116" s="273"/>
      <c r="S1116" s="273"/>
      <c r="T1116" s="276"/>
      <c r="U1116" s="276"/>
      <c r="V1116" s="276"/>
      <c r="W1116" s="276"/>
      <c r="X1116" s="277"/>
      <c r="Y1116" s="278"/>
      <c r="AA1116" s="8" t="str">
        <f>IF($L1116="","",VLOOKUP($L1116,BaseEqptCdF!$C$5:$E$161,2,FALSE))</f>
        <v/>
      </c>
      <c r="AB1116" s="8" t="str">
        <f>IF($L1116="","",VLOOKUP($L1116,BaseEqptCdF!$C$5:$E$161,3,FALSE))</f>
        <v/>
      </c>
      <c r="AC1116" s="7" t="str">
        <f>IF($L1116="","",VLOOKUP($L1116,BaseEqptCdF!$C$5:$I$161,6,FALSE))</f>
        <v/>
      </c>
      <c r="AD1116" s="7" t="str">
        <f>IF($L1116="","",VLOOKUP($L1116,BaseEqptCdF!$C$5:$I$161,7,FALSE))</f>
        <v/>
      </c>
      <c r="AE1116" s="3" t="str">
        <f>IF($L1116="","",VLOOKUP($L1116,BaseEqptCdF!$C$5:$R$161,16,FALSE)*$AC$3)</f>
        <v/>
      </c>
      <c r="AF1116" s="3" t="str">
        <f>IF($L1116="","",IF(LEFT($AB1116,2)="SD",0,IF(LEFT($AB1116,2)="SB",1*52,IF($N1116=Prog!$P$17,VLOOKUP($L1116,BaseEqptCdF!$C$5:$P$161,14,FALSE)*1*300,VLOOKUP($L1116,BaseEqptCdF!$C$5:$P$161,12,FALSE)*0.2*300))))</f>
        <v/>
      </c>
      <c r="AG1116" s="6" t="str">
        <f t="shared" si="128"/>
        <v/>
      </c>
      <c r="AH1116" s="6">
        <f>IF($U1116=Prog!$S$18,YEAR($X1116),"")</f>
        <v>1900</v>
      </c>
      <c r="AI1116" s="5" t="str">
        <f>IF(OR($AG1116="",$U1116=Prog!$S$18),"",IF(OR($U1116=Prog!$S$17,$U1116=Prog!$S$16),YEAR($X1116),IF($AG1116="ND","ND",$AI$8+$O1116)))</f>
        <v/>
      </c>
      <c r="AJ1116" s="3" t="str">
        <f t="shared" si="123"/>
        <v/>
      </c>
      <c r="AK1116" s="3" t="str">
        <f t="shared" si="144"/>
        <v/>
      </c>
      <c r="AL1116" s="3" t="str">
        <f t="shared" si="144"/>
        <v/>
      </c>
      <c r="AM1116" s="3" t="str">
        <f t="shared" si="144"/>
        <v/>
      </c>
      <c r="AN1116" s="3" t="str">
        <f t="shared" si="144"/>
        <v/>
      </c>
      <c r="AO1116" s="2">
        <f t="shared" si="139"/>
        <v>0</v>
      </c>
      <c r="AP1116" s="4"/>
      <c r="AQ1116" s="3">
        <f>IF(AJ1116=1,VLOOKUP($AP1116,BaseEqptCdF!$C$5:$R$161,16,FALSE),0)</f>
        <v>0</v>
      </c>
      <c r="AR1116" s="3">
        <f>IF(AK1116=1,VLOOKUP($AP1116,BaseEqptCdF!$C$5:$R$161,16,FALSE),0)</f>
        <v>0</v>
      </c>
      <c r="AS1116" s="3">
        <f>IF(AL1116=1,VLOOKUP($AP1116,BaseEqptCdF!$C$5:$R$161,16,FALSE),0)</f>
        <v>0</v>
      </c>
      <c r="AT1116" s="3">
        <f>IF(AM1116=1,VLOOKUP($AP1116,BaseEqptCdF!$C$5:$R$161,16,FALSE),0)</f>
        <v>0</v>
      </c>
      <c r="AU1116" s="3">
        <f>IF(AN1116=1,VLOOKUP($AP1116,BaseEqptCdF!$C$5:$R$161,16,FALSE),0)</f>
        <v>0</v>
      </c>
      <c r="AV1116" s="2">
        <f t="shared" si="140"/>
        <v>0</v>
      </c>
      <c r="AW1116" s="3" t="str">
        <f>IF($L1116="","",IF(SUM($AJ1116:AJ1116)=0,$AE1116,VLOOKUP($AP1116,BaseEqptCdF!$C$5:$R$161,16,FALSE)*$AC$3))</f>
        <v/>
      </c>
      <c r="AX1116" s="3" t="str">
        <f>IF($L1116="","",IF(SUM($AJ1116:AK1116)=0,$AE1116,VLOOKUP($AP1116,BaseEqptCdF!$C$5:$R$161,16,FALSE)*$AC$3))</f>
        <v/>
      </c>
      <c r="AY1116" s="3" t="str">
        <f>IF($L1116="","",IF(SUM($AJ1116:AL1116)=0,$AE1116,VLOOKUP($AP1116,BaseEqptCdF!$C$5:$R$161,16,FALSE)*$AC$3))</f>
        <v/>
      </c>
      <c r="AZ1116" s="3" t="str">
        <f>IF($L1116="","",IF(SUM($AJ1116:AM1116)=0,$AE1116,VLOOKUP($AP1116,BaseEqptCdF!$C$5:$R$161,16,FALSE)*$AC$3))</f>
        <v/>
      </c>
      <c r="BA1116" s="3" t="str">
        <f>IF($L1116="","",IF(SUM($AJ1116:AN1116)=0,$AE1116,VLOOKUP($AP1116,BaseEqptCdF!$C$5:$R$161,16,FALSE)*$AC$3))</f>
        <v/>
      </c>
      <c r="BB1116" s="2">
        <f t="shared" si="141"/>
        <v>0</v>
      </c>
      <c r="BC1116" s="3" t="str">
        <f>IF($L1116="","",IF(SUM($AJ1116:AJ1116)=0,$AF1116,IF(LEFT(VLOOKUP($AP1116,BaseEqptCdF!$C$5:$E$161,3,FALSE),2)="SD",0,IF(LEFT(VLOOKUP($AP1116,BaseEqptCdF!$C$5:$E$161,3,FALSE),2)="SB",1*52,VLOOKUP($AP1116,BaseEqptCdF!$C$5:$S$161,12,FALSE)*0.2*300))))</f>
        <v/>
      </c>
      <c r="BD1116" s="3" t="str">
        <f>IF($L1116="","",IF(SUM($AJ1116:AK1116)=0,$AF1116,IF(LEFT(VLOOKUP($AP1116,BaseEqptCdF!$C$5:$E$161,3,FALSE),2)="SD",0,IF(LEFT(VLOOKUP($AP1116,BaseEqptCdF!$C$5:$E$161,3,FALSE),2)="SB",1*52,VLOOKUP($AP1116,BaseEqptCdF!$C$5:$S$161,12,FALSE)*0.2*300))))</f>
        <v/>
      </c>
      <c r="BE1116" s="3" t="str">
        <f>IF($L1116="","",IF(SUM($AJ1116:AL1116)=0,$AF1116,IF(LEFT(VLOOKUP($AP1116,BaseEqptCdF!$C$5:$E$161,3,FALSE),2)="SD",0,IF(LEFT(VLOOKUP($AP1116,BaseEqptCdF!$C$5:$E$161,3,FALSE),2)="SB",1*52,VLOOKUP($AP1116,BaseEqptCdF!$C$5:$S$161,12,FALSE)*0.2*300))))</f>
        <v/>
      </c>
      <c r="BF1116" s="3" t="str">
        <f>IF($L1116="","",IF(SUM($AJ1116:AM1116)=0,$AF1116,IF(LEFT(VLOOKUP($AP1116,BaseEqptCdF!$C$5:$E$161,3,FALSE),2)="SD",0,IF(LEFT(VLOOKUP($AP1116,BaseEqptCdF!$C$5:$E$161,3,FALSE),2)="SB",1*52,VLOOKUP($AP1116,BaseEqptCdF!$C$5:$S$161,12,FALSE)*0.2*300))))</f>
        <v/>
      </c>
      <c r="BG1116" s="3" t="str">
        <f>IF($L1116="","",IF(SUM($AJ1116:AN1116)=0,$AF1116,IF(LEFT(VLOOKUP($AP1116,BaseEqptCdF!$C$5:$E$161,3,FALSE),2)="SD",0,IF(LEFT(VLOOKUP($AP1116,BaseEqptCdF!$C$5:$E$161,3,FALSE),2)="SB",1*52,VLOOKUP($AP1116,BaseEqptCdF!$C$5:$S$161,12,FALSE)*0.2*300))))</f>
        <v/>
      </c>
      <c r="BH1116" s="2">
        <f t="shared" si="142"/>
        <v>0</v>
      </c>
    </row>
    <row r="1117" spans="1:60" x14ac:dyDescent="0.25">
      <c r="A1117" s="296" t="str">
        <f t="array" ref="A1117">IF($C1117="","",INDEX(Prog!$B$8:$D$300,MATCH($C1117,nivo1,0),1))</f>
        <v/>
      </c>
      <c r="B1117" s="296" t="str">
        <f t="array" ref="B1117">IF($C1117="","",INDEX(Prog!$B$8:$D$300,MATCH($C1117,nivo1,0),2))</f>
        <v/>
      </c>
      <c r="C1117" s="273"/>
      <c r="D1117" s="267"/>
      <c r="E1117" s="273"/>
      <c r="F1117" s="273"/>
      <c r="G1117" s="273"/>
      <c r="H1117" s="273"/>
      <c r="I1117" s="273"/>
      <c r="J1117" s="273"/>
      <c r="K1117" s="274"/>
      <c r="L1117" s="273"/>
      <c r="M1117" s="273"/>
      <c r="N1117" s="273"/>
      <c r="O1117" s="275"/>
      <c r="P1117" s="273"/>
      <c r="Q1117" s="273"/>
      <c r="R1117" s="273"/>
      <c r="S1117" s="273"/>
      <c r="T1117" s="276"/>
      <c r="U1117" s="276"/>
      <c r="V1117" s="276"/>
      <c r="W1117" s="276"/>
      <c r="X1117" s="277"/>
      <c r="Y1117" s="278"/>
      <c r="AA1117" s="8" t="str">
        <f>IF($L1117="","",VLOOKUP($L1117,BaseEqptCdF!$C$5:$E$161,2,FALSE))</f>
        <v/>
      </c>
      <c r="AB1117" s="8" t="str">
        <f>IF($L1117="","",VLOOKUP($L1117,BaseEqptCdF!$C$5:$E$161,3,FALSE))</f>
        <v/>
      </c>
      <c r="AC1117" s="7" t="str">
        <f>IF($L1117="","",VLOOKUP($L1117,BaseEqptCdF!$C$5:$I$161,6,FALSE))</f>
        <v/>
      </c>
      <c r="AD1117" s="7" t="str">
        <f>IF($L1117="","",VLOOKUP($L1117,BaseEqptCdF!$C$5:$I$161,7,FALSE))</f>
        <v/>
      </c>
      <c r="AE1117" s="3" t="str">
        <f>IF($L1117="","",VLOOKUP($L1117,BaseEqptCdF!$C$5:$R$161,16,FALSE)*$AC$3)</f>
        <v/>
      </c>
      <c r="AF1117" s="3" t="str">
        <f>IF($L1117="","",IF(LEFT($AB1117,2)="SD",0,IF(LEFT($AB1117,2)="SB",1*52,IF($N1117=Prog!$P$17,VLOOKUP($L1117,BaseEqptCdF!$C$5:$P$161,14,FALSE)*1*300,VLOOKUP($L1117,BaseEqptCdF!$C$5:$P$161,12,FALSE)*0.2*300))))</f>
        <v/>
      </c>
      <c r="AG1117" s="6" t="str">
        <f t="shared" si="128"/>
        <v/>
      </c>
      <c r="AH1117" s="6">
        <f>IF($U1117=Prog!$S$18,YEAR($X1117),"")</f>
        <v>1900</v>
      </c>
      <c r="AI1117" s="5" t="str">
        <f>IF(OR($AG1117="",$U1117=Prog!$S$18),"",IF(OR($U1117=Prog!$S$17,$U1117=Prog!$S$16),YEAR($X1117),IF($AG1117="ND","ND",$AI$8+$O1117)))</f>
        <v/>
      </c>
      <c r="AJ1117" s="3" t="str">
        <f t="shared" si="123"/>
        <v/>
      </c>
      <c r="AK1117" s="3" t="str">
        <f t="shared" si="144"/>
        <v/>
      </c>
      <c r="AL1117" s="3" t="str">
        <f t="shared" si="144"/>
        <v/>
      </c>
      <c r="AM1117" s="3" t="str">
        <f t="shared" si="144"/>
        <v/>
      </c>
      <c r="AN1117" s="3" t="str">
        <f t="shared" si="144"/>
        <v/>
      </c>
      <c r="AO1117" s="2">
        <f t="shared" si="139"/>
        <v>0</v>
      </c>
      <c r="AP1117" s="4"/>
      <c r="AQ1117" s="3">
        <f>IF(AJ1117=1,VLOOKUP($AP1117,BaseEqptCdF!$C$5:$R$161,16,FALSE),0)</f>
        <v>0</v>
      </c>
      <c r="AR1117" s="3">
        <f>IF(AK1117=1,VLOOKUP($AP1117,BaseEqptCdF!$C$5:$R$161,16,FALSE),0)</f>
        <v>0</v>
      </c>
      <c r="AS1117" s="3">
        <f>IF(AL1117=1,VLOOKUP($AP1117,BaseEqptCdF!$C$5:$R$161,16,FALSE),0)</f>
        <v>0</v>
      </c>
      <c r="AT1117" s="3">
        <f>IF(AM1117=1,VLOOKUP($AP1117,BaseEqptCdF!$C$5:$R$161,16,FALSE),0)</f>
        <v>0</v>
      </c>
      <c r="AU1117" s="3">
        <f>IF(AN1117=1,VLOOKUP($AP1117,BaseEqptCdF!$C$5:$R$161,16,FALSE),0)</f>
        <v>0</v>
      </c>
      <c r="AV1117" s="2">
        <f t="shared" si="140"/>
        <v>0</v>
      </c>
      <c r="AW1117" s="3" t="str">
        <f>IF($L1117="","",IF(SUM($AJ1117:AJ1117)=0,$AE1117,VLOOKUP($AP1117,BaseEqptCdF!$C$5:$R$161,16,FALSE)*$AC$3))</f>
        <v/>
      </c>
      <c r="AX1117" s="3" t="str">
        <f>IF($L1117="","",IF(SUM($AJ1117:AK1117)=0,$AE1117,VLOOKUP($AP1117,BaseEqptCdF!$C$5:$R$161,16,FALSE)*$AC$3))</f>
        <v/>
      </c>
      <c r="AY1117" s="3" t="str">
        <f>IF($L1117="","",IF(SUM($AJ1117:AL1117)=0,$AE1117,VLOOKUP($AP1117,BaseEqptCdF!$C$5:$R$161,16,FALSE)*$AC$3))</f>
        <v/>
      </c>
      <c r="AZ1117" s="3" t="str">
        <f>IF($L1117="","",IF(SUM($AJ1117:AM1117)=0,$AE1117,VLOOKUP($AP1117,BaseEqptCdF!$C$5:$R$161,16,FALSE)*$AC$3))</f>
        <v/>
      </c>
      <c r="BA1117" s="3" t="str">
        <f>IF($L1117="","",IF(SUM($AJ1117:AN1117)=0,$AE1117,VLOOKUP($AP1117,BaseEqptCdF!$C$5:$R$161,16,FALSE)*$AC$3))</f>
        <v/>
      </c>
      <c r="BB1117" s="2">
        <f t="shared" si="141"/>
        <v>0</v>
      </c>
      <c r="BC1117" s="3" t="str">
        <f>IF($L1117="","",IF(SUM($AJ1117:AJ1117)=0,$AF1117,IF(LEFT(VLOOKUP($AP1117,BaseEqptCdF!$C$5:$E$161,3,FALSE),2)="SD",0,IF(LEFT(VLOOKUP($AP1117,BaseEqptCdF!$C$5:$E$161,3,FALSE),2)="SB",1*52,VLOOKUP($AP1117,BaseEqptCdF!$C$5:$S$161,12,FALSE)*0.2*300))))</f>
        <v/>
      </c>
      <c r="BD1117" s="3" t="str">
        <f>IF($L1117="","",IF(SUM($AJ1117:AK1117)=0,$AF1117,IF(LEFT(VLOOKUP($AP1117,BaseEqptCdF!$C$5:$E$161,3,FALSE),2)="SD",0,IF(LEFT(VLOOKUP($AP1117,BaseEqptCdF!$C$5:$E$161,3,FALSE),2)="SB",1*52,VLOOKUP($AP1117,BaseEqptCdF!$C$5:$S$161,12,FALSE)*0.2*300))))</f>
        <v/>
      </c>
      <c r="BE1117" s="3" t="str">
        <f>IF($L1117="","",IF(SUM($AJ1117:AL1117)=0,$AF1117,IF(LEFT(VLOOKUP($AP1117,BaseEqptCdF!$C$5:$E$161,3,FALSE),2)="SD",0,IF(LEFT(VLOOKUP($AP1117,BaseEqptCdF!$C$5:$E$161,3,FALSE),2)="SB",1*52,VLOOKUP($AP1117,BaseEqptCdF!$C$5:$S$161,12,FALSE)*0.2*300))))</f>
        <v/>
      </c>
      <c r="BF1117" s="3" t="str">
        <f>IF($L1117="","",IF(SUM($AJ1117:AM1117)=0,$AF1117,IF(LEFT(VLOOKUP($AP1117,BaseEqptCdF!$C$5:$E$161,3,FALSE),2)="SD",0,IF(LEFT(VLOOKUP($AP1117,BaseEqptCdF!$C$5:$E$161,3,FALSE),2)="SB",1*52,VLOOKUP($AP1117,BaseEqptCdF!$C$5:$S$161,12,FALSE)*0.2*300))))</f>
        <v/>
      </c>
      <c r="BG1117" s="3" t="str">
        <f>IF($L1117="","",IF(SUM($AJ1117:AN1117)=0,$AF1117,IF(LEFT(VLOOKUP($AP1117,BaseEqptCdF!$C$5:$E$161,3,FALSE),2)="SD",0,IF(LEFT(VLOOKUP($AP1117,BaseEqptCdF!$C$5:$E$161,3,FALSE),2)="SB",1*52,VLOOKUP($AP1117,BaseEqptCdF!$C$5:$S$161,12,FALSE)*0.2*300))))</f>
        <v/>
      </c>
      <c r="BH1117" s="2">
        <f t="shared" si="142"/>
        <v>0</v>
      </c>
    </row>
    <row r="1118" spans="1:60" x14ac:dyDescent="0.25">
      <c r="A1118" s="296" t="str">
        <f t="array" ref="A1118">IF($C1118="","",INDEX(Prog!$B$8:$D$300,MATCH($C1118,nivo1,0),1))</f>
        <v/>
      </c>
      <c r="B1118" s="296" t="str">
        <f t="array" ref="B1118">IF($C1118="","",INDEX(Prog!$B$8:$D$300,MATCH($C1118,nivo1,0),2))</f>
        <v/>
      </c>
      <c r="C1118" s="273"/>
      <c r="D1118" s="267"/>
      <c r="E1118" s="273"/>
      <c r="F1118" s="273"/>
      <c r="G1118" s="273"/>
      <c r="H1118" s="273"/>
      <c r="I1118" s="273"/>
      <c r="J1118" s="273"/>
      <c r="K1118" s="274"/>
      <c r="L1118" s="273"/>
      <c r="M1118" s="273"/>
      <c r="N1118" s="273"/>
      <c r="O1118" s="275"/>
      <c r="P1118" s="273"/>
      <c r="Q1118" s="273"/>
      <c r="R1118" s="273"/>
      <c r="S1118" s="273"/>
      <c r="T1118" s="276"/>
      <c r="U1118" s="276"/>
      <c r="V1118" s="276"/>
      <c r="W1118" s="276"/>
      <c r="X1118" s="277"/>
      <c r="Y1118" s="278"/>
      <c r="AA1118" s="8" t="str">
        <f>IF($L1118="","",VLOOKUP($L1118,BaseEqptCdF!$C$5:$E$161,2,FALSE))</f>
        <v/>
      </c>
      <c r="AB1118" s="8" t="str">
        <f>IF($L1118="","",VLOOKUP($L1118,BaseEqptCdF!$C$5:$E$161,3,FALSE))</f>
        <v/>
      </c>
      <c r="AC1118" s="7" t="str">
        <f>IF($L1118="","",VLOOKUP($L1118,BaseEqptCdF!$C$5:$I$161,6,FALSE))</f>
        <v/>
      </c>
      <c r="AD1118" s="7" t="str">
        <f>IF($L1118="","",VLOOKUP($L1118,BaseEqptCdF!$C$5:$I$161,7,FALSE))</f>
        <v/>
      </c>
      <c r="AE1118" s="3" t="str">
        <f>IF($L1118="","",VLOOKUP($L1118,BaseEqptCdF!$C$5:$R$161,16,FALSE)*$AC$3)</f>
        <v/>
      </c>
      <c r="AF1118" s="3" t="str">
        <f>IF($L1118="","",IF(LEFT($AB1118,2)="SD",0,IF(LEFT($AB1118,2)="SB",1*52,IF($N1118=Prog!$P$17,VLOOKUP($L1118,BaseEqptCdF!$C$5:$P$161,14,FALSE)*1*300,VLOOKUP($L1118,BaseEqptCdF!$C$5:$P$161,12,FALSE)*0.2*300))))</f>
        <v/>
      </c>
      <c r="AG1118" s="6" t="str">
        <f t="shared" si="128"/>
        <v/>
      </c>
      <c r="AH1118" s="6">
        <f>IF($U1118=Prog!$S$18,YEAR($X1118),"")</f>
        <v>1900</v>
      </c>
      <c r="AI1118" s="5" t="str">
        <f>IF(OR($AG1118="",$U1118=Prog!$S$18),"",IF(OR($U1118=Prog!$S$17,$U1118=Prog!$S$16),YEAR($X1118),IF($AG1118="ND","ND",$AI$8+$O1118)))</f>
        <v/>
      </c>
      <c r="AJ1118" s="3" t="str">
        <f t="shared" si="123"/>
        <v/>
      </c>
      <c r="AK1118" s="3" t="str">
        <f t="shared" si="144"/>
        <v/>
      </c>
      <c r="AL1118" s="3" t="str">
        <f t="shared" si="144"/>
        <v/>
      </c>
      <c r="AM1118" s="3" t="str">
        <f t="shared" si="144"/>
        <v/>
      </c>
      <c r="AN1118" s="3" t="str">
        <f t="shared" si="144"/>
        <v/>
      </c>
      <c r="AO1118" s="2">
        <f t="shared" si="139"/>
        <v>0</v>
      </c>
      <c r="AP1118" s="4"/>
      <c r="AQ1118" s="3">
        <f>IF(AJ1118=1,VLOOKUP($AP1118,BaseEqptCdF!$C$5:$R$161,16,FALSE),0)</f>
        <v>0</v>
      </c>
      <c r="AR1118" s="3">
        <f>IF(AK1118=1,VLOOKUP($AP1118,BaseEqptCdF!$C$5:$R$161,16,FALSE),0)</f>
        <v>0</v>
      </c>
      <c r="AS1118" s="3">
        <f>IF(AL1118=1,VLOOKUP($AP1118,BaseEqptCdF!$C$5:$R$161,16,FALSE),0)</f>
        <v>0</v>
      </c>
      <c r="AT1118" s="3">
        <f>IF(AM1118=1,VLOOKUP($AP1118,BaseEqptCdF!$C$5:$R$161,16,FALSE),0)</f>
        <v>0</v>
      </c>
      <c r="AU1118" s="3">
        <f>IF(AN1118=1,VLOOKUP($AP1118,BaseEqptCdF!$C$5:$R$161,16,FALSE),0)</f>
        <v>0</v>
      </c>
      <c r="AV1118" s="2">
        <f t="shared" si="140"/>
        <v>0</v>
      </c>
      <c r="AW1118" s="3" t="str">
        <f>IF($L1118="","",IF(SUM($AJ1118:AJ1118)=0,$AE1118,VLOOKUP($AP1118,BaseEqptCdF!$C$5:$R$161,16,FALSE)*$AC$3))</f>
        <v/>
      </c>
      <c r="AX1118" s="3" t="str">
        <f>IF($L1118="","",IF(SUM($AJ1118:AK1118)=0,$AE1118,VLOOKUP($AP1118,BaseEqptCdF!$C$5:$R$161,16,FALSE)*$AC$3))</f>
        <v/>
      </c>
      <c r="AY1118" s="3" t="str">
        <f>IF($L1118="","",IF(SUM($AJ1118:AL1118)=0,$AE1118,VLOOKUP($AP1118,BaseEqptCdF!$C$5:$R$161,16,FALSE)*$AC$3))</f>
        <v/>
      </c>
      <c r="AZ1118" s="3" t="str">
        <f>IF($L1118="","",IF(SUM($AJ1118:AM1118)=0,$AE1118,VLOOKUP($AP1118,BaseEqptCdF!$C$5:$R$161,16,FALSE)*$AC$3))</f>
        <v/>
      </c>
      <c r="BA1118" s="3" t="str">
        <f>IF($L1118="","",IF(SUM($AJ1118:AN1118)=0,$AE1118,VLOOKUP($AP1118,BaseEqptCdF!$C$5:$R$161,16,FALSE)*$AC$3))</f>
        <v/>
      </c>
      <c r="BB1118" s="2">
        <f t="shared" si="141"/>
        <v>0</v>
      </c>
      <c r="BC1118" s="3" t="str">
        <f>IF($L1118="","",IF(SUM($AJ1118:AJ1118)=0,$AF1118,IF(LEFT(VLOOKUP($AP1118,BaseEqptCdF!$C$5:$E$161,3,FALSE),2)="SD",0,IF(LEFT(VLOOKUP($AP1118,BaseEqptCdF!$C$5:$E$161,3,FALSE),2)="SB",1*52,VLOOKUP($AP1118,BaseEqptCdF!$C$5:$S$161,12,FALSE)*0.2*300))))</f>
        <v/>
      </c>
      <c r="BD1118" s="3" t="str">
        <f>IF($L1118="","",IF(SUM($AJ1118:AK1118)=0,$AF1118,IF(LEFT(VLOOKUP($AP1118,BaseEqptCdF!$C$5:$E$161,3,FALSE),2)="SD",0,IF(LEFT(VLOOKUP($AP1118,BaseEqptCdF!$C$5:$E$161,3,FALSE),2)="SB",1*52,VLOOKUP($AP1118,BaseEqptCdF!$C$5:$S$161,12,FALSE)*0.2*300))))</f>
        <v/>
      </c>
      <c r="BE1118" s="3" t="str">
        <f>IF($L1118="","",IF(SUM($AJ1118:AL1118)=0,$AF1118,IF(LEFT(VLOOKUP($AP1118,BaseEqptCdF!$C$5:$E$161,3,FALSE),2)="SD",0,IF(LEFT(VLOOKUP($AP1118,BaseEqptCdF!$C$5:$E$161,3,FALSE),2)="SB",1*52,VLOOKUP($AP1118,BaseEqptCdF!$C$5:$S$161,12,FALSE)*0.2*300))))</f>
        <v/>
      </c>
      <c r="BF1118" s="3" t="str">
        <f>IF($L1118="","",IF(SUM($AJ1118:AM1118)=0,$AF1118,IF(LEFT(VLOOKUP($AP1118,BaseEqptCdF!$C$5:$E$161,3,FALSE),2)="SD",0,IF(LEFT(VLOOKUP($AP1118,BaseEqptCdF!$C$5:$E$161,3,FALSE),2)="SB",1*52,VLOOKUP($AP1118,BaseEqptCdF!$C$5:$S$161,12,FALSE)*0.2*300))))</f>
        <v/>
      </c>
      <c r="BG1118" s="3" t="str">
        <f>IF($L1118="","",IF(SUM($AJ1118:AN1118)=0,$AF1118,IF(LEFT(VLOOKUP($AP1118,BaseEqptCdF!$C$5:$E$161,3,FALSE),2)="SD",0,IF(LEFT(VLOOKUP($AP1118,BaseEqptCdF!$C$5:$E$161,3,FALSE),2)="SB",1*52,VLOOKUP($AP1118,BaseEqptCdF!$C$5:$S$161,12,FALSE)*0.2*300))))</f>
        <v/>
      </c>
      <c r="BH1118" s="2">
        <f t="shared" si="142"/>
        <v>0</v>
      </c>
    </row>
    <row r="1119" spans="1:60" x14ac:dyDescent="0.25">
      <c r="A1119" s="296" t="str">
        <f t="array" ref="A1119">IF($C1119="","",INDEX(Prog!$B$8:$D$300,MATCH($C1119,nivo1,0),1))</f>
        <v/>
      </c>
      <c r="B1119" s="296" t="str">
        <f t="array" ref="B1119">IF($C1119="","",INDEX(Prog!$B$8:$D$300,MATCH($C1119,nivo1,0),2))</f>
        <v/>
      </c>
      <c r="C1119" s="273"/>
      <c r="D1119" s="267"/>
      <c r="E1119" s="273"/>
      <c r="F1119" s="273"/>
      <c r="G1119" s="273"/>
      <c r="H1119" s="273"/>
      <c r="I1119" s="273"/>
      <c r="J1119" s="273"/>
      <c r="K1119" s="274"/>
      <c r="L1119" s="273"/>
      <c r="M1119" s="273"/>
      <c r="N1119" s="273"/>
      <c r="O1119" s="275"/>
      <c r="P1119" s="273"/>
      <c r="Q1119" s="273"/>
      <c r="R1119" s="273"/>
      <c r="S1119" s="273"/>
      <c r="T1119" s="276"/>
      <c r="U1119" s="276"/>
      <c r="V1119" s="276"/>
      <c r="W1119" s="276"/>
      <c r="X1119" s="277"/>
      <c r="Y1119" s="278"/>
      <c r="AA1119" s="8" t="str">
        <f>IF($L1119="","",VLOOKUP($L1119,BaseEqptCdF!$C$5:$E$161,2,FALSE))</f>
        <v/>
      </c>
      <c r="AB1119" s="8" t="str">
        <f>IF($L1119="","",VLOOKUP($L1119,BaseEqptCdF!$C$5:$E$161,3,FALSE))</f>
        <v/>
      </c>
      <c r="AC1119" s="7" t="str">
        <f>IF($L1119="","",VLOOKUP($L1119,BaseEqptCdF!$C$5:$I$161,6,FALSE))</f>
        <v/>
      </c>
      <c r="AD1119" s="7" t="str">
        <f>IF($L1119="","",VLOOKUP($L1119,BaseEqptCdF!$C$5:$I$161,7,FALSE))</f>
        <v/>
      </c>
      <c r="AE1119" s="3" t="str">
        <f>IF($L1119="","",VLOOKUP($L1119,BaseEqptCdF!$C$5:$R$161,16,FALSE)*$AC$3)</f>
        <v/>
      </c>
      <c r="AF1119" s="3" t="str">
        <f>IF($L1119="","",IF(LEFT($AB1119,2)="SD",0,IF(LEFT($AB1119,2)="SB",1*52,IF($N1119=Prog!$P$17,VLOOKUP($L1119,BaseEqptCdF!$C$5:$P$161,14,FALSE)*1*300,VLOOKUP($L1119,BaseEqptCdF!$C$5:$P$161,12,FALSE)*0.2*300))))</f>
        <v/>
      </c>
      <c r="AG1119" s="6" t="str">
        <f t="shared" si="128"/>
        <v/>
      </c>
      <c r="AH1119" s="6">
        <f>IF($U1119=Prog!$S$18,YEAR($X1119),"")</f>
        <v>1900</v>
      </c>
      <c r="AI1119" s="5" t="str">
        <f>IF(OR($AG1119="",$U1119=Prog!$S$18),"",IF(OR($U1119=Prog!$S$17,$U1119=Prog!$S$16),YEAR($X1119),IF($AG1119="ND","ND",$AI$8+$O1119)))</f>
        <v/>
      </c>
      <c r="AJ1119" s="3" t="str">
        <f t="shared" si="123"/>
        <v/>
      </c>
      <c r="AK1119" s="3" t="str">
        <f t="shared" si="144"/>
        <v/>
      </c>
      <c r="AL1119" s="3" t="str">
        <f t="shared" si="144"/>
        <v/>
      </c>
      <c r="AM1119" s="3" t="str">
        <f t="shared" si="144"/>
        <v/>
      </c>
      <c r="AN1119" s="3" t="str">
        <f t="shared" si="144"/>
        <v/>
      </c>
      <c r="AO1119" s="2">
        <f t="shared" si="139"/>
        <v>0</v>
      </c>
      <c r="AP1119" s="4"/>
      <c r="AQ1119" s="3">
        <f>IF(AJ1119=1,VLOOKUP($AP1119,BaseEqptCdF!$C$5:$R$161,16,FALSE),0)</f>
        <v>0</v>
      </c>
      <c r="AR1119" s="3">
        <f>IF(AK1119=1,VLOOKUP($AP1119,BaseEqptCdF!$C$5:$R$161,16,FALSE),0)</f>
        <v>0</v>
      </c>
      <c r="AS1119" s="3">
        <f>IF(AL1119=1,VLOOKUP($AP1119,BaseEqptCdF!$C$5:$R$161,16,FALSE),0)</f>
        <v>0</v>
      </c>
      <c r="AT1119" s="3">
        <f>IF(AM1119=1,VLOOKUP($AP1119,BaseEqptCdF!$C$5:$R$161,16,FALSE),0)</f>
        <v>0</v>
      </c>
      <c r="AU1119" s="3">
        <f>IF(AN1119=1,VLOOKUP($AP1119,BaseEqptCdF!$C$5:$R$161,16,FALSE),0)</f>
        <v>0</v>
      </c>
      <c r="AV1119" s="2">
        <f t="shared" si="140"/>
        <v>0</v>
      </c>
      <c r="AW1119" s="3" t="str">
        <f>IF($L1119="","",IF(SUM($AJ1119:AJ1119)=0,$AE1119,VLOOKUP($AP1119,BaseEqptCdF!$C$5:$R$161,16,FALSE)*$AC$3))</f>
        <v/>
      </c>
      <c r="AX1119" s="3" t="str">
        <f>IF($L1119="","",IF(SUM($AJ1119:AK1119)=0,$AE1119,VLOOKUP($AP1119,BaseEqptCdF!$C$5:$R$161,16,FALSE)*$AC$3))</f>
        <v/>
      </c>
      <c r="AY1119" s="3" t="str">
        <f>IF($L1119="","",IF(SUM($AJ1119:AL1119)=0,$AE1119,VLOOKUP($AP1119,BaseEqptCdF!$C$5:$R$161,16,FALSE)*$AC$3))</f>
        <v/>
      </c>
      <c r="AZ1119" s="3" t="str">
        <f>IF($L1119="","",IF(SUM($AJ1119:AM1119)=0,$AE1119,VLOOKUP($AP1119,BaseEqptCdF!$C$5:$R$161,16,FALSE)*$AC$3))</f>
        <v/>
      </c>
      <c r="BA1119" s="3" t="str">
        <f>IF($L1119="","",IF(SUM($AJ1119:AN1119)=0,$AE1119,VLOOKUP($AP1119,BaseEqptCdF!$C$5:$R$161,16,FALSE)*$AC$3))</f>
        <v/>
      </c>
      <c r="BB1119" s="2">
        <f t="shared" si="141"/>
        <v>0</v>
      </c>
      <c r="BC1119" s="3" t="str">
        <f>IF($L1119="","",IF(SUM($AJ1119:AJ1119)=0,$AF1119,IF(LEFT(VLOOKUP($AP1119,BaseEqptCdF!$C$5:$E$161,3,FALSE),2)="SD",0,IF(LEFT(VLOOKUP($AP1119,BaseEqptCdF!$C$5:$E$161,3,FALSE),2)="SB",1*52,VLOOKUP($AP1119,BaseEqptCdF!$C$5:$S$161,12,FALSE)*0.2*300))))</f>
        <v/>
      </c>
      <c r="BD1119" s="3" t="str">
        <f>IF($L1119="","",IF(SUM($AJ1119:AK1119)=0,$AF1119,IF(LEFT(VLOOKUP($AP1119,BaseEqptCdF!$C$5:$E$161,3,FALSE),2)="SD",0,IF(LEFT(VLOOKUP($AP1119,BaseEqptCdF!$C$5:$E$161,3,FALSE),2)="SB",1*52,VLOOKUP($AP1119,BaseEqptCdF!$C$5:$S$161,12,FALSE)*0.2*300))))</f>
        <v/>
      </c>
      <c r="BE1119" s="3" t="str">
        <f>IF($L1119="","",IF(SUM($AJ1119:AL1119)=0,$AF1119,IF(LEFT(VLOOKUP($AP1119,BaseEqptCdF!$C$5:$E$161,3,FALSE),2)="SD",0,IF(LEFT(VLOOKUP($AP1119,BaseEqptCdF!$C$5:$E$161,3,FALSE),2)="SB",1*52,VLOOKUP($AP1119,BaseEqptCdF!$C$5:$S$161,12,FALSE)*0.2*300))))</f>
        <v/>
      </c>
      <c r="BF1119" s="3" t="str">
        <f>IF($L1119="","",IF(SUM($AJ1119:AM1119)=0,$AF1119,IF(LEFT(VLOOKUP($AP1119,BaseEqptCdF!$C$5:$E$161,3,FALSE),2)="SD",0,IF(LEFT(VLOOKUP($AP1119,BaseEqptCdF!$C$5:$E$161,3,FALSE),2)="SB",1*52,VLOOKUP($AP1119,BaseEqptCdF!$C$5:$S$161,12,FALSE)*0.2*300))))</f>
        <v/>
      </c>
      <c r="BG1119" s="3" t="str">
        <f>IF($L1119="","",IF(SUM($AJ1119:AN1119)=0,$AF1119,IF(LEFT(VLOOKUP($AP1119,BaseEqptCdF!$C$5:$E$161,3,FALSE),2)="SD",0,IF(LEFT(VLOOKUP($AP1119,BaseEqptCdF!$C$5:$E$161,3,FALSE),2)="SB",1*52,VLOOKUP($AP1119,BaseEqptCdF!$C$5:$S$161,12,FALSE)*0.2*300))))</f>
        <v/>
      </c>
      <c r="BH1119" s="2">
        <f t="shared" si="142"/>
        <v>0</v>
      </c>
    </row>
    <row r="1120" spans="1:60" x14ac:dyDescent="0.25">
      <c r="A1120" s="296" t="str">
        <f t="array" ref="A1120">IF($C1120="","",INDEX(Prog!$B$8:$D$300,MATCH($C1120,nivo1,0),1))</f>
        <v/>
      </c>
      <c r="B1120" s="296" t="str">
        <f t="array" ref="B1120">IF($C1120="","",INDEX(Prog!$B$8:$D$300,MATCH($C1120,nivo1,0),2))</f>
        <v/>
      </c>
      <c r="C1120" s="273"/>
      <c r="D1120" s="267"/>
      <c r="E1120" s="273"/>
      <c r="F1120" s="273"/>
      <c r="G1120" s="273"/>
      <c r="H1120" s="273"/>
      <c r="I1120" s="273"/>
      <c r="J1120" s="273"/>
      <c r="K1120" s="274"/>
      <c r="L1120" s="273"/>
      <c r="M1120" s="273"/>
      <c r="N1120" s="273"/>
      <c r="O1120" s="275"/>
      <c r="P1120" s="273"/>
      <c r="Q1120" s="273"/>
      <c r="R1120" s="273"/>
      <c r="S1120" s="273"/>
      <c r="T1120" s="276"/>
      <c r="U1120" s="276"/>
      <c r="V1120" s="276"/>
      <c r="W1120" s="276"/>
      <c r="X1120" s="277"/>
      <c r="Y1120" s="278"/>
      <c r="AA1120" s="8" t="str">
        <f>IF($L1120="","",VLOOKUP($L1120,BaseEqptCdF!$C$5:$E$161,2,FALSE))</f>
        <v/>
      </c>
      <c r="AB1120" s="8" t="str">
        <f>IF($L1120="","",VLOOKUP($L1120,BaseEqptCdF!$C$5:$E$161,3,FALSE))</f>
        <v/>
      </c>
      <c r="AC1120" s="7" t="str">
        <f>IF($L1120="","",VLOOKUP($L1120,BaseEqptCdF!$C$5:$I$161,6,FALSE))</f>
        <v/>
      </c>
      <c r="AD1120" s="7" t="str">
        <f>IF($L1120="","",VLOOKUP($L1120,BaseEqptCdF!$C$5:$I$161,7,FALSE))</f>
        <v/>
      </c>
      <c r="AE1120" s="3" t="str">
        <f>IF($L1120="","",VLOOKUP($L1120,BaseEqptCdF!$C$5:$R$161,16,FALSE)*$AC$3)</f>
        <v/>
      </c>
      <c r="AF1120" s="3" t="str">
        <f>IF($L1120="","",IF(LEFT($AB1120,2)="SD",0,IF(LEFT($AB1120,2)="SB",1*52,IF($N1120=Prog!$P$17,VLOOKUP($L1120,BaseEqptCdF!$C$5:$P$161,14,FALSE)*1*300,VLOOKUP($L1120,BaseEqptCdF!$C$5:$P$161,12,FALSE)*0.2*300))))</f>
        <v/>
      </c>
      <c r="AG1120" s="6" t="str">
        <f t="shared" si="128"/>
        <v/>
      </c>
      <c r="AH1120" s="6">
        <f>IF($U1120=Prog!$S$18,YEAR($X1120),"")</f>
        <v>1900</v>
      </c>
      <c r="AI1120" s="5" t="str">
        <f>IF(OR($AG1120="",$U1120=Prog!$S$18),"",IF(OR($U1120=Prog!$S$17,$U1120=Prog!$S$16),YEAR($X1120),IF($AG1120="ND","ND",$AI$8+$O1120)))</f>
        <v/>
      </c>
      <c r="AJ1120" s="3" t="str">
        <f t="shared" si="123"/>
        <v/>
      </c>
      <c r="AK1120" s="3" t="str">
        <f t="shared" si="144"/>
        <v/>
      </c>
      <c r="AL1120" s="3" t="str">
        <f t="shared" si="144"/>
        <v/>
      </c>
      <c r="AM1120" s="3" t="str">
        <f t="shared" si="144"/>
        <v/>
      </c>
      <c r="AN1120" s="3" t="str">
        <f t="shared" si="144"/>
        <v/>
      </c>
      <c r="AO1120" s="2">
        <f t="shared" si="139"/>
        <v>0</v>
      </c>
      <c r="AP1120" s="4"/>
      <c r="AQ1120" s="3">
        <f>IF(AJ1120=1,VLOOKUP($AP1120,BaseEqptCdF!$C$5:$R$161,16,FALSE),0)</f>
        <v>0</v>
      </c>
      <c r="AR1120" s="3">
        <f>IF(AK1120=1,VLOOKUP($AP1120,BaseEqptCdF!$C$5:$R$161,16,FALSE),0)</f>
        <v>0</v>
      </c>
      <c r="AS1120" s="3">
        <f>IF(AL1120=1,VLOOKUP($AP1120,BaseEqptCdF!$C$5:$R$161,16,FALSE),0)</f>
        <v>0</v>
      </c>
      <c r="AT1120" s="3">
        <f>IF(AM1120=1,VLOOKUP($AP1120,BaseEqptCdF!$C$5:$R$161,16,FALSE),0)</f>
        <v>0</v>
      </c>
      <c r="AU1120" s="3">
        <f>IF(AN1120=1,VLOOKUP($AP1120,BaseEqptCdF!$C$5:$R$161,16,FALSE),0)</f>
        <v>0</v>
      </c>
      <c r="AV1120" s="2">
        <f t="shared" si="140"/>
        <v>0</v>
      </c>
      <c r="AW1120" s="3" t="str">
        <f>IF($L1120="","",IF(SUM($AJ1120:AJ1120)=0,$AE1120,VLOOKUP($AP1120,BaseEqptCdF!$C$5:$R$161,16,FALSE)*$AC$3))</f>
        <v/>
      </c>
      <c r="AX1120" s="3" t="str">
        <f>IF($L1120="","",IF(SUM($AJ1120:AK1120)=0,$AE1120,VLOOKUP($AP1120,BaseEqptCdF!$C$5:$R$161,16,FALSE)*$AC$3))</f>
        <v/>
      </c>
      <c r="AY1120" s="3" t="str">
        <f>IF($L1120="","",IF(SUM($AJ1120:AL1120)=0,$AE1120,VLOOKUP($AP1120,BaseEqptCdF!$C$5:$R$161,16,FALSE)*$AC$3))</f>
        <v/>
      </c>
      <c r="AZ1120" s="3" t="str">
        <f>IF($L1120="","",IF(SUM($AJ1120:AM1120)=0,$AE1120,VLOOKUP($AP1120,BaseEqptCdF!$C$5:$R$161,16,FALSE)*$AC$3))</f>
        <v/>
      </c>
      <c r="BA1120" s="3" t="str">
        <f>IF($L1120="","",IF(SUM($AJ1120:AN1120)=0,$AE1120,VLOOKUP($AP1120,BaseEqptCdF!$C$5:$R$161,16,FALSE)*$AC$3))</f>
        <v/>
      </c>
      <c r="BB1120" s="2">
        <f t="shared" si="141"/>
        <v>0</v>
      </c>
      <c r="BC1120" s="3" t="str">
        <f>IF($L1120="","",IF(SUM($AJ1120:AJ1120)=0,$AF1120,IF(LEFT(VLOOKUP($AP1120,BaseEqptCdF!$C$5:$E$161,3,FALSE),2)="SD",0,IF(LEFT(VLOOKUP($AP1120,BaseEqptCdF!$C$5:$E$161,3,FALSE),2)="SB",1*52,VLOOKUP($AP1120,BaseEqptCdF!$C$5:$S$161,12,FALSE)*0.2*300))))</f>
        <v/>
      </c>
      <c r="BD1120" s="3" t="str">
        <f>IF($L1120="","",IF(SUM($AJ1120:AK1120)=0,$AF1120,IF(LEFT(VLOOKUP($AP1120,BaseEqptCdF!$C$5:$E$161,3,FALSE),2)="SD",0,IF(LEFT(VLOOKUP($AP1120,BaseEqptCdF!$C$5:$E$161,3,FALSE),2)="SB",1*52,VLOOKUP($AP1120,BaseEqptCdF!$C$5:$S$161,12,FALSE)*0.2*300))))</f>
        <v/>
      </c>
      <c r="BE1120" s="3" t="str">
        <f>IF($L1120="","",IF(SUM($AJ1120:AL1120)=0,$AF1120,IF(LEFT(VLOOKUP($AP1120,BaseEqptCdF!$C$5:$E$161,3,FALSE),2)="SD",0,IF(LEFT(VLOOKUP($AP1120,BaseEqptCdF!$C$5:$E$161,3,FALSE),2)="SB",1*52,VLOOKUP($AP1120,BaseEqptCdF!$C$5:$S$161,12,FALSE)*0.2*300))))</f>
        <v/>
      </c>
      <c r="BF1120" s="3" t="str">
        <f>IF($L1120="","",IF(SUM($AJ1120:AM1120)=0,$AF1120,IF(LEFT(VLOOKUP($AP1120,BaseEqptCdF!$C$5:$E$161,3,FALSE),2)="SD",0,IF(LEFT(VLOOKUP($AP1120,BaseEqptCdF!$C$5:$E$161,3,FALSE),2)="SB",1*52,VLOOKUP($AP1120,BaseEqptCdF!$C$5:$S$161,12,FALSE)*0.2*300))))</f>
        <v/>
      </c>
      <c r="BG1120" s="3" t="str">
        <f>IF($L1120="","",IF(SUM($AJ1120:AN1120)=0,$AF1120,IF(LEFT(VLOOKUP($AP1120,BaseEqptCdF!$C$5:$E$161,3,FALSE),2)="SD",0,IF(LEFT(VLOOKUP($AP1120,BaseEqptCdF!$C$5:$E$161,3,FALSE),2)="SB",1*52,VLOOKUP($AP1120,BaseEqptCdF!$C$5:$S$161,12,FALSE)*0.2*300))))</f>
        <v/>
      </c>
      <c r="BH1120" s="2">
        <f t="shared" si="142"/>
        <v>0</v>
      </c>
    </row>
    <row r="1121" spans="1:60" x14ac:dyDescent="0.25">
      <c r="A1121" s="296" t="str">
        <f t="array" ref="A1121">IF($C1121="","",INDEX(Prog!$B$8:$D$300,MATCH($C1121,nivo1,0),1))</f>
        <v/>
      </c>
      <c r="B1121" s="296" t="str">
        <f t="array" ref="B1121">IF($C1121="","",INDEX(Prog!$B$8:$D$300,MATCH($C1121,nivo1,0),2))</f>
        <v/>
      </c>
      <c r="C1121" s="273"/>
      <c r="D1121" s="267"/>
      <c r="E1121" s="273"/>
      <c r="F1121" s="273"/>
      <c r="G1121" s="273"/>
      <c r="H1121" s="273"/>
      <c r="I1121" s="273"/>
      <c r="J1121" s="273"/>
      <c r="K1121" s="274"/>
      <c r="L1121" s="273"/>
      <c r="M1121" s="273"/>
      <c r="N1121" s="273"/>
      <c r="O1121" s="275"/>
      <c r="P1121" s="273"/>
      <c r="Q1121" s="273"/>
      <c r="R1121" s="273"/>
      <c r="S1121" s="273"/>
      <c r="T1121" s="276"/>
      <c r="U1121" s="276"/>
      <c r="V1121" s="276"/>
      <c r="W1121" s="276"/>
      <c r="X1121" s="277"/>
      <c r="Y1121" s="278"/>
      <c r="AA1121" s="8" t="str">
        <f>IF($L1121="","",VLOOKUP($L1121,BaseEqptCdF!$C$5:$E$161,2,FALSE))</f>
        <v/>
      </c>
      <c r="AB1121" s="8" t="str">
        <f>IF($L1121="","",VLOOKUP($L1121,BaseEqptCdF!$C$5:$E$161,3,FALSE))</f>
        <v/>
      </c>
      <c r="AC1121" s="7" t="str">
        <f>IF($L1121="","",VLOOKUP($L1121,BaseEqptCdF!$C$5:$I$161,6,FALSE))</f>
        <v/>
      </c>
      <c r="AD1121" s="7" t="str">
        <f>IF($L1121="","",VLOOKUP($L1121,BaseEqptCdF!$C$5:$I$161,7,FALSE))</f>
        <v/>
      </c>
      <c r="AE1121" s="3" t="str">
        <f>IF($L1121="","",VLOOKUP($L1121,BaseEqptCdF!$C$5:$R$161,16,FALSE)*$AC$3)</f>
        <v/>
      </c>
      <c r="AF1121" s="3" t="str">
        <f>IF($L1121="","",IF(LEFT($AB1121,2)="SD",0,IF(LEFT($AB1121,2)="SB",1*52,IF($N1121=Prog!$P$17,VLOOKUP($L1121,BaseEqptCdF!$C$5:$P$161,14,FALSE)*1*300,VLOOKUP($L1121,BaseEqptCdF!$C$5:$P$161,12,FALSE)*0.2*300))))</f>
        <v/>
      </c>
      <c r="AG1121" s="6" t="str">
        <f t="shared" si="128"/>
        <v/>
      </c>
      <c r="AH1121" s="6">
        <f>IF($U1121=Prog!$S$18,YEAR($X1121),"")</f>
        <v>1900</v>
      </c>
      <c r="AI1121" s="5" t="str">
        <f>IF(OR($AG1121="",$U1121=Prog!$S$18),"",IF(OR($U1121=Prog!$S$17,$U1121=Prog!$S$16),YEAR($X1121),IF($AG1121="ND","ND",$AI$8+$O1121)))</f>
        <v/>
      </c>
      <c r="AJ1121" s="3" t="str">
        <f t="shared" si="123"/>
        <v/>
      </c>
      <c r="AK1121" s="3" t="str">
        <f t="shared" si="144"/>
        <v/>
      </c>
      <c r="AL1121" s="3" t="str">
        <f t="shared" si="144"/>
        <v/>
      </c>
      <c r="AM1121" s="3" t="str">
        <f t="shared" si="144"/>
        <v/>
      </c>
      <c r="AN1121" s="3" t="str">
        <f t="shared" si="144"/>
        <v/>
      </c>
      <c r="AO1121" s="2">
        <f t="shared" si="139"/>
        <v>0</v>
      </c>
      <c r="AP1121" s="4"/>
      <c r="AQ1121" s="3">
        <f>IF(AJ1121=1,VLOOKUP($AP1121,BaseEqptCdF!$C$5:$R$161,16,FALSE),0)</f>
        <v>0</v>
      </c>
      <c r="AR1121" s="3">
        <f>IF(AK1121=1,VLOOKUP($AP1121,BaseEqptCdF!$C$5:$R$161,16,FALSE),0)</f>
        <v>0</v>
      </c>
      <c r="AS1121" s="3">
        <f>IF(AL1121=1,VLOOKUP($AP1121,BaseEqptCdF!$C$5:$R$161,16,FALSE),0)</f>
        <v>0</v>
      </c>
      <c r="AT1121" s="3">
        <f>IF(AM1121=1,VLOOKUP($AP1121,BaseEqptCdF!$C$5:$R$161,16,FALSE),0)</f>
        <v>0</v>
      </c>
      <c r="AU1121" s="3">
        <f>IF(AN1121=1,VLOOKUP($AP1121,BaseEqptCdF!$C$5:$R$161,16,FALSE),0)</f>
        <v>0</v>
      </c>
      <c r="AV1121" s="2">
        <f t="shared" si="140"/>
        <v>0</v>
      </c>
      <c r="AW1121" s="3" t="str">
        <f>IF($L1121="","",IF(SUM($AJ1121:AJ1121)=0,$AE1121,VLOOKUP($AP1121,BaseEqptCdF!$C$5:$R$161,16,FALSE)*$AC$3))</f>
        <v/>
      </c>
      <c r="AX1121" s="3" t="str">
        <f>IF($L1121="","",IF(SUM($AJ1121:AK1121)=0,$AE1121,VLOOKUP($AP1121,BaseEqptCdF!$C$5:$R$161,16,FALSE)*$AC$3))</f>
        <v/>
      </c>
      <c r="AY1121" s="3" t="str">
        <f>IF($L1121="","",IF(SUM($AJ1121:AL1121)=0,$AE1121,VLOOKUP($AP1121,BaseEqptCdF!$C$5:$R$161,16,FALSE)*$AC$3))</f>
        <v/>
      </c>
      <c r="AZ1121" s="3" t="str">
        <f>IF($L1121="","",IF(SUM($AJ1121:AM1121)=0,$AE1121,VLOOKUP($AP1121,BaseEqptCdF!$C$5:$R$161,16,FALSE)*$AC$3))</f>
        <v/>
      </c>
      <c r="BA1121" s="3" t="str">
        <f>IF($L1121="","",IF(SUM($AJ1121:AN1121)=0,$AE1121,VLOOKUP($AP1121,BaseEqptCdF!$C$5:$R$161,16,FALSE)*$AC$3))</f>
        <v/>
      </c>
      <c r="BB1121" s="2">
        <f t="shared" si="141"/>
        <v>0</v>
      </c>
      <c r="BC1121" s="3" t="str">
        <f>IF($L1121="","",IF(SUM($AJ1121:AJ1121)=0,$AF1121,IF(LEFT(VLOOKUP($AP1121,BaseEqptCdF!$C$5:$E$161,3,FALSE),2)="SD",0,IF(LEFT(VLOOKUP($AP1121,BaseEqptCdF!$C$5:$E$161,3,FALSE),2)="SB",1*52,VLOOKUP($AP1121,BaseEqptCdF!$C$5:$S$161,12,FALSE)*0.2*300))))</f>
        <v/>
      </c>
      <c r="BD1121" s="3" t="str">
        <f>IF($L1121="","",IF(SUM($AJ1121:AK1121)=0,$AF1121,IF(LEFT(VLOOKUP($AP1121,BaseEqptCdF!$C$5:$E$161,3,FALSE),2)="SD",0,IF(LEFT(VLOOKUP($AP1121,BaseEqptCdF!$C$5:$E$161,3,FALSE),2)="SB",1*52,VLOOKUP($AP1121,BaseEqptCdF!$C$5:$S$161,12,FALSE)*0.2*300))))</f>
        <v/>
      </c>
      <c r="BE1121" s="3" t="str">
        <f>IF($L1121="","",IF(SUM($AJ1121:AL1121)=0,$AF1121,IF(LEFT(VLOOKUP($AP1121,BaseEqptCdF!$C$5:$E$161,3,FALSE),2)="SD",0,IF(LEFT(VLOOKUP($AP1121,BaseEqptCdF!$C$5:$E$161,3,FALSE),2)="SB",1*52,VLOOKUP($AP1121,BaseEqptCdF!$C$5:$S$161,12,FALSE)*0.2*300))))</f>
        <v/>
      </c>
      <c r="BF1121" s="3" t="str">
        <f>IF($L1121="","",IF(SUM($AJ1121:AM1121)=0,$AF1121,IF(LEFT(VLOOKUP($AP1121,BaseEqptCdF!$C$5:$E$161,3,FALSE),2)="SD",0,IF(LEFT(VLOOKUP($AP1121,BaseEqptCdF!$C$5:$E$161,3,FALSE),2)="SB",1*52,VLOOKUP($AP1121,BaseEqptCdF!$C$5:$S$161,12,FALSE)*0.2*300))))</f>
        <v/>
      </c>
      <c r="BG1121" s="3" t="str">
        <f>IF($L1121="","",IF(SUM($AJ1121:AN1121)=0,$AF1121,IF(LEFT(VLOOKUP($AP1121,BaseEqptCdF!$C$5:$E$161,3,FALSE),2)="SD",0,IF(LEFT(VLOOKUP($AP1121,BaseEqptCdF!$C$5:$E$161,3,FALSE),2)="SB",1*52,VLOOKUP($AP1121,BaseEqptCdF!$C$5:$S$161,12,FALSE)*0.2*300))))</f>
        <v/>
      </c>
      <c r="BH1121" s="2">
        <f t="shared" si="142"/>
        <v>0</v>
      </c>
    </row>
    <row r="1122" spans="1:60" x14ac:dyDescent="0.25">
      <c r="A1122" s="296" t="str">
        <f t="array" ref="A1122">IF($C1122="","",INDEX(Prog!$B$8:$D$300,MATCH($C1122,nivo1,0),1))</f>
        <v/>
      </c>
      <c r="B1122" s="296" t="str">
        <f t="array" ref="B1122">IF($C1122="","",INDEX(Prog!$B$8:$D$300,MATCH($C1122,nivo1,0),2))</f>
        <v/>
      </c>
      <c r="C1122" s="273"/>
      <c r="D1122" s="267"/>
      <c r="E1122" s="273"/>
      <c r="F1122" s="273"/>
      <c r="G1122" s="273"/>
      <c r="H1122" s="273"/>
      <c r="I1122" s="273"/>
      <c r="J1122" s="273"/>
      <c r="K1122" s="274"/>
      <c r="L1122" s="273"/>
      <c r="M1122" s="273"/>
      <c r="N1122" s="273"/>
      <c r="O1122" s="275"/>
      <c r="P1122" s="273"/>
      <c r="Q1122" s="273"/>
      <c r="R1122" s="273"/>
      <c r="S1122" s="273"/>
      <c r="T1122" s="276"/>
      <c r="U1122" s="276"/>
      <c r="V1122" s="276"/>
      <c r="W1122" s="276"/>
      <c r="X1122" s="277"/>
      <c r="Y1122" s="278"/>
      <c r="AA1122" s="8" t="str">
        <f>IF($L1122="","",VLOOKUP($L1122,BaseEqptCdF!$C$5:$E$161,2,FALSE))</f>
        <v/>
      </c>
      <c r="AB1122" s="8" t="str">
        <f>IF($L1122="","",VLOOKUP($L1122,BaseEqptCdF!$C$5:$E$161,3,FALSE))</f>
        <v/>
      </c>
      <c r="AC1122" s="7" t="str">
        <f>IF($L1122="","",VLOOKUP($L1122,BaseEqptCdF!$C$5:$I$161,6,FALSE))</f>
        <v/>
      </c>
      <c r="AD1122" s="7" t="str">
        <f>IF($L1122="","",VLOOKUP($L1122,BaseEqptCdF!$C$5:$I$161,7,FALSE))</f>
        <v/>
      </c>
      <c r="AE1122" s="3" t="str">
        <f>IF($L1122="","",VLOOKUP($L1122,BaseEqptCdF!$C$5:$R$161,16,FALSE)*$AC$3)</f>
        <v/>
      </c>
      <c r="AF1122" s="3" t="str">
        <f>IF($L1122="","",IF(LEFT($AB1122,2)="SD",0,IF(LEFT($AB1122,2)="SB",1*52,IF($N1122=Prog!$P$17,VLOOKUP($L1122,BaseEqptCdF!$C$5:$P$161,14,FALSE)*1*300,VLOOKUP($L1122,BaseEqptCdF!$C$5:$P$161,12,FALSE)*0.2*300))))</f>
        <v/>
      </c>
      <c r="AG1122" s="6" t="str">
        <f t="shared" si="128"/>
        <v/>
      </c>
      <c r="AH1122" s="6">
        <f>IF($U1122=Prog!$S$18,YEAR($X1122),"")</f>
        <v>1900</v>
      </c>
      <c r="AI1122" s="5" t="str">
        <f>IF(OR($AG1122="",$U1122=Prog!$S$18),"",IF(OR($U1122=Prog!$S$17,$U1122=Prog!$S$16),YEAR($X1122),IF($AG1122="ND","ND",$AI$8+$O1122)))</f>
        <v/>
      </c>
      <c r="AJ1122" s="3" t="str">
        <f t="shared" si="123"/>
        <v/>
      </c>
      <c r="AK1122" s="3" t="str">
        <f t="shared" si="144"/>
        <v/>
      </c>
      <c r="AL1122" s="3" t="str">
        <f t="shared" si="144"/>
        <v/>
      </c>
      <c r="AM1122" s="3" t="str">
        <f t="shared" si="144"/>
        <v/>
      </c>
      <c r="AN1122" s="3" t="str">
        <f t="shared" si="144"/>
        <v/>
      </c>
      <c r="AO1122" s="2">
        <f t="shared" si="139"/>
        <v>0</v>
      </c>
      <c r="AP1122" s="4"/>
      <c r="AQ1122" s="3">
        <f>IF(AJ1122=1,VLOOKUP($AP1122,BaseEqptCdF!$C$5:$R$161,16,FALSE),0)</f>
        <v>0</v>
      </c>
      <c r="AR1122" s="3">
        <f>IF(AK1122=1,VLOOKUP($AP1122,BaseEqptCdF!$C$5:$R$161,16,FALSE),0)</f>
        <v>0</v>
      </c>
      <c r="AS1122" s="3">
        <f>IF(AL1122=1,VLOOKUP($AP1122,BaseEqptCdF!$C$5:$R$161,16,FALSE),0)</f>
        <v>0</v>
      </c>
      <c r="AT1122" s="3">
        <f>IF(AM1122=1,VLOOKUP($AP1122,BaseEqptCdF!$C$5:$R$161,16,FALSE),0)</f>
        <v>0</v>
      </c>
      <c r="AU1122" s="3">
        <f>IF(AN1122=1,VLOOKUP($AP1122,BaseEqptCdF!$C$5:$R$161,16,FALSE),0)</f>
        <v>0</v>
      </c>
      <c r="AV1122" s="2">
        <f t="shared" si="140"/>
        <v>0</v>
      </c>
      <c r="AW1122" s="3" t="str">
        <f>IF($L1122="","",IF(SUM($AJ1122:AJ1122)=0,$AE1122,VLOOKUP($AP1122,BaseEqptCdF!$C$5:$R$161,16,FALSE)*$AC$3))</f>
        <v/>
      </c>
      <c r="AX1122" s="3" t="str">
        <f>IF($L1122="","",IF(SUM($AJ1122:AK1122)=0,$AE1122,VLOOKUP($AP1122,BaseEqptCdF!$C$5:$R$161,16,FALSE)*$AC$3))</f>
        <v/>
      </c>
      <c r="AY1122" s="3" t="str">
        <f>IF($L1122="","",IF(SUM($AJ1122:AL1122)=0,$AE1122,VLOOKUP($AP1122,BaseEqptCdF!$C$5:$R$161,16,FALSE)*$AC$3))</f>
        <v/>
      </c>
      <c r="AZ1122" s="3" t="str">
        <f>IF($L1122="","",IF(SUM($AJ1122:AM1122)=0,$AE1122,VLOOKUP($AP1122,BaseEqptCdF!$C$5:$R$161,16,FALSE)*$AC$3))</f>
        <v/>
      </c>
      <c r="BA1122" s="3" t="str">
        <f>IF($L1122="","",IF(SUM($AJ1122:AN1122)=0,$AE1122,VLOOKUP($AP1122,BaseEqptCdF!$C$5:$R$161,16,FALSE)*$AC$3))</f>
        <v/>
      </c>
      <c r="BB1122" s="2">
        <f t="shared" si="141"/>
        <v>0</v>
      </c>
      <c r="BC1122" s="3" t="str">
        <f>IF($L1122="","",IF(SUM($AJ1122:AJ1122)=0,$AF1122,IF(LEFT(VLOOKUP($AP1122,BaseEqptCdF!$C$5:$E$161,3,FALSE),2)="SD",0,IF(LEFT(VLOOKUP($AP1122,BaseEqptCdF!$C$5:$E$161,3,FALSE),2)="SB",1*52,VLOOKUP($AP1122,BaseEqptCdF!$C$5:$S$161,12,FALSE)*0.2*300))))</f>
        <v/>
      </c>
      <c r="BD1122" s="3" t="str">
        <f>IF($L1122="","",IF(SUM($AJ1122:AK1122)=0,$AF1122,IF(LEFT(VLOOKUP($AP1122,BaseEqptCdF!$C$5:$E$161,3,FALSE),2)="SD",0,IF(LEFT(VLOOKUP($AP1122,BaseEqptCdF!$C$5:$E$161,3,FALSE),2)="SB",1*52,VLOOKUP($AP1122,BaseEqptCdF!$C$5:$S$161,12,FALSE)*0.2*300))))</f>
        <v/>
      </c>
      <c r="BE1122" s="3" t="str">
        <f>IF($L1122="","",IF(SUM($AJ1122:AL1122)=0,$AF1122,IF(LEFT(VLOOKUP($AP1122,BaseEqptCdF!$C$5:$E$161,3,FALSE),2)="SD",0,IF(LEFT(VLOOKUP($AP1122,BaseEqptCdF!$C$5:$E$161,3,FALSE),2)="SB",1*52,VLOOKUP($AP1122,BaseEqptCdF!$C$5:$S$161,12,FALSE)*0.2*300))))</f>
        <v/>
      </c>
      <c r="BF1122" s="3" t="str">
        <f>IF($L1122="","",IF(SUM($AJ1122:AM1122)=0,$AF1122,IF(LEFT(VLOOKUP($AP1122,BaseEqptCdF!$C$5:$E$161,3,FALSE),2)="SD",0,IF(LEFT(VLOOKUP($AP1122,BaseEqptCdF!$C$5:$E$161,3,FALSE),2)="SB",1*52,VLOOKUP($AP1122,BaseEqptCdF!$C$5:$S$161,12,FALSE)*0.2*300))))</f>
        <v/>
      </c>
      <c r="BG1122" s="3" t="str">
        <f>IF($L1122="","",IF(SUM($AJ1122:AN1122)=0,$AF1122,IF(LEFT(VLOOKUP($AP1122,BaseEqptCdF!$C$5:$E$161,3,FALSE),2)="SD",0,IF(LEFT(VLOOKUP($AP1122,BaseEqptCdF!$C$5:$E$161,3,FALSE),2)="SB",1*52,VLOOKUP($AP1122,BaseEqptCdF!$C$5:$S$161,12,FALSE)*0.2*300))))</f>
        <v/>
      </c>
      <c r="BH1122" s="2">
        <f t="shared" si="142"/>
        <v>0</v>
      </c>
    </row>
    <row r="1123" spans="1:60" x14ac:dyDescent="0.25">
      <c r="A1123" s="296" t="str">
        <f t="array" ref="A1123">IF($C1123="","",INDEX(Prog!$B$8:$D$300,MATCH($C1123,nivo1,0),1))</f>
        <v/>
      </c>
      <c r="B1123" s="296" t="str">
        <f t="array" ref="B1123">IF($C1123="","",INDEX(Prog!$B$8:$D$300,MATCH($C1123,nivo1,0),2))</f>
        <v/>
      </c>
      <c r="C1123" s="273"/>
      <c r="D1123" s="267"/>
      <c r="E1123" s="273"/>
      <c r="F1123" s="273"/>
      <c r="G1123" s="273"/>
      <c r="H1123" s="273"/>
      <c r="I1123" s="273"/>
      <c r="J1123" s="273"/>
      <c r="K1123" s="274"/>
      <c r="L1123" s="273"/>
      <c r="M1123" s="273"/>
      <c r="N1123" s="273"/>
      <c r="O1123" s="275"/>
      <c r="P1123" s="273"/>
      <c r="Q1123" s="273"/>
      <c r="R1123" s="273"/>
      <c r="S1123" s="273"/>
      <c r="T1123" s="276"/>
      <c r="U1123" s="276"/>
      <c r="V1123" s="276"/>
      <c r="W1123" s="276"/>
      <c r="X1123" s="277"/>
      <c r="Y1123" s="278"/>
      <c r="AA1123" s="8" t="str">
        <f>IF($L1123="","",VLOOKUP($L1123,BaseEqptCdF!$C$5:$E$161,2,FALSE))</f>
        <v/>
      </c>
      <c r="AB1123" s="8" t="str">
        <f>IF($L1123="","",VLOOKUP($L1123,BaseEqptCdF!$C$5:$E$161,3,FALSE))</f>
        <v/>
      </c>
      <c r="AC1123" s="7" t="str">
        <f>IF($L1123="","",VLOOKUP($L1123,BaseEqptCdF!$C$5:$I$161,6,FALSE))</f>
        <v/>
      </c>
      <c r="AD1123" s="7" t="str">
        <f>IF($L1123="","",VLOOKUP($L1123,BaseEqptCdF!$C$5:$I$161,7,FALSE))</f>
        <v/>
      </c>
      <c r="AE1123" s="3" t="str">
        <f>IF($L1123="","",VLOOKUP($L1123,BaseEqptCdF!$C$5:$R$161,16,FALSE)*$AC$3)</f>
        <v/>
      </c>
      <c r="AF1123" s="3" t="str">
        <f>IF($L1123="","",IF(LEFT($AB1123,2)="SD",0,IF(LEFT($AB1123,2)="SB",1*52,IF($N1123=Prog!$P$17,VLOOKUP($L1123,BaseEqptCdF!$C$5:$P$161,14,FALSE)*1*300,VLOOKUP($L1123,BaseEqptCdF!$C$5:$P$161,12,FALSE)*0.2*300))))</f>
        <v/>
      </c>
      <c r="AG1123" s="6" t="str">
        <f t="shared" si="128"/>
        <v/>
      </c>
      <c r="AH1123" s="6">
        <f>IF($U1123=Prog!$S$18,YEAR($X1123),"")</f>
        <v>1900</v>
      </c>
      <c r="AI1123" s="5" t="str">
        <f>IF(OR($AG1123="",$U1123=Prog!$S$18),"",IF(OR($U1123=Prog!$S$17,$U1123=Prog!$S$16),YEAR($X1123),IF($AG1123="ND","ND",$AI$8+$O1123)))</f>
        <v/>
      </c>
      <c r="AJ1123" s="3" t="str">
        <f t="shared" si="123"/>
        <v/>
      </c>
      <c r="AK1123" s="3" t="str">
        <f t="shared" si="144"/>
        <v/>
      </c>
      <c r="AL1123" s="3" t="str">
        <f t="shared" si="144"/>
        <v/>
      </c>
      <c r="AM1123" s="3" t="str">
        <f t="shared" si="144"/>
        <v/>
      </c>
      <c r="AN1123" s="3" t="str">
        <f t="shared" si="144"/>
        <v/>
      </c>
      <c r="AO1123" s="2">
        <f t="shared" si="139"/>
        <v>0</v>
      </c>
      <c r="AP1123" s="4"/>
      <c r="AQ1123" s="3">
        <f>IF(AJ1123=1,VLOOKUP($AP1123,BaseEqptCdF!$C$5:$R$161,16,FALSE),0)</f>
        <v>0</v>
      </c>
      <c r="AR1123" s="3">
        <f>IF(AK1123=1,VLOOKUP($AP1123,BaseEqptCdF!$C$5:$R$161,16,FALSE),0)</f>
        <v>0</v>
      </c>
      <c r="AS1123" s="3">
        <f>IF(AL1123=1,VLOOKUP($AP1123,BaseEqptCdF!$C$5:$R$161,16,FALSE),0)</f>
        <v>0</v>
      </c>
      <c r="AT1123" s="3">
        <f>IF(AM1123=1,VLOOKUP($AP1123,BaseEqptCdF!$C$5:$R$161,16,FALSE),0)</f>
        <v>0</v>
      </c>
      <c r="AU1123" s="3">
        <f>IF(AN1123=1,VLOOKUP($AP1123,BaseEqptCdF!$C$5:$R$161,16,FALSE),0)</f>
        <v>0</v>
      </c>
      <c r="AV1123" s="2">
        <f t="shared" si="140"/>
        <v>0</v>
      </c>
      <c r="AW1123" s="3" t="str">
        <f>IF($L1123="","",IF(SUM($AJ1123:AJ1123)=0,$AE1123,VLOOKUP($AP1123,BaseEqptCdF!$C$5:$R$161,16,FALSE)*$AC$3))</f>
        <v/>
      </c>
      <c r="AX1123" s="3" t="str">
        <f>IF($L1123="","",IF(SUM($AJ1123:AK1123)=0,$AE1123,VLOOKUP($AP1123,BaseEqptCdF!$C$5:$R$161,16,FALSE)*$AC$3))</f>
        <v/>
      </c>
      <c r="AY1123" s="3" t="str">
        <f>IF($L1123="","",IF(SUM($AJ1123:AL1123)=0,$AE1123,VLOOKUP($AP1123,BaseEqptCdF!$C$5:$R$161,16,FALSE)*$AC$3))</f>
        <v/>
      </c>
      <c r="AZ1123" s="3" t="str">
        <f>IF($L1123="","",IF(SUM($AJ1123:AM1123)=0,$AE1123,VLOOKUP($AP1123,BaseEqptCdF!$C$5:$R$161,16,FALSE)*$AC$3))</f>
        <v/>
      </c>
      <c r="BA1123" s="3" t="str">
        <f>IF($L1123="","",IF(SUM($AJ1123:AN1123)=0,$AE1123,VLOOKUP($AP1123,BaseEqptCdF!$C$5:$R$161,16,FALSE)*$AC$3))</f>
        <v/>
      </c>
      <c r="BB1123" s="2">
        <f t="shared" si="141"/>
        <v>0</v>
      </c>
      <c r="BC1123" s="3" t="str">
        <f>IF($L1123="","",IF(SUM($AJ1123:AJ1123)=0,$AF1123,IF(LEFT(VLOOKUP($AP1123,BaseEqptCdF!$C$5:$E$161,3,FALSE),2)="SD",0,IF(LEFT(VLOOKUP($AP1123,BaseEqptCdF!$C$5:$E$161,3,FALSE),2)="SB",1*52,VLOOKUP($AP1123,BaseEqptCdF!$C$5:$S$161,12,FALSE)*0.2*300))))</f>
        <v/>
      </c>
      <c r="BD1123" s="3" t="str">
        <f>IF($L1123="","",IF(SUM($AJ1123:AK1123)=0,$AF1123,IF(LEFT(VLOOKUP($AP1123,BaseEqptCdF!$C$5:$E$161,3,FALSE),2)="SD",0,IF(LEFT(VLOOKUP($AP1123,BaseEqptCdF!$C$5:$E$161,3,FALSE),2)="SB",1*52,VLOOKUP($AP1123,BaseEqptCdF!$C$5:$S$161,12,FALSE)*0.2*300))))</f>
        <v/>
      </c>
      <c r="BE1123" s="3" t="str">
        <f>IF($L1123="","",IF(SUM($AJ1123:AL1123)=0,$AF1123,IF(LEFT(VLOOKUP($AP1123,BaseEqptCdF!$C$5:$E$161,3,FALSE),2)="SD",0,IF(LEFT(VLOOKUP($AP1123,BaseEqptCdF!$C$5:$E$161,3,FALSE),2)="SB",1*52,VLOOKUP($AP1123,BaseEqptCdF!$C$5:$S$161,12,FALSE)*0.2*300))))</f>
        <v/>
      </c>
      <c r="BF1123" s="3" t="str">
        <f>IF($L1123="","",IF(SUM($AJ1123:AM1123)=0,$AF1123,IF(LEFT(VLOOKUP($AP1123,BaseEqptCdF!$C$5:$E$161,3,FALSE),2)="SD",0,IF(LEFT(VLOOKUP($AP1123,BaseEqptCdF!$C$5:$E$161,3,FALSE),2)="SB",1*52,VLOOKUP($AP1123,BaseEqptCdF!$C$5:$S$161,12,FALSE)*0.2*300))))</f>
        <v/>
      </c>
      <c r="BG1123" s="3" t="str">
        <f>IF($L1123="","",IF(SUM($AJ1123:AN1123)=0,$AF1123,IF(LEFT(VLOOKUP($AP1123,BaseEqptCdF!$C$5:$E$161,3,FALSE),2)="SD",0,IF(LEFT(VLOOKUP($AP1123,BaseEqptCdF!$C$5:$E$161,3,FALSE),2)="SB",1*52,VLOOKUP($AP1123,BaseEqptCdF!$C$5:$S$161,12,FALSE)*0.2*300))))</f>
        <v/>
      </c>
      <c r="BH1123" s="2">
        <f t="shared" si="142"/>
        <v>0</v>
      </c>
    </row>
    <row r="1124" spans="1:60" x14ac:dyDescent="0.25">
      <c r="A1124" s="296" t="str">
        <f t="array" ref="A1124">IF($C1124="","",INDEX(Prog!$B$8:$D$300,MATCH($C1124,nivo1,0),1))</f>
        <v/>
      </c>
      <c r="B1124" s="296" t="str">
        <f t="array" ref="B1124">IF($C1124="","",INDEX(Prog!$B$8:$D$300,MATCH($C1124,nivo1,0),2))</f>
        <v/>
      </c>
      <c r="C1124" s="273"/>
      <c r="D1124" s="267"/>
      <c r="E1124" s="273"/>
      <c r="F1124" s="273"/>
      <c r="G1124" s="273"/>
      <c r="H1124" s="273"/>
      <c r="I1124" s="273"/>
      <c r="J1124" s="273"/>
      <c r="K1124" s="274"/>
      <c r="L1124" s="273"/>
      <c r="M1124" s="273"/>
      <c r="N1124" s="273"/>
      <c r="O1124" s="275"/>
      <c r="P1124" s="273"/>
      <c r="Q1124" s="273"/>
      <c r="R1124" s="273"/>
      <c r="S1124" s="273"/>
      <c r="T1124" s="276"/>
      <c r="U1124" s="276"/>
      <c r="V1124" s="276"/>
      <c r="W1124" s="276"/>
      <c r="X1124" s="277"/>
      <c r="Y1124" s="278"/>
      <c r="AA1124" s="8" t="str">
        <f>IF($L1124="","",VLOOKUP($L1124,BaseEqptCdF!$C$5:$E$161,2,FALSE))</f>
        <v/>
      </c>
      <c r="AB1124" s="8" t="str">
        <f>IF($L1124="","",VLOOKUP($L1124,BaseEqptCdF!$C$5:$E$161,3,FALSE))</f>
        <v/>
      </c>
      <c r="AC1124" s="7" t="str">
        <f>IF($L1124="","",VLOOKUP($L1124,BaseEqptCdF!$C$5:$I$161,6,FALSE))</f>
        <v/>
      </c>
      <c r="AD1124" s="7" t="str">
        <f>IF($L1124="","",VLOOKUP($L1124,BaseEqptCdF!$C$5:$I$161,7,FALSE))</f>
        <v/>
      </c>
      <c r="AE1124" s="3" t="str">
        <f>IF($L1124="","",VLOOKUP($L1124,BaseEqptCdF!$C$5:$R$161,16,FALSE)*$AC$3)</f>
        <v/>
      </c>
      <c r="AF1124" s="3" t="str">
        <f>IF($L1124="","",IF(LEFT($AB1124,2)="SD",0,IF(LEFT($AB1124,2)="SB",1*52,IF($N1124=Prog!$P$17,VLOOKUP($L1124,BaseEqptCdF!$C$5:$P$161,14,FALSE)*1*300,VLOOKUP($L1124,BaseEqptCdF!$C$5:$P$161,12,FALSE)*0.2*300))))</f>
        <v/>
      </c>
      <c r="AG1124" s="6" t="str">
        <f t="shared" si="128"/>
        <v/>
      </c>
      <c r="AH1124" s="6">
        <f>IF($U1124=Prog!$S$18,YEAR($X1124),"")</f>
        <v>1900</v>
      </c>
      <c r="AI1124" s="5" t="str">
        <f>IF(OR($AG1124="",$U1124=Prog!$S$18),"",IF(OR($U1124=Prog!$S$17,$U1124=Prog!$S$16),YEAR($X1124),IF($AG1124="ND","ND",$AI$8+$O1124)))</f>
        <v/>
      </c>
      <c r="AJ1124" s="3" t="str">
        <f t="shared" si="123"/>
        <v/>
      </c>
      <c r="AK1124" s="3" t="str">
        <f t="shared" si="144"/>
        <v/>
      </c>
      <c r="AL1124" s="3" t="str">
        <f t="shared" si="144"/>
        <v/>
      </c>
      <c r="AM1124" s="3" t="str">
        <f t="shared" si="144"/>
        <v/>
      </c>
      <c r="AN1124" s="3" t="str">
        <f t="shared" si="144"/>
        <v/>
      </c>
      <c r="AO1124" s="2">
        <f t="shared" si="139"/>
        <v>0</v>
      </c>
      <c r="AP1124" s="4"/>
      <c r="AQ1124" s="3">
        <f>IF(AJ1124=1,VLOOKUP($AP1124,BaseEqptCdF!$C$5:$R$161,16,FALSE),0)</f>
        <v>0</v>
      </c>
      <c r="AR1124" s="3">
        <f>IF(AK1124=1,VLOOKUP($AP1124,BaseEqptCdF!$C$5:$R$161,16,FALSE),0)</f>
        <v>0</v>
      </c>
      <c r="AS1124" s="3">
        <f>IF(AL1124=1,VLOOKUP($AP1124,BaseEqptCdF!$C$5:$R$161,16,FALSE),0)</f>
        <v>0</v>
      </c>
      <c r="AT1124" s="3">
        <f>IF(AM1124=1,VLOOKUP($AP1124,BaseEqptCdF!$C$5:$R$161,16,FALSE),0)</f>
        <v>0</v>
      </c>
      <c r="AU1124" s="3">
        <f>IF(AN1124=1,VLOOKUP($AP1124,BaseEqptCdF!$C$5:$R$161,16,FALSE),0)</f>
        <v>0</v>
      </c>
      <c r="AV1124" s="2">
        <f t="shared" si="140"/>
        <v>0</v>
      </c>
      <c r="AW1124" s="3" t="str">
        <f>IF($L1124="","",IF(SUM($AJ1124:AJ1124)=0,$AE1124,VLOOKUP($AP1124,BaseEqptCdF!$C$5:$R$161,16,FALSE)*$AC$3))</f>
        <v/>
      </c>
      <c r="AX1124" s="3" t="str">
        <f>IF($L1124="","",IF(SUM($AJ1124:AK1124)=0,$AE1124,VLOOKUP($AP1124,BaseEqptCdF!$C$5:$R$161,16,FALSE)*$AC$3))</f>
        <v/>
      </c>
      <c r="AY1124" s="3" t="str">
        <f>IF($L1124="","",IF(SUM($AJ1124:AL1124)=0,$AE1124,VLOOKUP($AP1124,BaseEqptCdF!$C$5:$R$161,16,FALSE)*$AC$3))</f>
        <v/>
      </c>
      <c r="AZ1124" s="3" t="str">
        <f>IF($L1124="","",IF(SUM($AJ1124:AM1124)=0,$AE1124,VLOOKUP($AP1124,BaseEqptCdF!$C$5:$R$161,16,FALSE)*$AC$3))</f>
        <v/>
      </c>
      <c r="BA1124" s="3" t="str">
        <f>IF($L1124="","",IF(SUM($AJ1124:AN1124)=0,$AE1124,VLOOKUP($AP1124,BaseEqptCdF!$C$5:$R$161,16,FALSE)*$AC$3))</f>
        <v/>
      </c>
      <c r="BB1124" s="2">
        <f t="shared" si="141"/>
        <v>0</v>
      </c>
      <c r="BC1124" s="3" t="str">
        <f>IF($L1124="","",IF(SUM($AJ1124:AJ1124)=0,$AF1124,IF(LEFT(VLOOKUP($AP1124,BaseEqptCdF!$C$5:$E$161,3,FALSE),2)="SD",0,IF(LEFT(VLOOKUP($AP1124,BaseEqptCdF!$C$5:$E$161,3,FALSE),2)="SB",1*52,VLOOKUP($AP1124,BaseEqptCdF!$C$5:$S$161,12,FALSE)*0.2*300))))</f>
        <v/>
      </c>
      <c r="BD1124" s="3" t="str">
        <f>IF($L1124="","",IF(SUM($AJ1124:AK1124)=0,$AF1124,IF(LEFT(VLOOKUP($AP1124,BaseEqptCdF!$C$5:$E$161,3,FALSE),2)="SD",0,IF(LEFT(VLOOKUP($AP1124,BaseEqptCdF!$C$5:$E$161,3,FALSE),2)="SB",1*52,VLOOKUP($AP1124,BaseEqptCdF!$C$5:$S$161,12,FALSE)*0.2*300))))</f>
        <v/>
      </c>
      <c r="BE1124" s="3" t="str">
        <f>IF($L1124="","",IF(SUM($AJ1124:AL1124)=0,$AF1124,IF(LEFT(VLOOKUP($AP1124,BaseEqptCdF!$C$5:$E$161,3,FALSE),2)="SD",0,IF(LEFT(VLOOKUP($AP1124,BaseEqptCdF!$C$5:$E$161,3,FALSE),2)="SB",1*52,VLOOKUP($AP1124,BaseEqptCdF!$C$5:$S$161,12,FALSE)*0.2*300))))</f>
        <v/>
      </c>
      <c r="BF1124" s="3" t="str">
        <f>IF($L1124="","",IF(SUM($AJ1124:AM1124)=0,$AF1124,IF(LEFT(VLOOKUP($AP1124,BaseEqptCdF!$C$5:$E$161,3,FALSE),2)="SD",0,IF(LEFT(VLOOKUP($AP1124,BaseEqptCdF!$C$5:$E$161,3,FALSE),2)="SB",1*52,VLOOKUP($AP1124,BaseEqptCdF!$C$5:$S$161,12,FALSE)*0.2*300))))</f>
        <v/>
      </c>
      <c r="BG1124" s="3" t="str">
        <f>IF($L1124="","",IF(SUM($AJ1124:AN1124)=0,$AF1124,IF(LEFT(VLOOKUP($AP1124,BaseEqptCdF!$C$5:$E$161,3,FALSE),2)="SD",0,IF(LEFT(VLOOKUP($AP1124,BaseEqptCdF!$C$5:$E$161,3,FALSE),2)="SB",1*52,VLOOKUP($AP1124,BaseEqptCdF!$C$5:$S$161,12,FALSE)*0.2*300))))</f>
        <v/>
      </c>
      <c r="BH1124" s="2">
        <f t="shared" si="142"/>
        <v>0</v>
      </c>
    </row>
    <row r="1125" spans="1:60" x14ac:dyDescent="0.25">
      <c r="A1125" s="296" t="str">
        <f t="array" ref="A1125">IF($C1125="","",INDEX(Prog!$B$8:$D$300,MATCH($C1125,nivo1,0),1))</f>
        <v/>
      </c>
      <c r="B1125" s="296" t="str">
        <f t="array" ref="B1125">IF($C1125="","",INDEX(Prog!$B$8:$D$300,MATCH($C1125,nivo1,0),2))</f>
        <v/>
      </c>
      <c r="C1125" s="273"/>
      <c r="D1125" s="267"/>
      <c r="E1125" s="273"/>
      <c r="F1125" s="273"/>
      <c r="G1125" s="273"/>
      <c r="H1125" s="273"/>
      <c r="I1125" s="273"/>
      <c r="J1125" s="273"/>
      <c r="K1125" s="274"/>
      <c r="L1125" s="273"/>
      <c r="M1125" s="273"/>
      <c r="N1125" s="273"/>
      <c r="O1125" s="275"/>
      <c r="P1125" s="273"/>
      <c r="Q1125" s="273"/>
      <c r="R1125" s="273"/>
      <c r="S1125" s="273"/>
      <c r="T1125" s="276"/>
      <c r="U1125" s="276"/>
      <c r="V1125" s="276"/>
      <c r="W1125" s="276"/>
      <c r="X1125" s="277"/>
      <c r="Y1125" s="278"/>
      <c r="AA1125" s="8" t="str">
        <f>IF($L1125="","",VLOOKUP($L1125,BaseEqptCdF!$C$5:$E$161,2,FALSE))</f>
        <v/>
      </c>
      <c r="AB1125" s="8" t="str">
        <f>IF($L1125="","",VLOOKUP($L1125,BaseEqptCdF!$C$5:$E$161,3,FALSE))</f>
        <v/>
      </c>
      <c r="AC1125" s="7" t="str">
        <f>IF($L1125="","",VLOOKUP($L1125,BaseEqptCdF!$C$5:$I$161,6,FALSE))</f>
        <v/>
      </c>
      <c r="AD1125" s="7" t="str">
        <f>IF($L1125="","",VLOOKUP($L1125,BaseEqptCdF!$C$5:$I$161,7,FALSE))</f>
        <v/>
      </c>
      <c r="AE1125" s="3" t="str">
        <f>IF($L1125="","",VLOOKUP($L1125,BaseEqptCdF!$C$5:$R$161,16,FALSE)*$AC$3)</f>
        <v/>
      </c>
      <c r="AF1125" s="3" t="str">
        <f>IF($L1125="","",IF(LEFT($AB1125,2)="SD",0,IF(LEFT($AB1125,2)="SB",1*52,IF($N1125=Prog!$P$17,VLOOKUP($L1125,BaseEqptCdF!$C$5:$P$161,14,FALSE)*1*300,VLOOKUP($L1125,BaseEqptCdF!$C$5:$P$161,12,FALSE)*0.2*300))))</f>
        <v/>
      </c>
      <c r="AG1125" s="6" t="str">
        <f t="shared" si="128"/>
        <v/>
      </c>
      <c r="AH1125" s="6">
        <f>IF($U1125=Prog!$S$18,YEAR($X1125),"")</f>
        <v>1900</v>
      </c>
      <c r="AI1125" s="5" t="str">
        <f>IF(OR($AG1125="",$U1125=Prog!$S$18),"",IF(OR($U1125=Prog!$S$17,$U1125=Prog!$S$16),YEAR($X1125),IF($AG1125="ND","ND",$AI$8+$O1125)))</f>
        <v/>
      </c>
      <c r="AJ1125" s="3" t="str">
        <f t="shared" si="123"/>
        <v/>
      </c>
      <c r="AK1125" s="3" t="str">
        <f t="shared" si="144"/>
        <v/>
      </c>
      <c r="AL1125" s="3" t="str">
        <f t="shared" si="144"/>
        <v/>
      </c>
      <c r="AM1125" s="3" t="str">
        <f t="shared" si="144"/>
        <v/>
      </c>
      <c r="AN1125" s="3" t="str">
        <f t="shared" si="144"/>
        <v/>
      </c>
      <c r="AO1125" s="2">
        <f t="shared" si="139"/>
        <v>0</v>
      </c>
      <c r="AP1125" s="4"/>
      <c r="AQ1125" s="3">
        <f>IF(AJ1125=1,VLOOKUP($AP1125,BaseEqptCdF!$C$5:$R$161,16,FALSE),0)</f>
        <v>0</v>
      </c>
      <c r="AR1125" s="3">
        <f>IF(AK1125=1,VLOOKUP($AP1125,BaseEqptCdF!$C$5:$R$161,16,FALSE),0)</f>
        <v>0</v>
      </c>
      <c r="AS1125" s="3">
        <f>IF(AL1125=1,VLOOKUP($AP1125,BaseEqptCdF!$C$5:$R$161,16,FALSE),0)</f>
        <v>0</v>
      </c>
      <c r="AT1125" s="3">
        <f>IF(AM1125=1,VLOOKUP($AP1125,BaseEqptCdF!$C$5:$R$161,16,FALSE),0)</f>
        <v>0</v>
      </c>
      <c r="AU1125" s="3">
        <f>IF(AN1125=1,VLOOKUP($AP1125,BaseEqptCdF!$C$5:$R$161,16,FALSE),0)</f>
        <v>0</v>
      </c>
      <c r="AV1125" s="2">
        <f t="shared" si="140"/>
        <v>0</v>
      </c>
      <c r="AW1125" s="3" t="str">
        <f>IF($L1125="","",IF(SUM($AJ1125:AJ1125)=0,$AE1125,VLOOKUP($AP1125,BaseEqptCdF!$C$5:$R$161,16,FALSE)*$AC$3))</f>
        <v/>
      </c>
      <c r="AX1125" s="3" t="str">
        <f>IF($L1125="","",IF(SUM($AJ1125:AK1125)=0,$AE1125,VLOOKUP($AP1125,BaseEqptCdF!$C$5:$R$161,16,FALSE)*$AC$3))</f>
        <v/>
      </c>
      <c r="AY1125" s="3" t="str">
        <f>IF($L1125="","",IF(SUM($AJ1125:AL1125)=0,$AE1125,VLOOKUP($AP1125,BaseEqptCdF!$C$5:$R$161,16,FALSE)*$AC$3))</f>
        <v/>
      </c>
      <c r="AZ1125" s="3" t="str">
        <f>IF($L1125="","",IF(SUM($AJ1125:AM1125)=0,$AE1125,VLOOKUP($AP1125,BaseEqptCdF!$C$5:$R$161,16,FALSE)*$AC$3))</f>
        <v/>
      </c>
      <c r="BA1125" s="3" t="str">
        <f>IF($L1125="","",IF(SUM($AJ1125:AN1125)=0,$AE1125,VLOOKUP($AP1125,BaseEqptCdF!$C$5:$R$161,16,FALSE)*$AC$3))</f>
        <v/>
      </c>
      <c r="BB1125" s="2">
        <f t="shared" si="141"/>
        <v>0</v>
      </c>
      <c r="BC1125" s="3" t="str">
        <f>IF($L1125="","",IF(SUM($AJ1125:AJ1125)=0,$AF1125,IF(LEFT(VLOOKUP($AP1125,BaseEqptCdF!$C$5:$E$161,3,FALSE),2)="SD",0,IF(LEFT(VLOOKUP($AP1125,BaseEqptCdF!$C$5:$E$161,3,FALSE),2)="SB",1*52,VLOOKUP($AP1125,BaseEqptCdF!$C$5:$S$161,12,FALSE)*0.2*300))))</f>
        <v/>
      </c>
      <c r="BD1125" s="3" t="str">
        <f>IF($L1125="","",IF(SUM($AJ1125:AK1125)=0,$AF1125,IF(LEFT(VLOOKUP($AP1125,BaseEqptCdF!$C$5:$E$161,3,FALSE),2)="SD",0,IF(LEFT(VLOOKUP($AP1125,BaseEqptCdF!$C$5:$E$161,3,FALSE),2)="SB",1*52,VLOOKUP($AP1125,BaseEqptCdF!$C$5:$S$161,12,FALSE)*0.2*300))))</f>
        <v/>
      </c>
      <c r="BE1125" s="3" t="str">
        <f>IF($L1125="","",IF(SUM($AJ1125:AL1125)=0,$AF1125,IF(LEFT(VLOOKUP($AP1125,BaseEqptCdF!$C$5:$E$161,3,FALSE),2)="SD",0,IF(LEFT(VLOOKUP($AP1125,BaseEqptCdF!$C$5:$E$161,3,FALSE),2)="SB",1*52,VLOOKUP($AP1125,BaseEqptCdF!$C$5:$S$161,12,FALSE)*0.2*300))))</f>
        <v/>
      </c>
      <c r="BF1125" s="3" t="str">
        <f>IF($L1125="","",IF(SUM($AJ1125:AM1125)=0,$AF1125,IF(LEFT(VLOOKUP($AP1125,BaseEqptCdF!$C$5:$E$161,3,FALSE),2)="SD",0,IF(LEFT(VLOOKUP($AP1125,BaseEqptCdF!$C$5:$E$161,3,FALSE),2)="SB",1*52,VLOOKUP($AP1125,BaseEqptCdF!$C$5:$S$161,12,FALSE)*0.2*300))))</f>
        <v/>
      </c>
      <c r="BG1125" s="3" t="str">
        <f>IF($L1125="","",IF(SUM($AJ1125:AN1125)=0,$AF1125,IF(LEFT(VLOOKUP($AP1125,BaseEqptCdF!$C$5:$E$161,3,FALSE),2)="SD",0,IF(LEFT(VLOOKUP($AP1125,BaseEqptCdF!$C$5:$E$161,3,FALSE),2)="SB",1*52,VLOOKUP($AP1125,BaseEqptCdF!$C$5:$S$161,12,FALSE)*0.2*300))))</f>
        <v/>
      </c>
      <c r="BH1125" s="2">
        <f t="shared" si="142"/>
        <v>0</v>
      </c>
    </row>
    <row r="1126" spans="1:60" x14ac:dyDescent="0.25">
      <c r="A1126" s="296" t="str">
        <f t="array" ref="A1126">IF($C1126="","",INDEX(Prog!$B$8:$D$300,MATCH($C1126,nivo1,0),1))</f>
        <v/>
      </c>
      <c r="B1126" s="296" t="str">
        <f t="array" ref="B1126">IF($C1126="","",INDEX(Prog!$B$8:$D$300,MATCH($C1126,nivo1,0),2))</f>
        <v/>
      </c>
      <c r="C1126" s="273"/>
      <c r="D1126" s="267"/>
      <c r="E1126" s="273"/>
      <c r="F1126" s="273"/>
      <c r="G1126" s="273"/>
      <c r="H1126" s="273"/>
      <c r="I1126" s="273"/>
      <c r="J1126" s="273"/>
      <c r="K1126" s="274"/>
      <c r="L1126" s="273"/>
      <c r="M1126" s="273"/>
      <c r="N1126" s="273"/>
      <c r="O1126" s="275"/>
      <c r="P1126" s="273"/>
      <c r="Q1126" s="273"/>
      <c r="R1126" s="273"/>
      <c r="S1126" s="273"/>
      <c r="T1126" s="276"/>
      <c r="U1126" s="276"/>
      <c r="V1126" s="276"/>
      <c r="W1126" s="276"/>
      <c r="X1126" s="277"/>
      <c r="Y1126" s="278"/>
      <c r="AA1126" s="8" t="str">
        <f>IF($L1126="","",VLOOKUP($L1126,BaseEqptCdF!$C$5:$E$161,2,FALSE))</f>
        <v/>
      </c>
      <c r="AB1126" s="8" t="str">
        <f>IF($L1126="","",VLOOKUP($L1126,BaseEqptCdF!$C$5:$E$161,3,FALSE))</f>
        <v/>
      </c>
      <c r="AC1126" s="7" t="str">
        <f>IF($L1126="","",VLOOKUP($L1126,BaseEqptCdF!$C$5:$I$161,6,FALSE))</f>
        <v/>
      </c>
      <c r="AD1126" s="7" t="str">
        <f>IF($L1126="","",VLOOKUP($L1126,BaseEqptCdF!$C$5:$I$161,7,FALSE))</f>
        <v/>
      </c>
      <c r="AE1126" s="3" t="str">
        <f>IF($L1126="","",VLOOKUP($L1126,BaseEqptCdF!$C$5:$R$161,16,FALSE)*$AC$3)</f>
        <v/>
      </c>
      <c r="AF1126" s="3" t="str">
        <f>IF($L1126="","",IF(LEFT($AB1126,2)="SD",0,IF(LEFT($AB1126,2)="SB",1*52,IF($N1126=Prog!$P$17,VLOOKUP($L1126,BaseEqptCdF!$C$5:$P$161,14,FALSE)*1*300,VLOOKUP($L1126,BaseEqptCdF!$C$5:$P$161,12,FALSE)*0.2*300))))</f>
        <v/>
      </c>
      <c r="AG1126" s="6" t="str">
        <f t="shared" si="128"/>
        <v/>
      </c>
      <c r="AH1126" s="6">
        <f>IF($U1126=Prog!$S$18,YEAR($X1126),"")</f>
        <v>1900</v>
      </c>
      <c r="AI1126" s="5" t="str">
        <f>IF(OR($AG1126="",$U1126=Prog!$S$18),"",IF(OR($U1126=Prog!$S$17,$U1126=Prog!$S$16),YEAR($X1126),IF($AG1126="ND","ND",$AI$8+$O1126)))</f>
        <v/>
      </c>
      <c r="AJ1126" s="3" t="str">
        <f t="shared" si="123"/>
        <v/>
      </c>
      <c r="AK1126" s="3" t="str">
        <f t="shared" si="144"/>
        <v/>
      </c>
      <c r="AL1126" s="3" t="str">
        <f t="shared" si="144"/>
        <v/>
      </c>
      <c r="AM1126" s="3" t="str">
        <f t="shared" si="144"/>
        <v/>
      </c>
      <c r="AN1126" s="3" t="str">
        <f t="shared" si="144"/>
        <v/>
      </c>
      <c r="AO1126" s="2">
        <f t="shared" si="139"/>
        <v>0</v>
      </c>
      <c r="AP1126" s="4"/>
      <c r="AQ1126" s="3">
        <f>IF(AJ1126=1,VLOOKUP($AP1126,BaseEqptCdF!$C$5:$R$161,16,FALSE),0)</f>
        <v>0</v>
      </c>
      <c r="AR1126" s="3">
        <f>IF(AK1126=1,VLOOKUP($AP1126,BaseEqptCdF!$C$5:$R$161,16,FALSE),0)</f>
        <v>0</v>
      </c>
      <c r="AS1126" s="3">
        <f>IF(AL1126=1,VLOOKUP($AP1126,BaseEqptCdF!$C$5:$R$161,16,FALSE),0)</f>
        <v>0</v>
      </c>
      <c r="AT1126" s="3">
        <f>IF(AM1126=1,VLOOKUP($AP1126,BaseEqptCdF!$C$5:$R$161,16,FALSE),0)</f>
        <v>0</v>
      </c>
      <c r="AU1126" s="3">
        <f>IF(AN1126=1,VLOOKUP($AP1126,BaseEqptCdF!$C$5:$R$161,16,FALSE),0)</f>
        <v>0</v>
      </c>
      <c r="AV1126" s="2">
        <f t="shared" si="140"/>
        <v>0</v>
      </c>
      <c r="AW1126" s="3" t="str">
        <f>IF($L1126="","",IF(SUM($AJ1126:AJ1126)=0,$AE1126,VLOOKUP($AP1126,BaseEqptCdF!$C$5:$R$161,16,FALSE)*$AC$3))</f>
        <v/>
      </c>
      <c r="AX1126" s="3" t="str">
        <f>IF($L1126="","",IF(SUM($AJ1126:AK1126)=0,$AE1126,VLOOKUP($AP1126,BaseEqptCdF!$C$5:$R$161,16,FALSE)*$AC$3))</f>
        <v/>
      </c>
      <c r="AY1126" s="3" t="str">
        <f>IF($L1126="","",IF(SUM($AJ1126:AL1126)=0,$AE1126,VLOOKUP($AP1126,BaseEqptCdF!$C$5:$R$161,16,FALSE)*$AC$3))</f>
        <v/>
      </c>
      <c r="AZ1126" s="3" t="str">
        <f>IF($L1126="","",IF(SUM($AJ1126:AM1126)=0,$AE1126,VLOOKUP($AP1126,BaseEqptCdF!$C$5:$R$161,16,FALSE)*$AC$3))</f>
        <v/>
      </c>
      <c r="BA1126" s="3" t="str">
        <f>IF($L1126="","",IF(SUM($AJ1126:AN1126)=0,$AE1126,VLOOKUP($AP1126,BaseEqptCdF!$C$5:$R$161,16,FALSE)*$AC$3))</f>
        <v/>
      </c>
      <c r="BB1126" s="2">
        <f t="shared" si="141"/>
        <v>0</v>
      </c>
      <c r="BC1126" s="3" t="str">
        <f>IF($L1126="","",IF(SUM($AJ1126:AJ1126)=0,$AF1126,IF(LEFT(VLOOKUP($AP1126,BaseEqptCdF!$C$5:$E$161,3,FALSE),2)="SD",0,IF(LEFT(VLOOKUP($AP1126,BaseEqptCdF!$C$5:$E$161,3,FALSE),2)="SB",1*52,VLOOKUP($AP1126,BaseEqptCdF!$C$5:$S$161,12,FALSE)*0.2*300))))</f>
        <v/>
      </c>
      <c r="BD1126" s="3" t="str">
        <f>IF($L1126="","",IF(SUM($AJ1126:AK1126)=0,$AF1126,IF(LEFT(VLOOKUP($AP1126,BaseEqptCdF!$C$5:$E$161,3,FALSE),2)="SD",0,IF(LEFT(VLOOKUP($AP1126,BaseEqptCdF!$C$5:$E$161,3,FALSE),2)="SB",1*52,VLOOKUP($AP1126,BaseEqptCdF!$C$5:$S$161,12,FALSE)*0.2*300))))</f>
        <v/>
      </c>
      <c r="BE1126" s="3" t="str">
        <f>IF($L1126="","",IF(SUM($AJ1126:AL1126)=0,$AF1126,IF(LEFT(VLOOKUP($AP1126,BaseEqptCdF!$C$5:$E$161,3,FALSE),2)="SD",0,IF(LEFT(VLOOKUP($AP1126,BaseEqptCdF!$C$5:$E$161,3,FALSE),2)="SB",1*52,VLOOKUP($AP1126,BaseEqptCdF!$C$5:$S$161,12,FALSE)*0.2*300))))</f>
        <v/>
      </c>
      <c r="BF1126" s="3" t="str">
        <f>IF($L1126="","",IF(SUM($AJ1126:AM1126)=0,$AF1126,IF(LEFT(VLOOKUP($AP1126,BaseEqptCdF!$C$5:$E$161,3,FALSE),2)="SD",0,IF(LEFT(VLOOKUP($AP1126,BaseEqptCdF!$C$5:$E$161,3,FALSE),2)="SB",1*52,VLOOKUP($AP1126,BaseEqptCdF!$C$5:$S$161,12,FALSE)*0.2*300))))</f>
        <v/>
      </c>
      <c r="BG1126" s="3" t="str">
        <f>IF($L1126="","",IF(SUM($AJ1126:AN1126)=0,$AF1126,IF(LEFT(VLOOKUP($AP1126,BaseEqptCdF!$C$5:$E$161,3,FALSE),2)="SD",0,IF(LEFT(VLOOKUP($AP1126,BaseEqptCdF!$C$5:$E$161,3,FALSE),2)="SB",1*52,VLOOKUP($AP1126,BaseEqptCdF!$C$5:$S$161,12,FALSE)*0.2*300))))</f>
        <v/>
      </c>
      <c r="BH1126" s="2">
        <f t="shared" si="142"/>
        <v>0</v>
      </c>
    </row>
    <row r="1127" spans="1:60" x14ac:dyDescent="0.25">
      <c r="A1127" s="296" t="str">
        <f t="array" ref="A1127">IF($C1127="","",INDEX(Prog!$B$8:$D$300,MATCH($C1127,nivo1,0),1))</f>
        <v/>
      </c>
      <c r="B1127" s="296" t="str">
        <f t="array" ref="B1127">IF($C1127="","",INDEX(Prog!$B$8:$D$300,MATCH($C1127,nivo1,0),2))</f>
        <v/>
      </c>
      <c r="C1127" s="273"/>
      <c r="D1127" s="267"/>
      <c r="E1127" s="273"/>
      <c r="F1127" s="273"/>
      <c r="G1127" s="273"/>
      <c r="H1127" s="273"/>
      <c r="I1127" s="273"/>
      <c r="J1127" s="273"/>
      <c r="K1127" s="274"/>
      <c r="L1127" s="273"/>
      <c r="M1127" s="273"/>
      <c r="N1127" s="273"/>
      <c r="O1127" s="275"/>
      <c r="P1127" s="273"/>
      <c r="Q1127" s="273"/>
      <c r="R1127" s="273"/>
      <c r="S1127" s="273"/>
      <c r="T1127" s="276"/>
      <c r="U1127" s="276"/>
      <c r="V1127" s="276"/>
      <c r="W1127" s="276"/>
      <c r="X1127" s="277"/>
      <c r="Y1127" s="278"/>
      <c r="AA1127" s="8" t="str">
        <f>IF($L1127="","",VLOOKUP($L1127,BaseEqptCdF!$C$5:$E$161,2,FALSE))</f>
        <v/>
      </c>
      <c r="AB1127" s="8" t="str">
        <f>IF($L1127="","",VLOOKUP($L1127,BaseEqptCdF!$C$5:$E$161,3,FALSE))</f>
        <v/>
      </c>
      <c r="AC1127" s="7" t="str">
        <f>IF($L1127="","",VLOOKUP($L1127,BaseEqptCdF!$C$5:$I$161,6,FALSE))</f>
        <v/>
      </c>
      <c r="AD1127" s="7" t="str">
        <f>IF($L1127="","",VLOOKUP($L1127,BaseEqptCdF!$C$5:$I$161,7,FALSE))</f>
        <v/>
      </c>
      <c r="AE1127" s="3" t="str">
        <f>IF($L1127="","",VLOOKUP($L1127,BaseEqptCdF!$C$5:$R$161,16,FALSE)*$AC$3)</f>
        <v/>
      </c>
      <c r="AF1127" s="3" t="str">
        <f>IF($L1127="","",IF(LEFT($AB1127,2)="SD",0,IF(LEFT($AB1127,2)="SB",1*52,IF($N1127=Prog!$P$17,VLOOKUP($L1127,BaseEqptCdF!$C$5:$P$161,14,FALSE)*1*300,VLOOKUP($L1127,BaseEqptCdF!$C$5:$P$161,12,FALSE)*0.2*300))))</f>
        <v/>
      </c>
      <c r="AG1127" s="6" t="str">
        <f t="shared" si="128"/>
        <v/>
      </c>
      <c r="AH1127" s="6">
        <f>IF($U1127=Prog!$S$18,YEAR($X1127),"")</f>
        <v>1900</v>
      </c>
      <c r="AI1127" s="5" t="str">
        <f>IF(OR($AG1127="",$U1127=Prog!$S$18),"",IF(OR($U1127=Prog!$S$17,$U1127=Prog!$S$16),YEAR($X1127),IF($AG1127="ND","ND",$AI$8+$O1127)))</f>
        <v/>
      </c>
      <c r="AJ1127" s="3" t="str">
        <f t="shared" si="123"/>
        <v/>
      </c>
      <c r="AK1127" s="3" t="str">
        <f t="shared" si="144"/>
        <v/>
      </c>
      <c r="AL1127" s="3" t="str">
        <f t="shared" si="144"/>
        <v/>
      </c>
      <c r="AM1127" s="3" t="str">
        <f t="shared" si="144"/>
        <v/>
      </c>
      <c r="AN1127" s="3" t="str">
        <f t="shared" si="144"/>
        <v/>
      </c>
      <c r="AO1127" s="2">
        <f t="shared" si="139"/>
        <v>0</v>
      </c>
      <c r="AP1127" s="4"/>
      <c r="AQ1127" s="3">
        <f>IF(AJ1127=1,VLOOKUP($AP1127,BaseEqptCdF!$C$5:$R$161,16,FALSE),0)</f>
        <v>0</v>
      </c>
      <c r="AR1127" s="3">
        <f>IF(AK1127=1,VLOOKUP($AP1127,BaseEqptCdF!$C$5:$R$161,16,FALSE),0)</f>
        <v>0</v>
      </c>
      <c r="AS1127" s="3">
        <f>IF(AL1127=1,VLOOKUP($AP1127,BaseEqptCdF!$C$5:$R$161,16,FALSE),0)</f>
        <v>0</v>
      </c>
      <c r="AT1127" s="3">
        <f>IF(AM1127=1,VLOOKUP($AP1127,BaseEqptCdF!$C$5:$R$161,16,FALSE),0)</f>
        <v>0</v>
      </c>
      <c r="AU1127" s="3">
        <f>IF(AN1127=1,VLOOKUP($AP1127,BaseEqptCdF!$C$5:$R$161,16,FALSE),0)</f>
        <v>0</v>
      </c>
      <c r="AV1127" s="2">
        <f t="shared" si="140"/>
        <v>0</v>
      </c>
      <c r="AW1127" s="3" t="str">
        <f>IF($L1127="","",IF(SUM($AJ1127:AJ1127)=0,$AE1127,VLOOKUP($AP1127,BaseEqptCdF!$C$5:$R$161,16,FALSE)*$AC$3))</f>
        <v/>
      </c>
      <c r="AX1127" s="3" t="str">
        <f>IF($L1127="","",IF(SUM($AJ1127:AK1127)=0,$AE1127,VLOOKUP($AP1127,BaseEqptCdF!$C$5:$R$161,16,FALSE)*$AC$3))</f>
        <v/>
      </c>
      <c r="AY1127" s="3" t="str">
        <f>IF($L1127="","",IF(SUM($AJ1127:AL1127)=0,$AE1127,VLOOKUP($AP1127,BaseEqptCdF!$C$5:$R$161,16,FALSE)*$AC$3))</f>
        <v/>
      </c>
      <c r="AZ1127" s="3" t="str">
        <f>IF($L1127="","",IF(SUM($AJ1127:AM1127)=0,$AE1127,VLOOKUP($AP1127,BaseEqptCdF!$C$5:$R$161,16,FALSE)*$AC$3))</f>
        <v/>
      </c>
      <c r="BA1127" s="3" t="str">
        <f>IF($L1127="","",IF(SUM($AJ1127:AN1127)=0,$AE1127,VLOOKUP($AP1127,BaseEqptCdF!$C$5:$R$161,16,FALSE)*$AC$3))</f>
        <v/>
      </c>
      <c r="BB1127" s="2">
        <f t="shared" si="141"/>
        <v>0</v>
      </c>
      <c r="BC1127" s="3" t="str">
        <f>IF($L1127="","",IF(SUM($AJ1127:AJ1127)=0,$AF1127,IF(LEFT(VLOOKUP($AP1127,BaseEqptCdF!$C$5:$E$161,3,FALSE),2)="SD",0,IF(LEFT(VLOOKUP($AP1127,BaseEqptCdF!$C$5:$E$161,3,FALSE),2)="SB",1*52,VLOOKUP($AP1127,BaseEqptCdF!$C$5:$S$161,12,FALSE)*0.2*300))))</f>
        <v/>
      </c>
      <c r="BD1127" s="3" t="str">
        <f>IF($L1127="","",IF(SUM($AJ1127:AK1127)=0,$AF1127,IF(LEFT(VLOOKUP($AP1127,BaseEqptCdF!$C$5:$E$161,3,FALSE),2)="SD",0,IF(LEFT(VLOOKUP($AP1127,BaseEqptCdF!$C$5:$E$161,3,FALSE),2)="SB",1*52,VLOOKUP($AP1127,BaseEqptCdF!$C$5:$S$161,12,FALSE)*0.2*300))))</f>
        <v/>
      </c>
      <c r="BE1127" s="3" t="str">
        <f>IF($L1127="","",IF(SUM($AJ1127:AL1127)=0,$AF1127,IF(LEFT(VLOOKUP($AP1127,BaseEqptCdF!$C$5:$E$161,3,FALSE),2)="SD",0,IF(LEFT(VLOOKUP($AP1127,BaseEqptCdF!$C$5:$E$161,3,FALSE),2)="SB",1*52,VLOOKUP($AP1127,BaseEqptCdF!$C$5:$S$161,12,FALSE)*0.2*300))))</f>
        <v/>
      </c>
      <c r="BF1127" s="3" t="str">
        <f>IF($L1127="","",IF(SUM($AJ1127:AM1127)=0,$AF1127,IF(LEFT(VLOOKUP($AP1127,BaseEqptCdF!$C$5:$E$161,3,FALSE),2)="SD",0,IF(LEFT(VLOOKUP($AP1127,BaseEqptCdF!$C$5:$E$161,3,FALSE),2)="SB",1*52,VLOOKUP($AP1127,BaseEqptCdF!$C$5:$S$161,12,FALSE)*0.2*300))))</f>
        <v/>
      </c>
      <c r="BG1127" s="3" t="str">
        <f>IF($L1127="","",IF(SUM($AJ1127:AN1127)=0,$AF1127,IF(LEFT(VLOOKUP($AP1127,BaseEqptCdF!$C$5:$E$161,3,FALSE),2)="SD",0,IF(LEFT(VLOOKUP($AP1127,BaseEqptCdF!$C$5:$E$161,3,FALSE),2)="SB",1*52,VLOOKUP($AP1127,BaseEqptCdF!$C$5:$S$161,12,FALSE)*0.2*300))))</f>
        <v/>
      </c>
      <c r="BH1127" s="2">
        <f t="shared" si="142"/>
        <v>0</v>
      </c>
    </row>
    <row r="1128" spans="1:60" x14ac:dyDescent="0.25">
      <c r="A1128" s="296" t="str">
        <f t="array" ref="A1128">IF($C1128="","",INDEX(Prog!$B$8:$D$300,MATCH($C1128,nivo1,0),1))</f>
        <v/>
      </c>
      <c r="B1128" s="296" t="str">
        <f t="array" ref="B1128">IF($C1128="","",INDEX(Prog!$B$8:$D$300,MATCH($C1128,nivo1,0),2))</f>
        <v/>
      </c>
      <c r="C1128" s="273"/>
      <c r="D1128" s="267"/>
      <c r="E1128" s="273"/>
      <c r="F1128" s="273"/>
      <c r="G1128" s="273"/>
      <c r="H1128" s="273"/>
      <c r="I1128" s="273"/>
      <c r="J1128" s="273"/>
      <c r="K1128" s="274"/>
      <c r="L1128" s="273"/>
      <c r="M1128" s="273"/>
      <c r="N1128" s="273"/>
      <c r="O1128" s="275"/>
      <c r="P1128" s="273"/>
      <c r="Q1128" s="273"/>
      <c r="R1128" s="273"/>
      <c r="S1128" s="273"/>
      <c r="T1128" s="276"/>
      <c r="U1128" s="276"/>
      <c r="V1128" s="276"/>
      <c r="W1128" s="276"/>
      <c r="X1128" s="277"/>
      <c r="Y1128" s="278"/>
      <c r="AA1128" s="8" t="str">
        <f>IF($L1128="","",VLOOKUP($L1128,BaseEqptCdF!$C$5:$E$161,2,FALSE))</f>
        <v/>
      </c>
      <c r="AB1128" s="8" t="str">
        <f>IF($L1128="","",VLOOKUP($L1128,BaseEqptCdF!$C$5:$E$161,3,FALSE))</f>
        <v/>
      </c>
      <c r="AC1128" s="7" t="str">
        <f>IF($L1128="","",VLOOKUP($L1128,BaseEqptCdF!$C$5:$I$161,6,FALSE))</f>
        <v/>
      </c>
      <c r="AD1128" s="7" t="str">
        <f>IF($L1128="","",VLOOKUP($L1128,BaseEqptCdF!$C$5:$I$161,7,FALSE))</f>
        <v/>
      </c>
      <c r="AE1128" s="3" t="str">
        <f>IF($L1128="","",VLOOKUP($L1128,BaseEqptCdF!$C$5:$R$161,16,FALSE)*$AC$3)</f>
        <v/>
      </c>
      <c r="AF1128" s="3" t="str">
        <f>IF($L1128="","",IF(LEFT($AB1128,2)="SD",0,IF(LEFT($AB1128,2)="SB",1*52,IF($N1128=Prog!$P$17,VLOOKUP($L1128,BaseEqptCdF!$C$5:$P$161,14,FALSE)*1*300,VLOOKUP($L1128,BaseEqptCdF!$C$5:$P$161,12,FALSE)*0.2*300))))</f>
        <v/>
      </c>
      <c r="AG1128" s="6" t="str">
        <f t="shared" si="128"/>
        <v/>
      </c>
      <c r="AH1128" s="6">
        <f>IF($U1128=Prog!$S$18,YEAR($X1128),"")</f>
        <v>1900</v>
      </c>
      <c r="AI1128" s="5" t="str">
        <f>IF(OR($AG1128="",$U1128=Prog!$S$18),"",IF(OR($U1128=Prog!$S$17,$U1128=Prog!$S$16),YEAR($X1128),IF($AG1128="ND","ND",$AI$8+$O1128)))</f>
        <v/>
      </c>
      <c r="AJ1128" s="3" t="str">
        <f t="shared" si="123"/>
        <v/>
      </c>
      <c r="AK1128" s="3" t="str">
        <f t="shared" si="144"/>
        <v/>
      </c>
      <c r="AL1128" s="3" t="str">
        <f t="shared" si="144"/>
        <v/>
      </c>
      <c r="AM1128" s="3" t="str">
        <f t="shared" si="144"/>
        <v/>
      </c>
      <c r="AN1128" s="3" t="str">
        <f t="shared" si="144"/>
        <v/>
      </c>
      <c r="AO1128" s="2">
        <f t="shared" si="139"/>
        <v>0</v>
      </c>
      <c r="AP1128" s="4"/>
      <c r="AQ1128" s="3">
        <f>IF(AJ1128=1,VLOOKUP($AP1128,BaseEqptCdF!$C$5:$R$161,16,FALSE),0)</f>
        <v>0</v>
      </c>
      <c r="AR1128" s="3">
        <f>IF(AK1128=1,VLOOKUP($AP1128,BaseEqptCdF!$C$5:$R$161,16,FALSE),0)</f>
        <v>0</v>
      </c>
      <c r="AS1128" s="3">
        <f>IF(AL1128=1,VLOOKUP($AP1128,BaseEqptCdF!$C$5:$R$161,16,FALSE),0)</f>
        <v>0</v>
      </c>
      <c r="AT1128" s="3">
        <f>IF(AM1128=1,VLOOKUP($AP1128,BaseEqptCdF!$C$5:$R$161,16,FALSE),0)</f>
        <v>0</v>
      </c>
      <c r="AU1128" s="3">
        <f>IF(AN1128=1,VLOOKUP($AP1128,BaseEqptCdF!$C$5:$R$161,16,FALSE),0)</f>
        <v>0</v>
      </c>
      <c r="AV1128" s="2">
        <f t="shared" si="140"/>
        <v>0</v>
      </c>
      <c r="AW1128" s="3" t="str">
        <f>IF($L1128="","",IF(SUM($AJ1128:AJ1128)=0,$AE1128,VLOOKUP($AP1128,BaseEqptCdF!$C$5:$R$161,16,FALSE)*$AC$3))</f>
        <v/>
      </c>
      <c r="AX1128" s="3" t="str">
        <f>IF($L1128="","",IF(SUM($AJ1128:AK1128)=0,$AE1128,VLOOKUP($AP1128,BaseEqptCdF!$C$5:$R$161,16,FALSE)*$AC$3))</f>
        <v/>
      </c>
      <c r="AY1128" s="3" t="str">
        <f>IF($L1128="","",IF(SUM($AJ1128:AL1128)=0,$AE1128,VLOOKUP($AP1128,BaseEqptCdF!$C$5:$R$161,16,FALSE)*$AC$3))</f>
        <v/>
      </c>
      <c r="AZ1128" s="3" t="str">
        <f>IF($L1128="","",IF(SUM($AJ1128:AM1128)=0,$AE1128,VLOOKUP($AP1128,BaseEqptCdF!$C$5:$R$161,16,FALSE)*$AC$3))</f>
        <v/>
      </c>
      <c r="BA1128" s="3" t="str">
        <f>IF($L1128="","",IF(SUM($AJ1128:AN1128)=0,$AE1128,VLOOKUP($AP1128,BaseEqptCdF!$C$5:$R$161,16,FALSE)*$AC$3))</f>
        <v/>
      </c>
      <c r="BB1128" s="2">
        <f t="shared" si="141"/>
        <v>0</v>
      </c>
      <c r="BC1128" s="3" t="str">
        <f>IF($L1128="","",IF(SUM($AJ1128:AJ1128)=0,$AF1128,IF(LEFT(VLOOKUP($AP1128,BaseEqptCdF!$C$5:$E$161,3,FALSE),2)="SD",0,IF(LEFT(VLOOKUP($AP1128,BaseEqptCdF!$C$5:$E$161,3,FALSE),2)="SB",1*52,VLOOKUP($AP1128,BaseEqptCdF!$C$5:$S$161,12,FALSE)*0.2*300))))</f>
        <v/>
      </c>
      <c r="BD1128" s="3" t="str">
        <f>IF($L1128="","",IF(SUM($AJ1128:AK1128)=0,$AF1128,IF(LEFT(VLOOKUP($AP1128,BaseEqptCdF!$C$5:$E$161,3,FALSE),2)="SD",0,IF(LEFT(VLOOKUP($AP1128,BaseEqptCdF!$C$5:$E$161,3,FALSE),2)="SB",1*52,VLOOKUP($AP1128,BaseEqptCdF!$C$5:$S$161,12,FALSE)*0.2*300))))</f>
        <v/>
      </c>
      <c r="BE1128" s="3" t="str">
        <f>IF($L1128="","",IF(SUM($AJ1128:AL1128)=0,$AF1128,IF(LEFT(VLOOKUP($AP1128,BaseEqptCdF!$C$5:$E$161,3,FALSE),2)="SD",0,IF(LEFT(VLOOKUP($AP1128,BaseEqptCdF!$C$5:$E$161,3,FALSE),2)="SB",1*52,VLOOKUP($AP1128,BaseEqptCdF!$C$5:$S$161,12,FALSE)*0.2*300))))</f>
        <v/>
      </c>
      <c r="BF1128" s="3" t="str">
        <f>IF($L1128="","",IF(SUM($AJ1128:AM1128)=0,$AF1128,IF(LEFT(VLOOKUP($AP1128,BaseEqptCdF!$C$5:$E$161,3,FALSE),2)="SD",0,IF(LEFT(VLOOKUP($AP1128,BaseEqptCdF!$C$5:$E$161,3,FALSE),2)="SB",1*52,VLOOKUP($AP1128,BaseEqptCdF!$C$5:$S$161,12,FALSE)*0.2*300))))</f>
        <v/>
      </c>
      <c r="BG1128" s="3" t="str">
        <f>IF($L1128="","",IF(SUM($AJ1128:AN1128)=0,$AF1128,IF(LEFT(VLOOKUP($AP1128,BaseEqptCdF!$C$5:$E$161,3,FALSE),2)="SD",0,IF(LEFT(VLOOKUP($AP1128,BaseEqptCdF!$C$5:$E$161,3,FALSE),2)="SB",1*52,VLOOKUP($AP1128,BaseEqptCdF!$C$5:$S$161,12,FALSE)*0.2*300))))</f>
        <v/>
      </c>
      <c r="BH1128" s="2">
        <f t="shared" si="142"/>
        <v>0</v>
      </c>
    </row>
    <row r="1129" spans="1:60" x14ac:dyDescent="0.25">
      <c r="A1129" s="296" t="str">
        <f t="array" ref="A1129">IF($C1129="","",INDEX(Prog!$B$8:$D$300,MATCH($C1129,nivo1,0),1))</f>
        <v/>
      </c>
      <c r="B1129" s="296" t="str">
        <f t="array" ref="B1129">IF($C1129="","",INDEX(Prog!$B$8:$D$300,MATCH($C1129,nivo1,0),2))</f>
        <v/>
      </c>
      <c r="C1129" s="273"/>
      <c r="D1129" s="267"/>
      <c r="E1129" s="273"/>
      <c r="F1129" s="273"/>
      <c r="G1129" s="273"/>
      <c r="H1129" s="273"/>
      <c r="I1129" s="273"/>
      <c r="J1129" s="273"/>
      <c r="K1129" s="274"/>
      <c r="L1129" s="273"/>
      <c r="M1129" s="273"/>
      <c r="N1129" s="273"/>
      <c r="O1129" s="275"/>
      <c r="P1129" s="273"/>
      <c r="Q1129" s="273"/>
      <c r="R1129" s="273"/>
      <c r="S1129" s="273"/>
      <c r="T1129" s="276"/>
      <c r="U1129" s="276"/>
      <c r="V1129" s="276"/>
      <c r="W1129" s="276"/>
      <c r="X1129" s="277"/>
      <c r="Y1129" s="278"/>
      <c r="AA1129" s="8" t="str">
        <f>IF($L1129="","",VLOOKUP($L1129,BaseEqptCdF!$C$5:$E$161,2,FALSE))</f>
        <v/>
      </c>
      <c r="AB1129" s="8" t="str">
        <f>IF($L1129="","",VLOOKUP($L1129,BaseEqptCdF!$C$5:$E$161,3,FALSE))</f>
        <v/>
      </c>
      <c r="AC1129" s="7" t="str">
        <f>IF($L1129="","",VLOOKUP($L1129,BaseEqptCdF!$C$5:$I$161,6,FALSE))</f>
        <v/>
      </c>
      <c r="AD1129" s="7" t="str">
        <f>IF($L1129="","",VLOOKUP($L1129,BaseEqptCdF!$C$5:$I$161,7,FALSE))</f>
        <v/>
      </c>
      <c r="AE1129" s="3" t="str">
        <f>IF($L1129="","",VLOOKUP($L1129,BaseEqptCdF!$C$5:$R$161,16,FALSE)*$AC$3)</f>
        <v/>
      </c>
      <c r="AF1129" s="3" t="str">
        <f>IF($L1129="","",IF(LEFT($AB1129,2)="SD",0,IF(LEFT($AB1129,2)="SB",1*52,IF($N1129=Prog!$P$17,VLOOKUP($L1129,BaseEqptCdF!$C$5:$P$161,14,FALSE)*1*300,VLOOKUP($L1129,BaseEqptCdF!$C$5:$P$161,12,FALSE)*0.2*300))))</f>
        <v/>
      </c>
      <c r="AG1129" s="6" t="str">
        <f t="shared" si="128"/>
        <v/>
      </c>
      <c r="AH1129" s="6">
        <f>IF($U1129=Prog!$S$18,YEAR($X1129),"")</f>
        <v>1900</v>
      </c>
      <c r="AI1129" s="5" t="str">
        <f>IF(OR($AG1129="",$U1129=Prog!$S$18),"",IF(OR($U1129=Prog!$S$17,$U1129=Prog!$S$16),YEAR($X1129),IF($AG1129="ND","ND",$AI$8+$O1129)))</f>
        <v/>
      </c>
      <c r="AJ1129" s="3" t="str">
        <f t="shared" si="123"/>
        <v/>
      </c>
      <c r="AK1129" s="3" t="str">
        <f t="shared" si="144"/>
        <v/>
      </c>
      <c r="AL1129" s="3" t="str">
        <f t="shared" si="144"/>
        <v/>
      </c>
      <c r="AM1129" s="3" t="str">
        <f t="shared" si="144"/>
        <v/>
      </c>
      <c r="AN1129" s="3" t="str">
        <f t="shared" si="144"/>
        <v/>
      </c>
      <c r="AO1129" s="2">
        <f t="shared" ref="AO1129:AO1192" si="145">SUM(AJ1129:AN1129)</f>
        <v>0</v>
      </c>
      <c r="AP1129" s="4"/>
      <c r="AQ1129" s="3">
        <f>IF(AJ1129=1,VLOOKUP($AP1129,BaseEqptCdF!$C$5:$R$161,16,FALSE),0)</f>
        <v>0</v>
      </c>
      <c r="AR1129" s="3">
        <f>IF(AK1129=1,VLOOKUP($AP1129,BaseEqptCdF!$C$5:$R$161,16,FALSE),0)</f>
        <v>0</v>
      </c>
      <c r="AS1129" s="3">
        <f>IF(AL1129=1,VLOOKUP($AP1129,BaseEqptCdF!$C$5:$R$161,16,FALSE),0)</f>
        <v>0</v>
      </c>
      <c r="AT1129" s="3">
        <f>IF(AM1129=1,VLOOKUP($AP1129,BaseEqptCdF!$C$5:$R$161,16,FALSE),0)</f>
        <v>0</v>
      </c>
      <c r="AU1129" s="3">
        <f>IF(AN1129=1,VLOOKUP($AP1129,BaseEqptCdF!$C$5:$R$161,16,FALSE),0)</f>
        <v>0</v>
      </c>
      <c r="AV1129" s="2">
        <f t="shared" ref="AV1129:AV1192" si="146">SUM(AQ1129:AU1129)</f>
        <v>0</v>
      </c>
      <c r="AW1129" s="3" t="str">
        <f>IF($L1129="","",IF(SUM($AJ1129:AJ1129)=0,$AE1129,VLOOKUP($AP1129,BaseEqptCdF!$C$5:$R$161,16,FALSE)*$AC$3))</f>
        <v/>
      </c>
      <c r="AX1129" s="3" t="str">
        <f>IF($L1129="","",IF(SUM($AJ1129:AK1129)=0,$AE1129,VLOOKUP($AP1129,BaseEqptCdF!$C$5:$R$161,16,FALSE)*$AC$3))</f>
        <v/>
      </c>
      <c r="AY1129" s="3" t="str">
        <f>IF($L1129="","",IF(SUM($AJ1129:AL1129)=0,$AE1129,VLOOKUP($AP1129,BaseEqptCdF!$C$5:$R$161,16,FALSE)*$AC$3))</f>
        <v/>
      </c>
      <c r="AZ1129" s="3" t="str">
        <f>IF($L1129="","",IF(SUM($AJ1129:AM1129)=0,$AE1129,VLOOKUP($AP1129,BaseEqptCdF!$C$5:$R$161,16,FALSE)*$AC$3))</f>
        <v/>
      </c>
      <c r="BA1129" s="3" t="str">
        <f>IF($L1129="","",IF(SUM($AJ1129:AN1129)=0,$AE1129,VLOOKUP($AP1129,BaseEqptCdF!$C$5:$R$161,16,FALSE)*$AC$3))</f>
        <v/>
      </c>
      <c r="BB1129" s="2">
        <f t="shared" ref="BB1129:BB1192" si="147">SUM(AW1129:BA1129)</f>
        <v>0</v>
      </c>
      <c r="BC1129" s="3" t="str">
        <f>IF($L1129="","",IF(SUM($AJ1129:AJ1129)=0,$AF1129,IF(LEFT(VLOOKUP($AP1129,BaseEqptCdF!$C$5:$E$161,3,FALSE),2)="SD",0,IF(LEFT(VLOOKUP($AP1129,BaseEqptCdF!$C$5:$E$161,3,FALSE),2)="SB",1*52,VLOOKUP($AP1129,BaseEqptCdF!$C$5:$S$161,12,FALSE)*0.2*300))))</f>
        <v/>
      </c>
      <c r="BD1129" s="3" t="str">
        <f>IF($L1129="","",IF(SUM($AJ1129:AK1129)=0,$AF1129,IF(LEFT(VLOOKUP($AP1129,BaseEqptCdF!$C$5:$E$161,3,FALSE),2)="SD",0,IF(LEFT(VLOOKUP($AP1129,BaseEqptCdF!$C$5:$E$161,3,FALSE),2)="SB",1*52,VLOOKUP($AP1129,BaseEqptCdF!$C$5:$S$161,12,FALSE)*0.2*300))))</f>
        <v/>
      </c>
      <c r="BE1129" s="3" t="str">
        <f>IF($L1129="","",IF(SUM($AJ1129:AL1129)=0,$AF1129,IF(LEFT(VLOOKUP($AP1129,BaseEqptCdF!$C$5:$E$161,3,FALSE),2)="SD",0,IF(LEFT(VLOOKUP($AP1129,BaseEqptCdF!$C$5:$E$161,3,FALSE),2)="SB",1*52,VLOOKUP($AP1129,BaseEqptCdF!$C$5:$S$161,12,FALSE)*0.2*300))))</f>
        <v/>
      </c>
      <c r="BF1129" s="3" t="str">
        <f>IF($L1129="","",IF(SUM($AJ1129:AM1129)=0,$AF1129,IF(LEFT(VLOOKUP($AP1129,BaseEqptCdF!$C$5:$E$161,3,FALSE),2)="SD",0,IF(LEFT(VLOOKUP($AP1129,BaseEqptCdF!$C$5:$E$161,3,FALSE),2)="SB",1*52,VLOOKUP($AP1129,BaseEqptCdF!$C$5:$S$161,12,FALSE)*0.2*300))))</f>
        <v/>
      </c>
      <c r="BG1129" s="3" t="str">
        <f>IF($L1129="","",IF(SUM($AJ1129:AN1129)=0,$AF1129,IF(LEFT(VLOOKUP($AP1129,BaseEqptCdF!$C$5:$E$161,3,FALSE),2)="SD",0,IF(LEFT(VLOOKUP($AP1129,BaseEqptCdF!$C$5:$E$161,3,FALSE),2)="SB",1*52,VLOOKUP($AP1129,BaseEqptCdF!$C$5:$S$161,12,FALSE)*0.2*300))))</f>
        <v/>
      </c>
      <c r="BH1129" s="2">
        <f t="shared" ref="BH1129:BH1192" si="148">SUM(BC1129:BG1129)</f>
        <v>0</v>
      </c>
    </row>
    <row r="1130" spans="1:60" x14ac:dyDescent="0.25">
      <c r="A1130" s="296" t="str">
        <f t="array" ref="A1130">IF($C1130="","",INDEX(Prog!$B$8:$D$300,MATCH($C1130,nivo1,0),1))</f>
        <v/>
      </c>
      <c r="B1130" s="296" t="str">
        <f t="array" ref="B1130">IF($C1130="","",INDEX(Prog!$B$8:$D$300,MATCH($C1130,nivo1,0),2))</f>
        <v/>
      </c>
      <c r="C1130" s="273"/>
      <c r="D1130" s="267"/>
      <c r="E1130" s="273"/>
      <c r="F1130" s="273"/>
      <c r="G1130" s="273"/>
      <c r="H1130" s="273"/>
      <c r="I1130" s="273"/>
      <c r="J1130" s="273"/>
      <c r="K1130" s="274"/>
      <c r="L1130" s="273"/>
      <c r="M1130" s="273"/>
      <c r="N1130" s="273"/>
      <c r="O1130" s="275"/>
      <c r="P1130" s="273"/>
      <c r="Q1130" s="273"/>
      <c r="R1130" s="273"/>
      <c r="S1130" s="273"/>
      <c r="T1130" s="276"/>
      <c r="U1130" s="276"/>
      <c r="V1130" s="276"/>
      <c r="W1130" s="276"/>
      <c r="X1130" s="277"/>
      <c r="Y1130" s="278"/>
      <c r="AA1130" s="8" t="str">
        <f>IF($L1130="","",VLOOKUP($L1130,BaseEqptCdF!$C$5:$E$161,2,FALSE))</f>
        <v/>
      </c>
      <c r="AB1130" s="8" t="str">
        <f>IF($L1130="","",VLOOKUP($L1130,BaseEqptCdF!$C$5:$E$161,3,FALSE))</f>
        <v/>
      </c>
      <c r="AC1130" s="7" t="str">
        <f>IF($L1130="","",VLOOKUP($L1130,BaseEqptCdF!$C$5:$I$161,6,FALSE))</f>
        <v/>
      </c>
      <c r="AD1130" s="7" t="str">
        <f>IF($L1130="","",VLOOKUP($L1130,BaseEqptCdF!$C$5:$I$161,7,FALSE))</f>
        <v/>
      </c>
      <c r="AE1130" s="3" t="str">
        <f>IF($L1130="","",VLOOKUP($L1130,BaseEqptCdF!$C$5:$R$161,16,FALSE)*$AC$3)</f>
        <v/>
      </c>
      <c r="AF1130" s="3" t="str">
        <f>IF($L1130="","",IF(LEFT($AB1130,2)="SD",0,IF(LEFT($AB1130,2)="SB",1*52,IF($N1130=Prog!$P$17,VLOOKUP($L1130,BaseEqptCdF!$C$5:$P$161,14,FALSE)*1*300,VLOOKUP($L1130,BaseEqptCdF!$C$5:$P$161,12,FALSE)*0.2*300))))</f>
        <v/>
      </c>
      <c r="AG1130" s="6" t="str">
        <f t="shared" si="128"/>
        <v/>
      </c>
      <c r="AH1130" s="6">
        <f>IF($U1130=Prog!$S$18,YEAR($X1130),"")</f>
        <v>1900</v>
      </c>
      <c r="AI1130" s="5" t="str">
        <f>IF(OR($AG1130="",$U1130=Prog!$S$18),"",IF(OR($U1130=Prog!$S$17,$U1130=Prog!$S$16),YEAR($X1130),IF($AG1130="ND","ND",$AI$8+$O1130)))</f>
        <v/>
      </c>
      <c r="AJ1130" s="3" t="str">
        <f t="shared" si="123"/>
        <v/>
      </c>
      <c r="AK1130" s="3" t="str">
        <f t="shared" si="144"/>
        <v/>
      </c>
      <c r="AL1130" s="3" t="str">
        <f t="shared" si="144"/>
        <v/>
      </c>
      <c r="AM1130" s="3" t="str">
        <f t="shared" si="144"/>
        <v/>
      </c>
      <c r="AN1130" s="3" t="str">
        <f t="shared" si="144"/>
        <v/>
      </c>
      <c r="AO1130" s="2">
        <f t="shared" si="145"/>
        <v>0</v>
      </c>
      <c r="AP1130" s="4"/>
      <c r="AQ1130" s="3">
        <f>IF(AJ1130=1,VLOOKUP($AP1130,BaseEqptCdF!$C$5:$R$161,16,FALSE),0)</f>
        <v>0</v>
      </c>
      <c r="AR1130" s="3">
        <f>IF(AK1130=1,VLOOKUP($AP1130,BaseEqptCdF!$C$5:$R$161,16,FALSE),0)</f>
        <v>0</v>
      </c>
      <c r="AS1130" s="3">
        <f>IF(AL1130=1,VLOOKUP($AP1130,BaseEqptCdF!$C$5:$R$161,16,FALSE),0)</f>
        <v>0</v>
      </c>
      <c r="AT1130" s="3">
        <f>IF(AM1130=1,VLOOKUP($AP1130,BaseEqptCdF!$C$5:$R$161,16,FALSE),0)</f>
        <v>0</v>
      </c>
      <c r="AU1130" s="3">
        <f>IF(AN1130=1,VLOOKUP($AP1130,BaseEqptCdF!$C$5:$R$161,16,FALSE),0)</f>
        <v>0</v>
      </c>
      <c r="AV1130" s="2">
        <f t="shared" si="146"/>
        <v>0</v>
      </c>
      <c r="AW1130" s="3" t="str">
        <f>IF($L1130="","",IF(SUM($AJ1130:AJ1130)=0,$AE1130,VLOOKUP($AP1130,BaseEqptCdF!$C$5:$R$161,16,FALSE)*$AC$3))</f>
        <v/>
      </c>
      <c r="AX1130" s="3" t="str">
        <f>IF($L1130="","",IF(SUM($AJ1130:AK1130)=0,$AE1130,VLOOKUP($AP1130,BaseEqptCdF!$C$5:$R$161,16,FALSE)*$AC$3))</f>
        <v/>
      </c>
      <c r="AY1130" s="3" t="str">
        <f>IF($L1130="","",IF(SUM($AJ1130:AL1130)=0,$AE1130,VLOOKUP($AP1130,BaseEqptCdF!$C$5:$R$161,16,FALSE)*$AC$3))</f>
        <v/>
      </c>
      <c r="AZ1130" s="3" t="str">
        <f>IF($L1130="","",IF(SUM($AJ1130:AM1130)=0,$AE1130,VLOOKUP($AP1130,BaseEqptCdF!$C$5:$R$161,16,FALSE)*$AC$3))</f>
        <v/>
      </c>
      <c r="BA1130" s="3" t="str">
        <f>IF($L1130="","",IF(SUM($AJ1130:AN1130)=0,$AE1130,VLOOKUP($AP1130,BaseEqptCdF!$C$5:$R$161,16,FALSE)*$AC$3))</f>
        <v/>
      </c>
      <c r="BB1130" s="2">
        <f t="shared" si="147"/>
        <v>0</v>
      </c>
      <c r="BC1130" s="3" t="str">
        <f>IF($L1130="","",IF(SUM($AJ1130:AJ1130)=0,$AF1130,IF(LEFT(VLOOKUP($AP1130,BaseEqptCdF!$C$5:$E$161,3,FALSE),2)="SD",0,IF(LEFT(VLOOKUP($AP1130,BaseEqptCdF!$C$5:$E$161,3,FALSE),2)="SB",1*52,VLOOKUP($AP1130,BaseEqptCdF!$C$5:$S$161,12,FALSE)*0.2*300))))</f>
        <v/>
      </c>
      <c r="BD1130" s="3" t="str">
        <f>IF($L1130="","",IF(SUM($AJ1130:AK1130)=0,$AF1130,IF(LEFT(VLOOKUP($AP1130,BaseEqptCdF!$C$5:$E$161,3,FALSE),2)="SD",0,IF(LEFT(VLOOKUP($AP1130,BaseEqptCdF!$C$5:$E$161,3,FALSE),2)="SB",1*52,VLOOKUP($AP1130,BaseEqptCdF!$C$5:$S$161,12,FALSE)*0.2*300))))</f>
        <v/>
      </c>
      <c r="BE1130" s="3" t="str">
        <f>IF($L1130="","",IF(SUM($AJ1130:AL1130)=0,$AF1130,IF(LEFT(VLOOKUP($AP1130,BaseEqptCdF!$C$5:$E$161,3,FALSE),2)="SD",0,IF(LEFT(VLOOKUP($AP1130,BaseEqptCdF!$C$5:$E$161,3,FALSE),2)="SB",1*52,VLOOKUP($AP1130,BaseEqptCdF!$C$5:$S$161,12,FALSE)*0.2*300))))</f>
        <v/>
      </c>
      <c r="BF1130" s="3" t="str">
        <f>IF($L1130="","",IF(SUM($AJ1130:AM1130)=0,$AF1130,IF(LEFT(VLOOKUP($AP1130,BaseEqptCdF!$C$5:$E$161,3,FALSE),2)="SD",0,IF(LEFT(VLOOKUP($AP1130,BaseEqptCdF!$C$5:$E$161,3,FALSE),2)="SB",1*52,VLOOKUP($AP1130,BaseEqptCdF!$C$5:$S$161,12,FALSE)*0.2*300))))</f>
        <v/>
      </c>
      <c r="BG1130" s="3" t="str">
        <f>IF($L1130="","",IF(SUM($AJ1130:AN1130)=0,$AF1130,IF(LEFT(VLOOKUP($AP1130,BaseEqptCdF!$C$5:$E$161,3,FALSE),2)="SD",0,IF(LEFT(VLOOKUP($AP1130,BaseEqptCdF!$C$5:$E$161,3,FALSE),2)="SB",1*52,VLOOKUP($AP1130,BaseEqptCdF!$C$5:$S$161,12,FALSE)*0.2*300))))</f>
        <v/>
      </c>
      <c r="BH1130" s="2">
        <f t="shared" si="148"/>
        <v>0</v>
      </c>
    </row>
    <row r="1131" spans="1:60" x14ac:dyDescent="0.25">
      <c r="A1131" s="296" t="str">
        <f t="array" ref="A1131">IF($C1131="","",INDEX(Prog!$B$8:$D$300,MATCH($C1131,nivo1,0),1))</f>
        <v/>
      </c>
      <c r="B1131" s="296" t="str">
        <f t="array" ref="B1131">IF($C1131="","",INDEX(Prog!$B$8:$D$300,MATCH($C1131,nivo1,0),2))</f>
        <v/>
      </c>
      <c r="C1131" s="273"/>
      <c r="D1131" s="267"/>
      <c r="E1131" s="273"/>
      <c r="F1131" s="273"/>
      <c r="G1131" s="273"/>
      <c r="H1131" s="273"/>
      <c r="I1131" s="273"/>
      <c r="J1131" s="273"/>
      <c r="K1131" s="274"/>
      <c r="L1131" s="273"/>
      <c r="M1131" s="273"/>
      <c r="N1131" s="273"/>
      <c r="O1131" s="275"/>
      <c r="P1131" s="273"/>
      <c r="Q1131" s="273"/>
      <c r="R1131" s="273"/>
      <c r="S1131" s="273"/>
      <c r="T1131" s="276"/>
      <c r="U1131" s="276"/>
      <c r="V1131" s="276"/>
      <c r="W1131" s="276"/>
      <c r="X1131" s="277"/>
      <c r="Y1131" s="278"/>
      <c r="AA1131" s="8" t="str">
        <f>IF($L1131="","",VLOOKUP($L1131,BaseEqptCdF!$C$5:$E$161,2,FALSE))</f>
        <v/>
      </c>
      <c r="AB1131" s="8" t="str">
        <f>IF($L1131="","",VLOOKUP($L1131,BaseEqptCdF!$C$5:$E$161,3,FALSE))</f>
        <v/>
      </c>
      <c r="AC1131" s="7" t="str">
        <f>IF($L1131="","",VLOOKUP($L1131,BaseEqptCdF!$C$5:$I$161,6,FALSE))</f>
        <v/>
      </c>
      <c r="AD1131" s="7" t="str">
        <f>IF($L1131="","",VLOOKUP($L1131,BaseEqptCdF!$C$5:$I$161,7,FALSE))</f>
        <v/>
      </c>
      <c r="AE1131" s="3" t="str">
        <f>IF($L1131="","",VLOOKUP($L1131,BaseEqptCdF!$C$5:$R$161,16,FALSE)*$AC$3)</f>
        <v/>
      </c>
      <c r="AF1131" s="3" t="str">
        <f>IF($L1131="","",IF(LEFT($AB1131,2)="SD",0,IF(LEFT($AB1131,2)="SB",1*52,IF($N1131=Prog!$P$17,VLOOKUP($L1131,BaseEqptCdF!$C$5:$P$161,14,FALSE)*1*300,VLOOKUP($L1131,BaseEqptCdF!$C$5:$P$161,12,FALSE)*0.2*300))))</f>
        <v/>
      </c>
      <c r="AG1131" s="6" t="str">
        <f t="shared" si="128"/>
        <v/>
      </c>
      <c r="AH1131" s="6">
        <f>IF($U1131=Prog!$S$18,YEAR($X1131),"")</f>
        <v>1900</v>
      </c>
      <c r="AI1131" s="5" t="str">
        <f>IF(OR($AG1131="",$U1131=Prog!$S$18),"",IF(OR($U1131=Prog!$S$17,$U1131=Prog!$S$16),YEAR($X1131),IF($AG1131="ND","ND",$AI$8+$O1131)))</f>
        <v/>
      </c>
      <c r="AJ1131" s="3" t="str">
        <f t="shared" si="123"/>
        <v/>
      </c>
      <c r="AK1131" s="3" t="str">
        <f t="shared" si="144"/>
        <v/>
      </c>
      <c r="AL1131" s="3" t="str">
        <f t="shared" si="144"/>
        <v/>
      </c>
      <c r="AM1131" s="3" t="str">
        <f t="shared" si="144"/>
        <v/>
      </c>
      <c r="AN1131" s="3" t="str">
        <f t="shared" si="144"/>
        <v/>
      </c>
      <c r="AO1131" s="2">
        <f t="shared" si="145"/>
        <v>0</v>
      </c>
      <c r="AP1131" s="4"/>
      <c r="AQ1131" s="3">
        <f>IF(AJ1131=1,VLOOKUP($AP1131,BaseEqptCdF!$C$5:$R$161,16,FALSE),0)</f>
        <v>0</v>
      </c>
      <c r="AR1131" s="3">
        <f>IF(AK1131=1,VLOOKUP($AP1131,BaseEqptCdF!$C$5:$R$161,16,FALSE),0)</f>
        <v>0</v>
      </c>
      <c r="AS1131" s="3">
        <f>IF(AL1131=1,VLOOKUP($AP1131,BaseEqptCdF!$C$5:$R$161,16,FALSE),0)</f>
        <v>0</v>
      </c>
      <c r="AT1131" s="3">
        <f>IF(AM1131=1,VLOOKUP($AP1131,BaseEqptCdF!$C$5:$R$161,16,FALSE),0)</f>
        <v>0</v>
      </c>
      <c r="AU1131" s="3">
        <f>IF(AN1131=1,VLOOKUP($AP1131,BaseEqptCdF!$C$5:$R$161,16,FALSE),0)</f>
        <v>0</v>
      </c>
      <c r="AV1131" s="2">
        <f t="shared" si="146"/>
        <v>0</v>
      </c>
      <c r="AW1131" s="3" t="str">
        <f>IF($L1131="","",IF(SUM($AJ1131:AJ1131)=0,$AE1131,VLOOKUP($AP1131,BaseEqptCdF!$C$5:$R$161,16,FALSE)*$AC$3))</f>
        <v/>
      </c>
      <c r="AX1131" s="3" t="str">
        <f>IF($L1131="","",IF(SUM($AJ1131:AK1131)=0,$AE1131,VLOOKUP($AP1131,BaseEqptCdF!$C$5:$R$161,16,FALSE)*$AC$3))</f>
        <v/>
      </c>
      <c r="AY1131" s="3" t="str">
        <f>IF($L1131="","",IF(SUM($AJ1131:AL1131)=0,$AE1131,VLOOKUP($AP1131,BaseEqptCdF!$C$5:$R$161,16,FALSE)*$AC$3))</f>
        <v/>
      </c>
      <c r="AZ1131" s="3" t="str">
        <f>IF($L1131="","",IF(SUM($AJ1131:AM1131)=0,$AE1131,VLOOKUP($AP1131,BaseEqptCdF!$C$5:$R$161,16,FALSE)*$AC$3))</f>
        <v/>
      </c>
      <c r="BA1131" s="3" t="str">
        <f>IF($L1131="","",IF(SUM($AJ1131:AN1131)=0,$AE1131,VLOOKUP($AP1131,BaseEqptCdF!$C$5:$R$161,16,FALSE)*$AC$3))</f>
        <v/>
      </c>
      <c r="BB1131" s="2">
        <f t="shared" si="147"/>
        <v>0</v>
      </c>
      <c r="BC1131" s="3" t="str">
        <f>IF($L1131="","",IF(SUM($AJ1131:AJ1131)=0,$AF1131,IF(LEFT(VLOOKUP($AP1131,BaseEqptCdF!$C$5:$E$161,3,FALSE),2)="SD",0,IF(LEFT(VLOOKUP($AP1131,BaseEqptCdF!$C$5:$E$161,3,FALSE),2)="SB",1*52,VLOOKUP($AP1131,BaseEqptCdF!$C$5:$S$161,12,FALSE)*0.2*300))))</f>
        <v/>
      </c>
      <c r="BD1131" s="3" t="str">
        <f>IF($L1131="","",IF(SUM($AJ1131:AK1131)=0,$AF1131,IF(LEFT(VLOOKUP($AP1131,BaseEqptCdF!$C$5:$E$161,3,FALSE),2)="SD",0,IF(LEFT(VLOOKUP($AP1131,BaseEqptCdF!$C$5:$E$161,3,FALSE),2)="SB",1*52,VLOOKUP($AP1131,BaseEqptCdF!$C$5:$S$161,12,FALSE)*0.2*300))))</f>
        <v/>
      </c>
      <c r="BE1131" s="3" t="str">
        <f>IF($L1131="","",IF(SUM($AJ1131:AL1131)=0,$AF1131,IF(LEFT(VLOOKUP($AP1131,BaseEqptCdF!$C$5:$E$161,3,FALSE),2)="SD",0,IF(LEFT(VLOOKUP($AP1131,BaseEqptCdF!$C$5:$E$161,3,FALSE),2)="SB",1*52,VLOOKUP($AP1131,BaseEqptCdF!$C$5:$S$161,12,FALSE)*0.2*300))))</f>
        <v/>
      </c>
      <c r="BF1131" s="3" t="str">
        <f>IF($L1131="","",IF(SUM($AJ1131:AM1131)=0,$AF1131,IF(LEFT(VLOOKUP($AP1131,BaseEqptCdF!$C$5:$E$161,3,FALSE),2)="SD",0,IF(LEFT(VLOOKUP($AP1131,BaseEqptCdF!$C$5:$E$161,3,FALSE),2)="SB",1*52,VLOOKUP($AP1131,BaseEqptCdF!$C$5:$S$161,12,FALSE)*0.2*300))))</f>
        <v/>
      </c>
      <c r="BG1131" s="3" t="str">
        <f>IF($L1131="","",IF(SUM($AJ1131:AN1131)=0,$AF1131,IF(LEFT(VLOOKUP($AP1131,BaseEqptCdF!$C$5:$E$161,3,FALSE),2)="SD",0,IF(LEFT(VLOOKUP($AP1131,BaseEqptCdF!$C$5:$E$161,3,FALSE),2)="SB",1*52,VLOOKUP($AP1131,BaseEqptCdF!$C$5:$S$161,12,FALSE)*0.2*300))))</f>
        <v/>
      </c>
      <c r="BH1131" s="2">
        <f t="shared" si="148"/>
        <v>0</v>
      </c>
    </row>
    <row r="1132" spans="1:60" x14ac:dyDescent="0.25">
      <c r="A1132" s="296" t="str">
        <f t="array" ref="A1132">IF($C1132="","",INDEX(Prog!$B$8:$D$300,MATCH($C1132,nivo1,0),1))</f>
        <v/>
      </c>
      <c r="B1132" s="296" t="str">
        <f t="array" ref="B1132">IF($C1132="","",INDEX(Prog!$B$8:$D$300,MATCH($C1132,nivo1,0),2))</f>
        <v/>
      </c>
      <c r="C1132" s="273"/>
      <c r="D1132" s="267"/>
      <c r="E1132" s="273"/>
      <c r="F1132" s="273"/>
      <c r="G1132" s="273"/>
      <c r="H1132" s="273"/>
      <c r="I1132" s="273"/>
      <c r="J1132" s="273"/>
      <c r="K1132" s="274"/>
      <c r="L1132" s="273"/>
      <c r="M1132" s="273"/>
      <c r="N1132" s="273"/>
      <c r="O1132" s="275"/>
      <c r="P1132" s="273"/>
      <c r="Q1132" s="273"/>
      <c r="R1132" s="273"/>
      <c r="S1132" s="273"/>
      <c r="T1132" s="276"/>
      <c r="U1132" s="276"/>
      <c r="V1132" s="276"/>
      <c r="W1132" s="276"/>
      <c r="X1132" s="277"/>
      <c r="Y1132" s="278"/>
      <c r="AA1132" s="8" t="str">
        <f>IF($L1132="","",VLOOKUP($L1132,BaseEqptCdF!$C$5:$E$161,2,FALSE))</f>
        <v/>
      </c>
      <c r="AB1132" s="8" t="str">
        <f>IF($L1132="","",VLOOKUP($L1132,BaseEqptCdF!$C$5:$E$161,3,FALSE))</f>
        <v/>
      </c>
      <c r="AC1132" s="7" t="str">
        <f>IF($L1132="","",VLOOKUP($L1132,BaseEqptCdF!$C$5:$I$161,6,FALSE))</f>
        <v/>
      </c>
      <c r="AD1132" s="7" t="str">
        <f>IF($L1132="","",VLOOKUP($L1132,BaseEqptCdF!$C$5:$I$161,7,FALSE))</f>
        <v/>
      </c>
      <c r="AE1132" s="3" t="str">
        <f>IF($L1132="","",VLOOKUP($L1132,BaseEqptCdF!$C$5:$R$161,16,FALSE)*$AC$3)</f>
        <v/>
      </c>
      <c r="AF1132" s="3" t="str">
        <f>IF($L1132="","",IF(LEFT($AB1132,2)="SD",0,IF(LEFT($AB1132,2)="SB",1*52,IF($N1132=Prog!$P$17,VLOOKUP($L1132,BaseEqptCdF!$C$5:$P$161,14,FALSE)*1*300,VLOOKUP($L1132,BaseEqptCdF!$C$5:$P$161,12,FALSE)*0.2*300))))</f>
        <v/>
      </c>
      <c r="AG1132" s="6" t="str">
        <f t="shared" si="128"/>
        <v/>
      </c>
      <c r="AH1132" s="6">
        <f>IF($U1132=Prog!$S$18,YEAR($X1132),"")</f>
        <v>1900</v>
      </c>
      <c r="AI1132" s="5" t="str">
        <f>IF(OR($AG1132="",$U1132=Prog!$S$18),"",IF(OR($U1132=Prog!$S$17,$U1132=Prog!$S$16),YEAR($X1132),IF($AG1132="ND","ND",$AI$8+$O1132)))</f>
        <v/>
      </c>
      <c r="AJ1132" s="3" t="str">
        <f t="shared" si="123"/>
        <v/>
      </c>
      <c r="AK1132" s="3" t="str">
        <f t="shared" si="144"/>
        <v/>
      </c>
      <c r="AL1132" s="3" t="str">
        <f t="shared" si="144"/>
        <v/>
      </c>
      <c r="AM1132" s="3" t="str">
        <f t="shared" si="144"/>
        <v/>
      </c>
      <c r="AN1132" s="3" t="str">
        <f t="shared" si="144"/>
        <v/>
      </c>
      <c r="AO1132" s="2">
        <f t="shared" si="145"/>
        <v>0</v>
      </c>
      <c r="AP1132" s="4"/>
      <c r="AQ1132" s="3">
        <f>IF(AJ1132=1,VLOOKUP($AP1132,BaseEqptCdF!$C$5:$R$161,16,FALSE),0)</f>
        <v>0</v>
      </c>
      <c r="AR1132" s="3">
        <f>IF(AK1132=1,VLOOKUP($AP1132,BaseEqptCdF!$C$5:$R$161,16,FALSE),0)</f>
        <v>0</v>
      </c>
      <c r="AS1132" s="3">
        <f>IF(AL1132=1,VLOOKUP($AP1132,BaseEqptCdF!$C$5:$R$161,16,FALSE),0)</f>
        <v>0</v>
      </c>
      <c r="AT1132" s="3">
        <f>IF(AM1132=1,VLOOKUP($AP1132,BaseEqptCdF!$C$5:$R$161,16,FALSE),0)</f>
        <v>0</v>
      </c>
      <c r="AU1132" s="3">
        <f>IF(AN1132=1,VLOOKUP($AP1132,BaseEqptCdF!$C$5:$R$161,16,FALSE),0)</f>
        <v>0</v>
      </c>
      <c r="AV1132" s="2">
        <f t="shared" si="146"/>
        <v>0</v>
      </c>
      <c r="AW1132" s="3" t="str">
        <f>IF($L1132="","",IF(SUM($AJ1132:AJ1132)=0,$AE1132,VLOOKUP($AP1132,BaseEqptCdF!$C$5:$R$161,16,FALSE)*$AC$3))</f>
        <v/>
      </c>
      <c r="AX1132" s="3" t="str">
        <f>IF($L1132="","",IF(SUM($AJ1132:AK1132)=0,$AE1132,VLOOKUP($AP1132,BaseEqptCdF!$C$5:$R$161,16,FALSE)*$AC$3))</f>
        <v/>
      </c>
      <c r="AY1132" s="3" t="str">
        <f>IF($L1132="","",IF(SUM($AJ1132:AL1132)=0,$AE1132,VLOOKUP($AP1132,BaseEqptCdF!$C$5:$R$161,16,FALSE)*$AC$3))</f>
        <v/>
      </c>
      <c r="AZ1132" s="3" t="str">
        <f>IF($L1132="","",IF(SUM($AJ1132:AM1132)=0,$AE1132,VLOOKUP($AP1132,BaseEqptCdF!$C$5:$R$161,16,FALSE)*$AC$3))</f>
        <v/>
      </c>
      <c r="BA1132" s="3" t="str">
        <f>IF($L1132="","",IF(SUM($AJ1132:AN1132)=0,$AE1132,VLOOKUP($AP1132,BaseEqptCdF!$C$5:$R$161,16,FALSE)*$AC$3))</f>
        <v/>
      </c>
      <c r="BB1132" s="2">
        <f t="shared" si="147"/>
        <v>0</v>
      </c>
      <c r="BC1132" s="3" t="str">
        <f>IF($L1132="","",IF(SUM($AJ1132:AJ1132)=0,$AF1132,IF(LEFT(VLOOKUP($AP1132,BaseEqptCdF!$C$5:$E$161,3,FALSE),2)="SD",0,IF(LEFT(VLOOKUP($AP1132,BaseEqptCdF!$C$5:$E$161,3,FALSE),2)="SB",1*52,VLOOKUP($AP1132,BaseEqptCdF!$C$5:$S$161,12,FALSE)*0.2*300))))</f>
        <v/>
      </c>
      <c r="BD1132" s="3" t="str">
        <f>IF($L1132="","",IF(SUM($AJ1132:AK1132)=0,$AF1132,IF(LEFT(VLOOKUP($AP1132,BaseEqptCdF!$C$5:$E$161,3,FALSE),2)="SD",0,IF(LEFT(VLOOKUP($AP1132,BaseEqptCdF!$C$5:$E$161,3,FALSE),2)="SB",1*52,VLOOKUP($AP1132,BaseEqptCdF!$C$5:$S$161,12,FALSE)*0.2*300))))</f>
        <v/>
      </c>
      <c r="BE1132" s="3" t="str">
        <f>IF($L1132="","",IF(SUM($AJ1132:AL1132)=0,$AF1132,IF(LEFT(VLOOKUP($AP1132,BaseEqptCdF!$C$5:$E$161,3,FALSE),2)="SD",0,IF(LEFT(VLOOKUP($AP1132,BaseEqptCdF!$C$5:$E$161,3,FALSE),2)="SB",1*52,VLOOKUP($AP1132,BaseEqptCdF!$C$5:$S$161,12,FALSE)*0.2*300))))</f>
        <v/>
      </c>
      <c r="BF1132" s="3" t="str">
        <f>IF($L1132="","",IF(SUM($AJ1132:AM1132)=0,$AF1132,IF(LEFT(VLOOKUP($AP1132,BaseEqptCdF!$C$5:$E$161,3,FALSE),2)="SD",0,IF(LEFT(VLOOKUP($AP1132,BaseEqptCdF!$C$5:$E$161,3,FALSE),2)="SB",1*52,VLOOKUP($AP1132,BaseEqptCdF!$C$5:$S$161,12,FALSE)*0.2*300))))</f>
        <v/>
      </c>
      <c r="BG1132" s="3" t="str">
        <f>IF($L1132="","",IF(SUM($AJ1132:AN1132)=0,$AF1132,IF(LEFT(VLOOKUP($AP1132,BaseEqptCdF!$C$5:$E$161,3,FALSE),2)="SD",0,IF(LEFT(VLOOKUP($AP1132,BaseEqptCdF!$C$5:$E$161,3,FALSE),2)="SB",1*52,VLOOKUP($AP1132,BaseEqptCdF!$C$5:$S$161,12,FALSE)*0.2*300))))</f>
        <v/>
      </c>
      <c r="BH1132" s="2">
        <f t="shared" si="148"/>
        <v>0</v>
      </c>
    </row>
    <row r="1133" spans="1:60" x14ac:dyDescent="0.25">
      <c r="A1133" s="296" t="str">
        <f t="array" ref="A1133">IF($C1133="","",INDEX(Prog!$B$8:$D$300,MATCH($C1133,nivo1,0),1))</f>
        <v/>
      </c>
      <c r="B1133" s="296" t="str">
        <f t="array" ref="B1133">IF($C1133="","",INDEX(Prog!$B$8:$D$300,MATCH($C1133,nivo1,0),2))</f>
        <v/>
      </c>
      <c r="C1133" s="273"/>
      <c r="D1133" s="267"/>
      <c r="E1133" s="273"/>
      <c r="F1133" s="273"/>
      <c r="G1133" s="273"/>
      <c r="H1133" s="273"/>
      <c r="I1133" s="273"/>
      <c r="J1133" s="273"/>
      <c r="K1133" s="274"/>
      <c r="L1133" s="273"/>
      <c r="M1133" s="273"/>
      <c r="N1133" s="273"/>
      <c r="O1133" s="275"/>
      <c r="P1133" s="273"/>
      <c r="Q1133" s="273"/>
      <c r="R1133" s="273"/>
      <c r="S1133" s="273"/>
      <c r="T1133" s="276"/>
      <c r="U1133" s="276"/>
      <c r="V1133" s="276"/>
      <c r="W1133" s="276"/>
      <c r="X1133" s="277"/>
      <c r="Y1133" s="278"/>
      <c r="AA1133" s="8" t="str">
        <f>IF($L1133="","",VLOOKUP($L1133,BaseEqptCdF!$C$5:$E$161,2,FALSE))</f>
        <v/>
      </c>
      <c r="AB1133" s="8" t="str">
        <f>IF($L1133="","",VLOOKUP($L1133,BaseEqptCdF!$C$5:$E$161,3,FALSE))</f>
        <v/>
      </c>
      <c r="AC1133" s="7" t="str">
        <f>IF($L1133="","",VLOOKUP($L1133,BaseEqptCdF!$C$5:$I$161,6,FALSE))</f>
        <v/>
      </c>
      <c r="AD1133" s="7" t="str">
        <f>IF($L1133="","",VLOOKUP($L1133,BaseEqptCdF!$C$5:$I$161,7,FALSE))</f>
        <v/>
      </c>
      <c r="AE1133" s="3" t="str">
        <f>IF($L1133="","",VLOOKUP($L1133,BaseEqptCdF!$C$5:$R$161,16,FALSE)*$AC$3)</f>
        <v/>
      </c>
      <c r="AF1133" s="3" t="str">
        <f>IF($L1133="","",IF(LEFT($AB1133,2)="SD",0,IF(LEFT($AB1133,2)="SB",1*52,IF($N1133=Prog!$P$17,VLOOKUP($L1133,BaseEqptCdF!$C$5:$P$161,14,FALSE)*1*300,VLOOKUP($L1133,BaseEqptCdF!$C$5:$P$161,12,FALSE)*0.2*300))))</f>
        <v/>
      </c>
      <c r="AG1133" s="6" t="str">
        <f t="shared" si="128"/>
        <v/>
      </c>
      <c r="AH1133" s="6">
        <f>IF($U1133=Prog!$S$18,YEAR($X1133),"")</f>
        <v>1900</v>
      </c>
      <c r="AI1133" s="5" t="str">
        <f>IF(OR($AG1133="",$U1133=Prog!$S$18),"",IF(OR($U1133=Prog!$S$17,$U1133=Prog!$S$16),YEAR($X1133),IF($AG1133="ND","ND",$AI$8+$O1133)))</f>
        <v/>
      </c>
      <c r="AJ1133" s="3" t="str">
        <f t="shared" si="123"/>
        <v/>
      </c>
      <c r="AK1133" s="3" t="str">
        <f t="shared" si="144"/>
        <v/>
      </c>
      <c r="AL1133" s="3" t="str">
        <f t="shared" si="144"/>
        <v/>
      </c>
      <c r="AM1133" s="3" t="str">
        <f t="shared" si="144"/>
        <v/>
      </c>
      <c r="AN1133" s="3" t="str">
        <f t="shared" si="144"/>
        <v/>
      </c>
      <c r="AO1133" s="2">
        <f t="shared" si="145"/>
        <v>0</v>
      </c>
      <c r="AP1133" s="4"/>
      <c r="AQ1133" s="3">
        <f>IF(AJ1133=1,VLOOKUP($AP1133,BaseEqptCdF!$C$5:$R$161,16,FALSE),0)</f>
        <v>0</v>
      </c>
      <c r="AR1133" s="3">
        <f>IF(AK1133=1,VLOOKUP($AP1133,BaseEqptCdF!$C$5:$R$161,16,FALSE),0)</f>
        <v>0</v>
      </c>
      <c r="AS1133" s="3">
        <f>IF(AL1133=1,VLOOKUP($AP1133,BaseEqptCdF!$C$5:$R$161,16,FALSE),0)</f>
        <v>0</v>
      </c>
      <c r="AT1133" s="3">
        <f>IF(AM1133=1,VLOOKUP($AP1133,BaseEqptCdF!$C$5:$R$161,16,FALSE),0)</f>
        <v>0</v>
      </c>
      <c r="AU1133" s="3">
        <f>IF(AN1133=1,VLOOKUP($AP1133,BaseEqptCdF!$C$5:$R$161,16,FALSE),0)</f>
        <v>0</v>
      </c>
      <c r="AV1133" s="2">
        <f t="shared" si="146"/>
        <v>0</v>
      </c>
      <c r="AW1133" s="3" t="str">
        <f>IF($L1133="","",IF(SUM($AJ1133:AJ1133)=0,$AE1133,VLOOKUP($AP1133,BaseEqptCdF!$C$5:$R$161,16,FALSE)*$AC$3))</f>
        <v/>
      </c>
      <c r="AX1133" s="3" t="str">
        <f>IF($L1133="","",IF(SUM($AJ1133:AK1133)=0,$AE1133,VLOOKUP($AP1133,BaseEqptCdF!$C$5:$R$161,16,FALSE)*$AC$3))</f>
        <v/>
      </c>
      <c r="AY1133" s="3" t="str">
        <f>IF($L1133="","",IF(SUM($AJ1133:AL1133)=0,$AE1133,VLOOKUP($AP1133,BaseEqptCdF!$C$5:$R$161,16,FALSE)*$AC$3))</f>
        <v/>
      </c>
      <c r="AZ1133" s="3" t="str">
        <f>IF($L1133="","",IF(SUM($AJ1133:AM1133)=0,$AE1133,VLOOKUP($AP1133,BaseEqptCdF!$C$5:$R$161,16,FALSE)*$AC$3))</f>
        <v/>
      </c>
      <c r="BA1133" s="3" t="str">
        <f>IF($L1133="","",IF(SUM($AJ1133:AN1133)=0,$AE1133,VLOOKUP($AP1133,BaseEqptCdF!$C$5:$R$161,16,FALSE)*$AC$3))</f>
        <v/>
      </c>
      <c r="BB1133" s="2">
        <f t="shared" si="147"/>
        <v>0</v>
      </c>
      <c r="BC1133" s="3" t="str">
        <f>IF($L1133="","",IF(SUM($AJ1133:AJ1133)=0,$AF1133,IF(LEFT(VLOOKUP($AP1133,BaseEqptCdF!$C$5:$E$161,3,FALSE),2)="SD",0,IF(LEFT(VLOOKUP($AP1133,BaseEqptCdF!$C$5:$E$161,3,FALSE),2)="SB",1*52,VLOOKUP($AP1133,BaseEqptCdF!$C$5:$S$161,12,FALSE)*0.2*300))))</f>
        <v/>
      </c>
      <c r="BD1133" s="3" t="str">
        <f>IF($L1133="","",IF(SUM($AJ1133:AK1133)=0,$AF1133,IF(LEFT(VLOOKUP($AP1133,BaseEqptCdF!$C$5:$E$161,3,FALSE),2)="SD",0,IF(LEFT(VLOOKUP($AP1133,BaseEqptCdF!$C$5:$E$161,3,FALSE),2)="SB",1*52,VLOOKUP($AP1133,BaseEqptCdF!$C$5:$S$161,12,FALSE)*0.2*300))))</f>
        <v/>
      </c>
      <c r="BE1133" s="3" t="str">
        <f>IF($L1133="","",IF(SUM($AJ1133:AL1133)=0,$AF1133,IF(LEFT(VLOOKUP($AP1133,BaseEqptCdF!$C$5:$E$161,3,FALSE),2)="SD",0,IF(LEFT(VLOOKUP($AP1133,BaseEqptCdF!$C$5:$E$161,3,FALSE),2)="SB",1*52,VLOOKUP($AP1133,BaseEqptCdF!$C$5:$S$161,12,FALSE)*0.2*300))))</f>
        <v/>
      </c>
      <c r="BF1133" s="3" t="str">
        <f>IF($L1133="","",IF(SUM($AJ1133:AM1133)=0,$AF1133,IF(LEFT(VLOOKUP($AP1133,BaseEqptCdF!$C$5:$E$161,3,FALSE),2)="SD",0,IF(LEFT(VLOOKUP($AP1133,BaseEqptCdF!$C$5:$E$161,3,FALSE),2)="SB",1*52,VLOOKUP($AP1133,BaseEqptCdF!$C$5:$S$161,12,FALSE)*0.2*300))))</f>
        <v/>
      </c>
      <c r="BG1133" s="3" t="str">
        <f>IF($L1133="","",IF(SUM($AJ1133:AN1133)=0,$AF1133,IF(LEFT(VLOOKUP($AP1133,BaseEqptCdF!$C$5:$E$161,3,FALSE),2)="SD",0,IF(LEFT(VLOOKUP($AP1133,BaseEqptCdF!$C$5:$E$161,3,FALSE),2)="SB",1*52,VLOOKUP($AP1133,BaseEqptCdF!$C$5:$S$161,12,FALSE)*0.2*300))))</f>
        <v/>
      </c>
      <c r="BH1133" s="2">
        <f t="shared" si="148"/>
        <v>0</v>
      </c>
    </row>
    <row r="1134" spans="1:60" x14ac:dyDescent="0.25">
      <c r="A1134" s="296" t="str">
        <f t="array" ref="A1134">IF($C1134="","",INDEX(Prog!$B$8:$D$300,MATCH($C1134,nivo1,0),1))</f>
        <v/>
      </c>
      <c r="B1134" s="296" t="str">
        <f t="array" ref="B1134">IF($C1134="","",INDEX(Prog!$B$8:$D$300,MATCH($C1134,nivo1,0),2))</f>
        <v/>
      </c>
      <c r="C1134" s="273"/>
      <c r="D1134" s="267"/>
      <c r="E1134" s="273"/>
      <c r="F1134" s="273"/>
      <c r="G1134" s="273"/>
      <c r="H1134" s="273"/>
      <c r="I1134" s="273"/>
      <c r="J1134" s="273"/>
      <c r="K1134" s="274"/>
      <c r="L1134" s="273"/>
      <c r="M1134" s="273"/>
      <c r="N1134" s="273"/>
      <c r="O1134" s="275"/>
      <c r="P1134" s="273"/>
      <c r="Q1134" s="273"/>
      <c r="R1134" s="273"/>
      <c r="S1134" s="273"/>
      <c r="T1134" s="276"/>
      <c r="U1134" s="276"/>
      <c r="V1134" s="276"/>
      <c r="W1134" s="276"/>
      <c r="X1134" s="277"/>
      <c r="Y1134" s="278"/>
      <c r="AA1134" s="8" t="str">
        <f>IF($L1134="","",VLOOKUP($L1134,BaseEqptCdF!$C$5:$E$161,2,FALSE))</f>
        <v/>
      </c>
      <c r="AB1134" s="8" t="str">
        <f>IF($L1134="","",VLOOKUP($L1134,BaseEqptCdF!$C$5:$E$161,3,FALSE))</f>
        <v/>
      </c>
      <c r="AC1134" s="7" t="str">
        <f>IF($L1134="","",VLOOKUP($L1134,BaseEqptCdF!$C$5:$I$161,6,FALSE))</f>
        <v/>
      </c>
      <c r="AD1134" s="7" t="str">
        <f>IF($L1134="","",VLOOKUP($L1134,BaseEqptCdF!$C$5:$I$161,7,FALSE))</f>
        <v/>
      </c>
      <c r="AE1134" s="3" t="str">
        <f>IF($L1134="","",VLOOKUP($L1134,BaseEqptCdF!$C$5:$R$161,16,FALSE)*$AC$3)</f>
        <v/>
      </c>
      <c r="AF1134" s="3" t="str">
        <f>IF($L1134="","",IF(LEFT($AB1134,2)="SD",0,IF(LEFT($AB1134,2)="SB",1*52,IF($N1134=Prog!$P$17,VLOOKUP($L1134,BaseEqptCdF!$C$5:$P$161,14,FALSE)*1*300,VLOOKUP($L1134,BaseEqptCdF!$C$5:$P$161,12,FALSE)*0.2*300))))</f>
        <v/>
      </c>
      <c r="AG1134" s="6" t="str">
        <f t="shared" si="128"/>
        <v/>
      </c>
      <c r="AH1134" s="6">
        <f>IF($U1134=Prog!$S$18,YEAR($X1134),"")</f>
        <v>1900</v>
      </c>
      <c r="AI1134" s="5" t="str">
        <f>IF(OR($AG1134="",$U1134=Prog!$S$18),"",IF(OR($U1134=Prog!$S$17,$U1134=Prog!$S$16),YEAR($X1134),IF($AG1134="ND","ND",$AI$8+$O1134)))</f>
        <v/>
      </c>
      <c r="AJ1134" s="3" t="str">
        <f t="shared" si="123"/>
        <v/>
      </c>
      <c r="AK1134" s="3" t="str">
        <f t="shared" si="144"/>
        <v/>
      </c>
      <c r="AL1134" s="3" t="str">
        <f t="shared" si="144"/>
        <v/>
      </c>
      <c r="AM1134" s="3" t="str">
        <f t="shared" si="144"/>
        <v/>
      </c>
      <c r="AN1134" s="3" t="str">
        <f t="shared" si="144"/>
        <v/>
      </c>
      <c r="AO1134" s="2">
        <f t="shared" si="145"/>
        <v>0</v>
      </c>
      <c r="AP1134" s="4"/>
      <c r="AQ1134" s="3">
        <f>IF(AJ1134=1,VLOOKUP($AP1134,BaseEqptCdF!$C$5:$R$161,16,FALSE),0)</f>
        <v>0</v>
      </c>
      <c r="AR1134" s="3">
        <f>IF(AK1134=1,VLOOKUP($AP1134,BaseEqptCdF!$C$5:$R$161,16,FALSE),0)</f>
        <v>0</v>
      </c>
      <c r="AS1134" s="3">
        <f>IF(AL1134=1,VLOOKUP($AP1134,BaseEqptCdF!$C$5:$R$161,16,FALSE),0)</f>
        <v>0</v>
      </c>
      <c r="AT1134" s="3">
        <f>IF(AM1134=1,VLOOKUP($AP1134,BaseEqptCdF!$C$5:$R$161,16,FALSE),0)</f>
        <v>0</v>
      </c>
      <c r="AU1134" s="3">
        <f>IF(AN1134=1,VLOOKUP($AP1134,BaseEqptCdF!$C$5:$R$161,16,FALSE),0)</f>
        <v>0</v>
      </c>
      <c r="AV1134" s="2">
        <f t="shared" si="146"/>
        <v>0</v>
      </c>
      <c r="AW1134" s="3" t="str">
        <f>IF($L1134="","",IF(SUM($AJ1134:AJ1134)=0,$AE1134,VLOOKUP($AP1134,BaseEqptCdF!$C$5:$R$161,16,FALSE)*$AC$3))</f>
        <v/>
      </c>
      <c r="AX1134" s="3" t="str">
        <f>IF($L1134="","",IF(SUM($AJ1134:AK1134)=0,$AE1134,VLOOKUP($AP1134,BaseEqptCdF!$C$5:$R$161,16,FALSE)*$AC$3))</f>
        <v/>
      </c>
      <c r="AY1134" s="3" t="str">
        <f>IF($L1134="","",IF(SUM($AJ1134:AL1134)=0,$AE1134,VLOOKUP($AP1134,BaseEqptCdF!$C$5:$R$161,16,FALSE)*$AC$3))</f>
        <v/>
      </c>
      <c r="AZ1134" s="3" t="str">
        <f>IF($L1134="","",IF(SUM($AJ1134:AM1134)=0,$AE1134,VLOOKUP($AP1134,BaseEqptCdF!$C$5:$R$161,16,FALSE)*$AC$3))</f>
        <v/>
      </c>
      <c r="BA1134" s="3" t="str">
        <f>IF($L1134="","",IF(SUM($AJ1134:AN1134)=0,$AE1134,VLOOKUP($AP1134,BaseEqptCdF!$C$5:$R$161,16,FALSE)*$AC$3))</f>
        <v/>
      </c>
      <c r="BB1134" s="2">
        <f t="shared" si="147"/>
        <v>0</v>
      </c>
      <c r="BC1134" s="3" t="str">
        <f>IF($L1134="","",IF(SUM($AJ1134:AJ1134)=0,$AF1134,IF(LEFT(VLOOKUP($AP1134,BaseEqptCdF!$C$5:$E$161,3,FALSE),2)="SD",0,IF(LEFT(VLOOKUP($AP1134,BaseEqptCdF!$C$5:$E$161,3,FALSE),2)="SB",1*52,VLOOKUP($AP1134,BaseEqptCdF!$C$5:$S$161,12,FALSE)*0.2*300))))</f>
        <v/>
      </c>
      <c r="BD1134" s="3" t="str">
        <f>IF($L1134="","",IF(SUM($AJ1134:AK1134)=0,$AF1134,IF(LEFT(VLOOKUP($AP1134,BaseEqptCdF!$C$5:$E$161,3,FALSE),2)="SD",0,IF(LEFT(VLOOKUP($AP1134,BaseEqptCdF!$C$5:$E$161,3,FALSE),2)="SB",1*52,VLOOKUP($AP1134,BaseEqptCdF!$C$5:$S$161,12,FALSE)*0.2*300))))</f>
        <v/>
      </c>
      <c r="BE1134" s="3" t="str">
        <f>IF($L1134="","",IF(SUM($AJ1134:AL1134)=0,$AF1134,IF(LEFT(VLOOKUP($AP1134,BaseEqptCdF!$C$5:$E$161,3,FALSE),2)="SD",0,IF(LEFT(VLOOKUP($AP1134,BaseEqptCdF!$C$5:$E$161,3,FALSE),2)="SB",1*52,VLOOKUP($AP1134,BaseEqptCdF!$C$5:$S$161,12,FALSE)*0.2*300))))</f>
        <v/>
      </c>
      <c r="BF1134" s="3" t="str">
        <f>IF($L1134="","",IF(SUM($AJ1134:AM1134)=0,$AF1134,IF(LEFT(VLOOKUP($AP1134,BaseEqptCdF!$C$5:$E$161,3,FALSE),2)="SD",0,IF(LEFT(VLOOKUP($AP1134,BaseEqptCdF!$C$5:$E$161,3,FALSE),2)="SB",1*52,VLOOKUP($AP1134,BaseEqptCdF!$C$5:$S$161,12,FALSE)*0.2*300))))</f>
        <v/>
      </c>
      <c r="BG1134" s="3" t="str">
        <f>IF($L1134="","",IF(SUM($AJ1134:AN1134)=0,$AF1134,IF(LEFT(VLOOKUP($AP1134,BaseEqptCdF!$C$5:$E$161,3,FALSE),2)="SD",0,IF(LEFT(VLOOKUP($AP1134,BaseEqptCdF!$C$5:$E$161,3,FALSE),2)="SB",1*52,VLOOKUP($AP1134,BaseEqptCdF!$C$5:$S$161,12,FALSE)*0.2*300))))</f>
        <v/>
      </c>
      <c r="BH1134" s="2">
        <f t="shared" si="148"/>
        <v>0</v>
      </c>
    </row>
    <row r="1135" spans="1:60" x14ac:dyDescent="0.25">
      <c r="A1135" s="296" t="str">
        <f t="array" ref="A1135">IF($C1135="","",INDEX(Prog!$B$8:$D$300,MATCH($C1135,nivo1,0),1))</f>
        <v/>
      </c>
      <c r="B1135" s="296" t="str">
        <f t="array" ref="B1135">IF($C1135="","",INDEX(Prog!$B$8:$D$300,MATCH($C1135,nivo1,0),2))</f>
        <v/>
      </c>
      <c r="C1135" s="273"/>
      <c r="D1135" s="267"/>
      <c r="E1135" s="273"/>
      <c r="F1135" s="273"/>
      <c r="G1135" s="273"/>
      <c r="H1135" s="273"/>
      <c r="I1135" s="273"/>
      <c r="J1135" s="273"/>
      <c r="K1135" s="274"/>
      <c r="L1135" s="273"/>
      <c r="M1135" s="273"/>
      <c r="N1135" s="273"/>
      <c r="O1135" s="275"/>
      <c r="P1135" s="273"/>
      <c r="Q1135" s="273"/>
      <c r="R1135" s="273"/>
      <c r="S1135" s="273"/>
      <c r="T1135" s="276"/>
      <c r="U1135" s="276"/>
      <c r="V1135" s="276"/>
      <c r="W1135" s="276"/>
      <c r="X1135" s="277"/>
      <c r="Y1135" s="278"/>
      <c r="AA1135" s="8" t="str">
        <f>IF($L1135="","",VLOOKUP($L1135,BaseEqptCdF!$C$5:$E$161,2,FALSE))</f>
        <v/>
      </c>
      <c r="AB1135" s="8" t="str">
        <f>IF($L1135="","",VLOOKUP($L1135,BaseEqptCdF!$C$5:$E$161,3,FALSE))</f>
        <v/>
      </c>
      <c r="AC1135" s="7" t="str">
        <f>IF($L1135="","",VLOOKUP($L1135,BaseEqptCdF!$C$5:$I$161,6,FALSE))</f>
        <v/>
      </c>
      <c r="AD1135" s="7" t="str">
        <f>IF($L1135="","",VLOOKUP($L1135,BaseEqptCdF!$C$5:$I$161,7,FALSE))</f>
        <v/>
      </c>
      <c r="AE1135" s="3" t="str">
        <f>IF($L1135="","",VLOOKUP($L1135,BaseEqptCdF!$C$5:$R$161,16,FALSE)*$AC$3)</f>
        <v/>
      </c>
      <c r="AF1135" s="3" t="str">
        <f>IF($L1135="","",IF(LEFT($AB1135,2)="SD",0,IF(LEFT($AB1135,2)="SB",1*52,IF($N1135=Prog!$P$17,VLOOKUP($L1135,BaseEqptCdF!$C$5:$P$161,14,FALSE)*1*300,VLOOKUP($L1135,BaseEqptCdF!$C$5:$P$161,12,FALSE)*0.2*300))))</f>
        <v/>
      </c>
      <c r="AG1135" s="6" t="str">
        <f t="shared" si="128"/>
        <v/>
      </c>
      <c r="AH1135" s="6">
        <f>IF($U1135=Prog!$S$18,YEAR($X1135),"")</f>
        <v>1900</v>
      </c>
      <c r="AI1135" s="5" t="str">
        <f>IF(OR($AG1135="",$U1135=Prog!$S$18),"",IF(OR($U1135=Prog!$S$17,$U1135=Prog!$S$16),YEAR($X1135),IF($AG1135="ND","ND",$AI$8+$O1135)))</f>
        <v/>
      </c>
      <c r="AJ1135" s="3" t="str">
        <f t="shared" si="123"/>
        <v/>
      </c>
      <c r="AK1135" s="3" t="str">
        <f t="shared" si="144"/>
        <v/>
      </c>
      <c r="AL1135" s="3" t="str">
        <f t="shared" si="144"/>
        <v/>
      </c>
      <c r="AM1135" s="3" t="str">
        <f t="shared" si="144"/>
        <v/>
      </c>
      <c r="AN1135" s="3" t="str">
        <f t="shared" si="144"/>
        <v/>
      </c>
      <c r="AO1135" s="2">
        <f t="shared" si="145"/>
        <v>0</v>
      </c>
      <c r="AP1135" s="4"/>
      <c r="AQ1135" s="3">
        <f>IF(AJ1135=1,VLOOKUP($AP1135,BaseEqptCdF!$C$5:$R$161,16,FALSE),0)</f>
        <v>0</v>
      </c>
      <c r="AR1135" s="3">
        <f>IF(AK1135=1,VLOOKUP($AP1135,BaseEqptCdF!$C$5:$R$161,16,FALSE),0)</f>
        <v>0</v>
      </c>
      <c r="AS1135" s="3">
        <f>IF(AL1135=1,VLOOKUP($AP1135,BaseEqptCdF!$C$5:$R$161,16,FALSE),0)</f>
        <v>0</v>
      </c>
      <c r="AT1135" s="3">
        <f>IF(AM1135=1,VLOOKUP($AP1135,BaseEqptCdF!$C$5:$R$161,16,FALSE),0)</f>
        <v>0</v>
      </c>
      <c r="AU1135" s="3">
        <f>IF(AN1135=1,VLOOKUP($AP1135,BaseEqptCdF!$C$5:$R$161,16,FALSE),0)</f>
        <v>0</v>
      </c>
      <c r="AV1135" s="2">
        <f t="shared" si="146"/>
        <v>0</v>
      </c>
      <c r="AW1135" s="3" t="str">
        <f>IF($L1135="","",IF(SUM($AJ1135:AJ1135)=0,$AE1135,VLOOKUP($AP1135,BaseEqptCdF!$C$5:$R$161,16,FALSE)*$AC$3))</f>
        <v/>
      </c>
      <c r="AX1135" s="3" t="str">
        <f>IF($L1135="","",IF(SUM($AJ1135:AK1135)=0,$AE1135,VLOOKUP($AP1135,BaseEqptCdF!$C$5:$R$161,16,FALSE)*$AC$3))</f>
        <v/>
      </c>
      <c r="AY1135" s="3" t="str">
        <f>IF($L1135="","",IF(SUM($AJ1135:AL1135)=0,$AE1135,VLOOKUP($AP1135,BaseEqptCdF!$C$5:$R$161,16,FALSE)*$AC$3))</f>
        <v/>
      </c>
      <c r="AZ1135" s="3" t="str">
        <f>IF($L1135="","",IF(SUM($AJ1135:AM1135)=0,$AE1135,VLOOKUP($AP1135,BaseEqptCdF!$C$5:$R$161,16,FALSE)*$AC$3))</f>
        <v/>
      </c>
      <c r="BA1135" s="3" t="str">
        <f>IF($L1135="","",IF(SUM($AJ1135:AN1135)=0,$AE1135,VLOOKUP($AP1135,BaseEqptCdF!$C$5:$R$161,16,FALSE)*$AC$3))</f>
        <v/>
      </c>
      <c r="BB1135" s="2">
        <f t="shared" si="147"/>
        <v>0</v>
      </c>
      <c r="BC1135" s="3" t="str">
        <f>IF($L1135="","",IF(SUM($AJ1135:AJ1135)=0,$AF1135,IF(LEFT(VLOOKUP($AP1135,BaseEqptCdF!$C$5:$E$161,3,FALSE),2)="SD",0,IF(LEFT(VLOOKUP($AP1135,BaseEqptCdF!$C$5:$E$161,3,FALSE),2)="SB",1*52,VLOOKUP($AP1135,BaseEqptCdF!$C$5:$S$161,12,FALSE)*0.2*300))))</f>
        <v/>
      </c>
      <c r="BD1135" s="3" t="str">
        <f>IF($L1135="","",IF(SUM($AJ1135:AK1135)=0,$AF1135,IF(LEFT(VLOOKUP($AP1135,BaseEqptCdF!$C$5:$E$161,3,FALSE),2)="SD",0,IF(LEFT(VLOOKUP($AP1135,BaseEqptCdF!$C$5:$E$161,3,FALSE),2)="SB",1*52,VLOOKUP($AP1135,BaseEqptCdF!$C$5:$S$161,12,FALSE)*0.2*300))))</f>
        <v/>
      </c>
      <c r="BE1135" s="3" t="str">
        <f>IF($L1135="","",IF(SUM($AJ1135:AL1135)=0,$AF1135,IF(LEFT(VLOOKUP($AP1135,BaseEqptCdF!$C$5:$E$161,3,FALSE),2)="SD",0,IF(LEFT(VLOOKUP($AP1135,BaseEqptCdF!$C$5:$E$161,3,FALSE),2)="SB",1*52,VLOOKUP($AP1135,BaseEqptCdF!$C$5:$S$161,12,FALSE)*0.2*300))))</f>
        <v/>
      </c>
      <c r="BF1135" s="3" t="str">
        <f>IF($L1135="","",IF(SUM($AJ1135:AM1135)=0,$AF1135,IF(LEFT(VLOOKUP($AP1135,BaseEqptCdF!$C$5:$E$161,3,FALSE),2)="SD",0,IF(LEFT(VLOOKUP($AP1135,BaseEqptCdF!$C$5:$E$161,3,FALSE),2)="SB",1*52,VLOOKUP($AP1135,BaseEqptCdF!$C$5:$S$161,12,FALSE)*0.2*300))))</f>
        <v/>
      </c>
      <c r="BG1135" s="3" t="str">
        <f>IF($L1135="","",IF(SUM($AJ1135:AN1135)=0,$AF1135,IF(LEFT(VLOOKUP($AP1135,BaseEqptCdF!$C$5:$E$161,3,FALSE),2)="SD",0,IF(LEFT(VLOOKUP($AP1135,BaseEqptCdF!$C$5:$E$161,3,FALSE),2)="SB",1*52,VLOOKUP($AP1135,BaseEqptCdF!$C$5:$S$161,12,FALSE)*0.2*300))))</f>
        <v/>
      </c>
      <c r="BH1135" s="2">
        <f t="shared" si="148"/>
        <v>0</v>
      </c>
    </row>
    <row r="1136" spans="1:60" x14ac:dyDescent="0.25">
      <c r="A1136" s="296" t="str">
        <f t="array" ref="A1136">IF($C1136="","",INDEX(Prog!$B$8:$D$300,MATCH($C1136,nivo1,0),1))</f>
        <v/>
      </c>
      <c r="B1136" s="296" t="str">
        <f t="array" ref="B1136">IF($C1136="","",INDEX(Prog!$B$8:$D$300,MATCH($C1136,nivo1,0),2))</f>
        <v/>
      </c>
      <c r="C1136" s="273"/>
      <c r="D1136" s="267"/>
      <c r="E1136" s="273"/>
      <c r="F1136" s="273"/>
      <c r="G1136" s="273"/>
      <c r="H1136" s="273"/>
      <c r="I1136" s="273"/>
      <c r="J1136" s="273"/>
      <c r="K1136" s="274"/>
      <c r="L1136" s="273"/>
      <c r="M1136" s="273"/>
      <c r="N1136" s="273"/>
      <c r="O1136" s="275"/>
      <c r="P1136" s="273"/>
      <c r="Q1136" s="273"/>
      <c r="R1136" s="273"/>
      <c r="S1136" s="273"/>
      <c r="T1136" s="276"/>
      <c r="U1136" s="276"/>
      <c r="V1136" s="276"/>
      <c r="W1136" s="276"/>
      <c r="X1136" s="277"/>
      <c r="Y1136" s="278"/>
      <c r="AA1136" s="8" t="str">
        <f>IF($L1136="","",VLOOKUP($L1136,BaseEqptCdF!$C$5:$E$161,2,FALSE))</f>
        <v/>
      </c>
      <c r="AB1136" s="8" t="str">
        <f>IF($L1136="","",VLOOKUP($L1136,BaseEqptCdF!$C$5:$E$161,3,FALSE))</f>
        <v/>
      </c>
      <c r="AC1136" s="7" t="str">
        <f>IF($L1136="","",VLOOKUP($L1136,BaseEqptCdF!$C$5:$I$161,6,FALSE))</f>
        <v/>
      </c>
      <c r="AD1136" s="7" t="str">
        <f>IF($L1136="","",VLOOKUP($L1136,BaseEqptCdF!$C$5:$I$161,7,FALSE))</f>
        <v/>
      </c>
      <c r="AE1136" s="3" t="str">
        <f>IF($L1136="","",VLOOKUP($L1136,BaseEqptCdF!$C$5:$R$161,16,FALSE)*$AC$3)</f>
        <v/>
      </c>
      <c r="AF1136" s="3" t="str">
        <f>IF($L1136="","",IF(LEFT($AB1136,2)="SD",0,IF(LEFT($AB1136,2)="SB",1*52,IF($N1136=Prog!$P$17,VLOOKUP($L1136,BaseEqptCdF!$C$5:$P$161,14,FALSE)*1*300,VLOOKUP($L1136,BaseEqptCdF!$C$5:$P$161,12,FALSE)*0.2*300))))</f>
        <v/>
      </c>
      <c r="AG1136" s="6" t="str">
        <f t="shared" si="128"/>
        <v/>
      </c>
      <c r="AH1136" s="6">
        <f>IF($U1136=Prog!$S$18,YEAR($X1136),"")</f>
        <v>1900</v>
      </c>
      <c r="AI1136" s="5" t="str">
        <f>IF(OR($AG1136="",$U1136=Prog!$S$18),"",IF(OR($U1136=Prog!$S$17,$U1136=Prog!$S$16),YEAR($X1136),IF($AG1136="ND","ND",$AI$8+$O1136)))</f>
        <v/>
      </c>
      <c r="AJ1136" s="3" t="str">
        <f t="shared" si="123"/>
        <v/>
      </c>
      <c r="AK1136" s="3" t="str">
        <f t="shared" si="144"/>
        <v/>
      </c>
      <c r="AL1136" s="3" t="str">
        <f t="shared" si="144"/>
        <v/>
      </c>
      <c r="AM1136" s="3" t="str">
        <f t="shared" si="144"/>
        <v/>
      </c>
      <c r="AN1136" s="3" t="str">
        <f t="shared" ref="AN1136" si="149">IF($AI1136="","",IF($AI1136=AN$9,1,0))</f>
        <v/>
      </c>
      <c r="AO1136" s="2">
        <f t="shared" si="145"/>
        <v>0</v>
      </c>
      <c r="AP1136" s="4"/>
      <c r="AQ1136" s="3">
        <f>IF(AJ1136=1,VLOOKUP($AP1136,BaseEqptCdF!$C$5:$R$161,16,FALSE),0)</f>
        <v>0</v>
      </c>
      <c r="AR1136" s="3">
        <f>IF(AK1136=1,VLOOKUP($AP1136,BaseEqptCdF!$C$5:$R$161,16,FALSE),0)</f>
        <v>0</v>
      </c>
      <c r="AS1136" s="3">
        <f>IF(AL1136=1,VLOOKUP($AP1136,BaseEqptCdF!$C$5:$R$161,16,FALSE),0)</f>
        <v>0</v>
      </c>
      <c r="AT1136" s="3">
        <f>IF(AM1136=1,VLOOKUP($AP1136,BaseEqptCdF!$C$5:$R$161,16,FALSE),0)</f>
        <v>0</v>
      </c>
      <c r="AU1136" s="3">
        <f>IF(AN1136=1,VLOOKUP($AP1136,BaseEqptCdF!$C$5:$R$161,16,FALSE),0)</f>
        <v>0</v>
      </c>
      <c r="AV1136" s="2">
        <f t="shared" si="146"/>
        <v>0</v>
      </c>
      <c r="AW1136" s="3" t="str">
        <f>IF($L1136="","",IF(SUM($AJ1136:AJ1136)=0,$AE1136,VLOOKUP($AP1136,BaseEqptCdF!$C$5:$R$161,16,FALSE)*$AC$3))</f>
        <v/>
      </c>
      <c r="AX1136" s="3" t="str">
        <f>IF($L1136="","",IF(SUM($AJ1136:AK1136)=0,$AE1136,VLOOKUP($AP1136,BaseEqptCdF!$C$5:$R$161,16,FALSE)*$AC$3))</f>
        <v/>
      </c>
      <c r="AY1136" s="3" t="str">
        <f>IF($L1136="","",IF(SUM($AJ1136:AL1136)=0,$AE1136,VLOOKUP($AP1136,BaseEqptCdF!$C$5:$R$161,16,FALSE)*$AC$3))</f>
        <v/>
      </c>
      <c r="AZ1136" s="3" t="str">
        <f>IF($L1136="","",IF(SUM($AJ1136:AM1136)=0,$AE1136,VLOOKUP($AP1136,BaseEqptCdF!$C$5:$R$161,16,FALSE)*$AC$3))</f>
        <v/>
      </c>
      <c r="BA1136" s="3" t="str">
        <f>IF($L1136="","",IF(SUM($AJ1136:AN1136)=0,$AE1136,VLOOKUP($AP1136,BaseEqptCdF!$C$5:$R$161,16,FALSE)*$AC$3))</f>
        <v/>
      </c>
      <c r="BB1136" s="2">
        <f t="shared" si="147"/>
        <v>0</v>
      </c>
      <c r="BC1136" s="3" t="str">
        <f>IF($L1136="","",IF(SUM($AJ1136:AJ1136)=0,$AF1136,IF(LEFT(VLOOKUP($AP1136,BaseEqptCdF!$C$5:$E$161,3,FALSE),2)="SD",0,IF(LEFT(VLOOKUP($AP1136,BaseEqptCdF!$C$5:$E$161,3,FALSE),2)="SB",1*52,VLOOKUP($AP1136,BaseEqptCdF!$C$5:$S$161,12,FALSE)*0.2*300))))</f>
        <v/>
      </c>
      <c r="BD1136" s="3" t="str">
        <f>IF($L1136="","",IF(SUM($AJ1136:AK1136)=0,$AF1136,IF(LEFT(VLOOKUP($AP1136,BaseEqptCdF!$C$5:$E$161,3,FALSE),2)="SD",0,IF(LEFT(VLOOKUP($AP1136,BaseEqptCdF!$C$5:$E$161,3,FALSE),2)="SB",1*52,VLOOKUP($AP1136,BaseEqptCdF!$C$5:$S$161,12,FALSE)*0.2*300))))</f>
        <v/>
      </c>
      <c r="BE1136" s="3" t="str">
        <f>IF($L1136="","",IF(SUM($AJ1136:AL1136)=0,$AF1136,IF(LEFT(VLOOKUP($AP1136,BaseEqptCdF!$C$5:$E$161,3,FALSE),2)="SD",0,IF(LEFT(VLOOKUP($AP1136,BaseEqptCdF!$C$5:$E$161,3,FALSE),2)="SB",1*52,VLOOKUP($AP1136,BaseEqptCdF!$C$5:$S$161,12,FALSE)*0.2*300))))</f>
        <v/>
      </c>
      <c r="BF1136" s="3" t="str">
        <f>IF($L1136="","",IF(SUM($AJ1136:AM1136)=0,$AF1136,IF(LEFT(VLOOKUP($AP1136,BaseEqptCdF!$C$5:$E$161,3,FALSE),2)="SD",0,IF(LEFT(VLOOKUP($AP1136,BaseEqptCdF!$C$5:$E$161,3,FALSE),2)="SB",1*52,VLOOKUP($AP1136,BaseEqptCdF!$C$5:$S$161,12,FALSE)*0.2*300))))</f>
        <v/>
      </c>
      <c r="BG1136" s="3" t="str">
        <f>IF($L1136="","",IF(SUM($AJ1136:AN1136)=0,$AF1136,IF(LEFT(VLOOKUP($AP1136,BaseEqptCdF!$C$5:$E$161,3,FALSE),2)="SD",0,IF(LEFT(VLOOKUP($AP1136,BaseEqptCdF!$C$5:$E$161,3,FALSE),2)="SB",1*52,VLOOKUP($AP1136,BaseEqptCdF!$C$5:$S$161,12,FALSE)*0.2*300))))</f>
        <v/>
      </c>
      <c r="BH1136" s="2">
        <f t="shared" si="148"/>
        <v>0</v>
      </c>
    </row>
    <row r="1137" spans="1:60" x14ac:dyDescent="0.25">
      <c r="A1137" s="296" t="str">
        <f t="array" ref="A1137">IF($C1137="","",INDEX(Prog!$B$8:$D$300,MATCH($C1137,nivo1,0),1))</f>
        <v/>
      </c>
      <c r="B1137" s="296" t="str">
        <f t="array" ref="B1137">IF($C1137="","",INDEX(Prog!$B$8:$D$300,MATCH($C1137,nivo1,0),2))</f>
        <v/>
      </c>
      <c r="C1137" s="273"/>
      <c r="D1137" s="267"/>
      <c r="E1137" s="273"/>
      <c r="F1137" s="273"/>
      <c r="G1137" s="273"/>
      <c r="H1137" s="273"/>
      <c r="I1137" s="273"/>
      <c r="J1137" s="273"/>
      <c r="K1137" s="274"/>
      <c r="L1137" s="273"/>
      <c r="M1137" s="273"/>
      <c r="N1137" s="273"/>
      <c r="O1137" s="275"/>
      <c r="P1137" s="273"/>
      <c r="Q1137" s="273"/>
      <c r="R1137" s="273"/>
      <c r="S1137" s="273"/>
      <c r="T1137" s="276"/>
      <c r="U1137" s="276"/>
      <c r="V1137" s="276"/>
      <c r="W1137" s="276"/>
      <c r="X1137" s="277"/>
      <c r="Y1137" s="278"/>
      <c r="AA1137" s="8" t="str">
        <f>IF($L1137="","",VLOOKUP($L1137,BaseEqptCdF!$C$5:$E$161,2,FALSE))</f>
        <v/>
      </c>
      <c r="AB1137" s="8" t="str">
        <f>IF($L1137="","",VLOOKUP($L1137,BaseEqptCdF!$C$5:$E$161,3,FALSE))</f>
        <v/>
      </c>
      <c r="AC1137" s="7" t="str">
        <f>IF($L1137="","",VLOOKUP($L1137,BaseEqptCdF!$C$5:$I$161,6,FALSE))</f>
        <v/>
      </c>
      <c r="AD1137" s="7" t="str">
        <f>IF($L1137="","",VLOOKUP($L1137,BaseEqptCdF!$C$5:$I$161,7,FALSE))</f>
        <v/>
      </c>
      <c r="AE1137" s="3" t="str">
        <f>IF($L1137="","",VLOOKUP($L1137,BaseEqptCdF!$C$5:$R$161,16,FALSE)*$AC$3)</f>
        <v/>
      </c>
      <c r="AF1137" s="3" t="str">
        <f>IF($L1137="","",IF(LEFT($AB1137,2)="SD",0,IF(LEFT($AB1137,2)="SB",1*52,IF($N1137=Prog!$P$17,VLOOKUP($L1137,BaseEqptCdF!$C$5:$P$161,14,FALSE)*1*300,VLOOKUP($L1137,BaseEqptCdF!$C$5:$P$161,12,FALSE)*0.2*300))))</f>
        <v/>
      </c>
      <c r="AG1137" s="6" t="str">
        <f t="shared" si="128"/>
        <v/>
      </c>
      <c r="AH1137" s="6">
        <f>IF($U1137=Prog!$S$18,YEAR($X1137),"")</f>
        <v>1900</v>
      </c>
      <c r="AI1137" s="5" t="str">
        <f>IF(OR($AG1137="",$U1137=Prog!$S$18),"",IF(OR($U1137=Prog!$S$17,$U1137=Prog!$S$16),YEAR($X1137),IF($AG1137="ND","ND",$AI$8+$O1137)))</f>
        <v/>
      </c>
      <c r="AJ1137" s="3" t="str">
        <f t="shared" si="123"/>
        <v/>
      </c>
      <c r="AK1137" s="3" t="str">
        <f t="shared" ref="AK1137:AN1200" si="150">IF($AI1137="","",IF($AI1137=AK$9,1,0))</f>
        <v/>
      </c>
      <c r="AL1137" s="3" t="str">
        <f t="shared" si="150"/>
        <v/>
      </c>
      <c r="AM1137" s="3" t="str">
        <f t="shared" si="150"/>
        <v/>
      </c>
      <c r="AN1137" s="3" t="str">
        <f t="shared" si="150"/>
        <v/>
      </c>
      <c r="AO1137" s="2">
        <f t="shared" si="145"/>
        <v>0</v>
      </c>
      <c r="AP1137" s="4"/>
      <c r="AQ1137" s="3">
        <f>IF(AJ1137=1,VLOOKUP($AP1137,BaseEqptCdF!$C$5:$R$161,16,FALSE),0)</f>
        <v>0</v>
      </c>
      <c r="AR1137" s="3">
        <f>IF(AK1137=1,VLOOKUP($AP1137,BaseEqptCdF!$C$5:$R$161,16,FALSE),0)</f>
        <v>0</v>
      </c>
      <c r="AS1137" s="3">
        <f>IF(AL1137=1,VLOOKUP($AP1137,BaseEqptCdF!$C$5:$R$161,16,FALSE),0)</f>
        <v>0</v>
      </c>
      <c r="AT1137" s="3">
        <f>IF(AM1137=1,VLOOKUP($AP1137,BaseEqptCdF!$C$5:$R$161,16,FALSE),0)</f>
        <v>0</v>
      </c>
      <c r="AU1137" s="3">
        <f>IF(AN1137=1,VLOOKUP($AP1137,BaseEqptCdF!$C$5:$R$161,16,FALSE),0)</f>
        <v>0</v>
      </c>
      <c r="AV1137" s="2">
        <f t="shared" si="146"/>
        <v>0</v>
      </c>
      <c r="AW1137" s="3" t="str">
        <f>IF($L1137="","",IF(SUM($AJ1137:AJ1137)=0,$AE1137,VLOOKUP($AP1137,BaseEqptCdF!$C$5:$R$161,16,FALSE)*$AC$3))</f>
        <v/>
      </c>
      <c r="AX1137" s="3" t="str">
        <f>IF($L1137="","",IF(SUM($AJ1137:AK1137)=0,$AE1137,VLOOKUP($AP1137,BaseEqptCdF!$C$5:$R$161,16,FALSE)*$AC$3))</f>
        <v/>
      </c>
      <c r="AY1137" s="3" t="str">
        <f>IF($L1137="","",IF(SUM($AJ1137:AL1137)=0,$AE1137,VLOOKUP($AP1137,BaseEqptCdF!$C$5:$R$161,16,FALSE)*$AC$3))</f>
        <v/>
      </c>
      <c r="AZ1137" s="3" t="str">
        <f>IF($L1137="","",IF(SUM($AJ1137:AM1137)=0,$AE1137,VLOOKUP($AP1137,BaseEqptCdF!$C$5:$R$161,16,FALSE)*$AC$3))</f>
        <v/>
      </c>
      <c r="BA1137" s="3" t="str">
        <f>IF($L1137="","",IF(SUM($AJ1137:AN1137)=0,$AE1137,VLOOKUP($AP1137,BaseEqptCdF!$C$5:$R$161,16,FALSE)*$AC$3))</f>
        <v/>
      </c>
      <c r="BB1137" s="2">
        <f t="shared" si="147"/>
        <v>0</v>
      </c>
      <c r="BC1137" s="3" t="str">
        <f>IF($L1137="","",IF(SUM($AJ1137:AJ1137)=0,$AF1137,IF(LEFT(VLOOKUP($AP1137,BaseEqptCdF!$C$5:$E$161,3,FALSE),2)="SD",0,IF(LEFT(VLOOKUP($AP1137,BaseEqptCdF!$C$5:$E$161,3,FALSE),2)="SB",1*52,VLOOKUP($AP1137,BaseEqptCdF!$C$5:$S$161,12,FALSE)*0.2*300))))</f>
        <v/>
      </c>
      <c r="BD1137" s="3" t="str">
        <f>IF($L1137="","",IF(SUM($AJ1137:AK1137)=0,$AF1137,IF(LEFT(VLOOKUP($AP1137,BaseEqptCdF!$C$5:$E$161,3,FALSE),2)="SD",0,IF(LEFT(VLOOKUP($AP1137,BaseEqptCdF!$C$5:$E$161,3,FALSE),2)="SB",1*52,VLOOKUP($AP1137,BaseEqptCdF!$C$5:$S$161,12,FALSE)*0.2*300))))</f>
        <v/>
      </c>
      <c r="BE1137" s="3" t="str">
        <f>IF($L1137="","",IF(SUM($AJ1137:AL1137)=0,$AF1137,IF(LEFT(VLOOKUP($AP1137,BaseEqptCdF!$C$5:$E$161,3,FALSE),2)="SD",0,IF(LEFT(VLOOKUP($AP1137,BaseEqptCdF!$C$5:$E$161,3,FALSE),2)="SB",1*52,VLOOKUP($AP1137,BaseEqptCdF!$C$5:$S$161,12,FALSE)*0.2*300))))</f>
        <v/>
      </c>
      <c r="BF1137" s="3" t="str">
        <f>IF($L1137="","",IF(SUM($AJ1137:AM1137)=0,$AF1137,IF(LEFT(VLOOKUP($AP1137,BaseEqptCdF!$C$5:$E$161,3,FALSE),2)="SD",0,IF(LEFT(VLOOKUP($AP1137,BaseEqptCdF!$C$5:$E$161,3,FALSE),2)="SB",1*52,VLOOKUP($AP1137,BaseEqptCdF!$C$5:$S$161,12,FALSE)*0.2*300))))</f>
        <v/>
      </c>
      <c r="BG1137" s="3" t="str">
        <f>IF($L1137="","",IF(SUM($AJ1137:AN1137)=0,$AF1137,IF(LEFT(VLOOKUP($AP1137,BaseEqptCdF!$C$5:$E$161,3,FALSE),2)="SD",0,IF(LEFT(VLOOKUP($AP1137,BaseEqptCdF!$C$5:$E$161,3,FALSE),2)="SB",1*52,VLOOKUP($AP1137,BaseEqptCdF!$C$5:$S$161,12,FALSE)*0.2*300))))</f>
        <v/>
      </c>
      <c r="BH1137" s="2">
        <f t="shared" si="148"/>
        <v>0</v>
      </c>
    </row>
    <row r="1138" spans="1:60" x14ac:dyDescent="0.25">
      <c r="A1138" s="296" t="str">
        <f t="array" ref="A1138">IF($C1138="","",INDEX(Prog!$B$8:$D$300,MATCH($C1138,nivo1,0),1))</f>
        <v/>
      </c>
      <c r="B1138" s="296" t="str">
        <f t="array" ref="B1138">IF($C1138="","",INDEX(Prog!$B$8:$D$300,MATCH($C1138,nivo1,0),2))</f>
        <v/>
      </c>
      <c r="C1138" s="273"/>
      <c r="D1138" s="267"/>
      <c r="E1138" s="273"/>
      <c r="F1138" s="273"/>
      <c r="G1138" s="273"/>
      <c r="H1138" s="273"/>
      <c r="I1138" s="273"/>
      <c r="J1138" s="273"/>
      <c r="K1138" s="274"/>
      <c r="L1138" s="273"/>
      <c r="M1138" s="273"/>
      <c r="N1138" s="273"/>
      <c r="O1138" s="275"/>
      <c r="P1138" s="273"/>
      <c r="Q1138" s="273"/>
      <c r="R1138" s="273"/>
      <c r="S1138" s="273"/>
      <c r="T1138" s="276"/>
      <c r="U1138" s="276"/>
      <c r="V1138" s="276"/>
      <c r="W1138" s="276"/>
      <c r="X1138" s="277"/>
      <c r="Y1138" s="278"/>
      <c r="AA1138" s="8" t="str">
        <f>IF($L1138="","",VLOOKUP($L1138,BaseEqptCdF!$C$5:$E$161,2,FALSE))</f>
        <v/>
      </c>
      <c r="AB1138" s="8" t="str">
        <f>IF($L1138="","",VLOOKUP($L1138,BaseEqptCdF!$C$5:$E$161,3,FALSE))</f>
        <v/>
      </c>
      <c r="AC1138" s="7" t="str">
        <f>IF($L1138="","",VLOOKUP($L1138,BaseEqptCdF!$C$5:$I$161,6,FALSE))</f>
        <v/>
      </c>
      <c r="AD1138" s="7" t="str">
        <f>IF($L1138="","",VLOOKUP($L1138,BaseEqptCdF!$C$5:$I$161,7,FALSE))</f>
        <v/>
      </c>
      <c r="AE1138" s="3" t="str">
        <f>IF($L1138="","",VLOOKUP($L1138,BaseEqptCdF!$C$5:$R$161,16,FALSE)*$AC$3)</f>
        <v/>
      </c>
      <c r="AF1138" s="3" t="str">
        <f>IF($L1138="","",IF(LEFT($AB1138,2)="SD",0,IF(LEFT($AB1138,2)="SB",1*52,IF($N1138=Prog!$P$17,VLOOKUP($L1138,BaseEqptCdF!$C$5:$P$161,14,FALSE)*1*300,VLOOKUP($L1138,BaseEqptCdF!$C$5:$P$161,12,FALSE)*0.2*300))))</f>
        <v/>
      </c>
      <c r="AG1138" s="6" t="str">
        <f t="shared" si="128"/>
        <v/>
      </c>
      <c r="AH1138" s="6">
        <f>IF($U1138=Prog!$S$18,YEAR($X1138),"")</f>
        <v>1900</v>
      </c>
      <c r="AI1138" s="5" t="str">
        <f>IF(OR($AG1138="",$U1138=Prog!$S$18),"",IF(OR($U1138=Prog!$S$17,$U1138=Prog!$S$16),YEAR($X1138),IF($AG1138="ND","ND",$AI$8+$O1138)))</f>
        <v/>
      </c>
      <c r="AJ1138" s="3" t="str">
        <f t="shared" si="123"/>
        <v/>
      </c>
      <c r="AK1138" s="3" t="str">
        <f t="shared" si="150"/>
        <v/>
      </c>
      <c r="AL1138" s="3" t="str">
        <f t="shared" si="150"/>
        <v/>
      </c>
      <c r="AM1138" s="3" t="str">
        <f t="shared" si="150"/>
        <v/>
      </c>
      <c r="AN1138" s="3" t="str">
        <f t="shared" si="150"/>
        <v/>
      </c>
      <c r="AO1138" s="2">
        <f t="shared" si="145"/>
        <v>0</v>
      </c>
      <c r="AP1138" s="4"/>
      <c r="AQ1138" s="3">
        <f>IF(AJ1138=1,VLOOKUP($AP1138,BaseEqptCdF!$C$5:$R$161,16,FALSE),0)</f>
        <v>0</v>
      </c>
      <c r="AR1138" s="3">
        <f>IF(AK1138=1,VLOOKUP($AP1138,BaseEqptCdF!$C$5:$R$161,16,FALSE),0)</f>
        <v>0</v>
      </c>
      <c r="AS1138" s="3">
        <f>IF(AL1138=1,VLOOKUP($AP1138,BaseEqptCdF!$C$5:$R$161,16,FALSE),0)</f>
        <v>0</v>
      </c>
      <c r="AT1138" s="3">
        <f>IF(AM1138=1,VLOOKUP($AP1138,BaseEqptCdF!$C$5:$R$161,16,FALSE),0)</f>
        <v>0</v>
      </c>
      <c r="AU1138" s="3">
        <f>IF(AN1138=1,VLOOKUP($AP1138,BaseEqptCdF!$C$5:$R$161,16,FALSE),0)</f>
        <v>0</v>
      </c>
      <c r="AV1138" s="2">
        <f t="shared" si="146"/>
        <v>0</v>
      </c>
      <c r="AW1138" s="3" t="str">
        <f>IF($L1138="","",IF(SUM($AJ1138:AJ1138)=0,$AE1138,VLOOKUP($AP1138,BaseEqptCdF!$C$5:$R$161,16,FALSE)*$AC$3))</f>
        <v/>
      </c>
      <c r="AX1138" s="3" t="str">
        <f>IF($L1138="","",IF(SUM($AJ1138:AK1138)=0,$AE1138,VLOOKUP($AP1138,BaseEqptCdF!$C$5:$R$161,16,FALSE)*$AC$3))</f>
        <v/>
      </c>
      <c r="AY1138" s="3" t="str">
        <f>IF($L1138="","",IF(SUM($AJ1138:AL1138)=0,$AE1138,VLOOKUP($AP1138,BaseEqptCdF!$C$5:$R$161,16,FALSE)*$AC$3))</f>
        <v/>
      </c>
      <c r="AZ1138" s="3" t="str">
        <f>IF($L1138="","",IF(SUM($AJ1138:AM1138)=0,$AE1138,VLOOKUP($AP1138,BaseEqptCdF!$C$5:$R$161,16,FALSE)*$AC$3))</f>
        <v/>
      </c>
      <c r="BA1138" s="3" t="str">
        <f>IF($L1138="","",IF(SUM($AJ1138:AN1138)=0,$AE1138,VLOOKUP($AP1138,BaseEqptCdF!$C$5:$R$161,16,FALSE)*$AC$3))</f>
        <v/>
      </c>
      <c r="BB1138" s="2">
        <f t="shared" si="147"/>
        <v>0</v>
      </c>
      <c r="BC1138" s="3" t="str">
        <f>IF($L1138="","",IF(SUM($AJ1138:AJ1138)=0,$AF1138,IF(LEFT(VLOOKUP($AP1138,BaseEqptCdF!$C$5:$E$161,3,FALSE),2)="SD",0,IF(LEFT(VLOOKUP($AP1138,BaseEqptCdF!$C$5:$E$161,3,FALSE),2)="SB",1*52,VLOOKUP($AP1138,BaseEqptCdF!$C$5:$S$161,12,FALSE)*0.2*300))))</f>
        <v/>
      </c>
      <c r="BD1138" s="3" t="str">
        <f>IF($L1138="","",IF(SUM($AJ1138:AK1138)=0,$AF1138,IF(LEFT(VLOOKUP($AP1138,BaseEqptCdF!$C$5:$E$161,3,FALSE),2)="SD",0,IF(LEFT(VLOOKUP($AP1138,BaseEqptCdF!$C$5:$E$161,3,FALSE),2)="SB",1*52,VLOOKUP($AP1138,BaseEqptCdF!$C$5:$S$161,12,FALSE)*0.2*300))))</f>
        <v/>
      </c>
      <c r="BE1138" s="3" t="str">
        <f>IF($L1138="","",IF(SUM($AJ1138:AL1138)=0,$AF1138,IF(LEFT(VLOOKUP($AP1138,BaseEqptCdF!$C$5:$E$161,3,FALSE),2)="SD",0,IF(LEFT(VLOOKUP($AP1138,BaseEqptCdF!$C$5:$E$161,3,FALSE),2)="SB",1*52,VLOOKUP($AP1138,BaseEqptCdF!$C$5:$S$161,12,FALSE)*0.2*300))))</f>
        <v/>
      </c>
      <c r="BF1138" s="3" t="str">
        <f>IF($L1138="","",IF(SUM($AJ1138:AM1138)=0,$AF1138,IF(LEFT(VLOOKUP($AP1138,BaseEqptCdF!$C$5:$E$161,3,FALSE),2)="SD",0,IF(LEFT(VLOOKUP($AP1138,BaseEqptCdF!$C$5:$E$161,3,FALSE),2)="SB",1*52,VLOOKUP($AP1138,BaseEqptCdF!$C$5:$S$161,12,FALSE)*0.2*300))))</f>
        <v/>
      </c>
      <c r="BG1138" s="3" t="str">
        <f>IF($L1138="","",IF(SUM($AJ1138:AN1138)=0,$AF1138,IF(LEFT(VLOOKUP($AP1138,BaseEqptCdF!$C$5:$E$161,3,FALSE),2)="SD",0,IF(LEFT(VLOOKUP($AP1138,BaseEqptCdF!$C$5:$E$161,3,FALSE),2)="SB",1*52,VLOOKUP($AP1138,BaseEqptCdF!$C$5:$S$161,12,FALSE)*0.2*300))))</f>
        <v/>
      </c>
      <c r="BH1138" s="2">
        <f t="shared" si="148"/>
        <v>0</v>
      </c>
    </row>
    <row r="1139" spans="1:60" x14ac:dyDescent="0.25">
      <c r="A1139" s="296" t="str">
        <f t="array" ref="A1139">IF($C1139="","",INDEX(Prog!$B$8:$D$300,MATCH($C1139,nivo1,0),1))</f>
        <v/>
      </c>
      <c r="B1139" s="296" t="str">
        <f t="array" ref="B1139">IF($C1139="","",INDEX(Prog!$B$8:$D$300,MATCH($C1139,nivo1,0),2))</f>
        <v/>
      </c>
      <c r="C1139" s="273"/>
      <c r="D1139" s="267"/>
      <c r="E1139" s="273"/>
      <c r="F1139" s="273"/>
      <c r="G1139" s="273"/>
      <c r="H1139" s="273"/>
      <c r="I1139" s="273"/>
      <c r="J1139" s="273"/>
      <c r="K1139" s="274"/>
      <c r="L1139" s="273"/>
      <c r="M1139" s="273"/>
      <c r="N1139" s="273"/>
      <c r="O1139" s="275"/>
      <c r="P1139" s="273"/>
      <c r="Q1139" s="273"/>
      <c r="R1139" s="273"/>
      <c r="S1139" s="273"/>
      <c r="T1139" s="276"/>
      <c r="U1139" s="276"/>
      <c r="V1139" s="276"/>
      <c r="W1139" s="276"/>
      <c r="X1139" s="277"/>
      <c r="Y1139" s="278"/>
      <c r="AA1139" s="8" t="str">
        <f>IF($L1139="","",VLOOKUP($L1139,BaseEqptCdF!$C$5:$E$161,2,FALSE))</f>
        <v/>
      </c>
      <c r="AB1139" s="8" t="str">
        <f>IF($L1139="","",VLOOKUP($L1139,BaseEqptCdF!$C$5:$E$161,3,FALSE))</f>
        <v/>
      </c>
      <c r="AC1139" s="7" t="str">
        <f>IF($L1139="","",VLOOKUP($L1139,BaseEqptCdF!$C$5:$I$161,6,FALSE))</f>
        <v/>
      </c>
      <c r="AD1139" s="7" t="str">
        <f>IF($L1139="","",VLOOKUP($L1139,BaseEqptCdF!$C$5:$I$161,7,FALSE))</f>
        <v/>
      </c>
      <c r="AE1139" s="3" t="str">
        <f>IF($L1139="","",VLOOKUP($L1139,BaseEqptCdF!$C$5:$R$161,16,FALSE)*$AC$3)</f>
        <v/>
      </c>
      <c r="AF1139" s="3" t="str">
        <f>IF($L1139="","",IF(LEFT($AB1139,2)="SD",0,IF(LEFT($AB1139,2)="SB",1*52,IF($N1139=Prog!$P$17,VLOOKUP($L1139,BaseEqptCdF!$C$5:$P$161,14,FALSE)*1*300,VLOOKUP($L1139,BaseEqptCdF!$C$5:$P$161,12,FALSE)*0.2*300))))</f>
        <v/>
      </c>
      <c r="AG1139" s="6" t="str">
        <f t="shared" si="128"/>
        <v/>
      </c>
      <c r="AH1139" s="6">
        <f>IF($U1139=Prog!$S$18,YEAR($X1139),"")</f>
        <v>1900</v>
      </c>
      <c r="AI1139" s="5" t="str">
        <f>IF(OR($AG1139="",$U1139=Prog!$S$18),"",IF(OR($U1139=Prog!$S$17,$U1139=Prog!$S$16),YEAR($X1139),IF($AG1139="ND","ND",$AI$8+$O1139)))</f>
        <v/>
      </c>
      <c r="AJ1139" s="3" t="str">
        <f t="shared" si="123"/>
        <v/>
      </c>
      <c r="AK1139" s="3" t="str">
        <f t="shared" si="150"/>
        <v/>
      </c>
      <c r="AL1139" s="3" t="str">
        <f t="shared" si="150"/>
        <v/>
      </c>
      <c r="AM1139" s="3" t="str">
        <f t="shared" si="150"/>
        <v/>
      </c>
      <c r="AN1139" s="3" t="str">
        <f t="shared" si="150"/>
        <v/>
      </c>
      <c r="AO1139" s="2">
        <f t="shared" si="145"/>
        <v>0</v>
      </c>
      <c r="AP1139" s="4"/>
      <c r="AQ1139" s="3">
        <f>IF(AJ1139=1,VLOOKUP($AP1139,BaseEqptCdF!$C$5:$R$161,16,FALSE),0)</f>
        <v>0</v>
      </c>
      <c r="AR1139" s="3">
        <f>IF(AK1139=1,VLOOKUP($AP1139,BaseEqptCdF!$C$5:$R$161,16,FALSE),0)</f>
        <v>0</v>
      </c>
      <c r="AS1139" s="3">
        <f>IF(AL1139=1,VLOOKUP($AP1139,BaseEqptCdF!$C$5:$R$161,16,FALSE),0)</f>
        <v>0</v>
      </c>
      <c r="AT1139" s="3">
        <f>IF(AM1139=1,VLOOKUP($AP1139,BaseEqptCdF!$C$5:$R$161,16,FALSE),0)</f>
        <v>0</v>
      </c>
      <c r="AU1139" s="3">
        <f>IF(AN1139=1,VLOOKUP($AP1139,BaseEqptCdF!$C$5:$R$161,16,FALSE),0)</f>
        <v>0</v>
      </c>
      <c r="AV1139" s="2">
        <f t="shared" si="146"/>
        <v>0</v>
      </c>
      <c r="AW1139" s="3" t="str">
        <f>IF($L1139="","",IF(SUM($AJ1139:AJ1139)=0,$AE1139,VLOOKUP($AP1139,BaseEqptCdF!$C$5:$R$161,16,FALSE)*$AC$3))</f>
        <v/>
      </c>
      <c r="AX1139" s="3" t="str">
        <f>IF($L1139="","",IF(SUM($AJ1139:AK1139)=0,$AE1139,VLOOKUP($AP1139,BaseEqptCdF!$C$5:$R$161,16,FALSE)*$AC$3))</f>
        <v/>
      </c>
      <c r="AY1139" s="3" t="str">
        <f>IF($L1139="","",IF(SUM($AJ1139:AL1139)=0,$AE1139,VLOOKUP($AP1139,BaseEqptCdF!$C$5:$R$161,16,FALSE)*$AC$3))</f>
        <v/>
      </c>
      <c r="AZ1139" s="3" t="str">
        <f>IF($L1139="","",IF(SUM($AJ1139:AM1139)=0,$AE1139,VLOOKUP($AP1139,BaseEqptCdF!$C$5:$R$161,16,FALSE)*$AC$3))</f>
        <v/>
      </c>
      <c r="BA1139" s="3" t="str">
        <f>IF($L1139="","",IF(SUM($AJ1139:AN1139)=0,$AE1139,VLOOKUP($AP1139,BaseEqptCdF!$C$5:$R$161,16,FALSE)*$AC$3))</f>
        <v/>
      </c>
      <c r="BB1139" s="2">
        <f t="shared" si="147"/>
        <v>0</v>
      </c>
      <c r="BC1139" s="3" t="str">
        <f>IF($L1139="","",IF(SUM($AJ1139:AJ1139)=0,$AF1139,IF(LEFT(VLOOKUP($AP1139,BaseEqptCdF!$C$5:$E$161,3,FALSE),2)="SD",0,IF(LEFT(VLOOKUP($AP1139,BaseEqptCdF!$C$5:$E$161,3,FALSE),2)="SB",1*52,VLOOKUP($AP1139,BaseEqptCdF!$C$5:$S$161,12,FALSE)*0.2*300))))</f>
        <v/>
      </c>
      <c r="BD1139" s="3" t="str">
        <f>IF($L1139="","",IF(SUM($AJ1139:AK1139)=0,$AF1139,IF(LEFT(VLOOKUP($AP1139,BaseEqptCdF!$C$5:$E$161,3,FALSE),2)="SD",0,IF(LEFT(VLOOKUP($AP1139,BaseEqptCdF!$C$5:$E$161,3,FALSE),2)="SB",1*52,VLOOKUP($AP1139,BaseEqptCdF!$C$5:$S$161,12,FALSE)*0.2*300))))</f>
        <v/>
      </c>
      <c r="BE1139" s="3" t="str">
        <f>IF($L1139="","",IF(SUM($AJ1139:AL1139)=0,$AF1139,IF(LEFT(VLOOKUP($AP1139,BaseEqptCdF!$C$5:$E$161,3,FALSE),2)="SD",0,IF(LEFT(VLOOKUP($AP1139,BaseEqptCdF!$C$5:$E$161,3,FALSE),2)="SB",1*52,VLOOKUP($AP1139,BaseEqptCdF!$C$5:$S$161,12,FALSE)*0.2*300))))</f>
        <v/>
      </c>
      <c r="BF1139" s="3" t="str">
        <f>IF($L1139="","",IF(SUM($AJ1139:AM1139)=0,$AF1139,IF(LEFT(VLOOKUP($AP1139,BaseEqptCdF!$C$5:$E$161,3,FALSE),2)="SD",0,IF(LEFT(VLOOKUP($AP1139,BaseEqptCdF!$C$5:$E$161,3,FALSE),2)="SB",1*52,VLOOKUP($AP1139,BaseEqptCdF!$C$5:$S$161,12,FALSE)*0.2*300))))</f>
        <v/>
      </c>
      <c r="BG1139" s="3" t="str">
        <f>IF($L1139="","",IF(SUM($AJ1139:AN1139)=0,$AF1139,IF(LEFT(VLOOKUP($AP1139,BaseEqptCdF!$C$5:$E$161,3,FALSE),2)="SD",0,IF(LEFT(VLOOKUP($AP1139,BaseEqptCdF!$C$5:$E$161,3,FALSE),2)="SB",1*52,VLOOKUP($AP1139,BaseEqptCdF!$C$5:$S$161,12,FALSE)*0.2*300))))</f>
        <v/>
      </c>
      <c r="BH1139" s="2">
        <f t="shared" si="148"/>
        <v>0</v>
      </c>
    </row>
    <row r="1140" spans="1:60" x14ac:dyDescent="0.25">
      <c r="A1140" s="296" t="str">
        <f t="array" ref="A1140">IF($C1140="","",INDEX(Prog!$B$8:$D$300,MATCH($C1140,nivo1,0),1))</f>
        <v/>
      </c>
      <c r="B1140" s="296" t="str">
        <f t="array" ref="B1140">IF($C1140="","",INDEX(Prog!$B$8:$D$300,MATCH($C1140,nivo1,0),2))</f>
        <v/>
      </c>
      <c r="C1140" s="273"/>
      <c r="D1140" s="267"/>
      <c r="E1140" s="273"/>
      <c r="F1140" s="273"/>
      <c r="G1140" s="273"/>
      <c r="H1140" s="273"/>
      <c r="I1140" s="273"/>
      <c r="J1140" s="273"/>
      <c r="K1140" s="274"/>
      <c r="L1140" s="273"/>
      <c r="M1140" s="273"/>
      <c r="N1140" s="273"/>
      <c r="O1140" s="275"/>
      <c r="P1140" s="273"/>
      <c r="Q1140" s="273"/>
      <c r="R1140" s="273"/>
      <c r="S1140" s="273"/>
      <c r="T1140" s="276"/>
      <c r="U1140" s="276"/>
      <c r="V1140" s="276"/>
      <c r="W1140" s="276"/>
      <c r="X1140" s="277"/>
      <c r="Y1140" s="278"/>
      <c r="AA1140" s="8" t="str">
        <f>IF($L1140="","",VLOOKUP($L1140,BaseEqptCdF!$C$5:$E$161,2,FALSE))</f>
        <v/>
      </c>
      <c r="AB1140" s="8" t="str">
        <f>IF($L1140="","",VLOOKUP($L1140,BaseEqptCdF!$C$5:$E$161,3,FALSE))</f>
        <v/>
      </c>
      <c r="AC1140" s="7" t="str">
        <f>IF($L1140="","",VLOOKUP($L1140,BaseEqptCdF!$C$5:$I$161,6,FALSE))</f>
        <v/>
      </c>
      <c r="AD1140" s="7" t="str">
        <f>IF($L1140="","",VLOOKUP($L1140,BaseEqptCdF!$C$5:$I$161,7,FALSE))</f>
        <v/>
      </c>
      <c r="AE1140" s="3" t="str">
        <f>IF($L1140="","",VLOOKUP($L1140,BaseEqptCdF!$C$5:$R$161,16,FALSE)*$AC$3)</f>
        <v/>
      </c>
      <c r="AF1140" s="3" t="str">
        <f>IF($L1140="","",IF(LEFT($AB1140,2)="SD",0,IF(LEFT($AB1140,2)="SB",1*52,IF($N1140=Prog!$P$17,VLOOKUP($L1140,BaseEqptCdF!$C$5:$P$161,14,FALSE)*1*300,VLOOKUP($L1140,BaseEqptCdF!$C$5:$P$161,12,FALSE)*0.2*300))))</f>
        <v/>
      </c>
      <c r="AG1140" s="6" t="str">
        <f t="shared" si="128"/>
        <v/>
      </c>
      <c r="AH1140" s="6">
        <f>IF($U1140=Prog!$S$18,YEAR($X1140),"")</f>
        <v>1900</v>
      </c>
      <c r="AI1140" s="5" t="str">
        <f>IF(OR($AG1140="",$U1140=Prog!$S$18),"",IF(OR($U1140=Prog!$S$17,$U1140=Prog!$S$16),YEAR($X1140),IF($AG1140="ND","ND",$AI$8+$O1140)))</f>
        <v/>
      </c>
      <c r="AJ1140" s="3" t="str">
        <f t="shared" si="123"/>
        <v/>
      </c>
      <c r="AK1140" s="3" t="str">
        <f t="shared" si="150"/>
        <v/>
      </c>
      <c r="AL1140" s="3" t="str">
        <f t="shared" si="150"/>
        <v/>
      </c>
      <c r="AM1140" s="3" t="str">
        <f t="shared" si="150"/>
        <v/>
      </c>
      <c r="AN1140" s="3" t="str">
        <f t="shared" si="150"/>
        <v/>
      </c>
      <c r="AO1140" s="2">
        <f t="shared" si="145"/>
        <v>0</v>
      </c>
      <c r="AP1140" s="4"/>
      <c r="AQ1140" s="3">
        <f>IF(AJ1140=1,VLOOKUP($AP1140,BaseEqptCdF!$C$5:$R$161,16,FALSE),0)</f>
        <v>0</v>
      </c>
      <c r="AR1140" s="3">
        <f>IF(AK1140=1,VLOOKUP($AP1140,BaseEqptCdF!$C$5:$R$161,16,FALSE),0)</f>
        <v>0</v>
      </c>
      <c r="AS1140" s="3">
        <f>IF(AL1140=1,VLOOKUP($AP1140,BaseEqptCdF!$C$5:$R$161,16,FALSE),0)</f>
        <v>0</v>
      </c>
      <c r="AT1140" s="3">
        <f>IF(AM1140=1,VLOOKUP($AP1140,BaseEqptCdF!$C$5:$R$161,16,FALSE),0)</f>
        <v>0</v>
      </c>
      <c r="AU1140" s="3">
        <f>IF(AN1140=1,VLOOKUP($AP1140,BaseEqptCdF!$C$5:$R$161,16,FALSE),0)</f>
        <v>0</v>
      </c>
      <c r="AV1140" s="2">
        <f t="shared" si="146"/>
        <v>0</v>
      </c>
      <c r="AW1140" s="3" t="str">
        <f>IF($L1140="","",IF(SUM($AJ1140:AJ1140)=0,$AE1140,VLOOKUP($AP1140,BaseEqptCdF!$C$5:$R$161,16,FALSE)*$AC$3))</f>
        <v/>
      </c>
      <c r="AX1140" s="3" t="str">
        <f>IF($L1140="","",IF(SUM($AJ1140:AK1140)=0,$AE1140,VLOOKUP($AP1140,BaseEqptCdF!$C$5:$R$161,16,FALSE)*$AC$3))</f>
        <v/>
      </c>
      <c r="AY1140" s="3" t="str">
        <f>IF($L1140="","",IF(SUM($AJ1140:AL1140)=0,$AE1140,VLOOKUP($AP1140,BaseEqptCdF!$C$5:$R$161,16,FALSE)*$AC$3))</f>
        <v/>
      </c>
      <c r="AZ1140" s="3" t="str">
        <f>IF($L1140="","",IF(SUM($AJ1140:AM1140)=0,$AE1140,VLOOKUP($AP1140,BaseEqptCdF!$C$5:$R$161,16,FALSE)*$AC$3))</f>
        <v/>
      </c>
      <c r="BA1140" s="3" t="str">
        <f>IF($L1140="","",IF(SUM($AJ1140:AN1140)=0,$AE1140,VLOOKUP($AP1140,BaseEqptCdF!$C$5:$R$161,16,FALSE)*$AC$3))</f>
        <v/>
      </c>
      <c r="BB1140" s="2">
        <f t="shared" si="147"/>
        <v>0</v>
      </c>
      <c r="BC1140" s="3" t="str">
        <f>IF($L1140="","",IF(SUM($AJ1140:AJ1140)=0,$AF1140,IF(LEFT(VLOOKUP($AP1140,BaseEqptCdF!$C$5:$E$161,3,FALSE),2)="SD",0,IF(LEFT(VLOOKUP($AP1140,BaseEqptCdF!$C$5:$E$161,3,FALSE),2)="SB",1*52,VLOOKUP($AP1140,BaseEqptCdF!$C$5:$S$161,12,FALSE)*0.2*300))))</f>
        <v/>
      </c>
      <c r="BD1140" s="3" t="str">
        <f>IF($L1140="","",IF(SUM($AJ1140:AK1140)=0,$AF1140,IF(LEFT(VLOOKUP($AP1140,BaseEqptCdF!$C$5:$E$161,3,FALSE),2)="SD",0,IF(LEFT(VLOOKUP($AP1140,BaseEqptCdF!$C$5:$E$161,3,FALSE),2)="SB",1*52,VLOOKUP($AP1140,BaseEqptCdF!$C$5:$S$161,12,FALSE)*0.2*300))))</f>
        <v/>
      </c>
      <c r="BE1140" s="3" t="str">
        <f>IF($L1140="","",IF(SUM($AJ1140:AL1140)=0,$AF1140,IF(LEFT(VLOOKUP($AP1140,BaseEqptCdF!$C$5:$E$161,3,FALSE),2)="SD",0,IF(LEFT(VLOOKUP($AP1140,BaseEqptCdF!$C$5:$E$161,3,FALSE),2)="SB",1*52,VLOOKUP($AP1140,BaseEqptCdF!$C$5:$S$161,12,FALSE)*0.2*300))))</f>
        <v/>
      </c>
      <c r="BF1140" s="3" t="str">
        <f>IF($L1140="","",IF(SUM($AJ1140:AM1140)=0,$AF1140,IF(LEFT(VLOOKUP($AP1140,BaseEqptCdF!$C$5:$E$161,3,FALSE),2)="SD",0,IF(LEFT(VLOOKUP($AP1140,BaseEqptCdF!$C$5:$E$161,3,FALSE),2)="SB",1*52,VLOOKUP($AP1140,BaseEqptCdF!$C$5:$S$161,12,FALSE)*0.2*300))))</f>
        <v/>
      </c>
      <c r="BG1140" s="3" t="str">
        <f>IF($L1140="","",IF(SUM($AJ1140:AN1140)=0,$AF1140,IF(LEFT(VLOOKUP($AP1140,BaseEqptCdF!$C$5:$E$161,3,FALSE),2)="SD",0,IF(LEFT(VLOOKUP($AP1140,BaseEqptCdF!$C$5:$E$161,3,FALSE),2)="SB",1*52,VLOOKUP($AP1140,BaseEqptCdF!$C$5:$S$161,12,FALSE)*0.2*300))))</f>
        <v/>
      </c>
      <c r="BH1140" s="2">
        <f t="shared" si="148"/>
        <v>0</v>
      </c>
    </row>
    <row r="1141" spans="1:60" x14ac:dyDescent="0.25">
      <c r="A1141" s="296" t="str">
        <f t="array" ref="A1141">IF($C1141="","",INDEX(Prog!$B$8:$D$300,MATCH($C1141,nivo1,0),1))</f>
        <v/>
      </c>
      <c r="B1141" s="296" t="str">
        <f t="array" ref="B1141">IF($C1141="","",INDEX(Prog!$B$8:$D$300,MATCH($C1141,nivo1,0),2))</f>
        <v/>
      </c>
      <c r="C1141" s="273"/>
      <c r="D1141" s="267"/>
      <c r="E1141" s="273"/>
      <c r="F1141" s="273"/>
      <c r="G1141" s="273"/>
      <c r="H1141" s="273"/>
      <c r="I1141" s="273"/>
      <c r="J1141" s="273"/>
      <c r="K1141" s="274"/>
      <c r="L1141" s="273"/>
      <c r="M1141" s="273"/>
      <c r="N1141" s="273"/>
      <c r="O1141" s="275"/>
      <c r="P1141" s="273"/>
      <c r="Q1141" s="273"/>
      <c r="R1141" s="273"/>
      <c r="S1141" s="273"/>
      <c r="T1141" s="276"/>
      <c r="U1141" s="276"/>
      <c r="V1141" s="276"/>
      <c r="W1141" s="276"/>
      <c r="X1141" s="277"/>
      <c r="Y1141" s="278"/>
      <c r="AA1141" s="8" t="str">
        <f>IF($L1141="","",VLOOKUP($L1141,BaseEqptCdF!$C$5:$E$161,2,FALSE))</f>
        <v/>
      </c>
      <c r="AB1141" s="8" t="str">
        <f>IF($L1141="","",VLOOKUP($L1141,BaseEqptCdF!$C$5:$E$161,3,FALSE))</f>
        <v/>
      </c>
      <c r="AC1141" s="7" t="str">
        <f>IF($L1141="","",VLOOKUP($L1141,BaseEqptCdF!$C$5:$I$161,6,FALSE))</f>
        <v/>
      </c>
      <c r="AD1141" s="7" t="str">
        <f>IF($L1141="","",VLOOKUP($L1141,BaseEqptCdF!$C$5:$I$161,7,FALSE))</f>
        <v/>
      </c>
      <c r="AE1141" s="3" t="str">
        <f>IF($L1141="","",VLOOKUP($L1141,BaseEqptCdF!$C$5:$R$161,16,FALSE)*$AC$3)</f>
        <v/>
      </c>
      <c r="AF1141" s="3" t="str">
        <f>IF($L1141="","",IF(LEFT($AB1141,2)="SD",0,IF(LEFT($AB1141,2)="SB",1*52,IF($N1141=Prog!$P$17,VLOOKUP($L1141,BaseEqptCdF!$C$5:$P$161,14,FALSE)*1*300,VLOOKUP($L1141,BaseEqptCdF!$C$5:$P$161,12,FALSE)*0.2*300))))</f>
        <v/>
      </c>
      <c r="AG1141" s="6" t="str">
        <f t="shared" si="128"/>
        <v/>
      </c>
      <c r="AH1141" s="6">
        <f>IF($U1141=Prog!$S$18,YEAR($X1141),"")</f>
        <v>1900</v>
      </c>
      <c r="AI1141" s="5" t="str">
        <f>IF(OR($AG1141="",$U1141=Prog!$S$18),"",IF(OR($U1141=Prog!$S$17,$U1141=Prog!$S$16),YEAR($X1141),IF($AG1141="ND","ND",$AI$8+$O1141)))</f>
        <v/>
      </c>
      <c r="AJ1141" s="3" t="str">
        <f t="shared" si="123"/>
        <v/>
      </c>
      <c r="AK1141" s="3" t="str">
        <f t="shared" si="150"/>
        <v/>
      </c>
      <c r="AL1141" s="3" t="str">
        <f t="shared" si="150"/>
        <v/>
      </c>
      <c r="AM1141" s="3" t="str">
        <f t="shared" si="150"/>
        <v/>
      </c>
      <c r="AN1141" s="3" t="str">
        <f t="shared" si="150"/>
        <v/>
      </c>
      <c r="AO1141" s="2">
        <f t="shared" si="145"/>
        <v>0</v>
      </c>
      <c r="AP1141" s="4"/>
      <c r="AQ1141" s="3">
        <f>IF(AJ1141=1,VLOOKUP($AP1141,BaseEqptCdF!$C$5:$R$161,16,FALSE),0)</f>
        <v>0</v>
      </c>
      <c r="AR1141" s="3">
        <f>IF(AK1141=1,VLOOKUP($AP1141,BaseEqptCdF!$C$5:$R$161,16,FALSE),0)</f>
        <v>0</v>
      </c>
      <c r="AS1141" s="3">
        <f>IF(AL1141=1,VLOOKUP($AP1141,BaseEqptCdF!$C$5:$R$161,16,FALSE),0)</f>
        <v>0</v>
      </c>
      <c r="AT1141" s="3">
        <f>IF(AM1141=1,VLOOKUP($AP1141,BaseEqptCdF!$C$5:$R$161,16,FALSE),0)</f>
        <v>0</v>
      </c>
      <c r="AU1141" s="3">
        <f>IF(AN1141=1,VLOOKUP($AP1141,BaseEqptCdF!$C$5:$R$161,16,FALSE),0)</f>
        <v>0</v>
      </c>
      <c r="AV1141" s="2">
        <f t="shared" si="146"/>
        <v>0</v>
      </c>
      <c r="AW1141" s="3" t="str">
        <f>IF($L1141="","",IF(SUM($AJ1141:AJ1141)=0,$AE1141,VLOOKUP($AP1141,BaseEqptCdF!$C$5:$R$161,16,FALSE)*$AC$3))</f>
        <v/>
      </c>
      <c r="AX1141" s="3" t="str">
        <f>IF($L1141="","",IF(SUM($AJ1141:AK1141)=0,$AE1141,VLOOKUP($AP1141,BaseEqptCdF!$C$5:$R$161,16,FALSE)*$AC$3))</f>
        <v/>
      </c>
      <c r="AY1141" s="3" t="str">
        <f>IF($L1141="","",IF(SUM($AJ1141:AL1141)=0,$AE1141,VLOOKUP($AP1141,BaseEqptCdF!$C$5:$R$161,16,FALSE)*$AC$3))</f>
        <v/>
      </c>
      <c r="AZ1141" s="3" t="str">
        <f>IF($L1141="","",IF(SUM($AJ1141:AM1141)=0,$AE1141,VLOOKUP($AP1141,BaseEqptCdF!$C$5:$R$161,16,FALSE)*$AC$3))</f>
        <v/>
      </c>
      <c r="BA1141" s="3" t="str">
        <f>IF($L1141="","",IF(SUM($AJ1141:AN1141)=0,$AE1141,VLOOKUP($AP1141,BaseEqptCdF!$C$5:$R$161,16,FALSE)*$AC$3))</f>
        <v/>
      </c>
      <c r="BB1141" s="2">
        <f t="shared" si="147"/>
        <v>0</v>
      </c>
      <c r="BC1141" s="3" t="str">
        <f>IF($L1141="","",IF(SUM($AJ1141:AJ1141)=0,$AF1141,IF(LEFT(VLOOKUP($AP1141,BaseEqptCdF!$C$5:$E$161,3,FALSE),2)="SD",0,IF(LEFT(VLOOKUP($AP1141,BaseEqptCdF!$C$5:$E$161,3,FALSE),2)="SB",1*52,VLOOKUP($AP1141,BaseEqptCdF!$C$5:$S$161,12,FALSE)*0.2*300))))</f>
        <v/>
      </c>
      <c r="BD1141" s="3" t="str">
        <f>IF($L1141="","",IF(SUM($AJ1141:AK1141)=0,$AF1141,IF(LEFT(VLOOKUP($AP1141,BaseEqptCdF!$C$5:$E$161,3,FALSE),2)="SD",0,IF(LEFT(VLOOKUP($AP1141,BaseEqptCdF!$C$5:$E$161,3,FALSE),2)="SB",1*52,VLOOKUP($AP1141,BaseEqptCdF!$C$5:$S$161,12,FALSE)*0.2*300))))</f>
        <v/>
      </c>
      <c r="BE1141" s="3" t="str">
        <f>IF($L1141="","",IF(SUM($AJ1141:AL1141)=0,$AF1141,IF(LEFT(VLOOKUP($AP1141,BaseEqptCdF!$C$5:$E$161,3,FALSE),2)="SD",0,IF(LEFT(VLOOKUP($AP1141,BaseEqptCdF!$C$5:$E$161,3,FALSE),2)="SB",1*52,VLOOKUP($AP1141,BaseEqptCdF!$C$5:$S$161,12,FALSE)*0.2*300))))</f>
        <v/>
      </c>
      <c r="BF1141" s="3" t="str">
        <f>IF($L1141="","",IF(SUM($AJ1141:AM1141)=0,$AF1141,IF(LEFT(VLOOKUP($AP1141,BaseEqptCdF!$C$5:$E$161,3,FALSE),2)="SD",0,IF(LEFT(VLOOKUP($AP1141,BaseEqptCdF!$C$5:$E$161,3,FALSE),2)="SB",1*52,VLOOKUP($AP1141,BaseEqptCdF!$C$5:$S$161,12,FALSE)*0.2*300))))</f>
        <v/>
      </c>
      <c r="BG1141" s="3" t="str">
        <f>IF($L1141="","",IF(SUM($AJ1141:AN1141)=0,$AF1141,IF(LEFT(VLOOKUP($AP1141,BaseEqptCdF!$C$5:$E$161,3,FALSE),2)="SD",0,IF(LEFT(VLOOKUP($AP1141,BaseEqptCdF!$C$5:$E$161,3,FALSE),2)="SB",1*52,VLOOKUP($AP1141,BaseEqptCdF!$C$5:$S$161,12,FALSE)*0.2*300))))</f>
        <v/>
      </c>
      <c r="BH1141" s="2">
        <f t="shared" si="148"/>
        <v>0</v>
      </c>
    </row>
    <row r="1142" spans="1:60" x14ac:dyDescent="0.25">
      <c r="A1142" s="296" t="str">
        <f t="array" ref="A1142">IF($C1142="","",INDEX(Prog!$B$8:$D$300,MATCH($C1142,nivo1,0),1))</f>
        <v/>
      </c>
      <c r="B1142" s="296" t="str">
        <f t="array" ref="B1142">IF($C1142="","",INDEX(Prog!$B$8:$D$300,MATCH($C1142,nivo1,0),2))</f>
        <v/>
      </c>
      <c r="C1142" s="273"/>
      <c r="D1142" s="267"/>
      <c r="E1142" s="273"/>
      <c r="F1142" s="273"/>
      <c r="G1142" s="273"/>
      <c r="H1142" s="273"/>
      <c r="I1142" s="273"/>
      <c r="J1142" s="273"/>
      <c r="K1142" s="274"/>
      <c r="L1142" s="273"/>
      <c r="M1142" s="273"/>
      <c r="N1142" s="273"/>
      <c r="O1142" s="275"/>
      <c r="P1142" s="273"/>
      <c r="Q1142" s="273"/>
      <c r="R1142" s="273"/>
      <c r="S1142" s="273"/>
      <c r="T1142" s="276"/>
      <c r="U1142" s="276"/>
      <c r="V1142" s="276"/>
      <c r="W1142" s="276"/>
      <c r="X1142" s="277"/>
      <c r="Y1142" s="278"/>
      <c r="AA1142" s="8" t="str">
        <f>IF($L1142="","",VLOOKUP($L1142,BaseEqptCdF!$C$5:$E$161,2,FALSE))</f>
        <v/>
      </c>
      <c r="AB1142" s="8" t="str">
        <f>IF($L1142="","",VLOOKUP($L1142,BaseEqptCdF!$C$5:$E$161,3,FALSE))</f>
        <v/>
      </c>
      <c r="AC1142" s="7" t="str">
        <f>IF($L1142="","",VLOOKUP($L1142,BaseEqptCdF!$C$5:$I$161,6,FALSE))</f>
        <v/>
      </c>
      <c r="AD1142" s="7" t="str">
        <f>IF($L1142="","",VLOOKUP($L1142,BaseEqptCdF!$C$5:$I$161,7,FALSE))</f>
        <v/>
      </c>
      <c r="AE1142" s="3" t="str">
        <f>IF($L1142="","",VLOOKUP($L1142,BaseEqptCdF!$C$5:$R$161,16,FALSE)*$AC$3)</f>
        <v/>
      </c>
      <c r="AF1142" s="3" t="str">
        <f>IF($L1142="","",IF(LEFT($AB1142,2)="SD",0,IF(LEFT($AB1142,2)="SB",1*52,IF($N1142=Prog!$P$17,VLOOKUP($L1142,BaseEqptCdF!$C$5:$P$161,14,FALSE)*1*300,VLOOKUP($L1142,BaseEqptCdF!$C$5:$P$161,12,FALSE)*0.2*300))))</f>
        <v/>
      </c>
      <c r="AG1142" s="6" t="str">
        <f t="shared" si="128"/>
        <v/>
      </c>
      <c r="AH1142" s="6">
        <f>IF($U1142=Prog!$S$18,YEAR($X1142),"")</f>
        <v>1900</v>
      </c>
      <c r="AI1142" s="5" t="str">
        <f>IF(OR($AG1142="",$U1142=Prog!$S$18),"",IF(OR($U1142=Prog!$S$17,$U1142=Prog!$S$16),YEAR($X1142),IF($AG1142="ND","ND",$AI$8+$O1142)))</f>
        <v/>
      </c>
      <c r="AJ1142" s="3" t="str">
        <f t="shared" si="123"/>
        <v/>
      </c>
      <c r="AK1142" s="3" t="str">
        <f t="shared" si="150"/>
        <v/>
      </c>
      <c r="AL1142" s="3" t="str">
        <f t="shared" si="150"/>
        <v/>
      </c>
      <c r="AM1142" s="3" t="str">
        <f t="shared" si="150"/>
        <v/>
      </c>
      <c r="AN1142" s="3" t="str">
        <f t="shared" si="150"/>
        <v/>
      </c>
      <c r="AO1142" s="2">
        <f t="shared" si="145"/>
        <v>0</v>
      </c>
      <c r="AP1142" s="4"/>
      <c r="AQ1142" s="3">
        <f>IF(AJ1142=1,VLOOKUP($AP1142,BaseEqptCdF!$C$5:$R$161,16,FALSE),0)</f>
        <v>0</v>
      </c>
      <c r="AR1142" s="3">
        <f>IF(AK1142=1,VLOOKUP($AP1142,BaseEqptCdF!$C$5:$R$161,16,FALSE),0)</f>
        <v>0</v>
      </c>
      <c r="AS1142" s="3">
        <f>IF(AL1142=1,VLOOKUP($AP1142,BaseEqptCdF!$C$5:$R$161,16,FALSE),0)</f>
        <v>0</v>
      </c>
      <c r="AT1142" s="3">
        <f>IF(AM1142=1,VLOOKUP($AP1142,BaseEqptCdF!$C$5:$R$161,16,FALSE),0)</f>
        <v>0</v>
      </c>
      <c r="AU1142" s="3">
        <f>IF(AN1142=1,VLOOKUP($AP1142,BaseEqptCdF!$C$5:$R$161,16,FALSE),0)</f>
        <v>0</v>
      </c>
      <c r="AV1142" s="2">
        <f t="shared" si="146"/>
        <v>0</v>
      </c>
      <c r="AW1142" s="3" t="str">
        <f>IF($L1142="","",IF(SUM($AJ1142:AJ1142)=0,$AE1142,VLOOKUP($AP1142,BaseEqptCdF!$C$5:$R$161,16,FALSE)*$AC$3))</f>
        <v/>
      </c>
      <c r="AX1142" s="3" t="str">
        <f>IF($L1142="","",IF(SUM($AJ1142:AK1142)=0,$AE1142,VLOOKUP($AP1142,BaseEqptCdF!$C$5:$R$161,16,FALSE)*$AC$3))</f>
        <v/>
      </c>
      <c r="AY1142" s="3" t="str">
        <f>IF($L1142="","",IF(SUM($AJ1142:AL1142)=0,$AE1142,VLOOKUP($AP1142,BaseEqptCdF!$C$5:$R$161,16,FALSE)*$AC$3))</f>
        <v/>
      </c>
      <c r="AZ1142" s="3" t="str">
        <f>IF($L1142="","",IF(SUM($AJ1142:AM1142)=0,$AE1142,VLOOKUP($AP1142,BaseEqptCdF!$C$5:$R$161,16,FALSE)*$AC$3))</f>
        <v/>
      </c>
      <c r="BA1142" s="3" t="str">
        <f>IF($L1142="","",IF(SUM($AJ1142:AN1142)=0,$AE1142,VLOOKUP($AP1142,BaseEqptCdF!$C$5:$R$161,16,FALSE)*$AC$3))</f>
        <v/>
      </c>
      <c r="BB1142" s="2">
        <f t="shared" si="147"/>
        <v>0</v>
      </c>
      <c r="BC1142" s="3" t="str">
        <f>IF($L1142="","",IF(SUM($AJ1142:AJ1142)=0,$AF1142,IF(LEFT(VLOOKUP($AP1142,BaseEqptCdF!$C$5:$E$161,3,FALSE),2)="SD",0,IF(LEFT(VLOOKUP($AP1142,BaseEqptCdF!$C$5:$E$161,3,FALSE),2)="SB",1*52,VLOOKUP($AP1142,BaseEqptCdF!$C$5:$S$161,12,FALSE)*0.2*300))))</f>
        <v/>
      </c>
      <c r="BD1142" s="3" t="str">
        <f>IF($L1142="","",IF(SUM($AJ1142:AK1142)=0,$AF1142,IF(LEFT(VLOOKUP($AP1142,BaseEqptCdF!$C$5:$E$161,3,FALSE),2)="SD",0,IF(LEFT(VLOOKUP($AP1142,BaseEqptCdF!$C$5:$E$161,3,FALSE),2)="SB",1*52,VLOOKUP($AP1142,BaseEqptCdF!$C$5:$S$161,12,FALSE)*0.2*300))))</f>
        <v/>
      </c>
      <c r="BE1142" s="3" t="str">
        <f>IF($L1142="","",IF(SUM($AJ1142:AL1142)=0,$AF1142,IF(LEFT(VLOOKUP($AP1142,BaseEqptCdF!$C$5:$E$161,3,FALSE),2)="SD",0,IF(LEFT(VLOOKUP($AP1142,BaseEqptCdF!$C$5:$E$161,3,FALSE),2)="SB",1*52,VLOOKUP($AP1142,BaseEqptCdF!$C$5:$S$161,12,FALSE)*0.2*300))))</f>
        <v/>
      </c>
      <c r="BF1142" s="3" t="str">
        <f>IF($L1142="","",IF(SUM($AJ1142:AM1142)=0,$AF1142,IF(LEFT(VLOOKUP($AP1142,BaseEqptCdF!$C$5:$E$161,3,FALSE),2)="SD",0,IF(LEFT(VLOOKUP($AP1142,BaseEqptCdF!$C$5:$E$161,3,FALSE),2)="SB",1*52,VLOOKUP($AP1142,BaseEqptCdF!$C$5:$S$161,12,FALSE)*0.2*300))))</f>
        <v/>
      </c>
      <c r="BG1142" s="3" t="str">
        <f>IF($L1142="","",IF(SUM($AJ1142:AN1142)=0,$AF1142,IF(LEFT(VLOOKUP($AP1142,BaseEqptCdF!$C$5:$E$161,3,FALSE),2)="SD",0,IF(LEFT(VLOOKUP($AP1142,BaseEqptCdF!$C$5:$E$161,3,FALSE),2)="SB",1*52,VLOOKUP($AP1142,BaseEqptCdF!$C$5:$S$161,12,FALSE)*0.2*300))))</f>
        <v/>
      </c>
      <c r="BH1142" s="2">
        <f t="shared" si="148"/>
        <v>0</v>
      </c>
    </row>
    <row r="1143" spans="1:60" x14ac:dyDescent="0.25">
      <c r="A1143" s="296" t="str">
        <f t="array" ref="A1143">IF($C1143="","",INDEX(Prog!$B$8:$D$300,MATCH($C1143,nivo1,0),1))</f>
        <v/>
      </c>
      <c r="B1143" s="296" t="str">
        <f t="array" ref="B1143">IF($C1143="","",INDEX(Prog!$B$8:$D$300,MATCH($C1143,nivo1,0),2))</f>
        <v/>
      </c>
      <c r="C1143" s="273"/>
      <c r="D1143" s="267"/>
      <c r="E1143" s="273"/>
      <c r="F1143" s="273"/>
      <c r="G1143" s="273"/>
      <c r="H1143" s="273"/>
      <c r="I1143" s="273"/>
      <c r="J1143" s="273"/>
      <c r="K1143" s="274"/>
      <c r="L1143" s="273"/>
      <c r="M1143" s="273"/>
      <c r="N1143" s="273"/>
      <c r="O1143" s="275"/>
      <c r="P1143" s="273"/>
      <c r="Q1143" s="273"/>
      <c r="R1143" s="273"/>
      <c r="S1143" s="273"/>
      <c r="T1143" s="276"/>
      <c r="U1143" s="276"/>
      <c r="V1143" s="276"/>
      <c r="W1143" s="276"/>
      <c r="X1143" s="277"/>
      <c r="Y1143" s="278"/>
      <c r="AA1143" s="8" t="str">
        <f>IF($L1143="","",VLOOKUP($L1143,BaseEqptCdF!$C$5:$E$161,2,FALSE))</f>
        <v/>
      </c>
      <c r="AB1143" s="8" t="str">
        <f>IF($L1143="","",VLOOKUP($L1143,BaseEqptCdF!$C$5:$E$161,3,FALSE))</f>
        <v/>
      </c>
      <c r="AC1143" s="7" t="str">
        <f>IF($L1143="","",VLOOKUP($L1143,BaseEqptCdF!$C$5:$I$161,6,FALSE))</f>
        <v/>
      </c>
      <c r="AD1143" s="7" t="str">
        <f>IF($L1143="","",VLOOKUP($L1143,BaseEqptCdF!$C$5:$I$161,7,FALSE))</f>
        <v/>
      </c>
      <c r="AE1143" s="3" t="str">
        <f>IF($L1143="","",VLOOKUP($L1143,BaseEqptCdF!$C$5:$R$161,16,FALSE)*$AC$3)</f>
        <v/>
      </c>
      <c r="AF1143" s="3" t="str">
        <f>IF($L1143="","",IF(LEFT($AB1143,2)="SD",0,IF(LEFT($AB1143,2)="SB",1*52,IF($N1143=Prog!$P$17,VLOOKUP($L1143,BaseEqptCdF!$C$5:$P$161,14,FALSE)*1*300,VLOOKUP($L1143,BaseEqptCdF!$C$5:$P$161,12,FALSE)*0.2*300))))</f>
        <v/>
      </c>
      <c r="AG1143" s="6" t="str">
        <f t="shared" si="128"/>
        <v/>
      </c>
      <c r="AH1143" s="6">
        <f>IF($U1143=Prog!$S$18,YEAR($X1143),"")</f>
        <v>1900</v>
      </c>
      <c r="AI1143" s="5" t="str">
        <f>IF(OR($AG1143="",$U1143=Prog!$S$18),"",IF(OR($U1143=Prog!$S$17,$U1143=Prog!$S$16),YEAR($X1143),IF($AG1143="ND","ND",$AI$8+$O1143)))</f>
        <v/>
      </c>
      <c r="AJ1143" s="3" t="str">
        <f t="shared" si="123"/>
        <v/>
      </c>
      <c r="AK1143" s="3" t="str">
        <f t="shared" si="150"/>
        <v/>
      </c>
      <c r="AL1143" s="3" t="str">
        <f t="shared" si="150"/>
        <v/>
      </c>
      <c r="AM1143" s="3" t="str">
        <f t="shared" si="150"/>
        <v/>
      </c>
      <c r="AN1143" s="3" t="str">
        <f t="shared" si="150"/>
        <v/>
      </c>
      <c r="AO1143" s="2">
        <f t="shared" si="145"/>
        <v>0</v>
      </c>
      <c r="AP1143" s="4"/>
      <c r="AQ1143" s="3">
        <f>IF(AJ1143=1,VLOOKUP($AP1143,BaseEqptCdF!$C$5:$R$161,16,FALSE),0)</f>
        <v>0</v>
      </c>
      <c r="AR1143" s="3">
        <f>IF(AK1143=1,VLOOKUP($AP1143,BaseEqptCdF!$C$5:$R$161,16,FALSE),0)</f>
        <v>0</v>
      </c>
      <c r="AS1143" s="3">
        <f>IF(AL1143=1,VLOOKUP($AP1143,BaseEqptCdF!$C$5:$R$161,16,FALSE),0)</f>
        <v>0</v>
      </c>
      <c r="AT1143" s="3">
        <f>IF(AM1143=1,VLOOKUP($AP1143,BaseEqptCdF!$C$5:$R$161,16,FALSE),0)</f>
        <v>0</v>
      </c>
      <c r="AU1143" s="3">
        <f>IF(AN1143=1,VLOOKUP($AP1143,BaseEqptCdF!$C$5:$R$161,16,FALSE),0)</f>
        <v>0</v>
      </c>
      <c r="AV1143" s="2">
        <f t="shared" si="146"/>
        <v>0</v>
      </c>
      <c r="AW1143" s="3" t="str">
        <f>IF($L1143="","",IF(SUM($AJ1143:AJ1143)=0,$AE1143,VLOOKUP($AP1143,BaseEqptCdF!$C$5:$R$161,16,FALSE)*$AC$3))</f>
        <v/>
      </c>
      <c r="AX1143" s="3" t="str">
        <f>IF($L1143="","",IF(SUM($AJ1143:AK1143)=0,$AE1143,VLOOKUP($AP1143,BaseEqptCdF!$C$5:$R$161,16,FALSE)*$AC$3))</f>
        <v/>
      </c>
      <c r="AY1143" s="3" t="str">
        <f>IF($L1143="","",IF(SUM($AJ1143:AL1143)=0,$AE1143,VLOOKUP($AP1143,BaseEqptCdF!$C$5:$R$161,16,FALSE)*$AC$3))</f>
        <v/>
      </c>
      <c r="AZ1143" s="3" t="str">
        <f>IF($L1143="","",IF(SUM($AJ1143:AM1143)=0,$AE1143,VLOOKUP($AP1143,BaseEqptCdF!$C$5:$R$161,16,FALSE)*$AC$3))</f>
        <v/>
      </c>
      <c r="BA1143" s="3" t="str">
        <f>IF($L1143="","",IF(SUM($AJ1143:AN1143)=0,$AE1143,VLOOKUP($AP1143,BaseEqptCdF!$C$5:$R$161,16,FALSE)*$AC$3))</f>
        <v/>
      </c>
      <c r="BB1143" s="2">
        <f t="shared" si="147"/>
        <v>0</v>
      </c>
      <c r="BC1143" s="3" t="str">
        <f>IF($L1143="","",IF(SUM($AJ1143:AJ1143)=0,$AF1143,IF(LEFT(VLOOKUP($AP1143,BaseEqptCdF!$C$5:$E$161,3,FALSE),2)="SD",0,IF(LEFT(VLOOKUP($AP1143,BaseEqptCdF!$C$5:$E$161,3,FALSE),2)="SB",1*52,VLOOKUP($AP1143,BaseEqptCdF!$C$5:$S$161,12,FALSE)*0.2*300))))</f>
        <v/>
      </c>
      <c r="BD1143" s="3" t="str">
        <f>IF($L1143="","",IF(SUM($AJ1143:AK1143)=0,$AF1143,IF(LEFT(VLOOKUP($AP1143,BaseEqptCdF!$C$5:$E$161,3,FALSE),2)="SD",0,IF(LEFT(VLOOKUP($AP1143,BaseEqptCdF!$C$5:$E$161,3,FALSE),2)="SB",1*52,VLOOKUP($AP1143,BaseEqptCdF!$C$5:$S$161,12,FALSE)*0.2*300))))</f>
        <v/>
      </c>
      <c r="BE1143" s="3" t="str">
        <f>IF($L1143="","",IF(SUM($AJ1143:AL1143)=0,$AF1143,IF(LEFT(VLOOKUP($AP1143,BaseEqptCdF!$C$5:$E$161,3,FALSE),2)="SD",0,IF(LEFT(VLOOKUP($AP1143,BaseEqptCdF!$C$5:$E$161,3,FALSE),2)="SB",1*52,VLOOKUP($AP1143,BaseEqptCdF!$C$5:$S$161,12,FALSE)*0.2*300))))</f>
        <v/>
      </c>
      <c r="BF1143" s="3" t="str">
        <f>IF($L1143="","",IF(SUM($AJ1143:AM1143)=0,$AF1143,IF(LEFT(VLOOKUP($AP1143,BaseEqptCdF!$C$5:$E$161,3,FALSE),2)="SD",0,IF(LEFT(VLOOKUP($AP1143,BaseEqptCdF!$C$5:$E$161,3,FALSE),2)="SB",1*52,VLOOKUP($AP1143,BaseEqptCdF!$C$5:$S$161,12,FALSE)*0.2*300))))</f>
        <v/>
      </c>
      <c r="BG1143" s="3" t="str">
        <f>IF($L1143="","",IF(SUM($AJ1143:AN1143)=0,$AF1143,IF(LEFT(VLOOKUP($AP1143,BaseEqptCdF!$C$5:$E$161,3,FALSE),2)="SD",0,IF(LEFT(VLOOKUP($AP1143,BaseEqptCdF!$C$5:$E$161,3,FALSE),2)="SB",1*52,VLOOKUP($AP1143,BaseEqptCdF!$C$5:$S$161,12,FALSE)*0.2*300))))</f>
        <v/>
      </c>
      <c r="BH1143" s="2">
        <f t="shared" si="148"/>
        <v>0</v>
      </c>
    </row>
    <row r="1144" spans="1:60" x14ac:dyDescent="0.25">
      <c r="A1144" s="296" t="str">
        <f t="array" ref="A1144">IF($C1144="","",INDEX(Prog!$B$8:$D$300,MATCH($C1144,nivo1,0),1))</f>
        <v/>
      </c>
      <c r="B1144" s="296" t="str">
        <f t="array" ref="B1144">IF($C1144="","",INDEX(Prog!$B$8:$D$300,MATCH($C1144,nivo1,0),2))</f>
        <v/>
      </c>
      <c r="C1144" s="273"/>
      <c r="D1144" s="267"/>
      <c r="E1144" s="273"/>
      <c r="F1144" s="273"/>
      <c r="G1144" s="273"/>
      <c r="H1144" s="273"/>
      <c r="I1144" s="273"/>
      <c r="J1144" s="273"/>
      <c r="K1144" s="274"/>
      <c r="L1144" s="273"/>
      <c r="M1144" s="273"/>
      <c r="N1144" s="273"/>
      <c r="O1144" s="275"/>
      <c r="P1144" s="273"/>
      <c r="Q1144" s="273"/>
      <c r="R1144" s="273"/>
      <c r="S1144" s="273"/>
      <c r="T1144" s="276"/>
      <c r="U1144" s="276"/>
      <c r="V1144" s="276"/>
      <c r="W1144" s="276"/>
      <c r="X1144" s="277"/>
      <c r="Y1144" s="278"/>
      <c r="AA1144" s="8" t="str">
        <f>IF($L1144="","",VLOOKUP($L1144,BaseEqptCdF!$C$5:$E$161,2,FALSE))</f>
        <v/>
      </c>
      <c r="AB1144" s="8" t="str">
        <f>IF($L1144="","",VLOOKUP($L1144,BaseEqptCdF!$C$5:$E$161,3,FALSE))</f>
        <v/>
      </c>
      <c r="AC1144" s="7" t="str">
        <f>IF($L1144="","",VLOOKUP($L1144,BaseEqptCdF!$C$5:$I$161,6,FALSE))</f>
        <v/>
      </c>
      <c r="AD1144" s="7" t="str">
        <f>IF($L1144="","",VLOOKUP($L1144,BaseEqptCdF!$C$5:$I$161,7,FALSE))</f>
        <v/>
      </c>
      <c r="AE1144" s="3" t="str">
        <f>IF($L1144="","",VLOOKUP($L1144,BaseEqptCdF!$C$5:$R$161,16,FALSE)*$AC$3)</f>
        <v/>
      </c>
      <c r="AF1144" s="3" t="str">
        <f>IF($L1144="","",IF(LEFT($AB1144,2)="SD",0,IF(LEFT($AB1144,2)="SB",1*52,IF($N1144=Prog!$P$17,VLOOKUP($L1144,BaseEqptCdF!$C$5:$P$161,14,FALSE)*1*300,VLOOKUP($L1144,BaseEqptCdF!$C$5:$P$161,12,FALSE)*0.2*300))))</f>
        <v/>
      </c>
      <c r="AG1144" s="6" t="str">
        <f t="shared" si="128"/>
        <v/>
      </c>
      <c r="AH1144" s="6">
        <f>IF($U1144=Prog!$S$18,YEAR($X1144),"")</f>
        <v>1900</v>
      </c>
      <c r="AI1144" s="5" t="str">
        <f>IF(OR($AG1144="",$U1144=Prog!$S$18),"",IF(OR($U1144=Prog!$S$17,$U1144=Prog!$S$16),YEAR($X1144),IF($AG1144="ND","ND",$AI$8+$O1144)))</f>
        <v/>
      </c>
      <c r="AJ1144" s="3" t="str">
        <f t="shared" si="123"/>
        <v/>
      </c>
      <c r="AK1144" s="3" t="str">
        <f t="shared" si="150"/>
        <v/>
      </c>
      <c r="AL1144" s="3" t="str">
        <f t="shared" si="150"/>
        <v/>
      </c>
      <c r="AM1144" s="3" t="str">
        <f t="shared" si="150"/>
        <v/>
      </c>
      <c r="AN1144" s="3" t="str">
        <f t="shared" si="150"/>
        <v/>
      </c>
      <c r="AO1144" s="2">
        <f t="shared" si="145"/>
        <v>0</v>
      </c>
      <c r="AP1144" s="4"/>
      <c r="AQ1144" s="3">
        <f>IF(AJ1144=1,VLOOKUP($AP1144,BaseEqptCdF!$C$5:$R$161,16,FALSE),0)</f>
        <v>0</v>
      </c>
      <c r="AR1144" s="3">
        <f>IF(AK1144=1,VLOOKUP($AP1144,BaseEqptCdF!$C$5:$R$161,16,FALSE),0)</f>
        <v>0</v>
      </c>
      <c r="AS1144" s="3">
        <f>IF(AL1144=1,VLOOKUP($AP1144,BaseEqptCdF!$C$5:$R$161,16,FALSE),0)</f>
        <v>0</v>
      </c>
      <c r="AT1144" s="3">
        <f>IF(AM1144=1,VLOOKUP($AP1144,BaseEqptCdF!$C$5:$R$161,16,FALSE),0)</f>
        <v>0</v>
      </c>
      <c r="AU1144" s="3">
        <f>IF(AN1144=1,VLOOKUP($AP1144,BaseEqptCdF!$C$5:$R$161,16,FALSE),0)</f>
        <v>0</v>
      </c>
      <c r="AV1144" s="2">
        <f t="shared" si="146"/>
        <v>0</v>
      </c>
      <c r="AW1144" s="3" t="str">
        <f>IF($L1144="","",IF(SUM($AJ1144:AJ1144)=0,$AE1144,VLOOKUP($AP1144,BaseEqptCdF!$C$5:$R$161,16,FALSE)*$AC$3))</f>
        <v/>
      </c>
      <c r="AX1144" s="3" t="str">
        <f>IF($L1144="","",IF(SUM($AJ1144:AK1144)=0,$AE1144,VLOOKUP($AP1144,BaseEqptCdF!$C$5:$R$161,16,FALSE)*$AC$3))</f>
        <v/>
      </c>
      <c r="AY1144" s="3" t="str">
        <f>IF($L1144="","",IF(SUM($AJ1144:AL1144)=0,$AE1144,VLOOKUP($AP1144,BaseEqptCdF!$C$5:$R$161,16,FALSE)*$AC$3))</f>
        <v/>
      </c>
      <c r="AZ1144" s="3" t="str">
        <f>IF($L1144="","",IF(SUM($AJ1144:AM1144)=0,$AE1144,VLOOKUP($AP1144,BaseEqptCdF!$C$5:$R$161,16,FALSE)*$AC$3))</f>
        <v/>
      </c>
      <c r="BA1144" s="3" t="str">
        <f>IF($L1144="","",IF(SUM($AJ1144:AN1144)=0,$AE1144,VLOOKUP($AP1144,BaseEqptCdF!$C$5:$R$161,16,FALSE)*$AC$3))</f>
        <v/>
      </c>
      <c r="BB1144" s="2">
        <f t="shared" si="147"/>
        <v>0</v>
      </c>
      <c r="BC1144" s="3" t="str">
        <f>IF($L1144="","",IF(SUM($AJ1144:AJ1144)=0,$AF1144,IF(LEFT(VLOOKUP($AP1144,BaseEqptCdF!$C$5:$E$161,3,FALSE),2)="SD",0,IF(LEFT(VLOOKUP($AP1144,BaseEqptCdF!$C$5:$E$161,3,FALSE),2)="SB",1*52,VLOOKUP($AP1144,BaseEqptCdF!$C$5:$S$161,12,FALSE)*0.2*300))))</f>
        <v/>
      </c>
      <c r="BD1144" s="3" t="str">
        <f>IF($L1144="","",IF(SUM($AJ1144:AK1144)=0,$AF1144,IF(LEFT(VLOOKUP($AP1144,BaseEqptCdF!$C$5:$E$161,3,FALSE),2)="SD",0,IF(LEFT(VLOOKUP($AP1144,BaseEqptCdF!$C$5:$E$161,3,FALSE),2)="SB",1*52,VLOOKUP($AP1144,BaseEqptCdF!$C$5:$S$161,12,FALSE)*0.2*300))))</f>
        <v/>
      </c>
      <c r="BE1144" s="3" t="str">
        <f>IF($L1144="","",IF(SUM($AJ1144:AL1144)=0,$AF1144,IF(LEFT(VLOOKUP($AP1144,BaseEqptCdF!$C$5:$E$161,3,FALSE),2)="SD",0,IF(LEFT(VLOOKUP($AP1144,BaseEqptCdF!$C$5:$E$161,3,FALSE),2)="SB",1*52,VLOOKUP($AP1144,BaseEqptCdF!$C$5:$S$161,12,FALSE)*0.2*300))))</f>
        <v/>
      </c>
      <c r="BF1144" s="3" t="str">
        <f>IF($L1144="","",IF(SUM($AJ1144:AM1144)=0,$AF1144,IF(LEFT(VLOOKUP($AP1144,BaseEqptCdF!$C$5:$E$161,3,FALSE),2)="SD",0,IF(LEFT(VLOOKUP($AP1144,BaseEqptCdF!$C$5:$E$161,3,FALSE),2)="SB",1*52,VLOOKUP($AP1144,BaseEqptCdF!$C$5:$S$161,12,FALSE)*0.2*300))))</f>
        <v/>
      </c>
      <c r="BG1144" s="3" t="str">
        <f>IF($L1144="","",IF(SUM($AJ1144:AN1144)=0,$AF1144,IF(LEFT(VLOOKUP($AP1144,BaseEqptCdF!$C$5:$E$161,3,FALSE),2)="SD",0,IF(LEFT(VLOOKUP($AP1144,BaseEqptCdF!$C$5:$E$161,3,FALSE),2)="SB",1*52,VLOOKUP($AP1144,BaseEqptCdF!$C$5:$S$161,12,FALSE)*0.2*300))))</f>
        <v/>
      </c>
      <c r="BH1144" s="2">
        <f t="shared" si="148"/>
        <v>0</v>
      </c>
    </row>
    <row r="1145" spans="1:60" x14ac:dyDescent="0.25">
      <c r="A1145" s="296" t="str">
        <f t="array" ref="A1145">IF($C1145="","",INDEX(Prog!$B$8:$D$300,MATCH($C1145,nivo1,0),1))</f>
        <v/>
      </c>
      <c r="B1145" s="296" t="str">
        <f t="array" ref="B1145">IF($C1145="","",INDEX(Prog!$B$8:$D$300,MATCH($C1145,nivo1,0),2))</f>
        <v/>
      </c>
      <c r="C1145" s="273"/>
      <c r="D1145" s="267"/>
      <c r="E1145" s="273"/>
      <c r="F1145" s="273"/>
      <c r="G1145" s="273"/>
      <c r="H1145" s="273"/>
      <c r="I1145" s="273"/>
      <c r="J1145" s="273"/>
      <c r="K1145" s="274"/>
      <c r="L1145" s="273"/>
      <c r="M1145" s="273"/>
      <c r="N1145" s="273"/>
      <c r="O1145" s="275"/>
      <c r="P1145" s="273"/>
      <c r="Q1145" s="273"/>
      <c r="R1145" s="273"/>
      <c r="S1145" s="273"/>
      <c r="T1145" s="276"/>
      <c r="U1145" s="276"/>
      <c r="V1145" s="276"/>
      <c r="W1145" s="276"/>
      <c r="X1145" s="277"/>
      <c r="Y1145" s="278"/>
      <c r="AA1145" s="8" t="str">
        <f>IF($L1145="","",VLOOKUP($L1145,BaseEqptCdF!$C$5:$E$161,2,FALSE))</f>
        <v/>
      </c>
      <c r="AB1145" s="8" t="str">
        <f>IF($L1145="","",VLOOKUP($L1145,BaseEqptCdF!$C$5:$E$161,3,FALSE))</f>
        <v/>
      </c>
      <c r="AC1145" s="7" t="str">
        <f>IF($L1145="","",VLOOKUP($L1145,BaseEqptCdF!$C$5:$I$161,6,FALSE))</f>
        <v/>
      </c>
      <c r="AD1145" s="7" t="str">
        <f>IF($L1145="","",VLOOKUP($L1145,BaseEqptCdF!$C$5:$I$161,7,FALSE))</f>
        <v/>
      </c>
      <c r="AE1145" s="3" t="str">
        <f>IF($L1145="","",VLOOKUP($L1145,BaseEqptCdF!$C$5:$R$161,16,FALSE)*$AC$3)</f>
        <v/>
      </c>
      <c r="AF1145" s="3" t="str">
        <f>IF($L1145="","",IF(LEFT($AB1145,2)="SD",0,IF(LEFT($AB1145,2)="SB",1*52,IF($N1145=Prog!$P$17,VLOOKUP($L1145,BaseEqptCdF!$C$5:$P$161,14,FALSE)*1*300,VLOOKUP($L1145,BaseEqptCdF!$C$5:$P$161,12,FALSE)*0.2*300))))</f>
        <v/>
      </c>
      <c r="AG1145" s="6" t="str">
        <f t="shared" si="128"/>
        <v/>
      </c>
      <c r="AH1145" s="6">
        <f>IF($U1145=Prog!$S$18,YEAR($X1145),"")</f>
        <v>1900</v>
      </c>
      <c r="AI1145" s="5" t="str">
        <f>IF(OR($AG1145="",$U1145=Prog!$S$18),"",IF(OR($U1145=Prog!$S$17,$U1145=Prog!$S$16),YEAR($X1145),IF($AG1145="ND","ND",$AI$8+$O1145)))</f>
        <v/>
      </c>
      <c r="AJ1145" s="3" t="str">
        <f t="shared" si="123"/>
        <v/>
      </c>
      <c r="AK1145" s="3" t="str">
        <f t="shared" si="150"/>
        <v/>
      </c>
      <c r="AL1145" s="3" t="str">
        <f t="shared" si="150"/>
        <v/>
      </c>
      <c r="AM1145" s="3" t="str">
        <f t="shared" si="150"/>
        <v/>
      </c>
      <c r="AN1145" s="3" t="str">
        <f t="shared" si="150"/>
        <v/>
      </c>
      <c r="AO1145" s="2">
        <f t="shared" si="145"/>
        <v>0</v>
      </c>
      <c r="AP1145" s="4"/>
      <c r="AQ1145" s="3">
        <f>IF(AJ1145=1,VLOOKUP($AP1145,BaseEqptCdF!$C$5:$R$161,16,FALSE),0)</f>
        <v>0</v>
      </c>
      <c r="AR1145" s="3">
        <f>IF(AK1145=1,VLOOKUP($AP1145,BaseEqptCdF!$C$5:$R$161,16,FALSE),0)</f>
        <v>0</v>
      </c>
      <c r="AS1145" s="3">
        <f>IF(AL1145=1,VLOOKUP($AP1145,BaseEqptCdF!$C$5:$R$161,16,FALSE),0)</f>
        <v>0</v>
      </c>
      <c r="AT1145" s="3">
        <f>IF(AM1145=1,VLOOKUP($AP1145,BaseEqptCdF!$C$5:$R$161,16,FALSE),0)</f>
        <v>0</v>
      </c>
      <c r="AU1145" s="3">
        <f>IF(AN1145=1,VLOOKUP($AP1145,BaseEqptCdF!$C$5:$R$161,16,FALSE),0)</f>
        <v>0</v>
      </c>
      <c r="AV1145" s="2">
        <f t="shared" si="146"/>
        <v>0</v>
      </c>
      <c r="AW1145" s="3" t="str">
        <f>IF($L1145="","",IF(SUM($AJ1145:AJ1145)=0,$AE1145,VLOOKUP($AP1145,BaseEqptCdF!$C$5:$R$161,16,FALSE)*$AC$3))</f>
        <v/>
      </c>
      <c r="AX1145" s="3" t="str">
        <f>IF($L1145="","",IF(SUM($AJ1145:AK1145)=0,$AE1145,VLOOKUP($AP1145,BaseEqptCdF!$C$5:$R$161,16,FALSE)*$AC$3))</f>
        <v/>
      </c>
      <c r="AY1145" s="3" t="str">
        <f>IF($L1145="","",IF(SUM($AJ1145:AL1145)=0,$AE1145,VLOOKUP($AP1145,BaseEqptCdF!$C$5:$R$161,16,FALSE)*$AC$3))</f>
        <v/>
      </c>
      <c r="AZ1145" s="3" t="str">
        <f>IF($L1145="","",IF(SUM($AJ1145:AM1145)=0,$AE1145,VLOOKUP($AP1145,BaseEqptCdF!$C$5:$R$161,16,FALSE)*$AC$3))</f>
        <v/>
      </c>
      <c r="BA1145" s="3" t="str">
        <f>IF($L1145="","",IF(SUM($AJ1145:AN1145)=0,$AE1145,VLOOKUP($AP1145,BaseEqptCdF!$C$5:$R$161,16,FALSE)*$AC$3))</f>
        <v/>
      </c>
      <c r="BB1145" s="2">
        <f t="shared" si="147"/>
        <v>0</v>
      </c>
      <c r="BC1145" s="3" t="str">
        <f>IF($L1145="","",IF(SUM($AJ1145:AJ1145)=0,$AF1145,IF(LEFT(VLOOKUP($AP1145,BaseEqptCdF!$C$5:$E$161,3,FALSE),2)="SD",0,IF(LEFT(VLOOKUP($AP1145,BaseEqptCdF!$C$5:$E$161,3,FALSE),2)="SB",1*52,VLOOKUP($AP1145,BaseEqptCdF!$C$5:$S$161,12,FALSE)*0.2*300))))</f>
        <v/>
      </c>
      <c r="BD1145" s="3" t="str">
        <f>IF($L1145="","",IF(SUM($AJ1145:AK1145)=0,$AF1145,IF(LEFT(VLOOKUP($AP1145,BaseEqptCdF!$C$5:$E$161,3,FALSE),2)="SD",0,IF(LEFT(VLOOKUP($AP1145,BaseEqptCdF!$C$5:$E$161,3,FALSE),2)="SB",1*52,VLOOKUP($AP1145,BaseEqptCdF!$C$5:$S$161,12,FALSE)*0.2*300))))</f>
        <v/>
      </c>
      <c r="BE1145" s="3" t="str">
        <f>IF($L1145="","",IF(SUM($AJ1145:AL1145)=0,$AF1145,IF(LEFT(VLOOKUP($AP1145,BaseEqptCdF!$C$5:$E$161,3,FALSE),2)="SD",0,IF(LEFT(VLOOKUP($AP1145,BaseEqptCdF!$C$5:$E$161,3,FALSE),2)="SB",1*52,VLOOKUP($AP1145,BaseEqptCdF!$C$5:$S$161,12,FALSE)*0.2*300))))</f>
        <v/>
      </c>
      <c r="BF1145" s="3" t="str">
        <f>IF($L1145="","",IF(SUM($AJ1145:AM1145)=0,$AF1145,IF(LEFT(VLOOKUP($AP1145,BaseEqptCdF!$C$5:$E$161,3,FALSE),2)="SD",0,IF(LEFT(VLOOKUP($AP1145,BaseEqptCdF!$C$5:$E$161,3,FALSE),2)="SB",1*52,VLOOKUP($AP1145,BaseEqptCdF!$C$5:$S$161,12,FALSE)*0.2*300))))</f>
        <v/>
      </c>
      <c r="BG1145" s="3" t="str">
        <f>IF($L1145="","",IF(SUM($AJ1145:AN1145)=0,$AF1145,IF(LEFT(VLOOKUP($AP1145,BaseEqptCdF!$C$5:$E$161,3,FALSE),2)="SD",0,IF(LEFT(VLOOKUP($AP1145,BaseEqptCdF!$C$5:$E$161,3,FALSE),2)="SB",1*52,VLOOKUP($AP1145,BaseEqptCdF!$C$5:$S$161,12,FALSE)*0.2*300))))</f>
        <v/>
      </c>
      <c r="BH1145" s="2">
        <f t="shared" si="148"/>
        <v>0</v>
      </c>
    </row>
    <row r="1146" spans="1:60" x14ac:dyDescent="0.25">
      <c r="A1146" s="296" t="str">
        <f t="array" ref="A1146">IF($C1146="","",INDEX(Prog!$B$8:$D$300,MATCH($C1146,nivo1,0),1))</f>
        <v/>
      </c>
      <c r="B1146" s="296" t="str">
        <f t="array" ref="B1146">IF($C1146="","",INDEX(Prog!$B$8:$D$300,MATCH($C1146,nivo1,0),2))</f>
        <v/>
      </c>
      <c r="C1146" s="273"/>
      <c r="D1146" s="267"/>
      <c r="E1146" s="273"/>
      <c r="F1146" s="273"/>
      <c r="G1146" s="273"/>
      <c r="H1146" s="273"/>
      <c r="I1146" s="273"/>
      <c r="J1146" s="273"/>
      <c r="K1146" s="274"/>
      <c r="L1146" s="273"/>
      <c r="M1146" s="273"/>
      <c r="N1146" s="273"/>
      <c r="O1146" s="275"/>
      <c r="P1146" s="273"/>
      <c r="Q1146" s="273"/>
      <c r="R1146" s="273"/>
      <c r="S1146" s="273"/>
      <c r="T1146" s="276"/>
      <c r="U1146" s="276"/>
      <c r="V1146" s="276"/>
      <c r="W1146" s="276"/>
      <c r="X1146" s="277"/>
      <c r="Y1146" s="278"/>
      <c r="AA1146" s="8" t="str">
        <f>IF($L1146="","",VLOOKUP($L1146,BaseEqptCdF!$C$5:$E$161,2,FALSE))</f>
        <v/>
      </c>
      <c r="AB1146" s="8" t="str">
        <f>IF($L1146="","",VLOOKUP($L1146,BaseEqptCdF!$C$5:$E$161,3,FALSE))</f>
        <v/>
      </c>
      <c r="AC1146" s="7" t="str">
        <f>IF($L1146="","",VLOOKUP($L1146,BaseEqptCdF!$C$5:$I$161,6,FALSE))</f>
        <v/>
      </c>
      <c r="AD1146" s="7" t="str">
        <f>IF($L1146="","",VLOOKUP($L1146,BaseEqptCdF!$C$5:$I$161,7,FALSE))</f>
        <v/>
      </c>
      <c r="AE1146" s="3" t="str">
        <f>IF($L1146="","",VLOOKUP($L1146,BaseEqptCdF!$C$5:$R$161,16,FALSE)*$AC$3)</f>
        <v/>
      </c>
      <c r="AF1146" s="3" t="str">
        <f>IF($L1146="","",IF(LEFT($AB1146,2)="SD",0,IF(LEFT($AB1146,2)="SB",1*52,IF($N1146=Prog!$P$17,VLOOKUP($L1146,BaseEqptCdF!$C$5:$P$161,14,FALSE)*1*300,VLOOKUP($L1146,BaseEqptCdF!$C$5:$P$161,12,FALSE)*0.2*300))))</f>
        <v/>
      </c>
      <c r="AG1146" s="6" t="str">
        <f t="shared" si="128"/>
        <v/>
      </c>
      <c r="AH1146" s="6">
        <f>IF($U1146=Prog!$S$18,YEAR($X1146),"")</f>
        <v>1900</v>
      </c>
      <c r="AI1146" s="5" t="str">
        <f>IF(OR($AG1146="",$U1146=Prog!$S$18),"",IF(OR($U1146=Prog!$S$17,$U1146=Prog!$S$16),YEAR($X1146),IF($AG1146="ND","ND",$AI$8+$O1146)))</f>
        <v/>
      </c>
      <c r="AJ1146" s="3" t="str">
        <f t="shared" si="123"/>
        <v/>
      </c>
      <c r="AK1146" s="3" t="str">
        <f t="shared" si="150"/>
        <v/>
      </c>
      <c r="AL1146" s="3" t="str">
        <f t="shared" si="150"/>
        <v/>
      </c>
      <c r="AM1146" s="3" t="str">
        <f t="shared" si="150"/>
        <v/>
      </c>
      <c r="AN1146" s="3" t="str">
        <f t="shared" si="150"/>
        <v/>
      </c>
      <c r="AO1146" s="2">
        <f t="shared" si="145"/>
        <v>0</v>
      </c>
      <c r="AP1146" s="4"/>
      <c r="AQ1146" s="3">
        <f>IF(AJ1146=1,VLOOKUP($AP1146,BaseEqptCdF!$C$5:$R$161,16,FALSE),0)</f>
        <v>0</v>
      </c>
      <c r="AR1146" s="3">
        <f>IF(AK1146=1,VLOOKUP($AP1146,BaseEqptCdF!$C$5:$R$161,16,FALSE),0)</f>
        <v>0</v>
      </c>
      <c r="AS1146" s="3">
        <f>IF(AL1146=1,VLOOKUP($AP1146,BaseEqptCdF!$C$5:$R$161,16,FALSE),0)</f>
        <v>0</v>
      </c>
      <c r="AT1146" s="3">
        <f>IF(AM1146=1,VLOOKUP($AP1146,BaseEqptCdF!$C$5:$R$161,16,FALSE),0)</f>
        <v>0</v>
      </c>
      <c r="AU1146" s="3">
        <f>IF(AN1146=1,VLOOKUP($AP1146,BaseEqptCdF!$C$5:$R$161,16,FALSE),0)</f>
        <v>0</v>
      </c>
      <c r="AV1146" s="2">
        <f t="shared" si="146"/>
        <v>0</v>
      </c>
      <c r="AW1146" s="3" t="str">
        <f>IF($L1146="","",IF(SUM($AJ1146:AJ1146)=0,$AE1146,VLOOKUP($AP1146,BaseEqptCdF!$C$5:$R$161,16,FALSE)*$AC$3))</f>
        <v/>
      </c>
      <c r="AX1146" s="3" t="str">
        <f>IF($L1146="","",IF(SUM($AJ1146:AK1146)=0,$AE1146,VLOOKUP($AP1146,BaseEqptCdF!$C$5:$R$161,16,FALSE)*$AC$3))</f>
        <v/>
      </c>
      <c r="AY1146" s="3" t="str">
        <f>IF($L1146="","",IF(SUM($AJ1146:AL1146)=0,$AE1146,VLOOKUP($AP1146,BaseEqptCdF!$C$5:$R$161,16,FALSE)*$AC$3))</f>
        <v/>
      </c>
      <c r="AZ1146" s="3" t="str">
        <f>IF($L1146="","",IF(SUM($AJ1146:AM1146)=0,$AE1146,VLOOKUP($AP1146,BaseEqptCdF!$C$5:$R$161,16,FALSE)*$AC$3))</f>
        <v/>
      </c>
      <c r="BA1146" s="3" t="str">
        <f>IF($L1146="","",IF(SUM($AJ1146:AN1146)=0,$AE1146,VLOOKUP($AP1146,BaseEqptCdF!$C$5:$R$161,16,FALSE)*$AC$3))</f>
        <v/>
      </c>
      <c r="BB1146" s="2">
        <f t="shared" si="147"/>
        <v>0</v>
      </c>
      <c r="BC1146" s="3" t="str">
        <f>IF($L1146="","",IF(SUM($AJ1146:AJ1146)=0,$AF1146,IF(LEFT(VLOOKUP($AP1146,BaseEqptCdF!$C$5:$E$161,3,FALSE),2)="SD",0,IF(LEFT(VLOOKUP($AP1146,BaseEqptCdF!$C$5:$E$161,3,FALSE),2)="SB",1*52,VLOOKUP($AP1146,BaseEqptCdF!$C$5:$S$161,12,FALSE)*0.2*300))))</f>
        <v/>
      </c>
      <c r="BD1146" s="3" t="str">
        <f>IF($L1146="","",IF(SUM($AJ1146:AK1146)=0,$AF1146,IF(LEFT(VLOOKUP($AP1146,BaseEqptCdF!$C$5:$E$161,3,FALSE),2)="SD",0,IF(LEFT(VLOOKUP($AP1146,BaseEqptCdF!$C$5:$E$161,3,FALSE),2)="SB",1*52,VLOOKUP($AP1146,BaseEqptCdF!$C$5:$S$161,12,FALSE)*0.2*300))))</f>
        <v/>
      </c>
      <c r="BE1146" s="3" t="str">
        <f>IF($L1146="","",IF(SUM($AJ1146:AL1146)=0,$AF1146,IF(LEFT(VLOOKUP($AP1146,BaseEqptCdF!$C$5:$E$161,3,FALSE),2)="SD",0,IF(LEFT(VLOOKUP($AP1146,BaseEqptCdF!$C$5:$E$161,3,FALSE),2)="SB",1*52,VLOOKUP($AP1146,BaseEqptCdF!$C$5:$S$161,12,FALSE)*0.2*300))))</f>
        <v/>
      </c>
      <c r="BF1146" s="3" t="str">
        <f>IF($L1146="","",IF(SUM($AJ1146:AM1146)=0,$AF1146,IF(LEFT(VLOOKUP($AP1146,BaseEqptCdF!$C$5:$E$161,3,FALSE),2)="SD",0,IF(LEFT(VLOOKUP($AP1146,BaseEqptCdF!$C$5:$E$161,3,FALSE),2)="SB",1*52,VLOOKUP($AP1146,BaseEqptCdF!$C$5:$S$161,12,FALSE)*0.2*300))))</f>
        <v/>
      </c>
      <c r="BG1146" s="3" t="str">
        <f>IF($L1146="","",IF(SUM($AJ1146:AN1146)=0,$AF1146,IF(LEFT(VLOOKUP($AP1146,BaseEqptCdF!$C$5:$E$161,3,FALSE),2)="SD",0,IF(LEFT(VLOOKUP($AP1146,BaseEqptCdF!$C$5:$E$161,3,FALSE),2)="SB",1*52,VLOOKUP($AP1146,BaseEqptCdF!$C$5:$S$161,12,FALSE)*0.2*300))))</f>
        <v/>
      </c>
      <c r="BH1146" s="2">
        <f t="shared" si="148"/>
        <v>0</v>
      </c>
    </row>
    <row r="1147" spans="1:60" x14ac:dyDescent="0.25">
      <c r="A1147" s="296" t="str">
        <f t="array" ref="A1147">IF($C1147="","",INDEX(Prog!$B$8:$D$300,MATCH($C1147,nivo1,0),1))</f>
        <v/>
      </c>
      <c r="B1147" s="296" t="str">
        <f t="array" ref="B1147">IF($C1147="","",INDEX(Prog!$B$8:$D$300,MATCH($C1147,nivo1,0),2))</f>
        <v/>
      </c>
      <c r="C1147" s="273"/>
      <c r="D1147" s="267"/>
      <c r="E1147" s="273"/>
      <c r="F1147" s="273"/>
      <c r="G1147" s="273"/>
      <c r="H1147" s="273"/>
      <c r="I1147" s="273"/>
      <c r="J1147" s="273"/>
      <c r="K1147" s="274"/>
      <c r="L1147" s="273"/>
      <c r="M1147" s="273"/>
      <c r="N1147" s="273"/>
      <c r="O1147" s="275"/>
      <c r="P1147" s="273"/>
      <c r="Q1147" s="273"/>
      <c r="R1147" s="273"/>
      <c r="S1147" s="273"/>
      <c r="T1147" s="276"/>
      <c r="U1147" s="276"/>
      <c r="V1147" s="276"/>
      <c r="W1147" s="276"/>
      <c r="X1147" s="277"/>
      <c r="Y1147" s="278"/>
      <c r="AA1147" s="8" t="str">
        <f>IF($L1147="","",VLOOKUP($L1147,BaseEqptCdF!$C$5:$E$161,2,FALSE))</f>
        <v/>
      </c>
      <c r="AB1147" s="8" t="str">
        <f>IF($L1147="","",VLOOKUP($L1147,BaseEqptCdF!$C$5:$E$161,3,FALSE))</f>
        <v/>
      </c>
      <c r="AC1147" s="7" t="str">
        <f>IF($L1147="","",VLOOKUP($L1147,BaseEqptCdF!$C$5:$I$161,6,FALSE))</f>
        <v/>
      </c>
      <c r="AD1147" s="7" t="str">
        <f>IF($L1147="","",VLOOKUP($L1147,BaseEqptCdF!$C$5:$I$161,7,FALSE))</f>
        <v/>
      </c>
      <c r="AE1147" s="3" t="str">
        <f>IF($L1147="","",VLOOKUP($L1147,BaseEqptCdF!$C$5:$R$161,16,FALSE)*$AC$3)</f>
        <v/>
      </c>
      <c r="AF1147" s="3" t="str">
        <f>IF($L1147="","",IF(LEFT($AB1147,2)="SD",0,IF(LEFT($AB1147,2)="SB",1*52,IF($N1147=Prog!$P$17,VLOOKUP($L1147,BaseEqptCdF!$C$5:$P$161,14,FALSE)*1*300,VLOOKUP($L1147,BaseEqptCdF!$C$5:$P$161,12,FALSE)*0.2*300))))</f>
        <v/>
      </c>
      <c r="AG1147" s="6" t="str">
        <f t="shared" si="128"/>
        <v/>
      </c>
      <c r="AH1147" s="6">
        <f>IF($U1147=Prog!$S$18,YEAR($X1147),"")</f>
        <v>1900</v>
      </c>
      <c r="AI1147" s="5" t="str">
        <f>IF(OR($AG1147="",$U1147=Prog!$S$18),"",IF(OR($U1147=Prog!$S$17,$U1147=Prog!$S$16),YEAR($X1147),IF($AG1147="ND","ND",$AI$8+$O1147)))</f>
        <v/>
      </c>
      <c r="AJ1147" s="3" t="str">
        <f t="shared" si="123"/>
        <v/>
      </c>
      <c r="AK1147" s="3" t="str">
        <f t="shared" si="150"/>
        <v/>
      </c>
      <c r="AL1147" s="3" t="str">
        <f t="shared" si="150"/>
        <v/>
      </c>
      <c r="AM1147" s="3" t="str">
        <f t="shared" si="150"/>
        <v/>
      </c>
      <c r="AN1147" s="3" t="str">
        <f t="shared" si="150"/>
        <v/>
      </c>
      <c r="AO1147" s="2">
        <f t="shared" si="145"/>
        <v>0</v>
      </c>
      <c r="AP1147" s="4"/>
      <c r="AQ1147" s="3">
        <f>IF(AJ1147=1,VLOOKUP($AP1147,BaseEqptCdF!$C$5:$R$161,16,FALSE),0)</f>
        <v>0</v>
      </c>
      <c r="AR1147" s="3">
        <f>IF(AK1147=1,VLOOKUP($AP1147,BaseEqptCdF!$C$5:$R$161,16,FALSE),0)</f>
        <v>0</v>
      </c>
      <c r="AS1147" s="3">
        <f>IF(AL1147=1,VLOOKUP($AP1147,BaseEqptCdF!$C$5:$R$161,16,FALSE),0)</f>
        <v>0</v>
      </c>
      <c r="AT1147" s="3">
        <f>IF(AM1147=1,VLOOKUP($AP1147,BaseEqptCdF!$C$5:$R$161,16,FALSE),0)</f>
        <v>0</v>
      </c>
      <c r="AU1147" s="3">
        <f>IF(AN1147=1,VLOOKUP($AP1147,BaseEqptCdF!$C$5:$R$161,16,FALSE),0)</f>
        <v>0</v>
      </c>
      <c r="AV1147" s="2">
        <f t="shared" si="146"/>
        <v>0</v>
      </c>
      <c r="AW1147" s="3" t="str">
        <f>IF($L1147="","",IF(SUM($AJ1147:AJ1147)=0,$AE1147,VLOOKUP($AP1147,BaseEqptCdF!$C$5:$R$161,16,FALSE)*$AC$3))</f>
        <v/>
      </c>
      <c r="AX1147" s="3" t="str">
        <f>IF($L1147="","",IF(SUM($AJ1147:AK1147)=0,$AE1147,VLOOKUP($AP1147,BaseEqptCdF!$C$5:$R$161,16,FALSE)*$AC$3))</f>
        <v/>
      </c>
      <c r="AY1147" s="3" t="str">
        <f>IF($L1147="","",IF(SUM($AJ1147:AL1147)=0,$AE1147,VLOOKUP($AP1147,BaseEqptCdF!$C$5:$R$161,16,FALSE)*$AC$3))</f>
        <v/>
      </c>
      <c r="AZ1147" s="3" t="str">
        <f>IF($L1147="","",IF(SUM($AJ1147:AM1147)=0,$AE1147,VLOOKUP($AP1147,BaseEqptCdF!$C$5:$R$161,16,FALSE)*$AC$3))</f>
        <v/>
      </c>
      <c r="BA1147" s="3" t="str">
        <f>IF($L1147="","",IF(SUM($AJ1147:AN1147)=0,$AE1147,VLOOKUP($AP1147,BaseEqptCdF!$C$5:$R$161,16,FALSE)*$AC$3))</f>
        <v/>
      </c>
      <c r="BB1147" s="2">
        <f t="shared" si="147"/>
        <v>0</v>
      </c>
      <c r="BC1147" s="3" t="str">
        <f>IF($L1147="","",IF(SUM($AJ1147:AJ1147)=0,$AF1147,IF(LEFT(VLOOKUP($AP1147,BaseEqptCdF!$C$5:$E$161,3,FALSE),2)="SD",0,IF(LEFT(VLOOKUP($AP1147,BaseEqptCdF!$C$5:$E$161,3,FALSE),2)="SB",1*52,VLOOKUP($AP1147,BaseEqptCdF!$C$5:$S$161,12,FALSE)*0.2*300))))</f>
        <v/>
      </c>
      <c r="BD1147" s="3" t="str">
        <f>IF($L1147="","",IF(SUM($AJ1147:AK1147)=0,$AF1147,IF(LEFT(VLOOKUP($AP1147,BaseEqptCdF!$C$5:$E$161,3,FALSE),2)="SD",0,IF(LEFT(VLOOKUP($AP1147,BaseEqptCdF!$C$5:$E$161,3,FALSE),2)="SB",1*52,VLOOKUP($AP1147,BaseEqptCdF!$C$5:$S$161,12,FALSE)*0.2*300))))</f>
        <v/>
      </c>
      <c r="BE1147" s="3" t="str">
        <f>IF($L1147="","",IF(SUM($AJ1147:AL1147)=0,$AF1147,IF(LEFT(VLOOKUP($AP1147,BaseEqptCdF!$C$5:$E$161,3,FALSE),2)="SD",0,IF(LEFT(VLOOKUP($AP1147,BaseEqptCdF!$C$5:$E$161,3,FALSE),2)="SB",1*52,VLOOKUP($AP1147,BaseEqptCdF!$C$5:$S$161,12,FALSE)*0.2*300))))</f>
        <v/>
      </c>
      <c r="BF1147" s="3" t="str">
        <f>IF($L1147="","",IF(SUM($AJ1147:AM1147)=0,$AF1147,IF(LEFT(VLOOKUP($AP1147,BaseEqptCdF!$C$5:$E$161,3,FALSE),2)="SD",0,IF(LEFT(VLOOKUP($AP1147,BaseEqptCdF!$C$5:$E$161,3,FALSE),2)="SB",1*52,VLOOKUP($AP1147,BaseEqptCdF!$C$5:$S$161,12,FALSE)*0.2*300))))</f>
        <v/>
      </c>
      <c r="BG1147" s="3" t="str">
        <f>IF($L1147="","",IF(SUM($AJ1147:AN1147)=0,$AF1147,IF(LEFT(VLOOKUP($AP1147,BaseEqptCdF!$C$5:$E$161,3,FALSE),2)="SD",0,IF(LEFT(VLOOKUP($AP1147,BaseEqptCdF!$C$5:$E$161,3,FALSE),2)="SB",1*52,VLOOKUP($AP1147,BaseEqptCdF!$C$5:$S$161,12,FALSE)*0.2*300))))</f>
        <v/>
      </c>
      <c r="BH1147" s="2">
        <f t="shared" si="148"/>
        <v>0</v>
      </c>
    </row>
    <row r="1148" spans="1:60" x14ac:dyDescent="0.25">
      <c r="A1148" s="296" t="str">
        <f t="array" ref="A1148">IF($C1148="","",INDEX(Prog!$B$8:$D$300,MATCH($C1148,nivo1,0),1))</f>
        <v/>
      </c>
      <c r="B1148" s="296" t="str">
        <f t="array" ref="B1148">IF($C1148="","",INDEX(Prog!$B$8:$D$300,MATCH($C1148,nivo1,0),2))</f>
        <v/>
      </c>
      <c r="C1148" s="273"/>
      <c r="D1148" s="267"/>
      <c r="E1148" s="273"/>
      <c r="F1148" s="273"/>
      <c r="G1148" s="273"/>
      <c r="H1148" s="273"/>
      <c r="I1148" s="273"/>
      <c r="J1148" s="273"/>
      <c r="K1148" s="274"/>
      <c r="L1148" s="273"/>
      <c r="M1148" s="273"/>
      <c r="N1148" s="273"/>
      <c r="O1148" s="275"/>
      <c r="P1148" s="273"/>
      <c r="Q1148" s="273"/>
      <c r="R1148" s="273"/>
      <c r="S1148" s="273"/>
      <c r="T1148" s="276"/>
      <c r="U1148" s="276"/>
      <c r="V1148" s="276"/>
      <c r="W1148" s="276"/>
      <c r="X1148" s="277"/>
      <c r="Y1148" s="278"/>
      <c r="AA1148" s="8" t="str">
        <f>IF($L1148="","",VLOOKUP($L1148,BaseEqptCdF!$C$5:$E$161,2,FALSE))</f>
        <v/>
      </c>
      <c r="AB1148" s="8" t="str">
        <f>IF($L1148="","",VLOOKUP($L1148,BaseEqptCdF!$C$5:$E$161,3,FALSE))</f>
        <v/>
      </c>
      <c r="AC1148" s="7" t="str">
        <f>IF($L1148="","",VLOOKUP($L1148,BaseEqptCdF!$C$5:$I$161,6,FALSE))</f>
        <v/>
      </c>
      <c r="AD1148" s="7" t="str">
        <f>IF($L1148="","",VLOOKUP($L1148,BaseEqptCdF!$C$5:$I$161,7,FALSE))</f>
        <v/>
      </c>
      <c r="AE1148" s="3" t="str">
        <f>IF($L1148="","",VLOOKUP($L1148,BaseEqptCdF!$C$5:$R$161,16,FALSE)*$AC$3)</f>
        <v/>
      </c>
      <c r="AF1148" s="3" t="str">
        <f>IF($L1148="","",IF(LEFT($AB1148,2)="SD",0,IF(LEFT($AB1148,2)="SB",1*52,IF($N1148=Prog!$P$17,VLOOKUP($L1148,BaseEqptCdF!$C$5:$P$161,14,FALSE)*1*300,VLOOKUP($L1148,BaseEqptCdF!$C$5:$P$161,12,FALSE)*0.2*300))))</f>
        <v/>
      </c>
      <c r="AG1148" s="6" t="str">
        <f t="shared" si="128"/>
        <v/>
      </c>
      <c r="AH1148" s="6">
        <f>IF($U1148=Prog!$S$18,YEAR($X1148),"")</f>
        <v>1900</v>
      </c>
      <c r="AI1148" s="5" t="str">
        <f>IF(OR($AG1148="",$U1148=Prog!$S$18),"",IF(OR($U1148=Prog!$S$17,$U1148=Prog!$S$16),YEAR($X1148),IF($AG1148="ND","ND",$AI$8+$O1148)))</f>
        <v/>
      </c>
      <c r="AJ1148" s="3" t="str">
        <f t="shared" si="123"/>
        <v/>
      </c>
      <c r="AK1148" s="3" t="str">
        <f t="shared" si="150"/>
        <v/>
      </c>
      <c r="AL1148" s="3" t="str">
        <f t="shared" si="150"/>
        <v/>
      </c>
      <c r="AM1148" s="3" t="str">
        <f t="shared" si="150"/>
        <v/>
      </c>
      <c r="AN1148" s="3" t="str">
        <f t="shared" si="150"/>
        <v/>
      </c>
      <c r="AO1148" s="2">
        <f t="shared" si="145"/>
        <v>0</v>
      </c>
      <c r="AP1148" s="4"/>
      <c r="AQ1148" s="3">
        <f>IF(AJ1148=1,VLOOKUP($AP1148,BaseEqptCdF!$C$5:$R$161,16,FALSE),0)</f>
        <v>0</v>
      </c>
      <c r="AR1148" s="3">
        <f>IF(AK1148=1,VLOOKUP($AP1148,BaseEqptCdF!$C$5:$R$161,16,FALSE),0)</f>
        <v>0</v>
      </c>
      <c r="AS1148" s="3">
        <f>IF(AL1148=1,VLOOKUP($AP1148,BaseEqptCdF!$C$5:$R$161,16,FALSE),0)</f>
        <v>0</v>
      </c>
      <c r="AT1148" s="3">
        <f>IF(AM1148=1,VLOOKUP($AP1148,BaseEqptCdF!$C$5:$R$161,16,FALSE),0)</f>
        <v>0</v>
      </c>
      <c r="AU1148" s="3">
        <f>IF(AN1148=1,VLOOKUP($AP1148,BaseEqptCdF!$C$5:$R$161,16,FALSE),0)</f>
        <v>0</v>
      </c>
      <c r="AV1148" s="2">
        <f t="shared" si="146"/>
        <v>0</v>
      </c>
      <c r="AW1148" s="3" t="str">
        <f>IF($L1148="","",IF(SUM($AJ1148:AJ1148)=0,$AE1148,VLOOKUP($AP1148,BaseEqptCdF!$C$5:$R$161,16,FALSE)*$AC$3))</f>
        <v/>
      </c>
      <c r="AX1148" s="3" t="str">
        <f>IF($L1148="","",IF(SUM($AJ1148:AK1148)=0,$AE1148,VLOOKUP($AP1148,BaseEqptCdF!$C$5:$R$161,16,FALSE)*$AC$3))</f>
        <v/>
      </c>
      <c r="AY1148" s="3" t="str">
        <f>IF($L1148="","",IF(SUM($AJ1148:AL1148)=0,$AE1148,VLOOKUP($AP1148,BaseEqptCdF!$C$5:$R$161,16,FALSE)*$AC$3))</f>
        <v/>
      </c>
      <c r="AZ1148" s="3" t="str">
        <f>IF($L1148="","",IF(SUM($AJ1148:AM1148)=0,$AE1148,VLOOKUP($AP1148,BaseEqptCdF!$C$5:$R$161,16,FALSE)*$AC$3))</f>
        <v/>
      </c>
      <c r="BA1148" s="3" t="str">
        <f>IF($L1148="","",IF(SUM($AJ1148:AN1148)=0,$AE1148,VLOOKUP($AP1148,BaseEqptCdF!$C$5:$R$161,16,FALSE)*$AC$3))</f>
        <v/>
      </c>
      <c r="BB1148" s="2">
        <f t="shared" si="147"/>
        <v>0</v>
      </c>
      <c r="BC1148" s="3" t="str">
        <f>IF($L1148="","",IF(SUM($AJ1148:AJ1148)=0,$AF1148,IF(LEFT(VLOOKUP($AP1148,BaseEqptCdF!$C$5:$E$161,3,FALSE),2)="SD",0,IF(LEFT(VLOOKUP($AP1148,BaseEqptCdF!$C$5:$E$161,3,FALSE),2)="SB",1*52,VLOOKUP($AP1148,BaseEqptCdF!$C$5:$S$161,12,FALSE)*0.2*300))))</f>
        <v/>
      </c>
      <c r="BD1148" s="3" t="str">
        <f>IF($L1148="","",IF(SUM($AJ1148:AK1148)=0,$AF1148,IF(LEFT(VLOOKUP($AP1148,BaseEqptCdF!$C$5:$E$161,3,FALSE),2)="SD",0,IF(LEFT(VLOOKUP($AP1148,BaseEqptCdF!$C$5:$E$161,3,FALSE),2)="SB",1*52,VLOOKUP($AP1148,BaseEqptCdF!$C$5:$S$161,12,FALSE)*0.2*300))))</f>
        <v/>
      </c>
      <c r="BE1148" s="3" t="str">
        <f>IF($L1148="","",IF(SUM($AJ1148:AL1148)=0,$AF1148,IF(LEFT(VLOOKUP($AP1148,BaseEqptCdF!$C$5:$E$161,3,FALSE),2)="SD",0,IF(LEFT(VLOOKUP($AP1148,BaseEqptCdF!$C$5:$E$161,3,FALSE),2)="SB",1*52,VLOOKUP($AP1148,BaseEqptCdF!$C$5:$S$161,12,FALSE)*0.2*300))))</f>
        <v/>
      </c>
      <c r="BF1148" s="3" t="str">
        <f>IF($L1148="","",IF(SUM($AJ1148:AM1148)=0,$AF1148,IF(LEFT(VLOOKUP($AP1148,BaseEqptCdF!$C$5:$E$161,3,FALSE),2)="SD",0,IF(LEFT(VLOOKUP($AP1148,BaseEqptCdF!$C$5:$E$161,3,FALSE),2)="SB",1*52,VLOOKUP($AP1148,BaseEqptCdF!$C$5:$S$161,12,FALSE)*0.2*300))))</f>
        <v/>
      </c>
      <c r="BG1148" s="3" t="str">
        <f>IF($L1148="","",IF(SUM($AJ1148:AN1148)=0,$AF1148,IF(LEFT(VLOOKUP($AP1148,BaseEqptCdF!$C$5:$E$161,3,FALSE),2)="SD",0,IF(LEFT(VLOOKUP($AP1148,BaseEqptCdF!$C$5:$E$161,3,FALSE),2)="SB",1*52,VLOOKUP($AP1148,BaseEqptCdF!$C$5:$S$161,12,FALSE)*0.2*300))))</f>
        <v/>
      </c>
      <c r="BH1148" s="2">
        <f t="shared" si="148"/>
        <v>0</v>
      </c>
    </row>
    <row r="1149" spans="1:60" x14ac:dyDescent="0.25">
      <c r="A1149" s="296" t="str">
        <f t="array" ref="A1149">IF($C1149="","",INDEX(Prog!$B$8:$D$300,MATCH($C1149,nivo1,0),1))</f>
        <v/>
      </c>
      <c r="B1149" s="296" t="str">
        <f t="array" ref="B1149">IF($C1149="","",INDEX(Prog!$B$8:$D$300,MATCH($C1149,nivo1,0),2))</f>
        <v/>
      </c>
      <c r="C1149" s="273"/>
      <c r="D1149" s="267"/>
      <c r="E1149" s="273"/>
      <c r="F1149" s="273"/>
      <c r="G1149" s="273"/>
      <c r="H1149" s="273"/>
      <c r="I1149" s="273"/>
      <c r="J1149" s="273"/>
      <c r="K1149" s="274"/>
      <c r="L1149" s="273"/>
      <c r="M1149" s="273"/>
      <c r="N1149" s="273"/>
      <c r="O1149" s="275"/>
      <c r="P1149" s="273"/>
      <c r="Q1149" s="273"/>
      <c r="R1149" s="273"/>
      <c r="S1149" s="273"/>
      <c r="T1149" s="276"/>
      <c r="U1149" s="276"/>
      <c r="V1149" s="276"/>
      <c r="W1149" s="276"/>
      <c r="X1149" s="277"/>
      <c r="Y1149" s="278"/>
      <c r="AA1149" s="8" t="str">
        <f>IF($L1149="","",VLOOKUP($L1149,BaseEqptCdF!$C$5:$E$161,2,FALSE))</f>
        <v/>
      </c>
      <c r="AB1149" s="8" t="str">
        <f>IF($L1149="","",VLOOKUP($L1149,BaseEqptCdF!$C$5:$E$161,3,FALSE))</f>
        <v/>
      </c>
      <c r="AC1149" s="7" t="str">
        <f>IF($L1149="","",VLOOKUP($L1149,BaseEqptCdF!$C$5:$I$161,6,FALSE))</f>
        <v/>
      </c>
      <c r="AD1149" s="7" t="str">
        <f>IF($L1149="","",VLOOKUP($L1149,BaseEqptCdF!$C$5:$I$161,7,FALSE))</f>
        <v/>
      </c>
      <c r="AE1149" s="3" t="str">
        <f>IF($L1149="","",VLOOKUP($L1149,BaseEqptCdF!$C$5:$R$161,16,FALSE)*$AC$3)</f>
        <v/>
      </c>
      <c r="AF1149" s="3" t="str">
        <f>IF($L1149="","",IF(LEFT($AB1149,2)="SD",0,IF(LEFT($AB1149,2)="SB",1*52,IF($N1149=Prog!$P$17,VLOOKUP($L1149,BaseEqptCdF!$C$5:$P$161,14,FALSE)*1*300,VLOOKUP($L1149,BaseEqptCdF!$C$5:$P$161,12,FALSE)*0.2*300))))</f>
        <v/>
      </c>
      <c r="AG1149" s="6" t="str">
        <f t="shared" si="128"/>
        <v/>
      </c>
      <c r="AH1149" s="6">
        <f>IF($U1149=Prog!$S$18,YEAR($X1149),"")</f>
        <v>1900</v>
      </c>
      <c r="AI1149" s="5" t="str">
        <f>IF(OR($AG1149="",$U1149=Prog!$S$18),"",IF(OR($U1149=Prog!$S$17,$U1149=Prog!$S$16),YEAR($X1149),IF($AG1149="ND","ND",$AI$8+$O1149)))</f>
        <v/>
      </c>
      <c r="AJ1149" s="3" t="str">
        <f t="shared" si="123"/>
        <v/>
      </c>
      <c r="AK1149" s="3" t="str">
        <f t="shared" si="150"/>
        <v/>
      </c>
      <c r="AL1149" s="3" t="str">
        <f t="shared" si="150"/>
        <v/>
      </c>
      <c r="AM1149" s="3" t="str">
        <f t="shared" si="150"/>
        <v/>
      </c>
      <c r="AN1149" s="3" t="str">
        <f t="shared" si="150"/>
        <v/>
      </c>
      <c r="AO1149" s="2">
        <f t="shared" si="145"/>
        <v>0</v>
      </c>
      <c r="AP1149" s="4"/>
      <c r="AQ1149" s="3">
        <f>IF(AJ1149=1,VLOOKUP($AP1149,BaseEqptCdF!$C$5:$R$161,16,FALSE),0)</f>
        <v>0</v>
      </c>
      <c r="AR1149" s="3">
        <f>IF(AK1149=1,VLOOKUP($AP1149,BaseEqptCdF!$C$5:$R$161,16,FALSE),0)</f>
        <v>0</v>
      </c>
      <c r="AS1149" s="3">
        <f>IF(AL1149=1,VLOOKUP($AP1149,BaseEqptCdF!$C$5:$R$161,16,FALSE),0)</f>
        <v>0</v>
      </c>
      <c r="AT1149" s="3">
        <f>IF(AM1149=1,VLOOKUP($AP1149,BaseEqptCdF!$C$5:$R$161,16,FALSE),0)</f>
        <v>0</v>
      </c>
      <c r="AU1149" s="3">
        <f>IF(AN1149=1,VLOOKUP($AP1149,BaseEqptCdF!$C$5:$R$161,16,FALSE),0)</f>
        <v>0</v>
      </c>
      <c r="AV1149" s="2">
        <f t="shared" si="146"/>
        <v>0</v>
      </c>
      <c r="AW1149" s="3" t="str">
        <f>IF($L1149="","",IF(SUM($AJ1149:AJ1149)=0,$AE1149,VLOOKUP($AP1149,BaseEqptCdF!$C$5:$R$161,16,FALSE)*$AC$3))</f>
        <v/>
      </c>
      <c r="AX1149" s="3" t="str">
        <f>IF($L1149="","",IF(SUM($AJ1149:AK1149)=0,$AE1149,VLOOKUP($AP1149,BaseEqptCdF!$C$5:$R$161,16,FALSE)*$AC$3))</f>
        <v/>
      </c>
      <c r="AY1149" s="3" t="str">
        <f>IF($L1149="","",IF(SUM($AJ1149:AL1149)=0,$AE1149,VLOOKUP($AP1149,BaseEqptCdF!$C$5:$R$161,16,FALSE)*$AC$3))</f>
        <v/>
      </c>
      <c r="AZ1149" s="3" t="str">
        <f>IF($L1149="","",IF(SUM($AJ1149:AM1149)=0,$AE1149,VLOOKUP($AP1149,BaseEqptCdF!$C$5:$R$161,16,FALSE)*$AC$3))</f>
        <v/>
      </c>
      <c r="BA1149" s="3" t="str">
        <f>IF($L1149="","",IF(SUM($AJ1149:AN1149)=0,$AE1149,VLOOKUP($AP1149,BaseEqptCdF!$C$5:$R$161,16,FALSE)*$AC$3))</f>
        <v/>
      </c>
      <c r="BB1149" s="2">
        <f t="shared" si="147"/>
        <v>0</v>
      </c>
      <c r="BC1149" s="3" t="str">
        <f>IF($L1149="","",IF(SUM($AJ1149:AJ1149)=0,$AF1149,IF(LEFT(VLOOKUP($AP1149,BaseEqptCdF!$C$5:$E$161,3,FALSE),2)="SD",0,IF(LEFT(VLOOKUP($AP1149,BaseEqptCdF!$C$5:$E$161,3,FALSE),2)="SB",1*52,VLOOKUP($AP1149,BaseEqptCdF!$C$5:$S$161,12,FALSE)*0.2*300))))</f>
        <v/>
      </c>
      <c r="BD1149" s="3" t="str">
        <f>IF($L1149="","",IF(SUM($AJ1149:AK1149)=0,$AF1149,IF(LEFT(VLOOKUP($AP1149,BaseEqptCdF!$C$5:$E$161,3,FALSE),2)="SD",0,IF(LEFT(VLOOKUP($AP1149,BaseEqptCdF!$C$5:$E$161,3,FALSE),2)="SB",1*52,VLOOKUP($AP1149,BaseEqptCdF!$C$5:$S$161,12,FALSE)*0.2*300))))</f>
        <v/>
      </c>
      <c r="BE1149" s="3" t="str">
        <f>IF($L1149="","",IF(SUM($AJ1149:AL1149)=0,$AF1149,IF(LEFT(VLOOKUP($AP1149,BaseEqptCdF!$C$5:$E$161,3,FALSE),2)="SD",0,IF(LEFT(VLOOKUP($AP1149,BaseEqptCdF!$C$5:$E$161,3,FALSE),2)="SB",1*52,VLOOKUP($AP1149,BaseEqptCdF!$C$5:$S$161,12,FALSE)*0.2*300))))</f>
        <v/>
      </c>
      <c r="BF1149" s="3" t="str">
        <f>IF($L1149="","",IF(SUM($AJ1149:AM1149)=0,$AF1149,IF(LEFT(VLOOKUP($AP1149,BaseEqptCdF!$C$5:$E$161,3,FALSE),2)="SD",0,IF(LEFT(VLOOKUP($AP1149,BaseEqptCdF!$C$5:$E$161,3,FALSE),2)="SB",1*52,VLOOKUP($AP1149,BaseEqptCdF!$C$5:$S$161,12,FALSE)*0.2*300))))</f>
        <v/>
      </c>
      <c r="BG1149" s="3" t="str">
        <f>IF($L1149="","",IF(SUM($AJ1149:AN1149)=0,$AF1149,IF(LEFT(VLOOKUP($AP1149,BaseEqptCdF!$C$5:$E$161,3,FALSE),2)="SD",0,IF(LEFT(VLOOKUP($AP1149,BaseEqptCdF!$C$5:$E$161,3,FALSE),2)="SB",1*52,VLOOKUP($AP1149,BaseEqptCdF!$C$5:$S$161,12,FALSE)*0.2*300))))</f>
        <v/>
      </c>
      <c r="BH1149" s="2">
        <f t="shared" si="148"/>
        <v>0</v>
      </c>
    </row>
    <row r="1150" spans="1:60" x14ac:dyDescent="0.25">
      <c r="A1150" s="296" t="str">
        <f t="array" ref="A1150">IF($C1150="","",INDEX(Prog!$B$8:$D$300,MATCH($C1150,nivo1,0),1))</f>
        <v/>
      </c>
      <c r="B1150" s="296" t="str">
        <f t="array" ref="B1150">IF($C1150="","",INDEX(Prog!$B$8:$D$300,MATCH($C1150,nivo1,0),2))</f>
        <v/>
      </c>
      <c r="C1150" s="273"/>
      <c r="D1150" s="267"/>
      <c r="E1150" s="273"/>
      <c r="F1150" s="273"/>
      <c r="G1150" s="273"/>
      <c r="H1150" s="273"/>
      <c r="I1150" s="273"/>
      <c r="J1150" s="273"/>
      <c r="K1150" s="274"/>
      <c r="L1150" s="273"/>
      <c r="M1150" s="273"/>
      <c r="N1150" s="273"/>
      <c r="O1150" s="275"/>
      <c r="P1150" s="273"/>
      <c r="Q1150" s="273"/>
      <c r="R1150" s="273"/>
      <c r="S1150" s="273"/>
      <c r="T1150" s="276"/>
      <c r="U1150" s="276"/>
      <c r="V1150" s="276"/>
      <c r="W1150" s="276"/>
      <c r="X1150" s="277"/>
      <c r="Y1150" s="278"/>
      <c r="AA1150" s="8" t="str">
        <f>IF($L1150="","",VLOOKUP($L1150,BaseEqptCdF!$C$5:$E$161,2,FALSE))</f>
        <v/>
      </c>
      <c r="AB1150" s="8" t="str">
        <f>IF($L1150="","",VLOOKUP($L1150,BaseEqptCdF!$C$5:$E$161,3,FALSE))</f>
        <v/>
      </c>
      <c r="AC1150" s="7" t="str">
        <f>IF($L1150="","",VLOOKUP($L1150,BaseEqptCdF!$C$5:$I$161,6,FALSE))</f>
        <v/>
      </c>
      <c r="AD1150" s="7" t="str">
        <f>IF($L1150="","",VLOOKUP($L1150,BaseEqptCdF!$C$5:$I$161,7,FALSE))</f>
        <v/>
      </c>
      <c r="AE1150" s="3" t="str">
        <f>IF($L1150="","",VLOOKUP($L1150,BaseEqptCdF!$C$5:$R$161,16,FALSE)*$AC$3)</f>
        <v/>
      </c>
      <c r="AF1150" s="3" t="str">
        <f>IF($L1150="","",IF(LEFT($AB1150,2)="SD",0,IF(LEFT($AB1150,2)="SB",1*52,IF($N1150=Prog!$P$17,VLOOKUP($L1150,BaseEqptCdF!$C$5:$P$161,14,FALSE)*1*300,VLOOKUP($L1150,BaseEqptCdF!$C$5:$P$161,12,FALSE)*0.2*300))))</f>
        <v/>
      </c>
      <c r="AG1150" s="6" t="str">
        <f t="shared" si="128"/>
        <v/>
      </c>
      <c r="AH1150" s="6">
        <f>IF($U1150=Prog!$S$18,YEAR($X1150),"")</f>
        <v>1900</v>
      </c>
      <c r="AI1150" s="5" t="str">
        <f>IF(OR($AG1150="",$U1150=Prog!$S$18),"",IF(OR($U1150=Prog!$S$17,$U1150=Prog!$S$16),YEAR($X1150),IF($AG1150="ND","ND",$AI$8+$O1150)))</f>
        <v/>
      </c>
      <c r="AJ1150" s="3" t="str">
        <f t="shared" si="123"/>
        <v/>
      </c>
      <c r="AK1150" s="3" t="str">
        <f t="shared" si="150"/>
        <v/>
      </c>
      <c r="AL1150" s="3" t="str">
        <f t="shared" si="150"/>
        <v/>
      </c>
      <c r="AM1150" s="3" t="str">
        <f t="shared" si="150"/>
        <v/>
      </c>
      <c r="AN1150" s="3" t="str">
        <f t="shared" si="150"/>
        <v/>
      </c>
      <c r="AO1150" s="2">
        <f t="shared" si="145"/>
        <v>0</v>
      </c>
      <c r="AP1150" s="4"/>
      <c r="AQ1150" s="3">
        <f>IF(AJ1150=1,VLOOKUP($AP1150,BaseEqptCdF!$C$5:$R$161,16,FALSE),0)</f>
        <v>0</v>
      </c>
      <c r="AR1150" s="3">
        <f>IF(AK1150=1,VLOOKUP($AP1150,BaseEqptCdF!$C$5:$R$161,16,FALSE),0)</f>
        <v>0</v>
      </c>
      <c r="AS1150" s="3">
        <f>IF(AL1150=1,VLOOKUP($AP1150,BaseEqptCdF!$C$5:$R$161,16,FALSE),0)</f>
        <v>0</v>
      </c>
      <c r="AT1150" s="3">
        <f>IF(AM1150=1,VLOOKUP($AP1150,BaseEqptCdF!$C$5:$R$161,16,FALSE),0)</f>
        <v>0</v>
      </c>
      <c r="AU1150" s="3">
        <f>IF(AN1150=1,VLOOKUP($AP1150,BaseEqptCdF!$C$5:$R$161,16,FALSE),0)</f>
        <v>0</v>
      </c>
      <c r="AV1150" s="2">
        <f t="shared" si="146"/>
        <v>0</v>
      </c>
      <c r="AW1150" s="3" t="str">
        <f>IF($L1150="","",IF(SUM($AJ1150:AJ1150)=0,$AE1150,VLOOKUP($AP1150,BaseEqptCdF!$C$5:$R$161,16,FALSE)*$AC$3))</f>
        <v/>
      </c>
      <c r="AX1150" s="3" t="str">
        <f>IF($L1150="","",IF(SUM($AJ1150:AK1150)=0,$AE1150,VLOOKUP($AP1150,BaseEqptCdF!$C$5:$R$161,16,FALSE)*$AC$3))</f>
        <v/>
      </c>
      <c r="AY1150" s="3" t="str">
        <f>IF($L1150="","",IF(SUM($AJ1150:AL1150)=0,$AE1150,VLOOKUP($AP1150,BaseEqptCdF!$C$5:$R$161,16,FALSE)*$AC$3))</f>
        <v/>
      </c>
      <c r="AZ1150" s="3" t="str">
        <f>IF($L1150="","",IF(SUM($AJ1150:AM1150)=0,$AE1150,VLOOKUP($AP1150,BaseEqptCdF!$C$5:$R$161,16,FALSE)*$AC$3))</f>
        <v/>
      </c>
      <c r="BA1150" s="3" t="str">
        <f>IF($L1150="","",IF(SUM($AJ1150:AN1150)=0,$AE1150,VLOOKUP($AP1150,BaseEqptCdF!$C$5:$R$161,16,FALSE)*$AC$3))</f>
        <v/>
      </c>
      <c r="BB1150" s="2">
        <f t="shared" si="147"/>
        <v>0</v>
      </c>
      <c r="BC1150" s="3" t="str">
        <f>IF($L1150="","",IF(SUM($AJ1150:AJ1150)=0,$AF1150,IF(LEFT(VLOOKUP($AP1150,BaseEqptCdF!$C$5:$E$161,3,FALSE),2)="SD",0,IF(LEFT(VLOOKUP($AP1150,BaseEqptCdF!$C$5:$E$161,3,FALSE),2)="SB",1*52,VLOOKUP($AP1150,BaseEqptCdF!$C$5:$S$161,12,FALSE)*0.2*300))))</f>
        <v/>
      </c>
      <c r="BD1150" s="3" t="str">
        <f>IF($L1150="","",IF(SUM($AJ1150:AK1150)=0,$AF1150,IF(LEFT(VLOOKUP($AP1150,BaseEqptCdF!$C$5:$E$161,3,FALSE),2)="SD",0,IF(LEFT(VLOOKUP($AP1150,BaseEqptCdF!$C$5:$E$161,3,FALSE),2)="SB",1*52,VLOOKUP($AP1150,BaseEqptCdF!$C$5:$S$161,12,FALSE)*0.2*300))))</f>
        <v/>
      </c>
      <c r="BE1150" s="3" t="str">
        <f>IF($L1150="","",IF(SUM($AJ1150:AL1150)=0,$AF1150,IF(LEFT(VLOOKUP($AP1150,BaseEqptCdF!$C$5:$E$161,3,FALSE),2)="SD",0,IF(LEFT(VLOOKUP($AP1150,BaseEqptCdF!$C$5:$E$161,3,FALSE),2)="SB",1*52,VLOOKUP($AP1150,BaseEqptCdF!$C$5:$S$161,12,FALSE)*0.2*300))))</f>
        <v/>
      </c>
      <c r="BF1150" s="3" t="str">
        <f>IF($L1150="","",IF(SUM($AJ1150:AM1150)=0,$AF1150,IF(LEFT(VLOOKUP($AP1150,BaseEqptCdF!$C$5:$E$161,3,FALSE),2)="SD",0,IF(LEFT(VLOOKUP($AP1150,BaseEqptCdF!$C$5:$E$161,3,FALSE),2)="SB",1*52,VLOOKUP($AP1150,BaseEqptCdF!$C$5:$S$161,12,FALSE)*0.2*300))))</f>
        <v/>
      </c>
      <c r="BG1150" s="3" t="str">
        <f>IF($L1150="","",IF(SUM($AJ1150:AN1150)=0,$AF1150,IF(LEFT(VLOOKUP($AP1150,BaseEqptCdF!$C$5:$E$161,3,FALSE),2)="SD",0,IF(LEFT(VLOOKUP($AP1150,BaseEqptCdF!$C$5:$E$161,3,FALSE),2)="SB",1*52,VLOOKUP($AP1150,BaseEqptCdF!$C$5:$S$161,12,FALSE)*0.2*300))))</f>
        <v/>
      </c>
      <c r="BH1150" s="2">
        <f t="shared" si="148"/>
        <v>0</v>
      </c>
    </row>
    <row r="1151" spans="1:60" x14ac:dyDescent="0.25">
      <c r="A1151" s="296" t="str">
        <f t="array" ref="A1151">IF($C1151="","",INDEX(Prog!$B$8:$D$300,MATCH($C1151,nivo1,0),1))</f>
        <v/>
      </c>
      <c r="B1151" s="296" t="str">
        <f t="array" ref="B1151">IF($C1151="","",INDEX(Prog!$B$8:$D$300,MATCH($C1151,nivo1,0),2))</f>
        <v/>
      </c>
      <c r="C1151" s="273"/>
      <c r="D1151" s="267"/>
      <c r="E1151" s="273"/>
      <c r="F1151" s="273"/>
      <c r="G1151" s="273"/>
      <c r="H1151" s="273"/>
      <c r="I1151" s="273"/>
      <c r="J1151" s="273"/>
      <c r="K1151" s="274"/>
      <c r="L1151" s="273"/>
      <c r="M1151" s="273"/>
      <c r="N1151" s="273"/>
      <c r="O1151" s="275"/>
      <c r="P1151" s="273"/>
      <c r="Q1151" s="273"/>
      <c r="R1151" s="273"/>
      <c r="S1151" s="273"/>
      <c r="T1151" s="276"/>
      <c r="U1151" s="276"/>
      <c r="V1151" s="276"/>
      <c r="W1151" s="276"/>
      <c r="X1151" s="277"/>
      <c r="Y1151" s="278"/>
      <c r="AA1151" s="8" t="str">
        <f>IF($L1151="","",VLOOKUP($L1151,BaseEqptCdF!$C$5:$E$161,2,FALSE))</f>
        <v/>
      </c>
      <c r="AB1151" s="8" t="str">
        <f>IF($L1151="","",VLOOKUP($L1151,BaseEqptCdF!$C$5:$E$161,3,FALSE))</f>
        <v/>
      </c>
      <c r="AC1151" s="7" t="str">
        <f>IF($L1151="","",VLOOKUP($L1151,BaseEqptCdF!$C$5:$I$161,6,FALSE))</f>
        <v/>
      </c>
      <c r="AD1151" s="7" t="str">
        <f>IF($L1151="","",VLOOKUP($L1151,BaseEqptCdF!$C$5:$I$161,7,FALSE))</f>
        <v/>
      </c>
      <c r="AE1151" s="3" t="str">
        <f>IF($L1151="","",VLOOKUP($L1151,BaseEqptCdF!$C$5:$R$161,16,FALSE)*$AC$3)</f>
        <v/>
      </c>
      <c r="AF1151" s="3" t="str">
        <f>IF($L1151="","",IF(LEFT($AB1151,2)="SD",0,IF(LEFT($AB1151,2)="SB",1*52,IF($N1151=Prog!$P$17,VLOOKUP($L1151,BaseEqptCdF!$C$5:$P$161,14,FALSE)*1*300,VLOOKUP($L1151,BaseEqptCdF!$C$5:$P$161,12,FALSE)*0.2*300))))</f>
        <v/>
      </c>
      <c r="AG1151" s="6" t="str">
        <f t="shared" si="128"/>
        <v/>
      </c>
      <c r="AH1151" s="6">
        <f>IF($U1151=Prog!$S$18,YEAR($X1151),"")</f>
        <v>1900</v>
      </c>
      <c r="AI1151" s="5" t="str">
        <f>IF(OR($AG1151="",$U1151=Prog!$S$18),"",IF(OR($U1151=Prog!$S$17,$U1151=Prog!$S$16),YEAR($X1151),IF($AG1151="ND","ND",$AI$8+$O1151)))</f>
        <v/>
      </c>
      <c r="AJ1151" s="3" t="str">
        <f t="shared" si="123"/>
        <v/>
      </c>
      <c r="AK1151" s="3" t="str">
        <f t="shared" si="150"/>
        <v/>
      </c>
      <c r="AL1151" s="3" t="str">
        <f t="shared" si="150"/>
        <v/>
      </c>
      <c r="AM1151" s="3" t="str">
        <f t="shared" si="150"/>
        <v/>
      </c>
      <c r="AN1151" s="3" t="str">
        <f t="shared" si="150"/>
        <v/>
      </c>
      <c r="AO1151" s="2">
        <f t="shared" si="145"/>
        <v>0</v>
      </c>
      <c r="AP1151" s="4"/>
      <c r="AQ1151" s="3">
        <f>IF(AJ1151=1,VLOOKUP($AP1151,BaseEqptCdF!$C$5:$R$161,16,FALSE),0)</f>
        <v>0</v>
      </c>
      <c r="AR1151" s="3">
        <f>IF(AK1151=1,VLOOKUP($AP1151,BaseEqptCdF!$C$5:$R$161,16,FALSE),0)</f>
        <v>0</v>
      </c>
      <c r="AS1151" s="3">
        <f>IF(AL1151=1,VLOOKUP($AP1151,BaseEqptCdF!$C$5:$R$161,16,FALSE),0)</f>
        <v>0</v>
      </c>
      <c r="AT1151" s="3">
        <f>IF(AM1151=1,VLOOKUP($AP1151,BaseEqptCdF!$C$5:$R$161,16,FALSE),0)</f>
        <v>0</v>
      </c>
      <c r="AU1151" s="3">
        <f>IF(AN1151=1,VLOOKUP($AP1151,BaseEqptCdF!$C$5:$R$161,16,FALSE),0)</f>
        <v>0</v>
      </c>
      <c r="AV1151" s="2">
        <f t="shared" si="146"/>
        <v>0</v>
      </c>
      <c r="AW1151" s="3" t="str">
        <f>IF($L1151="","",IF(SUM($AJ1151:AJ1151)=0,$AE1151,VLOOKUP($AP1151,BaseEqptCdF!$C$5:$R$161,16,FALSE)*$AC$3))</f>
        <v/>
      </c>
      <c r="AX1151" s="3" t="str">
        <f>IF($L1151="","",IF(SUM($AJ1151:AK1151)=0,$AE1151,VLOOKUP($AP1151,BaseEqptCdF!$C$5:$R$161,16,FALSE)*$AC$3))</f>
        <v/>
      </c>
      <c r="AY1151" s="3" t="str">
        <f>IF($L1151="","",IF(SUM($AJ1151:AL1151)=0,$AE1151,VLOOKUP($AP1151,BaseEqptCdF!$C$5:$R$161,16,FALSE)*$AC$3))</f>
        <v/>
      </c>
      <c r="AZ1151" s="3" t="str">
        <f>IF($L1151="","",IF(SUM($AJ1151:AM1151)=0,$AE1151,VLOOKUP($AP1151,BaseEqptCdF!$C$5:$R$161,16,FALSE)*$AC$3))</f>
        <v/>
      </c>
      <c r="BA1151" s="3" t="str">
        <f>IF($L1151="","",IF(SUM($AJ1151:AN1151)=0,$AE1151,VLOOKUP($AP1151,BaseEqptCdF!$C$5:$R$161,16,FALSE)*$AC$3))</f>
        <v/>
      </c>
      <c r="BB1151" s="2">
        <f t="shared" si="147"/>
        <v>0</v>
      </c>
      <c r="BC1151" s="3" t="str">
        <f>IF($L1151="","",IF(SUM($AJ1151:AJ1151)=0,$AF1151,IF(LEFT(VLOOKUP($AP1151,BaseEqptCdF!$C$5:$E$161,3,FALSE),2)="SD",0,IF(LEFT(VLOOKUP($AP1151,BaseEqptCdF!$C$5:$E$161,3,FALSE),2)="SB",1*52,VLOOKUP($AP1151,BaseEqptCdF!$C$5:$S$161,12,FALSE)*0.2*300))))</f>
        <v/>
      </c>
      <c r="BD1151" s="3" t="str">
        <f>IF($L1151="","",IF(SUM($AJ1151:AK1151)=0,$AF1151,IF(LEFT(VLOOKUP($AP1151,BaseEqptCdF!$C$5:$E$161,3,FALSE),2)="SD",0,IF(LEFT(VLOOKUP($AP1151,BaseEqptCdF!$C$5:$E$161,3,FALSE),2)="SB",1*52,VLOOKUP($AP1151,BaseEqptCdF!$C$5:$S$161,12,FALSE)*0.2*300))))</f>
        <v/>
      </c>
      <c r="BE1151" s="3" t="str">
        <f>IF($L1151="","",IF(SUM($AJ1151:AL1151)=0,$AF1151,IF(LEFT(VLOOKUP($AP1151,BaseEqptCdF!$C$5:$E$161,3,FALSE),2)="SD",0,IF(LEFT(VLOOKUP($AP1151,BaseEqptCdF!$C$5:$E$161,3,FALSE),2)="SB",1*52,VLOOKUP($AP1151,BaseEqptCdF!$C$5:$S$161,12,FALSE)*0.2*300))))</f>
        <v/>
      </c>
      <c r="BF1151" s="3" t="str">
        <f>IF($L1151="","",IF(SUM($AJ1151:AM1151)=0,$AF1151,IF(LEFT(VLOOKUP($AP1151,BaseEqptCdF!$C$5:$E$161,3,FALSE),2)="SD",0,IF(LEFT(VLOOKUP($AP1151,BaseEqptCdF!$C$5:$E$161,3,FALSE),2)="SB",1*52,VLOOKUP($AP1151,BaseEqptCdF!$C$5:$S$161,12,FALSE)*0.2*300))))</f>
        <v/>
      </c>
      <c r="BG1151" s="3" t="str">
        <f>IF($L1151="","",IF(SUM($AJ1151:AN1151)=0,$AF1151,IF(LEFT(VLOOKUP($AP1151,BaseEqptCdF!$C$5:$E$161,3,FALSE),2)="SD",0,IF(LEFT(VLOOKUP($AP1151,BaseEqptCdF!$C$5:$E$161,3,FALSE),2)="SB",1*52,VLOOKUP($AP1151,BaseEqptCdF!$C$5:$S$161,12,FALSE)*0.2*300))))</f>
        <v/>
      </c>
      <c r="BH1151" s="2">
        <f t="shared" si="148"/>
        <v>0</v>
      </c>
    </row>
    <row r="1152" spans="1:60" x14ac:dyDescent="0.25">
      <c r="A1152" s="296" t="str">
        <f t="array" ref="A1152">IF($C1152="","",INDEX(Prog!$B$8:$D$300,MATCH($C1152,nivo1,0),1))</f>
        <v/>
      </c>
      <c r="B1152" s="296" t="str">
        <f t="array" ref="B1152">IF($C1152="","",INDEX(Prog!$B$8:$D$300,MATCH($C1152,nivo1,0),2))</f>
        <v/>
      </c>
      <c r="C1152" s="273"/>
      <c r="D1152" s="267"/>
      <c r="E1152" s="273"/>
      <c r="F1152" s="273"/>
      <c r="G1152" s="273"/>
      <c r="H1152" s="273"/>
      <c r="I1152" s="273"/>
      <c r="J1152" s="273"/>
      <c r="K1152" s="274"/>
      <c r="L1152" s="273"/>
      <c r="M1152" s="273"/>
      <c r="N1152" s="273"/>
      <c r="O1152" s="275"/>
      <c r="P1152" s="273"/>
      <c r="Q1152" s="273"/>
      <c r="R1152" s="273"/>
      <c r="S1152" s="273"/>
      <c r="T1152" s="276"/>
      <c r="U1152" s="276"/>
      <c r="V1152" s="276"/>
      <c r="W1152" s="276"/>
      <c r="X1152" s="277"/>
      <c r="Y1152" s="278"/>
      <c r="AA1152" s="8" t="str">
        <f>IF($L1152="","",VLOOKUP($L1152,BaseEqptCdF!$C$5:$E$161,2,FALSE))</f>
        <v/>
      </c>
      <c r="AB1152" s="8" t="str">
        <f>IF($L1152="","",VLOOKUP($L1152,BaseEqptCdF!$C$5:$E$161,3,FALSE))</f>
        <v/>
      </c>
      <c r="AC1152" s="7" t="str">
        <f>IF($L1152="","",VLOOKUP($L1152,BaseEqptCdF!$C$5:$I$161,6,FALSE))</f>
        <v/>
      </c>
      <c r="AD1152" s="7" t="str">
        <f>IF($L1152="","",VLOOKUP($L1152,BaseEqptCdF!$C$5:$I$161,7,FALSE))</f>
        <v/>
      </c>
      <c r="AE1152" s="3" t="str">
        <f>IF($L1152="","",VLOOKUP($L1152,BaseEqptCdF!$C$5:$R$161,16,FALSE)*$AC$3)</f>
        <v/>
      </c>
      <c r="AF1152" s="3" t="str">
        <f>IF($L1152="","",IF(LEFT($AB1152,2)="SD",0,IF(LEFT($AB1152,2)="SB",1*52,IF($N1152=Prog!$P$17,VLOOKUP($L1152,BaseEqptCdF!$C$5:$P$161,14,FALSE)*1*300,VLOOKUP($L1152,BaseEqptCdF!$C$5:$P$161,12,FALSE)*0.2*300))))</f>
        <v/>
      </c>
      <c r="AG1152" s="6" t="str">
        <f t="shared" si="128"/>
        <v/>
      </c>
      <c r="AH1152" s="6">
        <f>IF($U1152=Prog!$S$18,YEAR($X1152),"")</f>
        <v>1900</v>
      </c>
      <c r="AI1152" s="5" t="str">
        <f>IF(OR($AG1152="",$U1152=Prog!$S$18),"",IF(OR($U1152=Prog!$S$17,$U1152=Prog!$S$16),YEAR($X1152),IF($AG1152="ND","ND",$AI$8+$O1152)))</f>
        <v/>
      </c>
      <c r="AJ1152" s="3" t="str">
        <f t="shared" si="123"/>
        <v/>
      </c>
      <c r="AK1152" s="3" t="str">
        <f t="shared" si="150"/>
        <v/>
      </c>
      <c r="AL1152" s="3" t="str">
        <f t="shared" si="150"/>
        <v/>
      </c>
      <c r="AM1152" s="3" t="str">
        <f t="shared" si="150"/>
        <v/>
      </c>
      <c r="AN1152" s="3" t="str">
        <f t="shared" si="150"/>
        <v/>
      </c>
      <c r="AO1152" s="2">
        <f t="shared" si="145"/>
        <v>0</v>
      </c>
      <c r="AP1152" s="4"/>
      <c r="AQ1152" s="3">
        <f>IF(AJ1152=1,VLOOKUP($AP1152,BaseEqptCdF!$C$5:$R$161,16,FALSE),0)</f>
        <v>0</v>
      </c>
      <c r="AR1152" s="3">
        <f>IF(AK1152=1,VLOOKUP($AP1152,BaseEqptCdF!$C$5:$R$161,16,FALSE),0)</f>
        <v>0</v>
      </c>
      <c r="AS1152" s="3">
        <f>IF(AL1152=1,VLOOKUP($AP1152,BaseEqptCdF!$C$5:$R$161,16,FALSE),0)</f>
        <v>0</v>
      </c>
      <c r="AT1152" s="3">
        <f>IF(AM1152=1,VLOOKUP($AP1152,BaseEqptCdF!$C$5:$R$161,16,FALSE),0)</f>
        <v>0</v>
      </c>
      <c r="AU1152" s="3">
        <f>IF(AN1152=1,VLOOKUP($AP1152,BaseEqptCdF!$C$5:$R$161,16,FALSE),0)</f>
        <v>0</v>
      </c>
      <c r="AV1152" s="2">
        <f t="shared" si="146"/>
        <v>0</v>
      </c>
      <c r="AW1152" s="3" t="str">
        <f>IF($L1152="","",IF(SUM($AJ1152:AJ1152)=0,$AE1152,VLOOKUP($AP1152,BaseEqptCdF!$C$5:$R$161,16,FALSE)*$AC$3))</f>
        <v/>
      </c>
      <c r="AX1152" s="3" t="str">
        <f>IF($L1152="","",IF(SUM($AJ1152:AK1152)=0,$AE1152,VLOOKUP($AP1152,BaseEqptCdF!$C$5:$R$161,16,FALSE)*$AC$3))</f>
        <v/>
      </c>
      <c r="AY1152" s="3" t="str">
        <f>IF($L1152="","",IF(SUM($AJ1152:AL1152)=0,$AE1152,VLOOKUP($AP1152,BaseEqptCdF!$C$5:$R$161,16,FALSE)*$AC$3))</f>
        <v/>
      </c>
      <c r="AZ1152" s="3" t="str">
        <f>IF($L1152="","",IF(SUM($AJ1152:AM1152)=0,$AE1152,VLOOKUP($AP1152,BaseEqptCdF!$C$5:$R$161,16,FALSE)*$AC$3))</f>
        <v/>
      </c>
      <c r="BA1152" s="3" t="str">
        <f>IF($L1152="","",IF(SUM($AJ1152:AN1152)=0,$AE1152,VLOOKUP($AP1152,BaseEqptCdF!$C$5:$R$161,16,FALSE)*$AC$3))</f>
        <v/>
      </c>
      <c r="BB1152" s="2">
        <f t="shared" si="147"/>
        <v>0</v>
      </c>
      <c r="BC1152" s="3" t="str">
        <f>IF($L1152="","",IF(SUM($AJ1152:AJ1152)=0,$AF1152,IF(LEFT(VLOOKUP($AP1152,BaseEqptCdF!$C$5:$E$161,3,FALSE),2)="SD",0,IF(LEFT(VLOOKUP($AP1152,BaseEqptCdF!$C$5:$E$161,3,FALSE),2)="SB",1*52,VLOOKUP($AP1152,BaseEqptCdF!$C$5:$S$161,12,FALSE)*0.2*300))))</f>
        <v/>
      </c>
      <c r="BD1152" s="3" t="str">
        <f>IF($L1152="","",IF(SUM($AJ1152:AK1152)=0,$AF1152,IF(LEFT(VLOOKUP($AP1152,BaseEqptCdF!$C$5:$E$161,3,FALSE),2)="SD",0,IF(LEFT(VLOOKUP($AP1152,BaseEqptCdF!$C$5:$E$161,3,FALSE),2)="SB",1*52,VLOOKUP($AP1152,BaseEqptCdF!$C$5:$S$161,12,FALSE)*0.2*300))))</f>
        <v/>
      </c>
      <c r="BE1152" s="3" t="str">
        <f>IF($L1152="","",IF(SUM($AJ1152:AL1152)=0,$AF1152,IF(LEFT(VLOOKUP($AP1152,BaseEqptCdF!$C$5:$E$161,3,FALSE),2)="SD",0,IF(LEFT(VLOOKUP($AP1152,BaseEqptCdF!$C$5:$E$161,3,FALSE),2)="SB",1*52,VLOOKUP($AP1152,BaseEqptCdF!$C$5:$S$161,12,FALSE)*0.2*300))))</f>
        <v/>
      </c>
      <c r="BF1152" s="3" t="str">
        <f>IF($L1152="","",IF(SUM($AJ1152:AM1152)=0,$AF1152,IF(LEFT(VLOOKUP($AP1152,BaseEqptCdF!$C$5:$E$161,3,FALSE),2)="SD",0,IF(LEFT(VLOOKUP($AP1152,BaseEqptCdF!$C$5:$E$161,3,FALSE),2)="SB",1*52,VLOOKUP($AP1152,BaseEqptCdF!$C$5:$S$161,12,FALSE)*0.2*300))))</f>
        <v/>
      </c>
      <c r="BG1152" s="3" t="str">
        <f>IF($L1152="","",IF(SUM($AJ1152:AN1152)=0,$AF1152,IF(LEFT(VLOOKUP($AP1152,BaseEqptCdF!$C$5:$E$161,3,FALSE),2)="SD",0,IF(LEFT(VLOOKUP($AP1152,BaseEqptCdF!$C$5:$E$161,3,FALSE),2)="SB",1*52,VLOOKUP($AP1152,BaseEqptCdF!$C$5:$S$161,12,FALSE)*0.2*300))))</f>
        <v/>
      </c>
      <c r="BH1152" s="2">
        <f t="shared" si="148"/>
        <v>0</v>
      </c>
    </row>
    <row r="1153" spans="1:60" x14ac:dyDescent="0.25">
      <c r="A1153" s="296" t="str">
        <f t="array" ref="A1153">IF($C1153="","",INDEX(Prog!$B$8:$D$300,MATCH($C1153,nivo1,0),1))</f>
        <v/>
      </c>
      <c r="B1153" s="296" t="str">
        <f t="array" ref="B1153">IF($C1153="","",INDEX(Prog!$B$8:$D$300,MATCH($C1153,nivo1,0),2))</f>
        <v/>
      </c>
      <c r="C1153" s="273"/>
      <c r="D1153" s="267"/>
      <c r="E1153" s="273"/>
      <c r="F1153" s="273"/>
      <c r="G1153" s="273"/>
      <c r="H1153" s="273"/>
      <c r="I1153" s="273"/>
      <c r="J1153" s="273"/>
      <c r="K1153" s="274"/>
      <c r="L1153" s="273"/>
      <c r="M1153" s="273"/>
      <c r="N1153" s="273"/>
      <c r="O1153" s="275"/>
      <c r="P1153" s="273"/>
      <c r="Q1153" s="273"/>
      <c r="R1153" s="273"/>
      <c r="S1153" s="273"/>
      <c r="T1153" s="276"/>
      <c r="U1153" s="276"/>
      <c r="V1153" s="276"/>
      <c r="W1153" s="276"/>
      <c r="X1153" s="277"/>
      <c r="Y1153" s="278"/>
      <c r="AA1153" s="8" t="str">
        <f>IF($L1153="","",VLOOKUP($L1153,BaseEqptCdF!$C$5:$E$161,2,FALSE))</f>
        <v/>
      </c>
      <c r="AB1153" s="8" t="str">
        <f>IF($L1153="","",VLOOKUP($L1153,BaseEqptCdF!$C$5:$E$161,3,FALSE))</f>
        <v/>
      </c>
      <c r="AC1153" s="7" t="str">
        <f>IF($L1153="","",VLOOKUP($L1153,BaseEqptCdF!$C$5:$I$161,6,FALSE))</f>
        <v/>
      </c>
      <c r="AD1153" s="7" t="str">
        <f>IF($L1153="","",VLOOKUP($L1153,BaseEqptCdF!$C$5:$I$161,7,FALSE))</f>
        <v/>
      </c>
      <c r="AE1153" s="3" t="str">
        <f>IF($L1153="","",VLOOKUP($L1153,BaseEqptCdF!$C$5:$R$161,16,FALSE)*$AC$3)</f>
        <v/>
      </c>
      <c r="AF1153" s="3" t="str">
        <f>IF($L1153="","",IF(LEFT($AB1153,2)="SD",0,IF(LEFT($AB1153,2)="SB",1*52,IF($N1153=Prog!$P$17,VLOOKUP($L1153,BaseEqptCdF!$C$5:$P$161,14,FALSE)*1*300,VLOOKUP($L1153,BaseEqptCdF!$C$5:$P$161,12,FALSE)*0.2*300))))</f>
        <v/>
      </c>
      <c r="AG1153" s="6" t="str">
        <f t="shared" si="128"/>
        <v/>
      </c>
      <c r="AH1153" s="6">
        <f>IF($U1153=Prog!$S$18,YEAR($X1153),"")</f>
        <v>1900</v>
      </c>
      <c r="AI1153" s="5" t="str">
        <f>IF(OR($AG1153="",$U1153=Prog!$S$18),"",IF(OR($U1153=Prog!$S$17,$U1153=Prog!$S$16),YEAR($X1153),IF($AG1153="ND","ND",$AI$8+$O1153)))</f>
        <v/>
      </c>
      <c r="AJ1153" s="3" t="str">
        <f t="shared" si="123"/>
        <v/>
      </c>
      <c r="AK1153" s="3" t="str">
        <f t="shared" si="150"/>
        <v/>
      </c>
      <c r="AL1153" s="3" t="str">
        <f t="shared" si="150"/>
        <v/>
      </c>
      <c r="AM1153" s="3" t="str">
        <f t="shared" si="150"/>
        <v/>
      </c>
      <c r="AN1153" s="3" t="str">
        <f t="shared" si="150"/>
        <v/>
      </c>
      <c r="AO1153" s="2">
        <f t="shared" si="145"/>
        <v>0</v>
      </c>
      <c r="AP1153" s="4"/>
      <c r="AQ1153" s="3">
        <f>IF(AJ1153=1,VLOOKUP($AP1153,BaseEqptCdF!$C$5:$R$161,16,FALSE),0)</f>
        <v>0</v>
      </c>
      <c r="AR1153" s="3">
        <f>IF(AK1153=1,VLOOKUP($AP1153,BaseEqptCdF!$C$5:$R$161,16,FALSE),0)</f>
        <v>0</v>
      </c>
      <c r="AS1153" s="3">
        <f>IF(AL1153=1,VLOOKUP($AP1153,BaseEqptCdF!$C$5:$R$161,16,FALSE),0)</f>
        <v>0</v>
      </c>
      <c r="AT1153" s="3">
        <f>IF(AM1153=1,VLOOKUP($AP1153,BaseEqptCdF!$C$5:$R$161,16,FALSE),0)</f>
        <v>0</v>
      </c>
      <c r="AU1153" s="3">
        <f>IF(AN1153=1,VLOOKUP($AP1153,BaseEqptCdF!$C$5:$R$161,16,FALSE),0)</f>
        <v>0</v>
      </c>
      <c r="AV1153" s="2">
        <f t="shared" si="146"/>
        <v>0</v>
      </c>
      <c r="AW1153" s="3" t="str">
        <f>IF($L1153="","",IF(SUM($AJ1153:AJ1153)=0,$AE1153,VLOOKUP($AP1153,BaseEqptCdF!$C$5:$R$161,16,FALSE)*$AC$3))</f>
        <v/>
      </c>
      <c r="AX1153" s="3" t="str">
        <f>IF($L1153="","",IF(SUM($AJ1153:AK1153)=0,$AE1153,VLOOKUP($AP1153,BaseEqptCdF!$C$5:$R$161,16,FALSE)*$AC$3))</f>
        <v/>
      </c>
      <c r="AY1153" s="3" t="str">
        <f>IF($L1153="","",IF(SUM($AJ1153:AL1153)=0,$AE1153,VLOOKUP($AP1153,BaseEqptCdF!$C$5:$R$161,16,FALSE)*$AC$3))</f>
        <v/>
      </c>
      <c r="AZ1153" s="3" t="str">
        <f>IF($L1153="","",IF(SUM($AJ1153:AM1153)=0,$AE1153,VLOOKUP($AP1153,BaseEqptCdF!$C$5:$R$161,16,FALSE)*$AC$3))</f>
        <v/>
      </c>
      <c r="BA1153" s="3" t="str">
        <f>IF($L1153="","",IF(SUM($AJ1153:AN1153)=0,$AE1153,VLOOKUP($AP1153,BaseEqptCdF!$C$5:$R$161,16,FALSE)*$AC$3))</f>
        <v/>
      </c>
      <c r="BB1153" s="2">
        <f t="shared" si="147"/>
        <v>0</v>
      </c>
      <c r="BC1153" s="3" t="str">
        <f>IF($L1153="","",IF(SUM($AJ1153:AJ1153)=0,$AF1153,IF(LEFT(VLOOKUP($AP1153,BaseEqptCdF!$C$5:$E$161,3,FALSE),2)="SD",0,IF(LEFT(VLOOKUP($AP1153,BaseEqptCdF!$C$5:$E$161,3,FALSE),2)="SB",1*52,VLOOKUP($AP1153,BaseEqptCdF!$C$5:$S$161,12,FALSE)*0.2*300))))</f>
        <v/>
      </c>
      <c r="BD1153" s="3" t="str">
        <f>IF($L1153="","",IF(SUM($AJ1153:AK1153)=0,$AF1153,IF(LEFT(VLOOKUP($AP1153,BaseEqptCdF!$C$5:$E$161,3,FALSE),2)="SD",0,IF(LEFT(VLOOKUP($AP1153,BaseEqptCdF!$C$5:$E$161,3,FALSE),2)="SB",1*52,VLOOKUP($AP1153,BaseEqptCdF!$C$5:$S$161,12,FALSE)*0.2*300))))</f>
        <v/>
      </c>
      <c r="BE1153" s="3" t="str">
        <f>IF($L1153="","",IF(SUM($AJ1153:AL1153)=0,$AF1153,IF(LEFT(VLOOKUP($AP1153,BaseEqptCdF!$C$5:$E$161,3,FALSE),2)="SD",0,IF(LEFT(VLOOKUP($AP1153,BaseEqptCdF!$C$5:$E$161,3,FALSE),2)="SB",1*52,VLOOKUP($AP1153,BaseEqptCdF!$C$5:$S$161,12,FALSE)*0.2*300))))</f>
        <v/>
      </c>
      <c r="BF1153" s="3" t="str">
        <f>IF($L1153="","",IF(SUM($AJ1153:AM1153)=0,$AF1153,IF(LEFT(VLOOKUP($AP1153,BaseEqptCdF!$C$5:$E$161,3,FALSE),2)="SD",0,IF(LEFT(VLOOKUP($AP1153,BaseEqptCdF!$C$5:$E$161,3,FALSE),2)="SB",1*52,VLOOKUP($AP1153,BaseEqptCdF!$C$5:$S$161,12,FALSE)*0.2*300))))</f>
        <v/>
      </c>
      <c r="BG1153" s="3" t="str">
        <f>IF($L1153="","",IF(SUM($AJ1153:AN1153)=0,$AF1153,IF(LEFT(VLOOKUP($AP1153,BaseEqptCdF!$C$5:$E$161,3,FALSE),2)="SD",0,IF(LEFT(VLOOKUP($AP1153,BaseEqptCdF!$C$5:$E$161,3,FALSE),2)="SB",1*52,VLOOKUP($AP1153,BaseEqptCdF!$C$5:$S$161,12,FALSE)*0.2*300))))</f>
        <v/>
      </c>
      <c r="BH1153" s="2">
        <f t="shared" si="148"/>
        <v>0</v>
      </c>
    </row>
    <row r="1154" spans="1:60" x14ac:dyDescent="0.25">
      <c r="A1154" s="296" t="str">
        <f t="array" ref="A1154">IF($C1154="","",INDEX(Prog!$B$8:$D$300,MATCH($C1154,nivo1,0),1))</f>
        <v/>
      </c>
      <c r="B1154" s="296" t="str">
        <f t="array" ref="B1154">IF($C1154="","",INDEX(Prog!$B$8:$D$300,MATCH($C1154,nivo1,0),2))</f>
        <v/>
      </c>
      <c r="C1154" s="273"/>
      <c r="D1154" s="267"/>
      <c r="E1154" s="273"/>
      <c r="F1154" s="273"/>
      <c r="G1154" s="273"/>
      <c r="H1154" s="273"/>
      <c r="I1154" s="273"/>
      <c r="J1154" s="273"/>
      <c r="K1154" s="274"/>
      <c r="L1154" s="273"/>
      <c r="M1154" s="273"/>
      <c r="N1154" s="273"/>
      <c r="O1154" s="275"/>
      <c r="P1154" s="273"/>
      <c r="Q1154" s="273"/>
      <c r="R1154" s="273"/>
      <c r="S1154" s="273"/>
      <c r="T1154" s="276"/>
      <c r="U1154" s="276"/>
      <c r="V1154" s="276"/>
      <c r="W1154" s="276"/>
      <c r="X1154" s="277"/>
      <c r="Y1154" s="278"/>
      <c r="AA1154" s="8" t="str">
        <f>IF($L1154="","",VLOOKUP($L1154,BaseEqptCdF!$C$5:$E$161,2,FALSE))</f>
        <v/>
      </c>
      <c r="AB1154" s="8" t="str">
        <f>IF($L1154="","",VLOOKUP($L1154,BaseEqptCdF!$C$5:$E$161,3,FALSE))</f>
        <v/>
      </c>
      <c r="AC1154" s="7" t="str">
        <f>IF($L1154="","",VLOOKUP($L1154,BaseEqptCdF!$C$5:$I$161,6,FALSE))</f>
        <v/>
      </c>
      <c r="AD1154" s="7" t="str">
        <f>IF($L1154="","",VLOOKUP($L1154,BaseEqptCdF!$C$5:$I$161,7,FALSE))</f>
        <v/>
      </c>
      <c r="AE1154" s="3" t="str">
        <f>IF($L1154="","",VLOOKUP($L1154,BaseEqptCdF!$C$5:$R$161,16,FALSE)*$AC$3)</f>
        <v/>
      </c>
      <c r="AF1154" s="3" t="str">
        <f>IF($L1154="","",IF(LEFT($AB1154,2)="SD",0,IF(LEFT($AB1154,2)="SB",1*52,IF($N1154=Prog!$P$17,VLOOKUP($L1154,BaseEqptCdF!$C$5:$P$161,14,FALSE)*1*300,VLOOKUP($L1154,BaseEqptCdF!$C$5:$P$161,12,FALSE)*0.2*300))))</f>
        <v/>
      </c>
      <c r="AG1154" s="6" t="str">
        <f t="shared" si="128"/>
        <v/>
      </c>
      <c r="AH1154" s="6">
        <f>IF($U1154=Prog!$S$18,YEAR($X1154),"")</f>
        <v>1900</v>
      </c>
      <c r="AI1154" s="5" t="str">
        <f>IF(OR($AG1154="",$U1154=Prog!$S$18),"",IF(OR($U1154=Prog!$S$17,$U1154=Prog!$S$16),YEAR($X1154),IF($AG1154="ND","ND",$AI$8+$O1154)))</f>
        <v/>
      </c>
      <c r="AJ1154" s="3" t="str">
        <f t="shared" si="123"/>
        <v/>
      </c>
      <c r="AK1154" s="3" t="str">
        <f t="shared" si="150"/>
        <v/>
      </c>
      <c r="AL1154" s="3" t="str">
        <f t="shared" si="150"/>
        <v/>
      </c>
      <c r="AM1154" s="3" t="str">
        <f t="shared" si="150"/>
        <v/>
      </c>
      <c r="AN1154" s="3" t="str">
        <f t="shared" si="150"/>
        <v/>
      </c>
      <c r="AO1154" s="2">
        <f t="shared" si="145"/>
        <v>0</v>
      </c>
      <c r="AP1154" s="4"/>
      <c r="AQ1154" s="3">
        <f>IF(AJ1154=1,VLOOKUP($AP1154,BaseEqptCdF!$C$5:$R$161,16,FALSE),0)</f>
        <v>0</v>
      </c>
      <c r="AR1154" s="3">
        <f>IF(AK1154=1,VLOOKUP($AP1154,BaseEqptCdF!$C$5:$R$161,16,FALSE),0)</f>
        <v>0</v>
      </c>
      <c r="AS1154" s="3">
        <f>IF(AL1154=1,VLOOKUP($AP1154,BaseEqptCdF!$C$5:$R$161,16,FALSE),0)</f>
        <v>0</v>
      </c>
      <c r="AT1154" s="3">
        <f>IF(AM1154=1,VLOOKUP($AP1154,BaseEqptCdF!$C$5:$R$161,16,FALSE),0)</f>
        <v>0</v>
      </c>
      <c r="AU1154" s="3">
        <f>IF(AN1154=1,VLOOKUP($AP1154,BaseEqptCdF!$C$5:$R$161,16,FALSE),0)</f>
        <v>0</v>
      </c>
      <c r="AV1154" s="2">
        <f t="shared" si="146"/>
        <v>0</v>
      </c>
      <c r="AW1154" s="3" t="str">
        <f>IF($L1154="","",IF(SUM($AJ1154:AJ1154)=0,$AE1154,VLOOKUP($AP1154,BaseEqptCdF!$C$5:$R$161,16,FALSE)*$AC$3))</f>
        <v/>
      </c>
      <c r="AX1154" s="3" t="str">
        <f>IF($L1154="","",IF(SUM($AJ1154:AK1154)=0,$AE1154,VLOOKUP($AP1154,BaseEqptCdF!$C$5:$R$161,16,FALSE)*$AC$3))</f>
        <v/>
      </c>
      <c r="AY1154" s="3" t="str">
        <f>IF($L1154="","",IF(SUM($AJ1154:AL1154)=0,$AE1154,VLOOKUP($AP1154,BaseEqptCdF!$C$5:$R$161,16,FALSE)*$AC$3))</f>
        <v/>
      </c>
      <c r="AZ1154" s="3" t="str">
        <f>IF($L1154="","",IF(SUM($AJ1154:AM1154)=0,$AE1154,VLOOKUP($AP1154,BaseEqptCdF!$C$5:$R$161,16,FALSE)*$AC$3))</f>
        <v/>
      </c>
      <c r="BA1154" s="3" t="str">
        <f>IF($L1154="","",IF(SUM($AJ1154:AN1154)=0,$AE1154,VLOOKUP($AP1154,BaseEqptCdF!$C$5:$R$161,16,FALSE)*$AC$3))</f>
        <v/>
      </c>
      <c r="BB1154" s="2">
        <f t="shared" si="147"/>
        <v>0</v>
      </c>
      <c r="BC1154" s="3" t="str">
        <f>IF($L1154="","",IF(SUM($AJ1154:AJ1154)=0,$AF1154,IF(LEFT(VLOOKUP($AP1154,BaseEqptCdF!$C$5:$E$161,3,FALSE),2)="SD",0,IF(LEFT(VLOOKUP($AP1154,BaseEqptCdF!$C$5:$E$161,3,FALSE),2)="SB",1*52,VLOOKUP($AP1154,BaseEqptCdF!$C$5:$S$161,12,FALSE)*0.2*300))))</f>
        <v/>
      </c>
      <c r="BD1154" s="3" t="str">
        <f>IF($L1154="","",IF(SUM($AJ1154:AK1154)=0,$AF1154,IF(LEFT(VLOOKUP($AP1154,BaseEqptCdF!$C$5:$E$161,3,FALSE),2)="SD",0,IF(LEFT(VLOOKUP($AP1154,BaseEqptCdF!$C$5:$E$161,3,FALSE),2)="SB",1*52,VLOOKUP($AP1154,BaseEqptCdF!$C$5:$S$161,12,FALSE)*0.2*300))))</f>
        <v/>
      </c>
      <c r="BE1154" s="3" t="str">
        <f>IF($L1154="","",IF(SUM($AJ1154:AL1154)=0,$AF1154,IF(LEFT(VLOOKUP($AP1154,BaseEqptCdF!$C$5:$E$161,3,FALSE),2)="SD",0,IF(LEFT(VLOOKUP($AP1154,BaseEqptCdF!$C$5:$E$161,3,FALSE),2)="SB",1*52,VLOOKUP($AP1154,BaseEqptCdF!$C$5:$S$161,12,FALSE)*0.2*300))))</f>
        <v/>
      </c>
      <c r="BF1154" s="3" t="str">
        <f>IF($L1154="","",IF(SUM($AJ1154:AM1154)=0,$AF1154,IF(LEFT(VLOOKUP($AP1154,BaseEqptCdF!$C$5:$E$161,3,FALSE),2)="SD",0,IF(LEFT(VLOOKUP($AP1154,BaseEqptCdF!$C$5:$E$161,3,FALSE),2)="SB",1*52,VLOOKUP($AP1154,BaseEqptCdF!$C$5:$S$161,12,FALSE)*0.2*300))))</f>
        <v/>
      </c>
      <c r="BG1154" s="3" t="str">
        <f>IF($L1154="","",IF(SUM($AJ1154:AN1154)=0,$AF1154,IF(LEFT(VLOOKUP($AP1154,BaseEqptCdF!$C$5:$E$161,3,FALSE),2)="SD",0,IF(LEFT(VLOOKUP($AP1154,BaseEqptCdF!$C$5:$E$161,3,FALSE),2)="SB",1*52,VLOOKUP($AP1154,BaseEqptCdF!$C$5:$S$161,12,FALSE)*0.2*300))))</f>
        <v/>
      </c>
      <c r="BH1154" s="2">
        <f t="shared" si="148"/>
        <v>0</v>
      </c>
    </row>
    <row r="1155" spans="1:60" x14ac:dyDescent="0.25">
      <c r="A1155" s="296" t="str">
        <f t="array" ref="A1155">IF($C1155="","",INDEX(Prog!$B$8:$D$300,MATCH($C1155,nivo1,0),1))</f>
        <v/>
      </c>
      <c r="B1155" s="296" t="str">
        <f t="array" ref="B1155">IF($C1155="","",INDEX(Prog!$B$8:$D$300,MATCH($C1155,nivo1,0),2))</f>
        <v/>
      </c>
      <c r="C1155" s="273"/>
      <c r="D1155" s="267"/>
      <c r="E1155" s="273"/>
      <c r="F1155" s="273"/>
      <c r="G1155" s="273"/>
      <c r="H1155" s="273"/>
      <c r="I1155" s="273"/>
      <c r="J1155" s="273"/>
      <c r="K1155" s="274"/>
      <c r="L1155" s="273"/>
      <c r="M1155" s="273"/>
      <c r="N1155" s="273"/>
      <c r="O1155" s="275"/>
      <c r="P1155" s="273"/>
      <c r="Q1155" s="273"/>
      <c r="R1155" s="273"/>
      <c r="S1155" s="273"/>
      <c r="T1155" s="276"/>
      <c r="U1155" s="276"/>
      <c r="V1155" s="276"/>
      <c r="W1155" s="276"/>
      <c r="X1155" s="277"/>
      <c r="Y1155" s="278"/>
      <c r="AA1155" s="8" t="str">
        <f>IF($L1155="","",VLOOKUP($L1155,BaseEqptCdF!$C$5:$E$161,2,FALSE))</f>
        <v/>
      </c>
      <c r="AB1155" s="8" t="str">
        <f>IF($L1155="","",VLOOKUP($L1155,BaseEqptCdF!$C$5:$E$161,3,FALSE))</f>
        <v/>
      </c>
      <c r="AC1155" s="7" t="str">
        <f>IF($L1155="","",VLOOKUP($L1155,BaseEqptCdF!$C$5:$I$161,6,FALSE))</f>
        <v/>
      </c>
      <c r="AD1155" s="7" t="str">
        <f>IF($L1155="","",VLOOKUP($L1155,BaseEqptCdF!$C$5:$I$161,7,FALSE))</f>
        <v/>
      </c>
      <c r="AE1155" s="3" t="str">
        <f>IF($L1155="","",VLOOKUP($L1155,BaseEqptCdF!$C$5:$R$161,16,FALSE)*$AC$3)</f>
        <v/>
      </c>
      <c r="AF1155" s="3" t="str">
        <f>IF($L1155="","",IF(LEFT($AB1155,2)="SD",0,IF(LEFT($AB1155,2)="SB",1*52,IF($N1155=Prog!$P$17,VLOOKUP($L1155,BaseEqptCdF!$C$5:$P$161,14,FALSE)*1*300,VLOOKUP($L1155,BaseEqptCdF!$C$5:$P$161,12,FALSE)*0.2*300))))</f>
        <v/>
      </c>
      <c r="AG1155" s="6" t="str">
        <f t="shared" si="128"/>
        <v/>
      </c>
      <c r="AH1155" s="6">
        <f>IF($U1155=Prog!$S$18,YEAR($X1155),"")</f>
        <v>1900</v>
      </c>
      <c r="AI1155" s="5" t="str">
        <f>IF(OR($AG1155="",$U1155=Prog!$S$18),"",IF(OR($U1155=Prog!$S$17,$U1155=Prog!$S$16),YEAR($X1155),IF($AG1155="ND","ND",$AI$8+$O1155)))</f>
        <v/>
      </c>
      <c r="AJ1155" s="3" t="str">
        <f t="shared" si="123"/>
        <v/>
      </c>
      <c r="AK1155" s="3" t="str">
        <f t="shared" si="150"/>
        <v/>
      </c>
      <c r="AL1155" s="3" t="str">
        <f t="shared" si="150"/>
        <v/>
      </c>
      <c r="AM1155" s="3" t="str">
        <f t="shared" si="150"/>
        <v/>
      </c>
      <c r="AN1155" s="3" t="str">
        <f t="shared" si="150"/>
        <v/>
      </c>
      <c r="AO1155" s="2">
        <f t="shared" si="145"/>
        <v>0</v>
      </c>
      <c r="AP1155" s="4"/>
      <c r="AQ1155" s="3">
        <f>IF(AJ1155=1,VLOOKUP($AP1155,BaseEqptCdF!$C$5:$R$161,16,FALSE),0)</f>
        <v>0</v>
      </c>
      <c r="AR1155" s="3">
        <f>IF(AK1155=1,VLOOKUP($AP1155,BaseEqptCdF!$C$5:$R$161,16,FALSE),0)</f>
        <v>0</v>
      </c>
      <c r="AS1155" s="3">
        <f>IF(AL1155=1,VLOOKUP($AP1155,BaseEqptCdF!$C$5:$R$161,16,FALSE),0)</f>
        <v>0</v>
      </c>
      <c r="AT1155" s="3">
        <f>IF(AM1155=1,VLOOKUP($AP1155,BaseEqptCdF!$C$5:$R$161,16,FALSE),0)</f>
        <v>0</v>
      </c>
      <c r="AU1155" s="3">
        <f>IF(AN1155=1,VLOOKUP($AP1155,BaseEqptCdF!$C$5:$R$161,16,FALSE),0)</f>
        <v>0</v>
      </c>
      <c r="AV1155" s="2">
        <f t="shared" si="146"/>
        <v>0</v>
      </c>
      <c r="AW1155" s="3" t="str">
        <f>IF($L1155="","",IF(SUM($AJ1155:AJ1155)=0,$AE1155,VLOOKUP($AP1155,BaseEqptCdF!$C$5:$R$161,16,FALSE)*$AC$3))</f>
        <v/>
      </c>
      <c r="AX1155" s="3" t="str">
        <f>IF($L1155="","",IF(SUM($AJ1155:AK1155)=0,$AE1155,VLOOKUP($AP1155,BaseEqptCdF!$C$5:$R$161,16,FALSE)*$AC$3))</f>
        <v/>
      </c>
      <c r="AY1155" s="3" t="str">
        <f>IF($L1155="","",IF(SUM($AJ1155:AL1155)=0,$AE1155,VLOOKUP($AP1155,BaseEqptCdF!$C$5:$R$161,16,FALSE)*$AC$3))</f>
        <v/>
      </c>
      <c r="AZ1155" s="3" t="str">
        <f>IF($L1155="","",IF(SUM($AJ1155:AM1155)=0,$AE1155,VLOOKUP($AP1155,BaseEqptCdF!$C$5:$R$161,16,FALSE)*$AC$3))</f>
        <v/>
      </c>
      <c r="BA1155" s="3" t="str">
        <f>IF($L1155="","",IF(SUM($AJ1155:AN1155)=0,$AE1155,VLOOKUP($AP1155,BaseEqptCdF!$C$5:$R$161,16,FALSE)*$AC$3))</f>
        <v/>
      </c>
      <c r="BB1155" s="2">
        <f t="shared" si="147"/>
        <v>0</v>
      </c>
      <c r="BC1155" s="3" t="str">
        <f>IF($L1155="","",IF(SUM($AJ1155:AJ1155)=0,$AF1155,IF(LEFT(VLOOKUP($AP1155,BaseEqptCdF!$C$5:$E$161,3,FALSE),2)="SD",0,IF(LEFT(VLOOKUP($AP1155,BaseEqptCdF!$C$5:$E$161,3,FALSE),2)="SB",1*52,VLOOKUP($AP1155,BaseEqptCdF!$C$5:$S$161,12,FALSE)*0.2*300))))</f>
        <v/>
      </c>
      <c r="BD1155" s="3" t="str">
        <f>IF($L1155="","",IF(SUM($AJ1155:AK1155)=0,$AF1155,IF(LEFT(VLOOKUP($AP1155,BaseEqptCdF!$C$5:$E$161,3,FALSE),2)="SD",0,IF(LEFT(VLOOKUP($AP1155,BaseEqptCdF!$C$5:$E$161,3,FALSE),2)="SB",1*52,VLOOKUP($AP1155,BaseEqptCdF!$C$5:$S$161,12,FALSE)*0.2*300))))</f>
        <v/>
      </c>
      <c r="BE1155" s="3" t="str">
        <f>IF($L1155="","",IF(SUM($AJ1155:AL1155)=0,$AF1155,IF(LEFT(VLOOKUP($AP1155,BaseEqptCdF!$C$5:$E$161,3,FALSE),2)="SD",0,IF(LEFT(VLOOKUP($AP1155,BaseEqptCdF!$C$5:$E$161,3,FALSE),2)="SB",1*52,VLOOKUP($AP1155,BaseEqptCdF!$C$5:$S$161,12,FALSE)*0.2*300))))</f>
        <v/>
      </c>
      <c r="BF1155" s="3" t="str">
        <f>IF($L1155="","",IF(SUM($AJ1155:AM1155)=0,$AF1155,IF(LEFT(VLOOKUP($AP1155,BaseEqptCdF!$C$5:$E$161,3,FALSE),2)="SD",0,IF(LEFT(VLOOKUP($AP1155,BaseEqptCdF!$C$5:$E$161,3,FALSE),2)="SB",1*52,VLOOKUP($AP1155,BaseEqptCdF!$C$5:$S$161,12,FALSE)*0.2*300))))</f>
        <v/>
      </c>
      <c r="BG1155" s="3" t="str">
        <f>IF($L1155="","",IF(SUM($AJ1155:AN1155)=0,$AF1155,IF(LEFT(VLOOKUP($AP1155,BaseEqptCdF!$C$5:$E$161,3,FALSE),2)="SD",0,IF(LEFT(VLOOKUP($AP1155,BaseEqptCdF!$C$5:$E$161,3,FALSE),2)="SB",1*52,VLOOKUP($AP1155,BaseEqptCdF!$C$5:$S$161,12,FALSE)*0.2*300))))</f>
        <v/>
      </c>
      <c r="BH1155" s="2">
        <f t="shared" si="148"/>
        <v>0</v>
      </c>
    </row>
    <row r="1156" spans="1:60" x14ac:dyDescent="0.25">
      <c r="A1156" s="296" t="str">
        <f t="array" ref="A1156">IF($C1156="","",INDEX(Prog!$B$8:$D$300,MATCH($C1156,nivo1,0),1))</f>
        <v/>
      </c>
      <c r="B1156" s="296" t="str">
        <f t="array" ref="B1156">IF($C1156="","",INDEX(Prog!$B$8:$D$300,MATCH($C1156,nivo1,0),2))</f>
        <v/>
      </c>
      <c r="C1156" s="273"/>
      <c r="D1156" s="267"/>
      <c r="E1156" s="273"/>
      <c r="F1156" s="273"/>
      <c r="G1156" s="273"/>
      <c r="H1156" s="273"/>
      <c r="I1156" s="273"/>
      <c r="J1156" s="273"/>
      <c r="K1156" s="274"/>
      <c r="L1156" s="273"/>
      <c r="M1156" s="273"/>
      <c r="N1156" s="273"/>
      <c r="O1156" s="275"/>
      <c r="P1156" s="273"/>
      <c r="Q1156" s="273"/>
      <c r="R1156" s="273"/>
      <c r="S1156" s="273"/>
      <c r="T1156" s="276"/>
      <c r="U1156" s="276"/>
      <c r="V1156" s="276"/>
      <c r="W1156" s="276"/>
      <c r="X1156" s="277"/>
      <c r="Y1156" s="278"/>
      <c r="AA1156" s="8" t="str">
        <f>IF($L1156="","",VLOOKUP($L1156,BaseEqptCdF!$C$5:$E$161,2,FALSE))</f>
        <v/>
      </c>
      <c r="AB1156" s="8" t="str">
        <f>IF($L1156="","",VLOOKUP($L1156,BaseEqptCdF!$C$5:$E$161,3,FALSE))</f>
        <v/>
      </c>
      <c r="AC1156" s="7" t="str">
        <f>IF($L1156="","",VLOOKUP($L1156,BaseEqptCdF!$C$5:$I$161,6,FALSE))</f>
        <v/>
      </c>
      <c r="AD1156" s="7" t="str">
        <f>IF($L1156="","",VLOOKUP($L1156,BaseEqptCdF!$C$5:$I$161,7,FALSE))</f>
        <v/>
      </c>
      <c r="AE1156" s="3" t="str">
        <f>IF($L1156="","",VLOOKUP($L1156,BaseEqptCdF!$C$5:$R$161,16,FALSE)*$AC$3)</f>
        <v/>
      </c>
      <c r="AF1156" s="3" t="str">
        <f>IF($L1156="","",IF(LEFT($AB1156,2)="SD",0,IF(LEFT($AB1156,2)="SB",1*52,IF($N1156=Prog!$P$17,VLOOKUP($L1156,BaseEqptCdF!$C$5:$P$161,14,FALSE)*1*300,VLOOKUP($L1156,BaseEqptCdF!$C$5:$P$161,12,FALSE)*0.2*300))))</f>
        <v/>
      </c>
      <c r="AG1156" s="6" t="str">
        <f t="shared" si="128"/>
        <v/>
      </c>
      <c r="AH1156" s="6">
        <f>IF($U1156=Prog!$S$18,YEAR($X1156),"")</f>
        <v>1900</v>
      </c>
      <c r="AI1156" s="5" t="str">
        <f>IF(OR($AG1156="",$U1156=Prog!$S$18),"",IF(OR($U1156=Prog!$S$17,$U1156=Prog!$S$16),YEAR($X1156),IF($AG1156="ND","ND",$AI$8+$O1156)))</f>
        <v/>
      </c>
      <c r="AJ1156" s="3" t="str">
        <f t="shared" si="123"/>
        <v/>
      </c>
      <c r="AK1156" s="3" t="str">
        <f t="shared" si="150"/>
        <v/>
      </c>
      <c r="AL1156" s="3" t="str">
        <f t="shared" si="150"/>
        <v/>
      </c>
      <c r="AM1156" s="3" t="str">
        <f t="shared" si="150"/>
        <v/>
      </c>
      <c r="AN1156" s="3" t="str">
        <f t="shared" si="150"/>
        <v/>
      </c>
      <c r="AO1156" s="2">
        <f t="shared" si="145"/>
        <v>0</v>
      </c>
      <c r="AP1156" s="4"/>
      <c r="AQ1156" s="3">
        <f>IF(AJ1156=1,VLOOKUP($AP1156,BaseEqptCdF!$C$5:$R$161,16,FALSE),0)</f>
        <v>0</v>
      </c>
      <c r="AR1156" s="3">
        <f>IF(AK1156=1,VLOOKUP($AP1156,BaseEqptCdF!$C$5:$R$161,16,FALSE),0)</f>
        <v>0</v>
      </c>
      <c r="AS1156" s="3">
        <f>IF(AL1156=1,VLOOKUP($AP1156,BaseEqptCdF!$C$5:$R$161,16,FALSE),0)</f>
        <v>0</v>
      </c>
      <c r="AT1156" s="3">
        <f>IF(AM1156=1,VLOOKUP($AP1156,BaseEqptCdF!$C$5:$R$161,16,FALSE),0)</f>
        <v>0</v>
      </c>
      <c r="AU1156" s="3">
        <f>IF(AN1156=1,VLOOKUP($AP1156,BaseEqptCdF!$C$5:$R$161,16,FALSE),0)</f>
        <v>0</v>
      </c>
      <c r="AV1156" s="2">
        <f t="shared" si="146"/>
        <v>0</v>
      </c>
      <c r="AW1156" s="3" t="str">
        <f>IF($L1156="","",IF(SUM($AJ1156:AJ1156)=0,$AE1156,VLOOKUP($AP1156,BaseEqptCdF!$C$5:$R$161,16,FALSE)*$AC$3))</f>
        <v/>
      </c>
      <c r="AX1156" s="3" t="str">
        <f>IF($L1156="","",IF(SUM($AJ1156:AK1156)=0,$AE1156,VLOOKUP($AP1156,BaseEqptCdF!$C$5:$R$161,16,FALSE)*$AC$3))</f>
        <v/>
      </c>
      <c r="AY1156" s="3" t="str">
        <f>IF($L1156="","",IF(SUM($AJ1156:AL1156)=0,$AE1156,VLOOKUP($AP1156,BaseEqptCdF!$C$5:$R$161,16,FALSE)*$AC$3))</f>
        <v/>
      </c>
      <c r="AZ1156" s="3" t="str">
        <f>IF($L1156="","",IF(SUM($AJ1156:AM1156)=0,$AE1156,VLOOKUP($AP1156,BaseEqptCdF!$C$5:$R$161,16,FALSE)*$AC$3))</f>
        <v/>
      </c>
      <c r="BA1156" s="3" t="str">
        <f>IF($L1156="","",IF(SUM($AJ1156:AN1156)=0,$AE1156,VLOOKUP($AP1156,BaseEqptCdF!$C$5:$R$161,16,FALSE)*$AC$3))</f>
        <v/>
      </c>
      <c r="BB1156" s="2">
        <f t="shared" si="147"/>
        <v>0</v>
      </c>
      <c r="BC1156" s="3" t="str">
        <f>IF($L1156="","",IF(SUM($AJ1156:AJ1156)=0,$AF1156,IF(LEFT(VLOOKUP($AP1156,BaseEqptCdF!$C$5:$E$161,3,FALSE),2)="SD",0,IF(LEFT(VLOOKUP($AP1156,BaseEqptCdF!$C$5:$E$161,3,FALSE),2)="SB",1*52,VLOOKUP($AP1156,BaseEqptCdF!$C$5:$S$161,12,FALSE)*0.2*300))))</f>
        <v/>
      </c>
      <c r="BD1156" s="3" t="str">
        <f>IF($L1156="","",IF(SUM($AJ1156:AK1156)=0,$AF1156,IF(LEFT(VLOOKUP($AP1156,BaseEqptCdF!$C$5:$E$161,3,FALSE),2)="SD",0,IF(LEFT(VLOOKUP($AP1156,BaseEqptCdF!$C$5:$E$161,3,FALSE),2)="SB",1*52,VLOOKUP($AP1156,BaseEqptCdF!$C$5:$S$161,12,FALSE)*0.2*300))))</f>
        <v/>
      </c>
      <c r="BE1156" s="3" t="str">
        <f>IF($L1156="","",IF(SUM($AJ1156:AL1156)=0,$AF1156,IF(LEFT(VLOOKUP($AP1156,BaseEqptCdF!$C$5:$E$161,3,FALSE),2)="SD",0,IF(LEFT(VLOOKUP($AP1156,BaseEqptCdF!$C$5:$E$161,3,FALSE),2)="SB",1*52,VLOOKUP($AP1156,BaseEqptCdF!$C$5:$S$161,12,FALSE)*0.2*300))))</f>
        <v/>
      </c>
      <c r="BF1156" s="3" t="str">
        <f>IF($L1156="","",IF(SUM($AJ1156:AM1156)=0,$AF1156,IF(LEFT(VLOOKUP($AP1156,BaseEqptCdF!$C$5:$E$161,3,FALSE),2)="SD",0,IF(LEFT(VLOOKUP($AP1156,BaseEqptCdF!$C$5:$E$161,3,FALSE),2)="SB",1*52,VLOOKUP($AP1156,BaseEqptCdF!$C$5:$S$161,12,FALSE)*0.2*300))))</f>
        <v/>
      </c>
      <c r="BG1156" s="3" t="str">
        <f>IF($L1156="","",IF(SUM($AJ1156:AN1156)=0,$AF1156,IF(LEFT(VLOOKUP($AP1156,BaseEqptCdF!$C$5:$E$161,3,FALSE),2)="SD",0,IF(LEFT(VLOOKUP($AP1156,BaseEqptCdF!$C$5:$E$161,3,FALSE),2)="SB",1*52,VLOOKUP($AP1156,BaseEqptCdF!$C$5:$S$161,12,FALSE)*0.2*300))))</f>
        <v/>
      </c>
      <c r="BH1156" s="2">
        <f t="shared" si="148"/>
        <v>0</v>
      </c>
    </row>
    <row r="1157" spans="1:60" x14ac:dyDescent="0.25">
      <c r="A1157" s="296" t="str">
        <f t="array" ref="A1157">IF($C1157="","",INDEX(Prog!$B$8:$D$300,MATCH($C1157,nivo1,0),1))</f>
        <v/>
      </c>
      <c r="B1157" s="296" t="str">
        <f t="array" ref="B1157">IF($C1157="","",INDEX(Prog!$B$8:$D$300,MATCH($C1157,nivo1,0),2))</f>
        <v/>
      </c>
      <c r="C1157" s="273"/>
      <c r="D1157" s="267"/>
      <c r="E1157" s="273"/>
      <c r="F1157" s="273"/>
      <c r="G1157" s="273"/>
      <c r="H1157" s="273"/>
      <c r="I1157" s="273"/>
      <c r="J1157" s="273"/>
      <c r="K1157" s="274"/>
      <c r="L1157" s="273"/>
      <c r="M1157" s="273"/>
      <c r="N1157" s="273"/>
      <c r="O1157" s="275"/>
      <c r="P1157" s="273"/>
      <c r="Q1157" s="273"/>
      <c r="R1157" s="273"/>
      <c r="S1157" s="273"/>
      <c r="T1157" s="276"/>
      <c r="U1157" s="276"/>
      <c r="V1157" s="276"/>
      <c r="W1157" s="276"/>
      <c r="X1157" s="277"/>
      <c r="Y1157" s="278"/>
      <c r="AA1157" s="8" t="str">
        <f>IF($L1157="","",VLOOKUP($L1157,BaseEqptCdF!$C$5:$E$161,2,FALSE))</f>
        <v/>
      </c>
      <c r="AB1157" s="8" t="str">
        <f>IF($L1157="","",VLOOKUP($L1157,BaseEqptCdF!$C$5:$E$161,3,FALSE))</f>
        <v/>
      </c>
      <c r="AC1157" s="7" t="str">
        <f>IF($L1157="","",VLOOKUP($L1157,BaseEqptCdF!$C$5:$I$161,6,FALSE))</f>
        <v/>
      </c>
      <c r="AD1157" s="7" t="str">
        <f>IF($L1157="","",VLOOKUP($L1157,BaseEqptCdF!$C$5:$I$161,7,FALSE))</f>
        <v/>
      </c>
      <c r="AE1157" s="3" t="str">
        <f>IF($L1157="","",VLOOKUP($L1157,BaseEqptCdF!$C$5:$R$161,16,FALSE)*$AC$3)</f>
        <v/>
      </c>
      <c r="AF1157" s="3" t="str">
        <f>IF($L1157="","",IF(LEFT($AB1157,2)="SD",0,IF(LEFT($AB1157,2)="SB",1*52,IF($N1157=Prog!$P$17,VLOOKUP($L1157,BaseEqptCdF!$C$5:$P$161,14,FALSE)*1*300,VLOOKUP($L1157,BaseEqptCdF!$C$5:$P$161,12,FALSE)*0.2*300))))</f>
        <v/>
      </c>
      <c r="AG1157" s="6" t="str">
        <f t="shared" si="128"/>
        <v/>
      </c>
      <c r="AH1157" s="6">
        <f>IF($U1157=Prog!$S$18,YEAR($X1157),"")</f>
        <v>1900</v>
      </c>
      <c r="AI1157" s="5" t="str">
        <f>IF(OR($AG1157="",$U1157=Prog!$S$18),"",IF(OR($U1157=Prog!$S$17,$U1157=Prog!$S$16),YEAR($X1157),IF($AG1157="ND","ND",$AI$8+$O1157)))</f>
        <v/>
      </c>
      <c r="AJ1157" s="3" t="str">
        <f t="shared" si="123"/>
        <v/>
      </c>
      <c r="AK1157" s="3" t="str">
        <f t="shared" si="150"/>
        <v/>
      </c>
      <c r="AL1157" s="3" t="str">
        <f t="shared" si="150"/>
        <v/>
      </c>
      <c r="AM1157" s="3" t="str">
        <f t="shared" si="150"/>
        <v/>
      </c>
      <c r="AN1157" s="3" t="str">
        <f t="shared" si="150"/>
        <v/>
      </c>
      <c r="AO1157" s="2">
        <f t="shared" si="145"/>
        <v>0</v>
      </c>
      <c r="AP1157" s="4"/>
      <c r="AQ1157" s="3">
        <f>IF(AJ1157=1,VLOOKUP($AP1157,BaseEqptCdF!$C$5:$R$161,16,FALSE),0)</f>
        <v>0</v>
      </c>
      <c r="AR1157" s="3">
        <f>IF(AK1157=1,VLOOKUP($AP1157,BaseEqptCdF!$C$5:$R$161,16,FALSE),0)</f>
        <v>0</v>
      </c>
      <c r="AS1157" s="3">
        <f>IF(AL1157=1,VLOOKUP($AP1157,BaseEqptCdF!$C$5:$R$161,16,FALSE),0)</f>
        <v>0</v>
      </c>
      <c r="AT1157" s="3">
        <f>IF(AM1157=1,VLOOKUP($AP1157,BaseEqptCdF!$C$5:$R$161,16,FALSE),0)</f>
        <v>0</v>
      </c>
      <c r="AU1157" s="3">
        <f>IF(AN1157=1,VLOOKUP($AP1157,BaseEqptCdF!$C$5:$R$161,16,FALSE),0)</f>
        <v>0</v>
      </c>
      <c r="AV1157" s="2">
        <f t="shared" si="146"/>
        <v>0</v>
      </c>
      <c r="AW1157" s="3" t="str">
        <f>IF($L1157="","",IF(SUM($AJ1157:AJ1157)=0,$AE1157,VLOOKUP($AP1157,BaseEqptCdF!$C$5:$R$161,16,FALSE)*$AC$3))</f>
        <v/>
      </c>
      <c r="AX1157" s="3" t="str">
        <f>IF($L1157="","",IF(SUM($AJ1157:AK1157)=0,$AE1157,VLOOKUP($AP1157,BaseEqptCdF!$C$5:$R$161,16,FALSE)*$AC$3))</f>
        <v/>
      </c>
      <c r="AY1157" s="3" t="str">
        <f>IF($L1157="","",IF(SUM($AJ1157:AL1157)=0,$AE1157,VLOOKUP($AP1157,BaseEqptCdF!$C$5:$R$161,16,FALSE)*$AC$3))</f>
        <v/>
      </c>
      <c r="AZ1157" s="3" t="str">
        <f>IF($L1157="","",IF(SUM($AJ1157:AM1157)=0,$AE1157,VLOOKUP($AP1157,BaseEqptCdF!$C$5:$R$161,16,FALSE)*$AC$3))</f>
        <v/>
      </c>
      <c r="BA1157" s="3" t="str">
        <f>IF($L1157="","",IF(SUM($AJ1157:AN1157)=0,$AE1157,VLOOKUP($AP1157,BaseEqptCdF!$C$5:$R$161,16,FALSE)*$AC$3))</f>
        <v/>
      </c>
      <c r="BB1157" s="2">
        <f t="shared" si="147"/>
        <v>0</v>
      </c>
      <c r="BC1157" s="3" t="str">
        <f>IF($L1157="","",IF(SUM($AJ1157:AJ1157)=0,$AF1157,IF(LEFT(VLOOKUP($AP1157,BaseEqptCdF!$C$5:$E$161,3,FALSE),2)="SD",0,IF(LEFT(VLOOKUP($AP1157,BaseEqptCdF!$C$5:$E$161,3,FALSE),2)="SB",1*52,VLOOKUP($AP1157,BaseEqptCdF!$C$5:$S$161,12,FALSE)*0.2*300))))</f>
        <v/>
      </c>
      <c r="BD1157" s="3" t="str">
        <f>IF($L1157="","",IF(SUM($AJ1157:AK1157)=0,$AF1157,IF(LEFT(VLOOKUP($AP1157,BaseEqptCdF!$C$5:$E$161,3,FALSE),2)="SD",0,IF(LEFT(VLOOKUP($AP1157,BaseEqptCdF!$C$5:$E$161,3,FALSE),2)="SB",1*52,VLOOKUP($AP1157,BaseEqptCdF!$C$5:$S$161,12,FALSE)*0.2*300))))</f>
        <v/>
      </c>
      <c r="BE1157" s="3" t="str">
        <f>IF($L1157="","",IF(SUM($AJ1157:AL1157)=0,$AF1157,IF(LEFT(VLOOKUP($AP1157,BaseEqptCdF!$C$5:$E$161,3,FALSE),2)="SD",0,IF(LEFT(VLOOKUP($AP1157,BaseEqptCdF!$C$5:$E$161,3,FALSE),2)="SB",1*52,VLOOKUP($AP1157,BaseEqptCdF!$C$5:$S$161,12,FALSE)*0.2*300))))</f>
        <v/>
      </c>
      <c r="BF1157" s="3" t="str">
        <f>IF($L1157="","",IF(SUM($AJ1157:AM1157)=0,$AF1157,IF(LEFT(VLOOKUP($AP1157,BaseEqptCdF!$C$5:$E$161,3,FALSE),2)="SD",0,IF(LEFT(VLOOKUP($AP1157,BaseEqptCdF!$C$5:$E$161,3,FALSE),2)="SB",1*52,VLOOKUP($AP1157,BaseEqptCdF!$C$5:$S$161,12,FALSE)*0.2*300))))</f>
        <v/>
      </c>
      <c r="BG1157" s="3" t="str">
        <f>IF($L1157="","",IF(SUM($AJ1157:AN1157)=0,$AF1157,IF(LEFT(VLOOKUP($AP1157,BaseEqptCdF!$C$5:$E$161,3,FALSE),2)="SD",0,IF(LEFT(VLOOKUP($AP1157,BaseEqptCdF!$C$5:$E$161,3,FALSE),2)="SB",1*52,VLOOKUP($AP1157,BaseEqptCdF!$C$5:$S$161,12,FALSE)*0.2*300))))</f>
        <v/>
      </c>
      <c r="BH1157" s="2">
        <f t="shared" si="148"/>
        <v>0</v>
      </c>
    </row>
    <row r="1158" spans="1:60" x14ac:dyDescent="0.25">
      <c r="A1158" s="296" t="str">
        <f t="array" ref="A1158">IF($C1158="","",INDEX(Prog!$B$8:$D$300,MATCH($C1158,nivo1,0),1))</f>
        <v/>
      </c>
      <c r="B1158" s="296" t="str">
        <f t="array" ref="B1158">IF($C1158="","",INDEX(Prog!$B$8:$D$300,MATCH($C1158,nivo1,0),2))</f>
        <v/>
      </c>
      <c r="C1158" s="273"/>
      <c r="D1158" s="267"/>
      <c r="E1158" s="273"/>
      <c r="F1158" s="273"/>
      <c r="G1158" s="273"/>
      <c r="H1158" s="273"/>
      <c r="I1158" s="273"/>
      <c r="J1158" s="273"/>
      <c r="K1158" s="274"/>
      <c r="L1158" s="273"/>
      <c r="M1158" s="273"/>
      <c r="N1158" s="273"/>
      <c r="O1158" s="275"/>
      <c r="P1158" s="273"/>
      <c r="Q1158" s="273"/>
      <c r="R1158" s="273"/>
      <c r="S1158" s="273"/>
      <c r="T1158" s="276"/>
      <c r="U1158" s="276"/>
      <c r="V1158" s="276"/>
      <c r="W1158" s="276"/>
      <c r="X1158" s="277"/>
      <c r="Y1158" s="278"/>
      <c r="AA1158" s="8" t="str">
        <f>IF($L1158="","",VLOOKUP($L1158,BaseEqptCdF!$C$5:$E$161,2,FALSE))</f>
        <v/>
      </c>
      <c r="AB1158" s="8" t="str">
        <f>IF($L1158="","",VLOOKUP($L1158,BaseEqptCdF!$C$5:$E$161,3,FALSE))</f>
        <v/>
      </c>
      <c r="AC1158" s="7" t="str">
        <f>IF($L1158="","",VLOOKUP($L1158,BaseEqptCdF!$C$5:$I$161,6,FALSE))</f>
        <v/>
      </c>
      <c r="AD1158" s="7" t="str">
        <f>IF($L1158="","",VLOOKUP($L1158,BaseEqptCdF!$C$5:$I$161,7,FALSE))</f>
        <v/>
      </c>
      <c r="AE1158" s="3" t="str">
        <f>IF($L1158="","",VLOOKUP($L1158,BaseEqptCdF!$C$5:$R$161,16,FALSE)*$AC$3)</f>
        <v/>
      </c>
      <c r="AF1158" s="3" t="str">
        <f>IF($L1158="","",IF(LEFT($AB1158,2)="SD",0,IF(LEFT($AB1158,2)="SB",1*52,IF($N1158=Prog!$P$17,VLOOKUP($L1158,BaseEqptCdF!$C$5:$P$161,14,FALSE)*1*300,VLOOKUP($L1158,BaseEqptCdF!$C$5:$P$161,12,FALSE)*0.2*300))))</f>
        <v/>
      </c>
      <c r="AG1158" s="6" t="str">
        <f t="shared" si="128"/>
        <v/>
      </c>
      <c r="AH1158" s="6">
        <f>IF($U1158=Prog!$S$18,YEAR($X1158),"")</f>
        <v>1900</v>
      </c>
      <c r="AI1158" s="5" t="str">
        <f>IF(OR($AG1158="",$U1158=Prog!$S$18),"",IF(OR($U1158=Prog!$S$17,$U1158=Prog!$S$16),YEAR($X1158),IF($AG1158="ND","ND",$AI$8+$O1158)))</f>
        <v/>
      </c>
      <c r="AJ1158" s="3" t="str">
        <f t="shared" si="123"/>
        <v/>
      </c>
      <c r="AK1158" s="3" t="str">
        <f t="shared" si="150"/>
        <v/>
      </c>
      <c r="AL1158" s="3" t="str">
        <f t="shared" si="150"/>
        <v/>
      </c>
      <c r="AM1158" s="3" t="str">
        <f t="shared" si="150"/>
        <v/>
      </c>
      <c r="AN1158" s="3" t="str">
        <f t="shared" si="150"/>
        <v/>
      </c>
      <c r="AO1158" s="2">
        <f t="shared" si="145"/>
        <v>0</v>
      </c>
      <c r="AP1158" s="4"/>
      <c r="AQ1158" s="3">
        <f>IF(AJ1158=1,VLOOKUP($AP1158,BaseEqptCdF!$C$5:$R$161,16,FALSE),0)</f>
        <v>0</v>
      </c>
      <c r="AR1158" s="3">
        <f>IF(AK1158=1,VLOOKUP($AP1158,BaseEqptCdF!$C$5:$R$161,16,FALSE),0)</f>
        <v>0</v>
      </c>
      <c r="AS1158" s="3">
        <f>IF(AL1158=1,VLOOKUP($AP1158,BaseEqptCdF!$C$5:$R$161,16,FALSE),0)</f>
        <v>0</v>
      </c>
      <c r="AT1158" s="3">
        <f>IF(AM1158=1,VLOOKUP($AP1158,BaseEqptCdF!$C$5:$R$161,16,FALSE),0)</f>
        <v>0</v>
      </c>
      <c r="AU1158" s="3">
        <f>IF(AN1158=1,VLOOKUP($AP1158,BaseEqptCdF!$C$5:$R$161,16,FALSE),0)</f>
        <v>0</v>
      </c>
      <c r="AV1158" s="2">
        <f t="shared" si="146"/>
        <v>0</v>
      </c>
      <c r="AW1158" s="3" t="str">
        <f>IF($L1158="","",IF(SUM($AJ1158:AJ1158)=0,$AE1158,VLOOKUP($AP1158,BaseEqptCdF!$C$5:$R$161,16,FALSE)*$AC$3))</f>
        <v/>
      </c>
      <c r="AX1158" s="3" t="str">
        <f>IF($L1158="","",IF(SUM($AJ1158:AK1158)=0,$AE1158,VLOOKUP($AP1158,BaseEqptCdF!$C$5:$R$161,16,FALSE)*$AC$3))</f>
        <v/>
      </c>
      <c r="AY1158" s="3" t="str">
        <f>IF($L1158="","",IF(SUM($AJ1158:AL1158)=0,$AE1158,VLOOKUP($AP1158,BaseEqptCdF!$C$5:$R$161,16,FALSE)*$AC$3))</f>
        <v/>
      </c>
      <c r="AZ1158" s="3" t="str">
        <f>IF($L1158="","",IF(SUM($AJ1158:AM1158)=0,$AE1158,VLOOKUP($AP1158,BaseEqptCdF!$C$5:$R$161,16,FALSE)*$AC$3))</f>
        <v/>
      </c>
      <c r="BA1158" s="3" t="str">
        <f>IF($L1158="","",IF(SUM($AJ1158:AN1158)=0,$AE1158,VLOOKUP($AP1158,BaseEqptCdF!$C$5:$R$161,16,FALSE)*$AC$3))</f>
        <v/>
      </c>
      <c r="BB1158" s="2">
        <f t="shared" si="147"/>
        <v>0</v>
      </c>
      <c r="BC1158" s="3" t="str">
        <f>IF($L1158="","",IF(SUM($AJ1158:AJ1158)=0,$AF1158,IF(LEFT(VLOOKUP($AP1158,BaseEqptCdF!$C$5:$E$161,3,FALSE),2)="SD",0,IF(LEFT(VLOOKUP($AP1158,BaseEqptCdF!$C$5:$E$161,3,FALSE),2)="SB",1*52,VLOOKUP($AP1158,BaseEqptCdF!$C$5:$S$161,12,FALSE)*0.2*300))))</f>
        <v/>
      </c>
      <c r="BD1158" s="3" t="str">
        <f>IF($L1158="","",IF(SUM($AJ1158:AK1158)=0,$AF1158,IF(LEFT(VLOOKUP($AP1158,BaseEqptCdF!$C$5:$E$161,3,FALSE),2)="SD",0,IF(LEFT(VLOOKUP($AP1158,BaseEqptCdF!$C$5:$E$161,3,FALSE),2)="SB",1*52,VLOOKUP($AP1158,BaseEqptCdF!$C$5:$S$161,12,FALSE)*0.2*300))))</f>
        <v/>
      </c>
      <c r="BE1158" s="3" t="str">
        <f>IF($L1158="","",IF(SUM($AJ1158:AL1158)=0,$AF1158,IF(LEFT(VLOOKUP($AP1158,BaseEqptCdF!$C$5:$E$161,3,FALSE),2)="SD",0,IF(LEFT(VLOOKUP($AP1158,BaseEqptCdF!$C$5:$E$161,3,FALSE),2)="SB",1*52,VLOOKUP($AP1158,BaseEqptCdF!$C$5:$S$161,12,FALSE)*0.2*300))))</f>
        <v/>
      </c>
      <c r="BF1158" s="3" t="str">
        <f>IF($L1158="","",IF(SUM($AJ1158:AM1158)=0,$AF1158,IF(LEFT(VLOOKUP($AP1158,BaseEqptCdF!$C$5:$E$161,3,FALSE),2)="SD",0,IF(LEFT(VLOOKUP($AP1158,BaseEqptCdF!$C$5:$E$161,3,FALSE),2)="SB",1*52,VLOOKUP($AP1158,BaseEqptCdF!$C$5:$S$161,12,FALSE)*0.2*300))))</f>
        <v/>
      </c>
      <c r="BG1158" s="3" t="str">
        <f>IF($L1158="","",IF(SUM($AJ1158:AN1158)=0,$AF1158,IF(LEFT(VLOOKUP($AP1158,BaseEqptCdF!$C$5:$E$161,3,FALSE),2)="SD",0,IF(LEFT(VLOOKUP($AP1158,BaseEqptCdF!$C$5:$E$161,3,FALSE),2)="SB",1*52,VLOOKUP($AP1158,BaseEqptCdF!$C$5:$S$161,12,FALSE)*0.2*300))))</f>
        <v/>
      </c>
      <c r="BH1158" s="2">
        <f t="shared" si="148"/>
        <v>0</v>
      </c>
    </row>
    <row r="1159" spans="1:60" x14ac:dyDescent="0.25">
      <c r="A1159" s="296" t="str">
        <f t="array" ref="A1159">IF($C1159="","",INDEX(Prog!$B$8:$D$300,MATCH($C1159,nivo1,0),1))</f>
        <v/>
      </c>
      <c r="B1159" s="296" t="str">
        <f t="array" ref="B1159">IF($C1159="","",INDEX(Prog!$B$8:$D$300,MATCH($C1159,nivo1,0),2))</f>
        <v/>
      </c>
      <c r="C1159" s="273"/>
      <c r="D1159" s="267"/>
      <c r="E1159" s="273"/>
      <c r="F1159" s="273"/>
      <c r="G1159" s="273"/>
      <c r="H1159" s="273"/>
      <c r="I1159" s="273"/>
      <c r="J1159" s="273"/>
      <c r="K1159" s="274"/>
      <c r="L1159" s="273"/>
      <c r="M1159" s="273"/>
      <c r="N1159" s="273"/>
      <c r="O1159" s="275"/>
      <c r="P1159" s="273"/>
      <c r="Q1159" s="273"/>
      <c r="R1159" s="273"/>
      <c r="S1159" s="273"/>
      <c r="T1159" s="276"/>
      <c r="U1159" s="276"/>
      <c r="V1159" s="276"/>
      <c r="W1159" s="276"/>
      <c r="X1159" s="277"/>
      <c r="Y1159" s="278"/>
      <c r="AA1159" s="8" t="str">
        <f>IF($L1159="","",VLOOKUP($L1159,BaseEqptCdF!$C$5:$E$161,2,FALSE))</f>
        <v/>
      </c>
      <c r="AB1159" s="8" t="str">
        <f>IF($L1159="","",VLOOKUP($L1159,BaseEqptCdF!$C$5:$E$161,3,FALSE))</f>
        <v/>
      </c>
      <c r="AC1159" s="7" t="str">
        <f>IF($L1159="","",VLOOKUP($L1159,BaseEqptCdF!$C$5:$I$161,6,FALSE))</f>
        <v/>
      </c>
      <c r="AD1159" s="7" t="str">
        <f>IF($L1159="","",VLOOKUP($L1159,BaseEqptCdF!$C$5:$I$161,7,FALSE))</f>
        <v/>
      </c>
      <c r="AE1159" s="3" t="str">
        <f>IF($L1159="","",VLOOKUP($L1159,BaseEqptCdF!$C$5:$R$161,16,FALSE)*$AC$3)</f>
        <v/>
      </c>
      <c r="AF1159" s="3" t="str">
        <f>IF($L1159="","",IF(LEFT($AB1159,2)="SD",0,IF(LEFT($AB1159,2)="SB",1*52,IF($N1159=Prog!$P$17,VLOOKUP($L1159,BaseEqptCdF!$C$5:$P$161,14,FALSE)*1*300,VLOOKUP($L1159,BaseEqptCdF!$C$5:$P$161,12,FALSE)*0.2*300))))</f>
        <v/>
      </c>
      <c r="AG1159" s="6" t="str">
        <f t="shared" si="128"/>
        <v/>
      </c>
      <c r="AH1159" s="6">
        <f>IF($U1159=Prog!$S$18,YEAR($X1159),"")</f>
        <v>1900</v>
      </c>
      <c r="AI1159" s="5" t="str">
        <f>IF(OR($AG1159="",$U1159=Prog!$S$18),"",IF(OR($U1159=Prog!$S$17,$U1159=Prog!$S$16),YEAR($X1159),IF($AG1159="ND","ND",$AI$8+$O1159)))</f>
        <v/>
      </c>
      <c r="AJ1159" s="3" t="str">
        <f t="shared" si="123"/>
        <v/>
      </c>
      <c r="AK1159" s="3" t="str">
        <f t="shared" si="150"/>
        <v/>
      </c>
      <c r="AL1159" s="3" t="str">
        <f t="shared" si="150"/>
        <v/>
      </c>
      <c r="AM1159" s="3" t="str">
        <f t="shared" si="150"/>
        <v/>
      </c>
      <c r="AN1159" s="3" t="str">
        <f t="shared" si="150"/>
        <v/>
      </c>
      <c r="AO1159" s="2">
        <f t="shared" si="145"/>
        <v>0</v>
      </c>
      <c r="AP1159" s="4"/>
      <c r="AQ1159" s="3">
        <f>IF(AJ1159=1,VLOOKUP($AP1159,BaseEqptCdF!$C$5:$R$161,16,FALSE),0)</f>
        <v>0</v>
      </c>
      <c r="AR1159" s="3">
        <f>IF(AK1159=1,VLOOKUP($AP1159,BaseEqptCdF!$C$5:$R$161,16,FALSE),0)</f>
        <v>0</v>
      </c>
      <c r="AS1159" s="3">
        <f>IF(AL1159=1,VLOOKUP($AP1159,BaseEqptCdF!$C$5:$R$161,16,FALSE),0)</f>
        <v>0</v>
      </c>
      <c r="AT1159" s="3">
        <f>IF(AM1159=1,VLOOKUP($AP1159,BaseEqptCdF!$C$5:$R$161,16,FALSE),0)</f>
        <v>0</v>
      </c>
      <c r="AU1159" s="3">
        <f>IF(AN1159=1,VLOOKUP($AP1159,BaseEqptCdF!$C$5:$R$161,16,FALSE),0)</f>
        <v>0</v>
      </c>
      <c r="AV1159" s="2">
        <f t="shared" si="146"/>
        <v>0</v>
      </c>
      <c r="AW1159" s="3" t="str">
        <f>IF($L1159="","",IF(SUM($AJ1159:AJ1159)=0,$AE1159,VLOOKUP($AP1159,BaseEqptCdF!$C$5:$R$161,16,FALSE)*$AC$3))</f>
        <v/>
      </c>
      <c r="AX1159" s="3" t="str">
        <f>IF($L1159="","",IF(SUM($AJ1159:AK1159)=0,$AE1159,VLOOKUP($AP1159,BaseEqptCdF!$C$5:$R$161,16,FALSE)*$AC$3))</f>
        <v/>
      </c>
      <c r="AY1159" s="3" t="str">
        <f>IF($L1159="","",IF(SUM($AJ1159:AL1159)=0,$AE1159,VLOOKUP($AP1159,BaseEqptCdF!$C$5:$R$161,16,FALSE)*$AC$3))</f>
        <v/>
      </c>
      <c r="AZ1159" s="3" t="str">
        <f>IF($L1159="","",IF(SUM($AJ1159:AM1159)=0,$AE1159,VLOOKUP($AP1159,BaseEqptCdF!$C$5:$R$161,16,FALSE)*$AC$3))</f>
        <v/>
      </c>
      <c r="BA1159" s="3" t="str">
        <f>IF($L1159="","",IF(SUM($AJ1159:AN1159)=0,$AE1159,VLOOKUP($AP1159,BaseEqptCdF!$C$5:$R$161,16,FALSE)*$AC$3))</f>
        <v/>
      </c>
      <c r="BB1159" s="2">
        <f t="shared" si="147"/>
        <v>0</v>
      </c>
      <c r="BC1159" s="3" t="str">
        <f>IF($L1159="","",IF(SUM($AJ1159:AJ1159)=0,$AF1159,IF(LEFT(VLOOKUP($AP1159,BaseEqptCdF!$C$5:$E$161,3,FALSE),2)="SD",0,IF(LEFT(VLOOKUP($AP1159,BaseEqptCdF!$C$5:$E$161,3,FALSE),2)="SB",1*52,VLOOKUP($AP1159,BaseEqptCdF!$C$5:$S$161,12,FALSE)*0.2*300))))</f>
        <v/>
      </c>
      <c r="BD1159" s="3" t="str">
        <f>IF($L1159="","",IF(SUM($AJ1159:AK1159)=0,$AF1159,IF(LEFT(VLOOKUP($AP1159,BaseEqptCdF!$C$5:$E$161,3,FALSE),2)="SD",0,IF(LEFT(VLOOKUP($AP1159,BaseEqptCdF!$C$5:$E$161,3,FALSE),2)="SB",1*52,VLOOKUP($AP1159,BaseEqptCdF!$C$5:$S$161,12,FALSE)*0.2*300))))</f>
        <v/>
      </c>
      <c r="BE1159" s="3" t="str">
        <f>IF($L1159="","",IF(SUM($AJ1159:AL1159)=0,$AF1159,IF(LEFT(VLOOKUP($AP1159,BaseEqptCdF!$C$5:$E$161,3,FALSE),2)="SD",0,IF(LEFT(VLOOKUP($AP1159,BaseEqptCdF!$C$5:$E$161,3,FALSE),2)="SB",1*52,VLOOKUP($AP1159,BaseEqptCdF!$C$5:$S$161,12,FALSE)*0.2*300))))</f>
        <v/>
      </c>
      <c r="BF1159" s="3" t="str">
        <f>IF($L1159="","",IF(SUM($AJ1159:AM1159)=0,$AF1159,IF(LEFT(VLOOKUP($AP1159,BaseEqptCdF!$C$5:$E$161,3,FALSE),2)="SD",0,IF(LEFT(VLOOKUP($AP1159,BaseEqptCdF!$C$5:$E$161,3,FALSE),2)="SB",1*52,VLOOKUP($AP1159,BaseEqptCdF!$C$5:$S$161,12,FALSE)*0.2*300))))</f>
        <v/>
      </c>
      <c r="BG1159" s="3" t="str">
        <f>IF($L1159="","",IF(SUM($AJ1159:AN1159)=0,$AF1159,IF(LEFT(VLOOKUP($AP1159,BaseEqptCdF!$C$5:$E$161,3,FALSE),2)="SD",0,IF(LEFT(VLOOKUP($AP1159,BaseEqptCdF!$C$5:$E$161,3,FALSE),2)="SB",1*52,VLOOKUP($AP1159,BaseEqptCdF!$C$5:$S$161,12,FALSE)*0.2*300))))</f>
        <v/>
      </c>
      <c r="BH1159" s="2">
        <f t="shared" si="148"/>
        <v>0</v>
      </c>
    </row>
    <row r="1160" spans="1:60" x14ac:dyDescent="0.25">
      <c r="A1160" s="296" t="str">
        <f t="array" ref="A1160">IF($C1160="","",INDEX(Prog!$B$8:$D$300,MATCH($C1160,nivo1,0),1))</f>
        <v/>
      </c>
      <c r="B1160" s="296" t="str">
        <f t="array" ref="B1160">IF($C1160="","",INDEX(Prog!$B$8:$D$300,MATCH($C1160,nivo1,0),2))</f>
        <v/>
      </c>
      <c r="C1160" s="273"/>
      <c r="D1160" s="267"/>
      <c r="E1160" s="273"/>
      <c r="F1160" s="273"/>
      <c r="G1160" s="273"/>
      <c r="H1160" s="273"/>
      <c r="I1160" s="273"/>
      <c r="J1160" s="273"/>
      <c r="K1160" s="274"/>
      <c r="L1160" s="273"/>
      <c r="M1160" s="273"/>
      <c r="N1160" s="273"/>
      <c r="O1160" s="275"/>
      <c r="P1160" s="273"/>
      <c r="Q1160" s="273"/>
      <c r="R1160" s="273"/>
      <c r="S1160" s="273"/>
      <c r="T1160" s="276"/>
      <c r="U1160" s="276"/>
      <c r="V1160" s="276"/>
      <c r="W1160" s="276"/>
      <c r="X1160" s="277"/>
      <c r="Y1160" s="278"/>
      <c r="AA1160" s="8" t="str">
        <f>IF($L1160="","",VLOOKUP($L1160,BaseEqptCdF!$C$5:$E$161,2,FALSE))</f>
        <v/>
      </c>
      <c r="AB1160" s="8" t="str">
        <f>IF($L1160="","",VLOOKUP($L1160,BaseEqptCdF!$C$5:$E$161,3,FALSE))</f>
        <v/>
      </c>
      <c r="AC1160" s="7" t="str">
        <f>IF($L1160="","",VLOOKUP($L1160,BaseEqptCdF!$C$5:$I$161,6,FALSE))</f>
        <v/>
      </c>
      <c r="AD1160" s="7" t="str">
        <f>IF($L1160="","",VLOOKUP($L1160,BaseEqptCdF!$C$5:$I$161,7,FALSE))</f>
        <v/>
      </c>
      <c r="AE1160" s="3" t="str">
        <f>IF($L1160="","",VLOOKUP($L1160,BaseEqptCdF!$C$5:$R$161,16,FALSE)*$AC$3)</f>
        <v/>
      </c>
      <c r="AF1160" s="3" t="str">
        <f>IF($L1160="","",IF(LEFT($AB1160,2)="SD",0,IF(LEFT($AB1160,2)="SB",1*52,IF($N1160=Prog!$P$17,VLOOKUP($L1160,BaseEqptCdF!$C$5:$P$161,14,FALSE)*1*300,VLOOKUP($L1160,BaseEqptCdF!$C$5:$P$161,12,FALSE)*0.2*300))))</f>
        <v/>
      </c>
      <c r="AG1160" s="6" t="str">
        <f t="shared" si="128"/>
        <v/>
      </c>
      <c r="AH1160" s="6">
        <f>IF($U1160=Prog!$S$18,YEAR($X1160),"")</f>
        <v>1900</v>
      </c>
      <c r="AI1160" s="5" t="str">
        <f>IF(OR($AG1160="",$U1160=Prog!$S$18),"",IF(OR($U1160=Prog!$S$17,$U1160=Prog!$S$16),YEAR($X1160),IF($AG1160="ND","ND",$AI$8+$O1160)))</f>
        <v/>
      </c>
      <c r="AJ1160" s="3" t="str">
        <f t="shared" si="123"/>
        <v/>
      </c>
      <c r="AK1160" s="3" t="str">
        <f t="shared" si="150"/>
        <v/>
      </c>
      <c r="AL1160" s="3" t="str">
        <f t="shared" si="150"/>
        <v/>
      </c>
      <c r="AM1160" s="3" t="str">
        <f t="shared" si="150"/>
        <v/>
      </c>
      <c r="AN1160" s="3" t="str">
        <f t="shared" si="150"/>
        <v/>
      </c>
      <c r="AO1160" s="2">
        <f t="shared" si="145"/>
        <v>0</v>
      </c>
      <c r="AP1160" s="4"/>
      <c r="AQ1160" s="3">
        <f>IF(AJ1160=1,VLOOKUP($AP1160,BaseEqptCdF!$C$5:$R$161,16,FALSE),0)</f>
        <v>0</v>
      </c>
      <c r="AR1160" s="3">
        <f>IF(AK1160=1,VLOOKUP($AP1160,BaseEqptCdF!$C$5:$R$161,16,FALSE),0)</f>
        <v>0</v>
      </c>
      <c r="AS1160" s="3">
        <f>IF(AL1160=1,VLOOKUP($AP1160,BaseEqptCdF!$C$5:$R$161,16,FALSE),0)</f>
        <v>0</v>
      </c>
      <c r="AT1160" s="3">
        <f>IF(AM1160=1,VLOOKUP($AP1160,BaseEqptCdF!$C$5:$R$161,16,FALSE),0)</f>
        <v>0</v>
      </c>
      <c r="AU1160" s="3">
        <f>IF(AN1160=1,VLOOKUP($AP1160,BaseEqptCdF!$C$5:$R$161,16,FALSE),0)</f>
        <v>0</v>
      </c>
      <c r="AV1160" s="2">
        <f t="shared" si="146"/>
        <v>0</v>
      </c>
      <c r="AW1160" s="3" t="str">
        <f>IF($L1160="","",IF(SUM($AJ1160:AJ1160)=0,$AE1160,VLOOKUP($AP1160,BaseEqptCdF!$C$5:$R$161,16,FALSE)*$AC$3))</f>
        <v/>
      </c>
      <c r="AX1160" s="3" t="str">
        <f>IF($L1160="","",IF(SUM($AJ1160:AK1160)=0,$AE1160,VLOOKUP($AP1160,BaseEqptCdF!$C$5:$R$161,16,FALSE)*$AC$3))</f>
        <v/>
      </c>
      <c r="AY1160" s="3" t="str">
        <f>IF($L1160="","",IF(SUM($AJ1160:AL1160)=0,$AE1160,VLOOKUP($AP1160,BaseEqptCdF!$C$5:$R$161,16,FALSE)*$AC$3))</f>
        <v/>
      </c>
      <c r="AZ1160" s="3" t="str">
        <f>IF($L1160="","",IF(SUM($AJ1160:AM1160)=0,$AE1160,VLOOKUP($AP1160,BaseEqptCdF!$C$5:$R$161,16,FALSE)*$AC$3))</f>
        <v/>
      </c>
      <c r="BA1160" s="3" t="str">
        <f>IF($L1160="","",IF(SUM($AJ1160:AN1160)=0,$AE1160,VLOOKUP($AP1160,BaseEqptCdF!$C$5:$R$161,16,FALSE)*$AC$3))</f>
        <v/>
      </c>
      <c r="BB1160" s="2">
        <f t="shared" si="147"/>
        <v>0</v>
      </c>
      <c r="BC1160" s="3" t="str">
        <f>IF($L1160="","",IF(SUM($AJ1160:AJ1160)=0,$AF1160,IF(LEFT(VLOOKUP($AP1160,BaseEqptCdF!$C$5:$E$161,3,FALSE),2)="SD",0,IF(LEFT(VLOOKUP($AP1160,BaseEqptCdF!$C$5:$E$161,3,FALSE),2)="SB",1*52,VLOOKUP($AP1160,BaseEqptCdF!$C$5:$S$161,12,FALSE)*0.2*300))))</f>
        <v/>
      </c>
      <c r="BD1160" s="3" t="str">
        <f>IF($L1160="","",IF(SUM($AJ1160:AK1160)=0,$AF1160,IF(LEFT(VLOOKUP($AP1160,BaseEqptCdF!$C$5:$E$161,3,FALSE),2)="SD",0,IF(LEFT(VLOOKUP($AP1160,BaseEqptCdF!$C$5:$E$161,3,FALSE),2)="SB",1*52,VLOOKUP($AP1160,BaseEqptCdF!$C$5:$S$161,12,FALSE)*0.2*300))))</f>
        <v/>
      </c>
      <c r="BE1160" s="3" t="str">
        <f>IF($L1160="","",IF(SUM($AJ1160:AL1160)=0,$AF1160,IF(LEFT(VLOOKUP($AP1160,BaseEqptCdF!$C$5:$E$161,3,FALSE),2)="SD",0,IF(LEFT(VLOOKUP($AP1160,BaseEqptCdF!$C$5:$E$161,3,FALSE),2)="SB",1*52,VLOOKUP($AP1160,BaseEqptCdF!$C$5:$S$161,12,FALSE)*0.2*300))))</f>
        <v/>
      </c>
      <c r="BF1160" s="3" t="str">
        <f>IF($L1160="","",IF(SUM($AJ1160:AM1160)=0,$AF1160,IF(LEFT(VLOOKUP($AP1160,BaseEqptCdF!$C$5:$E$161,3,FALSE),2)="SD",0,IF(LEFT(VLOOKUP($AP1160,BaseEqptCdF!$C$5:$E$161,3,FALSE),2)="SB",1*52,VLOOKUP($AP1160,BaseEqptCdF!$C$5:$S$161,12,FALSE)*0.2*300))))</f>
        <v/>
      </c>
      <c r="BG1160" s="3" t="str">
        <f>IF($L1160="","",IF(SUM($AJ1160:AN1160)=0,$AF1160,IF(LEFT(VLOOKUP($AP1160,BaseEqptCdF!$C$5:$E$161,3,FALSE),2)="SD",0,IF(LEFT(VLOOKUP($AP1160,BaseEqptCdF!$C$5:$E$161,3,FALSE),2)="SB",1*52,VLOOKUP($AP1160,BaseEqptCdF!$C$5:$S$161,12,FALSE)*0.2*300))))</f>
        <v/>
      </c>
      <c r="BH1160" s="2">
        <f t="shared" si="148"/>
        <v>0</v>
      </c>
    </row>
    <row r="1161" spans="1:60" x14ac:dyDescent="0.25">
      <c r="A1161" s="296" t="str">
        <f t="array" ref="A1161">IF($C1161="","",INDEX(Prog!$B$8:$D$300,MATCH($C1161,nivo1,0),1))</f>
        <v/>
      </c>
      <c r="B1161" s="296" t="str">
        <f t="array" ref="B1161">IF($C1161="","",INDEX(Prog!$B$8:$D$300,MATCH($C1161,nivo1,0),2))</f>
        <v/>
      </c>
      <c r="C1161" s="273"/>
      <c r="D1161" s="267"/>
      <c r="E1161" s="273"/>
      <c r="F1161" s="273"/>
      <c r="G1161" s="273"/>
      <c r="H1161" s="273"/>
      <c r="I1161" s="273"/>
      <c r="J1161" s="273"/>
      <c r="K1161" s="274"/>
      <c r="L1161" s="273"/>
      <c r="M1161" s="273"/>
      <c r="N1161" s="273"/>
      <c r="O1161" s="275"/>
      <c r="P1161" s="273"/>
      <c r="Q1161" s="273"/>
      <c r="R1161" s="273"/>
      <c r="S1161" s="273"/>
      <c r="T1161" s="276"/>
      <c r="U1161" s="276"/>
      <c r="V1161" s="276"/>
      <c r="W1161" s="276"/>
      <c r="X1161" s="277"/>
      <c r="Y1161" s="278"/>
      <c r="AA1161" s="8" t="str">
        <f>IF($L1161="","",VLOOKUP($L1161,BaseEqptCdF!$C$5:$E$161,2,FALSE))</f>
        <v/>
      </c>
      <c r="AB1161" s="8" t="str">
        <f>IF($L1161="","",VLOOKUP($L1161,BaseEqptCdF!$C$5:$E$161,3,FALSE))</f>
        <v/>
      </c>
      <c r="AC1161" s="7" t="str">
        <f>IF($L1161="","",VLOOKUP($L1161,BaseEqptCdF!$C$5:$I$161,6,FALSE))</f>
        <v/>
      </c>
      <c r="AD1161" s="7" t="str">
        <f>IF($L1161="","",VLOOKUP($L1161,BaseEqptCdF!$C$5:$I$161,7,FALSE))</f>
        <v/>
      </c>
      <c r="AE1161" s="3" t="str">
        <f>IF($L1161="","",VLOOKUP($L1161,BaseEqptCdF!$C$5:$R$161,16,FALSE)*$AC$3)</f>
        <v/>
      </c>
      <c r="AF1161" s="3" t="str">
        <f>IF($L1161="","",IF(LEFT($AB1161,2)="SD",0,IF(LEFT($AB1161,2)="SB",1*52,IF($N1161=Prog!$P$17,VLOOKUP($L1161,BaseEqptCdF!$C$5:$P$161,14,FALSE)*1*300,VLOOKUP($L1161,BaseEqptCdF!$C$5:$P$161,12,FALSE)*0.2*300))))</f>
        <v/>
      </c>
      <c r="AG1161" s="6" t="str">
        <f t="shared" si="128"/>
        <v/>
      </c>
      <c r="AH1161" s="6">
        <f>IF($U1161=Prog!$S$18,YEAR($X1161),"")</f>
        <v>1900</v>
      </c>
      <c r="AI1161" s="5" t="str">
        <f>IF(OR($AG1161="",$U1161=Prog!$S$18),"",IF(OR($U1161=Prog!$S$17,$U1161=Prog!$S$16),YEAR($X1161),IF($AG1161="ND","ND",$AI$8+$O1161)))</f>
        <v/>
      </c>
      <c r="AJ1161" s="3" t="str">
        <f t="shared" si="123"/>
        <v/>
      </c>
      <c r="AK1161" s="3" t="str">
        <f t="shared" si="150"/>
        <v/>
      </c>
      <c r="AL1161" s="3" t="str">
        <f t="shared" si="150"/>
        <v/>
      </c>
      <c r="AM1161" s="3" t="str">
        <f t="shared" si="150"/>
        <v/>
      </c>
      <c r="AN1161" s="3" t="str">
        <f t="shared" si="150"/>
        <v/>
      </c>
      <c r="AO1161" s="2">
        <f t="shared" si="145"/>
        <v>0</v>
      </c>
      <c r="AP1161" s="4"/>
      <c r="AQ1161" s="3">
        <f>IF(AJ1161=1,VLOOKUP($AP1161,BaseEqptCdF!$C$5:$R$161,16,FALSE),0)</f>
        <v>0</v>
      </c>
      <c r="AR1161" s="3">
        <f>IF(AK1161=1,VLOOKUP($AP1161,BaseEqptCdF!$C$5:$R$161,16,FALSE),0)</f>
        <v>0</v>
      </c>
      <c r="AS1161" s="3">
        <f>IF(AL1161=1,VLOOKUP($AP1161,BaseEqptCdF!$C$5:$R$161,16,FALSE),0)</f>
        <v>0</v>
      </c>
      <c r="AT1161" s="3">
        <f>IF(AM1161=1,VLOOKUP($AP1161,BaseEqptCdF!$C$5:$R$161,16,FALSE),0)</f>
        <v>0</v>
      </c>
      <c r="AU1161" s="3">
        <f>IF(AN1161=1,VLOOKUP($AP1161,BaseEqptCdF!$C$5:$R$161,16,FALSE),0)</f>
        <v>0</v>
      </c>
      <c r="AV1161" s="2">
        <f t="shared" si="146"/>
        <v>0</v>
      </c>
      <c r="AW1161" s="3" t="str">
        <f>IF($L1161="","",IF(SUM($AJ1161:AJ1161)=0,$AE1161,VLOOKUP($AP1161,BaseEqptCdF!$C$5:$R$161,16,FALSE)*$AC$3))</f>
        <v/>
      </c>
      <c r="AX1161" s="3" t="str">
        <f>IF($L1161="","",IF(SUM($AJ1161:AK1161)=0,$AE1161,VLOOKUP($AP1161,BaseEqptCdF!$C$5:$R$161,16,FALSE)*$AC$3))</f>
        <v/>
      </c>
      <c r="AY1161" s="3" t="str">
        <f>IF($L1161="","",IF(SUM($AJ1161:AL1161)=0,$AE1161,VLOOKUP($AP1161,BaseEqptCdF!$C$5:$R$161,16,FALSE)*$AC$3))</f>
        <v/>
      </c>
      <c r="AZ1161" s="3" t="str">
        <f>IF($L1161="","",IF(SUM($AJ1161:AM1161)=0,$AE1161,VLOOKUP($AP1161,BaseEqptCdF!$C$5:$R$161,16,FALSE)*$AC$3))</f>
        <v/>
      </c>
      <c r="BA1161" s="3" t="str">
        <f>IF($L1161="","",IF(SUM($AJ1161:AN1161)=0,$AE1161,VLOOKUP($AP1161,BaseEqptCdF!$C$5:$R$161,16,FALSE)*$AC$3))</f>
        <v/>
      </c>
      <c r="BB1161" s="2">
        <f t="shared" si="147"/>
        <v>0</v>
      </c>
      <c r="BC1161" s="3" t="str">
        <f>IF($L1161="","",IF(SUM($AJ1161:AJ1161)=0,$AF1161,IF(LEFT(VLOOKUP($AP1161,BaseEqptCdF!$C$5:$E$161,3,FALSE),2)="SD",0,IF(LEFT(VLOOKUP($AP1161,BaseEqptCdF!$C$5:$E$161,3,FALSE),2)="SB",1*52,VLOOKUP($AP1161,BaseEqptCdF!$C$5:$S$161,12,FALSE)*0.2*300))))</f>
        <v/>
      </c>
      <c r="BD1161" s="3" t="str">
        <f>IF($L1161="","",IF(SUM($AJ1161:AK1161)=0,$AF1161,IF(LEFT(VLOOKUP($AP1161,BaseEqptCdF!$C$5:$E$161,3,FALSE),2)="SD",0,IF(LEFT(VLOOKUP($AP1161,BaseEqptCdF!$C$5:$E$161,3,FALSE),2)="SB",1*52,VLOOKUP($AP1161,BaseEqptCdF!$C$5:$S$161,12,FALSE)*0.2*300))))</f>
        <v/>
      </c>
      <c r="BE1161" s="3" t="str">
        <f>IF($L1161="","",IF(SUM($AJ1161:AL1161)=0,$AF1161,IF(LEFT(VLOOKUP($AP1161,BaseEqptCdF!$C$5:$E$161,3,FALSE),2)="SD",0,IF(LEFT(VLOOKUP($AP1161,BaseEqptCdF!$C$5:$E$161,3,FALSE),2)="SB",1*52,VLOOKUP($AP1161,BaseEqptCdF!$C$5:$S$161,12,FALSE)*0.2*300))))</f>
        <v/>
      </c>
      <c r="BF1161" s="3" t="str">
        <f>IF($L1161="","",IF(SUM($AJ1161:AM1161)=0,$AF1161,IF(LEFT(VLOOKUP($AP1161,BaseEqptCdF!$C$5:$E$161,3,FALSE),2)="SD",0,IF(LEFT(VLOOKUP($AP1161,BaseEqptCdF!$C$5:$E$161,3,FALSE),2)="SB",1*52,VLOOKUP($AP1161,BaseEqptCdF!$C$5:$S$161,12,FALSE)*0.2*300))))</f>
        <v/>
      </c>
      <c r="BG1161" s="3" t="str">
        <f>IF($L1161="","",IF(SUM($AJ1161:AN1161)=0,$AF1161,IF(LEFT(VLOOKUP($AP1161,BaseEqptCdF!$C$5:$E$161,3,FALSE),2)="SD",0,IF(LEFT(VLOOKUP($AP1161,BaseEqptCdF!$C$5:$E$161,3,FALSE),2)="SB",1*52,VLOOKUP($AP1161,BaseEqptCdF!$C$5:$S$161,12,FALSE)*0.2*300))))</f>
        <v/>
      </c>
      <c r="BH1161" s="2">
        <f t="shared" si="148"/>
        <v>0</v>
      </c>
    </row>
    <row r="1162" spans="1:60" x14ac:dyDescent="0.25">
      <c r="A1162" s="296" t="str">
        <f t="array" ref="A1162">IF($C1162="","",INDEX(Prog!$B$8:$D$300,MATCH($C1162,nivo1,0),1))</f>
        <v/>
      </c>
      <c r="B1162" s="296" t="str">
        <f t="array" ref="B1162">IF($C1162="","",INDEX(Prog!$B$8:$D$300,MATCH($C1162,nivo1,0),2))</f>
        <v/>
      </c>
      <c r="C1162" s="273"/>
      <c r="D1162" s="267"/>
      <c r="E1162" s="273"/>
      <c r="F1162" s="273"/>
      <c r="G1162" s="273"/>
      <c r="H1162" s="273"/>
      <c r="I1162" s="273"/>
      <c r="J1162" s="273"/>
      <c r="K1162" s="274"/>
      <c r="L1162" s="273"/>
      <c r="M1162" s="273"/>
      <c r="N1162" s="273"/>
      <c r="O1162" s="275"/>
      <c r="P1162" s="273"/>
      <c r="Q1162" s="273"/>
      <c r="R1162" s="273"/>
      <c r="S1162" s="273"/>
      <c r="T1162" s="276"/>
      <c r="U1162" s="276"/>
      <c r="V1162" s="276"/>
      <c r="W1162" s="276"/>
      <c r="X1162" s="277"/>
      <c r="Y1162" s="278"/>
      <c r="AA1162" s="8" t="str">
        <f>IF($L1162="","",VLOOKUP($L1162,BaseEqptCdF!$C$5:$E$161,2,FALSE))</f>
        <v/>
      </c>
      <c r="AB1162" s="8" t="str">
        <f>IF($L1162="","",VLOOKUP($L1162,BaseEqptCdF!$C$5:$E$161,3,FALSE))</f>
        <v/>
      </c>
      <c r="AC1162" s="7" t="str">
        <f>IF($L1162="","",VLOOKUP($L1162,BaseEqptCdF!$C$5:$I$161,6,FALSE))</f>
        <v/>
      </c>
      <c r="AD1162" s="7" t="str">
        <f>IF($L1162="","",VLOOKUP($L1162,BaseEqptCdF!$C$5:$I$161,7,FALSE))</f>
        <v/>
      </c>
      <c r="AE1162" s="3" t="str">
        <f>IF($L1162="","",VLOOKUP($L1162,BaseEqptCdF!$C$5:$R$161,16,FALSE)*$AC$3)</f>
        <v/>
      </c>
      <c r="AF1162" s="3" t="str">
        <f>IF($L1162="","",IF(LEFT($AB1162,2)="SD",0,IF(LEFT($AB1162,2)="SB",1*52,IF($N1162=Prog!$P$17,VLOOKUP($L1162,BaseEqptCdF!$C$5:$P$161,14,FALSE)*1*300,VLOOKUP($L1162,BaseEqptCdF!$C$5:$P$161,12,FALSE)*0.2*300))))</f>
        <v/>
      </c>
      <c r="AG1162" s="6" t="str">
        <f t="shared" si="128"/>
        <v/>
      </c>
      <c r="AH1162" s="6">
        <f>IF($U1162=Prog!$S$18,YEAR($X1162),"")</f>
        <v>1900</v>
      </c>
      <c r="AI1162" s="5" t="str">
        <f>IF(OR($AG1162="",$U1162=Prog!$S$18),"",IF(OR($U1162=Prog!$S$17,$U1162=Prog!$S$16),YEAR($X1162),IF($AG1162="ND","ND",$AI$8+$O1162)))</f>
        <v/>
      </c>
      <c r="AJ1162" s="3" t="str">
        <f t="shared" si="123"/>
        <v/>
      </c>
      <c r="AK1162" s="3" t="str">
        <f t="shared" si="150"/>
        <v/>
      </c>
      <c r="AL1162" s="3" t="str">
        <f t="shared" si="150"/>
        <v/>
      </c>
      <c r="AM1162" s="3" t="str">
        <f t="shared" si="150"/>
        <v/>
      </c>
      <c r="AN1162" s="3" t="str">
        <f t="shared" si="150"/>
        <v/>
      </c>
      <c r="AO1162" s="2">
        <f t="shared" si="145"/>
        <v>0</v>
      </c>
      <c r="AP1162" s="4"/>
      <c r="AQ1162" s="3">
        <f>IF(AJ1162=1,VLOOKUP($AP1162,BaseEqptCdF!$C$5:$R$161,16,FALSE),0)</f>
        <v>0</v>
      </c>
      <c r="AR1162" s="3">
        <f>IF(AK1162=1,VLOOKUP($AP1162,BaseEqptCdF!$C$5:$R$161,16,FALSE),0)</f>
        <v>0</v>
      </c>
      <c r="AS1162" s="3">
        <f>IF(AL1162=1,VLOOKUP($AP1162,BaseEqptCdF!$C$5:$R$161,16,FALSE),0)</f>
        <v>0</v>
      </c>
      <c r="AT1162" s="3">
        <f>IF(AM1162=1,VLOOKUP($AP1162,BaseEqptCdF!$C$5:$R$161,16,FALSE),0)</f>
        <v>0</v>
      </c>
      <c r="AU1162" s="3">
        <f>IF(AN1162=1,VLOOKUP($AP1162,BaseEqptCdF!$C$5:$R$161,16,FALSE),0)</f>
        <v>0</v>
      </c>
      <c r="AV1162" s="2">
        <f t="shared" si="146"/>
        <v>0</v>
      </c>
      <c r="AW1162" s="3" t="str">
        <f>IF($L1162="","",IF(SUM($AJ1162:AJ1162)=0,$AE1162,VLOOKUP($AP1162,BaseEqptCdF!$C$5:$R$161,16,FALSE)*$AC$3))</f>
        <v/>
      </c>
      <c r="AX1162" s="3" t="str">
        <f>IF($L1162="","",IF(SUM($AJ1162:AK1162)=0,$AE1162,VLOOKUP($AP1162,BaseEqptCdF!$C$5:$R$161,16,FALSE)*$AC$3))</f>
        <v/>
      </c>
      <c r="AY1162" s="3" t="str">
        <f>IF($L1162="","",IF(SUM($AJ1162:AL1162)=0,$AE1162,VLOOKUP($AP1162,BaseEqptCdF!$C$5:$R$161,16,FALSE)*$AC$3))</f>
        <v/>
      </c>
      <c r="AZ1162" s="3" t="str">
        <f>IF($L1162="","",IF(SUM($AJ1162:AM1162)=0,$AE1162,VLOOKUP($AP1162,BaseEqptCdF!$C$5:$R$161,16,FALSE)*$AC$3))</f>
        <v/>
      </c>
      <c r="BA1162" s="3" t="str">
        <f>IF($L1162="","",IF(SUM($AJ1162:AN1162)=0,$AE1162,VLOOKUP($AP1162,BaseEqptCdF!$C$5:$R$161,16,FALSE)*$AC$3))</f>
        <v/>
      </c>
      <c r="BB1162" s="2">
        <f t="shared" si="147"/>
        <v>0</v>
      </c>
      <c r="BC1162" s="3" t="str">
        <f>IF($L1162="","",IF(SUM($AJ1162:AJ1162)=0,$AF1162,IF(LEFT(VLOOKUP($AP1162,BaseEqptCdF!$C$5:$E$161,3,FALSE),2)="SD",0,IF(LEFT(VLOOKUP($AP1162,BaseEqptCdF!$C$5:$E$161,3,FALSE),2)="SB",1*52,VLOOKUP($AP1162,BaseEqptCdF!$C$5:$S$161,12,FALSE)*0.2*300))))</f>
        <v/>
      </c>
      <c r="BD1162" s="3" t="str">
        <f>IF($L1162="","",IF(SUM($AJ1162:AK1162)=0,$AF1162,IF(LEFT(VLOOKUP($AP1162,BaseEqptCdF!$C$5:$E$161,3,FALSE),2)="SD",0,IF(LEFT(VLOOKUP($AP1162,BaseEqptCdF!$C$5:$E$161,3,FALSE),2)="SB",1*52,VLOOKUP($AP1162,BaseEqptCdF!$C$5:$S$161,12,FALSE)*0.2*300))))</f>
        <v/>
      </c>
      <c r="BE1162" s="3" t="str">
        <f>IF($L1162="","",IF(SUM($AJ1162:AL1162)=0,$AF1162,IF(LEFT(VLOOKUP($AP1162,BaseEqptCdF!$C$5:$E$161,3,FALSE),2)="SD",0,IF(LEFT(VLOOKUP($AP1162,BaseEqptCdF!$C$5:$E$161,3,FALSE),2)="SB",1*52,VLOOKUP($AP1162,BaseEqptCdF!$C$5:$S$161,12,FALSE)*0.2*300))))</f>
        <v/>
      </c>
      <c r="BF1162" s="3" t="str">
        <f>IF($L1162="","",IF(SUM($AJ1162:AM1162)=0,$AF1162,IF(LEFT(VLOOKUP($AP1162,BaseEqptCdF!$C$5:$E$161,3,FALSE),2)="SD",0,IF(LEFT(VLOOKUP($AP1162,BaseEqptCdF!$C$5:$E$161,3,FALSE),2)="SB",1*52,VLOOKUP($AP1162,BaseEqptCdF!$C$5:$S$161,12,FALSE)*0.2*300))))</f>
        <v/>
      </c>
      <c r="BG1162" s="3" t="str">
        <f>IF($L1162="","",IF(SUM($AJ1162:AN1162)=0,$AF1162,IF(LEFT(VLOOKUP($AP1162,BaseEqptCdF!$C$5:$E$161,3,FALSE),2)="SD",0,IF(LEFT(VLOOKUP($AP1162,BaseEqptCdF!$C$5:$E$161,3,FALSE),2)="SB",1*52,VLOOKUP($AP1162,BaseEqptCdF!$C$5:$S$161,12,FALSE)*0.2*300))))</f>
        <v/>
      </c>
      <c r="BH1162" s="2">
        <f t="shared" si="148"/>
        <v>0</v>
      </c>
    </row>
    <row r="1163" spans="1:60" x14ac:dyDescent="0.25">
      <c r="A1163" s="296" t="str">
        <f t="array" ref="A1163">IF($C1163="","",INDEX(Prog!$B$8:$D$300,MATCH($C1163,nivo1,0),1))</f>
        <v/>
      </c>
      <c r="B1163" s="296" t="str">
        <f t="array" ref="B1163">IF($C1163="","",INDEX(Prog!$B$8:$D$300,MATCH($C1163,nivo1,0),2))</f>
        <v/>
      </c>
      <c r="C1163" s="273"/>
      <c r="D1163" s="267"/>
      <c r="E1163" s="273"/>
      <c r="F1163" s="273"/>
      <c r="G1163" s="273"/>
      <c r="H1163" s="273"/>
      <c r="I1163" s="273"/>
      <c r="J1163" s="273"/>
      <c r="K1163" s="274"/>
      <c r="L1163" s="273"/>
      <c r="M1163" s="273"/>
      <c r="N1163" s="273"/>
      <c r="O1163" s="275"/>
      <c r="P1163" s="273"/>
      <c r="Q1163" s="273"/>
      <c r="R1163" s="273"/>
      <c r="S1163" s="273"/>
      <c r="T1163" s="276"/>
      <c r="U1163" s="276"/>
      <c r="V1163" s="276"/>
      <c r="W1163" s="276"/>
      <c r="X1163" s="277"/>
      <c r="Y1163" s="278"/>
      <c r="AA1163" s="8" t="str">
        <f>IF($L1163="","",VLOOKUP($L1163,BaseEqptCdF!$C$5:$E$161,2,FALSE))</f>
        <v/>
      </c>
      <c r="AB1163" s="8" t="str">
        <f>IF($L1163="","",VLOOKUP($L1163,BaseEqptCdF!$C$5:$E$161,3,FALSE))</f>
        <v/>
      </c>
      <c r="AC1163" s="7" t="str">
        <f>IF($L1163="","",VLOOKUP($L1163,BaseEqptCdF!$C$5:$I$161,6,FALSE))</f>
        <v/>
      </c>
      <c r="AD1163" s="7" t="str">
        <f>IF($L1163="","",VLOOKUP($L1163,BaseEqptCdF!$C$5:$I$161,7,FALSE))</f>
        <v/>
      </c>
      <c r="AE1163" s="3" t="str">
        <f>IF($L1163="","",VLOOKUP($L1163,BaseEqptCdF!$C$5:$R$161,16,FALSE)*$AC$3)</f>
        <v/>
      </c>
      <c r="AF1163" s="3" t="str">
        <f>IF($L1163="","",IF(LEFT($AB1163,2)="SD",0,IF(LEFT($AB1163,2)="SB",1*52,IF($N1163=Prog!$P$17,VLOOKUP($L1163,BaseEqptCdF!$C$5:$P$161,14,FALSE)*1*300,VLOOKUP($L1163,BaseEqptCdF!$C$5:$P$161,12,FALSE)*0.2*300))))</f>
        <v/>
      </c>
      <c r="AG1163" s="6" t="str">
        <f t="shared" si="128"/>
        <v/>
      </c>
      <c r="AH1163" s="6">
        <f>IF($U1163=Prog!$S$18,YEAR($X1163),"")</f>
        <v>1900</v>
      </c>
      <c r="AI1163" s="5" t="str">
        <f>IF(OR($AG1163="",$U1163=Prog!$S$18),"",IF(OR($U1163=Prog!$S$17,$U1163=Prog!$S$16),YEAR($X1163),IF($AG1163="ND","ND",$AI$8+$O1163)))</f>
        <v/>
      </c>
      <c r="AJ1163" s="3" t="str">
        <f t="shared" si="123"/>
        <v/>
      </c>
      <c r="AK1163" s="3" t="str">
        <f t="shared" si="150"/>
        <v/>
      </c>
      <c r="AL1163" s="3" t="str">
        <f t="shared" si="150"/>
        <v/>
      </c>
      <c r="AM1163" s="3" t="str">
        <f t="shared" si="150"/>
        <v/>
      </c>
      <c r="AN1163" s="3" t="str">
        <f t="shared" si="150"/>
        <v/>
      </c>
      <c r="AO1163" s="2">
        <f t="shared" si="145"/>
        <v>0</v>
      </c>
      <c r="AP1163" s="4"/>
      <c r="AQ1163" s="3">
        <f>IF(AJ1163=1,VLOOKUP($AP1163,BaseEqptCdF!$C$5:$R$161,16,FALSE),0)</f>
        <v>0</v>
      </c>
      <c r="AR1163" s="3">
        <f>IF(AK1163=1,VLOOKUP($AP1163,BaseEqptCdF!$C$5:$R$161,16,FALSE),0)</f>
        <v>0</v>
      </c>
      <c r="AS1163" s="3">
        <f>IF(AL1163=1,VLOOKUP($AP1163,BaseEqptCdF!$C$5:$R$161,16,FALSE),0)</f>
        <v>0</v>
      </c>
      <c r="AT1163" s="3">
        <f>IF(AM1163=1,VLOOKUP($AP1163,BaseEqptCdF!$C$5:$R$161,16,FALSE),0)</f>
        <v>0</v>
      </c>
      <c r="AU1163" s="3">
        <f>IF(AN1163=1,VLOOKUP($AP1163,BaseEqptCdF!$C$5:$R$161,16,FALSE),0)</f>
        <v>0</v>
      </c>
      <c r="AV1163" s="2">
        <f t="shared" si="146"/>
        <v>0</v>
      </c>
      <c r="AW1163" s="3" t="str">
        <f>IF($L1163="","",IF(SUM($AJ1163:AJ1163)=0,$AE1163,VLOOKUP($AP1163,BaseEqptCdF!$C$5:$R$161,16,FALSE)*$AC$3))</f>
        <v/>
      </c>
      <c r="AX1163" s="3" t="str">
        <f>IF($L1163="","",IF(SUM($AJ1163:AK1163)=0,$AE1163,VLOOKUP($AP1163,BaseEqptCdF!$C$5:$R$161,16,FALSE)*$AC$3))</f>
        <v/>
      </c>
      <c r="AY1163" s="3" t="str">
        <f>IF($L1163="","",IF(SUM($AJ1163:AL1163)=0,$AE1163,VLOOKUP($AP1163,BaseEqptCdF!$C$5:$R$161,16,FALSE)*$AC$3))</f>
        <v/>
      </c>
      <c r="AZ1163" s="3" t="str">
        <f>IF($L1163="","",IF(SUM($AJ1163:AM1163)=0,$AE1163,VLOOKUP($AP1163,BaseEqptCdF!$C$5:$R$161,16,FALSE)*$AC$3))</f>
        <v/>
      </c>
      <c r="BA1163" s="3" t="str">
        <f>IF($L1163="","",IF(SUM($AJ1163:AN1163)=0,$AE1163,VLOOKUP($AP1163,BaseEqptCdF!$C$5:$R$161,16,FALSE)*$AC$3))</f>
        <v/>
      </c>
      <c r="BB1163" s="2">
        <f t="shared" si="147"/>
        <v>0</v>
      </c>
      <c r="BC1163" s="3" t="str">
        <f>IF($L1163="","",IF(SUM($AJ1163:AJ1163)=0,$AF1163,IF(LEFT(VLOOKUP($AP1163,BaseEqptCdF!$C$5:$E$161,3,FALSE),2)="SD",0,IF(LEFT(VLOOKUP($AP1163,BaseEqptCdF!$C$5:$E$161,3,FALSE),2)="SB",1*52,VLOOKUP($AP1163,BaseEqptCdF!$C$5:$S$161,12,FALSE)*0.2*300))))</f>
        <v/>
      </c>
      <c r="BD1163" s="3" t="str">
        <f>IF($L1163="","",IF(SUM($AJ1163:AK1163)=0,$AF1163,IF(LEFT(VLOOKUP($AP1163,BaseEqptCdF!$C$5:$E$161,3,FALSE),2)="SD",0,IF(LEFT(VLOOKUP($AP1163,BaseEqptCdF!$C$5:$E$161,3,FALSE),2)="SB",1*52,VLOOKUP($AP1163,BaseEqptCdF!$C$5:$S$161,12,FALSE)*0.2*300))))</f>
        <v/>
      </c>
      <c r="BE1163" s="3" t="str">
        <f>IF($L1163="","",IF(SUM($AJ1163:AL1163)=0,$AF1163,IF(LEFT(VLOOKUP($AP1163,BaseEqptCdF!$C$5:$E$161,3,FALSE),2)="SD",0,IF(LEFT(VLOOKUP($AP1163,BaseEqptCdF!$C$5:$E$161,3,FALSE),2)="SB",1*52,VLOOKUP($AP1163,BaseEqptCdF!$C$5:$S$161,12,FALSE)*0.2*300))))</f>
        <v/>
      </c>
      <c r="BF1163" s="3" t="str">
        <f>IF($L1163="","",IF(SUM($AJ1163:AM1163)=0,$AF1163,IF(LEFT(VLOOKUP($AP1163,BaseEqptCdF!$C$5:$E$161,3,FALSE),2)="SD",0,IF(LEFT(VLOOKUP($AP1163,BaseEqptCdF!$C$5:$E$161,3,FALSE),2)="SB",1*52,VLOOKUP($AP1163,BaseEqptCdF!$C$5:$S$161,12,FALSE)*0.2*300))))</f>
        <v/>
      </c>
      <c r="BG1163" s="3" t="str">
        <f>IF($L1163="","",IF(SUM($AJ1163:AN1163)=0,$AF1163,IF(LEFT(VLOOKUP($AP1163,BaseEqptCdF!$C$5:$E$161,3,FALSE),2)="SD",0,IF(LEFT(VLOOKUP($AP1163,BaseEqptCdF!$C$5:$E$161,3,FALSE),2)="SB",1*52,VLOOKUP($AP1163,BaseEqptCdF!$C$5:$S$161,12,FALSE)*0.2*300))))</f>
        <v/>
      </c>
      <c r="BH1163" s="2">
        <f t="shared" si="148"/>
        <v>0</v>
      </c>
    </row>
    <row r="1164" spans="1:60" x14ac:dyDescent="0.25">
      <c r="A1164" s="296" t="str">
        <f t="array" ref="A1164">IF($C1164="","",INDEX(Prog!$B$8:$D$300,MATCH($C1164,nivo1,0),1))</f>
        <v/>
      </c>
      <c r="B1164" s="296" t="str">
        <f t="array" ref="B1164">IF($C1164="","",INDEX(Prog!$B$8:$D$300,MATCH($C1164,nivo1,0),2))</f>
        <v/>
      </c>
      <c r="C1164" s="273"/>
      <c r="D1164" s="267"/>
      <c r="E1164" s="273"/>
      <c r="F1164" s="273"/>
      <c r="G1164" s="273"/>
      <c r="H1164" s="273"/>
      <c r="I1164" s="273"/>
      <c r="J1164" s="273"/>
      <c r="K1164" s="274"/>
      <c r="L1164" s="273"/>
      <c r="M1164" s="273"/>
      <c r="N1164" s="273"/>
      <c r="O1164" s="275"/>
      <c r="P1164" s="273"/>
      <c r="Q1164" s="273"/>
      <c r="R1164" s="273"/>
      <c r="S1164" s="273"/>
      <c r="T1164" s="276"/>
      <c r="U1164" s="276"/>
      <c r="V1164" s="276"/>
      <c r="W1164" s="276"/>
      <c r="X1164" s="277"/>
      <c r="Y1164" s="278"/>
      <c r="AA1164" s="8" t="str">
        <f>IF($L1164="","",VLOOKUP($L1164,BaseEqptCdF!$C$5:$E$161,2,FALSE))</f>
        <v/>
      </c>
      <c r="AB1164" s="8" t="str">
        <f>IF($L1164="","",VLOOKUP($L1164,BaseEqptCdF!$C$5:$E$161,3,FALSE))</f>
        <v/>
      </c>
      <c r="AC1164" s="7" t="str">
        <f>IF($L1164="","",VLOOKUP($L1164,BaseEqptCdF!$C$5:$I$161,6,FALSE))</f>
        <v/>
      </c>
      <c r="AD1164" s="7" t="str">
        <f>IF($L1164="","",VLOOKUP($L1164,BaseEqptCdF!$C$5:$I$161,7,FALSE))</f>
        <v/>
      </c>
      <c r="AE1164" s="3" t="str">
        <f>IF($L1164="","",VLOOKUP($L1164,BaseEqptCdF!$C$5:$R$161,16,FALSE)*$AC$3)</f>
        <v/>
      </c>
      <c r="AF1164" s="3" t="str">
        <f>IF($L1164="","",IF(LEFT($AB1164,2)="SD",0,IF(LEFT($AB1164,2)="SB",1*52,IF($N1164=Prog!$P$17,VLOOKUP($L1164,BaseEqptCdF!$C$5:$P$161,14,FALSE)*1*300,VLOOKUP($L1164,BaseEqptCdF!$C$5:$P$161,12,FALSE)*0.2*300))))</f>
        <v/>
      </c>
      <c r="AG1164" s="6" t="str">
        <f t="shared" si="128"/>
        <v/>
      </c>
      <c r="AH1164" s="6">
        <f>IF($U1164=Prog!$S$18,YEAR($X1164),"")</f>
        <v>1900</v>
      </c>
      <c r="AI1164" s="5" t="str">
        <f>IF(OR($AG1164="",$U1164=Prog!$S$18),"",IF(OR($U1164=Prog!$S$17,$U1164=Prog!$S$16),YEAR($X1164),IF($AG1164="ND","ND",$AI$8+$O1164)))</f>
        <v/>
      </c>
      <c r="AJ1164" s="3" t="str">
        <f t="shared" si="123"/>
        <v/>
      </c>
      <c r="AK1164" s="3" t="str">
        <f t="shared" si="150"/>
        <v/>
      </c>
      <c r="AL1164" s="3" t="str">
        <f t="shared" si="150"/>
        <v/>
      </c>
      <c r="AM1164" s="3" t="str">
        <f t="shared" si="150"/>
        <v/>
      </c>
      <c r="AN1164" s="3" t="str">
        <f t="shared" si="150"/>
        <v/>
      </c>
      <c r="AO1164" s="2">
        <f t="shared" si="145"/>
        <v>0</v>
      </c>
      <c r="AP1164" s="4"/>
      <c r="AQ1164" s="3">
        <f>IF(AJ1164=1,VLOOKUP($AP1164,BaseEqptCdF!$C$5:$R$161,16,FALSE),0)</f>
        <v>0</v>
      </c>
      <c r="AR1164" s="3">
        <f>IF(AK1164=1,VLOOKUP($AP1164,BaseEqptCdF!$C$5:$R$161,16,FALSE),0)</f>
        <v>0</v>
      </c>
      <c r="AS1164" s="3">
        <f>IF(AL1164=1,VLOOKUP($AP1164,BaseEqptCdF!$C$5:$R$161,16,FALSE),0)</f>
        <v>0</v>
      </c>
      <c r="AT1164" s="3">
        <f>IF(AM1164=1,VLOOKUP($AP1164,BaseEqptCdF!$C$5:$R$161,16,FALSE),0)</f>
        <v>0</v>
      </c>
      <c r="AU1164" s="3">
        <f>IF(AN1164=1,VLOOKUP($AP1164,BaseEqptCdF!$C$5:$R$161,16,FALSE),0)</f>
        <v>0</v>
      </c>
      <c r="AV1164" s="2">
        <f t="shared" si="146"/>
        <v>0</v>
      </c>
      <c r="AW1164" s="3" t="str">
        <f>IF($L1164="","",IF(SUM($AJ1164:AJ1164)=0,$AE1164,VLOOKUP($AP1164,BaseEqptCdF!$C$5:$R$161,16,FALSE)*$AC$3))</f>
        <v/>
      </c>
      <c r="AX1164" s="3" t="str">
        <f>IF($L1164="","",IF(SUM($AJ1164:AK1164)=0,$AE1164,VLOOKUP($AP1164,BaseEqptCdF!$C$5:$R$161,16,FALSE)*$AC$3))</f>
        <v/>
      </c>
      <c r="AY1164" s="3" t="str">
        <f>IF($L1164="","",IF(SUM($AJ1164:AL1164)=0,$AE1164,VLOOKUP($AP1164,BaseEqptCdF!$C$5:$R$161,16,FALSE)*$AC$3))</f>
        <v/>
      </c>
      <c r="AZ1164" s="3" t="str">
        <f>IF($L1164="","",IF(SUM($AJ1164:AM1164)=0,$AE1164,VLOOKUP($AP1164,BaseEqptCdF!$C$5:$R$161,16,FALSE)*$AC$3))</f>
        <v/>
      </c>
      <c r="BA1164" s="3" t="str">
        <f>IF($L1164="","",IF(SUM($AJ1164:AN1164)=0,$AE1164,VLOOKUP($AP1164,BaseEqptCdF!$C$5:$R$161,16,FALSE)*$AC$3))</f>
        <v/>
      </c>
      <c r="BB1164" s="2">
        <f t="shared" si="147"/>
        <v>0</v>
      </c>
      <c r="BC1164" s="3" t="str">
        <f>IF($L1164="","",IF(SUM($AJ1164:AJ1164)=0,$AF1164,IF(LEFT(VLOOKUP($AP1164,BaseEqptCdF!$C$5:$E$161,3,FALSE),2)="SD",0,IF(LEFT(VLOOKUP($AP1164,BaseEqptCdF!$C$5:$E$161,3,FALSE),2)="SB",1*52,VLOOKUP($AP1164,BaseEqptCdF!$C$5:$S$161,12,FALSE)*0.2*300))))</f>
        <v/>
      </c>
      <c r="BD1164" s="3" t="str">
        <f>IF($L1164="","",IF(SUM($AJ1164:AK1164)=0,$AF1164,IF(LEFT(VLOOKUP($AP1164,BaseEqptCdF!$C$5:$E$161,3,FALSE),2)="SD",0,IF(LEFT(VLOOKUP($AP1164,BaseEqptCdF!$C$5:$E$161,3,FALSE),2)="SB",1*52,VLOOKUP($AP1164,BaseEqptCdF!$C$5:$S$161,12,FALSE)*0.2*300))))</f>
        <v/>
      </c>
      <c r="BE1164" s="3" t="str">
        <f>IF($L1164="","",IF(SUM($AJ1164:AL1164)=0,$AF1164,IF(LEFT(VLOOKUP($AP1164,BaseEqptCdF!$C$5:$E$161,3,FALSE),2)="SD",0,IF(LEFT(VLOOKUP($AP1164,BaseEqptCdF!$C$5:$E$161,3,FALSE),2)="SB",1*52,VLOOKUP($AP1164,BaseEqptCdF!$C$5:$S$161,12,FALSE)*0.2*300))))</f>
        <v/>
      </c>
      <c r="BF1164" s="3" t="str">
        <f>IF($L1164="","",IF(SUM($AJ1164:AM1164)=0,$AF1164,IF(LEFT(VLOOKUP($AP1164,BaseEqptCdF!$C$5:$E$161,3,FALSE),2)="SD",0,IF(LEFT(VLOOKUP($AP1164,BaseEqptCdF!$C$5:$E$161,3,FALSE),2)="SB",1*52,VLOOKUP($AP1164,BaseEqptCdF!$C$5:$S$161,12,FALSE)*0.2*300))))</f>
        <v/>
      </c>
      <c r="BG1164" s="3" t="str">
        <f>IF($L1164="","",IF(SUM($AJ1164:AN1164)=0,$AF1164,IF(LEFT(VLOOKUP($AP1164,BaseEqptCdF!$C$5:$E$161,3,FALSE),2)="SD",0,IF(LEFT(VLOOKUP($AP1164,BaseEqptCdF!$C$5:$E$161,3,FALSE),2)="SB",1*52,VLOOKUP($AP1164,BaseEqptCdF!$C$5:$S$161,12,FALSE)*0.2*300))))</f>
        <v/>
      </c>
      <c r="BH1164" s="2">
        <f t="shared" si="148"/>
        <v>0</v>
      </c>
    </row>
    <row r="1165" spans="1:60" x14ac:dyDescent="0.25">
      <c r="A1165" s="296" t="str">
        <f t="array" ref="A1165">IF($C1165="","",INDEX(Prog!$B$8:$D$300,MATCH($C1165,nivo1,0),1))</f>
        <v/>
      </c>
      <c r="B1165" s="296" t="str">
        <f t="array" ref="B1165">IF($C1165="","",INDEX(Prog!$B$8:$D$300,MATCH($C1165,nivo1,0),2))</f>
        <v/>
      </c>
      <c r="C1165" s="273"/>
      <c r="D1165" s="267"/>
      <c r="E1165" s="273"/>
      <c r="F1165" s="273"/>
      <c r="G1165" s="273"/>
      <c r="H1165" s="273"/>
      <c r="I1165" s="273"/>
      <c r="J1165" s="273"/>
      <c r="K1165" s="274"/>
      <c r="L1165" s="273"/>
      <c r="M1165" s="273"/>
      <c r="N1165" s="273"/>
      <c r="O1165" s="275"/>
      <c r="P1165" s="273"/>
      <c r="Q1165" s="273"/>
      <c r="R1165" s="273"/>
      <c r="S1165" s="273"/>
      <c r="T1165" s="276"/>
      <c r="U1165" s="276"/>
      <c r="V1165" s="276"/>
      <c r="W1165" s="276"/>
      <c r="X1165" s="277"/>
      <c r="Y1165" s="278"/>
      <c r="AA1165" s="8" t="str">
        <f>IF($L1165="","",VLOOKUP($L1165,BaseEqptCdF!$C$5:$E$161,2,FALSE))</f>
        <v/>
      </c>
      <c r="AB1165" s="8" t="str">
        <f>IF($L1165="","",VLOOKUP($L1165,BaseEqptCdF!$C$5:$E$161,3,FALSE))</f>
        <v/>
      </c>
      <c r="AC1165" s="7" t="str">
        <f>IF($L1165="","",VLOOKUP($L1165,BaseEqptCdF!$C$5:$I$161,6,FALSE))</f>
        <v/>
      </c>
      <c r="AD1165" s="7" t="str">
        <f>IF($L1165="","",VLOOKUP($L1165,BaseEqptCdF!$C$5:$I$161,7,FALSE))</f>
        <v/>
      </c>
      <c r="AE1165" s="3" t="str">
        <f>IF($L1165="","",VLOOKUP($L1165,BaseEqptCdF!$C$5:$R$161,16,FALSE)*$AC$3)</f>
        <v/>
      </c>
      <c r="AF1165" s="3" t="str">
        <f>IF($L1165="","",IF(LEFT($AB1165,2)="SD",0,IF(LEFT($AB1165,2)="SB",1*52,IF($N1165=Prog!$P$17,VLOOKUP($L1165,BaseEqptCdF!$C$5:$P$161,14,FALSE)*1*300,VLOOKUP($L1165,BaseEqptCdF!$C$5:$P$161,12,FALSE)*0.2*300))))</f>
        <v/>
      </c>
      <c r="AG1165" s="6" t="str">
        <f t="shared" si="128"/>
        <v/>
      </c>
      <c r="AH1165" s="6">
        <f>IF($U1165=Prog!$S$18,YEAR($X1165),"")</f>
        <v>1900</v>
      </c>
      <c r="AI1165" s="5" t="str">
        <f>IF(OR($AG1165="",$U1165=Prog!$S$18),"",IF(OR($U1165=Prog!$S$17,$U1165=Prog!$S$16),YEAR($X1165),IF($AG1165="ND","ND",$AI$8+$O1165)))</f>
        <v/>
      </c>
      <c r="AJ1165" s="3" t="str">
        <f t="shared" si="123"/>
        <v/>
      </c>
      <c r="AK1165" s="3" t="str">
        <f t="shared" si="150"/>
        <v/>
      </c>
      <c r="AL1165" s="3" t="str">
        <f t="shared" si="150"/>
        <v/>
      </c>
      <c r="AM1165" s="3" t="str">
        <f t="shared" si="150"/>
        <v/>
      </c>
      <c r="AN1165" s="3" t="str">
        <f t="shared" si="150"/>
        <v/>
      </c>
      <c r="AO1165" s="2">
        <f t="shared" si="145"/>
        <v>0</v>
      </c>
      <c r="AP1165" s="4"/>
      <c r="AQ1165" s="3">
        <f>IF(AJ1165=1,VLOOKUP($AP1165,BaseEqptCdF!$C$5:$R$161,16,FALSE),0)</f>
        <v>0</v>
      </c>
      <c r="AR1165" s="3">
        <f>IF(AK1165=1,VLOOKUP($AP1165,BaseEqptCdF!$C$5:$R$161,16,FALSE),0)</f>
        <v>0</v>
      </c>
      <c r="AS1165" s="3">
        <f>IF(AL1165=1,VLOOKUP($AP1165,BaseEqptCdF!$C$5:$R$161,16,FALSE),0)</f>
        <v>0</v>
      </c>
      <c r="AT1165" s="3">
        <f>IF(AM1165=1,VLOOKUP($AP1165,BaseEqptCdF!$C$5:$R$161,16,FALSE),0)</f>
        <v>0</v>
      </c>
      <c r="AU1165" s="3">
        <f>IF(AN1165=1,VLOOKUP($AP1165,BaseEqptCdF!$C$5:$R$161,16,FALSE),0)</f>
        <v>0</v>
      </c>
      <c r="AV1165" s="2">
        <f t="shared" si="146"/>
        <v>0</v>
      </c>
      <c r="AW1165" s="3" t="str">
        <f>IF($L1165="","",IF(SUM($AJ1165:AJ1165)=0,$AE1165,VLOOKUP($AP1165,BaseEqptCdF!$C$5:$R$161,16,FALSE)*$AC$3))</f>
        <v/>
      </c>
      <c r="AX1165" s="3" t="str">
        <f>IF($L1165="","",IF(SUM($AJ1165:AK1165)=0,$AE1165,VLOOKUP($AP1165,BaseEqptCdF!$C$5:$R$161,16,FALSE)*$AC$3))</f>
        <v/>
      </c>
      <c r="AY1165" s="3" t="str">
        <f>IF($L1165="","",IF(SUM($AJ1165:AL1165)=0,$AE1165,VLOOKUP($AP1165,BaseEqptCdF!$C$5:$R$161,16,FALSE)*$AC$3))</f>
        <v/>
      </c>
      <c r="AZ1165" s="3" t="str">
        <f>IF($L1165="","",IF(SUM($AJ1165:AM1165)=0,$AE1165,VLOOKUP($AP1165,BaseEqptCdF!$C$5:$R$161,16,FALSE)*$AC$3))</f>
        <v/>
      </c>
      <c r="BA1165" s="3" t="str">
        <f>IF($L1165="","",IF(SUM($AJ1165:AN1165)=0,$AE1165,VLOOKUP($AP1165,BaseEqptCdF!$C$5:$R$161,16,FALSE)*$AC$3))</f>
        <v/>
      </c>
      <c r="BB1165" s="2">
        <f t="shared" si="147"/>
        <v>0</v>
      </c>
      <c r="BC1165" s="3" t="str">
        <f>IF($L1165="","",IF(SUM($AJ1165:AJ1165)=0,$AF1165,IF(LEFT(VLOOKUP($AP1165,BaseEqptCdF!$C$5:$E$161,3,FALSE),2)="SD",0,IF(LEFT(VLOOKUP($AP1165,BaseEqptCdF!$C$5:$E$161,3,FALSE),2)="SB",1*52,VLOOKUP($AP1165,BaseEqptCdF!$C$5:$S$161,12,FALSE)*0.2*300))))</f>
        <v/>
      </c>
      <c r="BD1165" s="3" t="str">
        <f>IF($L1165="","",IF(SUM($AJ1165:AK1165)=0,$AF1165,IF(LEFT(VLOOKUP($AP1165,BaseEqptCdF!$C$5:$E$161,3,FALSE),2)="SD",0,IF(LEFT(VLOOKUP($AP1165,BaseEqptCdF!$C$5:$E$161,3,FALSE),2)="SB",1*52,VLOOKUP($AP1165,BaseEqptCdF!$C$5:$S$161,12,FALSE)*0.2*300))))</f>
        <v/>
      </c>
      <c r="BE1165" s="3" t="str">
        <f>IF($L1165="","",IF(SUM($AJ1165:AL1165)=0,$AF1165,IF(LEFT(VLOOKUP($AP1165,BaseEqptCdF!$C$5:$E$161,3,FALSE),2)="SD",0,IF(LEFT(VLOOKUP($AP1165,BaseEqptCdF!$C$5:$E$161,3,FALSE),2)="SB",1*52,VLOOKUP($AP1165,BaseEqptCdF!$C$5:$S$161,12,FALSE)*0.2*300))))</f>
        <v/>
      </c>
      <c r="BF1165" s="3" t="str">
        <f>IF($L1165="","",IF(SUM($AJ1165:AM1165)=0,$AF1165,IF(LEFT(VLOOKUP($AP1165,BaseEqptCdF!$C$5:$E$161,3,FALSE),2)="SD",0,IF(LEFT(VLOOKUP($AP1165,BaseEqptCdF!$C$5:$E$161,3,FALSE),2)="SB",1*52,VLOOKUP($AP1165,BaseEqptCdF!$C$5:$S$161,12,FALSE)*0.2*300))))</f>
        <v/>
      </c>
      <c r="BG1165" s="3" t="str">
        <f>IF($L1165="","",IF(SUM($AJ1165:AN1165)=0,$AF1165,IF(LEFT(VLOOKUP($AP1165,BaseEqptCdF!$C$5:$E$161,3,FALSE),2)="SD",0,IF(LEFT(VLOOKUP($AP1165,BaseEqptCdF!$C$5:$E$161,3,FALSE),2)="SB",1*52,VLOOKUP($AP1165,BaseEqptCdF!$C$5:$S$161,12,FALSE)*0.2*300))))</f>
        <v/>
      </c>
      <c r="BH1165" s="2">
        <f t="shared" si="148"/>
        <v>0</v>
      </c>
    </row>
    <row r="1166" spans="1:60" x14ac:dyDescent="0.25">
      <c r="A1166" s="296" t="str">
        <f t="array" ref="A1166">IF($C1166="","",INDEX(Prog!$B$8:$D$300,MATCH($C1166,nivo1,0),1))</f>
        <v/>
      </c>
      <c r="B1166" s="296" t="str">
        <f t="array" ref="B1166">IF($C1166="","",INDEX(Prog!$B$8:$D$300,MATCH($C1166,nivo1,0),2))</f>
        <v/>
      </c>
      <c r="C1166" s="273"/>
      <c r="D1166" s="267"/>
      <c r="E1166" s="273"/>
      <c r="F1166" s="273"/>
      <c r="G1166" s="273"/>
      <c r="H1166" s="273"/>
      <c r="I1166" s="273"/>
      <c r="J1166" s="273"/>
      <c r="K1166" s="274"/>
      <c r="L1166" s="273"/>
      <c r="M1166" s="273"/>
      <c r="N1166" s="273"/>
      <c r="O1166" s="275"/>
      <c r="P1166" s="273"/>
      <c r="Q1166" s="273"/>
      <c r="R1166" s="273"/>
      <c r="S1166" s="273"/>
      <c r="T1166" s="276"/>
      <c r="U1166" s="276"/>
      <c r="V1166" s="276"/>
      <c r="W1166" s="276"/>
      <c r="X1166" s="277"/>
      <c r="Y1166" s="278"/>
      <c r="AA1166" s="8" t="str">
        <f>IF($L1166="","",VLOOKUP($L1166,BaseEqptCdF!$C$5:$E$161,2,FALSE))</f>
        <v/>
      </c>
      <c r="AB1166" s="8" t="str">
        <f>IF($L1166="","",VLOOKUP($L1166,BaseEqptCdF!$C$5:$E$161,3,FALSE))</f>
        <v/>
      </c>
      <c r="AC1166" s="7" t="str">
        <f>IF($L1166="","",VLOOKUP($L1166,BaseEqptCdF!$C$5:$I$161,6,FALSE))</f>
        <v/>
      </c>
      <c r="AD1166" s="7" t="str">
        <f>IF($L1166="","",VLOOKUP($L1166,BaseEqptCdF!$C$5:$I$161,7,FALSE))</f>
        <v/>
      </c>
      <c r="AE1166" s="3" t="str">
        <f>IF($L1166="","",VLOOKUP($L1166,BaseEqptCdF!$C$5:$R$161,16,FALSE)*$AC$3)</f>
        <v/>
      </c>
      <c r="AF1166" s="3" t="str">
        <f>IF($L1166="","",IF(LEFT($AB1166,2)="SD",0,IF(LEFT($AB1166,2)="SB",1*52,IF($N1166=Prog!$P$17,VLOOKUP($L1166,BaseEqptCdF!$C$5:$P$161,14,FALSE)*1*300,VLOOKUP($L1166,BaseEqptCdF!$C$5:$P$161,12,FALSE)*0.2*300))))</f>
        <v/>
      </c>
      <c r="AG1166" s="6" t="str">
        <f t="shared" si="128"/>
        <v/>
      </c>
      <c r="AH1166" s="6">
        <f>IF($U1166=Prog!$S$18,YEAR($X1166),"")</f>
        <v>1900</v>
      </c>
      <c r="AI1166" s="5" t="str">
        <f>IF(OR($AG1166="",$U1166=Prog!$S$18),"",IF(OR($U1166=Prog!$S$17,$U1166=Prog!$S$16),YEAR($X1166),IF($AG1166="ND","ND",$AI$8+$O1166)))</f>
        <v/>
      </c>
      <c r="AJ1166" s="3" t="str">
        <f t="shared" si="123"/>
        <v/>
      </c>
      <c r="AK1166" s="3" t="str">
        <f t="shared" si="150"/>
        <v/>
      </c>
      <c r="AL1166" s="3" t="str">
        <f t="shared" si="150"/>
        <v/>
      </c>
      <c r="AM1166" s="3" t="str">
        <f t="shared" si="150"/>
        <v/>
      </c>
      <c r="AN1166" s="3" t="str">
        <f t="shared" si="150"/>
        <v/>
      </c>
      <c r="AO1166" s="2">
        <f t="shared" si="145"/>
        <v>0</v>
      </c>
      <c r="AP1166" s="4"/>
      <c r="AQ1166" s="3">
        <f>IF(AJ1166=1,VLOOKUP($AP1166,BaseEqptCdF!$C$5:$R$161,16,FALSE),0)</f>
        <v>0</v>
      </c>
      <c r="AR1166" s="3">
        <f>IF(AK1166=1,VLOOKUP($AP1166,BaseEqptCdF!$C$5:$R$161,16,FALSE),0)</f>
        <v>0</v>
      </c>
      <c r="AS1166" s="3">
        <f>IF(AL1166=1,VLOOKUP($AP1166,BaseEqptCdF!$C$5:$R$161,16,FALSE),0)</f>
        <v>0</v>
      </c>
      <c r="AT1166" s="3">
        <f>IF(AM1166=1,VLOOKUP($AP1166,BaseEqptCdF!$C$5:$R$161,16,FALSE),0)</f>
        <v>0</v>
      </c>
      <c r="AU1166" s="3">
        <f>IF(AN1166=1,VLOOKUP($AP1166,BaseEqptCdF!$C$5:$R$161,16,FALSE),0)</f>
        <v>0</v>
      </c>
      <c r="AV1166" s="2">
        <f t="shared" si="146"/>
        <v>0</v>
      </c>
      <c r="AW1166" s="3" t="str">
        <f>IF($L1166="","",IF(SUM($AJ1166:AJ1166)=0,$AE1166,VLOOKUP($AP1166,BaseEqptCdF!$C$5:$R$161,16,FALSE)*$AC$3))</f>
        <v/>
      </c>
      <c r="AX1166" s="3" t="str">
        <f>IF($L1166="","",IF(SUM($AJ1166:AK1166)=0,$AE1166,VLOOKUP($AP1166,BaseEqptCdF!$C$5:$R$161,16,FALSE)*$AC$3))</f>
        <v/>
      </c>
      <c r="AY1166" s="3" t="str">
        <f>IF($L1166="","",IF(SUM($AJ1166:AL1166)=0,$AE1166,VLOOKUP($AP1166,BaseEqptCdF!$C$5:$R$161,16,FALSE)*$AC$3))</f>
        <v/>
      </c>
      <c r="AZ1166" s="3" t="str">
        <f>IF($L1166="","",IF(SUM($AJ1166:AM1166)=0,$AE1166,VLOOKUP($AP1166,BaseEqptCdF!$C$5:$R$161,16,FALSE)*$AC$3))</f>
        <v/>
      </c>
      <c r="BA1166" s="3" t="str">
        <f>IF($L1166="","",IF(SUM($AJ1166:AN1166)=0,$AE1166,VLOOKUP($AP1166,BaseEqptCdF!$C$5:$R$161,16,FALSE)*$AC$3))</f>
        <v/>
      </c>
      <c r="BB1166" s="2">
        <f t="shared" si="147"/>
        <v>0</v>
      </c>
      <c r="BC1166" s="3" t="str">
        <f>IF($L1166="","",IF(SUM($AJ1166:AJ1166)=0,$AF1166,IF(LEFT(VLOOKUP($AP1166,BaseEqptCdF!$C$5:$E$161,3,FALSE),2)="SD",0,IF(LEFT(VLOOKUP($AP1166,BaseEqptCdF!$C$5:$E$161,3,FALSE),2)="SB",1*52,VLOOKUP($AP1166,BaseEqptCdF!$C$5:$S$161,12,FALSE)*0.2*300))))</f>
        <v/>
      </c>
      <c r="BD1166" s="3" t="str">
        <f>IF($L1166="","",IF(SUM($AJ1166:AK1166)=0,$AF1166,IF(LEFT(VLOOKUP($AP1166,BaseEqptCdF!$C$5:$E$161,3,FALSE),2)="SD",0,IF(LEFT(VLOOKUP($AP1166,BaseEqptCdF!$C$5:$E$161,3,FALSE),2)="SB",1*52,VLOOKUP($AP1166,BaseEqptCdF!$C$5:$S$161,12,FALSE)*0.2*300))))</f>
        <v/>
      </c>
      <c r="BE1166" s="3" t="str">
        <f>IF($L1166="","",IF(SUM($AJ1166:AL1166)=0,$AF1166,IF(LEFT(VLOOKUP($AP1166,BaseEqptCdF!$C$5:$E$161,3,FALSE),2)="SD",0,IF(LEFT(VLOOKUP($AP1166,BaseEqptCdF!$C$5:$E$161,3,FALSE),2)="SB",1*52,VLOOKUP($AP1166,BaseEqptCdF!$C$5:$S$161,12,FALSE)*0.2*300))))</f>
        <v/>
      </c>
      <c r="BF1166" s="3" t="str">
        <f>IF($L1166="","",IF(SUM($AJ1166:AM1166)=0,$AF1166,IF(LEFT(VLOOKUP($AP1166,BaseEqptCdF!$C$5:$E$161,3,FALSE),2)="SD",0,IF(LEFT(VLOOKUP($AP1166,BaseEqptCdF!$C$5:$E$161,3,FALSE),2)="SB",1*52,VLOOKUP($AP1166,BaseEqptCdF!$C$5:$S$161,12,FALSE)*0.2*300))))</f>
        <v/>
      </c>
      <c r="BG1166" s="3" t="str">
        <f>IF($L1166="","",IF(SUM($AJ1166:AN1166)=0,$AF1166,IF(LEFT(VLOOKUP($AP1166,BaseEqptCdF!$C$5:$E$161,3,FALSE),2)="SD",0,IF(LEFT(VLOOKUP($AP1166,BaseEqptCdF!$C$5:$E$161,3,FALSE),2)="SB",1*52,VLOOKUP($AP1166,BaseEqptCdF!$C$5:$S$161,12,FALSE)*0.2*300))))</f>
        <v/>
      </c>
      <c r="BH1166" s="2">
        <f t="shared" si="148"/>
        <v>0</v>
      </c>
    </row>
    <row r="1167" spans="1:60" x14ac:dyDescent="0.25">
      <c r="A1167" s="296" t="str">
        <f t="array" ref="A1167">IF($C1167="","",INDEX(Prog!$B$8:$D$300,MATCH($C1167,nivo1,0),1))</f>
        <v/>
      </c>
      <c r="B1167" s="296" t="str">
        <f t="array" ref="B1167">IF($C1167="","",INDEX(Prog!$B$8:$D$300,MATCH($C1167,nivo1,0),2))</f>
        <v/>
      </c>
      <c r="C1167" s="273"/>
      <c r="D1167" s="267"/>
      <c r="E1167" s="273"/>
      <c r="F1167" s="273"/>
      <c r="G1167" s="273"/>
      <c r="H1167" s="273"/>
      <c r="I1167" s="273"/>
      <c r="J1167" s="273"/>
      <c r="K1167" s="274"/>
      <c r="L1167" s="273"/>
      <c r="M1167" s="273"/>
      <c r="N1167" s="273"/>
      <c r="O1167" s="275"/>
      <c r="P1167" s="273"/>
      <c r="Q1167" s="273"/>
      <c r="R1167" s="273"/>
      <c r="S1167" s="273"/>
      <c r="T1167" s="276"/>
      <c r="U1167" s="276"/>
      <c r="V1167" s="276"/>
      <c r="W1167" s="276"/>
      <c r="X1167" s="277"/>
      <c r="Y1167" s="278"/>
      <c r="AA1167" s="8" t="str">
        <f>IF($L1167="","",VLOOKUP($L1167,BaseEqptCdF!$C$5:$E$161,2,FALSE))</f>
        <v/>
      </c>
      <c r="AB1167" s="8" t="str">
        <f>IF($L1167="","",VLOOKUP($L1167,BaseEqptCdF!$C$5:$E$161,3,FALSE))</f>
        <v/>
      </c>
      <c r="AC1167" s="7" t="str">
        <f>IF($L1167="","",VLOOKUP($L1167,BaseEqptCdF!$C$5:$I$161,6,FALSE))</f>
        <v/>
      </c>
      <c r="AD1167" s="7" t="str">
        <f>IF($L1167="","",VLOOKUP($L1167,BaseEqptCdF!$C$5:$I$161,7,FALSE))</f>
        <v/>
      </c>
      <c r="AE1167" s="3" t="str">
        <f>IF($L1167="","",VLOOKUP($L1167,BaseEqptCdF!$C$5:$R$161,16,FALSE)*$AC$3)</f>
        <v/>
      </c>
      <c r="AF1167" s="3" t="str">
        <f>IF($L1167="","",IF(LEFT($AB1167,2)="SD",0,IF(LEFT($AB1167,2)="SB",1*52,IF($N1167=Prog!$P$17,VLOOKUP($L1167,BaseEqptCdF!$C$5:$P$161,14,FALSE)*1*300,VLOOKUP($L1167,BaseEqptCdF!$C$5:$P$161,12,FALSE)*0.2*300))))</f>
        <v/>
      </c>
      <c r="AG1167" s="6" t="str">
        <f t="shared" si="128"/>
        <v/>
      </c>
      <c r="AH1167" s="6">
        <f>IF($U1167=Prog!$S$18,YEAR($X1167),"")</f>
        <v>1900</v>
      </c>
      <c r="AI1167" s="5" t="str">
        <f>IF(OR($AG1167="",$U1167=Prog!$S$18),"",IF(OR($U1167=Prog!$S$17,$U1167=Prog!$S$16),YEAR($X1167),IF($AG1167="ND","ND",$AI$8+$O1167)))</f>
        <v/>
      </c>
      <c r="AJ1167" s="3" t="str">
        <f t="shared" si="123"/>
        <v/>
      </c>
      <c r="AK1167" s="3" t="str">
        <f t="shared" si="150"/>
        <v/>
      </c>
      <c r="AL1167" s="3" t="str">
        <f t="shared" si="150"/>
        <v/>
      </c>
      <c r="AM1167" s="3" t="str">
        <f t="shared" si="150"/>
        <v/>
      </c>
      <c r="AN1167" s="3" t="str">
        <f t="shared" si="150"/>
        <v/>
      </c>
      <c r="AO1167" s="2">
        <f t="shared" si="145"/>
        <v>0</v>
      </c>
      <c r="AP1167" s="4"/>
      <c r="AQ1167" s="3">
        <f>IF(AJ1167=1,VLOOKUP($AP1167,BaseEqptCdF!$C$5:$R$161,16,FALSE),0)</f>
        <v>0</v>
      </c>
      <c r="AR1167" s="3">
        <f>IF(AK1167=1,VLOOKUP($AP1167,BaseEqptCdF!$C$5:$R$161,16,FALSE),0)</f>
        <v>0</v>
      </c>
      <c r="AS1167" s="3">
        <f>IF(AL1167=1,VLOOKUP($AP1167,BaseEqptCdF!$C$5:$R$161,16,FALSE),0)</f>
        <v>0</v>
      </c>
      <c r="AT1167" s="3">
        <f>IF(AM1167=1,VLOOKUP($AP1167,BaseEqptCdF!$C$5:$R$161,16,FALSE),0)</f>
        <v>0</v>
      </c>
      <c r="AU1167" s="3">
        <f>IF(AN1167=1,VLOOKUP($AP1167,BaseEqptCdF!$C$5:$R$161,16,FALSE),0)</f>
        <v>0</v>
      </c>
      <c r="AV1167" s="2">
        <f t="shared" si="146"/>
        <v>0</v>
      </c>
      <c r="AW1167" s="3" t="str">
        <f>IF($L1167="","",IF(SUM($AJ1167:AJ1167)=0,$AE1167,VLOOKUP($AP1167,BaseEqptCdF!$C$5:$R$161,16,FALSE)*$AC$3))</f>
        <v/>
      </c>
      <c r="AX1167" s="3" t="str">
        <f>IF($L1167="","",IF(SUM($AJ1167:AK1167)=0,$AE1167,VLOOKUP($AP1167,BaseEqptCdF!$C$5:$R$161,16,FALSE)*$AC$3))</f>
        <v/>
      </c>
      <c r="AY1167" s="3" t="str">
        <f>IF($L1167="","",IF(SUM($AJ1167:AL1167)=0,$AE1167,VLOOKUP($AP1167,BaseEqptCdF!$C$5:$R$161,16,FALSE)*$AC$3))</f>
        <v/>
      </c>
      <c r="AZ1167" s="3" t="str">
        <f>IF($L1167="","",IF(SUM($AJ1167:AM1167)=0,$AE1167,VLOOKUP($AP1167,BaseEqptCdF!$C$5:$R$161,16,FALSE)*$AC$3))</f>
        <v/>
      </c>
      <c r="BA1167" s="3" t="str">
        <f>IF($L1167="","",IF(SUM($AJ1167:AN1167)=0,$AE1167,VLOOKUP($AP1167,BaseEqptCdF!$C$5:$R$161,16,FALSE)*$AC$3))</f>
        <v/>
      </c>
      <c r="BB1167" s="2">
        <f t="shared" si="147"/>
        <v>0</v>
      </c>
      <c r="BC1167" s="3" t="str">
        <f>IF($L1167="","",IF(SUM($AJ1167:AJ1167)=0,$AF1167,IF(LEFT(VLOOKUP($AP1167,BaseEqptCdF!$C$5:$E$161,3,FALSE),2)="SD",0,IF(LEFT(VLOOKUP($AP1167,BaseEqptCdF!$C$5:$E$161,3,FALSE),2)="SB",1*52,VLOOKUP($AP1167,BaseEqptCdF!$C$5:$S$161,12,FALSE)*0.2*300))))</f>
        <v/>
      </c>
      <c r="BD1167" s="3" t="str">
        <f>IF($L1167="","",IF(SUM($AJ1167:AK1167)=0,$AF1167,IF(LEFT(VLOOKUP($AP1167,BaseEqptCdF!$C$5:$E$161,3,FALSE),2)="SD",0,IF(LEFT(VLOOKUP($AP1167,BaseEqptCdF!$C$5:$E$161,3,FALSE),2)="SB",1*52,VLOOKUP($AP1167,BaseEqptCdF!$C$5:$S$161,12,FALSE)*0.2*300))))</f>
        <v/>
      </c>
      <c r="BE1167" s="3" t="str">
        <f>IF($L1167="","",IF(SUM($AJ1167:AL1167)=0,$AF1167,IF(LEFT(VLOOKUP($AP1167,BaseEqptCdF!$C$5:$E$161,3,FALSE),2)="SD",0,IF(LEFT(VLOOKUP($AP1167,BaseEqptCdF!$C$5:$E$161,3,FALSE),2)="SB",1*52,VLOOKUP($AP1167,BaseEqptCdF!$C$5:$S$161,12,FALSE)*0.2*300))))</f>
        <v/>
      </c>
      <c r="BF1167" s="3" t="str">
        <f>IF($L1167="","",IF(SUM($AJ1167:AM1167)=0,$AF1167,IF(LEFT(VLOOKUP($AP1167,BaseEqptCdF!$C$5:$E$161,3,FALSE),2)="SD",0,IF(LEFT(VLOOKUP($AP1167,BaseEqptCdF!$C$5:$E$161,3,FALSE),2)="SB",1*52,VLOOKUP($AP1167,BaseEqptCdF!$C$5:$S$161,12,FALSE)*0.2*300))))</f>
        <v/>
      </c>
      <c r="BG1167" s="3" t="str">
        <f>IF($L1167="","",IF(SUM($AJ1167:AN1167)=0,$AF1167,IF(LEFT(VLOOKUP($AP1167,BaseEqptCdF!$C$5:$E$161,3,FALSE),2)="SD",0,IF(LEFT(VLOOKUP($AP1167,BaseEqptCdF!$C$5:$E$161,3,FALSE),2)="SB",1*52,VLOOKUP($AP1167,BaseEqptCdF!$C$5:$S$161,12,FALSE)*0.2*300))))</f>
        <v/>
      </c>
      <c r="BH1167" s="2">
        <f t="shared" si="148"/>
        <v>0</v>
      </c>
    </row>
    <row r="1168" spans="1:60" x14ac:dyDescent="0.25">
      <c r="A1168" s="296" t="str">
        <f t="array" ref="A1168">IF($C1168="","",INDEX(Prog!$B$8:$D$300,MATCH($C1168,nivo1,0),1))</f>
        <v/>
      </c>
      <c r="B1168" s="296" t="str">
        <f t="array" ref="B1168">IF($C1168="","",INDEX(Prog!$B$8:$D$300,MATCH($C1168,nivo1,0),2))</f>
        <v/>
      </c>
      <c r="C1168" s="273"/>
      <c r="D1168" s="267"/>
      <c r="E1168" s="273"/>
      <c r="F1168" s="273"/>
      <c r="G1168" s="273"/>
      <c r="H1168" s="273"/>
      <c r="I1168" s="273"/>
      <c r="J1168" s="273"/>
      <c r="K1168" s="274"/>
      <c r="L1168" s="273"/>
      <c r="M1168" s="273"/>
      <c r="N1168" s="273"/>
      <c r="O1168" s="275"/>
      <c r="P1168" s="273"/>
      <c r="Q1168" s="273"/>
      <c r="R1168" s="273"/>
      <c r="S1168" s="273"/>
      <c r="T1168" s="276"/>
      <c r="U1168" s="276"/>
      <c r="V1168" s="276"/>
      <c r="W1168" s="276"/>
      <c r="X1168" s="277"/>
      <c r="Y1168" s="278"/>
      <c r="AA1168" s="8" t="str">
        <f>IF($L1168="","",VLOOKUP($L1168,BaseEqptCdF!$C$5:$E$161,2,FALSE))</f>
        <v/>
      </c>
      <c r="AB1168" s="8" t="str">
        <f>IF($L1168="","",VLOOKUP($L1168,BaseEqptCdF!$C$5:$E$161,3,FALSE))</f>
        <v/>
      </c>
      <c r="AC1168" s="7" t="str">
        <f>IF($L1168="","",VLOOKUP($L1168,BaseEqptCdF!$C$5:$I$161,6,FALSE))</f>
        <v/>
      </c>
      <c r="AD1168" s="7" t="str">
        <f>IF($L1168="","",VLOOKUP($L1168,BaseEqptCdF!$C$5:$I$161,7,FALSE))</f>
        <v/>
      </c>
      <c r="AE1168" s="3" t="str">
        <f>IF($L1168="","",VLOOKUP($L1168,BaseEqptCdF!$C$5:$R$161,16,FALSE)*$AC$3)</f>
        <v/>
      </c>
      <c r="AF1168" s="3" t="str">
        <f>IF($L1168="","",IF(LEFT($AB1168,2)="SD",0,IF(LEFT($AB1168,2)="SB",1*52,IF($N1168=Prog!$P$17,VLOOKUP($L1168,BaseEqptCdF!$C$5:$P$161,14,FALSE)*1*300,VLOOKUP($L1168,BaseEqptCdF!$C$5:$P$161,12,FALSE)*0.2*300))))</f>
        <v/>
      </c>
      <c r="AG1168" s="6" t="str">
        <f t="shared" si="128"/>
        <v/>
      </c>
      <c r="AH1168" s="6">
        <f>IF($U1168=Prog!$S$18,YEAR($X1168),"")</f>
        <v>1900</v>
      </c>
      <c r="AI1168" s="5" t="str">
        <f>IF(OR($AG1168="",$U1168=Prog!$S$18),"",IF(OR($U1168=Prog!$S$17,$U1168=Prog!$S$16),YEAR($X1168),IF($AG1168="ND","ND",$AI$8+$O1168)))</f>
        <v/>
      </c>
      <c r="AJ1168" s="3" t="str">
        <f t="shared" si="123"/>
        <v/>
      </c>
      <c r="AK1168" s="3" t="str">
        <f t="shared" si="150"/>
        <v/>
      </c>
      <c r="AL1168" s="3" t="str">
        <f t="shared" si="150"/>
        <v/>
      </c>
      <c r="AM1168" s="3" t="str">
        <f t="shared" si="150"/>
        <v/>
      </c>
      <c r="AN1168" s="3" t="str">
        <f t="shared" si="150"/>
        <v/>
      </c>
      <c r="AO1168" s="2">
        <f t="shared" si="145"/>
        <v>0</v>
      </c>
      <c r="AP1168" s="4"/>
      <c r="AQ1168" s="3">
        <f>IF(AJ1168=1,VLOOKUP($AP1168,BaseEqptCdF!$C$5:$R$161,16,FALSE),0)</f>
        <v>0</v>
      </c>
      <c r="AR1168" s="3">
        <f>IF(AK1168=1,VLOOKUP($AP1168,BaseEqptCdF!$C$5:$R$161,16,FALSE),0)</f>
        <v>0</v>
      </c>
      <c r="AS1168" s="3">
        <f>IF(AL1168=1,VLOOKUP($AP1168,BaseEqptCdF!$C$5:$R$161,16,FALSE),0)</f>
        <v>0</v>
      </c>
      <c r="AT1168" s="3">
        <f>IF(AM1168=1,VLOOKUP($AP1168,BaseEqptCdF!$C$5:$R$161,16,FALSE),0)</f>
        <v>0</v>
      </c>
      <c r="AU1168" s="3">
        <f>IF(AN1168=1,VLOOKUP($AP1168,BaseEqptCdF!$C$5:$R$161,16,FALSE),0)</f>
        <v>0</v>
      </c>
      <c r="AV1168" s="2">
        <f t="shared" si="146"/>
        <v>0</v>
      </c>
      <c r="AW1168" s="3" t="str">
        <f>IF($L1168="","",IF(SUM($AJ1168:AJ1168)=0,$AE1168,VLOOKUP($AP1168,BaseEqptCdF!$C$5:$R$161,16,FALSE)*$AC$3))</f>
        <v/>
      </c>
      <c r="AX1168" s="3" t="str">
        <f>IF($L1168="","",IF(SUM($AJ1168:AK1168)=0,$AE1168,VLOOKUP($AP1168,BaseEqptCdF!$C$5:$R$161,16,FALSE)*$AC$3))</f>
        <v/>
      </c>
      <c r="AY1168" s="3" t="str">
        <f>IF($L1168="","",IF(SUM($AJ1168:AL1168)=0,$AE1168,VLOOKUP($AP1168,BaseEqptCdF!$C$5:$R$161,16,FALSE)*$AC$3))</f>
        <v/>
      </c>
      <c r="AZ1168" s="3" t="str">
        <f>IF($L1168="","",IF(SUM($AJ1168:AM1168)=0,$AE1168,VLOOKUP($AP1168,BaseEqptCdF!$C$5:$R$161,16,FALSE)*$AC$3))</f>
        <v/>
      </c>
      <c r="BA1168" s="3" t="str">
        <f>IF($L1168="","",IF(SUM($AJ1168:AN1168)=0,$AE1168,VLOOKUP($AP1168,BaseEqptCdF!$C$5:$R$161,16,FALSE)*$AC$3))</f>
        <v/>
      </c>
      <c r="BB1168" s="2">
        <f t="shared" si="147"/>
        <v>0</v>
      </c>
      <c r="BC1168" s="3" t="str">
        <f>IF($L1168="","",IF(SUM($AJ1168:AJ1168)=0,$AF1168,IF(LEFT(VLOOKUP($AP1168,BaseEqptCdF!$C$5:$E$161,3,FALSE),2)="SD",0,IF(LEFT(VLOOKUP($AP1168,BaseEqptCdF!$C$5:$E$161,3,FALSE),2)="SB",1*52,VLOOKUP($AP1168,BaseEqptCdF!$C$5:$S$161,12,FALSE)*0.2*300))))</f>
        <v/>
      </c>
      <c r="BD1168" s="3" t="str">
        <f>IF($L1168="","",IF(SUM($AJ1168:AK1168)=0,$AF1168,IF(LEFT(VLOOKUP($AP1168,BaseEqptCdF!$C$5:$E$161,3,FALSE),2)="SD",0,IF(LEFT(VLOOKUP($AP1168,BaseEqptCdF!$C$5:$E$161,3,FALSE),2)="SB",1*52,VLOOKUP($AP1168,BaseEqptCdF!$C$5:$S$161,12,FALSE)*0.2*300))))</f>
        <v/>
      </c>
      <c r="BE1168" s="3" t="str">
        <f>IF($L1168="","",IF(SUM($AJ1168:AL1168)=0,$AF1168,IF(LEFT(VLOOKUP($AP1168,BaseEqptCdF!$C$5:$E$161,3,FALSE),2)="SD",0,IF(LEFT(VLOOKUP($AP1168,BaseEqptCdF!$C$5:$E$161,3,FALSE),2)="SB",1*52,VLOOKUP($AP1168,BaseEqptCdF!$C$5:$S$161,12,FALSE)*0.2*300))))</f>
        <v/>
      </c>
      <c r="BF1168" s="3" t="str">
        <f>IF($L1168="","",IF(SUM($AJ1168:AM1168)=0,$AF1168,IF(LEFT(VLOOKUP($AP1168,BaseEqptCdF!$C$5:$E$161,3,FALSE),2)="SD",0,IF(LEFT(VLOOKUP($AP1168,BaseEqptCdF!$C$5:$E$161,3,FALSE),2)="SB",1*52,VLOOKUP($AP1168,BaseEqptCdF!$C$5:$S$161,12,FALSE)*0.2*300))))</f>
        <v/>
      </c>
      <c r="BG1168" s="3" t="str">
        <f>IF($L1168="","",IF(SUM($AJ1168:AN1168)=0,$AF1168,IF(LEFT(VLOOKUP($AP1168,BaseEqptCdF!$C$5:$E$161,3,FALSE),2)="SD",0,IF(LEFT(VLOOKUP($AP1168,BaseEqptCdF!$C$5:$E$161,3,FALSE),2)="SB",1*52,VLOOKUP($AP1168,BaseEqptCdF!$C$5:$S$161,12,FALSE)*0.2*300))))</f>
        <v/>
      </c>
      <c r="BH1168" s="2">
        <f t="shared" si="148"/>
        <v>0</v>
      </c>
    </row>
    <row r="1169" spans="1:60" x14ac:dyDescent="0.25">
      <c r="A1169" s="296" t="str">
        <f t="array" ref="A1169">IF($C1169="","",INDEX(Prog!$B$8:$D$300,MATCH($C1169,nivo1,0),1))</f>
        <v/>
      </c>
      <c r="B1169" s="296" t="str">
        <f t="array" ref="B1169">IF($C1169="","",INDEX(Prog!$B$8:$D$300,MATCH($C1169,nivo1,0),2))</f>
        <v/>
      </c>
      <c r="C1169" s="273"/>
      <c r="D1169" s="267"/>
      <c r="E1169" s="273"/>
      <c r="F1169" s="273"/>
      <c r="G1169" s="273"/>
      <c r="H1169" s="273"/>
      <c r="I1169" s="273"/>
      <c r="J1169" s="273"/>
      <c r="K1169" s="274"/>
      <c r="L1169" s="273"/>
      <c r="M1169" s="273"/>
      <c r="N1169" s="273"/>
      <c r="O1169" s="275"/>
      <c r="P1169" s="273"/>
      <c r="Q1169" s="273"/>
      <c r="R1169" s="273"/>
      <c r="S1169" s="273"/>
      <c r="T1169" s="276"/>
      <c r="U1169" s="276"/>
      <c r="V1169" s="276"/>
      <c r="W1169" s="276"/>
      <c r="X1169" s="277"/>
      <c r="Y1169" s="278"/>
      <c r="AA1169" s="8" t="str">
        <f>IF($L1169="","",VLOOKUP($L1169,BaseEqptCdF!$C$5:$E$161,2,FALSE))</f>
        <v/>
      </c>
      <c r="AB1169" s="8" t="str">
        <f>IF($L1169="","",VLOOKUP($L1169,BaseEqptCdF!$C$5:$E$161,3,FALSE))</f>
        <v/>
      </c>
      <c r="AC1169" s="7" t="str">
        <f>IF($L1169="","",VLOOKUP($L1169,BaseEqptCdF!$C$5:$I$161,6,FALSE))</f>
        <v/>
      </c>
      <c r="AD1169" s="7" t="str">
        <f>IF($L1169="","",VLOOKUP($L1169,BaseEqptCdF!$C$5:$I$161,7,FALSE))</f>
        <v/>
      </c>
      <c r="AE1169" s="3" t="str">
        <f>IF($L1169="","",VLOOKUP($L1169,BaseEqptCdF!$C$5:$R$161,16,FALSE)*$AC$3)</f>
        <v/>
      </c>
      <c r="AF1169" s="3" t="str">
        <f>IF($L1169="","",IF(LEFT($AB1169,2)="SD",0,IF(LEFT($AB1169,2)="SB",1*52,IF($N1169=Prog!$P$17,VLOOKUP($L1169,BaseEqptCdF!$C$5:$P$161,14,FALSE)*1*300,VLOOKUP($L1169,BaseEqptCdF!$C$5:$P$161,12,FALSE)*0.2*300))))</f>
        <v/>
      </c>
      <c r="AG1169" s="6" t="str">
        <f t="shared" si="128"/>
        <v/>
      </c>
      <c r="AH1169" s="6">
        <f>IF($U1169=Prog!$S$18,YEAR($X1169),"")</f>
        <v>1900</v>
      </c>
      <c r="AI1169" s="5" t="str">
        <f>IF(OR($AG1169="",$U1169=Prog!$S$18),"",IF(OR($U1169=Prog!$S$17,$U1169=Prog!$S$16),YEAR($X1169),IF($AG1169="ND","ND",$AI$8+$O1169)))</f>
        <v/>
      </c>
      <c r="AJ1169" s="3" t="str">
        <f t="shared" si="123"/>
        <v/>
      </c>
      <c r="AK1169" s="3" t="str">
        <f t="shared" si="150"/>
        <v/>
      </c>
      <c r="AL1169" s="3" t="str">
        <f t="shared" si="150"/>
        <v/>
      </c>
      <c r="AM1169" s="3" t="str">
        <f t="shared" si="150"/>
        <v/>
      </c>
      <c r="AN1169" s="3" t="str">
        <f t="shared" si="150"/>
        <v/>
      </c>
      <c r="AO1169" s="2">
        <f t="shared" si="145"/>
        <v>0</v>
      </c>
      <c r="AP1169" s="4"/>
      <c r="AQ1169" s="3">
        <f>IF(AJ1169=1,VLOOKUP($AP1169,BaseEqptCdF!$C$5:$R$161,16,FALSE),0)</f>
        <v>0</v>
      </c>
      <c r="AR1169" s="3">
        <f>IF(AK1169=1,VLOOKUP($AP1169,BaseEqptCdF!$C$5:$R$161,16,FALSE),0)</f>
        <v>0</v>
      </c>
      <c r="AS1169" s="3">
        <f>IF(AL1169=1,VLOOKUP($AP1169,BaseEqptCdF!$C$5:$R$161,16,FALSE),0)</f>
        <v>0</v>
      </c>
      <c r="AT1169" s="3">
        <f>IF(AM1169=1,VLOOKUP($AP1169,BaseEqptCdF!$C$5:$R$161,16,FALSE),0)</f>
        <v>0</v>
      </c>
      <c r="AU1169" s="3">
        <f>IF(AN1169=1,VLOOKUP($AP1169,BaseEqptCdF!$C$5:$R$161,16,FALSE),0)</f>
        <v>0</v>
      </c>
      <c r="AV1169" s="2">
        <f t="shared" si="146"/>
        <v>0</v>
      </c>
      <c r="AW1169" s="3" t="str">
        <f>IF($L1169="","",IF(SUM($AJ1169:AJ1169)=0,$AE1169,VLOOKUP($AP1169,BaseEqptCdF!$C$5:$R$161,16,FALSE)*$AC$3))</f>
        <v/>
      </c>
      <c r="AX1169" s="3" t="str">
        <f>IF($L1169="","",IF(SUM($AJ1169:AK1169)=0,$AE1169,VLOOKUP($AP1169,BaseEqptCdF!$C$5:$R$161,16,FALSE)*$AC$3))</f>
        <v/>
      </c>
      <c r="AY1169" s="3" t="str">
        <f>IF($L1169="","",IF(SUM($AJ1169:AL1169)=0,$AE1169,VLOOKUP($AP1169,BaseEqptCdF!$C$5:$R$161,16,FALSE)*$AC$3))</f>
        <v/>
      </c>
      <c r="AZ1169" s="3" t="str">
        <f>IF($L1169="","",IF(SUM($AJ1169:AM1169)=0,$AE1169,VLOOKUP($AP1169,BaseEqptCdF!$C$5:$R$161,16,FALSE)*$AC$3))</f>
        <v/>
      </c>
      <c r="BA1169" s="3" t="str">
        <f>IF($L1169="","",IF(SUM($AJ1169:AN1169)=0,$AE1169,VLOOKUP($AP1169,BaseEqptCdF!$C$5:$R$161,16,FALSE)*$AC$3))</f>
        <v/>
      </c>
      <c r="BB1169" s="2">
        <f t="shared" si="147"/>
        <v>0</v>
      </c>
      <c r="BC1169" s="3" t="str">
        <f>IF($L1169="","",IF(SUM($AJ1169:AJ1169)=0,$AF1169,IF(LEFT(VLOOKUP($AP1169,BaseEqptCdF!$C$5:$E$161,3,FALSE),2)="SD",0,IF(LEFT(VLOOKUP($AP1169,BaseEqptCdF!$C$5:$E$161,3,FALSE),2)="SB",1*52,VLOOKUP($AP1169,BaseEqptCdF!$C$5:$S$161,12,FALSE)*0.2*300))))</f>
        <v/>
      </c>
      <c r="BD1169" s="3" t="str">
        <f>IF($L1169="","",IF(SUM($AJ1169:AK1169)=0,$AF1169,IF(LEFT(VLOOKUP($AP1169,BaseEqptCdF!$C$5:$E$161,3,FALSE),2)="SD",0,IF(LEFT(VLOOKUP($AP1169,BaseEqptCdF!$C$5:$E$161,3,FALSE),2)="SB",1*52,VLOOKUP($AP1169,BaseEqptCdF!$C$5:$S$161,12,FALSE)*0.2*300))))</f>
        <v/>
      </c>
      <c r="BE1169" s="3" t="str">
        <f>IF($L1169="","",IF(SUM($AJ1169:AL1169)=0,$AF1169,IF(LEFT(VLOOKUP($AP1169,BaseEqptCdF!$C$5:$E$161,3,FALSE),2)="SD",0,IF(LEFT(VLOOKUP($AP1169,BaseEqptCdF!$C$5:$E$161,3,FALSE),2)="SB",1*52,VLOOKUP($AP1169,BaseEqptCdF!$C$5:$S$161,12,FALSE)*0.2*300))))</f>
        <v/>
      </c>
      <c r="BF1169" s="3" t="str">
        <f>IF($L1169="","",IF(SUM($AJ1169:AM1169)=0,$AF1169,IF(LEFT(VLOOKUP($AP1169,BaseEqptCdF!$C$5:$E$161,3,FALSE),2)="SD",0,IF(LEFT(VLOOKUP($AP1169,BaseEqptCdF!$C$5:$E$161,3,FALSE),2)="SB",1*52,VLOOKUP($AP1169,BaseEqptCdF!$C$5:$S$161,12,FALSE)*0.2*300))))</f>
        <v/>
      </c>
      <c r="BG1169" s="3" t="str">
        <f>IF($L1169="","",IF(SUM($AJ1169:AN1169)=0,$AF1169,IF(LEFT(VLOOKUP($AP1169,BaseEqptCdF!$C$5:$E$161,3,FALSE),2)="SD",0,IF(LEFT(VLOOKUP($AP1169,BaseEqptCdF!$C$5:$E$161,3,FALSE),2)="SB",1*52,VLOOKUP($AP1169,BaseEqptCdF!$C$5:$S$161,12,FALSE)*0.2*300))))</f>
        <v/>
      </c>
      <c r="BH1169" s="2">
        <f t="shared" si="148"/>
        <v>0</v>
      </c>
    </row>
    <row r="1170" spans="1:60" x14ac:dyDescent="0.25">
      <c r="A1170" s="296" t="str">
        <f t="array" ref="A1170">IF($C1170="","",INDEX(Prog!$B$8:$D$300,MATCH($C1170,nivo1,0),1))</f>
        <v/>
      </c>
      <c r="B1170" s="296" t="str">
        <f t="array" ref="B1170">IF($C1170="","",INDEX(Prog!$B$8:$D$300,MATCH($C1170,nivo1,0),2))</f>
        <v/>
      </c>
      <c r="C1170" s="273"/>
      <c r="D1170" s="267"/>
      <c r="E1170" s="273"/>
      <c r="F1170" s="273"/>
      <c r="G1170" s="273"/>
      <c r="H1170" s="273"/>
      <c r="I1170" s="273"/>
      <c r="J1170" s="273"/>
      <c r="K1170" s="274"/>
      <c r="L1170" s="273"/>
      <c r="M1170" s="273"/>
      <c r="N1170" s="273"/>
      <c r="O1170" s="275"/>
      <c r="P1170" s="273"/>
      <c r="Q1170" s="273"/>
      <c r="R1170" s="273"/>
      <c r="S1170" s="273"/>
      <c r="T1170" s="276"/>
      <c r="U1170" s="276"/>
      <c r="V1170" s="276"/>
      <c r="W1170" s="276"/>
      <c r="X1170" s="277"/>
      <c r="Y1170" s="278"/>
      <c r="AA1170" s="8" t="str">
        <f>IF($L1170="","",VLOOKUP($L1170,BaseEqptCdF!$C$5:$E$161,2,FALSE))</f>
        <v/>
      </c>
      <c r="AB1170" s="8" t="str">
        <f>IF($L1170="","",VLOOKUP($L1170,BaseEqptCdF!$C$5:$E$161,3,FALSE))</f>
        <v/>
      </c>
      <c r="AC1170" s="7" t="str">
        <f>IF($L1170="","",VLOOKUP($L1170,BaseEqptCdF!$C$5:$I$161,6,FALSE))</f>
        <v/>
      </c>
      <c r="AD1170" s="7" t="str">
        <f>IF($L1170="","",VLOOKUP($L1170,BaseEqptCdF!$C$5:$I$161,7,FALSE))</f>
        <v/>
      </c>
      <c r="AE1170" s="3" t="str">
        <f>IF($L1170="","",VLOOKUP($L1170,BaseEqptCdF!$C$5:$R$161,16,FALSE)*$AC$3)</f>
        <v/>
      </c>
      <c r="AF1170" s="3" t="str">
        <f>IF($L1170="","",IF(LEFT($AB1170,2)="SD",0,IF(LEFT($AB1170,2)="SB",1*52,IF($N1170=Prog!$P$17,VLOOKUP($L1170,BaseEqptCdF!$C$5:$P$161,14,FALSE)*1*300,VLOOKUP($L1170,BaseEqptCdF!$C$5:$P$161,12,FALSE)*0.2*300))))</f>
        <v/>
      </c>
      <c r="AG1170" s="6" t="str">
        <f t="shared" si="128"/>
        <v/>
      </c>
      <c r="AH1170" s="6">
        <f>IF($U1170=Prog!$S$18,YEAR($X1170),"")</f>
        <v>1900</v>
      </c>
      <c r="AI1170" s="5" t="str">
        <f>IF(OR($AG1170="",$U1170=Prog!$S$18),"",IF(OR($U1170=Prog!$S$17,$U1170=Prog!$S$16),YEAR($X1170),IF($AG1170="ND","ND",$AI$8+$O1170)))</f>
        <v/>
      </c>
      <c r="AJ1170" s="3" t="str">
        <f t="shared" si="123"/>
        <v/>
      </c>
      <c r="AK1170" s="3" t="str">
        <f t="shared" si="150"/>
        <v/>
      </c>
      <c r="AL1170" s="3" t="str">
        <f t="shared" si="150"/>
        <v/>
      </c>
      <c r="AM1170" s="3" t="str">
        <f t="shared" si="150"/>
        <v/>
      </c>
      <c r="AN1170" s="3" t="str">
        <f t="shared" si="150"/>
        <v/>
      </c>
      <c r="AO1170" s="2">
        <f t="shared" si="145"/>
        <v>0</v>
      </c>
      <c r="AP1170" s="4"/>
      <c r="AQ1170" s="3">
        <f>IF(AJ1170=1,VLOOKUP($AP1170,BaseEqptCdF!$C$5:$R$161,16,FALSE),0)</f>
        <v>0</v>
      </c>
      <c r="AR1170" s="3">
        <f>IF(AK1170=1,VLOOKUP($AP1170,BaseEqptCdF!$C$5:$R$161,16,FALSE),0)</f>
        <v>0</v>
      </c>
      <c r="AS1170" s="3">
        <f>IF(AL1170=1,VLOOKUP($AP1170,BaseEqptCdF!$C$5:$R$161,16,FALSE),0)</f>
        <v>0</v>
      </c>
      <c r="AT1170" s="3">
        <f>IF(AM1170=1,VLOOKUP($AP1170,BaseEqptCdF!$C$5:$R$161,16,FALSE),0)</f>
        <v>0</v>
      </c>
      <c r="AU1170" s="3">
        <f>IF(AN1170=1,VLOOKUP($AP1170,BaseEqptCdF!$C$5:$R$161,16,FALSE),0)</f>
        <v>0</v>
      </c>
      <c r="AV1170" s="2">
        <f t="shared" si="146"/>
        <v>0</v>
      </c>
      <c r="AW1170" s="3" t="str">
        <f>IF($L1170="","",IF(SUM($AJ1170:AJ1170)=0,$AE1170,VLOOKUP($AP1170,BaseEqptCdF!$C$5:$R$161,16,FALSE)*$AC$3))</f>
        <v/>
      </c>
      <c r="AX1170" s="3" t="str">
        <f>IF($L1170="","",IF(SUM($AJ1170:AK1170)=0,$AE1170,VLOOKUP($AP1170,BaseEqptCdF!$C$5:$R$161,16,FALSE)*$AC$3))</f>
        <v/>
      </c>
      <c r="AY1170" s="3" t="str">
        <f>IF($L1170="","",IF(SUM($AJ1170:AL1170)=0,$AE1170,VLOOKUP($AP1170,BaseEqptCdF!$C$5:$R$161,16,FALSE)*$AC$3))</f>
        <v/>
      </c>
      <c r="AZ1170" s="3" t="str">
        <f>IF($L1170="","",IF(SUM($AJ1170:AM1170)=0,$AE1170,VLOOKUP($AP1170,BaseEqptCdF!$C$5:$R$161,16,FALSE)*$AC$3))</f>
        <v/>
      </c>
      <c r="BA1170" s="3" t="str">
        <f>IF($L1170="","",IF(SUM($AJ1170:AN1170)=0,$AE1170,VLOOKUP($AP1170,BaseEqptCdF!$C$5:$R$161,16,FALSE)*$AC$3))</f>
        <v/>
      </c>
      <c r="BB1170" s="2">
        <f t="shared" si="147"/>
        <v>0</v>
      </c>
      <c r="BC1170" s="3" t="str">
        <f>IF($L1170="","",IF(SUM($AJ1170:AJ1170)=0,$AF1170,IF(LEFT(VLOOKUP($AP1170,BaseEqptCdF!$C$5:$E$161,3,FALSE),2)="SD",0,IF(LEFT(VLOOKUP($AP1170,BaseEqptCdF!$C$5:$E$161,3,FALSE),2)="SB",1*52,VLOOKUP($AP1170,BaseEqptCdF!$C$5:$S$161,12,FALSE)*0.2*300))))</f>
        <v/>
      </c>
      <c r="BD1170" s="3" t="str">
        <f>IF($L1170="","",IF(SUM($AJ1170:AK1170)=0,$AF1170,IF(LEFT(VLOOKUP($AP1170,BaseEqptCdF!$C$5:$E$161,3,FALSE),2)="SD",0,IF(LEFT(VLOOKUP($AP1170,BaseEqptCdF!$C$5:$E$161,3,FALSE),2)="SB",1*52,VLOOKUP($AP1170,BaseEqptCdF!$C$5:$S$161,12,FALSE)*0.2*300))))</f>
        <v/>
      </c>
      <c r="BE1170" s="3" t="str">
        <f>IF($L1170="","",IF(SUM($AJ1170:AL1170)=0,$AF1170,IF(LEFT(VLOOKUP($AP1170,BaseEqptCdF!$C$5:$E$161,3,FALSE),2)="SD",0,IF(LEFT(VLOOKUP($AP1170,BaseEqptCdF!$C$5:$E$161,3,FALSE),2)="SB",1*52,VLOOKUP($AP1170,BaseEqptCdF!$C$5:$S$161,12,FALSE)*0.2*300))))</f>
        <v/>
      </c>
      <c r="BF1170" s="3" t="str">
        <f>IF($L1170="","",IF(SUM($AJ1170:AM1170)=0,$AF1170,IF(LEFT(VLOOKUP($AP1170,BaseEqptCdF!$C$5:$E$161,3,FALSE),2)="SD",0,IF(LEFT(VLOOKUP($AP1170,BaseEqptCdF!$C$5:$E$161,3,FALSE),2)="SB",1*52,VLOOKUP($AP1170,BaseEqptCdF!$C$5:$S$161,12,FALSE)*0.2*300))))</f>
        <v/>
      </c>
      <c r="BG1170" s="3" t="str">
        <f>IF($L1170="","",IF(SUM($AJ1170:AN1170)=0,$AF1170,IF(LEFT(VLOOKUP($AP1170,BaseEqptCdF!$C$5:$E$161,3,FALSE),2)="SD",0,IF(LEFT(VLOOKUP($AP1170,BaseEqptCdF!$C$5:$E$161,3,FALSE),2)="SB",1*52,VLOOKUP($AP1170,BaseEqptCdF!$C$5:$S$161,12,FALSE)*0.2*300))))</f>
        <v/>
      </c>
      <c r="BH1170" s="2">
        <f t="shared" si="148"/>
        <v>0</v>
      </c>
    </row>
    <row r="1171" spans="1:60" x14ac:dyDescent="0.25">
      <c r="A1171" s="296" t="str">
        <f t="array" ref="A1171">IF($C1171="","",INDEX(Prog!$B$8:$D$300,MATCH($C1171,nivo1,0),1))</f>
        <v/>
      </c>
      <c r="B1171" s="296" t="str">
        <f t="array" ref="B1171">IF($C1171="","",INDEX(Prog!$B$8:$D$300,MATCH($C1171,nivo1,0),2))</f>
        <v/>
      </c>
      <c r="C1171" s="273"/>
      <c r="D1171" s="267"/>
      <c r="E1171" s="273"/>
      <c r="F1171" s="273"/>
      <c r="G1171" s="273"/>
      <c r="H1171" s="273"/>
      <c r="I1171" s="273"/>
      <c r="J1171" s="273"/>
      <c r="K1171" s="274"/>
      <c r="L1171" s="273"/>
      <c r="M1171" s="273"/>
      <c r="N1171" s="273"/>
      <c r="O1171" s="275"/>
      <c r="P1171" s="273"/>
      <c r="Q1171" s="273"/>
      <c r="R1171" s="273"/>
      <c r="S1171" s="273"/>
      <c r="T1171" s="276"/>
      <c r="U1171" s="276"/>
      <c r="V1171" s="276"/>
      <c r="W1171" s="276"/>
      <c r="X1171" s="277"/>
      <c r="Y1171" s="278"/>
      <c r="AA1171" s="8" t="str">
        <f>IF($L1171="","",VLOOKUP($L1171,BaseEqptCdF!$C$5:$E$161,2,FALSE))</f>
        <v/>
      </c>
      <c r="AB1171" s="8" t="str">
        <f>IF($L1171="","",VLOOKUP($L1171,BaseEqptCdF!$C$5:$E$161,3,FALSE))</f>
        <v/>
      </c>
      <c r="AC1171" s="7" t="str">
        <f>IF($L1171="","",VLOOKUP($L1171,BaseEqptCdF!$C$5:$I$161,6,FALSE))</f>
        <v/>
      </c>
      <c r="AD1171" s="7" t="str">
        <f>IF($L1171="","",VLOOKUP($L1171,BaseEqptCdF!$C$5:$I$161,7,FALSE))</f>
        <v/>
      </c>
      <c r="AE1171" s="3" t="str">
        <f>IF($L1171="","",VLOOKUP($L1171,BaseEqptCdF!$C$5:$R$161,16,FALSE)*$AC$3)</f>
        <v/>
      </c>
      <c r="AF1171" s="3" t="str">
        <f>IF($L1171="","",IF(LEFT($AB1171,2)="SD",0,IF(LEFT($AB1171,2)="SB",1*52,IF($N1171=Prog!$P$17,VLOOKUP($L1171,BaseEqptCdF!$C$5:$P$161,14,FALSE)*1*300,VLOOKUP($L1171,BaseEqptCdF!$C$5:$P$161,12,FALSE)*0.2*300))))</f>
        <v/>
      </c>
      <c r="AG1171" s="6" t="str">
        <f t="shared" si="128"/>
        <v/>
      </c>
      <c r="AH1171" s="6">
        <f>IF($U1171=Prog!$S$18,YEAR($X1171),"")</f>
        <v>1900</v>
      </c>
      <c r="AI1171" s="5" t="str">
        <f>IF(OR($AG1171="",$U1171=Prog!$S$18),"",IF(OR($U1171=Prog!$S$17,$U1171=Prog!$S$16),YEAR($X1171),IF($AG1171="ND","ND",$AI$8+$O1171)))</f>
        <v/>
      </c>
      <c r="AJ1171" s="3" t="str">
        <f t="shared" si="123"/>
        <v/>
      </c>
      <c r="AK1171" s="3" t="str">
        <f t="shared" si="150"/>
        <v/>
      </c>
      <c r="AL1171" s="3" t="str">
        <f t="shared" si="150"/>
        <v/>
      </c>
      <c r="AM1171" s="3" t="str">
        <f t="shared" si="150"/>
        <v/>
      </c>
      <c r="AN1171" s="3" t="str">
        <f t="shared" si="150"/>
        <v/>
      </c>
      <c r="AO1171" s="2">
        <f t="shared" si="145"/>
        <v>0</v>
      </c>
      <c r="AP1171" s="4"/>
      <c r="AQ1171" s="3">
        <f>IF(AJ1171=1,VLOOKUP($AP1171,BaseEqptCdF!$C$5:$R$161,16,FALSE),0)</f>
        <v>0</v>
      </c>
      <c r="AR1171" s="3">
        <f>IF(AK1171=1,VLOOKUP($AP1171,BaseEqptCdF!$C$5:$R$161,16,FALSE),0)</f>
        <v>0</v>
      </c>
      <c r="AS1171" s="3">
        <f>IF(AL1171=1,VLOOKUP($AP1171,BaseEqptCdF!$C$5:$R$161,16,FALSE),0)</f>
        <v>0</v>
      </c>
      <c r="AT1171" s="3">
        <f>IF(AM1171=1,VLOOKUP($AP1171,BaseEqptCdF!$C$5:$R$161,16,FALSE),0)</f>
        <v>0</v>
      </c>
      <c r="AU1171" s="3">
        <f>IF(AN1171=1,VLOOKUP($AP1171,BaseEqptCdF!$C$5:$R$161,16,FALSE),0)</f>
        <v>0</v>
      </c>
      <c r="AV1171" s="2">
        <f t="shared" si="146"/>
        <v>0</v>
      </c>
      <c r="AW1171" s="3" t="str">
        <f>IF($L1171="","",IF(SUM($AJ1171:AJ1171)=0,$AE1171,VLOOKUP($AP1171,BaseEqptCdF!$C$5:$R$161,16,FALSE)*$AC$3))</f>
        <v/>
      </c>
      <c r="AX1171" s="3" t="str">
        <f>IF($L1171="","",IF(SUM($AJ1171:AK1171)=0,$AE1171,VLOOKUP($AP1171,BaseEqptCdF!$C$5:$R$161,16,FALSE)*$AC$3))</f>
        <v/>
      </c>
      <c r="AY1171" s="3" t="str">
        <f>IF($L1171="","",IF(SUM($AJ1171:AL1171)=0,$AE1171,VLOOKUP($AP1171,BaseEqptCdF!$C$5:$R$161,16,FALSE)*$AC$3))</f>
        <v/>
      </c>
      <c r="AZ1171" s="3" t="str">
        <f>IF($L1171="","",IF(SUM($AJ1171:AM1171)=0,$AE1171,VLOOKUP($AP1171,BaseEqptCdF!$C$5:$R$161,16,FALSE)*$AC$3))</f>
        <v/>
      </c>
      <c r="BA1171" s="3" t="str">
        <f>IF($L1171="","",IF(SUM($AJ1171:AN1171)=0,$AE1171,VLOOKUP($AP1171,BaseEqptCdF!$C$5:$R$161,16,FALSE)*$AC$3))</f>
        <v/>
      </c>
      <c r="BB1171" s="2">
        <f t="shared" si="147"/>
        <v>0</v>
      </c>
      <c r="BC1171" s="3" t="str">
        <f>IF($L1171="","",IF(SUM($AJ1171:AJ1171)=0,$AF1171,IF(LEFT(VLOOKUP($AP1171,BaseEqptCdF!$C$5:$E$161,3,FALSE),2)="SD",0,IF(LEFT(VLOOKUP($AP1171,BaseEqptCdF!$C$5:$E$161,3,FALSE),2)="SB",1*52,VLOOKUP($AP1171,BaseEqptCdF!$C$5:$S$161,12,FALSE)*0.2*300))))</f>
        <v/>
      </c>
      <c r="BD1171" s="3" t="str">
        <f>IF($L1171="","",IF(SUM($AJ1171:AK1171)=0,$AF1171,IF(LEFT(VLOOKUP($AP1171,BaseEqptCdF!$C$5:$E$161,3,FALSE),2)="SD",0,IF(LEFT(VLOOKUP($AP1171,BaseEqptCdF!$C$5:$E$161,3,FALSE),2)="SB",1*52,VLOOKUP($AP1171,BaseEqptCdF!$C$5:$S$161,12,FALSE)*0.2*300))))</f>
        <v/>
      </c>
      <c r="BE1171" s="3" t="str">
        <f>IF($L1171="","",IF(SUM($AJ1171:AL1171)=0,$AF1171,IF(LEFT(VLOOKUP($AP1171,BaseEqptCdF!$C$5:$E$161,3,FALSE),2)="SD",0,IF(LEFT(VLOOKUP($AP1171,BaseEqptCdF!$C$5:$E$161,3,FALSE),2)="SB",1*52,VLOOKUP($AP1171,BaseEqptCdF!$C$5:$S$161,12,FALSE)*0.2*300))))</f>
        <v/>
      </c>
      <c r="BF1171" s="3" t="str">
        <f>IF($L1171="","",IF(SUM($AJ1171:AM1171)=0,$AF1171,IF(LEFT(VLOOKUP($AP1171,BaseEqptCdF!$C$5:$E$161,3,FALSE),2)="SD",0,IF(LEFT(VLOOKUP($AP1171,BaseEqptCdF!$C$5:$E$161,3,FALSE),2)="SB",1*52,VLOOKUP($AP1171,BaseEqptCdF!$C$5:$S$161,12,FALSE)*0.2*300))))</f>
        <v/>
      </c>
      <c r="BG1171" s="3" t="str">
        <f>IF($L1171="","",IF(SUM($AJ1171:AN1171)=0,$AF1171,IF(LEFT(VLOOKUP($AP1171,BaseEqptCdF!$C$5:$E$161,3,FALSE),2)="SD",0,IF(LEFT(VLOOKUP($AP1171,BaseEqptCdF!$C$5:$E$161,3,FALSE),2)="SB",1*52,VLOOKUP($AP1171,BaseEqptCdF!$C$5:$S$161,12,FALSE)*0.2*300))))</f>
        <v/>
      </c>
      <c r="BH1171" s="2">
        <f t="shared" si="148"/>
        <v>0</v>
      </c>
    </row>
    <row r="1172" spans="1:60" x14ac:dyDescent="0.25">
      <c r="A1172" s="296" t="str">
        <f t="array" ref="A1172">IF($C1172="","",INDEX(Prog!$B$8:$D$300,MATCH($C1172,nivo1,0),1))</f>
        <v/>
      </c>
      <c r="B1172" s="296" t="str">
        <f t="array" ref="B1172">IF($C1172="","",INDEX(Prog!$B$8:$D$300,MATCH($C1172,nivo1,0),2))</f>
        <v/>
      </c>
      <c r="C1172" s="273"/>
      <c r="D1172" s="267"/>
      <c r="E1172" s="273"/>
      <c r="F1172" s="273"/>
      <c r="G1172" s="273"/>
      <c r="H1172" s="273"/>
      <c r="I1172" s="273"/>
      <c r="J1172" s="273"/>
      <c r="K1172" s="274"/>
      <c r="L1172" s="273"/>
      <c r="M1172" s="273"/>
      <c r="N1172" s="273"/>
      <c r="O1172" s="275"/>
      <c r="P1172" s="273"/>
      <c r="Q1172" s="273"/>
      <c r="R1172" s="273"/>
      <c r="S1172" s="273"/>
      <c r="T1172" s="276"/>
      <c r="U1172" s="276"/>
      <c r="V1172" s="276"/>
      <c r="W1172" s="276"/>
      <c r="X1172" s="277"/>
      <c r="Y1172" s="278"/>
      <c r="AA1172" s="8" t="str">
        <f>IF($L1172="","",VLOOKUP($L1172,BaseEqptCdF!$C$5:$E$161,2,FALSE))</f>
        <v/>
      </c>
      <c r="AB1172" s="8" t="str">
        <f>IF($L1172="","",VLOOKUP($L1172,BaseEqptCdF!$C$5:$E$161,3,FALSE))</f>
        <v/>
      </c>
      <c r="AC1172" s="7" t="str">
        <f>IF($L1172="","",VLOOKUP($L1172,BaseEqptCdF!$C$5:$I$161,6,FALSE))</f>
        <v/>
      </c>
      <c r="AD1172" s="7" t="str">
        <f>IF($L1172="","",VLOOKUP($L1172,BaseEqptCdF!$C$5:$I$161,7,FALSE))</f>
        <v/>
      </c>
      <c r="AE1172" s="3" t="str">
        <f>IF($L1172="","",VLOOKUP($L1172,BaseEqptCdF!$C$5:$R$161,16,FALSE)*$AC$3)</f>
        <v/>
      </c>
      <c r="AF1172" s="3" t="str">
        <f>IF($L1172="","",IF(LEFT($AB1172,2)="SD",0,IF(LEFT($AB1172,2)="SB",1*52,IF($N1172=Prog!$P$17,VLOOKUP($L1172,BaseEqptCdF!$C$5:$P$161,14,FALSE)*1*300,VLOOKUP($L1172,BaseEqptCdF!$C$5:$P$161,12,FALSE)*0.2*300))))</f>
        <v/>
      </c>
      <c r="AG1172" s="6" t="str">
        <f t="shared" si="128"/>
        <v/>
      </c>
      <c r="AH1172" s="6">
        <f>IF($U1172=Prog!$S$18,YEAR($X1172),"")</f>
        <v>1900</v>
      </c>
      <c r="AI1172" s="5" t="str">
        <f>IF(OR($AG1172="",$U1172=Prog!$S$18),"",IF(OR($U1172=Prog!$S$17,$U1172=Prog!$S$16),YEAR($X1172),IF($AG1172="ND","ND",$AI$8+$O1172)))</f>
        <v/>
      </c>
      <c r="AJ1172" s="3" t="str">
        <f t="shared" si="123"/>
        <v/>
      </c>
      <c r="AK1172" s="3" t="str">
        <f t="shared" si="150"/>
        <v/>
      </c>
      <c r="AL1172" s="3" t="str">
        <f t="shared" si="150"/>
        <v/>
      </c>
      <c r="AM1172" s="3" t="str">
        <f t="shared" si="150"/>
        <v/>
      </c>
      <c r="AN1172" s="3" t="str">
        <f t="shared" si="150"/>
        <v/>
      </c>
      <c r="AO1172" s="2">
        <f t="shared" si="145"/>
        <v>0</v>
      </c>
      <c r="AP1172" s="4"/>
      <c r="AQ1172" s="3">
        <f>IF(AJ1172=1,VLOOKUP($AP1172,BaseEqptCdF!$C$5:$R$161,16,FALSE),0)</f>
        <v>0</v>
      </c>
      <c r="AR1172" s="3">
        <f>IF(AK1172=1,VLOOKUP($AP1172,BaseEqptCdF!$C$5:$R$161,16,FALSE),0)</f>
        <v>0</v>
      </c>
      <c r="AS1172" s="3">
        <f>IF(AL1172=1,VLOOKUP($AP1172,BaseEqptCdF!$C$5:$R$161,16,FALSE),0)</f>
        <v>0</v>
      </c>
      <c r="AT1172" s="3">
        <f>IF(AM1172=1,VLOOKUP($AP1172,BaseEqptCdF!$C$5:$R$161,16,FALSE),0)</f>
        <v>0</v>
      </c>
      <c r="AU1172" s="3">
        <f>IF(AN1172=1,VLOOKUP($AP1172,BaseEqptCdF!$C$5:$R$161,16,FALSE),0)</f>
        <v>0</v>
      </c>
      <c r="AV1172" s="2">
        <f t="shared" si="146"/>
        <v>0</v>
      </c>
      <c r="AW1172" s="3" t="str">
        <f>IF($L1172="","",IF(SUM($AJ1172:AJ1172)=0,$AE1172,VLOOKUP($AP1172,BaseEqptCdF!$C$5:$R$161,16,FALSE)*$AC$3))</f>
        <v/>
      </c>
      <c r="AX1172" s="3" t="str">
        <f>IF($L1172="","",IF(SUM($AJ1172:AK1172)=0,$AE1172,VLOOKUP($AP1172,BaseEqptCdF!$C$5:$R$161,16,FALSE)*$AC$3))</f>
        <v/>
      </c>
      <c r="AY1172" s="3" t="str">
        <f>IF($L1172="","",IF(SUM($AJ1172:AL1172)=0,$AE1172,VLOOKUP($AP1172,BaseEqptCdF!$C$5:$R$161,16,FALSE)*$AC$3))</f>
        <v/>
      </c>
      <c r="AZ1172" s="3" t="str">
        <f>IF($L1172="","",IF(SUM($AJ1172:AM1172)=0,$AE1172,VLOOKUP($AP1172,BaseEqptCdF!$C$5:$R$161,16,FALSE)*$AC$3))</f>
        <v/>
      </c>
      <c r="BA1172" s="3" t="str">
        <f>IF($L1172="","",IF(SUM($AJ1172:AN1172)=0,$AE1172,VLOOKUP($AP1172,BaseEqptCdF!$C$5:$R$161,16,FALSE)*$AC$3))</f>
        <v/>
      </c>
      <c r="BB1172" s="2">
        <f t="shared" si="147"/>
        <v>0</v>
      </c>
      <c r="BC1172" s="3" t="str">
        <f>IF($L1172="","",IF(SUM($AJ1172:AJ1172)=0,$AF1172,IF(LEFT(VLOOKUP($AP1172,BaseEqptCdF!$C$5:$E$161,3,FALSE),2)="SD",0,IF(LEFT(VLOOKUP($AP1172,BaseEqptCdF!$C$5:$E$161,3,FALSE),2)="SB",1*52,VLOOKUP($AP1172,BaseEqptCdF!$C$5:$S$161,12,FALSE)*0.2*300))))</f>
        <v/>
      </c>
      <c r="BD1172" s="3" t="str">
        <f>IF($L1172="","",IF(SUM($AJ1172:AK1172)=0,$AF1172,IF(LEFT(VLOOKUP($AP1172,BaseEqptCdF!$C$5:$E$161,3,FALSE),2)="SD",0,IF(LEFT(VLOOKUP($AP1172,BaseEqptCdF!$C$5:$E$161,3,FALSE),2)="SB",1*52,VLOOKUP($AP1172,BaseEqptCdF!$C$5:$S$161,12,FALSE)*0.2*300))))</f>
        <v/>
      </c>
      <c r="BE1172" s="3" t="str">
        <f>IF($L1172="","",IF(SUM($AJ1172:AL1172)=0,$AF1172,IF(LEFT(VLOOKUP($AP1172,BaseEqptCdF!$C$5:$E$161,3,FALSE),2)="SD",0,IF(LEFT(VLOOKUP($AP1172,BaseEqptCdF!$C$5:$E$161,3,FALSE),2)="SB",1*52,VLOOKUP($AP1172,BaseEqptCdF!$C$5:$S$161,12,FALSE)*0.2*300))))</f>
        <v/>
      </c>
      <c r="BF1172" s="3" t="str">
        <f>IF($L1172="","",IF(SUM($AJ1172:AM1172)=0,$AF1172,IF(LEFT(VLOOKUP($AP1172,BaseEqptCdF!$C$5:$E$161,3,FALSE),2)="SD",0,IF(LEFT(VLOOKUP($AP1172,BaseEqptCdF!$C$5:$E$161,3,FALSE),2)="SB",1*52,VLOOKUP($AP1172,BaseEqptCdF!$C$5:$S$161,12,FALSE)*0.2*300))))</f>
        <v/>
      </c>
      <c r="BG1172" s="3" t="str">
        <f>IF($L1172="","",IF(SUM($AJ1172:AN1172)=0,$AF1172,IF(LEFT(VLOOKUP($AP1172,BaseEqptCdF!$C$5:$E$161,3,FALSE),2)="SD",0,IF(LEFT(VLOOKUP($AP1172,BaseEqptCdF!$C$5:$E$161,3,FALSE),2)="SB",1*52,VLOOKUP($AP1172,BaseEqptCdF!$C$5:$S$161,12,FALSE)*0.2*300))))</f>
        <v/>
      </c>
      <c r="BH1172" s="2">
        <f t="shared" si="148"/>
        <v>0</v>
      </c>
    </row>
    <row r="1173" spans="1:60" x14ac:dyDescent="0.25">
      <c r="A1173" s="296" t="str">
        <f t="array" ref="A1173">IF($C1173="","",INDEX(Prog!$B$8:$D$300,MATCH($C1173,nivo1,0),1))</f>
        <v/>
      </c>
      <c r="B1173" s="296" t="str">
        <f t="array" ref="B1173">IF($C1173="","",INDEX(Prog!$B$8:$D$300,MATCH($C1173,nivo1,0),2))</f>
        <v/>
      </c>
      <c r="C1173" s="273"/>
      <c r="D1173" s="267"/>
      <c r="E1173" s="273"/>
      <c r="F1173" s="273"/>
      <c r="G1173" s="273"/>
      <c r="H1173" s="273"/>
      <c r="I1173" s="273"/>
      <c r="J1173" s="273"/>
      <c r="K1173" s="274"/>
      <c r="L1173" s="273"/>
      <c r="M1173" s="273"/>
      <c r="N1173" s="273"/>
      <c r="O1173" s="275"/>
      <c r="P1173" s="273"/>
      <c r="Q1173" s="273"/>
      <c r="R1173" s="273"/>
      <c r="S1173" s="273"/>
      <c r="T1173" s="276"/>
      <c r="U1173" s="276"/>
      <c r="V1173" s="276"/>
      <c r="W1173" s="276"/>
      <c r="X1173" s="277"/>
      <c r="Y1173" s="278"/>
      <c r="AA1173" s="8" t="str">
        <f>IF($L1173="","",VLOOKUP($L1173,BaseEqptCdF!$C$5:$E$161,2,FALSE))</f>
        <v/>
      </c>
      <c r="AB1173" s="8" t="str">
        <f>IF($L1173="","",VLOOKUP($L1173,BaseEqptCdF!$C$5:$E$161,3,FALSE))</f>
        <v/>
      </c>
      <c r="AC1173" s="7" t="str">
        <f>IF($L1173="","",VLOOKUP($L1173,BaseEqptCdF!$C$5:$I$161,6,FALSE))</f>
        <v/>
      </c>
      <c r="AD1173" s="7" t="str">
        <f>IF($L1173="","",VLOOKUP($L1173,BaseEqptCdF!$C$5:$I$161,7,FALSE))</f>
        <v/>
      </c>
      <c r="AE1173" s="3" t="str">
        <f>IF($L1173="","",VLOOKUP($L1173,BaseEqptCdF!$C$5:$R$161,16,FALSE)*$AC$3)</f>
        <v/>
      </c>
      <c r="AF1173" s="3" t="str">
        <f>IF($L1173="","",IF(LEFT($AB1173,2)="SD",0,IF(LEFT($AB1173,2)="SB",1*52,IF($N1173=Prog!$P$17,VLOOKUP($L1173,BaseEqptCdF!$C$5:$P$161,14,FALSE)*1*300,VLOOKUP($L1173,BaseEqptCdF!$C$5:$P$161,12,FALSE)*0.2*300))))</f>
        <v/>
      </c>
      <c r="AG1173" s="6" t="str">
        <f t="shared" si="128"/>
        <v/>
      </c>
      <c r="AH1173" s="6">
        <f>IF($U1173=Prog!$S$18,YEAR($X1173),"")</f>
        <v>1900</v>
      </c>
      <c r="AI1173" s="5" t="str">
        <f>IF(OR($AG1173="",$U1173=Prog!$S$18),"",IF(OR($U1173=Prog!$S$17,$U1173=Prog!$S$16),YEAR($X1173),IF($AG1173="ND","ND",$AI$8+$O1173)))</f>
        <v/>
      </c>
      <c r="AJ1173" s="3" t="str">
        <f t="shared" si="123"/>
        <v/>
      </c>
      <c r="AK1173" s="3" t="str">
        <f t="shared" si="150"/>
        <v/>
      </c>
      <c r="AL1173" s="3" t="str">
        <f t="shared" si="150"/>
        <v/>
      </c>
      <c r="AM1173" s="3" t="str">
        <f t="shared" si="150"/>
        <v/>
      </c>
      <c r="AN1173" s="3" t="str">
        <f t="shared" si="150"/>
        <v/>
      </c>
      <c r="AO1173" s="2">
        <f t="shared" si="145"/>
        <v>0</v>
      </c>
      <c r="AP1173" s="4"/>
      <c r="AQ1173" s="3">
        <f>IF(AJ1173=1,VLOOKUP($AP1173,BaseEqptCdF!$C$5:$R$161,16,FALSE),0)</f>
        <v>0</v>
      </c>
      <c r="AR1173" s="3">
        <f>IF(AK1173=1,VLOOKUP($AP1173,BaseEqptCdF!$C$5:$R$161,16,FALSE),0)</f>
        <v>0</v>
      </c>
      <c r="AS1173" s="3">
        <f>IF(AL1173=1,VLOOKUP($AP1173,BaseEqptCdF!$C$5:$R$161,16,FALSE),0)</f>
        <v>0</v>
      </c>
      <c r="AT1173" s="3">
        <f>IF(AM1173=1,VLOOKUP($AP1173,BaseEqptCdF!$C$5:$R$161,16,FALSE),0)</f>
        <v>0</v>
      </c>
      <c r="AU1173" s="3">
        <f>IF(AN1173=1,VLOOKUP($AP1173,BaseEqptCdF!$C$5:$R$161,16,FALSE),0)</f>
        <v>0</v>
      </c>
      <c r="AV1173" s="2">
        <f t="shared" si="146"/>
        <v>0</v>
      </c>
      <c r="AW1173" s="3" t="str">
        <f>IF($L1173="","",IF(SUM($AJ1173:AJ1173)=0,$AE1173,VLOOKUP($AP1173,BaseEqptCdF!$C$5:$R$161,16,FALSE)*$AC$3))</f>
        <v/>
      </c>
      <c r="AX1173" s="3" t="str">
        <f>IF($L1173="","",IF(SUM($AJ1173:AK1173)=0,$AE1173,VLOOKUP($AP1173,BaseEqptCdF!$C$5:$R$161,16,FALSE)*$AC$3))</f>
        <v/>
      </c>
      <c r="AY1173" s="3" t="str">
        <f>IF($L1173="","",IF(SUM($AJ1173:AL1173)=0,$AE1173,VLOOKUP($AP1173,BaseEqptCdF!$C$5:$R$161,16,FALSE)*$AC$3))</f>
        <v/>
      </c>
      <c r="AZ1173" s="3" t="str">
        <f>IF($L1173="","",IF(SUM($AJ1173:AM1173)=0,$AE1173,VLOOKUP($AP1173,BaseEqptCdF!$C$5:$R$161,16,FALSE)*$AC$3))</f>
        <v/>
      </c>
      <c r="BA1173" s="3" t="str">
        <f>IF($L1173="","",IF(SUM($AJ1173:AN1173)=0,$AE1173,VLOOKUP($AP1173,BaseEqptCdF!$C$5:$R$161,16,FALSE)*$AC$3))</f>
        <v/>
      </c>
      <c r="BB1173" s="2">
        <f t="shared" si="147"/>
        <v>0</v>
      </c>
      <c r="BC1173" s="3" t="str">
        <f>IF($L1173="","",IF(SUM($AJ1173:AJ1173)=0,$AF1173,IF(LEFT(VLOOKUP($AP1173,BaseEqptCdF!$C$5:$E$161,3,FALSE),2)="SD",0,IF(LEFT(VLOOKUP($AP1173,BaseEqptCdF!$C$5:$E$161,3,FALSE),2)="SB",1*52,VLOOKUP($AP1173,BaseEqptCdF!$C$5:$S$161,12,FALSE)*0.2*300))))</f>
        <v/>
      </c>
      <c r="BD1173" s="3" t="str">
        <f>IF($L1173="","",IF(SUM($AJ1173:AK1173)=0,$AF1173,IF(LEFT(VLOOKUP($AP1173,BaseEqptCdF!$C$5:$E$161,3,FALSE),2)="SD",0,IF(LEFT(VLOOKUP($AP1173,BaseEqptCdF!$C$5:$E$161,3,FALSE),2)="SB",1*52,VLOOKUP($AP1173,BaseEqptCdF!$C$5:$S$161,12,FALSE)*0.2*300))))</f>
        <v/>
      </c>
      <c r="BE1173" s="3" t="str">
        <f>IF($L1173="","",IF(SUM($AJ1173:AL1173)=0,$AF1173,IF(LEFT(VLOOKUP($AP1173,BaseEqptCdF!$C$5:$E$161,3,FALSE),2)="SD",0,IF(LEFT(VLOOKUP($AP1173,BaseEqptCdF!$C$5:$E$161,3,FALSE),2)="SB",1*52,VLOOKUP($AP1173,BaseEqptCdF!$C$5:$S$161,12,FALSE)*0.2*300))))</f>
        <v/>
      </c>
      <c r="BF1173" s="3" t="str">
        <f>IF($L1173="","",IF(SUM($AJ1173:AM1173)=0,$AF1173,IF(LEFT(VLOOKUP($AP1173,BaseEqptCdF!$C$5:$E$161,3,FALSE),2)="SD",0,IF(LEFT(VLOOKUP($AP1173,BaseEqptCdF!$C$5:$E$161,3,FALSE),2)="SB",1*52,VLOOKUP($AP1173,BaseEqptCdF!$C$5:$S$161,12,FALSE)*0.2*300))))</f>
        <v/>
      </c>
      <c r="BG1173" s="3" t="str">
        <f>IF($L1173="","",IF(SUM($AJ1173:AN1173)=0,$AF1173,IF(LEFT(VLOOKUP($AP1173,BaseEqptCdF!$C$5:$E$161,3,FALSE),2)="SD",0,IF(LEFT(VLOOKUP($AP1173,BaseEqptCdF!$C$5:$E$161,3,FALSE),2)="SB",1*52,VLOOKUP($AP1173,BaseEqptCdF!$C$5:$S$161,12,FALSE)*0.2*300))))</f>
        <v/>
      </c>
      <c r="BH1173" s="2">
        <f t="shared" si="148"/>
        <v>0</v>
      </c>
    </row>
    <row r="1174" spans="1:60" x14ac:dyDescent="0.25">
      <c r="A1174" s="296" t="str">
        <f t="array" ref="A1174">IF($C1174="","",INDEX(Prog!$B$8:$D$300,MATCH($C1174,nivo1,0),1))</f>
        <v/>
      </c>
      <c r="B1174" s="296" t="str">
        <f t="array" ref="B1174">IF($C1174="","",INDEX(Prog!$B$8:$D$300,MATCH($C1174,nivo1,0),2))</f>
        <v/>
      </c>
      <c r="C1174" s="273"/>
      <c r="D1174" s="267"/>
      <c r="E1174" s="273"/>
      <c r="F1174" s="273"/>
      <c r="G1174" s="273"/>
      <c r="H1174" s="273"/>
      <c r="I1174" s="273"/>
      <c r="J1174" s="273"/>
      <c r="K1174" s="274"/>
      <c r="L1174" s="273"/>
      <c r="M1174" s="273"/>
      <c r="N1174" s="273"/>
      <c r="O1174" s="275"/>
      <c r="P1174" s="273"/>
      <c r="Q1174" s="273"/>
      <c r="R1174" s="273"/>
      <c r="S1174" s="273"/>
      <c r="T1174" s="276"/>
      <c r="U1174" s="276"/>
      <c r="V1174" s="276"/>
      <c r="W1174" s="276"/>
      <c r="X1174" s="277"/>
      <c r="Y1174" s="278"/>
      <c r="AA1174" s="8" t="str">
        <f>IF($L1174="","",VLOOKUP($L1174,BaseEqptCdF!$C$5:$E$161,2,FALSE))</f>
        <v/>
      </c>
      <c r="AB1174" s="8" t="str">
        <f>IF($L1174="","",VLOOKUP($L1174,BaseEqptCdF!$C$5:$E$161,3,FALSE))</f>
        <v/>
      </c>
      <c r="AC1174" s="7" t="str">
        <f>IF($L1174="","",VLOOKUP($L1174,BaseEqptCdF!$C$5:$I$161,6,FALSE))</f>
        <v/>
      </c>
      <c r="AD1174" s="7" t="str">
        <f>IF($L1174="","",VLOOKUP($L1174,BaseEqptCdF!$C$5:$I$161,7,FALSE))</f>
        <v/>
      </c>
      <c r="AE1174" s="3" t="str">
        <f>IF($L1174="","",VLOOKUP($L1174,BaseEqptCdF!$C$5:$R$161,16,FALSE)*$AC$3)</f>
        <v/>
      </c>
      <c r="AF1174" s="3" t="str">
        <f>IF($L1174="","",IF(LEFT($AB1174,2)="SD",0,IF(LEFT($AB1174,2)="SB",1*52,IF($N1174=Prog!$P$17,VLOOKUP($L1174,BaseEqptCdF!$C$5:$P$161,14,FALSE)*1*300,VLOOKUP($L1174,BaseEqptCdF!$C$5:$P$161,12,FALSE)*0.2*300))))</f>
        <v/>
      </c>
      <c r="AG1174" s="6" t="str">
        <f t="shared" si="128"/>
        <v/>
      </c>
      <c r="AH1174" s="6">
        <f>IF($U1174=Prog!$S$18,YEAR($X1174),"")</f>
        <v>1900</v>
      </c>
      <c r="AI1174" s="5" t="str">
        <f>IF(OR($AG1174="",$U1174=Prog!$S$18),"",IF(OR($U1174=Prog!$S$17,$U1174=Prog!$S$16),YEAR($X1174),IF($AG1174="ND","ND",$AI$8+$O1174)))</f>
        <v/>
      </c>
      <c r="AJ1174" s="3" t="str">
        <f t="shared" si="123"/>
        <v/>
      </c>
      <c r="AK1174" s="3" t="str">
        <f t="shared" si="150"/>
        <v/>
      </c>
      <c r="AL1174" s="3" t="str">
        <f t="shared" si="150"/>
        <v/>
      </c>
      <c r="AM1174" s="3" t="str">
        <f t="shared" si="150"/>
        <v/>
      </c>
      <c r="AN1174" s="3" t="str">
        <f t="shared" si="150"/>
        <v/>
      </c>
      <c r="AO1174" s="2">
        <f t="shared" si="145"/>
        <v>0</v>
      </c>
      <c r="AP1174" s="4"/>
      <c r="AQ1174" s="3">
        <f>IF(AJ1174=1,VLOOKUP($AP1174,BaseEqptCdF!$C$5:$R$161,16,FALSE),0)</f>
        <v>0</v>
      </c>
      <c r="AR1174" s="3">
        <f>IF(AK1174=1,VLOOKUP($AP1174,BaseEqptCdF!$C$5:$R$161,16,FALSE),0)</f>
        <v>0</v>
      </c>
      <c r="AS1174" s="3">
        <f>IF(AL1174=1,VLOOKUP($AP1174,BaseEqptCdF!$C$5:$R$161,16,FALSE),0)</f>
        <v>0</v>
      </c>
      <c r="AT1174" s="3">
        <f>IF(AM1174=1,VLOOKUP($AP1174,BaseEqptCdF!$C$5:$R$161,16,FALSE),0)</f>
        <v>0</v>
      </c>
      <c r="AU1174" s="3">
        <f>IF(AN1174=1,VLOOKUP($AP1174,BaseEqptCdF!$C$5:$R$161,16,FALSE),0)</f>
        <v>0</v>
      </c>
      <c r="AV1174" s="2">
        <f t="shared" si="146"/>
        <v>0</v>
      </c>
      <c r="AW1174" s="3" t="str">
        <f>IF($L1174="","",IF(SUM($AJ1174:AJ1174)=0,$AE1174,VLOOKUP($AP1174,BaseEqptCdF!$C$5:$R$161,16,FALSE)*$AC$3))</f>
        <v/>
      </c>
      <c r="AX1174" s="3" t="str">
        <f>IF($L1174="","",IF(SUM($AJ1174:AK1174)=0,$AE1174,VLOOKUP($AP1174,BaseEqptCdF!$C$5:$R$161,16,FALSE)*$AC$3))</f>
        <v/>
      </c>
      <c r="AY1174" s="3" t="str">
        <f>IF($L1174="","",IF(SUM($AJ1174:AL1174)=0,$AE1174,VLOOKUP($AP1174,BaseEqptCdF!$C$5:$R$161,16,FALSE)*$AC$3))</f>
        <v/>
      </c>
      <c r="AZ1174" s="3" t="str">
        <f>IF($L1174="","",IF(SUM($AJ1174:AM1174)=0,$AE1174,VLOOKUP($AP1174,BaseEqptCdF!$C$5:$R$161,16,FALSE)*$AC$3))</f>
        <v/>
      </c>
      <c r="BA1174" s="3" t="str">
        <f>IF($L1174="","",IF(SUM($AJ1174:AN1174)=0,$AE1174,VLOOKUP($AP1174,BaseEqptCdF!$C$5:$R$161,16,FALSE)*$AC$3))</f>
        <v/>
      </c>
      <c r="BB1174" s="2">
        <f t="shared" si="147"/>
        <v>0</v>
      </c>
      <c r="BC1174" s="3" t="str">
        <f>IF($L1174="","",IF(SUM($AJ1174:AJ1174)=0,$AF1174,IF(LEFT(VLOOKUP($AP1174,BaseEqptCdF!$C$5:$E$161,3,FALSE),2)="SD",0,IF(LEFT(VLOOKUP($AP1174,BaseEqptCdF!$C$5:$E$161,3,FALSE),2)="SB",1*52,VLOOKUP($AP1174,BaseEqptCdF!$C$5:$S$161,12,FALSE)*0.2*300))))</f>
        <v/>
      </c>
      <c r="BD1174" s="3" t="str">
        <f>IF($L1174="","",IF(SUM($AJ1174:AK1174)=0,$AF1174,IF(LEFT(VLOOKUP($AP1174,BaseEqptCdF!$C$5:$E$161,3,FALSE),2)="SD",0,IF(LEFT(VLOOKUP($AP1174,BaseEqptCdF!$C$5:$E$161,3,FALSE),2)="SB",1*52,VLOOKUP($AP1174,BaseEqptCdF!$C$5:$S$161,12,FALSE)*0.2*300))))</f>
        <v/>
      </c>
      <c r="BE1174" s="3" t="str">
        <f>IF($L1174="","",IF(SUM($AJ1174:AL1174)=0,$AF1174,IF(LEFT(VLOOKUP($AP1174,BaseEqptCdF!$C$5:$E$161,3,FALSE),2)="SD",0,IF(LEFT(VLOOKUP($AP1174,BaseEqptCdF!$C$5:$E$161,3,FALSE),2)="SB",1*52,VLOOKUP($AP1174,BaseEqptCdF!$C$5:$S$161,12,FALSE)*0.2*300))))</f>
        <v/>
      </c>
      <c r="BF1174" s="3" t="str">
        <f>IF($L1174="","",IF(SUM($AJ1174:AM1174)=0,$AF1174,IF(LEFT(VLOOKUP($AP1174,BaseEqptCdF!$C$5:$E$161,3,FALSE),2)="SD",0,IF(LEFT(VLOOKUP($AP1174,BaseEqptCdF!$C$5:$E$161,3,FALSE),2)="SB",1*52,VLOOKUP($AP1174,BaseEqptCdF!$C$5:$S$161,12,FALSE)*0.2*300))))</f>
        <v/>
      </c>
      <c r="BG1174" s="3" t="str">
        <f>IF($L1174="","",IF(SUM($AJ1174:AN1174)=0,$AF1174,IF(LEFT(VLOOKUP($AP1174,BaseEqptCdF!$C$5:$E$161,3,FALSE),2)="SD",0,IF(LEFT(VLOOKUP($AP1174,BaseEqptCdF!$C$5:$E$161,3,FALSE),2)="SB",1*52,VLOOKUP($AP1174,BaseEqptCdF!$C$5:$S$161,12,FALSE)*0.2*300))))</f>
        <v/>
      </c>
      <c r="BH1174" s="2">
        <f t="shared" si="148"/>
        <v>0</v>
      </c>
    </row>
    <row r="1175" spans="1:60" x14ac:dyDescent="0.25">
      <c r="A1175" s="296" t="str">
        <f t="array" ref="A1175">IF($C1175="","",INDEX(Prog!$B$8:$D$300,MATCH($C1175,nivo1,0),1))</f>
        <v/>
      </c>
      <c r="B1175" s="296" t="str">
        <f t="array" ref="B1175">IF($C1175="","",INDEX(Prog!$B$8:$D$300,MATCH($C1175,nivo1,0),2))</f>
        <v/>
      </c>
      <c r="C1175" s="273"/>
      <c r="D1175" s="267"/>
      <c r="E1175" s="273"/>
      <c r="F1175" s="273"/>
      <c r="G1175" s="273"/>
      <c r="H1175" s="273"/>
      <c r="I1175" s="273"/>
      <c r="J1175" s="273"/>
      <c r="K1175" s="274"/>
      <c r="L1175" s="273"/>
      <c r="M1175" s="273"/>
      <c r="N1175" s="273"/>
      <c r="O1175" s="275"/>
      <c r="P1175" s="273"/>
      <c r="Q1175" s="273"/>
      <c r="R1175" s="273"/>
      <c r="S1175" s="273"/>
      <c r="T1175" s="276"/>
      <c r="U1175" s="276"/>
      <c r="V1175" s="276"/>
      <c r="W1175" s="276"/>
      <c r="X1175" s="277"/>
      <c r="Y1175" s="278"/>
      <c r="AA1175" s="8" t="str">
        <f>IF($L1175="","",VLOOKUP($L1175,BaseEqptCdF!$C$5:$E$161,2,FALSE))</f>
        <v/>
      </c>
      <c r="AB1175" s="8" t="str">
        <f>IF($L1175="","",VLOOKUP($L1175,BaseEqptCdF!$C$5:$E$161,3,FALSE))</f>
        <v/>
      </c>
      <c r="AC1175" s="7" t="str">
        <f>IF($L1175="","",VLOOKUP($L1175,BaseEqptCdF!$C$5:$I$161,6,FALSE))</f>
        <v/>
      </c>
      <c r="AD1175" s="7" t="str">
        <f>IF($L1175="","",VLOOKUP($L1175,BaseEqptCdF!$C$5:$I$161,7,FALSE))</f>
        <v/>
      </c>
      <c r="AE1175" s="3" t="str">
        <f>IF($L1175="","",VLOOKUP($L1175,BaseEqptCdF!$C$5:$R$161,16,FALSE)*$AC$3)</f>
        <v/>
      </c>
      <c r="AF1175" s="3" t="str">
        <f>IF($L1175="","",IF(LEFT($AB1175,2)="SD",0,IF(LEFT($AB1175,2)="SB",1*52,IF($N1175=Prog!$P$17,VLOOKUP($L1175,BaseEqptCdF!$C$5:$P$161,14,FALSE)*1*300,VLOOKUP($L1175,BaseEqptCdF!$C$5:$P$161,12,FALSE)*0.2*300))))</f>
        <v/>
      </c>
      <c r="AG1175" s="6" t="str">
        <f t="shared" si="128"/>
        <v/>
      </c>
      <c r="AH1175" s="6">
        <f>IF($U1175=Prog!$S$18,YEAR($X1175),"")</f>
        <v>1900</v>
      </c>
      <c r="AI1175" s="5" t="str">
        <f>IF(OR($AG1175="",$U1175=Prog!$S$18),"",IF(OR($U1175=Prog!$S$17,$U1175=Prog!$S$16),YEAR($X1175),IF($AG1175="ND","ND",$AI$8+$O1175)))</f>
        <v/>
      </c>
      <c r="AJ1175" s="3" t="str">
        <f t="shared" si="123"/>
        <v/>
      </c>
      <c r="AK1175" s="3" t="str">
        <f t="shared" si="150"/>
        <v/>
      </c>
      <c r="AL1175" s="3" t="str">
        <f t="shared" si="150"/>
        <v/>
      </c>
      <c r="AM1175" s="3" t="str">
        <f t="shared" si="150"/>
        <v/>
      </c>
      <c r="AN1175" s="3" t="str">
        <f t="shared" si="150"/>
        <v/>
      </c>
      <c r="AO1175" s="2">
        <f t="shared" si="145"/>
        <v>0</v>
      </c>
      <c r="AP1175" s="4"/>
      <c r="AQ1175" s="3">
        <f>IF(AJ1175=1,VLOOKUP($AP1175,BaseEqptCdF!$C$5:$R$161,16,FALSE),0)</f>
        <v>0</v>
      </c>
      <c r="AR1175" s="3">
        <f>IF(AK1175=1,VLOOKUP($AP1175,BaseEqptCdF!$C$5:$R$161,16,FALSE),0)</f>
        <v>0</v>
      </c>
      <c r="AS1175" s="3">
        <f>IF(AL1175=1,VLOOKUP($AP1175,BaseEqptCdF!$C$5:$R$161,16,FALSE),0)</f>
        <v>0</v>
      </c>
      <c r="AT1175" s="3">
        <f>IF(AM1175=1,VLOOKUP($AP1175,BaseEqptCdF!$C$5:$R$161,16,FALSE),0)</f>
        <v>0</v>
      </c>
      <c r="AU1175" s="3">
        <f>IF(AN1175=1,VLOOKUP($AP1175,BaseEqptCdF!$C$5:$R$161,16,FALSE),0)</f>
        <v>0</v>
      </c>
      <c r="AV1175" s="2">
        <f t="shared" si="146"/>
        <v>0</v>
      </c>
      <c r="AW1175" s="3" t="str">
        <f>IF($L1175="","",IF(SUM($AJ1175:AJ1175)=0,$AE1175,VLOOKUP($AP1175,BaseEqptCdF!$C$5:$R$161,16,FALSE)*$AC$3))</f>
        <v/>
      </c>
      <c r="AX1175" s="3" t="str">
        <f>IF($L1175="","",IF(SUM($AJ1175:AK1175)=0,$AE1175,VLOOKUP($AP1175,BaseEqptCdF!$C$5:$R$161,16,FALSE)*$AC$3))</f>
        <v/>
      </c>
      <c r="AY1175" s="3" t="str">
        <f>IF($L1175="","",IF(SUM($AJ1175:AL1175)=0,$AE1175,VLOOKUP($AP1175,BaseEqptCdF!$C$5:$R$161,16,FALSE)*$AC$3))</f>
        <v/>
      </c>
      <c r="AZ1175" s="3" t="str">
        <f>IF($L1175="","",IF(SUM($AJ1175:AM1175)=0,$AE1175,VLOOKUP($AP1175,BaseEqptCdF!$C$5:$R$161,16,FALSE)*$AC$3))</f>
        <v/>
      </c>
      <c r="BA1175" s="3" t="str">
        <f>IF($L1175="","",IF(SUM($AJ1175:AN1175)=0,$AE1175,VLOOKUP($AP1175,BaseEqptCdF!$C$5:$R$161,16,FALSE)*$AC$3))</f>
        <v/>
      </c>
      <c r="BB1175" s="2">
        <f t="shared" si="147"/>
        <v>0</v>
      </c>
      <c r="BC1175" s="3" t="str">
        <f>IF($L1175="","",IF(SUM($AJ1175:AJ1175)=0,$AF1175,IF(LEFT(VLOOKUP($AP1175,BaseEqptCdF!$C$5:$E$161,3,FALSE),2)="SD",0,IF(LEFT(VLOOKUP($AP1175,BaseEqptCdF!$C$5:$E$161,3,FALSE),2)="SB",1*52,VLOOKUP($AP1175,BaseEqptCdF!$C$5:$S$161,12,FALSE)*0.2*300))))</f>
        <v/>
      </c>
      <c r="BD1175" s="3" t="str">
        <f>IF($L1175="","",IF(SUM($AJ1175:AK1175)=0,$AF1175,IF(LEFT(VLOOKUP($AP1175,BaseEqptCdF!$C$5:$E$161,3,FALSE),2)="SD",0,IF(LEFT(VLOOKUP($AP1175,BaseEqptCdF!$C$5:$E$161,3,FALSE),2)="SB",1*52,VLOOKUP($AP1175,BaseEqptCdF!$C$5:$S$161,12,FALSE)*0.2*300))))</f>
        <v/>
      </c>
      <c r="BE1175" s="3" t="str">
        <f>IF($L1175="","",IF(SUM($AJ1175:AL1175)=0,$AF1175,IF(LEFT(VLOOKUP($AP1175,BaseEqptCdF!$C$5:$E$161,3,FALSE),2)="SD",0,IF(LEFT(VLOOKUP($AP1175,BaseEqptCdF!$C$5:$E$161,3,FALSE),2)="SB",1*52,VLOOKUP($AP1175,BaseEqptCdF!$C$5:$S$161,12,FALSE)*0.2*300))))</f>
        <v/>
      </c>
      <c r="BF1175" s="3" t="str">
        <f>IF($L1175="","",IF(SUM($AJ1175:AM1175)=0,$AF1175,IF(LEFT(VLOOKUP($AP1175,BaseEqptCdF!$C$5:$E$161,3,FALSE),2)="SD",0,IF(LEFT(VLOOKUP($AP1175,BaseEqptCdF!$C$5:$E$161,3,FALSE),2)="SB",1*52,VLOOKUP($AP1175,BaseEqptCdF!$C$5:$S$161,12,FALSE)*0.2*300))))</f>
        <v/>
      </c>
      <c r="BG1175" s="3" t="str">
        <f>IF($L1175="","",IF(SUM($AJ1175:AN1175)=0,$AF1175,IF(LEFT(VLOOKUP($AP1175,BaseEqptCdF!$C$5:$E$161,3,FALSE),2)="SD",0,IF(LEFT(VLOOKUP($AP1175,BaseEqptCdF!$C$5:$E$161,3,FALSE),2)="SB",1*52,VLOOKUP($AP1175,BaseEqptCdF!$C$5:$S$161,12,FALSE)*0.2*300))))</f>
        <v/>
      </c>
      <c r="BH1175" s="2">
        <f t="shared" si="148"/>
        <v>0</v>
      </c>
    </row>
    <row r="1176" spans="1:60" x14ac:dyDescent="0.25">
      <c r="A1176" s="296" t="str">
        <f t="array" ref="A1176">IF($C1176="","",INDEX(Prog!$B$8:$D$300,MATCH($C1176,nivo1,0),1))</f>
        <v/>
      </c>
      <c r="B1176" s="296" t="str">
        <f t="array" ref="B1176">IF($C1176="","",INDEX(Prog!$B$8:$D$300,MATCH($C1176,nivo1,0),2))</f>
        <v/>
      </c>
      <c r="C1176" s="273"/>
      <c r="D1176" s="267"/>
      <c r="E1176" s="273"/>
      <c r="F1176" s="273"/>
      <c r="G1176" s="273"/>
      <c r="H1176" s="273"/>
      <c r="I1176" s="273"/>
      <c r="J1176" s="273"/>
      <c r="K1176" s="274"/>
      <c r="L1176" s="273"/>
      <c r="M1176" s="273"/>
      <c r="N1176" s="273"/>
      <c r="O1176" s="275"/>
      <c r="P1176" s="273"/>
      <c r="Q1176" s="273"/>
      <c r="R1176" s="273"/>
      <c r="S1176" s="273"/>
      <c r="T1176" s="276"/>
      <c r="U1176" s="276"/>
      <c r="V1176" s="276"/>
      <c r="W1176" s="276"/>
      <c r="X1176" s="277"/>
      <c r="Y1176" s="278"/>
      <c r="AA1176" s="8" t="str">
        <f>IF($L1176="","",VLOOKUP($L1176,BaseEqptCdF!$C$5:$E$161,2,FALSE))</f>
        <v/>
      </c>
      <c r="AB1176" s="8" t="str">
        <f>IF($L1176="","",VLOOKUP($L1176,BaseEqptCdF!$C$5:$E$161,3,FALSE))</f>
        <v/>
      </c>
      <c r="AC1176" s="7" t="str">
        <f>IF($L1176="","",VLOOKUP($L1176,BaseEqptCdF!$C$5:$I$161,6,FALSE))</f>
        <v/>
      </c>
      <c r="AD1176" s="7" t="str">
        <f>IF($L1176="","",VLOOKUP($L1176,BaseEqptCdF!$C$5:$I$161,7,FALSE))</f>
        <v/>
      </c>
      <c r="AE1176" s="3" t="str">
        <f>IF($L1176="","",VLOOKUP($L1176,BaseEqptCdF!$C$5:$R$161,16,FALSE)*$AC$3)</f>
        <v/>
      </c>
      <c r="AF1176" s="3" t="str">
        <f>IF($L1176="","",IF(LEFT($AB1176,2)="SD",0,IF(LEFT($AB1176,2)="SB",1*52,IF($N1176=Prog!$P$17,VLOOKUP($L1176,BaseEqptCdF!$C$5:$P$161,14,FALSE)*1*300,VLOOKUP($L1176,BaseEqptCdF!$C$5:$P$161,12,FALSE)*0.2*300))))</f>
        <v/>
      </c>
      <c r="AG1176" s="6" t="str">
        <f t="shared" si="128"/>
        <v/>
      </c>
      <c r="AH1176" s="6">
        <f>IF($U1176=Prog!$S$18,YEAR($X1176),"")</f>
        <v>1900</v>
      </c>
      <c r="AI1176" s="5" t="str">
        <f>IF(OR($AG1176="",$U1176=Prog!$S$18),"",IF(OR($U1176=Prog!$S$17,$U1176=Prog!$S$16),YEAR($X1176),IF($AG1176="ND","ND",$AI$8+$O1176)))</f>
        <v/>
      </c>
      <c r="AJ1176" s="3" t="str">
        <f t="shared" si="123"/>
        <v/>
      </c>
      <c r="AK1176" s="3" t="str">
        <f t="shared" si="150"/>
        <v/>
      </c>
      <c r="AL1176" s="3" t="str">
        <f t="shared" si="150"/>
        <v/>
      </c>
      <c r="AM1176" s="3" t="str">
        <f t="shared" si="150"/>
        <v/>
      </c>
      <c r="AN1176" s="3" t="str">
        <f t="shared" si="150"/>
        <v/>
      </c>
      <c r="AO1176" s="2">
        <f t="shared" si="145"/>
        <v>0</v>
      </c>
      <c r="AP1176" s="4"/>
      <c r="AQ1176" s="3">
        <f>IF(AJ1176=1,VLOOKUP($AP1176,BaseEqptCdF!$C$5:$R$161,16,FALSE),0)</f>
        <v>0</v>
      </c>
      <c r="AR1176" s="3">
        <f>IF(AK1176=1,VLOOKUP($AP1176,BaseEqptCdF!$C$5:$R$161,16,FALSE),0)</f>
        <v>0</v>
      </c>
      <c r="AS1176" s="3">
        <f>IF(AL1176=1,VLOOKUP($AP1176,BaseEqptCdF!$C$5:$R$161,16,FALSE),0)</f>
        <v>0</v>
      </c>
      <c r="AT1176" s="3">
        <f>IF(AM1176=1,VLOOKUP($AP1176,BaseEqptCdF!$C$5:$R$161,16,FALSE),0)</f>
        <v>0</v>
      </c>
      <c r="AU1176" s="3">
        <f>IF(AN1176=1,VLOOKUP($AP1176,BaseEqptCdF!$C$5:$R$161,16,FALSE),0)</f>
        <v>0</v>
      </c>
      <c r="AV1176" s="2">
        <f t="shared" si="146"/>
        <v>0</v>
      </c>
      <c r="AW1176" s="3" t="str">
        <f>IF($L1176="","",IF(SUM($AJ1176:AJ1176)=0,$AE1176,VLOOKUP($AP1176,BaseEqptCdF!$C$5:$R$161,16,FALSE)*$AC$3))</f>
        <v/>
      </c>
      <c r="AX1176" s="3" t="str">
        <f>IF($L1176="","",IF(SUM($AJ1176:AK1176)=0,$AE1176,VLOOKUP($AP1176,BaseEqptCdF!$C$5:$R$161,16,FALSE)*$AC$3))</f>
        <v/>
      </c>
      <c r="AY1176" s="3" t="str">
        <f>IF($L1176="","",IF(SUM($AJ1176:AL1176)=0,$AE1176,VLOOKUP($AP1176,BaseEqptCdF!$C$5:$R$161,16,FALSE)*$AC$3))</f>
        <v/>
      </c>
      <c r="AZ1176" s="3" t="str">
        <f>IF($L1176="","",IF(SUM($AJ1176:AM1176)=0,$AE1176,VLOOKUP($AP1176,BaseEqptCdF!$C$5:$R$161,16,FALSE)*$AC$3))</f>
        <v/>
      </c>
      <c r="BA1176" s="3" t="str">
        <f>IF($L1176="","",IF(SUM($AJ1176:AN1176)=0,$AE1176,VLOOKUP($AP1176,BaseEqptCdF!$C$5:$R$161,16,FALSE)*$AC$3))</f>
        <v/>
      </c>
      <c r="BB1176" s="2">
        <f t="shared" si="147"/>
        <v>0</v>
      </c>
      <c r="BC1176" s="3" t="str">
        <f>IF($L1176="","",IF(SUM($AJ1176:AJ1176)=0,$AF1176,IF(LEFT(VLOOKUP($AP1176,BaseEqptCdF!$C$5:$E$161,3,FALSE),2)="SD",0,IF(LEFT(VLOOKUP($AP1176,BaseEqptCdF!$C$5:$E$161,3,FALSE),2)="SB",1*52,VLOOKUP($AP1176,BaseEqptCdF!$C$5:$S$161,12,FALSE)*0.2*300))))</f>
        <v/>
      </c>
      <c r="BD1176" s="3" t="str">
        <f>IF($L1176="","",IF(SUM($AJ1176:AK1176)=0,$AF1176,IF(LEFT(VLOOKUP($AP1176,BaseEqptCdF!$C$5:$E$161,3,FALSE),2)="SD",0,IF(LEFT(VLOOKUP($AP1176,BaseEqptCdF!$C$5:$E$161,3,FALSE),2)="SB",1*52,VLOOKUP($AP1176,BaseEqptCdF!$C$5:$S$161,12,FALSE)*0.2*300))))</f>
        <v/>
      </c>
      <c r="BE1176" s="3" t="str">
        <f>IF($L1176="","",IF(SUM($AJ1176:AL1176)=0,$AF1176,IF(LEFT(VLOOKUP($AP1176,BaseEqptCdF!$C$5:$E$161,3,FALSE),2)="SD",0,IF(LEFT(VLOOKUP($AP1176,BaseEqptCdF!$C$5:$E$161,3,FALSE),2)="SB",1*52,VLOOKUP($AP1176,BaseEqptCdF!$C$5:$S$161,12,FALSE)*0.2*300))))</f>
        <v/>
      </c>
      <c r="BF1176" s="3" t="str">
        <f>IF($L1176="","",IF(SUM($AJ1176:AM1176)=0,$AF1176,IF(LEFT(VLOOKUP($AP1176,BaseEqptCdF!$C$5:$E$161,3,FALSE),2)="SD",0,IF(LEFT(VLOOKUP($AP1176,BaseEqptCdF!$C$5:$E$161,3,FALSE),2)="SB",1*52,VLOOKUP($AP1176,BaseEqptCdF!$C$5:$S$161,12,FALSE)*0.2*300))))</f>
        <v/>
      </c>
      <c r="BG1176" s="3" t="str">
        <f>IF($L1176="","",IF(SUM($AJ1176:AN1176)=0,$AF1176,IF(LEFT(VLOOKUP($AP1176,BaseEqptCdF!$C$5:$E$161,3,FALSE),2)="SD",0,IF(LEFT(VLOOKUP($AP1176,BaseEqptCdF!$C$5:$E$161,3,FALSE),2)="SB",1*52,VLOOKUP($AP1176,BaseEqptCdF!$C$5:$S$161,12,FALSE)*0.2*300))))</f>
        <v/>
      </c>
      <c r="BH1176" s="2">
        <f t="shared" si="148"/>
        <v>0</v>
      </c>
    </row>
    <row r="1177" spans="1:60" x14ac:dyDescent="0.25">
      <c r="A1177" s="296" t="str">
        <f t="array" ref="A1177">IF($C1177="","",INDEX(Prog!$B$8:$D$300,MATCH($C1177,nivo1,0),1))</f>
        <v/>
      </c>
      <c r="B1177" s="296" t="str">
        <f t="array" ref="B1177">IF($C1177="","",INDEX(Prog!$B$8:$D$300,MATCH($C1177,nivo1,0),2))</f>
        <v/>
      </c>
      <c r="C1177" s="273"/>
      <c r="D1177" s="267"/>
      <c r="E1177" s="273"/>
      <c r="F1177" s="273"/>
      <c r="G1177" s="273"/>
      <c r="H1177" s="273"/>
      <c r="I1177" s="273"/>
      <c r="J1177" s="273"/>
      <c r="K1177" s="274"/>
      <c r="L1177" s="273"/>
      <c r="M1177" s="273"/>
      <c r="N1177" s="273"/>
      <c r="O1177" s="275"/>
      <c r="P1177" s="273"/>
      <c r="Q1177" s="273"/>
      <c r="R1177" s="273"/>
      <c r="S1177" s="273"/>
      <c r="T1177" s="276"/>
      <c r="U1177" s="276"/>
      <c r="V1177" s="276"/>
      <c r="W1177" s="276"/>
      <c r="X1177" s="277"/>
      <c r="Y1177" s="278"/>
      <c r="AA1177" s="8" t="str">
        <f>IF($L1177="","",VLOOKUP($L1177,BaseEqptCdF!$C$5:$E$161,2,FALSE))</f>
        <v/>
      </c>
      <c r="AB1177" s="8" t="str">
        <f>IF($L1177="","",VLOOKUP($L1177,BaseEqptCdF!$C$5:$E$161,3,FALSE))</f>
        <v/>
      </c>
      <c r="AC1177" s="7" t="str">
        <f>IF($L1177="","",VLOOKUP($L1177,BaseEqptCdF!$C$5:$I$161,6,FALSE))</f>
        <v/>
      </c>
      <c r="AD1177" s="7" t="str">
        <f>IF($L1177="","",VLOOKUP($L1177,BaseEqptCdF!$C$5:$I$161,7,FALSE))</f>
        <v/>
      </c>
      <c r="AE1177" s="3" t="str">
        <f>IF($L1177="","",VLOOKUP($L1177,BaseEqptCdF!$C$5:$R$161,16,FALSE)*$AC$3)</f>
        <v/>
      </c>
      <c r="AF1177" s="3" t="str">
        <f>IF($L1177="","",IF(LEFT($AB1177,2)="SD",0,IF(LEFT($AB1177,2)="SB",1*52,IF($N1177=Prog!$P$17,VLOOKUP($L1177,BaseEqptCdF!$C$5:$P$161,14,FALSE)*1*300,VLOOKUP($L1177,BaseEqptCdF!$C$5:$P$161,12,FALSE)*0.2*300))))</f>
        <v/>
      </c>
      <c r="AG1177" s="6" t="str">
        <f t="shared" si="128"/>
        <v/>
      </c>
      <c r="AH1177" s="6">
        <f>IF($U1177=Prog!$S$18,YEAR($X1177),"")</f>
        <v>1900</v>
      </c>
      <c r="AI1177" s="5" t="str">
        <f>IF(OR($AG1177="",$U1177=Prog!$S$18),"",IF(OR($U1177=Prog!$S$17,$U1177=Prog!$S$16),YEAR($X1177),IF($AG1177="ND","ND",$AI$8+$O1177)))</f>
        <v/>
      </c>
      <c r="AJ1177" s="3" t="str">
        <f t="shared" si="123"/>
        <v/>
      </c>
      <c r="AK1177" s="3" t="str">
        <f t="shared" si="150"/>
        <v/>
      </c>
      <c r="AL1177" s="3" t="str">
        <f t="shared" si="150"/>
        <v/>
      </c>
      <c r="AM1177" s="3" t="str">
        <f t="shared" si="150"/>
        <v/>
      </c>
      <c r="AN1177" s="3" t="str">
        <f t="shared" si="150"/>
        <v/>
      </c>
      <c r="AO1177" s="2">
        <f t="shared" si="145"/>
        <v>0</v>
      </c>
      <c r="AP1177" s="4"/>
      <c r="AQ1177" s="3">
        <f>IF(AJ1177=1,VLOOKUP($AP1177,BaseEqptCdF!$C$5:$R$161,16,FALSE),0)</f>
        <v>0</v>
      </c>
      <c r="AR1177" s="3">
        <f>IF(AK1177=1,VLOOKUP($AP1177,BaseEqptCdF!$C$5:$R$161,16,FALSE),0)</f>
        <v>0</v>
      </c>
      <c r="AS1177" s="3">
        <f>IF(AL1177=1,VLOOKUP($AP1177,BaseEqptCdF!$C$5:$R$161,16,FALSE),0)</f>
        <v>0</v>
      </c>
      <c r="AT1177" s="3">
        <f>IF(AM1177=1,VLOOKUP($AP1177,BaseEqptCdF!$C$5:$R$161,16,FALSE),0)</f>
        <v>0</v>
      </c>
      <c r="AU1177" s="3">
        <f>IF(AN1177=1,VLOOKUP($AP1177,BaseEqptCdF!$C$5:$R$161,16,FALSE),0)</f>
        <v>0</v>
      </c>
      <c r="AV1177" s="2">
        <f t="shared" si="146"/>
        <v>0</v>
      </c>
      <c r="AW1177" s="3" t="str">
        <f>IF($L1177="","",IF(SUM($AJ1177:AJ1177)=0,$AE1177,VLOOKUP($AP1177,BaseEqptCdF!$C$5:$R$161,16,FALSE)*$AC$3))</f>
        <v/>
      </c>
      <c r="AX1177" s="3" t="str">
        <f>IF($L1177="","",IF(SUM($AJ1177:AK1177)=0,$AE1177,VLOOKUP($AP1177,BaseEqptCdF!$C$5:$R$161,16,FALSE)*$AC$3))</f>
        <v/>
      </c>
      <c r="AY1177" s="3" t="str">
        <f>IF($L1177="","",IF(SUM($AJ1177:AL1177)=0,$AE1177,VLOOKUP($AP1177,BaseEqptCdF!$C$5:$R$161,16,FALSE)*$AC$3))</f>
        <v/>
      </c>
      <c r="AZ1177" s="3" t="str">
        <f>IF($L1177="","",IF(SUM($AJ1177:AM1177)=0,$AE1177,VLOOKUP($AP1177,BaseEqptCdF!$C$5:$R$161,16,FALSE)*$AC$3))</f>
        <v/>
      </c>
      <c r="BA1177" s="3" t="str">
        <f>IF($L1177="","",IF(SUM($AJ1177:AN1177)=0,$AE1177,VLOOKUP($AP1177,BaseEqptCdF!$C$5:$R$161,16,FALSE)*$AC$3))</f>
        <v/>
      </c>
      <c r="BB1177" s="2">
        <f t="shared" si="147"/>
        <v>0</v>
      </c>
      <c r="BC1177" s="3" t="str">
        <f>IF($L1177="","",IF(SUM($AJ1177:AJ1177)=0,$AF1177,IF(LEFT(VLOOKUP($AP1177,BaseEqptCdF!$C$5:$E$161,3,FALSE),2)="SD",0,IF(LEFT(VLOOKUP($AP1177,BaseEqptCdF!$C$5:$E$161,3,FALSE),2)="SB",1*52,VLOOKUP($AP1177,BaseEqptCdF!$C$5:$S$161,12,FALSE)*0.2*300))))</f>
        <v/>
      </c>
      <c r="BD1177" s="3" t="str">
        <f>IF($L1177="","",IF(SUM($AJ1177:AK1177)=0,$AF1177,IF(LEFT(VLOOKUP($AP1177,BaseEqptCdF!$C$5:$E$161,3,FALSE),2)="SD",0,IF(LEFT(VLOOKUP($AP1177,BaseEqptCdF!$C$5:$E$161,3,FALSE),2)="SB",1*52,VLOOKUP($AP1177,BaseEqptCdF!$C$5:$S$161,12,FALSE)*0.2*300))))</f>
        <v/>
      </c>
      <c r="BE1177" s="3" t="str">
        <f>IF($L1177="","",IF(SUM($AJ1177:AL1177)=0,$AF1177,IF(LEFT(VLOOKUP($AP1177,BaseEqptCdF!$C$5:$E$161,3,FALSE),2)="SD",0,IF(LEFT(VLOOKUP($AP1177,BaseEqptCdF!$C$5:$E$161,3,FALSE),2)="SB",1*52,VLOOKUP($AP1177,BaseEqptCdF!$C$5:$S$161,12,FALSE)*0.2*300))))</f>
        <v/>
      </c>
      <c r="BF1177" s="3" t="str">
        <f>IF($L1177="","",IF(SUM($AJ1177:AM1177)=0,$AF1177,IF(LEFT(VLOOKUP($AP1177,BaseEqptCdF!$C$5:$E$161,3,FALSE),2)="SD",0,IF(LEFT(VLOOKUP($AP1177,BaseEqptCdF!$C$5:$E$161,3,FALSE),2)="SB",1*52,VLOOKUP($AP1177,BaseEqptCdF!$C$5:$S$161,12,FALSE)*0.2*300))))</f>
        <v/>
      </c>
      <c r="BG1177" s="3" t="str">
        <f>IF($L1177="","",IF(SUM($AJ1177:AN1177)=0,$AF1177,IF(LEFT(VLOOKUP($AP1177,BaseEqptCdF!$C$5:$E$161,3,FALSE),2)="SD",0,IF(LEFT(VLOOKUP($AP1177,BaseEqptCdF!$C$5:$E$161,3,FALSE),2)="SB",1*52,VLOOKUP($AP1177,BaseEqptCdF!$C$5:$S$161,12,FALSE)*0.2*300))))</f>
        <v/>
      </c>
      <c r="BH1177" s="2">
        <f t="shared" si="148"/>
        <v>0</v>
      </c>
    </row>
    <row r="1178" spans="1:60" x14ac:dyDescent="0.25">
      <c r="A1178" s="296" t="str">
        <f t="array" ref="A1178">IF($C1178="","",INDEX(Prog!$B$8:$D$300,MATCH($C1178,nivo1,0),1))</f>
        <v/>
      </c>
      <c r="B1178" s="296" t="str">
        <f t="array" ref="B1178">IF($C1178="","",INDEX(Prog!$B$8:$D$300,MATCH($C1178,nivo1,0),2))</f>
        <v/>
      </c>
      <c r="C1178" s="273"/>
      <c r="D1178" s="267"/>
      <c r="E1178" s="273"/>
      <c r="F1178" s="273"/>
      <c r="G1178" s="273"/>
      <c r="H1178" s="273"/>
      <c r="I1178" s="273"/>
      <c r="J1178" s="273"/>
      <c r="K1178" s="274"/>
      <c r="L1178" s="273"/>
      <c r="M1178" s="273"/>
      <c r="N1178" s="273"/>
      <c r="O1178" s="275"/>
      <c r="P1178" s="273"/>
      <c r="Q1178" s="273"/>
      <c r="R1178" s="273"/>
      <c r="S1178" s="273"/>
      <c r="T1178" s="276"/>
      <c r="U1178" s="276"/>
      <c r="V1178" s="276"/>
      <c r="W1178" s="276"/>
      <c r="X1178" s="277"/>
      <c r="Y1178" s="278"/>
      <c r="AA1178" s="8" t="str">
        <f>IF($L1178="","",VLOOKUP($L1178,BaseEqptCdF!$C$5:$E$161,2,FALSE))</f>
        <v/>
      </c>
      <c r="AB1178" s="8" t="str">
        <f>IF($L1178="","",VLOOKUP($L1178,BaseEqptCdF!$C$5:$E$161,3,FALSE))</f>
        <v/>
      </c>
      <c r="AC1178" s="7" t="str">
        <f>IF($L1178="","",VLOOKUP($L1178,BaseEqptCdF!$C$5:$I$161,6,FALSE))</f>
        <v/>
      </c>
      <c r="AD1178" s="7" t="str">
        <f>IF($L1178="","",VLOOKUP($L1178,BaseEqptCdF!$C$5:$I$161,7,FALSE))</f>
        <v/>
      </c>
      <c r="AE1178" s="3" t="str">
        <f>IF($L1178="","",VLOOKUP($L1178,BaseEqptCdF!$C$5:$R$161,16,FALSE)*$AC$3)</f>
        <v/>
      </c>
      <c r="AF1178" s="3" t="str">
        <f>IF($L1178="","",IF(LEFT($AB1178,2)="SD",0,IF(LEFT($AB1178,2)="SB",1*52,IF($N1178=Prog!$P$17,VLOOKUP($L1178,BaseEqptCdF!$C$5:$P$161,14,FALSE)*1*300,VLOOKUP($L1178,BaseEqptCdF!$C$5:$P$161,12,FALSE)*0.2*300))))</f>
        <v/>
      </c>
      <c r="AG1178" s="6" t="str">
        <f t="shared" si="128"/>
        <v/>
      </c>
      <c r="AH1178" s="6">
        <f>IF($U1178=Prog!$S$18,YEAR($X1178),"")</f>
        <v>1900</v>
      </c>
      <c r="AI1178" s="5" t="str">
        <f>IF(OR($AG1178="",$U1178=Prog!$S$18),"",IF(OR($U1178=Prog!$S$17,$U1178=Prog!$S$16),YEAR($X1178),IF($AG1178="ND","ND",$AI$8+$O1178)))</f>
        <v/>
      </c>
      <c r="AJ1178" s="3" t="str">
        <f t="shared" si="123"/>
        <v/>
      </c>
      <c r="AK1178" s="3" t="str">
        <f t="shared" si="150"/>
        <v/>
      </c>
      <c r="AL1178" s="3" t="str">
        <f t="shared" si="150"/>
        <v/>
      </c>
      <c r="AM1178" s="3" t="str">
        <f t="shared" si="150"/>
        <v/>
      </c>
      <c r="AN1178" s="3" t="str">
        <f t="shared" si="150"/>
        <v/>
      </c>
      <c r="AO1178" s="2">
        <f t="shared" si="145"/>
        <v>0</v>
      </c>
      <c r="AP1178" s="4"/>
      <c r="AQ1178" s="3">
        <f>IF(AJ1178=1,VLOOKUP($AP1178,BaseEqptCdF!$C$5:$R$161,16,FALSE),0)</f>
        <v>0</v>
      </c>
      <c r="AR1178" s="3">
        <f>IF(AK1178=1,VLOOKUP($AP1178,BaseEqptCdF!$C$5:$R$161,16,FALSE),0)</f>
        <v>0</v>
      </c>
      <c r="AS1178" s="3">
        <f>IF(AL1178=1,VLOOKUP($AP1178,BaseEqptCdF!$C$5:$R$161,16,FALSE),0)</f>
        <v>0</v>
      </c>
      <c r="AT1178" s="3">
        <f>IF(AM1178=1,VLOOKUP($AP1178,BaseEqptCdF!$C$5:$R$161,16,FALSE),0)</f>
        <v>0</v>
      </c>
      <c r="AU1178" s="3">
        <f>IF(AN1178=1,VLOOKUP($AP1178,BaseEqptCdF!$C$5:$R$161,16,FALSE),0)</f>
        <v>0</v>
      </c>
      <c r="AV1178" s="2">
        <f t="shared" si="146"/>
        <v>0</v>
      </c>
      <c r="AW1178" s="3" t="str">
        <f>IF($L1178="","",IF(SUM($AJ1178:AJ1178)=0,$AE1178,VLOOKUP($AP1178,BaseEqptCdF!$C$5:$R$161,16,FALSE)*$AC$3))</f>
        <v/>
      </c>
      <c r="AX1178" s="3" t="str">
        <f>IF($L1178="","",IF(SUM($AJ1178:AK1178)=0,$AE1178,VLOOKUP($AP1178,BaseEqptCdF!$C$5:$R$161,16,FALSE)*$AC$3))</f>
        <v/>
      </c>
      <c r="AY1178" s="3" t="str">
        <f>IF($L1178="","",IF(SUM($AJ1178:AL1178)=0,$AE1178,VLOOKUP($AP1178,BaseEqptCdF!$C$5:$R$161,16,FALSE)*$AC$3))</f>
        <v/>
      </c>
      <c r="AZ1178" s="3" t="str">
        <f>IF($L1178="","",IF(SUM($AJ1178:AM1178)=0,$AE1178,VLOOKUP($AP1178,BaseEqptCdF!$C$5:$R$161,16,FALSE)*$AC$3))</f>
        <v/>
      </c>
      <c r="BA1178" s="3" t="str">
        <f>IF($L1178="","",IF(SUM($AJ1178:AN1178)=0,$AE1178,VLOOKUP($AP1178,BaseEqptCdF!$C$5:$R$161,16,FALSE)*$AC$3))</f>
        <v/>
      </c>
      <c r="BB1178" s="2">
        <f t="shared" si="147"/>
        <v>0</v>
      </c>
      <c r="BC1178" s="3" t="str">
        <f>IF($L1178="","",IF(SUM($AJ1178:AJ1178)=0,$AF1178,IF(LEFT(VLOOKUP($AP1178,BaseEqptCdF!$C$5:$E$161,3,FALSE),2)="SD",0,IF(LEFT(VLOOKUP($AP1178,BaseEqptCdF!$C$5:$E$161,3,FALSE),2)="SB",1*52,VLOOKUP($AP1178,BaseEqptCdF!$C$5:$S$161,12,FALSE)*0.2*300))))</f>
        <v/>
      </c>
      <c r="BD1178" s="3" t="str">
        <f>IF($L1178="","",IF(SUM($AJ1178:AK1178)=0,$AF1178,IF(LEFT(VLOOKUP($AP1178,BaseEqptCdF!$C$5:$E$161,3,FALSE),2)="SD",0,IF(LEFT(VLOOKUP($AP1178,BaseEqptCdF!$C$5:$E$161,3,FALSE),2)="SB",1*52,VLOOKUP($AP1178,BaseEqptCdF!$C$5:$S$161,12,FALSE)*0.2*300))))</f>
        <v/>
      </c>
      <c r="BE1178" s="3" t="str">
        <f>IF($L1178="","",IF(SUM($AJ1178:AL1178)=0,$AF1178,IF(LEFT(VLOOKUP($AP1178,BaseEqptCdF!$C$5:$E$161,3,FALSE),2)="SD",0,IF(LEFT(VLOOKUP($AP1178,BaseEqptCdF!$C$5:$E$161,3,FALSE),2)="SB",1*52,VLOOKUP($AP1178,BaseEqptCdF!$C$5:$S$161,12,FALSE)*0.2*300))))</f>
        <v/>
      </c>
      <c r="BF1178" s="3" t="str">
        <f>IF($L1178="","",IF(SUM($AJ1178:AM1178)=0,$AF1178,IF(LEFT(VLOOKUP($AP1178,BaseEqptCdF!$C$5:$E$161,3,FALSE),2)="SD",0,IF(LEFT(VLOOKUP($AP1178,BaseEqptCdF!$C$5:$E$161,3,FALSE),2)="SB",1*52,VLOOKUP($AP1178,BaseEqptCdF!$C$5:$S$161,12,FALSE)*0.2*300))))</f>
        <v/>
      </c>
      <c r="BG1178" s="3" t="str">
        <f>IF($L1178="","",IF(SUM($AJ1178:AN1178)=0,$AF1178,IF(LEFT(VLOOKUP($AP1178,BaseEqptCdF!$C$5:$E$161,3,FALSE),2)="SD",0,IF(LEFT(VLOOKUP($AP1178,BaseEqptCdF!$C$5:$E$161,3,FALSE),2)="SB",1*52,VLOOKUP($AP1178,BaseEqptCdF!$C$5:$S$161,12,FALSE)*0.2*300))))</f>
        <v/>
      </c>
      <c r="BH1178" s="2">
        <f t="shared" si="148"/>
        <v>0</v>
      </c>
    </row>
    <row r="1179" spans="1:60" x14ac:dyDescent="0.25">
      <c r="A1179" s="296" t="str">
        <f t="array" ref="A1179">IF($C1179="","",INDEX(Prog!$B$8:$D$300,MATCH($C1179,nivo1,0),1))</f>
        <v/>
      </c>
      <c r="B1179" s="296" t="str">
        <f t="array" ref="B1179">IF($C1179="","",INDEX(Prog!$B$8:$D$300,MATCH($C1179,nivo1,0),2))</f>
        <v/>
      </c>
      <c r="C1179" s="273"/>
      <c r="D1179" s="267"/>
      <c r="E1179" s="273"/>
      <c r="F1179" s="273"/>
      <c r="G1179" s="273"/>
      <c r="H1179" s="273"/>
      <c r="I1179" s="273"/>
      <c r="J1179" s="273"/>
      <c r="K1179" s="274"/>
      <c r="L1179" s="273"/>
      <c r="M1179" s="273"/>
      <c r="N1179" s="273"/>
      <c r="O1179" s="275"/>
      <c r="P1179" s="273"/>
      <c r="Q1179" s="273"/>
      <c r="R1179" s="273"/>
      <c r="S1179" s="273"/>
      <c r="T1179" s="276"/>
      <c r="U1179" s="276"/>
      <c r="V1179" s="276"/>
      <c r="W1179" s="276"/>
      <c r="X1179" s="277"/>
      <c r="Y1179" s="278"/>
      <c r="AA1179" s="8" t="str">
        <f>IF($L1179="","",VLOOKUP($L1179,BaseEqptCdF!$C$5:$E$161,2,FALSE))</f>
        <v/>
      </c>
      <c r="AB1179" s="8" t="str">
        <f>IF($L1179="","",VLOOKUP($L1179,BaseEqptCdF!$C$5:$E$161,3,FALSE))</f>
        <v/>
      </c>
      <c r="AC1179" s="7" t="str">
        <f>IF($L1179="","",VLOOKUP($L1179,BaseEqptCdF!$C$5:$I$161,6,FALSE))</f>
        <v/>
      </c>
      <c r="AD1179" s="7" t="str">
        <f>IF($L1179="","",VLOOKUP($L1179,BaseEqptCdF!$C$5:$I$161,7,FALSE))</f>
        <v/>
      </c>
      <c r="AE1179" s="3" t="str">
        <f>IF($L1179="","",VLOOKUP($L1179,BaseEqptCdF!$C$5:$R$161,16,FALSE)*$AC$3)</f>
        <v/>
      </c>
      <c r="AF1179" s="3" t="str">
        <f>IF($L1179="","",IF(LEFT($AB1179,2)="SD",0,IF(LEFT($AB1179,2)="SB",1*52,IF($N1179=Prog!$P$17,VLOOKUP($L1179,BaseEqptCdF!$C$5:$P$161,14,FALSE)*1*300,VLOOKUP($L1179,BaseEqptCdF!$C$5:$P$161,12,FALSE)*0.2*300))))</f>
        <v/>
      </c>
      <c r="AG1179" s="6" t="str">
        <f t="shared" si="128"/>
        <v/>
      </c>
      <c r="AH1179" s="6">
        <f>IF($U1179=Prog!$S$18,YEAR($X1179),"")</f>
        <v>1900</v>
      </c>
      <c r="AI1179" s="5" t="str">
        <f>IF(OR($AG1179="",$U1179=Prog!$S$18),"",IF(OR($U1179=Prog!$S$17,$U1179=Prog!$S$16),YEAR($X1179),IF($AG1179="ND","ND",$AI$8+$O1179)))</f>
        <v/>
      </c>
      <c r="AJ1179" s="3" t="str">
        <f t="shared" si="123"/>
        <v/>
      </c>
      <c r="AK1179" s="3" t="str">
        <f t="shared" si="150"/>
        <v/>
      </c>
      <c r="AL1179" s="3" t="str">
        <f t="shared" si="150"/>
        <v/>
      </c>
      <c r="AM1179" s="3" t="str">
        <f t="shared" si="150"/>
        <v/>
      </c>
      <c r="AN1179" s="3" t="str">
        <f t="shared" si="150"/>
        <v/>
      </c>
      <c r="AO1179" s="2">
        <f t="shared" si="145"/>
        <v>0</v>
      </c>
      <c r="AP1179" s="4"/>
      <c r="AQ1179" s="3">
        <f>IF(AJ1179=1,VLOOKUP($AP1179,BaseEqptCdF!$C$5:$R$161,16,FALSE),0)</f>
        <v>0</v>
      </c>
      <c r="AR1179" s="3">
        <f>IF(AK1179=1,VLOOKUP($AP1179,BaseEqptCdF!$C$5:$R$161,16,FALSE),0)</f>
        <v>0</v>
      </c>
      <c r="AS1179" s="3">
        <f>IF(AL1179=1,VLOOKUP($AP1179,BaseEqptCdF!$C$5:$R$161,16,FALSE),0)</f>
        <v>0</v>
      </c>
      <c r="AT1179" s="3">
        <f>IF(AM1179=1,VLOOKUP($AP1179,BaseEqptCdF!$C$5:$R$161,16,FALSE),0)</f>
        <v>0</v>
      </c>
      <c r="AU1179" s="3">
        <f>IF(AN1179=1,VLOOKUP($AP1179,BaseEqptCdF!$C$5:$R$161,16,FALSE),0)</f>
        <v>0</v>
      </c>
      <c r="AV1179" s="2">
        <f t="shared" si="146"/>
        <v>0</v>
      </c>
      <c r="AW1179" s="3" t="str">
        <f>IF($L1179="","",IF(SUM($AJ1179:AJ1179)=0,$AE1179,VLOOKUP($AP1179,BaseEqptCdF!$C$5:$R$161,16,FALSE)*$AC$3))</f>
        <v/>
      </c>
      <c r="AX1179" s="3" t="str">
        <f>IF($L1179="","",IF(SUM($AJ1179:AK1179)=0,$AE1179,VLOOKUP($AP1179,BaseEqptCdF!$C$5:$R$161,16,FALSE)*$AC$3))</f>
        <v/>
      </c>
      <c r="AY1179" s="3" t="str">
        <f>IF($L1179="","",IF(SUM($AJ1179:AL1179)=0,$AE1179,VLOOKUP($AP1179,BaseEqptCdF!$C$5:$R$161,16,FALSE)*$AC$3))</f>
        <v/>
      </c>
      <c r="AZ1179" s="3" t="str">
        <f>IF($L1179="","",IF(SUM($AJ1179:AM1179)=0,$AE1179,VLOOKUP($AP1179,BaseEqptCdF!$C$5:$R$161,16,FALSE)*$AC$3))</f>
        <v/>
      </c>
      <c r="BA1179" s="3" t="str">
        <f>IF($L1179="","",IF(SUM($AJ1179:AN1179)=0,$AE1179,VLOOKUP($AP1179,BaseEqptCdF!$C$5:$R$161,16,FALSE)*$AC$3))</f>
        <v/>
      </c>
      <c r="BB1179" s="2">
        <f t="shared" si="147"/>
        <v>0</v>
      </c>
      <c r="BC1179" s="3" t="str">
        <f>IF($L1179="","",IF(SUM($AJ1179:AJ1179)=0,$AF1179,IF(LEFT(VLOOKUP($AP1179,BaseEqptCdF!$C$5:$E$161,3,FALSE),2)="SD",0,IF(LEFT(VLOOKUP($AP1179,BaseEqptCdF!$C$5:$E$161,3,FALSE),2)="SB",1*52,VLOOKUP($AP1179,BaseEqptCdF!$C$5:$S$161,12,FALSE)*0.2*300))))</f>
        <v/>
      </c>
      <c r="BD1179" s="3" t="str">
        <f>IF($L1179="","",IF(SUM($AJ1179:AK1179)=0,$AF1179,IF(LEFT(VLOOKUP($AP1179,BaseEqptCdF!$C$5:$E$161,3,FALSE),2)="SD",0,IF(LEFT(VLOOKUP($AP1179,BaseEqptCdF!$C$5:$E$161,3,FALSE),2)="SB",1*52,VLOOKUP($AP1179,BaseEqptCdF!$C$5:$S$161,12,FALSE)*0.2*300))))</f>
        <v/>
      </c>
      <c r="BE1179" s="3" t="str">
        <f>IF($L1179="","",IF(SUM($AJ1179:AL1179)=0,$AF1179,IF(LEFT(VLOOKUP($AP1179,BaseEqptCdF!$C$5:$E$161,3,FALSE),2)="SD",0,IF(LEFT(VLOOKUP($AP1179,BaseEqptCdF!$C$5:$E$161,3,FALSE),2)="SB",1*52,VLOOKUP($AP1179,BaseEqptCdF!$C$5:$S$161,12,FALSE)*0.2*300))))</f>
        <v/>
      </c>
      <c r="BF1179" s="3" t="str">
        <f>IF($L1179="","",IF(SUM($AJ1179:AM1179)=0,$AF1179,IF(LEFT(VLOOKUP($AP1179,BaseEqptCdF!$C$5:$E$161,3,FALSE),2)="SD",0,IF(LEFT(VLOOKUP($AP1179,BaseEqptCdF!$C$5:$E$161,3,FALSE),2)="SB",1*52,VLOOKUP($AP1179,BaseEqptCdF!$C$5:$S$161,12,FALSE)*0.2*300))))</f>
        <v/>
      </c>
      <c r="BG1179" s="3" t="str">
        <f>IF($L1179="","",IF(SUM($AJ1179:AN1179)=0,$AF1179,IF(LEFT(VLOOKUP($AP1179,BaseEqptCdF!$C$5:$E$161,3,FALSE),2)="SD",0,IF(LEFT(VLOOKUP($AP1179,BaseEqptCdF!$C$5:$E$161,3,FALSE),2)="SB",1*52,VLOOKUP($AP1179,BaseEqptCdF!$C$5:$S$161,12,FALSE)*0.2*300))))</f>
        <v/>
      </c>
      <c r="BH1179" s="2">
        <f t="shared" si="148"/>
        <v>0</v>
      </c>
    </row>
    <row r="1180" spans="1:60" x14ac:dyDescent="0.25">
      <c r="A1180" s="296" t="str">
        <f t="array" ref="A1180">IF($C1180="","",INDEX(Prog!$B$8:$D$300,MATCH($C1180,nivo1,0),1))</f>
        <v/>
      </c>
      <c r="B1180" s="296" t="str">
        <f t="array" ref="B1180">IF($C1180="","",INDEX(Prog!$B$8:$D$300,MATCH($C1180,nivo1,0),2))</f>
        <v/>
      </c>
      <c r="C1180" s="273"/>
      <c r="D1180" s="267"/>
      <c r="E1180" s="273"/>
      <c r="F1180" s="273"/>
      <c r="G1180" s="273"/>
      <c r="H1180" s="273"/>
      <c r="I1180" s="273"/>
      <c r="J1180" s="273"/>
      <c r="K1180" s="274"/>
      <c r="L1180" s="273"/>
      <c r="M1180" s="273"/>
      <c r="N1180" s="273"/>
      <c r="O1180" s="275"/>
      <c r="P1180" s="273"/>
      <c r="Q1180" s="273"/>
      <c r="R1180" s="273"/>
      <c r="S1180" s="273"/>
      <c r="T1180" s="276"/>
      <c r="U1180" s="276"/>
      <c r="V1180" s="276"/>
      <c r="W1180" s="276"/>
      <c r="X1180" s="277"/>
      <c r="Y1180" s="278"/>
      <c r="AA1180" s="8" t="str">
        <f>IF($L1180="","",VLOOKUP($L1180,BaseEqptCdF!$C$5:$E$161,2,FALSE))</f>
        <v/>
      </c>
      <c r="AB1180" s="8" t="str">
        <f>IF($L1180="","",VLOOKUP($L1180,BaseEqptCdF!$C$5:$E$161,3,FALSE))</f>
        <v/>
      </c>
      <c r="AC1180" s="7" t="str">
        <f>IF($L1180="","",VLOOKUP($L1180,BaseEqptCdF!$C$5:$I$161,6,FALSE))</f>
        <v/>
      </c>
      <c r="AD1180" s="7" t="str">
        <f>IF($L1180="","",VLOOKUP($L1180,BaseEqptCdF!$C$5:$I$161,7,FALSE))</f>
        <v/>
      </c>
      <c r="AE1180" s="3" t="str">
        <f>IF($L1180="","",VLOOKUP($L1180,BaseEqptCdF!$C$5:$R$161,16,FALSE)*$AC$3)</f>
        <v/>
      </c>
      <c r="AF1180" s="3" t="str">
        <f>IF($L1180="","",IF(LEFT($AB1180,2)="SD",0,IF(LEFT($AB1180,2)="SB",1*52,IF($N1180=Prog!$P$17,VLOOKUP($L1180,BaseEqptCdF!$C$5:$P$161,14,FALSE)*1*300,VLOOKUP($L1180,BaseEqptCdF!$C$5:$P$161,12,FALSE)*0.2*300))))</f>
        <v/>
      </c>
      <c r="AG1180" s="6" t="str">
        <f t="shared" si="128"/>
        <v/>
      </c>
      <c r="AH1180" s="6">
        <f>IF($U1180=Prog!$S$18,YEAR($X1180),"")</f>
        <v>1900</v>
      </c>
      <c r="AI1180" s="5" t="str">
        <f>IF(OR($AG1180="",$U1180=Prog!$S$18),"",IF(OR($U1180=Prog!$S$17,$U1180=Prog!$S$16),YEAR($X1180),IF($AG1180="ND","ND",$AI$8+$O1180)))</f>
        <v/>
      </c>
      <c r="AJ1180" s="3" t="str">
        <f t="shared" si="123"/>
        <v/>
      </c>
      <c r="AK1180" s="3" t="str">
        <f t="shared" si="150"/>
        <v/>
      </c>
      <c r="AL1180" s="3" t="str">
        <f t="shared" si="150"/>
        <v/>
      </c>
      <c r="AM1180" s="3" t="str">
        <f t="shared" si="150"/>
        <v/>
      </c>
      <c r="AN1180" s="3" t="str">
        <f t="shared" si="150"/>
        <v/>
      </c>
      <c r="AO1180" s="2">
        <f t="shared" si="145"/>
        <v>0</v>
      </c>
      <c r="AP1180" s="4"/>
      <c r="AQ1180" s="3">
        <f>IF(AJ1180=1,VLOOKUP($AP1180,BaseEqptCdF!$C$5:$R$161,16,FALSE),0)</f>
        <v>0</v>
      </c>
      <c r="AR1180" s="3">
        <f>IF(AK1180=1,VLOOKUP($AP1180,BaseEqptCdF!$C$5:$R$161,16,FALSE),0)</f>
        <v>0</v>
      </c>
      <c r="AS1180" s="3">
        <f>IF(AL1180=1,VLOOKUP($AP1180,BaseEqptCdF!$C$5:$R$161,16,FALSE),0)</f>
        <v>0</v>
      </c>
      <c r="AT1180" s="3">
        <f>IF(AM1180=1,VLOOKUP($AP1180,BaseEqptCdF!$C$5:$R$161,16,FALSE),0)</f>
        <v>0</v>
      </c>
      <c r="AU1180" s="3">
        <f>IF(AN1180=1,VLOOKUP($AP1180,BaseEqptCdF!$C$5:$R$161,16,FALSE),0)</f>
        <v>0</v>
      </c>
      <c r="AV1180" s="2">
        <f t="shared" si="146"/>
        <v>0</v>
      </c>
      <c r="AW1180" s="3" t="str">
        <f>IF($L1180="","",IF(SUM($AJ1180:AJ1180)=0,$AE1180,VLOOKUP($AP1180,BaseEqptCdF!$C$5:$R$161,16,FALSE)*$AC$3))</f>
        <v/>
      </c>
      <c r="AX1180" s="3" t="str">
        <f>IF($L1180="","",IF(SUM($AJ1180:AK1180)=0,$AE1180,VLOOKUP($AP1180,BaseEqptCdF!$C$5:$R$161,16,FALSE)*$AC$3))</f>
        <v/>
      </c>
      <c r="AY1180" s="3" t="str">
        <f>IF($L1180="","",IF(SUM($AJ1180:AL1180)=0,$AE1180,VLOOKUP($AP1180,BaseEqptCdF!$C$5:$R$161,16,FALSE)*$AC$3))</f>
        <v/>
      </c>
      <c r="AZ1180" s="3" t="str">
        <f>IF($L1180="","",IF(SUM($AJ1180:AM1180)=0,$AE1180,VLOOKUP($AP1180,BaseEqptCdF!$C$5:$R$161,16,FALSE)*$AC$3))</f>
        <v/>
      </c>
      <c r="BA1180" s="3" t="str">
        <f>IF($L1180="","",IF(SUM($AJ1180:AN1180)=0,$AE1180,VLOOKUP($AP1180,BaseEqptCdF!$C$5:$R$161,16,FALSE)*$AC$3))</f>
        <v/>
      </c>
      <c r="BB1180" s="2">
        <f t="shared" si="147"/>
        <v>0</v>
      </c>
      <c r="BC1180" s="3" t="str">
        <f>IF($L1180="","",IF(SUM($AJ1180:AJ1180)=0,$AF1180,IF(LEFT(VLOOKUP($AP1180,BaseEqptCdF!$C$5:$E$161,3,FALSE),2)="SD",0,IF(LEFT(VLOOKUP($AP1180,BaseEqptCdF!$C$5:$E$161,3,FALSE),2)="SB",1*52,VLOOKUP($AP1180,BaseEqptCdF!$C$5:$S$161,12,FALSE)*0.2*300))))</f>
        <v/>
      </c>
      <c r="BD1180" s="3" t="str">
        <f>IF($L1180="","",IF(SUM($AJ1180:AK1180)=0,$AF1180,IF(LEFT(VLOOKUP($AP1180,BaseEqptCdF!$C$5:$E$161,3,FALSE),2)="SD",0,IF(LEFT(VLOOKUP($AP1180,BaseEqptCdF!$C$5:$E$161,3,FALSE),2)="SB",1*52,VLOOKUP($AP1180,BaseEqptCdF!$C$5:$S$161,12,FALSE)*0.2*300))))</f>
        <v/>
      </c>
      <c r="BE1180" s="3" t="str">
        <f>IF($L1180="","",IF(SUM($AJ1180:AL1180)=0,$AF1180,IF(LEFT(VLOOKUP($AP1180,BaseEqptCdF!$C$5:$E$161,3,FALSE),2)="SD",0,IF(LEFT(VLOOKUP($AP1180,BaseEqptCdF!$C$5:$E$161,3,FALSE),2)="SB",1*52,VLOOKUP($AP1180,BaseEqptCdF!$C$5:$S$161,12,FALSE)*0.2*300))))</f>
        <v/>
      </c>
      <c r="BF1180" s="3" t="str">
        <f>IF($L1180="","",IF(SUM($AJ1180:AM1180)=0,$AF1180,IF(LEFT(VLOOKUP($AP1180,BaseEqptCdF!$C$5:$E$161,3,FALSE),2)="SD",0,IF(LEFT(VLOOKUP($AP1180,BaseEqptCdF!$C$5:$E$161,3,FALSE),2)="SB",1*52,VLOOKUP($AP1180,BaseEqptCdF!$C$5:$S$161,12,FALSE)*0.2*300))))</f>
        <v/>
      </c>
      <c r="BG1180" s="3" t="str">
        <f>IF($L1180="","",IF(SUM($AJ1180:AN1180)=0,$AF1180,IF(LEFT(VLOOKUP($AP1180,BaseEqptCdF!$C$5:$E$161,3,FALSE),2)="SD",0,IF(LEFT(VLOOKUP($AP1180,BaseEqptCdF!$C$5:$E$161,3,FALSE),2)="SB",1*52,VLOOKUP($AP1180,BaseEqptCdF!$C$5:$S$161,12,FALSE)*0.2*300))))</f>
        <v/>
      </c>
      <c r="BH1180" s="2">
        <f t="shared" si="148"/>
        <v>0</v>
      </c>
    </row>
    <row r="1181" spans="1:60" x14ac:dyDescent="0.25">
      <c r="A1181" s="296" t="str">
        <f t="array" ref="A1181">IF($C1181="","",INDEX(Prog!$B$8:$D$300,MATCH($C1181,nivo1,0),1))</f>
        <v/>
      </c>
      <c r="B1181" s="296" t="str">
        <f t="array" ref="B1181">IF($C1181="","",INDEX(Prog!$B$8:$D$300,MATCH($C1181,nivo1,0),2))</f>
        <v/>
      </c>
      <c r="C1181" s="273"/>
      <c r="D1181" s="267"/>
      <c r="E1181" s="273"/>
      <c r="F1181" s="273"/>
      <c r="G1181" s="273"/>
      <c r="H1181" s="273"/>
      <c r="I1181" s="273"/>
      <c r="J1181" s="273"/>
      <c r="K1181" s="274"/>
      <c r="L1181" s="273"/>
      <c r="M1181" s="273"/>
      <c r="N1181" s="273"/>
      <c r="O1181" s="275"/>
      <c r="P1181" s="273"/>
      <c r="Q1181" s="273"/>
      <c r="R1181" s="273"/>
      <c r="S1181" s="273"/>
      <c r="T1181" s="276"/>
      <c r="U1181" s="276"/>
      <c r="V1181" s="276"/>
      <c r="W1181" s="276"/>
      <c r="X1181" s="277"/>
      <c r="Y1181" s="278"/>
      <c r="AA1181" s="8" t="str">
        <f>IF($L1181="","",VLOOKUP($L1181,BaseEqptCdF!$C$5:$E$161,2,FALSE))</f>
        <v/>
      </c>
      <c r="AB1181" s="8" t="str">
        <f>IF($L1181="","",VLOOKUP($L1181,BaseEqptCdF!$C$5:$E$161,3,FALSE))</f>
        <v/>
      </c>
      <c r="AC1181" s="7" t="str">
        <f>IF($L1181="","",VLOOKUP($L1181,BaseEqptCdF!$C$5:$I$161,6,FALSE))</f>
        <v/>
      </c>
      <c r="AD1181" s="7" t="str">
        <f>IF($L1181="","",VLOOKUP($L1181,BaseEqptCdF!$C$5:$I$161,7,FALSE))</f>
        <v/>
      </c>
      <c r="AE1181" s="3" t="str">
        <f>IF($L1181="","",VLOOKUP($L1181,BaseEqptCdF!$C$5:$R$161,16,FALSE)*$AC$3)</f>
        <v/>
      </c>
      <c r="AF1181" s="3" t="str">
        <f>IF($L1181="","",IF(LEFT($AB1181,2)="SD",0,IF(LEFT($AB1181,2)="SB",1*52,IF($N1181=Prog!$P$17,VLOOKUP($L1181,BaseEqptCdF!$C$5:$P$161,14,FALSE)*1*300,VLOOKUP($L1181,BaseEqptCdF!$C$5:$P$161,12,FALSE)*0.2*300))))</f>
        <v/>
      </c>
      <c r="AG1181" s="6" t="str">
        <f t="shared" si="128"/>
        <v/>
      </c>
      <c r="AH1181" s="6">
        <f>IF($U1181=Prog!$S$18,YEAR($X1181),"")</f>
        <v>1900</v>
      </c>
      <c r="AI1181" s="5" t="str">
        <f>IF(OR($AG1181="",$U1181=Prog!$S$18),"",IF(OR($U1181=Prog!$S$17,$U1181=Prog!$S$16),YEAR($X1181),IF($AG1181="ND","ND",$AI$8+$O1181)))</f>
        <v/>
      </c>
      <c r="AJ1181" s="3" t="str">
        <f t="shared" si="123"/>
        <v/>
      </c>
      <c r="AK1181" s="3" t="str">
        <f t="shared" si="150"/>
        <v/>
      </c>
      <c r="AL1181" s="3" t="str">
        <f t="shared" si="150"/>
        <v/>
      </c>
      <c r="AM1181" s="3" t="str">
        <f t="shared" si="150"/>
        <v/>
      </c>
      <c r="AN1181" s="3" t="str">
        <f t="shared" si="150"/>
        <v/>
      </c>
      <c r="AO1181" s="2">
        <f t="shared" si="145"/>
        <v>0</v>
      </c>
      <c r="AP1181" s="4"/>
      <c r="AQ1181" s="3">
        <f>IF(AJ1181=1,VLOOKUP($AP1181,BaseEqptCdF!$C$5:$R$161,16,FALSE),0)</f>
        <v>0</v>
      </c>
      <c r="AR1181" s="3">
        <f>IF(AK1181=1,VLOOKUP($AP1181,BaseEqptCdF!$C$5:$R$161,16,FALSE),0)</f>
        <v>0</v>
      </c>
      <c r="AS1181" s="3">
        <f>IF(AL1181=1,VLOOKUP($AP1181,BaseEqptCdF!$C$5:$R$161,16,FALSE),0)</f>
        <v>0</v>
      </c>
      <c r="AT1181" s="3">
        <f>IF(AM1181=1,VLOOKUP($AP1181,BaseEqptCdF!$C$5:$R$161,16,FALSE),0)</f>
        <v>0</v>
      </c>
      <c r="AU1181" s="3">
        <f>IF(AN1181=1,VLOOKUP($AP1181,BaseEqptCdF!$C$5:$R$161,16,FALSE),0)</f>
        <v>0</v>
      </c>
      <c r="AV1181" s="2">
        <f t="shared" si="146"/>
        <v>0</v>
      </c>
      <c r="AW1181" s="3" t="str">
        <f>IF($L1181="","",IF(SUM($AJ1181:AJ1181)=0,$AE1181,VLOOKUP($AP1181,BaseEqptCdF!$C$5:$R$161,16,FALSE)*$AC$3))</f>
        <v/>
      </c>
      <c r="AX1181" s="3" t="str">
        <f>IF($L1181="","",IF(SUM($AJ1181:AK1181)=0,$AE1181,VLOOKUP($AP1181,BaseEqptCdF!$C$5:$R$161,16,FALSE)*$AC$3))</f>
        <v/>
      </c>
      <c r="AY1181" s="3" t="str">
        <f>IF($L1181="","",IF(SUM($AJ1181:AL1181)=0,$AE1181,VLOOKUP($AP1181,BaseEqptCdF!$C$5:$R$161,16,FALSE)*$AC$3))</f>
        <v/>
      </c>
      <c r="AZ1181" s="3" t="str">
        <f>IF($L1181="","",IF(SUM($AJ1181:AM1181)=0,$AE1181,VLOOKUP($AP1181,BaseEqptCdF!$C$5:$R$161,16,FALSE)*$AC$3))</f>
        <v/>
      </c>
      <c r="BA1181" s="3" t="str">
        <f>IF($L1181="","",IF(SUM($AJ1181:AN1181)=0,$AE1181,VLOOKUP($AP1181,BaseEqptCdF!$C$5:$R$161,16,FALSE)*$AC$3))</f>
        <v/>
      </c>
      <c r="BB1181" s="2">
        <f t="shared" si="147"/>
        <v>0</v>
      </c>
      <c r="BC1181" s="3" t="str">
        <f>IF($L1181="","",IF(SUM($AJ1181:AJ1181)=0,$AF1181,IF(LEFT(VLOOKUP($AP1181,BaseEqptCdF!$C$5:$E$161,3,FALSE),2)="SD",0,IF(LEFT(VLOOKUP($AP1181,BaseEqptCdF!$C$5:$E$161,3,FALSE),2)="SB",1*52,VLOOKUP($AP1181,BaseEqptCdF!$C$5:$S$161,12,FALSE)*0.2*300))))</f>
        <v/>
      </c>
      <c r="BD1181" s="3" t="str">
        <f>IF($L1181="","",IF(SUM($AJ1181:AK1181)=0,$AF1181,IF(LEFT(VLOOKUP($AP1181,BaseEqptCdF!$C$5:$E$161,3,FALSE),2)="SD",0,IF(LEFT(VLOOKUP($AP1181,BaseEqptCdF!$C$5:$E$161,3,FALSE),2)="SB",1*52,VLOOKUP($AP1181,BaseEqptCdF!$C$5:$S$161,12,FALSE)*0.2*300))))</f>
        <v/>
      </c>
      <c r="BE1181" s="3" t="str">
        <f>IF($L1181="","",IF(SUM($AJ1181:AL1181)=0,$AF1181,IF(LEFT(VLOOKUP($AP1181,BaseEqptCdF!$C$5:$E$161,3,FALSE),2)="SD",0,IF(LEFT(VLOOKUP($AP1181,BaseEqptCdF!$C$5:$E$161,3,FALSE),2)="SB",1*52,VLOOKUP($AP1181,BaseEqptCdF!$C$5:$S$161,12,FALSE)*0.2*300))))</f>
        <v/>
      </c>
      <c r="BF1181" s="3" t="str">
        <f>IF($L1181="","",IF(SUM($AJ1181:AM1181)=0,$AF1181,IF(LEFT(VLOOKUP($AP1181,BaseEqptCdF!$C$5:$E$161,3,FALSE),2)="SD",0,IF(LEFT(VLOOKUP($AP1181,BaseEqptCdF!$C$5:$E$161,3,FALSE),2)="SB",1*52,VLOOKUP($AP1181,BaseEqptCdF!$C$5:$S$161,12,FALSE)*0.2*300))))</f>
        <v/>
      </c>
      <c r="BG1181" s="3" t="str">
        <f>IF($L1181="","",IF(SUM($AJ1181:AN1181)=0,$AF1181,IF(LEFT(VLOOKUP($AP1181,BaseEqptCdF!$C$5:$E$161,3,FALSE),2)="SD",0,IF(LEFT(VLOOKUP($AP1181,BaseEqptCdF!$C$5:$E$161,3,FALSE),2)="SB",1*52,VLOOKUP($AP1181,BaseEqptCdF!$C$5:$S$161,12,FALSE)*0.2*300))))</f>
        <v/>
      </c>
      <c r="BH1181" s="2">
        <f t="shared" si="148"/>
        <v>0</v>
      </c>
    </row>
    <row r="1182" spans="1:60" x14ac:dyDescent="0.25">
      <c r="A1182" s="296" t="str">
        <f t="array" ref="A1182">IF($C1182="","",INDEX(Prog!$B$8:$D$300,MATCH($C1182,nivo1,0),1))</f>
        <v/>
      </c>
      <c r="B1182" s="296" t="str">
        <f t="array" ref="B1182">IF($C1182="","",INDEX(Prog!$B$8:$D$300,MATCH($C1182,nivo1,0),2))</f>
        <v/>
      </c>
      <c r="C1182" s="273"/>
      <c r="D1182" s="267"/>
      <c r="E1182" s="273"/>
      <c r="F1182" s="273"/>
      <c r="G1182" s="273"/>
      <c r="H1182" s="273"/>
      <c r="I1182" s="273"/>
      <c r="J1182" s="273"/>
      <c r="K1182" s="274"/>
      <c r="L1182" s="273"/>
      <c r="M1182" s="273"/>
      <c r="N1182" s="273"/>
      <c r="O1182" s="275"/>
      <c r="P1182" s="273"/>
      <c r="Q1182" s="273"/>
      <c r="R1182" s="273"/>
      <c r="S1182" s="273"/>
      <c r="T1182" s="276"/>
      <c r="U1182" s="276"/>
      <c r="V1182" s="276"/>
      <c r="W1182" s="276"/>
      <c r="X1182" s="277"/>
      <c r="Y1182" s="278"/>
      <c r="AA1182" s="8" t="str">
        <f>IF($L1182="","",VLOOKUP($L1182,BaseEqptCdF!$C$5:$E$161,2,FALSE))</f>
        <v/>
      </c>
      <c r="AB1182" s="8" t="str">
        <f>IF($L1182="","",VLOOKUP($L1182,BaseEqptCdF!$C$5:$E$161,3,FALSE))</f>
        <v/>
      </c>
      <c r="AC1182" s="7" t="str">
        <f>IF($L1182="","",VLOOKUP($L1182,BaseEqptCdF!$C$5:$I$161,6,FALSE))</f>
        <v/>
      </c>
      <c r="AD1182" s="7" t="str">
        <f>IF($L1182="","",VLOOKUP($L1182,BaseEqptCdF!$C$5:$I$161,7,FALSE))</f>
        <v/>
      </c>
      <c r="AE1182" s="3" t="str">
        <f>IF($L1182="","",VLOOKUP($L1182,BaseEqptCdF!$C$5:$R$161,16,FALSE)*$AC$3)</f>
        <v/>
      </c>
      <c r="AF1182" s="3" t="str">
        <f>IF($L1182="","",IF(LEFT($AB1182,2)="SD",0,IF(LEFT($AB1182,2)="SB",1*52,IF($N1182=Prog!$P$17,VLOOKUP($L1182,BaseEqptCdF!$C$5:$P$161,14,FALSE)*1*300,VLOOKUP($L1182,BaseEqptCdF!$C$5:$P$161,12,FALSE)*0.2*300))))</f>
        <v/>
      </c>
      <c r="AG1182" s="6" t="str">
        <f t="shared" si="128"/>
        <v/>
      </c>
      <c r="AH1182" s="6">
        <f>IF($U1182=Prog!$S$18,YEAR($X1182),"")</f>
        <v>1900</v>
      </c>
      <c r="AI1182" s="5" t="str">
        <f>IF(OR($AG1182="",$U1182=Prog!$S$18),"",IF(OR($U1182=Prog!$S$17,$U1182=Prog!$S$16),YEAR($X1182),IF($AG1182="ND","ND",$AI$8+$O1182)))</f>
        <v/>
      </c>
      <c r="AJ1182" s="3" t="str">
        <f t="shared" si="123"/>
        <v/>
      </c>
      <c r="AK1182" s="3" t="str">
        <f t="shared" si="150"/>
        <v/>
      </c>
      <c r="AL1182" s="3" t="str">
        <f t="shared" si="150"/>
        <v/>
      </c>
      <c r="AM1182" s="3" t="str">
        <f t="shared" si="150"/>
        <v/>
      </c>
      <c r="AN1182" s="3" t="str">
        <f t="shared" si="150"/>
        <v/>
      </c>
      <c r="AO1182" s="2">
        <f t="shared" si="145"/>
        <v>0</v>
      </c>
      <c r="AP1182" s="4"/>
      <c r="AQ1182" s="3">
        <f>IF(AJ1182=1,VLOOKUP($AP1182,BaseEqptCdF!$C$5:$R$161,16,FALSE),0)</f>
        <v>0</v>
      </c>
      <c r="AR1182" s="3">
        <f>IF(AK1182=1,VLOOKUP($AP1182,BaseEqptCdF!$C$5:$R$161,16,FALSE),0)</f>
        <v>0</v>
      </c>
      <c r="AS1182" s="3">
        <f>IF(AL1182=1,VLOOKUP($AP1182,BaseEqptCdF!$C$5:$R$161,16,FALSE),0)</f>
        <v>0</v>
      </c>
      <c r="AT1182" s="3">
        <f>IF(AM1182=1,VLOOKUP($AP1182,BaseEqptCdF!$C$5:$R$161,16,FALSE),0)</f>
        <v>0</v>
      </c>
      <c r="AU1182" s="3">
        <f>IF(AN1182=1,VLOOKUP($AP1182,BaseEqptCdF!$C$5:$R$161,16,FALSE),0)</f>
        <v>0</v>
      </c>
      <c r="AV1182" s="2">
        <f t="shared" si="146"/>
        <v>0</v>
      </c>
      <c r="AW1182" s="3" t="str">
        <f>IF($L1182="","",IF(SUM($AJ1182:AJ1182)=0,$AE1182,VLOOKUP($AP1182,BaseEqptCdF!$C$5:$R$161,16,FALSE)*$AC$3))</f>
        <v/>
      </c>
      <c r="AX1182" s="3" t="str">
        <f>IF($L1182="","",IF(SUM($AJ1182:AK1182)=0,$AE1182,VLOOKUP($AP1182,BaseEqptCdF!$C$5:$R$161,16,FALSE)*$AC$3))</f>
        <v/>
      </c>
      <c r="AY1182" s="3" t="str">
        <f>IF($L1182="","",IF(SUM($AJ1182:AL1182)=0,$AE1182,VLOOKUP($AP1182,BaseEqptCdF!$C$5:$R$161,16,FALSE)*$AC$3))</f>
        <v/>
      </c>
      <c r="AZ1182" s="3" t="str">
        <f>IF($L1182="","",IF(SUM($AJ1182:AM1182)=0,$AE1182,VLOOKUP($AP1182,BaseEqptCdF!$C$5:$R$161,16,FALSE)*$AC$3))</f>
        <v/>
      </c>
      <c r="BA1182" s="3" t="str">
        <f>IF($L1182="","",IF(SUM($AJ1182:AN1182)=0,$AE1182,VLOOKUP($AP1182,BaseEqptCdF!$C$5:$R$161,16,FALSE)*$AC$3))</f>
        <v/>
      </c>
      <c r="BB1182" s="2">
        <f t="shared" si="147"/>
        <v>0</v>
      </c>
      <c r="BC1182" s="3" t="str">
        <f>IF($L1182="","",IF(SUM($AJ1182:AJ1182)=0,$AF1182,IF(LEFT(VLOOKUP($AP1182,BaseEqptCdF!$C$5:$E$161,3,FALSE),2)="SD",0,IF(LEFT(VLOOKUP($AP1182,BaseEqptCdF!$C$5:$E$161,3,FALSE),2)="SB",1*52,VLOOKUP($AP1182,BaseEqptCdF!$C$5:$S$161,12,FALSE)*0.2*300))))</f>
        <v/>
      </c>
      <c r="BD1182" s="3" t="str">
        <f>IF($L1182="","",IF(SUM($AJ1182:AK1182)=0,$AF1182,IF(LEFT(VLOOKUP($AP1182,BaseEqptCdF!$C$5:$E$161,3,FALSE),2)="SD",0,IF(LEFT(VLOOKUP($AP1182,BaseEqptCdF!$C$5:$E$161,3,FALSE),2)="SB",1*52,VLOOKUP($AP1182,BaseEqptCdF!$C$5:$S$161,12,FALSE)*0.2*300))))</f>
        <v/>
      </c>
      <c r="BE1182" s="3" t="str">
        <f>IF($L1182="","",IF(SUM($AJ1182:AL1182)=0,$AF1182,IF(LEFT(VLOOKUP($AP1182,BaseEqptCdF!$C$5:$E$161,3,FALSE),2)="SD",0,IF(LEFT(VLOOKUP($AP1182,BaseEqptCdF!$C$5:$E$161,3,FALSE),2)="SB",1*52,VLOOKUP($AP1182,BaseEqptCdF!$C$5:$S$161,12,FALSE)*0.2*300))))</f>
        <v/>
      </c>
      <c r="BF1182" s="3" t="str">
        <f>IF($L1182="","",IF(SUM($AJ1182:AM1182)=0,$AF1182,IF(LEFT(VLOOKUP($AP1182,BaseEqptCdF!$C$5:$E$161,3,FALSE),2)="SD",0,IF(LEFT(VLOOKUP($AP1182,BaseEqptCdF!$C$5:$E$161,3,FALSE),2)="SB",1*52,VLOOKUP($AP1182,BaseEqptCdF!$C$5:$S$161,12,FALSE)*0.2*300))))</f>
        <v/>
      </c>
      <c r="BG1182" s="3" t="str">
        <f>IF($L1182="","",IF(SUM($AJ1182:AN1182)=0,$AF1182,IF(LEFT(VLOOKUP($AP1182,BaseEqptCdF!$C$5:$E$161,3,FALSE),2)="SD",0,IF(LEFT(VLOOKUP($AP1182,BaseEqptCdF!$C$5:$E$161,3,FALSE),2)="SB",1*52,VLOOKUP($AP1182,BaseEqptCdF!$C$5:$S$161,12,FALSE)*0.2*300))))</f>
        <v/>
      </c>
      <c r="BH1182" s="2">
        <f t="shared" si="148"/>
        <v>0</v>
      </c>
    </row>
    <row r="1183" spans="1:60" x14ac:dyDescent="0.25">
      <c r="A1183" s="296" t="str">
        <f t="array" ref="A1183">IF($C1183="","",INDEX(Prog!$B$8:$D$300,MATCH($C1183,nivo1,0),1))</f>
        <v/>
      </c>
      <c r="B1183" s="296" t="str">
        <f t="array" ref="B1183">IF($C1183="","",INDEX(Prog!$B$8:$D$300,MATCH($C1183,nivo1,0),2))</f>
        <v/>
      </c>
      <c r="C1183" s="273"/>
      <c r="D1183" s="267"/>
      <c r="E1183" s="273"/>
      <c r="F1183" s="273"/>
      <c r="G1183" s="273"/>
      <c r="H1183" s="273"/>
      <c r="I1183" s="273"/>
      <c r="J1183" s="273"/>
      <c r="K1183" s="274"/>
      <c r="L1183" s="273"/>
      <c r="M1183" s="273"/>
      <c r="N1183" s="273"/>
      <c r="O1183" s="275"/>
      <c r="P1183" s="273"/>
      <c r="Q1183" s="273"/>
      <c r="R1183" s="273"/>
      <c r="S1183" s="273"/>
      <c r="T1183" s="276"/>
      <c r="U1183" s="276"/>
      <c r="V1183" s="276"/>
      <c r="W1183" s="276"/>
      <c r="X1183" s="277"/>
      <c r="Y1183" s="278"/>
      <c r="AA1183" s="8" t="str">
        <f>IF($L1183="","",VLOOKUP($L1183,BaseEqptCdF!$C$5:$E$161,2,FALSE))</f>
        <v/>
      </c>
      <c r="AB1183" s="8" t="str">
        <f>IF($L1183="","",VLOOKUP($L1183,BaseEqptCdF!$C$5:$E$161,3,FALSE))</f>
        <v/>
      </c>
      <c r="AC1183" s="7" t="str">
        <f>IF($L1183="","",VLOOKUP($L1183,BaseEqptCdF!$C$5:$I$161,6,FALSE))</f>
        <v/>
      </c>
      <c r="AD1183" s="7" t="str">
        <f>IF($L1183="","",VLOOKUP($L1183,BaseEqptCdF!$C$5:$I$161,7,FALSE))</f>
        <v/>
      </c>
      <c r="AE1183" s="3" t="str">
        <f>IF($L1183="","",VLOOKUP($L1183,BaseEqptCdF!$C$5:$R$161,16,FALSE)*$AC$3)</f>
        <v/>
      </c>
      <c r="AF1183" s="3" t="str">
        <f>IF($L1183="","",IF(LEFT($AB1183,2)="SD",0,IF(LEFT($AB1183,2)="SB",1*52,IF($N1183=Prog!$P$17,VLOOKUP($L1183,BaseEqptCdF!$C$5:$P$161,14,FALSE)*1*300,VLOOKUP($L1183,BaseEqptCdF!$C$5:$P$161,12,FALSE)*0.2*300))))</f>
        <v/>
      </c>
      <c r="AG1183" s="6" t="str">
        <f t="shared" si="128"/>
        <v/>
      </c>
      <c r="AH1183" s="6">
        <f>IF($U1183=Prog!$S$18,YEAR($X1183),"")</f>
        <v>1900</v>
      </c>
      <c r="AI1183" s="5" t="str">
        <f>IF(OR($AG1183="",$U1183=Prog!$S$18),"",IF(OR($U1183=Prog!$S$17,$U1183=Prog!$S$16),YEAR($X1183),IF($AG1183="ND","ND",$AI$8+$O1183)))</f>
        <v/>
      </c>
      <c r="AJ1183" s="3" t="str">
        <f t="shared" si="123"/>
        <v/>
      </c>
      <c r="AK1183" s="3" t="str">
        <f t="shared" si="150"/>
        <v/>
      </c>
      <c r="AL1183" s="3" t="str">
        <f t="shared" si="150"/>
        <v/>
      </c>
      <c r="AM1183" s="3" t="str">
        <f t="shared" si="150"/>
        <v/>
      </c>
      <c r="AN1183" s="3" t="str">
        <f t="shared" si="150"/>
        <v/>
      </c>
      <c r="AO1183" s="2">
        <f t="shared" si="145"/>
        <v>0</v>
      </c>
      <c r="AP1183" s="4"/>
      <c r="AQ1183" s="3">
        <f>IF(AJ1183=1,VLOOKUP($AP1183,BaseEqptCdF!$C$5:$R$161,16,FALSE),0)</f>
        <v>0</v>
      </c>
      <c r="AR1183" s="3">
        <f>IF(AK1183=1,VLOOKUP($AP1183,BaseEqptCdF!$C$5:$R$161,16,FALSE),0)</f>
        <v>0</v>
      </c>
      <c r="AS1183" s="3">
        <f>IF(AL1183=1,VLOOKUP($AP1183,BaseEqptCdF!$C$5:$R$161,16,FALSE),0)</f>
        <v>0</v>
      </c>
      <c r="AT1183" s="3">
        <f>IF(AM1183=1,VLOOKUP($AP1183,BaseEqptCdF!$C$5:$R$161,16,FALSE),0)</f>
        <v>0</v>
      </c>
      <c r="AU1183" s="3">
        <f>IF(AN1183=1,VLOOKUP($AP1183,BaseEqptCdF!$C$5:$R$161,16,FALSE),0)</f>
        <v>0</v>
      </c>
      <c r="AV1183" s="2">
        <f t="shared" si="146"/>
        <v>0</v>
      </c>
      <c r="AW1183" s="3" t="str">
        <f>IF($L1183="","",IF(SUM($AJ1183:AJ1183)=0,$AE1183,VLOOKUP($AP1183,BaseEqptCdF!$C$5:$R$161,16,FALSE)*$AC$3))</f>
        <v/>
      </c>
      <c r="AX1183" s="3" t="str">
        <f>IF($L1183="","",IF(SUM($AJ1183:AK1183)=0,$AE1183,VLOOKUP($AP1183,BaseEqptCdF!$C$5:$R$161,16,FALSE)*$AC$3))</f>
        <v/>
      </c>
      <c r="AY1183" s="3" t="str">
        <f>IF($L1183="","",IF(SUM($AJ1183:AL1183)=0,$AE1183,VLOOKUP($AP1183,BaseEqptCdF!$C$5:$R$161,16,FALSE)*$AC$3))</f>
        <v/>
      </c>
      <c r="AZ1183" s="3" t="str">
        <f>IF($L1183="","",IF(SUM($AJ1183:AM1183)=0,$AE1183,VLOOKUP($AP1183,BaseEqptCdF!$C$5:$R$161,16,FALSE)*$AC$3))</f>
        <v/>
      </c>
      <c r="BA1183" s="3" t="str">
        <f>IF($L1183="","",IF(SUM($AJ1183:AN1183)=0,$AE1183,VLOOKUP($AP1183,BaseEqptCdF!$C$5:$R$161,16,FALSE)*$AC$3))</f>
        <v/>
      </c>
      <c r="BB1183" s="2">
        <f t="shared" si="147"/>
        <v>0</v>
      </c>
      <c r="BC1183" s="3" t="str">
        <f>IF($L1183="","",IF(SUM($AJ1183:AJ1183)=0,$AF1183,IF(LEFT(VLOOKUP($AP1183,BaseEqptCdF!$C$5:$E$161,3,FALSE),2)="SD",0,IF(LEFT(VLOOKUP($AP1183,BaseEqptCdF!$C$5:$E$161,3,FALSE),2)="SB",1*52,VLOOKUP($AP1183,BaseEqptCdF!$C$5:$S$161,12,FALSE)*0.2*300))))</f>
        <v/>
      </c>
      <c r="BD1183" s="3" t="str">
        <f>IF($L1183="","",IF(SUM($AJ1183:AK1183)=0,$AF1183,IF(LEFT(VLOOKUP($AP1183,BaseEqptCdF!$C$5:$E$161,3,FALSE),2)="SD",0,IF(LEFT(VLOOKUP($AP1183,BaseEqptCdF!$C$5:$E$161,3,FALSE),2)="SB",1*52,VLOOKUP($AP1183,BaseEqptCdF!$C$5:$S$161,12,FALSE)*0.2*300))))</f>
        <v/>
      </c>
      <c r="BE1183" s="3" t="str">
        <f>IF($L1183="","",IF(SUM($AJ1183:AL1183)=0,$AF1183,IF(LEFT(VLOOKUP($AP1183,BaseEqptCdF!$C$5:$E$161,3,FALSE),2)="SD",0,IF(LEFT(VLOOKUP($AP1183,BaseEqptCdF!$C$5:$E$161,3,FALSE),2)="SB",1*52,VLOOKUP($AP1183,BaseEqptCdF!$C$5:$S$161,12,FALSE)*0.2*300))))</f>
        <v/>
      </c>
      <c r="BF1183" s="3" t="str">
        <f>IF($L1183="","",IF(SUM($AJ1183:AM1183)=0,$AF1183,IF(LEFT(VLOOKUP($AP1183,BaseEqptCdF!$C$5:$E$161,3,FALSE),2)="SD",0,IF(LEFT(VLOOKUP($AP1183,BaseEqptCdF!$C$5:$E$161,3,FALSE),2)="SB",1*52,VLOOKUP($AP1183,BaseEqptCdF!$C$5:$S$161,12,FALSE)*0.2*300))))</f>
        <v/>
      </c>
      <c r="BG1183" s="3" t="str">
        <f>IF($L1183="","",IF(SUM($AJ1183:AN1183)=0,$AF1183,IF(LEFT(VLOOKUP($AP1183,BaseEqptCdF!$C$5:$E$161,3,FALSE),2)="SD",0,IF(LEFT(VLOOKUP($AP1183,BaseEqptCdF!$C$5:$E$161,3,FALSE),2)="SB",1*52,VLOOKUP($AP1183,BaseEqptCdF!$C$5:$S$161,12,FALSE)*0.2*300))))</f>
        <v/>
      </c>
      <c r="BH1183" s="2">
        <f t="shared" si="148"/>
        <v>0</v>
      </c>
    </row>
    <row r="1184" spans="1:60" x14ac:dyDescent="0.25">
      <c r="A1184" s="296" t="str">
        <f t="array" ref="A1184">IF($C1184="","",INDEX(Prog!$B$8:$D$300,MATCH($C1184,nivo1,0),1))</f>
        <v/>
      </c>
      <c r="B1184" s="296" t="str">
        <f t="array" ref="B1184">IF($C1184="","",INDEX(Prog!$B$8:$D$300,MATCH($C1184,nivo1,0),2))</f>
        <v/>
      </c>
      <c r="C1184" s="273"/>
      <c r="D1184" s="267"/>
      <c r="E1184" s="273"/>
      <c r="F1184" s="273"/>
      <c r="G1184" s="273"/>
      <c r="H1184" s="273"/>
      <c r="I1184" s="273"/>
      <c r="J1184" s="273"/>
      <c r="K1184" s="274"/>
      <c r="L1184" s="273"/>
      <c r="M1184" s="273"/>
      <c r="N1184" s="273"/>
      <c r="O1184" s="275"/>
      <c r="P1184" s="273"/>
      <c r="Q1184" s="273"/>
      <c r="R1184" s="273"/>
      <c r="S1184" s="273"/>
      <c r="T1184" s="276"/>
      <c r="U1184" s="276"/>
      <c r="V1184" s="276"/>
      <c r="W1184" s="276"/>
      <c r="X1184" s="277"/>
      <c r="Y1184" s="278"/>
      <c r="AA1184" s="8" t="str">
        <f>IF($L1184="","",VLOOKUP($L1184,BaseEqptCdF!$C$5:$E$161,2,FALSE))</f>
        <v/>
      </c>
      <c r="AB1184" s="8" t="str">
        <f>IF($L1184="","",VLOOKUP($L1184,BaseEqptCdF!$C$5:$E$161,3,FALSE))</f>
        <v/>
      </c>
      <c r="AC1184" s="7" t="str">
        <f>IF($L1184="","",VLOOKUP($L1184,BaseEqptCdF!$C$5:$I$161,6,FALSE))</f>
        <v/>
      </c>
      <c r="AD1184" s="7" t="str">
        <f>IF($L1184="","",VLOOKUP($L1184,BaseEqptCdF!$C$5:$I$161,7,FALSE))</f>
        <v/>
      </c>
      <c r="AE1184" s="3" t="str">
        <f>IF($L1184="","",VLOOKUP($L1184,BaseEqptCdF!$C$5:$R$161,16,FALSE)*$AC$3)</f>
        <v/>
      </c>
      <c r="AF1184" s="3" t="str">
        <f>IF($L1184="","",IF(LEFT($AB1184,2)="SD",0,IF(LEFT($AB1184,2)="SB",1*52,IF($N1184=Prog!$P$17,VLOOKUP($L1184,BaseEqptCdF!$C$5:$P$161,14,FALSE)*1*300,VLOOKUP($L1184,BaseEqptCdF!$C$5:$P$161,12,FALSE)*0.2*300))))</f>
        <v/>
      </c>
      <c r="AG1184" s="6" t="str">
        <f t="shared" si="128"/>
        <v/>
      </c>
      <c r="AH1184" s="6">
        <f>IF($U1184=Prog!$S$18,YEAR($X1184),"")</f>
        <v>1900</v>
      </c>
      <c r="AI1184" s="5" t="str">
        <f>IF(OR($AG1184="",$U1184=Prog!$S$18),"",IF(OR($U1184=Prog!$S$17,$U1184=Prog!$S$16),YEAR($X1184),IF($AG1184="ND","ND",$AI$8+$O1184)))</f>
        <v/>
      </c>
      <c r="AJ1184" s="3" t="str">
        <f t="shared" si="123"/>
        <v/>
      </c>
      <c r="AK1184" s="3" t="str">
        <f t="shared" si="150"/>
        <v/>
      </c>
      <c r="AL1184" s="3" t="str">
        <f t="shared" si="150"/>
        <v/>
      </c>
      <c r="AM1184" s="3" t="str">
        <f t="shared" si="150"/>
        <v/>
      </c>
      <c r="AN1184" s="3" t="str">
        <f t="shared" si="150"/>
        <v/>
      </c>
      <c r="AO1184" s="2">
        <f t="shared" si="145"/>
        <v>0</v>
      </c>
      <c r="AP1184" s="4"/>
      <c r="AQ1184" s="3">
        <f>IF(AJ1184=1,VLOOKUP($AP1184,BaseEqptCdF!$C$5:$R$161,16,FALSE),0)</f>
        <v>0</v>
      </c>
      <c r="AR1184" s="3">
        <f>IF(AK1184=1,VLOOKUP($AP1184,BaseEqptCdF!$C$5:$R$161,16,FALSE),0)</f>
        <v>0</v>
      </c>
      <c r="AS1184" s="3">
        <f>IF(AL1184=1,VLOOKUP($AP1184,BaseEqptCdF!$C$5:$R$161,16,FALSE),0)</f>
        <v>0</v>
      </c>
      <c r="AT1184" s="3">
        <f>IF(AM1184=1,VLOOKUP($AP1184,BaseEqptCdF!$C$5:$R$161,16,FALSE),0)</f>
        <v>0</v>
      </c>
      <c r="AU1184" s="3">
        <f>IF(AN1184=1,VLOOKUP($AP1184,BaseEqptCdF!$C$5:$R$161,16,FALSE),0)</f>
        <v>0</v>
      </c>
      <c r="AV1184" s="2">
        <f t="shared" si="146"/>
        <v>0</v>
      </c>
      <c r="AW1184" s="3" t="str">
        <f>IF($L1184="","",IF(SUM($AJ1184:AJ1184)=0,$AE1184,VLOOKUP($AP1184,BaseEqptCdF!$C$5:$R$161,16,FALSE)*$AC$3))</f>
        <v/>
      </c>
      <c r="AX1184" s="3" t="str">
        <f>IF($L1184="","",IF(SUM($AJ1184:AK1184)=0,$AE1184,VLOOKUP($AP1184,BaseEqptCdF!$C$5:$R$161,16,FALSE)*$AC$3))</f>
        <v/>
      </c>
      <c r="AY1184" s="3" t="str">
        <f>IF($L1184="","",IF(SUM($AJ1184:AL1184)=0,$AE1184,VLOOKUP($AP1184,BaseEqptCdF!$C$5:$R$161,16,FALSE)*$AC$3))</f>
        <v/>
      </c>
      <c r="AZ1184" s="3" t="str">
        <f>IF($L1184="","",IF(SUM($AJ1184:AM1184)=0,$AE1184,VLOOKUP($AP1184,BaseEqptCdF!$C$5:$R$161,16,FALSE)*$AC$3))</f>
        <v/>
      </c>
      <c r="BA1184" s="3" t="str">
        <f>IF($L1184="","",IF(SUM($AJ1184:AN1184)=0,$AE1184,VLOOKUP($AP1184,BaseEqptCdF!$C$5:$R$161,16,FALSE)*$AC$3))</f>
        <v/>
      </c>
      <c r="BB1184" s="2">
        <f t="shared" si="147"/>
        <v>0</v>
      </c>
      <c r="BC1184" s="3" t="str">
        <f>IF($L1184="","",IF(SUM($AJ1184:AJ1184)=0,$AF1184,IF(LEFT(VLOOKUP($AP1184,BaseEqptCdF!$C$5:$E$161,3,FALSE),2)="SD",0,IF(LEFT(VLOOKUP($AP1184,BaseEqptCdF!$C$5:$E$161,3,FALSE),2)="SB",1*52,VLOOKUP($AP1184,BaseEqptCdF!$C$5:$S$161,12,FALSE)*0.2*300))))</f>
        <v/>
      </c>
      <c r="BD1184" s="3" t="str">
        <f>IF($L1184="","",IF(SUM($AJ1184:AK1184)=0,$AF1184,IF(LEFT(VLOOKUP($AP1184,BaseEqptCdF!$C$5:$E$161,3,FALSE),2)="SD",0,IF(LEFT(VLOOKUP($AP1184,BaseEqptCdF!$C$5:$E$161,3,FALSE),2)="SB",1*52,VLOOKUP($AP1184,BaseEqptCdF!$C$5:$S$161,12,FALSE)*0.2*300))))</f>
        <v/>
      </c>
      <c r="BE1184" s="3" t="str">
        <f>IF($L1184="","",IF(SUM($AJ1184:AL1184)=0,$AF1184,IF(LEFT(VLOOKUP($AP1184,BaseEqptCdF!$C$5:$E$161,3,FALSE),2)="SD",0,IF(LEFT(VLOOKUP($AP1184,BaseEqptCdF!$C$5:$E$161,3,FALSE),2)="SB",1*52,VLOOKUP($AP1184,BaseEqptCdF!$C$5:$S$161,12,FALSE)*0.2*300))))</f>
        <v/>
      </c>
      <c r="BF1184" s="3" t="str">
        <f>IF($L1184="","",IF(SUM($AJ1184:AM1184)=0,$AF1184,IF(LEFT(VLOOKUP($AP1184,BaseEqptCdF!$C$5:$E$161,3,FALSE),2)="SD",0,IF(LEFT(VLOOKUP($AP1184,BaseEqptCdF!$C$5:$E$161,3,FALSE),2)="SB",1*52,VLOOKUP($AP1184,BaseEqptCdF!$C$5:$S$161,12,FALSE)*0.2*300))))</f>
        <v/>
      </c>
      <c r="BG1184" s="3" t="str">
        <f>IF($L1184="","",IF(SUM($AJ1184:AN1184)=0,$AF1184,IF(LEFT(VLOOKUP($AP1184,BaseEqptCdF!$C$5:$E$161,3,FALSE),2)="SD",0,IF(LEFT(VLOOKUP($AP1184,BaseEqptCdF!$C$5:$E$161,3,FALSE),2)="SB",1*52,VLOOKUP($AP1184,BaseEqptCdF!$C$5:$S$161,12,FALSE)*0.2*300))))</f>
        <v/>
      </c>
      <c r="BH1184" s="2">
        <f t="shared" si="148"/>
        <v>0</v>
      </c>
    </row>
    <row r="1185" spans="1:60" x14ac:dyDescent="0.25">
      <c r="A1185" s="296" t="str">
        <f t="array" ref="A1185">IF($C1185="","",INDEX(Prog!$B$8:$D$300,MATCH($C1185,nivo1,0),1))</f>
        <v/>
      </c>
      <c r="B1185" s="296" t="str">
        <f t="array" ref="B1185">IF($C1185="","",INDEX(Prog!$B$8:$D$300,MATCH($C1185,nivo1,0),2))</f>
        <v/>
      </c>
      <c r="C1185" s="273"/>
      <c r="D1185" s="267"/>
      <c r="E1185" s="273"/>
      <c r="F1185" s="273"/>
      <c r="G1185" s="273"/>
      <c r="H1185" s="273"/>
      <c r="I1185" s="273"/>
      <c r="J1185" s="273"/>
      <c r="K1185" s="274"/>
      <c r="L1185" s="273"/>
      <c r="M1185" s="273"/>
      <c r="N1185" s="273"/>
      <c r="O1185" s="275"/>
      <c r="P1185" s="273"/>
      <c r="Q1185" s="273"/>
      <c r="R1185" s="273"/>
      <c r="S1185" s="273"/>
      <c r="T1185" s="276"/>
      <c r="U1185" s="276"/>
      <c r="V1185" s="276"/>
      <c r="W1185" s="276"/>
      <c r="X1185" s="277"/>
      <c r="Y1185" s="278"/>
      <c r="AA1185" s="8" t="str">
        <f>IF($L1185="","",VLOOKUP($L1185,BaseEqptCdF!$C$5:$E$161,2,FALSE))</f>
        <v/>
      </c>
      <c r="AB1185" s="8" t="str">
        <f>IF($L1185="","",VLOOKUP($L1185,BaseEqptCdF!$C$5:$E$161,3,FALSE))</f>
        <v/>
      </c>
      <c r="AC1185" s="7" t="str">
        <f>IF($L1185="","",VLOOKUP($L1185,BaseEqptCdF!$C$5:$I$161,6,FALSE))</f>
        <v/>
      </c>
      <c r="AD1185" s="7" t="str">
        <f>IF($L1185="","",VLOOKUP($L1185,BaseEqptCdF!$C$5:$I$161,7,FALSE))</f>
        <v/>
      </c>
      <c r="AE1185" s="3" t="str">
        <f>IF($L1185="","",VLOOKUP($L1185,BaseEqptCdF!$C$5:$R$161,16,FALSE)*$AC$3)</f>
        <v/>
      </c>
      <c r="AF1185" s="3" t="str">
        <f>IF($L1185="","",IF(LEFT($AB1185,2)="SD",0,IF(LEFT($AB1185,2)="SB",1*52,IF($N1185=Prog!$P$17,VLOOKUP($L1185,BaseEqptCdF!$C$5:$P$161,14,FALSE)*1*300,VLOOKUP($L1185,BaseEqptCdF!$C$5:$P$161,12,FALSE)*0.2*300))))</f>
        <v/>
      </c>
      <c r="AG1185" s="6" t="str">
        <f t="shared" si="128"/>
        <v/>
      </c>
      <c r="AH1185" s="6">
        <f>IF($U1185=Prog!$S$18,YEAR($X1185),"")</f>
        <v>1900</v>
      </c>
      <c r="AI1185" s="5" t="str">
        <f>IF(OR($AG1185="",$U1185=Prog!$S$18),"",IF(OR($U1185=Prog!$S$17,$U1185=Prog!$S$16),YEAR($X1185),IF($AG1185="ND","ND",$AI$8+$O1185)))</f>
        <v/>
      </c>
      <c r="AJ1185" s="3" t="str">
        <f t="shared" si="123"/>
        <v/>
      </c>
      <c r="AK1185" s="3" t="str">
        <f t="shared" si="150"/>
        <v/>
      </c>
      <c r="AL1185" s="3" t="str">
        <f t="shared" si="150"/>
        <v/>
      </c>
      <c r="AM1185" s="3" t="str">
        <f t="shared" si="150"/>
        <v/>
      </c>
      <c r="AN1185" s="3" t="str">
        <f t="shared" si="150"/>
        <v/>
      </c>
      <c r="AO1185" s="2">
        <f t="shared" si="145"/>
        <v>0</v>
      </c>
      <c r="AP1185" s="4"/>
      <c r="AQ1185" s="3">
        <f>IF(AJ1185=1,VLOOKUP($AP1185,BaseEqptCdF!$C$5:$R$161,16,FALSE),0)</f>
        <v>0</v>
      </c>
      <c r="AR1185" s="3">
        <f>IF(AK1185=1,VLOOKUP($AP1185,BaseEqptCdF!$C$5:$R$161,16,FALSE),0)</f>
        <v>0</v>
      </c>
      <c r="AS1185" s="3">
        <f>IF(AL1185=1,VLOOKUP($AP1185,BaseEqptCdF!$C$5:$R$161,16,FALSE),0)</f>
        <v>0</v>
      </c>
      <c r="AT1185" s="3">
        <f>IF(AM1185=1,VLOOKUP($AP1185,BaseEqptCdF!$C$5:$R$161,16,FALSE),0)</f>
        <v>0</v>
      </c>
      <c r="AU1185" s="3">
        <f>IF(AN1185=1,VLOOKUP($AP1185,BaseEqptCdF!$C$5:$R$161,16,FALSE),0)</f>
        <v>0</v>
      </c>
      <c r="AV1185" s="2">
        <f t="shared" si="146"/>
        <v>0</v>
      </c>
      <c r="AW1185" s="3" t="str">
        <f>IF($L1185="","",IF(SUM($AJ1185:AJ1185)=0,$AE1185,VLOOKUP($AP1185,BaseEqptCdF!$C$5:$R$161,16,FALSE)*$AC$3))</f>
        <v/>
      </c>
      <c r="AX1185" s="3" t="str">
        <f>IF($L1185="","",IF(SUM($AJ1185:AK1185)=0,$AE1185,VLOOKUP($AP1185,BaseEqptCdF!$C$5:$R$161,16,FALSE)*$AC$3))</f>
        <v/>
      </c>
      <c r="AY1185" s="3" t="str">
        <f>IF($L1185="","",IF(SUM($AJ1185:AL1185)=0,$AE1185,VLOOKUP($AP1185,BaseEqptCdF!$C$5:$R$161,16,FALSE)*$AC$3))</f>
        <v/>
      </c>
      <c r="AZ1185" s="3" t="str">
        <f>IF($L1185="","",IF(SUM($AJ1185:AM1185)=0,$AE1185,VLOOKUP($AP1185,BaseEqptCdF!$C$5:$R$161,16,FALSE)*$AC$3))</f>
        <v/>
      </c>
      <c r="BA1185" s="3" t="str">
        <f>IF($L1185="","",IF(SUM($AJ1185:AN1185)=0,$AE1185,VLOOKUP($AP1185,BaseEqptCdF!$C$5:$R$161,16,FALSE)*$AC$3))</f>
        <v/>
      </c>
      <c r="BB1185" s="2">
        <f t="shared" si="147"/>
        <v>0</v>
      </c>
      <c r="BC1185" s="3" t="str">
        <f>IF($L1185="","",IF(SUM($AJ1185:AJ1185)=0,$AF1185,IF(LEFT(VLOOKUP($AP1185,BaseEqptCdF!$C$5:$E$161,3,FALSE),2)="SD",0,IF(LEFT(VLOOKUP($AP1185,BaseEqptCdF!$C$5:$E$161,3,FALSE),2)="SB",1*52,VLOOKUP($AP1185,BaseEqptCdF!$C$5:$S$161,12,FALSE)*0.2*300))))</f>
        <v/>
      </c>
      <c r="BD1185" s="3" t="str">
        <f>IF($L1185="","",IF(SUM($AJ1185:AK1185)=0,$AF1185,IF(LEFT(VLOOKUP($AP1185,BaseEqptCdF!$C$5:$E$161,3,FALSE),2)="SD",0,IF(LEFT(VLOOKUP($AP1185,BaseEqptCdF!$C$5:$E$161,3,FALSE),2)="SB",1*52,VLOOKUP($AP1185,BaseEqptCdF!$C$5:$S$161,12,FALSE)*0.2*300))))</f>
        <v/>
      </c>
      <c r="BE1185" s="3" t="str">
        <f>IF($L1185="","",IF(SUM($AJ1185:AL1185)=0,$AF1185,IF(LEFT(VLOOKUP($AP1185,BaseEqptCdF!$C$5:$E$161,3,FALSE),2)="SD",0,IF(LEFT(VLOOKUP($AP1185,BaseEqptCdF!$C$5:$E$161,3,FALSE),2)="SB",1*52,VLOOKUP($AP1185,BaseEqptCdF!$C$5:$S$161,12,FALSE)*0.2*300))))</f>
        <v/>
      </c>
      <c r="BF1185" s="3" t="str">
        <f>IF($L1185="","",IF(SUM($AJ1185:AM1185)=0,$AF1185,IF(LEFT(VLOOKUP($AP1185,BaseEqptCdF!$C$5:$E$161,3,FALSE),2)="SD",0,IF(LEFT(VLOOKUP($AP1185,BaseEqptCdF!$C$5:$E$161,3,FALSE),2)="SB",1*52,VLOOKUP($AP1185,BaseEqptCdF!$C$5:$S$161,12,FALSE)*0.2*300))))</f>
        <v/>
      </c>
      <c r="BG1185" s="3" t="str">
        <f>IF($L1185="","",IF(SUM($AJ1185:AN1185)=0,$AF1185,IF(LEFT(VLOOKUP($AP1185,BaseEqptCdF!$C$5:$E$161,3,FALSE),2)="SD",0,IF(LEFT(VLOOKUP($AP1185,BaseEqptCdF!$C$5:$E$161,3,FALSE),2)="SB",1*52,VLOOKUP($AP1185,BaseEqptCdF!$C$5:$S$161,12,FALSE)*0.2*300))))</f>
        <v/>
      </c>
      <c r="BH1185" s="2">
        <f t="shared" si="148"/>
        <v>0</v>
      </c>
    </row>
    <row r="1186" spans="1:60" x14ac:dyDescent="0.25">
      <c r="A1186" s="296" t="str">
        <f t="array" ref="A1186">IF($C1186="","",INDEX(Prog!$B$8:$D$300,MATCH($C1186,nivo1,0),1))</f>
        <v/>
      </c>
      <c r="B1186" s="296" t="str">
        <f t="array" ref="B1186">IF($C1186="","",INDEX(Prog!$B$8:$D$300,MATCH($C1186,nivo1,0),2))</f>
        <v/>
      </c>
      <c r="C1186" s="273"/>
      <c r="D1186" s="267"/>
      <c r="E1186" s="273"/>
      <c r="F1186" s="273"/>
      <c r="G1186" s="273"/>
      <c r="H1186" s="273"/>
      <c r="I1186" s="273"/>
      <c r="J1186" s="273"/>
      <c r="K1186" s="274"/>
      <c r="L1186" s="273"/>
      <c r="M1186" s="273"/>
      <c r="N1186" s="273"/>
      <c r="O1186" s="275"/>
      <c r="P1186" s="273"/>
      <c r="Q1186" s="273"/>
      <c r="R1186" s="273"/>
      <c r="S1186" s="273"/>
      <c r="T1186" s="276"/>
      <c r="U1186" s="276"/>
      <c r="V1186" s="276"/>
      <c r="W1186" s="276"/>
      <c r="X1186" s="277"/>
      <c r="Y1186" s="278"/>
      <c r="AA1186" s="8" t="str">
        <f>IF($L1186="","",VLOOKUP($L1186,BaseEqptCdF!$C$5:$E$161,2,FALSE))</f>
        <v/>
      </c>
      <c r="AB1186" s="8" t="str">
        <f>IF($L1186="","",VLOOKUP($L1186,BaseEqptCdF!$C$5:$E$161,3,FALSE))</f>
        <v/>
      </c>
      <c r="AC1186" s="7" t="str">
        <f>IF($L1186="","",VLOOKUP($L1186,BaseEqptCdF!$C$5:$I$161,6,FALSE))</f>
        <v/>
      </c>
      <c r="AD1186" s="7" t="str">
        <f>IF($L1186="","",VLOOKUP($L1186,BaseEqptCdF!$C$5:$I$161,7,FALSE))</f>
        <v/>
      </c>
      <c r="AE1186" s="3" t="str">
        <f>IF($L1186="","",VLOOKUP($L1186,BaseEqptCdF!$C$5:$R$161,16,FALSE)*$AC$3)</f>
        <v/>
      </c>
      <c r="AF1186" s="3" t="str">
        <f>IF($L1186="","",IF(LEFT($AB1186,2)="SD",0,IF(LEFT($AB1186,2)="SB",1*52,IF($N1186=Prog!$P$17,VLOOKUP($L1186,BaseEqptCdF!$C$5:$P$161,14,FALSE)*1*300,VLOOKUP($L1186,BaseEqptCdF!$C$5:$P$161,12,FALSE)*0.2*300))))</f>
        <v/>
      </c>
      <c r="AG1186" s="6" t="str">
        <f t="shared" si="128"/>
        <v/>
      </c>
      <c r="AH1186" s="6">
        <f>IF($U1186=Prog!$S$18,YEAR($X1186),"")</f>
        <v>1900</v>
      </c>
      <c r="AI1186" s="5" t="str">
        <f>IF(OR($AG1186="",$U1186=Prog!$S$18),"",IF(OR($U1186=Prog!$S$17,$U1186=Prog!$S$16),YEAR($X1186),IF($AG1186="ND","ND",$AI$8+$O1186)))</f>
        <v/>
      </c>
      <c r="AJ1186" s="3" t="str">
        <f t="shared" si="123"/>
        <v/>
      </c>
      <c r="AK1186" s="3" t="str">
        <f t="shared" si="150"/>
        <v/>
      </c>
      <c r="AL1186" s="3" t="str">
        <f t="shared" si="150"/>
        <v/>
      </c>
      <c r="AM1186" s="3" t="str">
        <f t="shared" si="150"/>
        <v/>
      </c>
      <c r="AN1186" s="3" t="str">
        <f t="shared" si="150"/>
        <v/>
      </c>
      <c r="AO1186" s="2">
        <f t="shared" si="145"/>
        <v>0</v>
      </c>
      <c r="AP1186" s="4"/>
      <c r="AQ1186" s="3">
        <f>IF(AJ1186=1,VLOOKUP($AP1186,BaseEqptCdF!$C$5:$R$161,16,FALSE),0)</f>
        <v>0</v>
      </c>
      <c r="AR1186" s="3">
        <f>IF(AK1186=1,VLOOKUP($AP1186,BaseEqptCdF!$C$5:$R$161,16,FALSE),0)</f>
        <v>0</v>
      </c>
      <c r="AS1186" s="3">
        <f>IF(AL1186=1,VLOOKUP($AP1186,BaseEqptCdF!$C$5:$R$161,16,FALSE),0)</f>
        <v>0</v>
      </c>
      <c r="AT1186" s="3">
        <f>IF(AM1186=1,VLOOKUP($AP1186,BaseEqptCdF!$C$5:$R$161,16,FALSE),0)</f>
        <v>0</v>
      </c>
      <c r="AU1186" s="3">
        <f>IF(AN1186=1,VLOOKUP($AP1186,BaseEqptCdF!$C$5:$R$161,16,FALSE),0)</f>
        <v>0</v>
      </c>
      <c r="AV1186" s="2">
        <f t="shared" si="146"/>
        <v>0</v>
      </c>
      <c r="AW1186" s="3" t="str">
        <f>IF($L1186="","",IF(SUM($AJ1186:AJ1186)=0,$AE1186,VLOOKUP($AP1186,BaseEqptCdF!$C$5:$R$161,16,FALSE)*$AC$3))</f>
        <v/>
      </c>
      <c r="AX1186" s="3" t="str">
        <f>IF($L1186="","",IF(SUM($AJ1186:AK1186)=0,$AE1186,VLOOKUP($AP1186,BaseEqptCdF!$C$5:$R$161,16,FALSE)*$AC$3))</f>
        <v/>
      </c>
      <c r="AY1186" s="3" t="str">
        <f>IF($L1186="","",IF(SUM($AJ1186:AL1186)=0,$AE1186,VLOOKUP($AP1186,BaseEqptCdF!$C$5:$R$161,16,FALSE)*$AC$3))</f>
        <v/>
      </c>
      <c r="AZ1186" s="3" t="str">
        <f>IF($L1186="","",IF(SUM($AJ1186:AM1186)=0,$AE1186,VLOOKUP($AP1186,BaseEqptCdF!$C$5:$R$161,16,FALSE)*$AC$3))</f>
        <v/>
      </c>
      <c r="BA1186" s="3" t="str">
        <f>IF($L1186="","",IF(SUM($AJ1186:AN1186)=0,$AE1186,VLOOKUP($AP1186,BaseEqptCdF!$C$5:$R$161,16,FALSE)*$AC$3))</f>
        <v/>
      </c>
      <c r="BB1186" s="2">
        <f t="shared" si="147"/>
        <v>0</v>
      </c>
      <c r="BC1186" s="3" t="str">
        <f>IF($L1186="","",IF(SUM($AJ1186:AJ1186)=0,$AF1186,IF(LEFT(VLOOKUP($AP1186,BaseEqptCdF!$C$5:$E$161,3,FALSE),2)="SD",0,IF(LEFT(VLOOKUP($AP1186,BaseEqptCdF!$C$5:$E$161,3,FALSE),2)="SB",1*52,VLOOKUP($AP1186,BaseEqptCdF!$C$5:$S$161,12,FALSE)*0.2*300))))</f>
        <v/>
      </c>
      <c r="BD1186" s="3" t="str">
        <f>IF($L1186="","",IF(SUM($AJ1186:AK1186)=0,$AF1186,IF(LEFT(VLOOKUP($AP1186,BaseEqptCdF!$C$5:$E$161,3,FALSE),2)="SD",0,IF(LEFT(VLOOKUP($AP1186,BaseEqptCdF!$C$5:$E$161,3,FALSE),2)="SB",1*52,VLOOKUP($AP1186,BaseEqptCdF!$C$5:$S$161,12,FALSE)*0.2*300))))</f>
        <v/>
      </c>
      <c r="BE1186" s="3" t="str">
        <f>IF($L1186="","",IF(SUM($AJ1186:AL1186)=0,$AF1186,IF(LEFT(VLOOKUP($AP1186,BaseEqptCdF!$C$5:$E$161,3,FALSE),2)="SD",0,IF(LEFT(VLOOKUP($AP1186,BaseEqptCdF!$C$5:$E$161,3,FALSE),2)="SB",1*52,VLOOKUP($AP1186,BaseEqptCdF!$C$5:$S$161,12,FALSE)*0.2*300))))</f>
        <v/>
      </c>
      <c r="BF1186" s="3" t="str">
        <f>IF($L1186="","",IF(SUM($AJ1186:AM1186)=0,$AF1186,IF(LEFT(VLOOKUP($AP1186,BaseEqptCdF!$C$5:$E$161,3,FALSE),2)="SD",0,IF(LEFT(VLOOKUP($AP1186,BaseEqptCdF!$C$5:$E$161,3,FALSE),2)="SB",1*52,VLOOKUP($AP1186,BaseEqptCdF!$C$5:$S$161,12,FALSE)*0.2*300))))</f>
        <v/>
      </c>
      <c r="BG1186" s="3" t="str">
        <f>IF($L1186="","",IF(SUM($AJ1186:AN1186)=0,$AF1186,IF(LEFT(VLOOKUP($AP1186,BaseEqptCdF!$C$5:$E$161,3,FALSE),2)="SD",0,IF(LEFT(VLOOKUP($AP1186,BaseEqptCdF!$C$5:$E$161,3,FALSE),2)="SB",1*52,VLOOKUP($AP1186,BaseEqptCdF!$C$5:$S$161,12,FALSE)*0.2*300))))</f>
        <v/>
      </c>
      <c r="BH1186" s="2">
        <f t="shared" si="148"/>
        <v>0</v>
      </c>
    </row>
    <row r="1187" spans="1:60" x14ac:dyDescent="0.25">
      <c r="A1187" s="296" t="str">
        <f t="array" ref="A1187">IF($C1187="","",INDEX(Prog!$B$8:$D$300,MATCH($C1187,nivo1,0),1))</f>
        <v/>
      </c>
      <c r="B1187" s="296" t="str">
        <f t="array" ref="B1187">IF($C1187="","",INDEX(Prog!$B$8:$D$300,MATCH($C1187,nivo1,0),2))</f>
        <v/>
      </c>
      <c r="C1187" s="273"/>
      <c r="D1187" s="267"/>
      <c r="E1187" s="273"/>
      <c r="F1187" s="273"/>
      <c r="G1187" s="273"/>
      <c r="H1187" s="273"/>
      <c r="I1187" s="273"/>
      <c r="J1187" s="273"/>
      <c r="K1187" s="274"/>
      <c r="L1187" s="273"/>
      <c r="M1187" s="273"/>
      <c r="N1187" s="273"/>
      <c r="O1187" s="275"/>
      <c r="P1187" s="273"/>
      <c r="Q1187" s="273"/>
      <c r="R1187" s="273"/>
      <c r="S1187" s="273"/>
      <c r="T1187" s="276"/>
      <c r="U1187" s="276"/>
      <c r="V1187" s="276"/>
      <c r="W1187" s="276"/>
      <c r="X1187" s="277"/>
      <c r="Y1187" s="278"/>
      <c r="AA1187" s="8" t="str">
        <f>IF($L1187="","",VLOOKUP($L1187,BaseEqptCdF!$C$5:$E$161,2,FALSE))</f>
        <v/>
      </c>
      <c r="AB1187" s="8" t="str">
        <f>IF($L1187="","",VLOOKUP($L1187,BaseEqptCdF!$C$5:$E$161,3,FALSE))</f>
        <v/>
      </c>
      <c r="AC1187" s="7" t="str">
        <f>IF($L1187="","",VLOOKUP($L1187,BaseEqptCdF!$C$5:$I$161,6,FALSE))</f>
        <v/>
      </c>
      <c r="AD1187" s="7" t="str">
        <f>IF($L1187="","",VLOOKUP($L1187,BaseEqptCdF!$C$5:$I$161,7,FALSE))</f>
        <v/>
      </c>
      <c r="AE1187" s="3" t="str">
        <f>IF($L1187="","",VLOOKUP($L1187,BaseEqptCdF!$C$5:$R$161,16,FALSE)*$AC$3)</f>
        <v/>
      </c>
      <c r="AF1187" s="3" t="str">
        <f>IF($L1187="","",IF(LEFT($AB1187,2)="SD",0,IF(LEFT($AB1187,2)="SB",1*52,IF($N1187=Prog!$P$17,VLOOKUP($L1187,BaseEqptCdF!$C$5:$P$161,14,FALSE)*1*300,VLOOKUP($L1187,BaseEqptCdF!$C$5:$P$161,12,FALSE)*0.2*300))))</f>
        <v/>
      </c>
      <c r="AG1187" s="6" t="str">
        <f t="shared" si="128"/>
        <v/>
      </c>
      <c r="AH1187" s="6">
        <f>IF($U1187=Prog!$S$18,YEAR($X1187),"")</f>
        <v>1900</v>
      </c>
      <c r="AI1187" s="5" t="str">
        <f>IF(OR($AG1187="",$U1187=Prog!$S$18),"",IF(OR($U1187=Prog!$S$17,$U1187=Prog!$S$16),YEAR($X1187),IF($AG1187="ND","ND",$AI$8+$O1187)))</f>
        <v/>
      </c>
      <c r="AJ1187" s="3" t="str">
        <f t="shared" si="123"/>
        <v/>
      </c>
      <c r="AK1187" s="3" t="str">
        <f t="shared" si="150"/>
        <v/>
      </c>
      <c r="AL1187" s="3" t="str">
        <f t="shared" si="150"/>
        <v/>
      </c>
      <c r="AM1187" s="3" t="str">
        <f t="shared" si="150"/>
        <v/>
      </c>
      <c r="AN1187" s="3" t="str">
        <f t="shared" si="150"/>
        <v/>
      </c>
      <c r="AO1187" s="2">
        <f t="shared" si="145"/>
        <v>0</v>
      </c>
      <c r="AP1187" s="4"/>
      <c r="AQ1187" s="3">
        <f>IF(AJ1187=1,VLOOKUP($AP1187,BaseEqptCdF!$C$5:$R$161,16,FALSE),0)</f>
        <v>0</v>
      </c>
      <c r="AR1187" s="3">
        <f>IF(AK1187=1,VLOOKUP($AP1187,BaseEqptCdF!$C$5:$R$161,16,FALSE),0)</f>
        <v>0</v>
      </c>
      <c r="AS1187" s="3">
        <f>IF(AL1187=1,VLOOKUP($AP1187,BaseEqptCdF!$C$5:$R$161,16,FALSE),0)</f>
        <v>0</v>
      </c>
      <c r="AT1187" s="3">
        <f>IF(AM1187=1,VLOOKUP($AP1187,BaseEqptCdF!$C$5:$R$161,16,FALSE),0)</f>
        <v>0</v>
      </c>
      <c r="AU1187" s="3">
        <f>IF(AN1187=1,VLOOKUP($AP1187,BaseEqptCdF!$C$5:$R$161,16,FALSE),0)</f>
        <v>0</v>
      </c>
      <c r="AV1187" s="2">
        <f t="shared" si="146"/>
        <v>0</v>
      </c>
      <c r="AW1187" s="3" t="str">
        <f>IF($L1187="","",IF(SUM($AJ1187:AJ1187)=0,$AE1187,VLOOKUP($AP1187,BaseEqptCdF!$C$5:$R$161,16,FALSE)*$AC$3))</f>
        <v/>
      </c>
      <c r="AX1187" s="3" t="str">
        <f>IF($L1187="","",IF(SUM($AJ1187:AK1187)=0,$AE1187,VLOOKUP($AP1187,BaseEqptCdF!$C$5:$R$161,16,FALSE)*$AC$3))</f>
        <v/>
      </c>
      <c r="AY1187" s="3" t="str">
        <f>IF($L1187="","",IF(SUM($AJ1187:AL1187)=0,$AE1187,VLOOKUP($AP1187,BaseEqptCdF!$C$5:$R$161,16,FALSE)*$AC$3))</f>
        <v/>
      </c>
      <c r="AZ1187" s="3" t="str">
        <f>IF($L1187="","",IF(SUM($AJ1187:AM1187)=0,$AE1187,VLOOKUP($AP1187,BaseEqptCdF!$C$5:$R$161,16,FALSE)*$AC$3))</f>
        <v/>
      </c>
      <c r="BA1187" s="3" t="str">
        <f>IF($L1187="","",IF(SUM($AJ1187:AN1187)=0,$AE1187,VLOOKUP($AP1187,BaseEqptCdF!$C$5:$R$161,16,FALSE)*$AC$3))</f>
        <v/>
      </c>
      <c r="BB1187" s="2">
        <f t="shared" si="147"/>
        <v>0</v>
      </c>
      <c r="BC1187" s="3" t="str">
        <f>IF($L1187="","",IF(SUM($AJ1187:AJ1187)=0,$AF1187,IF(LEFT(VLOOKUP($AP1187,BaseEqptCdF!$C$5:$E$161,3,FALSE),2)="SD",0,IF(LEFT(VLOOKUP($AP1187,BaseEqptCdF!$C$5:$E$161,3,FALSE),2)="SB",1*52,VLOOKUP($AP1187,BaseEqptCdF!$C$5:$S$161,12,FALSE)*0.2*300))))</f>
        <v/>
      </c>
      <c r="BD1187" s="3" t="str">
        <f>IF($L1187="","",IF(SUM($AJ1187:AK1187)=0,$AF1187,IF(LEFT(VLOOKUP($AP1187,BaseEqptCdF!$C$5:$E$161,3,FALSE),2)="SD",0,IF(LEFT(VLOOKUP($AP1187,BaseEqptCdF!$C$5:$E$161,3,FALSE),2)="SB",1*52,VLOOKUP($AP1187,BaseEqptCdF!$C$5:$S$161,12,FALSE)*0.2*300))))</f>
        <v/>
      </c>
      <c r="BE1187" s="3" t="str">
        <f>IF($L1187="","",IF(SUM($AJ1187:AL1187)=0,$AF1187,IF(LEFT(VLOOKUP($AP1187,BaseEqptCdF!$C$5:$E$161,3,FALSE),2)="SD",0,IF(LEFT(VLOOKUP($AP1187,BaseEqptCdF!$C$5:$E$161,3,FALSE),2)="SB",1*52,VLOOKUP($AP1187,BaseEqptCdF!$C$5:$S$161,12,FALSE)*0.2*300))))</f>
        <v/>
      </c>
      <c r="BF1187" s="3" t="str">
        <f>IF($L1187="","",IF(SUM($AJ1187:AM1187)=0,$AF1187,IF(LEFT(VLOOKUP($AP1187,BaseEqptCdF!$C$5:$E$161,3,FALSE),2)="SD",0,IF(LEFT(VLOOKUP($AP1187,BaseEqptCdF!$C$5:$E$161,3,FALSE),2)="SB",1*52,VLOOKUP($AP1187,BaseEqptCdF!$C$5:$S$161,12,FALSE)*0.2*300))))</f>
        <v/>
      </c>
      <c r="BG1187" s="3" t="str">
        <f>IF($L1187="","",IF(SUM($AJ1187:AN1187)=0,$AF1187,IF(LEFT(VLOOKUP($AP1187,BaseEqptCdF!$C$5:$E$161,3,FALSE),2)="SD",0,IF(LEFT(VLOOKUP($AP1187,BaseEqptCdF!$C$5:$E$161,3,FALSE),2)="SB",1*52,VLOOKUP($AP1187,BaseEqptCdF!$C$5:$S$161,12,FALSE)*0.2*300))))</f>
        <v/>
      </c>
      <c r="BH1187" s="2">
        <f t="shared" si="148"/>
        <v>0</v>
      </c>
    </row>
    <row r="1188" spans="1:60" x14ac:dyDescent="0.25">
      <c r="A1188" s="296" t="str">
        <f t="array" ref="A1188">IF($C1188="","",INDEX(Prog!$B$8:$D$300,MATCH($C1188,nivo1,0),1))</f>
        <v/>
      </c>
      <c r="B1188" s="296" t="str">
        <f t="array" ref="B1188">IF($C1188="","",INDEX(Prog!$B$8:$D$300,MATCH($C1188,nivo1,0),2))</f>
        <v/>
      </c>
      <c r="C1188" s="273"/>
      <c r="D1188" s="267"/>
      <c r="E1188" s="273"/>
      <c r="F1188" s="273"/>
      <c r="G1188" s="273"/>
      <c r="H1188" s="273"/>
      <c r="I1188" s="273"/>
      <c r="J1188" s="273"/>
      <c r="K1188" s="274"/>
      <c r="L1188" s="273"/>
      <c r="M1188" s="273"/>
      <c r="N1188" s="273"/>
      <c r="O1188" s="275"/>
      <c r="P1188" s="273"/>
      <c r="Q1188" s="273"/>
      <c r="R1188" s="273"/>
      <c r="S1188" s="273"/>
      <c r="T1188" s="276"/>
      <c r="U1188" s="276"/>
      <c r="V1188" s="276"/>
      <c r="W1188" s="276"/>
      <c r="X1188" s="277"/>
      <c r="Y1188" s="278"/>
      <c r="AA1188" s="8" t="str">
        <f>IF($L1188="","",VLOOKUP($L1188,BaseEqptCdF!$C$5:$E$161,2,FALSE))</f>
        <v/>
      </c>
      <c r="AB1188" s="8" t="str">
        <f>IF($L1188="","",VLOOKUP($L1188,BaseEqptCdF!$C$5:$E$161,3,FALSE))</f>
        <v/>
      </c>
      <c r="AC1188" s="7" t="str">
        <f>IF($L1188="","",VLOOKUP($L1188,BaseEqptCdF!$C$5:$I$161,6,FALSE))</f>
        <v/>
      </c>
      <c r="AD1188" s="7" t="str">
        <f>IF($L1188="","",VLOOKUP($L1188,BaseEqptCdF!$C$5:$I$161,7,FALSE))</f>
        <v/>
      </c>
      <c r="AE1188" s="3" t="str">
        <f>IF($L1188="","",VLOOKUP($L1188,BaseEqptCdF!$C$5:$R$161,16,FALSE)*$AC$3)</f>
        <v/>
      </c>
      <c r="AF1188" s="3" t="str">
        <f>IF($L1188="","",IF(LEFT($AB1188,2)="SD",0,IF(LEFT($AB1188,2)="SB",1*52,IF($N1188=Prog!$P$17,VLOOKUP($L1188,BaseEqptCdF!$C$5:$P$161,14,FALSE)*1*300,VLOOKUP($L1188,BaseEqptCdF!$C$5:$P$161,12,FALSE)*0.2*300))))</f>
        <v/>
      </c>
      <c r="AG1188" s="6" t="str">
        <f t="shared" si="128"/>
        <v/>
      </c>
      <c r="AH1188" s="6">
        <f>IF($U1188=Prog!$S$18,YEAR($X1188),"")</f>
        <v>1900</v>
      </c>
      <c r="AI1188" s="5" t="str">
        <f>IF(OR($AG1188="",$U1188=Prog!$S$18),"",IF(OR($U1188=Prog!$S$17,$U1188=Prog!$S$16),YEAR($X1188),IF($AG1188="ND","ND",$AI$8+$O1188)))</f>
        <v/>
      </c>
      <c r="AJ1188" s="3" t="str">
        <f t="shared" si="123"/>
        <v/>
      </c>
      <c r="AK1188" s="3" t="str">
        <f t="shared" si="150"/>
        <v/>
      </c>
      <c r="AL1188" s="3" t="str">
        <f t="shared" si="150"/>
        <v/>
      </c>
      <c r="AM1188" s="3" t="str">
        <f t="shared" si="150"/>
        <v/>
      </c>
      <c r="AN1188" s="3" t="str">
        <f t="shared" si="150"/>
        <v/>
      </c>
      <c r="AO1188" s="2">
        <f t="shared" si="145"/>
        <v>0</v>
      </c>
      <c r="AP1188" s="4"/>
      <c r="AQ1188" s="3">
        <f>IF(AJ1188=1,VLOOKUP($AP1188,BaseEqptCdF!$C$5:$R$161,16,FALSE),0)</f>
        <v>0</v>
      </c>
      <c r="AR1188" s="3">
        <f>IF(AK1188=1,VLOOKUP($AP1188,BaseEqptCdF!$C$5:$R$161,16,FALSE),0)</f>
        <v>0</v>
      </c>
      <c r="AS1188" s="3">
        <f>IF(AL1188=1,VLOOKUP($AP1188,BaseEqptCdF!$C$5:$R$161,16,FALSE),0)</f>
        <v>0</v>
      </c>
      <c r="AT1188" s="3">
        <f>IF(AM1188=1,VLOOKUP($AP1188,BaseEqptCdF!$C$5:$R$161,16,FALSE),0)</f>
        <v>0</v>
      </c>
      <c r="AU1188" s="3">
        <f>IF(AN1188=1,VLOOKUP($AP1188,BaseEqptCdF!$C$5:$R$161,16,FALSE),0)</f>
        <v>0</v>
      </c>
      <c r="AV1188" s="2">
        <f t="shared" si="146"/>
        <v>0</v>
      </c>
      <c r="AW1188" s="3" t="str">
        <f>IF($L1188="","",IF(SUM($AJ1188:AJ1188)=0,$AE1188,VLOOKUP($AP1188,BaseEqptCdF!$C$5:$R$161,16,FALSE)*$AC$3))</f>
        <v/>
      </c>
      <c r="AX1188" s="3" t="str">
        <f>IF($L1188="","",IF(SUM($AJ1188:AK1188)=0,$AE1188,VLOOKUP($AP1188,BaseEqptCdF!$C$5:$R$161,16,FALSE)*$AC$3))</f>
        <v/>
      </c>
      <c r="AY1188" s="3" t="str">
        <f>IF($L1188="","",IF(SUM($AJ1188:AL1188)=0,$AE1188,VLOOKUP($AP1188,BaseEqptCdF!$C$5:$R$161,16,FALSE)*$AC$3))</f>
        <v/>
      </c>
      <c r="AZ1188" s="3" t="str">
        <f>IF($L1188="","",IF(SUM($AJ1188:AM1188)=0,$AE1188,VLOOKUP($AP1188,BaseEqptCdF!$C$5:$R$161,16,FALSE)*$AC$3))</f>
        <v/>
      </c>
      <c r="BA1188" s="3" t="str">
        <f>IF($L1188="","",IF(SUM($AJ1188:AN1188)=0,$AE1188,VLOOKUP($AP1188,BaseEqptCdF!$C$5:$R$161,16,FALSE)*$AC$3))</f>
        <v/>
      </c>
      <c r="BB1188" s="2">
        <f t="shared" si="147"/>
        <v>0</v>
      </c>
      <c r="BC1188" s="3" t="str">
        <f>IF($L1188="","",IF(SUM($AJ1188:AJ1188)=0,$AF1188,IF(LEFT(VLOOKUP($AP1188,BaseEqptCdF!$C$5:$E$161,3,FALSE),2)="SD",0,IF(LEFT(VLOOKUP($AP1188,BaseEqptCdF!$C$5:$E$161,3,FALSE),2)="SB",1*52,VLOOKUP($AP1188,BaseEqptCdF!$C$5:$S$161,12,FALSE)*0.2*300))))</f>
        <v/>
      </c>
      <c r="BD1188" s="3" t="str">
        <f>IF($L1188="","",IF(SUM($AJ1188:AK1188)=0,$AF1188,IF(LEFT(VLOOKUP($AP1188,BaseEqptCdF!$C$5:$E$161,3,FALSE),2)="SD",0,IF(LEFT(VLOOKUP($AP1188,BaseEqptCdF!$C$5:$E$161,3,FALSE),2)="SB",1*52,VLOOKUP($AP1188,BaseEqptCdF!$C$5:$S$161,12,FALSE)*0.2*300))))</f>
        <v/>
      </c>
      <c r="BE1188" s="3" t="str">
        <f>IF($L1188="","",IF(SUM($AJ1188:AL1188)=0,$AF1188,IF(LEFT(VLOOKUP($AP1188,BaseEqptCdF!$C$5:$E$161,3,FALSE),2)="SD",0,IF(LEFT(VLOOKUP($AP1188,BaseEqptCdF!$C$5:$E$161,3,FALSE),2)="SB",1*52,VLOOKUP($AP1188,BaseEqptCdF!$C$5:$S$161,12,FALSE)*0.2*300))))</f>
        <v/>
      </c>
      <c r="BF1188" s="3" t="str">
        <f>IF($L1188="","",IF(SUM($AJ1188:AM1188)=0,$AF1188,IF(LEFT(VLOOKUP($AP1188,BaseEqptCdF!$C$5:$E$161,3,FALSE),2)="SD",0,IF(LEFT(VLOOKUP($AP1188,BaseEqptCdF!$C$5:$E$161,3,FALSE),2)="SB",1*52,VLOOKUP($AP1188,BaseEqptCdF!$C$5:$S$161,12,FALSE)*0.2*300))))</f>
        <v/>
      </c>
      <c r="BG1188" s="3" t="str">
        <f>IF($L1188="","",IF(SUM($AJ1188:AN1188)=0,$AF1188,IF(LEFT(VLOOKUP($AP1188,BaseEqptCdF!$C$5:$E$161,3,FALSE),2)="SD",0,IF(LEFT(VLOOKUP($AP1188,BaseEqptCdF!$C$5:$E$161,3,FALSE),2)="SB",1*52,VLOOKUP($AP1188,BaseEqptCdF!$C$5:$S$161,12,FALSE)*0.2*300))))</f>
        <v/>
      </c>
      <c r="BH1188" s="2">
        <f t="shared" si="148"/>
        <v>0</v>
      </c>
    </row>
    <row r="1189" spans="1:60" x14ac:dyDescent="0.25">
      <c r="A1189" s="296" t="str">
        <f t="array" ref="A1189">IF($C1189="","",INDEX(Prog!$B$8:$D$300,MATCH($C1189,nivo1,0),1))</f>
        <v/>
      </c>
      <c r="B1189" s="296" t="str">
        <f t="array" ref="B1189">IF($C1189="","",INDEX(Prog!$B$8:$D$300,MATCH($C1189,nivo1,0),2))</f>
        <v/>
      </c>
      <c r="C1189" s="273"/>
      <c r="D1189" s="267"/>
      <c r="E1189" s="273"/>
      <c r="F1189" s="273"/>
      <c r="G1189" s="273"/>
      <c r="H1189" s="273"/>
      <c r="I1189" s="273"/>
      <c r="J1189" s="273"/>
      <c r="K1189" s="274"/>
      <c r="L1189" s="273"/>
      <c r="M1189" s="273"/>
      <c r="N1189" s="273"/>
      <c r="O1189" s="275"/>
      <c r="P1189" s="273"/>
      <c r="Q1189" s="273"/>
      <c r="R1189" s="273"/>
      <c r="S1189" s="273"/>
      <c r="T1189" s="276"/>
      <c r="U1189" s="276"/>
      <c r="V1189" s="276"/>
      <c r="W1189" s="276"/>
      <c r="X1189" s="277"/>
      <c r="Y1189" s="278"/>
      <c r="AA1189" s="8" t="str">
        <f>IF($L1189="","",VLOOKUP($L1189,BaseEqptCdF!$C$5:$E$161,2,FALSE))</f>
        <v/>
      </c>
      <c r="AB1189" s="8" t="str">
        <f>IF($L1189="","",VLOOKUP($L1189,BaseEqptCdF!$C$5:$E$161,3,FALSE))</f>
        <v/>
      </c>
      <c r="AC1189" s="7" t="str">
        <f>IF($L1189="","",VLOOKUP($L1189,BaseEqptCdF!$C$5:$I$161,6,FALSE))</f>
        <v/>
      </c>
      <c r="AD1189" s="7" t="str">
        <f>IF($L1189="","",VLOOKUP($L1189,BaseEqptCdF!$C$5:$I$161,7,FALSE))</f>
        <v/>
      </c>
      <c r="AE1189" s="3" t="str">
        <f>IF($L1189="","",VLOOKUP($L1189,BaseEqptCdF!$C$5:$R$161,16,FALSE)*$AC$3)</f>
        <v/>
      </c>
      <c r="AF1189" s="3" t="str">
        <f>IF($L1189="","",IF(LEFT($AB1189,2)="SD",0,IF(LEFT($AB1189,2)="SB",1*52,IF($N1189=Prog!$P$17,VLOOKUP($L1189,BaseEqptCdF!$C$5:$P$161,14,FALSE)*1*300,VLOOKUP($L1189,BaseEqptCdF!$C$5:$P$161,12,FALSE)*0.2*300))))</f>
        <v/>
      </c>
      <c r="AG1189" s="6" t="str">
        <f t="shared" si="128"/>
        <v/>
      </c>
      <c r="AH1189" s="6">
        <f>IF($U1189=Prog!$S$18,YEAR($X1189),"")</f>
        <v>1900</v>
      </c>
      <c r="AI1189" s="5" t="str">
        <f>IF(OR($AG1189="",$U1189=Prog!$S$18),"",IF(OR($U1189=Prog!$S$17,$U1189=Prog!$S$16),YEAR($X1189),IF($AG1189="ND","ND",$AI$8+$O1189)))</f>
        <v/>
      </c>
      <c r="AJ1189" s="3" t="str">
        <f t="shared" si="123"/>
        <v/>
      </c>
      <c r="AK1189" s="3" t="str">
        <f t="shared" si="150"/>
        <v/>
      </c>
      <c r="AL1189" s="3" t="str">
        <f t="shared" si="150"/>
        <v/>
      </c>
      <c r="AM1189" s="3" t="str">
        <f t="shared" si="150"/>
        <v/>
      </c>
      <c r="AN1189" s="3" t="str">
        <f t="shared" si="150"/>
        <v/>
      </c>
      <c r="AO1189" s="2">
        <f t="shared" si="145"/>
        <v>0</v>
      </c>
      <c r="AP1189" s="4"/>
      <c r="AQ1189" s="3">
        <f>IF(AJ1189=1,VLOOKUP($AP1189,BaseEqptCdF!$C$5:$R$161,16,FALSE),0)</f>
        <v>0</v>
      </c>
      <c r="AR1189" s="3">
        <f>IF(AK1189=1,VLOOKUP($AP1189,BaseEqptCdF!$C$5:$R$161,16,FALSE),0)</f>
        <v>0</v>
      </c>
      <c r="AS1189" s="3">
        <f>IF(AL1189=1,VLOOKUP($AP1189,BaseEqptCdF!$C$5:$R$161,16,FALSE),0)</f>
        <v>0</v>
      </c>
      <c r="AT1189" s="3">
        <f>IF(AM1189=1,VLOOKUP($AP1189,BaseEqptCdF!$C$5:$R$161,16,FALSE),0)</f>
        <v>0</v>
      </c>
      <c r="AU1189" s="3">
        <f>IF(AN1189=1,VLOOKUP($AP1189,BaseEqptCdF!$C$5:$R$161,16,FALSE),0)</f>
        <v>0</v>
      </c>
      <c r="AV1189" s="2">
        <f t="shared" si="146"/>
        <v>0</v>
      </c>
      <c r="AW1189" s="3" t="str">
        <f>IF($L1189="","",IF(SUM($AJ1189:AJ1189)=0,$AE1189,VLOOKUP($AP1189,BaseEqptCdF!$C$5:$R$161,16,FALSE)*$AC$3))</f>
        <v/>
      </c>
      <c r="AX1189" s="3" t="str">
        <f>IF($L1189="","",IF(SUM($AJ1189:AK1189)=0,$AE1189,VLOOKUP($AP1189,BaseEqptCdF!$C$5:$R$161,16,FALSE)*$AC$3))</f>
        <v/>
      </c>
      <c r="AY1189" s="3" t="str">
        <f>IF($L1189="","",IF(SUM($AJ1189:AL1189)=0,$AE1189,VLOOKUP($AP1189,BaseEqptCdF!$C$5:$R$161,16,FALSE)*$AC$3))</f>
        <v/>
      </c>
      <c r="AZ1189" s="3" t="str">
        <f>IF($L1189="","",IF(SUM($AJ1189:AM1189)=0,$AE1189,VLOOKUP($AP1189,BaseEqptCdF!$C$5:$R$161,16,FALSE)*$AC$3))</f>
        <v/>
      </c>
      <c r="BA1189" s="3" t="str">
        <f>IF($L1189="","",IF(SUM($AJ1189:AN1189)=0,$AE1189,VLOOKUP($AP1189,BaseEqptCdF!$C$5:$R$161,16,FALSE)*$AC$3))</f>
        <v/>
      </c>
      <c r="BB1189" s="2">
        <f t="shared" si="147"/>
        <v>0</v>
      </c>
      <c r="BC1189" s="3" t="str">
        <f>IF($L1189="","",IF(SUM($AJ1189:AJ1189)=0,$AF1189,IF(LEFT(VLOOKUP($AP1189,BaseEqptCdF!$C$5:$E$161,3,FALSE),2)="SD",0,IF(LEFT(VLOOKUP($AP1189,BaseEqptCdF!$C$5:$E$161,3,FALSE),2)="SB",1*52,VLOOKUP($AP1189,BaseEqptCdF!$C$5:$S$161,12,FALSE)*0.2*300))))</f>
        <v/>
      </c>
      <c r="BD1189" s="3" t="str">
        <f>IF($L1189="","",IF(SUM($AJ1189:AK1189)=0,$AF1189,IF(LEFT(VLOOKUP($AP1189,BaseEqptCdF!$C$5:$E$161,3,FALSE),2)="SD",0,IF(LEFT(VLOOKUP($AP1189,BaseEqptCdF!$C$5:$E$161,3,FALSE),2)="SB",1*52,VLOOKUP($AP1189,BaseEqptCdF!$C$5:$S$161,12,FALSE)*0.2*300))))</f>
        <v/>
      </c>
      <c r="BE1189" s="3" t="str">
        <f>IF($L1189="","",IF(SUM($AJ1189:AL1189)=0,$AF1189,IF(LEFT(VLOOKUP($AP1189,BaseEqptCdF!$C$5:$E$161,3,FALSE),2)="SD",0,IF(LEFT(VLOOKUP($AP1189,BaseEqptCdF!$C$5:$E$161,3,FALSE),2)="SB",1*52,VLOOKUP($AP1189,BaseEqptCdF!$C$5:$S$161,12,FALSE)*0.2*300))))</f>
        <v/>
      </c>
      <c r="BF1189" s="3" t="str">
        <f>IF($L1189="","",IF(SUM($AJ1189:AM1189)=0,$AF1189,IF(LEFT(VLOOKUP($AP1189,BaseEqptCdF!$C$5:$E$161,3,FALSE),2)="SD",0,IF(LEFT(VLOOKUP($AP1189,BaseEqptCdF!$C$5:$E$161,3,FALSE),2)="SB",1*52,VLOOKUP($AP1189,BaseEqptCdF!$C$5:$S$161,12,FALSE)*0.2*300))))</f>
        <v/>
      </c>
      <c r="BG1189" s="3" t="str">
        <f>IF($L1189="","",IF(SUM($AJ1189:AN1189)=0,$AF1189,IF(LEFT(VLOOKUP($AP1189,BaseEqptCdF!$C$5:$E$161,3,FALSE),2)="SD",0,IF(LEFT(VLOOKUP($AP1189,BaseEqptCdF!$C$5:$E$161,3,FALSE),2)="SB",1*52,VLOOKUP($AP1189,BaseEqptCdF!$C$5:$S$161,12,FALSE)*0.2*300))))</f>
        <v/>
      </c>
      <c r="BH1189" s="2">
        <f t="shared" si="148"/>
        <v>0</v>
      </c>
    </row>
    <row r="1190" spans="1:60" x14ac:dyDescent="0.25">
      <c r="A1190" s="296" t="str">
        <f t="array" ref="A1190">IF($C1190="","",INDEX(Prog!$B$8:$D$300,MATCH($C1190,nivo1,0),1))</f>
        <v/>
      </c>
      <c r="B1190" s="296" t="str">
        <f t="array" ref="B1190">IF($C1190="","",INDEX(Prog!$B$8:$D$300,MATCH($C1190,nivo1,0),2))</f>
        <v/>
      </c>
      <c r="C1190" s="273"/>
      <c r="D1190" s="267"/>
      <c r="E1190" s="273"/>
      <c r="F1190" s="273"/>
      <c r="G1190" s="273"/>
      <c r="H1190" s="273"/>
      <c r="I1190" s="273"/>
      <c r="J1190" s="273"/>
      <c r="K1190" s="274"/>
      <c r="L1190" s="273"/>
      <c r="M1190" s="273"/>
      <c r="N1190" s="273"/>
      <c r="O1190" s="275"/>
      <c r="P1190" s="273"/>
      <c r="Q1190" s="273"/>
      <c r="R1190" s="273"/>
      <c r="S1190" s="273"/>
      <c r="T1190" s="276"/>
      <c r="U1190" s="276"/>
      <c r="V1190" s="276"/>
      <c r="W1190" s="276"/>
      <c r="X1190" s="277"/>
      <c r="Y1190" s="278"/>
      <c r="AA1190" s="8" t="str">
        <f>IF($L1190="","",VLOOKUP($L1190,BaseEqptCdF!$C$5:$E$161,2,FALSE))</f>
        <v/>
      </c>
      <c r="AB1190" s="8" t="str">
        <f>IF($L1190="","",VLOOKUP($L1190,BaseEqptCdF!$C$5:$E$161,3,FALSE))</f>
        <v/>
      </c>
      <c r="AC1190" s="7" t="str">
        <f>IF($L1190="","",VLOOKUP($L1190,BaseEqptCdF!$C$5:$I$161,6,FALSE))</f>
        <v/>
      </c>
      <c r="AD1190" s="7" t="str">
        <f>IF($L1190="","",VLOOKUP($L1190,BaseEqptCdF!$C$5:$I$161,7,FALSE))</f>
        <v/>
      </c>
      <c r="AE1190" s="3" t="str">
        <f>IF($L1190="","",VLOOKUP($L1190,BaseEqptCdF!$C$5:$R$161,16,FALSE)*$AC$3)</f>
        <v/>
      </c>
      <c r="AF1190" s="3" t="str">
        <f>IF($L1190="","",IF(LEFT($AB1190,2)="SD",0,IF(LEFT($AB1190,2)="SB",1*52,IF($N1190=Prog!$P$17,VLOOKUP($L1190,BaseEqptCdF!$C$5:$P$161,14,FALSE)*1*300,VLOOKUP($L1190,BaseEqptCdF!$C$5:$P$161,12,FALSE)*0.2*300))))</f>
        <v/>
      </c>
      <c r="AG1190" s="6" t="str">
        <f t="shared" si="128"/>
        <v/>
      </c>
      <c r="AH1190" s="6">
        <f>IF($U1190=Prog!$S$18,YEAR($X1190),"")</f>
        <v>1900</v>
      </c>
      <c r="AI1190" s="5" t="str">
        <f>IF(OR($AG1190="",$U1190=Prog!$S$18),"",IF(OR($U1190=Prog!$S$17,$U1190=Prog!$S$16),YEAR($X1190),IF($AG1190="ND","ND",$AI$8+$O1190)))</f>
        <v/>
      </c>
      <c r="AJ1190" s="3" t="str">
        <f t="shared" si="123"/>
        <v/>
      </c>
      <c r="AK1190" s="3" t="str">
        <f t="shared" si="150"/>
        <v/>
      </c>
      <c r="AL1190" s="3" t="str">
        <f t="shared" si="150"/>
        <v/>
      </c>
      <c r="AM1190" s="3" t="str">
        <f t="shared" si="150"/>
        <v/>
      </c>
      <c r="AN1190" s="3" t="str">
        <f t="shared" si="150"/>
        <v/>
      </c>
      <c r="AO1190" s="2">
        <f t="shared" si="145"/>
        <v>0</v>
      </c>
      <c r="AP1190" s="4"/>
      <c r="AQ1190" s="3">
        <f>IF(AJ1190=1,VLOOKUP($AP1190,BaseEqptCdF!$C$5:$R$161,16,FALSE),0)</f>
        <v>0</v>
      </c>
      <c r="AR1190" s="3">
        <f>IF(AK1190=1,VLOOKUP($AP1190,BaseEqptCdF!$C$5:$R$161,16,FALSE),0)</f>
        <v>0</v>
      </c>
      <c r="AS1190" s="3">
        <f>IF(AL1190=1,VLOOKUP($AP1190,BaseEqptCdF!$C$5:$R$161,16,FALSE),0)</f>
        <v>0</v>
      </c>
      <c r="AT1190" s="3">
        <f>IF(AM1190=1,VLOOKUP($AP1190,BaseEqptCdF!$C$5:$R$161,16,FALSE),0)</f>
        <v>0</v>
      </c>
      <c r="AU1190" s="3">
        <f>IF(AN1190=1,VLOOKUP($AP1190,BaseEqptCdF!$C$5:$R$161,16,FALSE),0)</f>
        <v>0</v>
      </c>
      <c r="AV1190" s="2">
        <f t="shared" si="146"/>
        <v>0</v>
      </c>
      <c r="AW1190" s="3" t="str">
        <f>IF($L1190="","",IF(SUM($AJ1190:AJ1190)=0,$AE1190,VLOOKUP($AP1190,BaseEqptCdF!$C$5:$R$161,16,FALSE)*$AC$3))</f>
        <v/>
      </c>
      <c r="AX1190" s="3" t="str">
        <f>IF($L1190="","",IF(SUM($AJ1190:AK1190)=0,$AE1190,VLOOKUP($AP1190,BaseEqptCdF!$C$5:$R$161,16,FALSE)*$AC$3))</f>
        <v/>
      </c>
      <c r="AY1190" s="3" t="str">
        <f>IF($L1190="","",IF(SUM($AJ1190:AL1190)=0,$AE1190,VLOOKUP($AP1190,BaseEqptCdF!$C$5:$R$161,16,FALSE)*$AC$3))</f>
        <v/>
      </c>
      <c r="AZ1190" s="3" t="str">
        <f>IF($L1190="","",IF(SUM($AJ1190:AM1190)=0,$AE1190,VLOOKUP($AP1190,BaseEqptCdF!$C$5:$R$161,16,FALSE)*$AC$3))</f>
        <v/>
      </c>
      <c r="BA1190" s="3" t="str">
        <f>IF($L1190="","",IF(SUM($AJ1190:AN1190)=0,$AE1190,VLOOKUP($AP1190,BaseEqptCdF!$C$5:$R$161,16,FALSE)*$AC$3))</f>
        <v/>
      </c>
      <c r="BB1190" s="2">
        <f t="shared" si="147"/>
        <v>0</v>
      </c>
      <c r="BC1190" s="3" t="str">
        <f>IF($L1190="","",IF(SUM($AJ1190:AJ1190)=0,$AF1190,IF(LEFT(VLOOKUP($AP1190,BaseEqptCdF!$C$5:$E$161,3,FALSE),2)="SD",0,IF(LEFT(VLOOKUP($AP1190,BaseEqptCdF!$C$5:$E$161,3,FALSE),2)="SB",1*52,VLOOKUP($AP1190,BaseEqptCdF!$C$5:$S$161,12,FALSE)*0.2*300))))</f>
        <v/>
      </c>
      <c r="BD1190" s="3" t="str">
        <f>IF($L1190="","",IF(SUM($AJ1190:AK1190)=0,$AF1190,IF(LEFT(VLOOKUP($AP1190,BaseEqptCdF!$C$5:$E$161,3,FALSE),2)="SD",0,IF(LEFT(VLOOKUP($AP1190,BaseEqptCdF!$C$5:$E$161,3,FALSE),2)="SB",1*52,VLOOKUP($AP1190,BaseEqptCdF!$C$5:$S$161,12,FALSE)*0.2*300))))</f>
        <v/>
      </c>
      <c r="BE1190" s="3" t="str">
        <f>IF($L1190="","",IF(SUM($AJ1190:AL1190)=0,$AF1190,IF(LEFT(VLOOKUP($AP1190,BaseEqptCdF!$C$5:$E$161,3,FALSE),2)="SD",0,IF(LEFT(VLOOKUP($AP1190,BaseEqptCdF!$C$5:$E$161,3,FALSE),2)="SB",1*52,VLOOKUP($AP1190,BaseEqptCdF!$C$5:$S$161,12,FALSE)*0.2*300))))</f>
        <v/>
      </c>
      <c r="BF1190" s="3" t="str">
        <f>IF($L1190="","",IF(SUM($AJ1190:AM1190)=0,$AF1190,IF(LEFT(VLOOKUP($AP1190,BaseEqptCdF!$C$5:$E$161,3,FALSE),2)="SD",0,IF(LEFT(VLOOKUP($AP1190,BaseEqptCdF!$C$5:$E$161,3,FALSE),2)="SB",1*52,VLOOKUP($AP1190,BaseEqptCdF!$C$5:$S$161,12,FALSE)*0.2*300))))</f>
        <v/>
      </c>
      <c r="BG1190" s="3" t="str">
        <f>IF($L1190="","",IF(SUM($AJ1190:AN1190)=0,$AF1190,IF(LEFT(VLOOKUP($AP1190,BaseEqptCdF!$C$5:$E$161,3,FALSE),2)="SD",0,IF(LEFT(VLOOKUP($AP1190,BaseEqptCdF!$C$5:$E$161,3,FALSE),2)="SB",1*52,VLOOKUP($AP1190,BaseEqptCdF!$C$5:$S$161,12,FALSE)*0.2*300))))</f>
        <v/>
      </c>
      <c r="BH1190" s="2">
        <f t="shared" si="148"/>
        <v>0</v>
      </c>
    </row>
    <row r="1191" spans="1:60" x14ac:dyDescent="0.25">
      <c r="A1191" s="296" t="str">
        <f t="array" ref="A1191">IF($C1191="","",INDEX(Prog!$B$8:$D$300,MATCH($C1191,nivo1,0),1))</f>
        <v/>
      </c>
      <c r="B1191" s="296" t="str">
        <f t="array" ref="B1191">IF($C1191="","",INDEX(Prog!$B$8:$D$300,MATCH($C1191,nivo1,0),2))</f>
        <v/>
      </c>
      <c r="C1191" s="273"/>
      <c r="D1191" s="267"/>
      <c r="E1191" s="273"/>
      <c r="F1191" s="273"/>
      <c r="G1191" s="273"/>
      <c r="H1191" s="273"/>
      <c r="I1191" s="273"/>
      <c r="J1191" s="273"/>
      <c r="K1191" s="274"/>
      <c r="L1191" s="273"/>
      <c r="M1191" s="273"/>
      <c r="N1191" s="273"/>
      <c r="O1191" s="275"/>
      <c r="P1191" s="273"/>
      <c r="Q1191" s="273"/>
      <c r="R1191" s="273"/>
      <c r="S1191" s="273"/>
      <c r="T1191" s="276"/>
      <c r="U1191" s="276"/>
      <c r="V1191" s="276"/>
      <c r="W1191" s="276"/>
      <c r="X1191" s="277"/>
      <c r="Y1191" s="278"/>
      <c r="AA1191" s="8" t="str">
        <f>IF($L1191="","",VLOOKUP($L1191,BaseEqptCdF!$C$5:$E$161,2,FALSE))</f>
        <v/>
      </c>
      <c r="AB1191" s="8" t="str">
        <f>IF($L1191="","",VLOOKUP($L1191,BaseEqptCdF!$C$5:$E$161,3,FALSE))</f>
        <v/>
      </c>
      <c r="AC1191" s="7" t="str">
        <f>IF($L1191="","",VLOOKUP($L1191,BaseEqptCdF!$C$5:$I$161,6,FALSE))</f>
        <v/>
      </c>
      <c r="AD1191" s="7" t="str">
        <f>IF($L1191="","",VLOOKUP($L1191,BaseEqptCdF!$C$5:$I$161,7,FALSE))</f>
        <v/>
      </c>
      <c r="AE1191" s="3" t="str">
        <f>IF($L1191="","",VLOOKUP($L1191,BaseEqptCdF!$C$5:$R$161,16,FALSE)*$AC$3)</f>
        <v/>
      </c>
      <c r="AF1191" s="3" t="str">
        <f>IF($L1191="","",IF(LEFT($AB1191,2)="SD",0,IF(LEFT($AB1191,2)="SB",1*52,IF($N1191=Prog!$P$17,VLOOKUP($L1191,BaseEqptCdF!$C$5:$P$161,14,FALSE)*1*300,VLOOKUP($L1191,BaseEqptCdF!$C$5:$P$161,12,FALSE)*0.2*300))))</f>
        <v/>
      </c>
      <c r="AG1191" s="6" t="str">
        <f t="shared" si="128"/>
        <v/>
      </c>
      <c r="AH1191" s="6">
        <f>IF($U1191=Prog!$S$18,YEAR($X1191),"")</f>
        <v>1900</v>
      </c>
      <c r="AI1191" s="5" t="str">
        <f>IF(OR($AG1191="",$U1191=Prog!$S$18),"",IF(OR($U1191=Prog!$S$17,$U1191=Prog!$S$16),YEAR($X1191),IF($AG1191="ND","ND",$AI$8+$O1191)))</f>
        <v/>
      </c>
      <c r="AJ1191" s="3" t="str">
        <f t="shared" si="123"/>
        <v/>
      </c>
      <c r="AK1191" s="3" t="str">
        <f t="shared" si="150"/>
        <v/>
      </c>
      <c r="AL1191" s="3" t="str">
        <f t="shared" si="150"/>
        <v/>
      </c>
      <c r="AM1191" s="3" t="str">
        <f t="shared" si="150"/>
        <v/>
      </c>
      <c r="AN1191" s="3" t="str">
        <f t="shared" si="150"/>
        <v/>
      </c>
      <c r="AO1191" s="2">
        <f t="shared" si="145"/>
        <v>0</v>
      </c>
      <c r="AP1191" s="4"/>
      <c r="AQ1191" s="3">
        <f>IF(AJ1191=1,VLOOKUP($AP1191,BaseEqptCdF!$C$5:$R$161,16,FALSE),0)</f>
        <v>0</v>
      </c>
      <c r="AR1191" s="3">
        <f>IF(AK1191=1,VLOOKUP($AP1191,BaseEqptCdF!$C$5:$R$161,16,FALSE),0)</f>
        <v>0</v>
      </c>
      <c r="AS1191" s="3">
        <f>IF(AL1191=1,VLOOKUP($AP1191,BaseEqptCdF!$C$5:$R$161,16,FALSE),0)</f>
        <v>0</v>
      </c>
      <c r="AT1191" s="3">
        <f>IF(AM1191=1,VLOOKUP($AP1191,BaseEqptCdF!$C$5:$R$161,16,FALSE),0)</f>
        <v>0</v>
      </c>
      <c r="AU1191" s="3">
        <f>IF(AN1191=1,VLOOKUP($AP1191,BaseEqptCdF!$C$5:$R$161,16,FALSE),0)</f>
        <v>0</v>
      </c>
      <c r="AV1191" s="2">
        <f t="shared" si="146"/>
        <v>0</v>
      </c>
      <c r="AW1191" s="3" t="str">
        <f>IF($L1191="","",IF(SUM($AJ1191:AJ1191)=0,$AE1191,VLOOKUP($AP1191,BaseEqptCdF!$C$5:$R$161,16,FALSE)*$AC$3))</f>
        <v/>
      </c>
      <c r="AX1191" s="3" t="str">
        <f>IF($L1191="","",IF(SUM($AJ1191:AK1191)=0,$AE1191,VLOOKUP($AP1191,BaseEqptCdF!$C$5:$R$161,16,FALSE)*$AC$3))</f>
        <v/>
      </c>
      <c r="AY1191" s="3" t="str">
        <f>IF($L1191="","",IF(SUM($AJ1191:AL1191)=0,$AE1191,VLOOKUP($AP1191,BaseEqptCdF!$C$5:$R$161,16,FALSE)*$AC$3))</f>
        <v/>
      </c>
      <c r="AZ1191" s="3" t="str">
        <f>IF($L1191="","",IF(SUM($AJ1191:AM1191)=0,$AE1191,VLOOKUP($AP1191,BaseEqptCdF!$C$5:$R$161,16,FALSE)*$AC$3))</f>
        <v/>
      </c>
      <c r="BA1191" s="3" t="str">
        <f>IF($L1191="","",IF(SUM($AJ1191:AN1191)=0,$AE1191,VLOOKUP($AP1191,BaseEqptCdF!$C$5:$R$161,16,FALSE)*$AC$3))</f>
        <v/>
      </c>
      <c r="BB1191" s="2">
        <f t="shared" si="147"/>
        <v>0</v>
      </c>
      <c r="BC1191" s="3" t="str">
        <f>IF($L1191="","",IF(SUM($AJ1191:AJ1191)=0,$AF1191,IF(LEFT(VLOOKUP($AP1191,BaseEqptCdF!$C$5:$E$161,3,FALSE),2)="SD",0,IF(LEFT(VLOOKUP($AP1191,BaseEqptCdF!$C$5:$E$161,3,FALSE),2)="SB",1*52,VLOOKUP($AP1191,BaseEqptCdF!$C$5:$S$161,12,FALSE)*0.2*300))))</f>
        <v/>
      </c>
      <c r="BD1191" s="3" t="str">
        <f>IF($L1191="","",IF(SUM($AJ1191:AK1191)=0,$AF1191,IF(LEFT(VLOOKUP($AP1191,BaseEqptCdF!$C$5:$E$161,3,FALSE),2)="SD",0,IF(LEFT(VLOOKUP($AP1191,BaseEqptCdF!$C$5:$E$161,3,FALSE),2)="SB",1*52,VLOOKUP($AP1191,BaseEqptCdF!$C$5:$S$161,12,FALSE)*0.2*300))))</f>
        <v/>
      </c>
      <c r="BE1191" s="3" t="str">
        <f>IF($L1191="","",IF(SUM($AJ1191:AL1191)=0,$AF1191,IF(LEFT(VLOOKUP($AP1191,BaseEqptCdF!$C$5:$E$161,3,FALSE),2)="SD",0,IF(LEFT(VLOOKUP($AP1191,BaseEqptCdF!$C$5:$E$161,3,FALSE),2)="SB",1*52,VLOOKUP($AP1191,BaseEqptCdF!$C$5:$S$161,12,FALSE)*0.2*300))))</f>
        <v/>
      </c>
      <c r="BF1191" s="3" t="str">
        <f>IF($L1191="","",IF(SUM($AJ1191:AM1191)=0,$AF1191,IF(LEFT(VLOOKUP($AP1191,BaseEqptCdF!$C$5:$E$161,3,FALSE),2)="SD",0,IF(LEFT(VLOOKUP($AP1191,BaseEqptCdF!$C$5:$E$161,3,FALSE),2)="SB",1*52,VLOOKUP($AP1191,BaseEqptCdF!$C$5:$S$161,12,FALSE)*0.2*300))))</f>
        <v/>
      </c>
      <c r="BG1191" s="3" t="str">
        <f>IF($L1191="","",IF(SUM($AJ1191:AN1191)=0,$AF1191,IF(LEFT(VLOOKUP($AP1191,BaseEqptCdF!$C$5:$E$161,3,FALSE),2)="SD",0,IF(LEFT(VLOOKUP($AP1191,BaseEqptCdF!$C$5:$E$161,3,FALSE),2)="SB",1*52,VLOOKUP($AP1191,BaseEqptCdF!$C$5:$S$161,12,FALSE)*0.2*300))))</f>
        <v/>
      </c>
      <c r="BH1191" s="2">
        <f t="shared" si="148"/>
        <v>0</v>
      </c>
    </row>
    <row r="1192" spans="1:60" x14ac:dyDescent="0.25">
      <c r="A1192" s="296" t="str">
        <f t="array" ref="A1192">IF($C1192="","",INDEX(Prog!$B$8:$D$300,MATCH($C1192,nivo1,0),1))</f>
        <v/>
      </c>
      <c r="B1192" s="296" t="str">
        <f t="array" ref="B1192">IF($C1192="","",INDEX(Prog!$B$8:$D$300,MATCH($C1192,nivo1,0),2))</f>
        <v/>
      </c>
      <c r="C1192" s="273"/>
      <c r="D1192" s="267"/>
      <c r="E1192" s="273"/>
      <c r="F1192" s="273"/>
      <c r="G1192" s="273"/>
      <c r="H1192" s="273"/>
      <c r="I1192" s="273"/>
      <c r="J1192" s="273"/>
      <c r="K1192" s="274"/>
      <c r="L1192" s="273"/>
      <c r="M1192" s="273"/>
      <c r="N1192" s="273"/>
      <c r="O1192" s="275"/>
      <c r="P1192" s="273"/>
      <c r="Q1192" s="273"/>
      <c r="R1192" s="273"/>
      <c r="S1192" s="273"/>
      <c r="T1192" s="276"/>
      <c r="U1192" s="276"/>
      <c r="V1192" s="276"/>
      <c r="W1192" s="276"/>
      <c r="X1192" s="277"/>
      <c r="Y1192" s="278"/>
      <c r="AA1192" s="8" t="str">
        <f>IF($L1192="","",VLOOKUP($L1192,BaseEqptCdF!$C$5:$E$161,2,FALSE))</f>
        <v/>
      </c>
      <c r="AB1192" s="8" t="str">
        <f>IF($L1192="","",VLOOKUP($L1192,BaseEqptCdF!$C$5:$E$161,3,FALSE))</f>
        <v/>
      </c>
      <c r="AC1192" s="7" t="str">
        <f>IF($L1192="","",VLOOKUP($L1192,BaseEqptCdF!$C$5:$I$161,6,FALSE))</f>
        <v/>
      </c>
      <c r="AD1192" s="7" t="str">
        <f>IF($L1192="","",VLOOKUP($L1192,BaseEqptCdF!$C$5:$I$161,7,FALSE))</f>
        <v/>
      </c>
      <c r="AE1192" s="3" t="str">
        <f>IF($L1192="","",VLOOKUP($L1192,BaseEqptCdF!$C$5:$R$161,16,FALSE)*$AC$3)</f>
        <v/>
      </c>
      <c r="AF1192" s="3" t="str">
        <f>IF($L1192="","",IF(LEFT($AB1192,2)="SD",0,IF(LEFT($AB1192,2)="SB",1*52,IF($N1192=Prog!$P$17,VLOOKUP($L1192,BaseEqptCdF!$C$5:$P$161,14,FALSE)*1*300,VLOOKUP($L1192,BaseEqptCdF!$C$5:$P$161,12,FALSE)*0.2*300))))</f>
        <v/>
      </c>
      <c r="AG1192" s="6" t="str">
        <f t="shared" si="128"/>
        <v/>
      </c>
      <c r="AH1192" s="6">
        <f>IF($U1192=Prog!$S$18,YEAR($X1192),"")</f>
        <v>1900</v>
      </c>
      <c r="AI1192" s="5" t="str">
        <f>IF(OR($AG1192="",$U1192=Prog!$S$18),"",IF(OR($U1192=Prog!$S$17,$U1192=Prog!$S$16),YEAR($X1192),IF($AG1192="ND","ND",$AI$8+$O1192)))</f>
        <v/>
      </c>
      <c r="AJ1192" s="3" t="str">
        <f t="shared" si="123"/>
        <v/>
      </c>
      <c r="AK1192" s="3" t="str">
        <f t="shared" si="150"/>
        <v/>
      </c>
      <c r="AL1192" s="3" t="str">
        <f t="shared" si="150"/>
        <v/>
      </c>
      <c r="AM1192" s="3" t="str">
        <f t="shared" si="150"/>
        <v/>
      </c>
      <c r="AN1192" s="3" t="str">
        <f t="shared" si="150"/>
        <v/>
      </c>
      <c r="AO1192" s="2">
        <f t="shared" si="145"/>
        <v>0</v>
      </c>
      <c r="AP1192" s="4"/>
      <c r="AQ1192" s="3">
        <f>IF(AJ1192=1,VLOOKUP($AP1192,BaseEqptCdF!$C$5:$R$161,16,FALSE),0)</f>
        <v>0</v>
      </c>
      <c r="AR1192" s="3">
        <f>IF(AK1192=1,VLOOKUP($AP1192,BaseEqptCdF!$C$5:$R$161,16,FALSE),0)</f>
        <v>0</v>
      </c>
      <c r="AS1192" s="3">
        <f>IF(AL1192=1,VLOOKUP($AP1192,BaseEqptCdF!$C$5:$R$161,16,FALSE),0)</f>
        <v>0</v>
      </c>
      <c r="AT1192" s="3">
        <f>IF(AM1192=1,VLOOKUP($AP1192,BaseEqptCdF!$C$5:$R$161,16,FALSE),0)</f>
        <v>0</v>
      </c>
      <c r="AU1192" s="3">
        <f>IF(AN1192=1,VLOOKUP($AP1192,BaseEqptCdF!$C$5:$R$161,16,FALSE),0)</f>
        <v>0</v>
      </c>
      <c r="AV1192" s="2">
        <f t="shared" si="146"/>
        <v>0</v>
      </c>
      <c r="AW1192" s="3" t="str">
        <f>IF($L1192="","",IF(SUM($AJ1192:AJ1192)=0,$AE1192,VLOOKUP($AP1192,BaseEqptCdF!$C$5:$R$161,16,FALSE)*$AC$3))</f>
        <v/>
      </c>
      <c r="AX1192" s="3" t="str">
        <f>IF($L1192="","",IF(SUM($AJ1192:AK1192)=0,$AE1192,VLOOKUP($AP1192,BaseEqptCdF!$C$5:$R$161,16,FALSE)*$AC$3))</f>
        <v/>
      </c>
      <c r="AY1192" s="3" t="str">
        <f>IF($L1192="","",IF(SUM($AJ1192:AL1192)=0,$AE1192,VLOOKUP($AP1192,BaseEqptCdF!$C$5:$R$161,16,FALSE)*$AC$3))</f>
        <v/>
      </c>
      <c r="AZ1192" s="3" t="str">
        <f>IF($L1192="","",IF(SUM($AJ1192:AM1192)=0,$AE1192,VLOOKUP($AP1192,BaseEqptCdF!$C$5:$R$161,16,FALSE)*$AC$3))</f>
        <v/>
      </c>
      <c r="BA1192" s="3" t="str">
        <f>IF($L1192="","",IF(SUM($AJ1192:AN1192)=0,$AE1192,VLOOKUP($AP1192,BaseEqptCdF!$C$5:$R$161,16,FALSE)*$AC$3))</f>
        <v/>
      </c>
      <c r="BB1192" s="2">
        <f t="shared" si="147"/>
        <v>0</v>
      </c>
      <c r="BC1192" s="3" t="str">
        <f>IF($L1192="","",IF(SUM($AJ1192:AJ1192)=0,$AF1192,IF(LEFT(VLOOKUP($AP1192,BaseEqptCdF!$C$5:$E$161,3,FALSE),2)="SD",0,IF(LEFT(VLOOKUP($AP1192,BaseEqptCdF!$C$5:$E$161,3,FALSE),2)="SB",1*52,VLOOKUP($AP1192,BaseEqptCdF!$C$5:$S$161,12,FALSE)*0.2*300))))</f>
        <v/>
      </c>
      <c r="BD1192" s="3" t="str">
        <f>IF($L1192="","",IF(SUM($AJ1192:AK1192)=0,$AF1192,IF(LEFT(VLOOKUP($AP1192,BaseEqptCdF!$C$5:$E$161,3,FALSE),2)="SD",0,IF(LEFT(VLOOKUP($AP1192,BaseEqptCdF!$C$5:$E$161,3,FALSE),2)="SB",1*52,VLOOKUP($AP1192,BaseEqptCdF!$C$5:$S$161,12,FALSE)*0.2*300))))</f>
        <v/>
      </c>
      <c r="BE1192" s="3" t="str">
        <f>IF($L1192="","",IF(SUM($AJ1192:AL1192)=0,$AF1192,IF(LEFT(VLOOKUP($AP1192,BaseEqptCdF!$C$5:$E$161,3,FALSE),2)="SD",0,IF(LEFT(VLOOKUP($AP1192,BaseEqptCdF!$C$5:$E$161,3,FALSE),2)="SB",1*52,VLOOKUP($AP1192,BaseEqptCdF!$C$5:$S$161,12,FALSE)*0.2*300))))</f>
        <v/>
      </c>
      <c r="BF1192" s="3" t="str">
        <f>IF($L1192="","",IF(SUM($AJ1192:AM1192)=0,$AF1192,IF(LEFT(VLOOKUP($AP1192,BaseEqptCdF!$C$5:$E$161,3,FALSE),2)="SD",0,IF(LEFT(VLOOKUP($AP1192,BaseEqptCdF!$C$5:$E$161,3,FALSE),2)="SB",1*52,VLOOKUP($AP1192,BaseEqptCdF!$C$5:$S$161,12,FALSE)*0.2*300))))</f>
        <v/>
      </c>
      <c r="BG1192" s="3" t="str">
        <f>IF($L1192="","",IF(SUM($AJ1192:AN1192)=0,$AF1192,IF(LEFT(VLOOKUP($AP1192,BaseEqptCdF!$C$5:$E$161,3,FALSE),2)="SD",0,IF(LEFT(VLOOKUP($AP1192,BaseEqptCdF!$C$5:$E$161,3,FALSE),2)="SB",1*52,VLOOKUP($AP1192,BaseEqptCdF!$C$5:$S$161,12,FALSE)*0.2*300))))</f>
        <v/>
      </c>
      <c r="BH1192" s="2">
        <f t="shared" si="148"/>
        <v>0</v>
      </c>
    </row>
    <row r="1193" spans="1:60" x14ac:dyDescent="0.25">
      <c r="A1193" s="296" t="str">
        <f t="array" ref="A1193">IF($C1193="","",INDEX(Prog!$B$8:$D$300,MATCH($C1193,nivo1,0),1))</f>
        <v/>
      </c>
      <c r="B1193" s="296" t="str">
        <f t="array" ref="B1193">IF($C1193="","",INDEX(Prog!$B$8:$D$300,MATCH($C1193,nivo1,0),2))</f>
        <v/>
      </c>
      <c r="C1193" s="273"/>
      <c r="D1193" s="267"/>
      <c r="E1193" s="273"/>
      <c r="F1193" s="273"/>
      <c r="G1193" s="273"/>
      <c r="H1193" s="273"/>
      <c r="I1193" s="273"/>
      <c r="J1193" s="273"/>
      <c r="K1193" s="274"/>
      <c r="L1193" s="273"/>
      <c r="M1193" s="273"/>
      <c r="N1193" s="273"/>
      <c r="O1193" s="275"/>
      <c r="P1193" s="273"/>
      <c r="Q1193" s="273"/>
      <c r="R1193" s="273"/>
      <c r="S1193" s="273"/>
      <c r="T1193" s="276"/>
      <c r="U1193" s="276"/>
      <c r="V1193" s="276"/>
      <c r="W1193" s="276"/>
      <c r="X1193" s="277"/>
      <c r="Y1193" s="278"/>
      <c r="AA1193" s="8" t="str">
        <f>IF($L1193="","",VLOOKUP($L1193,BaseEqptCdF!$C$5:$E$161,2,FALSE))</f>
        <v/>
      </c>
      <c r="AB1193" s="8" t="str">
        <f>IF($L1193="","",VLOOKUP($L1193,BaseEqptCdF!$C$5:$E$161,3,FALSE))</f>
        <v/>
      </c>
      <c r="AC1193" s="7" t="str">
        <f>IF($L1193="","",VLOOKUP($L1193,BaseEqptCdF!$C$5:$I$161,6,FALSE))</f>
        <v/>
      </c>
      <c r="AD1193" s="7" t="str">
        <f>IF($L1193="","",VLOOKUP($L1193,BaseEqptCdF!$C$5:$I$161,7,FALSE))</f>
        <v/>
      </c>
      <c r="AE1193" s="3" t="str">
        <f>IF($L1193="","",VLOOKUP($L1193,BaseEqptCdF!$C$5:$R$161,16,FALSE)*$AC$3)</f>
        <v/>
      </c>
      <c r="AF1193" s="3" t="str">
        <f>IF($L1193="","",IF(LEFT($AB1193,2)="SD",0,IF(LEFT($AB1193,2)="SB",1*52,IF($N1193=Prog!$P$17,VLOOKUP($L1193,BaseEqptCdF!$C$5:$P$161,14,FALSE)*1*300,VLOOKUP($L1193,BaseEqptCdF!$C$5:$P$161,12,FALSE)*0.2*300))))</f>
        <v/>
      </c>
      <c r="AG1193" s="6" t="str">
        <f t="shared" si="128"/>
        <v/>
      </c>
      <c r="AH1193" s="6">
        <f>IF($U1193=Prog!$S$18,YEAR($X1193),"")</f>
        <v>1900</v>
      </c>
      <c r="AI1193" s="5" t="str">
        <f>IF(OR($AG1193="",$U1193=Prog!$S$18),"",IF(OR($U1193=Prog!$S$17,$U1193=Prog!$S$16),YEAR($X1193),IF($AG1193="ND","ND",$AI$8+$O1193)))</f>
        <v/>
      </c>
      <c r="AJ1193" s="3" t="str">
        <f t="shared" si="123"/>
        <v/>
      </c>
      <c r="AK1193" s="3" t="str">
        <f t="shared" si="150"/>
        <v/>
      </c>
      <c r="AL1193" s="3" t="str">
        <f t="shared" si="150"/>
        <v/>
      </c>
      <c r="AM1193" s="3" t="str">
        <f t="shared" si="150"/>
        <v/>
      </c>
      <c r="AN1193" s="3" t="str">
        <f t="shared" si="150"/>
        <v/>
      </c>
      <c r="AO1193" s="2">
        <f t="shared" ref="AO1193:AO1256" si="151">SUM(AJ1193:AN1193)</f>
        <v>0</v>
      </c>
      <c r="AP1193" s="4"/>
      <c r="AQ1193" s="3">
        <f>IF(AJ1193=1,VLOOKUP($AP1193,BaseEqptCdF!$C$5:$R$161,16,FALSE),0)</f>
        <v>0</v>
      </c>
      <c r="AR1193" s="3">
        <f>IF(AK1193=1,VLOOKUP($AP1193,BaseEqptCdF!$C$5:$R$161,16,FALSE),0)</f>
        <v>0</v>
      </c>
      <c r="AS1193" s="3">
        <f>IF(AL1193=1,VLOOKUP($AP1193,BaseEqptCdF!$C$5:$R$161,16,FALSE),0)</f>
        <v>0</v>
      </c>
      <c r="AT1193" s="3">
        <f>IF(AM1193=1,VLOOKUP($AP1193,BaseEqptCdF!$C$5:$R$161,16,FALSE),0)</f>
        <v>0</v>
      </c>
      <c r="AU1193" s="3">
        <f>IF(AN1193=1,VLOOKUP($AP1193,BaseEqptCdF!$C$5:$R$161,16,FALSE),0)</f>
        <v>0</v>
      </c>
      <c r="AV1193" s="2">
        <f t="shared" ref="AV1193:AV1256" si="152">SUM(AQ1193:AU1193)</f>
        <v>0</v>
      </c>
      <c r="AW1193" s="3" t="str">
        <f>IF($L1193="","",IF(SUM($AJ1193:AJ1193)=0,$AE1193,VLOOKUP($AP1193,BaseEqptCdF!$C$5:$R$161,16,FALSE)*$AC$3))</f>
        <v/>
      </c>
      <c r="AX1193" s="3" t="str">
        <f>IF($L1193="","",IF(SUM($AJ1193:AK1193)=0,$AE1193,VLOOKUP($AP1193,BaseEqptCdF!$C$5:$R$161,16,FALSE)*$AC$3))</f>
        <v/>
      </c>
      <c r="AY1193" s="3" t="str">
        <f>IF($L1193="","",IF(SUM($AJ1193:AL1193)=0,$AE1193,VLOOKUP($AP1193,BaseEqptCdF!$C$5:$R$161,16,FALSE)*$AC$3))</f>
        <v/>
      </c>
      <c r="AZ1193" s="3" t="str">
        <f>IF($L1193="","",IF(SUM($AJ1193:AM1193)=0,$AE1193,VLOOKUP($AP1193,BaseEqptCdF!$C$5:$R$161,16,FALSE)*$AC$3))</f>
        <v/>
      </c>
      <c r="BA1193" s="3" t="str">
        <f>IF($L1193="","",IF(SUM($AJ1193:AN1193)=0,$AE1193,VLOOKUP($AP1193,BaseEqptCdF!$C$5:$R$161,16,FALSE)*$AC$3))</f>
        <v/>
      </c>
      <c r="BB1193" s="2">
        <f t="shared" ref="BB1193:BB1256" si="153">SUM(AW1193:BA1193)</f>
        <v>0</v>
      </c>
      <c r="BC1193" s="3" t="str">
        <f>IF($L1193="","",IF(SUM($AJ1193:AJ1193)=0,$AF1193,IF(LEFT(VLOOKUP($AP1193,BaseEqptCdF!$C$5:$E$161,3,FALSE),2)="SD",0,IF(LEFT(VLOOKUP($AP1193,BaseEqptCdF!$C$5:$E$161,3,FALSE),2)="SB",1*52,VLOOKUP($AP1193,BaseEqptCdF!$C$5:$S$161,12,FALSE)*0.2*300))))</f>
        <v/>
      </c>
      <c r="BD1193" s="3" t="str">
        <f>IF($L1193="","",IF(SUM($AJ1193:AK1193)=0,$AF1193,IF(LEFT(VLOOKUP($AP1193,BaseEqptCdF!$C$5:$E$161,3,FALSE),2)="SD",0,IF(LEFT(VLOOKUP($AP1193,BaseEqptCdF!$C$5:$E$161,3,FALSE),2)="SB",1*52,VLOOKUP($AP1193,BaseEqptCdF!$C$5:$S$161,12,FALSE)*0.2*300))))</f>
        <v/>
      </c>
      <c r="BE1193" s="3" t="str">
        <f>IF($L1193="","",IF(SUM($AJ1193:AL1193)=0,$AF1193,IF(LEFT(VLOOKUP($AP1193,BaseEqptCdF!$C$5:$E$161,3,FALSE),2)="SD",0,IF(LEFT(VLOOKUP($AP1193,BaseEqptCdF!$C$5:$E$161,3,FALSE),2)="SB",1*52,VLOOKUP($AP1193,BaseEqptCdF!$C$5:$S$161,12,FALSE)*0.2*300))))</f>
        <v/>
      </c>
      <c r="BF1193" s="3" t="str">
        <f>IF($L1193="","",IF(SUM($AJ1193:AM1193)=0,$AF1193,IF(LEFT(VLOOKUP($AP1193,BaseEqptCdF!$C$5:$E$161,3,FALSE),2)="SD",0,IF(LEFT(VLOOKUP($AP1193,BaseEqptCdF!$C$5:$E$161,3,FALSE),2)="SB",1*52,VLOOKUP($AP1193,BaseEqptCdF!$C$5:$S$161,12,FALSE)*0.2*300))))</f>
        <v/>
      </c>
      <c r="BG1193" s="3" t="str">
        <f>IF($L1193="","",IF(SUM($AJ1193:AN1193)=0,$AF1193,IF(LEFT(VLOOKUP($AP1193,BaseEqptCdF!$C$5:$E$161,3,FALSE),2)="SD",0,IF(LEFT(VLOOKUP($AP1193,BaseEqptCdF!$C$5:$E$161,3,FALSE),2)="SB",1*52,VLOOKUP($AP1193,BaseEqptCdF!$C$5:$S$161,12,FALSE)*0.2*300))))</f>
        <v/>
      </c>
      <c r="BH1193" s="2">
        <f t="shared" ref="BH1193:BH1256" si="154">SUM(BC1193:BG1193)</f>
        <v>0</v>
      </c>
    </row>
    <row r="1194" spans="1:60" x14ac:dyDescent="0.25">
      <c r="A1194" s="296" t="str">
        <f t="array" ref="A1194">IF($C1194="","",INDEX(Prog!$B$8:$D$300,MATCH($C1194,nivo1,0),1))</f>
        <v/>
      </c>
      <c r="B1194" s="296" t="str">
        <f t="array" ref="B1194">IF($C1194="","",INDEX(Prog!$B$8:$D$300,MATCH($C1194,nivo1,0),2))</f>
        <v/>
      </c>
      <c r="C1194" s="273"/>
      <c r="D1194" s="267"/>
      <c r="E1194" s="273"/>
      <c r="F1194" s="273"/>
      <c r="G1194" s="273"/>
      <c r="H1194" s="273"/>
      <c r="I1194" s="273"/>
      <c r="J1194" s="273"/>
      <c r="K1194" s="274"/>
      <c r="L1194" s="273"/>
      <c r="M1194" s="273"/>
      <c r="N1194" s="273"/>
      <c r="O1194" s="275"/>
      <c r="P1194" s="273"/>
      <c r="Q1194" s="273"/>
      <c r="R1194" s="273"/>
      <c r="S1194" s="273"/>
      <c r="T1194" s="276"/>
      <c r="U1194" s="276"/>
      <c r="V1194" s="276"/>
      <c r="W1194" s="276"/>
      <c r="X1194" s="277"/>
      <c r="Y1194" s="278"/>
      <c r="AA1194" s="8" t="str">
        <f>IF($L1194="","",VLOOKUP($L1194,BaseEqptCdF!$C$5:$E$161,2,FALSE))</f>
        <v/>
      </c>
      <c r="AB1194" s="8" t="str">
        <f>IF($L1194="","",VLOOKUP($L1194,BaseEqptCdF!$C$5:$E$161,3,FALSE))</f>
        <v/>
      </c>
      <c r="AC1194" s="7" t="str">
        <f>IF($L1194="","",VLOOKUP($L1194,BaseEqptCdF!$C$5:$I$161,6,FALSE))</f>
        <v/>
      </c>
      <c r="AD1194" s="7" t="str">
        <f>IF($L1194="","",VLOOKUP($L1194,BaseEqptCdF!$C$5:$I$161,7,FALSE))</f>
        <v/>
      </c>
      <c r="AE1194" s="3" t="str">
        <f>IF($L1194="","",VLOOKUP($L1194,BaseEqptCdF!$C$5:$R$161,16,FALSE)*$AC$3)</f>
        <v/>
      </c>
      <c r="AF1194" s="3" t="str">
        <f>IF($L1194="","",IF(LEFT($AB1194,2)="SD",0,IF(LEFT($AB1194,2)="SB",1*52,IF($N1194=Prog!$P$17,VLOOKUP($L1194,BaseEqptCdF!$C$5:$P$161,14,FALSE)*1*300,VLOOKUP($L1194,BaseEqptCdF!$C$5:$P$161,12,FALSE)*0.2*300))))</f>
        <v/>
      </c>
      <c r="AG1194" s="6" t="str">
        <f t="shared" si="128"/>
        <v/>
      </c>
      <c r="AH1194" s="6">
        <f>IF($U1194=Prog!$S$18,YEAR($X1194),"")</f>
        <v>1900</v>
      </c>
      <c r="AI1194" s="5" t="str">
        <f>IF(OR($AG1194="",$U1194=Prog!$S$18),"",IF(OR($U1194=Prog!$S$17,$U1194=Prog!$S$16),YEAR($X1194),IF($AG1194="ND","ND",$AI$8+$O1194)))</f>
        <v/>
      </c>
      <c r="AJ1194" s="3" t="str">
        <f t="shared" si="123"/>
        <v/>
      </c>
      <c r="AK1194" s="3" t="str">
        <f t="shared" si="150"/>
        <v/>
      </c>
      <c r="AL1194" s="3" t="str">
        <f t="shared" si="150"/>
        <v/>
      </c>
      <c r="AM1194" s="3" t="str">
        <f t="shared" si="150"/>
        <v/>
      </c>
      <c r="AN1194" s="3" t="str">
        <f t="shared" si="150"/>
        <v/>
      </c>
      <c r="AO1194" s="2">
        <f t="shared" si="151"/>
        <v>0</v>
      </c>
      <c r="AP1194" s="4"/>
      <c r="AQ1194" s="3">
        <f>IF(AJ1194=1,VLOOKUP($AP1194,BaseEqptCdF!$C$5:$R$161,16,FALSE),0)</f>
        <v>0</v>
      </c>
      <c r="AR1194" s="3">
        <f>IF(AK1194=1,VLOOKUP($AP1194,BaseEqptCdF!$C$5:$R$161,16,FALSE),0)</f>
        <v>0</v>
      </c>
      <c r="AS1194" s="3">
        <f>IF(AL1194=1,VLOOKUP($AP1194,BaseEqptCdF!$C$5:$R$161,16,FALSE),0)</f>
        <v>0</v>
      </c>
      <c r="AT1194" s="3">
        <f>IF(AM1194=1,VLOOKUP($AP1194,BaseEqptCdF!$C$5:$R$161,16,FALSE),0)</f>
        <v>0</v>
      </c>
      <c r="AU1194" s="3">
        <f>IF(AN1194=1,VLOOKUP($AP1194,BaseEqptCdF!$C$5:$R$161,16,FALSE),0)</f>
        <v>0</v>
      </c>
      <c r="AV1194" s="2">
        <f t="shared" si="152"/>
        <v>0</v>
      </c>
      <c r="AW1194" s="3" t="str">
        <f>IF($L1194="","",IF(SUM($AJ1194:AJ1194)=0,$AE1194,VLOOKUP($AP1194,BaseEqptCdF!$C$5:$R$161,16,FALSE)*$AC$3))</f>
        <v/>
      </c>
      <c r="AX1194" s="3" t="str">
        <f>IF($L1194="","",IF(SUM($AJ1194:AK1194)=0,$AE1194,VLOOKUP($AP1194,BaseEqptCdF!$C$5:$R$161,16,FALSE)*$AC$3))</f>
        <v/>
      </c>
      <c r="AY1194" s="3" t="str">
        <f>IF($L1194="","",IF(SUM($AJ1194:AL1194)=0,$AE1194,VLOOKUP($AP1194,BaseEqptCdF!$C$5:$R$161,16,FALSE)*$AC$3))</f>
        <v/>
      </c>
      <c r="AZ1194" s="3" t="str">
        <f>IF($L1194="","",IF(SUM($AJ1194:AM1194)=0,$AE1194,VLOOKUP($AP1194,BaseEqptCdF!$C$5:$R$161,16,FALSE)*$AC$3))</f>
        <v/>
      </c>
      <c r="BA1194" s="3" t="str">
        <f>IF($L1194="","",IF(SUM($AJ1194:AN1194)=0,$AE1194,VLOOKUP($AP1194,BaseEqptCdF!$C$5:$R$161,16,FALSE)*$AC$3))</f>
        <v/>
      </c>
      <c r="BB1194" s="2">
        <f t="shared" si="153"/>
        <v>0</v>
      </c>
      <c r="BC1194" s="3" t="str">
        <f>IF($L1194="","",IF(SUM($AJ1194:AJ1194)=0,$AF1194,IF(LEFT(VLOOKUP($AP1194,BaseEqptCdF!$C$5:$E$161,3,FALSE),2)="SD",0,IF(LEFT(VLOOKUP($AP1194,BaseEqptCdF!$C$5:$E$161,3,FALSE),2)="SB",1*52,VLOOKUP($AP1194,BaseEqptCdF!$C$5:$S$161,12,FALSE)*0.2*300))))</f>
        <v/>
      </c>
      <c r="BD1194" s="3" t="str">
        <f>IF($L1194="","",IF(SUM($AJ1194:AK1194)=0,$AF1194,IF(LEFT(VLOOKUP($AP1194,BaseEqptCdF!$C$5:$E$161,3,FALSE),2)="SD",0,IF(LEFT(VLOOKUP($AP1194,BaseEqptCdF!$C$5:$E$161,3,FALSE),2)="SB",1*52,VLOOKUP($AP1194,BaseEqptCdF!$C$5:$S$161,12,FALSE)*0.2*300))))</f>
        <v/>
      </c>
      <c r="BE1194" s="3" t="str">
        <f>IF($L1194="","",IF(SUM($AJ1194:AL1194)=0,$AF1194,IF(LEFT(VLOOKUP($AP1194,BaseEqptCdF!$C$5:$E$161,3,FALSE),2)="SD",0,IF(LEFT(VLOOKUP($AP1194,BaseEqptCdF!$C$5:$E$161,3,FALSE),2)="SB",1*52,VLOOKUP($AP1194,BaseEqptCdF!$C$5:$S$161,12,FALSE)*0.2*300))))</f>
        <v/>
      </c>
      <c r="BF1194" s="3" t="str">
        <f>IF($L1194="","",IF(SUM($AJ1194:AM1194)=0,$AF1194,IF(LEFT(VLOOKUP($AP1194,BaseEqptCdF!$C$5:$E$161,3,FALSE),2)="SD",0,IF(LEFT(VLOOKUP($AP1194,BaseEqptCdF!$C$5:$E$161,3,FALSE),2)="SB",1*52,VLOOKUP($AP1194,BaseEqptCdF!$C$5:$S$161,12,FALSE)*0.2*300))))</f>
        <v/>
      </c>
      <c r="BG1194" s="3" t="str">
        <f>IF($L1194="","",IF(SUM($AJ1194:AN1194)=0,$AF1194,IF(LEFT(VLOOKUP($AP1194,BaseEqptCdF!$C$5:$E$161,3,FALSE),2)="SD",0,IF(LEFT(VLOOKUP($AP1194,BaseEqptCdF!$C$5:$E$161,3,FALSE),2)="SB",1*52,VLOOKUP($AP1194,BaseEqptCdF!$C$5:$S$161,12,FALSE)*0.2*300))))</f>
        <v/>
      </c>
      <c r="BH1194" s="2">
        <f t="shared" si="154"/>
        <v>0</v>
      </c>
    </row>
    <row r="1195" spans="1:60" x14ac:dyDescent="0.25">
      <c r="A1195" s="296" t="str">
        <f t="array" ref="A1195">IF($C1195="","",INDEX(Prog!$B$8:$D$300,MATCH($C1195,nivo1,0),1))</f>
        <v/>
      </c>
      <c r="B1195" s="296" t="str">
        <f t="array" ref="B1195">IF($C1195="","",INDEX(Prog!$B$8:$D$300,MATCH($C1195,nivo1,0),2))</f>
        <v/>
      </c>
      <c r="C1195" s="273"/>
      <c r="D1195" s="267"/>
      <c r="E1195" s="273"/>
      <c r="F1195" s="273"/>
      <c r="G1195" s="273"/>
      <c r="H1195" s="273"/>
      <c r="I1195" s="273"/>
      <c r="J1195" s="273"/>
      <c r="K1195" s="274"/>
      <c r="L1195" s="273"/>
      <c r="M1195" s="273"/>
      <c r="N1195" s="273"/>
      <c r="O1195" s="275"/>
      <c r="P1195" s="273"/>
      <c r="Q1195" s="273"/>
      <c r="R1195" s="273"/>
      <c r="S1195" s="273"/>
      <c r="T1195" s="276"/>
      <c r="U1195" s="276"/>
      <c r="V1195" s="276"/>
      <c r="W1195" s="276"/>
      <c r="X1195" s="277"/>
      <c r="Y1195" s="278"/>
      <c r="AA1195" s="8" t="str">
        <f>IF($L1195="","",VLOOKUP($L1195,BaseEqptCdF!$C$5:$E$161,2,FALSE))</f>
        <v/>
      </c>
      <c r="AB1195" s="8" t="str">
        <f>IF($L1195="","",VLOOKUP($L1195,BaseEqptCdF!$C$5:$E$161,3,FALSE))</f>
        <v/>
      </c>
      <c r="AC1195" s="7" t="str">
        <f>IF($L1195="","",VLOOKUP($L1195,BaseEqptCdF!$C$5:$I$161,6,FALSE))</f>
        <v/>
      </c>
      <c r="AD1195" s="7" t="str">
        <f>IF($L1195="","",VLOOKUP($L1195,BaseEqptCdF!$C$5:$I$161,7,FALSE))</f>
        <v/>
      </c>
      <c r="AE1195" s="3" t="str">
        <f>IF($L1195="","",VLOOKUP($L1195,BaseEqptCdF!$C$5:$R$161,16,FALSE)*$AC$3)</f>
        <v/>
      </c>
      <c r="AF1195" s="3" t="str">
        <f>IF($L1195="","",IF(LEFT($AB1195,2)="SD",0,IF(LEFT($AB1195,2)="SB",1*52,IF($N1195=Prog!$P$17,VLOOKUP($L1195,BaseEqptCdF!$C$5:$P$161,14,FALSE)*1*300,VLOOKUP($L1195,BaseEqptCdF!$C$5:$P$161,12,FALSE)*0.2*300))))</f>
        <v/>
      </c>
      <c r="AG1195" s="6" t="str">
        <f t="shared" si="128"/>
        <v/>
      </c>
      <c r="AH1195" s="6">
        <f>IF($U1195=Prog!$S$18,YEAR($X1195),"")</f>
        <v>1900</v>
      </c>
      <c r="AI1195" s="5" t="str">
        <f>IF(OR($AG1195="",$U1195=Prog!$S$18),"",IF(OR($U1195=Prog!$S$17,$U1195=Prog!$S$16),YEAR($X1195),IF($AG1195="ND","ND",$AI$8+$O1195)))</f>
        <v/>
      </c>
      <c r="AJ1195" s="3" t="str">
        <f t="shared" si="123"/>
        <v/>
      </c>
      <c r="AK1195" s="3" t="str">
        <f t="shared" si="150"/>
        <v/>
      </c>
      <c r="AL1195" s="3" t="str">
        <f t="shared" si="150"/>
        <v/>
      </c>
      <c r="AM1195" s="3" t="str">
        <f t="shared" si="150"/>
        <v/>
      </c>
      <c r="AN1195" s="3" t="str">
        <f t="shared" si="150"/>
        <v/>
      </c>
      <c r="AO1195" s="2">
        <f t="shared" si="151"/>
        <v>0</v>
      </c>
      <c r="AP1195" s="4"/>
      <c r="AQ1195" s="3">
        <f>IF(AJ1195=1,VLOOKUP($AP1195,BaseEqptCdF!$C$5:$R$161,16,FALSE),0)</f>
        <v>0</v>
      </c>
      <c r="AR1195" s="3">
        <f>IF(AK1195=1,VLOOKUP($AP1195,BaseEqptCdF!$C$5:$R$161,16,FALSE),0)</f>
        <v>0</v>
      </c>
      <c r="AS1195" s="3">
        <f>IF(AL1195=1,VLOOKUP($AP1195,BaseEqptCdF!$C$5:$R$161,16,FALSE),0)</f>
        <v>0</v>
      </c>
      <c r="AT1195" s="3">
        <f>IF(AM1195=1,VLOOKUP($AP1195,BaseEqptCdF!$C$5:$R$161,16,FALSE),0)</f>
        <v>0</v>
      </c>
      <c r="AU1195" s="3">
        <f>IF(AN1195=1,VLOOKUP($AP1195,BaseEqptCdF!$C$5:$R$161,16,FALSE),0)</f>
        <v>0</v>
      </c>
      <c r="AV1195" s="2">
        <f t="shared" si="152"/>
        <v>0</v>
      </c>
      <c r="AW1195" s="3" t="str">
        <f>IF($L1195="","",IF(SUM($AJ1195:AJ1195)=0,$AE1195,VLOOKUP($AP1195,BaseEqptCdF!$C$5:$R$161,16,FALSE)*$AC$3))</f>
        <v/>
      </c>
      <c r="AX1195" s="3" t="str">
        <f>IF($L1195="","",IF(SUM($AJ1195:AK1195)=0,$AE1195,VLOOKUP($AP1195,BaseEqptCdF!$C$5:$R$161,16,FALSE)*$AC$3))</f>
        <v/>
      </c>
      <c r="AY1195" s="3" t="str">
        <f>IF($L1195="","",IF(SUM($AJ1195:AL1195)=0,$AE1195,VLOOKUP($AP1195,BaseEqptCdF!$C$5:$R$161,16,FALSE)*$AC$3))</f>
        <v/>
      </c>
      <c r="AZ1195" s="3" t="str">
        <f>IF($L1195="","",IF(SUM($AJ1195:AM1195)=0,$AE1195,VLOOKUP($AP1195,BaseEqptCdF!$C$5:$R$161,16,FALSE)*$AC$3))</f>
        <v/>
      </c>
      <c r="BA1195" s="3" t="str">
        <f>IF($L1195="","",IF(SUM($AJ1195:AN1195)=0,$AE1195,VLOOKUP($AP1195,BaseEqptCdF!$C$5:$R$161,16,FALSE)*$AC$3))</f>
        <v/>
      </c>
      <c r="BB1195" s="2">
        <f t="shared" si="153"/>
        <v>0</v>
      </c>
      <c r="BC1195" s="3" t="str">
        <f>IF($L1195="","",IF(SUM($AJ1195:AJ1195)=0,$AF1195,IF(LEFT(VLOOKUP($AP1195,BaseEqptCdF!$C$5:$E$161,3,FALSE),2)="SD",0,IF(LEFT(VLOOKUP($AP1195,BaseEqptCdF!$C$5:$E$161,3,FALSE),2)="SB",1*52,VLOOKUP($AP1195,BaseEqptCdF!$C$5:$S$161,12,FALSE)*0.2*300))))</f>
        <v/>
      </c>
      <c r="BD1195" s="3" t="str">
        <f>IF($L1195="","",IF(SUM($AJ1195:AK1195)=0,$AF1195,IF(LEFT(VLOOKUP($AP1195,BaseEqptCdF!$C$5:$E$161,3,FALSE),2)="SD",0,IF(LEFT(VLOOKUP($AP1195,BaseEqptCdF!$C$5:$E$161,3,FALSE),2)="SB",1*52,VLOOKUP($AP1195,BaseEqptCdF!$C$5:$S$161,12,FALSE)*0.2*300))))</f>
        <v/>
      </c>
      <c r="BE1195" s="3" t="str">
        <f>IF($L1195="","",IF(SUM($AJ1195:AL1195)=0,$AF1195,IF(LEFT(VLOOKUP($AP1195,BaseEqptCdF!$C$5:$E$161,3,FALSE),2)="SD",0,IF(LEFT(VLOOKUP($AP1195,BaseEqptCdF!$C$5:$E$161,3,FALSE),2)="SB",1*52,VLOOKUP($AP1195,BaseEqptCdF!$C$5:$S$161,12,FALSE)*0.2*300))))</f>
        <v/>
      </c>
      <c r="BF1195" s="3" t="str">
        <f>IF($L1195="","",IF(SUM($AJ1195:AM1195)=0,$AF1195,IF(LEFT(VLOOKUP($AP1195,BaseEqptCdF!$C$5:$E$161,3,FALSE),2)="SD",0,IF(LEFT(VLOOKUP($AP1195,BaseEqptCdF!$C$5:$E$161,3,FALSE),2)="SB",1*52,VLOOKUP($AP1195,BaseEqptCdF!$C$5:$S$161,12,FALSE)*0.2*300))))</f>
        <v/>
      </c>
      <c r="BG1195" s="3" t="str">
        <f>IF($L1195="","",IF(SUM($AJ1195:AN1195)=0,$AF1195,IF(LEFT(VLOOKUP($AP1195,BaseEqptCdF!$C$5:$E$161,3,FALSE),2)="SD",0,IF(LEFT(VLOOKUP($AP1195,BaseEqptCdF!$C$5:$E$161,3,FALSE),2)="SB",1*52,VLOOKUP($AP1195,BaseEqptCdF!$C$5:$S$161,12,FALSE)*0.2*300))))</f>
        <v/>
      </c>
      <c r="BH1195" s="2">
        <f t="shared" si="154"/>
        <v>0</v>
      </c>
    </row>
    <row r="1196" spans="1:60" x14ac:dyDescent="0.25">
      <c r="A1196" s="296" t="str">
        <f t="array" ref="A1196">IF($C1196="","",INDEX(Prog!$B$8:$D$300,MATCH($C1196,nivo1,0),1))</f>
        <v/>
      </c>
      <c r="B1196" s="296" t="str">
        <f t="array" ref="B1196">IF($C1196="","",INDEX(Prog!$B$8:$D$300,MATCH($C1196,nivo1,0),2))</f>
        <v/>
      </c>
      <c r="C1196" s="273"/>
      <c r="D1196" s="267"/>
      <c r="E1196" s="273"/>
      <c r="F1196" s="273"/>
      <c r="G1196" s="273"/>
      <c r="H1196" s="273"/>
      <c r="I1196" s="273"/>
      <c r="J1196" s="273"/>
      <c r="K1196" s="274"/>
      <c r="L1196" s="273"/>
      <c r="M1196" s="273"/>
      <c r="N1196" s="273"/>
      <c r="O1196" s="275"/>
      <c r="P1196" s="273"/>
      <c r="Q1196" s="273"/>
      <c r="R1196" s="273"/>
      <c r="S1196" s="273"/>
      <c r="T1196" s="276"/>
      <c r="U1196" s="276"/>
      <c r="V1196" s="276"/>
      <c r="W1196" s="276"/>
      <c r="X1196" s="277"/>
      <c r="Y1196" s="278"/>
      <c r="AA1196" s="8" t="str">
        <f>IF($L1196="","",VLOOKUP($L1196,BaseEqptCdF!$C$5:$E$161,2,FALSE))</f>
        <v/>
      </c>
      <c r="AB1196" s="8" t="str">
        <f>IF($L1196="","",VLOOKUP($L1196,BaseEqptCdF!$C$5:$E$161,3,FALSE))</f>
        <v/>
      </c>
      <c r="AC1196" s="7" t="str">
        <f>IF($L1196="","",VLOOKUP($L1196,BaseEqptCdF!$C$5:$I$161,6,FALSE))</f>
        <v/>
      </c>
      <c r="AD1196" s="7" t="str">
        <f>IF($L1196="","",VLOOKUP($L1196,BaseEqptCdF!$C$5:$I$161,7,FALSE))</f>
        <v/>
      </c>
      <c r="AE1196" s="3" t="str">
        <f>IF($L1196="","",VLOOKUP($L1196,BaseEqptCdF!$C$5:$R$161,16,FALSE)*$AC$3)</f>
        <v/>
      </c>
      <c r="AF1196" s="3" t="str">
        <f>IF($L1196="","",IF(LEFT($AB1196,2)="SD",0,IF(LEFT($AB1196,2)="SB",1*52,IF($N1196=Prog!$P$17,VLOOKUP($L1196,BaseEqptCdF!$C$5:$P$161,14,FALSE)*1*300,VLOOKUP($L1196,BaseEqptCdF!$C$5:$P$161,12,FALSE)*0.2*300))))</f>
        <v/>
      </c>
      <c r="AG1196" s="6" t="str">
        <f t="shared" si="128"/>
        <v/>
      </c>
      <c r="AH1196" s="6">
        <f>IF($U1196=Prog!$S$18,YEAR($X1196),"")</f>
        <v>1900</v>
      </c>
      <c r="AI1196" s="5" t="str">
        <f>IF(OR($AG1196="",$U1196=Prog!$S$18),"",IF(OR($U1196=Prog!$S$17,$U1196=Prog!$S$16),YEAR($X1196),IF($AG1196="ND","ND",$AI$8+$O1196)))</f>
        <v/>
      </c>
      <c r="AJ1196" s="3" t="str">
        <f t="shared" si="123"/>
        <v/>
      </c>
      <c r="AK1196" s="3" t="str">
        <f t="shared" si="150"/>
        <v/>
      </c>
      <c r="AL1196" s="3" t="str">
        <f t="shared" si="150"/>
        <v/>
      </c>
      <c r="AM1196" s="3" t="str">
        <f t="shared" si="150"/>
        <v/>
      </c>
      <c r="AN1196" s="3" t="str">
        <f t="shared" si="150"/>
        <v/>
      </c>
      <c r="AO1196" s="2">
        <f t="shared" si="151"/>
        <v>0</v>
      </c>
      <c r="AP1196" s="4"/>
      <c r="AQ1196" s="3">
        <f>IF(AJ1196=1,VLOOKUP($AP1196,BaseEqptCdF!$C$5:$R$161,16,FALSE),0)</f>
        <v>0</v>
      </c>
      <c r="AR1196" s="3">
        <f>IF(AK1196=1,VLOOKUP($AP1196,BaseEqptCdF!$C$5:$R$161,16,FALSE),0)</f>
        <v>0</v>
      </c>
      <c r="AS1196" s="3">
        <f>IF(AL1196=1,VLOOKUP($AP1196,BaseEqptCdF!$C$5:$R$161,16,FALSE),0)</f>
        <v>0</v>
      </c>
      <c r="AT1196" s="3">
        <f>IF(AM1196=1,VLOOKUP($AP1196,BaseEqptCdF!$C$5:$R$161,16,FALSE),0)</f>
        <v>0</v>
      </c>
      <c r="AU1196" s="3">
        <f>IF(AN1196=1,VLOOKUP($AP1196,BaseEqptCdF!$C$5:$R$161,16,FALSE),0)</f>
        <v>0</v>
      </c>
      <c r="AV1196" s="2">
        <f t="shared" si="152"/>
        <v>0</v>
      </c>
      <c r="AW1196" s="3" t="str">
        <f>IF($L1196="","",IF(SUM($AJ1196:AJ1196)=0,$AE1196,VLOOKUP($AP1196,BaseEqptCdF!$C$5:$R$161,16,FALSE)*$AC$3))</f>
        <v/>
      </c>
      <c r="AX1196" s="3" t="str">
        <f>IF($L1196="","",IF(SUM($AJ1196:AK1196)=0,$AE1196,VLOOKUP($AP1196,BaseEqptCdF!$C$5:$R$161,16,FALSE)*$AC$3))</f>
        <v/>
      </c>
      <c r="AY1196" s="3" t="str">
        <f>IF($L1196="","",IF(SUM($AJ1196:AL1196)=0,$AE1196,VLOOKUP($AP1196,BaseEqptCdF!$C$5:$R$161,16,FALSE)*$AC$3))</f>
        <v/>
      </c>
      <c r="AZ1196" s="3" t="str">
        <f>IF($L1196="","",IF(SUM($AJ1196:AM1196)=0,$AE1196,VLOOKUP($AP1196,BaseEqptCdF!$C$5:$R$161,16,FALSE)*$AC$3))</f>
        <v/>
      </c>
      <c r="BA1196" s="3" t="str">
        <f>IF($L1196="","",IF(SUM($AJ1196:AN1196)=0,$AE1196,VLOOKUP($AP1196,BaseEqptCdF!$C$5:$R$161,16,FALSE)*$AC$3))</f>
        <v/>
      </c>
      <c r="BB1196" s="2">
        <f t="shared" si="153"/>
        <v>0</v>
      </c>
      <c r="BC1196" s="3" t="str">
        <f>IF($L1196="","",IF(SUM($AJ1196:AJ1196)=0,$AF1196,IF(LEFT(VLOOKUP($AP1196,BaseEqptCdF!$C$5:$E$161,3,FALSE),2)="SD",0,IF(LEFT(VLOOKUP($AP1196,BaseEqptCdF!$C$5:$E$161,3,FALSE),2)="SB",1*52,VLOOKUP($AP1196,BaseEqptCdF!$C$5:$S$161,12,FALSE)*0.2*300))))</f>
        <v/>
      </c>
      <c r="BD1196" s="3" t="str">
        <f>IF($L1196="","",IF(SUM($AJ1196:AK1196)=0,$AF1196,IF(LEFT(VLOOKUP($AP1196,BaseEqptCdF!$C$5:$E$161,3,FALSE),2)="SD",0,IF(LEFT(VLOOKUP($AP1196,BaseEqptCdF!$C$5:$E$161,3,FALSE),2)="SB",1*52,VLOOKUP($AP1196,BaseEqptCdF!$C$5:$S$161,12,FALSE)*0.2*300))))</f>
        <v/>
      </c>
      <c r="BE1196" s="3" t="str">
        <f>IF($L1196="","",IF(SUM($AJ1196:AL1196)=0,$AF1196,IF(LEFT(VLOOKUP($AP1196,BaseEqptCdF!$C$5:$E$161,3,FALSE),2)="SD",0,IF(LEFT(VLOOKUP($AP1196,BaseEqptCdF!$C$5:$E$161,3,FALSE),2)="SB",1*52,VLOOKUP($AP1196,BaseEqptCdF!$C$5:$S$161,12,FALSE)*0.2*300))))</f>
        <v/>
      </c>
      <c r="BF1196" s="3" t="str">
        <f>IF($L1196="","",IF(SUM($AJ1196:AM1196)=0,$AF1196,IF(LEFT(VLOOKUP($AP1196,BaseEqptCdF!$C$5:$E$161,3,FALSE),2)="SD",0,IF(LEFT(VLOOKUP($AP1196,BaseEqptCdF!$C$5:$E$161,3,FALSE),2)="SB",1*52,VLOOKUP($AP1196,BaseEqptCdF!$C$5:$S$161,12,FALSE)*0.2*300))))</f>
        <v/>
      </c>
      <c r="BG1196" s="3" t="str">
        <f>IF($L1196="","",IF(SUM($AJ1196:AN1196)=0,$AF1196,IF(LEFT(VLOOKUP($AP1196,BaseEqptCdF!$C$5:$E$161,3,FALSE),2)="SD",0,IF(LEFT(VLOOKUP($AP1196,BaseEqptCdF!$C$5:$E$161,3,FALSE),2)="SB",1*52,VLOOKUP($AP1196,BaseEqptCdF!$C$5:$S$161,12,FALSE)*0.2*300))))</f>
        <v/>
      </c>
      <c r="BH1196" s="2">
        <f t="shared" si="154"/>
        <v>0</v>
      </c>
    </row>
    <row r="1197" spans="1:60" x14ac:dyDescent="0.25">
      <c r="A1197" s="296" t="str">
        <f t="array" ref="A1197">IF($C1197="","",INDEX(Prog!$B$8:$D$300,MATCH($C1197,nivo1,0),1))</f>
        <v/>
      </c>
      <c r="B1197" s="296" t="str">
        <f t="array" ref="B1197">IF($C1197="","",INDEX(Prog!$B$8:$D$300,MATCH($C1197,nivo1,0),2))</f>
        <v/>
      </c>
      <c r="C1197" s="273"/>
      <c r="D1197" s="267"/>
      <c r="E1197" s="273"/>
      <c r="F1197" s="273"/>
      <c r="G1197" s="273"/>
      <c r="H1197" s="273"/>
      <c r="I1197" s="273"/>
      <c r="J1197" s="273"/>
      <c r="K1197" s="274"/>
      <c r="L1197" s="273"/>
      <c r="M1197" s="273"/>
      <c r="N1197" s="273"/>
      <c r="O1197" s="275"/>
      <c r="P1197" s="273"/>
      <c r="Q1197" s="273"/>
      <c r="R1197" s="273"/>
      <c r="S1197" s="273"/>
      <c r="T1197" s="276"/>
      <c r="U1197" s="276"/>
      <c r="V1197" s="276"/>
      <c r="W1197" s="276"/>
      <c r="X1197" s="277"/>
      <c r="Y1197" s="278"/>
      <c r="AA1197" s="8" t="str">
        <f>IF($L1197="","",VLOOKUP($L1197,BaseEqptCdF!$C$5:$E$161,2,FALSE))</f>
        <v/>
      </c>
      <c r="AB1197" s="8" t="str">
        <f>IF($L1197="","",VLOOKUP($L1197,BaseEqptCdF!$C$5:$E$161,3,FALSE))</f>
        <v/>
      </c>
      <c r="AC1197" s="7" t="str">
        <f>IF($L1197="","",VLOOKUP($L1197,BaseEqptCdF!$C$5:$I$161,6,FALSE))</f>
        <v/>
      </c>
      <c r="AD1197" s="7" t="str">
        <f>IF($L1197="","",VLOOKUP($L1197,BaseEqptCdF!$C$5:$I$161,7,FALSE))</f>
        <v/>
      </c>
      <c r="AE1197" s="3" t="str">
        <f>IF($L1197="","",VLOOKUP($L1197,BaseEqptCdF!$C$5:$R$161,16,FALSE)*$AC$3)</f>
        <v/>
      </c>
      <c r="AF1197" s="3" t="str">
        <f>IF($L1197="","",IF(LEFT($AB1197,2)="SD",0,IF(LEFT($AB1197,2)="SB",1*52,IF($N1197=Prog!$P$17,VLOOKUP($L1197,BaseEqptCdF!$C$5:$P$161,14,FALSE)*1*300,VLOOKUP($L1197,BaseEqptCdF!$C$5:$P$161,12,FALSE)*0.2*300))))</f>
        <v/>
      </c>
      <c r="AG1197" s="6" t="str">
        <f t="shared" si="128"/>
        <v/>
      </c>
      <c r="AH1197" s="6">
        <f>IF($U1197=Prog!$S$18,YEAR($X1197),"")</f>
        <v>1900</v>
      </c>
      <c r="AI1197" s="5" t="str">
        <f>IF(OR($AG1197="",$U1197=Prog!$S$18),"",IF(OR($U1197=Prog!$S$17,$U1197=Prog!$S$16),YEAR($X1197),IF($AG1197="ND","ND",$AI$8+$O1197)))</f>
        <v/>
      </c>
      <c r="AJ1197" s="3" t="str">
        <f t="shared" si="123"/>
        <v/>
      </c>
      <c r="AK1197" s="3" t="str">
        <f t="shared" si="150"/>
        <v/>
      </c>
      <c r="AL1197" s="3" t="str">
        <f t="shared" si="150"/>
        <v/>
      </c>
      <c r="AM1197" s="3" t="str">
        <f t="shared" si="150"/>
        <v/>
      </c>
      <c r="AN1197" s="3" t="str">
        <f t="shared" si="150"/>
        <v/>
      </c>
      <c r="AO1197" s="2">
        <f t="shared" si="151"/>
        <v>0</v>
      </c>
      <c r="AP1197" s="4"/>
      <c r="AQ1197" s="3">
        <f>IF(AJ1197=1,VLOOKUP($AP1197,BaseEqptCdF!$C$5:$R$161,16,FALSE),0)</f>
        <v>0</v>
      </c>
      <c r="AR1197" s="3">
        <f>IF(AK1197=1,VLOOKUP($AP1197,BaseEqptCdF!$C$5:$R$161,16,FALSE),0)</f>
        <v>0</v>
      </c>
      <c r="AS1197" s="3">
        <f>IF(AL1197=1,VLOOKUP($AP1197,BaseEqptCdF!$C$5:$R$161,16,FALSE),0)</f>
        <v>0</v>
      </c>
      <c r="AT1197" s="3">
        <f>IF(AM1197=1,VLOOKUP($AP1197,BaseEqptCdF!$C$5:$R$161,16,FALSE),0)</f>
        <v>0</v>
      </c>
      <c r="AU1197" s="3">
        <f>IF(AN1197=1,VLOOKUP($AP1197,BaseEqptCdF!$C$5:$R$161,16,FALSE),0)</f>
        <v>0</v>
      </c>
      <c r="AV1197" s="2">
        <f t="shared" si="152"/>
        <v>0</v>
      </c>
      <c r="AW1197" s="3" t="str">
        <f>IF($L1197="","",IF(SUM($AJ1197:AJ1197)=0,$AE1197,VLOOKUP($AP1197,BaseEqptCdF!$C$5:$R$161,16,FALSE)*$AC$3))</f>
        <v/>
      </c>
      <c r="AX1197" s="3" t="str">
        <f>IF($L1197="","",IF(SUM($AJ1197:AK1197)=0,$AE1197,VLOOKUP($AP1197,BaseEqptCdF!$C$5:$R$161,16,FALSE)*$AC$3))</f>
        <v/>
      </c>
      <c r="AY1197" s="3" t="str">
        <f>IF($L1197="","",IF(SUM($AJ1197:AL1197)=0,$AE1197,VLOOKUP($AP1197,BaseEqptCdF!$C$5:$R$161,16,FALSE)*$AC$3))</f>
        <v/>
      </c>
      <c r="AZ1197" s="3" t="str">
        <f>IF($L1197="","",IF(SUM($AJ1197:AM1197)=0,$AE1197,VLOOKUP($AP1197,BaseEqptCdF!$C$5:$R$161,16,FALSE)*$AC$3))</f>
        <v/>
      </c>
      <c r="BA1197" s="3" t="str">
        <f>IF($L1197="","",IF(SUM($AJ1197:AN1197)=0,$AE1197,VLOOKUP($AP1197,BaseEqptCdF!$C$5:$R$161,16,FALSE)*$AC$3))</f>
        <v/>
      </c>
      <c r="BB1197" s="2">
        <f t="shared" si="153"/>
        <v>0</v>
      </c>
      <c r="BC1197" s="3" t="str">
        <f>IF($L1197="","",IF(SUM($AJ1197:AJ1197)=0,$AF1197,IF(LEFT(VLOOKUP($AP1197,BaseEqptCdF!$C$5:$E$161,3,FALSE),2)="SD",0,IF(LEFT(VLOOKUP($AP1197,BaseEqptCdF!$C$5:$E$161,3,FALSE),2)="SB",1*52,VLOOKUP($AP1197,BaseEqptCdF!$C$5:$S$161,12,FALSE)*0.2*300))))</f>
        <v/>
      </c>
      <c r="BD1197" s="3" t="str">
        <f>IF($L1197="","",IF(SUM($AJ1197:AK1197)=0,$AF1197,IF(LEFT(VLOOKUP($AP1197,BaseEqptCdF!$C$5:$E$161,3,FALSE),2)="SD",0,IF(LEFT(VLOOKUP($AP1197,BaseEqptCdF!$C$5:$E$161,3,FALSE),2)="SB",1*52,VLOOKUP($AP1197,BaseEqptCdF!$C$5:$S$161,12,FALSE)*0.2*300))))</f>
        <v/>
      </c>
      <c r="BE1197" s="3" t="str">
        <f>IF($L1197="","",IF(SUM($AJ1197:AL1197)=0,$AF1197,IF(LEFT(VLOOKUP($AP1197,BaseEqptCdF!$C$5:$E$161,3,FALSE),2)="SD",0,IF(LEFT(VLOOKUP($AP1197,BaseEqptCdF!$C$5:$E$161,3,FALSE),2)="SB",1*52,VLOOKUP($AP1197,BaseEqptCdF!$C$5:$S$161,12,FALSE)*0.2*300))))</f>
        <v/>
      </c>
      <c r="BF1197" s="3" t="str">
        <f>IF($L1197="","",IF(SUM($AJ1197:AM1197)=0,$AF1197,IF(LEFT(VLOOKUP($AP1197,BaseEqptCdF!$C$5:$E$161,3,FALSE),2)="SD",0,IF(LEFT(VLOOKUP($AP1197,BaseEqptCdF!$C$5:$E$161,3,FALSE),2)="SB",1*52,VLOOKUP($AP1197,BaseEqptCdF!$C$5:$S$161,12,FALSE)*0.2*300))))</f>
        <v/>
      </c>
      <c r="BG1197" s="3" t="str">
        <f>IF($L1197="","",IF(SUM($AJ1197:AN1197)=0,$AF1197,IF(LEFT(VLOOKUP($AP1197,BaseEqptCdF!$C$5:$E$161,3,FALSE),2)="SD",0,IF(LEFT(VLOOKUP($AP1197,BaseEqptCdF!$C$5:$E$161,3,FALSE),2)="SB",1*52,VLOOKUP($AP1197,BaseEqptCdF!$C$5:$S$161,12,FALSE)*0.2*300))))</f>
        <v/>
      </c>
      <c r="BH1197" s="2">
        <f t="shared" si="154"/>
        <v>0</v>
      </c>
    </row>
    <row r="1198" spans="1:60" x14ac:dyDescent="0.25">
      <c r="A1198" s="296" t="str">
        <f t="array" ref="A1198">IF($C1198="","",INDEX(Prog!$B$8:$D$300,MATCH($C1198,nivo1,0),1))</f>
        <v/>
      </c>
      <c r="B1198" s="296" t="str">
        <f t="array" ref="B1198">IF($C1198="","",INDEX(Prog!$B$8:$D$300,MATCH($C1198,nivo1,0),2))</f>
        <v/>
      </c>
      <c r="C1198" s="273"/>
      <c r="D1198" s="267"/>
      <c r="E1198" s="273"/>
      <c r="F1198" s="273"/>
      <c r="G1198" s="273"/>
      <c r="H1198" s="273"/>
      <c r="I1198" s="273"/>
      <c r="J1198" s="273"/>
      <c r="K1198" s="274"/>
      <c r="L1198" s="273"/>
      <c r="M1198" s="273"/>
      <c r="N1198" s="273"/>
      <c r="O1198" s="275"/>
      <c r="P1198" s="273"/>
      <c r="Q1198" s="273"/>
      <c r="R1198" s="273"/>
      <c r="S1198" s="273"/>
      <c r="T1198" s="276"/>
      <c r="U1198" s="276"/>
      <c r="V1198" s="276"/>
      <c r="W1198" s="276"/>
      <c r="X1198" s="277"/>
      <c r="Y1198" s="278"/>
      <c r="AA1198" s="8" t="str">
        <f>IF($L1198="","",VLOOKUP($L1198,BaseEqptCdF!$C$5:$E$161,2,FALSE))</f>
        <v/>
      </c>
      <c r="AB1198" s="8" t="str">
        <f>IF($L1198="","",VLOOKUP($L1198,BaseEqptCdF!$C$5:$E$161,3,FALSE))</f>
        <v/>
      </c>
      <c r="AC1198" s="7" t="str">
        <f>IF($L1198="","",VLOOKUP($L1198,BaseEqptCdF!$C$5:$I$161,6,FALSE))</f>
        <v/>
      </c>
      <c r="AD1198" s="7" t="str">
        <f>IF($L1198="","",VLOOKUP($L1198,BaseEqptCdF!$C$5:$I$161,7,FALSE))</f>
        <v/>
      </c>
      <c r="AE1198" s="3" t="str">
        <f>IF($L1198="","",VLOOKUP($L1198,BaseEqptCdF!$C$5:$R$161,16,FALSE)*$AC$3)</f>
        <v/>
      </c>
      <c r="AF1198" s="3" t="str">
        <f>IF($L1198="","",IF(LEFT($AB1198,2)="SD",0,IF(LEFT($AB1198,2)="SB",1*52,IF($N1198=Prog!$P$17,VLOOKUP($L1198,BaseEqptCdF!$C$5:$P$161,14,FALSE)*1*300,VLOOKUP($L1198,BaseEqptCdF!$C$5:$P$161,12,FALSE)*0.2*300))))</f>
        <v/>
      </c>
      <c r="AG1198" s="6" t="str">
        <f t="shared" si="128"/>
        <v/>
      </c>
      <c r="AH1198" s="6">
        <f>IF($U1198=Prog!$S$18,YEAR($X1198),"")</f>
        <v>1900</v>
      </c>
      <c r="AI1198" s="5" t="str">
        <f>IF(OR($AG1198="",$U1198=Prog!$S$18),"",IF(OR($U1198=Prog!$S$17,$U1198=Prog!$S$16),YEAR($X1198),IF($AG1198="ND","ND",$AI$8+$O1198)))</f>
        <v/>
      </c>
      <c r="AJ1198" s="3" t="str">
        <f t="shared" si="123"/>
        <v/>
      </c>
      <c r="AK1198" s="3" t="str">
        <f t="shared" si="150"/>
        <v/>
      </c>
      <c r="AL1198" s="3" t="str">
        <f t="shared" si="150"/>
        <v/>
      </c>
      <c r="AM1198" s="3" t="str">
        <f t="shared" si="150"/>
        <v/>
      </c>
      <c r="AN1198" s="3" t="str">
        <f t="shared" si="150"/>
        <v/>
      </c>
      <c r="AO1198" s="2">
        <f t="shared" si="151"/>
        <v>0</v>
      </c>
      <c r="AP1198" s="4"/>
      <c r="AQ1198" s="3">
        <f>IF(AJ1198=1,VLOOKUP($AP1198,BaseEqptCdF!$C$5:$R$161,16,FALSE),0)</f>
        <v>0</v>
      </c>
      <c r="AR1198" s="3">
        <f>IF(AK1198=1,VLOOKUP($AP1198,BaseEqptCdF!$C$5:$R$161,16,FALSE),0)</f>
        <v>0</v>
      </c>
      <c r="AS1198" s="3">
        <f>IF(AL1198=1,VLOOKUP($AP1198,BaseEqptCdF!$C$5:$R$161,16,FALSE),0)</f>
        <v>0</v>
      </c>
      <c r="AT1198" s="3">
        <f>IF(AM1198=1,VLOOKUP($AP1198,BaseEqptCdF!$C$5:$R$161,16,FALSE),0)</f>
        <v>0</v>
      </c>
      <c r="AU1198" s="3">
        <f>IF(AN1198=1,VLOOKUP($AP1198,BaseEqptCdF!$C$5:$R$161,16,FALSE),0)</f>
        <v>0</v>
      </c>
      <c r="AV1198" s="2">
        <f t="shared" si="152"/>
        <v>0</v>
      </c>
      <c r="AW1198" s="3" t="str">
        <f>IF($L1198="","",IF(SUM($AJ1198:AJ1198)=0,$AE1198,VLOOKUP($AP1198,BaseEqptCdF!$C$5:$R$161,16,FALSE)*$AC$3))</f>
        <v/>
      </c>
      <c r="AX1198" s="3" t="str">
        <f>IF($L1198="","",IF(SUM($AJ1198:AK1198)=0,$AE1198,VLOOKUP($AP1198,BaseEqptCdF!$C$5:$R$161,16,FALSE)*$AC$3))</f>
        <v/>
      </c>
      <c r="AY1198" s="3" t="str">
        <f>IF($L1198="","",IF(SUM($AJ1198:AL1198)=0,$AE1198,VLOOKUP($AP1198,BaseEqptCdF!$C$5:$R$161,16,FALSE)*$AC$3))</f>
        <v/>
      </c>
      <c r="AZ1198" s="3" t="str">
        <f>IF($L1198="","",IF(SUM($AJ1198:AM1198)=0,$AE1198,VLOOKUP($AP1198,BaseEqptCdF!$C$5:$R$161,16,FALSE)*$AC$3))</f>
        <v/>
      </c>
      <c r="BA1198" s="3" t="str">
        <f>IF($L1198="","",IF(SUM($AJ1198:AN1198)=0,$AE1198,VLOOKUP($AP1198,BaseEqptCdF!$C$5:$R$161,16,FALSE)*$AC$3))</f>
        <v/>
      </c>
      <c r="BB1198" s="2">
        <f t="shared" si="153"/>
        <v>0</v>
      </c>
      <c r="BC1198" s="3" t="str">
        <f>IF($L1198="","",IF(SUM($AJ1198:AJ1198)=0,$AF1198,IF(LEFT(VLOOKUP($AP1198,BaseEqptCdF!$C$5:$E$161,3,FALSE),2)="SD",0,IF(LEFT(VLOOKUP($AP1198,BaseEqptCdF!$C$5:$E$161,3,FALSE),2)="SB",1*52,VLOOKUP($AP1198,BaseEqptCdF!$C$5:$S$161,12,FALSE)*0.2*300))))</f>
        <v/>
      </c>
      <c r="BD1198" s="3" t="str">
        <f>IF($L1198="","",IF(SUM($AJ1198:AK1198)=0,$AF1198,IF(LEFT(VLOOKUP($AP1198,BaseEqptCdF!$C$5:$E$161,3,FALSE),2)="SD",0,IF(LEFT(VLOOKUP($AP1198,BaseEqptCdF!$C$5:$E$161,3,FALSE),2)="SB",1*52,VLOOKUP($AP1198,BaseEqptCdF!$C$5:$S$161,12,FALSE)*0.2*300))))</f>
        <v/>
      </c>
      <c r="BE1198" s="3" t="str">
        <f>IF($L1198="","",IF(SUM($AJ1198:AL1198)=0,$AF1198,IF(LEFT(VLOOKUP($AP1198,BaseEqptCdF!$C$5:$E$161,3,FALSE),2)="SD",0,IF(LEFT(VLOOKUP($AP1198,BaseEqptCdF!$C$5:$E$161,3,FALSE),2)="SB",1*52,VLOOKUP($AP1198,BaseEqptCdF!$C$5:$S$161,12,FALSE)*0.2*300))))</f>
        <v/>
      </c>
      <c r="BF1198" s="3" t="str">
        <f>IF($L1198="","",IF(SUM($AJ1198:AM1198)=0,$AF1198,IF(LEFT(VLOOKUP($AP1198,BaseEqptCdF!$C$5:$E$161,3,FALSE),2)="SD",0,IF(LEFT(VLOOKUP($AP1198,BaseEqptCdF!$C$5:$E$161,3,FALSE),2)="SB",1*52,VLOOKUP($AP1198,BaseEqptCdF!$C$5:$S$161,12,FALSE)*0.2*300))))</f>
        <v/>
      </c>
      <c r="BG1198" s="3" t="str">
        <f>IF($L1198="","",IF(SUM($AJ1198:AN1198)=0,$AF1198,IF(LEFT(VLOOKUP($AP1198,BaseEqptCdF!$C$5:$E$161,3,FALSE),2)="SD",0,IF(LEFT(VLOOKUP($AP1198,BaseEqptCdF!$C$5:$E$161,3,FALSE),2)="SB",1*52,VLOOKUP($AP1198,BaseEqptCdF!$C$5:$S$161,12,FALSE)*0.2*300))))</f>
        <v/>
      </c>
      <c r="BH1198" s="2">
        <f t="shared" si="154"/>
        <v>0</v>
      </c>
    </row>
    <row r="1199" spans="1:60" x14ac:dyDescent="0.25">
      <c r="A1199" s="296" t="str">
        <f t="array" ref="A1199">IF($C1199="","",INDEX(Prog!$B$8:$D$300,MATCH($C1199,nivo1,0),1))</f>
        <v/>
      </c>
      <c r="B1199" s="296" t="str">
        <f t="array" ref="B1199">IF($C1199="","",INDEX(Prog!$B$8:$D$300,MATCH($C1199,nivo1,0),2))</f>
        <v/>
      </c>
      <c r="C1199" s="273"/>
      <c r="D1199" s="267"/>
      <c r="E1199" s="273"/>
      <c r="F1199" s="273"/>
      <c r="G1199" s="273"/>
      <c r="H1199" s="273"/>
      <c r="I1199" s="273"/>
      <c r="J1199" s="273"/>
      <c r="K1199" s="274"/>
      <c r="L1199" s="273"/>
      <c r="M1199" s="273"/>
      <c r="N1199" s="273"/>
      <c r="O1199" s="275"/>
      <c r="P1199" s="273"/>
      <c r="Q1199" s="273"/>
      <c r="R1199" s="273"/>
      <c r="S1199" s="273"/>
      <c r="T1199" s="276"/>
      <c r="U1199" s="276"/>
      <c r="V1199" s="276"/>
      <c r="W1199" s="276"/>
      <c r="X1199" s="277"/>
      <c r="Y1199" s="278"/>
      <c r="AA1199" s="8" t="str">
        <f>IF($L1199="","",VLOOKUP($L1199,BaseEqptCdF!$C$5:$E$161,2,FALSE))</f>
        <v/>
      </c>
      <c r="AB1199" s="8" t="str">
        <f>IF($L1199="","",VLOOKUP($L1199,BaseEqptCdF!$C$5:$E$161,3,FALSE))</f>
        <v/>
      </c>
      <c r="AC1199" s="7" t="str">
        <f>IF($L1199="","",VLOOKUP($L1199,BaseEqptCdF!$C$5:$I$161,6,FALSE))</f>
        <v/>
      </c>
      <c r="AD1199" s="7" t="str">
        <f>IF($L1199="","",VLOOKUP($L1199,BaseEqptCdF!$C$5:$I$161,7,FALSE))</f>
        <v/>
      </c>
      <c r="AE1199" s="3" t="str">
        <f>IF($L1199="","",VLOOKUP($L1199,BaseEqptCdF!$C$5:$R$161,16,FALSE)*$AC$3)</f>
        <v/>
      </c>
      <c r="AF1199" s="3" t="str">
        <f>IF($L1199="","",IF(LEFT($AB1199,2)="SD",0,IF(LEFT($AB1199,2)="SB",1*52,IF($N1199=Prog!$P$17,VLOOKUP($L1199,BaseEqptCdF!$C$5:$P$161,14,FALSE)*1*300,VLOOKUP($L1199,BaseEqptCdF!$C$5:$P$161,12,FALSE)*0.2*300))))</f>
        <v/>
      </c>
      <c r="AG1199" s="6" t="str">
        <f t="shared" si="128"/>
        <v/>
      </c>
      <c r="AH1199" s="6">
        <f>IF($U1199=Prog!$S$18,YEAR($X1199),"")</f>
        <v>1900</v>
      </c>
      <c r="AI1199" s="5" t="str">
        <f>IF(OR($AG1199="",$U1199=Prog!$S$18),"",IF(OR($U1199=Prog!$S$17,$U1199=Prog!$S$16),YEAR($X1199),IF($AG1199="ND","ND",$AI$8+$O1199)))</f>
        <v/>
      </c>
      <c r="AJ1199" s="3" t="str">
        <f t="shared" si="123"/>
        <v/>
      </c>
      <c r="AK1199" s="3" t="str">
        <f t="shared" si="150"/>
        <v/>
      </c>
      <c r="AL1199" s="3" t="str">
        <f t="shared" si="150"/>
        <v/>
      </c>
      <c r="AM1199" s="3" t="str">
        <f t="shared" si="150"/>
        <v/>
      </c>
      <c r="AN1199" s="3" t="str">
        <f t="shared" si="150"/>
        <v/>
      </c>
      <c r="AO1199" s="2">
        <f t="shared" si="151"/>
        <v>0</v>
      </c>
      <c r="AP1199" s="4"/>
      <c r="AQ1199" s="3">
        <f>IF(AJ1199=1,VLOOKUP($AP1199,BaseEqptCdF!$C$5:$R$161,16,FALSE),0)</f>
        <v>0</v>
      </c>
      <c r="AR1199" s="3">
        <f>IF(AK1199=1,VLOOKUP($AP1199,BaseEqptCdF!$C$5:$R$161,16,FALSE),0)</f>
        <v>0</v>
      </c>
      <c r="AS1199" s="3">
        <f>IF(AL1199=1,VLOOKUP($AP1199,BaseEqptCdF!$C$5:$R$161,16,FALSE),0)</f>
        <v>0</v>
      </c>
      <c r="AT1199" s="3">
        <f>IF(AM1199=1,VLOOKUP($AP1199,BaseEqptCdF!$C$5:$R$161,16,FALSE),0)</f>
        <v>0</v>
      </c>
      <c r="AU1199" s="3">
        <f>IF(AN1199=1,VLOOKUP($AP1199,BaseEqptCdF!$C$5:$R$161,16,FALSE),0)</f>
        <v>0</v>
      </c>
      <c r="AV1199" s="2">
        <f t="shared" si="152"/>
        <v>0</v>
      </c>
      <c r="AW1199" s="3" t="str">
        <f>IF($L1199="","",IF(SUM($AJ1199:AJ1199)=0,$AE1199,VLOOKUP($AP1199,BaseEqptCdF!$C$5:$R$161,16,FALSE)*$AC$3))</f>
        <v/>
      </c>
      <c r="AX1199" s="3" t="str">
        <f>IF($L1199="","",IF(SUM($AJ1199:AK1199)=0,$AE1199,VLOOKUP($AP1199,BaseEqptCdF!$C$5:$R$161,16,FALSE)*$AC$3))</f>
        <v/>
      </c>
      <c r="AY1199" s="3" t="str">
        <f>IF($L1199="","",IF(SUM($AJ1199:AL1199)=0,$AE1199,VLOOKUP($AP1199,BaseEqptCdF!$C$5:$R$161,16,FALSE)*$AC$3))</f>
        <v/>
      </c>
      <c r="AZ1199" s="3" t="str">
        <f>IF($L1199="","",IF(SUM($AJ1199:AM1199)=0,$AE1199,VLOOKUP($AP1199,BaseEqptCdF!$C$5:$R$161,16,FALSE)*$AC$3))</f>
        <v/>
      </c>
      <c r="BA1199" s="3" t="str">
        <f>IF($L1199="","",IF(SUM($AJ1199:AN1199)=0,$AE1199,VLOOKUP($AP1199,BaseEqptCdF!$C$5:$R$161,16,FALSE)*$AC$3))</f>
        <v/>
      </c>
      <c r="BB1199" s="2">
        <f t="shared" si="153"/>
        <v>0</v>
      </c>
      <c r="BC1199" s="3" t="str">
        <f>IF($L1199="","",IF(SUM($AJ1199:AJ1199)=0,$AF1199,IF(LEFT(VLOOKUP($AP1199,BaseEqptCdF!$C$5:$E$161,3,FALSE),2)="SD",0,IF(LEFT(VLOOKUP($AP1199,BaseEqptCdF!$C$5:$E$161,3,FALSE),2)="SB",1*52,VLOOKUP($AP1199,BaseEqptCdF!$C$5:$S$161,12,FALSE)*0.2*300))))</f>
        <v/>
      </c>
      <c r="BD1199" s="3" t="str">
        <f>IF($L1199="","",IF(SUM($AJ1199:AK1199)=0,$AF1199,IF(LEFT(VLOOKUP($AP1199,BaseEqptCdF!$C$5:$E$161,3,FALSE),2)="SD",0,IF(LEFT(VLOOKUP($AP1199,BaseEqptCdF!$C$5:$E$161,3,FALSE),2)="SB",1*52,VLOOKUP($AP1199,BaseEqptCdF!$C$5:$S$161,12,FALSE)*0.2*300))))</f>
        <v/>
      </c>
      <c r="BE1199" s="3" t="str">
        <f>IF($L1199="","",IF(SUM($AJ1199:AL1199)=0,$AF1199,IF(LEFT(VLOOKUP($AP1199,BaseEqptCdF!$C$5:$E$161,3,FALSE),2)="SD",0,IF(LEFT(VLOOKUP($AP1199,BaseEqptCdF!$C$5:$E$161,3,FALSE),2)="SB",1*52,VLOOKUP($AP1199,BaseEqptCdF!$C$5:$S$161,12,FALSE)*0.2*300))))</f>
        <v/>
      </c>
      <c r="BF1199" s="3" t="str">
        <f>IF($L1199="","",IF(SUM($AJ1199:AM1199)=0,$AF1199,IF(LEFT(VLOOKUP($AP1199,BaseEqptCdF!$C$5:$E$161,3,FALSE),2)="SD",0,IF(LEFT(VLOOKUP($AP1199,BaseEqptCdF!$C$5:$E$161,3,FALSE),2)="SB",1*52,VLOOKUP($AP1199,BaseEqptCdF!$C$5:$S$161,12,FALSE)*0.2*300))))</f>
        <v/>
      </c>
      <c r="BG1199" s="3" t="str">
        <f>IF($L1199="","",IF(SUM($AJ1199:AN1199)=0,$AF1199,IF(LEFT(VLOOKUP($AP1199,BaseEqptCdF!$C$5:$E$161,3,FALSE),2)="SD",0,IF(LEFT(VLOOKUP($AP1199,BaseEqptCdF!$C$5:$E$161,3,FALSE),2)="SB",1*52,VLOOKUP($AP1199,BaseEqptCdF!$C$5:$S$161,12,FALSE)*0.2*300))))</f>
        <v/>
      </c>
      <c r="BH1199" s="2">
        <f t="shared" si="154"/>
        <v>0</v>
      </c>
    </row>
    <row r="1200" spans="1:60" x14ac:dyDescent="0.25">
      <c r="A1200" s="296" t="str">
        <f t="array" ref="A1200">IF($C1200="","",INDEX(Prog!$B$8:$D$300,MATCH($C1200,nivo1,0),1))</f>
        <v/>
      </c>
      <c r="B1200" s="296" t="str">
        <f t="array" ref="B1200">IF($C1200="","",INDEX(Prog!$B$8:$D$300,MATCH($C1200,nivo1,0),2))</f>
        <v/>
      </c>
      <c r="C1200" s="273"/>
      <c r="D1200" s="267"/>
      <c r="E1200" s="273"/>
      <c r="F1200" s="273"/>
      <c r="G1200" s="273"/>
      <c r="H1200" s="273"/>
      <c r="I1200" s="273"/>
      <c r="J1200" s="273"/>
      <c r="K1200" s="274"/>
      <c r="L1200" s="273"/>
      <c r="M1200" s="273"/>
      <c r="N1200" s="273"/>
      <c r="O1200" s="275"/>
      <c r="P1200" s="273"/>
      <c r="Q1200" s="273"/>
      <c r="R1200" s="273"/>
      <c r="S1200" s="273"/>
      <c r="T1200" s="276"/>
      <c r="U1200" s="276"/>
      <c r="V1200" s="276"/>
      <c r="W1200" s="276"/>
      <c r="X1200" s="277"/>
      <c r="Y1200" s="278"/>
      <c r="AA1200" s="8" t="str">
        <f>IF($L1200="","",VLOOKUP($L1200,BaseEqptCdF!$C$5:$E$161,2,FALSE))</f>
        <v/>
      </c>
      <c r="AB1200" s="8" t="str">
        <f>IF($L1200="","",VLOOKUP($L1200,BaseEqptCdF!$C$5:$E$161,3,FALSE))</f>
        <v/>
      </c>
      <c r="AC1200" s="7" t="str">
        <f>IF($L1200="","",VLOOKUP($L1200,BaseEqptCdF!$C$5:$I$161,6,FALSE))</f>
        <v/>
      </c>
      <c r="AD1200" s="7" t="str">
        <f>IF($L1200="","",VLOOKUP($L1200,BaseEqptCdF!$C$5:$I$161,7,FALSE))</f>
        <v/>
      </c>
      <c r="AE1200" s="3" t="str">
        <f>IF($L1200="","",VLOOKUP($L1200,BaseEqptCdF!$C$5:$R$161,16,FALSE)*$AC$3)</f>
        <v/>
      </c>
      <c r="AF1200" s="3" t="str">
        <f>IF($L1200="","",IF(LEFT($AB1200,2)="SD",0,IF(LEFT($AB1200,2)="SB",1*52,IF($N1200=Prog!$P$17,VLOOKUP($L1200,BaseEqptCdF!$C$5:$P$161,14,FALSE)*1*300,VLOOKUP($L1200,BaseEqptCdF!$C$5:$P$161,12,FALSE)*0.2*300))))</f>
        <v/>
      </c>
      <c r="AG1200" s="6" t="str">
        <f t="shared" si="128"/>
        <v/>
      </c>
      <c r="AH1200" s="6">
        <f>IF($U1200=Prog!$S$18,YEAR($X1200),"")</f>
        <v>1900</v>
      </c>
      <c r="AI1200" s="5" t="str">
        <f>IF(OR($AG1200="",$U1200=Prog!$S$18),"",IF(OR($U1200=Prog!$S$17,$U1200=Prog!$S$16),YEAR($X1200),IF($AG1200="ND","ND",$AI$8+$O1200)))</f>
        <v/>
      </c>
      <c r="AJ1200" s="3" t="str">
        <f t="shared" si="123"/>
        <v/>
      </c>
      <c r="AK1200" s="3" t="str">
        <f t="shared" si="150"/>
        <v/>
      </c>
      <c r="AL1200" s="3" t="str">
        <f t="shared" si="150"/>
        <v/>
      </c>
      <c r="AM1200" s="3" t="str">
        <f t="shared" si="150"/>
        <v/>
      </c>
      <c r="AN1200" s="3" t="str">
        <f t="shared" ref="AN1200" si="155">IF($AI1200="","",IF($AI1200=AN$9,1,0))</f>
        <v/>
      </c>
      <c r="AO1200" s="2">
        <f t="shared" si="151"/>
        <v>0</v>
      </c>
      <c r="AP1200" s="4"/>
      <c r="AQ1200" s="3">
        <f>IF(AJ1200=1,VLOOKUP($AP1200,BaseEqptCdF!$C$5:$R$161,16,FALSE),0)</f>
        <v>0</v>
      </c>
      <c r="AR1200" s="3">
        <f>IF(AK1200=1,VLOOKUP($AP1200,BaseEqptCdF!$C$5:$R$161,16,FALSE),0)</f>
        <v>0</v>
      </c>
      <c r="AS1200" s="3">
        <f>IF(AL1200=1,VLOOKUP($AP1200,BaseEqptCdF!$C$5:$R$161,16,FALSE),0)</f>
        <v>0</v>
      </c>
      <c r="AT1200" s="3">
        <f>IF(AM1200=1,VLOOKUP($AP1200,BaseEqptCdF!$C$5:$R$161,16,FALSE),0)</f>
        <v>0</v>
      </c>
      <c r="AU1200" s="3">
        <f>IF(AN1200=1,VLOOKUP($AP1200,BaseEqptCdF!$C$5:$R$161,16,FALSE),0)</f>
        <v>0</v>
      </c>
      <c r="AV1200" s="2">
        <f t="shared" si="152"/>
        <v>0</v>
      </c>
      <c r="AW1200" s="3" t="str">
        <f>IF($L1200="","",IF(SUM($AJ1200:AJ1200)=0,$AE1200,VLOOKUP($AP1200,BaseEqptCdF!$C$5:$R$161,16,FALSE)*$AC$3))</f>
        <v/>
      </c>
      <c r="AX1200" s="3" t="str">
        <f>IF($L1200="","",IF(SUM($AJ1200:AK1200)=0,$AE1200,VLOOKUP($AP1200,BaseEqptCdF!$C$5:$R$161,16,FALSE)*$AC$3))</f>
        <v/>
      </c>
      <c r="AY1200" s="3" t="str">
        <f>IF($L1200="","",IF(SUM($AJ1200:AL1200)=0,$AE1200,VLOOKUP($AP1200,BaseEqptCdF!$C$5:$R$161,16,FALSE)*$AC$3))</f>
        <v/>
      </c>
      <c r="AZ1200" s="3" t="str">
        <f>IF($L1200="","",IF(SUM($AJ1200:AM1200)=0,$AE1200,VLOOKUP($AP1200,BaseEqptCdF!$C$5:$R$161,16,FALSE)*$AC$3))</f>
        <v/>
      </c>
      <c r="BA1200" s="3" t="str">
        <f>IF($L1200="","",IF(SUM($AJ1200:AN1200)=0,$AE1200,VLOOKUP($AP1200,BaseEqptCdF!$C$5:$R$161,16,FALSE)*$AC$3))</f>
        <v/>
      </c>
      <c r="BB1200" s="2">
        <f t="shared" si="153"/>
        <v>0</v>
      </c>
      <c r="BC1200" s="3" t="str">
        <f>IF($L1200="","",IF(SUM($AJ1200:AJ1200)=0,$AF1200,IF(LEFT(VLOOKUP($AP1200,BaseEqptCdF!$C$5:$E$161,3,FALSE),2)="SD",0,IF(LEFT(VLOOKUP($AP1200,BaseEqptCdF!$C$5:$E$161,3,FALSE),2)="SB",1*52,VLOOKUP($AP1200,BaseEqptCdF!$C$5:$S$161,12,FALSE)*0.2*300))))</f>
        <v/>
      </c>
      <c r="BD1200" s="3" t="str">
        <f>IF($L1200="","",IF(SUM($AJ1200:AK1200)=0,$AF1200,IF(LEFT(VLOOKUP($AP1200,BaseEqptCdF!$C$5:$E$161,3,FALSE),2)="SD",0,IF(LEFT(VLOOKUP($AP1200,BaseEqptCdF!$C$5:$E$161,3,FALSE),2)="SB",1*52,VLOOKUP($AP1200,BaseEqptCdF!$C$5:$S$161,12,FALSE)*0.2*300))))</f>
        <v/>
      </c>
      <c r="BE1200" s="3" t="str">
        <f>IF($L1200="","",IF(SUM($AJ1200:AL1200)=0,$AF1200,IF(LEFT(VLOOKUP($AP1200,BaseEqptCdF!$C$5:$E$161,3,FALSE),2)="SD",0,IF(LEFT(VLOOKUP($AP1200,BaseEqptCdF!$C$5:$E$161,3,FALSE),2)="SB",1*52,VLOOKUP($AP1200,BaseEqptCdF!$C$5:$S$161,12,FALSE)*0.2*300))))</f>
        <v/>
      </c>
      <c r="BF1200" s="3" t="str">
        <f>IF($L1200="","",IF(SUM($AJ1200:AM1200)=0,$AF1200,IF(LEFT(VLOOKUP($AP1200,BaseEqptCdF!$C$5:$E$161,3,FALSE),2)="SD",0,IF(LEFT(VLOOKUP($AP1200,BaseEqptCdF!$C$5:$E$161,3,FALSE),2)="SB",1*52,VLOOKUP($AP1200,BaseEqptCdF!$C$5:$S$161,12,FALSE)*0.2*300))))</f>
        <v/>
      </c>
      <c r="BG1200" s="3" t="str">
        <f>IF($L1200="","",IF(SUM($AJ1200:AN1200)=0,$AF1200,IF(LEFT(VLOOKUP($AP1200,BaseEqptCdF!$C$5:$E$161,3,FALSE),2)="SD",0,IF(LEFT(VLOOKUP($AP1200,BaseEqptCdF!$C$5:$E$161,3,FALSE),2)="SB",1*52,VLOOKUP($AP1200,BaseEqptCdF!$C$5:$S$161,12,FALSE)*0.2*300))))</f>
        <v/>
      </c>
      <c r="BH1200" s="2">
        <f t="shared" si="154"/>
        <v>0</v>
      </c>
    </row>
    <row r="1201" spans="1:60" x14ac:dyDescent="0.25">
      <c r="A1201" s="296" t="str">
        <f t="array" ref="A1201">IF($C1201="","",INDEX(Prog!$B$8:$D$300,MATCH($C1201,nivo1,0),1))</f>
        <v/>
      </c>
      <c r="B1201" s="296" t="str">
        <f t="array" ref="B1201">IF($C1201="","",INDEX(Prog!$B$8:$D$300,MATCH($C1201,nivo1,0),2))</f>
        <v/>
      </c>
      <c r="C1201" s="273"/>
      <c r="D1201" s="267"/>
      <c r="E1201" s="273"/>
      <c r="F1201" s="273"/>
      <c r="G1201" s="273"/>
      <c r="H1201" s="273"/>
      <c r="I1201" s="273"/>
      <c r="J1201" s="273"/>
      <c r="K1201" s="274"/>
      <c r="L1201" s="273"/>
      <c r="M1201" s="273"/>
      <c r="N1201" s="273"/>
      <c r="O1201" s="275"/>
      <c r="P1201" s="273"/>
      <c r="Q1201" s="273"/>
      <c r="R1201" s="273"/>
      <c r="S1201" s="273"/>
      <c r="T1201" s="276"/>
      <c r="U1201" s="276"/>
      <c r="V1201" s="276"/>
      <c r="W1201" s="276"/>
      <c r="X1201" s="277"/>
      <c r="Y1201" s="278"/>
      <c r="AA1201" s="8" t="str">
        <f>IF($L1201="","",VLOOKUP($L1201,BaseEqptCdF!$C$5:$E$161,2,FALSE))</f>
        <v/>
      </c>
      <c r="AB1201" s="8" t="str">
        <f>IF($L1201="","",VLOOKUP($L1201,BaseEqptCdF!$C$5:$E$161,3,FALSE))</f>
        <v/>
      </c>
      <c r="AC1201" s="7" t="str">
        <f>IF($L1201="","",VLOOKUP($L1201,BaseEqptCdF!$C$5:$I$161,6,FALSE))</f>
        <v/>
      </c>
      <c r="AD1201" s="7" t="str">
        <f>IF($L1201="","",VLOOKUP($L1201,BaseEqptCdF!$C$5:$I$161,7,FALSE))</f>
        <v/>
      </c>
      <c r="AE1201" s="3" t="str">
        <f>IF($L1201="","",VLOOKUP($L1201,BaseEqptCdF!$C$5:$R$161,16,FALSE)*$AC$3)</f>
        <v/>
      </c>
      <c r="AF1201" s="3" t="str">
        <f>IF($L1201="","",IF(LEFT($AB1201,2)="SD",0,IF(LEFT($AB1201,2)="SB",1*52,IF($N1201=Prog!$P$17,VLOOKUP($L1201,BaseEqptCdF!$C$5:$P$161,14,FALSE)*1*300,VLOOKUP($L1201,BaseEqptCdF!$C$5:$P$161,12,FALSE)*0.2*300))))</f>
        <v/>
      </c>
      <c r="AG1201" s="6" t="str">
        <f t="shared" si="128"/>
        <v/>
      </c>
      <c r="AH1201" s="6">
        <f>IF($U1201=Prog!$S$18,YEAR($X1201),"")</f>
        <v>1900</v>
      </c>
      <c r="AI1201" s="5" t="str">
        <f>IF(OR($AG1201="",$U1201=Prog!$S$18),"",IF(OR($U1201=Prog!$S$17,$U1201=Prog!$S$16),YEAR($X1201),IF($AG1201="ND","ND",$AI$8+$O1201)))</f>
        <v/>
      </c>
      <c r="AJ1201" s="3" t="str">
        <f t="shared" si="123"/>
        <v/>
      </c>
      <c r="AK1201" s="3" t="str">
        <f t="shared" ref="AK1201:AN1264" si="156">IF($AI1201="","",IF($AI1201=AK$9,1,0))</f>
        <v/>
      </c>
      <c r="AL1201" s="3" t="str">
        <f t="shared" si="156"/>
        <v/>
      </c>
      <c r="AM1201" s="3" t="str">
        <f t="shared" si="156"/>
        <v/>
      </c>
      <c r="AN1201" s="3" t="str">
        <f t="shared" si="156"/>
        <v/>
      </c>
      <c r="AO1201" s="2">
        <f t="shared" si="151"/>
        <v>0</v>
      </c>
      <c r="AP1201" s="4"/>
      <c r="AQ1201" s="3">
        <f>IF(AJ1201=1,VLOOKUP($AP1201,BaseEqptCdF!$C$5:$R$161,16,FALSE),0)</f>
        <v>0</v>
      </c>
      <c r="AR1201" s="3">
        <f>IF(AK1201=1,VLOOKUP($AP1201,BaseEqptCdF!$C$5:$R$161,16,FALSE),0)</f>
        <v>0</v>
      </c>
      <c r="AS1201" s="3">
        <f>IF(AL1201=1,VLOOKUP($AP1201,BaseEqptCdF!$C$5:$R$161,16,FALSE),0)</f>
        <v>0</v>
      </c>
      <c r="AT1201" s="3">
        <f>IF(AM1201=1,VLOOKUP($AP1201,BaseEqptCdF!$C$5:$R$161,16,FALSE),0)</f>
        <v>0</v>
      </c>
      <c r="AU1201" s="3">
        <f>IF(AN1201=1,VLOOKUP($AP1201,BaseEqptCdF!$C$5:$R$161,16,FALSE),0)</f>
        <v>0</v>
      </c>
      <c r="AV1201" s="2">
        <f t="shared" si="152"/>
        <v>0</v>
      </c>
      <c r="AW1201" s="3" t="str">
        <f>IF($L1201="","",IF(SUM($AJ1201:AJ1201)=0,$AE1201,VLOOKUP($AP1201,BaseEqptCdF!$C$5:$R$161,16,FALSE)*$AC$3))</f>
        <v/>
      </c>
      <c r="AX1201" s="3" t="str">
        <f>IF($L1201="","",IF(SUM($AJ1201:AK1201)=0,$AE1201,VLOOKUP($AP1201,BaseEqptCdF!$C$5:$R$161,16,FALSE)*$AC$3))</f>
        <v/>
      </c>
      <c r="AY1201" s="3" t="str">
        <f>IF($L1201="","",IF(SUM($AJ1201:AL1201)=0,$AE1201,VLOOKUP($AP1201,BaseEqptCdF!$C$5:$R$161,16,FALSE)*$AC$3))</f>
        <v/>
      </c>
      <c r="AZ1201" s="3" t="str">
        <f>IF($L1201="","",IF(SUM($AJ1201:AM1201)=0,$AE1201,VLOOKUP($AP1201,BaseEqptCdF!$C$5:$R$161,16,FALSE)*$AC$3))</f>
        <v/>
      </c>
      <c r="BA1201" s="3" t="str">
        <f>IF($L1201="","",IF(SUM($AJ1201:AN1201)=0,$AE1201,VLOOKUP($AP1201,BaseEqptCdF!$C$5:$R$161,16,FALSE)*$AC$3))</f>
        <v/>
      </c>
      <c r="BB1201" s="2">
        <f t="shared" si="153"/>
        <v>0</v>
      </c>
      <c r="BC1201" s="3" t="str">
        <f>IF($L1201="","",IF(SUM($AJ1201:AJ1201)=0,$AF1201,IF(LEFT(VLOOKUP($AP1201,BaseEqptCdF!$C$5:$E$161,3,FALSE),2)="SD",0,IF(LEFT(VLOOKUP($AP1201,BaseEqptCdF!$C$5:$E$161,3,FALSE),2)="SB",1*52,VLOOKUP($AP1201,BaseEqptCdF!$C$5:$S$161,12,FALSE)*0.2*300))))</f>
        <v/>
      </c>
      <c r="BD1201" s="3" t="str">
        <f>IF($L1201="","",IF(SUM($AJ1201:AK1201)=0,$AF1201,IF(LEFT(VLOOKUP($AP1201,BaseEqptCdF!$C$5:$E$161,3,FALSE),2)="SD",0,IF(LEFT(VLOOKUP($AP1201,BaseEqptCdF!$C$5:$E$161,3,FALSE),2)="SB",1*52,VLOOKUP($AP1201,BaseEqptCdF!$C$5:$S$161,12,FALSE)*0.2*300))))</f>
        <v/>
      </c>
      <c r="BE1201" s="3" t="str">
        <f>IF($L1201="","",IF(SUM($AJ1201:AL1201)=0,$AF1201,IF(LEFT(VLOOKUP($AP1201,BaseEqptCdF!$C$5:$E$161,3,FALSE),2)="SD",0,IF(LEFT(VLOOKUP($AP1201,BaseEqptCdF!$C$5:$E$161,3,FALSE),2)="SB",1*52,VLOOKUP($AP1201,BaseEqptCdF!$C$5:$S$161,12,FALSE)*0.2*300))))</f>
        <v/>
      </c>
      <c r="BF1201" s="3" t="str">
        <f>IF($L1201="","",IF(SUM($AJ1201:AM1201)=0,$AF1201,IF(LEFT(VLOOKUP($AP1201,BaseEqptCdF!$C$5:$E$161,3,FALSE),2)="SD",0,IF(LEFT(VLOOKUP($AP1201,BaseEqptCdF!$C$5:$E$161,3,FALSE),2)="SB",1*52,VLOOKUP($AP1201,BaseEqptCdF!$C$5:$S$161,12,FALSE)*0.2*300))))</f>
        <v/>
      </c>
      <c r="BG1201" s="3" t="str">
        <f>IF($L1201="","",IF(SUM($AJ1201:AN1201)=0,$AF1201,IF(LEFT(VLOOKUP($AP1201,BaseEqptCdF!$C$5:$E$161,3,FALSE),2)="SD",0,IF(LEFT(VLOOKUP($AP1201,BaseEqptCdF!$C$5:$E$161,3,FALSE),2)="SB",1*52,VLOOKUP($AP1201,BaseEqptCdF!$C$5:$S$161,12,FALSE)*0.2*300))))</f>
        <v/>
      </c>
      <c r="BH1201" s="2">
        <f t="shared" si="154"/>
        <v>0</v>
      </c>
    </row>
    <row r="1202" spans="1:60" x14ac:dyDescent="0.25">
      <c r="A1202" s="296" t="str">
        <f t="array" ref="A1202">IF($C1202="","",INDEX(Prog!$B$8:$D$300,MATCH($C1202,nivo1,0),1))</f>
        <v/>
      </c>
      <c r="B1202" s="296" t="str">
        <f t="array" ref="B1202">IF($C1202="","",INDEX(Prog!$B$8:$D$300,MATCH($C1202,nivo1,0),2))</f>
        <v/>
      </c>
      <c r="C1202" s="273"/>
      <c r="D1202" s="267"/>
      <c r="E1202" s="273"/>
      <c r="F1202" s="273"/>
      <c r="G1202" s="273"/>
      <c r="H1202" s="273"/>
      <c r="I1202" s="273"/>
      <c r="J1202" s="273"/>
      <c r="K1202" s="274"/>
      <c r="L1202" s="273"/>
      <c r="M1202" s="273"/>
      <c r="N1202" s="273"/>
      <c r="O1202" s="275"/>
      <c r="P1202" s="273"/>
      <c r="Q1202" s="273"/>
      <c r="R1202" s="273"/>
      <c r="S1202" s="273"/>
      <c r="T1202" s="276"/>
      <c r="U1202" s="276"/>
      <c r="V1202" s="276"/>
      <c r="W1202" s="276"/>
      <c r="X1202" s="277"/>
      <c r="Y1202" s="278"/>
      <c r="AA1202" s="8" t="str">
        <f>IF($L1202="","",VLOOKUP($L1202,BaseEqptCdF!$C$5:$E$161,2,FALSE))</f>
        <v/>
      </c>
      <c r="AB1202" s="8" t="str">
        <f>IF($L1202="","",VLOOKUP($L1202,BaseEqptCdF!$C$5:$E$161,3,FALSE))</f>
        <v/>
      </c>
      <c r="AC1202" s="7" t="str">
        <f>IF($L1202="","",VLOOKUP($L1202,BaseEqptCdF!$C$5:$I$161,6,FALSE))</f>
        <v/>
      </c>
      <c r="AD1202" s="7" t="str">
        <f>IF($L1202="","",VLOOKUP($L1202,BaseEqptCdF!$C$5:$I$161,7,FALSE))</f>
        <v/>
      </c>
      <c r="AE1202" s="3" t="str">
        <f>IF($L1202="","",VLOOKUP($L1202,BaseEqptCdF!$C$5:$R$161,16,FALSE)*$AC$3)</f>
        <v/>
      </c>
      <c r="AF1202" s="3" t="str">
        <f>IF($L1202="","",IF(LEFT($AB1202,2)="SD",0,IF(LEFT($AB1202,2)="SB",1*52,IF($N1202=Prog!$P$17,VLOOKUP($L1202,BaseEqptCdF!$C$5:$P$161,14,FALSE)*1*300,VLOOKUP($L1202,BaseEqptCdF!$C$5:$P$161,12,FALSE)*0.2*300))))</f>
        <v/>
      </c>
      <c r="AG1202" s="6" t="str">
        <f t="shared" si="128"/>
        <v/>
      </c>
      <c r="AH1202" s="6">
        <f>IF($U1202=Prog!$S$18,YEAR($X1202),"")</f>
        <v>1900</v>
      </c>
      <c r="AI1202" s="5" t="str">
        <f>IF(OR($AG1202="",$U1202=Prog!$S$18),"",IF(OR($U1202=Prog!$S$17,$U1202=Prog!$S$16),YEAR($X1202),IF($AG1202="ND","ND",$AI$8+$O1202)))</f>
        <v/>
      </c>
      <c r="AJ1202" s="3" t="str">
        <f t="shared" si="123"/>
        <v/>
      </c>
      <c r="AK1202" s="3" t="str">
        <f t="shared" si="156"/>
        <v/>
      </c>
      <c r="AL1202" s="3" t="str">
        <f t="shared" si="156"/>
        <v/>
      </c>
      <c r="AM1202" s="3" t="str">
        <f t="shared" si="156"/>
        <v/>
      </c>
      <c r="AN1202" s="3" t="str">
        <f t="shared" si="156"/>
        <v/>
      </c>
      <c r="AO1202" s="2">
        <f t="shared" si="151"/>
        <v>0</v>
      </c>
      <c r="AP1202" s="4"/>
      <c r="AQ1202" s="3">
        <f>IF(AJ1202=1,VLOOKUP($AP1202,BaseEqptCdF!$C$5:$R$161,16,FALSE),0)</f>
        <v>0</v>
      </c>
      <c r="AR1202" s="3">
        <f>IF(AK1202=1,VLOOKUP($AP1202,BaseEqptCdF!$C$5:$R$161,16,FALSE),0)</f>
        <v>0</v>
      </c>
      <c r="AS1202" s="3">
        <f>IF(AL1202=1,VLOOKUP($AP1202,BaseEqptCdF!$C$5:$R$161,16,FALSE),0)</f>
        <v>0</v>
      </c>
      <c r="AT1202" s="3">
        <f>IF(AM1202=1,VLOOKUP($AP1202,BaseEqptCdF!$C$5:$R$161,16,FALSE),0)</f>
        <v>0</v>
      </c>
      <c r="AU1202" s="3">
        <f>IF(AN1202=1,VLOOKUP($AP1202,BaseEqptCdF!$C$5:$R$161,16,FALSE),0)</f>
        <v>0</v>
      </c>
      <c r="AV1202" s="2">
        <f t="shared" si="152"/>
        <v>0</v>
      </c>
      <c r="AW1202" s="3" t="str">
        <f>IF($L1202="","",IF(SUM($AJ1202:AJ1202)=0,$AE1202,VLOOKUP($AP1202,BaseEqptCdF!$C$5:$R$161,16,FALSE)*$AC$3))</f>
        <v/>
      </c>
      <c r="AX1202" s="3" t="str">
        <f>IF($L1202="","",IF(SUM($AJ1202:AK1202)=0,$AE1202,VLOOKUP($AP1202,BaseEqptCdF!$C$5:$R$161,16,FALSE)*$AC$3))</f>
        <v/>
      </c>
      <c r="AY1202" s="3" t="str">
        <f>IF($L1202="","",IF(SUM($AJ1202:AL1202)=0,$AE1202,VLOOKUP($AP1202,BaseEqptCdF!$C$5:$R$161,16,FALSE)*$AC$3))</f>
        <v/>
      </c>
      <c r="AZ1202" s="3" t="str">
        <f>IF($L1202="","",IF(SUM($AJ1202:AM1202)=0,$AE1202,VLOOKUP($AP1202,BaseEqptCdF!$C$5:$R$161,16,FALSE)*$AC$3))</f>
        <v/>
      </c>
      <c r="BA1202" s="3" t="str">
        <f>IF($L1202="","",IF(SUM($AJ1202:AN1202)=0,$AE1202,VLOOKUP($AP1202,BaseEqptCdF!$C$5:$R$161,16,FALSE)*$AC$3))</f>
        <v/>
      </c>
      <c r="BB1202" s="2">
        <f t="shared" si="153"/>
        <v>0</v>
      </c>
      <c r="BC1202" s="3" t="str">
        <f>IF($L1202="","",IF(SUM($AJ1202:AJ1202)=0,$AF1202,IF(LEFT(VLOOKUP($AP1202,BaseEqptCdF!$C$5:$E$161,3,FALSE),2)="SD",0,IF(LEFT(VLOOKUP($AP1202,BaseEqptCdF!$C$5:$E$161,3,FALSE),2)="SB",1*52,VLOOKUP($AP1202,BaseEqptCdF!$C$5:$S$161,12,FALSE)*0.2*300))))</f>
        <v/>
      </c>
      <c r="BD1202" s="3" t="str">
        <f>IF($L1202="","",IF(SUM($AJ1202:AK1202)=0,$AF1202,IF(LEFT(VLOOKUP($AP1202,BaseEqptCdF!$C$5:$E$161,3,FALSE),2)="SD",0,IF(LEFT(VLOOKUP($AP1202,BaseEqptCdF!$C$5:$E$161,3,FALSE),2)="SB",1*52,VLOOKUP($AP1202,BaseEqptCdF!$C$5:$S$161,12,FALSE)*0.2*300))))</f>
        <v/>
      </c>
      <c r="BE1202" s="3" t="str">
        <f>IF($L1202="","",IF(SUM($AJ1202:AL1202)=0,$AF1202,IF(LEFT(VLOOKUP($AP1202,BaseEqptCdF!$C$5:$E$161,3,FALSE),2)="SD",0,IF(LEFT(VLOOKUP($AP1202,BaseEqptCdF!$C$5:$E$161,3,FALSE),2)="SB",1*52,VLOOKUP($AP1202,BaseEqptCdF!$C$5:$S$161,12,FALSE)*0.2*300))))</f>
        <v/>
      </c>
      <c r="BF1202" s="3" t="str">
        <f>IF($L1202="","",IF(SUM($AJ1202:AM1202)=0,$AF1202,IF(LEFT(VLOOKUP($AP1202,BaseEqptCdF!$C$5:$E$161,3,FALSE),2)="SD",0,IF(LEFT(VLOOKUP($AP1202,BaseEqptCdF!$C$5:$E$161,3,FALSE),2)="SB",1*52,VLOOKUP($AP1202,BaseEqptCdF!$C$5:$S$161,12,FALSE)*0.2*300))))</f>
        <v/>
      </c>
      <c r="BG1202" s="3" t="str">
        <f>IF($L1202="","",IF(SUM($AJ1202:AN1202)=0,$AF1202,IF(LEFT(VLOOKUP($AP1202,BaseEqptCdF!$C$5:$E$161,3,FALSE),2)="SD",0,IF(LEFT(VLOOKUP($AP1202,BaseEqptCdF!$C$5:$E$161,3,FALSE),2)="SB",1*52,VLOOKUP($AP1202,BaseEqptCdF!$C$5:$S$161,12,FALSE)*0.2*300))))</f>
        <v/>
      </c>
      <c r="BH1202" s="2">
        <f t="shared" si="154"/>
        <v>0</v>
      </c>
    </row>
    <row r="1203" spans="1:60" x14ac:dyDescent="0.25">
      <c r="A1203" s="296" t="str">
        <f t="array" ref="A1203">IF($C1203="","",INDEX(Prog!$B$8:$D$300,MATCH($C1203,nivo1,0),1))</f>
        <v/>
      </c>
      <c r="B1203" s="296" t="str">
        <f t="array" ref="B1203">IF($C1203="","",INDEX(Prog!$B$8:$D$300,MATCH($C1203,nivo1,0),2))</f>
        <v/>
      </c>
      <c r="C1203" s="273"/>
      <c r="D1203" s="267"/>
      <c r="E1203" s="273"/>
      <c r="F1203" s="273"/>
      <c r="G1203" s="273"/>
      <c r="H1203" s="273"/>
      <c r="I1203" s="273"/>
      <c r="J1203" s="273"/>
      <c r="K1203" s="274"/>
      <c r="L1203" s="273"/>
      <c r="M1203" s="273"/>
      <c r="N1203" s="273"/>
      <c r="O1203" s="275"/>
      <c r="P1203" s="273"/>
      <c r="Q1203" s="273"/>
      <c r="R1203" s="273"/>
      <c r="S1203" s="273"/>
      <c r="T1203" s="276"/>
      <c r="U1203" s="276"/>
      <c r="V1203" s="276"/>
      <c r="W1203" s="276"/>
      <c r="X1203" s="277"/>
      <c r="Y1203" s="278"/>
      <c r="AA1203" s="8" t="str">
        <f>IF($L1203="","",VLOOKUP($L1203,BaseEqptCdF!$C$5:$E$161,2,FALSE))</f>
        <v/>
      </c>
      <c r="AB1203" s="8" t="str">
        <f>IF($L1203="","",VLOOKUP($L1203,BaseEqptCdF!$C$5:$E$161,3,FALSE))</f>
        <v/>
      </c>
      <c r="AC1203" s="7" t="str">
        <f>IF($L1203="","",VLOOKUP($L1203,BaseEqptCdF!$C$5:$I$161,6,FALSE))</f>
        <v/>
      </c>
      <c r="AD1203" s="7" t="str">
        <f>IF($L1203="","",VLOOKUP($L1203,BaseEqptCdF!$C$5:$I$161,7,FALSE))</f>
        <v/>
      </c>
      <c r="AE1203" s="3" t="str">
        <f>IF($L1203="","",VLOOKUP($L1203,BaseEqptCdF!$C$5:$R$161,16,FALSE)*$AC$3)</f>
        <v/>
      </c>
      <c r="AF1203" s="3" t="str">
        <f>IF($L1203="","",IF(LEFT($AB1203,2)="SD",0,IF(LEFT($AB1203,2)="SB",1*52,IF($N1203=Prog!$P$17,VLOOKUP($L1203,BaseEqptCdF!$C$5:$P$161,14,FALSE)*1*300,VLOOKUP($L1203,BaseEqptCdF!$C$5:$P$161,12,FALSE)*0.2*300))))</f>
        <v/>
      </c>
      <c r="AG1203" s="6" t="str">
        <f t="shared" si="128"/>
        <v/>
      </c>
      <c r="AH1203" s="6">
        <f>IF($U1203=Prog!$S$18,YEAR($X1203),"")</f>
        <v>1900</v>
      </c>
      <c r="AI1203" s="5" t="str">
        <f>IF(OR($AG1203="",$U1203=Prog!$S$18),"",IF(OR($U1203=Prog!$S$17,$U1203=Prog!$S$16),YEAR($X1203),IF($AG1203="ND","ND",$AI$8+$O1203)))</f>
        <v/>
      </c>
      <c r="AJ1203" s="3" t="str">
        <f t="shared" ref="AJ1203:AJ1266" si="157">IF($AI1203="","",IF($AI1203&lt;=AJ$9,1,0))</f>
        <v/>
      </c>
      <c r="AK1203" s="3" t="str">
        <f t="shared" si="156"/>
        <v/>
      </c>
      <c r="AL1203" s="3" t="str">
        <f t="shared" si="156"/>
        <v/>
      </c>
      <c r="AM1203" s="3" t="str">
        <f t="shared" si="156"/>
        <v/>
      </c>
      <c r="AN1203" s="3" t="str">
        <f t="shared" si="156"/>
        <v/>
      </c>
      <c r="AO1203" s="2">
        <f t="shared" si="151"/>
        <v>0</v>
      </c>
      <c r="AP1203" s="4"/>
      <c r="AQ1203" s="3">
        <f>IF(AJ1203=1,VLOOKUP($AP1203,BaseEqptCdF!$C$5:$R$161,16,FALSE),0)</f>
        <v>0</v>
      </c>
      <c r="AR1203" s="3">
        <f>IF(AK1203=1,VLOOKUP($AP1203,BaseEqptCdF!$C$5:$R$161,16,FALSE),0)</f>
        <v>0</v>
      </c>
      <c r="AS1203" s="3">
        <f>IF(AL1203=1,VLOOKUP($AP1203,BaseEqptCdF!$C$5:$R$161,16,FALSE),0)</f>
        <v>0</v>
      </c>
      <c r="AT1203" s="3">
        <f>IF(AM1203=1,VLOOKUP($AP1203,BaseEqptCdF!$C$5:$R$161,16,FALSE),0)</f>
        <v>0</v>
      </c>
      <c r="AU1203" s="3">
        <f>IF(AN1203=1,VLOOKUP($AP1203,BaseEqptCdF!$C$5:$R$161,16,FALSE),0)</f>
        <v>0</v>
      </c>
      <c r="AV1203" s="2">
        <f t="shared" si="152"/>
        <v>0</v>
      </c>
      <c r="AW1203" s="3" t="str">
        <f>IF($L1203="","",IF(SUM($AJ1203:AJ1203)=0,$AE1203,VLOOKUP($AP1203,BaseEqptCdF!$C$5:$R$161,16,FALSE)*$AC$3))</f>
        <v/>
      </c>
      <c r="AX1203" s="3" t="str">
        <f>IF($L1203="","",IF(SUM($AJ1203:AK1203)=0,$AE1203,VLOOKUP($AP1203,BaseEqptCdF!$C$5:$R$161,16,FALSE)*$AC$3))</f>
        <v/>
      </c>
      <c r="AY1203" s="3" t="str">
        <f>IF($L1203="","",IF(SUM($AJ1203:AL1203)=0,$AE1203,VLOOKUP($AP1203,BaseEqptCdF!$C$5:$R$161,16,FALSE)*$AC$3))</f>
        <v/>
      </c>
      <c r="AZ1203" s="3" t="str">
        <f>IF($L1203="","",IF(SUM($AJ1203:AM1203)=0,$AE1203,VLOOKUP($AP1203,BaseEqptCdF!$C$5:$R$161,16,FALSE)*$AC$3))</f>
        <v/>
      </c>
      <c r="BA1203" s="3" t="str">
        <f>IF($L1203="","",IF(SUM($AJ1203:AN1203)=0,$AE1203,VLOOKUP($AP1203,BaseEqptCdF!$C$5:$R$161,16,FALSE)*$AC$3))</f>
        <v/>
      </c>
      <c r="BB1203" s="2">
        <f t="shared" si="153"/>
        <v>0</v>
      </c>
      <c r="BC1203" s="3" t="str">
        <f>IF($L1203="","",IF(SUM($AJ1203:AJ1203)=0,$AF1203,IF(LEFT(VLOOKUP($AP1203,BaseEqptCdF!$C$5:$E$161,3,FALSE),2)="SD",0,IF(LEFT(VLOOKUP($AP1203,BaseEqptCdF!$C$5:$E$161,3,FALSE),2)="SB",1*52,VLOOKUP($AP1203,BaseEqptCdF!$C$5:$S$161,12,FALSE)*0.2*300))))</f>
        <v/>
      </c>
      <c r="BD1203" s="3" t="str">
        <f>IF($L1203="","",IF(SUM($AJ1203:AK1203)=0,$AF1203,IF(LEFT(VLOOKUP($AP1203,BaseEqptCdF!$C$5:$E$161,3,FALSE),2)="SD",0,IF(LEFT(VLOOKUP($AP1203,BaseEqptCdF!$C$5:$E$161,3,FALSE),2)="SB",1*52,VLOOKUP($AP1203,BaseEqptCdF!$C$5:$S$161,12,FALSE)*0.2*300))))</f>
        <v/>
      </c>
      <c r="BE1203" s="3" t="str">
        <f>IF($L1203="","",IF(SUM($AJ1203:AL1203)=0,$AF1203,IF(LEFT(VLOOKUP($AP1203,BaseEqptCdF!$C$5:$E$161,3,FALSE),2)="SD",0,IF(LEFT(VLOOKUP($AP1203,BaseEqptCdF!$C$5:$E$161,3,FALSE),2)="SB",1*52,VLOOKUP($AP1203,BaseEqptCdF!$C$5:$S$161,12,FALSE)*0.2*300))))</f>
        <v/>
      </c>
      <c r="BF1203" s="3" t="str">
        <f>IF($L1203="","",IF(SUM($AJ1203:AM1203)=0,$AF1203,IF(LEFT(VLOOKUP($AP1203,BaseEqptCdF!$C$5:$E$161,3,FALSE),2)="SD",0,IF(LEFT(VLOOKUP($AP1203,BaseEqptCdF!$C$5:$E$161,3,FALSE),2)="SB",1*52,VLOOKUP($AP1203,BaseEqptCdF!$C$5:$S$161,12,FALSE)*0.2*300))))</f>
        <v/>
      </c>
      <c r="BG1203" s="3" t="str">
        <f>IF($L1203="","",IF(SUM($AJ1203:AN1203)=0,$AF1203,IF(LEFT(VLOOKUP($AP1203,BaseEqptCdF!$C$5:$E$161,3,FALSE),2)="SD",0,IF(LEFT(VLOOKUP($AP1203,BaseEqptCdF!$C$5:$E$161,3,FALSE),2)="SB",1*52,VLOOKUP($AP1203,BaseEqptCdF!$C$5:$S$161,12,FALSE)*0.2*300))))</f>
        <v/>
      </c>
      <c r="BH1203" s="2">
        <f t="shared" si="154"/>
        <v>0</v>
      </c>
    </row>
    <row r="1204" spans="1:60" x14ac:dyDescent="0.25">
      <c r="A1204" s="296" t="str">
        <f t="array" ref="A1204">IF($C1204="","",INDEX(Prog!$B$8:$D$300,MATCH($C1204,nivo1,0),1))</f>
        <v/>
      </c>
      <c r="B1204" s="296" t="str">
        <f t="array" ref="B1204">IF($C1204="","",INDEX(Prog!$B$8:$D$300,MATCH($C1204,nivo1,0),2))</f>
        <v/>
      </c>
      <c r="C1204" s="273"/>
      <c r="D1204" s="267"/>
      <c r="E1204" s="273"/>
      <c r="F1204" s="273"/>
      <c r="G1204" s="273"/>
      <c r="H1204" s="273"/>
      <c r="I1204" s="273"/>
      <c r="J1204" s="273"/>
      <c r="K1204" s="274"/>
      <c r="L1204" s="273"/>
      <c r="M1204" s="273"/>
      <c r="N1204" s="273"/>
      <c r="O1204" s="275"/>
      <c r="P1204" s="273"/>
      <c r="Q1204" s="273"/>
      <c r="R1204" s="273"/>
      <c r="S1204" s="273"/>
      <c r="T1204" s="276"/>
      <c r="U1204" s="276"/>
      <c r="V1204" s="276"/>
      <c r="W1204" s="276"/>
      <c r="X1204" s="277"/>
      <c r="Y1204" s="278"/>
      <c r="AA1204" s="8" t="str">
        <f>IF($L1204="","",VLOOKUP($L1204,BaseEqptCdF!$C$5:$E$161,2,FALSE))</f>
        <v/>
      </c>
      <c r="AB1204" s="8" t="str">
        <f>IF($L1204="","",VLOOKUP($L1204,BaseEqptCdF!$C$5:$E$161,3,FALSE))</f>
        <v/>
      </c>
      <c r="AC1204" s="7" t="str">
        <f>IF($L1204="","",VLOOKUP($L1204,BaseEqptCdF!$C$5:$I$161,6,FALSE))</f>
        <v/>
      </c>
      <c r="AD1204" s="7" t="str">
        <f>IF($L1204="","",VLOOKUP($L1204,BaseEqptCdF!$C$5:$I$161,7,FALSE))</f>
        <v/>
      </c>
      <c r="AE1204" s="3" t="str">
        <f>IF($L1204="","",VLOOKUP($L1204,BaseEqptCdF!$C$5:$R$161,16,FALSE)*$AC$3)</f>
        <v/>
      </c>
      <c r="AF1204" s="3" t="str">
        <f>IF($L1204="","",IF(LEFT($AB1204,2)="SD",0,IF(LEFT($AB1204,2)="SB",1*52,IF($N1204=Prog!$P$17,VLOOKUP($L1204,BaseEqptCdF!$C$5:$P$161,14,FALSE)*1*300,VLOOKUP($L1204,BaseEqptCdF!$C$5:$P$161,12,FALSE)*0.2*300))))</f>
        <v/>
      </c>
      <c r="AG1204" s="6" t="str">
        <f t="shared" si="128"/>
        <v/>
      </c>
      <c r="AH1204" s="6">
        <f>IF($U1204=Prog!$S$18,YEAR($X1204),"")</f>
        <v>1900</v>
      </c>
      <c r="AI1204" s="5" t="str">
        <f>IF(OR($AG1204="",$U1204=Prog!$S$18),"",IF(OR($U1204=Prog!$S$17,$U1204=Prog!$S$16),YEAR($X1204),IF($AG1204="ND","ND",$AI$8+$O1204)))</f>
        <v/>
      </c>
      <c r="AJ1204" s="3" t="str">
        <f t="shared" si="157"/>
        <v/>
      </c>
      <c r="AK1204" s="3" t="str">
        <f t="shared" si="156"/>
        <v/>
      </c>
      <c r="AL1204" s="3" t="str">
        <f t="shared" si="156"/>
        <v/>
      </c>
      <c r="AM1204" s="3" t="str">
        <f t="shared" si="156"/>
        <v/>
      </c>
      <c r="AN1204" s="3" t="str">
        <f t="shared" si="156"/>
        <v/>
      </c>
      <c r="AO1204" s="2">
        <f t="shared" si="151"/>
        <v>0</v>
      </c>
      <c r="AP1204" s="4"/>
      <c r="AQ1204" s="3">
        <f>IF(AJ1204=1,VLOOKUP($AP1204,BaseEqptCdF!$C$5:$R$161,16,FALSE),0)</f>
        <v>0</v>
      </c>
      <c r="AR1204" s="3">
        <f>IF(AK1204=1,VLOOKUP($AP1204,BaseEqptCdF!$C$5:$R$161,16,FALSE),0)</f>
        <v>0</v>
      </c>
      <c r="AS1204" s="3">
        <f>IF(AL1204=1,VLOOKUP($AP1204,BaseEqptCdF!$C$5:$R$161,16,FALSE),0)</f>
        <v>0</v>
      </c>
      <c r="AT1204" s="3">
        <f>IF(AM1204=1,VLOOKUP($AP1204,BaseEqptCdF!$C$5:$R$161,16,FALSE),0)</f>
        <v>0</v>
      </c>
      <c r="AU1204" s="3">
        <f>IF(AN1204=1,VLOOKUP($AP1204,BaseEqptCdF!$C$5:$R$161,16,FALSE),0)</f>
        <v>0</v>
      </c>
      <c r="AV1204" s="2">
        <f t="shared" si="152"/>
        <v>0</v>
      </c>
      <c r="AW1204" s="3" t="str">
        <f>IF($L1204="","",IF(SUM($AJ1204:AJ1204)=0,$AE1204,VLOOKUP($AP1204,BaseEqptCdF!$C$5:$R$161,16,FALSE)*$AC$3))</f>
        <v/>
      </c>
      <c r="AX1204" s="3" t="str">
        <f>IF($L1204="","",IF(SUM($AJ1204:AK1204)=0,$AE1204,VLOOKUP($AP1204,BaseEqptCdF!$C$5:$R$161,16,FALSE)*$AC$3))</f>
        <v/>
      </c>
      <c r="AY1204" s="3" t="str">
        <f>IF($L1204="","",IF(SUM($AJ1204:AL1204)=0,$AE1204,VLOOKUP($AP1204,BaseEqptCdF!$C$5:$R$161,16,FALSE)*$AC$3))</f>
        <v/>
      </c>
      <c r="AZ1204" s="3" t="str">
        <f>IF($L1204="","",IF(SUM($AJ1204:AM1204)=0,$AE1204,VLOOKUP($AP1204,BaseEqptCdF!$C$5:$R$161,16,FALSE)*$AC$3))</f>
        <v/>
      </c>
      <c r="BA1204" s="3" t="str">
        <f>IF($L1204="","",IF(SUM($AJ1204:AN1204)=0,$AE1204,VLOOKUP($AP1204,BaseEqptCdF!$C$5:$R$161,16,FALSE)*$AC$3))</f>
        <v/>
      </c>
      <c r="BB1204" s="2">
        <f t="shared" si="153"/>
        <v>0</v>
      </c>
      <c r="BC1204" s="3" t="str">
        <f>IF($L1204="","",IF(SUM($AJ1204:AJ1204)=0,$AF1204,IF(LEFT(VLOOKUP($AP1204,BaseEqptCdF!$C$5:$E$161,3,FALSE),2)="SD",0,IF(LEFT(VLOOKUP($AP1204,BaseEqptCdF!$C$5:$E$161,3,FALSE),2)="SB",1*52,VLOOKUP($AP1204,BaseEqptCdF!$C$5:$S$161,12,FALSE)*0.2*300))))</f>
        <v/>
      </c>
      <c r="BD1204" s="3" t="str">
        <f>IF($L1204="","",IF(SUM($AJ1204:AK1204)=0,$AF1204,IF(LEFT(VLOOKUP($AP1204,BaseEqptCdF!$C$5:$E$161,3,FALSE),2)="SD",0,IF(LEFT(VLOOKUP($AP1204,BaseEqptCdF!$C$5:$E$161,3,FALSE),2)="SB",1*52,VLOOKUP($AP1204,BaseEqptCdF!$C$5:$S$161,12,FALSE)*0.2*300))))</f>
        <v/>
      </c>
      <c r="BE1204" s="3" t="str">
        <f>IF($L1204="","",IF(SUM($AJ1204:AL1204)=0,$AF1204,IF(LEFT(VLOOKUP($AP1204,BaseEqptCdF!$C$5:$E$161,3,FALSE),2)="SD",0,IF(LEFT(VLOOKUP($AP1204,BaseEqptCdF!$C$5:$E$161,3,FALSE),2)="SB",1*52,VLOOKUP($AP1204,BaseEqptCdF!$C$5:$S$161,12,FALSE)*0.2*300))))</f>
        <v/>
      </c>
      <c r="BF1204" s="3" t="str">
        <f>IF($L1204="","",IF(SUM($AJ1204:AM1204)=0,$AF1204,IF(LEFT(VLOOKUP($AP1204,BaseEqptCdF!$C$5:$E$161,3,FALSE),2)="SD",0,IF(LEFT(VLOOKUP($AP1204,BaseEqptCdF!$C$5:$E$161,3,FALSE),2)="SB",1*52,VLOOKUP($AP1204,BaseEqptCdF!$C$5:$S$161,12,FALSE)*0.2*300))))</f>
        <v/>
      </c>
      <c r="BG1204" s="3" t="str">
        <f>IF($L1204="","",IF(SUM($AJ1204:AN1204)=0,$AF1204,IF(LEFT(VLOOKUP($AP1204,BaseEqptCdF!$C$5:$E$161,3,FALSE),2)="SD",0,IF(LEFT(VLOOKUP($AP1204,BaseEqptCdF!$C$5:$E$161,3,FALSE),2)="SB",1*52,VLOOKUP($AP1204,BaseEqptCdF!$C$5:$S$161,12,FALSE)*0.2*300))))</f>
        <v/>
      </c>
      <c r="BH1204" s="2">
        <f t="shared" si="154"/>
        <v>0</v>
      </c>
    </row>
    <row r="1205" spans="1:60" x14ac:dyDescent="0.25">
      <c r="A1205" s="296" t="str">
        <f t="array" ref="A1205">IF($C1205="","",INDEX(Prog!$B$8:$D$300,MATCH($C1205,nivo1,0),1))</f>
        <v/>
      </c>
      <c r="B1205" s="296" t="str">
        <f t="array" ref="B1205">IF($C1205="","",INDEX(Prog!$B$8:$D$300,MATCH($C1205,nivo1,0),2))</f>
        <v/>
      </c>
      <c r="C1205" s="273"/>
      <c r="D1205" s="267"/>
      <c r="E1205" s="273"/>
      <c r="F1205" s="273"/>
      <c r="G1205" s="273"/>
      <c r="H1205" s="273"/>
      <c r="I1205" s="273"/>
      <c r="J1205" s="273"/>
      <c r="K1205" s="274"/>
      <c r="L1205" s="273"/>
      <c r="M1205" s="273"/>
      <c r="N1205" s="273"/>
      <c r="O1205" s="275"/>
      <c r="P1205" s="273"/>
      <c r="Q1205" s="273"/>
      <c r="R1205" s="273"/>
      <c r="S1205" s="273"/>
      <c r="T1205" s="276"/>
      <c r="U1205" s="276"/>
      <c r="V1205" s="276"/>
      <c r="W1205" s="276"/>
      <c r="X1205" s="277"/>
      <c r="Y1205" s="278"/>
      <c r="AA1205" s="8" t="str">
        <f>IF($L1205="","",VLOOKUP($L1205,BaseEqptCdF!$C$5:$E$161,2,FALSE))</f>
        <v/>
      </c>
      <c r="AB1205" s="8" t="str">
        <f>IF($L1205="","",VLOOKUP($L1205,BaseEqptCdF!$C$5:$E$161,3,FALSE))</f>
        <v/>
      </c>
      <c r="AC1205" s="7" t="str">
        <f>IF($L1205="","",VLOOKUP($L1205,BaseEqptCdF!$C$5:$I$161,6,FALSE))</f>
        <v/>
      </c>
      <c r="AD1205" s="7" t="str">
        <f>IF($L1205="","",VLOOKUP($L1205,BaseEqptCdF!$C$5:$I$161,7,FALSE))</f>
        <v/>
      </c>
      <c r="AE1205" s="3" t="str">
        <f>IF($L1205="","",VLOOKUP($L1205,BaseEqptCdF!$C$5:$R$161,16,FALSE)*$AC$3)</f>
        <v/>
      </c>
      <c r="AF1205" s="3" t="str">
        <f>IF($L1205="","",IF(LEFT($AB1205,2)="SD",0,IF(LEFT($AB1205,2)="SB",1*52,IF($N1205=Prog!$P$17,VLOOKUP($L1205,BaseEqptCdF!$C$5:$P$161,14,FALSE)*1*300,VLOOKUP($L1205,BaseEqptCdF!$C$5:$P$161,12,FALSE)*0.2*300))))</f>
        <v/>
      </c>
      <c r="AG1205" s="6" t="str">
        <f t="shared" si="128"/>
        <v/>
      </c>
      <c r="AH1205" s="6">
        <f>IF($U1205=Prog!$S$18,YEAR($X1205),"")</f>
        <v>1900</v>
      </c>
      <c r="AI1205" s="5" t="str">
        <f>IF(OR($AG1205="",$U1205=Prog!$S$18),"",IF(OR($U1205=Prog!$S$17,$U1205=Prog!$S$16),YEAR($X1205),IF($AG1205="ND","ND",$AI$8+$O1205)))</f>
        <v/>
      </c>
      <c r="AJ1205" s="3" t="str">
        <f t="shared" si="157"/>
        <v/>
      </c>
      <c r="AK1205" s="3" t="str">
        <f t="shared" si="156"/>
        <v/>
      </c>
      <c r="AL1205" s="3" t="str">
        <f t="shared" si="156"/>
        <v/>
      </c>
      <c r="AM1205" s="3" t="str">
        <f t="shared" si="156"/>
        <v/>
      </c>
      <c r="AN1205" s="3" t="str">
        <f t="shared" si="156"/>
        <v/>
      </c>
      <c r="AO1205" s="2">
        <f t="shared" si="151"/>
        <v>0</v>
      </c>
      <c r="AP1205" s="4"/>
      <c r="AQ1205" s="3">
        <f>IF(AJ1205=1,VLOOKUP($AP1205,BaseEqptCdF!$C$5:$R$161,16,FALSE),0)</f>
        <v>0</v>
      </c>
      <c r="AR1205" s="3">
        <f>IF(AK1205=1,VLOOKUP($AP1205,BaseEqptCdF!$C$5:$R$161,16,FALSE),0)</f>
        <v>0</v>
      </c>
      <c r="AS1205" s="3">
        <f>IF(AL1205=1,VLOOKUP($AP1205,BaseEqptCdF!$C$5:$R$161,16,FALSE),0)</f>
        <v>0</v>
      </c>
      <c r="AT1205" s="3">
        <f>IF(AM1205=1,VLOOKUP($AP1205,BaseEqptCdF!$C$5:$R$161,16,FALSE),0)</f>
        <v>0</v>
      </c>
      <c r="AU1205" s="3">
        <f>IF(AN1205=1,VLOOKUP($AP1205,BaseEqptCdF!$C$5:$R$161,16,FALSE),0)</f>
        <v>0</v>
      </c>
      <c r="AV1205" s="2">
        <f t="shared" si="152"/>
        <v>0</v>
      </c>
      <c r="AW1205" s="3" t="str">
        <f>IF($L1205="","",IF(SUM($AJ1205:AJ1205)=0,$AE1205,VLOOKUP($AP1205,BaseEqptCdF!$C$5:$R$161,16,FALSE)*$AC$3))</f>
        <v/>
      </c>
      <c r="AX1205" s="3" t="str">
        <f>IF($L1205="","",IF(SUM($AJ1205:AK1205)=0,$AE1205,VLOOKUP($AP1205,BaseEqptCdF!$C$5:$R$161,16,FALSE)*$AC$3))</f>
        <v/>
      </c>
      <c r="AY1205" s="3" t="str">
        <f>IF($L1205="","",IF(SUM($AJ1205:AL1205)=0,$AE1205,VLOOKUP($AP1205,BaseEqptCdF!$C$5:$R$161,16,FALSE)*$AC$3))</f>
        <v/>
      </c>
      <c r="AZ1205" s="3" t="str">
        <f>IF($L1205="","",IF(SUM($AJ1205:AM1205)=0,$AE1205,VLOOKUP($AP1205,BaseEqptCdF!$C$5:$R$161,16,FALSE)*$AC$3))</f>
        <v/>
      </c>
      <c r="BA1205" s="3" t="str">
        <f>IF($L1205="","",IF(SUM($AJ1205:AN1205)=0,$AE1205,VLOOKUP($AP1205,BaseEqptCdF!$C$5:$R$161,16,FALSE)*$AC$3))</f>
        <v/>
      </c>
      <c r="BB1205" s="2">
        <f t="shared" si="153"/>
        <v>0</v>
      </c>
      <c r="BC1205" s="3" t="str">
        <f>IF($L1205="","",IF(SUM($AJ1205:AJ1205)=0,$AF1205,IF(LEFT(VLOOKUP($AP1205,BaseEqptCdF!$C$5:$E$161,3,FALSE),2)="SD",0,IF(LEFT(VLOOKUP($AP1205,BaseEqptCdF!$C$5:$E$161,3,FALSE),2)="SB",1*52,VLOOKUP($AP1205,BaseEqptCdF!$C$5:$S$161,12,FALSE)*0.2*300))))</f>
        <v/>
      </c>
      <c r="BD1205" s="3" t="str">
        <f>IF($L1205="","",IF(SUM($AJ1205:AK1205)=0,$AF1205,IF(LEFT(VLOOKUP($AP1205,BaseEqptCdF!$C$5:$E$161,3,FALSE),2)="SD",0,IF(LEFT(VLOOKUP($AP1205,BaseEqptCdF!$C$5:$E$161,3,FALSE),2)="SB",1*52,VLOOKUP($AP1205,BaseEqptCdF!$C$5:$S$161,12,FALSE)*0.2*300))))</f>
        <v/>
      </c>
      <c r="BE1205" s="3" t="str">
        <f>IF($L1205="","",IF(SUM($AJ1205:AL1205)=0,$AF1205,IF(LEFT(VLOOKUP($AP1205,BaseEqptCdF!$C$5:$E$161,3,FALSE),2)="SD",0,IF(LEFT(VLOOKUP($AP1205,BaseEqptCdF!$C$5:$E$161,3,FALSE),2)="SB",1*52,VLOOKUP($AP1205,BaseEqptCdF!$C$5:$S$161,12,FALSE)*0.2*300))))</f>
        <v/>
      </c>
      <c r="BF1205" s="3" t="str">
        <f>IF($L1205="","",IF(SUM($AJ1205:AM1205)=0,$AF1205,IF(LEFT(VLOOKUP($AP1205,BaseEqptCdF!$C$5:$E$161,3,FALSE),2)="SD",0,IF(LEFT(VLOOKUP($AP1205,BaseEqptCdF!$C$5:$E$161,3,FALSE),2)="SB",1*52,VLOOKUP($AP1205,BaseEqptCdF!$C$5:$S$161,12,FALSE)*0.2*300))))</f>
        <v/>
      </c>
      <c r="BG1205" s="3" t="str">
        <f>IF($L1205="","",IF(SUM($AJ1205:AN1205)=0,$AF1205,IF(LEFT(VLOOKUP($AP1205,BaseEqptCdF!$C$5:$E$161,3,FALSE),2)="SD",0,IF(LEFT(VLOOKUP($AP1205,BaseEqptCdF!$C$5:$E$161,3,FALSE),2)="SB",1*52,VLOOKUP($AP1205,BaseEqptCdF!$C$5:$S$161,12,FALSE)*0.2*300))))</f>
        <v/>
      </c>
      <c r="BH1205" s="2">
        <f t="shared" si="154"/>
        <v>0</v>
      </c>
    </row>
    <row r="1206" spans="1:60" x14ac:dyDescent="0.25">
      <c r="A1206" s="296" t="str">
        <f t="array" ref="A1206">IF($C1206="","",INDEX(Prog!$B$8:$D$300,MATCH($C1206,nivo1,0),1))</f>
        <v/>
      </c>
      <c r="B1206" s="296" t="str">
        <f t="array" ref="B1206">IF($C1206="","",INDEX(Prog!$B$8:$D$300,MATCH($C1206,nivo1,0),2))</f>
        <v/>
      </c>
      <c r="C1206" s="273"/>
      <c r="D1206" s="267"/>
      <c r="E1206" s="273"/>
      <c r="F1206" s="273"/>
      <c r="G1206" s="273"/>
      <c r="H1206" s="273"/>
      <c r="I1206" s="273"/>
      <c r="J1206" s="273"/>
      <c r="K1206" s="274"/>
      <c r="L1206" s="273"/>
      <c r="M1206" s="273"/>
      <c r="N1206" s="273"/>
      <c r="O1206" s="275"/>
      <c r="P1206" s="273"/>
      <c r="Q1206" s="273"/>
      <c r="R1206" s="273"/>
      <c r="S1206" s="273"/>
      <c r="T1206" s="276"/>
      <c r="U1206" s="276"/>
      <c r="V1206" s="276"/>
      <c r="W1206" s="276"/>
      <c r="X1206" s="277"/>
      <c r="Y1206" s="278"/>
      <c r="AA1206" s="8" t="str">
        <f>IF($L1206="","",VLOOKUP($L1206,BaseEqptCdF!$C$5:$E$161,2,FALSE))</f>
        <v/>
      </c>
      <c r="AB1206" s="8" t="str">
        <f>IF($L1206="","",VLOOKUP($L1206,BaseEqptCdF!$C$5:$E$161,3,FALSE))</f>
        <v/>
      </c>
      <c r="AC1206" s="7" t="str">
        <f>IF($L1206="","",VLOOKUP($L1206,BaseEqptCdF!$C$5:$I$161,6,FALSE))</f>
        <v/>
      </c>
      <c r="AD1206" s="7" t="str">
        <f>IF($L1206="","",VLOOKUP($L1206,BaseEqptCdF!$C$5:$I$161,7,FALSE))</f>
        <v/>
      </c>
      <c r="AE1206" s="3" t="str">
        <f>IF($L1206="","",VLOOKUP($L1206,BaseEqptCdF!$C$5:$R$161,16,FALSE)*$AC$3)</f>
        <v/>
      </c>
      <c r="AF1206" s="3" t="str">
        <f>IF($L1206="","",IF(LEFT($AB1206,2)="SD",0,IF(LEFT($AB1206,2)="SB",1*52,IF($N1206=Prog!$P$17,VLOOKUP($L1206,BaseEqptCdF!$C$5:$P$161,14,FALSE)*1*300,VLOOKUP($L1206,BaseEqptCdF!$C$5:$P$161,12,FALSE)*0.2*300))))</f>
        <v/>
      </c>
      <c r="AG1206" s="6" t="str">
        <f t="shared" si="128"/>
        <v/>
      </c>
      <c r="AH1206" s="6">
        <f>IF($U1206=Prog!$S$18,YEAR($X1206),"")</f>
        <v>1900</v>
      </c>
      <c r="AI1206" s="5" t="str">
        <f>IF(OR($AG1206="",$U1206=Prog!$S$18),"",IF(OR($U1206=Prog!$S$17,$U1206=Prog!$S$16),YEAR($X1206),IF($AG1206="ND","ND",$AI$8+$O1206)))</f>
        <v/>
      </c>
      <c r="AJ1206" s="3" t="str">
        <f t="shared" si="157"/>
        <v/>
      </c>
      <c r="AK1206" s="3" t="str">
        <f t="shared" si="156"/>
        <v/>
      </c>
      <c r="AL1206" s="3" t="str">
        <f t="shared" si="156"/>
        <v/>
      </c>
      <c r="AM1206" s="3" t="str">
        <f t="shared" si="156"/>
        <v/>
      </c>
      <c r="AN1206" s="3" t="str">
        <f t="shared" si="156"/>
        <v/>
      </c>
      <c r="AO1206" s="2">
        <f t="shared" si="151"/>
        <v>0</v>
      </c>
      <c r="AP1206" s="4"/>
      <c r="AQ1206" s="3">
        <f>IF(AJ1206=1,VLOOKUP($AP1206,BaseEqptCdF!$C$5:$R$161,16,FALSE),0)</f>
        <v>0</v>
      </c>
      <c r="AR1206" s="3">
        <f>IF(AK1206=1,VLOOKUP($AP1206,BaseEqptCdF!$C$5:$R$161,16,FALSE),0)</f>
        <v>0</v>
      </c>
      <c r="AS1206" s="3">
        <f>IF(AL1206=1,VLOOKUP($AP1206,BaseEqptCdF!$C$5:$R$161,16,FALSE),0)</f>
        <v>0</v>
      </c>
      <c r="AT1206" s="3">
        <f>IF(AM1206=1,VLOOKUP($AP1206,BaseEqptCdF!$C$5:$R$161,16,FALSE),0)</f>
        <v>0</v>
      </c>
      <c r="AU1206" s="3">
        <f>IF(AN1206=1,VLOOKUP($AP1206,BaseEqptCdF!$C$5:$R$161,16,FALSE),0)</f>
        <v>0</v>
      </c>
      <c r="AV1206" s="2">
        <f t="shared" si="152"/>
        <v>0</v>
      </c>
      <c r="AW1206" s="3" t="str">
        <f>IF($L1206="","",IF(SUM($AJ1206:AJ1206)=0,$AE1206,VLOOKUP($AP1206,BaseEqptCdF!$C$5:$R$161,16,FALSE)*$AC$3))</f>
        <v/>
      </c>
      <c r="AX1206" s="3" t="str">
        <f>IF($L1206="","",IF(SUM($AJ1206:AK1206)=0,$AE1206,VLOOKUP($AP1206,BaseEqptCdF!$C$5:$R$161,16,FALSE)*$AC$3))</f>
        <v/>
      </c>
      <c r="AY1206" s="3" t="str">
        <f>IF($L1206="","",IF(SUM($AJ1206:AL1206)=0,$AE1206,VLOOKUP($AP1206,BaseEqptCdF!$C$5:$R$161,16,FALSE)*$AC$3))</f>
        <v/>
      </c>
      <c r="AZ1206" s="3" t="str">
        <f>IF($L1206="","",IF(SUM($AJ1206:AM1206)=0,$AE1206,VLOOKUP($AP1206,BaseEqptCdF!$C$5:$R$161,16,FALSE)*$AC$3))</f>
        <v/>
      </c>
      <c r="BA1206" s="3" t="str">
        <f>IF($L1206="","",IF(SUM($AJ1206:AN1206)=0,$AE1206,VLOOKUP($AP1206,BaseEqptCdF!$C$5:$R$161,16,FALSE)*$AC$3))</f>
        <v/>
      </c>
      <c r="BB1206" s="2">
        <f t="shared" si="153"/>
        <v>0</v>
      </c>
      <c r="BC1206" s="3" t="str">
        <f>IF($L1206="","",IF(SUM($AJ1206:AJ1206)=0,$AF1206,IF(LEFT(VLOOKUP($AP1206,BaseEqptCdF!$C$5:$E$161,3,FALSE),2)="SD",0,IF(LEFT(VLOOKUP($AP1206,BaseEqptCdF!$C$5:$E$161,3,FALSE),2)="SB",1*52,VLOOKUP($AP1206,BaseEqptCdF!$C$5:$S$161,12,FALSE)*0.2*300))))</f>
        <v/>
      </c>
      <c r="BD1206" s="3" t="str">
        <f>IF($L1206="","",IF(SUM($AJ1206:AK1206)=0,$AF1206,IF(LEFT(VLOOKUP($AP1206,BaseEqptCdF!$C$5:$E$161,3,FALSE),2)="SD",0,IF(LEFT(VLOOKUP($AP1206,BaseEqptCdF!$C$5:$E$161,3,FALSE),2)="SB",1*52,VLOOKUP($AP1206,BaseEqptCdF!$C$5:$S$161,12,FALSE)*0.2*300))))</f>
        <v/>
      </c>
      <c r="BE1206" s="3" t="str">
        <f>IF($L1206="","",IF(SUM($AJ1206:AL1206)=0,$AF1206,IF(LEFT(VLOOKUP($AP1206,BaseEqptCdF!$C$5:$E$161,3,FALSE),2)="SD",0,IF(LEFT(VLOOKUP($AP1206,BaseEqptCdF!$C$5:$E$161,3,FALSE),2)="SB",1*52,VLOOKUP($AP1206,BaseEqptCdF!$C$5:$S$161,12,FALSE)*0.2*300))))</f>
        <v/>
      </c>
      <c r="BF1206" s="3" t="str">
        <f>IF($L1206="","",IF(SUM($AJ1206:AM1206)=0,$AF1206,IF(LEFT(VLOOKUP($AP1206,BaseEqptCdF!$C$5:$E$161,3,FALSE),2)="SD",0,IF(LEFT(VLOOKUP($AP1206,BaseEqptCdF!$C$5:$E$161,3,FALSE),2)="SB",1*52,VLOOKUP($AP1206,BaseEqptCdF!$C$5:$S$161,12,FALSE)*0.2*300))))</f>
        <v/>
      </c>
      <c r="BG1206" s="3" t="str">
        <f>IF($L1206="","",IF(SUM($AJ1206:AN1206)=0,$AF1206,IF(LEFT(VLOOKUP($AP1206,BaseEqptCdF!$C$5:$E$161,3,FALSE),2)="SD",0,IF(LEFT(VLOOKUP($AP1206,BaseEqptCdF!$C$5:$E$161,3,FALSE),2)="SB",1*52,VLOOKUP($AP1206,BaseEqptCdF!$C$5:$S$161,12,FALSE)*0.2*300))))</f>
        <v/>
      </c>
      <c r="BH1206" s="2">
        <f t="shared" si="154"/>
        <v>0</v>
      </c>
    </row>
    <row r="1207" spans="1:60" x14ac:dyDescent="0.25">
      <c r="A1207" s="296" t="str">
        <f t="array" ref="A1207">IF($C1207="","",INDEX(Prog!$B$8:$D$300,MATCH($C1207,nivo1,0),1))</f>
        <v/>
      </c>
      <c r="B1207" s="296" t="str">
        <f t="array" ref="B1207">IF($C1207="","",INDEX(Prog!$B$8:$D$300,MATCH($C1207,nivo1,0),2))</f>
        <v/>
      </c>
      <c r="C1207" s="273"/>
      <c r="D1207" s="267"/>
      <c r="E1207" s="273"/>
      <c r="F1207" s="273"/>
      <c r="G1207" s="273"/>
      <c r="H1207" s="273"/>
      <c r="I1207" s="273"/>
      <c r="J1207" s="273"/>
      <c r="K1207" s="274"/>
      <c r="L1207" s="273"/>
      <c r="M1207" s="273"/>
      <c r="N1207" s="273"/>
      <c r="O1207" s="275"/>
      <c r="P1207" s="273"/>
      <c r="Q1207" s="273"/>
      <c r="R1207" s="273"/>
      <c r="S1207" s="273"/>
      <c r="T1207" s="276"/>
      <c r="U1207" s="276"/>
      <c r="V1207" s="276"/>
      <c r="W1207" s="276"/>
      <c r="X1207" s="277"/>
      <c r="Y1207" s="278"/>
      <c r="AA1207" s="8" t="str">
        <f>IF($L1207="","",VLOOKUP($L1207,BaseEqptCdF!$C$5:$E$161,2,FALSE))</f>
        <v/>
      </c>
      <c r="AB1207" s="8" t="str">
        <f>IF($L1207="","",VLOOKUP($L1207,BaseEqptCdF!$C$5:$E$161,3,FALSE))</f>
        <v/>
      </c>
      <c r="AC1207" s="7" t="str">
        <f>IF($L1207="","",VLOOKUP($L1207,BaseEqptCdF!$C$5:$I$161,6,FALSE))</f>
        <v/>
      </c>
      <c r="AD1207" s="7" t="str">
        <f>IF($L1207="","",VLOOKUP($L1207,BaseEqptCdF!$C$5:$I$161,7,FALSE))</f>
        <v/>
      </c>
      <c r="AE1207" s="3" t="str">
        <f>IF($L1207="","",VLOOKUP($L1207,BaseEqptCdF!$C$5:$R$161,16,FALSE)*$AC$3)</f>
        <v/>
      </c>
      <c r="AF1207" s="3" t="str">
        <f>IF($L1207="","",IF(LEFT($AB1207,2)="SD",0,IF(LEFT($AB1207,2)="SB",1*52,IF($N1207=Prog!$P$17,VLOOKUP($L1207,BaseEqptCdF!$C$5:$P$161,14,FALSE)*1*300,VLOOKUP($L1207,BaseEqptCdF!$C$5:$P$161,12,FALSE)*0.2*300))))</f>
        <v/>
      </c>
      <c r="AG1207" s="6" t="str">
        <f t="shared" si="128"/>
        <v/>
      </c>
      <c r="AH1207" s="6">
        <f>IF($U1207=Prog!$S$18,YEAR($X1207),"")</f>
        <v>1900</v>
      </c>
      <c r="AI1207" s="5" t="str">
        <f>IF(OR($AG1207="",$U1207=Prog!$S$18),"",IF(OR($U1207=Prog!$S$17,$U1207=Prog!$S$16),YEAR($X1207),IF($AG1207="ND","ND",$AI$8+$O1207)))</f>
        <v/>
      </c>
      <c r="AJ1207" s="3" t="str">
        <f t="shared" si="157"/>
        <v/>
      </c>
      <c r="AK1207" s="3" t="str">
        <f t="shared" si="156"/>
        <v/>
      </c>
      <c r="AL1207" s="3" t="str">
        <f t="shared" si="156"/>
        <v/>
      </c>
      <c r="AM1207" s="3" t="str">
        <f t="shared" si="156"/>
        <v/>
      </c>
      <c r="AN1207" s="3" t="str">
        <f t="shared" si="156"/>
        <v/>
      </c>
      <c r="AO1207" s="2">
        <f t="shared" si="151"/>
        <v>0</v>
      </c>
      <c r="AP1207" s="4"/>
      <c r="AQ1207" s="3">
        <f>IF(AJ1207=1,VLOOKUP($AP1207,BaseEqptCdF!$C$5:$R$161,16,FALSE),0)</f>
        <v>0</v>
      </c>
      <c r="AR1207" s="3">
        <f>IF(AK1207=1,VLOOKUP($AP1207,BaseEqptCdF!$C$5:$R$161,16,FALSE),0)</f>
        <v>0</v>
      </c>
      <c r="AS1207" s="3">
        <f>IF(AL1207=1,VLOOKUP($AP1207,BaseEqptCdF!$C$5:$R$161,16,FALSE),0)</f>
        <v>0</v>
      </c>
      <c r="AT1207" s="3">
        <f>IF(AM1207=1,VLOOKUP($AP1207,BaseEqptCdF!$C$5:$R$161,16,FALSE),0)</f>
        <v>0</v>
      </c>
      <c r="AU1207" s="3">
        <f>IF(AN1207=1,VLOOKUP($AP1207,BaseEqptCdF!$C$5:$R$161,16,FALSE),0)</f>
        <v>0</v>
      </c>
      <c r="AV1207" s="2">
        <f t="shared" si="152"/>
        <v>0</v>
      </c>
      <c r="AW1207" s="3" t="str">
        <f>IF($L1207="","",IF(SUM($AJ1207:AJ1207)=0,$AE1207,VLOOKUP($AP1207,BaseEqptCdF!$C$5:$R$161,16,FALSE)*$AC$3))</f>
        <v/>
      </c>
      <c r="AX1207" s="3" t="str">
        <f>IF($L1207="","",IF(SUM($AJ1207:AK1207)=0,$AE1207,VLOOKUP($AP1207,BaseEqptCdF!$C$5:$R$161,16,FALSE)*$AC$3))</f>
        <v/>
      </c>
      <c r="AY1207" s="3" t="str">
        <f>IF($L1207="","",IF(SUM($AJ1207:AL1207)=0,$AE1207,VLOOKUP($AP1207,BaseEqptCdF!$C$5:$R$161,16,FALSE)*$AC$3))</f>
        <v/>
      </c>
      <c r="AZ1207" s="3" t="str">
        <f>IF($L1207="","",IF(SUM($AJ1207:AM1207)=0,$AE1207,VLOOKUP($AP1207,BaseEqptCdF!$C$5:$R$161,16,FALSE)*$AC$3))</f>
        <v/>
      </c>
      <c r="BA1207" s="3" t="str">
        <f>IF($L1207="","",IF(SUM($AJ1207:AN1207)=0,$AE1207,VLOOKUP($AP1207,BaseEqptCdF!$C$5:$R$161,16,FALSE)*$AC$3))</f>
        <v/>
      </c>
      <c r="BB1207" s="2">
        <f t="shared" si="153"/>
        <v>0</v>
      </c>
      <c r="BC1207" s="3" t="str">
        <f>IF($L1207="","",IF(SUM($AJ1207:AJ1207)=0,$AF1207,IF(LEFT(VLOOKUP($AP1207,BaseEqptCdF!$C$5:$E$161,3,FALSE),2)="SD",0,IF(LEFT(VLOOKUP($AP1207,BaseEqptCdF!$C$5:$E$161,3,FALSE),2)="SB",1*52,VLOOKUP($AP1207,BaseEqptCdF!$C$5:$S$161,12,FALSE)*0.2*300))))</f>
        <v/>
      </c>
      <c r="BD1207" s="3" t="str">
        <f>IF($L1207="","",IF(SUM($AJ1207:AK1207)=0,$AF1207,IF(LEFT(VLOOKUP($AP1207,BaseEqptCdF!$C$5:$E$161,3,FALSE),2)="SD",0,IF(LEFT(VLOOKUP($AP1207,BaseEqptCdF!$C$5:$E$161,3,FALSE),2)="SB",1*52,VLOOKUP($AP1207,BaseEqptCdF!$C$5:$S$161,12,FALSE)*0.2*300))))</f>
        <v/>
      </c>
      <c r="BE1207" s="3" t="str">
        <f>IF($L1207="","",IF(SUM($AJ1207:AL1207)=0,$AF1207,IF(LEFT(VLOOKUP($AP1207,BaseEqptCdF!$C$5:$E$161,3,FALSE),2)="SD",0,IF(LEFT(VLOOKUP($AP1207,BaseEqptCdF!$C$5:$E$161,3,FALSE),2)="SB",1*52,VLOOKUP($AP1207,BaseEqptCdF!$C$5:$S$161,12,FALSE)*0.2*300))))</f>
        <v/>
      </c>
      <c r="BF1207" s="3" t="str">
        <f>IF($L1207="","",IF(SUM($AJ1207:AM1207)=0,$AF1207,IF(LEFT(VLOOKUP($AP1207,BaseEqptCdF!$C$5:$E$161,3,FALSE),2)="SD",0,IF(LEFT(VLOOKUP($AP1207,BaseEqptCdF!$C$5:$E$161,3,FALSE),2)="SB",1*52,VLOOKUP($AP1207,BaseEqptCdF!$C$5:$S$161,12,FALSE)*0.2*300))))</f>
        <v/>
      </c>
      <c r="BG1207" s="3" t="str">
        <f>IF($L1207="","",IF(SUM($AJ1207:AN1207)=0,$AF1207,IF(LEFT(VLOOKUP($AP1207,BaseEqptCdF!$C$5:$E$161,3,FALSE),2)="SD",0,IF(LEFT(VLOOKUP($AP1207,BaseEqptCdF!$C$5:$E$161,3,FALSE),2)="SB",1*52,VLOOKUP($AP1207,BaseEqptCdF!$C$5:$S$161,12,FALSE)*0.2*300))))</f>
        <v/>
      </c>
      <c r="BH1207" s="2">
        <f t="shared" si="154"/>
        <v>0</v>
      </c>
    </row>
    <row r="1208" spans="1:60" x14ac:dyDescent="0.25">
      <c r="A1208" s="296" t="str">
        <f t="array" ref="A1208">IF($C1208="","",INDEX(Prog!$B$8:$D$300,MATCH($C1208,nivo1,0),1))</f>
        <v/>
      </c>
      <c r="B1208" s="296" t="str">
        <f t="array" ref="B1208">IF($C1208="","",INDEX(Prog!$B$8:$D$300,MATCH($C1208,nivo1,0),2))</f>
        <v/>
      </c>
      <c r="C1208" s="273"/>
      <c r="D1208" s="267"/>
      <c r="E1208" s="273"/>
      <c r="F1208" s="273"/>
      <c r="G1208" s="273"/>
      <c r="H1208" s="273"/>
      <c r="I1208" s="273"/>
      <c r="J1208" s="273"/>
      <c r="K1208" s="274"/>
      <c r="L1208" s="273"/>
      <c r="M1208" s="273"/>
      <c r="N1208" s="273"/>
      <c r="O1208" s="275"/>
      <c r="P1208" s="273"/>
      <c r="Q1208" s="273"/>
      <c r="R1208" s="273"/>
      <c r="S1208" s="273"/>
      <c r="T1208" s="276"/>
      <c r="U1208" s="276"/>
      <c r="V1208" s="276"/>
      <c r="W1208" s="276"/>
      <c r="X1208" s="277"/>
      <c r="Y1208" s="278"/>
      <c r="AA1208" s="8" t="str">
        <f>IF($L1208="","",VLOOKUP($L1208,BaseEqptCdF!$C$5:$E$161,2,FALSE))</f>
        <v/>
      </c>
      <c r="AB1208" s="8" t="str">
        <f>IF($L1208="","",VLOOKUP($L1208,BaseEqptCdF!$C$5:$E$161,3,FALSE))</f>
        <v/>
      </c>
      <c r="AC1208" s="7" t="str">
        <f>IF($L1208="","",VLOOKUP($L1208,BaseEqptCdF!$C$5:$I$161,6,FALSE))</f>
        <v/>
      </c>
      <c r="AD1208" s="7" t="str">
        <f>IF($L1208="","",VLOOKUP($L1208,BaseEqptCdF!$C$5:$I$161,7,FALSE))</f>
        <v/>
      </c>
      <c r="AE1208" s="3" t="str">
        <f>IF($L1208="","",VLOOKUP($L1208,BaseEqptCdF!$C$5:$R$161,16,FALSE)*$AC$3)</f>
        <v/>
      </c>
      <c r="AF1208" s="3" t="str">
        <f>IF($L1208="","",IF(LEFT($AB1208,2)="SD",0,IF(LEFT($AB1208,2)="SB",1*52,IF($N1208=Prog!$P$17,VLOOKUP($L1208,BaseEqptCdF!$C$5:$P$161,14,FALSE)*1*300,VLOOKUP($L1208,BaseEqptCdF!$C$5:$P$161,12,FALSE)*0.2*300))))</f>
        <v/>
      </c>
      <c r="AG1208" s="6" t="str">
        <f t="shared" si="128"/>
        <v/>
      </c>
      <c r="AH1208" s="6">
        <f>IF($U1208=Prog!$S$18,YEAR($X1208),"")</f>
        <v>1900</v>
      </c>
      <c r="AI1208" s="5" t="str">
        <f>IF(OR($AG1208="",$U1208=Prog!$S$18),"",IF(OR($U1208=Prog!$S$17,$U1208=Prog!$S$16),YEAR($X1208),IF($AG1208="ND","ND",$AI$8+$O1208)))</f>
        <v/>
      </c>
      <c r="AJ1208" s="3" t="str">
        <f t="shared" si="157"/>
        <v/>
      </c>
      <c r="AK1208" s="3" t="str">
        <f t="shared" si="156"/>
        <v/>
      </c>
      <c r="AL1208" s="3" t="str">
        <f t="shared" si="156"/>
        <v/>
      </c>
      <c r="AM1208" s="3" t="str">
        <f t="shared" si="156"/>
        <v/>
      </c>
      <c r="AN1208" s="3" t="str">
        <f t="shared" si="156"/>
        <v/>
      </c>
      <c r="AO1208" s="2">
        <f t="shared" si="151"/>
        <v>0</v>
      </c>
      <c r="AP1208" s="4"/>
      <c r="AQ1208" s="3">
        <f>IF(AJ1208=1,VLOOKUP($AP1208,BaseEqptCdF!$C$5:$R$161,16,FALSE),0)</f>
        <v>0</v>
      </c>
      <c r="AR1208" s="3">
        <f>IF(AK1208=1,VLOOKUP($AP1208,BaseEqptCdF!$C$5:$R$161,16,FALSE),0)</f>
        <v>0</v>
      </c>
      <c r="AS1208" s="3">
        <f>IF(AL1208=1,VLOOKUP($AP1208,BaseEqptCdF!$C$5:$R$161,16,FALSE),0)</f>
        <v>0</v>
      </c>
      <c r="AT1208" s="3">
        <f>IF(AM1208=1,VLOOKUP($AP1208,BaseEqptCdF!$C$5:$R$161,16,FALSE),0)</f>
        <v>0</v>
      </c>
      <c r="AU1208" s="3">
        <f>IF(AN1208=1,VLOOKUP($AP1208,BaseEqptCdF!$C$5:$R$161,16,FALSE),0)</f>
        <v>0</v>
      </c>
      <c r="AV1208" s="2">
        <f t="shared" si="152"/>
        <v>0</v>
      </c>
      <c r="AW1208" s="3" t="str">
        <f>IF($L1208="","",IF(SUM($AJ1208:AJ1208)=0,$AE1208,VLOOKUP($AP1208,BaseEqptCdF!$C$5:$R$161,16,FALSE)*$AC$3))</f>
        <v/>
      </c>
      <c r="AX1208" s="3" t="str">
        <f>IF($L1208="","",IF(SUM($AJ1208:AK1208)=0,$AE1208,VLOOKUP($AP1208,BaseEqptCdF!$C$5:$R$161,16,FALSE)*$AC$3))</f>
        <v/>
      </c>
      <c r="AY1208" s="3" t="str">
        <f>IF($L1208="","",IF(SUM($AJ1208:AL1208)=0,$AE1208,VLOOKUP($AP1208,BaseEqptCdF!$C$5:$R$161,16,FALSE)*$AC$3))</f>
        <v/>
      </c>
      <c r="AZ1208" s="3" t="str">
        <f>IF($L1208="","",IF(SUM($AJ1208:AM1208)=0,$AE1208,VLOOKUP($AP1208,BaseEqptCdF!$C$5:$R$161,16,FALSE)*$AC$3))</f>
        <v/>
      </c>
      <c r="BA1208" s="3" t="str">
        <f>IF($L1208="","",IF(SUM($AJ1208:AN1208)=0,$AE1208,VLOOKUP($AP1208,BaseEqptCdF!$C$5:$R$161,16,FALSE)*$AC$3))</f>
        <v/>
      </c>
      <c r="BB1208" s="2">
        <f t="shared" si="153"/>
        <v>0</v>
      </c>
      <c r="BC1208" s="3" t="str">
        <f>IF($L1208="","",IF(SUM($AJ1208:AJ1208)=0,$AF1208,IF(LEFT(VLOOKUP($AP1208,BaseEqptCdF!$C$5:$E$161,3,FALSE),2)="SD",0,IF(LEFT(VLOOKUP($AP1208,BaseEqptCdF!$C$5:$E$161,3,FALSE),2)="SB",1*52,VLOOKUP($AP1208,BaseEqptCdF!$C$5:$S$161,12,FALSE)*0.2*300))))</f>
        <v/>
      </c>
      <c r="BD1208" s="3" t="str">
        <f>IF($L1208="","",IF(SUM($AJ1208:AK1208)=0,$AF1208,IF(LEFT(VLOOKUP($AP1208,BaseEqptCdF!$C$5:$E$161,3,FALSE),2)="SD",0,IF(LEFT(VLOOKUP($AP1208,BaseEqptCdF!$C$5:$E$161,3,FALSE),2)="SB",1*52,VLOOKUP($AP1208,BaseEqptCdF!$C$5:$S$161,12,FALSE)*0.2*300))))</f>
        <v/>
      </c>
      <c r="BE1208" s="3" t="str">
        <f>IF($L1208="","",IF(SUM($AJ1208:AL1208)=0,$AF1208,IF(LEFT(VLOOKUP($AP1208,BaseEqptCdF!$C$5:$E$161,3,FALSE),2)="SD",0,IF(LEFT(VLOOKUP($AP1208,BaseEqptCdF!$C$5:$E$161,3,FALSE),2)="SB",1*52,VLOOKUP($AP1208,BaseEqptCdF!$C$5:$S$161,12,FALSE)*0.2*300))))</f>
        <v/>
      </c>
      <c r="BF1208" s="3" t="str">
        <f>IF($L1208="","",IF(SUM($AJ1208:AM1208)=0,$AF1208,IF(LEFT(VLOOKUP($AP1208,BaseEqptCdF!$C$5:$E$161,3,FALSE),2)="SD",0,IF(LEFT(VLOOKUP($AP1208,BaseEqptCdF!$C$5:$E$161,3,FALSE),2)="SB",1*52,VLOOKUP($AP1208,BaseEqptCdF!$C$5:$S$161,12,FALSE)*0.2*300))))</f>
        <v/>
      </c>
      <c r="BG1208" s="3" t="str">
        <f>IF($L1208="","",IF(SUM($AJ1208:AN1208)=0,$AF1208,IF(LEFT(VLOOKUP($AP1208,BaseEqptCdF!$C$5:$E$161,3,FALSE),2)="SD",0,IF(LEFT(VLOOKUP($AP1208,BaseEqptCdF!$C$5:$E$161,3,FALSE),2)="SB",1*52,VLOOKUP($AP1208,BaseEqptCdF!$C$5:$S$161,12,FALSE)*0.2*300))))</f>
        <v/>
      </c>
      <c r="BH1208" s="2">
        <f t="shared" si="154"/>
        <v>0</v>
      </c>
    </row>
    <row r="1209" spans="1:60" x14ac:dyDescent="0.25">
      <c r="A1209" s="296" t="str">
        <f t="array" ref="A1209">IF($C1209="","",INDEX(Prog!$B$8:$D$300,MATCH($C1209,nivo1,0),1))</f>
        <v/>
      </c>
      <c r="B1209" s="296" t="str">
        <f t="array" ref="B1209">IF($C1209="","",INDEX(Prog!$B$8:$D$300,MATCH($C1209,nivo1,0),2))</f>
        <v/>
      </c>
      <c r="C1209" s="273"/>
      <c r="D1209" s="267"/>
      <c r="E1209" s="273"/>
      <c r="F1209" s="273"/>
      <c r="G1209" s="273"/>
      <c r="H1209" s="273"/>
      <c r="I1209" s="273"/>
      <c r="J1209" s="273"/>
      <c r="K1209" s="274"/>
      <c r="L1209" s="273"/>
      <c r="M1209" s="273"/>
      <c r="N1209" s="273"/>
      <c r="O1209" s="275"/>
      <c r="P1209" s="273"/>
      <c r="Q1209" s="273"/>
      <c r="R1209" s="273"/>
      <c r="S1209" s="273"/>
      <c r="T1209" s="276"/>
      <c r="U1209" s="276"/>
      <c r="V1209" s="276"/>
      <c r="W1209" s="276"/>
      <c r="X1209" s="277"/>
      <c r="Y1209" s="278"/>
      <c r="AA1209" s="8" t="str">
        <f>IF($L1209="","",VLOOKUP($L1209,BaseEqptCdF!$C$5:$E$161,2,FALSE))</f>
        <v/>
      </c>
      <c r="AB1209" s="8" t="str">
        <f>IF($L1209="","",VLOOKUP($L1209,BaseEqptCdF!$C$5:$E$161,3,FALSE))</f>
        <v/>
      </c>
      <c r="AC1209" s="7" t="str">
        <f>IF($L1209="","",VLOOKUP($L1209,BaseEqptCdF!$C$5:$I$161,6,FALSE))</f>
        <v/>
      </c>
      <c r="AD1209" s="7" t="str">
        <f>IF($L1209="","",VLOOKUP($L1209,BaseEqptCdF!$C$5:$I$161,7,FALSE))</f>
        <v/>
      </c>
      <c r="AE1209" s="3" t="str">
        <f>IF($L1209="","",VLOOKUP($L1209,BaseEqptCdF!$C$5:$R$161,16,FALSE)*$AC$3)</f>
        <v/>
      </c>
      <c r="AF1209" s="3" t="str">
        <f>IF($L1209="","",IF(LEFT($AB1209,2)="SD",0,IF(LEFT($AB1209,2)="SB",1*52,IF($N1209=Prog!$P$17,VLOOKUP($L1209,BaseEqptCdF!$C$5:$P$161,14,FALSE)*1*300,VLOOKUP($L1209,BaseEqptCdF!$C$5:$P$161,12,FALSE)*0.2*300))))</f>
        <v/>
      </c>
      <c r="AG1209" s="6" t="str">
        <f t="shared" si="128"/>
        <v/>
      </c>
      <c r="AH1209" s="6">
        <f>IF($U1209=Prog!$S$18,YEAR($X1209),"")</f>
        <v>1900</v>
      </c>
      <c r="AI1209" s="5" t="str">
        <f>IF(OR($AG1209="",$U1209=Prog!$S$18),"",IF(OR($U1209=Prog!$S$17,$U1209=Prog!$S$16),YEAR($X1209),IF($AG1209="ND","ND",$AI$8+$O1209)))</f>
        <v/>
      </c>
      <c r="AJ1209" s="3" t="str">
        <f t="shared" si="157"/>
        <v/>
      </c>
      <c r="AK1209" s="3" t="str">
        <f t="shared" si="156"/>
        <v/>
      </c>
      <c r="AL1209" s="3" t="str">
        <f t="shared" si="156"/>
        <v/>
      </c>
      <c r="AM1209" s="3" t="str">
        <f t="shared" si="156"/>
        <v/>
      </c>
      <c r="AN1209" s="3" t="str">
        <f t="shared" si="156"/>
        <v/>
      </c>
      <c r="AO1209" s="2">
        <f t="shared" si="151"/>
        <v>0</v>
      </c>
      <c r="AP1209" s="4"/>
      <c r="AQ1209" s="3">
        <f>IF(AJ1209=1,VLOOKUP($AP1209,BaseEqptCdF!$C$5:$R$161,16,FALSE),0)</f>
        <v>0</v>
      </c>
      <c r="AR1209" s="3">
        <f>IF(AK1209=1,VLOOKUP($AP1209,BaseEqptCdF!$C$5:$R$161,16,FALSE),0)</f>
        <v>0</v>
      </c>
      <c r="AS1209" s="3">
        <f>IF(AL1209=1,VLOOKUP($AP1209,BaseEqptCdF!$C$5:$R$161,16,FALSE),0)</f>
        <v>0</v>
      </c>
      <c r="AT1209" s="3">
        <f>IF(AM1209=1,VLOOKUP($AP1209,BaseEqptCdF!$C$5:$R$161,16,FALSE),0)</f>
        <v>0</v>
      </c>
      <c r="AU1209" s="3">
        <f>IF(AN1209=1,VLOOKUP($AP1209,BaseEqptCdF!$C$5:$R$161,16,FALSE),0)</f>
        <v>0</v>
      </c>
      <c r="AV1209" s="2">
        <f t="shared" si="152"/>
        <v>0</v>
      </c>
      <c r="AW1209" s="3" t="str">
        <f>IF($L1209="","",IF(SUM($AJ1209:AJ1209)=0,$AE1209,VLOOKUP($AP1209,BaseEqptCdF!$C$5:$R$161,16,FALSE)*$AC$3))</f>
        <v/>
      </c>
      <c r="AX1209" s="3" t="str">
        <f>IF($L1209="","",IF(SUM($AJ1209:AK1209)=0,$AE1209,VLOOKUP($AP1209,BaseEqptCdF!$C$5:$R$161,16,FALSE)*$AC$3))</f>
        <v/>
      </c>
      <c r="AY1209" s="3" t="str">
        <f>IF($L1209="","",IF(SUM($AJ1209:AL1209)=0,$AE1209,VLOOKUP($AP1209,BaseEqptCdF!$C$5:$R$161,16,FALSE)*$AC$3))</f>
        <v/>
      </c>
      <c r="AZ1209" s="3" t="str">
        <f>IF($L1209="","",IF(SUM($AJ1209:AM1209)=0,$AE1209,VLOOKUP($AP1209,BaseEqptCdF!$C$5:$R$161,16,FALSE)*$AC$3))</f>
        <v/>
      </c>
      <c r="BA1209" s="3" t="str">
        <f>IF($L1209="","",IF(SUM($AJ1209:AN1209)=0,$AE1209,VLOOKUP($AP1209,BaseEqptCdF!$C$5:$R$161,16,FALSE)*$AC$3))</f>
        <v/>
      </c>
      <c r="BB1209" s="2">
        <f t="shared" si="153"/>
        <v>0</v>
      </c>
      <c r="BC1209" s="3" t="str">
        <f>IF($L1209="","",IF(SUM($AJ1209:AJ1209)=0,$AF1209,IF(LEFT(VLOOKUP($AP1209,BaseEqptCdF!$C$5:$E$161,3,FALSE),2)="SD",0,IF(LEFT(VLOOKUP($AP1209,BaseEqptCdF!$C$5:$E$161,3,FALSE),2)="SB",1*52,VLOOKUP($AP1209,BaseEqptCdF!$C$5:$S$161,12,FALSE)*0.2*300))))</f>
        <v/>
      </c>
      <c r="BD1209" s="3" t="str">
        <f>IF($L1209="","",IF(SUM($AJ1209:AK1209)=0,$AF1209,IF(LEFT(VLOOKUP($AP1209,BaseEqptCdF!$C$5:$E$161,3,FALSE),2)="SD",0,IF(LEFT(VLOOKUP($AP1209,BaseEqptCdF!$C$5:$E$161,3,FALSE),2)="SB",1*52,VLOOKUP($AP1209,BaseEqptCdF!$C$5:$S$161,12,FALSE)*0.2*300))))</f>
        <v/>
      </c>
      <c r="BE1209" s="3" t="str">
        <f>IF($L1209="","",IF(SUM($AJ1209:AL1209)=0,$AF1209,IF(LEFT(VLOOKUP($AP1209,BaseEqptCdF!$C$5:$E$161,3,FALSE),2)="SD",0,IF(LEFT(VLOOKUP($AP1209,BaseEqptCdF!$C$5:$E$161,3,FALSE),2)="SB",1*52,VLOOKUP($AP1209,BaseEqptCdF!$C$5:$S$161,12,FALSE)*0.2*300))))</f>
        <v/>
      </c>
      <c r="BF1209" s="3" t="str">
        <f>IF($L1209="","",IF(SUM($AJ1209:AM1209)=0,$AF1209,IF(LEFT(VLOOKUP($AP1209,BaseEqptCdF!$C$5:$E$161,3,FALSE),2)="SD",0,IF(LEFT(VLOOKUP($AP1209,BaseEqptCdF!$C$5:$E$161,3,FALSE),2)="SB",1*52,VLOOKUP($AP1209,BaseEqptCdF!$C$5:$S$161,12,FALSE)*0.2*300))))</f>
        <v/>
      </c>
      <c r="BG1209" s="3" t="str">
        <f>IF($L1209="","",IF(SUM($AJ1209:AN1209)=0,$AF1209,IF(LEFT(VLOOKUP($AP1209,BaseEqptCdF!$C$5:$E$161,3,FALSE),2)="SD",0,IF(LEFT(VLOOKUP($AP1209,BaseEqptCdF!$C$5:$E$161,3,FALSE),2)="SB",1*52,VLOOKUP($AP1209,BaseEqptCdF!$C$5:$S$161,12,FALSE)*0.2*300))))</f>
        <v/>
      </c>
      <c r="BH1209" s="2">
        <f t="shared" si="154"/>
        <v>0</v>
      </c>
    </row>
    <row r="1210" spans="1:60" x14ac:dyDescent="0.25">
      <c r="A1210" s="296" t="str">
        <f t="array" ref="A1210">IF($C1210="","",INDEX(Prog!$B$8:$D$300,MATCH($C1210,nivo1,0),1))</f>
        <v/>
      </c>
      <c r="B1210" s="296" t="str">
        <f t="array" ref="B1210">IF($C1210="","",INDEX(Prog!$B$8:$D$300,MATCH($C1210,nivo1,0),2))</f>
        <v/>
      </c>
      <c r="C1210" s="273"/>
      <c r="D1210" s="267"/>
      <c r="E1210" s="273"/>
      <c r="F1210" s="273"/>
      <c r="G1210" s="273"/>
      <c r="H1210" s="273"/>
      <c r="I1210" s="273"/>
      <c r="J1210" s="273"/>
      <c r="K1210" s="274"/>
      <c r="L1210" s="273"/>
      <c r="M1210" s="273"/>
      <c r="N1210" s="273"/>
      <c r="O1210" s="275"/>
      <c r="P1210" s="273"/>
      <c r="Q1210" s="273"/>
      <c r="R1210" s="273"/>
      <c r="S1210" s="273"/>
      <c r="T1210" s="276"/>
      <c r="U1210" s="276"/>
      <c r="V1210" s="276"/>
      <c r="W1210" s="276"/>
      <c r="X1210" s="277"/>
      <c r="Y1210" s="278"/>
      <c r="AA1210" s="8" t="str">
        <f>IF($L1210="","",VLOOKUP($L1210,BaseEqptCdF!$C$5:$E$161,2,FALSE))</f>
        <v/>
      </c>
      <c r="AB1210" s="8" t="str">
        <f>IF($L1210="","",VLOOKUP($L1210,BaseEqptCdF!$C$5:$E$161,3,FALSE))</f>
        <v/>
      </c>
      <c r="AC1210" s="7" t="str">
        <f>IF($L1210="","",VLOOKUP($L1210,BaseEqptCdF!$C$5:$I$161,6,FALSE))</f>
        <v/>
      </c>
      <c r="AD1210" s="7" t="str">
        <f>IF($L1210="","",VLOOKUP($L1210,BaseEqptCdF!$C$5:$I$161,7,FALSE))</f>
        <v/>
      </c>
      <c r="AE1210" s="3" t="str">
        <f>IF($L1210="","",VLOOKUP($L1210,BaseEqptCdF!$C$5:$R$161,16,FALSE)*$AC$3)</f>
        <v/>
      </c>
      <c r="AF1210" s="3" t="str">
        <f>IF($L1210="","",IF(LEFT($AB1210,2)="SD",0,IF(LEFT($AB1210,2)="SB",1*52,IF($N1210=Prog!$P$17,VLOOKUP($L1210,BaseEqptCdF!$C$5:$P$161,14,FALSE)*1*300,VLOOKUP($L1210,BaseEqptCdF!$C$5:$P$161,12,FALSE)*0.2*300))))</f>
        <v/>
      </c>
      <c r="AG1210" s="6" t="str">
        <f t="shared" si="128"/>
        <v/>
      </c>
      <c r="AH1210" s="6">
        <f>IF($U1210=Prog!$S$18,YEAR($X1210),"")</f>
        <v>1900</v>
      </c>
      <c r="AI1210" s="5" t="str">
        <f>IF(OR($AG1210="",$U1210=Prog!$S$18),"",IF(OR($U1210=Prog!$S$17,$U1210=Prog!$S$16),YEAR($X1210),IF($AG1210="ND","ND",$AI$8+$O1210)))</f>
        <v/>
      </c>
      <c r="AJ1210" s="3" t="str">
        <f t="shared" si="157"/>
        <v/>
      </c>
      <c r="AK1210" s="3" t="str">
        <f t="shared" si="156"/>
        <v/>
      </c>
      <c r="AL1210" s="3" t="str">
        <f t="shared" si="156"/>
        <v/>
      </c>
      <c r="AM1210" s="3" t="str">
        <f t="shared" si="156"/>
        <v/>
      </c>
      <c r="AN1210" s="3" t="str">
        <f t="shared" si="156"/>
        <v/>
      </c>
      <c r="AO1210" s="2">
        <f t="shared" si="151"/>
        <v>0</v>
      </c>
      <c r="AP1210" s="4"/>
      <c r="AQ1210" s="3">
        <f>IF(AJ1210=1,VLOOKUP($AP1210,BaseEqptCdF!$C$5:$R$161,16,FALSE),0)</f>
        <v>0</v>
      </c>
      <c r="AR1210" s="3">
        <f>IF(AK1210=1,VLOOKUP($AP1210,BaseEqptCdF!$C$5:$R$161,16,FALSE),0)</f>
        <v>0</v>
      </c>
      <c r="AS1210" s="3">
        <f>IF(AL1210=1,VLOOKUP($AP1210,BaseEqptCdF!$C$5:$R$161,16,FALSE),0)</f>
        <v>0</v>
      </c>
      <c r="AT1210" s="3">
        <f>IF(AM1210=1,VLOOKUP($AP1210,BaseEqptCdF!$C$5:$R$161,16,FALSE),0)</f>
        <v>0</v>
      </c>
      <c r="AU1210" s="3">
        <f>IF(AN1210=1,VLOOKUP($AP1210,BaseEqptCdF!$C$5:$R$161,16,FALSE),0)</f>
        <v>0</v>
      </c>
      <c r="AV1210" s="2">
        <f t="shared" si="152"/>
        <v>0</v>
      </c>
      <c r="AW1210" s="3" t="str">
        <f>IF($L1210="","",IF(SUM($AJ1210:AJ1210)=0,$AE1210,VLOOKUP($AP1210,BaseEqptCdF!$C$5:$R$161,16,FALSE)*$AC$3))</f>
        <v/>
      </c>
      <c r="AX1210" s="3" t="str">
        <f>IF($L1210="","",IF(SUM($AJ1210:AK1210)=0,$AE1210,VLOOKUP($AP1210,BaseEqptCdF!$C$5:$R$161,16,FALSE)*$AC$3))</f>
        <v/>
      </c>
      <c r="AY1210" s="3" t="str">
        <f>IF($L1210="","",IF(SUM($AJ1210:AL1210)=0,$AE1210,VLOOKUP($AP1210,BaseEqptCdF!$C$5:$R$161,16,FALSE)*$AC$3))</f>
        <v/>
      </c>
      <c r="AZ1210" s="3" t="str">
        <f>IF($L1210="","",IF(SUM($AJ1210:AM1210)=0,$AE1210,VLOOKUP($AP1210,BaseEqptCdF!$C$5:$R$161,16,FALSE)*$AC$3))</f>
        <v/>
      </c>
      <c r="BA1210" s="3" t="str">
        <f>IF($L1210="","",IF(SUM($AJ1210:AN1210)=0,$AE1210,VLOOKUP($AP1210,BaseEqptCdF!$C$5:$R$161,16,FALSE)*$AC$3))</f>
        <v/>
      </c>
      <c r="BB1210" s="2">
        <f t="shared" si="153"/>
        <v>0</v>
      </c>
      <c r="BC1210" s="3" t="str">
        <f>IF($L1210="","",IF(SUM($AJ1210:AJ1210)=0,$AF1210,IF(LEFT(VLOOKUP($AP1210,BaseEqptCdF!$C$5:$E$161,3,FALSE),2)="SD",0,IF(LEFT(VLOOKUP($AP1210,BaseEqptCdF!$C$5:$E$161,3,FALSE),2)="SB",1*52,VLOOKUP($AP1210,BaseEqptCdF!$C$5:$S$161,12,FALSE)*0.2*300))))</f>
        <v/>
      </c>
      <c r="BD1210" s="3" t="str">
        <f>IF($L1210="","",IF(SUM($AJ1210:AK1210)=0,$AF1210,IF(LEFT(VLOOKUP($AP1210,BaseEqptCdF!$C$5:$E$161,3,FALSE),2)="SD",0,IF(LEFT(VLOOKUP($AP1210,BaseEqptCdF!$C$5:$E$161,3,FALSE),2)="SB",1*52,VLOOKUP($AP1210,BaseEqptCdF!$C$5:$S$161,12,FALSE)*0.2*300))))</f>
        <v/>
      </c>
      <c r="BE1210" s="3" t="str">
        <f>IF($L1210="","",IF(SUM($AJ1210:AL1210)=0,$AF1210,IF(LEFT(VLOOKUP($AP1210,BaseEqptCdF!$C$5:$E$161,3,FALSE),2)="SD",0,IF(LEFT(VLOOKUP($AP1210,BaseEqptCdF!$C$5:$E$161,3,FALSE),2)="SB",1*52,VLOOKUP($AP1210,BaseEqptCdF!$C$5:$S$161,12,FALSE)*0.2*300))))</f>
        <v/>
      </c>
      <c r="BF1210" s="3" t="str">
        <f>IF($L1210="","",IF(SUM($AJ1210:AM1210)=0,$AF1210,IF(LEFT(VLOOKUP($AP1210,BaseEqptCdF!$C$5:$E$161,3,FALSE),2)="SD",0,IF(LEFT(VLOOKUP($AP1210,BaseEqptCdF!$C$5:$E$161,3,FALSE),2)="SB",1*52,VLOOKUP($AP1210,BaseEqptCdF!$C$5:$S$161,12,FALSE)*0.2*300))))</f>
        <v/>
      </c>
      <c r="BG1210" s="3" t="str">
        <f>IF($L1210="","",IF(SUM($AJ1210:AN1210)=0,$AF1210,IF(LEFT(VLOOKUP($AP1210,BaseEqptCdF!$C$5:$E$161,3,FALSE),2)="SD",0,IF(LEFT(VLOOKUP($AP1210,BaseEqptCdF!$C$5:$E$161,3,FALSE),2)="SB",1*52,VLOOKUP($AP1210,BaseEqptCdF!$C$5:$S$161,12,FALSE)*0.2*300))))</f>
        <v/>
      </c>
      <c r="BH1210" s="2">
        <f t="shared" si="154"/>
        <v>0</v>
      </c>
    </row>
    <row r="1211" spans="1:60" x14ac:dyDescent="0.25">
      <c r="A1211" s="296" t="str">
        <f t="array" ref="A1211">IF($C1211="","",INDEX(Prog!$B$8:$D$300,MATCH($C1211,nivo1,0),1))</f>
        <v/>
      </c>
      <c r="B1211" s="296" t="str">
        <f t="array" ref="B1211">IF($C1211="","",INDEX(Prog!$B$8:$D$300,MATCH($C1211,nivo1,0),2))</f>
        <v/>
      </c>
      <c r="C1211" s="273"/>
      <c r="D1211" s="267"/>
      <c r="E1211" s="273"/>
      <c r="F1211" s="273"/>
      <c r="G1211" s="273"/>
      <c r="H1211" s="273"/>
      <c r="I1211" s="273"/>
      <c r="J1211" s="273"/>
      <c r="K1211" s="274"/>
      <c r="L1211" s="273"/>
      <c r="M1211" s="273"/>
      <c r="N1211" s="273"/>
      <c r="O1211" s="275"/>
      <c r="P1211" s="273"/>
      <c r="Q1211" s="273"/>
      <c r="R1211" s="273"/>
      <c r="S1211" s="273"/>
      <c r="T1211" s="276"/>
      <c r="U1211" s="276"/>
      <c r="V1211" s="276"/>
      <c r="W1211" s="276"/>
      <c r="X1211" s="277"/>
      <c r="Y1211" s="278"/>
      <c r="AA1211" s="8" t="str">
        <f>IF($L1211="","",VLOOKUP($L1211,BaseEqptCdF!$C$5:$E$161,2,FALSE))</f>
        <v/>
      </c>
      <c r="AB1211" s="8" t="str">
        <f>IF($L1211="","",VLOOKUP($L1211,BaseEqptCdF!$C$5:$E$161,3,FALSE))</f>
        <v/>
      </c>
      <c r="AC1211" s="7" t="str">
        <f>IF($L1211="","",VLOOKUP($L1211,BaseEqptCdF!$C$5:$I$161,6,FALSE))</f>
        <v/>
      </c>
      <c r="AD1211" s="7" t="str">
        <f>IF($L1211="","",VLOOKUP($L1211,BaseEqptCdF!$C$5:$I$161,7,FALSE))</f>
        <v/>
      </c>
      <c r="AE1211" s="3" t="str">
        <f>IF($L1211="","",VLOOKUP($L1211,BaseEqptCdF!$C$5:$R$161,16,FALSE)*$AC$3)</f>
        <v/>
      </c>
      <c r="AF1211" s="3" t="str">
        <f>IF($L1211="","",IF(LEFT($AB1211,2)="SD",0,IF(LEFT($AB1211,2)="SB",1*52,IF($N1211=Prog!$P$17,VLOOKUP($L1211,BaseEqptCdF!$C$5:$P$161,14,FALSE)*1*300,VLOOKUP($L1211,BaseEqptCdF!$C$5:$P$161,12,FALSE)*0.2*300))))</f>
        <v/>
      </c>
      <c r="AG1211" s="6" t="str">
        <f t="shared" si="128"/>
        <v/>
      </c>
      <c r="AH1211" s="6">
        <f>IF($U1211=Prog!$S$18,YEAR($X1211),"")</f>
        <v>1900</v>
      </c>
      <c r="AI1211" s="5" t="str">
        <f>IF(OR($AG1211="",$U1211=Prog!$S$18),"",IF(OR($U1211=Prog!$S$17,$U1211=Prog!$S$16),YEAR($X1211),IF($AG1211="ND","ND",$AI$8+$O1211)))</f>
        <v/>
      </c>
      <c r="AJ1211" s="3" t="str">
        <f t="shared" si="157"/>
        <v/>
      </c>
      <c r="AK1211" s="3" t="str">
        <f t="shared" si="156"/>
        <v/>
      </c>
      <c r="AL1211" s="3" t="str">
        <f t="shared" si="156"/>
        <v/>
      </c>
      <c r="AM1211" s="3" t="str">
        <f t="shared" si="156"/>
        <v/>
      </c>
      <c r="AN1211" s="3" t="str">
        <f t="shared" si="156"/>
        <v/>
      </c>
      <c r="AO1211" s="2">
        <f t="shared" si="151"/>
        <v>0</v>
      </c>
      <c r="AP1211" s="4"/>
      <c r="AQ1211" s="3">
        <f>IF(AJ1211=1,VLOOKUP($AP1211,BaseEqptCdF!$C$5:$R$161,16,FALSE),0)</f>
        <v>0</v>
      </c>
      <c r="AR1211" s="3">
        <f>IF(AK1211=1,VLOOKUP($AP1211,BaseEqptCdF!$C$5:$R$161,16,FALSE),0)</f>
        <v>0</v>
      </c>
      <c r="AS1211" s="3">
        <f>IF(AL1211=1,VLOOKUP($AP1211,BaseEqptCdF!$C$5:$R$161,16,FALSE),0)</f>
        <v>0</v>
      </c>
      <c r="AT1211" s="3">
        <f>IF(AM1211=1,VLOOKUP($AP1211,BaseEqptCdF!$C$5:$R$161,16,FALSE),0)</f>
        <v>0</v>
      </c>
      <c r="AU1211" s="3">
        <f>IF(AN1211=1,VLOOKUP($AP1211,BaseEqptCdF!$C$5:$R$161,16,FALSE),0)</f>
        <v>0</v>
      </c>
      <c r="AV1211" s="2">
        <f t="shared" si="152"/>
        <v>0</v>
      </c>
      <c r="AW1211" s="3" t="str">
        <f>IF($L1211="","",IF(SUM($AJ1211:AJ1211)=0,$AE1211,VLOOKUP($AP1211,BaseEqptCdF!$C$5:$R$161,16,FALSE)*$AC$3))</f>
        <v/>
      </c>
      <c r="AX1211" s="3" t="str">
        <f>IF($L1211="","",IF(SUM($AJ1211:AK1211)=0,$AE1211,VLOOKUP($AP1211,BaseEqptCdF!$C$5:$R$161,16,FALSE)*$AC$3))</f>
        <v/>
      </c>
      <c r="AY1211" s="3" t="str">
        <f>IF($L1211="","",IF(SUM($AJ1211:AL1211)=0,$AE1211,VLOOKUP($AP1211,BaseEqptCdF!$C$5:$R$161,16,FALSE)*$AC$3))</f>
        <v/>
      </c>
      <c r="AZ1211" s="3" t="str">
        <f>IF($L1211="","",IF(SUM($AJ1211:AM1211)=0,$AE1211,VLOOKUP($AP1211,BaseEqptCdF!$C$5:$R$161,16,FALSE)*$AC$3))</f>
        <v/>
      </c>
      <c r="BA1211" s="3" t="str">
        <f>IF($L1211="","",IF(SUM($AJ1211:AN1211)=0,$AE1211,VLOOKUP($AP1211,BaseEqptCdF!$C$5:$R$161,16,FALSE)*$AC$3))</f>
        <v/>
      </c>
      <c r="BB1211" s="2">
        <f t="shared" si="153"/>
        <v>0</v>
      </c>
      <c r="BC1211" s="3" t="str">
        <f>IF($L1211="","",IF(SUM($AJ1211:AJ1211)=0,$AF1211,IF(LEFT(VLOOKUP($AP1211,BaseEqptCdF!$C$5:$E$161,3,FALSE),2)="SD",0,IF(LEFT(VLOOKUP($AP1211,BaseEqptCdF!$C$5:$E$161,3,FALSE),2)="SB",1*52,VLOOKUP($AP1211,BaseEqptCdF!$C$5:$S$161,12,FALSE)*0.2*300))))</f>
        <v/>
      </c>
      <c r="BD1211" s="3" t="str">
        <f>IF($L1211="","",IF(SUM($AJ1211:AK1211)=0,$AF1211,IF(LEFT(VLOOKUP($AP1211,BaseEqptCdF!$C$5:$E$161,3,FALSE),2)="SD",0,IF(LEFT(VLOOKUP($AP1211,BaseEqptCdF!$C$5:$E$161,3,FALSE),2)="SB",1*52,VLOOKUP($AP1211,BaseEqptCdF!$C$5:$S$161,12,FALSE)*0.2*300))))</f>
        <v/>
      </c>
      <c r="BE1211" s="3" t="str">
        <f>IF($L1211="","",IF(SUM($AJ1211:AL1211)=0,$AF1211,IF(LEFT(VLOOKUP($AP1211,BaseEqptCdF!$C$5:$E$161,3,FALSE),2)="SD",0,IF(LEFT(VLOOKUP($AP1211,BaseEqptCdF!$C$5:$E$161,3,FALSE),2)="SB",1*52,VLOOKUP($AP1211,BaseEqptCdF!$C$5:$S$161,12,FALSE)*0.2*300))))</f>
        <v/>
      </c>
      <c r="BF1211" s="3" t="str">
        <f>IF($L1211="","",IF(SUM($AJ1211:AM1211)=0,$AF1211,IF(LEFT(VLOOKUP($AP1211,BaseEqptCdF!$C$5:$E$161,3,FALSE),2)="SD",0,IF(LEFT(VLOOKUP($AP1211,BaseEqptCdF!$C$5:$E$161,3,FALSE),2)="SB",1*52,VLOOKUP($AP1211,BaseEqptCdF!$C$5:$S$161,12,FALSE)*0.2*300))))</f>
        <v/>
      </c>
      <c r="BG1211" s="3" t="str">
        <f>IF($L1211="","",IF(SUM($AJ1211:AN1211)=0,$AF1211,IF(LEFT(VLOOKUP($AP1211,BaseEqptCdF!$C$5:$E$161,3,FALSE),2)="SD",0,IF(LEFT(VLOOKUP($AP1211,BaseEqptCdF!$C$5:$E$161,3,FALSE),2)="SB",1*52,VLOOKUP($AP1211,BaseEqptCdF!$C$5:$S$161,12,FALSE)*0.2*300))))</f>
        <v/>
      </c>
      <c r="BH1211" s="2">
        <f t="shared" si="154"/>
        <v>0</v>
      </c>
    </row>
    <row r="1212" spans="1:60" x14ac:dyDescent="0.25">
      <c r="A1212" s="296" t="str">
        <f t="array" ref="A1212">IF($C1212="","",INDEX(Prog!$B$8:$D$300,MATCH($C1212,nivo1,0),1))</f>
        <v/>
      </c>
      <c r="B1212" s="296" t="str">
        <f t="array" ref="B1212">IF($C1212="","",INDEX(Prog!$B$8:$D$300,MATCH($C1212,nivo1,0),2))</f>
        <v/>
      </c>
      <c r="C1212" s="273"/>
      <c r="D1212" s="267"/>
      <c r="E1212" s="273"/>
      <c r="F1212" s="273"/>
      <c r="G1212" s="273"/>
      <c r="H1212" s="273"/>
      <c r="I1212" s="273"/>
      <c r="J1212" s="273"/>
      <c r="K1212" s="274"/>
      <c r="L1212" s="273"/>
      <c r="M1212" s="273"/>
      <c r="N1212" s="273"/>
      <c r="O1212" s="275"/>
      <c r="P1212" s="273"/>
      <c r="Q1212" s="273"/>
      <c r="R1212" s="273"/>
      <c r="S1212" s="273"/>
      <c r="T1212" s="276"/>
      <c r="U1212" s="276"/>
      <c r="V1212" s="276"/>
      <c r="W1212" s="276"/>
      <c r="X1212" s="277"/>
      <c r="Y1212" s="278"/>
      <c r="AA1212" s="8" t="str">
        <f>IF($L1212="","",VLOOKUP($L1212,BaseEqptCdF!$C$5:$E$161,2,FALSE))</f>
        <v/>
      </c>
      <c r="AB1212" s="8" t="str">
        <f>IF($L1212="","",VLOOKUP($L1212,BaseEqptCdF!$C$5:$E$161,3,FALSE))</f>
        <v/>
      </c>
      <c r="AC1212" s="7" t="str">
        <f>IF($L1212="","",VLOOKUP($L1212,BaseEqptCdF!$C$5:$I$161,6,FALSE))</f>
        <v/>
      </c>
      <c r="AD1212" s="7" t="str">
        <f>IF($L1212="","",VLOOKUP($L1212,BaseEqptCdF!$C$5:$I$161,7,FALSE))</f>
        <v/>
      </c>
      <c r="AE1212" s="3" t="str">
        <f>IF($L1212="","",VLOOKUP($L1212,BaseEqptCdF!$C$5:$R$161,16,FALSE)*$AC$3)</f>
        <v/>
      </c>
      <c r="AF1212" s="3" t="str">
        <f>IF($L1212="","",IF(LEFT($AB1212,2)="SD",0,IF(LEFT($AB1212,2)="SB",1*52,IF($N1212=Prog!$P$17,VLOOKUP($L1212,BaseEqptCdF!$C$5:$P$161,14,FALSE)*1*300,VLOOKUP($L1212,BaseEqptCdF!$C$5:$P$161,12,FALSE)*0.2*300))))</f>
        <v/>
      </c>
      <c r="AG1212" s="6" t="str">
        <f t="shared" si="128"/>
        <v/>
      </c>
      <c r="AH1212" s="6">
        <f>IF($U1212=Prog!$S$18,YEAR($X1212),"")</f>
        <v>1900</v>
      </c>
      <c r="AI1212" s="5" t="str">
        <f>IF(OR($AG1212="",$U1212=Prog!$S$18),"",IF(OR($U1212=Prog!$S$17,$U1212=Prog!$S$16),YEAR($X1212),IF($AG1212="ND","ND",$AI$8+$O1212)))</f>
        <v/>
      </c>
      <c r="AJ1212" s="3" t="str">
        <f t="shared" si="157"/>
        <v/>
      </c>
      <c r="AK1212" s="3" t="str">
        <f t="shared" si="156"/>
        <v/>
      </c>
      <c r="AL1212" s="3" t="str">
        <f t="shared" si="156"/>
        <v/>
      </c>
      <c r="AM1212" s="3" t="str">
        <f t="shared" si="156"/>
        <v/>
      </c>
      <c r="AN1212" s="3" t="str">
        <f t="shared" si="156"/>
        <v/>
      </c>
      <c r="AO1212" s="2">
        <f t="shared" si="151"/>
        <v>0</v>
      </c>
      <c r="AP1212" s="4"/>
      <c r="AQ1212" s="3">
        <f>IF(AJ1212=1,VLOOKUP($AP1212,BaseEqptCdF!$C$5:$R$161,16,FALSE),0)</f>
        <v>0</v>
      </c>
      <c r="AR1212" s="3">
        <f>IF(AK1212=1,VLOOKUP($AP1212,BaseEqptCdF!$C$5:$R$161,16,FALSE),0)</f>
        <v>0</v>
      </c>
      <c r="AS1212" s="3">
        <f>IF(AL1212=1,VLOOKUP($AP1212,BaseEqptCdF!$C$5:$R$161,16,FALSE),0)</f>
        <v>0</v>
      </c>
      <c r="AT1212" s="3">
        <f>IF(AM1212=1,VLOOKUP($AP1212,BaseEqptCdF!$C$5:$R$161,16,FALSE),0)</f>
        <v>0</v>
      </c>
      <c r="AU1212" s="3">
        <f>IF(AN1212=1,VLOOKUP($AP1212,BaseEqptCdF!$C$5:$R$161,16,FALSE),0)</f>
        <v>0</v>
      </c>
      <c r="AV1212" s="2">
        <f t="shared" si="152"/>
        <v>0</v>
      </c>
      <c r="AW1212" s="3" t="str">
        <f>IF($L1212="","",IF(SUM($AJ1212:AJ1212)=0,$AE1212,VLOOKUP($AP1212,BaseEqptCdF!$C$5:$R$161,16,FALSE)*$AC$3))</f>
        <v/>
      </c>
      <c r="AX1212" s="3" t="str">
        <f>IF($L1212="","",IF(SUM($AJ1212:AK1212)=0,$AE1212,VLOOKUP($AP1212,BaseEqptCdF!$C$5:$R$161,16,FALSE)*$AC$3))</f>
        <v/>
      </c>
      <c r="AY1212" s="3" t="str">
        <f>IF($L1212="","",IF(SUM($AJ1212:AL1212)=0,$AE1212,VLOOKUP($AP1212,BaseEqptCdF!$C$5:$R$161,16,FALSE)*$AC$3))</f>
        <v/>
      </c>
      <c r="AZ1212" s="3" t="str">
        <f>IF($L1212="","",IF(SUM($AJ1212:AM1212)=0,$AE1212,VLOOKUP($AP1212,BaseEqptCdF!$C$5:$R$161,16,FALSE)*$AC$3))</f>
        <v/>
      </c>
      <c r="BA1212" s="3" t="str">
        <f>IF($L1212="","",IF(SUM($AJ1212:AN1212)=0,$AE1212,VLOOKUP($AP1212,BaseEqptCdF!$C$5:$R$161,16,FALSE)*$AC$3))</f>
        <v/>
      </c>
      <c r="BB1212" s="2">
        <f t="shared" si="153"/>
        <v>0</v>
      </c>
      <c r="BC1212" s="3" t="str">
        <f>IF($L1212="","",IF(SUM($AJ1212:AJ1212)=0,$AF1212,IF(LEFT(VLOOKUP($AP1212,BaseEqptCdF!$C$5:$E$161,3,FALSE),2)="SD",0,IF(LEFT(VLOOKUP($AP1212,BaseEqptCdF!$C$5:$E$161,3,FALSE),2)="SB",1*52,VLOOKUP($AP1212,BaseEqptCdF!$C$5:$S$161,12,FALSE)*0.2*300))))</f>
        <v/>
      </c>
      <c r="BD1212" s="3" t="str">
        <f>IF($L1212="","",IF(SUM($AJ1212:AK1212)=0,$AF1212,IF(LEFT(VLOOKUP($AP1212,BaseEqptCdF!$C$5:$E$161,3,FALSE),2)="SD",0,IF(LEFT(VLOOKUP($AP1212,BaseEqptCdF!$C$5:$E$161,3,FALSE),2)="SB",1*52,VLOOKUP($AP1212,BaseEqptCdF!$C$5:$S$161,12,FALSE)*0.2*300))))</f>
        <v/>
      </c>
      <c r="BE1212" s="3" t="str">
        <f>IF($L1212="","",IF(SUM($AJ1212:AL1212)=0,$AF1212,IF(LEFT(VLOOKUP($AP1212,BaseEqptCdF!$C$5:$E$161,3,FALSE),2)="SD",0,IF(LEFT(VLOOKUP($AP1212,BaseEqptCdF!$C$5:$E$161,3,FALSE),2)="SB",1*52,VLOOKUP($AP1212,BaseEqptCdF!$C$5:$S$161,12,FALSE)*0.2*300))))</f>
        <v/>
      </c>
      <c r="BF1212" s="3" t="str">
        <f>IF($L1212="","",IF(SUM($AJ1212:AM1212)=0,$AF1212,IF(LEFT(VLOOKUP($AP1212,BaseEqptCdF!$C$5:$E$161,3,FALSE),2)="SD",0,IF(LEFT(VLOOKUP($AP1212,BaseEqptCdF!$C$5:$E$161,3,FALSE),2)="SB",1*52,VLOOKUP($AP1212,BaseEqptCdF!$C$5:$S$161,12,FALSE)*0.2*300))))</f>
        <v/>
      </c>
      <c r="BG1212" s="3" t="str">
        <f>IF($L1212="","",IF(SUM($AJ1212:AN1212)=0,$AF1212,IF(LEFT(VLOOKUP($AP1212,BaseEqptCdF!$C$5:$E$161,3,FALSE),2)="SD",0,IF(LEFT(VLOOKUP($AP1212,BaseEqptCdF!$C$5:$E$161,3,FALSE),2)="SB",1*52,VLOOKUP($AP1212,BaseEqptCdF!$C$5:$S$161,12,FALSE)*0.2*300))))</f>
        <v/>
      </c>
      <c r="BH1212" s="2">
        <f t="shared" si="154"/>
        <v>0</v>
      </c>
    </row>
    <row r="1213" spans="1:60" x14ac:dyDescent="0.25">
      <c r="A1213" s="296" t="str">
        <f t="array" ref="A1213">IF($C1213="","",INDEX(Prog!$B$8:$D$300,MATCH($C1213,nivo1,0),1))</f>
        <v/>
      </c>
      <c r="B1213" s="296" t="str">
        <f t="array" ref="B1213">IF($C1213="","",INDEX(Prog!$B$8:$D$300,MATCH($C1213,nivo1,0),2))</f>
        <v/>
      </c>
      <c r="C1213" s="273"/>
      <c r="D1213" s="267"/>
      <c r="E1213" s="273"/>
      <c r="F1213" s="273"/>
      <c r="G1213" s="273"/>
      <c r="H1213" s="273"/>
      <c r="I1213" s="273"/>
      <c r="J1213" s="273"/>
      <c r="K1213" s="274"/>
      <c r="L1213" s="273"/>
      <c r="M1213" s="273"/>
      <c r="N1213" s="273"/>
      <c r="O1213" s="275"/>
      <c r="P1213" s="273"/>
      <c r="Q1213" s="273"/>
      <c r="R1213" s="273"/>
      <c r="S1213" s="273"/>
      <c r="T1213" s="276"/>
      <c r="U1213" s="276"/>
      <c r="V1213" s="276"/>
      <c r="W1213" s="276"/>
      <c r="X1213" s="277"/>
      <c r="Y1213" s="278"/>
      <c r="AA1213" s="8" t="str">
        <f>IF($L1213="","",VLOOKUP($L1213,BaseEqptCdF!$C$5:$E$161,2,FALSE))</f>
        <v/>
      </c>
      <c r="AB1213" s="8" t="str">
        <f>IF($L1213="","",VLOOKUP($L1213,BaseEqptCdF!$C$5:$E$161,3,FALSE))</f>
        <v/>
      </c>
      <c r="AC1213" s="7" t="str">
        <f>IF($L1213="","",VLOOKUP($L1213,BaseEqptCdF!$C$5:$I$161,6,FALSE))</f>
        <v/>
      </c>
      <c r="AD1213" s="7" t="str">
        <f>IF($L1213="","",VLOOKUP($L1213,BaseEqptCdF!$C$5:$I$161,7,FALSE))</f>
        <v/>
      </c>
      <c r="AE1213" s="3" t="str">
        <f>IF($L1213="","",VLOOKUP($L1213,BaseEqptCdF!$C$5:$R$161,16,FALSE)*$AC$3)</f>
        <v/>
      </c>
      <c r="AF1213" s="3" t="str">
        <f>IF($L1213="","",IF(LEFT($AB1213,2)="SD",0,IF(LEFT($AB1213,2)="SB",1*52,IF($N1213=Prog!$P$17,VLOOKUP($L1213,BaseEqptCdF!$C$5:$P$161,14,FALSE)*1*300,VLOOKUP($L1213,BaseEqptCdF!$C$5:$P$161,12,FALSE)*0.2*300))))</f>
        <v/>
      </c>
      <c r="AG1213" s="6" t="str">
        <f t="shared" si="128"/>
        <v/>
      </c>
      <c r="AH1213" s="6">
        <f>IF($U1213=Prog!$S$18,YEAR($X1213),"")</f>
        <v>1900</v>
      </c>
      <c r="AI1213" s="5" t="str">
        <f>IF(OR($AG1213="",$U1213=Prog!$S$18),"",IF(OR($U1213=Prog!$S$17,$U1213=Prog!$S$16),YEAR($X1213),IF($AG1213="ND","ND",$AI$8+$O1213)))</f>
        <v/>
      </c>
      <c r="AJ1213" s="3" t="str">
        <f t="shared" si="157"/>
        <v/>
      </c>
      <c r="AK1213" s="3" t="str">
        <f t="shared" si="156"/>
        <v/>
      </c>
      <c r="AL1213" s="3" t="str">
        <f t="shared" si="156"/>
        <v/>
      </c>
      <c r="AM1213" s="3" t="str">
        <f t="shared" si="156"/>
        <v/>
      </c>
      <c r="AN1213" s="3" t="str">
        <f t="shared" si="156"/>
        <v/>
      </c>
      <c r="AO1213" s="2">
        <f t="shared" si="151"/>
        <v>0</v>
      </c>
      <c r="AP1213" s="4"/>
      <c r="AQ1213" s="3">
        <f>IF(AJ1213=1,VLOOKUP($AP1213,BaseEqptCdF!$C$5:$R$161,16,FALSE),0)</f>
        <v>0</v>
      </c>
      <c r="AR1213" s="3">
        <f>IF(AK1213=1,VLOOKUP($AP1213,BaseEqptCdF!$C$5:$R$161,16,FALSE),0)</f>
        <v>0</v>
      </c>
      <c r="AS1213" s="3">
        <f>IF(AL1213=1,VLOOKUP($AP1213,BaseEqptCdF!$C$5:$R$161,16,FALSE),0)</f>
        <v>0</v>
      </c>
      <c r="AT1213" s="3">
        <f>IF(AM1213=1,VLOOKUP($AP1213,BaseEqptCdF!$C$5:$R$161,16,FALSE),0)</f>
        <v>0</v>
      </c>
      <c r="AU1213" s="3">
        <f>IF(AN1213=1,VLOOKUP($AP1213,BaseEqptCdF!$C$5:$R$161,16,FALSE),0)</f>
        <v>0</v>
      </c>
      <c r="AV1213" s="2">
        <f t="shared" si="152"/>
        <v>0</v>
      </c>
      <c r="AW1213" s="3" t="str">
        <f>IF($L1213="","",IF(SUM($AJ1213:AJ1213)=0,$AE1213,VLOOKUP($AP1213,BaseEqptCdF!$C$5:$R$161,16,FALSE)*$AC$3))</f>
        <v/>
      </c>
      <c r="AX1213" s="3" t="str">
        <f>IF($L1213="","",IF(SUM($AJ1213:AK1213)=0,$AE1213,VLOOKUP($AP1213,BaseEqptCdF!$C$5:$R$161,16,FALSE)*$AC$3))</f>
        <v/>
      </c>
      <c r="AY1213" s="3" t="str">
        <f>IF($L1213="","",IF(SUM($AJ1213:AL1213)=0,$AE1213,VLOOKUP($AP1213,BaseEqptCdF!$C$5:$R$161,16,FALSE)*$AC$3))</f>
        <v/>
      </c>
      <c r="AZ1213" s="3" t="str">
        <f>IF($L1213="","",IF(SUM($AJ1213:AM1213)=0,$AE1213,VLOOKUP($AP1213,BaseEqptCdF!$C$5:$R$161,16,FALSE)*$AC$3))</f>
        <v/>
      </c>
      <c r="BA1213" s="3" t="str">
        <f>IF($L1213="","",IF(SUM($AJ1213:AN1213)=0,$AE1213,VLOOKUP($AP1213,BaseEqptCdF!$C$5:$R$161,16,FALSE)*$AC$3))</f>
        <v/>
      </c>
      <c r="BB1213" s="2">
        <f t="shared" si="153"/>
        <v>0</v>
      </c>
      <c r="BC1213" s="3" t="str">
        <f>IF($L1213="","",IF(SUM($AJ1213:AJ1213)=0,$AF1213,IF(LEFT(VLOOKUP($AP1213,BaseEqptCdF!$C$5:$E$161,3,FALSE),2)="SD",0,IF(LEFT(VLOOKUP($AP1213,BaseEqptCdF!$C$5:$E$161,3,FALSE),2)="SB",1*52,VLOOKUP($AP1213,BaseEqptCdF!$C$5:$S$161,12,FALSE)*0.2*300))))</f>
        <v/>
      </c>
      <c r="BD1213" s="3" t="str">
        <f>IF($L1213="","",IF(SUM($AJ1213:AK1213)=0,$AF1213,IF(LEFT(VLOOKUP($AP1213,BaseEqptCdF!$C$5:$E$161,3,FALSE),2)="SD",0,IF(LEFT(VLOOKUP($AP1213,BaseEqptCdF!$C$5:$E$161,3,FALSE),2)="SB",1*52,VLOOKUP($AP1213,BaseEqptCdF!$C$5:$S$161,12,FALSE)*0.2*300))))</f>
        <v/>
      </c>
      <c r="BE1213" s="3" t="str">
        <f>IF($L1213="","",IF(SUM($AJ1213:AL1213)=0,$AF1213,IF(LEFT(VLOOKUP($AP1213,BaseEqptCdF!$C$5:$E$161,3,FALSE),2)="SD",0,IF(LEFT(VLOOKUP($AP1213,BaseEqptCdF!$C$5:$E$161,3,FALSE),2)="SB",1*52,VLOOKUP($AP1213,BaseEqptCdF!$C$5:$S$161,12,FALSE)*0.2*300))))</f>
        <v/>
      </c>
      <c r="BF1213" s="3" t="str">
        <f>IF($L1213="","",IF(SUM($AJ1213:AM1213)=0,$AF1213,IF(LEFT(VLOOKUP($AP1213,BaseEqptCdF!$C$5:$E$161,3,FALSE),2)="SD",0,IF(LEFT(VLOOKUP($AP1213,BaseEqptCdF!$C$5:$E$161,3,FALSE),2)="SB",1*52,VLOOKUP($AP1213,BaseEqptCdF!$C$5:$S$161,12,FALSE)*0.2*300))))</f>
        <v/>
      </c>
      <c r="BG1213" s="3" t="str">
        <f>IF($L1213="","",IF(SUM($AJ1213:AN1213)=0,$AF1213,IF(LEFT(VLOOKUP($AP1213,BaseEqptCdF!$C$5:$E$161,3,FALSE),2)="SD",0,IF(LEFT(VLOOKUP($AP1213,BaseEqptCdF!$C$5:$E$161,3,FALSE),2)="SB",1*52,VLOOKUP($AP1213,BaseEqptCdF!$C$5:$S$161,12,FALSE)*0.2*300))))</f>
        <v/>
      </c>
      <c r="BH1213" s="2">
        <f t="shared" si="154"/>
        <v>0</v>
      </c>
    </row>
    <row r="1214" spans="1:60" x14ac:dyDescent="0.25">
      <c r="A1214" s="296" t="str">
        <f t="array" ref="A1214">IF($C1214="","",INDEX(Prog!$B$8:$D$300,MATCH($C1214,nivo1,0),1))</f>
        <v/>
      </c>
      <c r="B1214" s="296" t="str">
        <f t="array" ref="B1214">IF($C1214="","",INDEX(Prog!$B$8:$D$300,MATCH($C1214,nivo1,0),2))</f>
        <v/>
      </c>
      <c r="C1214" s="273"/>
      <c r="D1214" s="267"/>
      <c r="E1214" s="273"/>
      <c r="F1214" s="273"/>
      <c r="G1214" s="273"/>
      <c r="H1214" s="273"/>
      <c r="I1214" s="273"/>
      <c r="J1214" s="273"/>
      <c r="K1214" s="274"/>
      <c r="L1214" s="273"/>
      <c r="M1214" s="273"/>
      <c r="N1214" s="273"/>
      <c r="O1214" s="275"/>
      <c r="P1214" s="273"/>
      <c r="Q1214" s="273"/>
      <c r="R1214" s="273"/>
      <c r="S1214" s="273"/>
      <c r="T1214" s="276"/>
      <c r="U1214" s="276"/>
      <c r="V1214" s="276"/>
      <c r="W1214" s="276"/>
      <c r="X1214" s="277"/>
      <c r="Y1214" s="278"/>
      <c r="AA1214" s="8" t="str">
        <f>IF($L1214="","",VLOOKUP($L1214,BaseEqptCdF!$C$5:$E$161,2,FALSE))</f>
        <v/>
      </c>
      <c r="AB1214" s="8" t="str">
        <f>IF($L1214="","",VLOOKUP($L1214,BaseEqptCdF!$C$5:$E$161,3,FALSE))</f>
        <v/>
      </c>
      <c r="AC1214" s="7" t="str">
        <f>IF($L1214="","",VLOOKUP($L1214,BaseEqptCdF!$C$5:$I$161,6,FALSE))</f>
        <v/>
      </c>
      <c r="AD1214" s="7" t="str">
        <f>IF($L1214="","",VLOOKUP($L1214,BaseEqptCdF!$C$5:$I$161,7,FALSE))</f>
        <v/>
      </c>
      <c r="AE1214" s="3" t="str">
        <f>IF($L1214="","",VLOOKUP($L1214,BaseEqptCdF!$C$5:$R$161,16,FALSE)*$AC$3)</f>
        <v/>
      </c>
      <c r="AF1214" s="3" t="str">
        <f>IF($L1214="","",IF(LEFT($AB1214,2)="SD",0,IF(LEFT($AB1214,2)="SB",1*52,IF($N1214=Prog!$P$17,VLOOKUP($L1214,BaseEqptCdF!$C$5:$P$161,14,FALSE)*1*300,VLOOKUP($L1214,BaseEqptCdF!$C$5:$P$161,12,FALSE)*0.2*300))))</f>
        <v/>
      </c>
      <c r="AG1214" s="6" t="str">
        <f t="shared" si="128"/>
        <v/>
      </c>
      <c r="AH1214" s="6">
        <f>IF($U1214=Prog!$S$18,YEAR($X1214),"")</f>
        <v>1900</v>
      </c>
      <c r="AI1214" s="5" t="str">
        <f>IF(OR($AG1214="",$U1214=Prog!$S$18),"",IF(OR($U1214=Prog!$S$17,$U1214=Prog!$S$16),YEAR($X1214),IF($AG1214="ND","ND",$AI$8+$O1214)))</f>
        <v/>
      </c>
      <c r="AJ1214" s="3" t="str">
        <f t="shared" si="157"/>
        <v/>
      </c>
      <c r="AK1214" s="3" t="str">
        <f t="shared" si="156"/>
        <v/>
      </c>
      <c r="AL1214" s="3" t="str">
        <f t="shared" si="156"/>
        <v/>
      </c>
      <c r="AM1214" s="3" t="str">
        <f t="shared" si="156"/>
        <v/>
      </c>
      <c r="AN1214" s="3" t="str">
        <f t="shared" si="156"/>
        <v/>
      </c>
      <c r="AO1214" s="2">
        <f t="shared" si="151"/>
        <v>0</v>
      </c>
      <c r="AP1214" s="4"/>
      <c r="AQ1214" s="3">
        <f>IF(AJ1214=1,VLOOKUP($AP1214,BaseEqptCdF!$C$5:$R$161,16,FALSE),0)</f>
        <v>0</v>
      </c>
      <c r="AR1214" s="3">
        <f>IF(AK1214=1,VLOOKUP($AP1214,BaseEqptCdF!$C$5:$R$161,16,FALSE),0)</f>
        <v>0</v>
      </c>
      <c r="AS1214" s="3">
        <f>IF(AL1214=1,VLOOKUP($AP1214,BaseEqptCdF!$C$5:$R$161,16,FALSE),0)</f>
        <v>0</v>
      </c>
      <c r="AT1214" s="3">
        <f>IF(AM1214=1,VLOOKUP($AP1214,BaseEqptCdF!$C$5:$R$161,16,FALSE),0)</f>
        <v>0</v>
      </c>
      <c r="AU1214" s="3">
        <f>IF(AN1214=1,VLOOKUP($AP1214,BaseEqptCdF!$C$5:$R$161,16,FALSE),0)</f>
        <v>0</v>
      </c>
      <c r="AV1214" s="2">
        <f t="shared" si="152"/>
        <v>0</v>
      </c>
      <c r="AW1214" s="3" t="str">
        <f>IF($L1214="","",IF(SUM($AJ1214:AJ1214)=0,$AE1214,VLOOKUP($AP1214,BaseEqptCdF!$C$5:$R$161,16,FALSE)*$AC$3))</f>
        <v/>
      </c>
      <c r="AX1214" s="3" t="str">
        <f>IF($L1214="","",IF(SUM($AJ1214:AK1214)=0,$AE1214,VLOOKUP($AP1214,BaseEqptCdF!$C$5:$R$161,16,FALSE)*$AC$3))</f>
        <v/>
      </c>
      <c r="AY1214" s="3" t="str">
        <f>IF($L1214="","",IF(SUM($AJ1214:AL1214)=0,$AE1214,VLOOKUP($AP1214,BaseEqptCdF!$C$5:$R$161,16,FALSE)*$AC$3))</f>
        <v/>
      </c>
      <c r="AZ1214" s="3" t="str">
        <f>IF($L1214="","",IF(SUM($AJ1214:AM1214)=0,$AE1214,VLOOKUP($AP1214,BaseEqptCdF!$C$5:$R$161,16,FALSE)*$AC$3))</f>
        <v/>
      </c>
      <c r="BA1214" s="3" t="str">
        <f>IF($L1214="","",IF(SUM($AJ1214:AN1214)=0,$AE1214,VLOOKUP($AP1214,BaseEqptCdF!$C$5:$R$161,16,FALSE)*$AC$3))</f>
        <v/>
      </c>
      <c r="BB1214" s="2">
        <f t="shared" si="153"/>
        <v>0</v>
      </c>
      <c r="BC1214" s="3" t="str">
        <f>IF($L1214="","",IF(SUM($AJ1214:AJ1214)=0,$AF1214,IF(LEFT(VLOOKUP($AP1214,BaseEqptCdF!$C$5:$E$161,3,FALSE),2)="SD",0,IF(LEFT(VLOOKUP($AP1214,BaseEqptCdF!$C$5:$E$161,3,FALSE),2)="SB",1*52,VLOOKUP($AP1214,BaseEqptCdF!$C$5:$S$161,12,FALSE)*0.2*300))))</f>
        <v/>
      </c>
      <c r="BD1214" s="3" t="str">
        <f>IF($L1214="","",IF(SUM($AJ1214:AK1214)=0,$AF1214,IF(LEFT(VLOOKUP($AP1214,BaseEqptCdF!$C$5:$E$161,3,FALSE),2)="SD",0,IF(LEFT(VLOOKUP($AP1214,BaseEqptCdF!$C$5:$E$161,3,FALSE),2)="SB",1*52,VLOOKUP($AP1214,BaseEqptCdF!$C$5:$S$161,12,FALSE)*0.2*300))))</f>
        <v/>
      </c>
      <c r="BE1214" s="3" t="str">
        <f>IF($L1214="","",IF(SUM($AJ1214:AL1214)=0,$AF1214,IF(LEFT(VLOOKUP($AP1214,BaseEqptCdF!$C$5:$E$161,3,FALSE),2)="SD",0,IF(LEFT(VLOOKUP($AP1214,BaseEqptCdF!$C$5:$E$161,3,FALSE),2)="SB",1*52,VLOOKUP($AP1214,BaseEqptCdF!$C$5:$S$161,12,FALSE)*0.2*300))))</f>
        <v/>
      </c>
      <c r="BF1214" s="3" t="str">
        <f>IF($L1214="","",IF(SUM($AJ1214:AM1214)=0,$AF1214,IF(LEFT(VLOOKUP($AP1214,BaseEqptCdF!$C$5:$E$161,3,FALSE),2)="SD",0,IF(LEFT(VLOOKUP($AP1214,BaseEqptCdF!$C$5:$E$161,3,FALSE),2)="SB",1*52,VLOOKUP($AP1214,BaseEqptCdF!$C$5:$S$161,12,FALSE)*0.2*300))))</f>
        <v/>
      </c>
      <c r="BG1214" s="3" t="str">
        <f>IF($L1214="","",IF(SUM($AJ1214:AN1214)=0,$AF1214,IF(LEFT(VLOOKUP($AP1214,BaseEqptCdF!$C$5:$E$161,3,FALSE),2)="SD",0,IF(LEFT(VLOOKUP($AP1214,BaseEqptCdF!$C$5:$E$161,3,FALSE),2)="SB",1*52,VLOOKUP($AP1214,BaseEqptCdF!$C$5:$S$161,12,FALSE)*0.2*300))))</f>
        <v/>
      </c>
      <c r="BH1214" s="2">
        <f t="shared" si="154"/>
        <v>0</v>
      </c>
    </row>
    <row r="1215" spans="1:60" x14ac:dyDescent="0.25">
      <c r="A1215" s="296" t="str">
        <f t="array" ref="A1215">IF($C1215="","",INDEX(Prog!$B$8:$D$300,MATCH($C1215,nivo1,0),1))</f>
        <v/>
      </c>
      <c r="B1215" s="296" t="str">
        <f t="array" ref="B1215">IF($C1215="","",INDEX(Prog!$B$8:$D$300,MATCH($C1215,nivo1,0),2))</f>
        <v/>
      </c>
      <c r="C1215" s="273"/>
      <c r="D1215" s="267"/>
      <c r="E1215" s="273"/>
      <c r="F1215" s="273"/>
      <c r="G1215" s="273"/>
      <c r="H1215" s="273"/>
      <c r="I1215" s="273"/>
      <c r="J1215" s="273"/>
      <c r="K1215" s="274"/>
      <c r="L1215" s="273"/>
      <c r="M1215" s="273"/>
      <c r="N1215" s="273"/>
      <c r="O1215" s="275"/>
      <c r="P1215" s="273"/>
      <c r="Q1215" s="273"/>
      <c r="R1215" s="273"/>
      <c r="S1215" s="273"/>
      <c r="T1215" s="276"/>
      <c r="U1215" s="276"/>
      <c r="V1215" s="276"/>
      <c r="W1215" s="276"/>
      <c r="X1215" s="277"/>
      <c r="Y1215" s="278"/>
      <c r="AA1215" s="8" t="str">
        <f>IF($L1215="","",VLOOKUP($L1215,BaseEqptCdF!$C$5:$E$161,2,FALSE))</f>
        <v/>
      </c>
      <c r="AB1215" s="8" t="str">
        <f>IF($L1215="","",VLOOKUP($L1215,BaseEqptCdF!$C$5:$E$161,3,FALSE))</f>
        <v/>
      </c>
      <c r="AC1215" s="7" t="str">
        <f>IF($L1215="","",VLOOKUP($L1215,BaseEqptCdF!$C$5:$I$161,6,FALSE))</f>
        <v/>
      </c>
      <c r="AD1215" s="7" t="str">
        <f>IF($L1215="","",VLOOKUP($L1215,BaseEqptCdF!$C$5:$I$161,7,FALSE))</f>
        <v/>
      </c>
      <c r="AE1215" s="3" t="str">
        <f>IF($L1215="","",VLOOKUP($L1215,BaseEqptCdF!$C$5:$R$161,16,FALSE)*$AC$3)</f>
        <v/>
      </c>
      <c r="AF1215" s="3" t="str">
        <f>IF($L1215="","",IF(LEFT($AB1215,2)="SD",0,IF(LEFT($AB1215,2)="SB",1*52,IF($N1215=Prog!$P$17,VLOOKUP($L1215,BaseEqptCdF!$C$5:$P$161,14,FALSE)*1*300,VLOOKUP($L1215,BaseEqptCdF!$C$5:$P$161,12,FALSE)*0.2*300))))</f>
        <v/>
      </c>
      <c r="AG1215" s="6" t="str">
        <f t="shared" si="128"/>
        <v/>
      </c>
      <c r="AH1215" s="6">
        <f>IF($U1215=Prog!$S$18,YEAR($X1215),"")</f>
        <v>1900</v>
      </c>
      <c r="AI1215" s="5" t="str">
        <f>IF(OR($AG1215="",$U1215=Prog!$S$18),"",IF(OR($U1215=Prog!$S$17,$U1215=Prog!$S$16),YEAR($X1215),IF($AG1215="ND","ND",$AI$8+$O1215)))</f>
        <v/>
      </c>
      <c r="AJ1215" s="3" t="str">
        <f t="shared" si="157"/>
        <v/>
      </c>
      <c r="AK1215" s="3" t="str">
        <f t="shared" si="156"/>
        <v/>
      </c>
      <c r="AL1215" s="3" t="str">
        <f t="shared" si="156"/>
        <v/>
      </c>
      <c r="AM1215" s="3" t="str">
        <f t="shared" si="156"/>
        <v/>
      </c>
      <c r="AN1215" s="3" t="str">
        <f t="shared" si="156"/>
        <v/>
      </c>
      <c r="AO1215" s="2">
        <f t="shared" si="151"/>
        <v>0</v>
      </c>
      <c r="AP1215" s="4"/>
      <c r="AQ1215" s="3">
        <f>IF(AJ1215=1,VLOOKUP($AP1215,BaseEqptCdF!$C$5:$R$161,16,FALSE),0)</f>
        <v>0</v>
      </c>
      <c r="AR1215" s="3">
        <f>IF(AK1215=1,VLOOKUP($AP1215,BaseEqptCdF!$C$5:$R$161,16,FALSE),0)</f>
        <v>0</v>
      </c>
      <c r="AS1215" s="3">
        <f>IF(AL1215=1,VLOOKUP($AP1215,BaseEqptCdF!$C$5:$R$161,16,FALSE),0)</f>
        <v>0</v>
      </c>
      <c r="AT1215" s="3">
        <f>IF(AM1215=1,VLOOKUP($AP1215,BaseEqptCdF!$C$5:$R$161,16,FALSE),0)</f>
        <v>0</v>
      </c>
      <c r="AU1215" s="3">
        <f>IF(AN1215=1,VLOOKUP($AP1215,BaseEqptCdF!$C$5:$R$161,16,FALSE),0)</f>
        <v>0</v>
      </c>
      <c r="AV1215" s="2">
        <f t="shared" si="152"/>
        <v>0</v>
      </c>
      <c r="AW1215" s="3" t="str">
        <f>IF($L1215="","",IF(SUM($AJ1215:AJ1215)=0,$AE1215,VLOOKUP($AP1215,BaseEqptCdF!$C$5:$R$161,16,FALSE)*$AC$3))</f>
        <v/>
      </c>
      <c r="AX1215" s="3" t="str">
        <f>IF($L1215="","",IF(SUM($AJ1215:AK1215)=0,$AE1215,VLOOKUP($AP1215,BaseEqptCdF!$C$5:$R$161,16,FALSE)*$AC$3))</f>
        <v/>
      </c>
      <c r="AY1215" s="3" t="str">
        <f>IF($L1215="","",IF(SUM($AJ1215:AL1215)=0,$AE1215,VLOOKUP($AP1215,BaseEqptCdF!$C$5:$R$161,16,FALSE)*$AC$3))</f>
        <v/>
      </c>
      <c r="AZ1215" s="3" t="str">
        <f>IF($L1215="","",IF(SUM($AJ1215:AM1215)=0,$AE1215,VLOOKUP($AP1215,BaseEqptCdF!$C$5:$R$161,16,FALSE)*$AC$3))</f>
        <v/>
      </c>
      <c r="BA1215" s="3" t="str">
        <f>IF($L1215="","",IF(SUM($AJ1215:AN1215)=0,$AE1215,VLOOKUP($AP1215,BaseEqptCdF!$C$5:$R$161,16,FALSE)*$AC$3))</f>
        <v/>
      </c>
      <c r="BB1215" s="2">
        <f t="shared" si="153"/>
        <v>0</v>
      </c>
      <c r="BC1215" s="3" t="str">
        <f>IF($L1215="","",IF(SUM($AJ1215:AJ1215)=0,$AF1215,IF(LEFT(VLOOKUP($AP1215,BaseEqptCdF!$C$5:$E$161,3,FALSE),2)="SD",0,IF(LEFT(VLOOKUP($AP1215,BaseEqptCdF!$C$5:$E$161,3,FALSE),2)="SB",1*52,VLOOKUP($AP1215,BaseEqptCdF!$C$5:$S$161,12,FALSE)*0.2*300))))</f>
        <v/>
      </c>
      <c r="BD1215" s="3" t="str">
        <f>IF($L1215="","",IF(SUM($AJ1215:AK1215)=0,$AF1215,IF(LEFT(VLOOKUP($AP1215,BaseEqptCdF!$C$5:$E$161,3,FALSE),2)="SD",0,IF(LEFT(VLOOKUP($AP1215,BaseEqptCdF!$C$5:$E$161,3,FALSE),2)="SB",1*52,VLOOKUP($AP1215,BaseEqptCdF!$C$5:$S$161,12,FALSE)*0.2*300))))</f>
        <v/>
      </c>
      <c r="BE1215" s="3" t="str">
        <f>IF($L1215="","",IF(SUM($AJ1215:AL1215)=0,$AF1215,IF(LEFT(VLOOKUP($AP1215,BaseEqptCdF!$C$5:$E$161,3,FALSE),2)="SD",0,IF(LEFT(VLOOKUP($AP1215,BaseEqptCdF!$C$5:$E$161,3,FALSE),2)="SB",1*52,VLOOKUP($AP1215,BaseEqptCdF!$C$5:$S$161,12,FALSE)*0.2*300))))</f>
        <v/>
      </c>
      <c r="BF1215" s="3" t="str">
        <f>IF($L1215="","",IF(SUM($AJ1215:AM1215)=0,$AF1215,IF(LEFT(VLOOKUP($AP1215,BaseEqptCdF!$C$5:$E$161,3,FALSE),2)="SD",0,IF(LEFT(VLOOKUP($AP1215,BaseEqptCdF!$C$5:$E$161,3,FALSE),2)="SB",1*52,VLOOKUP($AP1215,BaseEqptCdF!$C$5:$S$161,12,FALSE)*0.2*300))))</f>
        <v/>
      </c>
      <c r="BG1215" s="3" t="str">
        <f>IF($L1215="","",IF(SUM($AJ1215:AN1215)=0,$AF1215,IF(LEFT(VLOOKUP($AP1215,BaseEqptCdF!$C$5:$E$161,3,FALSE),2)="SD",0,IF(LEFT(VLOOKUP($AP1215,BaseEqptCdF!$C$5:$E$161,3,FALSE),2)="SB",1*52,VLOOKUP($AP1215,BaseEqptCdF!$C$5:$S$161,12,FALSE)*0.2*300))))</f>
        <v/>
      </c>
      <c r="BH1215" s="2">
        <f t="shared" si="154"/>
        <v>0</v>
      </c>
    </row>
    <row r="1216" spans="1:60" x14ac:dyDescent="0.25">
      <c r="A1216" s="296" t="str">
        <f t="array" ref="A1216">IF($C1216="","",INDEX(Prog!$B$8:$D$300,MATCH($C1216,nivo1,0),1))</f>
        <v/>
      </c>
      <c r="B1216" s="296" t="str">
        <f t="array" ref="B1216">IF($C1216="","",INDEX(Prog!$B$8:$D$300,MATCH($C1216,nivo1,0),2))</f>
        <v/>
      </c>
      <c r="C1216" s="273"/>
      <c r="D1216" s="267"/>
      <c r="E1216" s="273"/>
      <c r="F1216" s="273"/>
      <c r="G1216" s="273"/>
      <c r="H1216" s="273"/>
      <c r="I1216" s="273"/>
      <c r="J1216" s="273"/>
      <c r="K1216" s="274"/>
      <c r="L1216" s="273"/>
      <c r="M1216" s="273"/>
      <c r="N1216" s="273"/>
      <c r="O1216" s="275"/>
      <c r="P1216" s="273"/>
      <c r="Q1216" s="273"/>
      <c r="R1216" s="273"/>
      <c r="S1216" s="273"/>
      <c r="T1216" s="276"/>
      <c r="U1216" s="276"/>
      <c r="V1216" s="276"/>
      <c r="W1216" s="276"/>
      <c r="X1216" s="277"/>
      <c r="Y1216" s="278"/>
      <c r="AA1216" s="8" t="str">
        <f>IF($L1216="","",VLOOKUP($L1216,BaseEqptCdF!$C$5:$E$161,2,FALSE))</f>
        <v/>
      </c>
      <c r="AB1216" s="8" t="str">
        <f>IF($L1216="","",VLOOKUP($L1216,BaseEqptCdF!$C$5:$E$161,3,FALSE))</f>
        <v/>
      </c>
      <c r="AC1216" s="7" t="str">
        <f>IF($L1216="","",VLOOKUP($L1216,BaseEqptCdF!$C$5:$I$161,6,FALSE))</f>
        <v/>
      </c>
      <c r="AD1216" s="7" t="str">
        <f>IF($L1216="","",VLOOKUP($L1216,BaseEqptCdF!$C$5:$I$161,7,FALSE))</f>
        <v/>
      </c>
      <c r="AE1216" s="3" t="str">
        <f>IF($L1216="","",VLOOKUP($L1216,BaseEqptCdF!$C$5:$R$161,16,FALSE)*$AC$3)</f>
        <v/>
      </c>
      <c r="AF1216" s="3" t="str">
        <f>IF($L1216="","",IF(LEFT($AB1216,2)="SD",0,IF(LEFT($AB1216,2)="SB",1*52,IF($N1216=Prog!$P$17,VLOOKUP($L1216,BaseEqptCdF!$C$5:$P$161,14,FALSE)*1*300,VLOOKUP($L1216,BaseEqptCdF!$C$5:$P$161,12,FALSE)*0.2*300))))</f>
        <v/>
      </c>
      <c r="AG1216" s="6" t="str">
        <f t="shared" si="128"/>
        <v/>
      </c>
      <c r="AH1216" s="6">
        <f>IF($U1216=Prog!$S$18,YEAR($X1216),"")</f>
        <v>1900</v>
      </c>
      <c r="AI1216" s="5" t="str">
        <f>IF(OR($AG1216="",$U1216=Prog!$S$18),"",IF(OR($U1216=Prog!$S$17,$U1216=Prog!$S$16),YEAR($X1216),IF($AG1216="ND","ND",$AI$8+$O1216)))</f>
        <v/>
      </c>
      <c r="AJ1216" s="3" t="str">
        <f t="shared" si="157"/>
        <v/>
      </c>
      <c r="AK1216" s="3" t="str">
        <f t="shared" si="156"/>
        <v/>
      </c>
      <c r="AL1216" s="3" t="str">
        <f t="shared" si="156"/>
        <v/>
      </c>
      <c r="AM1216" s="3" t="str">
        <f t="shared" si="156"/>
        <v/>
      </c>
      <c r="AN1216" s="3" t="str">
        <f t="shared" si="156"/>
        <v/>
      </c>
      <c r="AO1216" s="2">
        <f t="shared" si="151"/>
        <v>0</v>
      </c>
      <c r="AP1216" s="4"/>
      <c r="AQ1216" s="3">
        <f>IF(AJ1216=1,VLOOKUP($AP1216,BaseEqptCdF!$C$5:$R$161,16,FALSE),0)</f>
        <v>0</v>
      </c>
      <c r="AR1216" s="3">
        <f>IF(AK1216=1,VLOOKUP($AP1216,BaseEqptCdF!$C$5:$R$161,16,FALSE),0)</f>
        <v>0</v>
      </c>
      <c r="AS1216" s="3">
        <f>IF(AL1216=1,VLOOKUP($AP1216,BaseEqptCdF!$C$5:$R$161,16,FALSE),0)</f>
        <v>0</v>
      </c>
      <c r="AT1216" s="3">
        <f>IF(AM1216=1,VLOOKUP($AP1216,BaseEqptCdF!$C$5:$R$161,16,FALSE),0)</f>
        <v>0</v>
      </c>
      <c r="AU1216" s="3">
        <f>IF(AN1216=1,VLOOKUP($AP1216,BaseEqptCdF!$C$5:$R$161,16,FALSE),0)</f>
        <v>0</v>
      </c>
      <c r="AV1216" s="2">
        <f t="shared" si="152"/>
        <v>0</v>
      </c>
      <c r="AW1216" s="3" t="str">
        <f>IF($L1216="","",IF(SUM($AJ1216:AJ1216)=0,$AE1216,VLOOKUP($AP1216,BaseEqptCdF!$C$5:$R$161,16,FALSE)*$AC$3))</f>
        <v/>
      </c>
      <c r="AX1216" s="3" t="str">
        <f>IF($L1216="","",IF(SUM($AJ1216:AK1216)=0,$AE1216,VLOOKUP($AP1216,BaseEqptCdF!$C$5:$R$161,16,FALSE)*$AC$3))</f>
        <v/>
      </c>
      <c r="AY1216" s="3" t="str">
        <f>IF($L1216="","",IF(SUM($AJ1216:AL1216)=0,$AE1216,VLOOKUP($AP1216,BaseEqptCdF!$C$5:$R$161,16,FALSE)*$AC$3))</f>
        <v/>
      </c>
      <c r="AZ1216" s="3" t="str">
        <f>IF($L1216="","",IF(SUM($AJ1216:AM1216)=0,$AE1216,VLOOKUP($AP1216,BaseEqptCdF!$C$5:$R$161,16,FALSE)*$AC$3))</f>
        <v/>
      </c>
      <c r="BA1216" s="3" t="str">
        <f>IF($L1216="","",IF(SUM($AJ1216:AN1216)=0,$AE1216,VLOOKUP($AP1216,BaseEqptCdF!$C$5:$R$161,16,FALSE)*$AC$3))</f>
        <v/>
      </c>
      <c r="BB1216" s="2">
        <f t="shared" si="153"/>
        <v>0</v>
      </c>
      <c r="BC1216" s="3" t="str">
        <f>IF($L1216="","",IF(SUM($AJ1216:AJ1216)=0,$AF1216,IF(LEFT(VLOOKUP($AP1216,BaseEqptCdF!$C$5:$E$161,3,FALSE),2)="SD",0,IF(LEFT(VLOOKUP($AP1216,BaseEqptCdF!$C$5:$E$161,3,FALSE),2)="SB",1*52,VLOOKUP($AP1216,BaseEqptCdF!$C$5:$S$161,12,FALSE)*0.2*300))))</f>
        <v/>
      </c>
      <c r="BD1216" s="3" t="str">
        <f>IF($L1216="","",IF(SUM($AJ1216:AK1216)=0,$AF1216,IF(LEFT(VLOOKUP($AP1216,BaseEqptCdF!$C$5:$E$161,3,FALSE),2)="SD",0,IF(LEFT(VLOOKUP($AP1216,BaseEqptCdF!$C$5:$E$161,3,FALSE),2)="SB",1*52,VLOOKUP($AP1216,BaseEqptCdF!$C$5:$S$161,12,FALSE)*0.2*300))))</f>
        <v/>
      </c>
      <c r="BE1216" s="3" t="str">
        <f>IF($L1216="","",IF(SUM($AJ1216:AL1216)=0,$AF1216,IF(LEFT(VLOOKUP($AP1216,BaseEqptCdF!$C$5:$E$161,3,FALSE),2)="SD",0,IF(LEFT(VLOOKUP($AP1216,BaseEqptCdF!$C$5:$E$161,3,FALSE),2)="SB",1*52,VLOOKUP($AP1216,BaseEqptCdF!$C$5:$S$161,12,FALSE)*0.2*300))))</f>
        <v/>
      </c>
      <c r="BF1216" s="3" t="str">
        <f>IF($L1216="","",IF(SUM($AJ1216:AM1216)=0,$AF1216,IF(LEFT(VLOOKUP($AP1216,BaseEqptCdF!$C$5:$E$161,3,FALSE),2)="SD",0,IF(LEFT(VLOOKUP($AP1216,BaseEqptCdF!$C$5:$E$161,3,FALSE),2)="SB",1*52,VLOOKUP($AP1216,BaseEqptCdF!$C$5:$S$161,12,FALSE)*0.2*300))))</f>
        <v/>
      </c>
      <c r="BG1216" s="3" t="str">
        <f>IF($L1216="","",IF(SUM($AJ1216:AN1216)=0,$AF1216,IF(LEFT(VLOOKUP($AP1216,BaseEqptCdF!$C$5:$E$161,3,FALSE),2)="SD",0,IF(LEFT(VLOOKUP($AP1216,BaseEqptCdF!$C$5:$E$161,3,FALSE),2)="SB",1*52,VLOOKUP($AP1216,BaseEqptCdF!$C$5:$S$161,12,FALSE)*0.2*300))))</f>
        <v/>
      </c>
      <c r="BH1216" s="2">
        <f t="shared" si="154"/>
        <v>0</v>
      </c>
    </row>
    <row r="1217" spans="1:60" x14ac:dyDescent="0.25">
      <c r="A1217" s="296" t="str">
        <f t="array" ref="A1217">IF($C1217="","",INDEX(Prog!$B$8:$D$300,MATCH($C1217,nivo1,0),1))</f>
        <v/>
      </c>
      <c r="B1217" s="296" t="str">
        <f t="array" ref="B1217">IF($C1217="","",INDEX(Prog!$B$8:$D$300,MATCH($C1217,nivo1,0),2))</f>
        <v/>
      </c>
      <c r="C1217" s="273"/>
      <c r="D1217" s="267"/>
      <c r="E1217" s="273"/>
      <c r="F1217" s="273"/>
      <c r="G1217" s="273"/>
      <c r="H1217" s="273"/>
      <c r="I1217" s="273"/>
      <c r="J1217" s="273"/>
      <c r="K1217" s="274"/>
      <c r="L1217" s="273"/>
      <c r="M1217" s="273"/>
      <c r="N1217" s="273"/>
      <c r="O1217" s="275"/>
      <c r="P1217" s="273"/>
      <c r="Q1217" s="273"/>
      <c r="R1217" s="273"/>
      <c r="S1217" s="273"/>
      <c r="T1217" s="276"/>
      <c r="U1217" s="276"/>
      <c r="V1217" s="276"/>
      <c r="W1217" s="276"/>
      <c r="X1217" s="277"/>
      <c r="Y1217" s="278"/>
      <c r="AA1217" s="8" t="str">
        <f>IF($L1217="","",VLOOKUP($L1217,BaseEqptCdF!$C$5:$E$161,2,FALSE))</f>
        <v/>
      </c>
      <c r="AB1217" s="8" t="str">
        <f>IF($L1217="","",VLOOKUP($L1217,BaseEqptCdF!$C$5:$E$161,3,FALSE))</f>
        <v/>
      </c>
      <c r="AC1217" s="7" t="str">
        <f>IF($L1217="","",VLOOKUP($L1217,BaseEqptCdF!$C$5:$I$161,6,FALSE))</f>
        <v/>
      </c>
      <c r="AD1217" s="7" t="str">
        <f>IF($L1217="","",VLOOKUP($L1217,BaseEqptCdF!$C$5:$I$161,7,FALSE))</f>
        <v/>
      </c>
      <c r="AE1217" s="3" t="str">
        <f>IF($L1217="","",VLOOKUP($L1217,BaseEqptCdF!$C$5:$R$161,16,FALSE)*$AC$3)</f>
        <v/>
      </c>
      <c r="AF1217" s="3" t="str">
        <f>IF($L1217="","",IF(LEFT($AB1217,2)="SD",0,IF(LEFT($AB1217,2)="SB",1*52,IF($N1217=Prog!$P$17,VLOOKUP($L1217,BaseEqptCdF!$C$5:$P$161,14,FALSE)*1*300,VLOOKUP($L1217,BaseEqptCdF!$C$5:$P$161,12,FALSE)*0.2*300))))</f>
        <v/>
      </c>
      <c r="AG1217" s="6" t="str">
        <f t="shared" si="128"/>
        <v/>
      </c>
      <c r="AH1217" s="6">
        <f>IF($U1217=Prog!$S$18,YEAR($X1217),"")</f>
        <v>1900</v>
      </c>
      <c r="AI1217" s="5" t="str">
        <f>IF(OR($AG1217="",$U1217=Prog!$S$18),"",IF(OR($U1217=Prog!$S$17,$U1217=Prog!$S$16),YEAR($X1217),IF($AG1217="ND","ND",$AI$8+$O1217)))</f>
        <v/>
      </c>
      <c r="AJ1217" s="3" t="str">
        <f t="shared" si="157"/>
        <v/>
      </c>
      <c r="AK1217" s="3" t="str">
        <f t="shared" si="156"/>
        <v/>
      </c>
      <c r="AL1217" s="3" t="str">
        <f t="shared" si="156"/>
        <v/>
      </c>
      <c r="AM1217" s="3" t="str">
        <f t="shared" si="156"/>
        <v/>
      </c>
      <c r="AN1217" s="3" t="str">
        <f t="shared" si="156"/>
        <v/>
      </c>
      <c r="AO1217" s="2">
        <f t="shared" si="151"/>
        <v>0</v>
      </c>
      <c r="AP1217" s="4"/>
      <c r="AQ1217" s="3">
        <f>IF(AJ1217=1,VLOOKUP($AP1217,BaseEqptCdF!$C$5:$R$161,16,FALSE),0)</f>
        <v>0</v>
      </c>
      <c r="AR1217" s="3">
        <f>IF(AK1217=1,VLOOKUP($AP1217,BaseEqptCdF!$C$5:$R$161,16,FALSE),0)</f>
        <v>0</v>
      </c>
      <c r="AS1217" s="3">
        <f>IF(AL1217=1,VLOOKUP($AP1217,BaseEqptCdF!$C$5:$R$161,16,FALSE),0)</f>
        <v>0</v>
      </c>
      <c r="AT1217" s="3">
        <f>IF(AM1217=1,VLOOKUP($AP1217,BaseEqptCdF!$C$5:$R$161,16,FALSE),0)</f>
        <v>0</v>
      </c>
      <c r="AU1217" s="3">
        <f>IF(AN1217=1,VLOOKUP($AP1217,BaseEqptCdF!$C$5:$R$161,16,FALSE),0)</f>
        <v>0</v>
      </c>
      <c r="AV1217" s="2">
        <f t="shared" si="152"/>
        <v>0</v>
      </c>
      <c r="AW1217" s="3" t="str">
        <f>IF($L1217="","",IF(SUM($AJ1217:AJ1217)=0,$AE1217,VLOOKUP($AP1217,BaseEqptCdF!$C$5:$R$161,16,FALSE)*$AC$3))</f>
        <v/>
      </c>
      <c r="AX1217" s="3" t="str">
        <f>IF($L1217="","",IF(SUM($AJ1217:AK1217)=0,$AE1217,VLOOKUP($AP1217,BaseEqptCdF!$C$5:$R$161,16,FALSE)*$AC$3))</f>
        <v/>
      </c>
      <c r="AY1217" s="3" t="str">
        <f>IF($L1217="","",IF(SUM($AJ1217:AL1217)=0,$AE1217,VLOOKUP($AP1217,BaseEqptCdF!$C$5:$R$161,16,FALSE)*$AC$3))</f>
        <v/>
      </c>
      <c r="AZ1217" s="3" t="str">
        <f>IF($L1217="","",IF(SUM($AJ1217:AM1217)=0,$AE1217,VLOOKUP($AP1217,BaseEqptCdF!$C$5:$R$161,16,FALSE)*$AC$3))</f>
        <v/>
      </c>
      <c r="BA1217" s="3" t="str">
        <f>IF($L1217="","",IF(SUM($AJ1217:AN1217)=0,$AE1217,VLOOKUP($AP1217,BaseEqptCdF!$C$5:$R$161,16,FALSE)*$AC$3))</f>
        <v/>
      </c>
      <c r="BB1217" s="2">
        <f t="shared" si="153"/>
        <v>0</v>
      </c>
      <c r="BC1217" s="3" t="str">
        <f>IF($L1217="","",IF(SUM($AJ1217:AJ1217)=0,$AF1217,IF(LEFT(VLOOKUP($AP1217,BaseEqptCdF!$C$5:$E$161,3,FALSE),2)="SD",0,IF(LEFT(VLOOKUP($AP1217,BaseEqptCdF!$C$5:$E$161,3,FALSE),2)="SB",1*52,VLOOKUP($AP1217,BaseEqptCdF!$C$5:$S$161,12,FALSE)*0.2*300))))</f>
        <v/>
      </c>
      <c r="BD1217" s="3" t="str">
        <f>IF($L1217="","",IF(SUM($AJ1217:AK1217)=0,$AF1217,IF(LEFT(VLOOKUP($AP1217,BaseEqptCdF!$C$5:$E$161,3,FALSE),2)="SD",0,IF(LEFT(VLOOKUP($AP1217,BaseEqptCdF!$C$5:$E$161,3,FALSE),2)="SB",1*52,VLOOKUP($AP1217,BaseEqptCdF!$C$5:$S$161,12,FALSE)*0.2*300))))</f>
        <v/>
      </c>
      <c r="BE1217" s="3" t="str">
        <f>IF($L1217="","",IF(SUM($AJ1217:AL1217)=0,$AF1217,IF(LEFT(VLOOKUP($AP1217,BaseEqptCdF!$C$5:$E$161,3,FALSE),2)="SD",0,IF(LEFT(VLOOKUP($AP1217,BaseEqptCdF!$C$5:$E$161,3,FALSE),2)="SB",1*52,VLOOKUP($AP1217,BaseEqptCdF!$C$5:$S$161,12,FALSE)*0.2*300))))</f>
        <v/>
      </c>
      <c r="BF1217" s="3" t="str">
        <f>IF($L1217="","",IF(SUM($AJ1217:AM1217)=0,$AF1217,IF(LEFT(VLOOKUP($AP1217,BaseEqptCdF!$C$5:$E$161,3,FALSE),2)="SD",0,IF(LEFT(VLOOKUP($AP1217,BaseEqptCdF!$C$5:$E$161,3,FALSE),2)="SB",1*52,VLOOKUP($AP1217,BaseEqptCdF!$C$5:$S$161,12,FALSE)*0.2*300))))</f>
        <v/>
      </c>
      <c r="BG1217" s="3" t="str">
        <f>IF($L1217="","",IF(SUM($AJ1217:AN1217)=0,$AF1217,IF(LEFT(VLOOKUP($AP1217,BaseEqptCdF!$C$5:$E$161,3,FALSE),2)="SD",0,IF(LEFT(VLOOKUP($AP1217,BaseEqptCdF!$C$5:$E$161,3,FALSE),2)="SB",1*52,VLOOKUP($AP1217,BaseEqptCdF!$C$5:$S$161,12,FALSE)*0.2*300))))</f>
        <v/>
      </c>
      <c r="BH1217" s="2">
        <f t="shared" si="154"/>
        <v>0</v>
      </c>
    </row>
    <row r="1218" spans="1:60" x14ac:dyDescent="0.25">
      <c r="A1218" s="296" t="str">
        <f t="array" ref="A1218">IF($C1218="","",INDEX(Prog!$B$8:$D$300,MATCH($C1218,nivo1,0),1))</f>
        <v/>
      </c>
      <c r="B1218" s="296" t="str">
        <f t="array" ref="B1218">IF($C1218="","",INDEX(Prog!$B$8:$D$300,MATCH($C1218,nivo1,0),2))</f>
        <v/>
      </c>
      <c r="C1218" s="273"/>
      <c r="D1218" s="267"/>
      <c r="E1218" s="273"/>
      <c r="F1218" s="273"/>
      <c r="G1218" s="273"/>
      <c r="H1218" s="273"/>
      <c r="I1218" s="273"/>
      <c r="J1218" s="273"/>
      <c r="K1218" s="274"/>
      <c r="L1218" s="273"/>
      <c r="M1218" s="273"/>
      <c r="N1218" s="273"/>
      <c r="O1218" s="275"/>
      <c r="P1218" s="273"/>
      <c r="Q1218" s="273"/>
      <c r="R1218" s="273"/>
      <c r="S1218" s="273"/>
      <c r="T1218" s="276"/>
      <c r="U1218" s="276"/>
      <c r="V1218" s="276"/>
      <c r="W1218" s="276"/>
      <c r="X1218" s="277"/>
      <c r="Y1218" s="278"/>
      <c r="AA1218" s="8" t="str">
        <f>IF($L1218="","",VLOOKUP($L1218,BaseEqptCdF!$C$5:$E$161,2,FALSE))</f>
        <v/>
      </c>
      <c r="AB1218" s="8" t="str">
        <f>IF($L1218="","",VLOOKUP($L1218,BaseEqptCdF!$C$5:$E$161,3,FALSE))</f>
        <v/>
      </c>
      <c r="AC1218" s="7" t="str">
        <f>IF($L1218="","",VLOOKUP($L1218,BaseEqptCdF!$C$5:$I$161,6,FALSE))</f>
        <v/>
      </c>
      <c r="AD1218" s="7" t="str">
        <f>IF($L1218="","",VLOOKUP($L1218,BaseEqptCdF!$C$5:$I$161,7,FALSE))</f>
        <v/>
      </c>
      <c r="AE1218" s="3" t="str">
        <f>IF($L1218="","",VLOOKUP($L1218,BaseEqptCdF!$C$5:$R$161,16,FALSE)*$AC$3)</f>
        <v/>
      </c>
      <c r="AF1218" s="3" t="str">
        <f>IF($L1218="","",IF(LEFT($AB1218,2)="SD",0,IF(LEFT($AB1218,2)="SB",1*52,IF($N1218=Prog!$P$17,VLOOKUP($L1218,BaseEqptCdF!$C$5:$P$161,14,FALSE)*1*300,VLOOKUP($L1218,BaseEqptCdF!$C$5:$P$161,12,FALSE)*0.2*300))))</f>
        <v/>
      </c>
      <c r="AG1218" s="6" t="str">
        <f t="shared" si="128"/>
        <v/>
      </c>
      <c r="AH1218" s="6">
        <f>IF($U1218=Prog!$S$18,YEAR($X1218),"")</f>
        <v>1900</v>
      </c>
      <c r="AI1218" s="5" t="str">
        <f>IF(OR($AG1218="",$U1218=Prog!$S$18),"",IF(OR($U1218=Prog!$S$17,$U1218=Prog!$S$16),YEAR($X1218),IF($AG1218="ND","ND",$AI$8+$O1218)))</f>
        <v/>
      </c>
      <c r="AJ1218" s="3" t="str">
        <f t="shared" si="157"/>
        <v/>
      </c>
      <c r="AK1218" s="3" t="str">
        <f t="shared" si="156"/>
        <v/>
      </c>
      <c r="AL1218" s="3" t="str">
        <f t="shared" si="156"/>
        <v/>
      </c>
      <c r="AM1218" s="3" t="str">
        <f t="shared" si="156"/>
        <v/>
      </c>
      <c r="AN1218" s="3" t="str">
        <f t="shared" si="156"/>
        <v/>
      </c>
      <c r="AO1218" s="2">
        <f t="shared" si="151"/>
        <v>0</v>
      </c>
      <c r="AP1218" s="4"/>
      <c r="AQ1218" s="3">
        <f>IF(AJ1218=1,VLOOKUP($AP1218,BaseEqptCdF!$C$5:$R$161,16,FALSE),0)</f>
        <v>0</v>
      </c>
      <c r="AR1218" s="3">
        <f>IF(AK1218=1,VLOOKUP($AP1218,BaseEqptCdF!$C$5:$R$161,16,FALSE),0)</f>
        <v>0</v>
      </c>
      <c r="AS1218" s="3">
        <f>IF(AL1218=1,VLOOKUP($AP1218,BaseEqptCdF!$C$5:$R$161,16,FALSE),0)</f>
        <v>0</v>
      </c>
      <c r="AT1218" s="3">
        <f>IF(AM1218=1,VLOOKUP($AP1218,BaseEqptCdF!$C$5:$R$161,16,FALSE),0)</f>
        <v>0</v>
      </c>
      <c r="AU1218" s="3">
        <f>IF(AN1218=1,VLOOKUP($AP1218,BaseEqptCdF!$C$5:$R$161,16,FALSE),0)</f>
        <v>0</v>
      </c>
      <c r="AV1218" s="2">
        <f t="shared" si="152"/>
        <v>0</v>
      </c>
      <c r="AW1218" s="3" t="str">
        <f>IF($L1218="","",IF(SUM($AJ1218:AJ1218)=0,$AE1218,VLOOKUP($AP1218,BaseEqptCdF!$C$5:$R$161,16,FALSE)*$AC$3))</f>
        <v/>
      </c>
      <c r="AX1218" s="3" t="str">
        <f>IF($L1218="","",IF(SUM($AJ1218:AK1218)=0,$AE1218,VLOOKUP($AP1218,BaseEqptCdF!$C$5:$R$161,16,FALSE)*$AC$3))</f>
        <v/>
      </c>
      <c r="AY1218" s="3" t="str">
        <f>IF($L1218="","",IF(SUM($AJ1218:AL1218)=0,$AE1218,VLOOKUP($AP1218,BaseEqptCdF!$C$5:$R$161,16,FALSE)*$AC$3))</f>
        <v/>
      </c>
      <c r="AZ1218" s="3" t="str">
        <f>IF($L1218="","",IF(SUM($AJ1218:AM1218)=0,$AE1218,VLOOKUP($AP1218,BaseEqptCdF!$C$5:$R$161,16,FALSE)*$AC$3))</f>
        <v/>
      </c>
      <c r="BA1218" s="3" t="str">
        <f>IF($L1218="","",IF(SUM($AJ1218:AN1218)=0,$AE1218,VLOOKUP($AP1218,BaseEqptCdF!$C$5:$R$161,16,FALSE)*$AC$3))</f>
        <v/>
      </c>
      <c r="BB1218" s="2">
        <f t="shared" si="153"/>
        <v>0</v>
      </c>
      <c r="BC1218" s="3" t="str">
        <f>IF($L1218="","",IF(SUM($AJ1218:AJ1218)=0,$AF1218,IF(LEFT(VLOOKUP($AP1218,BaseEqptCdF!$C$5:$E$161,3,FALSE),2)="SD",0,IF(LEFT(VLOOKUP($AP1218,BaseEqptCdF!$C$5:$E$161,3,FALSE),2)="SB",1*52,VLOOKUP($AP1218,BaseEqptCdF!$C$5:$S$161,12,FALSE)*0.2*300))))</f>
        <v/>
      </c>
      <c r="BD1218" s="3" t="str">
        <f>IF($L1218="","",IF(SUM($AJ1218:AK1218)=0,$AF1218,IF(LEFT(VLOOKUP($AP1218,BaseEqptCdF!$C$5:$E$161,3,FALSE),2)="SD",0,IF(LEFT(VLOOKUP($AP1218,BaseEqptCdF!$C$5:$E$161,3,FALSE),2)="SB",1*52,VLOOKUP($AP1218,BaseEqptCdF!$C$5:$S$161,12,FALSE)*0.2*300))))</f>
        <v/>
      </c>
      <c r="BE1218" s="3" t="str">
        <f>IF($L1218="","",IF(SUM($AJ1218:AL1218)=0,$AF1218,IF(LEFT(VLOOKUP($AP1218,BaseEqptCdF!$C$5:$E$161,3,FALSE),2)="SD",0,IF(LEFT(VLOOKUP($AP1218,BaseEqptCdF!$C$5:$E$161,3,FALSE),2)="SB",1*52,VLOOKUP($AP1218,BaseEqptCdF!$C$5:$S$161,12,FALSE)*0.2*300))))</f>
        <v/>
      </c>
      <c r="BF1218" s="3" t="str">
        <f>IF($L1218="","",IF(SUM($AJ1218:AM1218)=0,$AF1218,IF(LEFT(VLOOKUP($AP1218,BaseEqptCdF!$C$5:$E$161,3,FALSE),2)="SD",0,IF(LEFT(VLOOKUP($AP1218,BaseEqptCdF!$C$5:$E$161,3,FALSE),2)="SB",1*52,VLOOKUP($AP1218,BaseEqptCdF!$C$5:$S$161,12,FALSE)*0.2*300))))</f>
        <v/>
      </c>
      <c r="BG1218" s="3" t="str">
        <f>IF($L1218="","",IF(SUM($AJ1218:AN1218)=0,$AF1218,IF(LEFT(VLOOKUP($AP1218,BaseEqptCdF!$C$5:$E$161,3,FALSE),2)="SD",0,IF(LEFT(VLOOKUP($AP1218,BaseEqptCdF!$C$5:$E$161,3,FALSE),2)="SB",1*52,VLOOKUP($AP1218,BaseEqptCdF!$C$5:$S$161,12,FALSE)*0.2*300))))</f>
        <v/>
      </c>
      <c r="BH1218" s="2">
        <f t="shared" si="154"/>
        <v>0</v>
      </c>
    </row>
    <row r="1219" spans="1:60" x14ac:dyDescent="0.25">
      <c r="A1219" s="296" t="str">
        <f t="array" ref="A1219">IF($C1219="","",INDEX(Prog!$B$8:$D$300,MATCH($C1219,nivo1,0),1))</f>
        <v/>
      </c>
      <c r="B1219" s="296" t="str">
        <f t="array" ref="B1219">IF($C1219="","",INDEX(Prog!$B$8:$D$300,MATCH($C1219,nivo1,0),2))</f>
        <v/>
      </c>
      <c r="C1219" s="273"/>
      <c r="D1219" s="267"/>
      <c r="E1219" s="273"/>
      <c r="F1219" s="273"/>
      <c r="G1219" s="273"/>
      <c r="H1219" s="273"/>
      <c r="I1219" s="273"/>
      <c r="J1219" s="273"/>
      <c r="K1219" s="274"/>
      <c r="L1219" s="273"/>
      <c r="M1219" s="273"/>
      <c r="N1219" s="273"/>
      <c r="O1219" s="275"/>
      <c r="P1219" s="273"/>
      <c r="Q1219" s="273"/>
      <c r="R1219" s="273"/>
      <c r="S1219" s="273"/>
      <c r="T1219" s="276"/>
      <c r="U1219" s="276"/>
      <c r="V1219" s="276"/>
      <c r="W1219" s="276"/>
      <c r="X1219" s="277"/>
      <c r="Y1219" s="278"/>
      <c r="AA1219" s="8" t="str">
        <f>IF($L1219="","",VLOOKUP($L1219,BaseEqptCdF!$C$5:$E$161,2,FALSE))</f>
        <v/>
      </c>
      <c r="AB1219" s="8" t="str">
        <f>IF($L1219="","",VLOOKUP($L1219,BaseEqptCdF!$C$5:$E$161,3,FALSE))</f>
        <v/>
      </c>
      <c r="AC1219" s="7" t="str">
        <f>IF($L1219="","",VLOOKUP($L1219,BaseEqptCdF!$C$5:$I$161,6,FALSE))</f>
        <v/>
      </c>
      <c r="AD1219" s="7" t="str">
        <f>IF($L1219="","",VLOOKUP($L1219,BaseEqptCdF!$C$5:$I$161,7,FALSE))</f>
        <v/>
      </c>
      <c r="AE1219" s="3" t="str">
        <f>IF($L1219="","",VLOOKUP($L1219,BaseEqptCdF!$C$5:$R$161,16,FALSE)*$AC$3)</f>
        <v/>
      </c>
      <c r="AF1219" s="3" t="str">
        <f>IF($L1219="","",IF(LEFT($AB1219,2)="SD",0,IF(LEFT($AB1219,2)="SB",1*52,IF($N1219=Prog!$P$17,VLOOKUP($L1219,BaseEqptCdF!$C$5:$P$161,14,FALSE)*1*300,VLOOKUP($L1219,BaseEqptCdF!$C$5:$P$161,12,FALSE)*0.2*300))))</f>
        <v/>
      </c>
      <c r="AG1219" s="6" t="str">
        <f t="shared" si="128"/>
        <v/>
      </c>
      <c r="AH1219" s="6">
        <f>IF($U1219=Prog!$S$18,YEAR($X1219),"")</f>
        <v>1900</v>
      </c>
      <c r="AI1219" s="5" t="str">
        <f>IF(OR($AG1219="",$U1219=Prog!$S$18),"",IF(OR($U1219=Prog!$S$17,$U1219=Prog!$S$16),YEAR($X1219),IF($AG1219="ND","ND",$AI$8+$O1219)))</f>
        <v/>
      </c>
      <c r="AJ1219" s="3" t="str">
        <f t="shared" si="157"/>
        <v/>
      </c>
      <c r="AK1219" s="3" t="str">
        <f t="shared" si="156"/>
        <v/>
      </c>
      <c r="AL1219" s="3" t="str">
        <f t="shared" si="156"/>
        <v/>
      </c>
      <c r="AM1219" s="3" t="str">
        <f t="shared" si="156"/>
        <v/>
      </c>
      <c r="AN1219" s="3" t="str">
        <f t="shared" si="156"/>
        <v/>
      </c>
      <c r="AO1219" s="2">
        <f t="shared" si="151"/>
        <v>0</v>
      </c>
      <c r="AP1219" s="4"/>
      <c r="AQ1219" s="3">
        <f>IF(AJ1219=1,VLOOKUP($AP1219,BaseEqptCdF!$C$5:$R$161,16,FALSE),0)</f>
        <v>0</v>
      </c>
      <c r="AR1219" s="3">
        <f>IF(AK1219=1,VLOOKUP($AP1219,BaseEqptCdF!$C$5:$R$161,16,FALSE),0)</f>
        <v>0</v>
      </c>
      <c r="AS1219" s="3">
        <f>IF(AL1219=1,VLOOKUP($AP1219,BaseEqptCdF!$C$5:$R$161,16,FALSE),0)</f>
        <v>0</v>
      </c>
      <c r="AT1219" s="3">
        <f>IF(AM1219=1,VLOOKUP($AP1219,BaseEqptCdF!$C$5:$R$161,16,FALSE),0)</f>
        <v>0</v>
      </c>
      <c r="AU1219" s="3">
        <f>IF(AN1219=1,VLOOKUP($AP1219,BaseEqptCdF!$C$5:$R$161,16,FALSE),0)</f>
        <v>0</v>
      </c>
      <c r="AV1219" s="2">
        <f t="shared" si="152"/>
        <v>0</v>
      </c>
      <c r="AW1219" s="3" t="str">
        <f>IF($L1219="","",IF(SUM($AJ1219:AJ1219)=0,$AE1219,VLOOKUP($AP1219,BaseEqptCdF!$C$5:$R$161,16,FALSE)*$AC$3))</f>
        <v/>
      </c>
      <c r="AX1219" s="3" t="str">
        <f>IF($L1219="","",IF(SUM($AJ1219:AK1219)=0,$AE1219,VLOOKUP($AP1219,BaseEqptCdF!$C$5:$R$161,16,FALSE)*$AC$3))</f>
        <v/>
      </c>
      <c r="AY1219" s="3" t="str">
        <f>IF($L1219="","",IF(SUM($AJ1219:AL1219)=0,$AE1219,VLOOKUP($AP1219,BaseEqptCdF!$C$5:$R$161,16,FALSE)*$AC$3))</f>
        <v/>
      </c>
      <c r="AZ1219" s="3" t="str">
        <f>IF($L1219="","",IF(SUM($AJ1219:AM1219)=0,$AE1219,VLOOKUP($AP1219,BaseEqptCdF!$C$5:$R$161,16,FALSE)*$AC$3))</f>
        <v/>
      </c>
      <c r="BA1219" s="3" t="str">
        <f>IF($L1219="","",IF(SUM($AJ1219:AN1219)=0,$AE1219,VLOOKUP($AP1219,BaseEqptCdF!$C$5:$R$161,16,FALSE)*$AC$3))</f>
        <v/>
      </c>
      <c r="BB1219" s="2">
        <f t="shared" si="153"/>
        <v>0</v>
      </c>
      <c r="BC1219" s="3" t="str">
        <f>IF($L1219="","",IF(SUM($AJ1219:AJ1219)=0,$AF1219,IF(LEFT(VLOOKUP($AP1219,BaseEqptCdF!$C$5:$E$161,3,FALSE),2)="SD",0,IF(LEFT(VLOOKUP($AP1219,BaseEqptCdF!$C$5:$E$161,3,FALSE),2)="SB",1*52,VLOOKUP($AP1219,BaseEqptCdF!$C$5:$S$161,12,FALSE)*0.2*300))))</f>
        <v/>
      </c>
      <c r="BD1219" s="3" t="str">
        <f>IF($L1219="","",IF(SUM($AJ1219:AK1219)=0,$AF1219,IF(LEFT(VLOOKUP($AP1219,BaseEqptCdF!$C$5:$E$161,3,FALSE),2)="SD",0,IF(LEFT(VLOOKUP($AP1219,BaseEqptCdF!$C$5:$E$161,3,FALSE),2)="SB",1*52,VLOOKUP($AP1219,BaseEqptCdF!$C$5:$S$161,12,FALSE)*0.2*300))))</f>
        <v/>
      </c>
      <c r="BE1219" s="3" t="str">
        <f>IF($L1219="","",IF(SUM($AJ1219:AL1219)=0,$AF1219,IF(LEFT(VLOOKUP($AP1219,BaseEqptCdF!$C$5:$E$161,3,FALSE),2)="SD",0,IF(LEFT(VLOOKUP($AP1219,BaseEqptCdF!$C$5:$E$161,3,FALSE),2)="SB",1*52,VLOOKUP($AP1219,BaseEqptCdF!$C$5:$S$161,12,FALSE)*0.2*300))))</f>
        <v/>
      </c>
      <c r="BF1219" s="3" t="str">
        <f>IF($L1219="","",IF(SUM($AJ1219:AM1219)=0,$AF1219,IF(LEFT(VLOOKUP($AP1219,BaseEqptCdF!$C$5:$E$161,3,FALSE),2)="SD",0,IF(LEFT(VLOOKUP($AP1219,BaseEqptCdF!$C$5:$E$161,3,FALSE),2)="SB",1*52,VLOOKUP($AP1219,BaseEqptCdF!$C$5:$S$161,12,FALSE)*0.2*300))))</f>
        <v/>
      </c>
      <c r="BG1219" s="3" t="str">
        <f>IF($L1219="","",IF(SUM($AJ1219:AN1219)=0,$AF1219,IF(LEFT(VLOOKUP($AP1219,BaseEqptCdF!$C$5:$E$161,3,FALSE),2)="SD",0,IF(LEFT(VLOOKUP($AP1219,BaseEqptCdF!$C$5:$E$161,3,FALSE),2)="SB",1*52,VLOOKUP($AP1219,BaseEqptCdF!$C$5:$S$161,12,FALSE)*0.2*300))))</f>
        <v/>
      </c>
      <c r="BH1219" s="2">
        <f t="shared" si="154"/>
        <v>0</v>
      </c>
    </row>
    <row r="1220" spans="1:60" x14ac:dyDescent="0.25">
      <c r="A1220" s="296" t="str">
        <f t="array" ref="A1220">IF($C1220="","",INDEX(Prog!$B$8:$D$300,MATCH($C1220,nivo1,0),1))</f>
        <v/>
      </c>
      <c r="B1220" s="296" t="str">
        <f t="array" ref="B1220">IF($C1220="","",INDEX(Prog!$B$8:$D$300,MATCH($C1220,nivo1,0),2))</f>
        <v/>
      </c>
      <c r="C1220" s="273"/>
      <c r="D1220" s="267"/>
      <c r="E1220" s="273"/>
      <c r="F1220" s="273"/>
      <c r="G1220" s="273"/>
      <c r="H1220" s="273"/>
      <c r="I1220" s="273"/>
      <c r="J1220" s="273"/>
      <c r="K1220" s="274"/>
      <c r="L1220" s="273"/>
      <c r="M1220" s="273"/>
      <c r="N1220" s="273"/>
      <c r="O1220" s="275"/>
      <c r="P1220" s="273"/>
      <c r="Q1220" s="273"/>
      <c r="R1220" s="273"/>
      <c r="S1220" s="273"/>
      <c r="T1220" s="276"/>
      <c r="U1220" s="276"/>
      <c r="V1220" s="276"/>
      <c r="W1220" s="276"/>
      <c r="X1220" s="277"/>
      <c r="Y1220" s="278"/>
      <c r="AA1220" s="8" t="str">
        <f>IF($L1220="","",VLOOKUP($L1220,BaseEqptCdF!$C$5:$E$161,2,FALSE))</f>
        <v/>
      </c>
      <c r="AB1220" s="8" t="str">
        <f>IF($L1220="","",VLOOKUP($L1220,BaseEqptCdF!$C$5:$E$161,3,FALSE))</f>
        <v/>
      </c>
      <c r="AC1220" s="7" t="str">
        <f>IF($L1220="","",VLOOKUP($L1220,BaseEqptCdF!$C$5:$I$161,6,FALSE))</f>
        <v/>
      </c>
      <c r="AD1220" s="7" t="str">
        <f>IF($L1220="","",VLOOKUP($L1220,BaseEqptCdF!$C$5:$I$161,7,FALSE))</f>
        <v/>
      </c>
      <c r="AE1220" s="3" t="str">
        <f>IF($L1220="","",VLOOKUP($L1220,BaseEqptCdF!$C$5:$R$161,16,FALSE)*$AC$3)</f>
        <v/>
      </c>
      <c r="AF1220" s="3" t="str">
        <f>IF($L1220="","",IF(LEFT($AB1220,2)="SD",0,IF(LEFT($AB1220,2)="SB",1*52,IF($N1220=Prog!$P$17,VLOOKUP($L1220,BaseEqptCdF!$C$5:$P$161,14,FALSE)*1*300,VLOOKUP($L1220,BaseEqptCdF!$C$5:$P$161,12,FALSE)*0.2*300))))</f>
        <v/>
      </c>
      <c r="AG1220" s="6" t="str">
        <f t="shared" si="128"/>
        <v/>
      </c>
      <c r="AH1220" s="6">
        <f>IF($U1220=Prog!$S$18,YEAR($X1220),"")</f>
        <v>1900</v>
      </c>
      <c r="AI1220" s="5" t="str">
        <f>IF(OR($AG1220="",$U1220=Prog!$S$18),"",IF(OR($U1220=Prog!$S$17,$U1220=Prog!$S$16),YEAR($X1220),IF($AG1220="ND","ND",$AI$8+$O1220)))</f>
        <v/>
      </c>
      <c r="AJ1220" s="3" t="str">
        <f t="shared" si="157"/>
        <v/>
      </c>
      <c r="AK1220" s="3" t="str">
        <f t="shared" si="156"/>
        <v/>
      </c>
      <c r="AL1220" s="3" t="str">
        <f t="shared" si="156"/>
        <v/>
      </c>
      <c r="AM1220" s="3" t="str">
        <f t="shared" si="156"/>
        <v/>
      </c>
      <c r="AN1220" s="3" t="str">
        <f t="shared" si="156"/>
        <v/>
      </c>
      <c r="AO1220" s="2">
        <f t="shared" si="151"/>
        <v>0</v>
      </c>
      <c r="AP1220" s="4"/>
      <c r="AQ1220" s="3">
        <f>IF(AJ1220=1,VLOOKUP($AP1220,BaseEqptCdF!$C$5:$R$161,16,FALSE),0)</f>
        <v>0</v>
      </c>
      <c r="AR1220" s="3">
        <f>IF(AK1220=1,VLOOKUP($AP1220,BaseEqptCdF!$C$5:$R$161,16,FALSE),0)</f>
        <v>0</v>
      </c>
      <c r="AS1220" s="3">
        <f>IF(AL1220=1,VLOOKUP($AP1220,BaseEqptCdF!$C$5:$R$161,16,FALSE),0)</f>
        <v>0</v>
      </c>
      <c r="AT1220" s="3">
        <f>IF(AM1220=1,VLOOKUP($AP1220,BaseEqptCdF!$C$5:$R$161,16,FALSE),0)</f>
        <v>0</v>
      </c>
      <c r="AU1220" s="3">
        <f>IF(AN1220=1,VLOOKUP($AP1220,BaseEqptCdF!$C$5:$R$161,16,FALSE),0)</f>
        <v>0</v>
      </c>
      <c r="AV1220" s="2">
        <f t="shared" si="152"/>
        <v>0</v>
      </c>
      <c r="AW1220" s="3" t="str">
        <f>IF($L1220="","",IF(SUM($AJ1220:AJ1220)=0,$AE1220,VLOOKUP($AP1220,BaseEqptCdF!$C$5:$R$161,16,FALSE)*$AC$3))</f>
        <v/>
      </c>
      <c r="AX1220" s="3" t="str">
        <f>IF($L1220="","",IF(SUM($AJ1220:AK1220)=0,$AE1220,VLOOKUP($AP1220,BaseEqptCdF!$C$5:$R$161,16,FALSE)*$AC$3))</f>
        <v/>
      </c>
      <c r="AY1220" s="3" t="str">
        <f>IF($L1220="","",IF(SUM($AJ1220:AL1220)=0,$AE1220,VLOOKUP($AP1220,BaseEqptCdF!$C$5:$R$161,16,FALSE)*$AC$3))</f>
        <v/>
      </c>
      <c r="AZ1220" s="3" t="str">
        <f>IF($L1220="","",IF(SUM($AJ1220:AM1220)=0,$AE1220,VLOOKUP($AP1220,BaseEqptCdF!$C$5:$R$161,16,FALSE)*$AC$3))</f>
        <v/>
      </c>
      <c r="BA1220" s="3" t="str">
        <f>IF($L1220="","",IF(SUM($AJ1220:AN1220)=0,$AE1220,VLOOKUP($AP1220,BaseEqptCdF!$C$5:$R$161,16,FALSE)*$AC$3))</f>
        <v/>
      </c>
      <c r="BB1220" s="2">
        <f t="shared" si="153"/>
        <v>0</v>
      </c>
      <c r="BC1220" s="3" t="str">
        <f>IF($L1220="","",IF(SUM($AJ1220:AJ1220)=0,$AF1220,IF(LEFT(VLOOKUP($AP1220,BaseEqptCdF!$C$5:$E$161,3,FALSE),2)="SD",0,IF(LEFT(VLOOKUP($AP1220,BaseEqptCdF!$C$5:$E$161,3,FALSE),2)="SB",1*52,VLOOKUP($AP1220,BaseEqptCdF!$C$5:$S$161,12,FALSE)*0.2*300))))</f>
        <v/>
      </c>
      <c r="BD1220" s="3" t="str">
        <f>IF($L1220="","",IF(SUM($AJ1220:AK1220)=0,$AF1220,IF(LEFT(VLOOKUP($AP1220,BaseEqptCdF!$C$5:$E$161,3,FALSE),2)="SD",0,IF(LEFT(VLOOKUP($AP1220,BaseEqptCdF!$C$5:$E$161,3,FALSE),2)="SB",1*52,VLOOKUP($AP1220,BaseEqptCdF!$C$5:$S$161,12,FALSE)*0.2*300))))</f>
        <v/>
      </c>
      <c r="BE1220" s="3" t="str">
        <f>IF($L1220="","",IF(SUM($AJ1220:AL1220)=0,$AF1220,IF(LEFT(VLOOKUP($AP1220,BaseEqptCdF!$C$5:$E$161,3,FALSE),2)="SD",0,IF(LEFT(VLOOKUP($AP1220,BaseEqptCdF!$C$5:$E$161,3,FALSE),2)="SB",1*52,VLOOKUP($AP1220,BaseEqptCdF!$C$5:$S$161,12,FALSE)*0.2*300))))</f>
        <v/>
      </c>
      <c r="BF1220" s="3" t="str">
        <f>IF($L1220="","",IF(SUM($AJ1220:AM1220)=0,$AF1220,IF(LEFT(VLOOKUP($AP1220,BaseEqptCdF!$C$5:$E$161,3,FALSE),2)="SD",0,IF(LEFT(VLOOKUP($AP1220,BaseEqptCdF!$C$5:$E$161,3,FALSE),2)="SB",1*52,VLOOKUP($AP1220,BaseEqptCdF!$C$5:$S$161,12,FALSE)*0.2*300))))</f>
        <v/>
      </c>
      <c r="BG1220" s="3" t="str">
        <f>IF($L1220="","",IF(SUM($AJ1220:AN1220)=0,$AF1220,IF(LEFT(VLOOKUP($AP1220,BaseEqptCdF!$C$5:$E$161,3,FALSE),2)="SD",0,IF(LEFT(VLOOKUP($AP1220,BaseEqptCdF!$C$5:$E$161,3,FALSE),2)="SB",1*52,VLOOKUP($AP1220,BaseEqptCdF!$C$5:$S$161,12,FALSE)*0.2*300))))</f>
        <v/>
      </c>
      <c r="BH1220" s="2">
        <f t="shared" si="154"/>
        <v>0</v>
      </c>
    </row>
    <row r="1221" spans="1:60" x14ac:dyDescent="0.25">
      <c r="A1221" s="296" t="str">
        <f t="array" ref="A1221">IF($C1221="","",INDEX(Prog!$B$8:$D$300,MATCH($C1221,nivo1,0),1))</f>
        <v/>
      </c>
      <c r="B1221" s="296" t="str">
        <f t="array" ref="B1221">IF($C1221="","",INDEX(Prog!$B$8:$D$300,MATCH($C1221,nivo1,0),2))</f>
        <v/>
      </c>
      <c r="C1221" s="273"/>
      <c r="D1221" s="267"/>
      <c r="E1221" s="273"/>
      <c r="F1221" s="273"/>
      <c r="G1221" s="273"/>
      <c r="H1221" s="273"/>
      <c r="I1221" s="273"/>
      <c r="J1221" s="273"/>
      <c r="K1221" s="274"/>
      <c r="L1221" s="273"/>
      <c r="M1221" s="273"/>
      <c r="N1221" s="273"/>
      <c r="O1221" s="275"/>
      <c r="P1221" s="273"/>
      <c r="Q1221" s="273"/>
      <c r="R1221" s="273"/>
      <c r="S1221" s="273"/>
      <c r="T1221" s="276"/>
      <c r="U1221" s="276"/>
      <c r="V1221" s="276"/>
      <c r="W1221" s="276"/>
      <c r="X1221" s="277"/>
      <c r="Y1221" s="278"/>
      <c r="AA1221" s="8" t="str">
        <f>IF($L1221="","",VLOOKUP($L1221,BaseEqptCdF!$C$5:$E$161,2,FALSE))</f>
        <v/>
      </c>
      <c r="AB1221" s="8" t="str">
        <f>IF($L1221="","",VLOOKUP($L1221,BaseEqptCdF!$C$5:$E$161,3,FALSE))</f>
        <v/>
      </c>
      <c r="AC1221" s="7" t="str">
        <f>IF($L1221="","",VLOOKUP($L1221,BaseEqptCdF!$C$5:$I$161,6,FALSE))</f>
        <v/>
      </c>
      <c r="AD1221" s="7" t="str">
        <f>IF($L1221="","",VLOOKUP($L1221,BaseEqptCdF!$C$5:$I$161,7,FALSE))</f>
        <v/>
      </c>
      <c r="AE1221" s="3" t="str">
        <f>IF($L1221="","",VLOOKUP($L1221,BaseEqptCdF!$C$5:$R$161,16,FALSE)*$AC$3)</f>
        <v/>
      </c>
      <c r="AF1221" s="3" t="str">
        <f>IF($L1221="","",IF(LEFT($AB1221,2)="SD",0,IF(LEFT($AB1221,2)="SB",1*52,IF($N1221=Prog!$P$17,VLOOKUP($L1221,BaseEqptCdF!$C$5:$P$161,14,FALSE)*1*300,VLOOKUP($L1221,BaseEqptCdF!$C$5:$P$161,12,FALSE)*0.2*300))))</f>
        <v/>
      </c>
      <c r="AG1221" s="6" t="str">
        <f t="shared" si="128"/>
        <v/>
      </c>
      <c r="AH1221" s="6">
        <f>IF($U1221=Prog!$S$18,YEAR($X1221),"")</f>
        <v>1900</v>
      </c>
      <c r="AI1221" s="5" t="str">
        <f>IF(OR($AG1221="",$U1221=Prog!$S$18),"",IF(OR($U1221=Prog!$S$17,$U1221=Prog!$S$16),YEAR($X1221),IF($AG1221="ND","ND",$AI$8+$O1221)))</f>
        <v/>
      </c>
      <c r="AJ1221" s="3" t="str">
        <f t="shared" si="157"/>
        <v/>
      </c>
      <c r="AK1221" s="3" t="str">
        <f t="shared" si="156"/>
        <v/>
      </c>
      <c r="AL1221" s="3" t="str">
        <f t="shared" si="156"/>
        <v/>
      </c>
      <c r="AM1221" s="3" t="str">
        <f t="shared" si="156"/>
        <v/>
      </c>
      <c r="AN1221" s="3" t="str">
        <f t="shared" si="156"/>
        <v/>
      </c>
      <c r="AO1221" s="2">
        <f t="shared" si="151"/>
        <v>0</v>
      </c>
      <c r="AP1221" s="4"/>
      <c r="AQ1221" s="3">
        <f>IF(AJ1221=1,VLOOKUP($AP1221,BaseEqptCdF!$C$5:$R$161,16,FALSE),0)</f>
        <v>0</v>
      </c>
      <c r="AR1221" s="3">
        <f>IF(AK1221=1,VLOOKUP($AP1221,BaseEqptCdF!$C$5:$R$161,16,FALSE),0)</f>
        <v>0</v>
      </c>
      <c r="AS1221" s="3">
        <f>IF(AL1221=1,VLOOKUP($AP1221,BaseEqptCdF!$C$5:$R$161,16,FALSE),0)</f>
        <v>0</v>
      </c>
      <c r="AT1221" s="3">
        <f>IF(AM1221=1,VLOOKUP($AP1221,BaseEqptCdF!$C$5:$R$161,16,FALSE),0)</f>
        <v>0</v>
      </c>
      <c r="AU1221" s="3">
        <f>IF(AN1221=1,VLOOKUP($AP1221,BaseEqptCdF!$C$5:$R$161,16,FALSE),0)</f>
        <v>0</v>
      </c>
      <c r="AV1221" s="2">
        <f t="shared" si="152"/>
        <v>0</v>
      </c>
      <c r="AW1221" s="3" t="str">
        <f>IF($L1221="","",IF(SUM($AJ1221:AJ1221)=0,$AE1221,VLOOKUP($AP1221,BaseEqptCdF!$C$5:$R$161,16,FALSE)*$AC$3))</f>
        <v/>
      </c>
      <c r="AX1221" s="3" t="str">
        <f>IF($L1221="","",IF(SUM($AJ1221:AK1221)=0,$AE1221,VLOOKUP($AP1221,BaseEqptCdF!$C$5:$R$161,16,FALSE)*$AC$3))</f>
        <v/>
      </c>
      <c r="AY1221" s="3" t="str">
        <f>IF($L1221="","",IF(SUM($AJ1221:AL1221)=0,$AE1221,VLOOKUP($AP1221,BaseEqptCdF!$C$5:$R$161,16,FALSE)*$AC$3))</f>
        <v/>
      </c>
      <c r="AZ1221" s="3" t="str">
        <f>IF($L1221="","",IF(SUM($AJ1221:AM1221)=0,$AE1221,VLOOKUP($AP1221,BaseEqptCdF!$C$5:$R$161,16,FALSE)*$AC$3))</f>
        <v/>
      </c>
      <c r="BA1221" s="3" t="str">
        <f>IF($L1221="","",IF(SUM($AJ1221:AN1221)=0,$AE1221,VLOOKUP($AP1221,BaseEqptCdF!$C$5:$R$161,16,FALSE)*$AC$3))</f>
        <v/>
      </c>
      <c r="BB1221" s="2">
        <f t="shared" si="153"/>
        <v>0</v>
      </c>
      <c r="BC1221" s="3" t="str">
        <f>IF($L1221="","",IF(SUM($AJ1221:AJ1221)=0,$AF1221,IF(LEFT(VLOOKUP($AP1221,BaseEqptCdF!$C$5:$E$161,3,FALSE),2)="SD",0,IF(LEFT(VLOOKUP($AP1221,BaseEqptCdF!$C$5:$E$161,3,FALSE),2)="SB",1*52,VLOOKUP($AP1221,BaseEqptCdF!$C$5:$S$161,12,FALSE)*0.2*300))))</f>
        <v/>
      </c>
      <c r="BD1221" s="3" t="str">
        <f>IF($L1221="","",IF(SUM($AJ1221:AK1221)=0,$AF1221,IF(LEFT(VLOOKUP($AP1221,BaseEqptCdF!$C$5:$E$161,3,FALSE),2)="SD",0,IF(LEFT(VLOOKUP($AP1221,BaseEqptCdF!$C$5:$E$161,3,FALSE),2)="SB",1*52,VLOOKUP($AP1221,BaseEqptCdF!$C$5:$S$161,12,FALSE)*0.2*300))))</f>
        <v/>
      </c>
      <c r="BE1221" s="3" t="str">
        <f>IF($L1221="","",IF(SUM($AJ1221:AL1221)=0,$AF1221,IF(LEFT(VLOOKUP($AP1221,BaseEqptCdF!$C$5:$E$161,3,FALSE),2)="SD",0,IF(LEFT(VLOOKUP($AP1221,BaseEqptCdF!$C$5:$E$161,3,FALSE),2)="SB",1*52,VLOOKUP($AP1221,BaseEqptCdF!$C$5:$S$161,12,FALSE)*0.2*300))))</f>
        <v/>
      </c>
      <c r="BF1221" s="3" t="str">
        <f>IF($L1221="","",IF(SUM($AJ1221:AM1221)=0,$AF1221,IF(LEFT(VLOOKUP($AP1221,BaseEqptCdF!$C$5:$E$161,3,FALSE),2)="SD",0,IF(LEFT(VLOOKUP($AP1221,BaseEqptCdF!$C$5:$E$161,3,FALSE),2)="SB",1*52,VLOOKUP($AP1221,BaseEqptCdF!$C$5:$S$161,12,FALSE)*0.2*300))))</f>
        <v/>
      </c>
      <c r="BG1221" s="3" t="str">
        <f>IF($L1221="","",IF(SUM($AJ1221:AN1221)=0,$AF1221,IF(LEFT(VLOOKUP($AP1221,BaseEqptCdF!$C$5:$E$161,3,FALSE),2)="SD",0,IF(LEFT(VLOOKUP($AP1221,BaseEqptCdF!$C$5:$E$161,3,FALSE),2)="SB",1*52,VLOOKUP($AP1221,BaseEqptCdF!$C$5:$S$161,12,FALSE)*0.2*300))))</f>
        <v/>
      </c>
      <c r="BH1221" s="2">
        <f t="shared" si="154"/>
        <v>0</v>
      </c>
    </row>
    <row r="1222" spans="1:60" x14ac:dyDescent="0.25">
      <c r="A1222" s="296" t="str">
        <f t="array" ref="A1222">IF($C1222="","",INDEX(Prog!$B$8:$D$300,MATCH($C1222,nivo1,0),1))</f>
        <v/>
      </c>
      <c r="B1222" s="296" t="str">
        <f t="array" ref="B1222">IF($C1222="","",INDEX(Prog!$B$8:$D$300,MATCH($C1222,nivo1,0),2))</f>
        <v/>
      </c>
      <c r="C1222" s="273"/>
      <c r="D1222" s="267"/>
      <c r="E1222" s="273"/>
      <c r="F1222" s="273"/>
      <c r="G1222" s="273"/>
      <c r="H1222" s="273"/>
      <c r="I1222" s="273"/>
      <c r="J1222" s="273"/>
      <c r="K1222" s="274"/>
      <c r="L1222" s="273"/>
      <c r="M1222" s="273"/>
      <c r="N1222" s="273"/>
      <c r="O1222" s="275"/>
      <c r="P1222" s="273"/>
      <c r="Q1222" s="273"/>
      <c r="R1222" s="273"/>
      <c r="S1222" s="273"/>
      <c r="T1222" s="276"/>
      <c r="U1222" s="276"/>
      <c r="V1222" s="276"/>
      <c r="W1222" s="276"/>
      <c r="X1222" s="277"/>
      <c r="Y1222" s="278"/>
      <c r="AA1222" s="8" t="str">
        <f>IF($L1222="","",VLOOKUP($L1222,BaseEqptCdF!$C$5:$E$161,2,FALSE))</f>
        <v/>
      </c>
      <c r="AB1222" s="8" t="str">
        <f>IF($L1222="","",VLOOKUP($L1222,BaseEqptCdF!$C$5:$E$161,3,FALSE))</f>
        <v/>
      </c>
      <c r="AC1222" s="7" t="str">
        <f>IF($L1222="","",VLOOKUP($L1222,BaseEqptCdF!$C$5:$I$161,6,FALSE))</f>
        <v/>
      </c>
      <c r="AD1222" s="7" t="str">
        <f>IF($L1222="","",VLOOKUP($L1222,BaseEqptCdF!$C$5:$I$161,7,FALSE))</f>
        <v/>
      </c>
      <c r="AE1222" s="3" t="str">
        <f>IF($L1222="","",VLOOKUP($L1222,BaseEqptCdF!$C$5:$R$161,16,FALSE)*$AC$3)</f>
        <v/>
      </c>
      <c r="AF1222" s="3" t="str">
        <f>IF($L1222="","",IF(LEFT($AB1222,2)="SD",0,IF(LEFT($AB1222,2)="SB",1*52,IF($N1222=Prog!$P$17,VLOOKUP($L1222,BaseEqptCdF!$C$5:$P$161,14,FALSE)*1*300,VLOOKUP($L1222,BaseEqptCdF!$C$5:$P$161,12,FALSE)*0.2*300))))</f>
        <v/>
      </c>
      <c r="AG1222" s="6" t="str">
        <f t="shared" si="128"/>
        <v/>
      </c>
      <c r="AH1222" s="6">
        <f>IF($U1222=Prog!$S$18,YEAR($X1222),"")</f>
        <v>1900</v>
      </c>
      <c r="AI1222" s="5" t="str">
        <f>IF(OR($AG1222="",$U1222=Prog!$S$18),"",IF(OR($U1222=Prog!$S$17,$U1222=Prog!$S$16),YEAR($X1222),IF($AG1222="ND","ND",$AI$8+$O1222)))</f>
        <v/>
      </c>
      <c r="AJ1222" s="3" t="str">
        <f t="shared" si="157"/>
        <v/>
      </c>
      <c r="AK1222" s="3" t="str">
        <f t="shared" si="156"/>
        <v/>
      </c>
      <c r="AL1222" s="3" t="str">
        <f t="shared" si="156"/>
        <v/>
      </c>
      <c r="AM1222" s="3" t="str">
        <f t="shared" si="156"/>
        <v/>
      </c>
      <c r="AN1222" s="3" t="str">
        <f t="shared" si="156"/>
        <v/>
      </c>
      <c r="AO1222" s="2">
        <f t="shared" si="151"/>
        <v>0</v>
      </c>
      <c r="AP1222" s="4"/>
      <c r="AQ1222" s="3">
        <f>IF(AJ1222=1,VLOOKUP($AP1222,BaseEqptCdF!$C$5:$R$161,16,FALSE),0)</f>
        <v>0</v>
      </c>
      <c r="AR1222" s="3">
        <f>IF(AK1222=1,VLOOKUP($AP1222,BaseEqptCdF!$C$5:$R$161,16,FALSE),0)</f>
        <v>0</v>
      </c>
      <c r="AS1222" s="3">
        <f>IF(AL1222=1,VLOOKUP($AP1222,BaseEqptCdF!$C$5:$R$161,16,FALSE),0)</f>
        <v>0</v>
      </c>
      <c r="AT1222" s="3">
        <f>IF(AM1222=1,VLOOKUP($AP1222,BaseEqptCdF!$C$5:$R$161,16,FALSE),0)</f>
        <v>0</v>
      </c>
      <c r="AU1222" s="3">
        <f>IF(AN1222=1,VLOOKUP($AP1222,BaseEqptCdF!$C$5:$R$161,16,FALSE),0)</f>
        <v>0</v>
      </c>
      <c r="AV1222" s="2">
        <f t="shared" si="152"/>
        <v>0</v>
      </c>
      <c r="AW1222" s="3" t="str">
        <f>IF($L1222="","",IF(SUM($AJ1222:AJ1222)=0,$AE1222,VLOOKUP($AP1222,BaseEqptCdF!$C$5:$R$161,16,FALSE)*$AC$3))</f>
        <v/>
      </c>
      <c r="AX1222" s="3" t="str">
        <f>IF($L1222="","",IF(SUM($AJ1222:AK1222)=0,$AE1222,VLOOKUP($AP1222,BaseEqptCdF!$C$5:$R$161,16,FALSE)*$AC$3))</f>
        <v/>
      </c>
      <c r="AY1222" s="3" t="str">
        <f>IF($L1222="","",IF(SUM($AJ1222:AL1222)=0,$AE1222,VLOOKUP($AP1222,BaseEqptCdF!$C$5:$R$161,16,FALSE)*$AC$3))</f>
        <v/>
      </c>
      <c r="AZ1222" s="3" t="str">
        <f>IF($L1222="","",IF(SUM($AJ1222:AM1222)=0,$AE1222,VLOOKUP($AP1222,BaseEqptCdF!$C$5:$R$161,16,FALSE)*$AC$3))</f>
        <v/>
      </c>
      <c r="BA1222" s="3" t="str">
        <f>IF($L1222="","",IF(SUM($AJ1222:AN1222)=0,$AE1222,VLOOKUP($AP1222,BaseEqptCdF!$C$5:$R$161,16,FALSE)*$AC$3))</f>
        <v/>
      </c>
      <c r="BB1222" s="2">
        <f t="shared" si="153"/>
        <v>0</v>
      </c>
      <c r="BC1222" s="3" t="str">
        <f>IF($L1222="","",IF(SUM($AJ1222:AJ1222)=0,$AF1222,IF(LEFT(VLOOKUP($AP1222,BaseEqptCdF!$C$5:$E$161,3,FALSE),2)="SD",0,IF(LEFT(VLOOKUP($AP1222,BaseEqptCdF!$C$5:$E$161,3,FALSE),2)="SB",1*52,VLOOKUP($AP1222,BaseEqptCdF!$C$5:$S$161,12,FALSE)*0.2*300))))</f>
        <v/>
      </c>
      <c r="BD1222" s="3" t="str">
        <f>IF($L1222="","",IF(SUM($AJ1222:AK1222)=0,$AF1222,IF(LEFT(VLOOKUP($AP1222,BaseEqptCdF!$C$5:$E$161,3,FALSE),2)="SD",0,IF(LEFT(VLOOKUP($AP1222,BaseEqptCdF!$C$5:$E$161,3,FALSE),2)="SB",1*52,VLOOKUP($AP1222,BaseEqptCdF!$C$5:$S$161,12,FALSE)*0.2*300))))</f>
        <v/>
      </c>
      <c r="BE1222" s="3" t="str">
        <f>IF($L1222="","",IF(SUM($AJ1222:AL1222)=0,$AF1222,IF(LEFT(VLOOKUP($AP1222,BaseEqptCdF!$C$5:$E$161,3,FALSE),2)="SD",0,IF(LEFT(VLOOKUP($AP1222,BaseEqptCdF!$C$5:$E$161,3,FALSE),2)="SB",1*52,VLOOKUP($AP1222,BaseEqptCdF!$C$5:$S$161,12,FALSE)*0.2*300))))</f>
        <v/>
      </c>
      <c r="BF1222" s="3" t="str">
        <f>IF($L1222="","",IF(SUM($AJ1222:AM1222)=0,$AF1222,IF(LEFT(VLOOKUP($AP1222,BaseEqptCdF!$C$5:$E$161,3,FALSE),2)="SD",0,IF(LEFT(VLOOKUP($AP1222,BaseEqptCdF!$C$5:$E$161,3,FALSE),2)="SB",1*52,VLOOKUP($AP1222,BaseEqptCdF!$C$5:$S$161,12,FALSE)*0.2*300))))</f>
        <v/>
      </c>
      <c r="BG1222" s="3" t="str">
        <f>IF($L1222="","",IF(SUM($AJ1222:AN1222)=0,$AF1222,IF(LEFT(VLOOKUP($AP1222,BaseEqptCdF!$C$5:$E$161,3,FALSE),2)="SD",0,IF(LEFT(VLOOKUP($AP1222,BaseEqptCdF!$C$5:$E$161,3,FALSE),2)="SB",1*52,VLOOKUP($AP1222,BaseEqptCdF!$C$5:$S$161,12,FALSE)*0.2*300))))</f>
        <v/>
      </c>
      <c r="BH1222" s="2">
        <f t="shared" si="154"/>
        <v>0</v>
      </c>
    </row>
    <row r="1223" spans="1:60" x14ac:dyDescent="0.25">
      <c r="A1223" s="296" t="str">
        <f t="array" ref="A1223">IF($C1223="","",INDEX(Prog!$B$8:$D$300,MATCH($C1223,nivo1,0),1))</f>
        <v/>
      </c>
      <c r="B1223" s="296" t="str">
        <f t="array" ref="B1223">IF($C1223="","",INDEX(Prog!$B$8:$D$300,MATCH($C1223,nivo1,0),2))</f>
        <v/>
      </c>
      <c r="C1223" s="273"/>
      <c r="D1223" s="267"/>
      <c r="E1223" s="273"/>
      <c r="F1223" s="273"/>
      <c r="G1223" s="273"/>
      <c r="H1223" s="273"/>
      <c r="I1223" s="273"/>
      <c r="J1223" s="273"/>
      <c r="K1223" s="274"/>
      <c r="L1223" s="273"/>
      <c r="M1223" s="273"/>
      <c r="N1223" s="273"/>
      <c r="O1223" s="275"/>
      <c r="P1223" s="273"/>
      <c r="Q1223" s="273"/>
      <c r="R1223" s="273"/>
      <c r="S1223" s="273"/>
      <c r="T1223" s="276"/>
      <c r="U1223" s="276"/>
      <c r="V1223" s="276"/>
      <c r="W1223" s="276"/>
      <c r="X1223" s="277"/>
      <c r="Y1223" s="278"/>
      <c r="AA1223" s="8" t="str">
        <f>IF($L1223="","",VLOOKUP($L1223,BaseEqptCdF!$C$5:$E$161,2,FALSE))</f>
        <v/>
      </c>
      <c r="AB1223" s="8" t="str">
        <f>IF($L1223="","",VLOOKUP($L1223,BaseEqptCdF!$C$5:$E$161,3,FALSE))</f>
        <v/>
      </c>
      <c r="AC1223" s="7" t="str">
        <f>IF($L1223="","",VLOOKUP($L1223,BaseEqptCdF!$C$5:$I$161,6,FALSE))</f>
        <v/>
      </c>
      <c r="AD1223" s="7" t="str">
        <f>IF($L1223="","",VLOOKUP($L1223,BaseEqptCdF!$C$5:$I$161,7,FALSE))</f>
        <v/>
      </c>
      <c r="AE1223" s="3" t="str">
        <f>IF($L1223="","",VLOOKUP($L1223,BaseEqptCdF!$C$5:$R$161,16,FALSE)*$AC$3)</f>
        <v/>
      </c>
      <c r="AF1223" s="3" t="str">
        <f>IF($L1223="","",IF(LEFT($AB1223,2)="SD",0,IF(LEFT($AB1223,2)="SB",1*52,IF($N1223=Prog!$P$17,VLOOKUP($L1223,BaseEqptCdF!$C$5:$P$161,14,FALSE)*1*300,VLOOKUP($L1223,BaseEqptCdF!$C$5:$P$161,12,FALSE)*0.2*300))))</f>
        <v/>
      </c>
      <c r="AG1223" s="6" t="str">
        <f t="shared" si="128"/>
        <v/>
      </c>
      <c r="AH1223" s="6">
        <f>IF($U1223=Prog!$S$18,YEAR($X1223),"")</f>
        <v>1900</v>
      </c>
      <c r="AI1223" s="5" t="str">
        <f>IF(OR($AG1223="",$U1223=Prog!$S$18),"",IF(OR($U1223=Prog!$S$17,$U1223=Prog!$S$16),YEAR($X1223),IF($AG1223="ND","ND",$AI$8+$O1223)))</f>
        <v/>
      </c>
      <c r="AJ1223" s="3" t="str">
        <f t="shared" si="157"/>
        <v/>
      </c>
      <c r="AK1223" s="3" t="str">
        <f t="shared" si="156"/>
        <v/>
      </c>
      <c r="AL1223" s="3" t="str">
        <f t="shared" si="156"/>
        <v/>
      </c>
      <c r="AM1223" s="3" t="str">
        <f t="shared" si="156"/>
        <v/>
      </c>
      <c r="AN1223" s="3" t="str">
        <f t="shared" si="156"/>
        <v/>
      </c>
      <c r="AO1223" s="2">
        <f t="shared" si="151"/>
        <v>0</v>
      </c>
      <c r="AP1223" s="4"/>
      <c r="AQ1223" s="3">
        <f>IF(AJ1223=1,VLOOKUP($AP1223,BaseEqptCdF!$C$5:$R$161,16,FALSE),0)</f>
        <v>0</v>
      </c>
      <c r="AR1223" s="3">
        <f>IF(AK1223=1,VLOOKUP($AP1223,BaseEqptCdF!$C$5:$R$161,16,FALSE),0)</f>
        <v>0</v>
      </c>
      <c r="AS1223" s="3">
        <f>IF(AL1223=1,VLOOKUP($AP1223,BaseEqptCdF!$C$5:$R$161,16,FALSE),0)</f>
        <v>0</v>
      </c>
      <c r="AT1223" s="3">
        <f>IF(AM1223=1,VLOOKUP($AP1223,BaseEqptCdF!$C$5:$R$161,16,FALSE),0)</f>
        <v>0</v>
      </c>
      <c r="AU1223" s="3">
        <f>IF(AN1223=1,VLOOKUP($AP1223,BaseEqptCdF!$C$5:$R$161,16,FALSE),0)</f>
        <v>0</v>
      </c>
      <c r="AV1223" s="2">
        <f t="shared" si="152"/>
        <v>0</v>
      </c>
      <c r="AW1223" s="3" t="str">
        <f>IF($L1223="","",IF(SUM($AJ1223:AJ1223)=0,$AE1223,VLOOKUP($AP1223,BaseEqptCdF!$C$5:$R$161,16,FALSE)*$AC$3))</f>
        <v/>
      </c>
      <c r="AX1223" s="3" t="str">
        <f>IF($L1223="","",IF(SUM($AJ1223:AK1223)=0,$AE1223,VLOOKUP($AP1223,BaseEqptCdF!$C$5:$R$161,16,FALSE)*$AC$3))</f>
        <v/>
      </c>
      <c r="AY1223" s="3" t="str">
        <f>IF($L1223="","",IF(SUM($AJ1223:AL1223)=0,$AE1223,VLOOKUP($AP1223,BaseEqptCdF!$C$5:$R$161,16,FALSE)*$AC$3))</f>
        <v/>
      </c>
      <c r="AZ1223" s="3" t="str">
        <f>IF($L1223="","",IF(SUM($AJ1223:AM1223)=0,$AE1223,VLOOKUP($AP1223,BaseEqptCdF!$C$5:$R$161,16,FALSE)*$AC$3))</f>
        <v/>
      </c>
      <c r="BA1223" s="3" t="str">
        <f>IF($L1223="","",IF(SUM($AJ1223:AN1223)=0,$AE1223,VLOOKUP($AP1223,BaseEqptCdF!$C$5:$R$161,16,FALSE)*$AC$3))</f>
        <v/>
      </c>
      <c r="BB1223" s="2">
        <f t="shared" si="153"/>
        <v>0</v>
      </c>
      <c r="BC1223" s="3" t="str">
        <f>IF($L1223="","",IF(SUM($AJ1223:AJ1223)=0,$AF1223,IF(LEFT(VLOOKUP($AP1223,BaseEqptCdF!$C$5:$E$161,3,FALSE),2)="SD",0,IF(LEFT(VLOOKUP($AP1223,BaseEqptCdF!$C$5:$E$161,3,FALSE),2)="SB",1*52,VLOOKUP($AP1223,BaseEqptCdF!$C$5:$S$161,12,FALSE)*0.2*300))))</f>
        <v/>
      </c>
      <c r="BD1223" s="3" t="str">
        <f>IF($L1223="","",IF(SUM($AJ1223:AK1223)=0,$AF1223,IF(LEFT(VLOOKUP($AP1223,BaseEqptCdF!$C$5:$E$161,3,FALSE),2)="SD",0,IF(LEFT(VLOOKUP($AP1223,BaseEqptCdF!$C$5:$E$161,3,FALSE),2)="SB",1*52,VLOOKUP($AP1223,BaseEqptCdF!$C$5:$S$161,12,FALSE)*0.2*300))))</f>
        <v/>
      </c>
      <c r="BE1223" s="3" t="str">
        <f>IF($L1223="","",IF(SUM($AJ1223:AL1223)=0,$AF1223,IF(LEFT(VLOOKUP($AP1223,BaseEqptCdF!$C$5:$E$161,3,FALSE),2)="SD",0,IF(LEFT(VLOOKUP($AP1223,BaseEqptCdF!$C$5:$E$161,3,FALSE),2)="SB",1*52,VLOOKUP($AP1223,BaseEqptCdF!$C$5:$S$161,12,FALSE)*0.2*300))))</f>
        <v/>
      </c>
      <c r="BF1223" s="3" t="str">
        <f>IF($L1223="","",IF(SUM($AJ1223:AM1223)=0,$AF1223,IF(LEFT(VLOOKUP($AP1223,BaseEqptCdF!$C$5:$E$161,3,FALSE),2)="SD",0,IF(LEFT(VLOOKUP($AP1223,BaseEqptCdF!$C$5:$E$161,3,FALSE),2)="SB",1*52,VLOOKUP($AP1223,BaseEqptCdF!$C$5:$S$161,12,FALSE)*0.2*300))))</f>
        <v/>
      </c>
      <c r="BG1223" s="3" t="str">
        <f>IF($L1223="","",IF(SUM($AJ1223:AN1223)=0,$AF1223,IF(LEFT(VLOOKUP($AP1223,BaseEqptCdF!$C$5:$E$161,3,FALSE),2)="SD",0,IF(LEFT(VLOOKUP($AP1223,BaseEqptCdF!$C$5:$E$161,3,FALSE),2)="SB",1*52,VLOOKUP($AP1223,BaseEqptCdF!$C$5:$S$161,12,FALSE)*0.2*300))))</f>
        <v/>
      </c>
      <c r="BH1223" s="2">
        <f t="shared" si="154"/>
        <v>0</v>
      </c>
    </row>
    <row r="1224" spans="1:60" x14ac:dyDescent="0.25">
      <c r="A1224" s="296" t="str">
        <f t="array" ref="A1224">IF($C1224="","",INDEX(Prog!$B$8:$D$300,MATCH($C1224,nivo1,0),1))</f>
        <v/>
      </c>
      <c r="B1224" s="296" t="str">
        <f t="array" ref="B1224">IF($C1224="","",INDEX(Prog!$B$8:$D$300,MATCH($C1224,nivo1,0),2))</f>
        <v/>
      </c>
      <c r="C1224" s="273"/>
      <c r="D1224" s="267"/>
      <c r="E1224" s="273"/>
      <c r="F1224" s="273"/>
      <c r="G1224" s="273"/>
      <c r="H1224" s="273"/>
      <c r="I1224" s="273"/>
      <c r="J1224" s="273"/>
      <c r="K1224" s="274"/>
      <c r="L1224" s="273"/>
      <c r="M1224" s="273"/>
      <c r="N1224" s="273"/>
      <c r="O1224" s="275"/>
      <c r="P1224" s="273"/>
      <c r="Q1224" s="273"/>
      <c r="R1224" s="273"/>
      <c r="S1224" s="273"/>
      <c r="T1224" s="276"/>
      <c r="U1224" s="276"/>
      <c r="V1224" s="276"/>
      <c r="W1224" s="276"/>
      <c r="X1224" s="277"/>
      <c r="Y1224" s="278"/>
      <c r="AA1224" s="8" t="str">
        <f>IF($L1224="","",VLOOKUP($L1224,BaseEqptCdF!$C$5:$E$161,2,FALSE))</f>
        <v/>
      </c>
      <c r="AB1224" s="8" t="str">
        <f>IF($L1224="","",VLOOKUP($L1224,BaseEqptCdF!$C$5:$E$161,3,FALSE))</f>
        <v/>
      </c>
      <c r="AC1224" s="7" t="str">
        <f>IF($L1224="","",VLOOKUP($L1224,BaseEqptCdF!$C$5:$I$161,6,FALSE))</f>
        <v/>
      </c>
      <c r="AD1224" s="7" t="str">
        <f>IF($L1224="","",VLOOKUP($L1224,BaseEqptCdF!$C$5:$I$161,7,FALSE))</f>
        <v/>
      </c>
      <c r="AE1224" s="3" t="str">
        <f>IF($L1224="","",VLOOKUP($L1224,BaseEqptCdF!$C$5:$R$161,16,FALSE)*$AC$3)</f>
        <v/>
      </c>
      <c r="AF1224" s="3" t="str">
        <f>IF($L1224="","",IF(LEFT($AB1224,2)="SD",0,IF(LEFT($AB1224,2)="SB",1*52,IF($N1224=Prog!$P$17,VLOOKUP($L1224,BaseEqptCdF!$C$5:$P$161,14,FALSE)*1*300,VLOOKUP($L1224,BaseEqptCdF!$C$5:$P$161,12,FALSE)*0.2*300))))</f>
        <v/>
      </c>
      <c r="AG1224" s="6" t="str">
        <f t="shared" si="128"/>
        <v/>
      </c>
      <c r="AH1224" s="6">
        <f>IF($U1224=Prog!$S$18,YEAR($X1224),"")</f>
        <v>1900</v>
      </c>
      <c r="AI1224" s="5" t="str">
        <f>IF(OR($AG1224="",$U1224=Prog!$S$18),"",IF(OR($U1224=Prog!$S$17,$U1224=Prog!$S$16),YEAR($X1224),IF($AG1224="ND","ND",$AI$8+$O1224)))</f>
        <v/>
      </c>
      <c r="AJ1224" s="3" t="str">
        <f t="shared" si="157"/>
        <v/>
      </c>
      <c r="AK1224" s="3" t="str">
        <f t="shared" si="156"/>
        <v/>
      </c>
      <c r="AL1224" s="3" t="str">
        <f t="shared" si="156"/>
        <v/>
      </c>
      <c r="AM1224" s="3" t="str">
        <f t="shared" si="156"/>
        <v/>
      </c>
      <c r="AN1224" s="3" t="str">
        <f t="shared" si="156"/>
        <v/>
      </c>
      <c r="AO1224" s="2">
        <f t="shared" si="151"/>
        <v>0</v>
      </c>
      <c r="AP1224" s="4"/>
      <c r="AQ1224" s="3">
        <f>IF(AJ1224=1,VLOOKUP($AP1224,BaseEqptCdF!$C$5:$R$161,16,FALSE),0)</f>
        <v>0</v>
      </c>
      <c r="AR1224" s="3">
        <f>IF(AK1224=1,VLOOKUP($AP1224,BaseEqptCdF!$C$5:$R$161,16,FALSE),0)</f>
        <v>0</v>
      </c>
      <c r="AS1224" s="3">
        <f>IF(AL1224=1,VLOOKUP($AP1224,BaseEqptCdF!$C$5:$R$161,16,FALSE),0)</f>
        <v>0</v>
      </c>
      <c r="AT1224" s="3">
        <f>IF(AM1224=1,VLOOKUP($AP1224,BaseEqptCdF!$C$5:$R$161,16,FALSE),0)</f>
        <v>0</v>
      </c>
      <c r="AU1224" s="3">
        <f>IF(AN1224=1,VLOOKUP($AP1224,BaseEqptCdF!$C$5:$R$161,16,FALSE),0)</f>
        <v>0</v>
      </c>
      <c r="AV1224" s="2">
        <f t="shared" si="152"/>
        <v>0</v>
      </c>
      <c r="AW1224" s="3" t="str">
        <f>IF($L1224="","",IF(SUM($AJ1224:AJ1224)=0,$AE1224,VLOOKUP($AP1224,BaseEqptCdF!$C$5:$R$161,16,FALSE)*$AC$3))</f>
        <v/>
      </c>
      <c r="AX1224" s="3" t="str">
        <f>IF($L1224="","",IF(SUM($AJ1224:AK1224)=0,$AE1224,VLOOKUP($AP1224,BaseEqptCdF!$C$5:$R$161,16,FALSE)*$AC$3))</f>
        <v/>
      </c>
      <c r="AY1224" s="3" t="str">
        <f>IF($L1224="","",IF(SUM($AJ1224:AL1224)=0,$AE1224,VLOOKUP($AP1224,BaseEqptCdF!$C$5:$R$161,16,FALSE)*$AC$3))</f>
        <v/>
      </c>
      <c r="AZ1224" s="3" t="str">
        <f>IF($L1224="","",IF(SUM($AJ1224:AM1224)=0,$AE1224,VLOOKUP($AP1224,BaseEqptCdF!$C$5:$R$161,16,FALSE)*$AC$3))</f>
        <v/>
      </c>
      <c r="BA1224" s="3" t="str">
        <f>IF($L1224="","",IF(SUM($AJ1224:AN1224)=0,$AE1224,VLOOKUP($AP1224,BaseEqptCdF!$C$5:$R$161,16,FALSE)*$AC$3))</f>
        <v/>
      </c>
      <c r="BB1224" s="2">
        <f t="shared" si="153"/>
        <v>0</v>
      </c>
      <c r="BC1224" s="3" t="str">
        <f>IF($L1224="","",IF(SUM($AJ1224:AJ1224)=0,$AF1224,IF(LEFT(VLOOKUP($AP1224,BaseEqptCdF!$C$5:$E$161,3,FALSE),2)="SD",0,IF(LEFT(VLOOKUP($AP1224,BaseEqptCdF!$C$5:$E$161,3,FALSE),2)="SB",1*52,VLOOKUP($AP1224,BaseEqptCdF!$C$5:$S$161,12,FALSE)*0.2*300))))</f>
        <v/>
      </c>
      <c r="BD1224" s="3" t="str">
        <f>IF($L1224="","",IF(SUM($AJ1224:AK1224)=0,$AF1224,IF(LEFT(VLOOKUP($AP1224,BaseEqptCdF!$C$5:$E$161,3,FALSE),2)="SD",0,IF(LEFT(VLOOKUP($AP1224,BaseEqptCdF!$C$5:$E$161,3,FALSE),2)="SB",1*52,VLOOKUP($AP1224,BaseEqptCdF!$C$5:$S$161,12,FALSE)*0.2*300))))</f>
        <v/>
      </c>
      <c r="BE1224" s="3" t="str">
        <f>IF($L1224="","",IF(SUM($AJ1224:AL1224)=0,$AF1224,IF(LEFT(VLOOKUP($AP1224,BaseEqptCdF!$C$5:$E$161,3,FALSE),2)="SD",0,IF(LEFT(VLOOKUP($AP1224,BaseEqptCdF!$C$5:$E$161,3,FALSE),2)="SB",1*52,VLOOKUP($AP1224,BaseEqptCdF!$C$5:$S$161,12,FALSE)*0.2*300))))</f>
        <v/>
      </c>
      <c r="BF1224" s="3" t="str">
        <f>IF($L1224="","",IF(SUM($AJ1224:AM1224)=0,$AF1224,IF(LEFT(VLOOKUP($AP1224,BaseEqptCdF!$C$5:$E$161,3,FALSE),2)="SD",0,IF(LEFT(VLOOKUP($AP1224,BaseEqptCdF!$C$5:$E$161,3,FALSE),2)="SB",1*52,VLOOKUP($AP1224,BaseEqptCdF!$C$5:$S$161,12,FALSE)*0.2*300))))</f>
        <v/>
      </c>
      <c r="BG1224" s="3" t="str">
        <f>IF($L1224="","",IF(SUM($AJ1224:AN1224)=0,$AF1224,IF(LEFT(VLOOKUP($AP1224,BaseEqptCdF!$C$5:$E$161,3,FALSE),2)="SD",0,IF(LEFT(VLOOKUP($AP1224,BaseEqptCdF!$C$5:$E$161,3,FALSE),2)="SB",1*52,VLOOKUP($AP1224,BaseEqptCdF!$C$5:$S$161,12,FALSE)*0.2*300))))</f>
        <v/>
      </c>
      <c r="BH1224" s="2">
        <f t="shared" si="154"/>
        <v>0</v>
      </c>
    </row>
    <row r="1225" spans="1:60" x14ac:dyDescent="0.25">
      <c r="A1225" s="296" t="str">
        <f t="array" ref="A1225">IF($C1225="","",INDEX(Prog!$B$8:$D$300,MATCH($C1225,nivo1,0),1))</f>
        <v/>
      </c>
      <c r="B1225" s="296" t="str">
        <f t="array" ref="B1225">IF($C1225="","",INDEX(Prog!$B$8:$D$300,MATCH($C1225,nivo1,0),2))</f>
        <v/>
      </c>
      <c r="C1225" s="273"/>
      <c r="D1225" s="267"/>
      <c r="E1225" s="273"/>
      <c r="F1225" s="273"/>
      <c r="G1225" s="273"/>
      <c r="H1225" s="273"/>
      <c r="I1225" s="273"/>
      <c r="J1225" s="273"/>
      <c r="K1225" s="274"/>
      <c r="L1225" s="273"/>
      <c r="M1225" s="273"/>
      <c r="N1225" s="273"/>
      <c r="O1225" s="275"/>
      <c r="P1225" s="273"/>
      <c r="Q1225" s="273"/>
      <c r="R1225" s="273"/>
      <c r="S1225" s="273"/>
      <c r="T1225" s="276"/>
      <c r="U1225" s="276"/>
      <c r="V1225" s="276"/>
      <c r="W1225" s="276"/>
      <c r="X1225" s="277"/>
      <c r="Y1225" s="278"/>
      <c r="AA1225" s="8" t="str">
        <f>IF($L1225="","",VLOOKUP($L1225,BaseEqptCdF!$C$5:$E$161,2,FALSE))</f>
        <v/>
      </c>
      <c r="AB1225" s="8" t="str">
        <f>IF($L1225="","",VLOOKUP($L1225,BaseEqptCdF!$C$5:$E$161,3,FALSE))</f>
        <v/>
      </c>
      <c r="AC1225" s="7" t="str">
        <f>IF($L1225="","",VLOOKUP($L1225,BaseEqptCdF!$C$5:$I$161,6,FALSE))</f>
        <v/>
      </c>
      <c r="AD1225" s="7" t="str">
        <f>IF($L1225="","",VLOOKUP($L1225,BaseEqptCdF!$C$5:$I$161,7,FALSE))</f>
        <v/>
      </c>
      <c r="AE1225" s="3" t="str">
        <f>IF($L1225="","",VLOOKUP($L1225,BaseEqptCdF!$C$5:$R$161,16,FALSE)*$AC$3)</f>
        <v/>
      </c>
      <c r="AF1225" s="3" t="str">
        <f>IF($L1225="","",IF(LEFT($AB1225,2)="SD",0,IF(LEFT($AB1225,2)="SB",1*52,IF($N1225=Prog!$P$17,VLOOKUP($L1225,BaseEqptCdF!$C$5:$P$161,14,FALSE)*1*300,VLOOKUP($L1225,BaseEqptCdF!$C$5:$P$161,12,FALSE)*0.2*300))))</f>
        <v/>
      </c>
      <c r="AG1225" s="6" t="str">
        <f t="shared" si="128"/>
        <v/>
      </c>
      <c r="AH1225" s="6">
        <f>IF($U1225=Prog!$S$18,YEAR($X1225),"")</f>
        <v>1900</v>
      </c>
      <c r="AI1225" s="5" t="str">
        <f>IF(OR($AG1225="",$U1225=Prog!$S$18),"",IF(OR($U1225=Prog!$S$17,$U1225=Prog!$S$16),YEAR($X1225),IF($AG1225="ND","ND",$AI$8+$O1225)))</f>
        <v/>
      </c>
      <c r="AJ1225" s="3" t="str">
        <f t="shared" si="157"/>
        <v/>
      </c>
      <c r="AK1225" s="3" t="str">
        <f t="shared" si="156"/>
        <v/>
      </c>
      <c r="AL1225" s="3" t="str">
        <f t="shared" si="156"/>
        <v/>
      </c>
      <c r="AM1225" s="3" t="str">
        <f t="shared" si="156"/>
        <v/>
      </c>
      <c r="AN1225" s="3" t="str">
        <f t="shared" si="156"/>
        <v/>
      </c>
      <c r="AO1225" s="2">
        <f t="shared" si="151"/>
        <v>0</v>
      </c>
      <c r="AP1225" s="4"/>
      <c r="AQ1225" s="3">
        <f>IF(AJ1225=1,VLOOKUP($AP1225,BaseEqptCdF!$C$5:$R$161,16,FALSE),0)</f>
        <v>0</v>
      </c>
      <c r="AR1225" s="3">
        <f>IF(AK1225=1,VLOOKUP($AP1225,BaseEqptCdF!$C$5:$R$161,16,FALSE),0)</f>
        <v>0</v>
      </c>
      <c r="AS1225" s="3">
        <f>IF(AL1225=1,VLOOKUP($AP1225,BaseEqptCdF!$C$5:$R$161,16,FALSE),0)</f>
        <v>0</v>
      </c>
      <c r="AT1225" s="3">
        <f>IF(AM1225=1,VLOOKUP($AP1225,BaseEqptCdF!$C$5:$R$161,16,FALSE),0)</f>
        <v>0</v>
      </c>
      <c r="AU1225" s="3">
        <f>IF(AN1225=1,VLOOKUP($AP1225,BaseEqptCdF!$C$5:$R$161,16,FALSE),0)</f>
        <v>0</v>
      </c>
      <c r="AV1225" s="2">
        <f t="shared" si="152"/>
        <v>0</v>
      </c>
      <c r="AW1225" s="3" t="str">
        <f>IF($L1225="","",IF(SUM($AJ1225:AJ1225)=0,$AE1225,VLOOKUP($AP1225,BaseEqptCdF!$C$5:$R$161,16,FALSE)*$AC$3))</f>
        <v/>
      </c>
      <c r="AX1225" s="3" t="str">
        <f>IF($L1225="","",IF(SUM($AJ1225:AK1225)=0,$AE1225,VLOOKUP($AP1225,BaseEqptCdF!$C$5:$R$161,16,FALSE)*$AC$3))</f>
        <v/>
      </c>
      <c r="AY1225" s="3" t="str">
        <f>IF($L1225="","",IF(SUM($AJ1225:AL1225)=0,$AE1225,VLOOKUP($AP1225,BaseEqptCdF!$C$5:$R$161,16,FALSE)*$AC$3))</f>
        <v/>
      </c>
      <c r="AZ1225" s="3" t="str">
        <f>IF($L1225="","",IF(SUM($AJ1225:AM1225)=0,$AE1225,VLOOKUP($AP1225,BaseEqptCdF!$C$5:$R$161,16,FALSE)*$AC$3))</f>
        <v/>
      </c>
      <c r="BA1225" s="3" t="str">
        <f>IF($L1225="","",IF(SUM($AJ1225:AN1225)=0,$AE1225,VLOOKUP($AP1225,BaseEqptCdF!$C$5:$R$161,16,FALSE)*$AC$3))</f>
        <v/>
      </c>
      <c r="BB1225" s="2">
        <f t="shared" si="153"/>
        <v>0</v>
      </c>
      <c r="BC1225" s="3" t="str">
        <f>IF($L1225="","",IF(SUM($AJ1225:AJ1225)=0,$AF1225,IF(LEFT(VLOOKUP($AP1225,BaseEqptCdF!$C$5:$E$161,3,FALSE),2)="SD",0,IF(LEFT(VLOOKUP($AP1225,BaseEqptCdF!$C$5:$E$161,3,FALSE),2)="SB",1*52,VLOOKUP($AP1225,BaseEqptCdF!$C$5:$S$161,12,FALSE)*0.2*300))))</f>
        <v/>
      </c>
      <c r="BD1225" s="3" t="str">
        <f>IF($L1225="","",IF(SUM($AJ1225:AK1225)=0,$AF1225,IF(LEFT(VLOOKUP($AP1225,BaseEqptCdF!$C$5:$E$161,3,FALSE),2)="SD",0,IF(LEFT(VLOOKUP($AP1225,BaseEqptCdF!$C$5:$E$161,3,FALSE),2)="SB",1*52,VLOOKUP($AP1225,BaseEqptCdF!$C$5:$S$161,12,FALSE)*0.2*300))))</f>
        <v/>
      </c>
      <c r="BE1225" s="3" t="str">
        <f>IF($L1225="","",IF(SUM($AJ1225:AL1225)=0,$AF1225,IF(LEFT(VLOOKUP($AP1225,BaseEqptCdF!$C$5:$E$161,3,FALSE),2)="SD",0,IF(LEFT(VLOOKUP($AP1225,BaseEqptCdF!$C$5:$E$161,3,FALSE),2)="SB",1*52,VLOOKUP($AP1225,BaseEqptCdF!$C$5:$S$161,12,FALSE)*0.2*300))))</f>
        <v/>
      </c>
      <c r="BF1225" s="3" t="str">
        <f>IF($L1225="","",IF(SUM($AJ1225:AM1225)=0,$AF1225,IF(LEFT(VLOOKUP($AP1225,BaseEqptCdF!$C$5:$E$161,3,FALSE),2)="SD",0,IF(LEFT(VLOOKUP($AP1225,BaseEqptCdF!$C$5:$E$161,3,FALSE),2)="SB",1*52,VLOOKUP($AP1225,BaseEqptCdF!$C$5:$S$161,12,FALSE)*0.2*300))))</f>
        <v/>
      </c>
      <c r="BG1225" s="3" t="str">
        <f>IF($L1225="","",IF(SUM($AJ1225:AN1225)=0,$AF1225,IF(LEFT(VLOOKUP($AP1225,BaseEqptCdF!$C$5:$E$161,3,FALSE),2)="SD",0,IF(LEFT(VLOOKUP($AP1225,BaseEqptCdF!$C$5:$E$161,3,FALSE),2)="SB",1*52,VLOOKUP($AP1225,BaseEqptCdF!$C$5:$S$161,12,FALSE)*0.2*300))))</f>
        <v/>
      </c>
      <c r="BH1225" s="2">
        <f t="shared" si="154"/>
        <v>0</v>
      </c>
    </row>
    <row r="1226" spans="1:60" x14ac:dyDescent="0.25">
      <c r="A1226" s="296" t="str">
        <f t="array" ref="A1226">IF($C1226="","",INDEX(Prog!$B$8:$D$300,MATCH($C1226,nivo1,0),1))</f>
        <v/>
      </c>
      <c r="B1226" s="296" t="str">
        <f t="array" ref="B1226">IF($C1226="","",INDEX(Prog!$B$8:$D$300,MATCH($C1226,nivo1,0),2))</f>
        <v/>
      </c>
      <c r="C1226" s="273"/>
      <c r="D1226" s="267"/>
      <c r="E1226" s="273"/>
      <c r="F1226" s="273"/>
      <c r="G1226" s="273"/>
      <c r="H1226" s="273"/>
      <c r="I1226" s="273"/>
      <c r="J1226" s="273"/>
      <c r="K1226" s="274"/>
      <c r="L1226" s="273"/>
      <c r="M1226" s="273"/>
      <c r="N1226" s="273"/>
      <c r="O1226" s="275"/>
      <c r="P1226" s="273"/>
      <c r="Q1226" s="273"/>
      <c r="R1226" s="273"/>
      <c r="S1226" s="273"/>
      <c r="T1226" s="276"/>
      <c r="U1226" s="276"/>
      <c r="V1226" s="276"/>
      <c r="W1226" s="276"/>
      <c r="X1226" s="277"/>
      <c r="Y1226" s="278"/>
      <c r="AA1226" s="8" t="str">
        <f>IF($L1226="","",VLOOKUP($L1226,BaseEqptCdF!$C$5:$E$161,2,FALSE))</f>
        <v/>
      </c>
      <c r="AB1226" s="8" t="str">
        <f>IF($L1226="","",VLOOKUP($L1226,BaseEqptCdF!$C$5:$E$161,3,FALSE))</f>
        <v/>
      </c>
      <c r="AC1226" s="7" t="str">
        <f>IF($L1226="","",VLOOKUP($L1226,BaseEqptCdF!$C$5:$I$161,6,FALSE))</f>
        <v/>
      </c>
      <c r="AD1226" s="7" t="str">
        <f>IF($L1226="","",VLOOKUP($L1226,BaseEqptCdF!$C$5:$I$161,7,FALSE))</f>
        <v/>
      </c>
      <c r="AE1226" s="3" t="str">
        <f>IF($L1226="","",VLOOKUP($L1226,BaseEqptCdF!$C$5:$R$161,16,FALSE)*$AC$3)</f>
        <v/>
      </c>
      <c r="AF1226" s="3" t="str">
        <f>IF($L1226="","",IF(LEFT($AB1226,2)="SD",0,IF(LEFT($AB1226,2)="SB",1*52,IF($N1226=Prog!$P$17,VLOOKUP($L1226,BaseEqptCdF!$C$5:$P$161,14,FALSE)*1*300,VLOOKUP($L1226,BaseEqptCdF!$C$5:$P$161,12,FALSE)*0.2*300))))</f>
        <v/>
      </c>
      <c r="AG1226" s="6" t="str">
        <f t="shared" ref="AG1226:AG1289" si="158">IF($L1226="","",IF(OR(ISTEXT($O1226),$O1226=""),"ND",YEAR($X1226)-$O1226))</f>
        <v/>
      </c>
      <c r="AH1226" s="6">
        <f>IF($U1226=Prog!$S$18,YEAR($X1226),"")</f>
        <v>1900</v>
      </c>
      <c r="AI1226" s="5" t="str">
        <f>IF(OR($AG1226="",$U1226=Prog!$S$18),"",IF(OR($U1226=Prog!$S$17,$U1226=Prog!$S$16),YEAR($X1226),IF($AG1226="ND","ND",$AI$8+$O1226)))</f>
        <v/>
      </c>
      <c r="AJ1226" s="3" t="str">
        <f t="shared" si="157"/>
        <v/>
      </c>
      <c r="AK1226" s="3" t="str">
        <f t="shared" si="156"/>
        <v/>
      </c>
      <c r="AL1226" s="3" t="str">
        <f t="shared" si="156"/>
        <v/>
      </c>
      <c r="AM1226" s="3" t="str">
        <f t="shared" si="156"/>
        <v/>
      </c>
      <c r="AN1226" s="3" t="str">
        <f t="shared" si="156"/>
        <v/>
      </c>
      <c r="AO1226" s="2">
        <f t="shared" si="151"/>
        <v>0</v>
      </c>
      <c r="AP1226" s="4"/>
      <c r="AQ1226" s="3">
        <f>IF(AJ1226=1,VLOOKUP($AP1226,BaseEqptCdF!$C$5:$R$161,16,FALSE),0)</f>
        <v>0</v>
      </c>
      <c r="AR1226" s="3">
        <f>IF(AK1226=1,VLOOKUP($AP1226,BaseEqptCdF!$C$5:$R$161,16,FALSE),0)</f>
        <v>0</v>
      </c>
      <c r="AS1226" s="3">
        <f>IF(AL1226=1,VLOOKUP($AP1226,BaseEqptCdF!$C$5:$R$161,16,FALSE),0)</f>
        <v>0</v>
      </c>
      <c r="AT1226" s="3">
        <f>IF(AM1226=1,VLOOKUP($AP1226,BaseEqptCdF!$C$5:$R$161,16,FALSE),0)</f>
        <v>0</v>
      </c>
      <c r="AU1226" s="3">
        <f>IF(AN1226=1,VLOOKUP($AP1226,BaseEqptCdF!$C$5:$R$161,16,FALSE),0)</f>
        <v>0</v>
      </c>
      <c r="AV1226" s="2">
        <f t="shared" si="152"/>
        <v>0</v>
      </c>
      <c r="AW1226" s="3" t="str">
        <f>IF($L1226="","",IF(SUM($AJ1226:AJ1226)=0,$AE1226,VLOOKUP($AP1226,BaseEqptCdF!$C$5:$R$161,16,FALSE)*$AC$3))</f>
        <v/>
      </c>
      <c r="AX1226" s="3" t="str">
        <f>IF($L1226="","",IF(SUM($AJ1226:AK1226)=0,$AE1226,VLOOKUP($AP1226,BaseEqptCdF!$C$5:$R$161,16,FALSE)*$AC$3))</f>
        <v/>
      </c>
      <c r="AY1226" s="3" t="str">
        <f>IF($L1226="","",IF(SUM($AJ1226:AL1226)=0,$AE1226,VLOOKUP($AP1226,BaseEqptCdF!$C$5:$R$161,16,FALSE)*$AC$3))</f>
        <v/>
      </c>
      <c r="AZ1226" s="3" t="str">
        <f>IF($L1226="","",IF(SUM($AJ1226:AM1226)=0,$AE1226,VLOOKUP($AP1226,BaseEqptCdF!$C$5:$R$161,16,FALSE)*$AC$3))</f>
        <v/>
      </c>
      <c r="BA1226" s="3" t="str">
        <f>IF($L1226="","",IF(SUM($AJ1226:AN1226)=0,$AE1226,VLOOKUP($AP1226,BaseEqptCdF!$C$5:$R$161,16,FALSE)*$AC$3))</f>
        <v/>
      </c>
      <c r="BB1226" s="2">
        <f t="shared" si="153"/>
        <v>0</v>
      </c>
      <c r="BC1226" s="3" t="str">
        <f>IF($L1226="","",IF(SUM($AJ1226:AJ1226)=0,$AF1226,IF(LEFT(VLOOKUP($AP1226,BaseEqptCdF!$C$5:$E$161,3,FALSE),2)="SD",0,IF(LEFT(VLOOKUP($AP1226,BaseEqptCdF!$C$5:$E$161,3,FALSE),2)="SB",1*52,VLOOKUP($AP1226,BaseEqptCdF!$C$5:$S$161,12,FALSE)*0.2*300))))</f>
        <v/>
      </c>
      <c r="BD1226" s="3" t="str">
        <f>IF($L1226="","",IF(SUM($AJ1226:AK1226)=0,$AF1226,IF(LEFT(VLOOKUP($AP1226,BaseEqptCdF!$C$5:$E$161,3,FALSE),2)="SD",0,IF(LEFT(VLOOKUP($AP1226,BaseEqptCdF!$C$5:$E$161,3,FALSE),2)="SB",1*52,VLOOKUP($AP1226,BaseEqptCdF!$C$5:$S$161,12,FALSE)*0.2*300))))</f>
        <v/>
      </c>
      <c r="BE1226" s="3" t="str">
        <f>IF($L1226="","",IF(SUM($AJ1226:AL1226)=0,$AF1226,IF(LEFT(VLOOKUP($AP1226,BaseEqptCdF!$C$5:$E$161,3,FALSE),2)="SD",0,IF(LEFT(VLOOKUP($AP1226,BaseEqptCdF!$C$5:$E$161,3,FALSE),2)="SB",1*52,VLOOKUP($AP1226,BaseEqptCdF!$C$5:$S$161,12,FALSE)*0.2*300))))</f>
        <v/>
      </c>
      <c r="BF1226" s="3" t="str">
        <f>IF($L1226="","",IF(SUM($AJ1226:AM1226)=0,$AF1226,IF(LEFT(VLOOKUP($AP1226,BaseEqptCdF!$C$5:$E$161,3,FALSE),2)="SD",0,IF(LEFT(VLOOKUP($AP1226,BaseEqptCdF!$C$5:$E$161,3,FALSE),2)="SB",1*52,VLOOKUP($AP1226,BaseEqptCdF!$C$5:$S$161,12,FALSE)*0.2*300))))</f>
        <v/>
      </c>
      <c r="BG1226" s="3" t="str">
        <f>IF($L1226="","",IF(SUM($AJ1226:AN1226)=0,$AF1226,IF(LEFT(VLOOKUP($AP1226,BaseEqptCdF!$C$5:$E$161,3,FALSE),2)="SD",0,IF(LEFT(VLOOKUP($AP1226,BaseEqptCdF!$C$5:$E$161,3,FALSE),2)="SB",1*52,VLOOKUP($AP1226,BaseEqptCdF!$C$5:$S$161,12,FALSE)*0.2*300))))</f>
        <v/>
      </c>
      <c r="BH1226" s="2">
        <f t="shared" si="154"/>
        <v>0</v>
      </c>
    </row>
    <row r="1227" spans="1:60" x14ac:dyDescent="0.25">
      <c r="A1227" s="296" t="str">
        <f t="array" ref="A1227">IF($C1227="","",INDEX(Prog!$B$8:$D$300,MATCH($C1227,nivo1,0),1))</f>
        <v/>
      </c>
      <c r="B1227" s="296" t="str">
        <f t="array" ref="B1227">IF($C1227="","",INDEX(Prog!$B$8:$D$300,MATCH($C1227,nivo1,0),2))</f>
        <v/>
      </c>
      <c r="C1227" s="273"/>
      <c r="D1227" s="267"/>
      <c r="E1227" s="273"/>
      <c r="F1227" s="273"/>
      <c r="G1227" s="273"/>
      <c r="H1227" s="273"/>
      <c r="I1227" s="273"/>
      <c r="J1227" s="273"/>
      <c r="K1227" s="274"/>
      <c r="L1227" s="273"/>
      <c r="M1227" s="273"/>
      <c r="N1227" s="273"/>
      <c r="O1227" s="275"/>
      <c r="P1227" s="273"/>
      <c r="Q1227" s="273"/>
      <c r="R1227" s="273"/>
      <c r="S1227" s="273"/>
      <c r="T1227" s="276"/>
      <c r="U1227" s="276"/>
      <c r="V1227" s="276"/>
      <c r="W1227" s="276"/>
      <c r="X1227" s="277"/>
      <c r="Y1227" s="278"/>
      <c r="AA1227" s="8" t="str">
        <f>IF($L1227="","",VLOOKUP($L1227,BaseEqptCdF!$C$5:$E$161,2,FALSE))</f>
        <v/>
      </c>
      <c r="AB1227" s="8" t="str">
        <f>IF($L1227="","",VLOOKUP($L1227,BaseEqptCdF!$C$5:$E$161,3,FALSE))</f>
        <v/>
      </c>
      <c r="AC1227" s="7" t="str">
        <f>IF($L1227="","",VLOOKUP($L1227,BaseEqptCdF!$C$5:$I$161,6,FALSE))</f>
        <v/>
      </c>
      <c r="AD1227" s="7" t="str">
        <f>IF($L1227="","",VLOOKUP($L1227,BaseEqptCdF!$C$5:$I$161,7,FALSE))</f>
        <v/>
      </c>
      <c r="AE1227" s="3" t="str">
        <f>IF($L1227="","",VLOOKUP($L1227,BaseEqptCdF!$C$5:$R$161,16,FALSE)*$AC$3)</f>
        <v/>
      </c>
      <c r="AF1227" s="3" t="str">
        <f>IF($L1227="","",IF(LEFT($AB1227,2)="SD",0,IF(LEFT($AB1227,2)="SB",1*52,IF($N1227=Prog!$P$17,VLOOKUP($L1227,BaseEqptCdF!$C$5:$P$161,14,FALSE)*1*300,VLOOKUP($L1227,BaseEqptCdF!$C$5:$P$161,12,FALSE)*0.2*300))))</f>
        <v/>
      </c>
      <c r="AG1227" s="6" t="str">
        <f t="shared" si="158"/>
        <v/>
      </c>
      <c r="AH1227" s="6">
        <f>IF($U1227=Prog!$S$18,YEAR($X1227),"")</f>
        <v>1900</v>
      </c>
      <c r="AI1227" s="5" t="str">
        <f>IF(OR($AG1227="",$U1227=Prog!$S$18),"",IF(OR($U1227=Prog!$S$17,$U1227=Prog!$S$16),YEAR($X1227),IF($AG1227="ND","ND",$AI$8+$O1227)))</f>
        <v/>
      </c>
      <c r="AJ1227" s="3" t="str">
        <f t="shared" si="157"/>
        <v/>
      </c>
      <c r="AK1227" s="3" t="str">
        <f t="shared" si="156"/>
        <v/>
      </c>
      <c r="AL1227" s="3" t="str">
        <f t="shared" si="156"/>
        <v/>
      </c>
      <c r="AM1227" s="3" t="str">
        <f t="shared" si="156"/>
        <v/>
      </c>
      <c r="AN1227" s="3" t="str">
        <f t="shared" si="156"/>
        <v/>
      </c>
      <c r="AO1227" s="2">
        <f t="shared" si="151"/>
        <v>0</v>
      </c>
      <c r="AP1227" s="4"/>
      <c r="AQ1227" s="3">
        <f>IF(AJ1227=1,VLOOKUP($AP1227,BaseEqptCdF!$C$5:$R$161,16,FALSE),0)</f>
        <v>0</v>
      </c>
      <c r="AR1227" s="3">
        <f>IF(AK1227=1,VLOOKUP($AP1227,BaseEqptCdF!$C$5:$R$161,16,FALSE),0)</f>
        <v>0</v>
      </c>
      <c r="AS1227" s="3">
        <f>IF(AL1227=1,VLOOKUP($AP1227,BaseEqptCdF!$C$5:$R$161,16,FALSE),0)</f>
        <v>0</v>
      </c>
      <c r="AT1227" s="3">
        <f>IF(AM1227=1,VLOOKUP($AP1227,BaseEqptCdF!$C$5:$R$161,16,FALSE),0)</f>
        <v>0</v>
      </c>
      <c r="AU1227" s="3">
        <f>IF(AN1227=1,VLOOKUP($AP1227,BaseEqptCdF!$C$5:$R$161,16,FALSE),0)</f>
        <v>0</v>
      </c>
      <c r="AV1227" s="2">
        <f t="shared" si="152"/>
        <v>0</v>
      </c>
      <c r="AW1227" s="3" t="str">
        <f>IF($L1227="","",IF(SUM($AJ1227:AJ1227)=0,$AE1227,VLOOKUP($AP1227,BaseEqptCdF!$C$5:$R$161,16,FALSE)*$AC$3))</f>
        <v/>
      </c>
      <c r="AX1227" s="3" t="str">
        <f>IF($L1227="","",IF(SUM($AJ1227:AK1227)=0,$AE1227,VLOOKUP($AP1227,BaseEqptCdF!$C$5:$R$161,16,FALSE)*$AC$3))</f>
        <v/>
      </c>
      <c r="AY1227" s="3" t="str">
        <f>IF($L1227="","",IF(SUM($AJ1227:AL1227)=0,$AE1227,VLOOKUP($AP1227,BaseEqptCdF!$C$5:$R$161,16,FALSE)*$AC$3))</f>
        <v/>
      </c>
      <c r="AZ1227" s="3" t="str">
        <f>IF($L1227="","",IF(SUM($AJ1227:AM1227)=0,$AE1227,VLOOKUP($AP1227,BaseEqptCdF!$C$5:$R$161,16,FALSE)*$AC$3))</f>
        <v/>
      </c>
      <c r="BA1227" s="3" t="str">
        <f>IF($L1227="","",IF(SUM($AJ1227:AN1227)=0,$AE1227,VLOOKUP($AP1227,BaseEqptCdF!$C$5:$R$161,16,FALSE)*$AC$3))</f>
        <v/>
      </c>
      <c r="BB1227" s="2">
        <f t="shared" si="153"/>
        <v>0</v>
      </c>
      <c r="BC1227" s="3" t="str">
        <f>IF($L1227="","",IF(SUM($AJ1227:AJ1227)=0,$AF1227,IF(LEFT(VLOOKUP($AP1227,BaseEqptCdF!$C$5:$E$161,3,FALSE),2)="SD",0,IF(LEFT(VLOOKUP($AP1227,BaseEqptCdF!$C$5:$E$161,3,FALSE),2)="SB",1*52,VLOOKUP($AP1227,BaseEqptCdF!$C$5:$S$161,12,FALSE)*0.2*300))))</f>
        <v/>
      </c>
      <c r="BD1227" s="3" t="str">
        <f>IF($L1227="","",IF(SUM($AJ1227:AK1227)=0,$AF1227,IF(LEFT(VLOOKUP($AP1227,BaseEqptCdF!$C$5:$E$161,3,FALSE),2)="SD",0,IF(LEFT(VLOOKUP($AP1227,BaseEqptCdF!$C$5:$E$161,3,FALSE),2)="SB",1*52,VLOOKUP($AP1227,BaseEqptCdF!$C$5:$S$161,12,FALSE)*0.2*300))))</f>
        <v/>
      </c>
      <c r="BE1227" s="3" t="str">
        <f>IF($L1227="","",IF(SUM($AJ1227:AL1227)=0,$AF1227,IF(LEFT(VLOOKUP($AP1227,BaseEqptCdF!$C$5:$E$161,3,FALSE),2)="SD",0,IF(LEFT(VLOOKUP($AP1227,BaseEqptCdF!$C$5:$E$161,3,FALSE),2)="SB",1*52,VLOOKUP($AP1227,BaseEqptCdF!$C$5:$S$161,12,FALSE)*0.2*300))))</f>
        <v/>
      </c>
      <c r="BF1227" s="3" t="str">
        <f>IF($L1227="","",IF(SUM($AJ1227:AM1227)=0,$AF1227,IF(LEFT(VLOOKUP($AP1227,BaseEqptCdF!$C$5:$E$161,3,FALSE),2)="SD",0,IF(LEFT(VLOOKUP($AP1227,BaseEqptCdF!$C$5:$E$161,3,FALSE),2)="SB",1*52,VLOOKUP($AP1227,BaseEqptCdF!$C$5:$S$161,12,FALSE)*0.2*300))))</f>
        <v/>
      </c>
      <c r="BG1227" s="3" t="str">
        <f>IF($L1227="","",IF(SUM($AJ1227:AN1227)=0,$AF1227,IF(LEFT(VLOOKUP($AP1227,BaseEqptCdF!$C$5:$E$161,3,FALSE),2)="SD",0,IF(LEFT(VLOOKUP($AP1227,BaseEqptCdF!$C$5:$E$161,3,FALSE),2)="SB",1*52,VLOOKUP($AP1227,BaseEqptCdF!$C$5:$S$161,12,FALSE)*0.2*300))))</f>
        <v/>
      </c>
      <c r="BH1227" s="2">
        <f t="shared" si="154"/>
        <v>0</v>
      </c>
    </row>
    <row r="1228" spans="1:60" x14ac:dyDescent="0.25">
      <c r="A1228" s="296" t="str">
        <f t="array" ref="A1228">IF($C1228="","",INDEX(Prog!$B$8:$D$300,MATCH($C1228,nivo1,0),1))</f>
        <v/>
      </c>
      <c r="B1228" s="296" t="str">
        <f t="array" ref="B1228">IF($C1228="","",INDEX(Prog!$B$8:$D$300,MATCH($C1228,nivo1,0),2))</f>
        <v/>
      </c>
      <c r="C1228" s="273"/>
      <c r="D1228" s="267"/>
      <c r="E1228" s="273"/>
      <c r="F1228" s="273"/>
      <c r="G1228" s="273"/>
      <c r="H1228" s="273"/>
      <c r="I1228" s="273"/>
      <c r="J1228" s="273"/>
      <c r="K1228" s="274"/>
      <c r="L1228" s="273"/>
      <c r="M1228" s="273"/>
      <c r="N1228" s="273"/>
      <c r="O1228" s="275"/>
      <c r="P1228" s="273"/>
      <c r="Q1228" s="273"/>
      <c r="R1228" s="273"/>
      <c r="S1228" s="273"/>
      <c r="T1228" s="276"/>
      <c r="U1228" s="276"/>
      <c r="V1228" s="276"/>
      <c r="W1228" s="276"/>
      <c r="X1228" s="277"/>
      <c r="Y1228" s="278"/>
      <c r="AA1228" s="8" t="str">
        <f>IF($L1228="","",VLOOKUP($L1228,BaseEqptCdF!$C$5:$E$161,2,FALSE))</f>
        <v/>
      </c>
      <c r="AB1228" s="8" t="str">
        <f>IF($L1228="","",VLOOKUP($L1228,BaseEqptCdF!$C$5:$E$161,3,FALSE))</f>
        <v/>
      </c>
      <c r="AC1228" s="7" t="str">
        <f>IF($L1228="","",VLOOKUP($L1228,BaseEqptCdF!$C$5:$I$161,6,FALSE))</f>
        <v/>
      </c>
      <c r="AD1228" s="7" t="str">
        <f>IF($L1228="","",VLOOKUP($L1228,BaseEqptCdF!$C$5:$I$161,7,FALSE))</f>
        <v/>
      </c>
      <c r="AE1228" s="3" t="str">
        <f>IF($L1228="","",VLOOKUP($L1228,BaseEqptCdF!$C$5:$R$161,16,FALSE)*$AC$3)</f>
        <v/>
      </c>
      <c r="AF1228" s="3" t="str">
        <f>IF($L1228="","",IF(LEFT($AB1228,2)="SD",0,IF(LEFT($AB1228,2)="SB",1*52,IF($N1228=Prog!$P$17,VLOOKUP($L1228,BaseEqptCdF!$C$5:$P$161,14,FALSE)*1*300,VLOOKUP($L1228,BaseEqptCdF!$C$5:$P$161,12,FALSE)*0.2*300))))</f>
        <v/>
      </c>
      <c r="AG1228" s="6" t="str">
        <f t="shared" si="158"/>
        <v/>
      </c>
      <c r="AH1228" s="6">
        <f>IF($U1228=Prog!$S$18,YEAR($X1228),"")</f>
        <v>1900</v>
      </c>
      <c r="AI1228" s="5" t="str">
        <f>IF(OR($AG1228="",$U1228=Prog!$S$18),"",IF(OR($U1228=Prog!$S$17,$U1228=Prog!$S$16),YEAR($X1228),IF($AG1228="ND","ND",$AI$8+$O1228)))</f>
        <v/>
      </c>
      <c r="AJ1228" s="3" t="str">
        <f t="shared" si="157"/>
        <v/>
      </c>
      <c r="AK1228" s="3" t="str">
        <f t="shared" si="156"/>
        <v/>
      </c>
      <c r="AL1228" s="3" t="str">
        <f t="shared" si="156"/>
        <v/>
      </c>
      <c r="AM1228" s="3" t="str">
        <f t="shared" si="156"/>
        <v/>
      </c>
      <c r="AN1228" s="3" t="str">
        <f t="shared" si="156"/>
        <v/>
      </c>
      <c r="AO1228" s="2">
        <f t="shared" si="151"/>
        <v>0</v>
      </c>
      <c r="AP1228" s="4"/>
      <c r="AQ1228" s="3">
        <f>IF(AJ1228=1,VLOOKUP($AP1228,BaseEqptCdF!$C$5:$R$161,16,FALSE),0)</f>
        <v>0</v>
      </c>
      <c r="AR1228" s="3">
        <f>IF(AK1228=1,VLOOKUP($AP1228,BaseEqptCdF!$C$5:$R$161,16,FALSE),0)</f>
        <v>0</v>
      </c>
      <c r="AS1228" s="3">
        <f>IF(AL1228=1,VLOOKUP($AP1228,BaseEqptCdF!$C$5:$R$161,16,FALSE),0)</f>
        <v>0</v>
      </c>
      <c r="AT1228" s="3">
        <f>IF(AM1228=1,VLOOKUP($AP1228,BaseEqptCdF!$C$5:$R$161,16,FALSE),0)</f>
        <v>0</v>
      </c>
      <c r="AU1228" s="3">
        <f>IF(AN1228=1,VLOOKUP($AP1228,BaseEqptCdF!$C$5:$R$161,16,FALSE),0)</f>
        <v>0</v>
      </c>
      <c r="AV1228" s="2">
        <f t="shared" si="152"/>
        <v>0</v>
      </c>
      <c r="AW1228" s="3" t="str">
        <f>IF($L1228="","",IF(SUM($AJ1228:AJ1228)=0,$AE1228,VLOOKUP($AP1228,BaseEqptCdF!$C$5:$R$161,16,FALSE)*$AC$3))</f>
        <v/>
      </c>
      <c r="AX1228" s="3" t="str">
        <f>IF($L1228="","",IF(SUM($AJ1228:AK1228)=0,$AE1228,VLOOKUP($AP1228,BaseEqptCdF!$C$5:$R$161,16,FALSE)*$AC$3))</f>
        <v/>
      </c>
      <c r="AY1228" s="3" t="str">
        <f>IF($L1228="","",IF(SUM($AJ1228:AL1228)=0,$AE1228,VLOOKUP($AP1228,BaseEqptCdF!$C$5:$R$161,16,FALSE)*$AC$3))</f>
        <v/>
      </c>
      <c r="AZ1228" s="3" t="str">
        <f>IF($L1228="","",IF(SUM($AJ1228:AM1228)=0,$AE1228,VLOOKUP($AP1228,BaseEqptCdF!$C$5:$R$161,16,FALSE)*$AC$3))</f>
        <v/>
      </c>
      <c r="BA1228" s="3" t="str">
        <f>IF($L1228="","",IF(SUM($AJ1228:AN1228)=0,$AE1228,VLOOKUP($AP1228,BaseEqptCdF!$C$5:$R$161,16,FALSE)*$AC$3))</f>
        <v/>
      </c>
      <c r="BB1228" s="2">
        <f t="shared" si="153"/>
        <v>0</v>
      </c>
      <c r="BC1228" s="3" t="str">
        <f>IF($L1228="","",IF(SUM($AJ1228:AJ1228)=0,$AF1228,IF(LEFT(VLOOKUP($AP1228,BaseEqptCdF!$C$5:$E$161,3,FALSE),2)="SD",0,IF(LEFT(VLOOKUP($AP1228,BaseEqptCdF!$C$5:$E$161,3,FALSE),2)="SB",1*52,VLOOKUP($AP1228,BaseEqptCdF!$C$5:$S$161,12,FALSE)*0.2*300))))</f>
        <v/>
      </c>
      <c r="BD1228" s="3" t="str">
        <f>IF($L1228="","",IF(SUM($AJ1228:AK1228)=0,$AF1228,IF(LEFT(VLOOKUP($AP1228,BaseEqptCdF!$C$5:$E$161,3,FALSE),2)="SD",0,IF(LEFT(VLOOKUP($AP1228,BaseEqptCdF!$C$5:$E$161,3,FALSE),2)="SB",1*52,VLOOKUP($AP1228,BaseEqptCdF!$C$5:$S$161,12,FALSE)*0.2*300))))</f>
        <v/>
      </c>
      <c r="BE1228" s="3" t="str">
        <f>IF($L1228="","",IF(SUM($AJ1228:AL1228)=0,$AF1228,IF(LEFT(VLOOKUP($AP1228,BaseEqptCdF!$C$5:$E$161,3,FALSE),2)="SD",0,IF(LEFT(VLOOKUP($AP1228,BaseEqptCdF!$C$5:$E$161,3,FALSE),2)="SB",1*52,VLOOKUP($AP1228,BaseEqptCdF!$C$5:$S$161,12,FALSE)*0.2*300))))</f>
        <v/>
      </c>
      <c r="BF1228" s="3" t="str">
        <f>IF($L1228="","",IF(SUM($AJ1228:AM1228)=0,$AF1228,IF(LEFT(VLOOKUP($AP1228,BaseEqptCdF!$C$5:$E$161,3,FALSE),2)="SD",0,IF(LEFT(VLOOKUP($AP1228,BaseEqptCdF!$C$5:$E$161,3,FALSE),2)="SB",1*52,VLOOKUP($AP1228,BaseEqptCdF!$C$5:$S$161,12,FALSE)*0.2*300))))</f>
        <v/>
      </c>
      <c r="BG1228" s="3" t="str">
        <f>IF($L1228="","",IF(SUM($AJ1228:AN1228)=0,$AF1228,IF(LEFT(VLOOKUP($AP1228,BaseEqptCdF!$C$5:$E$161,3,FALSE),2)="SD",0,IF(LEFT(VLOOKUP($AP1228,BaseEqptCdF!$C$5:$E$161,3,FALSE),2)="SB",1*52,VLOOKUP($AP1228,BaseEqptCdF!$C$5:$S$161,12,FALSE)*0.2*300))))</f>
        <v/>
      </c>
      <c r="BH1228" s="2">
        <f t="shared" si="154"/>
        <v>0</v>
      </c>
    </row>
    <row r="1229" spans="1:60" x14ac:dyDescent="0.25">
      <c r="A1229" s="296" t="str">
        <f t="array" ref="A1229">IF($C1229="","",INDEX(Prog!$B$8:$D$300,MATCH($C1229,nivo1,0),1))</f>
        <v/>
      </c>
      <c r="B1229" s="296" t="str">
        <f t="array" ref="B1229">IF($C1229="","",INDEX(Prog!$B$8:$D$300,MATCH($C1229,nivo1,0),2))</f>
        <v/>
      </c>
      <c r="C1229" s="273"/>
      <c r="D1229" s="267"/>
      <c r="E1229" s="273"/>
      <c r="F1229" s="273"/>
      <c r="G1229" s="273"/>
      <c r="H1229" s="273"/>
      <c r="I1229" s="273"/>
      <c r="J1229" s="273"/>
      <c r="K1229" s="274"/>
      <c r="L1229" s="273"/>
      <c r="M1229" s="273"/>
      <c r="N1229" s="273"/>
      <c r="O1229" s="275"/>
      <c r="P1229" s="273"/>
      <c r="Q1229" s="273"/>
      <c r="R1229" s="273"/>
      <c r="S1229" s="273"/>
      <c r="T1229" s="276"/>
      <c r="U1229" s="276"/>
      <c r="V1229" s="276"/>
      <c r="W1229" s="276"/>
      <c r="X1229" s="277"/>
      <c r="Y1229" s="278"/>
      <c r="AA1229" s="8" t="str">
        <f>IF($L1229="","",VLOOKUP($L1229,BaseEqptCdF!$C$5:$E$161,2,FALSE))</f>
        <v/>
      </c>
      <c r="AB1229" s="8" t="str">
        <f>IF($L1229="","",VLOOKUP($L1229,BaseEqptCdF!$C$5:$E$161,3,FALSE))</f>
        <v/>
      </c>
      <c r="AC1229" s="7" t="str">
        <f>IF($L1229="","",VLOOKUP($L1229,BaseEqptCdF!$C$5:$I$161,6,FALSE))</f>
        <v/>
      </c>
      <c r="AD1229" s="7" t="str">
        <f>IF($L1229="","",VLOOKUP($L1229,BaseEqptCdF!$C$5:$I$161,7,FALSE))</f>
        <v/>
      </c>
      <c r="AE1229" s="3" t="str">
        <f>IF($L1229="","",VLOOKUP($L1229,BaseEqptCdF!$C$5:$R$161,16,FALSE)*$AC$3)</f>
        <v/>
      </c>
      <c r="AF1229" s="3" t="str">
        <f>IF($L1229="","",IF(LEFT($AB1229,2)="SD",0,IF(LEFT($AB1229,2)="SB",1*52,IF($N1229=Prog!$P$17,VLOOKUP($L1229,BaseEqptCdF!$C$5:$P$161,14,FALSE)*1*300,VLOOKUP($L1229,BaseEqptCdF!$C$5:$P$161,12,FALSE)*0.2*300))))</f>
        <v/>
      </c>
      <c r="AG1229" s="6" t="str">
        <f t="shared" si="158"/>
        <v/>
      </c>
      <c r="AH1229" s="6">
        <f>IF($U1229=Prog!$S$18,YEAR($X1229),"")</f>
        <v>1900</v>
      </c>
      <c r="AI1229" s="5" t="str">
        <f>IF(OR($AG1229="",$U1229=Prog!$S$18),"",IF(OR($U1229=Prog!$S$17,$U1229=Prog!$S$16),YEAR($X1229),IF($AG1229="ND","ND",$AI$8+$O1229)))</f>
        <v/>
      </c>
      <c r="AJ1229" s="3" t="str">
        <f t="shared" si="157"/>
        <v/>
      </c>
      <c r="AK1229" s="3" t="str">
        <f t="shared" si="156"/>
        <v/>
      </c>
      <c r="AL1229" s="3" t="str">
        <f t="shared" si="156"/>
        <v/>
      </c>
      <c r="AM1229" s="3" t="str">
        <f t="shared" si="156"/>
        <v/>
      </c>
      <c r="AN1229" s="3" t="str">
        <f t="shared" si="156"/>
        <v/>
      </c>
      <c r="AO1229" s="2">
        <f t="shared" si="151"/>
        <v>0</v>
      </c>
      <c r="AP1229" s="4"/>
      <c r="AQ1229" s="3">
        <f>IF(AJ1229=1,VLOOKUP($AP1229,BaseEqptCdF!$C$5:$R$161,16,FALSE),0)</f>
        <v>0</v>
      </c>
      <c r="AR1229" s="3">
        <f>IF(AK1229=1,VLOOKUP($AP1229,BaseEqptCdF!$C$5:$R$161,16,FALSE),0)</f>
        <v>0</v>
      </c>
      <c r="AS1229" s="3">
        <f>IF(AL1229=1,VLOOKUP($AP1229,BaseEqptCdF!$C$5:$R$161,16,FALSE),0)</f>
        <v>0</v>
      </c>
      <c r="AT1229" s="3">
        <f>IF(AM1229=1,VLOOKUP($AP1229,BaseEqptCdF!$C$5:$R$161,16,FALSE),0)</f>
        <v>0</v>
      </c>
      <c r="AU1229" s="3">
        <f>IF(AN1229=1,VLOOKUP($AP1229,BaseEqptCdF!$C$5:$R$161,16,FALSE),0)</f>
        <v>0</v>
      </c>
      <c r="AV1229" s="2">
        <f t="shared" si="152"/>
        <v>0</v>
      </c>
      <c r="AW1229" s="3" t="str">
        <f>IF($L1229="","",IF(SUM($AJ1229:AJ1229)=0,$AE1229,VLOOKUP($AP1229,BaseEqptCdF!$C$5:$R$161,16,FALSE)*$AC$3))</f>
        <v/>
      </c>
      <c r="AX1229" s="3" t="str">
        <f>IF($L1229="","",IF(SUM($AJ1229:AK1229)=0,$AE1229,VLOOKUP($AP1229,BaseEqptCdF!$C$5:$R$161,16,FALSE)*$AC$3))</f>
        <v/>
      </c>
      <c r="AY1229" s="3" t="str">
        <f>IF($L1229="","",IF(SUM($AJ1229:AL1229)=0,$AE1229,VLOOKUP($AP1229,BaseEqptCdF!$C$5:$R$161,16,FALSE)*$AC$3))</f>
        <v/>
      </c>
      <c r="AZ1229" s="3" t="str">
        <f>IF($L1229="","",IF(SUM($AJ1229:AM1229)=0,$AE1229,VLOOKUP($AP1229,BaseEqptCdF!$C$5:$R$161,16,FALSE)*$AC$3))</f>
        <v/>
      </c>
      <c r="BA1229" s="3" t="str">
        <f>IF($L1229="","",IF(SUM($AJ1229:AN1229)=0,$AE1229,VLOOKUP($AP1229,BaseEqptCdF!$C$5:$R$161,16,FALSE)*$AC$3))</f>
        <v/>
      </c>
      <c r="BB1229" s="2">
        <f t="shared" si="153"/>
        <v>0</v>
      </c>
      <c r="BC1229" s="3" t="str">
        <f>IF($L1229="","",IF(SUM($AJ1229:AJ1229)=0,$AF1229,IF(LEFT(VLOOKUP($AP1229,BaseEqptCdF!$C$5:$E$161,3,FALSE),2)="SD",0,IF(LEFT(VLOOKUP($AP1229,BaseEqptCdF!$C$5:$E$161,3,FALSE),2)="SB",1*52,VLOOKUP($AP1229,BaseEqptCdF!$C$5:$S$161,12,FALSE)*0.2*300))))</f>
        <v/>
      </c>
      <c r="BD1229" s="3" t="str">
        <f>IF($L1229="","",IF(SUM($AJ1229:AK1229)=0,$AF1229,IF(LEFT(VLOOKUP($AP1229,BaseEqptCdF!$C$5:$E$161,3,FALSE),2)="SD",0,IF(LEFT(VLOOKUP($AP1229,BaseEqptCdF!$C$5:$E$161,3,FALSE),2)="SB",1*52,VLOOKUP($AP1229,BaseEqptCdF!$C$5:$S$161,12,FALSE)*0.2*300))))</f>
        <v/>
      </c>
      <c r="BE1229" s="3" t="str">
        <f>IF($L1229="","",IF(SUM($AJ1229:AL1229)=0,$AF1229,IF(LEFT(VLOOKUP($AP1229,BaseEqptCdF!$C$5:$E$161,3,FALSE),2)="SD",0,IF(LEFT(VLOOKUP($AP1229,BaseEqptCdF!$C$5:$E$161,3,FALSE),2)="SB",1*52,VLOOKUP($AP1229,BaseEqptCdF!$C$5:$S$161,12,FALSE)*0.2*300))))</f>
        <v/>
      </c>
      <c r="BF1229" s="3" t="str">
        <f>IF($L1229="","",IF(SUM($AJ1229:AM1229)=0,$AF1229,IF(LEFT(VLOOKUP($AP1229,BaseEqptCdF!$C$5:$E$161,3,FALSE),2)="SD",0,IF(LEFT(VLOOKUP($AP1229,BaseEqptCdF!$C$5:$E$161,3,FALSE),2)="SB",1*52,VLOOKUP($AP1229,BaseEqptCdF!$C$5:$S$161,12,FALSE)*0.2*300))))</f>
        <v/>
      </c>
      <c r="BG1229" s="3" t="str">
        <f>IF($L1229="","",IF(SUM($AJ1229:AN1229)=0,$AF1229,IF(LEFT(VLOOKUP($AP1229,BaseEqptCdF!$C$5:$E$161,3,FALSE),2)="SD",0,IF(LEFT(VLOOKUP($AP1229,BaseEqptCdF!$C$5:$E$161,3,FALSE),2)="SB",1*52,VLOOKUP($AP1229,BaseEqptCdF!$C$5:$S$161,12,FALSE)*0.2*300))))</f>
        <v/>
      </c>
      <c r="BH1229" s="2">
        <f t="shared" si="154"/>
        <v>0</v>
      </c>
    </row>
    <row r="1230" spans="1:60" x14ac:dyDescent="0.25">
      <c r="A1230" s="296" t="str">
        <f t="array" ref="A1230">IF($C1230="","",INDEX(Prog!$B$8:$D$300,MATCH($C1230,nivo1,0),1))</f>
        <v/>
      </c>
      <c r="B1230" s="296" t="str">
        <f t="array" ref="B1230">IF($C1230="","",INDEX(Prog!$B$8:$D$300,MATCH($C1230,nivo1,0),2))</f>
        <v/>
      </c>
      <c r="C1230" s="273"/>
      <c r="D1230" s="267"/>
      <c r="E1230" s="273"/>
      <c r="F1230" s="273"/>
      <c r="G1230" s="273"/>
      <c r="H1230" s="273"/>
      <c r="I1230" s="273"/>
      <c r="J1230" s="273"/>
      <c r="K1230" s="274"/>
      <c r="L1230" s="273"/>
      <c r="M1230" s="273"/>
      <c r="N1230" s="273"/>
      <c r="O1230" s="275"/>
      <c r="P1230" s="273"/>
      <c r="Q1230" s="273"/>
      <c r="R1230" s="273"/>
      <c r="S1230" s="273"/>
      <c r="T1230" s="276"/>
      <c r="U1230" s="276"/>
      <c r="V1230" s="276"/>
      <c r="W1230" s="276"/>
      <c r="X1230" s="277"/>
      <c r="Y1230" s="278"/>
      <c r="AA1230" s="8" t="str">
        <f>IF($L1230="","",VLOOKUP($L1230,BaseEqptCdF!$C$5:$E$161,2,FALSE))</f>
        <v/>
      </c>
      <c r="AB1230" s="8" t="str">
        <f>IF($L1230="","",VLOOKUP($L1230,BaseEqptCdF!$C$5:$E$161,3,FALSE))</f>
        <v/>
      </c>
      <c r="AC1230" s="7" t="str">
        <f>IF($L1230="","",VLOOKUP($L1230,BaseEqptCdF!$C$5:$I$161,6,FALSE))</f>
        <v/>
      </c>
      <c r="AD1230" s="7" t="str">
        <f>IF($L1230="","",VLOOKUP($L1230,BaseEqptCdF!$C$5:$I$161,7,FALSE))</f>
        <v/>
      </c>
      <c r="AE1230" s="3" t="str">
        <f>IF($L1230="","",VLOOKUP($L1230,BaseEqptCdF!$C$5:$R$161,16,FALSE)*$AC$3)</f>
        <v/>
      </c>
      <c r="AF1230" s="3" t="str">
        <f>IF($L1230="","",IF(LEFT($AB1230,2)="SD",0,IF(LEFT($AB1230,2)="SB",1*52,IF($N1230=Prog!$P$17,VLOOKUP($L1230,BaseEqptCdF!$C$5:$P$161,14,FALSE)*1*300,VLOOKUP($L1230,BaseEqptCdF!$C$5:$P$161,12,FALSE)*0.2*300))))</f>
        <v/>
      </c>
      <c r="AG1230" s="6" t="str">
        <f t="shared" si="158"/>
        <v/>
      </c>
      <c r="AH1230" s="6">
        <f>IF($U1230=Prog!$S$18,YEAR($X1230),"")</f>
        <v>1900</v>
      </c>
      <c r="AI1230" s="5" t="str">
        <f>IF(OR($AG1230="",$U1230=Prog!$S$18),"",IF(OR($U1230=Prog!$S$17,$U1230=Prog!$S$16),YEAR($X1230),IF($AG1230="ND","ND",$AI$8+$O1230)))</f>
        <v/>
      </c>
      <c r="AJ1230" s="3" t="str">
        <f t="shared" si="157"/>
        <v/>
      </c>
      <c r="AK1230" s="3" t="str">
        <f t="shared" si="156"/>
        <v/>
      </c>
      <c r="AL1230" s="3" t="str">
        <f t="shared" si="156"/>
        <v/>
      </c>
      <c r="AM1230" s="3" t="str">
        <f t="shared" si="156"/>
        <v/>
      </c>
      <c r="AN1230" s="3" t="str">
        <f t="shared" si="156"/>
        <v/>
      </c>
      <c r="AO1230" s="2">
        <f t="shared" si="151"/>
        <v>0</v>
      </c>
      <c r="AP1230" s="4"/>
      <c r="AQ1230" s="3">
        <f>IF(AJ1230=1,VLOOKUP($AP1230,BaseEqptCdF!$C$5:$R$161,16,FALSE),0)</f>
        <v>0</v>
      </c>
      <c r="AR1230" s="3">
        <f>IF(AK1230=1,VLOOKUP($AP1230,BaseEqptCdF!$C$5:$R$161,16,FALSE),0)</f>
        <v>0</v>
      </c>
      <c r="AS1230" s="3">
        <f>IF(AL1230=1,VLOOKUP($AP1230,BaseEqptCdF!$C$5:$R$161,16,FALSE),0)</f>
        <v>0</v>
      </c>
      <c r="AT1230" s="3">
        <f>IF(AM1230=1,VLOOKUP($AP1230,BaseEqptCdF!$C$5:$R$161,16,FALSE),0)</f>
        <v>0</v>
      </c>
      <c r="AU1230" s="3">
        <f>IF(AN1230=1,VLOOKUP($AP1230,BaseEqptCdF!$C$5:$R$161,16,FALSE),0)</f>
        <v>0</v>
      </c>
      <c r="AV1230" s="2">
        <f t="shared" si="152"/>
        <v>0</v>
      </c>
      <c r="AW1230" s="3" t="str">
        <f>IF($L1230="","",IF(SUM($AJ1230:AJ1230)=0,$AE1230,VLOOKUP($AP1230,BaseEqptCdF!$C$5:$R$161,16,FALSE)*$AC$3))</f>
        <v/>
      </c>
      <c r="AX1230" s="3" t="str">
        <f>IF($L1230="","",IF(SUM($AJ1230:AK1230)=0,$AE1230,VLOOKUP($AP1230,BaseEqptCdF!$C$5:$R$161,16,FALSE)*$AC$3))</f>
        <v/>
      </c>
      <c r="AY1230" s="3" t="str">
        <f>IF($L1230="","",IF(SUM($AJ1230:AL1230)=0,$AE1230,VLOOKUP($AP1230,BaseEqptCdF!$C$5:$R$161,16,FALSE)*$AC$3))</f>
        <v/>
      </c>
      <c r="AZ1230" s="3" t="str">
        <f>IF($L1230="","",IF(SUM($AJ1230:AM1230)=0,$AE1230,VLOOKUP($AP1230,BaseEqptCdF!$C$5:$R$161,16,FALSE)*$AC$3))</f>
        <v/>
      </c>
      <c r="BA1230" s="3" t="str">
        <f>IF($L1230="","",IF(SUM($AJ1230:AN1230)=0,$AE1230,VLOOKUP($AP1230,BaseEqptCdF!$C$5:$R$161,16,FALSE)*$AC$3))</f>
        <v/>
      </c>
      <c r="BB1230" s="2">
        <f t="shared" si="153"/>
        <v>0</v>
      </c>
      <c r="BC1230" s="3" t="str">
        <f>IF($L1230="","",IF(SUM($AJ1230:AJ1230)=0,$AF1230,IF(LEFT(VLOOKUP($AP1230,BaseEqptCdF!$C$5:$E$161,3,FALSE),2)="SD",0,IF(LEFT(VLOOKUP($AP1230,BaseEqptCdF!$C$5:$E$161,3,FALSE),2)="SB",1*52,VLOOKUP($AP1230,BaseEqptCdF!$C$5:$S$161,12,FALSE)*0.2*300))))</f>
        <v/>
      </c>
      <c r="BD1230" s="3" t="str">
        <f>IF($L1230="","",IF(SUM($AJ1230:AK1230)=0,$AF1230,IF(LEFT(VLOOKUP($AP1230,BaseEqptCdF!$C$5:$E$161,3,FALSE),2)="SD",0,IF(LEFT(VLOOKUP($AP1230,BaseEqptCdF!$C$5:$E$161,3,FALSE),2)="SB",1*52,VLOOKUP($AP1230,BaseEqptCdF!$C$5:$S$161,12,FALSE)*0.2*300))))</f>
        <v/>
      </c>
      <c r="BE1230" s="3" t="str">
        <f>IF($L1230="","",IF(SUM($AJ1230:AL1230)=0,$AF1230,IF(LEFT(VLOOKUP($AP1230,BaseEqptCdF!$C$5:$E$161,3,FALSE),2)="SD",0,IF(LEFT(VLOOKUP($AP1230,BaseEqptCdF!$C$5:$E$161,3,FALSE),2)="SB",1*52,VLOOKUP($AP1230,BaseEqptCdF!$C$5:$S$161,12,FALSE)*0.2*300))))</f>
        <v/>
      </c>
      <c r="BF1230" s="3" t="str">
        <f>IF($L1230="","",IF(SUM($AJ1230:AM1230)=0,$AF1230,IF(LEFT(VLOOKUP($AP1230,BaseEqptCdF!$C$5:$E$161,3,FALSE),2)="SD",0,IF(LEFT(VLOOKUP($AP1230,BaseEqptCdF!$C$5:$E$161,3,FALSE),2)="SB",1*52,VLOOKUP($AP1230,BaseEqptCdF!$C$5:$S$161,12,FALSE)*0.2*300))))</f>
        <v/>
      </c>
      <c r="BG1230" s="3" t="str">
        <f>IF($L1230="","",IF(SUM($AJ1230:AN1230)=0,$AF1230,IF(LEFT(VLOOKUP($AP1230,BaseEqptCdF!$C$5:$E$161,3,FALSE),2)="SD",0,IF(LEFT(VLOOKUP($AP1230,BaseEqptCdF!$C$5:$E$161,3,FALSE),2)="SB",1*52,VLOOKUP($AP1230,BaseEqptCdF!$C$5:$S$161,12,FALSE)*0.2*300))))</f>
        <v/>
      </c>
      <c r="BH1230" s="2">
        <f t="shared" si="154"/>
        <v>0</v>
      </c>
    </row>
    <row r="1231" spans="1:60" x14ac:dyDescent="0.25">
      <c r="A1231" s="296" t="str">
        <f t="array" ref="A1231">IF($C1231="","",INDEX(Prog!$B$8:$D$300,MATCH($C1231,nivo1,0),1))</f>
        <v/>
      </c>
      <c r="B1231" s="296" t="str">
        <f t="array" ref="B1231">IF($C1231="","",INDEX(Prog!$B$8:$D$300,MATCH($C1231,nivo1,0),2))</f>
        <v/>
      </c>
      <c r="C1231" s="273"/>
      <c r="D1231" s="267"/>
      <c r="E1231" s="273"/>
      <c r="F1231" s="273"/>
      <c r="G1231" s="273"/>
      <c r="H1231" s="273"/>
      <c r="I1231" s="273"/>
      <c r="J1231" s="273"/>
      <c r="K1231" s="274"/>
      <c r="L1231" s="273"/>
      <c r="M1231" s="273"/>
      <c r="N1231" s="273"/>
      <c r="O1231" s="275"/>
      <c r="P1231" s="273"/>
      <c r="Q1231" s="273"/>
      <c r="R1231" s="273"/>
      <c r="S1231" s="273"/>
      <c r="T1231" s="276"/>
      <c r="U1231" s="276"/>
      <c r="V1231" s="276"/>
      <c r="W1231" s="276"/>
      <c r="X1231" s="277"/>
      <c r="Y1231" s="278"/>
      <c r="AA1231" s="8" t="str">
        <f>IF($L1231="","",VLOOKUP($L1231,BaseEqptCdF!$C$5:$E$161,2,FALSE))</f>
        <v/>
      </c>
      <c r="AB1231" s="8" t="str">
        <f>IF($L1231="","",VLOOKUP($L1231,BaseEqptCdF!$C$5:$E$161,3,FALSE))</f>
        <v/>
      </c>
      <c r="AC1231" s="7" t="str">
        <f>IF($L1231="","",VLOOKUP($L1231,BaseEqptCdF!$C$5:$I$161,6,FALSE))</f>
        <v/>
      </c>
      <c r="AD1231" s="7" t="str">
        <f>IF($L1231="","",VLOOKUP($L1231,BaseEqptCdF!$C$5:$I$161,7,FALSE))</f>
        <v/>
      </c>
      <c r="AE1231" s="3" t="str">
        <f>IF($L1231="","",VLOOKUP($L1231,BaseEqptCdF!$C$5:$R$161,16,FALSE)*$AC$3)</f>
        <v/>
      </c>
      <c r="AF1231" s="3" t="str">
        <f>IF($L1231="","",IF(LEFT($AB1231,2)="SD",0,IF(LEFT($AB1231,2)="SB",1*52,IF($N1231=Prog!$P$17,VLOOKUP($L1231,BaseEqptCdF!$C$5:$P$161,14,FALSE)*1*300,VLOOKUP($L1231,BaseEqptCdF!$C$5:$P$161,12,FALSE)*0.2*300))))</f>
        <v/>
      </c>
      <c r="AG1231" s="6" t="str">
        <f t="shared" si="158"/>
        <v/>
      </c>
      <c r="AH1231" s="6">
        <f>IF($U1231=Prog!$S$18,YEAR($X1231),"")</f>
        <v>1900</v>
      </c>
      <c r="AI1231" s="5" t="str">
        <f>IF(OR($AG1231="",$U1231=Prog!$S$18),"",IF(OR($U1231=Prog!$S$17,$U1231=Prog!$S$16),YEAR($X1231),IF($AG1231="ND","ND",$AI$8+$O1231)))</f>
        <v/>
      </c>
      <c r="AJ1231" s="3" t="str">
        <f t="shared" si="157"/>
        <v/>
      </c>
      <c r="AK1231" s="3" t="str">
        <f t="shared" si="156"/>
        <v/>
      </c>
      <c r="AL1231" s="3" t="str">
        <f t="shared" si="156"/>
        <v/>
      </c>
      <c r="AM1231" s="3" t="str">
        <f t="shared" si="156"/>
        <v/>
      </c>
      <c r="AN1231" s="3" t="str">
        <f t="shared" si="156"/>
        <v/>
      </c>
      <c r="AO1231" s="2">
        <f t="shared" si="151"/>
        <v>0</v>
      </c>
      <c r="AP1231" s="4"/>
      <c r="AQ1231" s="3">
        <f>IF(AJ1231=1,VLOOKUP($AP1231,BaseEqptCdF!$C$5:$R$161,16,FALSE),0)</f>
        <v>0</v>
      </c>
      <c r="AR1231" s="3">
        <f>IF(AK1231=1,VLOOKUP($AP1231,BaseEqptCdF!$C$5:$R$161,16,FALSE),0)</f>
        <v>0</v>
      </c>
      <c r="AS1231" s="3">
        <f>IF(AL1231=1,VLOOKUP($AP1231,BaseEqptCdF!$C$5:$R$161,16,FALSE),0)</f>
        <v>0</v>
      </c>
      <c r="AT1231" s="3">
        <f>IF(AM1231=1,VLOOKUP($AP1231,BaseEqptCdF!$C$5:$R$161,16,FALSE),0)</f>
        <v>0</v>
      </c>
      <c r="AU1231" s="3">
        <f>IF(AN1231=1,VLOOKUP($AP1231,BaseEqptCdF!$C$5:$R$161,16,FALSE),0)</f>
        <v>0</v>
      </c>
      <c r="AV1231" s="2">
        <f t="shared" si="152"/>
        <v>0</v>
      </c>
      <c r="AW1231" s="3" t="str">
        <f>IF($L1231="","",IF(SUM($AJ1231:AJ1231)=0,$AE1231,VLOOKUP($AP1231,BaseEqptCdF!$C$5:$R$161,16,FALSE)*$AC$3))</f>
        <v/>
      </c>
      <c r="AX1231" s="3" t="str">
        <f>IF($L1231="","",IF(SUM($AJ1231:AK1231)=0,$AE1231,VLOOKUP($AP1231,BaseEqptCdF!$C$5:$R$161,16,FALSE)*$AC$3))</f>
        <v/>
      </c>
      <c r="AY1231" s="3" t="str">
        <f>IF($L1231="","",IF(SUM($AJ1231:AL1231)=0,$AE1231,VLOOKUP($AP1231,BaseEqptCdF!$C$5:$R$161,16,FALSE)*$AC$3))</f>
        <v/>
      </c>
      <c r="AZ1231" s="3" t="str">
        <f>IF($L1231="","",IF(SUM($AJ1231:AM1231)=0,$AE1231,VLOOKUP($AP1231,BaseEqptCdF!$C$5:$R$161,16,FALSE)*$AC$3))</f>
        <v/>
      </c>
      <c r="BA1231" s="3" t="str">
        <f>IF($L1231="","",IF(SUM($AJ1231:AN1231)=0,$AE1231,VLOOKUP($AP1231,BaseEqptCdF!$C$5:$R$161,16,FALSE)*$AC$3))</f>
        <v/>
      </c>
      <c r="BB1231" s="2">
        <f t="shared" si="153"/>
        <v>0</v>
      </c>
      <c r="BC1231" s="3" t="str">
        <f>IF($L1231="","",IF(SUM($AJ1231:AJ1231)=0,$AF1231,IF(LEFT(VLOOKUP($AP1231,BaseEqptCdF!$C$5:$E$161,3,FALSE),2)="SD",0,IF(LEFT(VLOOKUP($AP1231,BaseEqptCdF!$C$5:$E$161,3,FALSE),2)="SB",1*52,VLOOKUP($AP1231,BaseEqptCdF!$C$5:$S$161,12,FALSE)*0.2*300))))</f>
        <v/>
      </c>
      <c r="BD1231" s="3" t="str">
        <f>IF($L1231="","",IF(SUM($AJ1231:AK1231)=0,$AF1231,IF(LEFT(VLOOKUP($AP1231,BaseEqptCdF!$C$5:$E$161,3,FALSE),2)="SD",0,IF(LEFT(VLOOKUP($AP1231,BaseEqptCdF!$C$5:$E$161,3,FALSE),2)="SB",1*52,VLOOKUP($AP1231,BaseEqptCdF!$C$5:$S$161,12,FALSE)*0.2*300))))</f>
        <v/>
      </c>
      <c r="BE1231" s="3" t="str">
        <f>IF($L1231="","",IF(SUM($AJ1231:AL1231)=0,$AF1231,IF(LEFT(VLOOKUP($AP1231,BaseEqptCdF!$C$5:$E$161,3,FALSE),2)="SD",0,IF(LEFT(VLOOKUP($AP1231,BaseEqptCdF!$C$5:$E$161,3,FALSE),2)="SB",1*52,VLOOKUP($AP1231,BaseEqptCdF!$C$5:$S$161,12,FALSE)*0.2*300))))</f>
        <v/>
      </c>
      <c r="BF1231" s="3" t="str">
        <f>IF($L1231="","",IF(SUM($AJ1231:AM1231)=0,$AF1231,IF(LEFT(VLOOKUP($AP1231,BaseEqptCdF!$C$5:$E$161,3,FALSE),2)="SD",0,IF(LEFT(VLOOKUP($AP1231,BaseEqptCdF!$C$5:$E$161,3,FALSE),2)="SB",1*52,VLOOKUP($AP1231,BaseEqptCdF!$C$5:$S$161,12,FALSE)*0.2*300))))</f>
        <v/>
      </c>
      <c r="BG1231" s="3" t="str">
        <f>IF($L1231="","",IF(SUM($AJ1231:AN1231)=0,$AF1231,IF(LEFT(VLOOKUP($AP1231,BaseEqptCdF!$C$5:$E$161,3,FALSE),2)="SD",0,IF(LEFT(VLOOKUP($AP1231,BaseEqptCdF!$C$5:$E$161,3,FALSE),2)="SB",1*52,VLOOKUP($AP1231,BaseEqptCdF!$C$5:$S$161,12,FALSE)*0.2*300))))</f>
        <v/>
      </c>
      <c r="BH1231" s="2">
        <f t="shared" si="154"/>
        <v>0</v>
      </c>
    </row>
    <row r="1232" spans="1:60" x14ac:dyDescent="0.25">
      <c r="A1232" s="296" t="str">
        <f t="array" ref="A1232">IF($C1232="","",INDEX(Prog!$B$8:$D$300,MATCH($C1232,nivo1,0),1))</f>
        <v/>
      </c>
      <c r="B1232" s="296" t="str">
        <f t="array" ref="B1232">IF($C1232="","",INDEX(Prog!$B$8:$D$300,MATCH($C1232,nivo1,0),2))</f>
        <v/>
      </c>
      <c r="C1232" s="273"/>
      <c r="D1232" s="267"/>
      <c r="E1232" s="273"/>
      <c r="F1232" s="273"/>
      <c r="G1232" s="273"/>
      <c r="H1232" s="273"/>
      <c r="I1232" s="273"/>
      <c r="J1232" s="273"/>
      <c r="K1232" s="274"/>
      <c r="L1232" s="273"/>
      <c r="M1232" s="273"/>
      <c r="N1232" s="273"/>
      <c r="O1232" s="275"/>
      <c r="P1232" s="273"/>
      <c r="Q1232" s="273"/>
      <c r="R1232" s="273"/>
      <c r="S1232" s="273"/>
      <c r="T1232" s="276"/>
      <c r="U1232" s="276"/>
      <c r="V1232" s="276"/>
      <c r="W1232" s="276"/>
      <c r="X1232" s="277"/>
      <c r="Y1232" s="278"/>
      <c r="AA1232" s="8" t="str">
        <f>IF($L1232="","",VLOOKUP($L1232,BaseEqptCdF!$C$5:$E$161,2,FALSE))</f>
        <v/>
      </c>
      <c r="AB1232" s="8" t="str">
        <f>IF($L1232="","",VLOOKUP($L1232,BaseEqptCdF!$C$5:$E$161,3,FALSE))</f>
        <v/>
      </c>
      <c r="AC1232" s="7" t="str">
        <f>IF($L1232="","",VLOOKUP($L1232,BaseEqptCdF!$C$5:$I$161,6,FALSE))</f>
        <v/>
      </c>
      <c r="AD1232" s="7" t="str">
        <f>IF($L1232="","",VLOOKUP($L1232,BaseEqptCdF!$C$5:$I$161,7,FALSE))</f>
        <v/>
      </c>
      <c r="AE1232" s="3" t="str">
        <f>IF($L1232="","",VLOOKUP($L1232,BaseEqptCdF!$C$5:$R$161,16,FALSE)*$AC$3)</f>
        <v/>
      </c>
      <c r="AF1232" s="3" t="str">
        <f>IF($L1232="","",IF(LEFT($AB1232,2)="SD",0,IF(LEFT($AB1232,2)="SB",1*52,IF($N1232=Prog!$P$17,VLOOKUP($L1232,BaseEqptCdF!$C$5:$P$161,14,FALSE)*1*300,VLOOKUP($L1232,BaseEqptCdF!$C$5:$P$161,12,FALSE)*0.2*300))))</f>
        <v/>
      </c>
      <c r="AG1232" s="6" t="str">
        <f t="shared" si="158"/>
        <v/>
      </c>
      <c r="AH1232" s="6">
        <f>IF($U1232=Prog!$S$18,YEAR($X1232),"")</f>
        <v>1900</v>
      </c>
      <c r="AI1232" s="5" t="str">
        <f>IF(OR($AG1232="",$U1232=Prog!$S$18),"",IF(OR($U1232=Prog!$S$17,$U1232=Prog!$S$16),YEAR($X1232),IF($AG1232="ND","ND",$AI$8+$O1232)))</f>
        <v/>
      </c>
      <c r="AJ1232" s="3" t="str">
        <f t="shared" si="157"/>
        <v/>
      </c>
      <c r="AK1232" s="3" t="str">
        <f t="shared" si="156"/>
        <v/>
      </c>
      <c r="AL1232" s="3" t="str">
        <f t="shared" si="156"/>
        <v/>
      </c>
      <c r="AM1232" s="3" t="str">
        <f t="shared" si="156"/>
        <v/>
      </c>
      <c r="AN1232" s="3" t="str">
        <f t="shared" si="156"/>
        <v/>
      </c>
      <c r="AO1232" s="2">
        <f t="shared" si="151"/>
        <v>0</v>
      </c>
      <c r="AP1232" s="4"/>
      <c r="AQ1232" s="3">
        <f>IF(AJ1232=1,VLOOKUP($AP1232,BaseEqptCdF!$C$5:$R$161,16,FALSE),0)</f>
        <v>0</v>
      </c>
      <c r="AR1232" s="3">
        <f>IF(AK1232=1,VLOOKUP($AP1232,BaseEqptCdF!$C$5:$R$161,16,FALSE),0)</f>
        <v>0</v>
      </c>
      <c r="AS1232" s="3">
        <f>IF(AL1232=1,VLOOKUP($AP1232,BaseEqptCdF!$C$5:$R$161,16,FALSE),0)</f>
        <v>0</v>
      </c>
      <c r="AT1232" s="3">
        <f>IF(AM1232=1,VLOOKUP($AP1232,BaseEqptCdF!$C$5:$R$161,16,FALSE),0)</f>
        <v>0</v>
      </c>
      <c r="AU1232" s="3">
        <f>IF(AN1232=1,VLOOKUP($AP1232,BaseEqptCdF!$C$5:$R$161,16,FALSE),0)</f>
        <v>0</v>
      </c>
      <c r="AV1232" s="2">
        <f t="shared" si="152"/>
        <v>0</v>
      </c>
      <c r="AW1232" s="3" t="str">
        <f>IF($L1232="","",IF(SUM($AJ1232:AJ1232)=0,$AE1232,VLOOKUP($AP1232,BaseEqptCdF!$C$5:$R$161,16,FALSE)*$AC$3))</f>
        <v/>
      </c>
      <c r="AX1232" s="3" t="str">
        <f>IF($L1232="","",IF(SUM($AJ1232:AK1232)=0,$AE1232,VLOOKUP($AP1232,BaseEqptCdF!$C$5:$R$161,16,FALSE)*$AC$3))</f>
        <v/>
      </c>
      <c r="AY1232" s="3" t="str">
        <f>IF($L1232="","",IF(SUM($AJ1232:AL1232)=0,$AE1232,VLOOKUP($AP1232,BaseEqptCdF!$C$5:$R$161,16,FALSE)*$AC$3))</f>
        <v/>
      </c>
      <c r="AZ1232" s="3" t="str">
        <f>IF($L1232="","",IF(SUM($AJ1232:AM1232)=0,$AE1232,VLOOKUP($AP1232,BaseEqptCdF!$C$5:$R$161,16,FALSE)*$AC$3))</f>
        <v/>
      </c>
      <c r="BA1232" s="3" t="str">
        <f>IF($L1232="","",IF(SUM($AJ1232:AN1232)=0,$AE1232,VLOOKUP($AP1232,BaseEqptCdF!$C$5:$R$161,16,FALSE)*$AC$3))</f>
        <v/>
      </c>
      <c r="BB1232" s="2">
        <f t="shared" si="153"/>
        <v>0</v>
      </c>
      <c r="BC1232" s="3" t="str">
        <f>IF($L1232="","",IF(SUM($AJ1232:AJ1232)=0,$AF1232,IF(LEFT(VLOOKUP($AP1232,BaseEqptCdF!$C$5:$E$161,3,FALSE),2)="SD",0,IF(LEFT(VLOOKUP($AP1232,BaseEqptCdF!$C$5:$E$161,3,FALSE),2)="SB",1*52,VLOOKUP($AP1232,BaseEqptCdF!$C$5:$S$161,12,FALSE)*0.2*300))))</f>
        <v/>
      </c>
      <c r="BD1232" s="3" t="str">
        <f>IF($L1232="","",IF(SUM($AJ1232:AK1232)=0,$AF1232,IF(LEFT(VLOOKUP($AP1232,BaseEqptCdF!$C$5:$E$161,3,FALSE),2)="SD",0,IF(LEFT(VLOOKUP($AP1232,BaseEqptCdF!$C$5:$E$161,3,FALSE),2)="SB",1*52,VLOOKUP($AP1232,BaseEqptCdF!$C$5:$S$161,12,FALSE)*0.2*300))))</f>
        <v/>
      </c>
      <c r="BE1232" s="3" t="str">
        <f>IF($L1232="","",IF(SUM($AJ1232:AL1232)=0,$AF1232,IF(LEFT(VLOOKUP($AP1232,BaseEqptCdF!$C$5:$E$161,3,FALSE),2)="SD",0,IF(LEFT(VLOOKUP($AP1232,BaseEqptCdF!$C$5:$E$161,3,FALSE),2)="SB",1*52,VLOOKUP($AP1232,BaseEqptCdF!$C$5:$S$161,12,FALSE)*0.2*300))))</f>
        <v/>
      </c>
      <c r="BF1232" s="3" t="str">
        <f>IF($L1232="","",IF(SUM($AJ1232:AM1232)=0,$AF1232,IF(LEFT(VLOOKUP($AP1232,BaseEqptCdF!$C$5:$E$161,3,FALSE),2)="SD",0,IF(LEFT(VLOOKUP($AP1232,BaseEqptCdF!$C$5:$E$161,3,FALSE),2)="SB",1*52,VLOOKUP($AP1232,BaseEqptCdF!$C$5:$S$161,12,FALSE)*0.2*300))))</f>
        <v/>
      </c>
      <c r="BG1232" s="3" t="str">
        <f>IF($L1232="","",IF(SUM($AJ1232:AN1232)=0,$AF1232,IF(LEFT(VLOOKUP($AP1232,BaseEqptCdF!$C$5:$E$161,3,FALSE),2)="SD",0,IF(LEFT(VLOOKUP($AP1232,BaseEqptCdF!$C$5:$E$161,3,FALSE),2)="SB",1*52,VLOOKUP($AP1232,BaseEqptCdF!$C$5:$S$161,12,FALSE)*0.2*300))))</f>
        <v/>
      </c>
      <c r="BH1232" s="2">
        <f t="shared" si="154"/>
        <v>0</v>
      </c>
    </row>
    <row r="1233" spans="1:60" x14ac:dyDescent="0.25">
      <c r="A1233" s="296" t="str">
        <f t="array" ref="A1233">IF($C1233="","",INDEX(Prog!$B$8:$D$300,MATCH($C1233,nivo1,0),1))</f>
        <v/>
      </c>
      <c r="B1233" s="296" t="str">
        <f t="array" ref="B1233">IF($C1233="","",INDEX(Prog!$B$8:$D$300,MATCH($C1233,nivo1,0),2))</f>
        <v/>
      </c>
      <c r="C1233" s="273"/>
      <c r="D1233" s="267"/>
      <c r="E1233" s="273"/>
      <c r="F1233" s="273"/>
      <c r="G1233" s="273"/>
      <c r="H1233" s="273"/>
      <c r="I1233" s="273"/>
      <c r="J1233" s="273"/>
      <c r="K1233" s="274"/>
      <c r="L1233" s="273"/>
      <c r="M1233" s="273"/>
      <c r="N1233" s="273"/>
      <c r="O1233" s="275"/>
      <c r="P1233" s="273"/>
      <c r="Q1233" s="273"/>
      <c r="R1233" s="273"/>
      <c r="S1233" s="273"/>
      <c r="T1233" s="276"/>
      <c r="U1233" s="276"/>
      <c r="V1233" s="276"/>
      <c r="W1233" s="276"/>
      <c r="X1233" s="277"/>
      <c r="Y1233" s="278"/>
      <c r="AA1233" s="8" t="str">
        <f>IF($L1233="","",VLOOKUP($L1233,BaseEqptCdF!$C$5:$E$161,2,FALSE))</f>
        <v/>
      </c>
      <c r="AB1233" s="8" t="str">
        <f>IF($L1233="","",VLOOKUP($L1233,BaseEqptCdF!$C$5:$E$161,3,FALSE))</f>
        <v/>
      </c>
      <c r="AC1233" s="7" t="str">
        <f>IF($L1233="","",VLOOKUP($L1233,BaseEqptCdF!$C$5:$I$161,6,FALSE))</f>
        <v/>
      </c>
      <c r="AD1233" s="7" t="str">
        <f>IF($L1233="","",VLOOKUP($L1233,BaseEqptCdF!$C$5:$I$161,7,FALSE))</f>
        <v/>
      </c>
      <c r="AE1233" s="3" t="str">
        <f>IF($L1233="","",VLOOKUP($L1233,BaseEqptCdF!$C$5:$R$161,16,FALSE)*$AC$3)</f>
        <v/>
      </c>
      <c r="AF1233" s="3" t="str">
        <f>IF($L1233="","",IF(LEFT($AB1233,2)="SD",0,IF(LEFT($AB1233,2)="SB",1*52,IF($N1233=Prog!$P$17,VLOOKUP($L1233,BaseEqptCdF!$C$5:$P$161,14,FALSE)*1*300,VLOOKUP($L1233,BaseEqptCdF!$C$5:$P$161,12,FALSE)*0.2*300))))</f>
        <v/>
      </c>
      <c r="AG1233" s="6" t="str">
        <f t="shared" si="158"/>
        <v/>
      </c>
      <c r="AH1233" s="6">
        <f>IF($U1233=Prog!$S$18,YEAR($X1233),"")</f>
        <v>1900</v>
      </c>
      <c r="AI1233" s="5" t="str">
        <f>IF(OR($AG1233="",$U1233=Prog!$S$18),"",IF(OR($U1233=Prog!$S$17,$U1233=Prog!$S$16),YEAR($X1233),IF($AG1233="ND","ND",$AI$8+$O1233)))</f>
        <v/>
      </c>
      <c r="AJ1233" s="3" t="str">
        <f t="shared" si="157"/>
        <v/>
      </c>
      <c r="AK1233" s="3" t="str">
        <f t="shared" si="156"/>
        <v/>
      </c>
      <c r="AL1233" s="3" t="str">
        <f t="shared" si="156"/>
        <v/>
      </c>
      <c r="AM1233" s="3" t="str">
        <f t="shared" si="156"/>
        <v/>
      </c>
      <c r="AN1233" s="3" t="str">
        <f t="shared" si="156"/>
        <v/>
      </c>
      <c r="AO1233" s="2">
        <f t="shared" si="151"/>
        <v>0</v>
      </c>
      <c r="AP1233" s="4"/>
      <c r="AQ1233" s="3">
        <f>IF(AJ1233=1,VLOOKUP($AP1233,BaseEqptCdF!$C$5:$R$161,16,FALSE),0)</f>
        <v>0</v>
      </c>
      <c r="AR1233" s="3">
        <f>IF(AK1233=1,VLOOKUP($AP1233,BaseEqptCdF!$C$5:$R$161,16,FALSE),0)</f>
        <v>0</v>
      </c>
      <c r="AS1233" s="3">
        <f>IF(AL1233=1,VLOOKUP($AP1233,BaseEqptCdF!$C$5:$R$161,16,FALSE),0)</f>
        <v>0</v>
      </c>
      <c r="AT1233" s="3">
        <f>IF(AM1233=1,VLOOKUP($AP1233,BaseEqptCdF!$C$5:$R$161,16,FALSE),0)</f>
        <v>0</v>
      </c>
      <c r="AU1233" s="3">
        <f>IF(AN1233=1,VLOOKUP($AP1233,BaseEqptCdF!$C$5:$R$161,16,FALSE),0)</f>
        <v>0</v>
      </c>
      <c r="AV1233" s="2">
        <f t="shared" si="152"/>
        <v>0</v>
      </c>
      <c r="AW1233" s="3" t="str">
        <f>IF($L1233="","",IF(SUM($AJ1233:AJ1233)=0,$AE1233,VLOOKUP($AP1233,BaseEqptCdF!$C$5:$R$161,16,FALSE)*$AC$3))</f>
        <v/>
      </c>
      <c r="AX1233" s="3" t="str">
        <f>IF($L1233="","",IF(SUM($AJ1233:AK1233)=0,$AE1233,VLOOKUP($AP1233,BaseEqptCdF!$C$5:$R$161,16,FALSE)*$AC$3))</f>
        <v/>
      </c>
      <c r="AY1233" s="3" t="str">
        <f>IF($L1233="","",IF(SUM($AJ1233:AL1233)=0,$AE1233,VLOOKUP($AP1233,BaseEqptCdF!$C$5:$R$161,16,FALSE)*$AC$3))</f>
        <v/>
      </c>
      <c r="AZ1233" s="3" t="str">
        <f>IF($L1233="","",IF(SUM($AJ1233:AM1233)=0,$AE1233,VLOOKUP($AP1233,BaseEqptCdF!$C$5:$R$161,16,FALSE)*$AC$3))</f>
        <v/>
      </c>
      <c r="BA1233" s="3" t="str">
        <f>IF($L1233="","",IF(SUM($AJ1233:AN1233)=0,$AE1233,VLOOKUP($AP1233,BaseEqptCdF!$C$5:$R$161,16,FALSE)*$AC$3))</f>
        <v/>
      </c>
      <c r="BB1233" s="2">
        <f t="shared" si="153"/>
        <v>0</v>
      </c>
      <c r="BC1233" s="3" t="str">
        <f>IF($L1233="","",IF(SUM($AJ1233:AJ1233)=0,$AF1233,IF(LEFT(VLOOKUP($AP1233,BaseEqptCdF!$C$5:$E$161,3,FALSE),2)="SD",0,IF(LEFT(VLOOKUP($AP1233,BaseEqptCdF!$C$5:$E$161,3,FALSE),2)="SB",1*52,VLOOKUP($AP1233,BaseEqptCdF!$C$5:$S$161,12,FALSE)*0.2*300))))</f>
        <v/>
      </c>
      <c r="BD1233" s="3" t="str">
        <f>IF($L1233="","",IF(SUM($AJ1233:AK1233)=0,$AF1233,IF(LEFT(VLOOKUP($AP1233,BaseEqptCdF!$C$5:$E$161,3,FALSE),2)="SD",0,IF(LEFT(VLOOKUP($AP1233,BaseEqptCdF!$C$5:$E$161,3,FALSE),2)="SB",1*52,VLOOKUP($AP1233,BaseEqptCdF!$C$5:$S$161,12,FALSE)*0.2*300))))</f>
        <v/>
      </c>
      <c r="BE1233" s="3" t="str">
        <f>IF($L1233="","",IF(SUM($AJ1233:AL1233)=0,$AF1233,IF(LEFT(VLOOKUP($AP1233,BaseEqptCdF!$C$5:$E$161,3,FALSE),2)="SD",0,IF(LEFT(VLOOKUP($AP1233,BaseEqptCdF!$C$5:$E$161,3,FALSE),2)="SB",1*52,VLOOKUP($AP1233,BaseEqptCdF!$C$5:$S$161,12,FALSE)*0.2*300))))</f>
        <v/>
      </c>
      <c r="BF1233" s="3" t="str">
        <f>IF($L1233="","",IF(SUM($AJ1233:AM1233)=0,$AF1233,IF(LEFT(VLOOKUP($AP1233,BaseEqptCdF!$C$5:$E$161,3,FALSE),2)="SD",0,IF(LEFT(VLOOKUP($AP1233,BaseEqptCdF!$C$5:$E$161,3,FALSE),2)="SB",1*52,VLOOKUP($AP1233,BaseEqptCdF!$C$5:$S$161,12,FALSE)*0.2*300))))</f>
        <v/>
      </c>
      <c r="BG1233" s="3" t="str">
        <f>IF($L1233="","",IF(SUM($AJ1233:AN1233)=0,$AF1233,IF(LEFT(VLOOKUP($AP1233,BaseEqptCdF!$C$5:$E$161,3,FALSE),2)="SD",0,IF(LEFT(VLOOKUP($AP1233,BaseEqptCdF!$C$5:$E$161,3,FALSE),2)="SB",1*52,VLOOKUP($AP1233,BaseEqptCdF!$C$5:$S$161,12,FALSE)*0.2*300))))</f>
        <v/>
      </c>
      <c r="BH1233" s="2">
        <f t="shared" si="154"/>
        <v>0</v>
      </c>
    </row>
    <row r="1234" spans="1:60" x14ac:dyDescent="0.25">
      <c r="A1234" s="296" t="str">
        <f t="array" ref="A1234">IF($C1234="","",INDEX(Prog!$B$8:$D$300,MATCH($C1234,nivo1,0),1))</f>
        <v/>
      </c>
      <c r="B1234" s="296" t="str">
        <f t="array" ref="B1234">IF($C1234="","",INDEX(Prog!$B$8:$D$300,MATCH($C1234,nivo1,0),2))</f>
        <v/>
      </c>
      <c r="C1234" s="273"/>
      <c r="D1234" s="267"/>
      <c r="E1234" s="273"/>
      <c r="F1234" s="273"/>
      <c r="G1234" s="273"/>
      <c r="H1234" s="273"/>
      <c r="I1234" s="273"/>
      <c r="J1234" s="273"/>
      <c r="K1234" s="274"/>
      <c r="L1234" s="273"/>
      <c r="M1234" s="273"/>
      <c r="N1234" s="273"/>
      <c r="O1234" s="275"/>
      <c r="P1234" s="273"/>
      <c r="Q1234" s="273"/>
      <c r="R1234" s="273"/>
      <c r="S1234" s="273"/>
      <c r="T1234" s="276"/>
      <c r="U1234" s="276"/>
      <c r="V1234" s="276"/>
      <c r="W1234" s="276"/>
      <c r="X1234" s="277"/>
      <c r="Y1234" s="278"/>
      <c r="AA1234" s="8" t="str">
        <f>IF($L1234="","",VLOOKUP($L1234,BaseEqptCdF!$C$5:$E$161,2,FALSE))</f>
        <v/>
      </c>
      <c r="AB1234" s="8" t="str">
        <f>IF($L1234="","",VLOOKUP($L1234,BaseEqptCdF!$C$5:$E$161,3,FALSE))</f>
        <v/>
      </c>
      <c r="AC1234" s="7" t="str">
        <f>IF($L1234="","",VLOOKUP($L1234,BaseEqptCdF!$C$5:$I$161,6,FALSE))</f>
        <v/>
      </c>
      <c r="AD1234" s="7" t="str">
        <f>IF($L1234="","",VLOOKUP($L1234,BaseEqptCdF!$C$5:$I$161,7,FALSE))</f>
        <v/>
      </c>
      <c r="AE1234" s="3" t="str">
        <f>IF($L1234="","",VLOOKUP($L1234,BaseEqptCdF!$C$5:$R$161,16,FALSE)*$AC$3)</f>
        <v/>
      </c>
      <c r="AF1234" s="3" t="str">
        <f>IF($L1234="","",IF(LEFT($AB1234,2)="SD",0,IF(LEFT($AB1234,2)="SB",1*52,IF($N1234=Prog!$P$17,VLOOKUP($L1234,BaseEqptCdF!$C$5:$P$161,14,FALSE)*1*300,VLOOKUP($L1234,BaseEqptCdF!$C$5:$P$161,12,FALSE)*0.2*300))))</f>
        <v/>
      </c>
      <c r="AG1234" s="6" t="str">
        <f t="shared" si="158"/>
        <v/>
      </c>
      <c r="AH1234" s="6">
        <f>IF($U1234=Prog!$S$18,YEAR($X1234),"")</f>
        <v>1900</v>
      </c>
      <c r="AI1234" s="5" t="str">
        <f>IF(OR($AG1234="",$U1234=Prog!$S$18),"",IF(OR($U1234=Prog!$S$17,$U1234=Prog!$S$16),YEAR($X1234),IF($AG1234="ND","ND",$AI$8+$O1234)))</f>
        <v/>
      </c>
      <c r="AJ1234" s="3" t="str">
        <f t="shared" si="157"/>
        <v/>
      </c>
      <c r="AK1234" s="3" t="str">
        <f t="shared" si="156"/>
        <v/>
      </c>
      <c r="AL1234" s="3" t="str">
        <f t="shared" si="156"/>
        <v/>
      </c>
      <c r="AM1234" s="3" t="str">
        <f t="shared" si="156"/>
        <v/>
      </c>
      <c r="AN1234" s="3" t="str">
        <f t="shared" si="156"/>
        <v/>
      </c>
      <c r="AO1234" s="2">
        <f t="shared" si="151"/>
        <v>0</v>
      </c>
      <c r="AP1234" s="4"/>
      <c r="AQ1234" s="3">
        <f>IF(AJ1234=1,VLOOKUP($AP1234,BaseEqptCdF!$C$5:$R$161,16,FALSE),0)</f>
        <v>0</v>
      </c>
      <c r="AR1234" s="3">
        <f>IF(AK1234=1,VLOOKUP($AP1234,BaseEqptCdF!$C$5:$R$161,16,FALSE),0)</f>
        <v>0</v>
      </c>
      <c r="AS1234" s="3">
        <f>IF(AL1234=1,VLOOKUP($AP1234,BaseEqptCdF!$C$5:$R$161,16,FALSE),0)</f>
        <v>0</v>
      </c>
      <c r="AT1234" s="3">
        <f>IF(AM1234=1,VLOOKUP($AP1234,BaseEqptCdF!$C$5:$R$161,16,FALSE),0)</f>
        <v>0</v>
      </c>
      <c r="AU1234" s="3">
        <f>IF(AN1234=1,VLOOKUP($AP1234,BaseEqptCdF!$C$5:$R$161,16,FALSE),0)</f>
        <v>0</v>
      </c>
      <c r="AV1234" s="2">
        <f t="shared" si="152"/>
        <v>0</v>
      </c>
      <c r="AW1234" s="3" t="str">
        <f>IF($L1234="","",IF(SUM($AJ1234:AJ1234)=0,$AE1234,VLOOKUP($AP1234,BaseEqptCdF!$C$5:$R$161,16,FALSE)*$AC$3))</f>
        <v/>
      </c>
      <c r="AX1234" s="3" t="str">
        <f>IF($L1234="","",IF(SUM($AJ1234:AK1234)=0,$AE1234,VLOOKUP($AP1234,BaseEqptCdF!$C$5:$R$161,16,FALSE)*$AC$3))</f>
        <v/>
      </c>
      <c r="AY1234" s="3" t="str">
        <f>IF($L1234="","",IF(SUM($AJ1234:AL1234)=0,$AE1234,VLOOKUP($AP1234,BaseEqptCdF!$C$5:$R$161,16,FALSE)*$AC$3))</f>
        <v/>
      </c>
      <c r="AZ1234" s="3" t="str">
        <f>IF($L1234="","",IF(SUM($AJ1234:AM1234)=0,$AE1234,VLOOKUP($AP1234,BaseEqptCdF!$C$5:$R$161,16,FALSE)*$AC$3))</f>
        <v/>
      </c>
      <c r="BA1234" s="3" t="str">
        <f>IF($L1234="","",IF(SUM($AJ1234:AN1234)=0,$AE1234,VLOOKUP($AP1234,BaseEqptCdF!$C$5:$R$161,16,FALSE)*$AC$3))</f>
        <v/>
      </c>
      <c r="BB1234" s="2">
        <f t="shared" si="153"/>
        <v>0</v>
      </c>
      <c r="BC1234" s="3" t="str">
        <f>IF($L1234="","",IF(SUM($AJ1234:AJ1234)=0,$AF1234,IF(LEFT(VLOOKUP($AP1234,BaseEqptCdF!$C$5:$E$161,3,FALSE),2)="SD",0,IF(LEFT(VLOOKUP($AP1234,BaseEqptCdF!$C$5:$E$161,3,FALSE),2)="SB",1*52,VLOOKUP($AP1234,BaseEqptCdF!$C$5:$S$161,12,FALSE)*0.2*300))))</f>
        <v/>
      </c>
      <c r="BD1234" s="3" t="str">
        <f>IF($L1234="","",IF(SUM($AJ1234:AK1234)=0,$AF1234,IF(LEFT(VLOOKUP($AP1234,BaseEqptCdF!$C$5:$E$161,3,FALSE),2)="SD",0,IF(LEFT(VLOOKUP($AP1234,BaseEqptCdF!$C$5:$E$161,3,FALSE),2)="SB",1*52,VLOOKUP($AP1234,BaseEqptCdF!$C$5:$S$161,12,FALSE)*0.2*300))))</f>
        <v/>
      </c>
      <c r="BE1234" s="3" t="str">
        <f>IF($L1234="","",IF(SUM($AJ1234:AL1234)=0,$AF1234,IF(LEFT(VLOOKUP($AP1234,BaseEqptCdF!$C$5:$E$161,3,FALSE),2)="SD",0,IF(LEFT(VLOOKUP($AP1234,BaseEqptCdF!$C$5:$E$161,3,FALSE),2)="SB",1*52,VLOOKUP($AP1234,BaseEqptCdF!$C$5:$S$161,12,FALSE)*0.2*300))))</f>
        <v/>
      </c>
      <c r="BF1234" s="3" t="str">
        <f>IF($L1234="","",IF(SUM($AJ1234:AM1234)=0,$AF1234,IF(LEFT(VLOOKUP($AP1234,BaseEqptCdF!$C$5:$E$161,3,FALSE),2)="SD",0,IF(LEFT(VLOOKUP($AP1234,BaseEqptCdF!$C$5:$E$161,3,FALSE),2)="SB",1*52,VLOOKUP($AP1234,BaseEqptCdF!$C$5:$S$161,12,FALSE)*0.2*300))))</f>
        <v/>
      </c>
      <c r="BG1234" s="3" t="str">
        <f>IF($L1234="","",IF(SUM($AJ1234:AN1234)=0,$AF1234,IF(LEFT(VLOOKUP($AP1234,BaseEqptCdF!$C$5:$E$161,3,FALSE),2)="SD",0,IF(LEFT(VLOOKUP($AP1234,BaseEqptCdF!$C$5:$E$161,3,FALSE),2)="SB",1*52,VLOOKUP($AP1234,BaseEqptCdF!$C$5:$S$161,12,FALSE)*0.2*300))))</f>
        <v/>
      </c>
      <c r="BH1234" s="2">
        <f t="shared" si="154"/>
        <v>0</v>
      </c>
    </row>
    <row r="1235" spans="1:60" x14ac:dyDescent="0.25">
      <c r="A1235" s="296" t="str">
        <f t="array" ref="A1235">IF($C1235="","",INDEX(Prog!$B$8:$D$300,MATCH($C1235,nivo1,0),1))</f>
        <v/>
      </c>
      <c r="B1235" s="296" t="str">
        <f t="array" ref="B1235">IF($C1235="","",INDEX(Prog!$B$8:$D$300,MATCH($C1235,nivo1,0),2))</f>
        <v/>
      </c>
      <c r="C1235" s="273"/>
      <c r="D1235" s="267"/>
      <c r="E1235" s="273"/>
      <c r="F1235" s="273"/>
      <c r="G1235" s="273"/>
      <c r="H1235" s="273"/>
      <c r="I1235" s="273"/>
      <c r="J1235" s="273"/>
      <c r="K1235" s="274"/>
      <c r="L1235" s="273"/>
      <c r="M1235" s="273"/>
      <c r="N1235" s="273"/>
      <c r="O1235" s="275"/>
      <c r="P1235" s="273"/>
      <c r="Q1235" s="273"/>
      <c r="R1235" s="273"/>
      <c r="S1235" s="273"/>
      <c r="T1235" s="276"/>
      <c r="U1235" s="276"/>
      <c r="V1235" s="276"/>
      <c r="W1235" s="276"/>
      <c r="X1235" s="277"/>
      <c r="Y1235" s="278"/>
      <c r="AA1235" s="8" t="str">
        <f>IF($L1235="","",VLOOKUP($L1235,BaseEqptCdF!$C$5:$E$161,2,FALSE))</f>
        <v/>
      </c>
      <c r="AB1235" s="8" t="str">
        <f>IF($L1235="","",VLOOKUP($L1235,BaseEqptCdF!$C$5:$E$161,3,FALSE))</f>
        <v/>
      </c>
      <c r="AC1235" s="7" t="str">
        <f>IF($L1235="","",VLOOKUP($L1235,BaseEqptCdF!$C$5:$I$161,6,FALSE))</f>
        <v/>
      </c>
      <c r="AD1235" s="7" t="str">
        <f>IF($L1235="","",VLOOKUP($L1235,BaseEqptCdF!$C$5:$I$161,7,FALSE))</f>
        <v/>
      </c>
      <c r="AE1235" s="3" t="str">
        <f>IF($L1235="","",VLOOKUP($L1235,BaseEqptCdF!$C$5:$R$161,16,FALSE)*$AC$3)</f>
        <v/>
      </c>
      <c r="AF1235" s="3" t="str">
        <f>IF($L1235="","",IF(LEFT($AB1235,2)="SD",0,IF(LEFT($AB1235,2)="SB",1*52,IF($N1235=Prog!$P$17,VLOOKUP($L1235,BaseEqptCdF!$C$5:$P$161,14,FALSE)*1*300,VLOOKUP($L1235,BaseEqptCdF!$C$5:$P$161,12,FALSE)*0.2*300))))</f>
        <v/>
      </c>
      <c r="AG1235" s="6" t="str">
        <f t="shared" si="158"/>
        <v/>
      </c>
      <c r="AH1235" s="6">
        <f>IF($U1235=Prog!$S$18,YEAR($X1235),"")</f>
        <v>1900</v>
      </c>
      <c r="AI1235" s="5" t="str">
        <f>IF(OR($AG1235="",$U1235=Prog!$S$18),"",IF(OR($U1235=Prog!$S$17,$U1235=Prog!$S$16),YEAR($X1235),IF($AG1235="ND","ND",$AI$8+$O1235)))</f>
        <v/>
      </c>
      <c r="AJ1235" s="3" t="str">
        <f t="shared" si="157"/>
        <v/>
      </c>
      <c r="AK1235" s="3" t="str">
        <f t="shared" si="156"/>
        <v/>
      </c>
      <c r="AL1235" s="3" t="str">
        <f t="shared" si="156"/>
        <v/>
      </c>
      <c r="AM1235" s="3" t="str">
        <f t="shared" si="156"/>
        <v/>
      </c>
      <c r="AN1235" s="3" t="str">
        <f t="shared" si="156"/>
        <v/>
      </c>
      <c r="AO1235" s="2">
        <f t="shared" si="151"/>
        <v>0</v>
      </c>
      <c r="AP1235" s="4"/>
      <c r="AQ1235" s="3">
        <f>IF(AJ1235=1,VLOOKUP($AP1235,BaseEqptCdF!$C$5:$R$161,16,FALSE),0)</f>
        <v>0</v>
      </c>
      <c r="AR1235" s="3">
        <f>IF(AK1235=1,VLOOKUP($AP1235,BaseEqptCdF!$C$5:$R$161,16,FALSE),0)</f>
        <v>0</v>
      </c>
      <c r="AS1235" s="3">
        <f>IF(AL1235=1,VLOOKUP($AP1235,BaseEqptCdF!$C$5:$R$161,16,FALSE),0)</f>
        <v>0</v>
      </c>
      <c r="AT1235" s="3">
        <f>IF(AM1235=1,VLOOKUP($AP1235,BaseEqptCdF!$C$5:$R$161,16,FALSE),0)</f>
        <v>0</v>
      </c>
      <c r="AU1235" s="3">
        <f>IF(AN1235=1,VLOOKUP($AP1235,BaseEqptCdF!$C$5:$R$161,16,FALSE),0)</f>
        <v>0</v>
      </c>
      <c r="AV1235" s="2">
        <f t="shared" si="152"/>
        <v>0</v>
      </c>
      <c r="AW1235" s="3" t="str">
        <f>IF($L1235="","",IF(SUM($AJ1235:AJ1235)=0,$AE1235,VLOOKUP($AP1235,BaseEqptCdF!$C$5:$R$161,16,FALSE)*$AC$3))</f>
        <v/>
      </c>
      <c r="AX1235" s="3" t="str">
        <f>IF($L1235="","",IF(SUM($AJ1235:AK1235)=0,$AE1235,VLOOKUP($AP1235,BaseEqptCdF!$C$5:$R$161,16,FALSE)*$AC$3))</f>
        <v/>
      </c>
      <c r="AY1235" s="3" t="str">
        <f>IF($L1235="","",IF(SUM($AJ1235:AL1235)=0,$AE1235,VLOOKUP($AP1235,BaseEqptCdF!$C$5:$R$161,16,FALSE)*$AC$3))</f>
        <v/>
      </c>
      <c r="AZ1235" s="3" t="str">
        <f>IF($L1235="","",IF(SUM($AJ1235:AM1235)=0,$AE1235,VLOOKUP($AP1235,BaseEqptCdF!$C$5:$R$161,16,FALSE)*$AC$3))</f>
        <v/>
      </c>
      <c r="BA1235" s="3" t="str">
        <f>IF($L1235="","",IF(SUM($AJ1235:AN1235)=0,$AE1235,VLOOKUP($AP1235,BaseEqptCdF!$C$5:$R$161,16,FALSE)*$AC$3))</f>
        <v/>
      </c>
      <c r="BB1235" s="2">
        <f t="shared" si="153"/>
        <v>0</v>
      </c>
      <c r="BC1235" s="3" t="str">
        <f>IF($L1235="","",IF(SUM($AJ1235:AJ1235)=0,$AF1235,IF(LEFT(VLOOKUP($AP1235,BaseEqptCdF!$C$5:$E$161,3,FALSE),2)="SD",0,IF(LEFT(VLOOKUP($AP1235,BaseEqptCdF!$C$5:$E$161,3,FALSE),2)="SB",1*52,VLOOKUP($AP1235,BaseEqptCdF!$C$5:$S$161,12,FALSE)*0.2*300))))</f>
        <v/>
      </c>
      <c r="BD1235" s="3" t="str">
        <f>IF($L1235="","",IF(SUM($AJ1235:AK1235)=0,$AF1235,IF(LEFT(VLOOKUP($AP1235,BaseEqptCdF!$C$5:$E$161,3,FALSE),2)="SD",0,IF(LEFT(VLOOKUP($AP1235,BaseEqptCdF!$C$5:$E$161,3,FALSE),2)="SB",1*52,VLOOKUP($AP1235,BaseEqptCdF!$C$5:$S$161,12,FALSE)*0.2*300))))</f>
        <v/>
      </c>
      <c r="BE1235" s="3" t="str">
        <f>IF($L1235="","",IF(SUM($AJ1235:AL1235)=0,$AF1235,IF(LEFT(VLOOKUP($AP1235,BaseEqptCdF!$C$5:$E$161,3,FALSE),2)="SD",0,IF(LEFT(VLOOKUP($AP1235,BaseEqptCdF!$C$5:$E$161,3,FALSE),2)="SB",1*52,VLOOKUP($AP1235,BaseEqptCdF!$C$5:$S$161,12,FALSE)*0.2*300))))</f>
        <v/>
      </c>
      <c r="BF1235" s="3" t="str">
        <f>IF($L1235="","",IF(SUM($AJ1235:AM1235)=0,$AF1235,IF(LEFT(VLOOKUP($AP1235,BaseEqptCdF!$C$5:$E$161,3,FALSE),2)="SD",0,IF(LEFT(VLOOKUP($AP1235,BaseEqptCdF!$C$5:$E$161,3,FALSE),2)="SB",1*52,VLOOKUP($AP1235,BaseEqptCdF!$C$5:$S$161,12,FALSE)*0.2*300))))</f>
        <v/>
      </c>
      <c r="BG1235" s="3" t="str">
        <f>IF($L1235="","",IF(SUM($AJ1235:AN1235)=0,$AF1235,IF(LEFT(VLOOKUP($AP1235,BaseEqptCdF!$C$5:$E$161,3,FALSE),2)="SD",0,IF(LEFT(VLOOKUP($AP1235,BaseEqptCdF!$C$5:$E$161,3,FALSE),2)="SB",1*52,VLOOKUP($AP1235,BaseEqptCdF!$C$5:$S$161,12,FALSE)*0.2*300))))</f>
        <v/>
      </c>
      <c r="BH1235" s="2">
        <f t="shared" si="154"/>
        <v>0</v>
      </c>
    </row>
    <row r="1236" spans="1:60" x14ac:dyDescent="0.25">
      <c r="A1236" s="296" t="str">
        <f t="array" ref="A1236">IF($C1236="","",INDEX(Prog!$B$8:$D$300,MATCH($C1236,nivo1,0),1))</f>
        <v/>
      </c>
      <c r="B1236" s="296" t="str">
        <f t="array" ref="B1236">IF($C1236="","",INDEX(Prog!$B$8:$D$300,MATCH($C1236,nivo1,0),2))</f>
        <v/>
      </c>
      <c r="C1236" s="273"/>
      <c r="D1236" s="267"/>
      <c r="E1236" s="273"/>
      <c r="F1236" s="273"/>
      <c r="G1236" s="273"/>
      <c r="H1236" s="273"/>
      <c r="I1236" s="273"/>
      <c r="J1236" s="273"/>
      <c r="K1236" s="274"/>
      <c r="L1236" s="273"/>
      <c r="M1236" s="273"/>
      <c r="N1236" s="273"/>
      <c r="O1236" s="275"/>
      <c r="P1236" s="273"/>
      <c r="Q1236" s="273"/>
      <c r="R1236" s="273"/>
      <c r="S1236" s="273"/>
      <c r="T1236" s="276"/>
      <c r="U1236" s="276"/>
      <c r="V1236" s="276"/>
      <c r="W1236" s="276"/>
      <c r="X1236" s="277"/>
      <c r="Y1236" s="278"/>
      <c r="AA1236" s="8" t="str">
        <f>IF($L1236="","",VLOOKUP($L1236,BaseEqptCdF!$C$5:$E$161,2,FALSE))</f>
        <v/>
      </c>
      <c r="AB1236" s="8" t="str">
        <f>IF($L1236="","",VLOOKUP($L1236,BaseEqptCdF!$C$5:$E$161,3,FALSE))</f>
        <v/>
      </c>
      <c r="AC1236" s="7" t="str">
        <f>IF($L1236="","",VLOOKUP($L1236,BaseEqptCdF!$C$5:$I$161,6,FALSE))</f>
        <v/>
      </c>
      <c r="AD1236" s="7" t="str">
        <f>IF($L1236="","",VLOOKUP($L1236,BaseEqptCdF!$C$5:$I$161,7,FALSE))</f>
        <v/>
      </c>
      <c r="AE1236" s="3" t="str">
        <f>IF($L1236="","",VLOOKUP($L1236,BaseEqptCdF!$C$5:$R$161,16,FALSE)*$AC$3)</f>
        <v/>
      </c>
      <c r="AF1236" s="3" t="str">
        <f>IF($L1236="","",IF(LEFT($AB1236,2)="SD",0,IF(LEFT($AB1236,2)="SB",1*52,IF($N1236=Prog!$P$17,VLOOKUP($L1236,BaseEqptCdF!$C$5:$P$161,14,FALSE)*1*300,VLOOKUP($L1236,BaseEqptCdF!$C$5:$P$161,12,FALSE)*0.2*300))))</f>
        <v/>
      </c>
      <c r="AG1236" s="6" t="str">
        <f t="shared" si="158"/>
        <v/>
      </c>
      <c r="AH1236" s="6">
        <f>IF($U1236=Prog!$S$18,YEAR($X1236),"")</f>
        <v>1900</v>
      </c>
      <c r="AI1236" s="5" t="str">
        <f>IF(OR($AG1236="",$U1236=Prog!$S$18),"",IF(OR($U1236=Prog!$S$17,$U1236=Prog!$S$16),YEAR($X1236),IF($AG1236="ND","ND",$AI$8+$O1236)))</f>
        <v/>
      </c>
      <c r="AJ1236" s="3" t="str">
        <f t="shared" si="157"/>
        <v/>
      </c>
      <c r="AK1236" s="3" t="str">
        <f t="shared" si="156"/>
        <v/>
      </c>
      <c r="AL1236" s="3" t="str">
        <f t="shared" si="156"/>
        <v/>
      </c>
      <c r="AM1236" s="3" t="str">
        <f t="shared" si="156"/>
        <v/>
      </c>
      <c r="AN1236" s="3" t="str">
        <f t="shared" si="156"/>
        <v/>
      </c>
      <c r="AO1236" s="2">
        <f t="shared" si="151"/>
        <v>0</v>
      </c>
      <c r="AP1236" s="4"/>
      <c r="AQ1236" s="3">
        <f>IF(AJ1236=1,VLOOKUP($AP1236,BaseEqptCdF!$C$5:$R$161,16,FALSE),0)</f>
        <v>0</v>
      </c>
      <c r="AR1236" s="3">
        <f>IF(AK1236=1,VLOOKUP($AP1236,BaseEqptCdF!$C$5:$R$161,16,FALSE),0)</f>
        <v>0</v>
      </c>
      <c r="AS1236" s="3">
        <f>IF(AL1236=1,VLOOKUP($AP1236,BaseEqptCdF!$C$5:$R$161,16,FALSE),0)</f>
        <v>0</v>
      </c>
      <c r="AT1236" s="3">
        <f>IF(AM1236=1,VLOOKUP($AP1236,BaseEqptCdF!$C$5:$R$161,16,FALSE),0)</f>
        <v>0</v>
      </c>
      <c r="AU1236" s="3">
        <f>IF(AN1236=1,VLOOKUP($AP1236,BaseEqptCdF!$C$5:$R$161,16,FALSE),0)</f>
        <v>0</v>
      </c>
      <c r="AV1236" s="2">
        <f t="shared" si="152"/>
        <v>0</v>
      </c>
      <c r="AW1236" s="3" t="str">
        <f>IF($L1236="","",IF(SUM($AJ1236:AJ1236)=0,$AE1236,VLOOKUP($AP1236,BaseEqptCdF!$C$5:$R$161,16,FALSE)*$AC$3))</f>
        <v/>
      </c>
      <c r="AX1236" s="3" t="str">
        <f>IF($L1236="","",IF(SUM($AJ1236:AK1236)=0,$AE1236,VLOOKUP($AP1236,BaseEqptCdF!$C$5:$R$161,16,FALSE)*$AC$3))</f>
        <v/>
      </c>
      <c r="AY1236" s="3" t="str">
        <f>IF($L1236="","",IF(SUM($AJ1236:AL1236)=0,$AE1236,VLOOKUP($AP1236,BaseEqptCdF!$C$5:$R$161,16,FALSE)*$AC$3))</f>
        <v/>
      </c>
      <c r="AZ1236" s="3" t="str">
        <f>IF($L1236="","",IF(SUM($AJ1236:AM1236)=0,$AE1236,VLOOKUP($AP1236,BaseEqptCdF!$C$5:$R$161,16,FALSE)*$AC$3))</f>
        <v/>
      </c>
      <c r="BA1236" s="3" t="str">
        <f>IF($L1236="","",IF(SUM($AJ1236:AN1236)=0,$AE1236,VLOOKUP($AP1236,BaseEqptCdF!$C$5:$R$161,16,FALSE)*$AC$3))</f>
        <v/>
      </c>
      <c r="BB1236" s="2">
        <f t="shared" si="153"/>
        <v>0</v>
      </c>
      <c r="BC1236" s="3" t="str">
        <f>IF($L1236="","",IF(SUM($AJ1236:AJ1236)=0,$AF1236,IF(LEFT(VLOOKUP($AP1236,BaseEqptCdF!$C$5:$E$161,3,FALSE),2)="SD",0,IF(LEFT(VLOOKUP($AP1236,BaseEqptCdF!$C$5:$E$161,3,FALSE),2)="SB",1*52,VLOOKUP($AP1236,BaseEqptCdF!$C$5:$S$161,12,FALSE)*0.2*300))))</f>
        <v/>
      </c>
      <c r="BD1236" s="3" t="str">
        <f>IF($L1236="","",IF(SUM($AJ1236:AK1236)=0,$AF1236,IF(LEFT(VLOOKUP($AP1236,BaseEqptCdF!$C$5:$E$161,3,FALSE),2)="SD",0,IF(LEFT(VLOOKUP($AP1236,BaseEqptCdF!$C$5:$E$161,3,FALSE),2)="SB",1*52,VLOOKUP($AP1236,BaseEqptCdF!$C$5:$S$161,12,FALSE)*0.2*300))))</f>
        <v/>
      </c>
      <c r="BE1236" s="3" t="str">
        <f>IF($L1236="","",IF(SUM($AJ1236:AL1236)=0,$AF1236,IF(LEFT(VLOOKUP($AP1236,BaseEqptCdF!$C$5:$E$161,3,FALSE),2)="SD",0,IF(LEFT(VLOOKUP($AP1236,BaseEqptCdF!$C$5:$E$161,3,FALSE),2)="SB",1*52,VLOOKUP($AP1236,BaseEqptCdF!$C$5:$S$161,12,FALSE)*0.2*300))))</f>
        <v/>
      </c>
      <c r="BF1236" s="3" t="str">
        <f>IF($L1236="","",IF(SUM($AJ1236:AM1236)=0,$AF1236,IF(LEFT(VLOOKUP($AP1236,BaseEqptCdF!$C$5:$E$161,3,FALSE),2)="SD",0,IF(LEFT(VLOOKUP($AP1236,BaseEqptCdF!$C$5:$E$161,3,FALSE),2)="SB",1*52,VLOOKUP($AP1236,BaseEqptCdF!$C$5:$S$161,12,FALSE)*0.2*300))))</f>
        <v/>
      </c>
      <c r="BG1236" s="3" t="str">
        <f>IF($L1236="","",IF(SUM($AJ1236:AN1236)=0,$AF1236,IF(LEFT(VLOOKUP($AP1236,BaseEqptCdF!$C$5:$E$161,3,FALSE),2)="SD",0,IF(LEFT(VLOOKUP($AP1236,BaseEqptCdF!$C$5:$E$161,3,FALSE),2)="SB",1*52,VLOOKUP($AP1236,BaseEqptCdF!$C$5:$S$161,12,FALSE)*0.2*300))))</f>
        <v/>
      </c>
      <c r="BH1236" s="2">
        <f t="shared" si="154"/>
        <v>0</v>
      </c>
    </row>
    <row r="1237" spans="1:60" x14ac:dyDescent="0.25">
      <c r="A1237" s="296" t="str">
        <f t="array" ref="A1237">IF($C1237="","",INDEX(Prog!$B$8:$D$300,MATCH($C1237,nivo1,0),1))</f>
        <v/>
      </c>
      <c r="B1237" s="296" t="str">
        <f t="array" ref="B1237">IF($C1237="","",INDEX(Prog!$B$8:$D$300,MATCH($C1237,nivo1,0),2))</f>
        <v/>
      </c>
      <c r="C1237" s="273"/>
      <c r="D1237" s="267"/>
      <c r="E1237" s="273"/>
      <c r="F1237" s="273"/>
      <c r="G1237" s="273"/>
      <c r="H1237" s="273"/>
      <c r="I1237" s="273"/>
      <c r="J1237" s="273"/>
      <c r="K1237" s="274"/>
      <c r="L1237" s="273"/>
      <c r="M1237" s="273"/>
      <c r="N1237" s="273"/>
      <c r="O1237" s="275"/>
      <c r="P1237" s="273"/>
      <c r="Q1237" s="273"/>
      <c r="R1237" s="273"/>
      <c r="S1237" s="273"/>
      <c r="T1237" s="276"/>
      <c r="U1237" s="276"/>
      <c r="V1237" s="276"/>
      <c r="W1237" s="276"/>
      <c r="X1237" s="277"/>
      <c r="Y1237" s="278"/>
      <c r="AA1237" s="8" t="str">
        <f>IF($L1237="","",VLOOKUP($L1237,BaseEqptCdF!$C$5:$E$161,2,FALSE))</f>
        <v/>
      </c>
      <c r="AB1237" s="8" t="str">
        <f>IF($L1237="","",VLOOKUP($L1237,BaseEqptCdF!$C$5:$E$161,3,FALSE))</f>
        <v/>
      </c>
      <c r="AC1237" s="7" t="str">
        <f>IF($L1237="","",VLOOKUP($L1237,BaseEqptCdF!$C$5:$I$161,6,FALSE))</f>
        <v/>
      </c>
      <c r="AD1237" s="7" t="str">
        <f>IF($L1237="","",VLOOKUP($L1237,BaseEqptCdF!$C$5:$I$161,7,FALSE))</f>
        <v/>
      </c>
      <c r="AE1237" s="3" t="str">
        <f>IF($L1237="","",VLOOKUP($L1237,BaseEqptCdF!$C$5:$R$161,16,FALSE)*$AC$3)</f>
        <v/>
      </c>
      <c r="AF1237" s="3" t="str">
        <f>IF($L1237="","",IF(LEFT($AB1237,2)="SD",0,IF(LEFT($AB1237,2)="SB",1*52,IF($N1237=Prog!$P$17,VLOOKUP($L1237,BaseEqptCdF!$C$5:$P$161,14,FALSE)*1*300,VLOOKUP($L1237,BaseEqptCdF!$C$5:$P$161,12,FALSE)*0.2*300))))</f>
        <v/>
      </c>
      <c r="AG1237" s="6" t="str">
        <f t="shared" si="158"/>
        <v/>
      </c>
      <c r="AH1237" s="6">
        <f>IF($U1237=Prog!$S$18,YEAR($X1237),"")</f>
        <v>1900</v>
      </c>
      <c r="AI1237" s="5" t="str">
        <f>IF(OR($AG1237="",$U1237=Prog!$S$18),"",IF(OR($U1237=Prog!$S$17,$U1237=Prog!$S$16),YEAR($X1237),IF($AG1237="ND","ND",$AI$8+$O1237)))</f>
        <v/>
      </c>
      <c r="AJ1237" s="3" t="str">
        <f t="shared" si="157"/>
        <v/>
      </c>
      <c r="AK1237" s="3" t="str">
        <f t="shared" si="156"/>
        <v/>
      </c>
      <c r="AL1237" s="3" t="str">
        <f t="shared" si="156"/>
        <v/>
      </c>
      <c r="AM1237" s="3" t="str">
        <f t="shared" si="156"/>
        <v/>
      </c>
      <c r="AN1237" s="3" t="str">
        <f t="shared" si="156"/>
        <v/>
      </c>
      <c r="AO1237" s="2">
        <f t="shared" si="151"/>
        <v>0</v>
      </c>
      <c r="AP1237" s="4"/>
      <c r="AQ1237" s="3">
        <f>IF(AJ1237=1,VLOOKUP($AP1237,BaseEqptCdF!$C$5:$R$161,16,FALSE),0)</f>
        <v>0</v>
      </c>
      <c r="AR1237" s="3">
        <f>IF(AK1237=1,VLOOKUP($AP1237,BaseEqptCdF!$C$5:$R$161,16,FALSE),0)</f>
        <v>0</v>
      </c>
      <c r="AS1237" s="3">
        <f>IF(AL1237=1,VLOOKUP($AP1237,BaseEqptCdF!$C$5:$R$161,16,FALSE),0)</f>
        <v>0</v>
      </c>
      <c r="AT1237" s="3">
        <f>IF(AM1237=1,VLOOKUP($AP1237,BaseEqptCdF!$C$5:$R$161,16,FALSE),0)</f>
        <v>0</v>
      </c>
      <c r="AU1237" s="3">
        <f>IF(AN1237=1,VLOOKUP($AP1237,BaseEqptCdF!$C$5:$R$161,16,FALSE),0)</f>
        <v>0</v>
      </c>
      <c r="AV1237" s="2">
        <f t="shared" si="152"/>
        <v>0</v>
      </c>
      <c r="AW1237" s="3" t="str">
        <f>IF($L1237="","",IF(SUM($AJ1237:AJ1237)=0,$AE1237,VLOOKUP($AP1237,BaseEqptCdF!$C$5:$R$161,16,FALSE)*$AC$3))</f>
        <v/>
      </c>
      <c r="AX1237" s="3" t="str">
        <f>IF($L1237="","",IF(SUM($AJ1237:AK1237)=0,$AE1237,VLOOKUP($AP1237,BaseEqptCdF!$C$5:$R$161,16,FALSE)*$AC$3))</f>
        <v/>
      </c>
      <c r="AY1237" s="3" t="str">
        <f>IF($L1237="","",IF(SUM($AJ1237:AL1237)=0,$AE1237,VLOOKUP($AP1237,BaseEqptCdF!$C$5:$R$161,16,FALSE)*$AC$3))</f>
        <v/>
      </c>
      <c r="AZ1237" s="3" t="str">
        <f>IF($L1237="","",IF(SUM($AJ1237:AM1237)=0,$AE1237,VLOOKUP($AP1237,BaseEqptCdF!$C$5:$R$161,16,FALSE)*$AC$3))</f>
        <v/>
      </c>
      <c r="BA1237" s="3" t="str">
        <f>IF($L1237="","",IF(SUM($AJ1237:AN1237)=0,$AE1237,VLOOKUP($AP1237,BaseEqptCdF!$C$5:$R$161,16,FALSE)*$AC$3))</f>
        <v/>
      </c>
      <c r="BB1237" s="2">
        <f t="shared" si="153"/>
        <v>0</v>
      </c>
      <c r="BC1237" s="3" t="str">
        <f>IF($L1237="","",IF(SUM($AJ1237:AJ1237)=0,$AF1237,IF(LEFT(VLOOKUP($AP1237,BaseEqptCdF!$C$5:$E$161,3,FALSE),2)="SD",0,IF(LEFT(VLOOKUP($AP1237,BaseEqptCdF!$C$5:$E$161,3,FALSE),2)="SB",1*52,VLOOKUP($AP1237,BaseEqptCdF!$C$5:$S$161,12,FALSE)*0.2*300))))</f>
        <v/>
      </c>
      <c r="BD1237" s="3" t="str">
        <f>IF($L1237="","",IF(SUM($AJ1237:AK1237)=0,$AF1237,IF(LEFT(VLOOKUP($AP1237,BaseEqptCdF!$C$5:$E$161,3,FALSE),2)="SD",0,IF(LEFT(VLOOKUP($AP1237,BaseEqptCdF!$C$5:$E$161,3,FALSE),2)="SB",1*52,VLOOKUP($AP1237,BaseEqptCdF!$C$5:$S$161,12,FALSE)*0.2*300))))</f>
        <v/>
      </c>
      <c r="BE1237" s="3" t="str">
        <f>IF($L1237="","",IF(SUM($AJ1237:AL1237)=0,$AF1237,IF(LEFT(VLOOKUP($AP1237,BaseEqptCdF!$C$5:$E$161,3,FALSE),2)="SD",0,IF(LEFT(VLOOKUP($AP1237,BaseEqptCdF!$C$5:$E$161,3,FALSE),2)="SB",1*52,VLOOKUP($AP1237,BaseEqptCdF!$C$5:$S$161,12,FALSE)*0.2*300))))</f>
        <v/>
      </c>
      <c r="BF1237" s="3" t="str">
        <f>IF($L1237="","",IF(SUM($AJ1237:AM1237)=0,$AF1237,IF(LEFT(VLOOKUP($AP1237,BaseEqptCdF!$C$5:$E$161,3,FALSE),2)="SD",0,IF(LEFT(VLOOKUP($AP1237,BaseEqptCdF!$C$5:$E$161,3,FALSE),2)="SB",1*52,VLOOKUP($AP1237,BaseEqptCdF!$C$5:$S$161,12,FALSE)*0.2*300))))</f>
        <v/>
      </c>
      <c r="BG1237" s="3" t="str">
        <f>IF($L1237="","",IF(SUM($AJ1237:AN1237)=0,$AF1237,IF(LEFT(VLOOKUP($AP1237,BaseEqptCdF!$C$5:$E$161,3,FALSE),2)="SD",0,IF(LEFT(VLOOKUP($AP1237,BaseEqptCdF!$C$5:$E$161,3,FALSE),2)="SB",1*52,VLOOKUP($AP1237,BaseEqptCdF!$C$5:$S$161,12,FALSE)*0.2*300))))</f>
        <v/>
      </c>
      <c r="BH1237" s="2">
        <f t="shared" si="154"/>
        <v>0</v>
      </c>
    </row>
    <row r="1238" spans="1:60" x14ac:dyDescent="0.25">
      <c r="A1238" s="296" t="str">
        <f t="array" ref="A1238">IF($C1238="","",INDEX(Prog!$B$8:$D$300,MATCH($C1238,nivo1,0),1))</f>
        <v/>
      </c>
      <c r="B1238" s="296" t="str">
        <f t="array" ref="B1238">IF($C1238="","",INDEX(Prog!$B$8:$D$300,MATCH($C1238,nivo1,0),2))</f>
        <v/>
      </c>
      <c r="C1238" s="273"/>
      <c r="D1238" s="267"/>
      <c r="E1238" s="273"/>
      <c r="F1238" s="273"/>
      <c r="G1238" s="273"/>
      <c r="H1238" s="273"/>
      <c r="I1238" s="273"/>
      <c r="J1238" s="273"/>
      <c r="K1238" s="274"/>
      <c r="L1238" s="273"/>
      <c r="M1238" s="273"/>
      <c r="N1238" s="273"/>
      <c r="O1238" s="275"/>
      <c r="P1238" s="273"/>
      <c r="Q1238" s="273"/>
      <c r="R1238" s="273"/>
      <c r="S1238" s="273"/>
      <c r="T1238" s="276"/>
      <c r="U1238" s="276"/>
      <c r="V1238" s="276"/>
      <c r="W1238" s="276"/>
      <c r="X1238" s="277"/>
      <c r="Y1238" s="278"/>
      <c r="AA1238" s="8" t="str">
        <f>IF($L1238="","",VLOOKUP($L1238,BaseEqptCdF!$C$5:$E$161,2,FALSE))</f>
        <v/>
      </c>
      <c r="AB1238" s="8" t="str">
        <f>IF($L1238="","",VLOOKUP($L1238,BaseEqptCdF!$C$5:$E$161,3,FALSE))</f>
        <v/>
      </c>
      <c r="AC1238" s="7" t="str">
        <f>IF($L1238="","",VLOOKUP($L1238,BaseEqptCdF!$C$5:$I$161,6,FALSE))</f>
        <v/>
      </c>
      <c r="AD1238" s="7" t="str">
        <f>IF($L1238="","",VLOOKUP($L1238,BaseEqptCdF!$C$5:$I$161,7,FALSE))</f>
        <v/>
      </c>
      <c r="AE1238" s="3" t="str">
        <f>IF($L1238="","",VLOOKUP($L1238,BaseEqptCdF!$C$5:$R$161,16,FALSE)*$AC$3)</f>
        <v/>
      </c>
      <c r="AF1238" s="3" t="str">
        <f>IF($L1238="","",IF(LEFT($AB1238,2)="SD",0,IF(LEFT($AB1238,2)="SB",1*52,IF($N1238=Prog!$P$17,VLOOKUP($L1238,BaseEqptCdF!$C$5:$P$161,14,FALSE)*1*300,VLOOKUP($L1238,BaseEqptCdF!$C$5:$P$161,12,FALSE)*0.2*300))))</f>
        <v/>
      </c>
      <c r="AG1238" s="6" t="str">
        <f t="shared" si="158"/>
        <v/>
      </c>
      <c r="AH1238" s="6">
        <f>IF($U1238=Prog!$S$18,YEAR($X1238),"")</f>
        <v>1900</v>
      </c>
      <c r="AI1238" s="5" t="str">
        <f>IF(OR($AG1238="",$U1238=Prog!$S$18),"",IF(OR($U1238=Prog!$S$17,$U1238=Prog!$S$16),YEAR($X1238),IF($AG1238="ND","ND",$AI$8+$O1238)))</f>
        <v/>
      </c>
      <c r="AJ1238" s="3" t="str">
        <f t="shared" si="157"/>
        <v/>
      </c>
      <c r="AK1238" s="3" t="str">
        <f t="shared" si="156"/>
        <v/>
      </c>
      <c r="AL1238" s="3" t="str">
        <f t="shared" si="156"/>
        <v/>
      </c>
      <c r="AM1238" s="3" t="str">
        <f t="shared" si="156"/>
        <v/>
      </c>
      <c r="AN1238" s="3" t="str">
        <f t="shared" si="156"/>
        <v/>
      </c>
      <c r="AO1238" s="2">
        <f t="shared" si="151"/>
        <v>0</v>
      </c>
      <c r="AP1238" s="4"/>
      <c r="AQ1238" s="3">
        <f>IF(AJ1238=1,VLOOKUP($AP1238,BaseEqptCdF!$C$5:$R$161,16,FALSE),0)</f>
        <v>0</v>
      </c>
      <c r="AR1238" s="3">
        <f>IF(AK1238=1,VLOOKUP($AP1238,BaseEqptCdF!$C$5:$R$161,16,FALSE),0)</f>
        <v>0</v>
      </c>
      <c r="AS1238" s="3">
        <f>IF(AL1238=1,VLOOKUP($AP1238,BaseEqptCdF!$C$5:$R$161,16,FALSE),0)</f>
        <v>0</v>
      </c>
      <c r="AT1238" s="3">
        <f>IF(AM1238=1,VLOOKUP($AP1238,BaseEqptCdF!$C$5:$R$161,16,FALSE),0)</f>
        <v>0</v>
      </c>
      <c r="AU1238" s="3">
        <f>IF(AN1238=1,VLOOKUP($AP1238,BaseEqptCdF!$C$5:$R$161,16,FALSE),0)</f>
        <v>0</v>
      </c>
      <c r="AV1238" s="2">
        <f t="shared" si="152"/>
        <v>0</v>
      </c>
      <c r="AW1238" s="3" t="str">
        <f>IF($L1238="","",IF(SUM($AJ1238:AJ1238)=0,$AE1238,VLOOKUP($AP1238,BaseEqptCdF!$C$5:$R$161,16,FALSE)*$AC$3))</f>
        <v/>
      </c>
      <c r="AX1238" s="3" t="str">
        <f>IF($L1238="","",IF(SUM($AJ1238:AK1238)=0,$AE1238,VLOOKUP($AP1238,BaseEqptCdF!$C$5:$R$161,16,FALSE)*$AC$3))</f>
        <v/>
      </c>
      <c r="AY1238" s="3" t="str">
        <f>IF($L1238="","",IF(SUM($AJ1238:AL1238)=0,$AE1238,VLOOKUP($AP1238,BaseEqptCdF!$C$5:$R$161,16,FALSE)*$AC$3))</f>
        <v/>
      </c>
      <c r="AZ1238" s="3" t="str">
        <f>IF($L1238="","",IF(SUM($AJ1238:AM1238)=0,$AE1238,VLOOKUP($AP1238,BaseEqptCdF!$C$5:$R$161,16,FALSE)*$AC$3))</f>
        <v/>
      </c>
      <c r="BA1238" s="3" t="str">
        <f>IF($L1238="","",IF(SUM($AJ1238:AN1238)=0,$AE1238,VLOOKUP($AP1238,BaseEqptCdF!$C$5:$R$161,16,FALSE)*$AC$3))</f>
        <v/>
      </c>
      <c r="BB1238" s="2">
        <f t="shared" si="153"/>
        <v>0</v>
      </c>
      <c r="BC1238" s="3" t="str">
        <f>IF($L1238="","",IF(SUM($AJ1238:AJ1238)=0,$AF1238,IF(LEFT(VLOOKUP($AP1238,BaseEqptCdF!$C$5:$E$161,3,FALSE),2)="SD",0,IF(LEFT(VLOOKUP($AP1238,BaseEqptCdF!$C$5:$E$161,3,FALSE),2)="SB",1*52,VLOOKUP($AP1238,BaseEqptCdF!$C$5:$S$161,12,FALSE)*0.2*300))))</f>
        <v/>
      </c>
      <c r="BD1238" s="3" t="str">
        <f>IF($L1238="","",IF(SUM($AJ1238:AK1238)=0,$AF1238,IF(LEFT(VLOOKUP($AP1238,BaseEqptCdF!$C$5:$E$161,3,FALSE),2)="SD",0,IF(LEFT(VLOOKUP($AP1238,BaseEqptCdF!$C$5:$E$161,3,FALSE),2)="SB",1*52,VLOOKUP($AP1238,BaseEqptCdF!$C$5:$S$161,12,FALSE)*0.2*300))))</f>
        <v/>
      </c>
      <c r="BE1238" s="3" t="str">
        <f>IF($L1238="","",IF(SUM($AJ1238:AL1238)=0,$AF1238,IF(LEFT(VLOOKUP($AP1238,BaseEqptCdF!$C$5:$E$161,3,FALSE),2)="SD",0,IF(LEFT(VLOOKUP($AP1238,BaseEqptCdF!$C$5:$E$161,3,FALSE),2)="SB",1*52,VLOOKUP($AP1238,BaseEqptCdF!$C$5:$S$161,12,FALSE)*0.2*300))))</f>
        <v/>
      </c>
      <c r="BF1238" s="3" t="str">
        <f>IF($L1238="","",IF(SUM($AJ1238:AM1238)=0,$AF1238,IF(LEFT(VLOOKUP($AP1238,BaseEqptCdF!$C$5:$E$161,3,FALSE),2)="SD",0,IF(LEFT(VLOOKUP($AP1238,BaseEqptCdF!$C$5:$E$161,3,FALSE),2)="SB",1*52,VLOOKUP($AP1238,BaseEqptCdF!$C$5:$S$161,12,FALSE)*0.2*300))))</f>
        <v/>
      </c>
      <c r="BG1238" s="3" t="str">
        <f>IF($L1238="","",IF(SUM($AJ1238:AN1238)=0,$AF1238,IF(LEFT(VLOOKUP($AP1238,BaseEqptCdF!$C$5:$E$161,3,FALSE),2)="SD",0,IF(LEFT(VLOOKUP($AP1238,BaseEqptCdF!$C$5:$E$161,3,FALSE),2)="SB",1*52,VLOOKUP($AP1238,BaseEqptCdF!$C$5:$S$161,12,FALSE)*0.2*300))))</f>
        <v/>
      </c>
      <c r="BH1238" s="2">
        <f t="shared" si="154"/>
        <v>0</v>
      </c>
    </row>
    <row r="1239" spans="1:60" x14ac:dyDescent="0.25">
      <c r="A1239" s="296" t="str">
        <f t="array" ref="A1239">IF($C1239="","",INDEX(Prog!$B$8:$D$300,MATCH($C1239,nivo1,0),1))</f>
        <v/>
      </c>
      <c r="B1239" s="296" t="str">
        <f t="array" ref="B1239">IF($C1239="","",INDEX(Prog!$B$8:$D$300,MATCH($C1239,nivo1,0),2))</f>
        <v/>
      </c>
      <c r="C1239" s="273"/>
      <c r="D1239" s="267"/>
      <c r="E1239" s="273"/>
      <c r="F1239" s="273"/>
      <c r="G1239" s="273"/>
      <c r="H1239" s="273"/>
      <c r="I1239" s="273"/>
      <c r="J1239" s="273"/>
      <c r="K1239" s="274"/>
      <c r="L1239" s="273"/>
      <c r="M1239" s="273"/>
      <c r="N1239" s="273"/>
      <c r="O1239" s="275"/>
      <c r="P1239" s="273"/>
      <c r="Q1239" s="273"/>
      <c r="R1239" s="273"/>
      <c r="S1239" s="273"/>
      <c r="T1239" s="276"/>
      <c r="U1239" s="276"/>
      <c r="V1239" s="276"/>
      <c r="W1239" s="276"/>
      <c r="X1239" s="277"/>
      <c r="Y1239" s="278"/>
      <c r="AA1239" s="8" t="str">
        <f>IF($L1239="","",VLOOKUP($L1239,BaseEqptCdF!$C$5:$E$161,2,FALSE))</f>
        <v/>
      </c>
      <c r="AB1239" s="8" t="str">
        <f>IF($L1239="","",VLOOKUP($L1239,BaseEqptCdF!$C$5:$E$161,3,FALSE))</f>
        <v/>
      </c>
      <c r="AC1239" s="7" t="str">
        <f>IF($L1239="","",VLOOKUP($L1239,BaseEqptCdF!$C$5:$I$161,6,FALSE))</f>
        <v/>
      </c>
      <c r="AD1239" s="7" t="str">
        <f>IF($L1239="","",VLOOKUP($L1239,BaseEqptCdF!$C$5:$I$161,7,FALSE))</f>
        <v/>
      </c>
      <c r="AE1239" s="3" t="str">
        <f>IF($L1239="","",VLOOKUP($L1239,BaseEqptCdF!$C$5:$R$161,16,FALSE)*$AC$3)</f>
        <v/>
      </c>
      <c r="AF1239" s="3" t="str">
        <f>IF($L1239="","",IF(LEFT($AB1239,2)="SD",0,IF(LEFT($AB1239,2)="SB",1*52,IF($N1239=Prog!$P$17,VLOOKUP($L1239,BaseEqptCdF!$C$5:$P$161,14,FALSE)*1*300,VLOOKUP($L1239,BaseEqptCdF!$C$5:$P$161,12,FALSE)*0.2*300))))</f>
        <v/>
      </c>
      <c r="AG1239" s="6" t="str">
        <f t="shared" si="158"/>
        <v/>
      </c>
      <c r="AH1239" s="6">
        <f>IF($U1239=Prog!$S$18,YEAR($X1239),"")</f>
        <v>1900</v>
      </c>
      <c r="AI1239" s="5" t="str">
        <f>IF(OR($AG1239="",$U1239=Prog!$S$18),"",IF(OR($U1239=Prog!$S$17,$U1239=Prog!$S$16),YEAR($X1239),IF($AG1239="ND","ND",$AI$8+$O1239)))</f>
        <v/>
      </c>
      <c r="AJ1239" s="3" t="str">
        <f t="shared" si="157"/>
        <v/>
      </c>
      <c r="AK1239" s="3" t="str">
        <f t="shared" si="156"/>
        <v/>
      </c>
      <c r="AL1239" s="3" t="str">
        <f t="shared" si="156"/>
        <v/>
      </c>
      <c r="AM1239" s="3" t="str">
        <f t="shared" si="156"/>
        <v/>
      </c>
      <c r="AN1239" s="3" t="str">
        <f t="shared" si="156"/>
        <v/>
      </c>
      <c r="AO1239" s="2">
        <f t="shared" si="151"/>
        <v>0</v>
      </c>
      <c r="AP1239" s="4"/>
      <c r="AQ1239" s="3">
        <f>IF(AJ1239=1,VLOOKUP($AP1239,BaseEqptCdF!$C$5:$R$161,16,FALSE),0)</f>
        <v>0</v>
      </c>
      <c r="AR1239" s="3">
        <f>IF(AK1239=1,VLOOKUP($AP1239,BaseEqptCdF!$C$5:$R$161,16,FALSE),0)</f>
        <v>0</v>
      </c>
      <c r="AS1239" s="3">
        <f>IF(AL1239=1,VLOOKUP($AP1239,BaseEqptCdF!$C$5:$R$161,16,FALSE),0)</f>
        <v>0</v>
      </c>
      <c r="AT1239" s="3">
        <f>IF(AM1239=1,VLOOKUP($AP1239,BaseEqptCdF!$C$5:$R$161,16,FALSE),0)</f>
        <v>0</v>
      </c>
      <c r="AU1239" s="3">
        <f>IF(AN1239=1,VLOOKUP($AP1239,BaseEqptCdF!$C$5:$R$161,16,FALSE),0)</f>
        <v>0</v>
      </c>
      <c r="AV1239" s="2">
        <f t="shared" si="152"/>
        <v>0</v>
      </c>
      <c r="AW1239" s="3" t="str">
        <f>IF($L1239="","",IF(SUM($AJ1239:AJ1239)=0,$AE1239,VLOOKUP($AP1239,BaseEqptCdF!$C$5:$R$161,16,FALSE)*$AC$3))</f>
        <v/>
      </c>
      <c r="AX1239" s="3" t="str">
        <f>IF($L1239="","",IF(SUM($AJ1239:AK1239)=0,$AE1239,VLOOKUP($AP1239,BaseEqptCdF!$C$5:$R$161,16,FALSE)*$AC$3))</f>
        <v/>
      </c>
      <c r="AY1239" s="3" t="str">
        <f>IF($L1239="","",IF(SUM($AJ1239:AL1239)=0,$AE1239,VLOOKUP($AP1239,BaseEqptCdF!$C$5:$R$161,16,FALSE)*$AC$3))</f>
        <v/>
      </c>
      <c r="AZ1239" s="3" t="str">
        <f>IF($L1239="","",IF(SUM($AJ1239:AM1239)=0,$AE1239,VLOOKUP($AP1239,BaseEqptCdF!$C$5:$R$161,16,FALSE)*$AC$3))</f>
        <v/>
      </c>
      <c r="BA1239" s="3" t="str">
        <f>IF($L1239="","",IF(SUM($AJ1239:AN1239)=0,$AE1239,VLOOKUP($AP1239,BaseEqptCdF!$C$5:$R$161,16,FALSE)*$AC$3))</f>
        <v/>
      </c>
      <c r="BB1239" s="2">
        <f t="shared" si="153"/>
        <v>0</v>
      </c>
      <c r="BC1239" s="3" t="str">
        <f>IF($L1239="","",IF(SUM($AJ1239:AJ1239)=0,$AF1239,IF(LEFT(VLOOKUP($AP1239,BaseEqptCdF!$C$5:$E$161,3,FALSE),2)="SD",0,IF(LEFT(VLOOKUP($AP1239,BaseEqptCdF!$C$5:$E$161,3,FALSE),2)="SB",1*52,VLOOKUP($AP1239,BaseEqptCdF!$C$5:$S$161,12,FALSE)*0.2*300))))</f>
        <v/>
      </c>
      <c r="BD1239" s="3" t="str">
        <f>IF($L1239="","",IF(SUM($AJ1239:AK1239)=0,$AF1239,IF(LEFT(VLOOKUP($AP1239,BaseEqptCdF!$C$5:$E$161,3,FALSE),2)="SD",0,IF(LEFT(VLOOKUP($AP1239,BaseEqptCdF!$C$5:$E$161,3,FALSE),2)="SB",1*52,VLOOKUP($AP1239,BaseEqptCdF!$C$5:$S$161,12,FALSE)*0.2*300))))</f>
        <v/>
      </c>
      <c r="BE1239" s="3" t="str">
        <f>IF($L1239="","",IF(SUM($AJ1239:AL1239)=0,$AF1239,IF(LEFT(VLOOKUP($AP1239,BaseEqptCdF!$C$5:$E$161,3,FALSE),2)="SD",0,IF(LEFT(VLOOKUP($AP1239,BaseEqptCdF!$C$5:$E$161,3,FALSE),2)="SB",1*52,VLOOKUP($AP1239,BaseEqptCdF!$C$5:$S$161,12,FALSE)*0.2*300))))</f>
        <v/>
      </c>
      <c r="BF1239" s="3" t="str">
        <f>IF($L1239="","",IF(SUM($AJ1239:AM1239)=0,$AF1239,IF(LEFT(VLOOKUP($AP1239,BaseEqptCdF!$C$5:$E$161,3,FALSE),2)="SD",0,IF(LEFT(VLOOKUP($AP1239,BaseEqptCdF!$C$5:$E$161,3,FALSE),2)="SB",1*52,VLOOKUP($AP1239,BaseEqptCdF!$C$5:$S$161,12,FALSE)*0.2*300))))</f>
        <v/>
      </c>
      <c r="BG1239" s="3" t="str">
        <f>IF($L1239="","",IF(SUM($AJ1239:AN1239)=0,$AF1239,IF(LEFT(VLOOKUP($AP1239,BaseEqptCdF!$C$5:$E$161,3,FALSE),2)="SD",0,IF(LEFT(VLOOKUP($AP1239,BaseEqptCdF!$C$5:$E$161,3,FALSE),2)="SB",1*52,VLOOKUP($AP1239,BaseEqptCdF!$C$5:$S$161,12,FALSE)*0.2*300))))</f>
        <v/>
      </c>
      <c r="BH1239" s="2">
        <f t="shared" si="154"/>
        <v>0</v>
      </c>
    </row>
    <row r="1240" spans="1:60" x14ac:dyDescent="0.25">
      <c r="A1240" s="296" t="str">
        <f t="array" ref="A1240">IF($C1240="","",INDEX(Prog!$B$8:$D$300,MATCH($C1240,nivo1,0),1))</f>
        <v/>
      </c>
      <c r="B1240" s="296" t="str">
        <f t="array" ref="B1240">IF($C1240="","",INDEX(Prog!$B$8:$D$300,MATCH($C1240,nivo1,0),2))</f>
        <v/>
      </c>
      <c r="C1240" s="273"/>
      <c r="D1240" s="267"/>
      <c r="E1240" s="273"/>
      <c r="F1240" s="273"/>
      <c r="G1240" s="273"/>
      <c r="H1240" s="273"/>
      <c r="I1240" s="273"/>
      <c r="J1240" s="273"/>
      <c r="K1240" s="274"/>
      <c r="L1240" s="273"/>
      <c r="M1240" s="273"/>
      <c r="N1240" s="273"/>
      <c r="O1240" s="275"/>
      <c r="P1240" s="273"/>
      <c r="Q1240" s="273"/>
      <c r="R1240" s="273"/>
      <c r="S1240" s="273"/>
      <c r="T1240" s="276"/>
      <c r="U1240" s="276"/>
      <c r="V1240" s="276"/>
      <c r="W1240" s="276"/>
      <c r="X1240" s="277"/>
      <c r="Y1240" s="278"/>
      <c r="AA1240" s="8" t="str">
        <f>IF($L1240="","",VLOOKUP($L1240,BaseEqptCdF!$C$5:$E$161,2,FALSE))</f>
        <v/>
      </c>
      <c r="AB1240" s="8" t="str">
        <f>IF($L1240="","",VLOOKUP($L1240,BaseEqptCdF!$C$5:$E$161,3,FALSE))</f>
        <v/>
      </c>
      <c r="AC1240" s="7" t="str">
        <f>IF($L1240="","",VLOOKUP($L1240,BaseEqptCdF!$C$5:$I$161,6,FALSE))</f>
        <v/>
      </c>
      <c r="AD1240" s="7" t="str">
        <f>IF($L1240="","",VLOOKUP($L1240,BaseEqptCdF!$C$5:$I$161,7,FALSE))</f>
        <v/>
      </c>
      <c r="AE1240" s="3" t="str">
        <f>IF($L1240="","",VLOOKUP($L1240,BaseEqptCdF!$C$5:$R$161,16,FALSE)*$AC$3)</f>
        <v/>
      </c>
      <c r="AF1240" s="3" t="str">
        <f>IF($L1240="","",IF(LEFT($AB1240,2)="SD",0,IF(LEFT($AB1240,2)="SB",1*52,IF($N1240=Prog!$P$17,VLOOKUP($L1240,BaseEqptCdF!$C$5:$P$161,14,FALSE)*1*300,VLOOKUP($L1240,BaseEqptCdF!$C$5:$P$161,12,FALSE)*0.2*300))))</f>
        <v/>
      </c>
      <c r="AG1240" s="6" t="str">
        <f t="shared" si="158"/>
        <v/>
      </c>
      <c r="AH1240" s="6">
        <f>IF($U1240=Prog!$S$18,YEAR($X1240),"")</f>
        <v>1900</v>
      </c>
      <c r="AI1240" s="5" t="str">
        <f>IF(OR($AG1240="",$U1240=Prog!$S$18),"",IF(OR($U1240=Prog!$S$17,$U1240=Prog!$S$16),YEAR($X1240),IF($AG1240="ND","ND",$AI$8+$O1240)))</f>
        <v/>
      </c>
      <c r="AJ1240" s="3" t="str">
        <f t="shared" si="157"/>
        <v/>
      </c>
      <c r="AK1240" s="3" t="str">
        <f t="shared" si="156"/>
        <v/>
      </c>
      <c r="AL1240" s="3" t="str">
        <f t="shared" si="156"/>
        <v/>
      </c>
      <c r="AM1240" s="3" t="str">
        <f t="shared" si="156"/>
        <v/>
      </c>
      <c r="AN1240" s="3" t="str">
        <f t="shared" si="156"/>
        <v/>
      </c>
      <c r="AO1240" s="2">
        <f t="shared" si="151"/>
        <v>0</v>
      </c>
      <c r="AP1240" s="4"/>
      <c r="AQ1240" s="3">
        <f>IF(AJ1240=1,VLOOKUP($AP1240,BaseEqptCdF!$C$5:$R$161,16,FALSE),0)</f>
        <v>0</v>
      </c>
      <c r="AR1240" s="3">
        <f>IF(AK1240=1,VLOOKUP($AP1240,BaseEqptCdF!$C$5:$R$161,16,FALSE),0)</f>
        <v>0</v>
      </c>
      <c r="AS1240" s="3">
        <f>IF(AL1240=1,VLOOKUP($AP1240,BaseEqptCdF!$C$5:$R$161,16,FALSE),0)</f>
        <v>0</v>
      </c>
      <c r="AT1240" s="3">
        <f>IF(AM1240=1,VLOOKUP($AP1240,BaseEqptCdF!$C$5:$R$161,16,FALSE),0)</f>
        <v>0</v>
      </c>
      <c r="AU1240" s="3">
        <f>IF(AN1240=1,VLOOKUP($AP1240,BaseEqptCdF!$C$5:$R$161,16,FALSE),0)</f>
        <v>0</v>
      </c>
      <c r="AV1240" s="2">
        <f t="shared" si="152"/>
        <v>0</v>
      </c>
      <c r="AW1240" s="3" t="str">
        <f>IF($L1240="","",IF(SUM($AJ1240:AJ1240)=0,$AE1240,VLOOKUP($AP1240,BaseEqptCdF!$C$5:$R$161,16,FALSE)*$AC$3))</f>
        <v/>
      </c>
      <c r="AX1240" s="3" t="str">
        <f>IF($L1240="","",IF(SUM($AJ1240:AK1240)=0,$AE1240,VLOOKUP($AP1240,BaseEqptCdF!$C$5:$R$161,16,FALSE)*$AC$3))</f>
        <v/>
      </c>
      <c r="AY1240" s="3" t="str">
        <f>IF($L1240="","",IF(SUM($AJ1240:AL1240)=0,$AE1240,VLOOKUP($AP1240,BaseEqptCdF!$C$5:$R$161,16,FALSE)*$AC$3))</f>
        <v/>
      </c>
      <c r="AZ1240" s="3" t="str">
        <f>IF($L1240="","",IF(SUM($AJ1240:AM1240)=0,$AE1240,VLOOKUP($AP1240,BaseEqptCdF!$C$5:$R$161,16,FALSE)*$AC$3))</f>
        <v/>
      </c>
      <c r="BA1240" s="3" t="str">
        <f>IF($L1240="","",IF(SUM($AJ1240:AN1240)=0,$AE1240,VLOOKUP($AP1240,BaseEqptCdF!$C$5:$R$161,16,FALSE)*$AC$3))</f>
        <v/>
      </c>
      <c r="BB1240" s="2">
        <f t="shared" si="153"/>
        <v>0</v>
      </c>
      <c r="BC1240" s="3" t="str">
        <f>IF($L1240="","",IF(SUM($AJ1240:AJ1240)=0,$AF1240,IF(LEFT(VLOOKUP($AP1240,BaseEqptCdF!$C$5:$E$161,3,FALSE),2)="SD",0,IF(LEFT(VLOOKUP($AP1240,BaseEqptCdF!$C$5:$E$161,3,FALSE),2)="SB",1*52,VLOOKUP($AP1240,BaseEqptCdF!$C$5:$S$161,12,FALSE)*0.2*300))))</f>
        <v/>
      </c>
      <c r="BD1240" s="3" t="str">
        <f>IF($L1240="","",IF(SUM($AJ1240:AK1240)=0,$AF1240,IF(LEFT(VLOOKUP($AP1240,BaseEqptCdF!$C$5:$E$161,3,FALSE),2)="SD",0,IF(LEFT(VLOOKUP($AP1240,BaseEqptCdF!$C$5:$E$161,3,FALSE),2)="SB",1*52,VLOOKUP($AP1240,BaseEqptCdF!$C$5:$S$161,12,FALSE)*0.2*300))))</f>
        <v/>
      </c>
      <c r="BE1240" s="3" t="str">
        <f>IF($L1240="","",IF(SUM($AJ1240:AL1240)=0,$AF1240,IF(LEFT(VLOOKUP($AP1240,BaseEqptCdF!$C$5:$E$161,3,FALSE),2)="SD",0,IF(LEFT(VLOOKUP($AP1240,BaseEqptCdF!$C$5:$E$161,3,FALSE),2)="SB",1*52,VLOOKUP($AP1240,BaseEqptCdF!$C$5:$S$161,12,FALSE)*0.2*300))))</f>
        <v/>
      </c>
      <c r="BF1240" s="3" t="str">
        <f>IF($L1240="","",IF(SUM($AJ1240:AM1240)=0,$AF1240,IF(LEFT(VLOOKUP($AP1240,BaseEqptCdF!$C$5:$E$161,3,FALSE),2)="SD",0,IF(LEFT(VLOOKUP($AP1240,BaseEqptCdF!$C$5:$E$161,3,FALSE),2)="SB",1*52,VLOOKUP($AP1240,BaseEqptCdF!$C$5:$S$161,12,FALSE)*0.2*300))))</f>
        <v/>
      </c>
      <c r="BG1240" s="3" t="str">
        <f>IF($L1240="","",IF(SUM($AJ1240:AN1240)=0,$AF1240,IF(LEFT(VLOOKUP($AP1240,BaseEqptCdF!$C$5:$E$161,3,FALSE),2)="SD",0,IF(LEFT(VLOOKUP($AP1240,BaseEqptCdF!$C$5:$E$161,3,FALSE),2)="SB",1*52,VLOOKUP($AP1240,BaseEqptCdF!$C$5:$S$161,12,FALSE)*0.2*300))))</f>
        <v/>
      </c>
      <c r="BH1240" s="2">
        <f t="shared" si="154"/>
        <v>0</v>
      </c>
    </row>
    <row r="1241" spans="1:60" x14ac:dyDescent="0.25">
      <c r="A1241" s="296" t="str">
        <f t="array" ref="A1241">IF($C1241="","",INDEX(Prog!$B$8:$D$300,MATCH($C1241,nivo1,0),1))</f>
        <v/>
      </c>
      <c r="B1241" s="296" t="str">
        <f t="array" ref="B1241">IF($C1241="","",INDEX(Prog!$B$8:$D$300,MATCH($C1241,nivo1,0),2))</f>
        <v/>
      </c>
      <c r="C1241" s="273"/>
      <c r="D1241" s="267"/>
      <c r="E1241" s="273"/>
      <c r="F1241" s="273"/>
      <c r="G1241" s="273"/>
      <c r="H1241" s="273"/>
      <c r="I1241" s="273"/>
      <c r="J1241" s="273"/>
      <c r="K1241" s="274"/>
      <c r="L1241" s="273"/>
      <c r="M1241" s="273"/>
      <c r="N1241" s="273"/>
      <c r="O1241" s="275"/>
      <c r="P1241" s="273"/>
      <c r="Q1241" s="273"/>
      <c r="R1241" s="273"/>
      <c r="S1241" s="273"/>
      <c r="T1241" s="276"/>
      <c r="U1241" s="276"/>
      <c r="V1241" s="276"/>
      <c r="W1241" s="276"/>
      <c r="X1241" s="277"/>
      <c r="Y1241" s="278"/>
      <c r="AA1241" s="8" t="str">
        <f>IF($L1241="","",VLOOKUP($L1241,BaseEqptCdF!$C$5:$E$161,2,FALSE))</f>
        <v/>
      </c>
      <c r="AB1241" s="8" t="str">
        <f>IF($L1241="","",VLOOKUP($L1241,BaseEqptCdF!$C$5:$E$161,3,FALSE))</f>
        <v/>
      </c>
      <c r="AC1241" s="7" t="str">
        <f>IF($L1241="","",VLOOKUP($L1241,BaseEqptCdF!$C$5:$I$161,6,FALSE))</f>
        <v/>
      </c>
      <c r="AD1241" s="7" t="str">
        <f>IF($L1241="","",VLOOKUP($L1241,BaseEqptCdF!$C$5:$I$161,7,FALSE))</f>
        <v/>
      </c>
      <c r="AE1241" s="3" t="str">
        <f>IF($L1241="","",VLOOKUP($L1241,BaseEqptCdF!$C$5:$R$161,16,FALSE)*$AC$3)</f>
        <v/>
      </c>
      <c r="AF1241" s="3" t="str">
        <f>IF($L1241="","",IF(LEFT($AB1241,2)="SD",0,IF(LEFT($AB1241,2)="SB",1*52,IF($N1241=Prog!$P$17,VLOOKUP($L1241,BaseEqptCdF!$C$5:$P$161,14,FALSE)*1*300,VLOOKUP($L1241,BaseEqptCdF!$C$5:$P$161,12,FALSE)*0.2*300))))</f>
        <v/>
      </c>
      <c r="AG1241" s="6" t="str">
        <f t="shared" si="158"/>
        <v/>
      </c>
      <c r="AH1241" s="6">
        <f>IF($U1241=Prog!$S$18,YEAR($X1241),"")</f>
        <v>1900</v>
      </c>
      <c r="AI1241" s="5" t="str">
        <f>IF(OR($AG1241="",$U1241=Prog!$S$18),"",IF(OR($U1241=Prog!$S$17,$U1241=Prog!$S$16),YEAR($X1241),IF($AG1241="ND","ND",$AI$8+$O1241)))</f>
        <v/>
      </c>
      <c r="AJ1241" s="3" t="str">
        <f t="shared" si="157"/>
        <v/>
      </c>
      <c r="AK1241" s="3" t="str">
        <f t="shared" si="156"/>
        <v/>
      </c>
      <c r="AL1241" s="3" t="str">
        <f t="shared" si="156"/>
        <v/>
      </c>
      <c r="AM1241" s="3" t="str">
        <f t="shared" si="156"/>
        <v/>
      </c>
      <c r="AN1241" s="3" t="str">
        <f t="shared" si="156"/>
        <v/>
      </c>
      <c r="AO1241" s="2">
        <f t="shared" si="151"/>
        <v>0</v>
      </c>
      <c r="AP1241" s="4"/>
      <c r="AQ1241" s="3">
        <f>IF(AJ1241=1,VLOOKUP($AP1241,BaseEqptCdF!$C$5:$R$161,16,FALSE),0)</f>
        <v>0</v>
      </c>
      <c r="AR1241" s="3">
        <f>IF(AK1241=1,VLOOKUP($AP1241,BaseEqptCdF!$C$5:$R$161,16,FALSE),0)</f>
        <v>0</v>
      </c>
      <c r="AS1241" s="3">
        <f>IF(AL1241=1,VLOOKUP($AP1241,BaseEqptCdF!$C$5:$R$161,16,FALSE),0)</f>
        <v>0</v>
      </c>
      <c r="AT1241" s="3">
        <f>IF(AM1241=1,VLOOKUP($AP1241,BaseEqptCdF!$C$5:$R$161,16,FALSE),0)</f>
        <v>0</v>
      </c>
      <c r="AU1241" s="3">
        <f>IF(AN1241=1,VLOOKUP($AP1241,BaseEqptCdF!$C$5:$R$161,16,FALSE),0)</f>
        <v>0</v>
      </c>
      <c r="AV1241" s="2">
        <f t="shared" si="152"/>
        <v>0</v>
      </c>
      <c r="AW1241" s="3" t="str">
        <f>IF($L1241="","",IF(SUM($AJ1241:AJ1241)=0,$AE1241,VLOOKUP($AP1241,BaseEqptCdF!$C$5:$R$161,16,FALSE)*$AC$3))</f>
        <v/>
      </c>
      <c r="AX1241" s="3" t="str">
        <f>IF($L1241="","",IF(SUM($AJ1241:AK1241)=0,$AE1241,VLOOKUP($AP1241,BaseEqptCdF!$C$5:$R$161,16,FALSE)*$AC$3))</f>
        <v/>
      </c>
      <c r="AY1241" s="3" t="str">
        <f>IF($L1241="","",IF(SUM($AJ1241:AL1241)=0,$AE1241,VLOOKUP($AP1241,BaseEqptCdF!$C$5:$R$161,16,FALSE)*$AC$3))</f>
        <v/>
      </c>
      <c r="AZ1241" s="3" t="str">
        <f>IF($L1241="","",IF(SUM($AJ1241:AM1241)=0,$AE1241,VLOOKUP($AP1241,BaseEqptCdF!$C$5:$R$161,16,FALSE)*$AC$3))</f>
        <v/>
      </c>
      <c r="BA1241" s="3" t="str">
        <f>IF($L1241="","",IF(SUM($AJ1241:AN1241)=0,$AE1241,VLOOKUP($AP1241,BaseEqptCdF!$C$5:$R$161,16,FALSE)*$AC$3))</f>
        <v/>
      </c>
      <c r="BB1241" s="2">
        <f t="shared" si="153"/>
        <v>0</v>
      </c>
      <c r="BC1241" s="3" t="str">
        <f>IF($L1241="","",IF(SUM($AJ1241:AJ1241)=0,$AF1241,IF(LEFT(VLOOKUP($AP1241,BaseEqptCdF!$C$5:$E$161,3,FALSE),2)="SD",0,IF(LEFT(VLOOKUP($AP1241,BaseEqptCdF!$C$5:$E$161,3,FALSE),2)="SB",1*52,VLOOKUP($AP1241,BaseEqptCdF!$C$5:$S$161,12,FALSE)*0.2*300))))</f>
        <v/>
      </c>
      <c r="BD1241" s="3" t="str">
        <f>IF($L1241="","",IF(SUM($AJ1241:AK1241)=0,$AF1241,IF(LEFT(VLOOKUP($AP1241,BaseEqptCdF!$C$5:$E$161,3,FALSE),2)="SD",0,IF(LEFT(VLOOKUP($AP1241,BaseEqptCdF!$C$5:$E$161,3,FALSE),2)="SB",1*52,VLOOKUP($AP1241,BaseEqptCdF!$C$5:$S$161,12,FALSE)*0.2*300))))</f>
        <v/>
      </c>
      <c r="BE1241" s="3" t="str">
        <f>IF($L1241="","",IF(SUM($AJ1241:AL1241)=0,$AF1241,IF(LEFT(VLOOKUP($AP1241,BaseEqptCdF!$C$5:$E$161,3,FALSE),2)="SD",0,IF(LEFT(VLOOKUP($AP1241,BaseEqptCdF!$C$5:$E$161,3,FALSE),2)="SB",1*52,VLOOKUP($AP1241,BaseEqptCdF!$C$5:$S$161,12,FALSE)*0.2*300))))</f>
        <v/>
      </c>
      <c r="BF1241" s="3" t="str">
        <f>IF($L1241="","",IF(SUM($AJ1241:AM1241)=0,$AF1241,IF(LEFT(VLOOKUP($AP1241,BaseEqptCdF!$C$5:$E$161,3,FALSE),2)="SD",0,IF(LEFT(VLOOKUP($AP1241,BaseEqptCdF!$C$5:$E$161,3,FALSE),2)="SB",1*52,VLOOKUP($AP1241,BaseEqptCdF!$C$5:$S$161,12,FALSE)*0.2*300))))</f>
        <v/>
      </c>
      <c r="BG1241" s="3" t="str">
        <f>IF($L1241="","",IF(SUM($AJ1241:AN1241)=0,$AF1241,IF(LEFT(VLOOKUP($AP1241,BaseEqptCdF!$C$5:$E$161,3,FALSE),2)="SD",0,IF(LEFT(VLOOKUP($AP1241,BaseEqptCdF!$C$5:$E$161,3,FALSE),2)="SB",1*52,VLOOKUP($AP1241,BaseEqptCdF!$C$5:$S$161,12,FALSE)*0.2*300))))</f>
        <v/>
      </c>
      <c r="BH1241" s="2">
        <f t="shared" si="154"/>
        <v>0</v>
      </c>
    </row>
    <row r="1242" spans="1:60" x14ac:dyDescent="0.25">
      <c r="A1242" s="296" t="str">
        <f t="array" ref="A1242">IF($C1242="","",INDEX(Prog!$B$8:$D$300,MATCH($C1242,nivo1,0),1))</f>
        <v/>
      </c>
      <c r="B1242" s="296" t="str">
        <f t="array" ref="B1242">IF($C1242="","",INDEX(Prog!$B$8:$D$300,MATCH($C1242,nivo1,0),2))</f>
        <v/>
      </c>
      <c r="C1242" s="273"/>
      <c r="D1242" s="267"/>
      <c r="E1242" s="273"/>
      <c r="F1242" s="273"/>
      <c r="G1242" s="273"/>
      <c r="H1242" s="273"/>
      <c r="I1242" s="273"/>
      <c r="J1242" s="273"/>
      <c r="K1242" s="274"/>
      <c r="L1242" s="273"/>
      <c r="M1242" s="273"/>
      <c r="N1242" s="273"/>
      <c r="O1242" s="275"/>
      <c r="P1242" s="273"/>
      <c r="Q1242" s="273"/>
      <c r="R1242" s="273"/>
      <c r="S1242" s="273"/>
      <c r="T1242" s="276"/>
      <c r="U1242" s="276"/>
      <c r="V1242" s="276"/>
      <c r="W1242" s="276"/>
      <c r="X1242" s="277"/>
      <c r="Y1242" s="278"/>
      <c r="AA1242" s="8" t="str">
        <f>IF($L1242="","",VLOOKUP($L1242,BaseEqptCdF!$C$5:$E$161,2,FALSE))</f>
        <v/>
      </c>
      <c r="AB1242" s="8" t="str">
        <f>IF($L1242="","",VLOOKUP($L1242,BaseEqptCdF!$C$5:$E$161,3,FALSE))</f>
        <v/>
      </c>
      <c r="AC1242" s="7" t="str">
        <f>IF($L1242="","",VLOOKUP($L1242,BaseEqptCdF!$C$5:$I$161,6,FALSE))</f>
        <v/>
      </c>
      <c r="AD1242" s="7" t="str">
        <f>IF($L1242="","",VLOOKUP($L1242,BaseEqptCdF!$C$5:$I$161,7,FALSE))</f>
        <v/>
      </c>
      <c r="AE1242" s="3" t="str">
        <f>IF($L1242="","",VLOOKUP($L1242,BaseEqptCdF!$C$5:$R$161,16,FALSE)*$AC$3)</f>
        <v/>
      </c>
      <c r="AF1242" s="3" t="str">
        <f>IF($L1242="","",IF(LEFT($AB1242,2)="SD",0,IF(LEFT($AB1242,2)="SB",1*52,IF($N1242=Prog!$P$17,VLOOKUP($L1242,BaseEqptCdF!$C$5:$P$161,14,FALSE)*1*300,VLOOKUP($L1242,BaseEqptCdF!$C$5:$P$161,12,FALSE)*0.2*300))))</f>
        <v/>
      </c>
      <c r="AG1242" s="6" t="str">
        <f t="shared" si="158"/>
        <v/>
      </c>
      <c r="AH1242" s="6">
        <f>IF($U1242=Prog!$S$18,YEAR($X1242),"")</f>
        <v>1900</v>
      </c>
      <c r="AI1242" s="5" t="str">
        <f>IF(OR($AG1242="",$U1242=Prog!$S$18),"",IF(OR($U1242=Prog!$S$17,$U1242=Prog!$S$16),YEAR($X1242),IF($AG1242="ND","ND",$AI$8+$O1242)))</f>
        <v/>
      </c>
      <c r="AJ1242" s="3" t="str">
        <f t="shared" si="157"/>
        <v/>
      </c>
      <c r="AK1242" s="3" t="str">
        <f t="shared" si="156"/>
        <v/>
      </c>
      <c r="AL1242" s="3" t="str">
        <f t="shared" si="156"/>
        <v/>
      </c>
      <c r="AM1242" s="3" t="str">
        <f t="shared" si="156"/>
        <v/>
      </c>
      <c r="AN1242" s="3" t="str">
        <f t="shared" si="156"/>
        <v/>
      </c>
      <c r="AO1242" s="2">
        <f t="shared" si="151"/>
        <v>0</v>
      </c>
      <c r="AP1242" s="4"/>
      <c r="AQ1242" s="3">
        <f>IF(AJ1242=1,VLOOKUP($AP1242,BaseEqptCdF!$C$5:$R$161,16,FALSE),0)</f>
        <v>0</v>
      </c>
      <c r="AR1242" s="3">
        <f>IF(AK1242=1,VLOOKUP($AP1242,BaseEqptCdF!$C$5:$R$161,16,FALSE),0)</f>
        <v>0</v>
      </c>
      <c r="AS1242" s="3">
        <f>IF(AL1242=1,VLOOKUP($AP1242,BaseEqptCdF!$C$5:$R$161,16,FALSE),0)</f>
        <v>0</v>
      </c>
      <c r="AT1242" s="3">
        <f>IF(AM1242=1,VLOOKUP($AP1242,BaseEqptCdF!$C$5:$R$161,16,FALSE),0)</f>
        <v>0</v>
      </c>
      <c r="AU1242" s="3">
        <f>IF(AN1242=1,VLOOKUP($AP1242,BaseEqptCdF!$C$5:$R$161,16,FALSE),0)</f>
        <v>0</v>
      </c>
      <c r="AV1242" s="2">
        <f t="shared" si="152"/>
        <v>0</v>
      </c>
      <c r="AW1242" s="3" t="str">
        <f>IF($L1242="","",IF(SUM($AJ1242:AJ1242)=0,$AE1242,VLOOKUP($AP1242,BaseEqptCdF!$C$5:$R$161,16,FALSE)*$AC$3))</f>
        <v/>
      </c>
      <c r="AX1242" s="3" t="str">
        <f>IF($L1242="","",IF(SUM($AJ1242:AK1242)=0,$AE1242,VLOOKUP($AP1242,BaseEqptCdF!$C$5:$R$161,16,FALSE)*$AC$3))</f>
        <v/>
      </c>
      <c r="AY1242" s="3" t="str">
        <f>IF($L1242="","",IF(SUM($AJ1242:AL1242)=0,$AE1242,VLOOKUP($AP1242,BaseEqptCdF!$C$5:$R$161,16,FALSE)*$AC$3))</f>
        <v/>
      </c>
      <c r="AZ1242" s="3" t="str">
        <f>IF($L1242="","",IF(SUM($AJ1242:AM1242)=0,$AE1242,VLOOKUP($AP1242,BaseEqptCdF!$C$5:$R$161,16,FALSE)*$AC$3))</f>
        <v/>
      </c>
      <c r="BA1242" s="3" t="str">
        <f>IF($L1242="","",IF(SUM($AJ1242:AN1242)=0,$AE1242,VLOOKUP($AP1242,BaseEqptCdF!$C$5:$R$161,16,FALSE)*$AC$3))</f>
        <v/>
      </c>
      <c r="BB1242" s="2">
        <f t="shared" si="153"/>
        <v>0</v>
      </c>
      <c r="BC1242" s="3" t="str">
        <f>IF($L1242="","",IF(SUM($AJ1242:AJ1242)=0,$AF1242,IF(LEFT(VLOOKUP($AP1242,BaseEqptCdF!$C$5:$E$161,3,FALSE),2)="SD",0,IF(LEFT(VLOOKUP($AP1242,BaseEqptCdF!$C$5:$E$161,3,FALSE),2)="SB",1*52,VLOOKUP($AP1242,BaseEqptCdF!$C$5:$S$161,12,FALSE)*0.2*300))))</f>
        <v/>
      </c>
      <c r="BD1242" s="3" t="str">
        <f>IF($L1242="","",IF(SUM($AJ1242:AK1242)=0,$AF1242,IF(LEFT(VLOOKUP($AP1242,BaseEqptCdF!$C$5:$E$161,3,FALSE),2)="SD",0,IF(LEFT(VLOOKUP($AP1242,BaseEqptCdF!$C$5:$E$161,3,FALSE),2)="SB",1*52,VLOOKUP($AP1242,BaseEqptCdF!$C$5:$S$161,12,FALSE)*0.2*300))))</f>
        <v/>
      </c>
      <c r="BE1242" s="3" t="str">
        <f>IF($L1242="","",IF(SUM($AJ1242:AL1242)=0,$AF1242,IF(LEFT(VLOOKUP($AP1242,BaseEqptCdF!$C$5:$E$161,3,FALSE),2)="SD",0,IF(LEFT(VLOOKUP($AP1242,BaseEqptCdF!$C$5:$E$161,3,FALSE),2)="SB",1*52,VLOOKUP($AP1242,BaseEqptCdF!$C$5:$S$161,12,FALSE)*0.2*300))))</f>
        <v/>
      </c>
      <c r="BF1242" s="3" t="str">
        <f>IF($L1242="","",IF(SUM($AJ1242:AM1242)=0,$AF1242,IF(LEFT(VLOOKUP($AP1242,BaseEqptCdF!$C$5:$E$161,3,FALSE),2)="SD",0,IF(LEFT(VLOOKUP($AP1242,BaseEqptCdF!$C$5:$E$161,3,FALSE),2)="SB",1*52,VLOOKUP($AP1242,BaseEqptCdF!$C$5:$S$161,12,FALSE)*0.2*300))))</f>
        <v/>
      </c>
      <c r="BG1242" s="3" t="str">
        <f>IF($L1242="","",IF(SUM($AJ1242:AN1242)=0,$AF1242,IF(LEFT(VLOOKUP($AP1242,BaseEqptCdF!$C$5:$E$161,3,FALSE),2)="SD",0,IF(LEFT(VLOOKUP($AP1242,BaseEqptCdF!$C$5:$E$161,3,FALSE),2)="SB",1*52,VLOOKUP($AP1242,BaseEqptCdF!$C$5:$S$161,12,FALSE)*0.2*300))))</f>
        <v/>
      </c>
      <c r="BH1242" s="2">
        <f t="shared" si="154"/>
        <v>0</v>
      </c>
    </row>
    <row r="1243" spans="1:60" x14ac:dyDescent="0.25">
      <c r="A1243" s="296" t="str">
        <f t="array" ref="A1243">IF($C1243="","",INDEX(Prog!$B$8:$D$300,MATCH($C1243,nivo1,0),1))</f>
        <v/>
      </c>
      <c r="B1243" s="296" t="str">
        <f t="array" ref="B1243">IF($C1243="","",INDEX(Prog!$B$8:$D$300,MATCH($C1243,nivo1,0),2))</f>
        <v/>
      </c>
      <c r="C1243" s="273"/>
      <c r="D1243" s="267"/>
      <c r="E1243" s="273"/>
      <c r="F1243" s="273"/>
      <c r="G1243" s="273"/>
      <c r="H1243" s="273"/>
      <c r="I1243" s="273"/>
      <c r="J1243" s="273"/>
      <c r="K1243" s="274"/>
      <c r="L1243" s="273"/>
      <c r="M1243" s="273"/>
      <c r="N1243" s="273"/>
      <c r="O1243" s="275"/>
      <c r="P1243" s="273"/>
      <c r="Q1243" s="273"/>
      <c r="R1243" s="273"/>
      <c r="S1243" s="273"/>
      <c r="T1243" s="276"/>
      <c r="U1243" s="276"/>
      <c r="V1243" s="276"/>
      <c r="W1243" s="276"/>
      <c r="X1243" s="277"/>
      <c r="Y1243" s="278"/>
      <c r="AA1243" s="8" t="str">
        <f>IF($L1243="","",VLOOKUP($L1243,BaseEqptCdF!$C$5:$E$161,2,FALSE))</f>
        <v/>
      </c>
      <c r="AB1243" s="8" t="str">
        <f>IF($L1243="","",VLOOKUP($L1243,BaseEqptCdF!$C$5:$E$161,3,FALSE))</f>
        <v/>
      </c>
      <c r="AC1243" s="7" t="str">
        <f>IF($L1243="","",VLOOKUP($L1243,BaseEqptCdF!$C$5:$I$161,6,FALSE))</f>
        <v/>
      </c>
      <c r="AD1243" s="7" t="str">
        <f>IF($L1243="","",VLOOKUP($L1243,BaseEqptCdF!$C$5:$I$161,7,FALSE))</f>
        <v/>
      </c>
      <c r="AE1243" s="3" t="str">
        <f>IF($L1243="","",VLOOKUP($L1243,BaseEqptCdF!$C$5:$R$161,16,FALSE)*$AC$3)</f>
        <v/>
      </c>
      <c r="AF1243" s="3" t="str">
        <f>IF($L1243="","",IF(LEFT($AB1243,2)="SD",0,IF(LEFT($AB1243,2)="SB",1*52,IF($N1243=Prog!$P$17,VLOOKUP($L1243,BaseEqptCdF!$C$5:$P$161,14,FALSE)*1*300,VLOOKUP($L1243,BaseEqptCdF!$C$5:$P$161,12,FALSE)*0.2*300))))</f>
        <v/>
      </c>
      <c r="AG1243" s="6" t="str">
        <f t="shared" si="158"/>
        <v/>
      </c>
      <c r="AH1243" s="6">
        <f>IF($U1243=Prog!$S$18,YEAR($X1243),"")</f>
        <v>1900</v>
      </c>
      <c r="AI1243" s="5" t="str">
        <f>IF(OR($AG1243="",$U1243=Prog!$S$18),"",IF(OR($U1243=Prog!$S$17,$U1243=Prog!$S$16),YEAR($X1243),IF($AG1243="ND","ND",$AI$8+$O1243)))</f>
        <v/>
      </c>
      <c r="AJ1243" s="3" t="str">
        <f t="shared" si="157"/>
        <v/>
      </c>
      <c r="AK1243" s="3" t="str">
        <f t="shared" si="156"/>
        <v/>
      </c>
      <c r="AL1243" s="3" t="str">
        <f t="shared" si="156"/>
        <v/>
      </c>
      <c r="AM1243" s="3" t="str">
        <f t="shared" si="156"/>
        <v/>
      </c>
      <c r="AN1243" s="3" t="str">
        <f t="shared" si="156"/>
        <v/>
      </c>
      <c r="AO1243" s="2">
        <f t="shared" si="151"/>
        <v>0</v>
      </c>
      <c r="AP1243" s="4"/>
      <c r="AQ1243" s="3">
        <f>IF(AJ1243=1,VLOOKUP($AP1243,BaseEqptCdF!$C$5:$R$161,16,FALSE),0)</f>
        <v>0</v>
      </c>
      <c r="AR1243" s="3">
        <f>IF(AK1243=1,VLOOKUP($AP1243,BaseEqptCdF!$C$5:$R$161,16,FALSE),0)</f>
        <v>0</v>
      </c>
      <c r="AS1243" s="3">
        <f>IF(AL1243=1,VLOOKUP($AP1243,BaseEqptCdF!$C$5:$R$161,16,FALSE),0)</f>
        <v>0</v>
      </c>
      <c r="AT1243" s="3">
        <f>IF(AM1243=1,VLOOKUP($AP1243,BaseEqptCdF!$C$5:$R$161,16,FALSE),0)</f>
        <v>0</v>
      </c>
      <c r="AU1243" s="3">
        <f>IF(AN1243=1,VLOOKUP($AP1243,BaseEqptCdF!$C$5:$R$161,16,FALSE),0)</f>
        <v>0</v>
      </c>
      <c r="AV1243" s="2">
        <f t="shared" si="152"/>
        <v>0</v>
      </c>
      <c r="AW1243" s="3" t="str">
        <f>IF($L1243="","",IF(SUM($AJ1243:AJ1243)=0,$AE1243,VLOOKUP($AP1243,BaseEqptCdF!$C$5:$R$161,16,FALSE)*$AC$3))</f>
        <v/>
      </c>
      <c r="AX1243" s="3" t="str">
        <f>IF($L1243="","",IF(SUM($AJ1243:AK1243)=0,$AE1243,VLOOKUP($AP1243,BaseEqptCdF!$C$5:$R$161,16,FALSE)*$AC$3))</f>
        <v/>
      </c>
      <c r="AY1243" s="3" t="str">
        <f>IF($L1243="","",IF(SUM($AJ1243:AL1243)=0,$AE1243,VLOOKUP($AP1243,BaseEqptCdF!$C$5:$R$161,16,FALSE)*$AC$3))</f>
        <v/>
      </c>
      <c r="AZ1243" s="3" t="str">
        <f>IF($L1243="","",IF(SUM($AJ1243:AM1243)=0,$AE1243,VLOOKUP($AP1243,BaseEqptCdF!$C$5:$R$161,16,FALSE)*$AC$3))</f>
        <v/>
      </c>
      <c r="BA1243" s="3" t="str">
        <f>IF($L1243="","",IF(SUM($AJ1243:AN1243)=0,$AE1243,VLOOKUP($AP1243,BaseEqptCdF!$C$5:$R$161,16,FALSE)*$AC$3))</f>
        <v/>
      </c>
      <c r="BB1243" s="2">
        <f t="shared" si="153"/>
        <v>0</v>
      </c>
      <c r="BC1243" s="3" t="str">
        <f>IF($L1243="","",IF(SUM($AJ1243:AJ1243)=0,$AF1243,IF(LEFT(VLOOKUP($AP1243,BaseEqptCdF!$C$5:$E$161,3,FALSE),2)="SD",0,IF(LEFT(VLOOKUP($AP1243,BaseEqptCdF!$C$5:$E$161,3,FALSE),2)="SB",1*52,VLOOKUP($AP1243,BaseEqptCdF!$C$5:$S$161,12,FALSE)*0.2*300))))</f>
        <v/>
      </c>
      <c r="BD1243" s="3" t="str">
        <f>IF($L1243="","",IF(SUM($AJ1243:AK1243)=0,$AF1243,IF(LEFT(VLOOKUP($AP1243,BaseEqptCdF!$C$5:$E$161,3,FALSE),2)="SD",0,IF(LEFT(VLOOKUP($AP1243,BaseEqptCdF!$C$5:$E$161,3,FALSE),2)="SB",1*52,VLOOKUP($AP1243,BaseEqptCdF!$C$5:$S$161,12,FALSE)*0.2*300))))</f>
        <v/>
      </c>
      <c r="BE1243" s="3" t="str">
        <f>IF($L1243="","",IF(SUM($AJ1243:AL1243)=0,$AF1243,IF(LEFT(VLOOKUP($AP1243,BaseEqptCdF!$C$5:$E$161,3,FALSE),2)="SD",0,IF(LEFT(VLOOKUP($AP1243,BaseEqptCdF!$C$5:$E$161,3,FALSE),2)="SB",1*52,VLOOKUP($AP1243,BaseEqptCdF!$C$5:$S$161,12,FALSE)*0.2*300))))</f>
        <v/>
      </c>
      <c r="BF1243" s="3" t="str">
        <f>IF($L1243="","",IF(SUM($AJ1243:AM1243)=0,$AF1243,IF(LEFT(VLOOKUP($AP1243,BaseEqptCdF!$C$5:$E$161,3,FALSE),2)="SD",0,IF(LEFT(VLOOKUP($AP1243,BaseEqptCdF!$C$5:$E$161,3,FALSE),2)="SB",1*52,VLOOKUP($AP1243,BaseEqptCdF!$C$5:$S$161,12,FALSE)*0.2*300))))</f>
        <v/>
      </c>
      <c r="BG1243" s="3" t="str">
        <f>IF($L1243="","",IF(SUM($AJ1243:AN1243)=0,$AF1243,IF(LEFT(VLOOKUP($AP1243,BaseEqptCdF!$C$5:$E$161,3,FALSE),2)="SD",0,IF(LEFT(VLOOKUP($AP1243,BaseEqptCdF!$C$5:$E$161,3,FALSE),2)="SB",1*52,VLOOKUP($AP1243,BaseEqptCdF!$C$5:$S$161,12,FALSE)*0.2*300))))</f>
        <v/>
      </c>
      <c r="BH1243" s="2">
        <f t="shared" si="154"/>
        <v>0</v>
      </c>
    </row>
    <row r="1244" spans="1:60" x14ac:dyDescent="0.25">
      <c r="A1244" s="296" t="str">
        <f t="array" ref="A1244">IF($C1244="","",INDEX(Prog!$B$8:$D$300,MATCH($C1244,nivo1,0),1))</f>
        <v/>
      </c>
      <c r="B1244" s="296" t="str">
        <f t="array" ref="B1244">IF($C1244="","",INDEX(Prog!$B$8:$D$300,MATCH($C1244,nivo1,0),2))</f>
        <v/>
      </c>
      <c r="C1244" s="273"/>
      <c r="D1244" s="267"/>
      <c r="E1244" s="273"/>
      <c r="F1244" s="273"/>
      <c r="G1244" s="273"/>
      <c r="H1244" s="273"/>
      <c r="I1244" s="273"/>
      <c r="J1244" s="273"/>
      <c r="K1244" s="274"/>
      <c r="L1244" s="273"/>
      <c r="M1244" s="273"/>
      <c r="N1244" s="273"/>
      <c r="O1244" s="275"/>
      <c r="P1244" s="273"/>
      <c r="Q1244" s="273"/>
      <c r="R1244" s="273"/>
      <c r="S1244" s="273"/>
      <c r="T1244" s="276"/>
      <c r="U1244" s="276"/>
      <c r="V1244" s="276"/>
      <c r="W1244" s="276"/>
      <c r="X1244" s="277"/>
      <c r="Y1244" s="278"/>
      <c r="AA1244" s="8" t="str">
        <f>IF($L1244="","",VLOOKUP($L1244,BaseEqptCdF!$C$5:$E$161,2,FALSE))</f>
        <v/>
      </c>
      <c r="AB1244" s="8" t="str">
        <f>IF($L1244="","",VLOOKUP($L1244,BaseEqptCdF!$C$5:$E$161,3,FALSE))</f>
        <v/>
      </c>
      <c r="AC1244" s="7" t="str">
        <f>IF($L1244="","",VLOOKUP($L1244,BaseEqptCdF!$C$5:$I$161,6,FALSE))</f>
        <v/>
      </c>
      <c r="AD1244" s="7" t="str">
        <f>IF($L1244="","",VLOOKUP($L1244,BaseEqptCdF!$C$5:$I$161,7,FALSE))</f>
        <v/>
      </c>
      <c r="AE1244" s="3" t="str">
        <f>IF($L1244="","",VLOOKUP($L1244,BaseEqptCdF!$C$5:$R$161,16,FALSE)*$AC$3)</f>
        <v/>
      </c>
      <c r="AF1244" s="3" t="str">
        <f>IF($L1244="","",IF(LEFT($AB1244,2)="SD",0,IF(LEFT($AB1244,2)="SB",1*52,IF($N1244=Prog!$P$17,VLOOKUP($L1244,BaseEqptCdF!$C$5:$P$161,14,FALSE)*1*300,VLOOKUP($L1244,BaseEqptCdF!$C$5:$P$161,12,FALSE)*0.2*300))))</f>
        <v/>
      </c>
      <c r="AG1244" s="6" t="str">
        <f t="shared" si="158"/>
        <v/>
      </c>
      <c r="AH1244" s="6">
        <f>IF($U1244=Prog!$S$18,YEAR($X1244),"")</f>
        <v>1900</v>
      </c>
      <c r="AI1244" s="5" t="str">
        <f>IF(OR($AG1244="",$U1244=Prog!$S$18),"",IF(OR($U1244=Prog!$S$17,$U1244=Prog!$S$16),YEAR($X1244),IF($AG1244="ND","ND",$AI$8+$O1244)))</f>
        <v/>
      </c>
      <c r="AJ1244" s="3" t="str">
        <f t="shared" si="157"/>
        <v/>
      </c>
      <c r="AK1244" s="3" t="str">
        <f t="shared" si="156"/>
        <v/>
      </c>
      <c r="AL1244" s="3" t="str">
        <f t="shared" si="156"/>
        <v/>
      </c>
      <c r="AM1244" s="3" t="str">
        <f t="shared" si="156"/>
        <v/>
      </c>
      <c r="AN1244" s="3" t="str">
        <f t="shared" si="156"/>
        <v/>
      </c>
      <c r="AO1244" s="2">
        <f t="shared" si="151"/>
        <v>0</v>
      </c>
      <c r="AP1244" s="4"/>
      <c r="AQ1244" s="3">
        <f>IF(AJ1244=1,VLOOKUP($AP1244,BaseEqptCdF!$C$5:$R$161,16,FALSE),0)</f>
        <v>0</v>
      </c>
      <c r="AR1244" s="3">
        <f>IF(AK1244=1,VLOOKUP($AP1244,BaseEqptCdF!$C$5:$R$161,16,FALSE),0)</f>
        <v>0</v>
      </c>
      <c r="AS1244" s="3">
        <f>IF(AL1244=1,VLOOKUP($AP1244,BaseEqptCdF!$C$5:$R$161,16,FALSE),0)</f>
        <v>0</v>
      </c>
      <c r="AT1244" s="3">
        <f>IF(AM1244=1,VLOOKUP($AP1244,BaseEqptCdF!$C$5:$R$161,16,FALSE),0)</f>
        <v>0</v>
      </c>
      <c r="AU1244" s="3">
        <f>IF(AN1244=1,VLOOKUP($AP1244,BaseEqptCdF!$C$5:$R$161,16,FALSE),0)</f>
        <v>0</v>
      </c>
      <c r="AV1244" s="2">
        <f t="shared" si="152"/>
        <v>0</v>
      </c>
      <c r="AW1244" s="3" t="str">
        <f>IF($L1244="","",IF(SUM($AJ1244:AJ1244)=0,$AE1244,VLOOKUP($AP1244,BaseEqptCdF!$C$5:$R$161,16,FALSE)*$AC$3))</f>
        <v/>
      </c>
      <c r="AX1244" s="3" t="str">
        <f>IF($L1244="","",IF(SUM($AJ1244:AK1244)=0,$AE1244,VLOOKUP($AP1244,BaseEqptCdF!$C$5:$R$161,16,FALSE)*$AC$3))</f>
        <v/>
      </c>
      <c r="AY1244" s="3" t="str">
        <f>IF($L1244="","",IF(SUM($AJ1244:AL1244)=0,$AE1244,VLOOKUP($AP1244,BaseEqptCdF!$C$5:$R$161,16,FALSE)*$AC$3))</f>
        <v/>
      </c>
      <c r="AZ1244" s="3" t="str">
        <f>IF($L1244="","",IF(SUM($AJ1244:AM1244)=0,$AE1244,VLOOKUP($AP1244,BaseEqptCdF!$C$5:$R$161,16,FALSE)*$AC$3))</f>
        <v/>
      </c>
      <c r="BA1244" s="3" t="str">
        <f>IF($L1244="","",IF(SUM($AJ1244:AN1244)=0,$AE1244,VLOOKUP($AP1244,BaseEqptCdF!$C$5:$R$161,16,FALSE)*$AC$3))</f>
        <v/>
      </c>
      <c r="BB1244" s="2">
        <f t="shared" si="153"/>
        <v>0</v>
      </c>
      <c r="BC1244" s="3" t="str">
        <f>IF($L1244="","",IF(SUM($AJ1244:AJ1244)=0,$AF1244,IF(LEFT(VLOOKUP($AP1244,BaseEqptCdF!$C$5:$E$161,3,FALSE),2)="SD",0,IF(LEFT(VLOOKUP($AP1244,BaseEqptCdF!$C$5:$E$161,3,FALSE),2)="SB",1*52,VLOOKUP($AP1244,BaseEqptCdF!$C$5:$S$161,12,FALSE)*0.2*300))))</f>
        <v/>
      </c>
      <c r="BD1244" s="3" t="str">
        <f>IF($L1244="","",IF(SUM($AJ1244:AK1244)=0,$AF1244,IF(LEFT(VLOOKUP($AP1244,BaseEqptCdF!$C$5:$E$161,3,FALSE),2)="SD",0,IF(LEFT(VLOOKUP($AP1244,BaseEqptCdF!$C$5:$E$161,3,FALSE),2)="SB",1*52,VLOOKUP($AP1244,BaseEqptCdF!$C$5:$S$161,12,FALSE)*0.2*300))))</f>
        <v/>
      </c>
      <c r="BE1244" s="3" t="str">
        <f>IF($L1244="","",IF(SUM($AJ1244:AL1244)=0,$AF1244,IF(LEFT(VLOOKUP($AP1244,BaseEqptCdF!$C$5:$E$161,3,FALSE),2)="SD",0,IF(LEFT(VLOOKUP($AP1244,BaseEqptCdF!$C$5:$E$161,3,FALSE),2)="SB",1*52,VLOOKUP($AP1244,BaseEqptCdF!$C$5:$S$161,12,FALSE)*0.2*300))))</f>
        <v/>
      </c>
      <c r="BF1244" s="3" t="str">
        <f>IF($L1244="","",IF(SUM($AJ1244:AM1244)=0,$AF1244,IF(LEFT(VLOOKUP($AP1244,BaseEqptCdF!$C$5:$E$161,3,FALSE),2)="SD",0,IF(LEFT(VLOOKUP($AP1244,BaseEqptCdF!$C$5:$E$161,3,FALSE),2)="SB",1*52,VLOOKUP($AP1244,BaseEqptCdF!$C$5:$S$161,12,FALSE)*0.2*300))))</f>
        <v/>
      </c>
      <c r="BG1244" s="3" t="str">
        <f>IF($L1244="","",IF(SUM($AJ1244:AN1244)=0,$AF1244,IF(LEFT(VLOOKUP($AP1244,BaseEqptCdF!$C$5:$E$161,3,FALSE),2)="SD",0,IF(LEFT(VLOOKUP($AP1244,BaseEqptCdF!$C$5:$E$161,3,FALSE),2)="SB",1*52,VLOOKUP($AP1244,BaseEqptCdF!$C$5:$S$161,12,FALSE)*0.2*300))))</f>
        <v/>
      </c>
      <c r="BH1244" s="2">
        <f t="shared" si="154"/>
        <v>0</v>
      </c>
    </row>
    <row r="1245" spans="1:60" x14ac:dyDescent="0.25">
      <c r="A1245" s="296" t="str">
        <f t="array" ref="A1245">IF($C1245="","",INDEX(Prog!$B$8:$D$300,MATCH($C1245,nivo1,0),1))</f>
        <v/>
      </c>
      <c r="B1245" s="296" t="str">
        <f t="array" ref="B1245">IF($C1245="","",INDEX(Prog!$B$8:$D$300,MATCH($C1245,nivo1,0),2))</f>
        <v/>
      </c>
      <c r="C1245" s="273"/>
      <c r="D1245" s="267"/>
      <c r="E1245" s="273"/>
      <c r="F1245" s="273"/>
      <c r="G1245" s="273"/>
      <c r="H1245" s="273"/>
      <c r="I1245" s="273"/>
      <c r="J1245" s="273"/>
      <c r="K1245" s="274"/>
      <c r="L1245" s="273"/>
      <c r="M1245" s="273"/>
      <c r="N1245" s="273"/>
      <c r="O1245" s="275"/>
      <c r="P1245" s="273"/>
      <c r="Q1245" s="273"/>
      <c r="R1245" s="273"/>
      <c r="S1245" s="273"/>
      <c r="T1245" s="276"/>
      <c r="U1245" s="276"/>
      <c r="V1245" s="276"/>
      <c r="W1245" s="276"/>
      <c r="X1245" s="277"/>
      <c r="Y1245" s="278"/>
      <c r="AA1245" s="8" t="str">
        <f>IF($L1245="","",VLOOKUP($L1245,BaseEqptCdF!$C$5:$E$161,2,FALSE))</f>
        <v/>
      </c>
      <c r="AB1245" s="8" t="str">
        <f>IF($L1245="","",VLOOKUP($L1245,BaseEqptCdF!$C$5:$E$161,3,FALSE))</f>
        <v/>
      </c>
      <c r="AC1245" s="7" t="str">
        <f>IF($L1245="","",VLOOKUP($L1245,BaseEqptCdF!$C$5:$I$161,6,FALSE))</f>
        <v/>
      </c>
      <c r="AD1245" s="7" t="str">
        <f>IF($L1245="","",VLOOKUP($L1245,BaseEqptCdF!$C$5:$I$161,7,FALSE))</f>
        <v/>
      </c>
      <c r="AE1245" s="3" t="str">
        <f>IF($L1245="","",VLOOKUP($L1245,BaseEqptCdF!$C$5:$R$161,16,FALSE)*$AC$3)</f>
        <v/>
      </c>
      <c r="AF1245" s="3" t="str">
        <f>IF($L1245="","",IF(LEFT($AB1245,2)="SD",0,IF(LEFT($AB1245,2)="SB",1*52,IF($N1245=Prog!$P$17,VLOOKUP($L1245,BaseEqptCdF!$C$5:$P$161,14,FALSE)*1*300,VLOOKUP($L1245,BaseEqptCdF!$C$5:$P$161,12,FALSE)*0.2*300))))</f>
        <v/>
      </c>
      <c r="AG1245" s="6" t="str">
        <f t="shared" si="158"/>
        <v/>
      </c>
      <c r="AH1245" s="6">
        <f>IF($U1245=Prog!$S$18,YEAR($X1245),"")</f>
        <v>1900</v>
      </c>
      <c r="AI1245" s="5" t="str">
        <f>IF(OR($AG1245="",$U1245=Prog!$S$18),"",IF(OR($U1245=Prog!$S$17,$U1245=Prog!$S$16),YEAR($X1245),IF($AG1245="ND","ND",$AI$8+$O1245)))</f>
        <v/>
      </c>
      <c r="AJ1245" s="3" t="str">
        <f t="shared" si="157"/>
        <v/>
      </c>
      <c r="AK1245" s="3" t="str">
        <f t="shared" si="156"/>
        <v/>
      </c>
      <c r="AL1245" s="3" t="str">
        <f t="shared" si="156"/>
        <v/>
      </c>
      <c r="AM1245" s="3" t="str">
        <f t="shared" si="156"/>
        <v/>
      </c>
      <c r="AN1245" s="3" t="str">
        <f t="shared" si="156"/>
        <v/>
      </c>
      <c r="AO1245" s="2">
        <f t="shared" si="151"/>
        <v>0</v>
      </c>
      <c r="AP1245" s="4"/>
      <c r="AQ1245" s="3">
        <f>IF(AJ1245=1,VLOOKUP($AP1245,BaseEqptCdF!$C$5:$R$161,16,FALSE),0)</f>
        <v>0</v>
      </c>
      <c r="AR1245" s="3">
        <f>IF(AK1245=1,VLOOKUP($AP1245,BaseEqptCdF!$C$5:$R$161,16,FALSE),0)</f>
        <v>0</v>
      </c>
      <c r="AS1245" s="3">
        <f>IF(AL1245=1,VLOOKUP($AP1245,BaseEqptCdF!$C$5:$R$161,16,FALSE),0)</f>
        <v>0</v>
      </c>
      <c r="AT1245" s="3">
        <f>IF(AM1245=1,VLOOKUP($AP1245,BaseEqptCdF!$C$5:$R$161,16,FALSE),0)</f>
        <v>0</v>
      </c>
      <c r="AU1245" s="3">
        <f>IF(AN1245=1,VLOOKUP($AP1245,BaseEqptCdF!$C$5:$R$161,16,FALSE),0)</f>
        <v>0</v>
      </c>
      <c r="AV1245" s="2">
        <f t="shared" si="152"/>
        <v>0</v>
      </c>
      <c r="AW1245" s="3" t="str">
        <f>IF($L1245="","",IF(SUM($AJ1245:AJ1245)=0,$AE1245,VLOOKUP($AP1245,BaseEqptCdF!$C$5:$R$161,16,FALSE)*$AC$3))</f>
        <v/>
      </c>
      <c r="AX1245" s="3" t="str">
        <f>IF($L1245="","",IF(SUM($AJ1245:AK1245)=0,$AE1245,VLOOKUP($AP1245,BaseEqptCdF!$C$5:$R$161,16,FALSE)*$AC$3))</f>
        <v/>
      </c>
      <c r="AY1245" s="3" t="str">
        <f>IF($L1245="","",IF(SUM($AJ1245:AL1245)=0,$AE1245,VLOOKUP($AP1245,BaseEqptCdF!$C$5:$R$161,16,FALSE)*$AC$3))</f>
        <v/>
      </c>
      <c r="AZ1245" s="3" t="str">
        <f>IF($L1245="","",IF(SUM($AJ1245:AM1245)=0,$AE1245,VLOOKUP($AP1245,BaseEqptCdF!$C$5:$R$161,16,FALSE)*$AC$3))</f>
        <v/>
      </c>
      <c r="BA1245" s="3" t="str">
        <f>IF($L1245="","",IF(SUM($AJ1245:AN1245)=0,$AE1245,VLOOKUP($AP1245,BaseEqptCdF!$C$5:$R$161,16,FALSE)*$AC$3))</f>
        <v/>
      </c>
      <c r="BB1245" s="2">
        <f t="shared" si="153"/>
        <v>0</v>
      </c>
      <c r="BC1245" s="3" t="str">
        <f>IF($L1245="","",IF(SUM($AJ1245:AJ1245)=0,$AF1245,IF(LEFT(VLOOKUP($AP1245,BaseEqptCdF!$C$5:$E$161,3,FALSE),2)="SD",0,IF(LEFT(VLOOKUP($AP1245,BaseEqptCdF!$C$5:$E$161,3,FALSE),2)="SB",1*52,VLOOKUP($AP1245,BaseEqptCdF!$C$5:$S$161,12,FALSE)*0.2*300))))</f>
        <v/>
      </c>
      <c r="BD1245" s="3" t="str">
        <f>IF($L1245="","",IF(SUM($AJ1245:AK1245)=0,$AF1245,IF(LEFT(VLOOKUP($AP1245,BaseEqptCdF!$C$5:$E$161,3,FALSE),2)="SD",0,IF(LEFT(VLOOKUP($AP1245,BaseEqptCdF!$C$5:$E$161,3,FALSE),2)="SB",1*52,VLOOKUP($AP1245,BaseEqptCdF!$C$5:$S$161,12,FALSE)*0.2*300))))</f>
        <v/>
      </c>
      <c r="BE1245" s="3" t="str">
        <f>IF($L1245="","",IF(SUM($AJ1245:AL1245)=0,$AF1245,IF(LEFT(VLOOKUP($AP1245,BaseEqptCdF!$C$5:$E$161,3,FALSE),2)="SD",0,IF(LEFT(VLOOKUP($AP1245,BaseEqptCdF!$C$5:$E$161,3,FALSE),2)="SB",1*52,VLOOKUP($AP1245,BaseEqptCdF!$C$5:$S$161,12,FALSE)*0.2*300))))</f>
        <v/>
      </c>
      <c r="BF1245" s="3" t="str">
        <f>IF($L1245="","",IF(SUM($AJ1245:AM1245)=0,$AF1245,IF(LEFT(VLOOKUP($AP1245,BaseEqptCdF!$C$5:$E$161,3,FALSE),2)="SD",0,IF(LEFT(VLOOKUP($AP1245,BaseEqptCdF!$C$5:$E$161,3,FALSE),2)="SB",1*52,VLOOKUP($AP1245,BaseEqptCdF!$C$5:$S$161,12,FALSE)*0.2*300))))</f>
        <v/>
      </c>
      <c r="BG1245" s="3" t="str">
        <f>IF($L1245="","",IF(SUM($AJ1245:AN1245)=0,$AF1245,IF(LEFT(VLOOKUP($AP1245,BaseEqptCdF!$C$5:$E$161,3,FALSE),2)="SD",0,IF(LEFT(VLOOKUP($AP1245,BaseEqptCdF!$C$5:$E$161,3,FALSE),2)="SB",1*52,VLOOKUP($AP1245,BaseEqptCdF!$C$5:$S$161,12,FALSE)*0.2*300))))</f>
        <v/>
      </c>
      <c r="BH1245" s="2">
        <f t="shared" si="154"/>
        <v>0</v>
      </c>
    </row>
    <row r="1246" spans="1:60" x14ac:dyDescent="0.25">
      <c r="A1246" s="296" t="str">
        <f t="array" ref="A1246">IF($C1246="","",INDEX(Prog!$B$8:$D$300,MATCH($C1246,nivo1,0),1))</f>
        <v/>
      </c>
      <c r="B1246" s="296" t="str">
        <f t="array" ref="B1246">IF($C1246="","",INDEX(Prog!$B$8:$D$300,MATCH($C1246,nivo1,0),2))</f>
        <v/>
      </c>
      <c r="C1246" s="273"/>
      <c r="D1246" s="267"/>
      <c r="E1246" s="273"/>
      <c r="F1246" s="273"/>
      <c r="G1246" s="273"/>
      <c r="H1246" s="273"/>
      <c r="I1246" s="273"/>
      <c r="J1246" s="273"/>
      <c r="K1246" s="274"/>
      <c r="L1246" s="273"/>
      <c r="M1246" s="273"/>
      <c r="N1246" s="273"/>
      <c r="O1246" s="275"/>
      <c r="P1246" s="273"/>
      <c r="Q1246" s="273"/>
      <c r="R1246" s="273"/>
      <c r="S1246" s="273"/>
      <c r="T1246" s="276"/>
      <c r="U1246" s="276"/>
      <c r="V1246" s="276"/>
      <c r="W1246" s="276"/>
      <c r="X1246" s="277"/>
      <c r="Y1246" s="278"/>
      <c r="AA1246" s="8" t="str">
        <f>IF($L1246="","",VLOOKUP($L1246,BaseEqptCdF!$C$5:$E$161,2,FALSE))</f>
        <v/>
      </c>
      <c r="AB1246" s="8" t="str">
        <f>IF($L1246="","",VLOOKUP($L1246,BaseEqptCdF!$C$5:$E$161,3,FALSE))</f>
        <v/>
      </c>
      <c r="AC1246" s="7" t="str">
        <f>IF($L1246="","",VLOOKUP($L1246,BaseEqptCdF!$C$5:$I$161,6,FALSE))</f>
        <v/>
      </c>
      <c r="AD1246" s="7" t="str">
        <f>IF($L1246="","",VLOOKUP($L1246,BaseEqptCdF!$C$5:$I$161,7,FALSE))</f>
        <v/>
      </c>
      <c r="AE1246" s="3" t="str">
        <f>IF($L1246="","",VLOOKUP($L1246,BaseEqptCdF!$C$5:$R$161,16,FALSE)*$AC$3)</f>
        <v/>
      </c>
      <c r="AF1246" s="3" t="str">
        <f>IF($L1246="","",IF(LEFT($AB1246,2)="SD",0,IF(LEFT($AB1246,2)="SB",1*52,IF($N1246=Prog!$P$17,VLOOKUP($L1246,BaseEqptCdF!$C$5:$P$161,14,FALSE)*1*300,VLOOKUP($L1246,BaseEqptCdF!$C$5:$P$161,12,FALSE)*0.2*300))))</f>
        <v/>
      </c>
      <c r="AG1246" s="6" t="str">
        <f t="shared" si="158"/>
        <v/>
      </c>
      <c r="AH1246" s="6">
        <f>IF($U1246=Prog!$S$18,YEAR($X1246),"")</f>
        <v>1900</v>
      </c>
      <c r="AI1246" s="5" t="str">
        <f>IF(OR($AG1246="",$U1246=Prog!$S$18),"",IF(OR($U1246=Prog!$S$17,$U1246=Prog!$S$16),YEAR($X1246),IF($AG1246="ND","ND",$AI$8+$O1246)))</f>
        <v/>
      </c>
      <c r="AJ1246" s="3" t="str">
        <f t="shared" si="157"/>
        <v/>
      </c>
      <c r="AK1246" s="3" t="str">
        <f t="shared" si="156"/>
        <v/>
      </c>
      <c r="AL1246" s="3" t="str">
        <f t="shared" si="156"/>
        <v/>
      </c>
      <c r="AM1246" s="3" t="str">
        <f t="shared" si="156"/>
        <v/>
      </c>
      <c r="AN1246" s="3" t="str">
        <f t="shared" si="156"/>
        <v/>
      </c>
      <c r="AO1246" s="2">
        <f t="shared" si="151"/>
        <v>0</v>
      </c>
      <c r="AP1246" s="4"/>
      <c r="AQ1246" s="3">
        <f>IF(AJ1246=1,VLOOKUP($AP1246,BaseEqptCdF!$C$5:$R$161,16,FALSE),0)</f>
        <v>0</v>
      </c>
      <c r="AR1246" s="3">
        <f>IF(AK1246=1,VLOOKUP($AP1246,BaseEqptCdF!$C$5:$R$161,16,FALSE),0)</f>
        <v>0</v>
      </c>
      <c r="AS1246" s="3">
        <f>IF(AL1246=1,VLOOKUP($AP1246,BaseEqptCdF!$C$5:$R$161,16,FALSE),0)</f>
        <v>0</v>
      </c>
      <c r="AT1246" s="3">
        <f>IF(AM1246=1,VLOOKUP($AP1246,BaseEqptCdF!$C$5:$R$161,16,FALSE),0)</f>
        <v>0</v>
      </c>
      <c r="AU1246" s="3">
        <f>IF(AN1246=1,VLOOKUP($AP1246,BaseEqptCdF!$C$5:$R$161,16,FALSE),0)</f>
        <v>0</v>
      </c>
      <c r="AV1246" s="2">
        <f t="shared" si="152"/>
        <v>0</v>
      </c>
      <c r="AW1246" s="3" t="str">
        <f>IF($L1246="","",IF(SUM($AJ1246:AJ1246)=0,$AE1246,VLOOKUP($AP1246,BaseEqptCdF!$C$5:$R$161,16,FALSE)*$AC$3))</f>
        <v/>
      </c>
      <c r="AX1246" s="3" t="str">
        <f>IF($L1246="","",IF(SUM($AJ1246:AK1246)=0,$AE1246,VLOOKUP($AP1246,BaseEqptCdF!$C$5:$R$161,16,FALSE)*$AC$3))</f>
        <v/>
      </c>
      <c r="AY1246" s="3" t="str">
        <f>IF($L1246="","",IF(SUM($AJ1246:AL1246)=0,$AE1246,VLOOKUP($AP1246,BaseEqptCdF!$C$5:$R$161,16,FALSE)*$AC$3))</f>
        <v/>
      </c>
      <c r="AZ1246" s="3" t="str">
        <f>IF($L1246="","",IF(SUM($AJ1246:AM1246)=0,$AE1246,VLOOKUP($AP1246,BaseEqptCdF!$C$5:$R$161,16,FALSE)*$AC$3))</f>
        <v/>
      </c>
      <c r="BA1246" s="3" t="str">
        <f>IF($L1246="","",IF(SUM($AJ1246:AN1246)=0,$AE1246,VLOOKUP($AP1246,BaseEqptCdF!$C$5:$R$161,16,FALSE)*$AC$3))</f>
        <v/>
      </c>
      <c r="BB1246" s="2">
        <f t="shared" si="153"/>
        <v>0</v>
      </c>
      <c r="BC1246" s="3" t="str">
        <f>IF($L1246="","",IF(SUM($AJ1246:AJ1246)=0,$AF1246,IF(LEFT(VLOOKUP($AP1246,BaseEqptCdF!$C$5:$E$161,3,FALSE),2)="SD",0,IF(LEFT(VLOOKUP($AP1246,BaseEqptCdF!$C$5:$E$161,3,FALSE),2)="SB",1*52,VLOOKUP($AP1246,BaseEqptCdF!$C$5:$S$161,12,FALSE)*0.2*300))))</f>
        <v/>
      </c>
      <c r="BD1246" s="3" t="str">
        <f>IF($L1246="","",IF(SUM($AJ1246:AK1246)=0,$AF1246,IF(LEFT(VLOOKUP($AP1246,BaseEqptCdF!$C$5:$E$161,3,FALSE),2)="SD",0,IF(LEFT(VLOOKUP($AP1246,BaseEqptCdF!$C$5:$E$161,3,FALSE),2)="SB",1*52,VLOOKUP($AP1246,BaseEqptCdF!$C$5:$S$161,12,FALSE)*0.2*300))))</f>
        <v/>
      </c>
      <c r="BE1246" s="3" t="str">
        <f>IF($L1246="","",IF(SUM($AJ1246:AL1246)=0,$AF1246,IF(LEFT(VLOOKUP($AP1246,BaseEqptCdF!$C$5:$E$161,3,FALSE),2)="SD",0,IF(LEFT(VLOOKUP($AP1246,BaseEqptCdF!$C$5:$E$161,3,FALSE),2)="SB",1*52,VLOOKUP($AP1246,BaseEqptCdF!$C$5:$S$161,12,FALSE)*0.2*300))))</f>
        <v/>
      </c>
      <c r="BF1246" s="3" t="str">
        <f>IF($L1246="","",IF(SUM($AJ1246:AM1246)=0,$AF1246,IF(LEFT(VLOOKUP($AP1246,BaseEqptCdF!$C$5:$E$161,3,FALSE),2)="SD",0,IF(LEFT(VLOOKUP($AP1246,BaseEqptCdF!$C$5:$E$161,3,FALSE),2)="SB",1*52,VLOOKUP($AP1246,BaseEqptCdF!$C$5:$S$161,12,FALSE)*0.2*300))))</f>
        <v/>
      </c>
      <c r="BG1246" s="3" t="str">
        <f>IF($L1246="","",IF(SUM($AJ1246:AN1246)=0,$AF1246,IF(LEFT(VLOOKUP($AP1246,BaseEqptCdF!$C$5:$E$161,3,FALSE),2)="SD",0,IF(LEFT(VLOOKUP($AP1246,BaseEqptCdF!$C$5:$E$161,3,FALSE),2)="SB",1*52,VLOOKUP($AP1246,BaseEqptCdF!$C$5:$S$161,12,FALSE)*0.2*300))))</f>
        <v/>
      </c>
      <c r="BH1246" s="2">
        <f t="shared" si="154"/>
        <v>0</v>
      </c>
    </row>
    <row r="1247" spans="1:60" x14ac:dyDescent="0.25">
      <c r="A1247" s="296" t="str">
        <f t="array" ref="A1247">IF($C1247="","",INDEX(Prog!$B$8:$D$300,MATCH($C1247,nivo1,0),1))</f>
        <v/>
      </c>
      <c r="B1247" s="296" t="str">
        <f t="array" ref="B1247">IF($C1247="","",INDEX(Prog!$B$8:$D$300,MATCH($C1247,nivo1,0),2))</f>
        <v/>
      </c>
      <c r="C1247" s="273"/>
      <c r="D1247" s="267"/>
      <c r="E1247" s="273"/>
      <c r="F1247" s="273"/>
      <c r="G1247" s="273"/>
      <c r="H1247" s="273"/>
      <c r="I1247" s="273"/>
      <c r="J1247" s="273"/>
      <c r="K1247" s="274"/>
      <c r="L1247" s="273"/>
      <c r="M1247" s="273"/>
      <c r="N1247" s="273"/>
      <c r="O1247" s="275"/>
      <c r="P1247" s="273"/>
      <c r="Q1247" s="273"/>
      <c r="R1247" s="273"/>
      <c r="S1247" s="273"/>
      <c r="T1247" s="276"/>
      <c r="U1247" s="276"/>
      <c r="V1247" s="276"/>
      <c r="W1247" s="276"/>
      <c r="X1247" s="277"/>
      <c r="Y1247" s="278"/>
      <c r="AA1247" s="8" t="str">
        <f>IF($L1247="","",VLOOKUP($L1247,BaseEqptCdF!$C$5:$E$161,2,FALSE))</f>
        <v/>
      </c>
      <c r="AB1247" s="8" t="str">
        <f>IF($L1247="","",VLOOKUP($L1247,BaseEqptCdF!$C$5:$E$161,3,FALSE))</f>
        <v/>
      </c>
      <c r="AC1247" s="7" t="str">
        <f>IF($L1247="","",VLOOKUP($L1247,BaseEqptCdF!$C$5:$I$161,6,FALSE))</f>
        <v/>
      </c>
      <c r="AD1247" s="7" t="str">
        <f>IF($L1247="","",VLOOKUP($L1247,BaseEqptCdF!$C$5:$I$161,7,FALSE))</f>
        <v/>
      </c>
      <c r="AE1247" s="3" t="str">
        <f>IF($L1247="","",VLOOKUP($L1247,BaseEqptCdF!$C$5:$R$161,16,FALSE)*$AC$3)</f>
        <v/>
      </c>
      <c r="AF1247" s="3" t="str">
        <f>IF($L1247="","",IF(LEFT($AB1247,2)="SD",0,IF(LEFT($AB1247,2)="SB",1*52,IF($N1247=Prog!$P$17,VLOOKUP($L1247,BaseEqptCdF!$C$5:$P$161,14,FALSE)*1*300,VLOOKUP($L1247,BaseEqptCdF!$C$5:$P$161,12,FALSE)*0.2*300))))</f>
        <v/>
      </c>
      <c r="AG1247" s="6" t="str">
        <f t="shared" si="158"/>
        <v/>
      </c>
      <c r="AH1247" s="6">
        <f>IF($U1247=Prog!$S$18,YEAR($X1247),"")</f>
        <v>1900</v>
      </c>
      <c r="AI1247" s="5" t="str">
        <f>IF(OR($AG1247="",$U1247=Prog!$S$18),"",IF(OR($U1247=Prog!$S$17,$U1247=Prog!$S$16),YEAR($X1247),IF($AG1247="ND","ND",$AI$8+$O1247)))</f>
        <v/>
      </c>
      <c r="AJ1247" s="3" t="str">
        <f t="shared" si="157"/>
        <v/>
      </c>
      <c r="AK1247" s="3" t="str">
        <f t="shared" si="156"/>
        <v/>
      </c>
      <c r="AL1247" s="3" t="str">
        <f t="shared" si="156"/>
        <v/>
      </c>
      <c r="AM1247" s="3" t="str">
        <f t="shared" si="156"/>
        <v/>
      </c>
      <c r="AN1247" s="3" t="str">
        <f t="shared" si="156"/>
        <v/>
      </c>
      <c r="AO1247" s="2">
        <f t="shared" si="151"/>
        <v>0</v>
      </c>
      <c r="AP1247" s="4"/>
      <c r="AQ1247" s="3">
        <f>IF(AJ1247=1,VLOOKUP($AP1247,BaseEqptCdF!$C$5:$R$161,16,FALSE),0)</f>
        <v>0</v>
      </c>
      <c r="AR1247" s="3">
        <f>IF(AK1247=1,VLOOKUP($AP1247,BaseEqptCdF!$C$5:$R$161,16,FALSE),0)</f>
        <v>0</v>
      </c>
      <c r="AS1247" s="3">
        <f>IF(AL1247=1,VLOOKUP($AP1247,BaseEqptCdF!$C$5:$R$161,16,FALSE),0)</f>
        <v>0</v>
      </c>
      <c r="AT1247" s="3">
        <f>IF(AM1247=1,VLOOKUP($AP1247,BaseEqptCdF!$C$5:$R$161,16,FALSE),0)</f>
        <v>0</v>
      </c>
      <c r="AU1247" s="3">
        <f>IF(AN1247=1,VLOOKUP($AP1247,BaseEqptCdF!$C$5:$R$161,16,FALSE),0)</f>
        <v>0</v>
      </c>
      <c r="AV1247" s="2">
        <f t="shared" si="152"/>
        <v>0</v>
      </c>
      <c r="AW1247" s="3" t="str">
        <f>IF($L1247="","",IF(SUM($AJ1247:AJ1247)=0,$AE1247,VLOOKUP($AP1247,BaseEqptCdF!$C$5:$R$161,16,FALSE)*$AC$3))</f>
        <v/>
      </c>
      <c r="AX1247" s="3" t="str">
        <f>IF($L1247="","",IF(SUM($AJ1247:AK1247)=0,$AE1247,VLOOKUP($AP1247,BaseEqptCdF!$C$5:$R$161,16,FALSE)*$AC$3))</f>
        <v/>
      </c>
      <c r="AY1247" s="3" t="str">
        <f>IF($L1247="","",IF(SUM($AJ1247:AL1247)=0,$AE1247,VLOOKUP($AP1247,BaseEqptCdF!$C$5:$R$161,16,FALSE)*$AC$3))</f>
        <v/>
      </c>
      <c r="AZ1247" s="3" t="str">
        <f>IF($L1247="","",IF(SUM($AJ1247:AM1247)=0,$AE1247,VLOOKUP($AP1247,BaseEqptCdF!$C$5:$R$161,16,FALSE)*$AC$3))</f>
        <v/>
      </c>
      <c r="BA1247" s="3" t="str">
        <f>IF($L1247="","",IF(SUM($AJ1247:AN1247)=0,$AE1247,VLOOKUP($AP1247,BaseEqptCdF!$C$5:$R$161,16,FALSE)*$AC$3))</f>
        <v/>
      </c>
      <c r="BB1247" s="2">
        <f t="shared" si="153"/>
        <v>0</v>
      </c>
      <c r="BC1247" s="3" t="str">
        <f>IF($L1247="","",IF(SUM($AJ1247:AJ1247)=0,$AF1247,IF(LEFT(VLOOKUP($AP1247,BaseEqptCdF!$C$5:$E$161,3,FALSE),2)="SD",0,IF(LEFT(VLOOKUP($AP1247,BaseEqptCdF!$C$5:$E$161,3,FALSE),2)="SB",1*52,VLOOKUP($AP1247,BaseEqptCdF!$C$5:$S$161,12,FALSE)*0.2*300))))</f>
        <v/>
      </c>
      <c r="BD1247" s="3" t="str">
        <f>IF($L1247="","",IF(SUM($AJ1247:AK1247)=0,$AF1247,IF(LEFT(VLOOKUP($AP1247,BaseEqptCdF!$C$5:$E$161,3,FALSE),2)="SD",0,IF(LEFT(VLOOKUP($AP1247,BaseEqptCdF!$C$5:$E$161,3,FALSE),2)="SB",1*52,VLOOKUP($AP1247,BaseEqptCdF!$C$5:$S$161,12,FALSE)*0.2*300))))</f>
        <v/>
      </c>
      <c r="BE1247" s="3" t="str">
        <f>IF($L1247="","",IF(SUM($AJ1247:AL1247)=0,$AF1247,IF(LEFT(VLOOKUP($AP1247,BaseEqptCdF!$C$5:$E$161,3,FALSE),2)="SD",0,IF(LEFT(VLOOKUP($AP1247,BaseEqptCdF!$C$5:$E$161,3,FALSE),2)="SB",1*52,VLOOKUP($AP1247,BaseEqptCdF!$C$5:$S$161,12,FALSE)*0.2*300))))</f>
        <v/>
      </c>
      <c r="BF1247" s="3" t="str">
        <f>IF($L1247="","",IF(SUM($AJ1247:AM1247)=0,$AF1247,IF(LEFT(VLOOKUP($AP1247,BaseEqptCdF!$C$5:$E$161,3,FALSE),2)="SD",0,IF(LEFT(VLOOKUP($AP1247,BaseEqptCdF!$C$5:$E$161,3,FALSE),2)="SB",1*52,VLOOKUP($AP1247,BaseEqptCdF!$C$5:$S$161,12,FALSE)*0.2*300))))</f>
        <v/>
      </c>
      <c r="BG1247" s="3" t="str">
        <f>IF($L1247="","",IF(SUM($AJ1247:AN1247)=0,$AF1247,IF(LEFT(VLOOKUP($AP1247,BaseEqptCdF!$C$5:$E$161,3,FALSE),2)="SD",0,IF(LEFT(VLOOKUP($AP1247,BaseEqptCdF!$C$5:$E$161,3,FALSE),2)="SB",1*52,VLOOKUP($AP1247,BaseEqptCdF!$C$5:$S$161,12,FALSE)*0.2*300))))</f>
        <v/>
      </c>
      <c r="BH1247" s="2">
        <f t="shared" si="154"/>
        <v>0</v>
      </c>
    </row>
    <row r="1248" spans="1:60" x14ac:dyDescent="0.25">
      <c r="A1248" s="296" t="str">
        <f t="array" ref="A1248">IF($C1248="","",INDEX(Prog!$B$8:$D$300,MATCH($C1248,nivo1,0),1))</f>
        <v/>
      </c>
      <c r="B1248" s="296" t="str">
        <f t="array" ref="B1248">IF($C1248="","",INDEX(Prog!$B$8:$D$300,MATCH($C1248,nivo1,0),2))</f>
        <v/>
      </c>
      <c r="C1248" s="273"/>
      <c r="D1248" s="267"/>
      <c r="E1248" s="273"/>
      <c r="F1248" s="273"/>
      <c r="G1248" s="273"/>
      <c r="H1248" s="273"/>
      <c r="I1248" s="273"/>
      <c r="J1248" s="273"/>
      <c r="K1248" s="274"/>
      <c r="L1248" s="273"/>
      <c r="M1248" s="273"/>
      <c r="N1248" s="273"/>
      <c r="O1248" s="275"/>
      <c r="P1248" s="273"/>
      <c r="Q1248" s="273"/>
      <c r="R1248" s="273"/>
      <c r="S1248" s="273"/>
      <c r="T1248" s="276"/>
      <c r="U1248" s="276"/>
      <c r="V1248" s="276"/>
      <c r="W1248" s="276"/>
      <c r="X1248" s="277"/>
      <c r="Y1248" s="278"/>
      <c r="AA1248" s="8" t="str">
        <f>IF($L1248="","",VLOOKUP($L1248,BaseEqptCdF!$C$5:$E$161,2,FALSE))</f>
        <v/>
      </c>
      <c r="AB1248" s="8" t="str">
        <f>IF($L1248="","",VLOOKUP($L1248,BaseEqptCdF!$C$5:$E$161,3,FALSE))</f>
        <v/>
      </c>
      <c r="AC1248" s="7" t="str">
        <f>IF($L1248="","",VLOOKUP($L1248,BaseEqptCdF!$C$5:$I$161,6,FALSE))</f>
        <v/>
      </c>
      <c r="AD1248" s="7" t="str">
        <f>IF($L1248="","",VLOOKUP($L1248,BaseEqptCdF!$C$5:$I$161,7,FALSE))</f>
        <v/>
      </c>
      <c r="AE1248" s="3" t="str">
        <f>IF($L1248="","",VLOOKUP($L1248,BaseEqptCdF!$C$5:$R$161,16,FALSE)*$AC$3)</f>
        <v/>
      </c>
      <c r="AF1248" s="3" t="str">
        <f>IF($L1248="","",IF(LEFT($AB1248,2)="SD",0,IF(LEFT($AB1248,2)="SB",1*52,IF($N1248=Prog!$P$17,VLOOKUP($L1248,BaseEqptCdF!$C$5:$P$161,14,FALSE)*1*300,VLOOKUP($L1248,BaseEqptCdF!$C$5:$P$161,12,FALSE)*0.2*300))))</f>
        <v/>
      </c>
      <c r="AG1248" s="6" t="str">
        <f t="shared" si="158"/>
        <v/>
      </c>
      <c r="AH1248" s="6">
        <f>IF($U1248=Prog!$S$18,YEAR($X1248),"")</f>
        <v>1900</v>
      </c>
      <c r="AI1248" s="5" t="str">
        <f>IF(OR($AG1248="",$U1248=Prog!$S$18),"",IF(OR($U1248=Prog!$S$17,$U1248=Prog!$S$16),YEAR($X1248),IF($AG1248="ND","ND",$AI$8+$O1248)))</f>
        <v/>
      </c>
      <c r="AJ1248" s="3" t="str">
        <f t="shared" si="157"/>
        <v/>
      </c>
      <c r="AK1248" s="3" t="str">
        <f t="shared" si="156"/>
        <v/>
      </c>
      <c r="AL1248" s="3" t="str">
        <f t="shared" si="156"/>
        <v/>
      </c>
      <c r="AM1248" s="3" t="str">
        <f t="shared" si="156"/>
        <v/>
      </c>
      <c r="AN1248" s="3" t="str">
        <f t="shared" si="156"/>
        <v/>
      </c>
      <c r="AO1248" s="2">
        <f t="shared" si="151"/>
        <v>0</v>
      </c>
      <c r="AP1248" s="4"/>
      <c r="AQ1248" s="3">
        <f>IF(AJ1248=1,VLOOKUP($AP1248,BaseEqptCdF!$C$5:$R$161,16,FALSE),0)</f>
        <v>0</v>
      </c>
      <c r="AR1248" s="3">
        <f>IF(AK1248=1,VLOOKUP($AP1248,BaseEqptCdF!$C$5:$R$161,16,FALSE),0)</f>
        <v>0</v>
      </c>
      <c r="AS1248" s="3">
        <f>IF(AL1248=1,VLOOKUP($AP1248,BaseEqptCdF!$C$5:$R$161,16,FALSE),0)</f>
        <v>0</v>
      </c>
      <c r="AT1248" s="3">
        <f>IF(AM1248=1,VLOOKUP($AP1248,BaseEqptCdF!$C$5:$R$161,16,FALSE),0)</f>
        <v>0</v>
      </c>
      <c r="AU1248" s="3">
        <f>IF(AN1248=1,VLOOKUP($AP1248,BaseEqptCdF!$C$5:$R$161,16,FALSE),0)</f>
        <v>0</v>
      </c>
      <c r="AV1248" s="2">
        <f t="shared" si="152"/>
        <v>0</v>
      </c>
      <c r="AW1248" s="3" t="str">
        <f>IF($L1248="","",IF(SUM($AJ1248:AJ1248)=0,$AE1248,VLOOKUP($AP1248,BaseEqptCdF!$C$5:$R$161,16,FALSE)*$AC$3))</f>
        <v/>
      </c>
      <c r="AX1248" s="3" t="str">
        <f>IF($L1248="","",IF(SUM($AJ1248:AK1248)=0,$AE1248,VLOOKUP($AP1248,BaseEqptCdF!$C$5:$R$161,16,FALSE)*$AC$3))</f>
        <v/>
      </c>
      <c r="AY1248" s="3" t="str">
        <f>IF($L1248="","",IF(SUM($AJ1248:AL1248)=0,$AE1248,VLOOKUP($AP1248,BaseEqptCdF!$C$5:$R$161,16,FALSE)*$AC$3))</f>
        <v/>
      </c>
      <c r="AZ1248" s="3" t="str">
        <f>IF($L1248="","",IF(SUM($AJ1248:AM1248)=0,$AE1248,VLOOKUP($AP1248,BaseEqptCdF!$C$5:$R$161,16,FALSE)*$AC$3))</f>
        <v/>
      </c>
      <c r="BA1248" s="3" t="str">
        <f>IF($L1248="","",IF(SUM($AJ1248:AN1248)=0,$AE1248,VLOOKUP($AP1248,BaseEqptCdF!$C$5:$R$161,16,FALSE)*$AC$3))</f>
        <v/>
      </c>
      <c r="BB1248" s="2">
        <f t="shared" si="153"/>
        <v>0</v>
      </c>
      <c r="BC1248" s="3" t="str">
        <f>IF($L1248="","",IF(SUM($AJ1248:AJ1248)=0,$AF1248,IF(LEFT(VLOOKUP($AP1248,BaseEqptCdF!$C$5:$E$161,3,FALSE),2)="SD",0,IF(LEFT(VLOOKUP($AP1248,BaseEqptCdF!$C$5:$E$161,3,FALSE),2)="SB",1*52,VLOOKUP($AP1248,BaseEqptCdF!$C$5:$S$161,12,FALSE)*0.2*300))))</f>
        <v/>
      </c>
      <c r="BD1248" s="3" t="str">
        <f>IF($L1248="","",IF(SUM($AJ1248:AK1248)=0,$AF1248,IF(LEFT(VLOOKUP($AP1248,BaseEqptCdF!$C$5:$E$161,3,FALSE),2)="SD",0,IF(LEFT(VLOOKUP($AP1248,BaseEqptCdF!$C$5:$E$161,3,FALSE),2)="SB",1*52,VLOOKUP($AP1248,BaseEqptCdF!$C$5:$S$161,12,FALSE)*0.2*300))))</f>
        <v/>
      </c>
      <c r="BE1248" s="3" t="str">
        <f>IF($L1248="","",IF(SUM($AJ1248:AL1248)=0,$AF1248,IF(LEFT(VLOOKUP($AP1248,BaseEqptCdF!$C$5:$E$161,3,FALSE),2)="SD",0,IF(LEFT(VLOOKUP($AP1248,BaseEqptCdF!$C$5:$E$161,3,FALSE),2)="SB",1*52,VLOOKUP($AP1248,BaseEqptCdF!$C$5:$S$161,12,FALSE)*0.2*300))))</f>
        <v/>
      </c>
      <c r="BF1248" s="3" t="str">
        <f>IF($L1248="","",IF(SUM($AJ1248:AM1248)=0,$AF1248,IF(LEFT(VLOOKUP($AP1248,BaseEqptCdF!$C$5:$E$161,3,FALSE),2)="SD",0,IF(LEFT(VLOOKUP($AP1248,BaseEqptCdF!$C$5:$E$161,3,FALSE),2)="SB",1*52,VLOOKUP($AP1248,BaseEqptCdF!$C$5:$S$161,12,FALSE)*0.2*300))))</f>
        <v/>
      </c>
      <c r="BG1248" s="3" t="str">
        <f>IF($L1248="","",IF(SUM($AJ1248:AN1248)=0,$AF1248,IF(LEFT(VLOOKUP($AP1248,BaseEqptCdF!$C$5:$E$161,3,FALSE),2)="SD",0,IF(LEFT(VLOOKUP($AP1248,BaseEqptCdF!$C$5:$E$161,3,FALSE),2)="SB",1*52,VLOOKUP($AP1248,BaseEqptCdF!$C$5:$S$161,12,FALSE)*0.2*300))))</f>
        <v/>
      </c>
      <c r="BH1248" s="2">
        <f t="shared" si="154"/>
        <v>0</v>
      </c>
    </row>
    <row r="1249" spans="1:60" x14ac:dyDescent="0.25">
      <c r="A1249" s="296" t="str">
        <f t="array" ref="A1249">IF($C1249="","",INDEX(Prog!$B$8:$D$300,MATCH($C1249,nivo1,0),1))</f>
        <v/>
      </c>
      <c r="B1249" s="296" t="str">
        <f t="array" ref="B1249">IF($C1249="","",INDEX(Prog!$B$8:$D$300,MATCH($C1249,nivo1,0),2))</f>
        <v/>
      </c>
      <c r="C1249" s="273"/>
      <c r="D1249" s="267"/>
      <c r="E1249" s="273"/>
      <c r="F1249" s="273"/>
      <c r="G1249" s="273"/>
      <c r="H1249" s="273"/>
      <c r="I1249" s="273"/>
      <c r="J1249" s="273"/>
      <c r="K1249" s="274"/>
      <c r="L1249" s="273"/>
      <c r="M1249" s="273"/>
      <c r="N1249" s="273"/>
      <c r="O1249" s="275"/>
      <c r="P1249" s="273"/>
      <c r="Q1249" s="273"/>
      <c r="R1249" s="273"/>
      <c r="S1249" s="273"/>
      <c r="T1249" s="276"/>
      <c r="U1249" s="276"/>
      <c r="V1249" s="276"/>
      <c r="W1249" s="276"/>
      <c r="X1249" s="277"/>
      <c r="Y1249" s="278"/>
      <c r="AA1249" s="8" t="str">
        <f>IF($L1249="","",VLOOKUP($L1249,BaseEqptCdF!$C$5:$E$161,2,FALSE))</f>
        <v/>
      </c>
      <c r="AB1249" s="8" t="str">
        <f>IF($L1249="","",VLOOKUP($L1249,BaseEqptCdF!$C$5:$E$161,3,FALSE))</f>
        <v/>
      </c>
      <c r="AC1249" s="7" t="str">
        <f>IF($L1249="","",VLOOKUP($L1249,BaseEqptCdF!$C$5:$I$161,6,FALSE))</f>
        <v/>
      </c>
      <c r="AD1249" s="7" t="str">
        <f>IF($L1249="","",VLOOKUP($L1249,BaseEqptCdF!$C$5:$I$161,7,FALSE))</f>
        <v/>
      </c>
      <c r="AE1249" s="3" t="str">
        <f>IF($L1249="","",VLOOKUP($L1249,BaseEqptCdF!$C$5:$R$161,16,FALSE)*$AC$3)</f>
        <v/>
      </c>
      <c r="AF1249" s="3" t="str">
        <f>IF($L1249="","",IF(LEFT($AB1249,2)="SD",0,IF(LEFT($AB1249,2)="SB",1*52,IF($N1249=Prog!$P$17,VLOOKUP($L1249,BaseEqptCdF!$C$5:$P$161,14,FALSE)*1*300,VLOOKUP($L1249,BaseEqptCdF!$C$5:$P$161,12,FALSE)*0.2*300))))</f>
        <v/>
      </c>
      <c r="AG1249" s="6" t="str">
        <f t="shared" si="158"/>
        <v/>
      </c>
      <c r="AH1249" s="6">
        <f>IF($U1249=Prog!$S$18,YEAR($X1249),"")</f>
        <v>1900</v>
      </c>
      <c r="AI1249" s="5" t="str">
        <f>IF(OR($AG1249="",$U1249=Prog!$S$18),"",IF(OR($U1249=Prog!$S$17,$U1249=Prog!$S$16),YEAR($X1249),IF($AG1249="ND","ND",$AI$8+$O1249)))</f>
        <v/>
      </c>
      <c r="AJ1249" s="3" t="str">
        <f t="shared" si="157"/>
        <v/>
      </c>
      <c r="AK1249" s="3" t="str">
        <f t="shared" si="156"/>
        <v/>
      </c>
      <c r="AL1249" s="3" t="str">
        <f t="shared" si="156"/>
        <v/>
      </c>
      <c r="AM1249" s="3" t="str">
        <f t="shared" si="156"/>
        <v/>
      </c>
      <c r="AN1249" s="3" t="str">
        <f t="shared" si="156"/>
        <v/>
      </c>
      <c r="AO1249" s="2">
        <f t="shared" si="151"/>
        <v>0</v>
      </c>
      <c r="AP1249" s="4"/>
      <c r="AQ1249" s="3">
        <f>IF(AJ1249=1,VLOOKUP($AP1249,BaseEqptCdF!$C$5:$R$161,16,FALSE),0)</f>
        <v>0</v>
      </c>
      <c r="AR1249" s="3">
        <f>IF(AK1249=1,VLOOKUP($AP1249,BaseEqptCdF!$C$5:$R$161,16,FALSE),0)</f>
        <v>0</v>
      </c>
      <c r="AS1249" s="3">
        <f>IF(AL1249=1,VLOOKUP($AP1249,BaseEqptCdF!$C$5:$R$161,16,FALSE),0)</f>
        <v>0</v>
      </c>
      <c r="AT1249" s="3">
        <f>IF(AM1249=1,VLOOKUP($AP1249,BaseEqptCdF!$C$5:$R$161,16,FALSE),0)</f>
        <v>0</v>
      </c>
      <c r="AU1249" s="3">
        <f>IF(AN1249=1,VLOOKUP($AP1249,BaseEqptCdF!$C$5:$R$161,16,FALSE),0)</f>
        <v>0</v>
      </c>
      <c r="AV1249" s="2">
        <f t="shared" si="152"/>
        <v>0</v>
      </c>
      <c r="AW1249" s="3" t="str">
        <f>IF($L1249="","",IF(SUM($AJ1249:AJ1249)=0,$AE1249,VLOOKUP($AP1249,BaseEqptCdF!$C$5:$R$161,16,FALSE)*$AC$3))</f>
        <v/>
      </c>
      <c r="AX1249" s="3" t="str">
        <f>IF($L1249="","",IF(SUM($AJ1249:AK1249)=0,$AE1249,VLOOKUP($AP1249,BaseEqptCdF!$C$5:$R$161,16,FALSE)*$AC$3))</f>
        <v/>
      </c>
      <c r="AY1249" s="3" t="str">
        <f>IF($L1249="","",IF(SUM($AJ1249:AL1249)=0,$AE1249,VLOOKUP($AP1249,BaseEqptCdF!$C$5:$R$161,16,FALSE)*$AC$3))</f>
        <v/>
      </c>
      <c r="AZ1249" s="3" t="str">
        <f>IF($L1249="","",IF(SUM($AJ1249:AM1249)=0,$AE1249,VLOOKUP($AP1249,BaseEqptCdF!$C$5:$R$161,16,FALSE)*$AC$3))</f>
        <v/>
      </c>
      <c r="BA1249" s="3" t="str">
        <f>IF($L1249="","",IF(SUM($AJ1249:AN1249)=0,$AE1249,VLOOKUP($AP1249,BaseEqptCdF!$C$5:$R$161,16,FALSE)*$AC$3))</f>
        <v/>
      </c>
      <c r="BB1249" s="2">
        <f t="shared" si="153"/>
        <v>0</v>
      </c>
      <c r="BC1249" s="3" t="str">
        <f>IF($L1249="","",IF(SUM($AJ1249:AJ1249)=0,$AF1249,IF(LEFT(VLOOKUP($AP1249,BaseEqptCdF!$C$5:$E$161,3,FALSE),2)="SD",0,IF(LEFT(VLOOKUP($AP1249,BaseEqptCdF!$C$5:$E$161,3,FALSE),2)="SB",1*52,VLOOKUP($AP1249,BaseEqptCdF!$C$5:$S$161,12,FALSE)*0.2*300))))</f>
        <v/>
      </c>
      <c r="BD1249" s="3" t="str">
        <f>IF($L1249="","",IF(SUM($AJ1249:AK1249)=0,$AF1249,IF(LEFT(VLOOKUP($AP1249,BaseEqptCdF!$C$5:$E$161,3,FALSE),2)="SD",0,IF(LEFT(VLOOKUP($AP1249,BaseEqptCdF!$C$5:$E$161,3,FALSE),2)="SB",1*52,VLOOKUP($AP1249,BaseEqptCdF!$C$5:$S$161,12,FALSE)*0.2*300))))</f>
        <v/>
      </c>
      <c r="BE1249" s="3" t="str">
        <f>IF($L1249="","",IF(SUM($AJ1249:AL1249)=0,$AF1249,IF(LEFT(VLOOKUP($AP1249,BaseEqptCdF!$C$5:$E$161,3,FALSE),2)="SD",0,IF(LEFT(VLOOKUP($AP1249,BaseEqptCdF!$C$5:$E$161,3,FALSE),2)="SB",1*52,VLOOKUP($AP1249,BaseEqptCdF!$C$5:$S$161,12,FALSE)*0.2*300))))</f>
        <v/>
      </c>
      <c r="BF1249" s="3" t="str">
        <f>IF($L1249="","",IF(SUM($AJ1249:AM1249)=0,$AF1249,IF(LEFT(VLOOKUP($AP1249,BaseEqptCdF!$C$5:$E$161,3,FALSE),2)="SD",0,IF(LEFT(VLOOKUP($AP1249,BaseEqptCdF!$C$5:$E$161,3,FALSE),2)="SB",1*52,VLOOKUP($AP1249,BaseEqptCdF!$C$5:$S$161,12,FALSE)*0.2*300))))</f>
        <v/>
      </c>
      <c r="BG1249" s="3" t="str">
        <f>IF($L1249="","",IF(SUM($AJ1249:AN1249)=0,$AF1249,IF(LEFT(VLOOKUP($AP1249,BaseEqptCdF!$C$5:$E$161,3,FALSE),2)="SD",0,IF(LEFT(VLOOKUP($AP1249,BaseEqptCdF!$C$5:$E$161,3,FALSE),2)="SB",1*52,VLOOKUP($AP1249,BaseEqptCdF!$C$5:$S$161,12,FALSE)*0.2*300))))</f>
        <v/>
      </c>
      <c r="BH1249" s="2">
        <f t="shared" si="154"/>
        <v>0</v>
      </c>
    </row>
    <row r="1250" spans="1:60" x14ac:dyDescent="0.25">
      <c r="A1250" s="296" t="str">
        <f t="array" ref="A1250">IF($C1250="","",INDEX(Prog!$B$8:$D$300,MATCH($C1250,nivo1,0),1))</f>
        <v/>
      </c>
      <c r="B1250" s="296" t="str">
        <f t="array" ref="B1250">IF($C1250="","",INDEX(Prog!$B$8:$D$300,MATCH($C1250,nivo1,0),2))</f>
        <v/>
      </c>
      <c r="C1250" s="273"/>
      <c r="D1250" s="267"/>
      <c r="E1250" s="273"/>
      <c r="F1250" s="273"/>
      <c r="G1250" s="273"/>
      <c r="H1250" s="273"/>
      <c r="I1250" s="273"/>
      <c r="J1250" s="273"/>
      <c r="K1250" s="274"/>
      <c r="L1250" s="273"/>
      <c r="M1250" s="273"/>
      <c r="N1250" s="273"/>
      <c r="O1250" s="275"/>
      <c r="P1250" s="273"/>
      <c r="Q1250" s="273"/>
      <c r="R1250" s="273"/>
      <c r="S1250" s="273"/>
      <c r="T1250" s="276"/>
      <c r="U1250" s="276"/>
      <c r="V1250" s="276"/>
      <c r="W1250" s="276"/>
      <c r="X1250" s="277"/>
      <c r="Y1250" s="278"/>
      <c r="AA1250" s="8" t="str">
        <f>IF($L1250="","",VLOOKUP($L1250,BaseEqptCdF!$C$5:$E$161,2,FALSE))</f>
        <v/>
      </c>
      <c r="AB1250" s="8" t="str">
        <f>IF($L1250="","",VLOOKUP($L1250,BaseEqptCdF!$C$5:$E$161,3,FALSE))</f>
        <v/>
      </c>
      <c r="AC1250" s="7" t="str">
        <f>IF($L1250="","",VLOOKUP($L1250,BaseEqptCdF!$C$5:$I$161,6,FALSE))</f>
        <v/>
      </c>
      <c r="AD1250" s="7" t="str">
        <f>IF($L1250="","",VLOOKUP($L1250,BaseEqptCdF!$C$5:$I$161,7,FALSE))</f>
        <v/>
      </c>
      <c r="AE1250" s="3" t="str">
        <f>IF($L1250="","",VLOOKUP($L1250,BaseEqptCdF!$C$5:$R$161,16,FALSE)*$AC$3)</f>
        <v/>
      </c>
      <c r="AF1250" s="3" t="str">
        <f>IF($L1250="","",IF(LEFT($AB1250,2)="SD",0,IF(LEFT($AB1250,2)="SB",1*52,IF($N1250=Prog!$P$17,VLOOKUP($L1250,BaseEqptCdF!$C$5:$P$161,14,FALSE)*1*300,VLOOKUP($L1250,BaseEqptCdF!$C$5:$P$161,12,FALSE)*0.2*300))))</f>
        <v/>
      </c>
      <c r="AG1250" s="6" t="str">
        <f t="shared" si="158"/>
        <v/>
      </c>
      <c r="AH1250" s="6">
        <f>IF($U1250=Prog!$S$18,YEAR($X1250),"")</f>
        <v>1900</v>
      </c>
      <c r="AI1250" s="5" t="str">
        <f>IF(OR($AG1250="",$U1250=Prog!$S$18),"",IF(OR($U1250=Prog!$S$17,$U1250=Prog!$S$16),YEAR($X1250),IF($AG1250="ND","ND",$AI$8+$O1250)))</f>
        <v/>
      </c>
      <c r="AJ1250" s="3" t="str">
        <f t="shared" si="157"/>
        <v/>
      </c>
      <c r="AK1250" s="3" t="str">
        <f t="shared" si="156"/>
        <v/>
      </c>
      <c r="AL1250" s="3" t="str">
        <f t="shared" si="156"/>
        <v/>
      </c>
      <c r="AM1250" s="3" t="str">
        <f t="shared" si="156"/>
        <v/>
      </c>
      <c r="AN1250" s="3" t="str">
        <f t="shared" si="156"/>
        <v/>
      </c>
      <c r="AO1250" s="2">
        <f t="shared" si="151"/>
        <v>0</v>
      </c>
      <c r="AP1250" s="4"/>
      <c r="AQ1250" s="3">
        <f>IF(AJ1250=1,VLOOKUP($AP1250,BaseEqptCdF!$C$5:$R$161,16,FALSE),0)</f>
        <v>0</v>
      </c>
      <c r="AR1250" s="3">
        <f>IF(AK1250=1,VLOOKUP($AP1250,BaseEqptCdF!$C$5:$R$161,16,FALSE),0)</f>
        <v>0</v>
      </c>
      <c r="AS1250" s="3">
        <f>IF(AL1250=1,VLOOKUP($AP1250,BaseEqptCdF!$C$5:$R$161,16,FALSE),0)</f>
        <v>0</v>
      </c>
      <c r="AT1250" s="3">
        <f>IF(AM1250=1,VLOOKUP($AP1250,BaseEqptCdF!$C$5:$R$161,16,FALSE),0)</f>
        <v>0</v>
      </c>
      <c r="AU1250" s="3">
        <f>IF(AN1250=1,VLOOKUP($AP1250,BaseEqptCdF!$C$5:$R$161,16,FALSE),0)</f>
        <v>0</v>
      </c>
      <c r="AV1250" s="2">
        <f t="shared" si="152"/>
        <v>0</v>
      </c>
      <c r="AW1250" s="3" t="str">
        <f>IF($L1250="","",IF(SUM($AJ1250:AJ1250)=0,$AE1250,VLOOKUP($AP1250,BaseEqptCdF!$C$5:$R$161,16,FALSE)*$AC$3))</f>
        <v/>
      </c>
      <c r="AX1250" s="3" t="str">
        <f>IF($L1250="","",IF(SUM($AJ1250:AK1250)=0,$AE1250,VLOOKUP($AP1250,BaseEqptCdF!$C$5:$R$161,16,FALSE)*$AC$3))</f>
        <v/>
      </c>
      <c r="AY1250" s="3" t="str">
        <f>IF($L1250="","",IF(SUM($AJ1250:AL1250)=0,$AE1250,VLOOKUP($AP1250,BaseEqptCdF!$C$5:$R$161,16,FALSE)*$AC$3))</f>
        <v/>
      </c>
      <c r="AZ1250" s="3" t="str">
        <f>IF($L1250="","",IF(SUM($AJ1250:AM1250)=0,$AE1250,VLOOKUP($AP1250,BaseEqptCdF!$C$5:$R$161,16,FALSE)*$AC$3))</f>
        <v/>
      </c>
      <c r="BA1250" s="3" t="str">
        <f>IF($L1250="","",IF(SUM($AJ1250:AN1250)=0,$AE1250,VLOOKUP($AP1250,BaseEqptCdF!$C$5:$R$161,16,FALSE)*$AC$3))</f>
        <v/>
      </c>
      <c r="BB1250" s="2">
        <f t="shared" si="153"/>
        <v>0</v>
      </c>
      <c r="BC1250" s="3" t="str">
        <f>IF($L1250="","",IF(SUM($AJ1250:AJ1250)=0,$AF1250,IF(LEFT(VLOOKUP($AP1250,BaseEqptCdF!$C$5:$E$161,3,FALSE),2)="SD",0,IF(LEFT(VLOOKUP($AP1250,BaseEqptCdF!$C$5:$E$161,3,FALSE),2)="SB",1*52,VLOOKUP($AP1250,BaseEqptCdF!$C$5:$S$161,12,FALSE)*0.2*300))))</f>
        <v/>
      </c>
      <c r="BD1250" s="3" t="str">
        <f>IF($L1250="","",IF(SUM($AJ1250:AK1250)=0,$AF1250,IF(LEFT(VLOOKUP($AP1250,BaseEqptCdF!$C$5:$E$161,3,FALSE),2)="SD",0,IF(LEFT(VLOOKUP($AP1250,BaseEqptCdF!$C$5:$E$161,3,FALSE),2)="SB",1*52,VLOOKUP($AP1250,BaseEqptCdF!$C$5:$S$161,12,FALSE)*0.2*300))))</f>
        <v/>
      </c>
      <c r="BE1250" s="3" t="str">
        <f>IF($L1250="","",IF(SUM($AJ1250:AL1250)=0,$AF1250,IF(LEFT(VLOOKUP($AP1250,BaseEqptCdF!$C$5:$E$161,3,FALSE),2)="SD",0,IF(LEFT(VLOOKUP($AP1250,BaseEqptCdF!$C$5:$E$161,3,FALSE),2)="SB",1*52,VLOOKUP($AP1250,BaseEqptCdF!$C$5:$S$161,12,FALSE)*0.2*300))))</f>
        <v/>
      </c>
      <c r="BF1250" s="3" t="str">
        <f>IF($L1250="","",IF(SUM($AJ1250:AM1250)=0,$AF1250,IF(LEFT(VLOOKUP($AP1250,BaseEqptCdF!$C$5:$E$161,3,FALSE),2)="SD",0,IF(LEFT(VLOOKUP($AP1250,BaseEqptCdF!$C$5:$E$161,3,FALSE),2)="SB",1*52,VLOOKUP($AP1250,BaseEqptCdF!$C$5:$S$161,12,FALSE)*0.2*300))))</f>
        <v/>
      </c>
      <c r="BG1250" s="3" t="str">
        <f>IF($L1250="","",IF(SUM($AJ1250:AN1250)=0,$AF1250,IF(LEFT(VLOOKUP($AP1250,BaseEqptCdF!$C$5:$E$161,3,FALSE),2)="SD",0,IF(LEFT(VLOOKUP($AP1250,BaseEqptCdF!$C$5:$E$161,3,FALSE),2)="SB",1*52,VLOOKUP($AP1250,BaseEqptCdF!$C$5:$S$161,12,FALSE)*0.2*300))))</f>
        <v/>
      </c>
      <c r="BH1250" s="2">
        <f t="shared" si="154"/>
        <v>0</v>
      </c>
    </row>
    <row r="1251" spans="1:60" x14ac:dyDescent="0.25">
      <c r="A1251" s="296" t="str">
        <f t="array" ref="A1251">IF($C1251="","",INDEX(Prog!$B$8:$D$300,MATCH($C1251,nivo1,0),1))</f>
        <v/>
      </c>
      <c r="B1251" s="296" t="str">
        <f t="array" ref="B1251">IF($C1251="","",INDEX(Prog!$B$8:$D$300,MATCH($C1251,nivo1,0),2))</f>
        <v/>
      </c>
      <c r="C1251" s="273"/>
      <c r="D1251" s="267"/>
      <c r="E1251" s="273"/>
      <c r="F1251" s="273"/>
      <c r="G1251" s="273"/>
      <c r="H1251" s="273"/>
      <c r="I1251" s="273"/>
      <c r="J1251" s="273"/>
      <c r="K1251" s="274"/>
      <c r="L1251" s="273"/>
      <c r="M1251" s="273"/>
      <c r="N1251" s="273"/>
      <c r="O1251" s="275"/>
      <c r="P1251" s="273"/>
      <c r="Q1251" s="273"/>
      <c r="R1251" s="273"/>
      <c r="S1251" s="273"/>
      <c r="T1251" s="276"/>
      <c r="U1251" s="276"/>
      <c r="V1251" s="276"/>
      <c r="W1251" s="276"/>
      <c r="X1251" s="277"/>
      <c r="Y1251" s="278"/>
      <c r="AA1251" s="8" t="str">
        <f>IF($L1251="","",VLOOKUP($L1251,BaseEqptCdF!$C$5:$E$161,2,FALSE))</f>
        <v/>
      </c>
      <c r="AB1251" s="8" t="str">
        <f>IF($L1251="","",VLOOKUP($L1251,BaseEqptCdF!$C$5:$E$161,3,FALSE))</f>
        <v/>
      </c>
      <c r="AC1251" s="7" t="str">
        <f>IF($L1251="","",VLOOKUP($L1251,BaseEqptCdF!$C$5:$I$161,6,FALSE))</f>
        <v/>
      </c>
      <c r="AD1251" s="7" t="str">
        <f>IF($L1251="","",VLOOKUP($L1251,BaseEqptCdF!$C$5:$I$161,7,FALSE))</f>
        <v/>
      </c>
      <c r="AE1251" s="3" t="str">
        <f>IF($L1251="","",VLOOKUP($L1251,BaseEqptCdF!$C$5:$R$161,16,FALSE)*$AC$3)</f>
        <v/>
      </c>
      <c r="AF1251" s="3" t="str">
        <f>IF($L1251="","",IF(LEFT($AB1251,2)="SD",0,IF(LEFT($AB1251,2)="SB",1*52,IF($N1251=Prog!$P$17,VLOOKUP($L1251,BaseEqptCdF!$C$5:$P$161,14,FALSE)*1*300,VLOOKUP($L1251,BaseEqptCdF!$C$5:$P$161,12,FALSE)*0.2*300))))</f>
        <v/>
      </c>
      <c r="AG1251" s="6" t="str">
        <f t="shared" si="158"/>
        <v/>
      </c>
      <c r="AH1251" s="6">
        <f>IF($U1251=Prog!$S$18,YEAR($X1251),"")</f>
        <v>1900</v>
      </c>
      <c r="AI1251" s="5" t="str">
        <f>IF(OR($AG1251="",$U1251=Prog!$S$18),"",IF(OR($U1251=Prog!$S$17,$U1251=Prog!$S$16),YEAR($X1251),IF($AG1251="ND","ND",$AI$8+$O1251)))</f>
        <v/>
      </c>
      <c r="AJ1251" s="3" t="str">
        <f t="shared" si="157"/>
        <v/>
      </c>
      <c r="AK1251" s="3" t="str">
        <f t="shared" si="156"/>
        <v/>
      </c>
      <c r="AL1251" s="3" t="str">
        <f t="shared" si="156"/>
        <v/>
      </c>
      <c r="AM1251" s="3" t="str">
        <f t="shared" si="156"/>
        <v/>
      </c>
      <c r="AN1251" s="3" t="str">
        <f t="shared" si="156"/>
        <v/>
      </c>
      <c r="AO1251" s="2">
        <f t="shared" si="151"/>
        <v>0</v>
      </c>
      <c r="AP1251" s="4"/>
      <c r="AQ1251" s="3">
        <f>IF(AJ1251=1,VLOOKUP($AP1251,BaseEqptCdF!$C$5:$R$161,16,FALSE),0)</f>
        <v>0</v>
      </c>
      <c r="AR1251" s="3">
        <f>IF(AK1251=1,VLOOKUP($AP1251,BaseEqptCdF!$C$5:$R$161,16,FALSE),0)</f>
        <v>0</v>
      </c>
      <c r="AS1251" s="3">
        <f>IF(AL1251=1,VLOOKUP($AP1251,BaseEqptCdF!$C$5:$R$161,16,FALSE),0)</f>
        <v>0</v>
      </c>
      <c r="AT1251" s="3">
        <f>IF(AM1251=1,VLOOKUP($AP1251,BaseEqptCdF!$C$5:$R$161,16,FALSE),0)</f>
        <v>0</v>
      </c>
      <c r="AU1251" s="3">
        <f>IF(AN1251=1,VLOOKUP($AP1251,BaseEqptCdF!$C$5:$R$161,16,FALSE),0)</f>
        <v>0</v>
      </c>
      <c r="AV1251" s="2">
        <f t="shared" si="152"/>
        <v>0</v>
      </c>
      <c r="AW1251" s="3" t="str">
        <f>IF($L1251="","",IF(SUM($AJ1251:AJ1251)=0,$AE1251,VLOOKUP($AP1251,BaseEqptCdF!$C$5:$R$161,16,FALSE)*$AC$3))</f>
        <v/>
      </c>
      <c r="AX1251" s="3" t="str">
        <f>IF($L1251="","",IF(SUM($AJ1251:AK1251)=0,$AE1251,VLOOKUP($AP1251,BaseEqptCdF!$C$5:$R$161,16,FALSE)*$AC$3))</f>
        <v/>
      </c>
      <c r="AY1251" s="3" t="str">
        <f>IF($L1251="","",IF(SUM($AJ1251:AL1251)=0,$AE1251,VLOOKUP($AP1251,BaseEqptCdF!$C$5:$R$161,16,FALSE)*$AC$3))</f>
        <v/>
      </c>
      <c r="AZ1251" s="3" t="str">
        <f>IF($L1251="","",IF(SUM($AJ1251:AM1251)=0,$AE1251,VLOOKUP($AP1251,BaseEqptCdF!$C$5:$R$161,16,FALSE)*$AC$3))</f>
        <v/>
      </c>
      <c r="BA1251" s="3" t="str">
        <f>IF($L1251="","",IF(SUM($AJ1251:AN1251)=0,$AE1251,VLOOKUP($AP1251,BaseEqptCdF!$C$5:$R$161,16,FALSE)*$AC$3))</f>
        <v/>
      </c>
      <c r="BB1251" s="2">
        <f t="shared" si="153"/>
        <v>0</v>
      </c>
      <c r="BC1251" s="3" t="str">
        <f>IF($L1251="","",IF(SUM($AJ1251:AJ1251)=0,$AF1251,IF(LEFT(VLOOKUP($AP1251,BaseEqptCdF!$C$5:$E$161,3,FALSE),2)="SD",0,IF(LEFT(VLOOKUP($AP1251,BaseEqptCdF!$C$5:$E$161,3,FALSE),2)="SB",1*52,VLOOKUP($AP1251,BaseEqptCdF!$C$5:$S$161,12,FALSE)*0.2*300))))</f>
        <v/>
      </c>
      <c r="BD1251" s="3" t="str">
        <f>IF($L1251="","",IF(SUM($AJ1251:AK1251)=0,$AF1251,IF(LEFT(VLOOKUP($AP1251,BaseEqptCdF!$C$5:$E$161,3,FALSE),2)="SD",0,IF(LEFT(VLOOKUP($AP1251,BaseEqptCdF!$C$5:$E$161,3,FALSE),2)="SB",1*52,VLOOKUP($AP1251,BaseEqptCdF!$C$5:$S$161,12,FALSE)*0.2*300))))</f>
        <v/>
      </c>
      <c r="BE1251" s="3" t="str">
        <f>IF($L1251="","",IF(SUM($AJ1251:AL1251)=0,$AF1251,IF(LEFT(VLOOKUP($AP1251,BaseEqptCdF!$C$5:$E$161,3,FALSE),2)="SD",0,IF(LEFT(VLOOKUP($AP1251,BaseEqptCdF!$C$5:$E$161,3,FALSE),2)="SB",1*52,VLOOKUP($AP1251,BaseEqptCdF!$C$5:$S$161,12,FALSE)*0.2*300))))</f>
        <v/>
      </c>
      <c r="BF1251" s="3" t="str">
        <f>IF($L1251="","",IF(SUM($AJ1251:AM1251)=0,$AF1251,IF(LEFT(VLOOKUP($AP1251,BaseEqptCdF!$C$5:$E$161,3,FALSE),2)="SD",0,IF(LEFT(VLOOKUP($AP1251,BaseEqptCdF!$C$5:$E$161,3,FALSE),2)="SB",1*52,VLOOKUP($AP1251,BaseEqptCdF!$C$5:$S$161,12,FALSE)*0.2*300))))</f>
        <v/>
      </c>
      <c r="BG1251" s="3" t="str">
        <f>IF($L1251="","",IF(SUM($AJ1251:AN1251)=0,$AF1251,IF(LEFT(VLOOKUP($AP1251,BaseEqptCdF!$C$5:$E$161,3,FALSE),2)="SD",0,IF(LEFT(VLOOKUP($AP1251,BaseEqptCdF!$C$5:$E$161,3,FALSE),2)="SB",1*52,VLOOKUP($AP1251,BaseEqptCdF!$C$5:$S$161,12,FALSE)*0.2*300))))</f>
        <v/>
      </c>
      <c r="BH1251" s="2">
        <f t="shared" si="154"/>
        <v>0</v>
      </c>
    </row>
    <row r="1252" spans="1:60" x14ac:dyDescent="0.25">
      <c r="A1252" s="296" t="str">
        <f t="array" ref="A1252">IF($C1252="","",INDEX(Prog!$B$8:$D$300,MATCH($C1252,nivo1,0),1))</f>
        <v/>
      </c>
      <c r="B1252" s="296" t="str">
        <f t="array" ref="B1252">IF($C1252="","",INDEX(Prog!$B$8:$D$300,MATCH($C1252,nivo1,0),2))</f>
        <v/>
      </c>
      <c r="C1252" s="273"/>
      <c r="D1252" s="267"/>
      <c r="E1252" s="273"/>
      <c r="F1252" s="273"/>
      <c r="G1252" s="273"/>
      <c r="H1252" s="273"/>
      <c r="I1252" s="273"/>
      <c r="J1252" s="273"/>
      <c r="K1252" s="274"/>
      <c r="L1252" s="273"/>
      <c r="M1252" s="273"/>
      <c r="N1252" s="273"/>
      <c r="O1252" s="275"/>
      <c r="P1252" s="273"/>
      <c r="Q1252" s="273"/>
      <c r="R1252" s="273"/>
      <c r="S1252" s="273"/>
      <c r="T1252" s="276"/>
      <c r="U1252" s="276"/>
      <c r="V1252" s="276"/>
      <c r="W1252" s="276"/>
      <c r="X1252" s="277"/>
      <c r="Y1252" s="278"/>
      <c r="AA1252" s="8" t="str">
        <f>IF($L1252="","",VLOOKUP($L1252,BaseEqptCdF!$C$5:$E$161,2,FALSE))</f>
        <v/>
      </c>
      <c r="AB1252" s="8" t="str">
        <f>IF($L1252="","",VLOOKUP($L1252,BaseEqptCdF!$C$5:$E$161,3,FALSE))</f>
        <v/>
      </c>
      <c r="AC1252" s="7" t="str">
        <f>IF($L1252="","",VLOOKUP($L1252,BaseEqptCdF!$C$5:$I$161,6,FALSE))</f>
        <v/>
      </c>
      <c r="AD1252" s="7" t="str">
        <f>IF($L1252="","",VLOOKUP($L1252,BaseEqptCdF!$C$5:$I$161,7,FALSE))</f>
        <v/>
      </c>
      <c r="AE1252" s="3" t="str">
        <f>IF($L1252="","",VLOOKUP($L1252,BaseEqptCdF!$C$5:$R$161,16,FALSE)*$AC$3)</f>
        <v/>
      </c>
      <c r="AF1252" s="3" t="str">
        <f>IF($L1252="","",IF(LEFT($AB1252,2)="SD",0,IF(LEFT($AB1252,2)="SB",1*52,IF($N1252=Prog!$P$17,VLOOKUP($L1252,BaseEqptCdF!$C$5:$P$161,14,FALSE)*1*300,VLOOKUP($L1252,BaseEqptCdF!$C$5:$P$161,12,FALSE)*0.2*300))))</f>
        <v/>
      </c>
      <c r="AG1252" s="6" t="str">
        <f t="shared" si="158"/>
        <v/>
      </c>
      <c r="AH1252" s="6">
        <f>IF($U1252=Prog!$S$18,YEAR($X1252),"")</f>
        <v>1900</v>
      </c>
      <c r="AI1252" s="5" t="str">
        <f>IF(OR($AG1252="",$U1252=Prog!$S$18),"",IF(OR($U1252=Prog!$S$17,$U1252=Prog!$S$16),YEAR($X1252),IF($AG1252="ND","ND",$AI$8+$O1252)))</f>
        <v/>
      </c>
      <c r="AJ1252" s="3" t="str">
        <f t="shared" si="157"/>
        <v/>
      </c>
      <c r="AK1252" s="3" t="str">
        <f t="shared" si="156"/>
        <v/>
      </c>
      <c r="AL1252" s="3" t="str">
        <f t="shared" si="156"/>
        <v/>
      </c>
      <c r="AM1252" s="3" t="str">
        <f t="shared" si="156"/>
        <v/>
      </c>
      <c r="AN1252" s="3" t="str">
        <f t="shared" si="156"/>
        <v/>
      </c>
      <c r="AO1252" s="2">
        <f t="shared" si="151"/>
        <v>0</v>
      </c>
      <c r="AP1252" s="4"/>
      <c r="AQ1252" s="3">
        <f>IF(AJ1252=1,VLOOKUP($AP1252,BaseEqptCdF!$C$5:$R$161,16,FALSE),0)</f>
        <v>0</v>
      </c>
      <c r="AR1252" s="3">
        <f>IF(AK1252=1,VLOOKUP($AP1252,BaseEqptCdF!$C$5:$R$161,16,FALSE),0)</f>
        <v>0</v>
      </c>
      <c r="AS1252" s="3">
        <f>IF(AL1252=1,VLOOKUP($AP1252,BaseEqptCdF!$C$5:$R$161,16,FALSE),0)</f>
        <v>0</v>
      </c>
      <c r="AT1252" s="3">
        <f>IF(AM1252=1,VLOOKUP($AP1252,BaseEqptCdF!$C$5:$R$161,16,FALSE),0)</f>
        <v>0</v>
      </c>
      <c r="AU1252" s="3">
        <f>IF(AN1252=1,VLOOKUP($AP1252,BaseEqptCdF!$C$5:$R$161,16,FALSE),0)</f>
        <v>0</v>
      </c>
      <c r="AV1252" s="2">
        <f t="shared" si="152"/>
        <v>0</v>
      </c>
      <c r="AW1252" s="3" t="str">
        <f>IF($L1252="","",IF(SUM($AJ1252:AJ1252)=0,$AE1252,VLOOKUP($AP1252,BaseEqptCdF!$C$5:$R$161,16,FALSE)*$AC$3))</f>
        <v/>
      </c>
      <c r="AX1252" s="3" t="str">
        <f>IF($L1252="","",IF(SUM($AJ1252:AK1252)=0,$AE1252,VLOOKUP($AP1252,BaseEqptCdF!$C$5:$R$161,16,FALSE)*$AC$3))</f>
        <v/>
      </c>
      <c r="AY1252" s="3" t="str">
        <f>IF($L1252="","",IF(SUM($AJ1252:AL1252)=0,$AE1252,VLOOKUP($AP1252,BaseEqptCdF!$C$5:$R$161,16,FALSE)*$AC$3))</f>
        <v/>
      </c>
      <c r="AZ1252" s="3" t="str">
        <f>IF($L1252="","",IF(SUM($AJ1252:AM1252)=0,$AE1252,VLOOKUP($AP1252,BaseEqptCdF!$C$5:$R$161,16,FALSE)*$AC$3))</f>
        <v/>
      </c>
      <c r="BA1252" s="3" t="str">
        <f>IF($L1252="","",IF(SUM($AJ1252:AN1252)=0,$AE1252,VLOOKUP($AP1252,BaseEqptCdF!$C$5:$R$161,16,FALSE)*$AC$3))</f>
        <v/>
      </c>
      <c r="BB1252" s="2">
        <f t="shared" si="153"/>
        <v>0</v>
      </c>
      <c r="BC1252" s="3" t="str">
        <f>IF($L1252="","",IF(SUM($AJ1252:AJ1252)=0,$AF1252,IF(LEFT(VLOOKUP($AP1252,BaseEqptCdF!$C$5:$E$161,3,FALSE),2)="SD",0,IF(LEFT(VLOOKUP($AP1252,BaseEqptCdF!$C$5:$E$161,3,FALSE),2)="SB",1*52,VLOOKUP($AP1252,BaseEqptCdF!$C$5:$S$161,12,FALSE)*0.2*300))))</f>
        <v/>
      </c>
      <c r="BD1252" s="3" t="str">
        <f>IF($L1252="","",IF(SUM($AJ1252:AK1252)=0,$AF1252,IF(LEFT(VLOOKUP($AP1252,BaseEqptCdF!$C$5:$E$161,3,FALSE),2)="SD",0,IF(LEFT(VLOOKUP($AP1252,BaseEqptCdF!$C$5:$E$161,3,FALSE),2)="SB",1*52,VLOOKUP($AP1252,BaseEqptCdF!$C$5:$S$161,12,FALSE)*0.2*300))))</f>
        <v/>
      </c>
      <c r="BE1252" s="3" t="str">
        <f>IF($L1252="","",IF(SUM($AJ1252:AL1252)=0,$AF1252,IF(LEFT(VLOOKUP($AP1252,BaseEqptCdF!$C$5:$E$161,3,FALSE),2)="SD",0,IF(LEFT(VLOOKUP($AP1252,BaseEqptCdF!$C$5:$E$161,3,FALSE),2)="SB",1*52,VLOOKUP($AP1252,BaseEqptCdF!$C$5:$S$161,12,FALSE)*0.2*300))))</f>
        <v/>
      </c>
      <c r="BF1252" s="3" t="str">
        <f>IF($L1252="","",IF(SUM($AJ1252:AM1252)=0,$AF1252,IF(LEFT(VLOOKUP($AP1252,BaseEqptCdF!$C$5:$E$161,3,FALSE),2)="SD",0,IF(LEFT(VLOOKUP($AP1252,BaseEqptCdF!$C$5:$E$161,3,FALSE),2)="SB",1*52,VLOOKUP($AP1252,BaseEqptCdF!$C$5:$S$161,12,FALSE)*0.2*300))))</f>
        <v/>
      </c>
      <c r="BG1252" s="3" t="str">
        <f>IF($L1252="","",IF(SUM($AJ1252:AN1252)=0,$AF1252,IF(LEFT(VLOOKUP($AP1252,BaseEqptCdF!$C$5:$E$161,3,FALSE),2)="SD",0,IF(LEFT(VLOOKUP($AP1252,BaseEqptCdF!$C$5:$E$161,3,FALSE),2)="SB",1*52,VLOOKUP($AP1252,BaseEqptCdF!$C$5:$S$161,12,FALSE)*0.2*300))))</f>
        <v/>
      </c>
      <c r="BH1252" s="2">
        <f t="shared" si="154"/>
        <v>0</v>
      </c>
    </row>
    <row r="1253" spans="1:60" x14ac:dyDescent="0.25">
      <c r="A1253" s="296" t="str">
        <f t="array" ref="A1253">IF($C1253="","",INDEX(Prog!$B$8:$D$300,MATCH($C1253,nivo1,0),1))</f>
        <v/>
      </c>
      <c r="B1253" s="296" t="str">
        <f t="array" ref="B1253">IF($C1253="","",INDEX(Prog!$B$8:$D$300,MATCH($C1253,nivo1,0),2))</f>
        <v/>
      </c>
      <c r="C1253" s="273"/>
      <c r="D1253" s="267"/>
      <c r="E1253" s="273"/>
      <c r="F1253" s="273"/>
      <c r="G1253" s="273"/>
      <c r="H1253" s="273"/>
      <c r="I1253" s="273"/>
      <c r="J1253" s="273"/>
      <c r="K1253" s="274"/>
      <c r="L1253" s="273"/>
      <c r="M1253" s="273"/>
      <c r="N1253" s="273"/>
      <c r="O1253" s="275"/>
      <c r="P1253" s="273"/>
      <c r="Q1253" s="273"/>
      <c r="R1253" s="273"/>
      <c r="S1253" s="273"/>
      <c r="T1253" s="276"/>
      <c r="U1253" s="276"/>
      <c r="V1253" s="276"/>
      <c r="W1253" s="276"/>
      <c r="X1253" s="277"/>
      <c r="Y1253" s="278"/>
      <c r="AA1253" s="8" t="str">
        <f>IF($L1253="","",VLOOKUP($L1253,BaseEqptCdF!$C$5:$E$161,2,FALSE))</f>
        <v/>
      </c>
      <c r="AB1253" s="8" t="str">
        <f>IF($L1253="","",VLOOKUP($L1253,BaseEqptCdF!$C$5:$E$161,3,FALSE))</f>
        <v/>
      </c>
      <c r="AC1253" s="7" t="str">
        <f>IF($L1253="","",VLOOKUP($L1253,BaseEqptCdF!$C$5:$I$161,6,FALSE))</f>
        <v/>
      </c>
      <c r="AD1253" s="7" t="str">
        <f>IF($L1253="","",VLOOKUP($L1253,BaseEqptCdF!$C$5:$I$161,7,FALSE))</f>
        <v/>
      </c>
      <c r="AE1253" s="3" t="str">
        <f>IF($L1253="","",VLOOKUP($L1253,BaseEqptCdF!$C$5:$R$161,16,FALSE)*$AC$3)</f>
        <v/>
      </c>
      <c r="AF1253" s="3" t="str">
        <f>IF($L1253="","",IF(LEFT($AB1253,2)="SD",0,IF(LEFT($AB1253,2)="SB",1*52,IF($N1253=Prog!$P$17,VLOOKUP($L1253,BaseEqptCdF!$C$5:$P$161,14,FALSE)*1*300,VLOOKUP($L1253,BaseEqptCdF!$C$5:$P$161,12,FALSE)*0.2*300))))</f>
        <v/>
      </c>
      <c r="AG1253" s="6" t="str">
        <f t="shared" si="158"/>
        <v/>
      </c>
      <c r="AH1253" s="6">
        <f>IF($U1253=Prog!$S$18,YEAR($X1253),"")</f>
        <v>1900</v>
      </c>
      <c r="AI1253" s="5" t="str">
        <f>IF(OR($AG1253="",$U1253=Prog!$S$18),"",IF(OR($U1253=Prog!$S$17,$U1253=Prog!$S$16),YEAR($X1253),IF($AG1253="ND","ND",$AI$8+$O1253)))</f>
        <v/>
      </c>
      <c r="AJ1253" s="3" t="str">
        <f t="shared" si="157"/>
        <v/>
      </c>
      <c r="AK1253" s="3" t="str">
        <f t="shared" si="156"/>
        <v/>
      </c>
      <c r="AL1253" s="3" t="str">
        <f t="shared" si="156"/>
        <v/>
      </c>
      <c r="AM1253" s="3" t="str">
        <f t="shared" si="156"/>
        <v/>
      </c>
      <c r="AN1253" s="3" t="str">
        <f t="shared" si="156"/>
        <v/>
      </c>
      <c r="AO1253" s="2">
        <f t="shared" si="151"/>
        <v>0</v>
      </c>
      <c r="AP1253" s="4"/>
      <c r="AQ1253" s="3">
        <f>IF(AJ1253=1,VLOOKUP($AP1253,BaseEqptCdF!$C$5:$R$161,16,FALSE),0)</f>
        <v>0</v>
      </c>
      <c r="AR1253" s="3">
        <f>IF(AK1253=1,VLOOKUP($AP1253,BaseEqptCdF!$C$5:$R$161,16,FALSE),0)</f>
        <v>0</v>
      </c>
      <c r="AS1253" s="3">
        <f>IF(AL1253=1,VLOOKUP($AP1253,BaseEqptCdF!$C$5:$R$161,16,FALSE),0)</f>
        <v>0</v>
      </c>
      <c r="AT1253" s="3">
        <f>IF(AM1253=1,VLOOKUP($AP1253,BaseEqptCdF!$C$5:$R$161,16,FALSE),0)</f>
        <v>0</v>
      </c>
      <c r="AU1253" s="3">
        <f>IF(AN1253=1,VLOOKUP($AP1253,BaseEqptCdF!$C$5:$R$161,16,FALSE),0)</f>
        <v>0</v>
      </c>
      <c r="AV1253" s="2">
        <f t="shared" si="152"/>
        <v>0</v>
      </c>
      <c r="AW1253" s="3" t="str">
        <f>IF($L1253="","",IF(SUM($AJ1253:AJ1253)=0,$AE1253,VLOOKUP($AP1253,BaseEqptCdF!$C$5:$R$161,16,FALSE)*$AC$3))</f>
        <v/>
      </c>
      <c r="AX1253" s="3" t="str">
        <f>IF($L1253="","",IF(SUM($AJ1253:AK1253)=0,$AE1253,VLOOKUP($AP1253,BaseEqptCdF!$C$5:$R$161,16,FALSE)*$AC$3))</f>
        <v/>
      </c>
      <c r="AY1253" s="3" t="str">
        <f>IF($L1253="","",IF(SUM($AJ1253:AL1253)=0,$AE1253,VLOOKUP($AP1253,BaseEqptCdF!$C$5:$R$161,16,FALSE)*$AC$3))</f>
        <v/>
      </c>
      <c r="AZ1253" s="3" t="str">
        <f>IF($L1253="","",IF(SUM($AJ1253:AM1253)=0,$AE1253,VLOOKUP($AP1253,BaseEqptCdF!$C$5:$R$161,16,FALSE)*$AC$3))</f>
        <v/>
      </c>
      <c r="BA1253" s="3" t="str">
        <f>IF($L1253="","",IF(SUM($AJ1253:AN1253)=0,$AE1253,VLOOKUP($AP1253,BaseEqptCdF!$C$5:$R$161,16,FALSE)*$AC$3))</f>
        <v/>
      </c>
      <c r="BB1253" s="2">
        <f t="shared" si="153"/>
        <v>0</v>
      </c>
      <c r="BC1253" s="3" t="str">
        <f>IF($L1253="","",IF(SUM($AJ1253:AJ1253)=0,$AF1253,IF(LEFT(VLOOKUP($AP1253,BaseEqptCdF!$C$5:$E$161,3,FALSE),2)="SD",0,IF(LEFT(VLOOKUP($AP1253,BaseEqptCdF!$C$5:$E$161,3,FALSE),2)="SB",1*52,VLOOKUP($AP1253,BaseEqptCdF!$C$5:$S$161,12,FALSE)*0.2*300))))</f>
        <v/>
      </c>
      <c r="BD1253" s="3" t="str">
        <f>IF($L1253="","",IF(SUM($AJ1253:AK1253)=0,$AF1253,IF(LEFT(VLOOKUP($AP1253,BaseEqptCdF!$C$5:$E$161,3,FALSE),2)="SD",0,IF(LEFT(VLOOKUP($AP1253,BaseEqptCdF!$C$5:$E$161,3,FALSE),2)="SB",1*52,VLOOKUP($AP1253,BaseEqptCdF!$C$5:$S$161,12,FALSE)*0.2*300))))</f>
        <v/>
      </c>
      <c r="BE1253" s="3" t="str">
        <f>IF($L1253="","",IF(SUM($AJ1253:AL1253)=0,$AF1253,IF(LEFT(VLOOKUP($AP1253,BaseEqptCdF!$C$5:$E$161,3,FALSE),2)="SD",0,IF(LEFT(VLOOKUP($AP1253,BaseEqptCdF!$C$5:$E$161,3,FALSE),2)="SB",1*52,VLOOKUP($AP1253,BaseEqptCdF!$C$5:$S$161,12,FALSE)*0.2*300))))</f>
        <v/>
      </c>
      <c r="BF1253" s="3" t="str">
        <f>IF($L1253="","",IF(SUM($AJ1253:AM1253)=0,$AF1253,IF(LEFT(VLOOKUP($AP1253,BaseEqptCdF!$C$5:$E$161,3,FALSE),2)="SD",0,IF(LEFT(VLOOKUP($AP1253,BaseEqptCdF!$C$5:$E$161,3,FALSE),2)="SB",1*52,VLOOKUP($AP1253,BaseEqptCdF!$C$5:$S$161,12,FALSE)*0.2*300))))</f>
        <v/>
      </c>
      <c r="BG1253" s="3" t="str">
        <f>IF($L1253="","",IF(SUM($AJ1253:AN1253)=0,$AF1253,IF(LEFT(VLOOKUP($AP1253,BaseEqptCdF!$C$5:$E$161,3,FALSE),2)="SD",0,IF(LEFT(VLOOKUP($AP1253,BaseEqptCdF!$C$5:$E$161,3,FALSE),2)="SB",1*52,VLOOKUP($AP1253,BaseEqptCdF!$C$5:$S$161,12,FALSE)*0.2*300))))</f>
        <v/>
      </c>
      <c r="BH1253" s="2">
        <f t="shared" si="154"/>
        <v>0</v>
      </c>
    </row>
    <row r="1254" spans="1:60" x14ac:dyDescent="0.25">
      <c r="A1254" s="296" t="str">
        <f t="array" ref="A1254">IF($C1254="","",INDEX(Prog!$B$8:$D$300,MATCH($C1254,nivo1,0),1))</f>
        <v/>
      </c>
      <c r="B1254" s="296" t="str">
        <f t="array" ref="B1254">IF($C1254="","",INDEX(Prog!$B$8:$D$300,MATCH($C1254,nivo1,0),2))</f>
        <v/>
      </c>
      <c r="C1254" s="273"/>
      <c r="D1254" s="267"/>
      <c r="E1254" s="273"/>
      <c r="F1254" s="273"/>
      <c r="G1254" s="273"/>
      <c r="H1254" s="273"/>
      <c r="I1254" s="273"/>
      <c r="J1254" s="273"/>
      <c r="K1254" s="274"/>
      <c r="L1254" s="273"/>
      <c r="M1254" s="273"/>
      <c r="N1254" s="273"/>
      <c r="O1254" s="275"/>
      <c r="P1254" s="273"/>
      <c r="Q1254" s="273"/>
      <c r="R1254" s="273"/>
      <c r="S1254" s="273"/>
      <c r="T1254" s="276"/>
      <c r="U1254" s="276"/>
      <c r="V1254" s="276"/>
      <c r="W1254" s="276"/>
      <c r="X1254" s="277"/>
      <c r="Y1254" s="278"/>
      <c r="AA1254" s="8" t="str">
        <f>IF($L1254="","",VLOOKUP($L1254,BaseEqptCdF!$C$5:$E$161,2,FALSE))</f>
        <v/>
      </c>
      <c r="AB1254" s="8" t="str">
        <f>IF($L1254="","",VLOOKUP($L1254,BaseEqptCdF!$C$5:$E$161,3,FALSE))</f>
        <v/>
      </c>
      <c r="AC1254" s="7" t="str">
        <f>IF($L1254="","",VLOOKUP($L1254,BaseEqptCdF!$C$5:$I$161,6,FALSE))</f>
        <v/>
      </c>
      <c r="AD1254" s="7" t="str">
        <f>IF($L1254="","",VLOOKUP($L1254,BaseEqptCdF!$C$5:$I$161,7,FALSE))</f>
        <v/>
      </c>
      <c r="AE1254" s="3" t="str">
        <f>IF($L1254="","",VLOOKUP($L1254,BaseEqptCdF!$C$5:$R$161,16,FALSE)*$AC$3)</f>
        <v/>
      </c>
      <c r="AF1254" s="3" t="str">
        <f>IF($L1254="","",IF(LEFT($AB1254,2)="SD",0,IF(LEFT($AB1254,2)="SB",1*52,IF($N1254=Prog!$P$17,VLOOKUP($L1254,BaseEqptCdF!$C$5:$P$161,14,FALSE)*1*300,VLOOKUP($L1254,BaseEqptCdF!$C$5:$P$161,12,FALSE)*0.2*300))))</f>
        <v/>
      </c>
      <c r="AG1254" s="6" t="str">
        <f t="shared" si="158"/>
        <v/>
      </c>
      <c r="AH1254" s="6">
        <f>IF($U1254=Prog!$S$18,YEAR($X1254),"")</f>
        <v>1900</v>
      </c>
      <c r="AI1254" s="5" t="str">
        <f>IF(OR($AG1254="",$U1254=Prog!$S$18),"",IF(OR($U1254=Prog!$S$17,$U1254=Prog!$S$16),YEAR($X1254),IF($AG1254="ND","ND",$AI$8+$O1254)))</f>
        <v/>
      </c>
      <c r="AJ1254" s="3" t="str">
        <f t="shared" si="157"/>
        <v/>
      </c>
      <c r="AK1254" s="3" t="str">
        <f t="shared" si="156"/>
        <v/>
      </c>
      <c r="AL1254" s="3" t="str">
        <f t="shared" si="156"/>
        <v/>
      </c>
      <c r="AM1254" s="3" t="str">
        <f t="shared" si="156"/>
        <v/>
      </c>
      <c r="AN1254" s="3" t="str">
        <f t="shared" si="156"/>
        <v/>
      </c>
      <c r="AO1254" s="2">
        <f t="shared" si="151"/>
        <v>0</v>
      </c>
      <c r="AP1254" s="4"/>
      <c r="AQ1254" s="3">
        <f>IF(AJ1254=1,VLOOKUP($AP1254,BaseEqptCdF!$C$5:$R$161,16,FALSE),0)</f>
        <v>0</v>
      </c>
      <c r="AR1254" s="3">
        <f>IF(AK1254=1,VLOOKUP($AP1254,BaseEqptCdF!$C$5:$R$161,16,FALSE),0)</f>
        <v>0</v>
      </c>
      <c r="AS1254" s="3">
        <f>IF(AL1254=1,VLOOKUP($AP1254,BaseEqptCdF!$C$5:$R$161,16,FALSE),0)</f>
        <v>0</v>
      </c>
      <c r="AT1254" s="3">
        <f>IF(AM1254=1,VLOOKUP($AP1254,BaseEqptCdF!$C$5:$R$161,16,FALSE),0)</f>
        <v>0</v>
      </c>
      <c r="AU1254" s="3">
        <f>IF(AN1254=1,VLOOKUP($AP1254,BaseEqptCdF!$C$5:$R$161,16,FALSE),0)</f>
        <v>0</v>
      </c>
      <c r="AV1254" s="2">
        <f t="shared" si="152"/>
        <v>0</v>
      </c>
      <c r="AW1254" s="3" t="str">
        <f>IF($L1254="","",IF(SUM($AJ1254:AJ1254)=0,$AE1254,VLOOKUP($AP1254,BaseEqptCdF!$C$5:$R$161,16,FALSE)*$AC$3))</f>
        <v/>
      </c>
      <c r="AX1254" s="3" t="str">
        <f>IF($L1254="","",IF(SUM($AJ1254:AK1254)=0,$AE1254,VLOOKUP($AP1254,BaseEqptCdF!$C$5:$R$161,16,FALSE)*$AC$3))</f>
        <v/>
      </c>
      <c r="AY1254" s="3" t="str">
        <f>IF($L1254="","",IF(SUM($AJ1254:AL1254)=0,$AE1254,VLOOKUP($AP1254,BaseEqptCdF!$C$5:$R$161,16,FALSE)*$AC$3))</f>
        <v/>
      </c>
      <c r="AZ1254" s="3" t="str">
        <f>IF($L1254="","",IF(SUM($AJ1254:AM1254)=0,$AE1254,VLOOKUP($AP1254,BaseEqptCdF!$C$5:$R$161,16,FALSE)*$AC$3))</f>
        <v/>
      </c>
      <c r="BA1254" s="3" t="str">
        <f>IF($L1254="","",IF(SUM($AJ1254:AN1254)=0,$AE1254,VLOOKUP($AP1254,BaseEqptCdF!$C$5:$R$161,16,FALSE)*$AC$3))</f>
        <v/>
      </c>
      <c r="BB1254" s="2">
        <f t="shared" si="153"/>
        <v>0</v>
      </c>
      <c r="BC1254" s="3" t="str">
        <f>IF($L1254="","",IF(SUM($AJ1254:AJ1254)=0,$AF1254,IF(LEFT(VLOOKUP($AP1254,BaseEqptCdF!$C$5:$E$161,3,FALSE),2)="SD",0,IF(LEFT(VLOOKUP($AP1254,BaseEqptCdF!$C$5:$E$161,3,FALSE),2)="SB",1*52,VLOOKUP($AP1254,BaseEqptCdF!$C$5:$S$161,12,FALSE)*0.2*300))))</f>
        <v/>
      </c>
      <c r="BD1254" s="3" t="str">
        <f>IF($L1254="","",IF(SUM($AJ1254:AK1254)=0,$AF1254,IF(LEFT(VLOOKUP($AP1254,BaseEqptCdF!$C$5:$E$161,3,FALSE),2)="SD",0,IF(LEFT(VLOOKUP($AP1254,BaseEqptCdF!$C$5:$E$161,3,FALSE),2)="SB",1*52,VLOOKUP($AP1254,BaseEqptCdF!$C$5:$S$161,12,FALSE)*0.2*300))))</f>
        <v/>
      </c>
      <c r="BE1254" s="3" t="str">
        <f>IF($L1254="","",IF(SUM($AJ1254:AL1254)=0,$AF1254,IF(LEFT(VLOOKUP($AP1254,BaseEqptCdF!$C$5:$E$161,3,FALSE),2)="SD",0,IF(LEFT(VLOOKUP($AP1254,BaseEqptCdF!$C$5:$E$161,3,FALSE),2)="SB",1*52,VLOOKUP($AP1254,BaseEqptCdF!$C$5:$S$161,12,FALSE)*0.2*300))))</f>
        <v/>
      </c>
      <c r="BF1254" s="3" t="str">
        <f>IF($L1254="","",IF(SUM($AJ1254:AM1254)=0,$AF1254,IF(LEFT(VLOOKUP($AP1254,BaseEqptCdF!$C$5:$E$161,3,FALSE),2)="SD",0,IF(LEFT(VLOOKUP($AP1254,BaseEqptCdF!$C$5:$E$161,3,FALSE),2)="SB",1*52,VLOOKUP($AP1254,BaseEqptCdF!$C$5:$S$161,12,FALSE)*0.2*300))))</f>
        <v/>
      </c>
      <c r="BG1254" s="3" t="str">
        <f>IF($L1254="","",IF(SUM($AJ1254:AN1254)=0,$AF1254,IF(LEFT(VLOOKUP($AP1254,BaseEqptCdF!$C$5:$E$161,3,FALSE),2)="SD",0,IF(LEFT(VLOOKUP($AP1254,BaseEqptCdF!$C$5:$E$161,3,FALSE),2)="SB",1*52,VLOOKUP($AP1254,BaseEqptCdF!$C$5:$S$161,12,FALSE)*0.2*300))))</f>
        <v/>
      </c>
      <c r="BH1254" s="2">
        <f t="shared" si="154"/>
        <v>0</v>
      </c>
    </row>
    <row r="1255" spans="1:60" x14ac:dyDescent="0.25">
      <c r="A1255" s="296" t="str">
        <f t="array" ref="A1255">IF($C1255="","",INDEX(Prog!$B$8:$D$300,MATCH($C1255,nivo1,0),1))</f>
        <v/>
      </c>
      <c r="B1255" s="296" t="str">
        <f t="array" ref="B1255">IF($C1255="","",INDEX(Prog!$B$8:$D$300,MATCH($C1255,nivo1,0),2))</f>
        <v/>
      </c>
      <c r="C1255" s="273"/>
      <c r="D1255" s="267"/>
      <c r="E1255" s="273"/>
      <c r="F1255" s="273"/>
      <c r="G1255" s="273"/>
      <c r="H1255" s="273"/>
      <c r="I1255" s="273"/>
      <c r="J1255" s="273"/>
      <c r="K1255" s="274"/>
      <c r="L1255" s="273"/>
      <c r="M1255" s="273"/>
      <c r="N1255" s="273"/>
      <c r="O1255" s="275"/>
      <c r="P1255" s="273"/>
      <c r="Q1255" s="273"/>
      <c r="R1255" s="273"/>
      <c r="S1255" s="273"/>
      <c r="T1255" s="276"/>
      <c r="U1255" s="276"/>
      <c r="V1255" s="276"/>
      <c r="W1255" s="276"/>
      <c r="X1255" s="277"/>
      <c r="Y1255" s="278"/>
      <c r="AA1255" s="8" t="str">
        <f>IF($L1255="","",VLOOKUP($L1255,BaseEqptCdF!$C$5:$E$161,2,FALSE))</f>
        <v/>
      </c>
      <c r="AB1255" s="8" t="str">
        <f>IF($L1255="","",VLOOKUP($L1255,BaseEqptCdF!$C$5:$E$161,3,FALSE))</f>
        <v/>
      </c>
      <c r="AC1255" s="7" t="str">
        <f>IF($L1255="","",VLOOKUP($L1255,BaseEqptCdF!$C$5:$I$161,6,FALSE))</f>
        <v/>
      </c>
      <c r="AD1255" s="7" t="str">
        <f>IF($L1255="","",VLOOKUP($L1255,BaseEqptCdF!$C$5:$I$161,7,FALSE))</f>
        <v/>
      </c>
      <c r="AE1255" s="3" t="str">
        <f>IF($L1255="","",VLOOKUP($L1255,BaseEqptCdF!$C$5:$R$161,16,FALSE)*$AC$3)</f>
        <v/>
      </c>
      <c r="AF1255" s="3" t="str">
        <f>IF($L1255="","",IF(LEFT($AB1255,2)="SD",0,IF(LEFT($AB1255,2)="SB",1*52,IF($N1255=Prog!$P$17,VLOOKUP($L1255,BaseEqptCdF!$C$5:$P$161,14,FALSE)*1*300,VLOOKUP($L1255,BaseEqptCdF!$C$5:$P$161,12,FALSE)*0.2*300))))</f>
        <v/>
      </c>
      <c r="AG1255" s="6" t="str">
        <f t="shared" si="158"/>
        <v/>
      </c>
      <c r="AH1255" s="6">
        <f>IF($U1255=Prog!$S$18,YEAR($X1255),"")</f>
        <v>1900</v>
      </c>
      <c r="AI1255" s="5" t="str">
        <f>IF(OR($AG1255="",$U1255=Prog!$S$18),"",IF(OR($U1255=Prog!$S$17,$U1255=Prog!$S$16),YEAR($X1255),IF($AG1255="ND","ND",$AI$8+$O1255)))</f>
        <v/>
      </c>
      <c r="AJ1255" s="3" t="str">
        <f t="shared" si="157"/>
        <v/>
      </c>
      <c r="AK1255" s="3" t="str">
        <f t="shared" si="156"/>
        <v/>
      </c>
      <c r="AL1255" s="3" t="str">
        <f t="shared" si="156"/>
        <v/>
      </c>
      <c r="AM1255" s="3" t="str">
        <f t="shared" si="156"/>
        <v/>
      </c>
      <c r="AN1255" s="3" t="str">
        <f t="shared" si="156"/>
        <v/>
      </c>
      <c r="AO1255" s="2">
        <f t="shared" si="151"/>
        <v>0</v>
      </c>
      <c r="AP1255" s="4"/>
      <c r="AQ1255" s="3">
        <f>IF(AJ1255=1,VLOOKUP($AP1255,BaseEqptCdF!$C$5:$R$161,16,FALSE),0)</f>
        <v>0</v>
      </c>
      <c r="AR1255" s="3">
        <f>IF(AK1255=1,VLOOKUP($AP1255,BaseEqptCdF!$C$5:$R$161,16,FALSE),0)</f>
        <v>0</v>
      </c>
      <c r="AS1255" s="3">
        <f>IF(AL1255=1,VLOOKUP($AP1255,BaseEqptCdF!$C$5:$R$161,16,FALSE),0)</f>
        <v>0</v>
      </c>
      <c r="AT1255" s="3">
        <f>IF(AM1255=1,VLOOKUP($AP1255,BaseEqptCdF!$C$5:$R$161,16,FALSE),0)</f>
        <v>0</v>
      </c>
      <c r="AU1255" s="3">
        <f>IF(AN1255=1,VLOOKUP($AP1255,BaseEqptCdF!$C$5:$R$161,16,FALSE),0)</f>
        <v>0</v>
      </c>
      <c r="AV1255" s="2">
        <f t="shared" si="152"/>
        <v>0</v>
      </c>
      <c r="AW1255" s="3" t="str">
        <f>IF($L1255="","",IF(SUM($AJ1255:AJ1255)=0,$AE1255,VLOOKUP($AP1255,BaseEqptCdF!$C$5:$R$161,16,FALSE)*$AC$3))</f>
        <v/>
      </c>
      <c r="AX1255" s="3" t="str">
        <f>IF($L1255="","",IF(SUM($AJ1255:AK1255)=0,$AE1255,VLOOKUP($AP1255,BaseEqptCdF!$C$5:$R$161,16,FALSE)*$AC$3))</f>
        <v/>
      </c>
      <c r="AY1255" s="3" t="str">
        <f>IF($L1255="","",IF(SUM($AJ1255:AL1255)=0,$AE1255,VLOOKUP($AP1255,BaseEqptCdF!$C$5:$R$161,16,FALSE)*$AC$3))</f>
        <v/>
      </c>
      <c r="AZ1255" s="3" t="str">
        <f>IF($L1255="","",IF(SUM($AJ1255:AM1255)=0,$AE1255,VLOOKUP($AP1255,BaseEqptCdF!$C$5:$R$161,16,FALSE)*$AC$3))</f>
        <v/>
      </c>
      <c r="BA1255" s="3" t="str">
        <f>IF($L1255="","",IF(SUM($AJ1255:AN1255)=0,$AE1255,VLOOKUP($AP1255,BaseEqptCdF!$C$5:$R$161,16,FALSE)*$AC$3))</f>
        <v/>
      </c>
      <c r="BB1255" s="2">
        <f t="shared" si="153"/>
        <v>0</v>
      </c>
      <c r="BC1255" s="3" t="str">
        <f>IF($L1255="","",IF(SUM($AJ1255:AJ1255)=0,$AF1255,IF(LEFT(VLOOKUP($AP1255,BaseEqptCdF!$C$5:$E$161,3,FALSE),2)="SD",0,IF(LEFT(VLOOKUP($AP1255,BaseEqptCdF!$C$5:$E$161,3,FALSE),2)="SB",1*52,VLOOKUP($AP1255,BaseEqptCdF!$C$5:$S$161,12,FALSE)*0.2*300))))</f>
        <v/>
      </c>
      <c r="BD1255" s="3" t="str">
        <f>IF($L1255="","",IF(SUM($AJ1255:AK1255)=0,$AF1255,IF(LEFT(VLOOKUP($AP1255,BaseEqptCdF!$C$5:$E$161,3,FALSE),2)="SD",0,IF(LEFT(VLOOKUP($AP1255,BaseEqptCdF!$C$5:$E$161,3,FALSE),2)="SB",1*52,VLOOKUP($AP1255,BaseEqptCdF!$C$5:$S$161,12,FALSE)*0.2*300))))</f>
        <v/>
      </c>
      <c r="BE1255" s="3" t="str">
        <f>IF($L1255="","",IF(SUM($AJ1255:AL1255)=0,$AF1255,IF(LEFT(VLOOKUP($AP1255,BaseEqptCdF!$C$5:$E$161,3,FALSE),2)="SD",0,IF(LEFT(VLOOKUP($AP1255,BaseEqptCdF!$C$5:$E$161,3,FALSE),2)="SB",1*52,VLOOKUP($AP1255,BaseEqptCdF!$C$5:$S$161,12,FALSE)*0.2*300))))</f>
        <v/>
      </c>
      <c r="BF1255" s="3" t="str">
        <f>IF($L1255="","",IF(SUM($AJ1255:AM1255)=0,$AF1255,IF(LEFT(VLOOKUP($AP1255,BaseEqptCdF!$C$5:$E$161,3,FALSE),2)="SD",0,IF(LEFT(VLOOKUP($AP1255,BaseEqptCdF!$C$5:$E$161,3,FALSE),2)="SB",1*52,VLOOKUP($AP1255,BaseEqptCdF!$C$5:$S$161,12,FALSE)*0.2*300))))</f>
        <v/>
      </c>
      <c r="BG1255" s="3" t="str">
        <f>IF($L1255="","",IF(SUM($AJ1255:AN1255)=0,$AF1255,IF(LEFT(VLOOKUP($AP1255,BaseEqptCdF!$C$5:$E$161,3,FALSE),2)="SD",0,IF(LEFT(VLOOKUP($AP1255,BaseEqptCdF!$C$5:$E$161,3,FALSE),2)="SB",1*52,VLOOKUP($AP1255,BaseEqptCdF!$C$5:$S$161,12,FALSE)*0.2*300))))</f>
        <v/>
      </c>
      <c r="BH1255" s="2">
        <f t="shared" si="154"/>
        <v>0</v>
      </c>
    </row>
    <row r="1256" spans="1:60" x14ac:dyDescent="0.25">
      <c r="A1256" s="296" t="str">
        <f t="array" ref="A1256">IF($C1256="","",INDEX(Prog!$B$8:$D$300,MATCH($C1256,nivo1,0),1))</f>
        <v/>
      </c>
      <c r="B1256" s="296" t="str">
        <f t="array" ref="B1256">IF($C1256="","",INDEX(Prog!$B$8:$D$300,MATCH($C1256,nivo1,0),2))</f>
        <v/>
      </c>
      <c r="C1256" s="273"/>
      <c r="D1256" s="267"/>
      <c r="E1256" s="273"/>
      <c r="F1256" s="273"/>
      <c r="G1256" s="273"/>
      <c r="H1256" s="273"/>
      <c r="I1256" s="273"/>
      <c r="J1256" s="273"/>
      <c r="K1256" s="274"/>
      <c r="L1256" s="273"/>
      <c r="M1256" s="273"/>
      <c r="N1256" s="273"/>
      <c r="O1256" s="275"/>
      <c r="P1256" s="273"/>
      <c r="Q1256" s="273"/>
      <c r="R1256" s="273"/>
      <c r="S1256" s="273"/>
      <c r="T1256" s="276"/>
      <c r="U1256" s="276"/>
      <c r="V1256" s="276"/>
      <c r="W1256" s="276"/>
      <c r="X1256" s="277"/>
      <c r="Y1256" s="278"/>
      <c r="AA1256" s="8" t="str">
        <f>IF($L1256="","",VLOOKUP($L1256,BaseEqptCdF!$C$5:$E$161,2,FALSE))</f>
        <v/>
      </c>
      <c r="AB1256" s="8" t="str">
        <f>IF($L1256="","",VLOOKUP($L1256,BaseEqptCdF!$C$5:$E$161,3,FALSE))</f>
        <v/>
      </c>
      <c r="AC1256" s="7" t="str">
        <f>IF($L1256="","",VLOOKUP($L1256,BaseEqptCdF!$C$5:$I$161,6,FALSE))</f>
        <v/>
      </c>
      <c r="AD1256" s="7" t="str">
        <f>IF($L1256="","",VLOOKUP($L1256,BaseEqptCdF!$C$5:$I$161,7,FALSE))</f>
        <v/>
      </c>
      <c r="AE1256" s="3" t="str">
        <f>IF($L1256="","",VLOOKUP($L1256,BaseEqptCdF!$C$5:$R$161,16,FALSE)*$AC$3)</f>
        <v/>
      </c>
      <c r="AF1256" s="3" t="str">
        <f>IF($L1256="","",IF(LEFT($AB1256,2)="SD",0,IF(LEFT($AB1256,2)="SB",1*52,IF($N1256=Prog!$P$17,VLOOKUP($L1256,BaseEqptCdF!$C$5:$P$161,14,FALSE)*1*300,VLOOKUP($L1256,BaseEqptCdF!$C$5:$P$161,12,FALSE)*0.2*300))))</f>
        <v/>
      </c>
      <c r="AG1256" s="6" t="str">
        <f t="shared" si="158"/>
        <v/>
      </c>
      <c r="AH1256" s="6">
        <f>IF($U1256=Prog!$S$18,YEAR($X1256),"")</f>
        <v>1900</v>
      </c>
      <c r="AI1256" s="5" t="str">
        <f>IF(OR($AG1256="",$U1256=Prog!$S$18),"",IF(OR($U1256=Prog!$S$17,$U1256=Prog!$S$16),YEAR($X1256),IF($AG1256="ND","ND",$AI$8+$O1256)))</f>
        <v/>
      </c>
      <c r="AJ1256" s="3" t="str">
        <f t="shared" si="157"/>
        <v/>
      </c>
      <c r="AK1256" s="3" t="str">
        <f t="shared" si="156"/>
        <v/>
      </c>
      <c r="AL1256" s="3" t="str">
        <f t="shared" si="156"/>
        <v/>
      </c>
      <c r="AM1256" s="3" t="str">
        <f t="shared" si="156"/>
        <v/>
      </c>
      <c r="AN1256" s="3" t="str">
        <f t="shared" si="156"/>
        <v/>
      </c>
      <c r="AO1256" s="2">
        <f t="shared" si="151"/>
        <v>0</v>
      </c>
      <c r="AP1256" s="4"/>
      <c r="AQ1256" s="3">
        <f>IF(AJ1256=1,VLOOKUP($AP1256,BaseEqptCdF!$C$5:$R$161,16,FALSE),0)</f>
        <v>0</v>
      </c>
      <c r="AR1256" s="3">
        <f>IF(AK1256=1,VLOOKUP($AP1256,BaseEqptCdF!$C$5:$R$161,16,FALSE),0)</f>
        <v>0</v>
      </c>
      <c r="AS1256" s="3">
        <f>IF(AL1256=1,VLOOKUP($AP1256,BaseEqptCdF!$C$5:$R$161,16,FALSE),0)</f>
        <v>0</v>
      </c>
      <c r="AT1256" s="3">
        <f>IF(AM1256=1,VLOOKUP($AP1256,BaseEqptCdF!$C$5:$R$161,16,FALSE),0)</f>
        <v>0</v>
      </c>
      <c r="AU1256" s="3">
        <f>IF(AN1256=1,VLOOKUP($AP1256,BaseEqptCdF!$C$5:$R$161,16,FALSE),0)</f>
        <v>0</v>
      </c>
      <c r="AV1256" s="2">
        <f t="shared" si="152"/>
        <v>0</v>
      </c>
      <c r="AW1256" s="3" t="str">
        <f>IF($L1256="","",IF(SUM($AJ1256:AJ1256)=0,$AE1256,VLOOKUP($AP1256,BaseEqptCdF!$C$5:$R$161,16,FALSE)*$AC$3))</f>
        <v/>
      </c>
      <c r="AX1256" s="3" t="str">
        <f>IF($L1256="","",IF(SUM($AJ1256:AK1256)=0,$AE1256,VLOOKUP($AP1256,BaseEqptCdF!$C$5:$R$161,16,FALSE)*$AC$3))</f>
        <v/>
      </c>
      <c r="AY1256" s="3" t="str">
        <f>IF($L1256="","",IF(SUM($AJ1256:AL1256)=0,$AE1256,VLOOKUP($AP1256,BaseEqptCdF!$C$5:$R$161,16,FALSE)*$AC$3))</f>
        <v/>
      </c>
      <c r="AZ1256" s="3" t="str">
        <f>IF($L1256="","",IF(SUM($AJ1256:AM1256)=0,$AE1256,VLOOKUP($AP1256,BaseEqptCdF!$C$5:$R$161,16,FALSE)*$AC$3))</f>
        <v/>
      </c>
      <c r="BA1256" s="3" t="str">
        <f>IF($L1256="","",IF(SUM($AJ1256:AN1256)=0,$AE1256,VLOOKUP($AP1256,BaseEqptCdF!$C$5:$R$161,16,FALSE)*$AC$3))</f>
        <v/>
      </c>
      <c r="BB1256" s="2">
        <f t="shared" si="153"/>
        <v>0</v>
      </c>
      <c r="BC1256" s="3" t="str">
        <f>IF($L1256="","",IF(SUM($AJ1256:AJ1256)=0,$AF1256,IF(LEFT(VLOOKUP($AP1256,BaseEqptCdF!$C$5:$E$161,3,FALSE),2)="SD",0,IF(LEFT(VLOOKUP($AP1256,BaseEqptCdF!$C$5:$E$161,3,FALSE),2)="SB",1*52,VLOOKUP($AP1256,BaseEqptCdF!$C$5:$S$161,12,FALSE)*0.2*300))))</f>
        <v/>
      </c>
      <c r="BD1256" s="3" t="str">
        <f>IF($L1256="","",IF(SUM($AJ1256:AK1256)=0,$AF1256,IF(LEFT(VLOOKUP($AP1256,BaseEqptCdF!$C$5:$E$161,3,FALSE),2)="SD",0,IF(LEFT(VLOOKUP($AP1256,BaseEqptCdF!$C$5:$E$161,3,FALSE),2)="SB",1*52,VLOOKUP($AP1256,BaseEqptCdF!$C$5:$S$161,12,FALSE)*0.2*300))))</f>
        <v/>
      </c>
      <c r="BE1256" s="3" t="str">
        <f>IF($L1256="","",IF(SUM($AJ1256:AL1256)=0,$AF1256,IF(LEFT(VLOOKUP($AP1256,BaseEqptCdF!$C$5:$E$161,3,FALSE),2)="SD",0,IF(LEFT(VLOOKUP($AP1256,BaseEqptCdF!$C$5:$E$161,3,FALSE),2)="SB",1*52,VLOOKUP($AP1256,BaseEqptCdF!$C$5:$S$161,12,FALSE)*0.2*300))))</f>
        <v/>
      </c>
      <c r="BF1256" s="3" t="str">
        <f>IF($L1256="","",IF(SUM($AJ1256:AM1256)=0,$AF1256,IF(LEFT(VLOOKUP($AP1256,BaseEqptCdF!$C$5:$E$161,3,FALSE),2)="SD",0,IF(LEFT(VLOOKUP($AP1256,BaseEqptCdF!$C$5:$E$161,3,FALSE),2)="SB",1*52,VLOOKUP($AP1256,BaseEqptCdF!$C$5:$S$161,12,FALSE)*0.2*300))))</f>
        <v/>
      </c>
      <c r="BG1256" s="3" t="str">
        <f>IF($L1256="","",IF(SUM($AJ1256:AN1256)=0,$AF1256,IF(LEFT(VLOOKUP($AP1256,BaseEqptCdF!$C$5:$E$161,3,FALSE),2)="SD",0,IF(LEFT(VLOOKUP($AP1256,BaseEqptCdF!$C$5:$E$161,3,FALSE),2)="SB",1*52,VLOOKUP($AP1256,BaseEqptCdF!$C$5:$S$161,12,FALSE)*0.2*300))))</f>
        <v/>
      </c>
      <c r="BH1256" s="2">
        <f t="shared" si="154"/>
        <v>0</v>
      </c>
    </row>
    <row r="1257" spans="1:60" x14ac:dyDescent="0.25">
      <c r="A1257" s="296" t="str">
        <f t="array" ref="A1257">IF($C1257="","",INDEX(Prog!$B$8:$D$300,MATCH($C1257,nivo1,0),1))</f>
        <v/>
      </c>
      <c r="B1257" s="296" t="str">
        <f t="array" ref="B1257">IF($C1257="","",INDEX(Prog!$B$8:$D$300,MATCH($C1257,nivo1,0),2))</f>
        <v/>
      </c>
      <c r="C1257" s="273"/>
      <c r="D1257" s="267"/>
      <c r="E1257" s="273"/>
      <c r="F1257" s="273"/>
      <c r="G1257" s="273"/>
      <c r="H1257" s="273"/>
      <c r="I1257" s="273"/>
      <c r="J1257" s="273"/>
      <c r="K1257" s="274"/>
      <c r="L1257" s="273"/>
      <c r="M1257" s="273"/>
      <c r="N1257" s="273"/>
      <c r="O1257" s="275"/>
      <c r="P1257" s="273"/>
      <c r="Q1257" s="273"/>
      <c r="R1257" s="273"/>
      <c r="S1257" s="273"/>
      <c r="T1257" s="276"/>
      <c r="U1257" s="276"/>
      <c r="V1257" s="276"/>
      <c r="W1257" s="276"/>
      <c r="X1257" s="277"/>
      <c r="Y1257" s="278"/>
      <c r="AA1257" s="8" t="str">
        <f>IF($L1257="","",VLOOKUP($L1257,BaseEqptCdF!$C$5:$E$161,2,FALSE))</f>
        <v/>
      </c>
      <c r="AB1257" s="8" t="str">
        <f>IF($L1257="","",VLOOKUP($L1257,BaseEqptCdF!$C$5:$E$161,3,FALSE))</f>
        <v/>
      </c>
      <c r="AC1257" s="7" t="str">
        <f>IF($L1257="","",VLOOKUP($L1257,BaseEqptCdF!$C$5:$I$161,6,FALSE))</f>
        <v/>
      </c>
      <c r="AD1257" s="7" t="str">
        <f>IF($L1257="","",VLOOKUP($L1257,BaseEqptCdF!$C$5:$I$161,7,FALSE))</f>
        <v/>
      </c>
      <c r="AE1257" s="3" t="str">
        <f>IF($L1257="","",VLOOKUP($L1257,BaseEqptCdF!$C$5:$R$161,16,FALSE)*$AC$3)</f>
        <v/>
      </c>
      <c r="AF1257" s="3" t="str">
        <f>IF($L1257="","",IF(LEFT($AB1257,2)="SD",0,IF(LEFT($AB1257,2)="SB",1*52,IF($N1257=Prog!$P$17,VLOOKUP($L1257,BaseEqptCdF!$C$5:$P$161,14,FALSE)*1*300,VLOOKUP($L1257,BaseEqptCdF!$C$5:$P$161,12,FALSE)*0.2*300))))</f>
        <v/>
      </c>
      <c r="AG1257" s="6" t="str">
        <f t="shared" si="158"/>
        <v/>
      </c>
      <c r="AH1257" s="6">
        <f>IF($U1257=Prog!$S$18,YEAR($X1257),"")</f>
        <v>1900</v>
      </c>
      <c r="AI1257" s="5" t="str">
        <f>IF(OR($AG1257="",$U1257=Prog!$S$18),"",IF(OR($U1257=Prog!$S$17,$U1257=Prog!$S$16),YEAR($X1257),IF($AG1257="ND","ND",$AI$8+$O1257)))</f>
        <v/>
      </c>
      <c r="AJ1257" s="3" t="str">
        <f t="shared" si="157"/>
        <v/>
      </c>
      <c r="AK1257" s="3" t="str">
        <f t="shared" si="156"/>
        <v/>
      </c>
      <c r="AL1257" s="3" t="str">
        <f t="shared" si="156"/>
        <v/>
      </c>
      <c r="AM1257" s="3" t="str">
        <f t="shared" si="156"/>
        <v/>
      </c>
      <c r="AN1257" s="3" t="str">
        <f t="shared" si="156"/>
        <v/>
      </c>
      <c r="AO1257" s="2">
        <f t="shared" ref="AO1257:AO1320" si="159">SUM(AJ1257:AN1257)</f>
        <v>0</v>
      </c>
      <c r="AP1257" s="4"/>
      <c r="AQ1257" s="3">
        <f>IF(AJ1257=1,VLOOKUP($AP1257,BaseEqptCdF!$C$5:$R$161,16,FALSE),0)</f>
        <v>0</v>
      </c>
      <c r="AR1257" s="3">
        <f>IF(AK1257=1,VLOOKUP($AP1257,BaseEqptCdF!$C$5:$R$161,16,FALSE),0)</f>
        <v>0</v>
      </c>
      <c r="AS1257" s="3">
        <f>IF(AL1257=1,VLOOKUP($AP1257,BaseEqptCdF!$C$5:$R$161,16,FALSE),0)</f>
        <v>0</v>
      </c>
      <c r="AT1257" s="3">
        <f>IF(AM1257=1,VLOOKUP($AP1257,BaseEqptCdF!$C$5:$R$161,16,FALSE),0)</f>
        <v>0</v>
      </c>
      <c r="AU1257" s="3">
        <f>IF(AN1257=1,VLOOKUP($AP1257,BaseEqptCdF!$C$5:$R$161,16,FALSE),0)</f>
        <v>0</v>
      </c>
      <c r="AV1257" s="2">
        <f t="shared" ref="AV1257:AV1320" si="160">SUM(AQ1257:AU1257)</f>
        <v>0</v>
      </c>
      <c r="AW1257" s="3" t="str">
        <f>IF($L1257="","",IF(SUM($AJ1257:AJ1257)=0,$AE1257,VLOOKUP($AP1257,BaseEqptCdF!$C$5:$R$161,16,FALSE)*$AC$3))</f>
        <v/>
      </c>
      <c r="AX1257" s="3" t="str">
        <f>IF($L1257="","",IF(SUM($AJ1257:AK1257)=0,$AE1257,VLOOKUP($AP1257,BaseEqptCdF!$C$5:$R$161,16,FALSE)*$AC$3))</f>
        <v/>
      </c>
      <c r="AY1257" s="3" t="str">
        <f>IF($L1257="","",IF(SUM($AJ1257:AL1257)=0,$AE1257,VLOOKUP($AP1257,BaseEqptCdF!$C$5:$R$161,16,FALSE)*$AC$3))</f>
        <v/>
      </c>
      <c r="AZ1257" s="3" t="str">
        <f>IF($L1257="","",IF(SUM($AJ1257:AM1257)=0,$AE1257,VLOOKUP($AP1257,BaseEqptCdF!$C$5:$R$161,16,FALSE)*$AC$3))</f>
        <v/>
      </c>
      <c r="BA1257" s="3" t="str">
        <f>IF($L1257="","",IF(SUM($AJ1257:AN1257)=0,$AE1257,VLOOKUP($AP1257,BaseEqptCdF!$C$5:$R$161,16,FALSE)*$AC$3))</f>
        <v/>
      </c>
      <c r="BB1257" s="2">
        <f t="shared" ref="BB1257:BB1320" si="161">SUM(AW1257:BA1257)</f>
        <v>0</v>
      </c>
      <c r="BC1257" s="3" t="str">
        <f>IF($L1257="","",IF(SUM($AJ1257:AJ1257)=0,$AF1257,IF(LEFT(VLOOKUP($AP1257,BaseEqptCdF!$C$5:$E$161,3,FALSE),2)="SD",0,IF(LEFT(VLOOKUP($AP1257,BaseEqptCdF!$C$5:$E$161,3,FALSE),2)="SB",1*52,VLOOKUP($AP1257,BaseEqptCdF!$C$5:$S$161,12,FALSE)*0.2*300))))</f>
        <v/>
      </c>
      <c r="BD1257" s="3" t="str">
        <f>IF($L1257="","",IF(SUM($AJ1257:AK1257)=0,$AF1257,IF(LEFT(VLOOKUP($AP1257,BaseEqptCdF!$C$5:$E$161,3,FALSE),2)="SD",0,IF(LEFT(VLOOKUP($AP1257,BaseEqptCdF!$C$5:$E$161,3,FALSE),2)="SB",1*52,VLOOKUP($AP1257,BaseEqptCdF!$C$5:$S$161,12,FALSE)*0.2*300))))</f>
        <v/>
      </c>
      <c r="BE1257" s="3" t="str">
        <f>IF($L1257="","",IF(SUM($AJ1257:AL1257)=0,$AF1257,IF(LEFT(VLOOKUP($AP1257,BaseEqptCdF!$C$5:$E$161,3,FALSE),2)="SD",0,IF(LEFT(VLOOKUP($AP1257,BaseEqptCdF!$C$5:$E$161,3,FALSE),2)="SB",1*52,VLOOKUP($AP1257,BaseEqptCdF!$C$5:$S$161,12,FALSE)*0.2*300))))</f>
        <v/>
      </c>
      <c r="BF1257" s="3" t="str">
        <f>IF($L1257="","",IF(SUM($AJ1257:AM1257)=0,$AF1257,IF(LEFT(VLOOKUP($AP1257,BaseEqptCdF!$C$5:$E$161,3,FALSE),2)="SD",0,IF(LEFT(VLOOKUP($AP1257,BaseEqptCdF!$C$5:$E$161,3,FALSE),2)="SB",1*52,VLOOKUP($AP1257,BaseEqptCdF!$C$5:$S$161,12,FALSE)*0.2*300))))</f>
        <v/>
      </c>
      <c r="BG1257" s="3" t="str">
        <f>IF($L1257="","",IF(SUM($AJ1257:AN1257)=0,$AF1257,IF(LEFT(VLOOKUP($AP1257,BaseEqptCdF!$C$5:$E$161,3,FALSE),2)="SD",0,IF(LEFT(VLOOKUP($AP1257,BaseEqptCdF!$C$5:$E$161,3,FALSE),2)="SB",1*52,VLOOKUP($AP1257,BaseEqptCdF!$C$5:$S$161,12,FALSE)*0.2*300))))</f>
        <v/>
      </c>
      <c r="BH1257" s="2">
        <f t="shared" ref="BH1257:BH1320" si="162">SUM(BC1257:BG1257)</f>
        <v>0</v>
      </c>
    </row>
    <row r="1258" spans="1:60" x14ac:dyDescent="0.25">
      <c r="A1258" s="296" t="str">
        <f t="array" ref="A1258">IF($C1258="","",INDEX(Prog!$B$8:$D$300,MATCH($C1258,nivo1,0),1))</f>
        <v/>
      </c>
      <c r="B1258" s="296" t="str">
        <f t="array" ref="B1258">IF($C1258="","",INDEX(Prog!$B$8:$D$300,MATCH($C1258,nivo1,0),2))</f>
        <v/>
      </c>
      <c r="C1258" s="273"/>
      <c r="D1258" s="267"/>
      <c r="E1258" s="273"/>
      <c r="F1258" s="273"/>
      <c r="G1258" s="273"/>
      <c r="H1258" s="273"/>
      <c r="I1258" s="273"/>
      <c r="J1258" s="273"/>
      <c r="K1258" s="274"/>
      <c r="L1258" s="273"/>
      <c r="M1258" s="273"/>
      <c r="N1258" s="273"/>
      <c r="O1258" s="275"/>
      <c r="P1258" s="273"/>
      <c r="Q1258" s="273"/>
      <c r="R1258" s="273"/>
      <c r="S1258" s="273"/>
      <c r="T1258" s="276"/>
      <c r="U1258" s="276"/>
      <c r="V1258" s="276"/>
      <c r="W1258" s="276"/>
      <c r="X1258" s="277"/>
      <c r="Y1258" s="278"/>
      <c r="AA1258" s="8" t="str">
        <f>IF($L1258="","",VLOOKUP($L1258,BaseEqptCdF!$C$5:$E$161,2,FALSE))</f>
        <v/>
      </c>
      <c r="AB1258" s="8" t="str">
        <f>IF($L1258="","",VLOOKUP($L1258,BaseEqptCdF!$C$5:$E$161,3,FALSE))</f>
        <v/>
      </c>
      <c r="AC1258" s="7" t="str">
        <f>IF($L1258="","",VLOOKUP($L1258,BaseEqptCdF!$C$5:$I$161,6,FALSE))</f>
        <v/>
      </c>
      <c r="AD1258" s="7" t="str">
        <f>IF($L1258="","",VLOOKUP($L1258,BaseEqptCdF!$C$5:$I$161,7,FALSE))</f>
        <v/>
      </c>
      <c r="AE1258" s="3" t="str">
        <f>IF($L1258="","",VLOOKUP($L1258,BaseEqptCdF!$C$5:$R$161,16,FALSE)*$AC$3)</f>
        <v/>
      </c>
      <c r="AF1258" s="3" t="str">
        <f>IF($L1258="","",IF(LEFT($AB1258,2)="SD",0,IF(LEFT($AB1258,2)="SB",1*52,IF($N1258=Prog!$P$17,VLOOKUP($L1258,BaseEqptCdF!$C$5:$P$161,14,FALSE)*1*300,VLOOKUP($L1258,BaseEqptCdF!$C$5:$P$161,12,FALSE)*0.2*300))))</f>
        <v/>
      </c>
      <c r="AG1258" s="6" t="str">
        <f t="shared" si="158"/>
        <v/>
      </c>
      <c r="AH1258" s="6">
        <f>IF($U1258=Prog!$S$18,YEAR($X1258),"")</f>
        <v>1900</v>
      </c>
      <c r="AI1258" s="5" t="str">
        <f>IF(OR($AG1258="",$U1258=Prog!$S$18),"",IF(OR($U1258=Prog!$S$17,$U1258=Prog!$S$16),YEAR($X1258),IF($AG1258="ND","ND",$AI$8+$O1258)))</f>
        <v/>
      </c>
      <c r="AJ1258" s="3" t="str">
        <f t="shared" si="157"/>
        <v/>
      </c>
      <c r="AK1258" s="3" t="str">
        <f t="shared" si="156"/>
        <v/>
      </c>
      <c r="AL1258" s="3" t="str">
        <f t="shared" si="156"/>
        <v/>
      </c>
      <c r="AM1258" s="3" t="str">
        <f t="shared" si="156"/>
        <v/>
      </c>
      <c r="AN1258" s="3" t="str">
        <f t="shared" si="156"/>
        <v/>
      </c>
      <c r="AO1258" s="2">
        <f t="shared" si="159"/>
        <v>0</v>
      </c>
      <c r="AP1258" s="4"/>
      <c r="AQ1258" s="3">
        <f>IF(AJ1258=1,VLOOKUP($AP1258,BaseEqptCdF!$C$5:$R$161,16,FALSE),0)</f>
        <v>0</v>
      </c>
      <c r="AR1258" s="3">
        <f>IF(AK1258=1,VLOOKUP($AP1258,BaseEqptCdF!$C$5:$R$161,16,FALSE),0)</f>
        <v>0</v>
      </c>
      <c r="AS1258" s="3">
        <f>IF(AL1258=1,VLOOKUP($AP1258,BaseEqptCdF!$C$5:$R$161,16,FALSE),0)</f>
        <v>0</v>
      </c>
      <c r="AT1258" s="3">
        <f>IF(AM1258=1,VLOOKUP($AP1258,BaseEqptCdF!$C$5:$R$161,16,FALSE),0)</f>
        <v>0</v>
      </c>
      <c r="AU1258" s="3">
        <f>IF(AN1258=1,VLOOKUP($AP1258,BaseEqptCdF!$C$5:$R$161,16,FALSE),0)</f>
        <v>0</v>
      </c>
      <c r="AV1258" s="2">
        <f t="shared" si="160"/>
        <v>0</v>
      </c>
      <c r="AW1258" s="3" t="str">
        <f>IF($L1258="","",IF(SUM($AJ1258:AJ1258)=0,$AE1258,VLOOKUP($AP1258,BaseEqptCdF!$C$5:$R$161,16,FALSE)*$AC$3))</f>
        <v/>
      </c>
      <c r="AX1258" s="3" t="str">
        <f>IF($L1258="","",IF(SUM($AJ1258:AK1258)=0,$AE1258,VLOOKUP($AP1258,BaseEqptCdF!$C$5:$R$161,16,FALSE)*$AC$3))</f>
        <v/>
      </c>
      <c r="AY1258" s="3" t="str">
        <f>IF($L1258="","",IF(SUM($AJ1258:AL1258)=0,$AE1258,VLOOKUP($AP1258,BaseEqptCdF!$C$5:$R$161,16,FALSE)*$AC$3))</f>
        <v/>
      </c>
      <c r="AZ1258" s="3" t="str">
        <f>IF($L1258="","",IF(SUM($AJ1258:AM1258)=0,$AE1258,VLOOKUP($AP1258,BaseEqptCdF!$C$5:$R$161,16,FALSE)*$AC$3))</f>
        <v/>
      </c>
      <c r="BA1258" s="3" t="str">
        <f>IF($L1258="","",IF(SUM($AJ1258:AN1258)=0,$AE1258,VLOOKUP($AP1258,BaseEqptCdF!$C$5:$R$161,16,FALSE)*$AC$3))</f>
        <v/>
      </c>
      <c r="BB1258" s="2">
        <f t="shared" si="161"/>
        <v>0</v>
      </c>
      <c r="BC1258" s="3" t="str">
        <f>IF($L1258="","",IF(SUM($AJ1258:AJ1258)=0,$AF1258,IF(LEFT(VLOOKUP($AP1258,BaseEqptCdF!$C$5:$E$161,3,FALSE),2)="SD",0,IF(LEFT(VLOOKUP($AP1258,BaseEqptCdF!$C$5:$E$161,3,FALSE),2)="SB",1*52,VLOOKUP($AP1258,BaseEqptCdF!$C$5:$S$161,12,FALSE)*0.2*300))))</f>
        <v/>
      </c>
      <c r="BD1258" s="3" t="str">
        <f>IF($L1258="","",IF(SUM($AJ1258:AK1258)=0,$AF1258,IF(LEFT(VLOOKUP($AP1258,BaseEqptCdF!$C$5:$E$161,3,FALSE),2)="SD",0,IF(LEFT(VLOOKUP($AP1258,BaseEqptCdF!$C$5:$E$161,3,FALSE),2)="SB",1*52,VLOOKUP($AP1258,BaseEqptCdF!$C$5:$S$161,12,FALSE)*0.2*300))))</f>
        <v/>
      </c>
      <c r="BE1258" s="3" t="str">
        <f>IF($L1258="","",IF(SUM($AJ1258:AL1258)=0,$AF1258,IF(LEFT(VLOOKUP($AP1258,BaseEqptCdF!$C$5:$E$161,3,FALSE),2)="SD",0,IF(LEFT(VLOOKUP($AP1258,BaseEqptCdF!$C$5:$E$161,3,FALSE),2)="SB",1*52,VLOOKUP($AP1258,BaseEqptCdF!$C$5:$S$161,12,FALSE)*0.2*300))))</f>
        <v/>
      </c>
      <c r="BF1258" s="3" t="str">
        <f>IF($L1258="","",IF(SUM($AJ1258:AM1258)=0,$AF1258,IF(LEFT(VLOOKUP($AP1258,BaseEqptCdF!$C$5:$E$161,3,FALSE),2)="SD",0,IF(LEFT(VLOOKUP($AP1258,BaseEqptCdF!$C$5:$E$161,3,FALSE),2)="SB",1*52,VLOOKUP($AP1258,BaseEqptCdF!$C$5:$S$161,12,FALSE)*0.2*300))))</f>
        <v/>
      </c>
      <c r="BG1258" s="3" t="str">
        <f>IF($L1258="","",IF(SUM($AJ1258:AN1258)=0,$AF1258,IF(LEFT(VLOOKUP($AP1258,BaseEqptCdF!$C$5:$E$161,3,FALSE),2)="SD",0,IF(LEFT(VLOOKUP($AP1258,BaseEqptCdF!$C$5:$E$161,3,FALSE),2)="SB",1*52,VLOOKUP($AP1258,BaseEqptCdF!$C$5:$S$161,12,FALSE)*0.2*300))))</f>
        <v/>
      </c>
      <c r="BH1258" s="2">
        <f t="shared" si="162"/>
        <v>0</v>
      </c>
    </row>
    <row r="1259" spans="1:60" x14ac:dyDescent="0.25">
      <c r="A1259" s="296" t="str">
        <f t="array" ref="A1259">IF($C1259="","",INDEX(Prog!$B$8:$D$300,MATCH($C1259,nivo1,0),1))</f>
        <v/>
      </c>
      <c r="B1259" s="296" t="str">
        <f t="array" ref="B1259">IF($C1259="","",INDEX(Prog!$B$8:$D$300,MATCH($C1259,nivo1,0),2))</f>
        <v/>
      </c>
      <c r="C1259" s="273"/>
      <c r="D1259" s="267"/>
      <c r="E1259" s="273"/>
      <c r="F1259" s="273"/>
      <c r="G1259" s="273"/>
      <c r="H1259" s="273"/>
      <c r="I1259" s="273"/>
      <c r="J1259" s="273"/>
      <c r="K1259" s="274"/>
      <c r="L1259" s="273"/>
      <c r="M1259" s="273"/>
      <c r="N1259" s="273"/>
      <c r="O1259" s="275"/>
      <c r="P1259" s="273"/>
      <c r="Q1259" s="273"/>
      <c r="R1259" s="273"/>
      <c r="S1259" s="273"/>
      <c r="T1259" s="276"/>
      <c r="U1259" s="276"/>
      <c r="V1259" s="276"/>
      <c r="W1259" s="276"/>
      <c r="X1259" s="277"/>
      <c r="Y1259" s="278"/>
      <c r="AA1259" s="8" t="str">
        <f>IF($L1259="","",VLOOKUP($L1259,BaseEqptCdF!$C$5:$E$161,2,FALSE))</f>
        <v/>
      </c>
      <c r="AB1259" s="8" t="str">
        <f>IF($L1259="","",VLOOKUP($L1259,BaseEqptCdF!$C$5:$E$161,3,FALSE))</f>
        <v/>
      </c>
      <c r="AC1259" s="7" t="str">
        <f>IF($L1259="","",VLOOKUP($L1259,BaseEqptCdF!$C$5:$I$161,6,FALSE))</f>
        <v/>
      </c>
      <c r="AD1259" s="7" t="str">
        <f>IF($L1259="","",VLOOKUP($L1259,BaseEqptCdF!$C$5:$I$161,7,FALSE))</f>
        <v/>
      </c>
      <c r="AE1259" s="3" t="str">
        <f>IF($L1259="","",VLOOKUP($L1259,BaseEqptCdF!$C$5:$R$161,16,FALSE)*$AC$3)</f>
        <v/>
      </c>
      <c r="AF1259" s="3" t="str">
        <f>IF($L1259="","",IF(LEFT($AB1259,2)="SD",0,IF(LEFT($AB1259,2)="SB",1*52,IF($N1259=Prog!$P$17,VLOOKUP($L1259,BaseEqptCdF!$C$5:$P$161,14,FALSE)*1*300,VLOOKUP($L1259,BaseEqptCdF!$C$5:$P$161,12,FALSE)*0.2*300))))</f>
        <v/>
      </c>
      <c r="AG1259" s="6" t="str">
        <f t="shared" si="158"/>
        <v/>
      </c>
      <c r="AH1259" s="6">
        <f>IF($U1259=Prog!$S$18,YEAR($X1259),"")</f>
        <v>1900</v>
      </c>
      <c r="AI1259" s="5" t="str">
        <f>IF(OR($AG1259="",$U1259=Prog!$S$18),"",IF(OR($U1259=Prog!$S$17,$U1259=Prog!$S$16),YEAR($X1259),IF($AG1259="ND","ND",$AI$8+$O1259)))</f>
        <v/>
      </c>
      <c r="AJ1259" s="3" t="str">
        <f t="shared" si="157"/>
        <v/>
      </c>
      <c r="AK1259" s="3" t="str">
        <f t="shared" si="156"/>
        <v/>
      </c>
      <c r="AL1259" s="3" t="str">
        <f t="shared" si="156"/>
        <v/>
      </c>
      <c r="AM1259" s="3" t="str">
        <f t="shared" si="156"/>
        <v/>
      </c>
      <c r="AN1259" s="3" t="str">
        <f t="shared" si="156"/>
        <v/>
      </c>
      <c r="AO1259" s="2">
        <f t="shared" si="159"/>
        <v>0</v>
      </c>
      <c r="AP1259" s="4"/>
      <c r="AQ1259" s="3">
        <f>IF(AJ1259=1,VLOOKUP($AP1259,BaseEqptCdF!$C$5:$R$161,16,FALSE),0)</f>
        <v>0</v>
      </c>
      <c r="AR1259" s="3">
        <f>IF(AK1259=1,VLOOKUP($AP1259,BaseEqptCdF!$C$5:$R$161,16,FALSE),0)</f>
        <v>0</v>
      </c>
      <c r="AS1259" s="3">
        <f>IF(AL1259=1,VLOOKUP($AP1259,BaseEqptCdF!$C$5:$R$161,16,FALSE),0)</f>
        <v>0</v>
      </c>
      <c r="AT1259" s="3">
        <f>IF(AM1259=1,VLOOKUP($AP1259,BaseEqptCdF!$C$5:$R$161,16,FALSE),0)</f>
        <v>0</v>
      </c>
      <c r="AU1259" s="3">
        <f>IF(AN1259=1,VLOOKUP($AP1259,BaseEqptCdF!$C$5:$R$161,16,FALSE),0)</f>
        <v>0</v>
      </c>
      <c r="AV1259" s="2">
        <f t="shared" si="160"/>
        <v>0</v>
      </c>
      <c r="AW1259" s="3" t="str">
        <f>IF($L1259="","",IF(SUM($AJ1259:AJ1259)=0,$AE1259,VLOOKUP($AP1259,BaseEqptCdF!$C$5:$R$161,16,FALSE)*$AC$3))</f>
        <v/>
      </c>
      <c r="AX1259" s="3" t="str">
        <f>IF($L1259="","",IF(SUM($AJ1259:AK1259)=0,$AE1259,VLOOKUP($AP1259,BaseEqptCdF!$C$5:$R$161,16,FALSE)*$AC$3))</f>
        <v/>
      </c>
      <c r="AY1259" s="3" t="str">
        <f>IF($L1259="","",IF(SUM($AJ1259:AL1259)=0,$AE1259,VLOOKUP($AP1259,BaseEqptCdF!$C$5:$R$161,16,FALSE)*$AC$3))</f>
        <v/>
      </c>
      <c r="AZ1259" s="3" t="str">
        <f>IF($L1259="","",IF(SUM($AJ1259:AM1259)=0,$AE1259,VLOOKUP($AP1259,BaseEqptCdF!$C$5:$R$161,16,FALSE)*$AC$3))</f>
        <v/>
      </c>
      <c r="BA1259" s="3" t="str">
        <f>IF($L1259="","",IF(SUM($AJ1259:AN1259)=0,$AE1259,VLOOKUP($AP1259,BaseEqptCdF!$C$5:$R$161,16,FALSE)*$AC$3))</f>
        <v/>
      </c>
      <c r="BB1259" s="2">
        <f t="shared" si="161"/>
        <v>0</v>
      </c>
      <c r="BC1259" s="3" t="str">
        <f>IF($L1259="","",IF(SUM($AJ1259:AJ1259)=0,$AF1259,IF(LEFT(VLOOKUP($AP1259,BaseEqptCdF!$C$5:$E$161,3,FALSE),2)="SD",0,IF(LEFT(VLOOKUP($AP1259,BaseEqptCdF!$C$5:$E$161,3,FALSE),2)="SB",1*52,VLOOKUP($AP1259,BaseEqptCdF!$C$5:$S$161,12,FALSE)*0.2*300))))</f>
        <v/>
      </c>
      <c r="BD1259" s="3" t="str">
        <f>IF($L1259="","",IF(SUM($AJ1259:AK1259)=0,$AF1259,IF(LEFT(VLOOKUP($AP1259,BaseEqptCdF!$C$5:$E$161,3,FALSE),2)="SD",0,IF(LEFT(VLOOKUP($AP1259,BaseEqptCdF!$C$5:$E$161,3,FALSE),2)="SB",1*52,VLOOKUP($AP1259,BaseEqptCdF!$C$5:$S$161,12,FALSE)*0.2*300))))</f>
        <v/>
      </c>
      <c r="BE1259" s="3" t="str">
        <f>IF($L1259="","",IF(SUM($AJ1259:AL1259)=0,$AF1259,IF(LEFT(VLOOKUP($AP1259,BaseEqptCdF!$C$5:$E$161,3,FALSE),2)="SD",0,IF(LEFT(VLOOKUP($AP1259,BaseEqptCdF!$C$5:$E$161,3,FALSE),2)="SB",1*52,VLOOKUP($AP1259,BaseEqptCdF!$C$5:$S$161,12,FALSE)*0.2*300))))</f>
        <v/>
      </c>
      <c r="BF1259" s="3" t="str">
        <f>IF($L1259="","",IF(SUM($AJ1259:AM1259)=0,$AF1259,IF(LEFT(VLOOKUP($AP1259,BaseEqptCdF!$C$5:$E$161,3,FALSE),2)="SD",0,IF(LEFT(VLOOKUP($AP1259,BaseEqptCdF!$C$5:$E$161,3,FALSE),2)="SB",1*52,VLOOKUP($AP1259,BaseEqptCdF!$C$5:$S$161,12,FALSE)*0.2*300))))</f>
        <v/>
      </c>
      <c r="BG1259" s="3" t="str">
        <f>IF($L1259="","",IF(SUM($AJ1259:AN1259)=0,$AF1259,IF(LEFT(VLOOKUP($AP1259,BaseEqptCdF!$C$5:$E$161,3,FALSE),2)="SD",0,IF(LEFT(VLOOKUP($AP1259,BaseEqptCdF!$C$5:$E$161,3,FALSE),2)="SB",1*52,VLOOKUP($AP1259,BaseEqptCdF!$C$5:$S$161,12,FALSE)*0.2*300))))</f>
        <v/>
      </c>
      <c r="BH1259" s="2">
        <f t="shared" si="162"/>
        <v>0</v>
      </c>
    </row>
    <row r="1260" spans="1:60" x14ac:dyDescent="0.25">
      <c r="A1260" s="296" t="str">
        <f t="array" ref="A1260">IF($C1260="","",INDEX(Prog!$B$8:$D$300,MATCH($C1260,nivo1,0),1))</f>
        <v/>
      </c>
      <c r="B1260" s="296" t="str">
        <f t="array" ref="B1260">IF($C1260="","",INDEX(Prog!$B$8:$D$300,MATCH($C1260,nivo1,0),2))</f>
        <v/>
      </c>
      <c r="C1260" s="273"/>
      <c r="D1260" s="267"/>
      <c r="E1260" s="273"/>
      <c r="F1260" s="273"/>
      <c r="G1260" s="273"/>
      <c r="H1260" s="273"/>
      <c r="I1260" s="273"/>
      <c r="J1260" s="273"/>
      <c r="K1260" s="274"/>
      <c r="L1260" s="273"/>
      <c r="M1260" s="273"/>
      <c r="N1260" s="273"/>
      <c r="O1260" s="275"/>
      <c r="P1260" s="273"/>
      <c r="Q1260" s="273"/>
      <c r="R1260" s="273"/>
      <c r="S1260" s="273"/>
      <c r="T1260" s="276"/>
      <c r="U1260" s="276"/>
      <c r="V1260" s="276"/>
      <c r="W1260" s="276"/>
      <c r="X1260" s="277"/>
      <c r="Y1260" s="278"/>
      <c r="AA1260" s="8" t="str">
        <f>IF($L1260="","",VLOOKUP($L1260,BaseEqptCdF!$C$5:$E$161,2,FALSE))</f>
        <v/>
      </c>
      <c r="AB1260" s="8" t="str">
        <f>IF($L1260="","",VLOOKUP($L1260,BaseEqptCdF!$C$5:$E$161,3,FALSE))</f>
        <v/>
      </c>
      <c r="AC1260" s="7" t="str">
        <f>IF($L1260="","",VLOOKUP($L1260,BaseEqptCdF!$C$5:$I$161,6,FALSE))</f>
        <v/>
      </c>
      <c r="AD1260" s="7" t="str">
        <f>IF($L1260="","",VLOOKUP($L1260,BaseEqptCdF!$C$5:$I$161,7,FALSE))</f>
        <v/>
      </c>
      <c r="AE1260" s="3" t="str">
        <f>IF($L1260="","",VLOOKUP($L1260,BaseEqptCdF!$C$5:$R$161,16,FALSE)*$AC$3)</f>
        <v/>
      </c>
      <c r="AF1260" s="3" t="str">
        <f>IF($L1260="","",IF(LEFT($AB1260,2)="SD",0,IF(LEFT($AB1260,2)="SB",1*52,IF($N1260=Prog!$P$17,VLOOKUP($L1260,BaseEqptCdF!$C$5:$P$161,14,FALSE)*1*300,VLOOKUP($L1260,BaseEqptCdF!$C$5:$P$161,12,FALSE)*0.2*300))))</f>
        <v/>
      </c>
      <c r="AG1260" s="6" t="str">
        <f t="shared" si="158"/>
        <v/>
      </c>
      <c r="AH1260" s="6">
        <f>IF($U1260=Prog!$S$18,YEAR($X1260),"")</f>
        <v>1900</v>
      </c>
      <c r="AI1260" s="5" t="str">
        <f>IF(OR($AG1260="",$U1260=Prog!$S$18),"",IF(OR($U1260=Prog!$S$17,$U1260=Prog!$S$16),YEAR($X1260),IF($AG1260="ND","ND",$AI$8+$O1260)))</f>
        <v/>
      </c>
      <c r="AJ1260" s="3" t="str">
        <f t="shared" si="157"/>
        <v/>
      </c>
      <c r="AK1260" s="3" t="str">
        <f t="shared" si="156"/>
        <v/>
      </c>
      <c r="AL1260" s="3" t="str">
        <f t="shared" si="156"/>
        <v/>
      </c>
      <c r="AM1260" s="3" t="str">
        <f t="shared" si="156"/>
        <v/>
      </c>
      <c r="AN1260" s="3" t="str">
        <f t="shared" si="156"/>
        <v/>
      </c>
      <c r="AO1260" s="2">
        <f t="shared" si="159"/>
        <v>0</v>
      </c>
      <c r="AP1260" s="4"/>
      <c r="AQ1260" s="3">
        <f>IF(AJ1260=1,VLOOKUP($AP1260,BaseEqptCdF!$C$5:$R$161,16,FALSE),0)</f>
        <v>0</v>
      </c>
      <c r="AR1260" s="3">
        <f>IF(AK1260=1,VLOOKUP($AP1260,BaseEqptCdF!$C$5:$R$161,16,FALSE),0)</f>
        <v>0</v>
      </c>
      <c r="AS1260" s="3">
        <f>IF(AL1260=1,VLOOKUP($AP1260,BaseEqptCdF!$C$5:$R$161,16,FALSE),0)</f>
        <v>0</v>
      </c>
      <c r="AT1260" s="3">
        <f>IF(AM1260=1,VLOOKUP($AP1260,BaseEqptCdF!$C$5:$R$161,16,FALSE),0)</f>
        <v>0</v>
      </c>
      <c r="AU1260" s="3">
        <f>IF(AN1260=1,VLOOKUP($AP1260,BaseEqptCdF!$C$5:$R$161,16,FALSE),0)</f>
        <v>0</v>
      </c>
      <c r="AV1260" s="2">
        <f t="shared" si="160"/>
        <v>0</v>
      </c>
      <c r="AW1260" s="3" t="str">
        <f>IF($L1260="","",IF(SUM($AJ1260:AJ1260)=0,$AE1260,VLOOKUP($AP1260,BaseEqptCdF!$C$5:$R$161,16,FALSE)*$AC$3))</f>
        <v/>
      </c>
      <c r="AX1260" s="3" t="str">
        <f>IF($L1260="","",IF(SUM($AJ1260:AK1260)=0,$AE1260,VLOOKUP($AP1260,BaseEqptCdF!$C$5:$R$161,16,FALSE)*$AC$3))</f>
        <v/>
      </c>
      <c r="AY1260" s="3" t="str">
        <f>IF($L1260="","",IF(SUM($AJ1260:AL1260)=0,$AE1260,VLOOKUP($AP1260,BaseEqptCdF!$C$5:$R$161,16,FALSE)*$AC$3))</f>
        <v/>
      </c>
      <c r="AZ1260" s="3" t="str">
        <f>IF($L1260="","",IF(SUM($AJ1260:AM1260)=0,$AE1260,VLOOKUP($AP1260,BaseEqptCdF!$C$5:$R$161,16,FALSE)*$AC$3))</f>
        <v/>
      </c>
      <c r="BA1260" s="3" t="str">
        <f>IF($L1260="","",IF(SUM($AJ1260:AN1260)=0,$AE1260,VLOOKUP($AP1260,BaseEqptCdF!$C$5:$R$161,16,FALSE)*$AC$3))</f>
        <v/>
      </c>
      <c r="BB1260" s="2">
        <f t="shared" si="161"/>
        <v>0</v>
      </c>
      <c r="BC1260" s="3" t="str">
        <f>IF($L1260="","",IF(SUM($AJ1260:AJ1260)=0,$AF1260,IF(LEFT(VLOOKUP($AP1260,BaseEqptCdF!$C$5:$E$161,3,FALSE),2)="SD",0,IF(LEFT(VLOOKUP($AP1260,BaseEqptCdF!$C$5:$E$161,3,FALSE),2)="SB",1*52,VLOOKUP($AP1260,BaseEqptCdF!$C$5:$S$161,12,FALSE)*0.2*300))))</f>
        <v/>
      </c>
      <c r="BD1260" s="3" t="str">
        <f>IF($L1260="","",IF(SUM($AJ1260:AK1260)=0,$AF1260,IF(LEFT(VLOOKUP($AP1260,BaseEqptCdF!$C$5:$E$161,3,FALSE),2)="SD",0,IF(LEFT(VLOOKUP($AP1260,BaseEqptCdF!$C$5:$E$161,3,FALSE),2)="SB",1*52,VLOOKUP($AP1260,BaseEqptCdF!$C$5:$S$161,12,FALSE)*0.2*300))))</f>
        <v/>
      </c>
      <c r="BE1260" s="3" t="str">
        <f>IF($L1260="","",IF(SUM($AJ1260:AL1260)=0,$AF1260,IF(LEFT(VLOOKUP($AP1260,BaseEqptCdF!$C$5:$E$161,3,FALSE),2)="SD",0,IF(LEFT(VLOOKUP($AP1260,BaseEqptCdF!$C$5:$E$161,3,FALSE),2)="SB",1*52,VLOOKUP($AP1260,BaseEqptCdF!$C$5:$S$161,12,FALSE)*0.2*300))))</f>
        <v/>
      </c>
      <c r="BF1260" s="3" t="str">
        <f>IF($L1260="","",IF(SUM($AJ1260:AM1260)=0,$AF1260,IF(LEFT(VLOOKUP($AP1260,BaseEqptCdF!$C$5:$E$161,3,FALSE),2)="SD",0,IF(LEFT(VLOOKUP($AP1260,BaseEqptCdF!$C$5:$E$161,3,FALSE),2)="SB",1*52,VLOOKUP($AP1260,BaseEqptCdF!$C$5:$S$161,12,FALSE)*0.2*300))))</f>
        <v/>
      </c>
      <c r="BG1260" s="3" t="str">
        <f>IF($L1260="","",IF(SUM($AJ1260:AN1260)=0,$AF1260,IF(LEFT(VLOOKUP($AP1260,BaseEqptCdF!$C$5:$E$161,3,FALSE),2)="SD",0,IF(LEFT(VLOOKUP($AP1260,BaseEqptCdF!$C$5:$E$161,3,FALSE),2)="SB",1*52,VLOOKUP($AP1260,BaseEqptCdF!$C$5:$S$161,12,FALSE)*0.2*300))))</f>
        <v/>
      </c>
      <c r="BH1260" s="2">
        <f t="shared" si="162"/>
        <v>0</v>
      </c>
    </row>
    <row r="1261" spans="1:60" x14ac:dyDescent="0.25">
      <c r="A1261" s="296" t="str">
        <f t="array" ref="A1261">IF($C1261="","",INDEX(Prog!$B$8:$D$300,MATCH($C1261,nivo1,0),1))</f>
        <v/>
      </c>
      <c r="B1261" s="296" t="str">
        <f t="array" ref="B1261">IF($C1261="","",INDEX(Prog!$B$8:$D$300,MATCH($C1261,nivo1,0),2))</f>
        <v/>
      </c>
      <c r="C1261" s="273"/>
      <c r="D1261" s="267"/>
      <c r="E1261" s="273"/>
      <c r="F1261" s="273"/>
      <c r="G1261" s="273"/>
      <c r="H1261" s="273"/>
      <c r="I1261" s="273"/>
      <c r="J1261" s="273"/>
      <c r="K1261" s="274"/>
      <c r="L1261" s="273"/>
      <c r="M1261" s="273"/>
      <c r="N1261" s="273"/>
      <c r="O1261" s="275"/>
      <c r="P1261" s="273"/>
      <c r="Q1261" s="273"/>
      <c r="R1261" s="273"/>
      <c r="S1261" s="273"/>
      <c r="T1261" s="276"/>
      <c r="U1261" s="276"/>
      <c r="V1261" s="276"/>
      <c r="W1261" s="276"/>
      <c r="X1261" s="277"/>
      <c r="Y1261" s="278"/>
      <c r="AA1261" s="8" t="str">
        <f>IF($L1261="","",VLOOKUP($L1261,BaseEqptCdF!$C$5:$E$161,2,FALSE))</f>
        <v/>
      </c>
      <c r="AB1261" s="8" t="str">
        <f>IF($L1261="","",VLOOKUP($L1261,BaseEqptCdF!$C$5:$E$161,3,FALSE))</f>
        <v/>
      </c>
      <c r="AC1261" s="7" t="str">
        <f>IF($L1261="","",VLOOKUP($L1261,BaseEqptCdF!$C$5:$I$161,6,FALSE))</f>
        <v/>
      </c>
      <c r="AD1261" s="7" t="str">
        <f>IF($L1261="","",VLOOKUP($L1261,BaseEqptCdF!$C$5:$I$161,7,FALSE))</f>
        <v/>
      </c>
      <c r="AE1261" s="3" t="str">
        <f>IF($L1261="","",VLOOKUP($L1261,BaseEqptCdF!$C$5:$R$161,16,FALSE)*$AC$3)</f>
        <v/>
      </c>
      <c r="AF1261" s="3" t="str">
        <f>IF($L1261="","",IF(LEFT($AB1261,2)="SD",0,IF(LEFT($AB1261,2)="SB",1*52,IF($N1261=Prog!$P$17,VLOOKUP($L1261,BaseEqptCdF!$C$5:$P$161,14,FALSE)*1*300,VLOOKUP($L1261,BaseEqptCdF!$C$5:$P$161,12,FALSE)*0.2*300))))</f>
        <v/>
      </c>
      <c r="AG1261" s="6" t="str">
        <f t="shared" si="158"/>
        <v/>
      </c>
      <c r="AH1261" s="6">
        <f>IF($U1261=Prog!$S$18,YEAR($X1261),"")</f>
        <v>1900</v>
      </c>
      <c r="AI1261" s="5" t="str">
        <f>IF(OR($AG1261="",$U1261=Prog!$S$18),"",IF(OR($U1261=Prog!$S$17,$U1261=Prog!$S$16),YEAR($X1261),IF($AG1261="ND","ND",$AI$8+$O1261)))</f>
        <v/>
      </c>
      <c r="AJ1261" s="3" t="str">
        <f t="shared" si="157"/>
        <v/>
      </c>
      <c r="AK1261" s="3" t="str">
        <f t="shared" si="156"/>
        <v/>
      </c>
      <c r="AL1261" s="3" t="str">
        <f t="shared" si="156"/>
        <v/>
      </c>
      <c r="AM1261" s="3" t="str">
        <f t="shared" si="156"/>
        <v/>
      </c>
      <c r="AN1261" s="3" t="str">
        <f t="shared" si="156"/>
        <v/>
      </c>
      <c r="AO1261" s="2">
        <f t="shared" si="159"/>
        <v>0</v>
      </c>
      <c r="AP1261" s="4"/>
      <c r="AQ1261" s="3">
        <f>IF(AJ1261=1,VLOOKUP($AP1261,BaseEqptCdF!$C$5:$R$161,16,FALSE),0)</f>
        <v>0</v>
      </c>
      <c r="AR1261" s="3">
        <f>IF(AK1261=1,VLOOKUP($AP1261,BaseEqptCdF!$C$5:$R$161,16,FALSE),0)</f>
        <v>0</v>
      </c>
      <c r="AS1261" s="3">
        <f>IF(AL1261=1,VLOOKUP($AP1261,BaseEqptCdF!$C$5:$R$161,16,FALSE),0)</f>
        <v>0</v>
      </c>
      <c r="AT1261" s="3">
        <f>IF(AM1261=1,VLOOKUP($AP1261,BaseEqptCdF!$C$5:$R$161,16,FALSE),0)</f>
        <v>0</v>
      </c>
      <c r="AU1261" s="3">
        <f>IF(AN1261=1,VLOOKUP($AP1261,BaseEqptCdF!$C$5:$R$161,16,FALSE),0)</f>
        <v>0</v>
      </c>
      <c r="AV1261" s="2">
        <f t="shared" si="160"/>
        <v>0</v>
      </c>
      <c r="AW1261" s="3" t="str">
        <f>IF($L1261="","",IF(SUM($AJ1261:AJ1261)=0,$AE1261,VLOOKUP($AP1261,BaseEqptCdF!$C$5:$R$161,16,FALSE)*$AC$3))</f>
        <v/>
      </c>
      <c r="AX1261" s="3" t="str">
        <f>IF($L1261="","",IF(SUM($AJ1261:AK1261)=0,$AE1261,VLOOKUP($AP1261,BaseEqptCdF!$C$5:$R$161,16,FALSE)*$AC$3))</f>
        <v/>
      </c>
      <c r="AY1261" s="3" t="str">
        <f>IF($L1261="","",IF(SUM($AJ1261:AL1261)=0,$AE1261,VLOOKUP($AP1261,BaseEqptCdF!$C$5:$R$161,16,FALSE)*$AC$3))</f>
        <v/>
      </c>
      <c r="AZ1261" s="3" t="str">
        <f>IF($L1261="","",IF(SUM($AJ1261:AM1261)=0,$AE1261,VLOOKUP($AP1261,BaseEqptCdF!$C$5:$R$161,16,FALSE)*$AC$3))</f>
        <v/>
      </c>
      <c r="BA1261" s="3" t="str">
        <f>IF($L1261="","",IF(SUM($AJ1261:AN1261)=0,$AE1261,VLOOKUP($AP1261,BaseEqptCdF!$C$5:$R$161,16,FALSE)*$AC$3))</f>
        <v/>
      </c>
      <c r="BB1261" s="2">
        <f t="shared" si="161"/>
        <v>0</v>
      </c>
      <c r="BC1261" s="3" t="str">
        <f>IF($L1261="","",IF(SUM($AJ1261:AJ1261)=0,$AF1261,IF(LEFT(VLOOKUP($AP1261,BaseEqptCdF!$C$5:$E$161,3,FALSE),2)="SD",0,IF(LEFT(VLOOKUP($AP1261,BaseEqptCdF!$C$5:$E$161,3,FALSE),2)="SB",1*52,VLOOKUP($AP1261,BaseEqptCdF!$C$5:$S$161,12,FALSE)*0.2*300))))</f>
        <v/>
      </c>
      <c r="BD1261" s="3" t="str">
        <f>IF($L1261="","",IF(SUM($AJ1261:AK1261)=0,$AF1261,IF(LEFT(VLOOKUP($AP1261,BaseEqptCdF!$C$5:$E$161,3,FALSE),2)="SD",0,IF(LEFT(VLOOKUP($AP1261,BaseEqptCdF!$C$5:$E$161,3,FALSE),2)="SB",1*52,VLOOKUP($AP1261,BaseEqptCdF!$C$5:$S$161,12,FALSE)*0.2*300))))</f>
        <v/>
      </c>
      <c r="BE1261" s="3" t="str">
        <f>IF($L1261="","",IF(SUM($AJ1261:AL1261)=0,$AF1261,IF(LEFT(VLOOKUP($AP1261,BaseEqptCdF!$C$5:$E$161,3,FALSE),2)="SD",0,IF(LEFT(VLOOKUP($AP1261,BaseEqptCdF!$C$5:$E$161,3,FALSE),2)="SB",1*52,VLOOKUP($AP1261,BaseEqptCdF!$C$5:$S$161,12,FALSE)*0.2*300))))</f>
        <v/>
      </c>
      <c r="BF1261" s="3" t="str">
        <f>IF($L1261="","",IF(SUM($AJ1261:AM1261)=0,$AF1261,IF(LEFT(VLOOKUP($AP1261,BaseEqptCdF!$C$5:$E$161,3,FALSE),2)="SD",0,IF(LEFT(VLOOKUP($AP1261,BaseEqptCdF!$C$5:$E$161,3,FALSE),2)="SB",1*52,VLOOKUP($AP1261,BaseEqptCdF!$C$5:$S$161,12,FALSE)*0.2*300))))</f>
        <v/>
      </c>
      <c r="BG1261" s="3" t="str">
        <f>IF($L1261="","",IF(SUM($AJ1261:AN1261)=0,$AF1261,IF(LEFT(VLOOKUP($AP1261,BaseEqptCdF!$C$5:$E$161,3,FALSE),2)="SD",0,IF(LEFT(VLOOKUP($AP1261,BaseEqptCdF!$C$5:$E$161,3,FALSE),2)="SB",1*52,VLOOKUP($AP1261,BaseEqptCdF!$C$5:$S$161,12,FALSE)*0.2*300))))</f>
        <v/>
      </c>
      <c r="BH1261" s="2">
        <f t="shared" si="162"/>
        <v>0</v>
      </c>
    </row>
    <row r="1262" spans="1:60" x14ac:dyDescent="0.25">
      <c r="A1262" s="296" t="str">
        <f t="array" ref="A1262">IF($C1262="","",INDEX(Prog!$B$8:$D$300,MATCH($C1262,nivo1,0),1))</f>
        <v/>
      </c>
      <c r="B1262" s="296" t="str">
        <f t="array" ref="B1262">IF($C1262="","",INDEX(Prog!$B$8:$D$300,MATCH($C1262,nivo1,0),2))</f>
        <v/>
      </c>
      <c r="C1262" s="273"/>
      <c r="D1262" s="267"/>
      <c r="E1262" s="273"/>
      <c r="F1262" s="273"/>
      <c r="G1262" s="273"/>
      <c r="H1262" s="273"/>
      <c r="I1262" s="273"/>
      <c r="J1262" s="273"/>
      <c r="K1262" s="274"/>
      <c r="L1262" s="273"/>
      <c r="M1262" s="273"/>
      <c r="N1262" s="273"/>
      <c r="O1262" s="275"/>
      <c r="P1262" s="273"/>
      <c r="Q1262" s="273"/>
      <c r="R1262" s="273"/>
      <c r="S1262" s="273"/>
      <c r="T1262" s="276"/>
      <c r="U1262" s="276"/>
      <c r="V1262" s="276"/>
      <c r="W1262" s="276"/>
      <c r="X1262" s="277"/>
      <c r="Y1262" s="278"/>
      <c r="AA1262" s="8" t="str">
        <f>IF($L1262="","",VLOOKUP($L1262,BaseEqptCdF!$C$5:$E$161,2,FALSE))</f>
        <v/>
      </c>
      <c r="AB1262" s="8" t="str">
        <f>IF($L1262="","",VLOOKUP($L1262,BaseEqptCdF!$C$5:$E$161,3,FALSE))</f>
        <v/>
      </c>
      <c r="AC1262" s="7" t="str">
        <f>IF($L1262="","",VLOOKUP($L1262,BaseEqptCdF!$C$5:$I$161,6,FALSE))</f>
        <v/>
      </c>
      <c r="AD1262" s="7" t="str">
        <f>IF($L1262="","",VLOOKUP($L1262,BaseEqptCdF!$C$5:$I$161,7,FALSE))</f>
        <v/>
      </c>
      <c r="AE1262" s="3" t="str">
        <f>IF($L1262="","",VLOOKUP($L1262,BaseEqptCdF!$C$5:$R$161,16,FALSE)*$AC$3)</f>
        <v/>
      </c>
      <c r="AF1262" s="3" t="str">
        <f>IF($L1262="","",IF(LEFT($AB1262,2)="SD",0,IF(LEFT($AB1262,2)="SB",1*52,IF($N1262=Prog!$P$17,VLOOKUP($L1262,BaseEqptCdF!$C$5:$P$161,14,FALSE)*1*300,VLOOKUP($L1262,BaseEqptCdF!$C$5:$P$161,12,FALSE)*0.2*300))))</f>
        <v/>
      </c>
      <c r="AG1262" s="6" t="str">
        <f t="shared" si="158"/>
        <v/>
      </c>
      <c r="AH1262" s="6">
        <f>IF($U1262=Prog!$S$18,YEAR($X1262),"")</f>
        <v>1900</v>
      </c>
      <c r="AI1262" s="5" t="str">
        <f>IF(OR($AG1262="",$U1262=Prog!$S$18),"",IF(OR($U1262=Prog!$S$17,$U1262=Prog!$S$16),YEAR($X1262),IF($AG1262="ND","ND",$AI$8+$O1262)))</f>
        <v/>
      </c>
      <c r="AJ1262" s="3" t="str">
        <f t="shared" si="157"/>
        <v/>
      </c>
      <c r="AK1262" s="3" t="str">
        <f t="shared" si="156"/>
        <v/>
      </c>
      <c r="AL1262" s="3" t="str">
        <f t="shared" si="156"/>
        <v/>
      </c>
      <c r="AM1262" s="3" t="str">
        <f t="shared" si="156"/>
        <v/>
      </c>
      <c r="AN1262" s="3" t="str">
        <f t="shared" si="156"/>
        <v/>
      </c>
      <c r="AO1262" s="2">
        <f t="shared" si="159"/>
        <v>0</v>
      </c>
      <c r="AP1262" s="4"/>
      <c r="AQ1262" s="3">
        <f>IF(AJ1262=1,VLOOKUP($AP1262,BaseEqptCdF!$C$5:$R$161,16,FALSE),0)</f>
        <v>0</v>
      </c>
      <c r="AR1262" s="3">
        <f>IF(AK1262=1,VLOOKUP($AP1262,BaseEqptCdF!$C$5:$R$161,16,FALSE),0)</f>
        <v>0</v>
      </c>
      <c r="AS1262" s="3">
        <f>IF(AL1262=1,VLOOKUP($AP1262,BaseEqptCdF!$C$5:$R$161,16,FALSE),0)</f>
        <v>0</v>
      </c>
      <c r="AT1262" s="3">
        <f>IF(AM1262=1,VLOOKUP($AP1262,BaseEqptCdF!$C$5:$R$161,16,FALSE),0)</f>
        <v>0</v>
      </c>
      <c r="AU1262" s="3">
        <f>IF(AN1262=1,VLOOKUP($AP1262,BaseEqptCdF!$C$5:$R$161,16,FALSE),0)</f>
        <v>0</v>
      </c>
      <c r="AV1262" s="2">
        <f t="shared" si="160"/>
        <v>0</v>
      </c>
      <c r="AW1262" s="3" t="str">
        <f>IF($L1262="","",IF(SUM($AJ1262:AJ1262)=0,$AE1262,VLOOKUP($AP1262,BaseEqptCdF!$C$5:$R$161,16,FALSE)*$AC$3))</f>
        <v/>
      </c>
      <c r="AX1262" s="3" t="str">
        <f>IF($L1262="","",IF(SUM($AJ1262:AK1262)=0,$AE1262,VLOOKUP($AP1262,BaseEqptCdF!$C$5:$R$161,16,FALSE)*$AC$3))</f>
        <v/>
      </c>
      <c r="AY1262" s="3" t="str">
        <f>IF($L1262="","",IF(SUM($AJ1262:AL1262)=0,$AE1262,VLOOKUP($AP1262,BaseEqptCdF!$C$5:$R$161,16,FALSE)*$AC$3))</f>
        <v/>
      </c>
      <c r="AZ1262" s="3" t="str">
        <f>IF($L1262="","",IF(SUM($AJ1262:AM1262)=0,$AE1262,VLOOKUP($AP1262,BaseEqptCdF!$C$5:$R$161,16,FALSE)*$AC$3))</f>
        <v/>
      </c>
      <c r="BA1262" s="3" t="str">
        <f>IF($L1262="","",IF(SUM($AJ1262:AN1262)=0,$AE1262,VLOOKUP($AP1262,BaseEqptCdF!$C$5:$R$161,16,FALSE)*$AC$3))</f>
        <v/>
      </c>
      <c r="BB1262" s="2">
        <f t="shared" si="161"/>
        <v>0</v>
      </c>
      <c r="BC1262" s="3" t="str">
        <f>IF($L1262="","",IF(SUM($AJ1262:AJ1262)=0,$AF1262,IF(LEFT(VLOOKUP($AP1262,BaseEqptCdF!$C$5:$E$161,3,FALSE),2)="SD",0,IF(LEFT(VLOOKUP($AP1262,BaseEqptCdF!$C$5:$E$161,3,FALSE),2)="SB",1*52,VLOOKUP($AP1262,BaseEqptCdF!$C$5:$S$161,12,FALSE)*0.2*300))))</f>
        <v/>
      </c>
      <c r="BD1262" s="3" t="str">
        <f>IF($L1262="","",IF(SUM($AJ1262:AK1262)=0,$AF1262,IF(LEFT(VLOOKUP($AP1262,BaseEqptCdF!$C$5:$E$161,3,FALSE),2)="SD",0,IF(LEFT(VLOOKUP($AP1262,BaseEqptCdF!$C$5:$E$161,3,FALSE),2)="SB",1*52,VLOOKUP($AP1262,BaseEqptCdF!$C$5:$S$161,12,FALSE)*0.2*300))))</f>
        <v/>
      </c>
      <c r="BE1262" s="3" t="str">
        <f>IF($L1262="","",IF(SUM($AJ1262:AL1262)=0,$AF1262,IF(LEFT(VLOOKUP($AP1262,BaseEqptCdF!$C$5:$E$161,3,FALSE),2)="SD",0,IF(LEFT(VLOOKUP($AP1262,BaseEqptCdF!$C$5:$E$161,3,FALSE),2)="SB",1*52,VLOOKUP($AP1262,BaseEqptCdF!$C$5:$S$161,12,FALSE)*0.2*300))))</f>
        <v/>
      </c>
      <c r="BF1262" s="3" t="str">
        <f>IF($L1262="","",IF(SUM($AJ1262:AM1262)=0,$AF1262,IF(LEFT(VLOOKUP($AP1262,BaseEqptCdF!$C$5:$E$161,3,FALSE),2)="SD",0,IF(LEFT(VLOOKUP($AP1262,BaseEqptCdF!$C$5:$E$161,3,FALSE),2)="SB",1*52,VLOOKUP($AP1262,BaseEqptCdF!$C$5:$S$161,12,FALSE)*0.2*300))))</f>
        <v/>
      </c>
      <c r="BG1262" s="3" t="str">
        <f>IF($L1262="","",IF(SUM($AJ1262:AN1262)=0,$AF1262,IF(LEFT(VLOOKUP($AP1262,BaseEqptCdF!$C$5:$E$161,3,FALSE),2)="SD",0,IF(LEFT(VLOOKUP($AP1262,BaseEqptCdF!$C$5:$E$161,3,FALSE),2)="SB",1*52,VLOOKUP($AP1262,BaseEqptCdF!$C$5:$S$161,12,FALSE)*0.2*300))))</f>
        <v/>
      </c>
      <c r="BH1262" s="2">
        <f t="shared" si="162"/>
        <v>0</v>
      </c>
    </row>
    <row r="1263" spans="1:60" x14ac:dyDescent="0.25">
      <c r="A1263" s="296" t="str">
        <f t="array" ref="A1263">IF($C1263="","",INDEX(Prog!$B$8:$D$300,MATCH($C1263,nivo1,0),1))</f>
        <v/>
      </c>
      <c r="B1263" s="296" t="str">
        <f t="array" ref="B1263">IF($C1263="","",INDEX(Prog!$B$8:$D$300,MATCH($C1263,nivo1,0),2))</f>
        <v/>
      </c>
      <c r="C1263" s="273"/>
      <c r="D1263" s="267"/>
      <c r="E1263" s="273"/>
      <c r="F1263" s="273"/>
      <c r="G1263" s="273"/>
      <c r="H1263" s="273"/>
      <c r="I1263" s="273"/>
      <c r="J1263" s="273"/>
      <c r="K1263" s="274"/>
      <c r="L1263" s="273"/>
      <c r="M1263" s="273"/>
      <c r="N1263" s="273"/>
      <c r="O1263" s="275"/>
      <c r="P1263" s="273"/>
      <c r="Q1263" s="273"/>
      <c r="R1263" s="273"/>
      <c r="S1263" s="273"/>
      <c r="T1263" s="276"/>
      <c r="U1263" s="276"/>
      <c r="V1263" s="276"/>
      <c r="W1263" s="276"/>
      <c r="X1263" s="277"/>
      <c r="Y1263" s="278"/>
      <c r="AA1263" s="8" t="str">
        <f>IF($L1263="","",VLOOKUP($L1263,BaseEqptCdF!$C$5:$E$161,2,FALSE))</f>
        <v/>
      </c>
      <c r="AB1263" s="8" t="str">
        <f>IF($L1263="","",VLOOKUP($L1263,BaseEqptCdF!$C$5:$E$161,3,FALSE))</f>
        <v/>
      </c>
      <c r="AC1263" s="7" t="str">
        <f>IF($L1263="","",VLOOKUP($L1263,BaseEqptCdF!$C$5:$I$161,6,FALSE))</f>
        <v/>
      </c>
      <c r="AD1263" s="7" t="str">
        <f>IF($L1263="","",VLOOKUP($L1263,BaseEqptCdF!$C$5:$I$161,7,FALSE))</f>
        <v/>
      </c>
      <c r="AE1263" s="3" t="str">
        <f>IF($L1263="","",VLOOKUP($L1263,BaseEqptCdF!$C$5:$R$161,16,FALSE)*$AC$3)</f>
        <v/>
      </c>
      <c r="AF1263" s="3" t="str">
        <f>IF($L1263="","",IF(LEFT($AB1263,2)="SD",0,IF(LEFT($AB1263,2)="SB",1*52,IF($N1263=Prog!$P$17,VLOOKUP($L1263,BaseEqptCdF!$C$5:$P$161,14,FALSE)*1*300,VLOOKUP($L1263,BaseEqptCdF!$C$5:$P$161,12,FALSE)*0.2*300))))</f>
        <v/>
      </c>
      <c r="AG1263" s="6" t="str">
        <f t="shared" si="158"/>
        <v/>
      </c>
      <c r="AH1263" s="6">
        <f>IF($U1263=Prog!$S$18,YEAR($X1263),"")</f>
        <v>1900</v>
      </c>
      <c r="AI1263" s="5" t="str">
        <f>IF(OR($AG1263="",$U1263=Prog!$S$18),"",IF(OR($U1263=Prog!$S$17,$U1263=Prog!$S$16),YEAR($X1263),IF($AG1263="ND","ND",$AI$8+$O1263)))</f>
        <v/>
      </c>
      <c r="AJ1263" s="3" t="str">
        <f t="shared" si="157"/>
        <v/>
      </c>
      <c r="AK1263" s="3" t="str">
        <f t="shared" si="156"/>
        <v/>
      </c>
      <c r="AL1263" s="3" t="str">
        <f t="shared" si="156"/>
        <v/>
      </c>
      <c r="AM1263" s="3" t="str">
        <f t="shared" si="156"/>
        <v/>
      </c>
      <c r="AN1263" s="3" t="str">
        <f t="shared" si="156"/>
        <v/>
      </c>
      <c r="AO1263" s="2">
        <f t="shared" si="159"/>
        <v>0</v>
      </c>
      <c r="AP1263" s="4"/>
      <c r="AQ1263" s="3">
        <f>IF(AJ1263=1,VLOOKUP($AP1263,BaseEqptCdF!$C$5:$R$161,16,FALSE),0)</f>
        <v>0</v>
      </c>
      <c r="AR1263" s="3">
        <f>IF(AK1263=1,VLOOKUP($AP1263,BaseEqptCdF!$C$5:$R$161,16,FALSE),0)</f>
        <v>0</v>
      </c>
      <c r="AS1263" s="3">
        <f>IF(AL1263=1,VLOOKUP($AP1263,BaseEqptCdF!$C$5:$R$161,16,FALSE),0)</f>
        <v>0</v>
      </c>
      <c r="AT1263" s="3">
        <f>IF(AM1263=1,VLOOKUP($AP1263,BaseEqptCdF!$C$5:$R$161,16,FALSE),0)</f>
        <v>0</v>
      </c>
      <c r="AU1263" s="3">
        <f>IF(AN1263=1,VLOOKUP($AP1263,BaseEqptCdF!$C$5:$R$161,16,FALSE),0)</f>
        <v>0</v>
      </c>
      <c r="AV1263" s="2">
        <f t="shared" si="160"/>
        <v>0</v>
      </c>
      <c r="AW1263" s="3" t="str">
        <f>IF($L1263="","",IF(SUM($AJ1263:AJ1263)=0,$AE1263,VLOOKUP($AP1263,BaseEqptCdF!$C$5:$R$161,16,FALSE)*$AC$3))</f>
        <v/>
      </c>
      <c r="AX1263" s="3" t="str">
        <f>IF($L1263="","",IF(SUM($AJ1263:AK1263)=0,$AE1263,VLOOKUP($AP1263,BaseEqptCdF!$C$5:$R$161,16,FALSE)*$AC$3))</f>
        <v/>
      </c>
      <c r="AY1263" s="3" t="str">
        <f>IF($L1263="","",IF(SUM($AJ1263:AL1263)=0,$AE1263,VLOOKUP($AP1263,BaseEqptCdF!$C$5:$R$161,16,FALSE)*$AC$3))</f>
        <v/>
      </c>
      <c r="AZ1263" s="3" t="str">
        <f>IF($L1263="","",IF(SUM($AJ1263:AM1263)=0,$AE1263,VLOOKUP($AP1263,BaseEqptCdF!$C$5:$R$161,16,FALSE)*$AC$3))</f>
        <v/>
      </c>
      <c r="BA1263" s="3" t="str">
        <f>IF($L1263="","",IF(SUM($AJ1263:AN1263)=0,$AE1263,VLOOKUP($AP1263,BaseEqptCdF!$C$5:$R$161,16,FALSE)*$AC$3))</f>
        <v/>
      </c>
      <c r="BB1263" s="2">
        <f t="shared" si="161"/>
        <v>0</v>
      </c>
      <c r="BC1263" s="3" t="str">
        <f>IF($L1263="","",IF(SUM($AJ1263:AJ1263)=0,$AF1263,IF(LEFT(VLOOKUP($AP1263,BaseEqptCdF!$C$5:$E$161,3,FALSE),2)="SD",0,IF(LEFT(VLOOKUP($AP1263,BaseEqptCdF!$C$5:$E$161,3,FALSE),2)="SB",1*52,VLOOKUP($AP1263,BaseEqptCdF!$C$5:$S$161,12,FALSE)*0.2*300))))</f>
        <v/>
      </c>
      <c r="BD1263" s="3" t="str">
        <f>IF($L1263="","",IF(SUM($AJ1263:AK1263)=0,$AF1263,IF(LEFT(VLOOKUP($AP1263,BaseEqptCdF!$C$5:$E$161,3,FALSE),2)="SD",0,IF(LEFT(VLOOKUP($AP1263,BaseEqptCdF!$C$5:$E$161,3,FALSE),2)="SB",1*52,VLOOKUP($AP1263,BaseEqptCdF!$C$5:$S$161,12,FALSE)*0.2*300))))</f>
        <v/>
      </c>
      <c r="BE1263" s="3" t="str">
        <f>IF($L1263="","",IF(SUM($AJ1263:AL1263)=0,$AF1263,IF(LEFT(VLOOKUP($AP1263,BaseEqptCdF!$C$5:$E$161,3,FALSE),2)="SD",0,IF(LEFT(VLOOKUP($AP1263,BaseEqptCdF!$C$5:$E$161,3,FALSE),2)="SB",1*52,VLOOKUP($AP1263,BaseEqptCdF!$C$5:$S$161,12,FALSE)*0.2*300))))</f>
        <v/>
      </c>
      <c r="BF1263" s="3" t="str">
        <f>IF($L1263="","",IF(SUM($AJ1263:AM1263)=0,$AF1263,IF(LEFT(VLOOKUP($AP1263,BaseEqptCdF!$C$5:$E$161,3,FALSE),2)="SD",0,IF(LEFT(VLOOKUP($AP1263,BaseEqptCdF!$C$5:$E$161,3,FALSE),2)="SB",1*52,VLOOKUP($AP1263,BaseEqptCdF!$C$5:$S$161,12,FALSE)*0.2*300))))</f>
        <v/>
      </c>
      <c r="BG1263" s="3" t="str">
        <f>IF($L1263="","",IF(SUM($AJ1263:AN1263)=0,$AF1263,IF(LEFT(VLOOKUP($AP1263,BaseEqptCdF!$C$5:$E$161,3,FALSE),2)="SD",0,IF(LEFT(VLOOKUP($AP1263,BaseEqptCdF!$C$5:$E$161,3,FALSE),2)="SB",1*52,VLOOKUP($AP1263,BaseEqptCdF!$C$5:$S$161,12,FALSE)*0.2*300))))</f>
        <v/>
      </c>
      <c r="BH1263" s="2">
        <f t="shared" si="162"/>
        <v>0</v>
      </c>
    </row>
    <row r="1264" spans="1:60" x14ac:dyDescent="0.25">
      <c r="A1264" s="296" t="str">
        <f t="array" ref="A1264">IF($C1264="","",INDEX(Prog!$B$8:$D$300,MATCH($C1264,nivo1,0),1))</f>
        <v/>
      </c>
      <c r="B1264" s="296" t="str">
        <f t="array" ref="B1264">IF($C1264="","",INDEX(Prog!$B$8:$D$300,MATCH($C1264,nivo1,0),2))</f>
        <v/>
      </c>
      <c r="C1264" s="273"/>
      <c r="D1264" s="267"/>
      <c r="E1264" s="273"/>
      <c r="F1264" s="273"/>
      <c r="G1264" s="273"/>
      <c r="H1264" s="273"/>
      <c r="I1264" s="273"/>
      <c r="J1264" s="273"/>
      <c r="K1264" s="274"/>
      <c r="L1264" s="273"/>
      <c r="M1264" s="273"/>
      <c r="N1264" s="273"/>
      <c r="O1264" s="275"/>
      <c r="P1264" s="273"/>
      <c r="Q1264" s="273"/>
      <c r="R1264" s="273"/>
      <c r="S1264" s="273"/>
      <c r="T1264" s="276"/>
      <c r="U1264" s="276"/>
      <c r="V1264" s="276"/>
      <c r="W1264" s="276"/>
      <c r="X1264" s="277"/>
      <c r="Y1264" s="278"/>
      <c r="AA1264" s="8" t="str">
        <f>IF($L1264="","",VLOOKUP($L1264,BaseEqptCdF!$C$5:$E$161,2,FALSE))</f>
        <v/>
      </c>
      <c r="AB1264" s="8" t="str">
        <f>IF($L1264="","",VLOOKUP($L1264,BaseEqptCdF!$C$5:$E$161,3,FALSE))</f>
        <v/>
      </c>
      <c r="AC1264" s="7" t="str">
        <f>IF($L1264="","",VLOOKUP($L1264,BaseEqptCdF!$C$5:$I$161,6,FALSE))</f>
        <v/>
      </c>
      <c r="AD1264" s="7" t="str">
        <f>IF($L1264="","",VLOOKUP($L1264,BaseEqptCdF!$C$5:$I$161,7,FALSE))</f>
        <v/>
      </c>
      <c r="AE1264" s="3" t="str">
        <f>IF($L1264="","",VLOOKUP($L1264,BaseEqptCdF!$C$5:$R$161,16,FALSE)*$AC$3)</f>
        <v/>
      </c>
      <c r="AF1264" s="3" t="str">
        <f>IF($L1264="","",IF(LEFT($AB1264,2)="SD",0,IF(LEFT($AB1264,2)="SB",1*52,IF($N1264=Prog!$P$17,VLOOKUP($L1264,BaseEqptCdF!$C$5:$P$161,14,FALSE)*1*300,VLOOKUP($L1264,BaseEqptCdF!$C$5:$P$161,12,FALSE)*0.2*300))))</f>
        <v/>
      </c>
      <c r="AG1264" s="6" t="str">
        <f t="shared" si="158"/>
        <v/>
      </c>
      <c r="AH1264" s="6">
        <f>IF($U1264=Prog!$S$18,YEAR($X1264),"")</f>
        <v>1900</v>
      </c>
      <c r="AI1264" s="5" t="str">
        <f>IF(OR($AG1264="",$U1264=Prog!$S$18),"",IF(OR($U1264=Prog!$S$17,$U1264=Prog!$S$16),YEAR($X1264),IF($AG1264="ND","ND",$AI$8+$O1264)))</f>
        <v/>
      </c>
      <c r="AJ1264" s="3" t="str">
        <f t="shared" si="157"/>
        <v/>
      </c>
      <c r="AK1264" s="3" t="str">
        <f t="shared" si="156"/>
        <v/>
      </c>
      <c r="AL1264" s="3" t="str">
        <f t="shared" si="156"/>
        <v/>
      </c>
      <c r="AM1264" s="3" t="str">
        <f t="shared" si="156"/>
        <v/>
      </c>
      <c r="AN1264" s="3" t="str">
        <f t="shared" ref="AN1264" si="163">IF($AI1264="","",IF($AI1264=AN$9,1,0))</f>
        <v/>
      </c>
      <c r="AO1264" s="2">
        <f t="shared" si="159"/>
        <v>0</v>
      </c>
      <c r="AP1264" s="4"/>
      <c r="AQ1264" s="3">
        <f>IF(AJ1264=1,VLOOKUP($AP1264,BaseEqptCdF!$C$5:$R$161,16,FALSE),0)</f>
        <v>0</v>
      </c>
      <c r="AR1264" s="3">
        <f>IF(AK1264=1,VLOOKUP($AP1264,BaseEqptCdF!$C$5:$R$161,16,FALSE),0)</f>
        <v>0</v>
      </c>
      <c r="AS1264" s="3">
        <f>IF(AL1264=1,VLOOKUP($AP1264,BaseEqptCdF!$C$5:$R$161,16,FALSE),0)</f>
        <v>0</v>
      </c>
      <c r="AT1264" s="3">
        <f>IF(AM1264=1,VLOOKUP($AP1264,BaseEqptCdF!$C$5:$R$161,16,FALSE),0)</f>
        <v>0</v>
      </c>
      <c r="AU1264" s="3">
        <f>IF(AN1264=1,VLOOKUP($AP1264,BaseEqptCdF!$C$5:$R$161,16,FALSE),0)</f>
        <v>0</v>
      </c>
      <c r="AV1264" s="2">
        <f t="shared" si="160"/>
        <v>0</v>
      </c>
      <c r="AW1264" s="3" t="str">
        <f>IF($L1264="","",IF(SUM($AJ1264:AJ1264)=0,$AE1264,VLOOKUP($AP1264,BaseEqptCdF!$C$5:$R$161,16,FALSE)*$AC$3))</f>
        <v/>
      </c>
      <c r="AX1264" s="3" t="str">
        <f>IF($L1264="","",IF(SUM($AJ1264:AK1264)=0,$AE1264,VLOOKUP($AP1264,BaseEqptCdF!$C$5:$R$161,16,FALSE)*$AC$3))</f>
        <v/>
      </c>
      <c r="AY1264" s="3" t="str">
        <f>IF($L1264="","",IF(SUM($AJ1264:AL1264)=0,$AE1264,VLOOKUP($AP1264,BaseEqptCdF!$C$5:$R$161,16,FALSE)*$AC$3))</f>
        <v/>
      </c>
      <c r="AZ1264" s="3" t="str">
        <f>IF($L1264="","",IF(SUM($AJ1264:AM1264)=0,$AE1264,VLOOKUP($AP1264,BaseEqptCdF!$C$5:$R$161,16,FALSE)*$AC$3))</f>
        <v/>
      </c>
      <c r="BA1264" s="3" t="str">
        <f>IF($L1264="","",IF(SUM($AJ1264:AN1264)=0,$AE1264,VLOOKUP($AP1264,BaseEqptCdF!$C$5:$R$161,16,FALSE)*$AC$3))</f>
        <v/>
      </c>
      <c r="BB1264" s="2">
        <f t="shared" si="161"/>
        <v>0</v>
      </c>
      <c r="BC1264" s="3" t="str">
        <f>IF($L1264="","",IF(SUM($AJ1264:AJ1264)=0,$AF1264,IF(LEFT(VLOOKUP($AP1264,BaseEqptCdF!$C$5:$E$161,3,FALSE),2)="SD",0,IF(LEFT(VLOOKUP($AP1264,BaseEqptCdF!$C$5:$E$161,3,FALSE),2)="SB",1*52,VLOOKUP($AP1264,BaseEqptCdF!$C$5:$S$161,12,FALSE)*0.2*300))))</f>
        <v/>
      </c>
      <c r="BD1264" s="3" t="str">
        <f>IF($L1264="","",IF(SUM($AJ1264:AK1264)=0,$AF1264,IF(LEFT(VLOOKUP($AP1264,BaseEqptCdF!$C$5:$E$161,3,FALSE),2)="SD",0,IF(LEFT(VLOOKUP($AP1264,BaseEqptCdF!$C$5:$E$161,3,FALSE),2)="SB",1*52,VLOOKUP($AP1264,BaseEqptCdF!$C$5:$S$161,12,FALSE)*0.2*300))))</f>
        <v/>
      </c>
      <c r="BE1264" s="3" t="str">
        <f>IF($L1264="","",IF(SUM($AJ1264:AL1264)=0,$AF1264,IF(LEFT(VLOOKUP($AP1264,BaseEqptCdF!$C$5:$E$161,3,FALSE),2)="SD",0,IF(LEFT(VLOOKUP($AP1264,BaseEqptCdF!$C$5:$E$161,3,FALSE),2)="SB",1*52,VLOOKUP($AP1264,BaseEqptCdF!$C$5:$S$161,12,FALSE)*0.2*300))))</f>
        <v/>
      </c>
      <c r="BF1264" s="3" t="str">
        <f>IF($L1264="","",IF(SUM($AJ1264:AM1264)=0,$AF1264,IF(LEFT(VLOOKUP($AP1264,BaseEqptCdF!$C$5:$E$161,3,FALSE),2)="SD",0,IF(LEFT(VLOOKUP($AP1264,BaseEqptCdF!$C$5:$E$161,3,FALSE),2)="SB",1*52,VLOOKUP($AP1264,BaseEqptCdF!$C$5:$S$161,12,FALSE)*0.2*300))))</f>
        <v/>
      </c>
      <c r="BG1264" s="3" t="str">
        <f>IF($L1264="","",IF(SUM($AJ1264:AN1264)=0,$AF1264,IF(LEFT(VLOOKUP($AP1264,BaseEqptCdF!$C$5:$E$161,3,FALSE),2)="SD",0,IF(LEFT(VLOOKUP($AP1264,BaseEqptCdF!$C$5:$E$161,3,FALSE),2)="SB",1*52,VLOOKUP($AP1264,BaseEqptCdF!$C$5:$S$161,12,FALSE)*0.2*300))))</f>
        <v/>
      </c>
      <c r="BH1264" s="2">
        <f t="shared" si="162"/>
        <v>0</v>
      </c>
    </row>
    <row r="1265" spans="1:60" x14ac:dyDescent="0.25">
      <c r="A1265" s="296" t="str">
        <f t="array" ref="A1265">IF($C1265="","",INDEX(Prog!$B$8:$D$300,MATCH($C1265,nivo1,0),1))</f>
        <v/>
      </c>
      <c r="B1265" s="296" t="str">
        <f t="array" ref="B1265">IF($C1265="","",INDEX(Prog!$B$8:$D$300,MATCH($C1265,nivo1,0),2))</f>
        <v/>
      </c>
      <c r="C1265" s="273"/>
      <c r="D1265" s="267"/>
      <c r="E1265" s="273"/>
      <c r="F1265" s="273"/>
      <c r="G1265" s="273"/>
      <c r="H1265" s="273"/>
      <c r="I1265" s="273"/>
      <c r="J1265" s="273"/>
      <c r="K1265" s="274"/>
      <c r="L1265" s="273"/>
      <c r="M1265" s="273"/>
      <c r="N1265" s="273"/>
      <c r="O1265" s="275"/>
      <c r="P1265" s="273"/>
      <c r="Q1265" s="273"/>
      <c r="R1265" s="273"/>
      <c r="S1265" s="273"/>
      <c r="T1265" s="276"/>
      <c r="U1265" s="276"/>
      <c r="V1265" s="276"/>
      <c r="W1265" s="276"/>
      <c r="X1265" s="277"/>
      <c r="Y1265" s="278"/>
      <c r="AA1265" s="8" t="str">
        <f>IF($L1265="","",VLOOKUP($L1265,BaseEqptCdF!$C$5:$E$161,2,FALSE))</f>
        <v/>
      </c>
      <c r="AB1265" s="8" t="str">
        <f>IF($L1265="","",VLOOKUP($L1265,BaseEqptCdF!$C$5:$E$161,3,FALSE))</f>
        <v/>
      </c>
      <c r="AC1265" s="7" t="str">
        <f>IF($L1265="","",VLOOKUP($L1265,BaseEqptCdF!$C$5:$I$161,6,FALSE))</f>
        <v/>
      </c>
      <c r="AD1265" s="7" t="str">
        <f>IF($L1265="","",VLOOKUP($L1265,BaseEqptCdF!$C$5:$I$161,7,FALSE))</f>
        <v/>
      </c>
      <c r="AE1265" s="3" t="str">
        <f>IF($L1265="","",VLOOKUP($L1265,BaseEqptCdF!$C$5:$R$161,16,FALSE)*$AC$3)</f>
        <v/>
      </c>
      <c r="AF1265" s="3" t="str">
        <f>IF($L1265="","",IF(LEFT($AB1265,2)="SD",0,IF(LEFT($AB1265,2)="SB",1*52,IF($N1265=Prog!$P$17,VLOOKUP($L1265,BaseEqptCdF!$C$5:$P$161,14,FALSE)*1*300,VLOOKUP($L1265,BaseEqptCdF!$C$5:$P$161,12,FALSE)*0.2*300))))</f>
        <v/>
      </c>
      <c r="AG1265" s="6" t="str">
        <f t="shared" si="158"/>
        <v/>
      </c>
      <c r="AH1265" s="6">
        <f>IF($U1265=Prog!$S$18,YEAR($X1265),"")</f>
        <v>1900</v>
      </c>
      <c r="AI1265" s="5" t="str">
        <f>IF(OR($AG1265="",$U1265=Prog!$S$18),"",IF(OR($U1265=Prog!$S$17,$U1265=Prog!$S$16),YEAR($X1265),IF($AG1265="ND","ND",$AI$8+$O1265)))</f>
        <v/>
      </c>
      <c r="AJ1265" s="3" t="str">
        <f t="shared" si="157"/>
        <v/>
      </c>
      <c r="AK1265" s="3" t="str">
        <f t="shared" ref="AK1265:AN1328" si="164">IF($AI1265="","",IF($AI1265=AK$9,1,0))</f>
        <v/>
      </c>
      <c r="AL1265" s="3" t="str">
        <f t="shared" si="164"/>
        <v/>
      </c>
      <c r="AM1265" s="3" t="str">
        <f t="shared" si="164"/>
        <v/>
      </c>
      <c r="AN1265" s="3" t="str">
        <f t="shared" si="164"/>
        <v/>
      </c>
      <c r="AO1265" s="2">
        <f t="shared" si="159"/>
        <v>0</v>
      </c>
      <c r="AP1265" s="4"/>
      <c r="AQ1265" s="3">
        <f>IF(AJ1265=1,VLOOKUP($AP1265,BaseEqptCdF!$C$5:$R$161,16,FALSE),0)</f>
        <v>0</v>
      </c>
      <c r="AR1265" s="3">
        <f>IF(AK1265=1,VLOOKUP($AP1265,BaseEqptCdF!$C$5:$R$161,16,FALSE),0)</f>
        <v>0</v>
      </c>
      <c r="AS1265" s="3">
        <f>IF(AL1265=1,VLOOKUP($AP1265,BaseEqptCdF!$C$5:$R$161,16,FALSE),0)</f>
        <v>0</v>
      </c>
      <c r="AT1265" s="3">
        <f>IF(AM1265=1,VLOOKUP($AP1265,BaseEqptCdF!$C$5:$R$161,16,FALSE),0)</f>
        <v>0</v>
      </c>
      <c r="AU1265" s="3">
        <f>IF(AN1265=1,VLOOKUP($AP1265,BaseEqptCdF!$C$5:$R$161,16,FALSE),0)</f>
        <v>0</v>
      </c>
      <c r="AV1265" s="2">
        <f t="shared" si="160"/>
        <v>0</v>
      </c>
      <c r="AW1265" s="3" t="str">
        <f>IF($L1265="","",IF(SUM($AJ1265:AJ1265)=0,$AE1265,VLOOKUP($AP1265,BaseEqptCdF!$C$5:$R$161,16,FALSE)*$AC$3))</f>
        <v/>
      </c>
      <c r="AX1265" s="3" t="str">
        <f>IF($L1265="","",IF(SUM($AJ1265:AK1265)=0,$AE1265,VLOOKUP($AP1265,BaseEqptCdF!$C$5:$R$161,16,FALSE)*$AC$3))</f>
        <v/>
      </c>
      <c r="AY1265" s="3" t="str">
        <f>IF($L1265="","",IF(SUM($AJ1265:AL1265)=0,$AE1265,VLOOKUP($AP1265,BaseEqptCdF!$C$5:$R$161,16,FALSE)*$AC$3))</f>
        <v/>
      </c>
      <c r="AZ1265" s="3" t="str">
        <f>IF($L1265="","",IF(SUM($AJ1265:AM1265)=0,$AE1265,VLOOKUP($AP1265,BaseEqptCdF!$C$5:$R$161,16,FALSE)*$AC$3))</f>
        <v/>
      </c>
      <c r="BA1265" s="3" t="str">
        <f>IF($L1265="","",IF(SUM($AJ1265:AN1265)=0,$AE1265,VLOOKUP($AP1265,BaseEqptCdF!$C$5:$R$161,16,FALSE)*$AC$3))</f>
        <v/>
      </c>
      <c r="BB1265" s="2">
        <f t="shared" si="161"/>
        <v>0</v>
      </c>
      <c r="BC1265" s="3" t="str">
        <f>IF($L1265="","",IF(SUM($AJ1265:AJ1265)=0,$AF1265,IF(LEFT(VLOOKUP($AP1265,BaseEqptCdF!$C$5:$E$161,3,FALSE),2)="SD",0,IF(LEFT(VLOOKUP($AP1265,BaseEqptCdF!$C$5:$E$161,3,FALSE),2)="SB",1*52,VLOOKUP($AP1265,BaseEqptCdF!$C$5:$S$161,12,FALSE)*0.2*300))))</f>
        <v/>
      </c>
      <c r="BD1265" s="3" t="str">
        <f>IF($L1265="","",IF(SUM($AJ1265:AK1265)=0,$AF1265,IF(LEFT(VLOOKUP($AP1265,BaseEqptCdF!$C$5:$E$161,3,FALSE),2)="SD",0,IF(LEFT(VLOOKUP($AP1265,BaseEqptCdF!$C$5:$E$161,3,FALSE),2)="SB",1*52,VLOOKUP($AP1265,BaseEqptCdF!$C$5:$S$161,12,FALSE)*0.2*300))))</f>
        <v/>
      </c>
      <c r="BE1265" s="3" t="str">
        <f>IF($L1265="","",IF(SUM($AJ1265:AL1265)=0,$AF1265,IF(LEFT(VLOOKUP($AP1265,BaseEqptCdF!$C$5:$E$161,3,FALSE),2)="SD",0,IF(LEFT(VLOOKUP($AP1265,BaseEqptCdF!$C$5:$E$161,3,FALSE),2)="SB",1*52,VLOOKUP($AP1265,BaseEqptCdF!$C$5:$S$161,12,FALSE)*0.2*300))))</f>
        <v/>
      </c>
      <c r="BF1265" s="3" t="str">
        <f>IF($L1265="","",IF(SUM($AJ1265:AM1265)=0,$AF1265,IF(LEFT(VLOOKUP($AP1265,BaseEqptCdF!$C$5:$E$161,3,FALSE),2)="SD",0,IF(LEFT(VLOOKUP($AP1265,BaseEqptCdF!$C$5:$E$161,3,FALSE),2)="SB",1*52,VLOOKUP($AP1265,BaseEqptCdF!$C$5:$S$161,12,FALSE)*0.2*300))))</f>
        <v/>
      </c>
      <c r="BG1265" s="3" t="str">
        <f>IF($L1265="","",IF(SUM($AJ1265:AN1265)=0,$AF1265,IF(LEFT(VLOOKUP($AP1265,BaseEqptCdF!$C$5:$E$161,3,FALSE),2)="SD",0,IF(LEFT(VLOOKUP($AP1265,BaseEqptCdF!$C$5:$E$161,3,FALSE),2)="SB",1*52,VLOOKUP($AP1265,BaseEqptCdF!$C$5:$S$161,12,FALSE)*0.2*300))))</f>
        <v/>
      </c>
      <c r="BH1265" s="2">
        <f t="shared" si="162"/>
        <v>0</v>
      </c>
    </row>
    <row r="1266" spans="1:60" x14ac:dyDescent="0.25">
      <c r="A1266" s="296" t="str">
        <f t="array" ref="A1266">IF($C1266="","",INDEX(Prog!$B$8:$D$300,MATCH($C1266,nivo1,0),1))</f>
        <v/>
      </c>
      <c r="B1266" s="296" t="str">
        <f t="array" ref="B1266">IF($C1266="","",INDEX(Prog!$B$8:$D$300,MATCH($C1266,nivo1,0),2))</f>
        <v/>
      </c>
      <c r="C1266" s="273"/>
      <c r="D1266" s="267"/>
      <c r="E1266" s="273"/>
      <c r="F1266" s="273"/>
      <c r="G1266" s="273"/>
      <c r="H1266" s="273"/>
      <c r="I1266" s="273"/>
      <c r="J1266" s="273"/>
      <c r="K1266" s="274"/>
      <c r="L1266" s="273"/>
      <c r="M1266" s="273"/>
      <c r="N1266" s="273"/>
      <c r="O1266" s="275"/>
      <c r="P1266" s="273"/>
      <c r="Q1266" s="273"/>
      <c r="R1266" s="273"/>
      <c r="S1266" s="273"/>
      <c r="T1266" s="276"/>
      <c r="U1266" s="276"/>
      <c r="V1266" s="276"/>
      <c r="W1266" s="276"/>
      <c r="X1266" s="277"/>
      <c r="Y1266" s="278"/>
      <c r="AA1266" s="8" t="str">
        <f>IF($L1266="","",VLOOKUP($L1266,BaseEqptCdF!$C$5:$E$161,2,FALSE))</f>
        <v/>
      </c>
      <c r="AB1266" s="8" t="str">
        <f>IF($L1266="","",VLOOKUP($L1266,BaseEqptCdF!$C$5:$E$161,3,FALSE))</f>
        <v/>
      </c>
      <c r="AC1266" s="7" t="str">
        <f>IF($L1266="","",VLOOKUP($L1266,BaseEqptCdF!$C$5:$I$161,6,FALSE))</f>
        <v/>
      </c>
      <c r="AD1266" s="7" t="str">
        <f>IF($L1266="","",VLOOKUP($L1266,BaseEqptCdF!$C$5:$I$161,7,FALSE))</f>
        <v/>
      </c>
      <c r="AE1266" s="3" t="str">
        <f>IF($L1266="","",VLOOKUP($L1266,BaseEqptCdF!$C$5:$R$161,16,FALSE)*$AC$3)</f>
        <v/>
      </c>
      <c r="AF1266" s="3" t="str">
        <f>IF($L1266="","",IF(LEFT($AB1266,2)="SD",0,IF(LEFT($AB1266,2)="SB",1*52,IF($N1266=Prog!$P$17,VLOOKUP($L1266,BaseEqptCdF!$C$5:$P$161,14,FALSE)*1*300,VLOOKUP($L1266,BaseEqptCdF!$C$5:$P$161,12,FALSE)*0.2*300))))</f>
        <v/>
      </c>
      <c r="AG1266" s="6" t="str">
        <f t="shared" si="158"/>
        <v/>
      </c>
      <c r="AH1266" s="6">
        <f>IF($U1266=Prog!$S$18,YEAR($X1266),"")</f>
        <v>1900</v>
      </c>
      <c r="AI1266" s="5" t="str">
        <f>IF(OR($AG1266="",$U1266=Prog!$S$18),"",IF(OR($U1266=Prog!$S$17,$U1266=Prog!$S$16),YEAR($X1266),IF($AG1266="ND","ND",$AI$8+$O1266)))</f>
        <v/>
      </c>
      <c r="AJ1266" s="3" t="str">
        <f t="shared" si="157"/>
        <v/>
      </c>
      <c r="AK1266" s="3" t="str">
        <f t="shared" si="164"/>
        <v/>
      </c>
      <c r="AL1266" s="3" t="str">
        <f t="shared" si="164"/>
        <v/>
      </c>
      <c r="AM1266" s="3" t="str">
        <f t="shared" si="164"/>
        <v/>
      </c>
      <c r="AN1266" s="3" t="str">
        <f t="shared" si="164"/>
        <v/>
      </c>
      <c r="AO1266" s="2">
        <f t="shared" si="159"/>
        <v>0</v>
      </c>
      <c r="AP1266" s="4"/>
      <c r="AQ1266" s="3">
        <f>IF(AJ1266=1,VLOOKUP($AP1266,BaseEqptCdF!$C$5:$R$161,16,FALSE),0)</f>
        <v>0</v>
      </c>
      <c r="AR1266" s="3">
        <f>IF(AK1266=1,VLOOKUP($AP1266,BaseEqptCdF!$C$5:$R$161,16,FALSE),0)</f>
        <v>0</v>
      </c>
      <c r="AS1266" s="3">
        <f>IF(AL1266=1,VLOOKUP($AP1266,BaseEqptCdF!$C$5:$R$161,16,FALSE),0)</f>
        <v>0</v>
      </c>
      <c r="AT1266" s="3">
        <f>IF(AM1266=1,VLOOKUP($AP1266,BaseEqptCdF!$C$5:$R$161,16,FALSE),0)</f>
        <v>0</v>
      </c>
      <c r="AU1266" s="3">
        <f>IF(AN1266=1,VLOOKUP($AP1266,BaseEqptCdF!$C$5:$R$161,16,FALSE),0)</f>
        <v>0</v>
      </c>
      <c r="AV1266" s="2">
        <f t="shared" si="160"/>
        <v>0</v>
      </c>
      <c r="AW1266" s="3" t="str">
        <f>IF($L1266="","",IF(SUM($AJ1266:AJ1266)=0,$AE1266,VLOOKUP($AP1266,BaseEqptCdF!$C$5:$R$161,16,FALSE)*$AC$3))</f>
        <v/>
      </c>
      <c r="AX1266" s="3" t="str">
        <f>IF($L1266="","",IF(SUM($AJ1266:AK1266)=0,$AE1266,VLOOKUP($AP1266,BaseEqptCdF!$C$5:$R$161,16,FALSE)*$AC$3))</f>
        <v/>
      </c>
      <c r="AY1266" s="3" t="str">
        <f>IF($L1266="","",IF(SUM($AJ1266:AL1266)=0,$AE1266,VLOOKUP($AP1266,BaseEqptCdF!$C$5:$R$161,16,FALSE)*$AC$3))</f>
        <v/>
      </c>
      <c r="AZ1266" s="3" t="str">
        <f>IF($L1266="","",IF(SUM($AJ1266:AM1266)=0,$AE1266,VLOOKUP($AP1266,BaseEqptCdF!$C$5:$R$161,16,FALSE)*$AC$3))</f>
        <v/>
      </c>
      <c r="BA1266" s="3" t="str">
        <f>IF($L1266="","",IF(SUM($AJ1266:AN1266)=0,$AE1266,VLOOKUP($AP1266,BaseEqptCdF!$C$5:$R$161,16,FALSE)*$AC$3))</f>
        <v/>
      </c>
      <c r="BB1266" s="2">
        <f t="shared" si="161"/>
        <v>0</v>
      </c>
      <c r="BC1266" s="3" t="str">
        <f>IF($L1266="","",IF(SUM($AJ1266:AJ1266)=0,$AF1266,IF(LEFT(VLOOKUP($AP1266,BaseEqptCdF!$C$5:$E$161,3,FALSE),2)="SD",0,IF(LEFT(VLOOKUP($AP1266,BaseEqptCdF!$C$5:$E$161,3,FALSE),2)="SB",1*52,VLOOKUP($AP1266,BaseEqptCdF!$C$5:$S$161,12,FALSE)*0.2*300))))</f>
        <v/>
      </c>
      <c r="BD1266" s="3" t="str">
        <f>IF($L1266="","",IF(SUM($AJ1266:AK1266)=0,$AF1266,IF(LEFT(VLOOKUP($AP1266,BaseEqptCdF!$C$5:$E$161,3,FALSE),2)="SD",0,IF(LEFT(VLOOKUP($AP1266,BaseEqptCdF!$C$5:$E$161,3,FALSE),2)="SB",1*52,VLOOKUP($AP1266,BaseEqptCdF!$C$5:$S$161,12,FALSE)*0.2*300))))</f>
        <v/>
      </c>
      <c r="BE1266" s="3" t="str">
        <f>IF($L1266="","",IF(SUM($AJ1266:AL1266)=0,$AF1266,IF(LEFT(VLOOKUP($AP1266,BaseEqptCdF!$C$5:$E$161,3,FALSE),2)="SD",0,IF(LEFT(VLOOKUP($AP1266,BaseEqptCdF!$C$5:$E$161,3,FALSE),2)="SB",1*52,VLOOKUP($AP1266,BaseEqptCdF!$C$5:$S$161,12,FALSE)*0.2*300))))</f>
        <v/>
      </c>
      <c r="BF1266" s="3" t="str">
        <f>IF($L1266="","",IF(SUM($AJ1266:AM1266)=0,$AF1266,IF(LEFT(VLOOKUP($AP1266,BaseEqptCdF!$C$5:$E$161,3,FALSE),2)="SD",0,IF(LEFT(VLOOKUP($AP1266,BaseEqptCdF!$C$5:$E$161,3,FALSE),2)="SB",1*52,VLOOKUP($AP1266,BaseEqptCdF!$C$5:$S$161,12,FALSE)*0.2*300))))</f>
        <v/>
      </c>
      <c r="BG1266" s="3" t="str">
        <f>IF($L1266="","",IF(SUM($AJ1266:AN1266)=0,$AF1266,IF(LEFT(VLOOKUP($AP1266,BaseEqptCdF!$C$5:$E$161,3,FALSE),2)="SD",0,IF(LEFT(VLOOKUP($AP1266,BaseEqptCdF!$C$5:$E$161,3,FALSE),2)="SB",1*52,VLOOKUP($AP1266,BaseEqptCdF!$C$5:$S$161,12,FALSE)*0.2*300))))</f>
        <v/>
      </c>
      <c r="BH1266" s="2">
        <f t="shared" si="162"/>
        <v>0</v>
      </c>
    </row>
    <row r="1267" spans="1:60" x14ac:dyDescent="0.25">
      <c r="A1267" s="296" t="str">
        <f t="array" ref="A1267">IF($C1267="","",INDEX(Prog!$B$8:$D$300,MATCH($C1267,nivo1,0),1))</f>
        <v/>
      </c>
      <c r="B1267" s="296" t="str">
        <f t="array" ref="B1267">IF($C1267="","",INDEX(Prog!$B$8:$D$300,MATCH($C1267,nivo1,0),2))</f>
        <v/>
      </c>
      <c r="C1267" s="273"/>
      <c r="D1267" s="267"/>
      <c r="E1267" s="273"/>
      <c r="F1267" s="273"/>
      <c r="G1267" s="273"/>
      <c r="H1267" s="273"/>
      <c r="I1267" s="273"/>
      <c r="J1267" s="273"/>
      <c r="K1267" s="274"/>
      <c r="L1267" s="273"/>
      <c r="M1267" s="273"/>
      <c r="N1267" s="273"/>
      <c r="O1267" s="275"/>
      <c r="P1267" s="273"/>
      <c r="Q1267" s="273"/>
      <c r="R1267" s="273"/>
      <c r="S1267" s="273"/>
      <c r="T1267" s="276"/>
      <c r="U1267" s="276"/>
      <c r="V1267" s="276"/>
      <c r="W1267" s="276"/>
      <c r="X1267" s="277"/>
      <c r="Y1267" s="278"/>
      <c r="AA1267" s="8" t="str">
        <f>IF($L1267="","",VLOOKUP($L1267,BaseEqptCdF!$C$5:$E$161,2,FALSE))</f>
        <v/>
      </c>
      <c r="AB1267" s="8" t="str">
        <f>IF($L1267="","",VLOOKUP($L1267,BaseEqptCdF!$C$5:$E$161,3,FALSE))</f>
        <v/>
      </c>
      <c r="AC1267" s="7" t="str">
        <f>IF($L1267="","",VLOOKUP($L1267,BaseEqptCdF!$C$5:$I$161,6,FALSE))</f>
        <v/>
      </c>
      <c r="AD1267" s="7" t="str">
        <f>IF($L1267="","",VLOOKUP($L1267,BaseEqptCdF!$C$5:$I$161,7,FALSE))</f>
        <v/>
      </c>
      <c r="AE1267" s="3" t="str">
        <f>IF($L1267="","",VLOOKUP($L1267,BaseEqptCdF!$C$5:$R$161,16,FALSE)*$AC$3)</f>
        <v/>
      </c>
      <c r="AF1267" s="3" t="str">
        <f>IF($L1267="","",IF(LEFT($AB1267,2)="SD",0,IF(LEFT($AB1267,2)="SB",1*52,IF($N1267=Prog!$P$17,VLOOKUP($L1267,BaseEqptCdF!$C$5:$P$161,14,FALSE)*1*300,VLOOKUP($L1267,BaseEqptCdF!$C$5:$P$161,12,FALSE)*0.2*300))))</f>
        <v/>
      </c>
      <c r="AG1267" s="6" t="str">
        <f t="shared" si="158"/>
        <v/>
      </c>
      <c r="AH1267" s="6">
        <f>IF($U1267=Prog!$S$18,YEAR($X1267),"")</f>
        <v>1900</v>
      </c>
      <c r="AI1267" s="5" t="str">
        <f>IF(OR($AG1267="",$U1267=Prog!$S$18),"",IF(OR($U1267=Prog!$S$17,$U1267=Prog!$S$16),YEAR($X1267),IF($AG1267="ND","ND",$AI$8+$O1267)))</f>
        <v/>
      </c>
      <c r="AJ1267" s="3" t="str">
        <f t="shared" ref="AJ1267:AJ1330" si="165">IF($AI1267="","",IF($AI1267&lt;=AJ$9,1,0))</f>
        <v/>
      </c>
      <c r="AK1267" s="3" t="str">
        <f t="shared" si="164"/>
        <v/>
      </c>
      <c r="AL1267" s="3" t="str">
        <f t="shared" si="164"/>
        <v/>
      </c>
      <c r="AM1267" s="3" t="str">
        <f t="shared" si="164"/>
        <v/>
      </c>
      <c r="AN1267" s="3" t="str">
        <f t="shared" si="164"/>
        <v/>
      </c>
      <c r="AO1267" s="2">
        <f t="shared" si="159"/>
        <v>0</v>
      </c>
      <c r="AP1267" s="4"/>
      <c r="AQ1267" s="3">
        <f>IF(AJ1267=1,VLOOKUP($AP1267,BaseEqptCdF!$C$5:$R$161,16,FALSE),0)</f>
        <v>0</v>
      </c>
      <c r="AR1267" s="3">
        <f>IF(AK1267=1,VLOOKUP($AP1267,BaseEqptCdF!$C$5:$R$161,16,FALSE),0)</f>
        <v>0</v>
      </c>
      <c r="AS1267" s="3">
        <f>IF(AL1267=1,VLOOKUP($AP1267,BaseEqptCdF!$C$5:$R$161,16,FALSE),0)</f>
        <v>0</v>
      </c>
      <c r="AT1267" s="3">
        <f>IF(AM1267=1,VLOOKUP($AP1267,BaseEqptCdF!$C$5:$R$161,16,FALSE),0)</f>
        <v>0</v>
      </c>
      <c r="AU1267" s="3">
        <f>IF(AN1267=1,VLOOKUP($AP1267,BaseEqptCdF!$C$5:$R$161,16,FALSE),0)</f>
        <v>0</v>
      </c>
      <c r="AV1267" s="2">
        <f t="shared" si="160"/>
        <v>0</v>
      </c>
      <c r="AW1267" s="3" t="str">
        <f>IF($L1267="","",IF(SUM($AJ1267:AJ1267)=0,$AE1267,VLOOKUP($AP1267,BaseEqptCdF!$C$5:$R$161,16,FALSE)*$AC$3))</f>
        <v/>
      </c>
      <c r="AX1267" s="3" t="str">
        <f>IF($L1267="","",IF(SUM($AJ1267:AK1267)=0,$AE1267,VLOOKUP($AP1267,BaseEqptCdF!$C$5:$R$161,16,FALSE)*$AC$3))</f>
        <v/>
      </c>
      <c r="AY1267" s="3" t="str">
        <f>IF($L1267="","",IF(SUM($AJ1267:AL1267)=0,$AE1267,VLOOKUP($AP1267,BaseEqptCdF!$C$5:$R$161,16,FALSE)*$AC$3))</f>
        <v/>
      </c>
      <c r="AZ1267" s="3" t="str">
        <f>IF($L1267="","",IF(SUM($AJ1267:AM1267)=0,$AE1267,VLOOKUP($AP1267,BaseEqptCdF!$C$5:$R$161,16,FALSE)*$AC$3))</f>
        <v/>
      </c>
      <c r="BA1267" s="3" t="str">
        <f>IF($L1267="","",IF(SUM($AJ1267:AN1267)=0,$AE1267,VLOOKUP($AP1267,BaseEqptCdF!$C$5:$R$161,16,FALSE)*$AC$3))</f>
        <v/>
      </c>
      <c r="BB1267" s="2">
        <f t="shared" si="161"/>
        <v>0</v>
      </c>
      <c r="BC1267" s="3" t="str">
        <f>IF($L1267="","",IF(SUM($AJ1267:AJ1267)=0,$AF1267,IF(LEFT(VLOOKUP($AP1267,BaseEqptCdF!$C$5:$E$161,3,FALSE),2)="SD",0,IF(LEFT(VLOOKUP($AP1267,BaseEqptCdF!$C$5:$E$161,3,FALSE),2)="SB",1*52,VLOOKUP($AP1267,BaseEqptCdF!$C$5:$S$161,12,FALSE)*0.2*300))))</f>
        <v/>
      </c>
      <c r="BD1267" s="3" t="str">
        <f>IF($L1267="","",IF(SUM($AJ1267:AK1267)=0,$AF1267,IF(LEFT(VLOOKUP($AP1267,BaseEqptCdF!$C$5:$E$161,3,FALSE),2)="SD",0,IF(LEFT(VLOOKUP($AP1267,BaseEqptCdF!$C$5:$E$161,3,FALSE),2)="SB",1*52,VLOOKUP($AP1267,BaseEqptCdF!$C$5:$S$161,12,FALSE)*0.2*300))))</f>
        <v/>
      </c>
      <c r="BE1267" s="3" t="str">
        <f>IF($L1267="","",IF(SUM($AJ1267:AL1267)=0,$AF1267,IF(LEFT(VLOOKUP($AP1267,BaseEqptCdF!$C$5:$E$161,3,FALSE),2)="SD",0,IF(LEFT(VLOOKUP($AP1267,BaseEqptCdF!$C$5:$E$161,3,FALSE),2)="SB",1*52,VLOOKUP($AP1267,BaseEqptCdF!$C$5:$S$161,12,FALSE)*0.2*300))))</f>
        <v/>
      </c>
      <c r="BF1267" s="3" t="str">
        <f>IF($L1267="","",IF(SUM($AJ1267:AM1267)=0,$AF1267,IF(LEFT(VLOOKUP($AP1267,BaseEqptCdF!$C$5:$E$161,3,FALSE),2)="SD",0,IF(LEFT(VLOOKUP($AP1267,BaseEqptCdF!$C$5:$E$161,3,FALSE),2)="SB",1*52,VLOOKUP($AP1267,BaseEqptCdF!$C$5:$S$161,12,FALSE)*0.2*300))))</f>
        <v/>
      </c>
      <c r="BG1267" s="3" t="str">
        <f>IF($L1267="","",IF(SUM($AJ1267:AN1267)=0,$AF1267,IF(LEFT(VLOOKUP($AP1267,BaseEqptCdF!$C$5:$E$161,3,FALSE),2)="SD",0,IF(LEFT(VLOOKUP($AP1267,BaseEqptCdF!$C$5:$E$161,3,FALSE),2)="SB",1*52,VLOOKUP($AP1267,BaseEqptCdF!$C$5:$S$161,12,FALSE)*0.2*300))))</f>
        <v/>
      </c>
      <c r="BH1267" s="2">
        <f t="shared" si="162"/>
        <v>0</v>
      </c>
    </row>
    <row r="1268" spans="1:60" x14ac:dyDescent="0.25">
      <c r="A1268" s="296" t="str">
        <f t="array" ref="A1268">IF($C1268="","",INDEX(Prog!$B$8:$D$300,MATCH($C1268,nivo1,0),1))</f>
        <v/>
      </c>
      <c r="B1268" s="296" t="str">
        <f t="array" ref="B1268">IF($C1268="","",INDEX(Prog!$B$8:$D$300,MATCH($C1268,nivo1,0),2))</f>
        <v/>
      </c>
      <c r="C1268" s="273"/>
      <c r="D1268" s="267"/>
      <c r="E1268" s="273"/>
      <c r="F1268" s="273"/>
      <c r="G1268" s="273"/>
      <c r="H1268" s="273"/>
      <c r="I1268" s="273"/>
      <c r="J1268" s="273"/>
      <c r="K1268" s="274"/>
      <c r="L1268" s="273"/>
      <c r="M1268" s="273"/>
      <c r="N1268" s="273"/>
      <c r="O1268" s="275"/>
      <c r="P1268" s="273"/>
      <c r="Q1268" s="273"/>
      <c r="R1268" s="273"/>
      <c r="S1268" s="273"/>
      <c r="T1268" s="276"/>
      <c r="U1268" s="276"/>
      <c r="V1268" s="276"/>
      <c r="W1268" s="276"/>
      <c r="X1268" s="277"/>
      <c r="Y1268" s="278"/>
      <c r="AA1268" s="8" t="str">
        <f>IF($L1268="","",VLOOKUP($L1268,BaseEqptCdF!$C$5:$E$161,2,FALSE))</f>
        <v/>
      </c>
      <c r="AB1268" s="8" t="str">
        <f>IF($L1268="","",VLOOKUP($L1268,BaseEqptCdF!$C$5:$E$161,3,FALSE))</f>
        <v/>
      </c>
      <c r="AC1268" s="7" t="str">
        <f>IF($L1268="","",VLOOKUP($L1268,BaseEqptCdF!$C$5:$I$161,6,FALSE))</f>
        <v/>
      </c>
      <c r="AD1268" s="7" t="str">
        <f>IF($L1268="","",VLOOKUP($L1268,BaseEqptCdF!$C$5:$I$161,7,FALSE))</f>
        <v/>
      </c>
      <c r="AE1268" s="3" t="str">
        <f>IF($L1268="","",VLOOKUP($L1268,BaseEqptCdF!$C$5:$R$161,16,FALSE)*$AC$3)</f>
        <v/>
      </c>
      <c r="AF1268" s="3" t="str">
        <f>IF($L1268="","",IF(LEFT($AB1268,2)="SD",0,IF(LEFT($AB1268,2)="SB",1*52,IF($N1268=Prog!$P$17,VLOOKUP($L1268,BaseEqptCdF!$C$5:$P$161,14,FALSE)*1*300,VLOOKUP($L1268,BaseEqptCdF!$C$5:$P$161,12,FALSE)*0.2*300))))</f>
        <v/>
      </c>
      <c r="AG1268" s="6" t="str">
        <f t="shared" si="158"/>
        <v/>
      </c>
      <c r="AH1268" s="6">
        <f>IF($U1268=Prog!$S$18,YEAR($X1268),"")</f>
        <v>1900</v>
      </c>
      <c r="AI1268" s="5" t="str">
        <f>IF(OR($AG1268="",$U1268=Prog!$S$18),"",IF(OR($U1268=Prog!$S$17,$U1268=Prog!$S$16),YEAR($X1268),IF($AG1268="ND","ND",$AI$8+$O1268)))</f>
        <v/>
      </c>
      <c r="AJ1268" s="3" t="str">
        <f t="shared" si="165"/>
        <v/>
      </c>
      <c r="AK1268" s="3" t="str">
        <f t="shared" si="164"/>
        <v/>
      </c>
      <c r="AL1268" s="3" t="str">
        <f t="shared" si="164"/>
        <v/>
      </c>
      <c r="AM1268" s="3" t="str">
        <f t="shared" si="164"/>
        <v/>
      </c>
      <c r="AN1268" s="3" t="str">
        <f t="shared" si="164"/>
        <v/>
      </c>
      <c r="AO1268" s="2">
        <f t="shared" si="159"/>
        <v>0</v>
      </c>
      <c r="AP1268" s="4"/>
      <c r="AQ1268" s="3">
        <f>IF(AJ1268=1,VLOOKUP($AP1268,BaseEqptCdF!$C$5:$R$161,16,FALSE),0)</f>
        <v>0</v>
      </c>
      <c r="AR1268" s="3">
        <f>IF(AK1268=1,VLOOKUP($AP1268,BaseEqptCdF!$C$5:$R$161,16,FALSE),0)</f>
        <v>0</v>
      </c>
      <c r="AS1268" s="3">
        <f>IF(AL1268=1,VLOOKUP($AP1268,BaseEqptCdF!$C$5:$R$161,16,FALSE),0)</f>
        <v>0</v>
      </c>
      <c r="AT1268" s="3">
        <f>IF(AM1268=1,VLOOKUP($AP1268,BaseEqptCdF!$C$5:$R$161,16,FALSE),0)</f>
        <v>0</v>
      </c>
      <c r="AU1268" s="3">
        <f>IF(AN1268=1,VLOOKUP($AP1268,BaseEqptCdF!$C$5:$R$161,16,FALSE),0)</f>
        <v>0</v>
      </c>
      <c r="AV1268" s="2">
        <f t="shared" si="160"/>
        <v>0</v>
      </c>
      <c r="AW1268" s="3" t="str">
        <f>IF($L1268="","",IF(SUM($AJ1268:AJ1268)=0,$AE1268,VLOOKUP($AP1268,BaseEqptCdF!$C$5:$R$161,16,FALSE)*$AC$3))</f>
        <v/>
      </c>
      <c r="AX1268" s="3" t="str">
        <f>IF($L1268="","",IF(SUM($AJ1268:AK1268)=0,$AE1268,VLOOKUP($AP1268,BaseEqptCdF!$C$5:$R$161,16,FALSE)*$AC$3))</f>
        <v/>
      </c>
      <c r="AY1268" s="3" t="str">
        <f>IF($L1268="","",IF(SUM($AJ1268:AL1268)=0,$AE1268,VLOOKUP($AP1268,BaseEqptCdF!$C$5:$R$161,16,FALSE)*$AC$3))</f>
        <v/>
      </c>
      <c r="AZ1268" s="3" t="str">
        <f>IF($L1268="","",IF(SUM($AJ1268:AM1268)=0,$AE1268,VLOOKUP($AP1268,BaseEqptCdF!$C$5:$R$161,16,FALSE)*$AC$3))</f>
        <v/>
      </c>
      <c r="BA1268" s="3" t="str">
        <f>IF($L1268="","",IF(SUM($AJ1268:AN1268)=0,$AE1268,VLOOKUP($AP1268,BaseEqptCdF!$C$5:$R$161,16,FALSE)*$AC$3))</f>
        <v/>
      </c>
      <c r="BB1268" s="2">
        <f t="shared" si="161"/>
        <v>0</v>
      </c>
      <c r="BC1268" s="3" t="str">
        <f>IF($L1268="","",IF(SUM($AJ1268:AJ1268)=0,$AF1268,IF(LEFT(VLOOKUP($AP1268,BaseEqptCdF!$C$5:$E$161,3,FALSE),2)="SD",0,IF(LEFT(VLOOKUP($AP1268,BaseEqptCdF!$C$5:$E$161,3,FALSE),2)="SB",1*52,VLOOKUP($AP1268,BaseEqptCdF!$C$5:$S$161,12,FALSE)*0.2*300))))</f>
        <v/>
      </c>
      <c r="BD1268" s="3" t="str">
        <f>IF($L1268="","",IF(SUM($AJ1268:AK1268)=0,$AF1268,IF(LEFT(VLOOKUP($AP1268,BaseEqptCdF!$C$5:$E$161,3,FALSE),2)="SD",0,IF(LEFT(VLOOKUP($AP1268,BaseEqptCdF!$C$5:$E$161,3,FALSE),2)="SB",1*52,VLOOKUP($AP1268,BaseEqptCdF!$C$5:$S$161,12,FALSE)*0.2*300))))</f>
        <v/>
      </c>
      <c r="BE1268" s="3" t="str">
        <f>IF($L1268="","",IF(SUM($AJ1268:AL1268)=0,$AF1268,IF(LEFT(VLOOKUP($AP1268,BaseEqptCdF!$C$5:$E$161,3,FALSE),2)="SD",0,IF(LEFT(VLOOKUP($AP1268,BaseEqptCdF!$C$5:$E$161,3,FALSE),2)="SB",1*52,VLOOKUP($AP1268,BaseEqptCdF!$C$5:$S$161,12,FALSE)*0.2*300))))</f>
        <v/>
      </c>
      <c r="BF1268" s="3" t="str">
        <f>IF($L1268="","",IF(SUM($AJ1268:AM1268)=0,$AF1268,IF(LEFT(VLOOKUP($AP1268,BaseEqptCdF!$C$5:$E$161,3,FALSE),2)="SD",0,IF(LEFT(VLOOKUP($AP1268,BaseEqptCdF!$C$5:$E$161,3,FALSE),2)="SB",1*52,VLOOKUP($AP1268,BaseEqptCdF!$C$5:$S$161,12,FALSE)*0.2*300))))</f>
        <v/>
      </c>
      <c r="BG1268" s="3" t="str">
        <f>IF($L1268="","",IF(SUM($AJ1268:AN1268)=0,$AF1268,IF(LEFT(VLOOKUP($AP1268,BaseEqptCdF!$C$5:$E$161,3,FALSE),2)="SD",0,IF(LEFT(VLOOKUP($AP1268,BaseEqptCdF!$C$5:$E$161,3,FALSE),2)="SB",1*52,VLOOKUP($AP1268,BaseEqptCdF!$C$5:$S$161,12,FALSE)*0.2*300))))</f>
        <v/>
      </c>
      <c r="BH1268" s="2">
        <f t="shared" si="162"/>
        <v>0</v>
      </c>
    </row>
    <row r="1269" spans="1:60" x14ac:dyDescent="0.25">
      <c r="A1269" s="296" t="str">
        <f t="array" ref="A1269">IF($C1269="","",INDEX(Prog!$B$8:$D$300,MATCH($C1269,nivo1,0),1))</f>
        <v/>
      </c>
      <c r="B1269" s="296" t="str">
        <f t="array" ref="B1269">IF($C1269="","",INDEX(Prog!$B$8:$D$300,MATCH($C1269,nivo1,0),2))</f>
        <v/>
      </c>
      <c r="C1269" s="273"/>
      <c r="D1269" s="267"/>
      <c r="E1269" s="273"/>
      <c r="F1269" s="273"/>
      <c r="G1269" s="273"/>
      <c r="H1269" s="273"/>
      <c r="I1269" s="273"/>
      <c r="J1269" s="273"/>
      <c r="K1269" s="274"/>
      <c r="L1269" s="273"/>
      <c r="M1269" s="273"/>
      <c r="N1269" s="273"/>
      <c r="O1269" s="275"/>
      <c r="P1269" s="273"/>
      <c r="Q1269" s="273"/>
      <c r="R1269" s="273"/>
      <c r="S1269" s="273"/>
      <c r="T1269" s="276"/>
      <c r="U1269" s="276"/>
      <c r="V1269" s="276"/>
      <c r="W1269" s="276"/>
      <c r="X1269" s="277"/>
      <c r="Y1269" s="278"/>
      <c r="AA1269" s="8" t="str">
        <f>IF($L1269="","",VLOOKUP($L1269,BaseEqptCdF!$C$5:$E$161,2,FALSE))</f>
        <v/>
      </c>
      <c r="AB1269" s="8" t="str">
        <f>IF($L1269="","",VLOOKUP($L1269,BaseEqptCdF!$C$5:$E$161,3,FALSE))</f>
        <v/>
      </c>
      <c r="AC1269" s="7" t="str">
        <f>IF($L1269="","",VLOOKUP($L1269,BaseEqptCdF!$C$5:$I$161,6,FALSE))</f>
        <v/>
      </c>
      <c r="AD1269" s="7" t="str">
        <f>IF($L1269="","",VLOOKUP($L1269,BaseEqptCdF!$C$5:$I$161,7,FALSE))</f>
        <v/>
      </c>
      <c r="AE1269" s="3" t="str">
        <f>IF($L1269="","",VLOOKUP($L1269,BaseEqptCdF!$C$5:$R$161,16,FALSE)*$AC$3)</f>
        <v/>
      </c>
      <c r="AF1269" s="3" t="str">
        <f>IF($L1269="","",IF(LEFT($AB1269,2)="SD",0,IF(LEFT($AB1269,2)="SB",1*52,IF($N1269=Prog!$P$17,VLOOKUP($L1269,BaseEqptCdF!$C$5:$P$161,14,FALSE)*1*300,VLOOKUP($L1269,BaseEqptCdF!$C$5:$P$161,12,FALSE)*0.2*300))))</f>
        <v/>
      </c>
      <c r="AG1269" s="6" t="str">
        <f t="shared" si="158"/>
        <v/>
      </c>
      <c r="AH1269" s="6">
        <f>IF($U1269=Prog!$S$18,YEAR($X1269),"")</f>
        <v>1900</v>
      </c>
      <c r="AI1269" s="5" t="str">
        <f>IF(OR($AG1269="",$U1269=Prog!$S$18),"",IF(OR($U1269=Prog!$S$17,$U1269=Prog!$S$16),YEAR($X1269),IF($AG1269="ND","ND",$AI$8+$O1269)))</f>
        <v/>
      </c>
      <c r="AJ1269" s="3" t="str">
        <f t="shared" si="165"/>
        <v/>
      </c>
      <c r="AK1269" s="3" t="str">
        <f t="shared" si="164"/>
        <v/>
      </c>
      <c r="AL1269" s="3" t="str">
        <f t="shared" si="164"/>
        <v/>
      </c>
      <c r="AM1269" s="3" t="str">
        <f t="shared" si="164"/>
        <v/>
      </c>
      <c r="AN1269" s="3" t="str">
        <f t="shared" si="164"/>
        <v/>
      </c>
      <c r="AO1269" s="2">
        <f t="shared" si="159"/>
        <v>0</v>
      </c>
      <c r="AP1269" s="4"/>
      <c r="AQ1269" s="3">
        <f>IF(AJ1269=1,VLOOKUP($AP1269,BaseEqptCdF!$C$5:$R$161,16,FALSE),0)</f>
        <v>0</v>
      </c>
      <c r="AR1269" s="3">
        <f>IF(AK1269=1,VLOOKUP($AP1269,BaseEqptCdF!$C$5:$R$161,16,FALSE),0)</f>
        <v>0</v>
      </c>
      <c r="AS1269" s="3">
        <f>IF(AL1269=1,VLOOKUP($AP1269,BaseEqptCdF!$C$5:$R$161,16,FALSE),0)</f>
        <v>0</v>
      </c>
      <c r="AT1269" s="3">
        <f>IF(AM1269=1,VLOOKUP($AP1269,BaseEqptCdF!$C$5:$R$161,16,FALSE),0)</f>
        <v>0</v>
      </c>
      <c r="AU1269" s="3">
        <f>IF(AN1269=1,VLOOKUP($AP1269,BaseEqptCdF!$C$5:$R$161,16,FALSE),0)</f>
        <v>0</v>
      </c>
      <c r="AV1269" s="2">
        <f t="shared" si="160"/>
        <v>0</v>
      </c>
      <c r="AW1269" s="3" t="str">
        <f>IF($L1269="","",IF(SUM($AJ1269:AJ1269)=0,$AE1269,VLOOKUP($AP1269,BaseEqptCdF!$C$5:$R$161,16,FALSE)*$AC$3))</f>
        <v/>
      </c>
      <c r="AX1269" s="3" t="str">
        <f>IF($L1269="","",IF(SUM($AJ1269:AK1269)=0,$AE1269,VLOOKUP($AP1269,BaseEqptCdF!$C$5:$R$161,16,FALSE)*$AC$3))</f>
        <v/>
      </c>
      <c r="AY1269" s="3" t="str">
        <f>IF($L1269="","",IF(SUM($AJ1269:AL1269)=0,$AE1269,VLOOKUP($AP1269,BaseEqptCdF!$C$5:$R$161,16,FALSE)*$AC$3))</f>
        <v/>
      </c>
      <c r="AZ1269" s="3" t="str">
        <f>IF($L1269="","",IF(SUM($AJ1269:AM1269)=0,$AE1269,VLOOKUP($AP1269,BaseEqptCdF!$C$5:$R$161,16,FALSE)*$AC$3))</f>
        <v/>
      </c>
      <c r="BA1269" s="3" t="str">
        <f>IF($L1269="","",IF(SUM($AJ1269:AN1269)=0,$AE1269,VLOOKUP($AP1269,BaseEqptCdF!$C$5:$R$161,16,FALSE)*$AC$3))</f>
        <v/>
      </c>
      <c r="BB1269" s="2">
        <f t="shared" si="161"/>
        <v>0</v>
      </c>
      <c r="BC1269" s="3" t="str">
        <f>IF($L1269="","",IF(SUM($AJ1269:AJ1269)=0,$AF1269,IF(LEFT(VLOOKUP($AP1269,BaseEqptCdF!$C$5:$E$161,3,FALSE),2)="SD",0,IF(LEFT(VLOOKUP($AP1269,BaseEqptCdF!$C$5:$E$161,3,FALSE),2)="SB",1*52,VLOOKUP($AP1269,BaseEqptCdF!$C$5:$S$161,12,FALSE)*0.2*300))))</f>
        <v/>
      </c>
      <c r="BD1269" s="3" t="str">
        <f>IF($L1269="","",IF(SUM($AJ1269:AK1269)=0,$AF1269,IF(LEFT(VLOOKUP($AP1269,BaseEqptCdF!$C$5:$E$161,3,FALSE),2)="SD",0,IF(LEFT(VLOOKUP($AP1269,BaseEqptCdF!$C$5:$E$161,3,FALSE),2)="SB",1*52,VLOOKUP($AP1269,BaseEqptCdF!$C$5:$S$161,12,FALSE)*0.2*300))))</f>
        <v/>
      </c>
      <c r="BE1269" s="3" t="str">
        <f>IF($L1269="","",IF(SUM($AJ1269:AL1269)=0,$AF1269,IF(LEFT(VLOOKUP($AP1269,BaseEqptCdF!$C$5:$E$161,3,FALSE),2)="SD",0,IF(LEFT(VLOOKUP($AP1269,BaseEqptCdF!$C$5:$E$161,3,FALSE),2)="SB",1*52,VLOOKUP($AP1269,BaseEqptCdF!$C$5:$S$161,12,FALSE)*0.2*300))))</f>
        <v/>
      </c>
      <c r="BF1269" s="3" t="str">
        <f>IF($L1269="","",IF(SUM($AJ1269:AM1269)=0,$AF1269,IF(LEFT(VLOOKUP($AP1269,BaseEqptCdF!$C$5:$E$161,3,FALSE),2)="SD",0,IF(LEFT(VLOOKUP($AP1269,BaseEqptCdF!$C$5:$E$161,3,FALSE),2)="SB",1*52,VLOOKUP($AP1269,BaseEqptCdF!$C$5:$S$161,12,FALSE)*0.2*300))))</f>
        <v/>
      </c>
      <c r="BG1269" s="3" t="str">
        <f>IF($L1269="","",IF(SUM($AJ1269:AN1269)=0,$AF1269,IF(LEFT(VLOOKUP($AP1269,BaseEqptCdF!$C$5:$E$161,3,FALSE),2)="SD",0,IF(LEFT(VLOOKUP($AP1269,BaseEqptCdF!$C$5:$E$161,3,FALSE),2)="SB",1*52,VLOOKUP($AP1269,BaseEqptCdF!$C$5:$S$161,12,FALSE)*0.2*300))))</f>
        <v/>
      </c>
      <c r="BH1269" s="2">
        <f t="shared" si="162"/>
        <v>0</v>
      </c>
    </row>
    <row r="1270" spans="1:60" x14ac:dyDescent="0.25">
      <c r="A1270" s="296" t="str">
        <f t="array" ref="A1270">IF($C1270="","",INDEX(Prog!$B$8:$D$300,MATCH($C1270,nivo1,0),1))</f>
        <v/>
      </c>
      <c r="B1270" s="296" t="str">
        <f t="array" ref="B1270">IF($C1270="","",INDEX(Prog!$B$8:$D$300,MATCH($C1270,nivo1,0),2))</f>
        <v/>
      </c>
      <c r="C1270" s="273"/>
      <c r="D1270" s="267"/>
      <c r="E1270" s="273"/>
      <c r="F1270" s="273"/>
      <c r="G1270" s="273"/>
      <c r="H1270" s="273"/>
      <c r="I1270" s="273"/>
      <c r="J1270" s="273"/>
      <c r="K1270" s="274"/>
      <c r="L1270" s="273"/>
      <c r="M1270" s="273"/>
      <c r="N1270" s="273"/>
      <c r="O1270" s="275"/>
      <c r="P1270" s="273"/>
      <c r="Q1270" s="273"/>
      <c r="R1270" s="273"/>
      <c r="S1270" s="273"/>
      <c r="T1270" s="276"/>
      <c r="U1270" s="276"/>
      <c r="V1270" s="276"/>
      <c r="W1270" s="276"/>
      <c r="X1270" s="277"/>
      <c r="Y1270" s="278"/>
      <c r="AA1270" s="8" t="str">
        <f>IF($L1270="","",VLOOKUP($L1270,BaseEqptCdF!$C$5:$E$161,2,FALSE))</f>
        <v/>
      </c>
      <c r="AB1270" s="8" t="str">
        <f>IF($L1270="","",VLOOKUP($L1270,BaseEqptCdF!$C$5:$E$161,3,FALSE))</f>
        <v/>
      </c>
      <c r="AC1270" s="7" t="str">
        <f>IF($L1270="","",VLOOKUP($L1270,BaseEqptCdF!$C$5:$I$161,6,FALSE))</f>
        <v/>
      </c>
      <c r="AD1270" s="7" t="str">
        <f>IF($L1270="","",VLOOKUP($L1270,BaseEqptCdF!$C$5:$I$161,7,FALSE))</f>
        <v/>
      </c>
      <c r="AE1270" s="3" t="str">
        <f>IF($L1270="","",VLOOKUP($L1270,BaseEqptCdF!$C$5:$R$161,16,FALSE)*$AC$3)</f>
        <v/>
      </c>
      <c r="AF1270" s="3" t="str">
        <f>IF($L1270="","",IF(LEFT($AB1270,2)="SD",0,IF(LEFT($AB1270,2)="SB",1*52,IF($N1270=Prog!$P$17,VLOOKUP($L1270,BaseEqptCdF!$C$5:$P$161,14,FALSE)*1*300,VLOOKUP($L1270,BaseEqptCdF!$C$5:$P$161,12,FALSE)*0.2*300))))</f>
        <v/>
      </c>
      <c r="AG1270" s="6" t="str">
        <f t="shared" si="158"/>
        <v/>
      </c>
      <c r="AH1270" s="6">
        <f>IF($U1270=Prog!$S$18,YEAR($X1270),"")</f>
        <v>1900</v>
      </c>
      <c r="AI1270" s="5" t="str">
        <f>IF(OR($AG1270="",$U1270=Prog!$S$18),"",IF(OR($U1270=Prog!$S$17,$U1270=Prog!$S$16),YEAR($X1270),IF($AG1270="ND","ND",$AI$8+$O1270)))</f>
        <v/>
      </c>
      <c r="AJ1270" s="3" t="str">
        <f t="shared" si="165"/>
        <v/>
      </c>
      <c r="AK1270" s="3" t="str">
        <f t="shared" si="164"/>
        <v/>
      </c>
      <c r="AL1270" s="3" t="str">
        <f t="shared" si="164"/>
        <v/>
      </c>
      <c r="AM1270" s="3" t="str">
        <f t="shared" si="164"/>
        <v/>
      </c>
      <c r="AN1270" s="3" t="str">
        <f t="shared" si="164"/>
        <v/>
      </c>
      <c r="AO1270" s="2">
        <f t="shared" si="159"/>
        <v>0</v>
      </c>
      <c r="AP1270" s="4"/>
      <c r="AQ1270" s="3">
        <f>IF(AJ1270=1,VLOOKUP($AP1270,BaseEqptCdF!$C$5:$R$161,16,FALSE),0)</f>
        <v>0</v>
      </c>
      <c r="AR1270" s="3">
        <f>IF(AK1270=1,VLOOKUP($AP1270,BaseEqptCdF!$C$5:$R$161,16,FALSE),0)</f>
        <v>0</v>
      </c>
      <c r="AS1270" s="3">
        <f>IF(AL1270=1,VLOOKUP($AP1270,BaseEqptCdF!$C$5:$R$161,16,FALSE),0)</f>
        <v>0</v>
      </c>
      <c r="AT1270" s="3">
        <f>IF(AM1270=1,VLOOKUP($AP1270,BaseEqptCdF!$C$5:$R$161,16,FALSE),0)</f>
        <v>0</v>
      </c>
      <c r="AU1270" s="3">
        <f>IF(AN1270=1,VLOOKUP($AP1270,BaseEqptCdF!$C$5:$R$161,16,FALSE),0)</f>
        <v>0</v>
      </c>
      <c r="AV1270" s="2">
        <f t="shared" si="160"/>
        <v>0</v>
      </c>
      <c r="AW1270" s="3" t="str">
        <f>IF($L1270="","",IF(SUM($AJ1270:AJ1270)=0,$AE1270,VLOOKUP($AP1270,BaseEqptCdF!$C$5:$R$161,16,FALSE)*$AC$3))</f>
        <v/>
      </c>
      <c r="AX1270" s="3" t="str">
        <f>IF($L1270="","",IF(SUM($AJ1270:AK1270)=0,$AE1270,VLOOKUP($AP1270,BaseEqptCdF!$C$5:$R$161,16,FALSE)*$AC$3))</f>
        <v/>
      </c>
      <c r="AY1270" s="3" t="str">
        <f>IF($L1270="","",IF(SUM($AJ1270:AL1270)=0,$AE1270,VLOOKUP($AP1270,BaseEqptCdF!$C$5:$R$161,16,FALSE)*$AC$3))</f>
        <v/>
      </c>
      <c r="AZ1270" s="3" t="str">
        <f>IF($L1270="","",IF(SUM($AJ1270:AM1270)=0,$AE1270,VLOOKUP($AP1270,BaseEqptCdF!$C$5:$R$161,16,FALSE)*$AC$3))</f>
        <v/>
      </c>
      <c r="BA1270" s="3" t="str">
        <f>IF($L1270="","",IF(SUM($AJ1270:AN1270)=0,$AE1270,VLOOKUP($AP1270,BaseEqptCdF!$C$5:$R$161,16,FALSE)*$AC$3))</f>
        <v/>
      </c>
      <c r="BB1270" s="2">
        <f t="shared" si="161"/>
        <v>0</v>
      </c>
      <c r="BC1270" s="3" t="str">
        <f>IF($L1270="","",IF(SUM($AJ1270:AJ1270)=0,$AF1270,IF(LEFT(VLOOKUP($AP1270,BaseEqptCdF!$C$5:$E$161,3,FALSE),2)="SD",0,IF(LEFT(VLOOKUP($AP1270,BaseEqptCdF!$C$5:$E$161,3,FALSE),2)="SB",1*52,VLOOKUP($AP1270,BaseEqptCdF!$C$5:$S$161,12,FALSE)*0.2*300))))</f>
        <v/>
      </c>
      <c r="BD1270" s="3" t="str">
        <f>IF($L1270="","",IF(SUM($AJ1270:AK1270)=0,$AF1270,IF(LEFT(VLOOKUP($AP1270,BaseEqptCdF!$C$5:$E$161,3,FALSE),2)="SD",0,IF(LEFT(VLOOKUP($AP1270,BaseEqptCdF!$C$5:$E$161,3,FALSE),2)="SB",1*52,VLOOKUP($AP1270,BaseEqptCdF!$C$5:$S$161,12,FALSE)*0.2*300))))</f>
        <v/>
      </c>
      <c r="BE1270" s="3" t="str">
        <f>IF($L1270="","",IF(SUM($AJ1270:AL1270)=0,$AF1270,IF(LEFT(VLOOKUP($AP1270,BaseEqptCdF!$C$5:$E$161,3,FALSE),2)="SD",0,IF(LEFT(VLOOKUP($AP1270,BaseEqptCdF!$C$5:$E$161,3,FALSE),2)="SB",1*52,VLOOKUP($AP1270,BaseEqptCdF!$C$5:$S$161,12,FALSE)*0.2*300))))</f>
        <v/>
      </c>
      <c r="BF1270" s="3" t="str">
        <f>IF($L1270="","",IF(SUM($AJ1270:AM1270)=0,$AF1270,IF(LEFT(VLOOKUP($AP1270,BaseEqptCdF!$C$5:$E$161,3,FALSE),2)="SD",0,IF(LEFT(VLOOKUP($AP1270,BaseEqptCdF!$C$5:$E$161,3,FALSE),2)="SB",1*52,VLOOKUP($AP1270,BaseEqptCdF!$C$5:$S$161,12,FALSE)*0.2*300))))</f>
        <v/>
      </c>
      <c r="BG1270" s="3" t="str">
        <f>IF($L1270="","",IF(SUM($AJ1270:AN1270)=0,$AF1270,IF(LEFT(VLOOKUP($AP1270,BaseEqptCdF!$C$5:$E$161,3,FALSE),2)="SD",0,IF(LEFT(VLOOKUP($AP1270,BaseEqptCdF!$C$5:$E$161,3,FALSE),2)="SB",1*52,VLOOKUP($AP1270,BaseEqptCdF!$C$5:$S$161,12,FALSE)*0.2*300))))</f>
        <v/>
      </c>
      <c r="BH1270" s="2">
        <f t="shared" si="162"/>
        <v>0</v>
      </c>
    </row>
    <row r="1271" spans="1:60" x14ac:dyDescent="0.25">
      <c r="A1271" s="296" t="str">
        <f t="array" ref="A1271">IF($C1271="","",INDEX(Prog!$B$8:$D$300,MATCH($C1271,nivo1,0),1))</f>
        <v/>
      </c>
      <c r="B1271" s="296" t="str">
        <f t="array" ref="B1271">IF($C1271="","",INDEX(Prog!$B$8:$D$300,MATCH($C1271,nivo1,0),2))</f>
        <v/>
      </c>
      <c r="C1271" s="273"/>
      <c r="D1271" s="267"/>
      <c r="E1271" s="273"/>
      <c r="F1271" s="273"/>
      <c r="G1271" s="273"/>
      <c r="H1271" s="273"/>
      <c r="I1271" s="273"/>
      <c r="J1271" s="273"/>
      <c r="K1271" s="274"/>
      <c r="L1271" s="273"/>
      <c r="M1271" s="273"/>
      <c r="N1271" s="273"/>
      <c r="O1271" s="275"/>
      <c r="P1271" s="273"/>
      <c r="Q1271" s="273"/>
      <c r="R1271" s="273"/>
      <c r="S1271" s="273"/>
      <c r="T1271" s="276"/>
      <c r="U1271" s="276"/>
      <c r="V1271" s="276"/>
      <c r="W1271" s="276"/>
      <c r="X1271" s="277"/>
      <c r="Y1271" s="278"/>
      <c r="AA1271" s="8" t="str">
        <f>IF($L1271="","",VLOOKUP($L1271,BaseEqptCdF!$C$5:$E$161,2,FALSE))</f>
        <v/>
      </c>
      <c r="AB1271" s="8" t="str">
        <f>IF($L1271="","",VLOOKUP($L1271,BaseEqptCdF!$C$5:$E$161,3,FALSE))</f>
        <v/>
      </c>
      <c r="AC1271" s="7" t="str">
        <f>IF($L1271="","",VLOOKUP($L1271,BaseEqptCdF!$C$5:$I$161,6,FALSE))</f>
        <v/>
      </c>
      <c r="AD1271" s="7" t="str">
        <f>IF($L1271="","",VLOOKUP($L1271,BaseEqptCdF!$C$5:$I$161,7,FALSE))</f>
        <v/>
      </c>
      <c r="AE1271" s="3" t="str">
        <f>IF($L1271="","",VLOOKUP($L1271,BaseEqptCdF!$C$5:$R$161,16,FALSE)*$AC$3)</f>
        <v/>
      </c>
      <c r="AF1271" s="3" t="str">
        <f>IF($L1271="","",IF(LEFT($AB1271,2)="SD",0,IF(LEFT($AB1271,2)="SB",1*52,IF($N1271=Prog!$P$17,VLOOKUP($L1271,BaseEqptCdF!$C$5:$P$161,14,FALSE)*1*300,VLOOKUP($L1271,BaseEqptCdF!$C$5:$P$161,12,FALSE)*0.2*300))))</f>
        <v/>
      </c>
      <c r="AG1271" s="6" t="str">
        <f t="shared" si="158"/>
        <v/>
      </c>
      <c r="AH1271" s="6">
        <f>IF($U1271=Prog!$S$18,YEAR($X1271),"")</f>
        <v>1900</v>
      </c>
      <c r="AI1271" s="5" t="str">
        <f>IF(OR($AG1271="",$U1271=Prog!$S$18),"",IF(OR($U1271=Prog!$S$17,$U1271=Prog!$S$16),YEAR($X1271),IF($AG1271="ND","ND",$AI$8+$O1271)))</f>
        <v/>
      </c>
      <c r="AJ1271" s="3" t="str">
        <f t="shared" si="165"/>
        <v/>
      </c>
      <c r="AK1271" s="3" t="str">
        <f t="shared" si="164"/>
        <v/>
      </c>
      <c r="AL1271" s="3" t="str">
        <f t="shared" si="164"/>
        <v/>
      </c>
      <c r="AM1271" s="3" t="str">
        <f t="shared" si="164"/>
        <v/>
      </c>
      <c r="AN1271" s="3" t="str">
        <f t="shared" si="164"/>
        <v/>
      </c>
      <c r="AO1271" s="2">
        <f t="shared" si="159"/>
        <v>0</v>
      </c>
      <c r="AP1271" s="4"/>
      <c r="AQ1271" s="3">
        <f>IF(AJ1271=1,VLOOKUP($AP1271,BaseEqptCdF!$C$5:$R$161,16,FALSE),0)</f>
        <v>0</v>
      </c>
      <c r="AR1271" s="3">
        <f>IF(AK1271=1,VLOOKUP($AP1271,BaseEqptCdF!$C$5:$R$161,16,FALSE),0)</f>
        <v>0</v>
      </c>
      <c r="AS1271" s="3">
        <f>IF(AL1271=1,VLOOKUP($AP1271,BaseEqptCdF!$C$5:$R$161,16,FALSE),0)</f>
        <v>0</v>
      </c>
      <c r="AT1271" s="3">
        <f>IF(AM1271=1,VLOOKUP($AP1271,BaseEqptCdF!$C$5:$R$161,16,FALSE),0)</f>
        <v>0</v>
      </c>
      <c r="AU1271" s="3">
        <f>IF(AN1271=1,VLOOKUP($AP1271,BaseEqptCdF!$C$5:$R$161,16,FALSE),0)</f>
        <v>0</v>
      </c>
      <c r="AV1271" s="2">
        <f t="shared" si="160"/>
        <v>0</v>
      </c>
      <c r="AW1271" s="3" t="str">
        <f>IF($L1271="","",IF(SUM($AJ1271:AJ1271)=0,$AE1271,VLOOKUP($AP1271,BaseEqptCdF!$C$5:$R$161,16,FALSE)*$AC$3))</f>
        <v/>
      </c>
      <c r="AX1271" s="3" t="str">
        <f>IF($L1271="","",IF(SUM($AJ1271:AK1271)=0,$AE1271,VLOOKUP($AP1271,BaseEqptCdF!$C$5:$R$161,16,FALSE)*$AC$3))</f>
        <v/>
      </c>
      <c r="AY1271" s="3" t="str">
        <f>IF($L1271="","",IF(SUM($AJ1271:AL1271)=0,$AE1271,VLOOKUP($AP1271,BaseEqptCdF!$C$5:$R$161,16,FALSE)*$AC$3))</f>
        <v/>
      </c>
      <c r="AZ1271" s="3" t="str">
        <f>IF($L1271="","",IF(SUM($AJ1271:AM1271)=0,$AE1271,VLOOKUP($AP1271,BaseEqptCdF!$C$5:$R$161,16,FALSE)*$AC$3))</f>
        <v/>
      </c>
      <c r="BA1271" s="3" t="str">
        <f>IF($L1271="","",IF(SUM($AJ1271:AN1271)=0,$AE1271,VLOOKUP($AP1271,BaseEqptCdF!$C$5:$R$161,16,FALSE)*$AC$3))</f>
        <v/>
      </c>
      <c r="BB1271" s="2">
        <f t="shared" si="161"/>
        <v>0</v>
      </c>
      <c r="BC1271" s="3" t="str">
        <f>IF($L1271="","",IF(SUM($AJ1271:AJ1271)=0,$AF1271,IF(LEFT(VLOOKUP($AP1271,BaseEqptCdF!$C$5:$E$161,3,FALSE),2)="SD",0,IF(LEFT(VLOOKUP($AP1271,BaseEqptCdF!$C$5:$E$161,3,FALSE),2)="SB",1*52,VLOOKUP($AP1271,BaseEqptCdF!$C$5:$S$161,12,FALSE)*0.2*300))))</f>
        <v/>
      </c>
      <c r="BD1271" s="3" t="str">
        <f>IF($L1271="","",IF(SUM($AJ1271:AK1271)=0,$AF1271,IF(LEFT(VLOOKUP($AP1271,BaseEqptCdF!$C$5:$E$161,3,FALSE),2)="SD",0,IF(LEFT(VLOOKUP($AP1271,BaseEqptCdF!$C$5:$E$161,3,FALSE),2)="SB",1*52,VLOOKUP($AP1271,BaseEqptCdF!$C$5:$S$161,12,FALSE)*0.2*300))))</f>
        <v/>
      </c>
      <c r="BE1271" s="3" t="str">
        <f>IF($L1271="","",IF(SUM($AJ1271:AL1271)=0,$AF1271,IF(LEFT(VLOOKUP($AP1271,BaseEqptCdF!$C$5:$E$161,3,FALSE),2)="SD",0,IF(LEFT(VLOOKUP($AP1271,BaseEqptCdF!$C$5:$E$161,3,FALSE),2)="SB",1*52,VLOOKUP($AP1271,BaseEqptCdF!$C$5:$S$161,12,FALSE)*0.2*300))))</f>
        <v/>
      </c>
      <c r="BF1271" s="3" t="str">
        <f>IF($L1271="","",IF(SUM($AJ1271:AM1271)=0,$AF1271,IF(LEFT(VLOOKUP($AP1271,BaseEqptCdF!$C$5:$E$161,3,FALSE),2)="SD",0,IF(LEFT(VLOOKUP($AP1271,BaseEqptCdF!$C$5:$E$161,3,FALSE),2)="SB",1*52,VLOOKUP($AP1271,BaseEqptCdF!$C$5:$S$161,12,FALSE)*0.2*300))))</f>
        <v/>
      </c>
      <c r="BG1271" s="3" t="str">
        <f>IF($L1271="","",IF(SUM($AJ1271:AN1271)=0,$AF1271,IF(LEFT(VLOOKUP($AP1271,BaseEqptCdF!$C$5:$E$161,3,FALSE),2)="SD",0,IF(LEFT(VLOOKUP($AP1271,BaseEqptCdF!$C$5:$E$161,3,FALSE),2)="SB",1*52,VLOOKUP($AP1271,BaseEqptCdF!$C$5:$S$161,12,FALSE)*0.2*300))))</f>
        <v/>
      </c>
      <c r="BH1271" s="2">
        <f t="shared" si="162"/>
        <v>0</v>
      </c>
    </row>
    <row r="1272" spans="1:60" x14ac:dyDescent="0.25">
      <c r="A1272" s="296" t="str">
        <f t="array" ref="A1272">IF($C1272="","",INDEX(Prog!$B$8:$D$300,MATCH($C1272,nivo1,0),1))</f>
        <v/>
      </c>
      <c r="B1272" s="296" t="str">
        <f t="array" ref="B1272">IF($C1272="","",INDEX(Prog!$B$8:$D$300,MATCH($C1272,nivo1,0),2))</f>
        <v/>
      </c>
      <c r="C1272" s="273"/>
      <c r="D1272" s="267"/>
      <c r="E1272" s="273"/>
      <c r="F1272" s="273"/>
      <c r="G1272" s="273"/>
      <c r="H1272" s="273"/>
      <c r="I1272" s="273"/>
      <c r="J1272" s="273"/>
      <c r="K1272" s="274"/>
      <c r="L1272" s="273"/>
      <c r="M1272" s="273"/>
      <c r="N1272" s="273"/>
      <c r="O1272" s="275"/>
      <c r="P1272" s="273"/>
      <c r="Q1272" s="273"/>
      <c r="R1272" s="273"/>
      <c r="S1272" s="273"/>
      <c r="T1272" s="276"/>
      <c r="U1272" s="276"/>
      <c r="V1272" s="276"/>
      <c r="W1272" s="276"/>
      <c r="X1272" s="277"/>
      <c r="Y1272" s="278"/>
      <c r="AA1272" s="8" t="str">
        <f>IF($L1272="","",VLOOKUP($L1272,BaseEqptCdF!$C$5:$E$161,2,FALSE))</f>
        <v/>
      </c>
      <c r="AB1272" s="8" t="str">
        <f>IF($L1272="","",VLOOKUP($L1272,BaseEqptCdF!$C$5:$E$161,3,FALSE))</f>
        <v/>
      </c>
      <c r="AC1272" s="7" t="str">
        <f>IF($L1272="","",VLOOKUP($L1272,BaseEqptCdF!$C$5:$I$161,6,FALSE))</f>
        <v/>
      </c>
      <c r="AD1272" s="7" t="str">
        <f>IF($L1272="","",VLOOKUP($L1272,BaseEqptCdF!$C$5:$I$161,7,FALSE))</f>
        <v/>
      </c>
      <c r="AE1272" s="3" t="str">
        <f>IF($L1272="","",VLOOKUP($L1272,BaseEqptCdF!$C$5:$R$161,16,FALSE)*$AC$3)</f>
        <v/>
      </c>
      <c r="AF1272" s="3" t="str">
        <f>IF($L1272="","",IF(LEFT($AB1272,2)="SD",0,IF(LEFT($AB1272,2)="SB",1*52,IF($N1272=Prog!$P$17,VLOOKUP($L1272,BaseEqptCdF!$C$5:$P$161,14,FALSE)*1*300,VLOOKUP($L1272,BaseEqptCdF!$C$5:$P$161,12,FALSE)*0.2*300))))</f>
        <v/>
      </c>
      <c r="AG1272" s="6" t="str">
        <f t="shared" si="158"/>
        <v/>
      </c>
      <c r="AH1272" s="6">
        <f>IF($U1272=Prog!$S$18,YEAR($X1272),"")</f>
        <v>1900</v>
      </c>
      <c r="AI1272" s="5" t="str">
        <f>IF(OR($AG1272="",$U1272=Prog!$S$18),"",IF(OR($U1272=Prog!$S$17,$U1272=Prog!$S$16),YEAR($X1272),IF($AG1272="ND","ND",$AI$8+$O1272)))</f>
        <v/>
      </c>
      <c r="AJ1272" s="3" t="str">
        <f t="shared" si="165"/>
        <v/>
      </c>
      <c r="AK1272" s="3" t="str">
        <f t="shared" si="164"/>
        <v/>
      </c>
      <c r="AL1272" s="3" t="str">
        <f t="shared" si="164"/>
        <v/>
      </c>
      <c r="AM1272" s="3" t="str">
        <f t="shared" si="164"/>
        <v/>
      </c>
      <c r="AN1272" s="3" t="str">
        <f t="shared" si="164"/>
        <v/>
      </c>
      <c r="AO1272" s="2">
        <f t="shared" si="159"/>
        <v>0</v>
      </c>
      <c r="AP1272" s="4"/>
      <c r="AQ1272" s="3">
        <f>IF(AJ1272=1,VLOOKUP($AP1272,BaseEqptCdF!$C$5:$R$161,16,FALSE),0)</f>
        <v>0</v>
      </c>
      <c r="AR1272" s="3">
        <f>IF(AK1272=1,VLOOKUP($AP1272,BaseEqptCdF!$C$5:$R$161,16,FALSE),0)</f>
        <v>0</v>
      </c>
      <c r="AS1272" s="3">
        <f>IF(AL1272=1,VLOOKUP($AP1272,BaseEqptCdF!$C$5:$R$161,16,FALSE),0)</f>
        <v>0</v>
      </c>
      <c r="AT1272" s="3">
        <f>IF(AM1272=1,VLOOKUP($AP1272,BaseEqptCdF!$C$5:$R$161,16,FALSE),0)</f>
        <v>0</v>
      </c>
      <c r="AU1272" s="3">
        <f>IF(AN1272=1,VLOOKUP($AP1272,BaseEqptCdF!$C$5:$R$161,16,FALSE),0)</f>
        <v>0</v>
      </c>
      <c r="AV1272" s="2">
        <f t="shared" si="160"/>
        <v>0</v>
      </c>
      <c r="AW1272" s="3" t="str">
        <f>IF($L1272="","",IF(SUM($AJ1272:AJ1272)=0,$AE1272,VLOOKUP($AP1272,BaseEqptCdF!$C$5:$R$161,16,FALSE)*$AC$3))</f>
        <v/>
      </c>
      <c r="AX1272" s="3" t="str">
        <f>IF($L1272="","",IF(SUM($AJ1272:AK1272)=0,$AE1272,VLOOKUP($AP1272,BaseEqptCdF!$C$5:$R$161,16,FALSE)*$AC$3))</f>
        <v/>
      </c>
      <c r="AY1272" s="3" t="str">
        <f>IF($L1272="","",IF(SUM($AJ1272:AL1272)=0,$AE1272,VLOOKUP($AP1272,BaseEqptCdF!$C$5:$R$161,16,FALSE)*$AC$3))</f>
        <v/>
      </c>
      <c r="AZ1272" s="3" t="str">
        <f>IF($L1272="","",IF(SUM($AJ1272:AM1272)=0,$AE1272,VLOOKUP($AP1272,BaseEqptCdF!$C$5:$R$161,16,FALSE)*$AC$3))</f>
        <v/>
      </c>
      <c r="BA1272" s="3" t="str">
        <f>IF($L1272="","",IF(SUM($AJ1272:AN1272)=0,$AE1272,VLOOKUP($AP1272,BaseEqptCdF!$C$5:$R$161,16,FALSE)*$AC$3))</f>
        <v/>
      </c>
      <c r="BB1272" s="2">
        <f t="shared" si="161"/>
        <v>0</v>
      </c>
      <c r="BC1272" s="3" t="str">
        <f>IF($L1272="","",IF(SUM($AJ1272:AJ1272)=0,$AF1272,IF(LEFT(VLOOKUP($AP1272,BaseEqptCdF!$C$5:$E$161,3,FALSE),2)="SD",0,IF(LEFT(VLOOKUP($AP1272,BaseEqptCdF!$C$5:$E$161,3,FALSE),2)="SB",1*52,VLOOKUP($AP1272,BaseEqptCdF!$C$5:$S$161,12,FALSE)*0.2*300))))</f>
        <v/>
      </c>
      <c r="BD1272" s="3" t="str">
        <f>IF($L1272="","",IF(SUM($AJ1272:AK1272)=0,$AF1272,IF(LEFT(VLOOKUP($AP1272,BaseEqptCdF!$C$5:$E$161,3,FALSE),2)="SD",0,IF(LEFT(VLOOKUP($AP1272,BaseEqptCdF!$C$5:$E$161,3,FALSE),2)="SB",1*52,VLOOKUP($AP1272,BaseEqptCdF!$C$5:$S$161,12,FALSE)*0.2*300))))</f>
        <v/>
      </c>
      <c r="BE1272" s="3" t="str">
        <f>IF($L1272="","",IF(SUM($AJ1272:AL1272)=0,$AF1272,IF(LEFT(VLOOKUP($AP1272,BaseEqptCdF!$C$5:$E$161,3,FALSE),2)="SD",0,IF(LEFT(VLOOKUP($AP1272,BaseEqptCdF!$C$5:$E$161,3,FALSE),2)="SB",1*52,VLOOKUP($AP1272,BaseEqptCdF!$C$5:$S$161,12,FALSE)*0.2*300))))</f>
        <v/>
      </c>
      <c r="BF1272" s="3" t="str">
        <f>IF($L1272="","",IF(SUM($AJ1272:AM1272)=0,$AF1272,IF(LEFT(VLOOKUP($AP1272,BaseEqptCdF!$C$5:$E$161,3,FALSE),2)="SD",0,IF(LEFT(VLOOKUP($AP1272,BaseEqptCdF!$C$5:$E$161,3,FALSE),2)="SB",1*52,VLOOKUP($AP1272,BaseEqptCdF!$C$5:$S$161,12,FALSE)*0.2*300))))</f>
        <v/>
      </c>
      <c r="BG1272" s="3" t="str">
        <f>IF($L1272="","",IF(SUM($AJ1272:AN1272)=0,$AF1272,IF(LEFT(VLOOKUP($AP1272,BaseEqptCdF!$C$5:$E$161,3,FALSE),2)="SD",0,IF(LEFT(VLOOKUP($AP1272,BaseEqptCdF!$C$5:$E$161,3,FALSE),2)="SB",1*52,VLOOKUP($AP1272,BaseEqptCdF!$C$5:$S$161,12,FALSE)*0.2*300))))</f>
        <v/>
      </c>
      <c r="BH1272" s="2">
        <f t="shared" si="162"/>
        <v>0</v>
      </c>
    </row>
    <row r="1273" spans="1:60" x14ac:dyDescent="0.25">
      <c r="A1273" s="296" t="str">
        <f t="array" ref="A1273">IF($C1273="","",INDEX(Prog!$B$8:$D$300,MATCH($C1273,nivo1,0),1))</f>
        <v/>
      </c>
      <c r="B1273" s="296" t="str">
        <f t="array" ref="B1273">IF($C1273="","",INDEX(Prog!$B$8:$D$300,MATCH($C1273,nivo1,0),2))</f>
        <v/>
      </c>
      <c r="C1273" s="273"/>
      <c r="D1273" s="267"/>
      <c r="E1273" s="273"/>
      <c r="F1273" s="273"/>
      <c r="G1273" s="273"/>
      <c r="H1273" s="273"/>
      <c r="I1273" s="273"/>
      <c r="J1273" s="273"/>
      <c r="K1273" s="274"/>
      <c r="L1273" s="273"/>
      <c r="M1273" s="273"/>
      <c r="N1273" s="273"/>
      <c r="O1273" s="275"/>
      <c r="P1273" s="273"/>
      <c r="Q1273" s="273"/>
      <c r="R1273" s="273"/>
      <c r="S1273" s="273"/>
      <c r="T1273" s="276"/>
      <c r="U1273" s="276"/>
      <c r="V1273" s="276"/>
      <c r="W1273" s="276"/>
      <c r="X1273" s="277"/>
      <c r="Y1273" s="278"/>
      <c r="AA1273" s="8" t="str">
        <f>IF($L1273="","",VLOOKUP($L1273,BaseEqptCdF!$C$5:$E$161,2,FALSE))</f>
        <v/>
      </c>
      <c r="AB1273" s="8" t="str">
        <f>IF($L1273="","",VLOOKUP($L1273,BaseEqptCdF!$C$5:$E$161,3,FALSE))</f>
        <v/>
      </c>
      <c r="AC1273" s="7" t="str">
        <f>IF($L1273="","",VLOOKUP($L1273,BaseEqptCdF!$C$5:$I$161,6,FALSE))</f>
        <v/>
      </c>
      <c r="AD1273" s="7" t="str">
        <f>IF($L1273="","",VLOOKUP($L1273,BaseEqptCdF!$C$5:$I$161,7,FALSE))</f>
        <v/>
      </c>
      <c r="AE1273" s="3" t="str">
        <f>IF($L1273="","",VLOOKUP($L1273,BaseEqptCdF!$C$5:$R$161,16,FALSE)*$AC$3)</f>
        <v/>
      </c>
      <c r="AF1273" s="3" t="str">
        <f>IF($L1273="","",IF(LEFT($AB1273,2)="SD",0,IF(LEFT($AB1273,2)="SB",1*52,IF($N1273=Prog!$P$17,VLOOKUP($L1273,BaseEqptCdF!$C$5:$P$161,14,FALSE)*1*300,VLOOKUP($L1273,BaseEqptCdF!$C$5:$P$161,12,FALSE)*0.2*300))))</f>
        <v/>
      </c>
      <c r="AG1273" s="6" t="str">
        <f t="shared" si="158"/>
        <v/>
      </c>
      <c r="AH1273" s="6">
        <f>IF($U1273=Prog!$S$18,YEAR($X1273),"")</f>
        <v>1900</v>
      </c>
      <c r="AI1273" s="5" t="str">
        <f>IF(OR($AG1273="",$U1273=Prog!$S$18),"",IF(OR($U1273=Prog!$S$17,$U1273=Prog!$S$16),YEAR($X1273),IF($AG1273="ND","ND",$AI$8+$O1273)))</f>
        <v/>
      </c>
      <c r="AJ1273" s="3" t="str">
        <f t="shared" si="165"/>
        <v/>
      </c>
      <c r="AK1273" s="3" t="str">
        <f t="shared" si="164"/>
        <v/>
      </c>
      <c r="AL1273" s="3" t="str">
        <f t="shared" si="164"/>
        <v/>
      </c>
      <c r="AM1273" s="3" t="str">
        <f t="shared" si="164"/>
        <v/>
      </c>
      <c r="AN1273" s="3" t="str">
        <f t="shared" si="164"/>
        <v/>
      </c>
      <c r="AO1273" s="2">
        <f t="shared" si="159"/>
        <v>0</v>
      </c>
      <c r="AP1273" s="4"/>
      <c r="AQ1273" s="3">
        <f>IF(AJ1273=1,VLOOKUP($AP1273,BaseEqptCdF!$C$5:$R$161,16,FALSE),0)</f>
        <v>0</v>
      </c>
      <c r="AR1273" s="3">
        <f>IF(AK1273=1,VLOOKUP($AP1273,BaseEqptCdF!$C$5:$R$161,16,FALSE),0)</f>
        <v>0</v>
      </c>
      <c r="AS1273" s="3">
        <f>IF(AL1273=1,VLOOKUP($AP1273,BaseEqptCdF!$C$5:$R$161,16,FALSE),0)</f>
        <v>0</v>
      </c>
      <c r="AT1273" s="3">
        <f>IF(AM1273=1,VLOOKUP($AP1273,BaseEqptCdF!$C$5:$R$161,16,FALSE),0)</f>
        <v>0</v>
      </c>
      <c r="AU1273" s="3">
        <f>IF(AN1273=1,VLOOKUP($AP1273,BaseEqptCdF!$C$5:$R$161,16,FALSE),0)</f>
        <v>0</v>
      </c>
      <c r="AV1273" s="2">
        <f t="shared" si="160"/>
        <v>0</v>
      </c>
      <c r="AW1273" s="3" t="str">
        <f>IF($L1273="","",IF(SUM($AJ1273:AJ1273)=0,$AE1273,VLOOKUP($AP1273,BaseEqptCdF!$C$5:$R$161,16,FALSE)*$AC$3))</f>
        <v/>
      </c>
      <c r="AX1273" s="3" t="str">
        <f>IF($L1273="","",IF(SUM($AJ1273:AK1273)=0,$AE1273,VLOOKUP($AP1273,BaseEqptCdF!$C$5:$R$161,16,FALSE)*$AC$3))</f>
        <v/>
      </c>
      <c r="AY1273" s="3" t="str">
        <f>IF($L1273="","",IF(SUM($AJ1273:AL1273)=0,$AE1273,VLOOKUP($AP1273,BaseEqptCdF!$C$5:$R$161,16,FALSE)*$AC$3))</f>
        <v/>
      </c>
      <c r="AZ1273" s="3" t="str">
        <f>IF($L1273="","",IF(SUM($AJ1273:AM1273)=0,$AE1273,VLOOKUP($AP1273,BaseEqptCdF!$C$5:$R$161,16,FALSE)*$AC$3))</f>
        <v/>
      </c>
      <c r="BA1273" s="3" t="str">
        <f>IF($L1273="","",IF(SUM($AJ1273:AN1273)=0,$AE1273,VLOOKUP($AP1273,BaseEqptCdF!$C$5:$R$161,16,FALSE)*$AC$3))</f>
        <v/>
      </c>
      <c r="BB1273" s="2">
        <f t="shared" si="161"/>
        <v>0</v>
      </c>
      <c r="BC1273" s="3" t="str">
        <f>IF($L1273="","",IF(SUM($AJ1273:AJ1273)=0,$AF1273,IF(LEFT(VLOOKUP($AP1273,BaseEqptCdF!$C$5:$E$161,3,FALSE),2)="SD",0,IF(LEFT(VLOOKUP($AP1273,BaseEqptCdF!$C$5:$E$161,3,FALSE),2)="SB",1*52,VLOOKUP($AP1273,BaseEqptCdF!$C$5:$S$161,12,FALSE)*0.2*300))))</f>
        <v/>
      </c>
      <c r="BD1273" s="3" t="str">
        <f>IF($L1273="","",IF(SUM($AJ1273:AK1273)=0,$AF1273,IF(LEFT(VLOOKUP($AP1273,BaseEqptCdF!$C$5:$E$161,3,FALSE),2)="SD",0,IF(LEFT(VLOOKUP($AP1273,BaseEqptCdF!$C$5:$E$161,3,FALSE),2)="SB",1*52,VLOOKUP($AP1273,BaseEqptCdF!$C$5:$S$161,12,FALSE)*0.2*300))))</f>
        <v/>
      </c>
      <c r="BE1273" s="3" t="str">
        <f>IF($L1273="","",IF(SUM($AJ1273:AL1273)=0,$AF1273,IF(LEFT(VLOOKUP($AP1273,BaseEqptCdF!$C$5:$E$161,3,FALSE),2)="SD",0,IF(LEFT(VLOOKUP($AP1273,BaseEqptCdF!$C$5:$E$161,3,FALSE),2)="SB",1*52,VLOOKUP($AP1273,BaseEqptCdF!$C$5:$S$161,12,FALSE)*0.2*300))))</f>
        <v/>
      </c>
      <c r="BF1273" s="3" t="str">
        <f>IF($L1273="","",IF(SUM($AJ1273:AM1273)=0,$AF1273,IF(LEFT(VLOOKUP($AP1273,BaseEqptCdF!$C$5:$E$161,3,FALSE),2)="SD",0,IF(LEFT(VLOOKUP($AP1273,BaseEqptCdF!$C$5:$E$161,3,FALSE),2)="SB",1*52,VLOOKUP($AP1273,BaseEqptCdF!$C$5:$S$161,12,FALSE)*0.2*300))))</f>
        <v/>
      </c>
      <c r="BG1273" s="3" t="str">
        <f>IF($L1273="","",IF(SUM($AJ1273:AN1273)=0,$AF1273,IF(LEFT(VLOOKUP($AP1273,BaseEqptCdF!$C$5:$E$161,3,FALSE),2)="SD",0,IF(LEFT(VLOOKUP($AP1273,BaseEqptCdF!$C$5:$E$161,3,FALSE),2)="SB",1*52,VLOOKUP($AP1273,BaseEqptCdF!$C$5:$S$161,12,FALSE)*0.2*300))))</f>
        <v/>
      </c>
      <c r="BH1273" s="2">
        <f t="shared" si="162"/>
        <v>0</v>
      </c>
    </row>
    <row r="1274" spans="1:60" x14ac:dyDescent="0.25">
      <c r="A1274" s="296" t="str">
        <f t="array" ref="A1274">IF($C1274="","",INDEX(Prog!$B$8:$D$300,MATCH($C1274,nivo1,0),1))</f>
        <v/>
      </c>
      <c r="B1274" s="296" t="str">
        <f t="array" ref="B1274">IF($C1274="","",INDEX(Prog!$B$8:$D$300,MATCH($C1274,nivo1,0),2))</f>
        <v/>
      </c>
      <c r="C1274" s="273"/>
      <c r="D1274" s="267"/>
      <c r="E1274" s="273"/>
      <c r="F1274" s="273"/>
      <c r="G1274" s="273"/>
      <c r="H1274" s="273"/>
      <c r="I1274" s="273"/>
      <c r="J1274" s="273"/>
      <c r="K1274" s="274"/>
      <c r="L1274" s="273"/>
      <c r="M1274" s="273"/>
      <c r="N1274" s="273"/>
      <c r="O1274" s="275"/>
      <c r="P1274" s="273"/>
      <c r="Q1274" s="273"/>
      <c r="R1274" s="273"/>
      <c r="S1274" s="273"/>
      <c r="T1274" s="276"/>
      <c r="U1274" s="276"/>
      <c r="V1274" s="276"/>
      <c r="W1274" s="276"/>
      <c r="X1274" s="277"/>
      <c r="Y1274" s="278"/>
      <c r="AA1274" s="8" t="str">
        <f>IF($L1274="","",VLOOKUP($L1274,BaseEqptCdF!$C$5:$E$161,2,FALSE))</f>
        <v/>
      </c>
      <c r="AB1274" s="8" t="str">
        <f>IF($L1274="","",VLOOKUP($L1274,BaseEqptCdF!$C$5:$E$161,3,FALSE))</f>
        <v/>
      </c>
      <c r="AC1274" s="7" t="str">
        <f>IF($L1274="","",VLOOKUP($L1274,BaseEqptCdF!$C$5:$I$161,6,FALSE))</f>
        <v/>
      </c>
      <c r="AD1274" s="7" t="str">
        <f>IF($L1274="","",VLOOKUP($L1274,BaseEqptCdF!$C$5:$I$161,7,FALSE))</f>
        <v/>
      </c>
      <c r="AE1274" s="3" t="str">
        <f>IF($L1274="","",VLOOKUP($L1274,BaseEqptCdF!$C$5:$R$161,16,FALSE)*$AC$3)</f>
        <v/>
      </c>
      <c r="AF1274" s="3" t="str">
        <f>IF($L1274="","",IF(LEFT($AB1274,2)="SD",0,IF(LEFT($AB1274,2)="SB",1*52,IF($N1274=Prog!$P$17,VLOOKUP($L1274,BaseEqptCdF!$C$5:$P$161,14,FALSE)*1*300,VLOOKUP($L1274,BaseEqptCdF!$C$5:$P$161,12,FALSE)*0.2*300))))</f>
        <v/>
      </c>
      <c r="AG1274" s="6" t="str">
        <f t="shared" si="158"/>
        <v/>
      </c>
      <c r="AH1274" s="6">
        <f>IF($U1274=Prog!$S$18,YEAR($X1274),"")</f>
        <v>1900</v>
      </c>
      <c r="AI1274" s="5" t="str">
        <f>IF(OR($AG1274="",$U1274=Prog!$S$18),"",IF(OR($U1274=Prog!$S$17,$U1274=Prog!$S$16),YEAR($X1274),IF($AG1274="ND","ND",$AI$8+$O1274)))</f>
        <v/>
      </c>
      <c r="AJ1274" s="3" t="str">
        <f t="shared" si="165"/>
        <v/>
      </c>
      <c r="AK1274" s="3" t="str">
        <f t="shared" si="164"/>
        <v/>
      </c>
      <c r="AL1274" s="3" t="str">
        <f t="shared" si="164"/>
        <v/>
      </c>
      <c r="AM1274" s="3" t="str">
        <f t="shared" si="164"/>
        <v/>
      </c>
      <c r="AN1274" s="3" t="str">
        <f t="shared" si="164"/>
        <v/>
      </c>
      <c r="AO1274" s="2">
        <f t="shared" si="159"/>
        <v>0</v>
      </c>
      <c r="AP1274" s="4"/>
      <c r="AQ1274" s="3">
        <f>IF(AJ1274=1,VLOOKUP($AP1274,BaseEqptCdF!$C$5:$R$161,16,FALSE),0)</f>
        <v>0</v>
      </c>
      <c r="AR1274" s="3">
        <f>IF(AK1274=1,VLOOKUP($AP1274,BaseEqptCdF!$C$5:$R$161,16,FALSE),0)</f>
        <v>0</v>
      </c>
      <c r="AS1274" s="3">
        <f>IF(AL1274=1,VLOOKUP($AP1274,BaseEqptCdF!$C$5:$R$161,16,FALSE),0)</f>
        <v>0</v>
      </c>
      <c r="AT1274" s="3">
        <f>IF(AM1274=1,VLOOKUP($AP1274,BaseEqptCdF!$C$5:$R$161,16,FALSE),0)</f>
        <v>0</v>
      </c>
      <c r="AU1274" s="3">
        <f>IF(AN1274=1,VLOOKUP($AP1274,BaseEqptCdF!$C$5:$R$161,16,FALSE),0)</f>
        <v>0</v>
      </c>
      <c r="AV1274" s="2">
        <f t="shared" si="160"/>
        <v>0</v>
      </c>
      <c r="AW1274" s="3" t="str">
        <f>IF($L1274="","",IF(SUM($AJ1274:AJ1274)=0,$AE1274,VLOOKUP($AP1274,BaseEqptCdF!$C$5:$R$161,16,FALSE)*$AC$3))</f>
        <v/>
      </c>
      <c r="AX1274" s="3" t="str">
        <f>IF($L1274="","",IF(SUM($AJ1274:AK1274)=0,$AE1274,VLOOKUP($AP1274,BaseEqptCdF!$C$5:$R$161,16,FALSE)*$AC$3))</f>
        <v/>
      </c>
      <c r="AY1274" s="3" t="str">
        <f>IF($L1274="","",IF(SUM($AJ1274:AL1274)=0,$AE1274,VLOOKUP($AP1274,BaseEqptCdF!$C$5:$R$161,16,FALSE)*$AC$3))</f>
        <v/>
      </c>
      <c r="AZ1274" s="3" t="str">
        <f>IF($L1274="","",IF(SUM($AJ1274:AM1274)=0,$AE1274,VLOOKUP($AP1274,BaseEqptCdF!$C$5:$R$161,16,FALSE)*$AC$3))</f>
        <v/>
      </c>
      <c r="BA1274" s="3" t="str">
        <f>IF($L1274="","",IF(SUM($AJ1274:AN1274)=0,$AE1274,VLOOKUP($AP1274,BaseEqptCdF!$C$5:$R$161,16,FALSE)*$AC$3))</f>
        <v/>
      </c>
      <c r="BB1274" s="2">
        <f t="shared" si="161"/>
        <v>0</v>
      </c>
      <c r="BC1274" s="3" t="str">
        <f>IF($L1274="","",IF(SUM($AJ1274:AJ1274)=0,$AF1274,IF(LEFT(VLOOKUP($AP1274,BaseEqptCdF!$C$5:$E$161,3,FALSE),2)="SD",0,IF(LEFT(VLOOKUP($AP1274,BaseEqptCdF!$C$5:$E$161,3,FALSE),2)="SB",1*52,VLOOKUP($AP1274,BaseEqptCdF!$C$5:$S$161,12,FALSE)*0.2*300))))</f>
        <v/>
      </c>
      <c r="BD1274" s="3" t="str">
        <f>IF($L1274="","",IF(SUM($AJ1274:AK1274)=0,$AF1274,IF(LEFT(VLOOKUP($AP1274,BaseEqptCdF!$C$5:$E$161,3,FALSE),2)="SD",0,IF(LEFT(VLOOKUP($AP1274,BaseEqptCdF!$C$5:$E$161,3,FALSE),2)="SB",1*52,VLOOKUP($AP1274,BaseEqptCdF!$C$5:$S$161,12,FALSE)*0.2*300))))</f>
        <v/>
      </c>
      <c r="BE1274" s="3" t="str">
        <f>IF($L1274="","",IF(SUM($AJ1274:AL1274)=0,$AF1274,IF(LEFT(VLOOKUP($AP1274,BaseEqptCdF!$C$5:$E$161,3,FALSE),2)="SD",0,IF(LEFT(VLOOKUP($AP1274,BaseEqptCdF!$C$5:$E$161,3,FALSE),2)="SB",1*52,VLOOKUP($AP1274,BaseEqptCdF!$C$5:$S$161,12,FALSE)*0.2*300))))</f>
        <v/>
      </c>
      <c r="BF1274" s="3" t="str">
        <f>IF($L1274="","",IF(SUM($AJ1274:AM1274)=0,$AF1274,IF(LEFT(VLOOKUP($AP1274,BaseEqptCdF!$C$5:$E$161,3,FALSE),2)="SD",0,IF(LEFT(VLOOKUP($AP1274,BaseEqptCdF!$C$5:$E$161,3,FALSE),2)="SB",1*52,VLOOKUP($AP1274,BaseEqptCdF!$C$5:$S$161,12,FALSE)*0.2*300))))</f>
        <v/>
      </c>
      <c r="BG1274" s="3" t="str">
        <f>IF($L1274="","",IF(SUM($AJ1274:AN1274)=0,$AF1274,IF(LEFT(VLOOKUP($AP1274,BaseEqptCdF!$C$5:$E$161,3,FALSE),2)="SD",0,IF(LEFT(VLOOKUP($AP1274,BaseEqptCdF!$C$5:$E$161,3,FALSE),2)="SB",1*52,VLOOKUP($AP1274,BaseEqptCdF!$C$5:$S$161,12,FALSE)*0.2*300))))</f>
        <v/>
      </c>
      <c r="BH1274" s="2">
        <f t="shared" si="162"/>
        <v>0</v>
      </c>
    </row>
    <row r="1275" spans="1:60" x14ac:dyDescent="0.25">
      <c r="A1275" s="296" t="str">
        <f t="array" ref="A1275">IF($C1275="","",INDEX(Prog!$B$8:$D$300,MATCH($C1275,nivo1,0),1))</f>
        <v/>
      </c>
      <c r="B1275" s="296" t="str">
        <f t="array" ref="B1275">IF($C1275="","",INDEX(Prog!$B$8:$D$300,MATCH($C1275,nivo1,0),2))</f>
        <v/>
      </c>
      <c r="C1275" s="273"/>
      <c r="D1275" s="267"/>
      <c r="E1275" s="273"/>
      <c r="F1275" s="273"/>
      <c r="G1275" s="273"/>
      <c r="H1275" s="273"/>
      <c r="I1275" s="273"/>
      <c r="J1275" s="273"/>
      <c r="K1275" s="274"/>
      <c r="L1275" s="273"/>
      <c r="M1275" s="273"/>
      <c r="N1275" s="273"/>
      <c r="O1275" s="275"/>
      <c r="P1275" s="273"/>
      <c r="Q1275" s="273"/>
      <c r="R1275" s="273"/>
      <c r="S1275" s="273"/>
      <c r="T1275" s="276"/>
      <c r="U1275" s="276"/>
      <c r="V1275" s="276"/>
      <c r="W1275" s="276"/>
      <c r="X1275" s="277"/>
      <c r="Y1275" s="278"/>
      <c r="AA1275" s="8" t="str">
        <f>IF($L1275="","",VLOOKUP($L1275,BaseEqptCdF!$C$5:$E$161,2,FALSE))</f>
        <v/>
      </c>
      <c r="AB1275" s="8" t="str">
        <f>IF($L1275="","",VLOOKUP($L1275,BaseEqptCdF!$C$5:$E$161,3,FALSE))</f>
        <v/>
      </c>
      <c r="AC1275" s="7" t="str">
        <f>IF($L1275="","",VLOOKUP($L1275,BaseEqptCdF!$C$5:$I$161,6,FALSE))</f>
        <v/>
      </c>
      <c r="AD1275" s="7" t="str">
        <f>IF($L1275="","",VLOOKUP($L1275,BaseEqptCdF!$C$5:$I$161,7,FALSE))</f>
        <v/>
      </c>
      <c r="AE1275" s="3" t="str">
        <f>IF($L1275="","",VLOOKUP($L1275,BaseEqptCdF!$C$5:$R$161,16,FALSE)*$AC$3)</f>
        <v/>
      </c>
      <c r="AF1275" s="3" t="str">
        <f>IF($L1275="","",IF(LEFT($AB1275,2)="SD",0,IF(LEFT($AB1275,2)="SB",1*52,IF($N1275=Prog!$P$17,VLOOKUP($L1275,BaseEqptCdF!$C$5:$P$161,14,FALSE)*1*300,VLOOKUP($L1275,BaseEqptCdF!$C$5:$P$161,12,FALSE)*0.2*300))))</f>
        <v/>
      </c>
      <c r="AG1275" s="6" t="str">
        <f t="shared" si="158"/>
        <v/>
      </c>
      <c r="AH1275" s="6">
        <f>IF($U1275=Prog!$S$18,YEAR($X1275),"")</f>
        <v>1900</v>
      </c>
      <c r="AI1275" s="5" t="str">
        <f>IF(OR($AG1275="",$U1275=Prog!$S$18),"",IF(OR($U1275=Prog!$S$17,$U1275=Prog!$S$16),YEAR($X1275),IF($AG1275="ND","ND",$AI$8+$O1275)))</f>
        <v/>
      </c>
      <c r="AJ1275" s="3" t="str">
        <f t="shared" si="165"/>
        <v/>
      </c>
      <c r="AK1275" s="3" t="str">
        <f t="shared" si="164"/>
        <v/>
      </c>
      <c r="AL1275" s="3" t="str">
        <f t="shared" si="164"/>
        <v/>
      </c>
      <c r="AM1275" s="3" t="str">
        <f t="shared" si="164"/>
        <v/>
      </c>
      <c r="AN1275" s="3" t="str">
        <f t="shared" si="164"/>
        <v/>
      </c>
      <c r="AO1275" s="2">
        <f t="shared" si="159"/>
        <v>0</v>
      </c>
      <c r="AP1275" s="4"/>
      <c r="AQ1275" s="3">
        <f>IF(AJ1275=1,VLOOKUP($AP1275,BaseEqptCdF!$C$5:$R$161,16,FALSE),0)</f>
        <v>0</v>
      </c>
      <c r="AR1275" s="3">
        <f>IF(AK1275=1,VLOOKUP($AP1275,BaseEqptCdF!$C$5:$R$161,16,FALSE),0)</f>
        <v>0</v>
      </c>
      <c r="AS1275" s="3">
        <f>IF(AL1275=1,VLOOKUP($AP1275,BaseEqptCdF!$C$5:$R$161,16,FALSE),0)</f>
        <v>0</v>
      </c>
      <c r="AT1275" s="3">
        <f>IF(AM1275=1,VLOOKUP($AP1275,BaseEqptCdF!$C$5:$R$161,16,FALSE),0)</f>
        <v>0</v>
      </c>
      <c r="AU1275" s="3">
        <f>IF(AN1275=1,VLOOKUP($AP1275,BaseEqptCdF!$C$5:$R$161,16,FALSE),0)</f>
        <v>0</v>
      </c>
      <c r="AV1275" s="2">
        <f t="shared" si="160"/>
        <v>0</v>
      </c>
      <c r="AW1275" s="3" t="str">
        <f>IF($L1275="","",IF(SUM($AJ1275:AJ1275)=0,$AE1275,VLOOKUP($AP1275,BaseEqptCdF!$C$5:$R$161,16,FALSE)*$AC$3))</f>
        <v/>
      </c>
      <c r="AX1275" s="3" t="str">
        <f>IF($L1275="","",IF(SUM($AJ1275:AK1275)=0,$AE1275,VLOOKUP($AP1275,BaseEqptCdF!$C$5:$R$161,16,FALSE)*$AC$3))</f>
        <v/>
      </c>
      <c r="AY1275" s="3" t="str">
        <f>IF($L1275="","",IF(SUM($AJ1275:AL1275)=0,$AE1275,VLOOKUP($AP1275,BaseEqptCdF!$C$5:$R$161,16,FALSE)*$AC$3))</f>
        <v/>
      </c>
      <c r="AZ1275" s="3" t="str">
        <f>IF($L1275="","",IF(SUM($AJ1275:AM1275)=0,$AE1275,VLOOKUP($AP1275,BaseEqptCdF!$C$5:$R$161,16,FALSE)*$AC$3))</f>
        <v/>
      </c>
      <c r="BA1275" s="3" t="str">
        <f>IF($L1275="","",IF(SUM($AJ1275:AN1275)=0,$AE1275,VLOOKUP($AP1275,BaseEqptCdF!$C$5:$R$161,16,FALSE)*$AC$3))</f>
        <v/>
      </c>
      <c r="BB1275" s="2">
        <f t="shared" si="161"/>
        <v>0</v>
      </c>
      <c r="BC1275" s="3" t="str">
        <f>IF($L1275="","",IF(SUM($AJ1275:AJ1275)=0,$AF1275,IF(LEFT(VLOOKUP($AP1275,BaseEqptCdF!$C$5:$E$161,3,FALSE),2)="SD",0,IF(LEFT(VLOOKUP($AP1275,BaseEqptCdF!$C$5:$E$161,3,FALSE),2)="SB",1*52,VLOOKUP($AP1275,BaseEqptCdF!$C$5:$S$161,12,FALSE)*0.2*300))))</f>
        <v/>
      </c>
      <c r="BD1275" s="3" t="str">
        <f>IF($L1275="","",IF(SUM($AJ1275:AK1275)=0,$AF1275,IF(LEFT(VLOOKUP($AP1275,BaseEqptCdF!$C$5:$E$161,3,FALSE),2)="SD",0,IF(LEFT(VLOOKUP($AP1275,BaseEqptCdF!$C$5:$E$161,3,FALSE),2)="SB",1*52,VLOOKUP($AP1275,BaseEqptCdF!$C$5:$S$161,12,FALSE)*0.2*300))))</f>
        <v/>
      </c>
      <c r="BE1275" s="3" t="str">
        <f>IF($L1275="","",IF(SUM($AJ1275:AL1275)=0,$AF1275,IF(LEFT(VLOOKUP($AP1275,BaseEqptCdF!$C$5:$E$161,3,FALSE),2)="SD",0,IF(LEFT(VLOOKUP($AP1275,BaseEqptCdF!$C$5:$E$161,3,FALSE),2)="SB",1*52,VLOOKUP($AP1275,BaseEqptCdF!$C$5:$S$161,12,FALSE)*0.2*300))))</f>
        <v/>
      </c>
      <c r="BF1275" s="3" t="str">
        <f>IF($L1275="","",IF(SUM($AJ1275:AM1275)=0,$AF1275,IF(LEFT(VLOOKUP($AP1275,BaseEqptCdF!$C$5:$E$161,3,FALSE),2)="SD",0,IF(LEFT(VLOOKUP($AP1275,BaseEqptCdF!$C$5:$E$161,3,FALSE),2)="SB",1*52,VLOOKUP($AP1275,BaseEqptCdF!$C$5:$S$161,12,FALSE)*0.2*300))))</f>
        <v/>
      </c>
      <c r="BG1275" s="3" t="str">
        <f>IF($L1275="","",IF(SUM($AJ1275:AN1275)=0,$AF1275,IF(LEFT(VLOOKUP($AP1275,BaseEqptCdF!$C$5:$E$161,3,FALSE),2)="SD",0,IF(LEFT(VLOOKUP($AP1275,BaseEqptCdF!$C$5:$E$161,3,FALSE),2)="SB",1*52,VLOOKUP($AP1275,BaseEqptCdF!$C$5:$S$161,12,FALSE)*0.2*300))))</f>
        <v/>
      </c>
      <c r="BH1275" s="2">
        <f t="shared" si="162"/>
        <v>0</v>
      </c>
    </row>
    <row r="1276" spans="1:60" x14ac:dyDescent="0.25">
      <c r="A1276" s="296" t="str">
        <f t="array" ref="A1276">IF($C1276="","",INDEX(Prog!$B$8:$D$300,MATCH($C1276,nivo1,0),1))</f>
        <v/>
      </c>
      <c r="B1276" s="296" t="str">
        <f t="array" ref="B1276">IF($C1276="","",INDEX(Prog!$B$8:$D$300,MATCH($C1276,nivo1,0),2))</f>
        <v/>
      </c>
      <c r="C1276" s="273"/>
      <c r="D1276" s="267"/>
      <c r="E1276" s="273"/>
      <c r="F1276" s="273"/>
      <c r="G1276" s="273"/>
      <c r="H1276" s="273"/>
      <c r="I1276" s="273"/>
      <c r="J1276" s="273"/>
      <c r="K1276" s="274"/>
      <c r="L1276" s="273"/>
      <c r="M1276" s="273"/>
      <c r="N1276" s="273"/>
      <c r="O1276" s="275"/>
      <c r="P1276" s="273"/>
      <c r="Q1276" s="273"/>
      <c r="R1276" s="273"/>
      <c r="S1276" s="273"/>
      <c r="T1276" s="276"/>
      <c r="U1276" s="276"/>
      <c r="V1276" s="276"/>
      <c r="W1276" s="276"/>
      <c r="X1276" s="277"/>
      <c r="Y1276" s="278"/>
      <c r="AA1276" s="8" t="str">
        <f>IF($L1276="","",VLOOKUP($L1276,BaseEqptCdF!$C$5:$E$161,2,FALSE))</f>
        <v/>
      </c>
      <c r="AB1276" s="8" t="str">
        <f>IF($L1276="","",VLOOKUP($L1276,BaseEqptCdF!$C$5:$E$161,3,FALSE))</f>
        <v/>
      </c>
      <c r="AC1276" s="7" t="str">
        <f>IF($L1276="","",VLOOKUP($L1276,BaseEqptCdF!$C$5:$I$161,6,FALSE))</f>
        <v/>
      </c>
      <c r="AD1276" s="7" t="str">
        <f>IF($L1276="","",VLOOKUP($L1276,BaseEqptCdF!$C$5:$I$161,7,FALSE))</f>
        <v/>
      </c>
      <c r="AE1276" s="3" t="str">
        <f>IF($L1276="","",VLOOKUP($L1276,BaseEqptCdF!$C$5:$R$161,16,FALSE)*$AC$3)</f>
        <v/>
      </c>
      <c r="AF1276" s="3" t="str">
        <f>IF($L1276="","",IF(LEFT($AB1276,2)="SD",0,IF(LEFT($AB1276,2)="SB",1*52,IF($N1276=Prog!$P$17,VLOOKUP($L1276,BaseEqptCdF!$C$5:$P$161,14,FALSE)*1*300,VLOOKUP($L1276,BaseEqptCdF!$C$5:$P$161,12,FALSE)*0.2*300))))</f>
        <v/>
      </c>
      <c r="AG1276" s="6" t="str">
        <f t="shared" si="158"/>
        <v/>
      </c>
      <c r="AH1276" s="6">
        <f>IF($U1276=Prog!$S$18,YEAR($X1276),"")</f>
        <v>1900</v>
      </c>
      <c r="AI1276" s="5" t="str">
        <f>IF(OR($AG1276="",$U1276=Prog!$S$18),"",IF(OR($U1276=Prog!$S$17,$U1276=Prog!$S$16),YEAR($X1276),IF($AG1276="ND","ND",$AI$8+$O1276)))</f>
        <v/>
      </c>
      <c r="AJ1276" s="3" t="str">
        <f t="shared" si="165"/>
        <v/>
      </c>
      <c r="AK1276" s="3" t="str">
        <f t="shared" si="164"/>
        <v/>
      </c>
      <c r="AL1276" s="3" t="str">
        <f t="shared" si="164"/>
        <v/>
      </c>
      <c r="AM1276" s="3" t="str">
        <f t="shared" si="164"/>
        <v/>
      </c>
      <c r="AN1276" s="3" t="str">
        <f t="shared" si="164"/>
        <v/>
      </c>
      <c r="AO1276" s="2">
        <f t="shared" si="159"/>
        <v>0</v>
      </c>
      <c r="AP1276" s="4"/>
      <c r="AQ1276" s="3">
        <f>IF(AJ1276=1,VLOOKUP($AP1276,BaseEqptCdF!$C$5:$R$161,16,FALSE),0)</f>
        <v>0</v>
      </c>
      <c r="AR1276" s="3">
        <f>IF(AK1276=1,VLOOKUP($AP1276,BaseEqptCdF!$C$5:$R$161,16,FALSE),0)</f>
        <v>0</v>
      </c>
      <c r="AS1276" s="3">
        <f>IF(AL1276=1,VLOOKUP($AP1276,BaseEqptCdF!$C$5:$R$161,16,FALSE),0)</f>
        <v>0</v>
      </c>
      <c r="AT1276" s="3">
        <f>IF(AM1276=1,VLOOKUP($AP1276,BaseEqptCdF!$C$5:$R$161,16,FALSE),0)</f>
        <v>0</v>
      </c>
      <c r="AU1276" s="3">
        <f>IF(AN1276=1,VLOOKUP($AP1276,BaseEqptCdF!$C$5:$R$161,16,FALSE),0)</f>
        <v>0</v>
      </c>
      <c r="AV1276" s="2">
        <f t="shared" si="160"/>
        <v>0</v>
      </c>
      <c r="AW1276" s="3" t="str">
        <f>IF($L1276="","",IF(SUM($AJ1276:AJ1276)=0,$AE1276,VLOOKUP($AP1276,BaseEqptCdF!$C$5:$R$161,16,FALSE)*$AC$3))</f>
        <v/>
      </c>
      <c r="AX1276" s="3" t="str">
        <f>IF($L1276="","",IF(SUM($AJ1276:AK1276)=0,$AE1276,VLOOKUP($AP1276,BaseEqptCdF!$C$5:$R$161,16,FALSE)*$AC$3))</f>
        <v/>
      </c>
      <c r="AY1276" s="3" t="str">
        <f>IF($L1276="","",IF(SUM($AJ1276:AL1276)=0,$AE1276,VLOOKUP($AP1276,BaseEqptCdF!$C$5:$R$161,16,FALSE)*$AC$3))</f>
        <v/>
      </c>
      <c r="AZ1276" s="3" t="str">
        <f>IF($L1276="","",IF(SUM($AJ1276:AM1276)=0,$AE1276,VLOOKUP($AP1276,BaseEqptCdF!$C$5:$R$161,16,FALSE)*$AC$3))</f>
        <v/>
      </c>
      <c r="BA1276" s="3" t="str">
        <f>IF($L1276="","",IF(SUM($AJ1276:AN1276)=0,$AE1276,VLOOKUP($AP1276,BaseEqptCdF!$C$5:$R$161,16,FALSE)*$AC$3))</f>
        <v/>
      </c>
      <c r="BB1276" s="2">
        <f t="shared" si="161"/>
        <v>0</v>
      </c>
      <c r="BC1276" s="3" t="str">
        <f>IF($L1276="","",IF(SUM($AJ1276:AJ1276)=0,$AF1276,IF(LEFT(VLOOKUP($AP1276,BaseEqptCdF!$C$5:$E$161,3,FALSE),2)="SD",0,IF(LEFT(VLOOKUP($AP1276,BaseEqptCdF!$C$5:$E$161,3,FALSE),2)="SB",1*52,VLOOKUP($AP1276,BaseEqptCdF!$C$5:$S$161,12,FALSE)*0.2*300))))</f>
        <v/>
      </c>
      <c r="BD1276" s="3" t="str">
        <f>IF($L1276="","",IF(SUM($AJ1276:AK1276)=0,$AF1276,IF(LEFT(VLOOKUP($AP1276,BaseEqptCdF!$C$5:$E$161,3,FALSE),2)="SD",0,IF(LEFT(VLOOKUP($AP1276,BaseEqptCdF!$C$5:$E$161,3,FALSE),2)="SB",1*52,VLOOKUP($AP1276,BaseEqptCdF!$C$5:$S$161,12,FALSE)*0.2*300))))</f>
        <v/>
      </c>
      <c r="BE1276" s="3" t="str">
        <f>IF($L1276="","",IF(SUM($AJ1276:AL1276)=0,$AF1276,IF(LEFT(VLOOKUP($AP1276,BaseEqptCdF!$C$5:$E$161,3,FALSE),2)="SD",0,IF(LEFT(VLOOKUP($AP1276,BaseEqptCdF!$C$5:$E$161,3,FALSE),2)="SB",1*52,VLOOKUP($AP1276,BaseEqptCdF!$C$5:$S$161,12,FALSE)*0.2*300))))</f>
        <v/>
      </c>
      <c r="BF1276" s="3" t="str">
        <f>IF($L1276="","",IF(SUM($AJ1276:AM1276)=0,$AF1276,IF(LEFT(VLOOKUP($AP1276,BaseEqptCdF!$C$5:$E$161,3,FALSE),2)="SD",0,IF(LEFT(VLOOKUP($AP1276,BaseEqptCdF!$C$5:$E$161,3,FALSE),2)="SB",1*52,VLOOKUP($AP1276,BaseEqptCdF!$C$5:$S$161,12,FALSE)*0.2*300))))</f>
        <v/>
      </c>
      <c r="BG1276" s="3" t="str">
        <f>IF($L1276="","",IF(SUM($AJ1276:AN1276)=0,$AF1276,IF(LEFT(VLOOKUP($AP1276,BaseEqptCdF!$C$5:$E$161,3,FALSE),2)="SD",0,IF(LEFT(VLOOKUP($AP1276,BaseEqptCdF!$C$5:$E$161,3,FALSE),2)="SB",1*52,VLOOKUP($AP1276,BaseEqptCdF!$C$5:$S$161,12,FALSE)*0.2*300))))</f>
        <v/>
      </c>
      <c r="BH1276" s="2">
        <f t="shared" si="162"/>
        <v>0</v>
      </c>
    </row>
    <row r="1277" spans="1:60" x14ac:dyDescent="0.25">
      <c r="A1277" s="296" t="str">
        <f t="array" ref="A1277">IF($C1277="","",INDEX(Prog!$B$8:$D$300,MATCH($C1277,nivo1,0),1))</f>
        <v/>
      </c>
      <c r="B1277" s="296" t="str">
        <f t="array" ref="B1277">IF($C1277="","",INDEX(Prog!$B$8:$D$300,MATCH($C1277,nivo1,0),2))</f>
        <v/>
      </c>
      <c r="C1277" s="273"/>
      <c r="D1277" s="267"/>
      <c r="E1277" s="273"/>
      <c r="F1277" s="273"/>
      <c r="G1277" s="273"/>
      <c r="H1277" s="273"/>
      <c r="I1277" s="273"/>
      <c r="J1277" s="273"/>
      <c r="K1277" s="274"/>
      <c r="L1277" s="273"/>
      <c r="M1277" s="273"/>
      <c r="N1277" s="273"/>
      <c r="O1277" s="275"/>
      <c r="P1277" s="273"/>
      <c r="Q1277" s="273"/>
      <c r="R1277" s="273"/>
      <c r="S1277" s="273"/>
      <c r="T1277" s="276"/>
      <c r="U1277" s="276"/>
      <c r="V1277" s="276"/>
      <c r="W1277" s="276"/>
      <c r="X1277" s="277"/>
      <c r="Y1277" s="278"/>
      <c r="AA1277" s="8" t="str">
        <f>IF($L1277="","",VLOOKUP($L1277,BaseEqptCdF!$C$5:$E$161,2,FALSE))</f>
        <v/>
      </c>
      <c r="AB1277" s="8" t="str">
        <f>IF($L1277="","",VLOOKUP($L1277,BaseEqptCdF!$C$5:$E$161,3,FALSE))</f>
        <v/>
      </c>
      <c r="AC1277" s="7" t="str">
        <f>IF($L1277="","",VLOOKUP($L1277,BaseEqptCdF!$C$5:$I$161,6,FALSE))</f>
        <v/>
      </c>
      <c r="AD1277" s="7" t="str">
        <f>IF($L1277="","",VLOOKUP($L1277,BaseEqptCdF!$C$5:$I$161,7,FALSE))</f>
        <v/>
      </c>
      <c r="AE1277" s="3" t="str">
        <f>IF($L1277="","",VLOOKUP($L1277,BaseEqptCdF!$C$5:$R$161,16,FALSE)*$AC$3)</f>
        <v/>
      </c>
      <c r="AF1277" s="3" t="str">
        <f>IF($L1277="","",IF(LEFT($AB1277,2)="SD",0,IF(LEFT($AB1277,2)="SB",1*52,IF($N1277=Prog!$P$17,VLOOKUP($L1277,BaseEqptCdF!$C$5:$P$161,14,FALSE)*1*300,VLOOKUP($L1277,BaseEqptCdF!$C$5:$P$161,12,FALSE)*0.2*300))))</f>
        <v/>
      </c>
      <c r="AG1277" s="6" t="str">
        <f t="shared" si="158"/>
        <v/>
      </c>
      <c r="AH1277" s="6">
        <f>IF($U1277=Prog!$S$18,YEAR($X1277),"")</f>
        <v>1900</v>
      </c>
      <c r="AI1277" s="5" t="str">
        <f>IF(OR($AG1277="",$U1277=Prog!$S$18),"",IF(OR($U1277=Prog!$S$17,$U1277=Prog!$S$16),YEAR($X1277),IF($AG1277="ND","ND",$AI$8+$O1277)))</f>
        <v/>
      </c>
      <c r="AJ1277" s="3" t="str">
        <f t="shared" si="165"/>
        <v/>
      </c>
      <c r="AK1277" s="3" t="str">
        <f t="shared" si="164"/>
        <v/>
      </c>
      <c r="AL1277" s="3" t="str">
        <f t="shared" si="164"/>
        <v/>
      </c>
      <c r="AM1277" s="3" t="str">
        <f t="shared" si="164"/>
        <v/>
      </c>
      <c r="AN1277" s="3" t="str">
        <f t="shared" si="164"/>
        <v/>
      </c>
      <c r="AO1277" s="2">
        <f t="shared" si="159"/>
        <v>0</v>
      </c>
      <c r="AP1277" s="4"/>
      <c r="AQ1277" s="3">
        <f>IF(AJ1277=1,VLOOKUP($AP1277,BaseEqptCdF!$C$5:$R$161,16,FALSE),0)</f>
        <v>0</v>
      </c>
      <c r="AR1277" s="3">
        <f>IF(AK1277=1,VLOOKUP($AP1277,BaseEqptCdF!$C$5:$R$161,16,FALSE),0)</f>
        <v>0</v>
      </c>
      <c r="AS1277" s="3">
        <f>IF(AL1277=1,VLOOKUP($AP1277,BaseEqptCdF!$C$5:$R$161,16,FALSE),0)</f>
        <v>0</v>
      </c>
      <c r="AT1277" s="3">
        <f>IF(AM1277=1,VLOOKUP($AP1277,BaseEqptCdF!$C$5:$R$161,16,FALSE),0)</f>
        <v>0</v>
      </c>
      <c r="AU1277" s="3">
        <f>IF(AN1277=1,VLOOKUP($AP1277,BaseEqptCdF!$C$5:$R$161,16,FALSE),0)</f>
        <v>0</v>
      </c>
      <c r="AV1277" s="2">
        <f t="shared" si="160"/>
        <v>0</v>
      </c>
      <c r="AW1277" s="3" t="str">
        <f>IF($L1277="","",IF(SUM($AJ1277:AJ1277)=0,$AE1277,VLOOKUP($AP1277,BaseEqptCdF!$C$5:$R$161,16,FALSE)*$AC$3))</f>
        <v/>
      </c>
      <c r="AX1277" s="3" t="str">
        <f>IF($L1277="","",IF(SUM($AJ1277:AK1277)=0,$AE1277,VLOOKUP($AP1277,BaseEqptCdF!$C$5:$R$161,16,FALSE)*$AC$3))</f>
        <v/>
      </c>
      <c r="AY1277" s="3" t="str">
        <f>IF($L1277="","",IF(SUM($AJ1277:AL1277)=0,$AE1277,VLOOKUP($AP1277,BaseEqptCdF!$C$5:$R$161,16,FALSE)*$AC$3))</f>
        <v/>
      </c>
      <c r="AZ1277" s="3" t="str">
        <f>IF($L1277="","",IF(SUM($AJ1277:AM1277)=0,$AE1277,VLOOKUP($AP1277,BaseEqptCdF!$C$5:$R$161,16,FALSE)*$AC$3))</f>
        <v/>
      </c>
      <c r="BA1277" s="3" t="str">
        <f>IF($L1277="","",IF(SUM($AJ1277:AN1277)=0,$AE1277,VLOOKUP($AP1277,BaseEqptCdF!$C$5:$R$161,16,FALSE)*$AC$3))</f>
        <v/>
      </c>
      <c r="BB1277" s="2">
        <f t="shared" si="161"/>
        <v>0</v>
      </c>
      <c r="BC1277" s="3" t="str">
        <f>IF($L1277="","",IF(SUM($AJ1277:AJ1277)=0,$AF1277,IF(LEFT(VLOOKUP($AP1277,BaseEqptCdF!$C$5:$E$161,3,FALSE),2)="SD",0,IF(LEFT(VLOOKUP($AP1277,BaseEqptCdF!$C$5:$E$161,3,FALSE),2)="SB",1*52,VLOOKUP($AP1277,BaseEqptCdF!$C$5:$S$161,12,FALSE)*0.2*300))))</f>
        <v/>
      </c>
      <c r="BD1277" s="3" t="str">
        <f>IF($L1277="","",IF(SUM($AJ1277:AK1277)=0,$AF1277,IF(LEFT(VLOOKUP($AP1277,BaseEqptCdF!$C$5:$E$161,3,FALSE),2)="SD",0,IF(LEFT(VLOOKUP($AP1277,BaseEqptCdF!$C$5:$E$161,3,FALSE),2)="SB",1*52,VLOOKUP($AP1277,BaseEqptCdF!$C$5:$S$161,12,FALSE)*0.2*300))))</f>
        <v/>
      </c>
      <c r="BE1277" s="3" t="str">
        <f>IF($L1277="","",IF(SUM($AJ1277:AL1277)=0,$AF1277,IF(LEFT(VLOOKUP($AP1277,BaseEqptCdF!$C$5:$E$161,3,FALSE),2)="SD",0,IF(LEFT(VLOOKUP($AP1277,BaseEqptCdF!$C$5:$E$161,3,FALSE),2)="SB",1*52,VLOOKUP($AP1277,BaseEqptCdF!$C$5:$S$161,12,FALSE)*0.2*300))))</f>
        <v/>
      </c>
      <c r="BF1277" s="3" t="str">
        <f>IF($L1277="","",IF(SUM($AJ1277:AM1277)=0,$AF1277,IF(LEFT(VLOOKUP($AP1277,BaseEqptCdF!$C$5:$E$161,3,FALSE),2)="SD",0,IF(LEFT(VLOOKUP($AP1277,BaseEqptCdF!$C$5:$E$161,3,FALSE),2)="SB",1*52,VLOOKUP($AP1277,BaseEqptCdF!$C$5:$S$161,12,FALSE)*0.2*300))))</f>
        <v/>
      </c>
      <c r="BG1277" s="3" t="str">
        <f>IF($L1277="","",IF(SUM($AJ1277:AN1277)=0,$AF1277,IF(LEFT(VLOOKUP($AP1277,BaseEqptCdF!$C$5:$E$161,3,FALSE),2)="SD",0,IF(LEFT(VLOOKUP($AP1277,BaseEqptCdF!$C$5:$E$161,3,FALSE),2)="SB",1*52,VLOOKUP($AP1277,BaseEqptCdF!$C$5:$S$161,12,FALSE)*0.2*300))))</f>
        <v/>
      </c>
      <c r="BH1277" s="2">
        <f t="shared" si="162"/>
        <v>0</v>
      </c>
    </row>
    <row r="1278" spans="1:60" x14ac:dyDescent="0.25">
      <c r="A1278" s="296" t="str">
        <f t="array" ref="A1278">IF($C1278="","",INDEX(Prog!$B$8:$D$300,MATCH($C1278,nivo1,0),1))</f>
        <v/>
      </c>
      <c r="B1278" s="296" t="str">
        <f t="array" ref="B1278">IF($C1278="","",INDEX(Prog!$B$8:$D$300,MATCH($C1278,nivo1,0),2))</f>
        <v/>
      </c>
      <c r="C1278" s="273"/>
      <c r="D1278" s="267"/>
      <c r="E1278" s="273"/>
      <c r="F1278" s="273"/>
      <c r="G1278" s="273"/>
      <c r="H1278" s="273"/>
      <c r="I1278" s="273"/>
      <c r="J1278" s="273"/>
      <c r="K1278" s="274"/>
      <c r="L1278" s="273"/>
      <c r="M1278" s="273"/>
      <c r="N1278" s="273"/>
      <c r="O1278" s="275"/>
      <c r="P1278" s="273"/>
      <c r="Q1278" s="273"/>
      <c r="R1278" s="273"/>
      <c r="S1278" s="273"/>
      <c r="T1278" s="276"/>
      <c r="U1278" s="276"/>
      <c r="V1278" s="276"/>
      <c r="W1278" s="276"/>
      <c r="X1278" s="277"/>
      <c r="Y1278" s="278"/>
      <c r="AA1278" s="8" t="str">
        <f>IF($L1278="","",VLOOKUP($L1278,BaseEqptCdF!$C$5:$E$161,2,FALSE))</f>
        <v/>
      </c>
      <c r="AB1278" s="8" t="str">
        <f>IF($L1278="","",VLOOKUP($L1278,BaseEqptCdF!$C$5:$E$161,3,FALSE))</f>
        <v/>
      </c>
      <c r="AC1278" s="7" t="str">
        <f>IF($L1278="","",VLOOKUP($L1278,BaseEqptCdF!$C$5:$I$161,6,FALSE))</f>
        <v/>
      </c>
      <c r="AD1278" s="7" t="str">
        <f>IF($L1278="","",VLOOKUP($L1278,BaseEqptCdF!$C$5:$I$161,7,FALSE))</f>
        <v/>
      </c>
      <c r="AE1278" s="3" t="str">
        <f>IF($L1278="","",VLOOKUP($L1278,BaseEqptCdF!$C$5:$R$161,16,FALSE)*$AC$3)</f>
        <v/>
      </c>
      <c r="AF1278" s="3" t="str">
        <f>IF($L1278="","",IF(LEFT($AB1278,2)="SD",0,IF(LEFT($AB1278,2)="SB",1*52,IF($N1278=Prog!$P$17,VLOOKUP($L1278,BaseEqptCdF!$C$5:$P$161,14,FALSE)*1*300,VLOOKUP($L1278,BaseEqptCdF!$C$5:$P$161,12,FALSE)*0.2*300))))</f>
        <v/>
      </c>
      <c r="AG1278" s="6" t="str">
        <f t="shared" si="158"/>
        <v/>
      </c>
      <c r="AH1278" s="6">
        <f>IF($U1278=Prog!$S$18,YEAR($X1278),"")</f>
        <v>1900</v>
      </c>
      <c r="AI1278" s="5" t="str">
        <f>IF(OR($AG1278="",$U1278=Prog!$S$18),"",IF(OR($U1278=Prog!$S$17,$U1278=Prog!$S$16),YEAR($X1278),IF($AG1278="ND","ND",$AI$8+$O1278)))</f>
        <v/>
      </c>
      <c r="AJ1278" s="3" t="str">
        <f t="shared" si="165"/>
        <v/>
      </c>
      <c r="AK1278" s="3" t="str">
        <f t="shared" si="164"/>
        <v/>
      </c>
      <c r="AL1278" s="3" t="str">
        <f t="shared" si="164"/>
        <v/>
      </c>
      <c r="AM1278" s="3" t="str">
        <f t="shared" si="164"/>
        <v/>
      </c>
      <c r="AN1278" s="3" t="str">
        <f t="shared" si="164"/>
        <v/>
      </c>
      <c r="AO1278" s="2">
        <f t="shared" si="159"/>
        <v>0</v>
      </c>
      <c r="AP1278" s="4"/>
      <c r="AQ1278" s="3">
        <f>IF(AJ1278=1,VLOOKUP($AP1278,BaseEqptCdF!$C$5:$R$161,16,FALSE),0)</f>
        <v>0</v>
      </c>
      <c r="AR1278" s="3">
        <f>IF(AK1278=1,VLOOKUP($AP1278,BaseEqptCdF!$C$5:$R$161,16,FALSE),0)</f>
        <v>0</v>
      </c>
      <c r="AS1278" s="3">
        <f>IF(AL1278=1,VLOOKUP($AP1278,BaseEqptCdF!$C$5:$R$161,16,FALSE),0)</f>
        <v>0</v>
      </c>
      <c r="AT1278" s="3">
        <f>IF(AM1278=1,VLOOKUP($AP1278,BaseEqptCdF!$C$5:$R$161,16,FALSE),0)</f>
        <v>0</v>
      </c>
      <c r="AU1278" s="3">
        <f>IF(AN1278=1,VLOOKUP($AP1278,BaseEqptCdF!$C$5:$R$161,16,FALSE),0)</f>
        <v>0</v>
      </c>
      <c r="AV1278" s="2">
        <f t="shared" si="160"/>
        <v>0</v>
      </c>
      <c r="AW1278" s="3" t="str">
        <f>IF($L1278="","",IF(SUM($AJ1278:AJ1278)=0,$AE1278,VLOOKUP($AP1278,BaseEqptCdF!$C$5:$R$161,16,FALSE)*$AC$3))</f>
        <v/>
      </c>
      <c r="AX1278" s="3" t="str">
        <f>IF($L1278="","",IF(SUM($AJ1278:AK1278)=0,$AE1278,VLOOKUP($AP1278,BaseEqptCdF!$C$5:$R$161,16,FALSE)*$AC$3))</f>
        <v/>
      </c>
      <c r="AY1278" s="3" t="str">
        <f>IF($L1278="","",IF(SUM($AJ1278:AL1278)=0,$AE1278,VLOOKUP($AP1278,BaseEqptCdF!$C$5:$R$161,16,FALSE)*$AC$3))</f>
        <v/>
      </c>
      <c r="AZ1278" s="3" t="str">
        <f>IF($L1278="","",IF(SUM($AJ1278:AM1278)=0,$AE1278,VLOOKUP($AP1278,BaseEqptCdF!$C$5:$R$161,16,FALSE)*$AC$3))</f>
        <v/>
      </c>
      <c r="BA1278" s="3" t="str">
        <f>IF($L1278="","",IF(SUM($AJ1278:AN1278)=0,$AE1278,VLOOKUP($AP1278,BaseEqptCdF!$C$5:$R$161,16,FALSE)*$AC$3))</f>
        <v/>
      </c>
      <c r="BB1278" s="2">
        <f t="shared" si="161"/>
        <v>0</v>
      </c>
      <c r="BC1278" s="3" t="str">
        <f>IF($L1278="","",IF(SUM($AJ1278:AJ1278)=0,$AF1278,IF(LEFT(VLOOKUP($AP1278,BaseEqptCdF!$C$5:$E$161,3,FALSE),2)="SD",0,IF(LEFT(VLOOKUP($AP1278,BaseEqptCdF!$C$5:$E$161,3,FALSE),2)="SB",1*52,VLOOKUP($AP1278,BaseEqptCdF!$C$5:$S$161,12,FALSE)*0.2*300))))</f>
        <v/>
      </c>
      <c r="BD1278" s="3" t="str">
        <f>IF($L1278="","",IF(SUM($AJ1278:AK1278)=0,$AF1278,IF(LEFT(VLOOKUP($AP1278,BaseEqptCdF!$C$5:$E$161,3,FALSE),2)="SD",0,IF(LEFT(VLOOKUP($AP1278,BaseEqptCdF!$C$5:$E$161,3,FALSE),2)="SB",1*52,VLOOKUP($AP1278,BaseEqptCdF!$C$5:$S$161,12,FALSE)*0.2*300))))</f>
        <v/>
      </c>
      <c r="BE1278" s="3" t="str">
        <f>IF($L1278="","",IF(SUM($AJ1278:AL1278)=0,$AF1278,IF(LEFT(VLOOKUP($AP1278,BaseEqptCdF!$C$5:$E$161,3,FALSE),2)="SD",0,IF(LEFT(VLOOKUP($AP1278,BaseEqptCdF!$C$5:$E$161,3,FALSE),2)="SB",1*52,VLOOKUP($AP1278,BaseEqptCdF!$C$5:$S$161,12,FALSE)*0.2*300))))</f>
        <v/>
      </c>
      <c r="BF1278" s="3" t="str">
        <f>IF($L1278="","",IF(SUM($AJ1278:AM1278)=0,$AF1278,IF(LEFT(VLOOKUP($AP1278,BaseEqptCdF!$C$5:$E$161,3,FALSE),2)="SD",0,IF(LEFT(VLOOKUP($AP1278,BaseEqptCdF!$C$5:$E$161,3,FALSE),2)="SB",1*52,VLOOKUP($AP1278,BaseEqptCdF!$C$5:$S$161,12,FALSE)*0.2*300))))</f>
        <v/>
      </c>
      <c r="BG1278" s="3" t="str">
        <f>IF($L1278="","",IF(SUM($AJ1278:AN1278)=0,$AF1278,IF(LEFT(VLOOKUP($AP1278,BaseEqptCdF!$C$5:$E$161,3,FALSE),2)="SD",0,IF(LEFT(VLOOKUP($AP1278,BaseEqptCdF!$C$5:$E$161,3,FALSE),2)="SB",1*52,VLOOKUP($AP1278,BaseEqptCdF!$C$5:$S$161,12,FALSE)*0.2*300))))</f>
        <v/>
      </c>
      <c r="BH1278" s="2">
        <f t="shared" si="162"/>
        <v>0</v>
      </c>
    </row>
    <row r="1279" spans="1:60" x14ac:dyDescent="0.25">
      <c r="A1279" s="296" t="str">
        <f t="array" ref="A1279">IF($C1279="","",INDEX(Prog!$B$8:$D$300,MATCH($C1279,nivo1,0),1))</f>
        <v/>
      </c>
      <c r="B1279" s="296" t="str">
        <f t="array" ref="B1279">IF($C1279="","",INDEX(Prog!$B$8:$D$300,MATCH($C1279,nivo1,0),2))</f>
        <v/>
      </c>
      <c r="C1279" s="273"/>
      <c r="D1279" s="267"/>
      <c r="E1279" s="273"/>
      <c r="F1279" s="273"/>
      <c r="G1279" s="273"/>
      <c r="H1279" s="273"/>
      <c r="I1279" s="273"/>
      <c r="J1279" s="273"/>
      <c r="K1279" s="274"/>
      <c r="L1279" s="273"/>
      <c r="M1279" s="273"/>
      <c r="N1279" s="273"/>
      <c r="O1279" s="275"/>
      <c r="P1279" s="273"/>
      <c r="Q1279" s="273"/>
      <c r="R1279" s="273"/>
      <c r="S1279" s="273"/>
      <c r="T1279" s="276"/>
      <c r="U1279" s="276"/>
      <c r="V1279" s="276"/>
      <c r="W1279" s="276"/>
      <c r="X1279" s="277"/>
      <c r="Y1279" s="278"/>
      <c r="AA1279" s="8" t="str">
        <f>IF($L1279="","",VLOOKUP($L1279,BaseEqptCdF!$C$5:$E$161,2,FALSE))</f>
        <v/>
      </c>
      <c r="AB1279" s="8" t="str">
        <f>IF($L1279="","",VLOOKUP($L1279,BaseEqptCdF!$C$5:$E$161,3,FALSE))</f>
        <v/>
      </c>
      <c r="AC1279" s="7" t="str">
        <f>IF($L1279="","",VLOOKUP($L1279,BaseEqptCdF!$C$5:$I$161,6,FALSE))</f>
        <v/>
      </c>
      <c r="AD1279" s="7" t="str">
        <f>IF($L1279="","",VLOOKUP($L1279,BaseEqptCdF!$C$5:$I$161,7,FALSE))</f>
        <v/>
      </c>
      <c r="AE1279" s="3" t="str">
        <f>IF($L1279="","",VLOOKUP($L1279,BaseEqptCdF!$C$5:$R$161,16,FALSE)*$AC$3)</f>
        <v/>
      </c>
      <c r="AF1279" s="3" t="str">
        <f>IF($L1279="","",IF(LEFT($AB1279,2)="SD",0,IF(LEFT($AB1279,2)="SB",1*52,IF($N1279=Prog!$P$17,VLOOKUP($L1279,BaseEqptCdF!$C$5:$P$161,14,FALSE)*1*300,VLOOKUP($L1279,BaseEqptCdF!$C$5:$P$161,12,FALSE)*0.2*300))))</f>
        <v/>
      </c>
      <c r="AG1279" s="6" t="str">
        <f t="shared" si="158"/>
        <v/>
      </c>
      <c r="AH1279" s="6">
        <f>IF($U1279=Prog!$S$18,YEAR($X1279),"")</f>
        <v>1900</v>
      </c>
      <c r="AI1279" s="5" t="str">
        <f>IF(OR($AG1279="",$U1279=Prog!$S$18),"",IF(OR($U1279=Prog!$S$17,$U1279=Prog!$S$16),YEAR($X1279),IF($AG1279="ND","ND",$AI$8+$O1279)))</f>
        <v/>
      </c>
      <c r="AJ1279" s="3" t="str">
        <f t="shared" si="165"/>
        <v/>
      </c>
      <c r="AK1279" s="3" t="str">
        <f t="shared" si="164"/>
        <v/>
      </c>
      <c r="AL1279" s="3" t="str">
        <f t="shared" si="164"/>
        <v/>
      </c>
      <c r="AM1279" s="3" t="str">
        <f t="shared" si="164"/>
        <v/>
      </c>
      <c r="AN1279" s="3" t="str">
        <f t="shared" si="164"/>
        <v/>
      </c>
      <c r="AO1279" s="2">
        <f t="shared" si="159"/>
        <v>0</v>
      </c>
      <c r="AP1279" s="4"/>
      <c r="AQ1279" s="3">
        <f>IF(AJ1279=1,VLOOKUP($AP1279,BaseEqptCdF!$C$5:$R$161,16,FALSE),0)</f>
        <v>0</v>
      </c>
      <c r="AR1279" s="3">
        <f>IF(AK1279=1,VLOOKUP($AP1279,BaseEqptCdF!$C$5:$R$161,16,FALSE),0)</f>
        <v>0</v>
      </c>
      <c r="AS1279" s="3">
        <f>IF(AL1279=1,VLOOKUP($AP1279,BaseEqptCdF!$C$5:$R$161,16,FALSE),0)</f>
        <v>0</v>
      </c>
      <c r="AT1279" s="3">
        <f>IF(AM1279=1,VLOOKUP($AP1279,BaseEqptCdF!$C$5:$R$161,16,FALSE),0)</f>
        <v>0</v>
      </c>
      <c r="AU1279" s="3">
        <f>IF(AN1279=1,VLOOKUP($AP1279,BaseEqptCdF!$C$5:$R$161,16,FALSE),0)</f>
        <v>0</v>
      </c>
      <c r="AV1279" s="2">
        <f t="shared" si="160"/>
        <v>0</v>
      </c>
      <c r="AW1279" s="3" t="str">
        <f>IF($L1279="","",IF(SUM($AJ1279:AJ1279)=0,$AE1279,VLOOKUP($AP1279,BaseEqptCdF!$C$5:$R$161,16,FALSE)*$AC$3))</f>
        <v/>
      </c>
      <c r="AX1279" s="3" t="str">
        <f>IF($L1279="","",IF(SUM($AJ1279:AK1279)=0,$AE1279,VLOOKUP($AP1279,BaseEqptCdF!$C$5:$R$161,16,FALSE)*$AC$3))</f>
        <v/>
      </c>
      <c r="AY1279" s="3" t="str">
        <f>IF($L1279="","",IF(SUM($AJ1279:AL1279)=0,$AE1279,VLOOKUP($AP1279,BaseEqptCdF!$C$5:$R$161,16,FALSE)*$AC$3))</f>
        <v/>
      </c>
      <c r="AZ1279" s="3" t="str">
        <f>IF($L1279="","",IF(SUM($AJ1279:AM1279)=0,$AE1279,VLOOKUP($AP1279,BaseEqptCdF!$C$5:$R$161,16,FALSE)*$AC$3))</f>
        <v/>
      </c>
      <c r="BA1279" s="3" t="str">
        <f>IF($L1279="","",IF(SUM($AJ1279:AN1279)=0,$AE1279,VLOOKUP($AP1279,BaseEqptCdF!$C$5:$R$161,16,FALSE)*$AC$3))</f>
        <v/>
      </c>
      <c r="BB1279" s="2">
        <f t="shared" si="161"/>
        <v>0</v>
      </c>
      <c r="BC1279" s="3" t="str">
        <f>IF($L1279="","",IF(SUM($AJ1279:AJ1279)=0,$AF1279,IF(LEFT(VLOOKUP($AP1279,BaseEqptCdF!$C$5:$E$161,3,FALSE),2)="SD",0,IF(LEFT(VLOOKUP($AP1279,BaseEqptCdF!$C$5:$E$161,3,FALSE),2)="SB",1*52,VLOOKUP($AP1279,BaseEqptCdF!$C$5:$S$161,12,FALSE)*0.2*300))))</f>
        <v/>
      </c>
      <c r="BD1279" s="3" t="str">
        <f>IF($L1279="","",IF(SUM($AJ1279:AK1279)=0,$AF1279,IF(LEFT(VLOOKUP($AP1279,BaseEqptCdF!$C$5:$E$161,3,FALSE),2)="SD",0,IF(LEFT(VLOOKUP($AP1279,BaseEqptCdF!$C$5:$E$161,3,FALSE),2)="SB",1*52,VLOOKUP($AP1279,BaseEqptCdF!$C$5:$S$161,12,FALSE)*0.2*300))))</f>
        <v/>
      </c>
      <c r="BE1279" s="3" t="str">
        <f>IF($L1279="","",IF(SUM($AJ1279:AL1279)=0,$AF1279,IF(LEFT(VLOOKUP($AP1279,BaseEqptCdF!$C$5:$E$161,3,FALSE),2)="SD",0,IF(LEFT(VLOOKUP($AP1279,BaseEqptCdF!$C$5:$E$161,3,FALSE),2)="SB",1*52,VLOOKUP($AP1279,BaseEqptCdF!$C$5:$S$161,12,FALSE)*0.2*300))))</f>
        <v/>
      </c>
      <c r="BF1279" s="3" t="str">
        <f>IF($L1279="","",IF(SUM($AJ1279:AM1279)=0,$AF1279,IF(LEFT(VLOOKUP($AP1279,BaseEqptCdF!$C$5:$E$161,3,FALSE),2)="SD",0,IF(LEFT(VLOOKUP($AP1279,BaseEqptCdF!$C$5:$E$161,3,FALSE),2)="SB",1*52,VLOOKUP($AP1279,BaseEqptCdF!$C$5:$S$161,12,FALSE)*0.2*300))))</f>
        <v/>
      </c>
      <c r="BG1279" s="3" t="str">
        <f>IF($L1279="","",IF(SUM($AJ1279:AN1279)=0,$AF1279,IF(LEFT(VLOOKUP($AP1279,BaseEqptCdF!$C$5:$E$161,3,FALSE),2)="SD",0,IF(LEFT(VLOOKUP($AP1279,BaseEqptCdF!$C$5:$E$161,3,FALSE),2)="SB",1*52,VLOOKUP($AP1279,BaseEqptCdF!$C$5:$S$161,12,FALSE)*0.2*300))))</f>
        <v/>
      </c>
      <c r="BH1279" s="2">
        <f t="shared" si="162"/>
        <v>0</v>
      </c>
    </row>
    <row r="1280" spans="1:60" x14ac:dyDescent="0.25">
      <c r="A1280" s="296" t="str">
        <f t="array" ref="A1280">IF($C1280="","",INDEX(Prog!$B$8:$D$300,MATCH($C1280,nivo1,0),1))</f>
        <v/>
      </c>
      <c r="B1280" s="296" t="str">
        <f t="array" ref="B1280">IF($C1280="","",INDEX(Prog!$B$8:$D$300,MATCH($C1280,nivo1,0),2))</f>
        <v/>
      </c>
      <c r="C1280" s="273"/>
      <c r="D1280" s="267"/>
      <c r="E1280" s="273"/>
      <c r="F1280" s="273"/>
      <c r="G1280" s="273"/>
      <c r="H1280" s="273"/>
      <c r="I1280" s="273"/>
      <c r="J1280" s="273"/>
      <c r="K1280" s="274"/>
      <c r="L1280" s="273"/>
      <c r="M1280" s="273"/>
      <c r="N1280" s="273"/>
      <c r="O1280" s="275"/>
      <c r="P1280" s="273"/>
      <c r="Q1280" s="273"/>
      <c r="R1280" s="273"/>
      <c r="S1280" s="273"/>
      <c r="T1280" s="276"/>
      <c r="U1280" s="276"/>
      <c r="V1280" s="276"/>
      <c r="W1280" s="276"/>
      <c r="X1280" s="277"/>
      <c r="Y1280" s="278"/>
      <c r="AA1280" s="8" t="str">
        <f>IF($L1280="","",VLOOKUP($L1280,BaseEqptCdF!$C$5:$E$161,2,FALSE))</f>
        <v/>
      </c>
      <c r="AB1280" s="8" t="str">
        <f>IF($L1280="","",VLOOKUP($L1280,BaseEqptCdF!$C$5:$E$161,3,FALSE))</f>
        <v/>
      </c>
      <c r="AC1280" s="7" t="str">
        <f>IF($L1280="","",VLOOKUP($L1280,BaseEqptCdF!$C$5:$I$161,6,FALSE))</f>
        <v/>
      </c>
      <c r="AD1280" s="7" t="str">
        <f>IF($L1280="","",VLOOKUP($L1280,BaseEqptCdF!$C$5:$I$161,7,FALSE))</f>
        <v/>
      </c>
      <c r="AE1280" s="3" t="str">
        <f>IF($L1280="","",VLOOKUP($L1280,BaseEqptCdF!$C$5:$R$161,16,FALSE)*$AC$3)</f>
        <v/>
      </c>
      <c r="AF1280" s="3" t="str">
        <f>IF($L1280="","",IF(LEFT($AB1280,2)="SD",0,IF(LEFT($AB1280,2)="SB",1*52,IF($N1280=Prog!$P$17,VLOOKUP($L1280,BaseEqptCdF!$C$5:$P$161,14,FALSE)*1*300,VLOOKUP($L1280,BaseEqptCdF!$C$5:$P$161,12,FALSE)*0.2*300))))</f>
        <v/>
      </c>
      <c r="AG1280" s="6" t="str">
        <f t="shared" si="158"/>
        <v/>
      </c>
      <c r="AH1280" s="6">
        <f>IF($U1280=Prog!$S$18,YEAR($X1280),"")</f>
        <v>1900</v>
      </c>
      <c r="AI1280" s="5" t="str">
        <f>IF(OR($AG1280="",$U1280=Prog!$S$18),"",IF(OR($U1280=Prog!$S$17,$U1280=Prog!$S$16),YEAR($X1280),IF($AG1280="ND","ND",$AI$8+$O1280)))</f>
        <v/>
      </c>
      <c r="AJ1280" s="3" t="str">
        <f t="shared" si="165"/>
        <v/>
      </c>
      <c r="AK1280" s="3" t="str">
        <f t="shared" si="164"/>
        <v/>
      </c>
      <c r="AL1280" s="3" t="str">
        <f t="shared" si="164"/>
        <v/>
      </c>
      <c r="AM1280" s="3" t="str">
        <f t="shared" si="164"/>
        <v/>
      </c>
      <c r="AN1280" s="3" t="str">
        <f t="shared" si="164"/>
        <v/>
      </c>
      <c r="AO1280" s="2">
        <f t="shared" si="159"/>
        <v>0</v>
      </c>
      <c r="AP1280" s="4"/>
      <c r="AQ1280" s="3">
        <f>IF(AJ1280=1,VLOOKUP($AP1280,BaseEqptCdF!$C$5:$R$161,16,FALSE),0)</f>
        <v>0</v>
      </c>
      <c r="AR1280" s="3">
        <f>IF(AK1280=1,VLOOKUP($AP1280,BaseEqptCdF!$C$5:$R$161,16,FALSE),0)</f>
        <v>0</v>
      </c>
      <c r="AS1280" s="3">
        <f>IF(AL1280=1,VLOOKUP($AP1280,BaseEqptCdF!$C$5:$R$161,16,FALSE),0)</f>
        <v>0</v>
      </c>
      <c r="AT1280" s="3">
        <f>IF(AM1280=1,VLOOKUP($AP1280,BaseEqptCdF!$C$5:$R$161,16,FALSE),0)</f>
        <v>0</v>
      </c>
      <c r="AU1280" s="3">
        <f>IF(AN1280=1,VLOOKUP($AP1280,BaseEqptCdF!$C$5:$R$161,16,FALSE),0)</f>
        <v>0</v>
      </c>
      <c r="AV1280" s="2">
        <f t="shared" si="160"/>
        <v>0</v>
      </c>
      <c r="AW1280" s="3" t="str">
        <f>IF($L1280="","",IF(SUM($AJ1280:AJ1280)=0,$AE1280,VLOOKUP($AP1280,BaseEqptCdF!$C$5:$R$161,16,FALSE)*$AC$3))</f>
        <v/>
      </c>
      <c r="AX1280" s="3" t="str">
        <f>IF($L1280="","",IF(SUM($AJ1280:AK1280)=0,$AE1280,VLOOKUP($AP1280,BaseEqptCdF!$C$5:$R$161,16,FALSE)*$AC$3))</f>
        <v/>
      </c>
      <c r="AY1280" s="3" t="str">
        <f>IF($L1280="","",IF(SUM($AJ1280:AL1280)=0,$AE1280,VLOOKUP($AP1280,BaseEqptCdF!$C$5:$R$161,16,FALSE)*$AC$3))</f>
        <v/>
      </c>
      <c r="AZ1280" s="3" t="str">
        <f>IF($L1280="","",IF(SUM($AJ1280:AM1280)=0,$AE1280,VLOOKUP($AP1280,BaseEqptCdF!$C$5:$R$161,16,FALSE)*$AC$3))</f>
        <v/>
      </c>
      <c r="BA1280" s="3" t="str">
        <f>IF($L1280="","",IF(SUM($AJ1280:AN1280)=0,$AE1280,VLOOKUP($AP1280,BaseEqptCdF!$C$5:$R$161,16,FALSE)*$AC$3))</f>
        <v/>
      </c>
      <c r="BB1280" s="2">
        <f t="shared" si="161"/>
        <v>0</v>
      </c>
      <c r="BC1280" s="3" t="str">
        <f>IF($L1280="","",IF(SUM($AJ1280:AJ1280)=0,$AF1280,IF(LEFT(VLOOKUP($AP1280,BaseEqptCdF!$C$5:$E$161,3,FALSE),2)="SD",0,IF(LEFT(VLOOKUP($AP1280,BaseEqptCdF!$C$5:$E$161,3,FALSE),2)="SB",1*52,VLOOKUP($AP1280,BaseEqptCdF!$C$5:$S$161,12,FALSE)*0.2*300))))</f>
        <v/>
      </c>
      <c r="BD1280" s="3" t="str">
        <f>IF($L1280="","",IF(SUM($AJ1280:AK1280)=0,$AF1280,IF(LEFT(VLOOKUP($AP1280,BaseEqptCdF!$C$5:$E$161,3,FALSE),2)="SD",0,IF(LEFT(VLOOKUP($AP1280,BaseEqptCdF!$C$5:$E$161,3,FALSE),2)="SB",1*52,VLOOKUP($AP1280,BaseEqptCdF!$C$5:$S$161,12,FALSE)*0.2*300))))</f>
        <v/>
      </c>
      <c r="BE1280" s="3" t="str">
        <f>IF($L1280="","",IF(SUM($AJ1280:AL1280)=0,$AF1280,IF(LEFT(VLOOKUP($AP1280,BaseEqptCdF!$C$5:$E$161,3,FALSE),2)="SD",0,IF(LEFT(VLOOKUP($AP1280,BaseEqptCdF!$C$5:$E$161,3,FALSE),2)="SB",1*52,VLOOKUP($AP1280,BaseEqptCdF!$C$5:$S$161,12,FALSE)*0.2*300))))</f>
        <v/>
      </c>
      <c r="BF1280" s="3" t="str">
        <f>IF($L1280="","",IF(SUM($AJ1280:AM1280)=0,$AF1280,IF(LEFT(VLOOKUP($AP1280,BaseEqptCdF!$C$5:$E$161,3,FALSE),2)="SD",0,IF(LEFT(VLOOKUP($AP1280,BaseEqptCdF!$C$5:$E$161,3,FALSE),2)="SB",1*52,VLOOKUP($AP1280,BaseEqptCdF!$C$5:$S$161,12,FALSE)*0.2*300))))</f>
        <v/>
      </c>
      <c r="BG1280" s="3" t="str">
        <f>IF($L1280="","",IF(SUM($AJ1280:AN1280)=0,$AF1280,IF(LEFT(VLOOKUP($AP1280,BaseEqptCdF!$C$5:$E$161,3,FALSE),2)="SD",0,IF(LEFT(VLOOKUP($AP1280,BaseEqptCdF!$C$5:$E$161,3,FALSE),2)="SB",1*52,VLOOKUP($AP1280,BaseEqptCdF!$C$5:$S$161,12,FALSE)*0.2*300))))</f>
        <v/>
      </c>
      <c r="BH1280" s="2">
        <f t="shared" si="162"/>
        <v>0</v>
      </c>
    </row>
    <row r="1281" spans="1:60" x14ac:dyDescent="0.25">
      <c r="A1281" s="296" t="str">
        <f t="array" ref="A1281">IF($C1281="","",INDEX(Prog!$B$8:$D$300,MATCH($C1281,nivo1,0),1))</f>
        <v/>
      </c>
      <c r="B1281" s="296" t="str">
        <f t="array" ref="B1281">IF($C1281="","",INDEX(Prog!$B$8:$D$300,MATCH($C1281,nivo1,0),2))</f>
        <v/>
      </c>
      <c r="C1281" s="273"/>
      <c r="D1281" s="267"/>
      <c r="E1281" s="273"/>
      <c r="F1281" s="273"/>
      <c r="G1281" s="273"/>
      <c r="H1281" s="273"/>
      <c r="I1281" s="273"/>
      <c r="J1281" s="273"/>
      <c r="K1281" s="274"/>
      <c r="L1281" s="273"/>
      <c r="M1281" s="273"/>
      <c r="N1281" s="273"/>
      <c r="O1281" s="275"/>
      <c r="P1281" s="273"/>
      <c r="Q1281" s="273"/>
      <c r="R1281" s="273"/>
      <c r="S1281" s="273"/>
      <c r="T1281" s="276"/>
      <c r="U1281" s="276"/>
      <c r="V1281" s="276"/>
      <c r="W1281" s="276"/>
      <c r="X1281" s="277"/>
      <c r="Y1281" s="278"/>
      <c r="AA1281" s="8" t="str">
        <f>IF($L1281="","",VLOOKUP($L1281,BaseEqptCdF!$C$5:$E$161,2,FALSE))</f>
        <v/>
      </c>
      <c r="AB1281" s="8" t="str">
        <f>IF($L1281="","",VLOOKUP($L1281,BaseEqptCdF!$C$5:$E$161,3,FALSE))</f>
        <v/>
      </c>
      <c r="AC1281" s="7" t="str">
        <f>IF($L1281="","",VLOOKUP($L1281,BaseEqptCdF!$C$5:$I$161,6,FALSE))</f>
        <v/>
      </c>
      <c r="AD1281" s="7" t="str">
        <f>IF($L1281="","",VLOOKUP($L1281,BaseEqptCdF!$C$5:$I$161,7,FALSE))</f>
        <v/>
      </c>
      <c r="AE1281" s="3" t="str">
        <f>IF($L1281="","",VLOOKUP($L1281,BaseEqptCdF!$C$5:$R$161,16,FALSE)*$AC$3)</f>
        <v/>
      </c>
      <c r="AF1281" s="3" t="str">
        <f>IF($L1281="","",IF(LEFT($AB1281,2)="SD",0,IF(LEFT($AB1281,2)="SB",1*52,IF($N1281=Prog!$P$17,VLOOKUP($L1281,BaseEqptCdF!$C$5:$P$161,14,FALSE)*1*300,VLOOKUP($L1281,BaseEqptCdF!$C$5:$P$161,12,FALSE)*0.2*300))))</f>
        <v/>
      </c>
      <c r="AG1281" s="6" t="str">
        <f t="shared" si="158"/>
        <v/>
      </c>
      <c r="AH1281" s="6">
        <f>IF($U1281=Prog!$S$18,YEAR($X1281),"")</f>
        <v>1900</v>
      </c>
      <c r="AI1281" s="5" t="str">
        <f>IF(OR($AG1281="",$U1281=Prog!$S$18),"",IF(OR($U1281=Prog!$S$17,$U1281=Prog!$S$16),YEAR($X1281),IF($AG1281="ND","ND",$AI$8+$O1281)))</f>
        <v/>
      </c>
      <c r="AJ1281" s="3" t="str">
        <f t="shared" si="165"/>
        <v/>
      </c>
      <c r="AK1281" s="3" t="str">
        <f t="shared" si="164"/>
        <v/>
      </c>
      <c r="AL1281" s="3" t="str">
        <f t="shared" si="164"/>
        <v/>
      </c>
      <c r="AM1281" s="3" t="str">
        <f t="shared" si="164"/>
        <v/>
      </c>
      <c r="AN1281" s="3" t="str">
        <f t="shared" si="164"/>
        <v/>
      </c>
      <c r="AO1281" s="2">
        <f t="shared" si="159"/>
        <v>0</v>
      </c>
      <c r="AP1281" s="4"/>
      <c r="AQ1281" s="3">
        <f>IF(AJ1281=1,VLOOKUP($AP1281,BaseEqptCdF!$C$5:$R$161,16,FALSE),0)</f>
        <v>0</v>
      </c>
      <c r="AR1281" s="3">
        <f>IF(AK1281=1,VLOOKUP($AP1281,BaseEqptCdF!$C$5:$R$161,16,FALSE),0)</f>
        <v>0</v>
      </c>
      <c r="AS1281" s="3">
        <f>IF(AL1281=1,VLOOKUP($AP1281,BaseEqptCdF!$C$5:$R$161,16,FALSE),0)</f>
        <v>0</v>
      </c>
      <c r="AT1281" s="3">
        <f>IF(AM1281=1,VLOOKUP($AP1281,BaseEqptCdF!$C$5:$R$161,16,FALSE),0)</f>
        <v>0</v>
      </c>
      <c r="AU1281" s="3">
        <f>IF(AN1281=1,VLOOKUP($AP1281,BaseEqptCdF!$C$5:$R$161,16,FALSE),0)</f>
        <v>0</v>
      </c>
      <c r="AV1281" s="2">
        <f t="shared" si="160"/>
        <v>0</v>
      </c>
      <c r="AW1281" s="3" t="str">
        <f>IF($L1281="","",IF(SUM($AJ1281:AJ1281)=0,$AE1281,VLOOKUP($AP1281,BaseEqptCdF!$C$5:$R$161,16,FALSE)*$AC$3))</f>
        <v/>
      </c>
      <c r="AX1281" s="3" t="str">
        <f>IF($L1281="","",IF(SUM($AJ1281:AK1281)=0,$AE1281,VLOOKUP($AP1281,BaseEqptCdF!$C$5:$R$161,16,FALSE)*$AC$3))</f>
        <v/>
      </c>
      <c r="AY1281" s="3" t="str">
        <f>IF($L1281="","",IF(SUM($AJ1281:AL1281)=0,$AE1281,VLOOKUP($AP1281,BaseEqptCdF!$C$5:$R$161,16,FALSE)*$AC$3))</f>
        <v/>
      </c>
      <c r="AZ1281" s="3" t="str">
        <f>IF($L1281="","",IF(SUM($AJ1281:AM1281)=0,$AE1281,VLOOKUP($AP1281,BaseEqptCdF!$C$5:$R$161,16,FALSE)*$AC$3))</f>
        <v/>
      </c>
      <c r="BA1281" s="3" t="str">
        <f>IF($L1281="","",IF(SUM($AJ1281:AN1281)=0,$AE1281,VLOOKUP($AP1281,BaseEqptCdF!$C$5:$R$161,16,FALSE)*$AC$3))</f>
        <v/>
      </c>
      <c r="BB1281" s="2">
        <f t="shared" si="161"/>
        <v>0</v>
      </c>
      <c r="BC1281" s="3" t="str">
        <f>IF($L1281="","",IF(SUM($AJ1281:AJ1281)=0,$AF1281,IF(LEFT(VLOOKUP($AP1281,BaseEqptCdF!$C$5:$E$161,3,FALSE),2)="SD",0,IF(LEFT(VLOOKUP($AP1281,BaseEqptCdF!$C$5:$E$161,3,FALSE),2)="SB",1*52,VLOOKUP($AP1281,BaseEqptCdF!$C$5:$S$161,12,FALSE)*0.2*300))))</f>
        <v/>
      </c>
      <c r="BD1281" s="3" t="str">
        <f>IF($L1281="","",IF(SUM($AJ1281:AK1281)=0,$AF1281,IF(LEFT(VLOOKUP($AP1281,BaseEqptCdF!$C$5:$E$161,3,FALSE),2)="SD",0,IF(LEFT(VLOOKUP($AP1281,BaseEqptCdF!$C$5:$E$161,3,FALSE),2)="SB",1*52,VLOOKUP($AP1281,BaseEqptCdF!$C$5:$S$161,12,FALSE)*0.2*300))))</f>
        <v/>
      </c>
      <c r="BE1281" s="3" t="str">
        <f>IF($L1281="","",IF(SUM($AJ1281:AL1281)=0,$AF1281,IF(LEFT(VLOOKUP($AP1281,BaseEqptCdF!$C$5:$E$161,3,FALSE),2)="SD",0,IF(LEFT(VLOOKUP($AP1281,BaseEqptCdF!$C$5:$E$161,3,FALSE),2)="SB",1*52,VLOOKUP($AP1281,BaseEqptCdF!$C$5:$S$161,12,FALSE)*0.2*300))))</f>
        <v/>
      </c>
      <c r="BF1281" s="3" t="str">
        <f>IF($L1281="","",IF(SUM($AJ1281:AM1281)=0,$AF1281,IF(LEFT(VLOOKUP($AP1281,BaseEqptCdF!$C$5:$E$161,3,FALSE),2)="SD",0,IF(LEFT(VLOOKUP($AP1281,BaseEqptCdF!$C$5:$E$161,3,FALSE),2)="SB",1*52,VLOOKUP($AP1281,BaseEqptCdF!$C$5:$S$161,12,FALSE)*0.2*300))))</f>
        <v/>
      </c>
      <c r="BG1281" s="3" t="str">
        <f>IF($L1281="","",IF(SUM($AJ1281:AN1281)=0,$AF1281,IF(LEFT(VLOOKUP($AP1281,BaseEqptCdF!$C$5:$E$161,3,FALSE),2)="SD",0,IF(LEFT(VLOOKUP($AP1281,BaseEqptCdF!$C$5:$E$161,3,FALSE),2)="SB",1*52,VLOOKUP($AP1281,BaseEqptCdF!$C$5:$S$161,12,FALSE)*0.2*300))))</f>
        <v/>
      </c>
      <c r="BH1281" s="2">
        <f t="shared" si="162"/>
        <v>0</v>
      </c>
    </row>
    <row r="1282" spans="1:60" x14ac:dyDescent="0.25">
      <c r="A1282" s="296" t="str">
        <f t="array" ref="A1282">IF($C1282="","",INDEX(Prog!$B$8:$D$300,MATCH($C1282,nivo1,0),1))</f>
        <v/>
      </c>
      <c r="B1282" s="296" t="str">
        <f t="array" ref="B1282">IF($C1282="","",INDEX(Prog!$B$8:$D$300,MATCH($C1282,nivo1,0),2))</f>
        <v/>
      </c>
      <c r="C1282" s="273"/>
      <c r="D1282" s="267"/>
      <c r="E1282" s="273"/>
      <c r="F1282" s="273"/>
      <c r="G1282" s="273"/>
      <c r="H1282" s="273"/>
      <c r="I1282" s="273"/>
      <c r="J1282" s="273"/>
      <c r="K1282" s="274"/>
      <c r="L1282" s="273"/>
      <c r="M1282" s="273"/>
      <c r="N1282" s="273"/>
      <c r="O1282" s="275"/>
      <c r="P1282" s="273"/>
      <c r="Q1282" s="273"/>
      <c r="R1282" s="273"/>
      <c r="S1282" s="273"/>
      <c r="T1282" s="276"/>
      <c r="U1282" s="276"/>
      <c r="V1282" s="276"/>
      <c r="W1282" s="276"/>
      <c r="X1282" s="277"/>
      <c r="Y1282" s="278"/>
      <c r="AA1282" s="8" t="str">
        <f>IF($L1282="","",VLOOKUP($L1282,BaseEqptCdF!$C$5:$E$161,2,FALSE))</f>
        <v/>
      </c>
      <c r="AB1282" s="8" t="str">
        <f>IF($L1282="","",VLOOKUP($L1282,BaseEqptCdF!$C$5:$E$161,3,FALSE))</f>
        <v/>
      </c>
      <c r="AC1282" s="7" t="str">
        <f>IF($L1282="","",VLOOKUP($L1282,BaseEqptCdF!$C$5:$I$161,6,FALSE))</f>
        <v/>
      </c>
      <c r="AD1282" s="7" t="str">
        <f>IF($L1282="","",VLOOKUP($L1282,BaseEqptCdF!$C$5:$I$161,7,FALSE))</f>
        <v/>
      </c>
      <c r="AE1282" s="3" t="str">
        <f>IF($L1282="","",VLOOKUP($L1282,BaseEqptCdF!$C$5:$R$161,16,FALSE)*$AC$3)</f>
        <v/>
      </c>
      <c r="AF1282" s="3" t="str">
        <f>IF($L1282="","",IF(LEFT($AB1282,2)="SD",0,IF(LEFT($AB1282,2)="SB",1*52,IF($N1282=Prog!$P$17,VLOOKUP($L1282,BaseEqptCdF!$C$5:$P$161,14,FALSE)*1*300,VLOOKUP($L1282,BaseEqptCdF!$C$5:$P$161,12,FALSE)*0.2*300))))</f>
        <v/>
      </c>
      <c r="AG1282" s="6" t="str">
        <f t="shared" si="158"/>
        <v/>
      </c>
      <c r="AH1282" s="6">
        <f>IF($U1282=Prog!$S$18,YEAR($X1282),"")</f>
        <v>1900</v>
      </c>
      <c r="AI1282" s="5" t="str">
        <f>IF(OR($AG1282="",$U1282=Prog!$S$18),"",IF(OR($U1282=Prog!$S$17,$U1282=Prog!$S$16),YEAR($X1282),IF($AG1282="ND","ND",$AI$8+$O1282)))</f>
        <v/>
      </c>
      <c r="AJ1282" s="3" t="str">
        <f t="shared" si="165"/>
        <v/>
      </c>
      <c r="AK1282" s="3" t="str">
        <f t="shared" si="164"/>
        <v/>
      </c>
      <c r="AL1282" s="3" t="str">
        <f t="shared" si="164"/>
        <v/>
      </c>
      <c r="AM1282" s="3" t="str">
        <f t="shared" si="164"/>
        <v/>
      </c>
      <c r="AN1282" s="3" t="str">
        <f t="shared" si="164"/>
        <v/>
      </c>
      <c r="AO1282" s="2">
        <f t="shared" si="159"/>
        <v>0</v>
      </c>
      <c r="AP1282" s="4"/>
      <c r="AQ1282" s="3">
        <f>IF(AJ1282=1,VLOOKUP($AP1282,BaseEqptCdF!$C$5:$R$161,16,FALSE),0)</f>
        <v>0</v>
      </c>
      <c r="AR1282" s="3">
        <f>IF(AK1282=1,VLOOKUP($AP1282,BaseEqptCdF!$C$5:$R$161,16,FALSE),0)</f>
        <v>0</v>
      </c>
      <c r="AS1282" s="3">
        <f>IF(AL1282=1,VLOOKUP($AP1282,BaseEqptCdF!$C$5:$R$161,16,FALSE),0)</f>
        <v>0</v>
      </c>
      <c r="AT1282" s="3">
        <f>IF(AM1282=1,VLOOKUP($AP1282,BaseEqptCdF!$C$5:$R$161,16,FALSE),0)</f>
        <v>0</v>
      </c>
      <c r="AU1282" s="3">
        <f>IF(AN1282=1,VLOOKUP($AP1282,BaseEqptCdF!$C$5:$R$161,16,FALSE),0)</f>
        <v>0</v>
      </c>
      <c r="AV1282" s="2">
        <f t="shared" si="160"/>
        <v>0</v>
      </c>
      <c r="AW1282" s="3" t="str">
        <f>IF($L1282="","",IF(SUM($AJ1282:AJ1282)=0,$AE1282,VLOOKUP($AP1282,BaseEqptCdF!$C$5:$R$161,16,FALSE)*$AC$3))</f>
        <v/>
      </c>
      <c r="AX1282" s="3" t="str">
        <f>IF($L1282="","",IF(SUM($AJ1282:AK1282)=0,$AE1282,VLOOKUP($AP1282,BaseEqptCdF!$C$5:$R$161,16,FALSE)*$AC$3))</f>
        <v/>
      </c>
      <c r="AY1282" s="3" t="str">
        <f>IF($L1282="","",IF(SUM($AJ1282:AL1282)=0,$AE1282,VLOOKUP($AP1282,BaseEqptCdF!$C$5:$R$161,16,FALSE)*$AC$3))</f>
        <v/>
      </c>
      <c r="AZ1282" s="3" t="str">
        <f>IF($L1282="","",IF(SUM($AJ1282:AM1282)=0,$AE1282,VLOOKUP($AP1282,BaseEqptCdF!$C$5:$R$161,16,FALSE)*$AC$3))</f>
        <v/>
      </c>
      <c r="BA1282" s="3" t="str">
        <f>IF($L1282="","",IF(SUM($AJ1282:AN1282)=0,$AE1282,VLOOKUP($AP1282,BaseEqptCdF!$C$5:$R$161,16,FALSE)*$AC$3))</f>
        <v/>
      </c>
      <c r="BB1282" s="2">
        <f t="shared" si="161"/>
        <v>0</v>
      </c>
      <c r="BC1282" s="3" t="str">
        <f>IF($L1282="","",IF(SUM($AJ1282:AJ1282)=0,$AF1282,IF(LEFT(VLOOKUP($AP1282,BaseEqptCdF!$C$5:$E$161,3,FALSE),2)="SD",0,IF(LEFT(VLOOKUP($AP1282,BaseEqptCdF!$C$5:$E$161,3,FALSE),2)="SB",1*52,VLOOKUP($AP1282,BaseEqptCdF!$C$5:$S$161,12,FALSE)*0.2*300))))</f>
        <v/>
      </c>
      <c r="BD1282" s="3" t="str">
        <f>IF($L1282="","",IF(SUM($AJ1282:AK1282)=0,$AF1282,IF(LEFT(VLOOKUP($AP1282,BaseEqptCdF!$C$5:$E$161,3,FALSE),2)="SD",0,IF(LEFT(VLOOKUP($AP1282,BaseEqptCdF!$C$5:$E$161,3,FALSE),2)="SB",1*52,VLOOKUP($AP1282,BaseEqptCdF!$C$5:$S$161,12,FALSE)*0.2*300))))</f>
        <v/>
      </c>
      <c r="BE1282" s="3" t="str">
        <f>IF($L1282="","",IF(SUM($AJ1282:AL1282)=0,$AF1282,IF(LEFT(VLOOKUP($AP1282,BaseEqptCdF!$C$5:$E$161,3,FALSE),2)="SD",0,IF(LEFT(VLOOKUP($AP1282,BaseEqptCdF!$C$5:$E$161,3,FALSE),2)="SB",1*52,VLOOKUP($AP1282,BaseEqptCdF!$C$5:$S$161,12,FALSE)*0.2*300))))</f>
        <v/>
      </c>
      <c r="BF1282" s="3" t="str">
        <f>IF($L1282="","",IF(SUM($AJ1282:AM1282)=0,$AF1282,IF(LEFT(VLOOKUP($AP1282,BaseEqptCdF!$C$5:$E$161,3,FALSE),2)="SD",0,IF(LEFT(VLOOKUP($AP1282,BaseEqptCdF!$C$5:$E$161,3,FALSE),2)="SB",1*52,VLOOKUP($AP1282,BaseEqptCdF!$C$5:$S$161,12,FALSE)*0.2*300))))</f>
        <v/>
      </c>
      <c r="BG1282" s="3" t="str">
        <f>IF($L1282="","",IF(SUM($AJ1282:AN1282)=0,$AF1282,IF(LEFT(VLOOKUP($AP1282,BaseEqptCdF!$C$5:$E$161,3,FALSE),2)="SD",0,IF(LEFT(VLOOKUP($AP1282,BaseEqptCdF!$C$5:$E$161,3,FALSE),2)="SB",1*52,VLOOKUP($AP1282,BaseEqptCdF!$C$5:$S$161,12,FALSE)*0.2*300))))</f>
        <v/>
      </c>
      <c r="BH1282" s="2">
        <f t="shared" si="162"/>
        <v>0</v>
      </c>
    </row>
    <row r="1283" spans="1:60" x14ac:dyDescent="0.25">
      <c r="A1283" s="296" t="str">
        <f t="array" ref="A1283">IF($C1283="","",INDEX(Prog!$B$8:$D$300,MATCH($C1283,nivo1,0),1))</f>
        <v/>
      </c>
      <c r="B1283" s="296" t="str">
        <f t="array" ref="B1283">IF($C1283="","",INDEX(Prog!$B$8:$D$300,MATCH($C1283,nivo1,0),2))</f>
        <v/>
      </c>
      <c r="C1283" s="273"/>
      <c r="D1283" s="267"/>
      <c r="E1283" s="273"/>
      <c r="F1283" s="273"/>
      <c r="G1283" s="273"/>
      <c r="H1283" s="273"/>
      <c r="I1283" s="273"/>
      <c r="J1283" s="273"/>
      <c r="K1283" s="274"/>
      <c r="L1283" s="273"/>
      <c r="M1283" s="273"/>
      <c r="N1283" s="273"/>
      <c r="O1283" s="275"/>
      <c r="P1283" s="273"/>
      <c r="Q1283" s="273"/>
      <c r="R1283" s="273"/>
      <c r="S1283" s="273"/>
      <c r="T1283" s="276"/>
      <c r="U1283" s="276"/>
      <c r="V1283" s="276"/>
      <c r="W1283" s="276"/>
      <c r="X1283" s="277"/>
      <c r="Y1283" s="278"/>
      <c r="AA1283" s="8" t="str">
        <f>IF($L1283="","",VLOOKUP($L1283,BaseEqptCdF!$C$5:$E$161,2,FALSE))</f>
        <v/>
      </c>
      <c r="AB1283" s="8" t="str">
        <f>IF($L1283="","",VLOOKUP($L1283,BaseEqptCdF!$C$5:$E$161,3,FALSE))</f>
        <v/>
      </c>
      <c r="AC1283" s="7" t="str">
        <f>IF($L1283="","",VLOOKUP($L1283,BaseEqptCdF!$C$5:$I$161,6,FALSE))</f>
        <v/>
      </c>
      <c r="AD1283" s="7" t="str">
        <f>IF($L1283="","",VLOOKUP($L1283,BaseEqptCdF!$C$5:$I$161,7,FALSE))</f>
        <v/>
      </c>
      <c r="AE1283" s="3" t="str">
        <f>IF($L1283="","",VLOOKUP($L1283,BaseEqptCdF!$C$5:$R$161,16,FALSE)*$AC$3)</f>
        <v/>
      </c>
      <c r="AF1283" s="3" t="str">
        <f>IF($L1283="","",IF(LEFT($AB1283,2)="SD",0,IF(LEFT($AB1283,2)="SB",1*52,IF($N1283=Prog!$P$17,VLOOKUP($L1283,BaseEqptCdF!$C$5:$P$161,14,FALSE)*1*300,VLOOKUP($L1283,BaseEqptCdF!$C$5:$P$161,12,FALSE)*0.2*300))))</f>
        <v/>
      </c>
      <c r="AG1283" s="6" t="str">
        <f t="shared" si="158"/>
        <v/>
      </c>
      <c r="AH1283" s="6">
        <f>IF($U1283=Prog!$S$18,YEAR($X1283),"")</f>
        <v>1900</v>
      </c>
      <c r="AI1283" s="5" t="str">
        <f>IF(OR($AG1283="",$U1283=Prog!$S$18),"",IF(OR($U1283=Prog!$S$17,$U1283=Prog!$S$16),YEAR($X1283),IF($AG1283="ND","ND",$AI$8+$O1283)))</f>
        <v/>
      </c>
      <c r="AJ1283" s="3" t="str">
        <f t="shared" si="165"/>
        <v/>
      </c>
      <c r="AK1283" s="3" t="str">
        <f t="shared" si="164"/>
        <v/>
      </c>
      <c r="AL1283" s="3" t="str">
        <f t="shared" si="164"/>
        <v/>
      </c>
      <c r="AM1283" s="3" t="str">
        <f t="shared" si="164"/>
        <v/>
      </c>
      <c r="AN1283" s="3" t="str">
        <f t="shared" si="164"/>
        <v/>
      </c>
      <c r="AO1283" s="2">
        <f t="shared" si="159"/>
        <v>0</v>
      </c>
      <c r="AP1283" s="4"/>
      <c r="AQ1283" s="3">
        <f>IF(AJ1283=1,VLOOKUP($AP1283,BaseEqptCdF!$C$5:$R$161,16,FALSE),0)</f>
        <v>0</v>
      </c>
      <c r="AR1283" s="3">
        <f>IF(AK1283=1,VLOOKUP($AP1283,BaseEqptCdF!$C$5:$R$161,16,FALSE),0)</f>
        <v>0</v>
      </c>
      <c r="AS1283" s="3">
        <f>IF(AL1283=1,VLOOKUP($AP1283,BaseEqptCdF!$C$5:$R$161,16,FALSE),0)</f>
        <v>0</v>
      </c>
      <c r="AT1283" s="3">
        <f>IF(AM1283=1,VLOOKUP($AP1283,BaseEqptCdF!$C$5:$R$161,16,FALSE),0)</f>
        <v>0</v>
      </c>
      <c r="AU1283" s="3">
        <f>IF(AN1283=1,VLOOKUP($AP1283,BaseEqptCdF!$C$5:$R$161,16,FALSE),0)</f>
        <v>0</v>
      </c>
      <c r="AV1283" s="2">
        <f t="shared" si="160"/>
        <v>0</v>
      </c>
      <c r="AW1283" s="3" t="str">
        <f>IF($L1283="","",IF(SUM($AJ1283:AJ1283)=0,$AE1283,VLOOKUP($AP1283,BaseEqptCdF!$C$5:$R$161,16,FALSE)*$AC$3))</f>
        <v/>
      </c>
      <c r="AX1283" s="3" t="str">
        <f>IF($L1283="","",IF(SUM($AJ1283:AK1283)=0,$AE1283,VLOOKUP($AP1283,BaseEqptCdF!$C$5:$R$161,16,FALSE)*$AC$3))</f>
        <v/>
      </c>
      <c r="AY1283" s="3" t="str">
        <f>IF($L1283="","",IF(SUM($AJ1283:AL1283)=0,$AE1283,VLOOKUP($AP1283,BaseEqptCdF!$C$5:$R$161,16,FALSE)*$AC$3))</f>
        <v/>
      </c>
      <c r="AZ1283" s="3" t="str">
        <f>IF($L1283="","",IF(SUM($AJ1283:AM1283)=0,$AE1283,VLOOKUP($AP1283,BaseEqptCdF!$C$5:$R$161,16,FALSE)*$AC$3))</f>
        <v/>
      </c>
      <c r="BA1283" s="3" t="str">
        <f>IF($L1283="","",IF(SUM($AJ1283:AN1283)=0,$AE1283,VLOOKUP($AP1283,BaseEqptCdF!$C$5:$R$161,16,FALSE)*$AC$3))</f>
        <v/>
      </c>
      <c r="BB1283" s="2">
        <f t="shared" si="161"/>
        <v>0</v>
      </c>
      <c r="BC1283" s="3" t="str">
        <f>IF($L1283="","",IF(SUM($AJ1283:AJ1283)=0,$AF1283,IF(LEFT(VLOOKUP($AP1283,BaseEqptCdF!$C$5:$E$161,3,FALSE),2)="SD",0,IF(LEFT(VLOOKUP($AP1283,BaseEqptCdF!$C$5:$E$161,3,FALSE),2)="SB",1*52,VLOOKUP($AP1283,BaseEqptCdF!$C$5:$S$161,12,FALSE)*0.2*300))))</f>
        <v/>
      </c>
      <c r="BD1283" s="3" t="str">
        <f>IF($L1283="","",IF(SUM($AJ1283:AK1283)=0,$AF1283,IF(LEFT(VLOOKUP($AP1283,BaseEqptCdF!$C$5:$E$161,3,FALSE),2)="SD",0,IF(LEFT(VLOOKUP($AP1283,BaseEqptCdF!$C$5:$E$161,3,FALSE),2)="SB",1*52,VLOOKUP($AP1283,BaseEqptCdF!$C$5:$S$161,12,FALSE)*0.2*300))))</f>
        <v/>
      </c>
      <c r="BE1283" s="3" t="str">
        <f>IF($L1283="","",IF(SUM($AJ1283:AL1283)=0,$AF1283,IF(LEFT(VLOOKUP($AP1283,BaseEqptCdF!$C$5:$E$161,3,FALSE),2)="SD",0,IF(LEFT(VLOOKUP($AP1283,BaseEqptCdF!$C$5:$E$161,3,FALSE),2)="SB",1*52,VLOOKUP($AP1283,BaseEqptCdF!$C$5:$S$161,12,FALSE)*0.2*300))))</f>
        <v/>
      </c>
      <c r="BF1283" s="3" t="str">
        <f>IF($L1283="","",IF(SUM($AJ1283:AM1283)=0,$AF1283,IF(LEFT(VLOOKUP($AP1283,BaseEqptCdF!$C$5:$E$161,3,FALSE),2)="SD",0,IF(LEFT(VLOOKUP($AP1283,BaseEqptCdF!$C$5:$E$161,3,FALSE),2)="SB",1*52,VLOOKUP($AP1283,BaseEqptCdF!$C$5:$S$161,12,FALSE)*0.2*300))))</f>
        <v/>
      </c>
      <c r="BG1283" s="3" t="str">
        <f>IF($L1283="","",IF(SUM($AJ1283:AN1283)=0,$AF1283,IF(LEFT(VLOOKUP($AP1283,BaseEqptCdF!$C$5:$E$161,3,FALSE),2)="SD",0,IF(LEFT(VLOOKUP($AP1283,BaseEqptCdF!$C$5:$E$161,3,FALSE),2)="SB",1*52,VLOOKUP($AP1283,BaseEqptCdF!$C$5:$S$161,12,FALSE)*0.2*300))))</f>
        <v/>
      </c>
      <c r="BH1283" s="2">
        <f t="shared" si="162"/>
        <v>0</v>
      </c>
    </row>
    <row r="1284" spans="1:60" x14ac:dyDescent="0.25">
      <c r="A1284" s="296" t="str">
        <f t="array" ref="A1284">IF($C1284="","",INDEX(Prog!$B$8:$D$300,MATCH($C1284,nivo1,0),1))</f>
        <v/>
      </c>
      <c r="B1284" s="296" t="str">
        <f t="array" ref="B1284">IF($C1284="","",INDEX(Prog!$B$8:$D$300,MATCH($C1284,nivo1,0),2))</f>
        <v/>
      </c>
      <c r="C1284" s="273"/>
      <c r="D1284" s="267"/>
      <c r="E1284" s="273"/>
      <c r="F1284" s="273"/>
      <c r="G1284" s="273"/>
      <c r="H1284" s="273"/>
      <c r="I1284" s="273"/>
      <c r="J1284" s="273"/>
      <c r="K1284" s="274"/>
      <c r="L1284" s="273"/>
      <c r="M1284" s="273"/>
      <c r="N1284" s="273"/>
      <c r="O1284" s="275"/>
      <c r="P1284" s="273"/>
      <c r="Q1284" s="273"/>
      <c r="R1284" s="273"/>
      <c r="S1284" s="273"/>
      <c r="T1284" s="276"/>
      <c r="U1284" s="276"/>
      <c r="V1284" s="276"/>
      <c r="W1284" s="276"/>
      <c r="X1284" s="277"/>
      <c r="Y1284" s="278"/>
      <c r="AA1284" s="8" t="str">
        <f>IF($L1284="","",VLOOKUP($L1284,BaseEqptCdF!$C$5:$E$161,2,FALSE))</f>
        <v/>
      </c>
      <c r="AB1284" s="8" t="str">
        <f>IF($L1284="","",VLOOKUP($L1284,BaseEqptCdF!$C$5:$E$161,3,FALSE))</f>
        <v/>
      </c>
      <c r="AC1284" s="7" t="str">
        <f>IF($L1284="","",VLOOKUP($L1284,BaseEqptCdF!$C$5:$I$161,6,FALSE))</f>
        <v/>
      </c>
      <c r="AD1284" s="7" t="str">
        <f>IF($L1284="","",VLOOKUP($L1284,BaseEqptCdF!$C$5:$I$161,7,FALSE))</f>
        <v/>
      </c>
      <c r="AE1284" s="3" t="str">
        <f>IF($L1284="","",VLOOKUP($L1284,BaseEqptCdF!$C$5:$R$161,16,FALSE)*$AC$3)</f>
        <v/>
      </c>
      <c r="AF1284" s="3" t="str">
        <f>IF($L1284="","",IF(LEFT($AB1284,2)="SD",0,IF(LEFT($AB1284,2)="SB",1*52,IF($N1284=Prog!$P$17,VLOOKUP($L1284,BaseEqptCdF!$C$5:$P$161,14,FALSE)*1*300,VLOOKUP($L1284,BaseEqptCdF!$C$5:$P$161,12,FALSE)*0.2*300))))</f>
        <v/>
      </c>
      <c r="AG1284" s="6" t="str">
        <f t="shared" si="158"/>
        <v/>
      </c>
      <c r="AH1284" s="6">
        <f>IF($U1284=Prog!$S$18,YEAR($X1284),"")</f>
        <v>1900</v>
      </c>
      <c r="AI1284" s="5" t="str">
        <f>IF(OR($AG1284="",$U1284=Prog!$S$18),"",IF(OR($U1284=Prog!$S$17,$U1284=Prog!$S$16),YEAR($X1284),IF($AG1284="ND","ND",$AI$8+$O1284)))</f>
        <v/>
      </c>
      <c r="AJ1284" s="3" t="str">
        <f t="shared" si="165"/>
        <v/>
      </c>
      <c r="AK1284" s="3" t="str">
        <f t="shared" si="164"/>
        <v/>
      </c>
      <c r="AL1284" s="3" t="str">
        <f t="shared" si="164"/>
        <v/>
      </c>
      <c r="AM1284" s="3" t="str">
        <f t="shared" si="164"/>
        <v/>
      </c>
      <c r="AN1284" s="3" t="str">
        <f t="shared" si="164"/>
        <v/>
      </c>
      <c r="AO1284" s="2">
        <f t="shared" si="159"/>
        <v>0</v>
      </c>
      <c r="AP1284" s="4"/>
      <c r="AQ1284" s="3">
        <f>IF(AJ1284=1,VLOOKUP($AP1284,BaseEqptCdF!$C$5:$R$161,16,FALSE),0)</f>
        <v>0</v>
      </c>
      <c r="AR1284" s="3">
        <f>IF(AK1284=1,VLOOKUP($AP1284,BaseEqptCdF!$C$5:$R$161,16,FALSE),0)</f>
        <v>0</v>
      </c>
      <c r="AS1284" s="3">
        <f>IF(AL1284=1,VLOOKUP($AP1284,BaseEqptCdF!$C$5:$R$161,16,FALSE),0)</f>
        <v>0</v>
      </c>
      <c r="AT1284" s="3">
        <f>IF(AM1284=1,VLOOKUP($AP1284,BaseEqptCdF!$C$5:$R$161,16,FALSE),0)</f>
        <v>0</v>
      </c>
      <c r="AU1284" s="3">
        <f>IF(AN1284=1,VLOOKUP($AP1284,BaseEqptCdF!$C$5:$R$161,16,FALSE),0)</f>
        <v>0</v>
      </c>
      <c r="AV1284" s="2">
        <f t="shared" si="160"/>
        <v>0</v>
      </c>
      <c r="AW1284" s="3" t="str">
        <f>IF($L1284="","",IF(SUM($AJ1284:AJ1284)=0,$AE1284,VLOOKUP($AP1284,BaseEqptCdF!$C$5:$R$161,16,FALSE)*$AC$3))</f>
        <v/>
      </c>
      <c r="AX1284" s="3" t="str">
        <f>IF($L1284="","",IF(SUM($AJ1284:AK1284)=0,$AE1284,VLOOKUP($AP1284,BaseEqptCdF!$C$5:$R$161,16,FALSE)*$AC$3))</f>
        <v/>
      </c>
      <c r="AY1284" s="3" t="str">
        <f>IF($L1284="","",IF(SUM($AJ1284:AL1284)=0,$AE1284,VLOOKUP($AP1284,BaseEqptCdF!$C$5:$R$161,16,FALSE)*$AC$3))</f>
        <v/>
      </c>
      <c r="AZ1284" s="3" t="str">
        <f>IF($L1284="","",IF(SUM($AJ1284:AM1284)=0,$AE1284,VLOOKUP($AP1284,BaseEqptCdF!$C$5:$R$161,16,FALSE)*$AC$3))</f>
        <v/>
      </c>
      <c r="BA1284" s="3" t="str">
        <f>IF($L1284="","",IF(SUM($AJ1284:AN1284)=0,$AE1284,VLOOKUP($AP1284,BaseEqptCdF!$C$5:$R$161,16,FALSE)*$AC$3))</f>
        <v/>
      </c>
      <c r="BB1284" s="2">
        <f t="shared" si="161"/>
        <v>0</v>
      </c>
      <c r="BC1284" s="3" t="str">
        <f>IF($L1284="","",IF(SUM($AJ1284:AJ1284)=0,$AF1284,IF(LEFT(VLOOKUP($AP1284,BaseEqptCdF!$C$5:$E$161,3,FALSE),2)="SD",0,IF(LEFT(VLOOKUP($AP1284,BaseEqptCdF!$C$5:$E$161,3,FALSE),2)="SB",1*52,VLOOKUP($AP1284,BaseEqptCdF!$C$5:$S$161,12,FALSE)*0.2*300))))</f>
        <v/>
      </c>
      <c r="BD1284" s="3" t="str">
        <f>IF($L1284="","",IF(SUM($AJ1284:AK1284)=0,$AF1284,IF(LEFT(VLOOKUP($AP1284,BaseEqptCdF!$C$5:$E$161,3,FALSE),2)="SD",0,IF(LEFT(VLOOKUP($AP1284,BaseEqptCdF!$C$5:$E$161,3,FALSE),2)="SB",1*52,VLOOKUP($AP1284,BaseEqptCdF!$C$5:$S$161,12,FALSE)*0.2*300))))</f>
        <v/>
      </c>
      <c r="BE1284" s="3" t="str">
        <f>IF($L1284="","",IF(SUM($AJ1284:AL1284)=0,$AF1284,IF(LEFT(VLOOKUP($AP1284,BaseEqptCdF!$C$5:$E$161,3,FALSE),2)="SD",0,IF(LEFT(VLOOKUP($AP1284,BaseEqptCdF!$C$5:$E$161,3,FALSE),2)="SB",1*52,VLOOKUP($AP1284,BaseEqptCdF!$C$5:$S$161,12,FALSE)*0.2*300))))</f>
        <v/>
      </c>
      <c r="BF1284" s="3" t="str">
        <f>IF($L1284="","",IF(SUM($AJ1284:AM1284)=0,$AF1284,IF(LEFT(VLOOKUP($AP1284,BaseEqptCdF!$C$5:$E$161,3,FALSE),2)="SD",0,IF(LEFT(VLOOKUP($AP1284,BaseEqptCdF!$C$5:$E$161,3,FALSE),2)="SB",1*52,VLOOKUP($AP1284,BaseEqptCdF!$C$5:$S$161,12,FALSE)*0.2*300))))</f>
        <v/>
      </c>
      <c r="BG1284" s="3" t="str">
        <f>IF($L1284="","",IF(SUM($AJ1284:AN1284)=0,$AF1284,IF(LEFT(VLOOKUP($AP1284,BaseEqptCdF!$C$5:$E$161,3,FALSE),2)="SD",0,IF(LEFT(VLOOKUP($AP1284,BaseEqptCdF!$C$5:$E$161,3,FALSE),2)="SB",1*52,VLOOKUP($AP1284,BaseEqptCdF!$C$5:$S$161,12,FALSE)*0.2*300))))</f>
        <v/>
      </c>
      <c r="BH1284" s="2">
        <f t="shared" si="162"/>
        <v>0</v>
      </c>
    </row>
    <row r="1285" spans="1:60" x14ac:dyDescent="0.25">
      <c r="A1285" s="296" t="str">
        <f t="array" ref="A1285">IF($C1285="","",INDEX(Prog!$B$8:$D$300,MATCH($C1285,nivo1,0),1))</f>
        <v/>
      </c>
      <c r="B1285" s="296" t="str">
        <f t="array" ref="B1285">IF($C1285="","",INDEX(Prog!$B$8:$D$300,MATCH($C1285,nivo1,0),2))</f>
        <v/>
      </c>
      <c r="C1285" s="273"/>
      <c r="D1285" s="267"/>
      <c r="E1285" s="273"/>
      <c r="F1285" s="273"/>
      <c r="G1285" s="273"/>
      <c r="H1285" s="273"/>
      <c r="I1285" s="273"/>
      <c r="J1285" s="273"/>
      <c r="K1285" s="274"/>
      <c r="L1285" s="273"/>
      <c r="M1285" s="273"/>
      <c r="N1285" s="273"/>
      <c r="O1285" s="275"/>
      <c r="P1285" s="273"/>
      <c r="Q1285" s="273"/>
      <c r="R1285" s="273"/>
      <c r="S1285" s="273"/>
      <c r="T1285" s="276"/>
      <c r="U1285" s="276"/>
      <c r="V1285" s="276"/>
      <c r="W1285" s="276"/>
      <c r="X1285" s="277"/>
      <c r="Y1285" s="278"/>
      <c r="AA1285" s="8" t="str">
        <f>IF($L1285="","",VLOOKUP($L1285,BaseEqptCdF!$C$5:$E$161,2,FALSE))</f>
        <v/>
      </c>
      <c r="AB1285" s="8" t="str">
        <f>IF($L1285="","",VLOOKUP($L1285,BaseEqptCdF!$C$5:$E$161,3,FALSE))</f>
        <v/>
      </c>
      <c r="AC1285" s="7" t="str">
        <f>IF($L1285="","",VLOOKUP($L1285,BaseEqptCdF!$C$5:$I$161,6,FALSE))</f>
        <v/>
      </c>
      <c r="AD1285" s="7" t="str">
        <f>IF($L1285="","",VLOOKUP($L1285,BaseEqptCdF!$C$5:$I$161,7,FALSE))</f>
        <v/>
      </c>
      <c r="AE1285" s="3" t="str">
        <f>IF($L1285="","",VLOOKUP($L1285,BaseEqptCdF!$C$5:$R$161,16,FALSE)*$AC$3)</f>
        <v/>
      </c>
      <c r="AF1285" s="3" t="str">
        <f>IF($L1285="","",IF(LEFT($AB1285,2)="SD",0,IF(LEFT($AB1285,2)="SB",1*52,IF($N1285=Prog!$P$17,VLOOKUP($L1285,BaseEqptCdF!$C$5:$P$161,14,FALSE)*1*300,VLOOKUP($L1285,BaseEqptCdF!$C$5:$P$161,12,FALSE)*0.2*300))))</f>
        <v/>
      </c>
      <c r="AG1285" s="6" t="str">
        <f t="shared" si="158"/>
        <v/>
      </c>
      <c r="AH1285" s="6">
        <f>IF($U1285=Prog!$S$18,YEAR($X1285),"")</f>
        <v>1900</v>
      </c>
      <c r="AI1285" s="5" t="str">
        <f>IF(OR($AG1285="",$U1285=Prog!$S$18),"",IF(OR($U1285=Prog!$S$17,$U1285=Prog!$S$16),YEAR($X1285),IF($AG1285="ND","ND",$AI$8+$O1285)))</f>
        <v/>
      </c>
      <c r="AJ1285" s="3" t="str">
        <f t="shared" si="165"/>
        <v/>
      </c>
      <c r="AK1285" s="3" t="str">
        <f t="shared" si="164"/>
        <v/>
      </c>
      <c r="AL1285" s="3" t="str">
        <f t="shared" si="164"/>
        <v/>
      </c>
      <c r="AM1285" s="3" t="str">
        <f t="shared" si="164"/>
        <v/>
      </c>
      <c r="AN1285" s="3" t="str">
        <f t="shared" si="164"/>
        <v/>
      </c>
      <c r="AO1285" s="2">
        <f t="shared" si="159"/>
        <v>0</v>
      </c>
      <c r="AP1285" s="4"/>
      <c r="AQ1285" s="3">
        <f>IF(AJ1285=1,VLOOKUP($AP1285,BaseEqptCdF!$C$5:$R$161,16,FALSE),0)</f>
        <v>0</v>
      </c>
      <c r="AR1285" s="3">
        <f>IF(AK1285=1,VLOOKUP($AP1285,BaseEqptCdF!$C$5:$R$161,16,FALSE),0)</f>
        <v>0</v>
      </c>
      <c r="AS1285" s="3">
        <f>IF(AL1285=1,VLOOKUP($AP1285,BaseEqptCdF!$C$5:$R$161,16,FALSE),0)</f>
        <v>0</v>
      </c>
      <c r="AT1285" s="3">
        <f>IF(AM1285=1,VLOOKUP($AP1285,BaseEqptCdF!$C$5:$R$161,16,FALSE),0)</f>
        <v>0</v>
      </c>
      <c r="AU1285" s="3">
        <f>IF(AN1285=1,VLOOKUP($AP1285,BaseEqptCdF!$C$5:$R$161,16,FALSE),0)</f>
        <v>0</v>
      </c>
      <c r="AV1285" s="2">
        <f t="shared" si="160"/>
        <v>0</v>
      </c>
      <c r="AW1285" s="3" t="str">
        <f>IF($L1285="","",IF(SUM($AJ1285:AJ1285)=0,$AE1285,VLOOKUP($AP1285,BaseEqptCdF!$C$5:$R$161,16,FALSE)*$AC$3))</f>
        <v/>
      </c>
      <c r="AX1285" s="3" t="str">
        <f>IF($L1285="","",IF(SUM($AJ1285:AK1285)=0,$AE1285,VLOOKUP($AP1285,BaseEqptCdF!$C$5:$R$161,16,FALSE)*$AC$3))</f>
        <v/>
      </c>
      <c r="AY1285" s="3" t="str">
        <f>IF($L1285="","",IF(SUM($AJ1285:AL1285)=0,$AE1285,VLOOKUP($AP1285,BaseEqptCdF!$C$5:$R$161,16,FALSE)*$AC$3))</f>
        <v/>
      </c>
      <c r="AZ1285" s="3" t="str">
        <f>IF($L1285="","",IF(SUM($AJ1285:AM1285)=0,$AE1285,VLOOKUP($AP1285,BaseEqptCdF!$C$5:$R$161,16,FALSE)*$AC$3))</f>
        <v/>
      </c>
      <c r="BA1285" s="3" t="str">
        <f>IF($L1285="","",IF(SUM($AJ1285:AN1285)=0,$AE1285,VLOOKUP($AP1285,BaseEqptCdF!$C$5:$R$161,16,FALSE)*$AC$3))</f>
        <v/>
      </c>
      <c r="BB1285" s="2">
        <f t="shared" si="161"/>
        <v>0</v>
      </c>
      <c r="BC1285" s="3" t="str">
        <f>IF($L1285="","",IF(SUM($AJ1285:AJ1285)=0,$AF1285,IF(LEFT(VLOOKUP($AP1285,BaseEqptCdF!$C$5:$E$161,3,FALSE),2)="SD",0,IF(LEFT(VLOOKUP($AP1285,BaseEqptCdF!$C$5:$E$161,3,FALSE),2)="SB",1*52,VLOOKUP($AP1285,BaseEqptCdF!$C$5:$S$161,12,FALSE)*0.2*300))))</f>
        <v/>
      </c>
      <c r="BD1285" s="3" t="str">
        <f>IF($L1285="","",IF(SUM($AJ1285:AK1285)=0,$AF1285,IF(LEFT(VLOOKUP($AP1285,BaseEqptCdF!$C$5:$E$161,3,FALSE),2)="SD",0,IF(LEFT(VLOOKUP($AP1285,BaseEqptCdF!$C$5:$E$161,3,FALSE),2)="SB",1*52,VLOOKUP($AP1285,BaseEqptCdF!$C$5:$S$161,12,FALSE)*0.2*300))))</f>
        <v/>
      </c>
      <c r="BE1285" s="3" t="str">
        <f>IF($L1285="","",IF(SUM($AJ1285:AL1285)=0,$AF1285,IF(LEFT(VLOOKUP($AP1285,BaseEqptCdF!$C$5:$E$161,3,FALSE),2)="SD",0,IF(LEFT(VLOOKUP($AP1285,BaseEqptCdF!$C$5:$E$161,3,FALSE),2)="SB",1*52,VLOOKUP($AP1285,BaseEqptCdF!$C$5:$S$161,12,FALSE)*0.2*300))))</f>
        <v/>
      </c>
      <c r="BF1285" s="3" t="str">
        <f>IF($L1285="","",IF(SUM($AJ1285:AM1285)=0,$AF1285,IF(LEFT(VLOOKUP($AP1285,BaseEqptCdF!$C$5:$E$161,3,FALSE),2)="SD",0,IF(LEFT(VLOOKUP($AP1285,BaseEqptCdF!$C$5:$E$161,3,FALSE),2)="SB",1*52,VLOOKUP($AP1285,BaseEqptCdF!$C$5:$S$161,12,FALSE)*0.2*300))))</f>
        <v/>
      </c>
      <c r="BG1285" s="3" t="str">
        <f>IF($L1285="","",IF(SUM($AJ1285:AN1285)=0,$AF1285,IF(LEFT(VLOOKUP($AP1285,BaseEqptCdF!$C$5:$E$161,3,FALSE),2)="SD",0,IF(LEFT(VLOOKUP($AP1285,BaseEqptCdF!$C$5:$E$161,3,FALSE),2)="SB",1*52,VLOOKUP($AP1285,BaseEqptCdF!$C$5:$S$161,12,FALSE)*0.2*300))))</f>
        <v/>
      </c>
      <c r="BH1285" s="2">
        <f t="shared" si="162"/>
        <v>0</v>
      </c>
    </row>
    <row r="1286" spans="1:60" x14ac:dyDescent="0.25">
      <c r="A1286" s="296" t="str">
        <f t="array" ref="A1286">IF($C1286="","",INDEX(Prog!$B$8:$D$300,MATCH($C1286,nivo1,0),1))</f>
        <v/>
      </c>
      <c r="B1286" s="296" t="str">
        <f t="array" ref="B1286">IF($C1286="","",INDEX(Prog!$B$8:$D$300,MATCH($C1286,nivo1,0),2))</f>
        <v/>
      </c>
      <c r="C1286" s="273"/>
      <c r="D1286" s="267"/>
      <c r="E1286" s="273"/>
      <c r="F1286" s="273"/>
      <c r="G1286" s="273"/>
      <c r="H1286" s="273"/>
      <c r="I1286" s="273"/>
      <c r="J1286" s="273"/>
      <c r="K1286" s="274"/>
      <c r="L1286" s="273"/>
      <c r="M1286" s="273"/>
      <c r="N1286" s="273"/>
      <c r="O1286" s="275"/>
      <c r="P1286" s="273"/>
      <c r="Q1286" s="273"/>
      <c r="R1286" s="273"/>
      <c r="S1286" s="273"/>
      <c r="T1286" s="276"/>
      <c r="U1286" s="276"/>
      <c r="V1286" s="276"/>
      <c r="W1286" s="276"/>
      <c r="X1286" s="277"/>
      <c r="Y1286" s="278"/>
      <c r="AA1286" s="8" t="str">
        <f>IF($L1286="","",VLOOKUP($L1286,BaseEqptCdF!$C$5:$E$161,2,FALSE))</f>
        <v/>
      </c>
      <c r="AB1286" s="8" t="str">
        <f>IF($L1286="","",VLOOKUP($L1286,BaseEqptCdF!$C$5:$E$161,3,FALSE))</f>
        <v/>
      </c>
      <c r="AC1286" s="7" t="str">
        <f>IF($L1286="","",VLOOKUP($L1286,BaseEqptCdF!$C$5:$I$161,6,FALSE))</f>
        <v/>
      </c>
      <c r="AD1286" s="7" t="str">
        <f>IF($L1286="","",VLOOKUP($L1286,BaseEqptCdF!$C$5:$I$161,7,FALSE))</f>
        <v/>
      </c>
      <c r="AE1286" s="3" t="str">
        <f>IF($L1286="","",VLOOKUP($L1286,BaseEqptCdF!$C$5:$R$161,16,FALSE)*$AC$3)</f>
        <v/>
      </c>
      <c r="AF1286" s="3" t="str">
        <f>IF($L1286="","",IF(LEFT($AB1286,2)="SD",0,IF(LEFT($AB1286,2)="SB",1*52,IF($N1286=Prog!$P$17,VLOOKUP($L1286,BaseEqptCdF!$C$5:$P$161,14,FALSE)*1*300,VLOOKUP($L1286,BaseEqptCdF!$C$5:$P$161,12,FALSE)*0.2*300))))</f>
        <v/>
      </c>
      <c r="AG1286" s="6" t="str">
        <f t="shared" si="158"/>
        <v/>
      </c>
      <c r="AH1286" s="6">
        <f>IF($U1286=Prog!$S$18,YEAR($X1286),"")</f>
        <v>1900</v>
      </c>
      <c r="AI1286" s="5" t="str">
        <f>IF(OR($AG1286="",$U1286=Prog!$S$18),"",IF(OR($U1286=Prog!$S$17,$U1286=Prog!$S$16),YEAR($X1286),IF($AG1286="ND","ND",$AI$8+$O1286)))</f>
        <v/>
      </c>
      <c r="AJ1286" s="3" t="str">
        <f t="shared" si="165"/>
        <v/>
      </c>
      <c r="AK1286" s="3" t="str">
        <f t="shared" si="164"/>
        <v/>
      </c>
      <c r="AL1286" s="3" t="str">
        <f t="shared" si="164"/>
        <v/>
      </c>
      <c r="AM1286" s="3" t="str">
        <f t="shared" si="164"/>
        <v/>
      </c>
      <c r="AN1286" s="3" t="str">
        <f t="shared" si="164"/>
        <v/>
      </c>
      <c r="AO1286" s="2">
        <f t="shared" si="159"/>
        <v>0</v>
      </c>
      <c r="AP1286" s="4"/>
      <c r="AQ1286" s="3">
        <f>IF(AJ1286=1,VLOOKUP($AP1286,BaseEqptCdF!$C$5:$R$161,16,FALSE),0)</f>
        <v>0</v>
      </c>
      <c r="AR1286" s="3">
        <f>IF(AK1286=1,VLOOKUP($AP1286,BaseEqptCdF!$C$5:$R$161,16,FALSE),0)</f>
        <v>0</v>
      </c>
      <c r="AS1286" s="3">
        <f>IF(AL1286=1,VLOOKUP($AP1286,BaseEqptCdF!$C$5:$R$161,16,FALSE),0)</f>
        <v>0</v>
      </c>
      <c r="AT1286" s="3">
        <f>IF(AM1286=1,VLOOKUP($AP1286,BaseEqptCdF!$C$5:$R$161,16,FALSE),0)</f>
        <v>0</v>
      </c>
      <c r="AU1286" s="3">
        <f>IF(AN1286=1,VLOOKUP($AP1286,BaseEqptCdF!$C$5:$R$161,16,FALSE),0)</f>
        <v>0</v>
      </c>
      <c r="AV1286" s="2">
        <f t="shared" si="160"/>
        <v>0</v>
      </c>
      <c r="AW1286" s="3" t="str">
        <f>IF($L1286="","",IF(SUM($AJ1286:AJ1286)=0,$AE1286,VLOOKUP($AP1286,BaseEqptCdF!$C$5:$R$161,16,FALSE)*$AC$3))</f>
        <v/>
      </c>
      <c r="AX1286" s="3" t="str">
        <f>IF($L1286="","",IF(SUM($AJ1286:AK1286)=0,$AE1286,VLOOKUP($AP1286,BaseEqptCdF!$C$5:$R$161,16,FALSE)*$AC$3))</f>
        <v/>
      </c>
      <c r="AY1286" s="3" t="str">
        <f>IF($L1286="","",IF(SUM($AJ1286:AL1286)=0,$AE1286,VLOOKUP($AP1286,BaseEqptCdF!$C$5:$R$161,16,FALSE)*$AC$3))</f>
        <v/>
      </c>
      <c r="AZ1286" s="3" t="str">
        <f>IF($L1286="","",IF(SUM($AJ1286:AM1286)=0,$AE1286,VLOOKUP($AP1286,BaseEqptCdF!$C$5:$R$161,16,FALSE)*$AC$3))</f>
        <v/>
      </c>
      <c r="BA1286" s="3" t="str">
        <f>IF($L1286="","",IF(SUM($AJ1286:AN1286)=0,$AE1286,VLOOKUP($AP1286,BaseEqptCdF!$C$5:$R$161,16,FALSE)*$AC$3))</f>
        <v/>
      </c>
      <c r="BB1286" s="2">
        <f t="shared" si="161"/>
        <v>0</v>
      </c>
      <c r="BC1286" s="3" t="str">
        <f>IF($L1286="","",IF(SUM($AJ1286:AJ1286)=0,$AF1286,IF(LEFT(VLOOKUP($AP1286,BaseEqptCdF!$C$5:$E$161,3,FALSE),2)="SD",0,IF(LEFT(VLOOKUP($AP1286,BaseEqptCdF!$C$5:$E$161,3,FALSE),2)="SB",1*52,VLOOKUP($AP1286,BaseEqptCdF!$C$5:$S$161,12,FALSE)*0.2*300))))</f>
        <v/>
      </c>
      <c r="BD1286" s="3" t="str">
        <f>IF($L1286="","",IF(SUM($AJ1286:AK1286)=0,$AF1286,IF(LEFT(VLOOKUP($AP1286,BaseEqptCdF!$C$5:$E$161,3,FALSE),2)="SD",0,IF(LEFT(VLOOKUP($AP1286,BaseEqptCdF!$C$5:$E$161,3,FALSE),2)="SB",1*52,VLOOKUP($AP1286,BaseEqptCdF!$C$5:$S$161,12,FALSE)*0.2*300))))</f>
        <v/>
      </c>
      <c r="BE1286" s="3" t="str">
        <f>IF($L1286="","",IF(SUM($AJ1286:AL1286)=0,$AF1286,IF(LEFT(VLOOKUP($AP1286,BaseEqptCdF!$C$5:$E$161,3,FALSE),2)="SD",0,IF(LEFT(VLOOKUP($AP1286,BaseEqptCdF!$C$5:$E$161,3,FALSE),2)="SB",1*52,VLOOKUP($AP1286,BaseEqptCdF!$C$5:$S$161,12,FALSE)*0.2*300))))</f>
        <v/>
      </c>
      <c r="BF1286" s="3" t="str">
        <f>IF($L1286="","",IF(SUM($AJ1286:AM1286)=0,$AF1286,IF(LEFT(VLOOKUP($AP1286,BaseEqptCdF!$C$5:$E$161,3,FALSE),2)="SD",0,IF(LEFT(VLOOKUP($AP1286,BaseEqptCdF!$C$5:$E$161,3,FALSE),2)="SB",1*52,VLOOKUP($AP1286,BaseEqptCdF!$C$5:$S$161,12,FALSE)*0.2*300))))</f>
        <v/>
      </c>
      <c r="BG1286" s="3" t="str">
        <f>IF($L1286="","",IF(SUM($AJ1286:AN1286)=0,$AF1286,IF(LEFT(VLOOKUP($AP1286,BaseEqptCdF!$C$5:$E$161,3,FALSE),2)="SD",0,IF(LEFT(VLOOKUP($AP1286,BaseEqptCdF!$C$5:$E$161,3,FALSE),2)="SB",1*52,VLOOKUP($AP1286,BaseEqptCdF!$C$5:$S$161,12,FALSE)*0.2*300))))</f>
        <v/>
      </c>
      <c r="BH1286" s="2">
        <f t="shared" si="162"/>
        <v>0</v>
      </c>
    </row>
    <row r="1287" spans="1:60" x14ac:dyDescent="0.25">
      <c r="A1287" s="296" t="str">
        <f t="array" ref="A1287">IF($C1287="","",INDEX(Prog!$B$8:$D$300,MATCH($C1287,nivo1,0),1))</f>
        <v/>
      </c>
      <c r="B1287" s="296" t="str">
        <f t="array" ref="B1287">IF($C1287="","",INDEX(Prog!$B$8:$D$300,MATCH($C1287,nivo1,0),2))</f>
        <v/>
      </c>
      <c r="C1287" s="273"/>
      <c r="D1287" s="267"/>
      <c r="E1287" s="273"/>
      <c r="F1287" s="273"/>
      <c r="G1287" s="273"/>
      <c r="H1287" s="273"/>
      <c r="I1287" s="273"/>
      <c r="J1287" s="273"/>
      <c r="K1287" s="274"/>
      <c r="L1287" s="273"/>
      <c r="M1287" s="273"/>
      <c r="N1287" s="273"/>
      <c r="O1287" s="275"/>
      <c r="P1287" s="273"/>
      <c r="Q1287" s="273"/>
      <c r="R1287" s="273"/>
      <c r="S1287" s="273"/>
      <c r="T1287" s="276"/>
      <c r="U1287" s="276"/>
      <c r="V1287" s="276"/>
      <c r="W1287" s="276"/>
      <c r="X1287" s="277"/>
      <c r="Y1287" s="278"/>
      <c r="AA1287" s="8" t="str">
        <f>IF($L1287="","",VLOOKUP($L1287,BaseEqptCdF!$C$5:$E$161,2,FALSE))</f>
        <v/>
      </c>
      <c r="AB1287" s="8" t="str">
        <f>IF($L1287="","",VLOOKUP($L1287,BaseEqptCdF!$C$5:$E$161,3,FALSE))</f>
        <v/>
      </c>
      <c r="AC1287" s="7" t="str">
        <f>IF($L1287="","",VLOOKUP($L1287,BaseEqptCdF!$C$5:$I$161,6,FALSE))</f>
        <v/>
      </c>
      <c r="AD1287" s="7" t="str">
        <f>IF($L1287="","",VLOOKUP($L1287,BaseEqptCdF!$C$5:$I$161,7,FALSE))</f>
        <v/>
      </c>
      <c r="AE1287" s="3" t="str">
        <f>IF($L1287="","",VLOOKUP($L1287,BaseEqptCdF!$C$5:$R$161,16,FALSE)*$AC$3)</f>
        <v/>
      </c>
      <c r="AF1287" s="3" t="str">
        <f>IF($L1287="","",IF(LEFT($AB1287,2)="SD",0,IF(LEFT($AB1287,2)="SB",1*52,IF($N1287=Prog!$P$17,VLOOKUP($L1287,BaseEqptCdF!$C$5:$P$161,14,FALSE)*1*300,VLOOKUP($L1287,BaseEqptCdF!$C$5:$P$161,12,FALSE)*0.2*300))))</f>
        <v/>
      </c>
      <c r="AG1287" s="6" t="str">
        <f t="shared" si="158"/>
        <v/>
      </c>
      <c r="AH1287" s="6">
        <f>IF($U1287=Prog!$S$18,YEAR($X1287),"")</f>
        <v>1900</v>
      </c>
      <c r="AI1287" s="5" t="str">
        <f>IF(OR($AG1287="",$U1287=Prog!$S$18),"",IF(OR($U1287=Prog!$S$17,$U1287=Prog!$S$16),YEAR($X1287),IF($AG1287="ND","ND",$AI$8+$O1287)))</f>
        <v/>
      </c>
      <c r="AJ1287" s="3" t="str">
        <f t="shared" si="165"/>
        <v/>
      </c>
      <c r="AK1287" s="3" t="str">
        <f t="shared" si="164"/>
        <v/>
      </c>
      <c r="AL1287" s="3" t="str">
        <f t="shared" si="164"/>
        <v/>
      </c>
      <c r="AM1287" s="3" t="str">
        <f t="shared" si="164"/>
        <v/>
      </c>
      <c r="AN1287" s="3" t="str">
        <f t="shared" si="164"/>
        <v/>
      </c>
      <c r="AO1287" s="2">
        <f t="shared" si="159"/>
        <v>0</v>
      </c>
      <c r="AP1287" s="4"/>
      <c r="AQ1287" s="3">
        <f>IF(AJ1287=1,VLOOKUP($AP1287,BaseEqptCdF!$C$5:$R$161,16,FALSE),0)</f>
        <v>0</v>
      </c>
      <c r="AR1287" s="3">
        <f>IF(AK1287=1,VLOOKUP($AP1287,BaseEqptCdF!$C$5:$R$161,16,FALSE),0)</f>
        <v>0</v>
      </c>
      <c r="AS1287" s="3">
        <f>IF(AL1287=1,VLOOKUP($AP1287,BaseEqptCdF!$C$5:$R$161,16,FALSE),0)</f>
        <v>0</v>
      </c>
      <c r="AT1287" s="3">
        <f>IF(AM1287=1,VLOOKUP($AP1287,BaseEqptCdF!$C$5:$R$161,16,FALSE),0)</f>
        <v>0</v>
      </c>
      <c r="AU1287" s="3">
        <f>IF(AN1287=1,VLOOKUP($AP1287,BaseEqptCdF!$C$5:$R$161,16,FALSE),0)</f>
        <v>0</v>
      </c>
      <c r="AV1287" s="2">
        <f t="shared" si="160"/>
        <v>0</v>
      </c>
      <c r="AW1287" s="3" t="str">
        <f>IF($L1287="","",IF(SUM($AJ1287:AJ1287)=0,$AE1287,VLOOKUP($AP1287,BaseEqptCdF!$C$5:$R$161,16,FALSE)*$AC$3))</f>
        <v/>
      </c>
      <c r="AX1287" s="3" t="str">
        <f>IF($L1287="","",IF(SUM($AJ1287:AK1287)=0,$AE1287,VLOOKUP($AP1287,BaseEqptCdF!$C$5:$R$161,16,FALSE)*$AC$3))</f>
        <v/>
      </c>
      <c r="AY1287" s="3" t="str">
        <f>IF($L1287="","",IF(SUM($AJ1287:AL1287)=0,$AE1287,VLOOKUP($AP1287,BaseEqptCdF!$C$5:$R$161,16,FALSE)*$AC$3))</f>
        <v/>
      </c>
      <c r="AZ1287" s="3" t="str">
        <f>IF($L1287="","",IF(SUM($AJ1287:AM1287)=0,$AE1287,VLOOKUP($AP1287,BaseEqptCdF!$C$5:$R$161,16,FALSE)*$AC$3))</f>
        <v/>
      </c>
      <c r="BA1287" s="3" t="str">
        <f>IF($L1287="","",IF(SUM($AJ1287:AN1287)=0,$AE1287,VLOOKUP($AP1287,BaseEqptCdF!$C$5:$R$161,16,FALSE)*$AC$3))</f>
        <v/>
      </c>
      <c r="BB1287" s="2">
        <f t="shared" si="161"/>
        <v>0</v>
      </c>
      <c r="BC1287" s="3" t="str">
        <f>IF($L1287="","",IF(SUM($AJ1287:AJ1287)=0,$AF1287,IF(LEFT(VLOOKUP($AP1287,BaseEqptCdF!$C$5:$E$161,3,FALSE),2)="SD",0,IF(LEFT(VLOOKUP($AP1287,BaseEqptCdF!$C$5:$E$161,3,FALSE),2)="SB",1*52,VLOOKUP($AP1287,BaseEqptCdF!$C$5:$S$161,12,FALSE)*0.2*300))))</f>
        <v/>
      </c>
      <c r="BD1287" s="3" t="str">
        <f>IF($L1287="","",IF(SUM($AJ1287:AK1287)=0,$AF1287,IF(LEFT(VLOOKUP($AP1287,BaseEqptCdF!$C$5:$E$161,3,FALSE),2)="SD",0,IF(LEFT(VLOOKUP($AP1287,BaseEqptCdF!$C$5:$E$161,3,FALSE),2)="SB",1*52,VLOOKUP($AP1287,BaseEqptCdF!$C$5:$S$161,12,FALSE)*0.2*300))))</f>
        <v/>
      </c>
      <c r="BE1287" s="3" t="str">
        <f>IF($L1287="","",IF(SUM($AJ1287:AL1287)=0,$AF1287,IF(LEFT(VLOOKUP($AP1287,BaseEqptCdF!$C$5:$E$161,3,FALSE),2)="SD",0,IF(LEFT(VLOOKUP($AP1287,BaseEqptCdF!$C$5:$E$161,3,FALSE),2)="SB",1*52,VLOOKUP($AP1287,BaseEqptCdF!$C$5:$S$161,12,FALSE)*0.2*300))))</f>
        <v/>
      </c>
      <c r="BF1287" s="3" t="str">
        <f>IF($L1287="","",IF(SUM($AJ1287:AM1287)=0,$AF1287,IF(LEFT(VLOOKUP($AP1287,BaseEqptCdF!$C$5:$E$161,3,FALSE),2)="SD",0,IF(LEFT(VLOOKUP($AP1287,BaseEqptCdF!$C$5:$E$161,3,FALSE),2)="SB",1*52,VLOOKUP($AP1287,BaseEqptCdF!$C$5:$S$161,12,FALSE)*0.2*300))))</f>
        <v/>
      </c>
      <c r="BG1287" s="3" t="str">
        <f>IF($L1287="","",IF(SUM($AJ1287:AN1287)=0,$AF1287,IF(LEFT(VLOOKUP($AP1287,BaseEqptCdF!$C$5:$E$161,3,FALSE),2)="SD",0,IF(LEFT(VLOOKUP($AP1287,BaseEqptCdF!$C$5:$E$161,3,FALSE),2)="SB",1*52,VLOOKUP($AP1287,BaseEqptCdF!$C$5:$S$161,12,FALSE)*0.2*300))))</f>
        <v/>
      </c>
      <c r="BH1287" s="2">
        <f t="shared" si="162"/>
        <v>0</v>
      </c>
    </row>
    <row r="1288" spans="1:60" x14ac:dyDescent="0.25">
      <c r="A1288" s="296" t="str">
        <f t="array" ref="A1288">IF($C1288="","",INDEX(Prog!$B$8:$D$300,MATCH($C1288,nivo1,0),1))</f>
        <v/>
      </c>
      <c r="B1288" s="296" t="str">
        <f t="array" ref="B1288">IF($C1288="","",INDEX(Prog!$B$8:$D$300,MATCH($C1288,nivo1,0),2))</f>
        <v/>
      </c>
      <c r="C1288" s="273"/>
      <c r="D1288" s="267"/>
      <c r="E1288" s="273"/>
      <c r="F1288" s="273"/>
      <c r="G1288" s="273"/>
      <c r="H1288" s="273"/>
      <c r="I1288" s="273"/>
      <c r="J1288" s="273"/>
      <c r="K1288" s="274"/>
      <c r="L1288" s="273"/>
      <c r="M1288" s="273"/>
      <c r="N1288" s="273"/>
      <c r="O1288" s="275"/>
      <c r="P1288" s="273"/>
      <c r="Q1288" s="273"/>
      <c r="R1288" s="273"/>
      <c r="S1288" s="273"/>
      <c r="T1288" s="276"/>
      <c r="U1288" s="276"/>
      <c r="V1288" s="276"/>
      <c r="W1288" s="276"/>
      <c r="X1288" s="277"/>
      <c r="Y1288" s="278"/>
      <c r="AA1288" s="8" t="str">
        <f>IF($L1288="","",VLOOKUP($L1288,BaseEqptCdF!$C$5:$E$161,2,FALSE))</f>
        <v/>
      </c>
      <c r="AB1288" s="8" t="str">
        <f>IF($L1288="","",VLOOKUP($L1288,BaseEqptCdF!$C$5:$E$161,3,FALSE))</f>
        <v/>
      </c>
      <c r="AC1288" s="7" t="str">
        <f>IF($L1288="","",VLOOKUP($L1288,BaseEqptCdF!$C$5:$I$161,6,FALSE))</f>
        <v/>
      </c>
      <c r="AD1288" s="7" t="str">
        <f>IF($L1288="","",VLOOKUP($L1288,BaseEqptCdF!$C$5:$I$161,7,FALSE))</f>
        <v/>
      </c>
      <c r="AE1288" s="3" t="str">
        <f>IF($L1288="","",VLOOKUP($L1288,BaseEqptCdF!$C$5:$R$161,16,FALSE)*$AC$3)</f>
        <v/>
      </c>
      <c r="AF1288" s="3" t="str">
        <f>IF($L1288="","",IF(LEFT($AB1288,2)="SD",0,IF(LEFT($AB1288,2)="SB",1*52,IF($N1288=Prog!$P$17,VLOOKUP($L1288,BaseEqptCdF!$C$5:$P$161,14,FALSE)*1*300,VLOOKUP($L1288,BaseEqptCdF!$C$5:$P$161,12,FALSE)*0.2*300))))</f>
        <v/>
      </c>
      <c r="AG1288" s="6" t="str">
        <f t="shared" si="158"/>
        <v/>
      </c>
      <c r="AH1288" s="6">
        <f>IF($U1288=Prog!$S$18,YEAR($X1288),"")</f>
        <v>1900</v>
      </c>
      <c r="AI1288" s="5" t="str">
        <f>IF(OR($AG1288="",$U1288=Prog!$S$18),"",IF(OR($U1288=Prog!$S$17,$U1288=Prog!$S$16),YEAR($X1288),IF($AG1288="ND","ND",$AI$8+$O1288)))</f>
        <v/>
      </c>
      <c r="AJ1288" s="3" t="str">
        <f t="shared" si="165"/>
        <v/>
      </c>
      <c r="AK1288" s="3" t="str">
        <f t="shared" si="164"/>
        <v/>
      </c>
      <c r="AL1288" s="3" t="str">
        <f t="shared" si="164"/>
        <v/>
      </c>
      <c r="AM1288" s="3" t="str">
        <f t="shared" si="164"/>
        <v/>
      </c>
      <c r="AN1288" s="3" t="str">
        <f t="shared" si="164"/>
        <v/>
      </c>
      <c r="AO1288" s="2">
        <f t="shared" si="159"/>
        <v>0</v>
      </c>
      <c r="AP1288" s="4"/>
      <c r="AQ1288" s="3">
        <f>IF(AJ1288=1,VLOOKUP($AP1288,BaseEqptCdF!$C$5:$R$161,16,FALSE),0)</f>
        <v>0</v>
      </c>
      <c r="AR1288" s="3">
        <f>IF(AK1288=1,VLOOKUP($AP1288,BaseEqptCdF!$C$5:$R$161,16,FALSE),0)</f>
        <v>0</v>
      </c>
      <c r="AS1288" s="3">
        <f>IF(AL1288=1,VLOOKUP($AP1288,BaseEqptCdF!$C$5:$R$161,16,FALSE),0)</f>
        <v>0</v>
      </c>
      <c r="AT1288" s="3">
        <f>IF(AM1288=1,VLOOKUP($AP1288,BaseEqptCdF!$C$5:$R$161,16,FALSE),0)</f>
        <v>0</v>
      </c>
      <c r="AU1288" s="3">
        <f>IF(AN1288=1,VLOOKUP($AP1288,BaseEqptCdF!$C$5:$R$161,16,FALSE),0)</f>
        <v>0</v>
      </c>
      <c r="AV1288" s="2">
        <f t="shared" si="160"/>
        <v>0</v>
      </c>
      <c r="AW1288" s="3" t="str">
        <f>IF($L1288="","",IF(SUM($AJ1288:AJ1288)=0,$AE1288,VLOOKUP($AP1288,BaseEqptCdF!$C$5:$R$161,16,FALSE)*$AC$3))</f>
        <v/>
      </c>
      <c r="AX1288" s="3" t="str">
        <f>IF($L1288="","",IF(SUM($AJ1288:AK1288)=0,$AE1288,VLOOKUP($AP1288,BaseEqptCdF!$C$5:$R$161,16,FALSE)*$AC$3))</f>
        <v/>
      </c>
      <c r="AY1288" s="3" t="str">
        <f>IF($L1288="","",IF(SUM($AJ1288:AL1288)=0,$AE1288,VLOOKUP($AP1288,BaseEqptCdF!$C$5:$R$161,16,FALSE)*$AC$3))</f>
        <v/>
      </c>
      <c r="AZ1288" s="3" t="str">
        <f>IF($L1288="","",IF(SUM($AJ1288:AM1288)=0,$AE1288,VLOOKUP($AP1288,BaseEqptCdF!$C$5:$R$161,16,FALSE)*$AC$3))</f>
        <v/>
      </c>
      <c r="BA1288" s="3" t="str">
        <f>IF($L1288="","",IF(SUM($AJ1288:AN1288)=0,$AE1288,VLOOKUP($AP1288,BaseEqptCdF!$C$5:$R$161,16,FALSE)*$AC$3))</f>
        <v/>
      </c>
      <c r="BB1288" s="2">
        <f t="shared" si="161"/>
        <v>0</v>
      </c>
      <c r="BC1288" s="3" t="str">
        <f>IF($L1288="","",IF(SUM($AJ1288:AJ1288)=0,$AF1288,IF(LEFT(VLOOKUP($AP1288,BaseEqptCdF!$C$5:$E$161,3,FALSE),2)="SD",0,IF(LEFT(VLOOKUP($AP1288,BaseEqptCdF!$C$5:$E$161,3,FALSE),2)="SB",1*52,VLOOKUP($AP1288,BaseEqptCdF!$C$5:$S$161,12,FALSE)*0.2*300))))</f>
        <v/>
      </c>
      <c r="BD1288" s="3" t="str">
        <f>IF($L1288="","",IF(SUM($AJ1288:AK1288)=0,$AF1288,IF(LEFT(VLOOKUP($AP1288,BaseEqptCdF!$C$5:$E$161,3,FALSE),2)="SD",0,IF(LEFT(VLOOKUP($AP1288,BaseEqptCdF!$C$5:$E$161,3,FALSE),2)="SB",1*52,VLOOKUP($AP1288,BaseEqptCdF!$C$5:$S$161,12,FALSE)*0.2*300))))</f>
        <v/>
      </c>
      <c r="BE1288" s="3" t="str">
        <f>IF($L1288="","",IF(SUM($AJ1288:AL1288)=0,$AF1288,IF(LEFT(VLOOKUP($AP1288,BaseEqptCdF!$C$5:$E$161,3,FALSE),2)="SD",0,IF(LEFT(VLOOKUP($AP1288,BaseEqptCdF!$C$5:$E$161,3,FALSE),2)="SB",1*52,VLOOKUP($AP1288,BaseEqptCdF!$C$5:$S$161,12,FALSE)*0.2*300))))</f>
        <v/>
      </c>
      <c r="BF1288" s="3" t="str">
        <f>IF($L1288="","",IF(SUM($AJ1288:AM1288)=0,$AF1288,IF(LEFT(VLOOKUP($AP1288,BaseEqptCdF!$C$5:$E$161,3,FALSE),2)="SD",0,IF(LEFT(VLOOKUP($AP1288,BaseEqptCdF!$C$5:$E$161,3,FALSE),2)="SB",1*52,VLOOKUP($AP1288,BaseEqptCdF!$C$5:$S$161,12,FALSE)*0.2*300))))</f>
        <v/>
      </c>
      <c r="BG1288" s="3" t="str">
        <f>IF($L1288="","",IF(SUM($AJ1288:AN1288)=0,$AF1288,IF(LEFT(VLOOKUP($AP1288,BaseEqptCdF!$C$5:$E$161,3,FALSE),2)="SD",0,IF(LEFT(VLOOKUP($AP1288,BaseEqptCdF!$C$5:$E$161,3,FALSE),2)="SB",1*52,VLOOKUP($AP1288,BaseEqptCdF!$C$5:$S$161,12,FALSE)*0.2*300))))</f>
        <v/>
      </c>
      <c r="BH1288" s="2">
        <f t="shared" si="162"/>
        <v>0</v>
      </c>
    </row>
    <row r="1289" spans="1:60" x14ac:dyDescent="0.25">
      <c r="A1289" s="296" t="str">
        <f t="array" ref="A1289">IF($C1289="","",INDEX(Prog!$B$8:$D$300,MATCH($C1289,nivo1,0),1))</f>
        <v/>
      </c>
      <c r="B1289" s="296" t="str">
        <f t="array" ref="B1289">IF($C1289="","",INDEX(Prog!$B$8:$D$300,MATCH($C1289,nivo1,0),2))</f>
        <v/>
      </c>
      <c r="C1289" s="273"/>
      <c r="D1289" s="267"/>
      <c r="E1289" s="273"/>
      <c r="F1289" s="273"/>
      <c r="G1289" s="273"/>
      <c r="H1289" s="273"/>
      <c r="I1289" s="273"/>
      <c r="J1289" s="273"/>
      <c r="K1289" s="274"/>
      <c r="L1289" s="273"/>
      <c r="M1289" s="273"/>
      <c r="N1289" s="273"/>
      <c r="O1289" s="275"/>
      <c r="P1289" s="273"/>
      <c r="Q1289" s="273"/>
      <c r="R1289" s="273"/>
      <c r="S1289" s="273"/>
      <c r="T1289" s="276"/>
      <c r="U1289" s="276"/>
      <c r="V1289" s="276"/>
      <c r="W1289" s="276"/>
      <c r="X1289" s="277"/>
      <c r="Y1289" s="278"/>
      <c r="AA1289" s="8" t="str">
        <f>IF($L1289="","",VLOOKUP($L1289,BaseEqptCdF!$C$5:$E$161,2,FALSE))</f>
        <v/>
      </c>
      <c r="AB1289" s="8" t="str">
        <f>IF($L1289="","",VLOOKUP($L1289,BaseEqptCdF!$C$5:$E$161,3,FALSE))</f>
        <v/>
      </c>
      <c r="AC1289" s="7" t="str">
        <f>IF($L1289="","",VLOOKUP($L1289,BaseEqptCdF!$C$5:$I$161,6,FALSE))</f>
        <v/>
      </c>
      <c r="AD1289" s="7" t="str">
        <f>IF($L1289="","",VLOOKUP($L1289,BaseEqptCdF!$C$5:$I$161,7,FALSE))</f>
        <v/>
      </c>
      <c r="AE1289" s="3" t="str">
        <f>IF($L1289="","",VLOOKUP($L1289,BaseEqptCdF!$C$5:$R$161,16,FALSE)*$AC$3)</f>
        <v/>
      </c>
      <c r="AF1289" s="3" t="str">
        <f>IF($L1289="","",IF(LEFT($AB1289,2)="SD",0,IF(LEFT($AB1289,2)="SB",1*52,IF($N1289=Prog!$P$17,VLOOKUP($L1289,BaseEqptCdF!$C$5:$P$161,14,FALSE)*1*300,VLOOKUP($L1289,BaseEqptCdF!$C$5:$P$161,12,FALSE)*0.2*300))))</f>
        <v/>
      </c>
      <c r="AG1289" s="6" t="str">
        <f t="shared" si="158"/>
        <v/>
      </c>
      <c r="AH1289" s="6">
        <f>IF($U1289=Prog!$S$18,YEAR($X1289),"")</f>
        <v>1900</v>
      </c>
      <c r="AI1289" s="5" t="str">
        <f>IF(OR($AG1289="",$U1289=Prog!$S$18),"",IF(OR($U1289=Prog!$S$17,$U1289=Prog!$S$16),YEAR($X1289),IF($AG1289="ND","ND",$AI$8+$O1289)))</f>
        <v/>
      </c>
      <c r="AJ1289" s="3" t="str">
        <f t="shared" si="165"/>
        <v/>
      </c>
      <c r="AK1289" s="3" t="str">
        <f t="shared" si="164"/>
        <v/>
      </c>
      <c r="AL1289" s="3" t="str">
        <f t="shared" si="164"/>
        <v/>
      </c>
      <c r="AM1289" s="3" t="str">
        <f t="shared" si="164"/>
        <v/>
      </c>
      <c r="AN1289" s="3" t="str">
        <f t="shared" si="164"/>
        <v/>
      </c>
      <c r="AO1289" s="2">
        <f t="shared" si="159"/>
        <v>0</v>
      </c>
      <c r="AP1289" s="4"/>
      <c r="AQ1289" s="3">
        <f>IF(AJ1289=1,VLOOKUP($AP1289,BaseEqptCdF!$C$5:$R$161,16,FALSE),0)</f>
        <v>0</v>
      </c>
      <c r="AR1289" s="3">
        <f>IF(AK1289=1,VLOOKUP($AP1289,BaseEqptCdF!$C$5:$R$161,16,FALSE),0)</f>
        <v>0</v>
      </c>
      <c r="AS1289" s="3">
        <f>IF(AL1289=1,VLOOKUP($AP1289,BaseEqptCdF!$C$5:$R$161,16,FALSE),0)</f>
        <v>0</v>
      </c>
      <c r="AT1289" s="3">
        <f>IF(AM1289=1,VLOOKUP($AP1289,BaseEqptCdF!$C$5:$R$161,16,FALSE),0)</f>
        <v>0</v>
      </c>
      <c r="AU1289" s="3">
        <f>IF(AN1289=1,VLOOKUP($AP1289,BaseEqptCdF!$C$5:$R$161,16,FALSE),0)</f>
        <v>0</v>
      </c>
      <c r="AV1289" s="2">
        <f t="shared" si="160"/>
        <v>0</v>
      </c>
      <c r="AW1289" s="3" t="str">
        <f>IF($L1289="","",IF(SUM($AJ1289:AJ1289)=0,$AE1289,VLOOKUP($AP1289,BaseEqptCdF!$C$5:$R$161,16,FALSE)*$AC$3))</f>
        <v/>
      </c>
      <c r="AX1289" s="3" t="str">
        <f>IF($L1289="","",IF(SUM($AJ1289:AK1289)=0,$AE1289,VLOOKUP($AP1289,BaseEqptCdF!$C$5:$R$161,16,FALSE)*$AC$3))</f>
        <v/>
      </c>
      <c r="AY1289" s="3" t="str">
        <f>IF($L1289="","",IF(SUM($AJ1289:AL1289)=0,$AE1289,VLOOKUP($AP1289,BaseEqptCdF!$C$5:$R$161,16,FALSE)*$AC$3))</f>
        <v/>
      </c>
      <c r="AZ1289" s="3" t="str">
        <f>IF($L1289="","",IF(SUM($AJ1289:AM1289)=0,$AE1289,VLOOKUP($AP1289,BaseEqptCdF!$C$5:$R$161,16,FALSE)*$AC$3))</f>
        <v/>
      </c>
      <c r="BA1289" s="3" t="str">
        <f>IF($L1289="","",IF(SUM($AJ1289:AN1289)=0,$AE1289,VLOOKUP($AP1289,BaseEqptCdF!$C$5:$R$161,16,FALSE)*$AC$3))</f>
        <v/>
      </c>
      <c r="BB1289" s="2">
        <f t="shared" si="161"/>
        <v>0</v>
      </c>
      <c r="BC1289" s="3" t="str">
        <f>IF($L1289="","",IF(SUM($AJ1289:AJ1289)=0,$AF1289,IF(LEFT(VLOOKUP($AP1289,BaseEqptCdF!$C$5:$E$161,3,FALSE),2)="SD",0,IF(LEFT(VLOOKUP($AP1289,BaseEqptCdF!$C$5:$E$161,3,FALSE),2)="SB",1*52,VLOOKUP($AP1289,BaseEqptCdF!$C$5:$S$161,12,FALSE)*0.2*300))))</f>
        <v/>
      </c>
      <c r="BD1289" s="3" t="str">
        <f>IF($L1289="","",IF(SUM($AJ1289:AK1289)=0,$AF1289,IF(LEFT(VLOOKUP($AP1289,BaseEqptCdF!$C$5:$E$161,3,FALSE),2)="SD",0,IF(LEFT(VLOOKUP($AP1289,BaseEqptCdF!$C$5:$E$161,3,FALSE),2)="SB",1*52,VLOOKUP($AP1289,BaseEqptCdF!$C$5:$S$161,12,FALSE)*0.2*300))))</f>
        <v/>
      </c>
      <c r="BE1289" s="3" t="str">
        <f>IF($L1289="","",IF(SUM($AJ1289:AL1289)=0,$AF1289,IF(LEFT(VLOOKUP($AP1289,BaseEqptCdF!$C$5:$E$161,3,FALSE),2)="SD",0,IF(LEFT(VLOOKUP($AP1289,BaseEqptCdF!$C$5:$E$161,3,FALSE),2)="SB",1*52,VLOOKUP($AP1289,BaseEqptCdF!$C$5:$S$161,12,FALSE)*0.2*300))))</f>
        <v/>
      </c>
      <c r="BF1289" s="3" t="str">
        <f>IF($L1289="","",IF(SUM($AJ1289:AM1289)=0,$AF1289,IF(LEFT(VLOOKUP($AP1289,BaseEqptCdF!$C$5:$E$161,3,FALSE),2)="SD",0,IF(LEFT(VLOOKUP($AP1289,BaseEqptCdF!$C$5:$E$161,3,FALSE),2)="SB",1*52,VLOOKUP($AP1289,BaseEqptCdF!$C$5:$S$161,12,FALSE)*0.2*300))))</f>
        <v/>
      </c>
      <c r="BG1289" s="3" t="str">
        <f>IF($L1289="","",IF(SUM($AJ1289:AN1289)=0,$AF1289,IF(LEFT(VLOOKUP($AP1289,BaseEqptCdF!$C$5:$E$161,3,FALSE),2)="SD",0,IF(LEFT(VLOOKUP($AP1289,BaseEqptCdF!$C$5:$E$161,3,FALSE),2)="SB",1*52,VLOOKUP($AP1289,BaseEqptCdF!$C$5:$S$161,12,FALSE)*0.2*300))))</f>
        <v/>
      </c>
      <c r="BH1289" s="2">
        <f t="shared" si="162"/>
        <v>0</v>
      </c>
    </row>
    <row r="1290" spans="1:60" x14ac:dyDescent="0.25">
      <c r="A1290" s="296" t="str">
        <f t="array" ref="A1290">IF($C1290="","",INDEX(Prog!$B$8:$D$300,MATCH($C1290,nivo1,0),1))</f>
        <v/>
      </c>
      <c r="B1290" s="296" t="str">
        <f t="array" ref="B1290">IF($C1290="","",INDEX(Prog!$B$8:$D$300,MATCH($C1290,nivo1,0),2))</f>
        <v/>
      </c>
      <c r="C1290" s="273"/>
      <c r="D1290" s="267"/>
      <c r="E1290" s="273"/>
      <c r="F1290" s="273"/>
      <c r="G1290" s="273"/>
      <c r="H1290" s="273"/>
      <c r="I1290" s="273"/>
      <c r="J1290" s="273"/>
      <c r="K1290" s="274"/>
      <c r="L1290" s="273"/>
      <c r="M1290" s="273"/>
      <c r="N1290" s="273"/>
      <c r="O1290" s="275"/>
      <c r="P1290" s="273"/>
      <c r="Q1290" s="273"/>
      <c r="R1290" s="273"/>
      <c r="S1290" s="273"/>
      <c r="T1290" s="276"/>
      <c r="U1290" s="276"/>
      <c r="V1290" s="276"/>
      <c r="W1290" s="276"/>
      <c r="X1290" s="277"/>
      <c r="Y1290" s="278"/>
      <c r="AA1290" s="8" t="str">
        <f>IF($L1290="","",VLOOKUP($L1290,BaseEqptCdF!$C$5:$E$161,2,FALSE))</f>
        <v/>
      </c>
      <c r="AB1290" s="8" t="str">
        <f>IF($L1290="","",VLOOKUP($L1290,BaseEqptCdF!$C$5:$E$161,3,FALSE))</f>
        <v/>
      </c>
      <c r="AC1290" s="7" t="str">
        <f>IF($L1290="","",VLOOKUP($L1290,BaseEqptCdF!$C$5:$I$161,6,FALSE))</f>
        <v/>
      </c>
      <c r="AD1290" s="7" t="str">
        <f>IF($L1290="","",VLOOKUP($L1290,BaseEqptCdF!$C$5:$I$161,7,FALSE))</f>
        <v/>
      </c>
      <c r="AE1290" s="3" t="str">
        <f>IF($L1290="","",VLOOKUP($L1290,BaseEqptCdF!$C$5:$R$161,16,FALSE)*$AC$3)</f>
        <v/>
      </c>
      <c r="AF1290" s="3" t="str">
        <f>IF($L1290="","",IF(LEFT($AB1290,2)="SD",0,IF(LEFT($AB1290,2)="SB",1*52,IF($N1290=Prog!$P$17,VLOOKUP($L1290,BaseEqptCdF!$C$5:$P$161,14,FALSE)*1*300,VLOOKUP($L1290,BaseEqptCdF!$C$5:$P$161,12,FALSE)*0.2*300))))</f>
        <v/>
      </c>
      <c r="AG1290" s="6" t="str">
        <f t="shared" ref="AG1290:AG1353" si="166">IF($L1290="","",IF(OR(ISTEXT($O1290),$O1290=""),"ND",YEAR($X1290)-$O1290))</f>
        <v/>
      </c>
      <c r="AH1290" s="6">
        <f>IF($U1290=Prog!$S$18,YEAR($X1290),"")</f>
        <v>1900</v>
      </c>
      <c r="AI1290" s="5" t="str">
        <f>IF(OR($AG1290="",$U1290=Prog!$S$18),"",IF(OR($U1290=Prog!$S$17,$U1290=Prog!$S$16),YEAR($X1290),IF($AG1290="ND","ND",$AI$8+$O1290)))</f>
        <v/>
      </c>
      <c r="AJ1290" s="3" t="str">
        <f t="shared" si="165"/>
        <v/>
      </c>
      <c r="AK1290" s="3" t="str">
        <f t="shared" si="164"/>
        <v/>
      </c>
      <c r="AL1290" s="3" t="str">
        <f t="shared" si="164"/>
        <v/>
      </c>
      <c r="AM1290" s="3" t="str">
        <f t="shared" si="164"/>
        <v/>
      </c>
      <c r="AN1290" s="3" t="str">
        <f t="shared" si="164"/>
        <v/>
      </c>
      <c r="AO1290" s="2">
        <f t="shared" si="159"/>
        <v>0</v>
      </c>
      <c r="AP1290" s="4"/>
      <c r="AQ1290" s="3">
        <f>IF(AJ1290=1,VLOOKUP($AP1290,BaseEqptCdF!$C$5:$R$161,16,FALSE),0)</f>
        <v>0</v>
      </c>
      <c r="AR1290" s="3">
        <f>IF(AK1290=1,VLOOKUP($AP1290,BaseEqptCdF!$C$5:$R$161,16,FALSE),0)</f>
        <v>0</v>
      </c>
      <c r="AS1290" s="3">
        <f>IF(AL1290=1,VLOOKUP($AP1290,BaseEqptCdF!$C$5:$R$161,16,FALSE),0)</f>
        <v>0</v>
      </c>
      <c r="AT1290" s="3">
        <f>IF(AM1290=1,VLOOKUP($AP1290,BaseEqptCdF!$C$5:$R$161,16,FALSE),0)</f>
        <v>0</v>
      </c>
      <c r="AU1290" s="3">
        <f>IF(AN1290=1,VLOOKUP($AP1290,BaseEqptCdF!$C$5:$R$161,16,FALSE),0)</f>
        <v>0</v>
      </c>
      <c r="AV1290" s="2">
        <f t="shared" si="160"/>
        <v>0</v>
      </c>
      <c r="AW1290" s="3" t="str">
        <f>IF($L1290="","",IF(SUM($AJ1290:AJ1290)=0,$AE1290,VLOOKUP($AP1290,BaseEqptCdF!$C$5:$R$161,16,FALSE)*$AC$3))</f>
        <v/>
      </c>
      <c r="AX1290" s="3" t="str">
        <f>IF($L1290="","",IF(SUM($AJ1290:AK1290)=0,$AE1290,VLOOKUP($AP1290,BaseEqptCdF!$C$5:$R$161,16,FALSE)*$AC$3))</f>
        <v/>
      </c>
      <c r="AY1290" s="3" t="str">
        <f>IF($L1290="","",IF(SUM($AJ1290:AL1290)=0,$AE1290,VLOOKUP($AP1290,BaseEqptCdF!$C$5:$R$161,16,FALSE)*$AC$3))</f>
        <v/>
      </c>
      <c r="AZ1290" s="3" t="str">
        <f>IF($L1290="","",IF(SUM($AJ1290:AM1290)=0,$AE1290,VLOOKUP($AP1290,BaseEqptCdF!$C$5:$R$161,16,FALSE)*$AC$3))</f>
        <v/>
      </c>
      <c r="BA1290" s="3" t="str">
        <f>IF($L1290="","",IF(SUM($AJ1290:AN1290)=0,$AE1290,VLOOKUP($AP1290,BaseEqptCdF!$C$5:$R$161,16,FALSE)*$AC$3))</f>
        <v/>
      </c>
      <c r="BB1290" s="2">
        <f t="shared" si="161"/>
        <v>0</v>
      </c>
      <c r="BC1290" s="3" t="str">
        <f>IF($L1290="","",IF(SUM($AJ1290:AJ1290)=0,$AF1290,IF(LEFT(VLOOKUP($AP1290,BaseEqptCdF!$C$5:$E$161,3,FALSE),2)="SD",0,IF(LEFT(VLOOKUP($AP1290,BaseEqptCdF!$C$5:$E$161,3,FALSE),2)="SB",1*52,VLOOKUP($AP1290,BaseEqptCdF!$C$5:$S$161,12,FALSE)*0.2*300))))</f>
        <v/>
      </c>
      <c r="BD1290" s="3" t="str">
        <f>IF($L1290="","",IF(SUM($AJ1290:AK1290)=0,$AF1290,IF(LEFT(VLOOKUP($AP1290,BaseEqptCdF!$C$5:$E$161,3,FALSE),2)="SD",0,IF(LEFT(VLOOKUP($AP1290,BaseEqptCdF!$C$5:$E$161,3,FALSE),2)="SB",1*52,VLOOKUP($AP1290,BaseEqptCdF!$C$5:$S$161,12,FALSE)*0.2*300))))</f>
        <v/>
      </c>
      <c r="BE1290" s="3" t="str">
        <f>IF($L1290="","",IF(SUM($AJ1290:AL1290)=0,$AF1290,IF(LEFT(VLOOKUP($AP1290,BaseEqptCdF!$C$5:$E$161,3,FALSE),2)="SD",0,IF(LEFT(VLOOKUP($AP1290,BaseEqptCdF!$C$5:$E$161,3,FALSE),2)="SB",1*52,VLOOKUP($AP1290,BaseEqptCdF!$C$5:$S$161,12,FALSE)*0.2*300))))</f>
        <v/>
      </c>
      <c r="BF1290" s="3" t="str">
        <f>IF($L1290="","",IF(SUM($AJ1290:AM1290)=0,$AF1290,IF(LEFT(VLOOKUP($AP1290,BaseEqptCdF!$C$5:$E$161,3,FALSE),2)="SD",0,IF(LEFT(VLOOKUP($AP1290,BaseEqptCdF!$C$5:$E$161,3,FALSE),2)="SB",1*52,VLOOKUP($AP1290,BaseEqptCdF!$C$5:$S$161,12,FALSE)*0.2*300))))</f>
        <v/>
      </c>
      <c r="BG1290" s="3" t="str">
        <f>IF($L1290="","",IF(SUM($AJ1290:AN1290)=0,$AF1290,IF(LEFT(VLOOKUP($AP1290,BaseEqptCdF!$C$5:$E$161,3,FALSE),2)="SD",0,IF(LEFT(VLOOKUP($AP1290,BaseEqptCdF!$C$5:$E$161,3,FALSE),2)="SB",1*52,VLOOKUP($AP1290,BaseEqptCdF!$C$5:$S$161,12,FALSE)*0.2*300))))</f>
        <v/>
      </c>
      <c r="BH1290" s="2">
        <f t="shared" si="162"/>
        <v>0</v>
      </c>
    </row>
    <row r="1291" spans="1:60" x14ac:dyDescent="0.25">
      <c r="A1291" s="296" t="str">
        <f t="array" ref="A1291">IF($C1291="","",INDEX(Prog!$B$8:$D$300,MATCH($C1291,nivo1,0),1))</f>
        <v/>
      </c>
      <c r="B1291" s="296" t="str">
        <f t="array" ref="B1291">IF($C1291="","",INDEX(Prog!$B$8:$D$300,MATCH($C1291,nivo1,0),2))</f>
        <v/>
      </c>
      <c r="C1291" s="273"/>
      <c r="D1291" s="267"/>
      <c r="E1291" s="273"/>
      <c r="F1291" s="273"/>
      <c r="G1291" s="273"/>
      <c r="H1291" s="273"/>
      <c r="I1291" s="273"/>
      <c r="J1291" s="273"/>
      <c r="K1291" s="274"/>
      <c r="L1291" s="273"/>
      <c r="M1291" s="273"/>
      <c r="N1291" s="273"/>
      <c r="O1291" s="275"/>
      <c r="P1291" s="273"/>
      <c r="Q1291" s="273"/>
      <c r="R1291" s="273"/>
      <c r="S1291" s="273"/>
      <c r="T1291" s="276"/>
      <c r="U1291" s="276"/>
      <c r="V1291" s="276"/>
      <c r="W1291" s="276"/>
      <c r="X1291" s="277"/>
      <c r="Y1291" s="278"/>
      <c r="AA1291" s="8" t="str">
        <f>IF($L1291="","",VLOOKUP($L1291,BaseEqptCdF!$C$5:$E$161,2,FALSE))</f>
        <v/>
      </c>
      <c r="AB1291" s="8" t="str">
        <f>IF($L1291="","",VLOOKUP($L1291,BaseEqptCdF!$C$5:$E$161,3,FALSE))</f>
        <v/>
      </c>
      <c r="AC1291" s="7" t="str">
        <f>IF($L1291="","",VLOOKUP($L1291,BaseEqptCdF!$C$5:$I$161,6,FALSE))</f>
        <v/>
      </c>
      <c r="AD1291" s="7" t="str">
        <f>IF($L1291="","",VLOOKUP($L1291,BaseEqptCdF!$C$5:$I$161,7,FALSE))</f>
        <v/>
      </c>
      <c r="AE1291" s="3" t="str">
        <f>IF($L1291="","",VLOOKUP($L1291,BaseEqptCdF!$C$5:$R$161,16,FALSE)*$AC$3)</f>
        <v/>
      </c>
      <c r="AF1291" s="3" t="str">
        <f>IF($L1291="","",IF(LEFT($AB1291,2)="SD",0,IF(LEFT($AB1291,2)="SB",1*52,IF($N1291=Prog!$P$17,VLOOKUP($L1291,BaseEqptCdF!$C$5:$P$161,14,FALSE)*1*300,VLOOKUP($L1291,BaseEqptCdF!$C$5:$P$161,12,FALSE)*0.2*300))))</f>
        <v/>
      </c>
      <c r="AG1291" s="6" t="str">
        <f t="shared" si="166"/>
        <v/>
      </c>
      <c r="AH1291" s="6">
        <f>IF($U1291=Prog!$S$18,YEAR($X1291),"")</f>
        <v>1900</v>
      </c>
      <c r="AI1291" s="5" t="str">
        <f>IF(OR($AG1291="",$U1291=Prog!$S$18),"",IF(OR($U1291=Prog!$S$17,$U1291=Prog!$S$16),YEAR($X1291),IF($AG1291="ND","ND",$AI$8+$O1291)))</f>
        <v/>
      </c>
      <c r="AJ1291" s="3" t="str">
        <f t="shared" si="165"/>
        <v/>
      </c>
      <c r="AK1291" s="3" t="str">
        <f t="shared" si="164"/>
        <v/>
      </c>
      <c r="AL1291" s="3" t="str">
        <f t="shared" si="164"/>
        <v/>
      </c>
      <c r="AM1291" s="3" t="str">
        <f t="shared" si="164"/>
        <v/>
      </c>
      <c r="AN1291" s="3" t="str">
        <f t="shared" si="164"/>
        <v/>
      </c>
      <c r="AO1291" s="2">
        <f t="shared" si="159"/>
        <v>0</v>
      </c>
      <c r="AP1291" s="4"/>
      <c r="AQ1291" s="3">
        <f>IF(AJ1291=1,VLOOKUP($AP1291,BaseEqptCdF!$C$5:$R$161,16,FALSE),0)</f>
        <v>0</v>
      </c>
      <c r="AR1291" s="3">
        <f>IF(AK1291=1,VLOOKUP($AP1291,BaseEqptCdF!$C$5:$R$161,16,FALSE),0)</f>
        <v>0</v>
      </c>
      <c r="AS1291" s="3">
        <f>IF(AL1291=1,VLOOKUP($AP1291,BaseEqptCdF!$C$5:$R$161,16,FALSE),0)</f>
        <v>0</v>
      </c>
      <c r="AT1291" s="3">
        <f>IF(AM1291=1,VLOOKUP($AP1291,BaseEqptCdF!$C$5:$R$161,16,FALSE),0)</f>
        <v>0</v>
      </c>
      <c r="AU1291" s="3">
        <f>IF(AN1291=1,VLOOKUP($AP1291,BaseEqptCdF!$C$5:$R$161,16,FALSE),0)</f>
        <v>0</v>
      </c>
      <c r="AV1291" s="2">
        <f t="shared" si="160"/>
        <v>0</v>
      </c>
      <c r="AW1291" s="3" t="str">
        <f>IF($L1291="","",IF(SUM($AJ1291:AJ1291)=0,$AE1291,VLOOKUP($AP1291,BaseEqptCdF!$C$5:$R$161,16,FALSE)*$AC$3))</f>
        <v/>
      </c>
      <c r="AX1291" s="3" t="str">
        <f>IF($L1291="","",IF(SUM($AJ1291:AK1291)=0,$AE1291,VLOOKUP($AP1291,BaseEqptCdF!$C$5:$R$161,16,FALSE)*$AC$3))</f>
        <v/>
      </c>
      <c r="AY1291" s="3" t="str">
        <f>IF($L1291="","",IF(SUM($AJ1291:AL1291)=0,$AE1291,VLOOKUP($AP1291,BaseEqptCdF!$C$5:$R$161,16,FALSE)*$AC$3))</f>
        <v/>
      </c>
      <c r="AZ1291" s="3" t="str">
        <f>IF($L1291="","",IF(SUM($AJ1291:AM1291)=0,$AE1291,VLOOKUP($AP1291,BaseEqptCdF!$C$5:$R$161,16,FALSE)*$AC$3))</f>
        <v/>
      </c>
      <c r="BA1291" s="3" t="str">
        <f>IF($L1291="","",IF(SUM($AJ1291:AN1291)=0,$AE1291,VLOOKUP($AP1291,BaseEqptCdF!$C$5:$R$161,16,FALSE)*$AC$3))</f>
        <v/>
      </c>
      <c r="BB1291" s="2">
        <f t="shared" si="161"/>
        <v>0</v>
      </c>
      <c r="BC1291" s="3" t="str">
        <f>IF($L1291="","",IF(SUM($AJ1291:AJ1291)=0,$AF1291,IF(LEFT(VLOOKUP($AP1291,BaseEqptCdF!$C$5:$E$161,3,FALSE),2)="SD",0,IF(LEFT(VLOOKUP($AP1291,BaseEqptCdF!$C$5:$E$161,3,FALSE),2)="SB",1*52,VLOOKUP($AP1291,BaseEqptCdF!$C$5:$S$161,12,FALSE)*0.2*300))))</f>
        <v/>
      </c>
      <c r="BD1291" s="3" t="str">
        <f>IF($L1291="","",IF(SUM($AJ1291:AK1291)=0,$AF1291,IF(LEFT(VLOOKUP($AP1291,BaseEqptCdF!$C$5:$E$161,3,FALSE),2)="SD",0,IF(LEFT(VLOOKUP($AP1291,BaseEqptCdF!$C$5:$E$161,3,FALSE),2)="SB",1*52,VLOOKUP($AP1291,BaseEqptCdF!$C$5:$S$161,12,FALSE)*0.2*300))))</f>
        <v/>
      </c>
      <c r="BE1291" s="3" t="str">
        <f>IF($L1291="","",IF(SUM($AJ1291:AL1291)=0,$AF1291,IF(LEFT(VLOOKUP($AP1291,BaseEqptCdF!$C$5:$E$161,3,FALSE),2)="SD",0,IF(LEFT(VLOOKUP($AP1291,BaseEqptCdF!$C$5:$E$161,3,FALSE),2)="SB",1*52,VLOOKUP($AP1291,BaseEqptCdF!$C$5:$S$161,12,FALSE)*0.2*300))))</f>
        <v/>
      </c>
      <c r="BF1291" s="3" t="str">
        <f>IF($L1291="","",IF(SUM($AJ1291:AM1291)=0,$AF1291,IF(LEFT(VLOOKUP($AP1291,BaseEqptCdF!$C$5:$E$161,3,FALSE),2)="SD",0,IF(LEFT(VLOOKUP($AP1291,BaseEqptCdF!$C$5:$E$161,3,FALSE),2)="SB",1*52,VLOOKUP($AP1291,BaseEqptCdF!$C$5:$S$161,12,FALSE)*0.2*300))))</f>
        <v/>
      </c>
      <c r="BG1291" s="3" t="str">
        <f>IF($L1291="","",IF(SUM($AJ1291:AN1291)=0,$AF1291,IF(LEFT(VLOOKUP($AP1291,BaseEqptCdF!$C$5:$E$161,3,FALSE),2)="SD",0,IF(LEFT(VLOOKUP($AP1291,BaseEqptCdF!$C$5:$E$161,3,FALSE),2)="SB",1*52,VLOOKUP($AP1291,BaseEqptCdF!$C$5:$S$161,12,FALSE)*0.2*300))))</f>
        <v/>
      </c>
      <c r="BH1291" s="2">
        <f t="shared" si="162"/>
        <v>0</v>
      </c>
    </row>
    <row r="1292" spans="1:60" x14ac:dyDescent="0.25">
      <c r="A1292" s="296" t="str">
        <f t="array" ref="A1292">IF($C1292="","",INDEX(Prog!$B$8:$D$300,MATCH($C1292,nivo1,0),1))</f>
        <v/>
      </c>
      <c r="B1292" s="296" t="str">
        <f t="array" ref="B1292">IF($C1292="","",INDEX(Prog!$B$8:$D$300,MATCH($C1292,nivo1,0),2))</f>
        <v/>
      </c>
      <c r="C1292" s="273"/>
      <c r="D1292" s="267"/>
      <c r="E1292" s="273"/>
      <c r="F1292" s="273"/>
      <c r="G1292" s="273"/>
      <c r="H1292" s="273"/>
      <c r="I1292" s="273"/>
      <c r="J1292" s="273"/>
      <c r="K1292" s="274"/>
      <c r="L1292" s="273"/>
      <c r="M1292" s="273"/>
      <c r="N1292" s="273"/>
      <c r="O1292" s="275"/>
      <c r="P1292" s="273"/>
      <c r="Q1292" s="273"/>
      <c r="R1292" s="273"/>
      <c r="S1292" s="273"/>
      <c r="T1292" s="276"/>
      <c r="U1292" s="276"/>
      <c r="V1292" s="276"/>
      <c r="W1292" s="276"/>
      <c r="X1292" s="277"/>
      <c r="Y1292" s="278"/>
      <c r="AA1292" s="8" t="str">
        <f>IF($L1292="","",VLOOKUP($L1292,BaseEqptCdF!$C$5:$E$161,2,FALSE))</f>
        <v/>
      </c>
      <c r="AB1292" s="8" t="str">
        <f>IF($L1292="","",VLOOKUP($L1292,BaseEqptCdF!$C$5:$E$161,3,FALSE))</f>
        <v/>
      </c>
      <c r="AC1292" s="7" t="str">
        <f>IF($L1292="","",VLOOKUP($L1292,BaseEqptCdF!$C$5:$I$161,6,FALSE))</f>
        <v/>
      </c>
      <c r="AD1292" s="7" t="str">
        <f>IF($L1292="","",VLOOKUP($L1292,BaseEqptCdF!$C$5:$I$161,7,FALSE))</f>
        <v/>
      </c>
      <c r="AE1292" s="3" t="str">
        <f>IF($L1292="","",VLOOKUP($L1292,BaseEqptCdF!$C$5:$R$161,16,FALSE)*$AC$3)</f>
        <v/>
      </c>
      <c r="AF1292" s="3" t="str">
        <f>IF($L1292="","",IF(LEFT($AB1292,2)="SD",0,IF(LEFT($AB1292,2)="SB",1*52,IF($N1292=Prog!$P$17,VLOOKUP($L1292,BaseEqptCdF!$C$5:$P$161,14,FALSE)*1*300,VLOOKUP($L1292,BaseEqptCdF!$C$5:$P$161,12,FALSE)*0.2*300))))</f>
        <v/>
      </c>
      <c r="AG1292" s="6" t="str">
        <f t="shared" si="166"/>
        <v/>
      </c>
      <c r="AH1292" s="6">
        <f>IF($U1292=Prog!$S$18,YEAR($X1292),"")</f>
        <v>1900</v>
      </c>
      <c r="AI1292" s="5" t="str">
        <f>IF(OR($AG1292="",$U1292=Prog!$S$18),"",IF(OR($U1292=Prog!$S$17,$U1292=Prog!$S$16),YEAR($X1292),IF($AG1292="ND","ND",$AI$8+$O1292)))</f>
        <v/>
      </c>
      <c r="AJ1292" s="3" t="str">
        <f t="shared" si="165"/>
        <v/>
      </c>
      <c r="AK1292" s="3" t="str">
        <f t="shared" si="164"/>
        <v/>
      </c>
      <c r="AL1292" s="3" t="str">
        <f t="shared" si="164"/>
        <v/>
      </c>
      <c r="AM1292" s="3" t="str">
        <f t="shared" si="164"/>
        <v/>
      </c>
      <c r="AN1292" s="3" t="str">
        <f t="shared" si="164"/>
        <v/>
      </c>
      <c r="AO1292" s="2">
        <f t="shared" si="159"/>
        <v>0</v>
      </c>
      <c r="AP1292" s="4"/>
      <c r="AQ1292" s="3">
        <f>IF(AJ1292=1,VLOOKUP($AP1292,BaseEqptCdF!$C$5:$R$161,16,FALSE),0)</f>
        <v>0</v>
      </c>
      <c r="AR1292" s="3">
        <f>IF(AK1292=1,VLOOKUP($AP1292,BaseEqptCdF!$C$5:$R$161,16,FALSE),0)</f>
        <v>0</v>
      </c>
      <c r="AS1292" s="3">
        <f>IF(AL1292=1,VLOOKUP($AP1292,BaseEqptCdF!$C$5:$R$161,16,FALSE),0)</f>
        <v>0</v>
      </c>
      <c r="AT1292" s="3">
        <f>IF(AM1292=1,VLOOKUP($AP1292,BaseEqptCdF!$C$5:$R$161,16,FALSE),0)</f>
        <v>0</v>
      </c>
      <c r="AU1292" s="3">
        <f>IF(AN1292=1,VLOOKUP($AP1292,BaseEqptCdF!$C$5:$R$161,16,FALSE),0)</f>
        <v>0</v>
      </c>
      <c r="AV1292" s="2">
        <f t="shared" si="160"/>
        <v>0</v>
      </c>
      <c r="AW1292" s="3" t="str">
        <f>IF($L1292="","",IF(SUM($AJ1292:AJ1292)=0,$AE1292,VLOOKUP($AP1292,BaseEqptCdF!$C$5:$R$161,16,FALSE)*$AC$3))</f>
        <v/>
      </c>
      <c r="AX1292" s="3" t="str">
        <f>IF($L1292="","",IF(SUM($AJ1292:AK1292)=0,$AE1292,VLOOKUP($AP1292,BaseEqptCdF!$C$5:$R$161,16,FALSE)*$AC$3))</f>
        <v/>
      </c>
      <c r="AY1292" s="3" t="str">
        <f>IF($L1292="","",IF(SUM($AJ1292:AL1292)=0,$AE1292,VLOOKUP($AP1292,BaseEqptCdF!$C$5:$R$161,16,FALSE)*$AC$3))</f>
        <v/>
      </c>
      <c r="AZ1292" s="3" t="str">
        <f>IF($L1292="","",IF(SUM($AJ1292:AM1292)=0,$AE1292,VLOOKUP($AP1292,BaseEqptCdF!$C$5:$R$161,16,FALSE)*$AC$3))</f>
        <v/>
      </c>
      <c r="BA1292" s="3" t="str">
        <f>IF($L1292="","",IF(SUM($AJ1292:AN1292)=0,$AE1292,VLOOKUP($AP1292,BaseEqptCdF!$C$5:$R$161,16,FALSE)*$AC$3))</f>
        <v/>
      </c>
      <c r="BB1292" s="2">
        <f t="shared" si="161"/>
        <v>0</v>
      </c>
      <c r="BC1292" s="3" t="str">
        <f>IF($L1292="","",IF(SUM($AJ1292:AJ1292)=0,$AF1292,IF(LEFT(VLOOKUP($AP1292,BaseEqptCdF!$C$5:$E$161,3,FALSE),2)="SD",0,IF(LEFT(VLOOKUP($AP1292,BaseEqptCdF!$C$5:$E$161,3,FALSE),2)="SB",1*52,VLOOKUP($AP1292,BaseEqptCdF!$C$5:$S$161,12,FALSE)*0.2*300))))</f>
        <v/>
      </c>
      <c r="BD1292" s="3" t="str">
        <f>IF($L1292="","",IF(SUM($AJ1292:AK1292)=0,$AF1292,IF(LEFT(VLOOKUP($AP1292,BaseEqptCdF!$C$5:$E$161,3,FALSE),2)="SD",0,IF(LEFT(VLOOKUP($AP1292,BaseEqptCdF!$C$5:$E$161,3,FALSE),2)="SB",1*52,VLOOKUP($AP1292,BaseEqptCdF!$C$5:$S$161,12,FALSE)*0.2*300))))</f>
        <v/>
      </c>
      <c r="BE1292" s="3" t="str">
        <f>IF($L1292="","",IF(SUM($AJ1292:AL1292)=0,$AF1292,IF(LEFT(VLOOKUP($AP1292,BaseEqptCdF!$C$5:$E$161,3,FALSE),2)="SD",0,IF(LEFT(VLOOKUP($AP1292,BaseEqptCdF!$C$5:$E$161,3,FALSE),2)="SB",1*52,VLOOKUP($AP1292,BaseEqptCdF!$C$5:$S$161,12,FALSE)*0.2*300))))</f>
        <v/>
      </c>
      <c r="BF1292" s="3" t="str">
        <f>IF($L1292="","",IF(SUM($AJ1292:AM1292)=0,$AF1292,IF(LEFT(VLOOKUP($AP1292,BaseEqptCdF!$C$5:$E$161,3,FALSE),2)="SD",0,IF(LEFT(VLOOKUP($AP1292,BaseEqptCdF!$C$5:$E$161,3,FALSE),2)="SB",1*52,VLOOKUP($AP1292,BaseEqptCdF!$C$5:$S$161,12,FALSE)*0.2*300))))</f>
        <v/>
      </c>
      <c r="BG1292" s="3" t="str">
        <f>IF($L1292="","",IF(SUM($AJ1292:AN1292)=0,$AF1292,IF(LEFT(VLOOKUP($AP1292,BaseEqptCdF!$C$5:$E$161,3,FALSE),2)="SD",0,IF(LEFT(VLOOKUP($AP1292,BaseEqptCdF!$C$5:$E$161,3,FALSE),2)="SB",1*52,VLOOKUP($AP1292,BaseEqptCdF!$C$5:$S$161,12,FALSE)*0.2*300))))</f>
        <v/>
      </c>
      <c r="BH1292" s="2">
        <f t="shared" si="162"/>
        <v>0</v>
      </c>
    </row>
    <row r="1293" spans="1:60" x14ac:dyDescent="0.25">
      <c r="A1293" s="296" t="str">
        <f t="array" ref="A1293">IF($C1293="","",INDEX(Prog!$B$8:$D$300,MATCH($C1293,nivo1,0),1))</f>
        <v/>
      </c>
      <c r="B1293" s="296" t="str">
        <f t="array" ref="B1293">IF($C1293="","",INDEX(Prog!$B$8:$D$300,MATCH($C1293,nivo1,0),2))</f>
        <v/>
      </c>
      <c r="C1293" s="273"/>
      <c r="D1293" s="267"/>
      <c r="E1293" s="273"/>
      <c r="F1293" s="273"/>
      <c r="G1293" s="273"/>
      <c r="H1293" s="273"/>
      <c r="I1293" s="273"/>
      <c r="J1293" s="273"/>
      <c r="K1293" s="274"/>
      <c r="L1293" s="273"/>
      <c r="M1293" s="273"/>
      <c r="N1293" s="273"/>
      <c r="O1293" s="275"/>
      <c r="P1293" s="273"/>
      <c r="Q1293" s="273"/>
      <c r="R1293" s="273"/>
      <c r="S1293" s="273"/>
      <c r="T1293" s="276"/>
      <c r="U1293" s="276"/>
      <c r="V1293" s="276"/>
      <c r="W1293" s="276"/>
      <c r="X1293" s="277"/>
      <c r="Y1293" s="278"/>
      <c r="AA1293" s="8" t="str">
        <f>IF($L1293="","",VLOOKUP($L1293,BaseEqptCdF!$C$5:$E$161,2,FALSE))</f>
        <v/>
      </c>
      <c r="AB1293" s="8" t="str">
        <f>IF($L1293="","",VLOOKUP($L1293,BaseEqptCdF!$C$5:$E$161,3,FALSE))</f>
        <v/>
      </c>
      <c r="AC1293" s="7" t="str">
        <f>IF($L1293="","",VLOOKUP($L1293,BaseEqptCdF!$C$5:$I$161,6,FALSE))</f>
        <v/>
      </c>
      <c r="AD1293" s="7" t="str">
        <f>IF($L1293="","",VLOOKUP($L1293,BaseEqptCdF!$C$5:$I$161,7,FALSE))</f>
        <v/>
      </c>
      <c r="AE1293" s="3" t="str">
        <f>IF($L1293="","",VLOOKUP($L1293,BaseEqptCdF!$C$5:$R$161,16,FALSE)*$AC$3)</f>
        <v/>
      </c>
      <c r="AF1293" s="3" t="str">
        <f>IF($L1293="","",IF(LEFT($AB1293,2)="SD",0,IF(LEFT($AB1293,2)="SB",1*52,IF($N1293=Prog!$P$17,VLOOKUP($L1293,BaseEqptCdF!$C$5:$P$161,14,FALSE)*1*300,VLOOKUP($L1293,BaseEqptCdF!$C$5:$P$161,12,FALSE)*0.2*300))))</f>
        <v/>
      </c>
      <c r="AG1293" s="6" t="str">
        <f t="shared" si="166"/>
        <v/>
      </c>
      <c r="AH1293" s="6">
        <f>IF($U1293=Prog!$S$18,YEAR($X1293),"")</f>
        <v>1900</v>
      </c>
      <c r="AI1293" s="5" t="str">
        <f>IF(OR($AG1293="",$U1293=Prog!$S$18),"",IF(OR($U1293=Prog!$S$17,$U1293=Prog!$S$16),YEAR($X1293),IF($AG1293="ND","ND",$AI$8+$O1293)))</f>
        <v/>
      </c>
      <c r="AJ1293" s="3" t="str">
        <f t="shared" si="165"/>
        <v/>
      </c>
      <c r="AK1293" s="3" t="str">
        <f t="shared" si="164"/>
        <v/>
      </c>
      <c r="AL1293" s="3" t="str">
        <f t="shared" si="164"/>
        <v/>
      </c>
      <c r="AM1293" s="3" t="str">
        <f t="shared" si="164"/>
        <v/>
      </c>
      <c r="AN1293" s="3" t="str">
        <f t="shared" si="164"/>
        <v/>
      </c>
      <c r="AO1293" s="2">
        <f t="shared" si="159"/>
        <v>0</v>
      </c>
      <c r="AP1293" s="4"/>
      <c r="AQ1293" s="3">
        <f>IF(AJ1293=1,VLOOKUP($AP1293,BaseEqptCdF!$C$5:$R$161,16,FALSE),0)</f>
        <v>0</v>
      </c>
      <c r="AR1293" s="3">
        <f>IF(AK1293=1,VLOOKUP($AP1293,BaseEqptCdF!$C$5:$R$161,16,FALSE),0)</f>
        <v>0</v>
      </c>
      <c r="AS1293" s="3">
        <f>IF(AL1293=1,VLOOKUP($AP1293,BaseEqptCdF!$C$5:$R$161,16,FALSE),0)</f>
        <v>0</v>
      </c>
      <c r="AT1293" s="3">
        <f>IF(AM1293=1,VLOOKUP($AP1293,BaseEqptCdF!$C$5:$R$161,16,FALSE),0)</f>
        <v>0</v>
      </c>
      <c r="AU1293" s="3">
        <f>IF(AN1293=1,VLOOKUP($AP1293,BaseEqptCdF!$C$5:$R$161,16,FALSE),0)</f>
        <v>0</v>
      </c>
      <c r="AV1293" s="2">
        <f t="shared" si="160"/>
        <v>0</v>
      </c>
      <c r="AW1293" s="3" t="str">
        <f>IF($L1293="","",IF(SUM($AJ1293:AJ1293)=0,$AE1293,VLOOKUP($AP1293,BaseEqptCdF!$C$5:$R$161,16,FALSE)*$AC$3))</f>
        <v/>
      </c>
      <c r="AX1293" s="3" t="str">
        <f>IF($L1293="","",IF(SUM($AJ1293:AK1293)=0,$AE1293,VLOOKUP($AP1293,BaseEqptCdF!$C$5:$R$161,16,FALSE)*$AC$3))</f>
        <v/>
      </c>
      <c r="AY1293" s="3" t="str">
        <f>IF($L1293="","",IF(SUM($AJ1293:AL1293)=0,$AE1293,VLOOKUP($AP1293,BaseEqptCdF!$C$5:$R$161,16,FALSE)*$AC$3))</f>
        <v/>
      </c>
      <c r="AZ1293" s="3" t="str">
        <f>IF($L1293="","",IF(SUM($AJ1293:AM1293)=0,$AE1293,VLOOKUP($AP1293,BaseEqptCdF!$C$5:$R$161,16,FALSE)*$AC$3))</f>
        <v/>
      </c>
      <c r="BA1293" s="3" t="str">
        <f>IF($L1293="","",IF(SUM($AJ1293:AN1293)=0,$AE1293,VLOOKUP($AP1293,BaseEqptCdF!$C$5:$R$161,16,FALSE)*$AC$3))</f>
        <v/>
      </c>
      <c r="BB1293" s="2">
        <f t="shared" si="161"/>
        <v>0</v>
      </c>
      <c r="BC1293" s="3" t="str">
        <f>IF($L1293="","",IF(SUM($AJ1293:AJ1293)=0,$AF1293,IF(LEFT(VLOOKUP($AP1293,BaseEqptCdF!$C$5:$E$161,3,FALSE),2)="SD",0,IF(LEFT(VLOOKUP($AP1293,BaseEqptCdF!$C$5:$E$161,3,FALSE),2)="SB",1*52,VLOOKUP($AP1293,BaseEqptCdF!$C$5:$S$161,12,FALSE)*0.2*300))))</f>
        <v/>
      </c>
      <c r="BD1293" s="3" t="str">
        <f>IF($L1293="","",IF(SUM($AJ1293:AK1293)=0,$AF1293,IF(LEFT(VLOOKUP($AP1293,BaseEqptCdF!$C$5:$E$161,3,FALSE),2)="SD",0,IF(LEFT(VLOOKUP($AP1293,BaseEqptCdF!$C$5:$E$161,3,FALSE),2)="SB",1*52,VLOOKUP($AP1293,BaseEqptCdF!$C$5:$S$161,12,FALSE)*0.2*300))))</f>
        <v/>
      </c>
      <c r="BE1293" s="3" t="str">
        <f>IF($L1293="","",IF(SUM($AJ1293:AL1293)=0,$AF1293,IF(LEFT(VLOOKUP($AP1293,BaseEqptCdF!$C$5:$E$161,3,FALSE),2)="SD",0,IF(LEFT(VLOOKUP($AP1293,BaseEqptCdF!$C$5:$E$161,3,FALSE),2)="SB",1*52,VLOOKUP($AP1293,BaseEqptCdF!$C$5:$S$161,12,FALSE)*0.2*300))))</f>
        <v/>
      </c>
      <c r="BF1293" s="3" t="str">
        <f>IF($L1293="","",IF(SUM($AJ1293:AM1293)=0,$AF1293,IF(LEFT(VLOOKUP($AP1293,BaseEqptCdF!$C$5:$E$161,3,FALSE),2)="SD",0,IF(LEFT(VLOOKUP($AP1293,BaseEqptCdF!$C$5:$E$161,3,FALSE),2)="SB",1*52,VLOOKUP($AP1293,BaseEqptCdF!$C$5:$S$161,12,FALSE)*0.2*300))))</f>
        <v/>
      </c>
      <c r="BG1293" s="3" t="str">
        <f>IF($L1293="","",IF(SUM($AJ1293:AN1293)=0,$AF1293,IF(LEFT(VLOOKUP($AP1293,BaseEqptCdF!$C$5:$E$161,3,FALSE),2)="SD",0,IF(LEFT(VLOOKUP($AP1293,BaseEqptCdF!$C$5:$E$161,3,FALSE),2)="SB",1*52,VLOOKUP($AP1293,BaseEqptCdF!$C$5:$S$161,12,FALSE)*0.2*300))))</f>
        <v/>
      </c>
      <c r="BH1293" s="2">
        <f t="shared" si="162"/>
        <v>0</v>
      </c>
    </row>
    <row r="1294" spans="1:60" x14ac:dyDescent="0.25">
      <c r="A1294" s="296" t="str">
        <f t="array" ref="A1294">IF($C1294="","",INDEX(Prog!$B$8:$D$300,MATCH($C1294,nivo1,0),1))</f>
        <v/>
      </c>
      <c r="B1294" s="296" t="str">
        <f t="array" ref="B1294">IF($C1294="","",INDEX(Prog!$B$8:$D$300,MATCH($C1294,nivo1,0),2))</f>
        <v/>
      </c>
      <c r="C1294" s="273"/>
      <c r="D1294" s="267"/>
      <c r="E1294" s="273"/>
      <c r="F1294" s="273"/>
      <c r="G1294" s="273"/>
      <c r="H1294" s="273"/>
      <c r="I1294" s="273"/>
      <c r="J1294" s="273"/>
      <c r="K1294" s="274"/>
      <c r="L1294" s="273"/>
      <c r="M1294" s="273"/>
      <c r="N1294" s="273"/>
      <c r="O1294" s="275"/>
      <c r="P1294" s="273"/>
      <c r="Q1294" s="273"/>
      <c r="R1294" s="273"/>
      <c r="S1294" s="273"/>
      <c r="T1294" s="276"/>
      <c r="U1294" s="276"/>
      <c r="V1294" s="276"/>
      <c r="W1294" s="276"/>
      <c r="X1294" s="277"/>
      <c r="Y1294" s="278"/>
      <c r="AA1294" s="8" t="str">
        <f>IF($L1294="","",VLOOKUP($L1294,BaseEqptCdF!$C$5:$E$161,2,FALSE))</f>
        <v/>
      </c>
      <c r="AB1294" s="8" t="str">
        <f>IF($L1294="","",VLOOKUP($L1294,BaseEqptCdF!$C$5:$E$161,3,FALSE))</f>
        <v/>
      </c>
      <c r="AC1294" s="7" t="str">
        <f>IF($L1294="","",VLOOKUP($L1294,BaseEqptCdF!$C$5:$I$161,6,FALSE))</f>
        <v/>
      </c>
      <c r="AD1294" s="7" t="str">
        <f>IF($L1294="","",VLOOKUP($L1294,BaseEqptCdF!$C$5:$I$161,7,FALSE))</f>
        <v/>
      </c>
      <c r="AE1294" s="3" t="str">
        <f>IF($L1294="","",VLOOKUP($L1294,BaseEqptCdF!$C$5:$R$161,16,FALSE)*$AC$3)</f>
        <v/>
      </c>
      <c r="AF1294" s="3" t="str">
        <f>IF($L1294="","",IF(LEFT($AB1294,2)="SD",0,IF(LEFT($AB1294,2)="SB",1*52,IF($N1294=Prog!$P$17,VLOOKUP($L1294,BaseEqptCdF!$C$5:$P$161,14,FALSE)*1*300,VLOOKUP($L1294,BaseEqptCdF!$C$5:$P$161,12,FALSE)*0.2*300))))</f>
        <v/>
      </c>
      <c r="AG1294" s="6" t="str">
        <f t="shared" si="166"/>
        <v/>
      </c>
      <c r="AH1294" s="6">
        <f>IF($U1294=Prog!$S$18,YEAR($X1294),"")</f>
        <v>1900</v>
      </c>
      <c r="AI1294" s="5" t="str">
        <f>IF(OR($AG1294="",$U1294=Prog!$S$18),"",IF(OR($U1294=Prog!$S$17,$U1294=Prog!$S$16),YEAR($X1294),IF($AG1294="ND","ND",$AI$8+$O1294)))</f>
        <v/>
      </c>
      <c r="AJ1294" s="3" t="str">
        <f t="shared" si="165"/>
        <v/>
      </c>
      <c r="AK1294" s="3" t="str">
        <f t="shared" si="164"/>
        <v/>
      </c>
      <c r="AL1294" s="3" t="str">
        <f t="shared" si="164"/>
        <v/>
      </c>
      <c r="AM1294" s="3" t="str">
        <f t="shared" si="164"/>
        <v/>
      </c>
      <c r="AN1294" s="3" t="str">
        <f t="shared" si="164"/>
        <v/>
      </c>
      <c r="AO1294" s="2">
        <f t="shared" si="159"/>
        <v>0</v>
      </c>
      <c r="AP1294" s="4"/>
      <c r="AQ1294" s="3">
        <f>IF(AJ1294=1,VLOOKUP($AP1294,BaseEqptCdF!$C$5:$R$161,16,FALSE),0)</f>
        <v>0</v>
      </c>
      <c r="AR1294" s="3">
        <f>IF(AK1294=1,VLOOKUP($AP1294,BaseEqptCdF!$C$5:$R$161,16,FALSE),0)</f>
        <v>0</v>
      </c>
      <c r="AS1294" s="3">
        <f>IF(AL1294=1,VLOOKUP($AP1294,BaseEqptCdF!$C$5:$R$161,16,FALSE),0)</f>
        <v>0</v>
      </c>
      <c r="AT1294" s="3">
        <f>IF(AM1294=1,VLOOKUP($AP1294,BaseEqptCdF!$C$5:$R$161,16,FALSE),0)</f>
        <v>0</v>
      </c>
      <c r="AU1294" s="3">
        <f>IF(AN1294=1,VLOOKUP($AP1294,BaseEqptCdF!$C$5:$R$161,16,FALSE),0)</f>
        <v>0</v>
      </c>
      <c r="AV1294" s="2">
        <f t="shared" si="160"/>
        <v>0</v>
      </c>
      <c r="AW1294" s="3" t="str">
        <f>IF($L1294="","",IF(SUM($AJ1294:AJ1294)=0,$AE1294,VLOOKUP($AP1294,BaseEqptCdF!$C$5:$R$161,16,FALSE)*$AC$3))</f>
        <v/>
      </c>
      <c r="AX1294" s="3" t="str">
        <f>IF($L1294="","",IF(SUM($AJ1294:AK1294)=0,$AE1294,VLOOKUP($AP1294,BaseEqptCdF!$C$5:$R$161,16,FALSE)*$AC$3))</f>
        <v/>
      </c>
      <c r="AY1294" s="3" t="str">
        <f>IF($L1294="","",IF(SUM($AJ1294:AL1294)=0,$AE1294,VLOOKUP($AP1294,BaseEqptCdF!$C$5:$R$161,16,FALSE)*$AC$3))</f>
        <v/>
      </c>
      <c r="AZ1294" s="3" t="str">
        <f>IF($L1294="","",IF(SUM($AJ1294:AM1294)=0,$AE1294,VLOOKUP($AP1294,BaseEqptCdF!$C$5:$R$161,16,FALSE)*$AC$3))</f>
        <v/>
      </c>
      <c r="BA1294" s="3" t="str">
        <f>IF($L1294="","",IF(SUM($AJ1294:AN1294)=0,$AE1294,VLOOKUP($AP1294,BaseEqptCdF!$C$5:$R$161,16,FALSE)*$AC$3))</f>
        <v/>
      </c>
      <c r="BB1294" s="2">
        <f t="shared" si="161"/>
        <v>0</v>
      </c>
      <c r="BC1294" s="3" t="str">
        <f>IF($L1294="","",IF(SUM($AJ1294:AJ1294)=0,$AF1294,IF(LEFT(VLOOKUP($AP1294,BaseEqptCdF!$C$5:$E$161,3,FALSE),2)="SD",0,IF(LEFT(VLOOKUP($AP1294,BaseEqptCdF!$C$5:$E$161,3,FALSE),2)="SB",1*52,VLOOKUP($AP1294,BaseEqptCdF!$C$5:$S$161,12,FALSE)*0.2*300))))</f>
        <v/>
      </c>
      <c r="BD1294" s="3" t="str">
        <f>IF($L1294="","",IF(SUM($AJ1294:AK1294)=0,$AF1294,IF(LEFT(VLOOKUP($AP1294,BaseEqptCdF!$C$5:$E$161,3,FALSE),2)="SD",0,IF(LEFT(VLOOKUP($AP1294,BaseEqptCdF!$C$5:$E$161,3,FALSE),2)="SB",1*52,VLOOKUP($AP1294,BaseEqptCdF!$C$5:$S$161,12,FALSE)*0.2*300))))</f>
        <v/>
      </c>
      <c r="BE1294" s="3" t="str">
        <f>IF($L1294="","",IF(SUM($AJ1294:AL1294)=0,$AF1294,IF(LEFT(VLOOKUP($AP1294,BaseEqptCdF!$C$5:$E$161,3,FALSE),2)="SD",0,IF(LEFT(VLOOKUP($AP1294,BaseEqptCdF!$C$5:$E$161,3,FALSE),2)="SB",1*52,VLOOKUP($AP1294,BaseEqptCdF!$C$5:$S$161,12,FALSE)*0.2*300))))</f>
        <v/>
      </c>
      <c r="BF1294" s="3" t="str">
        <f>IF($L1294="","",IF(SUM($AJ1294:AM1294)=0,$AF1294,IF(LEFT(VLOOKUP($AP1294,BaseEqptCdF!$C$5:$E$161,3,FALSE),2)="SD",0,IF(LEFT(VLOOKUP($AP1294,BaseEqptCdF!$C$5:$E$161,3,FALSE),2)="SB",1*52,VLOOKUP($AP1294,BaseEqptCdF!$C$5:$S$161,12,FALSE)*0.2*300))))</f>
        <v/>
      </c>
      <c r="BG1294" s="3" t="str">
        <f>IF($L1294="","",IF(SUM($AJ1294:AN1294)=0,$AF1294,IF(LEFT(VLOOKUP($AP1294,BaseEqptCdF!$C$5:$E$161,3,FALSE),2)="SD",0,IF(LEFT(VLOOKUP($AP1294,BaseEqptCdF!$C$5:$E$161,3,FALSE),2)="SB",1*52,VLOOKUP($AP1294,BaseEqptCdF!$C$5:$S$161,12,FALSE)*0.2*300))))</f>
        <v/>
      </c>
      <c r="BH1294" s="2">
        <f t="shared" si="162"/>
        <v>0</v>
      </c>
    </row>
    <row r="1295" spans="1:60" x14ac:dyDescent="0.25">
      <c r="A1295" s="296" t="str">
        <f t="array" ref="A1295">IF($C1295="","",INDEX(Prog!$B$8:$D$300,MATCH($C1295,nivo1,0),1))</f>
        <v/>
      </c>
      <c r="B1295" s="296" t="str">
        <f t="array" ref="B1295">IF($C1295="","",INDEX(Prog!$B$8:$D$300,MATCH($C1295,nivo1,0),2))</f>
        <v/>
      </c>
      <c r="C1295" s="273"/>
      <c r="D1295" s="267"/>
      <c r="E1295" s="273"/>
      <c r="F1295" s="273"/>
      <c r="G1295" s="273"/>
      <c r="H1295" s="273"/>
      <c r="I1295" s="273"/>
      <c r="J1295" s="273"/>
      <c r="K1295" s="274"/>
      <c r="L1295" s="273"/>
      <c r="M1295" s="273"/>
      <c r="N1295" s="273"/>
      <c r="O1295" s="275"/>
      <c r="P1295" s="273"/>
      <c r="Q1295" s="273"/>
      <c r="R1295" s="273"/>
      <c r="S1295" s="273"/>
      <c r="T1295" s="276"/>
      <c r="U1295" s="276"/>
      <c r="V1295" s="276"/>
      <c r="W1295" s="276"/>
      <c r="X1295" s="277"/>
      <c r="Y1295" s="278"/>
      <c r="AA1295" s="8" t="str">
        <f>IF($L1295="","",VLOOKUP($L1295,BaseEqptCdF!$C$5:$E$161,2,FALSE))</f>
        <v/>
      </c>
      <c r="AB1295" s="8" t="str">
        <f>IF($L1295="","",VLOOKUP($L1295,BaseEqptCdF!$C$5:$E$161,3,FALSE))</f>
        <v/>
      </c>
      <c r="AC1295" s="7" t="str">
        <f>IF($L1295="","",VLOOKUP($L1295,BaseEqptCdF!$C$5:$I$161,6,FALSE))</f>
        <v/>
      </c>
      <c r="AD1295" s="7" t="str">
        <f>IF($L1295="","",VLOOKUP($L1295,BaseEqptCdF!$C$5:$I$161,7,FALSE))</f>
        <v/>
      </c>
      <c r="AE1295" s="3" t="str">
        <f>IF($L1295="","",VLOOKUP($L1295,BaseEqptCdF!$C$5:$R$161,16,FALSE)*$AC$3)</f>
        <v/>
      </c>
      <c r="AF1295" s="3" t="str">
        <f>IF($L1295="","",IF(LEFT($AB1295,2)="SD",0,IF(LEFT($AB1295,2)="SB",1*52,IF($N1295=Prog!$P$17,VLOOKUP($L1295,BaseEqptCdF!$C$5:$P$161,14,FALSE)*1*300,VLOOKUP($L1295,BaseEqptCdF!$C$5:$P$161,12,FALSE)*0.2*300))))</f>
        <v/>
      </c>
      <c r="AG1295" s="6" t="str">
        <f t="shared" si="166"/>
        <v/>
      </c>
      <c r="AH1295" s="6">
        <f>IF($U1295=Prog!$S$18,YEAR($X1295),"")</f>
        <v>1900</v>
      </c>
      <c r="AI1295" s="5" t="str">
        <f>IF(OR($AG1295="",$U1295=Prog!$S$18),"",IF(OR($U1295=Prog!$S$17,$U1295=Prog!$S$16),YEAR($X1295),IF($AG1295="ND","ND",$AI$8+$O1295)))</f>
        <v/>
      </c>
      <c r="AJ1295" s="3" t="str">
        <f t="shared" si="165"/>
        <v/>
      </c>
      <c r="AK1295" s="3" t="str">
        <f t="shared" si="164"/>
        <v/>
      </c>
      <c r="AL1295" s="3" t="str">
        <f t="shared" si="164"/>
        <v/>
      </c>
      <c r="AM1295" s="3" t="str">
        <f t="shared" si="164"/>
        <v/>
      </c>
      <c r="AN1295" s="3" t="str">
        <f t="shared" si="164"/>
        <v/>
      </c>
      <c r="AO1295" s="2">
        <f t="shared" si="159"/>
        <v>0</v>
      </c>
      <c r="AP1295" s="4"/>
      <c r="AQ1295" s="3">
        <f>IF(AJ1295=1,VLOOKUP($AP1295,BaseEqptCdF!$C$5:$R$161,16,FALSE),0)</f>
        <v>0</v>
      </c>
      <c r="AR1295" s="3">
        <f>IF(AK1295=1,VLOOKUP($AP1295,BaseEqptCdF!$C$5:$R$161,16,FALSE),0)</f>
        <v>0</v>
      </c>
      <c r="AS1295" s="3">
        <f>IF(AL1295=1,VLOOKUP($AP1295,BaseEqptCdF!$C$5:$R$161,16,FALSE),0)</f>
        <v>0</v>
      </c>
      <c r="AT1295" s="3">
        <f>IF(AM1295=1,VLOOKUP($AP1295,BaseEqptCdF!$C$5:$R$161,16,FALSE),0)</f>
        <v>0</v>
      </c>
      <c r="AU1295" s="3">
        <f>IF(AN1295=1,VLOOKUP($AP1295,BaseEqptCdF!$C$5:$R$161,16,FALSE),0)</f>
        <v>0</v>
      </c>
      <c r="AV1295" s="2">
        <f t="shared" si="160"/>
        <v>0</v>
      </c>
      <c r="AW1295" s="3" t="str">
        <f>IF($L1295="","",IF(SUM($AJ1295:AJ1295)=0,$AE1295,VLOOKUP($AP1295,BaseEqptCdF!$C$5:$R$161,16,FALSE)*$AC$3))</f>
        <v/>
      </c>
      <c r="AX1295" s="3" t="str">
        <f>IF($L1295="","",IF(SUM($AJ1295:AK1295)=0,$AE1295,VLOOKUP($AP1295,BaseEqptCdF!$C$5:$R$161,16,FALSE)*$AC$3))</f>
        <v/>
      </c>
      <c r="AY1295" s="3" t="str">
        <f>IF($L1295="","",IF(SUM($AJ1295:AL1295)=0,$AE1295,VLOOKUP($AP1295,BaseEqptCdF!$C$5:$R$161,16,FALSE)*$AC$3))</f>
        <v/>
      </c>
      <c r="AZ1295" s="3" t="str">
        <f>IF($L1295="","",IF(SUM($AJ1295:AM1295)=0,$AE1295,VLOOKUP($AP1295,BaseEqptCdF!$C$5:$R$161,16,FALSE)*$AC$3))</f>
        <v/>
      </c>
      <c r="BA1295" s="3" t="str">
        <f>IF($L1295="","",IF(SUM($AJ1295:AN1295)=0,$AE1295,VLOOKUP($AP1295,BaseEqptCdF!$C$5:$R$161,16,FALSE)*$AC$3))</f>
        <v/>
      </c>
      <c r="BB1295" s="2">
        <f t="shared" si="161"/>
        <v>0</v>
      </c>
      <c r="BC1295" s="3" t="str">
        <f>IF($L1295="","",IF(SUM($AJ1295:AJ1295)=0,$AF1295,IF(LEFT(VLOOKUP($AP1295,BaseEqptCdF!$C$5:$E$161,3,FALSE),2)="SD",0,IF(LEFT(VLOOKUP($AP1295,BaseEqptCdF!$C$5:$E$161,3,FALSE),2)="SB",1*52,VLOOKUP($AP1295,BaseEqptCdF!$C$5:$S$161,12,FALSE)*0.2*300))))</f>
        <v/>
      </c>
      <c r="BD1295" s="3" t="str">
        <f>IF($L1295="","",IF(SUM($AJ1295:AK1295)=0,$AF1295,IF(LEFT(VLOOKUP($AP1295,BaseEqptCdF!$C$5:$E$161,3,FALSE),2)="SD",0,IF(LEFT(VLOOKUP($AP1295,BaseEqptCdF!$C$5:$E$161,3,FALSE),2)="SB",1*52,VLOOKUP($AP1295,BaseEqptCdF!$C$5:$S$161,12,FALSE)*0.2*300))))</f>
        <v/>
      </c>
      <c r="BE1295" s="3" t="str">
        <f>IF($L1295="","",IF(SUM($AJ1295:AL1295)=0,$AF1295,IF(LEFT(VLOOKUP($AP1295,BaseEqptCdF!$C$5:$E$161,3,FALSE),2)="SD",0,IF(LEFT(VLOOKUP($AP1295,BaseEqptCdF!$C$5:$E$161,3,FALSE),2)="SB",1*52,VLOOKUP($AP1295,BaseEqptCdF!$C$5:$S$161,12,FALSE)*0.2*300))))</f>
        <v/>
      </c>
      <c r="BF1295" s="3" t="str">
        <f>IF($L1295="","",IF(SUM($AJ1295:AM1295)=0,$AF1295,IF(LEFT(VLOOKUP($AP1295,BaseEqptCdF!$C$5:$E$161,3,FALSE),2)="SD",0,IF(LEFT(VLOOKUP($AP1295,BaseEqptCdF!$C$5:$E$161,3,FALSE),2)="SB",1*52,VLOOKUP($AP1295,BaseEqptCdF!$C$5:$S$161,12,FALSE)*0.2*300))))</f>
        <v/>
      </c>
      <c r="BG1295" s="3" t="str">
        <f>IF($L1295="","",IF(SUM($AJ1295:AN1295)=0,$AF1295,IF(LEFT(VLOOKUP($AP1295,BaseEqptCdF!$C$5:$E$161,3,FALSE),2)="SD",0,IF(LEFT(VLOOKUP($AP1295,BaseEqptCdF!$C$5:$E$161,3,FALSE),2)="SB",1*52,VLOOKUP($AP1295,BaseEqptCdF!$C$5:$S$161,12,FALSE)*0.2*300))))</f>
        <v/>
      </c>
      <c r="BH1295" s="2">
        <f t="shared" si="162"/>
        <v>0</v>
      </c>
    </row>
    <row r="1296" spans="1:60" x14ac:dyDescent="0.25">
      <c r="A1296" s="296" t="str">
        <f t="array" ref="A1296">IF($C1296="","",INDEX(Prog!$B$8:$D$300,MATCH($C1296,nivo1,0),1))</f>
        <v/>
      </c>
      <c r="B1296" s="296" t="str">
        <f t="array" ref="B1296">IF($C1296="","",INDEX(Prog!$B$8:$D$300,MATCH($C1296,nivo1,0),2))</f>
        <v/>
      </c>
      <c r="C1296" s="273"/>
      <c r="D1296" s="267"/>
      <c r="E1296" s="273"/>
      <c r="F1296" s="273"/>
      <c r="G1296" s="273"/>
      <c r="H1296" s="273"/>
      <c r="I1296" s="273"/>
      <c r="J1296" s="273"/>
      <c r="K1296" s="274"/>
      <c r="L1296" s="273"/>
      <c r="M1296" s="273"/>
      <c r="N1296" s="273"/>
      <c r="O1296" s="275"/>
      <c r="P1296" s="273"/>
      <c r="Q1296" s="273"/>
      <c r="R1296" s="273"/>
      <c r="S1296" s="273"/>
      <c r="T1296" s="276"/>
      <c r="U1296" s="276"/>
      <c r="V1296" s="276"/>
      <c r="W1296" s="276"/>
      <c r="X1296" s="277"/>
      <c r="Y1296" s="278"/>
      <c r="AA1296" s="8" t="str">
        <f>IF($L1296="","",VLOOKUP($L1296,BaseEqptCdF!$C$5:$E$161,2,FALSE))</f>
        <v/>
      </c>
      <c r="AB1296" s="8" t="str">
        <f>IF($L1296="","",VLOOKUP($L1296,BaseEqptCdF!$C$5:$E$161,3,FALSE))</f>
        <v/>
      </c>
      <c r="AC1296" s="7" t="str">
        <f>IF($L1296="","",VLOOKUP($L1296,BaseEqptCdF!$C$5:$I$161,6,FALSE))</f>
        <v/>
      </c>
      <c r="AD1296" s="7" t="str">
        <f>IF($L1296="","",VLOOKUP($L1296,BaseEqptCdF!$C$5:$I$161,7,FALSE))</f>
        <v/>
      </c>
      <c r="AE1296" s="3" t="str">
        <f>IF($L1296="","",VLOOKUP($L1296,BaseEqptCdF!$C$5:$R$161,16,FALSE)*$AC$3)</f>
        <v/>
      </c>
      <c r="AF1296" s="3" t="str">
        <f>IF($L1296="","",IF(LEFT($AB1296,2)="SD",0,IF(LEFT($AB1296,2)="SB",1*52,IF($N1296=Prog!$P$17,VLOOKUP($L1296,BaseEqptCdF!$C$5:$P$161,14,FALSE)*1*300,VLOOKUP($L1296,BaseEqptCdF!$C$5:$P$161,12,FALSE)*0.2*300))))</f>
        <v/>
      </c>
      <c r="AG1296" s="6" t="str">
        <f t="shared" si="166"/>
        <v/>
      </c>
      <c r="AH1296" s="6">
        <f>IF($U1296=Prog!$S$18,YEAR($X1296),"")</f>
        <v>1900</v>
      </c>
      <c r="AI1296" s="5" t="str">
        <f>IF(OR($AG1296="",$U1296=Prog!$S$18),"",IF(OR($U1296=Prog!$S$17,$U1296=Prog!$S$16),YEAR($X1296),IF($AG1296="ND","ND",$AI$8+$O1296)))</f>
        <v/>
      </c>
      <c r="AJ1296" s="3" t="str">
        <f t="shared" si="165"/>
        <v/>
      </c>
      <c r="AK1296" s="3" t="str">
        <f t="shared" si="164"/>
        <v/>
      </c>
      <c r="AL1296" s="3" t="str">
        <f t="shared" si="164"/>
        <v/>
      </c>
      <c r="AM1296" s="3" t="str">
        <f t="shared" si="164"/>
        <v/>
      </c>
      <c r="AN1296" s="3" t="str">
        <f t="shared" si="164"/>
        <v/>
      </c>
      <c r="AO1296" s="2">
        <f t="shared" si="159"/>
        <v>0</v>
      </c>
      <c r="AP1296" s="4"/>
      <c r="AQ1296" s="3">
        <f>IF(AJ1296=1,VLOOKUP($AP1296,BaseEqptCdF!$C$5:$R$161,16,FALSE),0)</f>
        <v>0</v>
      </c>
      <c r="AR1296" s="3">
        <f>IF(AK1296=1,VLOOKUP($AP1296,BaseEqptCdF!$C$5:$R$161,16,FALSE),0)</f>
        <v>0</v>
      </c>
      <c r="AS1296" s="3">
        <f>IF(AL1296=1,VLOOKUP($AP1296,BaseEqptCdF!$C$5:$R$161,16,FALSE),0)</f>
        <v>0</v>
      </c>
      <c r="AT1296" s="3">
        <f>IF(AM1296=1,VLOOKUP($AP1296,BaseEqptCdF!$C$5:$R$161,16,FALSE),0)</f>
        <v>0</v>
      </c>
      <c r="AU1296" s="3">
        <f>IF(AN1296=1,VLOOKUP($AP1296,BaseEqptCdF!$C$5:$R$161,16,FALSE),0)</f>
        <v>0</v>
      </c>
      <c r="AV1296" s="2">
        <f t="shared" si="160"/>
        <v>0</v>
      </c>
      <c r="AW1296" s="3" t="str">
        <f>IF($L1296="","",IF(SUM($AJ1296:AJ1296)=0,$AE1296,VLOOKUP($AP1296,BaseEqptCdF!$C$5:$R$161,16,FALSE)*$AC$3))</f>
        <v/>
      </c>
      <c r="AX1296" s="3" t="str">
        <f>IF($L1296="","",IF(SUM($AJ1296:AK1296)=0,$AE1296,VLOOKUP($AP1296,BaseEqptCdF!$C$5:$R$161,16,FALSE)*$AC$3))</f>
        <v/>
      </c>
      <c r="AY1296" s="3" t="str">
        <f>IF($L1296="","",IF(SUM($AJ1296:AL1296)=0,$AE1296,VLOOKUP($AP1296,BaseEqptCdF!$C$5:$R$161,16,FALSE)*$AC$3))</f>
        <v/>
      </c>
      <c r="AZ1296" s="3" t="str">
        <f>IF($L1296="","",IF(SUM($AJ1296:AM1296)=0,$AE1296,VLOOKUP($AP1296,BaseEqptCdF!$C$5:$R$161,16,FALSE)*$AC$3))</f>
        <v/>
      </c>
      <c r="BA1296" s="3" t="str">
        <f>IF($L1296="","",IF(SUM($AJ1296:AN1296)=0,$AE1296,VLOOKUP($AP1296,BaseEqptCdF!$C$5:$R$161,16,FALSE)*$AC$3))</f>
        <v/>
      </c>
      <c r="BB1296" s="2">
        <f t="shared" si="161"/>
        <v>0</v>
      </c>
      <c r="BC1296" s="3" t="str">
        <f>IF($L1296="","",IF(SUM($AJ1296:AJ1296)=0,$AF1296,IF(LEFT(VLOOKUP($AP1296,BaseEqptCdF!$C$5:$E$161,3,FALSE),2)="SD",0,IF(LEFT(VLOOKUP($AP1296,BaseEqptCdF!$C$5:$E$161,3,FALSE),2)="SB",1*52,VLOOKUP($AP1296,BaseEqptCdF!$C$5:$S$161,12,FALSE)*0.2*300))))</f>
        <v/>
      </c>
      <c r="BD1296" s="3" t="str">
        <f>IF($L1296="","",IF(SUM($AJ1296:AK1296)=0,$AF1296,IF(LEFT(VLOOKUP($AP1296,BaseEqptCdF!$C$5:$E$161,3,FALSE),2)="SD",0,IF(LEFT(VLOOKUP($AP1296,BaseEqptCdF!$C$5:$E$161,3,FALSE),2)="SB",1*52,VLOOKUP($AP1296,BaseEqptCdF!$C$5:$S$161,12,FALSE)*0.2*300))))</f>
        <v/>
      </c>
      <c r="BE1296" s="3" t="str">
        <f>IF($L1296="","",IF(SUM($AJ1296:AL1296)=0,$AF1296,IF(LEFT(VLOOKUP($AP1296,BaseEqptCdF!$C$5:$E$161,3,FALSE),2)="SD",0,IF(LEFT(VLOOKUP($AP1296,BaseEqptCdF!$C$5:$E$161,3,FALSE),2)="SB",1*52,VLOOKUP($AP1296,BaseEqptCdF!$C$5:$S$161,12,FALSE)*0.2*300))))</f>
        <v/>
      </c>
      <c r="BF1296" s="3" t="str">
        <f>IF($L1296="","",IF(SUM($AJ1296:AM1296)=0,$AF1296,IF(LEFT(VLOOKUP($AP1296,BaseEqptCdF!$C$5:$E$161,3,FALSE),2)="SD",0,IF(LEFT(VLOOKUP($AP1296,BaseEqptCdF!$C$5:$E$161,3,FALSE),2)="SB",1*52,VLOOKUP($AP1296,BaseEqptCdF!$C$5:$S$161,12,FALSE)*0.2*300))))</f>
        <v/>
      </c>
      <c r="BG1296" s="3" t="str">
        <f>IF($L1296="","",IF(SUM($AJ1296:AN1296)=0,$AF1296,IF(LEFT(VLOOKUP($AP1296,BaseEqptCdF!$C$5:$E$161,3,FALSE),2)="SD",0,IF(LEFT(VLOOKUP($AP1296,BaseEqptCdF!$C$5:$E$161,3,FALSE),2)="SB",1*52,VLOOKUP($AP1296,BaseEqptCdF!$C$5:$S$161,12,FALSE)*0.2*300))))</f>
        <v/>
      </c>
      <c r="BH1296" s="2">
        <f t="shared" si="162"/>
        <v>0</v>
      </c>
    </row>
    <row r="1297" spans="1:60" x14ac:dyDescent="0.25">
      <c r="A1297" s="296" t="str">
        <f t="array" ref="A1297">IF($C1297="","",INDEX(Prog!$B$8:$D$300,MATCH($C1297,nivo1,0),1))</f>
        <v/>
      </c>
      <c r="B1297" s="296" t="str">
        <f t="array" ref="B1297">IF($C1297="","",INDEX(Prog!$B$8:$D$300,MATCH($C1297,nivo1,0),2))</f>
        <v/>
      </c>
      <c r="C1297" s="273"/>
      <c r="D1297" s="267"/>
      <c r="E1297" s="273"/>
      <c r="F1297" s="273"/>
      <c r="G1297" s="273"/>
      <c r="H1297" s="273"/>
      <c r="I1297" s="273"/>
      <c r="J1297" s="273"/>
      <c r="K1297" s="274"/>
      <c r="L1297" s="273"/>
      <c r="M1297" s="273"/>
      <c r="N1297" s="273"/>
      <c r="O1297" s="275"/>
      <c r="P1297" s="273"/>
      <c r="Q1297" s="273"/>
      <c r="R1297" s="273"/>
      <c r="S1297" s="273"/>
      <c r="T1297" s="276"/>
      <c r="U1297" s="276"/>
      <c r="V1297" s="276"/>
      <c r="W1297" s="276"/>
      <c r="X1297" s="277"/>
      <c r="Y1297" s="278"/>
      <c r="AA1297" s="8" t="str">
        <f>IF($L1297="","",VLOOKUP($L1297,BaseEqptCdF!$C$5:$E$161,2,FALSE))</f>
        <v/>
      </c>
      <c r="AB1297" s="8" t="str">
        <f>IF($L1297="","",VLOOKUP($L1297,BaseEqptCdF!$C$5:$E$161,3,FALSE))</f>
        <v/>
      </c>
      <c r="AC1297" s="7" t="str">
        <f>IF($L1297="","",VLOOKUP($L1297,BaseEqptCdF!$C$5:$I$161,6,FALSE))</f>
        <v/>
      </c>
      <c r="AD1297" s="7" t="str">
        <f>IF($L1297="","",VLOOKUP($L1297,BaseEqptCdF!$C$5:$I$161,7,FALSE))</f>
        <v/>
      </c>
      <c r="AE1297" s="3" t="str">
        <f>IF($L1297="","",VLOOKUP($L1297,BaseEqptCdF!$C$5:$R$161,16,FALSE)*$AC$3)</f>
        <v/>
      </c>
      <c r="AF1297" s="3" t="str">
        <f>IF($L1297="","",IF(LEFT($AB1297,2)="SD",0,IF(LEFT($AB1297,2)="SB",1*52,IF($N1297=Prog!$P$17,VLOOKUP($L1297,BaseEqptCdF!$C$5:$P$161,14,FALSE)*1*300,VLOOKUP($L1297,BaseEqptCdF!$C$5:$P$161,12,FALSE)*0.2*300))))</f>
        <v/>
      </c>
      <c r="AG1297" s="6" t="str">
        <f t="shared" si="166"/>
        <v/>
      </c>
      <c r="AH1297" s="6">
        <f>IF($U1297=Prog!$S$18,YEAR($X1297),"")</f>
        <v>1900</v>
      </c>
      <c r="AI1297" s="5" t="str">
        <f>IF(OR($AG1297="",$U1297=Prog!$S$18),"",IF(OR($U1297=Prog!$S$17,$U1297=Prog!$S$16),YEAR($X1297),IF($AG1297="ND","ND",$AI$8+$O1297)))</f>
        <v/>
      </c>
      <c r="AJ1297" s="3" t="str">
        <f t="shared" si="165"/>
        <v/>
      </c>
      <c r="AK1297" s="3" t="str">
        <f t="shared" si="164"/>
        <v/>
      </c>
      <c r="AL1297" s="3" t="str">
        <f t="shared" si="164"/>
        <v/>
      </c>
      <c r="AM1297" s="3" t="str">
        <f t="shared" si="164"/>
        <v/>
      </c>
      <c r="AN1297" s="3" t="str">
        <f t="shared" si="164"/>
        <v/>
      </c>
      <c r="AO1297" s="2">
        <f t="shared" si="159"/>
        <v>0</v>
      </c>
      <c r="AP1297" s="4"/>
      <c r="AQ1297" s="3">
        <f>IF(AJ1297=1,VLOOKUP($AP1297,BaseEqptCdF!$C$5:$R$161,16,FALSE),0)</f>
        <v>0</v>
      </c>
      <c r="AR1297" s="3">
        <f>IF(AK1297=1,VLOOKUP($AP1297,BaseEqptCdF!$C$5:$R$161,16,FALSE),0)</f>
        <v>0</v>
      </c>
      <c r="AS1297" s="3">
        <f>IF(AL1297=1,VLOOKUP($AP1297,BaseEqptCdF!$C$5:$R$161,16,FALSE),0)</f>
        <v>0</v>
      </c>
      <c r="AT1297" s="3">
        <f>IF(AM1297=1,VLOOKUP($AP1297,BaseEqptCdF!$C$5:$R$161,16,FALSE),0)</f>
        <v>0</v>
      </c>
      <c r="AU1297" s="3">
        <f>IF(AN1297=1,VLOOKUP($AP1297,BaseEqptCdF!$C$5:$R$161,16,FALSE),0)</f>
        <v>0</v>
      </c>
      <c r="AV1297" s="2">
        <f t="shared" si="160"/>
        <v>0</v>
      </c>
      <c r="AW1297" s="3" t="str">
        <f>IF($L1297="","",IF(SUM($AJ1297:AJ1297)=0,$AE1297,VLOOKUP($AP1297,BaseEqptCdF!$C$5:$R$161,16,FALSE)*$AC$3))</f>
        <v/>
      </c>
      <c r="AX1297" s="3" t="str">
        <f>IF($L1297="","",IF(SUM($AJ1297:AK1297)=0,$AE1297,VLOOKUP($AP1297,BaseEqptCdF!$C$5:$R$161,16,FALSE)*$AC$3))</f>
        <v/>
      </c>
      <c r="AY1297" s="3" t="str">
        <f>IF($L1297="","",IF(SUM($AJ1297:AL1297)=0,$AE1297,VLOOKUP($AP1297,BaseEqptCdF!$C$5:$R$161,16,FALSE)*$AC$3))</f>
        <v/>
      </c>
      <c r="AZ1297" s="3" t="str">
        <f>IF($L1297="","",IF(SUM($AJ1297:AM1297)=0,$AE1297,VLOOKUP($AP1297,BaseEqptCdF!$C$5:$R$161,16,FALSE)*$AC$3))</f>
        <v/>
      </c>
      <c r="BA1297" s="3" t="str">
        <f>IF($L1297="","",IF(SUM($AJ1297:AN1297)=0,$AE1297,VLOOKUP($AP1297,BaseEqptCdF!$C$5:$R$161,16,FALSE)*$AC$3))</f>
        <v/>
      </c>
      <c r="BB1297" s="2">
        <f t="shared" si="161"/>
        <v>0</v>
      </c>
      <c r="BC1297" s="3" t="str">
        <f>IF($L1297="","",IF(SUM($AJ1297:AJ1297)=0,$AF1297,IF(LEFT(VLOOKUP($AP1297,BaseEqptCdF!$C$5:$E$161,3,FALSE),2)="SD",0,IF(LEFT(VLOOKUP($AP1297,BaseEqptCdF!$C$5:$E$161,3,FALSE),2)="SB",1*52,VLOOKUP($AP1297,BaseEqptCdF!$C$5:$S$161,12,FALSE)*0.2*300))))</f>
        <v/>
      </c>
      <c r="BD1297" s="3" t="str">
        <f>IF($L1297="","",IF(SUM($AJ1297:AK1297)=0,$AF1297,IF(LEFT(VLOOKUP($AP1297,BaseEqptCdF!$C$5:$E$161,3,FALSE),2)="SD",0,IF(LEFT(VLOOKUP($AP1297,BaseEqptCdF!$C$5:$E$161,3,FALSE),2)="SB",1*52,VLOOKUP($AP1297,BaseEqptCdF!$C$5:$S$161,12,FALSE)*0.2*300))))</f>
        <v/>
      </c>
      <c r="BE1297" s="3" t="str">
        <f>IF($L1297="","",IF(SUM($AJ1297:AL1297)=0,$AF1297,IF(LEFT(VLOOKUP($AP1297,BaseEqptCdF!$C$5:$E$161,3,FALSE),2)="SD",0,IF(LEFT(VLOOKUP($AP1297,BaseEqptCdF!$C$5:$E$161,3,FALSE),2)="SB",1*52,VLOOKUP($AP1297,BaseEqptCdF!$C$5:$S$161,12,FALSE)*0.2*300))))</f>
        <v/>
      </c>
      <c r="BF1297" s="3" t="str">
        <f>IF($L1297="","",IF(SUM($AJ1297:AM1297)=0,$AF1297,IF(LEFT(VLOOKUP($AP1297,BaseEqptCdF!$C$5:$E$161,3,FALSE),2)="SD",0,IF(LEFT(VLOOKUP($AP1297,BaseEqptCdF!$C$5:$E$161,3,FALSE),2)="SB",1*52,VLOOKUP($AP1297,BaseEqptCdF!$C$5:$S$161,12,FALSE)*0.2*300))))</f>
        <v/>
      </c>
      <c r="BG1297" s="3" t="str">
        <f>IF($L1297="","",IF(SUM($AJ1297:AN1297)=0,$AF1297,IF(LEFT(VLOOKUP($AP1297,BaseEqptCdF!$C$5:$E$161,3,FALSE),2)="SD",0,IF(LEFT(VLOOKUP($AP1297,BaseEqptCdF!$C$5:$E$161,3,FALSE),2)="SB",1*52,VLOOKUP($AP1297,BaseEqptCdF!$C$5:$S$161,12,FALSE)*0.2*300))))</f>
        <v/>
      </c>
      <c r="BH1297" s="2">
        <f t="shared" si="162"/>
        <v>0</v>
      </c>
    </row>
    <row r="1298" spans="1:60" x14ac:dyDescent="0.25">
      <c r="A1298" s="296" t="str">
        <f t="array" ref="A1298">IF($C1298="","",INDEX(Prog!$B$8:$D$300,MATCH($C1298,nivo1,0),1))</f>
        <v/>
      </c>
      <c r="B1298" s="296" t="str">
        <f t="array" ref="B1298">IF($C1298="","",INDEX(Prog!$B$8:$D$300,MATCH($C1298,nivo1,0),2))</f>
        <v/>
      </c>
      <c r="C1298" s="273"/>
      <c r="D1298" s="267"/>
      <c r="E1298" s="273"/>
      <c r="F1298" s="273"/>
      <c r="G1298" s="273"/>
      <c r="H1298" s="273"/>
      <c r="I1298" s="273"/>
      <c r="J1298" s="273"/>
      <c r="K1298" s="274"/>
      <c r="L1298" s="273"/>
      <c r="M1298" s="273"/>
      <c r="N1298" s="273"/>
      <c r="O1298" s="275"/>
      <c r="P1298" s="273"/>
      <c r="Q1298" s="273"/>
      <c r="R1298" s="273"/>
      <c r="S1298" s="273"/>
      <c r="T1298" s="276"/>
      <c r="U1298" s="276"/>
      <c r="V1298" s="276"/>
      <c r="W1298" s="276"/>
      <c r="X1298" s="277"/>
      <c r="Y1298" s="278"/>
      <c r="AA1298" s="8" t="str">
        <f>IF($L1298="","",VLOOKUP($L1298,BaseEqptCdF!$C$5:$E$161,2,FALSE))</f>
        <v/>
      </c>
      <c r="AB1298" s="8" t="str">
        <f>IF($L1298="","",VLOOKUP($L1298,BaseEqptCdF!$C$5:$E$161,3,FALSE))</f>
        <v/>
      </c>
      <c r="AC1298" s="7" t="str">
        <f>IF($L1298="","",VLOOKUP($L1298,BaseEqptCdF!$C$5:$I$161,6,FALSE))</f>
        <v/>
      </c>
      <c r="AD1298" s="7" t="str">
        <f>IF($L1298="","",VLOOKUP($L1298,BaseEqptCdF!$C$5:$I$161,7,FALSE))</f>
        <v/>
      </c>
      <c r="AE1298" s="3" t="str">
        <f>IF($L1298="","",VLOOKUP($L1298,BaseEqptCdF!$C$5:$R$161,16,FALSE)*$AC$3)</f>
        <v/>
      </c>
      <c r="AF1298" s="3" t="str">
        <f>IF($L1298="","",IF(LEFT($AB1298,2)="SD",0,IF(LEFT($AB1298,2)="SB",1*52,IF($N1298=Prog!$P$17,VLOOKUP($L1298,BaseEqptCdF!$C$5:$P$161,14,FALSE)*1*300,VLOOKUP($L1298,BaseEqptCdF!$C$5:$P$161,12,FALSE)*0.2*300))))</f>
        <v/>
      </c>
      <c r="AG1298" s="6" t="str">
        <f t="shared" si="166"/>
        <v/>
      </c>
      <c r="AH1298" s="6">
        <f>IF($U1298=Prog!$S$18,YEAR($X1298),"")</f>
        <v>1900</v>
      </c>
      <c r="AI1298" s="5" t="str">
        <f>IF(OR($AG1298="",$U1298=Prog!$S$18),"",IF(OR($U1298=Prog!$S$17,$U1298=Prog!$S$16),YEAR($X1298),IF($AG1298="ND","ND",$AI$8+$O1298)))</f>
        <v/>
      </c>
      <c r="AJ1298" s="3" t="str">
        <f t="shared" si="165"/>
        <v/>
      </c>
      <c r="AK1298" s="3" t="str">
        <f t="shared" si="164"/>
        <v/>
      </c>
      <c r="AL1298" s="3" t="str">
        <f t="shared" si="164"/>
        <v/>
      </c>
      <c r="AM1298" s="3" t="str">
        <f t="shared" si="164"/>
        <v/>
      </c>
      <c r="AN1298" s="3" t="str">
        <f t="shared" si="164"/>
        <v/>
      </c>
      <c r="AO1298" s="2">
        <f t="shared" si="159"/>
        <v>0</v>
      </c>
      <c r="AP1298" s="4"/>
      <c r="AQ1298" s="3">
        <f>IF(AJ1298=1,VLOOKUP($AP1298,BaseEqptCdF!$C$5:$R$161,16,FALSE),0)</f>
        <v>0</v>
      </c>
      <c r="AR1298" s="3">
        <f>IF(AK1298=1,VLOOKUP($AP1298,BaseEqptCdF!$C$5:$R$161,16,FALSE),0)</f>
        <v>0</v>
      </c>
      <c r="AS1298" s="3">
        <f>IF(AL1298=1,VLOOKUP($AP1298,BaseEqptCdF!$C$5:$R$161,16,FALSE),0)</f>
        <v>0</v>
      </c>
      <c r="AT1298" s="3">
        <f>IF(AM1298=1,VLOOKUP($AP1298,BaseEqptCdF!$C$5:$R$161,16,FALSE),0)</f>
        <v>0</v>
      </c>
      <c r="AU1298" s="3">
        <f>IF(AN1298=1,VLOOKUP($AP1298,BaseEqptCdF!$C$5:$R$161,16,FALSE),0)</f>
        <v>0</v>
      </c>
      <c r="AV1298" s="2">
        <f t="shared" si="160"/>
        <v>0</v>
      </c>
      <c r="AW1298" s="3" t="str">
        <f>IF($L1298="","",IF(SUM($AJ1298:AJ1298)=0,$AE1298,VLOOKUP($AP1298,BaseEqptCdF!$C$5:$R$161,16,FALSE)*$AC$3))</f>
        <v/>
      </c>
      <c r="AX1298" s="3" t="str">
        <f>IF($L1298="","",IF(SUM($AJ1298:AK1298)=0,$AE1298,VLOOKUP($AP1298,BaseEqptCdF!$C$5:$R$161,16,FALSE)*$AC$3))</f>
        <v/>
      </c>
      <c r="AY1298" s="3" t="str">
        <f>IF($L1298="","",IF(SUM($AJ1298:AL1298)=0,$AE1298,VLOOKUP($AP1298,BaseEqptCdF!$C$5:$R$161,16,FALSE)*$AC$3))</f>
        <v/>
      </c>
      <c r="AZ1298" s="3" t="str">
        <f>IF($L1298="","",IF(SUM($AJ1298:AM1298)=0,$AE1298,VLOOKUP($AP1298,BaseEqptCdF!$C$5:$R$161,16,FALSE)*$AC$3))</f>
        <v/>
      </c>
      <c r="BA1298" s="3" t="str">
        <f>IF($L1298="","",IF(SUM($AJ1298:AN1298)=0,$AE1298,VLOOKUP($AP1298,BaseEqptCdF!$C$5:$R$161,16,FALSE)*$AC$3))</f>
        <v/>
      </c>
      <c r="BB1298" s="2">
        <f t="shared" si="161"/>
        <v>0</v>
      </c>
      <c r="BC1298" s="3" t="str">
        <f>IF($L1298="","",IF(SUM($AJ1298:AJ1298)=0,$AF1298,IF(LEFT(VLOOKUP($AP1298,BaseEqptCdF!$C$5:$E$161,3,FALSE),2)="SD",0,IF(LEFT(VLOOKUP($AP1298,BaseEqptCdF!$C$5:$E$161,3,FALSE),2)="SB",1*52,VLOOKUP($AP1298,BaseEqptCdF!$C$5:$S$161,12,FALSE)*0.2*300))))</f>
        <v/>
      </c>
      <c r="BD1298" s="3" t="str">
        <f>IF($L1298="","",IF(SUM($AJ1298:AK1298)=0,$AF1298,IF(LEFT(VLOOKUP($AP1298,BaseEqptCdF!$C$5:$E$161,3,FALSE),2)="SD",0,IF(LEFT(VLOOKUP($AP1298,BaseEqptCdF!$C$5:$E$161,3,FALSE),2)="SB",1*52,VLOOKUP($AP1298,BaseEqptCdF!$C$5:$S$161,12,FALSE)*0.2*300))))</f>
        <v/>
      </c>
      <c r="BE1298" s="3" t="str">
        <f>IF($L1298="","",IF(SUM($AJ1298:AL1298)=0,$AF1298,IF(LEFT(VLOOKUP($AP1298,BaseEqptCdF!$C$5:$E$161,3,FALSE),2)="SD",0,IF(LEFT(VLOOKUP($AP1298,BaseEqptCdF!$C$5:$E$161,3,FALSE),2)="SB",1*52,VLOOKUP($AP1298,BaseEqptCdF!$C$5:$S$161,12,FALSE)*0.2*300))))</f>
        <v/>
      </c>
      <c r="BF1298" s="3" t="str">
        <f>IF($L1298="","",IF(SUM($AJ1298:AM1298)=0,$AF1298,IF(LEFT(VLOOKUP($AP1298,BaseEqptCdF!$C$5:$E$161,3,FALSE),2)="SD",0,IF(LEFT(VLOOKUP($AP1298,BaseEqptCdF!$C$5:$E$161,3,FALSE),2)="SB",1*52,VLOOKUP($AP1298,BaseEqptCdF!$C$5:$S$161,12,FALSE)*0.2*300))))</f>
        <v/>
      </c>
      <c r="BG1298" s="3" t="str">
        <f>IF($L1298="","",IF(SUM($AJ1298:AN1298)=0,$AF1298,IF(LEFT(VLOOKUP($AP1298,BaseEqptCdF!$C$5:$E$161,3,FALSE),2)="SD",0,IF(LEFT(VLOOKUP($AP1298,BaseEqptCdF!$C$5:$E$161,3,FALSE),2)="SB",1*52,VLOOKUP($AP1298,BaseEqptCdF!$C$5:$S$161,12,FALSE)*0.2*300))))</f>
        <v/>
      </c>
      <c r="BH1298" s="2">
        <f t="shared" si="162"/>
        <v>0</v>
      </c>
    </row>
    <row r="1299" spans="1:60" x14ac:dyDescent="0.25">
      <c r="A1299" s="296" t="str">
        <f t="array" ref="A1299">IF($C1299="","",INDEX(Prog!$B$8:$D$300,MATCH($C1299,nivo1,0),1))</f>
        <v/>
      </c>
      <c r="B1299" s="296" t="str">
        <f t="array" ref="B1299">IF($C1299="","",INDEX(Prog!$B$8:$D$300,MATCH($C1299,nivo1,0),2))</f>
        <v/>
      </c>
      <c r="C1299" s="273"/>
      <c r="D1299" s="267"/>
      <c r="E1299" s="273"/>
      <c r="F1299" s="273"/>
      <c r="G1299" s="273"/>
      <c r="H1299" s="273"/>
      <c r="I1299" s="273"/>
      <c r="J1299" s="273"/>
      <c r="K1299" s="274"/>
      <c r="L1299" s="273"/>
      <c r="M1299" s="273"/>
      <c r="N1299" s="273"/>
      <c r="O1299" s="275"/>
      <c r="P1299" s="273"/>
      <c r="Q1299" s="273"/>
      <c r="R1299" s="273"/>
      <c r="S1299" s="273"/>
      <c r="T1299" s="276"/>
      <c r="U1299" s="276"/>
      <c r="V1299" s="276"/>
      <c r="W1299" s="276"/>
      <c r="X1299" s="277"/>
      <c r="Y1299" s="278"/>
      <c r="AA1299" s="8" t="str">
        <f>IF($L1299="","",VLOOKUP($L1299,BaseEqptCdF!$C$5:$E$161,2,FALSE))</f>
        <v/>
      </c>
      <c r="AB1299" s="8" t="str">
        <f>IF($L1299="","",VLOOKUP($L1299,BaseEqptCdF!$C$5:$E$161,3,FALSE))</f>
        <v/>
      </c>
      <c r="AC1299" s="7" t="str">
        <f>IF($L1299="","",VLOOKUP($L1299,BaseEqptCdF!$C$5:$I$161,6,FALSE))</f>
        <v/>
      </c>
      <c r="AD1299" s="7" t="str">
        <f>IF($L1299="","",VLOOKUP($L1299,BaseEqptCdF!$C$5:$I$161,7,FALSE))</f>
        <v/>
      </c>
      <c r="AE1299" s="3" t="str">
        <f>IF($L1299="","",VLOOKUP($L1299,BaseEqptCdF!$C$5:$R$161,16,FALSE)*$AC$3)</f>
        <v/>
      </c>
      <c r="AF1299" s="3" t="str">
        <f>IF($L1299="","",IF(LEFT($AB1299,2)="SD",0,IF(LEFT($AB1299,2)="SB",1*52,IF($N1299=Prog!$P$17,VLOOKUP($L1299,BaseEqptCdF!$C$5:$P$161,14,FALSE)*1*300,VLOOKUP($L1299,BaseEqptCdF!$C$5:$P$161,12,FALSE)*0.2*300))))</f>
        <v/>
      </c>
      <c r="AG1299" s="6" t="str">
        <f t="shared" si="166"/>
        <v/>
      </c>
      <c r="AH1299" s="6">
        <f>IF($U1299=Prog!$S$18,YEAR($X1299),"")</f>
        <v>1900</v>
      </c>
      <c r="AI1299" s="5" t="str">
        <f>IF(OR($AG1299="",$U1299=Prog!$S$18),"",IF(OR($U1299=Prog!$S$17,$U1299=Prog!$S$16),YEAR($X1299),IF($AG1299="ND","ND",$AI$8+$O1299)))</f>
        <v/>
      </c>
      <c r="AJ1299" s="3" t="str">
        <f t="shared" si="165"/>
        <v/>
      </c>
      <c r="AK1299" s="3" t="str">
        <f t="shared" si="164"/>
        <v/>
      </c>
      <c r="AL1299" s="3" t="str">
        <f t="shared" si="164"/>
        <v/>
      </c>
      <c r="AM1299" s="3" t="str">
        <f t="shared" si="164"/>
        <v/>
      </c>
      <c r="AN1299" s="3" t="str">
        <f t="shared" si="164"/>
        <v/>
      </c>
      <c r="AO1299" s="2">
        <f t="shared" si="159"/>
        <v>0</v>
      </c>
      <c r="AP1299" s="4"/>
      <c r="AQ1299" s="3">
        <f>IF(AJ1299=1,VLOOKUP($AP1299,BaseEqptCdF!$C$5:$R$161,16,FALSE),0)</f>
        <v>0</v>
      </c>
      <c r="AR1299" s="3">
        <f>IF(AK1299=1,VLOOKUP($AP1299,BaseEqptCdF!$C$5:$R$161,16,FALSE),0)</f>
        <v>0</v>
      </c>
      <c r="AS1299" s="3">
        <f>IF(AL1299=1,VLOOKUP($AP1299,BaseEqptCdF!$C$5:$R$161,16,FALSE),0)</f>
        <v>0</v>
      </c>
      <c r="AT1299" s="3">
        <f>IF(AM1299=1,VLOOKUP($AP1299,BaseEqptCdF!$C$5:$R$161,16,FALSE),0)</f>
        <v>0</v>
      </c>
      <c r="AU1299" s="3">
        <f>IF(AN1299=1,VLOOKUP($AP1299,BaseEqptCdF!$C$5:$R$161,16,FALSE),0)</f>
        <v>0</v>
      </c>
      <c r="AV1299" s="2">
        <f t="shared" si="160"/>
        <v>0</v>
      </c>
      <c r="AW1299" s="3" t="str">
        <f>IF($L1299="","",IF(SUM($AJ1299:AJ1299)=0,$AE1299,VLOOKUP($AP1299,BaseEqptCdF!$C$5:$R$161,16,FALSE)*$AC$3))</f>
        <v/>
      </c>
      <c r="AX1299" s="3" t="str">
        <f>IF($L1299="","",IF(SUM($AJ1299:AK1299)=0,$AE1299,VLOOKUP($AP1299,BaseEqptCdF!$C$5:$R$161,16,FALSE)*$AC$3))</f>
        <v/>
      </c>
      <c r="AY1299" s="3" t="str">
        <f>IF($L1299="","",IF(SUM($AJ1299:AL1299)=0,$AE1299,VLOOKUP($AP1299,BaseEqptCdF!$C$5:$R$161,16,FALSE)*$AC$3))</f>
        <v/>
      </c>
      <c r="AZ1299" s="3" t="str">
        <f>IF($L1299="","",IF(SUM($AJ1299:AM1299)=0,$AE1299,VLOOKUP($AP1299,BaseEqptCdF!$C$5:$R$161,16,FALSE)*$AC$3))</f>
        <v/>
      </c>
      <c r="BA1299" s="3" t="str">
        <f>IF($L1299="","",IF(SUM($AJ1299:AN1299)=0,$AE1299,VLOOKUP($AP1299,BaseEqptCdF!$C$5:$R$161,16,FALSE)*$AC$3))</f>
        <v/>
      </c>
      <c r="BB1299" s="2">
        <f t="shared" si="161"/>
        <v>0</v>
      </c>
      <c r="BC1299" s="3" t="str">
        <f>IF($L1299="","",IF(SUM($AJ1299:AJ1299)=0,$AF1299,IF(LEFT(VLOOKUP($AP1299,BaseEqptCdF!$C$5:$E$161,3,FALSE),2)="SD",0,IF(LEFT(VLOOKUP($AP1299,BaseEqptCdF!$C$5:$E$161,3,FALSE),2)="SB",1*52,VLOOKUP($AP1299,BaseEqptCdF!$C$5:$S$161,12,FALSE)*0.2*300))))</f>
        <v/>
      </c>
      <c r="BD1299" s="3" t="str">
        <f>IF($L1299="","",IF(SUM($AJ1299:AK1299)=0,$AF1299,IF(LEFT(VLOOKUP($AP1299,BaseEqptCdF!$C$5:$E$161,3,FALSE),2)="SD",0,IF(LEFT(VLOOKUP($AP1299,BaseEqptCdF!$C$5:$E$161,3,FALSE),2)="SB",1*52,VLOOKUP($AP1299,BaseEqptCdF!$C$5:$S$161,12,FALSE)*0.2*300))))</f>
        <v/>
      </c>
      <c r="BE1299" s="3" t="str">
        <f>IF($L1299="","",IF(SUM($AJ1299:AL1299)=0,$AF1299,IF(LEFT(VLOOKUP($AP1299,BaseEqptCdF!$C$5:$E$161,3,FALSE),2)="SD",0,IF(LEFT(VLOOKUP($AP1299,BaseEqptCdF!$C$5:$E$161,3,FALSE),2)="SB",1*52,VLOOKUP($AP1299,BaseEqptCdF!$C$5:$S$161,12,FALSE)*0.2*300))))</f>
        <v/>
      </c>
      <c r="BF1299" s="3" t="str">
        <f>IF($L1299="","",IF(SUM($AJ1299:AM1299)=0,$AF1299,IF(LEFT(VLOOKUP($AP1299,BaseEqptCdF!$C$5:$E$161,3,FALSE),2)="SD",0,IF(LEFT(VLOOKUP($AP1299,BaseEqptCdF!$C$5:$E$161,3,FALSE),2)="SB",1*52,VLOOKUP($AP1299,BaseEqptCdF!$C$5:$S$161,12,FALSE)*0.2*300))))</f>
        <v/>
      </c>
      <c r="BG1299" s="3" t="str">
        <f>IF($L1299="","",IF(SUM($AJ1299:AN1299)=0,$AF1299,IF(LEFT(VLOOKUP($AP1299,BaseEqptCdF!$C$5:$E$161,3,FALSE),2)="SD",0,IF(LEFT(VLOOKUP($AP1299,BaseEqptCdF!$C$5:$E$161,3,FALSE),2)="SB",1*52,VLOOKUP($AP1299,BaseEqptCdF!$C$5:$S$161,12,FALSE)*0.2*300))))</f>
        <v/>
      </c>
      <c r="BH1299" s="2">
        <f t="shared" si="162"/>
        <v>0</v>
      </c>
    </row>
    <row r="1300" spans="1:60" x14ac:dyDescent="0.25">
      <c r="A1300" s="296" t="str">
        <f t="array" ref="A1300">IF($C1300="","",INDEX(Prog!$B$8:$D$300,MATCH($C1300,nivo1,0),1))</f>
        <v/>
      </c>
      <c r="B1300" s="296" t="str">
        <f t="array" ref="B1300">IF($C1300="","",INDEX(Prog!$B$8:$D$300,MATCH($C1300,nivo1,0),2))</f>
        <v/>
      </c>
      <c r="C1300" s="273"/>
      <c r="D1300" s="267"/>
      <c r="E1300" s="273"/>
      <c r="F1300" s="273"/>
      <c r="G1300" s="273"/>
      <c r="H1300" s="273"/>
      <c r="I1300" s="273"/>
      <c r="J1300" s="273"/>
      <c r="K1300" s="274"/>
      <c r="L1300" s="273"/>
      <c r="M1300" s="273"/>
      <c r="N1300" s="273"/>
      <c r="O1300" s="275"/>
      <c r="P1300" s="273"/>
      <c r="Q1300" s="273"/>
      <c r="R1300" s="273"/>
      <c r="S1300" s="273"/>
      <c r="T1300" s="276"/>
      <c r="U1300" s="276"/>
      <c r="V1300" s="276"/>
      <c r="W1300" s="276"/>
      <c r="X1300" s="277"/>
      <c r="Y1300" s="278"/>
      <c r="AA1300" s="8" t="str">
        <f>IF($L1300="","",VLOOKUP($L1300,BaseEqptCdF!$C$5:$E$161,2,FALSE))</f>
        <v/>
      </c>
      <c r="AB1300" s="8" t="str">
        <f>IF($L1300="","",VLOOKUP($L1300,BaseEqptCdF!$C$5:$E$161,3,FALSE))</f>
        <v/>
      </c>
      <c r="AC1300" s="7" t="str">
        <f>IF($L1300="","",VLOOKUP($L1300,BaseEqptCdF!$C$5:$I$161,6,FALSE))</f>
        <v/>
      </c>
      <c r="AD1300" s="7" t="str">
        <f>IF($L1300="","",VLOOKUP($L1300,BaseEqptCdF!$C$5:$I$161,7,FALSE))</f>
        <v/>
      </c>
      <c r="AE1300" s="3" t="str">
        <f>IF($L1300="","",VLOOKUP($L1300,BaseEqptCdF!$C$5:$R$161,16,FALSE)*$AC$3)</f>
        <v/>
      </c>
      <c r="AF1300" s="3" t="str">
        <f>IF($L1300="","",IF(LEFT($AB1300,2)="SD",0,IF(LEFT($AB1300,2)="SB",1*52,IF($N1300=Prog!$P$17,VLOOKUP($L1300,BaseEqptCdF!$C$5:$P$161,14,FALSE)*1*300,VLOOKUP($L1300,BaseEqptCdF!$C$5:$P$161,12,FALSE)*0.2*300))))</f>
        <v/>
      </c>
      <c r="AG1300" s="6" t="str">
        <f t="shared" si="166"/>
        <v/>
      </c>
      <c r="AH1300" s="6">
        <f>IF($U1300=Prog!$S$18,YEAR($X1300),"")</f>
        <v>1900</v>
      </c>
      <c r="AI1300" s="5" t="str">
        <f>IF(OR($AG1300="",$U1300=Prog!$S$18),"",IF(OR($U1300=Prog!$S$17,$U1300=Prog!$S$16),YEAR($X1300),IF($AG1300="ND","ND",$AI$8+$O1300)))</f>
        <v/>
      </c>
      <c r="AJ1300" s="3" t="str">
        <f t="shared" si="165"/>
        <v/>
      </c>
      <c r="AK1300" s="3" t="str">
        <f t="shared" si="164"/>
        <v/>
      </c>
      <c r="AL1300" s="3" t="str">
        <f t="shared" si="164"/>
        <v/>
      </c>
      <c r="AM1300" s="3" t="str">
        <f t="shared" si="164"/>
        <v/>
      </c>
      <c r="AN1300" s="3" t="str">
        <f t="shared" si="164"/>
        <v/>
      </c>
      <c r="AO1300" s="2">
        <f t="shared" si="159"/>
        <v>0</v>
      </c>
      <c r="AP1300" s="4"/>
      <c r="AQ1300" s="3">
        <f>IF(AJ1300=1,VLOOKUP($AP1300,BaseEqptCdF!$C$5:$R$161,16,FALSE),0)</f>
        <v>0</v>
      </c>
      <c r="AR1300" s="3">
        <f>IF(AK1300=1,VLOOKUP($AP1300,BaseEqptCdF!$C$5:$R$161,16,FALSE),0)</f>
        <v>0</v>
      </c>
      <c r="AS1300" s="3">
        <f>IF(AL1300=1,VLOOKUP($AP1300,BaseEqptCdF!$C$5:$R$161,16,FALSE),0)</f>
        <v>0</v>
      </c>
      <c r="AT1300" s="3">
        <f>IF(AM1300=1,VLOOKUP($AP1300,BaseEqptCdF!$C$5:$R$161,16,FALSE),0)</f>
        <v>0</v>
      </c>
      <c r="AU1300" s="3">
        <f>IF(AN1300=1,VLOOKUP($AP1300,BaseEqptCdF!$C$5:$R$161,16,FALSE),0)</f>
        <v>0</v>
      </c>
      <c r="AV1300" s="2">
        <f t="shared" si="160"/>
        <v>0</v>
      </c>
      <c r="AW1300" s="3" t="str">
        <f>IF($L1300="","",IF(SUM($AJ1300:AJ1300)=0,$AE1300,VLOOKUP($AP1300,BaseEqptCdF!$C$5:$R$161,16,FALSE)*$AC$3))</f>
        <v/>
      </c>
      <c r="AX1300" s="3" t="str">
        <f>IF($L1300="","",IF(SUM($AJ1300:AK1300)=0,$AE1300,VLOOKUP($AP1300,BaseEqptCdF!$C$5:$R$161,16,FALSE)*$AC$3))</f>
        <v/>
      </c>
      <c r="AY1300" s="3" t="str">
        <f>IF($L1300="","",IF(SUM($AJ1300:AL1300)=0,$AE1300,VLOOKUP($AP1300,BaseEqptCdF!$C$5:$R$161,16,FALSE)*$AC$3))</f>
        <v/>
      </c>
      <c r="AZ1300" s="3" t="str">
        <f>IF($L1300="","",IF(SUM($AJ1300:AM1300)=0,$AE1300,VLOOKUP($AP1300,BaseEqptCdF!$C$5:$R$161,16,FALSE)*$AC$3))</f>
        <v/>
      </c>
      <c r="BA1300" s="3" t="str">
        <f>IF($L1300="","",IF(SUM($AJ1300:AN1300)=0,$AE1300,VLOOKUP($AP1300,BaseEqptCdF!$C$5:$R$161,16,FALSE)*$AC$3))</f>
        <v/>
      </c>
      <c r="BB1300" s="2">
        <f t="shared" si="161"/>
        <v>0</v>
      </c>
      <c r="BC1300" s="3" t="str">
        <f>IF($L1300="","",IF(SUM($AJ1300:AJ1300)=0,$AF1300,IF(LEFT(VLOOKUP($AP1300,BaseEqptCdF!$C$5:$E$161,3,FALSE),2)="SD",0,IF(LEFT(VLOOKUP($AP1300,BaseEqptCdF!$C$5:$E$161,3,FALSE),2)="SB",1*52,VLOOKUP($AP1300,BaseEqptCdF!$C$5:$S$161,12,FALSE)*0.2*300))))</f>
        <v/>
      </c>
      <c r="BD1300" s="3" t="str">
        <f>IF($L1300="","",IF(SUM($AJ1300:AK1300)=0,$AF1300,IF(LEFT(VLOOKUP($AP1300,BaseEqptCdF!$C$5:$E$161,3,FALSE),2)="SD",0,IF(LEFT(VLOOKUP($AP1300,BaseEqptCdF!$C$5:$E$161,3,FALSE),2)="SB",1*52,VLOOKUP($AP1300,BaseEqptCdF!$C$5:$S$161,12,FALSE)*0.2*300))))</f>
        <v/>
      </c>
      <c r="BE1300" s="3" t="str">
        <f>IF($L1300="","",IF(SUM($AJ1300:AL1300)=0,$AF1300,IF(LEFT(VLOOKUP($AP1300,BaseEqptCdF!$C$5:$E$161,3,FALSE),2)="SD",0,IF(LEFT(VLOOKUP($AP1300,BaseEqptCdF!$C$5:$E$161,3,FALSE),2)="SB",1*52,VLOOKUP($AP1300,BaseEqptCdF!$C$5:$S$161,12,FALSE)*0.2*300))))</f>
        <v/>
      </c>
      <c r="BF1300" s="3" t="str">
        <f>IF($L1300="","",IF(SUM($AJ1300:AM1300)=0,$AF1300,IF(LEFT(VLOOKUP($AP1300,BaseEqptCdF!$C$5:$E$161,3,FALSE),2)="SD",0,IF(LEFT(VLOOKUP($AP1300,BaseEqptCdF!$C$5:$E$161,3,FALSE),2)="SB",1*52,VLOOKUP($AP1300,BaseEqptCdF!$C$5:$S$161,12,FALSE)*0.2*300))))</f>
        <v/>
      </c>
      <c r="BG1300" s="3" t="str">
        <f>IF($L1300="","",IF(SUM($AJ1300:AN1300)=0,$AF1300,IF(LEFT(VLOOKUP($AP1300,BaseEqptCdF!$C$5:$E$161,3,FALSE),2)="SD",0,IF(LEFT(VLOOKUP($AP1300,BaseEqptCdF!$C$5:$E$161,3,FALSE),2)="SB",1*52,VLOOKUP($AP1300,BaseEqptCdF!$C$5:$S$161,12,FALSE)*0.2*300))))</f>
        <v/>
      </c>
      <c r="BH1300" s="2">
        <f t="shared" si="162"/>
        <v>0</v>
      </c>
    </row>
    <row r="1301" spans="1:60" x14ac:dyDescent="0.25">
      <c r="A1301" s="296" t="str">
        <f t="array" ref="A1301">IF($C1301="","",INDEX(Prog!$B$8:$D$300,MATCH($C1301,nivo1,0),1))</f>
        <v/>
      </c>
      <c r="B1301" s="296" t="str">
        <f t="array" ref="B1301">IF($C1301="","",INDEX(Prog!$B$8:$D$300,MATCH($C1301,nivo1,0),2))</f>
        <v/>
      </c>
      <c r="C1301" s="273"/>
      <c r="D1301" s="267"/>
      <c r="E1301" s="273"/>
      <c r="F1301" s="273"/>
      <c r="G1301" s="273"/>
      <c r="H1301" s="273"/>
      <c r="I1301" s="273"/>
      <c r="J1301" s="273"/>
      <c r="K1301" s="274"/>
      <c r="L1301" s="273"/>
      <c r="M1301" s="273"/>
      <c r="N1301" s="273"/>
      <c r="O1301" s="275"/>
      <c r="P1301" s="273"/>
      <c r="Q1301" s="273"/>
      <c r="R1301" s="273"/>
      <c r="S1301" s="273"/>
      <c r="T1301" s="276"/>
      <c r="U1301" s="276"/>
      <c r="V1301" s="276"/>
      <c r="W1301" s="276"/>
      <c r="X1301" s="277"/>
      <c r="Y1301" s="278"/>
      <c r="AA1301" s="8" t="str">
        <f>IF($L1301="","",VLOOKUP($L1301,BaseEqptCdF!$C$5:$E$161,2,FALSE))</f>
        <v/>
      </c>
      <c r="AB1301" s="8" t="str">
        <f>IF($L1301="","",VLOOKUP($L1301,BaseEqptCdF!$C$5:$E$161,3,FALSE))</f>
        <v/>
      </c>
      <c r="AC1301" s="7" t="str">
        <f>IF($L1301="","",VLOOKUP($L1301,BaseEqptCdF!$C$5:$I$161,6,FALSE))</f>
        <v/>
      </c>
      <c r="AD1301" s="7" t="str">
        <f>IF($L1301="","",VLOOKUP($L1301,BaseEqptCdF!$C$5:$I$161,7,FALSE))</f>
        <v/>
      </c>
      <c r="AE1301" s="3" t="str">
        <f>IF($L1301="","",VLOOKUP($L1301,BaseEqptCdF!$C$5:$R$161,16,FALSE)*$AC$3)</f>
        <v/>
      </c>
      <c r="AF1301" s="3" t="str">
        <f>IF($L1301="","",IF(LEFT($AB1301,2)="SD",0,IF(LEFT($AB1301,2)="SB",1*52,IF($N1301=Prog!$P$17,VLOOKUP($L1301,BaseEqptCdF!$C$5:$P$161,14,FALSE)*1*300,VLOOKUP($L1301,BaseEqptCdF!$C$5:$P$161,12,FALSE)*0.2*300))))</f>
        <v/>
      </c>
      <c r="AG1301" s="6" t="str">
        <f t="shared" si="166"/>
        <v/>
      </c>
      <c r="AH1301" s="6">
        <f>IF($U1301=Prog!$S$18,YEAR($X1301),"")</f>
        <v>1900</v>
      </c>
      <c r="AI1301" s="5" t="str">
        <f>IF(OR($AG1301="",$U1301=Prog!$S$18),"",IF(OR($U1301=Prog!$S$17,$U1301=Prog!$S$16),YEAR($X1301),IF($AG1301="ND","ND",$AI$8+$O1301)))</f>
        <v/>
      </c>
      <c r="AJ1301" s="3" t="str">
        <f t="shared" si="165"/>
        <v/>
      </c>
      <c r="AK1301" s="3" t="str">
        <f t="shared" si="164"/>
        <v/>
      </c>
      <c r="AL1301" s="3" t="str">
        <f t="shared" si="164"/>
        <v/>
      </c>
      <c r="AM1301" s="3" t="str">
        <f t="shared" si="164"/>
        <v/>
      </c>
      <c r="AN1301" s="3" t="str">
        <f t="shared" si="164"/>
        <v/>
      </c>
      <c r="AO1301" s="2">
        <f t="shared" si="159"/>
        <v>0</v>
      </c>
      <c r="AP1301" s="4"/>
      <c r="AQ1301" s="3">
        <f>IF(AJ1301=1,VLOOKUP($AP1301,BaseEqptCdF!$C$5:$R$161,16,FALSE),0)</f>
        <v>0</v>
      </c>
      <c r="AR1301" s="3">
        <f>IF(AK1301=1,VLOOKUP($AP1301,BaseEqptCdF!$C$5:$R$161,16,FALSE),0)</f>
        <v>0</v>
      </c>
      <c r="AS1301" s="3">
        <f>IF(AL1301=1,VLOOKUP($AP1301,BaseEqptCdF!$C$5:$R$161,16,FALSE),0)</f>
        <v>0</v>
      </c>
      <c r="AT1301" s="3">
        <f>IF(AM1301=1,VLOOKUP($AP1301,BaseEqptCdF!$C$5:$R$161,16,FALSE),0)</f>
        <v>0</v>
      </c>
      <c r="AU1301" s="3">
        <f>IF(AN1301=1,VLOOKUP($AP1301,BaseEqptCdF!$C$5:$R$161,16,FALSE),0)</f>
        <v>0</v>
      </c>
      <c r="AV1301" s="2">
        <f t="shared" si="160"/>
        <v>0</v>
      </c>
      <c r="AW1301" s="3" t="str">
        <f>IF($L1301="","",IF(SUM($AJ1301:AJ1301)=0,$AE1301,VLOOKUP($AP1301,BaseEqptCdF!$C$5:$R$161,16,FALSE)*$AC$3))</f>
        <v/>
      </c>
      <c r="AX1301" s="3" t="str">
        <f>IF($L1301="","",IF(SUM($AJ1301:AK1301)=0,$AE1301,VLOOKUP($AP1301,BaseEqptCdF!$C$5:$R$161,16,FALSE)*$AC$3))</f>
        <v/>
      </c>
      <c r="AY1301" s="3" t="str">
        <f>IF($L1301="","",IF(SUM($AJ1301:AL1301)=0,$AE1301,VLOOKUP($AP1301,BaseEqptCdF!$C$5:$R$161,16,FALSE)*$AC$3))</f>
        <v/>
      </c>
      <c r="AZ1301" s="3" t="str">
        <f>IF($L1301="","",IF(SUM($AJ1301:AM1301)=0,$AE1301,VLOOKUP($AP1301,BaseEqptCdF!$C$5:$R$161,16,FALSE)*$AC$3))</f>
        <v/>
      </c>
      <c r="BA1301" s="3" t="str">
        <f>IF($L1301="","",IF(SUM($AJ1301:AN1301)=0,$AE1301,VLOOKUP($AP1301,BaseEqptCdF!$C$5:$R$161,16,FALSE)*$AC$3))</f>
        <v/>
      </c>
      <c r="BB1301" s="2">
        <f t="shared" si="161"/>
        <v>0</v>
      </c>
      <c r="BC1301" s="3" t="str">
        <f>IF($L1301="","",IF(SUM($AJ1301:AJ1301)=0,$AF1301,IF(LEFT(VLOOKUP($AP1301,BaseEqptCdF!$C$5:$E$161,3,FALSE),2)="SD",0,IF(LEFT(VLOOKUP($AP1301,BaseEqptCdF!$C$5:$E$161,3,FALSE),2)="SB",1*52,VLOOKUP($AP1301,BaseEqptCdF!$C$5:$S$161,12,FALSE)*0.2*300))))</f>
        <v/>
      </c>
      <c r="BD1301" s="3" t="str">
        <f>IF($L1301="","",IF(SUM($AJ1301:AK1301)=0,$AF1301,IF(LEFT(VLOOKUP($AP1301,BaseEqptCdF!$C$5:$E$161,3,FALSE),2)="SD",0,IF(LEFT(VLOOKUP($AP1301,BaseEqptCdF!$C$5:$E$161,3,FALSE),2)="SB",1*52,VLOOKUP($AP1301,BaseEqptCdF!$C$5:$S$161,12,FALSE)*0.2*300))))</f>
        <v/>
      </c>
      <c r="BE1301" s="3" t="str">
        <f>IF($L1301="","",IF(SUM($AJ1301:AL1301)=0,$AF1301,IF(LEFT(VLOOKUP($AP1301,BaseEqptCdF!$C$5:$E$161,3,FALSE),2)="SD",0,IF(LEFT(VLOOKUP($AP1301,BaseEqptCdF!$C$5:$E$161,3,FALSE),2)="SB",1*52,VLOOKUP($AP1301,BaseEqptCdF!$C$5:$S$161,12,FALSE)*0.2*300))))</f>
        <v/>
      </c>
      <c r="BF1301" s="3" t="str">
        <f>IF($L1301="","",IF(SUM($AJ1301:AM1301)=0,$AF1301,IF(LEFT(VLOOKUP($AP1301,BaseEqptCdF!$C$5:$E$161,3,FALSE),2)="SD",0,IF(LEFT(VLOOKUP($AP1301,BaseEqptCdF!$C$5:$E$161,3,FALSE),2)="SB",1*52,VLOOKUP($AP1301,BaseEqptCdF!$C$5:$S$161,12,FALSE)*0.2*300))))</f>
        <v/>
      </c>
      <c r="BG1301" s="3" t="str">
        <f>IF($L1301="","",IF(SUM($AJ1301:AN1301)=0,$AF1301,IF(LEFT(VLOOKUP($AP1301,BaseEqptCdF!$C$5:$E$161,3,FALSE),2)="SD",0,IF(LEFT(VLOOKUP($AP1301,BaseEqptCdF!$C$5:$E$161,3,FALSE),2)="SB",1*52,VLOOKUP($AP1301,BaseEqptCdF!$C$5:$S$161,12,FALSE)*0.2*300))))</f>
        <v/>
      </c>
      <c r="BH1301" s="2">
        <f t="shared" si="162"/>
        <v>0</v>
      </c>
    </row>
    <row r="1302" spans="1:60" x14ac:dyDescent="0.25">
      <c r="A1302" s="296" t="str">
        <f t="array" ref="A1302">IF($C1302="","",INDEX(Prog!$B$8:$D$300,MATCH($C1302,nivo1,0),1))</f>
        <v/>
      </c>
      <c r="B1302" s="296" t="str">
        <f t="array" ref="B1302">IF($C1302="","",INDEX(Prog!$B$8:$D$300,MATCH($C1302,nivo1,0),2))</f>
        <v/>
      </c>
      <c r="C1302" s="273"/>
      <c r="D1302" s="267"/>
      <c r="E1302" s="273"/>
      <c r="F1302" s="273"/>
      <c r="G1302" s="273"/>
      <c r="H1302" s="273"/>
      <c r="I1302" s="273"/>
      <c r="J1302" s="273"/>
      <c r="K1302" s="274"/>
      <c r="L1302" s="273"/>
      <c r="M1302" s="273"/>
      <c r="N1302" s="273"/>
      <c r="O1302" s="275"/>
      <c r="P1302" s="273"/>
      <c r="Q1302" s="273"/>
      <c r="R1302" s="273"/>
      <c r="S1302" s="273"/>
      <c r="T1302" s="276"/>
      <c r="U1302" s="276"/>
      <c r="V1302" s="276"/>
      <c r="W1302" s="276"/>
      <c r="X1302" s="277"/>
      <c r="Y1302" s="278"/>
      <c r="AA1302" s="8" t="str">
        <f>IF($L1302="","",VLOOKUP($L1302,BaseEqptCdF!$C$5:$E$161,2,FALSE))</f>
        <v/>
      </c>
      <c r="AB1302" s="8" t="str">
        <f>IF($L1302="","",VLOOKUP($L1302,BaseEqptCdF!$C$5:$E$161,3,FALSE))</f>
        <v/>
      </c>
      <c r="AC1302" s="7" t="str">
        <f>IF($L1302="","",VLOOKUP($L1302,BaseEqptCdF!$C$5:$I$161,6,FALSE))</f>
        <v/>
      </c>
      <c r="AD1302" s="7" t="str">
        <f>IF($L1302="","",VLOOKUP($L1302,BaseEqptCdF!$C$5:$I$161,7,FALSE))</f>
        <v/>
      </c>
      <c r="AE1302" s="3" t="str">
        <f>IF($L1302="","",VLOOKUP($L1302,BaseEqptCdF!$C$5:$R$161,16,FALSE)*$AC$3)</f>
        <v/>
      </c>
      <c r="AF1302" s="3" t="str">
        <f>IF($L1302="","",IF(LEFT($AB1302,2)="SD",0,IF(LEFT($AB1302,2)="SB",1*52,IF($N1302=Prog!$P$17,VLOOKUP($L1302,BaseEqptCdF!$C$5:$P$161,14,FALSE)*1*300,VLOOKUP($L1302,BaseEqptCdF!$C$5:$P$161,12,FALSE)*0.2*300))))</f>
        <v/>
      </c>
      <c r="AG1302" s="6" t="str">
        <f t="shared" si="166"/>
        <v/>
      </c>
      <c r="AH1302" s="6">
        <f>IF($U1302=Prog!$S$18,YEAR($X1302),"")</f>
        <v>1900</v>
      </c>
      <c r="AI1302" s="5" t="str">
        <f>IF(OR($AG1302="",$U1302=Prog!$S$18),"",IF(OR($U1302=Prog!$S$17,$U1302=Prog!$S$16),YEAR($X1302),IF($AG1302="ND","ND",$AI$8+$O1302)))</f>
        <v/>
      </c>
      <c r="AJ1302" s="3" t="str">
        <f t="shared" si="165"/>
        <v/>
      </c>
      <c r="AK1302" s="3" t="str">
        <f t="shared" si="164"/>
        <v/>
      </c>
      <c r="AL1302" s="3" t="str">
        <f t="shared" si="164"/>
        <v/>
      </c>
      <c r="AM1302" s="3" t="str">
        <f t="shared" si="164"/>
        <v/>
      </c>
      <c r="AN1302" s="3" t="str">
        <f t="shared" si="164"/>
        <v/>
      </c>
      <c r="AO1302" s="2">
        <f t="shared" si="159"/>
        <v>0</v>
      </c>
      <c r="AP1302" s="4"/>
      <c r="AQ1302" s="3">
        <f>IF(AJ1302=1,VLOOKUP($AP1302,BaseEqptCdF!$C$5:$R$161,16,FALSE),0)</f>
        <v>0</v>
      </c>
      <c r="AR1302" s="3">
        <f>IF(AK1302=1,VLOOKUP($AP1302,BaseEqptCdF!$C$5:$R$161,16,FALSE),0)</f>
        <v>0</v>
      </c>
      <c r="AS1302" s="3">
        <f>IF(AL1302=1,VLOOKUP($AP1302,BaseEqptCdF!$C$5:$R$161,16,FALSE),0)</f>
        <v>0</v>
      </c>
      <c r="AT1302" s="3">
        <f>IF(AM1302=1,VLOOKUP($AP1302,BaseEqptCdF!$C$5:$R$161,16,FALSE),0)</f>
        <v>0</v>
      </c>
      <c r="AU1302" s="3">
        <f>IF(AN1302=1,VLOOKUP($AP1302,BaseEqptCdF!$C$5:$R$161,16,FALSE),0)</f>
        <v>0</v>
      </c>
      <c r="AV1302" s="2">
        <f t="shared" si="160"/>
        <v>0</v>
      </c>
      <c r="AW1302" s="3" t="str">
        <f>IF($L1302="","",IF(SUM($AJ1302:AJ1302)=0,$AE1302,VLOOKUP($AP1302,BaseEqptCdF!$C$5:$R$161,16,FALSE)*$AC$3))</f>
        <v/>
      </c>
      <c r="AX1302" s="3" t="str">
        <f>IF($L1302="","",IF(SUM($AJ1302:AK1302)=0,$AE1302,VLOOKUP($AP1302,BaseEqptCdF!$C$5:$R$161,16,FALSE)*$AC$3))</f>
        <v/>
      </c>
      <c r="AY1302" s="3" t="str">
        <f>IF($L1302="","",IF(SUM($AJ1302:AL1302)=0,$AE1302,VLOOKUP($AP1302,BaseEqptCdF!$C$5:$R$161,16,FALSE)*$AC$3))</f>
        <v/>
      </c>
      <c r="AZ1302" s="3" t="str">
        <f>IF($L1302="","",IF(SUM($AJ1302:AM1302)=0,$AE1302,VLOOKUP($AP1302,BaseEqptCdF!$C$5:$R$161,16,FALSE)*$AC$3))</f>
        <v/>
      </c>
      <c r="BA1302" s="3" t="str">
        <f>IF($L1302="","",IF(SUM($AJ1302:AN1302)=0,$AE1302,VLOOKUP($AP1302,BaseEqptCdF!$C$5:$R$161,16,FALSE)*$AC$3))</f>
        <v/>
      </c>
      <c r="BB1302" s="2">
        <f t="shared" si="161"/>
        <v>0</v>
      </c>
      <c r="BC1302" s="3" t="str">
        <f>IF($L1302="","",IF(SUM($AJ1302:AJ1302)=0,$AF1302,IF(LEFT(VLOOKUP($AP1302,BaseEqptCdF!$C$5:$E$161,3,FALSE),2)="SD",0,IF(LEFT(VLOOKUP($AP1302,BaseEqptCdF!$C$5:$E$161,3,FALSE),2)="SB",1*52,VLOOKUP($AP1302,BaseEqptCdF!$C$5:$S$161,12,FALSE)*0.2*300))))</f>
        <v/>
      </c>
      <c r="BD1302" s="3" t="str">
        <f>IF($L1302="","",IF(SUM($AJ1302:AK1302)=0,$AF1302,IF(LEFT(VLOOKUP($AP1302,BaseEqptCdF!$C$5:$E$161,3,FALSE),2)="SD",0,IF(LEFT(VLOOKUP($AP1302,BaseEqptCdF!$C$5:$E$161,3,FALSE),2)="SB",1*52,VLOOKUP($AP1302,BaseEqptCdF!$C$5:$S$161,12,FALSE)*0.2*300))))</f>
        <v/>
      </c>
      <c r="BE1302" s="3" t="str">
        <f>IF($L1302="","",IF(SUM($AJ1302:AL1302)=0,$AF1302,IF(LEFT(VLOOKUP($AP1302,BaseEqptCdF!$C$5:$E$161,3,FALSE),2)="SD",0,IF(LEFT(VLOOKUP($AP1302,BaseEqptCdF!$C$5:$E$161,3,FALSE),2)="SB",1*52,VLOOKUP($AP1302,BaseEqptCdF!$C$5:$S$161,12,FALSE)*0.2*300))))</f>
        <v/>
      </c>
      <c r="BF1302" s="3" t="str">
        <f>IF($L1302="","",IF(SUM($AJ1302:AM1302)=0,$AF1302,IF(LEFT(VLOOKUP($AP1302,BaseEqptCdF!$C$5:$E$161,3,FALSE),2)="SD",0,IF(LEFT(VLOOKUP($AP1302,BaseEqptCdF!$C$5:$E$161,3,FALSE),2)="SB",1*52,VLOOKUP($AP1302,BaseEqptCdF!$C$5:$S$161,12,FALSE)*0.2*300))))</f>
        <v/>
      </c>
      <c r="BG1302" s="3" t="str">
        <f>IF($L1302="","",IF(SUM($AJ1302:AN1302)=0,$AF1302,IF(LEFT(VLOOKUP($AP1302,BaseEqptCdF!$C$5:$E$161,3,FALSE),2)="SD",0,IF(LEFT(VLOOKUP($AP1302,BaseEqptCdF!$C$5:$E$161,3,FALSE),2)="SB",1*52,VLOOKUP($AP1302,BaseEqptCdF!$C$5:$S$161,12,FALSE)*0.2*300))))</f>
        <v/>
      </c>
      <c r="BH1302" s="2">
        <f t="shared" si="162"/>
        <v>0</v>
      </c>
    </row>
    <row r="1303" spans="1:60" x14ac:dyDescent="0.25">
      <c r="A1303" s="296" t="str">
        <f t="array" ref="A1303">IF($C1303="","",INDEX(Prog!$B$8:$D$300,MATCH($C1303,nivo1,0),1))</f>
        <v/>
      </c>
      <c r="B1303" s="296" t="str">
        <f t="array" ref="B1303">IF($C1303="","",INDEX(Prog!$B$8:$D$300,MATCH($C1303,nivo1,0),2))</f>
        <v/>
      </c>
      <c r="C1303" s="273"/>
      <c r="D1303" s="267"/>
      <c r="E1303" s="273"/>
      <c r="F1303" s="273"/>
      <c r="G1303" s="273"/>
      <c r="H1303" s="273"/>
      <c r="I1303" s="273"/>
      <c r="J1303" s="273"/>
      <c r="K1303" s="274"/>
      <c r="L1303" s="273"/>
      <c r="M1303" s="273"/>
      <c r="N1303" s="273"/>
      <c r="O1303" s="275"/>
      <c r="P1303" s="273"/>
      <c r="Q1303" s="273"/>
      <c r="R1303" s="273"/>
      <c r="S1303" s="273"/>
      <c r="T1303" s="276"/>
      <c r="U1303" s="276"/>
      <c r="V1303" s="276"/>
      <c r="W1303" s="276"/>
      <c r="X1303" s="277"/>
      <c r="Y1303" s="278"/>
      <c r="AA1303" s="8" t="str">
        <f>IF($L1303="","",VLOOKUP($L1303,BaseEqptCdF!$C$5:$E$161,2,FALSE))</f>
        <v/>
      </c>
      <c r="AB1303" s="8" t="str">
        <f>IF($L1303="","",VLOOKUP($L1303,BaseEqptCdF!$C$5:$E$161,3,FALSE))</f>
        <v/>
      </c>
      <c r="AC1303" s="7" t="str">
        <f>IF($L1303="","",VLOOKUP($L1303,BaseEqptCdF!$C$5:$I$161,6,FALSE))</f>
        <v/>
      </c>
      <c r="AD1303" s="7" t="str">
        <f>IF($L1303="","",VLOOKUP($L1303,BaseEqptCdF!$C$5:$I$161,7,FALSE))</f>
        <v/>
      </c>
      <c r="AE1303" s="3" t="str">
        <f>IF($L1303="","",VLOOKUP($L1303,BaseEqptCdF!$C$5:$R$161,16,FALSE)*$AC$3)</f>
        <v/>
      </c>
      <c r="AF1303" s="3" t="str">
        <f>IF($L1303="","",IF(LEFT($AB1303,2)="SD",0,IF(LEFT($AB1303,2)="SB",1*52,IF($N1303=Prog!$P$17,VLOOKUP($L1303,BaseEqptCdF!$C$5:$P$161,14,FALSE)*1*300,VLOOKUP($L1303,BaseEqptCdF!$C$5:$P$161,12,FALSE)*0.2*300))))</f>
        <v/>
      </c>
      <c r="AG1303" s="6" t="str">
        <f t="shared" si="166"/>
        <v/>
      </c>
      <c r="AH1303" s="6">
        <f>IF($U1303=Prog!$S$18,YEAR($X1303),"")</f>
        <v>1900</v>
      </c>
      <c r="AI1303" s="5" t="str">
        <f>IF(OR($AG1303="",$U1303=Prog!$S$18),"",IF(OR($U1303=Prog!$S$17,$U1303=Prog!$S$16),YEAR($X1303),IF($AG1303="ND","ND",$AI$8+$O1303)))</f>
        <v/>
      </c>
      <c r="AJ1303" s="3" t="str">
        <f t="shared" si="165"/>
        <v/>
      </c>
      <c r="AK1303" s="3" t="str">
        <f t="shared" si="164"/>
        <v/>
      </c>
      <c r="AL1303" s="3" t="str">
        <f t="shared" si="164"/>
        <v/>
      </c>
      <c r="AM1303" s="3" t="str">
        <f t="shared" si="164"/>
        <v/>
      </c>
      <c r="AN1303" s="3" t="str">
        <f t="shared" si="164"/>
        <v/>
      </c>
      <c r="AO1303" s="2">
        <f t="shared" si="159"/>
        <v>0</v>
      </c>
      <c r="AP1303" s="4"/>
      <c r="AQ1303" s="3">
        <f>IF(AJ1303=1,VLOOKUP($AP1303,BaseEqptCdF!$C$5:$R$161,16,FALSE),0)</f>
        <v>0</v>
      </c>
      <c r="AR1303" s="3">
        <f>IF(AK1303=1,VLOOKUP($AP1303,BaseEqptCdF!$C$5:$R$161,16,FALSE),0)</f>
        <v>0</v>
      </c>
      <c r="AS1303" s="3">
        <f>IF(AL1303=1,VLOOKUP($AP1303,BaseEqptCdF!$C$5:$R$161,16,FALSE),0)</f>
        <v>0</v>
      </c>
      <c r="AT1303" s="3">
        <f>IF(AM1303=1,VLOOKUP($AP1303,BaseEqptCdF!$C$5:$R$161,16,FALSE),0)</f>
        <v>0</v>
      </c>
      <c r="AU1303" s="3">
        <f>IF(AN1303=1,VLOOKUP($AP1303,BaseEqptCdF!$C$5:$R$161,16,FALSE),0)</f>
        <v>0</v>
      </c>
      <c r="AV1303" s="2">
        <f t="shared" si="160"/>
        <v>0</v>
      </c>
      <c r="AW1303" s="3" t="str">
        <f>IF($L1303="","",IF(SUM($AJ1303:AJ1303)=0,$AE1303,VLOOKUP($AP1303,BaseEqptCdF!$C$5:$R$161,16,FALSE)*$AC$3))</f>
        <v/>
      </c>
      <c r="AX1303" s="3" t="str">
        <f>IF($L1303="","",IF(SUM($AJ1303:AK1303)=0,$AE1303,VLOOKUP($AP1303,BaseEqptCdF!$C$5:$R$161,16,FALSE)*$AC$3))</f>
        <v/>
      </c>
      <c r="AY1303" s="3" t="str">
        <f>IF($L1303="","",IF(SUM($AJ1303:AL1303)=0,$AE1303,VLOOKUP($AP1303,BaseEqptCdF!$C$5:$R$161,16,FALSE)*$AC$3))</f>
        <v/>
      </c>
      <c r="AZ1303" s="3" t="str">
        <f>IF($L1303="","",IF(SUM($AJ1303:AM1303)=0,$AE1303,VLOOKUP($AP1303,BaseEqptCdF!$C$5:$R$161,16,FALSE)*$AC$3))</f>
        <v/>
      </c>
      <c r="BA1303" s="3" t="str">
        <f>IF($L1303="","",IF(SUM($AJ1303:AN1303)=0,$AE1303,VLOOKUP($AP1303,BaseEqptCdF!$C$5:$R$161,16,FALSE)*$AC$3))</f>
        <v/>
      </c>
      <c r="BB1303" s="2">
        <f t="shared" si="161"/>
        <v>0</v>
      </c>
      <c r="BC1303" s="3" t="str">
        <f>IF($L1303="","",IF(SUM($AJ1303:AJ1303)=0,$AF1303,IF(LEFT(VLOOKUP($AP1303,BaseEqptCdF!$C$5:$E$161,3,FALSE),2)="SD",0,IF(LEFT(VLOOKUP($AP1303,BaseEqptCdF!$C$5:$E$161,3,FALSE),2)="SB",1*52,VLOOKUP($AP1303,BaseEqptCdF!$C$5:$S$161,12,FALSE)*0.2*300))))</f>
        <v/>
      </c>
      <c r="BD1303" s="3" t="str">
        <f>IF($L1303="","",IF(SUM($AJ1303:AK1303)=0,$AF1303,IF(LEFT(VLOOKUP($AP1303,BaseEqptCdF!$C$5:$E$161,3,FALSE),2)="SD",0,IF(LEFT(VLOOKUP($AP1303,BaseEqptCdF!$C$5:$E$161,3,FALSE),2)="SB",1*52,VLOOKUP($AP1303,BaseEqptCdF!$C$5:$S$161,12,FALSE)*0.2*300))))</f>
        <v/>
      </c>
      <c r="BE1303" s="3" t="str">
        <f>IF($L1303="","",IF(SUM($AJ1303:AL1303)=0,$AF1303,IF(LEFT(VLOOKUP($AP1303,BaseEqptCdF!$C$5:$E$161,3,FALSE),2)="SD",0,IF(LEFT(VLOOKUP($AP1303,BaseEqptCdF!$C$5:$E$161,3,FALSE),2)="SB",1*52,VLOOKUP($AP1303,BaseEqptCdF!$C$5:$S$161,12,FALSE)*0.2*300))))</f>
        <v/>
      </c>
      <c r="BF1303" s="3" t="str">
        <f>IF($L1303="","",IF(SUM($AJ1303:AM1303)=0,$AF1303,IF(LEFT(VLOOKUP($AP1303,BaseEqptCdF!$C$5:$E$161,3,FALSE),2)="SD",0,IF(LEFT(VLOOKUP($AP1303,BaseEqptCdF!$C$5:$E$161,3,FALSE),2)="SB",1*52,VLOOKUP($AP1303,BaseEqptCdF!$C$5:$S$161,12,FALSE)*0.2*300))))</f>
        <v/>
      </c>
      <c r="BG1303" s="3" t="str">
        <f>IF($L1303="","",IF(SUM($AJ1303:AN1303)=0,$AF1303,IF(LEFT(VLOOKUP($AP1303,BaseEqptCdF!$C$5:$E$161,3,FALSE),2)="SD",0,IF(LEFT(VLOOKUP($AP1303,BaseEqptCdF!$C$5:$E$161,3,FALSE),2)="SB",1*52,VLOOKUP($AP1303,BaseEqptCdF!$C$5:$S$161,12,FALSE)*0.2*300))))</f>
        <v/>
      </c>
      <c r="BH1303" s="2">
        <f t="shared" si="162"/>
        <v>0</v>
      </c>
    </row>
    <row r="1304" spans="1:60" x14ac:dyDescent="0.25">
      <c r="A1304" s="296" t="str">
        <f t="array" ref="A1304">IF($C1304="","",INDEX(Prog!$B$8:$D$300,MATCH($C1304,nivo1,0),1))</f>
        <v/>
      </c>
      <c r="B1304" s="296" t="str">
        <f t="array" ref="B1304">IF($C1304="","",INDEX(Prog!$B$8:$D$300,MATCH($C1304,nivo1,0),2))</f>
        <v/>
      </c>
      <c r="C1304" s="273"/>
      <c r="D1304" s="267"/>
      <c r="E1304" s="273"/>
      <c r="F1304" s="273"/>
      <c r="G1304" s="273"/>
      <c r="H1304" s="273"/>
      <c r="I1304" s="273"/>
      <c r="J1304" s="273"/>
      <c r="K1304" s="274"/>
      <c r="L1304" s="273"/>
      <c r="M1304" s="273"/>
      <c r="N1304" s="273"/>
      <c r="O1304" s="275"/>
      <c r="P1304" s="273"/>
      <c r="Q1304" s="273"/>
      <c r="R1304" s="273"/>
      <c r="S1304" s="273"/>
      <c r="T1304" s="276"/>
      <c r="U1304" s="276"/>
      <c r="V1304" s="276"/>
      <c r="W1304" s="276"/>
      <c r="X1304" s="277"/>
      <c r="Y1304" s="278"/>
      <c r="AA1304" s="8" t="str">
        <f>IF($L1304="","",VLOOKUP($L1304,BaseEqptCdF!$C$5:$E$161,2,FALSE))</f>
        <v/>
      </c>
      <c r="AB1304" s="8" t="str">
        <f>IF($L1304="","",VLOOKUP($L1304,BaseEqptCdF!$C$5:$E$161,3,FALSE))</f>
        <v/>
      </c>
      <c r="AC1304" s="7" t="str">
        <f>IF($L1304="","",VLOOKUP($L1304,BaseEqptCdF!$C$5:$I$161,6,FALSE))</f>
        <v/>
      </c>
      <c r="AD1304" s="7" t="str">
        <f>IF($L1304="","",VLOOKUP($L1304,BaseEqptCdF!$C$5:$I$161,7,FALSE))</f>
        <v/>
      </c>
      <c r="AE1304" s="3" t="str">
        <f>IF($L1304="","",VLOOKUP($L1304,BaseEqptCdF!$C$5:$R$161,16,FALSE)*$AC$3)</f>
        <v/>
      </c>
      <c r="AF1304" s="3" t="str">
        <f>IF($L1304="","",IF(LEFT($AB1304,2)="SD",0,IF(LEFT($AB1304,2)="SB",1*52,IF($N1304=Prog!$P$17,VLOOKUP($L1304,BaseEqptCdF!$C$5:$P$161,14,FALSE)*1*300,VLOOKUP($L1304,BaseEqptCdF!$C$5:$P$161,12,FALSE)*0.2*300))))</f>
        <v/>
      </c>
      <c r="AG1304" s="6" t="str">
        <f t="shared" si="166"/>
        <v/>
      </c>
      <c r="AH1304" s="6">
        <f>IF($U1304=Prog!$S$18,YEAR($X1304),"")</f>
        <v>1900</v>
      </c>
      <c r="AI1304" s="5" t="str">
        <f>IF(OR($AG1304="",$U1304=Prog!$S$18),"",IF(OR($U1304=Prog!$S$17,$U1304=Prog!$S$16),YEAR($X1304),IF($AG1304="ND","ND",$AI$8+$O1304)))</f>
        <v/>
      </c>
      <c r="AJ1304" s="3" t="str">
        <f t="shared" si="165"/>
        <v/>
      </c>
      <c r="AK1304" s="3" t="str">
        <f t="shared" si="164"/>
        <v/>
      </c>
      <c r="AL1304" s="3" t="str">
        <f t="shared" si="164"/>
        <v/>
      </c>
      <c r="AM1304" s="3" t="str">
        <f t="shared" si="164"/>
        <v/>
      </c>
      <c r="AN1304" s="3" t="str">
        <f t="shared" si="164"/>
        <v/>
      </c>
      <c r="AO1304" s="2">
        <f t="shared" si="159"/>
        <v>0</v>
      </c>
      <c r="AP1304" s="4"/>
      <c r="AQ1304" s="3">
        <f>IF(AJ1304=1,VLOOKUP($AP1304,BaseEqptCdF!$C$5:$R$161,16,FALSE),0)</f>
        <v>0</v>
      </c>
      <c r="AR1304" s="3">
        <f>IF(AK1304=1,VLOOKUP($AP1304,BaseEqptCdF!$C$5:$R$161,16,FALSE),0)</f>
        <v>0</v>
      </c>
      <c r="AS1304" s="3">
        <f>IF(AL1304=1,VLOOKUP($AP1304,BaseEqptCdF!$C$5:$R$161,16,FALSE),0)</f>
        <v>0</v>
      </c>
      <c r="AT1304" s="3">
        <f>IF(AM1304=1,VLOOKUP($AP1304,BaseEqptCdF!$C$5:$R$161,16,FALSE),0)</f>
        <v>0</v>
      </c>
      <c r="AU1304" s="3">
        <f>IF(AN1304=1,VLOOKUP($AP1304,BaseEqptCdF!$C$5:$R$161,16,FALSE),0)</f>
        <v>0</v>
      </c>
      <c r="AV1304" s="2">
        <f t="shared" si="160"/>
        <v>0</v>
      </c>
      <c r="AW1304" s="3" t="str">
        <f>IF($L1304="","",IF(SUM($AJ1304:AJ1304)=0,$AE1304,VLOOKUP($AP1304,BaseEqptCdF!$C$5:$R$161,16,FALSE)*$AC$3))</f>
        <v/>
      </c>
      <c r="AX1304" s="3" t="str">
        <f>IF($L1304="","",IF(SUM($AJ1304:AK1304)=0,$AE1304,VLOOKUP($AP1304,BaseEqptCdF!$C$5:$R$161,16,FALSE)*$AC$3))</f>
        <v/>
      </c>
      <c r="AY1304" s="3" t="str">
        <f>IF($L1304="","",IF(SUM($AJ1304:AL1304)=0,$AE1304,VLOOKUP($AP1304,BaseEqptCdF!$C$5:$R$161,16,FALSE)*$AC$3))</f>
        <v/>
      </c>
      <c r="AZ1304" s="3" t="str">
        <f>IF($L1304="","",IF(SUM($AJ1304:AM1304)=0,$AE1304,VLOOKUP($AP1304,BaseEqptCdF!$C$5:$R$161,16,FALSE)*$AC$3))</f>
        <v/>
      </c>
      <c r="BA1304" s="3" t="str">
        <f>IF($L1304="","",IF(SUM($AJ1304:AN1304)=0,$AE1304,VLOOKUP($AP1304,BaseEqptCdF!$C$5:$R$161,16,FALSE)*$AC$3))</f>
        <v/>
      </c>
      <c r="BB1304" s="2">
        <f t="shared" si="161"/>
        <v>0</v>
      </c>
      <c r="BC1304" s="3" t="str">
        <f>IF($L1304="","",IF(SUM($AJ1304:AJ1304)=0,$AF1304,IF(LEFT(VLOOKUP($AP1304,BaseEqptCdF!$C$5:$E$161,3,FALSE),2)="SD",0,IF(LEFT(VLOOKUP($AP1304,BaseEqptCdF!$C$5:$E$161,3,FALSE),2)="SB",1*52,VLOOKUP($AP1304,BaseEqptCdF!$C$5:$S$161,12,FALSE)*0.2*300))))</f>
        <v/>
      </c>
      <c r="BD1304" s="3" t="str">
        <f>IF($L1304="","",IF(SUM($AJ1304:AK1304)=0,$AF1304,IF(LEFT(VLOOKUP($AP1304,BaseEqptCdF!$C$5:$E$161,3,FALSE),2)="SD",0,IF(LEFT(VLOOKUP($AP1304,BaseEqptCdF!$C$5:$E$161,3,FALSE),2)="SB",1*52,VLOOKUP($AP1304,BaseEqptCdF!$C$5:$S$161,12,FALSE)*0.2*300))))</f>
        <v/>
      </c>
      <c r="BE1304" s="3" t="str">
        <f>IF($L1304="","",IF(SUM($AJ1304:AL1304)=0,$AF1304,IF(LEFT(VLOOKUP($AP1304,BaseEqptCdF!$C$5:$E$161,3,FALSE),2)="SD",0,IF(LEFT(VLOOKUP($AP1304,BaseEqptCdF!$C$5:$E$161,3,FALSE),2)="SB",1*52,VLOOKUP($AP1304,BaseEqptCdF!$C$5:$S$161,12,FALSE)*0.2*300))))</f>
        <v/>
      </c>
      <c r="BF1304" s="3" t="str">
        <f>IF($L1304="","",IF(SUM($AJ1304:AM1304)=0,$AF1304,IF(LEFT(VLOOKUP($AP1304,BaseEqptCdF!$C$5:$E$161,3,FALSE),2)="SD",0,IF(LEFT(VLOOKUP($AP1304,BaseEqptCdF!$C$5:$E$161,3,FALSE),2)="SB",1*52,VLOOKUP($AP1304,BaseEqptCdF!$C$5:$S$161,12,FALSE)*0.2*300))))</f>
        <v/>
      </c>
      <c r="BG1304" s="3" t="str">
        <f>IF($L1304="","",IF(SUM($AJ1304:AN1304)=0,$AF1304,IF(LEFT(VLOOKUP($AP1304,BaseEqptCdF!$C$5:$E$161,3,FALSE),2)="SD",0,IF(LEFT(VLOOKUP($AP1304,BaseEqptCdF!$C$5:$E$161,3,FALSE),2)="SB",1*52,VLOOKUP($AP1304,BaseEqptCdF!$C$5:$S$161,12,FALSE)*0.2*300))))</f>
        <v/>
      </c>
      <c r="BH1304" s="2">
        <f t="shared" si="162"/>
        <v>0</v>
      </c>
    </row>
    <row r="1305" spans="1:60" x14ac:dyDescent="0.25">
      <c r="A1305" s="296" t="str">
        <f t="array" ref="A1305">IF($C1305="","",INDEX(Prog!$B$8:$D$300,MATCH($C1305,nivo1,0),1))</f>
        <v/>
      </c>
      <c r="B1305" s="296" t="str">
        <f t="array" ref="B1305">IF($C1305="","",INDEX(Prog!$B$8:$D$300,MATCH($C1305,nivo1,0),2))</f>
        <v/>
      </c>
      <c r="C1305" s="273"/>
      <c r="D1305" s="267"/>
      <c r="E1305" s="273"/>
      <c r="F1305" s="273"/>
      <c r="G1305" s="273"/>
      <c r="H1305" s="273"/>
      <c r="I1305" s="273"/>
      <c r="J1305" s="273"/>
      <c r="K1305" s="274"/>
      <c r="L1305" s="273"/>
      <c r="M1305" s="273"/>
      <c r="N1305" s="273"/>
      <c r="O1305" s="275"/>
      <c r="P1305" s="273"/>
      <c r="Q1305" s="273"/>
      <c r="R1305" s="273"/>
      <c r="S1305" s="273"/>
      <c r="T1305" s="276"/>
      <c r="U1305" s="276"/>
      <c r="V1305" s="276"/>
      <c r="W1305" s="276"/>
      <c r="X1305" s="277"/>
      <c r="Y1305" s="278"/>
      <c r="AA1305" s="8" t="str">
        <f>IF($L1305="","",VLOOKUP($L1305,BaseEqptCdF!$C$5:$E$161,2,FALSE))</f>
        <v/>
      </c>
      <c r="AB1305" s="8" t="str">
        <f>IF($L1305="","",VLOOKUP($L1305,BaseEqptCdF!$C$5:$E$161,3,FALSE))</f>
        <v/>
      </c>
      <c r="AC1305" s="7" t="str">
        <f>IF($L1305="","",VLOOKUP($L1305,BaseEqptCdF!$C$5:$I$161,6,FALSE))</f>
        <v/>
      </c>
      <c r="AD1305" s="7" t="str">
        <f>IF($L1305="","",VLOOKUP($L1305,BaseEqptCdF!$C$5:$I$161,7,FALSE))</f>
        <v/>
      </c>
      <c r="AE1305" s="3" t="str">
        <f>IF($L1305="","",VLOOKUP($L1305,BaseEqptCdF!$C$5:$R$161,16,FALSE)*$AC$3)</f>
        <v/>
      </c>
      <c r="AF1305" s="3" t="str">
        <f>IF($L1305="","",IF(LEFT($AB1305,2)="SD",0,IF(LEFT($AB1305,2)="SB",1*52,IF($N1305=Prog!$P$17,VLOOKUP($L1305,BaseEqptCdF!$C$5:$P$161,14,FALSE)*1*300,VLOOKUP($L1305,BaseEqptCdF!$C$5:$P$161,12,FALSE)*0.2*300))))</f>
        <v/>
      </c>
      <c r="AG1305" s="6" t="str">
        <f t="shared" si="166"/>
        <v/>
      </c>
      <c r="AH1305" s="6">
        <f>IF($U1305=Prog!$S$18,YEAR($X1305),"")</f>
        <v>1900</v>
      </c>
      <c r="AI1305" s="5" t="str">
        <f>IF(OR($AG1305="",$U1305=Prog!$S$18),"",IF(OR($U1305=Prog!$S$17,$U1305=Prog!$S$16),YEAR($X1305),IF($AG1305="ND","ND",$AI$8+$O1305)))</f>
        <v/>
      </c>
      <c r="AJ1305" s="3" t="str">
        <f t="shared" si="165"/>
        <v/>
      </c>
      <c r="AK1305" s="3" t="str">
        <f t="shared" si="164"/>
        <v/>
      </c>
      <c r="AL1305" s="3" t="str">
        <f t="shared" si="164"/>
        <v/>
      </c>
      <c r="AM1305" s="3" t="str">
        <f t="shared" si="164"/>
        <v/>
      </c>
      <c r="AN1305" s="3" t="str">
        <f t="shared" si="164"/>
        <v/>
      </c>
      <c r="AO1305" s="2">
        <f t="shared" si="159"/>
        <v>0</v>
      </c>
      <c r="AP1305" s="4"/>
      <c r="AQ1305" s="3">
        <f>IF(AJ1305=1,VLOOKUP($AP1305,BaseEqptCdF!$C$5:$R$161,16,FALSE),0)</f>
        <v>0</v>
      </c>
      <c r="AR1305" s="3">
        <f>IF(AK1305=1,VLOOKUP($AP1305,BaseEqptCdF!$C$5:$R$161,16,FALSE),0)</f>
        <v>0</v>
      </c>
      <c r="AS1305" s="3">
        <f>IF(AL1305=1,VLOOKUP($AP1305,BaseEqptCdF!$C$5:$R$161,16,FALSE),0)</f>
        <v>0</v>
      </c>
      <c r="AT1305" s="3">
        <f>IF(AM1305=1,VLOOKUP($AP1305,BaseEqptCdF!$C$5:$R$161,16,FALSE),0)</f>
        <v>0</v>
      </c>
      <c r="AU1305" s="3">
        <f>IF(AN1305=1,VLOOKUP($AP1305,BaseEqptCdF!$C$5:$R$161,16,FALSE),0)</f>
        <v>0</v>
      </c>
      <c r="AV1305" s="2">
        <f t="shared" si="160"/>
        <v>0</v>
      </c>
      <c r="AW1305" s="3" t="str">
        <f>IF($L1305="","",IF(SUM($AJ1305:AJ1305)=0,$AE1305,VLOOKUP($AP1305,BaseEqptCdF!$C$5:$R$161,16,FALSE)*$AC$3))</f>
        <v/>
      </c>
      <c r="AX1305" s="3" t="str">
        <f>IF($L1305="","",IF(SUM($AJ1305:AK1305)=0,$AE1305,VLOOKUP($AP1305,BaseEqptCdF!$C$5:$R$161,16,FALSE)*$AC$3))</f>
        <v/>
      </c>
      <c r="AY1305" s="3" t="str">
        <f>IF($L1305="","",IF(SUM($AJ1305:AL1305)=0,$AE1305,VLOOKUP($AP1305,BaseEqptCdF!$C$5:$R$161,16,FALSE)*$AC$3))</f>
        <v/>
      </c>
      <c r="AZ1305" s="3" t="str">
        <f>IF($L1305="","",IF(SUM($AJ1305:AM1305)=0,$AE1305,VLOOKUP($AP1305,BaseEqptCdF!$C$5:$R$161,16,FALSE)*$AC$3))</f>
        <v/>
      </c>
      <c r="BA1305" s="3" t="str">
        <f>IF($L1305="","",IF(SUM($AJ1305:AN1305)=0,$AE1305,VLOOKUP($AP1305,BaseEqptCdF!$C$5:$R$161,16,FALSE)*$AC$3))</f>
        <v/>
      </c>
      <c r="BB1305" s="2">
        <f t="shared" si="161"/>
        <v>0</v>
      </c>
      <c r="BC1305" s="3" t="str">
        <f>IF($L1305="","",IF(SUM($AJ1305:AJ1305)=0,$AF1305,IF(LEFT(VLOOKUP($AP1305,BaseEqptCdF!$C$5:$E$161,3,FALSE),2)="SD",0,IF(LEFT(VLOOKUP($AP1305,BaseEqptCdF!$C$5:$E$161,3,FALSE),2)="SB",1*52,VLOOKUP($AP1305,BaseEqptCdF!$C$5:$S$161,12,FALSE)*0.2*300))))</f>
        <v/>
      </c>
      <c r="BD1305" s="3" t="str">
        <f>IF($L1305="","",IF(SUM($AJ1305:AK1305)=0,$AF1305,IF(LEFT(VLOOKUP($AP1305,BaseEqptCdF!$C$5:$E$161,3,FALSE),2)="SD",0,IF(LEFT(VLOOKUP($AP1305,BaseEqptCdF!$C$5:$E$161,3,FALSE),2)="SB",1*52,VLOOKUP($AP1305,BaseEqptCdF!$C$5:$S$161,12,FALSE)*0.2*300))))</f>
        <v/>
      </c>
      <c r="BE1305" s="3" t="str">
        <f>IF($L1305="","",IF(SUM($AJ1305:AL1305)=0,$AF1305,IF(LEFT(VLOOKUP($AP1305,BaseEqptCdF!$C$5:$E$161,3,FALSE),2)="SD",0,IF(LEFT(VLOOKUP($AP1305,BaseEqptCdF!$C$5:$E$161,3,FALSE),2)="SB",1*52,VLOOKUP($AP1305,BaseEqptCdF!$C$5:$S$161,12,FALSE)*0.2*300))))</f>
        <v/>
      </c>
      <c r="BF1305" s="3" t="str">
        <f>IF($L1305="","",IF(SUM($AJ1305:AM1305)=0,$AF1305,IF(LEFT(VLOOKUP($AP1305,BaseEqptCdF!$C$5:$E$161,3,FALSE),2)="SD",0,IF(LEFT(VLOOKUP($AP1305,BaseEqptCdF!$C$5:$E$161,3,FALSE),2)="SB",1*52,VLOOKUP($AP1305,BaseEqptCdF!$C$5:$S$161,12,FALSE)*0.2*300))))</f>
        <v/>
      </c>
      <c r="BG1305" s="3" t="str">
        <f>IF($L1305="","",IF(SUM($AJ1305:AN1305)=0,$AF1305,IF(LEFT(VLOOKUP($AP1305,BaseEqptCdF!$C$5:$E$161,3,FALSE),2)="SD",0,IF(LEFT(VLOOKUP($AP1305,BaseEqptCdF!$C$5:$E$161,3,FALSE),2)="SB",1*52,VLOOKUP($AP1305,BaseEqptCdF!$C$5:$S$161,12,FALSE)*0.2*300))))</f>
        <v/>
      </c>
      <c r="BH1305" s="2">
        <f t="shared" si="162"/>
        <v>0</v>
      </c>
    </row>
    <row r="1306" spans="1:60" x14ac:dyDescent="0.25">
      <c r="A1306" s="296" t="str">
        <f t="array" ref="A1306">IF($C1306="","",INDEX(Prog!$B$8:$D$300,MATCH($C1306,nivo1,0),1))</f>
        <v/>
      </c>
      <c r="B1306" s="296" t="str">
        <f t="array" ref="B1306">IF($C1306="","",INDEX(Prog!$B$8:$D$300,MATCH($C1306,nivo1,0),2))</f>
        <v/>
      </c>
      <c r="C1306" s="273"/>
      <c r="D1306" s="267"/>
      <c r="E1306" s="273"/>
      <c r="F1306" s="273"/>
      <c r="G1306" s="273"/>
      <c r="H1306" s="273"/>
      <c r="I1306" s="273"/>
      <c r="J1306" s="273"/>
      <c r="K1306" s="274"/>
      <c r="L1306" s="273"/>
      <c r="M1306" s="273"/>
      <c r="N1306" s="273"/>
      <c r="O1306" s="275"/>
      <c r="P1306" s="273"/>
      <c r="Q1306" s="273"/>
      <c r="R1306" s="273"/>
      <c r="S1306" s="273"/>
      <c r="T1306" s="276"/>
      <c r="U1306" s="276"/>
      <c r="V1306" s="276"/>
      <c r="W1306" s="276"/>
      <c r="X1306" s="277"/>
      <c r="Y1306" s="278"/>
      <c r="AA1306" s="8" t="str">
        <f>IF($L1306="","",VLOOKUP($L1306,BaseEqptCdF!$C$5:$E$161,2,FALSE))</f>
        <v/>
      </c>
      <c r="AB1306" s="8" t="str">
        <f>IF($L1306="","",VLOOKUP($L1306,BaseEqptCdF!$C$5:$E$161,3,FALSE))</f>
        <v/>
      </c>
      <c r="AC1306" s="7" t="str">
        <f>IF($L1306="","",VLOOKUP($L1306,BaseEqptCdF!$C$5:$I$161,6,FALSE))</f>
        <v/>
      </c>
      <c r="AD1306" s="7" t="str">
        <f>IF($L1306="","",VLOOKUP($L1306,BaseEqptCdF!$C$5:$I$161,7,FALSE))</f>
        <v/>
      </c>
      <c r="AE1306" s="3" t="str">
        <f>IF($L1306="","",VLOOKUP($L1306,BaseEqptCdF!$C$5:$R$161,16,FALSE)*$AC$3)</f>
        <v/>
      </c>
      <c r="AF1306" s="3" t="str">
        <f>IF($L1306="","",IF(LEFT($AB1306,2)="SD",0,IF(LEFT($AB1306,2)="SB",1*52,IF($N1306=Prog!$P$17,VLOOKUP($L1306,BaseEqptCdF!$C$5:$P$161,14,FALSE)*1*300,VLOOKUP($L1306,BaseEqptCdF!$C$5:$P$161,12,FALSE)*0.2*300))))</f>
        <v/>
      </c>
      <c r="AG1306" s="6" t="str">
        <f t="shared" si="166"/>
        <v/>
      </c>
      <c r="AH1306" s="6">
        <f>IF($U1306=Prog!$S$18,YEAR($X1306),"")</f>
        <v>1900</v>
      </c>
      <c r="AI1306" s="5" t="str">
        <f>IF(OR($AG1306="",$U1306=Prog!$S$18),"",IF(OR($U1306=Prog!$S$17,$U1306=Prog!$S$16),YEAR($X1306),IF($AG1306="ND","ND",$AI$8+$O1306)))</f>
        <v/>
      </c>
      <c r="AJ1306" s="3" t="str">
        <f t="shared" si="165"/>
        <v/>
      </c>
      <c r="AK1306" s="3" t="str">
        <f t="shared" si="164"/>
        <v/>
      </c>
      <c r="AL1306" s="3" t="str">
        <f t="shared" si="164"/>
        <v/>
      </c>
      <c r="AM1306" s="3" t="str">
        <f t="shared" si="164"/>
        <v/>
      </c>
      <c r="AN1306" s="3" t="str">
        <f t="shared" si="164"/>
        <v/>
      </c>
      <c r="AO1306" s="2">
        <f t="shared" si="159"/>
        <v>0</v>
      </c>
      <c r="AP1306" s="4"/>
      <c r="AQ1306" s="3">
        <f>IF(AJ1306=1,VLOOKUP($AP1306,BaseEqptCdF!$C$5:$R$161,16,FALSE),0)</f>
        <v>0</v>
      </c>
      <c r="AR1306" s="3">
        <f>IF(AK1306=1,VLOOKUP($AP1306,BaseEqptCdF!$C$5:$R$161,16,FALSE),0)</f>
        <v>0</v>
      </c>
      <c r="AS1306" s="3">
        <f>IF(AL1306=1,VLOOKUP($AP1306,BaseEqptCdF!$C$5:$R$161,16,FALSE),0)</f>
        <v>0</v>
      </c>
      <c r="AT1306" s="3">
        <f>IF(AM1306=1,VLOOKUP($AP1306,BaseEqptCdF!$C$5:$R$161,16,FALSE),0)</f>
        <v>0</v>
      </c>
      <c r="AU1306" s="3">
        <f>IF(AN1306=1,VLOOKUP($AP1306,BaseEqptCdF!$C$5:$R$161,16,FALSE),0)</f>
        <v>0</v>
      </c>
      <c r="AV1306" s="2">
        <f t="shared" si="160"/>
        <v>0</v>
      </c>
      <c r="AW1306" s="3" t="str">
        <f>IF($L1306="","",IF(SUM($AJ1306:AJ1306)=0,$AE1306,VLOOKUP($AP1306,BaseEqptCdF!$C$5:$R$161,16,FALSE)*$AC$3))</f>
        <v/>
      </c>
      <c r="AX1306" s="3" t="str">
        <f>IF($L1306="","",IF(SUM($AJ1306:AK1306)=0,$AE1306,VLOOKUP($AP1306,BaseEqptCdF!$C$5:$R$161,16,FALSE)*$AC$3))</f>
        <v/>
      </c>
      <c r="AY1306" s="3" t="str">
        <f>IF($L1306="","",IF(SUM($AJ1306:AL1306)=0,$AE1306,VLOOKUP($AP1306,BaseEqptCdF!$C$5:$R$161,16,FALSE)*$AC$3))</f>
        <v/>
      </c>
      <c r="AZ1306" s="3" t="str">
        <f>IF($L1306="","",IF(SUM($AJ1306:AM1306)=0,$AE1306,VLOOKUP($AP1306,BaseEqptCdF!$C$5:$R$161,16,FALSE)*$AC$3))</f>
        <v/>
      </c>
      <c r="BA1306" s="3" t="str">
        <f>IF($L1306="","",IF(SUM($AJ1306:AN1306)=0,$AE1306,VLOOKUP($AP1306,BaseEqptCdF!$C$5:$R$161,16,FALSE)*$AC$3))</f>
        <v/>
      </c>
      <c r="BB1306" s="2">
        <f t="shared" si="161"/>
        <v>0</v>
      </c>
      <c r="BC1306" s="3" t="str">
        <f>IF($L1306="","",IF(SUM($AJ1306:AJ1306)=0,$AF1306,IF(LEFT(VLOOKUP($AP1306,BaseEqptCdF!$C$5:$E$161,3,FALSE),2)="SD",0,IF(LEFT(VLOOKUP($AP1306,BaseEqptCdF!$C$5:$E$161,3,FALSE),2)="SB",1*52,VLOOKUP($AP1306,BaseEqptCdF!$C$5:$S$161,12,FALSE)*0.2*300))))</f>
        <v/>
      </c>
      <c r="BD1306" s="3" t="str">
        <f>IF($L1306="","",IF(SUM($AJ1306:AK1306)=0,$AF1306,IF(LEFT(VLOOKUP($AP1306,BaseEqptCdF!$C$5:$E$161,3,FALSE),2)="SD",0,IF(LEFT(VLOOKUP($AP1306,BaseEqptCdF!$C$5:$E$161,3,FALSE),2)="SB",1*52,VLOOKUP($AP1306,BaseEqptCdF!$C$5:$S$161,12,FALSE)*0.2*300))))</f>
        <v/>
      </c>
      <c r="BE1306" s="3" t="str">
        <f>IF($L1306="","",IF(SUM($AJ1306:AL1306)=0,$AF1306,IF(LEFT(VLOOKUP($AP1306,BaseEqptCdF!$C$5:$E$161,3,FALSE),2)="SD",0,IF(LEFT(VLOOKUP($AP1306,BaseEqptCdF!$C$5:$E$161,3,FALSE),2)="SB",1*52,VLOOKUP($AP1306,BaseEqptCdF!$C$5:$S$161,12,FALSE)*0.2*300))))</f>
        <v/>
      </c>
      <c r="BF1306" s="3" t="str">
        <f>IF($L1306="","",IF(SUM($AJ1306:AM1306)=0,$AF1306,IF(LEFT(VLOOKUP($AP1306,BaseEqptCdF!$C$5:$E$161,3,FALSE),2)="SD",0,IF(LEFT(VLOOKUP($AP1306,BaseEqptCdF!$C$5:$E$161,3,FALSE),2)="SB",1*52,VLOOKUP($AP1306,BaseEqptCdF!$C$5:$S$161,12,FALSE)*0.2*300))))</f>
        <v/>
      </c>
      <c r="BG1306" s="3" t="str">
        <f>IF($L1306="","",IF(SUM($AJ1306:AN1306)=0,$AF1306,IF(LEFT(VLOOKUP($AP1306,BaseEqptCdF!$C$5:$E$161,3,FALSE),2)="SD",0,IF(LEFT(VLOOKUP($AP1306,BaseEqptCdF!$C$5:$E$161,3,FALSE),2)="SB",1*52,VLOOKUP($AP1306,BaseEqptCdF!$C$5:$S$161,12,FALSE)*0.2*300))))</f>
        <v/>
      </c>
      <c r="BH1306" s="2">
        <f t="shared" si="162"/>
        <v>0</v>
      </c>
    </row>
    <row r="1307" spans="1:60" x14ac:dyDescent="0.25">
      <c r="A1307" s="296" t="str">
        <f t="array" ref="A1307">IF($C1307="","",INDEX(Prog!$B$8:$D$300,MATCH($C1307,nivo1,0),1))</f>
        <v/>
      </c>
      <c r="B1307" s="296" t="str">
        <f t="array" ref="B1307">IF($C1307="","",INDEX(Prog!$B$8:$D$300,MATCH($C1307,nivo1,0),2))</f>
        <v/>
      </c>
      <c r="C1307" s="273"/>
      <c r="D1307" s="267"/>
      <c r="E1307" s="273"/>
      <c r="F1307" s="273"/>
      <c r="G1307" s="273"/>
      <c r="H1307" s="273"/>
      <c r="I1307" s="273"/>
      <c r="J1307" s="273"/>
      <c r="K1307" s="274"/>
      <c r="L1307" s="273"/>
      <c r="M1307" s="273"/>
      <c r="N1307" s="273"/>
      <c r="O1307" s="275"/>
      <c r="P1307" s="273"/>
      <c r="Q1307" s="273"/>
      <c r="R1307" s="273"/>
      <c r="S1307" s="273"/>
      <c r="T1307" s="276"/>
      <c r="U1307" s="276"/>
      <c r="V1307" s="276"/>
      <c r="W1307" s="276"/>
      <c r="X1307" s="277"/>
      <c r="Y1307" s="278"/>
      <c r="AA1307" s="8" t="str">
        <f>IF($L1307="","",VLOOKUP($L1307,BaseEqptCdF!$C$5:$E$161,2,FALSE))</f>
        <v/>
      </c>
      <c r="AB1307" s="8" t="str">
        <f>IF($L1307="","",VLOOKUP($L1307,BaseEqptCdF!$C$5:$E$161,3,FALSE))</f>
        <v/>
      </c>
      <c r="AC1307" s="7" t="str">
        <f>IF($L1307="","",VLOOKUP($L1307,BaseEqptCdF!$C$5:$I$161,6,FALSE))</f>
        <v/>
      </c>
      <c r="AD1307" s="7" t="str">
        <f>IF($L1307="","",VLOOKUP($L1307,BaseEqptCdF!$C$5:$I$161,7,FALSE))</f>
        <v/>
      </c>
      <c r="AE1307" s="3" t="str">
        <f>IF($L1307="","",VLOOKUP($L1307,BaseEqptCdF!$C$5:$R$161,16,FALSE)*$AC$3)</f>
        <v/>
      </c>
      <c r="AF1307" s="3" t="str">
        <f>IF($L1307="","",IF(LEFT($AB1307,2)="SD",0,IF(LEFT($AB1307,2)="SB",1*52,IF($N1307=Prog!$P$17,VLOOKUP($L1307,BaseEqptCdF!$C$5:$P$161,14,FALSE)*1*300,VLOOKUP($L1307,BaseEqptCdF!$C$5:$P$161,12,FALSE)*0.2*300))))</f>
        <v/>
      </c>
      <c r="AG1307" s="6" t="str">
        <f t="shared" si="166"/>
        <v/>
      </c>
      <c r="AH1307" s="6">
        <f>IF($U1307=Prog!$S$18,YEAR($X1307),"")</f>
        <v>1900</v>
      </c>
      <c r="AI1307" s="5" t="str">
        <f>IF(OR($AG1307="",$U1307=Prog!$S$18),"",IF(OR($U1307=Prog!$S$17,$U1307=Prog!$S$16),YEAR($X1307),IF($AG1307="ND","ND",$AI$8+$O1307)))</f>
        <v/>
      </c>
      <c r="AJ1307" s="3" t="str">
        <f t="shared" si="165"/>
        <v/>
      </c>
      <c r="AK1307" s="3" t="str">
        <f t="shared" si="164"/>
        <v/>
      </c>
      <c r="AL1307" s="3" t="str">
        <f t="shared" si="164"/>
        <v/>
      </c>
      <c r="AM1307" s="3" t="str">
        <f t="shared" si="164"/>
        <v/>
      </c>
      <c r="AN1307" s="3" t="str">
        <f t="shared" si="164"/>
        <v/>
      </c>
      <c r="AO1307" s="2">
        <f t="shared" si="159"/>
        <v>0</v>
      </c>
      <c r="AP1307" s="4"/>
      <c r="AQ1307" s="3">
        <f>IF(AJ1307=1,VLOOKUP($AP1307,BaseEqptCdF!$C$5:$R$161,16,FALSE),0)</f>
        <v>0</v>
      </c>
      <c r="AR1307" s="3">
        <f>IF(AK1307=1,VLOOKUP($AP1307,BaseEqptCdF!$C$5:$R$161,16,FALSE),0)</f>
        <v>0</v>
      </c>
      <c r="AS1307" s="3">
        <f>IF(AL1307=1,VLOOKUP($AP1307,BaseEqptCdF!$C$5:$R$161,16,FALSE),0)</f>
        <v>0</v>
      </c>
      <c r="AT1307" s="3">
        <f>IF(AM1307=1,VLOOKUP($AP1307,BaseEqptCdF!$C$5:$R$161,16,FALSE),0)</f>
        <v>0</v>
      </c>
      <c r="AU1307" s="3">
        <f>IF(AN1307=1,VLOOKUP($AP1307,BaseEqptCdF!$C$5:$R$161,16,FALSE),0)</f>
        <v>0</v>
      </c>
      <c r="AV1307" s="2">
        <f t="shared" si="160"/>
        <v>0</v>
      </c>
      <c r="AW1307" s="3" t="str">
        <f>IF($L1307="","",IF(SUM($AJ1307:AJ1307)=0,$AE1307,VLOOKUP($AP1307,BaseEqptCdF!$C$5:$R$161,16,FALSE)*$AC$3))</f>
        <v/>
      </c>
      <c r="AX1307" s="3" t="str">
        <f>IF($L1307="","",IF(SUM($AJ1307:AK1307)=0,$AE1307,VLOOKUP($AP1307,BaseEqptCdF!$C$5:$R$161,16,FALSE)*$AC$3))</f>
        <v/>
      </c>
      <c r="AY1307" s="3" t="str">
        <f>IF($L1307="","",IF(SUM($AJ1307:AL1307)=0,$AE1307,VLOOKUP($AP1307,BaseEqptCdF!$C$5:$R$161,16,FALSE)*$AC$3))</f>
        <v/>
      </c>
      <c r="AZ1307" s="3" t="str">
        <f>IF($L1307="","",IF(SUM($AJ1307:AM1307)=0,$AE1307,VLOOKUP($AP1307,BaseEqptCdF!$C$5:$R$161,16,FALSE)*$AC$3))</f>
        <v/>
      </c>
      <c r="BA1307" s="3" t="str">
        <f>IF($L1307="","",IF(SUM($AJ1307:AN1307)=0,$AE1307,VLOOKUP($AP1307,BaseEqptCdF!$C$5:$R$161,16,FALSE)*$AC$3))</f>
        <v/>
      </c>
      <c r="BB1307" s="2">
        <f t="shared" si="161"/>
        <v>0</v>
      </c>
      <c r="BC1307" s="3" t="str">
        <f>IF($L1307="","",IF(SUM($AJ1307:AJ1307)=0,$AF1307,IF(LEFT(VLOOKUP($AP1307,BaseEqptCdF!$C$5:$E$161,3,FALSE),2)="SD",0,IF(LEFT(VLOOKUP($AP1307,BaseEqptCdF!$C$5:$E$161,3,FALSE),2)="SB",1*52,VLOOKUP($AP1307,BaseEqptCdF!$C$5:$S$161,12,FALSE)*0.2*300))))</f>
        <v/>
      </c>
      <c r="BD1307" s="3" t="str">
        <f>IF($L1307="","",IF(SUM($AJ1307:AK1307)=0,$AF1307,IF(LEFT(VLOOKUP($AP1307,BaseEqptCdF!$C$5:$E$161,3,FALSE),2)="SD",0,IF(LEFT(VLOOKUP($AP1307,BaseEqptCdF!$C$5:$E$161,3,FALSE),2)="SB",1*52,VLOOKUP($AP1307,BaseEqptCdF!$C$5:$S$161,12,FALSE)*0.2*300))))</f>
        <v/>
      </c>
      <c r="BE1307" s="3" t="str">
        <f>IF($L1307="","",IF(SUM($AJ1307:AL1307)=0,$AF1307,IF(LEFT(VLOOKUP($AP1307,BaseEqptCdF!$C$5:$E$161,3,FALSE),2)="SD",0,IF(LEFT(VLOOKUP($AP1307,BaseEqptCdF!$C$5:$E$161,3,FALSE),2)="SB",1*52,VLOOKUP($AP1307,BaseEqptCdF!$C$5:$S$161,12,FALSE)*0.2*300))))</f>
        <v/>
      </c>
      <c r="BF1307" s="3" t="str">
        <f>IF($L1307="","",IF(SUM($AJ1307:AM1307)=0,$AF1307,IF(LEFT(VLOOKUP($AP1307,BaseEqptCdF!$C$5:$E$161,3,FALSE),2)="SD",0,IF(LEFT(VLOOKUP($AP1307,BaseEqptCdF!$C$5:$E$161,3,FALSE),2)="SB",1*52,VLOOKUP($AP1307,BaseEqptCdF!$C$5:$S$161,12,FALSE)*0.2*300))))</f>
        <v/>
      </c>
      <c r="BG1307" s="3" t="str">
        <f>IF($L1307="","",IF(SUM($AJ1307:AN1307)=0,$AF1307,IF(LEFT(VLOOKUP($AP1307,BaseEqptCdF!$C$5:$E$161,3,FALSE),2)="SD",0,IF(LEFT(VLOOKUP($AP1307,BaseEqptCdF!$C$5:$E$161,3,FALSE),2)="SB",1*52,VLOOKUP($AP1307,BaseEqptCdF!$C$5:$S$161,12,FALSE)*0.2*300))))</f>
        <v/>
      </c>
      <c r="BH1307" s="2">
        <f t="shared" si="162"/>
        <v>0</v>
      </c>
    </row>
    <row r="1308" spans="1:60" x14ac:dyDescent="0.25">
      <c r="A1308" s="296" t="str">
        <f t="array" ref="A1308">IF($C1308="","",INDEX(Prog!$B$8:$D$300,MATCH($C1308,nivo1,0),1))</f>
        <v/>
      </c>
      <c r="B1308" s="296" t="str">
        <f t="array" ref="B1308">IF($C1308="","",INDEX(Prog!$B$8:$D$300,MATCH($C1308,nivo1,0),2))</f>
        <v/>
      </c>
      <c r="C1308" s="273"/>
      <c r="D1308" s="267"/>
      <c r="E1308" s="273"/>
      <c r="F1308" s="273"/>
      <c r="G1308" s="273"/>
      <c r="H1308" s="273"/>
      <c r="I1308" s="273"/>
      <c r="J1308" s="273"/>
      <c r="K1308" s="274"/>
      <c r="L1308" s="273"/>
      <c r="M1308" s="273"/>
      <c r="N1308" s="273"/>
      <c r="O1308" s="275"/>
      <c r="P1308" s="273"/>
      <c r="Q1308" s="273"/>
      <c r="R1308" s="273"/>
      <c r="S1308" s="273"/>
      <c r="T1308" s="276"/>
      <c r="U1308" s="276"/>
      <c r="V1308" s="276"/>
      <c r="W1308" s="276"/>
      <c r="X1308" s="277"/>
      <c r="Y1308" s="278"/>
      <c r="AA1308" s="8" t="str">
        <f>IF($L1308="","",VLOOKUP($L1308,BaseEqptCdF!$C$5:$E$161,2,FALSE))</f>
        <v/>
      </c>
      <c r="AB1308" s="8" t="str">
        <f>IF($L1308="","",VLOOKUP($L1308,BaseEqptCdF!$C$5:$E$161,3,FALSE))</f>
        <v/>
      </c>
      <c r="AC1308" s="7" t="str">
        <f>IF($L1308="","",VLOOKUP($L1308,BaseEqptCdF!$C$5:$I$161,6,FALSE))</f>
        <v/>
      </c>
      <c r="AD1308" s="7" t="str">
        <f>IF($L1308="","",VLOOKUP($L1308,BaseEqptCdF!$C$5:$I$161,7,FALSE))</f>
        <v/>
      </c>
      <c r="AE1308" s="3" t="str">
        <f>IF($L1308="","",VLOOKUP($L1308,BaseEqptCdF!$C$5:$R$161,16,FALSE)*$AC$3)</f>
        <v/>
      </c>
      <c r="AF1308" s="3" t="str">
        <f>IF($L1308="","",IF(LEFT($AB1308,2)="SD",0,IF(LEFT($AB1308,2)="SB",1*52,IF($N1308=Prog!$P$17,VLOOKUP($L1308,BaseEqptCdF!$C$5:$P$161,14,FALSE)*1*300,VLOOKUP($L1308,BaseEqptCdF!$C$5:$P$161,12,FALSE)*0.2*300))))</f>
        <v/>
      </c>
      <c r="AG1308" s="6" t="str">
        <f t="shared" si="166"/>
        <v/>
      </c>
      <c r="AH1308" s="6">
        <f>IF($U1308=Prog!$S$18,YEAR($X1308),"")</f>
        <v>1900</v>
      </c>
      <c r="AI1308" s="5" t="str">
        <f>IF(OR($AG1308="",$U1308=Prog!$S$18),"",IF(OR($U1308=Prog!$S$17,$U1308=Prog!$S$16),YEAR($X1308),IF($AG1308="ND","ND",$AI$8+$O1308)))</f>
        <v/>
      </c>
      <c r="AJ1308" s="3" t="str">
        <f t="shared" si="165"/>
        <v/>
      </c>
      <c r="AK1308" s="3" t="str">
        <f t="shared" si="164"/>
        <v/>
      </c>
      <c r="AL1308" s="3" t="str">
        <f t="shared" si="164"/>
        <v/>
      </c>
      <c r="AM1308" s="3" t="str">
        <f t="shared" si="164"/>
        <v/>
      </c>
      <c r="AN1308" s="3" t="str">
        <f t="shared" si="164"/>
        <v/>
      </c>
      <c r="AO1308" s="2">
        <f t="shared" si="159"/>
        <v>0</v>
      </c>
      <c r="AP1308" s="4"/>
      <c r="AQ1308" s="3">
        <f>IF(AJ1308=1,VLOOKUP($AP1308,BaseEqptCdF!$C$5:$R$161,16,FALSE),0)</f>
        <v>0</v>
      </c>
      <c r="AR1308" s="3">
        <f>IF(AK1308=1,VLOOKUP($AP1308,BaseEqptCdF!$C$5:$R$161,16,FALSE),0)</f>
        <v>0</v>
      </c>
      <c r="AS1308" s="3">
        <f>IF(AL1308=1,VLOOKUP($AP1308,BaseEqptCdF!$C$5:$R$161,16,FALSE),0)</f>
        <v>0</v>
      </c>
      <c r="AT1308" s="3">
        <f>IF(AM1308=1,VLOOKUP($AP1308,BaseEqptCdF!$C$5:$R$161,16,FALSE),0)</f>
        <v>0</v>
      </c>
      <c r="AU1308" s="3">
        <f>IF(AN1308=1,VLOOKUP($AP1308,BaseEqptCdF!$C$5:$R$161,16,FALSE),0)</f>
        <v>0</v>
      </c>
      <c r="AV1308" s="2">
        <f t="shared" si="160"/>
        <v>0</v>
      </c>
      <c r="AW1308" s="3" t="str">
        <f>IF($L1308="","",IF(SUM($AJ1308:AJ1308)=0,$AE1308,VLOOKUP($AP1308,BaseEqptCdF!$C$5:$R$161,16,FALSE)*$AC$3))</f>
        <v/>
      </c>
      <c r="AX1308" s="3" t="str">
        <f>IF($L1308="","",IF(SUM($AJ1308:AK1308)=0,$AE1308,VLOOKUP($AP1308,BaseEqptCdF!$C$5:$R$161,16,FALSE)*$AC$3))</f>
        <v/>
      </c>
      <c r="AY1308" s="3" t="str">
        <f>IF($L1308="","",IF(SUM($AJ1308:AL1308)=0,$AE1308,VLOOKUP($AP1308,BaseEqptCdF!$C$5:$R$161,16,FALSE)*$AC$3))</f>
        <v/>
      </c>
      <c r="AZ1308" s="3" t="str">
        <f>IF($L1308="","",IF(SUM($AJ1308:AM1308)=0,$AE1308,VLOOKUP($AP1308,BaseEqptCdF!$C$5:$R$161,16,FALSE)*$AC$3))</f>
        <v/>
      </c>
      <c r="BA1308" s="3" t="str">
        <f>IF($L1308="","",IF(SUM($AJ1308:AN1308)=0,$AE1308,VLOOKUP($AP1308,BaseEqptCdF!$C$5:$R$161,16,FALSE)*$AC$3))</f>
        <v/>
      </c>
      <c r="BB1308" s="2">
        <f t="shared" si="161"/>
        <v>0</v>
      </c>
      <c r="BC1308" s="3" t="str">
        <f>IF($L1308="","",IF(SUM($AJ1308:AJ1308)=0,$AF1308,IF(LEFT(VLOOKUP($AP1308,BaseEqptCdF!$C$5:$E$161,3,FALSE),2)="SD",0,IF(LEFT(VLOOKUP($AP1308,BaseEqptCdF!$C$5:$E$161,3,FALSE),2)="SB",1*52,VLOOKUP($AP1308,BaseEqptCdF!$C$5:$S$161,12,FALSE)*0.2*300))))</f>
        <v/>
      </c>
      <c r="BD1308" s="3" t="str">
        <f>IF($L1308="","",IF(SUM($AJ1308:AK1308)=0,$AF1308,IF(LEFT(VLOOKUP($AP1308,BaseEqptCdF!$C$5:$E$161,3,FALSE),2)="SD",0,IF(LEFT(VLOOKUP($AP1308,BaseEqptCdF!$C$5:$E$161,3,FALSE),2)="SB",1*52,VLOOKUP($AP1308,BaseEqptCdF!$C$5:$S$161,12,FALSE)*0.2*300))))</f>
        <v/>
      </c>
      <c r="BE1308" s="3" t="str">
        <f>IF($L1308="","",IF(SUM($AJ1308:AL1308)=0,$AF1308,IF(LEFT(VLOOKUP($AP1308,BaseEqptCdF!$C$5:$E$161,3,FALSE),2)="SD",0,IF(LEFT(VLOOKUP($AP1308,BaseEqptCdF!$C$5:$E$161,3,FALSE),2)="SB",1*52,VLOOKUP($AP1308,BaseEqptCdF!$C$5:$S$161,12,FALSE)*0.2*300))))</f>
        <v/>
      </c>
      <c r="BF1308" s="3" t="str">
        <f>IF($L1308="","",IF(SUM($AJ1308:AM1308)=0,$AF1308,IF(LEFT(VLOOKUP($AP1308,BaseEqptCdF!$C$5:$E$161,3,FALSE),2)="SD",0,IF(LEFT(VLOOKUP($AP1308,BaseEqptCdF!$C$5:$E$161,3,FALSE),2)="SB",1*52,VLOOKUP($AP1308,BaseEqptCdF!$C$5:$S$161,12,FALSE)*0.2*300))))</f>
        <v/>
      </c>
      <c r="BG1308" s="3" t="str">
        <f>IF($L1308="","",IF(SUM($AJ1308:AN1308)=0,$AF1308,IF(LEFT(VLOOKUP($AP1308,BaseEqptCdF!$C$5:$E$161,3,FALSE),2)="SD",0,IF(LEFT(VLOOKUP($AP1308,BaseEqptCdF!$C$5:$E$161,3,FALSE),2)="SB",1*52,VLOOKUP($AP1308,BaseEqptCdF!$C$5:$S$161,12,FALSE)*0.2*300))))</f>
        <v/>
      </c>
      <c r="BH1308" s="2">
        <f t="shared" si="162"/>
        <v>0</v>
      </c>
    </row>
    <row r="1309" spans="1:60" x14ac:dyDescent="0.25">
      <c r="A1309" s="296" t="str">
        <f t="array" ref="A1309">IF($C1309="","",INDEX(Prog!$B$8:$D$300,MATCH($C1309,nivo1,0),1))</f>
        <v/>
      </c>
      <c r="B1309" s="296" t="str">
        <f t="array" ref="B1309">IF($C1309="","",INDEX(Prog!$B$8:$D$300,MATCH($C1309,nivo1,0),2))</f>
        <v/>
      </c>
      <c r="C1309" s="273"/>
      <c r="D1309" s="267"/>
      <c r="E1309" s="273"/>
      <c r="F1309" s="273"/>
      <c r="G1309" s="273"/>
      <c r="H1309" s="273"/>
      <c r="I1309" s="273"/>
      <c r="J1309" s="273"/>
      <c r="K1309" s="274"/>
      <c r="L1309" s="273"/>
      <c r="M1309" s="273"/>
      <c r="N1309" s="273"/>
      <c r="O1309" s="275"/>
      <c r="P1309" s="273"/>
      <c r="Q1309" s="273"/>
      <c r="R1309" s="273"/>
      <c r="S1309" s="273"/>
      <c r="T1309" s="276"/>
      <c r="U1309" s="276"/>
      <c r="V1309" s="276"/>
      <c r="W1309" s="276"/>
      <c r="X1309" s="277"/>
      <c r="Y1309" s="278"/>
      <c r="AA1309" s="8" t="str">
        <f>IF($L1309="","",VLOOKUP($L1309,BaseEqptCdF!$C$5:$E$161,2,FALSE))</f>
        <v/>
      </c>
      <c r="AB1309" s="8" t="str">
        <f>IF($L1309="","",VLOOKUP($L1309,BaseEqptCdF!$C$5:$E$161,3,FALSE))</f>
        <v/>
      </c>
      <c r="AC1309" s="7" t="str">
        <f>IF($L1309="","",VLOOKUP($L1309,BaseEqptCdF!$C$5:$I$161,6,FALSE))</f>
        <v/>
      </c>
      <c r="AD1309" s="7" t="str">
        <f>IF($L1309="","",VLOOKUP($L1309,BaseEqptCdF!$C$5:$I$161,7,FALSE))</f>
        <v/>
      </c>
      <c r="AE1309" s="3" t="str">
        <f>IF($L1309="","",VLOOKUP($L1309,BaseEqptCdF!$C$5:$R$161,16,FALSE)*$AC$3)</f>
        <v/>
      </c>
      <c r="AF1309" s="3" t="str">
        <f>IF($L1309="","",IF(LEFT($AB1309,2)="SD",0,IF(LEFT($AB1309,2)="SB",1*52,IF($N1309=Prog!$P$17,VLOOKUP($L1309,BaseEqptCdF!$C$5:$P$161,14,FALSE)*1*300,VLOOKUP($L1309,BaseEqptCdF!$C$5:$P$161,12,FALSE)*0.2*300))))</f>
        <v/>
      </c>
      <c r="AG1309" s="6" t="str">
        <f t="shared" si="166"/>
        <v/>
      </c>
      <c r="AH1309" s="6">
        <f>IF($U1309=Prog!$S$18,YEAR($X1309),"")</f>
        <v>1900</v>
      </c>
      <c r="AI1309" s="5" t="str">
        <f>IF(OR($AG1309="",$U1309=Prog!$S$18),"",IF(OR($U1309=Prog!$S$17,$U1309=Prog!$S$16),YEAR($X1309),IF($AG1309="ND","ND",$AI$8+$O1309)))</f>
        <v/>
      </c>
      <c r="AJ1309" s="3" t="str">
        <f t="shared" si="165"/>
        <v/>
      </c>
      <c r="AK1309" s="3" t="str">
        <f t="shared" si="164"/>
        <v/>
      </c>
      <c r="AL1309" s="3" t="str">
        <f t="shared" si="164"/>
        <v/>
      </c>
      <c r="AM1309" s="3" t="str">
        <f t="shared" si="164"/>
        <v/>
      </c>
      <c r="AN1309" s="3" t="str">
        <f t="shared" si="164"/>
        <v/>
      </c>
      <c r="AO1309" s="2">
        <f t="shared" si="159"/>
        <v>0</v>
      </c>
      <c r="AP1309" s="4"/>
      <c r="AQ1309" s="3">
        <f>IF(AJ1309=1,VLOOKUP($AP1309,BaseEqptCdF!$C$5:$R$161,16,FALSE),0)</f>
        <v>0</v>
      </c>
      <c r="AR1309" s="3">
        <f>IF(AK1309=1,VLOOKUP($AP1309,BaseEqptCdF!$C$5:$R$161,16,FALSE),0)</f>
        <v>0</v>
      </c>
      <c r="AS1309" s="3">
        <f>IF(AL1309=1,VLOOKUP($AP1309,BaseEqptCdF!$C$5:$R$161,16,FALSE),0)</f>
        <v>0</v>
      </c>
      <c r="AT1309" s="3">
        <f>IF(AM1309=1,VLOOKUP($AP1309,BaseEqptCdF!$C$5:$R$161,16,FALSE),0)</f>
        <v>0</v>
      </c>
      <c r="AU1309" s="3">
        <f>IF(AN1309=1,VLOOKUP($AP1309,BaseEqptCdF!$C$5:$R$161,16,FALSE),0)</f>
        <v>0</v>
      </c>
      <c r="AV1309" s="2">
        <f t="shared" si="160"/>
        <v>0</v>
      </c>
      <c r="AW1309" s="3" t="str">
        <f>IF($L1309="","",IF(SUM($AJ1309:AJ1309)=0,$AE1309,VLOOKUP($AP1309,BaseEqptCdF!$C$5:$R$161,16,FALSE)*$AC$3))</f>
        <v/>
      </c>
      <c r="AX1309" s="3" t="str">
        <f>IF($L1309="","",IF(SUM($AJ1309:AK1309)=0,$AE1309,VLOOKUP($AP1309,BaseEqptCdF!$C$5:$R$161,16,FALSE)*$AC$3))</f>
        <v/>
      </c>
      <c r="AY1309" s="3" t="str">
        <f>IF($L1309="","",IF(SUM($AJ1309:AL1309)=0,$AE1309,VLOOKUP($AP1309,BaseEqptCdF!$C$5:$R$161,16,FALSE)*$AC$3))</f>
        <v/>
      </c>
      <c r="AZ1309" s="3" t="str">
        <f>IF($L1309="","",IF(SUM($AJ1309:AM1309)=0,$AE1309,VLOOKUP($AP1309,BaseEqptCdF!$C$5:$R$161,16,FALSE)*$AC$3))</f>
        <v/>
      </c>
      <c r="BA1309" s="3" t="str">
        <f>IF($L1309="","",IF(SUM($AJ1309:AN1309)=0,$AE1309,VLOOKUP($AP1309,BaseEqptCdF!$C$5:$R$161,16,FALSE)*$AC$3))</f>
        <v/>
      </c>
      <c r="BB1309" s="2">
        <f t="shared" si="161"/>
        <v>0</v>
      </c>
      <c r="BC1309" s="3" t="str">
        <f>IF($L1309="","",IF(SUM($AJ1309:AJ1309)=0,$AF1309,IF(LEFT(VLOOKUP($AP1309,BaseEqptCdF!$C$5:$E$161,3,FALSE),2)="SD",0,IF(LEFT(VLOOKUP($AP1309,BaseEqptCdF!$C$5:$E$161,3,FALSE),2)="SB",1*52,VLOOKUP($AP1309,BaseEqptCdF!$C$5:$S$161,12,FALSE)*0.2*300))))</f>
        <v/>
      </c>
      <c r="BD1309" s="3" t="str">
        <f>IF($L1309="","",IF(SUM($AJ1309:AK1309)=0,$AF1309,IF(LEFT(VLOOKUP($AP1309,BaseEqptCdF!$C$5:$E$161,3,FALSE),2)="SD",0,IF(LEFT(VLOOKUP($AP1309,BaseEqptCdF!$C$5:$E$161,3,FALSE),2)="SB",1*52,VLOOKUP($AP1309,BaseEqptCdF!$C$5:$S$161,12,FALSE)*0.2*300))))</f>
        <v/>
      </c>
      <c r="BE1309" s="3" t="str">
        <f>IF($L1309="","",IF(SUM($AJ1309:AL1309)=0,$AF1309,IF(LEFT(VLOOKUP($AP1309,BaseEqptCdF!$C$5:$E$161,3,FALSE),2)="SD",0,IF(LEFT(VLOOKUP($AP1309,BaseEqptCdF!$C$5:$E$161,3,FALSE),2)="SB",1*52,VLOOKUP($AP1309,BaseEqptCdF!$C$5:$S$161,12,FALSE)*0.2*300))))</f>
        <v/>
      </c>
      <c r="BF1309" s="3" t="str">
        <f>IF($L1309="","",IF(SUM($AJ1309:AM1309)=0,$AF1309,IF(LEFT(VLOOKUP($AP1309,BaseEqptCdF!$C$5:$E$161,3,FALSE),2)="SD",0,IF(LEFT(VLOOKUP($AP1309,BaseEqptCdF!$C$5:$E$161,3,FALSE),2)="SB",1*52,VLOOKUP($AP1309,BaseEqptCdF!$C$5:$S$161,12,FALSE)*0.2*300))))</f>
        <v/>
      </c>
      <c r="BG1309" s="3" t="str">
        <f>IF($L1309="","",IF(SUM($AJ1309:AN1309)=0,$AF1309,IF(LEFT(VLOOKUP($AP1309,BaseEqptCdF!$C$5:$E$161,3,FALSE),2)="SD",0,IF(LEFT(VLOOKUP($AP1309,BaseEqptCdF!$C$5:$E$161,3,FALSE),2)="SB",1*52,VLOOKUP($AP1309,BaseEqptCdF!$C$5:$S$161,12,FALSE)*0.2*300))))</f>
        <v/>
      </c>
      <c r="BH1309" s="2">
        <f t="shared" si="162"/>
        <v>0</v>
      </c>
    </row>
    <row r="1310" spans="1:60" x14ac:dyDescent="0.25">
      <c r="A1310" s="296" t="str">
        <f t="array" ref="A1310">IF($C1310="","",INDEX(Prog!$B$8:$D$300,MATCH($C1310,nivo1,0),1))</f>
        <v/>
      </c>
      <c r="B1310" s="296" t="str">
        <f t="array" ref="B1310">IF($C1310="","",INDEX(Prog!$B$8:$D$300,MATCH($C1310,nivo1,0),2))</f>
        <v/>
      </c>
      <c r="C1310" s="273"/>
      <c r="D1310" s="267"/>
      <c r="E1310" s="273"/>
      <c r="F1310" s="273"/>
      <c r="G1310" s="273"/>
      <c r="H1310" s="273"/>
      <c r="I1310" s="273"/>
      <c r="J1310" s="273"/>
      <c r="K1310" s="274"/>
      <c r="L1310" s="273"/>
      <c r="M1310" s="273"/>
      <c r="N1310" s="273"/>
      <c r="O1310" s="275"/>
      <c r="P1310" s="273"/>
      <c r="Q1310" s="273"/>
      <c r="R1310" s="273"/>
      <c r="S1310" s="273"/>
      <c r="T1310" s="276"/>
      <c r="U1310" s="276"/>
      <c r="V1310" s="276"/>
      <c r="W1310" s="276"/>
      <c r="X1310" s="277"/>
      <c r="Y1310" s="278"/>
      <c r="AA1310" s="8" t="str">
        <f>IF($L1310="","",VLOOKUP($L1310,BaseEqptCdF!$C$5:$E$161,2,FALSE))</f>
        <v/>
      </c>
      <c r="AB1310" s="8" t="str">
        <f>IF($L1310="","",VLOOKUP($L1310,BaseEqptCdF!$C$5:$E$161,3,FALSE))</f>
        <v/>
      </c>
      <c r="AC1310" s="7" t="str">
        <f>IF($L1310="","",VLOOKUP($L1310,BaseEqptCdF!$C$5:$I$161,6,FALSE))</f>
        <v/>
      </c>
      <c r="AD1310" s="7" t="str">
        <f>IF($L1310="","",VLOOKUP($L1310,BaseEqptCdF!$C$5:$I$161,7,FALSE))</f>
        <v/>
      </c>
      <c r="AE1310" s="3" t="str">
        <f>IF($L1310="","",VLOOKUP($L1310,BaseEqptCdF!$C$5:$R$161,16,FALSE)*$AC$3)</f>
        <v/>
      </c>
      <c r="AF1310" s="3" t="str">
        <f>IF($L1310="","",IF(LEFT($AB1310,2)="SD",0,IF(LEFT($AB1310,2)="SB",1*52,IF($N1310=Prog!$P$17,VLOOKUP($L1310,BaseEqptCdF!$C$5:$P$161,14,FALSE)*1*300,VLOOKUP($L1310,BaseEqptCdF!$C$5:$P$161,12,FALSE)*0.2*300))))</f>
        <v/>
      </c>
      <c r="AG1310" s="6" t="str">
        <f t="shared" si="166"/>
        <v/>
      </c>
      <c r="AH1310" s="6">
        <f>IF($U1310=Prog!$S$18,YEAR($X1310),"")</f>
        <v>1900</v>
      </c>
      <c r="AI1310" s="5" t="str">
        <f>IF(OR($AG1310="",$U1310=Prog!$S$18),"",IF(OR($U1310=Prog!$S$17,$U1310=Prog!$S$16),YEAR($X1310),IF($AG1310="ND","ND",$AI$8+$O1310)))</f>
        <v/>
      </c>
      <c r="AJ1310" s="3" t="str">
        <f t="shared" si="165"/>
        <v/>
      </c>
      <c r="AK1310" s="3" t="str">
        <f t="shared" si="164"/>
        <v/>
      </c>
      <c r="AL1310" s="3" t="str">
        <f t="shared" si="164"/>
        <v/>
      </c>
      <c r="AM1310" s="3" t="str">
        <f t="shared" si="164"/>
        <v/>
      </c>
      <c r="AN1310" s="3" t="str">
        <f t="shared" si="164"/>
        <v/>
      </c>
      <c r="AO1310" s="2">
        <f t="shared" si="159"/>
        <v>0</v>
      </c>
      <c r="AP1310" s="4"/>
      <c r="AQ1310" s="3">
        <f>IF(AJ1310=1,VLOOKUP($AP1310,BaseEqptCdF!$C$5:$R$161,16,FALSE),0)</f>
        <v>0</v>
      </c>
      <c r="AR1310" s="3">
        <f>IF(AK1310=1,VLOOKUP($AP1310,BaseEqptCdF!$C$5:$R$161,16,FALSE),0)</f>
        <v>0</v>
      </c>
      <c r="AS1310" s="3">
        <f>IF(AL1310=1,VLOOKUP($AP1310,BaseEqptCdF!$C$5:$R$161,16,FALSE),0)</f>
        <v>0</v>
      </c>
      <c r="AT1310" s="3">
        <f>IF(AM1310=1,VLOOKUP($AP1310,BaseEqptCdF!$C$5:$R$161,16,FALSE),0)</f>
        <v>0</v>
      </c>
      <c r="AU1310" s="3">
        <f>IF(AN1310=1,VLOOKUP($AP1310,BaseEqptCdF!$C$5:$R$161,16,FALSE),0)</f>
        <v>0</v>
      </c>
      <c r="AV1310" s="2">
        <f t="shared" si="160"/>
        <v>0</v>
      </c>
      <c r="AW1310" s="3" t="str">
        <f>IF($L1310="","",IF(SUM($AJ1310:AJ1310)=0,$AE1310,VLOOKUP($AP1310,BaseEqptCdF!$C$5:$R$161,16,FALSE)*$AC$3))</f>
        <v/>
      </c>
      <c r="AX1310" s="3" t="str">
        <f>IF($L1310="","",IF(SUM($AJ1310:AK1310)=0,$AE1310,VLOOKUP($AP1310,BaseEqptCdF!$C$5:$R$161,16,FALSE)*$AC$3))</f>
        <v/>
      </c>
      <c r="AY1310" s="3" t="str">
        <f>IF($L1310="","",IF(SUM($AJ1310:AL1310)=0,$AE1310,VLOOKUP($AP1310,BaseEqptCdF!$C$5:$R$161,16,FALSE)*$AC$3))</f>
        <v/>
      </c>
      <c r="AZ1310" s="3" t="str">
        <f>IF($L1310="","",IF(SUM($AJ1310:AM1310)=0,$AE1310,VLOOKUP($AP1310,BaseEqptCdF!$C$5:$R$161,16,FALSE)*$AC$3))</f>
        <v/>
      </c>
      <c r="BA1310" s="3" t="str">
        <f>IF($L1310="","",IF(SUM($AJ1310:AN1310)=0,$AE1310,VLOOKUP($AP1310,BaseEqptCdF!$C$5:$R$161,16,FALSE)*$AC$3))</f>
        <v/>
      </c>
      <c r="BB1310" s="2">
        <f t="shared" si="161"/>
        <v>0</v>
      </c>
      <c r="BC1310" s="3" t="str">
        <f>IF($L1310="","",IF(SUM($AJ1310:AJ1310)=0,$AF1310,IF(LEFT(VLOOKUP($AP1310,BaseEqptCdF!$C$5:$E$161,3,FALSE),2)="SD",0,IF(LEFT(VLOOKUP($AP1310,BaseEqptCdF!$C$5:$E$161,3,FALSE),2)="SB",1*52,VLOOKUP($AP1310,BaseEqptCdF!$C$5:$S$161,12,FALSE)*0.2*300))))</f>
        <v/>
      </c>
      <c r="BD1310" s="3" t="str">
        <f>IF($L1310="","",IF(SUM($AJ1310:AK1310)=0,$AF1310,IF(LEFT(VLOOKUP($AP1310,BaseEqptCdF!$C$5:$E$161,3,FALSE),2)="SD",0,IF(LEFT(VLOOKUP($AP1310,BaseEqptCdF!$C$5:$E$161,3,FALSE),2)="SB",1*52,VLOOKUP($AP1310,BaseEqptCdF!$C$5:$S$161,12,FALSE)*0.2*300))))</f>
        <v/>
      </c>
      <c r="BE1310" s="3" t="str">
        <f>IF($L1310="","",IF(SUM($AJ1310:AL1310)=0,$AF1310,IF(LEFT(VLOOKUP($AP1310,BaseEqptCdF!$C$5:$E$161,3,FALSE),2)="SD",0,IF(LEFT(VLOOKUP($AP1310,BaseEqptCdF!$C$5:$E$161,3,FALSE),2)="SB",1*52,VLOOKUP($AP1310,BaseEqptCdF!$C$5:$S$161,12,FALSE)*0.2*300))))</f>
        <v/>
      </c>
      <c r="BF1310" s="3" t="str">
        <f>IF($L1310="","",IF(SUM($AJ1310:AM1310)=0,$AF1310,IF(LEFT(VLOOKUP($AP1310,BaseEqptCdF!$C$5:$E$161,3,FALSE),2)="SD",0,IF(LEFT(VLOOKUP($AP1310,BaseEqptCdF!$C$5:$E$161,3,FALSE),2)="SB",1*52,VLOOKUP($AP1310,BaseEqptCdF!$C$5:$S$161,12,FALSE)*0.2*300))))</f>
        <v/>
      </c>
      <c r="BG1310" s="3" t="str">
        <f>IF($L1310="","",IF(SUM($AJ1310:AN1310)=0,$AF1310,IF(LEFT(VLOOKUP($AP1310,BaseEqptCdF!$C$5:$E$161,3,FALSE),2)="SD",0,IF(LEFT(VLOOKUP($AP1310,BaseEqptCdF!$C$5:$E$161,3,FALSE),2)="SB",1*52,VLOOKUP($AP1310,BaseEqptCdF!$C$5:$S$161,12,FALSE)*0.2*300))))</f>
        <v/>
      </c>
      <c r="BH1310" s="2">
        <f t="shared" si="162"/>
        <v>0</v>
      </c>
    </row>
    <row r="1311" spans="1:60" x14ac:dyDescent="0.25">
      <c r="A1311" s="296" t="str">
        <f t="array" ref="A1311">IF($C1311="","",INDEX(Prog!$B$8:$D$300,MATCH($C1311,nivo1,0),1))</f>
        <v/>
      </c>
      <c r="B1311" s="296" t="str">
        <f t="array" ref="B1311">IF($C1311="","",INDEX(Prog!$B$8:$D$300,MATCH($C1311,nivo1,0),2))</f>
        <v/>
      </c>
      <c r="C1311" s="273"/>
      <c r="D1311" s="267"/>
      <c r="E1311" s="273"/>
      <c r="F1311" s="273"/>
      <c r="G1311" s="273"/>
      <c r="H1311" s="273"/>
      <c r="I1311" s="273"/>
      <c r="J1311" s="273"/>
      <c r="K1311" s="274"/>
      <c r="L1311" s="273"/>
      <c r="M1311" s="273"/>
      <c r="N1311" s="273"/>
      <c r="O1311" s="275"/>
      <c r="P1311" s="273"/>
      <c r="Q1311" s="273"/>
      <c r="R1311" s="273"/>
      <c r="S1311" s="273"/>
      <c r="T1311" s="276"/>
      <c r="U1311" s="276"/>
      <c r="V1311" s="276"/>
      <c r="W1311" s="276"/>
      <c r="X1311" s="277"/>
      <c r="Y1311" s="278"/>
      <c r="AA1311" s="8" t="str">
        <f>IF($L1311="","",VLOOKUP($L1311,BaseEqptCdF!$C$5:$E$161,2,FALSE))</f>
        <v/>
      </c>
      <c r="AB1311" s="8" t="str">
        <f>IF($L1311="","",VLOOKUP($L1311,BaseEqptCdF!$C$5:$E$161,3,FALSE))</f>
        <v/>
      </c>
      <c r="AC1311" s="7" t="str">
        <f>IF($L1311="","",VLOOKUP($L1311,BaseEqptCdF!$C$5:$I$161,6,FALSE))</f>
        <v/>
      </c>
      <c r="AD1311" s="7" t="str">
        <f>IF($L1311="","",VLOOKUP($L1311,BaseEqptCdF!$C$5:$I$161,7,FALSE))</f>
        <v/>
      </c>
      <c r="AE1311" s="3" t="str">
        <f>IF($L1311="","",VLOOKUP($L1311,BaseEqptCdF!$C$5:$R$161,16,FALSE)*$AC$3)</f>
        <v/>
      </c>
      <c r="AF1311" s="3" t="str">
        <f>IF($L1311="","",IF(LEFT($AB1311,2)="SD",0,IF(LEFT($AB1311,2)="SB",1*52,IF($N1311=Prog!$P$17,VLOOKUP($L1311,BaseEqptCdF!$C$5:$P$161,14,FALSE)*1*300,VLOOKUP($L1311,BaseEqptCdF!$C$5:$P$161,12,FALSE)*0.2*300))))</f>
        <v/>
      </c>
      <c r="AG1311" s="6" t="str">
        <f t="shared" si="166"/>
        <v/>
      </c>
      <c r="AH1311" s="6">
        <f>IF($U1311=Prog!$S$18,YEAR($X1311),"")</f>
        <v>1900</v>
      </c>
      <c r="AI1311" s="5" t="str">
        <f>IF(OR($AG1311="",$U1311=Prog!$S$18),"",IF(OR($U1311=Prog!$S$17,$U1311=Prog!$S$16),YEAR($X1311),IF($AG1311="ND","ND",$AI$8+$O1311)))</f>
        <v/>
      </c>
      <c r="AJ1311" s="3" t="str">
        <f t="shared" si="165"/>
        <v/>
      </c>
      <c r="AK1311" s="3" t="str">
        <f t="shared" si="164"/>
        <v/>
      </c>
      <c r="AL1311" s="3" t="str">
        <f t="shared" si="164"/>
        <v/>
      </c>
      <c r="AM1311" s="3" t="str">
        <f t="shared" si="164"/>
        <v/>
      </c>
      <c r="AN1311" s="3" t="str">
        <f t="shared" si="164"/>
        <v/>
      </c>
      <c r="AO1311" s="2">
        <f t="shared" si="159"/>
        <v>0</v>
      </c>
      <c r="AP1311" s="4"/>
      <c r="AQ1311" s="3">
        <f>IF(AJ1311=1,VLOOKUP($AP1311,BaseEqptCdF!$C$5:$R$161,16,FALSE),0)</f>
        <v>0</v>
      </c>
      <c r="AR1311" s="3">
        <f>IF(AK1311=1,VLOOKUP($AP1311,BaseEqptCdF!$C$5:$R$161,16,FALSE),0)</f>
        <v>0</v>
      </c>
      <c r="AS1311" s="3">
        <f>IF(AL1311=1,VLOOKUP($AP1311,BaseEqptCdF!$C$5:$R$161,16,FALSE),0)</f>
        <v>0</v>
      </c>
      <c r="AT1311" s="3">
        <f>IF(AM1311=1,VLOOKUP($AP1311,BaseEqptCdF!$C$5:$R$161,16,FALSE),0)</f>
        <v>0</v>
      </c>
      <c r="AU1311" s="3">
        <f>IF(AN1311=1,VLOOKUP($AP1311,BaseEqptCdF!$C$5:$R$161,16,FALSE),0)</f>
        <v>0</v>
      </c>
      <c r="AV1311" s="2">
        <f t="shared" si="160"/>
        <v>0</v>
      </c>
      <c r="AW1311" s="3" t="str">
        <f>IF($L1311="","",IF(SUM($AJ1311:AJ1311)=0,$AE1311,VLOOKUP($AP1311,BaseEqptCdF!$C$5:$R$161,16,FALSE)*$AC$3))</f>
        <v/>
      </c>
      <c r="AX1311" s="3" t="str">
        <f>IF($L1311="","",IF(SUM($AJ1311:AK1311)=0,$AE1311,VLOOKUP($AP1311,BaseEqptCdF!$C$5:$R$161,16,FALSE)*$AC$3))</f>
        <v/>
      </c>
      <c r="AY1311" s="3" t="str">
        <f>IF($L1311="","",IF(SUM($AJ1311:AL1311)=0,$AE1311,VLOOKUP($AP1311,BaseEqptCdF!$C$5:$R$161,16,FALSE)*$AC$3))</f>
        <v/>
      </c>
      <c r="AZ1311" s="3" t="str">
        <f>IF($L1311="","",IF(SUM($AJ1311:AM1311)=0,$AE1311,VLOOKUP($AP1311,BaseEqptCdF!$C$5:$R$161,16,FALSE)*$AC$3))</f>
        <v/>
      </c>
      <c r="BA1311" s="3" t="str">
        <f>IF($L1311="","",IF(SUM($AJ1311:AN1311)=0,$AE1311,VLOOKUP($AP1311,BaseEqptCdF!$C$5:$R$161,16,FALSE)*$AC$3))</f>
        <v/>
      </c>
      <c r="BB1311" s="2">
        <f t="shared" si="161"/>
        <v>0</v>
      </c>
      <c r="BC1311" s="3" t="str">
        <f>IF($L1311="","",IF(SUM($AJ1311:AJ1311)=0,$AF1311,IF(LEFT(VLOOKUP($AP1311,BaseEqptCdF!$C$5:$E$161,3,FALSE),2)="SD",0,IF(LEFT(VLOOKUP($AP1311,BaseEqptCdF!$C$5:$E$161,3,FALSE),2)="SB",1*52,VLOOKUP($AP1311,BaseEqptCdF!$C$5:$S$161,12,FALSE)*0.2*300))))</f>
        <v/>
      </c>
      <c r="BD1311" s="3" t="str">
        <f>IF($L1311="","",IF(SUM($AJ1311:AK1311)=0,$AF1311,IF(LEFT(VLOOKUP($AP1311,BaseEqptCdF!$C$5:$E$161,3,FALSE),2)="SD",0,IF(LEFT(VLOOKUP($AP1311,BaseEqptCdF!$C$5:$E$161,3,FALSE),2)="SB",1*52,VLOOKUP($AP1311,BaseEqptCdF!$C$5:$S$161,12,FALSE)*0.2*300))))</f>
        <v/>
      </c>
      <c r="BE1311" s="3" t="str">
        <f>IF($L1311="","",IF(SUM($AJ1311:AL1311)=0,$AF1311,IF(LEFT(VLOOKUP($AP1311,BaseEqptCdF!$C$5:$E$161,3,FALSE),2)="SD",0,IF(LEFT(VLOOKUP($AP1311,BaseEqptCdF!$C$5:$E$161,3,FALSE),2)="SB",1*52,VLOOKUP($AP1311,BaseEqptCdF!$C$5:$S$161,12,FALSE)*0.2*300))))</f>
        <v/>
      </c>
      <c r="BF1311" s="3" t="str">
        <f>IF($L1311="","",IF(SUM($AJ1311:AM1311)=0,$AF1311,IF(LEFT(VLOOKUP($AP1311,BaseEqptCdF!$C$5:$E$161,3,FALSE),2)="SD",0,IF(LEFT(VLOOKUP($AP1311,BaseEqptCdF!$C$5:$E$161,3,FALSE),2)="SB",1*52,VLOOKUP($AP1311,BaseEqptCdF!$C$5:$S$161,12,FALSE)*0.2*300))))</f>
        <v/>
      </c>
      <c r="BG1311" s="3" t="str">
        <f>IF($L1311="","",IF(SUM($AJ1311:AN1311)=0,$AF1311,IF(LEFT(VLOOKUP($AP1311,BaseEqptCdF!$C$5:$E$161,3,FALSE),2)="SD",0,IF(LEFT(VLOOKUP($AP1311,BaseEqptCdF!$C$5:$E$161,3,FALSE),2)="SB",1*52,VLOOKUP($AP1311,BaseEqptCdF!$C$5:$S$161,12,FALSE)*0.2*300))))</f>
        <v/>
      </c>
      <c r="BH1311" s="2">
        <f t="shared" si="162"/>
        <v>0</v>
      </c>
    </row>
    <row r="1312" spans="1:60" x14ac:dyDescent="0.25">
      <c r="A1312" s="296" t="str">
        <f t="array" ref="A1312">IF($C1312="","",INDEX(Prog!$B$8:$D$300,MATCH($C1312,nivo1,0),1))</f>
        <v/>
      </c>
      <c r="B1312" s="296" t="str">
        <f t="array" ref="B1312">IF($C1312="","",INDEX(Prog!$B$8:$D$300,MATCH($C1312,nivo1,0),2))</f>
        <v/>
      </c>
      <c r="C1312" s="273"/>
      <c r="D1312" s="267"/>
      <c r="E1312" s="273"/>
      <c r="F1312" s="273"/>
      <c r="G1312" s="273"/>
      <c r="H1312" s="273"/>
      <c r="I1312" s="273"/>
      <c r="J1312" s="273"/>
      <c r="K1312" s="274"/>
      <c r="L1312" s="273"/>
      <c r="M1312" s="273"/>
      <c r="N1312" s="273"/>
      <c r="O1312" s="275"/>
      <c r="P1312" s="273"/>
      <c r="Q1312" s="273"/>
      <c r="R1312" s="273"/>
      <c r="S1312" s="273"/>
      <c r="T1312" s="276"/>
      <c r="U1312" s="276"/>
      <c r="V1312" s="276"/>
      <c r="W1312" s="276"/>
      <c r="X1312" s="277"/>
      <c r="Y1312" s="278"/>
      <c r="AA1312" s="8" t="str">
        <f>IF($L1312="","",VLOOKUP($L1312,BaseEqptCdF!$C$5:$E$161,2,FALSE))</f>
        <v/>
      </c>
      <c r="AB1312" s="8" t="str">
        <f>IF($L1312="","",VLOOKUP($L1312,BaseEqptCdF!$C$5:$E$161,3,FALSE))</f>
        <v/>
      </c>
      <c r="AC1312" s="7" t="str">
        <f>IF($L1312="","",VLOOKUP($L1312,BaseEqptCdF!$C$5:$I$161,6,FALSE))</f>
        <v/>
      </c>
      <c r="AD1312" s="7" t="str">
        <f>IF($L1312="","",VLOOKUP($L1312,BaseEqptCdF!$C$5:$I$161,7,FALSE))</f>
        <v/>
      </c>
      <c r="AE1312" s="3" t="str">
        <f>IF($L1312="","",VLOOKUP($L1312,BaseEqptCdF!$C$5:$R$161,16,FALSE)*$AC$3)</f>
        <v/>
      </c>
      <c r="AF1312" s="3" t="str">
        <f>IF($L1312="","",IF(LEFT($AB1312,2)="SD",0,IF(LEFT($AB1312,2)="SB",1*52,IF($N1312=Prog!$P$17,VLOOKUP($L1312,BaseEqptCdF!$C$5:$P$161,14,FALSE)*1*300,VLOOKUP($L1312,BaseEqptCdF!$C$5:$P$161,12,FALSE)*0.2*300))))</f>
        <v/>
      </c>
      <c r="AG1312" s="6" t="str">
        <f t="shared" si="166"/>
        <v/>
      </c>
      <c r="AH1312" s="6">
        <f>IF($U1312=Prog!$S$18,YEAR($X1312),"")</f>
        <v>1900</v>
      </c>
      <c r="AI1312" s="5" t="str">
        <f>IF(OR($AG1312="",$U1312=Prog!$S$18),"",IF(OR($U1312=Prog!$S$17,$U1312=Prog!$S$16),YEAR($X1312),IF($AG1312="ND","ND",$AI$8+$O1312)))</f>
        <v/>
      </c>
      <c r="AJ1312" s="3" t="str">
        <f t="shared" si="165"/>
        <v/>
      </c>
      <c r="AK1312" s="3" t="str">
        <f t="shared" si="164"/>
        <v/>
      </c>
      <c r="AL1312" s="3" t="str">
        <f t="shared" si="164"/>
        <v/>
      </c>
      <c r="AM1312" s="3" t="str">
        <f t="shared" si="164"/>
        <v/>
      </c>
      <c r="AN1312" s="3" t="str">
        <f t="shared" si="164"/>
        <v/>
      </c>
      <c r="AO1312" s="2">
        <f t="shared" si="159"/>
        <v>0</v>
      </c>
      <c r="AP1312" s="4"/>
      <c r="AQ1312" s="3">
        <f>IF(AJ1312=1,VLOOKUP($AP1312,BaseEqptCdF!$C$5:$R$161,16,FALSE),0)</f>
        <v>0</v>
      </c>
      <c r="AR1312" s="3">
        <f>IF(AK1312=1,VLOOKUP($AP1312,BaseEqptCdF!$C$5:$R$161,16,FALSE),0)</f>
        <v>0</v>
      </c>
      <c r="AS1312" s="3">
        <f>IF(AL1312=1,VLOOKUP($AP1312,BaseEqptCdF!$C$5:$R$161,16,FALSE),0)</f>
        <v>0</v>
      </c>
      <c r="AT1312" s="3">
        <f>IF(AM1312=1,VLOOKUP($AP1312,BaseEqptCdF!$C$5:$R$161,16,FALSE),0)</f>
        <v>0</v>
      </c>
      <c r="AU1312" s="3">
        <f>IF(AN1312=1,VLOOKUP($AP1312,BaseEqptCdF!$C$5:$R$161,16,FALSE),0)</f>
        <v>0</v>
      </c>
      <c r="AV1312" s="2">
        <f t="shared" si="160"/>
        <v>0</v>
      </c>
      <c r="AW1312" s="3" t="str">
        <f>IF($L1312="","",IF(SUM($AJ1312:AJ1312)=0,$AE1312,VLOOKUP($AP1312,BaseEqptCdF!$C$5:$R$161,16,FALSE)*$AC$3))</f>
        <v/>
      </c>
      <c r="AX1312" s="3" t="str">
        <f>IF($L1312="","",IF(SUM($AJ1312:AK1312)=0,$AE1312,VLOOKUP($AP1312,BaseEqptCdF!$C$5:$R$161,16,FALSE)*$AC$3))</f>
        <v/>
      </c>
      <c r="AY1312" s="3" t="str">
        <f>IF($L1312="","",IF(SUM($AJ1312:AL1312)=0,$AE1312,VLOOKUP($AP1312,BaseEqptCdF!$C$5:$R$161,16,FALSE)*$AC$3))</f>
        <v/>
      </c>
      <c r="AZ1312" s="3" t="str">
        <f>IF($L1312="","",IF(SUM($AJ1312:AM1312)=0,$AE1312,VLOOKUP($AP1312,BaseEqptCdF!$C$5:$R$161,16,FALSE)*$AC$3))</f>
        <v/>
      </c>
      <c r="BA1312" s="3" t="str">
        <f>IF($L1312="","",IF(SUM($AJ1312:AN1312)=0,$AE1312,VLOOKUP($AP1312,BaseEqptCdF!$C$5:$R$161,16,FALSE)*$AC$3))</f>
        <v/>
      </c>
      <c r="BB1312" s="2">
        <f t="shared" si="161"/>
        <v>0</v>
      </c>
      <c r="BC1312" s="3" t="str">
        <f>IF($L1312="","",IF(SUM($AJ1312:AJ1312)=0,$AF1312,IF(LEFT(VLOOKUP($AP1312,BaseEqptCdF!$C$5:$E$161,3,FALSE),2)="SD",0,IF(LEFT(VLOOKUP($AP1312,BaseEqptCdF!$C$5:$E$161,3,FALSE),2)="SB",1*52,VLOOKUP($AP1312,BaseEqptCdF!$C$5:$S$161,12,FALSE)*0.2*300))))</f>
        <v/>
      </c>
      <c r="BD1312" s="3" t="str">
        <f>IF($L1312="","",IF(SUM($AJ1312:AK1312)=0,$AF1312,IF(LEFT(VLOOKUP($AP1312,BaseEqptCdF!$C$5:$E$161,3,FALSE),2)="SD",0,IF(LEFT(VLOOKUP($AP1312,BaseEqptCdF!$C$5:$E$161,3,FALSE),2)="SB",1*52,VLOOKUP($AP1312,BaseEqptCdF!$C$5:$S$161,12,FALSE)*0.2*300))))</f>
        <v/>
      </c>
      <c r="BE1312" s="3" t="str">
        <f>IF($L1312="","",IF(SUM($AJ1312:AL1312)=0,$AF1312,IF(LEFT(VLOOKUP($AP1312,BaseEqptCdF!$C$5:$E$161,3,FALSE),2)="SD",0,IF(LEFT(VLOOKUP($AP1312,BaseEqptCdF!$C$5:$E$161,3,FALSE),2)="SB",1*52,VLOOKUP($AP1312,BaseEqptCdF!$C$5:$S$161,12,FALSE)*0.2*300))))</f>
        <v/>
      </c>
      <c r="BF1312" s="3" t="str">
        <f>IF($L1312="","",IF(SUM($AJ1312:AM1312)=0,$AF1312,IF(LEFT(VLOOKUP($AP1312,BaseEqptCdF!$C$5:$E$161,3,FALSE),2)="SD",0,IF(LEFT(VLOOKUP($AP1312,BaseEqptCdF!$C$5:$E$161,3,FALSE),2)="SB",1*52,VLOOKUP($AP1312,BaseEqptCdF!$C$5:$S$161,12,FALSE)*0.2*300))))</f>
        <v/>
      </c>
      <c r="BG1312" s="3" t="str">
        <f>IF($L1312="","",IF(SUM($AJ1312:AN1312)=0,$AF1312,IF(LEFT(VLOOKUP($AP1312,BaseEqptCdF!$C$5:$E$161,3,FALSE),2)="SD",0,IF(LEFT(VLOOKUP($AP1312,BaseEqptCdF!$C$5:$E$161,3,FALSE),2)="SB",1*52,VLOOKUP($AP1312,BaseEqptCdF!$C$5:$S$161,12,FALSE)*0.2*300))))</f>
        <v/>
      </c>
      <c r="BH1312" s="2">
        <f t="shared" si="162"/>
        <v>0</v>
      </c>
    </row>
    <row r="1313" spans="1:60" x14ac:dyDescent="0.25">
      <c r="A1313" s="296" t="str">
        <f t="array" ref="A1313">IF($C1313="","",INDEX(Prog!$B$8:$D$300,MATCH($C1313,nivo1,0),1))</f>
        <v/>
      </c>
      <c r="B1313" s="296" t="str">
        <f t="array" ref="B1313">IF($C1313="","",INDEX(Prog!$B$8:$D$300,MATCH($C1313,nivo1,0),2))</f>
        <v/>
      </c>
      <c r="C1313" s="273"/>
      <c r="D1313" s="267"/>
      <c r="E1313" s="273"/>
      <c r="F1313" s="273"/>
      <c r="G1313" s="273"/>
      <c r="H1313" s="273"/>
      <c r="I1313" s="273"/>
      <c r="J1313" s="273"/>
      <c r="K1313" s="274"/>
      <c r="L1313" s="273"/>
      <c r="M1313" s="273"/>
      <c r="N1313" s="273"/>
      <c r="O1313" s="275"/>
      <c r="P1313" s="273"/>
      <c r="Q1313" s="273"/>
      <c r="R1313" s="273"/>
      <c r="S1313" s="273"/>
      <c r="T1313" s="276"/>
      <c r="U1313" s="276"/>
      <c r="V1313" s="276"/>
      <c r="W1313" s="276"/>
      <c r="X1313" s="277"/>
      <c r="Y1313" s="278"/>
      <c r="AA1313" s="8" t="str">
        <f>IF($L1313="","",VLOOKUP($L1313,BaseEqptCdF!$C$5:$E$161,2,FALSE))</f>
        <v/>
      </c>
      <c r="AB1313" s="8" t="str">
        <f>IF($L1313="","",VLOOKUP($L1313,BaseEqptCdF!$C$5:$E$161,3,FALSE))</f>
        <v/>
      </c>
      <c r="AC1313" s="7" t="str">
        <f>IF($L1313="","",VLOOKUP($L1313,BaseEqptCdF!$C$5:$I$161,6,FALSE))</f>
        <v/>
      </c>
      <c r="AD1313" s="7" t="str">
        <f>IF($L1313="","",VLOOKUP($L1313,BaseEqptCdF!$C$5:$I$161,7,FALSE))</f>
        <v/>
      </c>
      <c r="AE1313" s="3" t="str">
        <f>IF($L1313="","",VLOOKUP($L1313,BaseEqptCdF!$C$5:$R$161,16,FALSE)*$AC$3)</f>
        <v/>
      </c>
      <c r="AF1313" s="3" t="str">
        <f>IF($L1313="","",IF(LEFT($AB1313,2)="SD",0,IF(LEFT($AB1313,2)="SB",1*52,IF($N1313=Prog!$P$17,VLOOKUP($L1313,BaseEqptCdF!$C$5:$P$161,14,FALSE)*1*300,VLOOKUP($L1313,BaseEqptCdF!$C$5:$P$161,12,FALSE)*0.2*300))))</f>
        <v/>
      </c>
      <c r="AG1313" s="6" t="str">
        <f t="shared" si="166"/>
        <v/>
      </c>
      <c r="AH1313" s="6">
        <f>IF($U1313=Prog!$S$18,YEAR($X1313),"")</f>
        <v>1900</v>
      </c>
      <c r="AI1313" s="5" t="str">
        <f>IF(OR($AG1313="",$U1313=Prog!$S$18),"",IF(OR($U1313=Prog!$S$17,$U1313=Prog!$S$16),YEAR($X1313),IF($AG1313="ND","ND",$AI$8+$O1313)))</f>
        <v/>
      </c>
      <c r="AJ1313" s="3" t="str">
        <f t="shared" si="165"/>
        <v/>
      </c>
      <c r="AK1313" s="3" t="str">
        <f t="shared" si="164"/>
        <v/>
      </c>
      <c r="AL1313" s="3" t="str">
        <f t="shared" si="164"/>
        <v/>
      </c>
      <c r="AM1313" s="3" t="str">
        <f t="shared" si="164"/>
        <v/>
      </c>
      <c r="AN1313" s="3" t="str">
        <f t="shared" si="164"/>
        <v/>
      </c>
      <c r="AO1313" s="2">
        <f t="shared" si="159"/>
        <v>0</v>
      </c>
      <c r="AP1313" s="4"/>
      <c r="AQ1313" s="3">
        <f>IF(AJ1313=1,VLOOKUP($AP1313,BaseEqptCdF!$C$5:$R$161,16,FALSE),0)</f>
        <v>0</v>
      </c>
      <c r="AR1313" s="3">
        <f>IF(AK1313=1,VLOOKUP($AP1313,BaseEqptCdF!$C$5:$R$161,16,FALSE),0)</f>
        <v>0</v>
      </c>
      <c r="AS1313" s="3">
        <f>IF(AL1313=1,VLOOKUP($AP1313,BaseEqptCdF!$C$5:$R$161,16,FALSE),0)</f>
        <v>0</v>
      </c>
      <c r="AT1313" s="3">
        <f>IF(AM1313=1,VLOOKUP($AP1313,BaseEqptCdF!$C$5:$R$161,16,FALSE),0)</f>
        <v>0</v>
      </c>
      <c r="AU1313" s="3">
        <f>IF(AN1313=1,VLOOKUP($AP1313,BaseEqptCdF!$C$5:$R$161,16,FALSE),0)</f>
        <v>0</v>
      </c>
      <c r="AV1313" s="2">
        <f t="shared" si="160"/>
        <v>0</v>
      </c>
      <c r="AW1313" s="3" t="str">
        <f>IF($L1313="","",IF(SUM($AJ1313:AJ1313)=0,$AE1313,VLOOKUP($AP1313,BaseEqptCdF!$C$5:$R$161,16,FALSE)*$AC$3))</f>
        <v/>
      </c>
      <c r="AX1313" s="3" t="str">
        <f>IF($L1313="","",IF(SUM($AJ1313:AK1313)=0,$AE1313,VLOOKUP($AP1313,BaseEqptCdF!$C$5:$R$161,16,FALSE)*$AC$3))</f>
        <v/>
      </c>
      <c r="AY1313" s="3" t="str">
        <f>IF($L1313="","",IF(SUM($AJ1313:AL1313)=0,$AE1313,VLOOKUP($AP1313,BaseEqptCdF!$C$5:$R$161,16,FALSE)*$AC$3))</f>
        <v/>
      </c>
      <c r="AZ1313" s="3" t="str">
        <f>IF($L1313="","",IF(SUM($AJ1313:AM1313)=0,$AE1313,VLOOKUP($AP1313,BaseEqptCdF!$C$5:$R$161,16,FALSE)*$AC$3))</f>
        <v/>
      </c>
      <c r="BA1313" s="3" t="str">
        <f>IF($L1313="","",IF(SUM($AJ1313:AN1313)=0,$AE1313,VLOOKUP($AP1313,BaseEqptCdF!$C$5:$R$161,16,FALSE)*$AC$3))</f>
        <v/>
      </c>
      <c r="BB1313" s="2">
        <f t="shared" si="161"/>
        <v>0</v>
      </c>
      <c r="BC1313" s="3" t="str">
        <f>IF($L1313="","",IF(SUM($AJ1313:AJ1313)=0,$AF1313,IF(LEFT(VLOOKUP($AP1313,BaseEqptCdF!$C$5:$E$161,3,FALSE),2)="SD",0,IF(LEFT(VLOOKUP($AP1313,BaseEqptCdF!$C$5:$E$161,3,FALSE),2)="SB",1*52,VLOOKUP($AP1313,BaseEqptCdF!$C$5:$S$161,12,FALSE)*0.2*300))))</f>
        <v/>
      </c>
      <c r="BD1313" s="3" t="str">
        <f>IF($L1313="","",IF(SUM($AJ1313:AK1313)=0,$AF1313,IF(LEFT(VLOOKUP($AP1313,BaseEqptCdF!$C$5:$E$161,3,FALSE),2)="SD",0,IF(LEFT(VLOOKUP($AP1313,BaseEqptCdF!$C$5:$E$161,3,FALSE),2)="SB",1*52,VLOOKUP($AP1313,BaseEqptCdF!$C$5:$S$161,12,FALSE)*0.2*300))))</f>
        <v/>
      </c>
      <c r="BE1313" s="3" t="str">
        <f>IF($L1313="","",IF(SUM($AJ1313:AL1313)=0,$AF1313,IF(LEFT(VLOOKUP($AP1313,BaseEqptCdF!$C$5:$E$161,3,FALSE),2)="SD",0,IF(LEFT(VLOOKUP($AP1313,BaseEqptCdF!$C$5:$E$161,3,FALSE),2)="SB",1*52,VLOOKUP($AP1313,BaseEqptCdF!$C$5:$S$161,12,FALSE)*0.2*300))))</f>
        <v/>
      </c>
      <c r="BF1313" s="3" t="str">
        <f>IF($L1313="","",IF(SUM($AJ1313:AM1313)=0,$AF1313,IF(LEFT(VLOOKUP($AP1313,BaseEqptCdF!$C$5:$E$161,3,FALSE),2)="SD",0,IF(LEFT(VLOOKUP($AP1313,BaseEqptCdF!$C$5:$E$161,3,FALSE),2)="SB",1*52,VLOOKUP($AP1313,BaseEqptCdF!$C$5:$S$161,12,FALSE)*0.2*300))))</f>
        <v/>
      </c>
      <c r="BG1313" s="3" t="str">
        <f>IF($L1313="","",IF(SUM($AJ1313:AN1313)=0,$AF1313,IF(LEFT(VLOOKUP($AP1313,BaseEqptCdF!$C$5:$E$161,3,FALSE),2)="SD",0,IF(LEFT(VLOOKUP($AP1313,BaseEqptCdF!$C$5:$E$161,3,FALSE),2)="SB",1*52,VLOOKUP($AP1313,BaseEqptCdF!$C$5:$S$161,12,FALSE)*0.2*300))))</f>
        <v/>
      </c>
      <c r="BH1313" s="2">
        <f t="shared" si="162"/>
        <v>0</v>
      </c>
    </row>
    <row r="1314" spans="1:60" x14ac:dyDescent="0.25">
      <c r="A1314" s="296" t="str">
        <f t="array" ref="A1314">IF($C1314="","",INDEX(Prog!$B$8:$D$300,MATCH($C1314,nivo1,0),1))</f>
        <v/>
      </c>
      <c r="B1314" s="296" t="str">
        <f t="array" ref="B1314">IF($C1314="","",INDEX(Prog!$B$8:$D$300,MATCH($C1314,nivo1,0),2))</f>
        <v/>
      </c>
      <c r="C1314" s="273"/>
      <c r="D1314" s="267"/>
      <c r="E1314" s="273"/>
      <c r="F1314" s="273"/>
      <c r="G1314" s="273"/>
      <c r="H1314" s="273"/>
      <c r="I1314" s="273"/>
      <c r="J1314" s="273"/>
      <c r="K1314" s="274"/>
      <c r="L1314" s="273"/>
      <c r="M1314" s="273"/>
      <c r="N1314" s="273"/>
      <c r="O1314" s="275"/>
      <c r="P1314" s="273"/>
      <c r="Q1314" s="273"/>
      <c r="R1314" s="273"/>
      <c r="S1314" s="273"/>
      <c r="T1314" s="276"/>
      <c r="U1314" s="276"/>
      <c r="V1314" s="276"/>
      <c r="W1314" s="276"/>
      <c r="X1314" s="277"/>
      <c r="Y1314" s="278"/>
      <c r="AA1314" s="8" t="str">
        <f>IF($L1314="","",VLOOKUP($L1314,BaseEqptCdF!$C$5:$E$161,2,FALSE))</f>
        <v/>
      </c>
      <c r="AB1314" s="8" t="str">
        <f>IF($L1314="","",VLOOKUP($L1314,BaseEqptCdF!$C$5:$E$161,3,FALSE))</f>
        <v/>
      </c>
      <c r="AC1314" s="7" t="str">
        <f>IF($L1314="","",VLOOKUP($L1314,BaseEqptCdF!$C$5:$I$161,6,FALSE))</f>
        <v/>
      </c>
      <c r="AD1314" s="7" t="str">
        <f>IF($L1314="","",VLOOKUP($L1314,BaseEqptCdF!$C$5:$I$161,7,FALSE))</f>
        <v/>
      </c>
      <c r="AE1314" s="3" t="str">
        <f>IF($L1314="","",VLOOKUP($L1314,BaseEqptCdF!$C$5:$R$161,16,FALSE)*$AC$3)</f>
        <v/>
      </c>
      <c r="AF1314" s="3" t="str">
        <f>IF($L1314="","",IF(LEFT($AB1314,2)="SD",0,IF(LEFT($AB1314,2)="SB",1*52,IF($N1314=Prog!$P$17,VLOOKUP($L1314,BaseEqptCdF!$C$5:$P$161,14,FALSE)*1*300,VLOOKUP($L1314,BaseEqptCdF!$C$5:$P$161,12,FALSE)*0.2*300))))</f>
        <v/>
      </c>
      <c r="AG1314" s="6" t="str">
        <f t="shared" si="166"/>
        <v/>
      </c>
      <c r="AH1314" s="6">
        <f>IF($U1314=Prog!$S$18,YEAR($X1314),"")</f>
        <v>1900</v>
      </c>
      <c r="AI1314" s="5" t="str">
        <f>IF(OR($AG1314="",$U1314=Prog!$S$18),"",IF(OR($U1314=Prog!$S$17,$U1314=Prog!$S$16),YEAR($X1314),IF($AG1314="ND","ND",$AI$8+$O1314)))</f>
        <v/>
      </c>
      <c r="AJ1314" s="3" t="str">
        <f t="shared" si="165"/>
        <v/>
      </c>
      <c r="AK1314" s="3" t="str">
        <f t="shared" si="164"/>
        <v/>
      </c>
      <c r="AL1314" s="3" t="str">
        <f t="shared" si="164"/>
        <v/>
      </c>
      <c r="AM1314" s="3" t="str">
        <f t="shared" si="164"/>
        <v/>
      </c>
      <c r="AN1314" s="3" t="str">
        <f t="shared" si="164"/>
        <v/>
      </c>
      <c r="AO1314" s="2">
        <f t="shared" si="159"/>
        <v>0</v>
      </c>
      <c r="AP1314" s="4"/>
      <c r="AQ1314" s="3">
        <f>IF(AJ1314=1,VLOOKUP($AP1314,BaseEqptCdF!$C$5:$R$161,16,FALSE),0)</f>
        <v>0</v>
      </c>
      <c r="AR1314" s="3">
        <f>IF(AK1314=1,VLOOKUP($AP1314,BaseEqptCdF!$C$5:$R$161,16,FALSE),0)</f>
        <v>0</v>
      </c>
      <c r="AS1314" s="3">
        <f>IF(AL1314=1,VLOOKUP($AP1314,BaseEqptCdF!$C$5:$R$161,16,FALSE),0)</f>
        <v>0</v>
      </c>
      <c r="AT1314" s="3">
        <f>IF(AM1314=1,VLOOKUP($AP1314,BaseEqptCdF!$C$5:$R$161,16,FALSE),0)</f>
        <v>0</v>
      </c>
      <c r="AU1314" s="3">
        <f>IF(AN1314=1,VLOOKUP($AP1314,BaseEqptCdF!$C$5:$R$161,16,FALSE),0)</f>
        <v>0</v>
      </c>
      <c r="AV1314" s="2">
        <f t="shared" si="160"/>
        <v>0</v>
      </c>
      <c r="AW1314" s="3" t="str">
        <f>IF($L1314="","",IF(SUM($AJ1314:AJ1314)=0,$AE1314,VLOOKUP($AP1314,BaseEqptCdF!$C$5:$R$161,16,FALSE)*$AC$3))</f>
        <v/>
      </c>
      <c r="AX1314" s="3" t="str">
        <f>IF($L1314="","",IF(SUM($AJ1314:AK1314)=0,$AE1314,VLOOKUP($AP1314,BaseEqptCdF!$C$5:$R$161,16,FALSE)*$AC$3))</f>
        <v/>
      </c>
      <c r="AY1314" s="3" t="str">
        <f>IF($L1314="","",IF(SUM($AJ1314:AL1314)=0,$AE1314,VLOOKUP($AP1314,BaseEqptCdF!$C$5:$R$161,16,FALSE)*$AC$3))</f>
        <v/>
      </c>
      <c r="AZ1314" s="3" t="str">
        <f>IF($L1314="","",IF(SUM($AJ1314:AM1314)=0,$AE1314,VLOOKUP($AP1314,BaseEqptCdF!$C$5:$R$161,16,FALSE)*$AC$3))</f>
        <v/>
      </c>
      <c r="BA1314" s="3" t="str">
        <f>IF($L1314="","",IF(SUM($AJ1314:AN1314)=0,$AE1314,VLOOKUP($AP1314,BaseEqptCdF!$C$5:$R$161,16,FALSE)*$AC$3))</f>
        <v/>
      </c>
      <c r="BB1314" s="2">
        <f t="shared" si="161"/>
        <v>0</v>
      </c>
      <c r="BC1314" s="3" t="str">
        <f>IF($L1314="","",IF(SUM($AJ1314:AJ1314)=0,$AF1314,IF(LEFT(VLOOKUP($AP1314,BaseEqptCdF!$C$5:$E$161,3,FALSE),2)="SD",0,IF(LEFT(VLOOKUP($AP1314,BaseEqptCdF!$C$5:$E$161,3,FALSE),2)="SB",1*52,VLOOKUP($AP1314,BaseEqptCdF!$C$5:$S$161,12,FALSE)*0.2*300))))</f>
        <v/>
      </c>
      <c r="BD1314" s="3" t="str">
        <f>IF($L1314="","",IF(SUM($AJ1314:AK1314)=0,$AF1314,IF(LEFT(VLOOKUP($AP1314,BaseEqptCdF!$C$5:$E$161,3,FALSE),2)="SD",0,IF(LEFT(VLOOKUP($AP1314,BaseEqptCdF!$C$5:$E$161,3,FALSE),2)="SB",1*52,VLOOKUP($AP1314,BaseEqptCdF!$C$5:$S$161,12,FALSE)*0.2*300))))</f>
        <v/>
      </c>
      <c r="BE1314" s="3" t="str">
        <f>IF($L1314="","",IF(SUM($AJ1314:AL1314)=0,$AF1314,IF(LEFT(VLOOKUP($AP1314,BaseEqptCdF!$C$5:$E$161,3,FALSE),2)="SD",0,IF(LEFT(VLOOKUP($AP1314,BaseEqptCdF!$C$5:$E$161,3,FALSE),2)="SB",1*52,VLOOKUP($AP1314,BaseEqptCdF!$C$5:$S$161,12,FALSE)*0.2*300))))</f>
        <v/>
      </c>
      <c r="BF1314" s="3" t="str">
        <f>IF($L1314="","",IF(SUM($AJ1314:AM1314)=0,$AF1314,IF(LEFT(VLOOKUP($AP1314,BaseEqptCdF!$C$5:$E$161,3,FALSE),2)="SD",0,IF(LEFT(VLOOKUP($AP1314,BaseEqptCdF!$C$5:$E$161,3,FALSE),2)="SB",1*52,VLOOKUP($AP1314,BaseEqptCdF!$C$5:$S$161,12,FALSE)*0.2*300))))</f>
        <v/>
      </c>
      <c r="BG1314" s="3" t="str">
        <f>IF($L1314="","",IF(SUM($AJ1314:AN1314)=0,$AF1314,IF(LEFT(VLOOKUP($AP1314,BaseEqptCdF!$C$5:$E$161,3,FALSE),2)="SD",0,IF(LEFT(VLOOKUP($AP1314,BaseEqptCdF!$C$5:$E$161,3,FALSE),2)="SB",1*52,VLOOKUP($AP1314,BaseEqptCdF!$C$5:$S$161,12,FALSE)*0.2*300))))</f>
        <v/>
      </c>
      <c r="BH1314" s="2">
        <f t="shared" si="162"/>
        <v>0</v>
      </c>
    </row>
    <row r="1315" spans="1:60" x14ac:dyDescent="0.25">
      <c r="A1315" s="296" t="str">
        <f t="array" ref="A1315">IF($C1315="","",INDEX(Prog!$B$8:$D$300,MATCH($C1315,nivo1,0),1))</f>
        <v/>
      </c>
      <c r="B1315" s="296" t="str">
        <f t="array" ref="B1315">IF($C1315="","",INDEX(Prog!$B$8:$D$300,MATCH($C1315,nivo1,0),2))</f>
        <v/>
      </c>
      <c r="C1315" s="273"/>
      <c r="D1315" s="267"/>
      <c r="E1315" s="273"/>
      <c r="F1315" s="273"/>
      <c r="G1315" s="273"/>
      <c r="H1315" s="273"/>
      <c r="I1315" s="273"/>
      <c r="J1315" s="273"/>
      <c r="K1315" s="274"/>
      <c r="L1315" s="273"/>
      <c r="M1315" s="273"/>
      <c r="N1315" s="273"/>
      <c r="O1315" s="275"/>
      <c r="P1315" s="273"/>
      <c r="Q1315" s="273"/>
      <c r="R1315" s="273"/>
      <c r="S1315" s="273"/>
      <c r="T1315" s="276"/>
      <c r="U1315" s="276"/>
      <c r="V1315" s="276"/>
      <c r="W1315" s="276"/>
      <c r="X1315" s="277"/>
      <c r="Y1315" s="278"/>
      <c r="AA1315" s="8" t="str">
        <f>IF($L1315="","",VLOOKUP($L1315,BaseEqptCdF!$C$5:$E$161,2,FALSE))</f>
        <v/>
      </c>
      <c r="AB1315" s="8" t="str">
        <f>IF($L1315="","",VLOOKUP($L1315,BaseEqptCdF!$C$5:$E$161,3,FALSE))</f>
        <v/>
      </c>
      <c r="AC1315" s="7" t="str">
        <f>IF($L1315="","",VLOOKUP($L1315,BaseEqptCdF!$C$5:$I$161,6,FALSE))</f>
        <v/>
      </c>
      <c r="AD1315" s="7" t="str">
        <f>IF($L1315="","",VLOOKUP($L1315,BaseEqptCdF!$C$5:$I$161,7,FALSE))</f>
        <v/>
      </c>
      <c r="AE1315" s="3" t="str">
        <f>IF($L1315="","",VLOOKUP($L1315,BaseEqptCdF!$C$5:$R$161,16,FALSE)*$AC$3)</f>
        <v/>
      </c>
      <c r="AF1315" s="3" t="str">
        <f>IF($L1315="","",IF(LEFT($AB1315,2)="SD",0,IF(LEFT($AB1315,2)="SB",1*52,IF($N1315=Prog!$P$17,VLOOKUP($L1315,BaseEqptCdF!$C$5:$P$161,14,FALSE)*1*300,VLOOKUP($L1315,BaseEqptCdF!$C$5:$P$161,12,FALSE)*0.2*300))))</f>
        <v/>
      </c>
      <c r="AG1315" s="6" t="str">
        <f t="shared" si="166"/>
        <v/>
      </c>
      <c r="AH1315" s="6">
        <f>IF($U1315=Prog!$S$18,YEAR($X1315),"")</f>
        <v>1900</v>
      </c>
      <c r="AI1315" s="5" t="str">
        <f>IF(OR($AG1315="",$U1315=Prog!$S$18),"",IF(OR($U1315=Prog!$S$17,$U1315=Prog!$S$16),YEAR($X1315),IF($AG1315="ND","ND",$AI$8+$O1315)))</f>
        <v/>
      </c>
      <c r="AJ1315" s="3" t="str">
        <f t="shared" si="165"/>
        <v/>
      </c>
      <c r="AK1315" s="3" t="str">
        <f t="shared" si="164"/>
        <v/>
      </c>
      <c r="AL1315" s="3" t="str">
        <f t="shared" si="164"/>
        <v/>
      </c>
      <c r="AM1315" s="3" t="str">
        <f t="shared" si="164"/>
        <v/>
      </c>
      <c r="AN1315" s="3" t="str">
        <f t="shared" si="164"/>
        <v/>
      </c>
      <c r="AO1315" s="2">
        <f t="shared" si="159"/>
        <v>0</v>
      </c>
      <c r="AP1315" s="4"/>
      <c r="AQ1315" s="3">
        <f>IF(AJ1315=1,VLOOKUP($AP1315,BaseEqptCdF!$C$5:$R$161,16,FALSE),0)</f>
        <v>0</v>
      </c>
      <c r="AR1315" s="3">
        <f>IF(AK1315=1,VLOOKUP($AP1315,BaseEqptCdF!$C$5:$R$161,16,FALSE),0)</f>
        <v>0</v>
      </c>
      <c r="AS1315" s="3">
        <f>IF(AL1315=1,VLOOKUP($AP1315,BaseEqptCdF!$C$5:$R$161,16,FALSE),0)</f>
        <v>0</v>
      </c>
      <c r="AT1315" s="3">
        <f>IF(AM1315=1,VLOOKUP($AP1315,BaseEqptCdF!$C$5:$R$161,16,FALSE),0)</f>
        <v>0</v>
      </c>
      <c r="AU1315" s="3">
        <f>IF(AN1315=1,VLOOKUP($AP1315,BaseEqptCdF!$C$5:$R$161,16,FALSE),0)</f>
        <v>0</v>
      </c>
      <c r="AV1315" s="2">
        <f t="shared" si="160"/>
        <v>0</v>
      </c>
      <c r="AW1315" s="3" t="str">
        <f>IF($L1315="","",IF(SUM($AJ1315:AJ1315)=0,$AE1315,VLOOKUP($AP1315,BaseEqptCdF!$C$5:$R$161,16,FALSE)*$AC$3))</f>
        <v/>
      </c>
      <c r="AX1315" s="3" t="str">
        <f>IF($L1315="","",IF(SUM($AJ1315:AK1315)=0,$AE1315,VLOOKUP($AP1315,BaseEqptCdF!$C$5:$R$161,16,FALSE)*$AC$3))</f>
        <v/>
      </c>
      <c r="AY1315" s="3" t="str">
        <f>IF($L1315="","",IF(SUM($AJ1315:AL1315)=0,$AE1315,VLOOKUP($AP1315,BaseEqptCdF!$C$5:$R$161,16,FALSE)*$AC$3))</f>
        <v/>
      </c>
      <c r="AZ1315" s="3" t="str">
        <f>IF($L1315="","",IF(SUM($AJ1315:AM1315)=0,$AE1315,VLOOKUP($AP1315,BaseEqptCdF!$C$5:$R$161,16,FALSE)*$AC$3))</f>
        <v/>
      </c>
      <c r="BA1315" s="3" t="str">
        <f>IF($L1315="","",IF(SUM($AJ1315:AN1315)=0,$AE1315,VLOOKUP($AP1315,BaseEqptCdF!$C$5:$R$161,16,FALSE)*$AC$3))</f>
        <v/>
      </c>
      <c r="BB1315" s="2">
        <f t="shared" si="161"/>
        <v>0</v>
      </c>
      <c r="BC1315" s="3" t="str">
        <f>IF($L1315="","",IF(SUM($AJ1315:AJ1315)=0,$AF1315,IF(LEFT(VLOOKUP($AP1315,BaseEqptCdF!$C$5:$E$161,3,FALSE),2)="SD",0,IF(LEFT(VLOOKUP($AP1315,BaseEqptCdF!$C$5:$E$161,3,FALSE),2)="SB",1*52,VLOOKUP($AP1315,BaseEqptCdF!$C$5:$S$161,12,FALSE)*0.2*300))))</f>
        <v/>
      </c>
      <c r="BD1315" s="3" t="str">
        <f>IF($L1315="","",IF(SUM($AJ1315:AK1315)=0,$AF1315,IF(LEFT(VLOOKUP($AP1315,BaseEqptCdF!$C$5:$E$161,3,FALSE),2)="SD",0,IF(LEFT(VLOOKUP($AP1315,BaseEqptCdF!$C$5:$E$161,3,FALSE),2)="SB",1*52,VLOOKUP($AP1315,BaseEqptCdF!$C$5:$S$161,12,FALSE)*0.2*300))))</f>
        <v/>
      </c>
      <c r="BE1315" s="3" t="str">
        <f>IF($L1315="","",IF(SUM($AJ1315:AL1315)=0,$AF1315,IF(LEFT(VLOOKUP($AP1315,BaseEqptCdF!$C$5:$E$161,3,FALSE),2)="SD",0,IF(LEFT(VLOOKUP($AP1315,BaseEqptCdF!$C$5:$E$161,3,FALSE),2)="SB",1*52,VLOOKUP($AP1315,BaseEqptCdF!$C$5:$S$161,12,FALSE)*0.2*300))))</f>
        <v/>
      </c>
      <c r="BF1315" s="3" t="str">
        <f>IF($L1315="","",IF(SUM($AJ1315:AM1315)=0,$AF1315,IF(LEFT(VLOOKUP($AP1315,BaseEqptCdF!$C$5:$E$161,3,FALSE),2)="SD",0,IF(LEFT(VLOOKUP($AP1315,BaseEqptCdF!$C$5:$E$161,3,FALSE),2)="SB",1*52,VLOOKUP($AP1315,BaseEqptCdF!$C$5:$S$161,12,FALSE)*0.2*300))))</f>
        <v/>
      </c>
      <c r="BG1315" s="3" t="str">
        <f>IF($L1315="","",IF(SUM($AJ1315:AN1315)=0,$AF1315,IF(LEFT(VLOOKUP($AP1315,BaseEqptCdF!$C$5:$E$161,3,FALSE),2)="SD",0,IF(LEFT(VLOOKUP($AP1315,BaseEqptCdF!$C$5:$E$161,3,FALSE),2)="SB",1*52,VLOOKUP($AP1315,BaseEqptCdF!$C$5:$S$161,12,FALSE)*0.2*300))))</f>
        <v/>
      </c>
      <c r="BH1315" s="2">
        <f t="shared" si="162"/>
        <v>0</v>
      </c>
    </row>
    <row r="1316" spans="1:60" x14ac:dyDescent="0.25">
      <c r="A1316" s="296" t="str">
        <f t="array" ref="A1316">IF($C1316="","",INDEX(Prog!$B$8:$D$300,MATCH($C1316,nivo1,0),1))</f>
        <v/>
      </c>
      <c r="B1316" s="296" t="str">
        <f t="array" ref="B1316">IF($C1316="","",INDEX(Prog!$B$8:$D$300,MATCH($C1316,nivo1,0),2))</f>
        <v/>
      </c>
      <c r="C1316" s="273"/>
      <c r="D1316" s="267"/>
      <c r="E1316" s="273"/>
      <c r="F1316" s="273"/>
      <c r="G1316" s="273"/>
      <c r="H1316" s="273"/>
      <c r="I1316" s="273"/>
      <c r="J1316" s="273"/>
      <c r="K1316" s="274"/>
      <c r="L1316" s="273"/>
      <c r="M1316" s="273"/>
      <c r="N1316" s="273"/>
      <c r="O1316" s="275"/>
      <c r="P1316" s="273"/>
      <c r="Q1316" s="273"/>
      <c r="R1316" s="273"/>
      <c r="S1316" s="273"/>
      <c r="T1316" s="276"/>
      <c r="U1316" s="276"/>
      <c r="V1316" s="276"/>
      <c r="W1316" s="276"/>
      <c r="X1316" s="277"/>
      <c r="Y1316" s="278"/>
      <c r="AA1316" s="8" t="str">
        <f>IF($L1316="","",VLOOKUP($L1316,BaseEqptCdF!$C$5:$E$161,2,FALSE))</f>
        <v/>
      </c>
      <c r="AB1316" s="8" t="str">
        <f>IF($L1316="","",VLOOKUP($L1316,BaseEqptCdF!$C$5:$E$161,3,FALSE))</f>
        <v/>
      </c>
      <c r="AC1316" s="7" t="str">
        <f>IF($L1316="","",VLOOKUP($L1316,BaseEqptCdF!$C$5:$I$161,6,FALSE))</f>
        <v/>
      </c>
      <c r="AD1316" s="7" t="str">
        <f>IF($L1316="","",VLOOKUP($L1316,BaseEqptCdF!$C$5:$I$161,7,FALSE))</f>
        <v/>
      </c>
      <c r="AE1316" s="3" t="str">
        <f>IF($L1316="","",VLOOKUP($L1316,BaseEqptCdF!$C$5:$R$161,16,FALSE)*$AC$3)</f>
        <v/>
      </c>
      <c r="AF1316" s="3" t="str">
        <f>IF($L1316="","",IF(LEFT($AB1316,2)="SD",0,IF(LEFT($AB1316,2)="SB",1*52,IF($N1316=Prog!$P$17,VLOOKUP($L1316,BaseEqptCdF!$C$5:$P$161,14,FALSE)*1*300,VLOOKUP($L1316,BaseEqptCdF!$C$5:$P$161,12,FALSE)*0.2*300))))</f>
        <v/>
      </c>
      <c r="AG1316" s="6" t="str">
        <f t="shared" si="166"/>
        <v/>
      </c>
      <c r="AH1316" s="6">
        <f>IF($U1316=Prog!$S$18,YEAR($X1316),"")</f>
        <v>1900</v>
      </c>
      <c r="AI1316" s="5" t="str">
        <f>IF(OR($AG1316="",$U1316=Prog!$S$18),"",IF(OR($U1316=Prog!$S$17,$U1316=Prog!$S$16),YEAR($X1316),IF($AG1316="ND","ND",$AI$8+$O1316)))</f>
        <v/>
      </c>
      <c r="AJ1316" s="3" t="str">
        <f t="shared" si="165"/>
        <v/>
      </c>
      <c r="AK1316" s="3" t="str">
        <f t="shared" si="164"/>
        <v/>
      </c>
      <c r="AL1316" s="3" t="str">
        <f t="shared" si="164"/>
        <v/>
      </c>
      <c r="AM1316" s="3" t="str">
        <f t="shared" si="164"/>
        <v/>
      </c>
      <c r="AN1316" s="3" t="str">
        <f t="shared" si="164"/>
        <v/>
      </c>
      <c r="AO1316" s="2">
        <f t="shared" si="159"/>
        <v>0</v>
      </c>
      <c r="AP1316" s="4"/>
      <c r="AQ1316" s="3">
        <f>IF(AJ1316=1,VLOOKUP($AP1316,BaseEqptCdF!$C$5:$R$161,16,FALSE),0)</f>
        <v>0</v>
      </c>
      <c r="AR1316" s="3">
        <f>IF(AK1316=1,VLOOKUP($AP1316,BaseEqptCdF!$C$5:$R$161,16,FALSE),0)</f>
        <v>0</v>
      </c>
      <c r="AS1316" s="3">
        <f>IF(AL1316=1,VLOOKUP($AP1316,BaseEqptCdF!$C$5:$R$161,16,FALSE),0)</f>
        <v>0</v>
      </c>
      <c r="AT1316" s="3">
        <f>IF(AM1316=1,VLOOKUP($AP1316,BaseEqptCdF!$C$5:$R$161,16,FALSE),0)</f>
        <v>0</v>
      </c>
      <c r="AU1316" s="3">
        <f>IF(AN1316=1,VLOOKUP($AP1316,BaseEqptCdF!$C$5:$R$161,16,FALSE),0)</f>
        <v>0</v>
      </c>
      <c r="AV1316" s="2">
        <f t="shared" si="160"/>
        <v>0</v>
      </c>
      <c r="AW1316" s="3" t="str">
        <f>IF($L1316="","",IF(SUM($AJ1316:AJ1316)=0,$AE1316,VLOOKUP($AP1316,BaseEqptCdF!$C$5:$R$161,16,FALSE)*$AC$3))</f>
        <v/>
      </c>
      <c r="AX1316" s="3" t="str">
        <f>IF($L1316="","",IF(SUM($AJ1316:AK1316)=0,$AE1316,VLOOKUP($AP1316,BaseEqptCdF!$C$5:$R$161,16,FALSE)*$AC$3))</f>
        <v/>
      </c>
      <c r="AY1316" s="3" t="str">
        <f>IF($L1316="","",IF(SUM($AJ1316:AL1316)=0,$AE1316,VLOOKUP($AP1316,BaseEqptCdF!$C$5:$R$161,16,FALSE)*$AC$3))</f>
        <v/>
      </c>
      <c r="AZ1316" s="3" t="str">
        <f>IF($L1316="","",IF(SUM($AJ1316:AM1316)=0,$AE1316,VLOOKUP($AP1316,BaseEqptCdF!$C$5:$R$161,16,FALSE)*$AC$3))</f>
        <v/>
      </c>
      <c r="BA1316" s="3" t="str">
        <f>IF($L1316="","",IF(SUM($AJ1316:AN1316)=0,$AE1316,VLOOKUP($AP1316,BaseEqptCdF!$C$5:$R$161,16,FALSE)*$AC$3))</f>
        <v/>
      </c>
      <c r="BB1316" s="2">
        <f t="shared" si="161"/>
        <v>0</v>
      </c>
      <c r="BC1316" s="3" t="str">
        <f>IF($L1316="","",IF(SUM($AJ1316:AJ1316)=0,$AF1316,IF(LEFT(VLOOKUP($AP1316,BaseEqptCdF!$C$5:$E$161,3,FALSE),2)="SD",0,IF(LEFT(VLOOKUP($AP1316,BaseEqptCdF!$C$5:$E$161,3,FALSE),2)="SB",1*52,VLOOKUP($AP1316,BaseEqptCdF!$C$5:$S$161,12,FALSE)*0.2*300))))</f>
        <v/>
      </c>
      <c r="BD1316" s="3" t="str">
        <f>IF($L1316="","",IF(SUM($AJ1316:AK1316)=0,$AF1316,IF(LEFT(VLOOKUP($AP1316,BaseEqptCdF!$C$5:$E$161,3,FALSE),2)="SD",0,IF(LEFT(VLOOKUP($AP1316,BaseEqptCdF!$C$5:$E$161,3,FALSE),2)="SB",1*52,VLOOKUP($AP1316,BaseEqptCdF!$C$5:$S$161,12,FALSE)*0.2*300))))</f>
        <v/>
      </c>
      <c r="BE1316" s="3" t="str">
        <f>IF($L1316="","",IF(SUM($AJ1316:AL1316)=0,$AF1316,IF(LEFT(VLOOKUP($AP1316,BaseEqptCdF!$C$5:$E$161,3,FALSE),2)="SD",0,IF(LEFT(VLOOKUP($AP1316,BaseEqptCdF!$C$5:$E$161,3,FALSE),2)="SB",1*52,VLOOKUP($AP1316,BaseEqptCdF!$C$5:$S$161,12,FALSE)*0.2*300))))</f>
        <v/>
      </c>
      <c r="BF1316" s="3" t="str">
        <f>IF($L1316="","",IF(SUM($AJ1316:AM1316)=0,$AF1316,IF(LEFT(VLOOKUP($AP1316,BaseEqptCdF!$C$5:$E$161,3,FALSE),2)="SD",0,IF(LEFT(VLOOKUP($AP1316,BaseEqptCdF!$C$5:$E$161,3,FALSE),2)="SB",1*52,VLOOKUP($AP1316,BaseEqptCdF!$C$5:$S$161,12,FALSE)*0.2*300))))</f>
        <v/>
      </c>
      <c r="BG1316" s="3" t="str">
        <f>IF($L1316="","",IF(SUM($AJ1316:AN1316)=0,$AF1316,IF(LEFT(VLOOKUP($AP1316,BaseEqptCdF!$C$5:$E$161,3,FALSE),2)="SD",0,IF(LEFT(VLOOKUP($AP1316,BaseEqptCdF!$C$5:$E$161,3,FALSE),2)="SB",1*52,VLOOKUP($AP1316,BaseEqptCdF!$C$5:$S$161,12,FALSE)*0.2*300))))</f>
        <v/>
      </c>
      <c r="BH1316" s="2">
        <f t="shared" si="162"/>
        <v>0</v>
      </c>
    </row>
    <row r="1317" spans="1:60" x14ac:dyDescent="0.25">
      <c r="A1317" s="296" t="str">
        <f t="array" ref="A1317">IF($C1317="","",INDEX(Prog!$B$8:$D$300,MATCH($C1317,nivo1,0),1))</f>
        <v/>
      </c>
      <c r="B1317" s="296" t="str">
        <f t="array" ref="B1317">IF($C1317="","",INDEX(Prog!$B$8:$D$300,MATCH($C1317,nivo1,0),2))</f>
        <v/>
      </c>
      <c r="C1317" s="273"/>
      <c r="D1317" s="267"/>
      <c r="E1317" s="273"/>
      <c r="F1317" s="273"/>
      <c r="G1317" s="273"/>
      <c r="H1317" s="273"/>
      <c r="I1317" s="273"/>
      <c r="J1317" s="273"/>
      <c r="K1317" s="274"/>
      <c r="L1317" s="273"/>
      <c r="M1317" s="273"/>
      <c r="N1317" s="273"/>
      <c r="O1317" s="275"/>
      <c r="P1317" s="273"/>
      <c r="Q1317" s="273"/>
      <c r="R1317" s="273"/>
      <c r="S1317" s="273"/>
      <c r="T1317" s="276"/>
      <c r="U1317" s="276"/>
      <c r="V1317" s="276"/>
      <c r="W1317" s="276"/>
      <c r="X1317" s="277"/>
      <c r="Y1317" s="278"/>
      <c r="AA1317" s="8" t="str">
        <f>IF($L1317="","",VLOOKUP($L1317,BaseEqptCdF!$C$5:$E$161,2,FALSE))</f>
        <v/>
      </c>
      <c r="AB1317" s="8" t="str">
        <f>IF($L1317="","",VLOOKUP($L1317,BaseEqptCdF!$C$5:$E$161,3,FALSE))</f>
        <v/>
      </c>
      <c r="AC1317" s="7" t="str">
        <f>IF($L1317="","",VLOOKUP($L1317,BaseEqptCdF!$C$5:$I$161,6,FALSE))</f>
        <v/>
      </c>
      <c r="AD1317" s="7" t="str">
        <f>IF($L1317="","",VLOOKUP($L1317,BaseEqptCdF!$C$5:$I$161,7,FALSE))</f>
        <v/>
      </c>
      <c r="AE1317" s="3" t="str">
        <f>IF($L1317="","",VLOOKUP($L1317,BaseEqptCdF!$C$5:$R$161,16,FALSE)*$AC$3)</f>
        <v/>
      </c>
      <c r="AF1317" s="3" t="str">
        <f>IF($L1317="","",IF(LEFT($AB1317,2)="SD",0,IF(LEFT($AB1317,2)="SB",1*52,IF($N1317=Prog!$P$17,VLOOKUP($L1317,BaseEqptCdF!$C$5:$P$161,14,FALSE)*1*300,VLOOKUP($L1317,BaseEqptCdF!$C$5:$P$161,12,FALSE)*0.2*300))))</f>
        <v/>
      </c>
      <c r="AG1317" s="6" t="str">
        <f t="shared" si="166"/>
        <v/>
      </c>
      <c r="AH1317" s="6">
        <f>IF($U1317=Prog!$S$18,YEAR($X1317),"")</f>
        <v>1900</v>
      </c>
      <c r="AI1317" s="5" t="str">
        <f>IF(OR($AG1317="",$U1317=Prog!$S$18),"",IF(OR($U1317=Prog!$S$17,$U1317=Prog!$S$16),YEAR($X1317),IF($AG1317="ND","ND",$AI$8+$O1317)))</f>
        <v/>
      </c>
      <c r="AJ1317" s="3" t="str">
        <f t="shared" si="165"/>
        <v/>
      </c>
      <c r="AK1317" s="3" t="str">
        <f t="shared" si="164"/>
        <v/>
      </c>
      <c r="AL1317" s="3" t="str">
        <f t="shared" si="164"/>
        <v/>
      </c>
      <c r="AM1317" s="3" t="str">
        <f t="shared" si="164"/>
        <v/>
      </c>
      <c r="AN1317" s="3" t="str">
        <f t="shared" si="164"/>
        <v/>
      </c>
      <c r="AO1317" s="2">
        <f t="shared" si="159"/>
        <v>0</v>
      </c>
      <c r="AP1317" s="4"/>
      <c r="AQ1317" s="3">
        <f>IF(AJ1317=1,VLOOKUP($AP1317,BaseEqptCdF!$C$5:$R$161,16,FALSE),0)</f>
        <v>0</v>
      </c>
      <c r="AR1317" s="3">
        <f>IF(AK1317=1,VLOOKUP($AP1317,BaseEqptCdF!$C$5:$R$161,16,FALSE),0)</f>
        <v>0</v>
      </c>
      <c r="AS1317" s="3">
        <f>IF(AL1317=1,VLOOKUP($AP1317,BaseEqptCdF!$C$5:$R$161,16,FALSE),0)</f>
        <v>0</v>
      </c>
      <c r="AT1317" s="3">
        <f>IF(AM1317=1,VLOOKUP($AP1317,BaseEqptCdF!$C$5:$R$161,16,FALSE),0)</f>
        <v>0</v>
      </c>
      <c r="AU1317" s="3">
        <f>IF(AN1317=1,VLOOKUP($AP1317,BaseEqptCdF!$C$5:$R$161,16,FALSE),0)</f>
        <v>0</v>
      </c>
      <c r="AV1317" s="2">
        <f t="shared" si="160"/>
        <v>0</v>
      </c>
      <c r="AW1317" s="3" t="str">
        <f>IF($L1317="","",IF(SUM($AJ1317:AJ1317)=0,$AE1317,VLOOKUP($AP1317,BaseEqptCdF!$C$5:$R$161,16,FALSE)*$AC$3))</f>
        <v/>
      </c>
      <c r="AX1317" s="3" t="str">
        <f>IF($L1317="","",IF(SUM($AJ1317:AK1317)=0,$AE1317,VLOOKUP($AP1317,BaseEqptCdF!$C$5:$R$161,16,FALSE)*$AC$3))</f>
        <v/>
      </c>
      <c r="AY1317" s="3" t="str">
        <f>IF($L1317="","",IF(SUM($AJ1317:AL1317)=0,$AE1317,VLOOKUP($AP1317,BaseEqptCdF!$C$5:$R$161,16,FALSE)*$AC$3))</f>
        <v/>
      </c>
      <c r="AZ1317" s="3" t="str">
        <f>IF($L1317="","",IF(SUM($AJ1317:AM1317)=0,$AE1317,VLOOKUP($AP1317,BaseEqptCdF!$C$5:$R$161,16,FALSE)*$AC$3))</f>
        <v/>
      </c>
      <c r="BA1317" s="3" t="str">
        <f>IF($L1317="","",IF(SUM($AJ1317:AN1317)=0,$AE1317,VLOOKUP($AP1317,BaseEqptCdF!$C$5:$R$161,16,FALSE)*$AC$3))</f>
        <v/>
      </c>
      <c r="BB1317" s="2">
        <f t="shared" si="161"/>
        <v>0</v>
      </c>
      <c r="BC1317" s="3" t="str">
        <f>IF($L1317="","",IF(SUM($AJ1317:AJ1317)=0,$AF1317,IF(LEFT(VLOOKUP($AP1317,BaseEqptCdF!$C$5:$E$161,3,FALSE),2)="SD",0,IF(LEFT(VLOOKUP($AP1317,BaseEqptCdF!$C$5:$E$161,3,FALSE),2)="SB",1*52,VLOOKUP($AP1317,BaseEqptCdF!$C$5:$S$161,12,FALSE)*0.2*300))))</f>
        <v/>
      </c>
      <c r="BD1317" s="3" t="str">
        <f>IF($L1317="","",IF(SUM($AJ1317:AK1317)=0,$AF1317,IF(LEFT(VLOOKUP($AP1317,BaseEqptCdF!$C$5:$E$161,3,FALSE),2)="SD",0,IF(LEFT(VLOOKUP($AP1317,BaseEqptCdF!$C$5:$E$161,3,FALSE),2)="SB",1*52,VLOOKUP($AP1317,BaseEqptCdF!$C$5:$S$161,12,FALSE)*0.2*300))))</f>
        <v/>
      </c>
      <c r="BE1317" s="3" t="str">
        <f>IF($L1317="","",IF(SUM($AJ1317:AL1317)=0,$AF1317,IF(LEFT(VLOOKUP($AP1317,BaseEqptCdF!$C$5:$E$161,3,FALSE),2)="SD",0,IF(LEFT(VLOOKUP($AP1317,BaseEqptCdF!$C$5:$E$161,3,FALSE),2)="SB",1*52,VLOOKUP($AP1317,BaseEqptCdF!$C$5:$S$161,12,FALSE)*0.2*300))))</f>
        <v/>
      </c>
      <c r="BF1317" s="3" t="str">
        <f>IF($L1317="","",IF(SUM($AJ1317:AM1317)=0,$AF1317,IF(LEFT(VLOOKUP($AP1317,BaseEqptCdF!$C$5:$E$161,3,FALSE),2)="SD",0,IF(LEFT(VLOOKUP($AP1317,BaseEqptCdF!$C$5:$E$161,3,FALSE),2)="SB",1*52,VLOOKUP($AP1317,BaseEqptCdF!$C$5:$S$161,12,FALSE)*0.2*300))))</f>
        <v/>
      </c>
      <c r="BG1317" s="3" t="str">
        <f>IF($L1317="","",IF(SUM($AJ1317:AN1317)=0,$AF1317,IF(LEFT(VLOOKUP($AP1317,BaseEqptCdF!$C$5:$E$161,3,FALSE),2)="SD",0,IF(LEFT(VLOOKUP($AP1317,BaseEqptCdF!$C$5:$E$161,3,FALSE),2)="SB",1*52,VLOOKUP($AP1317,BaseEqptCdF!$C$5:$S$161,12,FALSE)*0.2*300))))</f>
        <v/>
      </c>
      <c r="BH1317" s="2">
        <f t="shared" si="162"/>
        <v>0</v>
      </c>
    </row>
    <row r="1318" spans="1:60" x14ac:dyDescent="0.25">
      <c r="A1318" s="296" t="str">
        <f t="array" ref="A1318">IF($C1318="","",INDEX(Prog!$B$8:$D$300,MATCH($C1318,nivo1,0),1))</f>
        <v/>
      </c>
      <c r="B1318" s="296" t="str">
        <f t="array" ref="B1318">IF($C1318="","",INDEX(Prog!$B$8:$D$300,MATCH($C1318,nivo1,0),2))</f>
        <v/>
      </c>
      <c r="C1318" s="273"/>
      <c r="D1318" s="267"/>
      <c r="E1318" s="273"/>
      <c r="F1318" s="273"/>
      <c r="G1318" s="273"/>
      <c r="H1318" s="273"/>
      <c r="I1318" s="273"/>
      <c r="J1318" s="273"/>
      <c r="K1318" s="274"/>
      <c r="L1318" s="273"/>
      <c r="M1318" s="273"/>
      <c r="N1318" s="273"/>
      <c r="O1318" s="275"/>
      <c r="P1318" s="273"/>
      <c r="Q1318" s="273"/>
      <c r="R1318" s="273"/>
      <c r="S1318" s="273"/>
      <c r="T1318" s="276"/>
      <c r="U1318" s="276"/>
      <c r="V1318" s="276"/>
      <c r="W1318" s="276"/>
      <c r="X1318" s="277"/>
      <c r="Y1318" s="278"/>
      <c r="AA1318" s="8" t="str">
        <f>IF($L1318="","",VLOOKUP($L1318,BaseEqptCdF!$C$5:$E$161,2,FALSE))</f>
        <v/>
      </c>
      <c r="AB1318" s="8" t="str">
        <f>IF($L1318="","",VLOOKUP($L1318,BaseEqptCdF!$C$5:$E$161,3,FALSE))</f>
        <v/>
      </c>
      <c r="AC1318" s="7" t="str">
        <f>IF($L1318="","",VLOOKUP($L1318,BaseEqptCdF!$C$5:$I$161,6,FALSE))</f>
        <v/>
      </c>
      <c r="AD1318" s="7" t="str">
        <f>IF($L1318="","",VLOOKUP($L1318,BaseEqptCdF!$C$5:$I$161,7,FALSE))</f>
        <v/>
      </c>
      <c r="AE1318" s="3" t="str">
        <f>IF($L1318="","",VLOOKUP($L1318,BaseEqptCdF!$C$5:$R$161,16,FALSE)*$AC$3)</f>
        <v/>
      </c>
      <c r="AF1318" s="3" t="str">
        <f>IF($L1318="","",IF(LEFT($AB1318,2)="SD",0,IF(LEFT($AB1318,2)="SB",1*52,IF($N1318=Prog!$P$17,VLOOKUP($L1318,BaseEqptCdF!$C$5:$P$161,14,FALSE)*1*300,VLOOKUP($L1318,BaseEqptCdF!$C$5:$P$161,12,FALSE)*0.2*300))))</f>
        <v/>
      </c>
      <c r="AG1318" s="6" t="str">
        <f t="shared" si="166"/>
        <v/>
      </c>
      <c r="AH1318" s="6">
        <f>IF($U1318=Prog!$S$18,YEAR($X1318),"")</f>
        <v>1900</v>
      </c>
      <c r="AI1318" s="5" t="str">
        <f>IF(OR($AG1318="",$U1318=Prog!$S$18),"",IF(OR($U1318=Prog!$S$17,$U1318=Prog!$S$16),YEAR($X1318),IF($AG1318="ND","ND",$AI$8+$O1318)))</f>
        <v/>
      </c>
      <c r="AJ1318" s="3" t="str">
        <f t="shared" si="165"/>
        <v/>
      </c>
      <c r="AK1318" s="3" t="str">
        <f t="shared" si="164"/>
        <v/>
      </c>
      <c r="AL1318" s="3" t="str">
        <f t="shared" si="164"/>
        <v/>
      </c>
      <c r="AM1318" s="3" t="str">
        <f t="shared" si="164"/>
        <v/>
      </c>
      <c r="AN1318" s="3" t="str">
        <f t="shared" si="164"/>
        <v/>
      </c>
      <c r="AO1318" s="2">
        <f t="shared" si="159"/>
        <v>0</v>
      </c>
      <c r="AP1318" s="4"/>
      <c r="AQ1318" s="3">
        <f>IF(AJ1318=1,VLOOKUP($AP1318,BaseEqptCdF!$C$5:$R$161,16,FALSE),0)</f>
        <v>0</v>
      </c>
      <c r="AR1318" s="3">
        <f>IF(AK1318=1,VLOOKUP($AP1318,BaseEqptCdF!$C$5:$R$161,16,FALSE),0)</f>
        <v>0</v>
      </c>
      <c r="AS1318" s="3">
        <f>IF(AL1318=1,VLOOKUP($AP1318,BaseEqptCdF!$C$5:$R$161,16,FALSE),0)</f>
        <v>0</v>
      </c>
      <c r="AT1318" s="3">
        <f>IF(AM1318=1,VLOOKUP($AP1318,BaseEqptCdF!$C$5:$R$161,16,FALSE),0)</f>
        <v>0</v>
      </c>
      <c r="AU1318" s="3">
        <f>IF(AN1318=1,VLOOKUP($AP1318,BaseEqptCdF!$C$5:$R$161,16,FALSE),0)</f>
        <v>0</v>
      </c>
      <c r="AV1318" s="2">
        <f t="shared" si="160"/>
        <v>0</v>
      </c>
      <c r="AW1318" s="3" t="str">
        <f>IF($L1318="","",IF(SUM($AJ1318:AJ1318)=0,$AE1318,VLOOKUP($AP1318,BaseEqptCdF!$C$5:$R$161,16,FALSE)*$AC$3))</f>
        <v/>
      </c>
      <c r="AX1318" s="3" t="str">
        <f>IF($L1318="","",IF(SUM($AJ1318:AK1318)=0,$AE1318,VLOOKUP($AP1318,BaseEqptCdF!$C$5:$R$161,16,FALSE)*$AC$3))</f>
        <v/>
      </c>
      <c r="AY1318" s="3" t="str">
        <f>IF($L1318="","",IF(SUM($AJ1318:AL1318)=0,$AE1318,VLOOKUP($AP1318,BaseEqptCdF!$C$5:$R$161,16,FALSE)*$AC$3))</f>
        <v/>
      </c>
      <c r="AZ1318" s="3" t="str">
        <f>IF($L1318="","",IF(SUM($AJ1318:AM1318)=0,$AE1318,VLOOKUP($AP1318,BaseEqptCdF!$C$5:$R$161,16,FALSE)*$AC$3))</f>
        <v/>
      </c>
      <c r="BA1318" s="3" t="str">
        <f>IF($L1318="","",IF(SUM($AJ1318:AN1318)=0,$AE1318,VLOOKUP($AP1318,BaseEqptCdF!$C$5:$R$161,16,FALSE)*$AC$3))</f>
        <v/>
      </c>
      <c r="BB1318" s="2">
        <f t="shared" si="161"/>
        <v>0</v>
      </c>
      <c r="BC1318" s="3" t="str">
        <f>IF($L1318="","",IF(SUM($AJ1318:AJ1318)=0,$AF1318,IF(LEFT(VLOOKUP($AP1318,BaseEqptCdF!$C$5:$E$161,3,FALSE),2)="SD",0,IF(LEFT(VLOOKUP($AP1318,BaseEqptCdF!$C$5:$E$161,3,FALSE),2)="SB",1*52,VLOOKUP($AP1318,BaseEqptCdF!$C$5:$S$161,12,FALSE)*0.2*300))))</f>
        <v/>
      </c>
      <c r="BD1318" s="3" t="str">
        <f>IF($L1318="","",IF(SUM($AJ1318:AK1318)=0,$AF1318,IF(LEFT(VLOOKUP($AP1318,BaseEqptCdF!$C$5:$E$161,3,FALSE),2)="SD",0,IF(LEFT(VLOOKUP($AP1318,BaseEqptCdF!$C$5:$E$161,3,FALSE),2)="SB",1*52,VLOOKUP($AP1318,BaseEqptCdF!$C$5:$S$161,12,FALSE)*0.2*300))))</f>
        <v/>
      </c>
      <c r="BE1318" s="3" t="str">
        <f>IF($L1318="","",IF(SUM($AJ1318:AL1318)=0,$AF1318,IF(LEFT(VLOOKUP($AP1318,BaseEqptCdF!$C$5:$E$161,3,FALSE),2)="SD",0,IF(LEFT(VLOOKUP($AP1318,BaseEqptCdF!$C$5:$E$161,3,FALSE),2)="SB",1*52,VLOOKUP($AP1318,BaseEqptCdF!$C$5:$S$161,12,FALSE)*0.2*300))))</f>
        <v/>
      </c>
      <c r="BF1318" s="3" t="str">
        <f>IF($L1318="","",IF(SUM($AJ1318:AM1318)=0,$AF1318,IF(LEFT(VLOOKUP($AP1318,BaseEqptCdF!$C$5:$E$161,3,FALSE),2)="SD",0,IF(LEFT(VLOOKUP($AP1318,BaseEqptCdF!$C$5:$E$161,3,FALSE),2)="SB",1*52,VLOOKUP($AP1318,BaseEqptCdF!$C$5:$S$161,12,FALSE)*0.2*300))))</f>
        <v/>
      </c>
      <c r="BG1318" s="3" t="str">
        <f>IF($L1318="","",IF(SUM($AJ1318:AN1318)=0,$AF1318,IF(LEFT(VLOOKUP($AP1318,BaseEqptCdF!$C$5:$E$161,3,FALSE),2)="SD",0,IF(LEFT(VLOOKUP($AP1318,BaseEqptCdF!$C$5:$E$161,3,FALSE),2)="SB",1*52,VLOOKUP($AP1318,BaseEqptCdF!$C$5:$S$161,12,FALSE)*0.2*300))))</f>
        <v/>
      </c>
      <c r="BH1318" s="2">
        <f t="shared" si="162"/>
        <v>0</v>
      </c>
    </row>
    <row r="1319" spans="1:60" x14ac:dyDescent="0.25">
      <c r="A1319" s="296" t="str">
        <f t="array" ref="A1319">IF($C1319="","",INDEX(Prog!$B$8:$D$300,MATCH($C1319,nivo1,0),1))</f>
        <v/>
      </c>
      <c r="B1319" s="296" t="str">
        <f t="array" ref="B1319">IF($C1319="","",INDEX(Prog!$B$8:$D$300,MATCH($C1319,nivo1,0),2))</f>
        <v/>
      </c>
      <c r="C1319" s="273"/>
      <c r="D1319" s="267"/>
      <c r="E1319" s="273"/>
      <c r="F1319" s="273"/>
      <c r="G1319" s="273"/>
      <c r="H1319" s="273"/>
      <c r="I1319" s="273"/>
      <c r="J1319" s="273"/>
      <c r="K1319" s="274"/>
      <c r="L1319" s="273"/>
      <c r="M1319" s="273"/>
      <c r="N1319" s="273"/>
      <c r="O1319" s="275"/>
      <c r="P1319" s="273"/>
      <c r="Q1319" s="273"/>
      <c r="R1319" s="273"/>
      <c r="S1319" s="273"/>
      <c r="T1319" s="276"/>
      <c r="U1319" s="276"/>
      <c r="V1319" s="276"/>
      <c r="W1319" s="276"/>
      <c r="X1319" s="277"/>
      <c r="Y1319" s="278"/>
      <c r="AA1319" s="8" t="str">
        <f>IF($L1319="","",VLOOKUP($L1319,BaseEqptCdF!$C$5:$E$161,2,FALSE))</f>
        <v/>
      </c>
      <c r="AB1319" s="8" t="str">
        <f>IF($L1319="","",VLOOKUP($L1319,BaseEqptCdF!$C$5:$E$161,3,FALSE))</f>
        <v/>
      </c>
      <c r="AC1319" s="7" t="str">
        <f>IF($L1319="","",VLOOKUP($L1319,BaseEqptCdF!$C$5:$I$161,6,FALSE))</f>
        <v/>
      </c>
      <c r="AD1319" s="7" t="str">
        <f>IF($L1319="","",VLOOKUP($L1319,BaseEqptCdF!$C$5:$I$161,7,FALSE))</f>
        <v/>
      </c>
      <c r="AE1319" s="3" t="str">
        <f>IF($L1319="","",VLOOKUP($L1319,BaseEqptCdF!$C$5:$R$161,16,FALSE)*$AC$3)</f>
        <v/>
      </c>
      <c r="AF1319" s="3" t="str">
        <f>IF($L1319="","",IF(LEFT($AB1319,2)="SD",0,IF(LEFT($AB1319,2)="SB",1*52,IF($N1319=Prog!$P$17,VLOOKUP($L1319,BaseEqptCdF!$C$5:$P$161,14,FALSE)*1*300,VLOOKUP($L1319,BaseEqptCdF!$C$5:$P$161,12,FALSE)*0.2*300))))</f>
        <v/>
      </c>
      <c r="AG1319" s="6" t="str">
        <f t="shared" si="166"/>
        <v/>
      </c>
      <c r="AH1319" s="6">
        <f>IF($U1319=Prog!$S$18,YEAR($X1319),"")</f>
        <v>1900</v>
      </c>
      <c r="AI1319" s="5" t="str">
        <f>IF(OR($AG1319="",$U1319=Prog!$S$18),"",IF(OR($U1319=Prog!$S$17,$U1319=Prog!$S$16),YEAR($X1319),IF($AG1319="ND","ND",$AI$8+$O1319)))</f>
        <v/>
      </c>
      <c r="AJ1319" s="3" t="str">
        <f t="shared" si="165"/>
        <v/>
      </c>
      <c r="AK1319" s="3" t="str">
        <f t="shared" si="164"/>
        <v/>
      </c>
      <c r="AL1319" s="3" t="str">
        <f t="shared" si="164"/>
        <v/>
      </c>
      <c r="AM1319" s="3" t="str">
        <f t="shared" si="164"/>
        <v/>
      </c>
      <c r="AN1319" s="3" t="str">
        <f t="shared" si="164"/>
        <v/>
      </c>
      <c r="AO1319" s="2">
        <f t="shared" si="159"/>
        <v>0</v>
      </c>
      <c r="AP1319" s="4"/>
      <c r="AQ1319" s="3">
        <f>IF(AJ1319=1,VLOOKUP($AP1319,BaseEqptCdF!$C$5:$R$161,16,FALSE),0)</f>
        <v>0</v>
      </c>
      <c r="AR1319" s="3">
        <f>IF(AK1319=1,VLOOKUP($AP1319,BaseEqptCdF!$C$5:$R$161,16,FALSE),0)</f>
        <v>0</v>
      </c>
      <c r="AS1319" s="3">
        <f>IF(AL1319=1,VLOOKUP($AP1319,BaseEqptCdF!$C$5:$R$161,16,FALSE),0)</f>
        <v>0</v>
      </c>
      <c r="AT1319" s="3">
        <f>IF(AM1319=1,VLOOKUP($AP1319,BaseEqptCdF!$C$5:$R$161,16,FALSE),0)</f>
        <v>0</v>
      </c>
      <c r="AU1319" s="3">
        <f>IF(AN1319=1,VLOOKUP($AP1319,BaseEqptCdF!$C$5:$R$161,16,FALSE),0)</f>
        <v>0</v>
      </c>
      <c r="AV1319" s="2">
        <f t="shared" si="160"/>
        <v>0</v>
      </c>
      <c r="AW1319" s="3" t="str">
        <f>IF($L1319="","",IF(SUM($AJ1319:AJ1319)=0,$AE1319,VLOOKUP($AP1319,BaseEqptCdF!$C$5:$R$161,16,FALSE)*$AC$3))</f>
        <v/>
      </c>
      <c r="AX1319" s="3" t="str">
        <f>IF($L1319="","",IF(SUM($AJ1319:AK1319)=0,$AE1319,VLOOKUP($AP1319,BaseEqptCdF!$C$5:$R$161,16,FALSE)*$AC$3))</f>
        <v/>
      </c>
      <c r="AY1319" s="3" t="str">
        <f>IF($L1319="","",IF(SUM($AJ1319:AL1319)=0,$AE1319,VLOOKUP($AP1319,BaseEqptCdF!$C$5:$R$161,16,FALSE)*$AC$3))</f>
        <v/>
      </c>
      <c r="AZ1319" s="3" t="str">
        <f>IF($L1319="","",IF(SUM($AJ1319:AM1319)=0,$AE1319,VLOOKUP($AP1319,BaseEqptCdF!$C$5:$R$161,16,FALSE)*$AC$3))</f>
        <v/>
      </c>
      <c r="BA1319" s="3" t="str">
        <f>IF($L1319="","",IF(SUM($AJ1319:AN1319)=0,$AE1319,VLOOKUP($AP1319,BaseEqptCdF!$C$5:$R$161,16,FALSE)*$AC$3))</f>
        <v/>
      </c>
      <c r="BB1319" s="2">
        <f t="shared" si="161"/>
        <v>0</v>
      </c>
      <c r="BC1319" s="3" t="str">
        <f>IF($L1319="","",IF(SUM($AJ1319:AJ1319)=0,$AF1319,IF(LEFT(VLOOKUP($AP1319,BaseEqptCdF!$C$5:$E$161,3,FALSE),2)="SD",0,IF(LEFT(VLOOKUP($AP1319,BaseEqptCdF!$C$5:$E$161,3,FALSE),2)="SB",1*52,VLOOKUP($AP1319,BaseEqptCdF!$C$5:$S$161,12,FALSE)*0.2*300))))</f>
        <v/>
      </c>
      <c r="BD1319" s="3" t="str">
        <f>IF($L1319="","",IF(SUM($AJ1319:AK1319)=0,$AF1319,IF(LEFT(VLOOKUP($AP1319,BaseEqptCdF!$C$5:$E$161,3,FALSE),2)="SD",0,IF(LEFT(VLOOKUP($AP1319,BaseEqptCdF!$C$5:$E$161,3,FALSE),2)="SB",1*52,VLOOKUP($AP1319,BaseEqptCdF!$C$5:$S$161,12,FALSE)*0.2*300))))</f>
        <v/>
      </c>
      <c r="BE1319" s="3" t="str">
        <f>IF($L1319="","",IF(SUM($AJ1319:AL1319)=0,$AF1319,IF(LEFT(VLOOKUP($AP1319,BaseEqptCdF!$C$5:$E$161,3,FALSE),2)="SD",0,IF(LEFT(VLOOKUP($AP1319,BaseEqptCdF!$C$5:$E$161,3,FALSE),2)="SB",1*52,VLOOKUP($AP1319,BaseEqptCdF!$C$5:$S$161,12,FALSE)*0.2*300))))</f>
        <v/>
      </c>
      <c r="BF1319" s="3" t="str">
        <f>IF($L1319="","",IF(SUM($AJ1319:AM1319)=0,$AF1319,IF(LEFT(VLOOKUP($AP1319,BaseEqptCdF!$C$5:$E$161,3,FALSE),2)="SD",0,IF(LEFT(VLOOKUP($AP1319,BaseEqptCdF!$C$5:$E$161,3,FALSE),2)="SB",1*52,VLOOKUP($AP1319,BaseEqptCdF!$C$5:$S$161,12,FALSE)*0.2*300))))</f>
        <v/>
      </c>
      <c r="BG1319" s="3" t="str">
        <f>IF($L1319="","",IF(SUM($AJ1319:AN1319)=0,$AF1319,IF(LEFT(VLOOKUP($AP1319,BaseEqptCdF!$C$5:$E$161,3,FALSE),2)="SD",0,IF(LEFT(VLOOKUP($AP1319,BaseEqptCdF!$C$5:$E$161,3,FALSE),2)="SB",1*52,VLOOKUP($AP1319,BaseEqptCdF!$C$5:$S$161,12,FALSE)*0.2*300))))</f>
        <v/>
      </c>
      <c r="BH1319" s="2">
        <f t="shared" si="162"/>
        <v>0</v>
      </c>
    </row>
    <row r="1320" spans="1:60" x14ac:dyDescent="0.25">
      <c r="A1320" s="296" t="str">
        <f t="array" ref="A1320">IF($C1320="","",INDEX(Prog!$B$8:$D$300,MATCH($C1320,nivo1,0),1))</f>
        <v/>
      </c>
      <c r="B1320" s="296" t="str">
        <f t="array" ref="B1320">IF($C1320="","",INDEX(Prog!$B$8:$D$300,MATCH($C1320,nivo1,0),2))</f>
        <v/>
      </c>
      <c r="C1320" s="273"/>
      <c r="D1320" s="267"/>
      <c r="E1320" s="273"/>
      <c r="F1320" s="273"/>
      <c r="G1320" s="273"/>
      <c r="H1320" s="273"/>
      <c r="I1320" s="273"/>
      <c r="J1320" s="273"/>
      <c r="K1320" s="274"/>
      <c r="L1320" s="273"/>
      <c r="M1320" s="273"/>
      <c r="N1320" s="273"/>
      <c r="O1320" s="275"/>
      <c r="P1320" s="273"/>
      <c r="Q1320" s="273"/>
      <c r="R1320" s="273"/>
      <c r="S1320" s="273"/>
      <c r="T1320" s="276"/>
      <c r="U1320" s="276"/>
      <c r="V1320" s="276"/>
      <c r="W1320" s="276"/>
      <c r="X1320" s="277"/>
      <c r="Y1320" s="278"/>
      <c r="AA1320" s="8" t="str">
        <f>IF($L1320="","",VLOOKUP($L1320,BaseEqptCdF!$C$5:$E$161,2,FALSE))</f>
        <v/>
      </c>
      <c r="AB1320" s="8" t="str">
        <f>IF($L1320="","",VLOOKUP($L1320,BaseEqptCdF!$C$5:$E$161,3,FALSE))</f>
        <v/>
      </c>
      <c r="AC1320" s="7" t="str">
        <f>IF($L1320="","",VLOOKUP($L1320,BaseEqptCdF!$C$5:$I$161,6,FALSE))</f>
        <v/>
      </c>
      <c r="AD1320" s="7" t="str">
        <f>IF($L1320="","",VLOOKUP($L1320,BaseEqptCdF!$C$5:$I$161,7,FALSE))</f>
        <v/>
      </c>
      <c r="AE1320" s="3" t="str">
        <f>IF($L1320="","",VLOOKUP($L1320,BaseEqptCdF!$C$5:$R$161,16,FALSE)*$AC$3)</f>
        <v/>
      </c>
      <c r="AF1320" s="3" t="str">
        <f>IF($L1320="","",IF(LEFT($AB1320,2)="SD",0,IF(LEFT($AB1320,2)="SB",1*52,IF($N1320=Prog!$P$17,VLOOKUP($L1320,BaseEqptCdF!$C$5:$P$161,14,FALSE)*1*300,VLOOKUP($L1320,BaseEqptCdF!$C$5:$P$161,12,FALSE)*0.2*300))))</f>
        <v/>
      </c>
      <c r="AG1320" s="6" t="str">
        <f t="shared" si="166"/>
        <v/>
      </c>
      <c r="AH1320" s="6">
        <f>IF($U1320=Prog!$S$18,YEAR($X1320),"")</f>
        <v>1900</v>
      </c>
      <c r="AI1320" s="5" t="str">
        <f>IF(OR($AG1320="",$U1320=Prog!$S$18),"",IF(OR($U1320=Prog!$S$17,$U1320=Prog!$S$16),YEAR($X1320),IF($AG1320="ND","ND",$AI$8+$O1320)))</f>
        <v/>
      </c>
      <c r="AJ1320" s="3" t="str">
        <f t="shared" si="165"/>
        <v/>
      </c>
      <c r="AK1320" s="3" t="str">
        <f t="shared" si="164"/>
        <v/>
      </c>
      <c r="AL1320" s="3" t="str">
        <f t="shared" si="164"/>
        <v/>
      </c>
      <c r="AM1320" s="3" t="str">
        <f t="shared" si="164"/>
        <v/>
      </c>
      <c r="AN1320" s="3" t="str">
        <f t="shared" si="164"/>
        <v/>
      </c>
      <c r="AO1320" s="2">
        <f t="shared" si="159"/>
        <v>0</v>
      </c>
      <c r="AP1320" s="4"/>
      <c r="AQ1320" s="3">
        <f>IF(AJ1320=1,VLOOKUP($AP1320,BaseEqptCdF!$C$5:$R$161,16,FALSE),0)</f>
        <v>0</v>
      </c>
      <c r="AR1320" s="3">
        <f>IF(AK1320=1,VLOOKUP($AP1320,BaseEqptCdF!$C$5:$R$161,16,FALSE),0)</f>
        <v>0</v>
      </c>
      <c r="AS1320" s="3">
        <f>IF(AL1320=1,VLOOKUP($AP1320,BaseEqptCdF!$C$5:$R$161,16,FALSE),0)</f>
        <v>0</v>
      </c>
      <c r="AT1320" s="3">
        <f>IF(AM1320=1,VLOOKUP($AP1320,BaseEqptCdF!$C$5:$R$161,16,FALSE),0)</f>
        <v>0</v>
      </c>
      <c r="AU1320" s="3">
        <f>IF(AN1320=1,VLOOKUP($AP1320,BaseEqptCdF!$C$5:$R$161,16,FALSE),0)</f>
        <v>0</v>
      </c>
      <c r="AV1320" s="2">
        <f t="shared" si="160"/>
        <v>0</v>
      </c>
      <c r="AW1320" s="3" t="str">
        <f>IF($L1320="","",IF(SUM($AJ1320:AJ1320)=0,$AE1320,VLOOKUP($AP1320,BaseEqptCdF!$C$5:$R$161,16,FALSE)*$AC$3))</f>
        <v/>
      </c>
      <c r="AX1320" s="3" t="str">
        <f>IF($L1320="","",IF(SUM($AJ1320:AK1320)=0,$AE1320,VLOOKUP($AP1320,BaseEqptCdF!$C$5:$R$161,16,FALSE)*$AC$3))</f>
        <v/>
      </c>
      <c r="AY1320" s="3" t="str">
        <f>IF($L1320="","",IF(SUM($AJ1320:AL1320)=0,$AE1320,VLOOKUP($AP1320,BaseEqptCdF!$C$5:$R$161,16,FALSE)*$AC$3))</f>
        <v/>
      </c>
      <c r="AZ1320" s="3" t="str">
        <f>IF($L1320="","",IF(SUM($AJ1320:AM1320)=0,$AE1320,VLOOKUP($AP1320,BaseEqptCdF!$C$5:$R$161,16,FALSE)*$AC$3))</f>
        <v/>
      </c>
      <c r="BA1320" s="3" t="str">
        <f>IF($L1320="","",IF(SUM($AJ1320:AN1320)=0,$AE1320,VLOOKUP($AP1320,BaseEqptCdF!$C$5:$R$161,16,FALSE)*$AC$3))</f>
        <v/>
      </c>
      <c r="BB1320" s="2">
        <f t="shared" si="161"/>
        <v>0</v>
      </c>
      <c r="BC1320" s="3" t="str">
        <f>IF($L1320="","",IF(SUM($AJ1320:AJ1320)=0,$AF1320,IF(LEFT(VLOOKUP($AP1320,BaseEqptCdF!$C$5:$E$161,3,FALSE),2)="SD",0,IF(LEFT(VLOOKUP($AP1320,BaseEqptCdF!$C$5:$E$161,3,FALSE),2)="SB",1*52,VLOOKUP($AP1320,BaseEqptCdF!$C$5:$S$161,12,FALSE)*0.2*300))))</f>
        <v/>
      </c>
      <c r="BD1320" s="3" t="str">
        <f>IF($L1320="","",IF(SUM($AJ1320:AK1320)=0,$AF1320,IF(LEFT(VLOOKUP($AP1320,BaseEqptCdF!$C$5:$E$161,3,FALSE),2)="SD",0,IF(LEFT(VLOOKUP($AP1320,BaseEqptCdF!$C$5:$E$161,3,FALSE),2)="SB",1*52,VLOOKUP($AP1320,BaseEqptCdF!$C$5:$S$161,12,FALSE)*0.2*300))))</f>
        <v/>
      </c>
      <c r="BE1320" s="3" t="str">
        <f>IF($L1320="","",IF(SUM($AJ1320:AL1320)=0,$AF1320,IF(LEFT(VLOOKUP($AP1320,BaseEqptCdF!$C$5:$E$161,3,FALSE),2)="SD",0,IF(LEFT(VLOOKUP($AP1320,BaseEqptCdF!$C$5:$E$161,3,FALSE),2)="SB",1*52,VLOOKUP($AP1320,BaseEqptCdF!$C$5:$S$161,12,FALSE)*0.2*300))))</f>
        <v/>
      </c>
      <c r="BF1320" s="3" t="str">
        <f>IF($L1320="","",IF(SUM($AJ1320:AM1320)=0,$AF1320,IF(LEFT(VLOOKUP($AP1320,BaseEqptCdF!$C$5:$E$161,3,FALSE),2)="SD",0,IF(LEFT(VLOOKUP($AP1320,BaseEqptCdF!$C$5:$E$161,3,FALSE),2)="SB",1*52,VLOOKUP($AP1320,BaseEqptCdF!$C$5:$S$161,12,FALSE)*0.2*300))))</f>
        <v/>
      </c>
      <c r="BG1320" s="3" t="str">
        <f>IF($L1320="","",IF(SUM($AJ1320:AN1320)=0,$AF1320,IF(LEFT(VLOOKUP($AP1320,BaseEqptCdF!$C$5:$E$161,3,FALSE),2)="SD",0,IF(LEFT(VLOOKUP($AP1320,BaseEqptCdF!$C$5:$E$161,3,FALSE),2)="SB",1*52,VLOOKUP($AP1320,BaseEqptCdF!$C$5:$S$161,12,FALSE)*0.2*300))))</f>
        <v/>
      </c>
      <c r="BH1320" s="2">
        <f t="shared" si="162"/>
        <v>0</v>
      </c>
    </row>
    <row r="1321" spans="1:60" x14ac:dyDescent="0.25">
      <c r="A1321" s="296" t="str">
        <f t="array" ref="A1321">IF($C1321="","",INDEX(Prog!$B$8:$D$300,MATCH($C1321,nivo1,0),1))</f>
        <v/>
      </c>
      <c r="B1321" s="296" t="str">
        <f t="array" ref="B1321">IF($C1321="","",INDEX(Prog!$B$8:$D$300,MATCH($C1321,nivo1,0),2))</f>
        <v/>
      </c>
      <c r="C1321" s="273"/>
      <c r="D1321" s="267"/>
      <c r="E1321" s="273"/>
      <c r="F1321" s="273"/>
      <c r="G1321" s="273"/>
      <c r="H1321" s="273"/>
      <c r="I1321" s="273"/>
      <c r="J1321" s="273"/>
      <c r="K1321" s="274"/>
      <c r="L1321" s="273"/>
      <c r="M1321" s="273"/>
      <c r="N1321" s="273"/>
      <c r="O1321" s="275"/>
      <c r="P1321" s="273"/>
      <c r="Q1321" s="273"/>
      <c r="R1321" s="273"/>
      <c r="S1321" s="273"/>
      <c r="T1321" s="276"/>
      <c r="U1321" s="276"/>
      <c r="V1321" s="276"/>
      <c r="W1321" s="276"/>
      <c r="X1321" s="277"/>
      <c r="Y1321" s="278"/>
      <c r="AA1321" s="8" t="str">
        <f>IF($L1321="","",VLOOKUP($L1321,BaseEqptCdF!$C$5:$E$161,2,FALSE))</f>
        <v/>
      </c>
      <c r="AB1321" s="8" t="str">
        <f>IF($L1321="","",VLOOKUP($L1321,BaseEqptCdF!$C$5:$E$161,3,FALSE))</f>
        <v/>
      </c>
      <c r="AC1321" s="7" t="str">
        <f>IF($L1321="","",VLOOKUP($L1321,BaseEqptCdF!$C$5:$I$161,6,FALSE))</f>
        <v/>
      </c>
      <c r="AD1321" s="7" t="str">
        <f>IF($L1321="","",VLOOKUP($L1321,BaseEqptCdF!$C$5:$I$161,7,FALSE))</f>
        <v/>
      </c>
      <c r="AE1321" s="3" t="str">
        <f>IF($L1321="","",VLOOKUP($L1321,BaseEqptCdF!$C$5:$R$161,16,FALSE)*$AC$3)</f>
        <v/>
      </c>
      <c r="AF1321" s="3" t="str">
        <f>IF($L1321="","",IF(LEFT($AB1321,2)="SD",0,IF(LEFT($AB1321,2)="SB",1*52,IF($N1321=Prog!$P$17,VLOOKUP($L1321,BaseEqptCdF!$C$5:$P$161,14,FALSE)*1*300,VLOOKUP($L1321,BaseEqptCdF!$C$5:$P$161,12,FALSE)*0.2*300))))</f>
        <v/>
      </c>
      <c r="AG1321" s="6" t="str">
        <f t="shared" si="166"/>
        <v/>
      </c>
      <c r="AH1321" s="6">
        <f>IF($U1321=Prog!$S$18,YEAR($X1321),"")</f>
        <v>1900</v>
      </c>
      <c r="AI1321" s="5" t="str">
        <f>IF(OR($AG1321="",$U1321=Prog!$S$18),"",IF(OR($U1321=Prog!$S$17,$U1321=Prog!$S$16),YEAR($X1321),IF($AG1321="ND","ND",$AI$8+$O1321)))</f>
        <v/>
      </c>
      <c r="AJ1321" s="3" t="str">
        <f t="shared" si="165"/>
        <v/>
      </c>
      <c r="AK1321" s="3" t="str">
        <f t="shared" si="164"/>
        <v/>
      </c>
      <c r="AL1321" s="3" t="str">
        <f t="shared" si="164"/>
        <v/>
      </c>
      <c r="AM1321" s="3" t="str">
        <f t="shared" si="164"/>
        <v/>
      </c>
      <c r="AN1321" s="3" t="str">
        <f t="shared" si="164"/>
        <v/>
      </c>
      <c r="AO1321" s="2">
        <f t="shared" ref="AO1321:AO1384" si="167">SUM(AJ1321:AN1321)</f>
        <v>0</v>
      </c>
      <c r="AP1321" s="4"/>
      <c r="AQ1321" s="3">
        <f>IF(AJ1321=1,VLOOKUP($AP1321,BaseEqptCdF!$C$5:$R$161,16,FALSE),0)</f>
        <v>0</v>
      </c>
      <c r="AR1321" s="3">
        <f>IF(AK1321=1,VLOOKUP($AP1321,BaseEqptCdF!$C$5:$R$161,16,FALSE),0)</f>
        <v>0</v>
      </c>
      <c r="AS1321" s="3">
        <f>IF(AL1321=1,VLOOKUP($AP1321,BaseEqptCdF!$C$5:$R$161,16,FALSE),0)</f>
        <v>0</v>
      </c>
      <c r="AT1321" s="3">
        <f>IF(AM1321=1,VLOOKUP($AP1321,BaseEqptCdF!$C$5:$R$161,16,FALSE),0)</f>
        <v>0</v>
      </c>
      <c r="AU1321" s="3">
        <f>IF(AN1321=1,VLOOKUP($AP1321,BaseEqptCdF!$C$5:$R$161,16,FALSE),0)</f>
        <v>0</v>
      </c>
      <c r="AV1321" s="2">
        <f t="shared" ref="AV1321:AV1384" si="168">SUM(AQ1321:AU1321)</f>
        <v>0</v>
      </c>
      <c r="AW1321" s="3" t="str">
        <f>IF($L1321="","",IF(SUM($AJ1321:AJ1321)=0,$AE1321,VLOOKUP($AP1321,BaseEqptCdF!$C$5:$R$161,16,FALSE)*$AC$3))</f>
        <v/>
      </c>
      <c r="AX1321" s="3" t="str">
        <f>IF($L1321="","",IF(SUM($AJ1321:AK1321)=0,$AE1321,VLOOKUP($AP1321,BaseEqptCdF!$C$5:$R$161,16,FALSE)*$AC$3))</f>
        <v/>
      </c>
      <c r="AY1321" s="3" t="str">
        <f>IF($L1321="","",IF(SUM($AJ1321:AL1321)=0,$AE1321,VLOOKUP($AP1321,BaseEqptCdF!$C$5:$R$161,16,FALSE)*$AC$3))</f>
        <v/>
      </c>
      <c r="AZ1321" s="3" t="str">
        <f>IF($L1321="","",IF(SUM($AJ1321:AM1321)=0,$AE1321,VLOOKUP($AP1321,BaseEqptCdF!$C$5:$R$161,16,FALSE)*$AC$3))</f>
        <v/>
      </c>
      <c r="BA1321" s="3" t="str">
        <f>IF($L1321="","",IF(SUM($AJ1321:AN1321)=0,$AE1321,VLOOKUP($AP1321,BaseEqptCdF!$C$5:$R$161,16,FALSE)*$AC$3))</f>
        <v/>
      </c>
      <c r="BB1321" s="2">
        <f t="shared" ref="BB1321:BB1384" si="169">SUM(AW1321:BA1321)</f>
        <v>0</v>
      </c>
      <c r="BC1321" s="3" t="str">
        <f>IF($L1321="","",IF(SUM($AJ1321:AJ1321)=0,$AF1321,IF(LEFT(VLOOKUP($AP1321,BaseEqptCdF!$C$5:$E$161,3,FALSE),2)="SD",0,IF(LEFT(VLOOKUP($AP1321,BaseEqptCdF!$C$5:$E$161,3,FALSE),2)="SB",1*52,VLOOKUP($AP1321,BaseEqptCdF!$C$5:$S$161,12,FALSE)*0.2*300))))</f>
        <v/>
      </c>
      <c r="BD1321" s="3" t="str">
        <f>IF($L1321="","",IF(SUM($AJ1321:AK1321)=0,$AF1321,IF(LEFT(VLOOKUP($AP1321,BaseEqptCdF!$C$5:$E$161,3,FALSE),2)="SD",0,IF(LEFT(VLOOKUP($AP1321,BaseEqptCdF!$C$5:$E$161,3,FALSE),2)="SB",1*52,VLOOKUP($AP1321,BaseEqptCdF!$C$5:$S$161,12,FALSE)*0.2*300))))</f>
        <v/>
      </c>
      <c r="BE1321" s="3" t="str">
        <f>IF($L1321="","",IF(SUM($AJ1321:AL1321)=0,$AF1321,IF(LEFT(VLOOKUP($AP1321,BaseEqptCdF!$C$5:$E$161,3,FALSE),2)="SD",0,IF(LEFT(VLOOKUP($AP1321,BaseEqptCdF!$C$5:$E$161,3,FALSE),2)="SB",1*52,VLOOKUP($AP1321,BaseEqptCdF!$C$5:$S$161,12,FALSE)*0.2*300))))</f>
        <v/>
      </c>
      <c r="BF1321" s="3" t="str">
        <f>IF($L1321="","",IF(SUM($AJ1321:AM1321)=0,$AF1321,IF(LEFT(VLOOKUP($AP1321,BaseEqptCdF!$C$5:$E$161,3,FALSE),2)="SD",0,IF(LEFT(VLOOKUP($AP1321,BaseEqptCdF!$C$5:$E$161,3,FALSE),2)="SB",1*52,VLOOKUP($AP1321,BaseEqptCdF!$C$5:$S$161,12,FALSE)*0.2*300))))</f>
        <v/>
      </c>
      <c r="BG1321" s="3" t="str">
        <f>IF($L1321="","",IF(SUM($AJ1321:AN1321)=0,$AF1321,IF(LEFT(VLOOKUP($AP1321,BaseEqptCdF!$C$5:$E$161,3,FALSE),2)="SD",0,IF(LEFT(VLOOKUP($AP1321,BaseEqptCdF!$C$5:$E$161,3,FALSE),2)="SB",1*52,VLOOKUP($AP1321,BaseEqptCdF!$C$5:$S$161,12,FALSE)*0.2*300))))</f>
        <v/>
      </c>
      <c r="BH1321" s="2">
        <f t="shared" ref="BH1321:BH1384" si="170">SUM(BC1321:BG1321)</f>
        <v>0</v>
      </c>
    </row>
    <row r="1322" spans="1:60" x14ac:dyDescent="0.25">
      <c r="A1322" s="296" t="str">
        <f t="array" ref="A1322">IF($C1322="","",INDEX(Prog!$B$8:$D$300,MATCH($C1322,nivo1,0),1))</f>
        <v/>
      </c>
      <c r="B1322" s="296" t="str">
        <f t="array" ref="B1322">IF($C1322="","",INDEX(Prog!$B$8:$D$300,MATCH($C1322,nivo1,0),2))</f>
        <v/>
      </c>
      <c r="C1322" s="273"/>
      <c r="D1322" s="267"/>
      <c r="E1322" s="273"/>
      <c r="F1322" s="273"/>
      <c r="G1322" s="273"/>
      <c r="H1322" s="273"/>
      <c r="I1322" s="273"/>
      <c r="J1322" s="273"/>
      <c r="K1322" s="274"/>
      <c r="L1322" s="273"/>
      <c r="M1322" s="273"/>
      <c r="N1322" s="273"/>
      <c r="O1322" s="275"/>
      <c r="P1322" s="273"/>
      <c r="Q1322" s="273"/>
      <c r="R1322" s="273"/>
      <c r="S1322" s="273"/>
      <c r="T1322" s="276"/>
      <c r="U1322" s="276"/>
      <c r="V1322" s="276"/>
      <c r="W1322" s="276"/>
      <c r="X1322" s="277"/>
      <c r="Y1322" s="278"/>
      <c r="AA1322" s="8" t="str">
        <f>IF($L1322="","",VLOOKUP($L1322,BaseEqptCdF!$C$5:$E$161,2,FALSE))</f>
        <v/>
      </c>
      <c r="AB1322" s="8" t="str">
        <f>IF($L1322="","",VLOOKUP($L1322,BaseEqptCdF!$C$5:$E$161,3,FALSE))</f>
        <v/>
      </c>
      <c r="AC1322" s="7" t="str">
        <f>IF($L1322="","",VLOOKUP($L1322,BaseEqptCdF!$C$5:$I$161,6,FALSE))</f>
        <v/>
      </c>
      <c r="AD1322" s="7" t="str">
        <f>IF($L1322="","",VLOOKUP($L1322,BaseEqptCdF!$C$5:$I$161,7,FALSE))</f>
        <v/>
      </c>
      <c r="AE1322" s="3" t="str">
        <f>IF($L1322="","",VLOOKUP($L1322,BaseEqptCdF!$C$5:$R$161,16,FALSE)*$AC$3)</f>
        <v/>
      </c>
      <c r="AF1322" s="3" t="str">
        <f>IF($L1322="","",IF(LEFT($AB1322,2)="SD",0,IF(LEFT($AB1322,2)="SB",1*52,IF($N1322=Prog!$P$17,VLOOKUP($L1322,BaseEqptCdF!$C$5:$P$161,14,FALSE)*1*300,VLOOKUP($L1322,BaseEqptCdF!$C$5:$P$161,12,FALSE)*0.2*300))))</f>
        <v/>
      </c>
      <c r="AG1322" s="6" t="str">
        <f t="shared" si="166"/>
        <v/>
      </c>
      <c r="AH1322" s="6">
        <f>IF($U1322=Prog!$S$18,YEAR($X1322),"")</f>
        <v>1900</v>
      </c>
      <c r="AI1322" s="5" t="str">
        <f>IF(OR($AG1322="",$U1322=Prog!$S$18),"",IF(OR($U1322=Prog!$S$17,$U1322=Prog!$S$16),YEAR($X1322),IF($AG1322="ND","ND",$AI$8+$O1322)))</f>
        <v/>
      </c>
      <c r="AJ1322" s="3" t="str">
        <f t="shared" si="165"/>
        <v/>
      </c>
      <c r="AK1322" s="3" t="str">
        <f t="shared" si="164"/>
        <v/>
      </c>
      <c r="AL1322" s="3" t="str">
        <f t="shared" si="164"/>
        <v/>
      </c>
      <c r="AM1322" s="3" t="str">
        <f t="shared" si="164"/>
        <v/>
      </c>
      <c r="AN1322" s="3" t="str">
        <f t="shared" si="164"/>
        <v/>
      </c>
      <c r="AO1322" s="2">
        <f t="shared" si="167"/>
        <v>0</v>
      </c>
      <c r="AP1322" s="4"/>
      <c r="AQ1322" s="3">
        <f>IF(AJ1322=1,VLOOKUP($AP1322,BaseEqptCdF!$C$5:$R$161,16,FALSE),0)</f>
        <v>0</v>
      </c>
      <c r="AR1322" s="3">
        <f>IF(AK1322=1,VLOOKUP($AP1322,BaseEqptCdF!$C$5:$R$161,16,FALSE),0)</f>
        <v>0</v>
      </c>
      <c r="AS1322" s="3">
        <f>IF(AL1322=1,VLOOKUP($AP1322,BaseEqptCdF!$C$5:$R$161,16,FALSE),0)</f>
        <v>0</v>
      </c>
      <c r="AT1322" s="3">
        <f>IF(AM1322=1,VLOOKUP($AP1322,BaseEqptCdF!$C$5:$R$161,16,FALSE),0)</f>
        <v>0</v>
      </c>
      <c r="AU1322" s="3">
        <f>IF(AN1322=1,VLOOKUP($AP1322,BaseEqptCdF!$C$5:$R$161,16,FALSE),0)</f>
        <v>0</v>
      </c>
      <c r="AV1322" s="2">
        <f t="shared" si="168"/>
        <v>0</v>
      </c>
      <c r="AW1322" s="3" t="str">
        <f>IF($L1322="","",IF(SUM($AJ1322:AJ1322)=0,$AE1322,VLOOKUP($AP1322,BaseEqptCdF!$C$5:$R$161,16,FALSE)*$AC$3))</f>
        <v/>
      </c>
      <c r="AX1322" s="3" t="str">
        <f>IF($L1322="","",IF(SUM($AJ1322:AK1322)=0,$AE1322,VLOOKUP($AP1322,BaseEqptCdF!$C$5:$R$161,16,FALSE)*$AC$3))</f>
        <v/>
      </c>
      <c r="AY1322" s="3" t="str">
        <f>IF($L1322="","",IF(SUM($AJ1322:AL1322)=0,$AE1322,VLOOKUP($AP1322,BaseEqptCdF!$C$5:$R$161,16,FALSE)*$AC$3))</f>
        <v/>
      </c>
      <c r="AZ1322" s="3" t="str">
        <f>IF($L1322="","",IF(SUM($AJ1322:AM1322)=0,$AE1322,VLOOKUP($AP1322,BaseEqptCdF!$C$5:$R$161,16,FALSE)*$AC$3))</f>
        <v/>
      </c>
      <c r="BA1322" s="3" t="str">
        <f>IF($L1322="","",IF(SUM($AJ1322:AN1322)=0,$AE1322,VLOOKUP($AP1322,BaseEqptCdF!$C$5:$R$161,16,FALSE)*$AC$3))</f>
        <v/>
      </c>
      <c r="BB1322" s="2">
        <f t="shared" si="169"/>
        <v>0</v>
      </c>
      <c r="BC1322" s="3" t="str">
        <f>IF($L1322="","",IF(SUM($AJ1322:AJ1322)=0,$AF1322,IF(LEFT(VLOOKUP($AP1322,BaseEqptCdF!$C$5:$E$161,3,FALSE),2)="SD",0,IF(LEFT(VLOOKUP($AP1322,BaseEqptCdF!$C$5:$E$161,3,FALSE),2)="SB",1*52,VLOOKUP($AP1322,BaseEqptCdF!$C$5:$S$161,12,FALSE)*0.2*300))))</f>
        <v/>
      </c>
      <c r="BD1322" s="3" t="str">
        <f>IF($L1322="","",IF(SUM($AJ1322:AK1322)=0,$AF1322,IF(LEFT(VLOOKUP($AP1322,BaseEqptCdF!$C$5:$E$161,3,FALSE),2)="SD",0,IF(LEFT(VLOOKUP($AP1322,BaseEqptCdF!$C$5:$E$161,3,FALSE),2)="SB",1*52,VLOOKUP($AP1322,BaseEqptCdF!$C$5:$S$161,12,FALSE)*0.2*300))))</f>
        <v/>
      </c>
      <c r="BE1322" s="3" t="str">
        <f>IF($L1322="","",IF(SUM($AJ1322:AL1322)=0,$AF1322,IF(LEFT(VLOOKUP($AP1322,BaseEqptCdF!$C$5:$E$161,3,FALSE),2)="SD",0,IF(LEFT(VLOOKUP($AP1322,BaseEqptCdF!$C$5:$E$161,3,FALSE),2)="SB",1*52,VLOOKUP($AP1322,BaseEqptCdF!$C$5:$S$161,12,FALSE)*0.2*300))))</f>
        <v/>
      </c>
      <c r="BF1322" s="3" t="str">
        <f>IF($L1322="","",IF(SUM($AJ1322:AM1322)=0,$AF1322,IF(LEFT(VLOOKUP($AP1322,BaseEqptCdF!$C$5:$E$161,3,FALSE),2)="SD",0,IF(LEFT(VLOOKUP($AP1322,BaseEqptCdF!$C$5:$E$161,3,FALSE),2)="SB",1*52,VLOOKUP($AP1322,BaseEqptCdF!$C$5:$S$161,12,FALSE)*0.2*300))))</f>
        <v/>
      </c>
      <c r="BG1322" s="3" t="str">
        <f>IF($L1322="","",IF(SUM($AJ1322:AN1322)=0,$AF1322,IF(LEFT(VLOOKUP($AP1322,BaseEqptCdF!$C$5:$E$161,3,FALSE),2)="SD",0,IF(LEFT(VLOOKUP($AP1322,BaseEqptCdF!$C$5:$E$161,3,FALSE),2)="SB",1*52,VLOOKUP($AP1322,BaseEqptCdF!$C$5:$S$161,12,FALSE)*0.2*300))))</f>
        <v/>
      </c>
      <c r="BH1322" s="2">
        <f t="shared" si="170"/>
        <v>0</v>
      </c>
    </row>
    <row r="1323" spans="1:60" x14ac:dyDescent="0.25">
      <c r="A1323" s="296" t="str">
        <f t="array" ref="A1323">IF($C1323="","",INDEX(Prog!$B$8:$D$300,MATCH($C1323,nivo1,0),1))</f>
        <v/>
      </c>
      <c r="B1323" s="296" t="str">
        <f t="array" ref="B1323">IF($C1323="","",INDEX(Prog!$B$8:$D$300,MATCH($C1323,nivo1,0),2))</f>
        <v/>
      </c>
      <c r="C1323" s="273"/>
      <c r="D1323" s="267"/>
      <c r="E1323" s="273"/>
      <c r="F1323" s="273"/>
      <c r="G1323" s="273"/>
      <c r="H1323" s="273"/>
      <c r="I1323" s="273"/>
      <c r="J1323" s="273"/>
      <c r="K1323" s="274"/>
      <c r="L1323" s="273"/>
      <c r="M1323" s="273"/>
      <c r="N1323" s="273"/>
      <c r="O1323" s="275"/>
      <c r="P1323" s="273"/>
      <c r="Q1323" s="273"/>
      <c r="R1323" s="273"/>
      <c r="S1323" s="273"/>
      <c r="T1323" s="276"/>
      <c r="U1323" s="276"/>
      <c r="V1323" s="276"/>
      <c r="W1323" s="276"/>
      <c r="X1323" s="277"/>
      <c r="Y1323" s="278"/>
      <c r="AA1323" s="8" t="str">
        <f>IF($L1323="","",VLOOKUP($L1323,BaseEqptCdF!$C$5:$E$161,2,FALSE))</f>
        <v/>
      </c>
      <c r="AB1323" s="8" t="str">
        <f>IF($L1323="","",VLOOKUP($L1323,BaseEqptCdF!$C$5:$E$161,3,FALSE))</f>
        <v/>
      </c>
      <c r="AC1323" s="7" t="str">
        <f>IF($L1323="","",VLOOKUP($L1323,BaseEqptCdF!$C$5:$I$161,6,FALSE))</f>
        <v/>
      </c>
      <c r="AD1323" s="7" t="str">
        <f>IF($L1323="","",VLOOKUP($L1323,BaseEqptCdF!$C$5:$I$161,7,FALSE))</f>
        <v/>
      </c>
      <c r="AE1323" s="3" t="str">
        <f>IF($L1323="","",VLOOKUP($L1323,BaseEqptCdF!$C$5:$R$161,16,FALSE)*$AC$3)</f>
        <v/>
      </c>
      <c r="AF1323" s="3" t="str">
        <f>IF($L1323="","",IF(LEFT($AB1323,2)="SD",0,IF(LEFT($AB1323,2)="SB",1*52,IF($N1323=Prog!$P$17,VLOOKUP($L1323,BaseEqptCdF!$C$5:$P$161,14,FALSE)*1*300,VLOOKUP($L1323,BaseEqptCdF!$C$5:$P$161,12,FALSE)*0.2*300))))</f>
        <v/>
      </c>
      <c r="AG1323" s="6" t="str">
        <f t="shared" si="166"/>
        <v/>
      </c>
      <c r="AH1323" s="6">
        <f>IF($U1323=Prog!$S$18,YEAR($X1323),"")</f>
        <v>1900</v>
      </c>
      <c r="AI1323" s="5" t="str">
        <f>IF(OR($AG1323="",$U1323=Prog!$S$18),"",IF(OR($U1323=Prog!$S$17,$U1323=Prog!$S$16),YEAR($X1323),IF($AG1323="ND","ND",$AI$8+$O1323)))</f>
        <v/>
      </c>
      <c r="AJ1323" s="3" t="str">
        <f t="shared" si="165"/>
        <v/>
      </c>
      <c r="AK1323" s="3" t="str">
        <f t="shared" si="164"/>
        <v/>
      </c>
      <c r="AL1323" s="3" t="str">
        <f t="shared" si="164"/>
        <v/>
      </c>
      <c r="AM1323" s="3" t="str">
        <f t="shared" si="164"/>
        <v/>
      </c>
      <c r="AN1323" s="3" t="str">
        <f t="shared" si="164"/>
        <v/>
      </c>
      <c r="AO1323" s="2">
        <f t="shared" si="167"/>
        <v>0</v>
      </c>
      <c r="AP1323" s="4"/>
      <c r="AQ1323" s="3">
        <f>IF(AJ1323=1,VLOOKUP($AP1323,BaseEqptCdF!$C$5:$R$161,16,FALSE),0)</f>
        <v>0</v>
      </c>
      <c r="AR1323" s="3">
        <f>IF(AK1323=1,VLOOKUP($AP1323,BaseEqptCdF!$C$5:$R$161,16,FALSE),0)</f>
        <v>0</v>
      </c>
      <c r="AS1323" s="3">
        <f>IF(AL1323=1,VLOOKUP($AP1323,BaseEqptCdF!$C$5:$R$161,16,FALSE),0)</f>
        <v>0</v>
      </c>
      <c r="AT1323" s="3">
        <f>IF(AM1323=1,VLOOKUP($AP1323,BaseEqptCdF!$C$5:$R$161,16,FALSE),0)</f>
        <v>0</v>
      </c>
      <c r="AU1323" s="3">
        <f>IF(AN1323=1,VLOOKUP($AP1323,BaseEqptCdF!$C$5:$R$161,16,FALSE),0)</f>
        <v>0</v>
      </c>
      <c r="AV1323" s="2">
        <f t="shared" si="168"/>
        <v>0</v>
      </c>
      <c r="AW1323" s="3" t="str">
        <f>IF($L1323="","",IF(SUM($AJ1323:AJ1323)=0,$AE1323,VLOOKUP($AP1323,BaseEqptCdF!$C$5:$R$161,16,FALSE)*$AC$3))</f>
        <v/>
      </c>
      <c r="AX1323" s="3" t="str">
        <f>IF($L1323="","",IF(SUM($AJ1323:AK1323)=0,$AE1323,VLOOKUP($AP1323,BaseEqptCdF!$C$5:$R$161,16,FALSE)*$AC$3))</f>
        <v/>
      </c>
      <c r="AY1323" s="3" t="str">
        <f>IF($L1323="","",IF(SUM($AJ1323:AL1323)=0,$AE1323,VLOOKUP($AP1323,BaseEqptCdF!$C$5:$R$161,16,FALSE)*$AC$3))</f>
        <v/>
      </c>
      <c r="AZ1323" s="3" t="str">
        <f>IF($L1323="","",IF(SUM($AJ1323:AM1323)=0,$AE1323,VLOOKUP($AP1323,BaseEqptCdF!$C$5:$R$161,16,FALSE)*$AC$3))</f>
        <v/>
      </c>
      <c r="BA1323" s="3" t="str">
        <f>IF($L1323="","",IF(SUM($AJ1323:AN1323)=0,$AE1323,VLOOKUP($AP1323,BaseEqptCdF!$C$5:$R$161,16,FALSE)*$AC$3))</f>
        <v/>
      </c>
      <c r="BB1323" s="2">
        <f t="shared" si="169"/>
        <v>0</v>
      </c>
      <c r="BC1323" s="3" t="str">
        <f>IF($L1323="","",IF(SUM($AJ1323:AJ1323)=0,$AF1323,IF(LEFT(VLOOKUP($AP1323,BaseEqptCdF!$C$5:$E$161,3,FALSE),2)="SD",0,IF(LEFT(VLOOKUP($AP1323,BaseEqptCdF!$C$5:$E$161,3,FALSE),2)="SB",1*52,VLOOKUP($AP1323,BaseEqptCdF!$C$5:$S$161,12,FALSE)*0.2*300))))</f>
        <v/>
      </c>
      <c r="BD1323" s="3" t="str">
        <f>IF($L1323="","",IF(SUM($AJ1323:AK1323)=0,$AF1323,IF(LEFT(VLOOKUP($AP1323,BaseEqptCdF!$C$5:$E$161,3,FALSE),2)="SD",0,IF(LEFT(VLOOKUP($AP1323,BaseEqptCdF!$C$5:$E$161,3,FALSE),2)="SB",1*52,VLOOKUP($AP1323,BaseEqptCdF!$C$5:$S$161,12,FALSE)*0.2*300))))</f>
        <v/>
      </c>
      <c r="BE1323" s="3" t="str">
        <f>IF($L1323="","",IF(SUM($AJ1323:AL1323)=0,$AF1323,IF(LEFT(VLOOKUP($AP1323,BaseEqptCdF!$C$5:$E$161,3,FALSE),2)="SD",0,IF(LEFT(VLOOKUP($AP1323,BaseEqptCdF!$C$5:$E$161,3,FALSE),2)="SB",1*52,VLOOKUP($AP1323,BaseEqptCdF!$C$5:$S$161,12,FALSE)*0.2*300))))</f>
        <v/>
      </c>
      <c r="BF1323" s="3" t="str">
        <f>IF($L1323="","",IF(SUM($AJ1323:AM1323)=0,$AF1323,IF(LEFT(VLOOKUP($AP1323,BaseEqptCdF!$C$5:$E$161,3,FALSE),2)="SD",0,IF(LEFT(VLOOKUP($AP1323,BaseEqptCdF!$C$5:$E$161,3,FALSE),2)="SB",1*52,VLOOKUP($AP1323,BaseEqptCdF!$C$5:$S$161,12,FALSE)*0.2*300))))</f>
        <v/>
      </c>
      <c r="BG1323" s="3" t="str">
        <f>IF($L1323="","",IF(SUM($AJ1323:AN1323)=0,$AF1323,IF(LEFT(VLOOKUP($AP1323,BaseEqptCdF!$C$5:$E$161,3,FALSE),2)="SD",0,IF(LEFT(VLOOKUP($AP1323,BaseEqptCdF!$C$5:$E$161,3,FALSE),2)="SB",1*52,VLOOKUP($AP1323,BaseEqptCdF!$C$5:$S$161,12,FALSE)*0.2*300))))</f>
        <v/>
      </c>
      <c r="BH1323" s="2">
        <f t="shared" si="170"/>
        <v>0</v>
      </c>
    </row>
    <row r="1324" spans="1:60" x14ac:dyDescent="0.25">
      <c r="A1324" s="296" t="str">
        <f t="array" ref="A1324">IF($C1324="","",INDEX(Prog!$B$8:$D$300,MATCH($C1324,nivo1,0),1))</f>
        <v/>
      </c>
      <c r="B1324" s="296" t="str">
        <f t="array" ref="B1324">IF($C1324="","",INDEX(Prog!$B$8:$D$300,MATCH($C1324,nivo1,0),2))</f>
        <v/>
      </c>
      <c r="C1324" s="273"/>
      <c r="D1324" s="267"/>
      <c r="E1324" s="273"/>
      <c r="F1324" s="273"/>
      <c r="G1324" s="273"/>
      <c r="H1324" s="273"/>
      <c r="I1324" s="273"/>
      <c r="J1324" s="273"/>
      <c r="K1324" s="274"/>
      <c r="L1324" s="273"/>
      <c r="M1324" s="273"/>
      <c r="N1324" s="273"/>
      <c r="O1324" s="275"/>
      <c r="P1324" s="273"/>
      <c r="Q1324" s="273"/>
      <c r="R1324" s="273"/>
      <c r="S1324" s="273"/>
      <c r="T1324" s="276"/>
      <c r="U1324" s="276"/>
      <c r="V1324" s="276"/>
      <c r="W1324" s="276"/>
      <c r="X1324" s="277"/>
      <c r="Y1324" s="278"/>
      <c r="AA1324" s="8" t="str">
        <f>IF($L1324="","",VLOOKUP($L1324,BaseEqptCdF!$C$5:$E$161,2,FALSE))</f>
        <v/>
      </c>
      <c r="AB1324" s="8" t="str">
        <f>IF($L1324="","",VLOOKUP($L1324,BaseEqptCdF!$C$5:$E$161,3,FALSE))</f>
        <v/>
      </c>
      <c r="AC1324" s="7" t="str">
        <f>IF($L1324="","",VLOOKUP($L1324,BaseEqptCdF!$C$5:$I$161,6,FALSE))</f>
        <v/>
      </c>
      <c r="AD1324" s="7" t="str">
        <f>IF($L1324="","",VLOOKUP($L1324,BaseEqptCdF!$C$5:$I$161,7,FALSE))</f>
        <v/>
      </c>
      <c r="AE1324" s="3" t="str">
        <f>IF($L1324="","",VLOOKUP($L1324,BaseEqptCdF!$C$5:$R$161,16,FALSE)*$AC$3)</f>
        <v/>
      </c>
      <c r="AF1324" s="3" t="str">
        <f>IF($L1324="","",IF(LEFT($AB1324,2)="SD",0,IF(LEFT($AB1324,2)="SB",1*52,IF($N1324=Prog!$P$17,VLOOKUP($L1324,BaseEqptCdF!$C$5:$P$161,14,FALSE)*1*300,VLOOKUP($L1324,BaseEqptCdF!$C$5:$P$161,12,FALSE)*0.2*300))))</f>
        <v/>
      </c>
      <c r="AG1324" s="6" t="str">
        <f t="shared" si="166"/>
        <v/>
      </c>
      <c r="AH1324" s="6">
        <f>IF($U1324=Prog!$S$18,YEAR($X1324),"")</f>
        <v>1900</v>
      </c>
      <c r="AI1324" s="5" t="str">
        <f>IF(OR($AG1324="",$U1324=Prog!$S$18),"",IF(OR($U1324=Prog!$S$17,$U1324=Prog!$S$16),YEAR($X1324),IF($AG1324="ND","ND",$AI$8+$O1324)))</f>
        <v/>
      </c>
      <c r="AJ1324" s="3" t="str">
        <f t="shared" si="165"/>
        <v/>
      </c>
      <c r="AK1324" s="3" t="str">
        <f t="shared" si="164"/>
        <v/>
      </c>
      <c r="AL1324" s="3" t="str">
        <f t="shared" si="164"/>
        <v/>
      </c>
      <c r="AM1324" s="3" t="str">
        <f t="shared" si="164"/>
        <v/>
      </c>
      <c r="AN1324" s="3" t="str">
        <f t="shared" si="164"/>
        <v/>
      </c>
      <c r="AO1324" s="2">
        <f t="shared" si="167"/>
        <v>0</v>
      </c>
      <c r="AP1324" s="4"/>
      <c r="AQ1324" s="3">
        <f>IF(AJ1324=1,VLOOKUP($AP1324,BaseEqptCdF!$C$5:$R$161,16,FALSE),0)</f>
        <v>0</v>
      </c>
      <c r="AR1324" s="3">
        <f>IF(AK1324=1,VLOOKUP($AP1324,BaseEqptCdF!$C$5:$R$161,16,FALSE),0)</f>
        <v>0</v>
      </c>
      <c r="AS1324" s="3">
        <f>IF(AL1324=1,VLOOKUP($AP1324,BaseEqptCdF!$C$5:$R$161,16,FALSE),0)</f>
        <v>0</v>
      </c>
      <c r="AT1324" s="3">
        <f>IF(AM1324=1,VLOOKUP($AP1324,BaseEqptCdF!$C$5:$R$161,16,FALSE),0)</f>
        <v>0</v>
      </c>
      <c r="AU1324" s="3">
        <f>IF(AN1324=1,VLOOKUP($AP1324,BaseEqptCdF!$C$5:$R$161,16,FALSE),0)</f>
        <v>0</v>
      </c>
      <c r="AV1324" s="2">
        <f t="shared" si="168"/>
        <v>0</v>
      </c>
      <c r="AW1324" s="3" t="str">
        <f>IF($L1324="","",IF(SUM($AJ1324:AJ1324)=0,$AE1324,VLOOKUP($AP1324,BaseEqptCdF!$C$5:$R$161,16,FALSE)*$AC$3))</f>
        <v/>
      </c>
      <c r="AX1324" s="3" t="str">
        <f>IF($L1324="","",IF(SUM($AJ1324:AK1324)=0,$AE1324,VLOOKUP($AP1324,BaseEqptCdF!$C$5:$R$161,16,FALSE)*$AC$3))</f>
        <v/>
      </c>
      <c r="AY1324" s="3" t="str">
        <f>IF($L1324="","",IF(SUM($AJ1324:AL1324)=0,$AE1324,VLOOKUP($AP1324,BaseEqptCdF!$C$5:$R$161,16,FALSE)*$AC$3))</f>
        <v/>
      </c>
      <c r="AZ1324" s="3" t="str">
        <f>IF($L1324="","",IF(SUM($AJ1324:AM1324)=0,$AE1324,VLOOKUP($AP1324,BaseEqptCdF!$C$5:$R$161,16,FALSE)*$AC$3))</f>
        <v/>
      </c>
      <c r="BA1324" s="3" t="str">
        <f>IF($L1324="","",IF(SUM($AJ1324:AN1324)=0,$AE1324,VLOOKUP($AP1324,BaseEqptCdF!$C$5:$R$161,16,FALSE)*$AC$3))</f>
        <v/>
      </c>
      <c r="BB1324" s="2">
        <f t="shared" si="169"/>
        <v>0</v>
      </c>
      <c r="BC1324" s="3" t="str">
        <f>IF($L1324="","",IF(SUM($AJ1324:AJ1324)=0,$AF1324,IF(LEFT(VLOOKUP($AP1324,BaseEqptCdF!$C$5:$E$161,3,FALSE),2)="SD",0,IF(LEFT(VLOOKUP($AP1324,BaseEqptCdF!$C$5:$E$161,3,FALSE),2)="SB",1*52,VLOOKUP($AP1324,BaseEqptCdF!$C$5:$S$161,12,FALSE)*0.2*300))))</f>
        <v/>
      </c>
      <c r="BD1324" s="3" t="str">
        <f>IF($L1324="","",IF(SUM($AJ1324:AK1324)=0,$AF1324,IF(LEFT(VLOOKUP($AP1324,BaseEqptCdF!$C$5:$E$161,3,FALSE),2)="SD",0,IF(LEFT(VLOOKUP($AP1324,BaseEqptCdF!$C$5:$E$161,3,FALSE),2)="SB",1*52,VLOOKUP($AP1324,BaseEqptCdF!$C$5:$S$161,12,FALSE)*0.2*300))))</f>
        <v/>
      </c>
      <c r="BE1324" s="3" t="str">
        <f>IF($L1324="","",IF(SUM($AJ1324:AL1324)=0,$AF1324,IF(LEFT(VLOOKUP($AP1324,BaseEqptCdF!$C$5:$E$161,3,FALSE),2)="SD",0,IF(LEFT(VLOOKUP($AP1324,BaseEqptCdF!$C$5:$E$161,3,FALSE),2)="SB",1*52,VLOOKUP($AP1324,BaseEqptCdF!$C$5:$S$161,12,FALSE)*0.2*300))))</f>
        <v/>
      </c>
      <c r="BF1324" s="3" t="str">
        <f>IF($L1324="","",IF(SUM($AJ1324:AM1324)=0,$AF1324,IF(LEFT(VLOOKUP($AP1324,BaseEqptCdF!$C$5:$E$161,3,FALSE),2)="SD",0,IF(LEFT(VLOOKUP($AP1324,BaseEqptCdF!$C$5:$E$161,3,FALSE),2)="SB",1*52,VLOOKUP($AP1324,BaseEqptCdF!$C$5:$S$161,12,FALSE)*0.2*300))))</f>
        <v/>
      </c>
      <c r="BG1324" s="3" t="str">
        <f>IF($L1324="","",IF(SUM($AJ1324:AN1324)=0,$AF1324,IF(LEFT(VLOOKUP($AP1324,BaseEqptCdF!$C$5:$E$161,3,FALSE),2)="SD",0,IF(LEFT(VLOOKUP($AP1324,BaseEqptCdF!$C$5:$E$161,3,FALSE),2)="SB",1*52,VLOOKUP($AP1324,BaseEqptCdF!$C$5:$S$161,12,FALSE)*0.2*300))))</f>
        <v/>
      </c>
      <c r="BH1324" s="2">
        <f t="shared" si="170"/>
        <v>0</v>
      </c>
    </row>
    <row r="1325" spans="1:60" x14ac:dyDescent="0.25">
      <c r="A1325" s="296" t="str">
        <f t="array" ref="A1325">IF($C1325="","",INDEX(Prog!$B$8:$D$300,MATCH($C1325,nivo1,0),1))</f>
        <v/>
      </c>
      <c r="B1325" s="296" t="str">
        <f t="array" ref="B1325">IF($C1325="","",INDEX(Prog!$B$8:$D$300,MATCH($C1325,nivo1,0),2))</f>
        <v/>
      </c>
      <c r="C1325" s="273"/>
      <c r="D1325" s="267"/>
      <c r="E1325" s="273"/>
      <c r="F1325" s="273"/>
      <c r="G1325" s="273"/>
      <c r="H1325" s="273"/>
      <c r="I1325" s="273"/>
      <c r="J1325" s="273"/>
      <c r="K1325" s="274"/>
      <c r="L1325" s="273"/>
      <c r="M1325" s="273"/>
      <c r="N1325" s="273"/>
      <c r="O1325" s="275"/>
      <c r="P1325" s="273"/>
      <c r="Q1325" s="273"/>
      <c r="R1325" s="273"/>
      <c r="S1325" s="273"/>
      <c r="T1325" s="276"/>
      <c r="U1325" s="276"/>
      <c r="V1325" s="276"/>
      <c r="W1325" s="276"/>
      <c r="X1325" s="277"/>
      <c r="Y1325" s="278"/>
      <c r="AA1325" s="8" t="str">
        <f>IF($L1325="","",VLOOKUP($L1325,BaseEqptCdF!$C$5:$E$161,2,FALSE))</f>
        <v/>
      </c>
      <c r="AB1325" s="8" t="str">
        <f>IF($L1325="","",VLOOKUP($L1325,BaseEqptCdF!$C$5:$E$161,3,FALSE))</f>
        <v/>
      </c>
      <c r="AC1325" s="7" t="str">
        <f>IF($L1325="","",VLOOKUP($L1325,BaseEqptCdF!$C$5:$I$161,6,FALSE))</f>
        <v/>
      </c>
      <c r="AD1325" s="7" t="str">
        <f>IF($L1325="","",VLOOKUP($L1325,BaseEqptCdF!$C$5:$I$161,7,FALSE))</f>
        <v/>
      </c>
      <c r="AE1325" s="3" t="str">
        <f>IF($L1325="","",VLOOKUP($L1325,BaseEqptCdF!$C$5:$R$161,16,FALSE)*$AC$3)</f>
        <v/>
      </c>
      <c r="AF1325" s="3" t="str">
        <f>IF($L1325="","",IF(LEFT($AB1325,2)="SD",0,IF(LEFT($AB1325,2)="SB",1*52,IF($N1325=Prog!$P$17,VLOOKUP($L1325,BaseEqptCdF!$C$5:$P$161,14,FALSE)*1*300,VLOOKUP($L1325,BaseEqptCdF!$C$5:$P$161,12,FALSE)*0.2*300))))</f>
        <v/>
      </c>
      <c r="AG1325" s="6" t="str">
        <f t="shared" si="166"/>
        <v/>
      </c>
      <c r="AH1325" s="6">
        <f>IF($U1325=Prog!$S$18,YEAR($X1325),"")</f>
        <v>1900</v>
      </c>
      <c r="AI1325" s="5" t="str">
        <f>IF(OR($AG1325="",$U1325=Prog!$S$18),"",IF(OR($U1325=Prog!$S$17,$U1325=Prog!$S$16),YEAR($X1325),IF($AG1325="ND","ND",$AI$8+$O1325)))</f>
        <v/>
      </c>
      <c r="AJ1325" s="3" t="str">
        <f t="shared" si="165"/>
        <v/>
      </c>
      <c r="AK1325" s="3" t="str">
        <f t="shared" si="164"/>
        <v/>
      </c>
      <c r="AL1325" s="3" t="str">
        <f t="shared" si="164"/>
        <v/>
      </c>
      <c r="AM1325" s="3" t="str">
        <f t="shared" si="164"/>
        <v/>
      </c>
      <c r="AN1325" s="3" t="str">
        <f t="shared" si="164"/>
        <v/>
      </c>
      <c r="AO1325" s="2">
        <f t="shared" si="167"/>
        <v>0</v>
      </c>
      <c r="AP1325" s="4"/>
      <c r="AQ1325" s="3">
        <f>IF(AJ1325=1,VLOOKUP($AP1325,BaseEqptCdF!$C$5:$R$161,16,FALSE),0)</f>
        <v>0</v>
      </c>
      <c r="AR1325" s="3">
        <f>IF(AK1325=1,VLOOKUP($AP1325,BaseEqptCdF!$C$5:$R$161,16,FALSE),0)</f>
        <v>0</v>
      </c>
      <c r="AS1325" s="3">
        <f>IF(AL1325=1,VLOOKUP($AP1325,BaseEqptCdF!$C$5:$R$161,16,FALSE),0)</f>
        <v>0</v>
      </c>
      <c r="AT1325" s="3">
        <f>IF(AM1325=1,VLOOKUP($AP1325,BaseEqptCdF!$C$5:$R$161,16,FALSE),0)</f>
        <v>0</v>
      </c>
      <c r="AU1325" s="3">
        <f>IF(AN1325=1,VLOOKUP($AP1325,BaseEqptCdF!$C$5:$R$161,16,FALSE),0)</f>
        <v>0</v>
      </c>
      <c r="AV1325" s="2">
        <f t="shared" si="168"/>
        <v>0</v>
      </c>
      <c r="AW1325" s="3" t="str">
        <f>IF($L1325="","",IF(SUM($AJ1325:AJ1325)=0,$AE1325,VLOOKUP($AP1325,BaseEqptCdF!$C$5:$R$161,16,FALSE)*$AC$3))</f>
        <v/>
      </c>
      <c r="AX1325" s="3" t="str">
        <f>IF($L1325="","",IF(SUM($AJ1325:AK1325)=0,$AE1325,VLOOKUP($AP1325,BaseEqptCdF!$C$5:$R$161,16,FALSE)*$AC$3))</f>
        <v/>
      </c>
      <c r="AY1325" s="3" t="str">
        <f>IF($L1325="","",IF(SUM($AJ1325:AL1325)=0,$AE1325,VLOOKUP($AP1325,BaseEqptCdF!$C$5:$R$161,16,FALSE)*$AC$3))</f>
        <v/>
      </c>
      <c r="AZ1325" s="3" t="str">
        <f>IF($L1325="","",IF(SUM($AJ1325:AM1325)=0,$AE1325,VLOOKUP($AP1325,BaseEqptCdF!$C$5:$R$161,16,FALSE)*$AC$3))</f>
        <v/>
      </c>
      <c r="BA1325" s="3" t="str">
        <f>IF($L1325="","",IF(SUM($AJ1325:AN1325)=0,$AE1325,VLOOKUP($AP1325,BaseEqptCdF!$C$5:$R$161,16,FALSE)*$AC$3))</f>
        <v/>
      </c>
      <c r="BB1325" s="2">
        <f t="shared" si="169"/>
        <v>0</v>
      </c>
      <c r="BC1325" s="3" t="str">
        <f>IF($L1325="","",IF(SUM($AJ1325:AJ1325)=0,$AF1325,IF(LEFT(VLOOKUP($AP1325,BaseEqptCdF!$C$5:$E$161,3,FALSE),2)="SD",0,IF(LEFT(VLOOKUP($AP1325,BaseEqptCdF!$C$5:$E$161,3,FALSE),2)="SB",1*52,VLOOKUP($AP1325,BaseEqptCdF!$C$5:$S$161,12,FALSE)*0.2*300))))</f>
        <v/>
      </c>
      <c r="BD1325" s="3" t="str">
        <f>IF($L1325="","",IF(SUM($AJ1325:AK1325)=0,$AF1325,IF(LEFT(VLOOKUP($AP1325,BaseEqptCdF!$C$5:$E$161,3,FALSE),2)="SD",0,IF(LEFT(VLOOKUP($AP1325,BaseEqptCdF!$C$5:$E$161,3,FALSE),2)="SB",1*52,VLOOKUP($AP1325,BaseEqptCdF!$C$5:$S$161,12,FALSE)*0.2*300))))</f>
        <v/>
      </c>
      <c r="BE1325" s="3" t="str">
        <f>IF($L1325="","",IF(SUM($AJ1325:AL1325)=0,$AF1325,IF(LEFT(VLOOKUP($AP1325,BaseEqptCdF!$C$5:$E$161,3,FALSE),2)="SD",0,IF(LEFT(VLOOKUP($AP1325,BaseEqptCdF!$C$5:$E$161,3,FALSE),2)="SB",1*52,VLOOKUP($AP1325,BaseEqptCdF!$C$5:$S$161,12,FALSE)*0.2*300))))</f>
        <v/>
      </c>
      <c r="BF1325" s="3" t="str">
        <f>IF($L1325="","",IF(SUM($AJ1325:AM1325)=0,$AF1325,IF(LEFT(VLOOKUP($AP1325,BaseEqptCdF!$C$5:$E$161,3,FALSE),2)="SD",0,IF(LEFT(VLOOKUP($AP1325,BaseEqptCdF!$C$5:$E$161,3,FALSE),2)="SB",1*52,VLOOKUP($AP1325,BaseEqptCdF!$C$5:$S$161,12,FALSE)*0.2*300))))</f>
        <v/>
      </c>
      <c r="BG1325" s="3" t="str">
        <f>IF($L1325="","",IF(SUM($AJ1325:AN1325)=0,$AF1325,IF(LEFT(VLOOKUP($AP1325,BaseEqptCdF!$C$5:$E$161,3,FALSE),2)="SD",0,IF(LEFT(VLOOKUP($AP1325,BaseEqptCdF!$C$5:$E$161,3,FALSE),2)="SB",1*52,VLOOKUP($AP1325,BaseEqptCdF!$C$5:$S$161,12,FALSE)*0.2*300))))</f>
        <v/>
      </c>
      <c r="BH1325" s="2">
        <f t="shared" si="170"/>
        <v>0</v>
      </c>
    </row>
    <row r="1326" spans="1:60" x14ac:dyDescent="0.25">
      <c r="A1326" s="296" t="str">
        <f t="array" ref="A1326">IF($C1326="","",INDEX(Prog!$B$8:$D$300,MATCH($C1326,nivo1,0),1))</f>
        <v/>
      </c>
      <c r="B1326" s="296" t="str">
        <f t="array" ref="B1326">IF($C1326="","",INDEX(Prog!$B$8:$D$300,MATCH($C1326,nivo1,0),2))</f>
        <v/>
      </c>
      <c r="C1326" s="273"/>
      <c r="D1326" s="267"/>
      <c r="E1326" s="273"/>
      <c r="F1326" s="273"/>
      <c r="G1326" s="273"/>
      <c r="H1326" s="273"/>
      <c r="I1326" s="273"/>
      <c r="J1326" s="273"/>
      <c r="K1326" s="274"/>
      <c r="L1326" s="273"/>
      <c r="M1326" s="273"/>
      <c r="N1326" s="273"/>
      <c r="O1326" s="275"/>
      <c r="P1326" s="273"/>
      <c r="Q1326" s="273"/>
      <c r="R1326" s="273"/>
      <c r="S1326" s="273"/>
      <c r="T1326" s="276"/>
      <c r="U1326" s="276"/>
      <c r="V1326" s="276"/>
      <c r="W1326" s="276"/>
      <c r="X1326" s="277"/>
      <c r="Y1326" s="278"/>
      <c r="AA1326" s="8" t="str">
        <f>IF($L1326="","",VLOOKUP($L1326,BaseEqptCdF!$C$5:$E$161,2,FALSE))</f>
        <v/>
      </c>
      <c r="AB1326" s="8" t="str">
        <f>IF($L1326="","",VLOOKUP($L1326,BaseEqptCdF!$C$5:$E$161,3,FALSE))</f>
        <v/>
      </c>
      <c r="AC1326" s="7" t="str">
        <f>IF($L1326="","",VLOOKUP($L1326,BaseEqptCdF!$C$5:$I$161,6,FALSE))</f>
        <v/>
      </c>
      <c r="AD1326" s="7" t="str">
        <f>IF($L1326="","",VLOOKUP($L1326,BaseEqptCdF!$C$5:$I$161,7,FALSE))</f>
        <v/>
      </c>
      <c r="AE1326" s="3" t="str">
        <f>IF($L1326="","",VLOOKUP($L1326,BaseEqptCdF!$C$5:$R$161,16,FALSE)*$AC$3)</f>
        <v/>
      </c>
      <c r="AF1326" s="3" t="str">
        <f>IF($L1326="","",IF(LEFT($AB1326,2)="SD",0,IF(LEFT($AB1326,2)="SB",1*52,IF($N1326=Prog!$P$17,VLOOKUP($L1326,BaseEqptCdF!$C$5:$P$161,14,FALSE)*1*300,VLOOKUP($L1326,BaseEqptCdF!$C$5:$P$161,12,FALSE)*0.2*300))))</f>
        <v/>
      </c>
      <c r="AG1326" s="6" t="str">
        <f t="shared" si="166"/>
        <v/>
      </c>
      <c r="AH1326" s="6">
        <f>IF($U1326=Prog!$S$18,YEAR($X1326),"")</f>
        <v>1900</v>
      </c>
      <c r="AI1326" s="5" t="str">
        <f>IF(OR($AG1326="",$U1326=Prog!$S$18),"",IF(OR($U1326=Prog!$S$17,$U1326=Prog!$S$16),YEAR($X1326),IF($AG1326="ND","ND",$AI$8+$O1326)))</f>
        <v/>
      </c>
      <c r="AJ1326" s="3" t="str">
        <f t="shared" si="165"/>
        <v/>
      </c>
      <c r="AK1326" s="3" t="str">
        <f t="shared" si="164"/>
        <v/>
      </c>
      <c r="AL1326" s="3" t="str">
        <f t="shared" si="164"/>
        <v/>
      </c>
      <c r="AM1326" s="3" t="str">
        <f t="shared" si="164"/>
        <v/>
      </c>
      <c r="AN1326" s="3" t="str">
        <f t="shared" si="164"/>
        <v/>
      </c>
      <c r="AO1326" s="2">
        <f t="shared" si="167"/>
        <v>0</v>
      </c>
      <c r="AP1326" s="4"/>
      <c r="AQ1326" s="3">
        <f>IF(AJ1326=1,VLOOKUP($AP1326,BaseEqptCdF!$C$5:$R$161,16,FALSE),0)</f>
        <v>0</v>
      </c>
      <c r="AR1326" s="3">
        <f>IF(AK1326=1,VLOOKUP($AP1326,BaseEqptCdF!$C$5:$R$161,16,FALSE),0)</f>
        <v>0</v>
      </c>
      <c r="AS1326" s="3">
        <f>IF(AL1326=1,VLOOKUP($AP1326,BaseEqptCdF!$C$5:$R$161,16,FALSE),0)</f>
        <v>0</v>
      </c>
      <c r="AT1326" s="3">
        <f>IF(AM1326=1,VLOOKUP($AP1326,BaseEqptCdF!$C$5:$R$161,16,FALSE),0)</f>
        <v>0</v>
      </c>
      <c r="AU1326" s="3">
        <f>IF(AN1326=1,VLOOKUP($AP1326,BaseEqptCdF!$C$5:$R$161,16,FALSE),0)</f>
        <v>0</v>
      </c>
      <c r="AV1326" s="2">
        <f t="shared" si="168"/>
        <v>0</v>
      </c>
      <c r="AW1326" s="3" t="str">
        <f>IF($L1326="","",IF(SUM($AJ1326:AJ1326)=0,$AE1326,VLOOKUP($AP1326,BaseEqptCdF!$C$5:$R$161,16,FALSE)*$AC$3))</f>
        <v/>
      </c>
      <c r="AX1326" s="3" t="str">
        <f>IF($L1326="","",IF(SUM($AJ1326:AK1326)=0,$AE1326,VLOOKUP($AP1326,BaseEqptCdF!$C$5:$R$161,16,FALSE)*$AC$3))</f>
        <v/>
      </c>
      <c r="AY1326" s="3" t="str">
        <f>IF($L1326="","",IF(SUM($AJ1326:AL1326)=0,$AE1326,VLOOKUP($AP1326,BaseEqptCdF!$C$5:$R$161,16,FALSE)*$AC$3))</f>
        <v/>
      </c>
      <c r="AZ1326" s="3" t="str">
        <f>IF($L1326="","",IF(SUM($AJ1326:AM1326)=0,$AE1326,VLOOKUP($AP1326,BaseEqptCdF!$C$5:$R$161,16,FALSE)*$AC$3))</f>
        <v/>
      </c>
      <c r="BA1326" s="3" t="str">
        <f>IF($L1326="","",IF(SUM($AJ1326:AN1326)=0,$AE1326,VLOOKUP($AP1326,BaseEqptCdF!$C$5:$R$161,16,FALSE)*$AC$3))</f>
        <v/>
      </c>
      <c r="BB1326" s="2">
        <f t="shared" si="169"/>
        <v>0</v>
      </c>
      <c r="BC1326" s="3" t="str">
        <f>IF($L1326="","",IF(SUM($AJ1326:AJ1326)=0,$AF1326,IF(LEFT(VLOOKUP($AP1326,BaseEqptCdF!$C$5:$E$161,3,FALSE),2)="SD",0,IF(LEFT(VLOOKUP($AP1326,BaseEqptCdF!$C$5:$E$161,3,FALSE),2)="SB",1*52,VLOOKUP($AP1326,BaseEqptCdF!$C$5:$S$161,12,FALSE)*0.2*300))))</f>
        <v/>
      </c>
      <c r="BD1326" s="3" t="str">
        <f>IF($L1326="","",IF(SUM($AJ1326:AK1326)=0,$AF1326,IF(LEFT(VLOOKUP($AP1326,BaseEqptCdF!$C$5:$E$161,3,FALSE),2)="SD",0,IF(LEFT(VLOOKUP($AP1326,BaseEqptCdF!$C$5:$E$161,3,FALSE),2)="SB",1*52,VLOOKUP($AP1326,BaseEqptCdF!$C$5:$S$161,12,FALSE)*0.2*300))))</f>
        <v/>
      </c>
      <c r="BE1326" s="3" t="str">
        <f>IF($L1326="","",IF(SUM($AJ1326:AL1326)=0,$AF1326,IF(LEFT(VLOOKUP($AP1326,BaseEqptCdF!$C$5:$E$161,3,FALSE),2)="SD",0,IF(LEFT(VLOOKUP($AP1326,BaseEqptCdF!$C$5:$E$161,3,FALSE),2)="SB",1*52,VLOOKUP($AP1326,BaseEqptCdF!$C$5:$S$161,12,FALSE)*0.2*300))))</f>
        <v/>
      </c>
      <c r="BF1326" s="3" t="str">
        <f>IF($L1326="","",IF(SUM($AJ1326:AM1326)=0,$AF1326,IF(LEFT(VLOOKUP($AP1326,BaseEqptCdF!$C$5:$E$161,3,FALSE),2)="SD",0,IF(LEFT(VLOOKUP($AP1326,BaseEqptCdF!$C$5:$E$161,3,FALSE),2)="SB",1*52,VLOOKUP($AP1326,BaseEqptCdF!$C$5:$S$161,12,FALSE)*0.2*300))))</f>
        <v/>
      </c>
      <c r="BG1326" s="3" t="str">
        <f>IF($L1326="","",IF(SUM($AJ1326:AN1326)=0,$AF1326,IF(LEFT(VLOOKUP($AP1326,BaseEqptCdF!$C$5:$E$161,3,FALSE),2)="SD",0,IF(LEFT(VLOOKUP($AP1326,BaseEqptCdF!$C$5:$E$161,3,FALSE),2)="SB",1*52,VLOOKUP($AP1326,BaseEqptCdF!$C$5:$S$161,12,FALSE)*0.2*300))))</f>
        <v/>
      </c>
      <c r="BH1326" s="2">
        <f t="shared" si="170"/>
        <v>0</v>
      </c>
    </row>
    <row r="1327" spans="1:60" x14ac:dyDescent="0.25">
      <c r="A1327" s="296" t="str">
        <f t="array" ref="A1327">IF($C1327="","",INDEX(Prog!$B$8:$D$300,MATCH($C1327,nivo1,0),1))</f>
        <v/>
      </c>
      <c r="B1327" s="296" t="str">
        <f t="array" ref="B1327">IF($C1327="","",INDEX(Prog!$B$8:$D$300,MATCH($C1327,nivo1,0),2))</f>
        <v/>
      </c>
      <c r="C1327" s="273"/>
      <c r="D1327" s="267"/>
      <c r="E1327" s="273"/>
      <c r="F1327" s="273"/>
      <c r="G1327" s="273"/>
      <c r="H1327" s="273"/>
      <c r="I1327" s="273"/>
      <c r="J1327" s="273"/>
      <c r="K1327" s="274"/>
      <c r="L1327" s="273"/>
      <c r="M1327" s="273"/>
      <c r="N1327" s="273"/>
      <c r="O1327" s="275"/>
      <c r="P1327" s="273"/>
      <c r="Q1327" s="273"/>
      <c r="R1327" s="273"/>
      <c r="S1327" s="273"/>
      <c r="T1327" s="276"/>
      <c r="U1327" s="276"/>
      <c r="V1327" s="276"/>
      <c r="W1327" s="276"/>
      <c r="X1327" s="277"/>
      <c r="Y1327" s="278"/>
      <c r="AA1327" s="8" t="str">
        <f>IF($L1327="","",VLOOKUP($L1327,BaseEqptCdF!$C$5:$E$161,2,FALSE))</f>
        <v/>
      </c>
      <c r="AB1327" s="8" t="str">
        <f>IF($L1327="","",VLOOKUP($L1327,BaseEqptCdF!$C$5:$E$161,3,FALSE))</f>
        <v/>
      </c>
      <c r="AC1327" s="7" t="str">
        <f>IF($L1327="","",VLOOKUP($L1327,BaseEqptCdF!$C$5:$I$161,6,FALSE))</f>
        <v/>
      </c>
      <c r="AD1327" s="7" t="str">
        <f>IF($L1327="","",VLOOKUP($L1327,BaseEqptCdF!$C$5:$I$161,7,FALSE))</f>
        <v/>
      </c>
      <c r="AE1327" s="3" t="str">
        <f>IF($L1327="","",VLOOKUP($L1327,BaseEqptCdF!$C$5:$R$161,16,FALSE)*$AC$3)</f>
        <v/>
      </c>
      <c r="AF1327" s="3" t="str">
        <f>IF($L1327="","",IF(LEFT($AB1327,2)="SD",0,IF(LEFT($AB1327,2)="SB",1*52,IF($N1327=Prog!$P$17,VLOOKUP($L1327,BaseEqptCdF!$C$5:$P$161,14,FALSE)*1*300,VLOOKUP($L1327,BaseEqptCdF!$C$5:$P$161,12,FALSE)*0.2*300))))</f>
        <v/>
      </c>
      <c r="AG1327" s="6" t="str">
        <f t="shared" si="166"/>
        <v/>
      </c>
      <c r="AH1327" s="6">
        <f>IF($U1327=Prog!$S$18,YEAR($X1327),"")</f>
        <v>1900</v>
      </c>
      <c r="AI1327" s="5" t="str">
        <f>IF(OR($AG1327="",$U1327=Prog!$S$18),"",IF(OR($U1327=Prog!$S$17,$U1327=Prog!$S$16),YEAR($X1327),IF($AG1327="ND","ND",$AI$8+$O1327)))</f>
        <v/>
      </c>
      <c r="AJ1327" s="3" t="str">
        <f t="shared" si="165"/>
        <v/>
      </c>
      <c r="AK1327" s="3" t="str">
        <f t="shared" si="164"/>
        <v/>
      </c>
      <c r="AL1327" s="3" t="str">
        <f t="shared" si="164"/>
        <v/>
      </c>
      <c r="AM1327" s="3" t="str">
        <f t="shared" si="164"/>
        <v/>
      </c>
      <c r="AN1327" s="3" t="str">
        <f t="shared" si="164"/>
        <v/>
      </c>
      <c r="AO1327" s="2">
        <f t="shared" si="167"/>
        <v>0</v>
      </c>
      <c r="AP1327" s="4"/>
      <c r="AQ1327" s="3">
        <f>IF(AJ1327=1,VLOOKUP($AP1327,BaseEqptCdF!$C$5:$R$161,16,FALSE),0)</f>
        <v>0</v>
      </c>
      <c r="AR1327" s="3">
        <f>IF(AK1327=1,VLOOKUP($AP1327,BaseEqptCdF!$C$5:$R$161,16,FALSE),0)</f>
        <v>0</v>
      </c>
      <c r="AS1327" s="3">
        <f>IF(AL1327=1,VLOOKUP($AP1327,BaseEqptCdF!$C$5:$R$161,16,FALSE),0)</f>
        <v>0</v>
      </c>
      <c r="AT1327" s="3">
        <f>IF(AM1327=1,VLOOKUP($AP1327,BaseEqptCdF!$C$5:$R$161,16,FALSE),0)</f>
        <v>0</v>
      </c>
      <c r="AU1327" s="3">
        <f>IF(AN1327=1,VLOOKUP($AP1327,BaseEqptCdF!$C$5:$R$161,16,FALSE),0)</f>
        <v>0</v>
      </c>
      <c r="AV1327" s="2">
        <f t="shared" si="168"/>
        <v>0</v>
      </c>
      <c r="AW1327" s="3" t="str">
        <f>IF($L1327="","",IF(SUM($AJ1327:AJ1327)=0,$AE1327,VLOOKUP($AP1327,BaseEqptCdF!$C$5:$R$161,16,FALSE)*$AC$3))</f>
        <v/>
      </c>
      <c r="AX1327" s="3" t="str">
        <f>IF($L1327="","",IF(SUM($AJ1327:AK1327)=0,$AE1327,VLOOKUP($AP1327,BaseEqptCdF!$C$5:$R$161,16,FALSE)*$AC$3))</f>
        <v/>
      </c>
      <c r="AY1327" s="3" t="str">
        <f>IF($L1327="","",IF(SUM($AJ1327:AL1327)=0,$AE1327,VLOOKUP($AP1327,BaseEqptCdF!$C$5:$R$161,16,FALSE)*$AC$3))</f>
        <v/>
      </c>
      <c r="AZ1327" s="3" t="str">
        <f>IF($L1327="","",IF(SUM($AJ1327:AM1327)=0,$AE1327,VLOOKUP($AP1327,BaseEqptCdF!$C$5:$R$161,16,FALSE)*$AC$3))</f>
        <v/>
      </c>
      <c r="BA1327" s="3" t="str">
        <f>IF($L1327="","",IF(SUM($AJ1327:AN1327)=0,$AE1327,VLOOKUP($AP1327,BaseEqptCdF!$C$5:$R$161,16,FALSE)*$AC$3))</f>
        <v/>
      </c>
      <c r="BB1327" s="2">
        <f t="shared" si="169"/>
        <v>0</v>
      </c>
      <c r="BC1327" s="3" t="str">
        <f>IF($L1327="","",IF(SUM($AJ1327:AJ1327)=0,$AF1327,IF(LEFT(VLOOKUP($AP1327,BaseEqptCdF!$C$5:$E$161,3,FALSE),2)="SD",0,IF(LEFT(VLOOKUP($AP1327,BaseEqptCdF!$C$5:$E$161,3,FALSE),2)="SB",1*52,VLOOKUP($AP1327,BaseEqptCdF!$C$5:$S$161,12,FALSE)*0.2*300))))</f>
        <v/>
      </c>
      <c r="BD1327" s="3" t="str">
        <f>IF($L1327="","",IF(SUM($AJ1327:AK1327)=0,$AF1327,IF(LEFT(VLOOKUP($AP1327,BaseEqptCdF!$C$5:$E$161,3,FALSE),2)="SD",0,IF(LEFT(VLOOKUP($AP1327,BaseEqptCdF!$C$5:$E$161,3,FALSE),2)="SB",1*52,VLOOKUP($AP1327,BaseEqptCdF!$C$5:$S$161,12,FALSE)*0.2*300))))</f>
        <v/>
      </c>
      <c r="BE1327" s="3" t="str">
        <f>IF($L1327="","",IF(SUM($AJ1327:AL1327)=0,$AF1327,IF(LEFT(VLOOKUP($AP1327,BaseEqptCdF!$C$5:$E$161,3,FALSE),2)="SD",0,IF(LEFT(VLOOKUP($AP1327,BaseEqptCdF!$C$5:$E$161,3,FALSE),2)="SB",1*52,VLOOKUP($AP1327,BaseEqptCdF!$C$5:$S$161,12,FALSE)*0.2*300))))</f>
        <v/>
      </c>
      <c r="BF1327" s="3" t="str">
        <f>IF($L1327="","",IF(SUM($AJ1327:AM1327)=0,$AF1327,IF(LEFT(VLOOKUP($AP1327,BaseEqptCdF!$C$5:$E$161,3,FALSE),2)="SD",0,IF(LEFT(VLOOKUP($AP1327,BaseEqptCdF!$C$5:$E$161,3,FALSE),2)="SB",1*52,VLOOKUP($AP1327,BaseEqptCdF!$C$5:$S$161,12,FALSE)*0.2*300))))</f>
        <v/>
      </c>
      <c r="BG1327" s="3" t="str">
        <f>IF($L1327="","",IF(SUM($AJ1327:AN1327)=0,$AF1327,IF(LEFT(VLOOKUP($AP1327,BaseEqptCdF!$C$5:$E$161,3,FALSE),2)="SD",0,IF(LEFT(VLOOKUP($AP1327,BaseEqptCdF!$C$5:$E$161,3,FALSE),2)="SB",1*52,VLOOKUP($AP1327,BaseEqptCdF!$C$5:$S$161,12,FALSE)*0.2*300))))</f>
        <v/>
      </c>
      <c r="BH1327" s="2">
        <f t="shared" si="170"/>
        <v>0</v>
      </c>
    </row>
    <row r="1328" spans="1:60" x14ac:dyDescent="0.25">
      <c r="A1328" s="296" t="str">
        <f t="array" ref="A1328">IF($C1328="","",INDEX(Prog!$B$8:$D$300,MATCH($C1328,nivo1,0),1))</f>
        <v/>
      </c>
      <c r="B1328" s="296" t="str">
        <f t="array" ref="B1328">IF($C1328="","",INDEX(Prog!$B$8:$D$300,MATCH($C1328,nivo1,0),2))</f>
        <v/>
      </c>
      <c r="C1328" s="273"/>
      <c r="D1328" s="267"/>
      <c r="E1328" s="273"/>
      <c r="F1328" s="273"/>
      <c r="G1328" s="273"/>
      <c r="H1328" s="273"/>
      <c r="I1328" s="273"/>
      <c r="J1328" s="273"/>
      <c r="K1328" s="274"/>
      <c r="L1328" s="273"/>
      <c r="M1328" s="273"/>
      <c r="N1328" s="273"/>
      <c r="O1328" s="275"/>
      <c r="P1328" s="273"/>
      <c r="Q1328" s="273"/>
      <c r="R1328" s="273"/>
      <c r="S1328" s="273"/>
      <c r="T1328" s="276"/>
      <c r="U1328" s="276"/>
      <c r="V1328" s="276"/>
      <c r="W1328" s="276"/>
      <c r="X1328" s="277"/>
      <c r="Y1328" s="278"/>
      <c r="AA1328" s="8" t="str">
        <f>IF($L1328="","",VLOOKUP($L1328,BaseEqptCdF!$C$5:$E$161,2,FALSE))</f>
        <v/>
      </c>
      <c r="AB1328" s="8" t="str">
        <f>IF($L1328="","",VLOOKUP($L1328,BaseEqptCdF!$C$5:$E$161,3,FALSE))</f>
        <v/>
      </c>
      <c r="AC1328" s="7" t="str">
        <f>IF($L1328="","",VLOOKUP($L1328,BaseEqptCdF!$C$5:$I$161,6,FALSE))</f>
        <v/>
      </c>
      <c r="AD1328" s="7" t="str">
        <f>IF($L1328="","",VLOOKUP($L1328,BaseEqptCdF!$C$5:$I$161,7,FALSE))</f>
        <v/>
      </c>
      <c r="AE1328" s="3" t="str">
        <f>IF($L1328="","",VLOOKUP($L1328,BaseEqptCdF!$C$5:$R$161,16,FALSE)*$AC$3)</f>
        <v/>
      </c>
      <c r="AF1328" s="3" t="str">
        <f>IF($L1328="","",IF(LEFT($AB1328,2)="SD",0,IF(LEFT($AB1328,2)="SB",1*52,IF($N1328=Prog!$P$17,VLOOKUP($L1328,BaseEqptCdF!$C$5:$P$161,14,FALSE)*1*300,VLOOKUP($L1328,BaseEqptCdF!$C$5:$P$161,12,FALSE)*0.2*300))))</f>
        <v/>
      </c>
      <c r="AG1328" s="6" t="str">
        <f t="shared" si="166"/>
        <v/>
      </c>
      <c r="AH1328" s="6">
        <f>IF($U1328=Prog!$S$18,YEAR($X1328),"")</f>
        <v>1900</v>
      </c>
      <c r="AI1328" s="5" t="str">
        <f>IF(OR($AG1328="",$U1328=Prog!$S$18),"",IF(OR($U1328=Prog!$S$17,$U1328=Prog!$S$16),YEAR($X1328),IF($AG1328="ND","ND",$AI$8+$O1328)))</f>
        <v/>
      </c>
      <c r="AJ1328" s="3" t="str">
        <f t="shared" si="165"/>
        <v/>
      </c>
      <c r="AK1328" s="3" t="str">
        <f t="shared" si="164"/>
        <v/>
      </c>
      <c r="AL1328" s="3" t="str">
        <f t="shared" si="164"/>
        <v/>
      </c>
      <c r="AM1328" s="3" t="str">
        <f t="shared" si="164"/>
        <v/>
      </c>
      <c r="AN1328" s="3" t="str">
        <f t="shared" ref="AN1328" si="171">IF($AI1328="","",IF($AI1328=AN$9,1,0))</f>
        <v/>
      </c>
      <c r="AO1328" s="2">
        <f t="shared" si="167"/>
        <v>0</v>
      </c>
      <c r="AP1328" s="4"/>
      <c r="AQ1328" s="3">
        <f>IF(AJ1328=1,VLOOKUP($AP1328,BaseEqptCdF!$C$5:$R$161,16,FALSE),0)</f>
        <v>0</v>
      </c>
      <c r="AR1328" s="3">
        <f>IF(AK1328=1,VLOOKUP($AP1328,BaseEqptCdF!$C$5:$R$161,16,FALSE),0)</f>
        <v>0</v>
      </c>
      <c r="AS1328" s="3">
        <f>IF(AL1328=1,VLOOKUP($AP1328,BaseEqptCdF!$C$5:$R$161,16,FALSE),0)</f>
        <v>0</v>
      </c>
      <c r="AT1328" s="3">
        <f>IF(AM1328=1,VLOOKUP($AP1328,BaseEqptCdF!$C$5:$R$161,16,FALSE),0)</f>
        <v>0</v>
      </c>
      <c r="AU1328" s="3">
        <f>IF(AN1328=1,VLOOKUP($AP1328,BaseEqptCdF!$C$5:$R$161,16,FALSE),0)</f>
        <v>0</v>
      </c>
      <c r="AV1328" s="2">
        <f t="shared" si="168"/>
        <v>0</v>
      </c>
      <c r="AW1328" s="3" t="str">
        <f>IF($L1328="","",IF(SUM($AJ1328:AJ1328)=0,$AE1328,VLOOKUP($AP1328,BaseEqptCdF!$C$5:$R$161,16,FALSE)*$AC$3))</f>
        <v/>
      </c>
      <c r="AX1328" s="3" t="str">
        <f>IF($L1328="","",IF(SUM($AJ1328:AK1328)=0,$AE1328,VLOOKUP($AP1328,BaseEqptCdF!$C$5:$R$161,16,FALSE)*$AC$3))</f>
        <v/>
      </c>
      <c r="AY1328" s="3" t="str">
        <f>IF($L1328="","",IF(SUM($AJ1328:AL1328)=0,$AE1328,VLOOKUP($AP1328,BaseEqptCdF!$C$5:$R$161,16,FALSE)*$AC$3))</f>
        <v/>
      </c>
      <c r="AZ1328" s="3" t="str">
        <f>IF($L1328="","",IF(SUM($AJ1328:AM1328)=0,$AE1328,VLOOKUP($AP1328,BaseEqptCdF!$C$5:$R$161,16,FALSE)*$AC$3))</f>
        <v/>
      </c>
      <c r="BA1328" s="3" t="str">
        <f>IF($L1328="","",IF(SUM($AJ1328:AN1328)=0,$AE1328,VLOOKUP($AP1328,BaseEqptCdF!$C$5:$R$161,16,FALSE)*$AC$3))</f>
        <v/>
      </c>
      <c r="BB1328" s="2">
        <f t="shared" si="169"/>
        <v>0</v>
      </c>
      <c r="BC1328" s="3" t="str">
        <f>IF($L1328="","",IF(SUM($AJ1328:AJ1328)=0,$AF1328,IF(LEFT(VLOOKUP($AP1328,BaseEqptCdF!$C$5:$E$161,3,FALSE),2)="SD",0,IF(LEFT(VLOOKUP($AP1328,BaseEqptCdF!$C$5:$E$161,3,FALSE),2)="SB",1*52,VLOOKUP($AP1328,BaseEqptCdF!$C$5:$S$161,12,FALSE)*0.2*300))))</f>
        <v/>
      </c>
      <c r="BD1328" s="3" t="str">
        <f>IF($L1328="","",IF(SUM($AJ1328:AK1328)=0,$AF1328,IF(LEFT(VLOOKUP($AP1328,BaseEqptCdF!$C$5:$E$161,3,FALSE),2)="SD",0,IF(LEFT(VLOOKUP($AP1328,BaseEqptCdF!$C$5:$E$161,3,FALSE),2)="SB",1*52,VLOOKUP($AP1328,BaseEqptCdF!$C$5:$S$161,12,FALSE)*0.2*300))))</f>
        <v/>
      </c>
      <c r="BE1328" s="3" t="str">
        <f>IF($L1328="","",IF(SUM($AJ1328:AL1328)=0,$AF1328,IF(LEFT(VLOOKUP($AP1328,BaseEqptCdF!$C$5:$E$161,3,FALSE),2)="SD",0,IF(LEFT(VLOOKUP($AP1328,BaseEqptCdF!$C$5:$E$161,3,FALSE),2)="SB",1*52,VLOOKUP($AP1328,BaseEqptCdF!$C$5:$S$161,12,FALSE)*0.2*300))))</f>
        <v/>
      </c>
      <c r="BF1328" s="3" t="str">
        <f>IF($L1328="","",IF(SUM($AJ1328:AM1328)=0,$AF1328,IF(LEFT(VLOOKUP($AP1328,BaseEqptCdF!$C$5:$E$161,3,FALSE),2)="SD",0,IF(LEFT(VLOOKUP($AP1328,BaseEqptCdF!$C$5:$E$161,3,FALSE),2)="SB",1*52,VLOOKUP($AP1328,BaseEqptCdF!$C$5:$S$161,12,FALSE)*0.2*300))))</f>
        <v/>
      </c>
      <c r="BG1328" s="3" t="str">
        <f>IF($L1328="","",IF(SUM($AJ1328:AN1328)=0,$AF1328,IF(LEFT(VLOOKUP($AP1328,BaseEqptCdF!$C$5:$E$161,3,FALSE),2)="SD",0,IF(LEFT(VLOOKUP($AP1328,BaseEqptCdF!$C$5:$E$161,3,FALSE),2)="SB",1*52,VLOOKUP($AP1328,BaseEqptCdF!$C$5:$S$161,12,FALSE)*0.2*300))))</f>
        <v/>
      </c>
      <c r="BH1328" s="2">
        <f t="shared" si="170"/>
        <v>0</v>
      </c>
    </row>
    <row r="1329" spans="1:60" x14ac:dyDescent="0.25">
      <c r="A1329" s="296" t="str">
        <f t="array" ref="A1329">IF($C1329="","",INDEX(Prog!$B$8:$D$300,MATCH($C1329,nivo1,0),1))</f>
        <v/>
      </c>
      <c r="B1329" s="296" t="str">
        <f t="array" ref="B1329">IF($C1329="","",INDEX(Prog!$B$8:$D$300,MATCH($C1329,nivo1,0),2))</f>
        <v/>
      </c>
      <c r="C1329" s="273"/>
      <c r="D1329" s="267"/>
      <c r="E1329" s="273"/>
      <c r="F1329" s="273"/>
      <c r="G1329" s="273"/>
      <c r="H1329" s="273"/>
      <c r="I1329" s="273"/>
      <c r="J1329" s="273"/>
      <c r="K1329" s="274"/>
      <c r="L1329" s="273"/>
      <c r="M1329" s="273"/>
      <c r="N1329" s="273"/>
      <c r="O1329" s="275"/>
      <c r="P1329" s="273"/>
      <c r="Q1329" s="273"/>
      <c r="R1329" s="273"/>
      <c r="S1329" s="273"/>
      <c r="T1329" s="276"/>
      <c r="U1329" s="276"/>
      <c r="V1329" s="276"/>
      <c r="W1329" s="276"/>
      <c r="X1329" s="277"/>
      <c r="Y1329" s="278"/>
      <c r="AA1329" s="8" t="str">
        <f>IF($L1329="","",VLOOKUP($L1329,BaseEqptCdF!$C$5:$E$161,2,FALSE))</f>
        <v/>
      </c>
      <c r="AB1329" s="8" t="str">
        <f>IF($L1329="","",VLOOKUP($L1329,BaseEqptCdF!$C$5:$E$161,3,FALSE))</f>
        <v/>
      </c>
      <c r="AC1329" s="7" t="str">
        <f>IF($L1329="","",VLOOKUP($L1329,BaseEqptCdF!$C$5:$I$161,6,FALSE))</f>
        <v/>
      </c>
      <c r="AD1329" s="7" t="str">
        <f>IF($L1329="","",VLOOKUP($L1329,BaseEqptCdF!$C$5:$I$161,7,FALSE))</f>
        <v/>
      </c>
      <c r="AE1329" s="3" t="str">
        <f>IF($L1329="","",VLOOKUP($L1329,BaseEqptCdF!$C$5:$R$161,16,FALSE)*$AC$3)</f>
        <v/>
      </c>
      <c r="AF1329" s="3" t="str">
        <f>IF($L1329="","",IF(LEFT($AB1329,2)="SD",0,IF(LEFT($AB1329,2)="SB",1*52,IF($N1329=Prog!$P$17,VLOOKUP($L1329,BaseEqptCdF!$C$5:$P$161,14,FALSE)*1*300,VLOOKUP($L1329,BaseEqptCdF!$C$5:$P$161,12,FALSE)*0.2*300))))</f>
        <v/>
      </c>
      <c r="AG1329" s="6" t="str">
        <f t="shared" si="166"/>
        <v/>
      </c>
      <c r="AH1329" s="6">
        <f>IF($U1329=Prog!$S$18,YEAR($X1329),"")</f>
        <v>1900</v>
      </c>
      <c r="AI1329" s="5" t="str">
        <f>IF(OR($AG1329="",$U1329=Prog!$S$18),"",IF(OR($U1329=Prog!$S$17,$U1329=Prog!$S$16),YEAR($X1329),IF($AG1329="ND","ND",$AI$8+$O1329)))</f>
        <v/>
      </c>
      <c r="AJ1329" s="3" t="str">
        <f t="shared" si="165"/>
        <v/>
      </c>
      <c r="AK1329" s="3" t="str">
        <f t="shared" ref="AK1329:AN1392" si="172">IF($AI1329="","",IF($AI1329=AK$9,1,0))</f>
        <v/>
      </c>
      <c r="AL1329" s="3" t="str">
        <f t="shared" si="172"/>
        <v/>
      </c>
      <c r="AM1329" s="3" t="str">
        <f t="shared" si="172"/>
        <v/>
      </c>
      <c r="AN1329" s="3" t="str">
        <f t="shared" si="172"/>
        <v/>
      </c>
      <c r="AO1329" s="2">
        <f t="shared" si="167"/>
        <v>0</v>
      </c>
      <c r="AP1329" s="4"/>
      <c r="AQ1329" s="3">
        <f>IF(AJ1329=1,VLOOKUP($AP1329,BaseEqptCdF!$C$5:$R$161,16,FALSE),0)</f>
        <v>0</v>
      </c>
      <c r="AR1329" s="3">
        <f>IF(AK1329=1,VLOOKUP($AP1329,BaseEqptCdF!$C$5:$R$161,16,FALSE),0)</f>
        <v>0</v>
      </c>
      <c r="AS1329" s="3">
        <f>IF(AL1329=1,VLOOKUP($AP1329,BaseEqptCdF!$C$5:$R$161,16,FALSE),0)</f>
        <v>0</v>
      </c>
      <c r="AT1329" s="3">
        <f>IF(AM1329=1,VLOOKUP($AP1329,BaseEqptCdF!$C$5:$R$161,16,FALSE),0)</f>
        <v>0</v>
      </c>
      <c r="AU1329" s="3">
        <f>IF(AN1329=1,VLOOKUP($AP1329,BaseEqptCdF!$C$5:$R$161,16,FALSE),0)</f>
        <v>0</v>
      </c>
      <c r="AV1329" s="2">
        <f t="shared" si="168"/>
        <v>0</v>
      </c>
      <c r="AW1329" s="3" t="str">
        <f>IF($L1329="","",IF(SUM($AJ1329:AJ1329)=0,$AE1329,VLOOKUP($AP1329,BaseEqptCdF!$C$5:$R$161,16,FALSE)*$AC$3))</f>
        <v/>
      </c>
      <c r="AX1329" s="3" t="str">
        <f>IF($L1329="","",IF(SUM($AJ1329:AK1329)=0,$AE1329,VLOOKUP($AP1329,BaseEqptCdF!$C$5:$R$161,16,FALSE)*$AC$3))</f>
        <v/>
      </c>
      <c r="AY1329" s="3" t="str">
        <f>IF($L1329="","",IF(SUM($AJ1329:AL1329)=0,$AE1329,VLOOKUP($AP1329,BaseEqptCdF!$C$5:$R$161,16,FALSE)*$AC$3))</f>
        <v/>
      </c>
      <c r="AZ1329" s="3" t="str">
        <f>IF($L1329="","",IF(SUM($AJ1329:AM1329)=0,$AE1329,VLOOKUP($AP1329,BaseEqptCdF!$C$5:$R$161,16,FALSE)*$AC$3))</f>
        <v/>
      </c>
      <c r="BA1329" s="3" t="str">
        <f>IF($L1329="","",IF(SUM($AJ1329:AN1329)=0,$AE1329,VLOOKUP($AP1329,BaseEqptCdF!$C$5:$R$161,16,FALSE)*$AC$3))</f>
        <v/>
      </c>
      <c r="BB1329" s="2">
        <f t="shared" si="169"/>
        <v>0</v>
      </c>
      <c r="BC1329" s="3" t="str">
        <f>IF($L1329="","",IF(SUM($AJ1329:AJ1329)=0,$AF1329,IF(LEFT(VLOOKUP($AP1329,BaseEqptCdF!$C$5:$E$161,3,FALSE),2)="SD",0,IF(LEFT(VLOOKUP($AP1329,BaseEqptCdF!$C$5:$E$161,3,FALSE),2)="SB",1*52,VLOOKUP($AP1329,BaseEqptCdF!$C$5:$S$161,12,FALSE)*0.2*300))))</f>
        <v/>
      </c>
      <c r="BD1329" s="3" t="str">
        <f>IF($L1329="","",IF(SUM($AJ1329:AK1329)=0,$AF1329,IF(LEFT(VLOOKUP($AP1329,BaseEqptCdF!$C$5:$E$161,3,FALSE),2)="SD",0,IF(LEFT(VLOOKUP($AP1329,BaseEqptCdF!$C$5:$E$161,3,FALSE),2)="SB",1*52,VLOOKUP($AP1329,BaseEqptCdF!$C$5:$S$161,12,FALSE)*0.2*300))))</f>
        <v/>
      </c>
      <c r="BE1329" s="3" t="str">
        <f>IF($L1329="","",IF(SUM($AJ1329:AL1329)=0,$AF1329,IF(LEFT(VLOOKUP($AP1329,BaseEqptCdF!$C$5:$E$161,3,FALSE),2)="SD",0,IF(LEFT(VLOOKUP($AP1329,BaseEqptCdF!$C$5:$E$161,3,FALSE),2)="SB",1*52,VLOOKUP($AP1329,BaseEqptCdF!$C$5:$S$161,12,FALSE)*0.2*300))))</f>
        <v/>
      </c>
      <c r="BF1329" s="3" t="str">
        <f>IF($L1329="","",IF(SUM($AJ1329:AM1329)=0,$AF1329,IF(LEFT(VLOOKUP($AP1329,BaseEqptCdF!$C$5:$E$161,3,FALSE),2)="SD",0,IF(LEFT(VLOOKUP($AP1329,BaseEqptCdF!$C$5:$E$161,3,FALSE),2)="SB",1*52,VLOOKUP($AP1329,BaseEqptCdF!$C$5:$S$161,12,FALSE)*0.2*300))))</f>
        <v/>
      </c>
      <c r="BG1329" s="3" t="str">
        <f>IF($L1329="","",IF(SUM($AJ1329:AN1329)=0,$AF1329,IF(LEFT(VLOOKUP($AP1329,BaseEqptCdF!$C$5:$E$161,3,FALSE),2)="SD",0,IF(LEFT(VLOOKUP($AP1329,BaseEqptCdF!$C$5:$E$161,3,FALSE),2)="SB",1*52,VLOOKUP($AP1329,BaseEqptCdF!$C$5:$S$161,12,FALSE)*0.2*300))))</f>
        <v/>
      </c>
      <c r="BH1329" s="2">
        <f t="shared" si="170"/>
        <v>0</v>
      </c>
    </row>
    <row r="1330" spans="1:60" x14ac:dyDescent="0.25">
      <c r="A1330" s="296" t="str">
        <f t="array" ref="A1330">IF($C1330="","",INDEX(Prog!$B$8:$D$300,MATCH($C1330,nivo1,0),1))</f>
        <v/>
      </c>
      <c r="B1330" s="296" t="str">
        <f t="array" ref="B1330">IF($C1330="","",INDEX(Prog!$B$8:$D$300,MATCH($C1330,nivo1,0),2))</f>
        <v/>
      </c>
      <c r="C1330" s="273"/>
      <c r="D1330" s="267"/>
      <c r="E1330" s="273"/>
      <c r="F1330" s="273"/>
      <c r="G1330" s="273"/>
      <c r="H1330" s="273"/>
      <c r="I1330" s="273"/>
      <c r="J1330" s="273"/>
      <c r="K1330" s="274"/>
      <c r="L1330" s="273"/>
      <c r="M1330" s="273"/>
      <c r="N1330" s="273"/>
      <c r="O1330" s="275"/>
      <c r="P1330" s="273"/>
      <c r="Q1330" s="273"/>
      <c r="R1330" s="273"/>
      <c r="S1330" s="273"/>
      <c r="T1330" s="276"/>
      <c r="U1330" s="276"/>
      <c r="V1330" s="276"/>
      <c r="W1330" s="276"/>
      <c r="X1330" s="277"/>
      <c r="Y1330" s="278"/>
      <c r="AA1330" s="8" t="str">
        <f>IF($L1330="","",VLOOKUP($L1330,BaseEqptCdF!$C$5:$E$161,2,FALSE))</f>
        <v/>
      </c>
      <c r="AB1330" s="8" t="str">
        <f>IF($L1330="","",VLOOKUP($L1330,BaseEqptCdF!$C$5:$E$161,3,FALSE))</f>
        <v/>
      </c>
      <c r="AC1330" s="7" t="str">
        <f>IF($L1330="","",VLOOKUP($L1330,BaseEqptCdF!$C$5:$I$161,6,FALSE))</f>
        <v/>
      </c>
      <c r="AD1330" s="7" t="str">
        <f>IF($L1330="","",VLOOKUP($L1330,BaseEqptCdF!$C$5:$I$161,7,FALSE))</f>
        <v/>
      </c>
      <c r="AE1330" s="3" t="str">
        <f>IF($L1330="","",VLOOKUP($L1330,BaseEqptCdF!$C$5:$R$161,16,FALSE)*$AC$3)</f>
        <v/>
      </c>
      <c r="AF1330" s="3" t="str">
        <f>IF($L1330="","",IF(LEFT($AB1330,2)="SD",0,IF(LEFT($AB1330,2)="SB",1*52,IF($N1330=Prog!$P$17,VLOOKUP($L1330,BaseEqptCdF!$C$5:$P$161,14,FALSE)*1*300,VLOOKUP($L1330,BaseEqptCdF!$C$5:$P$161,12,FALSE)*0.2*300))))</f>
        <v/>
      </c>
      <c r="AG1330" s="6" t="str">
        <f t="shared" si="166"/>
        <v/>
      </c>
      <c r="AH1330" s="6">
        <f>IF($U1330=Prog!$S$18,YEAR($X1330),"")</f>
        <v>1900</v>
      </c>
      <c r="AI1330" s="5" t="str">
        <f>IF(OR($AG1330="",$U1330=Prog!$S$18),"",IF(OR($U1330=Prog!$S$17,$U1330=Prog!$S$16),YEAR($X1330),IF($AG1330="ND","ND",$AI$8+$O1330)))</f>
        <v/>
      </c>
      <c r="AJ1330" s="3" t="str">
        <f t="shared" si="165"/>
        <v/>
      </c>
      <c r="AK1330" s="3" t="str">
        <f t="shared" si="172"/>
        <v/>
      </c>
      <c r="AL1330" s="3" t="str">
        <f t="shared" si="172"/>
        <v/>
      </c>
      <c r="AM1330" s="3" t="str">
        <f t="shared" si="172"/>
        <v/>
      </c>
      <c r="AN1330" s="3" t="str">
        <f t="shared" si="172"/>
        <v/>
      </c>
      <c r="AO1330" s="2">
        <f t="shared" si="167"/>
        <v>0</v>
      </c>
      <c r="AP1330" s="4"/>
      <c r="AQ1330" s="3">
        <f>IF(AJ1330=1,VLOOKUP($AP1330,BaseEqptCdF!$C$5:$R$161,16,FALSE),0)</f>
        <v>0</v>
      </c>
      <c r="AR1330" s="3">
        <f>IF(AK1330=1,VLOOKUP($AP1330,BaseEqptCdF!$C$5:$R$161,16,FALSE),0)</f>
        <v>0</v>
      </c>
      <c r="AS1330" s="3">
        <f>IF(AL1330=1,VLOOKUP($AP1330,BaseEqptCdF!$C$5:$R$161,16,FALSE),0)</f>
        <v>0</v>
      </c>
      <c r="AT1330" s="3">
        <f>IF(AM1330=1,VLOOKUP($AP1330,BaseEqptCdF!$C$5:$R$161,16,FALSE),0)</f>
        <v>0</v>
      </c>
      <c r="AU1330" s="3">
        <f>IF(AN1330=1,VLOOKUP($AP1330,BaseEqptCdF!$C$5:$R$161,16,FALSE),0)</f>
        <v>0</v>
      </c>
      <c r="AV1330" s="2">
        <f t="shared" si="168"/>
        <v>0</v>
      </c>
      <c r="AW1330" s="3" t="str">
        <f>IF($L1330="","",IF(SUM($AJ1330:AJ1330)=0,$AE1330,VLOOKUP($AP1330,BaseEqptCdF!$C$5:$R$161,16,FALSE)*$AC$3))</f>
        <v/>
      </c>
      <c r="AX1330" s="3" t="str">
        <f>IF($L1330="","",IF(SUM($AJ1330:AK1330)=0,$AE1330,VLOOKUP($AP1330,BaseEqptCdF!$C$5:$R$161,16,FALSE)*$AC$3))</f>
        <v/>
      </c>
      <c r="AY1330" s="3" t="str">
        <f>IF($L1330="","",IF(SUM($AJ1330:AL1330)=0,$AE1330,VLOOKUP($AP1330,BaseEqptCdF!$C$5:$R$161,16,FALSE)*$AC$3))</f>
        <v/>
      </c>
      <c r="AZ1330" s="3" t="str">
        <f>IF($L1330="","",IF(SUM($AJ1330:AM1330)=0,$AE1330,VLOOKUP($AP1330,BaseEqptCdF!$C$5:$R$161,16,FALSE)*$AC$3))</f>
        <v/>
      </c>
      <c r="BA1330" s="3" t="str">
        <f>IF($L1330="","",IF(SUM($AJ1330:AN1330)=0,$AE1330,VLOOKUP($AP1330,BaseEqptCdF!$C$5:$R$161,16,FALSE)*$AC$3))</f>
        <v/>
      </c>
      <c r="BB1330" s="2">
        <f t="shared" si="169"/>
        <v>0</v>
      </c>
      <c r="BC1330" s="3" t="str">
        <f>IF($L1330="","",IF(SUM($AJ1330:AJ1330)=0,$AF1330,IF(LEFT(VLOOKUP($AP1330,BaseEqptCdF!$C$5:$E$161,3,FALSE),2)="SD",0,IF(LEFT(VLOOKUP($AP1330,BaseEqptCdF!$C$5:$E$161,3,FALSE),2)="SB",1*52,VLOOKUP($AP1330,BaseEqptCdF!$C$5:$S$161,12,FALSE)*0.2*300))))</f>
        <v/>
      </c>
      <c r="BD1330" s="3" t="str">
        <f>IF($L1330="","",IF(SUM($AJ1330:AK1330)=0,$AF1330,IF(LEFT(VLOOKUP($AP1330,BaseEqptCdF!$C$5:$E$161,3,FALSE),2)="SD",0,IF(LEFT(VLOOKUP($AP1330,BaseEqptCdF!$C$5:$E$161,3,FALSE),2)="SB",1*52,VLOOKUP($AP1330,BaseEqptCdF!$C$5:$S$161,12,FALSE)*0.2*300))))</f>
        <v/>
      </c>
      <c r="BE1330" s="3" t="str">
        <f>IF($L1330="","",IF(SUM($AJ1330:AL1330)=0,$AF1330,IF(LEFT(VLOOKUP($AP1330,BaseEqptCdF!$C$5:$E$161,3,FALSE),2)="SD",0,IF(LEFT(VLOOKUP($AP1330,BaseEqptCdF!$C$5:$E$161,3,FALSE),2)="SB",1*52,VLOOKUP($AP1330,BaseEqptCdF!$C$5:$S$161,12,FALSE)*0.2*300))))</f>
        <v/>
      </c>
      <c r="BF1330" s="3" t="str">
        <f>IF($L1330="","",IF(SUM($AJ1330:AM1330)=0,$AF1330,IF(LEFT(VLOOKUP($AP1330,BaseEqptCdF!$C$5:$E$161,3,FALSE),2)="SD",0,IF(LEFT(VLOOKUP($AP1330,BaseEqptCdF!$C$5:$E$161,3,FALSE),2)="SB",1*52,VLOOKUP($AP1330,BaseEqptCdF!$C$5:$S$161,12,FALSE)*0.2*300))))</f>
        <v/>
      </c>
      <c r="BG1330" s="3" t="str">
        <f>IF($L1330="","",IF(SUM($AJ1330:AN1330)=0,$AF1330,IF(LEFT(VLOOKUP($AP1330,BaseEqptCdF!$C$5:$E$161,3,FALSE),2)="SD",0,IF(LEFT(VLOOKUP($AP1330,BaseEqptCdF!$C$5:$E$161,3,FALSE),2)="SB",1*52,VLOOKUP($AP1330,BaseEqptCdF!$C$5:$S$161,12,FALSE)*0.2*300))))</f>
        <v/>
      </c>
      <c r="BH1330" s="2">
        <f t="shared" si="170"/>
        <v>0</v>
      </c>
    </row>
    <row r="1331" spans="1:60" x14ac:dyDescent="0.25">
      <c r="A1331" s="296" t="str">
        <f t="array" ref="A1331">IF($C1331="","",INDEX(Prog!$B$8:$D$300,MATCH($C1331,nivo1,0),1))</f>
        <v/>
      </c>
      <c r="B1331" s="296" t="str">
        <f t="array" ref="B1331">IF($C1331="","",INDEX(Prog!$B$8:$D$300,MATCH($C1331,nivo1,0),2))</f>
        <v/>
      </c>
      <c r="C1331" s="273"/>
      <c r="D1331" s="267"/>
      <c r="E1331" s="273"/>
      <c r="F1331" s="273"/>
      <c r="G1331" s="273"/>
      <c r="H1331" s="273"/>
      <c r="I1331" s="273"/>
      <c r="J1331" s="273"/>
      <c r="K1331" s="274"/>
      <c r="L1331" s="273"/>
      <c r="M1331" s="273"/>
      <c r="N1331" s="273"/>
      <c r="O1331" s="275"/>
      <c r="P1331" s="273"/>
      <c r="Q1331" s="273"/>
      <c r="R1331" s="273"/>
      <c r="S1331" s="273"/>
      <c r="T1331" s="276"/>
      <c r="U1331" s="276"/>
      <c r="V1331" s="276"/>
      <c r="W1331" s="276"/>
      <c r="X1331" s="277"/>
      <c r="Y1331" s="278"/>
      <c r="AA1331" s="8" t="str">
        <f>IF($L1331="","",VLOOKUP($L1331,BaseEqptCdF!$C$5:$E$161,2,FALSE))</f>
        <v/>
      </c>
      <c r="AB1331" s="8" t="str">
        <f>IF($L1331="","",VLOOKUP($L1331,BaseEqptCdF!$C$5:$E$161,3,FALSE))</f>
        <v/>
      </c>
      <c r="AC1331" s="7" t="str">
        <f>IF($L1331="","",VLOOKUP($L1331,BaseEqptCdF!$C$5:$I$161,6,FALSE))</f>
        <v/>
      </c>
      <c r="AD1331" s="7" t="str">
        <f>IF($L1331="","",VLOOKUP($L1331,BaseEqptCdF!$C$5:$I$161,7,FALSE))</f>
        <v/>
      </c>
      <c r="AE1331" s="3" t="str">
        <f>IF($L1331="","",VLOOKUP($L1331,BaseEqptCdF!$C$5:$R$161,16,FALSE)*$AC$3)</f>
        <v/>
      </c>
      <c r="AF1331" s="3" t="str">
        <f>IF($L1331="","",IF(LEFT($AB1331,2)="SD",0,IF(LEFT($AB1331,2)="SB",1*52,IF($N1331=Prog!$P$17,VLOOKUP($L1331,BaseEqptCdF!$C$5:$P$161,14,FALSE)*1*300,VLOOKUP($L1331,BaseEqptCdF!$C$5:$P$161,12,FALSE)*0.2*300))))</f>
        <v/>
      </c>
      <c r="AG1331" s="6" t="str">
        <f t="shared" si="166"/>
        <v/>
      </c>
      <c r="AH1331" s="6">
        <f>IF($U1331=Prog!$S$18,YEAR($X1331),"")</f>
        <v>1900</v>
      </c>
      <c r="AI1331" s="5" t="str">
        <f>IF(OR($AG1331="",$U1331=Prog!$S$18),"",IF(OR($U1331=Prog!$S$17,$U1331=Prog!$S$16),YEAR($X1331),IF($AG1331="ND","ND",$AI$8+$O1331)))</f>
        <v/>
      </c>
      <c r="AJ1331" s="3" t="str">
        <f t="shared" ref="AJ1331:AJ1394" si="173">IF($AI1331="","",IF($AI1331&lt;=AJ$9,1,0))</f>
        <v/>
      </c>
      <c r="AK1331" s="3" t="str">
        <f t="shared" si="172"/>
        <v/>
      </c>
      <c r="AL1331" s="3" t="str">
        <f t="shared" si="172"/>
        <v/>
      </c>
      <c r="AM1331" s="3" t="str">
        <f t="shared" si="172"/>
        <v/>
      </c>
      <c r="AN1331" s="3" t="str">
        <f t="shared" si="172"/>
        <v/>
      </c>
      <c r="AO1331" s="2">
        <f t="shared" si="167"/>
        <v>0</v>
      </c>
      <c r="AP1331" s="4"/>
      <c r="AQ1331" s="3">
        <f>IF(AJ1331=1,VLOOKUP($AP1331,BaseEqptCdF!$C$5:$R$161,16,FALSE),0)</f>
        <v>0</v>
      </c>
      <c r="AR1331" s="3">
        <f>IF(AK1331=1,VLOOKUP($AP1331,BaseEqptCdF!$C$5:$R$161,16,FALSE),0)</f>
        <v>0</v>
      </c>
      <c r="AS1331" s="3">
        <f>IF(AL1331=1,VLOOKUP($AP1331,BaseEqptCdF!$C$5:$R$161,16,FALSE),0)</f>
        <v>0</v>
      </c>
      <c r="AT1331" s="3">
        <f>IF(AM1331=1,VLOOKUP($AP1331,BaseEqptCdF!$C$5:$R$161,16,FALSE),0)</f>
        <v>0</v>
      </c>
      <c r="AU1331" s="3">
        <f>IF(AN1331=1,VLOOKUP($AP1331,BaseEqptCdF!$C$5:$R$161,16,FALSE),0)</f>
        <v>0</v>
      </c>
      <c r="AV1331" s="2">
        <f t="shared" si="168"/>
        <v>0</v>
      </c>
      <c r="AW1331" s="3" t="str">
        <f>IF($L1331="","",IF(SUM($AJ1331:AJ1331)=0,$AE1331,VLOOKUP($AP1331,BaseEqptCdF!$C$5:$R$161,16,FALSE)*$AC$3))</f>
        <v/>
      </c>
      <c r="AX1331" s="3" t="str">
        <f>IF($L1331="","",IF(SUM($AJ1331:AK1331)=0,$AE1331,VLOOKUP($AP1331,BaseEqptCdF!$C$5:$R$161,16,FALSE)*$AC$3))</f>
        <v/>
      </c>
      <c r="AY1331" s="3" t="str">
        <f>IF($L1331="","",IF(SUM($AJ1331:AL1331)=0,$AE1331,VLOOKUP($AP1331,BaseEqptCdF!$C$5:$R$161,16,FALSE)*$AC$3))</f>
        <v/>
      </c>
      <c r="AZ1331" s="3" t="str">
        <f>IF($L1331="","",IF(SUM($AJ1331:AM1331)=0,$AE1331,VLOOKUP($AP1331,BaseEqptCdF!$C$5:$R$161,16,FALSE)*$AC$3))</f>
        <v/>
      </c>
      <c r="BA1331" s="3" t="str">
        <f>IF($L1331="","",IF(SUM($AJ1331:AN1331)=0,$AE1331,VLOOKUP($AP1331,BaseEqptCdF!$C$5:$R$161,16,FALSE)*$AC$3))</f>
        <v/>
      </c>
      <c r="BB1331" s="2">
        <f t="shared" si="169"/>
        <v>0</v>
      </c>
      <c r="BC1331" s="3" t="str">
        <f>IF($L1331="","",IF(SUM($AJ1331:AJ1331)=0,$AF1331,IF(LEFT(VLOOKUP($AP1331,BaseEqptCdF!$C$5:$E$161,3,FALSE),2)="SD",0,IF(LEFT(VLOOKUP($AP1331,BaseEqptCdF!$C$5:$E$161,3,FALSE),2)="SB",1*52,VLOOKUP($AP1331,BaseEqptCdF!$C$5:$S$161,12,FALSE)*0.2*300))))</f>
        <v/>
      </c>
      <c r="BD1331" s="3" t="str">
        <f>IF($L1331="","",IF(SUM($AJ1331:AK1331)=0,$AF1331,IF(LEFT(VLOOKUP($AP1331,BaseEqptCdF!$C$5:$E$161,3,FALSE),2)="SD",0,IF(LEFT(VLOOKUP($AP1331,BaseEqptCdF!$C$5:$E$161,3,FALSE),2)="SB",1*52,VLOOKUP($AP1331,BaseEqptCdF!$C$5:$S$161,12,FALSE)*0.2*300))))</f>
        <v/>
      </c>
      <c r="BE1331" s="3" t="str">
        <f>IF($L1331="","",IF(SUM($AJ1331:AL1331)=0,$AF1331,IF(LEFT(VLOOKUP($AP1331,BaseEqptCdF!$C$5:$E$161,3,FALSE),2)="SD",0,IF(LEFT(VLOOKUP($AP1331,BaseEqptCdF!$C$5:$E$161,3,FALSE),2)="SB",1*52,VLOOKUP($AP1331,BaseEqptCdF!$C$5:$S$161,12,FALSE)*0.2*300))))</f>
        <v/>
      </c>
      <c r="BF1331" s="3" t="str">
        <f>IF($L1331="","",IF(SUM($AJ1331:AM1331)=0,$AF1331,IF(LEFT(VLOOKUP($AP1331,BaseEqptCdF!$C$5:$E$161,3,FALSE),2)="SD",0,IF(LEFT(VLOOKUP($AP1331,BaseEqptCdF!$C$5:$E$161,3,FALSE),2)="SB",1*52,VLOOKUP($AP1331,BaseEqptCdF!$C$5:$S$161,12,FALSE)*0.2*300))))</f>
        <v/>
      </c>
      <c r="BG1331" s="3" t="str">
        <f>IF($L1331="","",IF(SUM($AJ1331:AN1331)=0,$AF1331,IF(LEFT(VLOOKUP($AP1331,BaseEqptCdF!$C$5:$E$161,3,FALSE),2)="SD",0,IF(LEFT(VLOOKUP($AP1331,BaseEqptCdF!$C$5:$E$161,3,FALSE),2)="SB",1*52,VLOOKUP($AP1331,BaseEqptCdF!$C$5:$S$161,12,FALSE)*0.2*300))))</f>
        <v/>
      </c>
      <c r="BH1331" s="2">
        <f t="shared" si="170"/>
        <v>0</v>
      </c>
    </row>
    <row r="1332" spans="1:60" x14ac:dyDescent="0.25">
      <c r="A1332" s="296" t="str">
        <f t="array" ref="A1332">IF($C1332="","",INDEX(Prog!$B$8:$D$300,MATCH($C1332,nivo1,0),1))</f>
        <v/>
      </c>
      <c r="B1332" s="296" t="str">
        <f t="array" ref="B1332">IF($C1332="","",INDEX(Prog!$B$8:$D$300,MATCH($C1332,nivo1,0),2))</f>
        <v/>
      </c>
      <c r="C1332" s="273"/>
      <c r="D1332" s="267"/>
      <c r="E1332" s="273"/>
      <c r="F1332" s="273"/>
      <c r="G1332" s="273"/>
      <c r="H1332" s="273"/>
      <c r="I1332" s="273"/>
      <c r="J1332" s="273"/>
      <c r="K1332" s="274"/>
      <c r="L1332" s="273"/>
      <c r="M1332" s="273"/>
      <c r="N1332" s="273"/>
      <c r="O1332" s="275"/>
      <c r="P1332" s="273"/>
      <c r="Q1332" s="273"/>
      <c r="R1332" s="273"/>
      <c r="S1332" s="273"/>
      <c r="T1332" s="276"/>
      <c r="U1332" s="276"/>
      <c r="V1332" s="276"/>
      <c r="W1332" s="276"/>
      <c r="X1332" s="277"/>
      <c r="Y1332" s="278"/>
      <c r="AA1332" s="8" t="str">
        <f>IF($L1332="","",VLOOKUP($L1332,BaseEqptCdF!$C$5:$E$161,2,FALSE))</f>
        <v/>
      </c>
      <c r="AB1332" s="8" t="str">
        <f>IF($L1332="","",VLOOKUP($L1332,BaseEqptCdF!$C$5:$E$161,3,FALSE))</f>
        <v/>
      </c>
      <c r="AC1332" s="7" t="str">
        <f>IF($L1332="","",VLOOKUP($L1332,BaseEqptCdF!$C$5:$I$161,6,FALSE))</f>
        <v/>
      </c>
      <c r="AD1332" s="7" t="str">
        <f>IF($L1332="","",VLOOKUP($L1332,BaseEqptCdF!$C$5:$I$161,7,FALSE))</f>
        <v/>
      </c>
      <c r="AE1332" s="3" t="str">
        <f>IF($L1332="","",VLOOKUP($L1332,BaseEqptCdF!$C$5:$R$161,16,FALSE)*$AC$3)</f>
        <v/>
      </c>
      <c r="AF1332" s="3" t="str">
        <f>IF($L1332="","",IF(LEFT($AB1332,2)="SD",0,IF(LEFT($AB1332,2)="SB",1*52,IF($N1332=Prog!$P$17,VLOOKUP($L1332,BaseEqptCdF!$C$5:$P$161,14,FALSE)*1*300,VLOOKUP($L1332,BaseEqptCdF!$C$5:$P$161,12,FALSE)*0.2*300))))</f>
        <v/>
      </c>
      <c r="AG1332" s="6" t="str">
        <f t="shared" si="166"/>
        <v/>
      </c>
      <c r="AH1332" s="6">
        <f>IF($U1332=Prog!$S$18,YEAR($X1332),"")</f>
        <v>1900</v>
      </c>
      <c r="AI1332" s="5" t="str">
        <f>IF(OR($AG1332="",$U1332=Prog!$S$18),"",IF(OR($U1332=Prog!$S$17,$U1332=Prog!$S$16),YEAR($X1332),IF($AG1332="ND","ND",$AI$8+$O1332)))</f>
        <v/>
      </c>
      <c r="AJ1332" s="3" t="str">
        <f t="shared" si="173"/>
        <v/>
      </c>
      <c r="AK1332" s="3" t="str">
        <f t="shared" si="172"/>
        <v/>
      </c>
      <c r="AL1332" s="3" t="str">
        <f t="shared" si="172"/>
        <v/>
      </c>
      <c r="AM1332" s="3" t="str">
        <f t="shared" si="172"/>
        <v/>
      </c>
      <c r="AN1332" s="3" t="str">
        <f t="shared" si="172"/>
        <v/>
      </c>
      <c r="AO1332" s="2">
        <f t="shared" si="167"/>
        <v>0</v>
      </c>
      <c r="AP1332" s="4"/>
      <c r="AQ1332" s="3">
        <f>IF(AJ1332=1,VLOOKUP($AP1332,BaseEqptCdF!$C$5:$R$161,16,FALSE),0)</f>
        <v>0</v>
      </c>
      <c r="AR1332" s="3">
        <f>IF(AK1332=1,VLOOKUP($AP1332,BaseEqptCdF!$C$5:$R$161,16,FALSE),0)</f>
        <v>0</v>
      </c>
      <c r="AS1332" s="3">
        <f>IF(AL1332=1,VLOOKUP($AP1332,BaseEqptCdF!$C$5:$R$161,16,FALSE),0)</f>
        <v>0</v>
      </c>
      <c r="AT1332" s="3">
        <f>IF(AM1332=1,VLOOKUP($AP1332,BaseEqptCdF!$C$5:$R$161,16,FALSE),0)</f>
        <v>0</v>
      </c>
      <c r="AU1332" s="3">
        <f>IF(AN1332=1,VLOOKUP($AP1332,BaseEqptCdF!$C$5:$R$161,16,FALSE),0)</f>
        <v>0</v>
      </c>
      <c r="AV1332" s="2">
        <f t="shared" si="168"/>
        <v>0</v>
      </c>
      <c r="AW1332" s="3" t="str">
        <f>IF($L1332="","",IF(SUM($AJ1332:AJ1332)=0,$AE1332,VLOOKUP($AP1332,BaseEqptCdF!$C$5:$R$161,16,FALSE)*$AC$3))</f>
        <v/>
      </c>
      <c r="AX1332" s="3" t="str">
        <f>IF($L1332="","",IF(SUM($AJ1332:AK1332)=0,$AE1332,VLOOKUP($AP1332,BaseEqptCdF!$C$5:$R$161,16,FALSE)*$AC$3))</f>
        <v/>
      </c>
      <c r="AY1332" s="3" t="str">
        <f>IF($L1332="","",IF(SUM($AJ1332:AL1332)=0,$AE1332,VLOOKUP($AP1332,BaseEqptCdF!$C$5:$R$161,16,FALSE)*$AC$3))</f>
        <v/>
      </c>
      <c r="AZ1332" s="3" t="str">
        <f>IF($L1332="","",IF(SUM($AJ1332:AM1332)=0,$AE1332,VLOOKUP($AP1332,BaseEqptCdF!$C$5:$R$161,16,FALSE)*$AC$3))</f>
        <v/>
      </c>
      <c r="BA1332" s="3" t="str">
        <f>IF($L1332="","",IF(SUM($AJ1332:AN1332)=0,$AE1332,VLOOKUP($AP1332,BaseEqptCdF!$C$5:$R$161,16,FALSE)*$AC$3))</f>
        <v/>
      </c>
      <c r="BB1332" s="2">
        <f t="shared" si="169"/>
        <v>0</v>
      </c>
      <c r="BC1332" s="3" t="str">
        <f>IF($L1332="","",IF(SUM($AJ1332:AJ1332)=0,$AF1332,IF(LEFT(VLOOKUP($AP1332,BaseEqptCdF!$C$5:$E$161,3,FALSE),2)="SD",0,IF(LEFT(VLOOKUP($AP1332,BaseEqptCdF!$C$5:$E$161,3,FALSE),2)="SB",1*52,VLOOKUP($AP1332,BaseEqptCdF!$C$5:$S$161,12,FALSE)*0.2*300))))</f>
        <v/>
      </c>
      <c r="BD1332" s="3" t="str">
        <f>IF($L1332="","",IF(SUM($AJ1332:AK1332)=0,$AF1332,IF(LEFT(VLOOKUP($AP1332,BaseEqptCdF!$C$5:$E$161,3,FALSE),2)="SD",0,IF(LEFT(VLOOKUP($AP1332,BaseEqptCdF!$C$5:$E$161,3,FALSE),2)="SB",1*52,VLOOKUP($AP1332,BaseEqptCdF!$C$5:$S$161,12,FALSE)*0.2*300))))</f>
        <v/>
      </c>
      <c r="BE1332" s="3" t="str">
        <f>IF($L1332="","",IF(SUM($AJ1332:AL1332)=0,$AF1332,IF(LEFT(VLOOKUP($AP1332,BaseEqptCdF!$C$5:$E$161,3,FALSE),2)="SD",0,IF(LEFT(VLOOKUP($AP1332,BaseEqptCdF!$C$5:$E$161,3,FALSE),2)="SB",1*52,VLOOKUP($AP1332,BaseEqptCdF!$C$5:$S$161,12,FALSE)*0.2*300))))</f>
        <v/>
      </c>
      <c r="BF1332" s="3" t="str">
        <f>IF($L1332="","",IF(SUM($AJ1332:AM1332)=0,$AF1332,IF(LEFT(VLOOKUP($AP1332,BaseEqptCdF!$C$5:$E$161,3,FALSE),2)="SD",0,IF(LEFT(VLOOKUP($AP1332,BaseEqptCdF!$C$5:$E$161,3,FALSE),2)="SB",1*52,VLOOKUP($AP1332,BaseEqptCdF!$C$5:$S$161,12,FALSE)*0.2*300))))</f>
        <v/>
      </c>
      <c r="BG1332" s="3" t="str">
        <f>IF($L1332="","",IF(SUM($AJ1332:AN1332)=0,$AF1332,IF(LEFT(VLOOKUP($AP1332,BaseEqptCdF!$C$5:$E$161,3,FALSE),2)="SD",0,IF(LEFT(VLOOKUP($AP1332,BaseEqptCdF!$C$5:$E$161,3,FALSE),2)="SB",1*52,VLOOKUP($AP1332,BaseEqptCdF!$C$5:$S$161,12,FALSE)*0.2*300))))</f>
        <v/>
      </c>
      <c r="BH1332" s="2">
        <f t="shared" si="170"/>
        <v>0</v>
      </c>
    </row>
    <row r="1333" spans="1:60" x14ac:dyDescent="0.25">
      <c r="A1333" s="296" t="str">
        <f t="array" ref="A1333">IF($C1333="","",INDEX(Prog!$B$8:$D$300,MATCH($C1333,nivo1,0),1))</f>
        <v/>
      </c>
      <c r="B1333" s="296" t="str">
        <f t="array" ref="B1333">IF($C1333="","",INDEX(Prog!$B$8:$D$300,MATCH($C1333,nivo1,0),2))</f>
        <v/>
      </c>
      <c r="C1333" s="273"/>
      <c r="D1333" s="267"/>
      <c r="E1333" s="273"/>
      <c r="F1333" s="273"/>
      <c r="G1333" s="273"/>
      <c r="H1333" s="273"/>
      <c r="I1333" s="273"/>
      <c r="J1333" s="273"/>
      <c r="K1333" s="274"/>
      <c r="L1333" s="273"/>
      <c r="M1333" s="273"/>
      <c r="N1333" s="273"/>
      <c r="O1333" s="275"/>
      <c r="P1333" s="273"/>
      <c r="Q1333" s="273"/>
      <c r="R1333" s="273"/>
      <c r="S1333" s="273"/>
      <c r="T1333" s="276"/>
      <c r="U1333" s="276"/>
      <c r="V1333" s="276"/>
      <c r="W1333" s="276"/>
      <c r="X1333" s="277"/>
      <c r="Y1333" s="278"/>
      <c r="AA1333" s="8" t="str">
        <f>IF($L1333="","",VLOOKUP($L1333,BaseEqptCdF!$C$5:$E$161,2,FALSE))</f>
        <v/>
      </c>
      <c r="AB1333" s="8" t="str">
        <f>IF($L1333="","",VLOOKUP($L1333,BaseEqptCdF!$C$5:$E$161,3,FALSE))</f>
        <v/>
      </c>
      <c r="AC1333" s="7" t="str">
        <f>IF($L1333="","",VLOOKUP($L1333,BaseEqptCdF!$C$5:$I$161,6,FALSE))</f>
        <v/>
      </c>
      <c r="AD1333" s="7" t="str">
        <f>IF($L1333="","",VLOOKUP($L1333,BaseEqptCdF!$C$5:$I$161,7,FALSE))</f>
        <v/>
      </c>
      <c r="AE1333" s="3" t="str">
        <f>IF($L1333="","",VLOOKUP($L1333,BaseEqptCdF!$C$5:$R$161,16,FALSE)*$AC$3)</f>
        <v/>
      </c>
      <c r="AF1333" s="3" t="str">
        <f>IF($L1333="","",IF(LEFT($AB1333,2)="SD",0,IF(LEFT($AB1333,2)="SB",1*52,IF($N1333=Prog!$P$17,VLOOKUP($L1333,BaseEqptCdF!$C$5:$P$161,14,FALSE)*1*300,VLOOKUP($L1333,BaseEqptCdF!$C$5:$P$161,12,FALSE)*0.2*300))))</f>
        <v/>
      </c>
      <c r="AG1333" s="6" t="str">
        <f t="shared" si="166"/>
        <v/>
      </c>
      <c r="AH1333" s="6">
        <f>IF($U1333=Prog!$S$18,YEAR($X1333),"")</f>
        <v>1900</v>
      </c>
      <c r="AI1333" s="5" t="str">
        <f>IF(OR($AG1333="",$U1333=Prog!$S$18),"",IF(OR($U1333=Prog!$S$17,$U1333=Prog!$S$16),YEAR($X1333),IF($AG1333="ND","ND",$AI$8+$O1333)))</f>
        <v/>
      </c>
      <c r="AJ1333" s="3" t="str">
        <f t="shared" si="173"/>
        <v/>
      </c>
      <c r="AK1333" s="3" t="str">
        <f t="shared" si="172"/>
        <v/>
      </c>
      <c r="AL1333" s="3" t="str">
        <f t="shared" si="172"/>
        <v/>
      </c>
      <c r="AM1333" s="3" t="str">
        <f t="shared" si="172"/>
        <v/>
      </c>
      <c r="AN1333" s="3" t="str">
        <f t="shared" si="172"/>
        <v/>
      </c>
      <c r="AO1333" s="2">
        <f t="shared" si="167"/>
        <v>0</v>
      </c>
      <c r="AP1333" s="4"/>
      <c r="AQ1333" s="3">
        <f>IF(AJ1333=1,VLOOKUP($AP1333,BaseEqptCdF!$C$5:$R$161,16,FALSE),0)</f>
        <v>0</v>
      </c>
      <c r="AR1333" s="3">
        <f>IF(AK1333=1,VLOOKUP($AP1333,BaseEqptCdF!$C$5:$R$161,16,FALSE),0)</f>
        <v>0</v>
      </c>
      <c r="AS1333" s="3">
        <f>IF(AL1333=1,VLOOKUP($AP1333,BaseEqptCdF!$C$5:$R$161,16,FALSE),0)</f>
        <v>0</v>
      </c>
      <c r="AT1333" s="3">
        <f>IF(AM1333=1,VLOOKUP($AP1333,BaseEqptCdF!$C$5:$R$161,16,FALSE),0)</f>
        <v>0</v>
      </c>
      <c r="AU1333" s="3">
        <f>IF(AN1333=1,VLOOKUP($AP1333,BaseEqptCdF!$C$5:$R$161,16,FALSE),0)</f>
        <v>0</v>
      </c>
      <c r="AV1333" s="2">
        <f t="shared" si="168"/>
        <v>0</v>
      </c>
      <c r="AW1333" s="3" t="str">
        <f>IF($L1333="","",IF(SUM($AJ1333:AJ1333)=0,$AE1333,VLOOKUP($AP1333,BaseEqptCdF!$C$5:$R$161,16,FALSE)*$AC$3))</f>
        <v/>
      </c>
      <c r="AX1333" s="3" t="str">
        <f>IF($L1333="","",IF(SUM($AJ1333:AK1333)=0,$AE1333,VLOOKUP($AP1333,BaseEqptCdF!$C$5:$R$161,16,FALSE)*$AC$3))</f>
        <v/>
      </c>
      <c r="AY1333" s="3" t="str">
        <f>IF($L1333="","",IF(SUM($AJ1333:AL1333)=0,$AE1333,VLOOKUP($AP1333,BaseEqptCdF!$C$5:$R$161,16,FALSE)*$AC$3))</f>
        <v/>
      </c>
      <c r="AZ1333" s="3" t="str">
        <f>IF($L1333="","",IF(SUM($AJ1333:AM1333)=0,$AE1333,VLOOKUP($AP1333,BaseEqptCdF!$C$5:$R$161,16,FALSE)*$AC$3))</f>
        <v/>
      </c>
      <c r="BA1333" s="3" t="str">
        <f>IF($L1333="","",IF(SUM($AJ1333:AN1333)=0,$AE1333,VLOOKUP($AP1333,BaseEqptCdF!$C$5:$R$161,16,FALSE)*$AC$3))</f>
        <v/>
      </c>
      <c r="BB1333" s="2">
        <f t="shared" si="169"/>
        <v>0</v>
      </c>
      <c r="BC1333" s="3" t="str">
        <f>IF($L1333="","",IF(SUM($AJ1333:AJ1333)=0,$AF1333,IF(LEFT(VLOOKUP($AP1333,BaseEqptCdF!$C$5:$E$161,3,FALSE),2)="SD",0,IF(LEFT(VLOOKUP($AP1333,BaseEqptCdF!$C$5:$E$161,3,FALSE),2)="SB",1*52,VLOOKUP($AP1333,BaseEqptCdF!$C$5:$S$161,12,FALSE)*0.2*300))))</f>
        <v/>
      </c>
      <c r="BD1333" s="3" t="str">
        <f>IF($L1333="","",IF(SUM($AJ1333:AK1333)=0,$AF1333,IF(LEFT(VLOOKUP($AP1333,BaseEqptCdF!$C$5:$E$161,3,FALSE),2)="SD",0,IF(LEFT(VLOOKUP($AP1333,BaseEqptCdF!$C$5:$E$161,3,FALSE),2)="SB",1*52,VLOOKUP($AP1333,BaseEqptCdF!$C$5:$S$161,12,FALSE)*0.2*300))))</f>
        <v/>
      </c>
      <c r="BE1333" s="3" t="str">
        <f>IF($L1333="","",IF(SUM($AJ1333:AL1333)=0,$AF1333,IF(LEFT(VLOOKUP($AP1333,BaseEqptCdF!$C$5:$E$161,3,FALSE),2)="SD",0,IF(LEFT(VLOOKUP($AP1333,BaseEqptCdF!$C$5:$E$161,3,FALSE),2)="SB",1*52,VLOOKUP($AP1333,BaseEqptCdF!$C$5:$S$161,12,FALSE)*0.2*300))))</f>
        <v/>
      </c>
      <c r="BF1333" s="3" t="str">
        <f>IF($L1333="","",IF(SUM($AJ1333:AM1333)=0,$AF1333,IF(LEFT(VLOOKUP($AP1333,BaseEqptCdF!$C$5:$E$161,3,FALSE),2)="SD",0,IF(LEFT(VLOOKUP($AP1333,BaseEqptCdF!$C$5:$E$161,3,FALSE),2)="SB",1*52,VLOOKUP($AP1333,BaseEqptCdF!$C$5:$S$161,12,FALSE)*0.2*300))))</f>
        <v/>
      </c>
      <c r="BG1333" s="3" t="str">
        <f>IF($L1333="","",IF(SUM($AJ1333:AN1333)=0,$AF1333,IF(LEFT(VLOOKUP($AP1333,BaseEqptCdF!$C$5:$E$161,3,FALSE),2)="SD",0,IF(LEFT(VLOOKUP($AP1333,BaseEqptCdF!$C$5:$E$161,3,FALSE),2)="SB",1*52,VLOOKUP($AP1333,BaseEqptCdF!$C$5:$S$161,12,FALSE)*0.2*300))))</f>
        <v/>
      </c>
      <c r="BH1333" s="2">
        <f t="shared" si="170"/>
        <v>0</v>
      </c>
    </row>
    <row r="1334" spans="1:60" x14ac:dyDescent="0.25">
      <c r="A1334" s="296" t="str">
        <f t="array" ref="A1334">IF($C1334="","",INDEX(Prog!$B$8:$D$300,MATCH($C1334,nivo1,0),1))</f>
        <v/>
      </c>
      <c r="B1334" s="296" t="str">
        <f t="array" ref="B1334">IF($C1334="","",INDEX(Prog!$B$8:$D$300,MATCH($C1334,nivo1,0),2))</f>
        <v/>
      </c>
      <c r="C1334" s="273"/>
      <c r="D1334" s="267"/>
      <c r="E1334" s="273"/>
      <c r="F1334" s="273"/>
      <c r="G1334" s="273"/>
      <c r="H1334" s="273"/>
      <c r="I1334" s="273"/>
      <c r="J1334" s="273"/>
      <c r="K1334" s="274"/>
      <c r="L1334" s="273"/>
      <c r="M1334" s="273"/>
      <c r="N1334" s="273"/>
      <c r="O1334" s="275"/>
      <c r="P1334" s="273"/>
      <c r="Q1334" s="273"/>
      <c r="R1334" s="273"/>
      <c r="S1334" s="273"/>
      <c r="T1334" s="276"/>
      <c r="U1334" s="276"/>
      <c r="V1334" s="276"/>
      <c r="W1334" s="276"/>
      <c r="X1334" s="277"/>
      <c r="Y1334" s="278"/>
      <c r="AA1334" s="8" t="str">
        <f>IF($L1334="","",VLOOKUP($L1334,BaseEqptCdF!$C$5:$E$161,2,FALSE))</f>
        <v/>
      </c>
      <c r="AB1334" s="8" t="str">
        <f>IF($L1334="","",VLOOKUP($L1334,BaseEqptCdF!$C$5:$E$161,3,FALSE))</f>
        <v/>
      </c>
      <c r="AC1334" s="7" t="str">
        <f>IF($L1334="","",VLOOKUP($L1334,BaseEqptCdF!$C$5:$I$161,6,FALSE))</f>
        <v/>
      </c>
      <c r="AD1334" s="7" t="str">
        <f>IF($L1334="","",VLOOKUP($L1334,BaseEqptCdF!$C$5:$I$161,7,FALSE))</f>
        <v/>
      </c>
      <c r="AE1334" s="3" t="str">
        <f>IF($L1334="","",VLOOKUP($L1334,BaseEqptCdF!$C$5:$R$161,16,FALSE)*$AC$3)</f>
        <v/>
      </c>
      <c r="AF1334" s="3" t="str">
        <f>IF($L1334="","",IF(LEFT($AB1334,2)="SD",0,IF(LEFT($AB1334,2)="SB",1*52,IF($N1334=Prog!$P$17,VLOOKUP($L1334,BaseEqptCdF!$C$5:$P$161,14,FALSE)*1*300,VLOOKUP($L1334,BaseEqptCdF!$C$5:$P$161,12,FALSE)*0.2*300))))</f>
        <v/>
      </c>
      <c r="AG1334" s="6" t="str">
        <f t="shared" si="166"/>
        <v/>
      </c>
      <c r="AH1334" s="6">
        <f>IF($U1334=Prog!$S$18,YEAR($X1334),"")</f>
        <v>1900</v>
      </c>
      <c r="AI1334" s="5" t="str">
        <f>IF(OR($AG1334="",$U1334=Prog!$S$18),"",IF(OR($U1334=Prog!$S$17,$U1334=Prog!$S$16),YEAR($X1334),IF($AG1334="ND","ND",$AI$8+$O1334)))</f>
        <v/>
      </c>
      <c r="AJ1334" s="3" t="str">
        <f t="shared" si="173"/>
        <v/>
      </c>
      <c r="AK1334" s="3" t="str">
        <f t="shared" si="172"/>
        <v/>
      </c>
      <c r="AL1334" s="3" t="str">
        <f t="shared" si="172"/>
        <v/>
      </c>
      <c r="AM1334" s="3" t="str">
        <f t="shared" si="172"/>
        <v/>
      </c>
      <c r="AN1334" s="3" t="str">
        <f t="shared" si="172"/>
        <v/>
      </c>
      <c r="AO1334" s="2">
        <f t="shared" si="167"/>
        <v>0</v>
      </c>
      <c r="AP1334" s="4"/>
      <c r="AQ1334" s="3">
        <f>IF(AJ1334=1,VLOOKUP($AP1334,BaseEqptCdF!$C$5:$R$161,16,FALSE),0)</f>
        <v>0</v>
      </c>
      <c r="AR1334" s="3">
        <f>IF(AK1334=1,VLOOKUP($AP1334,BaseEqptCdF!$C$5:$R$161,16,FALSE),0)</f>
        <v>0</v>
      </c>
      <c r="AS1334" s="3">
        <f>IF(AL1334=1,VLOOKUP($AP1334,BaseEqptCdF!$C$5:$R$161,16,FALSE),0)</f>
        <v>0</v>
      </c>
      <c r="AT1334" s="3">
        <f>IF(AM1334=1,VLOOKUP($AP1334,BaseEqptCdF!$C$5:$R$161,16,FALSE),0)</f>
        <v>0</v>
      </c>
      <c r="AU1334" s="3">
        <f>IF(AN1334=1,VLOOKUP($AP1334,BaseEqptCdF!$C$5:$R$161,16,FALSE),0)</f>
        <v>0</v>
      </c>
      <c r="AV1334" s="2">
        <f t="shared" si="168"/>
        <v>0</v>
      </c>
      <c r="AW1334" s="3" t="str">
        <f>IF($L1334="","",IF(SUM($AJ1334:AJ1334)=0,$AE1334,VLOOKUP($AP1334,BaseEqptCdF!$C$5:$R$161,16,FALSE)*$AC$3))</f>
        <v/>
      </c>
      <c r="AX1334" s="3" t="str">
        <f>IF($L1334="","",IF(SUM($AJ1334:AK1334)=0,$AE1334,VLOOKUP($AP1334,BaseEqptCdF!$C$5:$R$161,16,FALSE)*$AC$3))</f>
        <v/>
      </c>
      <c r="AY1334" s="3" t="str">
        <f>IF($L1334="","",IF(SUM($AJ1334:AL1334)=0,$AE1334,VLOOKUP($AP1334,BaseEqptCdF!$C$5:$R$161,16,FALSE)*$AC$3))</f>
        <v/>
      </c>
      <c r="AZ1334" s="3" t="str">
        <f>IF($L1334="","",IF(SUM($AJ1334:AM1334)=0,$AE1334,VLOOKUP($AP1334,BaseEqptCdF!$C$5:$R$161,16,FALSE)*$AC$3))</f>
        <v/>
      </c>
      <c r="BA1334" s="3" t="str">
        <f>IF($L1334="","",IF(SUM($AJ1334:AN1334)=0,$AE1334,VLOOKUP($AP1334,BaseEqptCdF!$C$5:$R$161,16,FALSE)*$AC$3))</f>
        <v/>
      </c>
      <c r="BB1334" s="2">
        <f t="shared" si="169"/>
        <v>0</v>
      </c>
      <c r="BC1334" s="3" t="str">
        <f>IF($L1334="","",IF(SUM($AJ1334:AJ1334)=0,$AF1334,IF(LEFT(VLOOKUP($AP1334,BaseEqptCdF!$C$5:$E$161,3,FALSE),2)="SD",0,IF(LEFT(VLOOKUP($AP1334,BaseEqptCdF!$C$5:$E$161,3,FALSE),2)="SB",1*52,VLOOKUP($AP1334,BaseEqptCdF!$C$5:$S$161,12,FALSE)*0.2*300))))</f>
        <v/>
      </c>
      <c r="BD1334" s="3" t="str">
        <f>IF($L1334="","",IF(SUM($AJ1334:AK1334)=0,$AF1334,IF(LEFT(VLOOKUP($AP1334,BaseEqptCdF!$C$5:$E$161,3,FALSE),2)="SD",0,IF(LEFT(VLOOKUP($AP1334,BaseEqptCdF!$C$5:$E$161,3,FALSE),2)="SB",1*52,VLOOKUP($AP1334,BaseEqptCdF!$C$5:$S$161,12,FALSE)*0.2*300))))</f>
        <v/>
      </c>
      <c r="BE1334" s="3" t="str">
        <f>IF($L1334="","",IF(SUM($AJ1334:AL1334)=0,$AF1334,IF(LEFT(VLOOKUP($AP1334,BaseEqptCdF!$C$5:$E$161,3,FALSE),2)="SD",0,IF(LEFT(VLOOKUP($AP1334,BaseEqptCdF!$C$5:$E$161,3,FALSE),2)="SB",1*52,VLOOKUP($AP1334,BaseEqptCdF!$C$5:$S$161,12,FALSE)*0.2*300))))</f>
        <v/>
      </c>
      <c r="BF1334" s="3" t="str">
        <f>IF($L1334="","",IF(SUM($AJ1334:AM1334)=0,$AF1334,IF(LEFT(VLOOKUP($AP1334,BaseEqptCdF!$C$5:$E$161,3,FALSE),2)="SD",0,IF(LEFT(VLOOKUP($AP1334,BaseEqptCdF!$C$5:$E$161,3,FALSE),2)="SB",1*52,VLOOKUP($AP1334,BaseEqptCdF!$C$5:$S$161,12,FALSE)*0.2*300))))</f>
        <v/>
      </c>
      <c r="BG1334" s="3" t="str">
        <f>IF($L1334="","",IF(SUM($AJ1334:AN1334)=0,$AF1334,IF(LEFT(VLOOKUP($AP1334,BaseEqptCdF!$C$5:$E$161,3,FALSE),2)="SD",0,IF(LEFT(VLOOKUP($AP1334,BaseEqptCdF!$C$5:$E$161,3,FALSE),2)="SB",1*52,VLOOKUP($AP1334,BaseEqptCdF!$C$5:$S$161,12,FALSE)*0.2*300))))</f>
        <v/>
      </c>
      <c r="BH1334" s="2">
        <f t="shared" si="170"/>
        <v>0</v>
      </c>
    </row>
    <row r="1335" spans="1:60" x14ac:dyDescent="0.25">
      <c r="A1335" s="296" t="str">
        <f t="array" ref="A1335">IF($C1335="","",INDEX(Prog!$B$8:$D$300,MATCH($C1335,nivo1,0),1))</f>
        <v/>
      </c>
      <c r="B1335" s="296" t="str">
        <f t="array" ref="B1335">IF($C1335="","",INDEX(Prog!$B$8:$D$300,MATCH($C1335,nivo1,0),2))</f>
        <v/>
      </c>
      <c r="C1335" s="273"/>
      <c r="D1335" s="267"/>
      <c r="E1335" s="273"/>
      <c r="F1335" s="273"/>
      <c r="G1335" s="273"/>
      <c r="H1335" s="273"/>
      <c r="I1335" s="273"/>
      <c r="J1335" s="273"/>
      <c r="K1335" s="274"/>
      <c r="L1335" s="273"/>
      <c r="M1335" s="273"/>
      <c r="N1335" s="273"/>
      <c r="O1335" s="275"/>
      <c r="P1335" s="273"/>
      <c r="Q1335" s="273"/>
      <c r="R1335" s="273"/>
      <c r="S1335" s="273"/>
      <c r="T1335" s="276"/>
      <c r="U1335" s="276"/>
      <c r="V1335" s="276"/>
      <c r="W1335" s="276"/>
      <c r="X1335" s="277"/>
      <c r="Y1335" s="278"/>
      <c r="AA1335" s="8" t="str">
        <f>IF($L1335="","",VLOOKUP($L1335,BaseEqptCdF!$C$5:$E$161,2,FALSE))</f>
        <v/>
      </c>
      <c r="AB1335" s="8" t="str">
        <f>IF($L1335="","",VLOOKUP($L1335,BaseEqptCdF!$C$5:$E$161,3,FALSE))</f>
        <v/>
      </c>
      <c r="AC1335" s="7" t="str">
        <f>IF($L1335="","",VLOOKUP($L1335,BaseEqptCdF!$C$5:$I$161,6,FALSE))</f>
        <v/>
      </c>
      <c r="AD1335" s="7" t="str">
        <f>IF($L1335="","",VLOOKUP($L1335,BaseEqptCdF!$C$5:$I$161,7,FALSE))</f>
        <v/>
      </c>
      <c r="AE1335" s="3" t="str">
        <f>IF($L1335="","",VLOOKUP($L1335,BaseEqptCdF!$C$5:$R$161,16,FALSE)*$AC$3)</f>
        <v/>
      </c>
      <c r="AF1335" s="3" t="str">
        <f>IF($L1335="","",IF(LEFT($AB1335,2)="SD",0,IF(LEFT($AB1335,2)="SB",1*52,IF($N1335=Prog!$P$17,VLOOKUP($L1335,BaseEqptCdF!$C$5:$P$161,14,FALSE)*1*300,VLOOKUP($L1335,BaseEqptCdF!$C$5:$P$161,12,FALSE)*0.2*300))))</f>
        <v/>
      </c>
      <c r="AG1335" s="6" t="str">
        <f t="shared" si="166"/>
        <v/>
      </c>
      <c r="AH1335" s="6">
        <f>IF($U1335=Prog!$S$18,YEAR($X1335),"")</f>
        <v>1900</v>
      </c>
      <c r="AI1335" s="5" t="str">
        <f>IF(OR($AG1335="",$U1335=Prog!$S$18),"",IF(OR($U1335=Prog!$S$17,$U1335=Prog!$S$16),YEAR($X1335),IF($AG1335="ND","ND",$AI$8+$O1335)))</f>
        <v/>
      </c>
      <c r="AJ1335" s="3" t="str">
        <f t="shared" si="173"/>
        <v/>
      </c>
      <c r="AK1335" s="3" t="str">
        <f t="shared" si="172"/>
        <v/>
      </c>
      <c r="AL1335" s="3" t="str">
        <f t="shared" si="172"/>
        <v/>
      </c>
      <c r="AM1335" s="3" t="str">
        <f t="shared" si="172"/>
        <v/>
      </c>
      <c r="AN1335" s="3" t="str">
        <f t="shared" si="172"/>
        <v/>
      </c>
      <c r="AO1335" s="2">
        <f t="shared" si="167"/>
        <v>0</v>
      </c>
      <c r="AP1335" s="4"/>
      <c r="AQ1335" s="3">
        <f>IF(AJ1335=1,VLOOKUP($AP1335,BaseEqptCdF!$C$5:$R$161,16,FALSE),0)</f>
        <v>0</v>
      </c>
      <c r="AR1335" s="3">
        <f>IF(AK1335=1,VLOOKUP($AP1335,BaseEqptCdF!$C$5:$R$161,16,FALSE),0)</f>
        <v>0</v>
      </c>
      <c r="AS1335" s="3">
        <f>IF(AL1335=1,VLOOKUP($AP1335,BaseEqptCdF!$C$5:$R$161,16,FALSE),0)</f>
        <v>0</v>
      </c>
      <c r="AT1335" s="3">
        <f>IF(AM1335=1,VLOOKUP($AP1335,BaseEqptCdF!$C$5:$R$161,16,FALSE),0)</f>
        <v>0</v>
      </c>
      <c r="AU1335" s="3">
        <f>IF(AN1335=1,VLOOKUP($AP1335,BaseEqptCdF!$C$5:$R$161,16,FALSE),0)</f>
        <v>0</v>
      </c>
      <c r="AV1335" s="2">
        <f t="shared" si="168"/>
        <v>0</v>
      </c>
      <c r="AW1335" s="3" t="str">
        <f>IF($L1335="","",IF(SUM($AJ1335:AJ1335)=0,$AE1335,VLOOKUP($AP1335,BaseEqptCdF!$C$5:$R$161,16,FALSE)*$AC$3))</f>
        <v/>
      </c>
      <c r="AX1335" s="3" t="str">
        <f>IF($L1335="","",IF(SUM($AJ1335:AK1335)=0,$AE1335,VLOOKUP($AP1335,BaseEqptCdF!$C$5:$R$161,16,FALSE)*$AC$3))</f>
        <v/>
      </c>
      <c r="AY1335" s="3" t="str">
        <f>IF($L1335="","",IF(SUM($AJ1335:AL1335)=0,$AE1335,VLOOKUP($AP1335,BaseEqptCdF!$C$5:$R$161,16,FALSE)*$AC$3))</f>
        <v/>
      </c>
      <c r="AZ1335" s="3" t="str">
        <f>IF($L1335="","",IF(SUM($AJ1335:AM1335)=0,$AE1335,VLOOKUP($AP1335,BaseEqptCdF!$C$5:$R$161,16,FALSE)*$AC$3))</f>
        <v/>
      </c>
      <c r="BA1335" s="3" t="str">
        <f>IF($L1335="","",IF(SUM($AJ1335:AN1335)=0,$AE1335,VLOOKUP($AP1335,BaseEqptCdF!$C$5:$R$161,16,FALSE)*$AC$3))</f>
        <v/>
      </c>
      <c r="BB1335" s="2">
        <f t="shared" si="169"/>
        <v>0</v>
      </c>
      <c r="BC1335" s="3" t="str">
        <f>IF($L1335="","",IF(SUM($AJ1335:AJ1335)=0,$AF1335,IF(LEFT(VLOOKUP($AP1335,BaseEqptCdF!$C$5:$E$161,3,FALSE),2)="SD",0,IF(LEFT(VLOOKUP($AP1335,BaseEqptCdF!$C$5:$E$161,3,FALSE),2)="SB",1*52,VLOOKUP($AP1335,BaseEqptCdF!$C$5:$S$161,12,FALSE)*0.2*300))))</f>
        <v/>
      </c>
      <c r="BD1335" s="3" t="str">
        <f>IF($L1335="","",IF(SUM($AJ1335:AK1335)=0,$AF1335,IF(LEFT(VLOOKUP($AP1335,BaseEqptCdF!$C$5:$E$161,3,FALSE),2)="SD",0,IF(LEFT(VLOOKUP($AP1335,BaseEqptCdF!$C$5:$E$161,3,FALSE),2)="SB",1*52,VLOOKUP($AP1335,BaseEqptCdF!$C$5:$S$161,12,FALSE)*0.2*300))))</f>
        <v/>
      </c>
      <c r="BE1335" s="3" t="str">
        <f>IF($L1335="","",IF(SUM($AJ1335:AL1335)=0,$AF1335,IF(LEFT(VLOOKUP($AP1335,BaseEqptCdF!$C$5:$E$161,3,FALSE),2)="SD",0,IF(LEFT(VLOOKUP($AP1335,BaseEqptCdF!$C$5:$E$161,3,FALSE),2)="SB",1*52,VLOOKUP($AP1335,BaseEqptCdF!$C$5:$S$161,12,FALSE)*0.2*300))))</f>
        <v/>
      </c>
      <c r="BF1335" s="3" t="str">
        <f>IF($L1335="","",IF(SUM($AJ1335:AM1335)=0,$AF1335,IF(LEFT(VLOOKUP($AP1335,BaseEqptCdF!$C$5:$E$161,3,FALSE),2)="SD",0,IF(LEFT(VLOOKUP($AP1335,BaseEqptCdF!$C$5:$E$161,3,FALSE),2)="SB",1*52,VLOOKUP($AP1335,BaseEqptCdF!$C$5:$S$161,12,FALSE)*0.2*300))))</f>
        <v/>
      </c>
      <c r="BG1335" s="3" t="str">
        <f>IF($L1335="","",IF(SUM($AJ1335:AN1335)=0,$AF1335,IF(LEFT(VLOOKUP($AP1335,BaseEqptCdF!$C$5:$E$161,3,FALSE),2)="SD",0,IF(LEFT(VLOOKUP($AP1335,BaseEqptCdF!$C$5:$E$161,3,FALSE),2)="SB",1*52,VLOOKUP($AP1335,BaseEqptCdF!$C$5:$S$161,12,FALSE)*0.2*300))))</f>
        <v/>
      </c>
      <c r="BH1335" s="2">
        <f t="shared" si="170"/>
        <v>0</v>
      </c>
    </row>
    <row r="1336" spans="1:60" x14ac:dyDescent="0.25">
      <c r="A1336" s="296" t="str">
        <f t="array" ref="A1336">IF($C1336="","",INDEX(Prog!$B$8:$D$300,MATCH($C1336,nivo1,0),1))</f>
        <v/>
      </c>
      <c r="B1336" s="296" t="str">
        <f t="array" ref="B1336">IF($C1336="","",INDEX(Prog!$B$8:$D$300,MATCH($C1336,nivo1,0),2))</f>
        <v/>
      </c>
      <c r="C1336" s="273"/>
      <c r="D1336" s="267"/>
      <c r="E1336" s="273"/>
      <c r="F1336" s="273"/>
      <c r="G1336" s="273"/>
      <c r="H1336" s="273"/>
      <c r="I1336" s="273"/>
      <c r="J1336" s="273"/>
      <c r="K1336" s="274"/>
      <c r="L1336" s="273"/>
      <c r="M1336" s="273"/>
      <c r="N1336" s="273"/>
      <c r="O1336" s="275"/>
      <c r="P1336" s="273"/>
      <c r="Q1336" s="273"/>
      <c r="R1336" s="273"/>
      <c r="S1336" s="273"/>
      <c r="T1336" s="276"/>
      <c r="U1336" s="276"/>
      <c r="V1336" s="276"/>
      <c r="W1336" s="276"/>
      <c r="X1336" s="277"/>
      <c r="Y1336" s="278"/>
      <c r="AA1336" s="8" t="str">
        <f>IF($L1336="","",VLOOKUP($L1336,BaseEqptCdF!$C$5:$E$161,2,FALSE))</f>
        <v/>
      </c>
      <c r="AB1336" s="8" t="str">
        <f>IF($L1336="","",VLOOKUP($L1336,BaseEqptCdF!$C$5:$E$161,3,FALSE))</f>
        <v/>
      </c>
      <c r="AC1336" s="7" t="str">
        <f>IF($L1336="","",VLOOKUP($L1336,BaseEqptCdF!$C$5:$I$161,6,FALSE))</f>
        <v/>
      </c>
      <c r="AD1336" s="7" t="str">
        <f>IF($L1336="","",VLOOKUP($L1336,BaseEqptCdF!$C$5:$I$161,7,FALSE))</f>
        <v/>
      </c>
      <c r="AE1336" s="3" t="str">
        <f>IF($L1336="","",VLOOKUP($L1336,BaseEqptCdF!$C$5:$R$161,16,FALSE)*$AC$3)</f>
        <v/>
      </c>
      <c r="AF1336" s="3" t="str">
        <f>IF($L1336="","",IF(LEFT($AB1336,2)="SD",0,IF(LEFT($AB1336,2)="SB",1*52,IF($N1336=Prog!$P$17,VLOOKUP($L1336,BaseEqptCdF!$C$5:$P$161,14,FALSE)*1*300,VLOOKUP($L1336,BaseEqptCdF!$C$5:$P$161,12,FALSE)*0.2*300))))</f>
        <v/>
      </c>
      <c r="AG1336" s="6" t="str">
        <f t="shared" si="166"/>
        <v/>
      </c>
      <c r="AH1336" s="6">
        <f>IF($U1336=Prog!$S$18,YEAR($X1336),"")</f>
        <v>1900</v>
      </c>
      <c r="AI1336" s="5" t="str">
        <f>IF(OR($AG1336="",$U1336=Prog!$S$18),"",IF(OR($U1336=Prog!$S$17,$U1336=Prog!$S$16),YEAR($X1336),IF($AG1336="ND","ND",$AI$8+$O1336)))</f>
        <v/>
      </c>
      <c r="AJ1336" s="3" t="str">
        <f t="shared" si="173"/>
        <v/>
      </c>
      <c r="AK1336" s="3" t="str">
        <f t="shared" si="172"/>
        <v/>
      </c>
      <c r="AL1336" s="3" t="str">
        <f t="shared" si="172"/>
        <v/>
      </c>
      <c r="AM1336" s="3" t="str">
        <f t="shared" si="172"/>
        <v/>
      </c>
      <c r="AN1336" s="3" t="str">
        <f t="shared" si="172"/>
        <v/>
      </c>
      <c r="AO1336" s="2">
        <f t="shared" si="167"/>
        <v>0</v>
      </c>
      <c r="AP1336" s="4"/>
      <c r="AQ1336" s="3">
        <f>IF(AJ1336=1,VLOOKUP($AP1336,BaseEqptCdF!$C$5:$R$161,16,FALSE),0)</f>
        <v>0</v>
      </c>
      <c r="AR1336" s="3">
        <f>IF(AK1336=1,VLOOKUP($AP1336,BaseEqptCdF!$C$5:$R$161,16,FALSE),0)</f>
        <v>0</v>
      </c>
      <c r="AS1336" s="3">
        <f>IF(AL1336=1,VLOOKUP($AP1336,BaseEqptCdF!$C$5:$R$161,16,FALSE),0)</f>
        <v>0</v>
      </c>
      <c r="AT1336" s="3">
        <f>IF(AM1336=1,VLOOKUP($AP1336,BaseEqptCdF!$C$5:$R$161,16,FALSE),0)</f>
        <v>0</v>
      </c>
      <c r="AU1336" s="3">
        <f>IF(AN1336=1,VLOOKUP($AP1336,BaseEqptCdF!$C$5:$R$161,16,FALSE),0)</f>
        <v>0</v>
      </c>
      <c r="AV1336" s="2">
        <f t="shared" si="168"/>
        <v>0</v>
      </c>
      <c r="AW1336" s="3" t="str">
        <f>IF($L1336="","",IF(SUM($AJ1336:AJ1336)=0,$AE1336,VLOOKUP($AP1336,BaseEqptCdF!$C$5:$R$161,16,FALSE)*$AC$3))</f>
        <v/>
      </c>
      <c r="AX1336" s="3" t="str">
        <f>IF($L1336="","",IF(SUM($AJ1336:AK1336)=0,$AE1336,VLOOKUP($AP1336,BaseEqptCdF!$C$5:$R$161,16,FALSE)*$AC$3))</f>
        <v/>
      </c>
      <c r="AY1336" s="3" t="str">
        <f>IF($L1336="","",IF(SUM($AJ1336:AL1336)=0,$AE1336,VLOOKUP($AP1336,BaseEqptCdF!$C$5:$R$161,16,FALSE)*$AC$3))</f>
        <v/>
      </c>
      <c r="AZ1336" s="3" t="str">
        <f>IF($L1336="","",IF(SUM($AJ1336:AM1336)=0,$AE1336,VLOOKUP($AP1336,BaseEqptCdF!$C$5:$R$161,16,FALSE)*$AC$3))</f>
        <v/>
      </c>
      <c r="BA1336" s="3" t="str">
        <f>IF($L1336="","",IF(SUM($AJ1336:AN1336)=0,$AE1336,VLOOKUP($AP1336,BaseEqptCdF!$C$5:$R$161,16,FALSE)*$AC$3))</f>
        <v/>
      </c>
      <c r="BB1336" s="2">
        <f t="shared" si="169"/>
        <v>0</v>
      </c>
      <c r="BC1336" s="3" t="str">
        <f>IF($L1336="","",IF(SUM($AJ1336:AJ1336)=0,$AF1336,IF(LEFT(VLOOKUP($AP1336,BaseEqptCdF!$C$5:$E$161,3,FALSE),2)="SD",0,IF(LEFT(VLOOKUP($AP1336,BaseEqptCdF!$C$5:$E$161,3,FALSE),2)="SB",1*52,VLOOKUP($AP1336,BaseEqptCdF!$C$5:$S$161,12,FALSE)*0.2*300))))</f>
        <v/>
      </c>
      <c r="BD1336" s="3" t="str">
        <f>IF($L1336="","",IF(SUM($AJ1336:AK1336)=0,$AF1336,IF(LEFT(VLOOKUP($AP1336,BaseEqptCdF!$C$5:$E$161,3,FALSE),2)="SD",0,IF(LEFT(VLOOKUP($AP1336,BaseEqptCdF!$C$5:$E$161,3,FALSE),2)="SB",1*52,VLOOKUP($AP1336,BaseEqptCdF!$C$5:$S$161,12,FALSE)*0.2*300))))</f>
        <v/>
      </c>
      <c r="BE1336" s="3" t="str">
        <f>IF($L1336="","",IF(SUM($AJ1336:AL1336)=0,$AF1336,IF(LEFT(VLOOKUP($AP1336,BaseEqptCdF!$C$5:$E$161,3,FALSE),2)="SD",0,IF(LEFT(VLOOKUP($AP1336,BaseEqptCdF!$C$5:$E$161,3,FALSE),2)="SB",1*52,VLOOKUP($AP1336,BaseEqptCdF!$C$5:$S$161,12,FALSE)*0.2*300))))</f>
        <v/>
      </c>
      <c r="BF1336" s="3" t="str">
        <f>IF($L1336="","",IF(SUM($AJ1336:AM1336)=0,$AF1336,IF(LEFT(VLOOKUP($AP1336,BaseEqptCdF!$C$5:$E$161,3,FALSE),2)="SD",0,IF(LEFT(VLOOKUP($AP1336,BaseEqptCdF!$C$5:$E$161,3,FALSE),2)="SB",1*52,VLOOKUP($AP1336,BaseEqptCdF!$C$5:$S$161,12,FALSE)*0.2*300))))</f>
        <v/>
      </c>
      <c r="BG1336" s="3" t="str">
        <f>IF($L1336="","",IF(SUM($AJ1336:AN1336)=0,$AF1336,IF(LEFT(VLOOKUP($AP1336,BaseEqptCdF!$C$5:$E$161,3,FALSE),2)="SD",0,IF(LEFT(VLOOKUP($AP1336,BaseEqptCdF!$C$5:$E$161,3,FALSE),2)="SB",1*52,VLOOKUP($AP1336,BaseEqptCdF!$C$5:$S$161,12,FALSE)*0.2*300))))</f>
        <v/>
      </c>
      <c r="BH1336" s="2">
        <f t="shared" si="170"/>
        <v>0</v>
      </c>
    </row>
    <row r="1337" spans="1:60" x14ac:dyDescent="0.25">
      <c r="A1337" s="296" t="str">
        <f t="array" ref="A1337">IF($C1337="","",INDEX(Prog!$B$8:$D$300,MATCH($C1337,nivo1,0),1))</f>
        <v/>
      </c>
      <c r="B1337" s="296" t="str">
        <f t="array" ref="B1337">IF($C1337="","",INDEX(Prog!$B$8:$D$300,MATCH($C1337,nivo1,0),2))</f>
        <v/>
      </c>
      <c r="C1337" s="273"/>
      <c r="D1337" s="267"/>
      <c r="E1337" s="273"/>
      <c r="F1337" s="273"/>
      <c r="G1337" s="273"/>
      <c r="H1337" s="273"/>
      <c r="I1337" s="273"/>
      <c r="J1337" s="273"/>
      <c r="K1337" s="274"/>
      <c r="L1337" s="273"/>
      <c r="M1337" s="273"/>
      <c r="N1337" s="273"/>
      <c r="O1337" s="275"/>
      <c r="P1337" s="273"/>
      <c r="Q1337" s="273"/>
      <c r="R1337" s="273"/>
      <c r="S1337" s="273"/>
      <c r="T1337" s="276"/>
      <c r="U1337" s="276"/>
      <c r="V1337" s="276"/>
      <c r="W1337" s="276"/>
      <c r="X1337" s="277"/>
      <c r="Y1337" s="278"/>
      <c r="AA1337" s="8" t="str">
        <f>IF($L1337="","",VLOOKUP($L1337,BaseEqptCdF!$C$5:$E$161,2,FALSE))</f>
        <v/>
      </c>
      <c r="AB1337" s="8" t="str">
        <f>IF($L1337="","",VLOOKUP($L1337,BaseEqptCdF!$C$5:$E$161,3,FALSE))</f>
        <v/>
      </c>
      <c r="AC1337" s="7" t="str">
        <f>IF($L1337="","",VLOOKUP($L1337,BaseEqptCdF!$C$5:$I$161,6,FALSE))</f>
        <v/>
      </c>
      <c r="AD1337" s="7" t="str">
        <f>IF($L1337="","",VLOOKUP($L1337,BaseEqptCdF!$C$5:$I$161,7,FALSE))</f>
        <v/>
      </c>
      <c r="AE1337" s="3" t="str">
        <f>IF($L1337="","",VLOOKUP($L1337,BaseEqptCdF!$C$5:$R$161,16,FALSE)*$AC$3)</f>
        <v/>
      </c>
      <c r="AF1337" s="3" t="str">
        <f>IF($L1337="","",IF(LEFT($AB1337,2)="SD",0,IF(LEFT($AB1337,2)="SB",1*52,IF($N1337=Prog!$P$17,VLOOKUP($L1337,BaseEqptCdF!$C$5:$P$161,14,FALSE)*1*300,VLOOKUP($L1337,BaseEqptCdF!$C$5:$P$161,12,FALSE)*0.2*300))))</f>
        <v/>
      </c>
      <c r="AG1337" s="6" t="str">
        <f t="shared" si="166"/>
        <v/>
      </c>
      <c r="AH1337" s="6">
        <f>IF($U1337=Prog!$S$18,YEAR($X1337),"")</f>
        <v>1900</v>
      </c>
      <c r="AI1337" s="5" t="str">
        <f>IF(OR($AG1337="",$U1337=Prog!$S$18),"",IF(OR($U1337=Prog!$S$17,$U1337=Prog!$S$16),YEAR($X1337),IF($AG1337="ND","ND",$AI$8+$O1337)))</f>
        <v/>
      </c>
      <c r="AJ1337" s="3" t="str">
        <f t="shared" si="173"/>
        <v/>
      </c>
      <c r="AK1337" s="3" t="str">
        <f t="shared" si="172"/>
        <v/>
      </c>
      <c r="AL1337" s="3" t="str">
        <f t="shared" si="172"/>
        <v/>
      </c>
      <c r="AM1337" s="3" t="str">
        <f t="shared" si="172"/>
        <v/>
      </c>
      <c r="AN1337" s="3" t="str">
        <f t="shared" si="172"/>
        <v/>
      </c>
      <c r="AO1337" s="2">
        <f t="shared" si="167"/>
        <v>0</v>
      </c>
      <c r="AP1337" s="4"/>
      <c r="AQ1337" s="3">
        <f>IF(AJ1337=1,VLOOKUP($AP1337,BaseEqptCdF!$C$5:$R$161,16,FALSE),0)</f>
        <v>0</v>
      </c>
      <c r="AR1337" s="3">
        <f>IF(AK1337=1,VLOOKUP($AP1337,BaseEqptCdF!$C$5:$R$161,16,FALSE),0)</f>
        <v>0</v>
      </c>
      <c r="AS1337" s="3">
        <f>IF(AL1337=1,VLOOKUP($AP1337,BaseEqptCdF!$C$5:$R$161,16,FALSE),0)</f>
        <v>0</v>
      </c>
      <c r="AT1337" s="3">
        <f>IF(AM1337=1,VLOOKUP($AP1337,BaseEqptCdF!$C$5:$R$161,16,FALSE),0)</f>
        <v>0</v>
      </c>
      <c r="AU1337" s="3">
        <f>IF(AN1337=1,VLOOKUP($AP1337,BaseEqptCdF!$C$5:$R$161,16,FALSE),0)</f>
        <v>0</v>
      </c>
      <c r="AV1337" s="2">
        <f t="shared" si="168"/>
        <v>0</v>
      </c>
      <c r="AW1337" s="3" t="str">
        <f>IF($L1337="","",IF(SUM($AJ1337:AJ1337)=0,$AE1337,VLOOKUP($AP1337,BaseEqptCdF!$C$5:$R$161,16,FALSE)*$AC$3))</f>
        <v/>
      </c>
      <c r="AX1337" s="3" t="str">
        <f>IF($L1337="","",IF(SUM($AJ1337:AK1337)=0,$AE1337,VLOOKUP($AP1337,BaseEqptCdF!$C$5:$R$161,16,FALSE)*$AC$3))</f>
        <v/>
      </c>
      <c r="AY1337" s="3" t="str">
        <f>IF($L1337="","",IF(SUM($AJ1337:AL1337)=0,$AE1337,VLOOKUP($AP1337,BaseEqptCdF!$C$5:$R$161,16,FALSE)*$AC$3))</f>
        <v/>
      </c>
      <c r="AZ1337" s="3" t="str">
        <f>IF($L1337="","",IF(SUM($AJ1337:AM1337)=0,$AE1337,VLOOKUP($AP1337,BaseEqptCdF!$C$5:$R$161,16,FALSE)*$AC$3))</f>
        <v/>
      </c>
      <c r="BA1337" s="3" t="str">
        <f>IF($L1337="","",IF(SUM($AJ1337:AN1337)=0,$AE1337,VLOOKUP($AP1337,BaseEqptCdF!$C$5:$R$161,16,FALSE)*$AC$3))</f>
        <v/>
      </c>
      <c r="BB1337" s="2">
        <f t="shared" si="169"/>
        <v>0</v>
      </c>
      <c r="BC1337" s="3" t="str">
        <f>IF($L1337="","",IF(SUM($AJ1337:AJ1337)=0,$AF1337,IF(LEFT(VLOOKUP($AP1337,BaseEqptCdF!$C$5:$E$161,3,FALSE),2)="SD",0,IF(LEFT(VLOOKUP($AP1337,BaseEqptCdF!$C$5:$E$161,3,FALSE),2)="SB",1*52,VLOOKUP($AP1337,BaseEqptCdF!$C$5:$S$161,12,FALSE)*0.2*300))))</f>
        <v/>
      </c>
      <c r="BD1337" s="3" t="str">
        <f>IF($L1337="","",IF(SUM($AJ1337:AK1337)=0,$AF1337,IF(LEFT(VLOOKUP($AP1337,BaseEqptCdF!$C$5:$E$161,3,FALSE),2)="SD",0,IF(LEFT(VLOOKUP($AP1337,BaseEqptCdF!$C$5:$E$161,3,FALSE),2)="SB",1*52,VLOOKUP($AP1337,BaseEqptCdF!$C$5:$S$161,12,FALSE)*0.2*300))))</f>
        <v/>
      </c>
      <c r="BE1337" s="3" t="str">
        <f>IF($L1337="","",IF(SUM($AJ1337:AL1337)=0,$AF1337,IF(LEFT(VLOOKUP($AP1337,BaseEqptCdF!$C$5:$E$161,3,FALSE),2)="SD",0,IF(LEFT(VLOOKUP($AP1337,BaseEqptCdF!$C$5:$E$161,3,FALSE),2)="SB",1*52,VLOOKUP($AP1337,BaseEqptCdF!$C$5:$S$161,12,FALSE)*0.2*300))))</f>
        <v/>
      </c>
      <c r="BF1337" s="3" t="str">
        <f>IF($L1337="","",IF(SUM($AJ1337:AM1337)=0,$AF1337,IF(LEFT(VLOOKUP($AP1337,BaseEqptCdF!$C$5:$E$161,3,FALSE),2)="SD",0,IF(LEFT(VLOOKUP($AP1337,BaseEqptCdF!$C$5:$E$161,3,FALSE),2)="SB",1*52,VLOOKUP($AP1337,BaseEqptCdF!$C$5:$S$161,12,FALSE)*0.2*300))))</f>
        <v/>
      </c>
      <c r="BG1337" s="3" t="str">
        <f>IF($L1337="","",IF(SUM($AJ1337:AN1337)=0,$AF1337,IF(LEFT(VLOOKUP($AP1337,BaseEqptCdF!$C$5:$E$161,3,FALSE),2)="SD",0,IF(LEFT(VLOOKUP($AP1337,BaseEqptCdF!$C$5:$E$161,3,FALSE),2)="SB",1*52,VLOOKUP($AP1337,BaseEqptCdF!$C$5:$S$161,12,FALSE)*0.2*300))))</f>
        <v/>
      </c>
      <c r="BH1337" s="2">
        <f t="shared" si="170"/>
        <v>0</v>
      </c>
    </row>
    <row r="1338" spans="1:60" x14ac:dyDescent="0.25">
      <c r="A1338" s="296" t="str">
        <f t="array" ref="A1338">IF($C1338="","",INDEX(Prog!$B$8:$D$300,MATCH($C1338,nivo1,0),1))</f>
        <v/>
      </c>
      <c r="B1338" s="296" t="str">
        <f t="array" ref="B1338">IF($C1338="","",INDEX(Prog!$B$8:$D$300,MATCH($C1338,nivo1,0),2))</f>
        <v/>
      </c>
      <c r="C1338" s="273"/>
      <c r="D1338" s="267"/>
      <c r="E1338" s="273"/>
      <c r="F1338" s="273"/>
      <c r="G1338" s="273"/>
      <c r="H1338" s="273"/>
      <c r="I1338" s="273"/>
      <c r="J1338" s="273"/>
      <c r="K1338" s="274"/>
      <c r="L1338" s="273"/>
      <c r="M1338" s="273"/>
      <c r="N1338" s="273"/>
      <c r="O1338" s="275"/>
      <c r="P1338" s="273"/>
      <c r="Q1338" s="273"/>
      <c r="R1338" s="273"/>
      <c r="S1338" s="273"/>
      <c r="T1338" s="276"/>
      <c r="U1338" s="276"/>
      <c r="V1338" s="276"/>
      <c r="W1338" s="276"/>
      <c r="X1338" s="277"/>
      <c r="Y1338" s="278"/>
      <c r="AA1338" s="8" t="str">
        <f>IF($L1338="","",VLOOKUP($L1338,BaseEqptCdF!$C$5:$E$161,2,FALSE))</f>
        <v/>
      </c>
      <c r="AB1338" s="8" t="str">
        <f>IF($L1338="","",VLOOKUP($L1338,BaseEqptCdF!$C$5:$E$161,3,FALSE))</f>
        <v/>
      </c>
      <c r="AC1338" s="7" t="str">
        <f>IF($L1338="","",VLOOKUP($L1338,BaseEqptCdF!$C$5:$I$161,6,FALSE))</f>
        <v/>
      </c>
      <c r="AD1338" s="7" t="str">
        <f>IF($L1338="","",VLOOKUP($L1338,BaseEqptCdF!$C$5:$I$161,7,FALSE))</f>
        <v/>
      </c>
      <c r="AE1338" s="3" t="str">
        <f>IF($L1338="","",VLOOKUP($L1338,BaseEqptCdF!$C$5:$R$161,16,FALSE)*$AC$3)</f>
        <v/>
      </c>
      <c r="AF1338" s="3" t="str">
        <f>IF($L1338="","",IF(LEFT($AB1338,2)="SD",0,IF(LEFT($AB1338,2)="SB",1*52,IF($N1338=Prog!$P$17,VLOOKUP($L1338,BaseEqptCdF!$C$5:$P$161,14,FALSE)*1*300,VLOOKUP($L1338,BaseEqptCdF!$C$5:$P$161,12,FALSE)*0.2*300))))</f>
        <v/>
      </c>
      <c r="AG1338" s="6" t="str">
        <f t="shared" si="166"/>
        <v/>
      </c>
      <c r="AH1338" s="6">
        <f>IF($U1338=Prog!$S$18,YEAR($X1338),"")</f>
        <v>1900</v>
      </c>
      <c r="AI1338" s="5" t="str">
        <f>IF(OR($AG1338="",$U1338=Prog!$S$18),"",IF(OR($U1338=Prog!$S$17,$U1338=Prog!$S$16),YEAR($X1338),IF($AG1338="ND","ND",$AI$8+$O1338)))</f>
        <v/>
      </c>
      <c r="AJ1338" s="3" t="str">
        <f t="shared" si="173"/>
        <v/>
      </c>
      <c r="AK1338" s="3" t="str">
        <f t="shared" si="172"/>
        <v/>
      </c>
      <c r="AL1338" s="3" t="str">
        <f t="shared" si="172"/>
        <v/>
      </c>
      <c r="AM1338" s="3" t="str">
        <f t="shared" si="172"/>
        <v/>
      </c>
      <c r="AN1338" s="3" t="str">
        <f t="shared" si="172"/>
        <v/>
      </c>
      <c r="AO1338" s="2">
        <f t="shared" si="167"/>
        <v>0</v>
      </c>
      <c r="AP1338" s="4"/>
      <c r="AQ1338" s="3">
        <f>IF(AJ1338=1,VLOOKUP($AP1338,BaseEqptCdF!$C$5:$R$161,16,FALSE),0)</f>
        <v>0</v>
      </c>
      <c r="AR1338" s="3">
        <f>IF(AK1338=1,VLOOKUP($AP1338,BaseEqptCdF!$C$5:$R$161,16,FALSE),0)</f>
        <v>0</v>
      </c>
      <c r="AS1338" s="3">
        <f>IF(AL1338=1,VLOOKUP($AP1338,BaseEqptCdF!$C$5:$R$161,16,FALSE),0)</f>
        <v>0</v>
      </c>
      <c r="AT1338" s="3">
        <f>IF(AM1338=1,VLOOKUP($AP1338,BaseEqptCdF!$C$5:$R$161,16,FALSE),0)</f>
        <v>0</v>
      </c>
      <c r="AU1338" s="3">
        <f>IF(AN1338=1,VLOOKUP($AP1338,BaseEqptCdF!$C$5:$R$161,16,FALSE),0)</f>
        <v>0</v>
      </c>
      <c r="AV1338" s="2">
        <f t="shared" si="168"/>
        <v>0</v>
      </c>
      <c r="AW1338" s="3" t="str">
        <f>IF($L1338="","",IF(SUM($AJ1338:AJ1338)=0,$AE1338,VLOOKUP($AP1338,BaseEqptCdF!$C$5:$R$161,16,FALSE)*$AC$3))</f>
        <v/>
      </c>
      <c r="AX1338" s="3" t="str">
        <f>IF($L1338="","",IF(SUM($AJ1338:AK1338)=0,$AE1338,VLOOKUP($AP1338,BaseEqptCdF!$C$5:$R$161,16,FALSE)*$AC$3))</f>
        <v/>
      </c>
      <c r="AY1338" s="3" t="str">
        <f>IF($L1338="","",IF(SUM($AJ1338:AL1338)=0,$AE1338,VLOOKUP($AP1338,BaseEqptCdF!$C$5:$R$161,16,FALSE)*$AC$3))</f>
        <v/>
      </c>
      <c r="AZ1338" s="3" t="str">
        <f>IF($L1338="","",IF(SUM($AJ1338:AM1338)=0,$AE1338,VLOOKUP($AP1338,BaseEqptCdF!$C$5:$R$161,16,FALSE)*$AC$3))</f>
        <v/>
      </c>
      <c r="BA1338" s="3" t="str">
        <f>IF($L1338="","",IF(SUM($AJ1338:AN1338)=0,$AE1338,VLOOKUP($AP1338,BaseEqptCdF!$C$5:$R$161,16,FALSE)*$AC$3))</f>
        <v/>
      </c>
      <c r="BB1338" s="2">
        <f t="shared" si="169"/>
        <v>0</v>
      </c>
      <c r="BC1338" s="3" t="str">
        <f>IF($L1338="","",IF(SUM($AJ1338:AJ1338)=0,$AF1338,IF(LEFT(VLOOKUP($AP1338,BaseEqptCdF!$C$5:$E$161,3,FALSE),2)="SD",0,IF(LEFT(VLOOKUP($AP1338,BaseEqptCdF!$C$5:$E$161,3,FALSE),2)="SB",1*52,VLOOKUP($AP1338,BaseEqptCdF!$C$5:$S$161,12,FALSE)*0.2*300))))</f>
        <v/>
      </c>
      <c r="BD1338" s="3" t="str">
        <f>IF($L1338="","",IF(SUM($AJ1338:AK1338)=0,$AF1338,IF(LEFT(VLOOKUP($AP1338,BaseEqptCdF!$C$5:$E$161,3,FALSE),2)="SD",0,IF(LEFT(VLOOKUP($AP1338,BaseEqptCdF!$C$5:$E$161,3,FALSE),2)="SB",1*52,VLOOKUP($AP1338,BaseEqptCdF!$C$5:$S$161,12,FALSE)*0.2*300))))</f>
        <v/>
      </c>
      <c r="BE1338" s="3" t="str">
        <f>IF($L1338="","",IF(SUM($AJ1338:AL1338)=0,$AF1338,IF(LEFT(VLOOKUP($AP1338,BaseEqptCdF!$C$5:$E$161,3,FALSE),2)="SD",0,IF(LEFT(VLOOKUP($AP1338,BaseEqptCdF!$C$5:$E$161,3,FALSE),2)="SB",1*52,VLOOKUP($AP1338,BaseEqptCdF!$C$5:$S$161,12,FALSE)*0.2*300))))</f>
        <v/>
      </c>
      <c r="BF1338" s="3" t="str">
        <f>IF($L1338="","",IF(SUM($AJ1338:AM1338)=0,$AF1338,IF(LEFT(VLOOKUP($AP1338,BaseEqptCdF!$C$5:$E$161,3,FALSE),2)="SD",0,IF(LEFT(VLOOKUP($AP1338,BaseEqptCdF!$C$5:$E$161,3,FALSE),2)="SB",1*52,VLOOKUP($AP1338,BaseEqptCdF!$C$5:$S$161,12,FALSE)*0.2*300))))</f>
        <v/>
      </c>
      <c r="BG1338" s="3" t="str">
        <f>IF($L1338="","",IF(SUM($AJ1338:AN1338)=0,$AF1338,IF(LEFT(VLOOKUP($AP1338,BaseEqptCdF!$C$5:$E$161,3,FALSE),2)="SD",0,IF(LEFT(VLOOKUP($AP1338,BaseEqptCdF!$C$5:$E$161,3,FALSE),2)="SB",1*52,VLOOKUP($AP1338,BaseEqptCdF!$C$5:$S$161,12,FALSE)*0.2*300))))</f>
        <v/>
      </c>
      <c r="BH1338" s="2">
        <f t="shared" si="170"/>
        <v>0</v>
      </c>
    </row>
    <row r="1339" spans="1:60" x14ac:dyDescent="0.25">
      <c r="A1339" s="296" t="str">
        <f t="array" ref="A1339">IF($C1339="","",INDEX(Prog!$B$8:$D$300,MATCH($C1339,nivo1,0),1))</f>
        <v/>
      </c>
      <c r="B1339" s="296" t="str">
        <f t="array" ref="B1339">IF($C1339="","",INDEX(Prog!$B$8:$D$300,MATCH($C1339,nivo1,0),2))</f>
        <v/>
      </c>
      <c r="C1339" s="273"/>
      <c r="D1339" s="267"/>
      <c r="E1339" s="273"/>
      <c r="F1339" s="273"/>
      <c r="G1339" s="273"/>
      <c r="H1339" s="273"/>
      <c r="I1339" s="273"/>
      <c r="J1339" s="273"/>
      <c r="K1339" s="274"/>
      <c r="L1339" s="273"/>
      <c r="M1339" s="273"/>
      <c r="N1339" s="273"/>
      <c r="O1339" s="275"/>
      <c r="P1339" s="273"/>
      <c r="Q1339" s="273"/>
      <c r="R1339" s="273"/>
      <c r="S1339" s="273"/>
      <c r="T1339" s="276"/>
      <c r="U1339" s="276"/>
      <c r="V1339" s="276"/>
      <c r="W1339" s="276"/>
      <c r="X1339" s="277"/>
      <c r="Y1339" s="278"/>
      <c r="AA1339" s="8" t="str">
        <f>IF($L1339="","",VLOOKUP($L1339,BaseEqptCdF!$C$5:$E$161,2,FALSE))</f>
        <v/>
      </c>
      <c r="AB1339" s="8" t="str">
        <f>IF($L1339="","",VLOOKUP($L1339,BaseEqptCdF!$C$5:$E$161,3,FALSE))</f>
        <v/>
      </c>
      <c r="AC1339" s="7" t="str">
        <f>IF($L1339="","",VLOOKUP($L1339,BaseEqptCdF!$C$5:$I$161,6,FALSE))</f>
        <v/>
      </c>
      <c r="AD1339" s="7" t="str">
        <f>IF($L1339="","",VLOOKUP($L1339,BaseEqptCdF!$C$5:$I$161,7,FALSE))</f>
        <v/>
      </c>
      <c r="AE1339" s="3" t="str">
        <f>IF($L1339="","",VLOOKUP($L1339,BaseEqptCdF!$C$5:$R$161,16,FALSE)*$AC$3)</f>
        <v/>
      </c>
      <c r="AF1339" s="3" t="str">
        <f>IF($L1339="","",IF(LEFT($AB1339,2)="SD",0,IF(LEFT($AB1339,2)="SB",1*52,IF($N1339=Prog!$P$17,VLOOKUP($L1339,BaseEqptCdF!$C$5:$P$161,14,FALSE)*1*300,VLOOKUP($L1339,BaseEqptCdF!$C$5:$P$161,12,FALSE)*0.2*300))))</f>
        <v/>
      </c>
      <c r="AG1339" s="6" t="str">
        <f t="shared" si="166"/>
        <v/>
      </c>
      <c r="AH1339" s="6">
        <f>IF($U1339=Prog!$S$18,YEAR($X1339),"")</f>
        <v>1900</v>
      </c>
      <c r="AI1339" s="5" t="str">
        <f>IF(OR($AG1339="",$U1339=Prog!$S$18),"",IF(OR($U1339=Prog!$S$17,$U1339=Prog!$S$16),YEAR($X1339),IF($AG1339="ND","ND",$AI$8+$O1339)))</f>
        <v/>
      </c>
      <c r="AJ1339" s="3" t="str">
        <f t="shared" si="173"/>
        <v/>
      </c>
      <c r="AK1339" s="3" t="str">
        <f t="shared" si="172"/>
        <v/>
      </c>
      <c r="AL1339" s="3" t="str">
        <f t="shared" si="172"/>
        <v/>
      </c>
      <c r="AM1339" s="3" t="str">
        <f t="shared" si="172"/>
        <v/>
      </c>
      <c r="AN1339" s="3" t="str">
        <f t="shared" si="172"/>
        <v/>
      </c>
      <c r="AO1339" s="2">
        <f t="shared" si="167"/>
        <v>0</v>
      </c>
      <c r="AP1339" s="4"/>
      <c r="AQ1339" s="3">
        <f>IF(AJ1339=1,VLOOKUP($AP1339,BaseEqptCdF!$C$5:$R$161,16,FALSE),0)</f>
        <v>0</v>
      </c>
      <c r="AR1339" s="3">
        <f>IF(AK1339=1,VLOOKUP($AP1339,BaseEqptCdF!$C$5:$R$161,16,FALSE),0)</f>
        <v>0</v>
      </c>
      <c r="AS1339" s="3">
        <f>IF(AL1339=1,VLOOKUP($AP1339,BaseEqptCdF!$C$5:$R$161,16,FALSE),0)</f>
        <v>0</v>
      </c>
      <c r="AT1339" s="3">
        <f>IF(AM1339=1,VLOOKUP($AP1339,BaseEqptCdF!$C$5:$R$161,16,FALSE),0)</f>
        <v>0</v>
      </c>
      <c r="AU1339" s="3">
        <f>IF(AN1339=1,VLOOKUP($AP1339,BaseEqptCdF!$C$5:$R$161,16,FALSE),0)</f>
        <v>0</v>
      </c>
      <c r="AV1339" s="2">
        <f t="shared" si="168"/>
        <v>0</v>
      </c>
      <c r="AW1339" s="3" t="str">
        <f>IF($L1339="","",IF(SUM($AJ1339:AJ1339)=0,$AE1339,VLOOKUP($AP1339,BaseEqptCdF!$C$5:$R$161,16,FALSE)*$AC$3))</f>
        <v/>
      </c>
      <c r="AX1339" s="3" t="str">
        <f>IF($L1339="","",IF(SUM($AJ1339:AK1339)=0,$AE1339,VLOOKUP($AP1339,BaseEqptCdF!$C$5:$R$161,16,FALSE)*$AC$3))</f>
        <v/>
      </c>
      <c r="AY1339" s="3" t="str">
        <f>IF($L1339="","",IF(SUM($AJ1339:AL1339)=0,$AE1339,VLOOKUP($AP1339,BaseEqptCdF!$C$5:$R$161,16,FALSE)*$AC$3))</f>
        <v/>
      </c>
      <c r="AZ1339" s="3" t="str">
        <f>IF($L1339="","",IF(SUM($AJ1339:AM1339)=0,$AE1339,VLOOKUP($AP1339,BaseEqptCdF!$C$5:$R$161,16,FALSE)*$AC$3))</f>
        <v/>
      </c>
      <c r="BA1339" s="3" t="str">
        <f>IF($L1339="","",IF(SUM($AJ1339:AN1339)=0,$AE1339,VLOOKUP($AP1339,BaseEqptCdF!$C$5:$R$161,16,FALSE)*$AC$3))</f>
        <v/>
      </c>
      <c r="BB1339" s="2">
        <f t="shared" si="169"/>
        <v>0</v>
      </c>
      <c r="BC1339" s="3" t="str">
        <f>IF($L1339="","",IF(SUM($AJ1339:AJ1339)=0,$AF1339,IF(LEFT(VLOOKUP($AP1339,BaseEqptCdF!$C$5:$E$161,3,FALSE),2)="SD",0,IF(LEFT(VLOOKUP($AP1339,BaseEqptCdF!$C$5:$E$161,3,FALSE),2)="SB",1*52,VLOOKUP($AP1339,BaseEqptCdF!$C$5:$S$161,12,FALSE)*0.2*300))))</f>
        <v/>
      </c>
      <c r="BD1339" s="3" t="str">
        <f>IF($L1339="","",IF(SUM($AJ1339:AK1339)=0,$AF1339,IF(LEFT(VLOOKUP($AP1339,BaseEqptCdF!$C$5:$E$161,3,FALSE),2)="SD",0,IF(LEFT(VLOOKUP($AP1339,BaseEqptCdF!$C$5:$E$161,3,FALSE),2)="SB",1*52,VLOOKUP($AP1339,BaseEqptCdF!$C$5:$S$161,12,FALSE)*0.2*300))))</f>
        <v/>
      </c>
      <c r="BE1339" s="3" t="str">
        <f>IF($L1339="","",IF(SUM($AJ1339:AL1339)=0,$AF1339,IF(LEFT(VLOOKUP($AP1339,BaseEqptCdF!$C$5:$E$161,3,FALSE),2)="SD",0,IF(LEFT(VLOOKUP($AP1339,BaseEqptCdF!$C$5:$E$161,3,FALSE),2)="SB",1*52,VLOOKUP($AP1339,BaseEqptCdF!$C$5:$S$161,12,FALSE)*0.2*300))))</f>
        <v/>
      </c>
      <c r="BF1339" s="3" t="str">
        <f>IF($L1339="","",IF(SUM($AJ1339:AM1339)=0,$AF1339,IF(LEFT(VLOOKUP($AP1339,BaseEqptCdF!$C$5:$E$161,3,FALSE),2)="SD",0,IF(LEFT(VLOOKUP($AP1339,BaseEqptCdF!$C$5:$E$161,3,FALSE),2)="SB",1*52,VLOOKUP($AP1339,BaseEqptCdF!$C$5:$S$161,12,FALSE)*0.2*300))))</f>
        <v/>
      </c>
      <c r="BG1339" s="3" t="str">
        <f>IF($L1339="","",IF(SUM($AJ1339:AN1339)=0,$AF1339,IF(LEFT(VLOOKUP($AP1339,BaseEqptCdF!$C$5:$E$161,3,FALSE),2)="SD",0,IF(LEFT(VLOOKUP($AP1339,BaseEqptCdF!$C$5:$E$161,3,FALSE),2)="SB",1*52,VLOOKUP($AP1339,BaseEqptCdF!$C$5:$S$161,12,FALSE)*0.2*300))))</f>
        <v/>
      </c>
      <c r="BH1339" s="2">
        <f t="shared" si="170"/>
        <v>0</v>
      </c>
    </row>
    <row r="1340" spans="1:60" x14ac:dyDescent="0.25">
      <c r="A1340" s="296" t="str">
        <f t="array" ref="A1340">IF($C1340="","",INDEX(Prog!$B$8:$D$300,MATCH($C1340,nivo1,0),1))</f>
        <v/>
      </c>
      <c r="B1340" s="296" t="str">
        <f t="array" ref="B1340">IF($C1340="","",INDEX(Prog!$B$8:$D$300,MATCH($C1340,nivo1,0),2))</f>
        <v/>
      </c>
      <c r="C1340" s="273"/>
      <c r="D1340" s="267"/>
      <c r="E1340" s="273"/>
      <c r="F1340" s="273"/>
      <c r="G1340" s="273"/>
      <c r="H1340" s="273"/>
      <c r="I1340" s="273"/>
      <c r="J1340" s="273"/>
      <c r="K1340" s="274"/>
      <c r="L1340" s="273"/>
      <c r="M1340" s="273"/>
      <c r="N1340" s="273"/>
      <c r="O1340" s="275"/>
      <c r="P1340" s="273"/>
      <c r="Q1340" s="273"/>
      <c r="R1340" s="273"/>
      <c r="S1340" s="273"/>
      <c r="T1340" s="276"/>
      <c r="U1340" s="276"/>
      <c r="V1340" s="276"/>
      <c r="W1340" s="276"/>
      <c r="X1340" s="277"/>
      <c r="Y1340" s="278"/>
      <c r="AA1340" s="8" t="str">
        <f>IF($L1340="","",VLOOKUP($L1340,BaseEqptCdF!$C$5:$E$161,2,FALSE))</f>
        <v/>
      </c>
      <c r="AB1340" s="8" t="str">
        <f>IF($L1340="","",VLOOKUP($L1340,BaseEqptCdF!$C$5:$E$161,3,FALSE))</f>
        <v/>
      </c>
      <c r="AC1340" s="7" t="str">
        <f>IF($L1340="","",VLOOKUP($L1340,BaseEqptCdF!$C$5:$I$161,6,FALSE))</f>
        <v/>
      </c>
      <c r="AD1340" s="7" t="str">
        <f>IF($L1340="","",VLOOKUP($L1340,BaseEqptCdF!$C$5:$I$161,7,FALSE))</f>
        <v/>
      </c>
      <c r="AE1340" s="3" t="str">
        <f>IF($L1340="","",VLOOKUP($L1340,BaseEqptCdF!$C$5:$R$161,16,FALSE)*$AC$3)</f>
        <v/>
      </c>
      <c r="AF1340" s="3" t="str">
        <f>IF($L1340="","",IF(LEFT($AB1340,2)="SD",0,IF(LEFT($AB1340,2)="SB",1*52,IF($N1340=Prog!$P$17,VLOOKUP($L1340,BaseEqptCdF!$C$5:$P$161,14,FALSE)*1*300,VLOOKUP($L1340,BaseEqptCdF!$C$5:$P$161,12,FALSE)*0.2*300))))</f>
        <v/>
      </c>
      <c r="AG1340" s="6" t="str">
        <f t="shared" si="166"/>
        <v/>
      </c>
      <c r="AH1340" s="6">
        <f>IF($U1340=Prog!$S$18,YEAR($X1340),"")</f>
        <v>1900</v>
      </c>
      <c r="AI1340" s="5" t="str">
        <f>IF(OR($AG1340="",$U1340=Prog!$S$18),"",IF(OR($U1340=Prog!$S$17,$U1340=Prog!$S$16),YEAR($X1340),IF($AG1340="ND","ND",$AI$8+$O1340)))</f>
        <v/>
      </c>
      <c r="AJ1340" s="3" t="str">
        <f t="shared" si="173"/>
        <v/>
      </c>
      <c r="AK1340" s="3" t="str">
        <f t="shared" si="172"/>
        <v/>
      </c>
      <c r="AL1340" s="3" t="str">
        <f t="shared" si="172"/>
        <v/>
      </c>
      <c r="AM1340" s="3" t="str">
        <f t="shared" si="172"/>
        <v/>
      </c>
      <c r="AN1340" s="3" t="str">
        <f t="shared" si="172"/>
        <v/>
      </c>
      <c r="AO1340" s="2">
        <f t="shared" si="167"/>
        <v>0</v>
      </c>
      <c r="AP1340" s="4"/>
      <c r="AQ1340" s="3">
        <f>IF(AJ1340=1,VLOOKUP($AP1340,BaseEqptCdF!$C$5:$R$161,16,FALSE),0)</f>
        <v>0</v>
      </c>
      <c r="AR1340" s="3">
        <f>IF(AK1340=1,VLOOKUP($AP1340,BaseEqptCdF!$C$5:$R$161,16,FALSE),0)</f>
        <v>0</v>
      </c>
      <c r="AS1340" s="3">
        <f>IF(AL1340=1,VLOOKUP($AP1340,BaseEqptCdF!$C$5:$R$161,16,FALSE),0)</f>
        <v>0</v>
      </c>
      <c r="AT1340" s="3">
        <f>IF(AM1340=1,VLOOKUP($AP1340,BaseEqptCdF!$C$5:$R$161,16,FALSE),0)</f>
        <v>0</v>
      </c>
      <c r="AU1340" s="3">
        <f>IF(AN1340=1,VLOOKUP($AP1340,BaseEqptCdF!$C$5:$R$161,16,FALSE),0)</f>
        <v>0</v>
      </c>
      <c r="AV1340" s="2">
        <f t="shared" si="168"/>
        <v>0</v>
      </c>
      <c r="AW1340" s="3" t="str">
        <f>IF($L1340="","",IF(SUM($AJ1340:AJ1340)=0,$AE1340,VLOOKUP($AP1340,BaseEqptCdF!$C$5:$R$161,16,FALSE)*$AC$3))</f>
        <v/>
      </c>
      <c r="AX1340" s="3" t="str">
        <f>IF($L1340="","",IF(SUM($AJ1340:AK1340)=0,$AE1340,VLOOKUP($AP1340,BaseEqptCdF!$C$5:$R$161,16,FALSE)*$AC$3))</f>
        <v/>
      </c>
      <c r="AY1340" s="3" t="str">
        <f>IF($L1340="","",IF(SUM($AJ1340:AL1340)=0,$AE1340,VLOOKUP($AP1340,BaseEqptCdF!$C$5:$R$161,16,FALSE)*$AC$3))</f>
        <v/>
      </c>
      <c r="AZ1340" s="3" t="str">
        <f>IF($L1340="","",IF(SUM($AJ1340:AM1340)=0,$AE1340,VLOOKUP($AP1340,BaseEqptCdF!$C$5:$R$161,16,FALSE)*$AC$3))</f>
        <v/>
      </c>
      <c r="BA1340" s="3" t="str">
        <f>IF($L1340="","",IF(SUM($AJ1340:AN1340)=0,$AE1340,VLOOKUP($AP1340,BaseEqptCdF!$C$5:$R$161,16,FALSE)*$AC$3))</f>
        <v/>
      </c>
      <c r="BB1340" s="2">
        <f t="shared" si="169"/>
        <v>0</v>
      </c>
      <c r="BC1340" s="3" t="str">
        <f>IF($L1340="","",IF(SUM($AJ1340:AJ1340)=0,$AF1340,IF(LEFT(VLOOKUP($AP1340,BaseEqptCdF!$C$5:$E$161,3,FALSE),2)="SD",0,IF(LEFT(VLOOKUP($AP1340,BaseEqptCdF!$C$5:$E$161,3,FALSE),2)="SB",1*52,VLOOKUP($AP1340,BaseEqptCdF!$C$5:$S$161,12,FALSE)*0.2*300))))</f>
        <v/>
      </c>
      <c r="BD1340" s="3" t="str">
        <f>IF($L1340="","",IF(SUM($AJ1340:AK1340)=0,$AF1340,IF(LEFT(VLOOKUP($AP1340,BaseEqptCdF!$C$5:$E$161,3,FALSE),2)="SD",0,IF(LEFT(VLOOKUP($AP1340,BaseEqptCdF!$C$5:$E$161,3,FALSE),2)="SB",1*52,VLOOKUP($AP1340,BaseEqptCdF!$C$5:$S$161,12,FALSE)*0.2*300))))</f>
        <v/>
      </c>
      <c r="BE1340" s="3" t="str">
        <f>IF($L1340="","",IF(SUM($AJ1340:AL1340)=0,$AF1340,IF(LEFT(VLOOKUP($AP1340,BaseEqptCdF!$C$5:$E$161,3,FALSE),2)="SD",0,IF(LEFT(VLOOKUP($AP1340,BaseEqptCdF!$C$5:$E$161,3,FALSE),2)="SB",1*52,VLOOKUP($AP1340,BaseEqptCdF!$C$5:$S$161,12,FALSE)*0.2*300))))</f>
        <v/>
      </c>
      <c r="BF1340" s="3" t="str">
        <f>IF($L1340="","",IF(SUM($AJ1340:AM1340)=0,$AF1340,IF(LEFT(VLOOKUP($AP1340,BaseEqptCdF!$C$5:$E$161,3,FALSE),2)="SD",0,IF(LEFT(VLOOKUP($AP1340,BaseEqptCdF!$C$5:$E$161,3,FALSE),2)="SB",1*52,VLOOKUP($AP1340,BaseEqptCdF!$C$5:$S$161,12,FALSE)*0.2*300))))</f>
        <v/>
      </c>
      <c r="BG1340" s="3" t="str">
        <f>IF($L1340="","",IF(SUM($AJ1340:AN1340)=0,$AF1340,IF(LEFT(VLOOKUP($AP1340,BaseEqptCdF!$C$5:$E$161,3,FALSE),2)="SD",0,IF(LEFT(VLOOKUP($AP1340,BaseEqptCdF!$C$5:$E$161,3,FALSE),2)="SB",1*52,VLOOKUP($AP1340,BaseEqptCdF!$C$5:$S$161,12,FALSE)*0.2*300))))</f>
        <v/>
      </c>
      <c r="BH1340" s="2">
        <f t="shared" si="170"/>
        <v>0</v>
      </c>
    </row>
    <row r="1341" spans="1:60" x14ac:dyDescent="0.25">
      <c r="A1341" s="296" t="str">
        <f t="array" ref="A1341">IF($C1341="","",INDEX(Prog!$B$8:$D$300,MATCH($C1341,nivo1,0),1))</f>
        <v/>
      </c>
      <c r="B1341" s="296" t="str">
        <f t="array" ref="B1341">IF($C1341="","",INDEX(Prog!$B$8:$D$300,MATCH($C1341,nivo1,0),2))</f>
        <v/>
      </c>
      <c r="C1341" s="273"/>
      <c r="D1341" s="267"/>
      <c r="E1341" s="273"/>
      <c r="F1341" s="273"/>
      <c r="G1341" s="273"/>
      <c r="H1341" s="273"/>
      <c r="I1341" s="273"/>
      <c r="J1341" s="273"/>
      <c r="K1341" s="274"/>
      <c r="L1341" s="273"/>
      <c r="M1341" s="273"/>
      <c r="N1341" s="273"/>
      <c r="O1341" s="275"/>
      <c r="P1341" s="273"/>
      <c r="Q1341" s="273"/>
      <c r="R1341" s="273"/>
      <c r="S1341" s="273"/>
      <c r="T1341" s="276"/>
      <c r="U1341" s="276"/>
      <c r="V1341" s="276"/>
      <c r="W1341" s="276"/>
      <c r="X1341" s="277"/>
      <c r="Y1341" s="278"/>
      <c r="AA1341" s="8" t="str">
        <f>IF($L1341="","",VLOOKUP($L1341,BaseEqptCdF!$C$5:$E$161,2,FALSE))</f>
        <v/>
      </c>
      <c r="AB1341" s="8" t="str">
        <f>IF($L1341="","",VLOOKUP($L1341,BaseEqptCdF!$C$5:$E$161,3,FALSE))</f>
        <v/>
      </c>
      <c r="AC1341" s="7" t="str">
        <f>IF($L1341="","",VLOOKUP($L1341,BaseEqptCdF!$C$5:$I$161,6,FALSE))</f>
        <v/>
      </c>
      <c r="AD1341" s="7" t="str">
        <f>IF($L1341="","",VLOOKUP($L1341,BaseEqptCdF!$C$5:$I$161,7,FALSE))</f>
        <v/>
      </c>
      <c r="AE1341" s="3" t="str">
        <f>IF($L1341="","",VLOOKUP($L1341,BaseEqptCdF!$C$5:$R$161,16,FALSE)*$AC$3)</f>
        <v/>
      </c>
      <c r="AF1341" s="3" t="str">
        <f>IF($L1341="","",IF(LEFT($AB1341,2)="SD",0,IF(LEFT($AB1341,2)="SB",1*52,IF($N1341=Prog!$P$17,VLOOKUP($L1341,BaseEqptCdF!$C$5:$P$161,14,FALSE)*1*300,VLOOKUP($L1341,BaseEqptCdF!$C$5:$P$161,12,FALSE)*0.2*300))))</f>
        <v/>
      </c>
      <c r="AG1341" s="6" t="str">
        <f t="shared" si="166"/>
        <v/>
      </c>
      <c r="AH1341" s="6">
        <f>IF($U1341=Prog!$S$18,YEAR($X1341),"")</f>
        <v>1900</v>
      </c>
      <c r="AI1341" s="5" t="str">
        <f>IF(OR($AG1341="",$U1341=Prog!$S$18),"",IF(OR($U1341=Prog!$S$17,$U1341=Prog!$S$16),YEAR($X1341),IF($AG1341="ND","ND",$AI$8+$O1341)))</f>
        <v/>
      </c>
      <c r="AJ1341" s="3" t="str">
        <f t="shared" si="173"/>
        <v/>
      </c>
      <c r="AK1341" s="3" t="str">
        <f t="shared" si="172"/>
        <v/>
      </c>
      <c r="AL1341" s="3" t="str">
        <f t="shared" si="172"/>
        <v/>
      </c>
      <c r="AM1341" s="3" t="str">
        <f t="shared" si="172"/>
        <v/>
      </c>
      <c r="AN1341" s="3" t="str">
        <f t="shared" si="172"/>
        <v/>
      </c>
      <c r="AO1341" s="2">
        <f t="shared" si="167"/>
        <v>0</v>
      </c>
      <c r="AP1341" s="4"/>
      <c r="AQ1341" s="3">
        <f>IF(AJ1341=1,VLOOKUP($AP1341,BaseEqptCdF!$C$5:$R$161,16,FALSE),0)</f>
        <v>0</v>
      </c>
      <c r="AR1341" s="3">
        <f>IF(AK1341=1,VLOOKUP($AP1341,BaseEqptCdF!$C$5:$R$161,16,FALSE),0)</f>
        <v>0</v>
      </c>
      <c r="AS1341" s="3">
        <f>IF(AL1341=1,VLOOKUP($AP1341,BaseEqptCdF!$C$5:$R$161,16,FALSE),0)</f>
        <v>0</v>
      </c>
      <c r="AT1341" s="3">
        <f>IF(AM1341=1,VLOOKUP($AP1341,BaseEqptCdF!$C$5:$R$161,16,FALSE),0)</f>
        <v>0</v>
      </c>
      <c r="AU1341" s="3">
        <f>IF(AN1341=1,VLOOKUP($AP1341,BaseEqptCdF!$C$5:$R$161,16,FALSE),0)</f>
        <v>0</v>
      </c>
      <c r="AV1341" s="2">
        <f t="shared" si="168"/>
        <v>0</v>
      </c>
      <c r="AW1341" s="3" t="str">
        <f>IF($L1341="","",IF(SUM($AJ1341:AJ1341)=0,$AE1341,VLOOKUP($AP1341,BaseEqptCdF!$C$5:$R$161,16,FALSE)*$AC$3))</f>
        <v/>
      </c>
      <c r="AX1341" s="3" t="str">
        <f>IF($L1341="","",IF(SUM($AJ1341:AK1341)=0,$AE1341,VLOOKUP($AP1341,BaseEqptCdF!$C$5:$R$161,16,FALSE)*$AC$3))</f>
        <v/>
      </c>
      <c r="AY1341" s="3" t="str">
        <f>IF($L1341="","",IF(SUM($AJ1341:AL1341)=0,$AE1341,VLOOKUP($AP1341,BaseEqptCdF!$C$5:$R$161,16,FALSE)*$AC$3))</f>
        <v/>
      </c>
      <c r="AZ1341" s="3" t="str">
        <f>IF($L1341="","",IF(SUM($AJ1341:AM1341)=0,$AE1341,VLOOKUP($AP1341,BaseEqptCdF!$C$5:$R$161,16,FALSE)*$AC$3))</f>
        <v/>
      </c>
      <c r="BA1341" s="3" t="str">
        <f>IF($L1341="","",IF(SUM($AJ1341:AN1341)=0,$AE1341,VLOOKUP($AP1341,BaseEqptCdF!$C$5:$R$161,16,FALSE)*$AC$3))</f>
        <v/>
      </c>
      <c r="BB1341" s="2">
        <f t="shared" si="169"/>
        <v>0</v>
      </c>
      <c r="BC1341" s="3" t="str">
        <f>IF($L1341="","",IF(SUM($AJ1341:AJ1341)=0,$AF1341,IF(LEFT(VLOOKUP($AP1341,BaseEqptCdF!$C$5:$E$161,3,FALSE),2)="SD",0,IF(LEFT(VLOOKUP($AP1341,BaseEqptCdF!$C$5:$E$161,3,FALSE),2)="SB",1*52,VLOOKUP($AP1341,BaseEqptCdF!$C$5:$S$161,12,FALSE)*0.2*300))))</f>
        <v/>
      </c>
      <c r="BD1341" s="3" t="str">
        <f>IF($L1341="","",IF(SUM($AJ1341:AK1341)=0,$AF1341,IF(LEFT(VLOOKUP($AP1341,BaseEqptCdF!$C$5:$E$161,3,FALSE),2)="SD",0,IF(LEFT(VLOOKUP($AP1341,BaseEqptCdF!$C$5:$E$161,3,FALSE),2)="SB",1*52,VLOOKUP($AP1341,BaseEqptCdF!$C$5:$S$161,12,FALSE)*0.2*300))))</f>
        <v/>
      </c>
      <c r="BE1341" s="3" t="str">
        <f>IF($L1341="","",IF(SUM($AJ1341:AL1341)=0,$AF1341,IF(LEFT(VLOOKUP($AP1341,BaseEqptCdF!$C$5:$E$161,3,FALSE),2)="SD",0,IF(LEFT(VLOOKUP($AP1341,BaseEqptCdF!$C$5:$E$161,3,FALSE),2)="SB",1*52,VLOOKUP($AP1341,BaseEqptCdF!$C$5:$S$161,12,FALSE)*0.2*300))))</f>
        <v/>
      </c>
      <c r="BF1341" s="3" t="str">
        <f>IF($L1341="","",IF(SUM($AJ1341:AM1341)=0,$AF1341,IF(LEFT(VLOOKUP($AP1341,BaseEqptCdF!$C$5:$E$161,3,FALSE),2)="SD",0,IF(LEFT(VLOOKUP($AP1341,BaseEqptCdF!$C$5:$E$161,3,FALSE),2)="SB",1*52,VLOOKUP($AP1341,BaseEqptCdF!$C$5:$S$161,12,FALSE)*0.2*300))))</f>
        <v/>
      </c>
      <c r="BG1341" s="3" t="str">
        <f>IF($L1341="","",IF(SUM($AJ1341:AN1341)=0,$AF1341,IF(LEFT(VLOOKUP($AP1341,BaseEqptCdF!$C$5:$E$161,3,FALSE),2)="SD",0,IF(LEFT(VLOOKUP($AP1341,BaseEqptCdF!$C$5:$E$161,3,FALSE),2)="SB",1*52,VLOOKUP($AP1341,BaseEqptCdF!$C$5:$S$161,12,FALSE)*0.2*300))))</f>
        <v/>
      </c>
      <c r="BH1341" s="2">
        <f t="shared" si="170"/>
        <v>0</v>
      </c>
    </row>
    <row r="1342" spans="1:60" x14ac:dyDescent="0.25">
      <c r="A1342" s="296" t="str">
        <f t="array" ref="A1342">IF($C1342="","",INDEX(Prog!$B$8:$D$300,MATCH($C1342,nivo1,0),1))</f>
        <v/>
      </c>
      <c r="B1342" s="296" t="str">
        <f t="array" ref="B1342">IF($C1342="","",INDEX(Prog!$B$8:$D$300,MATCH($C1342,nivo1,0),2))</f>
        <v/>
      </c>
      <c r="C1342" s="273"/>
      <c r="D1342" s="267"/>
      <c r="E1342" s="273"/>
      <c r="F1342" s="273"/>
      <c r="G1342" s="273"/>
      <c r="H1342" s="273"/>
      <c r="I1342" s="273"/>
      <c r="J1342" s="273"/>
      <c r="K1342" s="274"/>
      <c r="L1342" s="273"/>
      <c r="M1342" s="273"/>
      <c r="N1342" s="273"/>
      <c r="O1342" s="275"/>
      <c r="P1342" s="273"/>
      <c r="Q1342" s="273"/>
      <c r="R1342" s="273"/>
      <c r="S1342" s="273"/>
      <c r="T1342" s="276"/>
      <c r="U1342" s="276"/>
      <c r="V1342" s="276"/>
      <c r="W1342" s="276"/>
      <c r="X1342" s="277"/>
      <c r="Y1342" s="278"/>
      <c r="AA1342" s="8" t="str">
        <f>IF($L1342="","",VLOOKUP($L1342,BaseEqptCdF!$C$5:$E$161,2,FALSE))</f>
        <v/>
      </c>
      <c r="AB1342" s="8" t="str">
        <f>IF($L1342="","",VLOOKUP($L1342,BaseEqptCdF!$C$5:$E$161,3,FALSE))</f>
        <v/>
      </c>
      <c r="AC1342" s="7" t="str">
        <f>IF($L1342="","",VLOOKUP($L1342,BaseEqptCdF!$C$5:$I$161,6,FALSE))</f>
        <v/>
      </c>
      <c r="AD1342" s="7" t="str">
        <f>IF($L1342="","",VLOOKUP($L1342,BaseEqptCdF!$C$5:$I$161,7,FALSE))</f>
        <v/>
      </c>
      <c r="AE1342" s="3" t="str">
        <f>IF($L1342="","",VLOOKUP($L1342,BaseEqptCdF!$C$5:$R$161,16,FALSE)*$AC$3)</f>
        <v/>
      </c>
      <c r="AF1342" s="3" t="str">
        <f>IF($L1342="","",IF(LEFT($AB1342,2)="SD",0,IF(LEFT($AB1342,2)="SB",1*52,IF($N1342=Prog!$P$17,VLOOKUP($L1342,BaseEqptCdF!$C$5:$P$161,14,FALSE)*1*300,VLOOKUP($L1342,BaseEqptCdF!$C$5:$P$161,12,FALSE)*0.2*300))))</f>
        <v/>
      </c>
      <c r="AG1342" s="6" t="str">
        <f t="shared" si="166"/>
        <v/>
      </c>
      <c r="AH1342" s="6">
        <f>IF($U1342=Prog!$S$18,YEAR($X1342),"")</f>
        <v>1900</v>
      </c>
      <c r="AI1342" s="5" t="str">
        <f>IF(OR($AG1342="",$U1342=Prog!$S$18),"",IF(OR($U1342=Prog!$S$17,$U1342=Prog!$S$16),YEAR($X1342),IF($AG1342="ND","ND",$AI$8+$O1342)))</f>
        <v/>
      </c>
      <c r="AJ1342" s="3" t="str">
        <f t="shared" si="173"/>
        <v/>
      </c>
      <c r="AK1342" s="3" t="str">
        <f t="shared" si="172"/>
        <v/>
      </c>
      <c r="AL1342" s="3" t="str">
        <f t="shared" si="172"/>
        <v/>
      </c>
      <c r="AM1342" s="3" t="str">
        <f t="shared" si="172"/>
        <v/>
      </c>
      <c r="AN1342" s="3" t="str">
        <f t="shared" si="172"/>
        <v/>
      </c>
      <c r="AO1342" s="2">
        <f t="shared" si="167"/>
        <v>0</v>
      </c>
      <c r="AP1342" s="4"/>
      <c r="AQ1342" s="3">
        <f>IF(AJ1342=1,VLOOKUP($AP1342,BaseEqptCdF!$C$5:$R$161,16,FALSE),0)</f>
        <v>0</v>
      </c>
      <c r="AR1342" s="3">
        <f>IF(AK1342=1,VLOOKUP($AP1342,BaseEqptCdF!$C$5:$R$161,16,FALSE),0)</f>
        <v>0</v>
      </c>
      <c r="AS1342" s="3">
        <f>IF(AL1342=1,VLOOKUP($AP1342,BaseEqptCdF!$C$5:$R$161,16,FALSE),0)</f>
        <v>0</v>
      </c>
      <c r="AT1342" s="3">
        <f>IF(AM1342=1,VLOOKUP($AP1342,BaseEqptCdF!$C$5:$R$161,16,FALSE),0)</f>
        <v>0</v>
      </c>
      <c r="AU1342" s="3">
        <f>IF(AN1342=1,VLOOKUP($AP1342,BaseEqptCdF!$C$5:$R$161,16,FALSE),0)</f>
        <v>0</v>
      </c>
      <c r="AV1342" s="2">
        <f t="shared" si="168"/>
        <v>0</v>
      </c>
      <c r="AW1342" s="3" t="str">
        <f>IF($L1342="","",IF(SUM($AJ1342:AJ1342)=0,$AE1342,VLOOKUP($AP1342,BaseEqptCdF!$C$5:$R$161,16,FALSE)*$AC$3))</f>
        <v/>
      </c>
      <c r="AX1342" s="3" t="str">
        <f>IF($L1342="","",IF(SUM($AJ1342:AK1342)=0,$AE1342,VLOOKUP($AP1342,BaseEqptCdF!$C$5:$R$161,16,FALSE)*$AC$3))</f>
        <v/>
      </c>
      <c r="AY1342" s="3" t="str">
        <f>IF($L1342="","",IF(SUM($AJ1342:AL1342)=0,$AE1342,VLOOKUP($AP1342,BaseEqptCdF!$C$5:$R$161,16,FALSE)*$AC$3))</f>
        <v/>
      </c>
      <c r="AZ1342" s="3" t="str">
        <f>IF($L1342="","",IF(SUM($AJ1342:AM1342)=0,$AE1342,VLOOKUP($AP1342,BaseEqptCdF!$C$5:$R$161,16,FALSE)*$AC$3))</f>
        <v/>
      </c>
      <c r="BA1342" s="3" t="str">
        <f>IF($L1342="","",IF(SUM($AJ1342:AN1342)=0,$AE1342,VLOOKUP($AP1342,BaseEqptCdF!$C$5:$R$161,16,FALSE)*$AC$3))</f>
        <v/>
      </c>
      <c r="BB1342" s="2">
        <f t="shared" si="169"/>
        <v>0</v>
      </c>
      <c r="BC1342" s="3" t="str">
        <f>IF($L1342="","",IF(SUM($AJ1342:AJ1342)=0,$AF1342,IF(LEFT(VLOOKUP($AP1342,BaseEqptCdF!$C$5:$E$161,3,FALSE),2)="SD",0,IF(LEFT(VLOOKUP($AP1342,BaseEqptCdF!$C$5:$E$161,3,FALSE),2)="SB",1*52,VLOOKUP($AP1342,BaseEqptCdF!$C$5:$S$161,12,FALSE)*0.2*300))))</f>
        <v/>
      </c>
      <c r="BD1342" s="3" t="str">
        <f>IF($L1342="","",IF(SUM($AJ1342:AK1342)=0,$AF1342,IF(LEFT(VLOOKUP($AP1342,BaseEqptCdF!$C$5:$E$161,3,FALSE),2)="SD",0,IF(LEFT(VLOOKUP($AP1342,BaseEqptCdF!$C$5:$E$161,3,FALSE),2)="SB",1*52,VLOOKUP($AP1342,BaseEqptCdF!$C$5:$S$161,12,FALSE)*0.2*300))))</f>
        <v/>
      </c>
      <c r="BE1342" s="3" t="str">
        <f>IF($L1342="","",IF(SUM($AJ1342:AL1342)=0,$AF1342,IF(LEFT(VLOOKUP($AP1342,BaseEqptCdF!$C$5:$E$161,3,FALSE),2)="SD",0,IF(LEFT(VLOOKUP($AP1342,BaseEqptCdF!$C$5:$E$161,3,FALSE),2)="SB",1*52,VLOOKUP($AP1342,BaseEqptCdF!$C$5:$S$161,12,FALSE)*0.2*300))))</f>
        <v/>
      </c>
      <c r="BF1342" s="3" t="str">
        <f>IF($L1342="","",IF(SUM($AJ1342:AM1342)=0,$AF1342,IF(LEFT(VLOOKUP($AP1342,BaseEqptCdF!$C$5:$E$161,3,FALSE),2)="SD",0,IF(LEFT(VLOOKUP($AP1342,BaseEqptCdF!$C$5:$E$161,3,FALSE),2)="SB",1*52,VLOOKUP($AP1342,BaseEqptCdF!$C$5:$S$161,12,FALSE)*0.2*300))))</f>
        <v/>
      </c>
      <c r="BG1342" s="3" t="str">
        <f>IF($L1342="","",IF(SUM($AJ1342:AN1342)=0,$AF1342,IF(LEFT(VLOOKUP($AP1342,BaseEqptCdF!$C$5:$E$161,3,FALSE),2)="SD",0,IF(LEFT(VLOOKUP($AP1342,BaseEqptCdF!$C$5:$E$161,3,FALSE),2)="SB",1*52,VLOOKUP($AP1342,BaseEqptCdF!$C$5:$S$161,12,FALSE)*0.2*300))))</f>
        <v/>
      </c>
      <c r="BH1342" s="2">
        <f t="shared" si="170"/>
        <v>0</v>
      </c>
    </row>
    <row r="1343" spans="1:60" x14ac:dyDescent="0.25">
      <c r="A1343" s="296" t="str">
        <f t="array" ref="A1343">IF($C1343="","",INDEX(Prog!$B$8:$D$300,MATCH($C1343,nivo1,0),1))</f>
        <v/>
      </c>
      <c r="B1343" s="296" t="str">
        <f t="array" ref="B1343">IF($C1343="","",INDEX(Prog!$B$8:$D$300,MATCH($C1343,nivo1,0),2))</f>
        <v/>
      </c>
      <c r="C1343" s="273"/>
      <c r="D1343" s="267"/>
      <c r="E1343" s="273"/>
      <c r="F1343" s="273"/>
      <c r="G1343" s="273"/>
      <c r="H1343" s="273"/>
      <c r="I1343" s="273"/>
      <c r="J1343" s="273"/>
      <c r="K1343" s="274"/>
      <c r="L1343" s="273"/>
      <c r="M1343" s="273"/>
      <c r="N1343" s="273"/>
      <c r="O1343" s="275"/>
      <c r="P1343" s="273"/>
      <c r="Q1343" s="273"/>
      <c r="R1343" s="273"/>
      <c r="S1343" s="273"/>
      <c r="T1343" s="276"/>
      <c r="U1343" s="276"/>
      <c r="V1343" s="276"/>
      <c r="W1343" s="276"/>
      <c r="X1343" s="277"/>
      <c r="Y1343" s="278"/>
      <c r="AA1343" s="8" t="str">
        <f>IF($L1343="","",VLOOKUP($L1343,BaseEqptCdF!$C$5:$E$161,2,FALSE))</f>
        <v/>
      </c>
      <c r="AB1343" s="8" t="str">
        <f>IF($L1343="","",VLOOKUP($L1343,BaseEqptCdF!$C$5:$E$161,3,FALSE))</f>
        <v/>
      </c>
      <c r="AC1343" s="7" t="str">
        <f>IF($L1343="","",VLOOKUP($L1343,BaseEqptCdF!$C$5:$I$161,6,FALSE))</f>
        <v/>
      </c>
      <c r="AD1343" s="7" t="str">
        <f>IF($L1343="","",VLOOKUP($L1343,BaseEqptCdF!$C$5:$I$161,7,FALSE))</f>
        <v/>
      </c>
      <c r="AE1343" s="3" t="str">
        <f>IF($L1343="","",VLOOKUP($L1343,BaseEqptCdF!$C$5:$R$161,16,FALSE)*$AC$3)</f>
        <v/>
      </c>
      <c r="AF1343" s="3" t="str">
        <f>IF($L1343="","",IF(LEFT($AB1343,2)="SD",0,IF(LEFT($AB1343,2)="SB",1*52,IF($N1343=Prog!$P$17,VLOOKUP($L1343,BaseEqptCdF!$C$5:$P$161,14,FALSE)*1*300,VLOOKUP($L1343,BaseEqptCdF!$C$5:$P$161,12,FALSE)*0.2*300))))</f>
        <v/>
      </c>
      <c r="AG1343" s="6" t="str">
        <f t="shared" si="166"/>
        <v/>
      </c>
      <c r="AH1343" s="6">
        <f>IF($U1343=Prog!$S$18,YEAR($X1343),"")</f>
        <v>1900</v>
      </c>
      <c r="AI1343" s="5" t="str">
        <f>IF(OR($AG1343="",$U1343=Prog!$S$18),"",IF(OR($U1343=Prog!$S$17,$U1343=Prog!$S$16),YEAR($X1343),IF($AG1343="ND","ND",$AI$8+$O1343)))</f>
        <v/>
      </c>
      <c r="AJ1343" s="3" t="str">
        <f t="shared" si="173"/>
        <v/>
      </c>
      <c r="AK1343" s="3" t="str">
        <f t="shared" si="172"/>
        <v/>
      </c>
      <c r="AL1343" s="3" t="str">
        <f t="shared" si="172"/>
        <v/>
      </c>
      <c r="AM1343" s="3" t="str">
        <f t="shared" si="172"/>
        <v/>
      </c>
      <c r="AN1343" s="3" t="str">
        <f t="shared" si="172"/>
        <v/>
      </c>
      <c r="AO1343" s="2">
        <f t="shared" si="167"/>
        <v>0</v>
      </c>
      <c r="AP1343" s="4"/>
      <c r="AQ1343" s="3">
        <f>IF(AJ1343=1,VLOOKUP($AP1343,BaseEqptCdF!$C$5:$R$161,16,FALSE),0)</f>
        <v>0</v>
      </c>
      <c r="AR1343" s="3">
        <f>IF(AK1343=1,VLOOKUP($AP1343,BaseEqptCdF!$C$5:$R$161,16,FALSE),0)</f>
        <v>0</v>
      </c>
      <c r="AS1343" s="3">
        <f>IF(AL1343=1,VLOOKUP($AP1343,BaseEqptCdF!$C$5:$R$161,16,FALSE),0)</f>
        <v>0</v>
      </c>
      <c r="AT1343" s="3">
        <f>IF(AM1343=1,VLOOKUP($AP1343,BaseEqptCdF!$C$5:$R$161,16,FALSE),0)</f>
        <v>0</v>
      </c>
      <c r="AU1343" s="3">
        <f>IF(AN1343=1,VLOOKUP($AP1343,BaseEqptCdF!$C$5:$R$161,16,FALSE),0)</f>
        <v>0</v>
      </c>
      <c r="AV1343" s="2">
        <f t="shared" si="168"/>
        <v>0</v>
      </c>
      <c r="AW1343" s="3" t="str">
        <f>IF($L1343="","",IF(SUM($AJ1343:AJ1343)=0,$AE1343,VLOOKUP($AP1343,BaseEqptCdF!$C$5:$R$161,16,FALSE)*$AC$3))</f>
        <v/>
      </c>
      <c r="AX1343" s="3" t="str">
        <f>IF($L1343="","",IF(SUM($AJ1343:AK1343)=0,$AE1343,VLOOKUP($AP1343,BaseEqptCdF!$C$5:$R$161,16,FALSE)*$AC$3))</f>
        <v/>
      </c>
      <c r="AY1343" s="3" t="str">
        <f>IF($L1343="","",IF(SUM($AJ1343:AL1343)=0,$AE1343,VLOOKUP($AP1343,BaseEqptCdF!$C$5:$R$161,16,FALSE)*$AC$3))</f>
        <v/>
      </c>
      <c r="AZ1343" s="3" t="str">
        <f>IF($L1343="","",IF(SUM($AJ1343:AM1343)=0,$AE1343,VLOOKUP($AP1343,BaseEqptCdF!$C$5:$R$161,16,FALSE)*$AC$3))</f>
        <v/>
      </c>
      <c r="BA1343" s="3" t="str">
        <f>IF($L1343="","",IF(SUM($AJ1343:AN1343)=0,$AE1343,VLOOKUP($AP1343,BaseEqptCdF!$C$5:$R$161,16,FALSE)*$AC$3))</f>
        <v/>
      </c>
      <c r="BB1343" s="2">
        <f t="shared" si="169"/>
        <v>0</v>
      </c>
      <c r="BC1343" s="3" t="str">
        <f>IF($L1343="","",IF(SUM($AJ1343:AJ1343)=0,$AF1343,IF(LEFT(VLOOKUP($AP1343,BaseEqptCdF!$C$5:$E$161,3,FALSE),2)="SD",0,IF(LEFT(VLOOKUP($AP1343,BaseEqptCdF!$C$5:$E$161,3,FALSE),2)="SB",1*52,VLOOKUP($AP1343,BaseEqptCdF!$C$5:$S$161,12,FALSE)*0.2*300))))</f>
        <v/>
      </c>
      <c r="BD1343" s="3" t="str">
        <f>IF($L1343="","",IF(SUM($AJ1343:AK1343)=0,$AF1343,IF(LEFT(VLOOKUP($AP1343,BaseEqptCdF!$C$5:$E$161,3,FALSE),2)="SD",0,IF(LEFT(VLOOKUP($AP1343,BaseEqptCdF!$C$5:$E$161,3,FALSE),2)="SB",1*52,VLOOKUP($AP1343,BaseEqptCdF!$C$5:$S$161,12,FALSE)*0.2*300))))</f>
        <v/>
      </c>
      <c r="BE1343" s="3" t="str">
        <f>IF($L1343="","",IF(SUM($AJ1343:AL1343)=0,$AF1343,IF(LEFT(VLOOKUP($AP1343,BaseEqptCdF!$C$5:$E$161,3,FALSE),2)="SD",0,IF(LEFT(VLOOKUP($AP1343,BaseEqptCdF!$C$5:$E$161,3,FALSE),2)="SB",1*52,VLOOKUP($AP1343,BaseEqptCdF!$C$5:$S$161,12,FALSE)*0.2*300))))</f>
        <v/>
      </c>
      <c r="BF1343" s="3" t="str">
        <f>IF($L1343="","",IF(SUM($AJ1343:AM1343)=0,$AF1343,IF(LEFT(VLOOKUP($AP1343,BaseEqptCdF!$C$5:$E$161,3,FALSE),2)="SD",0,IF(LEFT(VLOOKUP($AP1343,BaseEqptCdF!$C$5:$E$161,3,FALSE),2)="SB",1*52,VLOOKUP($AP1343,BaseEqptCdF!$C$5:$S$161,12,FALSE)*0.2*300))))</f>
        <v/>
      </c>
      <c r="BG1343" s="3" t="str">
        <f>IF($L1343="","",IF(SUM($AJ1343:AN1343)=0,$AF1343,IF(LEFT(VLOOKUP($AP1343,BaseEqptCdF!$C$5:$E$161,3,FALSE),2)="SD",0,IF(LEFT(VLOOKUP($AP1343,BaseEqptCdF!$C$5:$E$161,3,FALSE),2)="SB",1*52,VLOOKUP($AP1343,BaseEqptCdF!$C$5:$S$161,12,FALSE)*0.2*300))))</f>
        <v/>
      </c>
      <c r="BH1343" s="2">
        <f t="shared" si="170"/>
        <v>0</v>
      </c>
    </row>
    <row r="1344" spans="1:60" x14ac:dyDescent="0.25">
      <c r="A1344" s="296" t="str">
        <f t="array" ref="A1344">IF($C1344="","",INDEX(Prog!$B$8:$D$300,MATCH($C1344,nivo1,0),1))</f>
        <v/>
      </c>
      <c r="B1344" s="296" t="str">
        <f t="array" ref="B1344">IF($C1344="","",INDEX(Prog!$B$8:$D$300,MATCH($C1344,nivo1,0),2))</f>
        <v/>
      </c>
      <c r="C1344" s="273"/>
      <c r="D1344" s="267"/>
      <c r="E1344" s="273"/>
      <c r="F1344" s="273"/>
      <c r="G1344" s="273"/>
      <c r="H1344" s="273"/>
      <c r="I1344" s="273"/>
      <c r="J1344" s="273"/>
      <c r="K1344" s="274"/>
      <c r="L1344" s="273"/>
      <c r="M1344" s="273"/>
      <c r="N1344" s="273"/>
      <c r="O1344" s="275"/>
      <c r="P1344" s="273"/>
      <c r="Q1344" s="273"/>
      <c r="R1344" s="273"/>
      <c r="S1344" s="273"/>
      <c r="T1344" s="276"/>
      <c r="U1344" s="276"/>
      <c r="V1344" s="276"/>
      <c r="W1344" s="276"/>
      <c r="X1344" s="277"/>
      <c r="Y1344" s="278"/>
      <c r="AA1344" s="8" t="str">
        <f>IF($L1344="","",VLOOKUP($L1344,BaseEqptCdF!$C$5:$E$161,2,FALSE))</f>
        <v/>
      </c>
      <c r="AB1344" s="8" t="str">
        <f>IF($L1344="","",VLOOKUP($L1344,BaseEqptCdF!$C$5:$E$161,3,FALSE))</f>
        <v/>
      </c>
      <c r="AC1344" s="7" t="str">
        <f>IF($L1344="","",VLOOKUP($L1344,BaseEqptCdF!$C$5:$I$161,6,FALSE))</f>
        <v/>
      </c>
      <c r="AD1344" s="7" t="str">
        <f>IF($L1344="","",VLOOKUP($L1344,BaseEqptCdF!$C$5:$I$161,7,FALSE))</f>
        <v/>
      </c>
      <c r="AE1344" s="3" t="str">
        <f>IF($L1344="","",VLOOKUP($L1344,BaseEqptCdF!$C$5:$R$161,16,FALSE)*$AC$3)</f>
        <v/>
      </c>
      <c r="AF1344" s="3" t="str">
        <f>IF($L1344="","",IF(LEFT($AB1344,2)="SD",0,IF(LEFT($AB1344,2)="SB",1*52,IF($N1344=Prog!$P$17,VLOOKUP($L1344,BaseEqptCdF!$C$5:$P$161,14,FALSE)*1*300,VLOOKUP($L1344,BaseEqptCdF!$C$5:$P$161,12,FALSE)*0.2*300))))</f>
        <v/>
      </c>
      <c r="AG1344" s="6" t="str">
        <f t="shared" si="166"/>
        <v/>
      </c>
      <c r="AH1344" s="6">
        <f>IF($U1344=Prog!$S$18,YEAR($X1344),"")</f>
        <v>1900</v>
      </c>
      <c r="AI1344" s="5" t="str">
        <f>IF(OR($AG1344="",$U1344=Prog!$S$18),"",IF(OR($U1344=Prog!$S$17,$U1344=Prog!$S$16),YEAR($X1344),IF($AG1344="ND","ND",$AI$8+$O1344)))</f>
        <v/>
      </c>
      <c r="AJ1344" s="3" t="str">
        <f t="shared" si="173"/>
        <v/>
      </c>
      <c r="AK1344" s="3" t="str">
        <f t="shared" si="172"/>
        <v/>
      </c>
      <c r="AL1344" s="3" t="str">
        <f t="shared" si="172"/>
        <v/>
      </c>
      <c r="AM1344" s="3" t="str">
        <f t="shared" si="172"/>
        <v/>
      </c>
      <c r="AN1344" s="3" t="str">
        <f t="shared" si="172"/>
        <v/>
      </c>
      <c r="AO1344" s="2">
        <f t="shared" si="167"/>
        <v>0</v>
      </c>
      <c r="AP1344" s="4"/>
      <c r="AQ1344" s="3">
        <f>IF(AJ1344=1,VLOOKUP($AP1344,BaseEqptCdF!$C$5:$R$161,16,FALSE),0)</f>
        <v>0</v>
      </c>
      <c r="AR1344" s="3">
        <f>IF(AK1344=1,VLOOKUP($AP1344,BaseEqptCdF!$C$5:$R$161,16,FALSE),0)</f>
        <v>0</v>
      </c>
      <c r="AS1344" s="3">
        <f>IF(AL1344=1,VLOOKUP($AP1344,BaseEqptCdF!$C$5:$R$161,16,FALSE),0)</f>
        <v>0</v>
      </c>
      <c r="AT1344" s="3">
        <f>IF(AM1344=1,VLOOKUP($AP1344,BaseEqptCdF!$C$5:$R$161,16,FALSE),0)</f>
        <v>0</v>
      </c>
      <c r="AU1344" s="3">
        <f>IF(AN1344=1,VLOOKUP($AP1344,BaseEqptCdF!$C$5:$R$161,16,FALSE),0)</f>
        <v>0</v>
      </c>
      <c r="AV1344" s="2">
        <f t="shared" si="168"/>
        <v>0</v>
      </c>
      <c r="AW1344" s="3" t="str">
        <f>IF($L1344="","",IF(SUM($AJ1344:AJ1344)=0,$AE1344,VLOOKUP($AP1344,BaseEqptCdF!$C$5:$R$161,16,FALSE)*$AC$3))</f>
        <v/>
      </c>
      <c r="AX1344" s="3" t="str">
        <f>IF($L1344="","",IF(SUM($AJ1344:AK1344)=0,$AE1344,VLOOKUP($AP1344,BaseEqptCdF!$C$5:$R$161,16,FALSE)*$AC$3))</f>
        <v/>
      </c>
      <c r="AY1344" s="3" t="str">
        <f>IF($L1344="","",IF(SUM($AJ1344:AL1344)=0,$AE1344,VLOOKUP($AP1344,BaseEqptCdF!$C$5:$R$161,16,FALSE)*$AC$3))</f>
        <v/>
      </c>
      <c r="AZ1344" s="3" t="str">
        <f>IF($L1344="","",IF(SUM($AJ1344:AM1344)=0,$AE1344,VLOOKUP($AP1344,BaseEqptCdF!$C$5:$R$161,16,FALSE)*$AC$3))</f>
        <v/>
      </c>
      <c r="BA1344" s="3" t="str">
        <f>IF($L1344="","",IF(SUM($AJ1344:AN1344)=0,$AE1344,VLOOKUP($AP1344,BaseEqptCdF!$C$5:$R$161,16,FALSE)*$AC$3))</f>
        <v/>
      </c>
      <c r="BB1344" s="2">
        <f t="shared" si="169"/>
        <v>0</v>
      </c>
      <c r="BC1344" s="3" t="str">
        <f>IF($L1344="","",IF(SUM($AJ1344:AJ1344)=0,$AF1344,IF(LEFT(VLOOKUP($AP1344,BaseEqptCdF!$C$5:$E$161,3,FALSE),2)="SD",0,IF(LEFT(VLOOKUP($AP1344,BaseEqptCdF!$C$5:$E$161,3,FALSE),2)="SB",1*52,VLOOKUP($AP1344,BaseEqptCdF!$C$5:$S$161,12,FALSE)*0.2*300))))</f>
        <v/>
      </c>
      <c r="BD1344" s="3" t="str">
        <f>IF($L1344="","",IF(SUM($AJ1344:AK1344)=0,$AF1344,IF(LEFT(VLOOKUP($AP1344,BaseEqptCdF!$C$5:$E$161,3,FALSE),2)="SD",0,IF(LEFT(VLOOKUP($AP1344,BaseEqptCdF!$C$5:$E$161,3,FALSE),2)="SB",1*52,VLOOKUP($AP1344,BaseEqptCdF!$C$5:$S$161,12,FALSE)*0.2*300))))</f>
        <v/>
      </c>
      <c r="BE1344" s="3" t="str">
        <f>IF($L1344="","",IF(SUM($AJ1344:AL1344)=0,$AF1344,IF(LEFT(VLOOKUP($AP1344,BaseEqptCdF!$C$5:$E$161,3,FALSE),2)="SD",0,IF(LEFT(VLOOKUP($AP1344,BaseEqptCdF!$C$5:$E$161,3,FALSE),2)="SB",1*52,VLOOKUP($AP1344,BaseEqptCdF!$C$5:$S$161,12,FALSE)*0.2*300))))</f>
        <v/>
      </c>
      <c r="BF1344" s="3" t="str">
        <f>IF($L1344="","",IF(SUM($AJ1344:AM1344)=0,$AF1344,IF(LEFT(VLOOKUP($AP1344,BaseEqptCdF!$C$5:$E$161,3,FALSE),2)="SD",0,IF(LEFT(VLOOKUP($AP1344,BaseEqptCdF!$C$5:$E$161,3,FALSE),2)="SB",1*52,VLOOKUP($AP1344,BaseEqptCdF!$C$5:$S$161,12,FALSE)*0.2*300))))</f>
        <v/>
      </c>
      <c r="BG1344" s="3" t="str">
        <f>IF($L1344="","",IF(SUM($AJ1344:AN1344)=0,$AF1344,IF(LEFT(VLOOKUP($AP1344,BaseEqptCdF!$C$5:$E$161,3,FALSE),2)="SD",0,IF(LEFT(VLOOKUP($AP1344,BaseEqptCdF!$C$5:$E$161,3,FALSE),2)="SB",1*52,VLOOKUP($AP1344,BaseEqptCdF!$C$5:$S$161,12,FALSE)*0.2*300))))</f>
        <v/>
      </c>
      <c r="BH1344" s="2">
        <f t="shared" si="170"/>
        <v>0</v>
      </c>
    </row>
    <row r="1345" spans="1:60" x14ac:dyDescent="0.25">
      <c r="A1345" s="296" t="str">
        <f t="array" ref="A1345">IF($C1345="","",INDEX(Prog!$B$8:$D$300,MATCH($C1345,nivo1,0),1))</f>
        <v/>
      </c>
      <c r="B1345" s="296" t="str">
        <f t="array" ref="B1345">IF($C1345="","",INDEX(Prog!$B$8:$D$300,MATCH($C1345,nivo1,0),2))</f>
        <v/>
      </c>
      <c r="C1345" s="273"/>
      <c r="D1345" s="267"/>
      <c r="E1345" s="273"/>
      <c r="F1345" s="273"/>
      <c r="G1345" s="273"/>
      <c r="H1345" s="273"/>
      <c r="I1345" s="273"/>
      <c r="J1345" s="273"/>
      <c r="K1345" s="274"/>
      <c r="L1345" s="273"/>
      <c r="M1345" s="273"/>
      <c r="N1345" s="273"/>
      <c r="O1345" s="275"/>
      <c r="P1345" s="273"/>
      <c r="Q1345" s="273"/>
      <c r="R1345" s="273"/>
      <c r="S1345" s="273"/>
      <c r="T1345" s="276"/>
      <c r="U1345" s="276"/>
      <c r="V1345" s="276"/>
      <c r="W1345" s="276"/>
      <c r="X1345" s="277"/>
      <c r="Y1345" s="278"/>
      <c r="AA1345" s="8" t="str">
        <f>IF($L1345="","",VLOOKUP($L1345,BaseEqptCdF!$C$5:$E$161,2,FALSE))</f>
        <v/>
      </c>
      <c r="AB1345" s="8" t="str">
        <f>IF($L1345="","",VLOOKUP($L1345,BaseEqptCdF!$C$5:$E$161,3,FALSE))</f>
        <v/>
      </c>
      <c r="AC1345" s="7" t="str">
        <f>IF($L1345="","",VLOOKUP($L1345,BaseEqptCdF!$C$5:$I$161,6,FALSE))</f>
        <v/>
      </c>
      <c r="AD1345" s="7" t="str">
        <f>IF($L1345="","",VLOOKUP($L1345,BaseEqptCdF!$C$5:$I$161,7,FALSE))</f>
        <v/>
      </c>
      <c r="AE1345" s="3" t="str">
        <f>IF($L1345="","",VLOOKUP($L1345,BaseEqptCdF!$C$5:$R$161,16,FALSE)*$AC$3)</f>
        <v/>
      </c>
      <c r="AF1345" s="3" t="str">
        <f>IF($L1345="","",IF(LEFT($AB1345,2)="SD",0,IF(LEFT($AB1345,2)="SB",1*52,IF($N1345=Prog!$P$17,VLOOKUP($L1345,BaseEqptCdF!$C$5:$P$161,14,FALSE)*1*300,VLOOKUP($L1345,BaseEqptCdF!$C$5:$P$161,12,FALSE)*0.2*300))))</f>
        <v/>
      </c>
      <c r="AG1345" s="6" t="str">
        <f t="shared" si="166"/>
        <v/>
      </c>
      <c r="AH1345" s="6">
        <f>IF($U1345=Prog!$S$18,YEAR($X1345),"")</f>
        <v>1900</v>
      </c>
      <c r="AI1345" s="5" t="str">
        <f>IF(OR($AG1345="",$U1345=Prog!$S$18),"",IF(OR($U1345=Prog!$S$17,$U1345=Prog!$S$16),YEAR($X1345),IF($AG1345="ND","ND",$AI$8+$O1345)))</f>
        <v/>
      </c>
      <c r="AJ1345" s="3" t="str">
        <f t="shared" si="173"/>
        <v/>
      </c>
      <c r="AK1345" s="3" t="str">
        <f t="shared" si="172"/>
        <v/>
      </c>
      <c r="AL1345" s="3" t="str">
        <f t="shared" si="172"/>
        <v/>
      </c>
      <c r="AM1345" s="3" t="str">
        <f t="shared" si="172"/>
        <v/>
      </c>
      <c r="AN1345" s="3" t="str">
        <f t="shared" si="172"/>
        <v/>
      </c>
      <c r="AO1345" s="2">
        <f t="shared" si="167"/>
        <v>0</v>
      </c>
      <c r="AP1345" s="4"/>
      <c r="AQ1345" s="3">
        <f>IF(AJ1345=1,VLOOKUP($AP1345,BaseEqptCdF!$C$5:$R$161,16,FALSE),0)</f>
        <v>0</v>
      </c>
      <c r="AR1345" s="3">
        <f>IF(AK1345=1,VLOOKUP($AP1345,BaseEqptCdF!$C$5:$R$161,16,FALSE),0)</f>
        <v>0</v>
      </c>
      <c r="AS1345" s="3">
        <f>IF(AL1345=1,VLOOKUP($AP1345,BaseEqptCdF!$C$5:$R$161,16,FALSE),0)</f>
        <v>0</v>
      </c>
      <c r="AT1345" s="3">
        <f>IF(AM1345=1,VLOOKUP($AP1345,BaseEqptCdF!$C$5:$R$161,16,FALSE),0)</f>
        <v>0</v>
      </c>
      <c r="AU1345" s="3">
        <f>IF(AN1345=1,VLOOKUP($AP1345,BaseEqptCdF!$C$5:$R$161,16,FALSE),0)</f>
        <v>0</v>
      </c>
      <c r="AV1345" s="2">
        <f t="shared" si="168"/>
        <v>0</v>
      </c>
      <c r="AW1345" s="3" t="str">
        <f>IF($L1345="","",IF(SUM($AJ1345:AJ1345)=0,$AE1345,VLOOKUP($AP1345,BaseEqptCdF!$C$5:$R$161,16,FALSE)*$AC$3))</f>
        <v/>
      </c>
      <c r="AX1345" s="3" t="str">
        <f>IF($L1345="","",IF(SUM($AJ1345:AK1345)=0,$AE1345,VLOOKUP($AP1345,BaseEqptCdF!$C$5:$R$161,16,FALSE)*$AC$3))</f>
        <v/>
      </c>
      <c r="AY1345" s="3" t="str">
        <f>IF($L1345="","",IF(SUM($AJ1345:AL1345)=0,$AE1345,VLOOKUP($AP1345,BaseEqptCdF!$C$5:$R$161,16,FALSE)*$AC$3))</f>
        <v/>
      </c>
      <c r="AZ1345" s="3" t="str">
        <f>IF($L1345="","",IF(SUM($AJ1345:AM1345)=0,$AE1345,VLOOKUP($AP1345,BaseEqptCdF!$C$5:$R$161,16,FALSE)*$AC$3))</f>
        <v/>
      </c>
      <c r="BA1345" s="3" t="str">
        <f>IF($L1345="","",IF(SUM($AJ1345:AN1345)=0,$AE1345,VLOOKUP($AP1345,BaseEqptCdF!$C$5:$R$161,16,FALSE)*$AC$3))</f>
        <v/>
      </c>
      <c r="BB1345" s="2">
        <f t="shared" si="169"/>
        <v>0</v>
      </c>
      <c r="BC1345" s="3" t="str">
        <f>IF($L1345="","",IF(SUM($AJ1345:AJ1345)=0,$AF1345,IF(LEFT(VLOOKUP($AP1345,BaseEqptCdF!$C$5:$E$161,3,FALSE),2)="SD",0,IF(LEFT(VLOOKUP($AP1345,BaseEqptCdF!$C$5:$E$161,3,FALSE),2)="SB",1*52,VLOOKUP($AP1345,BaseEqptCdF!$C$5:$S$161,12,FALSE)*0.2*300))))</f>
        <v/>
      </c>
      <c r="BD1345" s="3" t="str">
        <f>IF($L1345="","",IF(SUM($AJ1345:AK1345)=0,$AF1345,IF(LEFT(VLOOKUP($AP1345,BaseEqptCdF!$C$5:$E$161,3,FALSE),2)="SD",0,IF(LEFT(VLOOKUP($AP1345,BaseEqptCdF!$C$5:$E$161,3,FALSE),2)="SB",1*52,VLOOKUP($AP1345,BaseEqptCdF!$C$5:$S$161,12,FALSE)*0.2*300))))</f>
        <v/>
      </c>
      <c r="BE1345" s="3" t="str">
        <f>IF($L1345="","",IF(SUM($AJ1345:AL1345)=0,$AF1345,IF(LEFT(VLOOKUP($AP1345,BaseEqptCdF!$C$5:$E$161,3,FALSE),2)="SD",0,IF(LEFT(VLOOKUP($AP1345,BaseEqptCdF!$C$5:$E$161,3,FALSE),2)="SB",1*52,VLOOKUP($AP1345,BaseEqptCdF!$C$5:$S$161,12,FALSE)*0.2*300))))</f>
        <v/>
      </c>
      <c r="BF1345" s="3" t="str">
        <f>IF($L1345="","",IF(SUM($AJ1345:AM1345)=0,$AF1345,IF(LEFT(VLOOKUP($AP1345,BaseEqptCdF!$C$5:$E$161,3,FALSE),2)="SD",0,IF(LEFT(VLOOKUP($AP1345,BaseEqptCdF!$C$5:$E$161,3,FALSE),2)="SB",1*52,VLOOKUP($AP1345,BaseEqptCdF!$C$5:$S$161,12,FALSE)*0.2*300))))</f>
        <v/>
      </c>
      <c r="BG1345" s="3" t="str">
        <f>IF($L1345="","",IF(SUM($AJ1345:AN1345)=0,$AF1345,IF(LEFT(VLOOKUP($AP1345,BaseEqptCdF!$C$5:$E$161,3,FALSE),2)="SD",0,IF(LEFT(VLOOKUP($AP1345,BaseEqptCdF!$C$5:$E$161,3,FALSE),2)="SB",1*52,VLOOKUP($AP1345,BaseEqptCdF!$C$5:$S$161,12,FALSE)*0.2*300))))</f>
        <v/>
      </c>
      <c r="BH1345" s="2">
        <f t="shared" si="170"/>
        <v>0</v>
      </c>
    </row>
    <row r="1346" spans="1:60" x14ac:dyDescent="0.25">
      <c r="A1346" s="296" t="str">
        <f t="array" ref="A1346">IF($C1346="","",INDEX(Prog!$B$8:$D$300,MATCH($C1346,nivo1,0),1))</f>
        <v/>
      </c>
      <c r="B1346" s="296" t="str">
        <f t="array" ref="B1346">IF($C1346="","",INDEX(Prog!$B$8:$D$300,MATCH($C1346,nivo1,0),2))</f>
        <v/>
      </c>
      <c r="C1346" s="273"/>
      <c r="D1346" s="267"/>
      <c r="E1346" s="273"/>
      <c r="F1346" s="273"/>
      <c r="G1346" s="273"/>
      <c r="H1346" s="273"/>
      <c r="I1346" s="273"/>
      <c r="J1346" s="273"/>
      <c r="K1346" s="274"/>
      <c r="L1346" s="273"/>
      <c r="M1346" s="273"/>
      <c r="N1346" s="273"/>
      <c r="O1346" s="275"/>
      <c r="P1346" s="273"/>
      <c r="Q1346" s="273"/>
      <c r="R1346" s="273"/>
      <c r="S1346" s="273"/>
      <c r="T1346" s="276"/>
      <c r="U1346" s="276"/>
      <c r="V1346" s="276"/>
      <c r="W1346" s="276"/>
      <c r="X1346" s="277"/>
      <c r="Y1346" s="278"/>
      <c r="AA1346" s="8" t="str">
        <f>IF($L1346="","",VLOOKUP($L1346,BaseEqptCdF!$C$5:$E$161,2,FALSE))</f>
        <v/>
      </c>
      <c r="AB1346" s="8" t="str">
        <f>IF($L1346="","",VLOOKUP($L1346,BaseEqptCdF!$C$5:$E$161,3,FALSE))</f>
        <v/>
      </c>
      <c r="AC1346" s="7" t="str">
        <f>IF($L1346="","",VLOOKUP($L1346,BaseEqptCdF!$C$5:$I$161,6,FALSE))</f>
        <v/>
      </c>
      <c r="AD1346" s="7" t="str">
        <f>IF($L1346="","",VLOOKUP($L1346,BaseEqptCdF!$C$5:$I$161,7,FALSE))</f>
        <v/>
      </c>
      <c r="AE1346" s="3" t="str">
        <f>IF($L1346="","",VLOOKUP($L1346,BaseEqptCdF!$C$5:$R$161,16,FALSE)*$AC$3)</f>
        <v/>
      </c>
      <c r="AF1346" s="3" t="str">
        <f>IF($L1346="","",IF(LEFT($AB1346,2)="SD",0,IF(LEFT($AB1346,2)="SB",1*52,IF($N1346=Prog!$P$17,VLOOKUP($L1346,BaseEqptCdF!$C$5:$P$161,14,FALSE)*1*300,VLOOKUP($L1346,BaseEqptCdF!$C$5:$P$161,12,FALSE)*0.2*300))))</f>
        <v/>
      </c>
      <c r="AG1346" s="6" t="str">
        <f t="shared" si="166"/>
        <v/>
      </c>
      <c r="AH1346" s="6">
        <f>IF($U1346=Prog!$S$18,YEAR($X1346),"")</f>
        <v>1900</v>
      </c>
      <c r="AI1346" s="5" t="str">
        <f>IF(OR($AG1346="",$U1346=Prog!$S$18),"",IF(OR($U1346=Prog!$S$17,$U1346=Prog!$S$16),YEAR($X1346),IF($AG1346="ND","ND",$AI$8+$O1346)))</f>
        <v/>
      </c>
      <c r="AJ1346" s="3" t="str">
        <f t="shared" si="173"/>
        <v/>
      </c>
      <c r="AK1346" s="3" t="str">
        <f t="shared" si="172"/>
        <v/>
      </c>
      <c r="AL1346" s="3" t="str">
        <f t="shared" si="172"/>
        <v/>
      </c>
      <c r="AM1346" s="3" t="str">
        <f t="shared" si="172"/>
        <v/>
      </c>
      <c r="AN1346" s="3" t="str">
        <f t="shared" si="172"/>
        <v/>
      </c>
      <c r="AO1346" s="2">
        <f t="shared" si="167"/>
        <v>0</v>
      </c>
      <c r="AP1346" s="4"/>
      <c r="AQ1346" s="3">
        <f>IF(AJ1346=1,VLOOKUP($AP1346,BaseEqptCdF!$C$5:$R$161,16,FALSE),0)</f>
        <v>0</v>
      </c>
      <c r="AR1346" s="3">
        <f>IF(AK1346=1,VLOOKUP($AP1346,BaseEqptCdF!$C$5:$R$161,16,FALSE),0)</f>
        <v>0</v>
      </c>
      <c r="AS1346" s="3">
        <f>IF(AL1346=1,VLOOKUP($AP1346,BaseEqptCdF!$C$5:$R$161,16,FALSE),0)</f>
        <v>0</v>
      </c>
      <c r="AT1346" s="3">
        <f>IF(AM1346=1,VLOOKUP($AP1346,BaseEqptCdF!$C$5:$R$161,16,FALSE),0)</f>
        <v>0</v>
      </c>
      <c r="AU1346" s="3">
        <f>IF(AN1346=1,VLOOKUP($AP1346,BaseEqptCdF!$C$5:$R$161,16,FALSE),0)</f>
        <v>0</v>
      </c>
      <c r="AV1346" s="2">
        <f t="shared" si="168"/>
        <v>0</v>
      </c>
      <c r="AW1346" s="3" t="str">
        <f>IF($L1346="","",IF(SUM($AJ1346:AJ1346)=0,$AE1346,VLOOKUP($AP1346,BaseEqptCdF!$C$5:$R$161,16,FALSE)*$AC$3))</f>
        <v/>
      </c>
      <c r="AX1346" s="3" t="str">
        <f>IF($L1346="","",IF(SUM($AJ1346:AK1346)=0,$AE1346,VLOOKUP($AP1346,BaseEqptCdF!$C$5:$R$161,16,FALSE)*$AC$3))</f>
        <v/>
      </c>
      <c r="AY1346" s="3" t="str">
        <f>IF($L1346="","",IF(SUM($AJ1346:AL1346)=0,$AE1346,VLOOKUP($AP1346,BaseEqptCdF!$C$5:$R$161,16,FALSE)*$AC$3))</f>
        <v/>
      </c>
      <c r="AZ1346" s="3" t="str">
        <f>IF($L1346="","",IF(SUM($AJ1346:AM1346)=0,$AE1346,VLOOKUP($AP1346,BaseEqptCdF!$C$5:$R$161,16,FALSE)*$AC$3))</f>
        <v/>
      </c>
      <c r="BA1346" s="3" t="str">
        <f>IF($L1346="","",IF(SUM($AJ1346:AN1346)=0,$AE1346,VLOOKUP($AP1346,BaseEqptCdF!$C$5:$R$161,16,FALSE)*$AC$3))</f>
        <v/>
      </c>
      <c r="BB1346" s="2">
        <f t="shared" si="169"/>
        <v>0</v>
      </c>
      <c r="BC1346" s="3" t="str">
        <f>IF($L1346="","",IF(SUM($AJ1346:AJ1346)=0,$AF1346,IF(LEFT(VLOOKUP($AP1346,BaseEqptCdF!$C$5:$E$161,3,FALSE),2)="SD",0,IF(LEFT(VLOOKUP($AP1346,BaseEqptCdF!$C$5:$E$161,3,FALSE),2)="SB",1*52,VLOOKUP($AP1346,BaseEqptCdF!$C$5:$S$161,12,FALSE)*0.2*300))))</f>
        <v/>
      </c>
      <c r="BD1346" s="3" t="str">
        <f>IF($L1346="","",IF(SUM($AJ1346:AK1346)=0,$AF1346,IF(LEFT(VLOOKUP($AP1346,BaseEqptCdF!$C$5:$E$161,3,FALSE),2)="SD",0,IF(LEFT(VLOOKUP($AP1346,BaseEqptCdF!$C$5:$E$161,3,FALSE),2)="SB",1*52,VLOOKUP($AP1346,BaseEqptCdF!$C$5:$S$161,12,FALSE)*0.2*300))))</f>
        <v/>
      </c>
      <c r="BE1346" s="3" t="str">
        <f>IF($L1346="","",IF(SUM($AJ1346:AL1346)=0,$AF1346,IF(LEFT(VLOOKUP($AP1346,BaseEqptCdF!$C$5:$E$161,3,FALSE),2)="SD",0,IF(LEFT(VLOOKUP($AP1346,BaseEqptCdF!$C$5:$E$161,3,FALSE),2)="SB",1*52,VLOOKUP($AP1346,BaseEqptCdF!$C$5:$S$161,12,FALSE)*0.2*300))))</f>
        <v/>
      </c>
      <c r="BF1346" s="3" t="str">
        <f>IF($L1346="","",IF(SUM($AJ1346:AM1346)=0,$AF1346,IF(LEFT(VLOOKUP($AP1346,BaseEqptCdF!$C$5:$E$161,3,FALSE),2)="SD",0,IF(LEFT(VLOOKUP($AP1346,BaseEqptCdF!$C$5:$E$161,3,FALSE),2)="SB",1*52,VLOOKUP($AP1346,BaseEqptCdF!$C$5:$S$161,12,FALSE)*0.2*300))))</f>
        <v/>
      </c>
      <c r="BG1346" s="3" t="str">
        <f>IF($L1346="","",IF(SUM($AJ1346:AN1346)=0,$AF1346,IF(LEFT(VLOOKUP($AP1346,BaseEqptCdF!$C$5:$E$161,3,FALSE),2)="SD",0,IF(LEFT(VLOOKUP($AP1346,BaseEqptCdF!$C$5:$E$161,3,FALSE),2)="SB",1*52,VLOOKUP($AP1346,BaseEqptCdF!$C$5:$S$161,12,FALSE)*0.2*300))))</f>
        <v/>
      </c>
      <c r="BH1346" s="2">
        <f t="shared" si="170"/>
        <v>0</v>
      </c>
    </row>
    <row r="1347" spans="1:60" x14ac:dyDescent="0.25">
      <c r="A1347" s="296" t="str">
        <f t="array" ref="A1347">IF($C1347="","",INDEX(Prog!$B$8:$D$300,MATCH($C1347,nivo1,0),1))</f>
        <v/>
      </c>
      <c r="B1347" s="296" t="str">
        <f t="array" ref="B1347">IF($C1347="","",INDEX(Prog!$B$8:$D$300,MATCH($C1347,nivo1,0),2))</f>
        <v/>
      </c>
      <c r="C1347" s="273"/>
      <c r="D1347" s="267"/>
      <c r="E1347" s="273"/>
      <c r="F1347" s="273"/>
      <c r="G1347" s="273"/>
      <c r="H1347" s="273"/>
      <c r="I1347" s="273"/>
      <c r="J1347" s="273"/>
      <c r="K1347" s="274"/>
      <c r="L1347" s="273"/>
      <c r="M1347" s="273"/>
      <c r="N1347" s="273"/>
      <c r="O1347" s="275"/>
      <c r="P1347" s="273"/>
      <c r="Q1347" s="273"/>
      <c r="R1347" s="273"/>
      <c r="S1347" s="273"/>
      <c r="T1347" s="276"/>
      <c r="U1347" s="276"/>
      <c r="V1347" s="276"/>
      <c r="W1347" s="276"/>
      <c r="X1347" s="277"/>
      <c r="Y1347" s="278"/>
      <c r="AA1347" s="8" t="str">
        <f>IF($L1347="","",VLOOKUP($L1347,BaseEqptCdF!$C$5:$E$161,2,FALSE))</f>
        <v/>
      </c>
      <c r="AB1347" s="8" t="str">
        <f>IF($L1347="","",VLOOKUP($L1347,BaseEqptCdF!$C$5:$E$161,3,FALSE))</f>
        <v/>
      </c>
      <c r="AC1347" s="7" t="str">
        <f>IF($L1347="","",VLOOKUP($L1347,BaseEqptCdF!$C$5:$I$161,6,FALSE))</f>
        <v/>
      </c>
      <c r="AD1347" s="7" t="str">
        <f>IF($L1347="","",VLOOKUP($L1347,BaseEqptCdF!$C$5:$I$161,7,FALSE))</f>
        <v/>
      </c>
      <c r="AE1347" s="3" t="str">
        <f>IF($L1347="","",VLOOKUP($L1347,BaseEqptCdF!$C$5:$R$161,16,FALSE)*$AC$3)</f>
        <v/>
      </c>
      <c r="AF1347" s="3" t="str">
        <f>IF($L1347="","",IF(LEFT($AB1347,2)="SD",0,IF(LEFT($AB1347,2)="SB",1*52,IF($N1347=Prog!$P$17,VLOOKUP($L1347,BaseEqptCdF!$C$5:$P$161,14,FALSE)*1*300,VLOOKUP($L1347,BaseEqptCdF!$C$5:$P$161,12,FALSE)*0.2*300))))</f>
        <v/>
      </c>
      <c r="AG1347" s="6" t="str">
        <f t="shared" si="166"/>
        <v/>
      </c>
      <c r="AH1347" s="6">
        <f>IF($U1347=Prog!$S$18,YEAR($X1347),"")</f>
        <v>1900</v>
      </c>
      <c r="AI1347" s="5" t="str">
        <f>IF(OR($AG1347="",$U1347=Prog!$S$18),"",IF(OR($U1347=Prog!$S$17,$U1347=Prog!$S$16),YEAR($X1347),IF($AG1347="ND","ND",$AI$8+$O1347)))</f>
        <v/>
      </c>
      <c r="AJ1347" s="3" t="str">
        <f t="shared" si="173"/>
        <v/>
      </c>
      <c r="AK1347" s="3" t="str">
        <f t="shared" si="172"/>
        <v/>
      </c>
      <c r="AL1347" s="3" t="str">
        <f t="shared" si="172"/>
        <v/>
      </c>
      <c r="AM1347" s="3" t="str">
        <f t="shared" si="172"/>
        <v/>
      </c>
      <c r="AN1347" s="3" t="str">
        <f t="shared" si="172"/>
        <v/>
      </c>
      <c r="AO1347" s="2">
        <f t="shared" si="167"/>
        <v>0</v>
      </c>
      <c r="AP1347" s="4"/>
      <c r="AQ1347" s="3">
        <f>IF(AJ1347=1,VLOOKUP($AP1347,BaseEqptCdF!$C$5:$R$161,16,FALSE),0)</f>
        <v>0</v>
      </c>
      <c r="AR1347" s="3">
        <f>IF(AK1347=1,VLOOKUP($AP1347,BaseEqptCdF!$C$5:$R$161,16,FALSE),0)</f>
        <v>0</v>
      </c>
      <c r="AS1347" s="3">
        <f>IF(AL1347=1,VLOOKUP($AP1347,BaseEqptCdF!$C$5:$R$161,16,FALSE),0)</f>
        <v>0</v>
      </c>
      <c r="AT1347" s="3">
        <f>IF(AM1347=1,VLOOKUP($AP1347,BaseEqptCdF!$C$5:$R$161,16,FALSE),0)</f>
        <v>0</v>
      </c>
      <c r="AU1347" s="3">
        <f>IF(AN1347=1,VLOOKUP($AP1347,BaseEqptCdF!$C$5:$R$161,16,FALSE),0)</f>
        <v>0</v>
      </c>
      <c r="AV1347" s="2">
        <f t="shared" si="168"/>
        <v>0</v>
      </c>
      <c r="AW1347" s="3" t="str">
        <f>IF($L1347="","",IF(SUM($AJ1347:AJ1347)=0,$AE1347,VLOOKUP($AP1347,BaseEqptCdF!$C$5:$R$161,16,FALSE)*$AC$3))</f>
        <v/>
      </c>
      <c r="AX1347" s="3" t="str">
        <f>IF($L1347="","",IF(SUM($AJ1347:AK1347)=0,$AE1347,VLOOKUP($AP1347,BaseEqptCdF!$C$5:$R$161,16,FALSE)*$AC$3))</f>
        <v/>
      </c>
      <c r="AY1347" s="3" t="str">
        <f>IF($L1347="","",IF(SUM($AJ1347:AL1347)=0,$AE1347,VLOOKUP($AP1347,BaseEqptCdF!$C$5:$R$161,16,FALSE)*$AC$3))</f>
        <v/>
      </c>
      <c r="AZ1347" s="3" t="str">
        <f>IF($L1347="","",IF(SUM($AJ1347:AM1347)=0,$AE1347,VLOOKUP($AP1347,BaseEqptCdF!$C$5:$R$161,16,FALSE)*$AC$3))</f>
        <v/>
      </c>
      <c r="BA1347" s="3" t="str">
        <f>IF($L1347="","",IF(SUM($AJ1347:AN1347)=0,$AE1347,VLOOKUP($AP1347,BaseEqptCdF!$C$5:$R$161,16,FALSE)*$AC$3))</f>
        <v/>
      </c>
      <c r="BB1347" s="2">
        <f t="shared" si="169"/>
        <v>0</v>
      </c>
      <c r="BC1347" s="3" t="str">
        <f>IF($L1347="","",IF(SUM($AJ1347:AJ1347)=0,$AF1347,IF(LEFT(VLOOKUP($AP1347,BaseEqptCdF!$C$5:$E$161,3,FALSE),2)="SD",0,IF(LEFT(VLOOKUP($AP1347,BaseEqptCdF!$C$5:$E$161,3,FALSE),2)="SB",1*52,VLOOKUP($AP1347,BaseEqptCdF!$C$5:$S$161,12,FALSE)*0.2*300))))</f>
        <v/>
      </c>
      <c r="BD1347" s="3" t="str">
        <f>IF($L1347="","",IF(SUM($AJ1347:AK1347)=0,$AF1347,IF(LEFT(VLOOKUP($AP1347,BaseEqptCdF!$C$5:$E$161,3,FALSE),2)="SD",0,IF(LEFT(VLOOKUP($AP1347,BaseEqptCdF!$C$5:$E$161,3,FALSE),2)="SB",1*52,VLOOKUP($AP1347,BaseEqptCdF!$C$5:$S$161,12,FALSE)*0.2*300))))</f>
        <v/>
      </c>
      <c r="BE1347" s="3" t="str">
        <f>IF($L1347="","",IF(SUM($AJ1347:AL1347)=0,$AF1347,IF(LEFT(VLOOKUP($AP1347,BaseEqptCdF!$C$5:$E$161,3,FALSE),2)="SD",0,IF(LEFT(VLOOKUP($AP1347,BaseEqptCdF!$C$5:$E$161,3,FALSE),2)="SB",1*52,VLOOKUP($AP1347,BaseEqptCdF!$C$5:$S$161,12,FALSE)*0.2*300))))</f>
        <v/>
      </c>
      <c r="BF1347" s="3" t="str">
        <f>IF($L1347="","",IF(SUM($AJ1347:AM1347)=0,$AF1347,IF(LEFT(VLOOKUP($AP1347,BaseEqptCdF!$C$5:$E$161,3,FALSE),2)="SD",0,IF(LEFT(VLOOKUP($AP1347,BaseEqptCdF!$C$5:$E$161,3,FALSE),2)="SB",1*52,VLOOKUP($AP1347,BaseEqptCdF!$C$5:$S$161,12,FALSE)*0.2*300))))</f>
        <v/>
      </c>
      <c r="BG1347" s="3" t="str">
        <f>IF($L1347="","",IF(SUM($AJ1347:AN1347)=0,$AF1347,IF(LEFT(VLOOKUP($AP1347,BaseEqptCdF!$C$5:$E$161,3,FALSE),2)="SD",0,IF(LEFT(VLOOKUP($AP1347,BaseEqptCdF!$C$5:$E$161,3,FALSE),2)="SB",1*52,VLOOKUP($AP1347,BaseEqptCdF!$C$5:$S$161,12,FALSE)*0.2*300))))</f>
        <v/>
      </c>
      <c r="BH1347" s="2">
        <f t="shared" si="170"/>
        <v>0</v>
      </c>
    </row>
    <row r="1348" spans="1:60" x14ac:dyDescent="0.25">
      <c r="A1348" s="296" t="str">
        <f t="array" ref="A1348">IF($C1348="","",INDEX(Prog!$B$8:$D$300,MATCH($C1348,nivo1,0),1))</f>
        <v/>
      </c>
      <c r="B1348" s="296" t="str">
        <f t="array" ref="B1348">IF($C1348="","",INDEX(Prog!$B$8:$D$300,MATCH($C1348,nivo1,0),2))</f>
        <v/>
      </c>
      <c r="C1348" s="273"/>
      <c r="D1348" s="267"/>
      <c r="E1348" s="273"/>
      <c r="F1348" s="273"/>
      <c r="G1348" s="273"/>
      <c r="H1348" s="273"/>
      <c r="I1348" s="273"/>
      <c r="J1348" s="273"/>
      <c r="K1348" s="274"/>
      <c r="L1348" s="273"/>
      <c r="M1348" s="273"/>
      <c r="N1348" s="273"/>
      <c r="O1348" s="275"/>
      <c r="P1348" s="273"/>
      <c r="Q1348" s="273"/>
      <c r="R1348" s="273"/>
      <c r="S1348" s="273"/>
      <c r="T1348" s="276"/>
      <c r="U1348" s="276"/>
      <c r="V1348" s="276"/>
      <c r="W1348" s="276"/>
      <c r="X1348" s="277"/>
      <c r="Y1348" s="278"/>
      <c r="AA1348" s="8" t="str">
        <f>IF($L1348="","",VLOOKUP($L1348,BaseEqptCdF!$C$5:$E$161,2,FALSE))</f>
        <v/>
      </c>
      <c r="AB1348" s="8" t="str">
        <f>IF($L1348="","",VLOOKUP($L1348,BaseEqptCdF!$C$5:$E$161,3,FALSE))</f>
        <v/>
      </c>
      <c r="AC1348" s="7" t="str">
        <f>IF($L1348="","",VLOOKUP($L1348,BaseEqptCdF!$C$5:$I$161,6,FALSE))</f>
        <v/>
      </c>
      <c r="AD1348" s="7" t="str">
        <f>IF($L1348="","",VLOOKUP($L1348,BaseEqptCdF!$C$5:$I$161,7,FALSE))</f>
        <v/>
      </c>
      <c r="AE1348" s="3" t="str">
        <f>IF($L1348="","",VLOOKUP($L1348,BaseEqptCdF!$C$5:$R$161,16,FALSE)*$AC$3)</f>
        <v/>
      </c>
      <c r="AF1348" s="3" t="str">
        <f>IF($L1348="","",IF(LEFT($AB1348,2)="SD",0,IF(LEFT($AB1348,2)="SB",1*52,IF($N1348=Prog!$P$17,VLOOKUP($L1348,BaseEqptCdF!$C$5:$P$161,14,FALSE)*1*300,VLOOKUP($L1348,BaseEqptCdF!$C$5:$P$161,12,FALSE)*0.2*300))))</f>
        <v/>
      </c>
      <c r="AG1348" s="6" t="str">
        <f t="shared" si="166"/>
        <v/>
      </c>
      <c r="AH1348" s="6">
        <f>IF($U1348=Prog!$S$18,YEAR($X1348),"")</f>
        <v>1900</v>
      </c>
      <c r="AI1348" s="5" t="str">
        <f>IF(OR($AG1348="",$U1348=Prog!$S$18),"",IF(OR($U1348=Prog!$S$17,$U1348=Prog!$S$16),YEAR($X1348),IF($AG1348="ND","ND",$AI$8+$O1348)))</f>
        <v/>
      </c>
      <c r="AJ1348" s="3" t="str">
        <f t="shared" si="173"/>
        <v/>
      </c>
      <c r="AK1348" s="3" t="str">
        <f t="shared" si="172"/>
        <v/>
      </c>
      <c r="AL1348" s="3" t="str">
        <f t="shared" si="172"/>
        <v/>
      </c>
      <c r="AM1348" s="3" t="str">
        <f t="shared" si="172"/>
        <v/>
      </c>
      <c r="AN1348" s="3" t="str">
        <f t="shared" si="172"/>
        <v/>
      </c>
      <c r="AO1348" s="2">
        <f t="shared" si="167"/>
        <v>0</v>
      </c>
      <c r="AP1348" s="4"/>
      <c r="AQ1348" s="3">
        <f>IF(AJ1348=1,VLOOKUP($AP1348,BaseEqptCdF!$C$5:$R$161,16,FALSE),0)</f>
        <v>0</v>
      </c>
      <c r="AR1348" s="3">
        <f>IF(AK1348=1,VLOOKUP($AP1348,BaseEqptCdF!$C$5:$R$161,16,FALSE),0)</f>
        <v>0</v>
      </c>
      <c r="AS1348" s="3">
        <f>IF(AL1348=1,VLOOKUP($AP1348,BaseEqptCdF!$C$5:$R$161,16,FALSE),0)</f>
        <v>0</v>
      </c>
      <c r="AT1348" s="3">
        <f>IF(AM1348=1,VLOOKUP($AP1348,BaseEqptCdF!$C$5:$R$161,16,FALSE),0)</f>
        <v>0</v>
      </c>
      <c r="AU1348" s="3">
        <f>IF(AN1348=1,VLOOKUP($AP1348,BaseEqptCdF!$C$5:$R$161,16,FALSE),0)</f>
        <v>0</v>
      </c>
      <c r="AV1348" s="2">
        <f t="shared" si="168"/>
        <v>0</v>
      </c>
      <c r="AW1348" s="3" t="str">
        <f>IF($L1348="","",IF(SUM($AJ1348:AJ1348)=0,$AE1348,VLOOKUP($AP1348,BaseEqptCdF!$C$5:$R$161,16,FALSE)*$AC$3))</f>
        <v/>
      </c>
      <c r="AX1348" s="3" t="str">
        <f>IF($L1348="","",IF(SUM($AJ1348:AK1348)=0,$AE1348,VLOOKUP($AP1348,BaseEqptCdF!$C$5:$R$161,16,FALSE)*$AC$3))</f>
        <v/>
      </c>
      <c r="AY1348" s="3" t="str">
        <f>IF($L1348="","",IF(SUM($AJ1348:AL1348)=0,$AE1348,VLOOKUP($AP1348,BaseEqptCdF!$C$5:$R$161,16,FALSE)*$AC$3))</f>
        <v/>
      </c>
      <c r="AZ1348" s="3" t="str">
        <f>IF($L1348="","",IF(SUM($AJ1348:AM1348)=0,$AE1348,VLOOKUP($AP1348,BaseEqptCdF!$C$5:$R$161,16,FALSE)*$AC$3))</f>
        <v/>
      </c>
      <c r="BA1348" s="3" t="str">
        <f>IF($L1348="","",IF(SUM($AJ1348:AN1348)=0,$AE1348,VLOOKUP($AP1348,BaseEqptCdF!$C$5:$R$161,16,FALSE)*$AC$3))</f>
        <v/>
      </c>
      <c r="BB1348" s="2">
        <f t="shared" si="169"/>
        <v>0</v>
      </c>
      <c r="BC1348" s="3" t="str">
        <f>IF($L1348="","",IF(SUM($AJ1348:AJ1348)=0,$AF1348,IF(LEFT(VLOOKUP($AP1348,BaseEqptCdF!$C$5:$E$161,3,FALSE),2)="SD",0,IF(LEFT(VLOOKUP($AP1348,BaseEqptCdF!$C$5:$E$161,3,FALSE),2)="SB",1*52,VLOOKUP($AP1348,BaseEqptCdF!$C$5:$S$161,12,FALSE)*0.2*300))))</f>
        <v/>
      </c>
      <c r="BD1348" s="3" t="str">
        <f>IF($L1348="","",IF(SUM($AJ1348:AK1348)=0,$AF1348,IF(LEFT(VLOOKUP($AP1348,BaseEqptCdF!$C$5:$E$161,3,FALSE),2)="SD",0,IF(LEFT(VLOOKUP($AP1348,BaseEqptCdF!$C$5:$E$161,3,FALSE),2)="SB",1*52,VLOOKUP($AP1348,BaseEqptCdF!$C$5:$S$161,12,FALSE)*0.2*300))))</f>
        <v/>
      </c>
      <c r="BE1348" s="3" t="str">
        <f>IF($L1348="","",IF(SUM($AJ1348:AL1348)=0,$AF1348,IF(LEFT(VLOOKUP($AP1348,BaseEqptCdF!$C$5:$E$161,3,FALSE),2)="SD",0,IF(LEFT(VLOOKUP($AP1348,BaseEqptCdF!$C$5:$E$161,3,FALSE),2)="SB",1*52,VLOOKUP($AP1348,BaseEqptCdF!$C$5:$S$161,12,FALSE)*0.2*300))))</f>
        <v/>
      </c>
      <c r="BF1348" s="3" t="str">
        <f>IF($L1348="","",IF(SUM($AJ1348:AM1348)=0,$AF1348,IF(LEFT(VLOOKUP($AP1348,BaseEqptCdF!$C$5:$E$161,3,FALSE),2)="SD",0,IF(LEFT(VLOOKUP($AP1348,BaseEqptCdF!$C$5:$E$161,3,FALSE),2)="SB",1*52,VLOOKUP($AP1348,BaseEqptCdF!$C$5:$S$161,12,FALSE)*0.2*300))))</f>
        <v/>
      </c>
      <c r="BG1348" s="3" t="str">
        <f>IF($L1348="","",IF(SUM($AJ1348:AN1348)=0,$AF1348,IF(LEFT(VLOOKUP($AP1348,BaseEqptCdF!$C$5:$E$161,3,FALSE),2)="SD",0,IF(LEFT(VLOOKUP($AP1348,BaseEqptCdF!$C$5:$E$161,3,FALSE),2)="SB",1*52,VLOOKUP($AP1348,BaseEqptCdF!$C$5:$S$161,12,FALSE)*0.2*300))))</f>
        <v/>
      </c>
      <c r="BH1348" s="2">
        <f t="shared" si="170"/>
        <v>0</v>
      </c>
    </row>
    <row r="1349" spans="1:60" x14ac:dyDescent="0.25">
      <c r="A1349" s="296" t="str">
        <f t="array" ref="A1349">IF($C1349="","",INDEX(Prog!$B$8:$D$300,MATCH($C1349,nivo1,0),1))</f>
        <v/>
      </c>
      <c r="B1349" s="296" t="str">
        <f t="array" ref="B1349">IF($C1349="","",INDEX(Prog!$B$8:$D$300,MATCH($C1349,nivo1,0),2))</f>
        <v/>
      </c>
      <c r="C1349" s="273"/>
      <c r="D1349" s="267"/>
      <c r="E1349" s="273"/>
      <c r="F1349" s="273"/>
      <c r="G1349" s="273"/>
      <c r="H1349" s="273"/>
      <c r="I1349" s="273"/>
      <c r="J1349" s="273"/>
      <c r="K1349" s="274"/>
      <c r="L1349" s="273"/>
      <c r="M1349" s="273"/>
      <c r="N1349" s="273"/>
      <c r="O1349" s="275"/>
      <c r="P1349" s="273"/>
      <c r="Q1349" s="273"/>
      <c r="R1349" s="273"/>
      <c r="S1349" s="273"/>
      <c r="T1349" s="276"/>
      <c r="U1349" s="276"/>
      <c r="V1349" s="276"/>
      <c r="W1349" s="276"/>
      <c r="X1349" s="277"/>
      <c r="Y1349" s="278"/>
      <c r="AA1349" s="8" t="str">
        <f>IF($L1349="","",VLOOKUP($L1349,BaseEqptCdF!$C$5:$E$161,2,FALSE))</f>
        <v/>
      </c>
      <c r="AB1349" s="8" t="str">
        <f>IF($L1349="","",VLOOKUP($L1349,BaseEqptCdF!$C$5:$E$161,3,FALSE))</f>
        <v/>
      </c>
      <c r="AC1349" s="7" t="str">
        <f>IF($L1349="","",VLOOKUP($L1349,BaseEqptCdF!$C$5:$I$161,6,FALSE))</f>
        <v/>
      </c>
      <c r="AD1349" s="7" t="str">
        <f>IF($L1349="","",VLOOKUP($L1349,BaseEqptCdF!$C$5:$I$161,7,FALSE))</f>
        <v/>
      </c>
      <c r="AE1349" s="3" t="str">
        <f>IF($L1349="","",VLOOKUP($L1349,BaseEqptCdF!$C$5:$R$161,16,FALSE)*$AC$3)</f>
        <v/>
      </c>
      <c r="AF1349" s="3" t="str">
        <f>IF($L1349="","",IF(LEFT($AB1349,2)="SD",0,IF(LEFT($AB1349,2)="SB",1*52,IF($N1349=Prog!$P$17,VLOOKUP($L1349,BaseEqptCdF!$C$5:$P$161,14,FALSE)*1*300,VLOOKUP($L1349,BaseEqptCdF!$C$5:$P$161,12,FALSE)*0.2*300))))</f>
        <v/>
      </c>
      <c r="AG1349" s="6" t="str">
        <f t="shared" si="166"/>
        <v/>
      </c>
      <c r="AH1349" s="6">
        <f>IF($U1349=Prog!$S$18,YEAR($X1349),"")</f>
        <v>1900</v>
      </c>
      <c r="AI1349" s="5" t="str">
        <f>IF(OR($AG1349="",$U1349=Prog!$S$18),"",IF(OR($U1349=Prog!$S$17,$U1349=Prog!$S$16),YEAR($X1349),IF($AG1349="ND","ND",$AI$8+$O1349)))</f>
        <v/>
      </c>
      <c r="AJ1349" s="3" t="str">
        <f t="shared" si="173"/>
        <v/>
      </c>
      <c r="AK1349" s="3" t="str">
        <f t="shared" si="172"/>
        <v/>
      </c>
      <c r="AL1349" s="3" t="str">
        <f t="shared" si="172"/>
        <v/>
      </c>
      <c r="AM1349" s="3" t="str">
        <f t="shared" si="172"/>
        <v/>
      </c>
      <c r="AN1349" s="3" t="str">
        <f t="shared" si="172"/>
        <v/>
      </c>
      <c r="AO1349" s="2">
        <f t="shared" si="167"/>
        <v>0</v>
      </c>
      <c r="AP1349" s="4"/>
      <c r="AQ1349" s="3">
        <f>IF(AJ1349=1,VLOOKUP($AP1349,BaseEqptCdF!$C$5:$R$161,16,FALSE),0)</f>
        <v>0</v>
      </c>
      <c r="AR1349" s="3">
        <f>IF(AK1349=1,VLOOKUP($AP1349,BaseEqptCdF!$C$5:$R$161,16,FALSE),0)</f>
        <v>0</v>
      </c>
      <c r="AS1349" s="3">
        <f>IF(AL1349=1,VLOOKUP($AP1349,BaseEqptCdF!$C$5:$R$161,16,FALSE),0)</f>
        <v>0</v>
      </c>
      <c r="AT1349" s="3">
        <f>IF(AM1349=1,VLOOKUP($AP1349,BaseEqptCdF!$C$5:$R$161,16,FALSE),0)</f>
        <v>0</v>
      </c>
      <c r="AU1349" s="3">
        <f>IF(AN1349=1,VLOOKUP($AP1349,BaseEqptCdF!$C$5:$R$161,16,FALSE),0)</f>
        <v>0</v>
      </c>
      <c r="AV1349" s="2">
        <f t="shared" si="168"/>
        <v>0</v>
      </c>
      <c r="AW1349" s="3" t="str">
        <f>IF($L1349="","",IF(SUM($AJ1349:AJ1349)=0,$AE1349,VLOOKUP($AP1349,BaseEqptCdF!$C$5:$R$161,16,FALSE)*$AC$3))</f>
        <v/>
      </c>
      <c r="AX1349" s="3" t="str">
        <f>IF($L1349="","",IF(SUM($AJ1349:AK1349)=0,$AE1349,VLOOKUP($AP1349,BaseEqptCdF!$C$5:$R$161,16,FALSE)*$AC$3))</f>
        <v/>
      </c>
      <c r="AY1349" s="3" t="str">
        <f>IF($L1349="","",IF(SUM($AJ1349:AL1349)=0,$AE1349,VLOOKUP($AP1349,BaseEqptCdF!$C$5:$R$161,16,FALSE)*$AC$3))</f>
        <v/>
      </c>
      <c r="AZ1349" s="3" t="str">
        <f>IF($L1349="","",IF(SUM($AJ1349:AM1349)=0,$AE1349,VLOOKUP($AP1349,BaseEqptCdF!$C$5:$R$161,16,FALSE)*$AC$3))</f>
        <v/>
      </c>
      <c r="BA1349" s="3" t="str">
        <f>IF($L1349="","",IF(SUM($AJ1349:AN1349)=0,$AE1349,VLOOKUP($AP1349,BaseEqptCdF!$C$5:$R$161,16,FALSE)*$AC$3))</f>
        <v/>
      </c>
      <c r="BB1349" s="2">
        <f t="shared" si="169"/>
        <v>0</v>
      </c>
      <c r="BC1349" s="3" t="str">
        <f>IF($L1349="","",IF(SUM($AJ1349:AJ1349)=0,$AF1349,IF(LEFT(VLOOKUP($AP1349,BaseEqptCdF!$C$5:$E$161,3,FALSE),2)="SD",0,IF(LEFT(VLOOKUP($AP1349,BaseEqptCdF!$C$5:$E$161,3,FALSE),2)="SB",1*52,VLOOKUP($AP1349,BaseEqptCdF!$C$5:$S$161,12,FALSE)*0.2*300))))</f>
        <v/>
      </c>
      <c r="BD1349" s="3" t="str">
        <f>IF($L1349="","",IF(SUM($AJ1349:AK1349)=0,$AF1349,IF(LEFT(VLOOKUP($AP1349,BaseEqptCdF!$C$5:$E$161,3,FALSE),2)="SD",0,IF(LEFT(VLOOKUP($AP1349,BaseEqptCdF!$C$5:$E$161,3,FALSE),2)="SB",1*52,VLOOKUP($AP1349,BaseEqptCdF!$C$5:$S$161,12,FALSE)*0.2*300))))</f>
        <v/>
      </c>
      <c r="BE1349" s="3" t="str">
        <f>IF($L1349="","",IF(SUM($AJ1349:AL1349)=0,$AF1349,IF(LEFT(VLOOKUP($AP1349,BaseEqptCdF!$C$5:$E$161,3,FALSE),2)="SD",0,IF(LEFT(VLOOKUP($AP1349,BaseEqptCdF!$C$5:$E$161,3,FALSE),2)="SB",1*52,VLOOKUP($AP1349,BaseEqptCdF!$C$5:$S$161,12,FALSE)*0.2*300))))</f>
        <v/>
      </c>
      <c r="BF1349" s="3" t="str">
        <f>IF($L1349="","",IF(SUM($AJ1349:AM1349)=0,$AF1349,IF(LEFT(VLOOKUP($AP1349,BaseEqptCdF!$C$5:$E$161,3,FALSE),2)="SD",0,IF(LEFT(VLOOKUP($AP1349,BaseEqptCdF!$C$5:$E$161,3,FALSE),2)="SB",1*52,VLOOKUP($AP1349,BaseEqptCdF!$C$5:$S$161,12,FALSE)*0.2*300))))</f>
        <v/>
      </c>
      <c r="BG1349" s="3" t="str">
        <f>IF($L1349="","",IF(SUM($AJ1349:AN1349)=0,$AF1349,IF(LEFT(VLOOKUP($AP1349,BaseEqptCdF!$C$5:$E$161,3,FALSE),2)="SD",0,IF(LEFT(VLOOKUP($AP1349,BaseEqptCdF!$C$5:$E$161,3,FALSE),2)="SB",1*52,VLOOKUP($AP1349,BaseEqptCdF!$C$5:$S$161,12,FALSE)*0.2*300))))</f>
        <v/>
      </c>
      <c r="BH1349" s="2">
        <f t="shared" si="170"/>
        <v>0</v>
      </c>
    </row>
    <row r="1350" spans="1:60" x14ac:dyDescent="0.25">
      <c r="A1350" s="296" t="str">
        <f t="array" ref="A1350">IF($C1350="","",INDEX(Prog!$B$8:$D$300,MATCH($C1350,nivo1,0),1))</f>
        <v/>
      </c>
      <c r="B1350" s="296" t="str">
        <f t="array" ref="B1350">IF($C1350="","",INDEX(Prog!$B$8:$D$300,MATCH($C1350,nivo1,0),2))</f>
        <v/>
      </c>
      <c r="C1350" s="273"/>
      <c r="D1350" s="267"/>
      <c r="E1350" s="273"/>
      <c r="F1350" s="273"/>
      <c r="G1350" s="273"/>
      <c r="H1350" s="273"/>
      <c r="I1350" s="273"/>
      <c r="J1350" s="273"/>
      <c r="K1350" s="274"/>
      <c r="L1350" s="273"/>
      <c r="M1350" s="273"/>
      <c r="N1350" s="273"/>
      <c r="O1350" s="275"/>
      <c r="P1350" s="273"/>
      <c r="Q1350" s="273"/>
      <c r="R1350" s="273"/>
      <c r="S1350" s="273"/>
      <c r="T1350" s="276"/>
      <c r="U1350" s="276"/>
      <c r="V1350" s="276"/>
      <c r="W1350" s="276"/>
      <c r="X1350" s="277"/>
      <c r="Y1350" s="278"/>
      <c r="AA1350" s="8" t="str">
        <f>IF($L1350="","",VLOOKUP($L1350,BaseEqptCdF!$C$5:$E$161,2,FALSE))</f>
        <v/>
      </c>
      <c r="AB1350" s="8" t="str">
        <f>IF($L1350="","",VLOOKUP($L1350,BaseEqptCdF!$C$5:$E$161,3,FALSE))</f>
        <v/>
      </c>
      <c r="AC1350" s="7" t="str">
        <f>IF($L1350="","",VLOOKUP($L1350,BaseEqptCdF!$C$5:$I$161,6,FALSE))</f>
        <v/>
      </c>
      <c r="AD1350" s="7" t="str">
        <f>IF($L1350="","",VLOOKUP($L1350,BaseEqptCdF!$C$5:$I$161,7,FALSE))</f>
        <v/>
      </c>
      <c r="AE1350" s="3" t="str">
        <f>IF($L1350="","",VLOOKUP($L1350,BaseEqptCdF!$C$5:$R$161,16,FALSE)*$AC$3)</f>
        <v/>
      </c>
      <c r="AF1350" s="3" t="str">
        <f>IF($L1350="","",IF(LEFT($AB1350,2)="SD",0,IF(LEFT($AB1350,2)="SB",1*52,IF($N1350=Prog!$P$17,VLOOKUP($L1350,BaseEqptCdF!$C$5:$P$161,14,FALSE)*1*300,VLOOKUP($L1350,BaseEqptCdF!$C$5:$P$161,12,FALSE)*0.2*300))))</f>
        <v/>
      </c>
      <c r="AG1350" s="6" t="str">
        <f t="shared" si="166"/>
        <v/>
      </c>
      <c r="AH1350" s="6">
        <f>IF($U1350=Prog!$S$18,YEAR($X1350),"")</f>
        <v>1900</v>
      </c>
      <c r="AI1350" s="5" t="str">
        <f>IF(OR($AG1350="",$U1350=Prog!$S$18),"",IF(OR($U1350=Prog!$S$17,$U1350=Prog!$S$16),YEAR($X1350),IF($AG1350="ND","ND",$AI$8+$O1350)))</f>
        <v/>
      </c>
      <c r="AJ1350" s="3" t="str">
        <f t="shared" si="173"/>
        <v/>
      </c>
      <c r="AK1350" s="3" t="str">
        <f t="shared" si="172"/>
        <v/>
      </c>
      <c r="AL1350" s="3" t="str">
        <f t="shared" si="172"/>
        <v/>
      </c>
      <c r="AM1350" s="3" t="str">
        <f t="shared" si="172"/>
        <v/>
      </c>
      <c r="AN1350" s="3" t="str">
        <f t="shared" si="172"/>
        <v/>
      </c>
      <c r="AO1350" s="2">
        <f t="shared" si="167"/>
        <v>0</v>
      </c>
      <c r="AP1350" s="4"/>
      <c r="AQ1350" s="3">
        <f>IF(AJ1350=1,VLOOKUP($AP1350,BaseEqptCdF!$C$5:$R$161,16,FALSE),0)</f>
        <v>0</v>
      </c>
      <c r="AR1350" s="3">
        <f>IF(AK1350=1,VLOOKUP($AP1350,BaseEqptCdF!$C$5:$R$161,16,FALSE),0)</f>
        <v>0</v>
      </c>
      <c r="AS1350" s="3">
        <f>IF(AL1350=1,VLOOKUP($AP1350,BaseEqptCdF!$C$5:$R$161,16,FALSE),0)</f>
        <v>0</v>
      </c>
      <c r="AT1350" s="3">
        <f>IF(AM1350=1,VLOOKUP($AP1350,BaseEqptCdF!$C$5:$R$161,16,FALSE),0)</f>
        <v>0</v>
      </c>
      <c r="AU1350" s="3">
        <f>IF(AN1350=1,VLOOKUP($AP1350,BaseEqptCdF!$C$5:$R$161,16,FALSE),0)</f>
        <v>0</v>
      </c>
      <c r="AV1350" s="2">
        <f t="shared" si="168"/>
        <v>0</v>
      </c>
      <c r="AW1350" s="3" t="str">
        <f>IF($L1350="","",IF(SUM($AJ1350:AJ1350)=0,$AE1350,VLOOKUP($AP1350,BaseEqptCdF!$C$5:$R$161,16,FALSE)*$AC$3))</f>
        <v/>
      </c>
      <c r="AX1350" s="3" t="str">
        <f>IF($L1350="","",IF(SUM($AJ1350:AK1350)=0,$AE1350,VLOOKUP($AP1350,BaseEqptCdF!$C$5:$R$161,16,FALSE)*$AC$3))</f>
        <v/>
      </c>
      <c r="AY1350" s="3" t="str">
        <f>IF($L1350="","",IF(SUM($AJ1350:AL1350)=0,$AE1350,VLOOKUP($AP1350,BaseEqptCdF!$C$5:$R$161,16,FALSE)*$AC$3))</f>
        <v/>
      </c>
      <c r="AZ1350" s="3" t="str">
        <f>IF($L1350="","",IF(SUM($AJ1350:AM1350)=0,$AE1350,VLOOKUP($AP1350,BaseEqptCdF!$C$5:$R$161,16,FALSE)*$AC$3))</f>
        <v/>
      </c>
      <c r="BA1350" s="3" t="str">
        <f>IF($L1350="","",IF(SUM($AJ1350:AN1350)=0,$AE1350,VLOOKUP($AP1350,BaseEqptCdF!$C$5:$R$161,16,FALSE)*$AC$3))</f>
        <v/>
      </c>
      <c r="BB1350" s="2">
        <f t="shared" si="169"/>
        <v>0</v>
      </c>
      <c r="BC1350" s="3" t="str">
        <f>IF($L1350="","",IF(SUM($AJ1350:AJ1350)=0,$AF1350,IF(LEFT(VLOOKUP($AP1350,BaseEqptCdF!$C$5:$E$161,3,FALSE),2)="SD",0,IF(LEFT(VLOOKUP($AP1350,BaseEqptCdF!$C$5:$E$161,3,FALSE),2)="SB",1*52,VLOOKUP($AP1350,BaseEqptCdF!$C$5:$S$161,12,FALSE)*0.2*300))))</f>
        <v/>
      </c>
      <c r="BD1350" s="3" t="str">
        <f>IF($L1350="","",IF(SUM($AJ1350:AK1350)=0,$AF1350,IF(LEFT(VLOOKUP($AP1350,BaseEqptCdF!$C$5:$E$161,3,FALSE),2)="SD",0,IF(LEFT(VLOOKUP($AP1350,BaseEqptCdF!$C$5:$E$161,3,FALSE),2)="SB",1*52,VLOOKUP($AP1350,BaseEqptCdF!$C$5:$S$161,12,FALSE)*0.2*300))))</f>
        <v/>
      </c>
      <c r="BE1350" s="3" t="str">
        <f>IF($L1350="","",IF(SUM($AJ1350:AL1350)=0,$AF1350,IF(LEFT(VLOOKUP($AP1350,BaseEqptCdF!$C$5:$E$161,3,FALSE),2)="SD",0,IF(LEFT(VLOOKUP($AP1350,BaseEqptCdF!$C$5:$E$161,3,FALSE),2)="SB",1*52,VLOOKUP($AP1350,BaseEqptCdF!$C$5:$S$161,12,FALSE)*0.2*300))))</f>
        <v/>
      </c>
      <c r="BF1350" s="3" t="str">
        <f>IF($L1350="","",IF(SUM($AJ1350:AM1350)=0,$AF1350,IF(LEFT(VLOOKUP($AP1350,BaseEqptCdF!$C$5:$E$161,3,FALSE),2)="SD",0,IF(LEFT(VLOOKUP($AP1350,BaseEqptCdF!$C$5:$E$161,3,FALSE),2)="SB",1*52,VLOOKUP($AP1350,BaseEqptCdF!$C$5:$S$161,12,FALSE)*0.2*300))))</f>
        <v/>
      </c>
      <c r="BG1350" s="3" t="str">
        <f>IF($L1350="","",IF(SUM($AJ1350:AN1350)=0,$AF1350,IF(LEFT(VLOOKUP($AP1350,BaseEqptCdF!$C$5:$E$161,3,FALSE),2)="SD",0,IF(LEFT(VLOOKUP($AP1350,BaseEqptCdF!$C$5:$E$161,3,FALSE),2)="SB",1*52,VLOOKUP($AP1350,BaseEqptCdF!$C$5:$S$161,12,FALSE)*0.2*300))))</f>
        <v/>
      </c>
      <c r="BH1350" s="2">
        <f t="shared" si="170"/>
        <v>0</v>
      </c>
    </row>
    <row r="1351" spans="1:60" x14ac:dyDescent="0.25">
      <c r="A1351" s="296" t="str">
        <f t="array" ref="A1351">IF($C1351="","",INDEX(Prog!$B$8:$D$300,MATCH($C1351,nivo1,0),1))</f>
        <v/>
      </c>
      <c r="B1351" s="296" t="str">
        <f t="array" ref="B1351">IF($C1351="","",INDEX(Prog!$B$8:$D$300,MATCH($C1351,nivo1,0),2))</f>
        <v/>
      </c>
      <c r="C1351" s="273"/>
      <c r="D1351" s="267"/>
      <c r="E1351" s="273"/>
      <c r="F1351" s="273"/>
      <c r="G1351" s="273"/>
      <c r="H1351" s="273"/>
      <c r="I1351" s="273"/>
      <c r="J1351" s="273"/>
      <c r="K1351" s="274"/>
      <c r="L1351" s="273"/>
      <c r="M1351" s="273"/>
      <c r="N1351" s="273"/>
      <c r="O1351" s="275"/>
      <c r="P1351" s="273"/>
      <c r="Q1351" s="273"/>
      <c r="R1351" s="273"/>
      <c r="S1351" s="273"/>
      <c r="T1351" s="276"/>
      <c r="U1351" s="276"/>
      <c r="V1351" s="276"/>
      <c r="W1351" s="276"/>
      <c r="X1351" s="277"/>
      <c r="Y1351" s="278"/>
      <c r="AA1351" s="8" t="str">
        <f>IF($L1351="","",VLOOKUP($L1351,BaseEqptCdF!$C$5:$E$161,2,FALSE))</f>
        <v/>
      </c>
      <c r="AB1351" s="8" t="str">
        <f>IF($L1351="","",VLOOKUP($L1351,BaseEqptCdF!$C$5:$E$161,3,FALSE))</f>
        <v/>
      </c>
      <c r="AC1351" s="7" t="str">
        <f>IF($L1351="","",VLOOKUP($L1351,BaseEqptCdF!$C$5:$I$161,6,FALSE))</f>
        <v/>
      </c>
      <c r="AD1351" s="7" t="str">
        <f>IF($L1351="","",VLOOKUP($L1351,BaseEqptCdF!$C$5:$I$161,7,FALSE))</f>
        <v/>
      </c>
      <c r="AE1351" s="3" t="str">
        <f>IF($L1351="","",VLOOKUP($L1351,BaseEqptCdF!$C$5:$R$161,16,FALSE)*$AC$3)</f>
        <v/>
      </c>
      <c r="AF1351" s="3" t="str">
        <f>IF($L1351="","",IF(LEFT($AB1351,2)="SD",0,IF(LEFT($AB1351,2)="SB",1*52,IF($N1351=Prog!$P$17,VLOOKUP($L1351,BaseEqptCdF!$C$5:$P$161,14,FALSE)*1*300,VLOOKUP($L1351,BaseEqptCdF!$C$5:$P$161,12,FALSE)*0.2*300))))</f>
        <v/>
      </c>
      <c r="AG1351" s="6" t="str">
        <f t="shared" si="166"/>
        <v/>
      </c>
      <c r="AH1351" s="6">
        <f>IF($U1351=Prog!$S$18,YEAR($X1351),"")</f>
        <v>1900</v>
      </c>
      <c r="AI1351" s="5" t="str">
        <f>IF(OR($AG1351="",$U1351=Prog!$S$18),"",IF(OR($U1351=Prog!$S$17,$U1351=Prog!$S$16),YEAR($X1351),IF($AG1351="ND","ND",$AI$8+$O1351)))</f>
        <v/>
      </c>
      <c r="AJ1351" s="3" t="str">
        <f t="shared" si="173"/>
        <v/>
      </c>
      <c r="AK1351" s="3" t="str">
        <f t="shared" si="172"/>
        <v/>
      </c>
      <c r="AL1351" s="3" t="str">
        <f t="shared" si="172"/>
        <v/>
      </c>
      <c r="AM1351" s="3" t="str">
        <f t="shared" si="172"/>
        <v/>
      </c>
      <c r="AN1351" s="3" t="str">
        <f t="shared" si="172"/>
        <v/>
      </c>
      <c r="AO1351" s="2">
        <f t="shared" si="167"/>
        <v>0</v>
      </c>
      <c r="AP1351" s="4"/>
      <c r="AQ1351" s="3">
        <f>IF(AJ1351=1,VLOOKUP($AP1351,BaseEqptCdF!$C$5:$R$161,16,FALSE),0)</f>
        <v>0</v>
      </c>
      <c r="AR1351" s="3">
        <f>IF(AK1351=1,VLOOKUP($AP1351,BaseEqptCdF!$C$5:$R$161,16,FALSE),0)</f>
        <v>0</v>
      </c>
      <c r="AS1351" s="3">
        <f>IF(AL1351=1,VLOOKUP($AP1351,BaseEqptCdF!$C$5:$R$161,16,FALSE),0)</f>
        <v>0</v>
      </c>
      <c r="AT1351" s="3">
        <f>IF(AM1351=1,VLOOKUP($AP1351,BaseEqptCdF!$C$5:$R$161,16,FALSE),0)</f>
        <v>0</v>
      </c>
      <c r="AU1351" s="3">
        <f>IF(AN1351=1,VLOOKUP($AP1351,BaseEqptCdF!$C$5:$R$161,16,FALSE),0)</f>
        <v>0</v>
      </c>
      <c r="AV1351" s="2">
        <f t="shared" si="168"/>
        <v>0</v>
      </c>
      <c r="AW1351" s="3" t="str">
        <f>IF($L1351="","",IF(SUM($AJ1351:AJ1351)=0,$AE1351,VLOOKUP($AP1351,BaseEqptCdF!$C$5:$R$161,16,FALSE)*$AC$3))</f>
        <v/>
      </c>
      <c r="AX1351" s="3" t="str">
        <f>IF($L1351="","",IF(SUM($AJ1351:AK1351)=0,$AE1351,VLOOKUP($AP1351,BaseEqptCdF!$C$5:$R$161,16,FALSE)*$AC$3))</f>
        <v/>
      </c>
      <c r="AY1351" s="3" t="str">
        <f>IF($L1351="","",IF(SUM($AJ1351:AL1351)=0,$AE1351,VLOOKUP($AP1351,BaseEqptCdF!$C$5:$R$161,16,FALSE)*$AC$3))</f>
        <v/>
      </c>
      <c r="AZ1351" s="3" t="str">
        <f>IF($L1351="","",IF(SUM($AJ1351:AM1351)=0,$AE1351,VLOOKUP($AP1351,BaseEqptCdF!$C$5:$R$161,16,FALSE)*$AC$3))</f>
        <v/>
      </c>
      <c r="BA1351" s="3" t="str">
        <f>IF($L1351="","",IF(SUM($AJ1351:AN1351)=0,$AE1351,VLOOKUP($AP1351,BaseEqptCdF!$C$5:$R$161,16,FALSE)*$AC$3))</f>
        <v/>
      </c>
      <c r="BB1351" s="2">
        <f t="shared" si="169"/>
        <v>0</v>
      </c>
      <c r="BC1351" s="3" t="str">
        <f>IF($L1351="","",IF(SUM($AJ1351:AJ1351)=0,$AF1351,IF(LEFT(VLOOKUP($AP1351,BaseEqptCdF!$C$5:$E$161,3,FALSE),2)="SD",0,IF(LEFT(VLOOKUP($AP1351,BaseEqptCdF!$C$5:$E$161,3,FALSE),2)="SB",1*52,VLOOKUP($AP1351,BaseEqptCdF!$C$5:$S$161,12,FALSE)*0.2*300))))</f>
        <v/>
      </c>
      <c r="BD1351" s="3" t="str">
        <f>IF($L1351="","",IF(SUM($AJ1351:AK1351)=0,$AF1351,IF(LEFT(VLOOKUP($AP1351,BaseEqptCdF!$C$5:$E$161,3,FALSE),2)="SD",0,IF(LEFT(VLOOKUP($AP1351,BaseEqptCdF!$C$5:$E$161,3,FALSE),2)="SB",1*52,VLOOKUP($AP1351,BaseEqptCdF!$C$5:$S$161,12,FALSE)*0.2*300))))</f>
        <v/>
      </c>
      <c r="BE1351" s="3" t="str">
        <f>IF($L1351="","",IF(SUM($AJ1351:AL1351)=0,$AF1351,IF(LEFT(VLOOKUP($AP1351,BaseEqptCdF!$C$5:$E$161,3,FALSE),2)="SD",0,IF(LEFT(VLOOKUP($AP1351,BaseEqptCdF!$C$5:$E$161,3,FALSE),2)="SB",1*52,VLOOKUP($AP1351,BaseEqptCdF!$C$5:$S$161,12,FALSE)*0.2*300))))</f>
        <v/>
      </c>
      <c r="BF1351" s="3" t="str">
        <f>IF($L1351="","",IF(SUM($AJ1351:AM1351)=0,$AF1351,IF(LEFT(VLOOKUP($AP1351,BaseEqptCdF!$C$5:$E$161,3,FALSE),2)="SD",0,IF(LEFT(VLOOKUP($AP1351,BaseEqptCdF!$C$5:$E$161,3,FALSE),2)="SB",1*52,VLOOKUP($AP1351,BaseEqptCdF!$C$5:$S$161,12,FALSE)*0.2*300))))</f>
        <v/>
      </c>
      <c r="BG1351" s="3" t="str">
        <f>IF($L1351="","",IF(SUM($AJ1351:AN1351)=0,$AF1351,IF(LEFT(VLOOKUP($AP1351,BaseEqptCdF!$C$5:$E$161,3,FALSE),2)="SD",0,IF(LEFT(VLOOKUP($AP1351,BaseEqptCdF!$C$5:$E$161,3,FALSE),2)="SB",1*52,VLOOKUP($AP1351,BaseEqptCdF!$C$5:$S$161,12,FALSE)*0.2*300))))</f>
        <v/>
      </c>
      <c r="BH1351" s="2">
        <f t="shared" si="170"/>
        <v>0</v>
      </c>
    </row>
    <row r="1352" spans="1:60" x14ac:dyDescent="0.25">
      <c r="A1352" s="296" t="str">
        <f t="array" ref="A1352">IF($C1352="","",INDEX(Prog!$B$8:$D$300,MATCH($C1352,nivo1,0),1))</f>
        <v/>
      </c>
      <c r="B1352" s="296" t="str">
        <f t="array" ref="B1352">IF($C1352="","",INDEX(Prog!$B$8:$D$300,MATCH($C1352,nivo1,0),2))</f>
        <v/>
      </c>
      <c r="C1352" s="273"/>
      <c r="D1352" s="267"/>
      <c r="E1352" s="273"/>
      <c r="F1352" s="273"/>
      <c r="G1352" s="273"/>
      <c r="H1352" s="273"/>
      <c r="I1352" s="273"/>
      <c r="J1352" s="273"/>
      <c r="K1352" s="274"/>
      <c r="L1352" s="273"/>
      <c r="M1352" s="273"/>
      <c r="N1352" s="273"/>
      <c r="O1352" s="275"/>
      <c r="P1352" s="273"/>
      <c r="Q1352" s="273"/>
      <c r="R1352" s="273"/>
      <c r="S1352" s="273"/>
      <c r="T1352" s="276"/>
      <c r="U1352" s="276"/>
      <c r="V1352" s="276"/>
      <c r="W1352" s="276"/>
      <c r="X1352" s="277"/>
      <c r="Y1352" s="278"/>
      <c r="AA1352" s="8" t="str">
        <f>IF($L1352="","",VLOOKUP($L1352,BaseEqptCdF!$C$5:$E$161,2,FALSE))</f>
        <v/>
      </c>
      <c r="AB1352" s="8" t="str">
        <f>IF($L1352="","",VLOOKUP($L1352,BaseEqptCdF!$C$5:$E$161,3,FALSE))</f>
        <v/>
      </c>
      <c r="AC1352" s="7" t="str">
        <f>IF($L1352="","",VLOOKUP($L1352,BaseEqptCdF!$C$5:$I$161,6,FALSE))</f>
        <v/>
      </c>
      <c r="AD1352" s="7" t="str">
        <f>IF($L1352="","",VLOOKUP($L1352,BaseEqptCdF!$C$5:$I$161,7,FALSE))</f>
        <v/>
      </c>
      <c r="AE1352" s="3" t="str">
        <f>IF($L1352="","",VLOOKUP($L1352,BaseEqptCdF!$C$5:$R$161,16,FALSE)*$AC$3)</f>
        <v/>
      </c>
      <c r="AF1352" s="3" t="str">
        <f>IF($L1352="","",IF(LEFT($AB1352,2)="SD",0,IF(LEFT($AB1352,2)="SB",1*52,IF($N1352=Prog!$P$17,VLOOKUP($L1352,BaseEqptCdF!$C$5:$P$161,14,FALSE)*1*300,VLOOKUP($L1352,BaseEqptCdF!$C$5:$P$161,12,FALSE)*0.2*300))))</f>
        <v/>
      </c>
      <c r="AG1352" s="6" t="str">
        <f t="shared" si="166"/>
        <v/>
      </c>
      <c r="AH1352" s="6">
        <f>IF($U1352=Prog!$S$18,YEAR($X1352),"")</f>
        <v>1900</v>
      </c>
      <c r="AI1352" s="5" t="str">
        <f>IF(OR($AG1352="",$U1352=Prog!$S$18),"",IF(OR($U1352=Prog!$S$17,$U1352=Prog!$S$16),YEAR($X1352),IF($AG1352="ND","ND",$AI$8+$O1352)))</f>
        <v/>
      </c>
      <c r="AJ1352" s="3" t="str">
        <f t="shared" si="173"/>
        <v/>
      </c>
      <c r="AK1352" s="3" t="str">
        <f t="shared" si="172"/>
        <v/>
      </c>
      <c r="AL1352" s="3" t="str">
        <f t="shared" si="172"/>
        <v/>
      </c>
      <c r="AM1352" s="3" t="str">
        <f t="shared" si="172"/>
        <v/>
      </c>
      <c r="AN1352" s="3" t="str">
        <f t="shared" si="172"/>
        <v/>
      </c>
      <c r="AO1352" s="2">
        <f t="shared" si="167"/>
        <v>0</v>
      </c>
      <c r="AP1352" s="4"/>
      <c r="AQ1352" s="3">
        <f>IF(AJ1352=1,VLOOKUP($AP1352,BaseEqptCdF!$C$5:$R$161,16,FALSE),0)</f>
        <v>0</v>
      </c>
      <c r="AR1352" s="3">
        <f>IF(AK1352=1,VLOOKUP($AP1352,BaseEqptCdF!$C$5:$R$161,16,FALSE),0)</f>
        <v>0</v>
      </c>
      <c r="AS1352" s="3">
        <f>IF(AL1352=1,VLOOKUP($AP1352,BaseEqptCdF!$C$5:$R$161,16,FALSE),0)</f>
        <v>0</v>
      </c>
      <c r="AT1352" s="3">
        <f>IF(AM1352=1,VLOOKUP($AP1352,BaseEqptCdF!$C$5:$R$161,16,FALSE),0)</f>
        <v>0</v>
      </c>
      <c r="AU1352" s="3">
        <f>IF(AN1352=1,VLOOKUP($AP1352,BaseEqptCdF!$C$5:$R$161,16,FALSE),0)</f>
        <v>0</v>
      </c>
      <c r="AV1352" s="2">
        <f t="shared" si="168"/>
        <v>0</v>
      </c>
      <c r="AW1352" s="3" t="str">
        <f>IF($L1352="","",IF(SUM($AJ1352:AJ1352)=0,$AE1352,VLOOKUP($AP1352,BaseEqptCdF!$C$5:$R$161,16,FALSE)*$AC$3))</f>
        <v/>
      </c>
      <c r="AX1352" s="3" t="str">
        <f>IF($L1352="","",IF(SUM($AJ1352:AK1352)=0,$AE1352,VLOOKUP($AP1352,BaseEqptCdF!$C$5:$R$161,16,FALSE)*$AC$3))</f>
        <v/>
      </c>
      <c r="AY1352" s="3" t="str">
        <f>IF($L1352="","",IF(SUM($AJ1352:AL1352)=0,$AE1352,VLOOKUP($AP1352,BaseEqptCdF!$C$5:$R$161,16,FALSE)*$AC$3))</f>
        <v/>
      </c>
      <c r="AZ1352" s="3" t="str">
        <f>IF($L1352="","",IF(SUM($AJ1352:AM1352)=0,$AE1352,VLOOKUP($AP1352,BaseEqptCdF!$C$5:$R$161,16,FALSE)*$AC$3))</f>
        <v/>
      </c>
      <c r="BA1352" s="3" t="str">
        <f>IF($L1352="","",IF(SUM($AJ1352:AN1352)=0,$AE1352,VLOOKUP($AP1352,BaseEqptCdF!$C$5:$R$161,16,FALSE)*$AC$3))</f>
        <v/>
      </c>
      <c r="BB1352" s="2">
        <f t="shared" si="169"/>
        <v>0</v>
      </c>
      <c r="BC1352" s="3" t="str">
        <f>IF($L1352="","",IF(SUM($AJ1352:AJ1352)=0,$AF1352,IF(LEFT(VLOOKUP($AP1352,BaseEqptCdF!$C$5:$E$161,3,FALSE),2)="SD",0,IF(LEFT(VLOOKUP($AP1352,BaseEqptCdF!$C$5:$E$161,3,FALSE),2)="SB",1*52,VLOOKUP($AP1352,BaseEqptCdF!$C$5:$S$161,12,FALSE)*0.2*300))))</f>
        <v/>
      </c>
      <c r="BD1352" s="3" t="str">
        <f>IF($L1352="","",IF(SUM($AJ1352:AK1352)=0,$AF1352,IF(LEFT(VLOOKUP($AP1352,BaseEqptCdF!$C$5:$E$161,3,FALSE),2)="SD",0,IF(LEFT(VLOOKUP($AP1352,BaseEqptCdF!$C$5:$E$161,3,FALSE),2)="SB",1*52,VLOOKUP($AP1352,BaseEqptCdF!$C$5:$S$161,12,FALSE)*0.2*300))))</f>
        <v/>
      </c>
      <c r="BE1352" s="3" t="str">
        <f>IF($L1352="","",IF(SUM($AJ1352:AL1352)=0,$AF1352,IF(LEFT(VLOOKUP($AP1352,BaseEqptCdF!$C$5:$E$161,3,FALSE),2)="SD",0,IF(LEFT(VLOOKUP($AP1352,BaseEqptCdF!$C$5:$E$161,3,FALSE),2)="SB",1*52,VLOOKUP($AP1352,BaseEqptCdF!$C$5:$S$161,12,FALSE)*0.2*300))))</f>
        <v/>
      </c>
      <c r="BF1352" s="3" t="str">
        <f>IF($L1352="","",IF(SUM($AJ1352:AM1352)=0,$AF1352,IF(LEFT(VLOOKUP($AP1352,BaseEqptCdF!$C$5:$E$161,3,FALSE),2)="SD",0,IF(LEFT(VLOOKUP($AP1352,BaseEqptCdF!$C$5:$E$161,3,FALSE),2)="SB",1*52,VLOOKUP($AP1352,BaseEqptCdF!$C$5:$S$161,12,FALSE)*0.2*300))))</f>
        <v/>
      </c>
      <c r="BG1352" s="3" t="str">
        <f>IF($L1352="","",IF(SUM($AJ1352:AN1352)=0,$AF1352,IF(LEFT(VLOOKUP($AP1352,BaseEqptCdF!$C$5:$E$161,3,FALSE),2)="SD",0,IF(LEFT(VLOOKUP($AP1352,BaseEqptCdF!$C$5:$E$161,3,FALSE),2)="SB",1*52,VLOOKUP($AP1352,BaseEqptCdF!$C$5:$S$161,12,FALSE)*0.2*300))))</f>
        <v/>
      </c>
      <c r="BH1352" s="2">
        <f t="shared" si="170"/>
        <v>0</v>
      </c>
    </row>
    <row r="1353" spans="1:60" x14ac:dyDescent="0.25">
      <c r="A1353" s="296" t="str">
        <f t="array" ref="A1353">IF($C1353="","",INDEX(Prog!$B$8:$D$300,MATCH($C1353,nivo1,0),1))</f>
        <v/>
      </c>
      <c r="B1353" s="296" t="str">
        <f t="array" ref="B1353">IF($C1353="","",INDEX(Prog!$B$8:$D$300,MATCH($C1353,nivo1,0),2))</f>
        <v/>
      </c>
      <c r="C1353" s="273"/>
      <c r="D1353" s="267"/>
      <c r="E1353" s="273"/>
      <c r="F1353" s="273"/>
      <c r="G1353" s="273"/>
      <c r="H1353" s="273"/>
      <c r="I1353" s="273"/>
      <c r="J1353" s="273"/>
      <c r="K1353" s="274"/>
      <c r="L1353" s="273"/>
      <c r="M1353" s="273"/>
      <c r="N1353" s="273"/>
      <c r="O1353" s="275"/>
      <c r="P1353" s="273"/>
      <c r="Q1353" s="273"/>
      <c r="R1353" s="273"/>
      <c r="S1353" s="273"/>
      <c r="T1353" s="276"/>
      <c r="U1353" s="276"/>
      <c r="V1353" s="276"/>
      <c r="W1353" s="276"/>
      <c r="X1353" s="277"/>
      <c r="Y1353" s="278"/>
      <c r="AA1353" s="8" t="str">
        <f>IF($L1353="","",VLOOKUP($L1353,BaseEqptCdF!$C$5:$E$161,2,FALSE))</f>
        <v/>
      </c>
      <c r="AB1353" s="8" t="str">
        <f>IF($L1353="","",VLOOKUP($L1353,BaseEqptCdF!$C$5:$E$161,3,FALSE))</f>
        <v/>
      </c>
      <c r="AC1353" s="7" t="str">
        <f>IF($L1353="","",VLOOKUP($L1353,BaseEqptCdF!$C$5:$I$161,6,FALSE))</f>
        <v/>
      </c>
      <c r="AD1353" s="7" t="str">
        <f>IF($L1353="","",VLOOKUP($L1353,BaseEqptCdF!$C$5:$I$161,7,FALSE))</f>
        <v/>
      </c>
      <c r="AE1353" s="3" t="str">
        <f>IF($L1353="","",VLOOKUP($L1353,BaseEqptCdF!$C$5:$R$161,16,FALSE)*$AC$3)</f>
        <v/>
      </c>
      <c r="AF1353" s="3" t="str">
        <f>IF($L1353="","",IF(LEFT($AB1353,2)="SD",0,IF(LEFT($AB1353,2)="SB",1*52,IF($N1353=Prog!$P$17,VLOOKUP($L1353,BaseEqptCdF!$C$5:$P$161,14,FALSE)*1*300,VLOOKUP($L1353,BaseEqptCdF!$C$5:$P$161,12,FALSE)*0.2*300))))</f>
        <v/>
      </c>
      <c r="AG1353" s="6" t="str">
        <f t="shared" si="166"/>
        <v/>
      </c>
      <c r="AH1353" s="6">
        <f>IF($U1353=Prog!$S$18,YEAR($X1353),"")</f>
        <v>1900</v>
      </c>
      <c r="AI1353" s="5" t="str">
        <f>IF(OR($AG1353="",$U1353=Prog!$S$18),"",IF(OR($U1353=Prog!$S$17,$U1353=Prog!$S$16),YEAR($X1353),IF($AG1353="ND","ND",$AI$8+$O1353)))</f>
        <v/>
      </c>
      <c r="AJ1353" s="3" t="str">
        <f t="shared" si="173"/>
        <v/>
      </c>
      <c r="AK1353" s="3" t="str">
        <f t="shared" si="172"/>
        <v/>
      </c>
      <c r="AL1353" s="3" t="str">
        <f t="shared" si="172"/>
        <v/>
      </c>
      <c r="AM1353" s="3" t="str">
        <f t="shared" si="172"/>
        <v/>
      </c>
      <c r="AN1353" s="3" t="str">
        <f t="shared" si="172"/>
        <v/>
      </c>
      <c r="AO1353" s="2">
        <f t="shared" si="167"/>
        <v>0</v>
      </c>
      <c r="AP1353" s="4"/>
      <c r="AQ1353" s="3">
        <f>IF(AJ1353=1,VLOOKUP($AP1353,BaseEqptCdF!$C$5:$R$161,16,FALSE),0)</f>
        <v>0</v>
      </c>
      <c r="AR1353" s="3">
        <f>IF(AK1353=1,VLOOKUP($AP1353,BaseEqptCdF!$C$5:$R$161,16,FALSE),0)</f>
        <v>0</v>
      </c>
      <c r="AS1353" s="3">
        <f>IF(AL1353=1,VLOOKUP($AP1353,BaseEqptCdF!$C$5:$R$161,16,FALSE),0)</f>
        <v>0</v>
      </c>
      <c r="AT1353" s="3">
        <f>IF(AM1353=1,VLOOKUP($AP1353,BaseEqptCdF!$C$5:$R$161,16,FALSE),0)</f>
        <v>0</v>
      </c>
      <c r="AU1353" s="3">
        <f>IF(AN1353=1,VLOOKUP($AP1353,BaseEqptCdF!$C$5:$R$161,16,FALSE),0)</f>
        <v>0</v>
      </c>
      <c r="AV1353" s="2">
        <f t="shared" si="168"/>
        <v>0</v>
      </c>
      <c r="AW1353" s="3" t="str">
        <f>IF($L1353="","",IF(SUM($AJ1353:AJ1353)=0,$AE1353,VLOOKUP($AP1353,BaseEqptCdF!$C$5:$R$161,16,FALSE)*$AC$3))</f>
        <v/>
      </c>
      <c r="AX1353" s="3" t="str">
        <f>IF($L1353="","",IF(SUM($AJ1353:AK1353)=0,$AE1353,VLOOKUP($AP1353,BaseEqptCdF!$C$5:$R$161,16,FALSE)*$AC$3))</f>
        <v/>
      </c>
      <c r="AY1353" s="3" t="str">
        <f>IF($L1353="","",IF(SUM($AJ1353:AL1353)=0,$AE1353,VLOOKUP($AP1353,BaseEqptCdF!$C$5:$R$161,16,FALSE)*$AC$3))</f>
        <v/>
      </c>
      <c r="AZ1353" s="3" t="str">
        <f>IF($L1353="","",IF(SUM($AJ1353:AM1353)=0,$AE1353,VLOOKUP($AP1353,BaseEqptCdF!$C$5:$R$161,16,FALSE)*$AC$3))</f>
        <v/>
      </c>
      <c r="BA1353" s="3" t="str">
        <f>IF($L1353="","",IF(SUM($AJ1353:AN1353)=0,$AE1353,VLOOKUP($AP1353,BaseEqptCdF!$C$5:$R$161,16,FALSE)*$AC$3))</f>
        <v/>
      </c>
      <c r="BB1353" s="2">
        <f t="shared" si="169"/>
        <v>0</v>
      </c>
      <c r="BC1353" s="3" t="str">
        <f>IF($L1353="","",IF(SUM($AJ1353:AJ1353)=0,$AF1353,IF(LEFT(VLOOKUP($AP1353,BaseEqptCdF!$C$5:$E$161,3,FALSE),2)="SD",0,IF(LEFT(VLOOKUP($AP1353,BaseEqptCdF!$C$5:$E$161,3,FALSE),2)="SB",1*52,VLOOKUP($AP1353,BaseEqptCdF!$C$5:$S$161,12,FALSE)*0.2*300))))</f>
        <v/>
      </c>
      <c r="BD1353" s="3" t="str">
        <f>IF($L1353="","",IF(SUM($AJ1353:AK1353)=0,$AF1353,IF(LEFT(VLOOKUP($AP1353,BaseEqptCdF!$C$5:$E$161,3,FALSE),2)="SD",0,IF(LEFT(VLOOKUP($AP1353,BaseEqptCdF!$C$5:$E$161,3,FALSE),2)="SB",1*52,VLOOKUP($AP1353,BaseEqptCdF!$C$5:$S$161,12,FALSE)*0.2*300))))</f>
        <v/>
      </c>
      <c r="BE1353" s="3" t="str">
        <f>IF($L1353="","",IF(SUM($AJ1353:AL1353)=0,$AF1353,IF(LEFT(VLOOKUP($AP1353,BaseEqptCdF!$C$5:$E$161,3,FALSE),2)="SD",0,IF(LEFT(VLOOKUP($AP1353,BaseEqptCdF!$C$5:$E$161,3,FALSE),2)="SB",1*52,VLOOKUP($AP1353,BaseEqptCdF!$C$5:$S$161,12,FALSE)*0.2*300))))</f>
        <v/>
      </c>
      <c r="BF1353" s="3" t="str">
        <f>IF($L1353="","",IF(SUM($AJ1353:AM1353)=0,$AF1353,IF(LEFT(VLOOKUP($AP1353,BaseEqptCdF!$C$5:$E$161,3,FALSE),2)="SD",0,IF(LEFT(VLOOKUP($AP1353,BaseEqptCdF!$C$5:$E$161,3,FALSE),2)="SB",1*52,VLOOKUP($AP1353,BaseEqptCdF!$C$5:$S$161,12,FALSE)*0.2*300))))</f>
        <v/>
      </c>
      <c r="BG1353" s="3" t="str">
        <f>IF($L1353="","",IF(SUM($AJ1353:AN1353)=0,$AF1353,IF(LEFT(VLOOKUP($AP1353,BaseEqptCdF!$C$5:$E$161,3,FALSE),2)="SD",0,IF(LEFT(VLOOKUP($AP1353,BaseEqptCdF!$C$5:$E$161,3,FALSE),2)="SB",1*52,VLOOKUP($AP1353,BaseEqptCdF!$C$5:$S$161,12,FALSE)*0.2*300))))</f>
        <v/>
      </c>
      <c r="BH1353" s="2">
        <f t="shared" si="170"/>
        <v>0</v>
      </c>
    </row>
    <row r="1354" spans="1:60" x14ac:dyDescent="0.25">
      <c r="A1354" s="296" t="str">
        <f t="array" ref="A1354">IF($C1354="","",INDEX(Prog!$B$8:$D$300,MATCH($C1354,nivo1,0),1))</f>
        <v/>
      </c>
      <c r="B1354" s="296" t="str">
        <f t="array" ref="B1354">IF($C1354="","",INDEX(Prog!$B$8:$D$300,MATCH($C1354,nivo1,0),2))</f>
        <v/>
      </c>
      <c r="C1354" s="273"/>
      <c r="D1354" s="267"/>
      <c r="E1354" s="273"/>
      <c r="F1354" s="273"/>
      <c r="G1354" s="273"/>
      <c r="H1354" s="273"/>
      <c r="I1354" s="273"/>
      <c r="J1354" s="273"/>
      <c r="K1354" s="274"/>
      <c r="L1354" s="273"/>
      <c r="M1354" s="273"/>
      <c r="N1354" s="273"/>
      <c r="O1354" s="275"/>
      <c r="P1354" s="273"/>
      <c r="Q1354" s="273"/>
      <c r="R1354" s="273"/>
      <c r="S1354" s="273"/>
      <c r="T1354" s="276"/>
      <c r="U1354" s="276"/>
      <c r="V1354" s="276"/>
      <c r="W1354" s="276"/>
      <c r="X1354" s="277"/>
      <c r="Y1354" s="278"/>
      <c r="AA1354" s="8" t="str">
        <f>IF($L1354="","",VLOOKUP($L1354,BaseEqptCdF!$C$5:$E$161,2,FALSE))</f>
        <v/>
      </c>
      <c r="AB1354" s="8" t="str">
        <f>IF($L1354="","",VLOOKUP($L1354,BaseEqptCdF!$C$5:$E$161,3,FALSE))</f>
        <v/>
      </c>
      <c r="AC1354" s="7" t="str">
        <f>IF($L1354="","",VLOOKUP($L1354,BaseEqptCdF!$C$5:$I$161,6,FALSE))</f>
        <v/>
      </c>
      <c r="AD1354" s="7" t="str">
        <f>IF($L1354="","",VLOOKUP($L1354,BaseEqptCdF!$C$5:$I$161,7,FALSE))</f>
        <v/>
      </c>
      <c r="AE1354" s="3" t="str">
        <f>IF($L1354="","",VLOOKUP($L1354,BaseEqptCdF!$C$5:$R$161,16,FALSE)*$AC$3)</f>
        <v/>
      </c>
      <c r="AF1354" s="3" t="str">
        <f>IF($L1354="","",IF(LEFT($AB1354,2)="SD",0,IF(LEFT($AB1354,2)="SB",1*52,IF($N1354=Prog!$P$17,VLOOKUP($L1354,BaseEqptCdF!$C$5:$P$161,14,FALSE)*1*300,VLOOKUP($L1354,BaseEqptCdF!$C$5:$P$161,12,FALSE)*0.2*300))))</f>
        <v/>
      </c>
      <c r="AG1354" s="6" t="str">
        <f t="shared" ref="AG1354:AG1417" si="174">IF($L1354="","",IF(OR(ISTEXT($O1354),$O1354=""),"ND",YEAR($X1354)-$O1354))</f>
        <v/>
      </c>
      <c r="AH1354" s="6">
        <f>IF($U1354=Prog!$S$18,YEAR($X1354),"")</f>
        <v>1900</v>
      </c>
      <c r="AI1354" s="5" t="str">
        <f>IF(OR($AG1354="",$U1354=Prog!$S$18),"",IF(OR($U1354=Prog!$S$17,$U1354=Prog!$S$16),YEAR($X1354),IF($AG1354="ND","ND",$AI$8+$O1354)))</f>
        <v/>
      </c>
      <c r="AJ1354" s="3" t="str">
        <f t="shared" si="173"/>
        <v/>
      </c>
      <c r="AK1354" s="3" t="str">
        <f t="shared" si="172"/>
        <v/>
      </c>
      <c r="AL1354" s="3" t="str">
        <f t="shared" si="172"/>
        <v/>
      </c>
      <c r="AM1354" s="3" t="str">
        <f t="shared" si="172"/>
        <v/>
      </c>
      <c r="AN1354" s="3" t="str">
        <f t="shared" si="172"/>
        <v/>
      </c>
      <c r="AO1354" s="2">
        <f t="shared" si="167"/>
        <v>0</v>
      </c>
      <c r="AP1354" s="4"/>
      <c r="AQ1354" s="3">
        <f>IF(AJ1354=1,VLOOKUP($AP1354,BaseEqptCdF!$C$5:$R$161,16,FALSE),0)</f>
        <v>0</v>
      </c>
      <c r="AR1354" s="3">
        <f>IF(AK1354=1,VLOOKUP($AP1354,BaseEqptCdF!$C$5:$R$161,16,FALSE),0)</f>
        <v>0</v>
      </c>
      <c r="AS1354" s="3">
        <f>IF(AL1354=1,VLOOKUP($AP1354,BaseEqptCdF!$C$5:$R$161,16,FALSE),0)</f>
        <v>0</v>
      </c>
      <c r="AT1354" s="3">
        <f>IF(AM1354=1,VLOOKUP($AP1354,BaseEqptCdF!$C$5:$R$161,16,FALSE),0)</f>
        <v>0</v>
      </c>
      <c r="AU1354" s="3">
        <f>IF(AN1354=1,VLOOKUP($AP1354,BaseEqptCdF!$C$5:$R$161,16,FALSE),0)</f>
        <v>0</v>
      </c>
      <c r="AV1354" s="2">
        <f t="shared" si="168"/>
        <v>0</v>
      </c>
      <c r="AW1354" s="3" t="str">
        <f>IF($L1354="","",IF(SUM($AJ1354:AJ1354)=0,$AE1354,VLOOKUP($AP1354,BaseEqptCdF!$C$5:$R$161,16,FALSE)*$AC$3))</f>
        <v/>
      </c>
      <c r="AX1354" s="3" t="str">
        <f>IF($L1354="","",IF(SUM($AJ1354:AK1354)=0,$AE1354,VLOOKUP($AP1354,BaseEqptCdF!$C$5:$R$161,16,FALSE)*$AC$3))</f>
        <v/>
      </c>
      <c r="AY1354" s="3" t="str">
        <f>IF($L1354="","",IF(SUM($AJ1354:AL1354)=0,$AE1354,VLOOKUP($AP1354,BaseEqptCdF!$C$5:$R$161,16,FALSE)*$AC$3))</f>
        <v/>
      </c>
      <c r="AZ1354" s="3" t="str">
        <f>IF($L1354="","",IF(SUM($AJ1354:AM1354)=0,$AE1354,VLOOKUP($AP1354,BaseEqptCdF!$C$5:$R$161,16,FALSE)*$AC$3))</f>
        <v/>
      </c>
      <c r="BA1354" s="3" t="str">
        <f>IF($L1354="","",IF(SUM($AJ1354:AN1354)=0,$AE1354,VLOOKUP($AP1354,BaseEqptCdF!$C$5:$R$161,16,FALSE)*$AC$3))</f>
        <v/>
      </c>
      <c r="BB1354" s="2">
        <f t="shared" si="169"/>
        <v>0</v>
      </c>
      <c r="BC1354" s="3" t="str">
        <f>IF($L1354="","",IF(SUM($AJ1354:AJ1354)=0,$AF1354,IF(LEFT(VLOOKUP($AP1354,BaseEqptCdF!$C$5:$E$161,3,FALSE),2)="SD",0,IF(LEFT(VLOOKUP($AP1354,BaseEqptCdF!$C$5:$E$161,3,FALSE),2)="SB",1*52,VLOOKUP($AP1354,BaseEqptCdF!$C$5:$S$161,12,FALSE)*0.2*300))))</f>
        <v/>
      </c>
      <c r="BD1354" s="3" t="str">
        <f>IF($L1354="","",IF(SUM($AJ1354:AK1354)=0,$AF1354,IF(LEFT(VLOOKUP($AP1354,BaseEqptCdF!$C$5:$E$161,3,FALSE),2)="SD",0,IF(LEFT(VLOOKUP($AP1354,BaseEqptCdF!$C$5:$E$161,3,FALSE),2)="SB",1*52,VLOOKUP($AP1354,BaseEqptCdF!$C$5:$S$161,12,FALSE)*0.2*300))))</f>
        <v/>
      </c>
      <c r="BE1354" s="3" t="str">
        <f>IF($L1354="","",IF(SUM($AJ1354:AL1354)=0,$AF1354,IF(LEFT(VLOOKUP($AP1354,BaseEqptCdF!$C$5:$E$161,3,FALSE),2)="SD",0,IF(LEFT(VLOOKUP($AP1354,BaseEqptCdF!$C$5:$E$161,3,FALSE),2)="SB",1*52,VLOOKUP($AP1354,BaseEqptCdF!$C$5:$S$161,12,FALSE)*0.2*300))))</f>
        <v/>
      </c>
      <c r="BF1354" s="3" t="str">
        <f>IF($L1354="","",IF(SUM($AJ1354:AM1354)=0,$AF1354,IF(LEFT(VLOOKUP($AP1354,BaseEqptCdF!$C$5:$E$161,3,FALSE),2)="SD",0,IF(LEFT(VLOOKUP($AP1354,BaseEqptCdF!$C$5:$E$161,3,FALSE),2)="SB",1*52,VLOOKUP($AP1354,BaseEqptCdF!$C$5:$S$161,12,FALSE)*0.2*300))))</f>
        <v/>
      </c>
      <c r="BG1354" s="3" t="str">
        <f>IF($L1354="","",IF(SUM($AJ1354:AN1354)=0,$AF1354,IF(LEFT(VLOOKUP($AP1354,BaseEqptCdF!$C$5:$E$161,3,FALSE),2)="SD",0,IF(LEFT(VLOOKUP($AP1354,BaseEqptCdF!$C$5:$E$161,3,FALSE),2)="SB",1*52,VLOOKUP($AP1354,BaseEqptCdF!$C$5:$S$161,12,FALSE)*0.2*300))))</f>
        <v/>
      </c>
      <c r="BH1354" s="2">
        <f t="shared" si="170"/>
        <v>0</v>
      </c>
    </row>
    <row r="1355" spans="1:60" x14ac:dyDescent="0.25">
      <c r="A1355" s="296" t="str">
        <f t="array" ref="A1355">IF($C1355="","",INDEX(Prog!$B$8:$D$300,MATCH($C1355,nivo1,0),1))</f>
        <v/>
      </c>
      <c r="B1355" s="296" t="str">
        <f t="array" ref="B1355">IF($C1355="","",INDEX(Prog!$B$8:$D$300,MATCH($C1355,nivo1,0),2))</f>
        <v/>
      </c>
      <c r="C1355" s="273"/>
      <c r="D1355" s="267"/>
      <c r="E1355" s="273"/>
      <c r="F1355" s="273"/>
      <c r="G1355" s="273"/>
      <c r="H1355" s="273"/>
      <c r="I1355" s="273"/>
      <c r="J1355" s="273"/>
      <c r="K1355" s="274"/>
      <c r="L1355" s="273"/>
      <c r="M1355" s="273"/>
      <c r="N1355" s="273"/>
      <c r="O1355" s="275"/>
      <c r="P1355" s="273"/>
      <c r="Q1355" s="273"/>
      <c r="R1355" s="273"/>
      <c r="S1355" s="273"/>
      <c r="T1355" s="276"/>
      <c r="U1355" s="276"/>
      <c r="V1355" s="276"/>
      <c r="W1355" s="276"/>
      <c r="X1355" s="277"/>
      <c r="Y1355" s="278"/>
      <c r="AA1355" s="8" t="str">
        <f>IF($L1355="","",VLOOKUP($L1355,BaseEqptCdF!$C$5:$E$161,2,FALSE))</f>
        <v/>
      </c>
      <c r="AB1355" s="8" t="str">
        <f>IF($L1355="","",VLOOKUP($L1355,BaseEqptCdF!$C$5:$E$161,3,FALSE))</f>
        <v/>
      </c>
      <c r="AC1355" s="7" t="str">
        <f>IF($L1355="","",VLOOKUP($L1355,BaseEqptCdF!$C$5:$I$161,6,FALSE))</f>
        <v/>
      </c>
      <c r="AD1355" s="7" t="str">
        <f>IF($L1355="","",VLOOKUP($L1355,BaseEqptCdF!$C$5:$I$161,7,FALSE))</f>
        <v/>
      </c>
      <c r="AE1355" s="3" t="str">
        <f>IF($L1355="","",VLOOKUP($L1355,BaseEqptCdF!$C$5:$R$161,16,FALSE)*$AC$3)</f>
        <v/>
      </c>
      <c r="AF1355" s="3" t="str">
        <f>IF($L1355="","",IF(LEFT($AB1355,2)="SD",0,IF(LEFT($AB1355,2)="SB",1*52,IF($N1355=Prog!$P$17,VLOOKUP($L1355,BaseEqptCdF!$C$5:$P$161,14,FALSE)*1*300,VLOOKUP($L1355,BaseEqptCdF!$C$5:$P$161,12,FALSE)*0.2*300))))</f>
        <v/>
      </c>
      <c r="AG1355" s="6" t="str">
        <f t="shared" si="174"/>
        <v/>
      </c>
      <c r="AH1355" s="6">
        <f>IF($U1355=Prog!$S$18,YEAR($X1355),"")</f>
        <v>1900</v>
      </c>
      <c r="AI1355" s="5" t="str">
        <f>IF(OR($AG1355="",$U1355=Prog!$S$18),"",IF(OR($U1355=Prog!$S$17,$U1355=Prog!$S$16),YEAR($X1355),IF($AG1355="ND","ND",$AI$8+$O1355)))</f>
        <v/>
      </c>
      <c r="AJ1355" s="3" t="str">
        <f t="shared" si="173"/>
        <v/>
      </c>
      <c r="AK1355" s="3" t="str">
        <f t="shared" si="172"/>
        <v/>
      </c>
      <c r="AL1355" s="3" t="str">
        <f t="shared" si="172"/>
        <v/>
      </c>
      <c r="AM1355" s="3" t="str">
        <f t="shared" si="172"/>
        <v/>
      </c>
      <c r="AN1355" s="3" t="str">
        <f t="shared" si="172"/>
        <v/>
      </c>
      <c r="AO1355" s="2">
        <f t="shared" si="167"/>
        <v>0</v>
      </c>
      <c r="AP1355" s="4"/>
      <c r="AQ1355" s="3">
        <f>IF(AJ1355=1,VLOOKUP($AP1355,BaseEqptCdF!$C$5:$R$161,16,FALSE),0)</f>
        <v>0</v>
      </c>
      <c r="AR1355" s="3">
        <f>IF(AK1355=1,VLOOKUP($AP1355,BaseEqptCdF!$C$5:$R$161,16,FALSE),0)</f>
        <v>0</v>
      </c>
      <c r="AS1355" s="3">
        <f>IF(AL1355=1,VLOOKUP($AP1355,BaseEqptCdF!$C$5:$R$161,16,FALSE),0)</f>
        <v>0</v>
      </c>
      <c r="AT1355" s="3">
        <f>IF(AM1355=1,VLOOKUP($AP1355,BaseEqptCdF!$C$5:$R$161,16,FALSE),0)</f>
        <v>0</v>
      </c>
      <c r="AU1355" s="3">
        <f>IF(AN1355=1,VLOOKUP($AP1355,BaseEqptCdF!$C$5:$R$161,16,FALSE),0)</f>
        <v>0</v>
      </c>
      <c r="AV1355" s="2">
        <f t="shared" si="168"/>
        <v>0</v>
      </c>
      <c r="AW1355" s="3" t="str">
        <f>IF($L1355="","",IF(SUM($AJ1355:AJ1355)=0,$AE1355,VLOOKUP($AP1355,BaseEqptCdF!$C$5:$R$161,16,FALSE)*$AC$3))</f>
        <v/>
      </c>
      <c r="AX1355" s="3" t="str">
        <f>IF($L1355="","",IF(SUM($AJ1355:AK1355)=0,$AE1355,VLOOKUP($AP1355,BaseEqptCdF!$C$5:$R$161,16,FALSE)*$AC$3))</f>
        <v/>
      </c>
      <c r="AY1355" s="3" t="str">
        <f>IF($L1355="","",IF(SUM($AJ1355:AL1355)=0,$AE1355,VLOOKUP($AP1355,BaseEqptCdF!$C$5:$R$161,16,FALSE)*$AC$3))</f>
        <v/>
      </c>
      <c r="AZ1355" s="3" t="str">
        <f>IF($L1355="","",IF(SUM($AJ1355:AM1355)=0,$AE1355,VLOOKUP($AP1355,BaseEqptCdF!$C$5:$R$161,16,FALSE)*$AC$3))</f>
        <v/>
      </c>
      <c r="BA1355" s="3" t="str">
        <f>IF($L1355="","",IF(SUM($AJ1355:AN1355)=0,$AE1355,VLOOKUP($AP1355,BaseEqptCdF!$C$5:$R$161,16,FALSE)*$AC$3))</f>
        <v/>
      </c>
      <c r="BB1355" s="2">
        <f t="shared" si="169"/>
        <v>0</v>
      </c>
      <c r="BC1355" s="3" t="str">
        <f>IF($L1355="","",IF(SUM($AJ1355:AJ1355)=0,$AF1355,IF(LEFT(VLOOKUP($AP1355,BaseEqptCdF!$C$5:$E$161,3,FALSE),2)="SD",0,IF(LEFT(VLOOKUP($AP1355,BaseEqptCdF!$C$5:$E$161,3,FALSE),2)="SB",1*52,VLOOKUP($AP1355,BaseEqptCdF!$C$5:$S$161,12,FALSE)*0.2*300))))</f>
        <v/>
      </c>
      <c r="BD1355" s="3" t="str">
        <f>IF($L1355="","",IF(SUM($AJ1355:AK1355)=0,$AF1355,IF(LEFT(VLOOKUP($AP1355,BaseEqptCdF!$C$5:$E$161,3,FALSE),2)="SD",0,IF(LEFT(VLOOKUP($AP1355,BaseEqptCdF!$C$5:$E$161,3,FALSE),2)="SB",1*52,VLOOKUP($AP1355,BaseEqptCdF!$C$5:$S$161,12,FALSE)*0.2*300))))</f>
        <v/>
      </c>
      <c r="BE1355" s="3" t="str">
        <f>IF($L1355="","",IF(SUM($AJ1355:AL1355)=0,$AF1355,IF(LEFT(VLOOKUP($AP1355,BaseEqptCdF!$C$5:$E$161,3,FALSE),2)="SD",0,IF(LEFT(VLOOKUP($AP1355,BaseEqptCdF!$C$5:$E$161,3,FALSE),2)="SB",1*52,VLOOKUP($AP1355,BaseEqptCdF!$C$5:$S$161,12,FALSE)*0.2*300))))</f>
        <v/>
      </c>
      <c r="BF1355" s="3" t="str">
        <f>IF($L1355="","",IF(SUM($AJ1355:AM1355)=0,$AF1355,IF(LEFT(VLOOKUP($AP1355,BaseEqptCdF!$C$5:$E$161,3,FALSE),2)="SD",0,IF(LEFT(VLOOKUP($AP1355,BaseEqptCdF!$C$5:$E$161,3,FALSE),2)="SB",1*52,VLOOKUP($AP1355,BaseEqptCdF!$C$5:$S$161,12,FALSE)*0.2*300))))</f>
        <v/>
      </c>
      <c r="BG1355" s="3" t="str">
        <f>IF($L1355="","",IF(SUM($AJ1355:AN1355)=0,$AF1355,IF(LEFT(VLOOKUP($AP1355,BaseEqptCdF!$C$5:$E$161,3,FALSE),2)="SD",0,IF(LEFT(VLOOKUP($AP1355,BaseEqptCdF!$C$5:$E$161,3,FALSE),2)="SB",1*52,VLOOKUP($AP1355,BaseEqptCdF!$C$5:$S$161,12,FALSE)*0.2*300))))</f>
        <v/>
      </c>
      <c r="BH1355" s="2">
        <f t="shared" si="170"/>
        <v>0</v>
      </c>
    </row>
    <row r="1356" spans="1:60" x14ac:dyDescent="0.25">
      <c r="A1356" s="296" t="str">
        <f t="array" ref="A1356">IF($C1356="","",INDEX(Prog!$B$8:$D$300,MATCH($C1356,nivo1,0),1))</f>
        <v/>
      </c>
      <c r="B1356" s="296" t="str">
        <f t="array" ref="B1356">IF($C1356="","",INDEX(Prog!$B$8:$D$300,MATCH($C1356,nivo1,0),2))</f>
        <v/>
      </c>
      <c r="C1356" s="273"/>
      <c r="D1356" s="267"/>
      <c r="E1356" s="273"/>
      <c r="F1356" s="273"/>
      <c r="G1356" s="273"/>
      <c r="H1356" s="273"/>
      <c r="I1356" s="273"/>
      <c r="J1356" s="273"/>
      <c r="K1356" s="274"/>
      <c r="L1356" s="273"/>
      <c r="M1356" s="273"/>
      <c r="N1356" s="273"/>
      <c r="O1356" s="275"/>
      <c r="P1356" s="273"/>
      <c r="Q1356" s="273"/>
      <c r="R1356" s="273"/>
      <c r="S1356" s="273"/>
      <c r="T1356" s="276"/>
      <c r="U1356" s="276"/>
      <c r="V1356" s="276"/>
      <c r="W1356" s="276"/>
      <c r="X1356" s="277"/>
      <c r="Y1356" s="278"/>
      <c r="AA1356" s="8" t="str">
        <f>IF($L1356="","",VLOOKUP($L1356,BaseEqptCdF!$C$5:$E$161,2,FALSE))</f>
        <v/>
      </c>
      <c r="AB1356" s="8" t="str">
        <f>IF($L1356="","",VLOOKUP($L1356,BaseEqptCdF!$C$5:$E$161,3,FALSE))</f>
        <v/>
      </c>
      <c r="AC1356" s="7" t="str">
        <f>IF($L1356="","",VLOOKUP($L1356,BaseEqptCdF!$C$5:$I$161,6,FALSE))</f>
        <v/>
      </c>
      <c r="AD1356" s="7" t="str">
        <f>IF($L1356="","",VLOOKUP($L1356,BaseEqptCdF!$C$5:$I$161,7,FALSE))</f>
        <v/>
      </c>
      <c r="AE1356" s="3" t="str">
        <f>IF($L1356="","",VLOOKUP($L1356,BaseEqptCdF!$C$5:$R$161,16,FALSE)*$AC$3)</f>
        <v/>
      </c>
      <c r="AF1356" s="3" t="str">
        <f>IF($L1356="","",IF(LEFT($AB1356,2)="SD",0,IF(LEFT($AB1356,2)="SB",1*52,IF($N1356=Prog!$P$17,VLOOKUP($L1356,BaseEqptCdF!$C$5:$P$161,14,FALSE)*1*300,VLOOKUP($L1356,BaseEqptCdF!$C$5:$P$161,12,FALSE)*0.2*300))))</f>
        <v/>
      </c>
      <c r="AG1356" s="6" t="str">
        <f t="shared" si="174"/>
        <v/>
      </c>
      <c r="AH1356" s="6">
        <f>IF($U1356=Prog!$S$18,YEAR($X1356),"")</f>
        <v>1900</v>
      </c>
      <c r="AI1356" s="5" t="str">
        <f>IF(OR($AG1356="",$U1356=Prog!$S$18),"",IF(OR($U1356=Prog!$S$17,$U1356=Prog!$S$16),YEAR($X1356),IF($AG1356="ND","ND",$AI$8+$O1356)))</f>
        <v/>
      </c>
      <c r="AJ1356" s="3" t="str">
        <f t="shared" si="173"/>
        <v/>
      </c>
      <c r="AK1356" s="3" t="str">
        <f t="shared" si="172"/>
        <v/>
      </c>
      <c r="AL1356" s="3" t="str">
        <f t="shared" si="172"/>
        <v/>
      </c>
      <c r="AM1356" s="3" t="str">
        <f t="shared" si="172"/>
        <v/>
      </c>
      <c r="AN1356" s="3" t="str">
        <f t="shared" si="172"/>
        <v/>
      </c>
      <c r="AO1356" s="2">
        <f t="shared" si="167"/>
        <v>0</v>
      </c>
      <c r="AP1356" s="4"/>
      <c r="AQ1356" s="3">
        <f>IF(AJ1356=1,VLOOKUP($AP1356,BaseEqptCdF!$C$5:$R$161,16,FALSE),0)</f>
        <v>0</v>
      </c>
      <c r="AR1356" s="3">
        <f>IF(AK1356=1,VLOOKUP($AP1356,BaseEqptCdF!$C$5:$R$161,16,FALSE),0)</f>
        <v>0</v>
      </c>
      <c r="AS1356" s="3">
        <f>IF(AL1356=1,VLOOKUP($AP1356,BaseEqptCdF!$C$5:$R$161,16,FALSE),0)</f>
        <v>0</v>
      </c>
      <c r="AT1356" s="3">
        <f>IF(AM1356=1,VLOOKUP($AP1356,BaseEqptCdF!$C$5:$R$161,16,FALSE),0)</f>
        <v>0</v>
      </c>
      <c r="AU1356" s="3">
        <f>IF(AN1356=1,VLOOKUP($AP1356,BaseEqptCdF!$C$5:$R$161,16,FALSE),0)</f>
        <v>0</v>
      </c>
      <c r="AV1356" s="2">
        <f t="shared" si="168"/>
        <v>0</v>
      </c>
      <c r="AW1356" s="3" t="str">
        <f>IF($L1356="","",IF(SUM($AJ1356:AJ1356)=0,$AE1356,VLOOKUP($AP1356,BaseEqptCdF!$C$5:$R$161,16,FALSE)*$AC$3))</f>
        <v/>
      </c>
      <c r="AX1356" s="3" t="str">
        <f>IF($L1356="","",IF(SUM($AJ1356:AK1356)=0,$AE1356,VLOOKUP($AP1356,BaseEqptCdF!$C$5:$R$161,16,FALSE)*$AC$3))</f>
        <v/>
      </c>
      <c r="AY1356" s="3" t="str">
        <f>IF($L1356="","",IF(SUM($AJ1356:AL1356)=0,$AE1356,VLOOKUP($AP1356,BaseEqptCdF!$C$5:$R$161,16,FALSE)*$AC$3))</f>
        <v/>
      </c>
      <c r="AZ1356" s="3" t="str">
        <f>IF($L1356="","",IF(SUM($AJ1356:AM1356)=0,$AE1356,VLOOKUP($AP1356,BaseEqptCdF!$C$5:$R$161,16,FALSE)*$AC$3))</f>
        <v/>
      </c>
      <c r="BA1356" s="3" t="str">
        <f>IF($L1356="","",IF(SUM($AJ1356:AN1356)=0,$AE1356,VLOOKUP($AP1356,BaseEqptCdF!$C$5:$R$161,16,FALSE)*$AC$3))</f>
        <v/>
      </c>
      <c r="BB1356" s="2">
        <f t="shared" si="169"/>
        <v>0</v>
      </c>
      <c r="BC1356" s="3" t="str">
        <f>IF($L1356="","",IF(SUM($AJ1356:AJ1356)=0,$AF1356,IF(LEFT(VLOOKUP($AP1356,BaseEqptCdF!$C$5:$E$161,3,FALSE),2)="SD",0,IF(LEFT(VLOOKUP($AP1356,BaseEqptCdF!$C$5:$E$161,3,FALSE),2)="SB",1*52,VLOOKUP($AP1356,BaseEqptCdF!$C$5:$S$161,12,FALSE)*0.2*300))))</f>
        <v/>
      </c>
      <c r="BD1356" s="3" t="str">
        <f>IF($L1356="","",IF(SUM($AJ1356:AK1356)=0,$AF1356,IF(LEFT(VLOOKUP($AP1356,BaseEqptCdF!$C$5:$E$161,3,FALSE),2)="SD",0,IF(LEFT(VLOOKUP($AP1356,BaseEqptCdF!$C$5:$E$161,3,FALSE),2)="SB",1*52,VLOOKUP($AP1356,BaseEqptCdF!$C$5:$S$161,12,FALSE)*0.2*300))))</f>
        <v/>
      </c>
      <c r="BE1356" s="3" t="str">
        <f>IF($L1356="","",IF(SUM($AJ1356:AL1356)=0,$AF1356,IF(LEFT(VLOOKUP($AP1356,BaseEqptCdF!$C$5:$E$161,3,FALSE),2)="SD",0,IF(LEFT(VLOOKUP($AP1356,BaseEqptCdF!$C$5:$E$161,3,FALSE),2)="SB",1*52,VLOOKUP($AP1356,BaseEqptCdF!$C$5:$S$161,12,FALSE)*0.2*300))))</f>
        <v/>
      </c>
      <c r="BF1356" s="3" t="str">
        <f>IF($L1356="","",IF(SUM($AJ1356:AM1356)=0,$AF1356,IF(LEFT(VLOOKUP($AP1356,BaseEqptCdF!$C$5:$E$161,3,FALSE),2)="SD",0,IF(LEFT(VLOOKUP($AP1356,BaseEqptCdF!$C$5:$E$161,3,FALSE),2)="SB",1*52,VLOOKUP($AP1356,BaseEqptCdF!$C$5:$S$161,12,FALSE)*0.2*300))))</f>
        <v/>
      </c>
      <c r="BG1356" s="3" t="str">
        <f>IF($L1356="","",IF(SUM($AJ1356:AN1356)=0,$AF1356,IF(LEFT(VLOOKUP($AP1356,BaseEqptCdF!$C$5:$E$161,3,FALSE),2)="SD",0,IF(LEFT(VLOOKUP($AP1356,BaseEqptCdF!$C$5:$E$161,3,FALSE),2)="SB",1*52,VLOOKUP($AP1356,BaseEqptCdF!$C$5:$S$161,12,FALSE)*0.2*300))))</f>
        <v/>
      </c>
      <c r="BH1356" s="2">
        <f t="shared" si="170"/>
        <v>0</v>
      </c>
    </row>
    <row r="1357" spans="1:60" x14ac:dyDescent="0.25">
      <c r="A1357" s="296" t="str">
        <f t="array" ref="A1357">IF($C1357="","",INDEX(Prog!$B$8:$D$300,MATCH($C1357,nivo1,0),1))</f>
        <v/>
      </c>
      <c r="B1357" s="296" t="str">
        <f t="array" ref="B1357">IF($C1357="","",INDEX(Prog!$B$8:$D$300,MATCH($C1357,nivo1,0),2))</f>
        <v/>
      </c>
      <c r="C1357" s="273"/>
      <c r="D1357" s="267"/>
      <c r="E1357" s="273"/>
      <c r="F1357" s="273"/>
      <c r="G1357" s="273"/>
      <c r="H1357" s="273"/>
      <c r="I1357" s="273"/>
      <c r="J1357" s="273"/>
      <c r="K1357" s="274"/>
      <c r="L1357" s="273"/>
      <c r="M1357" s="273"/>
      <c r="N1357" s="273"/>
      <c r="O1357" s="275"/>
      <c r="P1357" s="273"/>
      <c r="Q1357" s="273"/>
      <c r="R1357" s="273"/>
      <c r="S1357" s="273"/>
      <c r="T1357" s="276"/>
      <c r="U1357" s="276"/>
      <c r="V1357" s="276"/>
      <c r="W1357" s="276"/>
      <c r="X1357" s="277"/>
      <c r="Y1357" s="278"/>
      <c r="AA1357" s="8" t="str">
        <f>IF($L1357="","",VLOOKUP($L1357,BaseEqptCdF!$C$5:$E$161,2,FALSE))</f>
        <v/>
      </c>
      <c r="AB1357" s="8" t="str">
        <f>IF($L1357="","",VLOOKUP($L1357,BaseEqptCdF!$C$5:$E$161,3,FALSE))</f>
        <v/>
      </c>
      <c r="AC1357" s="7" t="str">
        <f>IF($L1357="","",VLOOKUP($L1357,BaseEqptCdF!$C$5:$I$161,6,FALSE))</f>
        <v/>
      </c>
      <c r="AD1357" s="7" t="str">
        <f>IF($L1357="","",VLOOKUP($L1357,BaseEqptCdF!$C$5:$I$161,7,FALSE))</f>
        <v/>
      </c>
      <c r="AE1357" s="3" t="str">
        <f>IF($L1357="","",VLOOKUP($L1357,BaseEqptCdF!$C$5:$R$161,16,FALSE)*$AC$3)</f>
        <v/>
      </c>
      <c r="AF1357" s="3" t="str">
        <f>IF($L1357="","",IF(LEFT($AB1357,2)="SD",0,IF(LEFT($AB1357,2)="SB",1*52,IF($N1357=Prog!$P$17,VLOOKUP($L1357,BaseEqptCdF!$C$5:$P$161,14,FALSE)*1*300,VLOOKUP($L1357,BaseEqptCdF!$C$5:$P$161,12,FALSE)*0.2*300))))</f>
        <v/>
      </c>
      <c r="AG1357" s="6" t="str">
        <f t="shared" si="174"/>
        <v/>
      </c>
      <c r="AH1357" s="6">
        <f>IF($U1357=Prog!$S$18,YEAR($X1357),"")</f>
        <v>1900</v>
      </c>
      <c r="AI1357" s="5" t="str">
        <f>IF(OR($AG1357="",$U1357=Prog!$S$18),"",IF(OR($U1357=Prog!$S$17,$U1357=Prog!$S$16),YEAR($X1357),IF($AG1357="ND","ND",$AI$8+$O1357)))</f>
        <v/>
      </c>
      <c r="AJ1357" s="3" t="str">
        <f t="shared" si="173"/>
        <v/>
      </c>
      <c r="AK1357" s="3" t="str">
        <f t="shared" si="172"/>
        <v/>
      </c>
      <c r="AL1357" s="3" t="str">
        <f t="shared" si="172"/>
        <v/>
      </c>
      <c r="AM1357" s="3" t="str">
        <f t="shared" si="172"/>
        <v/>
      </c>
      <c r="AN1357" s="3" t="str">
        <f t="shared" si="172"/>
        <v/>
      </c>
      <c r="AO1357" s="2">
        <f t="shared" si="167"/>
        <v>0</v>
      </c>
      <c r="AP1357" s="4"/>
      <c r="AQ1357" s="3">
        <f>IF(AJ1357=1,VLOOKUP($AP1357,BaseEqptCdF!$C$5:$R$161,16,FALSE),0)</f>
        <v>0</v>
      </c>
      <c r="AR1357" s="3">
        <f>IF(AK1357=1,VLOOKUP($AP1357,BaseEqptCdF!$C$5:$R$161,16,FALSE),0)</f>
        <v>0</v>
      </c>
      <c r="AS1357" s="3">
        <f>IF(AL1357=1,VLOOKUP($AP1357,BaseEqptCdF!$C$5:$R$161,16,FALSE),0)</f>
        <v>0</v>
      </c>
      <c r="AT1357" s="3">
        <f>IF(AM1357=1,VLOOKUP($AP1357,BaseEqptCdF!$C$5:$R$161,16,FALSE),0)</f>
        <v>0</v>
      </c>
      <c r="AU1357" s="3">
        <f>IF(AN1357=1,VLOOKUP($AP1357,BaseEqptCdF!$C$5:$R$161,16,FALSE),0)</f>
        <v>0</v>
      </c>
      <c r="AV1357" s="2">
        <f t="shared" si="168"/>
        <v>0</v>
      </c>
      <c r="AW1357" s="3" t="str">
        <f>IF($L1357="","",IF(SUM($AJ1357:AJ1357)=0,$AE1357,VLOOKUP($AP1357,BaseEqptCdF!$C$5:$R$161,16,FALSE)*$AC$3))</f>
        <v/>
      </c>
      <c r="AX1357" s="3" t="str">
        <f>IF($L1357="","",IF(SUM($AJ1357:AK1357)=0,$AE1357,VLOOKUP($AP1357,BaseEqptCdF!$C$5:$R$161,16,FALSE)*$AC$3))</f>
        <v/>
      </c>
      <c r="AY1357" s="3" t="str">
        <f>IF($L1357="","",IF(SUM($AJ1357:AL1357)=0,$AE1357,VLOOKUP($AP1357,BaseEqptCdF!$C$5:$R$161,16,FALSE)*$AC$3))</f>
        <v/>
      </c>
      <c r="AZ1357" s="3" t="str">
        <f>IF($L1357="","",IF(SUM($AJ1357:AM1357)=0,$AE1357,VLOOKUP($AP1357,BaseEqptCdF!$C$5:$R$161,16,FALSE)*$AC$3))</f>
        <v/>
      </c>
      <c r="BA1357" s="3" t="str">
        <f>IF($L1357="","",IF(SUM($AJ1357:AN1357)=0,$AE1357,VLOOKUP($AP1357,BaseEqptCdF!$C$5:$R$161,16,FALSE)*$AC$3))</f>
        <v/>
      </c>
      <c r="BB1357" s="2">
        <f t="shared" si="169"/>
        <v>0</v>
      </c>
      <c r="BC1357" s="3" t="str">
        <f>IF($L1357="","",IF(SUM($AJ1357:AJ1357)=0,$AF1357,IF(LEFT(VLOOKUP($AP1357,BaseEqptCdF!$C$5:$E$161,3,FALSE),2)="SD",0,IF(LEFT(VLOOKUP($AP1357,BaseEqptCdF!$C$5:$E$161,3,FALSE),2)="SB",1*52,VLOOKUP($AP1357,BaseEqptCdF!$C$5:$S$161,12,FALSE)*0.2*300))))</f>
        <v/>
      </c>
      <c r="BD1357" s="3" t="str">
        <f>IF($L1357="","",IF(SUM($AJ1357:AK1357)=0,$AF1357,IF(LEFT(VLOOKUP($AP1357,BaseEqptCdF!$C$5:$E$161,3,FALSE),2)="SD",0,IF(LEFT(VLOOKUP($AP1357,BaseEqptCdF!$C$5:$E$161,3,FALSE),2)="SB",1*52,VLOOKUP($AP1357,BaseEqptCdF!$C$5:$S$161,12,FALSE)*0.2*300))))</f>
        <v/>
      </c>
      <c r="BE1357" s="3" t="str">
        <f>IF($L1357="","",IF(SUM($AJ1357:AL1357)=0,$AF1357,IF(LEFT(VLOOKUP($AP1357,BaseEqptCdF!$C$5:$E$161,3,FALSE),2)="SD",0,IF(LEFT(VLOOKUP($AP1357,BaseEqptCdF!$C$5:$E$161,3,FALSE),2)="SB",1*52,VLOOKUP($AP1357,BaseEqptCdF!$C$5:$S$161,12,FALSE)*0.2*300))))</f>
        <v/>
      </c>
      <c r="BF1357" s="3" t="str">
        <f>IF($L1357="","",IF(SUM($AJ1357:AM1357)=0,$AF1357,IF(LEFT(VLOOKUP($AP1357,BaseEqptCdF!$C$5:$E$161,3,FALSE),2)="SD",0,IF(LEFT(VLOOKUP($AP1357,BaseEqptCdF!$C$5:$E$161,3,FALSE),2)="SB",1*52,VLOOKUP($AP1357,BaseEqptCdF!$C$5:$S$161,12,FALSE)*0.2*300))))</f>
        <v/>
      </c>
      <c r="BG1357" s="3" t="str">
        <f>IF($L1357="","",IF(SUM($AJ1357:AN1357)=0,$AF1357,IF(LEFT(VLOOKUP($AP1357,BaseEqptCdF!$C$5:$E$161,3,FALSE),2)="SD",0,IF(LEFT(VLOOKUP($AP1357,BaseEqptCdF!$C$5:$E$161,3,FALSE),2)="SB",1*52,VLOOKUP($AP1357,BaseEqptCdF!$C$5:$S$161,12,FALSE)*0.2*300))))</f>
        <v/>
      </c>
      <c r="BH1357" s="2">
        <f t="shared" si="170"/>
        <v>0</v>
      </c>
    </row>
    <row r="1358" spans="1:60" x14ac:dyDescent="0.25">
      <c r="A1358" s="296" t="str">
        <f t="array" ref="A1358">IF($C1358="","",INDEX(Prog!$B$8:$D$300,MATCH($C1358,nivo1,0),1))</f>
        <v/>
      </c>
      <c r="B1358" s="296" t="str">
        <f t="array" ref="B1358">IF($C1358="","",INDEX(Prog!$B$8:$D$300,MATCH($C1358,nivo1,0),2))</f>
        <v/>
      </c>
      <c r="C1358" s="273"/>
      <c r="D1358" s="267"/>
      <c r="E1358" s="273"/>
      <c r="F1358" s="273"/>
      <c r="G1358" s="273"/>
      <c r="H1358" s="273"/>
      <c r="I1358" s="273"/>
      <c r="J1358" s="273"/>
      <c r="K1358" s="274"/>
      <c r="L1358" s="273"/>
      <c r="M1358" s="273"/>
      <c r="N1358" s="273"/>
      <c r="O1358" s="275"/>
      <c r="P1358" s="273"/>
      <c r="Q1358" s="273"/>
      <c r="R1358" s="273"/>
      <c r="S1358" s="273"/>
      <c r="T1358" s="276"/>
      <c r="U1358" s="276"/>
      <c r="V1358" s="276"/>
      <c r="W1358" s="276"/>
      <c r="X1358" s="277"/>
      <c r="Y1358" s="278"/>
      <c r="AA1358" s="8" t="str">
        <f>IF($L1358="","",VLOOKUP($L1358,BaseEqptCdF!$C$5:$E$161,2,FALSE))</f>
        <v/>
      </c>
      <c r="AB1358" s="8" t="str">
        <f>IF($L1358="","",VLOOKUP($L1358,BaseEqptCdF!$C$5:$E$161,3,FALSE))</f>
        <v/>
      </c>
      <c r="AC1358" s="7" t="str">
        <f>IF($L1358="","",VLOOKUP($L1358,BaseEqptCdF!$C$5:$I$161,6,FALSE))</f>
        <v/>
      </c>
      <c r="AD1358" s="7" t="str">
        <f>IF($L1358="","",VLOOKUP($L1358,BaseEqptCdF!$C$5:$I$161,7,FALSE))</f>
        <v/>
      </c>
      <c r="AE1358" s="3" t="str">
        <f>IF($L1358="","",VLOOKUP($L1358,BaseEqptCdF!$C$5:$R$161,16,FALSE)*$AC$3)</f>
        <v/>
      </c>
      <c r="AF1358" s="3" t="str">
        <f>IF($L1358="","",IF(LEFT($AB1358,2)="SD",0,IF(LEFT($AB1358,2)="SB",1*52,IF($N1358=Prog!$P$17,VLOOKUP($L1358,BaseEqptCdF!$C$5:$P$161,14,FALSE)*1*300,VLOOKUP($L1358,BaseEqptCdF!$C$5:$P$161,12,FALSE)*0.2*300))))</f>
        <v/>
      </c>
      <c r="AG1358" s="6" t="str">
        <f t="shared" si="174"/>
        <v/>
      </c>
      <c r="AH1358" s="6">
        <f>IF($U1358=Prog!$S$18,YEAR($X1358),"")</f>
        <v>1900</v>
      </c>
      <c r="AI1358" s="5" t="str">
        <f>IF(OR($AG1358="",$U1358=Prog!$S$18),"",IF(OR($U1358=Prog!$S$17,$U1358=Prog!$S$16),YEAR($X1358),IF($AG1358="ND","ND",$AI$8+$O1358)))</f>
        <v/>
      </c>
      <c r="AJ1358" s="3" t="str">
        <f t="shared" si="173"/>
        <v/>
      </c>
      <c r="AK1358" s="3" t="str">
        <f t="shared" si="172"/>
        <v/>
      </c>
      <c r="AL1358" s="3" t="str">
        <f t="shared" si="172"/>
        <v/>
      </c>
      <c r="AM1358" s="3" t="str">
        <f t="shared" si="172"/>
        <v/>
      </c>
      <c r="AN1358" s="3" t="str">
        <f t="shared" si="172"/>
        <v/>
      </c>
      <c r="AO1358" s="2">
        <f t="shared" si="167"/>
        <v>0</v>
      </c>
      <c r="AP1358" s="4"/>
      <c r="AQ1358" s="3">
        <f>IF(AJ1358=1,VLOOKUP($AP1358,BaseEqptCdF!$C$5:$R$161,16,FALSE),0)</f>
        <v>0</v>
      </c>
      <c r="AR1358" s="3">
        <f>IF(AK1358=1,VLOOKUP($AP1358,BaseEqptCdF!$C$5:$R$161,16,FALSE),0)</f>
        <v>0</v>
      </c>
      <c r="AS1358" s="3">
        <f>IF(AL1358=1,VLOOKUP($AP1358,BaseEqptCdF!$C$5:$R$161,16,FALSE),0)</f>
        <v>0</v>
      </c>
      <c r="AT1358" s="3">
        <f>IF(AM1358=1,VLOOKUP($AP1358,BaseEqptCdF!$C$5:$R$161,16,FALSE),0)</f>
        <v>0</v>
      </c>
      <c r="AU1358" s="3">
        <f>IF(AN1358=1,VLOOKUP($AP1358,BaseEqptCdF!$C$5:$R$161,16,FALSE),0)</f>
        <v>0</v>
      </c>
      <c r="AV1358" s="2">
        <f t="shared" si="168"/>
        <v>0</v>
      </c>
      <c r="AW1358" s="3" t="str">
        <f>IF($L1358="","",IF(SUM($AJ1358:AJ1358)=0,$AE1358,VLOOKUP($AP1358,BaseEqptCdF!$C$5:$R$161,16,FALSE)*$AC$3))</f>
        <v/>
      </c>
      <c r="AX1358" s="3" t="str">
        <f>IF($L1358="","",IF(SUM($AJ1358:AK1358)=0,$AE1358,VLOOKUP($AP1358,BaseEqptCdF!$C$5:$R$161,16,FALSE)*$AC$3))</f>
        <v/>
      </c>
      <c r="AY1358" s="3" t="str">
        <f>IF($L1358="","",IF(SUM($AJ1358:AL1358)=0,$AE1358,VLOOKUP($AP1358,BaseEqptCdF!$C$5:$R$161,16,FALSE)*$AC$3))</f>
        <v/>
      </c>
      <c r="AZ1358" s="3" t="str">
        <f>IF($L1358="","",IF(SUM($AJ1358:AM1358)=0,$AE1358,VLOOKUP($AP1358,BaseEqptCdF!$C$5:$R$161,16,FALSE)*$AC$3))</f>
        <v/>
      </c>
      <c r="BA1358" s="3" t="str">
        <f>IF($L1358="","",IF(SUM($AJ1358:AN1358)=0,$AE1358,VLOOKUP($AP1358,BaseEqptCdF!$C$5:$R$161,16,FALSE)*$AC$3))</f>
        <v/>
      </c>
      <c r="BB1358" s="2">
        <f t="shared" si="169"/>
        <v>0</v>
      </c>
      <c r="BC1358" s="3" t="str">
        <f>IF($L1358="","",IF(SUM($AJ1358:AJ1358)=0,$AF1358,IF(LEFT(VLOOKUP($AP1358,BaseEqptCdF!$C$5:$E$161,3,FALSE),2)="SD",0,IF(LEFT(VLOOKUP($AP1358,BaseEqptCdF!$C$5:$E$161,3,FALSE),2)="SB",1*52,VLOOKUP($AP1358,BaseEqptCdF!$C$5:$S$161,12,FALSE)*0.2*300))))</f>
        <v/>
      </c>
      <c r="BD1358" s="3" t="str">
        <f>IF($L1358="","",IF(SUM($AJ1358:AK1358)=0,$AF1358,IF(LEFT(VLOOKUP($AP1358,BaseEqptCdF!$C$5:$E$161,3,FALSE),2)="SD",0,IF(LEFT(VLOOKUP($AP1358,BaseEqptCdF!$C$5:$E$161,3,FALSE),2)="SB",1*52,VLOOKUP($AP1358,BaseEqptCdF!$C$5:$S$161,12,FALSE)*0.2*300))))</f>
        <v/>
      </c>
      <c r="BE1358" s="3" t="str">
        <f>IF($L1358="","",IF(SUM($AJ1358:AL1358)=0,$AF1358,IF(LEFT(VLOOKUP($AP1358,BaseEqptCdF!$C$5:$E$161,3,FALSE),2)="SD",0,IF(LEFT(VLOOKUP($AP1358,BaseEqptCdF!$C$5:$E$161,3,FALSE),2)="SB",1*52,VLOOKUP($AP1358,BaseEqptCdF!$C$5:$S$161,12,FALSE)*0.2*300))))</f>
        <v/>
      </c>
      <c r="BF1358" s="3" t="str">
        <f>IF($L1358="","",IF(SUM($AJ1358:AM1358)=0,$AF1358,IF(LEFT(VLOOKUP($AP1358,BaseEqptCdF!$C$5:$E$161,3,FALSE),2)="SD",0,IF(LEFT(VLOOKUP($AP1358,BaseEqptCdF!$C$5:$E$161,3,FALSE),2)="SB",1*52,VLOOKUP($AP1358,BaseEqptCdF!$C$5:$S$161,12,FALSE)*0.2*300))))</f>
        <v/>
      </c>
      <c r="BG1358" s="3" t="str">
        <f>IF($L1358="","",IF(SUM($AJ1358:AN1358)=0,$AF1358,IF(LEFT(VLOOKUP($AP1358,BaseEqptCdF!$C$5:$E$161,3,FALSE),2)="SD",0,IF(LEFT(VLOOKUP($AP1358,BaseEqptCdF!$C$5:$E$161,3,FALSE),2)="SB",1*52,VLOOKUP($AP1358,BaseEqptCdF!$C$5:$S$161,12,FALSE)*0.2*300))))</f>
        <v/>
      </c>
      <c r="BH1358" s="2">
        <f t="shared" si="170"/>
        <v>0</v>
      </c>
    </row>
    <row r="1359" spans="1:60" x14ac:dyDescent="0.25">
      <c r="A1359" s="296" t="str">
        <f t="array" ref="A1359">IF($C1359="","",INDEX(Prog!$B$8:$D$300,MATCH($C1359,nivo1,0),1))</f>
        <v/>
      </c>
      <c r="B1359" s="296" t="str">
        <f t="array" ref="B1359">IF($C1359="","",INDEX(Prog!$B$8:$D$300,MATCH($C1359,nivo1,0),2))</f>
        <v/>
      </c>
      <c r="C1359" s="273"/>
      <c r="D1359" s="267"/>
      <c r="E1359" s="273"/>
      <c r="F1359" s="273"/>
      <c r="G1359" s="273"/>
      <c r="H1359" s="273"/>
      <c r="I1359" s="273"/>
      <c r="J1359" s="273"/>
      <c r="K1359" s="274"/>
      <c r="L1359" s="273"/>
      <c r="M1359" s="273"/>
      <c r="N1359" s="273"/>
      <c r="O1359" s="275"/>
      <c r="P1359" s="273"/>
      <c r="Q1359" s="273"/>
      <c r="R1359" s="273"/>
      <c r="S1359" s="273"/>
      <c r="T1359" s="276"/>
      <c r="U1359" s="276"/>
      <c r="V1359" s="276"/>
      <c r="W1359" s="276"/>
      <c r="X1359" s="277"/>
      <c r="Y1359" s="278"/>
      <c r="AA1359" s="8" t="str">
        <f>IF($L1359="","",VLOOKUP($L1359,BaseEqptCdF!$C$5:$E$161,2,FALSE))</f>
        <v/>
      </c>
      <c r="AB1359" s="8" t="str">
        <f>IF($L1359="","",VLOOKUP($L1359,BaseEqptCdF!$C$5:$E$161,3,FALSE))</f>
        <v/>
      </c>
      <c r="AC1359" s="7" t="str">
        <f>IF($L1359="","",VLOOKUP($L1359,BaseEqptCdF!$C$5:$I$161,6,FALSE))</f>
        <v/>
      </c>
      <c r="AD1359" s="7" t="str">
        <f>IF($L1359="","",VLOOKUP($L1359,BaseEqptCdF!$C$5:$I$161,7,FALSE))</f>
        <v/>
      </c>
      <c r="AE1359" s="3" t="str">
        <f>IF($L1359="","",VLOOKUP($L1359,BaseEqptCdF!$C$5:$R$161,16,FALSE)*$AC$3)</f>
        <v/>
      </c>
      <c r="AF1359" s="3" t="str">
        <f>IF($L1359="","",IF(LEFT($AB1359,2)="SD",0,IF(LEFT($AB1359,2)="SB",1*52,IF($N1359=Prog!$P$17,VLOOKUP($L1359,BaseEqptCdF!$C$5:$P$161,14,FALSE)*1*300,VLOOKUP($L1359,BaseEqptCdF!$C$5:$P$161,12,FALSE)*0.2*300))))</f>
        <v/>
      </c>
      <c r="AG1359" s="6" t="str">
        <f t="shared" si="174"/>
        <v/>
      </c>
      <c r="AH1359" s="6">
        <f>IF($U1359=Prog!$S$18,YEAR($X1359),"")</f>
        <v>1900</v>
      </c>
      <c r="AI1359" s="5" t="str">
        <f>IF(OR($AG1359="",$U1359=Prog!$S$18),"",IF(OR($U1359=Prog!$S$17,$U1359=Prog!$S$16),YEAR($X1359),IF($AG1359="ND","ND",$AI$8+$O1359)))</f>
        <v/>
      </c>
      <c r="AJ1359" s="3" t="str">
        <f t="shared" si="173"/>
        <v/>
      </c>
      <c r="AK1359" s="3" t="str">
        <f t="shared" si="172"/>
        <v/>
      </c>
      <c r="AL1359" s="3" t="str">
        <f t="shared" si="172"/>
        <v/>
      </c>
      <c r="AM1359" s="3" t="str">
        <f t="shared" si="172"/>
        <v/>
      </c>
      <c r="AN1359" s="3" t="str">
        <f t="shared" si="172"/>
        <v/>
      </c>
      <c r="AO1359" s="2">
        <f t="shared" si="167"/>
        <v>0</v>
      </c>
      <c r="AP1359" s="4"/>
      <c r="AQ1359" s="3">
        <f>IF(AJ1359=1,VLOOKUP($AP1359,BaseEqptCdF!$C$5:$R$161,16,FALSE),0)</f>
        <v>0</v>
      </c>
      <c r="AR1359" s="3">
        <f>IF(AK1359=1,VLOOKUP($AP1359,BaseEqptCdF!$C$5:$R$161,16,FALSE),0)</f>
        <v>0</v>
      </c>
      <c r="AS1359" s="3">
        <f>IF(AL1359=1,VLOOKUP($AP1359,BaseEqptCdF!$C$5:$R$161,16,FALSE),0)</f>
        <v>0</v>
      </c>
      <c r="AT1359" s="3">
        <f>IF(AM1359=1,VLOOKUP($AP1359,BaseEqptCdF!$C$5:$R$161,16,FALSE),0)</f>
        <v>0</v>
      </c>
      <c r="AU1359" s="3">
        <f>IF(AN1359=1,VLOOKUP($AP1359,BaseEqptCdF!$C$5:$R$161,16,FALSE),0)</f>
        <v>0</v>
      </c>
      <c r="AV1359" s="2">
        <f t="shared" si="168"/>
        <v>0</v>
      </c>
      <c r="AW1359" s="3" t="str">
        <f>IF($L1359="","",IF(SUM($AJ1359:AJ1359)=0,$AE1359,VLOOKUP($AP1359,BaseEqptCdF!$C$5:$R$161,16,FALSE)*$AC$3))</f>
        <v/>
      </c>
      <c r="AX1359" s="3" t="str">
        <f>IF($L1359="","",IF(SUM($AJ1359:AK1359)=0,$AE1359,VLOOKUP($AP1359,BaseEqptCdF!$C$5:$R$161,16,FALSE)*$AC$3))</f>
        <v/>
      </c>
      <c r="AY1359" s="3" t="str">
        <f>IF($L1359="","",IF(SUM($AJ1359:AL1359)=0,$AE1359,VLOOKUP($AP1359,BaseEqptCdF!$C$5:$R$161,16,FALSE)*$AC$3))</f>
        <v/>
      </c>
      <c r="AZ1359" s="3" t="str">
        <f>IF($L1359="","",IF(SUM($AJ1359:AM1359)=0,$AE1359,VLOOKUP($AP1359,BaseEqptCdF!$C$5:$R$161,16,FALSE)*$AC$3))</f>
        <v/>
      </c>
      <c r="BA1359" s="3" t="str">
        <f>IF($L1359="","",IF(SUM($AJ1359:AN1359)=0,$AE1359,VLOOKUP($AP1359,BaseEqptCdF!$C$5:$R$161,16,FALSE)*$AC$3))</f>
        <v/>
      </c>
      <c r="BB1359" s="2">
        <f t="shared" si="169"/>
        <v>0</v>
      </c>
      <c r="BC1359" s="3" t="str">
        <f>IF($L1359="","",IF(SUM($AJ1359:AJ1359)=0,$AF1359,IF(LEFT(VLOOKUP($AP1359,BaseEqptCdF!$C$5:$E$161,3,FALSE),2)="SD",0,IF(LEFT(VLOOKUP($AP1359,BaseEqptCdF!$C$5:$E$161,3,FALSE),2)="SB",1*52,VLOOKUP($AP1359,BaseEqptCdF!$C$5:$S$161,12,FALSE)*0.2*300))))</f>
        <v/>
      </c>
      <c r="BD1359" s="3" t="str">
        <f>IF($L1359="","",IF(SUM($AJ1359:AK1359)=0,$AF1359,IF(LEFT(VLOOKUP($AP1359,BaseEqptCdF!$C$5:$E$161,3,FALSE),2)="SD",0,IF(LEFT(VLOOKUP($AP1359,BaseEqptCdF!$C$5:$E$161,3,FALSE),2)="SB",1*52,VLOOKUP($AP1359,BaseEqptCdF!$C$5:$S$161,12,FALSE)*0.2*300))))</f>
        <v/>
      </c>
      <c r="BE1359" s="3" t="str">
        <f>IF($L1359="","",IF(SUM($AJ1359:AL1359)=0,$AF1359,IF(LEFT(VLOOKUP($AP1359,BaseEqptCdF!$C$5:$E$161,3,FALSE),2)="SD",0,IF(LEFT(VLOOKUP($AP1359,BaseEqptCdF!$C$5:$E$161,3,FALSE),2)="SB",1*52,VLOOKUP($AP1359,BaseEqptCdF!$C$5:$S$161,12,FALSE)*0.2*300))))</f>
        <v/>
      </c>
      <c r="BF1359" s="3" t="str">
        <f>IF($L1359="","",IF(SUM($AJ1359:AM1359)=0,$AF1359,IF(LEFT(VLOOKUP($AP1359,BaseEqptCdF!$C$5:$E$161,3,FALSE),2)="SD",0,IF(LEFT(VLOOKUP($AP1359,BaseEqptCdF!$C$5:$E$161,3,FALSE),2)="SB",1*52,VLOOKUP($AP1359,BaseEqptCdF!$C$5:$S$161,12,FALSE)*0.2*300))))</f>
        <v/>
      </c>
      <c r="BG1359" s="3" t="str">
        <f>IF($L1359="","",IF(SUM($AJ1359:AN1359)=0,$AF1359,IF(LEFT(VLOOKUP($AP1359,BaseEqptCdF!$C$5:$E$161,3,FALSE),2)="SD",0,IF(LEFT(VLOOKUP($AP1359,BaseEqptCdF!$C$5:$E$161,3,FALSE),2)="SB",1*52,VLOOKUP($AP1359,BaseEqptCdF!$C$5:$S$161,12,FALSE)*0.2*300))))</f>
        <v/>
      </c>
      <c r="BH1359" s="2">
        <f t="shared" si="170"/>
        <v>0</v>
      </c>
    </row>
    <row r="1360" spans="1:60" x14ac:dyDescent="0.25">
      <c r="A1360" s="296" t="str">
        <f t="array" ref="A1360">IF($C1360="","",INDEX(Prog!$B$8:$D$300,MATCH($C1360,nivo1,0),1))</f>
        <v/>
      </c>
      <c r="B1360" s="296" t="str">
        <f t="array" ref="B1360">IF($C1360="","",INDEX(Prog!$B$8:$D$300,MATCH($C1360,nivo1,0),2))</f>
        <v/>
      </c>
      <c r="C1360" s="273"/>
      <c r="D1360" s="267"/>
      <c r="E1360" s="273"/>
      <c r="F1360" s="273"/>
      <c r="G1360" s="273"/>
      <c r="H1360" s="273"/>
      <c r="I1360" s="273"/>
      <c r="J1360" s="273"/>
      <c r="K1360" s="274"/>
      <c r="L1360" s="273"/>
      <c r="M1360" s="273"/>
      <c r="N1360" s="273"/>
      <c r="O1360" s="275"/>
      <c r="P1360" s="273"/>
      <c r="Q1360" s="273"/>
      <c r="R1360" s="273"/>
      <c r="S1360" s="273"/>
      <c r="T1360" s="276"/>
      <c r="U1360" s="276"/>
      <c r="V1360" s="276"/>
      <c r="W1360" s="276"/>
      <c r="X1360" s="277"/>
      <c r="Y1360" s="278"/>
      <c r="AA1360" s="8" t="str">
        <f>IF($L1360="","",VLOOKUP($L1360,BaseEqptCdF!$C$5:$E$161,2,FALSE))</f>
        <v/>
      </c>
      <c r="AB1360" s="8" t="str">
        <f>IF($L1360="","",VLOOKUP($L1360,BaseEqptCdF!$C$5:$E$161,3,FALSE))</f>
        <v/>
      </c>
      <c r="AC1360" s="7" t="str">
        <f>IF($L1360="","",VLOOKUP($L1360,BaseEqptCdF!$C$5:$I$161,6,FALSE))</f>
        <v/>
      </c>
      <c r="AD1360" s="7" t="str">
        <f>IF($L1360="","",VLOOKUP($L1360,BaseEqptCdF!$C$5:$I$161,7,FALSE))</f>
        <v/>
      </c>
      <c r="AE1360" s="3" t="str">
        <f>IF($L1360="","",VLOOKUP($L1360,BaseEqptCdF!$C$5:$R$161,16,FALSE)*$AC$3)</f>
        <v/>
      </c>
      <c r="AF1360" s="3" t="str">
        <f>IF($L1360="","",IF(LEFT($AB1360,2)="SD",0,IF(LEFT($AB1360,2)="SB",1*52,IF($N1360=Prog!$P$17,VLOOKUP($L1360,BaseEqptCdF!$C$5:$P$161,14,FALSE)*1*300,VLOOKUP($L1360,BaseEqptCdF!$C$5:$P$161,12,FALSE)*0.2*300))))</f>
        <v/>
      </c>
      <c r="AG1360" s="6" t="str">
        <f t="shared" si="174"/>
        <v/>
      </c>
      <c r="AH1360" s="6">
        <f>IF($U1360=Prog!$S$18,YEAR($X1360),"")</f>
        <v>1900</v>
      </c>
      <c r="AI1360" s="5" t="str">
        <f>IF(OR($AG1360="",$U1360=Prog!$S$18),"",IF(OR($U1360=Prog!$S$17,$U1360=Prog!$S$16),YEAR($X1360),IF($AG1360="ND","ND",$AI$8+$O1360)))</f>
        <v/>
      </c>
      <c r="AJ1360" s="3" t="str">
        <f t="shared" si="173"/>
        <v/>
      </c>
      <c r="AK1360" s="3" t="str">
        <f t="shared" si="172"/>
        <v/>
      </c>
      <c r="AL1360" s="3" t="str">
        <f t="shared" si="172"/>
        <v/>
      </c>
      <c r="AM1360" s="3" t="str">
        <f t="shared" si="172"/>
        <v/>
      </c>
      <c r="AN1360" s="3" t="str">
        <f t="shared" si="172"/>
        <v/>
      </c>
      <c r="AO1360" s="2">
        <f t="shared" si="167"/>
        <v>0</v>
      </c>
      <c r="AP1360" s="4"/>
      <c r="AQ1360" s="3">
        <f>IF(AJ1360=1,VLOOKUP($AP1360,BaseEqptCdF!$C$5:$R$161,16,FALSE),0)</f>
        <v>0</v>
      </c>
      <c r="AR1360" s="3">
        <f>IF(AK1360=1,VLOOKUP($AP1360,BaseEqptCdF!$C$5:$R$161,16,FALSE),0)</f>
        <v>0</v>
      </c>
      <c r="AS1360" s="3">
        <f>IF(AL1360=1,VLOOKUP($AP1360,BaseEqptCdF!$C$5:$R$161,16,FALSE),0)</f>
        <v>0</v>
      </c>
      <c r="AT1360" s="3">
        <f>IF(AM1360=1,VLOOKUP($AP1360,BaseEqptCdF!$C$5:$R$161,16,FALSE),0)</f>
        <v>0</v>
      </c>
      <c r="AU1360" s="3">
        <f>IF(AN1360=1,VLOOKUP($AP1360,BaseEqptCdF!$C$5:$R$161,16,FALSE),0)</f>
        <v>0</v>
      </c>
      <c r="AV1360" s="2">
        <f t="shared" si="168"/>
        <v>0</v>
      </c>
      <c r="AW1360" s="3" t="str">
        <f>IF($L1360="","",IF(SUM($AJ1360:AJ1360)=0,$AE1360,VLOOKUP($AP1360,BaseEqptCdF!$C$5:$R$161,16,FALSE)*$AC$3))</f>
        <v/>
      </c>
      <c r="AX1360" s="3" t="str">
        <f>IF($L1360="","",IF(SUM($AJ1360:AK1360)=0,$AE1360,VLOOKUP($AP1360,BaseEqptCdF!$C$5:$R$161,16,FALSE)*$AC$3))</f>
        <v/>
      </c>
      <c r="AY1360" s="3" t="str">
        <f>IF($L1360="","",IF(SUM($AJ1360:AL1360)=0,$AE1360,VLOOKUP($AP1360,BaseEqptCdF!$C$5:$R$161,16,FALSE)*$AC$3))</f>
        <v/>
      </c>
      <c r="AZ1360" s="3" t="str">
        <f>IF($L1360="","",IF(SUM($AJ1360:AM1360)=0,$AE1360,VLOOKUP($AP1360,BaseEqptCdF!$C$5:$R$161,16,FALSE)*$AC$3))</f>
        <v/>
      </c>
      <c r="BA1360" s="3" t="str">
        <f>IF($L1360="","",IF(SUM($AJ1360:AN1360)=0,$AE1360,VLOOKUP($AP1360,BaseEqptCdF!$C$5:$R$161,16,FALSE)*$AC$3))</f>
        <v/>
      </c>
      <c r="BB1360" s="2">
        <f t="shared" si="169"/>
        <v>0</v>
      </c>
      <c r="BC1360" s="3" t="str">
        <f>IF($L1360="","",IF(SUM($AJ1360:AJ1360)=0,$AF1360,IF(LEFT(VLOOKUP($AP1360,BaseEqptCdF!$C$5:$E$161,3,FALSE),2)="SD",0,IF(LEFT(VLOOKUP($AP1360,BaseEqptCdF!$C$5:$E$161,3,FALSE),2)="SB",1*52,VLOOKUP($AP1360,BaseEqptCdF!$C$5:$S$161,12,FALSE)*0.2*300))))</f>
        <v/>
      </c>
      <c r="BD1360" s="3" t="str">
        <f>IF($L1360="","",IF(SUM($AJ1360:AK1360)=0,$AF1360,IF(LEFT(VLOOKUP($AP1360,BaseEqptCdF!$C$5:$E$161,3,FALSE),2)="SD",0,IF(LEFT(VLOOKUP($AP1360,BaseEqptCdF!$C$5:$E$161,3,FALSE),2)="SB",1*52,VLOOKUP($AP1360,BaseEqptCdF!$C$5:$S$161,12,FALSE)*0.2*300))))</f>
        <v/>
      </c>
      <c r="BE1360" s="3" t="str">
        <f>IF($L1360="","",IF(SUM($AJ1360:AL1360)=0,$AF1360,IF(LEFT(VLOOKUP($AP1360,BaseEqptCdF!$C$5:$E$161,3,FALSE),2)="SD",0,IF(LEFT(VLOOKUP($AP1360,BaseEqptCdF!$C$5:$E$161,3,FALSE),2)="SB",1*52,VLOOKUP($AP1360,BaseEqptCdF!$C$5:$S$161,12,FALSE)*0.2*300))))</f>
        <v/>
      </c>
      <c r="BF1360" s="3" t="str">
        <f>IF($L1360="","",IF(SUM($AJ1360:AM1360)=0,$AF1360,IF(LEFT(VLOOKUP($AP1360,BaseEqptCdF!$C$5:$E$161,3,FALSE),2)="SD",0,IF(LEFT(VLOOKUP($AP1360,BaseEqptCdF!$C$5:$E$161,3,FALSE),2)="SB",1*52,VLOOKUP($AP1360,BaseEqptCdF!$C$5:$S$161,12,FALSE)*0.2*300))))</f>
        <v/>
      </c>
      <c r="BG1360" s="3" t="str">
        <f>IF($L1360="","",IF(SUM($AJ1360:AN1360)=0,$AF1360,IF(LEFT(VLOOKUP($AP1360,BaseEqptCdF!$C$5:$E$161,3,FALSE),2)="SD",0,IF(LEFT(VLOOKUP($AP1360,BaseEqptCdF!$C$5:$E$161,3,FALSE),2)="SB",1*52,VLOOKUP($AP1360,BaseEqptCdF!$C$5:$S$161,12,FALSE)*0.2*300))))</f>
        <v/>
      </c>
      <c r="BH1360" s="2">
        <f t="shared" si="170"/>
        <v>0</v>
      </c>
    </row>
    <row r="1361" spans="1:60" x14ac:dyDescent="0.25">
      <c r="A1361" s="296" t="str">
        <f t="array" ref="A1361">IF($C1361="","",INDEX(Prog!$B$8:$D$300,MATCH($C1361,nivo1,0),1))</f>
        <v/>
      </c>
      <c r="B1361" s="296" t="str">
        <f t="array" ref="B1361">IF($C1361="","",INDEX(Prog!$B$8:$D$300,MATCH($C1361,nivo1,0),2))</f>
        <v/>
      </c>
      <c r="C1361" s="273"/>
      <c r="D1361" s="267"/>
      <c r="E1361" s="273"/>
      <c r="F1361" s="273"/>
      <c r="G1361" s="273"/>
      <c r="H1361" s="273"/>
      <c r="I1361" s="273"/>
      <c r="J1361" s="273"/>
      <c r="K1361" s="274"/>
      <c r="L1361" s="273"/>
      <c r="M1361" s="273"/>
      <c r="N1361" s="273"/>
      <c r="O1361" s="275"/>
      <c r="P1361" s="273"/>
      <c r="Q1361" s="273"/>
      <c r="R1361" s="273"/>
      <c r="S1361" s="273"/>
      <c r="T1361" s="276"/>
      <c r="U1361" s="276"/>
      <c r="V1361" s="276"/>
      <c r="W1361" s="276"/>
      <c r="X1361" s="277"/>
      <c r="Y1361" s="278"/>
      <c r="AA1361" s="8" t="str">
        <f>IF($L1361="","",VLOOKUP($L1361,BaseEqptCdF!$C$5:$E$161,2,FALSE))</f>
        <v/>
      </c>
      <c r="AB1361" s="8" t="str">
        <f>IF($L1361="","",VLOOKUP($L1361,BaseEqptCdF!$C$5:$E$161,3,FALSE))</f>
        <v/>
      </c>
      <c r="AC1361" s="7" t="str">
        <f>IF($L1361="","",VLOOKUP($L1361,BaseEqptCdF!$C$5:$I$161,6,FALSE))</f>
        <v/>
      </c>
      <c r="AD1361" s="7" t="str">
        <f>IF($L1361="","",VLOOKUP($L1361,BaseEqptCdF!$C$5:$I$161,7,FALSE))</f>
        <v/>
      </c>
      <c r="AE1361" s="3" t="str">
        <f>IF($L1361="","",VLOOKUP($L1361,BaseEqptCdF!$C$5:$R$161,16,FALSE)*$AC$3)</f>
        <v/>
      </c>
      <c r="AF1361" s="3" t="str">
        <f>IF($L1361="","",IF(LEFT($AB1361,2)="SD",0,IF(LEFT($AB1361,2)="SB",1*52,IF($N1361=Prog!$P$17,VLOOKUP($L1361,BaseEqptCdF!$C$5:$P$161,14,FALSE)*1*300,VLOOKUP($L1361,BaseEqptCdF!$C$5:$P$161,12,FALSE)*0.2*300))))</f>
        <v/>
      </c>
      <c r="AG1361" s="6" t="str">
        <f t="shared" si="174"/>
        <v/>
      </c>
      <c r="AH1361" s="6">
        <f>IF($U1361=Prog!$S$18,YEAR($X1361),"")</f>
        <v>1900</v>
      </c>
      <c r="AI1361" s="5" t="str">
        <f>IF(OR($AG1361="",$U1361=Prog!$S$18),"",IF(OR($U1361=Prog!$S$17,$U1361=Prog!$S$16),YEAR($X1361),IF($AG1361="ND","ND",$AI$8+$O1361)))</f>
        <v/>
      </c>
      <c r="AJ1361" s="3" t="str">
        <f t="shared" si="173"/>
        <v/>
      </c>
      <c r="AK1361" s="3" t="str">
        <f t="shared" si="172"/>
        <v/>
      </c>
      <c r="AL1361" s="3" t="str">
        <f t="shared" si="172"/>
        <v/>
      </c>
      <c r="AM1361" s="3" t="str">
        <f t="shared" si="172"/>
        <v/>
      </c>
      <c r="AN1361" s="3" t="str">
        <f t="shared" si="172"/>
        <v/>
      </c>
      <c r="AO1361" s="2">
        <f t="shared" si="167"/>
        <v>0</v>
      </c>
      <c r="AP1361" s="4"/>
      <c r="AQ1361" s="3">
        <f>IF(AJ1361=1,VLOOKUP($AP1361,BaseEqptCdF!$C$5:$R$161,16,FALSE),0)</f>
        <v>0</v>
      </c>
      <c r="AR1361" s="3">
        <f>IF(AK1361=1,VLOOKUP($AP1361,BaseEqptCdF!$C$5:$R$161,16,FALSE),0)</f>
        <v>0</v>
      </c>
      <c r="AS1361" s="3">
        <f>IF(AL1361=1,VLOOKUP($AP1361,BaseEqptCdF!$C$5:$R$161,16,FALSE),0)</f>
        <v>0</v>
      </c>
      <c r="AT1361" s="3">
        <f>IF(AM1361=1,VLOOKUP($AP1361,BaseEqptCdF!$C$5:$R$161,16,FALSE),0)</f>
        <v>0</v>
      </c>
      <c r="AU1361" s="3">
        <f>IF(AN1361=1,VLOOKUP($AP1361,BaseEqptCdF!$C$5:$R$161,16,FALSE),0)</f>
        <v>0</v>
      </c>
      <c r="AV1361" s="2">
        <f t="shared" si="168"/>
        <v>0</v>
      </c>
      <c r="AW1361" s="3" t="str">
        <f>IF($L1361="","",IF(SUM($AJ1361:AJ1361)=0,$AE1361,VLOOKUP($AP1361,BaseEqptCdF!$C$5:$R$161,16,FALSE)*$AC$3))</f>
        <v/>
      </c>
      <c r="AX1361" s="3" t="str">
        <f>IF($L1361="","",IF(SUM($AJ1361:AK1361)=0,$AE1361,VLOOKUP($AP1361,BaseEqptCdF!$C$5:$R$161,16,FALSE)*$AC$3))</f>
        <v/>
      </c>
      <c r="AY1361" s="3" t="str">
        <f>IF($L1361="","",IF(SUM($AJ1361:AL1361)=0,$AE1361,VLOOKUP($AP1361,BaseEqptCdF!$C$5:$R$161,16,FALSE)*$AC$3))</f>
        <v/>
      </c>
      <c r="AZ1361" s="3" t="str">
        <f>IF($L1361="","",IF(SUM($AJ1361:AM1361)=0,$AE1361,VLOOKUP($AP1361,BaseEqptCdF!$C$5:$R$161,16,FALSE)*$AC$3))</f>
        <v/>
      </c>
      <c r="BA1361" s="3" t="str">
        <f>IF($L1361="","",IF(SUM($AJ1361:AN1361)=0,$AE1361,VLOOKUP($AP1361,BaseEqptCdF!$C$5:$R$161,16,FALSE)*$AC$3))</f>
        <v/>
      </c>
      <c r="BB1361" s="2">
        <f t="shared" si="169"/>
        <v>0</v>
      </c>
      <c r="BC1361" s="3" t="str">
        <f>IF($L1361="","",IF(SUM($AJ1361:AJ1361)=0,$AF1361,IF(LEFT(VLOOKUP($AP1361,BaseEqptCdF!$C$5:$E$161,3,FALSE),2)="SD",0,IF(LEFT(VLOOKUP($AP1361,BaseEqptCdF!$C$5:$E$161,3,FALSE),2)="SB",1*52,VLOOKUP($AP1361,BaseEqptCdF!$C$5:$S$161,12,FALSE)*0.2*300))))</f>
        <v/>
      </c>
      <c r="BD1361" s="3" t="str">
        <f>IF($L1361="","",IF(SUM($AJ1361:AK1361)=0,$AF1361,IF(LEFT(VLOOKUP($AP1361,BaseEqptCdF!$C$5:$E$161,3,FALSE),2)="SD",0,IF(LEFT(VLOOKUP($AP1361,BaseEqptCdF!$C$5:$E$161,3,FALSE),2)="SB",1*52,VLOOKUP($AP1361,BaseEqptCdF!$C$5:$S$161,12,FALSE)*0.2*300))))</f>
        <v/>
      </c>
      <c r="BE1361" s="3" t="str">
        <f>IF($L1361="","",IF(SUM($AJ1361:AL1361)=0,$AF1361,IF(LEFT(VLOOKUP($AP1361,BaseEqptCdF!$C$5:$E$161,3,FALSE),2)="SD",0,IF(LEFT(VLOOKUP($AP1361,BaseEqptCdF!$C$5:$E$161,3,FALSE),2)="SB",1*52,VLOOKUP($AP1361,BaseEqptCdF!$C$5:$S$161,12,FALSE)*0.2*300))))</f>
        <v/>
      </c>
      <c r="BF1361" s="3" t="str">
        <f>IF($L1361="","",IF(SUM($AJ1361:AM1361)=0,$AF1361,IF(LEFT(VLOOKUP($AP1361,BaseEqptCdF!$C$5:$E$161,3,FALSE),2)="SD",0,IF(LEFT(VLOOKUP($AP1361,BaseEqptCdF!$C$5:$E$161,3,FALSE),2)="SB",1*52,VLOOKUP($AP1361,BaseEqptCdF!$C$5:$S$161,12,FALSE)*0.2*300))))</f>
        <v/>
      </c>
      <c r="BG1361" s="3" t="str">
        <f>IF($L1361="","",IF(SUM($AJ1361:AN1361)=0,$AF1361,IF(LEFT(VLOOKUP($AP1361,BaseEqptCdF!$C$5:$E$161,3,FALSE),2)="SD",0,IF(LEFT(VLOOKUP($AP1361,BaseEqptCdF!$C$5:$E$161,3,FALSE),2)="SB",1*52,VLOOKUP($AP1361,BaseEqptCdF!$C$5:$S$161,12,FALSE)*0.2*300))))</f>
        <v/>
      </c>
      <c r="BH1361" s="2">
        <f t="shared" si="170"/>
        <v>0</v>
      </c>
    </row>
    <row r="1362" spans="1:60" x14ac:dyDescent="0.25">
      <c r="A1362" s="296" t="str">
        <f t="array" ref="A1362">IF($C1362="","",INDEX(Prog!$B$8:$D$300,MATCH($C1362,nivo1,0),1))</f>
        <v/>
      </c>
      <c r="B1362" s="296" t="str">
        <f t="array" ref="B1362">IF($C1362="","",INDEX(Prog!$B$8:$D$300,MATCH($C1362,nivo1,0),2))</f>
        <v/>
      </c>
      <c r="C1362" s="273"/>
      <c r="D1362" s="267"/>
      <c r="E1362" s="273"/>
      <c r="F1362" s="273"/>
      <c r="G1362" s="273"/>
      <c r="H1362" s="273"/>
      <c r="I1362" s="273"/>
      <c r="J1362" s="273"/>
      <c r="K1362" s="274"/>
      <c r="L1362" s="273"/>
      <c r="M1362" s="273"/>
      <c r="N1362" s="273"/>
      <c r="O1362" s="275"/>
      <c r="P1362" s="273"/>
      <c r="Q1362" s="273"/>
      <c r="R1362" s="273"/>
      <c r="S1362" s="273"/>
      <c r="T1362" s="276"/>
      <c r="U1362" s="276"/>
      <c r="V1362" s="276"/>
      <c r="W1362" s="276"/>
      <c r="X1362" s="277"/>
      <c r="Y1362" s="278"/>
      <c r="AA1362" s="8" t="str">
        <f>IF($L1362="","",VLOOKUP($L1362,BaseEqptCdF!$C$5:$E$161,2,FALSE))</f>
        <v/>
      </c>
      <c r="AB1362" s="8" t="str">
        <f>IF($L1362="","",VLOOKUP($L1362,BaseEqptCdF!$C$5:$E$161,3,FALSE))</f>
        <v/>
      </c>
      <c r="AC1362" s="7" t="str">
        <f>IF($L1362="","",VLOOKUP($L1362,BaseEqptCdF!$C$5:$I$161,6,FALSE))</f>
        <v/>
      </c>
      <c r="AD1362" s="7" t="str">
        <f>IF($L1362="","",VLOOKUP($L1362,BaseEqptCdF!$C$5:$I$161,7,FALSE))</f>
        <v/>
      </c>
      <c r="AE1362" s="3" t="str">
        <f>IF($L1362="","",VLOOKUP($L1362,BaseEqptCdF!$C$5:$R$161,16,FALSE)*$AC$3)</f>
        <v/>
      </c>
      <c r="AF1362" s="3" t="str">
        <f>IF($L1362="","",IF(LEFT($AB1362,2)="SD",0,IF(LEFT($AB1362,2)="SB",1*52,IF($N1362=Prog!$P$17,VLOOKUP($L1362,BaseEqptCdF!$C$5:$P$161,14,FALSE)*1*300,VLOOKUP($L1362,BaseEqptCdF!$C$5:$P$161,12,FALSE)*0.2*300))))</f>
        <v/>
      </c>
      <c r="AG1362" s="6" t="str">
        <f t="shared" si="174"/>
        <v/>
      </c>
      <c r="AH1362" s="6">
        <f>IF($U1362=Prog!$S$18,YEAR($X1362),"")</f>
        <v>1900</v>
      </c>
      <c r="AI1362" s="5" t="str">
        <f>IF(OR($AG1362="",$U1362=Prog!$S$18),"",IF(OR($U1362=Prog!$S$17,$U1362=Prog!$S$16),YEAR($X1362),IF($AG1362="ND","ND",$AI$8+$O1362)))</f>
        <v/>
      </c>
      <c r="AJ1362" s="3" t="str">
        <f t="shared" si="173"/>
        <v/>
      </c>
      <c r="AK1362" s="3" t="str">
        <f t="shared" si="172"/>
        <v/>
      </c>
      <c r="AL1362" s="3" t="str">
        <f t="shared" si="172"/>
        <v/>
      </c>
      <c r="AM1362" s="3" t="str">
        <f t="shared" si="172"/>
        <v/>
      </c>
      <c r="AN1362" s="3" t="str">
        <f t="shared" si="172"/>
        <v/>
      </c>
      <c r="AO1362" s="2">
        <f t="shared" si="167"/>
        <v>0</v>
      </c>
      <c r="AP1362" s="4"/>
      <c r="AQ1362" s="3">
        <f>IF(AJ1362=1,VLOOKUP($AP1362,BaseEqptCdF!$C$5:$R$161,16,FALSE),0)</f>
        <v>0</v>
      </c>
      <c r="AR1362" s="3">
        <f>IF(AK1362=1,VLOOKUP($AP1362,BaseEqptCdF!$C$5:$R$161,16,FALSE),0)</f>
        <v>0</v>
      </c>
      <c r="AS1362" s="3">
        <f>IF(AL1362=1,VLOOKUP($AP1362,BaseEqptCdF!$C$5:$R$161,16,FALSE),0)</f>
        <v>0</v>
      </c>
      <c r="AT1362" s="3">
        <f>IF(AM1362=1,VLOOKUP($AP1362,BaseEqptCdF!$C$5:$R$161,16,FALSE),0)</f>
        <v>0</v>
      </c>
      <c r="AU1362" s="3">
        <f>IF(AN1362=1,VLOOKUP($AP1362,BaseEqptCdF!$C$5:$R$161,16,FALSE),0)</f>
        <v>0</v>
      </c>
      <c r="AV1362" s="2">
        <f t="shared" si="168"/>
        <v>0</v>
      </c>
      <c r="AW1362" s="3" t="str">
        <f>IF($L1362="","",IF(SUM($AJ1362:AJ1362)=0,$AE1362,VLOOKUP($AP1362,BaseEqptCdF!$C$5:$R$161,16,FALSE)*$AC$3))</f>
        <v/>
      </c>
      <c r="AX1362" s="3" t="str">
        <f>IF($L1362="","",IF(SUM($AJ1362:AK1362)=0,$AE1362,VLOOKUP($AP1362,BaseEqptCdF!$C$5:$R$161,16,FALSE)*$AC$3))</f>
        <v/>
      </c>
      <c r="AY1362" s="3" t="str">
        <f>IF($L1362="","",IF(SUM($AJ1362:AL1362)=0,$AE1362,VLOOKUP($AP1362,BaseEqptCdF!$C$5:$R$161,16,FALSE)*$AC$3))</f>
        <v/>
      </c>
      <c r="AZ1362" s="3" t="str">
        <f>IF($L1362="","",IF(SUM($AJ1362:AM1362)=0,$AE1362,VLOOKUP($AP1362,BaseEqptCdF!$C$5:$R$161,16,FALSE)*$AC$3))</f>
        <v/>
      </c>
      <c r="BA1362" s="3" t="str">
        <f>IF($L1362="","",IF(SUM($AJ1362:AN1362)=0,$AE1362,VLOOKUP($AP1362,BaseEqptCdF!$C$5:$R$161,16,FALSE)*$AC$3))</f>
        <v/>
      </c>
      <c r="BB1362" s="2">
        <f t="shared" si="169"/>
        <v>0</v>
      </c>
      <c r="BC1362" s="3" t="str">
        <f>IF($L1362="","",IF(SUM($AJ1362:AJ1362)=0,$AF1362,IF(LEFT(VLOOKUP($AP1362,BaseEqptCdF!$C$5:$E$161,3,FALSE),2)="SD",0,IF(LEFT(VLOOKUP($AP1362,BaseEqptCdF!$C$5:$E$161,3,FALSE),2)="SB",1*52,VLOOKUP($AP1362,BaseEqptCdF!$C$5:$S$161,12,FALSE)*0.2*300))))</f>
        <v/>
      </c>
      <c r="BD1362" s="3" t="str">
        <f>IF($L1362="","",IF(SUM($AJ1362:AK1362)=0,$AF1362,IF(LEFT(VLOOKUP($AP1362,BaseEqptCdF!$C$5:$E$161,3,FALSE),2)="SD",0,IF(LEFT(VLOOKUP($AP1362,BaseEqptCdF!$C$5:$E$161,3,FALSE),2)="SB",1*52,VLOOKUP($AP1362,BaseEqptCdF!$C$5:$S$161,12,FALSE)*0.2*300))))</f>
        <v/>
      </c>
      <c r="BE1362" s="3" t="str">
        <f>IF($L1362="","",IF(SUM($AJ1362:AL1362)=0,$AF1362,IF(LEFT(VLOOKUP($AP1362,BaseEqptCdF!$C$5:$E$161,3,FALSE),2)="SD",0,IF(LEFT(VLOOKUP($AP1362,BaseEqptCdF!$C$5:$E$161,3,FALSE),2)="SB",1*52,VLOOKUP($AP1362,BaseEqptCdF!$C$5:$S$161,12,FALSE)*0.2*300))))</f>
        <v/>
      </c>
      <c r="BF1362" s="3" t="str">
        <f>IF($L1362="","",IF(SUM($AJ1362:AM1362)=0,$AF1362,IF(LEFT(VLOOKUP($AP1362,BaseEqptCdF!$C$5:$E$161,3,FALSE),2)="SD",0,IF(LEFT(VLOOKUP($AP1362,BaseEqptCdF!$C$5:$E$161,3,FALSE),2)="SB",1*52,VLOOKUP($AP1362,BaseEqptCdF!$C$5:$S$161,12,FALSE)*0.2*300))))</f>
        <v/>
      </c>
      <c r="BG1362" s="3" t="str">
        <f>IF($L1362="","",IF(SUM($AJ1362:AN1362)=0,$AF1362,IF(LEFT(VLOOKUP($AP1362,BaseEqptCdF!$C$5:$E$161,3,FALSE),2)="SD",0,IF(LEFT(VLOOKUP($AP1362,BaseEqptCdF!$C$5:$E$161,3,FALSE),2)="SB",1*52,VLOOKUP($AP1362,BaseEqptCdF!$C$5:$S$161,12,FALSE)*0.2*300))))</f>
        <v/>
      </c>
      <c r="BH1362" s="2">
        <f t="shared" si="170"/>
        <v>0</v>
      </c>
    </row>
    <row r="1363" spans="1:60" x14ac:dyDescent="0.25">
      <c r="A1363" s="296" t="str">
        <f t="array" ref="A1363">IF($C1363="","",INDEX(Prog!$B$8:$D$300,MATCH($C1363,nivo1,0),1))</f>
        <v/>
      </c>
      <c r="B1363" s="296" t="str">
        <f t="array" ref="B1363">IF($C1363="","",INDEX(Prog!$B$8:$D$300,MATCH($C1363,nivo1,0),2))</f>
        <v/>
      </c>
      <c r="C1363" s="273"/>
      <c r="D1363" s="267"/>
      <c r="E1363" s="273"/>
      <c r="F1363" s="273"/>
      <c r="G1363" s="273"/>
      <c r="H1363" s="273"/>
      <c r="I1363" s="273"/>
      <c r="J1363" s="273"/>
      <c r="K1363" s="274"/>
      <c r="L1363" s="273"/>
      <c r="M1363" s="273"/>
      <c r="N1363" s="273"/>
      <c r="O1363" s="275"/>
      <c r="P1363" s="273"/>
      <c r="Q1363" s="273"/>
      <c r="R1363" s="273"/>
      <c r="S1363" s="273"/>
      <c r="T1363" s="276"/>
      <c r="U1363" s="276"/>
      <c r="V1363" s="276"/>
      <c r="W1363" s="276"/>
      <c r="X1363" s="277"/>
      <c r="Y1363" s="278"/>
      <c r="AA1363" s="8" t="str">
        <f>IF($L1363="","",VLOOKUP($L1363,BaseEqptCdF!$C$5:$E$161,2,FALSE))</f>
        <v/>
      </c>
      <c r="AB1363" s="8" t="str">
        <f>IF($L1363="","",VLOOKUP($L1363,BaseEqptCdF!$C$5:$E$161,3,FALSE))</f>
        <v/>
      </c>
      <c r="AC1363" s="7" t="str">
        <f>IF($L1363="","",VLOOKUP($L1363,BaseEqptCdF!$C$5:$I$161,6,FALSE))</f>
        <v/>
      </c>
      <c r="AD1363" s="7" t="str">
        <f>IF($L1363="","",VLOOKUP($L1363,BaseEqptCdF!$C$5:$I$161,7,FALSE))</f>
        <v/>
      </c>
      <c r="AE1363" s="3" t="str">
        <f>IF($L1363="","",VLOOKUP($L1363,BaseEqptCdF!$C$5:$R$161,16,FALSE)*$AC$3)</f>
        <v/>
      </c>
      <c r="AF1363" s="3" t="str">
        <f>IF($L1363="","",IF(LEFT($AB1363,2)="SD",0,IF(LEFT($AB1363,2)="SB",1*52,IF($N1363=Prog!$P$17,VLOOKUP($L1363,BaseEqptCdF!$C$5:$P$161,14,FALSE)*1*300,VLOOKUP($L1363,BaseEqptCdF!$C$5:$P$161,12,FALSE)*0.2*300))))</f>
        <v/>
      </c>
      <c r="AG1363" s="6" t="str">
        <f t="shared" si="174"/>
        <v/>
      </c>
      <c r="AH1363" s="6">
        <f>IF($U1363=Prog!$S$18,YEAR($X1363),"")</f>
        <v>1900</v>
      </c>
      <c r="AI1363" s="5" t="str">
        <f>IF(OR($AG1363="",$U1363=Prog!$S$18),"",IF(OR($U1363=Prog!$S$17,$U1363=Prog!$S$16),YEAR($X1363),IF($AG1363="ND","ND",$AI$8+$O1363)))</f>
        <v/>
      </c>
      <c r="AJ1363" s="3" t="str">
        <f t="shared" si="173"/>
        <v/>
      </c>
      <c r="AK1363" s="3" t="str">
        <f t="shared" si="172"/>
        <v/>
      </c>
      <c r="AL1363" s="3" t="str">
        <f t="shared" si="172"/>
        <v/>
      </c>
      <c r="AM1363" s="3" t="str">
        <f t="shared" si="172"/>
        <v/>
      </c>
      <c r="AN1363" s="3" t="str">
        <f t="shared" si="172"/>
        <v/>
      </c>
      <c r="AO1363" s="2">
        <f t="shared" si="167"/>
        <v>0</v>
      </c>
      <c r="AP1363" s="4"/>
      <c r="AQ1363" s="3">
        <f>IF(AJ1363=1,VLOOKUP($AP1363,BaseEqptCdF!$C$5:$R$161,16,FALSE),0)</f>
        <v>0</v>
      </c>
      <c r="AR1363" s="3">
        <f>IF(AK1363=1,VLOOKUP($AP1363,BaseEqptCdF!$C$5:$R$161,16,FALSE),0)</f>
        <v>0</v>
      </c>
      <c r="AS1363" s="3">
        <f>IF(AL1363=1,VLOOKUP($AP1363,BaseEqptCdF!$C$5:$R$161,16,FALSE),0)</f>
        <v>0</v>
      </c>
      <c r="AT1363" s="3">
        <f>IF(AM1363=1,VLOOKUP($AP1363,BaseEqptCdF!$C$5:$R$161,16,FALSE),0)</f>
        <v>0</v>
      </c>
      <c r="AU1363" s="3">
        <f>IF(AN1363=1,VLOOKUP($AP1363,BaseEqptCdF!$C$5:$R$161,16,FALSE),0)</f>
        <v>0</v>
      </c>
      <c r="AV1363" s="2">
        <f t="shared" si="168"/>
        <v>0</v>
      </c>
      <c r="AW1363" s="3" t="str">
        <f>IF($L1363="","",IF(SUM($AJ1363:AJ1363)=0,$AE1363,VLOOKUP($AP1363,BaseEqptCdF!$C$5:$R$161,16,FALSE)*$AC$3))</f>
        <v/>
      </c>
      <c r="AX1363" s="3" t="str">
        <f>IF($L1363="","",IF(SUM($AJ1363:AK1363)=0,$AE1363,VLOOKUP($AP1363,BaseEqptCdF!$C$5:$R$161,16,FALSE)*$AC$3))</f>
        <v/>
      </c>
      <c r="AY1363" s="3" t="str">
        <f>IF($L1363="","",IF(SUM($AJ1363:AL1363)=0,$AE1363,VLOOKUP($AP1363,BaseEqptCdF!$C$5:$R$161,16,FALSE)*$AC$3))</f>
        <v/>
      </c>
      <c r="AZ1363" s="3" t="str">
        <f>IF($L1363="","",IF(SUM($AJ1363:AM1363)=0,$AE1363,VLOOKUP($AP1363,BaseEqptCdF!$C$5:$R$161,16,FALSE)*$AC$3))</f>
        <v/>
      </c>
      <c r="BA1363" s="3" t="str">
        <f>IF($L1363="","",IF(SUM($AJ1363:AN1363)=0,$AE1363,VLOOKUP($AP1363,BaseEqptCdF!$C$5:$R$161,16,FALSE)*$AC$3))</f>
        <v/>
      </c>
      <c r="BB1363" s="2">
        <f t="shared" si="169"/>
        <v>0</v>
      </c>
      <c r="BC1363" s="3" t="str">
        <f>IF($L1363="","",IF(SUM($AJ1363:AJ1363)=0,$AF1363,IF(LEFT(VLOOKUP($AP1363,BaseEqptCdF!$C$5:$E$161,3,FALSE),2)="SD",0,IF(LEFT(VLOOKUP($AP1363,BaseEqptCdF!$C$5:$E$161,3,FALSE),2)="SB",1*52,VLOOKUP($AP1363,BaseEqptCdF!$C$5:$S$161,12,FALSE)*0.2*300))))</f>
        <v/>
      </c>
      <c r="BD1363" s="3" t="str">
        <f>IF($L1363="","",IF(SUM($AJ1363:AK1363)=0,$AF1363,IF(LEFT(VLOOKUP($AP1363,BaseEqptCdF!$C$5:$E$161,3,FALSE),2)="SD",0,IF(LEFT(VLOOKUP($AP1363,BaseEqptCdF!$C$5:$E$161,3,FALSE),2)="SB",1*52,VLOOKUP($AP1363,BaseEqptCdF!$C$5:$S$161,12,FALSE)*0.2*300))))</f>
        <v/>
      </c>
      <c r="BE1363" s="3" t="str">
        <f>IF($L1363="","",IF(SUM($AJ1363:AL1363)=0,$AF1363,IF(LEFT(VLOOKUP($AP1363,BaseEqptCdF!$C$5:$E$161,3,FALSE),2)="SD",0,IF(LEFT(VLOOKUP($AP1363,BaseEqptCdF!$C$5:$E$161,3,FALSE),2)="SB",1*52,VLOOKUP($AP1363,BaseEqptCdF!$C$5:$S$161,12,FALSE)*0.2*300))))</f>
        <v/>
      </c>
      <c r="BF1363" s="3" t="str">
        <f>IF($L1363="","",IF(SUM($AJ1363:AM1363)=0,$AF1363,IF(LEFT(VLOOKUP($AP1363,BaseEqptCdF!$C$5:$E$161,3,FALSE),2)="SD",0,IF(LEFT(VLOOKUP($AP1363,BaseEqptCdF!$C$5:$E$161,3,FALSE),2)="SB",1*52,VLOOKUP($AP1363,BaseEqptCdF!$C$5:$S$161,12,FALSE)*0.2*300))))</f>
        <v/>
      </c>
      <c r="BG1363" s="3" t="str">
        <f>IF($L1363="","",IF(SUM($AJ1363:AN1363)=0,$AF1363,IF(LEFT(VLOOKUP($AP1363,BaseEqptCdF!$C$5:$E$161,3,FALSE),2)="SD",0,IF(LEFT(VLOOKUP($AP1363,BaseEqptCdF!$C$5:$E$161,3,FALSE),2)="SB",1*52,VLOOKUP($AP1363,BaseEqptCdF!$C$5:$S$161,12,FALSE)*0.2*300))))</f>
        <v/>
      </c>
      <c r="BH1363" s="2">
        <f t="shared" si="170"/>
        <v>0</v>
      </c>
    </row>
    <row r="1364" spans="1:60" x14ac:dyDescent="0.25">
      <c r="A1364" s="296" t="str">
        <f t="array" ref="A1364">IF($C1364="","",INDEX(Prog!$B$8:$D$300,MATCH($C1364,nivo1,0),1))</f>
        <v/>
      </c>
      <c r="B1364" s="296" t="str">
        <f t="array" ref="B1364">IF($C1364="","",INDEX(Prog!$B$8:$D$300,MATCH($C1364,nivo1,0),2))</f>
        <v/>
      </c>
      <c r="C1364" s="273"/>
      <c r="D1364" s="267"/>
      <c r="E1364" s="273"/>
      <c r="F1364" s="273"/>
      <c r="G1364" s="273"/>
      <c r="H1364" s="273"/>
      <c r="I1364" s="273"/>
      <c r="J1364" s="273"/>
      <c r="K1364" s="274"/>
      <c r="L1364" s="273"/>
      <c r="M1364" s="273"/>
      <c r="N1364" s="273"/>
      <c r="O1364" s="275"/>
      <c r="P1364" s="273"/>
      <c r="Q1364" s="273"/>
      <c r="R1364" s="273"/>
      <c r="S1364" s="273"/>
      <c r="T1364" s="276"/>
      <c r="U1364" s="276"/>
      <c r="V1364" s="276"/>
      <c r="W1364" s="276"/>
      <c r="X1364" s="277"/>
      <c r="Y1364" s="278"/>
      <c r="AA1364" s="8" t="str">
        <f>IF($L1364="","",VLOOKUP($L1364,BaseEqptCdF!$C$5:$E$161,2,FALSE))</f>
        <v/>
      </c>
      <c r="AB1364" s="8" t="str">
        <f>IF($L1364="","",VLOOKUP($L1364,BaseEqptCdF!$C$5:$E$161,3,FALSE))</f>
        <v/>
      </c>
      <c r="AC1364" s="7" t="str">
        <f>IF($L1364="","",VLOOKUP($L1364,BaseEqptCdF!$C$5:$I$161,6,FALSE))</f>
        <v/>
      </c>
      <c r="AD1364" s="7" t="str">
        <f>IF($L1364="","",VLOOKUP($L1364,BaseEqptCdF!$C$5:$I$161,7,FALSE))</f>
        <v/>
      </c>
      <c r="AE1364" s="3" t="str">
        <f>IF($L1364="","",VLOOKUP($L1364,BaseEqptCdF!$C$5:$R$161,16,FALSE)*$AC$3)</f>
        <v/>
      </c>
      <c r="AF1364" s="3" t="str">
        <f>IF($L1364="","",IF(LEFT($AB1364,2)="SD",0,IF(LEFT($AB1364,2)="SB",1*52,IF($N1364=Prog!$P$17,VLOOKUP($L1364,BaseEqptCdF!$C$5:$P$161,14,FALSE)*1*300,VLOOKUP($L1364,BaseEqptCdF!$C$5:$P$161,12,FALSE)*0.2*300))))</f>
        <v/>
      </c>
      <c r="AG1364" s="6" t="str">
        <f t="shared" si="174"/>
        <v/>
      </c>
      <c r="AH1364" s="6">
        <f>IF($U1364=Prog!$S$18,YEAR($X1364),"")</f>
        <v>1900</v>
      </c>
      <c r="AI1364" s="5" t="str">
        <f>IF(OR($AG1364="",$U1364=Prog!$S$18),"",IF(OR($U1364=Prog!$S$17,$U1364=Prog!$S$16),YEAR($X1364),IF($AG1364="ND","ND",$AI$8+$O1364)))</f>
        <v/>
      </c>
      <c r="AJ1364" s="3" t="str">
        <f t="shared" si="173"/>
        <v/>
      </c>
      <c r="AK1364" s="3" t="str">
        <f t="shared" si="172"/>
        <v/>
      </c>
      <c r="AL1364" s="3" t="str">
        <f t="shared" si="172"/>
        <v/>
      </c>
      <c r="AM1364" s="3" t="str">
        <f t="shared" si="172"/>
        <v/>
      </c>
      <c r="AN1364" s="3" t="str">
        <f t="shared" si="172"/>
        <v/>
      </c>
      <c r="AO1364" s="2">
        <f t="shared" si="167"/>
        <v>0</v>
      </c>
      <c r="AP1364" s="4"/>
      <c r="AQ1364" s="3">
        <f>IF(AJ1364=1,VLOOKUP($AP1364,BaseEqptCdF!$C$5:$R$161,16,FALSE),0)</f>
        <v>0</v>
      </c>
      <c r="AR1364" s="3">
        <f>IF(AK1364=1,VLOOKUP($AP1364,BaseEqptCdF!$C$5:$R$161,16,FALSE),0)</f>
        <v>0</v>
      </c>
      <c r="AS1364" s="3">
        <f>IF(AL1364=1,VLOOKUP($AP1364,BaseEqptCdF!$C$5:$R$161,16,FALSE),0)</f>
        <v>0</v>
      </c>
      <c r="AT1364" s="3">
        <f>IF(AM1364=1,VLOOKUP($AP1364,BaseEqptCdF!$C$5:$R$161,16,FALSE),0)</f>
        <v>0</v>
      </c>
      <c r="AU1364" s="3">
        <f>IF(AN1364=1,VLOOKUP($AP1364,BaseEqptCdF!$C$5:$R$161,16,FALSE),0)</f>
        <v>0</v>
      </c>
      <c r="AV1364" s="2">
        <f t="shared" si="168"/>
        <v>0</v>
      </c>
      <c r="AW1364" s="3" t="str">
        <f>IF($L1364="","",IF(SUM($AJ1364:AJ1364)=0,$AE1364,VLOOKUP($AP1364,BaseEqptCdF!$C$5:$R$161,16,FALSE)*$AC$3))</f>
        <v/>
      </c>
      <c r="AX1364" s="3" t="str">
        <f>IF($L1364="","",IF(SUM($AJ1364:AK1364)=0,$AE1364,VLOOKUP($AP1364,BaseEqptCdF!$C$5:$R$161,16,FALSE)*$AC$3))</f>
        <v/>
      </c>
      <c r="AY1364" s="3" t="str">
        <f>IF($L1364="","",IF(SUM($AJ1364:AL1364)=0,$AE1364,VLOOKUP($AP1364,BaseEqptCdF!$C$5:$R$161,16,FALSE)*$AC$3))</f>
        <v/>
      </c>
      <c r="AZ1364" s="3" t="str">
        <f>IF($L1364="","",IF(SUM($AJ1364:AM1364)=0,$AE1364,VLOOKUP($AP1364,BaseEqptCdF!$C$5:$R$161,16,FALSE)*$AC$3))</f>
        <v/>
      </c>
      <c r="BA1364" s="3" t="str">
        <f>IF($L1364="","",IF(SUM($AJ1364:AN1364)=0,$AE1364,VLOOKUP($AP1364,BaseEqptCdF!$C$5:$R$161,16,FALSE)*$AC$3))</f>
        <v/>
      </c>
      <c r="BB1364" s="2">
        <f t="shared" si="169"/>
        <v>0</v>
      </c>
      <c r="BC1364" s="3" t="str">
        <f>IF($L1364="","",IF(SUM($AJ1364:AJ1364)=0,$AF1364,IF(LEFT(VLOOKUP($AP1364,BaseEqptCdF!$C$5:$E$161,3,FALSE),2)="SD",0,IF(LEFT(VLOOKUP($AP1364,BaseEqptCdF!$C$5:$E$161,3,FALSE),2)="SB",1*52,VLOOKUP($AP1364,BaseEqptCdF!$C$5:$S$161,12,FALSE)*0.2*300))))</f>
        <v/>
      </c>
      <c r="BD1364" s="3" t="str">
        <f>IF($L1364="","",IF(SUM($AJ1364:AK1364)=0,$AF1364,IF(LEFT(VLOOKUP($AP1364,BaseEqptCdF!$C$5:$E$161,3,FALSE),2)="SD",0,IF(LEFT(VLOOKUP($AP1364,BaseEqptCdF!$C$5:$E$161,3,FALSE),2)="SB",1*52,VLOOKUP($AP1364,BaseEqptCdF!$C$5:$S$161,12,FALSE)*0.2*300))))</f>
        <v/>
      </c>
      <c r="BE1364" s="3" t="str">
        <f>IF($L1364="","",IF(SUM($AJ1364:AL1364)=0,$AF1364,IF(LEFT(VLOOKUP($AP1364,BaseEqptCdF!$C$5:$E$161,3,FALSE),2)="SD",0,IF(LEFT(VLOOKUP($AP1364,BaseEqptCdF!$C$5:$E$161,3,FALSE),2)="SB",1*52,VLOOKUP($AP1364,BaseEqptCdF!$C$5:$S$161,12,FALSE)*0.2*300))))</f>
        <v/>
      </c>
      <c r="BF1364" s="3" t="str">
        <f>IF($L1364="","",IF(SUM($AJ1364:AM1364)=0,$AF1364,IF(LEFT(VLOOKUP($AP1364,BaseEqptCdF!$C$5:$E$161,3,FALSE),2)="SD",0,IF(LEFT(VLOOKUP($AP1364,BaseEqptCdF!$C$5:$E$161,3,FALSE),2)="SB",1*52,VLOOKUP($AP1364,BaseEqptCdF!$C$5:$S$161,12,FALSE)*0.2*300))))</f>
        <v/>
      </c>
      <c r="BG1364" s="3" t="str">
        <f>IF($L1364="","",IF(SUM($AJ1364:AN1364)=0,$AF1364,IF(LEFT(VLOOKUP($AP1364,BaseEqptCdF!$C$5:$E$161,3,FALSE),2)="SD",0,IF(LEFT(VLOOKUP($AP1364,BaseEqptCdF!$C$5:$E$161,3,FALSE),2)="SB",1*52,VLOOKUP($AP1364,BaseEqptCdF!$C$5:$S$161,12,FALSE)*0.2*300))))</f>
        <v/>
      </c>
      <c r="BH1364" s="2">
        <f t="shared" si="170"/>
        <v>0</v>
      </c>
    </row>
    <row r="1365" spans="1:60" x14ac:dyDescent="0.25">
      <c r="A1365" s="296" t="str">
        <f t="array" ref="A1365">IF($C1365="","",INDEX(Prog!$B$8:$D$300,MATCH($C1365,nivo1,0),1))</f>
        <v/>
      </c>
      <c r="B1365" s="296" t="str">
        <f t="array" ref="B1365">IF($C1365="","",INDEX(Prog!$B$8:$D$300,MATCH($C1365,nivo1,0),2))</f>
        <v/>
      </c>
      <c r="C1365" s="273"/>
      <c r="D1365" s="267"/>
      <c r="E1365" s="273"/>
      <c r="F1365" s="273"/>
      <c r="G1365" s="273"/>
      <c r="H1365" s="273"/>
      <c r="I1365" s="273"/>
      <c r="J1365" s="273"/>
      <c r="K1365" s="274"/>
      <c r="L1365" s="273"/>
      <c r="M1365" s="273"/>
      <c r="N1365" s="273"/>
      <c r="O1365" s="275"/>
      <c r="P1365" s="273"/>
      <c r="Q1365" s="273"/>
      <c r="R1365" s="273"/>
      <c r="S1365" s="273"/>
      <c r="T1365" s="276"/>
      <c r="U1365" s="276"/>
      <c r="V1365" s="276"/>
      <c r="W1365" s="276"/>
      <c r="X1365" s="277"/>
      <c r="Y1365" s="278"/>
      <c r="AA1365" s="8" t="str">
        <f>IF($L1365="","",VLOOKUP($L1365,BaseEqptCdF!$C$5:$E$161,2,FALSE))</f>
        <v/>
      </c>
      <c r="AB1365" s="8" t="str">
        <f>IF($L1365="","",VLOOKUP($L1365,BaseEqptCdF!$C$5:$E$161,3,FALSE))</f>
        <v/>
      </c>
      <c r="AC1365" s="7" t="str">
        <f>IF($L1365="","",VLOOKUP($L1365,BaseEqptCdF!$C$5:$I$161,6,FALSE))</f>
        <v/>
      </c>
      <c r="AD1365" s="7" t="str">
        <f>IF($L1365="","",VLOOKUP($L1365,BaseEqptCdF!$C$5:$I$161,7,FALSE))</f>
        <v/>
      </c>
      <c r="AE1365" s="3" t="str">
        <f>IF($L1365="","",VLOOKUP($L1365,BaseEqptCdF!$C$5:$R$161,16,FALSE)*$AC$3)</f>
        <v/>
      </c>
      <c r="AF1365" s="3" t="str">
        <f>IF($L1365="","",IF(LEFT($AB1365,2)="SD",0,IF(LEFT($AB1365,2)="SB",1*52,IF($N1365=Prog!$P$17,VLOOKUP($L1365,BaseEqptCdF!$C$5:$P$161,14,FALSE)*1*300,VLOOKUP($L1365,BaseEqptCdF!$C$5:$P$161,12,FALSE)*0.2*300))))</f>
        <v/>
      </c>
      <c r="AG1365" s="6" t="str">
        <f t="shared" si="174"/>
        <v/>
      </c>
      <c r="AH1365" s="6">
        <f>IF($U1365=Prog!$S$18,YEAR($X1365),"")</f>
        <v>1900</v>
      </c>
      <c r="AI1365" s="5" t="str">
        <f>IF(OR($AG1365="",$U1365=Prog!$S$18),"",IF(OR($U1365=Prog!$S$17,$U1365=Prog!$S$16),YEAR($X1365),IF($AG1365="ND","ND",$AI$8+$O1365)))</f>
        <v/>
      </c>
      <c r="AJ1365" s="3" t="str">
        <f t="shared" si="173"/>
        <v/>
      </c>
      <c r="AK1365" s="3" t="str">
        <f t="shared" si="172"/>
        <v/>
      </c>
      <c r="AL1365" s="3" t="str">
        <f t="shared" si="172"/>
        <v/>
      </c>
      <c r="AM1365" s="3" t="str">
        <f t="shared" si="172"/>
        <v/>
      </c>
      <c r="AN1365" s="3" t="str">
        <f t="shared" si="172"/>
        <v/>
      </c>
      <c r="AO1365" s="2">
        <f t="shared" si="167"/>
        <v>0</v>
      </c>
      <c r="AP1365" s="4"/>
      <c r="AQ1365" s="3">
        <f>IF(AJ1365=1,VLOOKUP($AP1365,BaseEqptCdF!$C$5:$R$161,16,FALSE),0)</f>
        <v>0</v>
      </c>
      <c r="AR1365" s="3">
        <f>IF(AK1365=1,VLOOKUP($AP1365,BaseEqptCdF!$C$5:$R$161,16,FALSE),0)</f>
        <v>0</v>
      </c>
      <c r="AS1365" s="3">
        <f>IF(AL1365=1,VLOOKUP($AP1365,BaseEqptCdF!$C$5:$R$161,16,FALSE),0)</f>
        <v>0</v>
      </c>
      <c r="AT1365" s="3">
        <f>IF(AM1365=1,VLOOKUP($AP1365,BaseEqptCdF!$C$5:$R$161,16,FALSE),0)</f>
        <v>0</v>
      </c>
      <c r="AU1365" s="3">
        <f>IF(AN1365=1,VLOOKUP($AP1365,BaseEqptCdF!$C$5:$R$161,16,FALSE),0)</f>
        <v>0</v>
      </c>
      <c r="AV1365" s="2">
        <f t="shared" si="168"/>
        <v>0</v>
      </c>
      <c r="AW1365" s="3" t="str">
        <f>IF($L1365="","",IF(SUM($AJ1365:AJ1365)=0,$AE1365,VLOOKUP($AP1365,BaseEqptCdF!$C$5:$R$161,16,FALSE)*$AC$3))</f>
        <v/>
      </c>
      <c r="AX1365" s="3" t="str">
        <f>IF($L1365="","",IF(SUM($AJ1365:AK1365)=0,$AE1365,VLOOKUP($AP1365,BaseEqptCdF!$C$5:$R$161,16,FALSE)*$AC$3))</f>
        <v/>
      </c>
      <c r="AY1365" s="3" t="str">
        <f>IF($L1365="","",IF(SUM($AJ1365:AL1365)=0,$AE1365,VLOOKUP($AP1365,BaseEqptCdF!$C$5:$R$161,16,FALSE)*$AC$3))</f>
        <v/>
      </c>
      <c r="AZ1365" s="3" t="str">
        <f>IF($L1365="","",IF(SUM($AJ1365:AM1365)=0,$AE1365,VLOOKUP($AP1365,BaseEqptCdF!$C$5:$R$161,16,FALSE)*$AC$3))</f>
        <v/>
      </c>
      <c r="BA1365" s="3" t="str">
        <f>IF($L1365="","",IF(SUM($AJ1365:AN1365)=0,$AE1365,VLOOKUP($AP1365,BaseEqptCdF!$C$5:$R$161,16,FALSE)*$AC$3))</f>
        <v/>
      </c>
      <c r="BB1365" s="2">
        <f t="shared" si="169"/>
        <v>0</v>
      </c>
      <c r="BC1365" s="3" t="str">
        <f>IF($L1365="","",IF(SUM($AJ1365:AJ1365)=0,$AF1365,IF(LEFT(VLOOKUP($AP1365,BaseEqptCdF!$C$5:$E$161,3,FALSE),2)="SD",0,IF(LEFT(VLOOKUP($AP1365,BaseEqptCdF!$C$5:$E$161,3,FALSE),2)="SB",1*52,VLOOKUP($AP1365,BaseEqptCdF!$C$5:$S$161,12,FALSE)*0.2*300))))</f>
        <v/>
      </c>
      <c r="BD1365" s="3" t="str">
        <f>IF($L1365="","",IF(SUM($AJ1365:AK1365)=0,$AF1365,IF(LEFT(VLOOKUP($AP1365,BaseEqptCdF!$C$5:$E$161,3,FALSE),2)="SD",0,IF(LEFT(VLOOKUP($AP1365,BaseEqptCdF!$C$5:$E$161,3,FALSE),2)="SB",1*52,VLOOKUP($AP1365,BaseEqptCdF!$C$5:$S$161,12,FALSE)*0.2*300))))</f>
        <v/>
      </c>
      <c r="BE1365" s="3" t="str">
        <f>IF($L1365="","",IF(SUM($AJ1365:AL1365)=0,$AF1365,IF(LEFT(VLOOKUP($AP1365,BaseEqptCdF!$C$5:$E$161,3,FALSE),2)="SD",0,IF(LEFT(VLOOKUP($AP1365,BaseEqptCdF!$C$5:$E$161,3,FALSE),2)="SB",1*52,VLOOKUP($AP1365,BaseEqptCdF!$C$5:$S$161,12,FALSE)*0.2*300))))</f>
        <v/>
      </c>
      <c r="BF1365" s="3" t="str">
        <f>IF($L1365="","",IF(SUM($AJ1365:AM1365)=0,$AF1365,IF(LEFT(VLOOKUP($AP1365,BaseEqptCdF!$C$5:$E$161,3,FALSE),2)="SD",0,IF(LEFT(VLOOKUP($AP1365,BaseEqptCdF!$C$5:$E$161,3,FALSE),2)="SB",1*52,VLOOKUP($AP1365,BaseEqptCdF!$C$5:$S$161,12,FALSE)*0.2*300))))</f>
        <v/>
      </c>
      <c r="BG1365" s="3" t="str">
        <f>IF($L1365="","",IF(SUM($AJ1365:AN1365)=0,$AF1365,IF(LEFT(VLOOKUP($AP1365,BaseEqptCdF!$C$5:$E$161,3,FALSE),2)="SD",0,IF(LEFT(VLOOKUP($AP1365,BaseEqptCdF!$C$5:$E$161,3,FALSE),2)="SB",1*52,VLOOKUP($AP1365,BaseEqptCdF!$C$5:$S$161,12,FALSE)*0.2*300))))</f>
        <v/>
      </c>
      <c r="BH1365" s="2">
        <f t="shared" si="170"/>
        <v>0</v>
      </c>
    </row>
    <row r="1366" spans="1:60" x14ac:dyDescent="0.25">
      <c r="A1366" s="296" t="str">
        <f t="array" ref="A1366">IF($C1366="","",INDEX(Prog!$B$8:$D$300,MATCH($C1366,nivo1,0),1))</f>
        <v/>
      </c>
      <c r="B1366" s="296" t="str">
        <f t="array" ref="B1366">IF($C1366="","",INDEX(Prog!$B$8:$D$300,MATCH($C1366,nivo1,0),2))</f>
        <v/>
      </c>
      <c r="C1366" s="273"/>
      <c r="D1366" s="267"/>
      <c r="E1366" s="273"/>
      <c r="F1366" s="273"/>
      <c r="G1366" s="273"/>
      <c r="H1366" s="273"/>
      <c r="I1366" s="273"/>
      <c r="J1366" s="273"/>
      <c r="K1366" s="274"/>
      <c r="L1366" s="273"/>
      <c r="M1366" s="273"/>
      <c r="N1366" s="273"/>
      <c r="O1366" s="275"/>
      <c r="P1366" s="273"/>
      <c r="Q1366" s="273"/>
      <c r="R1366" s="273"/>
      <c r="S1366" s="273"/>
      <c r="T1366" s="276"/>
      <c r="U1366" s="276"/>
      <c r="V1366" s="276"/>
      <c r="W1366" s="276"/>
      <c r="X1366" s="277"/>
      <c r="Y1366" s="278"/>
      <c r="AA1366" s="8" t="str">
        <f>IF($L1366="","",VLOOKUP($L1366,BaseEqptCdF!$C$5:$E$161,2,FALSE))</f>
        <v/>
      </c>
      <c r="AB1366" s="8" t="str">
        <f>IF($L1366="","",VLOOKUP($L1366,BaseEqptCdF!$C$5:$E$161,3,FALSE))</f>
        <v/>
      </c>
      <c r="AC1366" s="7" t="str">
        <f>IF($L1366="","",VLOOKUP($L1366,BaseEqptCdF!$C$5:$I$161,6,FALSE))</f>
        <v/>
      </c>
      <c r="AD1366" s="7" t="str">
        <f>IF($L1366="","",VLOOKUP($L1366,BaseEqptCdF!$C$5:$I$161,7,FALSE))</f>
        <v/>
      </c>
      <c r="AE1366" s="3" t="str">
        <f>IF($L1366="","",VLOOKUP($L1366,BaseEqptCdF!$C$5:$R$161,16,FALSE)*$AC$3)</f>
        <v/>
      </c>
      <c r="AF1366" s="3" t="str">
        <f>IF($L1366="","",IF(LEFT($AB1366,2)="SD",0,IF(LEFT($AB1366,2)="SB",1*52,IF($N1366=Prog!$P$17,VLOOKUP($L1366,BaseEqptCdF!$C$5:$P$161,14,FALSE)*1*300,VLOOKUP($L1366,BaseEqptCdF!$C$5:$P$161,12,FALSE)*0.2*300))))</f>
        <v/>
      </c>
      <c r="AG1366" s="6" t="str">
        <f t="shared" si="174"/>
        <v/>
      </c>
      <c r="AH1366" s="6">
        <f>IF($U1366=Prog!$S$18,YEAR($X1366),"")</f>
        <v>1900</v>
      </c>
      <c r="AI1366" s="5" t="str">
        <f>IF(OR($AG1366="",$U1366=Prog!$S$18),"",IF(OR($U1366=Prog!$S$17,$U1366=Prog!$S$16),YEAR($X1366),IF($AG1366="ND","ND",$AI$8+$O1366)))</f>
        <v/>
      </c>
      <c r="AJ1366" s="3" t="str">
        <f t="shared" si="173"/>
        <v/>
      </c>
      <c r="AK1366" s="3" t="str">
        <f t="shared" si="172"/>
        <v/>
      </c>
      <c r="AL1366" s="3" t="str">
        <f t="shared" si="172"/>
        <v/>
      </c>
      <c r="AM1366" s="3" t="str">
        <f t="shared" si="172"/>
        <v/>
      </c>
      <c r="AN1366" s="3" t="str">
        <f t="shared" si="172"/>
        <v/>
      </c>
      <c r="AO1366" s="2">
        <f t="shared" si="167"/>
        <v>0</v>
      </c>
      <c r="AP1366" s="4"/>
      <c r="AQ1366" s="3">
        <f>IF(AJ1366=1,VLOOKUP($AP1366,BaseEqptCdF!$C$5:$R$161,16,FALSE),0)</f>
        <v>0</v>
      </c>
      <c r="AR1366" s="3">
        <f>IF(AK1366=1,VLOOKUP($AP1366,BaseEqptCdF!$C$5:$R$161,16,FALSE),0)</f>
        <v>0</v>
      </c>
      <c r="AS1366" s="3">
        <f>IF(AL1366=1,VLOOKUP($AP1366,BaseEqptCdF!$C$5:$R$161,16,FALSE),0)</f>
        <v>0</v>
      </c>
      <c r="AT1366" s="3">
        <f>IF(AM1366=1,VLOOKUP($AP1366,BaseEqptCdF!$C$5:$R$161,16,FALSE),0)</f>
        <v>0</v>
      </c>
      <c r="AU1366" s="3">
        <f>IF(AN1366=1,VLOOKUP($AP1366,BaseEqptCdF!$C$5:$R$161,16,FALSE),0)</f>
        <v>0</v>
      </c>
      <c r="AV1366" s="2">
        <f t="shared" si="168"/>
        <v>0</v>
      </c>
      <c r="AW1366" s="3" t="str">
        <f>IF($L1366="","",IF(SUM($AJ1366:AJ1366)=0,$AE1366,VLOOKUP($AP1366,BaseEqptCdF!$C$5:$R$161,16,FALSE)*$AC$3))</f>
        <v/>
      </c>
      <c r="AX1366" s="3" t="str">
        <f>IF($L1366="","",IF(SUM($AJ1366:AK1366)=0,$AE1366,VLOOKUP($AP1366,BaseEqptCdF!$C$5:$R$161,16,FALSE)*$AC$3))</f>
        <v/>
      </c>
      <c r="AY1366" s="3" t="str">
        <f>IF($L1366="","",IF(SUM($AJ1366:AL1366)=0,$AE1366,VLOOKUP($AP1366,BaseEqptCdF!$C$5:$R$161,16,FALSE)*$AC$3))</f>
        <v/>
      </c>
      <c r="AZ1366" s="3" t="str">
        <f>IF($L1366="","",IF(SUM($AJ1366:AM1366)=0,$AE1366,VLOOKUP($AP1366,BaseEqptCdF!$C$5:$R$161,16,FALSE)*$AC$3))</f>
        <v/>
      </c>
      <c r="BA1366" s="3" t="str">
        <f>IF($L1366="","",IF(SUM($AJ1366:AN1366)=0,$AE1366,VLOOKUP($AP1366,BaseEqptCdF!$C$5:$R$161,16,FALSE)*$AC$3))</f>
        <v/>
      </c>
      <c r="BB1366" s="2">
        <f t="shared" si="169"/>
        <v>0</v>
      </c>
      <c r="BC1366" s="3" t="str">
        <f>IF($L1366="","",IF(SUM($AJ1366:AJ1366)=0,$AF1366,IF(LEFT(VLOOKUP($AP1366,BaseEqptCdF!$C$5:$E$161,3,FALSE),2)="SD",0,IF(LEFT(VLOOKUP($AP1366,BaseEqptCdF!$C$5:$E$161,3,FALSE),2)="SB",1*52,VLOOKUP($AP1366,BaseEqptCdF!$C$5:$S$161,12,FALSE)*0.2*300))))</f>
        <v/>
      </c>
      <c r="BD1366" s="3" t="str">
        <f>IF($L1366="","",IF(SUM($AJ1366:AK1366)=0,$AF1366,IF(LEFT(VLOOKUP($AP1366,BaseEqptCdF!$C$5:$E$161,3,FALSE),2)="SD",0,IF(LEFT(VLOOKUP($AP1366,BaseEqptCdF!$C$5:$E$161,3,FALSE),2)="SB",1*52,VLOOKUP($AP1366,BaseEqptCdF!$C$5:$S$161,12,FALSE)*0.2*300))))</f>
        <v/>
      </c>
      <c r="BE1366" s="3" t="str">
        <f>IF($L1366="","",IF(SUM($AJ1366:AL1366)=0,$AF1366,IF(LEFT(VLOOKUP($AP1366,BaseEqptCdF!$C$5:$E$161,3,FALSE),2)="SD",0,IF(LEFT(VLOOKUP($AP1366,BaseEqptCdF!$C$5:$E$161,3,FALSE),2)="SB",1*52,VLOOKUP($AP1366,BaseEqptCdF!$C$5:$S$161,12,FALSE)*0.2*300))))</f>
        <v/>
      </c>
      <c r="BF1366" s="3" t="str">
        <f>IF($L1366="","",IF(SUM($AJ1366:AM1366)=0,$AF1366,IF(LEFT(VLOOKUP($AP1366,BaseEqptCdF!$C$5:$E$161,3,FALSE),2)="SD",0,IF(LEFT(VLOOKUP($AP1366,BaseEqptCdF!$C$5:$E$161,3,FALSE),2)="SB",1*52,VLOOKUP($AP1366,BaseEqptCdF!$C$5:$S$161,12,FALSE)*0.2*300))))</f>
        <v/>
      </c>
      <c r="BG1366" s="3" t="str">
        <f>IF($L1366="","",IF(SUM($AJ1366:AN1366)=0,$AF1366,IF(LEFT(VLOOKUP($AP1366,BaseEqptCdF!$C$5:$E$161,3,FALSE),2)="SD",0,IF(LEFT(VLOOKUP($AP1366,BaseEqptCdF!$C$5:$E$161,3,FALSE),2)="SB",1*52,VLOOKUP($AP1366,BaseEqptCdF!$C$5:$S$161,12,FALSE)*0.2*300))))</f>
        <v/>
      </c>
      <c r="BH1366" s="2">
        <f t="shared" si="170"/>
        <v>0</v>
      </c>
    </row>
    <row r="1367" spans="1:60" x14ac:dyDescent="0.25">
      <c r="A1367" s="296" t="str">
        <f t="array" ref="A1367">IF($C1367="","",INDEX(Prog!$B$8:$D$300,MATCH($C1367,nivo1,0),1))</f>
        <v/>
      </c>
      <c r="B1367" s="296" t="str">
        <f t="array" ref="B1367">IF($C1367="","",INDEX(Prog!$B$8:$D$300,MATCH($C1367,nivo1,0),2))</f>
        <v/>
      </c>
      <c r="C1367" s="273"/>
      <c r="D1367" s="267"/>
      <c r="E1367" s="273"/>
      <c r="F1367" s="273"/>
      <c r="G1367" s="273"/>
      <c r="H1367" s="273"/>
      <c r="I1367" s="273"/>
      <c r="J1367" s="273"/>
      <c r="K1367" s="274"/>
      <c r="L1367" s="273"/>
      <c r="M1367" s="273"/>
      <c r="N1367" s="273"/>
      <c r="O1367" s="275"/>
      <c r="P1367" s="273"/>
      <c r="Q1367" s="273"/>
      <c r="R1367" s="273"/>
      <c r="S1367" s="273"/>
      <c r="T1367" s="276"/>
      <c r="U1367" s="276"/>
      <c r="V1367" s="276"/>
      <c r="W1367" s="276"/>
      <c r="X1367" s="277"/>
      <c r="Y1367" s="278"/>
      <c r="AA1367" s="8" t="str">
        <f>IF($L1367="","",VLOOKUP($L1367,BaseEqptCdF!$C$5:$E$161,2,FALSE))</f>
        <v/>
      </c>
      <c r="AB1367" s="8" t="str">
        <f>IF($L1367="","",VLOOKUP($L1367,BaseEqptCdF!$C$5:$E$161,3,FALSE))</f>
        <v/>
      </c>
      <c r="AC1367" s="7" t="str">
        <f>IF($L1367="","",VLOOKUP($L1367,BaseEqptCdF!$C$5:$I$161,6,FALSE))</f>
        <v/>
      </c>
      <c r="AD1367" s="7" t="str">
        <f>IF($L1367="","",VLOOKUP($L1367,BaseEqptCdF!$C$5:$I$161,7,FALSE))</f>
        <v/>
      </c>
      <c r="AE1367" s="3" t="str">
        <f>IF($L1367="","",VLOOKUP($L1367,BaseEqptCdF!$C$5:$R$161,16,FALSE)*$AC$3)</f>
        <v/>
      </c>
      <c r="AF1367" s="3" t="str">
        <f>IF($L1367="","",IF(LEFT($AB1367,2)="SD",0,IF(LEFT($AB1367,2)="SB",1*52,IF($N1367=Prog!$P$17,VLOOKUP($L1367,BaseEqptCdF!$C$5:$P$161,14,FALSE)*1*300,VLOOKUP($L1367,BaseEqptCdF!$C$5:$P$161,12,FALSE)*0.2*300))))</f>
        <v/>
      </c>
      <c r="AG1367" s="6" t="str">
        <f t="shared" si="174"/>
        <v/>
      </c>
      <c r="AH1367" s="6">
        <f>IF($U1367=Prog!$S$18,YEAR($X1367),"")</f>
        <v>1900</v>
      </c>
      <c r="AI1367" s="5" t="str">
        <f>IF(OR($AG1367="",$U1367=Prog!$S$18),"",IF(OR($U1367=Prog!$S$17,$U1367=Prog!$S$16),YEAR($X1367),IF($AG1367="ND","ND",$AI$8+$O1367)))</f>
        <v/>
      </c>
      <c r="AJ1367" s="3" t="str">
        <f t="shared" si="173"/>
        <v/>
      </c>
      <c r="AK1367" s="3" t="str">
        <f t="shared" si="172"/>
        <v/>
      </c>
      <c r="AL1367" s="3" t="str">
        <f t="shared" si="172"/>
        <v/>
      </c>
      <c r="AM1367" s="3" t="str">
        <f t="shared" si="172"/>
        <v/>
      </c>
      <c r="AN1367" s="3" t="str">
        <f t="shared" si="172"/>
        <v/>
      </c>
      <c r="AO1367" s="2">
        <f t="shared" si="167"/>
        <v>0</v>
      </c>
      <c r="AP1367" s="4"/>
      <c r="AQ1367" s="3">
        <f>IF(AJ1367=1,VLOOKUP($AP1367,BaseEqptCdF!$C$5:$R$161,16,FALSE),0)</f>
        <v>0</v>
      </c>
      <c r="AR1367" s="3">
        <f>IF(AK1367=1,VLOOKUP($AP1367,BaseEqptCdF!$C$5:$R$161,16,FALSE),0)</f>
        <v>0</v>
      </c>
      <c r="AS1367" s="3">
        <f>IF(AL1367=1,VLOOKUP($AP1367,BaseEqptCdF!$C$5:$R$161,16,FALSE),0)</f>
        <v>0</v>
      </c>
      <c r="AT1367" s="3">
        <f>IF(AM1367=1,VLOOKUP($AP1367,BaseEqptCdF!$C$5:$R$161,16,FALSE),0)</f>
        <v>0</v>
      </c>
      <c r="AU1367" s="3">
        <f>IF(AN1367=1,VLOOKUP($AP1367,BaseEqptCdF!$C$5:$R$161,16,FALSE),0)</f>
        <v>0</v>
      </c>
      <c r="AV1367" s="2">
        <f t="shared" si="168"/>
        <v>0</v>
      </c>
      <c r="AW1367" s="3" t="str">
        <f>IF($L1367="","",IF(SUM($AJ1367:AJ1367)=0,$AE1367,VLOOKUP($AP1367,BaseEqptCdF!$C$5:$R$161,16,FALSE)*$AC$3))</f>
        <v/>
      </c>
      <c r="AX1367" s="3" t="str">
        <f>IF($L1367="","",IF(SUM($AJ1367:AK1367)=0,$AE1367,VLOOKUP($AP1367,BaseEqptCdF!$C$5:$R$161,16,FALSE)*$AC$3))</f>
        <v/>
      </c>
      <c r="AY1367" s="3" t="str">
        <f>IF($L1367="","",IF(SUM($AJ1367:AL1367)=0,$AE1367,VLOOKUP($AP1367,BaseEqptCdF!$C$5:$R$161,16,FALSE)*$AC$3))</f>
        <v/>
      </c>
      <c r="AZ1367" s="3" t="str">
        <f>IF($L1367="","",IF(SUM($AJ1367:AM1367)=0,$AE1367,VLOOKUP($AP1367,BaseEqptCdF!$C$5:$R$161,16,FALSE)*$AC$3))</f>
        <v/>
      </c>
      <c r="BA1367" s="3" t="str">
        <f>IF($L1367="","",IF(SUM($AJ1367:AN1367)=0,$AE1367,VLOOKUP($AP1367,BaseEqptCdF!$C$5:$R$161,16,FALSE)*$AC$3))</f>
        <v/>
      </c>
      <c r="BB1367" s="2">
        <f t="shared" si="169"/>
        <v>0</v>
      </c>
      <c r="BC1367" s="3" t="str">
        <f>IF($L1367="","",IF(SUM($AJ1367:AJ1367)=0,$AF1367,IF(LEFT(VLOOKUP($AP1367,BaseEqptCdF!$C$5:$E$161,3,FALSE),2)="SD",0,IF(LEFT(VLOOKUP($AP1367,BaseEqptCdF!$C$5:$E$161,3,FALSE),2)="SB",1*52,VLOOKUP($AP1367,BaseEqptCdF!$C$5:$S$161,12,FALSE)*0.2*300))))</f>
        <v/>
      </c>
      <c r="BD1367" s="3" t="str">
        <f>IF($L1367="","",IF(SUM($AJ1367:AK1367)=0,$AF1367,IF(LEFT(VLOOKUP($AP1367,BaseEqptCdF!$C$5:$E$161,3,FALSE),2)="SD",0,IF(LEFT(VLOOKUP($AP1367,BaseEqptCdF!$C$5:$E$161,3,FALSE),2)="SB",1*52,VLOOKUP($AP1367,BaseEqptCdF!$C$5:$S$161,12,FALSE)*0.2*300))))</f>
        <v/>
      </c>
      <c r="BE1367" s="3" t="str">
        <f>IF($L1367="","",IF(SUM($AJ1367:AL1367)=0,$AF1367,IF(LEFT(VLOOKUP($AP1367,BaseEqptCdF!$C$5:$E$161,3,FALSE),2)="SD",0,IF(LEFT(VLOOKUP($AP1367,BaseEqptCdF!$C$5:$E$161,3,FALSE),2)="SB",1*52,VLOOKUP($AP1367,BaseEqptCdF!$C$5:$S$161,12,FALSE)*0.2*300))))</f>
        <v/>
      </c>
      <c r="BF1367" s="3" t="str">
        <f>IF($L1367="","",IF(SUM($AJ1367:AM1367)=0,$AF1367,IF(LEFT(VLOOKUP($AP1367,BaseEqptCdF!$C$5:$E$161,3,FALSE),2)="SD",0,IF(LEFT(VLOOKUP($AP1367,BaseEqptCdF!$C$5:$E$161,3,FALSE),2)="SB",1*52,VLOOKUP($AP1367,BaseEqptCdF!$C$5:$S$161,12,FALSE)*0.2*300))))</f>
        <v/>
      </c>
      <c r="BG1367" s="3" t="str">
        <f>IF($L1367="","",IF(SUM($AJ1367:AN1367)=0,$AF1367,IF(LEFT(VLOOKUP($AP1367,BaseEqptCdF!$C$5:$E$161,3,FALSE),2)="SD",0,IF(LEFT(VLOOKUP($AP1367,BaseEqptCdF!$C$5:$E$161,3,FALSE),2)="SB",1*52,VLOOKUP($AP1367,BaseEqptCdF!$C$5:$S$161,12,FALSE)*0.2*300))))</f>
        <v/>
      </c>
      <c r="BH1367" s="2">
        <f t="shared" si="170"/>
        <v>0</v>
      </c>
    </row>
    <row r="1368" spans="1:60" x14ac:dyDescent="0.25">
      <c r="A1368" s="296" t="str">
        <f t="array" ref="A1368">IF($C1368="","",INDEX(Prog!$B$8:$D$300,MATCH($C1368,nivo1,0),1))</f>
        <v/>
      </c>
      <c r="B1368" s="296" t="str">
        <f t="array" ref="B1368">IF($C1368="","",INDEX(Prog!$B$8:$D$300,MATCH($C1368,nivo1,0),2))</f>
        <v/>
      </c>
      <c r="C1368" s="273"/>
      <c r="D1368" s="267"/>
      <c r="E1368" s="273"/>
      <c r="F1368" s="273"/>
      <c r="G1368" s="273"/>
      <c r="H1368" s="273"/>
      <c r="I1368" s="273"/>
      <c r="J1368" s="273"/>
      <c r="K1368" s="274"/>
      <c r="L1368" s="273"/>
      <c r="M1368" s="273"/>
      <c r="N1368" s="273"/>
      <c r="O1368" s="275"/>
      <c r="P1368" s="273"/>
      <c r="Q1368" s="273"/>
      <c r="R1368" s="273"/>
      <c r="S1368" s="273"/>
      <c r="T1368" s="276"/>
      <c r="U1368" s="276"/>
      <c r="V1368" s="276"/>
      <c r="W1368" s="276"/>
      <c r="X1368" s="277"/>
      <c r="Y1368" s="278"/>
      <c r="AA1368" s="8" t="str">
        <f>IF($L1368="","",VLOOKUP($L1368,BaseEqptCdF!$C$5:$E$161,2,FALSE))</f>
        <v/>
      </c>
      <c r="AB1368" s="8" t="str">
        <f>IF($L1368="","",VLOOKUP($L1368,BaseEqptCdF!$C$5:$E$161,3,FALSE))</f>
        <v/>
      </c>
      <c r="AC1368" s="7" t="str">
        <f>IF($L1368="","",VLOOKUP($L1368,BaseEqptCdF!$C$5:$I$161,6,FALSE))</f>
        <v/>
      </c>
      <c r="AD1368" s="7" t="str">
        <f>IF($L1368="","",VLOOKUP($L1368,BaseEqptCdF!$C$5:$I$161,7,FALSE))</f>
        <v/>
      </c>
      <c r="AE1368" s="3" t="str">
        <f>IF($L1368="","",VLOOKUP($L1368,BaseEqptCdF!$C$5:$R$161,16,FALSE)*$AC$3)</f>
        <v/>
      </c>
      <c r="AF1368" s="3" t="str">
        <f>IF($L1368="","",IF(LEFT($AB1368,2)="SD",0,IF(LEFT($AB1368,2)="SB",1*52,IF($N1368=Prog!$P$17,VLOOKUP($L1368,BaseEqptCdF!$C$5:$P$161,14,FALSE)*1*300,VLOOKUP($L1368,BaseEqptCdF!$C$5:$P$161,12,FALSE)*0.2*300))))</f>
        <v/>
      </c>
      <c r="AG1368" s="6" t="str">
        <f t="shared" si="174"/>
        <v/>
      </c>
      <c r="AH1368" s="6">
        <f>IF($U1368=Prog!$S$18,YEAR($X1368),"")</f>
        <v>1900</v>
      </c>
      <c r="AI1368" s="5" t="str">
        <f>IF(OR($AG1368="",$U1368=Prog!$S$18),"",IF(OR($U1368=Prog!$S$17,$U1368=Prog!$S$16),YEAR($X1368),IF($AG1368="ND","ND",$AI$8+$O1368)))</f>
        <v/>
      </c>
      <c r="AJ1368" s="3" t="str">
        <f t="shared" si="173"/>
        <v/>
      </c>
      <c r="AK1368" s="3" t="str">
        <f t="shared" si="172"/>
        <v/>
      </c>
      <c r="AL1368" s="3" t="str">
        <f t="shared" si="172"/>
        <v/>
      </c>
      <c r="AM1368" s="3" t="str">
        <f t="shared" si="172"/>
        <v/>
      </c>
      <c r="AN1368" s="3" t="str">
        <f t="shared" si="172"/>
        <v/>
      </c>
      <c r="AO1368" s="2">
        <f t="shared" si="167"/>
        <v>0</v>
      </c>
      <c r="AP1368" s="4"/>
      <c r="AQ1368" s="3">
        <f>IF(AJ1368=1,VLOOKUP($AP1368,BaseEqptCdF!$C$5:$R$161,16,FALSE),0)</f>
        <v>0</v>
      </c>
      <c r="AR1368" s="3">
        <f>IF(AK1368=1,VLOOKUP($AP1368,BaseEqptCdF!$C$5:$R$161,16,FALSE),0)</f>
        <v>0</v>
      </c>
      <c r="AS1368" s="3">
        <f>IF(AL1368=1,VLOOKUP($AP1368,BaseEqptCdF!$C$5:$R$161,16,FALSE),0)</f>
        <v>0</v>
      </c>
      <c r="AT1368" s="3">
        <f>IF(AM1368=1,VLOOKUP($AP1368,BaseEqptCdF!$C$5:$R$161,16,FALSE),0)</f>
        <v>0</v>
      </c>
      <c r="AU1368" s="3">
        <f>IF(AN1368=1,VLOOKUP($AP1368,BaseEqptCdF!$C$5:$R$161,16,FALSE),0)</f>
        <v>0</v>
      </c>
      <c r="AV1368" s="2">
        <f t="shared" si="168"/>
        <v>0</v>
      </c>
      <c r="AW1368" s="3" t="str">
        <f>IF($L1368="","",IF(SUM($AJ1368:AJ1368)=0,$AE1368,VLOOKUP($AP1368,BaseEqptCdF!$C$5:$R$161,16,FALSE)*$AC$3))</f>
        <v/>
      </c>
      <c r="AX1368" s="3" t="str">
        <f>IF($L1368="","",IF(SUM($AJ1368:AK1368)=0,$AE1368,VLOOKUP($AP1368,BaseEqptCdF!$C$5:$R$161,16,FALSE)*$AC$3))</f>
        <v/>
      </c>
      <c r="AY1368" s="3" t="str">
        <f>IF($L1368="","",IF(SUM($AJ1368:AL1368)=0,$AE1368,VLOOKUP($AP1368,BaseEqptCdF!$C$5:$R$161,16,FALSE)*$AC$3))</f>
        <v/>
      </c>
      <c r="AZ1368" s="3" t="str">
        <f>IF($L1368="","",IF(SUM($AJ1368:AM1368)=0,$AE1368,VLOOKUP($AP1368,BaseEqptCdF!$C$5:$R$161,16,FALSE)*$AC$3))</f>
        <v/>
      </c>
      <c r="BA1368" s="3" t="str">
        <f>IF($L1368="","",IF(SUM($AJ1368:AN1368)=0,$AE1368,VLOOKUP($AP1368,BaseEqptCdF!$C$5:$R$161,16,FALSE)*$AC$3))</f>
        <v/>
      </c>
      <c r="BB1368" s="2">
        <f t="shared" si="169"/>
        <v>0</v>
      </c>
      <c r="BC1368" s="3" t="str">
        <f>IF($L1368="","",IF(SUM($AJ1368:AJ1368)=0,$AF1368,IF(LEFT(VLOOKUP($AP1368,BaseEqptCdF!$C$5:$E$161,3,FALSE),2)="SD",0,IF(LEFT(VLOOKUP($AP1368,BaseEqptCdF!$C$5:$E$161,3,FALSE),2)="SB",1*52,VLOOKUP($AP1368,BaseEqptCdF!$C$5:$S$161,12,FALSE)*0.2*300))))</f>
        <v/>
      </c>
      <c r="BD1368" s="3" t="str">
        <f>IF($L1368="","",IF(SUM($AJ1368:AK1368)=0,$AF1368,IF(LEFT(VLOOKUP($AP1368,BaseEqptCdF!$C$5:$E$161,3,FALSE),2)="SD",0,IF(LEFT(VLOOKUP($AP1368,BaseEqptCdF!$C$5:$E$161,3,FALSE),2)="SB",1*52,VLOOKUP($AP1368,BaseEqptCdF!$C$5:$S$161,12,FALSE)*0.2*300))))</f>
        <v/>
      </c>
      <c r="BE1368" s="3" t="str">
        <f>IF($L1368="","",IF(SUM($AJ1368:AL1368)=0,$AF1368,IF(LEFT(VLOOKUP($AP1368,BaseEqptCdF!$C$5:$E$161,3,FALSE),2)="SD",0,IF(LEFT(VLOOKUP($AP1368,BaseEqptCdF!$C$5:$E$161,3,FALSE),2)="SB",1*52,VLOOKUP($AP1368,BaseEqptCdF!$C$5:$S$161,12,FALSE)*0.2*300))))</f>
        <v/>
      </c>
      <c r="BF1368" s="3" t="str">
        <f>IF($L1368="","",IF(SUM($AJ1368:AM1368)=0,$AF1368,IF(LEFT(VLOOKUP($AP1368,BaseEqptCdF!$C$5:$E$161,3,FALSE),2)="SD",0,IF(LEFT(VLOOKUP($AP1368,BaseEqptCdF!$C$5:$E$161,3,FALSE),2)="SB",1*52,VLOOKUP($AP1368,BaseEqptCdF!$C$5:$S$161,12,FALSE)*0.2*300))))</f>
        <v/>
      </c>
      <c r="BG1368" s="3" t="str">
        <f>IF($L1368="","",IF(SUM($AJ1368:AN1368)=0,$AF1368,IF(LEFT(VLOOKUP($AP1368,BaseEqptCdF!$C$5:$E$161,3,FALSE),2)="SD",0,IF(LEFT(VLOOKUP($AP1368,BaseEqptCdF!$C$5:$E$161,3,FALSE),2)="SB",1*52,VLOOKUP($AP1368,BaseEqptCdF!$C$5:$S$161,12,FALSE)*0.2*300))))</f>
        <v/>
      </c>
      <c r="BH1368" s="2">
        <f t="shared" si="170"/>
        <v>0</v>
      </c>
    </row>
    <row r="1369" spans="1:60" x14ac:dyDescent="0.25">
      <c r="A1369" s="296" t="str">
        <f t="array" ref="A1369">IF($C1369="","",INDEX(Prog!$B$8:$D$300,MATCH($C1369,nivo1,0),1))</f>
        <v/>
      </c>
      <c r="B1369" s="296" t="str">
        <f t="array" ref="B1369">IF($C1369="","",INDEX(Prog!$B$8:$D$300,MATCH($C1369,nivo1,0),2))</f>
        <v/>
      </c>
      <c r="C1369" s="273"/>
      <c r="D1369" s="267"/>
      <c r="E1369" s="273"/>
      <c r="F1369" s="273"/>
      <c r="G1369" s="273"/>
      <c r="H1369" s="273"/>
      <c r="I1369" s="273"/>
      <c r="J1369" s="273"/>
      <c r="K1369" s="274"/>
      <c r="L1369" s="273"/>
      <c r="M1369" s="273"/>
      <c r="N1369" s="273"/>
      <c r="O1369" s="275"/>
      <c r="P1369" s="273"/>
      <c r="Q1369" s="273"/>
      <c r="R1369" s="273"/>
      <c r="S1369" s="273"/>
      <c r="T1369" s="276"/>
      <c r="U1369" s="276"/>
      <c r="V1369" s="276"/>
      <c r="W1369" s="276"/>
      <c r="X1369" s="277"/>
      <c r="Y1369" s="278"/>
      <c r="AA1369" s="8" t="str">
        <f>IF($L1369="","",VLOOKUP($L1369,BaseEqptCdF!$C$5:$E$161,2,FALSE))</f>
        <v/>
      </c>
      <c r="AB1369" s="8" t="str">
        <f>IF($L1369="","",VLOOKUP($L1369,BaseEqptCdF!$C$5:$E$161,3,FALSE))</f>
        <v/>
      </c>
      <c r="AC1369" s="7" t="str">
        <f>IF($L1369="","",VLOOKUP($L1369,BaseEqptCdF!$C$5:$I$161,6,FALSE))</f>
        <v/>
      </c>
      <c r="AD1369" s="7" t="str">
        <f>IF($L1369="","",VLOOKUP($L1369,BaseEqptCdF!$C$5:$I$161,7,FALSE))</f>
        <v/>
      </c>
      <c r="AE1369" s="3" t="str">
        <f>IF($L1369="","",VLOOKUP($L1369,BaseEqptCdF!$C$5:$R$161,16,FALSE)*$AC$3)</f>
        <v/>
      </c>
      <c r="AF1369" s="3" t="str">
        <f>IF($L1369="","",IF(LEFT($AB1369,2)="SD",0,IF(LEFT($AB1369,2)="SB",1*52,IF($N1369=Prog!$P$17,VLOOKUP($L1369,BaseEqptCdF!$C$5:$P$161,14,FALSE)*1*300,VLOOKUP($L1369,BaseEqptCdF!$C$5:$P$161,12,FALSE)*0.2*300))))</f>
        <v/>
      </c>
      <c r="AG1369" s="6" t="str">
        <f t="shared" si="174"/>
        <v/>
      </c>
      <c r="AH1369" s="6">
        <f>IF($U1369=Prog!$S$18,YEAR($X1369),"")</f>
        <v>1900</v>
      </c>
      <c r="AI1369" s="5" t="str">
        <f>IF(OR($AG1369="",$U1369=Prog!$S$18),"",IF(OR($U1369=Prog!$S$17,$U1369=Prog!$S$16),YEAR($X1369),IF($AG1369="ND","ND",$AI$8+$O1369)))</f>
        <v/>
      </c>
      <c r="AJ1369" s="3" t="str">
        <f t="shared" si="173"/>
        <v/>
      </c>
      <c r="AK1369" s="3" t="str">
        <f t="shared" si="172"/>
        <v/>
      </c>
      <c r="AL1369" s="3" t="str">
        <f t="shared" si="172"/>
        <v/>
      </c>
      <c r="AM1369" s="3" t="str">
        <f t="shared" si="172"/>
        <v/>
      </c>
      <c r="AN1369" s="3" t="str">
        <f t="shared" si="172"/>
        <v/>
      </c>
      <c r="AO1369" s="2">
        <f t="shared" si="167"/>
        <v>0</v>
      </c>
      <c r="AP1369" s="4"/>
      <c r="AQ1369" s="3">
        <f>IF(AJ1369=1,VLOOKUP($AP1369,BaseEqptCdF!$C$5:$R$161,16,FALSE),0)</f>
        <v>0</v>
      </c>
      <c r="AR1369" s="3">
        <f>IF(AK1369=1,VLOOKUP($AP1369,BaseEqptCdF!$C$5:$R$161,16,FALSE),0)</f>
        <v>0</v>
      </c>
      <c r="AS1369" s="3">
        <f>IF(AL1369=1,VLOOKUP($AP1369,BaseEqptCdF!$C$5:$R$161,16,FALSE),0)</f>
        <v>0</v>
      </c>
      <c r="AT1369" s="3">
        <f>IF(AM1369=1,VLOOKUP($AP1369,BaseEqptCdF!$C$5:$R$161,16,FALSE),0)</f>
        <v>0</v>
      </c>
      <c r="AU1369" s="3">
        <f>IF(AN1369=1,VLOOKUP($AP1369,BaseEqptCdF!$C$5:$R$161,16,FALSE),0)</f>
        <v>0</v>
      </c>
      <c r="AV1369" s="2">
        <f t="shared" si="168"/>
        <v>0</v>
      </c>
      <c r="AW1369" s="3" t="str">
        <f>IF($L1369="","",IF(SUM($AJ1369:AJ1369)=0,$AE1369,VLOOKUP($AP1369,BaseEqptCdF!$C$5:$R$161,16,FALSE)*$AC$3))</f>
        <v/>
      </c>
      <c r="AX1369" s="3" t="str">
        <f>IF($L1369="","",IF(SUM($AJ1369:AK1369)=0,$AE1369,VLOOKUP($AP1369,BaseEqptCdF!$C$5:$R$161,16,FALSE)*$AC$3))</f>
        <v/>
      </c>
      <c r="AY1369" s="3" t="str">
        <f>IF($L1369="","",IF(SUM($AJ1369:AL1369)=0,$AE1369,VLOOKUP($AP1369,BaseEqptCdF!$C$5:$R$161,16,FALSE)*$AC$3))</f>
        <v/>
      </c>
      <c r="AZ1369" s="3" t="str">
        <f>IF($L1369="","",IF(SUM($AJ1369:AM1369)=0,$AE1369,VLOOKUP($AP1369,BaseEqptCdF!$C$5:$R$161,16,FALSE)*$AC$3))</f>
        <v/>
      </c>
      <c r="BA1369" s="3" t="str">
        <f>IF($L1369="","",IF(SUM($AJ1369:AN1369)=0,$AE1369,VLOOKUP($AP1369,BaseEqptCdF!$C$5:$R$161,16,FALSE)*$AC$3))</f>
        <v/>
      </c>
      <c r="BB1369" s="2">
        <f t="shared" si="169"/>
        <v>0</v>
      </c>
      <c r="BC1369" s="3" t="str">
        <f>IF($L1369="","",IF(SUM($AJ1369:AJ1369)=0,$AF1369,IF(LEFT(VLOOKUP($AP1369,BaseEqptCdF!$C$5:$E$161,3,FALSE),2)="SD",0,IF(LEFT(VLOOKUP($AP1369,BaseEqptCdF!$C$5:$E$161,3,FALSE),2)="SB",1*52,VLOOKUP($AP1369,BaseEqptCdF!$C$5:$S$161,12,FALSE)*0.2*300))))</f>
        <v/>
      </c>
      <c r="BD1369" s="3" t="str">
        <f>IF($L1369="","",IF(SUM($AJ1369:AK1369)=0,$AF1369,IF(LEFT(VLOOKUP($AP1369,BaseEqptCdF!$C$5:$E$161,3,FALSE),2)="SD",0,IF(LEFT(VLOOKUP($AP1369,BaseEqptCdF!$C$5:$E$161,3,FALSE),2)="SB",1*52,VLOOKUP($AP1369,BaseEqptCdF!$C$5:$S$161,12,FALSE)*0.2*300))))</f>
        <v/>
      </c>
      <c r="BE1369" s="3" t="str">
        <f>IF($L1369="","",IF(SUM($AJ1369:AL1369)=0,$AF1369,IF(LEFT(VLOOKUP($AP1369,BaseEqptCdF!$C$5:$E$161,3,FALSE),2)="SD",0,IF(LEFT(VLOOKUP($AP1369,BaseEqptCdF!$C$5:$E$161,3,FALSE),2)="SB",1*52,VLOOKUP($AP1369,BaseEqptCdF!$C$5:$S$161,12,FALSE)*0.2*300))))</f>
        <v/>
      </c>
      <c r="BF1369" s="3" t="str">
        <f>IF($L1369="","",IF(SUM($AJ1369:AM1369)=0,$AF1369,IF(LEFT(VLOOKUP($AP1369,BaseEqptCdF!$C$5:$E$161,3,FALSE),2)="SD",0,IF(LEFT(VLOOKUP($AP1369,BaseEqptCdF!$C$5:$E$161,3,FALSE),2)="SB",1*52,VLOOKUP($AP1369,BaseEqptCdF!$C$5:$S$161,12,FALSE)*0.2*300))))</f>
        <v/>
      </c>
      <c r="BG1369" s="3" t="str">
        <f>IF($L1369="","",IF(SUM($AJ1369:AN1369)=0,$AF1369,IF(LEFT(VLOOKUP($AP1369,BaseEqptCdF!$C$5:$E$161,3,FALSE),2)="SD",0,IF(LEFT(VLOOKUP($AP1369,BaseEqptCdF!$C$5:$E$161,3,FALSE),2)="SB",1*52,VLOOKUP($AP1369,BaseEqptCdF!$C$5:$S$161,12,FALSE)*0.2*300))))</f>
        <v/>
      </c>
      <c r="BH1369" s="2">
        <f t="shared" si="170"/>
        <v>0</v>
      </c>
    </row>
    <row r="1370" spans="1:60" x14ac:dyDescent="0.25">
      <c r="A1370" s="296" t="str">
        <f t="array" ref="A1370">IF($C1370="","",INDEX(Prog!$B$8:$D$300,MATCH($C1370,nivo1,0),1))</f>
        <v/>
      </c>
      <c r="B1370" s="296" t="str">
        <f t="array" ref="B1370">IF($C1370="","",INDEX(Prog!$B$8:$D$300,MATCH($C1370,nivo1,0),2))</f>
        <v/>
      </c>
      <c r="C1370" s="273"/>
      <c r="D1370" s="267"/>
      <c r="E1370" s="273"/>
      <c r="F1370" s="273"/>
      <c r="G1370" s="273"/>
      <c r="H1370" s="273"/>
      <c r="I1370" s="273"/>
      <c r="J1370" s="273"/>
      <c r="K1370" s="274"/>
      <c r="L1370" s="273"/>
      <c r="M1370" s="273"/>
      <c r="N1370" s="273"/>
      <c r="O1370" s="275"/>
      <c r="P1370" s="273"/>
      <c r="Q1370" s="273"/>
      <c r="R1370" s="273"/>
      <c r="S1370" s="273"/>
      <c r="T1370" s="276"/>
      <c r="U1370" s="276"/>
      <c r="V1370" s="276"/>
      <c r="W1370" s="276"/>
      <c r="X1370" s="277"/>
      <c r="Y1370" s="278"/>
      <c r="AA1370" s="8" t="str">
        <f>IF($L1370="","",VLOOKUP($L1370,BaseEqptCdF!$C$5:$E$161,2,FALSE))</f>
        <v/>
      </c>
      <c r="AB1370" s="8" t="str">
        <f>IF($L1370="","",VLOOKUP($L1370,BaseEqptCdF!$C$5:$E$161,3,FALSE))</f>
        <v/>
      </c>
      <c r="AC1370" s="7" t="str">
        <f>IF($L1370="","",VLOOKUP($L1370,BaseEqptCdF!$C$5:$I$161,6,FALSE))</f>
        <v/>
      </c>
      <c r="AD1370" s="7" t="str">
        <f>IF($L1370="","",VLOOKUP($L1370,BaseEqptCdF!$C$5:$I$161,7,FALSE))</f>
        <v/>
      </c>
      <c r="AE1370" s="3" t="str">
        <f>IF($L1370="","",VLOOKUP($L1370,BaseEqptCdF!$C$5:$R$161,16,FALSE)*$AC$3)</f>
        <v/>
      </c>
      <c r="AF1370" s="3" t="str">
        <f>IF($L1370="","",IF(LEFT($AB1370,2)="SD",0,IF(LEFT($AB1370,2)="SB",1*52,IF($N1370=Prog!$P$17,VLOOKUP($L1370,BaseEqptCdF!$C$5:$P$161,14,FALSE)*1*300,VLOOKUP($L1370,BaseEqptCdF!$C$5:$P$161,12,FALSE)*0.2*300))))</f>
        <v/>
      </c>
      <c r="AG1370" s="6" t="str">
        <f t="shared" si="174"/>
        <v/>
      </c>
      <c r="AH1370" s="6">
        <f>IF($U1370=Prog!$S$18,YEAR($X1370),"")</f>
        <v>1900</v>
      </c>
      <c r="AI1370" s="5" t="str">
        <f>IF(OR($AG1370="",$U1370=Prog!$S$18),"",IF(OR($U1370=Prog!$S$17,$U1370=Prog!$S$16),YEAR($X1370),IF($AG1370="ND","ND",$AI$8+$O1370)))</f>
        <v/>
      </c>
      <c r="AJ1370" s="3" t="str">
        <f t="shared" si="173"/>
        <v/>
      </c>
      <c r="AK1370" s="3" t="str">
        <f t="shared" si="172"/>
        <v/>
      </c>
      <c r="AL1370" s="3" t="str">
        <f t="shared" si="172"/>
        <v/>
      </c>
      <c r="AM1370" s="3" t="str">
        <f t="shared" si="172"/>
        <v/>
      </c>
      <c r="AN1370" s="3" t="str">
        <f t="shared" si="172"/>
        <v/>
      </c>
      <c r="AO1370" s="2">
        <f t="shared" si="167"/>
        <v>0</v>
      </c>
      <c r="AP1370" s="4"/>
      <c r="AQ1370" s="3">
        <f>IF(AJ1370=1,VLOOKUP($AP1370,BaseEqptCdF!$C$5:$R$161,16,FALSE),0)</f>
        <v>0</v>
      </c>
      <c r="AR1370" s="3">
        <f>IF(AK1370=1,VLOOKUP($AP1370,BaseEqptCdF!$C$5:$R$161,16,FALSE),0)</f>
        <v>0</v>
      </c>
      <c r="AS1370" s="3">
        <f>IF(AL1370=1,VLOOKUP($AP1370,BaseEqptCdF!$C$5:$R$161,16,FALSE),0)</f>
        <v>0</v>
      </c>
      <c r="AT1370" s="3">
        <f>IF(AM1370=1,VLOOKUP($AP1370,BaseEqptCdF!$C$5:$R$161,16,FALSE),0)</f>
        <v>0</v>
      </c>
      <c r="AU1370" s="3">
        <f>IF(AN1370=1,VLOOKUP($AP1370,BaseEqptCdF!$C$5:$R$161,16,FALSE),0)</f>
        <v>0</v>
      </c>
      <c r="AV1370" s="2">
        <f t="shared" si="168"/>
        <v>0</v>
      </c>
      <c r="AW1370" s="3" t="str">
        <f>IF($L1370="","",IF(SUM($AJ1370:AJ1370)=0,$AE1370,VLOOKUP($AP1370,BaseEqptCdF!$C$5:$R$161,16,FALSE)*$AC$3))</f>
        <v/>
      </c>
      <c r="AX1370" s="3" t="str">
        <f>IF($L1370="","",IF(SUM($AJ1370:AK1370)=0,$AE1370,VLOOKUP($AP1370,BaseEqptCdF!$C$5:$R$161,16,FALSE)*$AC$3))</f>
        <v/>
      </c>
      <c r="AY1370" s="3" t="str">
        <f>IF($L1370="","",IF(SUM($AJ1370:AL1370)=0,$AE1370,VLOOKUP($AP1370,BaseEqptCdF!$C$5:$R$161,16,FALSE)*$AC$3))</f>
        <v/>
      </c>
      <c r="AZ1370" s="3" t="str">
        <f>IF($L1370="","",IF(SUM($AJ1370:AM1370)=0,$AE1370,VLOOKUP($AP1370,BaseEqptCdF!$C$5:$R$161,16,FALSE)*$AC$3))</f>
        <v/>
      </c>
      <c r="BA1370" s="3" t="str">
        <f>IF($L1370="","",IF(SUM($AJ1370:AN1370)=0,$AE1370,VLOOKUP($AP1370,BaseEqptCdF!$C$5:$R$161,16,FALSE)*$AC$3))</f>
        <v/>
      </c>
      <c r="BB1370" s="2">
        <f t="shared" si="169"/>
        <v>0</v>
      </c>
      <c r="BC1370" s="3" t="str">
        <f>IF($L1370="","",IF(SUM($AJ1370:AJ1370)=0,$AF1370,IF(LEFT(VLOOKUP($AP1370,BaseEqptCdF!$C$5:$E$161,3,FALSE),2)="SD",0,IF(LEFT(VLOOKUP($AP1370,BaseEqptCdF!$C$5:$E$161,3,FALSE),2)="SB",1*52,VLOOKUP($AP1370,BaseEqptCdF!$C$5:$S$161,12,FALSE)*0.2*300))))</f>
        <v/>
      </c>
      <c r="BD1370" s="3" t="str">
        <f>IF($L1370="","",IF(SUM($AJ1370:AK1370)=0,$AF1370,IF(LEFT(VLOOKUP($AP1370,BaseEqptCdF!$C$5:$E$161,3,FALSE),2)="SD",0,IF(LEFT(VLOOKUP($AP1370,BaseEqptCdF!$C$5:$E$161,3,FALSE),2)="SB",1*52,VLOOKUP($AP1370,BaseEqptCdF!$C$5:$S$161,12,FALSE)*0.2*300))))</f>
        <v/>
      </c>
      <c r="BE1370" s="3" t="str">
        <f>IF($L1370="","",IF(SUM($AJ1370:AL1370)=0,$AF1370,IF(LEFT(VLOOKUP($AP1370,BaseEqptCdF!$C$5:$E$161,3,FALSE),2)="SD",0,IF(LEFT(VLOOKUP($AP1370,BaseEqptCdF!$C$5:$E$161,3,FALSE),2)="SB",1*52,VLOOKUP($AP1370,BaseEqptCdF!$C$5:$S$161,12,FALSE)*0.2*300))))</f>
        <v/>
      </c>
      <c r="BF1370" s="3" t="str">
        <f>IF($L1370="","",IF(SUM($AJ1370:AM1370)=0,$AF1370,IF(LEFT(VLOOKUP($AP1370,BaseEqptCdF!$C$5:$E$161,3,FALSE),2)="SD",0,IF(LEFT(VLOOKUP($AP1370,BaseEqptCdF!$C$5:$E$161,3,FALSE),2)="SB",1*52,VLOOKUP($AP1370,BaseEqptCdF!$C$5:$S$161,12,FALSE)*0.2*300))))</f>
        <v/>
      </c>
      <c r="BG1370" s="3" t="str">
        <f>IF($L1370="","",IF(SUM($AJ1370:AN1370)=0,$AF1370,IF(LEFT(VLOOKUP($AP1370,BaseEqptCdF!$C$5:$E$161,3,FALSE),2)="SD",0,IF(LEFT(VLOOKUP($AP1370,BaseEqptCdF!$C$5:$E$161,3,FALSE),2)="SB",1*52,VLOOKUP($AP1370,BaseEqptCdF!$C$5:$S$161,12,FALSE)*0.2*300))))</f>
        <v/>
      </c>
      <c r="BH1370" s="2">
        <f t="shared" si="170"/>
        <v>0</v>
      </c>
    </row>
    <row r="1371" spans="1:60" x14ac:dyDescent="0.25">
      <c r="A1371" s="296" t="str">
        <f t="array" ref="A1371">IF($C1371="","",INDEX(Prog!$B$8:$D$300,MATCH($C1371,nivo1,0),1))</f>
        <v/>
      </c>
      <c r="B1371" s="296" t="str">
        <f t="array" ref="B1371">IF($C1371="","",INDEX(Prog!$B$8:$D$300,MATCH($C1371,nivo1,0),2))</f>
        <v/>
      </c>
      <c r="C1371" s="273"/>
      <c r="D1371" s="267"/>
      <c r="E1371" s="273"/>
      <c r="F1371" s="273"/>
      <c r="G1371" s="273"/>
      <c r="H1371" s="273"/>
      <c r="I1371" s="273"/>
      <c r="J1371" s="273"/>
      <c r="K1371" s="274"/>
      <c r="L1371" s="273"/>
      <c r="M1371" s="273"/>
      <c r="N1371" s="273"/>
      <c r="O1371" s="275"/>
      <c r="P1371" s="273"/>
      <c r="Q1371" s="273"/>
      <c r="R1371" s="273"/>
      <c r="S1371" s="273"/>
      <c r="T1371" s="276"/>
      <c r="U1371" s="276"/>
      <c r="V1371" s="276"/>
      <c r="W1371" s="276"/>
      <c r="X1371" s="277"/>
      <c r="Y1371" s="278"/>
      <c r="AA1371" s="8" t="str">
        <f>IF($L1371="","",VLOOKUP($L1371,BaseEqptCdF!$C$5:$E$161,2,FALSE))</f>
        <v/>
      </c>
      <c r="AB1371" s="8" t="str">
        <f>IF($L1371="","",VLOOKUP($L1371,BaseEqptCdF!$C$5:$E$161,3,FALSE))</f>
        <v/>
      </c>
      <c r="AC1371" s="7" t="str">
        <f>IF($L1371="","",VLOOKUP($L1371,BaseEqptCdF!$C$5:$I$161,6,FALSE))</f>
        <v/>
      </c>
      <c r="AD1371" s="7" t="str">
        <f>IF($L1371="","",VLOOKUP($L1371,BaseEqptCdF!$C$5:$I$161,7,FALSE))</f>
        <v/>
      </c>
      <c r="AE1371" s="3" t="str">
        <f>IF($L1371="","",VLOOKUP($L1371,BaseEqptCdF!$C$5:$R$161,16,FALSE)*$AC$3)</f>
        <v/>
      </c>
      <c r="AF1371" s="3" t="str">
        <f>IF($L1371="","",IF(LEFT($AB1371,2)="SD",0,IF(LEFT($AB1371,2)="SB",1*52,IF($N1371=Prog!$P$17,VLOOKUP($L1371,BaseEqptCdF!$C$5:$P$161,14,FALSE)*1*300,VLOOKUP($L1371,BaseEqptCdF!$C$5:$P$161,12,FALSE)*0.2*300))))</f>
        <v/>
      </c>
      <c r="AG1371" s="6" t="str">
        <f t="shared" si="174"/>
        <v/>
      </c>
      <c r="AH1371" s="6">
        <f>IF($U1371=Prog!$S$18,YEAR($X1371),"")</f>
        <v>1900</v>
      </c>
      <c r="AI1371" s="5" t="str">
        <f>IF(OR($AG1371="",$U1371=Prog!$S$18),"",IF(OR($U1371=Prog!$S$17,$U1371=Prog!$S$16),YEAR($X1371),IF($AG1371="ND","ND",$AI$8+$O1371)))</f>
        <v/>
      </c>
      <c r="AJ1371" s="3" t="str">
        <f t="shared" si="173"/>
        <v/>
      </c>
      <c r="AK1371" s="3" t="str">
        <f t="shared" si="172"/>
        <v/>
      </c>
      <c r="AL1371" s="3" t="str">
        <f t="shared" si="172"/>
        <v/>
      </c>
      <c r="AM1371" s="3" t="str">
        <f t="shared" si="172"/>
        <v/>
      </c>
      <c r="AN1371" s="3" t="str">
        <f t="shared" si="172"/>
        <v/>
      </c>
      <c r="AO1371" s="2">
        <f t="shared" si="167"/>
        <v>0</v>
      </c>
      <c r="AP1371" s="4"/>
      <c r="AQ1371" s="3">
        <f>IF(AJ1371=1,VLOOKUP($AP1371,BaseEqptCdF!$C$5:$R$161,16,FALSE),0)</f>
        <v>0</v>
      </c>
      <c r="AR1371" s="3">
        <f>IF(AK1371=1,VLOOKUP($AP1371,BaseEqptCdF!$C$5:$R$161,16,FALSE),0)</f>
        <v>0</v>
      </c>
      <c r="AS1371" s="3">
        <f>IF(AL1371=1,VLOOKUP($AP1371,BaseEqptCdF!$C$5:$R$161,16,FALSE),0)</f>
        <v>0</v>
      </c>
      <c r="AT1371" s="3">
        <f>IF(AM1371=1,VLOOKUP($AP1371,BaseEqptCdF!$C$5:$R$161,16,FALSE),0)</f>
        <v>0</v>
      </c>
      <c r="AU1371" s="3">
        <f>IF(AN1371=1,VLOOKUP($AP1371,BaseEqptCdF!$C$5:$R$161,16,FALSE),0)</f>
        <v>0</v>
      </c>
      <c r="AV1371" s="2">
        <f t="shared" si="168"/>
        <v>0</v>
      </c>
      <c r="AW1371" s="3" t="str">
        <f>IF($L1371="","",IF(SUM($AJ1371:AJ1371)=0,$AE1371,VLOOKUP($AP1371,BaseEqptCdF!$C$5:$R$161,16,FALSE)*$AC$3))</f>
        <v/>
      </c>
      <c r="AX1371" s="3" t="str">
        <f>IF($L1371="","",IF(SUM($AJ1371:AK1371)=0,$AE1371,VLOOKUP($AP1371,BaseEqptCdF!$C$5:$R$161,16,FALSE)*$AC$3))</f>
        <v/>
      </c>
      <c r="AY1371" s="3" t="str">
        <f>IF($L1371="","",IF(SUM($AJ1371:AL1371)=0,$AE1371,VLOOKUP($AP1371,BaseEqptCdF!$C$5:$R$161,16,FALSE)*$AC$3))</f>
        <v/>
      </c>
      <c r="AZ1371" s="3" t="str">
        <f>IF($L1371="","",IF(SUM($AJ1371:AM1371)=0,$AE1371,VLOOKUP($AP1371,BaseEqptCdF!$C$5:$R$161,16,FALSE)*$AC$3))</f>
        <v/>
      </c>
      <c r="BA1371" s="3" t="str">
        <f>IF($L1371="","",IF(SUM($AJ1371:AN1371)=0,$AE1371,VLOOKUP($AP1371,BaseEqptCdF!$C$5:$R$161,16,FALSE)*$AC$3))</f>
        <v/>
      </c>
      <c r="BB1371" s="2">
        <f t="shared" si="169"/>
        <v>0</v>
      </c>
      <c r="BC1371" s="3" t="str">
        <f>IF($L1371="","",IF(SUM($AJ1371:AJ1371)=0,$AF1371,IF(LEFT(VLOOKUP($AP1371,BaseEqptCdF!$C$5:$E$161,3,FALSE),2)="SD",0,IF(LEFT(VLOOKUP($AP1371,BaseEqptCdF!$C$5:$E$161,3,FALSE),2)="SB",1*52,VLOOKUP($AP1371,BaseEqptCdF!$C$5:$S$161,12,FALSE)*0.2*300))))</f>
        <v/>
      </c>
      <c r="BD1371" s="3" t="str">
        <f>IF($L1371="","",IF(SUM($AJ1371:AK1371)=0,$AF1371,IF(LEFT(VLOOKUP($AP1371,BaseEqptCdF!$C$5:$E$161,3,FALSE),2)="SD",0,IF(LEFT(VLOOKUP($AP1371,BaseEqptCdF!$C$5:$E$161,3,FALSE),2)="SB",1*52,VLOOKUP($AP1371,BaseEqptCdF!$C$5:$S$161,12,FALSE)*0.2*300))))</f>
        <v/>
      </c>
      <c r="BE1371" s="3" t="str">
        <f>IF($L1371="","",IF(SUM($AJ1371:AL1371)=0,$AF1371,IF(LEFT(VLOOKUP($AP1371,BaseEqptCdF!$C$5:$E$161,3,FALSE),2)="SD",0,IF(LEFT(VLOOKUP($AP1371,BaseEqptCdF!$C$5:$E$161,3,FALSE),2)="SB",1*52,VLOOKUP($AP1371,BaseEqptCdF!$C$5:$S$161,12,FALSE)*0.2*300))))</f>
        <v/>
      </c>
      <c r="BF1371" s="3" t="str">
        <f>IF($L1371="","",IF(SUM($AJ1371:AM1371)=0,$AF1371,IF(LEFT(VLOOKUP($AP1371,BaseEqptCdF!$C$5:$E$161,3,FALSE),2)="SD",0,IF(LEFT(VLOOKUP($AP1371,BaseEqptCdF!$C$5:$E$161,3,FALSE),2)="SB",1*52,VLOOKUP($AP1371,BaseEqptCdF!$C$5:$S$161,12,FALSE)*0.2*300))))</f>
        <v/>
      </c>
      <c r="BG1371" s="3" t="str">
        <f>IF($L1371="","",IF(SUM($AJ1371:AN1371)=0,$AF1371,IF(LEFT(VLOOKUP($AP1371,BaseEqptCdF!$C$5:$E$161,3,FALSE),2)="SD",0,IF(LEFT(VLOOKUP($AP1371,BaseEqptCdF!$C$5:$E$161,3,FALSE),2)="SB",1*52,VLOOKUP($AP1371,BaseEqptCdF!$C$5:$S$161,12,FALSE)*0.2*300))))</f>
        <v/>
      </c>
      <c r="BH1371" s="2">
        <f t="shared" si="170"/>
        <v>0</v>
      </c>
    </row>
    <row r="1372" spans="1:60" x14ac:dyDescent="0.25">
      <c r="A1372" s="296" t="str">
        <f t="array" ref="A1372">IF($C1372="","",INDEX(Prog!$B$8:$D$300,MATCH($C1372,nivo1,0),1))</f>
        <v/>
      </c>
      <c r="B1372" s="296" t="str">
        <f t="array" ref="B1372">IF($C1372="","",INDEX(Prog!$B$8:$D$300,MATCH($C1372,nivo1,0),2))</f>
        <v/>
      </c>
      <c r="C1372" s="273"/>
      <c r="D1372" s="267"/>
      <c r="E1372" s="273"/>
      <c r="F1372" s="273"/>
      <c r="G1372" s="273"/>
      <c r="H1372" s="273"/>
      <c r="I1372" s="273"/>
      <c r="J1372" s="273"/>
      <c r="K1372" s="274"/>
      <c r="L1372" s="273"/>
      <c r="M1372" s="273"/>
      <c r="N1372" s="273"/>
      <c r="O1372" s="275"/>
      <c r="P1372" s="273"/>
      <c r="Q1372" s="273"/>
      <c r="R1372" s="273"/>
      <c r="S1372" s="273"/>
      <c r="T1372" s="276"/>
      <c r="U1372" s="276"/>
      <c r="V1372" s="276"/>
      <c r="W1372" s="276"/>
      <c r="X1372" s="277"/>
      <c r="Y1372" s="278"/>
      <c r="AA1372" s="8" t="str">
        <f>IF($L1372="","",VLOOKUP($L1372,BaseEqptCdF!$C$5:$E$161,2,FALSE))</f>
        <v/>
      </c>
      <c r="AB1372" s="8" t="str">
        <f>IF($L1372="","",VLOOKUP($L1372,BaseEqptCdF!$C$5:$E$161,3,FALSE))</f>
        <v/>
      </c>
      <c r="AC1372" s="7" t="str">
        <f>IF($L1372="","",VLOOKUP($L1372,BaseEqptCdF!$C$5:$I$161,6,FALSE))</f>
        <v/>
      </c>
      <c r="AD1372" s="7" t="str">
        <f>IF($L1372="","",VLOOKUP($L1372,BaseEqptCdF!$C$5:$I$161,7,FALSE))</f>
        <v/>
      </c>
      <c r="AE1372" s="3" t="str">
        <f>IF($L1372="","",VLOOKUP($L1372,BaseEqptCdF!$C$5:$R$161,16,FALSE)*$AC$3)</f>
        <v/>
      </c>
      <c r="AF1372" s="3" t="str">
        <f>IF($L1372="","",IF(LEFT($AB1372,2)="SD",0,IF(LEFT($AB1372,2)="SB",1*52,IF($N1372=Prog!$P$17,VLOOKUP($L1372,BaseEqptCdF!$C$5:$P$161,14,FALSE)*1*300,VLOOKUP($L1372,BaseEqptCdF!$C$5:$P$161,12,FALSE)*0.2*300))))</f>
        <v/>
      </c>
      <c r="AG1372" s="6" t="str">
        <f t="shared" si="174"/>
        <v/>
      </c>
      <c r="AH1372" s="6">
        <f>IF($U1372=Prog!$S$18,YEAR($X1372),"")</f>
        <v>1900</v>
      </c>
      <c r="AI1372" s="5" t="str">
        <f>IF(OR($AG1372="",$U1372=Prog!$S$18),"",IF(OR($U1372=Prog!$S$17,$U1372=Prog!$S$16),YEAR($X1372),IF($AG1372="ND","ND",$AI$8+$O1372)))</f>
        <v/>
      </c>
      <c r="AJ1372" s="3" t="str">
        <f t="shared" si="173"/>
        <v/>
      </c>
      <c r="AK1372" s="3" t="str">
        <f t="shared" si="172"/>
        <v/>
      </c>
      <c r="AL1372" s="3" t="str">
        <f t="shared" si="172"/>
        <v/>
      </c>
      <c r="AM1372" s="3" t="str">
        <f t="shared" si="172"/>
        <v/>
      </c>
      <c r="AN1372" s="3" t="str">
        <f t="shared" si="172"/>
        <v/>
      </c>
      <c r="AO1372" s="2">
        <f t="shared" si="167"/>
        <v>0</v>
      </c>
      <c r="AP1372" s="4"/>
      <c r="AQ1372" s="3">
        <f>IF(AJ1372=1,VLOOKUP($AP1372,BaseEqptCdF!$C$5:$R$161,16,FALSE),0)</f>
        <v>0</v>
      </c>
      <c r="AR1372" s="3">
        <f>IF(AK1372=1,VLOOKUP($AP1372,BaseEqptCdF!$C$5:$R$161,16,FALSE),0)</f>
        <v>0</v>
      </c>
      <c r="AS1372" s="3">
        <f>IF(AL1372=1,VLOOKUP($AP1372,BaseEqptCdF!$C$5:$R$161,16,FALSE),0)</f>
        <v>0</v>
      </c>
      <c r="AT1372" s="3">
        <f>IF(AM1372=1,VLOOKUP($AP1372,BaseEqptCdF!$C$5:$R$161,16,FALSE),0)</f>
        <v>0</v>
      </c>
      <c r="AU1372" s="3">
        <f>IF(AN1372=1,VLOOKUP($AP1372,BaseEqptCdF!$C$5:$R$161,16,FALSE),0)</f>
        <v>0</v>
      </c>
      <c r="AV1372" s="2">
        <f t="shared" si="168"/>
        <v>0</v>
      </c>
      <c r="AW1372" s="3" t="str">
        <f>IF($L1372="","",IF(SUM($AJ1372:AJ1372)=0,$AE1372,VLOOKUP($AP1372,BaseEqptCdF!$C$5:$R$161,16,FALSE)*$AC$3))</f>
        <v/>
      </c>
      <c r="AX1372" s="3" t="str">
        <f>IF($L1372="","",IF(SUM($AJ1372:AK1372)=0,$AE1372,VLOOKUP($AP1372,BaseEqptCdF!$C$5:$R$161,16,FALSE)*$AC$3))</f>
        <v/>
      </c>
      <c r="AY1372" s="3" t="str">
        <f>IF($L1372="","",IF(SUM($AJ1372:AL1372)=0,$AE1372,VLOOKUP($AP1372,BaseEqptCdF!$C$5:$R$161,16,FALSE)*$AC$3))</f>
        <v/>
      </c>
      <c r="AZ1372" s="3" t="str">
        <f>IF($L1372="","",IF(SUM($AJ1372:AM1372)=0,$AE1372,VLOOKUP($AP1372,BaseEqptCdF!$C$5:$R$161,16,FALSE)*$AC$3))</f>
        <v/>
      </c>
      <c r="BA1372" s="3" t="str">
        <f>IF($L1372="","",IF(SUM($AJ1372:AN1372)=0,$AE1372,VLOOKUP($AP1372,BaseEqptCdF!$C$5:$R$161,16,FALSE)*$AC$3))</f>
        <v/>
      </c>
      <c r="BB1372" s="2">
        <f t="shared" si="169"/>
        <v>0</v>
      </c>
      <c r="BC1372" s="3" t="str">
        <f>IF($L1372="","",IF(SUM($AJ1372:AJ1372)=0,$AF1372,IF(LEFT(VLOOKUP($AP1372,BaseEqptCdF!$C$5:$E$161,3,FALSE),2)="SD",0,IF(LEFT(VLOOKUP($AP1372,BaseEqptCdF!$C$5:$E$161,3,FALSE),2)="SB",1*52,VLOOKUP($AP1372,BaseEqptCdF!$C$5:$S$161,12,FALSE)*0.2*300))))</f>
        <v/>
      </c>
      <c r="BD1372" s="3" t="str">
        <f>IF($L1372="","",IF(SUM($AJ1372:AK1372)=0,$AF1372,IF(LEFT(VLOOKUP($AP1372,BaseEqptCdF!$C$5:$E$161,3,FALSE),2)="SD",0,IF(LEFT(VLOOKUP($AP1372,BaseEqptCdF!$C$5:$E$161,3,FALSE),2)="SB",1*52,VLOOKUP($AP1372,BaseEqptCdF!$C$5:$S$161,12,FALSE)*0.2*300))))</f>
        <v/>
      </c>
      <c r="BE1372" s="3" t="str">
        <f>IF($L1372="","",IF(SUM($AJ1372:AL1372)=0,$AF1372,IF(LEFT(VLOOKUP($AP1372,BaseEqptCdF!$C$5:$E$161,3,FALSE),2)="SD",0,IF(LEFT(VLOOKUP($AP1372,BaseEqptCdF!$C$5:$E$161,3,FALSE),2)="SB",1*52,VLOOKUP($AP1372,BaseEqptCdF!$C$5:$S$161,12,FALSE)*0.2*300))))</f>
        <v/>
      </c>
      <c r="BF1372" s="3" t="str">
        <f>IF($L1372="","",IF(SUM($AJ1372:AM1372)=0,$AF1372,IF(LEFT(VLOOKUP($AP1372,BaseEqptCdF!$C$5:$E$161,3,FALSE),2)="SD",0,IF(LEFT(VLOOKUP($AP1372,BaseEqptCdF!$C$5:$E$161,3,FALSE),2)="SB",1*52,VLOOKUP($AP1372,BaseEqptCdF!$C$5:$S$161,12,FALSE)*0.2*300))))</f>
        <v/>
      </c>
      <c r="BG1372" s="3" t="str">
        <f>IF($L1372="","",IF(SUM($AJ1372:AN1372)=0,$AF1372,IF(LEFT(VLOOKUP($AP1372,BaseEqptCdF!$C$5:$E$161,3,FALSE),2)="SD",0,IF(LEFT(VLOOKUP($AP1372,BaseEqptCdF!$C$5:$E$161,3,FALSE),2)="SB",1*52,VLOOKUP($AP1372,BaseEqptCdF!$C$5:$S$161,12,FALSE)*0.2*300))))</f>
        <v/>
      </c>
      <c r="BH1372" s="2">
        <f t="shared" si="170"/>
        <v>0</v>
      </c>
    </row>
    <row r="1373" spans="1:60" x14ac:dyDescent="0.25">
      <c r="A1373" s="296" t="str">
        <f t="array" ref="A1373">IF($C1373="","",INDEX(Prog!$B$8:$D$300,MATCH($C1373,nivo1,0),1))</f>
        <v/>
      </c>
      <c r="B1373" s="296" t="str">
        <f t="array" ref="B1373">IF($C1373="","",INDEX(Prog!$B$8:$D$300,MATCH($C1373,nivo1,0),2))</f>
        <v/>
      </c>
      <c r="C1373" s="273"/>
      <c r="D1373" s="267"/>
      <c r="E1373" s="273"/>
      <c r="F1373" s="273"/>
      <c r="G1373" s="273"/>
      <c r="H1373" s="273"/>
      <c r="I1373" s="273"/>
      <c r="J1373" s="273"/>
      <c r="K1373" s="274"/>
      <c r="L1373" s="273"/>
      <c r="M1373" s="273"/>
      <c r="N1373" s="273"/>
      <c r="O1373" s="275"/>
      <c r="P1373" s="273"/>
      <c r="Q1373" s="273"/>
      <c r="R1373" s="273"/>
      <c r="S1373" s="273"/>
      <c r="T1373" s="276"/>
      <c r="U1373" s="276"/>
      <c r="V1373" s="276"/>
      <c r="W1373" s="276"/>
      <c r="X1373" s="277"/>
      <c r="Y1373" s="278"/>
      <c r="AA1373" s="8" t="str">
        <f>IF($L1373="","",VLOOKUP($L1373,BaseEqptCdF!$C$5:$E$161,2,FALSE))</f>
        <v/>
      </c>
      <c r="AB1373" s="8" t="str">
        <f>IF($L1373="","",VLOOKUP($L1373,BaseEqptCdF!$C$5:$E$161,3,FALSE))</f>
        <v/>
      </c>
      <c r="AC1373" s="7" t="str">
        <f>IF($L1373="","",VLOOKUP($L1373,BaseEqptCdF!$C$5:$I$161,6,FALSE))</f>
        <v/>
      </c>
      <c r="AD1373" s="7" t="str">
        <f>IF($L1373="","",VLOOKUP($L1373,BaseEqptCdF!$C$5:$I$161,7,FALSE))</f>
        <v/>
      </c>
      <c r="AE1373" s="3" t="str">
        <f>IF($L1373="","",VLOOKUP($L1373,BaseEqptCdF!$C$5:$R$161,16,FALSE)*$AC$3)</f>
        <v/>
      </c>
      <c r="AF1373" s="3" t="str">
        <f>IF($L1373="","",IF(LEFT($AB1373,2)="SD",0,IF(LEFT($AB1373,2)="SB",1*52,IF($N1373=Prog!$P$17,VLOOKUP($L1373,BaseEqptCdF!$C$5:$P$161,14,FALSE)*1*300,VLOOKUP($L1373,BaseEqptCdF!$C$5:$P$161,12,FALSE)*0.2*300))))</f>
        <v/>
      </c>
      <c r="AG1373" s="6" t="str">
        <f t="shared" si="174"/>
        <v/>
      </c>
      <c r="AH1373" s="6">
        <f>IF($U1373=Prog!$S$18,YEAR($X1373),"")</f>
        <v>1900</v>
      </c>
      <c r="AI1373" s="5" t="str">
        <f>IF(OR($AG1373="",$U1373=Prog!$S$18),"",IF(OR($U1373=Prog!$S$17,$U1373=Prog!$S$16),YEAR($X1373),IF($AG1373="ND","ND",$AI$8+$O1373)))</f>
        <v/>
      </c>
      <c r="AJ1373" s="3" t="str">
        <f t="shared" si="173"/>
        <v/>
      </c>
      <c r="AK1373" s="3" t="str">
        <f t="shared" si="172"/>
        <v/>
      </c>
      <c r="AL1373" s="3" t="str">
        <f t="shared" si="172"/>
        <v/>
      </c>
      <c r="AM1373" s="3" t="str">
        <f t="shared" si="172"/>
        <v/>
      </c>
      <c r="AN1373" s="3" t="str">
        <f t="shared" si="172"/>
        <v/>
      </c>
      <c r="AO1373" s="2">
        <f t="shared" si="167"/>
        <v>0</v>
      </c>
      <c r="AP1373" s="4"/>
      <c r="AQ1373" s="3">
        <f>IF(AJ1373=1,VLOOKUP($AP1373,BaseEqptCdF!$C$5:$R$161,16,FALSE),0)</f>
        <v>0</v>
      </c>
      <c r="AR1373" s="3">
        <f>IF(AK1373=1,VLOOKUP($AP1373,BaseEqptCdF!$C$5:$R$161,16,FALSE),0)</f>
        <v>0</v>
      </c>
      <c r="AS1373" s="3">
        <f>IF(AL1373=1,VLOOKUP($AP1373,BaseEqptCdF!$C$5:$R$161,16,FALSE),0)</f>
        <v>0</v>
      </c>
      <c r="AT1373" s="3">
        <f>IF(AM1373=1,VLOOKUP($AP1373,BaseEqptCdF!$C$5:$R$161,16,FALSE),0)</f>
        <v>0</v>
      </c>
      <c r="AU1373" s="3">
        <f>IF(AN1373=1,VLOOKUP($AP1373,BaseEqptCdF!$C$5:$R$161,16,FALSE),0)</f>
        <v>0</v>
      </c>
      <c r="AV1373" s="2">
        <f t="shared" si="168"/>
        <v>0</v>
      </c>
      <c r="AW1373" s="3" t="str">
        <f>IF($L1373="","",IF(SUM($AJ1373:AJ1373)=0,$AE1373,VLOOKUP($AP1373,BaseEqptCdF!$C$5:$R$161,16,FALSE)*$AC$3))</f>
        <v/>
      </c>
      <c r="AX1373" s="3" t="str">
        <f>IF($L1373="","",IF(SUM($AJ1373:AK1373)=0,$AE1373,VLOOKUP($AP1373,BaseEqptCdF!$C$5:$R$161,16,FALSE)*$AC$3))</f>
        <v/>
      </c>
      <c r="AY1373" s="3" t="str">
        <f>IF($L1373="","",IF(SUM($AJ1373:AL1373)=0,$AE1373,VLOOKUP($AP1373,BaseEqptCdF!$C$5:$R$161,16,FALSE)*$AC$3))</f>
        <v/>
      </c>
      <c r="AZ1373" s="3" t="str">
        <f>IF($L1373="","",IF(SUM($AJ1373:AM1373)=0,$AE1373,VLOOKUP($AP1373,BaseEqptCdF!$C$5:$R$161,16,FALSE)*$AC$3))</f>
        <v/>
      </c>
      <c r="BA1373" s="3" t="str">
        <f>IF($L1373="","",IF(SUM($AJ1373:AN1373)=0,$AE1373,VLOOKUP($AP1373,BaseEqptCdF!$C$5:$R$161,16,FALSE)*$AC$3))</f>
        <v/>
      </c>
      <c r="BB1373" s="2">
        <f t="shared" si="169"/>
        <v>0</v>
      </c>
      <c r="BC1373" s="3" t="str">
        <f>IF($L1373="","",IF(SUM($AJ1373:AJ1373)=0,$AF1373,IF(LEFT(VLOOKUP($AP1373,BaseEqptCdF!$C$5:$E$161,3,FALSE),2)="SD",0,IF(LEFT(VLOOKUP($AP1373,BaseEqptCdF!$C$5:$E$161,3,FALSE),2)="SB",1*52,VLOOKUP($AP1373,BaseEqptCdF!$C$5:$S$161,12,FALSE)*0.2*300))))</f>
        <v/>
      </c>
      <c r="BD1373" s="3" t="str">
        <f>IF($L1373="","",IF(SUM($AJ1373:AK1373)=0,$AF1373,IF(LEFT(VLOOKUP($AP1373,BaseEqptCdF!$C$5:$E$161,3,FALSE),2)="SD",0,IF(LEFT(VLOOKUP($AP1373,BaseEqptCdF!$C$5:$E$161,3,FALSE),2)="SB",1*52,VLOOKUP($AP1373,BaseEqptCdF!$C$5:$S$161,12,FALSE)*0.2*300))))</f>
        <v/>
      </c>
      <c r="BE1373" s="3" t="str">
        <f>IF($L1373="","",IF(SUM($AJ1373:AL1373)=0,$AF1373,IF(LEFT(VLOOKUP($AP1373,BaseEqptCdF!$C$5:$E$161,3,FALSE),2)="SD",0,IF(LEFT(VLOOKUP($AP1373,BaseEqptCdF!$C$5:$E$161,3,FALSE),2)="SB",1*52,VLOOKUP($AP1373,BaseEqptCdF!$C$5:$S$161,12,FALSE)*0.2*300))))</f>
        <v/>
      </c>
      <c r="BF1373" s="3" t="str">
        <f>IF($L1373="","",IF(SUM($AJ1373:AM1373)=0,$AF1373,IF(LEFT(VLOOKUP($AP1373,BaseEqptCdF!$C$5:$E$161,3,FALSE),2)="SD",0,IF(LEFT(VLOOKUP($AP1373,BaseEqptCdF!$C$5:$E$161,3,FALSE),2)="SB",1*52,VLOOKUP($AP1373,BaseEqptCdF!$C$5:$S$161,12,FALSE)*0.2*300))))</f>
        <v/>
      </c>
      <c r="BG1373" s="3" t="str">
        <f>IF($L1373="","",IF(SUM($AJ1373:AN1373)=0,$AF1373,IF(LEFT(VLOOKUP($AP1373,BaseEqptCdF!$C$5:$E$161,3,FALSE),2)="SD",0,IF(LEFT(VLOOKUP($AP1373,BaseEqptCdF!$C$5:$E$161,3,FALSE),2)="SB",1*52,VLOOKUP($AP1373,BaseEqptCdF!$C$5:$S$161,12,FALSE)*0.2*300))))</f>
        <v/>
      </c>
      <c r="BH1373" s="2">
        <f t="shared" si="170"/>
        <v>0</v>
      </c>
    </row>
    <row r="1374" spans="1:60" x14ac:dyDescent="0.25">
      <c r="A1374" s="296" t="str">
        <f t="array" ref="A1374">IF($C1374="","",INDEX(Prog!$B$8:$D$300,MATCH($C1374,nivo1,0),1))</f>
        <v/>
      </c>
      <c r="B1374" s="296" t="str">
        <f t="array" ref="B1374">IF($C1374="","",INDEX(Prog!$B$8:$D$300,MATCH($C1374,nivo1,0),2))</f>
        <v/>
      </c>
      <c r="C1374" s="273"/>
      <c r="D1374" s="267"/>
      <c r="E1374" s="273"/>
      <c r="F1374" s="273"/>
      <c r="G1374" s="273"/>
      <c r="H1374" s="273"/>
      <c r="I1374" s="273"/>
      <c r="J1374" s="273"/>
      <c r="K1374" s="274"/>
      <c r="L1374" s="273"/>
      <c r="M1374" s="273"/>
      <c r="N1374" s="273"/>
      <c r="O1374" s="275"/>
      <c r="P1374" s="273"/>
      <c r="Q1374" s="273"/>
      <c r="R1374" s="273"/>
      <c r="S1374" s="273"/>
      <c r="T1374" s="276"/>
      <c r="U1374" s="276"/>
      <c r="V1374" s="276"/>
      <c r="W1374" s="276"/>
      <c r="X1374" s="277"/>
      <c r="Y1374" s="278"/>
      <c r="AA1374" s="8" t="str">
        <f>IF($L1374="","",VLOOKUP($L1374,BaseEqptCdF!$C$5:$E$161,2,FALSE))</f>
        <v/>
      </c>
      <c r="AB1374" s="8" t="str">
        <f>IF($L1374="","",VLOOKUP($L1374,BaseEqptCdF!$C$5:$E$161,3,FALSE))</f>
        <v/>
      </c>
      <c r="AC1374" s="7" t="str">
        <f>IF($L1374="","",VLOOKUP($L1374,BaseEqptCdF!$C$5:$I$161,6,FALSE))</f>
        <v/>
      </c>
      <c r="AD1374" s="7" t="str">
        <f>IF($L1374="","",VLOOKUP($L1374,BaseEqptCdF!$C$5:$I$161,7,FALSE))</f>
        <v/>
      </c>
      <c r="AE1374" s="3" t="str">
        <f>IF($L1374="","",VLOOKUP($L1374,BaseEqptCdF!$C$5:$R$161,16,FALSE)*$AC$3)</f>
        <v/>
      </c>
      <c r="AF1374" s="3" t="str">
        <f>IF($L1374="","",IF(LEFT($AB1374,2)="SD",0,IF(LEFT($AB1374,2)="SB",1*52,IF($N1374=Prog!$P$17,VLOOKUP($L1374,BaseEqptCdF!$C$5:$P$161,14,FALSE)*1*300,VLOOKUP($L1374,BaseEqptCdF!$C$5:$P$161,12,FALSE)*0.2*300))))</f>
        <v/>
      </c>
      <c r="AG1374" s="6" t="str">
        <f t="shared" si="174"/>
        <v/>
      </c>
      <c r="AH1374" s="6">
        <f>IF($U1374=Prog!$S$18,YEAR($X1374),"")</f>
        <v>1900</v>
      </c>
      <c r="AI1374" s="5" t="str">
        <f>IF(OR($AG1374="",$U1374=Prog!$S$18),"",IF(OR($U1374=Prog!$S$17,$U1374=Prog!$S$16),YEAR($X1374),IF($AG1374="ND","ND",$AI$8+$O1374)))</f>
        <v/>
      </c>
      <c r="AJ1374" s="3" t="str">
        <f t="shared" si="173"/>
        <v/>
      </c>
      <c r="AK1374" s="3" t="str">
        <f t="shared" si="172"/>
        <v/>
      </c>
      <c r="AL1374" s="3" t="str">
        <f t="shared" si="172"/>
        <v/>
      </c>
      <c r="AM1374" s="3" t="str">
        <f t="shared" si="172"/>
        <v/>
      </c>
      <c r="AN1374" s="3" t="str">
        <f t="shared" si="172"/>
        <v/>
      </c>
      <c r="AO1374" s="2">
        <f t="shared" si="167"/>
        <v>0</v>
      </c>
      <c r="AP1374" s="4"/>
      <c r="AQ1374" s="3">
        <f>IF(AJ1374=1,VLOOKUP($AP1374,BaseEqptCdF!$C$5:$R$161,16,FALSE),0)</f>
        <v>0</v>
      </c>
      <c r="AR1374" s="3">
        <f>IF(AK1374=1,VLOOKUP($AP1374,BaseEqptCdF!$C$5:$R$161,16,FALSE),0)</f>
        <v>0</v>
      </c>
      <c r="AS1374" s="3">
        <f>IF(AL1374=1,VLOOKUP($AP1374,BaseEqptCdF!$C$5:$R$161,16,FALSE),0)</f>
        <v>0</v>
      </c>
      <c r="AT1374" s="3">
        <f>IF(AM1374=1,VLOOKUP($AP1374,BaseEqptCdF!$C$5:$R$161,16,FALSE),0)</f>
        <v>0</v>
      </c>
      <c r="AU1374" s="3">
        <f>IF(AN1374=1,VLOOKUP($AP1374,BaseEqptCdF!$C$5:$R$161,16,FALSE),0)</f>
        <v>0</v>
      </c>
      <c r="AV1374" s="2">
        <f t="shared" si="168"/>
        <v>0</v>
      </c>
      <c r="AW1374" s="3" t="str">
        <f>IF($L1374="","",IF(SUM($AJ1374:AJ1374)=0,$AE1374,VLOOKUP($AP1374,BaseEqptCdF!$C$5:$R$161,16,FALSE)*$AC$3))</f>
        <v/>
      </c>
      <c r="AX1374" s="3" t="str">
        <f>IF($L1374="","",IF(SUM($AJ1374:AK1374)=0,$AE1374,VLOOKUP($AP1374,BaseEqptCdF!$C$5:$R$161,16,FALSE)*$AC$3))</f>
        <v/>
      </c>
      <c r="AY1374" s="3" t="str">
        <f>IF($L1374="","",IF(SUM($AJ1374:AL1374)=0,$AE1374,VLOOKUP($AP1374,BaseEqptCdF!$C$5:$R$161,16,FALSE)*$AC$3))</f>
        <v/>
      </c>
      <c r="AZ1374" s="3" t="str">
        <f>IF($L1374="","",IF(SUM($AJ1374:AM1374)=0,$AE1374,VLOOKUP($AP1374,BaseEqptCdF!$C$5:$R$161,16,FALSE)*$AC$3))</f>
        <v/>
      </c>
      <c r="BA1374" s="3" t="str">
        <f>IF($L1374="","",IF(SUM($AJ1374:AN1374)=0,$AE1374,VLOOKUP($AP1374,BaseEqptCdF!$C$5:$R$161,16,FALSE)*$AC$3))</f>
        <v/>
      </c>
      <c r="BB1374" s="2">
        <f t="shared" si="169"/>
        <v>0</v>
      </c>
      <c r="BC1374" s="3" t="str">
        <f>IF($L1374="","",IF(SUM($AJ1374:AJ1374)=0,$AF1374,IF(LEFT(VLOOKUP($AP1374,BaseEqptCdF!$C$5:$E$161,3,FALSE),2)="SD",0,IF(LEFT(VLOOKUP($AP1374,BaseEqptCdF!$C$5:$E$161,3,FALSE),2)="SB",1*52,VLOOKUP($AP1374,BaseEqptCdF!$C$5:$S$161,12,FALSE)*0.2*300))))</f>
        <v/>
      </c>
      <c r="BD1374" s="3" t="str">
        <f>IF($L1374="","",IF(SUM($AJ1374:AK1374)=0,$AF1374,IF(LEFT(VLOOKUP($AP1374,BaseEqptCdF!$C$5:$E$161,3,FALSE),2)="SD",0,IF(LEFT(VLOOKUP($AP1374,BaseEqptCdF!$C$5:$E$161,3,FALSE),2)="SB",1*52,VLOOKUP($AP1374,BaseEqptCdF!$C$5:$S$161,12,FALSE)*0.2*300))))</f>
        <v/>
      </c>
      <c r="BE1374" s="3" t="str">
        <f>IF($L1374="","",IF(SUM($AJ1374:AL1374)=0,$AF1374,IF(LEFT(VLOOKUP($AP1374,BaseEqptCdF!$C$5:$E$161,3,FALSE),2)="SD",0,IF(LEFT(VLOOKUP($AP1374,BaseEqptCdF!$C$5:$E$161,3,FALSE),2)="SB",1*52,VLOOKUP($AP1374,BaseEqptCdF!$C$5:$S$161,12,FALSE)*0.2*300))))</f>
        <v/>
      </c>
      <c r="BF1374" s="3" t="str">
        <f>IF($L1374="","",IF(SUM($AJ1374:AM1374)=0,$AF1374,IF(LEFT(VLOOKUP($AP1374,BaseEqptCdF!$C$5:$E$161,3,FALSE),2)="SD",0,IF(LEFT(VLOOKUP($AP1374,BaseEqptCdF!$C$5:$E$161,3,FALSE),2)="SB",1*52,VLOOKUP($AP1374,BaseEqptCdF!$C$5:$S$161,12,FALSE)*0.2*300))))</f>
        <v/>
      </c>
      <c r="BG1374" s="3" t="str">
        <f>IF($L1374="","",IF(SUM($AJ1374:AN1374)=0,$AF1374,IF(LEFT(VLOOKUP($AP1374,BaseEqptCdF!$C$5:$E$161,3,FALSE),2)="SD",0,IF(LEFT(VLOOKUP($AP1374,BaseEqptCdF!$C$5:$E$161,3,FALSE),2)="SB",1*52,VLOOKUP($AP1374,BaseEqptCdF!$C$5:$S$161,12,FALSE)*0.2*300))))</f>
        <v/>
      </c>
      <c r="BH1374" s="2">
        <f t="shared" si="170"/>
        <v>0</v>
      </c>
    </row>
    <row r="1375" spans="1:60" x14ac:dyDescent="0.25">
      <c r="A1375" s="296" t="str">
        <f t="array" ref="A1375">IF($C1375="","",INDEX(Prog!$B$8:$D$300,MATCH($C1375,nivo1,0),1))</f>
        <v/>
      </c>
      <c r="B1375" s="296" t="str">
        <f t="array" ref="B1375">IF($C1375="","",INDEX(Prog!$B$8:$D$300,MATCH($C1375,nivo1,0),2))</f>
        <v/>
      </c>
      <c r="C1375" s="273"/>
      <c r="D1375" s="267"/>
      <c r="E1375" s="273"/>
      <c r="F1375" s="273"/>
      <c r="G1375" s="273"/>
      <c r="H1375" s="273"/>
      <c r="I1375" s="273"/>
      <c r="J1375" s="273"/>
      <c r="K1375" s="274"/>
      <c r="L1375" s="273"/>
      <c r="M1375" s="273"/>
      <c r="N1375" s="273"/>
      <c r="O1375" s="275"/>
      <c r="P1375" s="273"/>
      <c r="Q1375" s="273"/>
      <c r="R1375" s="273"/>
      <c r="S1375" s="273"/>
      <c r="T1375" s="276"/>
      <c r="U1375" s="276"/>
      <c r="V1375" s="276"/>
      <c r="W1375" s="276"/>
      <c r="X1375" s="277"/>
      <c r="Y1375" s="278"/>
      <c r="AA1375" s="8" t="str">
        <f>IF($L1375="","",VLOOKUP($L1375,BaseEqptCdF!$C$5:$E$161,2,FALSE))</f>
        <v/>
      </c>
      <c r="AB1375" s="8" t="str">
        <f>IF($L1375="","",VLOOKUP($L1375,BaseEqptCdF!$C$5:$E$161,3,FALSE))</f>
        <v/>
      </c>
      <c r="AC1375" s="7" t="str">
        <f>IF($L1375="","",VLOOKUP($L1375,BaseEqptCdF!$C$5:$I$161,6,FALSE))</f>
        <v/>
      </c>
      <c r="AD1375" s="7" t="str">
        <f>IF($L1375="","",VLOOKUP($L1375,BaseEqptCdF!$C$5:$I$161,7,FALSE))</f>
        <v/>
      </c>
      <c r="AE1375" s="3" t="str">
        <f>IF($L1375="","",VLOOKUP($L1375,BaseEqptCdF!$C$5:$R$161,16,FALSE)*$AC$3)</f>
        <v/>
      </c>
      <c r="AF1375" s="3" t="str">
        <f>IF($L1375="","",IF(LEFT($AB1375,2)="SD",0,IF(LEFT($AB1375,2)="SB",1*52,IF($N1375=Prog!$P$17,VLOOKUP($L1375,BaseEqptCdF!$C$5:$P$161,14,FALSE)*1*300,VLOOKUP($L1375,BaseEqptCdF!$C$5:$P$161,12,FALSE)*0.2*300))))</f>
        <v/>
      </c>
      <c r="AG1375" s="6" t="str">
        <f t="shared" si="174"/>
        <v/>
      </c>
      <c r="AH1375" s="6">
        <f>IF($U1375=Prog!$S$18,YEAR($X1375),"")</f>
        <v>1900</v>
      </c>
      <c r="AI1375" s="5" t="str">
        <f>IF(OR($AG1375="",$U1375=Prog!$S$18),"",IF(OR($U1375=Prog!$S$17,$U1375=Prog!$S$16),YEAR($X1375),IF($AG1375="ND","ND",$AI$8+$O1375)))</f>
        <v/>
      </c>
      <c r="AJ1375" s="3" t="str">
        <f t="shared" si="173"/>
        <v/>
      </c>
      <c r="AK1375" s="3" t="str">
        <f t="shared" si="172"/>
        <v/>
      </c>
      <c r="AL1375" s="3" t="str">
        <f t="shared" si="172"/>
        <v/>
      </c>
      <c r="AM1375" s="3" t="str">
        <f t="shared" si="172"/>
        <v/>
      </c>
      <c r="AN1375" s="3" t="str">
        <f t="shared" si="172"/>
        <v/>
      </c>
      <c r="AO1375" s="2">
        <f t="shared" si="167"/>
        <v>0</v>
      </c>
      <c r="AP1375" s="4"/>
      <c r="AQ1375" s="3">
        <f>IF(AJ1375=1,VLOOKUP($AP1375,BaseEqptCdF!$C$5:$R$161,16,FALSE),0)</f>
        <v>0</v>
      </c>
      <c r="AR1375" s="3">
        <f>IF(AK1375=1,VLOOKUP($AP1375,BaseEqptCdF!$C$5:$R$161,16,FALSE),0)</f>
        <v>0</v>
      </c>
      <c r="AS1375" s="3">
        <f>IF(AL1375=1,VLOOKUP($AP1375,BaseEqptCdF!$C$5:$R$161,16,FALSE),0)</f>
        <v>0</v>
      </c>
      <c r="AT1375" s="3">
        <f>IF(AM1375=1,VLOOKUP($AP1375,BaseEqptCdF!$C$5:$R$161,16,FALSE),0)</f>
        <v>0</v>
      </c>
      <c r="AU1375" s="3">
        <f>IF(AN1375=1,VLOOKUP($AP1375,BaseEqptCdF!$C$5:$R$161,16,FALSE),0)</f>
        <v>0</v>
      </c>
      <c r="AV1375" s="2">
        <f t="shared" si="168"/>
        <v>0</v>
      </c>
      <c r="AW1375" s="3" t="str">
        <f>IF($L1375="","",IF(SUM($AJ1375:AJ1375)=0,$AE1375,VLOOKUP($AP1375,BaseEqptCdF!$C$5:$R$161,16,FALSE)*$AC$3))</f>
        <v/>
      </c>
      <c r="AX1375" s="3" t="str">
        <f>IF($L1375="","",IF(SUM($AJ1375:AK1375)=0,$AE1375,VLOOKUP($AP1375,BaseEqptCdF!$C$5:$R$161,16,FALSE)*$AC$3))</f>
        <v/>
      </c>
      <c r="AY1375" s="3" t="str">
        <f>IF($L1375="","",IF(SUM($AJ1375:AL1375)=0,$AE1375,VLOOKUP($AP1375,BaseEqptCdF!$C$5:$R$161,16,FALSE)*$AC$3))</f>
        <v/>
      </c>
      <c r="AZ1375" s="3" t="str">
        <f>IF($L1375="","",IF(SUM($AJ1375:AM1375)=0,$AE1375,VLOOKUP($AP1375,BaseEqptCdF!$C$5:$R$161,16,FALSE)*$AC$3))</f>
        <v/>
      </c>
      <c r="BA1375" s="3" t="str">
        <f>IF($L1375="","",IF(SUM($AJ1375:AN1375)=0,$AE1375,VLOOKUP($AP1375,BaseEqptCdF!$C$5:$R$161,16,FALSE)*$AC$3))</f>
        <v/>
      </c>
      <c r="BB1375" s="2">
        <f t="shared" si="169"/>
        <v>0</v>
      </c>
      <c r="BC1375" s="3" t="str">
        <f>IF($L1375="","",IF(SUM($AJ1375:AJ1375)=0,$AF1375,IF(LEFT(VLOOKUP($AP1375,BaseEqptCdF!$C$5:$E$161,3,FALSE),2)="SD",0,IF(LEFT(VLOOKUP($AP1375,BaseEqptCdF!$C$5:$E$161,3,FALSE),2)="SB",1*52,VLOOKUP($AP1375,BaseEqptCdF!$C$5:$S$161,12,FALSE)*0.2*300))))</f>
        <v/>
      </c>
      <c r="BD1375" s="3" t="str">
        <f>IF($L1375="","",IF(SUM($AJ1375:AK1375)=0,$AF1375,IF(LEFT(VLOOKUP($AP1375,BaseEqptCdF!$C$5:$E$161,3,FALSE),2)="SD",0,IF(LEFT(VLOOKUP($AP1375,BaseEqptCdF!$C$5:$E$161,3,FALSE),2)="SB",1*52,VLOOKUP($AP1375,BaseEqptCdF!$C$5:$S$161,12,FALSE)*0.2*300))))</f>
        <v/>
      </c>
      <c r="BE1375" s="3" t="str">
        <f>IF($L1375="","",IF(SUM($AJ1375:AL1375)=0,$AF1375,IF(LEFT(VLOOKUP($AP1375,BaseEqptCdF!$C$5:$E$161,3,FALSE),2)="SD",0,IF(LEFT(VLOOKUP($AP1375,BaseEqptCdF!$C$5:$E$161,3,FALSE),2)="SB",1*52,VLOOKUP($AP1375,BaseEqptCdF!$C$5:$S$161,12,FALSE)*0.2*300))))</f>
        <v/>
      </c>
      <c r="BF1375" s="3" t="str">
        <f>IF($L1375="","",IF(SUM($AJ1375:AM1375)=0,$AF1375,IF(LEFT(VLOOKUP($AP1375,BaseEqptCdF!$C$5:$E$161,3,FALSE),2)="SD",0,IF(LEFT(VLOOKUP($AP1375,BaseEqptCdF!$C$5:$E$161,3,FALSE),2)="SB",1*52,VLOOKUP($AP1375,BaseEqptCdF!$C$5:$S$161,12,FALSE)*0.2*300))))</f>
        <v/>
      </c>
      <c r="BG1375" s="3" t="str">
        <f>IF($L1375="","",IF(SUM($AJ1375:AN1375)=0,$AF1375,IF(LEFT(VLOOKUP($AP1375,BaseEqptCdF!$C$5:$E$161,3,FALSE),2)="SD",0,IF(LEFT(VLOOKUP($AP1375,BaseEqptCdF!$C$5:$E$161,3,FALSE),2)="SB",1*52,VLOOKUP($AP1375,BaseEqptCdF!$C$5:$S$161,12,FALSE)*0.2*300))))</f>
        <v/>
      </c>
      <c r="BH1375" s="2">
        <f t="shared" si="170"/>
        <v>0</v>
      </c>
    </row>
    <row r="1376" spans="1:60" x14ac:dyDescent="0.25">
      <c r="A1376" s="296" t="str">
        <f t="array" ref="A1376">IF($C1376="","",INDEX(Prog!$B$8:$D$300,MATCH($C1376,nivo1,0),1))</f>
        <v/>
      </c>
      <c r="B1376" s="296" t="str">
        <f t="array" ref="B1376">IF($C1376="","",INDEX(Prog!$B$8:$D$300,MATCH($C1376,nivo1,0),2))</f>
        <v/>
      </c>
      <c r="C1376" s="273"/>
      <c r="D1376" s="267"/>
      <c r="E1376" s="273"/>
      <c r="F1376" s="273"/>
      <c r="G1376" s="273"/>
      <c r="H1376" s="273"/>
      <c r="I1376" s="273"/>
      <c r="J1376" s="273"/>
      <c r="K1376" s="274"/>
      <c r="L1376" s="273"/>
      <c r="M1376" s="273"/>
      <c r="N1376" s="273"/>
      <c r="O1376" s="275"/>
      <c r="P1376" s="273"/>
      <c r="Q1376" s="273"/>
      <c r="R1376" s="273"/>
      <c r="S1376" s="273"/>
      <c r="T1376" s="276"/>
      <c r="U1376" s="276"/>
      <c r="V1376" s="276"/>
      <c r="W1376" s="276"/>
      <c r="X1376" s="277"/>
      <c r="Y1376" s="278"/>
      <c r="AA1376" s="8" t="str">
        <f>IF($L1376="","",VLOOKUP($L1376,BaseEqptCdF!$C$5:$E$161,2,FALSE))</f>
        <v/>
      </c>
      <c r="AB1376" s="8" t="str">
        <f>IF($L1376="","",VLOOKUP($L1376,BaseEqptCdF!$C$5:$E$161,3,FALSE))</f>
        <v/>
      </c>
      <c r="AC1376" s="7" t="str">
        <f>IF($L1376="","",VLOOKUP($L1376,BaseEqptCdF!$C$5:$I$161,6,FALSE))</f>
        <v/>
      </c>
      <c r="AD1376" s="7" t="str">
        <f>IF($L1376="","",VLOOKUP($L1376,BaseEqptCdF!$C$5:$I$161,7,FALSE))</f>
        <v/>
      </c>
      <c r="AE1376" s="3" t="str">
        <f>IF($L1376="","",VLOOKUP($L1376,BaseEqptCdF!$C$5:$R$161,16,FALSE)*$AC$3)</f>
        <v/>
      </c>
      <c r="AF1376" s="3" t="str">
        <f>IF($L1376="","",IF(LEFT($AB1376,2)="SD",0,IF(LEFT($AB1376,2)="SB",1*52,IF($N1376=Prog!$P$17,VLOOKUP($L1376,BaseEqptCdF!$C$5:$P$161,14,FALSE)*1*300,VLOOKUP($L1376,BaseEqptCdF!$C$5:$P$161,12,FALSE)*0.2*300))))</f>
        <v/>
      </c>
      <c r="AG1376" s="6" t="str">
        <f t="shared" si="174"/>
        <v/>
      </c>
      <c r="AH1376" s="6">
        <f>IF($U1376=Prog!$S$18,YEAR($X1376),"")</f>
        <v>1900</v>
      </c>
      <c r="AI1376" s="5" t="str">
        <f>IF(OR($AG1376="",$U1376=Prog!$S$18),"",IF(OR($U1376=Prog!$S$17,$U1376=Prog!$S$16),YEAR($X1376),IF($AG1376="ND","ND",$AI$8+$O1376)))</f>
        <v/>
      </c>
      <c r="AJ1376" s="3" t="str">
        <f t="shared" si="173"/>
        <v/>
      </c>
      <c r="AK1376" s="3" t="str">
        <f t="shared" si="172"/>
        <v/>
      </c>
      <c r="AL1376" s="3" t="str">
        <f t="shared" si="172"/>
        <v/>
      </c>
      <c r="AM1376" s="3" t="str">
        <f t="shared" si="172"/>
        <v/>
      </c>
      <c r="AN1376" s="3" t="str">
        <f t="shared" si="172"/>
        <v/>
      </c>
      <c r="AO1376" s="2">
        <f t="shared" si="167"/>
        <v>0</v>
      </c>
      <c r="AP1376" s="4"/>
      <c r="AQ1376" s="3">
        <f>IF(AJ1376=1,VLOOKUP($AP1376,BaseEqptCdF!$C$5:$R$161,16,FALSE),0)</f>
        <v>0</v>
      </c>
      <c r="AR1376" s="3">
        <f>IF(AK1376=1,VLOOKUP($AP1376,BaseEqptCdF!$C$5:$R$161,16,FALSE),0)</f>
        <v>0</v>
      </c>
      <c r="AS1376" s="3">
        <f>IF(AL1376=1,VLOOKUP($AP1376,BaseEqptCdF!$C$5:$R$161,16,FALSE),0)</f>
        <v>0</v>
      </c>
      <c r="AT1376" s="3">
        <f>IF(AM1376=1,VLOOKUP($AP1376,BaseEqptCdF!$C$5:$R$161,16,FALSE),0)</f>
        <v>0</v>
      </c>
      <c r="AU1376" s="3">
        <f>IF(AN1376=1,VLOOKUP($AP1376,BaseEqptCdF!$C$5:$R$161,16,FALSE),0)</f>
        <v>0</v>
      </c>
      <c r="AV1376" s="2">
        <f t="shared" si="168"/>
        <v>0</v>
      </c>
      <c r="AW1376" s="3" t="str">
        <f>IF($L1376="","",IF(SUM($AJ1376:AJ1376)=0,$AE1376,VLOOKUP($AP1376,BaseEqptCdF!$C$5:$R$161,16,FALSE)*$AC$3))</f>
        <v/>
      </c>
      <c r="AX1376" s="3" t="str">
        <f>IF($L1376="","",IF(SUM($AJ1376:AK1376)=0,$AE1376,VLOOKUP($AP1376,BaseEqptCdF!$C$5:$R$161,16,FALSE)*$AC$3))</f>
        <v/>
      </c>
      <c r="AY1376" s="3" t="str">
        <f>IF($L1376="","",IF(SUM($AJ1376:AL1376)=0,$AE1376,VLOOKUP($AP1376,BaseEqptCdF!$C$5:$R$161,16,FALSE)*$AC$3))</f>
        <v/>
      </c>
      <c r="AZ1376" s="3" t="str">
        <f>IF($L1376="","",IF(SUM($AJ1376:AM1376)=0,$AE1376,VLOOKUP($AP1376,BaseEqptCdF!$C$5:$R$161,16,FALSE)*$AC$3))</f>
        <v/>
      </c>
      <c r="BA1376" s="3" t="str">
        <f>IF($L1376="","",IF(SUM($AJ1376:AN1376)=0,$AE1376,VLOOKUP($AP1376,BaseEqptCdF!$C$5:$R$161,16,FALSE)*$AC$3))</f>
        <v/>
      </c>
      <c r="BB1376" s="2">
        <f t="shared" si="169"/>
        <v>0</v>
      </c>
      <c r="BC1376" s="3" t="str">
        <f>IF($L1376="","",IF(SUM($AJ1376:AJ1376)=0,$AF1376,IF(LEFT(VLOOKUP($AP1376,BaseEqptCdF!$C$5:$E$161,3,FALSE),2)="SD",0,IF(LEFT(VLOOKUP($AP1376,BaseEqptCdF!$C$5:$E$161,3,FALSE),2)="SB",1*52,VLOOKUP($AP1376,BaseEqptCdF!$C$5:$S$161,12,FALSE)*0.2*300))))</f>
        <v/>
      </c>
      <c r="BD1376" s="3" t="str">
        <f>IF($L1376="","",IF(SUM($AJ1376:AK1376)=0,$AF1376,IF(LEFT(VLOOKUP($AP1376,BaseEqptCdF!$C$5:$E$161,3,FALSE),2)="SD",0,IF(LEFT(VLOOKUP($AP1376,BaseEqptCdF!$C$5:$E$161,3,FALSE),2)="SB",1*52,VLOOKUP($AP1376,BaseEqptCdF!$C$5:$S$161,12,FALSE)*0.2*300))))</f>
        <v/>
      </c>
      <c r="BE1376" s="3" t="str">
        <f>IF($L1376="","",IF(SUM($AJ1376:AL1376)=0,$AF1376,IF(LEFT(VLOOKUP($AP1376,BaseEqptCdF!$C$5:$E$161,3,FALSE),2)="SD",0,IF(LEFT(VLOOKUP($AP1376,BaseEqptCdF!$C$5:$E$161,3,FALSE),2)="SB",1*52,VLOOKUP($AP1376,BaseEqptCdF!$C$5:$S$161,12,FALSE)*0.2*300))))</f>
        <v/>
      </c>
      <c r="BF1376" s="3" t="str">
        <f>IF($L1376="","",IF(SUM($AJ1376:AM1376)=0,$AF1376,IF(LEFT(VLOOKUP($AP1376,BaseEqptCdF!$C$5:$E$161,3,FALSE),2)="SD",0,IF(LEFT(VLOOKUP($AP1376,BaseEqptCdF!$C$5:$E$161,3,FALSE),2)="SB",1*52,VLOOKUP($AP1376,BaseEqptCdF!$C$5:$S$161,12,FALSE)*0.2*300))))</f>
        <v/>
      </c>
      <c r="BG1376" s="3" t="str">
        <f>IF($L1376="","",IF(SUM($AJ1376:AN1376)=0,$AF1376,IF(LEFT(VLOOKUP($AP1376,BaseEqptCdF!$C$5:$E$161,3,FALSE),2)="SD",0,IF(LEFT(VLOOKUP($AP1376,BaseEqptCdF!$C$5:$E$161,3,FALSE),2)="SB",1*52,VLOOKUP($AP1376,BaseEqptCdF!$C$5:$S$161,12,FALSE)*0.2*300))))</f>
        <v/>
      </c>
      <c r="BH1376" s="2">
        <f t="shared" si="170"/>
        <v>0</v>
      </c>
    </row>
    <row r="1377" spans="1:60" x14ac:dyDescent="0.25">
      <c r="A1377" s="296" t="str">
        <f t="array" ref="A1377">IF($C1377="","",INDEX(Prog!$B$8:$D$300,MATCH($C1377,nivo1,0),1))</f>
        <v/>
      </c>
      <c r="B1377" s="296" t="str">
        <f t="array" ref="B1377">IF($C1377="","",INDEX(Prog!$B$8:$D$300,MATCH($C1377,nivo1,0),2))</f>
        <v/>
      </c>
      <c r="C1377" s="273"/>
      <c r="D1377" s="267"/>
      <c r="E1377" s="273"/>
      <c r="F1377" s="273"/>
      <c r="G1377" s="273"/>
      <c r="H1377" s="273"/>
      <c r="I1377" s="273"/>
      <c r="J1377" s="273"/>
      <c r="K1377" s="274"/>
      <c r="L1377" s="273"/>
      <c r="M1377" s="273"/>
      <c r="N1377" s="273"/>
      <c r="O1377" s="275"/>
      <c r="P1377" s="273"/>
      <c r="Q1377" s="273"/>
      <c r="R1377" s="273"/>
      <c r="S1377" s="273"/>
      <c r="T1377" s="276"/>
      <c r="U1377" s="276"/>
      <c r="V1377" s="276"/>
      <c r="W1377" s="276"/>
      <c r="X1377" s="277"/>
      <c r="Y1377" s="278"/>
      <c r="AA1377" s="8" t="str">
        <f>IF($L1377="","",VLOOKUP($L1377,BaseEqptCdF!$C$5:$E$161,2,FALSE))</f>
        <v/>
      </c>
      <c r="AB1377" s="8" t="str">
        <f>IF($L1377="","",VLOOKUP($L1377,BaseEqptCdF!$C$5:$E$161,3,FALSE))</f>
        <v/>
      </c>
      <c r="AC1377" s="7" t="str">
        <f>IF($L1377="","",VLOOKUP($L1377,BaseEqptCdF!$C$5:$I$161,6,FALSE))</f>
        <v/>
      </c>
      <c r="AD1377" s="7" t="str">
        <f>IF($L1377="","",VLOOKUP($L1377,BaseEqptCdF!$C$5:$I$161,7,FALSE))</f>
        <v/>
      </c>
      <c r="AE1377" s="3" t="str">
        <f>IF($L1377="","",VLOOKUP($L1377,BaseEqptCdF!$C$5:$R$161,16,FALSE)*$AC$3)</f>
        <v/>
      </c>
      <c r="AF1377" s="3" t="str">
        <f>IF($L1377="","",IF(LEFT($AB1377,2)="SD",0,IF(LEFT($AB1377,2)="SB",1*52,IF($N1377=Prog!$P$17,VLOOKUP($L1377,BaseEqptCdF!$C$5:$P$161,14,FALSE)*1*300,VLOOKUP($L1377,BaseEqptCdF!$C$5:$P$161,12,FALSE)*0.2*300))))</f>
        <v/>
      </c>
      <c r="AG1377" s="6" t="str">
        <f t="shared" si="174"/>
        <v/>
      </c>
      <c r="AH1377" s="6">
        <f>IF($U1377=Prog!$S$18,YEAR($X1377),"")</f>
        <v>1900</v>
      </c>
      <c r="AI1377" s="5" t="str">
        <f>IF(OR($AG1377="",$U1377=Prog!$S$18),"",IF(OR($U1377=Prog!$S$17,$U1377=Prog!$S$16),YEAR($X1377),IF($AG1377="ND","ND",$AI$8+$O1377)))</f>
        <v/>
      </c>
      <c r="AJ1377" s="3" t="str">
        <f t="shared" si="173"/>
        <v/>
      </c>
      <c r="AK1377" s="3" t="str">
        <f t="shared" si="172"/>
        <v/>
      </c>
      <c r="AL1377" s="3" t="str">
        <f t="shared" si="172"/>
        <v/>
      </c>
      <c r="AM1377" s="3" t="str">
        <f t="shared" si="172"/>
        <v/>
      </c>
      <c r="AN1377" s="3" t="str">
        <f t="shared" si="172"/>
        <v/>
      </c>
      <c r="AO1377" s="2">
        <f t="shared" si="167"/>
        <v>0</v>
      </c>
      <c r="AP1377" s="4"/>
      <c r="AQ1377" s="3">
        <f>IF(AJ1377=1,VLOOKUP($AP1377,BaseEqptCdF!$C$5:$R$161,16,FALSE),0)</f>
        <v>0</v>
      </c>
      <c r="AR1377" s="3">
        <f>IF(AK1377=1,VLOOKUP($AP1377,BaseEqptCdF!$C$5:$R$161,16,FALSE),0)</f>
        <v>0</v>
      </c>
      <c r="AS1377" s="3">
        <f>IF(AL1377=1,VLOOKUP($AP1377,BaseEqptCdF!$C$5:$R$161,16,FALSE),0)</f>
        <v>0</v>
      </c>
      <c r="AT1377" s="3">
        <f>IF(AM1377=1,VLOOKUP($AP1377,BaseEqptCdF!$C$5:$R$161,16,FALSE),0)</f>
        <v>0</v>
      </c>
      <c r="AU1377" s="3">
        <f>IF(AN1377=1,VLOOKUP($AP1377,BaseEqptCdF!$C$5:$R$161,16,FALSE),0)</f>
        <v>0</v>
      </c>
      <c r="AV1377" s="2">
        <f t="shared" si="168"/>
        <v>0</v>
      </c>
      <c r="AW1377" s="3" t="str">
        <f>IF($L1377="","",IF(SUM($AJ1377:AJ1377)=0,$AE1377,VLOOKUP($AP1377,BaseEqptCdF!$C$5:$R$161,16,FALSE)*$AC$3))</f>
        <v/>
      </c>
      <c r="AX1377" s="3" t="str">
        <f>IF($L1377="","",IF(SUM($AJ1377:AK1377)=0,$AE1377,VLOOKUP($AP1377,BaseEqptCdF!$C$5:$R$161,16,FALSE)*$AC$3))</f>
        <v/>
      </c>
      <c r="AY1377" s="3" t="str">
        <f>IF($L1377="","",IF(SUM($AJ1377:AL1377)=0,$AE1377,VLOOKUP($AP1377,BaseEqptCdF!$C$5:$R$161,16,FALSE)*$AC$3))</f>
        <v/>
      </c>
      <c r="AZ1377" s="3" t="str">
        <f>IF($L1377="","",IF(SUM($AJ1377:AM1377)=0,$AE1377,VLOOKUP($AP1377,BaseEqptCdF!$C$5:$R$161,16,FALSE)*$AC$3))</f>
        <v/>
      </c>
      <c r="BA1377" s="3" t="str">
        <f>IF($L1377="","",IF(SUM($AJ1377:AN1377)=0,$AE1377,VLOOKUP($AP1377,BaseEqptCdF!$C$5:$R$161,16,FALSE)*$AC$3))</f>
        <v/>
      </c>
      <c r="BB1377" s="2">
        <f t="shared" si="169"/>
        <v>0</v>
      </c>
      <c r="BC1377" s="3" t="str">
        <f>IF($L1377="","",IF(SUM($AJ1377:AJ1377)=0,$AF1377,IF(LEFT(VLOOKUP($AP1377,BaseEqptCdF!$C$5:$E$161,3,FALSE),2)="SD",0,IF(LEFT(VLOOKUP($AP1377,BaseEqptCdF!$C$5:$E$161,3,FALSE),2)="SB",1*52,VLOOKUP($AP1377,BaseEqptCdF!$C$5:$S$161,12,FALSE)*0.2*300))))</f>
        <v/>
      </c>
      <c r="BD1377" s="3" t="str">
        <f>IF($L1377="","",IF(SUM($AJ1377:AK1377)=0,$AF1377,IF(LEFT(VLOOKUP($AP1377,BaseEqptCdF!$C$5:$E$161,3,FALSE),2)="SD",0,IF(LEFT(VLOOKUP($AP1377,BaseEqptCdF!$C$5:$E$161,3,FALSE),2)="SB",1*52,VLOOKUP($AP1377,BaseEqptCdF!$C$5:$S$161,12,FALSE)*0.2*300))))</f>
        <v/>
      </c>
      <c r="BE1377" s="3" t="str">
        <f>IF($L1377="","",IF(SUM($AJ1377:AL1377)=0,$AF1377,IF(LEFT(VLOOKUP($AP1377,BaseEqptCdF!$C$5:$E$161,3,FALSE),2)="SD",0,IF(LEFT(VLOOKUP($AP1377,BaseEqptCdF!$C$5:$E$161,3,FALSE),2)="SB",1*52,VLOOKUP($AP1377,BaseEqptCdF!$C$5:$S$161,12,FALSE)*0.2*300))))</f>
        <v/>
      </c>
      <c r="BF1377" s="3" t="str">
        <f>IF($L1377="","",IF(SUM($AJ1377:AM1377)=0,$AF1377,IF(LEFT(VLOOKUP($AP1377,BaseEqptCdF!$C$5:$E$161,3,FALSE),2)="SD",0,IF(LEFT(VLOOKUP($AP1377,BaseEqptCdF!$C$5:$E$161,3,FALSE),2)="SB",1*52,VLOOKUP($AP1377,BaseEqptCdF!$C$5:$S$161,12,FALSE)*0.2*300))))</f>
        <v/>
      </c>
      <c r="BG1377" s="3" t="str">
        <f>IF($L1377="","",IF(SUM($AJ1377:AN1377)=0,$AF1377,IF(LEFT(VLOOKUP($AP1377,BaseEqptCdF!$C$5:$E$161,3,FALSE),2)="SD",0,IF(LEFT(VLOOKUP($AP1377,BaseEqptCdF!$C$5:$E$161,3,FALSE),2)="SB",1*52,VLOOKUP($AP1377,BaseEqptCdF!$C$5:$S$161,12,FALSE)*0.2*300))))</f>
        <v/>
      </c>
      <c r="BH1377" s="2">
        <f t="shared" si="170"/>
        <v>0</v>
      </c>
    </row>
    <row r="1378" spans="1:60" x14ac:dyDescent="0.25">
      <c r="A1378" s="296" t="str">
        <f t="array" ref="A1378">IF($C1378="","",INDEX(Prog!$B$8:$D$300,MATCH($C1378,nivo1,0),1))</f>
        <v/>
      </c>
      <c r="B1378" s="296" t="str">
        <f t="array" ref="B1378">IF($C1378="","",INDEX(Prog!$B$8:$D$300,MATCH($C1378,nivo1,0),2))</f>
        <v/>
      </c>
      <c r="C1378" s="273"/>
      <c r="D1378" s="267"/>
      <c r="E1378" s="273"/>
      <c r="F1378" s="273"/>
      <c r="G1378" s="273"/>
      <c r="H1378" s="273"/>
      <c r="I1378" s="273"/>
      <c r="J1378" s="273"/>
      <c r="K1378" s="274"/>
      <c r="L1378" s="273"/>
      <c r="M1378" s="273"/>
      <c r="N1378" s="273"/>
      <c r="O1378" s="275"/>
      <c r="P1378" s="273"/>
      <c r="Q1378" s="273"/>
      <c r="R1378" s="273"/>
      <c r="S1378" s="273"/>
      <c r="T1378" s="276"/>
      <c r="U1378" s="276"/>
      <c r="V1378" s="276"/>
      <c r="W1378" s="276"/>
      <c r="X1378" s="277"/>
      <c r="Y1378" s="278"/>
      <c r="AA1378" s="8" t="str">
        <f>IF($L1378="","",VLOOKUP($L1378,BaseEqptCdF!$C$5:$E$161,2,FALSE))</f>
        <v/>
      </c>
      <c r="AB1378" s="8" t="str">
        <f>IF($L1378="","",VLOOKUP($L1378,BaseEqptCdF!$C$5:$E$161,3,FALSE))</f>
        <v/>
      </c>
      <c r="AC1378" s="7" t="str">
        <f>IF($L1378="","",VLOOKUP($L1378,BaseEqptCdF!$C$5:$I$161,6,FALSE))</f>
        <v/>
      </c>
      <c r="AD1378" s="7" t="str">
        <f>IF($L1378="","",VLOOKUP($L1378,BaseEqptCdF!$C$5:$I$161,7,FALSE))</f>
        <v/>
      </c>
      <c r="AE1378" s="3" t="str">
        <f>IF($L1378="","",VLOOKUP($L1378,BaseEqptCdF!$C$5:$R$161,16,FALSE)*$AC$3)</f>
        <v/>
      </c>
      <c r="AF1378" s="3" t="str">
        <f>IF($L1378="","",IF(LEFT($AB1378,2)="SD",0,IF(LEFT($AB1378,2)="SB",1*52,IF($N1378=Prog!$P$17,VLOOKUP($L1378,BaseEqptCdF!$C$5:$P$161,14,FALSE)*1*300,VLOOKUP($L1378,BaseEqptCdF!$C$5:$P$161,12,FALSE)*0.2*300))))</f>
        <v/>
      </c>
      <c r="AG1378" s="6" t="str">
        <f t="shared" si="174"/>
        <v/>
      </c>
      <c r="AH1378" s="6">
        <f>IF($U1378=Prog!$S$18,YEAR($X1378),"")</f>
        <v>1900</v>
      </c>
      <c r="AI1378" s="5" t="str">
        <f>IF(OR($AG1378="",$U1378=Prog!$S$18),"",IF(OR($U1378=Prog!$S$17,$U1378=Prog!$S$16),YEAR($X1378),IF($AG1378="ND","ND",$AI$8+$O1378)))</f>
        <v/>
      </c>
      <c r="AJ1378" s="3" t="str">
        <f t="shared" si="173"/>
        <v/>
      </c>
      <c r="AK1378" s="3" t="str">
        <f t="shared" si="172"/>
        <v/>
      </c>
      <c r="AL1378" s="3" t="str">
        <f t="shared" si="172"/>
        <v/>
      </c>
      <c r="AM1378" s="3" t="str">
        <f t="shared" si="172"/>
        <v/>
      </c>
      <c r="AN1378" s="3" t="str">
        <f t="shared" si="172"/>
        <v/>
      </c>
      <c r="AO1378" s="2">
        <f t="shared" si="167"/>
        <v>0</v>
      </c>
      <c r="AP1378" s="4"/>
      <c r="AQ1378" s="3">
        <f>IF(AJ1378=1,VLOOKUP($AP1378,BaseEqptCdF!$C$5:$R$161,16,FALSE),0)</f>
        <v>0</v>
      </c>
      <c r="AR1378" s="3">
        <f>IF(AK1378=1,VLOOKUP($AP1378,BaseEqptCdF!$C$5:$R$161,16,FALSE),0)</f>
        <v>0</v>
      </c>
      <c r="AS1378" s="3">
        <f>IF(AL1378=1,VLOOKUP($AP1378,BaseEqptCdF!$C$5:$R$161,16,FALSE),0)</f>
        <v>0</v>
      </c>
      <c r="AT1378" s="3">
        <f>IF(AM1378=1,VLOOKUP($AP1378,BaseEqptCdF!$C$5:$R$161,16,FALSE),0)</f>
        <v>0</v>
      </c>
      <c r="AU1378" s="3">
        <f>IF(AN1378=1,VLOOKUP($AP1378,BaseEqptCdF!$C$5:$R$161,16,FALSE),0)</f>
        <v>0</v>
      </c>
      <c r="AV1378" s="2">
        <f t="shared" si="168"/>
        <v>0</v>
      </c>
      <c r="AW1378" s="3" t="str">
        <f>IF($L1378="","",IF(SUM($AJ1378:AJ1378)=0,$AE1378,VLOOKUP($AP1378,BaseEqptCdF!$C$5:$R$161,16,FALSE)*$AC$3))</f>
        <v/>
      </c>
      <c r="AX1378" s="3" t="str">
        <f>IF($L1378="","",IF(SUM($AJ1378:AK1378)=0,$AE1378,VLOOKUP($AP1378,BaseEqptCdF!$C$5:$R$161,16,FALSE)*$AC$3))</f>
        <v/>
      </c>
      <c r="AY1378" s="3" t="str">
        <f>IF($L1378="","",IF(SUM($AJ1378:AL1378)=0,$AE1378,VLOOKUP($AP1378,BaseEqptCdF!$C$5:$R$161,16,FALSE)*$AC$3))</f>
        <v/>
      </c>
      <c r="AZ1378" s="3" t="str">
        <f>IF($L1378="","",IF(SUM($AJ1378:AM1378)=0,$AE1378,VLOOKUP($AP1378,BaseEqptCdF!$C$5:$R$161,16,FALSE)*$AC$3))</f>
        <v/>
      </c>
      <c r="BA1378" s="3" t="str">
        <f>IF($L1378="","",IF(SUM($AJ1378:AN1378)=0,$AE1378,VLOOKUP($AP1378,BaseEqptCdF!$C$5:$R$161,16,FALSE)*$AC$3))</f>
        <v/>
      </c>
      <c r="BB1378" s="2">
        <f t="shared" si="169"/>
        <v>0</v>
      </c>
      <c r="BC1378" s="3" t="str">
        <f>IF($L1378="","",IF(SUM($AJ1378:AJ1378)=0,$AF1378,IF(LEFT(VLOOKUP($AP1378,BaseEqptCdF!$C$5:$E$161,3,FALSE),2)="SD",0,IF(LEFT(VLOOKUP($AP1378,BaseEqptCdF!$C$5:$E$161,3,FALSE),2)="SB",1*52,VLOOKUP($AP1378,BaseEqptCdF!$C$5:$S$161,12,FALSE)*0.2*300))))</f>
        <v/>
      </c>
      <c r="BD1378" s="3" t="str">
        <f>IF($L1378="","",IF(SUM($AJ1378:AK1378)=0,$AF1378,IF(LEFT(VLOOKUP($AP1378,BaseEqptCdF!$C$5:$E$161,3,FALSE),2)="SD",0,IF(LEFT(VLOOKUP($AP1378,BaseEqptCdF!$C$5:$E$161,3,FALSE),2)="SB",1*52,VLOOKUP($AP1378,BaseEqptCdF!$C$5:$S$161,12,FALSE)*0.2*300))))</f>
        <v/>
      </c>
      <c r="BE1378" s="3" t="str">
        <f>IF($L1378="","",IF(SUM($AJ1378:AL1378)=0,$AF1378,IF(LEFT(VLOOKUP($AP1378,BaseEqptCdF!$C$5:$E$161,3,FALSE),2)="SD",0,IF(LEFT(VLOOKUP($AP1378,BaseEqptCdF!$C$5:$E$161,3,FALSE),2)="SB",1*52,VLOOKUP($AP1378,BaseEqptCdF!$C$5:$S$161,12,FALSE)*0.2*300))))</f>
        <v/>
      </c>
      <c r="BF1378" s="3" t="str">
        <f>IF($L1378="","",IF(SUM($AJ1378:AM1378)=0,$AF1378,IF(LEFT(VLOOKUP($AP1378,BaseEqptCdF!$C$5:$E$161,3,FALSE),2)="SD",0,IF(LEFT(VLOOKUP($AP1378,BaseEqptCdF!$C$5:$E$161,3,FALSE),2)="SB",1*52,VLOOKUP($AP1378,BaseEqptCdF!$C$5:$S$161,12,FALSE)*0.2*300))))</f>
        <v/>
      </c>
      <c r="BG1378" s="3" t="str">
        <f>IF($L1378="","",IF(SUM($AJ1378:AN1378)=0,$AF1378,IF(LEFT(VLOOKUP($AP1378,BaseEqptCdF!$C$5:$E$161,3,FALSE),2)="SD",0,IF(LEFT(VLOOKUP($AP1378,BaseEqptCdF!$C$5:$E$161,3,FALSE),2)="SB",1*52,VLOOKUP($AP1378,BaseEqptCdF!$C$5:$S$161,12,FALSE)*0.2*300))))</f>
        <v/>
      </c>
      <c r="BH1378" s="2">
        <f t="shared" si="170"/>
        <v>0</v>
      </c>
    </row>
    <row r="1379" spans="1:60" x14ac:dyDescent="0.25">
      <c r="A1379" s="296" t="str">
        <f t="array" ref="A1379">IF($C1379="","",INDEX(Prog!$B$8:$D$300,MATCH($C1379,nivo1,0),1))</f>
        <v/>
      </c>
      <c r="B1379" s="296" t="str">
        <f t="array" ref="B1379">IF($C1379="","",INDEX(Prog!$B$8:$D$300,MATCH($C1379,nivo1,0),2))</f>
        <v/>
      </c>
      <c r="C1379" s="273"/>
      <c r="D1379" s="267"/>
      <c r="E1379" s="273"/>
      <c r="F1379" s="273"/>
      <c r="G1379" s="273"/>
      <c r="H1379" s="273"/>
      <c r="I1379" s="273"/>
      <c r="J1379" s="273"/>
      <c r="K1379" s="274"/>
      <c r="L1379" s="273"/>
      <c r="M1379" s="273"/>
      <c r="N1379" s="273"/>
      <c r="O1379" s="275"/>
      <c r="P1379" s="273"/>
      <c r="Q1379" s="273"/>
      <c r="R1379" s="273"/>
      <c r="S1379" s="273"/>
      <c r="T1379" s="276"/>
      <c r="U1379" s="276"/>
      <c r="V1379" s="276"/>
      <c r="W1379" s="276"/>
      <c r="X1379" s="277"/>
      <c r="Y1379" s="278"/>
      <c r="AA1379" s="8" t="str">
        <f>IF($L1379="","",VLOOKUP($L1379,BaseEqptCdF!$C$5:$E$161,2,FALSE))</f>
        <v/>
      </c>
      <c r="AB1379" s="8" t="str">
        <f>IF($L1379="","",VLOOKUP($L1379,BaseEqptCdF!$C$5:$E$161,3,FALSE))</f>
        <v/>
      </c>
      <c r="AC1379" s="7" t="str">
        <f>IF($L1379="","",VLOOKUP($L1379,BaseEqptCdF!$C$5:$I$161,6,FALSE))</f>
        <v/>
      </c>
      <c r="AD1379" s="7" t="str">
        <f>IF($L1379="","",VLOOKUP($L1379,BaseEqptCdF!$C$5:$I$161,7,FALSE))</f>
        <v/>
      </c>
      <c r="AE1379" s="3" t="str">
        <f>IF($L1379="","",VLOOKUP($L1379,BaseEqptCdF!$C$5:$R$161,16,FALSE)*$AC$3)</f>
        <v/>
      </c>
      <c r="AF1379" s="3" t="str">
        <f>IF($L1379="","",IF(LEFT($AB1379,2)="SD",0,IF(LEFT($AB1379,2)="SB",1*52,IF($N1379=Prog!$P$17,VLOOKUP($L1379,BaseEqptCdF!$C$5:$P$161,14,FALSE)*1*300,VLOOKUP($L1379,BaseEqptCdF!$C$5:$P$161,12,FALSE)*0.2*300))))</f>
        <v/>
      </c>
      <c r="AG1379" s="6" t="str">
        <f t="shared" si="174"/>
        <v/>
      </c>
      <c r="AH1379" s="6">
        <f>IF($U1379=Prog!$S$18,YEAR($X1379),"")</f>
        <v>1900</v>
      </c>
      <c r="AI1379" s="5" t="str">
        <f>IF(OR($AG1379="",$U1379=Prog!$S$18),"",IF(OR($U1379=Prog!$S$17,$U1379=Prog!$S$16),YEAR($X1379),IF($AG1379="ND","ND",$AI$8+$O1379)))</f>
        <v/>
      </c>
      <c r="AJ1379" s="3" t="str">
        <f t="shared" si="173"/>
        <v/>
      </c>
      <c r="AK1379" s="3" t="str">
        <f t="shared" si="172"/>
        <v/>
      </c>
      <c r="AL1379" s="3" t="str">
        <f t="shared" si="172"/>
        <v/>
      </c>
      <c r="AM1379" s="3" t="str">
        <f t="shared" si="172"/>
        <v/>
      </c>
      <c r="AN1379" s="3" t="str">
        <f t="shared" si="172"/>
        <v/>
      </c>
      <c r="AO1379" s="2">
        <f t="shared" si="167"/>
        <v>0</v>
      </c>
      <c r="AP1379" s="4"/>
      <c r="AQ1379" s="3">
        <f>IF(AJ1379=1,VLOOKUP($AP1379,BaseEqptCdF!$C$5:$R$161,16,FALSE),0)</f>
        <v>0</v>
      </c>
      <c r="AR1379" s="3">
        <f>IF(AK1379=1,VLOOKUP($AP1379,BaseEqptCdF!$C$5:$R$161,16,FALSE),0)</f>
        <v>0</v>
      </c>
      <c r="AS1379" s="3">
        <f>IF(AL1379=1,VLOOKUP($AP1379,BaseEqptCdF!$C$5:$R$161,16,FALSE),0)</f>
        <v>0</v>
      </c>
      <c r="AT1379" s="3">
        <f>IF(AM1379=1,VLOOKUP($AP1379,BaseEqptCdF!$C$5:$R$161,16,FALSE),0)</f>
        <v>0</v>
      </c>
      <c r="AU1379" s="3">
        <f>IF(AN1379=1,VLOOKUP($AP1379,BaseEqptCdF!$C$5:$R$161,16,FALSE),0)</f>
        <v>0</v>
      </c>
      <c r="AV1379" s="2">
        <f t="shared" si="168"/>
        <v>0</v>
      </c>
      <c r="AW1379" s="3" t="str">
        <f>IF($L1379="","",IF(SUM($AJ1379:AJ1379)=0,$AE1379,VLOOKUP($AP1379,BaseEqptCdF!$C$5:$R$161,16,FALSE)*$AC$3))</f>
        <v/>
      </c>
      <c r="AX1379" s="3" t="str">
        <f>IF($L1379="","",IF(SUM($AJ1379:AK1379)=0,$AE1379,VLOOKUP($AP1379,BaseEqptCdF!$C$5:$R$161,16,FALSE)*$AC$3))</f>
        <v/>
      </c>
      <c r="AY1379" s="3" t="str">
        <f>IF($L1379="","",IF(SUM($AJ1379:AL1379)=0,$AE1379,VLOOKUP($AP1379,BaseEqptCdF!$C$5:$R$161,16,FALSE)*$AC$3))</f>
        <v/>
      </c>
      <c r="AZ1379" s="3" t="str">
        <f>IF($L1379="","",IF(SUM($AJ1379:AM1379)=0,$AE1379,VLOOKUP($AP1379,BaseEqptCdF!$C$5:$R$161,16,FALSE)*$AC$3))</f>
        <v/>
      </c>
      <c r="BA1379" s="3" t="str">
        <f>IF($L1379="","",IF(SUM($AJ1379:AN1379)=0,$AE1379,VLOOKUP($AP1379,BaseEqptCdF!$C$5:$R$161,16,FALSE)*$AC$3))</f>
        <v/>
      </c>
      <c r="BB1379" s="2">
        <f t="shared" si="169"/>
        <v>0</v>
      </c>
      <c r="BC1379" s="3" t="str">
        <f>IF($L1379="","",IF(SUM($AJ1379:AJ1379)=0,$AF1379,IF(LEFT(VLOOKUP($AP1379,BaseEqptCdF!$C$5:$E$161,3,FALSE),2)="SD",0,IF(LEFT(VLOOKUP($AP1379,BaseEqptCdF!$C$5:$E$161,3,FALSE),2)="SB",1*52,VLOOKUP($AP1379,BaseEqptCdF!$C$5:$S$161,12,FALSE)*0.2*300))))</f>
        <v/>
      </c>
      <c r="BD1379" s="3" t="str">
        <f>IF($L1379="","",IF(SUM($AJ1379:AK1379)=0,$AF1379,IF(LEFT(VLOOKUP($AP1379,BaseEqptCdF!$C$5:$E$161,3,FALSE),2)="SD",0,IF(LEFT(VLOOKUP($AP1379,BaseEqptCdF!$C$5:$E$161,3,FALSE),2)="SB",1*52,VLOOKUP($AP1379,BaseEqptCdF!$C$5:$S$161,12,FALSE)*0.2*300))))</f>
        <v/>
      </c>
      <c r="BE1379" s="3" t="str">
        <f>IF($L1379="","",IF(SUM($AJ1379:AL1379)=0,$AF1379,IF(LEFT(VLOOKUP($AP1379,BaseEqptCdF!$C$5:$E$161,3,FALSE),2)="SD",0,IF(LEFT(VLOOKUP($AP1379,BaseEqptCdF!$C$5:$E$161,3,FALSE),2)="SB",1*52,VLOOKUP($AP1379,BaseEqptCdF!$C$5:$S$161,12,FALSE)*0.2*300))))</f>
        <v/>
      </c>
      <c r="BF1379" s="3" t="str">
        <f>IF($L1379="","",IF(SUM($AJ1379:AM1379)=0,$AF1379,IF(LEFT(VLOOKUP($AP1379,BaseEqptCdF!$C$5:$E$161,3,FALSE),2)="SD",0,IF(LEFT(VLOOKUP($AP1379,BaseEqptCdF!$C$5:$E$161,3,FALSE),2)="SB",1*52,VLOOKUP($AP1379,BaseEqptCdF!$C$5:$S$161,12,FALSE)*0.2*300))))</f>
        <v/>
      </c>
      <c r="BG1379" s="3" t="str">
        <f>IF($L1379="","",IF(SUM($AJ1379:AN1379)=0,$AF1379,IF(LEFT(VLOOKUP($AP1379,BaseEqptCdF!$C$5:$E$161,3,FALSE),2)="SD",0,IF(LEFT(VLOOKUP($AP1379,BaseEqptCdF!$C$5:$E$161,3,FALSE),2)="SB",1*52,VLOOKUP($AP1379,BaseEqptCdF!$C$5:$S$161,12,FALSE)*0.2*300))))</f>
        <v/>
      </c>
      <c r="BH1379" s="2">
        <f t="shared" si="170"/>
        <v>0</v>
      </c>
    </row>
    <row r="1380" spans="1:60" x14ac:dyDescent="0.25">
      <c r="A1380" s="296" t="str">
        <f t="array" ref="A1380">IF($C1380="","",INDEX(Prog!$B$8:$D$300,MATCH($C1380,nivo1,0),1))</f>
        <v/>
      </c>
      <c r="B1380" s="296" t="str">
        <f t="array" ref="B1380">IF($C1380="","",INDEX(Prog!$B$8:$D$300,MATCH($C1380,nivo1,0),2))</f>
        <v/>
      </c>
      <c r="C1380" s="273"/>
      <c r="D1380" s="267"/>
      <c r="E1380" s="273"/>
      <c r="F1380" s="273"/>
      <c r="G1380" s="273"/>
      <c r="H1380" s="273"/>
      <c r="I1380" s="273"/>
      <c r="J1380" s="273"/>
      <c r="K1380" s="274"/>
      <c r="L1380" s="273"/>
      <c r="M1380" s="273"/>
      <c r="N1380" s="273"/>
      <c r="O1380" s="275"/>
      <c r="P1380" s="273"/>
      <c r="Q1380" s="273"/>
      <c r="R1380" s="273"/>
      <c r="S1380" s="273"/>
      <c r="T1380" s="276"/>
      <c r="U1380" s="276"/>
      <c r="V1380" s="276"/>
      <c r="W1380" s="276"/>
      <c r="X1380" s="277"/>
      <c r="Y1380" s="278"/>
      <c r="AA1380" s="8" t="str">
        <f>IF($L1380="","",VLOOKUP($L1380,BaseEqptCdF!$C$5:$E$161,2,FALSE))</f>
        <v/>
      </c>
      <c r="AB1380" s="8" t="str">
        <f>IF($L1380="","",VLOOKUP($L1380,BaseEqptCdF!$C$5:$E$161,3,FALSE))</f>
        <v/>
      </c>
      <c r="AC1380" s="7" t="str">
        <f>IF($L1380="","",VLOOKUP($L1380,BaseEqptCdF!$C$5:$I$161,6,FALSE))</f>
        <v/>
      </c>
      <c r="AD1380" s="7" t="str">
        <f>IF($L1380="","",VLOOKUP($L1380,BaseEqptCdF!$C$5:$I$161,7,FALSE))</f>
        <v/>
      </c>
      <c r="AE1380" s="3" t="str">
        <f>IF($L1380="","",VLOOKUP($L1380,BaseEqptCdF!$C$5:$R$161,16,FALSE)*$AC$3)</f>
        <v/>
      </c>
      <c r="AF1380" s="3" t="str">
        <f>IF($L1380="","",IF(LEFT($AB1380,2)="SD",0,IF(LEFT($AB1380,2)="SB",1*52,IF($N1380=Prog!$P$17,VLOOKUP($L1380,BaseEqptCdF!$C$5:$P$161,14,FALSE)*1*300,VLOOKUP($L1380,BaseEqptCdF!$C$5:$P$161,12,FALSE)*0.2*300))))</f>
        <v/>
      </c>
      <c r="AG1380" s="6" t="str">
        <f t="shared" si="174"/>
        <v/>
      </c>
      <c r="AH1380" s="6">
        <f>IF($U1380=Prog!$S$18,YEAR($X1380),"")</f>
        <v>1900</v>
      </c>
      <c r="AI1380" s="5" t="str">
        <f>IF(OR($AG1380="",$U1380=Prog!$S$18),"",IF(OR($U1380=Prog!$S$17,$U1380=Prog!$S$16),YEAR($X1380),IF($AG1380="ND","ND",$AI$8+$O1380)))</f>
        <v/>
      </c>
      <c r="AJ1380" s="3" t="str">
        <f t="shared" si="173"/>
        <v/>
      </c>
      <c r="AK1380" s="3" t="str">
        <f t="shared" si="172"/>
        <v/>
      </c>
      <c r="AL1380" s="3" t="str">
        <f t="shared" si="172"/>
        <v/>
      </c>
      <c r="AM1380" s="3" t="str">
        <f t="shared" si="172"/>
        <v/>
      </c>
      <c r="AN1380" s="3" t="str">
        <f t="shared" si="172"/>
        <v/>
      </c>
      <c r="AO1380" s="2">
        <f t="shared" si="167"/>
        <v>0</v>
      </c>
      <c r="AP1380" s="4"/>
      <c r="AQ1380" s="3">
        <f>IF(AJ1380=1,VLOOKUP($AP1380,BaseEqptCdF!$C$5:$R$161,16,FALSE),0)</f>
        <v>0</v>
      </c>
      <c r="AR1380" s="3">
        <f>IF(AK1380=1,VLOOKUP($AP1380,BaseEqptCdF!$C$5:$R$161,16,FALSE),0)</f>
        <v>0</v>
      </c>
      <c r="AS1380" s="3">
        <f>IF(AL1380=1,VLOOKUP($AP1380,BaseEqptCdF!$C$5:$R$161,16,FALSE),0)</f>
        <v>0</v>
      </c>
      <c r="AT1380" s="3">
        <f>IF(AM1380=1,VLOOKUP($AP1380,BaseEqptCdF!$C$5:$R$161,16,FALSE),0)</f>
        <v>0</v>
      </c>
      <c r="AU1380" s="3">
        <f>IF(AN1380=1,VLOOKUP($AP1380,BaseEqptCdF!$C$5:$R$161,16,FALSE),0)</f>
        <v>0</v>
      </c>
      <c r="AV1380" s="2">
        <f t="shared" si="168"/>
        <v>0</v>
      </c>
      <c r="AW1380" s="3" t="str">
        <f>IF($L1380="","",IF(SUM($AJ1380:AJ1380)=0,$AE1380,VLOOKUP($AP1380,BaseEqptCdF!$C$5:$R$161,16,FALSE)*$AC$3))</f>
        <v/>
      </c>
      <c r="AX1380" s="3" t="str">
        <f>IF($L1380="","",IF(SUM($AJ1380:AK1380)=0,$AE1380,VLOOKUP($AP1380,BaseEqptCdF!$C$5:$R$161,16,FALSE)*$AC$3))</f>
        <v/>
      </c>
      <c r="AY1380" s="3" t="str">
        <f>IF($L1380="","",IF(SUM($AJ1380:AL1380)=0,$AE1380,VLOOKUP($AP1380,BaseEqptCdF!$C$5:$R$161,16,FALSE)*$AC$3))</f>
        <v/>
      </c>
      <c r="AZ1380" s="3" t="str">
        <f>IF($L1380="","",IF(SUM($AJ1380:AM1380)=0,$AE1380,VLOOKUP($AP1380,BaseEqptCdF!$C$5:$R$161,16,FALSE)*$AC$3))</f>
        <v/>
      </c>
      <c r="BA1380" s="3" t="str">
        <f>IF($L1380="","",IF(SUM($AJ1380:AN1380)=0,$AE1380,VLOOKUP($AP1380,BaseEqptCdF!$C$5:$R$161,16,FALSE)*$AC$3))</f>
        <v/>
      </c>
      <c r="BB1380" s="2">
        <f t="shared" si="169"/>
        <v>0</v>
      </c>
      <c r="BC1380" s="3" t="str">
        <f>IF($L1380="","",IF(SUM($AJ1380:AJ1380)=0,$AF1380,IF(LEFT(VLOOKUP($AP1380,BaseEqptCdF!$C$5:$E$161,3,FALSE),2)="SD",0,IF(LEFT(VLOOKUP($AP1380,BaseEqptCdF!$C$5:$E$161,3,FALSE),2)="SB",1*52,VLOOKUP($AP1380,BaseEqptCdF!$C$5:$S$161,12,FALSE)*0.2*300))))</f>
        <v/>
      </c>
      <c r="BD1380" s="3" t="str">
        <f>IF($L1380="","",IF(SUM($AJ1380:AK1380)=0,$AF1380,IF(LEFT(VLOOKUP($AP1380,BaseEqptCdF!$C$5:$E$161,3,FALSE),2)="SD",0,IF(LEFT(VLOOKUP($AP1380,BaseEqptCdF!$C$5:$E$161,3,FALSE),2)="SB",1*52,VLOOKUP($AP1380,BaseEqptCdF!$C$5:$S$161,12,FALSE)*0.2*300))))</f>
        <v/>
      </c>
      <c r="BE1380" s="3" t="str">
        <f>IF($L1380="","",IF(SUM($AJ1380:AL1380)=0,$AF1380,IF(LEFT(VLOOKUP($AP1380,BaseEqptCdF!$C$5:$E$161,3,FALSE),2)="SD",0,IF(LEFT(VLOOKUP($AP1380,BaseEqptCdF!$C$5:$E$161,3,FALSE),2)="SB",1*52,VLOOKUP($AP1380,BaseEqptCdF!$C$5:$S$161,12,FALSE)*0.2*300))))</f>
        <v/>
      </c>
      <c r="BF1380" s="3" t="str">
        <f>IF($L1380="","",IF(SUM($AJ1380:AM1380)=0,$AF1380,IF(LEFT(VLOOKUP($AP1380,BaseEqptCdF!$C$5:$E$161,3,FALSE),2)="SD",0,IF(LEFT(VLOOKUP($AP1380,BaseEqptCdF!$C$5:$E$161,3,FALSE),2)="SB",1*52,VLOOKUP($AP1380,BaseEqptCdF!$C$5:$S$161,12,FALSE)*0.2*300))))</f>
        <v/>
      </c>
      <c r="BG1380" s="3" t="str">
        <f>IF($L1380="","",IF(SUM($AJ1380:AN1380)=0,$AF1380,IF(LEFT(VLOOKUP($AP1380,BaseEqptCdF!$C$5:$E$161,3,FALSE),2)="SD",0,IF(LEFT(VLOOKUP($AP1380,BaseEqptCdF!$C$5:$E$161,3,FALSE),2)="SB",1*52,VLOOKUP($AP1380,BaseEqptCdF!$C$5:$S$161,12,FALSE)*0.2*300))))</f>
        <v/>
      </c>
      <c r="BH1380" s="2">
        <f t="shared" si="170"/>
        <v>0</v>
      </c>
    </row>
    <row r="1381" spans="1:60" x14ac:dyDescent="0.25">
      <c r="A1381" s="296" t="str">
        <f t="array" ref="A1381">IF($C1381="","",INDEX(Prog!$B$8:$D$300,MATCH($C1381,nivo1,0),1))</f>
        <v/>
      </c>
      <c r="B1381" s="296" t="str">
        <f t="array" ref="B1381">IF($C1381="","",INDEX(Prog!$B$8:$D$300,MATCH($C1381,nivo1,0),2))</f>
        <v/>
      </c>
      <c r="C1381" s="273"/>
      <c r="D1381" s="267"/>
      <c r="E1381" s="273"/>
      <c r="F1381" s="273"/>
      <c r="G1381" s="273"/>
      <c r="H1381" s="273"/>
      <c r="I1381" s="273"/>
      <c r="J1381" s="273"/>
      <c r="K1381" s="274"/>
      <c r="L1381" s="273"/>
      <c r="M1381" s="273"/>
      <c r="N1381" s="273"/>
      <c r="O1381" s="275"/>
      <c r="P1381" s="273"/>
      <c r="Q1381" s="273"/>
      <c r="R1381" s="273"/>
      <c r="S1381" s="273"/>
      <c r="T1381" s="276"/>
      <c r="U1381" s="276"/>
      <c r="V1381" s="276"/>
      <c r="W1381" s="276"/>
      <c r="X1381" s="277"/>
      <c r="Y1381" s="278"/>
      <c r="AA1381" s="8" t="str">
        <f>IF($L1381="","",VLOOKUP($L1381,BaseEqptCdF!$C$5:$E$161,2,FALSE))</f>
        <v/>
      </c>
      <c r="AB1381" s="8" t="str">
        <f>IF($L1381="","",VLOOKUP($L1381,BaseEqptCdF!$C$5:$E$161,3,FALSE))</f>
        <v/>
      </c>
      <c r="AC1381" s="7" t="str">
        <f>IF($L1381="","",VLOOKUP($L1381,BaseEqptCdF!$C$5:$I$161,6,FALSE))</f>
        <v/>
      </c>
      <c r="AD1381" s="7" t="str">
        <f>IF($L1381="","",VLOOKUP($L1381,BaseEqptCdF!$C$5:$I$161,7,FALSE))</f>
        <v/>
      </c>
      <c r="AE1381" s="3" t="str">
        <f>IF($L1381="","",VLOOKUP($L1381,BaseEqptCdF!$C$5:$R$161,16,FALSE)*$AC$3)</f>
        <v/>
      </c>
      <c r="AF1381" s="3" t="str">
        <f>IF($L1381="","",IF(LEFT($AB1381,2)="SD",0,IF(LEFT($AB1381,2)="SB",1*52,IF($N1381=Prog!$P$17,VLOOKUP($L1381,BaseEqptCdF!$C$5:$P$161,14,FALSE)*1*300,VLOOKUP($L1381,BaseEqptCdF!$C$5:$P$161,12,FALSE)*0.2*300))))</f>
        <v/>
      </c>
      <c r="AG1381" s="6" t="str">
        <f t="shared" si="174"/>
        <v/>
      </c>
      <c r="AH1381" s="6">
        <f>IF($U1381=Prog!$S$18,YEAR($X1381),"")</f>
        <v>1900</v>
      </c>
      <c r="AI1381" s="5" t="str">
        <f>IF(OR($AG1381="",$U1381=Prog!$S$18),"",IF(OR($U1381=Prog!$S$17,$U1381=Prog!$S$16),YEAR($X1381),IF($AG1381="ND","ND",$AI$8+$O1381)))</f>
        <v/>
      </c>
      <c r="AJ1381" s="3" t="str">
        <f t="shared" si="173"/>
        <v/>
      </c>
      <c r="AK1381" s="3" t="str">
        <f t="shared" si="172"/>
        <v/>
      </c>
      <c r="AL1381" s="3" t="str">
        <f t="shared" si="172"/>
        <v/>
      </c>
      <c r="AM1381" s="3" t="str">
        <f t="shared" si="172"/>
        <v/>
      </c>
      <c r="AN1381" s="3" t="str">
        <f t="shared" si="172"/>
        <v/>
      </c>
      <c r="AO1381" s="2">
        <f t="shared" si="167"/>
        <v>0</v>
      </c>
      <c r="AP1381" s="4"/>
      <c r="AQ1381" s="3">
        <f>IF(AJ1381=1,VLOOKUP($AP1381,BaseEqptCdF!$C$5:$R$161,16,FALSE),0)</f>
        <v>0</v>
      </c>
      <c r="AR1381" s="3">
        <f>IF(AK1381=1,VLOOKUP($AP1381,BaseEqptCdF!$C$5:$R$161,16,FALSE),0)</f>
        <v>0</v>
      </c>
      <c r="AS1381" s="3">
        <f>IF(AL1381=1,VLOOKUP($AP1381,BaseEqptCdF!$C$5:$R$161,16,FALSE),0)</f>
        <v>0</v>
      </c>
      <c r="AT1381" s="3">
        <f>IF(AM1381=1,VLOOKUP($AP1381,BaseEqptCdF!$C$5:$R$161,16,FALSE),0)</f>
        <v>0</v>
      </c>
      <c r="AU1381" s="3">
        <f>IF(AN1381=1,VLOOKUP($AP1381,BaseEqptCdF!$C$5:$R$161,16,FALSE),0)</f>
        <v>0</v>
      </c>
      <c r="AV1381" s="2">
        <f t="shared" si="168"/>
        <v>0</v>
      </c>
      <c r="AW1381" s="3" t="str">
        <f>IF($L1381="","",IF(SUM($AJ1381:AJ1381)=0,$AE1381,VLOOKUP($AP1381,BaseEqptCdF!$C$5:$R$161,16,FALSE)*$AC$3))</f>
        <v/>
      </c>
      <c r="AX1381" s="3" t="str">
        <f>IF($L1381="","",IF(SUM($AJ1381:AK1381)=0,$AE1381,VLOOKUP($AP1381,BaseEqptCdF!$C$5:$R$161,16,FALSE)*$AC$3))</f>
        <v/>
      </c>
      <c r="AY1381" s="3" t="str">
        <f>IF($L1381="","",IF(SUM($AJ1381:AL1381)=0,$AE1381,VLOOKUP($AP1381,BaseEqptCdF!$C$5:$R$161,16,FALSE)*$AC$3))</f>
        <v/>
      </c>
      <c r="AZ1381" s="3" t="str">
        <f>IF($L1381="","",IF(SUM($AJ1381:AM1381)=0,$AE1381,VLOOKUP($AP1381,BaseEqptCdF!$C$5:$R$161,16,FALSE)*$AC$3))</f>
        <v/>
      </c>
      <c r="BA1381" s="3" t="str">
        <f>IF($L1381="","",IF(SUM($AJ1381:AN1381)=0,$AE1381,VLOOKUP($AP1381,BaseEqptCdF!$C$5:$R$161,16,FALSE)*$AC$3))</f>
        <v/>
      </c>
      <c r="BB1381" s="2">
        <f t="shared" si="169"/>
        <v>0</v>
      </c>
      <c r="BC1381" s="3" t="str">
        <f>IF($L1381="","",IF(SUM($AJ1381:AJ1381)=0,$AF1381,IF(LEFT(VLOOKUP($AP1381,BaseEqptCdF!$C$5:$E$161,3,FALSE),2)="SD",0,IF(LEFT(VLOOKUP($AP1381,BaseEqptCdF!$C$5:$E$161,3,FALSE),2)="SB",1*52,VLOOKUP($AP1381,BaseEqptCdF!$C$5:$S$161,12,FALSE)*0.2*300))))</f>
        <v/>
      </c>
      <c r="BD1381" s="3" t="str">
        <f>IF($L1381="","",IF(SUM($AJ1381:AK1381)=0,$AF1381,IF(LEFT(VLOOKUP($AP1381,BaseEqptCdF!$C$5:$E$161,3,FALSE),2)="SD",0,IF(LEFT(VLOOKUP($AP1381,BaseEqptCdF!$C$5:$E$161,3,FALSE),2)="SB",1*52,VLOOKUP($AP1381,BaseEqptCdF!$C$5:$S$161,12,FALSE)*0.2*300))))</f>
        <v/>
      </c>
      <c r="BE1381" s="3" t="str">
        <f>IF($L1381="","",IF(SUM($AJ1381:AL1381)=0,$AF1381,IF(LEFT(VLOOKUP($AP1381,BaseEqptCdF!$C$5:$E$161,3,FALSE),2)="SD",0,IF(LEFT(VLOOKUP($AP1381,BaseEqptCdF!$C$5:$E$161,3,FALSE),2)="SB",1*52,VLOOKUP($AP1381,BaseEqptCdF!$C$5:$S$161,12,FALSE)*0.2*300))))</f>
        <v/>
      </c>
      <c r="BF1381" s="3" t="str">
        <f>IF($L1381="","",IF(SUM($AJ1381:AM1381)=0,$AF1381,IF(LEFT(VLOOKUP($AP1381,BaseEqptCdF!$C$5:$E$161,3,FALSE),2)="SD",0,IF(LEFT(VLOOKUP($AP1381,BaseEqptCdF!$C$5:$E$161,3,FALSE),2)="SB",1*52,VLOOKUP($AP1381,BaseEqptCdF!$C$5:$S$161,12,FALSE)*0.2*300))))</f>
        <v/>
      </c>
      <c r="BG1381" s="3" t="str">
        <f>IF($L1381="","",IF(SUM($AJ1381:AN1381)=0,$AF1381,IF(LEFT(VLOOKUP($AP1381,BaseEqptCdF!$C$5:$E$161,3,FALSE),2)="SD",0,IF(LEFT(VLOOKUP($AP1381,BaseEqptCdF!$C$5:$E$161,3,FALSE),2)="SB",1*52,VLOOKUP($AP1381,BaseEqptCdF!$C$5:$S$161,12,FALSE)*0.2*300))))</f>
        <v/>
      </c>
      <c r="BH1381" s="2">
        <f t="shared" si="170"/>
        <v>0</v>
      </c>
    </row>
    <row r="1382" spans="1:60" x14ac:dyDescent="0.25">
      <c r="A1382" s="296" t="str">
        <f t="array" ref="A1382">IF($C1382="","",INDEX(Prog!$B$8:$D$300,MATCH($C1382,nivo1,0),1))</f>
        <v/>
      </c>
      <c r="B1382" s="296" t="str">
        <f t="array" ref="B1382">IF($C1382="","",INDEX(Prog!$B$8:$D$300,MATCH($C1382,nivo1,0),2))</f>
        <v/>
      </c>
      <c r="C1382" s="273"/>
      <c r="D1382" s="267"/>
      <c r="E1382" s="273"/>
      <c r="F1382" s="273"/>
      <c r="G1382" s="273"/>
      <c r="H1382" s="273"/>
      <c r="I1382" s="273"/>
      <c r="J1382" s="273"/>
      <c r="K1382" s="274"/>
      <c r="L1382" s="273"/>
      <c r="M1382" s="273"/>
      <c r="N1382" s="273"/>
      <c r="O1382" s="275"/>
      <c r="P1382" s="273"/>
      <c r="Q1382" s="273"/>
      <c r="R1382" s="273"/>
      <c r="S1382" s="273"/>
      <c r="T1382" s="276"/>
      <c r="U1382" s="276"/>
      <c r="V1382" s="276"/>
      <c r="W1382" s="276"/>
      <c r="X1382" s="277"/>
      <c r="Y1382" s="278"/>
      <c r="AA1382" s="8" t="str">
        <f>IF($L1382="","",VLOOKUP($L1382,BaseEqptCdF!$C$5:$E$161,2,FALSE))</f>
        <v/>
      </c>
      <c r="AB1382" s="8" t="str">
        <f>IF($L1382="","",VLOOKUP($L1382,BaseEqptCdF!$C$5:$E$161,3,FALSE))</f>
        <v/>
      </c>
      <c r="AC1382" s="7" t="str">
        <f>IF($L1382="","",VLOOKUP($L1382,BaseEqptCdF!$C$5:$I$161,6,FALSE))</f>
        <v/>
      </c>
      <c r="AD1382" s="7" t="str">
        <f>IF($L1382="","",VLOOKUP($L1382,BaseEqptCdF!$C$5:$I$161,7,FALSE))</f>
        <v/>
      </c>
      <c r="AE1382" s="3" t="str">
        <f>IF($L1382="","",VLOOKUP($L1382,BaseEqptCdF!$C$5:$R$161,16,FALSE)*$AC$3)</f>
        <v/>
      </c>
      <c r="AF1382" s="3" t="str">
        <f>IF($L1382="","",IF(LEFT($AB1382,2)="SD",0,IF(LEFT($AB1382,2)="SB",1*52,IF($N1382=Prog!$P$17,VLOOKUP($L1382,BaseEqptCdF!$C$5:$P$161,14,FALSE)*1*300,VLOOKUP($L1382,BaseEqptCdF!$C$5:$P$161,12,FALSE)*0.2*300))))</f>
        <v/>
      </c>
      <c r="AG1382" s="6" t="str">
        <f t="shared" si="174"/>
        <v/>
      </c>
      <c r="AH1382" s="6">
        <f>IF($U1382=Prog!$S$18,YEAR($X1382),"")</f>
        <v>1900</v>
      </c>
      <c r="AI1382" s="5" t="str">
        <f>IF(OR($AG1382="",$U1382=Prog!$S$18),"",IF(OR($U1382=Prog!$S$17,$U1382=Prog!$S$16),YEAR($X1382),IF($AG1382="ND","ND",$AI$8+$O1382)))</f>
        <v/>
      </c>
      <c r="AJ1382" s="3" t="str">
        <f t="shared" si="173"/>
        <v/>
      </c>
      <c r="AK1382" s="3" t="str">
        <f t="shared" si="172"/>
        <v/>
      </c>
      <c r="AL1382" s="3" t="str">
        <f t="shared" si="172"/>
        <v/>
      </c>
      <c r="AM1382" s="3" t="str">
        <f t="shared" si="172"/>
        <v/>
      </c>
      <c r="AN1382" s="3" t="str">
        <f t="shared" si="172"/>
        <v/>
      </c>
      <c r="AO1382" s="2">
        <f t="shared" si="167"/>
        <v>0</v>
      </c>
      <c r="AP1382" s="4"/>
      <c r="AQ1382" s="3">
        <f>IF(AJ1382=1,VLOOKUP($AP1382,BaseEqptCdF!$C$5:$R$161,16,FALSE),0)</f>
        <v>0</v>
      </c>
      <c r="AR1382" s="3">
        <f>IF(AK1382=1,VLOOKUP($AP1382,BaseEqptCdF!$C$5:$R$161,16,FALSE),0)</f>
        <v>0</v>
      </c>
      <c r="AS1382" s="3">
        <f>IF(AL1382=1,VLOOKUP($AP1382,BaseEqptCdF!$C$5:$R$161,16,FALSE),0)</f>
        <v>0</v>
      </c>
      <c r="AT1382" s="3">
        <f>IF(AM1382=1,VLOOKUP($AP1382,BaseEqptCdF!$C$5:$R$161,16,FALSE),0)</f>
        <v>0</v>
      </c>
      <c r="AU1382" s="3">
        <f>IF(AN1382=1,VLOOKUP($AP1382,BaseEqptCdF!$C$5:$R$161,16,FALSE),0)</f>
        <v>0</v>
      </c>
      <c r="AV1382" s="2">
        <f t="shared" si="168"/>
        <v>0</v>
      </c>
      <c r="AW1382" s="3" t="str">
        <f>IF($L1382="","",IF(SUM($AJ1382:AJ1382)=0,$AE1382,VLOOKUP($AP1382,BaseEqptCdF!$C$5:$R$161,16,FALSE)*$AC$3))</f>
        <v/>
      </c>
      <c r="AX1382" s="3" t="str">
        <f>IF($L1382="","",IF(SUM($AJ1382:AK1382)=0,$AE1382,VLOOKUP($AP1382,BaseEqptCdF!$C$5:$R$161,16,FALSE)*$AC$3))</f>
        <v/>
      </c>
      <c r="AY1382" s="3" t="str">
        <f>IF($L1382="","",IF(SUM($AJ1382:AL1382)=0,$AE1382,VLOOKUP($AP1382,BaseEqptCdF!$C$5:$R$161,16,FALSE)*$AC$3))</f>
        <v/>
      </c>
      <c r="AZ1382" s="3" t="str">
        <f>IF($L1382="","",IF(SUM($AJ1382:AM1382)=0,$AE1382,VLOOKUP($AP1382,BaseEqptCdF!$C$5:$R$161,16,FALSE)*$AC$3))</f>
        <v/>
      </c>
      <c r="BA1382" s="3" t="str">
        <f>IF($L1382="","",IF(SUM($AJ1382:AN1382)=0,$AE1382,VLOOKUP($AP1382,BaseEqptCdF!$C$5:$R$161,16,FALSE)*$AC$3))</f>
        <v/>
      </c>
      <c r="BB1382" s="2">
        <f t="shared" si="169"/>
        <v>0</v>
      </c>
      <c r="BC1382" s="3" t="str">
        <f>IF($L1382="","",IF(SUM($AJ1382:AJ1382)=0,$AF1382,IF(LEFT(VLOOKUP($AP1382,BaseEqptCdF!$C$5:$E$161,3,FALSE),2)="SD",0,IF(LEFT(VLOOKUP($AP1382,BaseEqptCdF!$C$5:$E$161,3,FALSE),2)="SB",1*52,VLOOKUP($AP1382,BaseEqptCdF!$C$5:$S$161,12,FALSE)*0.2*300))))</f>
        <v/>
      </c>
      <c r="BD1382" s="3" t="str">
        <f>IF($L1382="","",IF(SUM($AJ1382:AK1382)=0,$AF1382,IF(LEFT(VLOOKUP($AP1382,BaseEqptCdF!$C$5:$E$161,3,FALSE),2)="SD",0,IF(LEFT(VLOOKUP($AP1382,BaseEqptCdF!$C$5:$E$161,3,FALSE),2)="SB",1*52,VLOOKUP($AP1382,BaseEqptCdF!$C$5:$S$161,12,FALSE)*0.2*300))))</f>
        <v/>
      </c>
      <c r="BE1382" s="3" t="str">
        <f>IF($L1382="","",IF(SUM($AJ1382:AL1382)=0,$AF1382,IF(LEFT(VLOOKUP($AP1382,BaseEqptCdF!$C$5:$E$161,3,FALSE),2)="SD",0,IF(LEFT(VLOOKUP($AP1382,BaseEqptCdF!$C$5:$E$161,3,FALSE),2)="SB",1*52,VLOOKUP($AP1382,BaseEqptCdF!$C$5:$S$161,12,FALSE)*0.2*300))))</f>
        <v/>
      </c>
      <c r="BF1382" s="3" t="str">
        <f>IF($L1382="","",IF(SUM($AJ1382:AM1382)=0,$AF1382,IF(LEFT(VLOOKUP($AP1382,BaseEqptCdF!$C$5:$E$161,3,FALSE),2)="SD",0,IF(LEFT(VLOOKUP($AP1382,BaseEqptCdF!$C$5:$E$161,3,FALSE),2)="SB",1*52,VLOOKUP($AP1382,BaseEqptCdF!$C$5:$S$161,12,FALSE)*0.2*300))))</f>
        <v/>
      </c>
      <c r="BG1382" s="3" t="str">
        <f>IF($L1382="","",IF(SUM($AJ1382:AN1382)=0,$AF1382,IF(LEFT(VLOOKUP($AP1382,BaseEqptCdF!$C$5:$E$161,3,FALSE),2)="SD",0,IF(LEFT(VLOOKUP($AP1382,BaseEqptCdF!$C$5:$E$161,3,FALSE),2)="SB",1*52,VLOOKUP($AP1382,BaseEqptCdF!$C$5:$S$161,12,FALSE)*0.2*300))))</f>
        <v/>
      </c>
      <c r="BH1382" s="2">
        <f t="shared" si="170"/>
        <v>0</v>
      </c>
    </row>
    <row r="1383" spans="1:60" x14ac:dyDescent="0.25">
      <c r="A1383" s="296" t="str">
        <f t="array" ref="A1383">IF($C1383="","",INDEX(Prog!$B$8:$D$300,MATCH($C1383,nivo1,0),1))</f>
        <v/>
      </c>
      <c r="B1383" s="296" t="str">
        <f t="array" ref="B1383">IF($C1383="","",INDEX(Prog!$B$8:$D$300,MATCH($C1383,nivo1,0),2))</f>
        <v/>
      </c>
      <c r="C1383" s="273"/>
      <c r="D1383" s="267"/>
      <c r="E1383" s="273"/>
      <c r="F1383" s="273"/>
      <c r="G1383" s="273"/>
      <c r="H1383" s="273"/>
      <c r="I1383" s="273"/>
      <c r="J1383" s="273"/>
      <c r="K1383" s="274"/>
      <c r="L1383" s="273"/>
      <c r="M1383" s="273"/>
      <c r="N1383" s="273"/>
      <c r="O1383" s="275"/>
      <c r="P1383" s="273"/>
      <c r="Q1383" s="273"/>
      <c r="R1383" s="273"/>
      <c r="S1383" s="273"/>
      <c r="T1383" s="276"/>
      <c r="U1383" s="276"/>
      <c r="V1383" s="276"/>
      <c r="W1383" s="276"/>
      <c r="X1383" s="277"/>
      <c r="Y1383" s="278"/>
      <c r="AA1383" s="8" t="str">
        <f>IF($L1383="","",VLOOKUP($L1383,BaseEqptCdF!$C$5:$E$161,2,FALSE))</f>
        <v/>
      </c>
      <c r="AB1383" s="8" t="str">
        <f>IF($L1383="","",VLOOKUP($L1383,BaseEqptCdF!$C$5:$E$161,3,FALSE))</f>
        <v/>
      </c>
      <c r="AC1383" s="7" t="str">
        <f>IF($L1383="","",VLOOKUP($L1383,BaseEqptCdF!$C$5:$I$161,6,FALSE))</f>
        <v/>
      </c>
      <c r="AD1383" s="7" t="str">
        <f>IF($L1383="","",VLOOKUP($L1383,BaseEqptCdF!$C$5:$I$161,7,FALSE))</f>
        <v/>
      </c>
      <c r="AE1383" s="3" t="str">
        <f>IF($L1383="","",VLOOKUP($L1383,BaseEqptCdF!$C$5:$R$161,16,FALSE)*$AC$3)</f>
        <v/>
      </c>
      <c r="AF1383" s="3" t="str">
        <f>IF($L1383="","",IF(LEFT($AB1383,2)="SD",0,IF(LEFT($AB1383,2)="SB",1*52,IF($N1383=Prog!$P$17,VLOOKUP($L1383,BaseEqptCdF!$C$5:$P$161,14,FALSE)*1*300,VLOOKUP($L1383,BaseEqptCdF!$C$5:$P$161,12,FALSE)*0.2*300))))</f>
        <v/>
      </c>
      <c r="AG1383" s="6" t="str">
        <f t="shared" si="174"/>
        <v/>
      </c>
      <c r="AH1383" s="6">
        <f>IF($U1383=Prog!$S$18,YEAR($X1383),"")</f>
        <v>1900</v>
      </c>
      <c r="AI1383" s="5" t="str">
        <f>IF(OR($AG1383="",$U1383=Prog!$S$18),"",IF(OR($U1383=Prog!$S$17,$U1383=Prog!$S$16),YEAR($X1383),IF($AG1383="ND","ND",$AI$8+$O1383)))</f>
        <v/>
      </c>
      <c r="AJ1383" s="3" t="str">
        <f t="shared" si="173"/>
        <v/>
      </c>
      <c r="AK1383" s="3" t="str">
        <f t="shared" si="172"/>
        <v/>
      </c>
      <c r="AL1383" s="3" t="str">
        <f t="shared" si="172"/>
        <v/>
      </c>
      <c r="AM1383" s="3" t="str">
        <f t="shared" si="172"/>
        <v/>
      </c>
      <c r="AN1383" s="3" t="str">
        <f t="shared" si="172"/>
        <v/>
      </c>
      <c r="AO1383" s="2">
        <f t="shared" si="167"/>
        <v>0</v>
      </c>
      <c r="AP1383" s="4"/>
      <c r="AQ1383" s="3">
        <f>IF(AJ1383=1,VLOOKUP($AP1383,BaseEqptCdF!$C$5:$R$161,16,FALSE),0)</f>
        <v>0</v>
      </c>
      <c r="AR1383" s="3">
        <f>IF(AK1383=1,VLOOKUP($AP1383,BaseEqptCdF!$C$5:$R$161,16,FALSE),0)</f>
        <v>0</v>
      </c>
      <c r="AS1383" s="3">
        <f>IF(AL1383=1,VLOOKUP($AP1383,BaseEqptCdF!$C$5:$R$161,16,FALSE),0)</f>
        <v>0</v>
      </c>
      <c r="AT1383" s="3">
        <f>IF(AM1383=1,VLOOKUP($AP1383,BaseEqptCdF!$C$5:$R$161,16,FALSE),0)</f>
        <v>0</v>
      </c>
      <c r="AU1383" s="3">
        <f>IF(AN1383=1,VLOOKUP($AP1383,BaseEqptCdF!$C$5:$R$161,16,FALSE),0)</f>
        <v>0</v>
      </c>
      <c r="AV1383" s="2">
        <f t="shared" si="168"/>
        <v>0</v>
      </c>
      <c r="AW1383" s="3" t="str">
        <f>IF($L1383="","",IF(SUM($AJ1383:AJ1383)=0,$AE1383,VLOOKUP($AP1383,BaseEqptCdF!$C$5:$R$161,16,FALSE)*$AC$3))</f>
        <v/>
      </c>
      <c r="AX1383" s="3" t="str">
        <f>IF($L1383="","",IF(SUM($AJ1383:AK1383)=0,$AE1383,VLOOKUP($AP1383,BaseEqptCdF!$C$5:$R$161,16,FALSE)*$AC$3))</f>
        <v/>
      </c>
      <c r="AY1383" s="3" t="str">
        <f>IF($L1383="","",IF(SUM($AJ1383:AL1383)=0,$AE1383,VLOOKUP($AP1383,BaseEqptCdF!$C$5:$R$161,16,FALSE)*$AC$3))</f>
        <v/>
      </c>
      <c r="AZ1383" s="3" t="str">
        <f>IF($L1383="","",IF(SUM($AJ1383:AM1383)=0,$AE1383,VLOOKUP($AP1383,BaseEqptCdF!$C$5:$R$161,16,FALSE)*$AC$3))</f>
        <v/>
      </c>
      <c r="BA1383" s="3" t="str">
        <f>IF($L1383="","",IF(SUM($AJ1383:AN1383)=0,$AE1383,VLOOKUP($AP1383,BaseEqptCdF!$C$5:$R$161,16,FALSE)*$AC$3))</f>
        <v/>
      </c>
      <c r="BB1383" s="2">
        <f t="shared" si="169"/>
        <v>0</v>
      </c>
      <c r="BC1383" s="3" t="str">
        <f>IF($L1383="","",IF(SUM($AJ1383:AJ1383)=0,$AF1383,IF(LEFT(VLOOKUP($AP1383,BaseEqptCdF!$C$5:$E$161,3,FALSE),2)="SD",0,IF(LEFT(VLOOKUP($AP1383,BaseEqptCdF!$C$5:$E$161,3,FALSE),2)="SB",1*52,VLOOKUP($AP1383,BaseEqptCdF!$C$5:$S$161,12,FALSE)*0.2*300))))</f>
        <v/>
      </c>
      <c r="BD1383" s="3" t="str">
        <f>IF($L1383="","",IF(SUM($AJ1383:AK1383)=0,$AF1383,IF(LEFT(VLOOKUP($AP1383,BaseEqptCdF!$C$5:$E$161,3,FALSE),2)="SD",0,IF(LEFT(VLOOKUP($AP1383,BaseEqptCdF!$C$5:$E$161,3,FALSE),2)="SB",1*52,VLOOKUP($AP1383,BaseEqptCdF!$C$5:$S$161,12,FALSE)*0.2*300))))</f>
        <v/>
      </c>
      <c r="BE1383" s="3" t="str">
        <f>IF($L1383="","",IF(SUM($AJ1383:AL1383)=0,$AF1383,IF(LEFT(VLOOKUP($AP1383,BaseEqptCdF!$C$5:$E$161,3,FALSE),2)="SD",0,IF(LEFT(VLOOKUP($AP1383,BaseEqptCdF!$C$5:$E$161,3,FALSE),2)="SB",1*52,VLOOKUP($AP1383,BaseEqptCdF!$C$5:$S$161,12,FALSE)*0.2*300))))</f>
        <v/>
      </c>
      <c r="BF1383" s="3" t="str">
        <f>IF($L1383="","",IF(SUM($AJ1383:AM1383)=0,$AF1383,IF(LEFT(VLOOKUP($AP1383,BaseEqptCdF!$C$5:$E$161,3,FALSE),2)="SD",0,IF(LEFT(VLOOKUP($AP1383,BaseEqptCdF!$C$5:$E$161,3,FALSE),2)="SB",1*52,VLOOKUP($AP1383,BaseEqptCdF!$C$5:$S$161,12,FALSE)*0.2*300))))</f>
        <v/>
      </c>
      <c r="BG1383" s="3" t="str">
        <f>IF($L1383="","",IF(SUM($AJ1383:AN1383)=0,$AF1383,IF(LEFT(VLOOKUP($AP1383,BaseEqptCdF!$C$5:$E$161,3,FALSE),2)="SD",0,IF(LEFT(VLOOKUP($AP1383,BaseEqptCdF!$C$5:$E$161,3,FALSE),2)="SB",1*52,VLOOKUP($AP1383,BaseEqptCdF!$C$5:$S$161,12,FALSE)*0.2*300))))</f>
        <v/>
      </c>
      <c r="BH1383" s="2">
        <f t="shared" si="170"/>
        <v>0</v>
      </c>
    </row>
    <row r="1384" spans="1:60" x14ac:dyDescent="0.25">
      <c r="A1384" s="296" t="str">
        <f t="array" ref="A1384">IF($C1384="","",INDEX(Prog!$B$8:$D$300,MATCH($C1384,nivo1,0),1))</f>
        <v/>
      </c>
      <c r="B1384" s="296" t="str">
        <f t="array" ref="B1384">IF($C1384="","",INDEX(Prog!$B$8:$D$300,MATCH($C1384,nivo1,0),2))</f>
        <v/>
      </c>
      <c r="C1384" s="273"/>
      <c r="D1384" s="267"/>
      <c r="E1384" s="273"/>
      <c r="F1384" s="273"/>
      <c r="G1384" s="273"/>
      <c r="H1384" s="273"/>
      <c r="I1384" s="273"/>
      <c r="J1384" s="273"/>
      <c r="K1384" s="274"/>
      <c r="L1384" s="273"/>
      <c r="M1384" s="273"/>
      <c r="N1384" s="273"/>
      <c r="O1384" s="275"/>
      <c r="P1384" s="273"/>
      <c r="Q1384" s="273"/>
      <c r="R1384" s="273"/>
      <c r="S1384" s="273"/>
      <c r="T1384" s="276"/>
      <c r="U1384" s="276"/>
      <c r="V1384" s="276"/>
      <c r="W1384" s="276"/>
      <c r="X1384" s="277"/>
      <c r="Y1384" s="278"/>
      <c r="AA1384" s="8" t="str">
        <f>IF($L1384="","",VLOOKUP($L1384,BaseEqptCdF!$C$5:$E$161,2,FALSE))</f>
        <v/>
      </c>
      <c r="AB1384" s="8" t="str">
        <f>IF($L1384="","",VLOOKUP($L1384,BaseEqptCdF!$C$5:$E$161,3,FALSE))</f>
        <v/>
      </c>
      <c r="AC1384" s="7" t="str">
        <f>IF($L1384="","",VLOOKUP($L1384,BaseEqptCdF!$C$5:$I$161,6,FALSE))</f>
        <v/>
      </c>
      <c r="AD1384" s="7" t="str">
        <f>IF($L1384="","",VLOOKUP($L1384,BaseEqptCdF!$C$5:$I$161,7,FALSE))</f>
        <v/>
      </c>
      <c r="AE1384" s="3" t="str">
        <f>IF($L1384="","",VLOOKUP($L1384,BaseEqptCdF!$C$5:$R$161,16,FALSE)*$AC$3)</f>
        <v/>
      </c>
      <c r="AF1384" s="3" t="str">
        <f>IF($L1384="","",IF(LEFT($AB1384,2)="SD",0,IF(LEFT($AB1384,2)="SB",1*52,IF($N1384=Prog!$P$17,VLOOKUP($L1384,BaseEqptCdF!$C$5:$P$161,14,FALSE)*1*300,VLOOKUP($L1384,BaseEqptCdF!$C$5:$P$161,12,FALSE)*0.2*300))))</f>
        <v/>
      </c>
      <c r="AG1384" s="6" t="str">
        <f t="shared" si="174"/>
        <v/>
      </c>
      <c r="AH1384" s="6">
        <f>IF($U1384=Prog!$S$18,YEAR($X1384),"")</f>
        <v>1900</v>
      </c>
      <c r="AI1384" s="5" t="str">
        <f>IF(OR($AG1384="",$U1384=Prog!$S$18),"",IF(OR($U1384=Prog!$S$17,$U1384=Prog!$S$16),YEAR($X1384),IF($AG1384="ND","ND",$AI$8+$O1384)))</f>
        <v/>
      </c>
      <c r="AJ1384" s="3" t="str">
        <f t="shared" si="173"/>
        <v/>
      </c>
      <c r="AK1384" s="3" t="str">
        <f t="shared" si="172"/>
        <v/>
      </c>
      <c r="AL1384" s="3" t="str">
        <f t="shared" si="172"/>
        <v/>
      </c>
      <c r="AM1384" s="3" t="str">
        <f t="shared" si="172"/>
        <v/>
      </c>
      <c r="AN1384" s="3" t="str">
        <f t="shared" si="172"/>
        <v/>
      </c>
      <c r="AO1384" s="2">
        <f t="shared" si="167"/>
        <v>0</v>
      </c>
      <c r="AP1384" s="4"/>
      <c r="AQ1384" s="3">
        <f>IF(AJ1384=1,VLOOKUP($AP1384,BaseEqptCdF!$C$5:$R$161,16,FALSE),0)</f>
        <v>0</v>
      </c>
      <c r="AR1384" s="3">
        <f>IF(AK1384=1,VLOOKUP($AP1384,BaseEqptCdF!$C$5:$R$161,16,FALSE),0)</f>
        <v>0</v>
      </c>
      <c r="AS1384" s="3">
        <f>IF(AL1384=1,VLOOKUP($AP1384,BaseEqptCdF!$C$5:$R$161,16,FALSE),0)</f>
        <v>0</v>
      </c>
      <c r="AT1384" s="3">
        <f>IF(AM1384=1,VLOOKUP($AP1384,BaseEqptCdF!$C$5:$R$161,16,FALSE),0)</f>
        <v>0</v>
      </c>
      <c r="AU1384" s="3">
        <f>IF(AN1384=1,VLOOKUP($AP1384,BaseEqptCdF!$C$5:$R$161,16,FALSE),0)</f>
        <v>0</v>
      </c>
      <c r="AV1384" s="2">
        <f t="shared" si="168"/>
        <v>0</v>
      </c>
      <c r="AW1384" s="3" t="str">
        <f>IF($L1384="","",IF(SUM($AJ1384:AJ1384)=0,$AE1384,VLOOKUP($AP1384,BaseEqptCdF!$C$5:$R$161,16,FALSE)*$AC$3))</f>
        <v/>
      </c>
      <c r="AX1384" s="3" t="str">
        <f>IF($L1384="","",IF(SUM($AJ1384:AK1384)=0,$AE1384,VLOOKUP($AP1384,BaseEqptCdF!$C$5:$R$161,16,FALSE)*$AC$3))</f>
        <v/>
      </c>
      <c r="AY1384" s="3" t="str">
        <f>IF($L1384="","",IF(SUM($AJ1384:AL1384)=0,$AE1384,VLOOKUP($AP1384,BaseEqptCdF!$C$5:$R$161,16,FALSE)*$AC$3))</f>
        <v/>
      </c>
      <c r="AZ1384" s="3" t="str">
        <f>IF($L1384="","",IF(SUM($AJ1384:AM1384)=0,$AE1384,VLOOKUP($AP1384,BaseEqptCdF!$C$5:$R$161,16,FALSE)*$AC$3))</f>
        <v/>
      </c>
      <c r="BA1384" s="3" t="str">
        <f>IF($L1384="","",IF(SUM($AJ1384:AN1384)=0,$AE1384,VLOOKUP($AP1384,BaseEqptCdF!$C$5:$R$161,16,FALSE)*$AC$3))</f>
        <v/>
      </c>
      <c r="BB1384" s="2">
        <f t="shared" si="169"/>
        <v>0</v>
      </c>
      <c r="BC1384" s="3" t="str">
        <f>IF($L1384="","",IF(SUM($AJ1384:AJ1384)=0,$AF1384,IF(LEFT(VLOOKUP($AP1384,BaseEqptCdF!$C$5:$E$161,3,FALSE),2)="SD",0,IF(LEFT(VLOOKUP($AP1384,BaseEqptCdF!$C$5:$E$161,3,FALSE),2)="SB",1*52,VLOOKUP($AP1384,BaseEqptCdF!$C$5:$S$161,12,FALSE)*0.2*300))))</f>
        <v/>
      </c>
      <c r="BD1384" s="3" t="str">
        <f>IF($L1384="","",IF(SUM($AJ1384:AK1384)=0,$AF1384,IF(LEFT(VLOOKUP($AP1384,BaseEqptCdF!$C$5:$E$161,3,FALSE),2)="SD",0,IF(LEFT(VLOOKUP($AP1384,BaseEqptCdF!$C$5:$E$161,3,FALSE),2)="SB",1*52,VLOOKUP($AP1384,BaseEqptCdF!$C$5:$S$161,12,FALSE)*0.2*300))))</f>
        <v/>
      </c>
      <c r="BE1384" s="3" t="str">
        <f>IF($L1384="","",IF(SUM($AJ1384:AL1384)=0,$AF1384,IF(LEFT(VLOOKUP($AP1384,BaseEqptCdF!$C$5:$E$161,3,FALSE),2)="SD",0,IF(LEFT(VLOOKUP($AP1384,BaseEqptCdF!$C$5:$E$161,3,FALSE),2)="SB",1*52,VLOOKUP($AP1384,BaseEqptCdF!$C$5:$S$161,12,FALSE)*0.2*300))))</f>
        <v/>
      </c>
      <c r="BF1384" s="3" t="str">
        <f>IF($L1384="","",IF(SUM($AJ1384:AM1384)=0,$AF1384,IF(LEFT(VLOOKUP($AP1384,BaseEqptCdF!$C$5:$E$161,3,FALSE),2)="SD",0,IF(LEFT(VLOOKUP($AP1384,BaseEqptCdF!$C$5:$E$161,3,FALSE),2)="SB",1*52,VLOOKUP($AP1384,BaseEqptCdF!$C$5:$S$161,12,FALSE)*0.2*300))))</f>
        <v/>
      </c>
      <c r="BG1384" s="3" t="str">
        <f>IF($L1384="","",IF(SUM($AJ1384:AN1384)=0,$AF1384,IF(LEFT(VLOOKUP($AP1384,BaseEqptCdF!$C$5:$E$161,3,FALSE),2)="SD",0,IF(LEFT(VLOOKUP($AP1384,BaseEqptCdF!$C$5:$E$161,3,FALSE),2)="SB",1*52,VLOOKUP($AP1384,BaseEqptCdF!$C$5:$S$161,12,FALSE)*0.2*300))))</f>
        <v/>
      </c>
      <c r="BH1384" s="2">
        <f t="shared" si="170"/>
        <v>0</v>
      </c>
    </row>
    <row r="1385" spans="1:60" x14ac:dyDescent="0.25">
      <c r="A1385" s="296" t="str">
        <f t="array" ref="A1385">IF($C1385="","",INDEX(Prog!$B$8:$D$300,MATCH($C1385,nivo1,0),1))</f>
        <v/>
      </c>
      <c r="B1385" s="296" t="str">
        <f t="array" ref="B1385">IF($C1385="","",INDEX(Prog!$B$8:$D$300,MATCH($C1385,nivo1,0),2))</f>
        <v/>
      </c>
      <c r="C1385" s="273"/>
      <c r="D1385" s="267"/>
      <c r="E1385" s="273"/>
      <c r="F1385" s="273"/>
      <c r="G1385" s="273"/>
      <c r="H1385" s="273"/>
      <c r="I1385" s="273"/>
      <c r="J1385" s="273"/>
      <c r="K1385" s="274"/>
      <c r="L1385" s="273"/>
      <c r="M1385" s="273"/>
      <c r="N1385" s="273"/>
      <c r="O1385" s="275"/>
      <c r="P1385" s="273"/>
      <c r="Q1385" s="273"/>
      <c r="R1385" s="273"/>
      <c r="S1385" s="273"/>
      <c r="T1385" s="276"/>
      <c r="U1385" s="276"/>
      <c r="V1385" s="276"/>
      <c r="W1385" s="276"/>
      <c r="X1385" s="277"/>
      <c r="Y1385" s="278"/>
      <c r="AA1385" s="8" t="str">
        <f>IF($L1385="","",VLOOKUP($L1385,BaseEqptCdF!$C$5:$E$161,2,FALSE))</f>
        <v/>
      </c>
      <c r="AB1385" s="8" t="str">
        <f>IF($L1385="","",VLOOKUP($L1385,BaseEqptCdF!$C$5:$E$161,3,FALSE))</f>
        <v/>
      </c>
      <c r="AC1385" s="7" t="str">
        <f>IF($L1385="","",VLOOKUP($L1385,BaseEqptCdF!$C$5:$I$161,6,FALSE))</f>
        <v/>
      </c>
      <c r="AD1385" s="7" t="str">
        <f>IF($L1385="","",VLOOKUP($L1385,BaseEqptCdF!$C$5:$I$161,7,FALSE))</f>
        <v/>
      </c>
      <c r="AE1385" s="3" t="str">
        <f>IF($L1385="","",VLOOKUP($L1385,BaseEqptCdF!$C$5:$R$161,16,FALSE)*$AC$3)</f>
        <v/>
      </c>
      <c r="AF1385" s="3" t="str">
        <f>IF($L1385="","",IF(LEFT($AB1385,2)="SD",0,IF(LEFT($AB1385,2)="SB",1*52,IF($N1385=Prog!$P$17,VLOOKUP($L1385,BaseEqptCdF!$C$5:$P$161,14,FALSE)*1*300,VLOOKUP($L1385,BaseEqptCdF!$C$5:$P$161,12,FALSE)*0.2*300))))</f>
        <v/>
      </c>
      <c r="AG1385" s="6" t="str">
        <f t="shared" si="174"/>
        <v/>
      </c>
      <c r="AH1385" s="6">
        <f>IF($U1385=Prog!$S$18,YEAR($X1385),"")</f>
        <v>1900</v>
      </c>
      <c r="AI1385" s="5" t="str">
        <f>IF(OR($AG1385="",$U1385=Prog!$S$18),"",IF(OR($U1385=Prog!$S$17,$U1385=Prog!$S$16),YEAR($X1385),IF($AG1385="ND","ND",$AI$8+$O1385)))</f>
        <v/>
      </c>
      <c r="AJ1385" s="3" t="str">
        <f t="shared" si="173"/>
        <v/>
      </c>
      <c r="AK1385" s="3" t="str">
        <f t="shared" si="172"/>
        <v/>
      </c>
      <c r="AL1385" s="3" t="str">
        <f t="shared" si="172"/>
        <v/>
      </c>
      <c r="AM1385" s="3" t="str">
        <f t="shared" si="172"/>
        <v/>
      </c>
      <c r="AN1385" s="3" t="str">
        <f t="shared" si="172"/>
        <v/>
      </c>
      <c r="AO1385" s="2">
        <f t="shared" ref="AO1385:AO1448" si="175">SUM(AJ1385:AN1385)</f>
        <v>0</v>
      </c>
      <c r="AP1385" s="4"/>
      <c r="AQ1385" s="3">
        <f>IF(AJ1385=1,VLOOKUP($AP1385,BaseEqptCdF!$C$5:$R$161,16,FALSE),0)</f>
        <v>0</v>
      </c>
      <c r="AR1385" s="3">
        <f>IF(AK1385=1,VLOOKUP($AP1385,BaseEqptCdF!$C$5:$R$161,16,FALSE),0)</f>
        <v>0</v>
      </c>
      <c r="AS1385" s="3">
        <f>IF(AL1385=1,VLOOKUP($AP1385,BaseEqptCdF!$C$5:$R$161,16,FALSE),0)</f>
        <v>0</v>
      </c>
      <c r="AT1385" s="3">
        <f>IF(AM1385=1,VLOOKUP($AP1385,BaseEqptCdF!$C$5:$R$161,16,FALSE),0)</f>
        <v>0</v>
      </c>
      <c r="AU1385" s="3">
        <f>IF(AN1385=1,VLOOKUP($AP1385,BaseEqptCdF!$C$5:$R$161,16,FALSE),0)</f>
        <v>0</v>
      </c>
      <c r="AV1385" s="2">
        <f t="shared" ref="AV1385:AV1448" si="176">SUM(AQ1385:AU1385)</f>
        <v>0</v>
      </c>
      <c r="AW1385" s="3" t="str">
        <f>IF($L1385="","",IF(SUM($AJ1385:AJ1385)=0,$AE1385,VLOOKUP($AP1385,BaseEqptCdF!$C$5:$R$161,16,FALSE)*$AC$3))</f>
        <v/>
      </c>
      <c r="AX1385" s="3" t="str">
        <f>IF($L1385="","",IF(SUM($AJ1385:AK1385)=0,$AE1385,VLOOKUP($AP1385,BaseEqptCdF!$C$5:$R$161,16,FALSE)*$AC$3))</f>
        <v/>
      </c>
      <c r="AY1385" s="3" t="str">
        <f>IF($L1385="","",IF(SUM($AJ1385:AL1385)=0,$AE1385,VLOOKUP($AP1385,BaseEqptCdF!$C$5:$R$161,16,FALSE)*$AC$3))</f>
        <v/>
      </c>
      <c r="AZ1385" s="3" t="str">
        <f>IF($L1385="","",IF(SUM($AJ1385:AM1385)=0,$AE1385,VLOOKUP($AP1385,BaseEqptCdF!$C$5:$R$161,16,FALSE)*$AC$3))</f>
        <v/>
      </c>
      <c r="BA1385" s="3" t="str">
        <f>IF($L1385="","",IF(SUM($AJ1385:AN1385)=0,$AE1385,VLOOKUP($AP1385,BaseEqptCdF!$C$5:$R$161,16,FALSE)*$AC$3))</f>
        <v/>
      </c>
      <c r="BB1385" s="2">
        <f t="shared" ref="BB1385:BB1448" si="177">SUM(AW1385:BA1385)</f>
        <v>0</v>
      </c>
      <c r="BC1385" s="3" t="str">
        <f>IF($L1385="","",IF(SUM($AJ1385:AJ1385)=0,$AF1385,IF(LEFT(VLOOKUP($AP1385,BaseEqptCdF!$C$5:$E$161,3,FALSE),2)="SD",0,IF(LEFT(VLOOKUP($AP1385,BaseEqptCdF!$C$5:$E$161,3,FALSE),2)="SB",1*52,VLOOKUP($AP1385,BaseEqptCdF!$C$5:$S$161,12,FALSE)*0.2*300))))</f>
        <v/>
      </c>
      <c r="BD1385" s="3" t="str">
        <f>IF($L1385="","",IF(SUM($AJ1385:AK1385)=0,$AF1385,IF(LEFT(VLOOKUP($AP1385,BaseEqptCdF!$C$5:$E$161,3,FALSE),2)="SD",0,IF(LEFT(VLOOKUP($AP1385,BaseEqptCdF!$C$5:$E$161,3,FALSE),2)="SB",1*52,VLOOKUP($AP1385,BaseEqptCdF!$C$5:$S$161,12,FALSE)*0.2*300))))</f>
        <v/>
      </c>
      <c r="BE1385" s="3" t="str">
        <f>IF($L1385="","",IF(SUM($AJ1385:AL1385)=0,$AF1385,IF(LEFT(VLOOKUP($AP1385,BaseEqptCdF!$C$5:$E$161,3,FALSE),2)="SD",0,IF(LEFT(VLOOKUP($AP1385,BaseEqptCdF!$C$5:$E$161,3,FALSE),2)="SB",1*52,VLOOKUP($AP1385,BaseEqptCdF!$C$5:$S$161,12,FALSE)*0.2*300))))</f>
        <v/>
      </c>
      <c r="BF1385" s="3" t="str">
        <f>IF($L1385="","",IF(SUM($AJ1385:AM1385)=0,$AF1385,IF(LEFT(VLOOKUP($AP1385,BaseEqptCdF!$C$5:$E$161,3,FALSE),2)="SD",0,IF(LEFT(VLOOKUP($AP1385,BaseEqptCdF!$C$5:$E$161,3,FALSE),2)="SB",1*52,VLOOKUP($AP1385,BaseEqptCdF!$C$5:$S$161,12,FALSE)*0.2*300))))</f>
        <v/>
      </c>
      <c r="BG1385" s="3" t="str">
        <f>IF($L1385="","",IF(SUM($AJ1385:AN1385)=0,$AF1385,IF(LEFT(VLOOKUP($AP1385,BaseEqptCdF!$C$5:$E$161,3,FALSE),2)="SD",0,IF(LEFT(VLOOKUP($AP1385,BaseEqptCdF!$C$5:$E$161,3,FALSE),2)="SB",1*52,VLOOKUP($AP1385,BaseEqptCdF!$C$5:$S$161,12,FALSE)*0.2*300))))</f>
        <v/>
      </c>
      <c r="BH1385" s="2">
        <f t="shared" ref="BH1385:BH1448" si="178">SUM(BC1385:BG1385)</f>
        <v>0</v>
      </c>
    </row>
    <row r="1386" spans="1:60" x14ac:dyDescent="0.25">
      <c r="A1386" s="296" t="str">
        <f t="array" ref="A1386">IF($C1386="","",INDEX(Prog!$B$8:$D$300,MATCH($C1386,nivo1,0),1))</f>
        <v/>
      </c>
      <c r="B1386" s="296" t="str">
        <f t="array" ref="B1386">IF($C1386="","",INDEX(Prog!$B$8:$D$300,MATCH($C1386,nivo1,0),2))</f>
        <v/>
      </c>
      <c r="C1386" s="273"/>
      <c r="D1386" s="267"/>
      <c r="E1386" s="273"/>
      <c r="F1386" s="273"/>
      <c r="G1386" s="273"/>
      <c r="H1386" s="273"/>
      <c r="I1386" s="273"/>
      <c r="J1386" s="273"/>
      <c r="K1386" s="274"/>
      <c r="L1386" s="273"/>
      <c r="M1386" s="273"/>
      <c r="N1386" s="273"/>
      <c r="O1386" s="275"/>
      <c r="P1386" s="273"/>
      <c r="Q1386" s="273"/>
      <c r="R1386" s="273"/>
      <c r="S1386" s="273"/>
      <c r="T1386" s="276"/>
      <c r="U1386" s="276"/>
      <c r="V1386" s="276"/>
      <c r="W1386" s="276"/>
      <c r="X1386" s="277"/>
      <c r="Y1386" s="278"/>
      <c r="AA1386" s="8" t="str">
        <f>IF($L1386="","",VLOOKUP($L1386,BaseEqptCdF!$C$5:$E$161,2,FALSE))</f>
        <v/>
      </c>
      <c r="AB1386" s="8" t="str">
        <f>IF($L1386="","",VLOOKUP($L1386,BaseEqptCdF!$C$5:$E$161,3,FALSE))</f>
        <v/>
      </c>
      <c r="AC1386" s="7" t="str">
        <f>IF($L1386="","",VLOOKUP($L1386,BaseEqptCdF!$C$5:$I$161,6,FALSE))</f>
        <v/>
      </c>
      <c r="AD1386" s="7" t="str">
        <f>IF($L1386="","",VLOOKUP($L1386,BaseEqptCdF!$C$5:$I$161,7,FALSE))</f>
        <v/>
      </c>
      <c r="AE1386" s="3" t="str">
        <f>IF($L1386="","",VLOOKUP($L1386,BaseEqptCdF!$C$5:$R$161,16,FALSE)*$AC$3)</f>
        <v/>
      </c>
      <c r="AF1386" s="3" t="str">
        <f>IF($L1386="","",IF(LEFT($AB1386,2)="SD",0,IF(LEFT($AB1386,2)="SB",1*52,IF($N1386=Prog!$P$17,VLOOKUP($L1386,BaseEqptCdF!$C$5:$P$161,14,FALSE)*1*300,VLOOKUP($L1386,BaseEqptCdF!$C$5:$P$161,12,FALSE)*0.2*300))))</f>
        <v/>
      </c>
      <c r="AG1386" s="6" t="str">
        <f t="shared" si="174"/>
        <v/>
      </c>
      <c r="AH1386" s="6">
        <f>IF($U1386=Prog!$S$18,YEAR($X1386),"")</f>
        <v>1900</v>
      </c>
      <c r="AI1386" s="5" t="str">
        <f>IF(OR($AG1386="",$U1386=Prog!$S$18),"",IF(OR($U1386=Prog!$S$17,$U1386=Prog!$S$16),YEAR($X1386),IF($AG1386="ND","ND",$AI$8+$O1386)))</f>
        <v/>
      </c>
      <c r="AJ1386" s="3" t="str">
        <f t="shared" si="173"/>
        <v/>
      </c>
      <c r="AK1386" s="3" t="str">
        <f t="shared" si="172"/>
        <v/>
      </c>
      <c r="AL1386" s="3" t="str">
        <f t="shared" si="172"/>
        <v/>
      </c>
      <c r="AM1386" s="3" t="str">
        <f t="shared" si="172"/>
        <v/>
      </c>
      <c r="AN1386" s="3" t="str">
        <f t="shared" si="172"/>
        <v/>
      </c>
      <c r="AO1386" s="2">
        <f t="shared" si="175"/>
        <v>0</v>
      </c>
      <c r="AP1386" s="4"/>
      <c r="AQ1386" s="3">
        <f>IF(AJ1386=1,VLOOKUP($AP1386,BaseEqptCdF!$C$5:$R$161,16,FALSE),0)</f>
        <v>0</v>
      </c>
      <c r="AR1386" s="3">
        <f>IF(AK1386=1,VLOOKUP($AP1386,BaseEqptCdF!$C$5:$R$161,16,FALSE),0)</f>
        <v>0</v>
      </c>
      <c r="AS1386" s="3">
        <f>IF(AL1386=1,VLOOKUP($AP1386,BaseEqptCdF!$C$5:$R$161,16,FALSE),0)</f>
        <v>0</v>
      </c>
      <c r="AT1386" s="3">
        <f>IF(AM1386=1,VLOOKUP($AP1386,BaseEqptCdF!$C$5:$R$161,16,FALSE),0)</f>
        <v>0</v>
      </c>
      <c r="AU1386" s="3">
        <f>IF(AN1386=1,VLOOKUP($AP1386,BaseEqptCdF!$C$5:$R$161,16,FALSE),0)</f>
        <v>0</v>
      </c>
      <c r="AV1386" s="2">
        <f t="shared" si="176"/>
        <v>0</v>
      </c>
      <c r="AW1386" s="3" t="str">
        <f>IF($L1386="","",IF(SUM($AJ1386:AJ1386)=0,$AE1386,VLOOKUP($AP1386,BaseEqptCdF!$C$5:$R$161,16,FALSE)*$AC$3))</f>
        <v/>
      </c>
      <c r="AX1386" s="3" t="str">
        <f>IF($L1386="","",IF(SUM($AJ1386:AK1386)=0,$AE1386,VLOOKUP($AP1386,BaseEqptCdF!$C$5:$R$161,16,FALSE)*$AC$3))</f>
        <v/>
      </c>
      <c r="AY1386" s="3" t="str">
        <f>IF($L1386="","",IF(SUM($AJ1386:AL1386)=0,$AE1386,VLOOKUP($AP1386,BaseEqptCdF!$C$5:$R$161,16,FALSE)*$AC$3))</f>
        <v/>
      </c>
      <c r="AZ1386" s="3" t="str">
        <f>IF($L1386="","",IF(SUM($AJ1386:AM1386)=0,$AE1386,VLOOKUP($AP1386,BaseEqptCdF!$C$5:$R$161,16,FALSE)*$AC$3))</f>
        <v/>
      </c>
      <c r="BA1386" s="3" t="str">
        <f>IF($L1386="","",IF(SUM($AJ1386:AN1386)=0,$AE1386,VLOOKUP($AP1386,BaseEqptCdF!$C$5:$R$161,16,FALSE)*$AC$3))</f>
        <v/>
      </c>
      <c r="BB1386" s="2">
        <f t="shared" si="177"/>
        <v>0</v>
      </c>
      <c r="BC1386" s="3" t="str">
        <f>IF($L1386="","",IF(SUM($AJ1386:AJ1386)=0,$AF1386,IF(LEFT(VLOOKUP($AP1386,BaseEqptCdF!$C$5:$E$161,3,FALSE),2)="SD",0,IF(LEFT(VLOOKUP($AP1386,BaseEqptCdF!$C$5:$E$161,3,FALSE),2)="SB",1*52,VLOOKUP($AP1386,BaseEqptCdF!$C$5:$S$161,12,FALSE)*0.2*300))))</f>
        <v/>
      </c>
      <c r="BD1386" s="3" t="str">
        <f>IF($L1386="","",IF(SUM($AJ1386:AK1386)=0,$AF1386,IF(LEFT(VLOOKUP($AP1386,BaseEqptCdF!$C$5:$E$161,3,FALSE),2)="SD",0,IF(LEFT(VLOOKUP($AP1386,BaseEqptCdF!$C$5:$E$161,3,FALSE),2)="SB",1*52,VLOOKUP($AP1386,BaseEqptCdF!$C$5:$S$161,12,FALSE)*0.2*300))))</f>
        <v/>
      </c>
      <c r="BE1386" s="3" t="str">
        <f>IF($L1386="","",IF(SUM($AJ1386:AL1386)=0,$AF1386,IF(LEFT(VLOOKUP($AP1386,BaseEqptCdF!$C$5:$E$161,3,FALSE),2)="SD",0,IF(LEFT(VLOOKUP($AP1386,BaseEqptCdF!$C$5:$E$161,3,FALSE),2)="SB",1*52,VLOOKUP($AP1386,BaseEqptCdF!$C$5:$S$161,12,FALSE)*0.2*300))))</f>
        <v/>
      </c>
      <c r="BF1386" s="3" t="str">
        <f>IF($L1386="","",IF(SUM($AJ1386:AM1386)=0,$AF1386,IF(LEFT(VLOOKUP($AP1386,BaseEqptCdF!$C$5:$E$161,3,FALSE),2)="SD",0,IF(LEFT(VLOOKUP($AP1386,BaseEqptCdF!$C$5:$E$161,3,FALSE),2)="SB",1*52,VLOOKUP($AP1386,BaseEqptCdF!$C$5:$S$161,12,FALSE)*0.2*300))))</f>
        <v/>
      </c>
      <c r="BG1386" s="3" t="str">
        <f>IF($L1386="","",IF(SUM($AJ1386:AN1386)=0,$AF1386,IF(LEFT(VLOOKUP($AP1386,BaseEqptCdF!$C$5:$E$161,3,FALSE),2)="SD",0,IF(LEFT(VLOOKUP($AP1386,BaseEqptCdF!$C$5:$E$161,3,FALSE),2)="SB",1*52,VLOOKUP($AP1386,BaseEqptCdF!$C$5:$S$161,12,FALSE)*0.2*300))))</f>
        <v/>
      </c>
      <c r="BH1386" s="2">
        <f t="shared" si="178"/>
        <v>0</v>
      </c>
    </row>
    <row r="1387" spans="1:60" x14ac:dyDescent="0.25">
      <c r="A1387" s="296" t="str">
        <f t="array" ref="A1387">IF($C1387="","",INDEX(Prog!$B$8:$D$300,MATCH($C1387,nivo1,0),1))</f>
        <v/>
      </c>
      <c r="B1387" s="296" t="str">
        <f t="array" ref="B1387">IF($C1387="","",INDEX(Prog!$B$8:$D$300,MATCH($C1387,nivo1,0),2))</f>
        <v/>
      </c>
      <c r="C1387" s="273"/>
      <c r="D1387" s="267"/>
      <c r="E1387" s="273"/>
      <c r="F1387" s="273"/>
      <c r="G1387" s="273"/>
      <c r="H1387" s="273"/>
      <c r="I1387" s="273"/>
      <c r="J1387" s="273"/>
      <c r="K1387" s="274"/>
      <c r="L1387" s="273"/>
      <c r="M1387" s="273"/>
      <c r="N1387" s="273"/>
      <c r="O1387" s="275"/>
      <c r="P1387" s="273"/>
      <c r="Q1387" s="273"/>
      <c r="R1387" s="273"/>
      <c r="S1387" s="273"/>
      <c r="T1387" s="276"/>
      <c r="U1387" s="276"/>
      <c r="V1387" s="276"/>
      <c r="W1387" s="276"/>
      <c r="X1387" s="277"/>
      <c r="Y1387" s="278"/>
      <c r="AA1387" s="8" t="str">
        <f>IF($L1387="","",VLOOKUP($L1387,BaseEqptCdF!$C$5:$E$161,2,FALSE))</f>
        <v/>
      </c>
      <c r="AB1387" s="8" t="str">
        <f>IF($L1387="","",VLOOKUP($L1387,BaseEqptCdF!$C$5:$E$161,3,FALSE))</f>
        <v/>
      </c>
      <c r="AC1387" s="7" t="str">
        <f>IF($L1387="","",VLOOKUP($L1387,BaseEqptCdF!$C$5:$I$161,6,FALSE))</f>
        <v/>
      </c>
      <c r="AD1387" s="7" t="str">
        <f>IF($L1387="","",VLOOKUP($L1387,BaseEqptCdF!$C$5:$I$161,7,FALSE))</f>
        <v/>
      </c>
      <c r="AE1387" s="3" t="str">
        <f>IF($L1387="","",VLOOKUP($L1387,BaseEqptCdF!$C$5:$R$161,16,FALSE)*$AC$3)</f>
        <v/>
      </c>
      <c r="AF1387" s="3" t="str">
        <f>IF($L1387="","",IF(LEFT($AB1387,2)="SD",0,IF(LEFT($AB1387,2)="SB",1*52,IF($N1387=Prog!$P$17,VLOOKUP($L1387,BaseEqptCdF!$C$5:$P$161,14,FALSE)*1*300,VLOOKUP($L1387,BaseEqptCdF!$C$5:$P$161,12,FALSE)*0.2*300))))</f>
        <v/>
      </c>
      <c r="AG1387" s="6" t="str">
        <f t="shared" si="174"/>
        <v/>
      </c>
      <c r="AH1387" s="6">
        <f>IF($U1387=Prog!$S$18,YEAR($X1387),"")</f>
        <v>1900</v>
      </c>
      <c r="AI1387" s="5" t="str">
        <f>IF(OR($AG1387="",$U1387=Prog!$S$18),"",IF(OR($U1387=Prog!$S$17,$U1387=Prog!$S$16),YEAR($X1387),IF($AG1387="ND","ND",$AI$8+$O1387)))</f>
        <v/>
      </c>
      <c r="AJ1387" s="3" t="str">
        <f t="shared" si="173"/>
        <v/>
      </c>
      <c r="AK1387" s="3" t="str">
        <f t="shared" si="172"/>
        <v/>
      </c>
      <c r="AL1387" s="3" t="str">
        <f t="shared" si="172"/>
        <v/>
      </c>
      <c r="AM1387" s="3" t="str">
        <f t="shared" si="172"/>
        <v/>
      </c>
      <c r="AN1387" s="3" t="str">
        <f t="shared" si="172"/>
        <v/>
      </c>
      <c r="AO1387" s="2">
        <f t="shared" si="175"/>
        <v>0</v>
      </c>
      <c r="AP1387" s="4"/>
      <c r="AQ1387" s="3">
        <f>IF(AJ1387=1,VLOOKUP($AP1387,BaseEqptCdF!$C$5:$R$161,16,FALSE),0)</f>
        <v>0</v>
      </c>
      <c r="AR1387" s="3">
        <f>IF(AK1387=1,VLOOKUP($AP1387,BaseEqptCdF!$C$5:$R$161,16,FALSE),0)</f>
        <v>0</v>
      </c>
      <c r="AS1387" s="3">
        <f>IF(AL1387=1,VLOOKUP($AP1387,BaseEqptCdF!$C$5:$R$161,16,FALSE),0)</f>
        <v>0</v>
      </c>
      <c r="AT1387" s="3">
        <f>IF(AM1387=1,VLOOKUP($AP1387,BaseEqptCdF!$C$5:$R$161,16,FALSE),0)</f>
        <v>0</v>
      </c>
      <c r="AU1387" s="3">
        <f>IF(AN1387=1,VLOOKUP($AP1387,BaseEqptCdF!$C$5:$R$161,16,FALSE),0)</f>
        <v>0</v>
      </c>
      <c r="AV1387" s="2">
        <f t="shared" si="176"/>
        <v>0</v>
      </c>
      <c r="AW1387" s="3" t="str">
        <f>IF($L1387="","",IF(SUM($AJ1387:AJ1387)=0,$AE1387,VLOOKUP($AP1387,BaseEqptCdF!$C$5:$R$161,16,FALSE)*$AC$3))</f>
        <v/>
      </c>
      <c r="AX1387" s="3" t="str">
        <f>IF($L1387="","",IF(SUM($AJ1387:AK1387)=0,$AE1387,VLOOKUP($AP1387,BaseEqptCdF!$C$5:$R$161,16,FALSE)*$AC$3))</f>
        <v/>
      </c>
      <c r="AY1387" s="3" t="str">
        <f>IF($L1387="","",IF(SUM($AJ1387:AL1387)=0,$AE1387,VLOOKUP($AP1387,BaseEqptCdF!$C$5:$R$161,16,FALSE)*$AC$3))</f>
        <v/>
      </c>
      <c r="AZ1387" s="3" t="str">
        <f>IF($L1387="","",IF(SUM($AJ1387:AM1387)=0,$AE1387,VLOOKUP($AP1387,BaseEqptCdF!$C$5:$R$161,16,FALSE)*$AC$3))</f>
        <v/>
      </c>
      <c r="BA1387" s="3" t="str">
        <f>IF($L1387="","",IF(SUM($AJ1387:AN1387)=0,$AE1387,VLOOKUP($AP1387,BaseEqptCdF!$C$5:$R$161,16,FALSE)*$AC$3))</f>
        <v/>
      </c>
      <c r="BB1387" s="2">
        <f t="shared" si="177"/>
        <v>0</v>
      </c>
      <c r="BC1387" s="3" t="str">
        <f>IF($L1387="","",IF(SUM($AJ1387:AJ1387)=0,$AF1387,IF(LEFT(VLOOKUP($AP1387,BaseEqptCdF!$C$5:$E$161,3,FALSE),2)="SD",0,IF(LEFT(VLOOKUP($AP1387,BaseEqptCdF!$C$5:$E$161,3,FALSE),2)="SB",1*52,VLOOKUP($AP1387,BaseEqptCdF!$C$5:$S$161,12,FALSE)*0.2*300))))</f>
        <v/>
      </c>
      <c r="BD1387" s="3" t="str">
        <f>IF($L1387="","",IF(SUM($AJ1387:AK1387)=0,$AF1387,IF(LEFT(VLOOKUP($AP1387,BaseEqptCdF!$C$5:$E$161,3,FALSE),2)="SD",0,IF(LEFT(VLOOKUP($AP1387,BaseEqptCdF!$C$5:$E$161,3,FALSE),2)="SB",1*52,VLOOKUP($AP1387,BaseEqptCdF!$C$5:$S$161,12,FALSE)*0.2*300))))</f>
        <v/>
      </c>
      <c r="BE1387" s="3" t="str">
        <f>IF($L1387="","",IF(SUM($AJ1387:AL1387)=0,$AF1387,IF(LEFT(VLOOKUP($AP1387,BaseEqptCdF!$C$5:$E$161,3,FALSE),2)="SD",0,IF(LEFT(VLOOKUP($AP1387,BaseEqptCdF!$C$5:$E$161,3,FALSE),2)="SB",1*52,VLOOKUP($AP1387,BaseEqptCdF!$C$5:$S$161,12,FALSE)*0.2*300))))</f>
        <v/>
      </c>
      <c r="BF1387" s="3" t="str">
        <f>IF($L1387="","",IF(SUM($AJ1387:AM1387)=0,$AF1387,IF(LEFT(VLOOKUP($AP1387,BaseEqptCdF!$C$5:$E$161,3,FALSE),2)="SD",0,IF(LEFT(VLOOKUP($AP1387,BaseEqptCdF!$C$5:$E$161,3,FALSE),2)="SB",1*52,VLOOKUP($AP1387,BaseEqptCdF!$C$5:$S$161,12,FALSE)*0.2*300))))</f>
        <v/>
      </c>
      <c r="BG1387" s="3" t="str">
        <f>IF($L1387="","",IF(SUM($AJ1387:AN1387)=0,$AF1387,IF(LEFT(VLOOKUP($AP1387,BaseEqptCdF!$C$5:$E$161,3,FALSE),2)="SD",0,IF(LEFT(VLOOKUP($AP1387,BaseEqptCdF!$C$5:$E$161,3,FALSE),2)="SB",1*52,VLOOKUP($AP1387,BaseEqptCdF!$C$5:$S$161,12,FALSE)*0.2*300))))</f>
        <v/>
      </c>
      <c r="BH1387" s="2">
        <f t="shared" si="178"/>
        <v>0</v>
      </c>
    </row>
    <row r="1388" spans="1:60" x14ac:dyDescent="0.25">
      <c r="A1388" s="296" t="str">
        <f t="array" ref="A1388">IF($C1388="","",INDEX(Prog!$B$8:$D$300,MATCH($C1388,nivo1,0),1))</f>
        <v/>
      </c>
      <c r="B1388" s="296" t="str">
        <f t="array" ref="B1388">IF($C1388="","",INDEX(Prog!$B$8:$D$300,MATCH($C1388,nivo1,0),2))</f>
        <v/>
      </c>
      <c r="C1388" s="273"/>
      <c r="D1388" s="267"/>
      <c r="E1388" s="273"/>
      <c r="F1388" s="273"/>
      <c r="G1388" s="273"/>
      <c r="H1388" s="273"/>
      <c r="I1388" s="273"/>
      <c r="J1388" s="273"/>
      <c r="K1388" s="274"/>
      <c r="L1388" s="273"/>
      <c r="M1388" s="273"/>
      <c r="N1388" s="273"/>
      <c r="O1388" s="275"/>
      <c r="P1388" s="273"/>
      <c r="Q1388" s="273"/>
      <c r="R1388" s="273"/>
      <c r="S1388" s="273"/>
      <c r="T1388" s="276"/>
      <c r="U1388" s="276"/>
      <c r="V1388" s="276"/>
      <c r="W1388" s="276"/>
      <c r="X1388" s="277"/>
      <c r="Y1388" s="278"/>
      <c r="AA1388" s="8" t="str">
        <f>IF($L1388="","",VLOOKUP($L1388,BaseEqptCdF!$C$5:$E$161,2,FALSE))</f>
        <v/>
      </c>
      <c r="AB1388" s="8" t="str">
        <f>IF($L1388="","",VLOOKUP($L1388,BaseEqptCdF!$C$5:$E$161,3,FALSE))</f>
        <v/>
      </c>
      <c r="AC1388" s="7" t="str">
        <f>IF($L1388="","",VLOOKUP($L1388,BaseEqptCdF!$C$5:$I$161,6,FALSE))</f>
        <v/>
      </c>
      <c r="AD1388" s="7" t="str">
        <f>IF($L1388="","",VLOOKUP($L1388,BaseEqptCdF!$C$5:$I$161,7,FALSE))</f>
        <v/>
      </c>
      <c r="AE1388" s="3" t="str">
        <f>IF($L1388="","",VLOOKUP($L1388,BaseEqptCdF!$C$5:$R$161,16,FALSE)*$AC$3)</f>
        <v/>
      </c>
      <c r="AF1388" s="3" t="str">
        <f>IF($L1388="","",IF(LEFT($AB1388,2)="SD",0,IF(LEFT($AB1388,2)="SB",1*52,IF($N1388=Prog!$P$17,VLOOKUP($L1388,BaseEqptCdF!$C$5:$P$161,14,FALSE)*1*300,VLOOKUP($L1388,BaseEqptCdF!$C$5:$P$161,12,FALSE)*0.2*300))))</f>
        <v/>
      </c>
      <c r="AG1388" s="6" t="str">
        <f t="shared" si="174"/>
        <v/>
      </c>
      <c r="AH1388" s="6">
        <f>IF($U1388=Prog!$S$18,YEAR($X1388),"")</f>
        <v>1900</v>
      </c>
      <c r="AI1388" s="5" t="str">
        <f>IF(OR($AG1388="",$U1388=Prog!$S$18),"",IF(OR($U1388=Prog!$S$17,$U1388=Prog!$S$16),YEAR($X1388),IF($AG1388="ND","ND",$AI$8+$O1388)))</f>
        <v/>
      </c>
      <c r="AJ1388" s="3" t="str">
        <f t="shared" si="173"/>
        <v/>
      </c>
      <c r="AK1388" s="3" t="str">
        <f t="shared" si="172"/>
        <v/>
      </c>
      <c r="AL1388" s="3" t="str">
        <f t="shared" si="172"/>
        <v/>
      </c>
      <c r="AM1388" s="3" t="str">
        <f t="shared" si="172"/>
        <v/>
      </c>
      <c r="AN1388" s="3" t="str">
        <f t="shared" si="172"/>
        <v/>
      </c>
      <c r="AO1388" s="2">
        <f t="shared" si="175"/>
        <v>0</v>
      </c>
      <c r="AP1388" s="4"/>
      <c r="AQ1388" s="3">
        <f>IF(AJ1388=1,VLOOKUP($AP1388,BaseEqptCdF!$C$5:$R$161,16,FALSE),0)</f>
        <v>0</v>
      </c>
      <c r="AR1388" s="3">
        <f>IF(AK1388=1,VLOOKUP($AP1388,BaseEqptCdF!$C$5:$R$161,16,FALSE),0)</f>
        <v>0</v>
      </c>
      <c r="AS1388" s="3">
        <f>IF(AL1388=1,VLOOKUP($AP1388,BaseEqptCdF!$C$5:$R$161,16,FALSE),0)</f>
        <v>0</v>
      </c>
      <c r="AT1388" s="3">
        <f>IF(AM1388=1,VLOOKUP($AP1388,BaseEqptCdF!$C$5:$R$161,16,FALSE),0)</f>
        <v>0</v>
      </c>
      <c r="AU1388" s="3">
        <f>IF(AN1388=1,VLOOKUP($AP1388,BaseEqptCdF!$C$5:$R$161,16,FALSE),0)</f>
        <v>0</v>
      </c>
      <c r="AV1388" s="2">
        <f t="shared" si="176"/>
        <v>0</v>
      </c>
      <c r="AW1388" s="3" t="str">
        <f>IF($L1388="","",IF(SUM($AJ1388:AJ1388)=0,$AE1388,VLOOKUP($AP1388,BaseEqptCdF!$C$5:$R$161,16,FALSE)*$AC$3))</f>
        <v/>
      </c>
      <c r="AX1388" s="3" t="str">
        <f>IF($L1388="","",IF(SUM($AJ1388:AK1388)=0,$AE1388,VLOOKUP($AP1388,BaseEqptCdF!$C$5:$R$161,16,FALSE)*$AC$3))</f>
        <v/>
      </c>
      <c r="AY1388" s="3" t="str">
        <f>IF($L1388="","",IF(SUM($AJ1388:AL1388)=0,$AE1388,VLOOKUP($AP1388,BaseEqptCdF!$C$5:$R$161,16,FALSE)*$AC$3))</f>
        <v/>
      </c>
      <c r="AZ1388" s="3" t="str">
        <f>IF($L1388="","",IF(SUM($AJ1388:AM1388)=0,$AE1388,VLOOKUP($AP1388,BaseEqptCdF!$C$5:$R$161,16,FALSE)*$AC$3))</f>
        <v/>
      </c>
      <c r="BA1388" s="3" t="str">
        <f>IF($L1388="","",IF(SUM($AJ1388:AN1388)=0,$AE1388,VLOOKUP($AP1388,BaseEqptCdF!$C$5:$R$161,16,FALSE)*$AC$3))</f>
        <v/>
      </c>
      <c r="BB1388" s="2">
        <f t="shared" si="177"/>
        <v>0</v>
      </c>
      <c r="BC1388" s="3" t="str">
        <f>IF($L1388="","",IF(SUM($AJ1388:AJ1388)=0,$AF1388,IF(LEFT(VLOOKUP($AP1388,BaseEqptCdF!$C$5:$E$161,3,FALSE),2)="SD",0,IF(LEFT(VLOOKUP($AP1388,BaseEqptCdF!$C$5:$E$161,3,FALSE),2)="SB",1*52,VLOOKUP($AP1388,BaseEqptCdF!$C$5:$S$161,12,FALSE)*0.2*300))))</f>
        <v/>
      </c>
      <c r="BD1388" s="3" t="str">
        <f>IF($L1388="","",IF(SUM($AJ1388:AK1388)=0,$AF1388,IF(LEFT(VLOOKUP($AP1388,BaseEqptCdF!$C$5:$E$161,3,FALSE),2)="SD",0,IF(LEFT(VLOOKUP($AP1388,BaseEqptCdF!$C$5:$E$161,3,FALSE),2)="SB",1*52,VLOOKUP($AP1388,BaseEqptCdF!$C$5:$S$161,12,FALSE)*0.2*300))))</f>
        <v/>
      </c>
      <c r="BE1388" s="3" t="str">
        <f>IF($L1388="","",IF(SUM($AJ1388:AL1388)=0,$AF1388,IF(LEFT(VLOOKUP($AP1388,BaseEqptCdF!$C$5:$E$161,3,FALSE),2)="SD",0,IF(LEFT(VLOOKUP($AP1388,BaseEqptCdF!$C$5:$E$161,3,FALSE),2)="SB",1*52,VLOOKUP($AP1388,BaseEqptCdF!$C$5:$S$161,12,FALSE)*0.2*300))))</f>
        <v/>
      </c>
      <c r="BF1388" s="3" t="str">
        <f>IF($L1388="","",IF(SUM($AJ1388:AM1388)=0,$AF1388,IF(LEFT(VLOOKUP($AP1388,BaseEqptCdF!$C$5:$E$161,3,FALSE),2)="SD",0,IF(LEFT(VLOOKUP($AP1388,BaseEqptCdF!$C$5:$E$161,3,FALSE),2)="SB",1*52,VLOOKUP($AP1388,BaseEqptCdF!$C$5:$S$161,12,FALSE)*0.2*300))))</f>
        <v/>
      </c>
      <c r="BG1388" s="3" t="str">
        <f>IF($L1388="","",IF(SUM($AJ1388:AN1388)=0,$AF1388,IF(LEFT(VLOOKUP($AP1388,BaseEqptCdF!$C$5:$E$161,3,FALSE),2)="SD",0,IF(LEFT(VLOOKUP($AP1388,BaseEqptCdF!$C$5:$E$161,3,FALSE),2)="SB",1*52,VLOOKUP($AP1388,BaseEqptCdF!$C$5:$S$161,12,FALSE)*0.2*300))))</f>
        <v/>
      </c>
      <c r="BH1388" s="2">
        <f t="shared" si="178"/>
        <v>0</v>
      </c>
    </row>
    <row r="1389" spans="1:60" x14ac:dyDescent="0.25">
      <c r="A1389" s="296" t="str">
        <f t="array" ref="A1389">IF($C1389="","",INDEX(Prog!$B$8:$D$300,MATCH($C1389,nivo1,0),1))</f>
        <v/>
      </c>
      <c r="B1389" s="296" t="str">
        <f t="array" ref="B1389">IF($C1389="","",INDEX(Prog!$B$8:$D$300,MATCH($C1389,nivo1,0),2))</f>
        <v/>
      </c>
      <c r="C1389" s="273"/>
      <c r="D1389" s="267"/>
      <c r="E1389" s="273"/>
      <c r="F1389" s="273"/>
      <c r="G1389" s="273"/>
      <c r="H1389" s="273"/>
      <c r="I1389" s="273"/>
      <c r="J1389" s="273"/>
      <c r="K1389" s="274"/>
      <c r="L1389" s="273"/>
      <c r="M1389" s="273"/>
      <c r="N1389" s="273"/>
      <c r="O1389" s="275"/>
      <c r="P1389" s="273"/>
      <c r="Q1389" s="273"/>
      <c r="R1389" s="273"/>
      <c r="S1389" s="273"/>
      <c r="T1389" s="276"/>
      <c r="U1389" s="276"/>
      <c r="V1389" s="276"/>
      <c r="W1389" s="276"/>
      <c r="X1389" s="277"/>
      <c r="Y1389" s="278"/>
      <c r="AA1389" s="8" t="str">
        <f>IF($L1389="","",VLOOKUP($L1389,BaseEqptCdF!$C$5:$E$161,2,FALSE))</f>
        <v/>
      </c>
      <c r="AB1389" s="8" t="str">
        <f>IF($L1389="","",VLOOKUP($L1389,BaseEqptCdF!$C$5:$E$161,3,FALSE))</f>
        <v/>
      </c>
      <c r="AC1389" s="7" t="str">
        <f>IF($L1389="","",VLOOKUP($L1389,BaseEqptCdF!$C$5:$I$161,6,FALSE))</f>
        <v/>
      </c>
      <c r="AD1389" s="7" t="str">
        <f>IF($L1389="","",VLOOKUP($L1389,BaseEqptCdF!$C$5:$I$161,7,FALSE))</f>
        <v/>
      </c>
      <c r="AE1389" s="3" t="str">
        <f>IF($L1389="","",VLOOKUP($L1389,BaseEqptCdF!$C$5:$R$161,16,FALSE)*$AC$3)</f>
        <v/>
      </c>
      <c r="AF1389" s="3" t="str">
        <f>IF($L1389="","",IF(LEFT($AB1389,2)="SD",0,IF(LEFT($AB1389,2)="SB",1*52,IF($N1389=Prog!$P$17,VLOOKUP($L1389,BaseEqptCdF!$C$5:$P$161,14,FALSE)*1*300,VLOOKUP($L1389,BaseEqptCdF!$C$5:$P$161,12,FALSE)*0.2*300))))</f>
        <v/>
      </c>
      <c r="AG1389" s="6" t="str">
        <f t="shared" si="174"/>
        <v/>
      </c>
      <c r="AH1389" s="6">
        <f>IF($U1389=Prog!$S$18,YEAR($X1389),"")</f>
        <v>1900</v>
      </c>
      <c r="AI1389" s="5" t="str">
        <f>IF(OR($AG1389="",$U1389=Prog!$S$18),"",IF(OR($U1389=Prog!$S$17,$U1389=Prog!$S$16),YEAR($X1389),IF($AG1389="ND","ND",$AI$8+$O1389)))</f>
        <v/>
      </c>
      <c r="AJ1389" s="3" t="str">
        <f t="shared" si="173"/>
        <v/>
      </c>
      <c r="AK1389" s="3" t="str">
        <f t="shared" si="172"/>
        <v/>
      </c>
      <c r="AL1389" s="3" t="str">
        <f t="shared" si="172"/>
        <v/>
      </c>
      <c r="AM1389" s="3" t="str">
        <f t="shared" si="172"/>
        <v/>
      </c>
      <c r="AN1389" s="3" t="str">
        <f t="shared" si="172"/>
        <v/>
      </c>
      <c r="AO1389" s="2">
        <f t="shared" si="175"/>
        <v>0</v>
      </c>
      <c r="AP1389" s="4"/>
      <c r="AQ1389" s="3">
        <f>IF(AJ1389=1,VLOOKUP($AP1389,BaseEqptCdF!$C$5:$R$161,16,FALSE),0)</f>
        <v>0</v>
      </c>
      <c r="AR1389" s="3">
        <f>IF(AK1389=1,VLOOKUP($AP1389,BaseEqptCdF!$C$5:$R$161,16,FALSE),0)</f>
        <v>0</v>
      </c>
      <c r="AS1389" s="3">
        <f>IF(AL1389=1,VLOOKUP($AP1389,BaseEqptCdF!$C$5:$R$161,16,FALSE),0)</f>
        <v>0</v>
      </c>
      <c r="AT1389" s="3">
        <f>IF(AM1389=1,VLOOKUP($AP1389,BaseEqptCdF!$C$5:$R$161,16,FALSE),0)</f>
        <v>0</v>
      </c>
      <c r="AU1389" s="3">
        <f>IF(AN1389=1,VLOOKUP($AP1389,BaseEqptCdF!$C$5:$R$161,16,FALSE),0)</f>
        <v>0</v>
      </c>
      <c r="AV1389" s="2">
        <f t="shared" si="176"/>
        <v>0</v>
      </c>
      <c r="AW1389" s="3" t="str">
        <f>IF($L1389="","",IF(SUM($AJ1389:AJ1389)=0,$AE1389,VLOOKUP($AP1389,BaseEqptCdF!$C$5:$R$161,16,FALSE)*$AC$3))</f>
        <v/>
      </c>
      <c r="AX1389" s="3" t="str">
        <f>IF($L1389="","",IF(SUM($AJ1389:AK1389)=0,$AE1389,VLOOKUP($AP1389,BaseEqptCdF!$C$5:$R$161,16,FALSE)*$AC$3))</f>
        <v/>
      </c>
      <c r="AY1389" s="3" t="str">
        <f>IF($L1389="","",IF(SUM($AJ1389:AL1389)=0,$AE1389,VLOOKUP($AP1389,BaseEqptCdF!$C$5:$R$161,16,FALSE)*$AC$3))</f>
        <v/>
      </c>
      <c r="AZ1389" s="3" t="str">
        <f>IF($L1389="","",IF(SUM($AJ1389:AM1389)=0,$AE1389,VLOOKUP($AP1389,BaseEqptCdF!$C$5:$R$161,16,FALSE)*$AC$3))</f>
        <v/>
      </c>
      <c r="BA1389" s="3" t="str">
        <f>IF($L1389="","",IF(SUM($AJ1389:AN1389)=0,$AE1389,VLOOKUP($AP1389,BaseEqptCdF!$C$5:$R$161,16,FALSE)*$AC$3))</f>
        <v/>
      </c>
      <c r="BB1389" s="2">
        <f t="shared" si="177"/>
        <v>0</v>
      </c>
      <c r="BC1389" s="3" t="str">
        <f>IF($L1389="","",IF(SUM($AJ1389:AJ1389)=0,$AF1389,IF(LEFT(VLOOKUP($AP1389,BaseEqptCdF!$C$5:$E$161,3,FALSE),2)="SD",0,IF(LEFT(VLOOKUP($AP1389,BaseEqptCdF!$C$5:$E$161,3,FALSE),2)="SB",1*52,VLOOKUP($AP1389,BaseEqptCdF!$C$5:$S$161,12,FALSE)*0.2*300))))</f>
        <v/>
      </c>
      <c r="BD1389" s="3" t="str">
        <f>IF($L1389="","",IF(SUM($AJ1389:AK1389)=0,$AF1389,IF(LEFT(VLOOKUP($AP1389,BaseEqptCdF!$C$5:$E$161,3,FALSE),2)="SD",0,IF(LEFT(VLOOKUP($AP1389,BaseEqptCdF!$C$5:$E$161,3,FALSE),2)="SB",1*52,VLOOKUP($AP1389,BaseEqptCdF!$C$5:$S$161,12,FALSE)*0.2*300))))</f>
        <v/>
      </c>
      <c r="BE1389" s="3" t="str">
        <f>IF($L1389="","",IF(SUM($AJ1389:AL1389)=0,$AF1389,IF(LEFT(VLOOKUP($AP1389,BaseEqptCdF!$C$5:$E$161,3,FALSE),2)="SD",0,IF(LEFT(VLOOKUP($AP1389,BaseEqptCdF!$C$5:$E$161,3,FALSE),2)="SB",1*52,VLOOKUP($AP1389,BaseEqptCdF!$C$5:$S$161,12,FALSE)*0.2*300))))</f>
        <v/>
      </c>
      <c r="BF1389" s="3" t="str">
        <f>IF($L1389="","",IF(SUM($AJ1389:AM1389)=0,$AF1389,IF(LEFT(VLOOKUP($AP1389,BaseEqptCdF!$C$5:$E$161,3,FALSE),2)="SD",0,IF(LEFT(VLOOKUP($AP1389,BaseEqptCdF!$C$5:$E$161,3,FALSE),2)="SB",1*52,VLOOKUP($AP1389,BaseEqptCdF!$C$5:$S$161,12,FALSE)*0.2*300))))</f>
        <v/>
      </c>
      <c r="BG1389" s="3" t="str">
        <f>IF($L1389="","",IF(SUM($AJ1389:AN1389)=0,$AF1389,IF(LEFT(VLOOKUP($AP1389,BaseEqptCdF!$C$5:$E$161,3,FALSE),2)="SD",0,IF(LEFT(VLOOKUP($AP1389,BaseEqptCdF!$C$5:$E$161,3,FALSE),2)="SB",1*52,VLOOKUP($AP1389,BaseEqptCdF!$C$5:$S$161,12,FALSE)*0.2*300))))</f>
        <v/>
      </c>
      <c r="BH1389" s="2">
        <f t="shared" si="178"/>
        <v>0</v>
      </c>
    </row>
    <row r="1390" spans="1:60" x14ac:dyDescent="0.25">
      <c r="A1390" s="296" t="str">
        <f t="array" ref="A1390">IF($C1390="","",INDEX(Prog!$B$8:$D$300,MATCH($C1390,nivo1,0),1))</f>
        <v/>
      </c>
      <c r="B1390" s="296" t="str">
        <f t="array" ref="B1390">IF($C1390="","",INDEX(Prog!$B$8:$D$300,MATCH($C1390,nivo1,0),2))</f>
        <v/>
      </c>
      <c r="C1390" s="273"/>
      <c r="D1390" s="267"/>
      <c r="E1390" s="273"/>
      <c r="F1390" s="273"/>
      <c r="G1390" s="273"/>
      <c r="H1390" s="273"/>
      <c r="I1390" s="273"/>
      <c r="J1390" s="273"/>
      <c r="K1390" s="274"/>
      <c r="L1390" s="273"/>
      <c r="M1390" s="273"/>
      <c r="N1390" s="273"/>
      <c r="O1390" s="275"/>
      <c r="P1390" s="273"/>
      <c r="Q1390" s="273"/>
      <c r="R1390" s="273"/>
      <c r="S1390" s="273"/>
      <c r="T1390" s="276"/>
      <c r="U1390" s="276"/>
      <c r="V1390" s="276"/>
      <c r="W1390" s="276"/>
      <c r="X1390" s="277"/>
      <c r="Y1390" s="278"/>
      <c r="AA1390" s="8" t="str">
        <f>IF($L1390="","",VLOOKUP($L1390,BaseEqptCdF!$C$5:$E$161,2,FALSE))</f>
        <v/>
      </c>
      <c r="AB1390" s="8" t="str">
        <f>IF($L1390="","",VLOOKUP($L1390,BaseEqptCdF!$C$5:$E$161,3,FALSE))</f>
        <v/>
      </c>
      <c r="AC1390" s="7" t="str">
        <f>IF($L1390="","",VLOOKUP($L1390,BaseEqptCdF!$C$5:$I$161,6,FALSE))</f>
        <v/>
      </c>
      <c r="AD1390" s="7" t="str">
        <f>IF($L1390="","",VLOOKUP($L1390,BaseEqptCdF!$C$5:$I$161,7,FALSE))</f>
        <v/>
      </c>
      <c r="AE1390" s="3" t="str">
        <f>IF($L1390="","",VLOOKUP($L1390,BaseEqptCdF!$C$5:$R$161,16,FALSE)*$AC$3)</f>
        <v/>
      </c>
      <c r="AF1390" s="3" t="str">
        <f>IF($L1390="","",IF(LEFT($AB1390,2)="SD",0,IF(LEFT($AB1390,2)="SB",1*52,IF($N1390=Prog!$P$17,VLOOKUP($L1390,BaseEqptCdF!$C$5:$P$161,14,FALSE)*1*300,VLOOKUP($L1390,BaseEqptCdF!$C$5:$P$161,12,FALSE)*0.2*300))))</f>
        <v/>
      </c>
      <c r="AG1390" s="6" t="str">
        <f t="shared" si="174"/>
        <v/>
      </c>
      <c r="AH1390" s="6">
        <f>IF($U1390=Prog!$S$18,YEAR($X1390),"")</f>
        <v>1900</v>
      </c>
      <c r="AI1390" s="5" t="str">
        <f>IF(OR($AG1390="",$U1390=Prog!$S$18),"",IF(OR($U1390=Prog!$S$17,$U1390=Prog!$S$16),YEAR($X1390),IF($AG1390="ND","ND",$AI$8+$O1390)))</f>
        <v/>
      </c>
      <c r="AJ1390" s="3" t="str">
        <f t="shared" si="173"/>
        <v/>
      </c>
      <c r="AK1390" s="3" t="str">
        <f t="shared" si="172"/>
        <v/>
      </c>
      <c r="AL1390" s="3" t="str">
        <f t="shared" si="172"/>
        <v/>
      </c>
      <c r="AM1390" s="3" t="str">
        <f t="shared" si="172"/>
        <v/>
      </c>
      <c r="AN1390" s="3" t="str">
        <f t="shared" si="172"/>
        <v/>
      </c>
      <c r="AO1390" s="2">
        <f t="shared" si="175"/>
        <v>0</v>
      </c>
      <c r="AP1390" s="4"/>
      <c r="AQ1390" s="3">
        <f>IF(AJ1390=1,VLOOKUP($AP1390,BaseEqptCdF!$C$5:$R$161,16,FALSE),0)</f>
        <v>0</v>
      </c>
      <c r="AR1390" s="3">
        <f>IF(AK1390=1,VLOOKUP($AP1390,BaseEqptCdF!$C$5:$R$161,16,FALSE),0)</f>
        <v>0</v>
      </c>
      <c r="AS1390" s="3">
        <f>IF(AL1390=1,VLOOKUP($AP1390,BaseEqptCdF!$C$5:$R$161,16,FALSE),0)</f>
        <v>0</v>
      </c>
      <c r="AT1390" s="3">
        <f>IF(AM1390=1,VLOOKUP($AP1390,BaseEqptCdF!$C$5:$R$161,16,FALSE),0)</f>
        <v>0</v>
      </c>
      <c r="AU1390" s="3">
        <f>IF(AN1390=1,VLOOKUP($AP1390,BaseEqptCdF!$C$5:$R$161,16,FALSE),0)</f>
        <v>0</v>
      </c>
      <c r="AV1390" s="2">
        <f t="shared" si="176"/>
        <v>0</v>
      </c>
      <c r="AW1390" s="3" t="str">
        <f>IF($L1390="","",IF(SUM($AJ1390:AJ1390)=0,$AE1390,VLOOKUP($AP1390,BaseEqptCdF!$C$5:$R$161,16,FALSE)*$AC$3))</f>
        <v/>
      </c>
      <c r="AX1390" s="3" t="str">
        <f>IF($L1390="","",IF(SUM($AJ1390:AK1390)=0,$AE1390,VLOOKUP($AP1390,BaseEqptCdF!$C$5:$R$161,16,FALSE)*$AC$3))</f>
        <v/>
      </c>
      <c r="AY1390" s="3" t="str">
        <f>IF($L1390="","",IF(SUM($AJ1390:AL1390)=0,$AE1390,VLOOKUP($AP1390,BaseEqptCdF!$C$5:$R$161,16,FALSE)*$AC$3))</f>
        <v/>
      </c>
      <c r="AZ1390" s="3" t="str">
        <f>IF($L1390="","",IF(SUM($AJ1390:AM1390)=0,$AE1390,VLOOKUP($AP1390,BaseEqptCdF!$C$5:$R$161,16,FALSE)*$AC$3))</f>
        <v/>
      </c>
      <c r="BA1390" s="3" t="str">
        <f>IF($L1390="","",IF(SUM($AJ1390:AN1390)=0,$AE1390,VLOOKUP($AP1390,BaseEqptCdF!$C$5:$R$161,16,FALSE)*$AC$3))</f>
        <v/>
      </c>
      <c r="BB1390" s="2">
        <f t="shared" si="177"/>
        <v>0</v>
      </c>
      <c r="BC1390" s="3" t="str">
        <f>IF($L1390="","",IF(SUM($AJ1390:AJ1390)=0,$AF1390,IF(LEFT(VLOOKUP($AP1390,BaseEqptCdF!$C$5:$E$161,3,FALSE),2)="SD",0,IF(LEFT(VLOOKUP($AP1390,BaseEqptCdF!$C$5:$E$161,3,FALSE),2)="SB",1*52,VLOOKUP($AP1390,BaseEqptCdF!$C$5:$S$161,12,FALSE)*0.2*300))))</f>
        <v/>
      </c>
      <c r="BD1390" s="3" t="str">
        <f>IF($L1390="","",IF(SUM($AJ1390:AK1390)=0,$AF1390,IF(LEFT(VLOOKUP($AP1390,BaseEqptCdF!$C$5:$E$161,3,FALSE),2)="SD",0,IF(LEFT(VLOOKUP($AP1390,BaseEqptCdF!$C$5:$E$161,3,FALSE),2)="SB",1*52,VLOOKUP($AP1390,BaseEqptCdF!$C$5:$S$161,12,FALSE)*0.2*300))))</f>
        <v/>
      </c>
      <c r="BE1390" s="3" t="str">
        <f>IF($L1390="","",IF(SUM($AJ1390:AL1390)=0,$AF1390,IF(LEFT(VLOOKUP($AP1390,BaseEqptCdF!$C$5:$E$161,3,FALSE),2)="SD",0,IF(LEFT(VLOOKUP($AP1390,BaseEqptCdF!$C$5:$E$161,3,FALSE),2)="SB",1*52,VLOOKUP($AP1390,BaseEqptCdF!$C$5:$S$161,12,FALSE)*0.2*300))))</f>
        <v/>
      </c>
      <c r="BF1390" s="3" t="str">
        <f>IF($L1390="","",IF(SUM($AJ1390:AM1390)=0,$AF1390,IF(LEFT(VLOOKUP($AP1390,BaseEqptCdF!$C$5:$E$161,3,FALSE),2)="SD",0,IF(LEFT(VLOOKUP($AP1390,BaseEqptCdF!$C$5:$E$161,3,FALSE),2)="SB",1*52,VLOOKUP($AP1390,BaseEqptCdF!$C$5:$S$161,12,FALSE)*0.2*300))))</f>
        <v/>
      </c>
      <c r="BG1390" s="3" t="str">
        <f>IF($L1390="","",IF(SUM($AJ1390:AN1390)=0,$AF1390,IF(LEFT(VLOOKUP($AP1390,BaseEqptCdF!$C$5:$E$161,3,FALSE),2)="SD",0,IF(LEFT(VLOOKUP($AP1390,BaseEqptCdF!$C$5:$E$161,3,FALSE),2)="SB",1*52,VLOOKUP($AP1390,BaseEqptCdF!$C$5:$S$161,12,FALSE)*0.2*300))))</f>
        <v/>
      </c>
      <c r="BH1390" s="2">
        <f t="shared" si="178"/>
        <v>0</v>
      </c>
    </row>
    <row r="1391" spans="1:60" x14ac:dyDescent="0.25">
      <c r="A1391" s="296" t="str">
        <f t="array" ref="A1391">IF($C1391="","",INDEX(Prog!$B$8:$D$300,MATCH($C1391,nivo1,0),1))</f>
        <v/>
      </c>
      <c r="B1391" s="296" t="str">
        <f t="array" ref="B1391">IF($C1391="","",INDEX(Prog!$B$8:$D$300,MATCH($C1391,nivo1,0),2))</f>
        <v/>
      </c>
      <c r="C1391" s="273"/>
      <c r="D1391" s="267"/>
      <c r="E1391" s="273"/>
      <c r="F1391" s="273"/>
      <c r="G1391" s="273"/>
      <c r="H1391" s="273"/>
      <c r="I1391" s="273"/>
      <c r="J1391" s="273"/>
      <c r="K1391" s="274"/>
      <c r="L1391" s="273"/>
      <c r="M1391" s="273"/>
      <c r="N1391" s="273"/>
      <c r="O1391" s="275"/>
      <c r="P1391" s="273"/>
      <c r="Q1391" s="273"/>
      <c r="R1391" s="273"/>
      <c r="S1391" s="273"/>
      <c r="T1391" s="276"/>
      <c r="U1391" s="276"/>
      <c r="V1391" s="276"/>
      <c r="W1391" s="276"/>
      <c r="X1391" s="277"/>
      <c r="Y1391" s="278"/>
      <c r="AA1391" s="8" t="str">
        <f>IF($L1391="","",VLOOKUP($L1391,BaseEqptCdF!$C$5:$E$161,2,FALSE))</f>
        <v/>
      </c>
      <c r="AB1391" s="8" t="str">
        <f>IF($L1391="","",VLOOKUP($L1391,BaseEqptCdF!$C$5:$E$161,3,FALSE))</f>
        <v/>
      </c>
      <c r="AC1391" s="7" t="str">
        <f>IF($L1391="","",VLOOKUP($L1391,BaseEqptCdF!$C$5:$I$161,6,FALSE))</f>
        <v/>
      </c>
      <c r="AD1391" s="7" t="str">
        <f>IF($L1391="","",VLOOKUP($L1391,BaseEqptCdF!$C$5:$I$161,7,FALSE))</f>
        <v/>
      </c>
      <c r="AE1391" s="3" t="str">
        <f>IF($L1391="","",VLOOKUP($L1391,BaseEqptCdF!$C$5:$R$161,16,FALSE)*$AC$3)</f>
        <v/>
      </c>
      <c r="AF1391" s="3" t="str">
        <f>IF($L1391="","",IF(LEFT($AB1391,2)="SD",0,IF(LEFT($AB1391,2)="SB",1*52,IF($N1391=Prog!$P$17,VLOOKUP($L1391,BaseEqptCdF!$C$5:$P$161,14,FALSE)*1*300,VLOOKUP($L1391,BaseEqptCdF!$C$5:$P$161,12,FALSE)*0.2*300))))</f>
        <v/>
      </c>
      <c r="AG1391" s="6" t="str">
        <f t="shared" si="174"/>
        <v/>
      </c>
      <c r="AH1391" s="6">
        <f>IF($U1391=Prog!$S$18,YEAR($X1391),"")</f>
        <v>1900</v>
      </c>
      <c r="AI1391" s="5" t="str">
        <f>IF(OR($AG1391="",$U1391=Prog!$S$18),"",IF(OR($U1391=Prog!$S$17,$U1391=Prog!$S$16),YEAR($X1391),IF($AG1391="ND","ND",$AI$8+$O1391)))</f>
        <v/>
      </c>
      <c r="AJ1391" s="3" t="str">
        <f t="shared" si="173"/>
        <v/>
      </c>
      <c r="AK1391" s="3" t="str">
        <f t="shared" si="172"/>
        <v/>
      </c>
      <c r="AL1391" s="3" t="str">
        <f t="shared" si="172"/>
        <v/>
      </c>
      <c r="AM1391" s="3" t="str">
        <f t="shared" si="172"/>
        <v/>
      </c>
      <c r="AN1391" s="3" t="str">
        <f t="shared" si="172"/>
        <v/>
      </c>
      <c r="AO1391" s="2">
        <f t="shared" si="175"/>
        <v>0</v>
      </c>
      <c r="AP1391" s="4"/>
      <c r="AQ1391" s="3">
        <f>IF(AJ1391=1,VLOOKUP($AP1391,BaseEqptCdF!$C$5:$R$161,16,FALSE),0)</f>
        <v>0</v>
      </c>
      <c r="AR1391" s="3">
        <f>IF(AK1391=1,VLOOKUP($AP1391,BaseEqptCdF!$C$5:$R$161,16,FALSE),0)</f>
        <v>0</v>
      </c>
      <c r="AS1391" s="3">
        <f>IF(AL1391=1,VLOOKUP($AP1391,BaseEqptCdF!$C$5:$R$161,16,FALSE),0)</f>
        <v>0</v>
      </c>
      <c r="AT1391" s="3">
        <f>IF(AM1391=1,VLOOKUP($AP1391,BaseEqptCdF!$C$5:$R$161,16,FALSE),0)</f>
        <v>0</v>
      </c>
      <c r="AU1391" s="3">
        <f>IF(AN1391=1,VLOOKUP($AP1391,BaseEqptCdF!$C$5:$R$161,16,FALSE),0)</f>
        <v>0</v>
      </c>
      <c r="AV1391" s="2">
        <f t="shared" si="176"/>
        <v>0</v>
      </c>
      <c r="AW1391" s="3" t="str">
        <f>IF($L1391="","",IF(SUM($AJ1391:AJ1391)=0,$AE1391,VLOOKUP($AP1391,BaseEqptCdF!$C$5:$R$161,16,FALSE)*$AC$3))</f>
        <v/>
      </c>
      <c r="AX1391" s="3" t="str">
        <f>IF($L1391="","",IF(SUM($AJ1391:AK1391)=0,$AE1391,VLOOKUP($AP1391,BaseEqptCdF!$C$5:$R$161,16,FALSE)*$AC$3))</f>
        <v/>
      </c>
      <c r="AY1391" s="3" t="str">
        <f>IF($L1391="","",IF(SUM($AJ1391:AL1391)=0,$AE1391,VLOOKUP($AP1391,BaseEqptCdF!$C$5:$R$161,16,FALSE)*$AC$3))</f>
        <v/>
      </c>
      <c r="AZ1391" s="3" t="str">
        <f>IF($L1391="","",IF(SUM($AJ1391:AM1391)=0,$AE1391,VLOOKUP($AP1391,BaseEqptCdF!$C$5:$R$161,16,FALSE)*$AC$3))</f>
        <v/>
      </c>
      <c r="BA1391" s="3" t="str">
        <f>IF($L1391="","",IF(SUM($AJ1391:AN1391)=0,$AE1391,VLOOKUP($AP1391,BaseEqptCdF!$C$5:$R$161,16,FALSE)*$AC$3))</f>
        <v/>
      </c>
      <c r="BB1391" s="2">
        <f t="shared" si="177"/>
        <v>0</v>
      </c>
      <c r="BC1391" s="3" t="str">
        <f>IF($L1391="","",IF(SUM($AJ1391:AJ1391)=0,$AF1391,IF(LEFT(VLOOKUP($AP1391,BaseEqptCdF!$C$5:$E$161,3,FALSE),2)="SD",0,IF(LEFT(VLOOKUP($AP1391,BaseEqptCdF!$C$5:$E$161,3,FALSE),2)="SB",1*52,VLOOKUP($AP1391,BaseEqptCdF!$C$5:$S$161,12,FALSE)*0.2*300))))</f>
        <v/>
      </c>
      <c r="BD1391" s="3" t="str">
        <f>IF($L1391="","",IF(SUM($AJ1391:AK1391)=0,$AF1391,IF(LEFT(VLOOKUP($AP1391,BaseEqptCdF!$C$5:$E$161,3,FALSE),2)="SD",0,IF(LEFT(VLOOKUP($AP1391,BaseEqptCdF!$C$5:$E$161,3,FALSE),2)="SB",1*52,VLOOKUP($AP1391,BaseEqptCdF!$C$5:$S$161,12,FALSE)*0.2*300))))</f>
        <v/>
      </c>
      <c r="BE1391" s="3" t="str">
        <f>IF($L1391="","",IF(SUM($AJ1391:AL1391)=0,$AF1391,IF(LEFT(VLOOKUP($AP1391,BaseEqptCdF!$C$5:$E$161,3,FALSE),2)="SD",0,IF(LEFT(VLOOKUP($AP1391,BaseEqptCdF!$C$5:$E$161,3,FALSE),2)="SB",1*52,VLOOKUP($AP1391,BaseEqptCdF!$C$5:$S$161,12,FALSE)*0.2*300))))</f>
        <v/>
      </c>
      <c r="BF1391" s="3" t="str">
        <f>IF($L1391="","",IF(SUM($AJ1391:AM1391)=0,$AF1391,IF(LEFT(VLOOKUP($AP1391,BaseEqptCdF!$C$5:$E$161,3,FALSE),2)="SD",0,IF(LEFT(VLOOKUP($AP1391,BaseEqptCdF!$C$5:$E$161,3,FALSE),2)="SB",1*52,VLOOKUP($AP1391,BaseEqptCdF!$C$5:$S$161,12,FALSE)*0.2*300))))</f>
        <v/>
      </c>
      <c r="BG1391" s="3" t="str">
        <f>IF($L1391="","",IF(SUM($AJ1391:AN1391)=0,$AF1391,IF(LEFT(VLOOKUP($AP1391,BaseEqptCdF!$C$5:$E$161,3,FALSE),2)="SD",0,IF(LEFT(VLOOKUP($AP1391,BaseEqptCdF!$C$5:$E$161,3,FALSE),2)="SB",1*52,VLOOKUP($AP1391,BaseEqptCdF!$C$5:$S$161,12,FALSE)*0.2*300))))</f>
        <v/>
      </c>
      <c r="BH1391" s="2">
        <f t="shared" si="178"/>
        <v>0</v>
      </c>
    </row>
    <row r="1392" spans="1:60" x14ac:dyDescent="0.25">
      <c r="A1392" s="296" t="str">
        <f t="array" ref="A1392">IF($C1392="","",INDEX(Prog!$B$8:$D$300,MATCH($C1392,nivo1,0),1))</f>
        <v/>
      </c>
      <c r="B1392" s="296" t="str">
        <f t="array" ref="B1392">IF($C1392="","",INDEX(Prog!$B$8:$D$300,MATCH($C1392,nivo1,0),2))</f>
        <v/>
      </c>
      <c r="C1392" s="273"/>
      <c r="D1392" s="267"/>
      <c r="E1392" s="273"/>
      <c r="F1392" s="273"/>
      <c r="G1392" s="273"/>
      <c r="H1392" s="273"/>
      <c r="I1392" s="273"/>
      <c r="J1392" s="273"/>
      <c r="K1392" s="274"/>
      <c r="L1392" s="273"/>
      <c r="M1392" s="273"/>
      <c r="N1392" s="273"/>
      <c r="O1392" s="275"/>
      <c r="P1392" s="273"/>
      <c r="Q1392" s="273"/>
      <c r="R1392" s="273"/>
      <c r="S1392" s="273"/>
      <c r="T1392" s="276"/>
      <c r="U1392" s="276"/>
      <c r="V1392" s="276"/>
      <c r="W1392" s="276"/>
      <c r="X1392" s="277"/>
      <c r="Y1392" s="278"/>
      <c r="AA1392" s="8" t="str">
        <f>IF($L1392="","",VLOOKUP($L1392,BaseEqptCdF!$C$5:$E$161,2,FALSE))</f>
        <v/>
      </c>
      <c r="AB1392" s="8" t="str">
        <f>IF($L1392="","",VLOOKUP($L1392,BaseEqptCdF!$C$5:$E$161,3,FALSE))</f>
        <v/>
      </c>
      <c r="AC1392" s="7" t="str">
        <f>IF($L1392="","",VLOOKUP($L1392,BaseEqptCdF!$C$5:$I$161,6,FALSE))</f>
        <v/>
      </c>
      <c r="AD1392" s="7" t="str">
        <f>IF($L1392="","",VLOOKUP($L1392,BaseEqptCdF!$C$5:$I$161,7,FALSE))</f>
        <v/>
      </c>
      <c r="AE1392" s="3" t="str">
        <f>IF($L1392="","",VLOOKUP($L1392,BaseEqptCdF!$C$5:$R$161,16,FALSE)*$AC$3)</f>
        <v/>
      </c>
      <c r="AF1392" s="3" t="str">
        <f>IF($L1392="","",IF(LEFT($AB1392,2)="SD",0,IF(LEFT($AB1392,2)="SB",1*52,IF($N1392=Prog!$P$17,VLOOKUP($L1392,BaseEqptCdF!$C$5:$P$161,14,FALSE)*1*300,VLOOKUP($L1392,BaseEqptCdF!$C$5:$P$161,12,FALSE)*0.2*300))))</f>
        <v/>
      </c>
      <c r="AG1392" s="6" t="str">
        <f t="shared" si="174"/>
        <v/>
      </c>
      <c r="AH1392" s="6">
        <f>IF($U1392=Prog!$S$18,YEAR($X1392),"")</f>
        <v>1900</v>
      </c>
      <c r="AI1392" s="5" t="str">
        <f>IF(OR($AG1392="",$U1392=Prog!$S$18),"",IF(OR($U1392=Prog!$S$17,$U1392=Prog!$S$16),YEAR($X1392),IF($AG1392="ND","ND",$AI$8+$O1392)))</f>
        <v/>
      </c>
      <c r="AJ1392" s="3" t="str">
        <f t="shared" si="173"/>
        <v/>
      </c>
      <c r="AK1392" s="3" t="str">
        <f t="shared" si="172"/>
        <v/>
      </c>
      <c r="AL1392" s="3" t="str">
        <f t="shared" si="172"/>
        <v/>
      </c>
      <c r="AM1392" s="3" t="str">
        <f t="shared" si="172"/>
        <v/>
      </c>
      <c r="AN1392" s="3" t="str">
        <f t="shared" ref="AN1392" si="179">IF($AI1392="","",IF($AI1392=AN$9,1,0))</f>
        <v/>
      </c>
      <c r="AO1392" s="2">
        <f t="shared" si="175"/>
        <v>0</v>
      </c>
      <c r="AP1392" s="4"/>
      <c r="AQ1392" s="3">
        <f>IF(AJ1392=1,VLOOKUP($AP1392,BaseEqptCdF!$C$5:$R$161,16,FALSE),0)</f>
        <v>0</v>
      </c>
      <c r="AR1392" s="3">
        <f>IF(AK1392=1,VLOOKUP($AP1392,BaseEqptCdF!$C$5:$R$161,16,FALSE),0)</f>
        <v>0</v>
      </c>
      <c r="AS1392" s="3">
        <f>IF(AL1392=1,VLOOKUP($AP1392,BaseEqptCdF!$C$5:$R$161,16,FALSE),0)</f>
        <v>0</v>
      </c>
      <c r="AT1392" s="3">
        <f>IF(AM1392=1,VLOOKUP($AP1392,BaseEqptCdF!$C$5:$R$161,16,FALSE),0)</f>
        <v>0</v>
      </c>
      <c r="AU1392" s="3">
        <f>IF(AN1392=1,VLOOKUP($AP1392,BaseEqptCdF!$C$5:$R$161,16,FALSE),0)</f>
        <v>0</v>
      </c>
      <c r="AV1392" s="2">
        <f t="shared" si="176"/>
        <v>0</v>
      </c>
      <c r="AW1392" s="3" t="str">
        <f>IF($L1392="","",IF(SUM($AJ1392:AJ1392)=0,$AE1392,VLOOKUP($AP1392,BaseEqptCdF!$C$5:$R$161,16,FALSE)*$AC$3))</f>
        <v/>
      </c>
      <c r="AX1392" s="3" t="str">
        <f>IF($L1392="","",IF(SUM($AJ1392:AK1392)=0,$AE1392,VLOOKUP($AP1392,BaseEqptCdF!$C$5:$R$161,16,FALSE)*$AC$3))</f>
        <v/>
      </c>
      <c r="AY1392" s="3" t="str">
        <f>IF($L1392="","",IF(SUM($AJ1392:AL1392)=0,$AE1392,VLOOKUP($AP1392,BaseEqptCdF!$C$5:$R$161,16,FALSE)*$AC$3))</f>
        <v/>
      </c>
      <c r="AZ1392" s="3" t="str">
        <f>IF($L1392="","",IF(SUM($AJ1392:AM1392)=0,$AE1392,VLOOKUP($AP1392,BaseEqptCdF!$C$5:$R$161,16,FALSE)*$AC$3))</f>
        <v/>
      </c>
      <c r="BA1392" s="3" t="str">
        <f>IF($L1392="","",IF(SUM($AJ1392:AN1392)=0,$AE1392,VLOOKUP($AP1392,BaseEqptCdF!$C$5:$R$161,16,FALSE)*$AC$3))</f>
        <v/>
      </c>
      <c r="BB1392" s="2">
        <f t="shared" si="177"/>
        <v>0</v>
      </c>
      <c r="BC1392" s="3" t="str">
        <f>IF($L1392="","",IF(SUM($AJ1392:AJ1392)=0,$AF1392,IF(LEFT(VLOOKUP($AP1392,BaseEqptCdF!$C$5:$E$161,3,FALSE),2)="SD",0,IF(LEFT(VLOOKUP($AP1392,BaseEqptCdF!$C$5:$E$161,3,FALSE),2)="SB",1*52,VLOOKUP($AP1392,BaseEqptCdF!$C$5:$S$161,12,FALSE)*0.2*300))))</f>
        <v/>
      </c>
      <c r="BD1392" s="3" t="str">
        <f>IF($L1392="","",IF(SUM($AJ1392:AK1392)=0,$AF1392,IF(LEFT(VLOOKUP($AP1392,BaseEqptCdF!$C$5:$E$161,3,FALSE),2)="SD",0,IF(LEFT(VLOOKUP($AP1392,BaseEqptCdF!$C$5:$E$161,3,FALSE),2)="SB",1*52,VLOOKUP($AP1392,BaseEqptCdF!$C$5:$S$161,12,FALSE)*0.2*300))))</f>
        <v/>
      </c>
      <c r="BE1392" s="3" t="str">
        <f>IF($L1392="","",IF(SUM($AJ1392:AL1392)=0,$AF1392,IF(LEFT(VLOOKUP($AP1392,BaseEqptCdF!$C$5:$E$161,3,FALSE),2)="SD",0,IF(LEFT(VLOOKUP($AP1392,BaseEqptCdF!$C$5:$E$161,3,FALSE),2)="SB",1*52,VLOOKUP($AP1392,BaseEqptCdF!$C$5:$S$161,12,FALSE)*0.2*300))))</f>
        <v/>
      </c>
      <c r="BF1392" s="3" t="str">
        <f>IF($L1392="","",IF(SUM($AJ1392:AM1392)=0,$AF1392,IF(LEFT(VLOOKUP($AP1392,BaseEqptCdF!$C$5:$E$161,3,FALSE),2)="SD",0,IF(LEFT(VLOOKUP($AP1392,BaseEqptCdF!$C$5:$E$161,3,FALSE),2)="SB",1*52,VLOOKUP($AP1392,BaseEqptCdF!$C$5:$S$161,12,FALSE)*0.2*300))))</f>
        <v/>
      </c>
      <c r="BG1392" s="3" t="str">
        <f>IF($L1392="","",IF(SUM($AJ1392:AN1392)=0,$AF1392,IF(LEFT(VLOOKUP($AP1392,BaseEqptCdF!$C$5:$E$161,3,FALSE),2)="SD",0,IF(LEFT(VLOOKUP($AP1392,BaseEqptCdF!$C$5:$E$161,3,FALSE),2)="SB",1*52,VLOOKUP($AP1392,BaseEqptCdF!$C$5:$S$161,12,FALSE)*0.2*300))))</f>
        <v/>
      </c>
      <c r="BH1392" s="2">
        <f t="shared" si="178"/>
        <v>0</v>
      </c>
    </row>
    <row r="1393" spans="1:60" x14ac:dyDescent="0.25">
      <c r="A1393" s="296" t="str">
        <f t="array" ref="A1393">IF($C1393="","",INDEX(Prog!$B$8:$D$300,MATCH($C1393,nivo1,0),1))</f>
        <v/>
      </c>
      <c r="B1393" s="296" t="str">
        <f t="array" ref="B1393">IF($C1393="","",INDEX(Prog!$B$8:$D$300,MATCH($C1393,nivo1,0),2))</f>
        <v/>
      </c>
      <c r="C1393" s="273"/>
      <c r="D1393" s="267"/>
      <c r="E1393" s="273"/>
      <c r="F1393" s="273"/>
      <c r="G1393" s="273"/>
      <c r="H1393" s="273"/>
      <c r="I1393" s="273"/>
      <c r="J1393" s="273"/>
      <c r="K1393" s="274"/>
      <c r="L1393" s="273"/>
      <c r="M1393" s="273"/>
      <c r="N1393" s="273"/>
      <c r="O1393" s="275"/>
      <c r="P1393" s="273"/>
      <c r="Q1393" s="273"/>
      <c r="R1393" s="273"/>
      <c r="S1393" s="273"/>
      <c r="T1393" s="276"/>
      <c r="U1393" s="276"/>
      <c r="V1393" s="276"/>
      <c r="W1393" s="276"/>
      <c r="X1393" s="277"/>
      <c r="Y1393" s="278"/>
      <c r="AA1393" s="8" t="str">
        <f>IF($L1393="","",VLOOKUP($L1393,BaseEqptCdF!$C$5:$E$161,2,FALSE))</f>
        <v/>
      </c>
      <c r="AB1393" s="8" t="str">
        <f>IF($L1393="","",VLOOKUP($L1393,BaseEqptCdF!$C$5:$E$161,3,FALSE))</f>
        <v/>
      </c>
      <c r="AC1393" s="7" t="str">
        <f>IF($L1393="","",VLOOKUP($L1393,BaseEqptCdF!$C$5:$I$161,6,FALSE))</f>
        <v/>
      </c>
      <c r="AD1393" s="7" t="str">
        <f>IF($L1393="","",VLOOKUP($L1393,BaseEqptCdF!$C$5:$I$161,7,FALSE))</f>
        <v/>
      </c>
      <c r="AE1393" s="3" t="str">
        <f>IF($L1393="","",VLOOKUP($L1393,BaseEqptCdF!$C$5:$R$161,16,FALSE)*$AC$3)</f>
        <v/>
      </c>
      <c r="AF1393" s="3" t="str">
        <f>IF($L1393="","",IF(LEFT($AB1393,2)="SD",0,IF(LEFT($AB1393,2)="SB",1*52,IF($N1393=Prog!$P$17,VLOOKUP($L1393,BaseEqptCdF!$C$5:$P$161,14,FALSE)*1*300,VLOOKUP($L1393,BaseEqptCdF!$C$5:$P$161,12,FALSE)*0.2*300))))</f>
        <v/>
      </c>
      <c r="AG1393" s="6" t="str">
        <f t="shared" si="174"/>
        <v/>
      </c>
      <c r="AH1393" s="6">
        <f>IF($U1393=Prog!$S$18,YEAR($X1393),"")</f>
        <v>1900</v>
      </c>
      <c r="AI1393" s="5" t="str">
        <f>IF(OR($AG1393="",$U1393=Prog!$S$18),"",IF(OR($U1393=Prog!$S$17,$U1393=Prog!$S$16),YEAR($X1393),IF($AG1393="ND","ND",$AI$8+$O1393)))</f>
        <v/>
      </c>
      <c r="AJ1393" s="3" t="str">
        <f t="shared" si="173"/>
        <v/>
      </c>
      <c r="AK1393" s="3" t="str">
        <f t="shared" ref="AK1393:AN1456" si="180">IF($AI1393="","",IF($AI1393=AK$9,1,0))</f>
        <v/>
      </c>
      <c r="AL1393" s="3" t="str">
        <f t="shared" si="180"/>
        <v/>
      </c>
      <c r="AM1393" s="3" t="str">
        <f t="shared" si="180"/>
        <v/>
      </c>
      <c r="AN1393" s="3" t="str">
        <f t="shared" si="180"/>
        <v/>
      </c>
      <c r="AO1393" s="2">
        <f t="shared" si="175"/>
        <v>0</v>
      </c>
      <c r="AP1393" s="4"/>
      <c r="AQ1393" s="3">
        <f>IF(AJ1393=1,VLOOKUP($AP1393,BaseEqptCdF!$C$5:$R$161,16,FALSE),0)</f>
        <v>0</v>
      </c>
      <c r="AR1393" s="3">
        <f>IF(AK1393=1,VLOOKUP($AP1393,BaseEqptCdF!$C$5:$R$161,16,FALSE),0)</f>
        <v>0</v>
      </c>
      <c r="AS1393" s="3">
        <f>IF(AL1393=1,VLOOKUP($AP1393,BaseEqptCdF!$C$5:$R$161,16,FALSE),0)</f>
        <v>0</v>
      </c>
      <c r="AT1393" s="3">
        <f>IF(AM1393=1,VLOOKUP($AP1393,BaseEqptCdF!$C$5:$R$161,16,FALSE),0)</f>
        <v>0</v>
      </c>
      <c r="AU1393" s="3">
        <f>IF(AN1393=1,VLOOKUP($AP1393,BaseEqptCdF!$C$5:$R$161,16,FALSE),0)</f>
        <v>0</v>
      </c>
      <c r="AV1393" s="2">
        <f t="shared" si="176"/>
        <v>0</v>
      </c>
      <c r="AW1393" s="3" t="str">
        <f>IF($L1393="","",IF(SUM($AJ1393:AJ1393)=0,$AE1393,VLOOKUP($AP1393,BaseEqptCdF!$C$5:$R$161,16,FALSE)*$AC$3))</f>
        <v/>
      </c>
      <c r="AX1393" s="3" t="str">
        <f>IF($L1393="","",IF(SUM($AJ1393:AK1393)=0,$AE1393,VLOOKUP($AP1393,BaseEqptCdF!$C$5:$R$161,16,FALSE)*$AC$3))</f>
        <v/>
      </c>
      <c r="AY1393" s="3" t="str">
        <f>IF($L1393="","",IF(SUM($AJ1393:AL1393)=0,$AE1393,VLOOKUP($AP1393,BaseEqptCdF!$C$5:$R$161,16,FALSE)*$AC$3))</f>
        <v/>
      </c>
      <c r="AZ1393" s="3" t="str">
        <f>IF($L1393="","",IF(SUM($AJ1393:AM1393)=0,$AE1393,VLOOKUP($AP1393,BaseEqptCdF!$C$5:$R$161,16,FALSE)*$AC$3))</f>
        <v/>
      </c>
      <c r="BA1393" s="3" t="str">
        <f>IF($L1393="","",IF(SUM($AJ1393:AN1393)=0,$AE1393,VLOOKUP($AP1393,BaseEqptCdF!$C$5:$R$161,16,FALSE)*$AC$3))</f>
        <v/>
      </c>
      <c r="BB1393" s="2">
        <f t="shared" si="177"/>
        <v>0</v>
      </c>
      <c r="BC1393" s="3" t="str">
        <f>IF($L1393="","",IF(SUM($AJ1393:AJ1393)=0,$AF1393,IF(LEFT(VLOOKUP($AP1393,BaseEqptCdF!$C$5:$E$161,3,FALSE),2)="SD",0,IF(LEFT(VLOOKUP($AP1393,BaseEqptCdF!$C$5:$E$161,3,FALSE),2)="SB",1*52,VLOOKUP($AP1393,BaseEqptCdF!$C$5:$S$161,12,FALSE)*0.2*300))))</f>
        <v/>
      </c>
      <c r="BD1393" s="3" t="str">
        <f>IF($L1393="","",IF(SUM($AJ1393:AK1393)=0,$AF1393,IF(LEFT(VLOOKUP($AP1393,BaseEqptCdF!$C$5:$E$161,3,FALSE),2)="SD",0,IF(LEFT(VLOOKUP($AP1393,BaseEqptCdF!$C$5:$E$161,3,FALSE),2)="SB",1*52,VLOOKUP($AP1393,BaseEqptCdF!$C$5:$S$161,12,FALSE)*0.2*300))))</f>
        <v/>
      </c>
      <c r="BE1393" s="3" t="str">
        <f>IF($L1393="","",IF(SUM($AJ1393:AL1393)=0,$AF1393,IF(LEFT(VLOOKUP($AP1393,BaseEqptCdF!$C$5:$E$161,3,FALSE),2)="SD",0,IF(LEFT(VLOOKUP($AP1393,BaseEqptCdF!$C$5:$E$161,3,FALSE),2)="SB",1*52,VLOOKUP($AP1393,BaseEqptCdF!$C$5:$S$161,12,FALSE)*0.2*300))))</f>
        <v/>
      </c>
      <c r="BF1393" s="3" t="str">
        <f>IF($L1393="","",IF(SUM($AJ1393:AM1393)=0,$AF1393,IF(LEFT(VLOOKUP($AP1393,BaseEqptCdF!$C$5:$E$161,3,FALSE),2)="SD",0,IF(LEFT(VLOOKUP($AP1393,BaseEqptCdF!$C$5:$E$161,3,FALSE),2)="SB",1*52,VLOOKUP($AP1393,BaseEqptCdF!$C$5:$S$161,12,FALSE)*0.2*300))))</f>
        <v/>
      </c>
      <c r="BG1393" s="3" t="str">
        <f>IF($L1393="","",IF(SUM($AJ1393:AN1393)=0,$AF1393,IF(LEFT(VLOOKUP($AP1393,BaseEqptCdF!$C$5:$E$161,3,FALSE),2)="SD",0,IF(LEFT(VLOOKUP($AP1393,BaseEqptCdF!$C$5:$E$161,3,FALSE),2)="SB",1*52,VLOOKUP($AP1393,BaseEqptCdF!$C$5:$S$161,12,FALSE)*0.2*300))))</f>
        <v/>
      </c>
      <c r="BH1393" s="2">
        <f t="shared" si="178"/>
        <v>0</v>
      </c>
    </row>
    <row r="1394" spans="1:60" x14ac:dyDescent="0.25">
      <c r="A1394" s="296" t="str">
        <f t="array" ref="A1394">IF($C1394="","",INDEX(Prog!$B$8:$D$300,MATCH($C1394,nivo1,0),1))</f>
        <v/>
      </c>
      <c r="B1394" s="296" t="str">
        <f t="array" ref="B1394">IF($C1394="","",INDEX(Prog!$B$8:$D$300,MATCH($C1394,nivo1,0),2))</f>
        <v/>
      </c>
      <c r="C1394" s="273"/>
      <c r="D1394" s="267"/>
      <c r="E1394" s="273"/>
      <c r="F1394" s="273"/>
      <c r="G1394" s="273"/>
      <c r="H1394" s="273"/>
      <c r="I1394" s="273"/>
      <c r="J1394" s="273"/>
      <c r="K1394" s="274"/>
      <c r="L1394" s="273"/>
      <c r="M1394" s="273"/>
      <c r="N1394" s="273"/>
      <c r="O1394" s="275"/>
      <c r="P1394" s="273"/>
      <c r="Q1394" s="273"/>
      <c r="R1394" s="273"/>
      <c r="S1394" s="273"/>
      <c r="T1394" s="276"/>
      <c r="U1394" s="276"/>
      <c r="V1394" s="276"/>
      <c r="W1394" s="276"/>
      <c r="X1394" s="277"/>
      <c r="Y1394" s="278"/>
      <c r="AA1394" s="8" t="str">
        <f>IF($L1394="","",VLOOKUP($L1394,BaseEqptCdF!$C$5:$E$161,2,FALSE))</f>
        <v/>
      </c>
      <c r="AB1394" s="8" t="str">
        <f>IF($L1394="","",VLOOKUP($L1394,BaseEqptCdF!$C$5:$E$161,3,FALSE))</f>
        <v/>
      </c>
      <c r="AC1394" s="7" t="str">
        <f>IF($L1394="","",VLOOKUP($L1394,BaseEqptCdF!$C$5:$I$161,6,FALSE))</f>
        <v/>
      </c>
      <c r="AD1394" s="7" t="str">
        <f>IF($L1394="","",VLOOKUP($L1394,BaseEqptCdF!$C$5:$I$161,7,FALSE))</f>
        <v/>
      </c>
      <c r="AE1394" s="3" t="str">
        <f>IF($L1394="","",VLOOKUP($L1394,BaseEqptCdF!$C$5:$R$161,16,FALSE)*$AC$3)</f>
        <v/>
      </c>
      <c r="AF1394" s="3" t="str">
        <f>IF($L1394="","",IF(LEFT($AB1394,2)="SD",0,IF(LEFT($AB1394,2)="SB",1*52,IF($N1394=Prog!$P$17,VLOOKUP($L1394,BaseEqptCdF!$C$5:$P$161,14,FALSE)*1*300,VLOOKUP($L1394,BaseEqptCdF!$C$5:$P$161,12,FALSE)*0.2*300))))</f>
        <v/>
      </c>
      <c r="AG1394" s="6" t="str">
        <f t="shared" si="174"/>
        <v/>
      </c>
      <c r="AH1394" s="6">
        <f>IF($U1394=Prog!$S$18,YEAR($X1394),"")</f>
        <v>1900</v>
      </c>
      <c r="AI1394" s="5" t="str">
        <f>IF(OR($AG1394="",$U1394=Prog!$S$18),"",IF(OR($U1394=Prog!$S$17,$U1394=Prog!$S$16),YEAR($X1394),IF($AG1394="ND","ND",$AI$8+$O1394)))</f>
        <v/>
      </c>
      <c r="AJ1394" s="3" t="str">
        <f t="shared" si="173"/>
        <v/>
      </c>
      <c r="AK1394" s="3" t="str">
        <f t="shared" si="180"/>
        <v/>
      </c>
      <c r="AL1394" s="3" t="str">
        <f t="shared" si="180"/>
        <v/>
      </c>
      <c r="AM1394" s="3" t="str">
        <f t="shared" si="180"/>
        <v/>
      </c>
      <c r="AN1394" s="3" t="str">
        <f t="shared" si="180"/>
        <v/>
      </c>
      <c r="AO1394" s="2">
        <f t="shared" si="175"/>
        <v>0</v>
      </c>
      <c r="AP1394" s="4"/>
      <c r="AQ1394" s="3">
        <f>IF(AJ1394=1,VLOOKUP($AP1394,BaseEqptCdF!$C$5:$R$161,16,FALSE),0)</f>
        <v>0</v>
      </c>
      <c r="AR1394" s="3">
        <f>IF(AK1394=1,VLOOKUP($AP1394,BaseEqptCdF!$C$5:$R$161,16,FALSE),0)</f>
        <v>0</v>
      </c>
      <c r="AS1394" s="3">
        <f>IF(AL1394=1,VLOOKUP($AP1394,BaseEqptCdF!$C$5:$R$161,16,FALSE),0)</f>
        <v>0</v>
      </c>
      <c r="AT1394" s="3">
        <f>IF(AM1394=1,VLOOKUP($AP1394,BaseEqptCdF!$C$5:$R$161,16,FALSE),0)</f>
        <v>0</v>
      </c>
      <c r="AU1394" s="3">
        <f>IF(AN1394=1,VLOOKUP($AP1394,BaseEqptCdF!$C$5:$R$161,16,FALSE),0)</f>
        <v>0</v>
      </c>
      <c r="AV1394" s="2">
        <f t="shared" si="176"/>
        <v>0</v>
      </c>
      <c r="AW1394" s="3" t="str">
        <f>IF($L1394="","",IF(SUM($AJ1394:AJ1394)=0,$AE1394,VLOOKUP($AP1394,BaseEqptCdF!$C$5:$R$161,16,FALSE)*$AC$3))</f>
        <v/>
      </c>
      <c r="AX1394" s="3" t="str">
        <f>IF($L1394="","",IF(SUM($AJ1394:AK1394)=0,$AE1394,VLOOKUP($AP1394,BaseEqptCdF!$C$5:$R$161,16,FALSE)*$AC$3))</f>
        <v/>
      </c>
      <c r="AY1394" s="3" t="str">
        <f>IF($L1394="","",IF(SUM($AJ1394:AL1394)=0,$AE1394,VLOOKUP($AP1394,BaseEqptCdF!$C$5:$R$161,16,FALSE)*$AC$3))</f>
        <v/>
      </c>
      <c r="AZ1394" s="3" t="str">
        <f>IF($L1394="","",IF(SUM($AJ1394:AM1394)=0,$AE1394,VLOOKUP($AP1394,BaseEqptCdF!$C$5:$R$161,16,FALSE)*$AC$3))</f>
        <v/>
      </c>
      <c r="BA1394" s="3" t="str">
        <f>IF($L1394="","",IF(SUM($AJ1394:AN1394)=0,$AE1394,VLOOKUP($AP1394,BaseEqptCdF!$C$5:$R$161,16,FALSE)*$AC$3))</f>
        <v/>
      </c>
      <c r="BB1394" s="2">
        <f t="shared" si="177"/>
        <v>0</v>
      </c>
      <c r="BC1394" s="3" t="str">
        <f>IF($L1394="","",IF(SUM($AJ1394:AJ1394)=0,$AF1394,IF(LEFT(VLOOKUP($AP1394,BaseEqptCdF!$C$5:$E$161,3,FALSE),2)="SD",0,IF(LEFT(VLOOKUP($AP1394,BaseEqptCdF!$C$5:$E$161,3,FALSE),2)="SB",1*52,VLOOKUP($AP1394,BaseEqptCdF!$C$5:$S$161,12,FALSE)*0.2*300))))</f>
        <v/>
      </c>
      <c r="BD1394" s="3" t="str">
        <f>IF($L1394="","",IF(SUM($AJ1394:AK1394)=0,$AF1394,IF(LEFT(VLOOKUP($AP1394,BaseEqptCdF!$C$5:$E$161,3,FALSE),2)="SD",0,IF(LEFT(VLOOKUP($AP1394,BaseEqptCdF!$C$5:$E$161,3,FALSE),2)="SB",1*52,VLOOKUP($AP1394,BaseEqptCdF!$C$5:$S$161,12,FALSE)*0.2*300))))</f>
        <v/>
      </c>
      <c r="BE1394" s="3" t="str">
        <f>IF($L1394="","",IF(SUM($AJ1394:AL1394)=0,$AF1394,IF(LEFT(VLOOKUP($AP1394,BaseEqptCdF!$C$5:$E$161,3,FALSE),2)="SD",0,IF(LEFT(VLOOKUP($AP1394,BaseEqptCdF!$C$5:$E$161,3,FALSE),2)="SB",1*52,VLOOKUP($AP1394,BaseEqptCdF!$C$5:$S$161,12,FALSE)*0.2*300))))</f>
        <v/>
      </c>
      <c r="BF1394" s="3" t="str">
        <f>IF($L1394="","",IF(SUM($AJ1394:AM1394)=0,$AF1394,IF(LEFT(VLOOKUP($AP1394,BaseEqptCdF!$C$5:$E$161,3,FALSE),2)="SD",0,IF(LEFT(VLOOKUP($AP1394,BaseEqptCdF!$C$5:$E$161,3,FALSE),2)="SB",1*52,VLOOKUP($AP1394,BaseEqptCdF!$C$5:$S$161,12,FALSE)*0.2*300))))</f>
        <v/>
      </c>
      <c r="BG1394" s="3" t="str">
        <f>IF($L1394="","",IF(SUM($AJ1394:AN1394)=0,$AF1394,IF(LEFT(VLOOKUP($AP1394,BaseEqptCdF!$C$5:$E$161,3,FALSE),2)="SD",0,IF(LEFT(VLOOKUP($AP1394,BaseEqptCdF!$C$5:$E$161,3,FALSE),2)="SB",1*52,VLOOKUP($AP1394,BaseEqptCdF!$C$5:$S$161,12,FALSE)*0.2*300))))</f>
        <v/>
      </c>
      <c r="BH1394" s="2">
        <f t="shared" si="178"/>
        <v>0</v>
      </c>
    </row>
    <row r="1395" spans="1:60" x14ac:dyDescent="0.25">
      <c r="A1395" s="296" t="str">
        <f t="array" ref="A1395">IF($C1395="","",INDEX(Prog!$B$8:$D$300,MATCH($C1395,nivo1,0),1))</f>
        <v/>
      </c>
      <c r="B1395" s="296" t="str">
        <f t="array" ref="B1395">IF($C1395="","",INDEX(Prog!$B$8:$D$300,MATCH($C1395,nivo1,0),2))</f>
        <v/>
      </c>
      <c r="C1395" s="273"/>
      <c r="D1395" s="267"/>
      <c r="E1395" s="273"/>
      <c r="F1395" s="273"/>
      <c r="G1395" s="273"/>
      <c r="H1395" s="273"/>
      <c r="I1395" s="273"/>
      <c r="J1395" s="273"/>
      <c r="K1395" s="274"/>
      <c r="L1395" s="273"/>
      <c r="M1395" s="273"/>
      <c r="N1395" s="273"/>
      <c r="O1395" s="275"/>
      <c r="P1395" s="273"/>
      <c r="Q1395" s="273"/>
      <c r="R1395" s="273"/>
      <c r="S1395" s="273"/>
      <c r="T1395" s="276"/>
      <c r="U1395" s="276"/>
      <c r="V1395" s="276"/>
      <c r="W1395" s="276"/>
      <c r="X1395" s="277"/>
      <c r="Y1395" s="278"/>
      <c r="AA1395" s="8" t="str">
        <f>IF($L1395="","",VLOOKUP($L1395,BaseEqptCdF!$C$5:$E$161,2,FALSE))</f>
        <v/>
      </c>
      <c r="AB1395" s="8" t="str">
        <f>IF($L1395="","",VLOOKUP($L1395,BaseEqptCdF!$C$5:$E$161,3,FALSE))</f>
        <v/>
      </c>
      <c r="AC1395" s="7" t="str">
        <f>IF($L1395="","",VLOOKUP($L1395,BaseEqptCdF!$C$5:$I$161,6,FALSE))</f>
        <v/>
      </c>
      <c r="AD1395" s="7" t="str">
        <f>IF($L1395="","",VLOOKUP($L1395,BaseEqptCdF!$C$5:$I$161,7,FALSE))</f>
        <v/>
      </c>
      <c r="AE1395" s="3" t="str">
        <f>IF($L1395="","",VLOOKUP($L1395,BaseEqptCdF!$C$5:$R$161,16,FALSE)*$AC$3)</f>
        <v/>
      </c>
      <c r="AF1395" s="3" t="str">
        <f>IF($L1395="","",IF(LEFT($AB1395,2)="SD",0,IF(LEFT($AB1395,2)="SB",1*52,IF($N1395=Prog!$P$17,VLOOKUP($L1395,BaseEqptCdF!$C$5:$P$161,14,FALSE)*1*300,VLOOKUP($L1395,BaseEqptCdF!$C$5:$P$161,12,FALSE)*0.2*300))))</f>
        <v/>
      </c>
      <c r="AG1395" s="6" t="str">
        <f t="shared" si="174"/>
        <v/>
      </c>
      <c r="AH1395" s="6">
        <f>IF($U1395=Prog!$S$18,YEAR($X1395),"")</f>
        <v>1900</v>
      </c>
      <c r="AI1395" s="5" t="str">
        <f>IF(OR($AG1395="",$U1395=Prog!$S$18),"",IF(OR($U1395=Prog!$S$17,$U1395=Prog!$S$16),YEAR($X1395),IF($AG1395="ND","ND",$AI$8+$O1395)))</f>
        <v/>
      </c>
      <c r="AJ1395" s="3" t="str">
        <f t="shared" ref="AJ1395:AJ1458" si="181">IF($AI1395="","",IF($AI1395&lt;=AJ$9,1,0))</f>
        <v/>
      </c>
      <c r="AK1395" s="3" t="str">
        <f t="shared" si="180"/>
        <v/>
      </c>
      <c r="AL1395" s="3" t="str">
        <f t="shared" si="180"/>
        <v/>
      </c>
      <c r="AM1395" s="3" t="str">
        <f t="shared" si="180"/>
        <v/>
      </c>
      <c r="AN1395" s="3" t="str">
        <f t="shared" si="180"/>
        <v/>
      </c>
      <c r="AO1395" s="2">
        <f t="shared" si="175"/>
        <v>0</v>
      </c>
      <c r="AP1395" s="4"/>
      <c r="AQ1395" s="3">
        <f>IF(AJ1395=1,VLOOKUP($AP1395,BaseEqptCdF!$C$5:$R$161,16,FALSE),0)</f>
        <v>0</v>
      </c>
      <c r="AR1395" s="3">
        <f>IF(AK1395=1,VLOOKUP($AP1395,BaseEqptCdF!$C$5:$R$161,16,FALSE),0)</f>
        <v>0</v>
      </c>
      <c r="AS1395" s="3">
        <f>IF(AL1395=1,VLOOKUP($AP1395,BaseEqptCdF!$C$5:$R$161,16,FALSE),0)</f>
        <v>0</v>
      </c>
      <c r="AT1395" s="3">
        <f>IF(AM1395=1,VLOOKUP($AP1395,BaseEqptCdF!$C$5:$R$161,16,FALSE),0)</f>
        <v>0</v>
      </c>
      <c r="AU1395" s="3">
        <f>IF(AN1395=1,VLOOKUP($AP1395,BaseEqptCdF!$C$5:$R$161,16,FALSE),0)</f>
        <v>0</v>
      </c>
      <c r="AV1395" s="2">
        <f t="shared" si="176"/>
        <v>0</v>
      </c>
      <c r="AW1395" s="3" t="str">
        <f>IF($L1395="","",IF(SUM($AJ1395:AJ1395)=0,$AE1395,VLOOKUP($AP1395,BaseEqptCdF!$C$5:$R$161,16,FALSE)*$AC$3))</f>
        <v/>
      </c>
      <c r="AX1395" s="3" t="str">
        <f>IF($L1395="","",IF(SUM($AJ1395:AK1395)=0,$AE1395,VLOOKUP($AP1395,BaseEqptCdF!$C$5:$R$161,16,FALSE)*$AC$3))</f>
        <v/>
      </c>
      <c r="AY1395" s="3" t="str">
        <f>IF($L1395="","",IF(SUM($AJ1395:AL1395)=0,$AE1395,VLOOKUP($AP1395,BaseEqptCdF!$C$5:$R$161,16,FALSE)*$AC$3))</f>
        <v/>
      </c>
      <c r="AZ1395" s="3" t="str">
        <f>IF($L1395="","",IF(SUM($AJ1395:AM1395)=0,$AE1395,VLOOKUP($AP1395,BaseEqptCdF!$C$5:$R$161,16,FALSE)*$AC$3))</f>
        <v/>
      </c>
      <c r="BA1395" s="3" t="str">
        <f>IF($L1395="","",IF(SUM($AJ1395:AN1395)=0,$AE1395,VLOOKUP($AP1395,BaseEqptCdF!$C$5:$R$161,16,FALSE)*$AC$3))</f>
        <v/>
      </c>
      <c r="BB1395" s="2">
        <f t="shared" si="177"/>
        <v>0</v>
      </c>
      <c r="BC1395" s="3" t="str">
        <f>IF($L1395="","",IF(SUM($AJ1395:AJ1395)=0,$AF1395,IF(LEFT(VLOOKUP($AP1395,BaseEqptCdF!$C$5:$E$161,3,FALSE),2)="SD",0,IF(LEFT(VLOOKUP($AP1395,BaseEqptCdF!$C$5:$E$161,3,FALSE),2)="SB",1*52,VLOOKUP($AP1395,BaseEqptCdF!$C$5:$S$161,12,FALSE)*0.2*300))))</f>
        <v/>
      </c>
      <c r="BD1395" s="3" t="str">
        <f>IF($L1395="","",IF(SUM($AJ1395:AK1395)=0,$AF1395,IF(LEFT(VLOOKUP($AP1395,BaseEqptCdF!$C$5:$E$161,3,FALSE),2)="SD",0,IF(LEFT(VLOOKUP($AP1395,BaseEqptCdF!$C$5:$E$161,3,FALSE),2)="SB",1*52,VLOOKUP($AP1395,BaseEqptCdF!$C$5:$S$161,12,FALSE)*0.2*300))))</f>
        <v/>
      </c>
      <c r="BE1395" s="3" t="str">
        <f>IF($L1395="","",IF(SUM($AJ1395:AL1395)=0,$AF1395,IF(LEFT(VLOOKUP($AP1395,BaseEqptCdF!$C$5:$E$161,3,FALSE),2)="SD",0,IF(LEFT(VLOOKUP($AP1395,BaseEqptCdF!$C$5:$E$161,3,FALSE),2)="SB",1*52,VLOOKUP($AP1395,BaseEqptCdF!$C$5:$S$161,12,FALSE)*0.2*300))))</f>
        <v/>
      </c>
      <c r="BF1395" s="3" t="str">
        <f>IF($L1395="","",IF(SUM($AJ1395:AM1395)=0,$AF1395,IF(LEFT(VLOOKUP($AP1395,BaseEqptCdF!$C$5:$E$161,3,FALSE),2)="SD",0,IF(LEFT(VLOOKUP($AP1395,BaseEqptCdF!$C$5:$E$161,3,FALSE),2)="SB",1*52,VLOOKUP($AP1395,BaseEqptCdF!$C$5:$S$161,12,FALSE)*0.2*300))))</f>
        <v/>
      </c>
      <c r="BG1395" s="3" t="str">
        <f>IF($L1395="","",IF(SUM($AJ1395:AN1395)=0,$AF1395,IF(LEFT(VLOOKUP($AP1395,BaseEqptCdF!$C$5:$E$161,3,FALSE),2)="SD",0,IF(LEFT(VLOOKUP($AP1395,BaseEqptCdF!$C$5:$E$161,3,FALSE),2)="SB",1*52,VLOOKUP($AP1395,BaseEqptCdF!$C$5:$S$161,12,FALSE)*0.2*300))))</f>
        <v/>
      </c>
      <c r="BH1395" s="2">
        <f t="shared" si="178"/>
        <v>0</v>
      </c>
    </row>
    <row r="1396" spans="1:60" x14ac:dyDescent="0.25">
      <c r="A1396" s="296" t="str">
        <f t="array" ref="A1396">IF($C1396="","",INDEX(Prog!$B$8:$D$300,MATCH($C1396,nivo1,0),1))</f>
        <v/>
      </c>
      <c r="B1396" s="296" t="str">
        <f t="array" ref="B1396">IF($C1396="","",INDEX(Prog!$B$8:$D$300,MATCH($C1396,nivo1,0),2))</f>
        <v/>
      </c>
      <c r="C1396" s="273"/>
      <c r="D1396" s="267"/>
      <c r="E1396" s="273"/>
      <c r="F1396" s="273"/>
      <c r="G1396" s="273"/>
      <c r="H1396" s="273"/>
      <c r="I1396" s="273"/>
      <c r="J1396" s="273"/>
      <c r="K1396" s="274"/>
      <c r="L1396" s="273"/>
      <c r="M1396" s="273"/>
      <c r="N1396" s="273"/>
      <c r="O1396" s="275"/>
      <c r="P1396" s="273"/>
      <c r="Q1396" s="273"/>
      <c r="R1396" s="273"/>
      <c r="S1396" s="273"/>
      <c r="T1396" s="276"/>
      <c r="U1396" s="276"/>
      <c r="V1396" s="276"/>
      <c r="W1396" s="276"/>
      <c r="X1396" s="277"/>
      <c r="Y1396" s="278"/>
      <c r="AA1396" s="8" t="str">
        <f>IF($L1396="","",VLOOKUP($L1396,BaseEqptCdF!$C$5:$E$161,2,FALSE))</f>
        <v/>
      </c>
      <c r="AB1396" s="8" t="str">
        <f>IF($L1396="","",VLOOKUP($L1396,BaseEqptCdF!$C$5:$E$161,3,FALSE))</f>
        <v/>
      </c>
      <c r="AC1396" s="7" t="str">
        <f>IF($L1396="","",VLOOKUP($L1396,BaseEqptCdF!$C$5:$I$161,6,FALSE))</f>
        <v/>
      </c>
      <c r="AD1396" s="7" t="str">
        <f>IF($L1396="","",VLOOKUP($L1396,BaseEqptCdF!$C$5:$I$161,7,FALSE))</f>
        <v/>
      </c>
      <c r="AE1396" s="3" t="str">
        <f>IF($L1396="","",VLOOKUP($L1396,BaseEqptCdF!$C$5:$R$161,16,FALSE)*$AC$3)</f>
        <v/>
      </c>
      <c r="AF1396" s="3" t="str">
        <f>IF($L1396="","",IF(LEFT($AB1396,2)="SD",0,IF(LEFT($AB1396,2)="SB",1*52,IF($N1396=Prog!$P$17,VLOOKUP($L1396,BaseEqptCdF!$C$5:$P$161,14,FALSE)*1*300,VLOOKUP($L1396,BaseEqptCdF!$C$5:$P$161,12,FALSE)*0.2*300))))</f>
        <v/>
      </c>
      <c r="AG1396" s="6" t="str">
        <f t="shared" si="174"/>
        <v/>
      </c>
      <c r="AH1396" s="6">
        <f>IF($U1396=Prog!$S$18,YEAR($X1396),"")</f>
        <v>1900</v>
      </c>
      <c r="AI1396" s="5" t="str">
        <f>IF(OR($AG1396="",$U1396=Prog!$S$18),"",IF(OR($U1396=Prog!$S$17,$U1396=Prog!$S$16),YEAR($X1396),IF($AG1396="ND","ND",$AI$8+$O1396)))</f>
        <v/>
      </c>
      <c r="AJ1396" s="3" t="str">
        <f t="shared" si="181"/>
        <v/>
      </c>
      <c r="AK1396" s="3" t="str">
        <f t="shared" si="180"/>
        <v/>
      </c>
      <c r="AL1396" s="3" t="str">
        <f t="shared" si="180"/>
        <v/>
      </c>
      <c r="AM1396" s="3" t="str">
        <f t="shared" si="180"/>
        <v/>
      </c>
      <c r="AN1396" s="3" t="str">
        <f t="shared" si="180"/>
        <v/>
      </c>
      <c r="AO1396" s="2">
        <f t="shared" si="175"/>
        <v>0</v>
      </c>
      <c r="AP1396" s="4"/>
      <c r="AQ1396" s="3">
        <f>IF(AJ1396=1,VLOOKUP($AP1396,BaseEqptCdF!$C$5:$R$161,16,FALSE),0)</f>
        <v>0</v>
      </c>
      <c r="AR1396" s="3">
        <f>IF(AK1396=1,VLOOKUP($AP1396,BaseEqptCdF!$C$5:$R$161,16,FALSE),0)</f>
        <v>0</v>
      </c>
      <c r="AS1396" s="3">
        <f>IF(AL1396=1,VLOOKUP($AP1396,BaseEqptCdF!$C$5:$R$161,16,FALSE),0)</f>
        <v>0</v>
      </c>
      <c r="AT1396" s="3">
        <f>IF(AM1396=1,VLOOKUP($AP1396,BaseEqptCdF!$C$5:$R$161,16,FALSE),0)</f>
        <v>0</v>
      </c>
      <c r="AU1396" s="3">
        <f>IF(AN1396=1,VLOOKUP($AP1396,BaseEqptCdF!$C$5:$R$161,16,FALSE),0)</f>
        <v>0</v>
      </c>
      <c r="AV1396" s="2">
        <f t="shared" si="176"/>
        <v>0</v>
      </c>
      <c r="AW1396" s="3" t="str">
        <f>IF($L1396="","",IF(SUM($AJ1396:AJ1396)=0,$AE1396,VLOOKUP($AP1396,BaseEqptCdF!$C$5:$R$161,16,FALSE)*$AC$3))</f>
        <v/>
      </c>
      <c r="AX1396" s="3" t="str">
        <f>IF($L1396="","",IF(SUM($AJ1396:AK1396)=0,$AE1396,VLOOKUP($AP1396,BaseEqptCdF!$C$5:$R$161,16,FALSE)*$AC$3))</f>
        <v/>
      </c>
      <c r="AY1396" s="3" t="str">
        <f>IF($L1396="","",IF(SUM($AJ1396:AL1396)=0,$AE1396,VLOOKUP($AP1396,BaseEqptCdF!$C$5:$R$161,16,FALSE)*$AC$3))</f>
        <v/>
      </c>
      <c r="AZ1396" s="3" t="str">
        <f>IF($L1396="","",IF(SUM($AJ1396:AM1396)=0,$AE1396,VLOOKUP($AP1396,BaseEqptCdF!$C$5:$R$161,16,FALSE)*$AC$3))</f>
        <v/>
      </c>
      <c r="BA1396" s="3" t="str">
        <f>IF($L1396="","",IF(SUM($AJ1396:AN1396)=0,$AE1396,VLOOKUP($AP1396,BaseEqptCdF!$C$5:$R$161,16,FALSE)*$AC$3))</f>
        <v/>
      </c>
      <c r="BB1396" s="2">
        <f t="shared" si="177"/>
        <v>0</v>
      </c>
      <c r="BC1396" s="3" t="str">
        <f>IF($L1396="","",IF(SUM($AJ1396:AJ1396)=0,$AF1396,IF(LEFT(VLOOKUP($AP1396,BaseEqptCdF!$C$5:$E$161,3,FALSE),2)="SD",0,IF(LEFT(VLOOKUP($AP1396,BaseEqptCdF!$C$5:$E$161,3,FALSE),2)="SB",1*52,VLOOKUP($AP1396,BaseEqptCdF!$C$5:$S$161,12,FALSE)*0.2*300))))</f>
        <v/>
      </c>
      <c r="BD1396" s="3" t="str">
        <f>IF($L1396="","",IF(SUM($AJ1396:AK1396)=0,$AF1396,IF(LEFT(VLOOKUP($AP1396,BaseEqptCdF!$C$5:$E$161,3,FALSE),2)="SD",0,IF(LEFT(VLOOKUP($AP1396,BaseEqptCdF!$C$5:$E$161,3,FALSE),2)="SB",1*52,VLOOKUP($AP1396,BaseEqptCdF!$C$5:$S$161,12,FALSE)*0.2*300))))</f>
        <v/>
      </c>
      <c r="BE1396" s="3" t="str">
        <f>IF($L1396="","",IF(SUM($AJ1396:AL1396)=0,$AF1396,IF(LEFT(VLOOKUP($AP1396,BaseEqptCdF!$C$5:$E$161,3,FALSE),2)="SD",0,IF(LEFT(VLOOKUP($AP1396,BaseEqptCdF!$C$5:$E$161,3,FALSE),2)="SB",1*52,VLOOKUP($AP1396,BaseEqptCdF!$C$5:$S$161,12,FALSE)*0.2*300))))</f>
        <v/>
      </c>
      <c r="BF1396" s="3" t="str">
        <f>IF($L1396="","",IF(SUM($AJ1396:AM1396)=0,$AF1396,IF(LEFT(VLOOKUP($AP1396,BaseEqptCdF!$C$5:$E$161,3,FALSE),2)="SD",0,IF(LEFT(VLOOKUP($AP1396,BaseEqptCdF!$C$5:$E$161,3,FALSE),2)="SB",1*52,VLOOKUP($AP1396,BaseEqptCdF!$C$5:$S$161,12,FALSE)*0.2*300))))</f>
        <v/>
      </c>
      <c r="BG1396" s="3" t="str">
        <f>IF($L1396="","",IF(SUM($AJ1396:AN1396)=0,$AF1396,IF(LEFT(VLOOKUP($AP1396,BaseEqptCdF!$C$5:$E$161,3,FALSE),2)="SD",0,IF(LEFT(VLOOKUP($AP1396,BaseEqptCdF!$C$5:$E$161,3,FALSE),2)="SB",1*52,VLOOKUP($AP1396,BaseEqptCdF!$C$5:$S$161,12,FALSE)*0.2*300))))</f>
        <v/>
      </c>
      <c r="BH1396" s="2">
        <f t="shared" si="178"/>
        <v>0</v>
      </c>
    </row>
    <row r="1397" spans="1:60" x14ac:dyDescent="0.25">
      <c r="A1397" s="296" t="str">
        <f t="array" ref="A1397">IF($C1397="","",INDEX(Prog!$B$8:$D$300,MATCH($C1397,nivo1,0),1))</f>
        <v/>
      </c>
      <c r="B1397" s="296" t="str">
        <f t="array" ref="B1397">IF($C1397="","",INDEX(Prog!$B$8:$D$300,MATCH($C1397,nivo1,0),2))</f>
        <v/>
      </c>
      <c r="C1397" s="273"/>
      <c r="D1397" s="267"/>
      <c r="E1397" s="273"/>
      <c r="F1397" s="273"/>
      <c r="G1397" s="273"/>
      <c r="H1397" s="273"/>
      <c r="I1397" s="273"/>
      <c r="J1397" s="273"/>
      <c r="K1397" s="274"/>
      <c r="L1397" s="273"/>
      <c r="M1397" s="273"/>
      <c r="N1397" s="273"/>
      <c r="O1397" s="275"/>
      <c r="P1397" s="273"/>
      <c r="Q1397" s="273"/>
      <c r="R1397" s="273"/>
      <c r="S1397" s="273"/>
      <c r="T1397" s="276"/>
      <c r="U1397" s="276"/>
      <c r="V1397" s="276"/>
      <c r="W1397" s="276"/>
      <c r="X1397" s="277"/>
      <c r="Y1397" s="278"/>
      <c r="AA1397" s="8" t="str">
        <f>IF($L1397="","",VLOOKUP($L1397,BaseEqptCdF!$C$5:$E$161,2,FALSE))</f>
        <v/>
      </c>
      <c r="AB1397" s="8" t="str">
        <f>IF($L1397="","",VLOOKUP($L1397,BaseEqptCdF!$C$5:$E$161,3,FALSE))</f>
        <v/>
      </c>
      <c r="AC1397" s="7" t="str">
        <f>IF($L1397="","",VLOOKUP($L1397,BaseEqptCdF!$C$5:$I$161,6,FALSE))</f>
        <v/>
      </c>
      <c r="AD1397" s="7" t="str">
        <f>IF($L1397="","",VLOOKUP($L1397,BaseEqptCdF!$C$5:$I$161,7,FALSE))</f>
        <v/>
      </c>
      <c r="AE1397" s="3" t="str">
        <f>IF($L1397="","",VLOOKUP($L1397,BaseEqptCdF!$C$5:$R$161,16,FALSE)*$AC$3)</f>
        <v/>
      </c>
      <c r="AF1397" s="3" t="str">
        <f>IF($L1397="","",IF(LEFT($AB1397,2)="SD",0,IF(LEFT($AB1397,2)="SB",1*52,IF($N1397=Prog!$P$17,VLOOKUP($L1397,BaseEqptCdF!$C$5:$P$161,14,FALSE)*1*300,VLOOKUP($L1397,BaseEqptCdF!$C$5:$P$161,12,FALSE)*0.2*300))))</f>
        <v/>
      </c>
      <c r="AG1397" s="6" t="str">
        <f t="shared" si="174"/>
        <v/>
      </c>
      <c r="AH1397" s="6">
        <f>IF($U1397=Prog!$S$18,YEAR($X1397),"")</f>
        <v>1900</v>
      </c>
      <c r="AI1397" s="5" t="str">
        <f>IF(OR($AG1397="",$U1397=Prog!$S$18),"",IF(OR($U1397=Prog!$S$17,$U1397=Prog!$S$16),YEAR($X1397),IF($AG1397="ND","ND",$AI$8+$O1397)))</f>
        <v/>
      </c>
      <c r="AJ1397" s="3" t="str">
        <f t="shared" si="181"/>
        <v/>
      </c>
      <c r="AK1397" s="3" t="str">
        <f t="shared" si="180"/>
        <v/>
      </c>
      <c r="AL1397" s="3" t="str">
        <f t="shared" si="180"/>
        <v/>
      </c>
      <c r="AM1397" s="3" t="str">
        <f t="shared" si="180"/>
        <v/>
      </c>
      <c r="AN1397" s="3" t="str">
        <f t="shared" si="180"/>
        <v/>
      </c>
      <c r="AO1397" s="2">
        <f t="shared" si="175"/>
        <v>0</v>
      </c>
      <c r="AP1397" s="4"/>
      <c r="AQ1397" s="3">
        <f>IF(AJ1397=1,VLOOKUP($AP1397,BaseEqptCdF!$C$5:$R$161,16,FALSE),0)</f>
        <v>0</v>
      </c>
      <c r="AR1397" s="3">
        <f>IF(AK1397=1,VLOOKUP($AP1397,BaseEqptCdF!$C$5:$R$161,16,FALSE),0)</f>
        <v>0</v>
      </c>
      <c r="AS1397" s="3">
        <f>IF(AL1397=1,VLOOKUP($AP1397,BaseEqptCdF!$C$5:$R$161,16,FALSE),0)</f>
        <v>0</v>
      </c>
      <c r="AT1397" s="3">
        <f>IF(AM1397=1,VLOOKUP($AP1397,BaseEqptCdF!$C$5:$R$161,16,FALSE),0)</f>
        <v>0</v>
      </c>
      <c r="AU1397" s="3">
        <f>IF(AN1397=1,VLOOKUP($AP1397,BaseEqptCdF!$C$5:$R$161,16,FALSE),0)</f>
        <v>0</v>
      </c>
      <c r="AV1397" s="2">
        <f t="shared" si="176"/>
        <v>0</v>
      </c>
      <c r="AW1397" s="3" t="str">
        <f>IF($L1397="","",IF(SUM($AJ1397:AJ1397)=0,$AE1397,VLOOKUP($AP1397,BaseEqptCdF!$C$5:$R$161,16,FALSE)*$AC$3))</f>
        <v/>
      </c>
      <c r="AX1397" s="3" t="str">
        <f>IF($L1397="","",IF(SUM($AJ1397:AK1397)=0,$AE1397,VLOOKUP($AP1397,BaseEqptCdF!$C$5:$R$161,16,FALSE)*$AC$3))</f>
        <v/>
      </c>
      <c r="AY1397" s="3" t="str">
        <f>IF($L1397="","",IF(SUM($AJ1397:AL1397)=0,$AE1397,VLOOKUP($AP1397,BaseEqptCdF!$C$5:$R$161,16,FALSE)*$AC$3))</f>
        <v/>
      </c>
      <c r="AZ1397" s="3" t="str">
        <f>IF($L1397="","",IF(SUM($AJ1397:AM1397)=0,$AE1397,VLOOKUP($AP1397,BaseEqptCdF!$C$5:$R$161,16,FALSE)*$AC$3))</f>
        <v/>
      </c>
      <c r="BA1397" s="3" t="str">
        <f>IF($L1397="","",IF(SUM($AJ1397:AN1397)=0,$AE1397,VLOOKUP($AP1397,BaseEqptCdF!$C$5:$R$161,16,FALSE)*$AC$3))</f>
        <v/>
      </c>
      <c r="BB1397" s="2">
        <f t="shared" si="177"/>
        <v>0</v>
      </c>
      <c r="BC1397" s="3" t="str">
        <f>IF($L1397="","",IF(SUM($AJ1397:AJ1397)=0,$AF1397,IF(LEFT(VLOOKUP($AP1397,BaseEqptCdF!$C$5:$E$161,3,FALSE),2)="SD",0,IF(LEFT(VLOOKUP($AP1397,BaseEqptCdF!$C$5:$E$161,3,FALSE),2)="SB",1*52,VLOOKUP($AP1397,BaseEqptCdF!$C$5:$S$161,12,FALSE)*0.2*300))))</f>
        <v/>
      </c>
      <c r="BD1397" s="3" t="str">
        <f>IF($L1397="","",IF(SUM($AJ1397:AK1397)=0,$AF1397,IF(LEFT(VLOOKUP($AP1397,BaseEqptCdF!$C$5:$E$161,3,FALSE),2)="SD",0,IF(LEFT(VLOOKUP($AP1397,BaseEqptCdF!$C$5:$E$161,3,FALSE),2)="SB",1*52,VLOOKUP($AP1397,BaseEqptCdF!$C$5:$S$161,12,FALSE)*0.2*300))))</f>
        <v/>
      </c>
      <c r="BE1397" s="3" t="str">
        <f>IF($L1397="","",IF(SUM($AJ1397:AL1397)=0,$AF1397,IF(LEFT(VLOOKUP($AP1397,BaseEqptCdF!$C$5:$E$161,3,FALSE),2)="SD",0,IF(LEFT(VLOOKUP($AP1397,BaseEqptCdF!$C$5:$E$161,3,FALSE),2)="SB",1*52,VLOOKUP($AP1397,BaseEqptCdF!$C$5:$S$161,12,FALSE)*0.2*300))))</f>
        <v/>
      </c>
      <c r="BF1397" s="3" t="str">
        <f>IF($L1397="","",IF(SUM($AJ1397:AM1397)=0,$AF1397,IF(LEFT(VLOOKUP($AP1397,BaseEqptCdF!$C$5:$E$161,3,FALSE),2)="SD",0,IF(LEFT(VLOOKUP($AP1397,BaseEqptCdF!$C$5:$E$161,3,FALSE),2)="SB",1*52,VLOOKUP($AP1397,BaseEqptCdF!$C$5:$S$161,12,FALSE)*0.2*300))))</f>
        <v/>
      </c>
      <c r="BG1397" s="3" t="str">
        <f>IF($L1397="","",IF(SUM($AJ1397:AN1397)=0,$AF1397,IF(LEFT(VLOOKUP($AP1397,BaseEqptCdF!$C$5:$E$161,3,FALSE),2)="SD",0,IF(LEFT(VLOOKUP($AP1397,BaseEqptCdF!$C$5:$E$161,3,FALSE),2)="SB",1*52,VLOOKUP($AP1397,BaseEqptCdF!$C$5:$S$161,12,FALSE)*0.2*300))))</f>
        <v/>
      </c>
      <c r="BH1397" s="2">
        <f t="shared" si="178"/>
        <v>0</v>
      </c>
    </row>
    <row r="1398" spans="1:60" x14ac:dyDescent="0.25">
      <c r="A1398" s="296" t="str">
        <f t="array" ref="A1398">IF($C1398="","",INDEX(Prog!$B$8:$D$300,MATCH($C1398,nivo1,0),1))</f>
        <v/>
      </c>
      <c r="B1398" s="296" t="str">
        <f t="array" ref="B1398">IF($C1398="","",INDEX(Prog!$B$8:$D$300,MATCH($C1398,nivo1,0),2))</f>
        <v/>
      </c>
      <c r="C1398" s="273"/>
      <c r="D1398" s="267"/>
      <c r="E1398" s="273"/>
      <c r="F1398" s="273"/>
      <c r="G1398" s="273"/>
      <c r="H1398" s="273"/>
      <c r="I1398" s="273"/>
      <c r="J1398" s="273"/>
      <c r="K1398" s="274"/>
      <c r="L1398" s="273"/>
      <c r="M1398" s="273"/>
      <c r="N1398" s="273"/>
      <c r="O1398" s="275"/>
      <c r="P1398" s="273"/>
      <c r="Q1398" s="273"/>
      <c r="R1398" s="273"/>
      <c r="S1398" s="273"/>
      <c r="T1398" s="276"/>
      <c r="U1398" s="276"/>
      <c r="V1398" s="276"/>
      <c r="W1398" s="276"/>
      <c r="X1398" s="277"/>
      <c r="Y1398" s="278"/>
      <c r="AA1398" s="8" t="str">
        <f>IF($L1398="","",VLOOKUP($L1398,BaseEqptCdF!$C$5:$E$161,2,FALSE))</f>
        <v/>
      </c>
      <c r="AB1398" s="8" t="str">
        <f>IF($L1398="","",VLOOKUP($L1398,BaseEqptCdF!$C$5:$E$161,3,FALSE))</f>
        <v/>
      </c>
      <c r="AC1398" s="7" t="str">
        <f>IF($L1398="","",VLOOKUP($L1398,BaseEqptCdF!$C$5:$I$161,6,FALSE))</f>
        <v/>
      </c>
      <c r="AD1398" s="7" t="str">
        <f>IF($L1398="","",VLOOKUP($L1398,BaseEqptCdF!$C$5:$I$161,7,FALSE))</f>
        <v/>
      </c>
      <c r="AE1398" s="3" t="str">
        <f>IF($L1398="","",VLOOKUP($L1398,BaseEqptCdF!$C$5:$R$161,16,FALSE)*$AC$3)</f>
        <v/>
      </c>
      <c r="AF1398" s="3" t="str">
        <f>IF($L1398="","",IF(LEFT($AB1398,2)="SD",0,IF(LEFT($AB1398,2)="SB",1*52,IF($N1398=Prog!$P$17,VLOOKUP($L1398,BaseEqptCdF!$C$5:$P$161,14,FALSE)*1*300,VLOOKUP($L1398,BaseEqptCdF!$C$5:$P$161,12,FALSE)*0.2*300))))</f>
        <v/>
      </c>
      <c r="AG1398" s="6" t="str">
        <f t="shared" si="174"/>
        <v/>
      </c>
      <c r="AH1398" s="6">
        <f>IF($U1398=Prog!$S$18,YEAR($X1398),"")</f>
        <v>1900</v>
      </c>
      <c r="AI1398" s="5" t="str">
        <f>IF(OR($AG1398="",$U1398=Prog!$S$18),"",IF(OR($U1398=Prog!$S$17,$U1398=Prog!$S$16),YEAR($X1398),IF($AG1398="ND","ND",$AI$8+$O1398)))</f>
        <v/>
      </c>
      <c r="AJ1398" s="3" t="str">
        <f t="shared" si="181"/>
        <v/>
      </c>
      <c r="AK1398" s="3" t="str">
        <f t="shared" si="180"/>
        <v/>
      </c>
      <c r="AL1398" s="3" t="str">
        <f t="shared" si="180"/>
        <v/>
      </c>
      <c r="AM1398" s="3" t="str">
        <f t="shared" si="180"/>
        <v/>
      </c>
      <c r="AN1398" s="3" t="str">
        <f t="shared" si="180"/>
        <v/>
      </c>
      <c r="AO1398" s="2">
        <f t="shared" si="175"/>
        <v>0</v>
      </c>
      <c r="AP1398" s="4"/>
      <c r="AQ1398" s="3">
        <f>IF(AJ1398=1,VLOOKUP($AP1398,BaseEqptCdF!$C$5:$R$161,16,FALSE),0)</f>
        <v>0</v>
      </c>
      <c r="AR1398" s="3">
        <f>IF(AK1398=1,VLOOKUP($AP1398,BaseEqptCdF!$C$5:$R$161,16,FALSE),0)</f>
        <v>0</v>
      </c>
      <c r="AS1398" s="3">
        <f>IF(AL1398=1,VLOOKUP($AP1398,BaseEqptCdF!$C$5:$R$161,16,FALSE),0)</f>
        <v>0</v>
      </c>
      <c r="AT1398" s="3">
        <f>IF(AM1398=1,VLOOKUP($AP1398,BaseEqptCdF!$C$5:$R$161,16,FALSE),0)</f>
        <v>0</v>
      </c>
      <c r="AU1398" s="3">
        <f>IF(AN1398=1,VLOOKUP($AP1398,BaseEqptCdF!$C$5:$R$161,16,FALSE),0)</f>
        <v>0</v>
      </c>
      <c r="AV1398" s="2">
        <f t="shared" si="176"/>
        <v>0</v>
      </c>
      <c r="AW1398" s="3" t="str">
        <f>IF($L1398="","",IF(SUM($AJ1398:AJ1398)=0,$AE1398,VLOOKUP($AP1398,BaseEqptCdF!$C$5:$R$161,16,FALSE)*$AC$3))</f>
        <v/>
      </c>
      <c r="AX1398" s="3" t="str">
        <f>IF($L1398="","",IF(SUM($AJ1398:AK1398)=0,$AE1398,VLOOKUP($AP1398,BaseEqptCdF!$C$5:$R$161,16,FALSE)*$AC$3))</f>
        <v/>
      </c>
      <c r="AY1398" s="3" t="str">
        <f>IF($L1398="","",IF(SUM($AJ1398:AL1398)=0,$AE1398,VLOOKUP($AP1398,BaseEqptCdF!$C$5:$R$161,16,FALSE)*$AC$3))</f>
        <v/>
      </c>
      <c r="AZ1398" s="3" t="str">
        <f>IF($L1398="","",IF(SUM($AJ1398:AM1398)=0,$AE1398,VLOOKUP($AP1398,BaseEqptCdF!$C$5:$R$161,16,FALSE)*$AC$3))</f>
        <v/>
      </c>
      <c r="BA1398" s="3" t="str">
        <f>IF($L1398="","",IF(SUM($AJ1398:AN1398)=0,$AE1398,VLOOKUP($AP1398,BaseEqptCdF!$C$5:$R$161,16,FALSE)*$AC$3))</f>
        <v/>
      </c>
      <c r="BB1398" s="2">
        <f t="shared" si="177"/>
        <v>0</v>
      </c>
      <c r="BC1398" s="3" t="str">
        <f>IF($L1398="","",IF(SUM($AJ1398:AJ1398)=0,$AF1398,IF(LEFT(VLOOKUP($AP1398,BaseEqptCdF!$C$5:$E$161,3,FALSE),2)="SD",0,IF(LEFT(VLOOKUP($AP1398,BaseEqptCdF!$C$5:$E$161,3,FALSE),2)="SB",1*52,VLOOKUP($AP1398,BaseEqptCdF!$C$5:$S$161,12,FALSE)*0.2*300))))</f>
        <v/>
      </c>
      <c r="BD1398" s="3" t="str">
        <f>IF($L1398="","",IF(SUM($AJ1398:AK1398)=0,$AF1398,IF(LEFT(VLOOKUP($AP1398,BaseEqptCdF!$C$5:$E$161,3,FALSE),2)="SD",0,IF(LEFT(VLOOKUP($AP1398,BaseEqptCdF!$C$5:$E$161,3,FALSE),2)="SB",1*52,VLOOKUP($AP1398,BaseEqptCdF!$C$5:$S$161,12,FALSE)*0.2*300))))</f>
        <v/>
      </c>
      <c r="BE1398" s="3" t="str">
        <f>IF($L1398="","",IF(SUM($AJ1398:AL1398)=0,$AF1398,IF(LEFT(VLOOKUP($AP1398,BaseEqptCdF!$C$5:$E$161,3,FALSE),2)="SD",0,IF(LEFT(VLOOKUP($AP1398,BaseEqptCdF!$C$5:$E$161,3,FALSE),2)="SB",1*52,VLOOKUP($AP1398,BaseEqptCdF!$C$5:$S$161,12,FALSE)*0.2*300))))</f>
        <v/>
      </c>
      <c r="BF1398" s="3" t="str">
        <f>IF($L1398="","",IF(SUM($AJ1398:AM1398)=0,$AF1398,IF(LEFT(VLOOKUP($AP1398,BaseEqptCdF!$C$5:$E$161,3,FALSE),2)="SD",0,IF(LEFT(VLOOKUP($AP1398,BaseEqptCdF!$C$5:$E$161,3,FALSE),2)="SB",1*52,VLOOKUP($AP1398,BaseEqptCdF!$C$5:$S$161,12,FALSE)*0.2*300))))</f>
        <v/>
      </c>
      <c r="BG1398" s="3" t="str">
        <f>IF($L1398="","",IF(SUM($AJ1398:AN1398)=0,$AF1398,IF(LEFT(VLOOKUP($AP1398,BaseEqptCdF!$C$5:$E$161,3,FALSE),2)="SD",0,IF(LEFT(VLOOKUP($AP1398,BaseEqptCdF!$C$5:$E$161,3,FALSE),2)="SB",1*52,VLOOKUP($AP1398,BaseEqptCdF!$C$5:$S$161,12,FALSE)*0.2*300))))</f>
        <v/>
      </c>
      <c r="BH1398" s="2">
        <f t="shared" si="178"/>
        <v>0</v>
      </c>
    </row>
    <row r="1399" spans="1:60" x14ac:dyDescent="0.25">
      <c r="A1399" s="296" t="str">
        <f t="array" ref="A1399">IF($C1399="","",INDEX(Prog!$B$8:$D$300,MATCH($C1399,nivo1,0),1))</f>
        <v/>
      </c>
      <c r="B1399" s="296" t="str">
        <f t="array" ref="B1399">IF($C1399="","",INDEX(Prog!$B$8:$D$300,MATCH($C1399,nivo1,0),2))</f>
        <v/>
      </c>
      <c r="C1399" s="273"/>
      <c r="D1399" s="267"/>
      <c r="E1399" s="273"/>
      <c r="F1399" s="273"/>
      <c r="G1399" s="273"/>
      <c r="H1399" s="273"/>
      <c r="I1399" s="273"/>
      <c r="J1399" s="273"/>
      <c r="K1399" s="274"/>
      <c r="L1399" s="273"/>
      <c r="M1399" s="273"/>
      <c r="N1399" s="273"/>
      <c r="O1399" s="275"/>
      <c r="P1399" s="273"/>
      <c r="Q1399" s="273"/>
      <c r="R1399" s="273"/>
      <c r="S1399" s="273"/>
      <c r="T1399" s="276"/>
      <c r="U1399" s="276"/>
      <c r="V1399" s="276"/>
      <c r="W1399" s="276"/>
      <c r="X1399" s="277"/>
      <c r="Y1399" s="278"/>
      <c r="AA1399" s="8" t="str">
        <f>IF($L1399="","",VLOOKUP($L1399,BaseEqptCdF!$C$5:$E$161,2,FALSE))</f>
        <v/>
      </c>
      <c r="AB1399" s="8" t="str">
        <f>IF($L1399="","",VLOOKUP($L1399,BaseEqptCdF!$C$5:$E$161,3,FALSE))</f>
        <v/>
      </c>
      <c r="AC1399" s="7" t="str">
        <f>IF($L1399="","",VLOOKUP($L1399,BaseEqptCdF!$C$5:$I$161,6,FALSE))</f>
        <v/>
      </c>
      <c r="AD1399" s="7" t="str">
        <f>IF($L1399="","",VLOOKUP($L1399,BaseEqptCdF!$C$5:$I$161,7,FALSE))</f>
        <v/>
      </c>
      <c r="AE1399" s="3" t="str">
        <f>IF($L1399="","",VLOOKUP($L1399,BaseEqptCdF!$C$5:$R$161,16,FALSE)*$AC$3)</f>
        <v/>
      </c>
      <c r="AF1399" s="3" t="str">
        <f>IF($L1399="","",IF(LEFT($AB1399,2)="SD",0,IF(LEFT($AB1399,2)="SB",1*52,IF($N1399=Prog!$P$17,VLOOKUP($L1399,BaseEqptCdF!$C$5:$P$161,14,FALSE)*1*300,VLOOKUP($L1399,BaseEqptCdF!$C$5:$P$161,12,FALSE)*0.2*300))))</f>
        <v/>
      </c>
      <c r="AG1399" s="6" t="str">
        <f t="shared" si="174"/>
        <v/>
      </c>
      <c r="AH1399" s="6">
        <f>IF($U1399=Prog!$S$18,YEAR($X1399),"")</f>
        <v>1900</v>
      </c>
      <c r="AI1399" s="5" t="str">
        <f>IF(OR($AG1399="",$U1399=Prog!$S$18),"",IF(OR($U1399=Prog!$S$17,$U1399=Prog!$S$16),YEAR($X1399),IF($AG1399="ND","ND",$AI$8+$O1399)))</f>
        <v/>
      </c>
      <c r="AJ1399" s="3" t="str">
        <f t="shared" si="181"/>
        <v/>
      </c>
      <c r="AK1399" s="3" t="str">
        <f t="shared" si="180"/>
        <v/>
      </c>
      <c r="AL1399" s="3" t="str">
        <f t="shared" si="180"/>
        <v/>
      </c>
      <c r="AM1399" s="3" t="str">
        <f t="shared" si="180"/>
        <v/>
      </c>
      <c r="AN1399" s="3" t="str">
        <f t="shared" si="180"/>
        <v/>
      </c>
      <c r="AO1399" s="2">
        <f t="shared" si="175"/>
        <v>0</v>
      </c>
      <c r="AP1399" s="4"/>
      <c r="AQ1399" s="3">
        <f>IF(AJ1399=1,VLOOKUP($AP1399,BaseEqptCdF!$C$5:$R$161,16,FALSE),0)</f>
        <v>0</v>
      </c>
      <c r="AR1399" s="3">
        <f>IF(AK1399=1,VLOOKUP($AP1399,BaseEqptCdF!$C$5:$R$161,16,FALSE),0)</f>
        <v>0</v>
      </c>
      <c r="AS1399" s="3">
        <f>IF(AL1399=1,VLOOKUP($AP1399,BaseEqptCdF!$C$5:$R$161,16,FALSE),0)</f>
        <v>0</v>
      </c>
      <c r="AT1399" s="3">
        <f>IF(AM1399=1,VLOOKUP($AP1399,BaseEqptCdF!$C$5:$R$161,16,FALSE),0)</f>
        <v>0</v>
      </c>
      <c r="AU1399" s="3">
        <f>IF(AN1399=1,VLOOKUP($AP1399,BaseEqptCdF!$C$5:$R$161,16,FALSE),0)</f>
        <v>0</v>
      </c>
      <c r="AV1399" s="2">
        <f t="shared" si="176"/>
        <v>0</v>
      </c>
      <c r="AW1399" s="3" t="str">
        <f>IF($L1399="","",IF(SUM($AJ1399:AJ1399)=0,$AE1399,VLOOKUP($AP1399,BaseEqptCdF!$C$5:$R$161,16,FALSE)*$AC$3))</f>
        <v/>
      </c>
      <c r="AX1399" s="3" t="str">
        <f>IF($L1399="","",IF(SUM($AJ1399:AK1399)=0,$AE1399,VLOOKUP($AP1399,BaseEqptCdF!$C$5:$R$161,16,FALSE)*$AC$3))</f>
        <v/>
      </c>
      <c r="AY1399" s="3" t="str">
        <f>IF($L1399="","",IF(SUM($AJ1399:AL1399)=0,$AE1399,VLOOKUP($AP1399,BaseEqptCdF!$C$5:$R$161,16,FALSE)*$AC$3))</f>
        <v/>
      </c>
      <c r="AZ1399" s="3" t="str">
        <f>IF($L1399="","",IF(SUM($AJ1399:AM1399)=0,$AE1399,VLOOKUP($AP1399,BaseEqptCdF!$C$5:$R$161,16,FALSE)*$AC$3))</f>
        <v/>
      </c>
      <c r="BA1399" s="3" t="str">
        <f>IF($L1399="","",IF(SUM($AJ1399:AN1399)=0,$AE1399,VLOOKUP($AP1399,BaseEqptCdF!$C$5:$R$161,16,FALSE)*$AC$3))</f>
        <v/>
      </c>
      <c r="BB1399" s="2">
        <f t="shared" si="177"/>
        <v>0</v>
      </c>
      <c r="BC1399" s="3" t="str">
        <f>IF($L1399="","",IF(SUM($AJ1399:AJ1399)=0,$AF1399,IF(LEFT(VLOOKUP($AP1399,BaseEqptCdF!$C$5:$E$161,3,FALSE),2)="SD",0,IF(LEFT(VLOOKUP($AP1399,BaseEqptCdF!$C$5:$E$161,3,FALSE),2)="SB",1*52,VLOOKUP($AP1399,BaseEqptCdF!$C$5:$S$161,12,FALSE)*0.2*300))))</f>
        <v/>
      </c>
      <c r="BD1399" s="3" t="str">
        <f>IF($L1399="","",IF(SUM($AJ1399:AK1399)=0,$AF1399,IF(LEFT(VLOOKUP($AP1399,BaseEqptCdF!$C$5:$E$161,3,FALSE),2)="SD",0,IF(LEFT(VLOOKUP($AP1399,BaseEqptCdF!$C$5:$E$161,3,FALSE),2)="SB",1*52,VLOOKUP($AP1399,BaseEqptCdF!$C$5:$S$161,12,FALSE)*0.2*300))))</f>
        <v/>
      </c>
      <c r="BE1399" s="3" t="str">
        <f>IF($L1399="","",IF(SUM($AJ1399:AL1399)=0,$AF1399,IF(LEFT(VLOOKUP($AP1399,BaseEqptCdF!$C$5:$E$161,3,FALSE),2)="SD",0,IF(LEFT(VLOOKUP($AP1399,BaseEqptCdF!$C$5:$E$161,3,FALSE),2)="SB",1*52,VLOOKUP($AP1399,BaseEqptCdF!$C$5:$S$161,12,FALSE)*0.2*300))))</f>
        <v/>
      </c>
      <c r="BF1399" s="3" t="str">
        <f>IF($L1399="","",IF(SUM($AJ1399:AM1399)=0,$AF1399,IF(LEFT(VLOOKUP($AP1399,BaseEqptCdF!$C$5:$E$161,3,FALSE),2)="SD",0,IF(LEFT(VLOOKUP($AP1399,BaseEqptCdF!$C$5:$E$161,3,FALSE),2)="SB",1*52,VLOOKUP($AP1399,BaseEqptCdF!$C$5:$S$161,12,FALSE)*0.2*300))))</f>
        <v/>
      </c>
      <c r="BG1399" s="3" t="str">
        <f>IF($L1399="","",IF(SUM($AJ1399:AN1399)=0,$AF1399,IF(LEFT(VLOOKUP($AP1399,BaseEqptCdF!$C$5:$E$161,3,FALSE),2)="SD",0,IF(LEFT(VLOOKUP($AP1399,BaseEqptCdF!$C$5:$E$161,3,FALSE),2)="SB",1*52,VLOOKUP($AP1399,BaseEqptCdF!$C$5:$S$161,12,FALSE)*0.2*300))))</f>
        <v/>
      </c>
      <c r="BH1399" s="2">
        <f t="shared" si="178"/>
        <v>0</v>
      </c>
    </row>
    <row r="1400" spans="1:60" x14ac:dyDescent="0.25">
      <c r="A1400" s="296" t="str">
        <f t="array" ref="A1400">IF($C1400="","",INDEX(Prog!$B$8:$D$300,MATCH($C1400,nivo1,0),1))</f>
        <v/>
      </c>
      <c r="B1400" s="296" t="str">
        <f t="array" ref="B1400">IF($C1400="","",INDEX(Prog!$B$8:$D$300,MATCH($C1400,nivo1,0),2))</f>
        <v/>
      </c>
      <c r="C1400" s="273"/>
      <c r="D1400" s="267"/>
      <c r="E1400" s="273"/>
      <c r="F1400" s="273"/>
      <c r="G1400" s="273"/>
      <c r="H1400" s="273"/>
      <c r="I1400" s="273"/>
      <c r="J1400" s="273"/>
      <c r="K1400" s="274"/>
      <c r="L1400" s="273"/>
      <c r="M1400" s="273"/>
      <c r="N1400" s="273"/>
      <c r="O1400" s="275"/>
      <c r="P1400" s="273"/>
      <c r="Q1400" s="273"/>
      <c r="R1400" s="273"/>
      <c r="S1400" s="273"/>
      <c r="T1400" s="276"/>
      <c r="U1400" s="276"/>
      <c r="V1400" s="276"/>
      <c r="W1400" s="276"/>
      <c r="X1400" s="277"/>
      <c r="Y1400" s="278"/>
      <c r="AA1400" s="8" t="str">
        <f>IF($L1400="","",VLOOKUP($L1400,BaseEqptCdF!$C$5:$E$161,2,FALSE))</f>
        <v/>
      </c>
      <c r="AB1400" s="8" t="str">
        <f>IF($L1400="","",VLOOKUP($L1400,BaseEqptCdF!$C$5:$E$161,3,FALSE))</f>
        <v/>
      </c>
      <c r="AC1400" s="7" t="str">
        <f>IF($L1400="","",VLOOKUP($L1400,BaseEqptCdF!$C$5:$I$161,6,FALSE))</f>
        <v/>
      </c>
      <c r="AD1400" s="7" t="str">
        <f>IF($L1400="","",VLOOKUP($L1400,BaseEqptCdF!$C$5:$I$161,7,FALSE))</f>
        <v/>
      </c>
      <c r="AE1400" s="3" t="str">
        <f>IF($L1400="","",VLOOKUP($L1400,BaseEqptCdF!$C$5:$R$161,16,FALSE)*$AC$3)</f>
        <v/>
      </c>
      <c r="AF1400" s="3" t="str">
        <f>IF($L1400="","",IF(LEFT($AB1400,2)="SD",0,IF(LEFT($AB1400,2)="SB",1*52,IF($N1400=Prog!$P$17,VLOOKUP($L1400,BaseEqptCdF!$C$5:$P$161,14,FALSE)*1*300,VLOOKUP($L1400,BaseEqptCdF!$C$5:$P$161,12,FALSE)*0.2*300))))</f>
        <v/>
      </c>
      <c r="AG1400" s="6" t="str">
        <f t="shared" si="174"/>
        <v/>
      </c>
      <c r="AH1400" s="6">
        <f>IF($U1400=Prog!$S$18,YEAR($X1400),"")</f>
        <v>1900</v>
      </c>
      <c r="AI1400" s="5" t="str">
        <f>IF(OR($AG1400="",$U1400=Prog!$S$18),"",IF(OR($U1400=Prog!$S$17,$U1400=Prog!$S$16),YEAR($X1400),IF($AG1400="ND","ND",$AI$8+$O1400)))</f>
        <v/>
      </c>
      <c r="AJ1400" s="3" t="str">
        <f t="shared" si="181"/>
        <v/>
      </c>
      <c r="AK1400" s="3" t="str">
        <f t="shared" si="180"/>
        <v/>
      </c>
      <c r="AL1400" s="3" t="str">
        <f t="shared" si="180"/>
        <v/>
      </c>
      <c r="AM1400" s="3" t="str">
        <f t="shared" si="180"/>
        <v/>
      </c>
      <c r="AN1400" s="3" t="str">
        <f t="shared" si="180"/>
        <v/>
      </c>
      <c r="AO1400" s="2">
        <f t="shared" si="175"/>
        <v>0</v>
      </c>
      <c r="AP1400" s="4"/>
      <c r="AQ1400" s="3">
        <f>IF(AJ1400=1,VLOOKUP($AP1400,BaseEqptCdF!$C$5:$R$161,16,FALSE),0)</f>
        <v>0</v>
      </c>
      <c r="AR1400" s="3">
        <f>IF(AK1400=1,VLOOKUP($AP1400,BaseEqptCdF!$C$5:$R$161,16,FALSE),0)</f>
        <v>0</v>
      </c>
      <c r="AS1400" s="3">
        <f>IF(AL1400=1,VLOOKUP($AP1400,BaseEqptCdF!$C$5:$R$161,16,FALSE),0)</f>
        <v>0</v>
      </c>
      <c r="AT1400" s="3">
        <f>IF(AM1400=1,VLOOKUP($AP1400,BaseEqptCdF!$C$5:$R$161,16,FALSE),0)</f>
        <v>0</v>
      </c>
      <c r="AU1400" s="3">
        <f>IF(AN1400=1,VLOOKUP($AP1400,BaseEqptCdF!$C$5:$R$161,16,FALSE),0)</f>
        <v>0</v>
      </c>
      <c r="AV1400" s="2">
        <f t="shared" si="176"/>
        <v>0</v>
      </c>
      <c r="AW1400" s="3" t="str">
        <f>IF($L1400="","",IF(SUM($AJ1400:AJ1400)=0,$AE1400,VLOOKUP($AP1400,BaseEqptCdF!$C$5:$R$161,16,FALSE)*$AC$3))</f>
        <v/>
      </c>
      <c r="AX1400" s="3" t="str">
        <f>IF($L1400="","",IF(SUM($AJ1400:AK1400)=0,$AE1400,VLOOKUP($AP1400,BaseEqptCdF!$C$5:$R$161,16,FALSE)*$AC$3))</f>
        <v/>
      </c>
      <c r="AY1400" s="3" t="str">
        <f>IF($L1400="","",IF(SUM($AJ1400:AL1400)=0,$AE1400,VLOOKUP($AP1400,BaseEqptCdF!$C$5:$R$161,16,FALSE)*$AC$3))</f>
        <v/>
      </c>
      <c r="AZ1400" s="3" t="str">
        <f>IF($L1400="","",IF(SUM($AJ1400:AM1400)=0,$AE1400,VLOOKUP($AP1400,BaseEqptCdF!$C$5:$R$161,16,FALSE)*$AC$3))</f>
        <v/>
      </c>
      <c r="BA1400" s="3" t="str">
        <f>IF($L1400="","",IF(SUM($AJ1400:AN1400)=0,$AE1400,VLOOKUP($AP1400,BaseEqptCdF!$C$5:$R$161,16,FALSE)*$AC$3))</f>
        <v/>
      </c>
      <c r="BB1400" s="2">
        <f t="shared" si="177"/>
        <v>0</v>
      </c>
      <c r="BC1400" s="3" t="str">
        <f>IF($L1400="","",IF(SUM($AJ1400:AJ1400)=0,$AF1400,IF(LEFT(VLOOKUP($AP1400,BaseEqptCdF!$C$5:$E$161,3,FALSE),2)="SD",0,IF(LEFT(VLOOKUP($AP1400,BaseEqptCdF!$C$5:$E$161,3,FALSE),2)="SB",1*52,VLOOKUP($AP1400,BaseEqptCdF!$C$5:$S$161,12,FALSE)*0.2*300))))</f>
        <v/>
      </c>
      <c r="BD1400" s="3" t="str">
        <f>IF($L1400="","",IF(SUM($AJ1400:AK1400)=0,$AF1400,IF(LEFT(VLOOKUP($AP1400,BaseEqptCdF!$C$5:$E$161,3,FALSE),2)="SD",0,IF(LEFT(VLOOKUP($AP1400,BaseEqptCdF!$C$5:$E$161,3,FALSE),2)="SB",1*52,VLOOKUP($AP1400,BaseEqptCdF!$C$5:$S$161,12,FALSE)*0.2*300))))</f>
        <v/>
      </c>
      <c r="BE1400" s="3" t="str">
        <f>IF($L1400="","",IF(SUM($AJ1400:AL1400)=0,$AF1400,IF(LEFT(VLOOKUP($AP1400,BaseEqptCdF!$C$5:$E$161,3,FALSE),2)="SD",0,IF(LEFT(VLOOKUP($AP1400,BaseEqptCdF!$C$5:$E$161,3,FALSE),2)="SB",1*52,VLOOKUP($AP1400,BaseEqptCdF!$C$5:$S$161,12,FALSE)*0.2*300))))</f>
        <v/>
      </c>
      <c r="BF1400" s="3" t="str">
        <f>IF($L1400="","",IF(SUM($AJ1400:AM1400)=0,$AF1400,IF(LEFT(VLOOKUP($AP1400,BaseEqptCdF!$C$5:$E$161,3,FALSE),2)="SD",0,IF(LEFT(VLOOKUP($AP1400,BaseEqptCdF!$C$5:$E$161,3,FALSE),2)="SB",1*52,VLOOKUP($AP1400,BaseEqptCdF!$C$5:$S$161,12,FALSE)*0.2*300))))</f>
        <v/>
      </c>
      <c r="BG1400" s="3" t="str">
        <f>IF($L1400="","",IF(SUM($AJ1400:AN1400)=0,$AF1400,IF(LEFT(VLOOKUP($AP1400,BaseEqptCdF!$C$5:$E$161,3,FALSE),2)="SD",0,IF(LEFT(VLOOKUP($AP1400,BaseEqptCdF!$C$5:$E$161,3,FALSE),2)="SB",1*52,VLOOKUP($AP1400,BaseEqptCdF!$C$5:$S$161,12,FALSE)*0.2*300))))</f>
        <v/>
      </c>
      <c r="BH1400" s="2">
        <f t="shared" si="178"/>
        <v>0</v>
      </c>
    </row>
    <row r="1401" spans="1:60" x14ac:dyDescent="0.25">
      <c r="A1401" s="296" t="str">
        <f t="array" ref="A1401">IF($C1401="","",INDEX(Prog!$B$8:$D$300,MATCH($C1401,nivo1,0),1))</f>
        <v/>
      </c>
      <c r="B1401" s="296" t="str">
        <f t="array" ref="B1401">IF($C1401="","",INDEX(Prog!$B$8:$D$300,MATCH($C1401,nivo1,0),2))</f>
        <v/>
      </c>
      <c r="C1401" s="273"/>
      <c r="D1401" s="267"/>
      <c r="E1401" s="273"/>
      <c r="F1401" s="273"/>
      <c r="G1401" s="273"/>
      <c r="H1401" s="273"/>
      <c r="I1401" s="273"/>
      <c r="J1401" s="273"/>
      <c r="K1401" s="274"/>
      <c r="L1401" s="273"/>
      <c r="M1401" s="273"/>
      <c r="N1401" s="273"/>
      <c r="O1401" s="275"/>
      <c r="P1401" s="273"/>
      <c r="Q1401" s="273"/>
      <c r="R1401" s="273"/>
      <c r="S1401" s="273"/>
      <c r="T1401" s="276"/>
      <c r="U1401" s="276"/>
      <c r="V1401" s="276"/>
      <c r="W1401" s="276"/>
      <c r="X1401" s="277"/>
      <c r="Y1401" s="278"/>
      <c r="AA1401" s="8" t="str">
        <f>IF($L1401="","",VLOOKUP($L1401,BaseEqptCdF!$C$5:$E$161,2,FALSE))</f>
        <v/>
      </c>
      <c r="AB1401" s="8" t="str">
        <f>IF($L1401="","",VLOOKUP($L1401,BaseEqptCdF!$C$5:$E$161,3,FALSE))</f>
        <v/>
      </c>
      <c r="AC1401" s="7" t="str">
        <f>IF($L1401="","",VLOOKUP($L1401,BaseEqptCdF!$C$5:$I$161,6,FALSE))</f>
        <v/>
      </c>
      <c r="AD1401" s="7" t="str">
        <f>IF($L1401="","",VLOOKUP($L1401,BaseEqptCdF!$C$5:$I$161,7,FALSE))</f>
        <v/>
      </c>
      <c r="AE1401" s="3" t="str">
        <f>IF($L1401="","",VLOOKUP($L1401,BaseEqptCdF!$C$5:$R$161,16,FALSE)*$AC$3)</f>
        <v/>
      </c>
      <c r="AF1401" s="3" t="str">
        <f>IF($L1401="","",IF(LEFT($AB1401,2)="SD",0,IF(LEFT($AB1401,2)="SB",1*52,IF($N1401=Prog!$P$17,VLOOKUP($L1401,BaseEqptCdF!$C$5:$P$161,14,FALSE)*1*300,VLOOKUP($L1401,BaseEqptCdF!$C$5:$P$161,12,FALSE)*0.2*300))))</f>
        <v/>
      </c>
      <c r="AG1401" s="6" t="str">
        <f t="shared" si="174"/>
        <v/>
      </c>
      <c r="AH1401" s="6">
        <f>IF($U1401=Prog!$S$18,YEAR($X1401),"")</f>
        <v>1900</v>
      </c>
      <c r="AI1401" s="5" t="str">
        <f>IF(OR($AG1401="",$U1401=Prog!$S$18),"",IF(OR($U1401=Prog!$S$17,$U1401=Prog!$S$16),YEAR($X1401),IF($AG1401="ND","ND",$AI$8+$O1401)))</f>
        <v/>
      </c>
      <c r="AJ1401" s="3" t="str">
        <f t="shared" si="181"/>
        <v/>
      </c>
      <c r="AK1401" s="3" t="str">
        <f t="shared" si="180"/>
        <v/>
      </c>
      <c r="AL1401" s="3" t="str">
        <f t="shared" si="180"/>
        <v/>
      </c>
      <c r="AM1401" s="3" t="str">
        <f t="shared" si="180"/>
        <v/>
      </c>
      <c r="AN1401" s="3" t="str">
        <f t="shared" si="180"/>
        <v/>
      </c>
      <c r="AO1401" s="2">
        <f t="shared" si="175"/>
        <v>0</v>
      </c>
      <c r="AP1401" s="4"/>
      <c r="AQ1401" s="3">
        <f>IF(AJ1401=1,VLOOKUP($AP1401,BaseEqptCdF!$C$5:$R$161,16,FALSE),0)</f>
        <v>0</v>
      </c>
      <c r="AR1401" s="3">
        <f>IF(AK1401=1,VLOOKUP($AP1401,BaseEqptCdF!$C$5:$R$161,16,FALSE),0)</f>
        <v>0</v>
      </c>
      <c r="AS1401" s="3">
        <f>IF(AL1401=1,VLOOKUP($AP1401,BaseEqptCdF!$C$5:$R$161,16,FALSE),0)</f>
        <v>0</v>
      </c>
      <c r="AT1401" s="3">
        <f>IF(AM1401=1,VLOOKUP($AP1401,BaseEqptCdF!$C$5:$R$161,16,FALSE),0)</f>
        <v>0</v>
      </c>
      <c r="AU1401" s="3">
        <f>IF(AN1401=1,VLOOKUP($AP1401,BaseEqptCdF!$C$5:$R$161,16,FALSE),0)</f>
        <v>0</v>
      </c>
      <c r="AV1401" s="2">
        <f t="shared" si="176"/>
        <v>0</v>
      </c>
      <c r="AW1401" s="3" t="str">
        <f>IF($L1401="","",IF(SUM($AJ1401:AJ1401)=0,$AE1401,VLOOKUP($AP1401,BaseEqptCdF!$C$5:$R$161,16,FALSE)*$AC$3))</f>
        <v/>
      </c>
      <c r="AX1401" s="3" t="str">
        <f>IF($L1401="","",IF(SUM($AJ1401:AK1401)=0,$AE1401,VLOOKUP($AP1401,BaseEqptCdF!$C$5:$R$161,16,FALSE)*$AC$3))</f>
        <v/>
      </c>
      <c r="AY1401" s="3" t="str">
        <f>IF($L1401="","",IF(SUM($AJ1401:AL1401)=0,$AE1401,VLOOKUP($AP1401,BaseEqptCdF!$C$5:$R$161,16,FALSE)*$AC$3))</f>
        <v/>
      </c>
      <c r="AZ1401" s="3" t="str">
        <f>IF($L1401="","",IF(SUM($AJ1401:AM1401)=0,$AE1401,VLOOKUP($AP1401,BaseEqptCdF!$C$5:$R$161,16,FALSE)*$AC$3))</f>
        <v/>
      </c>
      <c r="BA1401" s="3" t="str">
        <f>IF($L1401="","",IF(SUM($AJ1401:AN1401)=0,$AE1401,VLOOKUP($AP1401,BaseEqptCdF!$C$5:$R$161,16,FALSE)*$AC$3))</f>
        <v/>
      </c>
      <c r="BB1401" s="2">
        <f t="shared" si="177"/>
        <v>0</v>
      </c>
      <c r="BC1401" s="3" t="str">
        <f>IF($L1401="","",IF(SUM($AJ1401:AJ1401)=0,$AF1401,IF(LEFT(VLOOKUP($AP1401,BaseEqptCdF!$C$5:$E$161,3,FALSE),2)="SD",0,IF(LEFT(VLOOKUP($AP1401,BaseEqptCdF!$C$5:$E$161,3,FALSE),2)="SB",1*52,VLOOKUP($AP1401,BaseEqptCdF!$C$5:$S$161,12,FALSE)*0.2*300))))</f>
        <v/>
      </c>
      <c r="BD1401" s="3" t="str">
        <f>IF($L1401="","",IF(SUM($AJ1401:AK1401)=0,$AF1401,IF(LEFT(VLOOKUP($AP1401,BaseEqptCdF!$C$5:$E$161,3,FALSE),2)="SD",0,IF(LEFT(VLOOKUP($AP1401,BaseEqptCdF!$C$5:$E$161,3,FALSE),2)="SB",1*52,VLOOKUP($AP1401,BaseEqptCdF!$C$5:$S$161,12,FALSE)*0.2*300))))</f>
        <v/>
      </c>
      <c r="BE1401" s="3" t="str">
        <f>IF($L1401="","",IF(SUM($AJ1401:AL1401)=0,$AF1401,IF(LEFT(VLOOKUP($AP1401,BaseEqptCdF!$C$5:$E$161,3,FALSE),2)="SD",0,IF(LEFT(VLOOKUP($AP1401,BaseEqptCdF!$C$5:$E$161,3,FALSE),2)="SB",1*52,VLOOKUP($AP1401,BaseEqptCdF!$C$5:$S$161,12,FALSE)*0.2*300))))</f>
        <v/>
      </c>
      <c r="BF1401" s="3" t="str">
        <f>IF($L1401="","",IF(SUM($AJ1401:AM1401)=0,$AF1401,IF(LEFT(VLOOKUP($AP1401,BaseEqptCdF!$C$5:$E$161,3,FALSE),2)="SD",0,IF(LEFT(VLOOKUP($AP1401,BaseEqptCdF!$C$5:$E$161,3,FALSE),2)="SB",1*52,VLOOKUP($AP1401,BaseEqptCdF!$C$5:$S$161,12,FALSE)*0.2*300))))</f>
        <v/>
      </c>
      <c r="BG1401" s="3" t="str">
        <f>IF($L1401="","",IF(SUM($AJ1401:AN1401)=0,$AF1401,IF(LEFT(VLOOKUP($AP1401,BaseEqptCdF!$C$5:$E$161,3,FALSE),2)="SD",0,IF(LEFT(VLOOKUP($AP1401,BaseEqptCdF!$C$5:$E$161,3,FALSE),2)="SB",1*52,VLOOKUP($AP1401,BaseEqptCdF!$C$5:$S$161,12,FALSE)*0.2*300))))</f>
        <v/>
      </c>
      <c r="BH1401" s="2">
        <f t="shared" si="178"/>
        <v>0</v>
      </c>
    </row>
    <row r="1402" spans="1:60" x14ac:dyDescent="0.25">
      <c r="A1402" s="296" t="str">
        <f t="array" ref="A1402">IF($C1402="","",INDEX(Prog!$B$8:$D$300,MATCH($C1402,nivo1,0),1))</f>
        <v/>
      </c>
      <c r="B1402" s="296" t="str">
        <f t="array" ref="B1402">IF($C1402="","",INDEX(Prog!$B$8:$D$300,MATCH($C1402,nivo1,0),2))</f>
        <v/>
      </c>
      <c r="C1402" s="273"/>
      <c r="D1402" s="267"/>
      <c r="E1402" s="273"/>
      <c r="F1402" s="273"/>
      <c r="G1402" s="273"/>
      <c r="H1402" s="273"/>
      <c r="I1402" s="273"/>
      <c r="J1402" s="273"/>
      <c r="K1402" s="274"/>
      <c r="L1402" s="273"/>
      <c r="M1402" s="273"/>
      <c r="N1402" s="273"/>
      <c r="O1402" s="275"/>
      <c r="P1402" s="273"/>
      <c r="Q1402" s="273"/>
      <c r="R1402" s="273"/>
      <c r="S1402" s="273"/>
      <c r="T1402" s="276"/>
      <c r="U1402" s="276"/>
      <c r="V1402" s="276"/>
      <c r="W1402" s="276"/>
      <c r="X1402" s="277"/>
      <c r="Y1402" s="278"/>
      <c r="AA1402" s="8" t="str">
        <f>IF($L1402="","",VLOOKUP($L1402,BaseEqptCdF!$C$5:$E$161,2,FALSE))</f>
        <v/>
      </c>
      <c r="AB1402" s="8" t="str">
        <f>IF($L1402="","",VLOOKUP($L1402,BaseEqptCdF!$C$5:$E$161,3,FALSE))</f>
        <v/>
      </c>
      <c r="AC1402" s="7" t="str">
        <f>IF($L1402="","",VLOOKUP($L1402,BaseEqptCdF!$C$5:$I$161,6,FALSE))</f>
        <v/>
      </c>
      <c r="AD1402" s="7" t="str">
        <f>IF($L1402="","",VLOOKUP($L1402,BaseEqptCdF!$C$5:$I$161,7,FALSE))</f>
        <v/>
      </c>
      <c r="AE1402" s="3" t="str">
        <f>IF($L1402="","",VLOOKUP($L1402,BaseEqptCdF!$C$5:$R$161,16,FALSE)*$AC$3)</f>
        <v/>
      </c>
      <c r="AF1402" s="3" t="str">
        <f>IF($L1402="","",IF(LEFT($AB1402,2)="SD",0,IF(LEFT($AB1402,2)="SB",1*52,IF($N1402=Prog!$P$17,VLOOKUP($L1402,BaseEqptCdF!$C$5:$P$161,14,FALSE)*1*300,VLOOKUP($L1402,BaseEqptCdF!$C$5:$P$161,12,FALSE)*0.2*300))))</f>
        <v/>
      </c>
      <c r="AG1402" s="6" t="str">
        <f t="shared" si="174"/>
        <v/>
      </c>
      <c r="AH1402" s="6">
        <f>IF($U1402=Prog!$S$18,YEAR($X1402),"")</f>
        <v>1900</v>
      </c>
      <c r="AI1402" s="5" t="str">
        <f>IF(OR($AG1402="",$U1402=Prog!$S$18),"",IF(OR($U1402=Prog!$S$17,$U1402=Prog!$S$16),YEAR($X1402),IF($AG1402="ND","ND",$AI$8+$O1402)))</f>
        <v/>
      </c>
      <c r="AJ1402" s="3" t="str">
        <f t="shared" si="181"/>
        <v/>
      </c>
      <c r="AK1402" s="3" t="str">
        <f t="shared" si="180"/>
        <v/>
      </c>
      <c r="AL1402" s="3" t="str">
        <f t="shared" si="180"/>
        <v/>
      </c>
      <c r="AM1402" s="3" t="str">
        <f t="shared" si="180"/>
        <v/>
      </c>
      <c r="AN1402" s="3" t="str">
        <f t="shared" si="180"/>
        <v/>
      </c>
      <c r="AO1402" s="2">
        <f t="shared" si="175"/>
        <v>0</v>
      </c>
      <c r="AP1402" s="4"/>
      <c r="AQ1402" s="3">
        <f>IF(AJ1402=1,VLOOKUP($AP1402,BaseEqptCdF!$C$5:$R$161,16,FALSE),0)</f>
        <v>0</v>
      </c>
      <c r="AR1402" s="3">
        <f>IF(AK1402=1,VLOOKUP($AP1402,BaseEqptCdF!$C$5:$R$161,16,FALSE),0)</f>
        <v>0</v>
      </c>
      <c r="AS1402" s="3">
        <f>IF(AL1402=1,VLOOKUP($AP1402,BaseEqptCdF!$C$5:$R$161,16,FALSE),0)</f>
        <v>0</v>
      </c>
      <c r="AT1402" s="3">
        <f>IF(AM1402=1,VLOOKUP($AP1402,BaseEqptCdF!$C$5:$R$161,16,FALSE),0)</f>
        <v>0</v>
      </c>
      <c r="AU1402" s="3">
        <f>IF(AN1402=1,VLOOKUP($AP1402,BaseEqptCdF!$C$5:$R$161,16,FALSE),0)</f>
        <v>0</v>
      </c>
      <c r="AV1402" s="2">
        <f t="shared" si="176"/>
        <v>0</v>
      </c>
      <c r="AW1402" s="3" t="str">
        <f>IF($L1402="","",IF(SUM($AJ1402:AJ1402)=0,$AE1402,VLOOKUP($AP1402,BaseEqptCdF!$C$5:$R$161,16,FALSE)*$AC$3))</f>
        <v/>
      </c>
      <c r="AX1402" s="3" t="str">
        <f>IF($L1402="","",IF(SUM($AJ1402:AK1402)=0,$AE1402,VLOOKUP($AP1402,BaseEqptCdF!$C$5:$R$161,16,FALSE)*$AC$3))</f>
        <v/>
      </c>
      <c r="AY1402" s="3" t="str">
        <f>IF($L1402="","",IF(SUM($AJ1402:AL1402)=0,$AE1402,VLOOKUP($AP1402,BaseEqptCdF!$C$5:$R$161,16,FALSE)*$AC$3))</f>
        <v/>
      </c>
      <c r="AZ1402" s="3" t="str">
        <f>IF($L1402="","",IF(SUM($AJ1402:AM1402)=0,$AE1402,VLOOKUP($AP1402,BaseEqptCdF!$C$5:$R$161,16,FALSE)*$AC$3))</f>
        <v/>
      </c>
      <c r="BA1402" s="3" t="str">
        <f>IF($L1402="","",IF(SUM($AJ1402:AN1402)=0,$AE1402,VLOOKUP($AP1402,BaseEqptCdF!$C$5:$R$161,16,FALSE)*$AC$3))</f>
        <v/>
      </c>
      <c r="BB1402" s="2">
        <f t="shared" si="177"/>
        <v>0</v>
      </c>
      <c r="BC1402" s="3" t="str">
        <f>IF($L1402="","",IF(SUM($AJ1402:AJ1402)=0,$AF1402,IF(LEFT(VLOOKUP($AP1402,BaseEqptCdF!$C$5:$E$161,3,FALSE),2)="SD",0,IF(LEFT(VLOOKUP($AP1402,BaseEqptCdF!$C$5:$E$161,3,FALSE),2)="SB",1*52,VLOOKUP($AP1402,BaseEqptCdF!$C$5:$S$161,12,FALSE)*0.2*300))))</f>
        <v/>
      </c>
      <c r="BD1402" s="3" t="str">
        <f>IF($L1402="","",IF(SUM($AJ1402:AK1402)=0,$AF1402,IF(LEFT(VLOOKUP($AP1402,BaseEqptCdF!$C$5:$E$161,3,FALSE),2)="SD",0,IF(LEFT(VLOOKUP($AP1402,BaseEqptCdF!$C$5:$E$161,3,FALSE),2)="SB",1*52,VLOOKUP($AP1402,BaseEqptCdF!$C$5:$S$161,12,FALSE)*0.2*300))))</f>
        <v/>
      </c>
      <c r="BE1402" s="3" t="str">
        <f>IF($L1402="","",IF(SUM($AJ1402:AL1402)=0,$AF1402,IF(LEFT(VLOOKUP($AP1402,BaseEqptCdF!$C$5:$E$161,3,FALSE),2)="SD",0,IF(LEFT(VLOOKUP($AP1402,BaseEqptCdF!$C$5:$E$161,3,FALSE),2)="SB",1*52,VLOOKUP($AP1402,BaseEqptCdF!$C$5:$S$161,12,FALSE)*0.2*300))))</f>
        <v/>
      </c>
      <c r="BF1402" s="3" t="str">
        <f>IF($L1402="","",IF(SUM($AJ1402:AM1402)=0,$AF1402,IF(LEFT(VLOOKUP($AP1402,BaseEqptCdF!$C$5:$E$161,3,FALSE),2)="SD",0,IF(LEFT(VLOOKUP($AP1402,BaseEqptCdF!$C$5:$E$161,3,FALSE),2)="SB",1*52,VLOOKUP($AP1402,BaseEqptCdF!$C$5:$S$161,12,FALSE)*0.2*300))))</f>
        <v/>
      </c>
      <c r="BG1402" s="3" t="str">
        <f>IF($L1402="","",IF(SUM($AJ1402:AN1402)=0,$AF1402,IF(LEFT(VLOOKUP($AP1402,BaseEqptCdF!$C$5:$E$161,3,FALSE),2)="SD",0,IF(LEFT(VLOOKUP($AP1402,BaseEqptCdF!$C$5:$E$161,3,FALSE),2)="SB",1*52,VLOOKUP($AP1402,BaseEqptCdF!$C$5:$S$161,12,FALSE)*0.2*300))))</f>
        <v/>
      </c>
      <c r="BH1402" s="2">
        <f t="shared" si="178"/>
        <v>0</v>
      </c>
    </row>
    <row r="1403" spans="1:60" x14ac:dyDescent="0.25">
      <c r="A1403" s="296" t="str">
        <f t="array" ref="A1403">IF($C1403="","",INDEX(Prog!$B$8:$D$300,MATCH($C1403,nivo1,0),1))</f>
        <v/>
      </c>
      <c r="B1403" s="296" t="str">
        <f t="array" ref="B1403">IF($C1403="","",INDEX(Prog!$B$8:$D$300,MATCH($C1403,nivo1,0),2))</f>
        <v/>
      </c>
      <c r="C1403" s="273"/>
      <c r="D1403" s="267"/>
      <c r="E1403" s="273"/>
      <c r="F1403" s="273"/>
      <c r="G1403" s="273"/>
      <c r="H1403" s="273"/>
      <c r="I1403" s="273"/>
      <c r="J1403" s="273"/>
      <c r="K1403" s="274"/>
      <c r="L1403" s="273"/>
      <c r="M1403" s="273"/>
      <c r="N1403" s="273"/>
      <c r="O1403" s="275"/>
      <c r="P1403" s="273"/>
      <c r="Q1403" s="273"/>
      <c r="R1403" s="273"/>
      <c r="S1403" s="273"/>
      <c r="T1403" s="276"/>
      <c r="U1403" s="276"/>
      <c r="V1403" s="276"/>
      <c r="W1403" s="276"/>
      <c r="X1403" s="277"/>
      <c r="Y1403" s="278"/>
      <c r="AA1403" s="8" t="str">
        <f>IF($L1403="","",VLOOKUP($L1403,BaseEqptCdF!$C$5:$E$161,2,FALSE))</f>
        <v/>
      </c>
      <c r="AB1403" s="8" t="str">
        <f>IF($L1403="","",VLOOKUP($L1403,BaseEqptCdF!$C$5:$E$161,3,FALSE))</f>
        <v/>
      </c>
      <c r="AC1403" s="7" t="str">
        <f>IF($L1403="","",VLOOKUP($L1403,BaseEqptCdF!$C$5:$I$161,6,FALSE))</f>
        <v/>
      </c>
      <c r="AD1403" s="7" t="str">
        <f>IF($L1403="","",VLOOKUP($L1403,BaseEqptCdF!$C$5:$I$161,7,FALSE))</f>
        <v/>
      </c>
      <c r="AE1403" s="3" t="str">
        <f>IF($L1403="","",VLOOKUP($L1403,BaseEqptCdF!$C$5:$R$161,16,FALSE)*$AC$3)</f>
        <v/>
      </c>
      <c r="AF1403" s="3" t="str">
        <f>IF($L1403="","",IF(LEFT($AB1403,2)="SD",0,IF(LEFT($AB1403,2)="SB",1*52,IF($N1403=Prog!$P$17,VLOOKUP($L1403,BaseEqptCdF!$C$5:$P$161,14,FALSE)*1*300,VLOOKUP($L1403,BaseEqptCdF!$C$5:$P$161,12,FALSE)*0.2*300))))</f>
        <v/>
      </c>
      <c r="AG1403" s="6" t="str">
        <f t="shared" si="174"/>
        <v/>
      </c>
      <c r="AH1403" s="6">
        <f>IF($U1403=Prog!$S$18,YEAR($X1403),"")</f>
        <v>1900</v>
      </c>
      <c r="AI1403" s="5" t="str">
        <f>IF(OR($AG1403="",$U1403=Prog!$S$18),"",IF(OR($U1403=Prog!$S$17,$U1403=Prog!$S$16),YEAR($X1403),IF($AG1403="ND","ND",$AI$8+$O1403)))</f>
        <v/>
      </c>
      <c r="AJ1403" s="3" t="str">
        <f t="shared" si="181"/>
        <v/>
      </c>
      <c r="AK1403" s="3" t="str">
        <f t="shared" si="180"/>
        <v/>
      </c>
      <c r="AL1403" s="3" t="str">
        <f t="shared" si="180"/>
        <v/>
      </c>
      <c r="AM1403" s="3" t="str">
        <f t="shared" si="180"/>
        <v/>
      </c>
      <c r="AN1403" s="3" t="str">
        <f t="shared" si="180"/>
        <v/>
      </c>
      <c r="AO1403" s="2">
        <f t="shared" si="175"/>
        <v>0</v>
      </c>
      <c r="AP1403" s="4"/>
      <c r="AQ1403" s="3">
        <f>IF(AJ1403=1,VLOOKUP($AP1403,BaseEqptCdF!$C$5:$R$161,16,FALSE),0)</f>
        <v>0</v>
      </c>
      <c r="AR1403" s="3">
        <f>IF(AK1403=1,VLOOKUP($AP1403,BaseEqptCdF!$C$5:$R$161,16,FALSE),0)</f>
        <v>0</v>
      </c>
      <c r="AS1403" s="3">
        <f>IF(AL1403=1,VLOOKUP($AP1403,BaseEqptCdF!$C$5:$R$161,16,FALSE),0)</f>
        <v>0</v>
      </c>
      <c r="AT1403" s="3">
        <f>IF(AM1403=1,VLOOKUP($AP1403,BaseEqptCdF!$C$5:$R$161,16,FALSE),0)</f>
        <v>0</v>
      </c>
      <c r="AU1403" s="3">
        <f>IF(AN1403=1,VLOOKUP($AP1403,BaseEqptCdF!$C$5:$R$161,16,FALSE),0)</f>
        <v>0</v>
      </c>
      <c r="AV1403" s="2">
        <f t="shared" si="176"/>
        <v>0</v>
      </c>
      <c r="AW1403" s="3" t="str">
        <f>IF($L1403="","",IF(SUM($AJ1403:AJ1403)=0,$AE1403,VLOOKUP($AP1403,BaseEqptCdF!$C$5:$R$161,16,FALSE)*$AC$3))</f>
        <v/>
      </c>
      <c r="AX1403" s="3" t="str">
        <f>IF($L1403="","",IF(SUM($AJ1403:AK1403)=0,$AE1403,VLOOKUP($AP1403,BaseEqptCdF!$C$5:$R$161,16,FALSE)*$AC$3))</f>
        <v/>
      </c>
      <c r="AY1403" s="3" t="str">
        <f>IF($L1403="","",IF(SUM($AJ1403:AL1403)=0,$AE1403,VLOOKUP($AP1403,BaseEqptCdF!$C$5:$R$161,16,FALSE)*$AC$3))</f>
        <v/>
      </c>
      <c r="AZ1403" s="3" t="str">
        <f>IF($L1403="","",IF(SUM($AJ1403:AM1403)=0,$AE1403,VLOOKUP($AP1403,BaseEqptCdF!$C$5:$R$161,16,FALSE)*$AC$3))</f>
        <v/>
      </c>
      <c r="BA1403" s="3" t="str">
        <f>IF($L1403="","",IF(SUM($AJ1403:AN1403)=0,$AE1403,VLOOKUP($AP1403,BaseEqptCdF!$C$5:$R$161,16,FALSE)*$AC$3))</f>
        <v/>
      </c>
      <c r="BB1403" s="2">
        <f t="shared" si="177"/>
        <v>0</v>
      </c>
      <c r="BC1403" s="3" t="str">
        <f>IF($L1403="","",IF(SUM($AJ1403:AJ1403)=0,$AF1403,IF(LEFT(VLOOKUP($AP1403,BaseEqptCdF!$C$5:$E$161,3,FALSE),2)="SD",0,IF(LEFT(VLOOKUP($AP1403,BaseEqptCdF!$C$5:$E$161,3,FALSE),2)="SB",1*52,VLOOKUP($AP1403,BaseEqptCdF!$C$5:$S$161,12,FALSE)*0.2*300))))</f>
        <v/>
      </c>
      <c r="BD1403" s="3" t="str">
        <f>IF($L1403="","",IF(SUM($AJ1403:AK1403)=0,$AF1403,IF(LEFT(VLOOKUP($AP1403,BaseEqptCdF!$C$5:$E$161,3,FALSE),2)="SD",0,IF(LEFT(VLOOKUP($AP1403,BaseEqptCdF!$C$5:$E$161,3,FALSE),2)="SB",1*52,VLOOKUP($AP1403,BaseEqptCdF!$C$5:$S$161,12,FALSE)*0.2*300))))</f>
        <v/>
      </c>
      <c r="BE1403" s="3" t="str">
        <f>IF($L1403="","",IF(SUM($AJ1403:AL1403)=0,$AF1403,IF(LEFT(VLOOKUP($AP1403,BaseEqptCdF!$C$5:$E$161,3,FALSE),2)="SD",0,IF(LEFT(VLOOKUP($AP1403,BaseEqptCdF!$C$5:$E$161,3,FALSE),2)="SB",1*52,VLOOKUP($AP1403,BaseEqptCdF!$C$5:$S$161,12,FALSE)*0.2*300))))</f>
        <v/>
      </c>
      <c r="BF1403" s="3" t="str">
        <f>IF($L1403="","",IF(SUM($AJ1403:AM1403)=0,$AF1403,IF(LEFT(VLOOKUP($AP1403,BaseEqptCdF!$C$5:$E$161,3,FALSE),2)="SD",0,IF(LEFT(VLOOKUP($AP1403,BaseEqptCdF!$C$5:$E$161,3,FALSE),2)="SB",1*52,VLOOKUP($AP1403,BaseEqptCdF!$C$5:$S$161,12,FALSE)*0.2*300))))</f>
        <v/>
      </c>
      <c r="BG1403" s="3" t="str">
        <f>IF($L1403="","",IF(SUM($AJ1403:AN1403)=0,$AF1403,IF(LEFT(VLOOKUP($AP1403,BaseEqptCdF!$C$5:$E$161,3,FALSE),2)="SD",0,IF(LEFT(VLOOKUP($AP1403,BaseEqptCdF!$C$5:$E$161,3,FALSE),2)="SB",1*52,VLOOKUP($AP1403,BaseEqptCdF!$C$5:$S$161,12,FALSE)*0.2*300))))</f>
        <v/>
      </c>
      <c r="BH1403" s="2">
        <f t="shared" si="178"/>
        <v>0</v>
      </c>
    </row>
    <row r="1404" spans="1:60" x14ac:dyDescent="0.25">
      <c r="A1404" s="296" t="str">
        <f t="array" ref="A1404">IF($C1404="","",INDEX(Prog!$B$8:$D$300,MATCH($C1404,nivo1,0),1))</f>
        <v/>
      </c>
      <c r="B1404" s="296" t="str">
        <f t="array" ref="B1404">IF($C1404="","",INDEX(Prog!$B$8:$D$300,MATCH($C1404,nivo1,0),2))</f>
        <v/>
      </c>
      <c r="C1404" s="273"/>
      <c r="D1404" s="267"/>
      <c r="E1404" s="273"/>
      <c r="F1404" s="273"/>
      <c r="G1404" s="273"/>
      <c r="H1404" s="273"/>
      <c r="I1404" s="273"/>
      <c r="J1404" s="273"/>
      <c r="K1404" s="274"/>
      <c r="L1404" s="273"/>
      <c r="M1404" s="273"/>
      <c r="N1404" s="273"/>
      <c r="O1404" s="275"/>
      <c r="P1404" s="273"/>
      <c r="Q1404" s="273"/>
      <c r="R1404" s="273"/>
      <c r="S1404" s="273"/>
      <c r="T1404" s="276"/>
      <c r="U1404" s="276"/>
      <c r="V1404" s="276"/>
      <c r="W1404" s="276"/>
      <c r="X1404" s="277"/>
      <c r="Y1404" s="278"/>
      <c r="AA1404" s="8" t="str">
        <f>IF($L1404="","",VLOOKUP($L1404,BaseEqptCdF!$C$5:$E$161,2,FALSE))</f>
        <v/>
      </c>
      <c r="AB1404" s="8" t="str">
        <f>IF($L1404="","",VLOOKUP($L1404,BaseEqptCdF!$C$5:$E$161,3,FALSE))</f>
        <v/>
      </c>
      <c r="AC1404" s="7" t="str">
        <f>IF($L1404="","",VLOOKUP($L1404,BaseEqptCdF!$C$5:$I$161,6,FALSE))</f>
        <v/>
      </c>
      <c r="AD1404" s="7" t="str">
        <f>IF($L1404="","",VLOOKUP($L1404,BaseEqptCdF!$C$5:$I$161,7,FALSE))</f>
        <v/>
      </c>
      <c r="AE1404" s="3" t="str">
        <f>IF($L1404="","",VLOOKUP($L1404,BaseEqptCdF!$C$5:$R$161,16,FALSE)*$AC$3)</f>
        <v/>
      </c>
      <c r="AF1404" s="3" t="str">
        <f>IF($L1404="","",IF(LEFT($AB1404,2)="SD",0,IF(LEFT($AB1404,2)="SB",1*52,IF($N1404=Prog!$P$17,VLOOKUP($L1404,BaseEqptCdF!$C$5:$P$161,14,FALSE)*1*300,VLOOKUP($L1404,BaseEqptCdF!$C$5:$P$161,12,FALSE)*0.2*300))))</f>
        <v/>
      </c>
      <c r="AG1404" s="6" t="str">
        <f t="shared" si="174"/>
        <v/>
      </c>
      <c r="AH1404" s="6">
        <f>IF($U1404=Prog!$S$18,YEAR($X1404),"")</f>
        <v>1900</v>
      </c>
      <c r="AI1404" s="5" t="str">
        <f>IF(OR($AG1404="",$U1404=Prog!$S$18),"",IF(OR($U1404=Prog!$S$17,$U1404=Prog!$S$16),YEAR($X1404),IF($AG1404="ND","ND",$AI$8+$O1404)))</f>
        <v/>
      </c>
      <c r="AJ1404" s="3" t="str">
        <f t="shared" si="181"/>
        <v/>
      </c>
      <c r="AK1404" s="3" t="str">
        <f t="shared" si="180"/>
        <v/>
      </c>
      <c r="AL1404" s="3" t="str">
        <f t="shared" si="180"/>
        <v/>
      </c>
      <c r="AM1404" s="3" t="str">
        <f t="shared" si="180"/>
        <v/>
      </c>
      <c r="AN1404" s="3" t="str">
        <f t="shared" si="180"/>
        <v/>
      </c>
      <c r="AO1404" s="2">
        <f t="shared" si="175"/>
        <v>0</v>
      </c>
      <c r="AP1404" s="4"/>
      <c r="AQ1404" s="3">
        <f>IF(AJ1404=1,VLOOKUP($AP1404,BaseEqptCdF!$C$5:$R$161,16,FALSE),0)</f>
        <v>0</v>
      </c>
      <c r="AR1404" s="3">
        <f>IF(AK1404=1,VLOOKUP($AP1404,BaseEqptCdF!$C$5:$R$161,16,FALSE),0)</f>
        <v>0</v>
      </c>
      <c r="AS1404" s="3">
        <f>IF(AL1404=1,VLOOKUP($AP1404,BaseEqptCdF!$C$5:$R$161,16,FALSE),0)</f>
        <v>0</v>
      </c>
      <c r="AT1404" s="3">
        <f>IF(AM1404=1,VLOOKUP($AP1404,BaseEqptCdF!$C$5:$R$161,16,FALSE),0)</f>
        <v>0</v>
      </c>
      <c r="AU1404" s="3">
        <f>IF(AN1404=1,VLOOKUP($AP1404,BaseEqptCdF!$C$5:$R$161,16,FALSE),0)</f>
        <v>0</v>
      </c>
      <c r="AV1404" s="2">
        <f t="shared" si="176"/>
        <v>0</v>
      </c>
      <c r="AW1404" s="3" t="str">
        <f>IF($L1404="","",IF(SUM($AJ1404:AJ1404)=0,$AE1404,VLOOKUP($AP1404,BaseEqptCdF!$C$5:$R$161,16,FALSE)*$AC$3))</f>
        <v/>
      </c>
      <c r="AX1404" s="3" t="str">
        <f>IF($L1404="","",IF(SUM($AJ1404:AK1404)=0,$AE1404,VLOOKUP($AP1404,BaseEqptCdF!$C$5:$R$161,16,FALSE)*$AC$3))</f>
        <v/>
      </c>
      <c r="AY1404" s="3" t="str">
        <f>IF($L1404="","",IF(SUM($AJ1404:AL1404)=0,$AE1404,VLOOKUP($AP1404,BaseEqptCdF!$C$5:$R$161,16,FALSE)*$AC$3))</f>
        <v/>
      </c>
      <c r="AZ1404" s="3" t="str">
        <f>IF($L1404="","",IF(SUM($AJ1404:AM1404)=0,$AE1404,VLOOKUP($AP1404,BaseEqptCdF!$C$5:$R$161,16,FALSE)*$AC$3))</f>
        <v/>
      </c>
      <c r="BA1404" s="3" t="str">
        <f>IF($L1404="","",IF(SUM($AJ1404:AN1404)=0,$AE1404,VLOOKUP($AP1404,BaseEqptCdF!$C$5:$R$161,16,FALSE)*$AC$3))</f>
        <v/>
      </c>
      <c r="BB1404" s="2">
        <f t="shared" si="177"/>
        <v>0</v>
      </c>
      <c r="BC1404" s="3" t="str">
        <f>IF($L1404="","",IF(SUM($AJ1404:AJ1404)=0,$AF1404,IF(LEFT(VLOOKUP($AP1404,BaseEqptCdF!$C$5:$E$161,3,FALSE),2)="SD",0,IF(LEFT(VLOOKUP($AP1404,BaseEqptCdF!$C$5:$E$161,3,FALSE),2)="SB",1*52,VLOOKUP($AP1404,BaseEqptCdF!$C$5:$S$161,12,FALSE)*0.2*300))))</f>
        <v/>
      </c>
      <c r="BD1404" s="3" t="str">
        <f>IF($L1404="","",IF(SUM($AJ1404:AK1404)=0,$AF1404,IF(LEFT(VLOOKUP($AP1404,BaseEqptCdF!$C$5:$E$161,3,FALSE),2)="SD",0,IF(LEFT(VLOOKUP($AP1404,BaseEqptCdF!$C$5:$E$161,3,FALSE),2)="SB",1*52,VLOOKUP($AP1404,BaseEqptCdF!$C$5:$S$161,12,FALSE)*0.2*300))))</f>
        <v/>
      </c>
      <c r="BE1404" s="3" t="str">
        <f>IF($L1404="","",IF(SUM($AJ1404:AL1404)=0,$AF1404,IF(LEFT(VLOOKUP($AP1404,BaseEqptCdF!$C$5:$E$161,3,FALSE),2)="SD",0,IF(LEFT(VLOOKUP($AP1404,BaseEqptCdF!$C$5:$E$161,3,FALSE),2)="SB",1*52,VLOOKUP($AP1404,BaseEqptCdF!$C$5:$S$161,12,FALSE)*0.2*300))))</f>
        <v/>
      </c>
      <c r="BF1404" s="3" t="str">
        <f>IF($L1404="","",IF(SUM($AJ1404:AM1404)=0,$AF1404,IF(LEFT(VLOOKUP($AP1404,BaseEqptCdF!$C$5:$E$161,3,FALSE),2)="SD",0,IF(LEFT(VLOOKUP($AP1404,BaseEqptCdF!$C$5:$E$161,3,FALSE),2)="SB",1*52,VLOOKUP($AP1404,BaseEqptCdF!$C$5:$S$161,12,FALSE)*0.2*300))))</f>
        <v/>
      </c>
      <c r="BG1404" s="3" t="str">
        <f>IF($L1404="","",IF(SUM($AJ1404:AN1404)=0,$AF1404,IF(LEFT(VLOOKUP($AP1404,BaseEqptCdF!$C$5:$E$161,3,FALSE),2)="SD",0,IF(LEFT(VLOOKUP($AP1404,BaseEqptCdF!$C$5:$E$161,3,FALSE),2)="SB",1*52,VLOOKUP($AP1404,BaseEqptCdF!$C$5:$S$161,12,FALSE)*0.2*300))))</f>
        <v/>
      </c>
      <c r="BH1404" s="2">
        <f t="shared" si="178"/>
        <v>0</v>
      </c>
    </row>
    <row r="1405" spans="1:60" x14ac:dyDescent="0.25">
      <c r="A1405" s="296" t="str">
        <f t="array" ref="A1405">IF($C1405="","",INDEX(Prog!$B$8:$D$300,MATCH($C1405,nivo1,0),1))</f>
        <v/>
      </c>
      <c r="B1405" s="296" t="str">
        <f t="array" ref="B1405">IF($C1405="","",INDEX(Prog!$B$8:$D$300,MATCH($C1405,nivo1,0),2))</f>
        <v/>
      </c>
      <c r="C1405" s="273"/>
      <c r="D1405" s="267"/>
      <c r="E1405" s="273"/>
      <c r="F1405" s="273"/>
      <c r="G1405" s="273"/>
      <c r="H1405" s="273"/>
      <c r="I1405" s="273"/>
      <c r="J1405" s="273"/>
      <c r="K1405" s="274"/>
      <c r="L1405" s="273"/>
      <c r="M1405" s="273"/>
      <c r="N1405" s="273"/>
      <c r="O1405" s="275"/>
      <c r="P1405" s="273"/>
      <c r="Q1405" s="273"/>
      <c r="R1405" s="273"/>
      <c r="S1405" s="273"/>
      <c r="T1405" s="276"/>
      <c r="U1405" s="276"/>
      <c r="V1405" s="276"/>
      <c r="W1405" s="276"/>
      <c r="X1405" s="277"/>
      <c r="Y1405" s="278"/>
      <c r="AA1405" s="8" t="str">
        <f>IF($L1405="","",VLOOKUP($L1405,BaseEqptCdF!$C$5:$E$161,2,FALSE))</f>
        <v/>
      </c>
      <c r="AB1405" s="8" t="str">
        <f>IF($L1405="","",VLOOKUP($L1405,BaseEqptCdF!$C$5:$E$161,3,FALSE))</f>
        <v/>
      </c>
      <c r="AC1405" s="7" t="str">
        <f>IF($L1405="","",VLOOKUP($L1405,BaseEqptCdF!$C$5:$I$161,6,FALSE))</f>
        <v/>
      </c>
      <c r="AD1405" s="7" t="str">
        <f>IF($L1405="","",VLOOKUP($L1405,BaseEqptCdF!$C$5:$I$161,7,FALSE))</f>
        <v/>
      </c>
      <c r="AE1405" s="3" t="str">
        <f>IF($L1405="","",VLOOKUP($L1405,BaseEqptCdF!$C$5:$R$161,16,FALSE)*$AC$3)</f>
        <v/>
      </c>
      <c r="AF1405" s="3" t="str">
        <f>IF($L1405="","",IF(LEFT($AB1405,2)="SD",0,IF(LEFT($AB1405,2)="SB",1*52,IF($N1405=Prog!$P$17,VLOOKUP($L1405,BaseEqptCdF!$C$5:$P$161,14,FALSE)*1*300,VLOOKUP($L1405,BaseEqptCdF!$C$5:$P$161,12,FALSE)*0.2*300))))</f>
        <v/>
      </c>
      <c r="AG1405" s="6" t="str">
        <f t="shared" si="174"/>
        <v/>
      </c>
      <c r="AH1405" s="6">
        <f>IF($U1405=Prog!$S$18,YEAR($X1405),"")</f>
        <v>1900</v>
      </c>
      <c r="AI1405" s="5" t="str">
        <f>IF(OR($AG1405="",$U1405=Prog!$S$18),"",IF(OR($U1405=Prog!$S$17,$U1405=Prog!$S$16),YEAR($X1405),IF($AG1405="ND","ND",$AI$8+$O1405)))</f>
        <v/>
      </c>
      <c r="AJ1405" s="3" t="str">
        <f t="shared" si="181"/>
        <v/>
      </c>
      <c r="AK1405" s="3" t="str">
        <f t="shared" si="180"/>
        <v/>
      </c>
      <c r="AL1405" s="3" t="str">
        <f t="shared" si="180"/>
        <v/>
      </c>
      <c r="AM1405" s="3" t="str">
        <f t="shared" si="180"/>
        <v/>
      </c>
      <c r="AN1405" s="3" t="str">
        <f t="shared" si="180"/>
        <v/>
      </c>
      <c r="AO1405" s="2">
        <f t="shared" si="175"/>
        <v>0</v>
      </c>
      <c r="AP1405" s="4"/>
      <c r="AQ1405" s="3">
        <f>IF(AJ1405=1,VLOOKUP($AP1405,BaseEqptCdF!$C$5:$R$161,16,FALSE),0)</f>
        <v>0</v>
      </c>
      <c r="AR1405" s="3">
        <f>IF(AK1405=1,VLOOKUP($AP1405,BaseEqptCdF!$C$5:$R$161,16,FALSE),0)</f>
        <v>0</v>
      </c>
      <c r="AS1405" s="3">
        <f>IF(AL1405=1,VLOOKUP($AP1405,BaseEqptCdF!$C$5:$R$161,16,FALSE),0)</f>
        <v>0</v>
      </c>
      <c r="AT1405" s="3">
        <f>IF(AM1405=1,VLOOKUP($AP1405,BaseEqptCdF!$C$5:$R$161,16,FALSE),0)</f>
        <v>0</v>
      </c>
      <c r="AU1405" s="3">
        <f>IF(AN1405=1,VLOOKUP($AP1405,BaseEqptCdF!$C$5:$R$161,16,FALSE),0)</f>
        <v>0</v>
      </c>
      <c r="AV1405" s="2">
        <f t="shared" si="176"/>
        <v>0</v>
      </c>
      <c r="AW1405" s="3" t="str">
        <f>IF($L1405="","",IF(SUM($AJ1405:AJ1405)=0,$AE1405,VLOOKUP($AP1405,BaseEqptCdF!$C$5:$R$161,16,FALSE)*$AC$3))</f>
        <v/>
      </c>
      <c r="AX1405" s="3" t="str">
        <f>IF($L1405="","",IF(SUM($AJ1405:AK1405)=0,$AE1405,VLOOKUP($AP1405,BaseEqptCdF!$C$5:$R$161,16,FALSE)*$AC$3))</f>
        <v/>
      </c>
      <c r="AY1405" s="3" t="str">
        <f>IF($L1405="","",IF(SUM($AJ1405:AL1405)=0,$AE1405,VLOOKUP($AP1405,BaseEqptCdF!$C$5:$R$161,16,FALSE)*$AC$3))</f>
        <v/>
      </c>
      <c r="AZ1405" s="3" t="str">
        <f>IF($L1405="","",IF(SUM($AJ1405:AM1405)=0,$AE1405,VLOOKUP($AP1405,BaseEqptCdF!$C$5:$R$161,16,FALSE)*$AC$3))</f>
        <v/>
      </c>
      <c r="BA1405" s="3" t="str">
        <f>IF($L1405="","",IF(SUM($AJ1405:AN1405)=0,$AE1405,VLOOKUP($AP1405,BaseEqptCdF!$C$5:$R$161,16,FALSE)*$AC$3))</f>
        <v/>
      </c>
      <c r="BB1405" s="2">
        <f t="shared" si="177"/>
        <v>0</v>
      </c>
      <c r="BC1405" s="3" t="str">
        <f>IF($L1405="","",IF(SUM($AJ1405:AJ1405)=0,$AF1405,IF(LEFT(VLOOKUP($AP1405,BaseEqptCdF!$C$5:$E$161,3,FALSE),2)="SD",0,IF(LEFT(VLOOKUP($AP1405,BaseEqptCdF!$C$5:$E$161,3,FALSE),2)="SB",1*52,VLOOKUP($AP1405,BaseEqptCdF!$C$5:$S$161,12,FALSE)*0.2*300))))</f>
        <v/>
      </c>
      <c r="BD1405" s="3" t="str">
        <f>IF($L1405="","",IF(SUM($AJ1405:AK1405)=0,$AF1405,IF(LEFT(VLOOKUP($AP1405,BaseEqptCdF!$C$5:$E$161,3,FALSE),2)="SD",0,IF(LEFT(VLOOKUP($AP1405,BaseEqptCdF!$C$5:$E$161,3,FALSE),2)="SB",1*52,VLOOKUP($AP1405,BaseEqptCdF!$C$5:$S$161,12,FALSE)*0.2*300))))</f>
        <v/>
      </c>
      <c r="BE1405" s="3" t="str">
        <f>IF($L1405="","",IF(SUM($AJ1405:AL1405)=0,$AF1405,IF(LEFT(VLOOKUP($AP1405,BaseEqptCdF!$C$5:$E$161,3,FALSE),2)="SD",0,IF(LEFT(VLOOKUP($AP1405,BaseEqptCdF!$C$5:$E$161,3,FALSE),2)="SB",1*52,VLOOKUP($AP1405,BaseEqptCdF!$C$5:$S$161,12,FALSE)*0.2*300))))</f>
        <v/>
      </c>
      <c r="BF1405" s="3" t="str">
        <f>IF($L1405="","",IF(SUM($AJ1405:AM1405)=0,$AF1405,IF(LEFT(VLOOKUP($AP1405,BaseEqptCdF!$C$5:$E$161,3,FALSE),2)="SD",0,IF(LEFT(VLOOKUP($AP1405,BaseEqptCdF!$C$5:$E$161,3,FALSE),2)="SB",1*52,VLOOKUP($AP1405,BaseEqptCdF!$C$5:$S$161,12,FALSE)*0.2*300))))</f>
        <v/>
      </c>
      <c r="BG1405" s="3" t="str">
        <f>IF($L1405="","",IF(SUM($AJ1405:AN1405)=0,$AF1405,IF(LEFT(VLOOKUP($AP1405,BaseEqptCdF!$C$5:$E$161,3,FALSE),2)="SD",0,IF(LEFT(VLOOKUP($AP1405,BaseEqptCdF!$C$5:$E$161,3,FALSE),2)="SB",1*52,VLOOKUP($AP1405,BaseEqptCdF!$C$5:$S$161,12,FALSE)*0.2*300))))</f>
        <v/>
      </c>
      <c r="BH1405" s="2">
        <f t="shared" si="178"/>
        <v>0</v>
      </c>
    </row>
    <row r="1406" spans="1:60" x14ac:dyDescent="0.25">
      <c r="A1406" s="296" t="str">
        <f t="array" ref="A1406">IF($C1406="","",INDEX(Prog!$B$8:$D$300,MATCH($C1406,nivo1,0),1))</f>
        <v/>
      </c>
      <c r="B1406" s="296" t="str">
        <f t="array" ref="B1406">IF($C1406="","",INDEX(Prog!$B$8:$D$300,MATCH($C1406,nivo1,0),2))</f>
        <v/>
      </c>
      <c r="C1406" s="273"/>
      <c r="D1406" s="267"/>
      <c r="E1406" s="273"/>
      <c r="F1406" s="273"/>
      <c r="G1406" s="273"/>
      <c r="H1406" s="273"/>
      <c r="I1406" s="273"/>
      <c r="J1406" s="273"/>
      <c r="K1406" s="274"/>
      <c r="L1406" s="273"/>
      <c r="M1406" s="273"/>
      <c r="N1406" s="273"/>
      <c r="O1406" s="275"/>
      <c r="P1406" s="273"/>
      <c r="Q1406" s="273"/>
      <c r="R1406" s="273"/>
      <c r="S1406" s="273"/>
      <c r="T1406" s="276"/>
      <c r="U1406" s="276"/>
      <c r="V1406" s="276"/>
      <c r="W1406" s="276"/>
      <c r="X1406" s="277"/>
      <c r="Y1406" s="278"/>
      <c r="AA1406" s="8" t="str">
        <f>IF($L1406="","",VLOOKUP($L1406,BaseEqptCdF!$C$5:$E$161,2,FALSE))</f>
        <v/>
      </c>
      <c r="AB1406" s="8" t="str">
        <f>IF($L1406="","",VLOOKUP($L1406,BaseEqptCdF!$C$5:$E$161,3,FALSE))</f>
        <v/>
      </c>
      <c r="AC1406" s="7" t="str">
        <f>IF($L1406="","",VLOOKUP($L1406,BaseEqptCdF!$C$5:$I$161,6,FALSE))</f>
        <v/>
      </c>
      <c r="AD1406" s="7" t="str">
        <f>IF($L1406="","",VLOOKUP($L1406,BaseEqptCdF!$C$5:$I$161,7,FALSE))</f>
        <v/>
      </c>
      <c r="AE1406" s="3" t="str">
        <f>IF($L1406="","",VLOOKUP($L1406,BaseEqptCdF!$C$5:$R$161,16,FALSE)*$AC$3)</f>
        <v/>
      </c>
      <c r="AF1406" s="3" t="str">
        <f>IF($L1406="","",IF(LEFT($AB1406,2)="SD",0,IF(LEFT($AB1406,2)="SB",1*52,IF($N1406=Prog!$P$17,VLOOKUP($L1406,BaseEqptCdF!$C$5:$P$161,14,FALSE)*1*300,VLOOKUP($L1406,BaseEqptCdF!$C$5:$P$161,12,FALSE)*0.2*300))))</f>
        <v/>
      </c>
      <c r="AG1406" s="6" t="str">
        <f t="shared" si="174"/>
        <v/>
      </c>
      <c r="AH1406" s="6">
        <f>IF($U1406=Prog!$S$18,YEAR($X1406),"")</f>
        <v>1900</v>
      </c>
      <c r="AI1406" s="5" t="str">
        <f>IF(OR($AG1406="",$U1406=Prog!$S$18),"",IF(OR($U1406=Prog!$S$17,$U1406=Prog!$S$16),YEAR($X1406),IF($AG1406="ND","ND",$AI$8+$O1406)))</f>
        <v/>
      </c>
      <c r="AJ1406" s="3" t="str">
        <f t="shared" si="181"/>
        <v/>
      </c>
      <c r="AK1406" s="3" t="str">
        <f t="shared" si="180"/>
        <v/>
      </c>
      <c r="AL1406" s="3" t="str">
        <f t="shared" si="180"/>
        <v/>
      </c>
      <c r="AM1406" s="3" t="str">
        <f t="shared" si="180"/>
        <v/>
      </c>
      <c r="AN1406" s="3" t="str">
        <f t="shared" si="180"/>
        <v/>
      </c>
      <c r="AO1406" s="2">
        <f t="shared" si="175"/>
        <v>0</v>
      </c>
      <c r="AP1406" s="4"/>
      <c r="AQ1406" s="3">
        <f>IF(AJ1406=1,VLOOKUP($AP1406,BaseEqptCdF!$C$5:$R$161,16,FALSE),0)</f>
        <v>0</v>
      </c>
      <c r="AR1406" s="3">
        <f>IF(AK1406=1,VLOOKUP($AP1406,BaseEqptCdF!$C$5:$R$161,16,FALSE),0)</f>
        <v>0</v>
      </c>
      <c r="AS1406" s="3">
        <f>IF(AL1406=1,VLOOKUP($AP1406,BaseEqptCdF!$C$5:$R$161,16,FALSE),0)</f>
        <v>0</v>
      </c>
      <c r="AT1406" s="3">
        <f>IF(AM1406=1,VLOOKUP($AP1406,BaseEqptCdF!$C$5:$R$161,16,FALSE),0)</f>
        <v>0</v>
      </c>
      <c r="AU1406" s="3">
        <f>IF(AN1406=1,VLOOKUP($AP1406,BaseEqptCdF!$C$5:$R$161,16,FALSE),0)</f>
        <v>0</v>
      </c>
      <c r="AV1406" s="2">
        <f t="shared" si="176"/>
        <v>0</v>
      </c>
      <c r="AW1406" s="3" t="str">
        <f>IF($L1406="","",IF(SUM($AJ1406:AJ1406)=0,$AE1406,VLOOKUP($AP1406,BaseEqptCdF!$C$5:$R$161,16,FALSE)*$AC$3))</f>
        <v/>
      </c>
      <c r="AX1406" s="3" t="str">
        <f>IF($L1406="","",IF(SUM($AJ1406:AK1406)=0,$AE1406,VLOOKUP($AP1406,BaseEqptCdF!$C$5:$R$161,16,FALSE)*$AC$3))</f>
        <v/>
      </c>
      <c r="AY1406" s="3" t="str">
        <f>IF($L1406="","",IF(SUM($AJ1406:AL1406)=0,$AE1406,VLOOKUP($AP1406,BaseEqptCdF!$C$5:$R$161,16,FALSE)*$AC$3))</f>
        <v/>
      </c>
      <c r="AZ1406" s="3" t="str">
        <f>IF($L1406="","",IF(SUM($AJ1406:AM1406)=0,$AE1406,VLOOKUP($AP1406,BaseEqptCdF!$C$5:$R$161,16,FALSE)*$AC$3))</f>
        <v/>
      </c>
      <c r="BA1406" s="3" t="str">
        <f>IF($L1406="","",IF(SUM($AJ1406:AN1406)=0,$AE1406,VLOOKUP($AP1406,BaseEqptCdF!$C$5:$R$161,16,FALSE)*$AC$3))</f>
        <v/>
      </c>
      <c r="BB1406" s="2">
        <f t="shared" si="177"/>
        <v>0</v>
      </c>
      <c r="BC1406" s="3" t="str">
        <f>IF($L1406="","",IF(SUM($AJ1406:AJ1406)=0,$AF1406,IF(LEFT(VLOOKUP($AP1406,BaseEqptCdF!$C$5:$E$161,3,FALSE),2)="SD",0,IF(LEFT(VLOOKUP($AP1406,BaseEqptCdF!$C$5:$E$161,3,FALSE),2)="SB",1*52,VLOOKUP($AP1406,BaseEqptCdF!$C$5:$S$161,12,FALSE)*0.2*300))))</f>
        <v/>
      </c>
      <c r="BD1406" s="3" t="str">
        <f>IF($L1406="","",IF(SUM($AJ1406:AK1406)=0,$AF1406,IF(LEFT(VLOOKUP($AP1406,BaseEqptCdF!$C$5:$E$161,3,FALSE),2)="SD",0,IF(LEFT(VLOOKUP($AP1406,BaseEqptCdF!$C$5:$E$161,3,FALSE),2)="SB",1*52,VLOOKUP($AP1406,BaseEqptCdF!$C$5:$S$161,12,FALSE)*0.2*300))))</f>
        <v/>
      </c>
      <c r="BE1406" s="3" t="str">
        <f>IF($L1406="","",IF(SUM($AJ1406:AL1406)=0,$AF1406,IF(LEFT(VLOOKUP($AP1406,BaseEqptCdF!$C$5:$E$161,3,FALSE),2)="SD",0,IF(LEFT(VLOOKUP($AP1406,BaseEqptCdF!$C$5:$E$161,3,FALSE),2)="SB",1*52,VLOOKUP($AP1406,BaseEqptCdF!$C$5:$S$161,12,FALSE)*0.2*300))))</f>
        <v/>
      </c>
      <c r="BF1406" s="3" t="str">
        <f>IF($L1406="","",IF(SUM($AJ1406:AM1406)=0,$AF1406,IF(LEFT(VLOOKUP($AP1406,BaseEqptCdF!$C$5:$E$161,3,FALSE),2)="SD",0,IF(LEFT(VLOOKUP($AP1406,BaseEqptCdF!$C$5:$E$161,3,FALSE),2)="SB",1*52,VLOOKUP($AP1406,BaseEqptCdF!$C$5:$S$161,12,FALSE)*0.2*300))))</f>
        <v/>
      </c>
      <c r="BG1406" s="3" t="str">
        <f>IF($L1406="","",IF(SUM($AJ1406:AN1406)=0,$AF1406,IF(LEFT(VLOOKUP($AP1406,BaseEqptCdF!$C$5:$E$161,3,FALSE),2)="SD",0,IF(LEFT(VLOOKUP($AP1406,BaseEqptCdF!$C$5:$E$161,3,FALSE),2)="SB",1*52,VLOOKUP($AP1406,BaseEqptCdF!$C$5:$S$161,12,FALSE)*0.2*300))))</f>
        <v/>
      </c>
      <c r="BH1406" s="2">
        <f t="shared" si="178"/>
        <v>0</v>
      </c>
    </row>
    <row r="1407" spans="1:60" x14ac:dyDescent="0.25">
      <c r="A1407" s="296" t="str">
        <f t="array" ref="A1407">IF($C1407="","",INDEX(Prog!$B$8:$D$300,MATCH($C1407,nivo1,0),1))</f>
        <v/>
      </c>
      <c r="B1407" s="296" t="str">
        <f t="array" ref="B1407">IF($C1407="","",INDEX(Prog!$B$8:$D$300,MATCH($C1407,nivo1,0),2))</f>
        <v/>
      </c>
      <c r="C1407" s="273"/>
      <c r="D1407" s="267"/>
      <c r="E1407" s="273"/>
      <c r="F1407" s="273"/>
      <c r="G1407" s="273"/>
      <c r="H1407" s="273"/>
      <c r="I1407" s="273"/>
      <c r="J1407" s="273"/>
      <c r="K1407" s="274"/>
      <c r="L1407" s="273"/>
      <c r="M1407" s="273"/>
      <c r="N1407" s="273"/>
      <c r="O1407" s="275"/>
      <c r="P1407" s="273"/>
      <c r="Q1407" s="273"/>
      <c r="R1407" s="273"/>
      <c r="S1407" s="273"/>
      <c r="T1407" s="276"/>
      <c r="U1407" s="276"/>
      <c r="V1407" s="276"/>
      <c r="W1407" s="276"/>
      <c r="X1407" s="277"/>
      <c r="Y1407" s="278"/>
      <c r="AA1407" s="8" t="str">
        <f>IF($L1407="","",VLOOKUP($L1407,BaseEqptCdF!$C$5:$E$161,2,FALSE))</f>
        <v/>
      </c>
      <c r="AB1407" s="8" t="str">
        <f>IF($L1407="","",VLOOKUP($L1407,BaseEqptCdF!$C$5:$E$161,3,FALSE))</f>
        <v/>
      </c>
      <c r="AC1407" s="7" t="str">
        <f>IF($L1407="","",VLOOKUP($L1407,BaseEqptCdF!$C$5:$I$161,6,FALSE))</f>
        <v/>
      </c>
      <c r="AD1407" s="7" t="str">
        <f>IF($L1407="","",VLOOKUP($L1407,BaseEqptCdF!$C$5:$I$161,7,FALSE))</f>
        <v/>
      </c>
      <c r="AE1407" s="3" t="str">
        <f>IF($L1407="","",VLOOKUP($L1407,BaseEqptCdF!$C$5:$R$161,16,FALSE)*$AC$3)</f>
        <v/>
      </c>
      <c r="AF1407" s="3" t="str">
        <f>IF($L1407="","",IF(LEFT($AB1407,2)="SD",0,IF(LEFT($AB1407,2)="SB",1*52,IF($N1407=Prog!$P$17,VLOOKUP($L1407,BaseEqptCdF!$C$5:$P$161,14,FALSE)*1*300,VLOOKUP($L1407,BaseEqptCdF!$C$5:$P$161,12,FALSE)*0.2*300))))</f>
        <v/>
      </c>
      <c r="AG1407" s="6" t="str">
        <f t="shared" si="174"/>
        <v/>
      </c>
      <c r="AH1407" s="6">
        <f>IF($U1407=Prog!$S$18,YEAR($X1407),"")</f>
        <v>1900</v>
      </c>
      <c r="AI1407" s="5" t="str">
        <f>IF(OR($AG1407="",$U1407=Prog!$S$18),"",IF(OR($U1407=Prog!$S$17,$U1407=Prog!$S$16),YEAR($X1407),IF($AG1407="ND","ND",$AI$8+$O1407)))</f>
        <v/>
      </c>
      <c r="AJ1407" s="3" t="str">
        <f t="shared" si="181"/>
        <v/>
      </c>
      <c r="AK1407" s="3" t="str">
        <f t="shared" si="180"/>
        <v/>
      </c>
      <c r="AL1407" s="3" t="str">
        <f t="shared" si="180"/>
        <v/>
      </c>
      <c r="AM1407" s="3" t="str">
        <f t="shared" si="180"/>
        <v/>
      </c>
      <c r="AN1407" s="3" t="str">
        <f t="shared" si="180"/>
        <v/>
      </c>
      <c r="AO1407" s="2">
        <f t="shared" si="175"/>
        <v>0</v>
      </c>
      <c r="AP1407" s="4"/>
      <c r="AQ1407" s="3">
        <f>IF(AJ1407=1,VLOOKUP($AP1407,BaseEqptCdF!$C$5:$R$161,16,FALSE),0)</f>
        <v>0</v>
      </c>
      <c r="AR1407" s="3">
        <f>IF(AK1407=1,VLOOKUP($AP1407,BaseEqptCdF!$C$5:$R$161,16,FALSE),0)</f>
        <v>0</v>
      </c>
      <c r="AS1407" s="3">
        <f>IF(AL1407=1,VLOOKUP($AP1407,BaseEqptCdF!$C$5:$R$161,16,FALSE),0)</f>
        <v>0</v>
      </c>
      <c r="AT1407" s="3">
        <f>IF(AM1407=1,VLOOKUP($AP1407,BaseEqptCdF!$C$5:$R$161,16,FALSE),0)</f>
        <v>0</v>
      </c>
      <c r="AU1407" s="3">
        <f>IF(AN1407=1,VLOOKUP($AP1407,BaseEqptCdF!$C$5:$R$161,16,FALSE),0)</f>
        <v>0</v>
      </c>
      <c r="AV1407" s="2">
        <f t="shared" si="176"/>
        <v>0</v>
      </c>
      <c r="AW1407" s="3" t="str">
        <f>IF($L1407="","",IF(SUM($AJ1407:AJ1407)=0,$AE1407,VLOOKUP($AP1407,BaseEqptCdF!$C$5:$R$161,16,FALSE)*$AC$3))</f>
        <v/>
      </c>
      <c r="AX1407" s="3" t="str">
        <f>IF($L1407="","",IF(SUM($AJ1407:AK1407)=0,$AE1407,VLOOKUP($AP1407,BaseEqptCdF!$C$5:$R$161,16,FALSE)*$AC$3))</f>
        <v/>
      </c>
      <c r="AY1407" s="3" t="str">
        <f>IF($L1407="","",IF(SUM($AJ1407:AL1407)=0,$AE1407,VLOOKUP($AP1407,BaseEqptCdF!$C$5:$R$161,16,FALSE)*$AC$3))</f>
        <v/>
      </c>
      <c r="AZ1407" s="3" t="str">
        <f>IF($L1407="","",IF(SUM($AJ1407:AM1407)=0,$AE1407,VLOOKUP($AP1407,BaseEqptCdF!$C$5:$R$161,16,FALSE)*$AC$3))</f>
        <v/>
      </c>
      <c r="BA1407" s="3" t="str">
        <f>IF($L1407="","",IF(SUM($AJ1407:AN1407)=0,$AE1407,VLOOKUP($AP1407,BaseEqptCdF!$C$5:$R$161,16,FALSE)*$AC$3))</f>
        <v/>
      </c>
      <c r="BB1407" s="2">
        <f t="shared" si="177"/>
        <v>0</v>
      </c>
      <c r="BC1407" s="3" t="str">
        <f>IF($L1407="","",IF(SUM($AJ1407:AJ1407)=0,$AF1407,IF(LEFT(VLOOKUP($AP1407,BaseEqptCdF!$C$5:$E$161,3,FALSE),2)="SD",0,IF(LEFT(VLOOKUP($AP1407,BaseEqptCdF!$C$5:$E$161,3,FALSE),2)="SB",1*52,VLOOKUP($AP1407,BaseEqptCdF!$C$5:$S$161,12,FALSE)*0.2*300))))</f>
        <v/>
      </c>
      <c r="BD1407" s="3" t="str">
        <f>IF($L1407="","",IF(SUM($AJ1407:AK1407)=0,$AF1407,IF(LEFT(VLOOKUP($AP1407,BaseEqptCdF!$C$5:$E$161,3,FALSE),2)="SD",0,IF(LEFT(VLOOKUP($AP1407,BaseEqptCdF!$C$5:$E$161,3,FALSE),2)="SB",1*52,VLOOKUP($AP1407,BaseEqptCdF!$C$5:$S$161,12,FALSE)*0.2*300))))</f>
        <v/>
      </c>
      <c r="BE1407" s="3" t="str">
        <f>IF($L1407="","",IF(SUM($AJ1407:AL1407)=0,$AF1407,IF(LEFT(VLOOKUP($AP1407,BaseEqptCdF!$C$5:$E$161,3,FALSE),2)="SD",0,IF(LEFT(VLOOKUP($AP1407,BaseEqptCdF!$C$5:$E$161,3,FALSE),2)="SB",1*52,VLOOKUP($AP1407,BaseEqptCdF!$C$5:$S$161,12,FALSE)*0.2*300))))</f>
        <v/>
      </c>
      <c r="BF1407" s="3" t="str">
        <f>IF($L1407="","",IF(SUM($AJ1407:AM1407)=0,$AF1407,IF(LEFT(VLOOKUP($AP1407,BaseEqptCdF!$C$5:$E$161,3,FALSE),2)="SD",0,IF(LEFT(VLOOKUP($AP1407,BaseEqptCdF!$C$5:$E$161,3,FALSE),2)="SB",1*52,VLOOKUP($AP1407,BaseEqptCdF!$C$5:$S$161,12,FALSE)*0.2*300))))</f>
        <v/>
      </c>
      <c r="BG1407" s="3" t="str">
        <f>IF($L1407="","",IF(SUM($AJ1407:AN1407)=0,$AF1407,IF(LEFT(VLOOKUP($AP1407,BaseEqptCdF!$C$5:$E$161,3,FALSE),2)="SD",0,IF(LEFT(VLOOKUP($AP1407,BaseEqptCdF!$C$5:$E$161,3,FALSE),2)="SB",1*52,VLOOKUP($AP1407,BaseEqptCdF!$C$5:$S$161,12,FALSE)*0.2*300))))</f>
        <v/>
      </c>
      <c r="BH1407" s="2">
        <f t="shared" si="178"/>
        <v>0</v>
      </c>
    </row>
    <row r="1408" spans="1:60" x14ac:dyDescent="0.25">
      <c r="A1408" s="296" t="str">
        <f t="array" ref="A1408">IF($C1408="","",INDEX(Prog!$B$8:$D$300,MATCH($C1408,nivo1,0),1))</f>
        <v/>
      </c>
      <c r="B1408" s="296" t="str">
        <f t="array" ref="B1408">IF($C1408="","",INDEX(Prog!$B$8:$D$300,MATCH($C1408,nivo1,0),2))</f>
        <v/>
      </c>
      <c r="C1408" s="273"/>
      <c r="D1408" s="267"/>
      <c r="E1408" s="273"/>
      <c r="F1408" s="273"/>
      <c r="G1408" s="273"/>
      <c r="H1408" s="273"/>
      <c r="I1408" s="273"/>
      <c r="J1408" s="273"/>
      <c r="K1408" s="274"/>
      <c r="L1408" s="273"/>
      <c r="M1408" s="273"/>
      <c r="N1408" s="273"/>
      <c r="O1408" s="275"/>
      <c r="P1408" s="273"/>
      <c r="Q1408" s="273"/>
      <c r="R1408" s="273"/>
      <c r="S1408" s="273"/>
      <c r="T1408" s="276"/>
      <c r="U1408" s="276"/>
      <c r="V1408" s="276"/>
      <c r="W1408" s="276"/>
      <c r="X1408" s="277"/>
      <c r="Y1408" s="278"/>
      <c r="AA1408" s="8" t="str">
        <f>IF($L1408="","",VLOOKUP($L1408,BaseEqptCdF!$C$5:$E$161,2,FALSE))</f>
        <v/>
      </c>
      <c r="AB1408" s="8" t="str">
        <f>IF($L1408="","",VLOOKUP($L1408,BaseEqptCdF!$C$5:$E$161,3,FALSE))</f>
        <v/>
      </c>
      <c r="AC1408" s="7" t="str">
        <f>IF($L1408="","",VLOOKUP($L1408,BaseEqptCdF!$C$5:$I$161,6,FALSE))</f>
        <v/>
      </c>
      <c r="AD1408" s="7" t="str">
        <f>IF($L1408="","",VLOOKUP($L1408,BaseEqptCdF!$C$5:$I$161,7,FALSE))</f>
        <v/>
      </c>
      <c r="AE1408" s="3" t="str">
        <f>IF($L1408="","",VLOOKUP($L1408,BaseEqptCdF!$C$5:$R$161,16,FALSE)*$AC$3)</f>
        <v/>
      </c>
      <c r="AF1408" s="3" t="str">
        <f>IF($L1408="","",IF(LEFT($AB1408,2)="SD",0,IF(LEFT($AB1408,2)="SB",1*52,IF($N1408=Prog!$P$17,VLOOKUP($L1408,BaseEqptCdF!$C$5:$P$161,14,FALSE)*1*300,VLOOKUP($L1408,BaseEqptCdF!$C$5:$P$161,12,FALSE)*0.2*300))))</f>
        <v/>
      </c>
      <c r="AG1408" s="6" t="str">
        <f t="shared" si="174"/>
        <v/>
      </c>
      <c r="AH1408" s="6">
        <f>IF($U1408=Prog!$S$18,YEAR($X1408),"")</f>
        <v>1900</v>
      </c>
      <c r="AI1408" s="5" t="str">
        <f>IF(OR($AG1408="",$U1408=Prog!$S$18),"",IF(OR($U1408=Prog!$S$17,$U1408=Prog!$S$16),YEAR($X1408),IF($AG1408="ND","ND",$AI$8+$O1408)))</f>
        <v/>
      </c>
      <c r="AJ1408" s="3" t="str">
        <f t="shared" si="181"/>
        <v/>
      </c>
      <c r="AK1408" s="3" t="str">
        <f t="shared" si="180"/>
        <v/>
      </c>
      <c r="AL1408" s="3" t="str">
        <f t="shared" si="180"/>
        <v/>
      </c>
      <c r="AM1408" s="3" t="str">
        <f t="shared" si="180"/>
        <v/>
      </c>
      <c r="AN1408" s="3" t="str">
        <f t="shared" si="180"/>
        <v/>
      </c>
      <c r="AO1408" s="2">
        <f t="shared" si="175"/>
        <v>0</v>
      </c>
      <c r="AP1408" s="4"/>
      <c r="AQ1408" s="3">
        <f>IF(AJ1408=1,VLOOKUP($AP1408,BaseEqptCdF!$C$5:$R$161,16,FALSE),0)</f>
        <v>0</v>
      </c>
      <c r="AR1408" s="3">
        <f>IF(AK1408=1,VLOOKUP($AP1408,BaseEqptCdF!$C$5:$R$161,16,FALSE),0)</f>
        <v>0</v>
      </c>
      <c r="AS1408" s="3">
        <f>IF(AL1408=1,VLOOKUP($AP1408,BaseEqptCdF!$C$5:$R$161,16,FALSE),0)</f>
        <v>0</v>
      </c>
      <c r="AT1408" s="3">
        <f>IF(AM1408=1,VLOOKUP($AP1408,BaseEqptCdF!$C$5:$R$161,16,FALSE),0)</f>
        <v>0</v>
      </c>
      <c r="AU1408" s="3">
        <f>IF(AN1408=1,VLOOKUP($AP1408,BaseEqptCdF!$C$5:$R$161,16,FALSE),0)</f>
        <v>0</v>
      </c>
      <c r="AV1408" s="2">
        <f t="shared" si="176"/>
        <v>0</v>
      </c>
      <c r="AW1408" s="3" t="str">
        <f>IF($L1408="","",IF(SUM($AJ1408:AJ1408)=0,$AE1408,VLOOKUP($AP1408,BaseEqptCdF!$C$5:$R$161,16,FALSE)*$AC$3))</f>
        <v/>
      </c>
      <c r="AX1408" s="3" t="str">
        <f>IF($L1408="","",IF(SUM($AJ1408:AK1408)=0,$AE1408,VLOOKUP($AP1408,BaseEqptCdF!$C$5:$R$161,16,FALSE)*$AC$3))</f>
        <v/>
      </c>
      <c r="AY1408" s="3" t="str">
        <f>IF($L1408="","",IF(SUM($AJ1408:AL1408)=0,$AE1408,VLOOKUP($AP1408,BaseEqptCdF!$C$5:$R$161,16,FALSE)*$AC$3))</f>
        <v/>
      </c>
      <c r="AZ1408" s="3" t="str">
        <f>IF($L1408="","",IF(SUM($AJ1408:AM1408)=0,$AE1408,VLOOKUP($AP1408,BaseEqptCdF!$C$5:$R$161,16,FALSE)*$AC$3))</f>
        <v/>
      </c>
      <c r="BA1408" s="3" t="str">
        <f>IF($L1408="","",IF(SUM($AJ1408:AN1408)=0,$AE1408,VLOOKUP($AP1408,BaseEqptCdF!$C$5:$R$161,16,FALSE)*$AC$3))</f>
        <v/>
      </c>
      <c r="BB1408" s="2">
        <f t="shared" si="177"/>
        <v>0</v>
      </c>
      <c r="BC1408" s="3" t="str">
        <f>IF($L1408="","",IF(SUM($AJ1408:AJ1408)=0,$AF1408,IF(LEFT(VLOOKUP($AP1408,BaseEqptCdF!$C$5:$E$161,3,FALSE),2)="SD",0,IF(LEFT(VLOOKUP($AP1408,BaseEqptCdF!$C$5:$E$161,3,FALSE),2)="SB",1*52,VLOOKUP($AP1408,BaseEqptCdF!$C$5:$S$161,12,FALSE)*0.2*300))))</f>
        <v/>
      </c>
      <c r="BD1408" s="3" t="str">
        <f>IF($L1408="","",IF(SUM($AJ1408:AK1408)=0,$AF1408,IF(LEFT(VLOOKUP($AP1408,BaseEqptCdF!$C$5:$E$161,3,FALSE),2)="SD",0,IF(LEFT(VLOOKUP($AP1408,BaseEqptCdF!$C$5:$E$161,3,FALSE),2)="SB",1*52,VLOOKUP($AP1408,BaseEqptCdF!$C$5:$S$161,12,FALSE)*0.2*300))))</f>
        <v/>
      </c>
      <c r="BE1408" s="3" t="str">
        <f>IF($L1408="","",IF(SUM($AJ1408:AL1408)=0,$AF1408,IF(LEFT(VLOOKUP($AP1408,BaseEqptCdF!$C$5:$E$161,3,FALSE),2)="SD",0,IF(LEFT(VLOOKUP($AP1408,BaseEqptCdF!$C$5:$E$161,3,FALSE),2)="SB",1*52,VLOOKUP($AP1408,BaseEqptCdF!$C$5:$S$161,12,FALSE)*0.2*300))))</f>
        <v/>
      </c>
      <c r="BF1408" s="3" t="str">
        <f>IF($L1408="","",IF(SUM($AJ1408:AM1408)=0,$AF1408,IF(LEFT(VLOOKUP($AP1408,BaseEqptCdF!$C$5:$E$161,3,FALSE),2)="SD",0,IF(LEFT(VLOOKUP($AP1408,BaseEqptCdF!$C$5:$E$161,3,FALSE),2)="SB",1*52,VLOOKUP($AP1408,BaseEqptCdF!$C$5:$S$161,12,FALSE)*0.2*300))))</f>
        <v/>
      </c>
      <c r="BG1408" s="3" t="str">
        <f>IF($L1408="","",IF(SUM($AJ1408:AN1408)=0,$AF1408,IF(LEFT(VLOOKUP($AP1408,BaseEqptCdF!$C$5:$E$161,3,FALSE),2)="SD",0,IF(LEFT(VLOOKUP($AP1408,BaseEqptCdF!$C$5:$E$161,3,FALSE),2)="SB",1*52,VLOOKUP($AP1408,BaseEqptCdF!$C$5:$S$161,12,FALSE)*0.2*300))))</f>
        <v/>
      </c>
      <c r="BH1408" s="2">
        <f t="shared" si="178"/>
        <v>0</v>
      </c>
    </row>
    <row r="1409" spans="1:60" x14ac:dyDescent="0.25">
      <c r="A1409" s="296" t="str">
        <f t="array" ref="A1409">IF($C1409="","",INDEX(Prog!$B$8:$D$300,MATCH($C1409,nivo1,0),1))</f>
        <v/>
      </c>
      <c r="B1409" s="296" t="str">
        <f t="array" ref="B1409">IF($C1409="","",INDEX(Prog!$B$8:$D$300,MATCH($C1409,nivo1,0),2))</f>
        <v/>
      </c>
      <c r="C1409" s="273"/>
      <c r="D1409" s="267"/>
      <c r="E1409" s="273"/>
      <c r="F1409" s="273"/>
      <c r="G1409" s="273"/>
      <c r="H1409" s="273"/>
      <c r="I1409" s="273"/>
      <c r="J1409" s="273"/>
      <c r="K1409" s="274"/>
      <c r="L1409" s="273"/>
      <c r="M1409" s="273"/>
      <c r="N1409" s="273"/>
      <c r="O1409" s="275"/>
      <c r="P1409" s="273"/>
      <c r="Q1409" s="273"/>
      <c r="R1409" s="273"/>
      <c r="S1409" s="273"/>
      <c r="T1409" s="276"/>
      <c r="U1409" s="276"/>
      <c r="V1409" s="276"/>
      <c r="W1409" s="276"/>
      <c r="X1409" s="277"/>
      <c r="Y1409" s="278"/>
      <c r="AA1409" s="8" t="str">
        <f>IF($L1409="","",VLOOKUP($L1409,BaseEqptCdF!$C$5:$E$161,2,FALSE))</f>
        <v/>
      </c>
      <c r="AB1409" s="8" t="str">
        <f>IF($L1409="","",VLOOKUP($L1409,BaseEqptCdF!$C$5:$E$161,3,FALSE))</f>
        <v/>
      </c>
      <c r="AC1409" s="7" t="str">
        <f>IF($L1409="","",VLOOKUP($L1409,BaseEqptCdF!$C$5:$I$161,6,FALSE))</f>
        <v/>
      </c>
      <c r="AD1409" s="7" t="str">
        <f>IF($L1409="","",VLOOKUP($L1409,BaseEqptCdF!$C$5:$I$161,7,FALSE))</f>
        <v/>
      </c>
      <c r="AE1409" s="3" t="str">
        <f>IF($L1409="","",VLOOKUP($L1409,BaseEqptCdF!$C$5:$R$161,16,FALSE)*$AC$3)</f>
        <v/>
      </c>
      <c r="AF1409" s="3" t="str">
        <f>IF($L1409="","",IF(LEFT($AB1409,2)="SD",0,IF(LEFT($AB1409,2)="SB",1*52,IF($N1409=Prog!$P$17,VLOOKUP($L1409,BaseEqptCdF!$C$5:$P$161,14,FALSE)*1*300,VLOOKUP($L1409,BaseEqptCdF!$C$5:$P$161,12,FALSE)*0.2*300))))</f>
        <v/>
      </c>
      <c r="AG1409" s="6" t="str">
        <f t="shared" si="174"/>
        <v/>
      </c>
      <c r="AH1409" s="6">
        <f>IF($U1409=Prog!$S$18,YEAR($X1409),"")</f>
        <v>1900</v>
      </c>
      <c r="AI1409" s="5" t="str">
        <f>IF(OR($AG1409="",$U1409=Prog!$S$18),"",IF(OR($U1409=Prog!$S$17,$U1409=Prog!$S$16),YEAR($X1409),IF($AG1409="ND","ND",$AI$8+$O1409)))</f>
        <v/>
      </c>
      <c r="AJ1409" s="3" t="str">
        <f t="shared" si="181"/>
        <v/>
      </c>
      <c r="AK1409" s="3" t="str">
        <f t="shared" si="180"/>
        <v/>
      </c>
      <c r="AL1409" s="3" t="str">
        <f t="shared" si="180"/>
        <v/>
      </c>
      <c r="AM1409" s="3" t="str">
        <f t="shared" si="180"/>
        <v/>
      </c>
      <c r="AN1409" s="3" t="str">
        <f t="shared" si="180"/>
        <v/>
      </c>
      <c r="AO1409" s="2">
        <f t="shared" si="175"/>
        <v>0</v>
      </c>
      <c r="AP1409" s="4"/>
      <c r="AQ1409" s="3">
        <f>IF(AJ1409=1,VLOOKUP($AP1409,BaseEqptCdF!$C$5:$R$161,16,FALSE),0)</f>
        <v>0</v>
      </c>
      <c r="AR1409" s="3">
        <f>IF(AK1409=1,VLOOKUP($AP1409,BaseEqptCdF!$C$5:$R$161,16,FALSE),0)</f>
        <v>0</v>
      </c>
      <c r="AS1409" s="3">
        <f>IF(AL1409=1,VLOOKUP($AP1409,BaseEqptCdF!$C$5:$R$161,16,FALSE),0)</f>
        <v>0</v>
      </c>
      <c r="AT1409" s="3">
        <f>IF(AM1409=1,VLOOKUP($AP1409,BaseEqptCdF!$C$5:$R$161,16,FALSE),0)</f>
        <v>0</v>
      </c>
      <c r="AU1409" s="3">
        <f>IF(AN1409=1,VLOOKUP($AP1409,BaseEqptCdF!$C$5:$R$161,16,FALSE),0)</f>
        <v>0</v>
      </c>
      <c r="AV1409" s="2">
        <f t="shared" si="176"/>
        <v>0</v>
      </c>
      <c r="AW1409" s="3" t="str">
        <f>IF($L1409="","",IF(SUM($AJ1409:AJ1409)=0,$AE1409,VLOOKUP($AP1409,BaseEqptCdF!$C$5:$R$161,16,FALSE)*$AC$3))</f>
        <v/>
      </c>
      <c r="AX1409" s="3" t="str">
        <f>IF($L1409="","",IF(SUM($AJ1409:AK1409)=0,$AE1409,VLOOKUP($AP1409,BaseEqptCdF!$C$5:$R$161,16,FALSE)*$AC$3))</f>
        <v/>
      </c>
      <c r="AY1409" s="3" t="str">
        <f>IF($L1409="","",IF(SUM($AJ1409:AL1409)=0,$AE1409,VLOOKUP($AP1409,BaseEqptCdF!$C$5:$R$161,16,FALSE)*$AC$3))</f>
        <v/>
      </c>
      <c r="AZ1409" s="3" t="str">
        <f>IF($L1409="","",IF(SUM($AJ1409:AM1409)=0,$AE1409,VLOOKUP($AP1409,BaseEqptCdF!$C$5:$R$161,16,FALSE)*$AC$3))</f>
        <v/>
      </c>
      <c r="BA1409" s="3" t="str">
        <f>IF($L1409="","",IF(SUM($AJ1409:AN1409)=0,$AE1409,VLOOKUP($AP1409,BaseEqptCdF!$C$5:$R$161,16,FALSE)*$AC$3))</f>
        <v/>
      </c>
      <c r="BB1409" s="2">
        <f t="shared" si="177"/>
        <v>0</v>
      </c>
      <c r="BC1409" s="3" t="str">
        <f>IF($L1409="","",IF(SUM($AJ1409:AJ1409)=0,$AF1409,IF(LEFT(VLOOKUP($AP1409,BaseEqptCdF!$C$5:$E$161,3,FALSE),2)="SD",0,IF(LEFT(VLOOKUP($AP1409,BaseEqptCdF!$C$5:$E$161,3,FALSE),2)="SB",1*52,VLOOKUP($AP1409,BaseEqptCdF!$C$5:$S$161,12,FALSE)*0.2*300))))</f>
        <v/>
      </c>
      <c r="BD1409" s="3" t="str">
        <f>IF($L1409="","",IF(SUM($AJ1409:AK1409)=0,$AF1409,IF(LEFT(VLOOKUP($AP1409,BaseEqptCdF!$C$5:$E$161,3,FALSE),2)="SD",0,IF(LEFT(VLOOKUP($AP1409,BaseEqptCdF!$C$5:$E$161,3,FALSE),2)="SB",1*52,VLOOKUP($AP1409,BaseEqptCdF!$C$5:$S$161,12,FALSE)*0.2*300))))</f>
        <v/>
      </c>
      <c r="BE1409" s="3" t="str">
        <f>IF($L1409="","",IF(SUM($AJ1409:AL1409)=0,$AF1409,IF(LEFT(VLOOKUP($AP1409,BaseEqptCdF!$C$5:$E$161,3,FALSE),2)="SD",0,IF(LEFT(VLOOKUP($AP1409,BaseEqptCdF!$C$5:$E$161,3,FALSE),2)="SB",1*52,VLOOKUP($AP1409,BaseEqptCdF!$C$5:$S$161,12,FALSE)*0.2*300))))</f>
        <v/>
      </c>
      <c r="BF1409" s="3" t="str">
        <f>IF($L1409="","",IF(SUM($AJ1409:AM1409)=0,$AF1409,IF(LEFT(VLOOKUP($AP1409,BaseEqptCdF!$C$5:$E$161,3,FALSE),2)="SD",0,IF(LEFT(VLOOKUP($AP1409,BaseEqptCdF!$C$5:$E$161,3,FALSE),2)="SB",1*52,VLOOKUP($AP1409,BaseEqptCdF!$C$5:$S$161,12,FALSE)*0.2*300))))</f>
        <v/>
      </c>
      <c r="BG1409" s="3" t="str">
        <f>IF($L1409="","",IF(SUM($AJ1409:AN1409)=0,$AF1409,IF(LEFT(VLOOKUP($AP1409,BaseEqptCdF!$C$5:$E$161,3,FALSE),2)="SD",0,IF(LEFT(VLOOKUP($AP1409,BaseEqptCdF!$C$5:$E$161,3,FALSE),2)="SB",1*52,VLOOKUP($AP1409,BaseEqptCdF!$C$5:$S$161,12,FALSE)*0.2*300))))</f>
        <v/>
      </c>
      <c r="BH1409" s="2">
        <f t="shared" si="178"/>
        <v>0</v>
      </c>
    </row>
    <row r="1410" spans="1:60" x14ac:dyDescent="0.25">
      <c r="A1410" s="296" t="str">
        <f t="array" ref="A1410">IF($C1410="","",INDEX(Prog!$B$8:$D$300,MATCH($C1410,nivo1,0),1))</f>
        <v/>
      </c>
      <c r="B1410" s="296" t="str">
        <f t="array" ref="B1410">IF($C1410="","",INDEX(Prog!$B$8:$D$300,MATCH($C1410,nivo1,0),2))</f>
        <v/>
      </c>
      <c r="C1410" s="273"/>
      <c r="D1410" s="267"/>
      <c r="E1410" s="273"/>
      <c r="F1410" s="273"/>
      <c r="G1410" s="273"/>
      <c r="H1410" s="273"/>
      <c r="I1410" s="273"/>
      <c r="J1410" s="273"/>
      <c r="K1410" s="274"/>
      <c r="L1410" s="273"/>
      <c r="M1410" s="273"/>
      <c r="N1410" s="273"/>
      <c r="O1410" s="275"/>
      <c r="P1410" s="273"/>
      <c r="Q1410" s="273"/>
      <c r="R1410" s="273"/>
      <c r="S1410" s="273"/>
      <c r="T1410" s="276"/>
      <c r="U1410" s="276"/>
      <c r="V1410" s="276"/>
      <c r="W1410" s="276"/>
      <c r="X1410" s="277"/>
      <c r="Y1410" s="278"/>
      <c r="AA1410" s="8" t="str">
        <f>IF($L1410="","",VLOOKUP($L1410,BaseEqptCdF!$C$5:$E$161,2,FALSE))</f>
        <v/>
      </c>
      <c r="AB1410" s="8" t="str">
        <f>IF($L1410="","",VLOOKUP($L1410,BaseEqptCdF!$C$5:$E$161,3,FALSE))</f>
        <v/>
      </c>
      <c r="AC1410" s="7" t="str">
        <f>IF($L1410="","",VLOOKUP($L1410,BaseEqptCdF!$C$5:$I$161,6,FALSE))</f>
        <v/>
      </c>
      <c r="AD1410" s="7" t="str">
        <f>IF($L1410="","",VLOOKUP($L1410,BaseEqptCdF!$C$5:$I$161,7,FALSE))</f>
        <v/>
      </c>
      <c r="AE1410" s="3" t="str">
        <f>IF($L1410="","",VLOOKUP($L1410,BaseEqptCdF!$C$5:$R$161,16,FALSE)*$AC$3)</f>
        <v/>
      </c>
      <c r="AF1410" s="3" t="str">
        <f>IF($L1410="","",IF(LEFT($AB1410,2)="SD",0,IF(LEFT($AB1410,2)="SB",1*52,IF($N1410=Prog!$P$17,VLOOKUP($L1410,BaseEqptCdF!$C$5:$P$161,14,FALSE)*1*300,VLOOKUP($L1410,BaseEqptCdF!$C$5:$P$161,12,FALSE)*0.2*300))))</f>
        <v/>
      </c>
      <c r="AG1410" s="6" t="str">
        <f t="shared" si="174"/>
        <v/>
      </c>
      <c r="AH1410" s="6">
        <f>IF($U1410=Prog!$S$18,YEAR($X1410),"")</f>
        <v>1900</v>
      </c>
      <c r="AI1410" s="5" t="str">
        <f>IF(OR($AG1410="",$U1410=Prog!$S$18),"",IF(OR($U1410=Prog!$S$17,$U1410=Prog!$S$16),YEAR($X1410),IF($AG1410="ND","ND",$AI$8+$O1410)))</f>
        <v/>
      </c>
      <c r="AJ1410" s="3" t="str">
        <f t="shared" si="181"/>
        <v/>
      </c>
      <c r="AK1410" s="3" t="str">
        <f t="shared" si="180"/>
        <v/>
      </c>
      <c r="AL1410" s="3" t="str">
        <f t="shared" si="180"/>
        <v/>
      </c>
      <c r="AM1410" s="3" t="str">
        <f t="shared" si="180"/>
        <v/>
      </c>
      <c r="AN1410" s="3" t="str">
        <f t="shared" si="180"/>
        <v/>
      </c>
      <c r="AO1410" s="2">
        <f t="shared" si="175"/>
        <v>0</v>
      </c>
      <c r="AP1410" s="4"/>
      <c r="AQ1410" s="3">
        <f>IF(AJ1410=1,VLOOKUP($AP1410,BaseEqptCdF!$C$5:$R$161,16,FALSE),0)</f>
        <v>0</v>
      </c>
      <c r="AR1410" s="3">
        <f>IF(AK1410=1,VLOOKUP($AP1410,BaseEqptCdF!$C$5:$R$161,16,FALSE),0)</f>
        <v>0</v>
      </c>
      <c r="AS1410" s="3">
        <f>IF(AL1410=1,VLOOKUP($AP1410,BaseEqptCdF!$C$5:$R$161,16,FALSE),0)</f>
        <v>0</v>
      </c>
      <c r="AT1410" s="3">
        <f>IF(AM1410=1,VLOOKUP($AP1410,BaseEqptCdF!$C$5:$R$161,16,FALSE),0)</f>
        <v>0</v>
      </c>
      <c r="AU1410" s="3">
        <f>IF(AN1410=1,VLOOKUP($AP1410,BaseEqptCdF!$C$5:$R$161,16,FALSE),0)</f>
        <v>0</v>
      </c>
      <c r="AV1410" s="2">
        <f t="shared" si="176"/>
        <v>0</v>
      </c>
      <c r="AW1410" s="3" t="str">
        <f>IF($L1410="","",IF(SUM($AJ1410:AJ1410)=0,$AE1410,VLOOKUP($AP1410,BaseEqptCdF!$C$5:$R$161,16,FALSE)*$AC$3))</f>
        <v/>
      </c>
      <c r="AX1410" s="3" t="str">
        <f>IF($L1410="","",IF(SUM($AJ1410:AK1410)=0,$AE1410,VLOOKUP($AP1410,BaseEqptCdF!$C$5:$R$161,16,FALSE)*$AC$3))</f>
        <v/>
      </c>
      <c r="AY1410" s="3" t="str">
        <f>IF($L1410="","",IF(SUM($AJ1410:AL1410)=0,$AE1410,VLOOKUP($AP1410,BaseEqptCdF!$C$5:$R$161,16,FALSE)*$AC$3))</f>
        <v/>
      </c>
      <c r="AZ1410" s="3" t="str">
        <f>IF($L1410="","",IF(SUM($AJ1410:AM1410)=0,$AE1410,VLOOKUP($AP1410,BaseEqptCdF!$C$5:$R$161,16,FALSE)*$AC$3))</f>
        <v/>
      </c>
      <c r="BA1410" s="3" t="str">
        <f>IF($L1410="","",IF(SUM($AJ1410:AN1410)=0,$AE1410,VLOOKUP($AP1410,BaseEqptCdF!$C$5:$R$161,16,FALSE)*$AC$3))</f>
        <v/>
      </c>
      <c r="BB1410" s="2">
        <f t="shared" si="177"/>
        <v>0</v>
      </c>
      <c r="BC1410" s="3" t="str">
        <f>IF($L1410="","",IF(SUM($AJ1410:AJ1410)=0,$AF1410,IF(LEFT(VLOOKUP($AP1410,BaseEqptCdF!$C$5:$E$161,3,FALSE),2)="SD",0,IF(LEFT(VLOOKUP($AP1410,BaseEqptCdF!$C$5:$E$161,3,FALSE),2)="SB",1*52,VLOOKUP($AP1410,BaseEqptCdF!$C$5:$S$161,12,FALSE)*0.2*300))))</f>
        <v/>
      </c>
      <c r="BD1410" s="3" t="str">
        <f>IF($L1410="","",IF(SUM($AJ1410:AK1410)=0,$AF1410,IF(LEFT(VLOOKUP($AP1410,BaseEqptCdF!$C$5:$E$161,3,FALSE),2)="SD",0,IF(LEFT(VLOOKUP($AP1410,BaseEqptCdF!$C$5:$E$161,3,FALSE),2)="SB",1*52,VLOOKUP($AP1410,BaseEqptCdF!$C$5:$S$161,12,FALSE)*0.2*300))))</f>
        <v/>
      </c>
      <c r="BE1410" s="3" t="str">
        <f>IF($L1410="","",IF(SUM($AJ1410:AL1410)=0,$AF1410,IF(LEFT(VLOOKUP($AP1410,BaseEqptCdF!$C$5:$E$161,3,FALSE),2)="SD",0,IF(LEFT(VLOOKUP($AP1410,BaseEqptCdF!$C$5:$E$161,3,FALSE),2)="SB",1*52,VLOOKUP($AP1410,BaseEqptCdF!$C$5:$S$161,12,FALSE)*0.2*300))))</f>
        <v/>
      </c>
      <c r="BF1410" s="3" t="str">
        <f>IF($L1410="","",IF(SUM($AJ1410:AM1410)=0,$AF1410,IF(LEFT(VLOOKUP($AP1410,BaseEqptCdF!$C$5:$E$161,3,FALSE),2)="SD",0,IF(LEFT(VLOOKUP($AP1410,BaseEqptCdF!$C$5:$E$161,3,FALSE),2)="SB",1*52,VLOOKUP($AP1410,BaseEqptCdF!$C$5:$S$161,12,FALSE)*0.2*300))))</f>
        <v/>
      </c>
      <c r="BG1410" s="3" t="str">
        <f>IF($L1410="","",IF(SUM($AJ1410:AN1410)=0,$AF1410,IF(LEFT(VLOOKUP($AP1410,BaseEqptCdF!$C$5:$E$161,3,FALSE),2)="SD",0,IF(LEFT(VLOOKUP($AP1410,BaseEqptCdF!$C$5:$E$161,3,FALSE),2)="SB",1*52,VLOOKUP($AP1410,BaseEqptCdF!$C$5:$S$161,12,FALSE)*0.2*300))))</f>
        <v/>
      </c>
      <c r="BH1410" s="2">
        <f t="shared" si="178"/>
        <v>0</v>
      </c>
    </row>
    <row r="1411" spans="1:60" x14ac:dyDescent="0.25">
      <c r="A1411" s="296" t="str">
        <f t="array" ref="A1411">IF($C1411="","",INDEX(Prog!$B$8:$D$300,MATCH($C1411,nivo1,0),1))</f>
        <v/>
      </c>
      <c r="B1411" s="296" t="str">
        <f t="array" ref="B1411">IF($C1411="","",INDEX(Prog!$B$8:$D$300,MATCH($C1411,nivo1,0),2))</f>
        <v/>
      </c>
      <c r="C1411" s="273"/>
      <c r="D1411" s="267"/>
      <c r="E1411" s="273"/>
      <c r="F1411" s="273"/>
      <c r="G1411" s="273"/>
      <c r="H1411" s="273"/>
      <c r="I1411" s="273"/>
      <c r="J1411" s="273"/>
      <c r="K1411" s="274"/>
      <c r="L1411" s="273"/>
      <c r="M1411" s="273"/>
      <c r="N1411" s="273"/>
      <c r="O1411" s="275"/>
      <c r="P1411" s="273"/>
      <c r="Q1411" s="273"/>
      <c r="R1411" s="273"/>
      <c r="S1411" s="273"/>
      <c r="T1411" s="276"/>
      <c r="U1411" s="276"/>
      <c r="V1411" s="276"/>
      <c r="W1411" s="276"/>
      <c r="X1411" s="277"/>
      <c r="Y1411" s="278"/>
      <c r="AA1411" s="8" t="str">
        <f>IF($L1411="","",VLOOKUP($L1411,BaseEqptCdF!$C$5:$E$161,2,FALSE))</f>
        <v/>
      </c>
      <c r="AB1411" s="8" t="str">
        <f>IF($L1411="","",VLOOKUP($L1411,BaseEqptCdF!$C$5:$E$161,3,FALSE))</f>
        <v/>
      </c>
      <c r="AC1411" s="7" t="str">
        <f>IF($L1411="","",VLOOKUP($L1411,BaseEqptCdF!$C$5:$I$161,6,FALSE))</f>
        <v/>
      </c>
      <c r="AD1411" s="7" t="str">
        <f>IF($L1411="","",VLOOKUP($L1411,BaseEqptCdF!$C$5:$I$161,7,FALSE))</f>
        <v/>
      </c>
      <c r="AE1411" s="3" t="str">
        <f>IF($L1411="","",VLOOKUP($L1411,BaseEqptCdF!$C$5:$R$161,16,FALSE)*$AC$3)</f>
        <v/>
      </c>
      <c r="AF1411" s="3" t="str">
        <f>IF($L1411="","",IF(LEFT($AB1411,2)="SD",0,IF(LEFT($AB1411,2)="SB",1*52,IF($N1411=Prog!$P$17,VLOOKUP($L1411,BaseEqptCdF!$C$5:$P$161,14,FALSE)*1*300,VLOOKUP($L1411,BaseEqptCdF!$C$5:$P$161,12,FALSE)*0.2*300))))</f>
        <v/>
      </c>
      <c r="AG1411" s="6" t="str">
        <f t="shared" si="174"/>
        <v/>
      </c>
      <c r="AH1411" s="6">
        <f>IF($U1411=Prog!$S$18,YEAR($X1411),"")</f>
        <v>1900</v>
      </c>
      <c r="AI1411" s="5" t="str">
        <f>IF(OR($AG1411="",$U1411=Prog!$S$18),"",IF(OR($U1411=Prog!$S$17,$U1411=Prog!$S$16),YEAR($X1411),IF($AG1411="ND","ND",$AI$8+$O1411)))</f>
        <v/>
      </c>
      <c r="AJ1411" s="3" t="str">
        <f t="shared" si="181"/>
        <v/>
      </c>
      <c r="AK1411" s="3" t="str">
        <f t="shared" si="180"/>
        <v/>
      </c>
      <c r="AL1411" s="3" t="str">
        <f t="shared" si="180"/>
        <v/>
      </c>
      <c r="AM1411" s="3" t="str">
        <f t="shared" si="180"/>
        <v/>
      </c>
      <c r="AN1411" s="3" t="str">
        <f t="shared" si="180"/>
        <v/>
      </c>
      <c r="AO1411" s="2">
        <f t="shared" si="175"/>
        <v>0</v>
      </c>
      <c r="AP1411" s="4"/>
      <c r="AQ1411" s="3">
        <f>IF(AJ1411=1,VLOOKUP($AP1411,BaseEqptCdF!$C$5:$R$161,16,FALSE),0)</f>
        <v>0</v>
      </c>
      <c r="AR1411" s="3">
        <f>IF(AK1411=1,VLOOKUP($AP1411,BaseEqptCdF!$C$5:$R$161,16,FALSE),0)</f>
        <v>0</v>
      </c>
      <c r="AS1411" s="3">
        <f>IF(AL1411=1,VLOOKUP($AP1411,BaseEqptCdF!$C$5:$R$161,16,FALSE),0)</f>
        <v>0</v>
      </c>
      <c r="AT1411" s="3">
        <f>IF(AM1411=1,VLOOKUP($AP1411,BaseEqptCdF!$C$5:$R$161,16,FALSE),0)</f>
        <v>0</v>
      </c>
      <c r="AU1411" s="3">
        <f>IF(AN1411=1,VLOOKUP($AP1411,BaseEqptCdF!$C$5:$R$161,16,FALSE),0)</f>
        <v>0</v>
      </c>
      <c r="AV1411" s="2">
        <f t="shared" si="176"/>
        <v>0</v>
      </c>
      <c r="AW1411" s="3" t="str">
        <f>IF($L1411="","",IF(SUM($AJ1411:AJ1411)=0,$AE1411,VLOOKUP($AP1411,BaseEqptCdF!$C$5:$R$161,16,FALSE)*$AC$3))</f>
        <v/>
      </c>
      <c r="AX1411" s="3" t="str">
        <f>IF($L1411="","",IF(SUM($AJ1411:AK1411)=0,$AE1411,VLOOKUP($AP1411,BaseEqptCdF!$C$5:$R$161,16,FALSE)*$AC$3))</f>
        <v/>
      </c>
      <c r="AY1411" s="3" t="str">
        <f>IF($L1411="","",IF(SUM($AJ1411:AL1411)=0,$AE1411,VLOOKUP($AP1411,BaseEqptCdF!$C$5:$R$161,16,FALSE)*$AC$3))</f>
        <v/>
      </c>
      <c r="AZ1411" s="3" t="str">
        <f>IF($L1411="","",IF(SUM($AJ1411:AM1411)=0,$AE1411,VLOOKUP($AP1411,BaseEqptCdF!$C$5:$R$161,16,FALSE)*$AC$3))</f>
        <v/>
      </c>
      <c r="BA1411" s="3" t="str">
        <f>IF($L1411="","",IF(SUM($AJ1411:AN1411)=0,$AE1411,VLOOKUP($AP1411,BaseEqptCdF!$C$5:$R$161,16,FALSE)*$AC$3))</f>
        <v/>
      </c>
      <c r="BB1411" s="2">
        <f t="shared" si="177"/>
        <v>0</v>
      </c>
      <c r="BC1411" s="3" t="str">
        <f>IF($L1411="","",IF(SUM($AJ1411:AJ1411)=0,$AF1411,IF(LEFT(VLOOKUP($AP1411,BaseEqptCdF!$C$5:$E$161,3,FALSE),2)="SD",0,IF(LEFT(VLOOKUP($AP1411,BaseEqptCdF!$C$5:$E$161,3,FALSE),2)="SB",1*52,VLOOKUP($AP1411,BaseEqptCdF!$C$5:$S$161,12,FALSE)*0.2*300))))</f>
        <v/>
      </c>
      <c r="BD1411" s="3" t="str">
        <f>IF($L1411="","",IF(SUM($AJ1411:AK1411)=0,$AF1411,IF(LEFT(VLOOKUP($AP1411,BaseEqptCdF!$C$5:$E$161,3,FALSE),2)="SD",0,IF(LEFT(VLOOKUP($AP1411,BaseEqptCdF!$C$5:$E$161,3,FALSE),2)="SB",1*52,VLOOKUP($AP1411,BaseEqptCdF!$C$5:$S$161,12,FALSE)*0.2*300))))</f>
        <v/>
      </c>
      <c r="BE1411" s="3" t="str">
        <f>IF($L1411="","",IF(SUM($AJ1411:AL1411)=0,$AF1411,IF(LEFT(VLOOKUP($AP1411,BaseEqptCdF!$C$5:$E$161,3,FALSE),2)="SD",0,IF(LEFT(VLOOKUP($AP1411,BaseEqptCdF!$C$5:$E$161,3,FALSE),2)="SB",1*52,VLOOKUP($AP1411,BaseEqptCdF!$C$5:$S$161,12,FALSE)*0.2*300))))</f>
        <v/>
      </c>
      <c r="BF1411" s="3" t="str">
        <f>IF($L1411="","",IF(SUM($AJ1411:AM1411)=0,$AF1411,IF(LEFT(VLOOKUP($AP1411,BaseEqptCdF!$C$5:$E$161,3,FALSE),2)="SD",0,IF(LEFT(VLOOKUP($AP1411,BaseEqptCdF!$C$5:$E$161,3,FALSE),2)="SB",1*52,VLOOKUP($AP1411,BaseEqptCdF!$C$5:$S$161,12,FALSE)*0.2*300))))</f>
        <v/>
      </c>
      <c r="BG1411" s="3" t="str">
        <f>IF($L1411="","",IF(SUM($AJ1411:AN1411)=0,$AF1411,IF(LEFT(VLOOKUP($AP1411,BaseEqptCdF!$C$5:$E$161,3,FALSE),2)="SD",0,IF(LEFT(VLOOKUP($AP1411,BaseEqptCdF!$C$5:$E$161,3,FALSE),2)="SB",1*52,VLOOKUP($AP1411,BaseEqptCdF!$C$5:$S$161,12,FALSE)*0.2*300))))</f>
        <v/>
      </c>
      <c r="BH1411" s="2">
        <f t="shared" si="178"/>
        <v>0</v>
      </c>
    </row>
    <row r="1412" spans="1:60" x14ac:dyDescent="0.25">
      <c r="A1412" s="296" t="str">
        <f t="array" ref="A1412">IF($C1412="","",INDEX(Prog!$B$8:$D$300,MATCH($C1412,nivo1,0),1))</f>
        <v/>
      </c>
      <c r="B1412" s="296" t="str">
        <f t="array" ref="B1412">IF($C1412="","",INDEX(Prog!$B$8:$D$300,MATCH($C1412,nivo1,0),2))</f>
        <v/>
      </c>
      <c r="C1412" s="273"/>
      <c r="D1412" s="267"/>
      <c r="E1412" s="273"/>
      <c r="F1412" s="273"/>
      <c r="G1412" s="273"/>
      <c r="H1412" s="273"/>
      <c r="I1412" s="273"/>
      <c r="J1412" s="273"/>
      <c r="K1412" s="274"/>
      <c r="L1412" s="273"/>
      <c r="M1412" s="273"/>
      <c r="N1412" s="273"/>
      <c r="O1412" s="275"/>
      <c r="P1412" s="273"/>
      <c r="Q1412" s="273"/>
      <c r="R1412" s="273"/>
      <c r="S1412" s="273"/>
      <c r="T1412" s="276"/>
      <c r="U1412" s="276"/>
      <c r="V1412" s="276"/>
      <c r="W1412" s="276"/>
      <c r="X1412" s="277"/>
      <c r="Y1412" s="278"/>
      <c r="AA1412" s="8" t="str">
        <f>IF($L1412="","",VLOOKUP($L1412,BaseEqptCdF!$C$5:$E$161,2,FALSE))</f>
        <v/>
      </c>
      <c r="AB1412" s="8" t="str">
        <f>IF($L1412="","",VLOOKUP($L1412,BaseEqptCdF!$C$5:$E$161,3,FALSE))</f>
        <v/>
      </c>
      <c r="AC1412" s="7" t="str">
        <f>IF($L1412="","",VLOOKUP($L1412,BaseEqptCdF!$C$5:$I$161,6,FALSE))</f>
        <v/>
      </c>
      <c r="AD1412" s="7" t="str">
        <f>IF($L1412="","",VLOOKUP($L1412,BaseEqptCdF!$C$5:$I$161,7,FALSE))</f>
        <v/>
      </c>
      <c r="AE1412" s="3" t="str">
        <f>IF($L1412="","",VLOOKUP($L1412,BaseEqptCdF!$C$5:$R$161,16,FALSE)*$AC$3)</f>
        <v/>
      </c>
      <c r="AF1412" s="3" t="str">
        <f>IF($L1412="","",IF(LEFT($AB1412,2)="SD",0,IF(LEFT($AB1412,2)="SB",1*52,IF($N1412=Prog!$P$17,VLOOKUP($L1412,BaseEqptCdF!$C$5:$P$161,14,FALSE)*1*300,VLOOKUP($L1412,BaseEqptCdF!$C$5:$P$161,12,FALSE)*0.2*300))))</f>
        <v/>
      </c>
      <c r="AG1412" s="6" t="str">
        <f t="shared" si="174"/>
        <v/>
      </c>
      <c r="AH1412" s="6">
        <f>IF($U1412=Prog!$S$18,YEAR($X1412),"")</f>
        <v>1900</v>
      </c>
      <c r="AI1412" s="5" t="str">
        <f>IF(OR($AG1412="",$U1412=Prog!$S$18),"",IF(OR($U1412=Prog!$S$17,$U1412=Prog!$S$16),YEAR($X1412),IF($AG1412="ND","ND",$AI$8+$O1412)))</f>
        <v/>
      </c>
      <c r="AJ1412" s="3" t="str">
        <f t="shared" si="181"/>
        <v/>
      </c>
      <c r="AK1412" s="3" t="str">
        <f t="shared" si="180"/>
        <v/>
      </c>
      <c r="AL1412" s="3" t="str">
        <f t="shared" si="180"/>
        <v/>
      </c>
      <c r="AM1412" s="3" t="str">
        <f t="shared" si="180"/>
        <v/>
      </c>
      <c r="AN1412" s="3" t="str">
        <f t="shared" si="180"/>
        <v/>
      </c>
      <c r="AO1412" s="2">
        <f t="shared" si="175"/>
        <v>0</v>
      </c>
      <c r="AP1412" s="4"/>
      <c r="AQ1412" s="3">
        <f>IF(AJ1412=1,VLOOKUP($AP1412,BaseEqptCdF!$C$5:$R$161,16,FALSE),0)</f>
        <v>0</v>
      </c>
      <c r="AR1412" s="3">
        <f>IF(AK1412=1,VLOOKUP($AP1412,BaseEqptCdF!$C$5:$R$161,16,FALSE),0)</f>
        <v>0</v>
      </c>
      <c r="AS1412" s="3">
        <f>IF(AL1412=1,VLOOKUP($AP1412,BaseEqptCdF!$C$5:$R$161,16,FALSE),0)</f>
        <v>0</v>
      </c>
      <c r="AT1412" s="3">
        <f>IF(AM1412=1,VLOOKUP($AP1412,BaseEqptCdF!$C$5:$R$161,16,FALSE),0)</f>
        <v>0</v>
      </c>
      <c r="AU1412" s="3">
        <f>IF(AN1412=1,VLOOKUP($AP1412,BaseEqptCdF!$C$5:$R$161,16,FALSE),0)</f>
        <v>0</v>
      </c>
      <c r="AV1412" s="2">
        <f t="shared" si="176"/>
        <v>0</v>
      </c>
      <c r="AW1412" s="3" t="str">
        <f>IF($L1412="","",IF(SUM($AJ1412:AJ1412)=0,$AE1412,VLOOKUP($AP1412,BaseEqptCdF!$C$5:$R$161,16,FALSE)*$AC$3))</f>
        <v/>
      </c>
      <c r="AX1412" s="3" t="str">
        <f>IF($L1412="","",IF(SUM($AJ1412:AK1412)=0,$AE1412,VLOOKUP($AP1412,BaseEqptCdF!$C$5:$R$161,16,FALSE)*$AC$3))</f>
        <v/>
      </c>
      <c r="AY1412" s="3" t="str">
        <f>IF($L1412="","",IF(SUM($AJ1412:AL1412)=0,$AE1412,VLOOKUP($AP1412,BaseEqptCdF!$C$5:$R$161,16,FALSE)*$AC$3))</f>
        <v/>
      </c>
      <c r="AZ1412" s="3" t="str">
        <f>IF($L1412="","",IF(SUM($AJ1412:AM1412)=0,$AE1412,VLOOKUP($AP1412,BaseEqptCdF!$C$5:$R$161,16,FALSE)*$AC$3))</f>
        <v/>
      </c>
      <c r="BA1412" s="3" t="str">
        <f>IF($L1412="","",IF(SUM($AJ1412:AN1412)=0,$AE1412,VLOOKUP($AP1412,BaseEqptCdF!$C$5:$R$161,16,FALSE)*$AC$3))</f>
        <v/>
      </c>
      <c r="BB1412" s="2">
        <f t="shared" si="177"/>
        <v>0</v>
      </c>
      <c r="BC1412" s="3" t="str">
        <f>IF($L1412="","",IF(SUM($AJ1412:AJ1412)=0,$AF1412,IF(LEFT(VLOOKUP($AP1412,BaseEqptCdF!$C$5:$E$161,3,FALSE),2)="SD",0,IF(LEFT(VLOOKUP($AP1412,BaseEqptCdF!$C$5:$E$161,3,FALSE),2)="SB",1*52,VLOOKUP($AP1412,BaseEqptCdF!$C$5:$S$161,12,FALSE)*0.2*300))))</f>
        <v/>
      </c>
      <c r="BD1412" s="3" t="str">
        <f>IF($L1412="","",IF(SUM($AJ1412:AK1412)=0,$AF1412,IF(LEFT(VLOOKUP($AP1412,BaseEqptCdF!$C$5:$E$161,3,FALSE),2)="SD",0,IF(LEFT(VLOOKUP($AP1412,BaseEqptCdF!$C$5:$E$161,3,FALSE),2)="SB",1*52,VLOOKUP($AP1412,BaseEqptCdF!$C$5:$S$161,12,FALSE)*0.2*300))))</f>
        <v/>
      </c>
      <c r="BE1412" s="3" t="str">
        <f>IF($L1412="","",IF(SUM($AJ1412:AL1412)=0,$AF1412,IF(LEFT(VLOOKUP($AP1412,BaseEqptCdF!$C$5:$E$161,3,FALSE),2)="SD",0,IF(LEFT(VLOOKUP($AP1412,BaseEqptCdF!$C$5:$E$161,3,FALSE),2)="SB",1*52,VLOOKUP($AP1412,BaseEqptCdF!$C$5:$S$161,12,FALSE)*0.2*300))))</f>
        <v/>
      </c>
      <c r="BF1412" s="3" t="str">
        <f>IF($L1412="","",IF(SUM($AJ1412:AM1412)=0,$AF1412,IF(LEFT(VLOOKUP($AP1412,BaseEqptCdF!$C$5:$E$161,3,FALSE),2)="SD",0,IF(LEFT(VLOOKUP($AP1412,BaseEqptCdF!$C$5:$E$161,3,FALSE),2)="SB",1*52,VLOOKUP($AP1412,BaseEqptCdF!$C$5:$S$161,12,FALSE)*0.2*300))))</f>
        <v/>
      </c>
      <c r="BG1412" s="3" t="str">
        <f>IF($L1412="","",IF(SUM($AJ1412:AN1412)=0,$AF1412,IF(LEFT(VLOOKUP($AP1412,BaseEqptCdF!$C$5:$E$161,3,FALSE),2)="SD",0,IF(LEFT(VLOOKUP($AP1412,BaseEqptCdF!$C$5:$E$161,3,FALSE),2)="SB",1*52,VLOOKUP($AP1412,BaseEqptCdF!$C$5:$S$161,12,FALSE)*0.2*300))))</f>
        <v/>
      </c>
      <c r="BH1412" s="2">
        <f t="shared" si="178"/>
        <v>0</v>
      </c>
    </row>
    <row r="1413" spans="1:60" x14ac:dyDescent="0.25">
      <c r="A1413" s="296" t="str">
        <f t="array" ref="A1413">IF($C1413="","",INDEX(Prog!$B$8:$D$300,MATCH($C1413,nivo1,0),1))</f>
        <v/>
      </c>
      <c r="B1413" s="296" t="str">
        <f t="array" ref="B1413">IF($C1413="","",INDEX(Prog!$B$8:$D$300,MATCH($C1413,nivo1,0),2))</f>
        <v/>
      </c>
      <c r="C1413" s="273"/>
      <c r="D1413" s="267"/>
      <c r="E1413" s="273"/>
      <c r="F1413" s="273"/>
      <c r="G1413" s="273"/>
      <c r="H1413" s="273"/>
      <c r="I1413" s="273"/>
      <c r="J1413" s="273"/>
      <c r="K1413" s="274"/>
      <c r="L1413" s="273"/>
      <c r="M1413" s="273"/>
      <c r="N1413" s="273"/>
      <c r="O1413" s="275"/>
      <c r="P1413" s="273"/>
      <c r="Q1413" s="273"/>
      <c r="R1413" s="273"/>
      <c r="S1413" s="273"/>
      <c r="T1413" s="276"/>
      <c r="U1413" s="276"/>
      <c r="V1413" s="276"/>
      <c r="W1413" s="276"/>
      <c r="X1413" s="277"/>
      <c r="Y1413" s="278"/>
      <c r="AA1413" s="8" t="str">
        <f>IF($L1413="","",VLOOKUP($L1413,BaseEqptCdF!$C$5:$E$161,2,FALSE))</f>
        <v/>
      </c>
      <c r="AB1413" s="8" t="str">
        <f>IF($L1413="","",VLOOKUP($L1413,BaseEqptCdF!$C$5:$E$161,3,FALSE))</f>
        <v/>
      </c>
      <c r="AC1413" s="7" t="str">
        <f>IF($L1413="","",VLOOKUP($L1413,BaseEqptCdF!$C$5:$I$161,6,FALSE))</f>
        <v/>
      </c>
      <c r="AD1413" s="7" t="str">
        <f>IF($L1413="","",VLOOKUP($L1413,BaseEqptCdF!$C$5:$I$161,7,FALSE))</f>
        <v/>
      </c>
      <c r="AE1413" s="3" t="str">
        <f>IF($L1413="","",VLOOKUP($L1413,BaseEqptCdF!$C$5:$R$161,16,FALSE)*$AC$3)</f>
        <v/>
      </c>
      <c r="AF1413" s="3" t="str">
        <f>IF($L1413="","",IF(LEFT($AB1413,2)="SD",0,IF(LEFT($AB1413,2)="SB",1*52,IF($N1413=Prog!$P$17,VLOOKUP($L1413,BaseEqptCdF!$C$5:$P$161,14,FALSE)*1*300,VLOOKUP($L1413,BaseEqptCdF!$C$5:$P$161,12,FALSE)*0.2*300))))</f>
        <v/>
      </c>
      <c r="AG1413" s="6" t="str">
        <f t="shared" si="174"/>
        <v/>
      </c>
      <c r="AH1413" s="6">
        <f>IF($U1413=Prog!$S$18,YEAR($X1413),"")</f>
        <v>1900</v>
      </c>
      <c r="AI1413" s="5" t="str">
        <f>IF(OR($AG1413="",$U1413=Prog!$S$18),"",IF(OR($U1413=Prog!$S$17,$U1413=Prog!$S$16),YEAR($X1413),IF($AG1413="ND","ND",$AI$8+$O1413)))</f>
        <v/>
      </c>
      <c r="AJ1413" s="3" t="str">
        <f t="shared" si="181"/>
        <v/>
      </c>
      <c r="AK1413" s="3" t="str">
        <f t="shared" si="180"/>
        <v/>
      </c>
      <c r="AL1413" s="3" t="str">
        <f t="shared" si="180"/>
        <v/>
      </c>
      <c r="AM1413" s="3" t="str">
        <f t="shared" si="180"/>
        <v/>
      </c>
      <c r="AN1413" s="3" t="str">
        <f t="shared" si="180"/>
        <v/>
      </c>
      <c r="AO1413" s="2">
        <f t="shared" si="175"/>
        <v>0</v>
      </c>
      <c r="AP1413" s="4"/>
      <c r="AQ1413" s="3">
        <f>IF(AJ1413=1,VLOOKUP($AP1413,BaseEqptCdF!$C$5:$R$161,16,FALSE),0)</f>
        <v>0</v>
      </c>
      <c r="AR1413" s="3">
        <f>IF(AK1413=1,VLOOKUP($AP1413,BaseEqptCdF!$C$5:$R$161,16,FALSE),0)</f>
        <v>0</v>
      </c>
      <c r="AS1413" s="3">
        <f>IF(AL1413=1,VLOOKUP($AP1413,BaseEqptCdF!$C$5:$R$161,16,FALSE),0)</f>
        <v>0</v>
      </c>
      <c r="AT1413" s="3">
        <f>IF(AM1413=1,VLOOKUP($AP1413,BaseEqptCdF!$C$5:$R$161,16,FALSE),0)</f>
        <v>0</v>
      </c>
      <c r="AU1413" s="3">
        <f>IF(AN1413=1,VLOOKUP($AP1413,BaseEqptCdF!$C$5:$R$161,16,FALSE),0)</f>
        <v>0</v>
      </c>
      <c r="AV1413" s="2">
        <f t="shared" si="176"/>
        <v>0</v>
      </c>
      <c r="AW1413" s="3" t="str">
        <f>IF($L1413="","",IF(SUM($AJ1413:AJ1413)=0,$AE1413,VLOOKUP($AP1413,BaseEqptCdF!$C$5:$R$161,16,FALSE)*$AC$3))</f>
        <v/>
      </c>
      <c r="AX1413" s="3" t="str">
        <f>IF($L1413="","",IF(SUM($AJ1413:AK1413)=0,$AE1413,VLOOKUP($AP1413,BaseEqptCdF!$C$5:$R$161,16,FALSE)*$AC$3))</f>
        <v/>
      </c>
      <c r="AY1413" s="3" t="str">
        <f>IF($L1413="","",IF(SUM($AJ1413:AL1413)=0,$AE1413,VLOOKUP($AP1413,BaseEqptCdF!$C$5:$R$161,16,FALSE)*$AC$3))</f>
        <v/>
      </c>
      <c r="AZ1413" s="3" t="str">
        <f>IF($L1413="","",IF(SUM($AJ1413:AM1413)=0,$AE1413,VLOOKUP($AP1413,BaseEqptCdF!$C$5:$R$161,16,FALSE)*$AC$3))</f>
        <v/>
      </c>
      <c r="BA1413" s="3" t="str">
        <f>IF($L1413="","",IF(SUM($AJ1413:AN1413)=0,$AE1413,VLOOKUP($AP1413,BaseEqptCdF!$C$5:$R$161,16,FALSE)*$AC$3))</f>
        <v/>
      </c>
      <c r="BB1413" s="2">
        <f t="shared" si="177"/>
        <v>0</v>
      </c>
      <c r="BC1413" s="3" t="str">
        <f>IF($L1413="","",IF(SUM($AJ1413:AJ1413)=0,$AF1413,IF(LEFT(VLOOKUP($AP1413,BaseEqptCdF!$C$5:$E$161,3,FALSE),2)="SD",0,IF(LEFT(VLOOKUP($AP1413,BaseEqptCdF!$C$5:$E$161,3,FALSE),2)="SB",1*52,VLOOKUP($AP1413,BaseEqptCdF!$C$5:$S$161,12,FALSE)*0.2*300))))</f>
        <v/>
      </c>
      <c r="BD1413" s="3" t="str">
        <f>IF($L1413="","",IF(SUM($AJ1413:AK1413)=0,$AF1413,IF(LEFT(VLOOKUP($AP1413,BaseEqptCdF!$C$5:$E$161,3,FALSE),2)="SD",0,IF(LEFT(VLOOKUP($AP1413,BaseEqptCdF!$C$5:$E$161,3,FALSE),2)="SB",1*52,VLOOKUP($AP1413,BaseEqptCdF!$C$5:$S$161,12,FALSE)*0.2*300))))</f>
        <v/>
      </c>
      <c r="BE1413" s="3" t="str">
        <f>IF($L1413="","",IF(SUM($AJ1413:AL1413)=0,$AF1413,IF(LEFT(VLOOKUP($AP1413,BaseEqptCdF!$C$5:$E$161,3,FALSE),2)="SD",0,IF(LEFT(VLOOKUP($AP1413,BaseEqptCdF!$C$5:$E$161,3,FALSE),2)="SB",1*52,VLOOKUP($AP1413,BaseEqptCdF!$C$5:$S$161,12,FALSE)*0.2*300))))</f>
        <v/>
      </c>
      <c r="BF1413" s="3" t="str">
        <f>IF($L1413="","",IF(SUM($AJ1413:AM1413)=0,$AF1413,IF(LEFT(VLOOKUP($AP1413,BaseEqptCdF!$C$5:$E$161,3,FALSE),2)="SD",0,IF(LEFT(VLOOKUP($AP1413,BaseEqptCdF!$C$5:$E$161,3,FALSE),2)="SB",1*52,VLOOKUP($AP1413,BaseEqptCdF!$C$5:$S$161,12,FALSE)*0.2*300))))</f>
        <v/>
      </c>
      <c r="BG1413" s="3" t="str">
        <f>IF($L1413="","",IF(SUM($AJ1413:AN1413)=0,$AF1413,IF(LEFT(VLOOKUP($AP1413,BaseEqptCdF!$C$5:$E$161,3,FALSE),2)="SD",0,IF(LEFT(VLOOKUP($AP1413,BaseEqptCdF!$C$5:$E$161,3,FALSE),2)="SB",1*52,VLOOKUP($AP1413,BaseEqptCdF!$C$5:$S$161,12,FALSE)*0.2*300))))</f>
        <v/>
      </c>
      <c r="BH1413" s="2">
        <f t="shared" si="178"/>
        <v>0</v>
      </c>
    </row>
    <row r="1414" spans="1:60" x14ac:dyDescent="0.25">
      <c r="A1414" s="296" t="str">
        <f t="array" ref="A1414">IF($C1414="","",INDEX(Prog!$B$8:$D$300,MATCH($C1414,nivo1,0),1))</f>
        <v/>
      </c>
      <c r="B1414" s="296" t="str">
        <f t="array" ref="B1414">IF($C1414="","",INDEX(Prog!$B$8:$D$300,MATCH($C1414,nivo1,0),2))</f>
        <v/>
      </c>
      <c r="C1414" s="273"/>
      <c r="D1414" s="267"/>
      <c r="E1414" s="273"/>
      <c r="F1414" s="273"/>
      <c r="G1414" s="273"/>
      <c r="H1414" s="273"/>
      <c r="I1414" s="273"/>
      <c r="J1414" s="273"/>
      <c r="K1414" s="274"/>
      <c r="L1414" s="273"/>
      <c r="M1414" s="273"/>
      <c r="N1414" s="273"/>
      <c r="O1414" s="275"/>
      <c r="P1414" s="273"/>
      <c r="Q1414" s="273"/>
      <c r="R1414" s="273"/>
      <c r="S1414" s="273"/>
      <c r="T1414" s="276"/>
      <c r="U1414" s="276"/>
      <c r="V1414" s="276"/>
      <c r="W1414" s="276"/>
      <c r="X1414" s="277"/>
      <c r="Y1414" s="278"/>
      <c r="AA1414" s="8" t="str">
        <f>IF($L1414="","",VLOOKUP($L1414,BaseEqptCdF!$C$5:$E$161,2,FALSE))</f>
        <v/>
      </c>
      <c r="AB1414" s="8" t="str">
        <f>IF($L1414="","",VLOOKUP($L1414,BaseEqptCdF!$C$5:$E$161,3,FALSE))</f>
        <v/>
      </c>
      <c r="AC1414" s="7" t="str">
        <f>IF($L1414="","",VLOOKUP($L1414,BaseEqptCdF!$C$5:$I$161,6,FALSE))</f>
        <v/>
      </c>
      <c r="AD1414" s="7" t="str">
        <f>IF($L1414="","",VLOOKUP($L1414,BaseEqptCdF!$C$5:$I$161,7,FALSE))</f>
        <v/>
      </c>
      <c r="AE1414" s="3" t="str">
        <f>IF($L1414="","",VLOOKUP($L1414,BaseEqptCdF!$C$5:$R$161,16,FALSE)*$AC$3)</f>
        <v/>
      </c>
      <c r="AF1414" s="3" t="str">
        <f>IF($L1414="","",IF(LEFT($AB1414,2)="SD",0,IF(LEFT($AB1414,2)="SB",1*52,IF($N1414=Prog!$P$17,VLOOKUP($L1414,BaseEqptCdF!$C$5:$P$161,14,FALSE)*1*300,VLOOKUP($L1414,BaseEqptCdF!$C$5:$P$161,12,FALSE)*0.2*300))))</f>
        <v/>
      </c>
      <c r="AG1414" s="6" t="str">
        <f t="shared" si="174"/>
        <v/>
      </c>
      <c r="AH1414" s="6">
        <f>IF($U1414=Prog!$S$18,YEAR($X1414),"")</f>
        <v>1900</v>
      </c>
      <c r="AI1414" s="5" t="str">
        <f>IF(OR($AG1414="",$U1414=Prog!$S$18),"",IF(OR($U1414=Prog!$S$17,$U1414=Prog!$S$16),YEAR($X1414),IF($AG1414="ND","ND",$AI$8+$O1414)))</f>
        <v/>
      </c>
      <c r="AJ1414" s="3" t="str">
        <f t="shared" si="181"/>
        <v/>
      </c>
      <c r="AK1414" s="3" t="str">
        <f t="shared" si="180"/>
        <v/>
      </c>
      <c r="AL1414" s="3" t="str">
        <f t="shared" si="180"/>
        <v/>
      </c>
      <c r="AM1414" s="3" t="str">
        <f t="shared" si="180"/>
        <v/>
      </c>
      <c r="AN1414" s="3" t="str">
        <f t="shared" si="180"/>
        <v/>
      </c>
      <c r="AO1414" s="2">
        <f t="shared" si="175"/>
        <v>0</v>
      </c>
      <c r="AP1414" s="4"/>
      <c r="AQ1414" s="3">
        <f>IF(AJ1414=1,VLOOKUP($AP1414,BaseEqptCdF!$C$5:$R$161,16,FALSE),0)</f>
        <v>0</v>
      </c>
      <c r="AR1414" s="3">
        <f>IF(AK1414=1,VLOOKUP($AP1414,BaseEqptCdF!$C$5:$R$161,16,FALSE),0)</f>
        <v>0</v>
      </c>
      <c r="AS1414" s="3">
        <f>IF(AL1414=1,VLOOKUP($AP1414,BaseEqptCdF!$C$5:$R$161,16,FALSE),0)</f>
        <v>0</v>
      </c>
      <c r="AT1414" s="3">
        <f>IF(AM1414=1,VLOOKUP($AP1414,BaseEqptCdF!$C$5:$R$161,16,FALSE),0)</f>
        <v>0</v>
      </c>
      <c r="AU1414" s="3">
        <f>IF(AN1414=1,VLOOKUP($AP1414,BaseEqptCdF!$C$5:$R$161,16,FALSE),0)</f>
        <v>0</v>
      </c>
      <c r="AV1414" s="2">
        <f t="shared" si="176"/>
        <v>0</v>
      </c>
      <c r="AW1414" s="3" t="str">
        <f>IF($L1414="","",IF(SUM($AJ1414:AJ1414)=0,$AE1414,VLOOKUP($AP1414,BaseEqptCdF!$C$5:$R$161,16,FALSE)*$AC$3))</f>
        <v/>
      </c>
      <c r="AX1414" s="3" t="str">
        <f>IF($L1414="","",IF(SUM($AJ1414:AK1414)=0,$AE1414,VLOOKUP($AP1414,BaseEqptCdF!$C$5:$R$161,16,FALSE)*$AC$3))</f>
        <v/>
      </c>
      <c r="AY1414" s="3" t="str">
        <f>IF($L1414="","",IF(SUM($AJ1414:AL1414)=0,$AE1414,VLOOKUP($AP1414,BaseEqptCdF!$C$5:$R$161,16,FALSE)*$AC$3))</f>
        <v/>
      </c>
      <c r="AZ1414" s="3" t="str">
        <f>IF($L1414="","",IF(SUM($AJ1414:AM1414)=0,$AE1414,VLOOKUP($AP1414,BaseEqptCdF!$C$5:$R$161,16,FALSE)*$AC$3))</f>
        <v/>
      </c>
      <c r="BA1414" s="3" t="str">
        <f>IF($L1414="","",IF(SUM($AJ1414:AN1414)=0,$AE1414,VLOOKUP($AP1414,BaseEqptCdF!$C$5:$R$161,16,FALSE)*$AC$3))</f>
        <v/>
      </c>
      <c r="BB1414" s="2">
        <f t="shared" si="177"/>
        <v>0</v>
      </c>
      <c r="BC1414" s="3" t="str">
        <f>IF($L1414="","",IF(SUM($AJ1414:AJ1414)=0,$AF1414,IF(LEFT(VLOOKUP($AP1414,BaseEqptCdF!$C$5:$E$161,3,FALSE),2)="SD",0,IF(LEFT(VLOOKUP($AP1414,BaseEqptCdF!$C$5:$E$161,3,FALSE),2)="SB",1*52,VLOOKUP($AP1414,BaseEqptCdF!$C$5:$S$161,12,FALSE)*0.2*300))))</f>
        <v/>
      </c>
      <c r="BD1414" s="3" t="str">
        <f>IF($L1414="","",IF(SUM($AJ1414:AK1414)=0,$AF1414,IF(LEFT(VLOOKUP($AP1414,BaseEqptCdF!$C$5:$E$161,3,FALSE),2)="SD",0,IF(LEFT(VLOOKUP($AP1414,BaseEqptCdF!$C$5:$E$161,3,FALSE),2)="SB",1*52,VLOOKUP($AP1414,BaseEqptCdF!$C$5:$S$161,12,FALSE)*0.2*300))))</f>
        <v/>
      </c>
      <c r="BE1414" s="3" t="str">
        <f>IF($L1414="","",IF(SUM($AJ1414:AL1414)=0,$AF1414,IF(LEFT(VLOOKUP($AP1414,BaseEqptCdF!$C$5:$E$161,3,FALSE),2)="SD",0,IF(LEFT(VLOOKUP($AP1414,BaseEqptCdF!$C$5:$E$161,3,FALSE),2)="SB",1*52,VLOOKUP($AP1414,BaseEqptCdF!$C$5:$S$161,12,FALSE)*0.2*300))))</f>
        <v/>
      </c>
      <c r="BF1414" s="3" t="str">
        <f>IF($L1414="","",IF(SUM($AJ1414:AM1414)=0,$AF1414,IF(LEFT(VLOOKUP($AP1414,BaseEqptCdF!$C$5:$E$161,3,FALSE),2)="SD",0,IF(LEFT(VLOOKUP($AP1414,BaseEqptCdF!$C$5:$E$161,3,FALSE),2)="SB",1*52,VLOOKUP($AP1414,BaseEqptCdF!$C$5:$S$161,12,FALSE)*0.2*300))))</f>
        <v/>
      </c>
      <c r="BG1414" s="3" t="str">
        <f>IF($L1414="","",IF(SUM($AJ1414:AN1414)=0,$AF1414,IF(LEFT(VLOOKUP($AP1414,BaseEqptCdF!$C$5:$E$161,3,FALSE),2)="SD",0,IF(LEFT(VLOOKUP($AP1414,BaseEqptCdF!$C$5:$E$161,3,FALSE),2)="SB",1*52,VLOOKUP($AP1414,BaseEqptCdF!$C$5:$S$161,12,FALSE)*0.2*300))))</f>
        <v/>
      </c>
      <c r="BH1414" s="2">
        <f t="shared" si="178"/>
        <v>0</v>
      </c>
    </row>
    <row r="1415" spans="1:60" x14ac:dyDescent="0.25">
      <c r="A1415" s="296" t="str">
        <f t="array" ref="A1415">IF($C1415="","",INDEX(Prog!$B$8:$D$300,MATCH($C1415,nivo1,0),1))</f>
        <v/>
      </c>
      <c r="B1415" s="296" t="str">
        <f t="array" ref="B1415">IF($C1415="","",INDEX(Prog!$B$8:$D$300,MATCH($C1415,nivo1,0),2))</f>
        <v/>
      </c>
      <c r="C1415" s="273"/>
      <c r="D1415" s="267"/>
      <c r="E1415" s="273"/>
      <c r="F1415" s="273"/>
      <c r="G1415" s="273"/>
      <c r="H1415" s="273"/>
      <c r="I1415" s="273"/>
      <c r="J1415" s="273"/>
      <c r="K1415" s="274"/>
      <c r="L1415" s="273"/>
      <c r="M1415" s="273"/>
      <c r="N1415" s="273"/>
      <c r="O1415" s="275"/>
      <c r="P1415" s="273"/>
      <c r="Q1415" s="273"/>
      <c r="R1415" s="273"/>
      <c r="S1415" s="273"/>
      <c r="T1415" s="276"/>
      <c r="U1415" s="276"/>
      <c r="V1415" s="276"/>
      <c r="W1415" s="276"/>
      <c r="X1415" s="277"/>
      <c r="Y1415" s="278"/>
      <c r="AA1415" s="8" t="str">
        <f>IF($L1415="","",VLOOKUP($L1415,BaseEqptCdF!$C$5:$E$161,2,FALSE))</f>
        <v/>
      </c>
      <c r="AB1415" s="8" t="str">
        <f>IF($L1415="","",VLOOKUP($L1415,BaseEqptCdF!$C$5:$E$161,3,FALSE))</f>
        <v/>
      </c>
      <c r="AC1415" s="7" t="str">
        <f>IF($L1415="","",VLOOKUP($L1415,BaseEqptCdF!$C$5:$I$161,6,FALSE))</f>
        <v/>
      </c>
      <c r="AD1415" s="7" t="str">
        <f>IF($L1415="","",VLOOKUP($L1415,BaseEqptCdF!$C$5:$I$161,7,FALSE))</f>
        <v/>
      </c>
      <c r="AE1415" s="3" t="str">
        <f>IF($L1415="","",VLOOKUP($L1415,BaseEqptCdF!$C$5:$R$161,16,FALSE)*$AC$3)</f>
        <v/>
      </c>
      <c r="AF1415" s="3" t="str">
        <f>IF($L1415="","",IF(LEFT($AB1415,2)="SD",0,IF(LEFT($AB1415,2)="SB",1*52,IF($N1415=Prog!$P$17,VLOOKUP($L1415,BaseEqptCdF!$C$5:$P$161,14,FALSE)*1*300,VLOOKUP($L1415,BaseEqptCdF!$C$5:$P$161,12,FALSE)*0.2*300))))</f>
        <v/>
      </c>
      <c r="AG1415" s="6" t="str">
        <f t="shared" si="174"/>
        <v/>
      </c>
      <c r="AH1415" s="6">
        <f>IF($U1415=Prog!$S$18,YEAR($X1415),"")</f>
        <v>1900</v>
      </c>
      <c r="AI1415" s="5" t="str">
        <f>IF(OR($AG1415="",$U1415=Prog!$S$18),"",IF(OR($U1415=Prog!$S$17,$U1415=Prog!$S$16),YEAR($X1415),IF($AG1415="ND","ND",$AI$8+$O1415)))</f>
        <v/>
      </c>
      <c r="AJ1415" s="3" t="str">
        <f t="shared" si="181"/>
        <v/>
      </c>
      <c r="AK1415" s="3" t="str">
        <f t="shared" si="180"/>
        <v/>
      </c>
      <c r="AL1415" s="3" t="str">
        <f t="shared" si="180"/>
        <v/>
      </c>
      <c r="AM1415" s="3" t="str">
        <f t="shared" si="180"/>
        <v/>
      </c>
      <c r="AN1415" s="3" t="str">
        <f t="shared" si="180"/>
        <v/>
      </c>
      <c r="AO1415" s="2">
        <f t="shared" si="175"/>
        <v>0</v>
      </c>
      <c r="AP1415" s="4"/>
      <c r="AQ1415" s="3">
        <f>IF(AJ1415=1,VLOOKUP($AP1415,BaseEqptCdF!$C$5:$R$161,16,FALSE),0)</f>
        <v>0</v>
      </c>
      <c r="AR1415" s="3">
        <f>IF(AK1415=1,VLOOKUP($AP1415,BaseEqptCdF!$C$5:$R$161,16,FALSE),0)</f>
        <v>0</v>
      </c>
      <c r="AS1415" s="3">
        <f>IF(AL1415=1,VLOOKUP($AP1415,BaseEqptCdF!$C$5:$R$161,16,FALSE),0)</f>
        <v>0</v>
      </c>
      <c r="AT1415" s="3">
        <f>IF(AM1415=1,VLOOKUP($AP1415,BaseEqptCdF!$C$5:$R$161,16,FALSE),0)</f>
        <v>0</v>
      </c>
      <c r="AU1415" s="3">
        <f>IF(AN1415=1,VLOOKUP($AP1415,BaseEqptCdF!$C$5:$R$161,16,FALSE),0)</f>
        <v>0</v>
      </c>
      <c r="AV1415" s="2">
        <f t="shared" si="176"/>
        <v>0</v>
      </c>
      <c r="AW1415" s="3" t="str">
        <f>IF($L1415="","",IF(SUM($AJ1415:AJ1415)=0,$AE1415,VLOOKUP($AP1415,BaseEqptCdF!$C$5:$R$161,16,FALSE)*$AC$3))</f>
        <v/>
      </c>
      <c r="AX1415" s="3" t="str">
        <f>IF($L1415="","",IF(SUM($AJ1415:AK1415)=0,$AE1415,VLOOKUP($AP1415,BaseEqptCdF!$C$5:$R$161,16,FALSE)*$AC$3))</f>
        <v/>
      </c>
      <c r="AY1415" s="3" t="str">
        <f>IF($L1415="","",IF(SUM($AJ1415:AL1415)=0,$AE1415,VLOOKUP($AP1415,BaseEqptCdF!$C$5:$R$161,16,FALSE)*$AC$3))</f>
        <v/>
      </c>
      <c r="AZ1415" s="3" t="str">
        <f>IF($L1415="","",IF(SUM($AJ1415:AM1415)=0,$AE1415,VLOOKUP($AP1415,BaseEqptCdF!$C$5:$R$161,16,FALSE)*$AC$3))</f>
        <v/>
      </c>
      <c r="BA1415" s="3" t="str">
        <f>IF($L1415="","",IF(SUM($AJ1415:AN1415)=0,$AE1415,VLOOKUP($AP1415,BaseEqptCdF!$C$5:$R$161,16,FALSE)*$AC$3))</f>
        <v/>
      </c>
      <c r="BB1415" s="2">
        <f t="shared" si="177"/>
        <v>0</v>
      </c>
      <c r="BC1415" s="3" t="str">
        <f>IF($L1415="","",IF(SUM($AJ1415:AJ1415)=0,$AF1415,IF(LEFT(VLOOKUP($AP1415,BaseEqptCdF!$C$5:$E$161,3,FALSE),2)="SD",0,IF(LEFT(VLOOKUP($AP1415,BaseEqptCdF!$C$5:$E$161,3,FALSE),2)="SB",1*52,VLOOKUP($AP1415,BaseEqptCdF!$C$5:$S$161,12,FALSE)*0.2*300))))</f>
        <v/>
      </c>
      <c r="BD1415" s="3" t="str">
        <f>IF($L1415="","",IF(SUM($AJ1415:AK1415)=0,$AF1415,IF(LEFT(VLOOKUP($AP1415,BaseEqptCdF!$C$5:$E$161,3,FALSE),2)="SD",0,IF(LEFT(VLOOKUP($AP1415,BaseEqptCdF!$C$5:$E$161,3,FALSE),2)="SB",1*52,VLOOKUP($AP1415,BaseEqptCdF!$C$5:$S$161,12,FALSE)*0.2*300))))</f>
        <v/>
      </c>
      <c r="BE1415" s="3" t="str">
        <f>IF($L1415="","",IF(SUM($AJ1415:AL1415)=0,$AF1415,IF(LEFT(VLOOKUP($AP1415,BaseEqptCdF!$C$5:$E$161,3,FALSE),2)="SD",0,IF(LEFT(VLOOKUP($AP1415,BaseEqptCdF!$C$5:$E$161,3,FALSE),2)="SB",1*52,VLOOKUP($AP1415,BaseEqptCdF!$C$5:$S$161,12,FALSE)*0.2*300))))</f>
        <v/>
      </c>
      <c r="BF1415" s="3" t="str">
        <f>IF($L1415="","",IF(SUM($AJ1415:AM1415)=0,$AF1415,IF(LEFT(VLOOKUP($AP1415,BaseEqptCdF!$C$5:$E$161,3,FALSE),2)="SD",0,IF(LEFT(VLOOKUP($AP1415,BaseEqptCdF!$C$5:$E$161,3,FALSE),2)="SB",1*52,VLOOKUP($AP1415,BaseEqptCdF!$C$5:$S$161,12,FALSE)*0.2*300))))</f>
        <v/>
      </c>
      <c r="BG1415" s="3" t="str">
        <f>IF($L1415="","",IF(SUM($AJ1415:AN1415)=0,$AF1415,IF(LEFT(VLOOKUP($AP1415,BaseEqptCdF!$C$5:$E$161,3,FALSE),2)="SD",0,IF(LEFT(VLOOKUP($AP1415,BaseEqptCdF!$C$5:$E$161,3,FALSE),2)="SB",1*52,VLOOKUP($AP1415,BaseEqptCdF!$C$5:$S$161,12,FALSE)*0.2*300))))</f>
        <v/>
      </c>
      <c r="BH1415" s="2">
        <f t="shared" si="178"/>
        <v>0</v>
      </c>
    </row>
    <row r="1416" spans="1:60" x14ac:dyDescent="0.25">
      <c r="A1416" s="296" t="str">
        <f t="array" ref="A1416">IF($C1416="","",INDEX(Prog!$B$8:$D$300,MATCH($C1416,nivo1,0),1))</f>
        <v/>
      </c>
      <c r="B1416" s="296" t="str">
        <f t="array" ref="B1416">IF($C1416="","",INDEX(Prog!$B$8:$D$300,MATCH($C1416,nivo1,0),2))</f>
        <v/>
      </c>
      <c r="C1416" s="273"/>
      <c r="D1416" s="267"/>
      <c r="E1416" s="273"/>
      <c r="F1416" s="273"/>
      <c r="G1416" s="273"/>
      <c r="H1416" s="273"/>
      <c r="I1416" s="273"/>
      <c r="J1416" s="273"/>
      <c r="K1416" s="274"/>
      <c r="L1416" s="273"/>
      <c r="M1416" s="273"/>
      <c r="N1416" s="273"/>
      <c r="O1416" s="275"/>
      <c r="P1416" s="273"/>
      <c r="Q1416" s="273"/>
      <c r="R1416" s="273"/>
      <c r="S1416" s="273"/>
      <c r="T1416" s="276"/>
      <c r="U1416" s="276"/>
      <c r="V1416" s="276"/>
      <c r="W1416" s="276"/>
      <c r="X1416" s="277"/>
      <c r="Y1416" s="278"/>
      <c r="AA1416" s="8" t="str">
        <f>IF($L1416="","",VLOOKUP($L1416,BaseEqptCdF!$C$5:$E$161,2,FALSE))</f>
        <v/>
      </c>
      <c r="AB1416" s="8" t="str">
        <f>IF($L1416="","",VLOOKUP($L1416,BaseEqptCdF!$C$5:$E$161,3,FALSE))</f>
        <v/>
      </c>
      <c r="AC1416" s="7" t="str">
        <f>IF($L1416="","",VLOOKUP($L1416,BaseEqptCdF!$C$5:$I$161,6,FALSE))</f>
        <v/>
      </c>
      <c r="AD1416" s="7" t="str">
        <f>IF($L1416="","",VLOOKUP($L1416,BaseEqptCdF!$C$5:$I$161,7,FALSE))</f>
        <v/>
      </c>
      <c r="AE1416" s="3" t="str">
        <f>IF($L1416="","",VLOOKUP($L1416,BaseEqptCdF!$C$5:$R$161,16,FALSE)*$AC$3)</f>
        <v/>
      </c>
      <c r="AF1416" s="3" t="str">
        <f>IF($L1416="","",IF(LEFT($AB1416,2)="SD",0,IF(LEFT($AB1416,2)="SB",1*52,IF($N1416=Prog!$P$17,VLOOKUP($L1416,BaseEqptCdF!$C$5:$P$161,14,FALSE)*1*300,VLOOKUP($L1416,BaseEqptCdF!$C$5:$P$161,12,FALSE)*0.2*300))))</f>
        <v/>
      </c>
      <c r="AG1416" s="6" t="str">
        <f t="shared" si="174"/>
        <v/>
      </c>
      <c r="AH1416" s="6">
        <f>IF($U1416=Prog!$S$18,YEAR($X1416),"")</f>
        <v>1900</v>
      </c>
      <c r="AI1416" s="5" t="str">
        <f>IF(OR($AG1416="",$U1416=Prog!$S$18),"",IF(OR($U1416=Prog!$S$17,$U1416=Prog!$S$16),YEAR($X1416),IF($AG1416="ND","ND",$AI$8+$O1416)))</f>
        <v/>
      </c>
      <c r="AJ1416" s="3" t="str">
        <f t="shared" si="181"/>
        <v/>
      </c>
      <c r="AK1416" s="3" t="str">
        <f t="shared" si="180"/>
        <v/>
      </c>
      <c r="AL1416" s="3" t="str">
        <f t="shared" si="180"/>
        <v/>
      </c>
      <c r="AM1416" s="3" t="str">
        <f t="shared" si="180"/>
        <v/>
      </c>
      <c r="AN1416" s="3" t="str">
        <f t="shared" si="180"/>
        <v/>
      </c>
      <c r="AO1416" s="2">
        <f t="shared" si="175"/>
        <v>0</v>
      </c>
      <c r="AP1416" s="4"/>
      <c r="AQ1416" s="3">
        <f>IF(AJ1416=1,VLOOKUP($AP1416,BaseEqptCdF!$C$5:$R$161,16,FALSE),0)</f>
        <v>0</v>
      </c>
      <c r="AR1416" s="3">
        <f>IF(AK1416=1,VLOOKUP($AP1416,BaseEqptCdF!$C$5:$R$161,16,FALSE),0)</f>
        <v>0</v>
      </c>
      <c r="AS1416" s="3">
        <f>IF(AL1416=1,VLOOKUP($AP1416,BaseEqptCdF!$C$5:$R$161,16,FALSE),0)</f>
        <v>0</v>
      </c>
      <c r="AT1416" s="3">
        <f>IF(AM1416=1,VLOOKUP($AP1416,BaseEqptCdF!$C$5:$R$161,16,FALSE),0)</f>
        <v>0</v>
      </c>
      <c r="AU1416" s="3">
        <f>IF(AN1416=1,VLOOKUP($AP1416,BaseEqptCdF!$C$5:$R$161,16,FALSE),0)</f>
        <v>0</v>
      </c>
      <c r="AV1416" s="2">
        <f t="shared" si="176"/>
        <v>0</v>
      </c>
      <c r="AW1416" s="3" t="str">
        <f>IF($L1416="","",IF(SUM($AJ1416:AJ1416)=0,$AE1416,VLOOKUP($AP1416,BaseEqptCdF!$C$5:$R$161,16,FALSE)*$AC$3))</f>
        <v/>
      </c>
      <c r="AX1416" s="3" t="str">
        <f>IF($L1416="","",IF(SUM($AJ1416:AK1416)=0,$AE1416,VLOOKUP($AP1416,BaseEqptCdF!$C$5:$R$161,16,FALSE)*$AC$3))</f>
        <v/>
      </c>
      <c r="AY1416" s="3" t="str">
        <f>IF($L1416="","",IF(SUM($AJ1416:AL1416)=0,$AE1416,VLOOKUP($AP1416,BaseEqptCdF!$C$5:$R$161,16,FALSE)*$AC$3))</f>
        <v/>
      </c>
      <c r="AZ1416" s="3" t="str">
        <f>IF($L1416="","",IF(SUM($AJ1416:AM1416)=0,$AE1416,VLOOKUP($AP1416,BaseEqptCdF!$C$5:$R$161,16,FALSE)*$AC$3))</f>
        <v/>
      </c>
      <c r="BA1416" s="3" t="str">
        <f>IF($L1416="","",IF(SUM($AJ1416:AN1416)=0,$AE1416,VLOOKUP($AP1416,BaseEqptCdF!$C$5:$R$161,16,FALSE)*$AC$3))</f>
        <v/>
      </c>
      <c r="BB1416" s="2">
        <f t="shared" si="177"/>
        <v>0</v>
      </c>
      <c r="BC1416" s="3" t="str">
        <f>IF($L1416="","",IF(SUM($AJ1416:AJ1416)=0,$AF1416,IF(LEFT(VLOOKUP($AP1416,BaseEqptCdF!$C$5:$E$161,3,FALSE),2)="SD",0,IF(LEFT(VLOOKUP($AP1416,BaseEqptCdF!$C$5:$E$161,3,FALSE),2)="SB",1*52,VLOOKUP($AP1416,BaseEqptCdF!$C$5:$S$161,12,FALSE)*0.2*300))))</f>
        <v/>
      </c>
      <c r="BD1416" s="3" t="str">
        <f>IF($L1416="","",IF(SUM($AJ1416:AK1416)=0,$AF1416,IF(LEFT(VLOOKUP($AP1416,BaseEqptCdF!$C$5:$E$161,3,FALSE),2)="SD",0,IF(LEFT(VLOOKUP($AP1416,BaseEqptCdF!$C$5:$E$161,3,FALSE),2)="SB",1*52,VLOOKUP($AP1416,BaseEqptCdF!$C$5:$S$161,12,FALSE)*0.2*300))))</f>
        <v/>
      </c>
      <c r="BE1416" s="3" t="str">
        <f>IF($L1416="","",IF(SUM($AJ1416:AL1416)=0,$AF1416,IF(LEFT(VLOOKUP($AP1416,BaseEqptCdF!$C$5:$E$161,3,FALSE),2)="SD",0,IF(LEFT(VLOOKUP($AP1416,BaseEqptCdF!$C$5:$E$161,3,FALSE),2)="SB",1*52,VLOOKUP($AP1416,BaseEqptCdF!$C$5:$S$161,12,FALSE)*0.2*300))))</f>
        <v/>
      </c>
      <c r="BF1416" s="3" t="str">
        <f>IF($L1416="","",IF(SUM($AJ1416:AM1416)=0,$AF1416,IF(LEFT(VLOOKUP($AP1416,BaseEqptCdF!$C$5:$E$161,3,FALSE),2)="SD",0,IF(LEFT(VLOOKUP($AP1416,BaseEqptCdF!$C$5:$E$161,3,FALSE),2)="SB",1*52,VLOOKUP($AP1416,BaseEqptCdF!$C$5:$S$161,12,FALSE)*0.2*300))))</f>
        <v/>
      </c>
      <c r="BG1416" s="3" t="str">
        <f>IF($L1416="","",IF(SUM($AJ1416:AN1416)=0,$AF1416,IF(LEFT(VLOOKUP($AP1416,BaseEqptCdF!$C$5:$E$161,3,FALSE),2)="SD",0,IF(LEFT(VLOOKUP($AP1416,BaseEqptCdF!$C$5:$E$161,3,FALSE),2)="SB",1*52,VLOOKUP($AP1416,BaseEqptCdF!$C$5:$S$161,12,FALSE)*0.2*300))))</f>
        <v/>
      </c>
      <c r="BH1416" s="2">
        <f t="shared" si="178"/>
        <v>0</v>
      </c>
    </row>
    <row r="1417" spans="1:60" x14ac:dyDescent="0.25">
      <c r="A1417" s="296" t="str">
        <f t="array" ref="A1417">IF($C1417="","",INDEX(Prog!$B$8:$D$300,MATCH($C1417,nivo1,0),1))</f>
        <v/>
      </c>
      <c r="B1417" s="296" t="str">
        <f t="array" ref="B1417">IF($C1417="","",INDEX(Prog!$B$8:$D$300,MATCH($C1417,nivo1,0),2))</f>
        <v/>
      </c>
      <c r="C1417" s="273"/>
      <c r="D1417" s="267"/>
      <c r="E1417" s="273"/>
      <c r="F1417" s="273"/>
      <c r="G1417" s="273"/>
      <c r="H1417" s="273"/>
      <c r="I1417" s="273"/>
      <c r="J1417" s="273"/>
      <c r="K1417" s="274"/>
      <c r="L1417" s="273"/>
      <c r="M1417" s="273"/>
      <c r="N1417" s="273"/>
      <c r="O1417" s="275"/>
      <c r="P1417" s="273"/>
      <c r="Q1417" s="273"/>
      <c r="R1417" s="273"/>
      <c r="S1417" s="273"/>
      <c r="T1417" s="276"/>
      <c r="U1417" s="276"/>
      <c r="V1417" s="276"/>
      <c r="W1417" s="276"/>
      <c r="X1417" s="277"/>
      <c r="Y1417" s="278"/>
      <c r="AA1417" s="8" t="str">
        <f>IF($L1417="","",VLOOKUP($L1417,BaseEqptCdF!$C$5:$E$161,2,FALSE))</f>
        <v/>
      </c>
      <c r="AB1417" s="8" t="str">
        <f>IF($L1417="","",VLOOKUP($L1417,BaseEqptCdF!$C$5:$E$161,3,FALSE))</f>
        <v/>
      </c>
      <c r="AC1417" s="7" t="str">
        <f>IF($L1417="","",VLOOKUP($L1417,BaseEqptCdF!$C$5:$I$161,6,FALSE))</f>
        <v/>
      </c>
      <c r="AD1417" s="7" t="str">
        <f>IF($L1417="","",VLOOKUP($L1417,BaseEqptCdF!$C$5:$I$161,7,FALSE))</f>
        <v/>
      </c>
      <c r="AE1417" s="3" t="str">
        <f>IF($L1417="","",VLOOKUP($L1417,BaseEqptCdF!$C$5:$R$161,16,FALSE)*$AC$3)</f>
        <v/>
      </c>
      <c r="AF1417" s="3" t="str">
        <f>IF($L1417="","",IF(LEFT($AB1417,2)="SD",0,IF(LEFT($AB1417,2)="SB",1*52,IF($N1417=Prog!$P$17,VLOOKUP($L1417,BaseEqptCdF!$C$5:$P$161,14,FALSE)*1*300,VLOOKUP($L1417,BaseEqptCdF!$C$5:$P$161,12,FALSE)*0.2*300))))</f>
        <v/>
      </c>
      <c r="AG1417" s="6" t="str">
        <f t="shared" si="174"/>
        <v/>
      </c>
      <c r="AH1417" s="6">
        <f>IF($U1417=Prog!$S$18,YEAR($X1417),"")</f>
        <v>1900</v>
      </c>
      <c r="AI1417" s="5" t="str">
        <f>IF(OR($AG1417="",$U1417=Prog!$S$18),"",IF(OR($U1417=Prog!$S$17,$U1417=Prog!$S$16),YEAR($X1417),IF($AG1417="ND","ND",$AI$8+$O1417)))</f>
        <v/>
      </c>
      <c r="AJ1417" s="3" t="str">
        <f t="shared" si="181"/>
        <v/>
      </c>
      <c r="AK1417" s="3" t="str">
        <f t="shared" si="180"/>
        <v/>
      </c>
      <c r="AL1417" s="3" t="str">
        <f t="shared" si="180"/>
        <v/>
      </c>
      <c r="AM1417" s="3" t="str">
        <f t="shared" si="180"/>
        <v/>
      </c>
      <c r="AN1417" s="3" t="str">
        <f t="shared" si="180"/>
        <v/>
      </c>
      <c r="AO1417" s="2">
        <f t="shared" si="175"/>
        <v>0</v>
      </c>
      <c r="AP1417" s="4"/>
      <c r="AQ1417" s="3">
        <f>IF(AJ1417=1,VLOOKUP($AP1417,BaseEqptCdF!$C$5:$R$161,16,FALSE),0)</f>
        <v>0</v>
      </c>
      <c r="AR1417" s="3">
        <f>IF(AK1417=1,VLOOKUP($AP1417,BaseEqptCdF!$C$5:$R$161,16,FALSE),0)</f>
        <v>0</v>
      </c>
      <c r="AS1417" s="3">
        <f>IF(AL1417=1,VLOOKUP($AP1417,BaseEqptCdF!$C$5:$R$161,16,FALSE),0)</f>
        <v>0</v>
      </c>
      <c r="AT1417" s="3">
        <f>IF(AM1417=1,VLOOKUP($AP1417,BaseEqptCdF!$C$5:$R$161,16,FALSE),0)</f>
        <v>0</v>
      </c>
      <c r="AU1417" s="3">
        <f>IF(AN1417=1,VLOOKUP($AP1417,BaseEqptCdF!$C$5:$R$161,16,FALSE),0)</f>
        <v>0</v>
      </c>
      <c r="AV1417" s="2">
        <f t="shared" si="176"/>
        <v>0</v>
      </c>
      <c r="AW1417" s="3" t="str">
        <f>IF($L1417="","",IF(SUM($AJ1417:AJ1417)=0,$AE1417,VLOOKUP($AP1417,BaseEqptCdF!$C$5:$R$161,16,FALSE)*$AC$3))</f>
        <v/>
      </c>
      <c r="AX1417" s="3" t="str">
        <f>IF($L1417="","",IF(SUM($AJ1417:AK1417)=0,$AE1417,VLOOKUP($AP1417,BaseEqptCdF!$C$5:$R$161,16,FALSE)*$AC$3))</f>
        <v/>
      </c>
      <c r="AY1417" s="3" t="str">
        <f>IF($L1417="","",IF(SUM($AJ1417:AL1417)=0,$AE1417,VLOOKUP($AP1417,BaseEqptCdF!$C$5:$R$161,16,FALSE)*$AC$3))</f>
        <v/>
      </c>
      <c r="AZ1417" s="3" t="str">
        <f>IF($L1417="","",IF(SUM($AJ1417:AM1417)=0,$AE1417,VLOOKUP($AP1417,BaseEqptCdF!$C$5:$R$161,16,FALSE)*$AC$3))</f>
        <v/>
      </c>
      <c r="BA1417" s="3" t="str">
        <f>IF($L1417="","",IF(SUM($AJ1417:AN1417)=0,$AE1417,VLOOKUP($AP1417,BaseEqptCdF!$C$5:$R$161,16,FALSE)*$AC$3))</f>
        <v/>
      </c>
      <c r="BB1417" s="2">
        <f t="shared" si="177"/>
        <v>0</v>
      </c>
      <c r="BC1417" s="3" t="str">
        <f>IF($L1417="","",IF(SUM($AJ1417:AJ1417)=0,$AF1417,IF(LEFT(VLOOKUP($AP1417,BaseEqptCdF!$C$5:$E$161,3,FALSE),2)="SD",0,IF(LEFT(VLOOKUP($AP1417,BaseEqptCdF!$C$5:$E$161,3,FALSE),2)="SB",1*52,VLOOKUP($AP1417,BaseEqptCdF!$C$5:$S$161,12,FALSE)*0.2*300))))</f>
        <v/>
      </c>
      <c r="BD1417" s="3" t="str">
        <f>IF($L1417="","",IF(SUM($AJ1417:AK1417)=0,$AF1417,IF(LEFT(VLOOKUP($AP1417,BaseEqptCdF!$C$5:$E$161,3,FALSE),2)="SD",0,IF(LEFT(VLOOKUP($AP1417,BaseEqptCdF!$C$5:$E$161,3,FALSE),2)="SB",1*52,VLOOKUP($AP1417,BaseEqptCdF!$C$5:$S$161,12,FALSE)*0.2*300))))</f>
        <v/>
      </c>
      <c r="BE1417" s="3" t="str">
        <f>IF($L1417="","",IF(SUM($AJ1417:AL1417)=0,$AF1417,IF(LEFT(VLOOKUP($AP1417,BaseEqptCdF!$C$5:$E$161,3,FALSE),2)="SD",0,IF(LEFT(VLOOKUP($AP1417,BaseEqptCdF!$C$5:$E$161,3,FALSE),2)="SB",1*52,VLOOKUP($AP1417,BaseEqptCdF!$C$5:$S$161,12,FALSE)*0.2*300))))</f>
        <v/>
      </c>
      <c r="BF1417" s="3" t="str">
        <f>IF($L1417="","",IF(SUM($AJ1417:AM1417)=0,$AF1417,IF(LEFT(VLOOKUP($AP1417,BaseEqptCdF!$C$5:$E$161,3,FALSE),2)="SD",0,IF(LEFT(VLOOKUP($AP1417,BaseEqptCdF!$C$5:$E$161,3,FALSE),2)="SB",1*52,VLOOKUP($AP1417,BaseEqptCdF!$C$5:$S$161,12,FALSE)*0.2*300))))</f>
        <v/>
      </c>
      <c r="BG1417" s="3" t="str">
        <f>IF($L1417="","",IF(SUM($AJ1417:AN1417)=0,$AF1417,IF(LEFT(VLOOKUP($AP1417,BaseEqptCdF!$C$5:$E$161,3,FALSE),2)="SD",0,IF(LEFT(VLOOKUP($AP1417,BaseEqptCdF!$C$5:$E$161,3,FALSE),2)="SB",1*52,VLOOKUP($AP1417,BaseEqptCdF!$C$5:$S$161,12,FALSE)*0.2*300))))</f>
        <v/>
      </c>
      <c r="BH1417" s="2">
        <f t="shared" si="178"/>
        <v>0</v>
      </c>
    </row>
    <row r="1418" spans="1:60" x14ac:dyDescent="0.25">
      <c r="A1418" s="296" t="str">
        <f t="array" ref="A1418">IF($C1418="","",INDEX(Prog!$B$8:$D$300,MATCH($C1418,nivo1,0),1))</f>
        <v/>
      </c>
      <c r="B1418" s="296" t="str">
        <f t="array" ref="B1418">IF($C1418="","",INDEX(Prog!$B$8:$D$300,MATCH($C1418,nivo1,0),2))</f>
        <v/>
      </c>
      <c r="C1418" s="273"/>
      <c r="D1418" s="267"/>
      <c r="E1418" s="273"/>
      <c r="F1418" s="273"/>
      <c r="G1418" s="273"/>
      <c r="H1418" s="273"/>
      <c r="I1418" s="273"/>
      <c r="J1418" s="273"/>
      <c r="K1418" s="274"/>
      <c r="L1418" s="273"/>
      <c r="M1418" s="273"/>
      <c r="N1418" s="273"/>
      <c r="O1418" s="275"/>
      <c r="P1418" s="273"/>
      <c r="Q1418" s="273"/>
      <c r="R1418" s="273"/>
      <c r="S1418" s="273"/>
      <c r="T1418" s="276"/>
      <c r="U1418" s="276"/>
      <c r="V1418" s="276"/>
      <c r="W1418" s="276"/>
      <c r="X1418" s="277"/>
      <c r="Y1418" s="278"/>
      <c r="AA1418" s="8" t="str">
        <f>IF($L1418="","",VLOOKUP($L1418,BaseEqptCdF!$C$5:$E$161,2,FALSE))</f>
        <v/>
      </c>
      <c r="AB1418" s="8" t="str">
        <f>IF($L1418="","",VLOOKUP($L1418,BaseEqptCdF!$C$5:$E$161,3,FALSE))</f>
        <v/>
      </c>
      <c r="AC1418" s="7" t="str">
        <f>IF($L1418="","",VLOOKUP($L1418,BaseEqptCdF!$C$5:$I$161,6,FALSE))</f>
        <v/>
      </c>
      <c r="AD1418" s="7" t="str">
        <f>IF($L1418="","",VLOOKUP($L1418,BaseEqptCdF!$C$5:$I$161,7,FALSE))</f>
        <v/>
      </c>
      <c r="AE1418" s="3" t="str">
        <f>IF($L1418="","",VLOOKUP($L1418,BaseEqptCdF!$C$5:$R$161,16,FALSE)*$AC$3)</f>
        <v/>
      </c>
      <c r="AF1418" s="3" t="str">
        <f>IF($L1418="","",IF(LEFT($AB1418,2)="SD",0,IF(LEFT($AB1418,2)="SB",1*52,IF($N1418=Prog!$P$17,VLOOKUP($L1418,BaseEqptCdF!$C$5:$P$161,14,FALSE)*1*300,VLOOKUP($L1418,BaseEqptCdF!$C$5:$P$161,12,FALSE)*0.2*300))))</f>
        <v/>
      </c>
      <c r="AG1418" s="6" t="str">
        <f t="shared" ref="AG1418:AG1481" si="182">IF($L1418="","",IF(OR(ISTEXT($O1418),$O1418=""),"ND",YEAR($X1418)-$O1418))</f>
        <v/>
      </c>
      <c r="AH1418" s="6">
        <f>IF($U1418=Prog!$S$18,YEAR($X1418),"")</f>
        <v>1900</v>
      </c>
      <c r="AI1418" s="5" t="str">
        <f>IF(OR($AG1418="",$U1418=Prog!$S$18),"",IF(OR($U1418=Prog!$S$17,$U1418=Prog!$S$16),YEAR($X1418),IF($AG1418="ND","ND",$AI$8+$O1418)))</f>
        <v/>
      </c>
      <c r="AJ1418" s="3" t="str">
        <f t="shared" si="181"/>
        <v/>
      </c>
      <c r="AK1418" s="3" t="str">
        <f t="shared" si="180"/>
        <v/>
      </c>
      <c r="AL1418" s="3" t="str">
        <f t="shared" si="180"/>
        <v/>
      </c>
      <c r="AM1418" s="3" t="str">
        <f t="shared" si="180"/>
        <v/>
      </c>
      <c r="AN1418" s="3" t="str">
        <f t="shared" si="180"/>
        <v/>
      </c>
      <c r="AO1418" s="2">
        <f t="shared" si="175"/>
        <v>0</v>
      </c>
      <c r="AP1418" s="4"/>
      <c r="AQ1418" s="3">
        <f>IF(AJ1418=1,VLOOKUP($AP1418,BaseEqptCdF!$C$5:$R$161,16,FALSE),0)</f>
        <v>0</v>
      </c>
      <c r="AR1418" s="3">
        <f>IF(AK1418=1,VLOOKUP($AP1418,BaseEqptCdF!$C$5:$R$161,16,FALSE),0)</f>
        <v>0</v>
      </c>
      <c r="AS1418" s="3">
        <f>IF(AL1418=1,VLOOKUP($AP1418,BaseEqptCdF!$C$5:$R$161,16,FALSE),0)</f>
        <v>0</v>
      </c>
      <c r="AT1418" s="3">
        <f>IF(AM1418=1,VLOOKUP($AP1418,BaseEqptCdF!$C$5:$R$161,16,FALSE),0)</f>
        <v>0</v>
      </c>
      <c r="AU1418" s="3">
        <f>IF(AN1418=1,VLOOKUP($AP1418,BaseEqptCdF!$C$5:$R$161,16,FALSE),0)</f>
        <v>0</v>
      </c>
      <c r="AV1418" s="2">
        <f t="shared" si="176"/>
        <v>0</v>
      </c>
      <c r="AW1418" s="3" t="str">
        <f>IF($L1418="","",IF(SUM($AJ1418:AJ1418)=0,$AE1418,VLOOKUP($AP1418,BaseEqptCdF!$C$5:$R$161,16,FALSE)*$AC$3))</f>
        <v/>
      </c>
      <c r="AX1418" s="3" t="str">
        <f>IF($L1418="","",IF(SUM($AJ1418:AK1418)=0,$AE1418,VLOOKUP($AP1418,BaseEqptCdF!$C$5:$R$161,16,FALSE)*$AC$3))</f>
        <v/>
      </c>
      <c r="AY1418" s="3" t="str">
        <f>IF($L1418="","",IF(SUM($AJ1418:AL1418)=0,$AE1418,VLOOKUP($AP1418,BaseEqptCdF!$C$5:$R$161,16,FALSE)*$AC$3))</f>
        <v/>
      </c>
      <c r="AZ1418" s="3" t="str">
        <f>IF($L1418="","",IF(SUM($AJ1418:AM1418)=0,$AE1418,VLOOKUP($AP1418,BaseEqptCdF!$C$5:$R$161,16,FALSE)*$AC$3))</f>
        <v/>
      </c>
      <c r="BA1418" s="3" t="str">
        <f>IF($L1418="","",IF(SUM($AJ1418:AN1418)=0,$AE1418,VLOOKUP($AP1418,BaseEqptCdF!$C$5:$R$161,16,FALSE)*$AC$3))</f>
        <v/>
      </c>
      <c r="BB1418" s="2">
        <f t="shared" si="177"/>
        <v>0</v>
      </c>
      <c r="BC1418" s="3" t="str">
        <f>IF($L1418="","",IF(SUM($AJ1418:AJ1418)=0,$AF1418,IF(LEFT(VLOOKUP($AP1418,BaseEqptCdF!$C$5:$E$161,3,FALSE),2)="SD",0,IF(LEFT(VLOOKUP($AP1418,BaseEqptCdF!$C$5:$E$161,3,FALSE),2)="SB",1*52,VLOOKUP($AP1418,BaseEqptCdF!$C$5:$S$161,12,FALSE)*0.2*300))))</f>
        <v/>
      </c>
      <c r="BD1418" s="3" t="str">
        <f>IF($L1418="","",IF(SUM($AJ1418:AK1418)=0,$AF1418,IF(LEFT(VLOOKUP($AP1418,BaseEqptCdF!$C$5:$E$161,3,FALSE),2)="SD",0,IF(LEFT(VLOOKUP($AP1418,BaseEqptCdF!$C$5:$E$161,3,FALSE),2)="SB",1*52,VLOOKUP($AP1418,BaseEqptCdF!$C$5:$S$161,12,FALSE)*0.2*300))))</f>
        <v/>
      </c>
      <c r="BE1418" s="3" t="str">
        <f>IF($L1418="","",IF(SUM($AJ1418:AL1418)=0,$AF1418,IF(LEFT(VLOOKUP($AP1418,BaseEqptCdF!$C$5:$E$161,3,FALSE),2)="SD",0,IF(LEFT(VLOOKUP($AP1418,BaseEqptCdF!$C$5:$E$161,3,FALSE),2)="SB",1*52,VLOOKUP($AP1418,BaseEqptCdF!$C$5:$S$161,12,FALSE)*0.2*300))))</f>
        <v/>
      </c>
      <c r="BF1418" s="3" t="str">
        <f>IF($L1418="","",IF(SUM($AJ1418:AM1418)=0,$AF1418,IF(LEFT(VLOOKUP($AP1418,BaseEqptCdF!$C$5:$E$161,3,FALSE),2)="SD",0,IF(LEFT(VLOOKUP($AP1418,BaseEqptCdF!$C$5:$E$161,3,FALSE),2)="SB",1*52,VLOOKUP($AP1418,BaseEqptCdF!$C$5:$S$161,12,FALSE)*0.2*300))))</f>
        <v/>
      </c>
      <c r="BG1418" s="3" t="str">
        <f>IF($L1418="","",IF(SUM($AJ1418:AN1418)=0,$AF1418,IF(LEFT(VLOOKUP($AP1418,BaseEqptCdF!$C$5:$E$161,3,FALSE),2)="SD",0,IF(LEFT(VLOOKUP($AP1418,BaseEqptCdF!$C$5:$E$161,3,FALSE),2)="SB",1*52,VLOOKUP($AP1418,BaseEqptCdF!$C$5:$S$161,12,FALSE)*0.2*300))))</f>
        <v/>
      </c>
      <c r="BH1418" s="2">
        <f t="shared" si="178"/>
        <v>0</v>
      </c>
    </row>
    <row r="1419" spans="1:60" x14ac:dyDescent="0.25">
      <c r="A1419" s="296" t="str">
        <f t="array" ref="A1419">IF($C1419="","",INDEX(Prog!$B$8:$D$300,MATCH($C1419,nivo1,0),1))</f>
        <v/>
      </c>
      <c r="B1419" s="296" t="str">
        <f t="array" ref="B1419">IF($C1419="","",INDEX(Prog!$B$8:$D$300,MATCH($C1419,nivo1,0),2))</f>
        <v/>
      </c>
      <c r="C1419" s="273"/>
      <c r="D1419" s="267"/>
      <c r="E1419" s="273"/>
      <c r="F1419" s="273"/>
      <c r="G1419" s="273"/>
      <c r="H1419" s="273"/>
      <c r="I1419" s="273"/>
      <c r="J1419" s="273"/>
      <c r="K1419" s="274"/>
      <c r="L1419" s="273"/>
      <c r="M1419" s="273"/>
      <c r="N1419" s="273"/>
      <c r="O1419" s="275"/>
      <c r="P1419" s="273"/>
      <c r="Q1419" s="273"/>
      <c r="R1419" s="273"/>
      <c r="S1419" s="273"/>
      <c r="T1419" s="276"/>
      <c r="U1419" s="276"/>
      <c r="V1419" s="276"/>
      <c r="W1419" s="276"/>
      <c r="X1419" s="277"/>
      <c r="Y1419" s="278"/>
      <c r="AA1419" s="8" t="str">
        <f>IF($L1419="","",VLOOKUP($L1419,BaseEqptCdF!$C$5:$E$161,2,FALSE))</f>
        <v/>
      </c>
      <c r="AB1419" s="8" t="str">
        <f>IF($L1419="","",VLOOKUP($L1419,BaseEqptCdF!$C$5:$E$161,3,FALSE))</f>
        <v/>
      </c>
      <c r="AC1419" s="7" t="str">
        <f>IF($L1419="","",VLOOKUP($L1419,BaseEqptCdF!$C$5:$I$161,6,FALSE))</f>
        <v/>
      </c>
      <c r="AD1419" s="7" t="str">
        <f>IF($L1419="","",VLOOKUP($L1419,BaseEqptCdF!$C$5:$I$161,7,FALSE))</f>
        <v/>
      </c>
      <c r="AE1419" s="3" t="str">
        <f>IF($L1419="","",VLOOKUP($L1419,BaseEqptCdF!$C$5:$R$161,16,FALSE)*$AC$3)</f>
        <v/>
      </c>
      <c r="AF1419" s="3" t="str">
        <f>IF($L1419="","",IF(LEFT($AB1419,2)="SD",0,IF(LEFT($AB1419,2)="SB",1*52,IF($N1419=Prog!$P$17,VLOOKUP($L1419,BaseEqptCdF!$C$5:$P$161,14,FALSE)*1*300,VLOOKUP($L1419,BaseEqptCdF!$C$5:$P$161,12,FALSE)*0.2*300))))</f>
        <v/>
      </c>
      <c r="AG1419" s="6" t="str">
        <f t="shared" si="182"/>
        <v/>
      </c>
      <c r="AH1419" s="6">
        <f>IF($U1419=Prog!$S$18,YEAR($X1419),"")</f>
        <v>1900</v>
      </c>
      <c r="AI1419" s="5" t="str">
        <f>IF(OR($AG1419="",$U1419=Prog!$S$18),"",IF(OR($U1419=Prog!$S$17,$U1419=Prog!$S$16),YEAR($X1419),IF($AG1419="ND","ND",$AI$8+$O1419)))</f>
        <v/>
      </c>
      <c r="AJ1419" s="3" t="str">
        <f t="shared" si="181"/>
        <v/>
      </c>
      <c r="AK1419" s="3" t="str">
        <f t="shared" si="180"/>
        <v/>
      </c>
      <c r="AL1419" s="3" t="str">
        <f t="shared" si="180"/>
        <v/>
      </c>
      <c r="AM1419" s="3" t="str">
        <f t="shared" si="180"/>
        <v/>
      </c>
      <c r="AN1419" s="3" t="str">
        <f t="shared" si="180"/>
        <v/>
      </c>
      <c r="AO1419" s="2">
        <f t="shared" si="175"/>
        <v>0</v>
      </c>
      <c r="AP1419" s="4"/>
      <c r="AQ1419" s="3">
        <f>IF(AJ1419=1,VLOOKUP($AP1419,BaseEqptCdF!$C$5:$R$161,16,FALSE),0)</f>
        <v>0</v>
      </c>
      <c r="AR1419" s="3">
        <f>IF(AK1419=1,VLOOKUP($AP1419,BaseEqptCdF!$C$5:$R$161,16,FALSE),0)</f>
        <v>0</v>
      </c>
      <c r="AS1419" s="3">
        <f>IF(AL1419=1,VLOOKUP($AP1419,BaseEqptCdF!$C$5:$R$161,16,FALSE),0)</f>
        <v>0</v>
      </c>
      <c r="AT1419" s="3">
        <f>IF(AM1419=1,VLOOKUP($AP1419,BaseEqptCdF!$C$5:$R$161,16,FALSE),0)</f>
        <v>0</v>
      </c>
      <c r="AU1419" s="3">
        <f>IF(AN1419=1,VLOOKUP($AP1419,BaseEqptCdF!$C$5:$R$161,16,FALSE),0)</f>
        <v>0</v>
      </c>
      <c r="AV1419" s="2">
        <f t="shared" si="176"/>
        <v>0</v>
      </c>
      <c r="AW1419" s="3" t="str">
        <f>IF($L1419="","",IF(SUM($AJ1419:AJ1419)=0,$AE1419,VLOOKUP($AP1419,BaseEqptCdF!$C$5:$R$161,16,FALSE)*$AC$3))</f>
        <v/>
      </c>
      <c r="AX1419" s="3" t="str">
        <f>IF($L1419="","",IF(SUM($AJ1419:AK1419)=0,$AE1419,VLOOKUP($AP1419,BaseEqptCdF!$C$5:$R$161,16,FALSE)*$AC$3))</f>
        <v/>
      </c>
      <c r="AY1419" s="3" t="str">
        <f>IF($L1419="","",IF(SUM($AJ1419:AL1419)=0,$AE1419,VLOOKUP($AP1419,BaseEqptCdF!$C$5:$R$161,16,FALSE)*$AC$3))</f>
        <v/>
      </c>
      <c r="AZ1419" s="3" t="str">
        <f>IF($L1419="","",IF(SUM($AJ1419:AM1419)=0,$AE1419,VLOOKUP($AP1419,BaseEqptCdF!$C$5:$R$161,16,FALSE)*$AC$3))</f>
        <v/>
      </c>
      <c r="BA1419" s="3" t="str">
        <f>IF($L1419="","",IF(SUM($AJ1419:AN1419)=0,$AE1419,VLOOKUP($AP1419,BaseEqptCdF!$C$5:$R$161,16,FALSE)*$AC$3))</f>
        <v/>
      </c>
      <c r="BB1419" s="2">
        <f t="shared" si="177"/>
        <v>0</v>
      </c>
      <c r="BC1419" s="3" t="str">
        <f>IF($L1419="","",IF(SUM($AJ1419:AJ1419)=0,$AF1419,IF(LEFT(VLOOKUP($AP1419,BaseEqptCdF!$C$5:$E$161,3,FALSE),2)="SD",0,IF(LEFT(VLOOKUP($AP1419,BaseEqptCdF!$C$5:$E$161,3,FALSE),2)="SB",1*52,VLOOKUP($AP1419,BaseEqptCdF!$C$5:$S$161,12,FALSE)*0.2*300))))</f>
        <v/>
      </c>
      <c r="BD1419" s="3" t="str">
        <f>IF($L1419="","",IF(SUM($AJ1419:AK1419)=0,$AF1419,IF(LEFT(VLOOKUP($AP1419,BaseEqptCdF!$C$5:$E$161,3,FALSE),2)="SD",0,IF(LEFT(VLOOKUP($AP1419,BaseEqptCdF!$C$5:$E$161,3,FALSE),2)="SB",1*52,VLOOKUP($AP1419,BaseEqptCdF!$C$5:$S$161,12,FALSE)*0.2*300))))</f>
        <v/>
      </c>
      <c r="BE1419" s="3" t="str">
        <f>IF($L1419="","",IF(SUM($AJ1419:AL1419)=0,$AF1419,IF(LEFT(VLOOKUP($AP1419,BaseEqptCdF!$C$5:$E$161,3,FALSE),2)="SD",0,IF(LEFT(VLOOKUP($AP1419,BaseEqptCdF!$C$5:$E$161,3,FALSE),2)="SB",1*52,VLOOKUP($AP1419,BaseEqptCdF!$C$5:$S$161,12,FALSE)*0.2*300))))</f>
        <v/>
      </c>
      <c r="BF1419" s="3" t="str">
        <f>IF($L1419="","",IF(SUM($AJ1419:AM1419)=0,$AF1419,IF(LEFT(VLOOKUP($AP1419,BaseEqptCdF!$C$5:$E$161,3,FALSE),2)="SD",0,IF(LEFT(VLOOKUP($AP1419,BaseEqptCdF!$C$5:$E$161,3,FALSE),2)="SB",1*52,VLOOKUP($AP1419,BaseEqptCdF!$C$5:$S$161,12,FALSE)*0.2*300))))</f>
        <v/>
      </c>
      <c r="BG1419" s="3" t="str">
        <f>IF($L1419="","",IF(SUM($AJ1419:AN1419)=0,$AF1419,IF(LEFT(VLOOKUP($AP1419,BaseEqptCdF!$C$5:$E$161,3,FALSE),2)="SD",0,IF(LEFT(VLOOKUP($AP1419,BaseEqptCdF!$C$5:$E$161,3,FALSE),2)="SB",1*52,VLOOKUP($AP1419,BaseEqptCdF!$C$5:$S$161,12,FALSE)*0.2*300))))</f>
        <v/>
      </c>
      <c r="BH1419" s="2">
        <f t="shared" si="178"/>
        <v>0</v>
      </c>
    </row>
    <row r="1420" spans="1:60" x14ac:dyDescent="0.25">
      <c r="A1420" s="296" t="str">
        <f t="array" ref="A1420">IF($C1420="","",INDEX(Prog!$B$8:$D$300,MATCH($C1420,nivo1,0),1))</f>
        <v/>
      </c>
      <c r="B1420" s="296" t="str">
        <f t="array" ref="B1420">IF($C1420="","",INDEX(Prog!$B$8:$D$300,MATCH($C1420,nivo1,0),2))</f>
        <v/>
      </c>
      <c r="C1420" s="273"/>
      <c r="D1420" s="267"/>
      <c r="E1420" s="273"/>
      <c r="F1420" s="273"/>
      <c r="G1420" s="273"/>
      <c r="H1420" s="273"/>
      <c r="I1420" s="273"/>
      <c r="J1420" s="273"/>
      <c r="K1420" s="274"/>
      <c r="L1420" s="273"/>
      <c r="M1420" s="273"/>
      <c r="N1420" s="273"/>
      <c r="O1420" s="275"/>
      <c r="P1420" s="273"/>
      <c r="Q1420" s="273"/>
      <c r="R1420" s="273"/>
      <c r="S1420" s="273"/>
      <c r="T1420" s="276"/>
      <c r="U1420" s="276"/>
      <c r="V1420" s="276"/>
      <c r="W1420" s="276"/>
      <c r="X1420" s="277"/>
      <c r="Y1420" s="278"/>
      <c r="AA1420" s="8" t="str">
        <f>IF($L1420="","",VLOOKUP($L1420,BaseEqptCdF!$C$5:$E$161,2,FALSE))</f>
        <v/>
      </c>
      <c r="AB1420" s="8" t="str">
        <f>IF($L1420="","",VLOOKUP($L1420,BaseEqptCdF!$C$5:$E$161,3,FALSE))</f>
        <v/>
      </c>
      <c r="AC1420" s="7" t="str">
        <f>IF($L1420="","",VLOOKUP($L1420,BaseEqptCdF!$C$5:$I$161,6,FALSE))</f>
        <v/>
      </c>
      <c r="AD1420" s="7" t="str">
        <f>IF($L1420="","",VLOOKUP($L1420,BaseEqptCdF!$C$5:$I$161,7,FALSE))</f>
        <v/>
      </c>
      <c r="AE1420" s="3" t="str">
        <f>IF($L1420="","",VLOOKUP($L1420,BaseEqptCdF!$C$5:$R$161,16,FALSE)*$AC$3)</f>
        <v/>
      </c>
      <c r="AF1420" s="3" t="str">
        <f>IF($L1420="","",IF(LEFT($AB1420,2)="SD",0,IF(LEFT($AB1420,2)="SB",1*52,IF($N1420=Prog!$P$17,VLOOKUP($L1420,BaseEqptCdF!$C$5:$P$161,14,FALSE)*1*300,VLOOKUP($L1420,BaseEqptCdF!$C$5:$P$161,12,FALSE)*0.2*300))))</f>
        <v/>
      </c>
      <c r="AG1420" s="6" t="str">
        <f t="shared" si="182"/>
        <v/>
      </c>
      <c r="AH1420" s="6">
        <f>IF($U1420=Prog!$S$18,YEAR($X1420),"")</f>
        <v>1900</v>
      </c>
      <c r="AI1420" s="5" t="str">
        <f>IF(OR($AG1420="",$U1420=Prog!$S$18),"",IF(OR($U1420=Prog!$S$17,$U1420=Prog!$S$16),YEAR($X1420),IF($AG1420="ND","ND",$AI$8+$O1420)))</f>
        <v/>
      </c>
      <c r="AJ1420" s="3" t="str">
        <f t="shared" si="181"/>
        <v/>
      </c>
      <c r="AK1420" s="3" t="str">
        <f t="shared" si="180"/>
        <v/>
      </c>
      <c r="AL1420" s="3" t="str">
        <f t="shared" si="180"/>
        <v/>
      </c>
      <c r="AM1420" s="3" t="str">
        <f t="shared" si="180"/>
        <v/>
      </c>
      <c r="AN1420" s="3" t="str">
        <f t="shared" si="180"/>
        <v/>
      </c>
      <c r="AO1420" s="2">
        <f t="shared" si="175"/>
        <v>0</v>
      </c>
      <c r="AP1420" s="4"/>
      <c r="AQ1420" s="3">
        <f>IF(AJ1420=1,VLOOKUP($AP1420,BaseEqptCdF!$C$5:$R$161,16,FALSE),0)</f>
        <v>0</v>
      </c>
      <c r="AR1420" s="3">
        <f>IF(AK1420=1,VLOOKUP($AP1420,BaseEqptCdF!$C$5:$R$161,16,FALSE),0)</f>
        <v>0</v>
      </c>
      <c r="AS1420" s="3">
        <f>IF(AL1420=1,VLOOKUP($AP1420,BaseEqptCdF!$C$5:$R$161,16,FALSE),0)</f>
        <v>0</v>
      </c>
      <c r="AT1420" s="3">
        <f>IF(AM1420=1,VLOOKUP($AP1420,BaseEqptCdF!$C$5:$R$161,16,FALSE),0)</f>
        <v>0</v>
      </c>
      <c r="AU1420" s="3">
        <f>IF(AN1420=1,VLOOKUP($AP1420,BaseEqptCdF!$C$5:$R$161,16,FALSE),0)</f>
        <v>0</v>
      </c>
      <c r="AV1420" s="2">
        <f t="shared" si="176"/>
        <v>0</v>
      </c>
      <c r="AW1420" s="3" t="str">
        <f>IF($L1420="","",IF(SUM($AJ1420:AJ1420)=0,$AE1420,VLOOKUP($AP1420,BaseEqptCdF!$C$5:$R$161,16,FALSE)*$AC$3))</f>
        <v/>
      </c>
      <c r="AX1420" s="3" t="str">
        <f>IF($L1420="","",IF(SUM($AJ1420:AK1420)=0,$AE1420,VLOOKUP($AP1420,BaseEqptCdF!$C$5:$R$161,16,FALSE)*$AC$3))</f>
        <v/>
      </c>
      <c r="AY1420" s="3" t="str">
        <f>IF($L1420="","",IF(SUM($AJ1420:AL1420)=0,$AE1420,VLOOKUP($AP1420,BaseEqptCdF!$C$5:$R$161,16,FALSE)*$AC$3))</f>
        <v/>
      </c>
      <c r="AZ1420" s="3" t="str">
        <f>IF($L1420="","",IF(SUM($AJ1420:AM1420)=0,$AE1420,VLOOKUP($AP1420,BaseEqptCdF!$C$5:$R$161,16,FALSE)*$AC$3))</f>
        <v/>
      </c>
      <c r="BA1420" s="3" t="str">
        <f>IF($L1420="","",IF(SUM($AJ1420:AN1420)=0,$AE1420,VLOOKUP($AP1420,BaseEqptCdF!$C$5:$R$161,16,FALSE)*$AC$3))</f>
        <v/>
      </c>
      <c r="BB1420" s="2">
        <f t="shared" si="177"/>
        <v>0</v>
      </c>
      <c r="BC1420" s="3" t="str">
        <f>IF($L1420="","",IF(SUM($AJ1420:AJ1420)=0,$AF1420,IF(LEFT(VLOOKUP($AP1420,BaseEqptCdF!$C$5:$E$161,3,FALSE),2)="SD",0,IF(LEFT(VLOOKUP($AP1420,BaseEqptCdF!$C$5:$E$161,3,FALSE),2)="SB",1*52,VLOOKUP($AP1420,BaseEqptCdF!$C$5:$S$161,12,FALSE)*0.2*300))))</f>
        <v/>
      </c>
      <c r="BD1420" s="3" t="str">
        <f>IF($L1420="","",IF(SUM($AJ1420:AK1420)=0,$AF1420,IF(LEFT(VLOOKUP($AP1420,BaseEqptCdF!$C$5:$E$161,3,FALSE),2)="SD",0,IF(LEFT(VLOOKUP($AP1420,BaseEqptCdF!$C$5:$E$161,3,FALSE),2)="SB",1*52,VLOOKUP($AP1420,BaseEqptCdF!$C$5:$S$161,12,FALSE)*0.2*300))))</f>
        <v/>
      </c>
      <c r="BE1420" s="3" t="str">
        <f>IF($L1420="","",IF(SUM($AJ1420:AL1420)=0,$AF1420,IF(LEFT(VLOOKUP($AP1420,BaseEqptCdF!$C$5:$E$161,3,FALSE),2)="SD",0,IF(LEFT(VLOOKUP($AP1420,BaseEqptCdF!$C$5:$E$161,3,FALSE),2)="SB",1*52,VLOOKUP($AP1420,BaseEqptCdF!$C$5:$S$161,12,FALSE)*0.2*300))))</f>
        <v/>
      </c>
      <c r="BF1420" s="3" t="str">
        <f>IF($L1420="","",IF(SUM($AJ1420:AM1420)=0,$AF1420,IF(LEFT(VLOOKUP($AP1420,BaseEqptCdF!$C$5:$E$161,3,FALSE),2)="SD",0,IF(LEFT(VLOOKUP($AP1420,BaseEqptCdF!$C$5:$E$161,3,FALSE),2)="SB",1*52,VLOOKUP($AP1420,BaseEqptCdF!$C$5:$S$161,12,FALSE)*0.2*300))))</f>
        <v/>
      </c>
      <c r="BG1420" s="3" t="str">
        <f>IF($L1420="","",IF(SUM($AJ1420:AN1420)=0,$AF1420,IF(LEFT(VLOOKUP($AP1420,BaseEqptCdF!$C$5:$E$161,3,FALSE),2)="SD",0,IF(LEFT(VLOOKUP($AP1420,BaseEqptCdF!$C$5:$E$161,3,FALSE),2)="SB",1*52,VLOOKUP($AP1420,BaseEqptCdF!$C$5:$S$161,12,FALSE)*0.2*300))))</f>
        <v/>
      </c>
      <c r="BH1420" s="2">
        <f t="shared" si="178"/>
        <v>0</v>
      </c>
    </row>
    <row r="1421" spans="1:60" x14ac:dyDescent="0.25">
      <c r="A1421" s="296" t="str">
        <f t="array" ref="A1421">IF($C1421="","",INDEX(Prog!$B$8:$D$300,MATCH($C1421,nivo1,0),1))</f>
        <v/>
      </c>
      <c r="B1421" s="296" t="str">
        <f t="array" ref="B1421">IF($C1421="","",INDEX(Prog!$B$8:$D$300,MATCH($C1421,nivo1,0),2))</f>
        <v/>
      </c>
      <c r="C1421" s="273"/>
      <c r="D1421" s="267"/>
      <c r="E1421" s="273"/>
      <c r="F1421" s="273"/>
      <c r="G1421" s="273"/>
      <c r="H1421" s="273"/>
      <c r="I1421" s="273"/>
      <c r="J1421" s="273"/>
      <c r="K1421" s="274"/>
      <c r="L1421" s="273"/>
      <c r="M1421" s="273"/>
      <c r="N1421" s="273"/>
      <c r="O1421" s="275"/>
      <c r="P1421" s="273"/>
      <c r="Q1421" s="273"/>
      <c r="R1421" s="273"/>
      <c r="S1421" s="273"/>
      <c r="T1421" s="276"/>
      <c r="U1421" s="276"/>
      <c r="V1421" s="276"/>
      <c r="W1421" s="276"/>
      <c r="X1421" s="277"/>
      <c r="Y1421" s="278"/>
      <c r="AA1421" s="8" t="str">
        <f>IF($L1421="","",VLOOKUP($L1421,BaseEqptCdF!$C$5:$E$161,2,FALSE))</f>
        <v/>
      </c>
      <c r="AB1421" s="8" t="str">
        <f>IF($L1421="","",VLOOKUP($L1421,BaseEqptCdF!$C$5:$E$161,3,FALSE))</f>
        <v/>
      </c>
      <c r="AC1421" s="7" t="str">
        <f>IF($L1421="","",VLOOKUP($L1421,BaseEqptCdF!$C$5:$I$161,6,FALSE))</f>
        <v/>
      </c>
      <c r="AD1421" s="7" t="str">
        <f>IF($L1421="","",VLOOKUP($L1421,BaseEqptCdF!$C$5:$I$161,7,FALSE))</f>
        <v/>
      </c>
      <c r="AE1421" s="3" t="str">
        <f>IF($L1421="","",VLOOKUP($L1421,BaseEqptCdF!$C$5:$R$161,16,FALSE)*$AC$3)</f>
        <v/>
      </c>
      <c r="AF1421" s="3" t="str">
        <f>IF($L1421="","",IF(LEFT($AB1421,2)="SD",0,IF(LEFT($AB1421,2)="SB",1*52,IF($N1421=Prog!$P$17,VLOOKUP($L1421,BaseEqptCdF!$C$5:$P$161,14,FALSE)*1*300,VLOOKUP($L1421,BaseEqptCdF!$C$5:$P$161,12,FALSE)*0.2*300))))</f>
        <v/>
      </c>
      <c r="AG1421" s="6" t="str">
        <f t="shared" si="182"/>
        <v/>
      </c>
      <c r="AH1421" s="6">
        <f>IF($U1421=Prog!$S$18,YEAR($X1421),"")</f>
        <v>1900</v>
      </c>
      <c r="AI1421" s="5" t="str">
        <f>IF(OR($AG1421="",$U1421=Prog!$S$18),"",IF(OR($U1421=Prog!$S$17,$U1421=Prog!$S$16),YEAR($X1421),IF($AG1421="ND","ND",$AI$8+$O1421)))</f>
        <v/>
      </c>
      <c r="AJ1421" s="3" t="str">
        <f t="shared" si="181"/>
        <v/>
      </c>
      <c r="AK1421" s="3" t="str">
        <f t="shared" si="180"/>
        <v/>
      </c>
      <c r="AL1421" s="3" t="str">
        <f t="shared" si="180"/>
        <v/>
      </c>
      <c r="AM1421" s="3" t="str">
        <f t="shared" si="180"/>
        <v/>
      </c>
      <c r="AN1421" s="3" t="str">
        <f t="shared" si="180"/>
        <v/>
      </c>
      <c r="AO1421" s="2">
        <f t="shared" si="175"/>
        <v>0</v>
      </c>
      <c r="AP1421" s="4"/>
      <c r="AQ1421" s="3">
        <f>IF(AJ1421=1,VLOOKUP($AP1421,BaseEqptCdF!$C$5:$R$161,16,FALSE),0)</f>
        <v>0</v>
      </c>
      <c r="AR1421" s="3">
        <f>IF(AK1421=1,VLOOKUP($AP1421,BaseEqptCdF!$C$5:$R$161,16,FALSE),0)</f>
        <v>0</v>
      </c>
      <c r="AS1421" s="3">
        <f>IF(AL1421=1,VLOOKUP($AP1421,BaseEqptCdF!$C$5:$R$161,16,FALSE),0)</f>
        <v>0</v>
      </c>
      <c r="AT1421" s="3">
        <f>IF(AM1421=1,VLOOKUP($AP1421,BaseEqptCdF!$C$5:$R$161,16,FALSE),0)</f>
        <v>0</v>
      </c>
      <c r="AU1421" s="3">
        <f>IF(AN1421=1,VLOOKUP($AP1421,BaseEqptCdF!$C$5:$R$161,16,FALSE),0)</f>
        <v>0</v>
      </c>
      <c r="AV1421" s="2">
        <f t="shared" si="176"/>
        <v>0</v>
      </c>
      <c r="AW1421" s="3" t="str">
        <f>IF($L1421="","",IF(SUM($AJ1421:AJ1421)=0,$AE1421,VLOOKUP($AP1421,BaseEqptCdF!$C$5:$R$161,16,FALSE)*$AC$3))</f>
        <v/>
      </c>
      <c r="AX1421" s="3" t="str">
        <f>IF($L1421="","",IF(SUM($AJ1421:AK1421)=0,$AE1421,VLOOKUP($AP1421,BaseEqptCdF!$C$5:$R$161,16,FALSE)*$AC$3))</f>
        <v/>
      </c>
      <c r="AY1421" s="3" t="str">
        <f>IF($L1421="","",IF(SUM($AJ1421:AL1421)=0,$AE1421,VLOOKUP($AP1421,BaseEqptCdF!$C$5:$R$161,16,FALSE)*$AC$3))</f>
        <v/>
      </c>
      <c r="AZ1421" s="3" t="str">
        <f>IF($L1421="","",IF(SUM($AJ1421:AM1421)=0,$AE1421,VLOOKUP($AP1421,BaseEqptCdF!$C$5:$R$161,16,FALSE)*$AC$3))</f>
        <v/>
      </c>
      <c r="BA1421" s="3" t="str">
        <f>IF($L1421="","",IF(SUM($AJ1421:AN1421)=0,$AE1421,VLOOKUP($AP1421,BaseEqptCdF!$C$5:$R$161,16,FALSE)*$AC$3))</f>
        <v/>
      </c>
      <c r="BB1421" s="2">
        <f t="shared" si="177"/>
        <v>0</v>
      </c>
      <c r="BC1421" s="3" t="str">
        <f>IF($L1421="","",IF(SUM($AJ1421:AJ1421)=0,$AF1421,IF(LEFT(VLOOKUP($AP1421,BaseEqptCdF!$C$5:$E$161,3,FALSE),2)="SD",0,IF(LEFT(VLOOKUP($AP1421,BaseEqptCdF!$C$5:$E$161,3,FALSE),2)="SB",1*52,VLOOKUP($AP1421,BaseEqptCdF!$C$5:$S$161,12,FALSE)*0.2*300))))</f>
        <v/>
      </c>
      <c r="BD1421" s="3" t="str">
        <f>IF($L1421="","",IF(SUM($AJ1421:AK1421)=0,$AF1421,IF(LEFT(VLOOKUP($AP1421,BaseEqptCdF!$C$5:$E$161,3,FALSE),2)="SD",0,IF(LEFT(VLOOKUP($AP1421,BaseEqptCdF!$C$5:$E$161,3,FALSE),2)="SB",1*52,VLOOKUP($AP1421,BaseEqptCdF!$C$5:$S$161,12,FALSE)*0.2*300))))</f>
        <v/>
      </c>
      <c r="BE1421" s="3" t="str">
        <f>IF($L1421="","",IF(SUM($AJ1421:AL1421)=0,$AF1421,IF(LEFT(VLOOKUP($AP1421,BaseEqptCdF!$C$5:$E$161,3,FALSE),2)="SD",0,IF(LEFT(VLOOKUP($AP1421,BaseEqptCdF!$C$5:$E$161,3,FALSE),2)="SB",1*52,VLOOKUP($AP1421,BaseEqptCdF!$C$5:$S$161,12,FALSE)*0.2*300))))</f>
        <v/>
      </c>
      <c r="BF1421" s="3" t="str">
        <f>IF($L1421="","",IF(SUM($AJ1421:AM1421)=0,$AF1421,IF(LEFT(VLOOKUP($AP1421,BaseEqptCdF!$C$5:$E$161,3,FALSE),2)="SD",0,IF(LEFT(VLOOKUP($AP1421,BaseEqptCdF!$C$5:$E$161,3,FALSE),2)="SB",1*52,VLOOKUP($AP1421,BaseEqptCdF!$C$5:$S$161,12,FALSE)*0.2*300))))</f>
        <v/>
      </c>
      <c r="BG1421" s="3" t="str">
        <f>IF($L1421="","",IF(SUM($AJ1421:AN1421)=0,$AF1421,IF(LEFT(VLOOKUP($AP1421,BaseEqptCdF!$C$5:$E$161,3,FALSE),2)="SD",0,IF(LEFT(VLOOKUP($AP1421,BaseEqptCdF!$C$5:$E$161,3,FALSE),2)="SB",1*52,VLOOKUP($AP1421,BaseEqptCdF!$C$5:$S$161,12,FALSE)*0.2*300))))</f>
        <v/>
      </c>
      <c r="BH1421" s="2">
        <f t="shared" si="178"/>
        <v>0</v>
      </c>
    </row>
    <row r="1422" spans="1:60" x14ac:dyDescent="0.25">
      <c r="A1422" s="296" t="str">
        <f t="array" ref="A1422">IF($C1422="","",INDEX(Prog!$B$8:$D$300,MATCH($C1422,nivo1,0),1))</f>
        <v/>
      </c>
      <c r="B1422" s="296" t="str">
        <f t="array" ref="B1422">IF($C1422="","",INDEX(Prog!$B$8:$D$300,MATCH($C1422,nivo1,0),2))</f>
        <v/>
      </c>
      <c r="C1422" s="273"/>
      <c r="D1422" s="267"/>
      <c r="E1422" s="273"/>
      <c r="F1422" s="273"/>
      <c r="G1422" s="273"/>
      <c r="H1422" s="273"/>
      <c r="I1422" s="273"/>
      <c r="J1422" s="273"/>
      <c r="K1422" s="274"/>
      <c r="L1422" s="273"/>
      <c r="M1422" s="273"/>
      <c r="N1422" s="273"/>
      <c r="O1422" s="275"/>
      <c r="P1422" s="273"/>
      <c r="Q1422" s="273"/>
      <c r="R1422" s="273"/>
      <c r="S1422" s="273"/>
      <c r="T1422" s="276"/>
      <c r="U1422" s="276"/>
      <c r="V1422" s="276"/>
      <c r="W1422" s="276"/>
      <c r="X1422" s="277"/>
      <c r="Y1422" s="278"/>
      <c r="AA1422" s="8" t="str">
        <f>IF($L1422="","",VLOOKUP($L1422,BaseEqptCdF!$C$5:$E$161,2,FALSE))</f>
        <v/>
      </c>
      <c r="AB1422" s="8" t="str">
        <f>IF($L1422="","",VLOOKUP($L1422,BaseEqptCdF!$C$5:$E$161,3,FALSE))</f>
        <v/>
      </c>
      <c r="AC1422" s="7" t="str">
        <f>IF($L1422="","",VLOOKUP($L1422,BaseEqptCdF!$C$5:$I$161,6,FALSE))</f>
        <v/>
      </c>
      <c r="AD1422" s="7" t="str">
        <f>IF($L1422="","",VLOOKUP($L1422,BaseEqptCdF!$C$5:$I$161,7,FALSE))</f>
        <v/>
      </c>
      <c r="AE1422" s="3" t="str">
        <f>IF($L1422="","",VLOOKUP($L1422,BaseEqptCdF!$C$5:$R$161,16,FALSE)*$AC$3)</f>
        <v/>
      </c>
      <c r="AF1422" s="3" t="str">
        <f>IF($L1422="","",IF(LEFT($AB1422,2)="SD",0,IF(LEFT($AB1422,2)="SB",1*52,IF($N1422=Prog!$P$17,VLOOKUP($L1422,BaseEqptCdF!$C$5:$P$161,14,FALSE)*1*300,VLOOKUP($L1422,BaseEqptCdF!$C$5:$P$161,12,FALSE)*0.2*300))))</f>
        <v/>
      </c>
      <c r="AG1422" s="6" t="str">
        <f t="shared" si="182"/>
        <v/>
      </c>
      <c r="AH1422" s="6">
        <f>IF($U1422=Prog!$S$18,YEAR($X1422),"")</f>
        <v>1900</v>
      </c>
      <c r="AI1422" s="5" t="str">
        <f>IF(OR($AG1422="",$U1422=Prog!$S$18),"",IF(OR($U1422=Prog!$S$17,$U1422=Prog!$S$16),YEAR($X1422),IF($AG1422="ND","ND",$AI$8+$O1422)))</f>
        <v/>
      </c>
      <c r="AJ1422" s="3" t="str">
        <f t="shared" si="181"/>
        <v/>
      </c>
      <c r="AK1422" s="3" t="str">
        <f t="shared" si="180"/>
        <v/>
      </c>
      <c r="AL1422" s="3" t="str">
        <f t="shared" si="180"/>
        <v/>
      </c>
      <c r="AM1422" s="3" t="str">
        <f t="shared" si="180"/>
        <v/>
      </c>
      <c r="AN1422" s="3" t="str">
        <f t="shared" si="180"/>
        <v/>
      </c>
      <c r="AO1422" s="2">
        <f t="shared" si="175"/>
        <v>0</v>
      </c>
      <c r="AP1422" s="4"/>
      <c r="AQ1422" s="3">
        <f>IF(AJ1422=1,VLOOKUP($AP1422,BaseEqptCdF!$C$5:$R$161,16,FALSE),0)</f>
        <v>0</v>
      </c>
      <c r="AR1422" s="3">
        <f>IF(AK1422=1,VLOOKUP($AP1422,BaseEqptCdF!$C$5:$R$161,16,FALSE),0)</f>
        <v>0</v>
      </c>
      <c r="AS1422" s="3">
        <f>IF(AL1422=1,VLOOKUP($AP1422,BaseEqptCdF!$C$5:$R$161,16,FALSE),0)</f>
        <v>0</v>
      </c>
      <c r="AT1422" s="3">
        <f>IF(AM1422=1,VLOOKUP($AP1422,BaseEqptCdF!$C$5:$R$161,16,FALSE),0)</f>
        <v>0</v>
      </c>
      <c r="AU1422" s="3">
        <f>IF(AN1422=1,VLOOKUP($AP1422,BaseEqptCdF!$C$5:$R$161,16,FALSE),0)</f>
        <v>0</v>
      </c>
      <c r="AV1422" s="2">
        <f t="shared" si="176"/>
        <v>0</v>
      </c>
      <c r="AW1422" s="3" t="str">
        <f>IF($L1422="","",IF(SUM($AJ1422:AJ1422)=0,$AE1422,VLOOKUP($AP1422,BaseEqptCdF!$C$5:$R$161,16,FALSE)*$AC$3))</f>
        <v/>
      </c>
      <c r="AX1422" s="3" t="str">
        <f>IF($L1422="","",IF(SUM($AJ1422:AK1422)=0,$AE1422,VLOOKUP($AP1422,BaseEqptCdF!$C$5:$R$161,16,FALSE)*$AC$3))</f>
        <v/>
      </c>
      <c r="AY1422" s="3" t="str">
        <f>IF($L1422="","",IF(SUM($AJ1422:AL1422)=0,$AE1422,VLOOKUP($AP1422,BaseEqptCdF!$C$5:$R$161,16,FALSE)*$AC$3))</f>
        <v/>
      </c>
      <c r="AZ1422" s="3" t="str">
        <f>IF($L1422="","",IF(SUM($AJ1422:AM1422)=0,$AE1422,VLOOKUP($AP1422,BaseEqptCdF!$C$5:$R$161,16,FALSE)*$AC$3))</f>
        <v/>
      </c>
      <c r="BA1422" s="3" t="str">
        <f>IF($L1422="","",IF(SUM($AJ1422:AN1422)=0,$AE1422,VLOOKUP($AP1422,BaseEqptCdF!$C$5:$R$161,16,FALSE)*$AC$3))</f>
        <v/>
      </c>
      <c r="BB1422" s="2">
        <f t="shared" si="177"/>
        <v>0</v>
      </c>
      <c r="BC1422" s="3" t="str">
        <f>IF($L1422="","",IF(SUM($AJ1422:AJ1422)=0,$AF1422,IF(LEFT(VLOOKUP($AP1422,BaseEqptCdF!$C$5:$E$161,3,FALSE),2)="SD",0,IF(LEFT(VLOOKUP($AP1422,BaseEqptCdF!$C$5:$E$161,3,FALSE),2)="SB",1*52,VLOOKUP($AP1422,BaseEqptCdF!$C$5:$S$161,12,FALSE)*0.2*300))))</f>
        <v/>
      </c>
      <c r="BD1422" s="3" t="str">
        <f>IF($L1422="","",IF(SUM($AJ1422:AK1422)=0,$AF1422,IF(LEFT(VLOOKUP($AP1422,BaseEqptCdF!$C$5:$E$161,3,FALSE),2)="SD",0,IF(LEFT(VLOOKUP($AP1422,BaseEqptCdF!$C$5:$E$161,3,FALSE),2)="SB",1*52,VLOOKUP($AP1422,BaseEqptCdF!$C$5:$S$161,12,FALSE)*0.2*300))))</f>
        <v/>
      </c>
      <c r="BE1422" s="3" t="str">
        <f>IF($L1422="","",IF(SUM($AJ1422:AL1422)=0,$AF1422,IF(LEFT(VLOOKUP($AP1422,BaseEqptCdF!$C$5:$E$161,3,FALSE),2)="SD",0,IF(LEFT(VLOOKUP($AP1422,BaseEqptCdF!$C$5:$E$161,3,FALSE),2)="SB",1*52,VLOOKUP($AP1422,BaseEqptCdF!$C$5:$S$161,12,FALSE)*0.2*300))))</f>
        <v/>
      </c>
      <c r="BF1422" s="3" t="str">
        <f>IF($L1422="","",IF(SUM($AJ1422:AM1422)=0,$AF1422,IF(LEFT(VLOOKUP($AP1422,BaseEqptCdF!$C$5:$E$161,3,FALSE),2)="SD",0,IF(LEFT(VLOOKUP($AP1422,BaseEqptCdF!$C$5:$E$161,3,FALSE),2)="SB",1*52,VLOOKUP($AP1422,BaseEqptCdF!$C$5:$S$161,12,FALSE)*0.2*300))))</f>
        <v/>
      </c>
      <c r="BG1422" s="3" t="str">
        <f>IF($L1422="","",IF(SUM($AJ1422:AN1422)=0,$AF1422,IF(LEFT(VLOOKUP($AP1422,BaseEqptCdF!$C$5:$E$161,3,FALSE),2)="SD",0,IF(LEFT(VLOOKUP($AP1422,BaseEqptCdF!$C$5:$E$161,3,FALSE),2)="SB",1*52,VLOOKUP($AP1422,BaseEqptCdF!$C$5:$S$161,12,FALSE)*0.2*300))))</f>
        <v/>
      </c>
      <c r="BH1422" s="2">
        <f t="shared" si="178"/>
        <v>0</v>
      </c>
    </row>
    <row r="1423" spans="1:60" x14ac:dyDescent="0.25">
      <c r="A1423" s="296" t="str">
        <f t="array" ref="A1423">IF($C1423="","",INDEX(Prog!$B$8:$D$300,MATCH($C1423,nivo1,0),1))</f>
        <v/>
      </c>
      <c r="B1423" s="296" t="str">
        <f t="array" ref="B1423">IF($C1423="","",INDEX(Prog!$B$8:$D$300,MATCH($C1423,nivo1,0),2))</f>
        <v/>
      </c>
      <c r="C1423" s="273"/>
      <c r="D1423" s="267"/>
      <c r="E1423" s="273"/>
      <c r="F1423" s="273"/>
      <c r="G1423" s="273"/>
      <c r="H1423" s="273"/>
      <c r="I1423" s="273"/>
      <c r="J1423" s="273"/>
      <c r="K1423" s="274"/>
      <c r="L1423" s="273"/>
      <c r="M1423" s="273"/>
      <c r="N1423" s="273"/>
      <c r="O1423" s="275"/>
      <c r="P1423" s="273"/>
      <c r="Q1423" s="273"/>
      <c r="R1423" s="273"/>
      <c r="S1423" s="273"/>
      <c r="T1423" s="276"/>
      <c r="U1423" s="276"/>
      <c r="V1423" s="276"/>
      <c r="W1423" s="276"/>
      <c r="X1423" s="277"/>
      <c r="Y1423" s="278"/>
      <c r="AA1423" s="8" t="str">
        <f>IF($L1423="","",VLOOKUP($L1423,BaseEqptCdF!$C$5:$E$161,2,FALSE))</f>
        <v/>
      </c>
      <c r="AB1423" s="8" t="str">
        <f>IF($L1423="","",VLOOKUP($L1423,BaseEqptCdF!$C$5:$E$161,3,FALSE))</f>
        <v/>
      </c>
      <c r="AC1423" s="7" t="str">
        <f>IF($L1423="","",VLOOKUP($L1423,BaseEqptCdF!$C$5:$I$161,6,FALSE))</f>
        <v/>
      </c>
      <c r="AD1423" s="7" t="str">
        <f>IF($L1423="","",VLOOKUP($L1423,BaseEqptCdF!$C$5:$I$161,7,FALSE))</f>
        <v/>
      </c>
      <c r="AE1423" s="3" t="str">
        <f>IF($L1423="","",VLOOKUP($L1423,BaseEqptCdF!$C$5:$R$161,16,FALSE)*$AC$3)</f>
        <v/>
      </c>
      <c r="AF1423" s="3" t="str">
        <f>IF($L1423="","",IF(LEFT($AB1423,2)="SD",0,IF(LEFT($AB1423,2)="SB",1*52,IF($N1423=Prog!$P$17,VLOOKUP($L1423,BaseEqptCdF!$C$5:$P$161,14,FALSE)*1*300,VLOOKUP($L1423,BaseEqptCdF!$C$5:$P$161,12,FALSE)*0.2*300))))</f>
        <v/>
      </c>
      <c r="AG1423" s="6" t="str">
        <f t="shared" si="182"/>
        <v/>
      </c>
      <c r="AH1423" s="6">
        <f>IF($U1423=Prog!$S$18,YEAR($X1423),"")</f>
        <v>1900</v>
      </c>
      <c r="AI1423" s="5" t="str">
        <f>IF(OR($AG1423="",$U1423=Prog!$S$18),"",IF(OR($U1423=Prog!$S$17,$U1423=Prog!$S$16),YEAR($X1423),IF($AG1423="ND","ND",$AI$8+$O1423)))</f>
        <v/>
      </c>
      <c r="AJ1423" s="3" t="str">
        <f t="shared" si="181"/>
        <v/>
      </c>
      <c r="AK1423" s="3" t="str">
        <f t="shared" si="180"/>
        <v/>
      </c>
      <c r="AL1423" s="3" t="str">
        <f t="shared" si="180"/>
        <v/>
      </c>
      <c r="AM1423" s="3" t="str">
        <f t="shared" si="180"/>
        <v/>
      </c>
      <c r="AN1423" s="3" t="str">
        <f t="shared" si="180"/>
        <v/>
      </c>
      <c r="AO1423" s="2">
        <f t="shared" si="175"/>
        <v>0</v>
      </c>
      <c r="AP1423" s="4"/>
      <c r="AQ1423" s="3">
        <f>IF(AJ1423=1,VLOOKUP($AP1423,BaseEqptCdF!$C$5:$R$161,16,FALSE),0)</f>
        <v>0</v>
      </c>
      <c r="AR1423" s="3">
        <f>IF(AK1423=1,VLOOKUP($AP1423,BaseEqptCdF!$C$5:$R$161,16,FALSE),0)</f>
        <v>0</v>
      </c>
      <c r="AS1423" s="3">
        <f>IF(AL1423=1,VLOOKUP($AP1423,BaseEqptCdF!$C$5:$R$161,16,FALSE),0)</f>
        <v>0</v>
      </c>
      <c r="AT1423" s="3">
        <f>IF(AM1423=1,VLOOKUP($AP1423,BaseEqptCdF!$C$5:$R$161,16,FALSE),0)</f>
        <v>0</v>
      </c>
      <c r="AU1423" s="3">
        <f>IF(AN1423=1,VLOOKUP($AP1423,BaseEqptCdF!$C$5:$R$161,16,FALSE),0)</f>
        <v>0</v>
      </c>
      <c r="AV1423" s="2">
        <f t="shared" si="176"/>
        <v>0</v>
      </c>
      <c r="AW1423" s="3" t="str">
        <f>IF($L1423="","",IF(SUM($AJ1423:AJ1423)=0,$AE1423,VLOOKUP($AP1423,BaseEqptCdF!$C$5:$R$161,16,FALSE)*$AC$3))</f>
        <v/>
      </c>
      <c r="AX1423" s="3" t="str">
        <f>IF($L1423="","",IF(SUM($AJ1423:AK1423)=0,$AE1423,VLOOKUP($AP1423,BaseEqptCdF!$C$5:$R$161,16,FALSE)*$AC$3))</f>
        <v/>
      </c>
      <c r="AY1423" s="3" t="str">
        <f>IF($L1423="","",IF(SUM($AJ1423:AL1423)=0,$AE1423,VLOOKUP($AP1423,BaseEqptCdF!$C$5:$R$161,16,FALSE)*$AC$3))</f>
        <v/>
      </c>
      <c r="AZ1423" s="3" t="str">
        <f>IF($L1423="","",IF(SUM($AJ1423:AM1423)=0,$AE1423,VLOOKUP($AP1423,BaseEqptCdF!$C$5:$R$161,16,FALSE)*$AC$3))</f>
        <v/>
      </c>
      <c r="BA1423" s="3" t="str">
        <f>IF($L1423="","",IF(SUM($AJ1423:AN1423)=0,$AE1423,VLOOKUP($AP1423,BaseEqptCdF!$C$5:$R$161,16,FALSE)*$AC$3))</f>
        <v/>
      </c>
      <c r="BB1423" s="2">
        <f t="shared" si="177"/>
        <v>0</v>
      </c>
      <c r="BC1423" s="3" t="str">
        <f>IF($L1423="","",IF(SUM($AJ1423:AJ1423)=0,$AF1423,IF(LEFT(VLOOKUP($AP1423,BaseEqptCdF!$C$5:$E$161,3,FALSE),2)="SD",0,IF(LEFT(VLOOKUP($AP1423,BaseEqptCdF!$C$5:$E$161,3,FALSE),2)="SB",1*52,VLOOKUP($AP1423,BaseEqptCdF!$C$5:$S$161,12,FALSE)*0.2*300))))</f>
        <v/>
      </c>
      <c r="BD1423" s="3" t="str">
        <f>IF($L1423="","",IF(SUM($AJ1423:AK1423)=0,$AF1423,IF(LEFT(VLOOKUP($AP1423,BaseEqptCdF!$C$5:$E$161,3,FALSE),2)="SD",0,IF(LEFT(VLOOKUP($AP1423,BaseEqptCdF!$C$5:$E$161,3,FALSE),2)="SB",1*52,VLOOKUP($AP1423,BaseEqptCdF!$C$5:$S$161,12,FALSE)*0.2*300))))</f>
        <v/>
      </c>
      <c r="BE1423" s="3" t="str">
        <f>IF($L1423="","",IF(SUM($AJ1423:AL1423)=0,$AF1423,IF(LEFT(VLOOKUP($AP1423,BaseEqptCdF!$C$5:$E$161,3,FALSE),2)="SD",0,IF(LEFT(VLOOKUP($AP1423,BaseEqptCdF!$C$5:$E$161,3,FALSE),2)="SB",1*52,VLOOKUP($AP1423,BaseEqptCdF!$C$5:$S$161,12,FALSE)*0.2*300))))</f>
        <v/>
      </c>
      <c r="BF1423" s="3" t="str">
        <f>IF($L1423="","",IF(SUM($AJ1423:AM1423)=0,$AF1423,IF(LEFT(VLOOKUP($AP1423,BaseEqptCdF!$C$5:$E$161,3,FALSE),2)="SD",0,IF(LEFT(VLOOKUP($AP1423,BaseEqptCdF!$C$5:$E$161,3,FALSE),2)="SB",1*52,VLOOKUP($AP1423,BaseEqptCdF!$C$5:$S$161,12,FALSE)*0.2*300))))</f>
        <v/>
      </c>
      <c r="BG1423" s="3" t="str">
        <f>IF($L1423="","",IF(SUM($AJ1423:AN1423)=0,$AF1423,IF(LEFT(VLOOKUP($AP1423,BaseEqptCdF!$C$5:$E$161,3,FALSE),2)="SD",0,IF(LEFT(VLOOKUP($AP1423,BaseEqptCdF!$C$5:$E$161,3,FALSE),2)="SB",1*52,VLOOKUP($AP1423,BaseEqptCdF!$C$5:$S$161,12,FALSE)*0.2*300))))</f>
        <v/>
      </c>
      <c r="BH1423" s="2">
        <f t="shared" si="178"/>
        <v>0</v>
      </c>
    </row>
    <row r="1424" spans="1:60" x14ac:dyDescent="0.25">
      <c r="A1424" s="296" t="str">
        <f t="array" ref="A1424">IF($C1424="","",INDEX(Prog!$B$8:$D$300,MATCH($C1424,nivo1,0),1))</f>
        <v/>
      </c>
      <c r="B1424" s="296" t="str">
        <f t="array" ref="B1424">IF($C1424="","",INDEX(Prog!$B$8:$D$300,MATCH($C1424,nivo1,0),2))</f>
        <v/>
      </c>
      <c r="C1424" s="273"/>
      <c r="D1424" s="267"/>
      <c r="E1424" s="273"/>
      <c r="F1424" s="273"/>
      <c r="G1424" s="273"/>
      <c r="H1424" s="273"/>
      <c r="I1424" s="273"/>
      <c r="J1424" s="273"/>
      <c r="K1424" s="274"/>
      <c r="L1424" s="273"/>
      <c r="M1424" s="273"/>
      <c r="N1424" s="273"/>
      <c r="O1424" s="275"/>
      <c r="P1424" s="273"/>
      <c r="Q1424" s="273"/>
      <c r="R1424" s="273"/>
      <c r="S1424" s="273"/>
      <c r="T1424" s="276"/>
      <c r="U1424" s="276"/>
      <c r="V1424" s="276"/>
      <c r="W1424" s="276"/>
      <c r="X1424" s="277"/>
      <c r="Y1424" s="278"/>
      <c r="AA1424" s="8" t="str">
        <f>IF($L1424="","",VLOOKUP($L1424,BaseEqptCdF!$C$5:$E$161,2,FALSE))</f>
        <v/>
      </c>
      <c r="AB1424" s="8" t="str">
        <f>IF($L1424="","",VLOOKUP($L1424,BaseEqptCdF!$C$5:$E$161,3,FALSE))</f>
        <v/>
      </c>
      <c r="AC1424" s="7" t="str">
        <f>IF($L1424="","",VLOOKUP($L1424,BaseEqptCdF!$C$5:$I$161,6,FALSE))</f>
        <v/>
      </c>
      <c r="AD1424" s="7" t="str">
        <f>IF($L1424="","",VLOOKUP($L1424,BaseEqptCdF!$C$5:$I$161,7,FALSE))</f>
        <v/>
      </c>
      <c r="AE1424" s="3" t="str">
        <f>IF($L1424="","",VLOOKUP($L1424,BaseEqptCdF!$C$5:$R$161,16,FALSE)*$AC$3)</f>
        <v/>
      </c>
      <c r="AF1424" s="3" t="str">
        <f>IF($L1424="","",IF(LEFT($AB1424,2)="SD",0,IF(LEFT($AB1424,2)="SB",1*52,IF($N1424=Prog!$P$17,VLOOKUP($L1424,BaseEqptCdF!$C$5:$P$161,14,FALSE)*1*300,VLOOKUP($L1424,BaseEqptCdF!$C$5:$P$161,12,FALSE)*0.2*300))))</f>
        <v/>
      </c>
      <c r="AG1424" s="6" t="str">
        <f t="shared" si="182"/>
        <v/>
      </c>
      <c r="AH1424" s="6">
        <f>IF($U1424=Prog!$S$18,YEAR($X1424),"")</f>
        <v>1900</v>
      </c>
      <c r="AI1424" s="5" t="str">
        <f>IF(OR($AG1424="",$U1424=Prog!$S$18),"",IF(OR($U1424=Prog!$S$17,$U1424=Prog!$S$16),YEAR($X1424),IF($AG1424="ND","ND",$AI$8+$O1424)))</f>
        <v/>
      </c>
      <c r="AJ1424" s="3" t="str">
        <f t="shared" si="181"/>
        <v/>
      </c>
      <c r="AK1424" s="3" t="str">
        <f t="shared" si="180"/>
        <v/>
      </c>
      <c r="AL1424" s="3" t="str">
        <f t="shared" si="180"/>
        <v/>
      </c>
      <c r="AM1424" s="3" t="str">
        <f t="shared" si="180"/>
        <v/>
      </c>
      <c r="AN1424" s="3" t="str">
        <f t="shared" si="180"/>
        <v/>
      </c>
      <c r="AO1424" s="2">
        <f t="shared" si="175"/>
        <v>0</v>
      </c>
      <c r="AP1424" s="4"/>
      <c r="AQ1424" s="3">
        <f>IF(AJ1424=1,VLOOKUP($AP1424,BaseEqptCdF!$C$5:$R$161,16,FALSE),0)</f>
        <v>0</v>
      </c>
      <c r="AR1424" s="3">
        <f>IF(AK1424=1,VLOOKUP($AP1424,BaseEqptCdF!$C$5:$R$161,16,FALSE),0)</f>
        <v>0</v>
      </c>
      <c r="AS1424" s="3">
        <f>IF(AL1424=1,VLOOKUP($AP1424,BaseEqptCdF!$C$5:$R$161,16,FALSE),0)</f>
        <v>0</v>
      </c>
      <c r="AT1424" s="3">
        <f>IF(AM1424=1,VLOOKUP($AP1424,BaseEqptCdF!$C$5:$R$161,16,FALSE),0)</f>
        <v>0</v>
      </c>
      <c r="AU1424" s="3">
        <f>IF(AN1424=1,VLOOKUP($AP1424,BaseEqptCdF!$C$5:$R$161,16,FALSE),0)</f>
        <v>0</v>
      </c>
      <c r="AV1424" s="2">
        <f t="shared" si="176"/>
        <v>0</v>
      </c>
      <c r="AW1424" s="3" t="str">
        <f>IF($L1424="","",IF(SUM($AJ1424:AJ1424)=0,$AE1424,VLOOKUP($AP1424,BaseEqptCdF!$C$5:$R$161,16,FALSE)*$AC$3))</f>
        <v/>
      </c>
      <c r="AX1424" s="3" t="str">
        <f>IF($L1424="","",IF(SUM($AJ1424:AK1424)=0,$AE1424,VLOOKUP($AP1424,BaseEqptCdF!$C$5:$R$161,16,FALSE)*$AC$3))</f>
        <v/>
      </c>
      <c r="AY1424" s="3" t="str">
        <f>IF($L1424="","",IF(SUM($AJ1424:AL1424)=0,$AE1424,VLOOKUP($AP1424,BaseEqptCdF!$C$5:$R$161,16,FALSE)*$AC$3))</f>
        <v/>
      </c>
      <c r="AZ1424" s="3" t="str">
        <f>IF($L1424="","",IF(SUM($AJ1424:AM1424)=0,$AE1424,VLOOKUP($AP1424,BaseEqptCdF!$C$5:$R$161,16,FALSE)*$AC$3))</f>
        <v/>
      </c>
      <c r="BA1424" s="3" t="str">
        <f>IF($L1424="","",IF(SUM($AJ1424:AN1424)=0,$AE1424,VLOOKUP($AP1424,BaseEqptCdF!$C$5:$R$161,16,FALSE)*$AC$3))</f>
        <v/>
      </c>
      <c r="BB1424" s="2">
        <f t="shared" si="177"/>
        <v>0</v>
      </c>
      <c r="BC1424" s="3" t="str">
        <f>IF($L1424="","",IF(SUM($AJ1424:AJ1424)=0,$AF1424,IF(LEFT(VLOOKUP($AP1424,BaseEqptCdF!$C$5:$E$161,3,FALSE),2)="SD",0,IF(LEFT(VLOOKUP($AP1424,BaseEqptCdF!$C$5:$E$161,3,FALSE),2)="SB",1*52,VLOOKUP($AP1424,BaseEqptCdF!$C$5:$S$161,12,FALSE)*0.2*300))))</f>
        <v/>
      </c>
      <c r="BD1424" s="3" t="str">
        <f>IF($L1424="","",IF(SUM($AJ1424:AK1424)=0,$AF1424,IF(LEFT(VLOOKUP($AP1424,BaseEqptCdF!$C$5:$E$161,3,FALSE),2)="SD",0,IF(LEFT(VLOOKUP($AP1424,BaseEqptCdF!$C$5:$E$161,3,FALSE),2)="SB",1*52,VLOOKUP($AP1424,BaseEqptCdF!$C$5:$S$161,12,FALSE)*0.2*300))))</f>
        <v/>
      </c>
      <c r="BE1424" s="3" t="str">
        <f>IF($L1424="","",IF(SUM($AJ1424:AL1424)=0,$AF1424,IF(LEFT(VLOOKUP($AP1424,BaseEqptCdF!$C$5:$E$161,3,FALSE),2)="SD",0,IF(LEFT(VLOOKUP($AP1424,BaseEqptCdF!$C$5:$E$161,3,FALSE),2)="SB",1*52,VLOOKUP($AP1424,BaseEqptCdF!$C$5:$S$161,12,FALSE)*0.2*300))))</f>
        <v/>
      </c>
      <c r="BF1424" s="3" t="str">
        <f>IF($L1424="","",IF(SUM($AJ1424:AM1424)=0,$AF1424,IF(LEFT(VLOOKUP($AP1424,BaseEqptCdF!$C$5:$E$161,3,FALSE),2)="SD",0,IF(LEFT(VLOOKUP($AP1424,BaseEqptCdF!$C$5:$E$161,3,FALSE),2)="SB",1*52,VLOOKUP($AP1424,BaseEqptCdF!$C$5:$S$161,12,FALSE)*0.2*300))))</f>
        <v/>
      </c>
      <c r="BG1424" s="3" t="str">
        <f>IF($L1424="","",IF(SUM($AJ1424:AN1424)=0,$AF1424,IF(LEFT(VLOOKUP($AP1424,BaseEqptCdF!$C$5:$E$161,3,FALSE),2)="SD",0,IF(LEFT(VLOOKUP($AP1424,BaseEqptCdF!$C$5:$E$161,3,FALSE),2)="SB",1*52,VLOOKUP($AP1424,BaseEqptCdF!$C$5:$S$161,12,FALSE)*0.2*300))))</f>
        <v/>
      </c>
      <c r="BH1424" s="2">
        <f t="shared" si="178"/>
        <v>0</v>
      </c>
    </row>
    <row r="1425" spans="1:60" x14ac:dyDescent="0.25">
      <c r="A1425" s="296" t="str">
        <f t="array" ref="A1425">IF($C1425="","",INDEX(Prog!$B$8:$D$300,MATCH($C1425,nivo1,0),1))</f>
        <v/>
      </c>
      <c r="B1425" s="296" t="str">
        <f t="array" ref="B1425">IF($C1425="","",INDEX(Prog!$B$8:$D$300,MATCH($C1425,nivo1,0),2))</f>
        <v/>
      </c>
      <c r="C1425" s="273"/>
      <c r="D1425" s="267"/>
      <c r="E1425" s="273"/>
      <c r="F1425" s="273"/>
      <c r="G1425" s="273"/>
      <c r="H1425" s="273"/>
      <c r="I1425" s="273"/>
      <c r="J1425" s="273"/>
      <c r="K1425" s="274"/>
      <c r="L1425" s="273"/>
      <c r="M1425" s="273"/>
      <c r="N1425" s="273"/>
      <c r="O1425" s="275"/>
      <c r="P1425" s="273"/>
      <c r="Q1425" s="273"/>
      <c r="R1425" s="273"/>
      <c r="S1425" s="273"/>
      <c r="T1425" s="276"/>
      <c r="U1425" s="276"/>
      <c r="V1425" s="276"/>
      <c r="W1425" s="276"/>
      <c r="X1425" s="277"/>
      <c r="Y1425" s="278"/>
      <c r="AA1425" s="8" t="str">
        <f>IF($L1425="","",VLOOKUP($L1425,BaseEqptCdF!$C$5:$E$161,2,FALSE))</f>
        <v/>
      </c>
      <c r="AB1425" s="8" t="str">
        <f>IF($L1425="","",VLOOKUP($L1425,BaseEqptCdF!$C$5:$E$161,3,FALSE))</f>
        <v/>
      </c>
      <c r="AC1425" s="7" t="str">
        <f>IF($L1425="","",VLOOKUP($L1425,BaseEqptCdF!$C$5:$I$161,6,FALSE))</f>
        <v/>
      </c>
      <c r="AD1425" s="7" t="str">
        <f>IF($L1425="","",VLOOKUP($L1425,BaseEqptCdF!$C$5:$I$161,7,FALSE))</f>
        <v/>
      </c>
      <c r="AE1425" s="3" t="str">
        <f>IF($L1425="","",VLOOKUP($L1425,BaseEqptCdF!$C$5:$R$161,16,FALSE)*$AC$3)</f>
        <v/>
      </c>
      <c r="AF1425" s="3" t="str">
        <f>IF($L1425="","",IF(LEFT($AB1425,2)="SD",0,IF(LEFT($AB1425,2)="SB",1*52,IF($N1425=Prog!$P$17,VLOOKUP($L1425,BaseEqptCdF!$C$5:$P$161,14,FALSE)*1*300,VLOOKUP($L1425,BaseEqptCdF!$C$5:$P$161,12,FALSE)*0.2*300))))</f>
        <v/>
      </c>
      <c r="AG1425" s="6" t="str">
        <f t="shared" si="182"/>
        <v/>
      </c>
      <c r="AH1425" s="6">
        <f>IF($U1425=Prog!$S$18,YEAR($X1425),"")</f>
        <v>1900</v>
      </c>
      <c r="AI1425" s="5" t="str">
        <f>IF(OR($AG1425="",$U1425=Prog!$S$18),"",IF(OR($U1425=Prog!$S$17,$U1425=Prog!$S$16),YEAR($X1425),IF($AG1425="ND","ND",$AI$8+$O1425)))</f>
        <v/>
      </c>
      <c r="AJ1425" s="3" t="str">
        <f t="shared" si="181"/>
        <v/>
      </c>
      <c r="AK1425" s="3" t="str">
        <f t="shared" si="180"/>
        <v/>
      </c>
      <c r="AL1425" s="3" t="str">
        <f t="shared" si="180"/>
        <v/>
      </c>
      <c r="AM1425" s="3" t="str">
        <f t="shared" si="180"/>
        <v/>
      </c>
      <c r="AN1425" s="3" t="str">
        <f t="shared" si="180"/>
        <v/>
      </c>
      <c r="AO1425" s="2">
        <f t="shared" si="175"/>
        <v>0</v>
      </c>
      <c r="AP1425" s="4"/>
      <c r="AQ1425" s="3">
        <f>IF(AJ1425=1,VLOOKUP($AP1425,BaseEqptCdF!$C$5:$R$161,16,FALSE),0)</f>
        <v>0</v>
      </c>
      <c r="AR1425" s="3">
        <f>IF(AK1425=1,VLOOKUP($AP1425,BaseEqptCdF!$C$5:$R$161,16,FALSE),0)</f>
        <v>0</v>
      </c>
      <c r="AS1425" s="3">
        <f>IF(AL1425=1,VLOOKUP($AP1425,BaseEqptCdF!$C$5:$R$161,16,FALSE),0)</f>
        <v>0</v>
      </c>
      <c r="AT1425" s="3">
        <f>IF(AM1425=1,VLOOKUP($AP1425,BaseEqptCdF!$C$5:$R$161,16,FALSE),0)</f>
        <v>0</v>
      </c>
      <c r="AU1425" s="3">
        <f>IF(AN1425=1,VLOOKUP($AP1425,BaseEqptCdF!$C$5:$R$161,16,FALSE),0)</f>
        <v>0</v>
      </c>
      <c r="AV1425" s="2">
        <f t="shared" si="176"/>
        <v>0</v>
      </c>
      <c r="AW1425" s="3" t="str">
        <f>IF($L1425="","",IF(SUM($AJ1425:AJ1425)=0,$AE1425,VLOOKUP($AP1425,BaseEqptCdF!$C$5:$R$161,16,FALSE)*$AC$3))</f>
        <v/>
      </c>
      <c r="AX1425" s="3" t="str">
        <f>IF($L1425="","",IF(SUM($AJ1425:AK1425)=0,$AE1425,VLOOKUP($AP1425,BaseEqptCdF!$C$5:$R$161,16,FALSE)*$AC$3))</f>
        <v/>
      </c>
      <c r="AY1425" s="3" t="str">
        <f>IF($L1425="","",IF(SUM($AJ1425:AL1425)=0,$AE1425,VLOOKUP($AP1425,BaseEqptCdF!$C$5:$R$161,16,FALSE)*$AC$3))</f>
        <v/>
      </c>
      <c r="AZ1425" s="3" t="str">
        <f>IF($L1425="","",IF(SUM($AJ1425:AM1425)=0,$AE1425,VLOOKUP($AP1425,BaseEqptCdF!$C$5:$R$161,16,FALSE)*$AC$3))</f>
        <v/>
      </c>
      <c r="BA1425" s="3" t="str">
        <f>IF($L1425="","",IF(SUM($AJ1425:AN1425)=0,$AE1425,VLOOKUP($AP1425,BaseEqptCdF!$C$5:$R$161,16,FALSE)*$AC$3))</f>
        <v/>
      </c>
      <c r="BB1425" s="2">
        <f t="shared" si="177"/>
        <v>0</v>
      </c>
      <c r="BC1425" s="3" t="str">
        <f>IF($L1425="","",IF(SUM($AJ1425:AJ1425)=0,$AF1425,IF(LEFT(VLOOKUP($AP1425,BaseEqptCdF!$C$5:$E$161,3,FALSE),2)="SD",0,IF(LEFT(VLOOKUP($AP1425,BaseEqptCdF!$C$5:$E$161,3,FALSE),2)="SB",1*52,VLOOKUP($AP1425,BaseEqptCdF!$C$5:$S$161,12,FALSE)*0.2*300))))</f>
        <v/>
      </c>
      <c r="BD1425" s="3" t="str">
        <f>IF($L1425="","",IF(SUM($AJ1425:AK1425)=0,$AF1425,IF(LEFT(VLOOKUP($AP1425,BaseEqptCdF!$C$5:$E$161,3,FALSE),2)="SD",0,IF(LEFT(VLOOKUP($AP1425,BaseEqptCdF!$C$5:$E$161,3,FALSE),2)="SB",1*52,VLOOKUP($AP1425,BaseEqptCdF!$C$5:$S$161,12,FALSE)*0.2*300))))</f>
        <v/>
      </c>
      <c r="BE1425" s="3" t="str">
        <f>IF($L1425="","",IF(SUM($AJ1425:AL1425)=0,$AF1425,IF(LEFT(VLOOKUP($AP1425,BaseEqptCdF!$C$5:$E$161,3,FALSE),2)="SD",0,IF(LEFT(VLOOKUP($AP1425,BaseEqptCdF!$C$5:$E$161,3,FALSE),2)="SB",1*52,VLOOKUP($AP1425,BaseEqptCdF!$C$5:$S$161,12,FALSE)*0.2*300))))</f>
        <v/>
      </c>
      <c r="BF1425" s="3" t="str">
        <f>IF($L1425="","",IF(SUM($AJ1425:AM1425)=0,$AF1425,IF(LEFT(VLOOKUP($AP1425,BaseEqptCdF!$C$5:$E$161,3,FALSE),2)="SD",0,IF(LEFT(VLOOKUP($AP1425,BaseEqptCdF!$C$5:$E$161,3,FALSE),2)="SB",1*52,VLOOKUP($AP1425,BaseEqptCdF!$C$5:$S$161,12,FALSE)*0.2*300))))</f>
        <v/>
      </c>
      <c r="BG1425" s="3" t="str">
        <f>IF($L1425="","",IF(SUM($AJ1425:AN1425)=0,$AF1425,IF(LEFT(VLOOKUP($AP1425,BaseEqptCdF!$C$5:$E$161,3,FALSE),2)="SD",0,IF(LEFT(VLOOKUP($AP1425,BaseEqptCdF!$C$5:$E$161,3,FALSE),2)="SB",1*52,VLOOKUP($AP1425,BaseEqptCdF!$C$5:$S$161,12,FALSE)*0.2*300))))</f>
        <v/>
      </c>
      <c r="BH1425" s="2">
        <f t="shared" si="178"/>
        <v>0</v>
      </c>
    </row>
    <row r="1426" spans="1:60" x14ac:dyDescent="0.25">
      <c r="A1426" s="296" t="str">
        <f t="array" ref="A1426">IF($C1426="","",INDEX(Prog!$B$8:$D$300,MATCH($C1426,nivo1,0),1))</f>
        <v/>
      </c>
      <c r="B1426" s="296" t="str">
        <f t="array" ref="B1426">IF($C1426="","",INDEX(Prog!$B$8:$D$300,MATCH($C1426,nivo1,0),2))</f>
        <v/>
      </c>
      <c r="C1426" s="273"/>
      <c r="D1426" s="267"/>
      <c r="E1426" s="273"/>
      <c r="F1426" s="273"/>
      <c r="G1426" s="273"/>
      <c r="H1426" s="273"/>
      <c r="I1426" s="273"/>
      <c r="J1426" s="273"/>
      <c r="K1426" s="274"/>
      <c r="L1426" s="273"/>
      <c r="M1426" s="273"/>
      <c r="N1426" s="273"/>
      <c r="O1426" s="275"/>
      <c r="P1426" s="273"/>
      <c r="Q1426" s="273"/>
      <c r="R1426" s="273"/>
      <c r="S1426" s="273"/>
      <c r="T1426" s="276"/>
      <c r="U1426" s="276"/>
      <c r="V1426" s="276"/>
      <c r="W1426" s="276"/>
      <c r="X1426" s="277"/>
      <c r="Y1426" s="278"/>
      <c r="AA1426" s="8" t="str">
        <f>IF($L1426="","",VLOOKUP($L1426,BaseEqptCdF!$C$5:$E$161,2,FALSE))</f>
        <v/>
      </c>
      <c r="AB1426" s="8" t="str">
        <f>IF($L1426="","",VLOOKUP($L1426,BaseEqptCdF!$C$5:$E$161,3,FALSE))</f>
        <v/>
      </c>
      <c r="AC1426" s="7" t="str">
        <f>IF($L1426="","",VLOOKUP($L1426,BaseEqptCdF!$C$5:$I$161,6,FALSE))</f>
        <v/>
      </c>
      <c r="AD1426" s="7" t="str">
        <f>IF($L1426="","",VLOOKUP($L1426,BaseEqptCdF!$C$5:$I$161,7,FALSE))</f>
        <v/>
      </c>
      <c r="AE1426" s="3" t="str">
        <f>IF($L1426="","",VLOOKUP($L1426,BaseEqptCdF!$C$5:$R$161,16,FALSE)*$AC$3)</f>
        <v/>
      </c>
      <c r="AF1426" s="3" t="str">
        <f>IF($L1426="","",IF(LEFT($AB1426,2)="SD",0,IF(LEFT($AB1426,2)="SB",1*52,IF($N1426=Prog!$P$17,VLOOKUP($L1426,BaseEqptCdF!$C$5:$P$161,14,FALSE)*1*300,VLOOKUP($L1426,BaseEqptCdF!$C$5:$P$161,12,FALSE)*0.2*300))))</f>
        <v/>
      </c>
      <c r="AG1426" s="6" t="str">
        <f t="shared" si="182"/>
        <v/>
      </c>
      <c r="AH1426" s="6">
        <f>IF($U1426=Prog!$S$18,YEAR($X1426),"")</f>
        <v>1900</v>
      </c>
      <c r="AI1426" s="5" t="str">
        <f>IF(OR($AG1426="",$U1426=Prog!$S$18),"",IF(OR($U1426=Prog!$S$17,$U1426=Prog!$S$16),YEAR($X1426),IF($AG1426="ND","ND",$AI$8+$O1426)))</f>
        <v/>
      </c>
      <c r="AJ1426" s="3" t="str">
        <f t="shared" si="181"/>
        <v/>
      </c>
      <c r="AK1426" s="3" t="str">
        <f t="shared" si="180"/>
        <v/>
      </c>
      <c r="AL1426" s="3" t="str">
        <f t="shared" si="180"/>
        <v/>
      </c>
      <c r="AM1426" s="3" t="str">
        <f t="shared" si="180"/>
        <v/>
      </c>
      <c r="AN1426" s="3" t="str">
        <f t="shared" si="180"/>
        <v/>
      </c>
      <c r="AO1426" s="2">
        <f t="shared" si="175"/>
        <v>0</v>
      </c>
      <c r="AP1426" s="4"/>
      <c r="AQ1426" s="3">
        <f>IF(AJ1426=1,VLOOKUP($AP1426,BaseEqptCdF!$C$5:$R$161,16,FALSE),0)</f>
        <v>0</v>
      </c>
      <c r="AR1426" s="3">
        <f>IF(AK1426=1,VLOOKUP($AP1426,BaseEqptCdF!$C$5:$R$161,16,FALSE),0)</f>
        <v>0</v>
      </c>
      <c r="AS1426" s="3">
        <f>IF(AL1426=1,VLOOKUP($AP1426,BaseEqptCdF!$C$5:$R$161,16,FALSE),0)</f>
        <v>0</v>
      </c>
      <c r="AT1426" s="3">
        <f>IF(AM1426=1,VLOOKUP($AP1426,BaseEqptCdF!$C$5:$R$161,16,FALSE),0)</f>
        <v>0</v>
      </c>
      <c r="AU1426" s="3">
        <f>IF(AN1426=1,VLOOKUP($AP1426,BaseEqptCdF!$C$5:$R$161,16,FALSE),0)</f>
        <v>0</v>
      </c>
      <c r="AV1426" s="2">
        <f t="shared" si="176"/>
        <v>0</v>
      </c>
      <c r="AW1426" s="3" t="str">
        <f>IF($L1426="","",IF(SUM($AJ1426:AJ1426)=0,$AE1426,VLOOKUP($AP1426,BaseEqptCdF!$C$5:$R$161,16,FALSE)*$AC$3))</f>
        <v/>
      </c>
      <c r="AX1426" s="3" t="str">
        <f>IF($L1426="","",IF(SUM($AJ1426:AK1426)=0,$AE1426,VLOOKUP($AP1426,BaseEqptCdF!$C$5:$R$161,16,FALSE)*$AC$3))</f>
        <v/>
      </c>
      <c r="AY1426" s="3" t="str">
        <f>IF($L1426="","",IF(SUM($AJ1426:AL1426)=0,$AE1426,VLOOKUP($AP1426,BaseEqptCdF!$C$5:$R$161,16,FALSE)*$AC$3))</f>
        <v/>
      </c>
      <c r="AZ1426" s="3" t="str">
        <f>IF($L1426="","",IF(SUM($AJ1426:AM1426)=0,$AE1426,VLOOKUP($AP1426,BaseEqptCdF!$C$5:$R$161,16,FALSE)*$AC$3))</f>
        <v/>
      </c>
      <c r="BA1426" s="3" t="str">
        <f>IF($L1426="","",IF(SUM($AJ1426:AN1426)=0,$AE1426,VLOOKUP($AP1426,BaseEqptCdF!$C$5:$R$161,16,FALSE)*$AC$3))</f>
        <v/>
      </c>
      <c r="BB1426" s="2">
        <f t="shared" si="177"/>
        <v>0</v>
      </c>
      <c r="BC1426" s="3" t="str">
        <f>IF($L1426="","",IF(SUM($AJ1426:AJ1426)=0,$AF1426,IF(LEFT(VLOOKUP($AP1426,BaseEqptCdF!$C$5:$E$161,3,FALSE),2)="SD",0,IF(LEFT(VLOOKUP($AP1426,BaseEqptCdF!$C$5:$E$161,3,FALSE),2)="SB",1*52,VLOOKUP($AP1426,BaseEqptCdF!$C$5:$S$161,12,FALSE)*0.2*300))))</f>
        <v/>
      </c>
      <c r="BD1426" s="3" t="str">
        <f>IF($L1426="","",IF(SUM($AJ1426:AK1426)=0,$AF1426,IF(LEFT(VLOOKUP($AP1426,BaseEqptCdF!$C$5:$E$161,3,FALSE),2)="SD",0,IF(LEFT(VLOOKUP($AP1426,BaseEqptCdF!$C$5:$E$161,3,FALSE),2)="SB",1*52,VLOOKUP($AP1426,BaseEqptCdF!$C$5:$S$161,12,FALSE)*0.2*300))))</f>
        <v/>
      </c>
      <c r="BE1426" s="3" t="str">
        <f>IF($L1426="","",IF(SUM($AJ1426:AL1426)=0,$AF1426,IF(LEFT(VLOOKUP($AP1426,BaseEqptCdF!$C$5:$E$161,3,FALSE),2)="SD",0,IF(LEFT(VLOOKUP($AP1426,BaseEqptCdF!$C$5:$E$161,3,FALSE),2)="SB",1*52,VLOOKUP($AP1426,BaseEqptCdF!$C$5:$S$161,12,FALSE)*0.2*300))))</f>
        <v/>
      </c>
      <c r="BF1426" s="3" t="str">
        <f>IF($L1426="","",IF(SUM($AJ1426:AM1426)=0,$AF1426,IF(LEFT(VLOOKUP($AP1426,BaseEqptCdF!$C$5:$E$161,3,FALSE),2)="SD",0,IF(LEFT(VLOOKUP($AP1426,BaseEqptCdF!$C$5:$E$161,3,FALSE),2)="SB",1*52,VLOOKUP($AP1426,BaseEqptCdF!$C$5:$S$161,12,FALSE)*0.2*300))))</f>
        <v/>
      </c>
      <c r="BG1426" s="3" t="str">
        <f>IF($L1426="","",IF(SUM($AJ1426:AN1426)=0,$AF1426,IF(LEFT(VLOOKUP($AP1426,BaseEqptCdF!$C$5:$E$161,3,FALSE),2)="SD",0,IF(LEFT(VLOOKUP($AP1426,BaseEqptCdF!$C$5:$E$161,3,FALSE),2)="SB",1*52,VLOOKUP($AP1426,BaseEqptCdF!$C$5:$S$161,12,FALSE)*0.2*300))))</f>
        <v/>
      </c>
      <c r="BH1426" s="2">
        <f t="shared" si="178"/>
        <v>0</v>
      </c>
    </row>
    <row r="1427" spans="1:60" x14ac:dyDescent="0.25">
      <c r="A1427" s="296" t="str">
        <f t="array" ref="A1427">IF($C1427="","",INDEX(Prog!$B$8:$D$300,MATCH($C1427,nivo1,0),1))</f>
        <v/>
      </c>
      <c r="B1427" s="296" t="str">
        <f t="array" ref="B1427">IF($C1427="","",INDEX(Prog!$B$8:$D$300,MATCH($C1427,nivo1,0),2))</f>
        <v/>
      </c>
      <c r="C1427" s="273"/>
      <c r="D1427" s="267"/>
      <c r="E1427" s="273"/>
      <c r="F1427" s="273"/>
      <c r="G1427" s="273"/>
      <c r="H1427" s="273"/>
      <c r="I1427" s="273"/>
      <c r="J1427" s="273"/>
      <c r="K1427" s="274"/>
      <c r="L1427" s="273"/>
      <c r="M1427" s="273"/>
      <c r="N1427" s="273"/>
      <c r="O1427" s="275"/>
      <c r="P1427" s="273"/>
      <c r="Q1427" s="273"/>
      <c r="R1427" s="273"/>
      <c r="S1427" s="273"/>
      <c r="T1427" s="276"/>
      <c r="U1427" s="276"/>
      <c r="V1427" s="276"/>
      <c r="W1427" s="276"/>
      <c r="X1427" s="277"/>
      <c r="Y1427" s="278"/>
      <c r="AA1427" s="8" t="str">
        <f>IF($L1427="","",VLOOKUP($L1427,BaseEqptCdF!$C$5:$E$161,2,FALSE))</f>
        <v/>
      </c>
      <c r="AB1427" s="8" t="str">
        <f>IF($L1427="","",VLOOKUP($L1427,BaseEqptCdF!$C$5:$E$161,3,FALSE))</f>
        <v/>
      </c>
      <c r="AC1427" s="7" t="str">
        <f>IF($L1427="","",VLOOKUP($L1427,BaseEqptCdF!$C$5:$I$161,6,FALSE))</f>
        <v/>
      </c>
      <c r="AD1427" s="7" t="str">
        <f>IF($L1427="","",VLOOKUP($L1427,BaseEqptCdF!$C$5:$I$161,7,FALSE))</f>
        <v/>
      </c>
      <c r="AE1427" s="3" t="str">
        <f>IF($L1427="","",VLOOKUP($L1427,BaseEqptCdF!$C$5:$R$161,16,FALSE)*$AC$3)</f>
        <v/>
      </c>
      <c r="AF1427" s="3" t="str">
        <f>IF($L1427="","",IF(LEFT($AB1427,2)="SD",0,IF(LEFT($AB1427,2)="SB",1*52,IF($N1427=Prog!$P$17,VLOOKUP($L1427,BaseEqptCdF!$C$5:$P$161,14,FALSE)*1*300,VLOOKUP($L1427,BaseEqptCdF!$C$5:$P$161,12,FALSE)*0.2*300))))</f>
        <v/>
      </c>
      <c r="AG1427" s="6" t="str">
        <f t="shared" si="182"/>
        <v/>
      </c>
      <c r="AH1427" s="6">
        <f>IF($U1427=Prog!$S$18,YEAR($X1427),"")</f>
        <v>1900</v>
      </c>
      <c r="AI1427" s="5" t="str">
        <f>IF(OR($AG1427="",$U1427=Prog!$S$18),"",IF(OR($U1427=Prog!$S$17,$U1427=Prog!$S$16),YEAR($X1427),IF($AG1427="ND","ND",$AI$8+$O1427)))</f>
        <v/>
      </c>
      <c r="AJ1427" s="3" t="str">
        <f t="shared" si="181"/>
        <v/>
      </c>
      <c r="AK1427" s="3" t="str">
        <f t="shared" si="180"/>
        <v/>
      </c>
      <c r="AL1427" s="3" t="str">
        <f t="shared" si="180"/>
        <v/>
      </c>
      <c r="AM1427" s="3" t="str">
        <f t="shared" si="180"/>
        <v/>
      </c>
      <c r="AN1427" s="3" t="str">
        <f t="shared" si="180"/>
        <v/>
      </c>
      <c r="AO1427" s="2">
        <f t="shared" si="175"/>
        <v>0</v>
      </c>
      <c r="AP1427" s="4"/>
      <c r="AQ1427" s="3">
        <f>IF(AJ1427=1,VLOOKUP($AP1427,BaseEqptCdF!$C$5:$R$161,16,FALSE),0)</f>
        <v>0</v>
      </c>
      <c r="AR1427" s="3">
        <f>IF(AK1427=1,VLOOKUP($AP1427,BaseEqptCdF!$C$5:$R$161,16,FALSE),0)</f>
        <v>0</v>
      </c>
      <c r="AS1427" s="3">
        <f>IF(AL1427=1,VLOOKUP($AP1427,BaseEqptCdF!$C$5:$R$161,16,FALSE),0)</f>
        <v>0</v>
      </c>
      <c r="AT1427" s="3">
        <f>IF(AM1427=1,VLOOKUP($AP1427,BaseEqptCdF!$C$5:$R$161,16,FALSE),0)</f>
        <v>0</v>
      </c>
      <c r="AU1427" s="3">
        <f>IF(AN1427=1,VLOOKUP($AP1427,BaseEqptCdF!$C$5:$R$161,16,FALSE),0)</f>
        <v>0</v>
      </c>
      <c r="AV1427" s="2">
        <f t="shared" si="176"/>
        <v>0</v>
      </c>
      <c r="AW1427" s="3" t="str">
        <f>IF($L1427="","",IF(SUM($AJ1427:AJ1427)=0,$AE1427,VLOOKUP($AP1427,BaseEqptCdF!$C$5:$R$161,16,FALSE)*$AC$3))</f>
        <v/>
      </c>
      <c r="AX1427" s="3" t="str">
        <f>IF($L1427="","",IF(SUM($AJ1427:AK1427)=0,$AE1427,VLOOKUP($AP1427,BaseEqptCdF!$C$5:$R$161,16,FALSE)*$AC$3))</f>
        <v/>
      </c>
      <c r="AY1427" s="3" t="str">
        <f>IF($L1427="","",IF(SUM($AJ1427:AL1427)=0,$AE1427,VLOOKUP($AP1427,BaseEqptCdF!$C$5:$R$161,16,FALSE)*$AC$3))</f>
        <v/>
      </c>
      <c r="AZ1427" s="3" t="str">
        <f>IF($L1427="","",IF(SUM($AJ1427:AM1427)=0,$AE1427,VLOOKUP($AP1427,BaseEqptCdF!$C$5:$R$161,16,FALSE)*$AC$3))</f>
        <v/>
      </c>
      <c r="BA1427" s="3" t="str">
        <f>IF($L1427="","",IF(SUM($AJ1427:AN1427)=0,$AE1427,VLOOKUP($AP1427,BaseEqptCdF!$C$5:$R$161,16,FALSE)*$AC$3))</f>
        <v/>
      </c>
      <c r="BB1427" s="2">
        <f t="shared" si="177"/>
        <v>0</v>
      </c>
      <c r="BC1427" s="3" t="str">
        <f>IF($L1427="","",IF(SUM($AJ1427:AJ1427)=0,$AF1427,IF(LEFT(VLOOKUP($AP1427,BaseEqptCdF!$C$5:$E$161,3,FALSE),2)="SD",0,IF(LEFT(VLOOKUP($AP1427,BaseEqptCdF!$C$5:$E$161,3,FALSE),2)="SB",1*52,VLOOKUP($AP1427,BaseEqptCdF!$C$5:$S$161,12,FALSE)*0.2*300))))</f>
        <v/>
      </c>
      <c r="BD1427" s="3" t="str">
        <f>IF($L1427="","",IF(SUM($AJ1427:AK1427)=0,$AF1427,IF(LEFT(VLOOKUP($AP1427,BaseEqptCdF!$C$5:$E$161,3,FALSE),2)="SD",0,IF(LEFT(VLOOKUP($AP1427,BaseEqptCdF!$C$5:$E$161,3,FALSE),2)="SB",1*52,VLOOKUP($AP1427,BaseEqptCdF!$C$5:$S$161,12,FALSE)*0.2*300))))</f>
        <v/>
      </c>
      <c r="BE1427" s="3" t="str">
        <f>IF($L1427="","",IF(SUM($AJ1427:AL1427)=0,$AF1427,IF(LEFT(VLOOKUP($AP1427,BaseEqptCdF!$C$5:$E$161,3,FALSE),2)="SD",0,IF(LEFT(VLOOKUP($AP1427,BaseEqptCdF!$C$5:$E$161,3,FALSE),2)="SB",1*52,VLOOKUP($AP1427,BaseEqptCdF!$C$5:$S$161,12,FALSE)*0.2*300))))</f>
        <v/>
      </c>
      <c r="BF1427" s="3" t="str">
        <f>IF($L1427="","",IF(SUM($AJ1427:AM1427)=0,$AF1427,IF(LEFT(VLOOKUP($AP1427,BaseEqptCdF!$C$5:$E$161,3,FALSE),2)="SD",0,IF(LEFT(VLOOKUP($AP1427,BaseEqptCdF!$C$5:$E$161,3,FALSE),2)="SB",1*52,VLOOKUP($AP1427,BaseEqptCdF!$C$5:$S$161,12,FALSE)*0.2*300))))</f>
        <v/>
      </c>
      <c r="BG1427" s="3" t="str">
        <f>IF($L1427="","",IF(SUM($AJ1427:AN1427)=0,$AF1427,IF(LEFT(VLOOKUP($AP1427,BaseEqptCdF!$C$5:$E$161,3,FALSE),2)="SD",0,IF(LEFT(VLOOKUP($AP1427,BaseEqptCdF!$C$5:$E$161,3,FALSE),2)="SB",1*52,VLOOKUP($AP1427,BaseEqptCdF!$C$5:$S$161,12,FALSE)*0.2*300))))</f>
        <v/>
      </c>
      <c r="BH1427" s="2">
        <f t="shared" si="178"/>
        <v>0</v>
      </c>
    </row>
    <row r="1428" spans="1:60" x14ac:dyDescent="0.25">
      <c r="A1428" s="296" t="str">
        <f t="array" ref="A1428">IF($C1428="","",INDEX(Prog!$B$8:$D$300,MATCH($C1428,nivo1,0),1))</f>
        <v/>
      </c>
      <c r="B1428" s="296" t="str">
        <f t="array" ref="B1428">IF($C1428="","",INDEX(Prog!$B$8:$D$300,MATCH($C1428,nivo1,0),2))</f>
        <v/>
      </c>
      <c r="C1428" s="273"/>
      <c r="D1428" s="267"/>
      <c r="E1428" s="273"/>
      <c r="F1428" s="273"/>
      <c r="G1428" s="273"/>
      <c r="H1428" s="273"/>
      <c r="I1428" s="273"/>
      <c r="J1428" s="273"/>
      <c r="K1428" s="274"/>
      <c r="L1428" s="273"/>
      <c r="M1428" s="273"/>
      <c r="N1428" s="273"/>
      <c r="O1428" s="275"/>
      <c r="P1428" s="273"/>
      <c r="Q1428" s="273"/>
      <c r="R1428" s="273"/>
      <c r="S1428" s="273"/>
      <c r="T1428" s="276"/>
      <c r="U1428" s="276"/>
      <c r="V1428" s="276"/>
      <c r="W1428" s="276"/>
      <c r="X1428" s="277"/>
      <c r="Y1428" s="278"/>
      <c r="AA1428" s="8" t="str">
        <f>IF($L1428="","",VLOOKUP($L1428,BaseEqptCdF!$C$5:$E$161,2,FALSE))</f>
        <v/>
      </c>
      <c r="AB1428" s="8" t="str">
        <f>IF($L1428="","",VLOOKUP($L1428,BaseEqptCdF!$C$5:$E$161,3,FALSE))</f>
        <v/>
      </c>
      <c r="AC1428" s="7" t="str">
        <f>IF($L1428="","",VLOOKUP($L1428,BaseEqptCdF!$C$5:$I$161,6,FALSE))</f>
        <v/>
      </c>
      <c r="AD1428" s="7" t="str">
        <f>IF($L1428="","",VLOOKUP($L1428,BaseEqptCdF!$C$5:$I$161,7,FALSE))</f>
        <v/>
      </c>
      <c r="AE1428" s="3" t="str">
        <f>IF($L1428="","",VLOOKUP($L1428,BaseEqptCdF!$C$5:$R$161,16,FALSE)*$AC$3)</f>
        <v/>
      </c>
      <c r="AF1428" s="3" t="str">
        <f>IF($L1428="","",IF(LEFT($AB1428,2)="SD",0,IF(LEFT($AB1428,2)="SB",1*52,IF($N1428=Prog!$P$17,VLOOKUP($L1428,BaseEqptCdF!$C$5:$P$161,14,FALSE)*1*300,VLOOKUP($L1428,BaseEqptCdF!$C$5:$P$161,12,FALSE)*0.2*300))))</f>
        <v/>
      </c>
      <c r="AG1428" s="6" t="str">
        <f t="shared" si="182"/>
        <v/>
      </c>
      <c r="AH1428" s="6">
        <f>IF($U1428=Prog!$S$18,YEAR($X1428),"")</f>
        <v>1900</v>
      </c>
      <c r="AI1428" s="5" t="str">
        <f>IF(OR($AG1428="",$U1428=Prog!$S$18),"",IF(OR($U1428=Prog!$S$17,$U1428=Prog!$S$16),YEAR($X1428),IF($AG1428="ND","ND",$AI$8+$O1428)))</f>
        <v/>
      </c>
      <c r="AJ1428" s="3" t="str">
        <f t="shared" si="181"/>
        <v/>
      </c>
      <c r="AK1428" s="3" t="str">
        <f t="shared" si="180"/>
        <v/>
      </c>
      <c r="AL1428" s="3" t="str">
        <f t="shared" si="180"/>
        <v/>
      </c>
      <c r="AM1428" s="3" t="str">
        <f t="shared" si="180"/>
        <v/>
      </c>
      <c r="AN1428" s="3" t="str">
        <f t="shared" si="180"/>
        <v/>
      </c>
      <c r="AO1428" s="2">
        <f t="shared" si="175"/>
        <v>0</v>
      </c>
      <c r="AP1428" s="4"/>
      <c r="AQ1428" s="3">
        <f>IF(AJ1428=1,VLOOKUP($AP1428,BaseEqptCdF!$C$5:$R$161,16,FALSE),0)</f>
        <v>0</v>
      </c>
      <c r="AR1428" s="3">
        <f>IF(AK1428=1,VLOOKUP($AP1428,BaseEqptCdF!$C$5:$R$161,16,FALSE),0)</f>
        <v>0</v>
      </c>
      <c r="AS1428" s="3">
        <f>IF(AL1428=1,VLOOKUP($AP1428,BaseEqptCdF!$C$5:$R$161,16,FALSE),0)</f>
        <v>0</v>
      </c>
      <c r="AT1428" s="3">
        <f>IF(AM1428=1,VLOOKUP($AP1428,BaseEqptCdF!$C$5:$R$161,16,FALSE),0)</f>
        <v>0</v>
      </c>
      <c r="AU1428" s="3">
        <f>IF(AN1428=1,VLOOKUP($AP1428,BaseEqptCdF!$C$5:$R$161,16,FALSE),0)</f>
        <v>0</v>
      </c>
      <c r="AV1428" s="2">
        <f t="shared" si="176"/>
        <v>0</v>
      </c>
      <c r="AW1428" s="3" t="str">
        <f>IF($L1428="","",IF(SUM($AJ1428:AJ1428)=0,$AE1428,VLOOKUP($AP1428,BaseEqptCdF!$C$5:$R$161,16,FALSE)*$AC$3))</f>
        <v/>
      </c>
      <c r="AX1428" s="3" t="str">
        <f>IF($L1428="","",IF(SUM($AJ1428:AK1428)=0,$AE1428,VLOOKUP($AP1428,BaseEqptCdF!$C$5:$R$161,16,FALSE)*$AC$3))</f>
        <v/>
      </c>
      <c r="AY1428" s="3" t="str">
        <f>IF($L1428="","",IF(SUM($AJ1428:AL1428)=0,$AE1428,VLOOKUP($AP1428,BaseEqptCdF!$C$5:$R$161,16,FALSE)*$AC$3))</f>
        <v/>
      </c>
      <c r="AZ1428" s="3" t="str">
        <f>IF($L1428="","",IF(SUM($AJ1428:AM1428)=0,$AE1428,VLOOKUP($AP1428,BaseEqptCdF!$C$5:$R$161,16,FALSE)*$AC$3))</f>
        <v/>
      </c>
      <c r="BA1428" s="3" t="str">
        <f>IF($L1428="","",IF(SUM($AJ1428:AN1428)=0,$AE1428,VLOOKUP($AP1428,BaseEqptCdF!$C$5:$R$161,16,FALSE)*$AC$3))</f>
        <v/>
      </c>
      <c r="BB1428" s="2">
        <f t="shared" si="177"/>
        <v>0</v>
      </c>
      <c r="BC1428" s="3" t="str">
        <f>IF($L1428="","",IF(SUM($AJ1428:AJ1428)=0,$AF1428,IF(LEFT(VLOOKUP($AP1428,BaseEqptCdF!$C$5:$E$161,3,FALSE),2)="SD",0,IF(LEFT(VLOOKUP($AP1428,BaseEqptCdF!$C$5:$E$161,3,FALSE),2)="SB",1*52,VLOOKUP($AP1428,BaseEqptCdF!$C$5:$S$161,12,FALSE)*0.2*300))))</f>
        <v/>
      </c>
      <c r="BD1428" s="3" t="str">
        <f>IF($L1428="","",IF(SUM($AJ1428:AK1428)=0,$AF1428,IF(LEFT(VLOOKUP($AP1428,BaseEqptCdF!$C$5:$E$161,3,FALSE),2)="SD",0,IF(LEFT(VLOOKUP($AP1428,BaseEqptCdF!$C$5:$E$161,3,FALSE),2)="SB",1*52,VLOOKUP($AP1428,BaseEqptCdF!$C$5:$S$161,12,FALSE)*0.2*300))))</f>
        <v/>
      </c>
      <c r="BE1428" s="3" t="str">
        <f>IF($L1428="","",IF(SUM($AJ1428:AL1428)=0,$AF1428,IF(LEFT(VLOOKUP($AP1428,BaseEqptCdF!$C$5:$E$161,3,FALSE),2)="SD",0,IF(LEFT(VLOOKUP($AP1428,BaseEqptCdF!$C$5:$E$161,3,FALSE),2)="SB",1*52,VLOOKUP($AP1428,BaseEqptCdF!$C$5:$S$161,12,FALSE)*0.2*300))))</f>
        <v/>
      </c>
      <c r="BF1428" s="3" t="str">
        <f>IF($L1428="","",IF(SUM($AJ1428:AM1428)=0,$AF1428,IF(LEFT(VLOOKUP($AP1428,BaseEqptCdF!$C$5:$E$161,3,FALSE),2)="SD",0,IF(LEFT(VLOOKUP($AP1428,BaseEqptCdF!$C$5:$E$161,3,FALSE),2)="SB",1*52,VLOOKUP($AP1428,BaseEqptCdF!$C$5:$S$161,12,FALSE)*0.2*300))))</f>
        <v/>
      </c>
      <c r="BG1428" s="3" t="str">
        <f>IF($L1428="","",IF(SUM($AJ1428:AN1428)=0,$AF1428,IF(LEFT(VLOOKUP($AP1428,BaseEqptCdF!$C$5:$E$161,3,FALSE),2)="SD",0,IF(LEFT(VLOOKUP($AP1428,BaseEqptCdF!$C$5:$E$161,3,FALSE),2)="SB",1*52,VLOOKUP($AP1428,BaseEqptCdF!$C$5:$S$161,12,FALSE)*0.2*300))))</f>
        <v/>
      </c>
      <c r="BH1428" s="2">
        <f t="shared" si="178"/>
        <v>0</v>
      </c>
    </row>
    <row r="1429" spans="1:60" x14ac:dyDescent="0.25">
      <c r="A1429" s="296" t="str">
        <f t="array" ref="A1429">IF($C1429="","",INDEX(Prog!$B$8:$D$300,MATCH($C1429,nivo1,0),1))</f>
        <v/>
      </c>
      <c r="B1429" s="296" t="str">
        <f t="array" ref="B1429">IF($C1429="","",INDEX(Prog!$B$8:$D$300,MATCH($C1429,nivo1,0),2))</f>
        <v/>
      </c>
      <c r="C1429" s="273"/>
      <c r="D1429" s="267"/>
      <c r="E1429" s="273"/>
      <c r="F1429" s="273"/>
      <c r="G1429" s="273"/>
      <c r="H1429" s="273"/>
      <c r="I1429" s="273"/>
      <c r="J1429" s="273"/>
      <c r="K1429" s="274"/>
      <c r="L1429" s="273"/>
      <c r="M1429" s="273"/>
      <c r="N1429" s="273"/>
      <c r="O1429" s="275"/>
      <c r="P1429" s="273"/>
      <c r="Q1429" s="273"/>
      <c r="R1429" s="273"/>
      <c r="S1429" s="273"/>
      <c r="T1429" s="276"/>
      <c r="U1429" s="276"/>
      <c r="V1429" s="276"/>
      <c r="W1429" s="276"/>
      <c r="X1429" s="277"/>
      <c r="Y1429" s="278"/>
      <c r="AA1429" s="8" t="str">
        <f>IF($L1429="","",VLOOKUP($L1429,BaseEqptCdF!$C$5:$E$161,2,FALSE))</f>
        <v/>
      </c>
      <c r="AB1429" s="8" t="str">
        <f>IF($L1429="","",VLOOKUP($L1429,BaseEqptCdF!$C$5:$E$161,3,FALSE))</f>
        <v/>
      </c>
      <c r="AC1429" s="7" t="str">
        <f>IF($L1429="","",VLOOKUP($L1429,BaseEqptCdF!$C$5:$I$161,6,FALSE))</f>
        <v/>
      </c>
      <c r="AD1429" s="7" t="str">
        <f>IF($L1429="","",VLOOKUP($L1429,BaseEqptCdF!$C$5:$I$161,7,FALSE))</f>
        <v/>
      </c>
      <c r="AE1429" s="3" t="str">
        <f>IF($L1429="","",VLOOKUP($L1429,BaseEqptCdF!$C$5:$R$161,16,FALSE)*$AC$3)</f>
        <v/>
      </c>
      <c r="AF1429" s="3" t="str">
        <f>IF($L1429="","",IF(LEFT($AB1429,2)="SD",0,IF(LEFT($AB1429,2)="SB",1*52,IF($N1429=Prog!$P$17,VLOOKUP($L1429,BaseEqptCdF!$C$5:$P$161,14,FALSE)*1*300,VLOOKUP($L1429,BaseEqptCdF!$C$5:$P$161,12,FALSE)*0.2*300))))</f>
        <v/>
      </c>
      <c r="AG1429" s="6" t="str">
        <f t="shared" si="182"/>
        <v/>
      </c>
      <c r="AH1429" s="6">
        <f>IF($U1429=Prog!$S$18,YEAR($X1429),"")</f>
        <v>1900</v>
      </c>
      <c r="AI1429" s="5" t="str">
        <f>IF(OR($AG1429="",$U1429=Prog!$S$18),"",IF(OR($U1429=Prog!$S$17,$U1429=Prog!$S$16),YEAR($X1429),IF($AG1429="ND","ND",$AI$8+$O1429)))</f>
        <v/>
      </c>
      <c r="AJ1429" s="3" t="str">
        <f t="shared" si="181"/>
        <v/>
      </c>
      <c r="AK1429" s="3" t="str">
        <f t="shared" si="180"/>
        <v/>
      </c>
      <c r="AL1429" s="3" t="str">
        <f t="shared" si="180"/>
        <v/>
      </c>
      <c r="AM1429" s="3" t="str">
        <f t="shared" si="180"/>
        <v/>
      </c>
      <c r="AN1429" s="3" t="str">
        <f t="shared" si="180"/>
        <v/>
      </c>
      <c r="AO1429" s="2">
        <f t="shared" si="175"/>
        <v>0</v>
      </c>
      <c r="AP1429" s="4"/>
      <c r="AQ1429" s="3">
        <f>IF(AJ1429=1,VLOOKUP($AP1429,BaseEqptCdF!$C$5:$R$161,16,FALSE),0)</f>
        <v>0</v>
      </c>
      <c r="AR1429" s="3">
        <f>IF(AK1429=1,VLOOKUP($AP1429,BaseEqptCdF!$C$5:$R$161,16,FALSE),0)</f>
        <v>0</v>
      </c>
      <c r="AS1429" s="3">
        <f>IF(AL1429=1,VLOOKUP($AP1429,BaseEqptCdF!$C$5:$R$161,16,FALSE),0)</f>
        <v>0</v>
      </c>
      <c r="AT1429" s="3">
        <f>IF(AM1429=1,VLOOKUP($AP1429,BaseEqptCdF!$C$5:$R$161,16,FALSE),0)</f>
        <v>0</v>
      </c>
      <c r="AU1429" s="3">
        <f>IF(AN1429=1,VLOOKUP($AP1429,BaseEqptCdF!$C$5:$R$161,16,FALSE),0)</f>
        <v>0</v>
      </c>
      <c r="AV1429" s="2">
        <f t="shared" si="176"/>
        <v>0</v>
      </c>
      <c r="AW1429" s="3" t="str">
        <f>IF($L1429="","",IF(SUM($AJ1429:AJ1429)=0,$AE1429,VLOOKUP($AP1429,BaseEqptCdF!$C$5:$R$161,16,FALSE)*$AC$3))</f>
        <v/>
      </c>
      <c r="AX1429" s="3" t="str">
        <f>IF($L1429="","",IF(SUM($AJ1429:AK1429)=0,$AE1429,VLOOKUP($AP1429,BaseEqptCdF!$C$5:$R$161,16,FALSE)*$AC$3))</f>
        <v/>
      </c>
      <c r="AY1429" s="3" t="str">
        <f>IF($L1429="","",IF(SUM($AJ1429:AL1429)=0,$AE1429,VLOOKUP($AP1429,BaseEqptCdF!$C$5:$R$161,16,FALSE)*$AC$3))</f>
        <v/>
      </c>
      <c r="AZ1429" s="3" t="str">
        <f>IF($L1429="","",IF(SUM($AJ1429:AM1429)=0,$AE1429,VLOOKUP($AP1429,BaseEqptCdF!$C$5:$R$161,16,FALSE)*$AC$3))</f>
        <v/>
      </c>
      <c r="BA1429" s="3" t="str">
        <f>IF($L1429="","",IF(SUM($AJ1429:AN1429)=0,$AE1429,VLOOKUP($AP1429,BaseEqptCdF!$C$5:$R$161,16,FALSE)*$AC$3))</f>
        <v/>
      </c>
      <c r="BB1429" s="2">
        <f t="shared" si="177"/>
        <v>0</v>
      </c>
      <c r="BC1429" s="3" t="str">
        <f>IF($L1429="","",IF(SUM($AJ1429:AJ1429)=0,$AF1429,IF(LEFT(VLOOKUP($AP1429,BaseEqptCdF!$C$5:$E$161,3,FALSE),2)="SD",0,IF(LEFT(VLOOKUP($AP1429,BaseEqptCdF!$C$5:$E$161,3,FALSE),2)="SB",1*52,VLOOKUP($AP1429,BaseEqptCdF!$C$5:$S$161,12,FALSE)*0.2*300))))</f>
        <v/>
      </c>
      <c r="BD1429" s="3" t="str">
        <f>IF($L1429="","",IF(SUM($AJ1429:AK1429)=0,$AF1429,IF(LEFT(VLOOKUP($AP1429,BaseEqptCdF!$C$5:$E$161,3,FALSE),2)="SD",0,IF(LEFT(VLOOKUP($AP1429,BaseEqptCdF!$C$5:$E$161,3,FALSE),2)="SB",1*52,VLOOKUP($AP1429,BaseEqptCdF!$C$5:$S$161,12,FALSE)*0.2*300))))</f>
        <v/>
      </c>
      <c r="BE1429" s="3" t="str">
        <f>IF($L1429="","",IF(SUM($AJ1429:AL1429)=0,$AF1429,IF(LEFT(VLOOKUP($AP1429,BaseEqptCdF!$C$5:$E$161,3,FALSE),2)="SD",0,IF(LEFT(VLOOKUP($AP1429,BaseEqptCdF!$C$5:$E$161,3,FALSE),2)="SB",1*52,VLOOKUP($AP1429,BaseEqptCdF!$C$5:$S$161,12,FALSE)*0.2*300))))</f>
        <v/>
      </c>
      <c r="BF1429" s="3" t="str">
        <f>IF($L1429="","",IF(SUM($AJ1429:AM1429)=0,$AF1429,IF(LEFT(VLOOKUP($AP1429,BaseEqptCdF!$C$5:$E$161,3,FALSE),2)="SD",0,IF(LEFT(VLOOKUP($AP1429,BaseEqptCdF!$C$5:$E$161,3,FALSE),2)="SB",1*52,VLOOKUP($AP1429,BaseEqptCdF!$C$5:$S$161,12,FALSE)*0.2*300))))</f>
        <v/>
      </c>
      <c r="BG1429" s="3" t="str">
        <f>IF($L1429="","",IF(SUM($AJ1429:AN1429)=0,$AF1429,IF(LEFT(VLOOKUP($AP1429,BaseEqptCdF!$C$5:$E$161,3,FALSE),2)="SD",0,IF(LEFT(VLOOKUP($AP1429,BaseEqptCdF!$C$5:$E$161,3,FALSE),2)="SB",1*52,VLOOKUP($AP1429,BaseEqptCdF!$C$5:$S$161,12,FALSE)*0.2*300))))</f>
        <v/>
      </c>
      <c r="BH1429" s="2">
        <f t="shared" si="178"/>
        <v>0</v>
      </c>
    </row>
    <row r="1430" spans="1:60" x14ac:dyDescent="0.25">
      <c r="A1430" s="296" t="str">
        <f t="array" ref="A1430">IF($C1430="","",INDEX(Prog!$B$8:$D$300,MATCH($C1430,nivo1,0),1))</f>
        <v/>
      </c>
      <c r="B1430" s="296" t="str">
        <f t="array" ref="B1430">IF($C1430="","",INDEX(Prog!$B$8:$D$300,MATCH($C1430,nivo1,0),2))</f>
        <v/>
      </c>
      <c r="C1430" s="273"/>
      <c r="D1430" s="267"/>
      <c r="E1430" s="273"/>
      <c r="F1430" s="273"/>
      <c r="G1430" s="273"/>
      <c r="H1430" s="273"/>
      <c r="I1430" s="273"/>
      <c r="J1430" s="273"/>
      <c r="K1430" s="274"/>
      <c r="L1430" s="273"/>
      <c r="M1430" s="273"/>
      <c r="N1430" s="273"/>
      <c r="O1430" s="275"/>
      <c r="P1430" s="273"/>
      <c r="Q1430" s="273"/>
      <c r="R1430" s="273"/>
      <c r="S1430" s="273"/>
      <c r="T1430" s="276"/>
      <c r="U1430" s="276"/>
      <c r="V1430" s="276"/>
      <c r="W1430" s="276"/>
      <c r="X1430" s="277"/>
      <c r="Y1430" s="278"/>
      <c r="AA1430" s="8" t="str">
        <f>IF($L1430="","",VLOOKUP($L1430,BaseEqptCdF!$C$5:$E$161,2,FALSE))</f>
        <v/>
      </c>
      <c r="AB1430" s="8" t="str">
        <f>IF($L1430="","",VLOOKUP($L1430,BaseEqptCdF!$C$5:$E$161,3,FALSE))</f>
        <v/>
      </c>
      <c r="AC1430" s="7" t="str">
        <f>IF($L1430="","",VLOOKUP($L1430,BaseEqptCdF!$C$5:$I$161,6,FALSE))</f>
        <v/>
      </c>
      <c r="AD1430" s="7" t="str">
        <f>IF($L1430="","",VLOOKUP($L1430,BaseEqptCdF!$C$5:$I$161,7,FALSE))</f>
        <v/>
      </c>
      <c r="AE1430" s="3" t="str">
        <f>IF($L1430="","",VLOOKUP($L1430,BaseEqptCdF!$C$5:$R$161,16,FALSE)*$AC$3)</f>
        <v/>
      </c>
      <c r="AF1430" s="3" t="str">
        <f>IF($L1430="","",IF(LEFT($AB1430,2)="SD",0,IF(LEFT($AB1430,2)="SB",1*52,IF($N1430=Prog!$P$17,VLOOKUP($L1430,BaseEqptCdF!$C$5:$P$161,14,FALSE)*1*300,VLOOKUP($L1430,BaseEqptCdF!$C$5:$P$161,12,FALSE)*0.2*300))))</f>
        <v/>
      </c>
      <c r="AG1430" s="6" t="str">
        <f t="shared" si="182"/>
        <v/>
      </c>
      <c r="AH1430" s="6">
        <f>IF($U1430=Prog!$S$18,YEAR($X1430),"")</f>
        <v>1900</v>
      </c>
      <c r="AI1430" s="5" t="str">
        <f>IF(OR($AG1430="",$U1430=Prog!$S$18),"",IF(OR($U1430=Prog!$S$17,$U1430=Prog!$S$16),YEAR($X1430),IF($AG1430="ND","ND",$AI$8+$O1430)))</f>
        <v/>
      </c>
      <c r="AJ1430" s="3" t="str">
        <f t="shared" si="181"/>
        <v/>
      </c>
      <c r="AK1430" s="3" t="str">
        <f t="shared" si="180"/>
        <v/>
      </c>
      <c r="AL1430" s="3" t="str">
        <f t="shared" si="180"/>
        <v/>
      </c>
      <c r="AM1430" s="3" t="str">
        <f t="shared" si="180"/>
        <v/>
      </c>
      <c r="AN1430" s="3" t="str">
        <f t="shared" si="180"/>
        <v/>
      </c>
      <c r="AO1430" s="2">
        <f t="shared" si="175"/>
        <v>0</v>
      </c>
      <c r="AP1430" s="4"/>
      <c r="AQ1430" s="3">
        <f>IF(AJ1430=1,VLOOKUP($AP1430,BaseEqptCdF!$C$5:$R$161,16,FALSE),0)</f>
        <v>0</v>
      </c>
      <c r="AR1430" s="3">
        <f>IF(AK1430=1,VLOOKUP($AP1430,BaseEqptCdF!$C$5:$R$161,16,FALSE),0)</f>
        <v>0</v>
      </c>
      <c r="AS1430" s="3">
        <f>IF(AL1430=1,VLOOKUP($AP1430,BaseEqptCdF!$C$5:$R$161,16,FALSE),0)</f>
        <v>0</v>
      </c>
      <c r="AT1430" s="3">
        <f>IF(AM1430=1,VLOOKUP($AP1430,BaseEqptCdF!$C$5:$R$161,16,FALSE),0)</f>
        <v>0</v>
      </c>
      <c r="AU1430" s="3">
        <f>IF(AN1430=1,VLOOKUP($AP1430,BaseEqptCdF!$C$5:$R$161,16,FALSE),0)</f>
        <v>0</v>
      </c>
      <c r="AV1430" s="2">
        <f t="shared" si="176"/>
        <v>0</v>
      </c>
      <c r="AW1430" s="3" t="str">
        <f>IF($L1430="","",IF(SUM($AJ1430:AJ1430)=0,$AE1430,VLOOKUP($AP1430,BaseEqptCdF!$C$5:$R$161,16,FALSE)*$AC$3))</f>
        <v/>
      </c>
      <c r="AX1430" s="3" t="str">
        <f>IF($L1430="","",IF(SUM($AJ1430:AK1430)=0,$AE1430,VLOOKUP($AP1430,BaseEqptCdF!$C$5:$R$161,16,FALSE)*$AC$3))</f>
        <v/>
      </c>
      <c r="AY1430" s="3" t="str">
        <f>IF($L1430="","",IF(SUM($AJ1430:AL1430)=0,$AE1430,VLOOKUP($AP1430,BaseEqptCdF!$C$5:$R$161,16,FALSE)*$AC$3))</f>
        <v/>
      </c>
      <c r="AZ1430" s="3" t="str">
        <f>IF($L1430="","",IF(SUM($AJ1430:AM1430)=0,$AE1430,VLOOKUP($AP1430,BaseEqptCdF!$C$5:$R$161,16,FALSE)*$AC$3))</f>
        <v/>
      </c>
      <c r="BA1430" s="3" t="str">
        <f>IF($L1430="","",IF(SUM($AJ1430:AN1430)=0,$AE1430,VLOOKUP($AP1430,BaseEqptCdF!$C$5:$R$161,16,FALSE)*$AC$3))</f>
        <v/>
      </c>
      <c r="BB1430" s="2">
        <f t="shared" si="177"/>
        <v>0</v>
      </c>
      <c r="BC1430" s="3" t="str">
        <f>IF($L1430="","",IF(SUM($AJ1430:AJ1430)=0,$AF1430,IF(LEFT(VLOOKUP($AP1430,BaseEqptCdF!$C$5:$E$161,3,FALSE),2)="SD",0,IF(LEFT(VLOOKUP($AP1430,BaseEqptCdF!$C$5:$E$161,3,FALSE),2)="SB",1*52,VLOOKUP($AP1430,BaseEqptCdF!$C$5:$S$161,12,FALSE)*0.2*300))))</f>
        <v/>
      </c>
      <c r="BD1430" s="3" t="str">
        <f>IF($L1430="","",IF(SUM($AJ1430:AK1430)=0,$AF1430,IF(LEFT(VLOOKUP($AP1430,BaseEqptCdF!$C$5:$E$161,3,FALSE),2)="SD",0,IF(LEFT(VLOOKUP($AP1430,BaseEqptCdF!$C$5:$E$161,3,FALSE),2)="SB",1*52,VLOOKUP($AP1430,BaseEqptCdF!$C$5:$S$161,12,FALSE)*0.2*300))))</f>
        <v/>
      </c>
      <c r="BE1430" s="3" t="str">
        <f>IF($L1430="","",IF(SUM($AJ1430:AL1430)=0,$AF1430,IF(LEFT(VLOOKUP($AP1430,BaseEqptCdF!$C$5:$E$161,3,FALSE),2)="SD",0,IF(LEFT(VLOOKUP($AP1430,BaseEqptCdF!$C$5:$E$161,3,FALSE),2)="SB",1*52,VLOOKUP($AP1430,BaseEqptCdF!$C$5:$S$161,12,FALSE)*0.2*300))))</f>
        <v/>
      </c>
      <c r="BF1430" s="3" t="str">
        <f>IF($L1430="","",IF(SUM($AJ1430:AM1430)=0,$AF1430,IF(LEFT(VLOOKUP($AP1430,BaseEqptCdF!$C$5:$E$161,3,FALSE),2)="SD",0,IF(LEFT(VLOOKUP($AP1430,BaseEqptCdF!$C$5:$E$161,3,FALSE),2)="SB",1*52,VLOOKUP($AP1430,BaseEqptCdF!$C$5:$S$161,12,FALSE)*0.2*300))))</f>
        <v/>
      </c>
      <c r="BG1430" s="3" t="str">
        <f>IF($L1430="","",IF(SUM($AJ1430:AN1430)=0,$AF1430,IF(LEFT(VLOOKUP($AP1430,BaseEqptCdF!$C$5:$E$161,3,FALSE),2)="SD",0,IF(LEFT(VLOOKUP($AP1430,BaseEqptCdF!$C$5:$E$161,3,FALSE),2)="SB",1*52,VLOOKUP($AP1430,BaseEqptCdF!$C$5:$S$161,12,FALSE)*0.2*300))))</f>
        <v/>
      </c>
      <c r="BH1430" s="2">
        <f t="shared" si="178"/>
        <v>0</v>
      </c>
    </row>
    <row r="1431" spans="1:60" x14ac:dyDescent="0.25">
      <c r="A1431" s="296" t="str">
        <f t="array" ref="A1431">IF($C1431="","",INDEX(Prog!$B$8:$D$300,MATCH($C1431,nivo1,0),1))</f>
        <v/>
      </c>
      <c r="B1431" s="296" t="str">
        <f t="array" ref="B1431">IF($C1431="","",INDEX(Prog!$B$8:$D$300,MATCH($C1431,nivo1,0),2))</f>
        <v/>
      </c>
      <c r="C1431" s="273"/>
      <c r="D1431" s="267"/>
      <c r="E1431" s="273"/>
      <c r="F1431" s="273"/>
      <c r="G1431" s="273"/>
      <c r="H1431" s="273"/>
      <c r="I1431" s="273"/>
      <c r="J1431" s="273"/>
      <c r="K1431" s="274"/>
      <c r="L1431" s="273"/>
      <c r="M1431" s="273"/>
      <c r="N1431" s="273"/>
      <c r="O1431" s="275"/>
      <c r="P1431" s="273"/>
      <c r="Q1431" s="273"/>
      <c r="R1431" s="273"/>
      <c r="S1431" s="273"/>
      <c r="T1431" s="276"/>
      <c r="U1431" s="276"/>
      <c r="V1431" s="276"/>
      <c r="W1431" s="276"/>
      <c r="X1431" s="277"/>
      <c r="Y1431" s="278"/>
      <c r="AA1431" s="8" t="str">
        <f>IF($L1431="","",VLOOKUP($L1431,BaseEqptCdF!$C$5:$E$161,2,FALSE))</f>
        <v/>
      </c>
      <c r="AB1431" s="8" t="str">
        <f>IF($L1431="","",VLOOKUP($L1431,BaseEqptCdF!$C$5:$E$161,3,FALSE))</f>
        <v/>
      </c>
      <c r="AC1431" s="7" t="str">
        <f>IF($L1431="","",VLOOKUP($L1431,BaseEqptCdF!$C$5:$I$161,6,FALSE))</f>
        <v/>
      </c>
      <c r="AD1431" s="7" t="str">
        <f>IF($L1431="","",VLOOKUP($L1431,BaseEqptCdF!$C$5:$I$161,7,FALSE))</f>
        <v/>
      </c>
      <c r="AE1431" s="3" t="str">
        <f>IF($L1431="","",VLOOKUP($L1431,BaseEqptCdF!$C$5:$R$161,16,FALSE)*$AC$3)</f>
        <v/>
      </c>
      <c r="AF1431" s="3" t="str">
        <f>IF($L1431="","",IF(LEFT($AB1431,2)="SD",0,IF(LEFT($AB1431,2)="SB",1*52,IF($N1431=Prog!$P$17,VLOOKUP($L1431,BaseEqptCdF!$C$5:$P$161,14,FALSE)*1*300,VLOOKUP($L1431,BaseEqptCdF!$C$5:$P$161,12,FALSE)*0.2*300))))</f>
        <v/>
      </c>
      <c r="AG1431" s="6" t="str">
        <f t="shared" si="182"/>
        <v/>
      </c>
      <c r="AH1431" s="6">
        <f>IF($U1431=Prog!$S$18,YEAR($X1431),"")</f>
        <v>1900</v>
      </c>
      <c r="AI1431" s="5" t="str">
        <f>IF(OR($AG1431="",$U1431=Prog!$S$18),"",IF(OR($U1431=Prog!$S$17,$U1431=Prog!$S$16),YEAR($X1431),IF($AG1431="ND","ND",$AI$8+$O1431)))</f>
        <v/>
      </c>
      <c r="AJ1431" s="3" t="str">
        <f t="shared" si="181"/>
        <v/>
      </c>
      <c r="AK1431" s="3" t="str">
        <f t="shared" si="180"/>
        <v/>
      </c>
      <c r="AL1431" s="3" t="str">
        <f t="shared" si="180"/>
        <v/>
      </c>
      <c r="AM1431" s="3" t="str">
        <f t="shared" si="180"/>
        <v/>
      </c>
      <c r="AN1431" s="3" t="str">
        <f t="shared" si="180"/>
        <v/>
      </c>
      <c r="AO1431" s="2">
        <f t="shared" si="175"/>
        <v>0</v>
      </c>
      <c r="AP1431" s="4"/>
      <c r="AQ1431" s="3">
        <f>IF(AJ1431=1,VLOOKUP($AP1431,BaseEqptCdF!$C$5:$R$161,16,FALSE),0)</f>
        <v>0</v>
      </c>
      <c r="AR1431" s="3">
        <f>IF(AK1431=1,VLOOKUP($AP1431,BaseEqptCdF!$C$5:$R$161,16,FALSE),0)</f>
        <v>0</v>
      </c>
      <c r="AS1431" s="3">
        <f>IF(AL1431=1,VLOOKUP($AP1431,BaseEqptCdF!$C$5:$R$161,16,FALSE),0)</f>
        <v>0</v>
      </c>
      <c r="AT1431" s="3">
        <f>IF(AM1431=1,VLOOKUP($AP1431,BaseEqptCdF!$C$5:$R$161,16,FALSE),0)</f>
        <v>0</v>
      </c>
      <c r="AU1431" s="3">
        <f>IF(AN1431=1,VLOOKUP($AP1431,BaseEqptCdF!$C$5:$R$161,16,FALSE),0)</f>
        <v>0</v>
      </c>
      <c r="AV1431" s="2">
        <f t="shared" si="176"/>
        <v>0</v>
      </c>
      <c r="AW1431" s="3" t="str">
        <f>IF($L1431="","",IF(SUM($AJ1431:AJ1431)=0,$AE1431,VLOOKUP($AP1431,BaseEqptCdF!$C$5:$R$161,16,FALSE)*$AC$3))</f>
        <v/>
      </c>
      <c r="AX1431" s="3" t="str">
        <f>IF($L1431="","",IF(SUM($AJ1431:AK1431)=0,$AE1431,VLOOKUP($AP1431,BaseEqptCdF!$C$5:$R$161,16,FALSE)*$AC$3))</f>
        <v/>
      </c>
      <c r="AY1431" s="3" t="str">
        <f>IF($L1431="","",IF(SUM($AJ1431:AL1431)=0,$AE1431,VLOOKUP($AP1431,BaseEqptCdF!$C$5:$R$161,16,FALSE)*$AC$3))</f>
        <v/>
      </c>
      <c r="AZ1431" s="3" t="str">
        <f>IF($L1431="","",IF(SUM($AJ1431:AM1431)=0,$AE1431,VLOOKUP($AP1431,BaseEqptCdF!$C$5:$R$161,16,FALSE)*$AC$3))</f>
        <v/>
      </c>
      <c r="BA1431" s="3" t="str">
        <f>IF($L1431="","",IF(SUM($AJ1431:AN1431)=0,$AE1431,VLOOKUP($AP1431,BaseEqptCdF!$C$5:$R$161,16,FALSE)*$AC$3))</f>
        <v/>
      </c>
      <c r="BB1431" s="2">
        <f t="shared" si="177"/>
        <v>0</v>
      </c>
      <c r="BC1431" s="3" t="str">
        <f>IF($L1431="","",IF(SUM($AJ1431:AJ1431)=0,$AF1431,IF(LEFT(VLOOKUP($AP1431,BaseEqptCdF!$C$5:$E$161,3,FALSE),2)="SD",0,IF(LEFT(VLOOKUP($AP1431,BaseEqptCdF!$C$5:$E$161,3,FALSE),2)="SB",1*52,VLOOKUP($AP1431,BaseEqptCdF!$C$5:$S$161,12,FALSE)*0.2*300))))</f>
        <v/>
      </c>
      <c r="BD1431" s="3" t="str">
        <f>IF($L1431="","",IF(SUM($AJ1431:AK1431)=0,$AF1431,IF(LEFT(VLOOKUP($AP1431,BaseEqptCdF!$C$5:$E$161,3,FALSE),2)="SD",0,IF(LEFT(VLOOKUP($AP1431,BaseEqptCdF!$C$5:$E$161,3,FALSE),2)="SB",1*52,VLOOKUP($AP1431,BaseEqptCdF!$C$5:$S$161,12,FALSE)*0.2*300))))</f>
        <v/>
      </c>
      <c r="BE1431" s="3" t="str">
        <f>IF($L1431="","",IF(SUM($AJ1431:AL1431)=0,$AF1431,IF(LEFT(VLOOKUP($AP1431,BaseEqptCdF!$C$5:$E$161,3,FALSE),2)="SD",0,IF(LEFT(VLOOKUP($AP1431,BaseEqptCdF!$C$5:$E$161,3,FALSE),2)="SB",1*52,VLOOKUP($AP1431,BaseEqptCdF!$C$5:$S$161,12,FALSE)*0.2*300))))</f>
        <v/>
      </c>
      <c r="BF1431" s="3" t="str">
        <f>IF($L1431="","",IF(SUM($AJ1431:AM1431)=0,$AF1431,IF(LEFT(VLOOKUP($AP1431,BaseEqptCdF!$C$5:$E$161,3,FALSE),2)="SD",0,IF(LEFT(VLOOKUP($AP1431,BaseEqptCdF!$C$5:$E$161,3,FALSE),2)="SB",1*52,VLOOKUP($AP1431,BaseEqptCdF!$C$5:$S$161,12,FALSE)*0.2*300))))</f>
        <v/>
      </c>
      <c r="BG1431" s="3" t="str">
        <f>IF($L1431="","",IF(SUM($AJ1431:AN1431)=0,$AF1431,IF(LEFT(VLOOKUP($AP1431,BaseEqptCdF!$C$5:$E$161,3,FALSE),2)="SD",0,IF(LEFT(VLOOKUP($AP1431,BaseEqptCdF!$C$5:$E$161,3,FALSE),2)="SB",1*52,VLOOKUP($AP1431,BaseEqptCdF!$C$5:$S$161,12,FALSE)*0.2*300))))</f>
        <v/>
      </c>
      <c r="BH1431" s="2">
        <f t="shared" si="178"/>
        <v>0</v>
      </c>
    </row>
    <row r="1432" spans="1:60" x14ac:dyDescent="0.25">
      <c r="A1432" s="296" t="str">
        <f t="array" ref="A1432">IF($C1432="","",INDEX(Prog!$B$8:$D$300,MATCH($C1432,nivo1,0),1))</f>
        <v/>
      </c>
      <c r="B1432" s="296" t="str">
        <f t="array" ref="B1432">IF($C1432="","",INDEX(Prog!$B$8:$D$300,MATCH($C1432,nivo1,0),2))</f>
        <v/>
      </c>
      <c r="C1432" s="273"/>
      <c r="D1432" s="267"/>
      <c r="E1432" s="273"/>
      <c r="F1432" s="273"/>
      <c r="G1432" s="273"/>
      <c r="H1432" s="273"/>
      <c r="I1432" s="273"/>
      <c r="J1432" s="273"/>
      <c r="K1432" s="274"/>
      <c r="L1432" s="273"/>
      <c r="M1432" s="273"/>
      <c r="N1432" s="273"/>
      <c r="O1432" s="275"/>
      <c r="P1432" s="273"/>
      <c r="Q1432" s="273"/>
      <c r="R1432" s="273"/>
      <c r="S1432" s="273"/>
      <c r="T1432" s="276"/>
      <c r="U1432" s="276"/>
      <c r="V1432" s="276"/>
      <c r="W1432" s="276"/>
      <c r="X1432" s="277"/>
      <c r="Y1432" s="278"/>
      <c r="AA1432" s="8" t="str">
        <f>IF($L1432="","",VLOOKUP($L1432,BaseEqptCdF!$C$5:$E$161,2,FALSE))</f>
        <v/>
      </c>
      <c r="AB1432" s="8" t="str">
        <f>IF($L1432="","",VLOOKUP($L1432,BaseEqptCdF!$C$5:$E$161,3,FALSE))</f>
        <v/>
      </c>
      <c r="AC1432" s="7" t="str">
        <f>IF($L1432="","",VLOOKUP($L1432,BaseEqptCdF!$C$5:$I$161,6,FALSE))</f>
        <v/>
      </c>
      <c r="AD1432" s="7" t="str">
        <f>IF($L1432="","",VLOOKUP($L1432,BaseEqptCdF!$C$5:$I$161,7,FALSE))</f>
        <v/>
      </c>
      <c r="AE1432" s="3" t="str">
        <f>IF($L1432="","",VLOOKUP($L1432,BaseEqptCdF!$C$5:$R$161,16,FALSE)*$AC$3)</f>
        <v/>
      </c>
      <c r="AF1432" s="3" t="str">
        <f>IF($L1432="","",IF(LEFT($AB1432,2)="SD",0,IF(LEFT($AB1432,2)="SB",1*52,IF($N1432=Prog!$P$17,VLOOKUP($L1432,BaseEqptCdF!$C$5:$P$161,14,FALSE)*1*300,VLOOKUP($L1432,BaseEqptCdF!$C$5:$P$161,12,FALSE)*0.2*300))))</f>
        <v/>
      </c>
      <c r="AG1432" s="6" t="str">
        <f t="shared" si="182"/>
        <v/>
      </c>
      <c r="AH1432" s="6">
        <f>IF($U1432=Prog!$S$18,YEAR($X1432),"")</f>
        <v>1900</v>
      </c>
      <c r="AI1432" s="5" t="str">
        <f>IF(OR($AG1432="",$U1432=Prog!$S$18),"",IF(OR($U1432=Prog!$S$17,$U1432=Prog!$S$16),YEAR($X1432),IF($AG1432="ND","ND",$AI$8+$O1432)))</f>
        <v/>
      </c>
      <c r="AJ1432" s="3" t="str">
        <f t="shared" si="181"/>
        <v/>
      </c>
      <c r="AK1432" s="3" t="str">
        <f t="shared" si="180"/>
        <v/>
      </c>
      <c r="AL1432" s="3" t="str">
        <f t="shared" si="180"/>
        <v/>
      </c>
      <c r="AM1432" s="3" t="str">
        <f t="shared" si="180"/>
        <v/>
      </c>
      <c r="AN1432" s="3" t="str">
        <f t="shared" si="180"/>
        <v/>
      </c>
      <c r="AO1432" s="2">
        <f t="shared" si="175"/>
        <v>0</v>
      </c>
      <c r="AP1432" s="4"/>
      <c r="AQ1432" s="3">
        <f>IF(AJ1432=1,VLOOKUP($AP1432,BaseEqptCdF!$C$5:$R$161,16,FALSE),0)</f>
        <v>0</v>
      </c>
      <c r="AR1432" s="3">
        <f>IF(AK1432=1,VLOOKUP($AP1432,BaseEqptCdF!$C$5:$R$161,16,FALSE),0)</f>
        <v>0</v>
      </c>
      <c r="AS1432" s="3">
        <f>IF(AL1432=1,VLOOKUP($AP1432,BaseEqptCdF!$C$5:$R$161,16,FALSE),0)</f>
        <v>0</v>
      </c>
      <c r="AT1432" s="3">
        <f>IF(AM1432=1,VLOOKUP($AP1432,BaseEqptCdF!$C$5:$R$161,16,FALSE),0)</f>
        <v>0</v>
      </c>
      <c r="AU1432" s="3">
        <f>IF(AN1432=1,VLOOKUP($AP1432,BaseEqptCdF!$C$5:$R$161,16,FALSE),0)</f>
        <v>0</v>
      </c>
      <c r="AV1432" s="2">
        <f t="shared" si="176"/>
        <v>0</v>
      </c>
      <c r="AW1432" s="3" t="str">
        <f>IF($L1432="","",IF(SUM($AJ1432:AJ1432)=0,$AE1432,VLOOKUP($AP1432,BaseEqptCdF!$C$5:$R$161,16,FALSE)*$AC$3))</f>
        <v/>
      </c>
      <c r="AX1432" s="3" t="str">
        <f>IF($L1432="","",IF(SUM($AJ1432:AK1432)=0,$AE1432,VLOOKUP($AP1432,BaseEqptCdF!$C$5:$R$161,16,FALSE)*$AC$3))</f>
        <v/>
      </c>
      <c r="AY1432" s="3" t="str">
        <f>IF($L1432="","",IF(SUM($AJ1432:AL1432)=0,$AE1432,VLOOKUP($AP1432,BaseEqptCdF!$C$5:$R$161,16,FALSE)*$AC$3))</f>
        <v/>
      </c>
      <c r="AZ1432" s="3" t="str">
        <f>IF($L1432="","",IF(SUM($AJ1432:AM1432)=0,$AE1432,VLOOKUP($AP1432,BaseEqptCdF!$C$5:$R$161,16,FALSE)*$AC$3))</f>
        <v/>
      </c>
      <c r="BA1432" s="3" t="str">
        <f>IF($L1432="","",IF(SUM($AJ1432:AN1432)=0,$AE1432,VLOOKUP($AP1432,BaseEqptCdF!$C$5:$R$161,16,FALSE)*$AC$3))</f>
        <v/>
      </c>
      <c r="BB1432" s="2">
        <f t="shared" si="177"/>
        <v>0</v>
      </c>
      <c r="BC1432" s="3" t="str">
        <f>IF($L1432="","",IF(SUM($AJ1432:AJ1432)=0,$AF1432,IF(LEFT(VLOOKUP($AP1432,BaseEqptCdF!$C$5:$E$161,3,FALSE),2)="SD",0,IF(LEFT(VLOOKUP($AP1432,BaseEqptCdF!$C$5:$E$161,3,FALSE),2)="SB",1*52,VLOOKUP($AP1432,BaseEqptCdF!$C$5:$S$161,12,FALSE)*0.2*300))))</f>
        <v/>
      </c>
      <c r="BD1432" s="3" t="str">
        <f>IF($L1432="","",IF(SUM($AJ1432:AK1432)=0,$AF1432,IF(LEFT(VLOOKUP($AP1432,BaseEqptCdF!$C$5:$E$161,3,FALSE),2)="SD",0,IF(LEFT(VLOOKUP($AP1432,BaseEqptCdF!$C$5:$E$161,3,FALSE),2)="SB",1*52,VLOOKUP($AP1432,BaseEqptCdF!$C$5:$S$161,12,FALSE)*0.2*300))))</f>
        <v/>
      </c>
      <c r="BE1432" s="3" t="str">
        <f>IF($L1432="","",IF(SUM($AJ1432:AL1432)=0,$AF1432,IF(LEFT(VLOOKUP($AP1432,BaseEqptCdF!$C$5:$E$161,3,FALSE),2)="SD",0,IF(LEFT(VLOOKUP($AP1432,BaseEqptCdF!$C$5:$E$161,3,FALSE),2)="SB",1*52,VLOOKUP($AP1432,BaseEqptCdF!$C$5:$S$161,12,FALSE)*0.2*300))))</f>
        <v/>
      </c>
      <c r="BF1432" s="3" t="str">
        <f>IF($L1432="","",IF(SUM($AJ1432:AM1432)=0,$AF1432,IF(LEFT(VLOOKUP($AP1432,BaseEqptCdF!$C$5:$E$161,3,FALSE),2)="SD",0,IF(LEFT(VLOOKUP($AP1432,BaseEqptCdF!$C$5:$E$161,3,FALSE),2)="SB",1*52,VLOOKUP($AP1432,BaseEqptCdF!$C$5:$S$161,12,FALSE)*0.2*300))))</f>
        <v/>
      </c>
      <c r="BG1432" s="3" t="str">
        <f>IF($L1432="","",IF(SUM($AJ1432:AN1432)=0,$AF1432,IF(LEFT(VLOOKUP($AP1432,BaseEqptCdF!$C$5:$E$161,3,FALSE),2)="SD",0,IF(LEFT(VLOOKUP($AP1432,BaseEqptCdF!$C$5:$E$161,3,FALSE),2)="SB",1*52,VLOOKUP($AP1432,BaseEqptCdF!$C$5:$S$161,12,FALSE)*0.2*300))))</f>
        <v/>
      </c>
      <c r="BH1432" s="2">
        <f t="shared" si="178"/>
        <v>0</v>
      </c>
    </row>
    <row r="1433" spans="1:60" x14ac:dyDescent="0.25">
      <c r="A1433" s="296" t="str">
        <f t="array" ref="A1433">IF($C1433="","",INDEX(Prog!$B$8:$D$300,MATCH($C1433,nivo1,0),1))</f>
        <v/>
      </c>
      <c r="B1433" s="296" t="str">
        <f t="array" ref="B1433">IF($C1433="","",INDEX(Prog!$B$8:$D$300,MATCH($C1433,nivo1,0),2))</f>
        <v/>
      </c>
      <c r="C1433" s="273"/>
      <c r="D1433" s="267"/>
      <c r="E1433" s="273"/>
      <c r="F1433" s="273"/>
      <c r="G1433" s="273"/>
      <c r="H1433" s="273"/>
      <c r="I1433" s="273"/>
      <c r="J1433" s="273"/>
      <c r="K1433" s="274"/>
      <c r="L1433" s="273"/>
      <c r="M1433" s="273"/>
      <c r="N1433" s="273"/>
      <c r="O1433" s="275"/>
      <c r="P1433" s="273"/>
      <c r="Q1433" s="273"/>
      <c r="R1433" s="273"/>
      <c r="S1433" s="273"/>
      <c r="T1433" s="276"/>
      <c r="U1433" s="276"/>
      <c r="V1433" s="276"/>
      <c r="W1433" s="276"/>
      <c r="X1433" s="277"/>
      <c r="Y1433" s="278"/>
      <c r="AA1433" s="8" t="str">
        <f>IF($L1433="","",VLOOKUP($L1433,BaseEqptCdF!$C$5:$E$161,2,FALSE))</f>
        <v/>
      </c>
      <c r="AB1433" s="8" t="str">
        <f>IF($L1433="","",VLOOKUP($L1433,BaseEqptCdF!$C$5:$E$161,3,FALSE))</f>
        <v/>
      </c>
      <c r="AC1433" s="7" t="str">
        <f>IF($L1433="","",VLOOKUP($L1433,BaseEqptCdF!$C$5:$I$161,6,FALSE))</f>
        <v/>
      </c>
      <c r="AD1433" s="7" t="str">
        <f>IF($L1433="","",VLOOKUP($L1433,BaseEqptCdF!$C$5:$I$161,7,FALSE))</f>
        <v/>
      </c>
      <c r="AE1433" s="3" t="str">
        <f>IF($L1433="","",VLOOKUP($L1433,BaseEqptCdF!$C$5:$R$161,16,FALSE)*$AC$3)</f>
        <v/>
      </c>
      <c r="AF1433" s="3" t="str">
        <f>IF($L1433="","",IF(LEFT($AB1433,2)="SD",0,IF(LEFT($AB1433,2)="SB",1*52,IF($N1433=Prog!$P$17,VLOOKUP($L1433,BaseEqptCdF!$C$5:$P$161,14,FALSE)*1*300,VLOOKUP($L1433,BaseEqptCdF!$C$5:$P$161,12,FALSE)*0.2*300))))</f>
        <v/>
      </c>
      <c r="AG1433" s="6" t="str">
        <f t="shared" si="182"/>
        <v/>
      </c>
      <c r="AH1433" s="6">
        <f>IF($U1433=Prog!$S$18,YEAR($X1433),"")</f>
        <v>1900</v>
      </c>
      <c r="AI1433" s="5" t="str">
        <f>IF(OR($AG1433="",$U1433=Prog!$S$18),"",IF(OR($U1433=Prog!$S$17,$U1433=Prog!$S$16),YEAR($X1433),IF($AG1433="ND","ND",$AI$8+$O1433)))</f>
        <v/>
      </c>
      <c r="AJ1433" s="3" t="str">
        <f t="shared" si="181"/>
        <v/>
      </c>
      <c r="AK1433" s="3" t="str">
        <f t="shared" si="180"/>
        <v/>
      </c>
      <c r="AL1433" s="3" t="str">
        <f t="shared" si="180"/>
        <v/>
      </c>
      <c r="AM1433" s="3" t="str">
        <f t="shared" si="180"/>
        <v/>
      </c>
      <c r="AN1433" s="3" t="str">
        <f t="shared" si="180"/>
        <v/>
      </c>
      <c r="AO1433" s="2">
        <f t="shared" si="175"/>
        <v>0</v>
      </c>
      <c r="AP1433" s="4"/>
      <c r="AQ1433" s="3">
        <f>IF(AJ1433=1,VLOOKUP($AP1433,BaseEqptCdF!$C$5:$R$161,16,FALSE),0)</f>
        <v>0</v>
      </c>
      <c r="AR1433" s="3">
        <f>IF(AK1433=1,VLOOKUP($AP1433,BaseEqptCdF!$C$5:$R$161,16,FALSE),0)</f>
        <v>0</v>
      </c>
      <c r="AS1433" s="3">
        <f>IF(AL1433=1,VLOOKUP($AP1433,BaseEqptCdF!$C$5:$R$161,16,FALSE),0)</f>
        <v>0</v>
      </c>
      <c r="AT1433" s="3">
        <f>IF(AM1433=1,VLOOKUP($AP1433,BaseEqptCdF!$C$5:$R$161,16,FALSE),0)</f>
        <v>0</v>
      </c>
      <c r="AU1433" s="3">
        <f>IF(AN1433=1,VLOOKUP($AP1433,BaseEqptCdF!$C$5:$R$161,16,FALSE),0)</f>
        <v>0</v>
      </c>
      <c r="AV1433" s="2">
        <f t="shared" si="176"/>
        <v>0</v>
      </c>
      <c r="AW1433" s="3" t="str">
        <f>IF($L1433="","",IF(SUM($AJ1433:AJ1433)=0,$AE1433,VLOOKUP($AP1433,BaseEqptCdF!$C$5:$R$161,16,FALSE)*$AC$3))</f>
        <v/>
      </c>
      <c r="AX1433" s="3" t="str">
        <f>IF($L1433="","",IF(SUM($AJ1433:AK1433)=0,$AE1433,VLOOKUP($AP1433,BaseEqptCdF!$C$5:$R$161,16,FALSE)*$AC$3))</f>
        <v/>
      </c>
      <c r="AY1433" s="3" t="str">
        <f>IF($L1433="","",IF(SUM($AJ1433:AL1433)=0,$AE1433,VLOOKUP($AP1433,BaseEqptCdF!$C$5:$R$161,16,FALSE)*$AC$3))</f>
        <v/>
      </c>
      <c r="AZ1433" s="3" t="str">
        <f>IF($L1433="","",IF(SUM($AJ1433:AM1433)=0,$AE1433,VLOOKUP($AP1433,BaseEqptCdF!$C$5:$R$161,16,FALSE)*$AC$3))</f>
        <v/>
      </c>
      <c r="BA1433" s="3" t="str">
        <f>IF($L1433="","",IF(SUM($AJ1433:AN1433)=0,$AE1433,VLOOKUP($AP1433,BaseEqptCdF!$C$5:$R$161,16,FALSE)*$AC$3))</f>
        <v/>
      </c>
      <c r="BB1433" s="2">
        <f t="shared" si="177"/>
        <v>0</v>
      </c>
      <c r="BC1433" s="3" t="str">
        <f>IF($L1433="","",IF(SUM($AJ1433:AJ1433)=0,$AF1433,IF(LEFT(VLOOKUP($AP1433,BaseEqptCdF!$C$5:$E$161,3,FALSE),2)="SD",0,IF(LEFT(VLOOKUP($AP1433,BaseEqptCdF!$C$5:$E$161,3,FALSE),2)="SB",1*52,VLOOKUP($AP1433,BaseEqptCdF!$C$5:$S$161,12,FALSE)*0.2*300))))</f>
        <v/>
      </c>
      <c r="BD1433" s="3" t="str">
        <f>IF($L1433="","",IF(SUM($AJ1433:AK1433)=0,$AF1433,IF(LEFT(VLOOKUP($AP1433,BaseEqptCdF!$C$5:$E$161,3,FALSE),2)="SD",0,IF(LEFT(VLOOKUP($AP1433,BaseEqptCdF!$C$5:$E$161,3,FALSE),2)="SB",1*52,VLOOKUP($AP1433,BaseEqptCdF!$C$5:$S$161,12,FALSE)*0.2*300))))</f>
        <v/>
      </c>
      <c r="BE1433" s="3" t="str">
        <f>IF($L1433="","",IF(SUM($AJ1433:AL1433)=0,$AF1433,IF(LEFT(VLOOKUP($AP1433,BaseEqptCdF!$C$5:$E$161,3,FALSE),2)="SD",0,IF(LEFT(VLOOKUP($AP1433,BaseEqptCdF!$C$5:$E$161,3,FALSE),2)="SB",1*52,VLOOKUP($AP1433,BaseEqptCdF!$C$5:$S$161,12,FALSE)*0.2*300))))</f>
        <v/>
      </c>
      <c r="BF1433" s="3" t="str">
        <f>IF($L1433="","",IF(SUM($AJ1433:AM1433)=0,$AF1433,IF(LEFT(VLOOKUP($AP1433,BaseEqptCdF!$C$5:$E$161,3,FALSE),2)="SD",0,IF(LEFT(VLOOKUP($AP1433,BaseEqptCdF!$C$5:$E$161,3,FALSE),2)="SB",1*52,VLOOKUP($AP1433,BaseEqptCdF!$C$5:$S$161,12,FALSE)*0.2*300))))</f>
        <v/>
      </c>
      <c r="BG1433" s="3" t="str">
        <f>IF($L1433="","",IF(SUM($AJ1433:AN1433)=0,$AF1433,IF(LEFT(VLOOKUP($AP1433,BaseEqptCdF!$C$5:$E$161,3,FALSE),2)="SD",0,IF(LEFT(VLOOKUP($AP1433,BaseEqptCdF!$C$5:$E$161,3,FALSE),2)="SB",1*52,VLOOKUP($AP1433,BaseEqptCdF!$C$5:$S$161,12,FALSE)*0.2*300))))</f>
        <v/>
      </c>
      <c r="BH1433" s="2">
        <f t="shared" si="178"/>
        <v>0</v>
      </c>
    </row>
    <row r="1434" spans="1:60" x14ac:dyDescent="0.25">
      <c r="A1434" s="296" t="str">
        <f t="array" ref="A1434">IF($C1434="","",INDEX(Prog!$B$8:$D$300,MATCH($C1434,nivo1,0),1))</f>
        <v/>
      </c>
      <c r="B1434" s="296" t="str">
        <f t="array" ref="B1434">IF($C1434="","",INDEX(Prog!$B$8:$D$300,MATCH($C1434,nivo1,0),2))</f>
        <v/>
      </c>
      <c r="C1434" s="273"/>
      <c r="D1434" s="267"/>
      <c r="E1434" s="273"/>
      <c r="F1434" s="273"/>
      <c r="G1434" s="273"/>
      <c r="H1434" s="273"/>
      <c r="I1434" s="273"/>
      <c r="J1434" s="273"/>
      <c r="K1434" s="274"/>
      <c r="L1434" s="273"/>
      <c r="M1434" s="273"/>
      <c r="N1434" s="273"/>
      <c r="O1434" s="275"/>
      <c r="P1434" s="273"/>
      <c r="Q1434" s="273"/>
      <c r="R1434" s="273"/>
      <c r="S1434" s="273"/>
      <c r="T1434" s="276"/>
      <c r="U1434" s="276"/>
      <c r="V1434" s="276"/>
      <c r="W1434" s="276"/>
      <c r="X1434" s="277"/>
      <c r="Y1434" s="278"/>
      <c r="AA1434" s="8" t="str">
        <f>IF($L1434="","",VLOOKUP($L1434,BaseEqptCdF!$C$5:$E$161,2,FALSE))</f>
        <v/>
      </c>
      <c r="AB1434" s="8" t="str">
        <f>IF($L1434="","",VLOOKUP($L1434,BaseEqptCdF!$C$5:$E$161,3,FALSE))</f>
        <v/>
      </c>
      <c r="AC1434" s="7" t="str">
        <f>IF($L1434="","",VLOOKUP($L1434,BaseEqptCdF!$C$5:$I$161,6,FALSE))</f>
        <v/>
      </c>
      <c r="AD1434" s="7" t="str">
        <f>IF($L1434="","",VLOOKUP($L1434,BaseEqptCdF!$C$5:$I$161,7,FALSE))</f>
        <v/>
      </c>
      <c r="AE1434" s="3" t="str">
        <f>IF($L1434="","",VLOOKUP($L1434,BaseEqptCdF!$C$5:$R$161,16,FALSE)*$AC$3)</f>
        <v/>
      </c>
      <c r="AF1434" s="3" t="str">
        <f>IF($L1434="","",IF(LEFT($AB1434,2)="SD",0,IF(LEFT($AB1434,2)="SB",1*52,IF($N1434=Prog!$P$17,VLOOKUP($L1434,BaseEqptCdF!$C$5:$P$161,14,FALSE)*1*300,VLOOKUP($L1434,BaseEqptCdF!$C$5:$P$161,12,FALSE)*0.2*300))))</f>
        <v/>
      </c>
      <c r="AG1434" s="6" t="str">
        <f t="shared" si="182"/>
        <v/>
      </c>
      <c r="AH1434" s="6">
        <f>IF($U1434=Prog!$S$18,YEAR($X1434),"")</f>
        <v>1900</v>
      </c>
      <c r="AI1434" s="5" t="str">
        <f>IF(OR($AG1434="",$U1434=Prog!$S$18),"",IF(OR($U1434=Prog!$S$17,$U1434=Prog!$S$16),YEAR($X1434),IF($AG1434="ND","ND",$AI$8+$O1434)))</f>
        <v/>
      </c>
      <c r="AJ1434" s="3" t="str">
        <f t="shared" si="181"/>
        <v/>
      </c>
      <c r="AK1434" s="3" t="str">
        <f t="shared" si="180"/>
        <v/>
      </c>
      <c r="AL1434" s="3" t="str">
        <f t="shared" si="180"/>
        <v/>
      </c>
      <c r="AM1434" s="3" t="str">
        <f t="shared" si="180"/>
        <v/>
      </c>
      <c r="AN1434" s="3" t="str">
        <f t="shared" si="180"/>
        <v/>
      </c>
      <c r="AO1434" s="2">
        <f t="shared" si="175"/>
        <v>0</v>
      </c>
      <c r="AP1434" s="4"/>
      <c r="AQ1434" s="3">
        <f>IF(AJ1434=1,VLOOKUP($AP1434,BaseEqptCdF!$C$5:$R$161,16,FALSE),0)</f>
        <v>0</v>
      </c>
      <c r="AR1434" s="3">
        <f>IF(AK1434=1,VLOOKUP($AP1434,BaseEqptCdF!$C$5:$R$161,16,FALSE),0)</f>
        <v>0</v>
      </c>
      <c r="AS1434" s="3">
        <f>IF(AL1434=1,VLOOKUP($AP1434,BaseEqptCdF!$C$5:$R$161,16,FALSE),0)</f>
        <v>0</v>
      </c>
      <c r="AT1434" s="3">
        <f>IF(AM1434=1,VLOOKUP($AP1434,BaseEqptCdF!$C$5:$R$161,16,FALSE),0)</f>
        <v>0</v>
      </c>
      <c r="AU1434" s="3">
        <f>IF(AN1434=1,VLOOKUP($AP1434,BaseEqptCdF!$C$5:$R$161,16,FALSE),0)</f>
        <v>0</v>
      </c>
      <c r="AV1434" s="2">
        <f t="shared" si="176"/>
        <v>0</v>
      </c>
      <c r="AW1434" s="3" t="str">
        <f>IF($L1434="","",IF(SUM($AJ1434:AJ1434)=0,$AE1434,VLOOKUP($AP1434,BaseEqptCdF!$C$5:$R$161,16,FALSE)*$AC$3))</f>
        <v/>
      </c>
      <c r="AX1434" s="3" t="str">
        <f>IF($L1434="","",IF(SUM($AJ1434:AK1434)=0,$AE1434,VLOOKUP($AP1434,BaseEqptCdF!$C$5:$R$161,16,FALSE)*$AC$3))</f>
        <v/>
      </c>
      <c r="AY1434" s="3" t="str">
        <f>IF($L1434="","",IF(SUM($AJ1434:AL1434)=0,$AE1434,VLOOKUP($AP1434,BaseEqptCdF!$C$5:$R$161,16,FALSE)*$AC$3))</f>
        <v/>
      </c>
      <c r="AZ1434" s="3" t="str">
        <f>IF($L1434="","",IF(SUM($AJ1434:AM1434)=0,$AE1434,VLOOKUP($AP1434,BaseEqptCdF!$C$5:$R$161,16,FALSE)*$AC$3))</f>
        <v/>
      </c>
      <c r="BA1434" s="3" t="str">
        <f>IF($L1434="","",IF(SUM($AJ1434:AN1434)=0,$AE1434,VLOOKUP($AP1434,BaseEqptCdF!$C$5:$R$161,16,FALSE)*$AC$3))</f>
        <v/>
      </c>
      <c r="BB1434" s="2">
        <f t="shared" si="177"/>
        <v>0</v>
      </c>
      <c r="BC1434" s="3" t="str">
        <f>IF($L1434="","",IF(SUM($AJ1434:AJ1434)=0,$AF1434,IF(LEFT(VLOOKUP($AP1434,BaseEqptCdF!$C$5:$E$161,3,FALSE),2)="SD",0,IF(LEFT(VLOOKUP($AP1434,BaseEqptCdF!$C$5:$E$161,3,FALSE),2)="SB",1*52,VLOOKUP($AP1434,BaseEqptCdF!$C$5:$S$161,12,FALSE)*0.2*300))))</f>
        <v/>
      </c>
      <c r="BD1434" s="3" t="str">
        <f>IF($L1434="","",IF(SUM($AJ1434:AK1434)=0,$AF1434,IF(LEFT(VLOOKUP($AP1434,BaseEqptCdF!$C$5:$E$161,3,FALSE),2)="SD",0,IF(LEFT(VLOOKUP($AP1434,BaseEqptCdF!$C$5:$E$161,3,FALSE),2)="SB",1*52,VLOOKUP($AP1434,BaseEqptCdF!$C$5:$S$161,12,FALSE)*0.2*300))))</f>
        <v/>
      </c>
      <c r="BE1434" s="3" t="str">
        <f>IF($L1434="","",IF(SUM($AJ1434:AL1434)=0,$AF1434,IF(LEFT(VLOOKUP($AP1434,BaseEqptCdF!$C$5:$E$161,3,FALSE),2)="SD",0,IF(LEFT(VLOOKUP($AP1434,BaseEqptCdF!$C$5:$E$161,3,FALSE),2)="SB",1*52,VLOOKUP($AP1434,BaseEqptCdF!$C$5:$S$161,12,FALSE)*0.2*300))))</f>
        <v/>
      </c>
      <c r="BF1434" s="3" t="str">
        <f>IF($L1434="","",IF(SUM($AJ1434:AM1434)=0,$AF1434,IF(LEFT(VLOOKUP($AP1434,BaseEqptCdF!$C$5:$E$161,3,FALSE),2)="SD",0,IF(LEFT(VLOOKUP($AP1434,BaseEqptCdF!$C$5:$E$161,3,FALSE),2)="SB",1*52,VLOOKUP($AP1434,BaseEqptCdF!$C$5:$S$161,12,FALSE)*0.2*300))))</f>
        <v/>
      </c>
      <c r="BG1434" s="3" t="str">
        <f>IF($L1434="","",IF(SUM($AJ1434:AN1434)=0,$AF1434,IF(LEFT(VLOOKUP($AP1434,BaseEqptCdF!$C$5:$E$161,3,FALSE),2)="SD",0,IF(LEFT(VLOOKUP($AP1434,BaseEqptCdF!$C$5:$E$161,3,FALSE),2)="SB",1*52,VLOOKUP($AP1434,BaseEqptCdF!$C$5:$S$161,12,FALSE)*0.2*300))))</f>
        <v/>
      </c>
      <c r="BH1434" s="2">
        <f t="shared" si="178"/>
        <v>0</v>
      </c>
    </row>
    <row r="1435" spans="1:60" x14ac:dyDescent="0.25">
      <c r="A1435" s="296" t="str">
        <f t="array" ref="A1435">IF($C1435="","",INDEX(Prog!$B$8:$D$300,MATCH($C1435,nivo1,0),1))</f>
        <v/>
      </c>
      <c r="B1435" s="296" t="str">
        <f t="array" ref="B1435">IF($C1435="","",INDEX(Prog!$B$8:$D$300,MATCH($C1435,nivo1,0),2))</f>
        <v/>
      </c>
      <c r="C1435" s="273"/>
      <c r="D1435" s="267"/>
      <c r="E1435" s="273"/>
      <c r="F1435" s="273"/>
      <c r="G1435" s="273"/>
      <c r="H1435" s="273"/>
      <c r="I1435" s="273"/>
      <c r="J1435" s="273"/>
      <c r="K1435" s="274"/>
      <c r="L1435" s="273"/>
      <c r="M1435" s="273"/>
      <c r="N1435" s="273"/>
      <c r="O1435" s="275"/>
      <c r="P1435" s="273"/>
      <c r="Q1435" s="273"/>
      <c r="R1435" s="273"/>
      <c r="S1435" s="273"/>
      <c r="T1435" s="276"/>
      <c r="U1435" s="276"/>
      <c r="V1435" s="276"/>
      <c r="W1435" s="276"/>
      <c r="X1435" s="277"/>
      <c r="Y1435" s="278"/>
      <c r="AA1435" s="8" t="str">
        <f>IF($L1435="","",VLOOKUP($L1435,BaseEqptCdF!$C$5:$E$161,2,FALSE))</f>
        <v/>
      </c>
      <c r="AB1435" s="8" t="str">
        <f>IF($L1435="","",VLOOKUP($L1435,BaseEqptCdF!$C$5:$E$161,3,FALSE))</f>
        <v/>
      </c>
      <c r="AC1435" s="7" t="str">
        <f>IF($L1435="","",VLOOKUP($L1435,BaseEqptCdF!$C$5:$I$161,6,FALSE))</f>
        <v/>
      </c>
      <c r="AD1435" s="7" t="str">
        <f>IF($L1435="","",VLOOKUP($L1435,BaseEqptCdF!$C$5:$I$161,7,FALSE))</f>
        <v/>
      </c>
      <c r="AE1435" s="3" t="str">
        <f>IF($L1435="","",VLOOKUP($L1435,BaseEqptCdF!$C$5:$R$161,16,FALSE)*$AC$3)</f>
        <v/>
      </c>
      <c r="AF1435" s="3" t="str">
        <f>IF($L1435="","",IF(LEFT($AB1435,2)="SD",0,IF(LEFT($AB1435,2)="SB",1*52,IF($N1435=Prog!$P$17,VLOOKUP($L1435,BaseEqptCdF!$C$5:$P$161,14,FALSE)*1*300,VLOOKUP($L1435,BaseEqptCdF!$C$5:$P$161,12,FALSE)*0.2*300))))</f>
        <v/>
      </c>
      <c r="AG1435" s="6" t="str">
        <f t="shared" si="182"/>
        <v/>
      </c>
      <c r="AH1435" s="6">
        <f>IF($U1435=Prog!$S$18,YEAR($X1435),"")</f>
        <v>1900</v>
      </c>
      <c r="AI1435" s="5" t="str">
        <f>IF(OR($AG1435="",$U1435=Prog!$S$18),"",IF(OR($U1435=Prog!$S$17,$U1435=Prog!$S$16),YEAR($X1435),IF($AG1435="ND","ND",$AI$8+$O1435)))</f>
        <v/>
      </c>
      <c r="AJ1435" s="3" t="str">
        <f t="shared" si="181"/>
        <v/>
      </c>
      <c r="AK1435" s="3" t="str">
        <f t="shared" si="180"/>
        <v/>
      </c>
      <c r="AL1435" s="3" t="str">
        <f t="shared" si="180"/>
        <v/>
      </c>
      <c r="AM1435" s="3" t="str">
        <f t="shared" si="180"/>
        <v/>
      </c>
      <c r="AN1435" s="3" t="str">
        <f t="shared" si="180"/>
        <v/>
      </c>
      <c r="AO1435" s="2">
        <f t="shared" si="175"/>
        <v>0</v>
      </c>
      <c r="AP1435" s="4"/>
      <c r="AQ1435" s="3">
        <f>IF(AJ1435=1,VLOOKUP($AP1435,BaseEqptCdF!$C$5:$R$161,16,FALSE),0)</f>
        <v>0</v>
      </c>
      <c r="AR1435" s="3">
        <f>IF(AK1435=1,VLOOKUP($AP1435,BaseEqptCdF!$C$5:$R$161,16,FALSE),0)</f>
        <v>0</v>
      </c>
      <c r="AS1435" s="3">
        <f>IF(AL1435=1,VLOOKUP($AP1435,BaseEqptCdF!$C$5:$R$161,16,FALSE),0)</f>
        <v>0</v>
      </c>
      <c r="AT1435" s="3">
        <f>IF(AM1435=1,VLOOKUP($AP1435,BaseEqptCdF!$C$5:$R$161,16,FALSE),0)</f>
        <v>0</v>
      </c>
      <c r="AU1435" s="3">
        <f>IF(AN1435=1,VLOOKUP($AP1435,BaseEqptCdF!$C$5:$R$161,16,FALSE),0)</f>
        <v>0</v>
      </c>
      <c r="AV1435" s="2">
        <f t="shared" si="176"/>
        <v>0</v>
      </c>
      <c r="AW1435" s="3" t="str">
        <f>IF($L1435="","",IF(SUM($AJ1435:AJ1435)=0,$AE1435,VLOOKUP($AP1435,BaseEqptCdF!$C$5:$R$161,16,FALSE)*$AC$3))</f>
        <v/>
      </c>
      <c r="AX1435" s="3" t="str">
        <f>IF($L1435="","",IF(SUM($AJ1435:AK1435)=0,$AE1435,VLOOKUP($AP1435,BaseEqptCdF!$C$5:$R$161,16,FALSE)*$AC$3))</f>
        <v/>
      </c>
      <c r="AY1435" s="3" t="str">
        <f>IF($L1435="","",IF(SUM($AJ1435:AL1435)=0,$AE1435,VLOOKUP($AP1435,BaseEqptCdF!$C$5:$R$161,16,FALSE)*$AC$3))</f>
        <v/>
      </c>
      <c r="AZ1435" s="3" t="str">
        <f>IF($L1435="","",IF(SUM($AJ1435:AM1435)=0,$AE1435,VLOOKUP($AP1435,BaseEqptCdF!$C$5:$R$161,16,FALSE)*$AC$3))</f>
        <v/>
      </c>
      <c r="BA1435" s="3" t="str">
        <f>IF($L1435="","",IF(SUM($AJ1435:AN1435)=0,$AE1435,VLOOKUP($AP1435,BaseEqptCdF!$C$5:$R$161,16,FALSE)*$AC$3))</f>
        <v/>
      </c>
      <c r="BB1435" s="2">
        <f t="shared" si="177"/>
        <v>0</v>
      </c>
      <c r="BC1435" s="3" t="str">
        <f>IF($L1435="","",IF(SUM($AJ1435:AJ1435)=0,$AF1435,IF(LEFT(VLOOKUP($AP1435,BaseEqptCdF!$C$5:$E$161,3,FALSE),2)="SD",0,IF(LEFT(VLOOKUP($AP1435,BaseEqptCdF!$C$5:$E$161,3,FALSE),2)="SB",1*52,VLOOKUP($AP1435,BaseEqptCdF!$C$5:$S$161,12,FALSE)*0.2*300))))</f>
        <v/>
      </c>
      <c r="BD1435" s="3" t="str">
        <f>IF($L1435="","",IF(SUM($AJ1435:AK1435)=0,$AF1435,IF(LEFT(VLOOKUP($AP1435,BaseEqptCdF!$C$5:$E$161,3,FALSE),2)="SD",0,IF(LEFT(VLOOKUP($AP1435,BaseEqptCdF!$C$5:$E$161,3,FALSE),2)="SB",1*52,VLOOKUP($AP1435,BaseEqptCdF!$C$5:$S$161,12,FALSE)*0.2*300))))</f>
        <v/>
      </c>
      <c r="BE1435" s="3" t="str">
        <f>IF($L1435="","",IF(SUM($AJ1435:AL1435)=0,$AF1435,IF(LEFT(VLOOKUP($AP1435,BaseEqptCdF!$C$5:$E$161,3,FALSE),2)="SD",0,IF(LEFT(VLOOKUP($AP1435,BaseEqptCdF!$C$5:$E$161,3,FALSE),2)="SB",1*52,VLOOKUP($AP1435,BaseEqptCdF!$C$5:$S$161,12,FALSE)*0.2*300))))</f>
        <v/>
      </c>
      <c r="BF1435" s="3" t="str">
        <f>IF($L1435="","",IF(SUM($AJ1435:AM1435)=0,$AF1435,IF(LEFT(VLOOKUP($AP1435,BaseEqptCdF!$C$5:$E$161,3,FALSE),2)="SD",0,IF(LEFT(VLOOKUP($AP1435,BaseEqptCdF!$C$5:$E$161,3,FALSE),2)="SB",1*52,VLOOKUP($AP1435,BaseEqptCdF!$C$5:$S$161,12,FALSE)*0.2*300))))</f>
        <v/>
      </c>
      <c r="BG1435" s="3" t="str">
        <f>IF($L1435="","",IF(SUM($AJ1435:AN1435)=0,$AF1435,IF(LEFT(VLOOKUP($AP1435,BaseEqptCdF!$C$5:$E$161,3,FALSE),2)="SD",0,IF(LEFT(VLOOKUP($AP1435,BaseEqptCdF!$C$5:$E$161,3,FALSE),2)="SB",1*52,VLOOKUP($AP1435,BaseEqptCdF!$C$5:$S$161,12,FALSE)*0.2*300))))</f>
        <v/>
      </c>
      <c r="BH1435" s="2">
        <f t="shared" si="178"/>
        <v>0</v>
      </c>
    </row>
    <row r="1436" spans="1:60" x14ac:dyDescent="0.25">
      <c r="A1436" s="296" t="str">
        <f t="array" ref="A1436">IF($C1436="","",INDEX(Prog!$B$8:$D$300,MATCH($C1436,nivo1,0),1))</f>
        <v/>
      </c>
      <c r="B1436" s="296" t="str">
        <f t="array" ref="B1436">IF($C1436="","",INDEX(Prog!$B$8:$D$300,MATCH($C1436,nivo1,0),2))</f>
        <v/>
      </c>
      <c r="C1436" s="273"/>
      <c r="D1436" s="267"/>
      <c r="E1436" s="273"/>
      <c r="F1436" s="273"/>
      <c r="G1436" s="273"/>
      <c r="H1436" s="273"/>
      <c r="I1436" s="273"/>
      <c r="J1436" s="273"/>
      <c r="K1436" s="274"/>
      <c r="L1436" s="273"/>
      <c r="M1436" s="273"/>
      <c r="N1436" s="273"/>
      <c r="O1436" s="275"/>
      <c r="P1436" s="273"/>
      <c r="Q1436" s="273"/>
      <c r="R1436" s="273"/>
      <c r="S1436" s="273"/>
      <c r="T1436" s="276"/>
      <c r="U1436" s="276"/>
      <c r="V1436" s="276"/>
      <c r="W1436" s="276"/>
      <c r="X1436" s="277"/>
      <c r="Y1436" s="278"/>
      <c r="AA1436" s="8" t="str">
        <f>IF($L1436="","",VLOOKUP($L1436,BaseEqptCdF!$C$5:$E$161,2,FALSE))</f>
        <v/>
      </c>
      <c r="AB1436" s="8" t="str">
        <f>IF($L1436="","",VLOOKUP($L1436,BaseEqptCdF!$C$5:$E$161,3,FALSE))</f>
        <v/>
      </c>
      <c r="AC1436" s="7" t="str">
        <f>IF($L1436="","",VLOOKUP($L1436,BaseEqptCdF!$C$5:$I$161,6,FALSE))</f>
        <v/>
      </c>
      <c r="AD1436" s="7" t="str">
        <f>IF($L1436="","",VLOOKUP($L1436,BaseEqptCdF!$C$5:$I$161,7,FALSE))</f>
        <v/>
      </c>
      <c r="AE1436" s="3" t="str">
        <f>IF($L1436="","",VLOOKUP($L1436,BaseEqptCdF!$C$5:$R$161,16,FALSE)*$AC$3)</f>
        <v/>
      </c>
      <c r="AF1436" s="3" t="str">
        <f>IF($L1436="","",IF(LEFT($AB1436,2)="SD",0,IF(LEFT($AB1436,2)="SB",1*52,IF($N1436=Prog!$P$17,VLOOKUP($L1436,BaseEqptCdF!$C$5:$P$161,14,FALSE)*1*300,VLOOKUP($L1436,BaseEqptCdF!$C$5:$P$161,12,FALSE)*0.2*300))))</f>
        <v/>
      </c>
      <c r="AG1436" s="6" t="str">
        <f t="shared" si="182"/>
        <v/>
      </c>
      <c r="AH1436" s="6">
        <f>IF($U1436=Prog!$S$18,YEAR($X1436),"")</f>
        <v>1900</v>
      </c>
      <c r="AI1436" s="5" t="str">
        <f>IF(OR($AG1436="",$U1436=Prog!$S$18),"",IF(OR($U1436=Prog!$S$17,$U1436=Prog!$S$16),YEAR($X1436),IF($AG1436="ND","ND",$AI$8+$O1436)))</f>
        <v/>
      </c>
      <c r="AJ1436" s="3" t="str">
        <f t="shared" si="181"/>
        <v/>
      </c>
      <c r="AK1436" s="3" t="str">
        <f t="shared" si="180"/>
        <v/>
      </c>
      <c r="AL1436" s="3" t="str">
        <f t="shared" si="180"/>
        <v/>
      </c>
      <c r="AM1436" s="3" t="str">
        <f t="shared" si="180"/>
        <v/>
      </c>
      <c r="AN1436" s="3" t="str">
        <f t="shared" si="180"/>
        <v/>
      </c>
      <c r="AO1436" s="2">
        <f t="shared" si="175"/>
        <v>0</v>
      </c>
      <c r="AP1436" s="4"/>
      <c r="AQ1436" s="3">
        <f>IF(AJ1436=1,VLOOKUP($AP1436,BaseEqptCdF!$C$5:$R$161,16,FALSE),0)</f>
        <v>0</v>
      </c>
      <c r="AR1436" s="3">
        <f>IF(AK1436=1,VLOOKUP($AP1436,BaseEqptCdF!$C$5:$R$161,16,FALSE),0)</f>
        <v>0</v>
      </c>
      <c r="AS1436" s="3">
        <f>IF(AL1436=1,VLOOKUP($AP1436,BaseEqptCdF!$C$5:$R$161,16,FALSE),0)</f>
        <v>0</v>
      </c>
      <c r="AT1436" s="3">
        <f>IF(AM1436=1,VLOOKUP($AP1436,BaseEqptCdF!$C$5:$R$161,16,FALSE),0)</f>
        <v>0</v>
      </c>
      <c r="AU1436" s="3">
        <f>IF(AN1436=1,VLOOKUP($AP1436,BaseEqptCdF!$C$5:$R$161,16,FALSE),0)</f>
        <v>0</v>
      </c>
      <c r="AV1436" s="2">
        <f t="shared" si="176"/>
        <v>0</v>
      </c>
      <c r="AW1436" s="3" t="str">
        <f>IF($L1436="","",IF(SUM($AJ1436:AJ1436)=0,$AE1436,VLOOKUP($AP1436,BaseEqptCdF!$C$5:$R$161,16,FALSE)*$AC$3))</f>
        <v/>
      </c>
      <c r="AX1436" s="3" t="str">
        <f>IF($L1436="","",IF(SUM($AJ1436:AK1436)=0,$AE1436,VLOOKUP($AP1436,BaseEqptCdF!$C$5:$R$161,16,FALSE)*$AC$3))</f>
        <v/>
      </c>
      <c r="AY1436" s="3" t="str">
        <f>IF($L1436="","",IF(SUM($AJ1436:AL1436)=0,$AE1436,VLOOKUP($AP1436,BaseEqptCdF!$C$5:$R$161,16,FALSE)*$AC$3))</f>
        <v/>
      </c>
      <c r="AZ1436" s="3" t="str">
        <f>IF($L1436="","",IF(SUM($AJ1436:AM1436)=0,$AE1436,VLOOKUP($AP1436,BaseEqptCdF!$C$5:$R$161,16,FALSE)*$AC$3))</f>
        <v/>
      </c>
      <c r="BA1436" s="3" t="str">
        <f>IF($L1436="","",IF(SUM($AJ1436:AN1436)=0,$AE1436,VLOOKUP($AP1436,BaseEqptCdF!$C$5:$R$161,16,FALSE)*$AC$3))</f>
        <v/>
      </c>
      <c r="BB1436" s="2">
        <f t="shared" si="177"/>
        <v>0</v>
      </c>
      <c r="BC1436" s="3" t="str">
        <f>IF($L1436="","",IF(SUM($AJ1436:AJ1436)=0,$AF1436,IF(LEFT(VLOOKUP($AP1436,BaseEqptCdF!$C$5:$E$161,3,FALSE),2)="SD",0,IF(LEFT(VLOOKUP($AP1436,BaseEqptCdF!$C$5:$E$161,3,FALSE),2)="SB",1*52,VLOOKUP($AP1436,BaseEqptCdF!$C$5:$S$161,12,FALSE)*0.2*300))))</f>
        <v/>
      </c>
      <c r="BD1436" s="3" t="str">
        <f>IF($L1436="","",IF(SUM($AJ1436:AK1436)=0,$AF1436,IF(LEFT(VLOOKUP($AP1436,BaseEqptCdF!$C$5:$E$161,3,FALSE),2)="SD",0,IF(LEFT(VLOOKUP($AP1436,BaseEqptCdF!$C$5:$E$161,3,FALSE),2)="SB",1*52,VLOOKUP($AP1436,BaseEqptCdF!$C$5:$S$161,12,FALSE)*0.2*300))))</f>
        <v/>
      </c>
      <c r="BE1436" s="3" t="str">
        <f>IF($L1436="","",IF(SUM($AJ1436:AL1436)=0,$AF1436,IF(LEFT(VLOOKUP($AP1436,BaseEqptCdF!$C$5:$E$161,3,FALSE),2)="SD",0,IF(LEFT(VLOOKUP($AP1436,BaseEqptCdF!$C$5:$E$161,3,FALSE),2)="SB",1*52,VLOOKUP($AP1436,BaseEqptCdF!$C$5:$S$161,12,FALSE)*0.2*300))))</f>
        <v/>
      </c>
      <c r="BF1436" s="3" t="str">
        <f>IF($L1436="","",IF(SUM($AJ1436:AM1436)=0,$AF1436,IF(LEFT(VLOOKUP($AP1436,BaseEqptCdF!$C$5:$E$161,3,FALSE),2)="SD",0,IF(LEFT(VLOOKUP($AP1436,BaseEqptCdF!$C$5:$E$161,3,FALSE),2)="SB",1*52,VLOOKUP($AP1436,BaseEqptCdF!$C$5:$S$161,12,FALSE)*0.2*300))))</f>
        <v/>
      </c>
      <c r="BG1436" s="3" t="str">
        <f>IF($L1436="","",IF(SUM($AJ1436:AN1436)=0,$AF1436,IF(LEFT(VLOOKUP($AP1436,BaseEqptCdF!$C$5:$E$161,3,FALSE),2)="SD",0,IF(LEFT(VLOOKUP($AP1436,BaseEqptCdF!$C$5:$E$161,3,FALSE),2)="SB",1*52,VLOOKUP($AP1436,BaseEqptCdF!$C$5:$S$161,12,FALSE)*0.2*300))))</f>
        <v/>
      </c>
      <c r="BH1436" s="2">
        <f t="shared" si="178"/>
        <v>0</v>
      </c>
    </row>
    <row r="1437" spans="1:60" x14ac:dyDescent="0.25">
      <c r="A1437" s="296" t="str">
        <f t="array" ref="A1437">IF($C1437="","",INDEX(Prog!$B$8:$D$300,MATCH($C1437,nivo1,0),1))</f>
        <v/>
      </c>
      <c r="B1437" s="296" t="str">
        <f t="array" ref="B1437">IF($C1437="","",INDEX(Prog!$B$8:$D$300,MATCH($C1437,nivo1,0),2))</f>
        <v/>
      </c>
      <c r="C1437" s="273"/>
      <c r="D1437" s="267"/>
      <c r="E1437" s="273"/>
      <c r="F1437" s="273"/>
      <c r="G1437" s="273"/>
      <c r="H1437" s="273"/>
      <c r="I1437" s="273"/>
      <c r="J1437" s="273"/>
      <c r="K1437" s="274"/>
      <c r="L1437" s="273"/>
      <c r="M1437" s="273"/>
      <c r="N1437" s="273"/>
      <c r="O1437" s="275"/>
      <c r="P1437" s="273"/>
      <c r="Q1437" s="273"/>
      <c r="R1437" s="273"/>
      <c r="S1437" s="273"/>
      <c r="T1437" s="276"/>
      <c r="U1437" s="276"/>
      <c r="V1437" s="276"/>
      <c r="W1437" s="276"/>
      <c r="X1437" s="277"/>
      <c r="Y1437" s="278"/>
      <c r="AA1437" s="8" t="str">
        <f>IF($L1437="","",VLOOKUP($L1437,BaseEqptCdF!$C$5:$E$161,2,FALSE))</f>
        <v/>
      </c>
      <c r="AB1437" s="8" t="str">
        <f>IF($L1437="","",VLOOKUP($L1437,BaseEqptCdF!$C$5:$E$161,3,FALSE))</f>
        <v/>
      </c>
      <c r="AC1437" s="7" t="str">
        <f>IF($L1437="","",VLOOKUP($L1437,BaseEqptCdF!$C$5:$I$161,6,FALSE))</f>
        <v/>
      </c>
      <c r="AD1437" s="7" t="str">
        <f>IF($L1437="","",VLOOKUP($L1437,BaseEqptCdF!$C$5:$I$161,7,FALSE))</f>
        <v/>
      </c>
      <c r="AE1437" s="3" t="str">
        <f>IF($L1437="","",VLOOKUP($L1437,BaseEqptCdF!$C$5:$R$161,16,FALSE)*$AC$3)</f>
        <v/>
      </c>
      <c r="AF1437" s="3" t="str">
        <f>IF($L1437="","",IF(LEFT($AB1437,2)="SD",0,IF(LEFT($AB1437,2)="SB",1*52,IF($N1437=Prog!$P$17,VLOOKUP($L1437,BaseEqptCdF!$C$5:$P$161,14,FALSE)*1*300,VLOOKUP($L1437,BaseEqptCdF!$C$5:$P$161,12,FALSE)*0.2*300))))</f>
        <v/>
      </c>
      <c r="AG1437" s="6" t="str">
        <f t="shared" si="182"/>
        <v/>
      </c>
      <c r="AH1437" s="6">
        <f>IF($U1437=Prog!$S$18,YEAR($X1437),"")</f>
        <v>1900</v>
      </c>
      <c r="AI1437" s="5" t="str">
        <f>IF(OR($AG1437="",$U1437=Prog!$S$18),"",IF(OR($U1437=Prog!$S$17,$U1437=Prog!$S$16),YEAR($X1437),IF($AG1437="ND","ND",$AI$8+$O1437)))</f>
        <v/>
      </c>
      <c r="AJ1437" s="3" t="str">
        <f t="shared" si="181"/>
        <v/>
      </c>
      <c r="AK1437" s="3" t="str">
        <f t="shared" si="180"/>
        <v/>
      </c>
      <c r="AL1437" s="3" t="str">
        <f t="shared" si="180"/>
        <v/>
      </c>
      <c r="AM1437" s="3" t="str">
        <f t="shared" si="180"/>
        <v/>
      </c>
      <c r="AN1437" s="3" t="str">
        <f t="shared" si="180"/>
        <v/>
      </c>
      <c r="AO1437" s="2">
        <f t="shared" si="175"/>
        <v>0</v>
      </c>
      <c r="AP1437" s="4"/>
      <c r="AQ1437" s="3">
        <f>IF(AJ1437=1,VLOOKUP($AP1437,BaseEqptCdF!$C$5:$R$161,16,FALSE),0)</f>
        <v>0</v>
      </c>
      <c r="AR1437" s="3">
        <f>IF(AK1437=1,VLOOKUP($AP1437,BaseEqptCdF!$C$5:$R$161,16,FALSE),0)</f>
        <v>0</v>
      </c>
      <c r="AS1437" s="3">
        <f>IF(AL1437=1,VLOOKUP($AP1437,BaseEqptCdF!$C$5:$R$161,16,FALSE),0)</f>
        <v>0</v>
      </c>
      <c r="AT1437" s="3">
        <f>IF(AM1437=1,VLOOKUP($AP1437,BaseEqptCdF!$C$5:$R$161,16,FALSE),0)</f>
        <v>0</v>
      </c>
      <c r="AU1437" s="3">
        <f>IF(AN1437=1,VLOOKUP($AP1437,BaseEqptCdF!$C$5:$R$161,16,FALSE),0)</f>
        <v>0</v>
      </c>
      <c r="AV1437" s="2">
        <f t="shared" si="176"/>
        <v>0</v>
      </c>
      <c r="AW1437" s="3" t="str">
        <f>IF($L1437="","",IF(SUM($AJ1437:AJ1437)=0,$AE1437,VLOOKUP($AP1437,BaseEqptCdF!$C$5:$R$161,16,FALSE)*$AC$3))</f>
        <v/>
      </c>
      <c r="AX1437" s="3" t="str">
        <f>IF($L1437="","",IF(SUM($AJ1437:AK1437)=0,$AE1437,VLOOKUP($AP1437,BaseEqptCdF!$C$5:$R$161,16,FALSE)*$AC$3))</f>
        <v/>
      </c>
      <c r="AY1437" s="3" t="str">
        <f>IF($L1437="","",IF(SUM($AJ1437:AL1437)=0,$AE1437,VLOOKUP($AP1437,BaseEqptCdF!$C$5:$R$161,16,FALSE)*$AC$3))</f>
        <v/>
      </c>
      <c r="AZ1437" s="3" t="str">
        <f>IF($L1437="","",IF(SUM($AJ1437:AM1437)=0,$AE1437,VLOOKUP($AP1437,BaseEqptCdF!$C$5:$R$161,16,FALSE)*$AC$3))</f>
        <v/>
      </c>
      <c r="BA1437" s="3" t="str">
        <f>IF($L1437="","",IF(SUM($AJ1437:AN1437)=0,$AE1437,VLOOKUP($AP1437,BaseEqptCdF!$C$5:$R$161,16,FALSE)*$AC$3))</f>
        <v/>
      </c>
      <c r="BB1437" s="2">
        <f t="shared" si="177"/>
        <v>0</v>
      </c>
      <c r="BC1437" s="3" t="str">
        <f>IF($L1437="","",IF(SUM($AJ1437:AJ1437)=0,$AF1437,IF(LEFT(VLOOKUP($AP1437,BaseEqptCdF!$C$5:$E$161,3,FALSE),2)="SD",0,IF(LEFT(VLOOKUP($AP1437,BaseEqptCdF!$C$5:$E$161,3,FALSE),2)="SB",1*52,VLOOKUP($AP1437,BaseEqptCdF!$C$5:$S$161,12,FALSE)*0.2*300))))</f>
        <v/>
      </c>
      <c r="BD1437" s="3" t="str">
        <f>IF($L1437="","",IF(SUM($AJ1437:AK1437)=0,$AF1437,IF(LEFT(VLOOKUP($AP1437,BaseEqptCdF!$C$5:$E$161,3,FALSE),2)="SD",0,IF(LEFT(VLOOKUP($AP1437,BaseEqptCdF!$C$5:$E$161,3,FALSE),2)="SB",1*52,VLOOKUP($AP1437,BaseEqptCdF!$C$5:$S$161,12,FALSE)*0.2*300))))</f>
        <v/>
      </c>
      <c r="BE1437" s="3" t="str">
        <f>IF($L1437="","",IF(SUM($AJ1437:AL1437)=0,$AF1437,IF(LEFT(VLOOKUP($AP1437,BaseEqptCdF!$C$5:$E$161,3,FALSE),2)="SD",0,IF(LEFT(VLOOKUP($AP1437,BaseEqptCdF!$C$5:$E$161,3,FALSE),2)="SB",1*52,VLOOKUP($AP1437,BaseEqptCdF!$C$5:$S$161,12,FALSE)*0.2*300))))</f>
        <v/>
      </c>
      <c r="BF1437" s="3" t="str">
        <f>IF($L1437="","",IF(SUM($AJ1437:AM1437)=0,$AF1437,IF(LEFT(VLOOKUP($AP1437,BaseEqptCdF!$C$5:$E$161,3,FALSE),2)="SD",0,IF(LEFT(VLOOKUP($AP1437,BaseEqptCdF!$C$5:$E$161,3,FALSE),2)="SB",1*52,VLOOKUP($AP1437,BaseEqptCdF!$C$5:$S$161,12,FALSE)*0.2*300))))</f>
        <v/>
      </c>
      <c r="BG1437" s="3" t="str">
        <f>IF($L1437="","",IF(SUM($AJ1437:AN1437)=0,$AF1437,IF(LEFT(VLOOKUP($AP1437,BaseEqptCdF!$C$5:$E$161,3,FALSE),2)="SD",0,IF(LEFT(VLOOKUP($AP1437,BaseEqptCdF!$C$5:$E$161,3,FALSE),2)="SB",1*52,VLOOKUP($AP1437,BaseEqptCdF!$C$5:$S$161,12,FALSE)*0.2*300))))</f>
        <v/>
      </c>
      <c r="BH1437" s="2">
        <f t="shared" si="178"/>
        <v>0</v>
      </c>
    </row>
    <row r="1438" spans="1:60" x14ac:dyDescent="0.25">
      <c r="A1438" s="296" t="str">
        <f t="array" ref="A1438">IF($C1438="","",INDEX(Prog!$B$8:$D$300,MATCH($C1438,nivo1,0),1))</f>
        <v/>
      </c>
      <c r="B1438" s="296" t="str">
        <f t="array" ref="B1438">IF($C1438="","",INDEX(Prog!$B$8:$D$300,MATCH($C1438,nivo1,0),2))</f>
        <v/>
      </c>
      <c r="C1438" s="273"/>
      <c r="D1438" s="267"/>
      <c r="E1438" s="273"/>
      <c r="F1438" s="273"/>
      <c r="G1438" s="273"/>
      <c r="H1438" s="273"/>
      <c r="I1438" s="273"/>
      <c r="J1438" s="273"/>
      <c r="K1438" s="274"/>
      <c r="L1438" s="273"/>
      <c r="M1438" s="273"/>
      <c r="N1438" s="273"/>
      <c r="O1438" s="275"/>
      <c r="P1438" s="273"/>
      <c r="Q1438" s="273"/>
      <c r="R1438" s="273"/>
      <c r="S1438" s="273"/>
      <c r="T1438" s="276"/>
      <c r="U1438" s="276"/>
      <c r="V1438" s="276"/>
      <c r="W1438" s="276"/>
      <c r="X1438" s="277"/>
      <c r="Y1438" s="278"/>
      <c r="AA1438" s="8" t="str">
        <f>IF($L1438="","",VLOOKUP($L1438,BaseEqptCdF!$C$5:$E$161,2,FALSE))</f>
        <v/>
      </c>
      <c r="AB1438" s="8" t="str">
        <f>IF($L1438="","",VLOOKUP($L1438,BaseEqptCdF!$C$5:$E$161,3,FALSE))</f>
        <v/>
      </c>
      <c r="AC1438" s="7" t="str">
        <f>IF($L1438="","",VLOOKUP($L1438,BaseEqptCdF!$C$5:$I$161,6,FALSE))</f>
        <v/>
      </c>
      <c r="AD1438" s="7" t="str">
        <f>IF($L1438="","",VLOOKUP($L1438,BaseEqptCdF!$C$5:$I$161,7,FALSE))</f>
        <v/>
      </c>
      <c r="AE1438" s="3" t="str">
        <f>IF($L1438="","",VLOOKUP($L1438,BaseEqptCdF!$C$5:$R$161,16,FALSE)*$AC$3)</f>
        <v/>
      </c>
      <c r="AF1438" s="3" t="str">
        <f>IF($L1438="","",IF(LEFT($AB1438,2)="SD",0,IF(LEFT($AB1438,2)="SB",1*52,IF($N1438=Prog!$P$17,VLOOKUP($L1438,BaseEqptCdF!$C$5:$P$161,14,FALSE)*1*300,VLOOKUP($L1438,BaseEqptCdF!$C$5:$P$161,12,FALSE)*0.2*300))))</f>
        <v/>
      </c>
      <c r="AG1438" s="6" t="str">
        <f t="shared" si="182"/>
        <v/>
      </c>
      <c r="AH1438" s="6">
        <f>IF($U1438=Prog!$S$18,YEAR($X1438),"")</f>
        <v>1900</v>
      </c>
      <c r="AI1438" s="5" t="str">
        <f>IF(OR($AG1438="",$U1438=Prog!$S$18),"",IF(OR($U1438=Prog!$S$17,$U1438=Prog!$S$16),YEAR($X1438),IF($AG1438="ND","ND",$AI$8+$O1438)))</f>
        <v/>
      </c>
      <c r="AJ1438" s="3" t="str">
        <f t="shared" si="181"/>
        <v/>
      </c>
      <c r="AK1438" s="3" t="str">
        <f t="shared" si="180"/>
        <v/>
      </c>
      <c r="AL1438" s="3" t="str">
        <f t="shared" si="180"/>
        <v/>
      </c>
      <c r="AM1438" s="3" t="str">
        <f t="shared" si="180"/>
        <v/>
      </c>
      <c r="AN1438" s="3" t="str">
        <f t="shared" si="180"/>
        <v/>
      </c>
      <c r="AO1438" s="2">
        <f t="shared" si="175"/>
        <v>0</v>
      </c>
      <c r="AP1438" s="4"/>
      <c r="AQ1438" s="3">
        <f>IF(AJ1438=1,VLOOKUP($AP1438,BaseEqptCdF!$C$5:$R$161,16,FALSE),0)</f>
        <v>0</v>
      </c>
      <c r="AR1438" s="3">
        <f>IF(AK1438=1,VLOOKUP($AP1438,BaseEqptCdF!$C$5:$R$161,16,FALSE),0)</f>
        <v>0</v>
      </c>
      <c r="AS1438" s="3">
        <f>IF(AL1438=1,VLOOKUP($AP1438,BaseEqptCdF!$C$5:$R$161,16,FALSE),0)</f>
        <v>0</v>
      </c>
      <c r="AT1438" s="3">
        <f>IF(AM1438=1,VLOOKUP($AP1438,BaseEqptCdF!$C$5:$R$161,16,FALSE),0)</f>
        <v>0</v>
      </c>
      <c r="AU1438" s="3">
        <f>IF(AN1438=1,VLOOKUP($AP1438,BaseEqptCdF!$C$5:$R$161,16,FALSE),0)</f>
        <v>0</v>
      </c>
      <c r="AV1438" s="2">
        <f t="shared" si="176"/>
        <v>0</v>
      </c>
      <c r="AW1438" s="3" t="str">
        <f>IF($L1438="","",IF(SUM($AJ1438:AJ1438)=0,$AE1438,VLOOKUP($AP1438,BaseEqptCdF!$C$5:$R$161,16,FALSE)*$AC$3))</f>
        <v/>
      </c>
      <c r="AX1438" s="3" t="str">
        <f>IF($L1438="","",IF(SUM($AJ1438:AK1438)=0,$AE1438,VLOOKUP($AP1438,BaseEqptCdF!$C$5:$R$161,16,FALSE)*$AC$3))</f>
        <v/>
      </c>
      <c r="AY1438" s="3" t="str">
        <f>IF($L1438="","",IF(SUM($AJ1438:AL1438)=0,$AE1438,VLOOKUP($AP1438,BaseEqptCdF!$C$5:$R$161,16,FALSE)*$AC$3))</f>
        <v/>
      </c>
      <c r="AZ1438" s="3" t="str">
        <f>IF($L1438="","",IF(SUM($AJ1438:AM1438)=0,$AE1438,VLOOKUP($AP1438,BaseEqptCdF!$C$5:$R$161,16,FALSE)*$AC$3))</f>
        <v/>
      </c>
      <c r="BA1438" s="3" t="str">
        <f>IF($L1438="","",IF(SUM($AJ1438:AN1438)=0,$AE1438,VLOOKUP($AP1438,BaseEqptCdF!$C$5:$R$161,16,FALSE)*$AC$3))</f>
        <v/>
      </c>
      <c r="BB1438" s="2">
        <f t="shared" si="177"/>
        <v>0</v>
      </c>
      <c r="BC1438" s="3" t="str">
        <f>IF($L1438="","",IF(SUM($AJ1438:AJ1438)=0,$AF1438,IF(LEFT(VLOOKUP($AP1438,BaseEqptCdF!$C$5:$E$161,3,FALSE),2)="SD",0,IF(LEFT(VLOOKUP($AP1438,BaseEqptCdF!$C$5:$E$161,3,FALSE),2)="SB",1*52,VLOOKUP($AP1438,BaseEqptCdF!$C$5:$S$161,12,FALSE)*0.2*300))))</f>
        <v/>
      </c>
      <c r="BD1438" s="3" t="str">
        <f>IF($L1438="","",IF(SUM($AJ1438:AK1438)=0,$AF1438,IF(LEFT(VLOOKUP($AP1438,BaseEqptCdF!$C$5:$E$161,3,FALSE),2)="SD",0,IF(LEFT(VLOOKUP($AP1438,BaseEqptCdF!$C$5:$E$161,3,FALSE),2)="SB",1*52,VLOOKUP($AP1438,BaseEqptCdF!$C$5:$S$161,12,FALSE)*0.2*300))))</f>
        <v/>
      </c>
      <c r="BE1438" s="3" t="str">
        <f>IF($L1438="","",IF(SUM($AJ1438:AL1438)=0,$AF1438,IF(LEFT(VLOOKUP($AP1438,BaseEqptCdF!$C$5:$E$161,3,FALSE),2)="SD",0,IF(LEFT(VLOOKUP($AP1438,BaseEqptCdF!$C$5:$E$161,3,FALSE),2)="SB",1*52,VLOOKUP($AP1438,BaseEqptCdF!$C$5:$S$161,12,FALSE)*0.2*300))))</f>
        <v/>
      </c>
      <c r="BF1438" s="3" t="str">
        <f>IF($L1438="","",IF(SUM($AJ1438:AM1438)=0,$AF1438,IF(LEFT(VLOOKUP($AP1438,BaseEqptCdF!$C$5:$E$161,3,FALSE),2)="SD",0,IF(LEFT(VLOOKUP($AP1438,BaseEqptCdF!$C$5:$E$161,3,FALSE),2)="SB",1*52,VLOOKUP($AP1438,BaseEqptCdF!$C$5:$S$161,12,FALSE)*0.2*300))))</f>
        <v/>
      </c>
      <c r="BG1438" s="3" t="str">
        <f>IF($L1438="","",IF(SUM($AJ1438:AN1438)=0,$AF1438,IF(LEFT(VLOOKUP($AP1438,BaseEqptCdF!$C$5:$E$161,3,FALSE),2)="SD",0,IF(LEFT(VLOOKUP($AP1438,BaseEqptCdF!$C$5:$E$161,3,FALSE),2)="SB",1*52,VLOOKUP($AP1438,BaseEqptCdF!$C$5:$S$161,12,FALSE)*0.2*300))))</f>
        <v/>
      </c>
      <c r="BH1438" s="2">
        <f t="shared" si="178"/>
        <v>0</v>
      </c>
    </row>
    <row r="1439" spans="1:60" x14ac:dyDescent="0.25">
      <c r="A1439" s="296" t="str">
        <f t="array" ref="A1439">IF($C1439="","",INDEX(Prog!$B$8:$D$300,MATCH($C1439,nivo1,0),1))</f>
        <v/>
      </c>
      <c r="B1439" s="296" t="str">
        <f t="array" ref="B1439">IF($C1439="","",INDEX(Prog!$B$8:$D$300,MATCH($C1439,nivo1,0),2))</f>
        <v/>
      </c>
      <c r="C1439" s="273"/>
      <c r="D1439" s="267"/>
      <c r="E1439" s="273"/>
      <c r="F1439" s="273"/>
      <c r="G1439" s="273"/>
      <c r="H1439" s="273"/>
      <c r="I1439" s="273"/>
      <c r="J1439" s="273"/>
      <c r="K1439" s="274"/>
      <c r="L1439" s="273"/>
      <c r="M1439" s="273"/>
      <c r="N1439" s="273"/>
      <c r="O1439" s="275"/>
      <c r="P1439" s="273"/>
      <c r="Q1439" s="273"/>
      <c r="R1439" s="273"/>
      <c r="S1439" s="273"/>
      <c r="T1439" s="276"/>
      <c r="U1439" s="276"/>
      <c r="V1439" s="276"/>
      <c r="W1439" s="276"/>
      <c r="X1439" s="277"/>
      <c r="Y1439" s="278"/>
      <c r="AA1439" s="8" t="str">
        <f>IF($L1439="","",VLOOKUP($L1439,BaseEqptCdF!$C$5:$E$161,2,FALSE))</f>
        <v/>
      </c>
      <c r="AB1439" s="8" t="str">
        <f>IF($L1439="","",VLOOKUP($L1439,BaseEqptCdF!$C$5:$E$161,3,FALSE))</f>
        <v/>
      </c>
      <c r="AC1439" s="7" t="str">
        <f>IF($L1439="","",VLOOKUP($L1439,BaseEqptCdF!$C$5:$I$161,6,FALSE))</f>
        <v/>
      </c>
      <c r="AD1439" s="7" t="str">
        <f>IF($L1439="","",VLOOKUP($L1439,BaseEqptCdF!$C$5:$I$161,7,FALSE))</f>
        <v/>
      </c>
      <c r="AE1439" s="3" t="str">
        <f>IF($L1439="","",VLOOKUP($L1439,BaseEqptCdF!$C$5:$R$161,16,FALSE)*$AC$3)</f>
        <v/>
      </c>
      <c r="AF1439" s="3" t="str">
        <f>IF($L1439="","",IF(LEFT($AB1439,2)="SD",0,IF(LEFT($AB1439,2)="SB",1*52,IF($N1439=Prog!$P$17,VLOOKUP($L1439,BaseEqptCdF!$C$5:$P$161,14,FALSE)*1*300,VLOOKUP($L1439,BaseEqptCdF!$C$5:$P$161,12,FALSE)*0.2*300))))</f>
        <v/>
      </c>
      <c r="AG1439" s="6" t="str">
        <f t="shared" si="182"/>
        <v/>
      </c>
      <c r="AH1439" s="6">
        <f>IF($U1439=Prog!$S$18,YEAR($X1439),"")</f>
        <v>1900</v>
      </c>
      <c r="AI1439" s="5" t="str">
        <f>IF(OR($AG1439="",$U1439=Prog!$S$18),"",IF(OR($U1439=Prog!$S$17,$U1439=Prog!$S$16),YEAR($X1439),IF($AG1439="ND","ND",$AI$8+$O1439)))</f>
        <v/>
      </c>
      <c r="AJ1439" s="3" t="str">
        <f t="shared" si="181"/>
        <v/>
      </c>
      <c r="AK1439" s="3" t="str">
        <f t="shared" si="180"/>
        <v/>
      </c>
      <c r="AL1439" s="3" t="str">
        <f t="shared" si="180"/>
        <v/>
      </c>
      <c r="AM1439" s="3" t="str">
        <f t="shared" si="180"/>
        <v/>
      </c>
      <c r="AN1439" s="3" t="str">
        <f t="shared" si="180"/>
        <v/>
      </c>
      <c r="AO1439" s="2">
        <f t="shared" si="175"/>
        <v>0</v>
      </c>
      <c r="AP1439" s="4"/>
      <c r="AQ1439" s="3">
        <f>IF(AJ1439=1,VLOOKUP($AP1439,BaseEqptCdF!$C$5:$R$161,16,FALSE),0)</f>
        <v>0</v>
      </c>
      <c r="AR1439" s="3">
        <f>IF(AK1439=1,VLOOKUP($AP1439,BaseEqptCdF!$C$5:$R$161,16,FALSE),0)</f>
        <v>0</v>
      </c>
      <c r="AS1439" s="3">
        <f>IF(AL1439=1,VLOOKUP($AP1439,BaseEqptCdF!$C$5:$R$161,16,FALSE),0)</f>
        <v>0</v>
      </c>
      <c r="AT1439" s="3">
        <f>IF(AM1439=1,VLOOKUP($AP1439,BaseEqptCdF!$C$5:$R$161,16,FALSE),0)</f>
        <v>0</v>
      </c>
      <c r="AU1439" s="3">
        <f>IF(AN1439=1,VLOOKUP($AP1439,BaseEqptCdF!$C$5:$R$161,16,FALSE),0)</f>
        <v>0</v>
      </c>
      <c r="AV1439" s="2">
        <f t="shared" si="176"/>
        <v>0</v>
      </c>
      <c r="AW1439" s="3" t="str">
        <f>IF($L1439="","",IF(SUM($AJ1439:AJ1439)=0,$AE1439,VLOOKUP($AP1439,BaseEqptCdF!$C$5:$R$161,16,FALSE)*$AC$3))</f>
        <v/>
      </c>
      <c r="AX1439" s="3" t="str">
        <f>IF($L1439="","",IF(SUM($AJ1439:AK1439)=0,$AE1439,VLOOKUP($AP1439,BaseEqptCdF!$C$5:$R$161,16,FALSE)*$AC$3))</f>
        <v/>
      </c>
      <c r="AY1439" s="3" t="str">
        <f>IF($L1439="","",IF(SUM($AJ1439:AL1439)=0,$AE1439,VLOOKUP($AP1439,BaseEqptCdF!$C$5:$R$161,16,FALSE)*$AC$3))</f>
        <v/>
      </c>
      <c r="AZ1439" s="3" t="str">
        <f>IF($L1439="","",IF(SUM($AJ1439:AM1439)=0,$AE1439,VLOOKUP($AP1439,BaseEqptCdF!$C$5:$R$161,16,FALSE)*$AC$3))</f>
        <v/>
      </c>
      <c r="BA1439" s="3" t="str">
        <f>IF($L1439="","",IF(SUM($AJ1439:AN1439)=0,$AE1439,VLOOKUP($AP1439,BaseEqptCdF!$C$5:$R$161,16,FALSE)*$AC$3))</f>
        <v/>
      </c>
      <c r="BB1439" s="2">
        <f t="shared" si="177"/>
        <v>0</v>
      </c>
      <c r="BC1439" s="3" t="str">
        <f>IF($L1439="","",IF(SUM($AJ1439:AJ1439)=0,$AF1439,IF(LEFT(VLOOKUP($AP1439,BaseEqptCdF!$C$5:$E$161,3,FALSE),2)="SD",0,IF(LEFT(VLOOKUP($AP1439,BaseEqptCdF!$C$5:$E$161,3,FALSE),2)="SB",1*52,VLOOKUP($AP1439,BaseEqptCdF!$C$5:$S$161,12,FALSE)*0.2*300))))</f>
        <v/>
      </c>
      <c r="BD1439" s="3" t="str">
        <f>IF($L1439="","",IF(SUM($AJ1439:AK1439)=0,$AF1439,IF(LEFT(VLOOKUP($AP1439,BaseEqptCdF!$C$5:$E$161,3,FALSE),2)="SD",0,IF(LEFT(VLOOKUP($AP1439,BaseEqptCdF!$C$5:$E$161,3,FALSE),2)="SB",1*52,VLOOKUP($AP1439,BaseEqptCdF!$C$5:$S$161,12,FALSE)*0.2*300))))</f>
        <v/>
      </c>
      <c r="BE1439" s="3" t="str">
        <f>IF($L1439="","",IF(SUM($AJ1439:AL1439)=0,$AF1439,IF(LEFT(VLOOKUP($AP1439,BaseEqptCdF!$C$5:$E$161,3,FALSE),2)="SD",0,IF(LEFT(VLOOKUP($AP1439,BaseEqptCdF!$C$5:$E$161,3,FALSE),2)="SB",1*52,VLOOKUP($AP1439,BaseEqptCdF!$C$5:$S$161,12,FALSE)*0.2*300))))</f>
        <v/>
      </c>
      <c r="BF1439" s="3" t="str">
        <f>IF($L1439="","",IF(SUM($AJ1439:AM1439)=0,$AF1439,IF(LEFT(VLOOKUP($AP1439,BaseEqptCdF!$C$5:$E$161,3,FALSE),2)="SD",0,IF(LEFT(VLOOKUP($AP1439,BaseEqptCdF!$C$5:$E$161,3,FALSE),2)="SB",1*52,VLOOKUP($AP1439,BaseEqptCdF!$C$5:$S$161,12,FALSE)*0.2*300))))</f>
        <v/>
      </c>
      <c r="BG1439" s="3" t="str">
        <f>IF($L1439="","",IF(SUM($AJ1439:AN1439)=0,$AF1439,IF(LEFT(VLOOKUP($AP1439,BaseEqptCdF!$C$5:$E$161,3,FALSE),2)="SD",0,IF(LEFT(VLOOKUP($AP1439,BaseEqptCdF!$C$5:$E$161,3,FALSE),2)="SB",1*52,VLOOKUP($AP1439,BaseEqptCdF!$C$5:$S$161,12,FALSE)*0.2*300))))</f>
        <v/>
      </c>
      <c r="BH1439" s="2">
        <f t="shared" si="178"/>
        <v>0</v>
      </c>
    </row>
    <row r="1440" spans="1:60" x14ac:dyDescent="0.25">
      <c r="A1440" s="296" t="str">
        <f t="array" ref="A1440">IF($C1440="","",INDEX(Prog!$B$8:$D$300,MATCH($C1440,nivo1,0),1))</f>
        <v/>
      </c>
      <c r="B1440" s="296" t="str">
        <f t="array" ref="B1440">IF($C1440="","",INDEX(Prog!$B$8:$D$300,MATCH($C1440,nivo1,0),2))</f>
        <v/>
      </c>
      <c r="C1440" s="273"/>
      <c r="D1440" s="267"/>
      <c r="E1440" s="273"/>
      <c r="F1440" s="273"/>
      <c r="G1440" s="273"/>
      <c r="H1440" s="273"/>
      <c r="I1440" s="273"/>
      <c r="J1440" s="273"/>
      <c r="K1440" s="274"/>
      <c r="L1440" s="273"/>
      <c r="M1440" s="273"/>
      <c r="N1440" s="273"/>
      <c r="O1440" s="275"/>
      <c r="P1440" s="273"/>
      <c r="Q1440" s="273"/>
      <c r="R1440" s="273"/>
      <c r="S1440" s="273"/>
      <c r="T1440" s="276"/>
      <c r="U1440" s="276"/>
      <c r="V1440" s="276"/>
      <c r="W1440" s="276"/>
      <c r="X1440" s="277"/>
      <c r="Y1440" s="278"/>
      <c r="AA1440" s="8" t="str">
        <f>IF($L1440="","",VLOOKUP($L1440,BaseEqptCdF!$C$5:$E$161,2,FALSE))</f>
        <v/>
      </c>
      <c r="AB1440" s="8" t="str">
        <f>IF($L1440="","",VLOOKUP($L1440,BaseEqptCdF!$C$5:$E$161,3,FALSE))</f>
        <v/>
      </c>
      <c r="AC1440" s="7" t="str">
        <f>IF($L1440="","",VLOOKUP($L1440,BaseEqptCdF!$C$5:$I$161,6,FALSE))</f>
        <v/>
      </c>
      <c r="AD1440" s="7" t="str">
        <f>IF($L1440="","",VLOOKUP($L1440,BaseEqptCdF!$C$5:$I$161,7,FALSE))</f>
        <v/>
      </c>
      <c r="AE1440" s="3" t="str">
        <f>IF($L1440="","",VLOOKUP($L1440,BaseEqptCdF!$C$5:$R$161,16,FALSE)*$AC$3)</f>
        <v/>
      </c>
      <c r="AF1440" s="3" t="str">
        <f>IF($L1440="","",IF(LEFT($AB1440,2)="SD",0,IF(LEFT($AB1440,2)="SB",1*52,IF($N1440=Prog!$P$17,VLOOKUP($L1440,BaseEqptCdF!$C$5:$P$161,14,FALSE)*1*300,VLOOKUP($L1440,BaseEqptCdF!$C$5:$P$161,12,FALSE)*0.2*300))))</f>
        <v/>
      </c>
      <c r="AG1440" s="6" t="str">
        <f t="shared" si="182"/>
        <v/>
      </c>
      <c r="AH1440" s="6">
        <f>IF($U1440=Prog!$S$18,YEAR($X1440),"")</f>
        <v>1900</v>
      </c>
      <c r="AI1440" s="5" t="str">
        <f>IF(OR($AG1440="",$U1440=Prog!$S$18),"",IF(OR($U1440=Prog!$S$17,$U1440=Prog!$S$16),YEAR($X1440),IF($AG1440="ND","ND",$AI$8+$O1440)))</f>
        <v/>
      </c>
      <c r="AJ1440" s="3" t="str">
        <f t="shared" si="181"/>
        <v/>
      </c>
      <c r="AK1440" s="3" t="str">
        <f t="shared" si="180"/>
        <v/>
      </c>
      <c r="AL1440" s="3" t="str">
        <f t="shared" si="180"/>
        <v/>
      </c>
      <c r="AM1440" s="3" t="str">
        <f t="shared" si="180"/>
        <v/>
      </c>
      <c r="AN1440" s="3" t="str">
        <f t="shared" si="180"/>
        <v/>
      </c>
      <c r="AO1440" s="2">
        <f t="shared" si="175"/>
        <v>0</v>
      </c>
      <c r="AP1440" s="4"/>
      <c r="AQ1440" s="3">
        <f>IF(AJ1440=1,VLOOKUP($AP1440,BaseEqptCdF!$C$5:$R$161,16,FALSE),0)</f>
        <v>0</v>
      </c>
      <c r="AR1440" s="3">
        <f>IF(AK1440=1,VLOOKUP($AP1440,BaseEqptCdF!$C$5:$R$161,16,FALSE),0)</f>
        <v>0</v>
      </c>
      <c r="AS1440" s="3">
        <f>IF(AL1440=1,VLOOKUP($AP1440,BaseEqptCdF!$C$5:$R$161,16,FALSE),0)</f>
        <v>0</v>
      </c>
      <c r="AT1440" s="3">
        <f>IF(AM1440=1,VLOOKUP($AP1440,BaseEqptCdF!$C$5:$R$161,16,FALSE),0)</f>
        <v>0</v>
      </c>
      <c r="AU1440" s="3">
        <f>IF(AN1440=1,VLOOKUP($AP1440,BaseEqptCdF!$C$5:$R$161,16,FALSE),0)</f>
        <v>0</v>
      </c>
      <c r="AV1440" s="2">
        <f t="shared" si="176"/>
        <v>0</v>
      </c>
      <c r="AW1440" s="3" t="str">
        <f>IF($L1440="","",IF(SUM($AJ1440:AJ1440)=0,$AE1440,VLOOKUP($AP1440,BaseEqptCdF!$C$5:$R$161,16,FALSE)*$AC$3))</f>
        <v/>
      </c>
      <c r="AX1440" s="3" t="str">
        <f>IF($L1440="","",IF(SUM($AJ1440:AK1440)=0,$AE1440,VLOOKUP($AP1440,BaseEqptCdF!$C$5:$R$161,16,FALSE)*$AC$3))</f>
        <v/>
      </c>
      <c r="AY1440" s="3" t="str">
        <f>IF($L1440="","",IF(SUM($AJ1440:AL1440)=0,$AE1440,VLOOKUP($AP1440,BaseEqptCdF!$C$5:$R$161,16,FALSE)*$AC$3))</f>
        <v/>
      </c>
      <c r="AZ1440" s="3" t="str">
        <f>IF($L1440="","",IF(SUM($AJ1440:AM1440)=0,$AE1440,VLOOKUP($AP1440,BaseEqptCdF!$C$5:$R$161,16,FALSE)*$AC$3))</f>
        <v/>
      </c>
      <c r="BA1440" s="3" t="str">
        <f>IF($L1440="","",IF(SUM($AJ1440:AN1440)=0,$AE1440,VLOOKUP($AP1440,BaseEqptCdF!$C$5:$R$161,16,FALSE)*$AC$3))</f>
        <v/>
      </c>
      <c r="BB1440" s="2">
        <f t="shared" si="177"/>
        <v>0</v>
      </c>
      <c r="BC1440" s="3" t="str">
        <f>IF($L1440="","",IF(SUM($AJ1440:AJ1440)=0,$AF1440,IF(LEFT(VLOOKUP($AP1440,BaseEqptCdF!$C$5:$E$161,3,FALSE),2)="SD",0,IF(LEFT(VLOOKUP($AP1440,BaseEqptCdF!$C$5:$E$161,3,FALSE),2)="SB",1*52,VLOOKUP($AP1440,BaseEqptCdF!$C$5:$S$161,12,FALSE)*0.2*300))))</f>
        <v/>
      </c>
      <c r="BD1440" s="3" t="str">
        <f>IF($L1440="","",IF(SUM($AJ1440:AK1440)=0,$AF1440,IF(LEFT(VLOOKUP($AP1440,BaseEqptCdF!$C$5:$E$161,3,FALSE),2)="SD",0,IF(LEFT(VLOOKUP($AP1440,BaseEqptCdF!$C$5:$E$161,3,FALSE),2)="SB",1*52,VLOOKUP($AP1440,BaseEqptCdF!$C$5:$S$161,12,FALSE)*0.2*300))))</f>
        <v/>
      </c>
      <c r="BE1440" s="3" t="str">
        <f>IF($L1440="","",IF(SUM($AJ1440:AL1440)=0,$AF1440,IF(LEFT(VLOOKUP($AP1440,BaseEqptCdF!$C$5:$E$161,3,FALSE),2)="SD",0,IF(LEFT(VLOOKUP($AP1440,BaseEqptCdF!$C$5:$E$161,3,FALSE),2)="SB",1*52,VLOOKUP($AP1440,BaseEqptCdF!$C$5:$S$161,12,FALSE)*0.2*300))))</f>
        <v/>
      </c>
      <c r="BF1440" s="3" t="str">
        <f>IF($L1440="","",IF(SUM($AJ1440:AM1440)=0,$AF1440,IF(LEFT(VLOOKUP($AP1440,BaseEqptCdF!$C$5:$E$161,3,FALSE),2)="SD",0,IF(LEFT(VLOOKUP($AP1440,BaseEqptCdF!$C$5:$E$161,3,FALSE),2)="SB",1*52,VLOOKUP($AP1440,BaseEqptCdF!$C$5:$S$161,12,FALSE)*0.2*300))))</f>
        <v/>
      </c>
      <c r="BG1440" s="3" t="str">
        <f>IF($L1440="","",IF(SUM($AJ1440:AN1440)=0,$AF1440,IF(LEFT(VLOOKUP($AP1440,BaseEqptCdF!$C$5:$E$161,3,FALSE),2)="SD",0,IF(LEFT(VLOOKUP($AP1440,BaseEqptCdF!$C$5:$E$161,3,FALSE),2)="SB",1*52,VLOOKUP($AP1440,BaseEqptCdF!$C$5:$S$161,12,FALSE)*0.2*300))))</f>
        <v/>
      </c>
      <c r="BH1440" s="2">
        <f t="shared" si="178"/>
        <v>0</v>
      </c>
    </row>
    <row r="1441" spans="1:60" x14ac:dyDescent="0.25">
      <c r="A1441" s="296" t="str">
        <f t="array" ref="A1441">IF($C1441="","",INDEX(Prog!$B$8:$D$300,MATCH($C1441,nivo1,0),1))</f>
        <v/>
      </c>
      <c r="B1441" s="296" t="str">
        <f t="array" ref="B1441">IF($C1441="","",INDEX(Prog!$B$8:$D$300,MATCH($C1441,nivo1,0),2))</f>
        <v/>
      </c>
      <c r="C1441" s="273"/>
      <c r="D1441" s="267"/>
      <c r="E1441" s="273"/>
      <c r="F1441" s="273"/>
      <c r="G1441" s="273"/>
      <c r="H1441" s="273"/>
      <c r="I1441" s="273"/>
      <c r="J1441" s="273"/>
      <c r="K1441" s="274"/>
      <c r="L1441" s="273"/>
      <c r="M1441" s="273"/>
      <c r="N1441" s="273"/>
      <c r="O1441" s="275"/>
      <c r="P1441" s="273"/>
      <c r="Q1441" s="273"/>
      <c r="R1441" s="273"/>
      <c r="S1441" s="273"/>
      <c r="T1441" s="276"/>
      <c r="U1441" s="276"/>
      <c r="V1441" s="276"/>
      <c r="W1441" s="276"/>
      <c r="X1441" s="277"/>
      <c r="Y1441" s="278"/>
      <c r="AA1441" s="8" t="str">
        <f>IF($L1441="","",VLOOKUP($L1441,BaseEqptCdF!$C$5:$E$161,2,FALSE))</f>
        <v/>
      </c>
      <c r="AB1441" s="8" t="str">
        <f>IF($L1441="","",VLOOKUP($L1441,BaseEqptCdF!$C$5:$E$161,3,FALSE))</f>
        <v/>
      </c>
      <c r="AC1441" s="7" t="str">
        <f>IF($L1441="","",VLOOKUP($L1441,BaseEqptCdF!$C$5:$I$161,6,FALSE))</f>
        <v/>
      </c>
      <c r="AD1441" s="7" t="str">
        <f>IF($L1441="","",VLOOKUP($L1441,BaseEqptCdF!$C$5:$I$161,7,FALSE))</f>
        <v/>
      </c>
      <c r="AE1441" s="3" t="str">
        <f>IF($L1441="","",VLOOKUP($L1441,BaseEqptCdF!$C$5:$R$161,16,FALSE)*$AC$3)</f>
        <v/>
      </c>
      <c r="AF1441" s="3" t="str">
        <f>IF($L1441="","",IF(LEFT($AB1441,2)="SD",0,IF(LEFT($AB1441,2)="SB",1*52,IF($N1441=Prog!$P$17,VLOOKUP($L1441,BaseEqptCdF!$C$5:$P$161,14,FALSE)*1*300,VLOOKUP($L1441,BaseEqptCdF!$C$5:$P$161,12,FALSE)*0.2*300))))</f>
        <v/>
      </c>
      <c r="AG1441" s="6" t="str">
        <f t="shared" si="182"/>
        <v/>
      </c>
      <c r="AH1441" s="6">
        <f>IF($U1441=Prog!$S$18,YEAR($X1441),"")</f>
        <v>1900</v>
      </c>
      <c r="AI1441" s="5" t="str">
        <f>IF(OR($AG1441="",$U1441=Prog!$S$18),"",IF(OR($U1441=Prog!$S$17,$U1441=Prog!$S$16),YEAR($X1441),IF($AG1441="ND","ND",$AI$8+$O1441)))</f>
        <v/>
      </c>
      <c r="AJ1441" s="3" t="str">
        <f t="shared" si="181"/>
        <v/>
      </c>
      <c r="AK1441" s="3" t="str">
        <f t="shared" si="180"/>
        <v/>
      </c>
      <c r="AL1441" s="3" t="str">
        <f t="shared" si="180"/>
        <v/>
      </c>
      <c r="AM1441" s="3" t="str">
        <f t="shared" si="180"/>
        <v/>
      </c>
      <c r="AN1441" s="3" t="str">
        <f t="shared" si="180"/>
        <v/>
      </c>
      <c r="AO1441" s="2">
        <f t="shared" si="175"/>
        <v>0</v>
      </c>
      <c r="AP1441" s="4"/>
      <c r="AQ1441" s="3">
        <f>IF(AJ1441=1,VLOOKUP($AP1441,BaseEqptCdF!$C$5:$R$161,16,FALSE),0)</f>
        <v>0</v>
      </c>
      <c r="AR1441" s="3">
        <f>IF(AK1441=1,VLOOKUP($AP1441,BaseEqptCdF!$C$5:$R$161,16,FALSE),0)</f>
        <v>0</v>
      </c>
      <c r="AS1441" s="3">
        <f>IF(AL1441=1,VLOOKUP($AP1441,BaseEqptCdF!$C$5:$R$161,16,FALSE),0)</f>
        <v>0</v>
      </c>
      <c r="AT1441" s="3">
        <f>IF(AM1441=1,VLOOKUP($AP1441,BaseEqptCdF!$C$5:$R$161,16,FALSE),0)</f>
        <v>0</v>
      </c>
      <c r="AU1441" s="3">
        <f>IF(AN1441=1,VLOOKUP($AP1441,BaseEqptCdF!$C$5:$R$161,16,FALSE),0)</f>
        <v>0</v>
      </c>
      <c r="AV1441" s="2">
        <f t="shared" si="176"/>
        <v>0</v>
      </c>
      <c r="AW1441" s="3" t="str">
        <f>IF($L1441="","",IF(SUM($AJ1441:AJ1441)=0,$AE1441,VLOOKUP($AP1441,BaseEqptCdF!$C$5:$R$161,16,FALSE)*$AC$3))</f>
        <v/>
      </c>
      <c r="AX1441" s="3" t="str">
        <f>IF($L1441="","",IF(SUM($AJ1441:AK1441)=0,$AE1441,VLOOKUP($AP1441,BaseEqptCdF!$C$5:$R$161,16,FALSE)*$AC$3))</f>
        <v/>
      </c>
      <c r="AY1441" s="3" t="str">
        <f>IF($L1441="","",IF(SUM($AJ1441:AL1441)=0,$AE1441,VLOOKUP($AP1441,BaseEqptCdF!$C$5:$R$161,16,FALSE)*$AC$3))</f>
        <v/>
      </c>
      <c r="AZ1441" s="3" t="str">
        <f>IF($L1441="","",IF(SUM($AJ1441:AM1441)=0,$AE1441,VLOOKUP($AP1441,BaseEqptCdF!$C$5:$R$161,16,FALSE)*$AC$3))</f>
        <v/>
      </c>
      <c r="BA1441" s="3" t="str">
        <f>IF($L1441="","",IF(SUM($AJ1441:AN1441)=0,$AE1441,VLOOKUP($AP1441,BaseEqptCdF!$C$5:$R$161,16,FALSE)*$AC$3))</f>
        <v/>
      </c>
      <c r="BB1441" s="2">
        <f t="shared" si="177"/>
        <v>0</v>
      </c>
      <c r="BC1441" s="3" t="str">
        <f>IF($L1441="","",IF(SUM($AJ1441:AJ1441)=0,$AF1441,IF(LEFT(VLOOKUP($AP1441,BaseEqptCdF!$C$5:$E$161,3,FALSE),2)="SD",0,IF(LEFT(VLOOKUP($AP1441,BaseEqptCdF!$C$5:$E$161,3,FALSE),2)="SB",1*52,VLOOKUP($AP1441,BaseEqptCdF!$C$5:$S$161,12,FALSE)*0.2*300))))</f>
        <v/>
      </c>
      <c r="BD1441" s="3" t="str">
        <f>IF($L1441="","",IF(SUM($AJ1441:AK1441)=0,$AF1441,IF(LEFT(VLOOKUP($AP1441,BaseEqptCdF!$C$5:$E$161,3,FALSE),2)="SD",0,IF(LEFT(VLOOKUP($AP1441,BaseEqptCdF!$C$5:$E$161,3,FALSE),2)="SB",1*52,VLOOKUP($AP1441,BaseEqptCdF!$C$5:$S$161,12,FALSE)*0.2*300))))</f>
        <v/>
      </c>
      <c r="BE1441" s="3" t="str">
        <f>IF($L1441="","",IF(SUM($AJ1441:AL1441)=0,$AF1441,IF(LEFT(VLOOKUP($AP1441,BaseEqptCdF!$C$5:$E$161,3,FALSE),2)="SD",0,IF(LEFT(VLOOKUP($AP1441,BaseEqptCdF!$C$5:$E$161,3,FALSE),2)="SB",1*52,VLOOKUP($AP1441,BaseEqptCdF!$C$5:$S$161,12,FALSE)*0.2*300))))</f>
        <v/>
      </c>
      <c r="BF1441" s="3" t="str">
        <f>IF($L1441="","",IF(SUM($AJ1441:AM1441)=0,$AF1441,IF(LEFT(VLOOKUP($AP1441,BaseEqptCdF!$C$5:$E$161,3,FALSE),2)="SD",0,IF(LEFT(VLOOKUP($AP1441,BaseEqptCdF!$C$5:$E$161,3,FALSE),2)="SB",1*52,VLOOKUP($AP1441,BaseEqptCdF!$C$5:$S$161,12,FALSE)*0.2*300))))</f>
        <v/>
      </c>
      <c r="BG1441" s="3" t="str">
        <f>IF($L1441="","",IF(SUM($AJ1441:AN1441)=0,$AF1441,IF(LEFT(VLOOKUP($AP1441,BaseEqptCdF!$C$5:$E$161,3,FALSE),2)="SD",0,IF(LEFT(VLOOKUP($AP1441,BaseEqptCdF!$C$5:$E$161,3,FALSE),2)="SB",1*52,VLOOKUP($AP1441,BaseEqptCdF!$C$5:$S$161,12,FALSE)*0.2*300))))</f>
        <v/>
      </c>
      <c r="BH1441" s="2">
        <f t="shared" si="178"/>
        <v>0</v>
      </c>
    </row>
    <row r="1442" spans="1:60" x14ac:dyDescent="0.25">
      <c r="A1442" s="296" t="str">
        <f t="array" ref="A1442">IF($C1442="","",INDEX(Prog!$B$8:$D$300,MATCH($C1442,nivo1,0),1))</f>
        <v/>
      </c>
      <c r="B1442" s="296" t="str">
        <f t="array" ref="B1442">IF($C1442="","",INDEX(Prog!$B$8:$D$300,MATCH($C1442,nivo1,0),2))</f>
        <v/>
      </c>
      <c r="C1442" s="273"/>
      <c r="D1442" s="267"/>
      <c r="E1442" s="273"/>
      <c r="F1442" s="273"/>
      <c r="G1442" s="273"/>
      <c r="H1442" s="273"/>
      <c r="I1442" s="273"/>
      <c r="J1442" s="273"/>
      <c r="K1442" s="274"/>
      <c r="L1442" s="273"/>
      <c r="M1442" s="273"/>
      <c r="N1442" s="273"/>
      <c r="O1442" s="275"/>
      <c r="P1442" s="273"/>
      <c r="Q1442" s="273"/>
      <c r="R1442" s="273"/>
      <c r="S1442" s="273"/>
      <c r="T1442" s="276"/>
      <c r="U1442" s="276"/>
      <c r="V1442" s="276"/>
      <c r="W1442" s="276"/>
      <c r="X1442" s="277"/>
      <c r="Y1442" s="278"/>
      <c r="AA1442" s="8" t="str">
        <f>IF($L1442="","",VLOOKUP($L1442,BaseEqptCdF!$C$5:$E$161,2,FALSE))</f>
        <v/>
      </c>
      <c r="AB1442" s="8" t="str">
        <f>IF($L1442="","",VLOOKUP($L1442,BaseEqptCdF!$C$5:$E$161,3,FALSE))</f>
        <v/>
      </c>
      <c r="AC1442" s="7" t="str">
        <f>IF($L1442="","",VLOOKUP($L1442,BaseEqptCdF!$C$5:$I$161,6,FALSE))</f>
        <v/>
      </c>
      <c r="AD1442" s="7" t="str">
        <f>IF($L1442="","",VLOOKUP($L1442,BaseEqptCdF!$C$5:$I$161,7,FALSE))</f>
        <v/>
      </c>
      <c r="AE1442" s="3" t="str">
        <f>IF($L1442="","",VLOOKUP($L1442,BaseEqptCdF!$C$5:$R$161,16,FALSE)*$AC$3)</f>
        <v/>
      </c>
      <c r="AF1442" s="3" t="str">
        <f>IF($L1442="","",IF(LEFT($AB1442,2)="SD",0,IF(LEFT($AB1442,2)="SB",1*52,IF($N1442=Prog!$P$17,VLOOKUP($L1442,BaseEqptCdF!$C$5:$P$161,14,FALSE)*1*300,VLOOKUP($L1442,BaseEqptCdF!$C$5:$P$161,12,FALSE)*0.2*300))))</f>
        <v/>
      </c>
      <c r="AG1442" s="6" t="str">
        <f t="shared" si="182"/>
        <v/>
      </c>
      <c r="AH1442" s="6">
        <f>IF($U1442=Prog!$S$18,YEAR($X1442),"")</f>
        <v>1900</v>
      </c>
      <c r="AI1442" s="5" t="str">
        <f>IF(OR($AG1442="",$U1442=Prog!$S$18),"",IF(OR($U1442=Prog!$S$17,$U1442=Prog!$S$16),YEAR($X1442),IF($AG1442="ND","ND",$AI$8+$O1442)))</f>
        <v/>
      </c>
      <c r="AJ1442" s="3" t="str">
        <f t="shared" si="181"/>
        <v/>
      </c>
      <c r="AK1442" s="3" t="str">
        <f t="shared" si="180"/>
        <v/>
      </c>
      <c r="AL1442" s="3" t="str">
        <f t="shared" si="180"/>
        <v/>
      </c>
      <c r="AM1442" s="3" t="str">
        <f t="shared" si="180"/>
        <v/>
      </c>
      <c r="AN1442" s="3" t="str">
        <f t="shared" si="180"/>
        <v/>
      </c>
      <c r="AO1442" s="2">
        <f t="shared" si="175"/>
        <v>0</v>
      </c>
      <c r="AP1442" s="4"/>
      <c r="AQ1442" s="3">
        <f>IF(AJ1442=1,VLOOKUP($AP1442,BaseEqptCdF!$C$5:$R$161,16,FALSE),0)</f>
        <v>0</v>
      </c>
      <c r="AR1442" s="3">
        <f>IF(AK1442=1,VLOOKUP($AP1442,BaseEqptCdF!$C$5:$R$161,16,FALSE),0)</f>
        <v>0</v>
      </c>
      <c r="AS1442" s="3">
        <f>IF(AL1442=1,VLOOKUP($AP1442,BaseEqptCdF!$C$5:$R$161,16,FALSE),0)</f>
        <v>0</v>
      </c>
      <c r="AT1442" s="3">
        <f>IF(AM1442=1,VLOOKUP($AP1442,BaseEqptCdF!$C$5:$R$161,16,FALSE),0)</f>
        <v>0</v>
      </c>
      <c r="AU1442" s="3">
        <f>IF(AN1442=1,VLOOKUP($AP1442,BaseEqptCdF!$C$5:$R$161,16,FALSE),0)</f>
        <v>0</v>
      </c>
      <c r="AV1442" s="2">
        <f t="shared" si="176"/>
        <v>0</v>
      </c>
      <c r="AW1442" s="3" t="str">
        <f>IF($L1442="","",IF(SUM($AJ1442:AJ1442)=0,$AE1442,VLOOKUP($AP1442,BaseEqptCdF!$C$5:$R$161,16,FALSE)*$AC$3))</f>
        <v/>
      </c>
      <c r="AX1442" s="3" t="str">
        <f>IF($L1442="","",IF(SUM($AJ1442:AK1442)=0,$AE1442,VLOOKUP($AP1442,BaseEqptCdF!$C$5:$R$161,16,FALSE)*$AC$3))</f>
        <v/>
      </c>
      <c r="AY1442" s="3" t="str">
        <f>IF($L1442="","",IF(SUM($AJ1442:AL1442)=0,$AE1442,VLOOKUP($AP1442,BaseEqptCdF!$C$5:$R$161,16,FALSE)*$AC$3))</f>
        <v/>
      </c>
      <c r="AZ1442" s="3" t="str">
        <f>IF($L1442="","",IF(SUM($AJ1442:AM1442)=0,$AE1442,VLOOKUP($AP1442,BaseEqptCdF!$C$5:$R$161,16,FALSE)*$AC$3))</f>
        <v/>
      </c>
      <c r="BA1442" s="3" t="str">
        <f>IF($L1442="","",IF(SUM($AJ1442:AN1442)=0,$AE1442,VLOOKUP($AP1442,BaseEqptCdF!$C$5:$R$161,16,FALSE)*$AC$3))</f>
        <v/>
      </c>
      <c r="BB1442" s="2">
        <f t="shared" si="177"/>
        <v>0</v>
      </c>
      <c r="BC1442" s="3" t="str">
        <f>IF($L1442="","",IF(SUM($AJ1442:AJ1442)=0,$AF1442,IF(LEFT(VLOOKUP($AP1442,BaseEqptCdF!$C$5:$E$161,3,FALSE),2)="SD",0,IF(LEFT(VLOOKUP($AP1442,BaseEqptCdF!$C$5:$E$161,3,FALSE),2)="SB",1*52,VLOOKUP($AP1442,BaseEqptCdF!$C$5:$S$161,12,FALSE)*0.2*300))))</f>
        <v/>
      </c>
      <c r="BD1442" s="3" t="str">
        <f>IF($L1442="","",IF(SUM($AJ1442:AK1442)=0,$AF1442,IF(LEFT(VLOOKUP($AP1442,BaseEqptCdF!$C$5:$E$161,3,FALSE),2)="SD",0,IF(LEFT(VLOOKUP($AP1442,BaseEqptCdF!$C$5:$E$161,3,FALSE),2)="SB",1*52,VLOOKUP($AP1442,BaseEqptCdF!$C$5:$S$161,12,FALSE)*0.2*300))))</f>
        <v/>
      </c>
      <c r="BE1442" s="3" t="str">
        <f>IF($L1442="","",IF(SUM($AJ1442:AL1442)=0,$AF1442,IF(LEFT(VLOOKUP($AP1442,BaseEqptCdF!$C$5:$E$161,3,FALSE),2)="SD",0,IF(LEFT(VLOOKUP($AP1442,BaseEqptCdF!$C$5:$E$161,3,FALSE),2)="SB",1*52,VLOOKUP($AP1442,BaseEqptCdF!$C$5:$S$161,12,FALSE)*0.2*300))))</f>
        <v/>
      </c>
      <c r="BF1442" s="3" t="str">
        <f>IF($L1442="","",IF(SUM($AJ1442:AM1442)=0,$AF1442,IF(LEFT(VLOOKUP($AP1442,BaseEqptCdF!$C$5:$E$161,3,FALSE),2)="SD",0,IF(LEFT(VLOOKUP($AP1442,BaseEqptCdF!$C$5:$E$161,3,FALSE),2)="SB",1*52,VLOOKUP($AP1442,BaseEqptCdF!$C$5:$S$161,12,FALSE)*0.2*300))))</f>
        <v/>
      </c>
      <c r="BG1442" s="3" t="str">
        <f>IF($L1442="","",IF(SUM($AJ1442:AN1442)=0,$AF1442,IF(LEFT(VLOOKUP($AP1442,BaseEqptCdF!$C$5:$E$161,3,FALSE),2)="SD",0,IF(LEFT(VLOOKUP($AP1442,BaseEqptCdF!$C$5:$E$161,3,FALSE),2)="SB",1*52,VLOOKUP($AP1442,BaseEqptCdF!$C$5:$S$161,12,FALSE)*0.2*300))))</f>
        <v/>
      </c>
      <c r="BH1442" s="2">
        <f t="shared" si="178"/>
        <v>0</v>
      </c>
    </row>
    <row r="1443" spans="1:60" x14ac:dyDescent="0.25">
      <c r="A1443" s="296" t="str">
        <f t="array" ref="A1443">IF($C1443="","",INDEX(Prog!$B$8:$D$300,MATCH($C1443,nivo1,0),1))</f>
        <v/>
      </c>
      <c r="B1443" s="296" t="str">
        <f t="array" ref="B1443">IF($C1443="","",INDEX(Prog!$B$8:$D$300,MATCH($C1443,nivo1,0),2))</f>
        <v/>
      </c>
      <c r="C1443" s="273"/>
      <c r="D1443" s="267"/>
      <c r="E1443" s="273"/>
      <c r="F1443" s="273"/>
      <c r="G1443" s="273"/>
      <c r="H1443" s="273"/>
      <c r="I1443" s="273"/>
      <c r="J1443" s="273"/>
      <c r="K1443" s="274"/>
      <c r="L1443" s="273"/>
      <c r="M1443" s="273"/>
      <c r="N1443" s="273"/>
      <c r="O1443" s="275"/>
      <c r="P1443" s="273"/>
      <c r="Q1443" s="273"/>
      <c r="R1443" s="273"/>
      <c r="S1443" s="273"/>
      <c r="T1443" s="276"/>
      <c r="U1443" s="276"/>
      <c r="V1443" s="276"/>
      <c r="W1443" s="276"/>
      <c r="X1443" s="277"/>
      <c r="Y1443" s="278"/>
      <c r="AA1443" s="8" t="str">
        <f>IF($L1443="","",VLOOKUP($L1443,BaseEqptCdF!$C$5:$E$161,2,FALSE))</f>
        <v/>
      </c>
      <c r="AB1443" s="8" t="str">
        <f>IF($L1443="","",VLOOKUP($L1443,BaseEqptCdF!$C$5:$E$161,3,FALSE))</f>
        <v/>
      </c>
      <c r="AC1443" s="7" t="str">
        <f>IF($L1443="","",VLOOKUP($L1443,BaseEqptCdF!$C$5:$I$161,6,FALSE))</f>
        <v/>
      </c>
      <c r="AD1443" s="7" t="str">
        <f>IF($L1443="","",VLOOKUP($L1443,BaseEqptCdF!$C$5:$I$161,7,FALSE))</f>
        <v/>
      </c>
      <c r="AE1443" s="3" t="str">
        <f>IF($L1443="","",VLOOKUP($L1443,BaseEqptCdF!$C$5:$R$161,16,FALSE)*$AC$3)</f>
        <v/>
      </c>
      <c r="AF1443" s="3" t="str">
        <f>IF($L1443="","",IF(LEFT($AB1443,2)="SD",0,IF(LEFT($AB1443,2)="SB",1*52,IF($N1443=Prog!$P$17,VLOOKUP($L1443,BaseEqptCdF!$C$5:$P$161,14,FALSE)*1*300,VLOOKUP($L1443,BaseEqptCdF!$C$5:$P$161,12,FALSE)*0.2*300))))</f>
        <v/>
      </c>
      <c r="AG1443" s="6" t="str">
        <f t="shared" si="182"/>
        <v/>
      </c>
      <c r="AH1443" s="6">
        <f>IF($U1443=Prog!$S$18,YEAR($X1443),"")</f>
        <v>1900</v>
      </c>
      <c r="AI1443" s="5" t="str">
        <f>IF(OR($AG1443="",$U1443=Prog!$S$18),"",IF(OR($U1443=Prog!$S$17,$U1443=Prog!$S$16),YEAR($X1443),IF($AG1443="ND","ND",$AI$8+$O1443)))</f>
        <v/>
      </c>
      <c r="AJ1443" s="3" t="str">
        <f t="shared" si="181"/>
        <v/>
      </c>
      <c r="AK1443" s="3" t="str">
        <f t="shared" si="180"/>
        <v/>
      </c>
      <c r="AL1443" s="3" t="str">
        <f t="shared" si="180"/>
        <v/>
      </c>
      <c r="AM1443" s="3" t="str">
        <f t="shared" si="180"/>
        <v/>
      </c>
      <c r="AN1443" s="3" t="str">
        <f t="shared" si="180"/>
        <v/>
      </c>
      <c r="AO1443" s="2">
        <f t="shared" si="175"/>
        <v>0</v>
      </c>
      <c r="AP1443" s="4"/>
      <c r="AQ1443" s="3">
        <f>IF(AJ1443=1,VLOOKUP($AP1443,BaseEqptCdF!$C$5:$R$161,16,FALSE),0)</f>
        <v>0</v>
      </c>
      <c r="AR1443" s="3">
        <f>IF(AK1443=1,VLOOKUP($AP1443,BaseEqptCdF!$C$5:$R$161,16,FALSE),0)</f>
        <v>0</v>
      </c>
      <c r="AS1443" s="3">
        <f>IF(AL1443=1,VLOOKUP($AP1443,BaseEqptCdF!$C$5:$R$161,16,FALSE),0)</f>
        <v>0</v>
      </c>
      <c r="AT1443" s="3">
        <f>IF(AM1443=1,VLOOKUP($AP1443,BaseEqptCdF!$C$5:$R$161,16,FALSE),0)</f>
        <v>0</v>
      </c>
      <c r="AU1443" s="3">
        <f>IF(AN1443=1,VLOOKUP($AP1443,BaseEqptCdF!$C$5:$R$161,16,FALSE),0)</f>
        <v>0</v>
      </c>
      <c r="AV1443" s="2">
        <f t="shared" si="176"/>
        <v>0</v>
      </c>
      <c r="AW1443" s="3" t="str">
        <f>IF($L1443="","",IF(SUM($AJ1443:AJ1443)=0,$AE1443,VLOOKUP($AP1443,BaseEqptCdF!$C$5:$R$161,16,FALSE)*$AC$3))</f>
        <v/>
      </c>
      <c r="AX1443" s="3" t="str">
        <f>IF($L1443="","",IF(SUM($AJ1443:AK1443)=0,$AE1443,VLOOKUP($AP1443,BaseEqptCdF!$C$5:$R$161,16,FALSE)*$AC$3))</f>
        <v/>
      </c>
      <c r="AY1443" s="3" t="str">
        <f>IF($L1443="","",IF(SUM($AJ1443:AL1443)=0,$AE1443,VLOOKUP($AP1443,BaseEqptCdF!$C$5:$R$161,16,FALSE)*$AC$3))</f>
        <v/>
      </c>
      <c r="AZ1443" s="3" t="str">
        <f>IF($L1443="","",IF(SUM($AJ1443:AM1443)=0,$AE1443,VLOOKUP($AP1443,BaseEqptCdF!$C$5:$R$161,16,FALSE)*$AC$3))</f>
        <v/>
      </c>
      <c r="BA1443" s="3" t="str">
        <f>IF($L1443="","",IF(SUM($AJ1443:AN1443)=0,$AE1443,VLOOKUP($AP1443,BaseEqptCdF!$C$5:$R$161,16,FALSE)*$AC$3))</f>
        <v/>
      </c>
      <c r="BB1443" s="2">
        <f t="shared" si="177"/>
        <v>0</v>
      </c>
      <c r="BC1443" s="3" t="str">
        <f>IF($L1443="","",IF(SUM($AJ1443:AJ1443)=0,$AF1443,IF(LEFT(VLOOKUP($AP1443,BaseEqptCdF!$C$5:$E$161,3,FALSE),2)="SD",0,IF(LEFT(VLOOKUP($AP1443,BaseEqptCdF!$C$5:$E$161,3,FALSE),2)="SB",1*52,VLOOKUP($AP1443,BaseEqptCdF!$C$5:$S$161,12,FALSE)*0.2*300))))</f>
        <v/>
      </c>
      <c r="BD1443" s="3" t="str">
        <f>IF($L1443="","",IF(SUM($AJ1443:AK1443)=0,$AF1443,IF(LEFT(VLOOKUP($AP1443,BaseEqptCdF!$C$5:$E$161,3,FALSE),2)="SD",0,IF(LEFT(VLOOKUP($AP1443,BaseEqptCdF!$C$5:$E$161,3,FALSE),2)="SB",1*52,VLOOKUP($AP1443,BaseEqptCdF!$C$5:$S$161,12,FALSE)*0.2*300))))</f>
        <v/>
      </c>
      <c r="BE1443" s="3" t="str">
        <f>IF($L1443="","",IF(SUM($AJ1443:AL1443)=0,$AF1443,IF(LEFT(VLOOKUP($AP1443,BaseEqptCdF!$C$5:$E$161,3,FALSE),2)="SD",0,IF(LEFT(VLOOKUP($AP1443,BaseEqptCdF!$C$5:$E$161,3,FALSE),2)="SB",1*52,VLOOKUP($AP1443,BaseEqptCdF!$C$5:$S$161,12,FALSE)*0.2*300))))</f>
        <v/>
      </c>
      <c r="BF1443" s="3" t="str">
        <f>IF($L1443="","",IF(SUM($AJ1443:AM1443)=0,$AF1443,IF(LEFT(VLOOKUP($AP1443,BaseEqptCdF!$C$5:$E$161,3,FALSE),2)="SD",0,IF(LEFT(VLOOKUP($AP1443,BaseEqptCdF!$C$5:$E$161,3,FALSE),2)="SB",1*52,VLOOKUP($AP1443,BaseEqptCdF!$C$5:$S$161,12,FALSE)*0.2*300))))</f>
        <v/>
      </c>
      <c r="BG1443" s="3" t="str">
        <f>IF($L1443="","",IF(SUM($AJ1443:AN1443)=0,$AF1443,IF(LEFT(VLOOKUP($AP1443,BaseEqptCdF!$C$5:$E$161,3,FALSE),2)="SD",0,IF(LEFT(VLOOKUP($AP1443,BaseEqptCdF!$C$5:$E$161,3,FALSE),2)="SB",1*52,VLOOKUP($AP1443,BaseEqptCdF!$C$5:$S$161,12,FALSE)*0.2*300))))</f>
        <v/>
      </c>
      <c r="BH1443" s="2">
        <f t="shared" si="178"/>
        <v>0</v>
      </c>
    </row>
    <row r="1444" spans="1:60" x14ac:dyDescent="0.25">
      <c r="A1444" s="296" t="str">
        <f t="array" ref="A1444">IF($C1444="","",INDEX(Prog!$B$8:$D$300,MATCH($C1444,nivo1,0),1))</f>
        <v/>
      </c>
      <c r="B1444" s="296" t="str">
        <f t="array" ref="B1444">IF($C1444="","",INDEX(Prog!$B$8:$D$300,MATCH($C1444,nivo1,0),2))</f>
        <v/>
      </c>
      <c r="C1444" s="273"/>
      <c r="D1444" s="267"/>
      <c r="E1444" s="273"/>
      <c r="F1444" s="273"/>
      <c r="G1444" s="273"/>
      <c r="H1444" s="273"/>
      <c r="I1444" s="273"/>
      <c r="J1444" s="273"/>
      <c r="K1444" s="274"/>
      <c r="L1444" s="273"/>
      <c r="M1444" s="273"/>
      <c r="N1444" s="273"/>
      <c r="O1444" s="275"/>
      <c r="P1444" s="273"/>
      <c r="Q1444" s="273"/>
      <c r="R1444" s="273"/>
      <c r="S1444" s="273"/>
      <c r="T1444" s="276"/>
      <c r="U1444" s="276"/>
      <c r="V1444" s="276"/>
      <c r="W1444" s="276"/>
      <c r="X1444" s="277"/>
      <c r="Y1444" s="278"/>
      <c r="AA1444" s="8" t="str">
        <f>IF($L1444="","",VLOOKUP($L1444,BaseEqptCdF!$C$5:$E$161,2,FALSE))</f>
        <v/>
      </c>
      <c r="AB1444" s="8" t="str">
        <f>IF($L1444="","",VLOOKUP($L1444,BaseEqptCdF!$C$5:$E$161,3,FALSE))</f>
        <v/>
      </c>
      <c r="AC1444" s="7" t="str">
        <f>IF($L1444="","",VLOOKUP($L1444,BaseEqptCdF!$C$5:$I$161,6,FALSE))</f>
        <v/>
      </c>
      <c r="AD1444" s="7" t="str">
        <f>IF($L1444="","",VLOOKUP($L1444,BaseEqptCdF!$C$5:$I$161,7,FALSE))</f>
        <v/>
      </c>
      <c r="AE1444" s="3" t="str">
        <f>IF($L1444="","",VLOOKUP($L1444,BaseEqptCdF!$C$5:$R$161,16,FALSE)*$AC$3)</f>
        <v/>
      </c>
      <c r="AF1444" s="3" t="str">
        <f>IF($L1444="","",IF(LEFT($AB1444,2)="SD",0,IF(LEFT($AB1444,2)="SB",1*52,IF($N1444=Prog!$P$17,VLOOKUP($L1444,BaseEqptCdF!$C$5:$P$161,14,FALSE)*1*300,VLOOKUP($L1444,BaseEqptCdF!$C$5:$P$161,12,FALSE)*0.2*300))))</f>
        <v/>
      </c>
      <c r="AG1444" s="6" t="str">
        <f t="shared" si="182"/>
        <v/>
      </c>
      <c r="AH1444" s="6">
        <f>IF($U1444=Prog!$S$18,YEAR($X1444),"")</f>
        <v>1900</v>
      </c>
      <c r="AI1444" s="5" t="str">
        <f>IF(OR($AG1444="",$U1444=Prog!$S$18),"",IF(OR($U1444=Prog!$S$17,$U1444=Prog!$S$16),YEAR($X1444),IF($AG1444="ND","ND",$AI$8+$O1444)))</f>
        <v/>
      </c>
      <c r="AJ1444" s="3" t="str">
        <f t="shared" si="181"/>
        <v/>
      </c>
      <c r="AK1444" s="3" t="str">
        <f t="shared" si="180"/>
        <v/>
      </c>
      <c r="AL1444" s="3" t="str">
        <f t="shared" si="180"/>
        <v/>
      </c>
      <c r="AM1444" s="3" t="str">
        <f t="shared" si="180"/>
        <v/>
      </c>
      <c r="AN1444" s="3" t="str">
        <f t="shared" si="180"/>
        <v/>
      </c>
      <c r="AO1444" s="2">
        <f t="shared" si="175"/>
        <v>0</v>
      </c>
      <c r="AP1444" s="4"/>
      <c r="AQ1444" s="3">
        <f>IF(AJ1444=1,VLOOKUP($AP1444,BaseEqptCdF!$C$5:$R$161,16,FALSE),0)</f>
        <v>0</v>
      </c>
      <c r="AR1444" s="3">
        <f>IF(AK1444=1,VLOOKUP($AP1444,BaseEqptCdF!$C$5:$R$161,16,FALSE),0)</f>
        <v>0</v>
      </c>
      <c r="AS1444" s="3">
        <f>IF(AL1444=1,VLOOKUP($AP1444,BaseEqptCdF!$C$5:$R$161,16,FALSE),0)</f>
        <v>0</v>
      </c>
      <c r="AT1444" s="3">
        <f>IF(AM1444=1,VLOOKUP($AP1444,BaseEqptCdF!$C$5:$R$161,16,FALSE),0)</f>
        <v>0</v>
      </c>
      <c r="AU1444" s="3">
        <f>IF(AN1444=1,VLOOKUP($AP1444,BaseEqptCdF!$C$5:$R$161,16,FALSE),0)</f>
        <v>0</v>
      </c>
      <c r="AV1444" s="2">
        <f t="shared" si="176"/>
        <v>0</v>
      </c>
      <c r="AW1444" s="3" t="str">
        <f>IF($L1444="","",IF(SUM($AJ1444:AJ1444)=0,$AE1444,VLOOKUP($AP1444,BaseEqptCdF!$C$5:$R$161,16,FALSE)*$AC$3))</f>
        <v/>
      </c>
      <c r="AX1444" s="3" t="str">
        <f>IF($L1444="","",IF(SUM($AJ1444:AK1444)=0,$AE1444,VLOOKUP($AP1444,BaseEqptCdF!$C$5:$R$161,16,FALSE)*$AC$3))</f>
        <v/>
      </c>
      <c r="AY1444" s="3" t="str">
        <f>IF($L1444="","",IF(SUM($AJ1444:AL1444)=0,$AE1444,VLOOKUP($AP1444,BaseEqptCdF!$C$5:$R$161,16,FALSE)*$AC$3))</f>
        <v/>
      </c>
      <c r="AZ1444" s="3" t="str">
        <f>IF($L1444="","",IF(SUM($AJ1444:AM1444)=0,$AE1444,VLOOKUP($AP1444,BaseEqptCdF!$C$5:$R$161,16,FALSE)*$AC$3))</f>
        <v/>
      </c>
      <c r="BA1444" s="3" t="str">
        <f>IF($L1444="","",IF(SUM($AJ1444:AN1444)=0,$AE1444,VLOOKUP($AP1444,BaseEqptCdF!$C$5:$R$161,16,FALSE)*$AC$3))</f>
        <v/>
      </c>
      <c r="BB1444" s="2">
        <f t="shared" si="177"/>
        <v>0</v>
      </c>
      <c r="BC1444" s="3" t="str">
        <f>IF($L1444="","",IF(SUM($AJ1444:AJ1444)=0,$AF1444,IF(LEFT(VLOOKUP($AP1444,BaseEqptCdF!$C$5:$E$161,3,FALSE),2)="SD",0,IF(LEFT(VLOOKUP($AP1444,BaseEqptCdF!$C$5:$E$161,3,FALSE),2)="SB",1*52,VLOOKUP($AP1444,BaseEqptCdF!$C$5:$S$161,12,FALSE)*0.2*300))))</f>
        <v/>
      </c>
      <c r="BD1444" s="3" t="str">
        <f>IF($L1444="","",IF(SUM($AJ1444:AK1444)=0,$AF1444,IF(LEFT(VLOOKUP($AP1444,BaseEqptCdF!$C$5:$E$161,3,FALSE),2)="SD",0,IF(LEFT(VLOOKUP($AP1444,BaseEqptCdF!$C$5:$E$161,3,FALSE),2)="SB",1*52,VLOOKUP($AP1444,BaseEqptCdF!$C$5:$S$161,12,FALSE)*0.2*300))))</f>
        <v/>
      </c>
      <c r="BE1444" s="3" t="str">
        <f>IF($L1444="","",IF(SUM($AJ1444:AL1444)=0,$AF1444,IF(LEFT(VLOOKUP($AP1444,BaseEqptCdF!$C$5:$E$161,3,FALSE),2)="SD",0,IF(LEFT(VLOOKUP($AP1444,BaseEqptCdF!$C$5:$E$161,3,FALSE),2)="SB",1*52,VLOOKUP($AP1444,BaseEqptCdF!$C$5:$S$161,12,FALSE)*0.2*300))))</f>
        <v/>
      </c>
      <c r="BF1444" s="3" t="str">
        <f>IF($L1444="","",IF(SUM($AJ1444:AM1444)=0,$AF1444,IF(LEFT(VLOOKUP($AP1444,BaseEqptCdF!$C$5:$E$161,3,FALSE),2)="SD",0,IF(LEFT(VLOOKUP($AP1444,BaseEqptCdF!$C$5:$E$161,3,FALSE),2)="SB",1*52,VLOOKUP($AP1444,BaseEqptCdF!$C$5:$S$161,12,FALSE)*0.2*300))))</f>
        <v/>
      </c>
      <c r="BG1444" s="3" t="str">
        <f>IF($L1444="","",IF(SUM($AJ1444:AN1444)=0,$AF1444,IF(LEFT(VLOOKUP($AP1444,BaseEqptCdF!$C$5:$E$161,3,FALSE),2)="SD",0,IF(LEFT(VLOOKUP($AP1444,BaseEqptCdF!$C$5:$E$161,3,FALSE),2)="SB",1*52,VLOOKUP($AP1444,BaseEqptCdF!$C$5:$S$161,12,FALSE)*0.2*300))))</f>
        <v/>
      </c>
      <c r="BH1444" s="2">
        <f t="shared" si="178"/>
        <v>0</v>
      </c>
    </row>
    <row r="1445" spans="1:60" x14ac:dyDescent="0.25">
      <c r="A1445" s="296" t="str">
        <f t="array" ref="A1445">IF($C1445="","",INDEX(Prog!$B$8:$D$300,MATCH($C1445,nivo1,0),1))</f>
        <v/>
      </c>
      <c r="B1445" s="296" t="str">
        <f t="array" ref="B1445">IF($C1445="","",INDEX(Prog!$B$8:$D$300,MATCH($C1445,nivo1,0),2))</f>
        <v/>
      </c>
      <c r="C1445" s="273"/>
      <c r="D1445" s="267"/>
      <c r="E1445" s="273"/>
      <c r="F1445" s="273"/>
      <c r="G1445" s="273"/>
      <c r="H1445" s="273"/>
      <c r="I1445" s="273"/>
      <c r="J1445" s="273"/>
      <c r="K1445" s="274"/>
      <c r="L1445" s="273"/>
      <c r="M1445" s="273"/>
      <c r="N1445" s="273"/>
      <c r="O1445" s="275"/>
      <c r="P1445" s="273"/>
      <c r="Q1445" s="273"/>
      <c r="R1445" s="273"/>
      <c r="S1445" s="273"/>
      <c r="T1445" s="276"/>
      <c r="U1445" s="276"/>
      <c r="V1445" s="276"/>
      <c r="W1445" s="276"/>
      <c r="X1445" s="277"/>
      <c r="Y1445" s="278"/>
      <c r="AA1445" s="8" t="str">
        <f>IF($L1445="","",VLOOKUP($L1445,BaseEqptCdF!$C$5:$E$161,2,FALSE))</f>
        <v/>
      </c>
      <c r="AB1445" s="8" t="str">
        <f>IF($L1445="","",VLOOKUP($L1445,BaseEqptCdF!$C$5:$E$161,3,FALSE))</f>
        <v/>
      </c>
      <c r="AC1445" s="7" t="str">
        <f>IF($L1445="","",VLOOKUP($L1445,BaseEqptCdF!$C$5:$I$161,6,FALSE))</f>
        <v/>
      </c>
      <c r="AD1445" s="7" t="str">
        <f>IF($L1445="","",VLOOKUP($L1445,BaseEqptCdF!$C$5:$I$161,7,FALSE))</f>
        <v/>
      </c>
      <c r="AE1445" s="3" t="str">
        <f>IF($L1445="","",VLOOKUP($L1445,BaseEqptCdF!$C$5:$R$161,16,FALSE)*$AC$3)</f>
        <v/>
      </c>
      <c r="AF1445" s="3" t="str">
        <f>IF($L1445="","",IF(LEFT($AB1445,2)="SD",0,IF(LEFT($AB1445,2)="SB",1*52,IF($N1445=Prog!$P$17,VLOOKUP($L1445,BaseEqptCdF!$C$5:$P$161,14,FALSE)*1*300,VLOOKUP($L1445,BaseEqptCdF!$C$5:$P$161,12,FALSE)*0.2*300))))</f>
        <v/>
      </c>
      <c r="AG1445" s="6" t="str">
        <f t="shared" si="182"/>
        <v/>
      </c>
      <c r="AH1445" s="6">
        <f>IF($U1445=Prog!$S$18,YEAR($X1445),"")</f>
        <v>1900</v>
      </c>
      <c r="AI1445" s="5" t="str">
        <f>IF(OR($AG1445="",$U1445=Prog!$S$18),"",IF(OR($U1445=Prog!$S$17,$U1445=Prog!$S$16),YEAR($X1445),IF($AG1445="ND","ND",$AI$8+$O1445)))</f>
        <v/>
      </c>
      <c r="AJ1445" s="3" t="str">
        <f t="shared" si="181"/>
        <v/>
      </c>
      <c r="AK1445" s="3" t="str">
        <f t="shared" si="180"/>
        <v/>
      </c>
      <c r="AL1445" s="3" t="str">
        <f t="shared" si="180"/>
        <v/>
      </c>
      <c r="AM1445" s="3" t="str">
        <f t="shared" si="180"/>
        <v/>
      </c>
      <c r="AN1445" s="3" t="str">
        <f t="shared" si="180"/>
        <v/>
      </c>
      <c r="AO1445" s="2">
        <f t="shared" si="175"/>
        <v>0</v>
      </c>
      <c r="AP1445" s="4"/>
      <c r="AQ1445" s="3">
        <f>IF(AJ1445=1,VLOOKUP($AP1445,BaseEqptCdF!$C$5:$R$161,16,FALSE),0)</f>
        <v>0</v>
      </c>
      <c r="AR1445" s="3">
        <f>IF(AK1445=1,VLOOKUP($AP1445,BaseEqptCdF!$C$5:$R$161,16,FALSE),0)</f>
        <v>0</v>
      </c>
      <c r="AS1445" s="3">
        <f>IF(AL1445=1,VLOOKUP($AP1445,BaseEqptCdF!$C$5:$R$161,16,FALSE),0)</f>
        <v>0</v>
      </c>
      <c r="AT1445" s="3">
        <f>IF(AM1445=1,VLOOKUP($AP1445,BaseEqptCdF!$C$5:$R$161,16,FALSE),0)</f>
        <v>0</v>
      </c>
      <c r="AU1445" s="3">
        <f>IF(AN1445=1,VLOOKUP($AP1445,BaseEqptCdF!$C$5:$R$161,16,FALSE),0)</f>
        <v>0</v>
      </c>
      <c r="AV1445" s="2">
        <f t="shared" si="176"/>
        <v>0</v>
      </c>
      <c r="AW1445" s="3" t="str">
        <f>IF($L1445="","",IF(SUM($AJ1445:AJ1445)=0,$AE1445,VLOOKUP($AP1445,BaseEqptCdF!$C$5:$R$161,16,FALSE)*$AC$3))</f>
        <v/>
      </c>
      <c r="AX1445" s="3" t="str">
        <f>IF($L1445="","",IF(SUM($AJ1445:AK1445)=0,$AE1445,VLOOKUP($AP1445,BaseEqptCdF!$C$5:$R$161,16,FALSE)*$AC$3))</f>
        <v/>
      </c>
      <c r="AY1445" s="3" t="str">
        <f>IF($L1445="","",IF(SUM($AJ1445:AL1445)=0,$AE1445,VLOOKUP($AP1445,BaseEqptCdF!$C$5:$R$161,16,FALSE)*$AC$3))</f>
        <v/>
      </c>
      <c r="AZ1445" s="3" t="str">
        <f>IF($L1445="","",IF(SUM($AJ1445:AM1445)=0,$AE1445,VLOOKUP($AP1445,BaseEqptCdF!$C$5:$R$161,16,FALSE)*$AC$3))</f>
        <v/>
      </c>
      <c r="BA1445" s="3" t="str">
        <f>IF($L1445="","",IF(SUM($AJ1445:AN1445)=0,$AE1445,VLOOKUP($AP1445,BaseEqptCdF!$C$5:$R$161,16,FALSE)*$AC$3))</f>
        <v/>
      </c>
      <c r="BB1445" s="2">
        <f t="shared" si="177"/>
        <v>0</v>
      </c>
      <c r="BC1445" s="3" t="str">
        <f>IF($L1445="","",IF(SUM($AJ1445:AJ1445)=0,$AF1445,IF(LEFT(VLOOKUP($AP1445,BaseEqptCdF!$C$5:$E$161,3,FALSE),2)="SD",0,IF(LEFT(VLOOKUP($AP1445,BaseEqptCdF!$C$5:$E$161,3,FALSE),2)="SB",1*52,VLOOKUP($AP1445,BaseEqptCdF!$C$5:$S$161,12,FALSE)*0.2*300))))</f>
        <v/>
      </c>
      <c r="BD1445" s="3" t="str">
        <f>IF($L1445="","",IF(SUM($AJ1445:AK1445)=0,$AF1445,IF(LEFT(VLOOKUP($AP1445,BaseEqptCdF!$C$5:$E$161,3,FALSE),2)="SD",0,IF(LEFT(VLOOKUP($AP1445,BaseEqptCdF!$C$5:$E$161,3,FALSE),2)="SB",1*52,VLOOKUP($AP1445,BaseEqptCdF!$C$5:$S$161,12,FALSE)*0.2*300))))</f>
        <v/>
      </c>
      <c r="BE1445" s="3" t="str">
        <f>IF($L1445="","",IF(SUM($AJ1445:AL1445)=0,$AF1445,IF(LEFT(VLOOKUP($AP1445,BaseEqptCdF!$C$5:$E$161,3,FALSE),2)="SD",0,IF(LEFT(VLOOKUP($AP1445,BaseEqptCdF!$C$5:$E$161,3,FALSE),2)="SB",1*52,VLOOKUP($AP1445,BaseEqptCdF!$C$5:$S$161,12,FALSE)*0.2*300))))</f>
        <v/>
      </c>
      <c r="BF1445" s="3" t="str">
        <f>IF($L1445="","",IF(SUM($AJ1445:AM1445)=0,$AF1445,IF(LEFT(VLOOKUP($AP1445,BaseEqptCdF!$C$5:$E$161,3,FALSE),2)="SD",0,IF(LEFT(VLOOKUP($AP1445,BaseEqptCdF!$C$5:$E$161,3,FALSE),2)="SB",1*52,VLOOKUP($AP1445,BaseEqptCdF!$C$5:$S$161,12,FALSE)*0.2*300))))</f>
        <v/>
      </c>
      <c r="BG1445" s="3" t="str">
        <f>IF($L1445="","",IF(SUM($AJ1445:AN1445)=0,$AF1445,IF(LEFT(VLOOKUP($AP1445,BaseEqptCdF!$C$5:$E$161,3,FALSE),2)="SD",0,IF(LEFT(VLOOKUP($AP1445,BaseEqptCdF!$C$5:$E$161,3,FALSE),2)="SB",1*52,VLOOKUP($AP1445,BaseEqptCdF!$C$5:$S$161,12,FALSE)*0.2*300))))</f>
        <v/>
      </c>
      <c r="BH1445" s="2">
        <f t="shared" si="178"/>
        <v>0</v>
      </c>
    </row>
    <row r="1446" spans="1:60" x14ac:dyDescent="0.25">
      <c r="A1446" s="296" t="str">
        <f t="array" ref="A1446">IF($C1446="","",INDEX(Prog!$B$8:$D$300,MATCH($C1446,nivo1,0),1))</f>
        <v/>
      </c>
      <c r="B1446" s="296" t="str">
        <f t="array" ref="B1446">IF($C1446="","",INDEX(Prog!$B$8:$D$300,MATCH($C1446,nivo1,0),2))</f>
        <v/>
      </c>
      <c r="C1446" s="273"/>
      <c r="D1446" s="267"/>
      <c r="E1446" s="273"/>
      <c r="F1446" s="273"/>
      <c r="G1446" s="273"/>
      <c r="H1446" s="273"/>
      <c r="I1446" s="273"/>
      <c r="J1446" s="273"/>
      <c r="K1446" s="274"/>
      <c r="L1446" s="273"/>
      <c r="M1446" s="273"/>
      <c r="N1446" s="273"/>
      <c r="O1446" s="275"/>
      <c r="P1446" s="273"/>
      <c r="Q1446" s="273"/>
      <c r="R1446" s="273"/>
      <c r="S1446" s="273"/>
      <c r="T1446" s="276"/>
      <c r="U1446" s="276"/>
      <c r="V1446" s="276"/>
      <c r="W1446" s="276"/>
      <c r="X1446" s="277"/>
      <c r="Y1446" s="278"/>
      <c r="AA1446" s="8" t="str">
        <f>IF($L1446="","",VLOOKUP($L1446,BaseEqptCdF!$C$5:$E$161,2,FALSE))</f>
        <v/>
      </c>
      <c r="AB1446" s="8" t="str">
        <f>IF($L1446="","",VLOOKUP($L1446,BaseEqptCdF!$C$5:$E$161,3,FALSE))</f>
        <v/>
      </c>
      <c r="AC1446" s="7" t="str">
        <f>IF($L1446="","",VLOOKUP($L1446,BaseEqptCdF!$C$5:$I$161,6,FALSE))</f>
        <v/>
      </c>
      <c r="AD1446" s="7" t="str">
        <f>IF($L1446="","",VLOOKUP($L1446,BaseEqptCdF!$C$5:$I$161,7,FALSE))</f>
        <v/>
      </c>
      <c r="AE1446" s="3" t="str">
        <f>IF($L1446="","",VLOOKUP($L1446,BaseEqptCdF!$C$5:$R$161,16,FALSE)*$AC$3)</f>
        <v/>
      </c>
      <c r="AF1446" s="3" t="str">
        <f>IF($L1446="","",IF(LEFT($AB1446,2)="SD",0,IF(LEFT($AB1446,2)="SB",1*52,IF($N1446=Prog!$P$17,VLOOKUP($L1446,BaseEqptCdF!$C$5:$P$161,14,FALSE)*1*300,VLOOKUP($L1446,BaseEqptCdF!$C$5:$P$161,12,FALSE)*0.2*300))))</f>
        <v/>
      </c>
      <c r="AG1446" s="6" t="str">
        <f t="shared" si="182"/>
        <v/>
      </c>
      <c r="AH1446" s="6">
        <f>IF($U1446=Prog!$S$18,YEAR($X1446),"")</f>
        <v>1900</v>
      </c>
      <c r="AI1446" s="5" t="str">
        <f>IF(OR($AG1446="",$U1446=Prog!$S$18),"",IF(OR($U1446=Prog!$S$17,$U1446=Prog!$S$16),YEAR($X1446),IF($AG1446="ND","ND",$AI$8+$O1446)))</f>
        <v/>
      </c>
      <c r="AJ1446" s="3" t="str">
        <f t="shared" si="181"/>
        <v/>
      </c>
      <c r="AK1446" s="3" t="str">
        <f t="shared" si="180"/>
        <v/>
      </c>
      <c r="AL1446" s="3" t="str">
        <f t="shared" si="180"/>
        <v/>
      </c>
      <c r="AM1446" s="3" t="str">
        <f t="shared" si="180"/>
        <v/>
      </c>
      <c r="AN1446" s="3" t="str">
        <f t="shared" si="180"/>
        <v/>
      </c>
      <c r="AO1446" s="2">
        <f t="shared" si="175"/>
        <v>0</v>
      </c>
      <c r="AP1446" s="4"/>
      <c r="AQ1446" s="3">
        <f>IF(AJ1446=1,VLOOKUP($AP1446,BaseEqptCdF!$C$5:$R$161,16,FALSE),0)</f>
        <v>0</v>
      </c>
      <c r="AR1446" s="3">
        <f>IF(AK1446=1,VLOOKUP($AP1446,BaseEqptCdF!$C$5:$R$161,16,FALSE),0)</f>
        <v>0</v>
      </c>
      <c r="AS1446" s="3">
        <f>IF(AL1446=1,VLOOKUP($AP1446,BaseEqptCdF!$C$5:$R$161,16,FALSE),0)</f>
        <v>0</v>
      </c>
      <c r="AT1446" s="3">
        <f>IF(AM1446=1,VLOOKUP($AP1446,BaseEqptCdF!$C$5:$R$161,16,FALSE),0)</f>
        <v>0</v>
      </c>
      <c r="AU1446" s="3">
        <f>IF(AN1446=1,VLOOKUP($AP1446,BaseEqptCdF!$C$5:$R$161,16,FALSE),0)</f>
        <v>0</v>
      </c>
      <c r="AV1446" s="2">
        <f t="shared" si="176"/>
        <v>0</v>
      </c>
      <c r="AW1446" s="3" t="str">
        <f>IF($L1446="","",IF(SUM($AJ1446:AJ1446)=0,$AE1446,VLOOKUP($AP1446,BaseEqptCdF!$C$5:$R$161,16,FALSE)*$AC$3))</f>
        <v/>
      </c>
      <c r="AX1446" s="3" t="str">
        <f>IF($L1446="","",IF(SUM($AJ1446:AK1446)=0,$AE1446,VLOOKUP($AP1446,BaseEqptCdF!$C$5:$R$161,16,FALSE)*$AC$3))</f>
        <v/>
      </c>
      <c r="AY1446" s="3" t="str">
        <f>IF($L1446="","",IF(SUM($AJ1446:AL1446)=0,$AE1446,VLOOKUP($AP1446,BaseEqptCdF!$C$5:$R$161,16,FALSE)*$AC$3))</f>
        <v/>
      </c>
      <c r="AZ1446" s="3" t="str">
        <f>IF($L1446="","",IF(SUM($AJ1446:AM1446)=0,$AE1446,VLOOKUP($AP1446,BaseEqptCdF!$C$5:$R$161,16,FALSE)*$AC$3))</f>
        <v/>
      </c>
      <c r="BA1446" s="3" t="str">
        <f>IF($L1446="","",IF(SUM($AJ1446:AN1446)=0,$AE1446,VLOOKUP($AP1446,BaseEqptCdF!$C$5:$R$161,16,FALSE)*$AC$3))</f>
        <v/>
      </c>
      <c r="BB1446" s="2">
        <f t="shared" si="177"/>
        <v>0</v>
      </c>
      <c r="BC1446" s="3" t="str">
        <f>IF($L1446="","",IF(SUM($AJ1446:AJ1446)=0,$AF1446,IF(LEFT(VLOOKUP($AP1446,BaseEqptCdF!$C$5:$E$161,3,FALSE),2)="SD",0,IF(LEFT(VLOOKUP($AP1446,BaseEqptCdF!$C$5:$E$161,3,FALSE),2)="SB",1*52,VLOOKUP($AP1446,BaseEqptCdF!$C$5:$S$161,12,FALSE)*0.2*300))))</f>
        <v/>
      </c>
      <c r="BD1446" s="3" t="str">
        <f>IF($L1446="","",IF(SUM($AJ1446:AK1446)=0,$AF1446,IF(LEFT(VLOOKUP($AP1446,BaseEqptCdF!$C$5:$E$161,3,FALSE),2)="SD",0,IF(LEFT(VLOOKUP($AP1446,BaseEqptCdF!$C$5:$E$161,3,FALSE),2)="SB",1*52,VLOOKUP($AP1446,BaseEqptCdF!$C$5:$S$161,12,FALSE)*0.2*300))))</f>
        <v/>
      </c>
      <c r="BE1446" s="3" t="str">
        <f>IF($L1446="","",IF(SUM($AJ1446:AL1446)=0,$AF1446,IF(LEFT(VLOOKUP($AP1446,BaseEqptCdF!$C$5:$E$161,3,FALSE),2)="SD",0,IF(LEFT(VLOOKUP($AP1446,BaseEqptCdF!$C$5:$E$161,3,FALSE),2)="SB",1*52,VLOOKUP($AP1446,BaseEqptCdF!$C$5:$S$161,12,FALSE)*0.2*300))))</f>
        <v/>
      </c>
      <c r="BF1446" s="3" t="str">
        <f>IF($L1446="","",IF(SUM($AJ1446:AM1446)=0,$AF1446,IF(LEFT(VLOOKUP($AP1446,BaseEqptCdF!$C$5:$E$161,3,FALSE),2)="SD",0,IF(LEFT(VLOOKUP($AP1446,BaseEqptCdF!$C$5:$E$161,3,FALSE),2)="SB",1*52,VLOOKUP($AP1446,BaseEqptCdF!$C$5:$S$161,12,FALSE)*0.2*300))))</f>
        <v/>
      </c>
      <c r="BG1446" s="3" t="str">
        <f>IF($L1446="","",IF(SUM($AJ1446:AN1446)=0,$AF1446,IF(LEFT(VLOOKUP($AP1446,BaseEqptCdF!$C$5:$E$161,3,FALSE),2)="SD",0,IF(LEFT(VLOOKUP($AP1446,BaseEqptCdF!$C$5:$E$161,3,FALSE),2)="SB",1*52,VLOOKUP($AP1446,BaseEqptCdF!$C$5:$S$161,12,FALSE)*0.2*300))))</f>
        <v/>
      </c>
      <c r="BH1446" s="2">
        <f t="shared" si="178"/>
        <v>0</v>
      </c>
    </row>
    <row r="1447" spans="1:60" x14ac:dyDescent="0.25">
      <c r="A1447" s="296" t="str">
        <f t="array" ref="A1447">IF($C1447="","",INDEX(Prog!$B$8:$D$300,MATCH($C1447,nivo1,0),1))</f>
        <v/>
      </c>
      <c r="B1447" s="296" t="str">
        <f t="array" ref="B1447">IF($C1447="","",INDEX(Prog!$B$8:$D$300,MATCH($C1447,nivo1,0),2))</f>
        <v/>
      </c>
      <c r="C1447" s="273"/>
      <c r="D1447" s="267"/>
      <c r="E1447" s="273"/>
      <c r="F1447" s="273"/>
      <c r="G1447" s="273"/>
      <c r="H1447" s="273"/>
      <c r="I1447" s="273"/>
      <c r="J1447" s="273"/>
      <c r="K1447" s="274"/>
      <c r="L1447" s="273"/>
      <c r="M1447" s="273"/>
      <c r="N1447" s="273"/>
      <c r="O1447" s="275"/>
      <c r="P1447" s="273"/>
      <c r="Q1447" s="273"/>
      <c r="R1447" s="273"/>
      <c r="S1447" s="273"/>
      <c r="T1447" s="276"/>
      <c r="U1447" s="276"/>
      <c r="V1447" s="276"/>
      <c r="W1447" s="276"/>
      <c r="X1447" s="277"/>
      <c r="Y1447" s="278"/>
      <c r="AA1447" s="8" t="str">
        <f>IF($L1447="","",VLOOKUP($L1447,BaseEqptCdF!$C$5:$E$161,2,FALSE))</f>
        <v/>
      </c>
      <c r="AB1447" s="8" t="str">
        <f>IF($L1447="","",VLOOKUP($L1447,BaseEqptCdF!$C$5:$E$161,3,FALSE))</f>
        <v/>
      </c>
      <c r="AC1447" s="7" t="str">
        <f>IF($L1447="","",VLOOKUP($L1447,BaseEqptCdF!$C$5:$I$161,6,FALSE))</f>
        <v/>
      </c>
      <c r="AD1447" s="7" t="str">
        <f>IF($L1447="","",VLOOKUP($L1447,BaseEqptCdF!$C$5:$I$161,7,FALSE))</f>
        <v/>
      </c>
      <c r="AE1447" s="3" t="str">
        <f>IF($L1447="","",VLOOKUP($L1447,BaseEqptCdF!$C$5:$R$161,16,FALSE)*$AC$3)</f>
        <v/>
      </c>
      <c r="AF1447" s="3" t="str">
        <f>IF($L1447="","",IF(LEFT($AB1447,2)="SD",0,IF(LEFT($AB1447,2)="SB",1*52,IF($N1447=Prog!$P$17,VLOOKUP($L1447,BaseEqptCdF!$C$5:$P$161,14,FALSE)*1*300,VLOOKUP($L1447,BaseEqptCdF!$C$5:$P$161,12,FALSE)*0.2*300))))</f>
        <v/>
      </c>
      <c r="AG1447" s="6" t="str">
        <f t="shared" si="182"/>
        <v/>
      </c>
      <c r="AH1447" s="6">
        <f>IF($U1447=Prog!$S$18,YEAR($X1447),"")</f>
        <v>1900</v>
      </c>
      <c r="AI1447" s="5" t="str">
        <f>IF(OR($AG1447="",$U1447=Prog!$S$18),"",IF(OR($U1447=Prog!$S$17,$U1447=Prog!$S$16),YEAR($X1447),IF($AG1447="ND","ND",$AI$8+$O1447)))</f>
        <v/>
      </c>
      <c r="AJ1447" s="3" t="str">
        <f t="shared" si="181"/>
        <v/>
      </c>
      <c r="AK1447" s="3" t="str">
        <f t="shared" si="180"/>
        <v/>
      </c>
      <c r="AL1447" s="3" t="str">
        <f t="shared" si="180"/>
        <v/>
      </c>
      <c r="AM1447" s="3" t="str">
        <f t="shared" si="180"/>
        <v/>
      </c>
      <c r="AN1447" s="3" t="str">
        <f t="shared" si="180"/>
        <v/>
      </c>
      <c r="AO1447" s="2">
        <f t="shared" si="175"/>
        <v>0</v>
      </c>
      <c r="AP1447" s="4"/>
      <c r="AQ1447" s="3">
        <f>IF(AJ1447=1,VLOOKUP($AP1447,BaseEqptCdF!$C$5:$R$161,16,FALSE),0)</f>
        <v>0</v>
      </c>
      <c r="AR1447" s="3">
        <f>IF(AK1447=1,VLOOKUP($AP1447,BaseEqptCdF!$C$5:$R$161,16,FALSE),0)</f>
        <v>0</v>
      </c>
      <c r="AS1447" s="3">
        <f>IF(AL1447=1,VLOOKUP($AP1447,BaseEqptCdF!$C$5:$R$161,16,FALSE),0)</f>
        <v>0</v>
      </c>
      <c r="AT1447" s="3">
        <f>IF(AM1447=1,VLOOKUP($AP1447,BaseEqptCdF!$C$5:$R$161,16,FALSE),0)</f>
        <v>0</v>
      </c>
      <c r="AU1447" s="3">
        <f>IF(AN1447=1,VLOOKUP($AP1447,BaseEqptCdF!$C$5:$R$161,16,FALSE),0)</f>
        <v>0</v>
      </c>
      <c r="AV1447" s="2">
        <f t="shared" si="176"/>
        <v>0</v>
      </c>
      <c r="AW1447" s="3" t="str">
        <f>IF($L1447="","",IF(SUM($AJ1447:AJ1447)=0,$AE1447,VLOOKUP($AP1447,BaseEqptCdF!$C$5:$R$161,16,FALSE)*$AC$3))</f>
        <v/>
      </c>
      <c r="AX1447" s="3" t="str">
        <f>IF($L1447="","",IF(SUM($AJ1447:AK1447)=0,$AE1447,VLOOKUP($AP1447,BaseEqptCdF!$C$5:$R$161,16,FALSE)*$AC$3))</f>
        <v/>
      </c>
      <c r="AY1447" s="3" t="str">
        <f>IF($L1447="","",IF(SUM($AJ1447:AL1447)=0,$AE1447,VLOOKUP($AP1447,BaseEqptCdF!$C$5:$R$161,16,FALSE)*$AC$3))</f>
        <v/>
      </c>
      <c r="AZ1447" s="3" t="str">
        <f>IF($L1447="","",IF(SUM($AJ1447:AM1447)=0,$AE1447,VLOOKUP($AP1447,BaseEqptCdF!$C$5:$R$161,16,FALSE)*$AC$3))</f>
        <v/>
      </c>
      <c r="BA1447" s="3" t="str">
        <f>IF($L1447="","",IF(SUM($AJ1447:AN1447)=0,$AE1447,VLOOKUP($AP1447,BaseEqptCdF!$C$5:$R$161,16,FALSE)*$AC$3))</f>
        <v/>
      </c>
      <c r="BB1447" s="2">
        <f t="shared" si="177"/>
        <v>0</v>
      </c>
      <c r="BC1447" s="3" t="str">
        <f>IF($L1447="","",IF(SUM($AJ1447:AJ1447)=0,$AF1447,IF(LEFT(VLOOKUP($AP1447,BaseEqptCdF!$C$5:$E$161,3,FALSE),2)="SD",0,IF(LEFT(VLOOKUP($AP1447,BaseEqptCdF!$C$5:$E$161,3,FALSE),2)="SB",1*52,VLOOKUP($AP1447,BaseEqptCdF!$C$5:$S$161,12,FALSE)*0.2*300))))</f>
        <v/>
      </c>
      <c r="BD1447" s="3" t="str">
        <f>IF($L1447="","",IF(SUM($AJ1447:AK1447)=0,$AF1447,IF(LEFT(VLOOKUP($AP1447,BaseEqptCdF!$C$5:$E$161,3,FALSE),2)="SD",0,IF(LEFT(VLOOKUP($AP1447,BaseEqptCdF!$C$5:$E$161,3,FALSE),2)="SB",1*52,VLOOKUP($AP1447,BaseEqptCdF!$C$5:$S$161,12,FALSE)*0.2*300))))</f>
        <v/>
      </c>
      <c r="BE1447" s="3" t="str">
        <f>IF($L1447="","",IF(SUM($AJ1447:AL1447)=0,$AF1447,IF(LEFT(VLOOKUP($AP1447,BaseEqptCdF!$C$5:$E$161,3,FALSE),2)="SD",0,IF(LEFT(VLOOKUP($AP1447,BaseEqptCdF!$C$5:$E$161,3,FALSE),2)="SB",1*52,VLOOKUP($AP1447,BaseEqptCdF!$C$5:$S$161,12,FALSE)*0.2*300))))</f>
        <v/>
      </c>
      <c r="BF1447" s="3" t="str">
        <f>IF($L1447="","",IF(SUM($AJ1447:AM1447)=0,$AF1447,IF(LEFT(VLOOKUP($AP1447,BaseEqptCdF!$C$5:$E$161,3,FALSE),2)="SD",0,IF(LEFT(VLOOKUP($AP1447,BaseEqptCdF!$C$5:$E$161,3,FALSE),2)="SB",1*52,VLOOKUP($AP1447,BaseEqptCdF!$C$5:$S$161,12,FALSE)*0.2*300))))</f>
        <v/>
      </c>
      <c r="BG1447" s="3" t="str">
        <f>IF($L1447="","",IF(SUM($AJ1447:AN1447)=0,$AF1447,IF(LEFT(VLOOKUP($AP1447,BaseEqptCdF!$C$5:$E$161,3,FALSE),2)="SD",0,IF(LEFT(VLOOKUP($AP1447,BaseEqptCdF!$C$5:$E$161,3,FALSE),2)="SB",1*52,VLOOKUP($AP1447,BaseEqptCdF!$C$5:$S$161,12,FALSE)*0.2*300))))</f>
        <v/>
      </c>
      <c r="BH1447" s="2">
        <f t="shared" si="178"/>
        <v>0</v>
      </c>
    </row>
    <row r="1448" spans="1:60" x14ac:dyDescent="0.25">
      <c r="A1448" s="296" t="str">
        <f t="array" ref="A1448">IF($C1448="","",INDEX(Prog!$B$8:$D$300,MATCH($C1448,nivo1,0),1))</f>
        <v/>
      </c>
      <c r="B1448" s="296" t="str">
        <f t="array" ref="B1448">IF($C1448="","",INDEX(Prog!$B$8:$D$300,MATCH($C1448,nivo1,0),2))</f>
        <v/>
      </c>
      <c r="C1448" s="273"/>
      <c r="D1448" s="267"/>
      <c r="E1448" s="273"/>
      <c r="F1448" s="273"/>
      <c r="G1448" s="273"/>
      <c r="H1448" s="273"/>
      <c r="I1448" s="273"/>
      <c r="J1448" s="273"/>
      <c r="K1448" s="274"/>
      <c r="L1448" s="273"/>
      <c r="M1448" s="273"/>
      <c r="N1448" s="273"/>
      <c r="O1448" s="275"/>
      <c r="P1448" s="273"/>
      <c r="Q1448" s="273"/>
      <c r="R1448" s="273"/>
      <c r="S1448" s="273"/>
      <c r="T1448" s="276"/>
      <c r="U1448" s="276"/>
      <c r="V1448" s="276"/>
      <c r="W1448" s="276"/>
      <c r="X1448" s="277"/>
      <c r="Y1448" s="278"/>
      <c r="AA1448" s="8" t="str">
        <f>IF($L1448="","",VLOOKUP($L1448,BaseEqptCdF!$C$5:$E$161,2,FALSE))</f>
        <v/>
      </c>
      <c r="AB1448" s="8" t="str">
        <f>IF($L1448="","",VLOOKUP($L1448,BaseEqptCdF!$C$5:$E$161,3,FALSE))</f>
        <v/>
      </c>
      <c r="AC1448" s="7" t="str">
        <f>IF($L1448="","",VLOOKUP($L1448,BaseEqptCdF!$C$5:$I$161,6,FALSE))</f>
        <v/>
      </c>
      <c r="AD1448" s="7" t="str">
        <f>IF($L1448="","",VLOOKUP($L1448,BaseEqptCdF!$C$5:$I$161,7,FALSE))</f>
        <v/>
      </c>
      <c r="AE1448" s="3" t="str">
        <f>IF($L1448="","",VLOOKUP($L1448,BaseEqptCdF!$C$5:$R$161,16,FALSE)*$AC$3)</f>
        <v/>
      </c>
      <c r="AF1448" s="3" t="str">
        <f>IF($L1448="","",IF(LEFT($AB1448,2)="SD",0,IF(LEFT($AB1448,2)="SB",1*52,IF($N1448=Prog!$P$17,VLOOKUP($L1448,BaseEqptCdF!$C$5:$P$161,14,FALSE)*1*300,VLOOKUP($L1448,BaseEqptCdF!$C$5:$P$161,12,FALSE)*0.2*300))))</f>
        <v/>
      </c>
      <c r="AG1448" s="6" t="str">
        <f t="shared" si="182"/>
        <v/>
      </c>
      <c r="AH1448" s="6">
        <f>IF($U1448=Prog!$S$18,YEAR($X1448),"")</f>
        <v>1900</v>
      </c>
      <c r="AI1448" s="5" t="str">
        <f>IF(OR($AG1448="",$U1448=Prog!$S$18),"",IF(OR($U1448=Prog!$S$17,$U1448=Prog!$S$16),YEAR($X1448),IF($AG1448="ND","ND",$AI$8+$O1448)))</f>
        <v/>
      </c>
      <c r="AJ1448" s="3" t="str">
        <f t="shared" si="181"/>
        <v/>
      </c>
      <c r="AK1448" s="3" t="str">
        <f t="shared" si="180"/>
        <v/>
      </c>
      <c r="AL1448" s="3" t="str">
        <f t="shared" si="180"/>
        <v/>
      </c>
      <c r="AM1448" s="3" t="str">
        <f t="shared" si="180"/>
        <v/>
      </c>
      <c r="AN1448" s="3" t="str">
        <f t="shared" si="180"/>
        <v/>
      </c>
      <c r="AO1448" s="2">
        <f t="shared" si="175"/>
        <v>0</v>
      </c>
      <c r="AP1448" s="4"/>
      <c r="AQ1448" s="3">
        <f>IF(AJ1448=1,VLOOKUP($AP1448,BaseEqptCdF!$C$5:$R$161,16,FALSE),0)</f>
        <v>0</v>
      </c>
      <c r="AR1448" s="3">
        <f>IF(AK1448=1,VLOOKUP($AP1448,BaseEqptCdF!$C$5:$R$161,16,FALSE),0)</f>
        <v>0</v>
      </c>
      <c r="AS1448" s="3">
        <f>IF(AL1448=1,VLOOKUP($AP1448,BaseEqptCdF!$C$5:$R$161,16,FALSE),0)</f>
        <v>0</v>
      </c>
      <c r="AT1448" s="3">
        <f>IF(AM1448=1,VLOOKUP($AP1448,BaseEqptCdF!$C$5:$R$161,16,FALSE),0)</f>
        <v>0</v>
      </c>
      <c r="AU1448" s="3">
        <f>IF(AN1448=1,VLOOKUP($AP1448,BaseEqptCdF!$C$5:$R$161,16,FALSE),0)</f>
        <v>0</v>
      </c>
      <c r="AV1448" s="2">
        <f t="shared" si="176"/>
        <v>0</v>
      </c>
      <c r="AW1448" s="3" t="str">
        <f>IF($L1448="","",IF(SUM($AJ1448:AJ1448)=0,$AE1448,VLOOKUP($AP1448,BaseEqptCdF!$C$5:$R$161,16,FALSE)*$AC$3))</f>
        <v/>
      </c>
      <c r="AX1448" s="3" t="str">
        <f>IF($L1448="","",IF(SUM($AJ1448:AK1448)=0,$AE1448,VLOOKUP($AP1448,BaseEqptCdF!$C$5:$R$161,16,FALSE)*$AC$3))</f>
        <v/>
      </c>
      <c r="AY1448" s="3" t="str">
        <f>IF($L1448="","",IF(SUM($AJ1448:AL1448)=0,$AE1448,VLOOKUP($AP1448,BaseEqptCdF!$C$5:$R$161,16,FALSE)*$AC$3))</f>
        <v/>
      </c>
      <c r="AZ1448" s="3" t="str">
        <f>IF($L1448="","",IF(SUM($AJ1448:AM1448)=0,$AE1448,VLOOKUP($AP1448,BaseEqptCdF!$C$5:$R$161,16,FALSE)*$AC$3))</f>
        <v/>
      </c>
      <c r="BA1448" s="3" t="str">
        <f>IF($L1448="","",IF(SUM($AJ1448:AN1448)=0,$AE1448,VLOOKUP($AP1448,BaseEqptCdF!$C$5:$R$161,16,FALSE)*$AC$3))</f>
        <v/>
      </c>
      <c r="BB1448" s="2">
        <f t="shared" si="177"/>
        <v>0</v>
      </c>
      <c r="BC1448" s="3" t="str">
        <f>IF($L1448="","",IF(SUM($AJ1448:AJ1448)=0,$AF1448,IF(LEFT(VLOOKUP($AP1448,BaseEqptCdF!$C$5:$E$161,3,FALSE),2)="SD",0,IF(LEFT(VLOOKUP($AP1448,BaseEqptCdF!$C$5:$E$161,3,FALSE),2)="SB",1*52,VLOOKUP($AP1448,BaseEqptCdF!$C$5:$S$161,12,FALSE)*0.2*300))))</f>
        <v/>
      </c>
      <c r="BD1448" s="3" t="str">
        <f>IF($L1448="","",IF(SUM($AJ1448:AK1448)=0,$AF1448,IF(LEFT(VLOOKUP($AP1448,BaseEqptCdF!$C$5:$E$161,3,FALSE),2)="SD",0,IF(LEFT(VLOOKUP($AP1448,BaseEqptCdF!$C$5:$E$161,3,FALSE),2)="SB",1*52,VLOOKUP($AP1448,BaseEqptCdF!$C$5:$S$161,12,FALSE)*0.2*300))))</f>
        <v/>
      </c>
      <c r="BE1448" s="3" t="str">
        <f>IF($L1448="","",IF(SUM($AJ1448:AL1448)=0,$AF1448,IF(LEFT(VLOOKUP($AP1448,BaseEqptCdF!$C$5:$E$161,3,FALSE),2)="SD",0,IF(LEFT(VLOOKUP($AP1448,BaseEqptCdF!$C$5:$E$161,3,FALSE),2)="SB",1*52,VLOOKUP($AP1448,BaseEqptCdF!$C$5:$S$161,12,FALSE)*0.2*300))))</f>
        <v/>
      </c>
      <c r="BF1448" s="3" t="str">
        <f>IF($L1448="","",IF(SUM($AJ1448:AM1448)=0,$AF1448,IF(LEFT(VLOOKUP($AP1448,BaseEqptCdF!$C$5:$E$161,3,FALSE),2)="SD",0,IF(LEFT(VLOOKUP($AP1448,BaseEqptCdF!$C$5:$E$161,3,FALSE),2)="SB",1*52,VLOOKUP($AP1448,BaseEqptCdF!$C$5:$S$161,12,FALSE)*0.2*300))))</f>
        <v/>
      </c>
      <c r="BG1448" s="3" t="str">
        <f>IF($L1448="","",IF(SUM($AJ1448:AN1448)=0,$AF1448,IF(LEFT(VLOOKUP($AP1448,BaseEqptCdF!$C$5:$E$161,3,FALSE),2)="SD",0,IF(LEFT(VLOOKUP($AP1448,BaseEqptCdF!$C$5:$E$161,3,FALSE),2)="SB",1*52,VLOOKUP($AP1448,BaseEqptCdF!$C$5:$S$161,12,FALSE)*0.2*300))))</f>
        <v/>
      </c>
      <c r="BH1448" s="2">
        <f t="shared" si="178"/>
        <v>0</v>
      </c>
    </row>
    <row r="1449" spans="1:60" x14ac:dyDescent="0.25">
      <c r="A1449" s="296" t="str">
        <f t="array" ref="A1449">IF($C1449="","",INDEX(Prog!$B$8:$D$300,MATCH($C1449,nivo1,0),1))</f>
        <v/>
      </c>
      <c r="B1449" s="296" t="str">
        <f t="array" ref="B1449">IF($C1449="","",INDEX(Prog!$B$8:$D$300,MATCH($C1449,nivo1,0),2))</f>
        <v/>
      </c>
      <c r="C1449" s="273"/>
      <c r="D1449" s="267"/>
      <c r="E1449" s="273"/>
      <c r="F1449" s="273"/>
      <c r="G1449" s="273"/>
      <c r="H1449" s="273"/>
      <c r="I1449" s="273"/>
      <c r="J1449" s="273"/>
      <c r="K1449" s="274"/>
      <c r="L1449" s="273"/>
      <c r="M1449" s="273"/>
      <c r="N1449" s="273"/>
      <c r="O1449" s="275"/>
      <c r="P1449" s="273"/>
      <c r="Q1449" s="273"/>
      <c r="R1449" s="273"/>
      <c r="S1449" s="273"/>
      <c r="T1449" s="276"/>
      <c r="U1449" s="276"/>
      <c r="V1449" s="276"/>
      <c r="W1449" s="276"/>
      <c r="X1449" s="277"/>
      <c r="Y1449" s="278"/>
      <c r="AA1449" s="8" t="str">
        <f>IF($L1449="","",VLOOKUP($L1449,BaseEqptCdF!$C$5:$E$161,2,FALSE))</f>
        <v/>
      </c>
      <c r="AB1449" s="8" t="str">
        <f>IF($L1449="","",VLOOKUP($L1449,BaseEqptCdF!$C$5:$E$161,3,FALSE))</f>
        <v/>
      </c>
      <c r="AC1449" s="7" t="str">
        <f>IF($L1449="","",VLOOKUP($L1449,BaseEqptCdF!$C$5:$I$161,6,FALSE))</f>
        <v/>
      </c>
      <c r="AD1449" s="7" t="str">
        <f>IF($L1449="","",VLOOKUP($L1449,BaseEqptCdF!$C$5:$I$161,7,FALSE))</f>
        <v/>
      </c>
      <c r="AE1449" s="3" t="str">
        <f>IF($L1449="","",VLOOKUP($L1449,BaseEqptCdF!$C$5:$R$161,16,FALSE)*$AC$3)</f>
        <v/>
      </c>
      <c r="AF1449" s="3" t="str">
        <f>IF($L1449="","",IF(LEFT($AB1449,2)="SD",0,IF(LEFT($AB1449,2)="SB",1*52,IF($N1449=Prog!$P$17,VLOOKUP($L1449,BaseEqptCdF!$C$5:$P$161,14,FALSE)*1*300,VLOOKUP($L1449,BaseEqptCdF!$C$5:$P$161,12,FALSE)*0.2*300))))</f>
        <v/>
      </c>
      <c r="AG1449" s="6" t="str">
        <f t="shared" si="182"/>
        <v/>
      </c>
      <c r="AH1449" s="6">
        <f>IF($U1449=Prog!$S$18,YEAR($X1449),"")</f>
        <v>1900</v>
      </c>
      <c r="AI1449" s="5" t="str">
        <f>IF(OR($AG1449="",$U1449=Prog!$S$18),"",IF(OR($U1449=Prog!$S$17,$U1449=Prog!$S$16),YEAR($X1449),IF($AG1449="ND","ND",$AI$8+$O1449)))</f>
        <v/>
      </c>
      <c r="AJ1449" s="3" t="str">
        <f t="shared" si="181"/>
        <v/>
      </c>
      <c r="AK1449" s="3" t="str">
        <f t="shared" si="180"/>
        <v/>
      </c>
      <c r="AL1449" s="3" t="str">
        <f t="shared" si="180"/>
        <v/>
      </c>
      <c r="AM1449" s="3" t="str">
        <f t="shared" si="180"/>
        <v/>
      </c>
      <c r="AN1449" s="3" t="str">
        <f t="shared" si="180"/>
        <v/>
      </c>
      <c r="AO1449" s="2">
        <f t="shared" ref="AO1449:AO1500" si="183">SUM(AJ1449:AN1449)</f>
        <v>0</v>
      </c>
      <c r="AP1449" s="4"/>
      <c r="AQ1449" s="3">
        <f>IF(AJ1449=1,VLOOKUP($AP1449,BaseEqptCdF!$C$5:$R$161,16,FALSE),0)</f>
        <v>0</v>
      </c>
      <c r="AR1449" s="3">
        <f>IF(AK1449=1,VLOOKUP($AP1449,BaseEqptCdF!$C$5:$R$161,16,FALSE),0)</f>
        <v>0</v>
      </c>
      <c r="AS1449" s="3">
        <f>IF(AL1449=1,VLOOKUP($AP1449,BaseEqptCdF!$C$5:$R$161,16,FALSE),0)</f>
        <v>0</v>
      </c>
      <c r="AT1449" s="3">
        <f>IF(AM1449=1,VLOOKUP($AP1449,BaseEqptCdF!$C$5:$R$161,16,FALSE),0)</f>
        <v>0</v>
      </c>
      <c r="AU1449" s="3">
        <f>IF(AN1449=1,VLOOKUP($AP1449,BaseEqptCdF!$C$5:$R$161,16,FALSE),0)</f>
        <v>0</v>
      </c>
      <c r="AV1449" s="2">
        <f t="shared" ref="AV1449:AV1500" si="184">SUM(AQ1449:AU1449)</f>
        <v>0</v>
      </c>
      <c r="AW1449" s="3" t="str">
        <f>IF($L1449="","",IF(SUM($AJ1449:AJ1449)=0,$AE1449,VLOOKUP($AP1449,BaseEqptCdF!$C$5:$R$161,16,FALSE)*$AC$3))</f>
        <v/>
      </c>
      <c r="AX1449" s="3" t="str">
        <f>IF($L1449="","",IF(SUM($AJ1449:AK1449)=0,$AE1449,VLOOKUP($AP1449,BaseEqptCdF!$C$5:$R$161,16,FALSE)*$AC$3))</f>
        <v/>
      </c>
      <c r="AY1449" s="3" t="str">
        <f>IF($L1449="","",IF(SUM($AJ1449:AL1449)=0,$AE1449,VLOOKUP($AP1449,BaseEqptCdF!$C$5:$R$161,16,FALSE)*$AC$3))</f>
        <v/>
      </c>
      <c r="AZ1449" s="3" t="str">
        <f>IF($L1449="","",IF(SUM($AJ1449:AM1449)=0,$AE1449,VLOOKUP($AP1449,BaseEqptCdF!$C$5:$R$161,16,FALSE)*$AC$3))</f>
        <v/>
      </c>
      <c r="BA1449" s="3" t="str">
        <f>IF($L1449="","",IF(SUM($AJ1449:AN1449)=0,$AE1449,VLOOKUP($AP1449,BaseEqptCdF!$C$5:$R$161,16,FALSE)*$AC$3))</f>
        <v/>
      </c>
      <c r="BB1449" s="2">
        <f t="shared" ref="BB1449:BB1500" si="185">SUM(AW1449:BA1449)</f>
        <v>0</v>
      </c>
      <c r="BC1449" s="3" t="str">
        <f>IF($L1449="","",IF(SUM($AJ1449:AJ1449)=0,$AF1449,IF(LEFT(VLOOKUP($AP1449,BaseEqptCdF!$C$5:$E$161,3,FALSE),2)="SD",0,IF(LEFT(VLOOKUP($AP1449,BaseEqptCdF!$C$5:$E$161,3,FALSE),2)="SB",1*52,VLOOKUP($AP1449,BaseEqptCdF!$C$5:$S$161,12,FALSE)*0.2*300))))</f>
        <v/>
      </c>
      <c r="BD1449" s="3" t="str">
        <f>IF($L1449="","",IF(SUM($AJ1449:AK1449)=0,$AF1449,IF(LEFT(VLOOKUP($AP1449,BaseEqptCdF!$C$5:$E$161,3,FALSE),2)="SD",0,IF(LEFT(VLOOKUP($AP1449,BaseEqptCdF!$C$5:$E$161,3,FALSE),2)="SB",1*52,VLOOKUP($AP1449,BaseEqptCdF!$C$5:$S$161,12,FALSE)*0.2*300))))</f>
        <v/>
      </c>
      <c r="BE1449" s="3" t="str">
        <f>IF($L1449="","",IF(SUM($AJ1449:AL1449)=0,$AF1449,IF(LEFT(VLOOKUP($AP1449,BaseEqptCdF!$C$5:$E$161,3,FALSE),2)="SD",0,IF(LEFT(VLOOKUP($AP1449,BaseEqptCdF!$C$5:$E$161,3,FALSE),2)="SB",1*52,VLOOKUP($AP1449,BaseEqptCdF!$C$5:$S$161,12,FALSE)*0.2*300))))</f>
        <v/>
      </c>
      <c r="BF1449" s="3" t="str">
        <f>IF($L1449="","",IF(SUM($AJ1449:AM1449)=0,$AF1449,IF(LEFT(VLOOKUP($AP1449,BaseEqptCdF!$C$5:$E$161,3,FALSE),2)="SD",0,IF(LEFT(VLOOKUP($AP1449,BaseEqptCdF!$C$5:$E$161,3,FALSE),2)="SB",1*52,VLOOKUP($AP1449,BaseEqptCdF!$C$5:$S$161,12,FALSE)*0.2*300))))</f>
        <v/>
      </c>
      <c r="BG1449" s="3" t="str">
        <f>IF($L1449="","",IF(SUM($AJ1449:AN1449)=0,$AF1449,IF(LEFT(VLOOKUP($AP1449,BaseEqptCdF!$C$5:$E$161,3,FALSE),2)="SD",0,IF(LEFT(VLOOKUP($AP1449,BaseEqptCdF!$C$5:$E$161,3,FALSE),2)="SB",1*52,VLOOKUP($AP1449,BaseEqptCdF!$C$5:$S$161,12,FALSE)*0.2*300))))</f>
        <v/>
      </c>
      <c r="BH1449" s="2">
        <f t="shared" ref="BH1449:BH1500" si="186">SUM(BC1449:BG1449)</f>
        <v>0</v>
      </c>
    </row>
    <row r="1450" spans="1:60" x14ac:dyDescent="0.25">
      <c r="A1450" s="296" t="str">
        <f t="array" ref="A1450">IF($C1450="","",INDEX(Prog!$B$8:$D$300,MATCH($C1450,nivo1,0),1))</f>
        <v/>
      </c>
      <c r="B1450" s="296" t="str">
        <f t="array" ref="B1450">IF($C1450="","",INDEX(Prog!$B$8:$D$300,MATCH($C1450,nivo1,0),2))</f>
        <v/>
      </c>
      <c r="C1450" s="273"/>
      <c r="D1450" s="267"/>
      <c r="E1450" s="273"/>
      <c r="F1450" s="273"/>
      <c r="G1450" s="273"/>
      <c r="H1450" s="273"/>
      <c r="I1450" s="273"/>
      <c r="J1450" s="273"/>
      <c r="K1450" s="274"/>
      <c r="L1450" s="273"/>
      <c r="M1450" s="273"/>
      <c r="N1450" s="273"/>
      <c r="O1450" s="275"/>
      <c r="P1450" s="273"/>
      <c r="Q1450" s="273"/>
      <c r="R1450" s="273"/>
      <c r="S1450" s="273"/>
      <c r="T1450" s="276"/>
      <c r="U1450" s="276"/>
      <c r="V1450" s="276"/>
      <c r="W1450" s="276"/>
      <c r="X1450" s="277"/>
      <c r="Y1450" s="278"/>
      <c r="AA1450" s="8" t="str">
        <f>IF($L1450="","",VLOOKUP($L1450,BaseEqptCdF!$C$5:$E$161,2,FALSE))</f>
        <v/>
      </c>
      <c r="AB1450" s="8" t="str">
        <f>IF($L1450="","",VLOOKUP($L1450,BaseEqptCdF!$C$5:$E$161,3,FALSE))</f>
        <v/>
      </c>
      <c r="AC1450" s="7" t="str">
        <f>IF($L1450="","",VLOOKUP($L1450,BaseEqptCdF!$C$5:$I$161,6,FALSE))</f>
        <v/>
      </c>
      <c r="AD1450" s="7" t="str">
        <f>IF($L1450="","",VLOOKUP($L1450,BaseEqptCdF!$C$5:$I$161,7,FALSE))</f>
        <v/>
      </c>
      <c r="AE1450" s="3" t="str">
        <f>IF($L1450="","",VLOOKUP($L1450,BaseEqptCdF!$C$5:$R$161,16,FALSE)*$AC$3)</f>
        <v/>
      </c>
      <c r="AF1450" s="3" t="str">
        <f>IF($L1450="","",IF(LEFT($AB1450,2)="SD",0,IF(LEFT($AB1450,2)="SB",1*52,IF($N1450=Prog!$P$17,VLOOKUP($L1450,BaseEqptCdF!$C$5:$P$161,14,FALSE)*1*300,VLOOKUP($L1450,BaseEqptCdF!$C$5:$P$161,12,FALSE)*0.2*300))))</f>
        <v/>
      </c>
      <c r="AG1450" s="6" t="str">
        <f t="shared" si="182"/>
        <v/>
      </c>
      <c r="AH1450" s="6">
        <f>IF($U1450=Prog!$S$18,YEAR($X1450),"")</f>
        <v>1900</v>
      </c>
      <c r="AI1450" s="5" t="str">
        <f>IF(OR($AG1450="",$U1450=Prog!$S$18),"",IF(OR($U1450=Prog!$S$17,$U1450=Prog!$S$16),YEAR($X1450),IF($AG1450="ND","ND",$AI$8+$O1450)))</f>
        <v/>
      </c>
      <c r="AJ1450" s="3" t="str">
        <f t="shared" si="181"/>
        <v/>
      </c>
      <c r="AK1450" s="3" t="str">
        <f t="shared" si="180"/>
        <v/>
      </c>
      <c r="AL1450" s="3" t="str">
        <f t="shared" si="180"/>
        <v/>
      </c>
      <c r="AM1450" s="3" t="str">
        <f t="shared" si="180"/>
        <v/>
      </c>
      <c r="AN1450" s="3" t="str">
        <f t="shared" si="180"/>
        <v/>
      </c>
      <c r="AO1450" s="2">
        <f t="shared" si="183"/>
        <v>0</v>
      </c>
      <c r="AP1450" s="4"/>
      <c r="AQ1450" s="3">
        <f>IF(AJ1450=1,VLOOKUP($AP1450,BaseEqptCdF!$C$5:$R$161,16,FALSE),0)</f>
        <v>0</v>
      </c>
      <c r="AR1450" s="3">
        <f>IF(AK1450=1,VLOOKUP($AP1450,BaseEqptCdF!$C$5:$R$161,16,FALSE),0)</f>
        <v>0</v>
      </c>
      <c r="AS1450" s="3">
        <f>IF(AL1450=1,VLOOKUP($AP1450,BaseEqptCdF!$C$5:$R$161,16,FALSE),0)</f>
        <v>0</v>
      </c>
      <c r="AT1450" s="3">
        <f>IF(AM1450=1,VLOOKUP($AP1450,BaseEqptCdF!$C$5:$R$161,16,FALSE),0)</f>
        <v>0</v>
      </c>
      <c r="AU1450" s="3">
        <f>IF(AN1450=1,VLOOKUP($AP1450,BaseEqptCdF!$C$5:$R$161,16,FALSE),0)</f>
        <v>0</v>
      </c>
      <c r="AV1450" s="2">
        <f t="shared" si="184"/>
        <v>0</v>
      </c>
      <c r="AW1450" s="3" t="str">
        <f>IF($L1450="","",IF(SUM($AJ1450:AJ1450)=0,$AE1450,VLOOKUP($AP1450,BaseEqptCdF!$C$5:$R$161,16,FALSE)*$AC$3))</f>
        <v/>
      </c>
      <c r="AX1450" s="3" t="str">
        <f>IF($L1450="","",IF(SUM($AJ1450:AK1450)=0,$AE1450,VLOOKUP($AP1450,BaseEqptCdF!$C$5:$R$161,16,FALSE)*$AC$3))</f>
        <v/>
      </c>
      <c r="AY1450" s="3" t="str">
        <f>IF($L1450="","",IF(SUM($AJ1450:AL1450)=0,$AE1450,VLOOKUP($AP1450,BaseEqptCdF!$C$5:$R$161,16,FALSE)*$AC$3))</f>
        <v/>
      </c>
      <c r="AZ1450" s="3" t="str">
        <f>IF($L1450="","",IF(SUM($AJ1450:AM1450)=0,$AE1450,VLOOKUP($AP1450,BaseEqptCdF!$C$5:$R$161,16,FALSE)*$AC$3))</f>
        <v/>
      </c>
      <c r="BA1450" s="3" t="str">
        <f>IF($L1450="","",IF(SUM($AJ1450:AN1450)=0,$AE1450,VLOOKUP($AP1450,BaseEqptCdF!$C$5:$R$161,16,FALSE)*$AC$3))</f>
        <v/>
      </c>
      <c r="BB1450" s="2">
        <f t="shared" si="185"/>
        <v>0</v>
      </c>
      <c r="BC1450" s="3" t="str">
        <f>IF($L1450="","",IF(SUM($AJ1450:AJ1450)=0,$AF1450,IF(LEFT(VLOOKUP($AP1450,BaseEqptCdF!$C$5:$E$161,3,FALSE),2)="SD",0,IF(LEFT(VLOOKUP($AP1450,BaseEqptCdF!$C$5:$E$161,3,FALSE),2)="SB",1*52,VLOOKUP($AP1450,BaseEqptCdF!$C$5:$S$161,12,FALSE)*0.2*300))))</f>
        <v/>
      </c>
      <c r="BD1450" s="3" t="str">
        <f>IF($L1450="","",IF(SUM($AJ1450:AK1450)=0,$AF1450,IF(LEFT(VLOOKUP($AP1450,BaseEqptCdF!$C$5:$E$161,3,FALSE),2)="SD",0,IF(LEFT(VLOOKUP($AP1450,BaseEqptCdF!$C$5:$E$161,3,FALSE),2)="SB",1*52,VLOOKUP($AP1450,BaseEqptCdF!$C$5:$S$161,12,FALSE)*0.2*300))))</f>
        <v/>
      </c>
      <c r="BE1450" s="3" t="str">
        <f>IF($L1450="","",IF(SUM($AJ1450:AL1450)=0,$AF1450,IF(LEFT(VLOOKUP($AP1450,BaseEqptCdF!$C$5:$E$161,3,FALSE),2)="SD",0,IF(LEFT(VLOOKUP($AP1450,BaseEqptCdF!$C$5:$E$161,3,FALSE),2)="SB",1*52,VLOOKUP($AP1450,BaseEqptCdF!$C$5:$S$161,12,FALSE)*0.2*300))))</f>
        <v/>
      </c>
      <c r="BF1450" s="3" t="str">
        <f>IF($L1450="","",IF(SUM($AJ1450:AM1450)=0,$AF1450,IF(LEFT(VLOOKUP($AP1450,BaseEqptCdF!$C$5:$E$161,3,FALSE),2)="SD",0,IF(LEFT(VLOOKUP($AP1450,BaseEqptCdF!$C$5:$E$161,3,FALSE),2)="SB",1*52,VLOOKUP($AP1450,BaseEqptCdF!$C$5:$S$161,12,FALSE)*0.2*300))))</f>
        <v/>
      </c>
      <c r="BG1450" s="3" t="str">
        <f>IF($L1450="","",IF(SUM($AJ1450:AN1450)=0,$AF1450,IF(LEFT(VLOOKUP($AP1450,BaseEqptCdF!$C$5:$E$161,3,FALSE),2)="SD",0,IF(LEFT(VLOOKUP($AP1450,BaseEqptCdF!$C$5:$E$161,3,FALSE),2)="SB",1*52,VLOOKUP($AP1450,BaseEqptCdF!$C$5:$S$161,12,FALSE)*0.2*300))))</f>
        <v/>
      </c>
      <c r="BH1450" s="2">
        <f t="shared" si="186"/>
        <v>0</v>
      </c>
    </row>
    <row r="1451" spans="1:60" x14ac:dyDescent="0.25">
      <c r="A1451" s="296" t="str">
        <f t="array" ref="A1451">IF($C1451="","",INDEX(Prog!$B$8:$D$300,MATCH($C1451,nivo1,0),1))</f>
        <v/>
      </c>
      <c r="B1451" s="296" t="str">
        <f t="array" ref="B1451">IF($C1451="","",INDEX(Prog!$B$8:$D$300,MATCH($C1451,nivo1,0),2))</f>
        <v/>
      </c>
      <c r="C1451" s="273"/>
      <c r="D1451" s="267"/>
      <c r="E1451" s="273"/>
      <c r="F1451" s="273"/>
      <c r="G1451" s="273"/>
      <c r="H1451" s="273"/>
      <c r="I1451" s="273"/>
      <c r="J1451" s="273"/>
      <c r="K1451" s="274"/>
      <c r="L1451" s="273"/>
      <c r="M1451" s="273"/>
      <c r="N1451" s="273"/>
      <c r="O1451" s="275"/>
      <c r="P1451" s="273"/>
      <c r="Q1451" s="273"/>
      <c r="R1451" s="273"/>
      <c r="S1451" s="273"/>
      <c r="T1451" s="276"/>
      <c r="U1451" s="276"/>
      <c r="V1451" s="276"/>
      <c r="W1451" s="276"/>
      <c r="X1451" s="277"/>
      <c r="Y1451" s="278"/>
      <c r="AA1451" s="8" t="str">
        <f>IF($L1451="","",VLOOKUP($L1451,BaseEqptCdF!$C$5:$E$161,2,FALSE))</f>
        <v/>
      </c>
      <c r="AB1451" s="8" t="str">
        <f>IF($L1451="","",VLOOKUP($L1451,BaseEqptCdF!$C$5:$E$161,3,FALSE))</f>
        <v/>
      </c>
      <c r="AC1451" s="7" t="str">
        <f>IF($L1451="","",VLOOKUP($L1451,BaseEqptCdF!$C$5:$I$161,6,FALSE))</f>
        <v/>
      </c>
      <c r="AD1451" s="7" t="str">
        <f>IF($L1451="","",VLOOKUP($L1451,BaseEqptCdF!$C$5:$I$161,7,FALSE))</f>
        <v/>
      </c>
      <c r="AE1451" s="3" t="str">
        <f>IF($L1451="","",VLOOKUP($L1451,BaseEqptCdF!$C$5:$R$161,16,FALSE)*$AC$3)</f>
        <v/>
      </c>
      <c r="AF1451" s="3" t="str">
        <f>IF($L1451="","",IF(LEFT($AB1451,2)="SD",0,IF(LEFT($AB1451,2)="SB",1*52,IF($N1451=Prog!$P$17,VLOOKUP($L1451,BaseEqptCdF!$C$5:$P$161,14,FALSE)*1*300,VLOOKUP($L1451,BaseEqptCdF!$C$5:$P$161,12,FALSE)*0.2*300))))</f>
        <v/>
      </c>
      <c r="AG1451" s="6" t="str">
        <f t="shared" si="182"/>
        <v/>
      </c>
      <c r="AH1451" s="6">
        <f>IF($U1451=Prog!$S$18,YEAR($X1451),"")</f>
        <v>1900</v>
      </c>
      <c r="AI1451" s="5" t="str">
        <f>IF(OR($AG1451="",$U1451=Prog!$S$18),"",IF(OR($U1451=Prog!$S$17,$U1451=Prog!$S$16),YEAR($X1451),IF($AG1451="ND","ND",$AI$8+$O1451)))</f>
        <v/>
      </c>
      <c r="AJ1451" s="3" t="str">
        <f t="shared" si="181"/>
        <v/>
      </c>
      <c r="AK1451" s="3" t="str">
        <f t="shared" si="180"/>
        <v/>
      </c>
      <c r="AL1451" s="3" t="str">
        <f t="shared" si="180"/>
        <v/>
      </c>
      <c r="AM1451" s="3" t="str">
        <f t="shared" si="180"/>
        <v/>
      </c>
      <c r="AN1451" s="3" t="str">
        <f t="shared" si="180"/>
        <v/>
      </c>
      <c r="AO1451" s="2">
        <f t="shared" si="183"/>
        <v>0</v>
      </c>
      <c r="AP1451" s="4"/>
      <c r="AQ1451" s="3">
        <f>IF(AJ1451=1,VLOOKUP($AP1451,BaseEqptCdF!$C$5:$R$161,16,FALSE),0)</f>
        <v>0</v>
      </c>
      <c r="AR1451" s="3">
        <f>IF(AK1451=1,VLOOKUP($AP1451,BaseEqptCdF!$C$5:$R$161,16,FALSE),0)</f>
        <v>0</v>
      </c>
      <c r="AS1451" s="3">
        <f>IF(AL1451=1,VLOOKUP($AP1451,BaseEqptCdF!$C$5:$R$161,16,FALSE),0)</f>
        <v>0</v>
      </c>
      <c r="AT1451" s="3">
        <f>IF(AM1451=1,VLOOKUP($AP1451,BaseEqptCdF!$C$5:$R$161,16,FALSE),0)</f>
        <v>0</v>
      </c>
      <c r="AU1451" s="3">
        <f>IF(AN1451=1,VLOOKUP($AP1451,BaseEqptCdF!$C$5:$R$161,16,FALSE),0)</f>
        <v>0</v>
      </c>
      <c r="AV1451" s="2">
        <f t="shared" si="184"/>
        <v>0</v>
      </c>
      <c r="AW1451" s="3" t="str">
        <f>IF($L1451="","",IF(SUM($AJ1451:AJ1451)=0,$AE1451,VLOOKUP($AP1451,BaseEqptCdF!$C$5:$R$161,16,FALSE)*$AC$3))</f>
        <v/>
      </c>
      <c r="AX1451" s="3" t="str">
        <f>IF($L1451="","",IF(SUM($AJ1451:AK1451)=0,$AE1451,VLOOKUP($AP1451,BaseEqptCdF!$C$5:$R$161,16,FALSE)*$AC$3))</f>
        <v/>
      </c>
      <c r="AY1451" s="3" t="str">
        <f>IF($L1451="","",IF(SUM($AJ1451:AL1451)=0,$AE1451,VLOOKUP($AP1451,BaseEqptCdF!$C$5:$R$161,16,FALSE)*$AC$3))</f>
        <v/>
      </c>
      <c r="AZ1451" s="3" t="str">
        <f>IF($L1451="","",IF(SUM($AJ1451:AM1451)=0,$AE1451,VLOOKUP($AP1451,BaseEqptCdF!$C$5:$R$161,16,FALSE)*$AC$3))</f>
        <v/>
      </c>
      <c r="BA1451" s="3" t="str">
        <f>IF($L1451="","",IF(SUM($AJ1451:AN1451)=0,$AE1451,VLOOKUP($AP1451,BaseEqptCdF!$C$5:$R$161,16,FALSE)*$AC$3))</f>
        <v/>
      </c>
      <c r="BB1451" s="2">
        <f t="shared" si="185"/>
        <v>0</v>
      </c>
      <c r="BC1451" s="3" t="str">
        <f>IF($L1451="","",IF(SUM($AJ1451:AJ1451)=0,$AF1451,IF(LEFT(VLOOKUP($AP1451,BaseEqptCdF!$C$5:$E$161,3,FALSE),2)="SD",0,IF(LEFT(VLOOKUP($AP1451,BaseEqptCdF!$C$5:$E$161,3,FALSE),2)="SB",1*52,VLOOKUP($AP1451,BaseEqptCdF!$C$5:$S$161,12,FALSE)*0.2*300))))</f>
        <v/>
      </c>
      <c r="BD1451" s="3" t="str">
        <f>IF($L1451="","",IF(SUM($AJ1451:AK1451)=0,$AF1451,IF(LEFT(VLOOKUP($AP1451,BaseEqptCdF!$C$5:$E$161,3,FALSE),2)="SD",0,IF(LEFT(VLOOKUP($AP1451,BaseEqptCdF!$C$5:$E$161,3,FALSE),2)="SB",1*52,VLOOKUP($AP1451,BaseEqptCdF!$C$5:$S$161,12,FALSE)*0.2*300))))</f>
        <v/>
      </c>
      <c r="BE1451" s="3" t="str">
        <f>IF($L1451="","",IF(SUM($AJ1451:AL1451)=0,$AF1451,IF(LEFT(VLOOKUP($AP1451,BaseEqptCdF!$C$5:$E$161,3,FALSE),2)="SD",0,IF(LEFT(VLOOKUP($AP1451,BaseEqptCdF!$C$5:$E$161,3,FALSE),2)="SB",1*52,VLOOKUP($AP1451,BaseEqptCdF!$C$5:$S$161,12,FALSE)*0.2*300))))</f>
        <v/>
      </c>
      <c r="BF1451" s="3" t="str">
        <f>IF($L1451="","",IF(SUM($AJ1451:AM1451)=0,$AF1451,IF(LEFT(VLOOKUP($AP1451,BaseEqptCdF!$C$5:$E$161,3,FALSE),2)="SD",0,IF(LEFT(VLOOKUP($AP1451,BaseEqptCdF!$C$5:$E$161,3,FALSE),2)="SB",1*52,VLOOKUP($AP1451,BaseEqptCdF!$C$5:$S$161,12,FALSE)*0.2*300))))</f>
        <v/>
      </c>
      <c r="BG1451" s="3" t="str">
        <f>IF($L1451="","",IF(SUM($AJ1451:AN1451)=0,$AF1451,IF(LEFT(VLOOKUP($AP1451,BaseEqptCdF!$C$5:$E$161,3,FALSE),2)="SD",0,IF(LEFT(VLOOKUP($AP1451,BaseEqptCdF!$C$5:$E$161,3,FALSE),2)="SB",1*52,VLOOKUP($AP1451,BaseEqptCdF!$C$5:$S$161,12,FALSE)*0.2*300))))</f>
        <v/>
      </c>
      <c r="BH1451" s="2">
        <f t="shared" si="186"/>
        <v>0</v>
      </c>
    </row>
    <row r="1452" spans="1:60" x14ac:dyDescent="0.25">
      <c r="A1452" s="296" t="str">
        <f t="array" ref="A1452">IF($C1452="","",INDEX(Prog!$B$8:$D$300,MATCH($C1452,nivo1,0),1))</f>
        <v/>
      </c>
      <c r="B1452" s="296" t="str">
        <f t="array" ref="B1452">IF($C1452="","",INDEX(Prog!$B$8:$D$300,MATCH($C1452,nivo1,0),2))</f>
        <v/>
      </c>
      <c r="C1452" s="273"/>
      <c r="D1452" s="267"/>
      <c r="E1452" s="273"/>
      <c r="F1452" s="273"/>
      <c r="G1452" s="273"/>
      <c r="H1452" s="273"/>
      <c r="I1452" s="273"/>
      <c r="J1452" s="273"/>
      <c r="K1452" s="274"/>
      <c r="L1452" s="273"/>
      <c r="M1452" s="273"/>
      <c r="N1452" s="273"/>
      <c r="O1452" s="275"/>
      <c r="P1452" s="273"/>
      <c r="Q1452" s="273"/>
      <c r="R1452" s="273"/>
      <c r="S1452" s="273"/>
      <c r="T1452" s="276"/>
      <c r="U1452" s="276"/>
      <c r="V1452" s="276"/>
      <c r="W1452" s="276"/>
      <c r="X1452" s="277"/>
      <c r="Y1452" s="278"/>
      <c r="AA1452" s="8" t="str">
        <f>IF($L1452="","",VLOOKUP($L1452,BaseEqptCdF!$C$5:$E$161,2,FALSE))</f>
        <v/>
      </c>
      <c r="AB1452" s="8" t="str">
        <f>IF($L1452="","",VLOOKUP($L1452,BaseEqptCdF!$C$5:$E$161,3,FALSE))</f>
        <v/>
      </c>
      <c r="AC1452" s="7" t="str">
        <f>IF($L1452="","",VLOOKUP($L1452,BaseEqptCdF!$C$5:$I$161,6,FALSE))</f>
        <v/>
      </c>
      <c r="AD1452" s="7" t="str">
        <f>IF($L1452="","",VLOOKUP($L1452,BaseEqptCdF!$C$5:$I$161,7,FALSE))</f>
        <v/>
      </c>
      <c r="AE1452" s="3" t="str">
        <f>IF($L1452="","",VLOOKUP($L1452,BaseEqptCdF!$C$5:$R$161,16,FALSE)*$AC$3)</f>
        <v/>
      </c>
      <c r="AF1452" s="3" t="str">
        <f>IF($L1452="","",IF(LEFT($AB1452,2)="SD",0,IF(LEFT($AB1452,2)="SB",1*52,IF($N1452=Prog!$P$17,VLOOKUP($L1452,BaseEqptCdF!$C$5:$P$161,14,FALSE)*1*300,VLOOKUP($L1452,BaseEqptCdF!$C$5:$P$161,12,FALSE)*0.2*300))))</f>
        <v/>
      </c>
      <c r="AG1452" s="6" t="str">
        <f t="shared" si="182"/>
        <v/>
      </c>
      <c r="AH1452" s="6">
        <f>IF($U1452=Prog!$S$18,YEAR($X1452),"")</f>
        <v>1900</v>
      </c>
      <c r="AI1452" s="5" t="str">
        <f>IF(OR($AG1452="",$U1452=Prog!$S$18),"",IF(OR($U1452=Prog!$S$17,$U1452=Prog!$S$16),YEAR($X1452),IF($AG1452="ND","ND",$AI$8+$O1452)))</f>
        <v/>
      </c>
      <c r="AJ1452" s="3" t="str">
        <f t="shared" si="181"/>
        <v/>
      </c>
      <c r="AK1452" s="3" t="str">
        <f t="shared" si="180"/>
        <v/>
      </c>
      <c r="AL1452" s="3" t="str">
        <f t="shared" si="180"/>
        <v/>
      </c>
      <c r="AM1452" s="3" t="str">
        <f t="shared" si="180"/>
        <v/>
      </c>
      <c r="AN1452" s="3" t="str">
        <f t="shared" si="180"/>
        <v/>
      </c>
      <c r="AO1452" s="2">
        <f t="shared" si="183"/>
        <v>0</v>
      </c>
      <c r="AP1452" s="4"/>
      <c r="AQ1452" s="3">
        <f>IF(AJ1452=1,VLOOKUP($AP1452,BaseEqptCdF!$C$5:$R$161,16,FALSE),0)</f>
        <v>0</v>
      </c>
      <c r="AR1452" s="3">
        <f>IF(AK1452=1,VLOOKUP($AP1452,BaseEqptCdF!$C$5:$R$161,16,FALSE),0)</f>
        <v>0</v>
      </c>
      <c r="AS1452" s="3">
        <f>IF(AL1452=1,VLOOKUP($AP1452,BaseEqptCdF!$C$5:$R$161,16,FALSE),0)</f>
        <v>0</v>
      </c>
      <c r="AT1452" s="3">
        <f>IF(AM1452=1,VLOOKUP($AP1452,BaseEqptCdF!$C$5:$R$161,16,FALSE),0)</f>
        <v>0</v>
      </c>
      <c r="AU1452" s="3">
        <f>IF(AN1452=1,VLOOKUP($AP1452,BaseEqptCdF!$C$5:$R$161,16,FALSE),0)</f>
        <v>0</v>
      </c>
      <c r="AV1452" s="2">
        <f t="shared" si="184"/>
        <v>0</v>
      </c>
      <c r="AW1452" s="3" t="str">
        <f>IF($L1452="","",IF(SUM($AJ1452:AJ1452)=0,$AE1452,VLOOKUP($AP1452,BaseEqptCdF!$C$5:$R$161,16,FALSE)*$AC$3))</f>
        <v/>
      </c>
      <c r="AX1452" s="3" t="str">
        <f>IF($L1452="","",IF(SUM($AJ1452:AK1452)=0,$AE1452,VLOOKUP($AP1452,BaseEqptCdF!$C$5:$R$161,16,FALSE)*$AC$3))</f>
        <v/>
      </c>
      <c r="AY1452" s="3" t="str">
        <f>IF($L1452="","",IF(SUM($AJ1452:AL1452)=0,$AE1452,VLOOKUP($AP1452,BaseEqptCdF!$C$5:$R$161,16,FALSE)*$AC$3))</f>
        <v/>
      </c>
      <c r="AZ1452" s="3" t="str">
        <f>IF($L1452="","",IF(SUM($AJ1452:AM1452)=0,$AE1452,VLOOKUP($AP1452,BaseEqptCdF!$C$5:$R$161,16,FALSE)*$AC$3))</f>
        <v/>
      </c>
      <c r="BA1452" s="3" t="str">
        <f>IF($L1452="","",IF(SUM($AJ1452:AN1452)=0,$AE1452,VLOOKUP($AP1452,BaseEqptCdF!$C$5:$R$161,16,FALSE)*$AC$3))</f>
        <v/>
      </c>
      <c r="BB1452" s="2">
        <f t="shared" si="185"/>
        <v>0</v>
      </c>
      <c r="BC1452" s="3" t="str">
        <f>IF($L1452="","",IF(SUM($AJ1452:AJ1452)=0,$AF1452,IF(LEFT(VLOOKUP($AP1452,BaseEqptCdF!$C$5:$E$161,3,FALSE),2)="SD",0,IF(LEFT(VLOOKUP($AP1452,BaseEqptCdF!$C$5:$E$161,3,FALSE),2)="SB",1*52,VLOOKUP($AP1452,BaseEqptCdF!$C$5:$S$161,12,FALSE)*0.2*300))))</f>
        <v/>
      </c>
      <c r="BD1452" s="3" t="str">
        <f>IF($L1452="","",IF(SUM($AJ1452:AK1452)=0,$AF1452,IF(LEFT(VLOOKUP($AP1452,BaseEqptCdF!$C$5:$E$161,3,FALSE),2)="SD",0,IF(LEFT(VLOOKUP($AP1452,BaseEqptCdF!$C$5:$E$161,3,FALSE),2)="SB",1*52,VLOOKUP($AP1452,BaseEqptCdF!$C$5:$S$161,12,FALSE)*0.2*300))))</f>
        <v/>
      </c>
      <c r="BE1452" s="3" t="str">
        <f>IF($L1452="","",IF(SUM($AJ1452:AL1452)=0,$AF1452,IF(LEFT(VLOOKUP($AP1452,BaseEqptCdF!$C$5:$E$161,3,FALSE),2)="SD",0,IF(LEFT(VLOOKUP($AP1452,BaseEqptCdF!$C$5:$E$161,3,FALSE),2)="SB",1*52,VLOOKUP($AP1452,BaseEqptCdF!$C$5:$S$161,12,FALSE)*0.2*300))))</f>
        <v/>
      </c>
      <c r="BF1452" s="3" t="str">
        <f>IF($L1452="","",IF(SUM($AJ1452:AM1452)=0,$AF1452,IF(LEFT(VLOOKUP($AP1452,BaseEqptCdF!$C$5:$E$161,3,FALSE),2)="SD",0,IF(LEFT(VLOOKUP($AP1452,BaseEqptCdF!$C$5:$E$161,3,FALSE),2)="SB",1*52,VLOOKUP($AP1452,BaseEqptCdF!$C$5:$S$161,12,FALSE)*0.2*300))))</f>
        <v/>
      </c>
      <c r="BG1452" s="3" t="str">
        <f>IF($L1452="","",IF(SUM($AJ1452:AN1452)=0,$AF1452,IF(LEFT(VLOOKUP($AP1452,BaseEqptCdF!$C$5:$E$161,3,FALSE),2)="SD",0,IF(LEFT(VLOOKUP($AP1452,BaseEqptCdF!$C$5:$E$161,3,FALSE),2)="SB",1*52,VLOOKUP($AP1452,BaseEqptCdF!$C$5:$S$161,12,FALSE)*0.2*300))))</f>
        <v/>
      </c>
      <c r="BH1452" s="2">
        <f t="shared" si="186"/>
        <v>0</v>
      </c>
    </row>
    <row r="1453" spans="1:60" x14ac:dyDescent="0.25">
      <c r="A1453" s="296" t="str">
        <f t="array" ref="A1453">IF($C1453="","",INDEX(Prog!$B$8:$D$300,MATCH($C1453,nivo1,0),1))</f>
        <v/>
      </c>
      <c r="B1453" s="296" t="str">
        <f t="array" ref="B1453">IF($C1453="","",INDEX(Prog!$B$8:$D$300,MATCH($C1453,nivo1,0),2))</f>
        <v/>
      </c>
      <c r="C1453" s="273"/>
      <c r="D1453" s="267"/>
      <c r="E1453" s="273"/>
      <c r="F1453" s="273"/>
      <c r="G1453" s="273"/>
      <c r="H1453" s="273"/>
      <c r="I1453" s="273"/>
      <c r="J1453" s="273"/>
      <c r="K1453" s="274"/>
      <c r="L1453" s="273"/>
      <c r="M1453" s="273"/>
      <c r="N1453" s="273"/>
      <c r="O1453" s="275"/>
      <c r="P1453" s="273"/>
      <c r="Q1453" s="273"/>
      <c r="R1453" s="273"/>
      <c r="S1453" s="273"/>
      <c r="T1453" s="276"/>
      <c r="U1453" s="276"/>
      <c r="V1453" s="276"/>
      <c r="W1453" s="276"/>
      <c r="X1453" s="277"/>
      <c r="Y1453" s="278"/>
      <c r="AA1453" s="8" t="str">
        <f>IF($L1453="","",VLOOKUP($L1453,BaseEqptCdF!$C$5:$E$161,2,FALSE))</f>
        <v/>
      </c>
      <c r="AB1453" s="8" t="str">
        <f>IF($L1453="","",VLOOKUP($L1453,BaseEqptCdF!$C$5:$E$161,3,FALSE))</f>
        <v/>
      </c>
      <c r="AC1453" s="7" t="str">
        <f>IF($L1453="","",VLOOKUP($L1453,BaseEqptCdF!$C$5:$I$161,6,FALSE))</f>
        <v/>
      </c>
      <c r="AD1453" s="7" t="str">
        <f>IF($L1453="","",VLOOKUP($L1453,BaseEqptCdF!$C$5:$I$161,7,FALSE))</f>
        <v/>
      </c>
      <c r="AE1453" s="3" t="str">
        <f>IF($L1453="","",VLOOKUP($L1453,BaseEqptCdF!$C$5:$R$161,16,FALSE)*$AC$3)</f>
        <v/>
      </c>
      <c r="AF1453" s="3" t="str">
        <f>IF($L1453="","",IF(LEFT($AB1453,2)="SD",0,IF(LEFT($AB1453,2)="SB",1*52,IF($N1453=Prog!$P$17,VLOOKUP($L1453,BaseEqptCdF!$C$5:$P$161,14,FALSE)*1*300,VLOOKUP($L1453,BaseEqptCdF!$C$5:$P$161,12,FALSE)*0.2*300))))</f>
        <v/>
      </c>
      <c r="AG1453" s="6" t="str">
        <f t="shared" si="182"/>
        <v/>
      </c>
      <c r="AH1453" s="6">
        <f>IF($U1453=Prog!$S$18,YEAR($X1453),"")</f>
        <v>1900</v>
      </c>
      <c r="AI1453" s="5" t="str">
        <f>IF(OR($AG1453="",$U1453=Prog!$S$18),"",IF(OR($U1453=Prog!$S$17,$U1453=Prog!$S$16),YEAR($X1453),IF($AG1453="ND","ND",$AI$8+$O1453)))</f>
        <v/>
      </c>
      <c r="AJ1453" s="3" t="str">
        <f t="shared" si="181"/>
        <v/>
      </c>
      <c r="AK1453" s="3" t="str">
        <f t="shared" si="180"/>
        <v/>
      </c>
      <c r="AL1453" s="3" t="str">
        <f t="shared" si="180"/>
        <v/>
      </c>
      <c r="AM1453" s="3" t="str">
        <f t="shared" si="180"/>
        <v/>
      </c>
      <c r="AN1453" s="3" t="str">
        <f t="shared" si="180"/>
        <v/>
      </c>
      <c r="AO1453" s="2">
        <f t="shared" si="183"/>
        <v>0</v>
      </c>
      <c r="AP1453" s="4"/>
      <c r="AQ1453" s="3">
        <f>IF(AJ1453=1,VLOOKUP($AP1453,BaseEqptCdF!$C$5:$R$161,16,FALSE),0)</f>
        <v>0</v>
      </c>
      <c r="AR1453" s="3">
        <f>IF(AK1453=1,VLOOKUP($AP1453,BaseEqptCdF!$C$5:$R$161,16,FALSE),0)</f>
        <v>0</v>
      </c>
      <c r="AS1453" s="3">
        <f>IF(AL1453=1,VLOOKUP($AP1453,BaseEqptCdF!$C$5:$R$161,16,FALSE),0)</f>
        <v>0</v>
      </c>
      <c r="AT1453" s="3">
        <f>IF(AM1453=1,VLOOKUP($AP1453,BaseEqptCdF!$C$5:$R$161,16,FALSE),0)</f>
        <v>0</v>
      </c>
      <c r="AU1453" s="3">
        <f>IF(AN1453=1,VLOOKUP($AP1453,BaseEqptCdF!$C$5:$R$161,16,FALSE),0)</f>
        <v>0</v>
      </c>
      <c r="AV1453" s="2">
        <f t="shared" si="184"/>
        <v>0</v>
      </c>
      <c r="AW1453" s="3" t="str">
        <f>IF($L1453="","",IF(SUM($AJ1453:AJ1453)=0,$AE1453,VLOOKUP($AP1453,BaseEqptCdF!$C$5:$R$161,16,FALSE)*$AC$3))</f>
        <v/>
      </c>
      <c r="AX1453" s="3" t="str">
        <f>IF($L1453="","",IF(SUM($AJ1453:AK1453)=0,$AE1453,VLOOKUP($AP1453,BaseEqptCdF!$C$5:$R$161,16,FALSE)*$AC$3))</f>
        <v/>
      </c>
      <c r="AY1453" s="3" t="str">
        <f>IF($L1453="","",IF(SUM($AJ1453:AL1453)=0,$AE1453,VLOOKUP($AP1453,BaseEqptCdF!$C$5:$R$161,16,FALSE)*$AC$3))</f>
        <v/>
      </c>
      <c r="AZ1453" s="3" t="str">
        <f>IF($L1453="","",IF(SUM($AJ1453:AM1453)=0,$AE1453,VLOOKUP($AP1453,BaseEqptCdF!$C$5:$R$161,16,FALSE)*$AC$3))</f>
        <v/>
      </c>
      <c r="BA1453" s="3" t="str">
        <f>IF($L1453="","",IF(SUM($AJ1453:AN1453)=0,$AE1453,VLOOKUP($AP1453,BaseEqptCdF!$C$5:$R$161,16,FALSE)*$AC$3))</f>
        <v/>
      </c>
      <c r="BB1453" s="2">
        <f t="shared" si="185"/>
        <v>0</v>
      </c>
      <c r="BC1453" s="3" t="str">
        <f>IF($L1453="","",IF(SUM($AJ1453:AJ1453)=0,$AF1453,IF(LEFT(VLOOKUP($AP1453,BaseEqptCdF!$C$5:$E$161,3,FALSE),2)="SD",0,IF(LEFT(VLOOKUP($AP1453,BaseEqptCdF!$C$5:$E$161,3,FALSE),2)="SB",1*52,VLOOKUP($AP1453,BaseEqptCdF!$C$5:$S$161,12,FALSE)*0.2*300))))</f>
        <v/>
      </c>
      <c r="BD1453" s="3" t="str">
        <f>IF($L1453="","",IF(SUM($AJ1453:AK1453)=0,$AF1453,IF(LEFT(VLOOKUP($AP1453,BaseEqptCdF!$C$5:$E$161,3,FALSE),2)="SD",0,IF(LEFT(VLOOKUP($AP1453,BaseEqptCdF!$C$5:$E$161,3,FALSE),2)="SB",1*52,VLOOKUP($AP1453,BaseEqptCdF!$C$5:$S$161,12,FALSE)*0.2*300))))</f>
        <v/>
      </c>
      <c r="BE1453" s="3" t="str">
        <f>IF($L1453="","",IF(SUM($AJ1453:AL1453)=0,$AF1453,IF(LEFT(VLOOKUP($AP1453,BaseEqptCdF!$C$5:$E$161,3,FALSE),2)="SD",0,IF(LEFT(VLOOKUP($AP1453,BaseEqptCdF!$C$5:$E$161,3,FALSE),2)="SB",1*52,VLOOKUP($AP1453,BaseEqptCdF!$C$5:$S$161,12,FALSE)*0.2*300))))</f>
        <v/>
      </c>
      <c r="BF1453" s="3" t="str">
        <f>IF($L1453="","",IF(SUM($AJ1453:AM1453)=0,$AF1453,IF(LEFT(VLOOKUP($AP1453,BaseEqptCdF!$C$5:$E$161,3,FALSE),2)="SD",0,IF(LEFT(VLOOKUP($AP1453,BaseEqptCdF!$C$5:$E$161,3,FALSE),2)="SB",1*52,VLOOKUP($AP1453,BaseEqptCdF!$C$5:$S$161,12,FALSE)*0.2*300))))</f>
        <v/>
      </c>
      <c r="BG1453" s="3" t="str">
        <f>IF($L1453="","",IF(SUM($AJ1453:AN1453)=0,$AF1453,IF(LEFT(VLOOKUP($AP1453,BaseEqptCdF!$C$5:$E$161,3,FALSE),2)="SD",0,IF(LEFT(VLOOKUP($AP1453,BaseEqptCdF!$C$5:$E$161,3,FALSE),2)="SB",1*52,VLOOKUP($AP1453,BaseEqptCdF!$C$5:$S$161,12,FALSE)*0.2*300))))</f>
        <v/>
      </c>
      <c r="BH1453" s="2">
        <f t="shared" si="186"/>
        <v>0</v>
      </c>
    </row>
    <row r="1454" spans="1:60" x14ac:dyDescent="0.25">
      <c r="A1454" s="296" t="str">
        <f t="array" ref="A1454">IF($C1454="","",INDEX(Prog!$B$8:$D$300,MATCH($C1454,nivo1,0),1))</f>
        <v/>
      </c>
      <c r="B1454" s="296" t="str">
        <f t="array" ref="B1454">IF($C1454="","",INDEX(Prog!$B$8:$D$300,MATCH($C1454,nivo1,0),2))</f>
        <v/>
      </c>
      <c r="C1454" s="273"/>
      <c r="D1454" s="267"/>
      <c r="E1454" s="273"/>
      <c r="F1454" s="273"/>
      <c r="G1454" s="273"/>
      <c r="H1454" s="273"/>
      <c r="I1454" s="273"/>
      <c r="J1454" s="273"/>
      <c r="K1454" s="274"/>
      <c r="L1454" s="273"/>
      <c r="M1454" s="273"/>
      <c r="N1454" s="273"/>
      <c r="O1454" s="275"/>
      <c r="P1454" s="273"/>
      <c r="Q1454" s="273"/>
      <c r="R1454" s="273"/>
      <c r="S1454" s="273"/>
      <c r="T1454" s="276"/>
      <c r="U1454" s="276"/>
      <c r="V1454" s="276"/>
      <c r="W1454" s="276"/>
      <c r="X1454" s="277"/>
      <c r="Y1454" s="278"/>
      <c r="AA1454" s="8" t="str">
        <f>IF($L1454="","",VLOOKUP($L1454,BaseEqptCdF!$C$5:$E$161,2,FALSE))</f>
        <v/>
      </c>
      <c r="AB1454" s="8" t="str">
        <f>IF($L1454="","",VLOOKUP($L1454,BaseEqptCdF!$C$5:$E$161,3,FALSE))</f>
        <v/>
      </c>
      <c r="AC1454" s="7" t="str">
        <f>IF($L1454="","",VLOOKUP($L1454,BaseEqptCdF!$C$5:$I$161,6,FALSE))</f>
        <v/>
      </c>
      <c r="AD1454" s="7" t="str">
        <f>IF($L1454="","",VLOOKUP($L1454,BaseEqptCdF!$C$5:$I$161,7,FALSE))</f>
        <v/>
      </c>
      <c r="AE1454" s="3" t="str">
        <f>IF($L1454="","",VLOOKUP($L1454,BaseEqptCdF!$C$5:$R$161,16,FALSE)*$AC$3)</f>
        <v/>
      </c>
      <c r="AF1454" s="3" t="str">
        <f>IF($L1454="","",IF(LEFT($AB1454,2)="SD",0,IF(LEFT($AB1454,2)="SB",1*52,IF($N1454=Prog!$P$17,VLOOKUP($L1454,BaseEqptCdF!$C$5:$P$161,14,FALSE)*1*300,VLOOKUP($L1454,BaseEqptCdF!$C$5:$P$161,12,FALSE)*0.2*300))))</f>
        <v/>
      </c>
      <c r="AG1454" s="6" t="str">
        <f t="shared" si="182"/>
        <v/>
      </c>
      <c r="AH1454" s="6">
        <f>IF($U1454=Prog!$S$18,YEAR($X1454),"")</f>
        <v>1900</v>
      </c>
      <c r="AI1454" s="5" t="str">
        <f>IF(OR($AG1454="",$U1454=Prog!$S$18),"",IF(OR($U1454=Prog!$S$17,$U1454=Prog!$S$16),YEAR($X1454),IF($AG1454="ND","ND",$AI$8+$O1454)))</f>
        <v/>
      </c>
      <c r="AJ1454" s="3" t="str">
        <f t="shared" si="181"/>
        <v/>
      </c>
      <c r="AK1454" s="3" t="str">
        <f t="shared" si="180"/>
        <v/>
      </c>
      <c r="AL1454" s="3" t="str">
        <f t="shared" si="180"/>
        <v/>
      </c>
      <c r="AM1454" s="3" t="str">
        <f t="shared" si="180"/>
        <v/>
      </c>
      <c r="AN1454" s="3" t="str">
        <f t="shared" si="180"/>
        <v/>
      </c>
      <c r="AO1454" s="2">
        <f t="shared" si="183"/>
        <v>0</v>
      </c>
      <c r="AP1454" s="4"/>
      <c r="AQ1454" s="3">
        <f>IF(AJ1454=1,VLOOKUP($AP1454,BaseEqptCdF!$C$5:$R$161,16,FALSE),0)</f>
        <v>0</v>
      </c>
      <c r="AR1454" s="3">
        <f>IF(AK1454=1,VLOOKUP($AP1454,BaseEqptCdF!$C$5:$R$161,16,FALSE),0)</f>
        <v>0</v>
      </c>
      <c r="AS1454" s="3">
        <f>IF(AL1454=1,VLOOKUP($AP1454,BaseEqptCdF!$C$5:$R$161,16,FALSE),0)</f>
        <v>0</v>
      </c>
      <c r="AT1454" s="3">
        <f>IF(AM1454=1,VLOOKUP($AP1454,BaseEqptCdF!$C$5:$R$161,16,FALSE),0)</f>
        <v>0</v>
      </c>
      <c r="AU1454" s="3">
        <f>IF(AN1454=1,VLOOKUP($AP1454,BaseEqptCdF!$C$5:$R$161,16,FALSE),0)</f>
        <v>0</v>
      </c>
      <c r="AV1454" s="2">
        <f t="shared" si="184"/>
        <v>0</v>
      </c>
      <c r="AW1454" s="3" t="str">
        <f>IF($L1454="","",IF(SUM($AJ1454:AJ1454)=0,$AE1454,VLOOKUP($AP1454,BaseEqptCdF!$C$5:$R$161,16,FALSE)*$AC$3))</f>
        <v/>
      </c>
      <c r="AX1454" s="3" t="str">
        <f>IF($L1454="","",IF(SUM($AJ1454:AK1454)=0,$AE1454,VLOOKUP($AP1454,BaseEqptCdF!$C$5:$R$161,16,FALSE)*$AC$3))</f>
        <v/>
      </c>
      <c r="AY1454" s="3" t="str">
        <f>IF($L1454="","",IF(SUM($AJ1454:AL1454)=0,$AE1454,VLOOKUP($AP1454,BaseEqptCdF!$C$5:$R$161,16,FALSE)*$AC$3))</f>
        <v/>
      </c>
      <c r="AZ1454" s="3" t="str">
        <f>IF($L1454="","",IF(SUM($AJ1454:AM1454)=0,$AE1454,VLOOKUP($AP1454,BaseEqptCdF!$C$5:$R$161,16,FALSE)*$AC$3))</f>
        <v/>
      </c>
      <c r="BA1454" s="3" t="str">
        <f>IF($L1454="","",IF(SUM($AJ1454:AN1454)=0,$AE1454,VLOOKUP($AP1454,BaseEqptCdF!$C$5:$R$161,16,FALSE)*$AC$3))</f>
        <v/>
      </c>
      <c r="BB1454" s="2">
        <f t="shared" si="185"/>
        <v>0</v>
      </c>
      <c r="BC1454" s="3" t="str">
        <f>IF($L1454="","",IF(SUM($AJ1454:AJ1454)=0,$AF1454,IF(LEFT(VLOOKUP($AP1454,BaseEqptCdF!$C$5:$E$161,3,FALSE),2)="SD",0,IF(LEFT(VLOOKUP($AP1454,BaseEqptCdF!$C$5:$E$161,3,FALSE),2)="SB",1*52,VLOOKUP($AP1454,BaseEqptCdF!$C$5:$S$161,12,FALSE)*0.2*300))))</f>
        <v/>
      </c>
      <c r="BD1454" s="3" t="str">
        <f>IF($L1454="","",IF(SUM($AJ1454:AK1454)=0,$AF1454,IF(LEFT(VLOOKUP($AP1454,BaseEqptCdF!$C$5:$E$161,3,FALSE),2)="SD",0,IF(LEFT(VLOOKUP($AP1454,BaseEqptCdF!$C$5:$E$161,3,FALSE),2)="SB",1*52,VLOOKUP($AP1454,BaseEqptCdF!$C$5:$S$161,12,FALSE)*0.2*300))))</f>
        <v/>
      </c>
      <c r="BE1454" s="3" t="str">
        <f>IF($L1454="","",IF(SUM($AJ1454:AL1454)=0,$AF1454,IF(LEFT(VLOOKUP($AP1454,BaseEqptCdF!$C$5:$E$161,3,FALSE),2)="SD",0,IF(LEFT(VLOOKUP($AP1454,BaseEqptCdF!$C$5:$E$161,3,FALSE),2)="SB",1*52,VLOOKUP($AP1454,BaseEqptCdF!$C$5:$S$161,12,FALSE)*0.2*300))))</f>
        <v/>
      </c>
      <c r="BF1454" s="3" t="str">
        <f>IF($L1454="","",IF(SUM($AJ1454:AM1454)=0,$AF1454,IF(LEFT(VLOOKUP($AP1454,BaseEqptCdF!$C$5:$E$161,3,FALSE),2)="SD",0,IF(LEFT(VLOOKUP($AP1454,BaseEqptCdF!$C$5:$E$161,3,FALSE),2)="SB",1*52,VLOOKUP($AP1454,BaseEqptCdF!$C$5:$S$161,12,FALSE)*0.2*300))))</f>
        <v/>
      </c>
      <c r="BG1454" s="3" t="str">
        <f>IF($L1454="","",IF(SUM($AJ1454:AN1454)=0,$AF1454,IF(LEFT(VLOOKUP($AP1454,BaseEqptCdF!$C$5:$E$161,3,FALSE),2)="SD",0,IF(LEFT(VLOOKUP($AP1454,BaseEqptCdF!$C$5:$E$161,3,FALSE),2)="SB",1*52,VLOOKUP($AP1454,BaseEqptCdF!$C$5:$S$161,12,FALSE)*0.2*300))))</f>
        <v/>
      </c>
      <c r="BH1454" s="2">
        <f t="shared" si="186"/>
        <v>0</v>
      </c>
    </row>
    <row r="1455" spans="1:60" x14ac:dyDescent="0.25">
      <c r="A1455" s="296" t="str">
        <f t="array" ref="A1455">IF($C1455="","",INDEX(Prog!$B$8:$D$300,MATCH($C1455,nivo1,0),1))</f>
        <v/>
      </c>
      <c r="B1455" s="296" t="str">
        <f t="array" ref="B1455">IF($C1455="","",INDEX(Prog!$B$8:$D$300,MATCH($C1455,nivo1,0),2))</f>
        <v/>
      </c>
      <c r="C1455" s="273"/>
      <c r="D1455" s="267"/>
      <c r="E1455" s="273"/>
      <c r="F1455" s="273"/>
      <c r="G1455" s="273"/>
      <c r="H1455" s="273"/>
      <c r="I1455" s="273"/>
      <c r="J1455" s="273"/>
      <c r="K1455" s="274"/>
      <c r="L1455" s="273"/>
      <c r="M1455" s="273"/>
      <c r="N1455" s="273"/>
      <c r="O1455" s="275"/>
      <c r="P1455" s="273"/>
      <c r="Q1455" s="273"/>
      <c r="R1455" s="273"/>
      <c r="S1455" s="273"/>
      <c r="T1455" s="276"/>
      <c r="U1455" s="276"/>
      <c r="V1455" s="276"/>
      <c r="W1455" s="276"/>
      <c r="X1455" s="277"/>
      <c r="Y1455" s="278"/>
      <c r="AA1455" s="8" t="str">
        <f>IF($L1455="","",VLOOKUP($L1455,BaseEqptCdF!$C$5:$E$161,2,FALSE))</f>
        <v/>
      </c>
      <c r="AB1455" s="8" t="str">
        <f>IF($L1455="","",VLOOKUP($L1455,BaseEqptCdF!$C$5:$E$161,3,FALSE))</f>
        <v/>
      </c>
      <c r="AC1455" s="7" t="str">
        <f>IF($L1455="","",VLOOKUP($L1455,BaseEqptCdF!$C$5:$I$161,6,FALSE))</f>
        <v/>
      </c>
      <c r="AD1455" s="7" t="str">
        <f>IF($L1455="","",VLOOKUP($L1455,BaseEqptCdF!$C$5:$I$161,7,FALSE))</f>
        <v/>
      </c>
      <c r="AE1455" s="3" t="str">
        <f>IF($L1455="","",VLOOKUP($L1455,BaseEqptCdF!$C$5:$R$161,16,FALSE)*$AC$3)</f>
        <v/>
      </c>
      <c r="AF1455" s="3" t="str">
        <f>IF($L1455="","",IF(LEFT($AB1455,2)="SD",0,IF(LEFT($AB1455,2)="SB",1*52,IF($N1455=Prog!$P$17,VLOOKUP($L1455,BaseEqptCdF!$C$5:$P$161,14,FALSE)*1*300,VLOOKUP($L1455,BaseEqptCdF!$C$5:$P$161,12,FALSE)*0.2*300))))</f>
        <v/>
      </c>
      <c r="AG1455" s="6" t="str">
        <f t="shared" si="182"/>
        <v/>
      </c>
      <c r="AH1455" s="6">
        <f>IF($U1455=Prog!$S$18,YEAR($X1455),"")</f>
        <v>1900</v>
      </c>
      <c r="AI1455" s="5" t="str">
        <f>IF(OR($AG1455="",$U1455=Prog!$S$18),"",IF(OR($U1455=Prog!$S$17,$U1455=Prog!$S$16),YEAR($X1455),IF($AG1455="ND","ND",$AI$8+$O1455)))</f>
        <v/>
      </c>
      <c r="AJ1455" s="3" t="str">
        <f t="shared" si="181"/>
        <v/>
      </c>
      <c r="AK1455" s="3" t="str">
        <f t="shared" si="180"/>
        <v/>
      </c>
      <c r="AL1455" s="3" t="str">
        <f t="shared" si="180"/>
        <v/>
      </c>
      <c r="AM1455" s="3" t="str">
        <f t="shared" si="180"/>
        <v/>
      </c>
      <c r="AN1455" s="3" t="str">
        <f t="shared" si="180"/>
        <v/>
      </c>
      <c r="AO1455" s="2">
        <f t="shared" si="183"/>
        <v>0</v>
      </c>
      <c r="AP1455" s="4"/>
      <c r="AQ1455" s="3">
        <f>IF(AJ1455=1,VLOOKUP($AP1455,BaseEqptCdF!$C$5:$R$161,16,FALSE),0)</f>
        <v>0</v>
      </c>
      <c r="AR1455" s="3">
        <f>IF(AK1455=1,VLOOKUP($AP1455,BaseEqptCdF!$C$5:$R$161,16,FALSE),0)</f>
        <v>0</v>
      </c>
      <c r="AS1455" s="3">
        <f>IF(AL1455=1,VLOOKUP($AP1455,BaseEqptCdF!$C$5:$R$161,16,FALSE),0)</f>
        <v>0</v>
      </c>
      <c r="AT1455" s="3">
        <f>IF(AM1455=1,VLOOKUP($AP1455,BaseEqptCdF!$C$5:$R$161,16,FALSE),0)</f>
        <v>0</v>
      </c>
      <c r="AU1455" s="3">
        <f>IF(AN1455=1,VLOOKUP($AP1455,BaseEqptCdF!$C$5:$R$161,16,FALSE),0)</f>
        <v>0</v>
      </c>
      <c r="AV1455" s="2">
        <f t="shared" si="184"/>
        <v>0</v>
      </c>
      <c r="AW1455" s="3" t="str">
        <f>IF($L1455="","",IF(SUM($AJ1455:AJ1455)=0,$AE1455,VLOOKUP($AP1455,BaseEqptCdF!$C$5:$R$161,16,FALSE)*$AC$3))</f>
        <v/>
      </c>
      <c r="AX1455" s="3" t="str">
        <f>IF($L1455="","",IF(SUM($AJ1455:AK1455)=0,$AE1455,VLOOKUP($AP1455,BaseEqptCdF!$C$5:$R$161,16,FALSE)*$AC$3))</f>
        <v/>
      </c>
      <c r="AY1455" s="3" t="str">
        <f>IF($L1455="","",IF(SUM($AJ1455:AL1455)=0,$AE1455,VLOOKUP($AP1455,BaseEqptCdF!$C$5:$R$161,16,FALSE)*$AC$3))</f>
        <v/>
      </c>
      <c r="AZ1455" s="3" t="str">
        <f>IF($L1455="","",IF(SUM($AJ1455:AM1455)=0,$AE1455,VLOOKUP($AP1455,BaseEqptCdF!$C$5:$R$161,16,FALSE)*$AC$3))</f>
        <v/>
      </c>
      <c r="BA1455" s="3" t="str">
        <f>IF($L1455="","",IF(SUM($AJ1455:AN1455)=0,$AE1455,VLOOKUP($AP1455,BaseEqptCdF!$C$5:$R$161,16,FALSE)*$AC$3))</f>
        <v/>
      </c>
      <c r="BB1455" s="2">
        <f t="shared" si="185"/>
        <v>0</v>
      </c>
      <c r="BC1455" s="3" t="str">
        <f>IF($L1455="","",IF(SUM($AJ1455:AJ1455)=0,$AF1455,IF(LEFT(VLOOKUP($AP1455,BaseEqptCdF!$C$5:$E$161,3,FALSE),2)="SD",0,IF(LEFT(VLOOKUP($AP1455,BaseEqptCdF!$C$5:$E$161,3,FALSE),2)="SB",1*52,VLOOKUP($AP1455,BaseEqptCdF!$C$5:$S$161,12,FALSE)*0.2*300))))</f>
        <v/>
      </c>
      <c r="BD1455" s="3" t="str">
        <f>IF($L1455="","",IF(SUM($AJ1455:AK1455)=0,$AF1455,IF(LEFT(VLOOKUP($AP1455,BaseEqptCdF!$C$5:$E$161,3,FALSE),2)="SD",0,IF(LEFT(VLOOKUP($AP1455,BaseEqptCdF!$C$5:$E$161,3,FALSE),2)="SB",1*52,VLOOKUP($AP1455,BaseEqptCdF!$C$5:$S$161,12,FALSE)*0.2*300))))</f>
        <v/>
      </c>
      <c r="BE1455" s="3" t="str">
        <f>IF($L1455="","",IF(SUM($AJ1455:AL1455)=0,$AF1455,IF(LEFT(VLOOKUP($AP1455,BaseEqptCdF!$C$5:$E$161,3,FALSE),2)="SD",0,IF(LEFT(VLOOKUP($AP1455,BaseEqptCdF!$C$5:$E$161,3,FALSE),2)="SB",1*52,VLOOKUP($AP1455,BaseEqptCdF!$C$5:$S$161,12,FALSE)*0.2*300))))</f>
        <v/>
      </c>
      <c r="BF1455" s="3" t="str">
        <f>IF($L1455="","",IF(SUM($AJ1455:AM1455)=0,$AF1455,IF(LEFT(VLOOKUP($AP1455,BaseEqptCdF!$C$5:$E$161,3,FALSE),2)="SD",0,IF(LEFT(VLOOKUP($AP1455,BaseEqptCdF!$C$5:$E$161,3,FALSE),2)="SB",1*52,VLOOKUP($AP1455,BaseEqptCdF!$C$5:$S$161,12,FALSE)*0.2*300))))</f>
        <v/>
      </c>
      <c r="BG1455" s="3" t="str">
        <f>IF($L1455="","",IF(SUM($AJ1455:AN1455)=0,$AF1455,IF(LEFT(VLOOKUP($AP1455,BaseEqptCdF!$C$5:$E$161,3,FALSE),2)="SD",0,IF(LEFT(VLOOKUP($AP1455,BaseEqptCdF!$C$5:$E$161,3,FALSE),2)="SB",1*52,VLOOKUP($AP1455,BaseEqptCdF!$C$5:$S$161,12,FALSE)*0.2*300))))</f>
        <v/>
      </c>
      <c r="BH1455" s="2">
        <f t="shared" si="186"/>
        <v>0</v>
      </c>
    </row>
    <row r="1456" spans="1:60" x14ac:dyDescent="0.25">
      <c r="A1456" s="296" t="str">
        <f t="array" ref="A1456">IF($C1456="","",INDEX(Prog!$B$8:$D$300,MATCH($C1456,nivo1,0),1))</f>
        <v/>
      </c>
      <c r="B1456" s="296" t="str">
        <f t="array" ref="B1456">IF($C1456="","",INDEX(Prog!$B$8:$D$300,MATCH($C1456,nivo1,0),2))</f>
        <v/>
      </c>
      <c r="C1456" s="273"/>
      <c r="D1456" s="267"/>
      <c r="E1456" s="273"/>
      <c r="F1456" s="273"/>
      <c r="G1456" s="273"/>
      <c r="H1456" s="273"/>
      <c r="I1456" s="273"/>
      <c r="J1456" s="273"/>
      <c r="K1456" s="274"/>
      <c r="L1456" s="273"/>
      <c r="M1456" s="273"/>
      <c r="N1456" s="273"/>
      <c r="O1456" s="275"/>
      <c r="P1456" s="273"/>
      <c r="Q1456" s="273"/>
      <c r="R1456" s="273"/>
      <c r="S1456" s="273"/>
      <c r="T1456" s="276"/>
      <c r="U1456" s="276"/>
      <c r="V1456" s="276"/>
      <c r="W1456" s="276"/>
      <c r="X1456" s="277"/>
      <c r="Y1456" s="278"/>
      <c r="AA1456" s="8" t="str">
        <f>IF($L1456="","",VLOOKUP($L1456,BaseEqptCdF!$C$5:$E$161,2,FALSE))</f>
        <v/>
      </c>
      <c r="AB1456" s="8" t="str">
        <f>IF($L1456="","",VLOOKUP($L1456,BaseEqptCdF!$C$5:$E$161,3,FALSE))</f>
        <v/>
      </c>
      <c r="AC1456" s="7" t="str">
        <f>IF($L1456="","",VLOOKUP($L1456,BaseEqptCdF!$C$5:$I$161,6,FALSE))</f>
        <v/>
      </c>
      <c r="AD1456" s="7" t="str">
        <f>IF($L1456="","",VLOOKUP($L1456,BaseEqptCdF!$C$5:$I$161,7,FALSE))</f>
        <v/>
      </c>
      <c r="AE1456" s="3" t="str">
        <f>IF($L1456="","",VLOOKUP($L1456,BaseEqptCdF!$C$5:$R$161,16,FALSE)*$AC$3)</f>
        <v/>
      </c>
      <c r="AF1456" s="3" t="str">
        <f>IF($L1456="","",IF(LEFT($AB1456,2)="SD",0,IF(LEFT($AB1456,2)="SB",1*52,IF($N1456=Prog!$P$17,VLOOKUP($L1456,BaseEqptCdF!$C$5:$P$161,14,FALSE)*1*300,VLOOKUP($L1456,BaseEqptCdF!$C$5:$P$161,12,FALSE)*0.2*300))))</f>
        <v/>
      </c>
      <c r="AG1456" s="6" t="str">
        <f t="shared" si="182"/>
        <v/>
      </c>
      <c r="AH1456" s="6">
        <f>IF($U1456=Prog!$S$18,YEAR($X1456),"")</f>
        <v>1900</v>
      </c>
      <c r="AI1456" s="5" t="str">
        <f>IF(OR($AG1456="",$U1456=Prog!$S$18),"",IF(OR($U1456=Prog!$S$17,$U1456=Prog!$S$16),YEAR($X1456),IF($AG1456="ND","ND",$AI$8+$O1456)))</f>
        <v/>
      </c>
      <c r="AJ1456" s="3" t="str">
        <f t="shared" si="181"/>
        <v/>
      </c>
      <c r="AK1456" s="3" t="str">
        <f t="shared" si="180"/>
        <v/>
      </c>
      <c r="AL1456" s="3" t="str">
        <f t="shared" si="180"/>
        <v/>
      </c>
      <c r="AM1456" s="3" t="str">
        <f t="shared" si="180"/>
        <v/>
      </c>
      <c r="AN1456" s="3" t="str">
        <f t="shared" ref="AN1456" si="187">IF($AI1456="","",IF($AI1456=AN$9,1,0))</f>
        <v/>
      </c>
      <c r="AO1456" s="2">
        <f t="shared" si="183"/>
        <v>0</v>
      </c>
      <c r="AP1456" s="4"/>
      <c r="AQ1456" s="3">
        <f>IF(AJ1456=1,VLOOKUP($AP1456,BaseEqptCdF!$C$5:$R$161,16,FALSE),0)</f>
        <v>0</v>
      </c>
      <c r="AR1456" s="3">
        <f>IF(AK1456=1,VLOOKUP($AP1456,BaseEqptCdF!$C$5:$R$161,16,FALSE),0)</f>
        <v>0</v>
      </c>
      <c r="AS1456" s="3">
        <f>IF(AL1456=1,VLOOKUP($AP1456,BaseEqptCdF!$C$5:$R$161,16,FALSE),0)</f>
        <v>0</v>
      </c>
      <c r="AT1456" s="3">
        <f>IF(AM1456=1,VLOOKUP($AP1456,BaseEqptCdF!$C$5:$R$161,16,FALSE),0)</f>
        <v>0</v>
      </c>
      <c r="AU1456" s="3">
        <f>IF(AN1456=1,VLOOKUP($AP1456,BaseEqptCdF!$C$5:$R$161,16,FALSE),0)</f>
        <v>0</v>
      </c>
      <c r="AV1456" s="2">
        <f t="shared" si="184"/>
        <v>0</v>
      </c>
      <c r="AW1456" s="3" t="str">
        <f>IF($L1456="","",IF(SUM($AJ1456:AJ1456)=0,$AE1456,VLOOKUP($AP1456,BaseEqptCdF!$C$5:$R$161,16,FALSE)*$AC$3))</f>
        <v/>
      </c>
      <c r="AX1456" s="3" t="str">
        <f>IF($L1456="","",IF(SUM($AJ1456:AK1456)=0,$AE1456,VLOOKUP($AP1456,BaseEqptCdF!$C$5:$R$161,16,FALSE)*$AC$3))</f>
        <v/>
      </c>
      <c r="AY1456" s="3" t="str">
        <f>IF($L1456="","",IF(SUM($AJ1456:AL1456)=0,$AE1456,VLOOKUP($AP1456,BaseEqptCdF!$C$5:$R$161,16,FALSE)*$AC$3))</f>
        <v/>
      </c>
      <c r="AZ1456" s="3" t="str">
        <f>IF($L1456="","",IF(SUM($AJ1456:AM1456)=0,$AE1456,VLOOKUP($AP1456,BaseEqptCdF!$C$5:$R$161,16,FALSE)*$AC$3))</f>
        <v/>
      </c>
      <c r="BA1456" s="3" t="str">
        <f>IF($L1456="","",IF(SUM($AJ1456:AN1456)=0,$AE1456,VLOOKUP($AP1456,BaseEqptCdF!$C$5:$R$161,16,FALSE)*$AC$3))</f>
        <v/>
      </c>
      <c r="BB1456" s="2">
        <f t="shared" si="185"/>
        <v>0</v>
      </c>
      <c r="BC1456" s="3" t="str">
        <f>IF($L1456="","",IF(SUM($AJ1456:AJ1456)=0,$AF1456,IF(LEFT(VLOOKUP($AP1456,BaseEqptCdF!$C$5:$E$161,3,FALSE),2)="SD",0,IF(LEFT(VLOOKUP($AP1456,BaseEqptCdF!$C$5:$E$161,3,FALSE),2)="SB",1*52,VLOOKUP($AP1456,BaseEqptCdF!$C$5:$S$161,12,FALSE)*0.2*300))))</f>
        <v/>
      </c>
      <c r="BD1456" s="3" t="str">
        <f>IF($L1456="","",IF(SUM($AJ1456:AK1456)=0,$AF1456,IF(LEFT(VLOOKUP($AP1456,BaseEqptCdF!$C$5:$E$161,3,FALSE),2)="SD",0,IF(LEFT(VLOOKUP($AP1456,BaseEqptCdF!$C$5:$E$161,3,FALSE),2)="SB",1*52,VLOOKUP($AP1456,BaseEqptCdF!$C$5:$S$161,12,FALSE)*0.2*300))))</f>
        <v/>
      </c>
      <c r="BE1456" s="3" t="str">
        <f>IF($L1456="","",IF(SUM($AJ1456:AL1456)=0,$AF1456,IF(LEFT(VLOOKUP($AP1456,BaseEqptCdF!$C$5:$E$161,3,FALSE),2)="SD",0,IF(LEFT(VLOOKUP($AP1456,BaseEqptCdF!$C$5:$E$161,3,FALSE),2)="SB",1*52,VLOOKUP($AP1456,BaseEqptCdF!$C$5:$S$161,12,FALSE)*0.2*300))))</f>
        <v/>
      </c>
      <c r="BF1456" s="3" t="str">
        <f>IF($L1456="","",IF(SUM($AJ1456:AM1456)=0,$AF1456,IF(LEFT(VLOOKUP($AP1456,BaseEqptCdF!$C$5:$E$161,3,FALSE),2)="SD",0,IF(LEFT(VLOOKUP($AP1456,BaseEqptCdF!$C$5:$E$161,3,FALSE),2)="SB",1*52,VLOOKUP($AP1456,BaseEqptCdF!$C$5:$S$161,12,FALSE)*0.2*300))))</f>
        <v/>
      </c>
      <c r="BG1456" s="3" t="str">
        <f>IF($L1456="","",IF(SUM($AJ1456:AN1456)=0,$AF1456,IF(LEFT(VLOOKUP($AP1456,BaseEqptCdF!$C$5:$E$161,3,FALSE),2)="SD",0,IF(LEFT(VLOOKUP($AP1456,BaseEqptCdF!$C$5:$E$161,3,FALSE),2)="SB",1*52,VLOOKUP($AP1456,BaseEqptCdF!$C$5:$S$161,12,FALSE)*0.2*300))))</f>
        <v/>
      </c>
      <c r="BH1456" s="2">
        <f t="shared" si="186"/>
        <v>0</v>
      </c>
    </row>
    <row r="1457" spans="1:60" x14ac:dyDescent="0.25">
      <c r="A1457" s="296" t="str">
        <f t="array" ref="A1457">IF($C1457="","",INDEX(Prog!$B$8:$D$300,MATCH($C1457,nivo1,0),1))</f>
        <v/>
      </c>
      <c r="B1457" s="296" t="str">
        <f t="array" ref="B1457">IF($C1457="","",INDEX(Prog!$B$8:$D$300,MATCH($C1457,nivo1,0),2))</f>
        <v/>
      </c>
      <c r="C1457" s="273"/>
      <c r="D1457" s="267"/>
      <c r="E1457" s="273"/>
      <c r="F1457" s="273"/>
      <c r="G1457" s="273"/>
      <c r="H1457" s="273"/>
      <c r="I1457" s="273"/>
      <c r="J1457" s="273"/>
      <c r="K1457" s="274"/>
      <c r="L1457" s="273"/>
      <c r="M1457" s="273"/>
      <c r="N1457" s="273"/>
      <c r="O1457" s="275"/>
      <c r="P1457" s="273"/>
      <c r="Q1457" s="273"/>
      <c r="R1457" s="273"/>
      <c r="S1457" s="273"/>
      <c r="T1457" s="276"/>
      <c r="U1457" s="276"/>
      <c r="V1457" s="276"/>
      <c r="W1457" s="276"/>
      <c r="X1457" s="277"/>
      <c r="Y1457" s="278"/>
      <c r="AA1457" s="8" t="str">
        <f>IF($L1457="","",VLOOKUP($L1457,BaseEqptCdF!$C$5:$E$161,2,FALSE))</f>
        <v/>
      </c>
      <c r="AB1457" s="8" t="str">
        <f>IF($L1457="","",VLOOKUP($L1457,BaseEqptCdF!$C$5:$E$161,3,FALSE))</f>
        <v/>
      </c>
      <c r="AC1457" s="7" t="str">
        <f>IF($L1457="","",VLOOKUP($L1457,BaseEqptCdF!$C$5:$I$161,6,FALSE))</f>
        <v/>
      </c>
      <c r="AD1457" s="7" t="str">
        <f>IF($L1457="","",VLOOKUP($L1457,BaseEqptCdF!$C$5:$I$161,7,FALSE))</f>
        <v/>
      </c>
      <c r="AE1457" s="3" t="str">
        <f>IF($L1457="","",VLOOKUP($L1457,BaseEqptCdF!$C$5:$R$161,16,FALSE)*$AC$3)</f>
        <v/>
      </c>
      <c r="AF1457" s="3" t="str">
        <f>IF($L1457="","",IF(LEFT($AB1457,2)="SD",0,IF(LEFT($AB1457,2)="SB",1*52,IF($N1457=Prog!$P$17,VLOOKUP($L1457,BaseEqptCdF!$C$5:$P$161,14,FALSE)*1*300,VLOOKUP($L1457,BaseEqptCdF!$C$5:$P$161,12,FALSE)*0.2*300))))</f>
        <v/>
      </c>
      <c r="AG1457" s="6" t="str">
        <f t="shared" si="182"/>
        <v/>
      </c>
      <c r="AH1457" s="6">
        <f>IF($U1457=Prog!$S$18,YEAR($X1457),"")</f>
        <v>1900</v>
      </c>
      <c r="AI1457" s="5" t="str">
        <f>IF(OR($AG1457="",$U1457=Prog!$S$18),"",IF(OR($U1457=Prog!$S$17,$U1457=Prog!$S$16),YEAR($X1457),IF($AG1457="ND","ND",$AI$8+$O1457)))</f>
        <v/>
      </c>
      <c r="AJ1457" s="3" t="str">
        <f t="shared" si="181"/>
        <v/>
      </c>
      <c r="AK1457" s="3" t="str">
        <f t="shared" ref="AK1457:AN1500" si="188">IF($AI1457="","",IF($AI1457=AK$9,1,0))</f>
        <v/>
      </c>
      <c r="AL1457" s="3" t="str">
        <f t="shared" si="188"/>
        <v/>
      </c>
      <c r="AM1457" s="3" t="str">
        <f t="shared" si="188"/>
        <v/>
      </c>
      <c r="AN1457" s="3" t="str">
        <f t="shared" si="188"/>
        <v/>
      </c>
      <c r="AO1457" s="2">
        <f t="shared" si="183"/>
        <v>0</v>
      </c>
      <c r="AP1457" s="4"/>
      <c r="AQ1457" s="3">
        <f>IF(AJ1457=1,VLOOKUP($AP1457,BaseEqptCdF!$C$5:$R$161,16,FALSE),0)</f>
        <v>0</v>
      </c>
      <c r="AR1457" s="3">
        <f>IF(AK1457=1,VLOOKUP($AP1457,BaseEqptCdF!$C$5:$R$161,16,FALSE),0)</f>
        <v>0</v>
      </c>
      <c r="AS1457" s="3">
        <f>IF(AL1457=1,VLOOKUP($AP1457,BaseEqptCdF!$C$5:$R$161,16,FALSE),0)</f>
        <v>0</v>
      </c>
      <c r="AT1457" s="3">
        <f>IF(AM1457=1,VLOOKUP($AP1457,BaseEqptCdF!$C$5:$R$161,16,FALSE),0)</f>
        <v>0</v>
      </c>
      <c r="AU1457" s="3">
        <f>IF(AN1457=1,VLOOKUP($AP1457,BaseEqptCdF!$C$5:$R$161,16,FALSE),0)</f>
        <v>0</v>
      </c>
      <c r="AV1457" s="2">
        <f t="shared" si="184"/>
        <v>0</v>
      </c>
      <c r="AW1457" s="3" t="str">
        <f>IF($L1457="","",IF(SUM($AJ1457:AJ1457)=0,$AE1457,VLOOKUP($AP1457,BaseEqptCdF!$C$5:$R$161,16,FALSE)*$AC$3))</f>
        <v/>
      </c>
      <c r="AX1457" s="3" t="str">
        <f>IF($L1457="","",IF(SUM($AJ1457:AK1457)=0,$AE1457,VLOOKUP($AP1457,BaseEqptCdF!$C$5:$R$161,16,FALSE)*$AC$3))</f>
        <v/>
      </c>
      <c r="AY1457" s="3" t="str">
        <f>IF($L1457="","",IF(SUM($AJ1457:AL1457)=0,$AE1457,VLOOKUP($AP1457,BaseEqptCdF!$C$5:$R$161,16,FALSE)*$AC$3))</f>
        <v/>
      </c>
      <c r="AZ1457" s="3" t="str">
        <f>IF($L1457="","",IF(SUM($AJ1457:AM1457)=0,$AE1457,VLOOKUP($AP1457,BaseEqptCdF!$C$5:$R$161,16,FALSE)*$AC$3))</f>
        <v/>
      </c>
      <c r="BA1457" s="3" t="str">
        <f>IF($L1457="","",IF(SUM($AJ1457:AN1457)=0,$AE1457,VLOOKUP($AP1457,BaseEqptCdF!$C$5:$R$161,16,FALSE)*$AC$3))</f>
        <v/>
      </c>
      <c r="BB1457" s="2">
        <f t="shared" si="185"/>
        <v>0</v>
      </c>
      <c r="BC1457" s="3" t="str">
        <f>IF($L1457="","",IF(SUM($AJ1457:AJ1457)=0,$AF1457,IF(LEFT(VLOOKUP($AP1457,BaseEqptCdF!$C$5:$E$161,3,FALSE),2)="SD",0,IF(LEFT(VLOOKUP($AP1457,BaseEqptCdF!$C$5:$E$161,3,FALSE),2)="SB",1*52,VLOOKUP($AP1457,BaseEqptCdF!$C$5:$S$161,12,FALSE)*0.2*300))))</f>
        <v/>
      </c>
      <c r="BD1457" s="3" t="str">
        <f>IF($L1457="","",IF(SUM($AJ1457:AK1457)=0,$AF1457,IF(LEFT(VLOOKUP($AP1457,BaseEqptCdF!$C$5:$E$161,3,FALSE),2)="SD",0,IF(LEFT(VLOOKUP($AP1457,BaseEqptCdF!$C$5:$E$161,3,FALSE),2)="SB",1*52,VLOOKUP($AP1457,BaseEqptCdF!$C$5:$S$161,12,FALSE)*0.2*300))))</f>
        <v/>
      </c>
      <c r="BE1457" s="3" t="str">
        <f>IF($L1457="","",IF(SUM($AJ1457:AL1457)=0,$AF1457,IF(LEFT(VLOOKUP($AP1457,BaseEqptCdF!$C$5:$E$161,3,FALSE),2)="SD",0,IF(LEFT(VLOOKUP($AP1457,BaseEqptCdF!$C$5:$E$161,3,FALSE),2)="SB",1*52,VLOOKUP($AP1457,BaseEqptCdF!$C$5:$S$161,12,FALSE)*0.2*300))))</f>
        <v/>
      </c>
      <c r="BF1457" s="3" t="str">
        <f>IF($L1457="","",IF(SUM($AJ1457:AM1457)=0,$AF1457,IF(LEFT(VLOOKUP($AP1457,BaseEqptCdF!$C$5:$E$161,3,FALSE),2)="SD",0,IF(LEFT(VLOOKUP($AP1457,BaseEqptCdF!$C$5:$E$161,3,FALSE),2)="SB",1*52,VLOOKUP($AP1457,BaseEqptCdF!$C$5:$S$161,12,FALSE)*0.2*300))))</f>
        <v/>
      </c>
      <c r="BG1457" s="3" t="str">
        <f>IF($L1457="","",IF(SUM($AJ1457:AN1457)=0,$AF1457,IF(LEFT(VLOOKUP($AP1457,BaseEqptCdF!$C$5:$E$161,3,FALSE),2)="SD",0,IF(LEFT(VLOOKUP($AP1457,BaseEqptCdF!$C$5:$E$161,3,FALSE),2)="SB",1*52,VLOOKUP($AP1457,BaseEqptCdF!$C$5:$S$161,12,FALSE)*0.2*300))))</f>
        <v/>
      </c>
      <c r="BH1457" s="2">
        <f t="shared" si="186"/>
        <v>0</v>
      </c>
    </row>
    <row r="1458" spans="1:60" x14ac:dyDescent="0.25">
      <c r="A1458" s="296" t="str">
        <f t="array" ref="A1458">IF($C1458="","",INDEX(Prog!$B$8:$D$300,MATCH($C1458,nivo1,0),1))</f>
        <v/>
      </c>
      <c r="B1458" s="296" t="str">
        <f t="array" ref="B1458">IF($C1458="","",INDEX(Prog!$B$8:$D$300,MATCH($C1458,nivo1,0),2))</f>
        <v/>
      </c>
      <c r="C1458" s="273"/>
      <c r="D1458" s="267"/>
      <c r="E1458" s="273"/>
      <c r="F1458" s="273"/>
      <c r="G1458" s="273"/>
      <c r="H1458" s="273"/>
      <c r="I1458" s="273"/>
      <c r="J1458" s="273"/>
      <c r="K1458" s="274"/>
      <c r="L1458" s="273"/>
      <c r="M1458" s="273"/>
      <c r="N1458" s="273"/>
      <c r="O1458" s="275"/>
      <c r="P1458" s="273"/>
      <c r="Q1458" s="273"/>
      <c r="R1458" s="273"/>
      <c r="S1458" s="273"/>
      <c r="T1458" s="276"/>
      <c r="U1458" s="276"/>
      <c r="V1458" s="276"/>
      <c r="W1458" s="276"/>
      <c r="X1458" s="277"/>
      <c r="Y1458" s="278"/>
      <c r="AA1458" s="8" t="str">
        <f>IF($L1458="","",VLOOKUP($L1458,BaseEqptCdF!$C$5:$E$161,2,FALSE))</f>
        <v/>
      </c>
      <c r="AB1458" s="8" t="str">
        <f>IF($L1458="","",VLOOKUP($L1458,BaseEqptCdF!$C$5:$E$161,3,FALSE))</f>
        <v/>
      </c>
      <c r="AC1458" s="7" t="str">
        <f>IF($L1458="","",VLOOKUP($L1458,BaseEqptCdF!$C$5:$I$161,6,FALSE))</f>
        <v/>
      </c>
      <c r="AD1458" s="7" t="str">
        <f>IF($L1458="","",VLOOKUP($L1458,BaseEqptCdF!$C$5:$I$161,7,FALSE))</f>
        <v/>
      </c>
      <c r="AE1458" s="3" t="str">
        <f>IF($L1458="","",VLOOKUP($L1458,BaseEqptCdF!$C$5:$R$161,16,FALSE)*$AC$3)</f>
        <v/>
      </c>
      <c r="AF1458" s="3" t="str">
        <f>IF($L1458="","",IF(LEFT($AB1458,2)="SD",0,IF(LEFT($AB1458,2)="SB",1*52,IF($N1458=Prog!$P$17,VLOOKUP($L1458,BaseEqptCdF!$C$5:$P$161,14,FALSE)*1*300,VLOOKUP($L1458,BaseEqptCdF!$C$5:$P$161,12,FALSE)*0.2*300))))</f>
        <v/>
      </c>
      <c r="AG1458" s="6" t="str">
        <f t="shared" si="182"/>
        <v/>
      </c>
      <c r="AH1458" s="6">
        <f>IF($U1458=Prog!$S$18,YEAR($X1458),"")</f>
        <v>1900</v>
      </c>
      <c r="AI1458" s="5" t="str">
        <f>IF(OR($AG1458="",$U1458=Prog!$S$18),"",IF(OR($U1458=Prog!$S$17,$U1458=Prog!$S$16),YEAR($X1458),IF($AG1458="ND","ND",$AI$8+$O1458)))</f>
        <v/>
      </c>
      <c r="AJ1458" s="3" t="str">
        <f t="shared" si="181"/>
        <v/>
      </c>
      <c r="AK1458" s="3" t="str">
        <f t="shared" si="188"/>
        <v/>
      </c>
      <c r="AL1458" s="3" t="str">
        <f t="shared" si="188"/>
        <v/>
      </c>
      <c r="AM1458" s="3" t="str">
        <f t="shared" si="188"/>
        <v/>
      </c>
      <c r="AN1458" s="3" t="str">
        <f t="shared" si="188"/>
        <v/>
      </c>
      <c r="AO1458" s="2">
        <f t="shared" si="183"/>
        <v>0</v>
      </c>
      <c r="AP1458" s="4"/>
      <c r="AQ1458" s="3">
        <f>IF(AJ1458=1,VLOOKUP($AP1458,BaseEqptCdF!$C$5:$R$161,16,FALSE),0)</f>
        <v>0</v>
      </c>
      <c r="AR1458" s="3">
        <f>IF(AK1458=1,VLOOKUP($AP1458,BaseEqptCdF!$C$5:$R$161,16,FALSE),0)</f>
        <v>0</v>
      </c>
      <c r="AS1458" s="3">
        <f>IF(AL1458=1,VLOOKUP($AP1458,BaseEqptCdF!$C$5:$R$161,16,FALSE),0)</f>
        <v>0</v>
      </c>
      <c r="AT1458" s="3">
        <f>IF(AM1458=1,VLOOKUP($AP1458,BaseEqptCdF!$C$5:$R$161,16,FALSE),0)</f>
        <v>0</v>
      </c>
      <c r="AU1458" s="3">
        <f>IF(AN1458=1,VLOOKUP($AP1458,BaseEqptCdF!$C$5:$R$161,16,FALSE),0)</f>
        <v>0</v>
      </c>
      <c r="AV1458" s="2">
        <f t="shared" si="184"/>
        <v>0</v>
      </c>
      <c r="AW1458" s="3" t="str">
        <f>IF($L1458="","",IF(SUM($AJ1458:AJ1458)=0,$AE1458,VLOOKUP($AP1458,BaseEqptCdF!$C$5:$R$161,16,FALSE)*$AC$3))</f>
        <v/>
      </c>
      <c r="AX1458" s="3" t="str">
        <f>IF($L1458="","",IF(SUM($AJ1458:AK1458)=0,$AE1458,VLOOKUP($AP1458,BaseEqptCdF!$C$5:$R$161,16,FALSE)*$AC$3))</f>
        <v/>
      </c>
      <c r="AY1458" s="3" t="str">
        <f>IF($L1458="","",IF(SUM($AJ1458:AL1458)=0,$AE1458,VLOOKUP($AP1458,BaseEqptCdF!$C$5:$R$161,16,FALSE)*$AC$3))</f>
        <v/>
      </c>
      <c r="AZ1458" s="3" t="str">
        <f>IF($L1458="","",IF(SUM($AJ1458:AM1458)=0,$AE1458,VLOOKUP($AP1458,BaseEqptCdF!$C$5:$R$161,16,FALSE)*$AC$3))</f>
        <v/>
      </c>
      <c r="BA1458" s="3" t="str">
        <f>IF($L1458="","",IF(SUM($AJ1458:AN1458)=0,$AE1458,VLOOKUP($AP1458,BaseEqptCdF!$C$5:$R$161,16,FALSE)*$AC$3))</f>
        <v/>
      </c>
      <c r="BB1458" s="2">
        <f t="shared" si="185"/>
        <v>0</v>
      </c>
      <c r="BC1458" s="3" t="str">
        <f>IF($L1458="","",IF(SUM($AJ1458:AJ1458)=0,$AF1458,IF(LEFT(VLOOKUP($AP1458,BaseEqptCdF!$C$5:$E$161,3,FALSE),2)="SD",0,IF(LEFT(VLOOKUP($AP1458,BaseEqptCdF!$C$5:$E$161,3,FALSE),2)="SB",1*52,VLOOKUP($AP1458,BaseEqptCdF!$C$5:$S$161,12,FALSE)*0.2*300))))</f>
        <v/>
      </c>
      <c r="BD1458" s="3" t="str">
        <f>IF($L1458="","",IF(SUM($AJ1458:AK1458)=0,$AF1458,IF(LEFT(VLOOKUP($AP1458,BaseEqptCdF!$C$5:$E$161,3,FALSE),2)="SD",0,IF(LEFT(VLOOKUP($AP1458,BaseEqptCdF!$C$5:$E$161,3,FALSE),2)="SB",1*52,VLOOKUP($AP1458,BaseEqptCdF!$C$5:$S$161,12,FALSE)*0.2*300))))</f>
        <v/>
      </c>
      <c r="BE1458" s="3" t="str">
        <f>IF($L1458="","",IF(SUM($AJ1458:AL1458)=0,$AF1458,IF(LEFT(VLOOKUP($AP1458,BaseEqptCdF!$C$5:$E$161,3,FALSE),2)="SD",0,IF(LEFT(VLOOKUP($AP1458,BaseEqptCdF!$C$5:$E$161,3,FALSE),2)="SB",1*52,VLOOKUP($AP1458,BaseEqptCdF!$C$5:$S$161,12,FALSE)*0.2*300))))</f>
        <v/>
      </c>
      <c r="BF1458" s="3" t="str">
        <f>IF($L1458="","",IF(SUM($AJ1458:AM1458)=0,$AF1458,IF(LEFT(VLOOKUP($AP1458,BaseEqptCdF!$C$5:$E$161,3,FALSE),2)="SD",0,IF(LEFT(VLOOKUP($AP1458,BaseEqptCdF!$C$5:$E$161,3,FALSE),2)="SB",1*52,VLOOKUP($AP1458,BaseEqptCdF!$C$5:$S$161,12,FALSE)*0.2*300))))</f>
        <v/>
      </c>
      <c r="BG1458" s="3" t="str">
        <f>IF($L1458="","",IF(SUM($AJ1458:AN1458)=0,$AF1458,IF(LEFT(VLOOKUP($AP1458,BaseEqptCdF!$C$5:$E$161,3,FALSE),2)="SD",0,IF(LEFT(VLOOKUP($AP1458,BaseEqptCdF!$C$5:$E$161,3,FALSE),2)="SB",1*52,VLOOKUP($AP1458,BaseEqptCdF!$C$5:$S$161,12,FALSE)*0.2*300))))</f>
        <v/>
      </c>
      <c r="BH1458" s="2">
        <f t="shared" si="186"/>
        <v>0</v>
      </c>
    </row>
    <row r="1459" spans="1:60" x14ac:dyDescent="0.25">
      <c r="A1459" s="296" t="str">
        <f t="array" ref="A1459">IF($C1459="","",INDEX(Prog!$B$8:$D$300,MATCH($C1459,nivo1,0),1))</f>
        <v/>
      </c>
      <c r="B1459" s="296" t="str">
        <f t="array" ref="B1459">IF($C1459="","",INDEX(Prog!$B$8:$D$300,MATCH($C1459,nivo1,0),2))</f>
        <v/>
      </c>
      <c r="C1459" s="273"/>
      <c r="D1459" s="267"/>
      <c r="E1459" s="273"/>
      <c r="F1459" s="273"/>
      <c r="G1459" s="273"/>
      <c r="H1459" s="273"/>
      <c r="I1459" s="273"/>
      <c r="J1459" s="273"/>
      <c r="K1459" s="274"/>
      <c r="L1459" s="273"/>
      <c r="M1459" s="273"/>
      <c r="N1459" s="273"/>
      <c r="O1459" s="275"/>
      <c r="P1459" s="273"/>
      <c r="Q1459" s="273"/>
      <c r="R1459" s="273"/>
      <c r="S1459" s="273"/>
      <c r="T1459" s="276"/>
      <c r="U1459" s="276"/>
      <c r="V1459" s="276"/>
      <c r="W1459" s="276"/>
      <c r="X1459" s="277"/>
      <c r="Y1459" s="278"/>
      <c r="AA1459" s="8" t="str">
        <f>IF($L1459="","",VLOOKUP($L1459,BaseEqptCdF!$C$5:$E$161,2,FALSE))</f>
        <v/>
      </c>
      <c r="AB1459" s="8" t="str">
        <f>IF($L1459="","",VLOOKUP($L1459,BaseEqptCdF!$C$5:$E$161,3,FALSE))</f>
        <v/>
      </c>
      <c r="AC1459" s="7" t="str">
        <f>IF($L1459="","",VLOOKUP($L1459,BaseEqptCdF!$C$5:$I$161,6,FALSE))</f>
        <v/>
      </c>
      <c r="AD1459" s="7" t="str">
        <f>IF($L1459="","",VLOOKUP($L1459,BaseEqptCdF!$C$5:$I$161,7,FALSE))</f>
        <v/>
      </c>
      <c r="AE1459" s="3" t="str">
        <f>IF($L1459="","",VLOOKUP($L1459,BaseEqptCdF!$C$5:$R$161,16,FALSE)*$AC$3)</f>
        <v/>
      </c>
      <c r="AF1459" s="3" t="str">
        <f>IF($L1459="","",IF(LEFT($AB1459,2)="SD",0,IF(LEFT($AB1459,2)="SB",1*52,IF($N1459=Prog!$P$17,VLOOKUP($L1459,BaseEqptCdF!$C$5:$P$161,14,FALSE)*1*300,VLOOKUP($L1459,BaseEqptCdF!$C$5:$P$161,12,FALSE)*0.2*300))))</f>
        <v/>
      </c>
      <c r="AG1459" s="6" t="str">
        <f t="shared" si="182"/>
        <v/>
      </c>
      <c r="AH1459" s="6">
        <f>IF($U1459=Prog!$S$18,YEAR($X1459),"")</f>
        <v>1900</v>
      </c>
      <c r="AI1459" s="5" t="str">
        <f>IF(OR($AG1459="",$U1459=Prog!$S$18),"",IF(OR($U1459=Prog!$S$17,$U1459=Prog!$S$16),YEAR($X1459),IF($AG1459="ND","ND",$AI$8+$O1459)))</f>
        <v/>
      </c>
      <c r="AJ1459" s="3" t="str">
        <f t="shared" ref="AJ1459:AJ1500" si="189">IF($AI1459="","",IF($AI1459&lt;=AJ$9,1,0))</f>
        <v/>
      </c>
      <c r="AK1459" s="3" t="str">
        <f t="shared" si="188"/>
        <v/>
      </c>
      <c r="AL1459" s="3" t="str">
        <f t="shared" si="188"/>
        <v/>
      </c>
      <c r="AM1459" s="3" t="str">
        <f t="shared" si="188"/>
        <v/>
      </c>
      <c r="AN1459" s="3" t="str">
        <f t="shared" si="188"/>
        <v/>
      </c>
      <c r="AO1459" s="2">
        <f t="shared" si="183"/>
        <v>0</v>
      </c>
      <c r="AP1459" s="4"/>
      <c r="AQ1459" s="3">
        <f>IF(AJ1459=1,VLOOKUP($AP1459,BaseEqptCdF!$C$5:$R$161,16,FALSE),0)</f>
        <v>0</v>
      </c>
      <c r="AR1459" s="3">
        <f>IF(AK1459=1,VLOOKUP($AP1459,BaseEqptCdF!$C$5:$R$161,16,FALSE),0)</f>
        <v>0</v>
      </c>
      <c r="AS1459" s="3">
        <f>IF(AL1459=1,VLOOKUP($AP1459,BaseEqptCdF!$C$5:$R$161,16,FALSE),0)</f>
        <v>0</v>
      </c>
      <c r="AT1459" s="3">
        <f>IF(AM1459=1,VLOOKUP($AP1459,BaseEqptCdF!$C$5:$R$161,16,FALSE),0)</f>
        <v>0</v>
      </c>
      <c r="AU1459" s="3">
        <f>IF(AN1459=1,VLOOKUP($AP1459,BaseEqptCdF!$C$5:$R$161,16,FALSE),0)</f>
        <v>0</v>
      </c>
      <c r="AV1459" s="2">
        <f t="shared" si="184"/>
        <v>0</v>
      </c>
      <c r="AW1459" s="3" t="str">
        <f>IF($L1459="","",IF(SUM($AJ1459:AJ1459)=0,$AE1459,VLOOKUP($AP1459,BaseEqptCdF!$C$5:$R$161,16,FALSE)*$AC$3))</f>
        <v/>
      </c>
      <c r="AX1459" s="3" t="str">
        <f>IF($L1459="","",IF(SUM($AJ1459:AK1459)=0,$AE1459,VLOOKUP($AP1459,BaseEqptCdF!$C$5:$R$161,16,FALSE)*$AC$3))</f>
        <v/>
      </c>
      <c r="AY1459" s="3" t="str">
        <f>IF($L1459="","",IF(SUM($AJ1459:AL1459)=0,$AE1459,VLOOKUP($AP1459,BaseEqptCdF!$C$5:$R$161,16,FALSE)*$AC$3))</f>
        <v/>
      </c>
      <c r="AZ1459" s="3" t="str">
        <f>IF($L1459="","",IF(SUM($AJ1459:AM1459)=0,$AE1459,VLOOKUP($AP1459,BaseEqptCdF!$C$5:$R$161,16,FALSE)*$AC$3))</f>
        <v/>
      </c>
      <c r="BA1459" s="3" t="str">
        <f>IF($L1459="","",IF(SUM($AJ1459:AN1459)=0,$AE1459,VLOOKUP($AP1459,BaseEqptCdF!$C$5:$R$161,16,FALSE)*$AC$3))</f>
        <v/>
      </c>
      <c r="BB1459" s="2">
        <f t="shared" si="185"/>
        <v>0</v>
      </c>
      <c r="BC1459" s="3" t="str">
        <f>IF($L1459="","",IF(SUM($AJ1459:AJ1459)=0,$AF1459,IF(LEFT(VLOOKUP($AP1459,BaseEqptCdF!$C$5:$E$161,3,FALSE),2)="SD",0,IF(LEFT(VLOOKUP($AP1459,BaseEqptCdF!$C$5:$E$161,3,FALSE),2)="SB",1*52,VLOOKUP($AP1459,BaseEqptCdF!$C$5:$S$161,12,FALSE)*0.2*300))))</f>
        <v/>
      </c>
      <c r="BD1459" s="3" t="str">
        <f>IF($L1459="","",IF(SUM($AJ1459:AK1459)=0,$AF1459,IF(LEFT(VLOOKUP($AP1459,BaseEqptCdF!$C$5:$E$161,3,FALSE),2)="SD",0,IF(LEFT(VLOOKUP($AP1459,BaseEqptCdF!$C$5:$E$161,3,FALSE),2)="SB",1*52,VLOOKUP($AP1459,BaseEqptCdF!$C$5:$S$161,12,FALSE)*0.2*300))))</f>
        <v/>
      </c>
      <c r="BE1459" s="3" t="str">
        <f>IF($L1459="","",IF(SUM($AJ1459:AL1459)=0,$AF1459,IF(LEFT(VLOOKUP($AP1459,BaseEqptCdF!$C$5:$E$161,3,FALSE),2)="SD",0,IF(LEFT(VLOOKUP($AP1459,BaseEqptCdF!$C$5:$E$161,3,FALSE),2)="SB",1*52,VLOOKUP($AP1459,BaseEqptCdF!$C$5:$S$161,12,FALSE)*0.2*300))))</f>
        <v/>
      </c>
      <c r="BF1459" s="3" t="str">
        <f>IF($L1459="","",IF(SUM($AJ1459:AM1459)=0,$AF1459,IF(LEFT(VLOOKUP($AP1459,BaseEqptCdF!$C$5:$E$161,3,FALSE),2)="SD",0,IF(LEFT(VLOOKUP($AP1459,BaseEqptCdF!$C$5:$E$161,3,FALSE),2)="SB",1*52,VLOOKUP($AP1459,BaseEqptCdF!$C$5:$S$161,12,FALSE)*0.2*300))))</f>
        <v/>
      </c>
      <c r="BG1459" s="3" t="str">
        <f>IF($L1459="","",IF(SUM($AJ1459:AN1459)=0,$AF1459,IF(LEFT(VLOOKUP($AP1459,BaseEqptCdF!$C$5:$E$161,3,FALSE),2)="SD",0,IF(LEFT(VLOOKUP($AP1459,BaseEqptCdF!$C$5:$E$161,3,FALSE),2)="SB",1*52,VLOOKUP($AP1459,BaseEqptCdF!$C$5:$S$161,12,FALSE)*0.2*300))))</f>
        <v/>
      </c>
      <c r="BH1459" s="2">
        <f t="shared" si="186"/>
        <v>0</v>
      </c>
    </row>
    <row r="1460" spans="1:60" x14ac:dyDescent="0.25">
      <c r="A1460" s="296" t="str">
        <f t="array" ref="A1460">IF($C1460="","",INDEX(Prog!$B$8:$D$300,MATCH($C1460,nivo1,0),1))</f>
        <v/>
      </c>
      <c r="B1460" s="296" t="str">
        <f t="array" ref="B1460">IF($C1460="","",INDEX(Prog!$B$8:$D$300,MATCH($C1460,nivo1,0),2))</f>
        <v/>
      </c>
      <c r="C1460" s="273"/>
      <c r="D1460" s="267"/>
      <c r="E1460" s="273"/>
      <c r="F1460" s="273"/>
      <c r="G1460" s="273"/>
      <c r="H1460" s="273"/>
      <c r="I1460" s="273"/>
      <c r="J1460" s="273"/>
      <c r="K1460" s="274"/>
      <c r="L1460" s="273"/>
      <c r="M1460" s="273"/>
      <c r="N1460" s="273"/>
      <c r="O1460" s="275"/>
      <c r="P1460" s="273"/>
      <c r="Q1460" s="273"/>
      <c r="R1460" s="273"/>
      <c r="S1460" s="273"/>
      <c r="T1460" s="276"/>
      <c r="U1460" s="276"/>
      <c r="V1460" s="276"/>
      <c r="W1460" s="276"/>
      <c r="X1460" s="277"/>
      <c r="Y1460" s="278"/>
      <c r="AA1460" s="8" t="str">
        <f>IF($L1460="","",VLOOKUP($L1460,BaseEqptCdF!$C$5:$E$161,2,FALSE))</f>
        <v/>
      </c>
      <c r="AB1460" s="8" t="str">
        <f>IF($L1460="","",VLOOKUP($L1460,BaseEqptCdF!$C$5:$E$161,3,FALSE))</f>
        <v/>
      </c>
      <c r="AC1460" s="7" t="str">
        <f>IF($L1460="","",VLOOKUP($L1460,BaseEqptCdF!$C$5:$I$161,6,FALSE))</f>
        <v/>
      </c>
      <c r="AD1460" s="7" t="str">
        <f>IF($L1460="","",VLOOKUP($L1460,BaseEqptCdF!$C$5:$I$161,7,FALSE))</f>
        <v/>
      </c>
      <c r="AE1460" s="3" t="str">
        <f>IF($L1460="","",VLOOKUP($L1460,BaseEqptCdF!$C$5:$R$161,16,FALSE)*$AC$3)</f>
        <v/>
      </c>
      <c r="AF1460" s="3" t="str">
        <f>IF($L1460="","",IF(LEFT($AB1460,2)="SD",0,IF(LEFT($AB1460,2)="SB",1*52,IF($N1460=Prog!$P$17,VLOOKUP($L1460,BaseEqptCdF!$C$5:$P$161,14,FALSE)*1*300,VLOOKUP($L1460,BaseEqptCdF!$C$5:$P$161,12,FALSE)*0.2*300))))</f>
        <v/>
      </c>
      <c r="AG1460" s="6" t="str">
        <f t="shared" si="182"/>
        <v/>
      </c>
      <c r="AH1460" s="6">
        <f>IF($U1460=Prog!$S$18,YEAR($X1460),"")</f>
        <v>1900</v>
      </c>
      <c r="AI1460" s="5" t="str">
        <f>IF(OR($AG1460="",$U1460=Prog!$S$18),"",IF(OR($U1460=Prog!$S$17,$U1460=Prog!$S$16),YEAR($X1460),IF($AG1460="ND","ND",$AI$8+$O1460)))</f>
        <v/>
      </c>
      <c r="AJ1460" s="3" t="str">
        <f t="shared" si="189"/>
        <v/>
      </c>
      <c r="AK1460" s="3" t="str">
        <f t="shared" si="188"/>
        <v/>
      </c>
      <c r="AL1460" s="3" t="str">
        <f t="shared" si="188"/>
        <v/>
      </c>
      <c r="AM1460" s="3" t="str">
        <f t="shared" si="188"/>
        <v/>
      </c>
      <c r="AN1460" s="3" t="str">
        <f t="shared" si="188"/>
        <v/>
      </c>
      <c r="AO1460" s="2">
        <f t="shared" si="183"/>
        <v>0</v>
      </c>
      <c r="AP1460" s="4"/>
      <c r="AQ1460" s="3">
        <f>IF(AJ1460=1,VLOOKUP($AP1460,BaseEqptCdF!$C$5:$R$161,16,FALSE),0)</f>
        <v>0</v>
      </c>
      <c r="AR1460" s="3">
        <f>IF(AK1460=1,VLOOKUP($AP1460,BaseEqptCdF!$C$5:$R$161,16,FALSE),0)</f>
        <v>0</v>
      </c>
      <c r="AS1460" s="3">
        <f>IF(AL1460=1,VLOOKUP($AP1460,BaseEqptCdF!$C$5:$R$161,16,FALSE),0)</f>
        <v>0</v>
      </c>
      <c r="AT1460" s="3">
        <f>IF(AM1460=1,VLOOKUP($AP1460,BaseEqptCdF!$C$5:$R$161,16,FALSE),0)</f>
        <v>0</v>
      </c>
      <c r="AU1460" s="3">
        <f>IF(AN1460=1,VLOOKUP($AP1460,BaseEqptCdF!$C$5:$R$161,16,FALSE),0)</f>
        <v>0</v>
      </c>
      <c r="AV1460" s="2">
        <f t="shared" si="184"/>
        <v>0</v>
      </c>
      <c r="AW1460" s="3" t="str">
        <f>IF($L1460="","",IF(SUM($AJ1460:AJ1460)=0,$AE1460,VLOOKUP($AP1460,BaseEqptCdF!$C$5:$R$161,16,FALSE)*$AC$3))</f>
        <v/>
      </c>
      <c r="AX1460" s="3" t="str">
        <f>IF($L1460="","",IF(SUM($AJ1460:AK1460)=0,$AE1460,VLOOKUP($AP1460,BaseEqptCdF!$C$5:$R$161,16,FALSE)*$AC$3))</f>
        <v/>
      </c>
      <c r="AY1460" s="3" t="str">
        <f>IF($L1460="","",IF(SUM($AJ1460:AL1460)=0,$AE1460,VLOOKUP($AP1460,BaseEqptCdF!$C$5:$R$161,16,FALSE)*$AC$3))</f>
        <v/>
      </c>
      <c r="AZ1460" s="3" t="str">
        <f>IF($L1460="","",IF(SUM($AJ1460:AM1460)=0,$AE1460,VLOOKUP($AP1460,BaseEqptCdF!$C$5:$R$161,16,FALSE)*$AC$3))</f>
        <v/>
      </c>
      <c r="BA1460" s="3" t="str">
        <f>IF($L1460="","",IF(SUM($AJ1460:AN1460)=0,$AE1460,VLOOKUP($AP1460,BaseEqptCdF!$C$5:$R$161,16,FALSE)*$AC$3))</f>
        <v/>
      </c>
      <c r="BB1460" s="2">
        <f t="shared" si="185"/>
        <v>0</v>
      </c>
      <c r="BC1460" s="3" t="str">
        <f>IF($L1460="","",IF(SUM($AJ1460:AJ1460)=0,$AF1460,IF(LEFT(VLOOKUP($AP1460,BaseEqptCdF!$C$5:$E$161,3,FALSE),2)="SD",0,IF(LEFT(VLOOKUP($AP1460,BaseEqptCdF!$C$5:$E$161,3,FALSE),2)="SB",1*52,VLOOKUP($AP1460,BaseEqptCdF!$C$5:$S$161,12,FALSE)*0.2*300))))</f>
        <v/>
      </c>
      <c r="BD1460" s="3" t="str">
        <f>IF($L1460="","",IF(SUM($AJ1460:AK1460)=0,$AF1460,IF(LEFT(VLOOKUP($AP1460,BaseEqptCdF!$C$5:$E$161,3,FALSE),2)="SD",0,IF(LEFT(VLOOKUP($AP1460,BaseEqptCdF!$C$5:$E$161,3,FALSE),2)="SB",1*52,VLOOKUP($AP1460,BaseEqptCdF!$C$5:$S$161,12,FALSE)*0.2*300))))</f>
        <v/>
      </c>
      <c r="BE1460" s="3" t="str">
        <f>IF($L1460="","",IF(SUM($AJ1460:AL1460)=0,$AF1460,IF(LEFT(VLOOKUP($AP1460,BaseEqptCdF!$C$5:$E$161,3,FALSE),2)="SD",0,IF(LEFT(VLOOKUP($AP1460,BaseEqptCdF!$C$5:$E$161,3,FALSE),2)="SB",1*52,VLOOKUP($AP1460,BaseEqptCdF!$C$5:$S$161,12,FALSE)*0.2*300))))</f>
        <v/>
      </c>
      <c r="BF1460" s="3" t="str">
        <f>IF($L1460="","",IF(SUM($AJ1460:AM1460)=0,$AF1460,IF(LEFT(VLOOKUP($AP1460,BaseEqptCdF!$C$5:$E$161,3,FALSE),2)="SD",0,IF(LEFT(VLOOKUP($AP1460,BaseEqptCdF!$C$5:$E$161,3,FALSE),2)="SB",1*52,VLOOKUP($AP1460,BaseEqptCdF!$C$5:$S$161,12,FALSE)*0.2*300))))</f>
        <v/>
      </c>
      <c r="BG1460" s="3" t="str">
        <f>IF($L1460="","",IF(SUM($AJ1460:AN1460)=0,$AF1460,IF(LEFT(VLOOKUP($AP1460,BaseEqptCdF!$C$5:$E$161,3,FALSE),2)="SD",0,IF(LEFT(VLOOKUP($AP1460,BaseEqptCdF!$C$5:$E$161,3,FALSE),2)="SB",1*52,VLOOKUP($AP1460,BaseEqptCdF!$C$5:$S$161,12,FALSE)*0.2*300))))</f>
        <v/>
      </c>
      <c r="BH1460" s="2">
        <f t="shared" si="186"/>
        <v>0</v>
      </c>
    </row>
    <row r="1461" spans="1:60" x14ac:dyDescent="0.25">
      <c r="A1461" s="296" t="str">
        <f t="array" ref="A1461">IF($C1461="","",INDEX(Prog!$B$8:$D$300,MATCH($C1461,nivo1,0),1))</f>
        <v/>
      </c>
      <c r="B1461" s="296" t="str">
        <f t="array" ref="B1461">IF($C1461="","",INDEX(Prog!$B$8:$D$300,MATCH($C1461,nivo1,0),2))</f>
        <v/>
      </c>
      <c r="C1461" s="273"/>
      <c r="D1461" s="267"/>
      <c r="E1461" s="273"/>
      <c r="F1461" s="273"/>
      <c r="G1461" s="273"/>
      <c r="H1461" s="273"/>
      <c r="I1461" s="273"/>
      <c r="J1461" s="273"/>
      <c r="K1461" s="274"/>
      <c r="L1461" s="273"/>
      <c r="M1461" s="273"/>
      <c r="N1461" s="273"/>
      <c r="O1461" s="275"/>
      <c r="P1461" s="273"/>
      <c r="Q1461" s="273"/>
      <c r="R1461" s="273"/>
      <c r="S1461" s="273"/>
      <c r="T1461" s="276"/>
      <c r="U1461" s="276"/>
      <c r="V1461" s="276"/>
      <c r="W1461" s="276"/>
      <c r="X1461" s="277"/>
      <c r="Y1461" s="278"/>
      <c r="AA1461" s="8" t="str">
        <f>IF($L1461="","",VLOOKUP($L1461,BaseEqptCdF!$C$5:$E$161,2,FALSE))</f>
        <v/>
      </c>
      <c r="AB1461" s="8" t="str">
        <f>IF($L1461="","",VLOOKUP($L1461,BaseEqptCdF!$C$5:$E$161,3,FALSE))</f>
        <v/>
      </c>
      <c r="AC1461" s="7" t="str">
        <f>IF($L1461="","",VLOOKUP($L1461,BaseEqptCdF!$C$5:$I$161,6,FALSE))</f>
        <v/>
      </c>
      <c r="AD1461" s="7" t="str">
        <f>IF($L1461="","",VLOOKUP($L1461,BaseEqptCdF!$C$5:$I$161,7,FALSE))</f>
        <v/>
      </c>
      <c r="AE1461" s="3" t="str">
        <f>IF($L1461="","",VLOOKUP($L1461,BaseEqptCdF!$C$5:$R$161,16,FALSE)*$AC$3)</f>
        <v/>
      </c>
      <c r="AF1461" s="3" t="str">
        <f>IF($L1461="","",IF(LEFT($AB1461,2)="SD",0,IF(LEFT($AB1461,2)="SB",1*52,IF($N1461=Prog!$P$17,VLOOKUP($L1461,BaseEqptCdF!$C$5:$P$161,14,FALSE)*1*300,VLOOKUP($L1461,BaseEqptCdF!$C$5:$P$161,12,FALSE)*0.2*300))))</f>
        <v/>
      </c>
      <c r="AG1461" s="6" t="str">
        <f t="shared" si="182"/>
        <v/>
      </c>
      <c r="AH1461" s="6">
        <f>IF($U1461=Prog!$S$18,YEAR($X1461),"")</f>
        <v>1900</v>
      </c>
      <c r="AI1461" s="5" t="str">
        <f>IF(OR($AG1461="",$U1461=Prog!$S$18),"",IF(OR($U1461=Prog!$S$17,$U1461=Prog!$S$16),YEAR($X1461),IF($AG1461="ND","ND",$AI$8+$O1461)))</f>
        <v/>
      </c>
      <c r="AJ1461" s="3" t="str">
        <f t="shared" si="189"/>
        <v/>
      </c>
      <c r="AK1461" s="3" t="str">
        <f t="shared" si="188"/>
        <v/>
      </c>
      <c r="AL1461" s="3" t="str">
        <f t="shared" si="188"/>
        <v/>
      </c>
      <c r="AM1461" s="3" t="str">
        <f t="shared" si="188"/>
        <v/>
      </c>
      <c r="AN1461" s="3" t="str">
        <f t="shared" si="188"/>
        <v/>
      </c>
      <c r="AO1461" s="2">
        <f t="shared" si="183"/>
        <v>0</v>
      </c>
      <c r="AP1461" s="4"/>
      <c r="AQ1461" s="3">
        <f>IF(AJ1461=1,VLOOKUP($AP1461,BaseEqptCdF!$C$5:$R$161,16,FALSE),0)</f>
        <v>0</v>
      </c>
      <c r="AR1461" s="3">
        <f>IF(AK1461=1,VLOOKUP($AP1461,BaseEqptCdF!$C$5:$R$161,16,FALSE),0)</f>
        <v>0</v>
      </c>
      <c r="AS1461" s="3">
        <f>IF(AL1461=1,VLOOKUP($AP1461,BaseEqptCdF!$C$5:$R$161,16,FALSE),0)</f>
        <v>0</v>
      </c>
      <c r="AT1461" s="3">
        <f>IF(AM1461=1,VLOOKUP($AP1461,BaseEqptCdF!$C$5:$R$161,16,FALSE),0)</f>
        <v>0</v>
      </c>
      <c r="AU1461" s="3">
        <f>IF(AN1461=1,VLOOKUP($AP1461,BaseEqptCdF!$C$5:$R$161,16,FALSE),0)</f>
        <v>0</v>
      </c>
      <c r="AV1461" s="2">
        <f t="shared" si="184"/>
        <v>0</v>
      </c>
      <c r="AW1461" s="3" t="str">
        <f>IF($L1461="","",IF(SUM($AJ1461:AJ1461)=0,$AE1461,VLOOKUP($AP1461,BaseEqptCdF!$C$5:$R$161,16,FALSE)*$AC$3))</f>
        <v/>
      </c>
      <c r="AX1461" s="3" t="str">
        <f>IF($L1461="","",IF(SUM($AJ1461:AK1461)=0,$AE1461,VLOOKUP($AP1461,BaseEqptCdF!$C$5:$R$161,16,FALSE)*$AC$3))</f>
        <v/>
      </c>
      <c r="AY1461" s="3" t="str">
        <f>IF($L1461="","",IF(SUM($AJ1461:AL1461)=0,$AE1461,VLOOKUP($AP1461,BaseEqptCdF!$C$5:$R$161,16,FALSE)*$AC$3))</f>
        <v/>
      </c>
      <c r="AZ1461" s="3" t="str">
        <f>IF($L1461="","",IF(SUM($AJ1461:AM1461)=0,$AE1461,VLOOKUP($AP1461,BaseEqptCdF!$C$5:$R$161,16,FALSE)*$AC$3))</f>
        <v/>
      </c>
      <c r="BA1461" s="3" t="str">
        <f>IF($L1461="","",IF(SUM($AJ1461:AN1461)=0,$AE1461,VLOOKUP($AP1461,BaseEqptCdF!$C$5:$R$161,16,FALSE)*$AC$3))</f>
        <v/>
      </c>
      <c r="BB1461" s="2">
        <f t="shared" si="185"/>
        <v>0</v>
      </c>
      <c r="BC1461" s="3" t="str">
        <f>IF($L1461="","",IF(SUM($AJ1461:AJ1461)=0,$AF1461,IF(LEFT(VLOOKUP($AP1461,BaseEqptCdF!$C$5:$E$161,3,FALSE),2)="SD",0,IF(LEFT(VLOOKUP($AP1461,BaseEqptCdF!$C$5:$E$161,3,FALSE),2)="SB",1*52,VLOOKUP($AP1461,BaseEqptCdF!$C$5:$S$161,12,FALSE)*0.2*300))))</f>
        <v/>
      </c>
      <c r="BD1461" s="3" t="str">
        <f>IF($L1461="","",IF(SUM($AJ1461:AK1461)=0,$AF1461,IF(LEFT(VLOOKUP($AP1461,BaseEqptCdF!$C$5:$E$161,3,FALSE),2)="SD",0,IF(LEFT(VLOOKUP($AP1461,BaseEqptCdF!$C$5:$E$161,3,FALSE),2)="SB",1*52,VLOOKUP($AP1461,BaseEqptCdF!$C$5:$S$161,12,FALSE)*0.2*300))))</f>
        <v/>
      </c>
      <c r="BE1461" s="3" t="str">
        <f>IF($L1461="","",IF(SUM($AJ1461:AL1461)=0,$AF1461,IF(LEFT(VLOOKUP($AP1461,BaseEqptCdF!$C$5:$E$161,3,FALSE),2)="SD",0,IF(LEFT(VLOOKUP($AP1461,BaseEqptCdF!$C$5:$E$161,3,FALSE),2)="SB",1*52,VLOOKUP($AP1461,BaseEqptCdF!$C$5:$S$161,12,FALSE)*0.2*300))))</f>
        <v/>
      </c>
      <c r="BF1461" s="3" t="str">
        <f>IF($L1461="","",IF(SUM($AJ1461:AM1461)=0,$AF1461,IF(LEFT(VLOOKUP($AP1461,BaseEqptCdF!$C$5:$E$161,3,FALSE),2)="SD",0,IF(LEFT(VLOOKUP($AP1461,BaseEqptCdF!$C$5:$E$161,3,FALSE),2)="SB",1*52,VLOOKUP($AP1461,BaseEqptCdF!$C$5:$S$161,12,FALSE)*0.2*300))))</f>
        <v/>
      </c>
      <c r="BG1461" s="3" t="str">
        <f>IF($L1461="","",IF(SUM($AJ1461:AN1461)=0,$AF1461,IF(LEFT(VLOOKUP($AP1461,BaseEqptCdF!$C$5:$E$161,3,FALSE),2)="SD",0,IF(LEFT(VLOOKUP($AP1461,BaseEqptCdF!$C$5:$E$161,3,FALSE),2)="SB",1*52,VLOOKUP($AP1461,BaseEqptCdF!$C$5:$S$161,12,FALSE)*0.2*300))))</f>
        <v/>
      </c>
      <c r="BH1461" s="2">
        <f t="shared" si="186"/>
        <v>0</v>
      </c>
    </row>
    <row r="1462" spans="1:60" x14ac:dyDescent="0.25">
      <c r="A1462" s="296" t="str">
        <f t="array" ref="A1462">IF($C1462="","",INDEX(Prog!$B$8:$D$300,MATCH($C1462,nivo1,0),1))</f>
        <v/>
      </c>
      <c r="B1462" s="296" t="str">
        <f t="array" ref="B1462">IF($C1462="","",INDEX(Prog!$B$8:$D$300,MATCH($C1462,nivo1,0),2))</f>
        <v/>
      </c>
      <c r="C1462" s="273"/>
      <c r="D1462" s="267"/>
      <c r="E1462" s="273"/>
      <c r="F1462" s="273"/>
      <c r="G1462" s="273"/>
      <c r="H1462" s="273"/>
      <c r="I1462" s="273"/>
      <c r="J1462" s="273"/>
      <c r="K1462" s="274"/>
      <c r="L1462" s="273"/>
      <c r="M1462" s="273"/>
      <c r="N1462" s="273"/>
      <c r="O1462" s="275"/>
      <c r="P1462" s="273"/>
      <c r="Q1462" s="273"/>
      <c r="R1462" s="273"/>
      <c r="S1462" s="273"/>
      <c r="T1462" s="276"/>
      <c r="U1462" s="276"/>
      <c r="V1462" s="276"/>
      <c r="W1462" s="276"/>
      <c r="X1462" s="277"/>
      <c r="Y1462" s="278"/>
      <c r="AA1462" s="8" t="str">
        <f>IF($L1462="","",VLOOKUP($L1462,BaseEqptCdF!$C$5:$E$161,2,FALSE))</f>
        <v/>
      </c>
      <c r="AB1462" s="8" t="str">
        <f>IF($L1462="","",VLOOKUP($L1462,BaseEqptCdF!$C$5:$E$161,3,FALSE))</f>
        <v/>
      </c>
      <c r="AC1462" s="7" t="str">
        <f>IF($L1462="","",VLOOKUP($L1462,BaseEqptCdF!$C$5:$I$161,6,FALSE))</f>
        <v/>
      </c>
      <c r="AD1462" s="7" t="str">
        <f>IF($L1462="","",VLOOKUP($L1462,BaseEqptCdF!$C$5:$I$161,7,FALSE))</f>
        <v/>
      </c>
      <c r="AE1462" s="3" t="str">
        <f>IF($L1462="","",VLOOKUP($L1462,BaseEqptCdF!$C$5:$R$161,16,FALSE)*$AC$3)</f>
        <v/>
      </c>
      <c r="AF1462" s="3" t="str">
        <f>IF($L1462="","",IF(LEFT($AB1462,2)="SD",0,IF(LEFT($AB1462,2)="SB",1*52,IF($N1462=Prog!$P$17,VLOOKUP($L1462,BaseEqptCdF!$C$5:$P$161,14,FALSE)*1*300,VLOOKUP($L1462,BaseEqptCdF!$C$5:$P$161,12,FALSE)*0.2*300))))</f>
        <v/>
      </c>
      <c r="AG1462" s="6" t="str">
        <f t="shared" si="182"/>
        <v/>
      </c>
      <c r="AH1462" s="6">
        <f>IF($U1462=Prog!$S$18,YEAR($X1462),"")</f>
        <v>1900</v>
      </c>
      <c r="AI1462" s="5" t="str">
        <f>IF(OR($AG1462="",$U1462=Prog!$S$18),"",IF(OR($U1462=Prog!$S$17,$U1462=Prog!$S$16),YEAR($X1462),IF($AG1462="ND","ND",$AI$8+$O1462)))</f>
        <v/>
      </c>
      <c r="AJ1462" s="3" t="str">
        <f t="shared" si="189"/>
        <v/>
      </c>
      <c r="AK1462" s="3" t="str">
        <f t="shared" si="188"/>
        <v/>
      </c>
      <c r="AL1462" s="3" t="str">
        <f t="shared" si="188"/>
        <v/>
      </c>
      <c r="AM1462" s="3" t="str">
        <f t="shared" si="188"/>
        <v/>
      </c>
      <c r="AN1462" s="3" t="str">
        <f t="shared" si="188"/>
        <v/>
      </c>
      <c r="AO1462" s="2">
        <f t="shared" si="183"/>
        <v>0</v>
      </c>
      <c r="AP1462" s="4"/>
      <c r="AQ1462" s="3">
        <f>IF(AJ1462=1,VLOOKUP($AP1462,BaseEqptCdF!$C$5:$R$161,16,FALSE),0)</f>
        <v>0</v>
      </c>
      <c r="AR1462" s="3">
        <f>IF(AK1462=1,VLOOKUP($AP1462,BaseEqptCdF!$C$5:$R$161,16,FALSE),0)</f>
        <v>0</v>
      </c>
      <c r="AS1462" s="3">
        <f>IF(AL1462=1,VLOOKUP($AP1462,BaseEqptCdF!$C$5:$R$161,16,FALSE),0)</f>
        <v>0</v>
      </c>
      <c r="AT1462" s="3">
        <f>IF(AM1462=1,VLOOKUP($AP1462,BaseEqptCdF!$C$5:$R$161,16,FALSE),0)</f>
        <v>0</v>
      </c>
      <c r="AU1462" s="3">
        <f>IF(AN1462=1,VLOOKUP($AP1462,BaseEqptCdF!$C$5:$R$161,16,FALSE),0)</f>
        <v>0</v>
      </c>
      <c r="AV1462" s="2">
        <f t="shared" si="184"/>
        <v>0</v>
      </c>
      <c r="AW1462" s="3" t="str">
        <f>IF($L1462="","",IF(SUM($AJ1462:AJ1462)=0,$AE1462,VLOOKUP($AP1462,BaseEqptCdF!$C$5:$R$161,16,FALSE)*$AC$3))</f>
        <v/>
      </c>
      <c r="AX1462" s="3" t="str">
        <f>IF($L1462="","",IF(SUM($AJ1462:AK1462)=0,$AE1462,VLOOKUP($AP1462,BaseEqptCdF!$C$5:$R$161,16,FALSE)*$AC$3))</f>
        <v/>
      </c>
      <c r="AY1462" s="3" t="str">
        <f>IF($L1462="","",IF(SUM($AJ1462:AL1462)=0,$AE1462,VLOOKUP($AP1462,BaseEqptCdF!$C$5:$R$161,16,FALSE)*$AC$3))</f>
        <v/>
      </c>
      <c r="AZ1462" s="3" t="str">
        <f>IF($L1462="","",IF(SUM($AJ1462:AM1462)=0,$AE1462,VLOOKUP($AP1462,BaseEqptCdF!$C$5:$R$161,16,FALSE)*$AC$3))</f>
        <v/>
      </c>
      <c r="BA1462" s="3" t="str">
        <f>IF($L1462="","",IF(SUM($AJ1462:AN1462)=0,$AE1462,VLOOKUP($AP1462,BaseEqptCdF!$C$5:$R$161,16,FALSE)*$AC$3))</f>
        <v/>
      </c>
      <c r="BB1462" s="2">
        <f t="shared" si="185"/>
        <v>0</v>
      </c>
      <c r="BC1462" s="3" t="str">
        <f>IF($L1462="","",IF(SUM($AJ1462:AJ1462)=0,$AF1462,IF(LEFT(VLOOKUP($AP1462,BaseEqptCdF!$C$5:$E$161,3,FALSE),2)="SD",0,IF(LEFT(VLOOKUP($AP1462,BaseEqptCdF!$C$5:$E$161,3,FALSE),2)="SB",1*52,VLOOKUP($AP1462,BaseEqptCdF!$C$5:$S$161,12,FALSE)*0.2*300))))</f>
        <v/>
      </c>
      <c r="BD1462" s="3" t="str">
        <f>IF($L1462="","",IF(SUM($AJ1462:AK1462)=0,$AF1462,IF(LEFT(VLOOKUP($AP1462,BaseEqptCdF!$C$5:$E$161,3,FALSE),2)="SD",0,IF(LEFT(VLOOKUP($AP1462,BaseEqptCdF!$C$5:$E$161,3,FALSE),2)="SB",1*52,VLOOKUP($AP1462,BaseEqptCdF!$C$5:$S$161,12,FALSE)*0.2*300))))</f>
        <v/>
      </c>
      <c r="BE1462" s="3" t="str">
        <f>IF($L1462="","",IF(SUM($AJ1462:AL1462)=0,$AF1462,IF(LEFT(VLOOKUP($AP1462,BaseEqptCdF!$C$5:$E$161,3,FALSE),2)="SD",0,IF(LEFT(VLOOKUP($AP1462,BaseEqptCdF!$C$5:$E$161,3,FALSE),2)="SB",1*52,VLOOKUP($AP1462,BaseEqptCdF!$C$5:$S$161,12,FALSE)*0.2*300))))</f>
        <v/>
      </c>
      <c r="BF1462" s="3" t="str">
        <f>IF($L1462="","",IF(SUM($AJ1462:AM1462)=0,$AF1462,IF(LEFT(VLOOKUP($AP1462,BaseEqptCdF!$C$5:$E$161,3,FALSE),2)="SD",0,IF(LEFT(VLOOKUP($AP1462,BaseEqptCdF!$C$5:$E$161,3,FALSE),2)="SB",1*52,VLOOKUP($AP1462,BaseEqptCdF!$C$5:$S$161,12,FALSE)*0.2*300))))</f>
        <v/>
      </c>
      <c r="BG1462" s="3" t="str">
        <f>IF($L1462="","",IF(SUM($AJ1462:AN1462)=0,$AF1462,IF(LEFT(VLOOKUP($AP1462,BaseEqptCdF!$C$5:$E$161,3,FALSE),2)="SD",0,IF(LEFT(VLOOKUP($AP1462,BaseEqptCdF!$C$5:$E$161,3,FALSE),2)="SB",1*52,VLOOKUP($AP1462,BaseEqptCdF!$C$5:$S$161,12,FALSE)*0.2*300))))</f>
        <v/>
      </c>
      <c r="BH1462" s="2">
        <f t="shared" si="186"/>
        <v>0</v>
      </c>
    </row>
    <row r="1463" spans="1:60" x14ac:dyDescent="0.25">
      <c r="A1463" s="296" t="str">
        <f t="array" ref="A1463">IF($C1463="","",INDEX(Prog!$B$8:$D$300,MATCH($C1463,nivo1,0),1))</f>
        <v/>
      </c>
      <c r="B1463" s="296" t="str">
        <f t="array" ref="B1463">IF($C1463="","",INDEX(Prog!$B$8:$D$300,MATCH($C1463,nivo1,0),2))</f>
        <v/>
      </c>
      <c r="C1463" s="273"/>
      <c r="D1463" s="267"/>
      <c r="E1463" s="273"/>
      <c r="F1463" s="273"/>
      <c r="G1463" s="273"/>
      <c r="H1463" s="273"/>
      <c r="I1463" s="273"/>
      <c r="J1463" s="273"/>
      <c r="K1463" s="274"/>
      <c r="L1463" s="273"/>
      <c r="M1463" s="273"/>
      <c r="N1463" s="273"/>
      <c r="O1463" s="275"/>
      <c r="P1463" s="273"/>
      <c r="Q1463" s="273"/>
      <c r="R1463" s="273"/>
      <c r="S1463" s="273"/>
      <c r="T1463" s="276"/>
      <c r="U1463" s="276"/>
      <c r="V1463" s="276"/>
      <c r="W1463" s="276"/>
      <c r="X1463" s="277"/>
      <c r="Y1463" s="278"/>
      <c r="AA1463" s="8" t="str">
        <f>IF($L1463="","",VLOOKUP($L1463,BaseEqptCdF!$C$5:$E$161,2,FALSE))</f>
        <v/>
      </c>
      <c r="AB1463" s="8" t="str">
        <f>IF($L1463="","",VLOOKUP($L1463,BaseEqptCdF!$C$5:$E$161,3,FALSE))</f>
        <v/>
      </c>
      <c r="AC1463" s="7" t="str">
        <f>IF($L1463="","",VLOOKUP($L1463,BaseEqptCdF!$C$5:$I$161,6,FALSE))</f>
        <v/>
      </c>
      <c r="AD1463" s="7" t="str">
        <f>IF($L1463="","",VLOOKUP($L1463,BaseEqptCdF!$C$5:$I$161,7,FALSE))</f>
        <v/>
      </c>
      <c r="AE1463" s="3" t="str">
        <f>IF($L1463="","",VLOOKUP($L1463,BaseEqptCdF!$C$5:$R$161,16,FALSE)*$AC$3)</f>
        <v/>
      </c>
      <c r="AF1463" s="3" t="str">
        <f>IF($L1463="","",IF(LEFT($AB1463,2)="SD",0,IF(LEFT($AB1463,2)="SB",1*52,IF($N1463=Prog!$P$17,VLOOKUP($L1463,BaseEqptCdF!$C$5:$P$161,14,FALSE)*1*300,VLOOKUP($L1463,BaseEqptCdF!$C$5:$P$161,12,FALSE)*0.2*300))))</f>
        <v/>
      </c>
      <c r="AG1463" s="6" t="str">
        <f t="shared" si="182"/>
        <v/>
      </c>
      <c r="AH1463" s="6">
        <f>IF($U1463=Prog!$S$18,YEAR($X1463),"")</f>
        <v>1900</v>
      </c>
      <c r="AI1463" s="5" t="str">
        <f>IF(OR($AG1463="",$U1463=Prog!$S$18),"",IF(OR($U1463=Prog!$S$17,$U1463=Prog!$S$16),YEAR($X1463),IF($AG1463="ND","ND",$AI$8+$O1463)))</f>
        <v/>
      </c>
      <c r="AJ1463" s="3" t="str">
        <f t="shared" si="189"/>
        <v/>
      </c>
      <c r="AK1463" s="3" t="str">
        <f t="shared" si="188"/>
        <v/>
      </c>
      <c r="AL1463" s="3" t="str">
        <f t="shared" si="188"/>
        <v/>
      </c>
      <c r="AM1463" s="3" t="str">
        <f t="shared" si="188"/>
        <v/>
      </c>
      <c r="AN1463" s="3" t="str">
        <f t="shared" si="188"/>
        <v/>
      </c>
      <c r="AO1463" s="2">
        <f t="shared" si="183"/>
        <v>0</v>
      </c>
      <c r="AP1463" s="4"/>
      <c r="AQ1463" s="3">
        <f>IF(AJ1463=1,VLOOKUP($AP1463,BaseEqptCdF!$C$5:$R$161,16,FALSE),0)</f>
        <v>0</v>
      </c>
      <c r="AR1463" s="3">
        <f>IF(AK1463=1,VLOOKUP($AP1463,BaseEqptCdF!$C$5:$R$161,16,FALSE),0)</f>
        <v>0</v>
      </c>
      <c r="AS1463" s="3">
        <f>IF(AL1463=1,VLOOKUP($AP1463,BaseEqptCdF!$C$5:$R$161,16,FALSE),0)</f>
        <v>0</v>
      </c>
      <c r="AT1463" s="3">
        <f>IF(AM1463=1,VLOOKUP($AP1463,BaseEqptCdF!$C$5:$R$161,16,FALSE),0)</f>
        <v>0</v>
      </c>
      <c r="AU1463" s="3">
        <f>IF(AN1463=1,VLOOKUP($AP1463,BaseEqptCdF!$C$5:$R$161,16,FALSE),0)</f>
        <v>0</v>
      </c>
      <c r="AV1463" s="2">
        <f t="shared" si="184"/>
        <v>0</v>
      </c>
      <c r="AW1463" s="3" t="str">
        <f>IF($L1463="","",IF(SUM($AJ1463:AJ1463)=0,$AE1463,VLOOKUP($AP1463,BaseEqptCdF!$C$5:$R$161,16,FALSE)*$AC$3))</f>
        <v/>
      </c>
      <c r="AX1463" s="3" t="str">
        <f>IF($L1463="","",IF(SUM($AJ1463:AK1463)=0,$AE1463,VLOOKUP($AP1463,BaseEqptCdF!$C$5:$R$161,16,FALSE)*$AC$3))</f>
        <v/>
      </c>
      <c r="AY1463" s="3" t="str">
        <f>IF($L1463="","",IF(SUM($AJ1463:AL1463)=0,$AE1463,VLOOKUP($AP1463,BaseEqptCdF!$C$5:$R$161,16,FALSE)*$AC$3))</f>
        <v/>
      </c>
      <c r="AZ1463" s="3" t="str">
        <f>IF($L1463="","",IF(SUM($AJ1463:AM1463)=0,$AE1463,VLOOKUP($AP1463,BaseEqptCdF!$C$5:$R$161,16,FALSE)*$AC$3))</f>
        <v/>
      </c>
      <c r="BA1463" s="3" t="str">
        <f>IF($L1463="","",IF(SUM($AJ1463:AN1463)=0,$AE1463,VLOOKUP($AP1463,BaseEqptCdF!$C$5:$R$161,16,FALSE)*$AC$3))</f>
        <v/>
      </c>
      <c r="BB1463" s="2">
        <f t="shared" si="185"/>
        <v>0</v>
      </c>
      <c r="BC1463" s="3" t="str">
        <f>IF($L1463="","",IF(SUM($AJ1463:AJ1463)=0,$AF1463,IF(LEFT(VLOOKUP($AP1463,BaseEqptCdF!$C$5:$E$161,3,FALSE),2)="SD",0,IF(LEFT(VLOOKUP($AP1463,BaseEqptCdF!$C$5:$E$161,3,FALSE),2)="SB",1*52,VLOOKUP($AP1463,BaseEqptCdF!$C$5:$S$161,12,FALSE)*0.2*300))))</f>
        <v/>
      </c>
      <c r="BD1463" s="3" t="str">
        <f>IF($L1463="","",IF(SUM($AJ1463:AK1463)=0,$AF1463,IF(LEFT(VLOOKUP($AP1463,BaseEqptCdF!$C$5:$E$161,3,FALSE),2)="SD",0,IF(LEFT(VLOOKUP($AP1463,BaseEqptCdF!$C$5:$E$161,3,FALSE),2)="SB",1*52,VLOOKUP($AP1463,BaseEqptCdF!$C$5:$S$161,12,FALSE)*0.2*300))))</f>
        <v/>
      </c>
      <c r="BE1463" s="3" t="str">
        <f>IF($L1463="","",IF(SUM($AJ1463:AL1463)=0,$AF1463,IF(LEFT(VLOOKUP($AP1463,BaseEqptCdF!$C$5:$E$161,3,FALSE),2)="SD",0,IF(LEFT(VLOOKUP($AP1463,BaseEqptCdF!$C$5:$E$161,3,FALSE),2)="SB",1*52,VLOOKUP($AP1463,BaseEqptCdF!$C$5:$S$161,12,FALSE)*0.2*300))))</f>
        <v/>
      </c>
      <c r="BF1463" s="3" t="str">
        <f>IF($L1463="","",IF(SUM($AJ1463:AM1463)=0,$AF1463,IF(LEFT(VLOOKUP($AP1463,BaseEqptCdF!$C$5:$E$161,3,FALSE),2)="SD",0,IF(LEFT(VLOOKUP($AP1463,BaseEqptCdF!$C$5:$E$161,3,FALSE),2)="SB",1*52,VLOOKUP($AP1463,BaseEqptCdF!$C$5:$S$161,12,FALSE)*0.2*300))))</f>
        <v/>
      </c>
      <c r="BG1463" s="3" t="str">
        <f>IF($L1463="","",IF(SUM($AJ1463:AN1463)=0,$AF1463,IF(LEFT(VLOOKUP($AP1463,BaseEqptCdF!$C$5:$E$161,3,FALSE),2)="SD",0,IF(LEFT(VLOOKUP($AP1463,BaseEqptCdF!$C$5:$E$161,3,FALSE),2)="SB",1*52,VLOOKUP($AP1463,BaseEqptCdF!$C$5:$S$161,12,FALSE)*0.2*300))))</f>
        <v/>
      </c>
      <c r="BH1463" s="2">
        <f t="shared" si="186"/>
        <v>0</v>
      </c>
    </row>
    <row r="1464" spans="1:60" x14ac:dyDescent="0.25">
      <c r="A1464" s="296" t="str">
        <f t="array" ref="A1464">IF($C1464="","",INDEX(Prog!$B$8:$D$300,MATCH($C1464,nivo1,0),1))</f>
        <v/>
      </c>
      <c r="B1464" s="296" t="str">
        <f t="array" ref="B1464">IF($C1464="","",INDEX(Prog!$B$8:$D$300,MATCH($C1464,nivo1,0),2))</f>
        <v/>
      </c>
      <c r="C1464" s="273"/>
      <c r="D1464" s="267"/>
      <c r="E1464" s="273"/>
      <c r="F1464" s="273"/>
      <c r="G1464" s="273"/>
      <c r="H1464" s="273"/>
      <c r="I1464" s="273"/>
      <c r="J1464" s="273"/>
      <c r="K1464" s="274"/>
      <c r="L1464" s="273"/>
      <c r="M1464" s="273"/>
      <c r="N1464" s="273"/>
      <c r="O1464" s="275"/>
      <c r="P1464" s="273"/>
      <c r="Q1464" s="273"/>
      <c r="R1464" s="273"/>
      <c r="S1464" s="273"/>
      <c r="T1464" s="276"/>
      <c r="U1464" s="276"/>
      <c r="V1464" s="276"/>
      <c r="W1464" s="276"/>
      <c r="X1464" s="277"/>
      <c r="Y1464" s="278"/>
      <c r="AA1464" s="8" t="str">
        <f>IF($L1464="","",VLOOKUP($L1464,BaseEqptCdF!$C$5:$E$161,2,FALSE))</f>
        <v/>
      </c>
      <c r="AB1464" s="8" t="str">
        <f>IF($L1464="","",VLOOKUP($L1464,BaseEqptCdF!$C$5:$E$161,3,FALSE))</f>
        <v/>
      </c>
      <c r="AC1464" s="7" t="str">
        <f>IF($L1464="","",VLOOKUP($L1464,BaseEqptCdF!$C$5:$I$161,6,FALSE))</f>
        <v/>
      </c>
      <c r="AD1464" s="7" t="str">
        <f>IF($L1464="","",VLOOKUP($L1464,BaseEqptCdF!$C$5:$I$161,7,FALSE))</f>
        <v/>
      </c>
      <c r="AE1464" s="3" t="str">
        <f>IF($L1464="","",VLOOKUP($L1464,BaseEqptCdF!$C$5:$R$161,16,FALSE)*$AC$3)</f>
        <v/>
      </c>
      <c r="AF1464" s="3" t="str">
        <f>IF($L1464="","",IF(LEFT($AB1464,2)="SD",0,IF(LEFT($AB1464,2)="SB",1*52,IF($N1464=Prog!$P$17,VLOOKUP($L1464,BaseEqptCdF!$C$5:$P$161,14,FALSE)*1*300,VLOOKUP($L1464,BaseEqptCdF!$C$5:$P$161,12,FALSE)*0.2*300))))</f>
        <v/>
      </c>
      <c r="AG1464" s="6" t="str">
        <f t="shared" si="182"/>
        <v/>
      </c>
      <c r="AH1464" s="6">
        <f>IF($U1464=Prog!$S$18,YEAR($X1464),"")</f>
        <v>1900</v>
      </c>
      <c r="AI1464" s="5" t="str">
        <f>IF(OR($AG1464="",$U1464=Prog!$S$18),"",IF(OR($U1464=Prog!$S$17,$U1464=Prog!$S$16),YEAR($X1464),IF($AG1464="ND","ND",$AI$8+$O1464)))</f>
        <v/>
      </c>
      <c r="AJ1464" s="3" t="str">
        <f t="shared" si="189"/>
        <v/>
      </c>
      <c r="AK1464" s="3" t="str">
        <f t="shared" si="188"/>
        <v/>
      </c>
      <c r="AL1464" s="3" t="str">
        <f t="shared" si="188"/>
        <v/>
      </c>
      <c r="AM1464" s="3" t="str">
        <f t="shared" si="188"/>
        <v/>
      </c>
      <c r="AN1464" s="3" t="str">
        <f t="shared" si="188"/>
        <v/>
      </c>
      <c r="AO1464" s="2">
        <f t="shared" si="183"/>
        <v>0</v>
      </c>
      <c r="AP1464" s="4"/>
      <c r="AQ1464" s="3">
        <f>IF(AJ1464=1,VLOOKUP($AP1464,BaseEqptCdF!$C$5:$R$161,16,FALSE),0)</f>
        <v>0</v>
      </c>
      <c r="AR1464" s="3">
        <f>IF(AK1464=1,VLOOKUP($AP1464,BaseEqptCdF!$C$5:$R$161,16,FALSE),0)</f>
        <v>0</v>
      </c>
      <c r="AS1464" s="3">
        <f>IF(AL1464=1,VLOOKUP($AP1464,BaseEqptCdF!$C$5:$R$161,16,FALSE),0)</f>
        <v>0</v>
      </c>
      <c r="AT1464" s="3">
        <f>IF(AM1464=1,VLOOKUP($AP1464,BaseEqptCdF!$C$5:$R$161,16,FALSE),0)</f>
        <v>0</v>
      </c>
      <c r="AU1464" s="3">
        <f>IF(AN1464=1,VLOOKUP($AP1464,BaseEqptCdF!$C$5:$R$161,16,FALSE),0)</f>
        <v>0</v>
      </c>
      <c r="AV1464" s="2">
        <f t="shared" si="184"/>
        <v>0</v>
      </c>
      <c r="AW1464" s="3" t="str">
        <f>IF($L1464="","",IF(SUM($AJ1464:AJ1464)=0,$AE1464,VLOOKUP($AP1464,BaseEqptCdF!$C$5:$R$161,16,FALSE)*$AC$3))</f>
        <v/>
      </c>
      <c r="AX1464" s="3" t="str">
        <f>IF($L1464="","",IF(SUM($AJ1464:AK1464)=0,$AE1464,VLOOKUP($AP1464,BaseEqptCdF!$C$5:$R$161,16,FALSE)*$AC$3))</f>
        <v/>
      </c>
      <c r="AY1464" s="3" t="str">
        <f>IF($L1464="","",IF(SUM($AJ1464:AL1464)=0,$AE1464,VLOOKUP($AP1464,BaseEqptCdF!$C$5:$R$161,16,FALSE)*$AC$3))</f>
        <v/>
      </c>
      <c r="AZ1464" s="3" t="str">
        <f>IF($L1464="","",IF(SUM($AJ1464:AM1464)=0,$AE1464,VLOOKUP($AP1464,BaseEqptCdF!$C$5:$R$161,16,FALSE)*$AC$3))</f>
        <v/>
      </c>
      <c r="BA1464" s="3" t="str">
        <f>IF($L1464="","",IF(SUM($AJ1464:AN1464)=0,$AE1464,VLOOKUP($AP1464,BaseEqptCdF!$C$5:$R$161,16,FALSE)*$AC$3))</f>
        <v/>
      </c>
      <c r="BB1464" s="2">
        <f t="shared" si="185"/>
        <v>0</v>
      </c>
      <c r="BC1464" s="3" t="str">
        <f>IF($L1464="","",IF(SUM($AJ1464:AJ1464)=0,$AF1464,IF(LEFT(VLOOKUP($AP1464,BaseEqptCdF!$C$5:$E$161,3,FALSE),2)="SD",0,IF(LEFT(VLOOKUP($AP1464,BaseEqptCdF!$C$5:$E$161,3,FALSE),2)="SB",1*52,VLOOKUP($AP1464,BaseEqptCdF!$C$5:$S$161,12,FALSE)*0.2*300))))</f>
        <v/>
      </c>
      <c r="BD1464" s="3" t="str">
        <f>IF($L1464="","",IF(SUM($AJ1464:AK1464)=0,$AF1464,IF(LEFT(VLOOKUP($AP1464,BaseEqptCdF!$C$5:$E$161,3,FALSE),2)="SD",0,IF(LEFT(VLOOKUP($AP1464,BaseEqptCdF!$C$5:$E$161,3,FALSE),2)="SB",1*52,VLOOKUP($AP1464,BaseEqptCdF!$C$5:$S$161,12,FALSE)*0.2*300))))</f>
        <v/>
      </c>
      <c r="BE1464" s="3" t="str">
        <f>IF($L1464="","",IF(SUM($AJ1464:AL1464)=0,$AF1464,IF(LEFT(VLOOKUP($AP1464,BaseEqptCdF!$C$5:$E$161,3,FALSE),2)="SD",0,IF(LEFT(VLOOKUP($AP1464,BaseEqptCdF!$C$5:$E$161,3,FALSE),2)="SB",1*52,VLOOKUP($AP1464,BaseEqptCdF!$C$5:$S$161,12,FALSE)*0.2*300))))</f>
        <v/>
      </c>
      <c r="BF1464" s="3" t="str">
        <f>IF($L1464="","",IF(SUM($AJ1464:AM1464)=0,$AF1464,IF(LEFT(VLOOKUP($AP1464,BaseEqptCdF!$C$5:$E$161,3,FALSE),2)="SD",0,IF(LEFT(VLOOKUP($AP1464,BaseEqptCdF!$C$5:$E$161,3,FALSE),2)="SB",1*52,VLOOKUP($AP1464,BaseEqptCdF!$C$5:$S$161,12,FALSE)*0.2*300))))</f>
        <v/>
      </c>
      <c r="BG1464" s="3" t="str">
        <f>IF($L1464="","",IF(SUM($AJ1464:AN1464)=0,$AF1464,IF(LEFT(VLOOKUP($AP1464,BaseEqptCdF!$C$5:$E$161,3,FALSE),2)="SD",0,IF(LEFT(VLOOKUP($AP1464,BaseEqptCdF!$C$5:$E$161,3,FALSE),2)="SB",1*52,VLOOKUP($AP1464,BaseEqptCdF!$C$5:$S$161,12,FALSE)*0.2*300))))</f>
        <v/>
      </c>
      <c r="BH1464" s="2">
        <f t="shared" si="186"/>
        <v>0</v>
      </c>
    </row>
    <row r="1465" spans="1:60" x14ac:dyDescent="0.25">
      <c r="A1465" s="296" t="str">
        <f t="array" ref="A1465">IF($C1465="","",INDEX(Prog!$B$8:$D$300,MATCH($C1465,nivo1,0),1))</f>
        <v/>
      </c>
      <c r="B1465" s="296" t="str">
        <f t="array" ref="B1465">IF($C1465="","",INDEX(Prog!$B$8:$D$300,MATCH($C1465,nivo1,0),2))</f>
        <v/>
      </c>
      <c r="C1465" s="273"/>
      <c r="D1465" s="267"/>
      <c r="E1465" s="273"/>
      <c r="F1465" s="273"/>
      <c r="G1465" s="273"/>
      <c r="H1465" s="273"/>
      <c r="I1465" s="273"/>
      <c r="J1465" s="273"/>
      <c r="K1465" s="274"/>
      <c r="L1465" s="273"/>
      <c r="M1465" s="273"/>
      <c r="N1465" s="273"/>
      <c r="O1465" s="275"/>
      <c r="P1465" s="273"/>
      <c r="Q1465" s="273"/>
      <c r="R1465" s="273"/>
      <c r="S1465" s="273"/>
      <c r="T1465" s="276"/>
      <c r="U1465" s="276"/>
      <c r="V1465" s="276"/>
      <c r="W1465" s="276"/>
      <c r="X1465" s="277"/>
      <c r="Y1465" s="278"/>
      <c r="AA1465" s="8" t="str">
        <f>IF($L1465="","",VLOOKUP($L1465,BaseEqptCdF!$C$5:$E$161,2,FALSE))</f>
        <v/>
      </c>
      <c r="AB1465" s="8" t="str">
        <f>IF($L1465="","",VLOOKUP($L1465,BaseEqptCdF!$C$5:$E$161,3,FALSE))</f>
        <v/>
      </c>
      <c r="AC1465" s="7" t="str">
        <f>IF($L1465="","",VLOOKUP($L1465,BaseEqptCdF!$C$5:$I$161,6,FALSE))</f>
        <v/>
      </c>
      <c r="AD1465" s="7" t="str">
        <f>IF($L1465="","",VLOOKUP($L1465,BaseEqptCdF!$C$5:$I$161,7,FALSE))</f>
        <v/>
      </c>
      <c r="AE1465" s="3" t="str">
        <f>IF($L1465="","",VLOOKUP($L1465,BaseEqptCdF!$C$5:$R$161,16,FALSE)*$AC$3)</f>
        <v/>
      </c>
      <c r="AF1465" s="3" t="str">
        <f>IF($L1465="","",IF(LEFT($AB1465,2)="SD",0,IF(LEFT($AB1465,2)="SB",1*52,IF($N1465=Prog!$P$17,VLOOKUP($L1465,BaseEqptCdF!$C$5:$P$161,14,FALSE)*1*300,VLOOKUP($L1465,BaseEqptCdF!$C$5:$P$161,12,FALSE)*0.2*300))))</f>
        <v/>
      </c>
      <c r="AG1465" s="6" t="str">
        <f t="shared" si="182"/>
        <v/>
      </c>
      <c r="AH1465" s="6">
        <f>IF($U1465=Prog!$S$18,YEAR($X1465),"")</f>
        <v>1900</v>
      </c>
      <c r="AI1465" s="5" t="str">
        <f>IF(OR($AG1465="",$U1465=Prog!$S$18),"",IF(OR($U1465=Prog!$S$17,$U1465=Prog!$S$16),YEAR($X1465),IF($AG1465="ND","ND",$AI$8+$O1465)))</f>
        <v/>
      </c>
      <c r="AJ1465" s="3" t="str">
        <f t="shared" si="189"/>
        <v/>
      </c>
      <c r="AK1465" s="3" t="str">
        <f t="shared" si="188"/>
        <v/>
      </c>
      <c r="AL1465" s="3" t="str">
        <f t="shared" si="188"/>
        <v/>
      </c>
      <c r="AM1465" s="3" t="str">
        <f t="shared" si="188"/>
        <v/>
      </c>
      <c r="AN1465" s="3" t="str">
        <f t="shared" si="188"/>
        <v/>
      </c>
      <c r="AO1465" s="2">
        <f t="shared" si="183"/>
        <v>0</v>
      </c>
      <c r="AP1465" s="4"/>
      <c r="AQ1465" s="3">
        <f>IF(AJ1465=1,VLOOKUP($AP1465,BaseEqptCdF!$C$5:$R$161,16,FALSE),0)</f>
        <v>0</v>
      </c>
      <c r="AR1465" s="3">
        <f>IF(AK1465=1,VLOOKUP($AP1465,BaseEqptCdF!$C$5:$R$161,16,FALSE),0)</f>
        <v>0</v>
      </c>
      <c r="AS1465" s="3">
        <f>IF(AL1465=1,VLOOKUP($AP1465,BaseEqptCdF!$C$5:$R$161,16,FALSE),0)</f>
        <v>0</v>
      </c>
      <c r="AT1465" s="3">
        <f>IF(AM1465=1,VLOOKUP($AP1465,BaseEqptCdF!$C$5:$R$161,16,FALSE),0)</f>
        <v>0</v>
      </c>
      <c r="AU1465" s="3">
        <f>IF(AN1465=1,VLOOKUP($AP1465,BaseEqptCdF!$C$5:$R$161,16,FALSE),0)</f>
        <v>0</v>
      </c>
      <c r="AV1465" s="2">
        <f t="shared" si="184"/>
        <v>0</v>
      </c>
      <c r="AW1465" s="3" t="str">
        <f>IF($L1465="","",IF(SUM($AJ1465:AJ1465)=0,$AE1465,VLOOKUP($AP1465,BaseEqptCdF!$C$5:$R$161,16,FALSE)*$AC$3))</f>
        <v/>
      </c>
      <c r="AX1465" s="3" t="str">
        <f>IF($L1465="","",IF(SUM($AJ1465:AK1465)=0,$AE1465,VLOOKUP($AP1465,BaseEqptCdF!$C$5:$R$161,16,FALSE)*$AC$3))</f>
        <v/>
      </c>
      <c r="AY1465" s="3" t="str">
        <f>IF($L1465="","",IF(SUM($AJ1465:AL1465)=0,$AE1465,VLOOKUP($AP1465,BaseEqptCdF!$C$5:$R$161,16,FALSE)*$AC$3))</f>
        <v/>
      </c>
      <c r="AZ1465" s="3" t="str">
        <f>IF($L1465="","",IF(SUM($AJ1465:AM1465)=0,$AE1465,VLOOKUP($AP1465,BaseEqptCdF!$C$5:$R$161,16,FALSE)*$AC$3))</f>
        <v/>
      </c>
      <c r="BA1465" s="3" t="str">
        <f>IF($L1465="","",IF(SUM($AJ1465:AN1465)=0,$AE1465,VLOOKUP($AP1465,BaseEqptCdF!$C$5:$R$161,16,FALSE)*$AC$3))</f>
        <v/>
      </c>
      <c r="BB1465" s="2">
        <f t="shared" si="185"/>
        <v>0</v>
      </c>
      <c r="BC1465" s="3" t="str">
        <f>IF($L1465="","",IF(SUM($AJ1465:AJ1465)=0,$AF1465,IF(LEFT(VLOOKUP($AP1465,BaseEqptCdF!$C$5:$E$161,3,FALSE),2)="SD",0,IF(LEFT(VLOOKUP($AP1465,BaseEqptCdF!$C$5:$E$161,3,FALSE),2)="SB",1*52,VLOOKUP($AP1465,BaseEqptCdF!$C$5:$S$161,12,FALSE)*0.2*300))))</f>
        <v/>
      </c>
      <c r="BD1465" s="3" t="str">
        <f>IF($L1465="","",IF(SUM($AJ1465:AK1465)=0,$AF1465,IF(LEFT(VLOOKUP($AP1465,BaseEqptCdF!$C$5:$E$161,3,FALSE),2)="SD",0,IF(LEFT(VLOOKUP($AP1465,BaseEqptCdF!$C$5:$E$161,3,FALSE),2)="SB",1*52,VLOOKUP($AP1465,BaseEqptCdF!$C$5:$S$161,12,FALSE)*0.2*300))))</f>
        <v/>
      </c>
      <c r="BE1465" s="3" t="str">
        <f>IF($L1465="","",IF(SUM($AJ1465:AL1465)=0,$AF1465,IF(LEFT(VLOOKUP($AP1465,BaseEqptCdF!$C$5:$E$161,3,FALSE),2)="SD",0,IF(LEFT(VLOOKUP($AP1465,BaseEqptCdF!$C$5:$E$161,3,FALSE),2)="SB",1*52,VLOOKUP($AP1465,BaseEqptCdF!$C$5:$S$161,12,FALSE)*0.2*300))))</f>
        <v/>
      </c>
      <c r="BF1465" s="3" t="str">
        <f>IF($L1465="","",IF(SUM($AJ1465:AM1465)=0,$AF1465,IF(LEFT(VLOOKUP($AP1465,BaseEqptCdF!$C$5:$E$161,3,FALSE),2)="SD",0,IF(LEFT(VLOOKUP($AP1465,BaseEqptCdF!$C$5:$E$161,3,FALSE),2)="SB",1*52,VLOOKUP($AP1465,BaseEqptCdF!$C$5:$S$161,12,FALSE)*0.2*300))))</f>
        <v/>
      </c>
      <c r="BG1465" s="3" t="str">
        <f>IF($L1465="","",IF(SUM($AJ1465:AN1465)=0,$AF1465,IF(LEFT(VLOOKUP($AP1465,BaseEqptCdF!$C$5:$E$161,3,FALSE),2)="SD",0,IF(LEFT(VLOOKUP($AP1465,BaseEqptCdF!$C$5:$E$161,3,FALSE),2)="SB",1*52,VLOOKUP($AP1465,BaseEqptCdF!$C$5:$S$161,12,FALSE)*0.2*300))))</f>
        <v/>
      </c>
      <c r="BH1465" s="2">
        <f t="shared" si="186"/>
        <v>0</v>
      </c>
    </row>
    <row r="1466" spans="1:60" x14ac:dyDescent="0.25">
      <c r="A1466" s="296" t="str">
        <f t="array" ref="A1466">IF($C1466="","",INDEX(Prog!$B$8:$D$300,MATCH($C1466,nivo1,0),1))</f>
        <v/>
      </c>
      <c r="B1466" s="296" t="str">
        <f t="array" ref="B1466">IF($C1466="","",INDEX(Prog!$B$8:$D$300,MATCH($C1466,nivo1,0),2))</f>
        <v/>
      </c>
      <c r="C1466" s="273"/>
      <c r="D1466" s="267"/>
      <c r="E1466" s="273"/>
      <c r="F1466" s="273"/>
      <c r="G1466" s="273"/>
      <c r="H1466" s="273"/>
      <c r="I1466" s="273"/>
      <c r="J1466" s="273"/>
      <c r="K1466" s="274"/>
      <c r="L1466" s="273"/>
      <c r="M1466" s="273"/>
      <c r="N1466" s="273"/>
      <c r="O1466" s="275"/>
      <c r="P1466" s="273"/>
      <c r="Q1466" s="273"/>
      <c r="R1466" s="273"/>
      <c r="S1466" s="273"/>
      <c r="T1466" s="276"/>
      <c r="U1466" s="276"/>
      <c r="V1466" s="276"/>
      <c r="W1466" s="276"/>
      <c r="X1466" s="277"/>
      <c r="Y1466" s="278"/>
      <c r="AA1466" s="8" t="str">
        <f>IF($L1466="","",VLOOKUP($L1466,BaseEqptCdF!$C$5:$E$161,2,FALSE))</f>
        <v/>
      </c>
      <c r="AB1466" s="8" t="str">
        <f>IF($L1466="","",VLOOKUP($L1466,BaseEqptCdF!$C$5:$E$161,3,FALSE))</f>
        <v/>
      </c>
      <c r="AC1466" s="7" t="str">
        <f>IF($L1466="","",VLOOKUP($L1466,BaseEqptCdF!$C$5:$I$161,6,FALSE))</f>
        <v/>
      </c>
      <c r="AD1466" s="7" t="str">
        <f>IF($L1466="","",VLOOKUP($L1466,BaseEqptCdF!$C$5:$I$161,7,FALSE))</f>
        <v/>
      </c>
      <c r="AE1466" s="3" t="str">
        <f>IF($L1466="","",VLOOKUP($L1466,BaseEqptCdF!$C$5:$R$161,16,FALSE)*$AC$3)</f>
        <v/>
      </c>
      <c r="AF1466" s="3" t="str">
        <f>IF($L1466="","",IF(LEFT($AB1466,2)="SD",0,IF(LEFT($AB1466,2)="SB",1*52,IF($N1466=Prog!$P$17,VLOOKUP($L1466,BaseEqptCdF!$C$5:$P$161,14,FALSE)*1*300,VLOOKUP($L1466,BaseEqptCdF!$C$5:$P$161,12,FALSE)*0.2*300))))</f>
        <v/>
      </c>
      <c r="AG1466" s="6" t="str">
        <f t="shared" si="182"/>
        <v/>
      </c>
      <c r="AH1466" s="6">
        <f>IF($U1466=Prog!$S$18,YEAR($X1466),"")</f>
        <v>1900</v>
      </c>
      <c r="AI1466" s="5" t="str">
        <f>IF(OR($AG1466="",$U1466=Prog!$S$18),"",IF(OR($U1466=Prog!$S$17,$U1466=Prog!$S$16),YEAR($X1466),IF($AG1466="ND","ND",$AI$8+$O1466)))</f>
        <v/>
      </c>
      <c r="AJ1466" s="3" t="str">
        <f t="shared" si="189"/>
        <v/>
      </c>
      <c r="AK1466" s="3" t="str">
        <f t="shared" si="188"/>
        <v/>
      </c>
      <c r="AL1466" s="3" t="str">
        <f t="shared" si="188"/>
        <v/>
      </c>
      <c r="AM1466" s="3" t="str">
        <f t="shared" si="188"/>
        <v/>
      </c>
      <c r="AN1466" s="3" t="str">
        <f t="shared" si="188"/>
        <v/>
      </c>
      <c r="AO1466" s="2">
        <f t="shared" si="183"/>
        <v>0</v>
      </c>
      <c r="AP1466" s="4"/>
      <c r="AQ1466" s="3">
        <f>IF(AJ1466=1,VLOOKUP($AP1466,BaseEqptCdF!$C$5:$R$161,16,FALSE),0)</f>
        <v>0</v>
      </c>
      <c r="AR1466" s="3">
        <f>IF(AK1466=1,VLOOKUP($AP1466,BaseEqptCdF!$C$5:$R$161,16,FALSE),0)</f>
        <v>0</v>
      </c>
      <c r="AS1466" s="3">
        <f>IF(AL1466=1,VLOOKUP($AP1466,BaseEqptCdF!$C$5:$R$161,16,FALSE),0)</f>
        <v>0</v>
      </c>
      <c r="AT1466" s="3">
        <f>IF(AM1466=1,VLOOKUP($AP1466,BaseEqptCdF!$C$5:$R$161,16,FALSE),0)</f>
        <v>0</v>
      </c>
      <c r="AU1466" s="3">
        <f>IF(AN1466=1,VLOOKUP($AP1466,BaseEqptCdF!$C$5:$R$161,16,FALSE),0)</f>
        <v>0</v>
      </c>
      <c r="AV1466" s="2">
        <f t="shared" si="184"/>
        <v>0</v>
      </c>
      <c r="AW1466" s="3" t="str">
        <f>IF($L1466="","",IF(SUM($AJ1466:AJ1466)=0,$AE1466,VLOOKUP($AP1466,BaseEqptCdF!$C$5:$R$161,16,FALSE)*$AC$3))</f>
        <v/>
      </c>
      <c r="AX1466" s="3" t="str">
        <f>IF($L1466="","",IF(SUM($AJ1466:AK1466)=0,$AE1466,VLOOKUP($AP1466,BaseEqptCdF!$C$5:$R$161,16,FALSE)*$AC$3))</f>
        <v/>
      </c>
      <c r="AY1466" s="3" t="str">
        <f>IF($L1466="","",IF(SUM($AJ1466:AL1466)=0,$AE1466,VLOOKUP($AP1466,BaseEqptCdF!$C$5:$R$161,16,FALSE)*$AC$3))</f>
        <v/>
      </c>
      <c r="AZ1466" s="3" t="str">
        <f>IF($L1466="","",IF(SUM($AJ1466:AM1466)=0,$AE1466,VLOOKUP($AP1466,BaseEqptCdF!$C$5:$R$161,16,FALSE)*$AC$3))</f>
        <v/>
      </c>
      <c r="BA1466" s="3" t="str">
        <f>IF($L1466="","",IF(SUM($AJ1466:AN1466)=0,$AE1466,VLOOKUP($AP1466,BaseEqptCdF!$C$5:$R$161,16,FALSE)*$AC$3))</f>
        <v/>
      </c>
      <c r="BB1466" s="2">
        <f t="shared" si="185"/>
        <v>0</v>
      </c>
      <c r="BC1466" s="3" t="str">
        <f>IF($L1466="","",IF(SUM($AJ1466:AJ1466)=0,$AF1466,IF(LEFT(VLOOKUP($AP1466,BaseEqptCdF!$C$5:$E$161,3,FALSE),2)="SD",0,IF(LEFT(VLOOKUP($AP1466,BaseEqptCdF!$C$5:$E$161,3,FALSE),2)="SB",1*52,VLOOKUP($AP1466,BaseEqptCdF!$C$5:$S$161,12,FALSE)*0.2*300))))</f>
        <v/>
      </c>
      <c r="BD1466" s="3" t="str">
        <f>IF($L1466="","",IF(SUM($AJ1466:AK1466)=0,$AF1466,IF(LEFT(VLOOKUP($AP1466,BaseEqptCdF!$C$5:$E$161,3,FALSE),2)="SD",0,IF(LEFT(VLOOKUP($AP1466,BaseEqptCdF!$C$5:$E$161,3,FALSE),2)="SB",1*52,VLOOKUP($AP1466,BaseEqptCdF!$C$5:$S$161,12,FALSE)*0.2*300))))</f>
        <v/>
      </c>
      <c r="BE1466" s="3" t="str">
        <f>IF($L1466="","",IF(SUM($AJ1466:AL1466)=0,$AF1466,IF(LEFT(VLOOKUP($AP1466,BaseEqptCdF!$C$5:$E$161,3,FALSE),2)="SD",0,IF(LEFT(VLOOKUP($AP1466,BaseEqptCdF!$C$5:$E$161,3,FALSE),2)="SB",1*52,VLOOKUP($AP1466,BaseEqptCdF!$C$5:$S$161,12,FALSE)*0.2*300))))</f>
        <v/>
      </c>
      <c r="BF1466" s="3" t="str">
        <f>IF($L1466="","",IF(SUM($AJ1466:AM1466)=0,$AF1466,IF(LEFT(VLOOKUP($AP1466,BaseEqptCdF!$C$5:$E$161,3,FALSE),2)="SD",0,IF(LEFT(VLOOKUP($AP1466,BaseEqptCdF!$C$5:$E$161,3,FALSE),2)="SB",1*52,VLOOKUP($AP1466,BaseEqptCdF!$C$5:$S$161,12,FALSE)*0.2*300))))</f>
        <v/>
      </c>
      <c r="BG1466" s="3" t="str">
        <f>IF($L1466="","",IF(SUM($AJ1466:AN1466)=0,$AF1466,IF(LEFT(VLOOKUP($AP1466,BaseEqptCdF!$C$5:$E$161,3,FALSE),2)="SD",0,IF(LEFT(VLOOKUP($AP1466,BaseEqptCdF!$C$5:$E$161,3,FALSE),2)="SB",1*52,VLOOKUP($AP1466,BaseEqptCdF!$C$5:$S$161,12,FALSE)*0.2*300))))</f>
        <v/>
      </c>
      <c r="BH1466" s="2">
        <f t="shared" si="186"/>
        <v>0</v>
      </c>
    </row>
    <row r="1467" spans="1:60" x14ac:dyDescent="0.25">
      <c r="A1467" s="296" t="str">
        <f t="array" ref="A1467">IF($C1467="","",INDEX(Prog!$B$8:$D$300,MATCH($C1467,nivo1,0),1))</f>
        <v/>
      </c>
      <c r="B1467" s="296" t="str">
        <f t="array" ref="B1467">IF($C1467="","",INDEX(Prog!$B$8:$D$300,MATCH($C1467,nivo1,0),2))</f>
        <v/>
      </c>
      <c r="C1467" s="273"/>
      <c r="D1467" s="267"/>
      <c r="E1467" s="273"/>
      <c r="F1467" s="273"/>
      <c r="G1467" s="273"/>
      <c r="H1467" s="273"/>
      <c r="I1467" s="273"/>
      <c r="J1467" s="273"/>
      <c r="K1467" s="274"/>
      <c r="L1467" s="273"/>
      <c r="M1467" s="273"/>
      <c r="N1467" s="273"/>
      <c r="O1467" s="275"/>
      <c r="P1467" s="273"/>
      <c r="Q1467" s="273"/>
      <c r="R1467" s="273"/>
      <c r="S1467" s="273"/>
      <c r="T1467" s="276"/>
      <c r="U1467" s="276"/>
      <c r="V1467" s="276"/>
      <c r="W1467" s="276"/>
      <c r="X1467" s="277"/>
      <c r="Y1467" s="278"/>
      <c r="AA1467" s="8" t="str">
        <f>IF($L1467="","",VLOOKUP($L1467,BaseEqptCdF!$C$5:$E$161,2,FALSE))</f>
        <v/>
      </c>
      <c r="AB1467" s="8" t="str">
        <f>IF($L1467="","",VLOOKUP($L1467,BaseEqptCdF!$C$5:$E$161,3,FALSE))</f>
        <v/>
      </c>
      <c r="AC1467" s="7" t="str">
        <f>IF($L1467="","",VLOOKUP($L1467,BaseEqptCdF!$C$5:$I$161,6,FALSE))</f>
        <v/>
      </c>
      <c r="AD1467" s="7" t="str">
        <f>IF($L1467="","",VLOOKUP($L1467,BaseEqptCdF!$C$5:$I$161,7,FALSE))</f>
        <v/>
      </c>
      <c r="AE1467" s="3" t="str">
        <f>IF($L1467="","",VLOOKUP($L1467,BaseEqptCdF!$C$5:$R$161,16,FALSE)*$AC$3)</f>
        <v/>
      </c>
      <c r="AF1467" s="3" t="str">
        <f>IF($L1467="","",IF(LEFT($AB1467,2)="SD",0,IF(LEFT($AB1467,2)="SB",1*52,IF($N1467=Prog!$P$17,VLOOKUP($L1467,BaseEqptCdF!$C$5:$P$161,14,FALSE)*1*300,VLOOKUP($L1467,BaseEqptCdF!$C$5:$P$161,12,FALSE)*0.2*300))))</f>
        <v/>
      </c>
      <c r="AG1467" s="6" t="str">
        <f t="shared" si="182"/>
        <v/>
      </c>
      <c r="AH1467" s="6">
        <f>IF($U1467=Prog!$S$18,YEAR($X1467),"")</f>
        <v>1900</v>
      </c>
      <c r="AI1467" s="5" t="str">
        <f>IF(OR($AG1467="",$U1467=Prog!$S$18),"",IF(OR($U1467=Prog!$S$17,$U1467=Prog!$S$16),YEAR($X1467),IF($AG1467="ND","ND",$AI$8+$O1467)))</f>
        <v/>
      </c>
      <c r="AJ1467" s="3" t="str">
        <f t="shared" si="189"/>
        <v/>
      </c>
      <c r="AK1467" s="3" t="str">
        <f t="shared" si="188"/>
        <v/>
      </c>
      <c r="AL1467" s="3" t="str">
        <f t="shared" si="188"/>
        <v/>
      </c>
      <c r="AM1467" s="3" t="str">
        <f t="shared" si="188"/>
        <v/>
      </c>
      <c r="AN1467" s="3" t="str">
        <f t="shared" si="188"/>
        <v/>
      </c>
      <c r="AO1467" s="2">
        <f t="shared" si="183"/>
        <v>0</v>
      </c>
      <c r="AP1467" s="4"/>
      <c r="AQ1467" s="3">
        <f>IF(AJ1467=1,VLOOKUP($AP1467,BaseEqptCdF!$C$5:$R$161,16,FALSE),0)</f>
        <v>0</v>
      </c>
      <c r="AR1467" s="3">
        <f>IF(AK1467=1,VLOOKUP($AP1467,BaseEqptCdF!$C$5:$R$161,16,FALSE),0)</f>
        <v>0</v>
      </c>
      <c r="AS1467" s="3">
        <f>IF(AL1467=1,VLOOKUP($AP1467,BaseEqptCdF!$C$5:$R$161,16,FALSE),0)</f>
        <v>0</v>
      </c>
      <c r="AT1467" s="3">
        <f>IF(AM1467=1,VLOOKUP($AP1467,BaseEqptCdF!$C$5:$R$161,16,FALSE),0)</f>
        <v>0</v>
      </c>
      <c r="AU1467" s="3">
        <f>IF(AN1467=1,VLOOKUP($AP1467,BaseEqptCdF!$C$5:$R$161,16,FALSE),0)</f>
        <v>0</v>
      </c>
      <c r="AV1467" s="2">
        <f t="shared" si="184"/>
        <v>0</v>
      </c>
      <c r="AW1467" s="3" t="str">
        <f>IF($L1467="","",IF(SUM($AJ1467:AJ1467)=0,$AE1467,VLOOKUP($AP1467,BaseEqptCdF!$C$5:$R$161,16,FALSE)*$AC$3))</f>
        <v/>
      </c>
      <c r="AX1467" s="3" t="str">
        <f>IF($L1467="","",IF(SUM($AJ1467:AK1467)=0,$AE1467,VLOOKUP($AP1467,BaseEqptCdF!$C$5:$R$161,16,FALSE)*$AC$3))</f>
        <v/>
      </c>
      <c r="AY1467" s="3" t="str">
        <f>IF($L1467="","",IF(SUM($AJ1467:AL1467)=0,$AE1467,VLOOKUP($AP1467,BaseEqptCdF!$C$5:$R$161,16,FALSE)*$AC$3))</f>
        <v/>
      </c>
      <c r="AZ1467" s="3" t="str">
        <f>IF($L1467="","",IF(SUM($AJ1467:AM1467)=0,$AE1467,VLOOKUP($AP1467,BaseEqptCdF!$C$5:$R$161,16,FALSE)*$AC$3))</f>
        <v/>
      </c>
      <c r="BA1467" s="3" t="str">
        <f>IF($L1467="","",IF(SUM($AJ1467:AN1467)=0,$AE1467,VLOOKUP($AP1467,BaseEqptCdF!$C$5:$R$161,16,FALSE)*$AC$3))</f>
        <v/>
      </c>
      <c r="BB1467" s="2">
        <f t="shared" si="185"/>
        <v>0</v>
      </c>
      <c r="BC1467" s="3" t="str">
        <f>IF($L1467="","",IF(SUM($AJ1467:AJ1467)=0,$AF1467,IF(LEFT(VLOOKUP($AP1467,BaseEqptCdF!$C$5:$E$161,3,FALSE),2)="SD",0,IF(LEFT(VLOOKUP($AP1467,BaseEqptCdF!$C$5:$E$161,3,FALSE),2)="SB",1*52,VLOOKUP($AP1467,BaseEqptCdF!$C$5:$S$161,12,FALSE)*0.2*300))))</f>
        <v/>
      </c>
      <c r="BD1467" s="3" t="str">
        <f>IF($L1467="","",IF(SUM($AJ1467:AK1467)=0,$AF1467,IF(LEFT(VLOOKUP($AP1467,BaseEqptCdF!$C$5:$E$161,3,FALSE),2)="SD",0,IF(LEFT(VLOOKUP($AP1467,BaseEqptCdF!$C$5:$E$161,3,FALSE),2)="SB",1*52,VLOOKUP($AP1467,BaseEqptCdF!$C$5:$S$161,12,FALSE)*0.2*300))))</f>
        <v/>
      </c>
      <c r="BE1467" s="3" t="str">
        <f>IF($L1467="","",IF(SUM($AJ1467:AL1467)=0,$AF1467,IF(LEFT(VLOOKUP($AP1467,BaseEqptCdF!$C$5:$E$161,3,FALSE),2)="SD",0,IF(LEFT(VLOOKUP($AP1467,BaseEqptCdF!$C$5:$E$161,3,FALSE),2)="SB",1*52,VLOOKUP($AP1467,BaseEqptCdF!$C$5:$S$161,12,FALSE)*0.2*300))))</f>
        <v/>
      </c>
      <c r="BF1467" s="3" t="str">
        <f>IF($L1467="","",IF(SUM($AJ1467:AM1467)=0,$AF1467,IF(LEFT(VLOOKUP($AP1467,BaseEqptCdF!$C$5:$E$161,3,FALSE),2)="SD",0,IF(LEFT(VLOOKUP($AP1467,BaseEqptCdF!$C$5:$E$161,3,FALSE),2)="SB",1*52,VLOOKUP($AP1467,BaseEqptCdF!$C$5:$S$161,12,FALSE)*0.2*300))))</f>
        <v/>
      </c>
      <c r="BG1467" s="3" t="str">
        <f>IF($L1467="","",IF(SUM($AJ1467:AN1467)=0,$AF1467,IF(LEFT(VLOOKUP($AP1467,BaseEqptCdF!$C$5:$E$161,3,FALSE),2)="SD",0,IF(LEFT(VLOOKUP($AP1467,BaseEqptCdF!$C$5:$E$161,3,FALSE),2)="SB",1*52,VLOOKUP($AP1467,BaseEqptCdF!$C$5:$S$161,12,FALSE)*0.2*300))))</f>
        <v/>
      </c>
      <c r="BH1467" s="2">
        <f t="shared" si="186"/>
        <v>0</v>
      </c>
    </row>
    <row r="1468" spans="1:60" x14ac:dyDescent="0.25">
      <c r="A1468" s="296" t="str">
        <f t="array" ref="A1468">IF($C1468="","",INDEX(Prog!$B$8:$D$300,MATCH($C1468,nivo1,0),1))</f>
        <v/>
      </c>
      <c r="B1468" s="296" t="str">
        <f t="array" ref="B1468">IF($C1468="","",INDEX(Prog!$B$8:$D$300,MATCH($C1468,nivo1,0),2))</f>
        <v/>
      </c>
      <c r="C1468" s="273"/>
      <c r="D1468" s="267"/>
      <c r="E1468" s="273"/>
      <c r="F1468" s="273"/>
      <c r="G1468" s="273"/>
      <c r="H1468" s="273"/>
      <c r="I1468" s="273"/>
      <c r="J1468" s="273"/>
      <c r="K1468" s="274"/>
      <c r="L1468" s="273"/>
      <c r="M1468" s="273"/>
      <c r="N1468" s="273"/>
      <c r="O1468" s="275"/>
      <c r="P1468" s="273"/>
      <c r="Q1468" s="273"/>
      <c r="R1468" s="273"/>
      <c r="S1468" s="273"/>
      <c r="T1468" s="276"/>
      <c r="U1468" s="276"/>
      <c r="V1468" s="276"/>
      <c r="W1468" s="276"/>
      <c r="X1468" s="277"/>
      <c r="Y1468" s="278"/>
      <c r="AA1468" s="8" t="str">
        <f>IF($L1468="","",VLOOKUP($L1468,BaseEqptCdF!$C$5:$E$161,2,FALSE))</f>
        <v/>
      </c>
      <c r="AB1468" s="8" t="str">
        <f>IF($L1468="","",VLOOKUP($L1468,BaseEqptCdF!$C$5:$E$161,3,FALSE))</f>
        <v/>
      </c>
      <c r="AC1468" s="7" t="str">
        <f>IF($L1468="","",VLOOKUP($L1468,BaseEqptCdF!$C$5:$I$161,6,FALSE))</f>
        <v/>
      </c>
      <c r="AD1468" s="7" t="str">
        <f>IF($L1468="","",VLOOKUP($L1468,BaseEqptCdF!$C$5:$I$161,7,FALSE))</f>
        <v/>
      </c>
      <c r="AE1468" s="3" t="str">
        <f>IF($L1468="","",VLOOKUP($L1468,BaseEqptCdF!$C$5:$R$161,16,FALSE)*$AC$3)</f>
        <v/>
      </c>
      <c r="AF1468" s="3" t="str">
        <f>IF($L1468="","",IF(LEFT($AB1468,2)="SD",0,IF(LEFT($AB1468,2)="SB",1*52,IF($N1468=Prog!$P$17,VLOOKUP($L1468,BaseEqptCdF!$C$5:$P$161,14,FALSE)*1*300,VLOOKUP($L1468,BaseEqptCdF!$C$5:$P$161,12,FALSE)*0.2*300))))</f>
        <v/>
      </c>
      <c r="AG1468" s="6" t="str">
        <f t="shared" si="182"/>
        <v/>
      </c>
      <c r="AH1468" s="6">
        <f>IF($U1468=Prog!$S$18,YEAR($X1468),"")</f>
        <v>1900</v>
      </c>
      <c r="AI1468" s="5" t="str">
        <f>IF(OR($AG1468="",$U1468=Prog!$S$18),"",IF(OR($U1468=Prog!$S$17,$U1468=Prog!$S$16),YEAR($X1468),IF($AG1468="ND","ND",$AI$8+$O1468)))</f>
        <v/>
      </c>
      <c r="AJ1468" s="3" t="str">
        <f t="shared" si="189"/>
        <v/>
      </c>
      <c r="AK1468" s="3" t="str">
        <f t="shared" si="188"/>
        <v/>
      </c>
      <c r="AL1468" s="3" t="str">
        <f t="shared" si="188"/>
        <v/>
      </c>
      <c r="AM1468" s="3" t="str">
        <f t="shared" si="188"/>
        <v/>
      </c>
      <c r="AN1468" s="3" t="str">
        <f t="shared" si="188"/>
        <v/>
      </c>
      <c r="AO1468" s="2">
        <f t="shared" si="183"/>
        <v>0</v>
      </c>
      <c r="AP1468" s="4"/>
      <c r="AQ1468" s="3">
        <f>IF(AJ1468=1,VLOOKUP($AP1468,BaseEqptCdF!$C$5:$R$161,16,FALSE),0)</f>
        <v>0</v>
      </c>
      <c r="AR1468" s="3">
        <f>IF(AK1468=1,VLOOKUP($AP1468,BaseEqptCdF!$C$5:$R$161,16,FALSE),0)</f>
        <v>0</v>
      </c>
      <c r="AS1468" s="3">
        <f>IF(AL1468=1,VLOOKUP($AP1468,BaseEqptCdF!$C$5:$R$161,16,FALSE),0)</f>
        <v>0</v>
      </c>
      <c r="AT1468" s="3">
        <f>IF(AM1468=1,VLOOKUP($AP1468,BaseEqptCdF!$C$5:$R$161,16,FALSE),0)</f>
        <v>0</v>
      </c>
      <c r="AU1468" s="3">
        <f>IF(AN1468=1,VLOOKUP($AP1468,BaseEqptCdF!$C$5:$R$161,16,FALSE),0)</f>
        <v>0</v>
      </c>
      <c r="AV1468" s="2">
        <f t="shared" si="184"/>
        <v>0</v>
      </c>
      <c r="AW1468" s="3" t="str">
        <f>IF($L1468="","",IF(SUM($AJ1468:AJ1468)=0,$AE1468,VLOOKUP($AP1468,BaseEqptCdF!$C$5:$R$161,16,FALSE)*$AC$3))</f>
        <v/>
      </c>
      <c r="AX1468" s="3" t="str">
        <f>IF($L1468="","",IF(SUM($AJ1468:AK1468)=0,$AE1468,VLOOKUP($AP1468,BaseEqptCdF!$C$5:$R$161,16,FALSE)*$AC$3))</f>
        <v/>
      </c>
      <c r="AY1468" s="3" t="str">
        <f>IF($L1468="","",IF(SUM($AJ1468:AL1468)=0,$AE1468,VLOOKUP($AP1468,BaseEqptCdF!$C$5:$R$161,16,FALSE)*$AC$3))</f>
        <v/>
      </c>
      <c r="AZ1468" s="3" t="str">
        <f>IF($L1468="","",IF(SUM($AJ1468:AM1468)=0,$AE1468,VLOOKUP($AP1468,BaseEqptCdF!$C$5:$R$161,16,FALSE)*$AC$3))</f>
        <v/>
      </c>
      <c r="BA1468" s="3" t="str">
        <f>IF($L1468="","",IF(SUM($AJ1468:AN1468)=0,$AE1468,VLOOKUP($AP1468,BaseEqptCdF!$C$5:$R$161,16,FALSE)*$AC$3))</f>
        <v/>
      </c>
      <c r="BB1468" s="2">
        <f t="shared" si="185"/>
        <v>0</v>
      </c>
      <c r="BC1468" s="3" t="str">
        <f>IF($L1468="","",IF(SUM($AJ1468:AJ1468)=0,$AF1468,IF(LEFT(VLOOKUP($AP1468,BaseEqptCdF!$C$5:$E$161,3,FALSE),2)="SD",0,IF(LEFT(VLOOKUP($AP1468,BaseEqptCdF!$C$5:$E$161,3,FALSE),2)="SB",1*52,VLOOKUP($AP1468,BaseEqptCdF!$C$5:$S$161,12,FALSE)*0.2*300))))</f>
        <v/>
      </c>
      <c r="BD1468" s="3" t="str">
        <f>IF($L1468="","",IF(SUM($AJ1468:AK1468)=0,$AF1468,IF(LEFT(VLOOKUP($AP1468,BaseEqptCdF!$C$5:$E$161,3,FALSE),2)="SD",0,IF(LEFT(VLOOKUP($AP1468,BaseEqptCdF!$C$5:$E$161,3,FALSE),2)="SB",1*52,VLOOKUP($AP1468,BaseEqptCdF!$C$5:$S$161,12,FALSE)*0.2*300))))</f>
        <v/>
      </c>
      <c r="BE1468" s="3" t="str">
        <f>IF($L1468="","",IF(SUM($AJ1468:AL1468)=0,$AF1468,IF(LEFT(VLOOKUP($AP1468,BaseEqptCdF!$C$5:$E$161,3,FALSE),2)="SD",0,IF(LEFT(VLOOKUP($AP1468,BaseEqptCdF!$C$5:$E$161,3,FALSE),2)="SB",1*52,VLOOKUP($AP1468,BaseEqptCdF!$C$5:$S$161,12,FALSE)*0.2*300))))</f>
        <v/>
      </c>
      <c r="BF1468" s="3" t="str">
        <f>IF($L1468="","",IF(SUM($AJ1468:AM1468)=0,$AF1468,IF(LEFT(VLOOKUP($AP1468,BaseEqptCdF!$C$5:$E$161,3,FALSE),2)="SD",0,IF(LEFT(VLOOKUP($AP1468,BaseEqptCdF!$C$5:$E$161,3,FALSE),2)="SB",1*52,VLOOKUP($AP1468,BaseEqptCdF!$C$5:$S$161,12,FALSE)*0.2*300))))</f>
        <v/>
      </c>
      <c r="BG1468" s="3" t="str">
        <f>IF($L1468="","",IF(SUM($AJ1468:AN1468)=0,$AF1468,IF(LEFT(VLOOKUP($AP1468,BaseEqptCdF!$C$5:$E$161,3,FALSE),2)="SD",0,IF(LEFT(VLOOKUP($AP1468,BaseEqptCdF!$C$5:$E$161,3,FALSE),2)="SB",1*52,VLOOKUP($AP1468,BaseEqptCdF!$C$5:$S$161,12,FALSE)*0.2*300))))</f>
        <v/>
      </c>
      <c r="BH1468" s="2">
        <f t="shared" si="186"/>
        <v>0</v>
      </c>
    </row>
    <row r="1469" spans="1:60" x14ac:dyDescent="0.25">
      <c r="A1469" s="296" t="str">
        <f t="array" ref="A1469">IF($C1469="","",INDEX(Prog!$B$8:$D$300,MATCH($C1469,nivo1,0),1))</f>
        <v/>
      </c>
      <c r="B1469" s="296" t="str">
        <f t="array" ref="B1469">IF($C1469="","",INDEX(Prog!$B$8:$D$300,MATCH($C1469,nivo1,0),2))</f>
        <v/>
      </c>
      <c r="C1469" s="273"/>
      <c r="D1469" s="267"/>
      <c r="E1469" s="273"/>
      <c r="F1469" s="273"/>
      <c r="G1469" s="273"/>
      <c r="H1469" s="273"/>
      <c r="I1469" s="273"/>
      <c r="J1469" s="273"/>
      <c r="K1469" s="274"/>
      <c r="L1469" s="273"/>
      <c r="M1469" s="273"/>
      <c r="N1469" s="273"/>
      <c r="O1469" s="275"/>
      <c r="P1469" s="273"/>
      <c r="Q1469" s="273"/>
      <c r="R1469" s="273"/>
      <c r="S1469" s="273"/>
      <c r="T1469" s="276"/>
      <c r="U1469" s="276"/>
      <c r="V1469" s="276"/>
      <c r="W1469" s="276"/>
      <c r="X1469" s="277"/>
      <c r="Y1469" s="278"/>
      <c r="AA1469" s="8" t="str">
        <f>IF($L1469="","",VLOOKUP($L1469,BaseEqptCdF!$C$5:$E$161,2,FALSE))</f>
        <v/>
      </c>
      <c r="AB1469" s="8" t="str">
        <f>IF($L1469="","",VLOOKUP($L1469,BaseEqptCdF!$C$5:$E$161,3,FALSE))</f>
        <v/>
      </c>
      <c r="AC1469" s="7" t="str">
        <f>IF($L1469="","",VLOOKUP($L1469,BaseEqptCdF!$C$5:$I$161,6,FALSE))</f>
        <v/>
      </c>
      <c r="AD1469" s="7" t="str">
        <f>IF($L1469="","",VLOOKUP($L1469,BaseEqptCdF!$C$5:$I$161,7,FALSE))</f>
        <v/>
      </c>
      <c r="AE1469" s="3" t="str">
        <f>IF($L1469="","",VLOOKUP($L1469,BaseEqptCdF!$C$5:$R$161,16,FALSE)*$AC$3)</f>
        <v/>
      </c>
      <c r="AF1469" s="3" t="str">
        <f>IF($L1469="","",IF(LEFT($AB1469,2)="SD",0,IF(LEFT($AB1469,2)="SB",1*52,IF($N1469=Prog!$P$17,VLOOKUP($L1469,BaseEqptCdF!$C$5:$P$161,14,FALSE)*1*300,VLOOKUP($L1469,BaseEqptCdF!$C$5:$P$161,12,FALSE)*0.2*300))))</f>
        <v/>
      </c>
      <c r="AG1469" s="6" t="str">
        <f t="shared" si="182"/>
        <v/>
      </c>
      <c r="AH1469" s="6">
        <f>IF($U1469=Prog!$S$18,YEAR($X1469),"")</f>
        <v>1900</v>
      </c>
      <c r="AI1469" s="5" t="str">
        <f>IF(OR($AG1469="",$U1469=Prog!$S$18),"",IF(OR($U1469=Prog!$S$17,$U1469=Prog!$S$16),YEAR($X1469),IF($AG1469="ND","ND",$AI$8+$O1469)))</f>
        <v/>
      </c>
      <c r="AJ1469" s="3" t="str">
        <f t="shared" si="189"/>
        <v/>
      </c>
      <c r="AK1469" s="3" t="str">
        <f t="shared" si="188"/>
        <v/>
      </c>
      <c r="AL1469" s="3" t="str">
        <f t="shared" si="188"/>
        <v/>
      </c>
      <c r="AM1469" s="3" t="str">
        <f t="shared" si="188"/>
        <v/>
      </c>
      <c r="AN1469" s="3" t="str">
        <f t="shared" si="188"/>
        <v/>
      </c>
      <c r="AO1469" s="2">
        <f t="shared" si="183"/>
        <v>0</v>
      </c>
      <c r="AP1469" s="4"/>
      <c r="AQ1469" s="3">
        <f>IF(AJ1469=1,VLOOKUP($AP1469,BaseEqptCdF!$C$5:$R$161,16,FALSE),0)</f>
        <v>0</v>
      </c>
      <c r="AR1469" s="3">
        <f>IF(AK1469=1,VLOOKUP($AP1469,BaseEqptCdF!$C$5:$R$161,16,FALSE),0)</f>
        <v>0</v>
      </c>
      <c r="AS1469" s="3">
        <f>IF(AL1469=1,VLOOKUP($AP1469,BaseEqptCdF!$C$5:$R$161,16,FALSE),0)</f>
        <v>0</v>
      </c>
      <c r="AT1469" s="3">
        <f>IF(AM1469=1,VLOOKUP($AP1469,BaseEqptCdF!$C$5:$R$161,16,FALSE),0)</f>
        <v>0</v>
      </c>
      <c r="AU1469" s="3">
        <f>IF(AN1469=1,VLOOKUP($AP1469,BaseEqptCdF!$C$5:$R$161,16,FALSE),0)</f>
        <v>0</v>
      </c>
      <c r="AV1469" s="2">
        <f t="shared" si="184"/>
        <v>0</v>
      </c>
      <c r="AW1469" s="3" t="str">
        <f>IF($L1469="","",IF(SUM($AJ1469:AJ1469)=0,$AE1469,VLOOKUP($AP1469,BaseEqptCdF!$C$5:$R$161,16,FALSE)*$AC$3))</f>
        <v/>
      </c>
      <c r="AX1469" s="3" t="str">
        <f>IF($L1469="","",IF(SUM($AJ1469:AK1469)=0,$AE1469,VLOOKUP($AP1469,BaseEqptCdF!$C$5:$R$161,16,FALSE)*$AC$3))</f>
        <v/>
      </c>
      <c r="AY1469" s="3" t="str">
        <f>IF($L1469="","",IF(SUM($AJ1469:AL1469)=0,$AE1469,VLOOKUP($AP1469,BaseEqptCdF!$C$5:$R$161,16,FALSE)*$AC$3))</f>
        <v/>
      </c>
      <c r="AZ1469" s="3" t="str">
        <f>IF($L1469="","",IF(SUM($AJ1469:AM1469)=0,$AE1469,VLOOKUP($AP1469,BaseEqptCdF!$C$5:$R$161,16,FALSE)*$AC$3))</f>
        <v/>
      </c>
      <c r="BA1469" s="3" t="str">
        <f>IF($L1469="","",IF(SUM($AJ1469:AN1469)=0,$AE1469,VLOOKUP($AP1469,BaseEqptCdF!$C$5:$R$161,16,FALSE)*$AC$3))</f>
        <v/>
      </c>
      <c r="BB1469" s="2">
        <f t="shared" si="185"/>
        <v>0</v>
      </c>
      <c r="BC1469" s="3" t="str">
        <f>IF($L1469="","",IF(SUM($AJ1469:AJ1469)=0,$AF1469,IF(LEFT(VLOOKUP($AP1469,BaseEqptCdF!$C$5:$E$161,3,FALSE),2)="SD",0,IF(LEFT(VLOOKUP($AP1469,BaseEqptCdF!$C$5:$E$161,3,FALSE),2)="SB",1*52,VLOOKUP($AP1469,BaseEqptCdF!$C$5:$S$161,12,FALSE)*0.2*300))))</f>
        <v/>
      </c>
      <c r="BD1469" s="3" t="str">
        <f>IF($L1469="","",IF(SUM($AJ1469:AK1469)=0,$AF1469,IF(LEFT(VLOOKUP($AP1469,BaseEqptCdF!$C$5:$E$161,3,FALSE),2)="SD",0,IF(LEFT(VLOOKUP($AP1469,BaseEqptCdF!$C$5:$E$161,3,FALSE),2)="SB",1*52,VLOOKUP($AP1469,BaseEqptCdF!$C$5:$S$161,12,FALSE)*0.2*300))))</f>
        <v/>
      </c>
      <c r="BE1469" s="3" t="str">
        <f>IF($L1469="","",IF(SUM($AJ1469:AL1469)=0,$AF1469,IF(LEFT(VLOOKUP($AP1469,BaseEqptCdF!$C$5:$E$161,3,FALSE),2)="SD",0,IF(LEFT(VLOOKUP($AP1469,BaseEqptCdF!$C$5:$E$161,3,FALSE),2)="SB",1*52,VLOOKUP($AP1469,BaseEqptCdF!$C$5:$S$161,12,FALSE)*0.2*300))))</f>
        <v/>
      </c>
      <c r="BF1469" s="3" t="str">
        <f>IF($L1469="","",IF(SUM($AJ1469:AM1469)=0,$AF1469,IF(LEFT(VLOOKUP($AP1469,BaseEqptCdF!$C$5:$E$161,3,FALSE),2)="SD",0,IF(LEFT(VLOOKUP($AP1469,BaseEqptCdF!$C$5:$E$161,3,FALSE),2)="SB",1*52,VLOOKUP($AP1469,BaseEqptCdF!$C$5:$S$161,12,FALSE)*0.2*300))))</f>
        <v/>
      </c>
      <c r="BG1469" s="3" t="str">
        <f>IF($L1469="","",IF(SUM($AJ1469:AN1469)=0,$AF1469,IF(LEFT(VLOOKUP($AP1469,BaseEqptCdF!$C$5:$E$161,3,FALSE),2)="SD",0,IF(LEFT(VLOOKUP($AP1469,BaseEqptCdF!$C$5:$E$161,3,FALSE),2)="SB",1*52,VLOOKUP($AP1469,BaseEqptCdF!$C$5:$S$161,12,FALSE)*0.2*300))))</f>
        <v/>
      </c>
      <c r="BH1469" s="2">
        <f t="shared" si="186"/>
        <v>0</v>
      </c>
    </row>
    <row r="1470" spans="1:60" x14ac:dyDescent="0.25">
      <c r="A1470" s="296" t="str">
        <f t="array" ref="A1470">IF($C1470="","",INDEX(Prog!$B$8:$D$300,MATCH($C1470,nivo1,0),1))</f>
        <v/>
      </c>
      <c r="B1470" s="296" t="str">
        <f t="array" ref="B1470">IF($C1470="","",INDEX(Prog!$B$8:$D$300,MATCH($C1470,nivo1,0),2))</f>
        <v/>
      </c>
      <c r="C1470" s="273"/>
      <c r="D1470" s="267"/>
      <c r="E1470" s="273"/>
      <c r="F1470" s="273"/>
      <c r="G1470" s="273"/>
      <c r="H1470" s="273"/>
      <c r="I1470" s="273"/>
      <c r="J1470" s="273"/>
      <c r="K1470" s="274"/>
      <c r="L1470" s="273"/>
      <c r="M1470" s="273"/>
      <c r="N1470" s="273"/>
      <c r="O1470" s="275"/>
      <c r="P1470" s="273"/>
      <c r="Q1470" s="273"/>
      <c r="R1470" s="273"/>
      <c r="S1470" s="273"/>
      <c r="T1470" s="276"/>
      <c r="U1470" s="276"/>
      <c r="V1470" s="276"/>
      <c r="W1470" s="276"/>
      <c r="X1470" s="277"/>
      <c r="Y1470" s="278"/>
      <c r="AA1470" s="8" t="str">
        <f>IF($L1470="","",VLOOKUP($L1470,BaseEqptCdF!$C$5:$E$161,2,FALSE))</f>
        <v/>
      </c>
      <c r="AB1470" s="8" t="str">
        <f>IF($L1470="","",VLOOKUP($L1470,BaseEqptCdF!$C$5:$E$161,3,FALSE))</f>
        <v/>
      </c>
      <c r="AC1470" s="7" t="str">
        <f>IF($L1470="","",VLOOKUP($L1470,BaseEqptCdF!$C$5:$I$161,6,FALSE))</f>
        <v/>
      </c>
      <c r="AD1470" s="7" t="str">
        <f>IF($L1470="","",VLOOKUP($L1470,BaseEqptCdF!$C$5:$I$161,7,FALSE))</f>
        <v/>
      </c>
      <c r="AE1470" s="3" t="str">
        <f>IF($L1470="","",VLOOKUP($L1470,BaseEqptCdF!$C$5:$R$161,16,FALSE)*$AC$3)</f>
        <v/>
      </c>
      <c r="AF1470" s="3" t="str">
        <f>IF($L1470="","",IF(LEFT($AB1470,2)="SD",0,IF(LEFT($AB1470,2)="SB",1*52,IF($N1470=Prog!$P$17,VLOOKUP($L1470,BaseEqptCdF!$C$5:$P$161,14,FALSE)*1*300,VLOOKUP($L1470,BaseEqptCdF!$C$5:$P$161,12,FALSE)*0.2*300))))</f>
        <v/>
      </c>
      <c r="AG1470" s="6" t="str">
        <f t="shared" si="182"/>
        <v/>
      </c>
      <c r="AH1470" s="6">
        <f>IF($U1470=Prog!$S$18,YEAR($X1470),"")</f>
        <v>1900</v>
      </c>
      <c r="AI1470" s="5" t="str">
        <f>IF(OR($AG1470="",$U1470=Prog!$S$18),"",IF(OR($U1470=Prog!$S$17,$U1470=Prog!$S$16),YEAR($X1470),IF($AG1470="ND","ND",$AI$8+$O1470)))</f>
        <v/>
      </c>
      <c r="AJ1470" s="3" t="str">
        <f t="shared" si="189"/>
        <v/>
      </c>
      <c r="AK1470" s="3" t="str">
        <f t="shared" si="188"/>
        <v/>
      </c>
      <c r="AL1470" s="3" t="str">
        <f t="shared" si="188"/>
        <v/>
      </c>
      <c r="AM1470" s="3" t="str">
        <f t="shared" si="188"/>
        <v/>
      </c>
      <c r="AN1470" s="3" t="str">
        <f t="shared" si="188"/>
        <v/>
      </c>
      <c r="AO1470" s="2">
        <f t="shared" si="183"/>
        <v>0</v>
      </c>
      <c r="AP1470" s="4"/>
      <c r="AQ1470" s="3">
        <f>IF(AJ1470=1,VLOOKUP($AP1470,BaseEqptCdF!$C$5:$R$161,16,FALSE),0)</f>
        <v>0</v>
      </c>
      <c r="AR1470" s="3">
        <f>IF(AK1470=1,VLOOKUP($AP1470,BaseEqptCdF!$C$5:$R$161,16,FALSE),0)</f>
        <v>0</v>
      </c>
      <c r="AS1470" s="3">
        <f>IF(AL1470=1,VLOOKUP($AP1470,BaseEqptCdF!$C$5:$R$161,16,FALSE),0)</f>
        <v>0</v>
      </c>
      <c r="AT1470" s="3">
        <f>IF(AM1470=1,VLOOKUP($AP1470,BaseEqptCdF!$C$5:$R$161,16,FALSE),0)</f>
        <v>0</v>
      </c>
      <c r="AU1470" s="3">
        <f>IF(AN1470=1,VLOOKUP($AP1470,BaseEqptCdF!$C$5:$R$161,16,FALSE),0)</f>
        <v>0</v>
      </c>
      <c r="AV1470" s="2">
        <f t="shared" si="184"/>
        <v>0</v>
      </c>
      <c r="AW1470" s="3" t="str">
        <f>IF($L1470="","",IF(SUM($AJ1470:AJ1470)=0,$AE1470,VLOOKUP($AP1470,BaseEqptCdF!$C$5:$R$161,16,FALSE)*$AC$3))</f>
        <v/>
      </c>
      <c r="AX1470" s="3" t="str">
        <f>IF($L1470="","",IF(SUM($AJ1470:AK1470)=0,$AE1470,VLOOKUP($AP1470,BaseEqptCdF!$C$5:$R$161,16,FALSE)*$AC$3))</f>
        <v/>
      </c>
      <c r="AY1470" s="3" t="str">
        <f>IF($L1470="","",IF(SUM($AJ1470:AL1470)=0,$AE1470,VLOOKUP($AP1470,BaseEqptCdF!$C$5:$R$161,16,FALSE)*$AC$3))</f>
        <v/>
      </c>
      <c r="AZ1470" s="3" t="str">
        <f>IF($L1470="","",IF(SUM($AJ1470:AM1470)=0,$AE1470,VLOOKUP($AP1470,BaseEqptCdF!$C$5:$R$161,16,FALSE)*$AC$3))</f>
        <v/>
      </c>
      <c r="BA1470" s="3" t="str">
        <f>IF($L1470="","",IF(SUM($AJ1470:AN1470)=0,$AE1470,VLOOKUP($AP1470,BaseEqptCdF!$C$5:$R$161,16,FALSE)*$AC$3))</f>
        <v/>
      </c>
      <c r="BB1470" s="2">
        <f t="shared" si="185"/>
        <v>0</v>
      </c>
      <c r="BC1470" s="3" t="str">
        <f>IF($L1470="","",IF(SUM($AJ1470:AJ1470)=0,$AF1470,IF(LEFT(VLOOKUP($AP1470,BaseEqptCdF!$C$5:$E$161,3,FALSE),2)="SD",0,IF(LEFT(VLOOKUP($AP1470,BaseEqptCdF!$C$5:$E$161,3,FALSE),2)="SB",1*52,VLOOKUP($AP1470,BaseEqptCdF!$C$5:$S$161,12,FALSE)*0.2*300))))</f>
        <v/>
      </c>
      <c r="BD1470" s="3" t="str">
        <f>IF($L1470="","",IF(SUM($AJ1470:AK1470)=0,$AF1470,IF(LEFT(VLOOKUP($AP1470,BaseEqptCdF!$C$5:$E$161,3,FALSE),2)="SD",0,IF(LEFT(VLOOKUP($AP1470,BaseEqptCdF!$C$5:$E$161,3,FALSE),2)="SB",1*52,VLOOKUP($AP1470,BaseEqptCdF!$C$5:$S$161,12,FALSE)*0.2*300))))</f>
        <v/>
      </c>
      <c r="BE1470" s="3" t="str">
        <f>IF($L1470="","",IF(SUM($AJ1470:AL1470)=0,$AF1470,IF(LEFT(VLOOKUP($AP1470,BaseEqptCdF!$C$5:$E$161,3,FALSE),2)="SD",0,IF(LEFT(VLOOKUP($AP1470,BaseEqptCdF!$C$5:$E$161,3,FALSE),2)="SB",1*52,VLOOKUP($AP1470,BaseEqptCdF!$C$5:$S$161,12,FALSE)*0.2*300))))</f>
        <v/>
      </c>
      <c r="BF1470" s="3" t="str">
        <f>IF($L1470="","",IF(SUM($AJ1470:AM1470)=0,$AF1470,IF(LEFT(VLOOKUP($AP1470,BaseEqptCdF!$C$5:$E$161,3,FALSE),2)="SD",0,IF(LEFT(VLOOKUP($AP1470,BaseEqptCdF!$C$5:$E$161,3,FALSE),2)="SB",1*52,VLOOKUP($AP1470,BaseEqptCdF!$C$5:$S$161,12,FALSE)*0.2*300))))</f>
        <v/>
      </c>
      <c r="BG1470" s="3" t="str">
        <f>IF($L1470="","",IF(SUM($AJ1470:AN1470)=0,$AF1470,IF(LEFT(VLOOKUP($AP1470,BaseEqptCdF!$C$5:$E$161,3,FALSE),2)="SD",0,IF(LEFT(VLOOKUP($AP1470,BaseEqptCdF!$C$5:$E$161,3,FALSE),2)="SB",1*52,VLOOKUP($AP1470,BaseEqptCdF!$C$5:$S$161,12,FALSE)*0.2*300))))</f>
        <v/>
      </c>
      <c r="BH1470" s="2">
        <f t="shared" si="186"/>
        <v>0</v>
      </c>
    </row>
    <row r="1471" spans="1:60" x14ac:dyDescent="0.25">
      <c r="A1471" s="296" t="str">
        <f t="array" ref="A1471">IF($C1471="","",INDEX(Prog!$B$8:$D$300,MATCH($C1471,nivo1,0),1))</f>
        <v/>
      </c>
      <c r="B1471" s="296" t="str">
        <f t="array" ref="B1471">IF($C1471="","",INDEX(Prog!$B$8:$D$300,MATCH($C1471,nivo1,0),2))</f>
        <v/>
      </c>
      <c r="C1471" s="273"/>
      <c r="D1471" s="267"/>
      <c r="E1471" s="273"/>
      <c r="F1471" s="273"/>
      <c r="G1471" s="273"/>
      <c r="H1471" s="273"/>
      <c r="I1471" s="273"/>
      <c r="J1471" s="273"/>
      <c r="K1471" s="274"/>
      <c r="L1471" s="273"/>
      <c r="M1471" s="273"/>
      <c r="N1471" s="273"/>
      <c r="O1471" s="275"/>
      <c r="P1471" s="273"/>
      <c r="Q1471" s="273"/>
      <c r="R1471" s="273"/>
      <c r="S1471" s="273"/>
      <c r="T1471" s="276"/>
      <c r="U1471" s="276"/>
      <c r="V1471" s="276"/>
      <c r="W1471" s="276"/>
      <c r="X1471" s="277"/>
      <c r="Y1471" s="278"/>
      <c r="AA1471" s="8" t="str">
        <f>IF($L1471="","",VLOOKUP($L1471,BaseEqptCdF!$C$5:$E$161,2,FALSE))</f>
        <v/>
      </c>
      <c r="AB1471" s="8" t="str">
        <f>IF($L1471="","",VLOOKUP($L1471,BaseEqptCdF!$C$5:$E$161,3,FALSE))</f>
        <v/>
      </c>
      <c r="AC1471" s="7" t="str">
        <f>IF($L1471="","",VLOOKUP($L1471,BaseEqptCdF!$C$5:$I$161,6,FALSE))</f>
        <v/>
      </c>
      <c r="AD1471" s="7" t="str">
        <f>IF($L1471="","",VLOOKUP($L1471,BaseEqptCdF!$C$5:$I$161,7,FALSE))</f>
        <v/>
      </c>
      <c r="AE1471" s="3" t="str">
        <f>IF($L1471="","",VLOOKUP($L1471,BaseEqptCdF!$C$5:$R$161,16,FALSE)*$AC$3)</f>
        <v/>
      </c>
      <c r="AF1471" s="3" t="str">
        <f>IF($L1471="","",IF(LEFT($AB1471,2)="SD",0,IF(LEFT($AB1471,2)="SB",1*52,IF($N1471=Prog!$P$17,VLOOKUP($L1471,BaseEqptCdF!$C$5:$P$161,14,FALSE)*1*300,VLOOKUP($L1471,BaseEqptCdF!$C$5:$P$161,12,FALSE)*0.2*300))))</f>
        <v/>
      </c>
      <c r="AG1471" s="6" t="str">
        <f t="shared" si="182"/>
        <v/>
      </c>
      <c r="AH1471" s="6">
        <f>IF($U1471=Prog!$S$18,YEAR($X1471),"")</f>
        <v>1900</v>
      </c>
      <c r="AI1471" s="5" t="str">
        <f>IF(OR($AG1471="",$U1471=Prog!$S$18),"",IF(OR($U1471=Prog!$S$17,$U1471=Prog!$S$16),YEAR($X1471),IF($AG1471="ND","ND",$AI$8+$O1471)))</f>
        <v/>
      </c>
      <c r="AJ1471" s="3" t="str">
        <f t="shared" si="189"/>
        <v/>
      </c>
      <c r="AK1471" s="3" t="str">
        <f t="shared" si="188"/>
        <v/>
      </c>
      <c r="AL1471" s="3" t="str">
        <f t="shared" si="188"/>
        <v/>
      </c>
      <c r="AM1471" s="3" t="str">
        <f t="shared" si="188"/>
        <v/>
      </c>
      <c r="AN1471" s="3" t="str">
        <f t="shared" si="188"/>
        <v/>
      </c>
      <c r="AO1471" s="2">
        <f t="shared" si="183"/>
        <v>0</v>
      </c>
      <c r="AP1471" s="4"/>
      <c r="AQ1471" s="3">
        <f>IF(AJ1471=1,VLOOKUP($AP1471,BaseEqptCdF!$C$5:$R$161,16,FALSE),0)</f>
        <v>0</v>
      </c>
      <c r="AR1471" s="3">
        <f>IF(AK1471=1,VLOOKUP($AP1471,BaseEqptCdF!$C$5:$R$161,16,FALSE),0)</f>
        <v>0</v>
      </c>
      <c r="AS1471" s="3">
        <f>IF(AL1471=1,VLOOKUP($AP1471,BaseEqptCdF!$C$5:$R$161,16,FALSE),0)</f>
        <v>0</v>
      </c>
      <c r="AT1471" s="3">
        <f>IF(AM1471=1,VLOOKUP($AP1471,BaseEqptCdF!$C$5:$R$161,16,FALSE),0)</f>
        <v>0</v>
      </c>
      <c r="AU1471" s="3">
        <f>IF(AN1471=1,VLOOKUP($AP1471,BaseEqptCdF!$C$5:$R$161,16,FALSE),0)</f>
        <v>0</v>
      </c>
      <c r="AV1471" s="2">
        <f t="shared" si="184"/>
        <v>0</v>
      </c>
      <c r="AW1471" s="3" t="str">
        <f>IF($L1471="","",IF(SUM($AJ1471:AJ1471)=0,$AE1471,VLOOKUP($AP1471,BaseEqptCdF!$C$5:$R$161,16,FALSE)*$AC$3))</f>
        <v/>
      </c>
      <c r="AX1471" s="3" t="str">
        <f>IF($L1471="","",IF(SUM($AJ1471:AK1471)=0,$AE1471,VLOOKUP($AP1471,BaseEqptCdF!$C$5:$R$161,16,FALSE)*$AC$3))</f>
        <v/>
      </c>
      <c r="AY1471" s="3" t="str">
        <f>IF($L1471="","",IF(SUM($AJ1471:AL1471)=0,$AE1471,VLOOKUP($AP1471,BaseEqptCdF!$C$5:$R$161,16,FALSE)*$AC$3))</f>
        <v/>
      </c>
      <c r="AZ1471" s="3" t="str">
        <f>IF($L1471="","",IF(SUM($AJ1471:AM1471)=0,$AE1471,VLOOKUP($AP1471,BaseEqptCdF!$C$5:$R$161,16,FALSE)*$AC$3))</f>
        <v/>
      </c>
      <c r="BA1471" s="3" t="str">
        <f>IF($L1471="","",IF(SUM($AJ1471:AN1471)=0,$AE1471,VLOOKUP($AP1471,BaseEqptCdF!$C$5:$R$161,16,FALSE)*$AC$3))</f>
        <v/>
      </c>
      <c r="BB1471" s="2">
        <f t="shared" si="185"/>
        <v>0</v>
      </c>
      <c r="BC1471" s="3" t="str">
        <f>IF($L1471="","",IF(SUM($AJ1471:AJ1471)=0,$AF1471,IF(LEFT(VLOOKUP($AP1471,BaseEqptCdF!$C$5:$E$161,3,FALSE),2)="SD",0,IF(LEFT(VLOOKUP($AP1471,BaseEqptCdF!$C$5:$E$161,3,FALSE),2)="SB",1*52,VLOOKUP($AP1471,BaseEqptCdF!$C$5:$S$161,12,FALSE)*0.2*300))))</f>
        <v/>
      </c>
      <c r="BD1471" s="3" t="str">
        <f>IF($L1471="","",IF(SUM($AJ1471:AK1471)=0,$AF1471,IF(LEFT(VLOOKUP($AP1471,BaseEqptCdF!$C$5:$E$161,3,FALSE),2)="SD",0,IF(LEFT(VLOOKUP($AP1471,BaseEqptCdF!$C$5:$E$161,3,FALSE),2)="SB",1*52,VLOOKUP($AP1471,BaseEqptCdF!$C$5:$S$161,12,FALSE)*0.2*300))))</f>
        <v/>
      </c>
      <c r="BE1471" s="3" t="str">
        <f>IF($L1471="","",IF(SUM($AJ1471:AL1471)=0,$AF1471,IF(LEFT(VLOOKUP($AP1471,BaseEqptCdF!$C$5:$E$161,3,FALSE),2)="SD",0,IF(LEFT(VLOOKUP($AP1471,BaseEqptCdF!$C$5:$E$161,3,FALSE),2)="SB",1*52,VLOOKUP($AP1471,BaseEqptCdF!$C$5:$S$161,12,FALSE)*0.2*300))))</f>
        <v/>
      </c>
      <c r="BF1471" s="3" t="str">
        <f>IF($L1471="","",IF(SUM($AJ1471:AM1471)=0,$AF1471,IF(LEFT(VLOOKUP($AP1471,BaseEqptCdF!$C$5:$E$161,3,FALSE),2)="SD",0,IF(LEFT(VLOOKUP($AP1471,BaseEqptCdF!$C$5:$E$161,3,FALSE),2)="SB",1*52,VLOOKUP($AP1471,BaseEqptCdF!$C$5:$S$161,12,FALSE)*0.2*300))))</f>
        <v/>
      </c>
      <c r="BG1471" s="3" t="str">
        <f>IF($L1471="","",IF(SUM($AJ1471:AN1471)=0,$AF1471,IF(LEFT(VLOOKUP($AP1471,BaseEqptCdF!$C$5:$E$161,3,FALSE),2)="SD",0,IF(LEFT(VLOOKUP($AP1471,BaseEqptCdF!$C$5:$E$161,3,FALSE),2)="SB",1*52,VLOOKUP($AP1471,BaseEqptCdF!$C$5:$S$161,12,FALSE)*0.2*300))))</f>
        <v/>
      </c>
      <c r="BH1471" s="2">
        <f t="shared" si="186"/>
        <v>0</v>
      </c>
    </row>
    <row r="1472" spans="1:60" x14ac:dyDescent="0.25">
      <c r="A1472" s="296" t="str">
        <f t="array" ref="A1472">IF($C1472="","",INDEX(Prog!$B$8:$D$300,MATCH($C1472,nivo1,0),1))</f>
        <v/>
      </c>
      <c r="B1472" s="296" t="str">
        <f t="array" ref="B1472">IF($C1472="","",INDEX(Prog!$B$8:$D$300,MATCH($C1472,nivo1,0),2))</f>
        <v/>
      </c>
      <c r="C1472" s="273"/>
      <c r="D1472" s="267"/>
      <c r="E1472" s="273"/>
      <c r="F1472" s="273"/>
      <c r="G1472" s="273"/>
      <c r="H1472" s="273"/>
      <c r="I1472" s="273"/>
      <c r="J1472" s="273"/>
      <c r="K1472" s="274"/>
      <c r="L1472" s="273"/>
      <c r="M1472" s="273"/>
      <c r="N1472" s="273"/>
      <c r="O1472" s="275"/>
      <c r="P1472" s="273"/>
      <c r="Q1472" s="273"/>
      <c r="R1472" s="273"/>
      <c r="S1472" s="273"/>
      <c r="T1472" s="276"/>
      <c r="U1472" s="276"/>
      <c r="V1472" s="276"/>
      <c r="W1472" s="276"/>
      <c r="X1472" s="277"/>
      <c r="Y1472" s="278"/>
      <c r="AA1472" s="8" t="str">
        <f>IF($L1472="","",VLOOKUP($L1472,BaseEqptCdF!$C$5:$E$161,2,FALSE))</f>
        <v/>
      </c>
      <c r="AB1472" s="8" t="str">
        <f>IF($L1472="","",VLOOKUP($L1472,BaseEqptCdF!$C$5:$E$161,3,FALSE))</f>
        <v/>
      </c>
      <c r="AC1472" s="7" t="str">
        <f>IF($L1472="","",VLOOKUP($L1472,BaseEqptCdF!$C$5:$I$161,6,FALSE))</f>
        <v/>
      </c>
      <c r="AD1472" s="7" t="str">
        <f>IF($L1472="","",VLOOKUP($L1472,BaseEqptCdF!$C$5:$I$161,7,FALSE))</f>
        <v/>
      </c>
      <c r="AE1472" s="3" t="str">
        <f>IF($L1472="","",VLOOKUP($L1472,BaseEqptCdF!$C$5:$R$161,16,FALSE)*$AC$3)</f>
        <v/>
      </c>
      <c r="AF1472" s="3" t="str">
        <f>IF($L1472="","",IF(LEFT($AB1472,2)="SD",0,IF(LEFT($AB1472,2)="SB",1*52,IF($N1472=Prog!$P$17,VLOOKUP($L1472,BaseEqptCdF!$C$5:$P$161,14,FALSE)*1*300,VLOOKUP($L1472,BaseEqptCdF!$C$5:$P$161,12,FALSE)*0.2*300))))</f>
        <v/>
      </c>
      <c r="AG1472" s="6" t="str">
        <f t="shared" si="182"/>
        <v/>
      </c>
      <c r="AH1472" s="6">
        <f>IF($U1472=Prog!$S$18,YEAR($X1472),"")</f>
        <v>1900</v>
      </c>
      <c r="AI1472" s="5" t="str">
        <f>IF(OR($AG1472="",$U1472=Prog!$S$18),"",IF(OR($U1472=Prog!$S$17,$U1472=Prog!$S$16),YEAR($X1472),IF($AG1472="ND","ND",$AI$8+$O1472)))</f>
        <v/>
      </c>
      <c r="AJ1472" s="3" t="str">
        <f t="shared" si="189"/>
        <v/>
      </c>
      <c r="AK1472" s="3" t="str">
        <f t="shared" si="188"/>
        <v/>
      </c>
      <c r="AL1472" s="3" t="str">
        <f t="shared" si="188"/>
        <v/>
      </c>
      <c r="AM1472" s="3" t="str">
        <f t="shared" si="188"/>
        <v/>
      </c>
      <c r="AN1472" s="3" t="str">
        <f t="shared" si="188"/>
        <v/>
      </c>
      <c r="AO1472" s="2">
        <f t="shared" si="183"/>
        <v>0</v>
      </c>
      <c r="AP1472" s="4"/>
      <c r="AQ1472" s="3">
        <f>IF(AJ1472=1,VLOOKUP($AP1472,BaseEqptCdF!$C$5:$R$161,16,FALSE),0)</f>
        <v>0</v>
      </c>
      <c r="AR1472" s="3">
        <f>IF(AK1472=1,VLOOKUP($AP1472,BaseEqptCdF!$C$5:$R$161,16,FALSE),0)</f>
        <v>0</v>
      </c>
      <c r="AS1472" s="3">
        <f>IF(AL1472=1,VLOOKUP($AP1472,BaseEqptCdF!$C$5:$R$161,16,FALSE),0)</f>
        <v>0</v>
      </c>
      <c r="AT1472" s="3">
        <f>IF(AM1472=1,VLOOKUP($AP1472,BaseEqptCdF!$C$5:$R$161,16,FALSE),0)</f>
        <v>0</v>
      </c>
      <c r="AU1472" s="3">
        <f>IF(AN1472=1,VLOOKUP($AP1472,BaseEqptCdF!$C$5:$R$161,16,FALSE),0)</f>
        <v>0</v>
      </c>
      <c r="AV1472" s="2">
        <f t="shared" si="184"/>
        <v>0</v>
      </c>
      <c r="AW1472" s="3" t="str">
        <f>IF($L1472="","",IF(SUM($AJ1472:AJ1472)=0,$AE1472,VLOOKUP($AP1472,BaseEqptCdF!$C$5:$R$161,16,FALSE)*$AC$3))</f>
        <v/>
      </c>
      <c r="AX1472" s="3" t="str">
        <f>IF($L1472="","",IF(SUM($AJ1472:AK1472)=0,$AE1472,VLOOKUP($AP1472,BaseEqptCdF!$C$5:$R$161,16,FALSE)*$AC$3))</f>
        <v/>
      </c>
      <c r="AY1472" s="3" t="str">
        <f>IF($L1472="","",IF(SUM($AJ1472:AL1472)=0,$AE1472,VLOOKUP($AP1472,BaseEqptCdF!$C$5:$R$161,16,FALSE)*$AC$3))</f>
        <v/>
      </c>
      <c r="AZ1472" s="3" t="str">
        <f>IF($L1472="","",IF(SUM($AJ1472:AM1472)=0,$AE1472,VLOOKUP($AP1472,BaseEqptCdF!$C$5:$R$161,16,FALSE)*$AC$3))</f>
        <v/>
      </c>
      <c r="BA1472" s="3" t="str">
        <f>IF($L1472="","",IF(SUM($AJ1472:AN1472)=0,$AE1472,VLOOKUP($AP1472,BaseEqptCdF!$C$5:$R$161,16,FALSE)*$AC$3))</f>
        <v/>
      </c>
      <c r="BB1472" s="2">
        <f t="shared" si="185"/>
        <v>0</v>
      </c>
      <c r="BC1472" s="3" t="str">
        <f>IF($L1472="","",IF(SUM($AJ1472:AJ1472)=0,$AF1472,IF(LEFT(VLOOKUP($AP1472,BaseEqptCdF!$C$5:$E$161,3,FALSE),2)="SD",0,IF(LEFT(VLOOKUP($AP1472,BaseEqptCdF!$C$5:$E$161,3,FALSE),2)="SB",1*52,VLOOKUP($AP1472,BaseEqptCdF!$C$5:$S$161,12,FALSE)*0.2*300))))</f>
        <v/>
      </c>
      <c r="BD1472" s="3" t="str">
        <f>IF($L1472="","",IF(SUM($AJ1472:AK1472)=0,$AF1472,IF(LEFT(VLOOKUP($AP1472,BaseEqptCdF!$C$5:$E$161,3,FALSE),2)="SD",0,IF(LEFT(VLOOKUP($AP1472,BaseEqptCdF!$C$5:$E$161,3,FALSE),2)="SB",1*52,VLOOKUP($AP1472,BaseEqptCdF!$C$5:$S$161,12,FALSE)*0.2*300))))</f>
        <v/>
      </c>
      <c r="BE1472" s="3" t="str">
        <f>IF($L1472="","",IF(SUM($AJ1472:AL1472)=0,$AF1472,IF(LEFT(VLOOKUP($AP1472,BaseEqptCdF!$C$5:$E$161,3,FALSE),2)="SD",0,IF(LEFT(VLOOKUP($AP1472,BaseEqptCdF!$C$5:$E$161,3,FALSE),2)="SB",1*52,VLOOKUP($AP1472,BaseEqptCdF!$C$5:$S$161,12,FALSE)*0.2*300))))</f>
        <v/>
      </c>
      <c r="BF1472" s="3" t="str">
        <f>IF($L1472="","",IF(SUM($AJ1472:AM1472)=0,$AF1472,IF(LEFT(VLOOKUP($AP1472,BaseEqptCdF!$C$5:$E$161,3,FALSE),2)="SD",0,IF(LEFT(VLOOKUP($AP1472,BaseEqptCdF!$C$5:$E$161,3,FALSE),2)="SB",1*52,VLOOKUP($AP1472,BaseEqptCdF!$C$5:$S$161,12,FALSE)*0.2*300))))</f>
        <v/>
      </c>
      <c r="BG1472" s="3" t="str">
        <f>IF($L1472="","",IF(SUM($AJ1472:AN1472)=0,$AF1472,IF(LEFT(VLOOKUP($AP1472,BaseEqptCdF!$C$5:$E$161,3,FALSE),2)="SD",0,IF(LEFT(VLOOKUP($AP1472,BaseEqptCdF!$C$5:$E$161,3,FALSE),2)="SB",1*52,VLOOKUP($AP1472,BaseEqptCdF!$C$5:$S$161,12,FALSE)*0.2*300))))</f>
        <v/>
      </c>
      <c r="BH1472" s="2">
        <f t="shared" si="186"/>
        <v>0</v>
      </c>
    </row>
    <row r="1473" spans="1:60" x14ac:dyDescent="0.25">
      <c r="A1473" s="296" t="str">
        <f t="array" ref="A1473">IF($C1473="","",INDEX(Prog!$B$8:$D$300,MATCH($C1473,nivo1,0),1))</f>
        <v/>
      </c>
      <c r="B1473" s="296" t="str">
        <f t="array" ref="B1473">IF($C1473="","",INDEX(Prog!$B$8:$D$300,MATCH($C1473,nivo1,0),2))</f>
        <v/>
      </c>
      <c r="C1473" s="273"/>
      <c r="D1473" s="267"/>
      <c r="E1473" s="273"/>
      <c r="F1473" s="273"/>
      <c r="G1473" s="273"/>
      <c r="H1473" s="273"/>
      <c r="I1473" s="273"/>
      <c r="J1473" s="273"/>
      <c r="K1473" s="274"/>
      <c r="L1473" s="273"/>
      <c r="M1473" s="273"/>
      <c r="N1473" s="273"/>
      <c r="O1473" s="275"/>
      <c r="P1473" s="273"/>
      <c r="Q1473" s="273"/>
      <c r="R1473" s="273"/>
      <c r="S1473" s="273"/>
      <c r="T1473" s="276"/>
      <c r="U1473" s="276"/>
      <c r="V1473" s="276"/>
      <c r="W1473" s="276"/>
      <c r="X1473" s="277"/>
      <c r="Y1473" s="278"/>
      <c r="AA1473" s="8" t="str">
        <f>IF($L1473="","",VLOOKUP($L1473,BaseEqptCdF!$C$5:$E$161,2,FALSE))</f>
        <v/>
      </c>
      <c r="AB1473" s="8" t="str">
        <f>IF($L1473="","",VLOOKUP($L1473,BaseEqptCdF!$C$5:$E$161,3,FALSE))</f>
        <v/>
      </c>
      <c r="AC1473" s="7" t="str">
        <f>IF($L1473="","",VLOOKUP($L1473,BaseEqptCdF!$C$5:$I$161,6,FALSE))</f>
        <v/>
      </c>
      <c r="AD1473" s="7" t="str">
        <f>IF($L1473="","",VLOOKUP($L1473,BaseEqptCdF!$C$5:$I$161,7,FALSE))</f>
        <v/>
      </c>
      <c r="AE1473" s="3" t="str">
        <f>IF($L1473="","",VLOOKUP($L1473,BaseEqptCdF!$C$5:$R$161,16,FALSE)*$AC$3)</f>
        <v/>
      </c>
      <c r="AF1473" s="3" t="str">
        <f>IF($L1473="","",IF(LEFT($AB1473,2)="SD",0,IF(LEFT($AB1473,2)="SB",1*52,IF($N1473=Prog!$P$17,VLOOKUP($L1473,BaseEqptCdF!$C$5:$P$161,14,FALSE)*1*300,VLOOKUP($L1473,BaseEqptCdF!$C$5:$P$161,12,FALSE)*0.2*300))))</f>
        <v/>
      </c>
      <c r="AG1473" s="6" t="str">
        <f t="shared" si="182"/>
        <v/>
      </c>
      <c r="AH1473" s="6">
        <f>IF($U1473=Prog!$S$18,YEAR($X1473),"")</f>
        <v>1900</v>
      </c>
      <c r="AI1473" s="5" t="str">
        <f>IF(OR($AG1473="",$U1473=Prog!$S$18),"",IF(OR($U1473=Prog!$S$17,$U1473=Prog!$S$16),YEAR($X1473),IF($AG1473="ND","ND",$AI$8+$O1473)))</f>
        <v/>
      </c>
      <c r="AJ1473" s="3" t="str">
        <f t="shared" si="189"/>
        <v/>
      </c>
      <c r="AK1473" s="3" t="str">
        <f t="shared" si="188"/>
        <v/>
      </c>
      <c r="AL1473" s="3" t="str">
        <f t="shared" si="188"/>
        <v/>
      </c>
      <c r="AM1473" s="3" t="str">
        <f t="shared" si="188"/>
        <v/>
      </c>
      <c r="AN1473" s="3" t="str">
        <f t="shared" si="188"/>
        <v/>
      </c>
      <c r="AO1473" s="2">
        <f t="shared" si="183"/>
        <v>0</v>
      </c>
      <c r="AP1473" s="4"/>
      <c r="AQ1473" s="3">
        <f>IF(AJ1473=1,VLOOKUP($AP1473,BaseEqptCdF!$C$5:$R$161,16,FALSE),0)</f>
        <v>0</v>
      </c>
      <c r="AR1473" s="3">
        <f>IF(AK1473=1,VLOOKUP($AP1473,BaseEqptCdF!$C$5:$R$161,16,FALSE),0)</f>
        <v>0</v>
      </c>
      <c r="AS1473" s="3">
        <f>IF(AL1473=1,VLOOKUP($AP1473,BaseEqptCdF!$C$5:$R$161,16,FALSE),0)</f>
        <v>0</v>
      </c>
      <c r="AT1473" s="3">
        <f>IF(AM1473=1,VLOOKUP($AP1473,BaseEqptCdF!$C$5:$R$161,16,FALSE),0)</f>
        <v>0</v>
      </c>
      <c r="AU1473" s="3">
        <f>IF(AN1473=1,VLOOKUP($AP1473,BaseEqptCdF!$C$5:$R$161,16,FALSE),0)</f>
        <v>0</v>
      </c>
      <c r="AV1473" s="2">
        <f t="shared" si="184"/>
        <v>0</v>
      </c>
      <c r="AW1473" s="3" t="str">
        <f>IF($L1473="","",IF(SUM($AJ1473:AJ1473)=0,$AE1473,VLOOKUP($AP1473,BaseEqptCdF!$C$5:$R$161,16,FALSE)*$AC$3))</f>
        <v/>
      </c>
      <c r="AX1473" s="3" t="str">
        <f>IF($L1473="","",IF(SUM($AJ1473:AK1473)=0,$AE1473,VLOOKUP($AP1473,BaseEqptCdF!$C$5:$R$161,16,FALSE)*$AC$3))</f>
        <v/>
      </c>
      <c r="AY1473" s="3" t="str">
        <f>IF($L1473="","",IF(SUM($AJ1473:AL1473)=0,$AE1473,VLOOKUP($AP1473,BaseEqptCdF!$C$5:$R$161,16,FALSE)*$AC$3))</f>
        <v/>
      </c>
      <c r="AZ1473" s="3" t="str">
        <f>IF($L1473="","",IF(SUM($AJ1473:AM1473)=0,$AE1473,VLOOKUP($AP1473,BaseEqptCdF!$C$5:$R$161,16,FALSE)*$AC$3))</f>
        <v/>
      </c>
      <c r="BA1473" s="3" t="str">
        <f>IF($L1473="","",IF(SUM($AJ1473:AN1473)=0,$AE1473,VLOOKUP($AP1473,BaseEqptCdF!$C$5:$R$161,16,FALSE)*$AC$3))</f>
        <v/>
      </c>
      <c r="BB1473" s="2">
        <f t="shared" si="185"/>
        <v>0</v>
      </c>
      <c r="BC1473" s="3" t="str">
        <f>IF($L1473="","",IF(SUM($AJ1473:AJ1473)=0,$AF1473,IF(LEFT(VLOOKUP($AP1473,BaseEqptCdF!$C$5:$E$161,3,FALSE),2)="SD",0,IF(LEFT(VLOOKUP($AP1473,BaseEqptCdF!$C$5:$E$161,3,FALSE),2)="SB",1*52,VLOOKUP($AP1473,BaseEqptCdF!$C$5:$S$161,12,FALSE)*0.2*300))))</f>
        <v/>
      </c>
      <c r="BD1473" s="3" t="str">
        <f>IF($L1473="","",IF(SUM($AJ1473:AK1473)=0,$AF1473,IF(LEFT(VLOOKUP($AP1473,BaseEqptCdF!$C$5:$E$161,3,FALSE),2)="SD",0,IF(LEFT(VLOOKUP($AP1473,BaseEqptCdF!$C$5:$E$161,3,FALSE),2)="SB",1*52,VLOOKUP($AP1473,BaseEqptCdF!$C$5:$S$161,12,FALSE)*0.2*300))))</f>
        <v/>
      </c>
      <c r="BE1473" s="3" t="str">
        <f>IF($L1473="","",IF(SUM($AJ1473:AL1473)=0,$AF1473,IF(LEFT(VLOOKUP($AP1473,BaseEqptCdF!$C$5:$E$161,3,FALSE),2)="SD",0,IF(LEFT(VLOOKUP($AP1473,BaseEqptCdF!$C$5:$E$161,3,FALSE),2)="SB",1*52,VLOOKUP($AP1473,BaseEqptCdF!$C$5:$S$161,12,FALSE)*0.2*300))))</f>
        <v/>
      </c>
      <c r="BF1473" s="3" t="str">
        <f>IF($L1473="","",IF(SUM($AJ1473:AM1473)=0,$AF1473,IF(LEFT(VLOOKUP($AP1473,BaseEqptCdF!$C$5:$E$161,3,FALSE),2)="SD",0,IF(LEFT(VLOOKUP($AP1473,BaseEqptCdF!$C$5:$E$161,3,FALSE),2)="SB",1*52,VLOOKUP($AP1473,BaseEqptCdF!$C$5:$S$161,12,FALSE)*0.2*300))))</f>
        <v/>
      </c>
      <c r="BG1473" s="3" t="str">
        <f>IF($L1473="","",IF(SUM($AJ1473:AN1473)=0,$AF1473,IF(LEFT(VLOOKUP($AP1473,BaseEqptCdF!$C$5:$E$161,3,FALSE),2)="SD",0,IF(LEFT(VLOOKUP($AP1473,BaseEqptCdF!$C$5:$E$161,3,FALSE),2)="SB",1*52,VLOOKUP($AP1473,BaseEqptCdF!$C$5:$S$161,12,FALSE)*0.2*300))))</f>
        <v/>
      </c>
      <c r="BH1473" s="2">
        <f t="shared" si="186"/>
        <v>0</v>
      </c>
    </row>
    <row r="1474" spans="1:60" x14ac:dyDescent="0.25">
      <c r="A1474" s="296" t="str">
        <f t="array" ref="A1474">IF($C1474="","",INDEX(Prog!$B$8:$D$300,MATCH($C1474,nivo1,0),1))</f>
        <v/>
      </c>
      <c r="B1474" s="296" t="str">
        <f t="array" ref="B1474">IF($C1474="","",INDEX(Prog!$B$8:$D$300,MATCH($C1474,nivo1,0),2))</f>
        <v/>
      </c>
      <c r="C1474" s="273"/>
      <c r="D1474" s="267"/>
      <c r="E1474" s="273"/>
      <c r="F1474" s="273"/>
      <c r="G1474" s="273"/>
      <c r="H1474" s="273"/>
      <c r="I1474" s="273"/>
      <c r="J1474" s="273"/>
      <c r="K1474" s="274"/>
      <c r="L1474" s="273"/>
      <c r="M1474" s="273"/>
      <c r="N1474" s="273"/>
      <c r="O1474" s="275"/>
      <c r="P1474" s="273"/>
      <c r="Q1474" s="273"/>
      <c r="R1474" s="273"/>
      <c r="S1474" s="273"/>
      <c r="T1474" s="276"/>
      <c r="U1474" s="276"/>
      <c r="V1474" s="276"/>
      <c r="W1474" s="276"/>
      <c r="X1474" s="277"/>
      <c r="Y1474" s="278"/>
      <c r="AA1474" s="8" t="str">
        <f>IF($L1474="","",VLOOKUP($L1474,BaseEqptCdF!$C$5:$E$161,2,FALSE))</f>
        <v/>
      </c>
      <c r="AB1474" s="8" t="str">
        <f>IF($L1474="","",VLOOKUP($L1474,BaseEqptCdF!$C$5:$E$161,3,FALSE))</f>
        <v/>
      </c>
      <c r="AC1474" s="7" t="str">
        <f>IF($L1474="","",VLOOKUP($L1474,BaseEqptCdF!$C$5:$I$161,6,FALSE))</f>
        <v/>
      </c>
      <c r="AD1474" s="7" t="str">
        <f>IF($L1474="","",VLOOKUP($L1474,BaseEqptCdF!$C$5:$I$161,7,FALSE))</f>
        <v/>
      </c>
      <c r="AE1474" s="3" t="str">
        <f>IF($L1474="","",VLOOKUP($L1474,BaseEqptCdF!$C$5:$R$161,16,FALSE)*$AC$3)</f>
        <v/>
      </c>
      <c r="AF1474" s="3" t="str">
        <f>IF($L1474="","",IF(LEFT($AB1474,2)="SD",0,IF(LEFT($AB1474,2)="SB",1*52,IF($N1474=Prog!$P$17,VLOOKUP($L1474,BaseEqptCdF!$C$5:$P$161,14,FALSE)*1*300,VLOOKUP($L1474,BaseEqptCdF!$C$5:$P$161,12,FALSE)*0.2*300))))</f>
        <v/>
      </c>
      <c r="AG1474" s="6" t="str">
        <f t="shared" si="182"/>
        <v/>
      </c>
      <c r="AH1474" s="6">
        <f>IF($U1474=Prog!$S$18,YEAR($X1474),"")</f>
        <v>1900</v>
      </c>
      <c r="AI1474" s="5" t="str">
        <f>IF(OR($AG1474="",$U1474=Prog!$S$18),"",IF(OR($U1474=Prog!$S$17,$U1474=Prog!$S$16),YEAR($X1474),IF($AG1474="ND","ND",$AI$8+$O1474)))</f>
        <v/>
      </c>
      <c r="AJ1474" s="3" t="str">
        <f t="shared" si="189"/>
        <v/>
      </c>
      <c r="AK1474" s="3" t="str">
        <f t="shared" si="188"/>
        <v/>
      </c>
      <c r="AL1474" s="3" t="str">
        <f t="shared" si="188"/>
        <v/>
      </c>
      <c r="AM1474" s="3" t="str">
        <f t="shared" si="188"/>
        <v/>
      </c>
      <c r="AN1474" s="3" t="str">
        <f t="shared" si="188"/>
        <v/>
      </c>
      <c r="AO1474" s="2">
        <f t="shared" si="183"/>
        <v>0</v>
      </c>
      <c r="AP1474" s="4"/>
      <c r="AQ1474" s="3">
        <f>IF(AJ1474=1,VLOOKUP($AP1474,BaseEqptCdF!$C$5:$R$161,16,FALSE),0)</f>
        <v>0</v>
      </c>
      <c r="AR1474" s="3">
        <f>IF(AK1474=1,VLOOKUP($AP1474,BaseEqptCdF!$C$5:$R$161,16,FALSE),0)</f>
        <v>0</v>
      </c>
      <c r="AS1474" s="3">
        <f>IF(AL1474=1,VLOOKUP($AP1474,BaseEqptCdF!$C$5:$R$161,16,FALSE),0)</f>
        <v>0</v>
      </c>
      <c r="AT1474" s="3">
        <f>IF(AM1474=1,VLOOKUP($AP1474,BaseEqptCdF!$C$5:$R$161,16,FALSE),0)</f>
        <v>0</v>
      </c>
      <c r="AU1474" s="3">
        <f>IF(AN1474=1,VLOOKUP($AP1474,BaseEqptCdF!$C$5:$R$161,16,FALSE),0)</f>
        <v>0</v>
      </c>
      <c r="AV1474" s="2">
        <f t="shared" si="184"/>
        <v>0</v>
      </c>
      <c r="AW1474" s="3" t="str">
        <f>IF($L1474="","",IF(SUM($AJ1474:AJ1474)=0,$AE1474,VLOOKUP($AP1474,BaseEqptCdF!$C$5:$R$161,16,FALSE)*$AC$3))</f>
        <v/>
      </c>
      <c r="AX1474" s="3" t="str">
        <f>IF($L1474="","",IF(SUM($AJ1474:AK1474)=0,$AE1474,VLOOKUP($AP1474,BaseEqptCdF!$C$5:$R$161,16,FALSE)*$AC$3))</f>
        <v/>
      </c>
      <c r="AY1474" s="3" t="str">
        <f>IF($L1474="","",IF(SUM($AJ1474:AL1474)=0,$AE1474,VLOOKUP($AP1474,BaseEqptCdF!$C$5:$R$161,16,FALSE)*$AC$3))</f>
        <v/>
      </c>
      <c r="AZ1474" s="3" t="str">
        <f>IF($L1474="","",IF(SUM($AJ1474:AM1474)=0,$AE1474,VLOOKUP($AP1474,BaseEqptCdF!$C$5:$R$161,16,FALSE)*$AC$3))</f>
        <v/>
      </c>
      <c r="BA1474" s="3" t="str">
        <f>IF($L1474="","",IF(SUM($AJ1474:AN1474)=0,$AE1474,VLOOKUP($AP1474,BaseEqptCdF!$C$5:$R$161,16,FALSE)*$AC$3))</f>
        <v/>
      </c>
      <c r="BB1474" s="2">
        <f t="shared" si="185"/>
        <v>0</v>
      </c>
      <c r="BC1474" s="3" t="str">
        <f>IF($L1474="","",IF(SUM($AJ1474:AJ1474)=0,$AF1474,IF(LEFT(VLOOKUP($AP1474,BaseEqptCdF!$C$5:$E$161,3,FALSE),2)="SD",0,IF(LEFT(VLOOKUP($AP1474,BaseEqptCdF!$C$5:$E$161,3,FALSE),2)="SB",1*52,VLOOKUP($AP1474,BaseEqptCdF!$C$5:$S$161,12,FALSE)*0.2*300))))</f>
        <v/>
      </c>
      <c r="BD1474" s="3" t="str">
        <f>IF($L1474="","",IF(SUM($AJ1474:AK1474)=0,$AF1474,IF(LEFT(VLOOKUP($AP1474,BaseEqptCdF!$C$5:$E$161,3,FALSE),2)="SD",0,IF(LEFT(VLOOKUP($AP1474,BaseEqptCdF!$C$5:$E$161,3,FALSE),2)="SB",1*52,VLOOKUP($AP1474,BaseEqptCdF!$C$5:$S$161,12,FALSE)*0.2*300))))</f>
        <v/>
      </c>
      <c r="BE1474" s="3" t="str">
        <f>IF($L1474="","",IF(SUM($AJ1474:AL1474)=0,$AF1474,IF(LEFT(VLOOKUP($AP1474,BaseEqptCdF!$C$5:$E$161,3,FALSE),2)="SD",0,IF(LEFT(VLOOKUP($AP1474,BaseEqptCdF!$C$5:$E$161,3,FALSE),2)="SB",1*52,VLOOKUP($AP1474,BaseEqptCdF!$C$5:$S$161,12,FALSE)*0.2*300))))</f>
        <v/>
      </c>
      <c r="BF1474" s="3" t="str">
        <f>IF($L1474="","",IF(SUM($AJ1474:AM1474)=0,$AF1474,IF(LEFT(VLOOKUP($AP1474,BaseEqptCdF!$C$5:$E$161,3,FALSE),2)="SD",0,IF(LEFT(VLOOKUP($AP1474,BaseEqptCdF!$C$5:$E$161,3,FALSE),2)="SB",1*52,VLOOKUP($AP1474,BaseEqptCdF!$C$5:$S$161,12,FALSE)*0.2*300))))</f>
        <v/>
      </c>
      <c r="BG1474" s="3" t="str">
        <f>IF($L1474="","",IF(SUM($AJ1474:AN1474)=0,$AF1474,IF(LEFT(VLOOKUP($AP1474,BaseEqptCdF!$C$5:$E$161,3,FALSE),2)="SD",0,IF(LEFT(VLOOKUP($AP1474,BaseEqptCdF!$C$5:$E$161,3,FALSE),2)="SB",1*52,VLOOKUP($AP1474,BaseEqptCdF!$C$5:$S$161,12,FALSE)*0.2*300))))</f>
        <v/>
      </c>
      <c r="BH1474" s="2">
        <f t="shared" si="186"/>
        <v>0</v>
      </c>
    </row>
    <row r="1475" spans="1:60" x14ac:dyDescent="0.25">
      <c r="A1475" s="296" t="str">
        <f t="array" ref="A1475">IF($C1475="","",INDEX(Prog!$B$8:$D$300,MATCH($C1475,nivo1,0),1))</f>
        <v/>
      </c>
      <c r="B1475" s="296" t="str">
        <f t="array" ref="B1475">IF($C1475="","",INDEX(Prog!$B$8:$D$300,MATCH($C1475,nivo1,0),2))</f>
        <v/>
      </c>
      <c r="C1475" s="273"/>
      <c r="D1475" s="267"/>
      <c r="E1475" s="273"/>
      <c r="F1475" s="273"/>
      <c r="G1475" s="273"/>
      <c r="H1475" s="273"/>
      <c r="I1475" s="273"/>
      <c r="J1475" s="273"/>
      <c r="K1475" s="274"/>
      <c r="L1475" s="273"/>
      <c r="M1475" s="273"/>
      <c r="N1475" s="273"/>
      <c r="O1475" s="275"/>
      <c r="P1475" s="273"/>
      <c r="Q1475" s="273"/>
      <c r="R1475" s="273"/>
      <c r="S1475" s="273"/>
      <c r="T1475" s="276"/>
      <c r="U1475" s="276"/>
      <c r="V1475" s="276"/>
      <c r="W1475" s="276"/>
      <c r="X1475" s="277"/>
      <c r="Y1475" s="278"/>
      <c r="AA1475" s="8" t="str">
        <f>IF($L1475="","",VLOOKUP($L1475,BaseEqptCdF!$C$5:$E$161,2,FALSE))</f>
        <v/>
      </c>
      <c r="AB1475" s="8" t="str">
        <f>IF($L1475="","",VLOOKUP($L1475,BaseEqptCdF!$C$5:$E$161,3,FALSE))</f>
        <v/>
      </c>
      <c r="AC1475" s="7" t="str">
        <f>IF($L1475="","",VLOOKUP($L1475,BaseEqptCdF!$C$5:$I$161,6,FALSE))</f>
        <v/>
      </c>
      <c r="AD1475" s="7" t="str">
        <f>IF($L1475="","",VLOOKUP($L1475,BaseEqptCdF!$C$5:$I$161,7,FALSE))</f>
        <v/>
      </c>
      <c r="AE1475" s="3" t="str">
        <f>IF($L1475="","",VLOOKUP($L1475,BaseEqptCdF!$C$5:$R$161,16,FALSE)*$AC$3)</f>
        <v/>
      </c>
      <c r="AF1475" s="3" t="str">
        <f>IF($L1475="","",IF(LEFT($AB1475,2)="SD",0,IF(LEFT($AB1475,2)="SB",1*52,IF($N1475=Prog!$P$17,VLOOKUP($L1475,BaseEqptCdF!$C$5:$P$161,14,FALSE)*1*300,VLOOKUP($L1475,BaseEqptCdF!$C$5:$P$161,12,FALSE)*0.2*300))))</f>
        <v/>
      </c>
      <c r="AG1475" s="6" t="str">
        <f t="shared" si="182"/>
        <v/>
      </c>
      <c r="AH1475" s="6">
        <f>IF($U1475=Prog!$S$18,YEAR($X1475),"")</f>
        <v>1900</v>
      </c>
      <c r="AI1475" s="5" t="str">
        <f>IF(OR($AG1475="",$U1475=Prog!$S$18),"",IF(OR($U1475=Prog!$S$17,$U1475=Prog!$S$16),YEAR($X1475),IF($AG1475="ND","ND",$AI$8+$O1475)))</f>
        <v/>
      </c>
      <c r="AJ1475" s="3" t="str">
        <f t="shared" si="189"/>
        <v/>
      </c>
      <c r="AK1475" s="3" t="str">
        <f t="shared" si="188"/>
        <v/>
      </c>
      <c r="AL1475" s="3" t="str">
        <f t="shared" si="188"/>
        <v/>
      </c>
      <c r="AM1475" s="3" t="str">
        <f t="shared" si="188"/>
        <v/>
      </c>
      <c r="AN1475" s="3" t="str">
        <f t="shared" si="188"/>
        <v/>
      </c>
      <c r="AO1475" s="2">
        <f t="shared" si="183"/>
        <v>0</v>
      </c>
      <c r="AP1475" s="4"/>
      <c r="AQ1475" s="3">
        <f>IF(AJ1475=1,VLOOKUP($AP1475,BaseEqptCdF!$C$5:$R$161,16,FALSE),0)</f>
        <v>0</v>
      </c>
      <c r="AR1475" s="3">
        <f>IF(AK1475=1,VLOOKUP($AP1475,BaseEqptCdF!$C$5:$R$161,16,FALSE),0)</f>
        <v>0</v>
      </c>
      <c r="AS1475" s="3">
        <f>IF(AL1475=1,VLOOKUP($AP1475,BaseEqptCdF!$C$5:$R$161,16,FALSE),0)</f>
        <v>0</v>
      </c>
      <c r="AT1475" s="3">
        <f>IF(AM1475=1,VLOOKUP($AP1475,BaseEqptCdF!$C$5:$R$161,16,FALSE),0)</f>
        <v>0</v>
      </c>
      <c r="AU1475" s="3">
        <f>IF(AN1475=1,VLOOKUP($AP1475,BaseEqptCdF!$C$5:$R$161,16,FALSE),0)</f>
        <v>0</v>
      </c>
      <c r="AV1475" s="2">
        <f t="shared" si="184"/>
        <v>0</v>
      </c>
      <c r="AW1475" s="3" t="str">
        <f>IF($L1475="","",IF(SUM($AJ1475:AJ1475)=0,$AE1475,VLOOKUP($AP1475,BaseEqptCdF!$C$5:$R$161,16,FALSE)*$AC$3))</f>
        <v/>
      </c>
      <c r="AX1475" s="3" t="str">
        <f>IF($L1475="","",IF(SUM($AJ1475:AK1475)=0,$AE1475,VLOOKUP($AP1475,BaseEqptCdF!$C$5:$R$161,16,FALSE)*$AC$3))</f>
        <v/>
      </c>
      <c r="AY1475" s="3" t="str">
        <f>IF($L1475="","",IF(SUM($AJ1475:AL1475)=0,$AE1475,VLOOKUP($AP1475,BaseEqptCdF!$C$5:$R$161,16,FALSE)*$AC$3))</f>
        <v/>
      </c>
      <c r="AZ1475" s="3" t="str">
        <f>IF($L1475="","",IF(SUM($AJ1475:AM1475)=0,$AE1475,VLOOKUP($AP1475,BaseEqptCdF!$C$5:$R$161,16,FALSE)*$AC$3))</f>
        <v/>
      </c>
      <c r="BA1475" s="3" t="str">
        <f>IF($L1475="","",IF(SUM($AJ1475:AN1475)=0,$AE1475,VLOOKUP($AP1475,BaseEqptCdF!$C$5:$R$161,16,FALSE)*$AC$3))</f>
        <v/>
      </c>
      <c r="BB1475" s="2">
        <f t="shared" si="185"/>
        <v>0</v>
      </c>
      <c r="BC1475" s="3" t="str">
        <f>IF($L1475="","",IF(SUM($AJ1475:AJ1475)=0,$AF1475,IF(LEFT(VLOOKUP($AP1475,BaseEqptCdF!$C$5:$E$161,3,FALSE),2)="SD",0,IF(LEFT(VLOOKUP($AP1475,BaseEqptCdF!$C$5:$E$161,3,FALSE),2)="SB",1*52,VLOOKUP($AP1475,BaseEqptCdF!$C$5:$S$161,12,FALSE)*0.2*300))))</f>
        <v/>
      </c>
      <c r="BD1475" s="3" t="str">
        <f>IF($L1475="","",IF(SUM($AJ1475:AK1475)=0,$AF1475,IF(LEFT(VLOOKUP($AP1475,BaseEqptCdF!$C$5:$E$161,3,FALSE),2)="SD",0,IF(LEFT(VLOOKUP($AP1475,BaseEqptCdF!$C$5:$E$161,3,FALSE),2)="SB",1*52,VLOOKUP($AP1475,BaseEqptCdF!$C$5:$S$161,12,FALSE)*0.2*300))))</f>
        <v/>
      </c>
      <c r="BE1475" s="3" t="str">
        <f>IF($L1475="","",IF(SUM($AJ1475:AL1475)=0,$AF1475,IF(LEFT(VLOOKUP($AP1475,BaseEqptCdF!$C$5:$E$161,3,FALSE),2)="SD",0,IF(LEFT(VLOOKUP($AP1475,BaseEqptCdF!$C$5:$E$161,3,FALSE),2)="SB",1*52,VLOOKUP($AP1475,BaseEqptCdF!$C$5:$S$161,12,FALSE)*0.2*300))))</f>
        <v/>
      </c>
      <c r="BF1475" s="3" t="str">
        <f>IF($L1475="","",IF(SUM($AJ1475:AM1475)=0,$AF1475,IF(LEFT(VLOOKUP($AP1475,BaseEqptCdF!$C$5:$E$161,3,FALSE),2)="SD",0,IF(LEFT(VLOOKUP($AP1475,BaseEqptCdF!$C$5:$E$161,3,FALSE),2)="SB",1*52,VLOOKUP($AP1475,BaseEqptCdF!$C$5:$S$161,12,FALSE)*0.2*300))))</f>
        <v/>
      </c>
      <c r="BG1475" s="3" t="str">
        <f>IF($L1475="","",IF(SUM($AJ1475:AN1475)=0,$AF1475,IF(LEFT(VLOOKUP($AP1475,BaseEqptCdF!$C$5:$E$161,3,FALSE),2)="SD",0,IF(LEFT(VLOOKUP($AP1475,BaseEqptCdF!$C$5:$E$161,3,FALSE),2)="SB",1*52,VLOOKUP($AP1475,BaseEqptCdF!$C$5:$S$161,12,FALSE)*0.2*300))))</f>
        <v/>
      </c>
      <c r="BH1475" s="2">
        <f t="shared" si="186"/>
        <v>0</v>
      </c>
    </row>
    <row r="1476" spans="1:60" x14ac:dyDescent="0.25">
      <c r="A1476" s="296" t="str">
        <f t="array" ref="A1476">IF($C1476="","",INDEX(Prog!$B$8:$D$300,MATCH($C1476,nivo1,0),1))</f>
        <v/>
      </c>
      <c r="B1476" s="296" t="str">
        <f t="array" ref="B1476">IF($C1476="","",INDEX(Prog!$B$8:$D$300,MATCH($C1476,nivo1,0),2))</f>
        <v/>
      </c>
      <c r="C1476" s="273"/>
      <c r="D1476" s="267"/>
      <c r="E1476" s="273"/>
      <c r="F1476" s="273"/>
      <c r="G1476" s="273"/>
      <c r="H1476" s="273"/>
      <c r="I1476" s="273"/>
      <c r="J1476" s="273"/>
      <c r="K1476" s="274"/>
      <c r="L1476" s="273"/>
      <c r="M1476" s="273"/>
      <c r="N1476" s="273"/>
      <c r="O1476" s="275"/>
      <c r="P1476" s="273"/>
      <c r="Q1476" s="273"/>
      <c r="R1476" s="273"/>
      <c r="S1476" s="273"/>
      <c r="T1476" s="276"/>
      <c r="U1476" s="276"/>
      <c r="V1476" s="276"/>
      <c r="W1476" s="276"/>
      <c r="X1476" s="277"/>
      <c r="Y1476" s="278"/>
      <c r="AA1476" s="8" t="str">
        <f>IF($L1476="","",VLOOKUP($L1476,BaseEqptCdF!$C$5:$E$161,2,FALSE))</f>
        <v/>
      </c>
      <c r="AB1476" s="8" t="str">
        <f>IF($L1476="","",VLOOKUP($L1476,BaseEqptCdF!$C$5:$E$161,3,FALSE))</f>
        <v/>
      </c>
      <c r="AC1476" s="7" t="str">
        <f>IF($L1476="","",VLOOKUP($L1476,BaseEqptCdF!$C$5:$I$161,6,FALSE))</f>
        <v/>
      </c>
      <c r="AD1476" s="7" t="str">
        <f>IF($L1476="","",VLOOKUP($L1476,BaseEqptCdF!$C$5:$I$161,7,FALSE))</f>
        <v/>
      </c>
      <c r="AE1476" s="3" t="str">
        <f>IF($L1476="","",VLOOKUP($L1476,BaseEqptCdF!$C$5:$R$161,16,FALSE)*$AC$3)</f>
        <v/>
      </c>
      <c r="AF1476" s="3" t="str">
        <f>IF($L1476="","",IF(LEFT($AB1476,2)="SD",0,IF(LEFT($AB1476,2)="SB",1*52,IF($N1476=Prog!$P$17,VLOOKUP($L1476,BaseEqptCdF!$C$5:$P$161,14,FALSE)*1*300,VLOOKUP($L1476,BaseEqptCdF!$C$5:$P$161,12,FALSE)*0.2*300))))</f>
        <v/>
      </c>
      <c r="AG1476" s="6" t="str">
        <f t="shared" si="182"/>
        <v/>
      </c>
      <c r="AH1476" s="6">
        <f>IF($U1476=Prog!$S$18,YEAR($X1476),"")</f>
        <v>1900</v>
      </c>
      <c r="AI1476" s="5" t="str">
        <f>IF(OR($AG1476="",$U1476=Prog!$S$18),"",IF(OR($U1476=Prog!$S$17,$U1476=Prog!$S$16),YEAR($X1476),IF($AG1476="ND","ND",$AI$8+$O1476)))</f>
        <v/>
      </c>
      <c r="AJ1476" s="3" t="str">
        <f t="shared" si="189"/>
        <v/>
      </c>
      <c r="AK1476" s="3" t="str">
        <f t="shared" si="188"/>
        <v/>
      </c>
      <c r="AL1476" s="3" t="str">
        <f t="shared" si="188"/>
        <v/>
      </c>
      <c r="AM1476" s="3" t="str">
        <f t="shared" si="188"/>
        <v/>
      </c>
      <c r="AN1476" s="3" t="str">
        <f t="shared" si="188"/>
        <v/>
      </c>
      <c r="AO1476" s="2">
        <f t="shared" si="183"/>
        <v>0</v>
      </c>
      <c r="AP1476" s="4"/>
      <c r="AQ1476" s="3">
        <f>IF(AJ1476=1,VLOOKUP($AP1476,BaseEqptCdF!$C$5:$R$161,16,FALSE),0)</f>
        <v>0</v>
      </c>
      <c r="AR1476" s="3">
        <f>IF(AK1476=1,VLOOKUP($AP1476,BaseEqptCdF!$C$5:$R$161,16,FALSE),0)</f>
        <v>0</v>
      </c>
      <c r="AS1476" s="3">
        <f>IF(AL1476=1,VLOOKUP($AP1476,BaseEqptCdF!$C$5:$R$161,16,FALSE),0)</f>
        <v>0</v>
      </c>
      <c r="AT1476" s="3">
        <f>IF(AM1476=1,VLOOKUP($AP1476,BaseEqptCdF!$C$5:$R$161,16,FALSE),0)</f>
        <v>0</v>
      </c>
      <c r="AU1476" s="3">
        <f>IF(AN1476=1,VLOOKUP($AP1476,BaseEqptCdF!$C$5:$R$161,16,FALSE),0)</f>
        <v>0</v>
      </c>
      <c r="AV1476" s="2">
        <f t="shared" si="184"/>
        <v>0</v>
      </c>
      <c r="AW1476" s="3" t="str">
        <f>IF($L1476="","",IF(SUM($AJ1476:AJ1476)=0,$AE1476,VLOOKUP($AP1476,BaseEqptCdF!$C$5:$R$161,16,FALSE)*$AC$3))</f>
        <v/>
      </c>
      <c r="AX1476" s="3" t="str">
        <f>IF($L1476="","",IF(SUM($AJ1476:AK1476)=0,$AE1476,VLOOKUP($AP1476,BaseEqptCdF!$C$5:$R$161,16,FALSE)*$AC$3))</f>
        <v/>
      </c>
      <c r="AY1476" s="3" t="str">
        <f>IF($L1476="","",IF(SUM($AJ1476:AL1476)=0,$AE1476,VLOOKUP($AP1476,BaseEqptCdF!$C$5:$R$161,16,FALSE)*$AC$3))</f>
        <v/>
      </c>
      <c r="AZ1476" s="3" t="str">
        <f>IF($L1476="","",IF(SUM($AJ1476:AM1476)=0,$AE1476,VLOOKUP($AP1476,BaseEqptCdF!$C$5:$R$161,16,FALSE)*$AC$3))</f>
        <v/>
      </c>
      <c r="BA1476" s="3" t="str">
        <f>IF($L1476="","",IF(SUM($AJ1476:AN1476)=0,$AE1476,VLOOKUP($AP1476,BaseEqptCdF!$C$5:$R$161,16,FALSE)*$AC$3))</f>
        <v/>
      </c>
      <c r="BB1476" s="2">
        <f t="shared" si="185"/>
        <v>0</v>
      </c>
      <c r="BC1476" s="3" t="str">
        <f>IF($L1476="","",IF(SUM($AJ1476:AJ1476)=0,$AF1476,IF(LEFT(VLOOKUP($AP1476,BaseEqptCdF!$C$5:$E$161,3,FALSE),2)="SD",0,IF(LEFT(VLOOKUP($AP1476,BaseEqptCdF!$C$5:$E$161,3,FALSE),2)="SB",1*52,VLOOKUP($AP1476,BaseEqptCdF!$C$5:$S$161,12,FALSE)*0.2*300))))</f>
        <v/>
      </c>
      <c r="BD1476" s="3" t="str">
        <f>IF($L1476="","",IF(SUM($AJ1476:AK1476)=0,$AF1476,IF(LEFT(VLOOKUP($AP1476,BaseEqptCdF!$C$5:$E$161,3,FALSE),2)="SD",0,IF(LEFT(VLOOKUP($AP1476,BaseEqptCdF!$C$5:$E$161,3,FALSE),2)="SB",1*52,VLOOKUP($AP1476,BaseEqptCdF!$C$5:$S$161,12,FALSE)*0.2*300))))</f>
        <v/>
      </c>
      <c r="BE1476" s="3" t="str">
        <f>IF($L1476="","",IF(SUM($AJ1476:AL1476)=0,$AF1476,IF(LEFT(VLOOKUP($AP1476,BaseEqptCdF!$C$5:$E$161,3,FALSE),2)="SD",0,IF(LEFT(VLOOKUP($AP1476,BaseEqptCdF!$C$5:$E$161,3,FALSE),2)="SB",1*52,VLOOKUP($AP1476,BaseEqptCdF!$C$5:$S$161,12,FALSE)*0.2*300))))</f>
        <v/>
      </c>
      <c r="BF1476" s="3" t="str">
        <f>IF($L1476="","",IF(SUM($AJ1476:AM1476)=0,$AF1476,IF(LEFT(VLOOKUP($AP1476,BaseEqptCdF!$C$5:$E$161,3,FALSE),2)="SD",0,IF(LEFT(VLOOKUP($AP1476,BaseEqptCdF!$C$5:$E$161,3,FALSE),2)="SB",1*52,VLOOKUP($AP1476,BaseEqptCdF!$C$5:$S$161,12,FALSE)*0.2*300))))</f>
        <v/>
      </c>
      <c r="BG1476" s="3" t="str">
        <f>IF($L1476="","",IF(SUM($AJ1476:AN1476)=0,$AF1476,IF(LEFT(VLOOKUP($AP1476,BaseEqptCdF!$C$5:$E$161,3,FALSE),2)="SD",0,IF(LEFT(VLOOKUP($AP1476,BaseEqptCdF!$C$5:$E$161,3,FALSE),2)="SB",1*52,VLOOKUP($AP1476,BaseEqptCdF!$C$5:$S$161,12,FALSE)*0.2*300))))</f>
        <v/>
      </c>
      <c r="BH1476" s="2">
        <f t="shared" si="186"/>
        <v>0</v>
      </c>
    </row>
    <row r="1477" spans="1:60" x14ac:dyDescent="0.25">
      <c r="A1477" s="296" t="str">
        <f t="array" ref="A1477">IF($C1477="","",INDEX(Prog!$B$8:$D$300,MATCH($C1477,nivo1,0),1))</f>
        <v/>
      </c>
      <c r="B1477" s="296" t="str">
        <f t="array" ref="B1477">IF($C1477="","",INDEX(Prog!$B$8:$D$300,MATCH($C1477,nivo1,0),2))</f>
        <v/>
      </c>
      <c r="C1477" s="273"/>
      <c r="D1477" s="267"/>
      <c r="E1477" s="273"/>
      <c r="F1477" s="273"/>
      <c r="G1477" s="273"/>
      <c r="H1477" s="273"/>
      <c r="I1477" s="273"/>
      <c r="J1477" s="273"/>
      <c r="K1477" s="274"/>
      <c r="L1477" s="273"/>
      <c r="M1477" s="273"/>
      <c r="N1477" s="273"/>
      <c r="O1477" s="275"/>
      <c r="P1477" s="273"/>
      <c r="Q1477" s="273"/>
      <c r="R1477" s="273"/>
      <c r="S1477" s="273"/>
      <c r="T1477" s="276"/>
      <c r="U1477" s="276"/>
      <c r="V1477" s="276"/>
      <c r="W1477" s="276"/>
      <c r="X1477" s="277"/>
      <c r="Y1477" s="278"/>
      <c r="AA1477" s="8" t="str">
        <f>IF($L1477="","",VLOOKUP($L1477,BaseEqptCdF!$C$5:$E$161,2,FALSE))</f>
        <v/>
      </c>
      <c r="AB1477" s="8" t="str">
        <f>IF($L1477="","",VLOOKUP($L1477,BaseEqptCdF!$C$5:$E$161,3,FALSE))</f>
        <v/>
      </c>
      <c r="AC1477" s="7" t="str">
        <f>IF($L1477="","",VLOOKUP($L1477,BaseEqptCdF!$C$5:$I$161,6,FALSE))</f>
        <v/>
      </c>
      <c r="AD1477" s="7" t="str">
        <f>IF($L1477="","",VLOOKUP($L1477,BaseEqptCdF!$C$5:$I$161,7,FALSE))</f>
        <v/>
      </c>
      <c r="AE1477" s="3" t="str">
        <f>IF($L1477="","",VLOOKUP($L1477,BaseEqptCdF!$C$5:$R$161,16,FALSE)*$AC$3)</f>
        <v/>
      </c>
      <c r="AF1477" s="3" t="str">
        <f>IF($L1477="","",IF(LEFT($AB1477,2)="SD",0,IF(LEFT($AB1477,2)="SB",1*52,IF($N1477=Prog!$P$17,VLOOKUP($L1477,BaseEqptCdF!$C$5:$P$161,14,FALSE)*1*300,VLOOKUP($L1477,BaseEqptCdF!$C$5:$P$161,12,FALSE)*0.2*300))))</f>
        <v/>
      </c>
      <c r="AG1477" s="6" t="str">
        <f t="shared" si="182"/>
        <v/>
      </c>
      <c r="AH1477" s="6">
        <f>IF($U1477=Prog!$S$18,YEAR($X1477),"")</f>
        <v>1900</v>
      </c>
      <c r="AI1477" s="5" t="str">
        <f>IF(OR($AG1477="",$U1477=Prog!$S$18),"",IF(OR($U1477=Prog!$S$17,$U1477=Prog!$S$16),YEAR($X1477),IF($AG1477="ND","ND",$AI$8+$O1477)))</f>
        <v/>
      </c>
      <c r="AJ1477" s="3" t="str">
        <f t="shared" si="189"/>
        <v/>
      </c>
      <c r="AK1477" s="3" t="str">
        <f t="shared" si="188"/>
        <v/>
      </c>
      <c r="AL1477" s="3" t="str">
        <f t="shared" si="188"/>
        <v/>
      </c>
      <c r="AM1477" s="3" t="str">
        <f t="shared" si="188"/>
        <v/>
      </c>
      <c r="AN1477" s="3" t="str">
        <f t="shared" si="188"/>
        <v/>
      </c>
      <c r="AO1477" s="2">
        <f t="shared" si="183"/>
        <v>0</v>
      </c>
      <c r="AP1477" s="4"/>
      <c r="AQ1477" s="3">
        <f>IF(AJ1477=1,VLOOKUP($AP1477,BaseEqptCdF!$C$5:$R$161,16,FALSE),0)</f>
        <v>0</v>
      </c>
      <c r="AR1477" s="3">
        <f>IF(AK1477=1,VLOOKUP($AP1477,BaseEqptCdF!$C$5:$R$161,16,FALSE),0)</f>
        <v>0</v>
      </c>
      <c r="AS1477" s="3">
        <f>IF(AL1477=1,VLOOKUP($AP1477,BaseEqptCdF!$C$5:$R$161,16,FALSE),0)</f>
        <v>0</v>
      </c>
      <c r="AT1477" s="3">
        <f>IF(AM1477=1,VLOOKUP($AP1477,BaseEqptCdF!$C$5:$R$161,16,FALSE),0)</f>
        <v>0</v>
      </c>
      <c r="AU1477" s="3">
        <f>IF(AN1477=1,VLOOKUP($AP1477,BaseEqptCdF!$C$5:$R$161,16,FALSE),0)</f>
        <v>0</v>
      </c>
      <c r="AV1477" s="2">
        <f t="shared" si="184"/>
        <v>0</v>
      </c>
      <c r="AW1477" s="3" t="str">
        <f>IF($L1477="","",IF(SUM($AJ1477:AJ1477)=0,$AE1477,VLOOKUP($AP1477,BaseEqptCdF!$C$5:$R$161,16,FALSE)*$AC$3))</f>
        <v/>
      </c>
      <c r="AX1477" s="3" t="str">
        <f>IF($L1477="","",IF(SUM($AJ1477:AK1477)=0,$AE1477,VLOOKUP($AP1477,BaseEqptCdF!$C$5:$R$161,16,FALSE)*$AC$3))</f>
        <v/>
      </c>
      <c r="AY1477" s="3" t="str">
        <f>IF($L1477="","",IF(SUM($AJ1477:AL1477)=0,$AE1477,VLOOKUP($AP1477,BaseEqptCdF!$C$5:$R$161,16,FALSE)*$AC$3))</f>
        <v/>
      </c>
      <c r="AZ1477" s="3" t="str">
        <f>IF($L1477="","",IF(SUM($AJ1477:AM1477)=0,$AE1477,VLOOKUP($AP1477,BaseEqptCdF!$C$5:$R$161,16,FALSE)*$AC$3))</f>
        <v/>
      </c>
      <c r="BA1477" s="3" t="str">
        <f>IF($L1477="","",IF(SUM($AJ1477:AN1477)=0,$AE1477,VLOOKUP($AP1477,BaseEqptCdF!$C$5:$R$161,16,FALSE)*$AC$3))</f>
        <v/>
      </c>
      <c r="BB1477" s="2">
        <f t="shared" si="185"/>
        <v>0</v>
      </c>
      <c r="BC1477" s="3" t="str">
        <f>IF($L1477="","",IF(SUM($AJ1477:AJ1477)=0,$AF1477,IF(LEFT(VLOOKUP($AP1477,BaseEqptCdF!$C$5:$E$161,3,FALSE),2)="SD",0,IF(LEFT(VLOOKUP($AP1477,BaseEqptCdF!$C$5:$E$161,3,FALSE),2)="SB",1*52,VLOOKUP($AP1477,BaseEqptCdF!$C$5:$S$161,12,FALSE)*0.2*300))))</f>
        <v/>
      </c>
      <c r="BD1477" s="3" t="str">
        <f>IF($L1477="","",IF(SUM($AJ1477:AK1477)=0,$AF1477,IF(LEFT(VLOOKUP($AP1477,BaseEqptCdF!$C$5:$E$161,3,FALSE),2)="SD",0,IF(LEFT(VLOOKUP($AP1477,BaseEqptCdF!$C$5:$E$161,3,FALSE),2)="SB",1*52,VLOOKUP($AP1477,BaseEqptCdF!$C$5:$S$161,12,FALSE)*0.2*300))))</f>
        <v/>
      </c>
      <c r="BE1477" s="3" t="str">
        <f>IF($L1477="","",IF(SUM($AJ1477:AL1477)=0,$AF1477,IF(LEFT(VLOOKUP($AP1477,BaseEqptCdF!$C$5:$E$161,3,FALSE),2)="SD",0,IF(LEFT(VLOOKUP($AP1477,BaseEqptCdF!$C$5:$E$161,3,FALSE),2)="SB",1*52,VLOOKUP($AP1477,BaseEqptCdF!$C$5:$S$161,12,FALSE)*0.2*300))))</f>
        <v/>
      </c>
      <c r="BF1477" s="3" t="str">
        <f>IF($L1477="","",IF(SUM($AJ1477:AM1477)=0,$AF1477,IF(LEFT(VLOOKUP($AP1477,BaseEqptCdF!$C$5:$E$161,3,FALSE),2)="SD",0,IF(LEFT(VLOOKUP($AP1477,BaseEqptCdF!$C$5:$E$161,3,FALSE),2)="SB",1*52,VLOOKUP($AP1477,BaseEqptCdF!$C$5:$S$161,12,FALSE)*0.2*300))))</f>
        <v/>
      </c>
      <c r="BG1477" s="3" t="str">
        <f>IF($L1477="","",IF(SUM($AJ1477:AN1477)=0,$AF1477,IF(LEFT(VLOOKUP($AP1477,BaseEqptCdF!$C$5:$E$161,3,FALSE),2)="SD",0,IF(LEFT(VLOOKUP($AP1477,BaseEqptCdF!$C$5:$E$161,3,FALSE),2)="SB",1*52,VLOOKUP($AP1477,BaseEqptCdF!$C$5:$S$161,12,FALSE)*0.2*300))))</f>
        <v/>
      </c>
      <c r="BH1477" s="2">
        <f t="shared" si="186"/>
        <v>0</v>
      </c>
    </row>
    <row r="1478" spans="1:60" x14ac:dyDescent="0.25">
      <c r="A1478" s="296" t="str">
        <f t="array" ref="A1478">IF($C1478="","",INDEX(Prog!$B$8:$D$300,MATCH($C1478,nivo1,0),1))</f>
        <v/>
      </c>
      <c r="B1478" s="296" t="str">
        <f t="array" ref="B1478">IF($C1478="","",INDEX(Prog!$B$8:$D$300,MATCH($C1478,nivo1,0),2))</f>
        <v/>
      </c>
      <c r="C1478" s="273"/>
      <c r="D1478" s="267"/>
      <c r="E1478" s="273"/>
      <c r="F1478" s="273"/>
      <c r="G1478" s="273"/>
      <c r="H1478" s="273"/>
      <c r="I1478" s="273"/>
      <c r="J1478" s="273"/>
      <c r="K1478" s="274"/>
      <c r="L1478" s="273"/>
      <c r="M1478" s="273"/>
      <c r="N1478" s="273"/>
      <c r="O1478" s="275"/>
      <c r="P1478" s="273"/>
      <c r="Q1478" s="273"/>
      <c r="R1478" s="273"/>
      <c r="S1478" s="273"/>
      <c r="T1478" s="276"/>
      <c r="U1478" s="276"/>
      <c r="V1478" s="276"/>
      <c r="W1478" s="276"/>
      <c r="X1478" s="277"/>
      <c r="Y1478" s="278"/>
      <c r="AA1478" s="8" t="str">
        <f>IF($L1478="","",VLOOKUP($L1478,BaseEqptCdF!$C$5:$E$161,2,FALSE))</f>
        <v/>
      </c>
      <c r="AB1478" s="8" t="str">
        <f>IF($L1478="","",VLOOKUP($L1478,BaseEqptCdF!$C$5:$E$161,3,FALSE))</f>
        <v/>
      </c>
      <c r="AC1478" s="7" t="str">
        <f>IF($L1478="","",VLOOKUP($L1478,BaseEqptCdF!$C$5:$I$161,6,FALSE))</f>
        <v/>
      </c>
      <c r="AD1478" s="7" t="str">
        <f>IF($L1478="","",VLOOKUP($L1478,BaseEqptCdF!$C$5:$I$161,7,FALSE))</f>
        <v/>
      </c>
      <c r="AE1478" s="3" t="str">
        <f>IF($L1478="","",VLOOKUP($L1478,BaseEqptCdF!$C$5:$R$161,16,FALSE)*$AC$3)</f>
        <v/>
      </c>
      <c r="AF1478" s="3" t="str">
        <f>IF($L1478="","",IF(LEFT($AB1478,2)="SD",0,IF(LEFT($AB1478,2)="SB",1*52,IF($N1478=Prog!$P$17,VLOOKUP($L1478,BaseEqptCdF!$C$5:$P$161,14,FALSE)*1*300,VLOOKUP($L1478,BaseEqptCdF!$C$5:$P$161,12,FALSE)*0.2*300))))</f>
        <v/>
      </c>
      <c r="AG1478" s="6" t="str">
        <f t="shared" si="182"/>
        <v/>
      </c>
      <c r="AH1478" s="6">
        <f>IF($U1478=Prog!$S$18,YEAR($X1478),"")</f>
        <v>1900</v>
      </c>
      <c r="AI1478" s="5" t="str">
        <f>IF(OR($AG1478="",$U1478=Prog!$S$18),"",IF(OR($U1478=Prog!$S$17,$U1478=Prog!$S$16),YEAR($X1478),IF($AG1478="ND","ND",$AI$8+$O1478)))</f>
        <v/>
      </c>
      <c r="AJ1478" s="3" t="str">
        <f t="shared" si="189"/>
        <v/>
      </c>
      <c r="AK1478" s="3" t="str">
        <f t="shared" si="188"/>
        <v/>
      </c>
      <c r="AL1478" s="3" t="str">
        <f t="shared" si="188"/>
        <v/>
      </c>
      <c r="AM1478" s="3" t="str">
        <f t="shared" si="188"/>
        <v/>
      </c>
      <c r="AN1478" s="3" t="str">
        <f t="shared" si="188"/>
        <v/>
      </c>
      <c r="AO1478" s="2">
        <f t="shared" si="183"/>
        <v>0</v>
      </c>
      <c r="AP1478" s="4"/>
      <c r="AQ1478" s="3">
        <f>IF(AJ1478=1,VLOOKUP($AP1478,BaseEqptCdF!$C$5:$R$161,16,FALSE),0)</f>
        <v>0</v>
      </c>
      <c r="AR1478" s="3">
        <f>IF(AK1478=1,VLOOKUP($AP1478,BaseEqptCdF!$C$5:$R$161,16,FALSE),0)</f>
        <v>0</v>
      </c>
      <c r="AS1478" s="3">
        <f>IF(AL1478=1,VLOOKUP($AP1478,BaseEqptCdF!$C$5:$R$161,16,FALSE),0)</f>
        <v>0</v>
      </c>
      <c r="AT1478" s="3">
        <f>IF(AM1478=1,VLOOKUP($AP1478,BaseEqptCdF!$C$5:$R$161,16,FALSE),0)</f>
        <v>0</v>
      </c>
      <c r="AU1478" s="3">
        <f>IF(AN1478=1,VLOOKUP($AP1478,BaseEqptCdF!$C$5:$R$161,16,FALSE),0)</f>
        <v>0</v>
      </c>
      <c r="AV1478" s="2">
        <f t="shared" si="184"/>
        <v>0</v>
      </c>
      <c r="AW1478" s="3" t="str">
        <f>IF($L1478="","",IF(SUM($AJ1478:AJ1478)=0,$AE1478,VLOOKUP($AP1478,BaseEqptCdF!$C$5:$R$161,16,FALSE)*$AC$3))</f>
        <v/>
      </c>
      <c r="AX1478" s="3" t="str">
        <f>IF($L1478="","",IF(SUM($AJ1478:AK1478)=0,$AE1478,VLOOKUP($AP1478,BaseEqptCdF!$C$5:$R$161,16,FALSE)*$AC$3))</f>
        <v/>
      </c>
      <c r="AY1478" s="3" t="str">
        <f>IF($L1478="","",IF(SUM($AJ1478:AL1478)=0,$AE1478,VLOOKUP($AP1478,BaseEqptCdF!$C$5:$R$161,16,FALSE)*$AC$3))</f>
        <v/>
      </c>
      <c r="AZ1478" s="3" t="str">
        <f>IF($L1478="","",IF(SUM($AJ1478:AM1478)=0,$AE1478,VLOOKUP($AP1478,BaseEqptCdF!$C$5:$R$161,16,FALSE)*$AC$3))</f>
        <v/>
      </c>
      <c r="BA1478" s="3" t="str">
        <f>IF($L1478="","",IF(SUM($AJ1478:AN1478)=0,$AE1478,VLOOKUP($AP1478,BaseEqptCdF!$C$5:$R$161,16,FALSE)*$AC$3))</f>
        <v/>
      </c>
      <c r="BB1478" s="2">
        <f t="shared" si="185"/>
        <v>0</v>
      </c>
      <c r="BC1478" s="3" t="str">
        <f>IF($L1478="","",IF(SUM($AJ1478:AJ1478)=0,$AF1478,IF(LEFT(VLOOKUP($AP1478,BaseEqptCdF!$C$5:$E$161,3,FALSE),2)="SD",0,IF(LEFT(VLOOKUP($AP1478,BaseEqptCdF!$C$5:$E$161,3,FALSE),2)="SB",1*52,VLOOKUP($AP1478,BaseEqptCdF!$C$5:$S$161,12,FALSE)*0.2*300))))</f>
        <v/>
      </c>
      <c r="BD1478" s="3" t="str">
        <f>IF($L1478="","",IF(SUM($AJ1478:AK1478)=0,$AF1478,IF(LEFT(VLOOKUP($AP1478,BaseEqptCdF!$C$5:$E$161,3,FALSE),2)="SD",0,IF(LEFT(VLOOKUP($AP1478,BaseEqptCdF!$C$5:$E$161,3,FALSE),2)="SB",1*52,VLOOKUP($AP1478,BaseEqptCdF!$C$5:$S$161,12,FALSE)*0.2*300))))</f>
        <v/>
      </c>
      <c r="BE1478" s="3" t="str">
        <f>IF($L1478="","",IF(SUM($AJ1478:AL1478)=0,$AF1478,IF(LEFT(VLOOKUP($AP1478,BaseEqptCdF!$C$5:$E$161,3,FALSE),2)="SD",0,IF(LEFT(VLOOKUP($AP1478,BaseEqptCdF!$C$5:$E$161,3,FALSE),2)="SB",1*52,VLOOKUP($AP1478,BaseEqptCdF!$C$5:$S$161,12,FALSE)*0.2*300))))</f>
        <v/>
      </c>
      <c r="BF1478" s="3" t="str">
        <f>IF($L1478="","",IF(SUM($AJ1478:AM1478)=0,$AF1478,IF(LEFT(VLOOKUP($AP1478,BaseEqptCdF!$C$5:$E$161,3,FALSE),2)="SD",0,IF(LEFT(VLOOKUP($AP1478,BaseEqptCdF!$C$5:$E$161,3,FALSE),2)="SB",1*52,VLOOKUP($AP1478,BaseEqptCdF!$C$5:$S$161,12,FALSE)*0.2*300))))</f>
        <v/>
      </c>
      <c r="BG1478" s="3" t="str">
        <f>IF($L1478="","",IF(SUM($AJ1478:AN1478)=0,$AF1478,IF(LEFT(VLOOKUP($AP1478,BaseEqptCdF!$C$5:$E$161,3,FALSE),2)="SD",0,IF(LEFT(VLOOKUP($AP1478,BaseEqptCdF!$C$5:$E$161,3,FALSE),2)="SB",1*52,VLOOKUP($AP1478,BaseEqptCdF!$C$5:$S$161,12,FALSE)*0.2*300))))</f>
        <v/>
      </c>
      <c r="BH1478" s="2">
        <f t="shared" si="186"/>
        <v>0</v>
      </c>
    </row>
    <row r="1479" spans="1:60" x14ac:dyDescent="0.25">
      <c r="A1479" s="296" t="str">
        <f t="array" ref="A1479">IF($C1479="","",INDEX(Prog!$B$8:$D$300,MATCH($C1479,nivo1,0),1))</f>
        <v/>
      </c>
      <c r="B1479" s="296" t="str">
        <f t="array" ref="B1479">IF($C1479="","",INDEX(Prog!$B$8:$D$300,MATCH($C1479,nivo1,0),2))</f>
        <v/>
      </c>
      <c r="C1479" s="273"/>
      <c r="D1479" s="267"/>
      <c r="E1479" s="273"/>
      <c r="F1479" s="273"/>
      <c r="G1479" s="273"/>
      <c r="H1479" s="273"/>
      <c r="I1479" s="273"/>
      <c r="J1479" s="273"/>
      <c r="K1479" s="274"/>
      <c r="L1479" s="273"/>
      <c r="M1479" s="273"/>
      <c r="N1479" s="273"/>
      <c r="O1479" s="275"/>
      <c r="P1479" s="273"/>
      <c r="Q1479" s="273"/>
      <c r="R1479" s="273"/>
      <c r="S1479" s="273"/>
      <c r="T1479" s="276"/>
      <c r="U1479" s="276"/>
      <c r="V1479" s="276"/>
      <c r="W1479" s="276"/>
      <c r="X1479" s="277"/>
      <c r="Y1479" s="278"/>
      <c r="AA1479" s="8" t="str">
        <f>IF($L1479="","",VLOOKUP($L1479,BaseEqptCdF!$C$5:$E$161,2,FALSE))</f>
        <v/>
      </c>
      <c r="AB1479" s="8" t="str">
        <f>IF($L1479="","",VLOOKUP($L1479,BaseEqptCdF!$C$5:$E$161,3,FALSE))</f>
        <v/>
      </c>
      <c r="AC1479" s="7" t="str">
        <f>IF($L1479="","",VLOOKUP($L1479,BaseEqptCdF!$C$5:$I$161,6,FALSE))</f>
        <v/>
      </c>
      <c r="AD1479" s="7" t="str">
        <f>IF($L1479="","",VLOOKUP($L1479,BaseEqptCdF!$C$5:$I$161,7,FALSE))</f>
        <v/>
      </c>
      <c r="AE1479" s="3" t="str">
        <f>IF($L1479="","",VLOOKUP($L1479,BaseEqptCdF!$C$5:$R$161,16,FALSE)*$AC$3)</f>
        <v/>
      </c>
      <c r="AF1479" s="3" t="str">
        <f>IF($L1479="","",IF(LEFT($AB1479,2)="SD",0,IF(LEFT($AB1479,2)="SB",1*52,IF($N1479=Prog!$P$17,VLOOKUP($L1479,BaseEqptCdF!$C$5:$P$161,14,FALSE)*1*300,VLOOKUP($L1479,BaseEqptCdF!$C$5:$P$161,12,FALSE)*0.2*300))))</f>
        <v/>
      </c>
      <c r="AG1479" s="6" t="str">
        <f t="shared" si="182"/>
        <v/>
      </c>
      <c r="AH1479" s="6">
        <f>IF($U1479=Prog!$S$18,YEAR($X1479),"")</f>
        <v>1900</v>
      </c>
      <c r="AI1479" s="5" t="str">
        <f>IF(OR($AG1479="",$U1479=Prog!$S$18),"",IF(OR($U1479=Prog!$S$17,$U1479=Prog!$S$16),YEAR($X1479),IF($AG1479="ND","ND",$AI$8+$O1479)))</f>
        <v/>
      </c>
      <c r="AJ1479" s="3" t="str">
        <f t="shared" si="189"/>
        <v/>
      </c>
      <c r="AK1479" s="3" t="str">
        <f t="shared" si="188"/>
        <v/>
      </c>
      <c r="AL1479" s="3" t="str">
        <f t="shared" si="188"/>
        <v/>
      </c>
      <c r="AM1479" s="3" t="str">
        <f t="shared" si="188"/>
        <v/>
      </c>
      <c r="AN1479" s="3" t="str">
        <f t="shared" si="188"/>
        <v/>
      </c>
      <c r="AO1479" s="2">
        <f t="shared" si="183"/>
        <v>0</v>
      </c>
      <c r="AP1479" s="4"/>
      <c r="AQ1479" s="3">
        <f>IF(AJ1479=1,VLOOKUP($AP1479,BaseEqptCdF!$C$5:$R$161,16,FALSE),0)</f>
        <v>0</v>
      </c>
      <c r="AR1479" s="3">
        <f>IF(AK1479=1,VLOOKUP($AP1479,BaseEqptCdF!$C$5:$R$161,16,FALSE),0)</f>
        <v>0</v>
      </c>
      <c r="AS1479" s="3">
        <f>IF(AL1479=1,VLOOKUP($AP1479,BaseEqptCdF!$C$5:$R$161,16,FALSE),0)</f>
        <v>0</v>
      </c>
      <c r="AT1479" s="3">
        <f>IF(AM1479=1,VLOOKUP($AP1479,BaseEqptCdF!$C$5:$R$161,16,FALSE),0)</f>
        <v>0</v>
      </c>
      <c r="AU1479" s="3">
        <f>IF(AN1479=1,VLOOKUP($AP1479,BaseEqptCdF!$C$5:$R$161,16,FALSE),0)</f>
        <v>0</v>
      </c>
      <c r="AV1479" s="2">
        <f t="shared" si="184"/>
        <v>0</v>
      </c>
      <c r="AW1479" s="3" t="str">
        <f>IF($L1479="","",IF(SUM($AJ1479:AJ1479)=0,$AE1479,VLOOKUP($AP1479,BaseEqptCdF!$C$5:$R$161,16,FALSE)*$AC$3))</f>
        <v/>
      </c>
      <c r="AX1479" s="3" t="str">
        <f>IF($L1479="","",IF(SUM($AJ1479:AK1479)=0,$AE1479,VLOOKUP($AP1479,BaseEqptCdF!$C$5:$R$161,16,FALSE)*$AC$3))</f>
        <v/>
      </c>
      <c r="AY1479" s="3" t="str">
        <f>IF($L1479="","",IF(SUM($AJ1479:AL1479)=0,$AE1479,VLOOKUP($AP1479,BaseEqptCdF!$C$5:$R$161,16,FALSE)*$AC$3))</f>
        <v/>
      </c>
      <c r="AZ1479" s="3" t="str">
        <f>IF($L1479="","",IF(SUM($AJ1479:AM1479)=0,$AE1479,VLOOKUP($AP1479,BaseEqptCdF!$C$5:$R$161,16,FALSE)*$AC$3))</f>
        <v/>
      </c>
      <c r="BA1479" s="3" t="str">
        <f>IF($L1479="","",IF(SUM($AJ1479:AN1479)=0,$AE1479,VLOOKUP($AP1479,BaseEqptCdF!$C$5:$R$161,16,FALSE)*$AC$3))</f>
        <v/>
      </c>
      <c r="BB1479" s="2">
        <f t="shared" si="185"/>
        <v>0</v>
      </c>
      <c r="BC1479" s="3" t="str">
        <f>IF($L1479="","",IF(SUM($AJ1479:AJ1479)=0,$AF1479,IF(LEFT(VLOOKUP($AP1479,BaseEqptCdF!$C$5:$E$161,3,FALSE),2)="SD",0,IF(LEFT(VLOOKUP($AP1479,BaseEqptCdF!$C$5:$E$161,3,FALSE),2)="SB",1*52,VLOOKUP($AP1479,BaseEqptCdF!$C$5:$S$161,12,FALSE)*0.2*300))))</f>
        <v/>
      </c>
      <c r="BD1479" s="3" t="str">
        <f>IF($L1479="","",IF(SUM($AJ1479:AK1479)=0,$AF1479,IF(LEFT(VLOOKUP($AP1479,BaseEqptCdF!$C$5:$E$161,3,FALSE),2)="SD",0,IF(LEFT(VLOOKUP($AP1479,BaseEqptCdF!$C$5:$E$161,3,FALSE),2)="SB",1*52,VLOOKUP($AP1479,BaseEqptCdF!$C$5:$S$161,12,FALSE)*0.2*300))))</f>
        <v/>
      </c>
      <c r="BE1479" s="3" t="str">
        <f>IF($L1479="","",IF(SUM($AJ1479:AL1479)=0,$AF1479,IF(LEFT(VLOOKUP($AP1479,BaseEqptCdF!$C$5:$E$161,3,FALSE),2)="SD",0,IF(LEFT(VLOOKUP($AP1479,BaseEqptCdF!$C$5:$E$161,3,FALSE),2)="SB",1*52,VLOOKUP($AP1479,BaseEqptCdF!$C$5:$S$161,12,FALSE)*0.2*300))))</f>
        <v/>
      </c>
      <c r="BF1479" s="3" t="str">
        <f>IF($L1479="","",IF(SUM($AJ1479:AM1479)=0,$AF1479,IF(LEFT(VLOOKUP($AP1479,BaseEqptCdF!$C$5:$E$161,3,FALSE),2)="SD",0,IF(LEFT(VLOOKUP($AP1479,BaseEqptCdF!$C$5:$E$161,3,FALSE),2)="SB",1*52,VLOOKUP($AP1479,BaseEqptCdF!$C$5:$S$161,12,FALSE)*0.2*300))))</f>
        <v/>
      </c>
      <c r="BG1479" s="3" t="str">
        <f>IF($L1479="","",IF(SUM($AJ1479:AN1479)=0,$AF1479,IF(LEFT(VLOOKUP($AP1479,BaseEqptCdF!$C$5:$E$161,3,FALSE),2)="SD",0,IF(LEFT(VLOOKUP($AP1479,BaseEqptCdF!$C$5:$E$161,3,FALSE),2)="SB",1*52,VLOOKUP($AP1479,BaseEqptCdF!$C$5:$S$161,12,FALSE)*0.2*300))))</f>
        <v/>
      </c>
      <c r="BH1479" s="2">
        <f t="shared" si="186"/>
        <v>0</v>
      </c>
    </row>
    <row r="1480" spans="1:60" x14ac:dyDescent="0.25">
      <c r="A1480" s="296" t="str">
        <f t="array" ref="A1480">IF($C1480="","",INDEX(Prog!$B$8:$D$300,MATCH($C1480,nivo1,0),1))</f>
        <v/>
      </c>
      <c r="B1480" s="296" t="str">
        <f t="array" ref="B1480">IF($C1480="","",INDEX(Prog!$B$8:$D$300,MATCH($C1480,nivo1,0),2))</f>
        <v/>
      </c>
      <c r="C1480" s="273"/>
      <c r="D1480" s="267"/>
      <c r="E1480" s="273"/>
      <c r="F1480" s="273"/>
      <c r="G1480" s="273"/>
      <c r="H1480" s="273"/>
      <c r="I1480" s="273"/>
      <c r="J1480" s="273"/>
      <c r="K1480" s="274"/>
      <c r="L1480" s="273"/>
      <c r="M1480" s="273"/>
      <c r="N1480" s="273"/>
      <c r="O1480" s="275"/>
      <c r="P1480" s="273"/>
      <c r="Q1480" s="273"/>
      <c r="R1480" s="273"/>
      <c r="S1480" s="273"/>
      <c r="T1480" s="276"/>
      <c r="U1480" s="276"/>
      <c r="V1480" s="276"/>
      <c r="W1480" s="276"/>
      <c r="X1480" s="277"/>
      <c r="Y1480" s="278"/>
      <c r="AA1480" s="8" t="str">
        <f>IF($L1480="","",VLOOKUP($L1480,BaseEqptCdF!$C$5:$E$161,2,FALSE))</f>
        <v/>
      </c>
      <c r="AB1480" s="8" t="str">
        <f>IF($L1480="","",VLOOKUP($L1480,BaseEqptCdF!$C$5:$E$161,3,FALSE))</f>
        <v/>
      </c>
      <c r="AC1480" s="7" t="str">
        <f>IF($L1480="","",VLOOKUP($L1480,BaseEqptCdF!$C$5:$I$161,6,FALSE))</f>
        <v/>
      </c>
      <c r="AD1480" s="7" t="str">
        <f>IF($L1480="","",VLOOKUP($L1480,BaseEqptCdF!$C$5:$I$161,7,FALSE))</f>
        <v/>
      </c>
      <c r="AE1480" s="3" t="str">
        <f>IF($L1480="","",VLOOKUP($L1480,BaseEqptCdF!$C$5:$R$161,16,FALSE)*$AC$3)</f>
        <v/>
      </c>
      <c r="AF1480" s="3" t="str">
        <f>IF($L1480="","",IF(LEFT($AB1480,2)="SD",0,IF(LEFT($AB1480,2)="SB",1*52,IF($N1480=Prog!$P$17,VLOOKUP($L1480,BaseEqptCdF!$C$5:$P$161,14,FALSE)*1*300,VLOOKUP($L1480,BaseEqptCdF!$C$5:$P$161,12,FALSE)*0.2*300))))</f>
        <v/>
      </c>
      <c r="AG1480" s="6" t="str">
        <f t="shared" si="182"/>
        <v/>
      </c>
      <c r="AH1480" s="6">
        <f>IF($U1480=Prog!$S$18,YEAR($X1480),"")</f>
        <v>1900</v>
      </c>
      <c r="AI1480" s="5" t="str">
        <f>IF(OR($AG1480="",$U1480=Prog!$S$18),"",IF(OR($U1480=Prog!$S$17,$U1480=Prog!$S$16),YEAR($X1480),IF($AG1480="ND","ND",$AI$8+$O1480)))</f>
        <v/>
      </c>
      <c r="AJ1480" s="3" t="str">
        <f t="shared" si="189"/>
        <v/>
      </c>
      <c r="AK1480" s="3" t="str">
        <f t="shared" si="188"/>
        <v/>
      </c>
      <c r="AL1480" s="3" t="str">
        <f t="shared" si="188"/>
        <v/>
      </c>
      <c r="AM1480" s="3" t="str">
        <f t="shared" si="188"/>
        <v/>
      </c>
      <c r="AN1480" s="3" t="str">
        <f t="shared" si="188"/>
        <v/>
      </c>
      <c r="AO1480" s="2">
        <f t="shared" si="183"/>
        <v>0</v>
      </c>
      <c r="AP1480" s="4"/>
      <c r="AQ1480" s="3">
        <f>IF(AJ1480=1,VLOOKUP($AP1480,BaseEqptCdF!$C$5:$R$161,16,FALSE),0)</f>
        <v>0</v>
      </c>
      <c r="AR1480" s="3">
        <f>IF(AK1480=1,VLOOKUP($AP1480,BaseEqptCdF!$C$5:$R$161,16,FALSE),0)</f>
        <v>0</v>
      </c>
      <c r="AS1480" s="3">
        <f>IF(AL1480=1,VLOOKUP($AP1480,BaseEqptCdF!$C$5:$R$161,16,FALSE),0)</f>
        <v>0</v>
      </c>
      <c r="AT1480" s="3">
        <f>IF(AM1480=1,VLOOKUP($AP1480,BaseEqptCdF!$C$5:$R$161,16,FALSE),0)</f>
        <v>0</v>
      </c>
      <c r="AU1480" s="3">
        <f>IF(AN1480=1,VLOOKUP($AP1480,BaseEqptCdF!$C$5:$R$161,16,FALSE),0)</f>
        <v>0</v>
      </c>
      <c r="AV1480" s="2">
        <f t="shared" si="184"/>
        <v>0</v>
      </c>
      <c r="AW1480" s="3" t="str">
        <f>IF($L1480="","",IF(SUM($AJ1480:AJ1480)=0,$AE1480,VLOOKUP($AP1480,BaseEqptCdF!$C$5:$R$161,16,FALSE)*$AC$3))</f>
        <v/>
      </c>
      <c r="AX1480" s="3" t="str">
        <f>IF($L1480="","",IF(SUM($AJ1480:AK1480)=0,$AE1480,VLOOKUP($AP1480,BaseEqptCdF!$C$5:$R$161,16,FALSE)*$AC$3))</f>
        <v/>
      </c>
      <c r="AY1480" s="3" t="str">
        <f>IF($L1480="","",IF(SUM($AJ1480:AL1480)=0,$AE1480,VLOOKUP($AP1480,BaseEqptCdF!$C$5:$R$161,16,FALSE)*$AC$3))</f>
        <v/>
      </c>
      <c r="AZ1480" s="3" t="str">
        <f>IF($L1480="","",IF(SUM($AJ1480:AM1480)=0,$AE1480,VLOOKUP($AP1480,BaseEqptCdF!$C$5:$R$161,16,FALSE)*$AC$3))</f>
        <v/>
      </c>
      <c r="BA1480" s="3" t="str">
        <f>IF($L1480="","",IF(SUM($AJ1480:AN1480)=0,$AE1480,VLOOKUP($AP1480,BaseEqptCdF!$C$5:$R$161,16,FALSE)*$AC$3))</f>
        <v/>
      </c>
      <c r="BB1480" s="2">
        <f t="shared" si="185"/>
        <v>0</v>
      </c>
      <c r="BC1480" s="3" t="str">
        <f>IF($L1480="","",IF(SUM($AJ1480:AJ1480)=0,$AF1480,IF(LEFT(VLOOKUP($AP1480,BaseEqptCdF!$C$5:$E$161,3,FALSE),2)="SD",0,IF(LEFT(VLOOKUP($AP1480,BaseEqptCdF!$C$5:$E$161,3,FALSE),2)="SB",1*52,VLOOKUP($AP1480,BaseEqptCdF!$C$5:$S$161,12,FALSE)*0.2*300))))</f>
        <v/>
      </c>
      <c r="BD1480" s="3" t="str">
        <f>IF($L1480="","",IF(SUM($AJ1480:AK1480)=0,$AF1480,IF(LEFT(VLOOKUP($AP1480,BaseEqptCdF!$C$5:$E$161,3,FALSE),2)="SD",0,IF(LEFT(VLOOKUP($AP1480,BaseEqptCdF!$C$5:$E$161,3,FALSE),2)="SB",1*52,VLOOKUP($AP1480,BaseEqptCdF!$C$5:$S$161,12,FALSE)*0.2*300))))</f>
        <v/>
      </c>
      <c r="BE1480" s="3" t="str">
        <f>IF($L1480="","",IF(SUM($AJ1480:AL1480)=0,$AF1480,IF(LEFT(VLOOKUP($AP1480,BaseEqptCdF!$C$5:$E$161,3,FALSE),2)="SD",0,IF(LEFT(VLOOKUP($AP1480,BaseEqptCdF!$C$5:$E$161,3,FALSE),2)="SB",1*52,VLOOKUP($AP1480,BaseEqptCdF!$C$5:$S$161,12,FALSE)*0.2*300))))</f>
        <v/>
      </c>
      <c r="BF1480" s="3" t="str">
        <f>IF($L1480="","",IF(SUM($AJ1480:AM1480)=0,$AF1480,IF(LEFT(VLOOKUP($AP1480,BaseEqptCdF!$C$5:$E$161,3,FALSE),2)="SD",0,IF(LEFT(VLOOKUP($AP1480,BaseEqptCdF!$C$5:$E$161,3,FALSE),2)="SB",1*52,VLOOKUP($AP1480,BaseEqptCdF!$C$5:$S$161,12,FALSE)*0.2*300))))</f>
        <v/>
      </c>
      <c r="BG1480" s="3" t="str">
        <f>IF($L1480="","",IF(SUM($AJ1480:AN1480)=0,$AF1480,IF(LEFT(VLOOKUP($AP1480,BaseEqptCdF!$C$5:$E$161,3,FALSE),2)="SD",0,IF(LEFT(VLOOKUP($AP1480,BaseEqptCdF!$C$5:$E$161,3,FALSE),2)="SB",1*52,VLOOKUP($AP1480,BaseEqptCdF!$C$5:$S$161,12,FALSE)*0.2*300))))</f>
        <v/>
      </c>
      <c r="BH1480" s="2">
        <f t="shared" si="186"/>
        <v>0</v>
      </c>
    </row>
    <row r="1481" spans="1:60" x14ac:dyDescent="0.25">
      <c r="A1481" s="296" t="str">
        <f t="array" ref="A1481">IF($C1481="","",INDEX(Prog!$B$8:$D$300,MATCH($C1481,nivo1,0),1))</f>
        <v/>
      </c>
      <c r="B1481" s="296" t="str">
        <f t="array" ref="B1481">IF($C1481="","",INDEX(Prog!$B$8:$D$300,MATCH($C1481,nivo1,0),2))</f>
        <v/>
      </c>
      <c r="C1481" s="273"/>
      <c r="D1481" s="267"/>
      <c r="E1481" s="273"/>
      <c r="F1481" s="273"/>
      <c r="G1481" s="273"/>
      <c r="H1481" s="273"/>
      <c r="I1481" s="273"/>
      <c r="J1481" s="273"/>
      <c r="K1481" s="274"/>
      <c r="L1481" s="273"/>
      <c r="M1481" s="273"/>
      <c r="N1481" s="273"/>
      <c r="O1481" s="275"/>
      <c r="P1481" s="273"/>
      <c r="Q1481" s="273"/>
      <c r="R1481" s="273"/>
      <c r="S1481" s="273"/>
      <c r="T1481" s="276"/>
      <c r="U1481" s="276"/>
      <c r="V1481" s="276"/>
      <c r="W1481" s="276"/>
      <c r="X1481" s="277"/>
      <c r="Y1481" s="278"/>
      <c r="AA1481" s="8" t="str">
        <f>IF($L1481="","",VLOOKUP($L1481,BaseEqptCdF!$C$5:$E$161,2,FALSE))</f>
        <v/>
      </c>
      <c r="AB1481" s="8" t="str">
        <f>IF($L1481="","",VLOOKUP($L1481,BaseEqptCdF!$C$5:$E$161,3,FALSE))</f>
        <v/>
      </c>
      <c r="AC1481" s="7" t="str">
        <f>IF($L1481="","",VLOOKUP($L1481,BaseEqptCdF!$C$5:$I$161,6,FALSE))</f>
        <v/>
      </c>
      <c r="AD1481" s="7" t="str">
        <f>IF($L1481="","",VLOOKUP($L1481,BaseEqptCdF!$C$5:$I$161,7,FALSE))</f>
        <v/>
      </c>
      <c r="AE1481" s="3" t="str">
        <f>IF($L1481="","",VLOOKUP($L1481,BaseEqptCdF!$C$5:$R$161,16,FALSE)*$AC$3)</f>
        <v/>
      </c>
      <c r="AF1481" s="3" t="str">
        <f>IF($L1481="","",IF(LEFT($AB1481,2)="SD",0,IF(LEFT($AB1481,2)="SB",1*52,IF($N1481=Prog!$P$17,VLOOKUP($L1481,BaseEqptCdF!$C$5:$P$161,14,FALSE)*1*300,VLOOKUP($L1481,BaseEqptCdF!$C$5:$P$161,12,FALSE)*0.2*300))))</f>
        <v/>
      </c>
      <c r="AG1481" s="6" t="str">
        <f t="shared" si="182"/>
        <v/>
      </c>
      <c r="AH1481" s="6">
        <f>IF($U1481=Prog!$S$18,YEAR($X1481),"")</f>
        <v>1900</v>
      </c>
      <c r="AI1481" s="5" t="str">
        <f>IF(OR($AG1481="",$U1481=Prog!$S$18),"",IF(OR($U1481=Prog!$S$17,$U1481=Prog!$S$16),YEAR($X1481),IF($AG1481="ND","ND",$AI$8+$O1481)))</f>
        <v/>
      </c>
      <c r="AJ1481" s="3" t="str">
        <f t="shared" si="189"/>
        <v/>
      </c>
      <c r="AK1481" s="3" t="str">
        <f t="shared" si="188"/>
        <v/>
      </c>
      <c r="AL1481" s="3" t="str">
        <f t="shared" si="188"/>
        <v/>
      </c>
      <c r="AM1481" s="3" t="str">
        <f t="shared" si="188"/>
        <v/>
      </c>
      <c r="AN1481" s="3" t="str">
        <f t="shared" si="188"/>
        <v/>
      </c>
      <c r="AO1481" s="2">
        <f t="shared" si="183"/>
        <v>0</v>
      </c>
      <c r="AP1481" s="4"/>
      <c r="AQ1481" s="3">
        <f>IF(AJ1481=1,VLOOKUP($AP1481,BaseEqptCdF!$C$5:$R$161,16,FALSE),0)</f>
        <v>0</v>
      </c>
      <c r="AR1481" s="3">
        <f>IF(AK1481=1,VLOOKUP($AP1481,BaseEqptCdF!$C$5:$R$161,16,FALSE),0)</f>
        <v>0</v>
      </c>
      <c r="AS1481" s="3">
        <f>IF(AL1481=1,VLOOKUP($AP1481,BaseEqptCdF!$C$5:$R$161,16,FALSE),0)</f>
        <v>0</v>
      </c>
      <c r="AT1481" s="3">
        <f>IF(AM1481=1,VLOOKUP($AP1481,BaseEqptCdF!$C$5:$R$161,16,FALSE),0)</f>
        <v>0</v>
      </c>
      <c r="AU1481" s="3">
        <f>IF(AN1481=1,VLOOKUP($AP1481,BaseEqptCdF!$C$5:$R$161,16,FALSE),0)</f>
        <v>0</v>
      </c>
      <c r="AV1481" s="2">
        <f t="shared" si="184"/>
        <v>0</v>
      </c>
      <c r="AW1481" s="3" t="str">
        <f>IF($L1481="","",IF(SUM($AJ1481:AJ1481)=0,$AE1481,VLOOKUP($AP1481,BaseEqptCdF!$C$5:$R$161,16,FALSE)*$AC$3))</f>
        <v/>
      </c>
      <c r="AX1481" s="3" t="str">
        <f>IF($L1481="","",IF(SUM($AJ1481:AK1481)=0,$AE1481,VLOOKUP($AP1481,BaseEqptCdF!$C$5:$R$161,16,FALSE)*$AC$3))</f>
        <v/>
      </c>
      <c r="AY1481" s="3" t="str">
        <f>IF($L1481="","",IF(SUM($AJ1481:AL1481)=0,$AE1481,VLOOKUP($AP1481,BaseEqptCdF!$C$5:$R$161,16,FALSE)*$AC$3))</f>
        <v/>
      </c>
      <c r="AZ1481" s="3" t="str">
        <f>IF($L1481="","",IF(SUM($AJ1481:AM1481)=0,$AE1481,VLOOKUP($AP1481,BaseEqptCdF!$C$5:$R$161,16,FALSE)*$AC$3))</f>
        <v/>
      </c>
      <c r="BA1481" s="3" t="str">
        <f>IF($L1481="","",IF(SUM($AJ1481:AN1481)=0,$AE1481,VLOOKUP($AP1481,BaseEqptCdF!$C$5:$R$161,16,FALSE)*$AC$3))</f>
        <v/>
      </c>
      <c r="BB1481" s="2">
        <f t="shared" si="185"/>
        <v>0</v>
      </c>
      <c r="BC1481" s="3" t="str">
        <f>IF($L1481="","",IF(SUM($AJ1481:AJ1481)=0,$AF1481,IF(LEFT(VLOOKUP($AP1481,BaseEqptCdF!$C$5:$E$161,3,FALSE),2)="SD",0,IF(LEFT(VLOOKUP($AP1481,BaseEqptCdF!$C$5:$E$161,3,FALSE),2)="SB",1*52,VLOOKUP($AP1481,BaseEqptCdF!$C$5:$S$161,12,FALSE)*0.2*300))))</f>
        <v/>
      </c>
      <c r="BD1481" s="3" t="str">
        <f>IF($L1481="","",IF(SUM($AJ1481:AK1481)=0,$AF1481,IF(LEFT(VLOOKUP($AP1481,BaseEqptCdF!$C$5:$E$161,3,FALSE),2)="SD",0,IF(LEFT(VLOOKUP($AP1481,BaseEqptCdF!$C$5:$E$161,3,FALSE),2)="SB",1*52,VLOOKUP($AP1481,BaseEqptCdF!$C$5:$S$161,12,FALSE)*0.2*300))))</f>
        <v/>
      </c>
      <c r="BE1481" s="3" t="str">
        <f>IF($L1481="","",IF(SUM($AJ1481:AL1481)=0,$AF1481,IF(LEFT(VLOOKUP($AP1481,BaseEqptCdF!$C$5:$E$161,3,FALSE),2)="SD",0,IF(LEFT(VLOOKUP($AP1481,BaseEqptCdF!$C$5:$E$161,3,FALSE),2)="SB",1*52,VLOOKUP($AP1481,BaseEqptCdF!$C$5:$S$161,12,FALSE)*0.2*300))))</f>
        <v/>
      </c>
      <c r="BF1481" s="3" t="str">
        <f>IF($L1481="","",IF(SUM($AJ1481:AM1481)=0,$AF1481,IF(LEFT(VLOOKUP($AP1481,BaseEqptCdF!$C$5:$E$161,3,FALSE),2)="SD",0,IF(LEFT(VLOOKUP($AP1481,BaseEqptCdF!$C$5:$E$161,3,FALSE),2)="SB",1*52,VLOOKUP($AP1481,BaseEqptCdF!$C$5:$S$161,12,FALSE)*0.2*300))))</f>
        <v/>
      </c>
      <c r="BG1481" s="3" t="str">
        <f>IF($L1481="","",IF(SUM($AJ1481:AN1481)=0,$AF1481,IF(LEFT(VLOOKUP($AP1481,BaseEqptCdF!$C$5:$E$161,3,FALSE),2)="SD",0,IF(LEFT(VLOOKUP($AP1481,BaseEqptCdF!$C$5:$E$161,3,FALSE),2)="SB",1*52,VLOOKUP($AP1481,BaseEqptCdF!$C$5:$S$161,12,FALSE)*0.2*300))))</f>
        <v/>
      </c>
      <c r="BH1481" s="2">
        <f t="shared" si="186"/>
        <v>0</v>
      </c>
    </row>
    <row r="1482" spans="1:60" x14ac:dyDescent="0.25">
      <c r="A1482" s="296" t="str">
        <f t="array" ref="A1482">IF($C1482="","",INDEX(Prog!$B$8:$D$300,MATCH($C1482,nivo1,0),1))</f>
        <v/>
      </c>
      <c r="B1482" s="296" t="str">
        <f t="array" ref="B1482">IF($C1482="","",INDEX(Prog!$B$8:$D$300,MATCH($C1482,nivo1,0),2))</f>
        <v/>
      </c>
      <c r="C1482" s="273"/>
      <c r="D1482" s="267"/>
      <c r="E1482" s="273"/>
      <c r="F1482" s="273"/>
      <c r="G1482" s="273"/>
      <c r="H1482" s="273"/>
      <c r="I1482" s="273"/>
      <c r="J1482" s="273"/>
      <c r="K1482" s="274"/>
      <c r="L1482" s="273"/>
      <c r="M1482" s="273"/>
      <c r="N1482" s="273"/>
      <c r="O1482" s="275"/>
      <c r="P1482" s="273"/>
      <c r="Q1482" s="273"/>
      <c r="R1482" s="273"/>
      <c r="S1482" s="273"/>
      <c r="T1482" s="276"/>
      <c r="U1482" s="276"/>
      <c r="V1482" s="276"/>
      <c r="W1482" s="276"/>
      <c r="X1482" s="277"/>
      <c r="Y1482" s="278"/>
      <c r="AA1482" s="8" t="str">
        <f>IF($L1482="","",VLOOKUP($L1482,BaseEqptCdF!$C$5:$E$161,2,FALSE))</f>
        <v/>
      </c>
      <c r="AB1482" s="8" t="str">
        <f>IF($L1482="","",VLOOKUP($L1482,BaseEqptCdF!$C$5:$E$161,3,FALSE))</f>
        <v/>
      </c>
      <c r="AC1482" s="7" t="str">
        <f>IF($L1482="","",VLOOKUP($L1482,BaseEqptCdF!$C$5:$I$161,6,FALSE))</f>
        <v/>
      </c>
      <c r="AD1482" s="7" t="str">
        <f>IF($L1482="","",VLOOKUP($L1482,BaseEqptCdF!$C$5:$I$161,7,FALSE))</f>
        <v/>
      </c>
      <c r="AE1482" s="3" t="str">
        <f>IF($L1482="","",VLOOKUP($L1482,BaseEqptCdF!$C$5:$R$161,16,FALSE)*$AC$3)</f>
        <v/>
      </c>
      <c r="AF1482" s="3" t="str">
        <f>IF($L1482="","",IF(LEFT($AB1482,2)="SD",0,IF(LEFT($AB1482,2)="SB",1*52,IF($N1482=Prog!$P$17,VLOOKUP($L1482,BaseEqptCdF!$C$5:$P$161,14,FALSE)*1*300,VLOOKUP($L1482,BaseEqptCdF!$C$5:$P$161,12,FALSE)*0.2*300))))</f>
        <v/>
      </c>
      <c r="AG1482" s="6" t="str">
        <f t="shared" ref="AG1482:AG1500" si="190">IF($L1482="","",IF(OR(ISTEXT($O1482),$O1482=""),"ND",YEAR($X1482)-$O1482))</f>
        <v/>
      </c>
      <c r="AH1482" s="6">
        <f>IF($U1482=Prog!$S$18,YEAR($X1482),"")</f>
        <v>1900</v>
      </c>
      <c r="AI1482" s="5" t="str">
        <f>IF(OR($AG1482="",$U1482=Prog!$S$18),"",IF(OR($U1482=Prog!$S$17,$U1482=Prog!$S$16),YEAR($X1482),IF($AG1482="ND","ND",$AI$8+$O1482)))</f>
        <v/>
      </c>
      <c r="AJ1482" s="3" t="str">
        <f t="shared" si="189"/>
        <v/>
      </c>
      <c r="AK1482" s="3" t="str">
        <f t="shared" si="188"/>
        <v/>
      </c>
      <c r="AL1482" s="3" t="str">
        <f t="shared" si="188"/>
        <v/>
      </c>
      <c r="AM1482" s="3" t="str">
        <f t="shared" si="188"/>
        <v/>
      </c>
      <c r="AN1482" s="3" t="str">
        <f t="shared" si="188"/>
        <v/>
      </c>
      <c r="AO1482" s="2">
        <f t="shared" si="183"/>
        <v>0</v>
      </c>
      <c r="AP1482" s="4"/>
      <c r="AQ1482" s="3">
        <f>IF(AJ1482=1,VLOOKUP($AP1482,BaseEqptCdF!$C$5:$R$161,16,FALSE),0)</f>
        <v>0</v>
      </c>
      <c r="AR1482" s="3">
        <f>IF(AK1482=1,VLOOKUP($AP1482,BaseEqptCdF!$C$5:$R$161,16,FALSE),0)</f>
        <v>0</v>
      </c>
      <c r="AS1482" s="3">
        <f>IF(AL1482=1,VLOOKUP($AP1482,BaseEqptCdF!$C$5:$R$161,16,FALSE),0)</f>
        <v>0</v>
      </c>
      <c r="AT1482" s="3">
        <f>IF(AM1482=1,VLOOKUP($AP1482,BaseEqptCdF!$C$5:$R$161,16,FALSE),0)</f>
        <v>0</v>
      </c>
      <c r="AU1482" s="3">
        <f>IF(AN1482=1,VLOOKUP($AP1482,BaseEqptCdF!$C$5:$R$161,16,FALSE),0)</f>
        <v>0</v>
      </c>
      <c r="AV1482" s="2">
        <f t="shared" si="184"/>
        <v>0</v>
      </c>
      <c r="AW1482" s="3" t="str">
        <f>IF($L1482="","",IF(SUM($AJ1482:AJ1482)=0,$AE1482,VLOOKUP($AP1482,BaseEqptCdF!$C$5:$R$161,16,FALSE)*$AC$3))</f>
        <v/>
      </c>
      <c r="AX1482" s="3" t="str">
        <f>IF($L1482="","",IF(SUM($AJ1482:AK1482)=0,$AE1482,VLOOKUP($AP1482,BaseEqptCdF!$C$5:$R$161,16,FALSE)*$AC$3))</f>
        <v/>
      </c>
      <c r="AY1482" s="3" t="str">
        <f>IF($L1482="","",IF(SUM($AJ1482:AL1482)=0,$AE1482,VLOOKUP($AP1482,BaseEqptCdF!$C$5:$R$161,16,FALSE)*$AC$3))</f>
        <v/>
      </c>
      <c r="AZ1482" s="3" t="str">
        <f>IF($L1482="","",IF(SUM($AJ1482:AM1482)=0,$AE1482,VLOOKUP($AP1482,BaseEqptCdF!$C$5:$R$161,16,FALSE)*$AC$3))</f>
        <v/>
      </c>
      <c r="BA1482" s="3" t="str">
        <f>IF($L1482="","",IF(SUM($AJ1482:AN1482)=0,$AE1482,VLOOKUP($AP1482,BaseEqptCdF!$C$5:$R$161,16,FALSE)*$AC$3))</f>
        <v/>
      </c>
      <c r="BB1482" s="2">
        <f t="shared" si="185"/>
        <v>0</v>
      </c>
      <c r="BC1482" s="3" t="str">
        <f>IF($L1482="","",IF(SUM($AJ1482:AJ1482)=0,$AF1482,IF(LEFT(VLOOKUP($AP1482,BaseEqptCdF!$C$5:$E$161,3,FALSE),2)="SD",0,IF(LEFT(VLOOKUP($AP1482,BaseEqptCdF!$C$5:$E$161,3,FALSE),2)="SB",1*52,VLOOKUP($AP1482,BaseEqptCdF!$C$5:$S$161,12,FALSE)*0.2*300))))</f>
        <v/>
      </c>
      <c r="BD1482" s="3" t="str">
        <f>IF($L1482="","",IF(SUM($AJ1482:AK1482)=0,$AF1482,IF(LEFT(VLOOKUP($AP1482,BaseEqptCdF!$C$5:$E$161,3,FALSE),2)="SD",0,IF(LEFT(VLOOKUP($AP1482,BaseEqptCdF!$C$5:$E$161,3,FALSE),2)="SB",1*52,VLOOKUP($AP1482,BaseEqptCdF!$C$5:$S$161,12,FALSE)*0.2*300))))</f>
        <v/>
      </c>
      <c r="BE1482" s="3" t="str">
        <f>IF($L1482="","",IF(SUM($AJ1482:AL1482)=0,$AF1482,IF(LEFT(VLOOKUP($AP1482,BaseEqptCdF!$C$5:$E$161,3,FALSE),2)="SD",0,IF(LEFT(VLOOKUP($AP1482,BaseEqptCdF!$C$5:$E$161,3,FALSE),2)="SB",1*52,VLOOKUP($AP1482,BaseEqptCdF!$C$5:$S$161,12,FALSE)*0.2*300))))</f>
        <v/>
      </c>
      <c r="BF1482" s="3" t="str">
        <f>IF($L1482="","",IF(SUM($AJ1482:AM1482)=0,$AF1482,IF(LEFT(VLOOKUP($AP1482,BaseEqptCdF!$C$5:$E$161,3,FALSE),2)="SD",0,IF(LEFT(VLOOKUP($AP1482,BaseEqptCdF!$C$5:$E$161,3,FALSE),2)="SB",1*52,VLOOKUP($AP1482,BaseEqptCdF!$C$5:$S$161,12,FALSE)*0.2*300))))</f>
        <v/>
      </c>
      <c r="BG1482" s="3" t="str">
        <f>IF($L1482="","",IF(SUM($AJ1482:AN1482)=0,$AF1482,IF(LEFT(VLOOKUP($AP1482,BaseEqptCdF!$C$5:$E$161,3,FALSE),2)="SD",0,IF(LEFT(VLOOKUP($AP1482,BaseEqptCdF!$C$5:$E$161,3,FALSE),2)="SB",1*52,VLOOKUP($AP1482,BaseEqptCdF!$C$5:$S$161,12,FALSE)*0.2*300))))</f>
        <v/>
      </c>
      <c r="BH1482" s="2">
        <f t="shared" si="186"/>
        <v>0</v>
      </c>
    </row>
    <row r="1483" spans="1:60" x14ac:dyDescent="0.25">
      <c r="A1483" s="296" t="str">
        <f t="array" ref="A1483">IF($C1483="","",INDEX(Prog!$B$8:$D$300,MATCH($C1483,nivo1,0),1))</f>
        <v/>
      </c>
      <c r="B1483" s="296" t="str">
        <f t="array" ref="B1483">IF($C1483="","",INDEX(Prog!$B$8:$D$300,MATCH($C1483,nivo1,0),2))</f>
        <v/>
      </c>
      <c r="C1483" s="273"/>
      <c r="D1483" s="267"/>
      <c r="E1483" s="273"/>
      <c r="F1483" s="273"/>
      <c r="G1483" s="273"/>
      <c r="H1483" s="273"/>
      <c r="I1483" s="273"/>
      <c r="J1483" s="273"/>
      <c r="K1483" s="274"/>
      <c r="L1483" s="273"/>
      <c r="M1483" s="273"/>
      <c r="N1483" s="273"/>
      <c r="O1483" s="275"/>
      <c r="P1483" s="273"/>
      <c r="Q1483" s="273"/>
      <c r="R1483" s="273"/>
      <c r="S1483" s="273"/>
      <c r="T1483" s="276"/>
      <c r="U1483" s="276"/>
      <c r="V1483" s="276"/>
      <c r="W1483" s="276"/>
      <c r="X1483" s="277"/>
      <c r="Y1483" s="278"/>
      <c r="AA1483" s="8" t="str">
        <f>IF($L1483="","",VLOOKUP($L1483,BaseEqptCdF!$C$5:$E$161,2,FALSE))</f>
        <v/>
      </c>
      <c r="AB1483" s="8" t="str">
        <f>IF($L1483="","",VLOOKUP($L1483,BaseEqptCdF!$C$5:$E$161,3,FALSE))</f>
        <v/>
      </c>
      <c r="AC1483" s="7" t="str">
        <f>IF($L1483="","",VLOOKUP($L1483,BaseEqptCdF!$C$5:$I$161,6,FALSE))</f>
        <v/>
      </c>
      <c r="AD1483" s="7" t="str">
        <f>IF($L1483="","",VLOOKUP($L1483,BaseEqptCdF!$C$5:$I$161,7,FALSE))</f>
        <v/>
      </c>
      <c r="AE1483" s="3" t="str">
        <f>IF($L1483="","",VLOOKUP($L1483,BaseEqptCdF!$C$5:$R$161,16,FALSE)*$AC$3)</f>
        <v/>
      </c>
      <c r="AF1483" s="3" t="str">
        <f>IF($L1483="","",IF(LEFT($AB1483,2)="SD",0,IF(LEFT($AB1483,2)="SB",1*52,IF($N1483=Prog!$P$17,VLOOKUP($L1483,BaseEqptCdF!$C$5:$P$161,14,FALSE)*1*300,VLOOKUP($L1483,BaseEqptCdF!$C$5:$P$161,12,FALSE)*0.2*300))))</f>
        <v/>
      </c>
      <c r="AG1483" s="6" t="str">
        <f t="shared" si="190"/>
        <v/>
      </c>
      <c r="AH1483" s="6">
        <f>IF($U1483=Prog!$S$18,YEAR($X1483),"")</f>
        <v>1900</v>
      </c>
      <c r="AI1483" s="5" t="str">
        <f>IF(OR($AG1483="",$U1483=Prog!$S$18),"",IF(OR($U1483=Prog!$S$17,$U1483=Prog!$S$16),YEAR($X1483),IF($AG1483="ND","ND",$AI$8+$O1483)))</f>
        <v/>
      </c>
      <c r="AJ1483" s="3" t="str">
        <f t="shared" si="189"/>
        <v/>
      </c>
      <c r="AK1483" s="3" t="str">
        <f t="shared" si="188"/>
        <v/>
      </c>
      <c r="AL1483" s="3" t="str">
        <f t="shared" si="188"/>
        <v/>
      </c>
      <c r="AM1483" s="3" t="str">
        <f t="shared" si="188"/>
        <v/>
      </c>
      <c r="AN1483" s="3" t="str">
        <f t="shared" si="188"/>
        <v/>
      </c>
      <c r="AO1483" s="2">
        <f t="shared" si="183"/>
        <v>0</v>
      </c>
      <c r="AP1483" s="4"/>
      <c r="AQ1483" s="3">
        <f>IF(AJ1483=1,VLOOKUP($AP1483,BaseEqptCdF!$C$5:$R$161,16,FALSE),0)</f>
        <v>0</v>
      </c>
      <c r="AR1483" s="3">
        <f>IF(AK1483=1,VLOOKUP($AP1483,BaseEqptCdF!$C$5:$R$161,16,FALSE),0)</f>
        <v>0</v>
      </c>
      <c r="AS1483" s="3">
        <f>IF(AL1483=1,VLOOKUP($AP1483,BaseEqptCdF!$C$5:$R$161,16,FALSE),0)</f>
        <v>0</v>
      </c>
      <c r="AT1483" s="3">
        <f>IF(AM1483=1,VLOOKUP($AP1483,BaseEqptCdF!$C$5:$R$161,16,FALSE),0)</f>
        <v>0</v>
      </c>
      <c r="AU1483" s="3">
        <f>IF(AN1483=1,VLOOKUP($AP1483,BaseEqptCdF!$C$5:$R$161,16,FALSE),0)</f>
        <v>0</v>
      </c>
      <c r="AV1483" s="2">
        <f t="shared" si="184"/>
        <v>0</v>
      </c>
      <c r="AW1483" s="3" t="str">
        <f>IF($L1483="","",IF(SUM($AJ1483:AJ1483)=0,$AE1483,VLOOKUP($AP1483,BaseEqptCdF!$C$5:$R$161,16,FALSE)*$AC$3))</f>
        <v/>
      </c>
      <c r="AX1483" s="3" t="str">
        <f>IF($L1483="","",IF(SUM($AJ1483:AK1483)=0,$AE1483,VLOOKUP($AP1483,BaseEqptCdF!$C$5:$R$161,16,FALSE)*$AC$3))</f>
        <v/>
      </c>
      <c r="AY1483" s="3" t="str">
        <f>IF($L1483="","",IF(SUM($AJ1483:AL1483)=0,$AE1483,VLOOKUP($AP1483,BaseEqptCdF!$C$5:$R$161,16,FALSE)*$AC$3))</f>
        <v/>
      </c>
      <c r="AZ1483" s="3" t="str">
        <f>IF($L1483="","",IF(SUM($AJ1483:AM1483)=0,$AE1483,VLOOKUP($AP1483,BaseEqptCdF!$C$5:$R$161,16,FALSE)*$AC$3))</f>
        <v/>
      </c>
      <c r="BA1483" s="3" t="str">
        <f>IF($L1483="","",IF(SUM($AJ1483:AN1483)=0,$AE1483,VLOOKUP($AP1483,BaseEqptCdF!$C$5:$R$161,16,FALSE)*$AC$3))</f>
        <v/>
      </c>
      <c r="BB1483" s="2">
        <f t="shared" si="185"/>
        <v>0</v>
      </c>
      <c r="BC1483" s="3" t="str">
        <f>IF($L1483="","",IF(SUM($AJ1483:AJ1483)=0,$AF1483,IF(LEFT(VLOOKUP($AP1483,BaseEqptCdF!$C$5:$E$161,3,FALSE),2)="SD",0,IF(LEFT(VLOOKUP($AP1483,BaseEqptCdF!$C$5:$E$161,3,FALSE),2)="SB",1*52,VLOOKUP($AP1483,BaseEqptCdF!$C$5:$S$161,12,FALSE)*0.2*300))))</f>
        <v/>
      </c>
      <c r="BD1483" s="3" t="str">
        <f>IF($L1483="","",IF(SUM($AJ1483:AK1483)=0,$AF1483,IF(LEFT(VLOOKUP($AP1483,BaseEqptCdF!$C$5:$E$161,3,FALSE),2)="SD",0,IF(LEFT(VLOOKUP($AP1483,BaseEqptCdF!$C$5:$E$161,3,FALSE),2)="SB",1*52,VLOOKUP($AP1483,BaseEqptCdF!$C$5:$S$161,12,FALSE)*0.2*300))))</f>
        <v/>
      </c>
      <c r="BE1483" s="3" t="str">
        <f>IF($L1483="","",IF(SUM($AJ1483:AL1483)=0,$AF1483,IF(LEFT(VLOOKUP($AP1483,BaseEqptCdF!$C$5:$E$161,3,FALSE),2)="SD",0,IF(LEFT(VLOOKUP($AP1483,BaseEqptCdF!$C$5:$E$161,3,FALSE),2)="SB",1*52,VLOOKUP($AP1483,BaseEqptCdF!$C$5:$S$161,12,FALSE)*0.2*300))))</f>
        <v/>
      </c>
      <c r="BF1483" s="3" t="str">
        <f>IF($L1483="","",IF(SUM($AJ1483:AM1483)=0,$AF1483,IF(LEFT(VLOOKUP($AP1483,BaseEqptCdF!$C$5:$E$161,3,FALSE),2)="SD",0,IF(LEFT(VLOOKUP($AP1483,BaseEqptCdF!$C$5:$E$161,3,FALSE),2)="SB",1*52,VLOOKUP($AP1483,BaseEqptCdF!$C$5:$S$161,12,FALSE)*0.2*300))))</f>
        <v/>
      </c>
      <c r="BG1483" s="3" t="str">
        <f>IF($L1483="","",IF(SUM($AJ1483:AN1483)=0,$AF1483,IF(LEFT(VLOOKUP($AP1483,BaseEqptCdF!$C$5:$E$161,3,FALSE),2)="SD",0,IF(LEFT(VLOOKUP($AP1483,BaseEqptCdF!$C$5:$E$161,3,FALSE),2)="SB",1*52,VLOOKUP($AP1483,BaseEqptCdF!$C$5:$S$161,12,FALSE)*0.2*300))))</f>
        <v/>
      </c>
      <c r="BH1483" s="2">
        <f t="shared" si="186"/>
        <v>0</v>
      </c>
    </row>
    <row r="1484" spans="1:60" x14ac:dyDescent="0.25">
      <c r="A1484" s="296" t="str">
        <f t="array" ref="A1484">IF($C1484="","",INDEX(Prog!$B$8:$D$300,MATCH($C1484,nivo1,0),1))</f>
        <v/>
      </c>
      <c r="B1484" s="296" t="str">
        <f t="array" ref="B1484">IF($C1484="","",INDEX(Prog!$B$8:$D$300,MATCH($C1484,nivo1,0),2))</f>
        <v/>
      </c>
      <c r="C1484" s="273"/>
      <c r="D1484" s="267"/>
      <c r="E1484" s="273"/>
      <c r="F1484" s="273"/>
      <c r="G1484" s="273"/>
      <c r="H1484" s="273"/>
      <c r="I1484" s="273"/>
      <c r="J1484" s="273"/>
      <c r="K1484" s="274"/>
      <c r="L1484" s="273"/>
      <c r="M1484" s="273"/>
      <c r="N1484" s="273"/>
      <c r="O1484" s="275"/>
      <c r="P1484" s="273"/>
      <c r="Q1484" s="273"/>
      <c r="R1484" s="273"/>
      <c r="S1484" s="273"/>
      <c r="T1484" s="276"/>
      <c r="U1484" s="276"/>
      <c r="V1484" s="276"/>
      <c r="W1484" s="276"/>
      <c r="X1484" s="277"/>
      <c r="Y1484" s="278"/>
      <c r="AA1484" s="8" t="str">
        <f>IF($L1484="","",VLOOKUP($L1484,BaseEqptCdF!$C$5:$E$161,2,FALSE))</f>
        <v/>
      </c>
      <c r="AB1484" s="8" t="str">
        <f>IF($L1484="","",VLOOKUP($L1484,BaseEqptCdF!$C$5:$E$161,3,FALSE))</f>
        <v/>
      </c>
      <c r="AC1484" s="7" t="str">
        <f>IF($L1484="","",VLOOKUP($L1484,BaseEqptCdF!$C$5:$I$161,6,FALSE))</f>
        <v/>
      </c>
      <c r="AD1484" s="7" t="str">
        <f>IF($L1484="","",VLOOKUP($L1484,BaseEqptCdF!$C$5:$I$161,7,FALSE))</f>
        <v/>
      </c>
      <c r="AE1484" s="3" t="str">
        <f>IF($L1484="","",VLOOKUP($L1484,BaseEqptCdF!$C$5:$R$161,16,FALSE)*$AC$3)</f>
        <v/>
      </c>
      <c r="AF1484" s="3" t="str">
        <f>IF($L1484="","",IF(LEFT($AB1484,2)="SD",0,IF(LEFT($AB1484,2)="SB",1*52,IF($N1484=Prog!$P$17,VLOOKUP($L1484,BaseEqptCdF!$C$5:$P$161,14,FALSE)*1*300,VLOOKUP($L1484,BaseEqptCdF!$C$5:$P$161,12,FALSE)*0.2*300))))</f>
        <v/>
      </c>
      <c r="AG1484" s="6" t="str">
        <f t="shared" si="190"/>
        <v/>
      </c>
      <c r="AH1484" s="6">
        <f>IF($U1484=Prog!$S$18,YEAR($X1484),"")</f>
        <v>1900</v>
      </c>
      <c r="AI1484" s="5" t="str">
        <f>IF(OR($AG1484="",$U1484=Prog!$S$18),"",IF(OR($U1484=Prog!$S$17,$U1484=Prog!$S$16),YEAR($X1484),IF($AG1484="ND","ND",$AI$8+$O1484)))</f>
        <v/>
      </c>
      <c r="AJ1484" s="3" t="str">
        <f t="shared" si="189"/>
        <v/>
      </c>
      <c r="AK1484" s="3" t="str">
        <f t="shared" si="188"/>
        <v/>
      </c>
      <c r="AL1484" s="3" t="str">
        <f t="shared" si="188"/>
        <v/>
      </c>
      <c r="AM1484" s="3" t="str">
        <f t="shared" si="188"/>
        <v/>
      </c>
      <c r="AN1484" s="3" t="str">
        <f t="shared" si="188"/>
        <v/>
      </c>
      <c r="AO1484" s="2">
        <f t="shared" si="183"/>
        <v>0</v>
      </c>
      <c r="AP1484" s="4"/>
      <c r="AQ1484" s="3">
        <f>IF(AJ1484=1,VLOOKUP($AP1484,BaseEqptCdF!$C$5:$R$161,16,FALSE),0)</f>
        <v>0</v>
      </c>
      <c r="AR1484" s="3">
        <f>IF(AK1484=1,VLOOKUP($AP1484,BaseEqptCdF!$C$5:$R$161,16,FALSE),0)</f>
        <v>0</v>
      </c>
      <c r="AS1484" s="3">
        <f>IF(AL1484=1,VLOOKUP($AP1484,BaseEqptCdF!$C$5:$R$161,16,FALSE),0)</f>
        <v>0</v>
      </c>
      <c r="AT1484" s="3">
        <f>IF(AM1484=1,VLOOKUP($AP1484,BaseEqptCdF!$C$5:$R$161,16,FALSE),0)</f>
        <v>0</v>
      </c>
      <c r="AU1484" s="3">
        <f>IF(AN1484=1,VLOOKUP($AP1484,BaseEqptCdF!$C$5:$R$161,16,FALSE),0)</f>
        <v>0</v>
      </c>
      <c r="AV1484" s="2">
        <f t="shared" si="184"/>
        <v>0</v>
      </c>
      <c r="AW1484" s="3" t="str">
        <f>IF($L1484="","",IF(SUM($AJ1484:AJ1484)=0,$AE1484,VLOOKUP($AP1484,BaseEqptCdF!$C$5:$R$161,16,FALSE)*$AC$3))</f>
        <v/>
      </c>
      <c r="AX1484" s="3" t="str">
        <f>IF($L1484="","",IF(SUM($AJ1484:AK1484)=0,$AE1484,VLOOKUP($AP1484,BaseEqptCdF!$C$5:$R$161,16,FALSE)*$AC$3))</f>
        <v/>
      </c>
      <c r="AY1484" s="3" t="str">
        <f>IF($L1484="","",IF(SUM($AJ1484:AL1484)=0,$AE1484,VLOOKUP($AP1484,BaseEqptCdF!$C$5:$R$161,16,FALSE)*$AC$3))</f>
        <v/>
      </c>
      <c r="AZ1484" s="3" t="str">
        <f>IF($L1484="","",IF(SUM($AJ1484:AM1484)=0,$AE1484,VLOOKUP($AP1484,BaseEqptCdF!$C$5:$R$161,16,FALSE)*$AC$3))</f>
        <v/>
      </c>
      <c r="BA1484" s="3" t="str">
        <f>IF($L1484="","",IF(SUM($AJ1484:AN1484)=0,$AE1484,VLOOKUP($AP1484,BaseEqptCdF!$C$5:$R$161,16,FALSE)*$AC$3))</f>
        <v/>
      </c>
      <c r="BB1484" s="2">
        <f t="shared" si="185"/>
        <v>0</v>
      </c>
      <c r="BC1484" s="3" t="str">
        <f>IF($L1484="","",IF(SUM($AJ1484:AJ1484)=0,$AF1484,IF(LEFT(VLOOKUP($AP1484,BaseEqptCdF!$C$5:$E$161,3,FALSE),2)="SD",0,IF(LEFT(VLOOKUP($AP1484,BaseEqptCdF!$C$5:$E$161,3,FALSE),2)="SB",1*52,VLOOKUP($AP1484,BaseEqptCdF!$C$5:$S$161,12,FALSE)*0.2*300))))</f>
        <v/>
      </c>
      <c r="BD1484" s="3" t="str">
        <f>IF($L1484="","",IF(SUM($AJ1484:AK1484)=0,$AF1484,IF(LEFT(VLOOKUP($AP1484,BaseEqptCdF!$C$5:$E$161,3,FALSE),2)="SD",0,IF(LEFT(VLOOKUP($AP1484,BaseEqptCdF!$C$5:$E$161,3,FALSE),2)="SB",1*52,VLOOKUP($AP1484,BaseEqptCdF!$C$5:$S$161,12,FALSE)*0.2*300))))</f>
        <v/>
      </c>
      <c r="BE1484" s="3" t="str">
        <f>IF($L1484="","",IF(SUM($AJ1484:AL1484)=0,$AF1484,IF(LEFT(VLOOKUP($AP1484,BaseEqptCdF!$C$5:$E$161,3,FALSE),2)="SD",0,IF(LEFT(VLOOKUP($AP1484,BaseEqptCdF!$C$5:$E$161,3,FALSE),2)="SB",1*52,VLOOKUP($AP1484,BaseEqptCdF!$C$5:$S$161,12,FALSE)*0.2*300))))</f>
        <v/>
      </c>
      <c r="BF1484" s="3" t="str">
        <f>IF($L1484="","",IF(SUM($AJ1484:AM1484)=0,$AF1484,IF(LEFT(VLOOKUP($AP1484,BaseEqptCdF!$C$5:$E$161,3,FALSE),2)="SD",0,IF(LEFT(VLOOKUP($AP1484,BaseEqptCdF!$C$5:$E$161,3,FALSE),2)="SB",1*52,VLOOKUP($AP1484,BaseEqptCdF!$C$5:$S$161,12,FALSE)*0.2*300))))</f>
        <v/>
      </c>
      <c r="BG1484" s="3" t="str">
        <f>IF($L1484="","",IF(SUM($AJ1484:AN1484)=0,$AF1484,IF(LEFT(VLOOKUP($AP1484,BaseEqptCdF!$C$5:$E$161,3,FALSE),2)="SD",0,IF(LEFT(VLOOKUP($AP1484,BaseEqptCdF!$C$5:$E$161,3,FALSE),2)="SB",1*52,VLOOKUP($AP1484,BaseEqptCdF!$C$5:$S$161,12,FALSE)*0.2*300))))</f>
        <v/>
      </c>
      <c r="BH1484" s="2">
        <f t="shared" si="186"/>
        <v>0</v>
      </c>
    </row>
    <row r="1485" spans="1:60" x14ac:dyDescent="0.25">
      <c r="A1485" s="296" t="str">
        <f t="array" ref="A1485">IF($C1485="","",INDEX(Prog!$B$8:$D$300,MATCH($C1485,nivo1,0),1))</f>
        <v/>
      </c>
      <c r="B1485" s="296" t="str">
        <f t="array" ref="B1485">IF($C1485="","",INDEX(Prog!$B$8:$D$300,MATCH($C1485,nivo1,0),2))</f>
        <v/>
      </c>
      <c r="C1485" s="273"/>
      <c r="D1485" s="267"/>
      <c r="E1485" s="273"/>
      <c r="F1485" s="273"/>
      <c r="G1485" s="273"/>
      <c r="H1485" s="273"/>
      <c r="I1485" s="273"/>
      <c r="J1485" s="273"/>
      <c r="K1485" s="274"/>
      <c r="L1485" s="273"/>
      <c r="M1485" s="273"/>
      <c r="N1485" s="273"/>
      <c r="O1485" s="275"/>
      <c r="P1485" s="273"/>
      <c r="Q1485" s="273"/>
      <c r="R1485" s="273"/>
      <c r="S1485" s="273"/>
      <c r="T1485" s="276"/>
      <c r="U1485" s="276"/>
      <c r="V1485" s="276"/>
      <c r="W1485" s="276"/>
      <c r="X1485" s="277"/>
      <c r="Y1485" s="278"/>
      <c r="AA1485" s="8" t="str">
        <f>IF($L1485="","",VLOOKUP($L1485,BaseEqptCdF!$C$5:$E$161,2,FALSE))</f>
        <v/>
      </c>
      <c r="AB1485" s="8" t="str">
        <f>IF($L1485="","",VLOOKUP($L1485,BaseEqptCdF!$C$5:$E$161,3,FALSE))</f>
        <v/>
      </c>
      <c r="AC1485" s="7" t="str">
        <f>IF($L1485="","",VLOOKUP($L1485,BaseEqptCdF!$C$5:$I$161,6,FALSE))</f>
        <v/>
      </c>
      <c r="AD1485" s="7" t="str">
        <f>IF($L1485="","",VLOOKUP($L1485,BaseEqptCdF!$C$5:$I$161,7,FALSE))</f>
        <v/>
      </c>
      <c r="AE1485" s="3" t="str">
        <f>IF($L1485="","",VLOOKUP($L1485,BaseEqptCdF!$C$5:$R$161,16,FALSE)*$AC$3)</f>
        <v/>
      </c>
      <c r="AF1485" s="3" t="str">
        <f>IF($L1485="","",IF(LEFT($AB1485,2)="SD",0,IF(LEFT($AB1485,2)="SB",1*52,IF($N1485=Prog!$P$17,VLOOKUP($L1485,BaseEqptCdF!$C$5:$P$161,14,FALSE)*1*300,VLOOKUP($L1485,BaseEqptCdF!$C$5:$P$161,12,FALSE)*0.2*300))))</f>
        <v/>
      </c>
      <c r="AG1485" s="6" t="str">
        <f t="shared" si="190"/>
        <v/>
      </c>
      <c r="AH1485" s="6">
        <f>IF($U1485=Prog!$S$18,YEAR($X1485),"")</f>
        <v>1900</v>
      </c>
      <c r="AI1485" s="5" t="str">
        <f>IF(OR($AG1485="",$U1485=Prog!$S$18),"",IF(OR($U1485=Prog!$S$17,$U1485=Prog!$S$16),YEAR($X1485),IF($AG1485="ND","ND",$AI$8+$O1485)))</f>
        <v/>
      </c>
      <c r="AJ1485" s="3" t="str">
        <f t="shared" si="189"/>
        <v/>
      </c>
      <c r="AK1485" s="3" t="str">
        <f t="shared" si="188"/>
        <v/>
      </c>
      <c r="AL1485" s="3" t="str">
        <f t="shared" si="188"/>
        <v/>
      </c>
      <c r="AM1485" s="3" t="str">
        <f t="shared" si="188"/>
        <v/>
      </c>
      <c r="AN1485" s="3" t="str">
        <f t="shared" si="188"/>
        <v/>
      </c>
      <c r="AO1485" s="2">
        <f t="shared" si="183"/>
        <v>0</v>
      </c>
      <c r="AP1485" s="4"/>
      <c r="AQ1485" s="3">
        <f>IF(AJ1485=1,VLOOKUP($AP1485,BaseEqptCdF!$C$5:$R$161,16,FALSE),0)</f>
        <v>0</v>
      </c>
      <c r="AR1485" s="3">
        <f>IF(AK1485=1,VLOOKUP($AP1485,BaseEqptCdF!$C$5:$R$161,16,FALSE),0)</f>
        <v>0</v>
      </c>
      <c r="AS1485" s="3">
        <f>IF(AL1485=1,VLOOKUP($AP1485,BaseEqptCdF!$C$5:$R$161,16,FALSE),0)</f>
        <v>0</v>
      </c>
      <c r="AT1485" s="3">
        <f>IF(AM1485=1,VLOOKUP($AP1485,BaseEqptCdF!$C$5:$R$161,16,FALSE),0)</f>
        <v>0</v>
      </c>
      <c r="AU1485" s="3">
        <f>IF(AN1485=1,VLOOKUP($AP1485,BaseEqptCdF!$C$5:$R$161,16,FALSE),0)</f>
        <v>0</v>
      </c>
      <c r="AV1485" s="2">
        <f t="shared" si="184"/>
        <v>0</v>
      </c>
      <c r="AW1485" s="3" t="str">
        <f>IF($L1485="","",IF(SUM($AJ1485:AJ1485)=0,$AE1485,VLOOKUP($AP1485,BaseEqptCdF!$C$5:$R$161,16,FALSE)*$AC$3))</f>
        <v/>
      </c>
      <c r="AX1485" s="3" t="str">
        <f>IF($L1485="","",IF(SUM($AJ1485:AK1485)=0,$AE1485,VLOOKUP($AP1485,BaseEqptCdF!$C$5:$R$161,16,FALSE)*$AC$3))</f>
        <v/>
      </c>
      <c r="AY1485" s="3" t="str">
        <f>IF($L1485="","",IF(SUM($AJ1485:AL1485)=0,$AE1485,VLOOKUP($AP1485,BaseEqptCdF!$C$5:$R$161,16,FALSE)*$AC$3))</f>
        <v/>
      </c>
      <c r="AZ1485" s="3" t="str">
        <f>IF($L1485="","",IF(SUM($AJ1485:AM1485)=0,$AE1485,VLOOKUP($AP1485,BaseEqptCdF!$C$5:$R$161,16,FALSE)*$AC$3))</f>
        <v/>
      </c>
      <c r="BA1485" s="3" t="str">
        <f>IF($L1485="","",IF(SUM($AJ1485:AN1485)=0,$AE1485,VLOOKUP($AP1485,BaseEqptCdF!$C$5:$R$161,16,FALSE)*$AC$3))</f>
        <v/>
      </c>
      <c r="BB1485" s="2">
        <f t="shared" si="185"/>
        <v>0</v>
      </c>
      <c r="BC1485" s="3" t="str">
        <f>IF($L1485="","",IF(SUM($AJ1485:AJ1485)=0,$AF1485,IF(LEFT(VLOOKUP($AP1485,BaseEqptCdF!$C$5:$E$161,3,FALSE),2)="SD",0,IF(LEFT(VLOOKUP($AP1485,BaseEqptCdF!$C$5:$E$161,3,FALSE),2)="SB",1*52,VLOOKUP($AP1485,BaseEqptCdF!$C$5:$S$161,12,FALSE)*0.2*300))))</f>
        <v/>
      </c>
      <c r="BD1485" s="3" t="str">
        <f>IF($L1485="","",IF(SUM($AJ1485:AK1485)=0,$AF1485,IF(LEFT(VLOOKUP($AP1485,BaseEqptCdF!$C$5:$E$161,3,FALSE),2)="SD",0,IF(LEFT(VLOOKUP($AP1485,BaseEqptCdF!$C$5:$E$161,3,FALSE),2)="SB",1*52,VLOOKUP($AP1485,BaseEqptCdF!$C$5:$S$161,12,FALSE)*0.2*300))))</f>
        <v/>
      </c>
      <c r="BE1485" s="3" t="str">
        <f>IF($L1485="","",IF(SUM($AJ1485:AL1485)=0,$AF1485,IF(LEFT(VLOOKUP($AP1485,BaseEqptCdF!$C$5:$E$161,3,FALSE),2)="SD",0,IF(LEFT(VLOOKUP($AP1485,BaseEqptCdF!$C$5:$E$161,3,FALSE),2)="SB",1*52,VLOOKUP($AP1485,BaseEqptCdF!$C$5:$S$161,12,FALSE)*0.2*300))))</f>
        <v/>
      </c>
      <c r="BF1485" s="3" t="str">
        <f>IF($L1485="","",IF(SUM($AJ1485:AM1485)=0,$AF1485,IF(LEFT(VLOOKUP($AP1485,BaseEqptCdF!$C$5:$E$161,3,FALSE),2)="SD",0,IF(LEFT(VLOOKUP($AP1485,BaseEqptCdF!$C$5:$E$161,3,FALSE),2)="SB",1*52,VLOOKUP($AP1485,BaseEqptCdF!$C$5:$S$161,12,FALSE)*0.2*300))))</f>
        <v/>
      </c>
      <c r="BG1485" s="3" t="str">
        <f>IF($L1485="","",IF(SUM($AJ1485:AN1485)=0,$AF1485,IF(LEFT(VLOOKUP($AP1485,BaseEqptCdF!$C$5:$E$161,3,FALSE),2)="SD",0,IF(LEFT(VLOOKUP($AP1485,BaseEqptCdF!$C$5:$E$161,3,FALSE),2)="SB",1*52,VLOOKUP($AP1485,BaseEqptCdF!$C$5:$S$161,12,FALSE)*0.2*300))))</f>
        <v/>
      </c>
      <c r="BH1485" s="2">
        <f t="shared" si="186"/>
        <v>0</v>
      </c>
    </row>
    <row r="1486" spans="1:60" x14ac:dyDescent="0.25">
      <c r="A1486" s="296" t="str">
        <f t="array" ref="A1486">IF($C1486="","",INDEX(Prog!$B$8:$D$300,MATCH($C1486,nivo1,0),1))</f>
        <v/>
      </c>
      <c r="B1486" s="296" t="str">
        <f t="array" ref="B1486">IF($C1486="","",INDEX(Prog!$B$8:$D$300,MATCH($C1486,nivo1,0),2))</f>
        <v/>
      </c>
      <c r="C1486" s="273"/>
      <c r="D1486" s="267"/>
      <c r="E1486" s="273"/>
      <c r="F1486" s="273"/>
      <c r="G1486" s="273"/>
      <c r="H1486" s="273"/>
      <c r="I1486" s="273"/>
      <c r="J1486" s="273"/>
      <c r="K1486" s="274"/>
      <c r="L1486" s="273"/>
      <c r="M1486" s="273"/>
      <c r="N1486" s="273"/>
      <c r="O1486" s="275"/>
      <c r="P1486" s="273"/>
      <c r="Q1486" s="273"/>
      <c r="R1486" s="273"/>
      <c r="S1486" s="273"/>
      <c r="T1486" s="276"/>
      <c r="U1486" s="276"/>
      <c r="V1486" s="276"/>
      <c r="W1486" s="276"/>
      <c r="X1486" s="277"/>
      <c r="Y1486" s="278"/>
      <c r="AA1486" s="8" t="str">
        <f>IF($L1486="","",VLOOKUP($L1486,BaseEqptCdF!$C$5:$E$161,2,FALSE))</f>
        <v/>
      </c>
      <c r="AB1486" s="8" t="str">
        <f>IF($L1486="","",VLOOKUP($L1486,BaseEqptCdF!$C$5:$E$161,3,FALSE))</f>
        <v/>
      </c>
      <c r="AC1486" s="7" t="str">
        <f>IF($L1486="","",VLOOKUP($L1486,BaseEqptCdF!$C$5:$I$161,6,FALSE))</f>
        <v/>
      </c>
      <c r="AD1486" s="7" t="str">
        <f>IF($L1486="","",VLOOKUP($L1486,BaseEqptCdF!$C$5:$I$161,7,FALSE))</f>
        <v/>
      </c>
      <c r="AE1486" s="3" t="str">
        <f>IF($L1486="","",VLOOKUP($L1486,BaseEqptCdF!$C$5:$R$161,16,FALSE)*$AC$3)</f>
        <v/>
      </c>
      <c r="AF1486" s="3" t="str">
        <f>IF($L1486="","",IF(LEFT($AB1486,2)="SD",0,IF(LEFT($AB1486,2)="SB",1*52,IF($N1486=Prog!$P$17,VLOOKUP($L1486,BaseEqptCdF!$C$5:$P$161,14,FALSE)*1*300,VLOOKUP($L1486,BaseEqptCdF!$C$5:$P$161,12,FALSE)*0.2*300))))</f>
        <v/>
      </c>
      <c r="AG1486" s="6" t="str">
        <f t="shared" si="190"/>
        <v/>
      </c>
      <c r="AH1486" s="6">
        <f>IF($U1486=Prog!$S$18,YEAR($X1486),"")</f>
        <v>1900</v>
      </c>
      <c r="AI1486" s="5" t="str">
        <f>IF(OR($AG1486="",$U1486=Prog!$S$18),"",IF(OR($U1486=Prog!$S$17,$U1486=Prog!$S$16),YEAR($X1486),IF($AG1486="ND","ND",$AI$8+$O1486)))</f>
        <v/>
      </c>
      <c r="AJ1486" s="3" t="str">
        <f t="shared" si="189"/>
        <v/>
      </c>
      <c r="AK1486" s="3" t="str">
        <f t="shared" si="188"/>
        <v/>
      </c>
      <c r="AL1486" s="3" t="str">
        <f t="shared" si="188"/>
        <v/>
      </c>
      <c r="AM1486" s="3" t="str">
        <f t="shared" si="188"/>
        <v/>
      </c>
      <c r="AN1486" s="3" t="str">
        <f t="shared" si="188"/>
        <v/>
      </c>
      <c r="AO1486" s="2">
        <f t="shared" si="183"/>
        <v>0</v>
      </c>
      <c r="AP1486" s="4"/>
      <c r="AQ1486" s="3">
        <f>IF(AJ1486=1,VLOOKUP($AP1486,BaseEqptCdF!$C$5:$R$161,16,FALSE),0)</f>
        <v>0</v>
      </c>
      <c r="AR1486" s="3">
        <f>IF(AK1486=1,VLOOKUP($AP1486,BaseEqptCdF!$C$5:$R$161,16,FALSE),0)</f>
        <v>0</v>
      </c>
      <c r="AS1486" s="3">
        <f>IF(AL1486=1,VLOOKUP($AP1486,BaseEqptCdF!$C$5:$R$161,16,FALSE),0)</f>
        <v>0</v>
      </c>
      <c r="AT1486" s="3">
        <f>IF(AM1486=1,VLOOKUP($AP1486,BaseEqptCdF!$C$5:$R$161,16,FALSE),0)</f>
        <v>0</v>
      </c>
      <c r="AU1486" s="3">
        <f>IF(AN1486=1,VLOOKUP($AP1486,BaseEqptCdF!$C$5:$R$161,16,FALSE),0)</f>
        <v>0</v>
      </c>
      <c r="AV1486" s="2">
        <f t="shared" si="184"/>
        <v>0</v>
      </c>
      <c r="AW1486" s="3" t="str">
        <f>IF($L1486="","",IF(SUM($AJ1486:AJ1486)=0,$AE1486,VLOOKUP($AP1486,BaseEqptCdF!$C$5:$R$161,16,FALSE)*$AC$3))</f>
        <v/>
      </c>
      <c r="AX1486" s="3" t="str">
        <f>IF($L1486="","",IF(SUM($AJ1486:AK1486)=0,$AE1486,VLOOKUP($AP1486,BaseEqptCdF!$C$5:$R$161,16,FALSE)*$AC$3))</f>
        <v/>
      </c>
      <c r="AY1486" s="3" t="str">
        <f>IF($L1486="","",IF(SUM($AJ1486:AL1486)=0,$AE1486,VLOOKUP($AP1486,BaseEqptCdF!$C$5:$R$161,16,FALSE)*$AC$3))</f>
        <v/>
      </c>
      <c r="AZ1486" s="3" t="str">
        <f>IF($L1486="","",IF(SUM($AJ1486:AM1486)=0,$AE1486,VLOOKUP($AP1486,BaseEqptCdF!$C$5:$R$161,16,FALSE)*$AC$3))</f>
        <v/>
      </c>
      <c r="BA1486" s="3" t="str">
        <f>IF($L1486="","",IF(SUM($AJ1486:AN1486)=0,$AE1486,VLOOKUP($AP1486,BaseEqptCdF!$C$5:$R$161,16,FALSE)*$AC$3))</f>
        <v/>
      </c>
      <c r="BB1486" s="2">
        <f t="shared" si="185"/>
        <v>0</v>
      </c>
      <c r="BC1486" s="3" t="str">
        <f>IF($L1486="","",IF(SUM($AJ1486:AJ1486)=0,$AF1486,IF(LEFT(VLOOKUP($AP1486,BaseEqptCdF!$C$5:$E$161,3,FALSE),2)="SD",0,IF(LEFT(VLOOKUP($AP1486,BaseEqptCdF!$C$5:$E$161,3,FALSE),2)="SB",1*52,VLOOKUP($AP1486,BaseEqptCdF!$C$5:$S$161,12,FALSE)*0.2*300))))</f>
        <v/>
      </c>
      <c r="BD1486" s="3" t="str">
        <f>IF($L1486="","",IF(SUM($AJ1486:AK1486)=0,$AF1486,IF(LEFT(VLOOKUP($AP1486,BaseEqptCdF!$C$5:$E$161,3,FALSE),2)="SD",0,IF(LEFT(VLOOKUP($AP1486,BaseEqptCdF!$C$5:$E$161,3,FALSE),2)="SB",1*52,VLOOKUP($AP1486,BaseEqptCdF!$C$5:$S$161,12,FALSE)*0.2*300))))</f>
        <v/>
      </c>
      <c r="BE1486" s="3" t="str">
        <f>IF($L1486="","",IF(SUM($AJ1486:AL1486)=0,$AF1486,IF(LEFT(VLOOKUP($AP1486,BaseEqptCdF!$C$5:$E$161,3,FALSE),2)="SD",0,IF(LEFT(VLOOKUP($AP1486,BaseEqptCdF!$C$5:$E$161,3,FALSE),2)="SB",1*52,VLOOKUP($AP1486,BaseEqptCdF!$C$5:$S$161,12,FALSE)*0.2*300))))</f>
        <v/>
      </c>
      <c r="BF1486" s="3" t="str">
        <f>IF($L1486="","",IF(SUM($AJ1486:AM1486)=0,$AF1486,IF(LEFT(VLOOKUP($AP1486,BaseEqptCdF!$C$5:$E$161,3,FALSE),2)="SD",0,IF(LEFT(VLOOKUP($AP1486,BaseEqptCdF!$C$5:$E$161,3,FALSE),2)="SB",1*52,VLOOKUP($AP1486,BaseEqptCdF!$C$5:$S$161,12,FALSE)*0.2*300))))</f>
        <v/>
      </c>
      <c r="BG1486" s="3" t="str">
        <f>IF($L1486="","",IF(SUM($AJ1486:AN1486)=0,$AF1486,IF(LEFT(VLOOKUP($AP1486,BaseEqptCdF!$C$5:$E$161,3,FALSE),2)="SD",0,IF(LEFT(VLOOKUP($AP1486,BaseEqptCdF!$C$5:$E$161,3,FALSE),2)="SB",1*52,VLOOKUP($AP1486,BaseEqptCdF!$C$5:$S$161,12,FALSE)*0.2*300))))</f>
        <v/>
      </c>
      <c r="BH1486" s="2">
        <f t="shared" si="186"/>
        <v>0</v>
      </c>
    </row>
    <row r="1487" spans="1:60" x14ac:dyDescent="0.25">
      <c r="A1487" s="296" t="str">
        <f t="array" ref="A1487">IF($C1487="","",INDEX(Prog!$B$8:$D$300,MATCH($C1487,nivo1,0),1))</f>
        <v/>
      </c>
      <c r="B1487" s="296" t="str">
        <f t="array" ref="B1487">IF($C1487="","",INDEX(Prog!$B$8:$D$300,MATCH($C1487,nivo1,0),2))</f>
        <v/>
      </c>
      <c r="C1487" s="273"/>
      <c r="D1487" s="267"/>
      <c r="E1487" s="273"/>
      <c r="F1487" s="273"/>
      <c r="G1487" s="273"/>
      <c r="H1487" s="273"/>
      <c r="I1487" s="273"/>
      <c r="J1487" s="273"/>
      <c r="K1487" s="274"/>
      <c r="L1487" s="273"/>
      <c r="M1487" s="273"/>
      <c r="N1487" s="273"/>
      <c r="O1487" s="275"/>
      <c r="P1487" s="273"/>
      <c r="Q1487" s="273"/>
      <c r="R1487" s="273"/>
      <c r="S1487" s="273"/>
      <c r="T1487" s="276"/>
      <c r="U1487" s="276"/>
      <c r="V1487" s="276"/>
      <c r="W1487" s="276"/>
      <c r="X1487" s="277"/>
      <c r="Y1487" s="278"/>
      <c r="AA1487" s="8" t="str">
        <f>IF($L1487="","",VLOOKUP($L1487,BaseEqptCdF!$C$5:$E$161,2,FALSE))</f>
        <v/>
      </c>
      <c r="AB1487" s="8" t="str">
        <f>IF($L1487="","",VLOOKUP($L1487,BaseEqptCdF!$C$5:$E$161,3,FALSE))</f>
        <v/>
      </c>
      <c r="AC1487" s="7" t="str">
        <f>IF($L1487="","",VLOOKUP($L1487,BaseEqptCdF!$C$5:$I$161,6,FALSE))</f>
        <v/>
      </c>
      <c r="AD1487" s="7" t="str">
        <f>IF($L1487="","",VLOOKUP($L1487,BaseEqptCdF!$C$5:$I$161,7,FALSE))</f>
        <v/>
      </c>
      <c r="AE1487" s="3" t="str">
        <f>IF($L1487="","",VLOOKUP($L1487,BaseEqptCdF!$C$5:$R$161,16,FALSE)*$AC$3)</f>
        <v/>
      </c>
      <c r="AF1487" s="3" t="str">
        <f>IF($L1487="","",IF(LEFT($AB1487,2)="SD",0,IF(LEFT($AB1487,2)="SB",1*52,IF($N1487=Prog!$P$17,VLOOKUP($L1487,BaseEqptCdF!$C$5:$P$161,14,FALSE)*1*300,VLOOKUP($L1487,BaseEqptCdF!$C$5:$P$161,12,FALSE)*0.2*300))))</f>
        <v/>
      </c>
      <c r="AG1487" s="6" t="str">
        <f t="shared" si="190"/>
        <v/>
      </c>
      <c r="AH1487" s="6">
        <f>IF($U1487=Prog!$S$18,YEAR($X1487),"")</f>
        <v>1900</v>
      </c>
      <c r="AI1487" s="5" t="str">
        <f>IF(OR($AG1487="",$U1487=Prog!$S$18),"",IF(OR($U1487=Prog!$S$17,$U1487=Prog!$S$16),YEAR($X1487),IF($AG1487="ND","ND",$AI$8+$O1487)))</f>
        <v/>
      </c>
      <c r="AJ1487" s="3" t="str">
        <f t="shared" si="189"/>
        <v/>
      </c>
      <c r="AK1487" s="3" t="str">
        <f t="shared" si="188"/>
        <v/>
      </c>
      <c r="AL1487" s="3" t="str">
        <f t="shared" si="188"/>
        <v/>
      </c>
      <c r="AM1487" s="3" t="str">
        <f t="shared" si="188"/>
        <v/>
      </c>
      <c r="AN1487" s="3" t="str">
        <f t="shared" si="188"/>
        <v/>
      </c>
      <c r="AO1487" s="2">
        <f t="shared" si="183"/>
        <v>0</v>
      </c>
      <c r="AP1487" s="4"/>
      <c r="AQ1487" s="3">
        <f>IF(AJ1487=1,VLOOKUP($AP1487,BaseEqptCdF!$C$5:$R$161,16,FALSE),0)</f>
        <v>0</v>
      </c>
      <c r="AR1487" s="3">
        <f>IF(AK1487=1,VLOOKUP($AP1487,BaseEqptCdF!$C$5:$R$161,16,FALSE),0)</f>
        <v>0</v>
      </c>
      <c r="AS1487" s="3">
        <f>IF(AL1487=1,VLOOKUP($AP1487,BaseEqptCdF!$C$5:$R$161,16,FALSE),0)</f>
        <v>0</v>
      </c>
      <c r="AT1487" s="3">
        <f>IF(AM1487=1,VLOOKUP($AP1487,BaseEqptCdF!$C$5:$R$161,16,FALSE),0)</f>
        <v>0</v>
      </c>
      <c r="AU1487" s="3">
        <f>IF(AN1487=1,VLOOKUP($AP1487,BaseEqptCdF!$C$5:$R$161,16,FALSE),0)</f>
        <v>0</v>
      </c>
      <c r="AV1487" s="2">
        <f t="shared" si="184"/>
        <v>0</v>
      </c>
      <c r="AW1487" s="3" t="str">
        <f>IF($L1487="","",IF(SUM($AJ1487:AJ1487)=0,$AE1487,VLOOKUP($AP1487,BaseEqptCdF!$C$5:$R$161,16,FALSE)*$AC$3))</f>
        <v/>
      </c>
      <c r="AX1487" s="3" t="str">
        <f>IF($L1487="","",IF(SUM($AJ1487:AK1487)=0,$AE1487,VLOOKUP($AP1487,BaseEqptCdF!$C$5:$R$161,16,FALSE)*$AC$3))</f>
        <v/>
      </c>
      <c r="AY1487" s="3" t="str">
        <f>IF($L1487="","",IF(SUM($AJ1487:AL1487)=0,$AE1487,VLOOKUP($AP1487,BaseEqptCdF!$C$5:$R$161,16,FALSE)*$AC$3))</f>
        <v/>
      </c>
      <c r="AZ1487" s="3" t="str">
        <f>IF($L1487="","",IF(SUM($AJ1487:AM1487)=0,$AE1487,VLOOKUP($AP1487,BaseEqptCdF!$C$5:$R$161,16,FALSE)*$AC$3))</f>
        <v/>
      </c>
      <c r="BA1487" s="3" t="str">
        <f>IF($L1487="","",IF(SUM($AJ1487:AN1487)=0,$AE1487,VLOOKUP($AP1487,BaseEqptCdF!$C$5:$R$161,16,FALSE)*$AC$3))</f>
        <v/>
      </c>
      <c r="BB1487" s="2">
        <f t="shared" si="185"/>
        <v>0</v>
      </c>
      <c r="BC1487" s="3" t="str">
        <f>IF($L1487="","",IF(SUM($AJ1487:AJ1487)=0,$AF1487,IF(LEFT(VLOOKUP($AP1487,BaseEqptCdF!$C$5:$E$161,3,FALSE),2)="SD",0,IF(LEFT(VLOOKUP($AP1487,BaseEqptCdF!$C$5:$E$161,3,FALSE),2)="SB",1*52,VLOOKUP($AP1487,BaseEqptCdF!$C$5:$S$161,12,FALSE)*0.2*300))))</f>
        <v/>
      </c>
      <c r="BD1487" s="3" t="str">
        <f>IF($L1487="","",IF(SUM($AJ1487:AK1487)=0,$AF1487,IF(LEFT(VLOOKUP($AP1487,BaseEqptCdF!$C$5:$E$161,3,FALSE),2)="SD",0,IF(LEFT(VLOOKUP($AP1487,BaseEqptCdF!$C$5:$E$161,3,FALSE),2)="SB",1*52,VLOOKUP($AP1487,BaseEqptCdF!$C$5:$S$161,12,FALSE)*0.2*300))))</f>
        <v/>
      </c>
      <c r="BE1487" s="3" t="str">
        <f>IF($L1487="","",IF(SUM($AJ1487:AL1487)=0,$AF1487,IF(LEFT(VLOOKUP($AP1487,BaseEqptCdF!$C$5:$E$161,3,FALSE),2)="SD",0,IF(LEFT(VLOOKUP($AP1487,BaseEqptCdF!$C$5:$E$161,3,FALSE),2)="SB",1*52,VLOOKUP($AP1487,BaseEqptCdF!$C$5:$S$161,12,FALSE)*0.2*300))))</f>
        <v/>
      </c>
      <c r="BF1487" s="3" t="str">
        <f>IF($L1487="","",IF(SUM($AJ1487:AM1487)=0,$AF1487,IF(LEFT(VLOOKUP($AP1487,BaseEqptCdF!$C$5:$E$161,3,FALSE),2)="SD",0,IF(LEFT(VLOOKUP($AP1487,BaseEqptCdF!$C$5:$E$161,3,FALSE),2)="SB",1*52,VLOOKUP($AP1487,BaseEqptCdF!$C$5:$S$161,12,FALSE)*0.2*300))))</f>
        <v/>
      </c>
      <c r="BG1487" s="3" t="str">
        <f>IF($L1487="","",IF(SUM($AJ1487:AN1487)=0,$AF1487,IF(LEFT(VLOOKUP($AP1487,BaseEqptCdF!$C$5:$E$161,3,FALSE),2)="SD",0,IF(LEFT(VLOOKUP($AP1487,BaseEqptCdF!$C$5:$E$161,3,FALSE),2)="SB",1*52,VLOOKUP($AP1487,BaseEqptCdF!$C$5:$S$161,12,FALSE)*0.2*300))))</f>
        <v/>
      </c>
      <c r="BH1487" s="2">
        <f t="shared" si="186"/>
        <v>0</v>
      </c>
    </row>
    <row r="1488" spans="1:60" x14ac:dyDescent="0.25">
      <c r="A1488" s="296" t="str">
        <f t="array" ref="A1488">IF($C1488="","",INDEX(Prog!$B$8:$D$300,MATCH($C1488,nivo1,0),1))</f>
        <v/>
      </c>
      <c r="B1488" s="296" t="str">
        <f t="array" ref="B1488">IF($C1488="","",INDEX(Prog!$B$8:$D$300,MATCH($C1488,nivo1,0),2))</f>
        <v/>
      </c>
      <c r="C1488" s="273"/>
      <c r="D1488" s="267"/>
      <c r="E1488" s="273"/>
      <c r="F1488" s="273"/>
      <c r="G1488" s="273"/>
      <c r="H1488" s="273"/>
      <c r="I1488" s="273"/>
      <c r="J1488" s="273"/>
      <c r="K1488" s="274"/>
      <c r="L1488" s="273"/>
      <c r="M1488" s="273"/>
      <c r="N1488" s="273"/>
      <c r="O1488" s="275"/>
      <c r="P1488" s="273"/>
      <c r="Q1488" s="273"/>
      <c r="R1488" s="273"/>
      <c r="S1488" s="273"/>
      <c r="T1488" s="276"/>
      <c r="U1488" s="276"/>
      <c r="V1488" s="276"/>
      <c r="W1488" s="276"/>
      <c r="X1488" s="277"/>
      <c r="Y1488" s="278"/>
      <c r="AA1488" s="8" t="str">
        <f>IF($L1488="","",VLOOKUP($L1488,BaseEqptCdF!$C$5:$E$161,2,FALSE))</f>
        <v/>
      </c>
      <c r="AB1488" s="8" t="str">
        <f>IF($L1488="","",VLOOKUP($L1488,BaseEqptCdF!$C$5:$E$161,3,FALSE))</f>
        <v/>
      </c>
      <c r="AC1488" s="7" t="str">
        <f>IF($L1488="","",VLOOKUP($L1488,BaseEqptCdF!$C$5:$I$161,6,FALSE))</f>
        <v/>
      </c>
      <c r="AD1488" s="7" t="str">
        <f>IF($L1488="","",VLOOKUP($L1488,BaseEqptCdF!$C$5:$I$161,7,FALSE))</f>
        <v/>
      </c>
      <c r="AE1488" s="3" t="str">
        <f>IF($L1488="","",VLOOKUP($L1488,BaseEqptCdF!$C$5:$R$161,16,FALSE)*$AC$3)</f>
        <v/>
      </c>
      <c r="AF1488" s="3" t="str">
        <f>IF($L1488="","",IF(LEFT($AB1488,2)="SD",0,IF(LEFT($AB1488,2)="SB",1*52,IF($N1488=Prog!$P$17,VLOOKUP($L1488,BaseEqptCdF!$C$5:$P$161,14,FALSE)*1*300,VLOOKUP($L1488,BaseEqptCdF!$C$5:$P$161,12,FALSE)*0.2*300))))</f>
        <v/>
      </c>
      <c r="AG1488" s="6" t="str">
        <f t="shared" si="190"/>
        <v/>
      </c>
      <c r="AH1488" s="6">
        <f>IF($U1488=Prog!$S$18,YEAR($X1488),"")</f>
        <v>1900</v>
      </c>
      <c r="AI1488" s="5" t="str">
        <f>IF(OR($AG1488="",$U1488=Prog!$S$18),"",IF(OR($U1488=Prog!$S$17,$U1488=Prog!$S$16),YEAR($X1488),IF($AG1488="ND","ND",$AI$8+$O1488)))</f>
        <v/>
      </c>
      <c r="AJ1488" s="3" t="str">
        <f t="shared" si="189"/>
        <v/>
      </c>
      <c r="AK1488" s="3" t="str">
        <f t="shared" si="188"/>
        <v/>
      </c>
      <c r="AL1488" s="3" t="str">
        <f t="shared" si="188"/>
        <v/>
      </c>
      <c r="AM1488" s="3" t="str">
        <f t="shared" si="188"/>
        <v/>
      </c>
      <c r="AN1488" s="3" t="str">
        <f t="shared" si="188"/>
        <v/>
      </c>
      <c r="AO1488" s="2">
        <f t="shared" si="183"/>
        <v>0</v>
      </c>
      <c r="AP1488" s="4"/>
      <c r="AQ1488" s="3">
        <f>IF(AJ1488=1,VLOOKUP($AP1488,BaseEqptCdF!$C$5:$R$161,16,FALSE),0)</f>
        <v>0</v>
      </c>
      <c r="AR1488" s="3">
        <f>IF(AK1488=1,VLOOKUP($AP1488,BaseEqptCdF!$C$5:$R$161,16,FALSE),0)</f>
        <v>0</v>
      </c>
      <c r="AS1488" s="3">
        <f>IF(AL1488=1,VLOOKUP($AP1488,BaseEqptCdF!$C$5:$R$161,16,FALSE),0)</f>
        <v>0</v>
      </c>
      <c r="AT1488" s="3">
        <f>IF(AM1488=1,VLOOKUP($AP1488,BaseEqptCdF!$C$5:$R$161,16,FALSE),0)</f>
        <v>0</v>
      </c>
      <c r="AU1488" s="3">
        <f>IF(AN1488=1,VLOOKUP($AP1488,BaseEqptCdF!$C$5:$R$161,16,FALSE),0)</f>
        <v>0</v>
      </c>
      <c r="AV1488" s="2">
        <f t="shared" si="184"/>
        <v>0</v>
      </c>
      <c r="AW1488" s="3" t="str">
        <f>IF($L1488="","",IF(SUM($AJ1488:AJ1488)=0,$AE1488,VLOOKUP($AP1488,BaseEqptCdF!$C$5:$R$161,16,FALSE)*$AC$3))</f>
        <v/>
      </c>
      <c r="AX1488" s="3" t="str">
        <f>IF($L1488="","",IF(SUM($AJ1488:AK1488)=0,$AE1488,VLOOKUP($AP1488,BaseEqptCdF!$C$5:$R$161,16,FALSE)*$AC$3))</f>
        <v/>
      </c>
      <c r="AY1488" s="3" t="str">
        <f>IF($L1488="","",IF(SUM($AJ1488:AL1488)=0,$AE1488,VLOOKUP($AP1488,BaseEqptCdF!$C$5:$R$161,16,FALSE)*$AC$3))</f>
        <v/>
      </c>
      <c r="AZ1488" s="3" t="str">
        <f>IF($L1488="","",IF(SUM($AJ1488:AM1488)=0,$AE1488,VLOOKUP($AP1488,BaseEqptCdF!$C$5:$R$161,16,FALSE)*$AC$3))</f>
        <v/>
      </c>
      <c r="BA1488" s="3" t="str">
        <f>IF($L1488="","",IF(SUM($AJ1488:AN1488)=0,$AE1488,VLOOKUP($AP1488,BaseEqptCdF!$C$5:$R$161,16,FALSE)*$AC$3))</f>
        <v/>
      </c>
      <c r="BB1488" s="2">
        <f t="shared" si="185"/>
        <v>0</v>
      </c>
      <c r="BC1488" s="3" t="str">
        <f>IF($L1488="","",IF(SUM($AJ1488:AJ1488)=0,$AF1488,IF(LEFT(VLOOKUP($AP1488,BaseEqptCdF!$C$5:$E$161,3,FALSE),2)="SD",0,IF(LEFT(VLOOKUP($AP1488,BaseEqptCdF!$C$5:$E$161,3,FALSE),2)="SB",1*52,VLOOKUP($AP1488,BaseEqptCdF!$C$5:$S$161,12,FALSE)*0.2*300))))</f>
        <v/>
      </c>
      <c r="BD1488" s="3" t="str">
        <f>IF($L1488="","",IF(SUM($AJ1488:AK1488)=0,$AF1488,IF(LEFT(VLOOKUP($AP1488,BaseEqptCdF!$C$5:$E$161,3,FALSE),2)="SD",0,IF(LEFT(VLOOKUP($AP1488,BaseEqptCdF!$C$5:$E$161,3,FALSE),2)="SB",1*52,VLOOKUP($AP1488,BaseEqptCdF!$C$5:$S$161,12,FALSE)*0.2*300))))</f>
        <v/>
      </c>
      <c r="BE1488" s="3" t="str">
        <f>IF($L1488="","",IF(SUM($AJ1488:AL1488)=0,$AF1488,IF(LEFT(VLOOKUP($AP1488,BaseEqptCdF!$C$5:$E$161,3,FALSE),2)="SD",0,IF(LEFT(VLOOKUP($AP1488,BaseEqptCdF!$C$5:$E$161,3,FALSE),2)="SB",1*52,VLOOKUP($AP1488,BaseEqptCdF!$C$5:$S$161,12,FALSE)*0.2*300))))</f>
        <v/>
      </c>
      <c r="BF1488" s="3" t="str">
        <f>IF($L1488="","",IF(SUM($AJ1488:AM1488)=0,$AF1488,IF(LEFT(VLOOKUP($AP1488,BaseEqptCdF!$C$5:$E$161,3,FALSE),2)="SD",0,IF(LEFT(VLOOKUP($AP1488,BaseEqptCdF!$C$5:$E$161,3,FALSE),2)="SB",1*52,VLOOKUP($AP1488,BaseEqptCdF!$C$5:$S$161,12,FALSE)*0.2*300))))</f>
        <v/>
      </c>
      <c r="BG1488" s="3" t="str">
        <f>IF($L1488="","",IF(SUM($AJ1488:AN1488)=0,$AF1488,IF(LEFT(VLOOKUP($AP1488,BaseEqptCdF!$C$5:$E$161,3,FALSE),2)="SD",0,IF(LEFT(VLOOKUP($AP1488,BaseEqptCdF!$C$5:$E$161,3,FALSE),2)="SB",1*52,VLOOKUP($AP1488,BaseEqptCdF!$C$5:$S$161,12,FALSE)*0.2*300))))</f>
        <v/>
      </c>
      <c r="BH1488" s="2">
        <f t="shared" si="186"/>
        <v>0</v>
      </c>
    </row>
    <row r="1489" spans="1:60" x14ac:dyDescent="0.25">
      <c r="A1489" s="296" t="str">
        <f t="array" ref="A1489">IF($C1489="","",INDEX(Prog!$B$8:$D$300,MATCH($C1489,nivo1,0),1))</f>
        <v/>
      </c>
      <c r="B1489" s="296" t="str">
        <f t="array" ref="B1489">IF($C1489="","",INDEX(Prog!$B$8:$D$300,MATCH($C1489,nivo1,0),2))</f>
        <v/>
      </c>
      <c r="C1489" s="273"/>
      <c r="D1489" s="267"/>
      <c r="E1489" s="273"/>
      <c r="F1489" s="273"/>
      <c r="G1489" s="273"/>
      <c r="H1489" s="273"/>
      <c r="I1489" s="273"/>
      <c r="J1489" s="273"/>
      <c r="K1489" s="274"/>
      <c r="L1489" s="273"/>
      <c r="M1489" s="273"/>
      <c r="N1489" s="273"/>
      <c r="O1489" s="275"/>
      <c r="P1489" s="273"/>
      <c r="Q1489" s="273"/>
      <c r="R1489" s="273"/>
      <c r="S1489" s="273"/>
      <c r="T1489" s="276"/>
      <c r="U1489" s="276"/>
      <c r="V1489" s="276"/>
      <c r="W1489" s="276"/>
      <c r="X1489" s="277"/>
      <c r="Y1489" s="278"/>
      <c r="AA1489" s="8" t="str">
        <f>IF($L1489="","",VLOOKUP($L1489,BaseEqptCdF!$C$5:$E$161,2,FALSE))</f>
        <v/>
      </c>
      <c r="AB1489" s="8" t="str">
        <f>IF($L1489="","",VLOOKUP($L1489,BaseEqptCdF!$C$5:$E$161,3,FALSE))</f>
        <v/>
      </c>
      <c r="AC1489" s="7" t="str">
        <f>IF($L1489="","",VLOOKUP($L1489,BaseEqptCdF!$C$5:$I$161,6,FALSE))</f>
        <v/>
      </c>
      <c r="AD1489" s="7" t="str">
        <f>IF($L1489="","",VLOOKUP($L1489,BaseEqptCdF!$C$5:$I$161,7,FALSE))</f>
        <v/>
      </c>
      <c r="AE1489" s="3" t="str">
        <f>IF($L1489="","",VLOOKUP($L1489,BaseEqptCdF!$C$5:$R$161,16,FALSE)*$AC$3)</f>
        <v/>
      </c>
      <c r="AF1489" s="3" t="str">
        <f>IF($L1489="","",IF(LEFT($AB1489,2)="SD",0,IF(LEFT($AB1489,2)="SB",1*52,IF($N1489=Prog!$P$17,VLOOKUP($L1489,BaseEqptCdF!$C$5:$P$161,14,FALSE)*1*300,VLOOKUP($L1489,BaseEqptCdF!$C$5:$P$161,12,FALSE)*0.2*300))))</f>
        <v/>
      </c>
      <c r="AG1489" s="6" t="str">
        <f t="shared" si="190"/>
        <v/>
      </c>
      <c r="AH1489" s="6">
        <f>IF($U1489=Prog!$S$18,YEAR($X1489),"")</f>
        <v>1900</v>
      </c>
      <c r="AI1489" s="5" t="str">
        <f>IF(OR($AG1489="",$U1489=Prog!$S$18),"",IF(OR($U1489=Prog!$S$17,$U1489=Prog!$S$16),YEAR($X1489),IF($AG1489="ND","ND",$AI$8+$O1489)))</f>
        <v/>
      </c>
      <c r="AJ1489" s="3" t="str">
        <f t="shared" si="189"/>
        <v/>
      </c>
      <c r="AK1489" s="3" t="str">
        <f t="shared" si="188"/>
        <v/>
      </c>
      <c r="AL1489" s="3" t="str">
        <f t="shared" si="188"/>
        <v/>
      </c>
      <c r="AM1489" s="3" t="str">
        <f t="shared" si="188"/>
        <v/>
      </c>
      <c r="AN1489" s="3" t="str">
        <f t="shared" si="188"/>
        <v/>
      </c>
      <c r="AO1489" s="2">
        <f t="shared" si="183"/>
        <v>0</v>
      </c>
      <c r="AP1489" s="4"/>
      <c r="AQ1489" s="3">
        <f>IF(AJ1489=1,VLOOKUP($AP1489,BaseEqptCdF!$C$5:$R$161,16,FALSE),0)</f>
        <v>0</v>
      </c>
      <c r="AR1489" s="3">
        <f>IF(AK1489=1,VLOOKUP($AP1489,BaseEqptCdF!$C$5:$R$161,16,FALSE),0)</f>
        <v>0</v>
      </c>
      <c r="AS1489" s="3">
        <f>IF(AL1489=1,VLOOKUP($AP1489,BaseEqptCdF!$C$5:$R$161,16,FALSE),0)</f>
        <v>0</v>
      </c>
      <c r="AT1489" s="3">
        <f>IF(AM1489=1,VLOOKUP($AP1489,BaseEqptCdF!$C$5:$R$161,16,FALSE),0)</f>
        <v>0</v>
      </c>
      <c r="AU1489" s="3">
        <f>IF(AN1489=1,VLOOKUP($AP1489,BaseEqptCdF!$C$5:$R$161,16,FALSE),0)</f>
        <v>0</v>
      </c>
      <c r="AV1489" s="2">
        <f t="shared" si="184"/>
        <v>0</v>
      </c>
      <c r="AW1489" s="3" t="str">
        <f>IF($L1489="","",IF(SUM($AJ1489:AJ1489)=0,$AE1489,VLOOKUP($AP1489,BaseEqptCdF!$C$5:$R$161,16,FALSE)*$AC$3))</f>
        <v/>
      </c>
      <c r="AX1489" s="3" t="str">
        <f>IF($L1489="","",IF(SUM($AJ1489:AK1489)=0,$AE1489,VLOOKUP($AP1489,BaseEqptCdF!$C$5:$R$161,16,FALSE)*$AC$3))</f>
        <v/>
      </c>
      <c r="AY1489" s="3" t="str">
        <f>IF($L1489="","",IF(SUM($AJ1489:AL1489)=0,$AE1489,VLOOKUP($AP1489,BaseEqptCdF!$C$5:$R$161,16,FALSE)*$AC$3))</f>
        <v/>
      </c>
      <c r="AZ1489" s="3" t="str">
        <f>IF($L1489="","",IF(SUM($AJ1489:AM1489)=0,$AE1489,VLOOKUP($AP1489,BaseEqptCdF!$C$5:$R$161,16,FALSE)*$AC$3))</f>
        <v/>
      </c>
      <c r="BA1489" s="3" t="str">
        <f>IF($L1489="","",IF(SUM($AJ1489:AN1489)=0,$AE1489,VLOOKUP($AP1489,BaseEqptCdF!$C$5:$R$161,16,FALSE)*$AC$3))</f>
        <v/>
      </c>
      <c r="BB1489" s="2">
        <f t="shared" si="185"/>
        <v>0</v>
      </c>
      <c r="BC1489" s="3" t="str">
        <f>IF($L1489="","",IF(SUM($AJ1489:AJ1489)=0,$AF1489,IF(LEFT(VLOOKUP($AP1489,BaseEqptCdF!$C$5:$E$161,3,FALSE),2)="SD",0,IF(LEFT(VLOOKUP($AP1489,BaseEqptCdF!$C$5:$E$161,3,FALSE),2)="SB",1*52,VLOOKUP($AP1489,BaseEqptCdF!$C$5:$S$161,12,FALSE)*0.2*300))))</f>
        <v/>
      </c>
      <c r="BD1489" s="3" t="str">
        <f>IF($L1489="","",IF(SUM($AJ1489:AK1489)=0,$AF1489,IF(LEFT(VLOOKUP($AP1489,BaseEqptCdF!$C$5:$E$161,3,FALSE),2)="SD",0,IF(LEFT(VLOOKUP($AP1489,BaseEqptCdF!$C$5:$E$161,3,FALSE),2)="SB",1*52,VLOOKUP($AP1489,BaseEqptCdF!$C$5:$S$161,12,FALSE)*0.2*300))))</f>
        <v/>
      </c>
      <c r="BE1489" s="3" t="str">
        <f>IF($L1489="","",IF(SUM($AJ1489:AL1489)=0,$AF1489,IF(LEFT(VLOOKUP($AP1489,BaseEqptCdF!$C$5:$E$161,3,FALSE),2)="SD",0,IF(LEFT(VLOOKUP($AP1489,BaseEqptCdF!$C$5:$E$161,3,FALSE),2)="SB",1*52,VLOOKUP($AP1489,BaseEqptCdF!$C$5:$S$161,12,FALSE)*0.2*300))))</f>
        <v/>
      </c>
      <c r="BF1489" s="3" t="str">
        <f>IF($L1489="","",IF(SUM($AJ1489:AM1489)=0,$AF1489,IF(LEFT(VLOOKUP($AP1489,BaseEqptCdF!$C$5:$E$161,3,FALSE),2)="SD",0,IF(LEFT(VLOOKUP($AP1489,BaseEqptCdF!$C$5:$E$161,3,FALSE),2)="SB",1*52,VLOOKUP($AP1489,BaseEqptCdF!$C$5:$S$161,12,FALSE)*0.2*300))))</f>
        <v/>
      </c>
      <c r="BG1489" s="3" t="str">
        <f>IF($L1489="","",IF(SUM($AJ1489:AN1489)=0,$AF1489,IF(LEFT(VLOOKUP($AP1489,BaseEqptCdF!$C$5:$E$161,3,FALSE),2)="SD",0,IF(LEFT(VLOOKUP($AP1489,BaseEqptCdF!$C$5:$E$161,3,FALSE),2)="SB",1*52,VLOOKUP($AP1489,BaseEqptCdF!$C$5:$S$161,12,FALSE)*0.2*300))))</f>
        <v/>
      </c>
      <c r="BH1489" s="2">
        <f t="shared" si="186"/>
        <v>0</v>
      </c>
    </row>
    <row r="1490" spans="1:60" x14ac:dyDescent="0.25">
      <c r="A1490" s="296" t="str">
        <f t="array" ref="A1490">IF($C1490="","",INDEX(Prog!$B$8:$D$300,MATCH($C1490,nivo1,0),1))</f>
        <v/>
      </c>
      <c r="B1490" s="296" t="str">
        <f t="array" ref="B1490">IF($C1490="","",INDEX(Prog!$B$8:$D$300,MATCH($C1490,nivo1,0),2))</f>
        <v/>
      </c>
      <c r="C1490" s="273"/>
      <c r="D1490" s="267"/>
      <c r="E1490" s="273"/>
      <c r="F1490" s="273"/>
      <c r="G1490" s="273"/>
      <c r="H1490" s="273"/>
      <c r="I1490" s="273"/>
      <c r="J1490" s="273"/>
      <c r="K1490" s="274"/>
      <c r="L1490" s="273"/>
      <c r="M1490" s="273"/>
      <c r="N1490" s="273"/>
      <c r="O1490" s="275"/>
      <c r="P1490" s="273"/>
      <c r="Q1490" s="273"/>
      <c r="R1490" s="273"/>
      <c r="S1490" s="273"/>
      <c r="T1490" s="276"/>
      <c r="U1490" s="276"/>
      <c r="V1490" s="276"/>
      <c r="W1490" s="276"/>
      <c r="X1490" s="277"/>
      <c r="Y1490" s="278"/>
      <c r="AA1490" s="8" t="str">
        <f>IF($L1490="","",VLOOKUP($L1490,BaseEqptCdF!$C$5:$E$161,2,FALSE))</f>
        <v/>
      </c>
      <c r="AB1490" s="8" t="str">
        <f>IF($L1490="","",VLOOKUP($L1490,BaseEqptCdF!$C$5:$E$161,3,FALSE))</f>
        <v/>
      </c>
      <c r="AC1490" s="7" t="str">
        <f>IF($L1490="","",VLOOKUP($L1490,BaseEqptCdF!$C$5:$I$161,6,FALSE))</f>
        <v/>
      </c>
      <c r="AD1490" s="7" t="str">
        <f>IF($L1490="","",VLOOKUP($L1490,BaseEqptCdF!$C$5:$I$161,7,FALSE))</f>
        <v/>
      </c>
      <c r="AE1490" s="3" t="str">
        <f>IF($L1490="","",VLOOKUP($L1490,BaseEqptCdF!$C$5:$R$161,16,FALSE)*$AC$3)</f>
        <v/>
      </c>
      <c r="AF1490" s="3" t="str">
        <f>IF($L1490="","",IF(LEFT($AB1490,2)="SD",0,IF(LEFT($AB1490,2)="SB",1*52,IF($N1490=Prog!$P$17,VLOOKUP($L1490,BaseEqptCdF!$C$5:$P$161,14,FALSE)*1*300,VLOOKUP($L1490,BaseEqptCdF!$C$5:$P$161,12,FALSE)*0.2*300))))</f>
        <v/>
      </c>
      <c r="AG1490" s="6" t="str">
        <f t="shared" si="190"/>
        <v/>
      </c>
      <c r="AH1490" s="6">
        <f>IF($U1490=Prog!$S$18,YEAR($X1490),"")</f>
        <v>1900</v>
      </c>
      <c r="AI1490" s="5" t="str">
        <f>IF(OR($AG1490="",$U1490=Prog!$S$18),"",IF(OR($U1490=Prog!$S$17,$U1490=Prog!$S$16),YEAR($X1490),IF($AG1490="ND","ND",$AI$8+$O1490)))</f>
        <v/>
      </c>
      <c r="AJ1490" s="3" t="str">
        <f t="shared" si="189"/>
        <v/>
      </c>
      <c r="AK1490" s="3" t="str">
        <f t="shared" si="188"/>
        <v/>
      </c>
      <c r="AL1490" s="3" t="str">
        <f t="shared" si="188"/>
        <v/>
      </c>
      <c r="AM1490" s="3" t="str">
        <f t="shared" si="188"/>
        <v/>
      </c>
      <c r="AN1490" s="3" t="str">
        <f t="shared" si="188"/>
        <v/>
      </c>
      <c r="AO1490" s="2">
        <f t="shared" si="183"/>
        <v>0</v>
      </c>
      <c r="AP1490" s="4"/>
      <c r="AQ1490" s="3">
        <f>IF(AJ1490=1,VLOOKUP($AP1490,BaseEqptCdF!$C$5:$R$161,16,FALSE),0)</f>
        <v>0</v>
      </c>
      <c r="AR1490" s="3">
        <f>IF(AK1490=1,VLOOKUP($AP1490,BaseEqptCdF!$C$5:$R$161,16,FALSE),0)</f>
        <v>0</v>
      </c>
      <c r="AS1490" s="3">
        <f>IF(AL1490=1,VLOOKUP($AP1490,BaseEqptCdF!$C$5:$R$161,16,FALSE),0)</f>
        <v>0</v>
      </c>
      <c r="AT1490" s="3">
        <f>IF(AM1490=1,VLOOKUP($AP1490,BaseEqptCdF!$C$5:$R$161,16,FALSE),0)</f>
        <v>0</v>
      </c>
      <c r="AU1490" s="3">
        <f>IF(AN1490=1,VLOOKUP($AP1490,BaseEqptCdF!$C$5:$R$161,16,FALSE),0)</f>
        <v>0</v>
      </c>
      <c r="AV1490" s="2">
        <f t="shared" si="184"/>
        <v>0</v>
      </c>
      <c r="AW1490" s="3" t="str">
        <f>IF($L1490="","",IF(SUM($AJ1490:AJ1490)=0,$AE1490,VLOOKUP($AP1490,BaseEqptCdF!$C$5:$R$161,16,FALSE)*$AC$3))</f>
        <v/>
      </c>
      <c r="AX1490" s="3" t="str">
        <f>IF($L1490="","",IF(SUM($AJ1490:AK1490)=0,$AE1490,VLOOKUP($AP1490,BaseEqptCdF!$C$5:$R$161,16,FALSE)*$AC$3))</f>
        <v/>
      </c>
      <c r="AY1490" s="3" t="str">
        <f>IF($L1490="","",IF(SUM($AJ1490:AL1490)=0,$AE1490,VLOOKUP($AP1490,BaseEqptCdF!$C$5:$R$161,16,FALSE)*$AC$3))</f>
        <v/>
      </c>
      <c r="AZ1490" s="3" t="str">
        <f>IF($L1490="","",IF(SUM($AJ1490:AM1490)=0,$AE1490,VLOOKUP($AP1490,BaseEqptCdF!$C$5:$R$161,16,FALSE)*$AC$3))</f>
        <v/>
      </c>
      <c r="BA1490" s="3" t="str">
        <f>IF($L1490="","",IF(SUM($AJ1490:AN1490)=0,$AE1490,VLOOKUP($AP1490,BaseEqptCdF!$C$5:$R$161,16,FALSE)*$AC$3))</f>
        <v/>
      </c>
      <c r="BB1490" s="2">
        <f t="shared" si="185"/>
        <v>0</v>
      </c>
      <c r="BC1490" s="3" t="str">
        <f>IF($L1490="","",IF(SUM($AJ1490:AJ1490)=0,$AF1490,IF(LEFT(VLOOKUP($AP1490,BaseEqptCdF!$C$5:$E$161,3,FALSE),2)="SD",0,IF(LEFT(VLOOKUP($AP1490,BaseEqptCdF!$C$5:$E$161,3,FALSE),2)="SB",1*52,VLOOKUP($AP1490,BaseEqptCdF!$C$5:$S$161,12,FALSE)*0.2*300))))</f>
        <v/>
      </c>
      <c r="BD1490" s="3" t="str">
        <f>IF($L1490="","",IF(SUM($AJ1490:AK1490)=0,$AF1490,IF(LEFT(VLOOKUP($AP1490,BaseEqptCdF!$C$5:$E$161,3,FALSE),2)="SD",0,IF(LEFT(VLOOKUP($AP1490,BaseEqptCdF!$C$5:$E$161,3,FALSE),2)="SB",1*52,VLOOKUP($AP1490,BaseEqptCdF!$C$5:$S$161,12,FALSE)*0.2*300))))</f>
        <v/>
      </c>
      <c r="BE1490" s="3" t="str">
        <f>IF($L1490="","",IF(SUM($AJ1490:AL1490)=0,$AF1490,IF(LEFT(VLOOKUP($AP1490,BaseEqptCdF!$C$5:$E$161,3,FALSE),2)="SD",0,IF(LEFT(VLOOKUP($AP1490,BaseEqptCdF!$C$5:$E$161,3,FALSE),2)="SB",1*52,VLOOKUP($AP1490,BaseEqptCdF!$C$5:$S$161,12,FALSE)*0.2*300))))</f>
        <v/>
      </c>
      <c r="BF1490" s="3" t="str">
        <f>IF($L1490="","",IF(SUM($AJ1490:AM1490)=0,$AF1490,IF(LEFT(VLOOKUP($AP1490,BaseEqptCdF!$C$5:$E$161,3,FALSE),2)="SD",0,IF(LEFT(VLOOKUP($AP1490,BaseEqptCdF!$C$5:$E$161,3,FALSE),2)="SB",1*52,VLOOKUP($AP1490,BaseEqptCdF!$C$5:$S$161,12,FALSE)*0.2*300))))</f>
        <v/>
      </c>
      <c r="BG1490" s="3" t="str">
        <f>IF($L1490="","",IF(SUM($AJ1490:AN1490)=0,$AF1490,IF(LEFT(VLOOKUP($AP1490,BaseEqptCdF!$C$5:$E$161,3,FALSE),2)="SD",0,IF(LEFT(VLOOKUP($AP1490,BaseEqptCdF!$C$5:$E$161,3,FALSE),2)="SB",1*52,VLOOKUP($AP1490,BaseEqptCdF!$C$5:$S$161,12,FALSE)*0.2*300))))</f>
        <v/>
      </c>
      <c r="BH1490" s="2">
        <f t="shared" si="186"/>
        <v>0</v>
      </c>
    </row>
    <row r="1491" spans="1:60" x14ac:dyDescent="0.25">
      <c r="A1491" s="296" t="str">
        <f t="array" ref="A1491">IF($C1491="","",INDEX(Prog!$B$8:$D$300,MATCH($C1491,nivo1,0),1))</f>
        <v/>
      </c>
      <c r="B1491" s="296" t="str">
        <f t="array" ref="B1491">IF($C1491="","",INDEX(Prog!$B$8:$D$300,MATCH($C1491,nivo1,0),2))</f>
        <v/>
      </c>
      <c r="C1491" s="273"/>
      <c r="D1491" s="267"/>
      <c r="E1491" s="273"/>
      <c r="F1491" s="273"/>
      <c r="G1491" s="273"/>
      <c r="H1491" s="273"/>
      <c r="I1491" s="273"/>
      <c r="J1491" s="273"/>
      <c r="K1491" s="274"/>
      <c r="L1491" s="273"/>
      <c r="M1491" s="273"/>
      <c r="N1491" s="273"/>
      <c r="O1491" s="275"/>
      <c r="P1491" s="273"/>
      <c r="Q1491" s="273"/>
      <c r="R1491" s="273"/>
      <c r="S1491" s="273"/>
      <c r="T1491" s="276"/>
      <c r="U1491" s="276"/>
      <c r="V1491" s="276"/>
      <c r="W1491" s="276"/>
      <c r="X1491" s="277"/>
      <c r="Y1491" s="278"/>
      <c r="AA1491" s="8" t="str">
        <f>IF($L1491="","",VLOOKUP($L1491,BaseEqptCdF!$C$5:$E$161,2,FALSE))</f>
        <v/>
      </c>
      <c r="AB1491" s="8" t="str">
        <f>IF($L1491="","",VLOOKUP($L1491,BaseEqptCdF!$C$5:$E$161,3,FALSE))</f>
        <v/>
      </c>
      <c r="AC1491" s="7" t="str">
        <f>IF($L1491="","",VLOOKUP($L1491,BaseEqptCdF!$C$5:$I$161,6,FALSE))</f>
        <v/>
      </c>
      <c r="AD1491" s="7" t="str">
        <f>IF($L1491="","",VLOOKUP($L1491,BaseEqptCdF!$C$5:$I$161,7,FALSE))</f>
        <v/>
      </c>
      <c r="AE1491" s="3" t="str">
        <f>IF($L1491="","",VLOOKUP($L1491,BaseEqptCdF!$C$5:$R$161,16,FALSE)*$AC$3)</f>
        <v/>
      </c>
      <c r="AF1491" s="3" t="str">
        <f>IF($L1491="","",IF(LEFT($AB1491,2)="SD",0,IF(LEFT($AB1491,2)="SB",1*52,IF($N1491=Prog!$P$17,VLOOKUP($L1491,BaseEqptCdF!$C$5:$P$161,14,FALSE)*1*300,VLOOKUP($L1491,BaseEqptCdF!$C$5:$P$161,12,FALSE)*0.2*300))))</f>
        <v/>
      </c>
      <c r="AG1491" s="6" t="str">
        <f t="shared" si="190"/>
        <v/>
      </c>
      <c r="AH1491" s="6">
        <f>IF($U1491=Prog!$S$18,YEAR($X1491),"")</f>
        <v>1900</v>
      </c>
      <c r="AI1491" s="5" t="str">
        <f>IF(OR($AG1491="",$U1491=Prog!$S$18),"",IF(OR($U1491=Prog!$S$17,$U1491=Prog!$S$16),YEAR($X1491),IF($AG1491="ND","ND",$AI$8+$O1491)))</f>
        <v/>
      </c>
      <c r="AJ1491" s="3" t="str">
        <f t="shared" si="189"/>
        <v/>
      </c>
      <c r="AK1491" s="3" t="str">
        <f t="shared" si="188"/>
        <v/>
      </c>
      <c r="AL1491" s="3" t="str">
        <f t="shared" si="188"/>
        <v/>
      </c>
      <c r="AM1491" s="3" t="str">
        <f t="shared" si="188"/>
        <v/>
      </c>
      <c r="AN1491" s="3" t="str">
        <f t="shared" si="188"/>
        <v/>
      </c>
      <c r="AO1491" s="2">
        <f t="shared" si="183"/>
        <v>0</v>
      </c>
      <c r="AP1491" s="4"/>
      <c r="AQ1491" s="3">
        <f>IF(AJ1491=1,VLOOKUP($AP1491,BaseEqptCdF!$C$5:$R$161,16,FALSE),0)</f>
        <v>0</v>
      </c>
      <c r="AR1491" s="3">
        <f>IF(AK1491=1,VLOOKUP($AP1491,BaseEqptCdF!$C$5:$R$161,16,FALSE),0)</f>
        <v>0</v>
      </c>
      <c r="AS1491" s="3">
        <f>IF(AL1491=1,VLOOKUP($AP1491,BaseEqptCdF!$C$5:$R$161,16,FALSE),0)</f>
        <v>0</v>
      </c>
      <c r="AT1491" s="3">
        <f>IF(AM1491=1,VLOOKUP($AP1491,BaseEqptCdF!$C$5:$R$161,16,FALSE),0)</f>
        <v>0</v>
      </c>
      <c r="AU1491" s="3">
        <f>IF(AN1491=1,VLOOKUP($AP1491,BaseEqptCdF!$C$5:$R$161,16,FALSE),0)</f>
        <v>0</v>
      </c>
      <c r="AV1491" s="2">
        <f t="shared" si="184"/>
        <v>0</v>
      </c>
      <c r="AW1491" s="3" t="str">
        <f>IF($L1491="","",IF(SUM($AJ1491:AJ1491)=0,$AE1491,VLOOKUP($AP1491,BaseEqptCdF!$C$5:$R$161,16,FALSE)*$AC$3))</f>
        <v/>
      </c>
      <c r="AX1491" s="3" t="str">
        <f>IF($L1491="","",IF(SUM($AJ1491:AK1491)=0,$AE1491,VLOOKUP($AP1491,BaseEqptCdF!$C$5:$R$161,16,FALSE)*$AC$3))</f>
        <v/>
      </c>
      <c r="AY1491" s="3" t="str">
        <f>IF($L1491="","",IF(SUM($AJ1491:AL1491)=0,$AE1491,VLOOKUP($AP1491,BaseEqptCdF!$C$5:$R$161,16,FALSE)*$AC$3))</f>
        <v/>
      </c>
      <c r="AZ1491" s="3" t="str">
        <f>IF($L1491="","",IF(SUM($AJ1491:AM1491)=0,$AE1491,VLOOKUP($AP1491,BaseEqptCdF!$C$5:$R$161,16,FALSE)*$AC$3))</f>
        <v/>
      </c>
      <c r="BA1491" s="3" t="str">
        <f>IF($L1491="","",IF(SUM($AJ1491:AN1491)=0,$AE1491,VLOOKUP($AP1491,BaseEqptCdF!$C$5:$R$161,16,FALSE)*$AC$3))</f>
        <v/>
      </c>
      <c r="BB1491" s="2">
        <f t="shared" si="185"/>
        <v>0</v>
      </c>
      <c r="BC1491" s="3" t="str">
        <f>IF($L1491="","",IF(SUM($AJ1491:AJ1491)=0,$AF1491,IF(LEFT(VLOOKUP($AP1491,BaseEqptCdF!$C$5:$E$161,3,FALSE),2)="SD",0,IF(LEFT(VLOOKUP($AP1491,BaseEqptCdF!$C$5:$E$161,3,FALSE),2)="SB",1*52,VLOOKUP($AP1491,BaseEqptCdF!$C$5:$S$161,12,FALSE)*0.2*300))))</f>
        <v/>
      </c>
      <c r="BD1491" s="3" t="str">
        <f>IF($L1491="","",IF(SUM($AJ1491:AK1491)=0,$AF1491,IF(LEFT(VLOOKUP($AP1491,BaseEqptCdF!$C$5:$E$161,3,FALSE),2)="SD",0,IF(LEFT(VLOOKUP($AP1491,BaseEqptCdF!$C$5:$E$161,3,FALSE),2)="SB",1*52,VLOOKUP($AP1491,BaseEqptCdF!$C$5:$S$161,12,FALSE)*0.2*300))))</f>
        <v/>
      </c>
      <c r="BE1491" s="3" t="str">
        <f>IF($L1491="","",IF(SUM($AJ1491:AL1491)=0,$AF1491,IF(LEFT(VLOOKUP($AP1491,BaseEqptCdF!$C$5:$E$161,3,FALSE),2)="SD",0,IF(LEFT(VLOOKUP($AP1491,BaseEqptCdF!$C$5:$E$161,3,FALSE),2)="SB",1*52,VLOOKUP($AP1491,BaseEqptCdF!$C$5:$S$161,12,FALSE)*0.2*300))))</f>
        <v/>
      </c>
      <c r="BF1491" s="3" t="str">
        <f>IF($L1491="","",IF(SUM($AJ1491:AM1491)=0,$AF1491,IF(LEFT(VLOOKUP($AP1491,BaseEqptCdF!$C$5:$E$161,3,FALSE),2)="SD",0,IF(LEFT(VLOOKUP($AP1491,BaseEqptCdF!$C$5:$E$161,3,FALSE),2)="SB",1*52,VLOOKUP($AP1491,BaseEqptCdF!$C$5:$S$161,12,FALSE)*0.2*300))))</f>
        <v/>
      </c>
      <c r="BG1491" s="3" t="str">
        <f>IF($L1491="","",IF(SUM($AJ1491:AN1491)=0,$AF1491,IF(LEFT(VLOOKUP($AP1491,BaseEqptCdF!$C$5:$E$161,3,FALSE),2)="SD",0,IF(LEFT(VLOOKUP($AP1491,BaseEqptCdF!$C$5:$E$161,3,FALSE),2)="SB",1*52,VLOOKUP($AP1491,BaseEqptCdF!$C$5:$S$161,12,FALSE)*0.2*300))))</f>
        <v/>
      </c>
      <c r="BH1491" s="2">
        <f t="shared" si="186"/>
        <v>0</v>
      </c>
    </row>
    <row r="1492" spans="1:60" x14ac:dyDescent="0.25">
      <c r="A1492" s="296" t="str">
        <f t="array" ref="A1492">IF($C1492="","",INDEX(Prog!$B$8:$D$300,MATCH($C1492,nivo1,0),1))</f>
        <v/>
      </c>
      <c r="B1492" s="296" t="str">
        <f t="array" ref="B1492">IF($C1492="","",INDEX(Prog!$B$8:$D$300,MATCH($C1492,nivo1,0),2))</f>
        <v/>
      </c>
      <c r="C1492" s="273"/>
      <c r="D1492" s="267"/>
      <c r="E1492" s="273"/>
      <c r="F1492" s="273"/>
      <c r="G1492" s="273"/>
      <c r="H1492" s="273"/>
      <c r="I1492" s="273"/>
      <c r="J1492" s="273"/>
      <c r="K1492" s="274"/>
      <c r="L1492" s="273"/>
      <c r="M1492" s="273"/>
      <c r="N1492" s="273"/>
      <c r="O1492" s="275"/>
      <c r="P1492" s="273"/>
      <c r="Q1492" s="273"/>
      <c r="R1492" s="273"/>
      <c r="S1492" s="273"/>
      <c r="T1492" s="276"/>
      <c r="U1492" s="276"/>
      <c r="V1492" s="276"/>
      <c r="W1492" s="276"/>
      <c r="X1492" s="277"/>
      <c r="Y1492" s="278"/>
      <c r="AA1492" s="8" t="str">
        <f>IF($L1492="","",VLOOKUP($L1492,BaseEqptCdF!$C$5:$E$161,2,FALSE))</f>
        <v/>
      </c>
      <c r="AB1492" s="8" t="str">
        <f>IF($L1492="","",VLOOKUP($L1492,BaseEqptCdF!$C$5:$E$161,3,FALSE))</f>
        <v/>
      </c>
      <c r="AC1492" s="7" t="str">
        <f>IF($L1492="","",VLOOKUP($L1492,BaseEqptCdF!$C$5:$I$161,6,FALSE))</f>
        <v/>
      </c>
      <c r="AD1492" s="7" t="str">
        <f>IF($L1492="","",VLOOKUP($L1492,BaseEqptCdF!$C$5:$I$161,7,FALSE))</f>
        <v/>
      </c>
      <c r="AE1492" s="3" t="str">
        <f>IF($L1492="","",VLOOKUP($L1492,BaseEqptCdF!$C$5:$R$161,16,FALSE)*$AC$3)</f>
        <v/>
      </c>
      <c r="AF1492" s="3" t="str">
        <f>IF($L1492="","",IF(LEFT($AB1492,2)="SD",0,IF(LEFT($AB1492,2)="SB",1*52,IF($N1492=Prog!$P$17,VLOOKUP($L1492,BaseEqptCdF!$C$5:$P$161,14,FALSE)*1*300,VLOOKUP($L1492,BaseEqptCdF!$C$5:$P$161,12,FALSE)*0.2*300))))</f>
        <v/>
      </c>
      <c r="AG1492" s="6" t="str">
        <f t="shared" si="190"/>
        <v/>
      </c>
      <c r="AH1492" s="6">
        <f>IF($U1492=Prog!$S$18,YEAR($X1492),"")</f>
        <v>1900</v>
      </c>
      <c r="AI1492" s="5" t="str">
        <f>IF(OR($AG1492="",$U1492=Prog!$S$18),"",IF(OR($U1492=Prog!$S$17,$U1492=Prog!$S$16),YEAR($X1492),IF($AG1492="ND","ND",$AI$8+$O1492)))</f>
        <v/>
      </c>
      <c r="AJ1492" s="3" t="str">
        <f t="shared" si="189"/>
        <v/>
      </c>
      <c r="AK1492" s="3" t="str">
        <f t="shared" si="188"/>
        <v/>
      </c>
      <c r="AL1492" s="3" t="str">
        <f t="shared" si="188"/>
        <v/>
      </c>
      <c r="AM1492" s="3" t="str">
        <f t="shared" si="188"/>
        <v/>
      </c>
      <c r="AN1492" s="3" t="str">
        <f t="shared" si="188"/>
        <v/>
      </c>
      <c r="AO1492" s="2">
        <f t="shared" si="183"/>
        <v>0</v>
      </c>
      <c r="AP1492" s="4"/>
      <c r="AQ1492" s="3">
        <f>IF(AJ1492=1,VLOOKUP($AP1492,BaseEqptCdF!$C$5:$R$161,16,FALSE),0)</f>
        <v>0</v>
      </c>
      <c r="AR1492" s="3">
        <f>IF(AK1492=1,VLOOKUP($AP1492,BaseEqptCdF!$C$5:$R$161,16,FALSE),0)</f>
        <v>0</v>
      </c>
      <c r="AS1492" s="3">
        <f>IF(AL1492=1,VLOOKUP($AP1492,BaseEqptCdF!$C$5:$R$161,16,FALSE),0)</f>
        <v>0</v>
      </c>
      <c r="AT1492" s="3">
        <f>IF(AM1492=1,VLOOKUP($AP1492,BaseEqptCdF!$C$5:$R$161,16,FALSE),0)</f>
        <v>0</v>
      </c>
      <c r="AU1492" s="3">
        <f>IF(AN1492=1,VLOOKUP($AP1492,BaseEqptCdF!$C$5:$R$161,16,FALSE),0)</f>
        <v>0</v>
      </c>
      <c r="AV1492" s="2">
        <f t="shared" si="184"/>
        <v>0</v>
      </c>
      <c r="AW1492" s="3" t="str">
        <f>IF($L1492="","",IF(SUM($AJ1492:AJ1492)=0,$AE1492,VLOOKUP($AP1492,BaseEqptCdF!$C$5:$R$161,16,FALSE)*$AC$3))</f>
        <v/>
      </c>
      <c r="AX1492" s="3" t="str">
        <f>IF($L1492="","",IF(SUM($AJ1492:AK1492)=0,$AE1492,VLOOKUP($AP1492,BaseEqptCdF!$C$5:$R$161,16,FALSE)*$AC$3))</f>
        <v/>
      </c>
      <c r="AY1492" s="3" t="str">
        <f>IF($L1492="","",IF(SUM($AJ1492:AL1492)=0,$AE1492,VLOOKUP($AP1492,BaseEqptCdF!$C$5:$R$161,16,FALSE)*$AC$3))</f>
        <v/>
      </c>
      <c r="AZ1492" s="3" t="str">
        <f>IF($L1492="","",IF(SUM($AJ1492:AM1492)=0,$AE1492,VLOOKUP($AP1492,BaseEqptCdF!$C$5:$R$161,16,FALSE)*$AC$3))</f>
        <v/>
      </c>
      <c r="BA1492" s="3" t="str">
        <f>IF($L1492="","",IF(SUM($AJ1492:AN1492)=0,$AE1492,VLOOKUP($AP1492,BaseEqptCdF!$C$5:$R$161,16,FALSE)*$AC$3))</f>
        <v/>
      </c>
      <c r="BB1492" s="2">
        <f t="shared" si="185"/>
        <v>0</v>
      </c>
      <c r="BC1492" s="3" t="str">
        <f>IF($L1492="","",IF(SUM($AJ1492:AJ1492)=0,$AF1492,IF(LEFT(VLOOKUP($AP1492,BaseEqptCdF!$C$5:$E$161,3,FALSE),2)="SD",0,IF(LEFT(VLOOKUP($AP1492,BaseEqptCdF!$C$5:$E$161,3,FALSE),2)="SB",1*52,VLOOKUP($AP1492,BaseEqptCdF!$C$5:$S$161,12,FALSE)*0.2*300))))</f>
        <v/>
      </c>
      <c r="BD1492" s="3" t="str">
        <f>IF($L1492="","",IF(SUM($AJ1492:AK1492)=0,$AF1492,IF(LEFT(VLOOKUP($AP1492,BaseEqptCdF!$C$5:$E$161,3,FALSE),2)="SD",0,IF(LEFT(VLOOKUP($AP1492,BaseEqptCdF!$C$5:$E$161,3,FALSE),2)="SB",1*52,VLOOKUP($AP1492,BaseEqptCdF!$C$5:$S$161,12,FALSE)*0.2*300))))</f>
        <v/>
      </c>
      <c r="BE1492" s="3" t="str">
        <f>IF($L1492="","",IF(SUM($AJ1492:AL1492)=0,$AF1492,IF(LEFT(VLOOKUP($AP1492,BaseEqptCdF!$C$5:$E$161,3,FALSE),2)="SD",0,IF(LEFT(VLOOKUP($AP1492,BaseEqptCdF!$C$5:$E$161,3,FALSE),2)="SB",1*52,VLOOKUP($AP1492,BaseEqptCdF!$C$5:$S$161,12,FALSE)*0.2*300))))</f>
        <v/>
      </c>
      <c r="BF1492" s="3" t="str">
        <f>IF($L1492="","",IF(SUM($AJ1492:AM1492)=0,$AF1492,IF(LEFT(VLOOKUP($AP1492,BaseEqptCdF!$C$5:$E$161,3,FALSE),2)="SD",0,IF(LEFT(VLOOKUP($AP1492,BaseEqptCdF!$C$5:$E$161,3,FALSE),2)="SB",1*52,VLOOKUP($AP1492,BaseEqptCdF!$C$5:$S$161,12,FALSE)*0.2*300))))</f>
        <v/>
      </c>
      <c r="BG1492" s="3" t="str">
        <f>IF($L1492="","",IF(SUM($AJ1492:AN1492)=0,$AF1492,IF(LEFT(VLOOKUP($AP1492,BaseEqptCdF!$C$5:$E$161,3,FALSE),2)="SD",0,IF(LEFT(VLOOKUP($AP1492,BaseEqptCdF!$C$5:$E$161,3,FALSE),2)="SB",1*52,VLOOKUP($AP1492,BaseEqptCdF!$C$5:$S$161,12,FALSE)*0.2*300))))</f>
        <v/>
      </c>
      <c r="BH1492" s="2">
        <f t="shared" si="186"/>
        <v>0</v>
      </c>
    </row>
    <row r="1493" spans="1:60" x14ac:dyDescent="0.25">
      <c r="A1493" s="296" t="str">
        <f t="array" ref="A1493">IF($C1493="","",INDEX(Prog!$B$8:$D$300,MATCH($C1493,nivo1,0),1))</f>
        <v/>
      </c>
      <c r="B1493" s="296" t="str">
        <f t="array" ref="B1493">IF($C1493="","",INDEX(Prog!$B$8:$D$300,MATCH($C1493,nivo1,0),2))</f>
        <v/>
      </c>
      <c r="C1493" s="273"/>
      <c r="D1493" s="267"/>
      <c r="E1493" s="273"/>
      <c r="F1493" s="273"/>
      <c r="G1493" s="273"/>
      <c r="H1493" s="273"/>
      <c r="I1493" s="273"/>
      <c r="J1493" s="273"/>
      <c r="K1493" s="274"/>
      <c r="L1493" s="273"/>
      <c r="M1493" s="273"/>
      <c r="N1493" s="273"/>
      <c r="O1493" s="275"/>
      <c r="P1493" s="273"/>
      <c r="Q1493" s="273"/>
      <c r="R1493" s="273"/>
      <c r="S1493" s="273"/>
      <c r="T1493" s="276"/>
      <c r="U1493" s="276"/>
      <c r="V1493" s="276"/>
      <c r="W1493" s="276"/>
      <c r="X1493" s="277"/>
      <c r="Y1493" s="278"/>
      <c r="AA1493" s="8" t="str">
        <f>IF($L1493="","",VLOOKUP($L1493,BaseEqptCdF!$C$5:$E$161,2,FALSE))</f>
        <v/>
      </c>
      <c r="AB1493" s="8" t="str">
        <f>IF($L1493="","",VLOOKUP($L1493,BaseEqptCdF!$C$5:$E$161,3,FALSE))</f>
        <v/>
      </c>
      <c r="AC1493" s="7" t="str">
        <f>IF($L1493="","",VLOOKUP($L1493,BaseEqptCdF!$C$5:$I$161,6,FALSE))</f>
        <v/>
      </c>
      <c r="AD1493" s="7" t="str">
        <f>IF($L1493="","",VLOOKUP($L1493,BaseEqptCdF!$C$5:$I$161,7,FALSE))</f>
        <v/>
      </c>
      <c r="AE1493" s="3" t="str">
        <f>IF($L1493="","",VLOOKUP($L1493,BaseEqptCdF!$C$5:$R$161,16,FALSE)*$AC$3)</f>
        <v/>
      </c>
      <c r="AF1493" s="3" t="str">
        <f>IF($L1493="","",IF(LEFT($AB1493,2)="SD",0,IF(LEFT($AB1493,2)="SB",1*52,IF($N1493=Prog!$P$17,VLOOKUP($L1493,BaseEqptCdF!$C$5:$P$161,14,FALSE)*1*300,VLOOKUP($L1493,BaseEqptCdF!$C$5:$P$161,12,FALSE)*0.2*300))))</f>
        <v/>
      </c>
      <c r="AG1493" s="6" t="str">
        <f t="shared" si="190"/>
        <v/>
      </c>
      <c r="AH1493" s="6">
        <f>IF($U1493=Prog!$S$18,YEAR($X1493),"")</f>
        <v>1900</v>
      </c>
      <c r="AI1493" s="5" t="str">
        <f>IF(OR($AG1493="",$U1493=Prog!$S$18),"",IF(OR($U1493=Prog!$S$17,$U1493=Prog!$S$16),YEAR($X1493),IF($AG1493="ND","ND",$AI$8+$O1493)))</f>
        <v/>
      </c>
      <c r="AJ1493" s="3" t="str">
        <f t="shared" si="189"/>
        <v/>
      </c>
      <c r="AK1493" s="3" t="str">
        <f t="shared" si="188"/>
        <v/>
      </c>
      <c r="AL1493" s="3" t="str">
        <f t="shared" si="188"/>
        <v/>
      </c>
      <c r="AM1493" s="3" t="str">
        <f t="shared" si="188"/>
        <v/>
      </c>
      <c r="AN1493" s="3" t="str">
        <f t="shared" si="188"/>
        <v/>
      </c>
      <c r="AO1493" s="2">
        <f t="shared" si="183"/>
        <v>0</v>
      </c>
      <c r="AP1493" s="4"/>
      <c r="AQ1493" s="3">
        <f>IF(AJ1493=1,VLOOKUP($AP1493,BaseEqptCdF!$C$5:$R$161,16,FALSE),0)</f>
        <v>0</v>
      </c>
      <c r="AR1493" s="3">
        <f>IF(AK1493=1,VLOOKUP($AP1493,BaseEqptCdF!$C$5:$R$161,16,FALSE),0)</f>
        <v>0</v>
      </c>
      <c r="AS1493" s="3">
        <f>IF(AL1493=1,VLOOKUP($AP1493,BaseEqptCdF!$C$5:$R$161,16,FALSE),0)</f>
        <v>0</v>
      </c>
      <c r="AT1493" s="3">
        <f>IF(AM1493=1,VLOOKUP($AP1493,BaseEqptCdF!$C$5:$R$161,16,FALSE),0)</f>
        <v>0</v>
      </c>
      <c r="AU1493" s="3">
        <f>IF(AN1493=1,VLOOKUP($AP1493,BaseEqptCdF!$C$5:$R$161,16,FALSE),0)</f>
        <v>0</v>
      </c>
      <c r="AV1493" s="2">
        <f t="shared" si="184"/>
        <v>0</v>
      </c>
      <c r="AW1493" s="3" t="str">
        <f>IF($L1493="","",IF(SUM($AJ1493:AJ1493)=0,$AE1493,VLOOKUP($AP1493,BaseEqptCdF!$C$5:$R$161,16,FALSE)*$AC$3))</f>
        <v/>
      </c>
      <c r="AX1493" s="3" t="str">
        <f>IF($L1493="","",IF(SUM($AJ1493:AK1493)=0,$AE1493,VLOOKUP($AP1493,BaseEqptCdF!$C$5:$R$161,16,FALSE)*$AC$3))</f>
        <v/>
      </c>
      <c r="AY1493" s="3" t="str">
        <f>IF($L1493="","",IF(SUM($AJ1493:AL1493)=0,$AE1493,VLOOKUP($AP1493,BaseEqptCdF!$C$5:$R$161,16,FALSE)*$AC$3))</f>
        <v/>
      </c>
      <c r="AZ1493" s="3" t="str">
        <f>IF($L1493="","",IF(SUM($AJ1493:AM1493)=0,$AE1493,VLOOKUP($AP1493,BaseEqptCdF!$C$5:$R$161,16,FALSE)*$AC$3))</f>
        <v/>
      </c>
      <c r="BA1493" s="3" t="str">
        <f>IF($L1493="","",IF(SUM($AJ1493:AN1493)=0,$AE1493,VLOOKUP($AP1493,BaseEqptCdF!$C$5:$R$161,16,FALSE)*$AC$3))</f>
        <v/>
      </c>
      <c r="BB1493" s="2">
        <f t="shared" si="185"/>
        <v>0</v>
      </c>
      <c r="BC1493" s="3" t="str">
        <f>IF($L1493="","",IF(SUM($AJ1493:AJ1493)=0,$AF1493,IF(LEFT(VLOOKUP($AP1493,BaseEqptCdF!$C$5:$E$161,3,FALSE),2)="SD",0,IF(LEFT(VLOOKUP($AP1493,BaseEqptCdF!$C$5:$E$161,3,FALSE),2)="SB",1*52,VLOOKUP($AP1493,BaseEqptCdF!$C$5:$S$161,12,FALSE)*0.2*300))))</f>
        <v/>
      </c>
      <c r="BD1493" s="3" t="str">
        <f>IF($L1493="","",IF(SUM($AJ1493:AK1493)=0,$AF1493,IF(LEFT(VLOOKUP($AP1493,BaseEqptCdF!$C$5:$E$161,3,FALSE),2)="SD",0,IF(LEFT(VLOOKUP($AP1493,BaseEqptCdF!$C$5:$E$161,3,FALSE),2)="SB",1*52,VLOOKUP($AP1493,BaseEqptCdF!$C$5:$S$161,12,FALSE)*0.2*300))))</f>
        <v/>
      </c>
      <c r="BE1493" s="3" t="str">
        <f>IF($L1493="","",IF(SUM($AJ1493:AL1493)=0,$AF1493,IF(LEFT(VLOOKUP($AP1493,BaseEqptCdF!$C$5:$E$161,3,FALSE),2)="SD",0,IF(LEFT(VLOOKUP($AP1493,BaseEqptCdF!$C$5:$E$161,3,FALSE),2)="SB",1*52,VLOOKUP($AP1493,BaseEqptCdF!$C$5:$S$161,12,FALSE)*0.2*300))))</f>
        <v/>
      </c>
      <c r="BF1493" s="3" t="str">
        <f>IF($L1493="","",IF(SUM($AJ1493:AM1493)=0,$AF1493,IF(LEFT(VLOOKUP($AP1493,BaseEqptCdF!$C$5:$E$161,3,FALSE),2)="SD",0,IF(LEFT(VLOOKUP($AP1493,BaseEqptCdF!$C$5:$E$161,3,FALSE),2)="SB",1*52,VLOOKUP($AP1493,BaseEqptCdF!$C$5:$S$161,12,FALSE)*0.2*300))))</f>
        <v/>
      </c>
      <c r="BG1493" s="3" t="str">
        <f>IF($L1493="","",IF(SUM($AJ1493:AN1493)=0,$AF1493,IF(LEFT(VLOOKUP($AP1493,BaseEqptCdF!$C$5:$E$161,3,FALSE),2)="SD",0,IF(LEFT(VLOOKUP($AP1493,BaseEqptCdF!$C$5:$E$161,3,FALSE),2)="SB",1*52,VLOOKUP($AP1493,BaseEqptCdF!$C$5:$S$161,12,FALSE)*0.2*300))))</f>
        <v/>
      </c>
      <c r="BH1493" s="2">
        <f t="shared" si="186"/>
        <v>0</v>
      </c>
    </row>
    <row r="1494" spans="1:60" x14ac:dyDescent="0.25">
      <c r="A1494" s="296" t="str">
        <f t="array" ref="A1494">IF($C1494="","",INDEX(Prog!$B$8:$D$300,MATCH($C1494,nivo1,0),1))</f>
        <v/>
      </c>
      <c r="B1494" s="296" t="str">
        <f t="array" ref="B1494">IF($C1494="","",INDEX(Prog!$B$8:$D$300,MATCH($C1494,nivo1,0),2))</f>
        <v/>
      </c>
      <c r="C1494" s="273"/>
      <c r="D1494" s="267"/>
      <c r="E1494" s="273"/>
      <c r="F1494" s="273"/>
      <c r="G1494" s="273"/>
      <c r="H1494" s="273"/>
      <c r="I1494" s="273"/>
      <c r="J1494" s="273"/>
      <c r="K1494" s="274"/>
      <c r="L1494" s="273"/>
      <c r="M1494" s="273"/>
      <c r="N1494" s="273"/>
      <c r="O1494" s="275"/>
      <c r="P1494" s="273"/>
      <c r="Q1494" s="273"/>
      <c r="R1494" s="273"/>
      <c r="S1494" s="273"/>
      <c r="T1494" s="276"/>
      <c r="U1494" s="276"/>
      <c r="V1494" s="276"/>
      <c r="W1494" s="276"/>
      <c r="X1494" s="277"/>
      <c r="Y1494" s="278"/>
      <c r="AA1494" s="8" t="str">
        <f>IF($L1494="","",VLOOKUP($L1494,BaseEqptCdF!$C$5:$E$161,2,FALSE))</f>
        <v/>
      </c>
      <c r="AB1494" s="8" t="str">
        <f>IF($L1494="","",VLOOKUP($L1494,BaseEqptCdF!$C$5:$E$161,3,FALSE))</f>
        <v/>
      </c>
      <c r="AC1494" s="7" t="str">
        <f>IF($L1494="","",VLOOKUP($L1494,BaseEqptCdF!$C$5:$I$161,6,FALSE))</f>
        <v/>
      </c>
      <c r="AD1494" s="7" t="str">
        <f>IF($L1494="","",VLOOKUP($L1494,BaseEqptCdF!$C$5:$I$161,7,FALSE))</f>
        <v/>
      </c>
      <c r="AE1494" s="3" t="str">
        <f>IF($L1494="","",VLOOKUP($L1494,BaseEqptCdF!$C$5:$R$161,16,FALSE)*$AC$3)</f>
        <v/>
      </c>
      <c r="AF1494" s="3" t="str">
        <f>IF($L1494="","",IF(LEFT($AB1494,2)="SD",0,IF(LEFT($AB1494,2)="SB",1*52,IF($N1494=Prog!$P$17,VLOOKUP($L1494,BaseEqptCdF!$C$5:$P$161,14,FALSE)*1*300,VLOOKUP($L1494,BaseEqptCdF!$C$5:$P$161,12,FALSE)*0.2*300))))</f>
        <v/>
      </c>
      <c r="AG1494" s="6" t="str">
        <f t="shared" si="190"/>
        <v/>
      </c>
      <c r="AH1494" s="6">
        <f>IF($U1494=Prog!$S$18,YEAR($X1494),"")</f>
        <v>1900</v>
      </c>
      <c r="AI1494" s="5" t="str">
        <f>IF(OR($AG1494="",$U1494=Prog!$S$18),"",IF(OR($U1494=Prog!$S$17,$U1494=Prog!$S$16),YEAR($X1494),IF($AG1494="ND","ND",$AI$8+$O1494)))</f>
        <v/>
      </c>
      <c r="AJ1494" s="3" t="str">
        <f t="shared" si="189"/>
        <v/>
      </c>
      <c r="AK1494" s="3" t="str">
        <f t="shared" si="188"/>
        <v/>
      </c>
      <c r="AL1494" s="3" t="str">
        <f t="shared" si="188"/>
        <v/>
      </c>
      <c r="AM1494" s="3" t="str">
        <f t="shared" si="188"/>
        <v/>
      </c>
      <c r="AN1494" s="3" t="str">
        <f t="shared" si="188"/>
        <v/>
      </c>
      <c r="AO1494" s="2">
        <f t="shared" si="183"/>
        <v>0</v>
      </c>
      <c r="AP1494" s="4"/>
      <c r="AQ1494" s="3">
        <f>IF(AJ1494=1,VLOOKUP($AP1494,BaseEqptCdF!$C$5:$R$161,16,FALSE),0)</f>
        <v>0</v>
      </c>
      <c r="AR1494" s="3">
        <f>IF(AK1494=1,VLOOKUP($AP1494,BaseEqptCdF!$C$5:$R$161,16,FALSE),0)</f>
        <v>0</v>
      </c>
      <c r="AS1494" s="3">
        <f>IF(AL1494=1,VLOOKUP($AP1494,BaseEqptCdF!$C$5:$R$161,16,FALSE),0)</f>
        <v>0</v>
      </c>
      <c r="AT1494" s="3">
        <f>IF(AM1494=1,VLOOKUP($AP1494,BaseEqptCdF!$C$5:$R$161,16,FALSE),0)</f>
        <v>0</v>
      </c>
      <c r="AU1494" s="3">
        <f>IF(AN1494=1,VLOOKUP($AP1494,BaseEqptCdF!$C$5:$R$161,16,FALSE),0)</f>
        <v>0</v>
      </c>
      <c r="AV1494" s="2">
        <f t="shared" si="184"/>
        <v>0</v>
      </c>
      <c r="AW1494" s="3" t="str">
        <f>IF($L1494="","",IF(SUM($AJ1494:AJ1494)=0,$AE1494,VLOOKUP($AP1494,BaseEqptCdF!$C$5:$R$161,16,FALSE)*$AC$3))</f>
        <v/>
      </c>
      <c r="AX1494" s="3" t="str">
        <f>IF($L1494="","",IF(SUM($AJ1494:AK1494)=0,$AE1494,VLOOKUP($AP1494,BaseEqptCdF!$C$5:$R$161,16,FALSE)*$AC$3))</f>
        <v/>
      </c>
      <c r="AY1494" s="3" t="str">
        <f>IF($L1494="","",IF(SUM($AJ1494:AL1494)=0,$AE1494,VLOOKUP($AP1494,BaseEqptCdF!$C$5:$R$161,16,FALSE)*$AC$3))</f>
        <v/>
      </c>
      <c r="AZ1494" s="3" t="str">
        <f>IF($L1494="","",IF(SUM($AJ1494:AM1494)=0,$AE1494,VLOOKUP($AP1494,BaseEqptCdF!$C$5:$R$161,16,FALSE)*$AC$3))</f>
        <v/>
      </c>
      <c r="BA1494" s="3" t="str">
        <f>IF($L1494="","",IF(SUM($AJ1494:AN1494)=0,$AE1494,VLOOKUP($AP1494,BaseEqptCdF!$C$5:$R$161,16,FALSE)*$AC$3))</f>
        <v/>
      </c>
      <c r="BB1494" s="2">
        <f t="shared" si="185"/>
        <v>0</v>
      </c>
      <c r="BC1494" s="3" t="str">
        <f>IF($L1494="","",IF(SUM($AJ1494:AJ1494)=0,$AF1494,IF(LEFT(VLOOKUP($AP1494,BaseEqptCdF!$C$5:$E$161,3,FALSE),2)="SD",0,IF(LEFT(VLOOKUP($AP1494,BaseEqptCdF!$C$5:$E$161,3,FALSE),2)="SB",1*52,VLOOKUP($AP1494,BaseEqptCdF!$C$5:$S$161,12,FALSE)*0.2*300))))</f>
        <v/>
      </c>
      <c r="BD1494" s="3" t="str">
        <f>IF($L1494="","",IF(SUM($AJ1494:AK1494)=0,$AF1494,IF(LEFT(VLOOKUP($AP1494,BaseEqptCdF!$C$5:$E$161,3,FALSE),2)="SD",0,IF(LEFT(VLOOKUP($AP1494,BaseEqptCdF!$C$5:$E$161,3,FALSE),2)="SB",1*52,VLOOKUP($AP1494,BaseEqptCdF!$C$5:$S$161,12,FALSE)*0.2*300))))</f>
        <v/>
      </c>
      <c r="BE1494" s="3" t="str">
        <f>IF($L1494="","",IF(SUM($AJ1494:AL1494)=0,$AF1494,IF(LEFT(VLOOKUP($AP1494,BaseEqptCdF!$C$5:$E$161,3,FALSE),2)="SD",0,IF(LEFT(VLOOKUP($AP1494,BaseEqptCdF!$C$5:$E$161,3,FALSE),2)="SB",1*52,VLOOKUP($AP1494,BaseEqptCdF!$C$5:$S$161,12,FALSE)*0.2*300))))</f>
        <v/>
      </c>
      <c r="BF1494" s="3" t="str">
        <f>IF($L1494="","",IF(SUM($AJ1494:AM1494)=0,$AF1494,IF(LEFT(VLOOKUP($AP1494,BaseEqptCdF!$C$5:$E$161,3,FALSE),2)="SD",0,IF(LEFT(VLOOKUP($AP1494,BaseEqptCdF!$C$5:$E$161,3,FALSE),2)="SB",1*52,VLOOKUP($AP1494,BaseEqptCdF!$C$5:$S$161,12,FALSE)*0.2*300))))</f>
        <v/>
      </c>
      <c r="BG1494" s="3" t="str">
        <f>IF($L1494="","",IF(SUM($AJ1494:AN1494)=0,$AF1494,IF(LEFT(VLOOKUP($AP1494,BaseEqptCdF!$C$5:$E$161,3,FALSE),2)="SD",0,IF(LEFT(VLOOKUP($AP1494,BaseEqptCdF!$C$5:$E$161,3,FALSE),2)="SB",1*52,VLOOKUP($AP1494,BaseEqptCdF!$C$5:$S$161,12,FALSE)*0.2*300))))</f>
        <v/>
      </c>
      <c r="BH1494" s="2">
        <f t="shared" si="186"/>
        <v>0</v>
      </c>
    </row>
    <row r="1495" spans="1:60" x14ac:dyDescent="0.25">
      <c r="A1495" s="296" t="str">
        <f t="array" ref="A1495">IF($C1495="","",INDEX(Prog!$B$8:$D$300,MATCH($C1495,nivo1,0),1))</f>
        <v/>
      </c>
      <c r="B1495" s="296" t="str">
        <f t="array" ref="B1495">IF($C1495="","",INDEX(Prog!$B$8:$D$300,MATCH($C1495,nivo1,0),2))</f>
        <v/>
      </c>
      <c r="C1495" s="273"/>
      <c r="D1495" s="267"/>
      <c r="E1495" s="273"/>
      <c r="F1495" s="273"/>
      <c r="G1495" s="273"/>
      <c r="H1495" s="273"/>
      <c r="I1495" s="273"/>
      <c r="J1495" s="273"/>
      <c r="K1495" s="274"/>
      <c r="L1495" s="273"/>
      <c r="M1495" s="273"/>
      <c r="N1495" s="273"/>
      <c r="O1495" s="275"/>
      <c r="P1495" s="273"/>
      <c r="Q1495" s="273"/>
      <c r="R1495" s="273"/>
      <c r="S1495" s="273"/>
      <c r="T1495" s="276"/>
      <c r="U1495" s="276"/>
      <c r="V1495" s="276"/>
      <c r="W1495" s="276"/>
      <c r="X1495" s="277"/>
      <c r="Y1495" s="278"/>
      <c r="AA1495" s="8" t="str">
        <f>IF($L1495="","",VLOOKUP($L1495,BaseEqptCdF!$C$5:$E$161,2,FALSE))</f>
        <v/>
      </c>
      <c r="AB1495" s="8" t="str">
        <f>IF($L1495="","",VLOOKUP($L1495,BaseEqptCdF!$C$5:$E$161,3,FALSE))</f>
        <v/>
      </c>
      <c r="AC1495" s="7" t="str">
        <f>IF($L1495="","",VLOOKUP($L1495,BaseEqptCdF!$C$5:$I$161,6,FALSE))</f>
        <v/>
      </c>
      <c r="AD1495" s="7" t="str">
        <f>IF($L1495="","",VLOOKUP($L1495,BaseEqptCdF!$C$5:$I$161,7,FALSE))</f>
        <v/>
      </c>
      <c r="AE1495" s="3" t="str">
        <f>IF($L1495="","",VLOOKUP($L1495,BaseEqptCdF!$C$5:$R$161,16,FALSE)*$AC$3)</f>
        <v/>
      </c>
      <c r="AF1495" s="3" t="str">
        <f>IF($L1495="","",IF(LEFT($AB1495,2)="SD",0,IF(LEFT($AB1495,2)="SB",1*52,IF($N1495=Prog!$P$17,VLOOKUP($L1495,BaseEqptCdF!$C$5:$P$161,14,FALSE)*1*300,VLOOKUP($L1495,BaseEqptCdF!$C$5:$P$161,12,FALSE)*0.2*300))))</f>
        <v/>
      </c>
      <c r="AG1495" s="6" t="str">
        <f t="shared" si="190"/>
        <v/>
      </c>
      <c r="AH1495" s="6">
        <f>IF($U1495=Prog!$S$18,YEAR($X1495),"")</f>
        <v>1900</v>
      </c>
      <c r="AI1495" s="5" t="str">
        <f>IF(OR($AG1495="",$U1495=Prog!$S$18),"",IF(OR($U1495=Prog!$S$17,$U1495=Prog!$S$16),YEAR($X1495),IF($AG1495="ND","ND",$AI$8+$O1495)))</f>
        <v/>
      </c>
      <c r="AJ1495" s="3" t="str">
        <f t="shared" si="189"/>
        <v/>
      </c>
      <c r="AK1495" s="3" t="str">
        <f t="shared" si="188"/>
        <v/>
      </c>
      <c r="AL1495" s="3" t="str">
        <f t="shared" si="188"/>
        <v/>
      </c>
      <c r="AM1495" s="3" t="str">
        <f t="shared" si="188"/>
        <v/>
      </c>
      <c r="AN1495" s="3" t="str">
        <f t="shared" si="188"/>
        <v/>
      </c>
      <c r="AO1495" s="2">
        <f t="shared" si="183"/>
        <v>0</v>
      </c>
      <c r="AP1495" s="4"/>
      <c r="AQ1495" s="3">
        <f>IF(AJ1495=1,VLOOKUP($AP1495,BaseEqptCdF!$C$5:$R$161,16,FALSE),0)</f>
        <v>0</v>
      </c>
      <c r="AR1495" s="3">
        <f>IF(AK1495=1,VLOOKUP($AP1495,BaseEqptCdF!$C$5:$R$161,16,FALSE),0)</f>
        <v>0</v>
      </c>
      <c r="AS1495" s="3">
        <f>IF(AL1495=1,VLOOKUP($AP1495,BaseEqptCdF!$C$5:$R$161,16,FALSE),0)</f>
        <v>0</v>
      </c>
      <c r="AT1495" s="3">
        <f>IF(AM1495=1,VLOOKUP($AP1495,BaseEqptCdF!$C$5:$R$161,16,FALSE),0)</f>
        <v>0</v>
      </c>
      <c r="AU1495" s="3">
        <f>IF(AN1495=1,VLOOKUP($AP1495,BaseEqptCdF!$C$5:$R$161,16,FALSE),0)</f>
        <v>0</v>
      </c>
      <c r="AV1495" s="2">
        <f t="shared" si="184"/>
        <v>0</v>
      </c>
      <c r="AW1495" s="3" t="str">
        <f>IF($L1495="","",IF(SUM($AJ1495:AJ1495)=0,$AE1495,VLOOKUP($AP1495,BaseEqptCdF!$C$5:$R$161,16,FALSE)*$AC$3))</f>
        <v/>
      </c>
      <c r="AX1495" s="3" t="str">
        <f>IF($L1495="","",IF(SUM($AJ1495:AK1495)=0,$AE1495,VLOOKUP($AP1495,BaseEqptCdF!$C$5:$R$161,16,FALSE)*$AC$3))</f>
        <v/>
      </c>
      <c r="AY1495" s="3" t="str">
        <f>IF($L1495="","",IF(SUM($AJ1495:AL1495)=0,$AE1495,VLOOKUP($AP1495,BaseEqptCdF!$C$5:$R$161,16,FALSE)*$AC$3))</f>
        <v/>
      </c>
      <c r="AZ1495" s="3" t="str">
        <f>IF($L1495="","",IF(SUM($AJ1495:AM1495)=0,$AE1495,VLOOKUP($AP1495,BaseEqptCdF!$C$5:$R$161,16,FALSE)*$AC$3))</f>
        <v/>
      </c>
      <c r="BA1495" s="3" t="str">
        <f>IF($L1495="","",IF(SUM($AJ1495:AN1495)=0,$AE1495,VLOOKUP($AP1495,BaseEqptCdF!$C$5:$R$161,16,FALSE)*$AC$3))</f>
        <v/>
      </c>
      <c r="BB1495" s="2">
        <f t="shared" si="185"/>
        <v>0</v>
      </c>
      <c r="BC1495" s="3" t="str">
        <f>IF($L1495="","",IF(SUM($AJ1495:AJ1495)=0,$AF1495,IF(LEFT(VLOOKUP($AP1495,BaseEqptCdF!$C$5:$E$161,3,FALSE),2)="SD",0,IF(LEFT(VLOOKUP($AP1495,BaseEqptCdF!$C$5:$E$161,3,FALSE),2)="SB",1*52,VLOOKUP($AP1495,BaseEqptCdF!$C$5:$S$161,12,FALSE)*0.2*300))))</f>
        <v/>
      </c>
      <c r="BD1495" s="3" t="str">
        <f>IF($L1495="","",IF(SUM($AJ1495:AK1495)=0,$AF1495,IF(LEFT(VLOOKUP($AP1495,BaseEqptCdF!$C$5:$E$161,3,FALSE),2)="SD",0,IF(LEFT(VLOOKUP($AP1495,BaseEqptCdF!$C$5:$E$161,3,FALSE),2)="SB",1*52,VLOOKUP($AP1495,BaseEqptCdF!$C$5:$S$161,12,FALSE)*0.2*300))))</f>
        <v/>
      </c>
      <c r="BE1495" s="3" t="str">
        <f>IF($L1495="","",IF(SUM($AJ1495:AL1495)=0,$AF1495,IF(LEFT(VLOOKUP($AP1495,BaseEqptCdF!$C$5:$E$161,3,FALSE),2)="SD",0,IF(LEFT(VLOOKUP($AP1495,BaseEqptCdF!$C$5:$E$161,3,FALSE),2)="SB",1*52,VLOOKUP($AP1495,BaseEqptCdF!$C$5:$S$161,12,FALSE)*0.2*300))))</f>
        <v/>
      </c>
      <c r="BF1495" s="3" t="str">
        <f>IF($L1495="","",IF(SUM($AJ1495:AM1495)=0,$AF1495,IF(LEFT(VLOOKUP($AP1495,BaseEqptCdF!$C$5:$E$161,3,FALSE),2)="SD",0,IF(LEFT(VLOOKUP($AP1495,BaseEqptCdF!$C$5:$E$161,3,FALSE),2)="SB",1*52,VLOOKUP($AP1495,BaseEqptCdF!$C$5:$S$161,12,FALSE)*0.2*300))))</f>
        <v/>
      </c>
      <c r="BG1495" s="3" t="str">
        <f>IF($L1495="","",IF(SUM($AJ1495:AN1495)=0,$AF1495,IF(LEFT(VLOOKUP($AP1495,BaseEqptCdF!$C$5:$E$161,3,FALSE),2)="SD",0,IF(LEFT(VLOOKUP($AP1495,BaseEqptCdF!$C$5:$E$161,3,FALSE),2)="SB",1*52,VLOOKUP($AP1495,BaseEqptCdF!$C$5:$S$161,12,FALSE)*0.2*300))))</f>
        <v/>
      </c>
      <c r="BH1495" s="2">
        <f t="shared" si="186"/>
        <v>0</v>
      </c>
    </row>
    <row r="1496" spans="1:60" x14ac:dyDescent="0.25">
      <c r="A1496" s="296" t="str">
        <f t="array" ref="A1496">IF($C1496="","",INDEX(Prog!$B$8:$D$300,MATCH($C1496,nivo1,0),1))</f>
        <v/>
      </c>
      <c r="B1496" s="296" t="str">
        <f t="array" ref="B1496">IF($C1496="","",INDEX(Prog!$B$8:$D$300,MATCH($C1496,nivo1,0),2))</f>
        <v/>
      </c>
      <c r="C1496" s="273"/>
      <c r="D1496" s="267"/>
      <c r="E1496" s="273"/>
      <c r="F1496" s="273"/>
      <c r="G1496" s="273"/>
      <c r="H1496" s="273"/>
      <c r="I1496" s="273"/>
      <c r="J1496" s="273"/>
      <c r="K1496" s="274"/>
      <c r="L1496" s="273"/>
      <c r="M1496" s="273"/>
      <c r="N1496" s="273"/>
      <c r="O1496" s="275"/>
      <c r="P1496" s="273"/>
      <c r="Q1496" s="273"/>
      <c r="R1496" s="273"/>
      <c r="S1496" s="273"/>
      <c r="T1496" s="276"/>
      <c r="U1496" s="276"/>
      <c r="V1496" s="276"/>
      <c r="W1496" s="276"/>
      <c r="X1496" s="277"/>
      <c r="Y1496" s="278"/>
      <c r="AA1496" s="8" t="str">
        <f>IF($L1496="","",VLOOKUP($L1496,BaseEqptCdF!$C$5:$E$161,2,FALSE))</f>
        <v/>
      </c>
      <c r="AB1496" s="8" t="str">
        <f>IF($L1496="","",VLOOKUP($L1496,BaseEqptCdF!$C$5:$E$161,3,FALSE))</f>
        <v/>
      </c>
      <c r="AC1496" s="7" t="str">
        <f>IF($L1496="","",VLOOKUP($L1496,BaseEqptCdF!$C$5:$I$161,6,FALSE))</f>
        <v/>
      </c>
      <c r="AD1496" s="7" t="str">
        <f>IF($L1496="","",VLOOKUP($L1496,BaseEqptCdF!$C$5:$I$161,7,FALSE))</f>
        <v/>
      </c>
      <c r="AE1496" s="3" t="str">
        <f>IF($L1496="","",VLOOKUP($L1496,BaseEqptCdF!$C$5:$R$161,16,FALSE)*$AC$3)</f>
        <v/>
      </c>
      <c r="AF1496" s="3" t="str">
        <f>IF($L1496="","",IF(LEFT($AB1496,2)="SD",0,IF(LEFT($AB1496,2)="SB",1*52,IF($N1496=Prog!$P$17,VLOOKUP($L1496,BaseEqptCdF!$C$5:$P$161,14,FALSE)*1*300,VLOOKUP($L1496,BaseEqptCdF!$C$5:$P$161,12,FALSE)*0.2*300))))</f>
        <v/>
      </c>
      <c r="AG1496" s="6" t="str">
        <f t="shared" si="190"/>
        <v/>
      </c>
      <c r="AH1496" s="6">
        <f>IF($U1496=Prog!$S$18,YEAR($X1496),"")</f>
        <v>1900</v>
      </c>
      <c r="AI1496" s="5" t="str">
        <f>IF(OR($AG1496="",$U1496=Prog!$S$18),"",IF(OR($U1496=Prog!$S$17,$U1496=Prog!$S$16),YEAR($X1496),IF($AG1496="ND","ND",$AI$8+$O1496)))</f>
        <v/>
      </c>
      <c r="AJ1496" s="3" t="str">
        <f t="shared" si="189"/>
        <v/>
      </c>
      <c r="AK1496" s="3" t="str">
        <f t="shared" si="188"/>
        <v/>
      </c>
      <c r="AL1496" s="3" t="str">
        <f t="shared" si="188"/>
        <v/>
      </c>
      <c r="AM1496" s="3" t="str">
        <f t="shared" si="188"/>
        <v/>
      </c>
      <c r="AN1496" s="3" t="str">
        <f t="shared" si="188"/>
        <v/>
      </c>
      <c r="AO1496" s="2">
        <f t="shared" si="183"/>
        <v>0</v>
      </c>
      <c r="AP1496" s="4"/>
      <c r="AQ1496" s="3">
        <f>IF(AJ1496=1,VLOOKUP($AP1496,BaseEqptCdF!$C$5:$R$161,16,FALSE),0)</f>
        <v>0</v>
      </c>
      <c r="AR1496" s="3">
        <f>IF(AK1496=1,VLOOKUP($AP1496,BaseEqptCdF!$C$5:$R$161,16,FALSE),0)</f>
        <v>0</v>
      </c>
      <c r="AS1496" s="3">
        <f>IF(AL1496=1,VLOOKUP($AP1496,BaseEqptCdF!$C$5:$R$161,16,FALSE),0)</f>
        <v>0</v>
      </c>
      <c r="AT1496" s="3">
        <f>IF(AM1496=1,VLOOKUP($AP1496,BaseEqptCdF!$C$5:$R$161,16,FALSE),0)</f>
        <v>0</v>
      </c>
      <c r="AU1496" s="3">
        <f>IF(AN1496=1,VLOOKUP($AP1496,BaseEqptCdF!$C$5:$R$161,16,FALSE),0)</f>
        <v>0</v>
      </c>
      <c r="AV1496" s="2">
        <f t="shared" si="184"/>
        <v>0</v>
      </c>
      <c r="AW1496" s="3" t="str">
        <f>IF($L1496="","",IF(SUM($AJ1496:AJ1496)=0,$AE1496,VLOOKUP($AP1496,BaseEqptCdF!$C$5:$R$161,16,FALSE)*$AC$3))</f>
        <v/>
      </c>
      <c r="AX1496" s="3" t="str">
        <f>IF($L1496="","",IF(SUM($AJ1496:AK1496)=0,$AE1496,VLOOKUP($AP1496,BaseEqptCdF!$C$5:$R$161,16,FALSE)*$AC$3))</f>
        <v/>
      </c>
      <c r="AY1496" s="3" t="str">
        <f>IF($L1496="","",IF(SUM($AJ1496:AL1496)=0,$AE1496,VLOOKUP($AP1496,BaseEqptCdF!$C$5:$R$161,16,FALSE)*$AC$3))</f>
        <v/>
      </c>
      <c r="AZ1496" s="3" t="str">
        <f>IF($L1496="","",IF(SUM($AJ1496:AM1496)=0,$AE1496,VLOOKUP($AP1496,BaseEqptCdF!$C$5:$R$161,16,FALSE)*$AC$3))</f>
        <v/>
      </c>
      <c r="BA1496" s="3" t="str">
        <f>IF($L1496="","",IF(SUM($AJ1496:AN1496)=0,$AE1496,VLOOKUP($AP1496,BaseEqptCdF!$C$5:$R$161,16,FALSE)*$AC$3))</f>
        <v/>
      </c>
      <c r="BB1496" s="2">
        <f t="shared" si="185"/>
        <v>0</v>
      </c>
      <c r="BC1496" s="3" t="str">
        <f>IF($L1496="","",IF(SUM($AJ1496:AJ1496)=0,$AF1496,IF(LEFT(VLOOKUP($AP1496,BaseEqptCdF!$C$5:$E$161,3,FALSE),2)="SD",0,IF(LEFT(VLOOKUP($AP1496,BaseEqptCdF!$C$5:$E$161,3,FALSE),2)="SB",1*52,VLOOKUP($AP1496,BaseEqptCdF!$C$5:$S$161,12,FALSE)*0.2*300))))</f>
        <v/>
      </c>
      <c r="BD1496" s="3" t="str">
        <f>IF($L1496="","",IF(SUM($AJ1496:AK1496)=0,$AF1496,IF(LEFT(VLOOKUP($AP1496,BaseEqptCdF!$C$5:$E$161,3,FALSE),2)="SD",0,IF(LEFT(VLOOKUP($AP1496,BaseEqptCdF!$C$5:$E$161,3,FALSE),2)="SB",1*52,VLOOKUP($AP1496,BaseEqptCdF!$C$5:$S$161,12,FALSE)*0.2*300))))</f>
        <v/>
      </c>
      <c r="BE1496" s="3" t="str">
        <f>IF($L1496="","",IF(SUM($AJ1496:AL1496)=0,$AF1496,IF(LEFT(VLOOKUP($AP1496,BaseEqptCdF!$C$5:$E$161,3,FALSE),2)="SD",0,IF(LEFT(VLOOKUP($AP1496,BaseEqptCdF!$C$5:$E$161,3,FALSE),2)="SB",1*52,VLOOKUP($AP1496,BaseEqptCdF!$C$5:$S$161,12,FALSE)*0.2*300))))</f>
        <v/>
      </c>
      <c r="BF1496" s="3" t="str">
        <f>IF($L1496="","",IF(SUM($AJ1496:AM1496)=0,$AF1496,IF(LEFT(VLOOKUP($AP1496,BaseEqptCdF!$C$5:$E$161,3,FALSE),2)="SD",0,IF(LEFT(VLOOKUP($AP1496,BaseEqptCdF!$C$5:$E$161,3,FALSE),2)="SB",1*52,VLOOKUP($AP1496,BaseEqptCdF!$C$5:$S$161,12,FALSE)*0.2*300))))</f>
        <v/>
      </c>
      <c r="BG1496" s="3" t="str">
        <f>IF($L1496="","",IF(SUM($AJ1496:AN1496)=0,$AF1496,IF(LEFT(VLOOKUP($AP1496,BaseEqptCdF!$C$5:$E$161,3,FALSE),2)="SD",0,IF(LEFT(VLOOKUP($AP1496,BaseEqptCdF!$C$5:$E$161,3,FALSE),2)="SB",1*52,VLOOKUP($AP1496,BaseEqptCdF!$C$5:$S$161,12,FALSE)*0.2*300))))</f>
        <v/>
      </c>
      <c r="BH1496" s="2">
        <f t="shared" si="186"/>
        <v>0</v>
      </c>
    </row>
    <row r="1497" spans="1:60" x14ac:dyDescent="0.25">
      <c r="A1497" s="296" t="str">
        <f t="array" ref="A1497">IF($C1497="","",INDEX(Prog!$B$8:$D$300,MATCH($C1497,nivo1,0),1))</f>
        <v/>
      </c>
      <c r="B1497" s="296" t="str">
        <f t="array" ref="B1497">IF($C1497="","",INDEX(Prog!$B$8:$D$300,MATCH($C1497,nivo1,0),2))</f>
        <v/>
      </c>
      <c r="C1497" s="273"/>
      <c r="D1497" s="267"/>
      <c r="E1497" s="273"/>
      <c r="F1497" s="273"/>
      <c r="G1497" s="273"/>
      <c r="H1497" s="273"/>
      <c r="I1497" s="273"/>
      <c r="J1497" s="273"/>
      <c r="K1497" s="274"/>
      <c r="L1497" s="273"/>
      <c r="M1497" s="273"/>
      <c r="N1497" s="273"/>
      <c r="O1497" s="275"/>
      <c r="P1497" s="273"/>
      <c r="Q1497" s="273"/>
      <c r="R1497" s="273"/>
      <c r="S1497" s="273"/>
      <c r="T1497" s="276"/>
      <c r="U1497" s="276"/>
      <c r="V1497" s="276"/>
      <c r="W1497" s="276"/>
      <c r="X1497" s="277"/>
      <c r="Y1497" s="278"/>
      <c r="AA1497" s="8" t="str">
        <f>IF($L1497="","",VLOOKUP($L1497,BaseEqptCdF!$C$5:$E$161,2,FALSE))</f>
        <v/>
      </c>
      <c r="AB1497" s="8" t="str">
        <f>IF($L1497="","",VLOOKUP($L1497,BaseEqptCdF!$C$5:$E$161,3,FALSE))</f>
        <v/>
      </c>
      <c r="AC1497" s="7" t="str">
        <f>IF($L1497="","",VLOOKUP($L1497,BaseEqptCdF!$C$5:$I$161,6,FALSE))</f>
        <v/>
      </c>
      <c r="AD1497" s="7" t="str">
        <f>IF($L1497="","",VLOOKUP($L1497,BaseEqptCdF!$C$5:$I$161,7,FALSE))</f>
        <v/>
      </c>
      <c r="AE1497" s="3" t="str">
        <f>IF($L1497="","",VLOOKUP($L1497,BaseEqptCdF!$C$5:$R$161,16,FALSE)*$AC$3)</f>
        <v/>
      </c>
      <c r="AF1497" s="3" t="str">
        <f>IF($L1497="","",IF(LEFT($AB1497,2)="SD",0,IF(LEFT($AB1497,2)="SB",1*52,IF($N1497=Prog!$P$17,VLOOKUP($L1497,BaseEqptCdF!$C$5:$P$161,14,FALSE)*1*300,VLOOKUP($L1497,BaseEqptCdF!$C$5:$P$161,12,FALSE)*0.2*300))))</f>
        <v/>
      </c>
      <c r="AG1497" s="6" t="str">
        <f t="shared" si="190"/>
        <v/>
      </c>
      <c r="AH1497" s="6">
        <f>IF($U1497=Prog!$S$18,YEAR($X1497),"")</f>
        <v>1900</v>
      </c>
      <c r="AI1497" s="5" t="str">
        <f>IF(OR($AG1497="",$U1497=Prog!$S$18),"",IF(OR($U1497=Prog!$S$17,$U1497=Prog!$S$16),YEAR($X1497),IF($AG1497="ND","ND",$AI$8+$O1497)))</f>
        <v/>
      </c>
      <c r="AJ1497" s="3" t="str">
        <f t="shared" si="189"/>
        <v/>
      </c>
      <c r="AK1497" s="3" t="str">
        <f t="shared" si="188"/>
        <v/>
      </c>
      <c r="AL1497" s="3" t="str">
        <f t="shared" si="188"/>
        <v/>
      </c>
      <c r="AM1497" s="3" t="str">
        <f t="shared" si="188"/>
        <v/>
      </c>
      <c r="AN1497" s="3" t="str">
        <f t="shared" si="188"/>
        <v/>
      </c>
      <c r="AO1497" s="2">
        <f t="shared" si="183"/>
        <v>0</v>
      </c>
      <c r="AP1497" s="4"/>
      <c r="AQ1497" s="3">
        <f>IF(AJ1497=1,VLOOKUP($AP1497,BaseEqptCdF!$C$5:$R$161,16,FALSE),0)</f>
        <v>0</v>
      </c>
      <c r="AR1497" s="3">
        <f>IF(AK1497=1,VLOOKUP($AP1497,BaseEqptCdF!$C$5:$R$161,16,FALSE),0)</f>
        <v>0</v>
      </c>
      <c r="AS1497" s="3">
        <f>IF(AL1497=1,VLOOKUP($AP1497,BaseEqptCdF!$C$5:$R$161,16,FALSE),0)</f>
        <v>0</v>
      </c>
      <c r="AT1497" s="3">
        <f>IF(AM1497=1,VLOOKUP($AP1497,BaseEqptCdF!$C$5:$R$161,16,FALSE),0)</f>
        <v>0</v>
      </c>
      <c r="AU1497" s="3">
        <f>IF(AN1497=1,VLOOKUP($AP1497,BaseEqptCdF!$C$5:$R$161,16,FALSE),0)</f>
        <v>0</v>
      </c>
      <c r="AV1497" s="2">
        <f t="shared" si="184"/>
        <v>0</v>
      </c>
      <c r="AW1497" s="3" t="str">
        <f>IF($L1497="","",IF(SUM($AJ1497:AJ1497)=0,$AE1497,VLOOKUP($AP1497,BaseEqptCdF!$C$5:$R$161,16,FALSE)*$AC$3))</f>
        <v/>
      </c>
      <c r="AX1497" s="3" t="str">
        <f>IF($L1497="","",IF(SUM($AJ1497:AK1497)=0,$AE1497,VLOOKUP($AP1497,BaseEqptCdF!$C$5:$R$161,16,FALSE)*$AC$3))</f>
        <v/>
      </c>
      <c r="AY1497" s="3" t="str">
        <f>IF($L1497="","",IF(SUM($AJ1497:AL1497)=0,$AE1497,VLOOKUP($AP1497,BaseEqptCdF!$C$5:$R$161,16,FALSE)*$AC$3))</f>
        <v/>
      </c>
      <c r="AZ1497" s="3" t="str">
        <f>IF($L1497="","",IF(SUM($AJ1497:AM1497)=0,$AE1497,VLOOKUP($AP1497,BaseEqptCdF!$C$5:$R$161,16,FALSE)*$AC$3))</f>
        <v/>
      </c>
      <c r="BA1497" s="3" t="str">
        <f>IF($L1497="","",IF(SUM($AJ1497:AN1497)=0,$AE1497,VLOOKUP($AP1497,BaseEqptCdF!$C$5:$R$161,16,FALSE)*$AC$3))</f>
        <v/>
      </c>
      <c r="BB1497" s="2">
        <f t="shared" si="185"/>
        <v>0</v>
      </c>
      <c r="BC1497" s="3" t="str">
        <f>IF($L1497="","",IF(SUM($AJ1497:AJ1497)=0,$AF1497,IF(LEFT(VLOOKUP($AP1497,BaseEqptCdF!$C$5:$E$161,3,FALSE),2)="SD",0,IF(LEFT(VLOOKUP($AP1497,BaseEqptCdF!$C$5:$E$161,3,FALSE),2)="SB",1*52,VLOOKUP($AP1497,BaseEqptCdF!$C$5:$S$161,12,FALSE)*0.2*300))))</f>
        <v/>
      </c>
      <c r="BD1497" s="3" t="str">
        <f>IF($L1497="","",IF(SUM($AJ1497:AK1497)=0,$AF1497,IF(LEFT(VLOOKUP($AP1497,BaseEqptCdF!$C$5:$E$161,3,FALSE),2)="SD",0,IF(LEFT(VLOOKUP($AP1497,BaseEqptCdF!$C$5:$E$161,3,FALSE),2)="SB",1*52,VLOOKUP($AP1497,BaseEqptCdF!$C$5:$S$161,12,FALSE)*0.2*300))))</f>
        <v/>
      </c>
      <c r="BE1497" s="3" t="str">
        <f>IF($L1497="","",IF(SUM($AJ1497:AL1497)=0,$AF1497,IF(LEFT(VLOOKUP($AP1497,BaseEqptCdF!$C$5:$E$161,3,FALSE),2)="SD",0,IF(LEFT(VLOOKUP($AP1497,BaseEqptCdF!$C$5:$E$161,3,FALSE),2)="SB",1*52,VLOOKUP($AP1497,BaseEqptCdF!$C$5:$S$161,12,FALSE)*0.2*300))))</f>
        <v/>
      </c>
      <c r="BF1497" s="3" t="str">
        <f>IF($L1497="","",IF(SUM($AJ1497:AM1497)=0,$AF1497,IF(LEFT(VLOOKUP($AP1497,BaseEqptCdF!$C$5:$E$161,3,FALSE),2)="SD",0,IF(LEFT(VLOOKUP($AP1497,BaseEqptCdF!$C$5:$E$161,3,FALSE),2)="SB",1*52,VLOOKUP($AP1497,BaseEqptCdF!$C$5:$S$161,12,FALSE)*0.2*300))))</f>
        <v/>
      </c>
      <c r="BG1497" s="3" t="str">
        <f>IF($L1497="","",IF(SUM($AJ1497:AN1497)=0,$AF1497,IF(LEFT(VLOOKUP($AP1497,BaseEqptCdF!$C$5:$E$161,3,FALSE),2)="SD",0,IF(LEFT(VLOOKUP($AP1497,BaseEqptCdF!$C$5:$E$161,3,FALSE),2)="SB",1*52,VLOOKUP($AP1497,BaseEqptCdF!$C$5:$S$161,12,FALSE)*0.2*300))))</f>
        <v/>
      </c>
      <c r="BH1497" s="2">
        <f t="shared" si="186"/>
        <v>0</v>
      </c>
    </row>
    <row r="1498" spans="1:60" x14ac:dyDescent="0.25">
      <c r="A1498" s="296" t="str">
        <f t="array" ref="A1498">IF($C1498="","",INDEX(Prog!$B$8:$D$300,MATCH($C1498,nivo1,0),1))</f>
        <v/>
      </c>
      <c r="B1498" s="296" t="str">
        <f t="array" ref="B1498">IF($C1498="","",INDEX(Prog!$B$8:$D$300,MATCH($C1498,nivo1,0),2))</f>
        <v/>
      </c>
      <c r="C1498" s="273"/>
      <c r="D1498" s="267"/>
      <c r="E1498" s="273"/>
      <c r="F1498" s="273"/>
      <c r="G1498" s="273"/>
      <c r="H1498" s="273"/>
      <c r="I1498" s="273"/>
      <c r="J1498" s="273"/>
      <c r="K1498" s="274"/>
      <c r="L1498" s="273"/>
      <c r="M1498" s="273"/>
      <c r="N1498" s="273"/>
      <c r="O1498" s="275"/>
      <c r="P1498" s="273"/>
      <c r="Q1498" s="273"/>
      <c r="R1498" s="273"/>
      <c r="S1498" s="273"/>
      <c r="T1498" s="276"/>
      <c r="U1498" s="276"/>
      <c r="V1498" s="276"/>
      <c r="W1498" s="276"/>
      <c r="X1498" s="277"/>
      <c r="Y1498" s="278"/>
      <c r="AA1498" s="8" t="str">
        <f>IF($L1498="","",VLOOKUP($L1498,BaseEqptCdF!$C$5:$E$161,2,FALSE))</f>
        <v/>
      </c>
      <c r="AB1498" s="8" t="str">
        <f>IF($L1498="","",VLOOKUP($L1498,BaseEqptCdF!$C$5:$E$161,3,FALSE))</f>
        <v/>
      </c>
      <c r="AC1498" s="7" t="str">
        <f>IF($L1498="","",VLOOKUP($L1498,BaseEqptCdF!$C$5:$I$161,6,FALSE))</f>
        <v/>
      </c>
      <c r="AD1498" s="7" t="str">
        <f>IF($L1498="","",VLOOKUP($L1498,BaseEqptCdF!$C$5:$I$161,7,FALSE))</f>
        <v/>
      </c>
      <c r="AE1498" s="3" t="str">
        <f>IF($L1498="","",VLOOKUP($L1498,BaseEqptCdF!$C$5:$R$161,16,FALSE)*$AC$3)</f>
        <v/>
      </c>
      <c r="AF1498" s="3" t="str">
        <f>IF($L1498="","",IF(LEFT($AB1498,2)="SD",0,IF(LEFT($AB1498,2)="SB",1*52,IF($N1498=Prog!$P$17,VLOOKUP($L1498,BaseEqptCdF!$C$5:$P$161,14,FALSE)*1*300,VLOOKUP($L1498,BaseEqptCdF!$C$5:$P$161,12,FALSE)*0.2*300))))</f>
        <v/>
      </c>
      <c r="AG1498" s="6" t="str">
        <f t="shared" si="190"/>
        <v/>
      </c>
      <c r="AH1498" s="6">
        <f>IF($U1498=Prog!$S$18,YEAR($X1498),"")</f>
        <v>1900</v>
      </c>
      <c r="AI1498" s="5" t="str">
        <f>IF(OR($AG1498="",$U1498=Prog!$S$18),"",IF(OR($U1498=Prog!$S$17,$U1498=Prog!$S$16),YEAR($X1498),IF($AG1498="ND","ND",$AI$8+$O1498)))</f>
        <v/>
      </c>
      <c r="AJ1498" s="3" t="str">
        <f t="shared" si="189"/>
        <v/>
      </c>
      <c r="AK1498" s="3" t="str">
        <f t="shared" si="188"/>
        <v/>
      </c>
      <c r="AL1498" s="3" t="str">
        <f t="shared" si="188"/>
        <v/>
      </c>
      <c r="AM1498" s="3" t="str">
        <f t="shared" si="188"/>
        <v/>
      </c>
      <c r="AN1498" s="3" t="str">
        <f t="shared" si="188"/>
        <v/>
      </c>
      <c r="AO1498" s="2">
        <f t="shared" si="183"/>
        <v>0</v>
      </c>
      <c r="AP1498" s="4"/>
      <c r="AQ1498" s="3">
        <f>IF(AJ1498=1,VLOOKUP($AP1498,BaseEqptCdF!$C$5:$R$161,16,FALSE),0)</f>
        <v>0</v>
      </c>
      <c r="AR1498" s="3">
        <f>IF(AK1498=1,VLOOKUP($AP1498,BaseEqptCdF!$C$5:$R$161,16,FALSE),0)</f>
        <v>0</v>
      </c>
      <c r="AS1498" s="3">
        <f>IF(AL1498=1,VLOOKUP($AP1498,BaseEqptCdF!$C$5:$R$161,16,FALSE),0)</f>
        <v>0</v>
      </c>
      <c r="AT1498" s="3">
        <f>IF(AM1498=1,VLOOKUP($AP1498,BaseEqptCdF!$C$5:$R$161,16,FALSE),0)</f>
        <v>0</v>
      </c>
      <c r="AU1498" s="3">
        <f>IF(AN1498=1,VLOOKUP($AP1498,BaseEqptCdF!$C$5:$R$161,16,FALSE),0)</f>
        <v>0</v>
      </c>
      <c r="AV1498" s="2">
        <f t="shared" si="184"/>
        <v>0</v>
      </c>
      <c r="AW1498" s="3" t="str">
        <f>IF($L1498="","",IF(SUM($AJ1498:AJ1498)=0,$AE1498,VLOOKUP($AP1498,BaseEqptCdF!$C$5:$R$161,16,FALSE)*$AC$3))</f>
        <v/>
      </c>
      <c r="AX1498" s="3" t="str">
        <f>IF($L1498="","",IF(SUM($AJ1498:AK1498)=0,$AE1498,VLOOKUP($AP1498,BaseEqptCdF!$C$5:$R$161,16,FALSE)*$AC$3))</f>
        <v/>
      </c>
      <c r="AY1498" s="3" t="str">
        <f>IF($L1498="","",IF(SUM($AJ1498:AL1498)=0,$AE1498,VLOOKUP($AP1498,BaseEqptCdF!$C$5:$R$161,16,FALSE)*$AC$3))</f>
        <v/>
      </c>
      <c r="AZ1498" s="3" t="str">
        <f>IF($L1498="","",IF(SUM($AJ1498:AM1498)=0,$AE1498,VLOOKUP($AP1498,BaseEqptCdF!$C$5:$R$161,16,FALSE)*$AC$3))</f>
        <v/>
      </c>
      <c r="BA1498" s="3" t="str">
        <f>IF($L1498="","",IF(SUM($AJ1498:AN1498)=0,$AE1498,VLOOKUP($AP1498,BaseEqptCdF!$C$5:$R$161,16,FALSE)*$AC$3))</f>
        <v/>
      </c>
      <c r="BB1498" s="2">
        <f t="shared" si="185"/>
        <v>0</v>
      </c>
      <c r="BC1498" s="3" t="str">
        <f>IF($L1498="","",IF(SUM($AJ1498:AJ1498)=0,$AF1498,IF(LEFT(VLOOKUP($AP1498,BaseEqptCdF!$C$5:$E$161,3,FALSE),2)="SD",0,IF(LEFT(VLOOKUP($AP1498,BaseEqptCdF!$C$5:$E$161,3,FALSE),2)="SB",1*52,VLOOKUP($AP1498,BaseEqptCdF!$C$5:$S$161,12,FALSE)*0.2*300))))</f>
        <v/>
      </c>
      <c r="BD1498" s="3" t="str">
        <f>IF($L1498="","",IF(SUM($AJ1498:AK1498)=0,$AF1498,IF(LEFT(VLOOKUP($AP1498,BaseEqptCdF!$C$5:$E$161,3,FALSE),2)="SD",0,IF(LEFT(VLOOKUP($AP1498,BaseEqptCdF!$C$5:$E$161,3,FALSE),2)="SB",1*52,VLOOKUP($AP1498,BaseEqptCdF!$C$5:$S$161,12,FALSE)*0.2*300))))</f>
        <v/>
      </c>
      <c r="BE1498" s="3" t="str">
        <f>IF($L1498="","",IF(SUM($AJ1498:AL1498)=0,$AF1498,IF(LEFT(VLOOKUP($AP1498,BaseEqptCdF!$C$5:$E$161,3,FALSE),2)="SD",0,IF(LEFT(VLOOKUP($AP1498,BaseEqptCdF!$C$5:$E$161,3,FALSE),2)="SB",1*52,VLOOKUP($AP1498,BaseEqptCdF!$C$5:$S$161,12,FALSE)*0.2*300))))</f>
        <v/>
      </c>
      <c r="BF1498" s="3" t="str">
        <f>IF($L1498="","",IF(SUM($AJ1498:AM1498)=0,$AF1498,IF(LEFT(VLOOKUP($AP1498,BaseEqptCdF!$C$5:$E$161,3,FALSE),2)="SD",0,IF(LEFT(VLOOKUP($AP1498,BaseEqptCdF!$C$5:$E$161,3,FALSE),2)="SB",1*52,VLOOKUP($AP1498,BaseEqptCdF!$C$5:$S$161,12,FALSE)*0.2*300))))</f>
        <v/>
      </c>
      <c r="BG1498" s="3" t="str">
        <f>IF($L1498="","",IF(SUM($AJ1498:AN1498)=0,$AF1498,IF(LEFT(VLOOKUP($AP1498,BaseEqptCdF!$C$5:$E$161,3,FALSE),2)="SD",0,IF(LEFT(VLOOKUP($AP1498,BaseEqptCdF!$C$5:$E$161,3,FALSE),2)="SB",1*52,VLOOKUP($AP1498,BaseEqptCdF!$C$5:$S$161,12,FALSE)*0.2*300))))</f>
        <v/>
      </c>
      <c r="BH1498" s="2">
        <f t="shared" si="186"/>
        <v>0</v>
      </c>
    </row>
    <row r="1499" spans="1:60" x14ac:dyDescent="0.25">
      <c r="A1499" s="296" t="str">
        <f t="array" ref="A1499">IF($C1499="","",INDEX(Prog!$B$8:$D$300,MATCH($C1499,nivo1,0),1))</f>
        <v/>
      </c>
      <c r="B1499" s="296" t="str">
        <f t="array" ref="B1499">IF($C1499="","",INDEX(Prog!$B$8:$D$300,MATCH($C1499,nivo1,0),2))</f>
        <v/>
      </c>
      <c r="C1499" s="273"/>
      <c r="D1499" s="267"/>
      <c r="E1499" s="273"/>
      <c r="F1499" s="273"/>
      <c r="G1499" s="273"/>
      <c r="H1499" s="273"/>
      <c r="I1499" s="273"/>
      <c r="J1499" s="273"/>
      <c r="K1499" s="274"/>
      <c r="L1499" s="273"/>
      <c r="M1499" s="273"/>
      <c r="N1499" s="273"/>
      <c r="O1499" s="275"/>
      <c r="P1499" s="273"/>
      <c r="Q1499" s="273"/>
      <c r="R1499" s="273"/>
      <c r="S1499" s="273"/>
      <c r="T1499" s="276"/>
      <c r="U1499" s="276"/>
      <c r="V1499" s="276"/>
      <c r="W1499" s="276"/>
      <c r="X1499" s="277"/>
      <c r="Y1499" s="278"/>
      <c r="AA1499" s="8" t="str">
        <f>IF($L1499="","",VLOOKUP($L1499,BaseEqptCdF!$C$5:$E$161,2,FALSE))</f>
        <v/>
      </c>
      <c r="AB1499" s="8" t="str">
        <f>IF($L1499="","",VLOOKUP($L1499,BaseEqptCdF!$C$5:$E$161,3,FALSE))</f>
        <v/>
      </c>
      <c r="AC1499" s="7" t="str">
        <f>IF($L1499="","",VLOOKUP($L1499,BaseEqptCdF!$C$5:$I$161,6,FALSE))</f>
        <v/>
      </c>
      <c r="AD1499" s="7" t="str">
        <f>IF($L1499="","",VLOOKUP($L1499,BaseEqptCdF!$C$5:$I$161,7,FALSE))</f>
        <v/>
      </c>
      <c r="AE1499" s="3" t="str">
        <f>IF($L1499="","",VLOOKUP($L1499,BaseEqptCdF!$C$5:$R$161,16,FALSE)*$AC$3)</f>
        <v/>
      </c>
      <c r="AF1499" s="3" t="str">
        <f>IF($L1499="","",IF(LEFT($AB1499,2)="SD",0,IF(LEFT($AB1499,2)="SB",1*52,IF($N1499=Prog!$P$17,VLOOKUP($L1499,BaseEqptCdF!$C$5:$P$161,14,FALSE)*1*300,VLOOKUP($L1499,BaseEqptCdF!$C$5:$P$161,12,FALSE)*0.2*300))))</f>
        <v/>
      </c>
      <c r="AG1499" s="6" t="str">
        <f t="shared" si="190"/>
        <v/>
      </c>
      <c r="AH1499" s="6">
        <f>IF($U1499=Prog!$S$18,YEAR($X1499),"")</f>
        <v>1900</v>
      </c>
      <c r="AI1499" s="5" t="str">
        <f>IF(OR($AG1499="",$U1499=Prog!$S$18),"",IF(OR($U1499=Prog!$S$17,$U1499=Prog!$S$16),YEAR($X1499),IF($AG1499="ND","ND",$AI$8+$O1499)))</f>
        <v/>
      </c>
      <c r="AJ1499" s="3" t="str">
        <f t="shared" si="189"/>
        <v/>
      </c>
      <c r="AK1499" s="3" t="str">
        <f t="shared" si="188"/>
        <v/>
      </c>
      <c r="AL1499" s="3" t="str">
        <f t="shared" si="188"/>
        <v/>
      </c>
      <c r="AM1499" s="3" t="str">
        <f t="shared" si="188"/>
        <v/>
      </c>
      <c r="AN1499" s="3" t="str">
        <f t="shared" si="188"/>
        <v/>
      </c>
      <c r="AO1499" s="2">
        <f t="shared" si="183"/>
        <v>0</v>
      </c>
      <c r="AP1499" s="4"/>
      <c r="AQ1499" s="3">
        <f>IF(AJ1499=1,VLOOKUP($AP1499,BaseEqptCdF!$C$5:$R$161,16,FALSE),0)</f>
        <v>0</v>
      </c>
      <c r="AR1499" s="3">
        <f>IF(AK1499=1,VLOOKUP($AP1499,BaseEqptCdF!$C$5:$R$161,16,FALSE),0)</f>
        <v>0</v>
      </c>
      <c r="AS1499" s="3">
        <f>IF(AL1499=1,VLOOKUP($AP1499,BaseEqptCdF!$C$5:$R$161,16,FALSE),0)</f>
        <v>0</v>
      </c>
      <c r="AT1499" s="3">
        <f>IF(AM1499=1,VLOOKUP($AP1499,BaseEqptCdF!$C$5:$R$161,16,FALSE),0)</f>
        <v>0</v>
      </c>
      <c r="AU1499" s="3">
        <f>IF(AN1499=1,VLOOKUP($AP1499,BaseEqptCdF!$C$5:$R$161,16,FALSE),0)</f>
        <v>0</v>
      </c>
      <c r="AV1499" s="2">
        <f t="shared" si="184"/>
        <v>0</v>
      </c>
      <c r="AW1499" s="3" t="str">
        <f>IF($L1499="","",IF(SUM($AJ1499:AJ1499)=0,$AE1499,VLOOKUP($AP1499,BaseEqptCdF!$C$5:$R$161,16,FALSE)*$AC$3))</f>
        <v/>
      </c>
      <c r="AX1499" s="3" t="str">
        <f>IF($L1499="","",IF(SUM($AJ1499:AK1499)=0,$AE1499,VLOOKUP($AP1499,BaseEqptCdF!$C$5:$R$161,16,FALSE)*$AC$3))</f>
        <v/>
      </c>
      <c r="AY1499" s="3" t="str">
        <f>IF($L1499="","",IF(SUM($AJ1499:AL1499)=0,$AE1499,VLOOKUP($AP1499,BaseEqptCdF!$C$5:$R$161,16,FALSE)*$AC$3))</f>
        <v/>
      </c>
      <c r="AZ1499" s="3" t="str">
        <f>IF($L1499="","",IF(SUM($AJ1499:AM1499)=0,$AE1499,VLOOKUP($AP1499,BaseEqptCdF!$C$5:$R$161,16,FALSE)*$AC$3))</f>
        <v/>
      </c>
      <c r="BA1499" s="3" t="str">
        <f>IF($L1499="","",IF(SUM($AJ1499:AN1499)=0,$AE1499,VLOOKUP($AP1499,BaseEqptCdF!$C$5:$R$161,16,FALSE)*$AC$3))</f>
        <v/>
      </c>
      <c r="BB1499" s="2">
        <f t="shared" si="185"/>
        <v>0</v>
      </c>
      <c r="BC1499" s="3" t="str">
        <f>IF($L1499="","",IF(SUM($AJ1499:AJ1499)=0,$AF1499,IF(LEFT(VLOOKUP($AP1499,BaseEqptCdF!$C$5:$E$161,3,FALSE),2)="SD",0,IF(LEFT(VLOOKUP($AP1499,BaseEqptCdF!$C$5:$E$161,3,FALSE),2)="SB",1*52,VLOOKUP($AP1499,BaseEqptCdF!$C$5:$S$161,12,FALSE)*0.2*300))))</f>
        <v/>
      </c>
      <c r="BD1499" s="3" t="str">
        <f>IF($L1499="","",IF(SUM($AJ1499:AK1499)=0,$AF1499,IF(LEFT(VLOOKUP($AP1499,BaseEqptCdF!$C$5:$E$161,3,FALSE),2)="SD",0,IF(LEFT(VLOOKUP($AP1499,BaseEqptCdF!$C$5:$E$161,3,FALSE),2)="SB",1*52,VLOOKUP($AP1499,BaseEqptCdF!$C$5:$S$161,12,FALSE)*0.2*300))))</f>
        <v/>
      </c>
      <c r="BE1499" s="3" t="str">
        <f>IF($L1499="","",IF(SUM($AJ1499:AL1499)=0,$AF1499,IF(LEFT(VLOOKUP($AP1499,BaseEqptCdF!$C$5:$E$161,3,FALSE),2)="SD",0,IF(LEFT(VLOOKUP($AP1499,BaseEqptCdF!$C$5:$E$161,3,FALSE),2)="SB",1*52,VLOOKUP($AP1499,BaseEqptCdF!$C$5:$S$161,12,FALSE)*0.2*300))))</f>
        <v/>
      </c>
      <c r="BF1499" s="3" t="str">
        <f>IF($L1499="","",IF(SUM($AJ1499:AM1499)=0,$AF1499,IF(LEFT(VLOOKUP($AP1499,BaseEqptCdF!$C$5:$E$161,3,FALSE),2)="SD",0,IF(LEFT(VLOOKUP($AP1499,BaseEqptCdF!$C$5:$E$161,3,FALSE),2)="SB",1*52,VLOOKUP($AP1499,BaseEqptCdF!$C$5:$S$161,12,FALSE)*0.2*300))))</f>
        <v/>
      </c>
      <c r="BG1499" s="3" t="str">
        <f>IF($L1499="","",IF(SUM($AJ1499:AN1499)=0,$AF1499,IF(LEFT(VLOOKUP($AP1499,BaseEqptCdF!$C$5:$E$161,3,FALSE),2)="SD",0,IF(LEFT(VLOOKUP($AP1499,BaseEqptCdF!$C$5:$E$161,3,FALSE),2)="SB",1*52,VLOOKUP($AP1499,BaseEqptCdF!$C$5:$S$161,12,FALSE)*0.2*300))))</f>
        <v/>
      </c>
      <c r="BH1499" s="2">
        <f t="shared" si="186"/>
        <v>0</v>
      </c>
    </row>
    <row r="1500" spans="1:60" x14ac:dyDescent="0.25">
      <c r="A1500" s="296" t="str">
        <f t="array" ref="A1500">IF($C1500="","",INDEX(Prog!$B$8:$D$300,MATCH($C1500,nivo1,0),1))</f>
        <v/>
      </c>
      <c r="B1500" s="296" t="str">
        <f t="array" ref="B1500">IF($C1500="","",INDEX(Prog!$B$8:$D$300,MATCH($C1500,nivo1,0),2))</f>
        <v/>
      </c>
      <c r="C1500" s="273"/>
      <c r="D1500" s="267"/>
      <c r="E1500" s="273"/>
      <c r="F1500" s="273"/>
      <c r="G1500" s="273"/>
      <c r="H1500" s="273"/>
      <c r="I1500" s="273"/>
      <c r="J1500" s="273"/>
      <c r="K1500" s="274"/>
      <c r="L1500" s="273"/>
      <c r="M1500" s="273"/>
      <c r="N1500" s="273"/>
      <c r="O1500" s="275"/>
      <c r="P1500" s="273"/>
      <c r="Q1500" s="273"/>
      <c r="R1500" s="273"/>
      <c r="S1500" s="273"/>
      <c r="T1500" s="276"/>
      <c r="U1500" s="276"/>
      <c r="V1500" s="276"/>
      <c r="W1500" s="276"/>
      <c r="X1500" s="277"/>
      <c r="Y1500" s="278"/>
      <c r="AA1500" s="8" t="str">
        <f>IF($L1500="","",VLOOKUP($L1500,BaseEqptCdF!$C$5:$E$161,2,FALSE))</f>
        <v/>
      </c>
      <c r="AB1500" s="8" t="str">
        <f>IF($L1500="","",VLOOKUP($L1500,BaseEqptCdF!$C$5:$E$161,3,FALSE))</f>
        <v/>
      </c>
      <c r="AC1500" s="7" t="str">
        <f>IF($L1500="","",VLOOKUP($L1500,BaseEqptCdF!$C$5:$I$161,6,FALSE))</f>
        <v/>
      </c>
      <c r="AD1500" s="7" t="str">
        <f>IF($L1500="","",VLOOKUP($L1500,BaseEqptCdF!$C$5:$I$161,7,FALSE))</f>
        <v/>
      </c>
      <c r="AE1500" s="3" t="str">
        <f>IF($L1500="","",VLOOKUP($L1500,BaseEqptCdF!$C$5:$R$161,16,FALSE)*$AC$3)</f>
        <v/>
      </c>
      <c r="AF1500" s="3" t="str">
        <f>IF($L1500="","",IF(LEFT($AB1500,2)="SD",0,IF(LEFT($AB1500,2)="SB",1*52,IF($N1500=Prog!$P$17,VLOOKUP($L1500,BaseEqptCdF!$C$5:$P$161,14,FALSE)*1*300,VLOOKUP($L1500,BaseEqptCdF!$C$5:$P$161,12,FALSE)*0.2*300))))</f>
        <v/>
      </c>
      <c r="AG1500" s="6" t="str">
        <f t="shared" si="190"/>
        <v/>
      </c>
      <c r="AH1500" s="6">
        <f>IF($U1500=Prog!$S$18,YEAR($X1500),"")</f>
        <v>1900</v>
      </c>
      <c r="AI1500" s="5" t="str">
        <f>IF(OR($AG1500="",$U1500=Prog!$S$18),"",IF(OR($U1500=Prog!$S$17,$U1500=Prog!$S$16),YEAR($X1500),IF($AG1500="ND","ND",$AI$8+$O1500)))</f>
        <v/>
      </c>
      <c r="AJ1500" s="3" t="str">
        <f t="shared" si="189"/>
        <v/>
      </c>
      <c r="AK1500" s="3" t="str">
        <f t="shared" si="188"/>
        <v/>
      </c>
      <c r="AL1500" s="3" t="str">
        <f t="shared" si="188"/>
        <v/>
      </c>
      <c r="AM1500" s="3" t="str">
        <f t="shared" si="188"/>
        <v/>
      </c>
      <c r="AN1500" s="3" t="str">
        <f t="shared" si="188"/>
        <v/>
      </c>
      <c r="AO1500" s="2">
        <f t="shared" si="183"/>
        <v>0</v>
      </c>
      <c r="AP1500" s="4"/>
      <c r="AQ1500" s="3">
        <f>IF(AJ1500=1,VLOOKUP($AP1500,BaseEqptCdF!$C$5:$R$161,16,FALSE),0)</f>
        <v>0</v>
      </c>
      <c r="AR1500" s="3">
        <f>IF(AK1500=1,VLOOKUP($AP1500,BaseEqptCdF!$C$5:$R$161,16,FALSE),0)</f>
        <v>0</v>
      </c>
      <c r="AS1500" s="3">
        <f>IF(AL1500=1,VLOOKUP($AP1500,BaseEqptCdF!$C$5:$R$161,16,FALSE),0)</f>
        <v>0</v>
      </c>
      <c r="AT1500" s="3">
        <f>IF(AM1500=1,VLOOKUP($AP1500,BaseEqptCdF!$C$5:$R$161,16,FALSE),0)</f>
        <v>0</v>
      </c>
      <c r="AU1500" s="3">
        <f>IF(AN1500=1,VLOOKUP($AP1500,BaseEqptCdF!$C$5:$R$161,16,FALSE),0)</f>
        <v>0</v>
      </c>
      <c r="AV1500" s="2">
        <f t="shared" si="184"/>
        <v>0</v>
      </c>
      <c r="AW1500" s="3" t="str">
        <f>IF($L1500="","",IF(SUM($AJ1500:AJ1500)=0,$AE1500,VLOOKUP($AP1500,BaseEqptCdF!$C$5:$R$161,16,FALSE)*$AC$3))</f>
        <v/>
      </c>
      <c r="AX1500" s="3" t="str">
        <f>IF($L1500="","",IF(SUM($AJ1500:AK1500)=0,$AE1500,VLOOKUP($AP1500,BaseEqptCdF!$C$5:$R$161,16,FALSE)*$AC$3))</f>
        <v/>
      </c>
      <c r="AY1500" s="3" t="str">
        <f>IF($L1500="","",IF(SUM($AJ1500:AL1500)=0,$AE1500,VLOOKUP($AP1500,BaseEqptCdF!$C$5:$R$161,16,FALSE)*$AC$3))</f>
        <v/>
      </c>
      <c r="AZ1500" s="3" t="str">
        <f>IF($L1500="","",IF(SUM($AJ1500:AM1500)=0,$AE1500,VLOOKUP($AP1500,BaseEqptCdF!$C$5:$R$161,16,FALSE)*$AC$3))</f>
        <v/>
      </c>
      <c r="BA1500" s="3" t="str">
        <f>IF($L1500="","",IF(SUM($AJ1500:AN1500)=0,$AE1500,VLOOKUP($AP1500,BaseEqptCdF!$C$5:$R$161,16,FALSE)*$AC$3))</f>
        <v/>
      </c>
      <c r="BB1500" s="2">
        <f t="shared" si="185"/>
        <v>0</v>
      </c>
      <c r="BC1500" s="3" t="str">
        <f>IF($L1500="","",IF(SUM($AJ1500:AJ1500)=0,$AF1500,IF(LEFT(VLOOKUP($AP1500,BaseEqptCdF!$C$5:$E$161,3,FALSE),2)="SD",0,IF(LEFT(VLOOKUP($AP1500,BaseEqptCdF!$C$5:$E$161,3,FALSE),2)="SB",1*52,VLOOKUP($AP1500,BaseEqptCdF!$C$5:$S$161,12,FALSE)*0.2*300))))</f>
        <v/>
      </c>
      <c r="BD1500" s="3" t="str">
        <f>IF($L1500="","",IF(SUM($AJ1500:AK1500)=0,$AF1500,IF(LEFT(VLOOKUP($AP1500,BaseEqptCdF!$C$5:$E$161,3,FALSE),2)="SD",0,IF(LEFT(VLOOKUP($AP1500,BaseEqptCdF!$C$5:$E$161,3,FALSE),2)="SB",1*52,VLOOKUP($AP1500,BaseEqptCdF!$C$5:$S$161,12,FALSE)*0.2*300))))</f>
        <v/>
      </c>
      <c r="BE1500" s="3" t="str">
        <f>IF($L1500="","",IF(SUM($AJ1500:AL1500)=0,$AF1500,IF(LEFT(VLOOKUP($AP1500,BaseEqptCdF!$C$5:$E$161,3,FALSE),2)="SD",0,IF(LEFT(VLOOKUP($AP1500,BaseEqptCdF!$C$5:$E$161,3,FALSE),2)="SB",1*52,VLOOKUP($AP1500,BaseEqptCdF!$C$5:$S$161,12,FALSE)*0.2*300))))</f>
        <v/>
      </c>
      <c r="BF1500" s="3" t="str">
        <f>IF($L1500="","",IF(SUM($AJ1500:AM1500)=0,$AF1500,IF(LEFT(VLOOKUP($AP1500,BaseEqptCdF!$C$5:$E$161,3,FALSE),2)="SD",0,IF(LEFT(VLOOKUP($AP1500,BaseEqptCdF!$C$5:$E$161,3,FALSE),2)="SB",1*52,VLOOKUP($AP1500,BaseEqptCdF!$C$5:$S$161,12,FALSE)*0.2*300))))</f>
        <v/>
      </c>
      <c r="BG1500" s="3" t="str">
        <f>IF($L1500="","",IF(SUM($AJ1500:AN1500)=0,$AF1500,IF(LEFT(VLOOKUP($AP1500,BaseEqptCdF!$C$5:$E$161,3,FALSE),2)="SD",0,IF(LEFT(VLOOKUP($AP1500,BaseEqptCdF!$C$5:$E$161,3,FALSE),2)="SB",1*52,VLOOKUP($AP1500,BaseEqptCdF!$C$5:$S$161,12,FALSE)*0.2*300))))</f>
        <v/>
      </c>
      <c r="BH1500" s="2">
        <f t="shared" si="186"/>
        <v>0</v>
      </c>
    </row>
  </sheetData>
  <sheetProtection sheet="1" objects="1" scenarios="1" autoFilter="0"/>
  <autoFilter ref="C9:N1000"/>
  <mergeCells count="9">
    <mergeCell ref="D7:I8"/>
    <mergeCell ref="A7:C8"/>
    <mergeCell ref="X7:Y8"/>
    <mergeCell ref="AC7:AD8"/>
    <mergeCell ref="AE7:AF8"/>
    <mergeCell ref="Q7:T8"/>
    <mergeCell ref="U7:V8"/>
    <mergeCell ref="J7:P8"/>
    <mergeCell ref="W7:W8"/>
  </mergeCells>
  <dataValidations count="13">
    <dataValidation type="list" allowBlank="1" showInputMessage="1" showErrorMessage="1" sqref="U10:U1500">
      <formula1>recom</formula1>
    </dataValidation>
    <dataValidation type="list" allowBlank="1" showInputMessage="1" showErrorMessage="1" sqref="D10:D1500">
      <formula1>sclevels</formula1>
    </dataValidation>
    <dataValidation type="list" allowBlank="1" showInputMessage="1" showErrorMessage="1" sqref="J10:J1500">
      <formula1>eqpt_type</formula1>
    </dataValidation>
    <dataValidation type="list" allowBlank="1" showInputMessage="1" showErrorMessage="1" sqref="Q10:T1500">
      <formula1>yes</formula1>
    </dataValidation>
    <dataValidation type="list" allowBlank="1" showInputMessage="1" showErrorMessage="1" sqref="I10:I1500">
      <formula1>electricity</formula1>
    </dataValidation>
    <dataValidation type="list" allowBlank="1" showInputMessage="1" showErrorMessage="1" promptTitle="New Equipment:" prompt="Pick from the menu, the equipment model you are selecting for replacement the existing one." sqref="AP10:AP1500">
      <formula1>IF($AO10=0,"",model_refr)</formula1>
    </dataValidation>
    <dataValidation type="list" allowBlank="1" showInputMessage="1" showErrorMessage="1" sqref="P10:P1500">
      <formula1>eqpt_status</formula1>
    </dataValidation>
    <dataValidation type="list" allowBlank="1" showInputMessage="1" showErrorMessage="1" sqref="N10:N1500">
      <formula1>energy</formula1>
    </dataValidation>
    <dataValidation type="list" allowBlank="1" showInputMessage="1" showErrorMessage="1" sqref="K10:K1500">
      <formula1>make</formula1>
    </dataValidation>
    <dataValidation type="list" allowBlank="1" showInputMessage="1" showErrorMessage="1" sqref="L10:L1500">
      <formula1>model_refr</formula1>
    </dataValidation>
    <dataValidation type="list" allowBlank="1" showInputMessage="1" showErrorMessage="1" sqref="C10:C1500">
      <formula1>nivo1</formula1>
    </dataValidation>
    <dataValidation type="list" allowBlank="1" showInputMessage="1" showErrorMessage="1" sqref="G10:G1500">
      <formula1>facility_type</formula1>
    </dataValidation>
    <dataValidation type="list" allowBlank="1" showInputMessage="1" showErrorMessage="1" sqref="H10:H1500">
      <formula1>facility_status</formula1>
    </dataValidation>
  </dataValidations>
  <hyperlinks>
    <hyperlink ref="S1" location="index!A1" display="Index"/>
    <hyperlink ref="AR1" location="index!A1" display="Index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A62"/>
  <sheetViews>
    <sheetView showGridLines="0" topLeftCell="R1" zoomScale="90" zoomScaleNormal="90" workbookViewId="0">
      <selection activeCell="R5" sqref="R5"/>
    </sheetView>
  </sheetViews>
  <sheetFormatPr defaultColWidth="9.140625" defaultRowHeight="12.75" x14ac:dyDescent="0.2"/>
  <cols>
    <col min="1" max="1" width="2.7109375" style="39" customWidth="1"/>
    <col min="2" max="43" width="9.7109375" style="39" customWidth="1"/>
    <col min="44" max="16384" width="9.140625" style="39"/>
  </cols>
  <sheetData>
    <row r="1" spans="1:53" s="117" customFormat="1" ht="18" x14ac:dyDescent="0.2">
      <c r="A1" s="115" t="str">
        <f>Translation!C157</f>
        <v>ANALYSIS OF COLD CHAIN EQUIPMENT</v>
      </c>
      <c r="B1" s="115"/>
      <c r="C1" s="115"/>
      <c r="D1" s="115"/>
      <c r="E1" s="115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</row>
    <row r="3" spans="1:53" ht="15.75" x14ac:dyDescent="0.25">
      <c r="B3" s="40" t="str">
        <f>Translation!C158</f>
        <v>1. Distribution of service points per electrification status</v>
      </c>
      <c r="I3" s="40" t="str">
        <f>Translation!C159</f>
        <v>2. Distribution of CEE per functional status</v>
      </c>
      <c r="R3" s="40" t="str">
        <f>Translation!C160</f>
        <v>3. Distribution of CCE per PQS norms</v>
      </c>
      <c r="X3" s="40" t="str">
        <f>Translation!C161</f>
        <v>4. Distribution of CCE per manufacturer</v>
      </c>
      <c r="AF3" s="40" t="str">
        <f>Translation!C162</f>
        <v>5. Distribution of CCE per type</v>
      </c>
      <c r="AO3" s="40" t="str">
        <f>Translation!C163</f>
        <v>6. Distribution of CCE per age</v>
      </c>
      <c r="AV3" s="40" t="str">
        <f>Translation!C164</f>
        <v>7. Distribution of CCE per energy source</v>
      </c>
    </row>
    <row r="5" spans="1:53" ht="40.5" x14ac:dyDescent="0.25">
      <c r="B5" s="138" t="str">
        <f>Translation!C169</f>
        <v>with electricity</v>
      </c>
      <c r="C5" s="138" t="str">
        <f>Translation!C170</f>
        <v>without electricity</v>
      </c>
      <c r="D5" s="138" t="str">
        <f>Translation!C171</f>
        <v>Non specified</v>
      </c>
      <c r="E5" s="138" t="s">
        <v>10</v>
      </c>
      <c r="F5" s="106"/>
      <c r="G5" s="106"/>
      <c r="H5" s="106"/>
      <c r="I5" s="138" t="str">
        <f>Prog!L16</f>
        <v>Functioning well</v>
      </c>
      <c r="J5" s="138" t="str">
        <f>Prog!L17</f>
        <v>Functional, need repair</v>
      </c>
      <c r="K5" s="138" t="str">
        <f>Prog!L18</f>
        <v>Not functional for breackage</v>
      </c>
      <c r="L5" s="138" t="str">
        <f>Prog!L19</f>
        <v>New , not installed yet</v>
      </c>
      <c r="M5" s="138" t="str">
        <f>D5</f>
        <v>Non specified</v>
      </c>
      <c r="N5" s="138" t="str">
        <f>E5</f>
        <v>Total</v>
      </c>
      <c r="O5" s="106"/>
      <c r="P5" s="106"/>
      <c r="Q5" s="106"/>
      <c r="R5" s="138" t="str">
        <f>Translation!$C172</f>
        <v>PIS</v>
      </c>
      <c r="S5" s="138" t="str">
        <f>Translation!$C173</f>
        <v>PQS</v>
      </c>
      <c r="T5" s="138" t="str">
        <f>Translation!$C174</f>
        <v>domestic</v>
      </c>
      <c r="U5" s="138" t="str">
        <f>Translation!$C175</f>
        <v>WIC/FR</v>
      </c>
      <c r="V5" s="138" t="str">
        <f>E5</f>
        <v>Total</v>
      </c>
      <c r="W5" s="106"/>
      <c r="X5" s="138" t="s">
        <v>9</v>
      </c>
      <c r="Y5" s="138" t="s">
        <v>8</v>
      </c>
      <c r="Z5" s="138" t="s">
        <v>7</v>
      </c>
      <c r="AA5" s="106" t="s">
        <v>6</v>
      </c>
      <c r="AB5" s="106" t="s">
        <v>224</v>
      </c>
      <c r="AC5" s="138" t="str">
        <f>L5</f>
        <v>New , not installed yet</v>
      </c>
      <c r="AF5" s="138" t="str">
        <f>Translation!$C179</f>
        <v>Icelined refrigerators</v>
      </c>
      <c r="AG5" s="138" t="str">
        <f>Translation!$C180</f>
        <v>Absorption refrigerators</v>
      </c>
      <c r="AH5" s="138" t="str">
        <f>Translation!$C181</f>
        <v>Compression refrigerators</v>
      </c>
      <c r="AI5" s="138" t="str">
        <f>Translation!$C182</f>
        <v>Solar refrigerators</v>
      </c>
      <c r="AJ5" s="138" t="str">
        <f>Translation!$C183</f>
        <v>Absorption freezers</v>
      </c>
      <c r="AK5" s="138" t="str">
        <f>Translation!$C184</f>
        <v>Compression freezers</v>
      </c>
      <c r="AL5" s="138" t="str">
        <f>Prog!R11</f>
        <v>Walk-in cold room</v>
      </c>
      <c r="AM5" s="138" t="str">
        <f>Prog!R12</f>
        <v>Walk-in freezer room</v>
      </c>
      <c r="AO5" s="138" t="str">
        <f>Translation!$C176</f>
        <v>&lt;5years</v>
      </c>
      <c r="AP5" s="138" t="str">
        <f>Translation!$C177</f>
        <v>5-10years</v>
      </c>
      <c r="AQ5" s="138" t="str">
        <f>Translation!$C178</f>
        <v>&gt;10years</v>
      </c>
      <c r="AR5" s="138" t="str">
        <f>D5</f>
        <v>Non specified</v>
      </c>
      <c r="AS5" s="138" t="str">
        <f>E5</f>
        <v>Total</v>
      </c>
      <c r="AV5" s="138">
        <f>Prog!P16</f>
        <v>0</v>
      </c>
      <c r="AW5" s="138">
        <f>Prog!P17</f>
        <v>0</v>
      </c>
      <c r="AX5" s="138">
        <f>Prog!P18</f>
        <v>0</v>
      </c>
      <c r="AY5" s="138">
        <f>Prog!P19</f>
        <v>0</v>
      </c>
      <c r="AZ5" s="138" t="str">
        <f>AR5</f>
        <v>Non specified</v>
      </c>
      <c r="BA5" s="138" t="str">
        <f>AS5</f>
        <v>Total</v>
      </c>
    </row>
    <row r="6" spans="1:53" x14ac:dyDescent="0.2">
      <c r="B6" s="39">
        <f>yes</f>
        <v>0</v>
      </c>
      <c r="C6" s="39">
        <f>Prog!S23</f>
        <v>0</v>
      </c>
      <c r="E6" s="114"/>
      <c r="I6" s="113">
        <f>Prog!M16</f>
        <v>0</v>
      </c>
      <c r="J6" s="113">
        <f>Prog!M17</f>
        <v>0</v>
      </c>
      <c r="K6" s="113">
        <f>Prog!M18</f>
        <v>0</v>
      </c>
      <c r="L6" s="113">
        <f>Prog!M19</f>
        <v>0</v>
      </c>
      <c r="M6" s="114"/>
      <c r="N6" s="114"/>
      <c r="R6" s="39" t="s">
        <v>877</v>
      </c>
      <c r="S6" s="39" t="s">
        <v>878</v>
      </c>
      <c r="T6" s="300" t="str">
        <f>T5</f>
        <v>domestic</v>
      </c>
      <c r="V6" s="114"/>
      <c r="X6" s="298">
        <f>COUNTIF(Inventory!$K$10:$K$1000,X5)</f>
        <v>0</v>
      </c>
      <c r="Y6" s="298">
        <f>COUNTIF(Inventory!$K$10:$K$1000,Y5)</f>
        <v>0</v>
      </c>
      <c r="Z6" s="298">
        <f>COUNTIF(Inventory!$K$10:$K$1000,Z5)</f>
        <v>0</v>
      </c>
      <c r="AA6" s="298">
        <f>COUNTIF(Inventory!$K$10:$K$1000,AA5)</f>
        <v>0</v>
      </c>
      <c r="AB6" s="298">
        <f t="array" ref="AB6">COUNT(IF(Inventory!$K$10:$K$1000&lt;&gt;"",1))-SUM(X6:AA6)</f>
        <v>0</v>
      </c>
      <c r="AC6" s="299">
        <f>SUM(X6:AB6)</f>
        <v>0</v>
      </c>
      <c r="AF6" s="39" t="s">
        <v>881</v>
      </c>
      <c r="AG6" s="39" t="s">
        <v>880</v>
      </c>
      <c r="AH6" s="39" t="s">
        <v>882</v>
      </c>
      <c r="AI6" s="39" t="s">
        <v>4</v>
      </c>
      <c r="AJ6" s="39" t="s">
        <v>79</v>
      </c>
      <c r="AK6" s="39" t="s">
        <v>53</v>
      </c>
      <c r="AL6" s="42">
        <f>wicr</f>
        <v>0</v>
      </c>
      <c r="AM6" s="42">
        <f>wifr</f>
        <v>0</v>
      </c>
      <c r="AO6" s="39">
        <f>COUNTIF(Inventory!$AG$10:$AG$1000,"&lt;="&amp;5)</f>
        <v>0</v>
      </c>
      <c r="AP6" s="39">
        <f>COUNTIF(Inventory!$AG$10:$AG$1000,"&lt;="&amp;10)-AQ6</f>
        <v>0</v>
      </c>
      <c r="AQ6" s="39">
        <f>COUNTIF(Inventory!$AG$10:$AG$1000,"&gt;"&amp;10)</f>
        <v>0</v>
      </c>
      <c r="AR6" s="39">
        <f t="array" ref="AR6">COUNT(IF(Inventory!$K$10:$K$1000&lt;&gt;"",IF(Inventory!$AG$10:$AG$1000="ND",1)))</f>
        <v>0</v>
      </c>
      <c r="AS6" s="114">
        <f>SUM(AO6:AR6)</f>
        <v>0</v>
      </c>
      <c r="AV6" s="298">
        <f>COUNTIF(Inventory!$N$10:$N$1000,AV$5)</f>
        <v>0</v>
      </c>
      <c r="AW6" s="298">
        <f>COUNTIF(Inventory!$N$10:$N$1000,AW$5)</f>
        <v>0</v>
      </c>
      <c r="AX6" s="298">
        <f>COUNTIF(Inventory!$N$10:$N$1000,AX$5)</f>
        <v>0</v>
      </c>
      <c r="AY6" s="298">
        <f>COUNTIF(Inventory!$N$10:$N$1000,AY$5)</f>
        <v>0</v>
      </c>
      <c r="AZ6" s="298">
        <f t="array" ref="AZ6">COUNT(IF(Inventory!$K$10:$K$1000&lt;&gt;"",1))-SUM(AV6:AY6)</f>
        <v>0</v>
      </c>
      <c r="BA6" s="299">
        <f>SUM(AV6:AZ6)</f>
        <v>0</v>
      </c>
    </row>
    <row r="7" spans="1:53" x14ac:dyDescent="0.2">
      <c r="B7" s="298" t="e">
        <f t="array" ref="B7">SUM(IF(FREQUENCY(IF(Inventory!$D$10:$D$1000=sp,IF(Inventory!$I$10:$I$1000=B$6,MATCH(Inventory!$F$10:$F$1000,Inventory!$F$10:$F$1000,0))),ROW(Inventory!$F$10:$F$1000)-ROW(Inventory!$F$10)+1),1))</f>
        <v>#N/A</v>
      </c>
      <c r="C7" s="298" t="e">
        <f t="array" ref="C7">SUM(IF(FREQUENCY(IF(Inventory!$D$10:$D$1000=sp,IF(Inventory!$I$10:$I$1000=C$6,MATCH(Inventory!$F$10:$F$1000,Inventory!$F$10:$F$1000,0))),ROW(Inventory!$F$10:$F$1000)-ROW(Inventory!$F$10)+1),1))</f>
        <v>#N/A</v>
      </c>
      <c r="D7" s="298" t="e">
        <f t="array" ref="D7">SUM(IF(FREQUENCY(IF(Inventory!$D$10:$D$1000=sp,IF(Inventory!$I$10:$I$1000=D$6,MATCH(Inventory!$F$10:$F$1000,Inventory!$F$10:$F$1000,0))),ROW(Inventory!$F$10:$F$1000)-ROW(Inventory!$F$10)+1),1))</f>
        <v>#N/A</v>
      </c>
      <c r="E7" s="299" t="e">
        <f>SUM(B7:D7)</f>
        <v>#N/A</v>
      </c>
      <c r="I7" s="298">
        <f>COUNTIF(Inventory!$P$10:$P$1000,I$6)</f>
        <v>0</v>
      </c>
      <c r="J7" s="298">
        <f>COUNTIF(Inventory!$P$10:$P$1000,J$6)</f>
        <v>0</v>
      </c>
      <c r="K7" s="298">
        <f>COUNTIF(Inventory!$P$10:$P$1000,K$6)</f>
        <v>0</v>
      </c>
      <c r="L7" s="298">
        <f>COUNTIF(Inventory!$P$10:$P$1000,L$6)</f>
        <v>0</v>
      </c>
      <c r="M7" s="298">
        <f>COUNT(IF(Inventory!$L$10:$L$1000&lt;&gt;"",IF(Inventory!$P$10:$P$1000="",1)))</f>
        <v>0</v>
      </c>
      <c r="N7" s="299">
        <f>SUM(I7:M7)</f>
        <v>0</v>
      </c>
      <c r="R7" s="298">
        <f t="array" ref="R7">COUNT(IF(LEFT(Inventory!$AA$10:$AA$1000,3)=R$6,1))</f>
        <v>0</v>
      </c>
      <c r="S7" s="298">
        <f t="array" ref="S7">COUNT(IF(LEFT(Inventory!$AA$10:$AA$1000,3)=S$6,1))</f>
        <v>0</v>
      </c>
      <c r="T7" s="298">
        <f>COUNTIF(Inventory!$AA$10:$AA$1000,T6)</f>
        <v>0</v>
      </c>
      <c r="U7" s="298">
        <f>COUNTIF(Inventory!$J$10:$J$1000,Prog!$S$11)+COUNTIF(Inventory!$J$10:$J$1000,Prog!$S$12)</f>
        <v>0</v>
      </c>
      <c r="V7" s="299">
        <f>SUM(R7:U7)</f>
        <v>0</v>
      </c>
      <c r="AF7" s="39">
        <f>COUNTIF(Inventory!$AB$10:$AB$1000,AF6)</f>
        <v>0</v>
      </c>
      <c r="AG7" s="39">
        <f>COUNTIF(Inventory!$AB$10:$AB$1000,AG6)</f>
        <v>0</v>
      </c>
      <c r="AH7" s="39">
        <f>COUNTIF(Inventory!$AB$10:$AB$1000,AH6)</f>
        <v>0</v>
      </c>
      <c r="AI7" s="39">
        <f t="array" ref="AI7">COUNT(IF(LEFT(Inventory!$AB$10:$AB$1000,1)=LEFT(AI6,1),1))</f>
        <v>0</v>
      </c>
      <c r="AJ7" s="39">
        <f>COUNTIF(Inventory!$AB$10:$AB$1000,AJ6)</f>
        <v>0</v>
      </c>
      <c r="AK7" s="39">
        <f>COUNTIF(Inventory!$AB$10:$AB$1000,AK6)</f>
        <v>0</v>
      </c>
      <c r="AL7" s="39">
        <f>COUNTIF(Inventory!$J$10:$J$1000,AL6)</f>
        <v>0</v>
      </c>
      <c r="AM7" s="39">
        <f>COUNTIF(Inventory!$J$10:$J$1000,AM6)</f>
        <v>0</v>
      </c>
    </row>
    <row r="33" spans="2:42" ht="15.75" x14ac:dyDescent="0.25">
      <c r="B33" s="40" t="str">
        <f>CONCATENATE("8. ",Translation!$C165)</f>
        <v>8. Distribution of CCE per age and per functional status</v>
      </c>
      <c r="L33" s="40" t="str">
        <f>CONCATENATE("9. ",Translation!$C165," ",Translation!$C166," ",sp)</f>
        <v xml:space="preserve">9. Distribution of CCE per age and per functional status at </v>
      </c>
      <c r="X33" s="40" t="str">
        <f>CONCATENATE("10. ",Translation!$C165," ",Translation!$C166," ",ldl)</f>
        <v xml:space="preserve">10. Distribution of CCE per age and per functional status at </v>
      </c>
      <c r="AI33" s="40" t="str">
        <f>CONCATENATE("11. ",Translation!$C165," ",Translation!$C166," ",sn_1)</f>
        <v xml:space="preserve">11. Distribution of CCE per age and per functional status at </v>
      </c>
    </row>
    <row r="35" spans="2:42" ht="13.5" x14ac:dyDescent="0.25">
      <c r="B35" s="138"/>
      <c r="C35" s="138"/>
      <c r="D35" s="138"/>
      <c r="E35" s="106"/>
      <c r="F35" s="138" t="str">
        <f>AO5</f>
        <v>&lt;5years</v>
      </c>
      <c r="G35" s="138" t="str">
        <f>AP5</f>
        <v>5-10years</v>
      </c>
      <c r="H35" s="138" t="str">
        <f>AQ5</f>
        <v>&gt;10years</v>
      </c>
      <c r="I35" s="138" t="str">
        <f>AR5</f>
        <v>Non specified</v>
      </c>
      <c r="J35" s="138" t="str">
        <f>AS5</f>
        <v>Total</v>
      </c>
      <c r="K35" s="138"/>
      <c r="P35" s="138" t="str">
        <f>F35</f>
        <v>&lt;5years</v>
      </c>
      <c r="Q35" s="138" t="str">
        <f>G35</f>
        <v>5-10years</v>
      </c>
      <c r="R35" s="138" t="str">
        <f>H35</f>
        <v>&gt;10years</v>
      </c>
      <c r="S35" s="138" t="str">
        <f>I35</f>
        <v>Non specified</v>
      </c>
      <c r="T35" s="138" t="str">
        <f>J35</f>
        <v>Total</v>
      </c>
      <c r="AA35" s="138" t="str">
        <f>P35</f>
        <v>&lt;5years</v>
      </c>
      <c r="AB35" s="138" t="str">
        <f>Q35</f>
        <v>5-10years</v>
      </c>
      <c r="AC35" s="138" t="str">
        <f>R35</f>
        <v>&gt;10years</v>
      </c>
      <c r="AD35" s="138" t="str">
        <f>S35</f>
        <v>Non specified</v>
      </c>
      <c r="AE35" s="138" t="str">
        <f>T35</f>
        <v>Total</v>
      </c>
      <c r="AL35" s="138" t="str">
        <f>AA35</f>
        <v>&lt;5years</v>
      </c>
      <c r="AM35" s="138" t="str">
        <f>AB35</f>
        <v>5-10years</v>
      </c>
      <c r="AN35" s="138" t="str">
        <f>AC35</f>
        <v>&gt;10years</v>
      </c>
      <c r="AO35" s="138" t="str">
        <f>AD35</f>
        <v>Non specified</v>
      </c>
      <c r="AP35" s="138" t="str">
        <f>AE35</f>
        <v>Total</v>
      </c>
    </row>
    <row r="36" spans="2:42" x14ac:dyDescent="0.2">
      <c r="D36" s="41" t="str">
        <f>I5</f>
        <v>Functioning well</v>
      </c>
      <c r="E36" s="39">
        <f>I6</f>
        <v>0</v>
      </c>
      <c r="F36" s="298">
        <f t="array" ref="F36">COUNT(IF(Inventory!$P$10:$P$1000=$E36,IF(Inventory!$AG$10:$AG$1000&lt;=5,1)))</f>
        <v>0</v>
      </c>
      <c r="G36" s="298">
        <f t="array" ref="G36">COUNT(IF(Inventory!$P$10:$P$1000=$E36,IF(Inventory!$AG$10:$AG$1000&lt;=10,1)))-F36</f>
        <v>0</v>
      </c>
      <c r="H36" s="298">
        <f t="array" ref="H36">COUNT(IF(Inventory!$P$10:$P$1000=$E36,IF(Inventory!$AG$10:$AG$1000&lt;&gt;"ND",IF(Inventory!$AG$10:$AG$1000&lt;&gt;"",IF(Inventory!$AG$10:$AG$1000&gt;10,1)))))</f>
        <v>0</v>
      </c>
      <c r="I36" s="298">
        <f t="array" ref="I36">COUNT(IF(Inventory!$P$10:$P$1000=$E36,IF(Inventory!$AG$10:$AG$1000="ND",1)))</f>
        <v>0</v>
      </c>
      <c r="J36" s="299">
        <f>SUM(F36:I36)</f>
        <v>0</v>
      </c>
      <c r="N36" s="41" t="str">
        <f t="shared" ref="N36:O39" si="0">D36</f>
        <v>Functioning well</v>
      </c>
      <c r="O36" s="39">
        <f t="shared" si="0"/>
        <v>0</v>
      </c>
      <c r="P36" s="298">
        <f t="array" ref="P36">COUNT(IF(Inventory!$D$10:$D$1000=sp,IF(Inventory!$P$10:$P$1000=$E36,IF(Inventory!$AG$10:$AG$1000&lt;=5,1))))</f>
        <v>0</v>
      </c>
      <c r="Q36" s="298">
        <f t="array" ref="Q36">COUNT(IF(Inventory!$D$10:$D$1000=sp,IF(Inventory!$P$10:$P$1000=$E36,IF(Inventory!$AG$10:$AG$1000&lt;=10,1))))-P36</f>
        <v>0</v>
      </c>
      <c r="R36" s="298">
        <f t="array" ref="R36">COUNT(IF(Inventory!$D$10:$D$1000=sp,IF(Inventory!$P$10:$P$1000=$E36,IF(Inventory!$AG$10:$AG$1000&gt;10,IF(Inventory!$AG$10:$AG$1000&lt;&gt;"",1)))))</f>
        <v>0</v>
      </c>
      <c r="S36" s="298">
        <f t="array" ref="S36">COUNT(IF(Inventory!$D$10:$D$1000=sp,IF(Inventory!$P$10:$P$1000=$E36,IF(Inventory!$AG$10:$AG$1000="ND",1))))</f>
        <v>0</v>
      </c>
      <c r="T36" s="299">
        <f>SUM(P36:S36)</f>
        <v>0</v>
      </c>
      <c r="Y36" s="41" t="str">
        <f t="shared" ref="Y36:Z39" si="1">N36</f>
        <v>Functioning well</v>
      </c>
      <c r="Z36" s="39">
        <f t="shared" si="1"/>
        <v>0</v>
      </c>
      <c r="AA36" s="298">
        <f t="array" ref="AA36">COUNT(IF(Inventory!$D$10:$D$1000=ldl,IF(Inventory!$P$10:$P$1000=$E36,IF(Inventory!$AG$10:$AG$1000&lt;=5,1))))</f>
        <v>0</v>
      </c>
      <c r="AB36" s="298">
        <f t="array" ref="AB36">COUNT(IF(Inventory!$D$10:$D$1000=ldl,IF(Inventory!$P$10:$P$1000=$E36,IF(Inventory!$AG$10:$AG$1000&lt;=10,1))))-AA36</f>
        <v>0</v>
      </c>
      <c r="AC36" s="298">
        <f t="array" ref="AC36">COUNT(IF(Inventory!$D$10:$D$1000=ldl,IF(Inventory!$P$10:$P$1000=$E36,IF(Inventory!$AG$10:$AG$1000&gt;10,IF(Inventory!$AG$10:$AG$1000&lt;&gt;"",1)))))</f>
        <v>0</v>
      </c>
      <c r="AD36" s="298">
        <f t="array" ref="AD36">COUNT(IF(Inventory!$D$10:$D$1000=ldl,IF(Inventory!$P$10:$P$1000=$E36,IF(Inventory!$AG$10:$AG$1000="ND",1))))</f>
        <v>0</v>
      </c>
      <c r="AE36" s="299">
        <f>SUM(AA36:AD36)</f>
        <v>0</v>
      </c>
      <c r="AJ36" s="41" t="str">
        <f t="shared" ref="AJ36:AJ38" si="2">Y36</f>
        <v>Functioning well</v>
      </c>
      <c r="AK36" s="39">
        <f t="shared" ref="AK36:AK39" si="3">Z36</f>
        <v>0</v>
      </c>
      <c r="AL36" s="298">
        <f t="array" ref="AL36">COUNT(IF(Inventory!$D$10:$D$1000=sn_1,IF(Inventory!$P$10:$P$1000=$E36,IF(Inventory!$AG$10:$AG$1000&lt;=5,1))))</f>
        <v>0</v>
      </c>
      <c r="AM36" s="298">
        <f t="array" ref="AM36">COUNT(IF(Inventory!$D$10:$D$1000=sn_1,IF(Inventory!$P$10:$P$1000=$E36,IF(Inventory!$AG$10:$AG$1000&lt;=10,1))))-AL36</f>
        <v>0</v>
      </c>
      <c r="AN36" s="298">
        <f t="array" ref="AN36">COUNT(IF(Inventory!$D$10:$D$1000=sn_1,IF(Inventory!$P$10:$P$1000=$E36,IF(Inventory!$AG$10:$AG$1000&gt;10,IF(Inventory!$AG$10:$AG$1000&lt;&gt;"",1)))))</f>
        <v>0</v>
      </c>
      <c r="AO36" s="298">
        <f t="array" ref="AO36">COUNT(IF(Inventory!$D$10:$D$1000=sn_1,IF(Inventory!$P$10:$P$1000=$E36,IF(Inventory!$AG$10:$AG$1000="ND",1))))</f>
        <v>0</v>
      </c>
      <c r="AP36" s="299">
        <f>SUM(AL36:AO36)</f>
        <v>0</v>
      </c>
    </row>
    <row r="37" spans="2:42" x14ac:dyDescent="0.2">
      <c r="D37" s="41" t="str">
        <f>J5</f>
        <v>Functional, need repair</v>
      </c>
      <c r="E37" s="39">
        <f>J6</f>
        <v>0</v>
      </c>
      <c r="F37" s="298">
        <f t="array" ref="F37">COUNT(IF(Inventory!$P$10:$P$1000=$E37,IF(Inventory!$AG$10:$AG$1000&lt;=5,1)))</f>
        <v>0</v>
      </c>
      <c r="G37" s="298">
        <f t="array" ref="G37">COUNT(IF(Inventory!$P$10:$P$1000=$E37,IF(Inventory!$AG$10:$AG$1000&lt;=10,1)))-F37</f>
        <v>0</v>
      </c>
      <c r="H37" s="298">
        <f t="array" ref="H37">COUNT(IF(Inventory!$P$10:$P$1000=$E37,IF(Inventory!$AG$10:$AG$1000&lt;&gt;"ND",IF(Inventory!$AG$10:$AG$1000&lt;&gt;"",IF(Inventory!$AG$10:$AG$1000&gt;10,1)))))</f>
        <v>0</v>
      </c>
      <c r="I37" s="298">
        <f t="array" ref="I37">COUNT(IF(Inventory!$P$10:$P$1000=$E37,IF(Inventory!$AG$10:$AG$1000="ND",1)))</f>
        <v>0</v>
      </c>
      <c r="J37" s="299">
        <f t="shared" ref="J37:J40" si="4">SUM(F37:I37)</f>
        <v>0</v>
      </c>
      <c r="N37" s="41" t="str">
        <f t="shared" si="0"/>
        <v>Functional, need repair</v>
      </c>
      <c r="O37" s="39">
        <f t="shared" si="0"/>
        <v>0</v>
      </c>
      <c r="P37" s="298">
        <f t="array" ref="P37">COUNT(IF(Inventory!$D$10:$D$1000=sp,IF(Inventory!$P$10:$P$1000=$E37,IF(Inventory!$AG$10:$AG$1000&lt;=5,1))))</f>
        <v>0</v>
      </c>
      <c r="Q37" s="298">
        <f t="array" ref="Q37">COUNT(IF(Inventory!$D$10:$D$1000=sp,IF(Inventory!$P$10:$P$1000=$E37,IF(Inventory!$AG$10:$AG$1000&lt;=10,1))))-P37</f>
        <v>0</v>
      </c>
      <c r="R37" s="298">
        <f t="array" ref="R37">COUNT(IF(Inventory!$D$10:$D$1000=sp,IF(Inventory!$P$10:$P$1000=$E37,IF(Inventory!$AG$10:$AG$1000&gt;10,IF(Inventory!$AG$10:$AG$1000&lt;&gt;"",1)))))</f>
        <v>0</v>
      </c>
      <c r="S37" s="298">
        <f t="array" ref="S37">COUNT(IF(Inventory!$D$10:$D$1000=sp,IF(Inventory!$P$10:$P$1000=$E37,IF(Inventory!$AG$10:$AG$1000="ND",1))))</f>
        <v>0</v>
      </c>
      <c r="T37" s="299">
        <f t="shared" ref="T37:T40" si="5">SUM(P37:S37)</f>
        <v>0</v>
      </c>
      <c r="Y37" s="41" t="str">
        <f t="shared" si="1"/>
        <v>Functional, need repair</v>
      </c>
      <c r="Z37" s="39">
        <f t="shared" si="1"/>
        <v>0</v>
      </c>
      <c r="AA37" s="298">
        <f t="array" ref="AA37">COUNT(IF(Inventory!$D$10:$D$1000=ldl,IF(Inventory!$P$10:$P$1000=$E37,IF(Inventory!$AG$10:$AG$1000&lt;=5,1))))</f>
        <v>0</v>
      </c>
      <c r="AB37" s="298">
        <f t="array" ref="AB37">COUNT(IF(Inventory!$D$10:$D$1000=ldl,IF(Inventory!$P$10:$P$1000=$E37,IF(Inventory!$AG$10:$AG$1000&lt;=10,1))))-AA37</f>
        <v>0</v>
      </c>
      <c r="AC37" s="298">
        <f t="array" ref="AC37">COUNT(IF(Inventory!$D$10:$D$1000=ldl,IF(Inventory!$P$10:$P$1000=$E37,IF(Inventory!$AG$10:$AG$1000&gt;10,IF(Inventory!$AG$10:$AG$1000&lt;&gt;"",1)))))</f>
        <v>0</v>
      </c>
      <c r="AD37" s="298">
        <f t="array" ref="AD37">COUNT(IF(Inventory!$D$10:$D$1000=ldl,IF(Inventory!$P$10:$P$1000=$E37,IF(Inventory!$AG$10:$AG$1000="ND",1))))</f>
        <v>0</v>
      </c>
      <c r="AE37" s="299">
        <f t="shared" ref="AE37:AE40" si="6">SUM(AA37:AD37)</f>
        <v>0</v>
      </c>
      <c r="AJ37" s="41" t="str">
        <f t="shared" si="2"/>
        <v>Functional, need repair</v>
      </c>
      <c r="AK37" s="39">
        <f t="shared" si="3"/>
        <v>0</v>
      </c>
      <c r="AL37" s="298">
        <f t="array" ref="AL37">COUNT(IF(Inventory!$D$10:$D$1000=sn_1,IF(Inventory!$P$10:$P$1000=$E37,IF(Inventory!$AG$10:$AG$1000&lt;=5,1))))</f>
        <v>0</v>
      </c>
      <c r="AM37" s="298">
        <f t="array" ref="AM37">COUNT(IF(Inventory!$D$10:$D$1000=sn_1,IF(Inventory!$P$10:$P$1000=$E37,IF(Inventory!$AG$10:$AG$1000&lt;=10,1))))-AL37</f>
        <v>0</v>
      </c>
      <c r="AN37" s="298">
        <f t="array" ref="AN37">COUNT(IF(Inventory!$D$10:$D$1000=sn_1,IF(Inventory!$P$10:$P$1000=$E37,IF(Inventory!$AG$10:$AG$1000&gt;10,IF(Inventory!$AG$10:$AG$1000&lt;&gt;"",1)))))</f>
        <v>0</v>
      </c>
      <c r="AO37" s="298">
        <f t="array" ref="AO37">COUNT(IF(Inventory!$D$10:$D$1000=sn_1,IF(Inventory!$P$10:$P$1000=$E37,IF(Inventory!$AG$10:$AG$1000="ND",1))))</f>
        <v>0</v>
      </c>
      <c r="AP37" s="299">
        <f t="shared" ref="AP37:AP40" si="7">SUM(AL37:AO37)</f>
        <v>0</v>
      </c>
    </row>
    <row r="38" spans="2:42" x14ac:dyDescent="0.2">
      <c r="D38" s="41" t="str">
        <f>K5</f>
        <v>Not functional for breackage</v>
      </c>
      <c r="E38" s="39">
        <f>K6</f>
        <v>0</v>
      </c>
      <c r="F38" s="298">
        <f t="array" ref="F38">COUNT(IF(Inventory!$P$10:$P$1000=$E38,IF(Inventory!$AG$10:$AG$1000&lt;=5,1)))</f>
        <v>0</v>
      </c>
      <c r="G38" s="298">
        <f t="array" ref="G38">COUNT(IF(Inventory!$P$10:$P$1000=$E38,IF(Inventory!$AG$10:$AG$1000&lt;=10,1)))-F38</f>
        <v>0</v>
      </c>
      <c r="H38" s="298">
        <f t="array" ref="H38">COUNT(IF(Inventory!$P$10:$P$1000=$E38,IF(Inventory!$AG$10:$AG$1000&lt;&gt;"ND",IF(Inventory!$AG$10:$AG$1000&lt;&gt;"",IF(Inventory!$AG$10:$AG$1000&gt;10,1)))))</f>
        <v>0</v>
      </c>
      <c r="I38" s="298">
        <f t="array" ref="I38">COUNT(IF(Inventory!$P$10:$P$1000=$E38,IF(Inventory!$AG$10:$AG$1000="ND",1)))</f>
        <v>0</v>
      </c>
      <c r="J38" s="299">
        <f t="shared" si="4"/>
        <v>0</v>
      </c>
      <c r="N38" s="41" t="str">
        <f t="shared" si="0"/>
        <v>Not functional for breackage</v>
      </c>
      <c r="O38" s="39">
        <f t="shared" si="0"/>
        <v>0</v>
      </c>
      <c r="P38" s="298">
        <f t="array" ref="P38">COUNT(IF(Inventory!$D$10:$D$1000=sp,IF(Inventory!$P$10:$P$1000=$E38,IF(Inventory!$AG$10:$AG$1000&lt;=5,1))))</f>
        <v>0</v>
      </c>
      <c r="Q38" s="298">
        <f t="array" ref="Q38">COUNT(IF(Inventory!$D$10:$D$1000=sp,IF(Inventory!$P$10:$P$1000=$E38,IF(Inventory!$AG$10:$AG$1000&lt;=10,1))))-P38</f>
        <v>0</v>
      </c>
      <c r="R38" s="298">
        <f t="array" ref="R38">COUNT(IF(Inventory!$D$10:$D$1000=sp,IF(Inventory!$P$10:$P$1000=$E38,IF(Inventory!$AG$10:$AG$1000&gt;10,IF(Inventory!$AG$10:$AG$1000&lt;&gt;"",1)))))</f>
        <v>0</v>
      </c>
      <c r="S38" s="298">
        <f t="array" ref="S38">COUNT(IF(Inventory!$D$10:$D$1000=sp,IF(Inventory!$P$10:$P$1000=$E38,IF(Inventory!$AG$10:$AG$1000="ND",1))))</f>
        <v>0</v>
      </c>
      <c r="T38" s="299">
        <f t="shared" si="5"/>
        <v>0</v>
      </c>
      <c r="Y38" s="41" t="str">
        <f t="shared" si="1"/>
        <v>Not functional for breackage</v>
      </c>
      <c r="Z38" s="39">
        <f t="shared" si="1"/>
        <v>0</v>
      </c>
      <c r="AA38" s="298">
        <f t="array" ref="AA38">COUNT(IF(Inventory!$D$10:$D$1000=ldl,IF(Inventory!$P$10:$P$1000=$E38,IF(Inventory!$AG$10:$AG$1000&lt;=5,1))))</f>
        <v>0</v>
      </c>
      <c r="AB38" s="298">
        <f t="array" ref="AB38">COUNT(IF(Inventory!$D$10:$D$1000=ldl,IF(Inventory!$P$10:$P$1000=$E38,IF(Inventory!$AG$10:$AG$1000&lt;=10,1))))-AA38</f>
        <v>0</v>
      </c>
      <c r="AC38" s="298">
        <f t="array" ref="AC38">COUNT(IF(Inventory!$D$10:$D$1000=ldl,IF(Inventory!$P$10:$P$1000=$E38,IF(Inventory!$AG$10:$AG$1000&gt;10,IF(Inventory!$AG$10:$AG$1000&lt;&gt;"",1)))))</f>
        <v>0</v>
      </c>
      <c r="AD38" s="298">
        <f t="array" ref="AD38">COUNT(IF(Inventory!$D$10:$D$1000=ldl,IF(Inventory!$P$10:$P$1000=$E38,IF(Inventory!$AG$10:$AG$1000="ND",1))))</f>
        <v>0</v>
      </c>
      <c r="AE38" s="299">
        <f t="shared" si="6"/>
        <v>0</v>
      </c>
      <c r="AJ38" s="41" t="str">
        <f t="shared" si="2"/>
        <v>Not functional for breackage</v>
      </c>
      <c r="AK38" s="39">
        <f t="shared" si="3"/>
        <v>0</v>
      </c>
      <c r="AL38" s="298">
        <f t="array" ref="AL38">COUNT(IF(Inventory!$D$10:$D$1000=sn_1,IF(Inventory!$P$10:$P$1000=$E38,IF(Inventory!$AG$10:$AG$1000&lt;=5,1))))</f>
        <v>0</v>
      </c>
      <c r="AM38" s="298">
        <f t="array" ref="AM38">COUNT(IF(Inventory!$D$10:$D$1000=sn_1,IF(Inventory!$P$10:$P$1000=$E38,IF(Inventory!$AG$10:$AG$1000&lt;=10,1))))-AL38</f>
        <v>0</v>
      </c>
      <c r="AN38" s="298">
        <f t="array" ref="AN38">COUNT(IF(Inventory!$D$10:$D$1000=sn_1,IF(Inventory!$P$10:$P$1000=$E38,IF(Inventory!$AG$10:$AG$1000&gt;10,IF(Inventory!$AG$10:$AG$1000&lt;&gt;"",1)))))</f>
        <v>0</v>
      </c>
      <c r="AO38" s="298">
        <f t="array" ref="AO38">COUNT(IF(Inventory!$D$10:$D$1000=sn_1,IF(Inventory!$P$10:$P$1000=$E38,IF(Inventory!$AG$10:$AG$1000="ND",1))))</f>
        <v>0</v>
      </c>
      <c r="AP38" s="299">
        <f t="shared" si="7"/>
        <v>0</v>
      </c>
    </row>
    <row r="39" spans="2:42" x14ac:dyDescent="0.2">
      <c r="D39" s="41" t="str">
        <f>L5</f>
        <v>New , not installed yet</v>
      </c>
      <c r="E39" s="298">
        <f>L6</f>
        <v>0</v>
      </c>
      <c r="F39" s="298">
        <f t="array" ref="F39">COUNT(IF(Inventory!$P$10:$P$1000=$E39,IF(Inventory!$AG$10:$AG$1000&lt;=5,1)))</f>
        <v>0</v>
      </c>
      <c r="G39" s="298">
        <f t="array" ref="G39">COUNT(IF(Inventory!$P$10:$P$1000=$E39,IF(Inventory!$AG$10:$AG$1000&lt;=10,1)))-F39</f>
        <v>0</v>
      </c>
      <c r="H39" s="298">
        <f t="array" ref="H39">COUNT(IF(Inventory!$P$10:$P$1000=$E39,IF(Inventory!$AG$10:$AG$1000&lt;&gt;"ND",IF(Inventory!$AG$10:$AG$1000&lt;&gt;"",IF(Inventory!$AG$10:$AG$1000&gt;10,1)))))</f>
        <v>0</v>
      </c>
      <c r="I39" s="298">
        <f t="array" ref="I39">COUNT(IF(Inventory!$P$10:$P$1000=$E39,IF(Inventory!$AG$10:$AG$1000="ND",1)))</f>
        <v>0</v>
      </c>
      <c r="J39" s="299">
        <f t="shared" si="4"/>
        <v>0</v>
      </c>
      <c r="N39" s="41" t="str">
        <f>D39</f>
        <v>New , not installed yet</v>
      </c>
      <c r="O39" s="39">
        <f t="shared" si="0"/>
        <v>0</v>
      </c>
      <c r="P39" s="298">
        <f t="array" ref="P39">COUNT(IF(Inventory!$D$10:$D$1000=sp,IF(Inventory!$P$10:$P$1000=$E39,IF(Inventory!$AG$10:$AG$1000&lt;=5,1))))</f>
        <v>0</v>
      </c>
      <c r="Q39" s="298">
        <f t="array" ref="Q39">COUNT(IF(Inventory!$D$10:$D$1000=sp,IF(Inventory!$P$10:$P$1000=$E39,IF(Inventory!$AG$10:$AG$1000&lt;=10,1))))-P39</f>
        <v>0</v>
      </c>
      <c r="R39" s="298">
        <f t="array" ref="R39">COUNT(IF(Inventory!$D$10:$D$1000=sp,IF(Inventory!$P$10:$P$1000=$E39,IF(Inventory!$AG$10:$AG$1000&gt;10,IF(Inventory!$AG$10:$AG$1000&lt;&gt;"",1)))))</f>
        <v>0</v>
      </c>
      <c r="S39" s="298">
        <f t="array" ref="S39">COUNT(IF(Inventory!$D$10:$D$1000=sp,IF(Inventory!$P$10:$P$1000=$E39,IF(Inventory!$AG$10:$AG$1000="ND",1))))</f>
        <v>0</v>
      </c>
      <c r="T39" s="299">
        <f t="shared" si="5"/>
        <v>0</v>
      </c>
      <c r="Y39" s="41" t="str">
        <f>N39</f>
        <v>New , not installed yet</v>
      </c>
      <c r="Z39" s="39">
        <f t="shared" si="1"/>
        <v>0</v>
      </c>
      <c r="AA39" s="298">
        <f t="array" ref="AA39">COUNT(IF(Inventory!$D$10:$D$1000=ldl,IF(Inventory!$P$10:$P$1000=$E39,IF(Inventory!$AG$10:$AG$1000&lt;=5,1))))</f>
        <v>0</v>
      </c>
      <c r="AB39" s="298">
        <f t="array" ref="AB39">COUNT(IF(Inventory!$D$10:$D$1000=ldl,IF(Inventory!$P$10:$P$1000=$E39,IF(Inventory!$AG$10:$AG$1000&lt;=10,1))))-AA39</f>
        <v>0</v>
      </c>
      <c r="AC39" s="298">
        <f t="array" ref="AC39">COUNT(IF(Inventory!$D$10:$D$1000=ldl,IF(Inventory!$P$10:$P$1000=$E39,IF(Inventory!$AG$10:$AG$1000&gt;10,IF(Inventory!$AG$10:$AG$1000&lt;&gt;"",1)))))</f>
        <v>0</v>
      </c>
      <c r="AD39" s="298">
        <f t="array" ref="AD39">COUNT(IF(Inventory!$D$10:$D$1000=ldl,IF(Inventory!$P$10:$P$1000=$E39,IF(Inventory!$AG$10:$AG$1000="ND",1))))</f>
        <v>0</v>
      </c>
      <c r="AE39" s="299">
        <f t="shared" si="6"/>
        <v>0</v>
      </c>
      <c r="AJ39" s="41" t="str">
        <f>Y39</f>
        <v>New , not installed yet</v>
      </c>
      <c r="AK39" s="39">
        <f t="shared" si="3"/>
        <v>0</v>
      </c>
      <c r="AL39" s="298">
        <f t="array" ref="AL39">COUNT(IF(Inventory!$D$10:$D$1000=sn_1,IF(Inventory!$P$10:$P$1000=$E39,IF(Inventory!$AG$10:$AG$1000&lt;=5,1))))</f>
        <v>0</v>
      </c>
      <c r="AM39" s="298">
        <f t="array" ref="AM39">COUNT(IF(Inventory!$D$10:$D$1000=sn_1,IF(Inventory!$P$10:$P$1000=$E39,IF(Inventory!$AG$10:$AG$1000&lt;=10,1))))-AL39</f>
        <v>0</v>
      </c>
      <c r="AN39" s="298">
        <f t="array" ref="AN39">COUNT(IF(Inventory!$D$10:$D$1000=sn_1,IF(Inventory!$P$10:$P$1000=$E39,IF(Inventory!$AG$10:$AG$1000&gt;10,IF(Inventory!$AG$10:$AG$1000&lt;&gt;"",1)))))</f>
        <v>0</v>
      </c>
      <c r="AO39" s="298">
        <f t="array" ref="AO39">COUNT(IF(Inventory!$D$10:$D$1000=sn_1,IF(Inventory!$P$10:$P$1000=$E39,IF(Inventory!$AG$10:$AG$1000="ND",1))))</f>
        <v>0</v>
      </c>
      <c r="AP39" s="299">
        <f t="shared" si="7"/>
        <v>0</v>
      </c>
    </row>
    <row r="40" spans="2:42" x14ac:dyDescent="0.2">
      <c r="D40" s="41" t="str">
        <f>M5</f>
        <v>Non specified</v>
      </c>
      <c r="F40" s="298">
        <f t="array" ref="F40">COUNT(IF(Inventory!$K$10:$K$1000&lt;&gt;"",IF(Inventory!$P$10:$P$1000="",IF(Inventory!$AG$10:$AG$1000&lt;=5,1))))</f>
        <v>0</v>
      </c>
      <c r="G40" s="298">
        <f t="array" ref="G40">COUNT(IF(Inventory!$K$10:$K$1000&lt;&gt;"",IF(Inventory!$P$10:$P$1000="",IF(Inventory!$AG$10:$AG$1000&lt;=10,1))))-F40</f>
        <v>0</v>
      </c>
      <c r="H40" s="298">
        <f t="array" ref="H40">COUNT(IF(Inventory!$K$10:$K$1000&lt;&gt;"",IF(Inventory!$P$10:$P$1000="",IF(Inventory!$AG$10:$AG$1000&lt;&gt;"ND",IF(Inventory!$AG$10:$AG$1000&lt;&gt;"",IF(Inventory!$AG$10:$AG$1000&gt;10,1))))))</f>
        <v>0</v>
      </c>
      <c r="I40" s="298">
        <f t="array" ref="I40">COUNT(IF(Inventory!$K$10:$K$1000&lt;&gt;"",IF(Inventory!$P$10:$P$1000="",IF(Inventory!$AG$10:$AG$1000="ND",1))))</f>
        <v>0</v>
      </c>
      <c r="J40" s="299">
        <f t="shared" si="4"/>
        <v>0</v>
      </c>
      <c r="N40" s="41" t="str">
        <f>D40</f>
        <v>Non specified</v>
      </c>
      <c r="P40" s="298">
        <f t="array" ref="P40">COUNT(IF(Inventory!$D$10:$D$1000=sp,IF(Inventory!$K$10:$K$1000&lt;&gt;"",IF(Inventory!$P$10:$P$1000="",IF(Inventory!$AG$10:$AG$1000&lt;=5,1)))))</f>
        <v>0</v>
      </c>
      <c r="Q40" s="298">
        <f t="array" ref="Q40">COUNT(IF(Inventory!$D$10:$D$1000=sp,IF(Inventory!$K$10:$K$1000&lt;&gt;"",IF(Inventory!$P$10:$P$1000="",IF(Inventory!$AG$10:$AG$1000&lt;=10,1)))))-P40</f>
        <v>0</v>
      </c>
      <c r="R40" s="298">
        <f t="array" ref="R40">COUNT(IF(Inventory!$D$10:$D$1000=sp,IF(Inventory!$K$10:$K$1000&lt;&gt;"",IF(Inventory!$P$10:$P$1000="",IF(Inventory!$AG$10:$AG$1000&gt;10,IF(Inventory!$AG$10:$AG$1000&lt;&gt;"",1))))))</f>
        <v>0</v>
      </c>
      <c r="S40" s="298">
        <f t="array" ref="S40">COUNT(IF(Inventory!$D$10:$D$1000=sp,IF(Inventory!$K$10:$K$1000&lt;&gt;"",IF(Inventory!$P$10:$P$1000="",IF(Inventory!$AG$10:$AG$1000="ND",1)))))</f>
        <v>0</v>
      </c>
      <c r="T40" s="299">
        <f t="shared" si="5"/>
        <v>0</v>
      </c>
      <c r="Y40" s="41" t="str">
        <f>N40</f>
        <v>Non specified</v>
      </c>
      <c r="AA40" s="298">
        <f t="array" ref="AA40">COUNT(IF(Inventory!$D$10:$D$1000=ldl,IF(Inventory!$K$10:$K$1000&lt;&gt;"",IF(Inventory!$P$10:$P$1000="",IF(Inventory!$AG$10:$AG$1000&lt;=5,1)))))</f>
        <v>0</v>
      </c>
      <c r="AB40" s="298">
        <f t="array" ref="AB40">COUNT(IF(Inventory!$D$10:$D$1000=ldl,IF(Inventory!$K$10:$K$1000&lt;&gt;"",IF(Inventory!$P$10:$P$1000="",IF(Inventory!$AG$10:$AG$1000&lt;=10,1)))))-AA40</f>
        <v>0</v>
      </c>
      <c r="AC40" s="298">
        <f t="array" ref="AC40">COUNT(IF(Inventory!$D$10:$D$1000=ldl,IF(Inventory!$K$10:$K$1000&lt;&gt;"",IF(Inventory!$P$10:$P$1000="",IF(Inventory!$AG$10:$AG$1000&gt;10,IF(Inventory!$AG$10:$AG$1000&lt;&gt;"",1))))))</f>
        <v>0</v>
      </c>
      <c r="AD40" s="298">
        <f t="array" ref="AD40">COUNT(IF(Inventory!$D$10:$D$1000=ldl,IF(Inventory!$K$10:$K$1000&lt;&gt;"",IF(Inventory!$P$10:$P$1000="",IF(Inventory!$AG$10:$AG$1000="ND",1)))))</f>
        <v>0</v>
      </c>
      <c r="AE40" s="299">
        <f t="shared" si="6"/>
        <v>0</v>
      </c>
      <c r="AJ40" s="41" t="str">
        <f>Y40</f>
        <v>Non specified</v>
      </c>
      <c r="AL40" s="298">
        <f t="array" ref="AL40">COUNT(IF(Inventory!$D$10:$D$1000=sn_1,IF(Inventory!$K$10:$K$1000&lt;&gt;"",IF(Inventory!$P$10:$P$1000="",IF(Inventory!$AG$10:$AG$1000&lt;=5,1)))))</f>
        <v>0</v>
      </c>
      <c r="AM40" s="298">
        <f t="array" ref="AM40">COUNT(IF(Inventory!$D$10:$D$1000=sn_1,IF(Inventory!$K$10:$K$1000&lt;&gt;"",IF(Inventory!$P$10:$P$1000="",IF(Inventory!$AG$10:$AG$1000&lt;=10,1)))))-AL40</f>
        <v>0</v>
      </c>
      <c r="AN40" s="298">
        <f t="array" ref="AN40">COUNT(IF(Inventory!$D$10:$D$1000=sn_1,IF(Inventory!$K$10:$K$1000&lt;&gt;"",IF(Inventory!$P$10:$P$1000="",IF(Inventory!$AG$10:$AG$1000&gt;10,IF(Inventory!$AG$10:$AG$1000&lt;&gt;"",1))))))</f>
        <v>0</v>
      </c>
      <c r="AO40" s="298">
        <f t="array" ref="AO40">COUNT(IF(Inventory!$D$10:$D$1000=sn_1,IF(Inventory!$K$10:$K$1000&lt;&gt;"",IF(Inventory!$P$10:$P$1000="",IF(Inventory!$AG$10:$AG$1000="ND",1)))))</f>
        <v>0</v>
      </c>
      <c r="AP40" s="299">
        <f t="shared" si="7"/>
        <v>0</v>
      </c>
    </row>
    <row r="62" spans="11:11" ht="15.75" x14ac:dyDescent="0.25">
      <c r="K62" s="40"/>
    </row>
  </sheetData>
  <sheetProtection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Z300"/>
  <sheetViews>
    <sheetView showGridLines="0" zoomScale="90" zoomScaleNormal="90" workbookViewId="0">
      <pane xSplit="4" ySplit="9" topLeftCell="E10" activePane="bottomRight" state="frozen"/>
      <selection activeCell="B1" sqref="B1"/>
      <selection pane="topRight" activeCell="B1" sqref="B1"/>
      <selection pane="bottomLeft" activeCell="B1" sqref="B1"/>
      <selection pane="bottomRight" activeCell="E9" sqref="E9"/>
    </sheetView>
  </sheetViews>
  <sheetFormatPr defaultColWidth="11.5703125" defaultRowHeight="12.75" x14ac:dyDescent="0.2"/>
  <cols>
    <col min="1" max="1" width="13.7109375" customWidth="1"/>
    <col min="2" max="2" width="19.7109375" customWidth="1"/>
    <col min="3" max="3" width="21.7109375" customWidth="1"/>
    <col min="4" max="4" width="11.5703125" bestFit="1" customWidth="1"/>
    <col min="5" max="10" width="5.7109375" customWidth="1"/>
    <col min="11" max="11" width="6.7109375" customWidth="1"/>
    <col min="12" max="16" width="5.7109375" customWidth="1"/>
    <col min="17" max="17" width="6.85546875" bestFit="1" customWidth="1"/>
    <col min="18" max="18" width="6.7109375" customWidth="1"/>
    <col min="19" max="23" width="5.7109375" customWidth="1"/>
    <col min="24" max="24" width="6.85546875" bestFit="1" customWidth="1"/>
    <col min="25" max="30" width="5.7109375" customWidth="1"/>
    <col min="31" max="31" width="6.85546875" bestFit="1" customWidth="1"/>
    <col min="32" max="37" width="7.7109375" customWidth="1"/>
    <col min="38" max="38" width="8.140625" bestFit="1" customWidth="1"/>
    <col min="39" max="40" width="7.7109375" customWidth="1"/>
    <col min="41" max="44" width="6.7109375" customWidth="1"/>
    <col min="45" max="45" width="7.5703125" bestFit="1" customWidth="1"/>
    <col min="46" max="46" width="1.42578125" style="117" customWidth="1"/>
    <col min="47" max="48" width="7.7109375" style="117" customWidth="1"/>
    <col min="49" max="49" width="1.42578125" style="117" customWidth="1"/>
    <col min="50" max="16384" width="11.5703125" style="117"/>
  </cols>
  <sheetData>
    <row r="1" spans="1:52" ht="18" x14ac:dyDescent="0.2">
      <c r="A1" s="115" t="str">
        <f>Translation!C186</f>
        <v>GAP ANALYSIS OF COLD CHAIN EQUIPMENT AT THE DISTRICT &amp; PROVINCIAL STORES</v>
      </c>
      <c r="B1" s="115"/>
      <c r="C1" s="115"/>
      <c r="D1" s="115"/>
      <c r="E1" s="115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</row>
    <row r="4" spans="1:52" x14ac:dyDescent="0.2">
      <c r="D4" s="139" t="s">
        <v>10</v>
      </c>
      <c r="E4" s="140">
        <f>SUM(E$5:E$6)</f>
        <v>0</v>
      </c>
      <c r="F4" s="140">
        <f t="shared" ref="F4:AS4" si="0">SUM(F$5:F$6)</f>
        <v>0</v>
      </c>
      <c r="G4" s="140">
        <f t="shared" si="0"/>
        <v>0</v>
      </c>
      <c r="H4" s="140">
        <f t="shared" si="0"/>
        <v>0</v>
      </c>
      <c r="I4" s="140">
        <f t="shared" si="0"/>
        <v>0</v>
      </c>
      <c r="J4" s="140">
        <f t="shared" si="0"/>
        <v>0</v>
      </c>
      <c r="K4" s="140">
        <f t="shared" si="0"/>
        <v>0</v>
      </c>
      <c r="L4" s="140">
        <f t="shared" si="0"/>
        <v>0</v>
      </c>
      <c r="M4" s="140">
        <f t="shared" si="0"/>
        <v>0</v>
      </c>
      <c r="N4" s="140">
        <f t="shared" si="0"/>
        <v>0</v>
      </c>
      <c r="O4" s="140">
        <f t="shared" si="0"/>
        <v>0</v>
      </c>
      <c r="P4" s="140">
        <f t="shared" si="0"/>
        <v>0</v>
      </c>
      <c r="Q4" s="141" t="e">
        <f>K4/$J4</f>
        <v>#DIV/0!</v>
      </c>
      <c r="R4" s="140">
        <f t="shared" si="0"/>
        <v>0</v>
      </c>
      <c r="S4" s="140">
        <f t="shared" si="0"/>
        <v>0</v>
      </c>
      <c r="T4" s="140">
        <f t="shared" si="0"/>
        <v>0</v>
      </c>
      <c r="U4" s="140">
        <f t="shared" si="0"/>
        <v>0</v>
      </c>
      <c r="V4" s="140">
        <f t="shared" si="0"/>
        <v>0</v>
      </c>
      <c r="W4" s="140">
        <f t="shared" si="0"/>
        <v>0</v>
      </c>
      <c r="X4" s="141" t="e">
        <f>R4/$J4</f>
        <v>#DIV/0!</v>
      </c>
      <c r="Y4" s="140">
        <f t="shared" si="0"/>
        <v>0</v>
      </c>
      <c r="Z4" s="140">
        <f t="shared" si="0"/>
        <v>0</v>
      </c>
      <c r="AA4" s="140">
        <f t="shared" si="0"/>
        <v>0</v>
      </c>
      <c r="AB4" s="140">
        <f t="shared" si="0"/>
        <v>0</v>
      </c>
      <c r="AC4" s="140">
        <f t="shared" si="0"/>
        <v>0</v>
      </c>
      <c r="AD4" s="140">
        <f t="shared" si="0"/>
        <v>0</v>
      </c>
      <c r="AE4" s="141" t="e">
        <f>Y4/$J4</f>
        <v>#DIV/0!</v>
      </c>
      <c r="AF4" s="140">
        <f t="shared" si="0"/>
        <v>0</v>
      </c>
      <c r="AG4" s="140">
        <f t="shared" si="0"/>
        <v>0</v>
      </c>
      <c r="AH4" s="140">
        <f t="shared" si="0"/>
        <v>0</v>
      </c>
      <c r="AI4" s="140">
        <f t="shared" si="0"/>
        <v>0</v>
      </c>
      <c r="AJ4" s="140">
        <f t="shared" si="0"/>
        <v>0</v>
      </c>
      <c r="AK4" s="140">
        <f t="shared" si="0"/>
        <v>0</v>
      </c>
      <c r="AL4" s="142">
        <f t="shared" si="0"/>
        <v>0</v>
      </c>
      <c r="AM4" s="140">
        <f t="shared" si="0"/>
        <v>0</v>
      </c>
      <c r="AN4" s="140">
        <f t="shared" si="0"/>
        <v>0</v>
      </c>
      <c r="AO4" s="140">
        <f t="shared" si="0"/>
        <v>0</v>
      </c>
      <c r="AP4" s="140">
        <f t="shared" si="0"/>
        <v>0</v>
      </c>
      <c r="AQ4" s="140">
        <f t="shared" si="0"/>
        <v>0</v>
      </c>
      <c r="AR4" s="140">
        <f t="shared" si="0"/>
        <v>0</v>
      </c>
      <c r="AS4" s="143">
        <f t="shared" si="0"/>
        <v>0</v>
      </c>
      <c r="AX4" s="426" t="str">
        <f>Translation!C211</f>
        <v>Volume of supplies per FIC, cm3</v>
      </c>
      <c r="AY4" s="426"/>
      <c r="AZ4" s="429"/>
    </row>
    <row r="5" spans="1:52" x14ac:dyDescent="0.2">
      <c r="D5" s="126">
        <f>ldl</f>
        <v>0</v>
      </c>
      <c r="E5" s="127">
        <f>SUMIF($D$10:$D$300,$D5,E$10:E$300)</f>
        <v>0</v>
      </c>
      <c r="F5" s="127">
        <f t="shared" ref="E5:P6" si="1">SUMIF($D$10:$D$300,$D5,F$10:F$300)</f>
        <v>0</v>
      </c>
      <c r="G5" s="127">
        <f t="shared" si="1"/>
        <v>0</v>
      </c>
      <c r="H5" s="127">
        <f t="shared" si="1"/>
        <v>0</v>
      </c>
      <c r="I5" s="127">
        <f t="shared" si="1"/>
        <v>0</v>
      </c>
      <c r="J5" s="127">
        <f t="shared" si="1"/>
        <v>0</v>
      </c>
      <c r="K5" s="127">
        <f t="shared" si="1"/>
        <v>0</v>
      </c>
      <c r="L5" s="127">
        <f t="shared" si="1"/>
        <v>0</v>
      </c>
      <c r="M5" s="127">
        <f t="shared" si="1"/>
        <v>0</v>
      </c>
      <c r="N5" s="127">
        <f t="shared" si="1"/>
        <v>0</v>
      </c>
      <c r="O5" s="127">
        <f t="shared" si="1"/>
        <v>0</v>
      </c>
      <c r="P5" s="127">
        <f t="shared" si="1"/>
        <v>0</v>
      </c>
      <c r="Q5" s="128" t="e">
        <f>K5/$J5</f>
        <v>#DIV/0!</v>
      </c>
      <c r="R5" s="127">
        <f t="shared" ref="R5:W6" si="2">SUMIF($D$10:$D$300,$D5,R$10:R$300)</f>
        <v>0</v>
      </c>
      <c r="S5" s="127">
        <f t="shared" si="2"/>
        <v>0</v>
      </c>
      <c r="T5" s="127">
        <f t="shared" si="2"/>
        <v>0</v>
      </c>
      <c r="U5" s="127">
        <f t="shared" si="2"/>
        <v>0</v>
      </c>
      <c r="V5" s="127">
        <f t="shared" si="2"/>
        <v>0</v>
      </c>
      <c r="W5" s="127">
        <f t="shared" si="2"/>
        <v>0</v>
      </c>
      <c r="X5" s="128" t="e">
        <f>R5/$J5</f>
        <v>#DIV/0!</v>
      </c>
      <c r="Y5" s="127">
        <f t="shared" ref="Y5:AD6" si="3">SUMIF($D$10:$D$300,$D5,Y$10:Y$300)</f>
        <v>0</v>
      </c>
      <c r="Z5" s="127">
        <f t="shared" si="3"/>
        <v>0</v>
      </c>
      <c r="AA5" s="127">
        <f t="shared" si="3"/>
        <v>0</v>
      </c>
      <c r="AB5" s="127">
        <f t="shared" si="3"/>
        <v>0</v>
      </c>
      <c r="AC5" s="127">
        <f t="shared" si="3"/>
        <v>0</v>
      </c>
      <c r="AD5" s="127">
        <f t="shared" si="3"/>
        <v>0</v>
      </c>
      <c r="AE5" s="128" t="e">
        <f>Y5/$J5</f>
        <v>#DIV/0!</v>
      </c>
      <c r="AF5" s="127">
        <f t="shared" ref="AF5:AK6" si="4">SUMIF($D$10:$D$300,$D5,AF$10:AF$300)</f>
        <v>0</v>
      </c>
      <c r="AG5" s="127">
        <f t="shared" si="4"/>
        <v>0</v>
      </c>
      <c r="AH5" s="127">
        <f t="shared" si="4"/>
        <v>0</v>
      </c>
      <c r="AI5" s="127">
        <f t="shared" si="4"/>
        <v>0</v>
      </c>
      <c r="AJ5" s="127">
        <f t="shared" si="4"/>
        <v>0</v>
      </c>
      <c r="AK5" s="127">
        <f t="shared" si="4"/>
        <v>0</v>
      </c>
      <c r="AL5" s="129">
        <f>AG5</f>
        <v>0</v>
      </c>
      <c r="AM5" s="127">
        <f t="shared" ref="AM5:AR6" si="5">SUMIF($D$10:$D$300,$D5,AM$10:AM$300)</f>
        <v>0</v>
      </c>
      <c r="AN5" s="127">
        <f t="shared" si="5"/>
        <v>0</v>
      </c>
      <c r="AO5" s="127">
        <f t="shared" si="5"/>
        <v>0</v>
      </c>
      <c r="AP5" s="127">
        <f t="shared" si="5"/>
        <v>0</v>
      </c>
      <c r="AQ5" s="127">
        <f t="shared" si="5"/>
        <v>0</v>
      </c>
      <c r="AR5" s="127">
        <f t="shared" si="5"/>
        <v>0</v>
      </c>
      <c r="AS5" s="130">
        <f>AN5</f>
        <v>0</v>
      </c>
      <c r="AX5" s="426" t="str">
        <f>Translation!C212</f>
        <v>vaccines</v>
      </c>
      <c r="AY5" s="426"/>
      <c r="AZ5" s="426" t="str">
        <f>Translation!C213</f>
        <v>safe injection eqpt</v>
      </c>
    </row>
    <row r="6" spans="1:52" x14ac:dyDescent="0.2">
      <c r="D6" s="131">
        <f>sn_1</f>
        <v>0</v>
      </c>
      <c r="E6" s="132">
        <f t="shared" si="1"/>
        <v>0</v>
      </c>
      <c r="F6" s="132">
        <f t="shared" si="1"/>
        <v>0</v>
      </c>
      <c r="G6" s="132">
        <f t="shared" si="1"/>
        <v>0</v>
      </c>
      <c r="H6" s="132">
        <f t="shared" si="1"/>
        <v>0</v>
      </c>
      <c r="I6" s="132">
        <f t="shared" si="1"/>
        <v>0</v>
      </c>
      <c r="J6" s="132">
        <f t="shared" si="1"/>
        <v>0</v>
      </c>
      <c r="K6" s="132">
        <f t="shared" si="1"/>
        <v>0</v>
      </c>
      <c r="L6" s="132">
        <f t="shared" si="1"/>
        <v>0</v>
      </c>
      <c r="M6" s="132">
        <f t="shared" si="1"/>
        <v>0</v>
      </c>
      <c r="N6" s="132">
        <f t="shared" si="1"/>
        <v>0</v>
      </c>
      <c r="O6" s="132">
        <f t="shared" si="1"/>
        <v>0</v>
      </c>
      <c r="P6" s="132">
        <f t="shared" si="1"/>
        <v>0</v>
      </c>
      <c r="Q6" s="133" t="e">
        <f>K6/$J6</f>
        <v>#DIV/0!</v>
      </c>
      <c r="R6" s="132">
        <f t="shared" si="2"/>
        <v>0</v>
      </c>
      <c r="S6" s="132">
        <f t="shared" si="2"/>
        <v>0</v>
      </c>
      <c r="T6" s="132">
        <f t="shared" si="2"/>
        <v>0</v>
      </c>
      <c r="U6" s="132">
        <f t="shared" si="2"/>
        <v>0</v>
      </c>
      <c r="V6" s="132">
        <f t="shared" si="2"/>
        <v>0</v>
      </c>
      <c r="W6" s="132">
        <f t="shared" si="2"/>
        <v>0</v>
      </c>
      <c r="X6" s="133" t="e">
        <f>R6/$J6</f>
        <v>#DIV/0!</v>
      </c>
      <c r="Y6" s="132">
        <f t="shared" si="3"/>
        <v>0</v>
      </c>
      <c r="Z6" s="132">
        <f t="shared" si="3"/>
        <v>0</v>
      </c>
      <c r="AA6" s="132">
        <f t="shared" si="3"/>
        <v>0</v>
      </c>
      <c r="AB6" s="132">
        <f t="shared" si="3"/>
        <v>0</v>
      </c>
      <c r="AC6" s="132">
        <f t="shared" si="3"/>
        <v>0</v>
      </c>
      <c r="AD6" s="132">
        <f t="shared" si="3"/>
        <v>0</v>
      </c>
      <c r="AE6" s="133" t="e">
        <f>Y6/$J6</f>
        <v>#DIV/0!</v>
      </c>
      <c r="AF6" s="132">
        <f t="shared" si="4"/>
        <v>0</v>
      </c>
      <c r="AG6" s="132">
        <f t="shared" si="4"/>
        <v>0</v>
      </c>
      <c r="AH6" s="132">
        <f t="shared" si="4"/>
        <v>0</v>
      </c>
      <c r="AI6" s="132">
        <f t="shared" si="4"/>
        <v>0</v>
      </c>
      <c r="AJ6" s="132">
        <f t="shared" si="4"/>
        <v>0</v>
      </c>
      <c r="AK6" s="132">
        <f t="shared" si="4"/>
        <v>0</v>
      </c>
      <c r="AL6" s="134">
        <f>AG6</f>
        <v>0</v>
      </c>
      <c r="AM6" s="132">
        <f t="shared" si="5"/>
        <v>0</v>
      </c>
      <c r="AN6" s="132">
        <f t="shared" si="5"/>
        <v>0</v>
      </c>
      <c r="AO6" s="132">
        <f t="shared" si="5"/>
        <v>0</v>
      </c>
      <c r="AP6" s="132">
        <f t="shared" si="5"/>
        <v>0</v>
      </c>
      <c r="AQ6" s="132">
        <f t="shared" si="5"/>
        <v>0</v>
      </c>
      <c r="AR6" s="132">
        <f t="shared" si="5"/>
        <v>0</v>
      </c>
      <c r="AS6" s="135">
        <f>AN6</f>
        <v>0</v>
      </c>
      <c r="AX6" s="427">
        <f>SUM(Prog!$AD$8:$AD$18)-AY6</f>
        <v>0</v>
      </c>
      <c r="AY6" s="428">
        <f>SUMIF(Prog!$V$8:$V$18,"OPV",Prog!$AD$8:$AD$18)+SUMIF(Prog!$V$8:$V$18,"VPO",Prog!$AD$8:$AD$18)</f>
        <v>0</v>
      </c>
      <c r="AZ6" s="430"/>
    </row>
    <row r="8" spans="1:52" s="284" customFormat="1" ht="33" customHeight="1" x14ac:dyDescent="0.25">
      <c r="A8" s="283"/>
      <c r="B8" s="283"/>
      <c r="C8" s="283"/>
      <c r="D8" s="283"/>
      <c r="E8" s="471" t="str">
        <f>Translation!C188</f>
        <v>Distribution of CCE per functional status</v>
      </c>
      <c r="F8" s="472"/>
      <c r="G8" s="472"/>
      <c r="H8" s="472"/>
      <c r="I8" s="472"/>
      <c r="J8" s="467"/>
      <c r="K8" s="473" t="str">
        <f>Translation!C189</f>
        <v>Distribution of WICR/WIFR per functional status</v>
      </c>
      <c r="L8" s="472"/>
      <c r="M8" s="472"/>
      <c r="N8" s="472"/>
      <c r="O8" s="472"/>
      <c r="P8" s="472"/>
      <c r="Q8" s="467"/>
      <c r="R8" s="473" t="str">
        <f>Translation!C191</f>
        <v>Distribution of refrigerators per functional status</v>
      </c>
      <c r="S8" s="472"/>
      <c r="T8" s="472"/>
      <c r="U8" s="472"/>
      <c r="V8" s="472"/>
      <c r="W8" s="472"/>
      <c r="X8" s="467"/>
      <c r="Y8" s="474" t="str">
        <f>Translation!C193</f>
        <v>Distribution of freezers per functional status</v>
      </c>
      <c r="Z8" s="472"/>
      <c r="AA8" s="472"/>
      <c r="AB8" s="472"/>
      <c r="AC8" s="472"/>
      <c r="AD8" s="472"/>
      <c r="AE8" s="467"/>
      <c r="AF8" s="473" t="str">
        <f>Translation!C195</f>
        <v>Available cold storage at +5°C (litres)</v>
      </c>
      <c r="AG8" s="472"/>
      <c r="AH8" s="472"/>
      <c r="AI8" s="472"/>
      <c r="AJ8" s="472"/>
      <c r="AK8" s="472"/>
      <c r="AL8" s="467"/>
      <c r="AM8" s="473" t="str">
        <f>Translation!C198</f>
        <v>Available cold storage at -20°C (litres)</v>
      </c>
      <c r="AN8" s="472"/>
      <c r="AO8" s="472"/>
      <c r="AP8" s="472"/>
      <c r="AQ8" s="472"/>
      <c r="AR8" s="472"/>
      <c r="AS8" s="467"/>
      <c r="AU8" s="466" t="str">
        <f>Translation!C199</f>
        <v>Supply parameters</v>
      </c>
      <c r="AV8" s="467"/>
      <c r="AX8" s="468" t="str">
        <f>Translation!C202</f>
        <v>Estimation of required cold chain capacity, litres</v>
      </c>
      <c r="AY8" s="469"/>
      <c r="AZ8" s="470"/>
    </row>
    <row r="9" spans="1:52" ht="81" customHeight="1" x14ac:dyDescent="0.2">
      <c r="A9" s="280">
        <f>niv_3</f>
        <v>0</v>
      </c>
      <c r="B9" s="280">
        <f>niv_2</f>
        <v>0</v>
      </c>
      <c r="C9" s="280" t="str">
        <f>niv_1</f>
        <v>Districts</v>
      </c>
      <c r="D9" s="340" t="str">
        <f>Inventory!D9</f>
        <v>Level in the supply chain</v>
      </c>
      <c r="E9" s="341">
        <f>Grl_status!I6</f>
        <v>0</v>
      </c>
      <c r="F9" s="341">
        <f>Grl_status!J6</f>
        <v>0</v>
      </c>
      <c r="G9" s="341">
        <f>Grl_status!K6</f>
        <v>0</v>
      </c>
      <c r="H9" s="341">
        <f>Grl_status!L6</f>
        <v>0</v>
      </c>
      <c r="I9" s="341">
        <f>Grl_status!M6</f>
        <v>0</v>
      </c>
      <c r="J9" s="342" t="s">
        <v>10</v>
      </c>
      <c r="K9" s="343" t="str">
        <f>Translation!C190</f>
        <v>WICR/WIFR</v>
      </c>
      <c r="L9" s="344">
        <f>E9</f>
        <v>0</v>
      </c>
      <c r="M9" s="344">
        <f>F9</f>
        <v>0</v>
      </c>
      <c r="N9" s="344">
        <f>G9</f>
        <v>0</v>
      </c>
      <c r="O9" s="344">
        <f>H9</f>
        <v>0</v>
      </c>
      <c r="P9" s="344">
        <f>I9</f>
        <v>0</v>
      </c>
      <c r="Q9" s="345" t="s">
        <v>240</v>
      </c>
      <c r="R9" s="343" t="str">
        <f>Translation!C192</f>
        <v>No. of refrigerators</v>
      </c>
      <c r="S9" s="344">
        <f t="shared" ref="S9:X9" si="6">L9</f>
        <v>0</v>
      </c>
      <c r="T9" s="344">
        <f t="shared" si="6"/>
        <v>0</v>
      </c>
      <c r="U9" s="344">
        <f t="shared" si="6"/>
        <v>0</v>
      </c>
      <c r="V9" s="344">
        <f t="shared" si="6"/>
        <v>0</v>
      </c>
      <c r="W9" s="344">
        <f t="shared" si="6"/>
        <v>0</v>
      </c>
      <c r="X9" s="345" t="str">
        <f t="shared" si="6"/>
        <v>% of CCE</v>
      </c>
      <c r="Y9" s="346" t="str">
        <f>Translation!C194</f>
        <v>No. of freezers</v>
      </c>
      <c r="Z9" s="347">
        <f>S9</f>
        <v>0</v>
      </c>
      <c r="AA9" s="347">
        <f t="shared" ref="AA9" si="7">T9</f>
        <v>0</v>
      </c>
      <c r="AB9" s="347">
        <f t="shared" ref="AB9:AC9" si="8">U9</f>
        <v>0</v>
      </c>
      <c r="AC9" s="347">
        <f t="shared" si="8"/>
        <v>0</v>
      </c>
      <c r="AD9" s="347">
        <f t="shared" ref="AD9" si="9">W9</f>
        <v>0</v>
      </c>
      <c r="AE9" s="345" t="str">
        <f>X9</f>
        <v>% of CCE</v>
      </c>
      <c r="AF9" s="343" t="str">
        <f>Translation!C196</f>
        <v>total capacity</v>
      </c>
      <c r="AG9" s="344">
        <f>Z9</f>
        <v>0</v>
      </c>
      <c r="AH9" s="344">
        <f t="shared" ref="AH9" si="10">AA9</f>
        <v>0</v>
      </c>
      <c r="AI9" s="344">
        <f t="shared" ref="AI9:AJ9" si="11">AB9</f>
        <v>0</v>
      </c>
      <c r="AJ9" s="344">
        <f t="shared" si="11"/>
        <v>0</v>
      </c>
      <c r="AK9" s="344">
        <f t="shared" ref="AK9" si="12">AD9</f>
        <v>0</v>
      </c>
      <c r="AL9" s="348" t="str">
        <f>Translation!C197</f>
        <v>usable cold storage capcity</v>
      </c>
      <c r="AM9" s="343" t="str">
        <f>AF9</f>
        <v>total capacity</v>
      </c>
      <c r="AN9" s="344">
        <f>AG9</f>
        <v>0</v>
      </c>
      <c r="AO9" s="344">
        <f t="shared" ref="AO9" si="13">AH9</f>
        <v>0</v>
      </c>
      <c r="AP9" s="344">
        <f t="shared" ref="AP9:AQ9" si="14">AI9</f>
        <v>0</v>
      </c>
      <c r="AQ9" s="344">
        <f t="shared" si="14"/>
        <v>0</v>
      </c>
      <c r="AR9" s="344">
        <f t="shared" ref="AR9" si="15">AK9</f>
        <v>0</v>
      </c>
      <c r="AS9" s="346" t="str">
        <f>AL9</f>
        <v>usable cold storage capcity</v>
      </c>
      <c r="AU9" s="349" t="str">
        <f>Translation!C200</f>
        <v>supply intervalle, months</v>
      </c>
      <c r="AV9" s="350" t="str">
        <f>Translation!C201</f>
        <v>safety stock, months</v>
      </c>
      <c r="AX9" s="282" t="s">
        <v>250</v>
      </c>
      <c r="AY9" s="282" t="s">
        <v>251</v>
      </c>
      <c r="AZ9" s="281" t="str">
        <f>Translation!C203</f>
        <v>cool water pack</v>
      </c>
    </row>
    <row r="10" spans="1:52" ht="16.5" x14ac:dyDescent="0.3">
      <c r="A10" s="279" t="str">
        <f>IF(Prog!B8="","",Prog!B8)</f>
        <v/>
      </c>
      <c r="B10" s="279" t="str">
        <f>IF(Prog!C8="","",Prog!C8)</f>
        <v/>
      </c>
      <c r="C10" s="279" t="str">
        <f>IF(Prog!D8="","",Prog!D8)</f>
        <v/>
      </c>
      <c r="D10" s="120"/>
      <c r="E10" s="121" t="str">
        <f t="array" ref="E10">IF($D10="","",COUNT(IF(Inventory!$B$10:$B$1000=$B10,IF(Inventory!$C$10:$C$1000=$C10,IF(Inventory!$D$10:$D$1000=$D10,IF(Inventory!$P$10:$P$1000=E$9,1))))))</f>
        <v/>
      </c>
      <c r="F10" s="121" t="str">
        <f t="array" ref="F10">IF($D10="","",COUNT(IF(Inventory!$B$10:$B$1000=$B10,IF(Inventory!$C$10:$C$1000=$C10,IF(Inventory!$D$10:$D$1000=$D10,IF(Inventory!$P$10:$P$1000=F$9,1))))))</f>
        <v/>
      </c>
      <c r="G10" s="121" t="str">
        <f t="array" ref="G10">IF($D10="","",COUNT(IF(Inventory!$B$10:$B$1000=$B10,IF(Inventory!$C$10:$C$1000=$C10,IF(Inventory!$D$10:$D$1000=$D10,IF(Inventory!$P$10:$P$1000=G$9,1))))))</f>
        <v/>
      </c>
      <c r="H10" s="121" t="str">
        <f t="array" ref="H10">IF($D10="","",COUNT(IF(Inventory!$B$10:$B$1000=$B10,IF(Inventory!$C$10:$C$1000=$C10,IF(Inventory!$D$10:$D$1000=$D10,IF(Inventory!$P$10:$P$1000=H$9,1))))))</f>
        <v/>
      </c>
      <c r="I10" s="121" t="str">
        <f t="array" ref="I10">IF($D10="","",COUNT(IF(Inventory!$B$10:$B$1000=$B10,IF(Inventory!$C$10:$C$1000=$C10,IF(Inventory!$D$10:$D$1000=$D10,IF(Inventory!$P$10:$P$1000=I$9,1))))))</f>
        <v/>
      </c>
      <c r="J10" s="121">
        <f>SUM(E10:I10)</f>
        <v>0</v>
      </c>
      <c r="K10" s="121" t="str">
        <f t="array" ref="K10">IF($D10="","",COUNT(IF(Inventory!$B$10:$B$1000=$B10,IF(Inventory!$C$10:$C$1000=$C10,IF(Inventory!$D$10:$D$1000=$D10,IF(Inventory!$J$10:$J$1000=wicr,1)))))+COUNT(IF(Inventory!$B$10:$B$1000=$B10,IF(Inventory!$C$10:$C$1000=$C10,IF(Inventory!$D$10:$D$1000=$D10,IF(Inventory!$J$10:$J$1000=wifr,1))))))</f>
        <v/>
      </c>
      <c r="L10" s="121" t="str">
        <f t="array" ref="L10">IF($D10="","",COUNT(IF(Inventory!$B$10:$B$1000=$B10,IF(Inventory!$C$10:$C$1000=$C10,IF(Inventory!$D$10:$D$1000=$D10,IF(Inventory!$J$10:$J$1000=wicr,IF(Inventory!$P$10:$P$1000=L$9,1))))))+COUNT(IF(Inventory!$B$10:$B$1000=$B10,IF(Inventory!$C$10:$C$1000=$C10,IF(Inventory!$D$10:$D$1000=$D10,IF(Inventory!$J$10:$J$1000=wifr,IF(Inventory!$P$10:$P$1000=L$9,1)))))))</f>
        <v/>
      </c>
      <c r="M10" s="121" t="str">
        <f t="array" ref="M10">IF($D10="","",COUNT(IF(Inventory!$B$10:$B$1000=$B10,IF(Inventory!$C$10:$C$1000=$C10,IF(Inventory!$D$10:$D$1000=$D10,IF(Inventory!$J$10:$J$1000=wicr,IF(Inventory!$P$10:$P$1000=M$9,1))))))+COUNT(IF(Inventory!$B$10:$B$1000=$B10,IF(Inventory!$C$10:$C$1000=$C10,IF(Inventory!$D$10:$D$1000=$D10,IF(Inventory!$J$10:$J$1000=wifr,IF(Inventory!$P$10:$P$1000=M$9,1)))))))</f>
        <v/>
      </c>
      <c r="N10" s="121" t="str">
        <f t="array" ref="N10">IF($D10="","",COUNT(IF(Inventory!$B$10:$B$1000=$B10,IF(Inventory!$C$10:$C$1000=$C10,IF(Inventory!$D$10:$D$1000=$D10,IF(Inventory!$J$10:$J$1000=wicr,IF(Inventory!$P$10:$P$1000=N$9,1))))))+COUNT(IF(Inventory!$B$10:$B$1000=$B10,IF(Inventory!$C$10:$C$1000=$C10,IF(Inventory!$D$10:$D$1000=$D10,IF(Inventory!$J$10:$J$1000=wifr,IF(Inventory!$P$10:$P$1000=N$9,1)))))))</f>
        <v/>
      </c>
      <c r="O10" s="121" t="str">
        <f t="array" ref="O10">IF($D10="","",COUNT(IF(Inventory!$B$10:$B$1000=$B10,IF(Inventory!$C$10:$C$1000=$C10,IF(Inventory!$D$10:$D$1000=$D10,IF(Inventory!$J$10:$J$1000=wicr,IF(Inventory!$P$10:$P$1000=O$9,1))))))+COUNT(IF(Inventory!$B$10:$B$1000=$B10,IF(Inventory!$C$10:$C$1000=$C10,IF(Inventory!$D$10:$D$1000=$D10,IF(Inventory!$J$10:$J$1000=wifr,IF(Inventory!$P$10:$P$1000=O$9,1)))))))</f>
        <v/>
      </c>
      <c r="P10" s="121" t="str">
        <f t="array" ref="P10">IF($D10="","",COUNT(IF(Inventory!$B$10:$B$1000=$B10,IF(Inventory!$C$10:$C$1000=$C10,IF(Inventory!$D$10:$D$1000=$D10,IF(Inventory!$J$10:$J$1000=wicr,IF(Inventory!$P$10:$P$1000=P$9,1))))))+COUNT(IF(Inventory!$B$10:$B$1000=$B10,IF(Inventory!$C$10:$C$1000=$C10,IF(Inventory!$D$10:$D$1000=$D10,IF(Inventory!$J$10:$J$1000=wifr,IF(Inventory!$P$10:$P$1000=P$9,1)))))))</f>
        <v/>
      </c>
      <c r="Q10" s="122" t="str">
        <f>IF($J10=0,"",K10/$J10)</f>
        <v/>
      </c>
      <c r="R10" s="121" t="str">
        <f t="array" ref="R10">IF($D10="","",COUNT(IF(Inventory!$B$10:$B$1000=$B10,IF(Inventory!$C$10:$C$1000=$C10,IF(Inventory!$D$10:$D$1000=$D10,IF(Inventory!$J$10:$J$1000=frig,1))))))</f>
        <v/>
      </c>
      <c r="S10" s="121" t="str">
        <f t="array" ref="S10">IF($D10="","",COUNT(IF(Inventory!$B$10:$B$1000=$B10,IF(Inventory!$C$10:$C$1000=$C10,IF(Inventory!$D$10:$D$1000=$D10,IF(Inventory!$J$10:$J$1000=frig,IF(Inventory!$P$10:$P$1000=S$9,1)))))))</f>
        <v/>
      </c>
      <c r="T10" s="121" t="str">
        <f t="array" ref="T10">IF($D10="","",COUNT(IF(Inventory!$B$10:$B$1000=$B10,IF(Inventory!$C$10:$C$1000=$C10,IF(Inventory!$D$10:$D$1000=$D10,IF(Inventory!$J$10:$J$1000=frig,IF(Inventory!$P$10:$P$1000=T$9,1)))))))</f>
        <v/>
      </c>
      <c r="U10" s="121" t="str">
        <f t="array" ref="U10">IF($D10="","",COUNT(IF(Inventory!$B$10:$B$1000=$B10,IF(Inventory!$C$10:$C$1000=$C10,IF(Inventory!$D$10:$D$1000=$D10,IF(Inventory!$J$10:$J$1000=frig,IF(Inventory!$P$10:$P$1000=U$9,1)))))))</f>
        <v/>
      </c>
      <c r="V10" s="121" t="str">
        <f t="array" ref="V10">IF($D10="","",COUNT(IF(Inventory!$B$10:$B$1000=$B10,IF(Inventory!$C$10:$C$1000=$C10,IF(Inventory!$D$10:$D$1000=$D10,IF(Inventory!$J$10:$J$1000=frig,IF(Inventory!$P$10:$P$1000=V$9,1)))))))</f>
        <v/>
      </c>
      <c r="W10" s="121" t="str">
        <f t="array" ref="W10">IF($D10="","",COUNT(IF(Inventory!$B$10:$B$1000=$B10,IF(Inventory!$C$10:$C$1000=$C10,IF(Inventory!$D$10:$D$1000=$D10,IF(Inventory!$J$10:$J$1000=frig,IF(Inventory!$P$10:$P$1000=W$9,1)))))))</f>
        <v/>
      </c>
      <c r="X10" s="122" t="str">
        <f>IF($J10=0,"",R10/$J10)</f>
        <v/>
      </c>
      <c r="Y10" s="121" t="str">
        <f t="array" ref="Y10">IF($D10="","",COUNT(IF(Inventory!$B$10:$B$1000=$B10,IF(Inventory!$C$10:$C$1000=$C10,IF(Inventory!$D$10:$D$1000=$D10,IF(Inventory!$J$10:$J$1000=freez,1))))))</f>
        <v/>
      </c>
      <c r="Z10" s="121" t="str">
        <f t="array" ref="Z10">IF($D10="","",COUNT(IF(Inventory!$B$10:$B$1000=$B10,IF(Inventory!$C$10:$C$1000=$C10,IF(Inventory!$D$10:$D$1000=$D10,IF(Inventory!$J$10:$J$1000=freez,IF(Inventory!$P$10:$P$1000=Z$9,1)))))))</f>
        <v/>
      </c>
      <c r="AA10" s="121" t="str">
        <f t="array" ref="AA10">IF($D10="","",COUNT(IF(Inventory!$B$10:$B$1000=$B10,IF(Inventory!$C$10:$C$1000=$C10,IF(Inventory!$D$10:$D$1000=$D10,IF(Inventory!$J$10:$J$1000=freez,IF(Inventory!$P$10:$P$1000=AA$9,1)))))))</f>
        <v/>
      </c>
      <c r="AB10" s="121" t="str">
        <f t="array" ref="AB10">IF($D10="","",COUNT(IF(Inventory!$B$10:$B$1000=$B10,IF(Inventory!$C$10:$C$1000=$C10,IF(Inventory!$D$10:$D$1000=$D10,IF(Inventory!$J$10:$J$1000=freez,IF(Inventory!$P$10:$P$1000=AB$9,1)))))))</f>
        <v/>
      </c>
      <c r="AC10" s="121" t="str">
        <f t="array" ref="AC10">IF($D10="","",COUNT(IF(Inventory!$B$10:$B$1000=$B10,IF(Inventory!$C$10:$C$1000=$C10,IF(Inventory!$D$10:$D$1000=$D10,IF(Inventory!$J$10:$J$1000=freez,IF(Inventory!$P$10:$P$1000=AC$9,1)))))))</f>
        <v/>
      </c>
      <c r="AD10" s="121" t="str">
        <f t="array" ref="AD10">IF($D10="","",COUNT(IF(Inventory!$B$10:$B$1000=$B10,IF(Inventory!$C$10:$C$1000=$C10,IF(Inventory!$D$10:$D$1000=$D10,IF(Inventory!$J$10:$J$1000=freez,IF(Inventory!$P$10:$P$1000=AD$9,1)))))))</f>
        <v/>
      </c>
      <c r="AE10" s="122" t="str">
        <f>IF($J10=0,"",Y10/$J10)</f>
        <v/>
      </c>
      <c r="AF10" s="121" t="str">
        <f t="array" ref="AF10">IF($D10="","",SUM(IF(Inventory!$B$10:$B$1000=$B10,IF(Inventory!$C$10:$C$1000=$C10,IF(Inventory!$D$10:$D$1000=$D10,IF(Inventory!$J$10:$J$1000=frig,Inventory!$AC$10:$AC$1000)))))+SUM(IF(Inventory!$B$10:$B$1000=$B10,IF(Inventory!$C$10:$C$1000=$C10,IF(Inventory!$D$10:$D$1000=$D10,IF(Inventory!$J$10:$J$1000=wicr,Inventory!$AC$10:$AC$1000))))))</f>
        <v/>
      </c>
      <c r="AG10" s="121" t="str">
        <f t="array" ref="AG10">IF($D10="","",SUM(IF(Inventory!$B$10:$B$1000=$B10,IF(Inventory!$C$10:$C$1000=$C10,IF(Inventory!$D$10:$D$1000=$D10,IF(Inventory!$J$10:$J$1000=frig,IF(Inventory!$P$10:$P$1000=AG$9,Inventory!$AC$10:$AC$1000))))))+SUM(IF(Inventory!$B$10:$B$1000=$B10,IF(Inventory!$C$10:$C$1000=$C10,IF(Inventory!$D$10:$D$1000=$D10,IF(Inventory!$J$10:$J$1000=wicr,IF(Inventory!$P$10:$P$1000=AG$9,Inventory!$AC$10:$AC$1000)))))))</f>
        <v/>
      </c>
      <c r="AH10" s="121" t="str">
        <f t="array" ref="AH10">IF($D10="","",SUM(IF(Inventory!$B$10:$B$1000=$B10,IF(Inventory!$C$10:$C$1000=$C10,IF(Inventory!$D$10:$D$1000=$D10,IF(Inventory!$J$10:$J$1000=frig,IF(Inventory!$P$10:$P$1000=AH$9,Inventory!$AC$10:$AC$1000))))))+SUM(IF(Inventory!$B$10:$B$1000=$B10,IF(Inventory!$C$10:$C$1000=$C10,IF(Inventory!$D$10:$D$1000=$D10,IF(Inventory!$J$10:$J$1000=wicr,IF(Inventory!$P$10:$P$1000=AH$9,Inventory!$AC$10:$AC$1000)))))))</f>
        <v/>
      </c>
      <c r="AI10" s="121" t="str">
        <f t="array" ref="AI10">IF($D10="","",SUM(IF(Inventory!$B$10:$B$1000=$B10,IF(Inventory!$C$10:$C$1000=$C10,IF(Inventory!$D$10:$D$1000=$D10,IF(Inventory!$J$10:$J$1000=frig,IF(Inventory!$P$10:$P$1000=AI$9,Inventory!$AC$10:$AC$1000))))))+SUM(IF(Inventory!$B$10:$B$1000=$B10,IF(Inventory!$C$10:$C$1000=$C10,IF(Inventory!$D$10:$D$1000=$D10,IF(Inventory!$J$10:$J$1000=wicr,IF(Inventory!$P$10:$P$1000=AI$9,Inventory!$AC$10:$AC$1000)))))))</f>
        <v/>
      </c>
      <c r="AJ10" s="121" t="str">
        <f t="array" ref="AJ10">IF($D10="","",SUM(IF(Inventory!$B$10:$B$1000=$B10,IF(Inventory!$C$10:$C$1000=$C10,IF(Inventory!$D$10:$D$1000=$D10,IF(Inventory!$J$10:$J$1000=frig,IF(Inventory!$P$10:$P$1000=AJ$9,Inventory!$AC$10:$AC$1000))))))+SUM(IF(Inventory!$B$10:$B$1000=$B10,IF(Inventory!$C$10:$C$1000=$C10,IF(Inventory!$D$10:$D$1000=$D10,IF(Inventory!$J$10:$J$1000=wicr,IF(Inventory!$P$10:$P$1000=AJ$9,Inventory!$AC$10:$AC$1000)))))))</f>
        <v/>
      </c>
      <c r="AK10" s="121" t="str">
        <f t="array" ref="AK10">IF($D10="","",SUM(IF(Inventory!$B$10:$B$1000=$B10,IF(Inventory!$C$10:$C$1000=$C10,IF(Inventory!$D$10:$D$1000=$D10,IF(Inventory!$J$10:$J$1000=frig,IF(Inventory!$P$10:$P$1000=AK$9,Inventory!$AC$10:$AC$1000))))))+SUM(IF(Inventory!$B$10:$B$1000=$B10,IF(Inventory!$C$10:$C$1000=$C10,IF(Inventory!$D$10:$D$1000=$D10,IF(Inventory!$J$10:$J$1000=wicr,IF(Inventory!$P$10:$P$1000=AK$9,Inventory!$AC$10:$AC$1000)))))))</f>
        <v/>
      </c>
      <c r="AL10" s="123" t="str">
        <f>AG10</f>
        <v/>
      </c>
      <c r="AM10" s="121" t="str">
        <f t="array" ref="AM10">IF($D10="","",SUM(IF(Inventory!$B$10:$B$1000=$B10,IF(Inventory!$C$10:$C$1000=$C10,IF(Inventory!$D$10:$D$1000=$D10,IF(Inventory!$J$10:$J$1000=freez,Inventory!$AD$10:$AD$1000)))))+SUM(IF(Inventory!$B$10:$B$1000=$B10,IF(Inventory!$C$10:$C$1000=$C10,IF(Inventory!$D$10:$D$1000=$D10,IF(Inventory!$J$10:$J$1000=wifr,Inventory!$AD$10:$AD$1000))))))</f>
        <v/>
      </c>
      <c r="AN10" s="121" t="str">
        <f t="array" ref="AN10">IF($D10="","",SUM(IF(Inventory!$B$10:$B$1000=$B10,IF(Inventory!$C$10:$C$1000=$C10,IF(Inventory!$D$10:$D$1000=$D10,IF(Inventory!$J$10:$J$1000=freez,IF(Inventory!$P$10:$P$1000=AN$9,Inventory!$AD$10:$AD$1000))))))+SUM(IF(Inventory!$B$10:$B$1000=$B10,IF(Inventory!$C$10:$C$1000=$C10,IF(Inventory!$D$10:$D$1000=$D10,IF(Inventory!$J$10:$J$1000=wifr,IF(Inventory!$P$10:$P$1000=AN$9,Inventory!$AD$10:$AD$1000)))))))</f>
        <v/>
      </c>
      <c r="AO10" s="121" t="str">
        <f t="array" ref="AO10">IF($D10="","",SUM(IF(Inventory!$B$10:$B$1000=$B10,IF(Inventory!$C$10:$C$1000=$C10,IF(Inventory!$D$10:$D$1000=$D10,IF(Inventory!$J$10:$J$1000=freez,IF(Inventory!$P$10:$P$1000=AO$9,Inventory!$AD$10:$AD$1000))))))+SUM(IF(Inventory!$B$10:$B$1000=$B10,IF(Inventory!$C$10:$C$1000=$C10,IF(Inventory!$D$10:$D$1000=$D10,IF(Inventory!$J$10:$J$1000=wifr,IF(Inventory!$P$10:$P$1000=AO$9,Inventory!$AD$10:$AD$1000)))))))</f>
        <v/>
      </c>
      <c r="AP10" s="121" t="str">
        <f t="array" ref="AP10">IF($D10="","",SUM(IF(Inventory!$B$10:$B$1000=$B10,IF(Inventory!$C$10:$C$1000=$C10,IF(Inventory!$D$10:$D$1000=$D10,IF(Inventory!$J$10:$J$1000=freez,IF(Inventory!$P$10:$P$1000=AP$9,Inventory!$AD$10:$AD$1000))))))+SUM(IF(Inventory!$B$10:$B$1000=$B10,IF(Inventory!$C$10:$C$1000=$C10,IF(Inventory!$D$10:$D$1000=$D10,IF(Inventory!$J$10:$J$1000=wifr,IF(Inventory!$P$10:$P$1000=AP$9,Inventory!$AD$10:$AD$1000)))))))</f>
        <v/>
      </c>
      <c r="AQ10" s="121" t="str">
        <f t="array" ref="AQ10">IF($D10="","",SUM(IF(Inventory!$B$10:$B$1000=$B10,IF(Inventory!$C$10:$C$1000=$C10,IF(Inventory!$D$10:$D$1000=$D10,IF(Inventory!$J$10:$J$1000=freez,IF(Inventory!$P$10:$P$1000=AQ$9,Inventory!$AD$10:$AD$1000))))))+SUM(IF(Inventory!$B$10:$B$1000=$B10,IF(Inventory!$C$10:$C$1000=$C10,IF(Inventory!$D$10:$D$1000=$D10,IF(Inventory!$J$10:$J$1000=wifr,IF(Inventory!$P$10:$P$1000=AQ$9,Inventory!$AD$10:$AD$1000)))))))</f>
        <v/>
      </c>
      <c r="AR10" s="121" t="str">
        <f t="array" ref="AR10">IF($D10="","",SUM(IF(Inventory!$B$10:$B$1000=$B10,IF(Inventory!$C$10:$C$1000=$C10,IF(Inventory!$D$10:$D$1000=$D10,IF(Inventory!$J$10:$J$1000=freez,IF(Inventory!$P$10:$P$1000=AR$9,Inventory!$AD$10:$AD$1000))))))+SUM(IF(Inventory!$B$10:$B$1000=$B10,IF(Inventory!$C$10:$C$1000=$C10,IF(Inventory!$D$10:$D$1000=$D10,IF(Inventory!$J$10:$J$1000=wifr,IF(Inventory!$P$10:$P$1000=AR$9,Inventory!$AD$10:$AD$1000)))))))</f>
        <v/>
      </c>
      <c r="AS10" s="124" t="str">
        <f>AN10</f>
        <v/>
      </c>
      <c r="AU10" s="351">
        <v>2</v>
      </c>
      <c r="AV10" s="351">
        <v>1</v>
      </c>
      <c r="AX10" s="125">
        <f>IF($C10="",0,Prog!$H8*AX$6*($AU10+$AV10)/12000)</f>
        <v>0</v>
      </c>
      <c r="AY10" s="125">
        <f>IF($C10="",0,Prog!$H8*AY$6*($AU10+$AV10)/12000)</f>
        <v>0</v>
      </c>
      <c r="AZ10" s="125"/>
    </row>
    <row r="11" spans="1:52" ht="16.5" x14ac:dyDescent="0.3">
      <c r="A11" s="279" t="str">
        <f>IF(Prog!B9="","",Prog!B9)</f>
        <v/>
      </c>
      <c r="B11" s="279" t="str">
        <f>IF(Prog!C9="","",Prog!C9)</f>
        <v/>
      </c>
      <c r="C11" s="279" t="str">
        <f>IF(Prog!D9="","",Prog!D9)</f>
        <v/>
      </c>
      <c r="D11" s="120"/>
      <c r="E11" s="121" t="str">
        <f t="array" ref="E11">IF($D11="","",COUNT(IF(Inventory!$B$10:$B$1000=$B11,IF(Inventory!$C$10:$C$1000=$C11,IF(Inventory!$D$10:$D$1000=$D11,IF(Inventory!$P$10:$P$1000=E$9,1))))))</f>
        <v/>
      </c>
      <c r="F11" s="121" t="str">
        <f t="array" ref="F11">IF($D11="","",COUNT(IF(Inventory!$B$10:$B$1000=$B11,IF(Inventory!$C$10:$C$1000=$C11,IF(Inventory!$D$10:$D$1000=$D11,IF(Inventory!$P$10:$P$1000=F$9,1))))))</f>
        <v/>
      </c>
      <c r="G11" s="121" t="str">
        <f t="array" ref="G11">IF($D11="","",COUNT(IF(Inventory!$B$10:$B$1000=$B11,IF(Inventory!$C$10:$C$1000=$C11,IF(Inventory!$D$10:$D$1000=$D11,IF(Inventory!$P$10:$P$1000=G$9,1))))))</f>
        <v/>
      </c>
      <c r="H11" s="121" t="str">
        <f t="array" ref="H11">IF($D11="","",COUNT(IF(Inventory!$B$10:$B$1000=$B11,IF(Inventory!$C$10:$C$1000=$C11,IF(Inventory!$D$10:$D$1000=$D11,IF(Inventory!$P$10:$P$1000=H$9,1))))))</f>
        <v/>
      </c>
      <c r="I11" s="121" t="str">
        <f t="array" ref="I11">IF($D11="","",COUNT(IF(Inventory!$B$10:$B$1000=$B11,IF(Inventory!$C$10:$C$1000=$C11,IF(Inventory!$D$10:$D$1000=$D11,IF(Inventory!$P$10:$P$1000=I$9,1))))))</f>
        <v/>
      </c>
      <c r="J11" s="121">
        <f t="shared" ref="J11:J74" si="16">SUM(E11:I11)</f>
        <v>0</v>
      </c>
      <c r="K11" s="121" t="str">
        <f t="array" ref="K11">IF($D11="","",COUNT(IF(Inventory!$B$10:$B$1000=$B11,IF(Inventory!$C$10:$C$1000=$C11,IF(Inventory!$D$10:$D$1000=$D11,IF(Inventory!$J$10:$J$1000=wicr,1)))))+COUNT(IF(Inventory!$B$10:$B$1000=$B11,IF(Inventory!$C$10:$C$1000=$C11,IF(Inventory!$D$10:$D$1000=$D11,IF(Inventory!$J$10:$J$1000=wifr,1))))))</f>
        <v/>
      </c>
      <c r="L11" s="121" t="str">
        <f t="array" ref="L11">IF($D11="","",COUNT(IF(Inventory!$B$10:$B$1000=$B11,IF(Inventory!$C$10:$C$1000=$C11,IF(Inventory!$D$10:$D$1000=$D11,IF(Inventory!$J$10:$J$1000=wicr,IF(Inventory!$P$10:$P$1000=L$9,1))))))+COUNT(IF(Inventory!$B$10:$B$1000=$B11,IF(Inventory!$C$10:$C$1000=$C11,IF(Inventory!$D$10:$D$1000=$D11,IF(Inventory!$J$10:$J$1000=wifr,IF(Inventory!$P$10:$P$1000=L$9,1)))))))</f>
        <v/>
      </c>
      <c r="M11" s="121" t="str">
        <f t="array" ref="M11">IF($D11="","",COUNT(IF(Inventory!$B$10:$B$1000=$B11,IF(Inventory!$C$10:$C$1000=$C11,IF(Inventory!$D$10:$D$1000=$D11,IF(Inventory!$J$10:$J$1000=wicr,IF(Inventory!$P$10:$P$1000=M$9,1))))))+COUNT(IF(Inventory!$B$10:$B$1000=$B11,IF(Inventory!$C$10:$C$1000=$C11,IF(Inventory!$D$10:$D$1000=$D11,IF(Inventory!$J$10:$J$1000=wifr,IF(Inventory!$P$10:$P$1000=M$9,1)))))))</f>
        <v/>
      </c>
      <c r="N11" s="121" t="str">
        <f t="array" ref="N11">IF($D11="","",COUNT(IF(Inventory!$B$10:$B$1000=$B11,IF(Inventory!$C$10:$C$1000=$C11,IF(Inventory!$D$10:$D$1000=$D11,IF(Inventory!$J$10:$J$1000=wicr,IF(Inventory!$P$10:$P$1000=N$9,1))))))+COUNT(IF(Inventory!$B$10:$B$1000=$B11,IF(Inventory!$C$10:$C$1000=$C11,IF(Inventory!$D$10:$D$1000=$D11,IF(Inventory!$J$10:$J$1000=wifr,IF(Inventory!$P$10:$P$1000=N$9,1)))))))</f>
        <v/>
      </c>
      <c r="O11" s="121" t="str">
        <f t="array" ref="O11">IF($D11="","",COUNT(IF(Inventory!$B$10:$B$1000=$B11,IF(Inventory!$C$10:$C$1000=$C11,IF(Inventory!$D$10:$D$1000=$D11,IF(Inventory!$J$10:$J$1000=wicr,IF(Inventory!$P$10:$P$1000=O$9,1))))))+COUNT(IF(Inventory!$B$10:$B$1000=$B11,IF(Inventory!$C$10:$C$1000=$C11,IF(Inventory!$D$10:$D$1000=$D11,IF(Inventory!$J$10:$J$1000=wifr,IF(Inventory!$P$10:$P$1000=O$9,1)))))))</f>
        <v/>
      </c>
      <c r="P11" s="121" t="str">
        <f t="array" ref="P11">IF($D11="","",COUNT(IF(Inventory!$B$10:$B$1000=$B11,IF(Inventory!$C$10:$C$1000=$C11,IF(Inventory!$D$10:$D$1000=$D11,IF(Inventory!$J$10:$J$1000=wicr,IF(Inventory!$P$10:$P$1000=P$9,1))))))+COUNT(IF(Inventory!$B$10:$B$1000=$B11,IF(Inventory!$C$10:$C$1000=$C11,IF(Inventory!$D$10:$D$1000=$D11,IF(Inventory!$J$10:$J$1000=wifr,IF(Inventory!$P$10:$P$1000=P$9,1)))))))</f>
        <v/>
      </c>
      <c r="Q11" s="122" t="str">
        <f t="shared" ref="Q11:Q74" si="17">IF($J11=0,"",K11/$J11)</f>
        <v/>
      </c>
      <c r="R11" s="121" t="str">
        <f t="array" ref="R11">IF($D11="","",COUNT(IF(Inventory!$B$10:$B$1000=$B11,IF(Inventory!$C$10:$C$1000=$C11,IF(Inventory!$D$10:$D$1000=$D11,IF(Inventory!$J$10:$J$1000=frig,1))))))</f>
        <v/>
      </c>
      <c r="S11" s="121" t="str">
        <f t="array" ref="S11">IF($D11="","",COUNT(IF(Inventory!$B$10:$B$1000=$B11,IF(Inventory!$C$10:$C$1000=$C11,IF(Inventory!$D$10:$D$1000=$D11,IF(Inventory!$J$10:$J$1000=frig,IF(Inventory!$P$10:$P$1000=S$9,1)))))))</f>
        <v/>
      </c>
      <c r="T11" s="121" t="str">
        <f t="array" ref="T11">IF($D11="","",COUNT(IF(Inventory!$B$10:$B$1000=$B11,IF(Inventory!$C$10:$C$1000=$C11,IF(Inventory!$D$10:$D$1000=$D11,IF(Inventory!$J$10:$J$1000=frig,IF(Inventory!$P$10:$P$1000=T$9,1)))))))</f>
        <v/>
      </c>
      <c r="U11" s="121" t="str">
        <f t="array" ref="U11">IF($D11="","",COUNT(IF(Inventory!$B$10:$B$1000=$B11,IF(Inventory!$C$10:$C$1000=$C11,IF(Inventory!$D$10:$D$1000=$D11,IF(Inventory!$J$10:$J$1000=frig,IF(Inventory!$P$10:$P$1000=U$9,1)))))))</f>
        <v/>
      </c>
      <c r="V11" s="121" t="str">
        <f t="array" ref="V11">IF($D11="","",COUNT(IF(Inventory!$B$10:$B$1000=$B11,IF(Inventory!$C$10:$C$1000=$C11,IF(Inventory!$D$10:$D$1000=$D11,IF(Inventory!$J$10:$J$1000=frig,IF(Inventory!$P$10:$P$1000=V$9,1)))))))</f>
        <v/>
      </c>
      <c r="W11" s="121" t="str">
        <f t="array" ref="W11">IF($D11="","",COUNT(IF(Inventory!$B$10:$B$1000=$B11,IF(Inventory!$C$10:$C$1000=$C11,IF(Inventory!$D$10:$D$1000=$D11,IF(Inventory!$J$10:$J$1000=frig,IF(Inventory!$P$10:$P$1000=W$9,1)))))))</f>
        <v/>
      </c>
      <c r="X11" s="122" t="str">
        <f t="shared" ref="X11:X74" si="18">IF($J11=0,"",R11/$J11)</f>
        <v/>
      </c>
      <c r="Y11" s="121" t="str">
        <f t="array" ref="Y11">IF($D11="","",COUNT(IF(Inventory!$B$10:$B$1000=$B11,IF(Inventory!$C$10:$C$1000=$C11,IF(Inventory!$D$10:$D$1000=$D11,IF(Inventory!$J$10:$J$1000=freez,1))))))</f>
        <v/>
      </c>
      <c r="Z11" s="121" t="str">
        <f t="array" ref="Z11">IF($D11="","",COUNT(IF(Inventory!$B$10:$B$1000=$B11,IF(Inventory!$C$10:$C$1000=$C11,IF(Inventory!$D$10:$D$1000=$D11,IF(Inventory!$J$10:$J$1000=freez,IF(Inventory!$P$10:$P$1000=Z$9,1)))))))</f>
        <v/>
      </c>
      <c r="AA11" s="121" t="str">
        <f t="array" ref="AA11">IF($D11="","",COUNT(IF(Inventory!$B$10:$B$1000=$B11,IF(Inventory!$C$10:$C$1000=$C11,IF(Inventory!$D$10:$D$1000=$D11,IF(Inventory!$J$10:$J$1000=freez,IF(Inventory!$P$10:$P$1000=AA$9,1)))))))</f>
        <v/>
      </c>
      <c r="AB11" s="121" t="str">
        <f t="array" ref="AB11">IF($D11="","",COUNT(IF(Inventory!$B$10:$B$1000=$B11,IF(Inventory!$C$10:$C$1000=$C11,IF(Inventory!$D$10:$D$1000=$D11,IF(Inventory!$J$10:$J$1000=freez,IF(Inventory!$P$10:$P$1000=AB$9,1)))))))</f>
        <v/>
      </c>
      <c r="AC11" s="121" t="str">
        <f t="array" ref="AC11">IF($D11="","",COUNT(IF(Inventory!$B$10:$B$1000=$B11,IF(Inventory!$C$10:$C$1000=$C11,IF(Inventory!$D$10:$D$1000=$D11,IF(Inventory!$J$10:$J$1000=freez,IF(Inventory!$P$10:$P$1000=AC$9,1)))))))</f>
        <v/>
      </c>
      <c r="AD11" s="121" t="str">
        <f t="array" ref="AD11">IF($D11="","",COUNT(IF(Inventory!$B$10:$B$1000=$B11,IF(Inventory!$C$10:$C$1000=$C11,IF(Inventory!$D$10:$D$1000=$D11,IF(Inventory!$J$10:$J$1000=freez,IF(Inventory!$P$10:$P$1000=AD$9,1)))))))</f>
        <v/>
      </c>
      <c r="AE11" s="122" t="str">
        <f t="shared" ref="AE11:AE74" si="19">IF($J11=0,"",Y11/$J11)</f>
        <v/>
      </c>
      <c r="AF11" s="121" t="str">
        <f t="array" ref="AF11">IF($D11="","",SUM(IF(Inventory!$B$10:$B$1000=$B11,IF(Inventory!$C$10:$C$1000=$C11,IF(Inventory!$D$10:$D$1000=$D11,IF(Inventory!$J$10:$J$1000=frig,Inventory!$AC$10:$AC$1000)))))+SUM(IF(Inventory!$B$10:$B$1000=$B11,IF(Inventory!$C$10:$C$1000=$C11,IF(Inventory!$D$10:$D$1000=$D11,IF(Inventory!$J$10:$J$1000=wicr,Inventory!$AC$10:$AC$1000))))))</f>
        <v/>
      </c>
      <c r="AG11" s="121" t="str">
        <f t="array" ref="AG11">IF($D11="","",SUM(IF(Inventory!$B$10:$B$1000=$B11,IF(Inventory!$C$10:$C$1000=$C11,IF(Inventory!$D$10:$D$1000=$D11,IF(Inventory!$J$10:$J$1000=frig,IF(Inventory!$P$10:$P$1000=AG$9,Inventory!$AC$10:$AC$1000))))))+SUM(IF(Inventory!$B$10:$B$1000=$B11,IF(Inventory!$C$10:$C$1000=$C11,IF(Inventory!$D$10:$D$1000=$D11,IF(Inventory!$J$10:$J$1000=wicr,IF(Inventory!$P$10:$P$1000=AG$9,Inventory!$AC$10:$AC$1000)))))))</f>
        <v/>
      </c>
      <c r="AH11" s="121" t="str">
        <f t="array" ref="AH11">IF($D11="","",SUM(IF(Inventory!$B$10:$B$1000=$B11,IF(Inventory!$C$10:$C$1000=$C11,IF(Inventory!$D$10:$D$1000=$D11,IF(Inventory!$J$10:$J$1000=frig,IF(Inventory!$P$10:$P$1000=AH$9,Inventory!$AC$10:$AC$1000))))))+SUM(IF(Inventory!$B$10:$B$1000=$B11,IF(Inventory!$C$10:$C$1000=$C11,IF(Inventory!$D$10:$D$1000=$D11,IF(Inventory!$J$10:$J$1000=wicr,IF(Inventory!$P$10:$P$1000=AH$9,Inventory!$AC$10:$AC$1000)))))))</f>
        <v/>
      </c>
      <c r="AI11" s="121" t="str">
        <f t="array" ref="AI11">IF($D11="","",SUM(IF(Inventory!$B$10:$B$1000=$B11,IF(Inventory!$C$10:$C$1000=$C11,IF(Inventory!$D$10:$D$1000=$D11,IF(Inventory!$J$10:$J$1000=frig,IF(Inventory!$P$10:$P$1000=AI$9,Inventory!$AC$10:$AC$1000))))))+SUM(IF(Inventory!$B$10:$B$1000=$B11,IF(Inventory!$C$10:$C$1000=$C11,IF(Inventory!$D$10:$D$1000=$D11,IF(Inventory!$J$10:$J$1000=wicr,IF(Inventory!$P$10:$P$1000=AI$9,Inventory!$AC$10:$AC$1000)))))))</f>
        <v/>
      </c>
      <c r="AJ11" s="121" t="str">
        <f t="array" ref="AJ11">IF($D11="","",SUM(IF(Inventory!$B$10:$B$1000=$B11,IF(Inventory!$C$10:$C$1000=$C11,IF(Inventory!$D$10:$D$1000=$D11,IF(Inventory!$J$10:$J$1000=frig,IF(Inventory!$P$10:$P$1000=AJ$9,Inventory!$AC$10:$AC$1000))))))+SUM(IF(Inventory!$B$10:$B$1000=$B11,IF(Inventory!$C$10:$C$1000=$C11,IF(Inventory!$D$10:$D$1000=$D11,IF(Inventory!$J$10:$J$1000=wicr,IF(Inventory!$P$10:$P$1000=AJ$9,Inventory!$AC$10:$AC$1000)))))))</f>
        <v/>
      </c>
      <c r="AK11" s="121" t="str">
        <f t="array" ref="AK11">IF($D11="","",SUM(IF(Inventory!$B$10:$B$1000=$B11,IF(Inventory!$C$10:$C$1000=$C11,IF(Inventory!$D$10:$D$1000=$D11,IF(Inventory!$J$10:$J$1000=frig,IF(Inventory!$P$10:$P$1000=AK$9,Inventory!$AC$10:$AC$1000))))))+SUM(IF(Inventory!$B$10:$B$1000=$B11,IF(Inventory!$C$10:$C$1000=$C11,IF(Inventory!$D$10:$D$1000=$D11,IF(Inventory!$J$10:$J$1000=wicr,IF(Inventory!$P$10:$P$1000=AK$9,Inventory!$AC$10:$AC$1000)))))))</f>
        <v/>
      </c>
      <c r="AL11" s="123" t="str">
        <f t="shared" ref="AL11:AL74" si="20">AG11</f>
        <v/>
      </c>
      <c r="AM11" s="121" t="str">
        <f t="array" ref="AM11">IF($D11="","",SUM(IF(Inventory!$B$10:$B$1000=$B11,IF(Inventory!$C$10:$C$1000=$C11,IF(Inventory!$D$10:$D$1000=$D11,IF(Inventory!$J$10:$J$1000=freez,Inventory!$AD$10:$AD$1000)))))+SUM(IF(Inventory!$B$10:$B$1000=$B11,IF(Inventory!$C$10:$C$1000=$C11,IF(Inventory!$D$10:$D$1000=$D11,IF(Inventory!$J$10:$J$1000=wifr,Inventory!$AD$10:$AD$1000))))))</f>
        <v/>
      </c>
      <c r="AN11" s="121" t="str">
        <f t="array" ref="AN11">IF($D11="","",SUM(IF(Inventory!$B$10:$B$1000=$B11,IF(Inventory!$C$10:$C$1000=$C11,IF(Inventory!$D$10:$D$1000=$D11,IF(Inventory!$J$10:$J$1000=freez,IF(Inventory!$P$10:$P$1000=AN$9,Inventory!$AD$10:$AD$1000))))))+SUM(IF(Inventory!$B$10:$B$1000=$B11,IF(Inventory!$C$10:$C$1000=$C11,IF(Inventory!$D$10:$D$1000=$D11,IF(Inventory!$J$10:$J$1000=wifr,IF(Inventory!$P$10:$P$1000=AN$9,Inventory!$AD$10:$AD$1000)))))))</f>
        <v/>
      </c>
      <c r="AO11" s="121" t="str">
        <f t="array" ref="AO11">IF($D11="","",SUM(IF(Inventory!$B$10:$B$1000=$B11,IF(Inventory!$C$10:$C$1000=$C11,IF(Inventory!$D$10:$D$1000=$D11,IF(Inventory!$J$10:$J$1000=freez,IF(Inventory!$P$10:$P$1000=AO$9,Inventory!$AD$10:$AD$1000))))))+SUM(IF(Inventory!$B$10:$B$1000=$B11,IF(Inventory!$C$10:$C$1000=$C11,IF(Inventory!$D$10:$D$1000=$D11,IF(Inventory!$J$10:$J$1000=wifr,IF(Inventory!$P$10:$P$1000=AO$9,Inventory!$AD$10:$AD$1000)))))))</f>
        <v/>
      </c>
      <c r="AP11" s="121" t="str">
        <f t="array" ref="AP11">IF($D11="","",SUM(IF(Inventory!$B$10:$B$1000=$B11,IF(Inventory!$C$10:$C$1000=$C11,IF(Inventory!$D$10:$D$1000=$D11,IF(Inventory!$J$10:$J$1000=freez,IF(Inventory!$P$10:$P$1000=AP$9,Inventory!$AD$10:$AD$1000))))))+SUM(IF(Inventory!$B$10:$B$1000=$B11,IF(Inventory!$C$10:$C$1000=$C11,IF(Inventory!$D$10:$D$1000=$D11,IF(Inventory!$J$10:$J$1000=wifr,IF(Inventory!$P$10:$P$1000=AP$9,Inventory!$AD$10:$AD$1000)))))))</f>
        <v/>
      </c>
      <c r="AQ11" s="121" t="str">
        <f t="array" ref="AQ11">IF($D11="","",SUM(IF(Inventory!$B$10:$B$1000=$B11,IF(Inventory!$C$10:$C$1000=$C11,IF(Inventory!$D$10:$D$1000=$D11,IF(Inventory!$J$10:$J$1000=freez,IF(Inventory!$P$10:$P$1000=AQ$9,Inventory!$AD$10:$AD$1000))))))+SUM(IF(Inventory!$B$10:$B$1000=$B11,IF(Inventory!$C$10:$C$1000=$C11,IF(Inventory!$D$10:$D$1000=$D11,IF(Inventory!$J$10:$J$1000=wifr,IF(Inventory!$P$10:$P$1000=AQ$9,Inventory!$AD$10:$AD$1000)))))))</f>
        <v/>
      </c>
      <c r="AR11" s="121" t="str">
        <f t="array" ref="AR11">IF($D11="","",SUM(IF(Inventory!$B$10:$B$1000=$B11,IF(Inventory!$C$10:$C$1000=$C11,IF(Inventory!$D$10:$D$1000=$D11,IF(Inventory!$J$10:$J$1000=freez,IF(Inventory!$P$10:$P$1000=AR$9,Inventory!$AD$10:$AD$1000))))))+SUM(IF(Inventory!$B$10:$B$1000=$B11,IF(Inventory!$C$10:$C$1000=$C11,IF(Inventory!$D$10:$D$1000=$D11,IF(Inventory!$J$10:$J$1000=wifr,IF(Inventory!$P$10:$P$1000=AR$9,Inventory!$AD$10:$AD$1000)))))))</f>
        <v/>
      </c>
      <c r="AS11" s="124" t="str">
        <f t="shared" ref="AS11:AS74" si="21">AN11</f>
        <v/>
      </c>
      <c r="AU11" s="352"/>
      <c r="AV11" s="352"/>
      <c r="AX11" s="125">
        <f>IF($C11="",0,Prog!$H9*AX$6*($AU11+$AV11)/12000)</f>
        <v>0</v>
      </c>
      <c r="AY11" s="125">
        <f>IF($C11="",0,Prog!$H9*AY$6*($AU11+$AV11)/12000)</f>
        <v>0</v>
      </c>
      <c r="AZ11" s="121"/>
    </row>
    <row r="12" spans="1:52" ht="16.5" x14ac:dyDescent="0.3">
      <c r="A12" s="279" t="str">
        <f>IF(Prog!B10="","",Prog!B10)</f>
        <v/>
      </c>
      <c r="B12" s="279" t="str">
        <f>IF(Prog!C10="","",Prog!C10)</f>
        <v/>
      </c>
      <c r="C12" s="279" t="str">
        <f>IF(Prog!D10="","",Prog!D10)</f>
        <v/>
      </c>
      <c r="D12" s="120"/>
      <c r="E12" s="121" t="str">
        <f t="array" ref="E12">IF($D12="","",COUNT(IF(Inventory!$B$10:$B$1000=$B12,IF(Inventory!$C$10:$C$1000=$C12,IF(Inventory!$D$10:$D$1000=$D12,IF(Inventory!$P$10:$P$1000=E$9,1))))))</f>
        <v/>
      </c>
      <c r="F12" s="121" t="str">
        <f t="array" ref="F12">IF($D12="","",COUNT(IF(Inventory!$B$10:$B$1000=$B12,IF(Inventory!$C$10:$C$1000=$C12,IF(Inventory!$D$10:$D$1000=$D12,IF(Inventory!$P$10:$P$1000=F$9,1))))))</f>
        <v/>
      </c>
      <c r="G12" s="121" t="str">
        <f t="array" ref="G12">IF($D12="","",COUNT(IF(Inventory!$B$10:$B$1000=$B12,IF(Inventory!$C$10:$C$1000=$C12,IF(Inventory!$D$10:$D$1000=$D12,IF(Inventory!$P$10:$P$1000=G$9,1))))))</f>
        <v/>
      </c>
      <c r="H12" s="121" t="str">
        <f t="array" ref="H12">IF($D12="","",COUNT(IF(Inventory!$B$10:$B$1000=$B12,IF(Inventory!$C$10:$C$1000=$C12,IF(Inventory!$D$10:$D$1000=$D12,IF(Inventory!$P$10:$P$1000=H$9,1))))))</f>
        <v/>
      </c>
      <c r="I12" s="121" t="str">
        <f t="array" ref="I12">IF($D12="","",COUNT(IF(Inventory!$B$10:$B$1000=$B12,IF(Inventory!$C$10:$C$1000=$C12,IF(Inventory!$D$10:$D$1000=$D12,IF(Inventory!$P$10:$P$1000=I$9,1))))))</f>
        <v/>
      </c>
      <c r="J12" s="121">
        <f t="shared" si="16"/>
        <v>0</v>
      </c>
      <c r="K12" s="121" t="str">
        <f t="array" ref="K12">IF($D12="","",COUNT(IF(Inventory!$B$10:$B$1000=$B12,IF(Inventory!$C$10:$C$1000=$C12,IF(Inventory!$D$10:$D$1000=$D12,IF(Inventory!$J$10:$J$1000=wicr,1)))))+COUNT(IF(Inventory!$B$10:$B$1000=$B12,IF(Inventory!$C$10:$C$1000=$C12,IF(Inventory!$D$10:$D$1000=$D12,IF(Inventory!$J$10:$J$1000=wifr,1))))))</f>
        <v/>
      </c>
      <c r="L12" s="121" t="str">
        <f t="array" ref="L12">IF($D12="","",COUNT(IF(Inventory!$B$10:$B$1000=$B12,IF(Inventory!$C$10:$C$1000=$C12,IF(Inventory!$D$10:$D$1000=$D12,IF(Inventory!$J$10:$J$1000=wicr,IF(Inventory!$P$10:$P$1000=L$9,1))))))+COUNT(IF(Inventory!$B$10:$B$1000=$B12,IF(Inventory!$C$10:$C$1000=$C12,IF(Inventory!$D$10:$D$1000=$D12,IF(Inventory!$J$10:$J$1000=wifr,IF(Inventory!$P$10:$P$1000=L$9,1)))))))</f>
        <v/>
      </c>
      <c r="M12" s="121" t="str">
        <f t="array" ref="M12">IF($D12="","",COUNT(IF(Inventory!$B$10:$B$1000=$B12,IF(Inventory!$C$10:$C$1000=$C12,IF(Inventory!$D$10:$D$1000=$D12,IF(Inventory!$J$10:$J$1000=wicr,IF(Inventory!$P$10:$P$1000=M$9,1))))))+COUNT(IF(Inventory!$B$10:$B$1000=$B12,IF(Inventory!$C$10:$C$1000=$C12,IF(Inventory!$D$10:$D$1000=$D12,IF(Inventory!$J$10:$J$1000=wifr,IF(Inventory!$P$10:$P$1000=M$9,1)))))))</f>
        <v/>
      </c>
      <c r="N12" s="121" t="str">
        <f t="array" ref="N12">IF($D12="","",COUNT(IF(Inventory!$B$10:$B$1000=$B12,IF(Inventory!$C$10:$C$1000=$C12,IF(Inventory!$D$10:$D$1000=$D12,IF(Inventory!$J$10:$J$1000=wicr,IF(Inventory!$P$10:$P$1000=N$9,1))))))+COUNT(IF(Inventory!$B$10:$B$1000=$B12,IF(Inventory!$C$10:$C$1000=$C12,IF(Inventory!$D$10:$D$1000=$D12,IF(Inventory!$J$10:$J$1000=wifr,IF(Inventory!$P$10:$P$1000=N$9,1)))))))</f>
        <v/>
      </c>
      <c r="O12" s="121" t="str">
        <f t="array" ref="O12">IF($D12="","",COUNT(IF(Inventory!$B$10:$B$1000=$B12,IF(Inventory!$C$10:$C$1000=$C12,IF(Inventory!$D$10:$D$1000=$D12,IF(Inventory!$J$10:$J$1000=wicr,IF(Inventory!$P$10:$P$1000=O$9,1))))))+COUNT(IF(Inventory!$B$10:$B$1000=$B12,IF(Inventory!$C$10:$C$1000=$C12,IF(Inventory!$D$10:$D$1000=$D12,IF(Inventory!$J$10:$J$1000=wifr,IF(Inventory!$P$10:$P$1000=O$9,1)))))))</f>
        <v/>
      </c>
      <c r="P12" s="121" t="str">
        <f t="array" ref="P12">IF($D12="","",COUNT(IF(Inventory!$B$10:$B$1000=$B12,IF(Inventory!$C$10:$C$1000=$C12,IF(Inventory!$D$10:$D$1000=$D12,IF(Inventory!$J$10:$J$1000=wicr,IF(Inventory!$P$10:$P$1000=P$9,1))))))+COUNT(IF(Inventory!$B$10:$B$1000=$B12,IF(Inventory!$C$10:$C$1000=$C12,IF(Inventory!$D$10:$D$1000=$D12,IF(Inventory!$J$10:$J$1000=wifr,IF(Inventory!$P$10:$P$1000=P$9,1)))))))</f>
        <v/>
      </c>
      <c r="Q12" s="122" t="str">
        <f t="shared" si="17"/>
        <v/>
      </c>
      <c r="R12" s="121" t="str">
        <f t="array" ref="R12">IF($D12="","",COUNT(IF(Inventory!$B$10:$B$1000=$B12,IF(Inventory!$C$10:$C$1000=$C12,IF(Inventory!$D$10:$D$1000=$D12,IF(Inventory!$J$10:$J$1000=frig,1))))))</f>
        <v/>
      </c>
      <c r="S12" s="121" t="str">
        <f t="array" ref="S12">IF($D12="","",COUNT(IF(Inventory!$B$10:$B$1000=$B12,IF(Inventory!$C$10:$C$1000=$C12,IF(Inventory!$D$10:$D$1000=$D12,IF(Inventory!$J$10:$J$1000=frig,IF(Inventory!$P$10:$P$1000=S$9,1)))))))</f>
        <v/>
      </c>
      <c r="T12" s="121" t="str">
        <f t="array" ref="T12">IF($D12="","",COUNT(IF(Inventory!$B$10:$B$1000=$B12,IF(Inventory!$C$10:$C$1000=$C12,IF(Inventory!$D$10:$D$1000=$D12,IF(Inventory!$J$10:$J$1000=frig,IF(Inventory!$P$10:$P$1000=T$9,1)))))))</f>
        <v/>
      </c>
      <c r="U12" s="121" t="str">
        <f t="array" ref="U12">IF($D12="","",COUNT(IF(Inventory!$B$10:$B$1000=$B12,IF(Inventory!$C$10:$C$1000=$C12,IF(Inventory!$D$10:$D$1000=$D12,IF(Inventory!$J$10:$J$1000=frig,IF(Inventory!$P$10:$P$1000=U$9,1)))))))</f>
        <v/>
      </c>
      <c r="V12" s="121" t="str">
        <f t="array" ref="V12">IF($D12="","",COUNT(IF(Inventory!$B$10:$B$1000=$B12,IF(Inventory!$C$10:$C$1000=$C12,IF(Inventory!$D$10:$D$1000=$D12,IF(Inventory!$J$10:$J$1000=frig,IF(Inventory!$P$10:$P$1000=V$9,1)))))))</f>
        <v/>
      </c>
      <c r="W12" s="121" t="str">
        <f t="array" ref="W12">IF($D12="","",COUNT(IF(Inventory!$B$10:$B$1000=$B12,IF(Inventory!$C$10:$C$1000=$C12,IF(Inventory!$D$10:$D$1000=$D12,IF(Inventory!$J$10:$J$1000=frig,IF(Inventory!$P$10:$P$1000=W$9,1)))))))</f>
        <v/>
      </c>
      <c r="X12" s="122" t="str">
        <f t="shared" si="18"/>
        <v/>
      </c>
      <c r="Y12" s="121" t="str">
        <f t="array" ref="Y12">IF($D12="","",COUNT(IF(Inventory!$B$10:$B$1000=$B12,IF(Inventory!$C$10:$C$1000=$C12,IF(Inventory!$D$10:$D$1000=$D12,IF(Inventory!$J$10:$J$1000=freez,1))))))</f>
        <v/>
      </c>
      <c r="Z12" s="121" t="str">
        <f t="array" ref="Z12">IF($D12="","",COUNT(IF(Inventory!$B$10:$B$1000=$B12,IF(Inventory!$C$10:$C$1000=$C12,IF(Inventory!$D$10:$D$1000=$D12,IF(Inventory!$J$10:$J$1000=freez,IF(Inventory!$P$10:$P$1000=Z$9,1)))))))</f>
        <v/>
      </c>
      <c r="AA12" s="121" t="str">
        <f t="array" ref="AA12">IF($D12="","",COUNT(IF(Inventory!$B$10:$B$1000=$B12,IF(Inventory!$C$10:$C$1000=$C12,IF(Inventory!$D$10:$D$1000=$D12,IF(Inventory!$J$10:$J$1000=freez,IF(Inventory!$P$10:$P$1000=AA$9,1)))))))</f>
        <v/>
      </c>
      <c r="AB12" s="121" t="str">
        <f t="array" ref="AB12">IF($D12="","",COUNT(IF(Inventory!$B$10:$B$1000=$B12,IF(Inventory!$C$10:$C$1000=$C12,IF(Inventory!$D$10:$D$1000=$D12,IF(Inventory!$J$10:$J$1000=freez,IF(Inventory!$P$10:$P$1000=AB$9,1)))))))</f>
        <v/>
      </c>
      <c r="AC12" s="121" t="str">
        <f t="array" ref="AC12">IF($D12="","",COUNT(IF(Inventory!$B$10:$B$1000=$B12,IF(Inventory!$C$10:$C$1000=$C12,IF(Inventory!$D$10:$D$1000=$D12,IF(Inventory!$J$10:$J$1000=freez,IF(Inventory!$P$10:$P$1000=AC$9,1)))))))</f>
        <v/>
      </c>
      <c r="AD12" s="121" t="str">
        <f t="array" ref="AD12">IF($D12="","",COUNT(IF(Inventory!$B$10:$B$1000=$B12,IF(Inventory!$C$10:$C$1000=$C12,IF(Inventory!$D$10:$D$1000=$D12,IF(Inventory!$J$10:$J$1000=freez,IF(Inventory!$P$10:$P$1000=AD$9,1)))))))</f>
        <v/>
      </c>
      <c r="AE12" s="122" t="str">
        <f t="shared" si="19"/>
        <v/>
      </c>
      <c r="AF12" s="121" t="str">
        <f t="array" ref="AF12">IF($D12="","",SUM(IF(Inventory!$B$10:$B$1000=$B12,IF(Inventory!$C$10:$C$1000=$C12,IF(Inventory!$D$10:$D$1000=$D12,IF(Inventory!$J$10:$J$1000=frig,Inventory!$AC$10:$AC$1000)))))+SUM(IF(Inventory!$B$10:$B$1000=$B12,IF(Inventory!$C$10:$C$1000=$C12,IF(Inventory!$D$10:$D$1000=$D12,IF(Inventory!$J$10:$J$1000=wicr,Inventory!$AC$10:$AC$1000))))))</f>
        <v/>
      </c>
      <c r="AG12" s="121" t="str">
        <f t="array" ref="AG12">IF($D12="","",SUM(IF(Inventory!$B$10:$B$1000=$B12,IF(Inventory!$C$10:$C$1000=$C12,IF(Inventory!$D$10:$D$1000=$D12,IF(Inventory!$J$10:$J$1000=frig,IF(Inventory!$P$10:$P$1000=AG$9,Inventory!$AC$10:$AC$1000))))))+SUM(IF(Inventory!$B$10:$B$1000=$B12,IF(Inventory!$C$10:$C$1000=$C12,IF(Inventory!$D$10:$D$1000=$D12,IF(Inventory!$J$10:$J$1000=wicr,IF(Inventory!$P$10:$P$1000=AG$9,Inventory!$AC$10:$AC$1000)))))))</f>
        <v/>
      </c>
      <c r="AH12" s="121" t="str">
        <f t="array" ref="AH12">IF($D12="","",SUM(IF(Inventory!$B$10:$B$1000=$B12,IF(Inventory!$C$10:$C$1000=$C12,IF(Inventory!$D$10:$D$1000=$D12,IF(Inventory!$J$10:$J$1000=frig,IF(Inventory!$P$10:$P$1000=AH$9,Inventory!$AC$10:$AC$1000))))))+SUM(IF(Inventory!$B$10:$B$1000=$B12,IF(Inventory!$C$10:$C$1000=$C12,IF(Inventory!$D$10:$D$1000=$D12,IF(Inventory!$J$10:$J$1000=wicr,IF(Inventory!$P$10:$P$1000=AH$9,Inventory!$AC$10:$AC$1000)))))))</f>
        <v/>
      </c>
      <c r="AI12" s="121" t="str">
        <f t="array" ref="AI12">IF($D12="","",SUM(IF(Inventory!$B$10:$B$1000=$B12,IF(Inventory!$C$10:$C$1000=$C12,IF(Inventory!$D$10:$D$1000=$D12,IF(Inventory!$J$10:$J$1000=frig,IF(Inventory!$P$10:$P$1000=AI$9,Inventory!$AC$10:$AC$1000))))))+SUM(IF(Inventory!$B$10:$B$1000=$B12,IF(Inventory!$C$10:$C$1000=$C12,IF(Inventory!$D$10:$D$1000=$D12,IF(Inventory!$J$10:$J$1000=wicr,IF(Inventory!$P$10:$P$1000=AI$9,Inventory!$AC$10:$AC$1000)))))))</f>
        <v/>
      </c>
      <c r="AJ12" s="121" t="str">
        <f t="array" ref="AJ12">IF($D12="","",SUM(IF(Inventory!$B$10:$B$1000=$B12,IF(Inventory!$C$10:$C$1000=$C12,IF(Inventory!$D$10:$D$1000=$D12,IF(Inventory!$J$10:$J$1000=frig,IF(Inventory!$P$10:$P$1000=AJ$9,Inventory!$AC$10:$AC$1000))))))+SUM(IF(Inventory!$B$10:$B$1000=$B12,IF(Inventory!$C$10:$C$1000=$C12,IF(Inventory!$D$10:$D$1000=$D12,IF(Inventory!$J$10:$J$1000=wicr,IF(Inventory!$P$10:$P$1000=AJ$9,Inventory!$AC$10:$AC$1000)))))))</f>
        <v/>
      </c>
      <c r="AK12" s="121" t="str">
        <f t="array" ref="AK12">IF($D12="","",SUM(IF(Inventory!$B$10:$B$1000=$B12,IF(Inventory!$C$10:$C$1000=$C12,IF(Inventory!$D$10:$D$1000=$D12,IF(Inventory!$J$10:$J$1000=frig,IF(Inventory!$P$10:$P$1000=AK$9,Inventory!$AC$10:$AC$1000))))))+SUM(IF(Inventory!$B$10:$B$1000=$B12,IF(Inventory!$C$10:$C$1000=$C12,IF(Inventory!$D$10:$D$1000=$D12,IF(Inventory!$J$10:$J$1000=wicr,IF(Inventory!$P$10:$P$1000=AK$9,Inventory!$AC$10:$AC$1000)))))))</f>
        <v/>
      </c>
      <c r="AL12" s="123" t="str">
        <f t="shared" si="20"/>
        <v/>
      </c>
      <c r="AM12" s="121" t="str">
        <f t="array" ref="AM12">IF($D12="","",SUM(IF(Inventory!$B$10:$B$1000=$B12,IF(Inventory!$C$10:$C$1000=$C12,IF(Inventory!$D$10:$D$1000=$D12,IF(Inventory!$J$10:$J$1000=freez,Inventory!$AD$10:$AD$1000)))))+SUM(IF(Inventory!$B$10:$B$1000=$B12,IF(Inventory!$C$10:$C$1000=$C12,IF(Inventory!$D$10:$D$1000=$D12,IF(Inventory!$J$10:$J$1000=wifr,Inventory!$AD$10:$AD$1000))))))</f>
        <v/>
      </c>
      <c r="AN12" s="121" t="str">
        <f t="array" ref="AN12">IF($D12="","",SUM(IF(Inventory!$B$10:$B$1000=$B12,IF(Inventory!$C$10:$C$1000=$C12,IF(Inventory!$D$10:$D$1000=$D12,IF(Inventory!$J$10:$J$1000=freez,IF(Inventory!$P$10:$P$1000=AN$9,Inventory!$AD$10:$AD$1000))))))+SUM(IF(Inventory!$B$10:$B$1000=$B12,IF(Inventory!$C$10:$C$1000=$C12,IF(Inventory!$D$10:$D$1000=$D12,IF(Inventory!$J$10:$J$1000=wifr,IF(Inventory!$P$10:$P$1000=AN$9,Inventory!$AD$10:$AD$1000)))))))</f>
        <v/>
      </c>
      <c r="AO12" s="121" t="str">
        <f t="array" ref="AO12">IF($D12="","",SUM(IF(Inventory!$B$10:$B$1000=$B12,IF(Inventory!$C$10:$C$1000=$C12,IF(Inventory!$D$10:$D$1000=$D12,IF(Inventory!$J$10:$J$1000=freez,IF(Inventory!$P$10:$P$1000=AO$9,Inventory!$AD$10:$AD$1000))))))+SUM(IF(Inventory!$B$10:$B$1000=$B12,IF(Inventory!$C$10:$C$1000=$C12,IF(Inventory!$D$10:$D$1000=$D12,IF(Inventory!$J$10:$J$1000=wifr,IF(Inventory!$P$10:$P$1000=AO$9,Inventory!$AD$10:$AD$1000)))))))</f>
        <v/>
      </c>
      <c r="AP12" s="121" t="str">
        <f t="array" ref="AP12">IF($D12="","",SUM(IF(Inventory!$B$10:$B$1000=$B12,IF(Inventory!$C$10:$C$1000=$C12,IF(Inventory!$D$10:$D$1000=$D12,IF(Inventory!$J$10:$J$1000=freez,IF(Inventory!$P$10:$P$1000=AP$9,Inventory!$AD$10:$AD$1000))))))+SUM(IF(Inventory!$B$10:$B$1000=$B12,IF(Inventory!$C$10:$C$1000=$C12,IF(Inventory!$D$10:$D$1000=$D12,IF(Inventory!$J$10:$J$1000=wifr,IF(Inventory!$P$10:$P$1000=AP$9,Inventory!$AD$10:$AD$1000)))))))</f>
        <v/>
      </c>
      <c r="AQ12" s="121" t="str">
        <f t="array" ref="AQ12">IF($D12="","",SUM(IF(Inventory!$B$10:$B$1000=$B12,IF(Inventory!$C$10:$C$1000=$C12,IF(Inventory!$D$10:$D$1000=$D12,IF(Inventory!$J$10:$J$1000=freez,IF(Inventory!$P$10:$P$1000=AQ$9,Inventory!$AD$10:$AD$1000))))))+SUM(IF(Inventory!$B$10:$B$1000=$B12,IF(Inventory!$C$10:$C$1000=$C12,IF(Inventory!$D$10:$D$1000=$D12,IF(Inventory!$J$10:$J$1000=wifr,IF(Inventory!$P$10:$P$1000=AQ$9,Inventory!$AD$10:$AD$1000)))))))</f>
        <v/>
      </c>
      <c r="AR12" s="121" t="str">
        <f t="array" ref="AR12">IF($D12="","",SUM(IF(Inventory!$B$10:$B$1000=$B12,IF(Inventory!$C$10:$C$1000=$C12,IF(Inventory!$D$10:$D$1000=$D12,IF(Inventory!$J$10:$J$1000=freez,IF(Inventory!$P$10:$P$1000=AR$9,Inventory!$AD$10:$AD$1000))))))+SUM(IF(Inventory!$B$10:$B$1000=$B12,IF(Inventory!$C$10:$C$1000=$C12,IF(Inventory!$D$10:$D$1000=$D12,IF(Inventory!$J$10:$J$1000=wifr,IF(Inventory!$P$10:$P$1000=AR$9,Inventory!$AD$10:$AD$1000)))))))</f>
        <v/>
      </c>
      <c r="AS12" s="124" t="str">
        <f t="shared" si="21"/>
        <v/>
      </c>
      <c r="AU12" s="352"/>
      <c r="AV12" s="352"/>
      <c r="AX12" s="125">
        <f>IF($C12="",0,Prog!$H10*AX$6*($AU12+$AV12)/12000)</f>
        <v>0</v>
      </c>
      <c r="AY12" s="125">
        <f>IF($C12="",0,Prog!$H10*AY$6*($AU12+$AV12)/12000)</f>
        <v>0</v>
      </c>
      <c r="AZ12" s="121"/>
    </row>
    <row r="13" spans="1:52" ht="16.5" x14ac:dyDescent="0.3">
      <c r="A13" s="279" t="str">
        <f>IF(Prog!B11="","",Prog!B11)</f>
        <v/>
      </c>
      <c r="B13" s="279" t="str">
        <f>IF(Prog!C11="","",Prog!C11)</f>
        <v/>
      </c>
      <c r="C13" s="279" t="str">
        <f>IF(Prog!D11="","",Prog!D11)</f>
        <v/>
      </c>
      <c r="D13" s="120"/>
      <c r="E13" s="121" t="str">
        <f t="array" ref="E13">IF($D13="","",COUNT(IF(Inventory!$B$10:$B$1000=$B13,IF(Inventory!$C$10:$C$1000=$C13,IF(Inventory!$D$10:$D$1000=$D13,IF(Inventory!$P$10:$P$1000=E$9,1))))))</f>
        <v/>
      </c>
      <c r="F13" s="121" t="str">
        <f t="array" ref="F13">IF($D13="","",COUNT(IF(Inventory!$B$10:$B$1000=$B13,IF(Inventory!$C$10:$C$1000=$C13,IF(Inventory!$D$10:$D$1000=$D13,IF(Inventory!$P$10:$P$1000=F$9,1))))))</f>
        <v/>
      </c>
      <c r="G13" s="121" t="str">
        <f t="array" ref="G13">IF($D13="","",COUNT(IF(Inventory!$B$10:$B$1000=$B13,IF(Inventory!$C$10:$C$1000=$C13,IF(Inventory!$D$10:$D$1000=$D13,IF(Inventory!$P$10:$P$1000=G$9,1))))))</f>
        <v/>
      </c>
      <c r="H13" s="121" t="str">
        <f t="array" ref="H13">IF($D13="","",COUNT(IF(Inventory!$B$10:$B$1000=$B13,IF(Inventory!$C$10:$C$1000=$C13,IF(Inventory!$D$10:$D$1000=$D13,IF(Inventory!$P$10:$P$1000=H$9,1))))))</f>
        <v/>
      </c>
      <c r="I13" s="121" t="str">
        <f t="array" ref="I13">IF($D13="","",COUNT(IF(Inventory!$B$10:$B$1000=$B13,IF(Inventory!$C$10:$C$1000=$C13,IF(Inventory!$D$10:$D$1000=$D13,IF(Inventory!$P$10:$P$1000=I$9,1))))))</f>
        <v/>
      </c>
      <c r="J13" s="121">
        <f t="shared" si="16"/>
        <v>0</v>
      </c>
      <c r="K13" s="121" t="str">
        <f t="array" ref="K13">IF($D13="","",COUNT(IF(Inventory!$B$10:$B$1000=$B13,IF(Inventory!$C$10:$C$1000=$C13,IF(Inventory!$D$10:$D$1000=$D13,IF(Inventory!$J$10:$J$1000=wicr,1)))))+COUNT(IF(Inventory!$B$10:$B$1000=$B13,IF(Inventory!$C$10:$C$1000=$C13,IF(Inventory!$D$10:$D$1000=$D13,IF(Inventory!$J$10:$J$1000=wifr,1))))))</f>
        <v/>
      </c>
      <c r="L13" s="121" t="str">
        <f t="array" ref="L13">IF($D13="","",COUNT(IF(Inventory!$B$10:$B$1000=$B13,IF(Inventory!$C$10:$C$1000=$C13,IF(Inventory!$D$10:$D$1000=$D13,IF(Inventory!$J$10:$J$1000=wicr,IF(Inventory!$P$10:$P$1000=L$9,1))))))+COUNT(IF(Inventory!$B$10:$B$1000=$B13,IF(Inventory!$C$10:$C$1000=$C13,IF(Inventory!$D$10:$D$1000=$D13,IF(Inventory!$J$10:$J$1000=wifr,IF(Inventory!$P$10:$P$1000=L$9,1)))))))</f>
        <v/>
      </c>
      <c r="M13" s="121" t="str">
        <f t="array" ref="M13">IF($D13="","",COUNT(IF(Inventory!$B$10:$B$1000=$B13,IF(Inventory!$C$10:$C$1000=$C13,IF(Inventory!$D$10:$D$1000=$D13,IF(Inventory!$J$10:$J$1000=wicr,IF(Inventory!$P$10:$P$1000=M$9,1))))))+COUNT(IF(Inventory!$B$10:$B$1000=$B13,IF(Inventory!$C$10:$C$1000=$C13,IF(Inventory!$D$10:$D$1000=$D13,IF(Inventory!$J$10:$J$1000=wifr,IF(Inventory!$P$10:$P$1000=M$9,1)))))))</f>
        <v/>
      </c>
      <c r="N13" s="121" t="str">
        <f t="array" ref="N13">IF($D13="","",COUNT(IF(Inventory!$B$10:$B$1000=$B13,IF(Inventory!$C$10:$C$1000=$C13,IF(Inventory!$D$10:$D$1000=$D13,IF(Inventory!$J$10:$J$1000=wicr,IF(Inventory!$P$10:$P$1000=N$9,1))))))+COUNT(IF(Inventory!$B$10:$B$1000=$B13,IF(Inventory!$C$10:$C$1000=$C13,IF(Inventory!$D$10:$D$1000=$D13,IF(Inventory!$J$10:$J$1000=wifr,IF(Inventory!$P$10:$P$1000=N$9,1)))))))</f>
        <v/>
      </c>
      <c r="O13" s="121" t="str">
        <f t="array" ref="O13">IF($D13="","",COUNT(IF(Inventory!$B$10:$B$1000=$B13,IF(Inventory!$C$10:$C$1000=$C13,IF(Inventory!$D$10:$D$1000=$D13,IF(Inventory!$J$10:$J$1000=wicr,IF(Inventory!$P$10:$P$1000=O$9,1))))))+COUNT(IF(Inventory!$B$10:$B$1000=$B13,IF(Inventory!$C$10:$C$1000=$C13,IF(Inventory!$D$10:$D$1000=$D13,IF(Inventory!$J$10:$J$1000=wifr,IF(Inventory!$P$10:$P$1000=O$9,1)))))))</f>
        <v/>
      </c>
      <c r="P13" s="121" t="str">
        <f t="array" ref="P13">IF($D13="","",COUNT(IF(Inventory!$B$10:$B$1000=$B13,IF(Inventory!$C$10:$C$1000=$C13,IF(Inventory!$D$10:$D$1000=$D13,IF(Inventory!$J$10:$J$1000=wicr,IF(Inventory!$P$10:$P$1000=P$9,1))))))+COUNT(IF(Inventory!$B$10:$B$1000=$B13,IF(Inventory!$C$10:$C$1000=$C13,IF(Inventory!$D$10:$D$1000=$D13,IF(Inventory!$J$10:$J$1000=wifr,IF(Inventory!$P$10:$P$1000=P$9,1)))))))</f>
        <v/>
      </c>
      <c r="Q13" s="122" t="str">
        <f t="shared" si="17"/>
        <v/>
      </c>
      <c r="R13" s="121" t="str">
        <f t="array" ref="R13">IF($D13="","",COUNT(IF(Inventory!$B$10:$B$1000=$B13,IF(Inventory!$C$10:$C$1000=$C13,IF(Inventory!$D$10:$D$1000=$D13,IF(Inventory!$J$10:$J$1000=frig,1))))))</f>
        <v/>
      </c>
      <c r="S13" s="121" t="str">
        <f t="array" ref="S13">IF($D13="","",COUNT(IF(Inventory!$B$10:$B$1000=$B13,IF(Inventory!$C$10:$C$1000=$C13,IF(Inventory!$D$10:$D$1000=$D13,IF(Inventory!$J$10:$J$1000=frig,IF(Inventory!$P$10:$P$1000=S$9,1)))))))</f>
        <v/>
      </c>
      <c r="T13" s="121" t="str">
        <f t="array" ref="T13">IF($D13="","",COUNT(IF(Inventory!$B$10:$B$1000=$B13,IF(Inventory!$C$10:$C$1000=$C13,IF(Inventory!$D$10:$D$1000=$D13,IF(Inventory!$J$10:$J$1000=frig,IF(Inventory!$P$10:$P$1000=T$9,1)))))))</f>
        <v/>
      </c>
      <c r="U13" s="121" t="str">
        <f t="array" ref="U13">IF($D13="","",COUNT(IF(Inventory!$B$10:$B$1000=$B13,IF(Inventory!$C$10:$C$1000=$C13,IF(Inventory!$D$10:$D$1000=$D13,IF(Inventory!$J$10:$J$1000=frig,IF(Inventory!$P$10:$P$1000=U$9,1)))))))</f>
        <v/>
      </c>
      <c r="V13" s="121" t="str">
        <f t="array" ref="V13">IF($D13="","",COUNT(IF(Inventory!$B$10:$B$1000=$B13,IF(Inventory!$C$10:$C$1000=$C13,IF(Inventory!$D$10:$D$1000=$D13,IF(Inventory!$J$10:$J$1000=frig,IF(Inventory!$P$10:$P$1000=V$9,1)))))))</f>
        <v/>
      </c>
      <c r="W13" s="121" t="str">
        <f t="array" ref="W13">IF($D13="","",COUNT(IF(Inventory!$B$10:$B$1000=$B13,IF(Inventory!$C$10:$C$1000=$C13,IF(Inventory!$D$10:$D$1000=$D13,IF(Inventory!$J$10:$J$1000=frig,IF(Inventory!$P$10:$P$1000=W$9,1)))))))</f>
        <v/>
      </c>
      <c r="X13" s="122" t="str">
        <f t="shared" si="18"/>
        <v/>
      </c>
      <c r="Y13" s="121" t="str">
        <f t="array" ref="Y13">IF($D13="","",COUNT(IF(Inventory!$B$10:$B$1000=$B13,IF(Inventory!$C$10:$C$1000=$C13,IF(Inventory!$D$10:$D$1000=$D13,IF(Inventory!$J$10:$J$1000=freez,1))))))</f>
        <v/>
      </c>
      <c r="Z13" s="121" t="str">
        <f t="array" ref="Z13">IF($D13="","",COUNT(IF(Inventory!$B$10:$B$1000=$B13,IF(Inventory!$C$10:$C$1000=$C13,IF(Inventory!$D$10:$D$1000=$D13,IF(Inventory!$J$10:$J$1000=freez,IF(Inventory!$P$10:$P$1000=Z$9,1)))))))</f>
        <v/>
      </c>
      <c r="AA13" s="121" t="str">
        <f t="array" ref="AA13">IF($D13="","",COUNT(IF(Inventory!$B$10:$B$1000=$B13,IF(Inventory!$C$10:$C$1000=$C13,IF(Inventory!$D$10:$D$1000=$D13,IF(Inventory!$J$10:$J$1000=freez,IF(Inventory!$P$10:$P$1000=AA$9,1)))))))</f>
        <v/>
      </c>
      <c r="AB13" s="121" t="str">
        <f t="array" ref="AB13">IF($D13="","",COUNT(IF(Inventory!$B$10:$B$1000=$B13,IF(Inventory!$C$10:$C$1000=$C13,IF(Inventory!$D$10:$D$1000=$D13,IF(Inventory!$J$10:$J$1000=freez,IF(Inventory!$P$10:$P$1000=AB$9,1)))))))</f>
        <v/>
      </c>
      <c r="AC13" s="121" t="str">
        <f t="array" ref="AC13">IF($D13="","",COUNT(IF(Inventory!$B$10:$B$1000=$B13,IF(Inventory!$C$10:$C$1000=$C13,IF(Inventory!$D$10:$D$1000=$D13,IF(Inventory!$J$10:$J$1000=freez,IF(Inventory!$P$10:$P$1000=AC$9,1)))))))</f>
        <v/>
      </c>
      <c r="AD13" s="121" t="str">
        <f t="array" ref="AD13">IF($D13="","",COUNT(IF(Inventory!$B$10:$B$1000=$B13,IF(Inventory!$C$10:$C$1000=$C13,IF(Inventory!$D$10:$D$1000=$D13,IF(Inventory!$J$10:$J$1000=freez,IF(Inventory!$P$10:$P$1000=AD$9,1)))))))</f>
        <v/>
      </c>
      <c r="AE13" s="122" t="str">
        <f t="shared" si="19"/>
        <v/>
      </c>
      <c r="AF13" s="121" t="str">
        <f t="array" ref="AF13">IF($D13="","",SUM(IF(Inventory!$B$10:$B$1000=$B13,IF(Inventory!$C$10:$C$1000=$C13,IF(Inventory!$D$10:$D$1000=$D13,IF(Inventory!$J$10:$J$1000=frig,Inventory!$AC$10:$AC$1000)))))+SUM(IF(Inventory!$B$10:$B$1000=$B13,IF(Inventory!$C$10:$C$1000=$C13,IF(Inventory!$D$10:$D$1000=$D13,IF(Inventory!$J$10:$J$1000=wicr,Inventory!$AC$10:$AC$1000))))))</f>
        <v/>
      </c>
      <c r="AG13" s="121" t="str">
        <f t="array" ref="AG13">IF($D13="","",SUM(IF(Inventory!$B$10:$B$1000=$B13,IF(Inventory!$C$10:$C$1000=$C13,IF(Inventory!$D$10:$D$1000=$D13,IF(Inventory!$J$10:$J$1000=frig,IF(Inventory!$P$10:$P$1000=AG$9,Inventory!$AC$10:$AC$1000))))))+SUM(IF(Inventory!$B$10:$B$1000=$B13,IF(Inventory!$C$10:$C$1000=$C13,IF(Inventory!$D$10:$D$1000=$D13,IF(Inventory!$J$10:$J$1000=wicr,IF(Inventory!$P$10:$P$1000=AG$9,Inventory!$AC$10:$AC$1000)))))))</f>
        <v/>
      </c>
      <c r="AH13" s="121" t="str">
        <f t="array" ref="AH13">IF($D13="","",SUM(IF(Inventory!$B$10:$B$1000=$B13,IF(Inventory!$C$10:$C$1000=$C13,IF(Inventory!$D$10:$D$1000=$D13,IF(Inventory!$J$10:$J$1000=frig,IF(Inventory!$P$10:$P$1000=AH$9,Inventory!$AC$10:$AC$1000))))))+SUM(IF(Inventory!$B$10:$B$1000=$B13,IF(Inventory!$C$10:$C$1000=$C13,IF(Inventory!$D$10:$D$1000=$D13,IF(Inventory!$J$10:$J$1000=wicr,IF(Inventory!$P$10:$P$1000=AH$9,Inventory!$AC$10:$AC$1000)))))))</f>
        <v/>
      </c>
      <c r="AI13" s="121" t="str">
        <f t="array" ref="AI13">IF($D13="","",SUM(IF(Inventory!$B$10:$B$1000=$B13,IF(Inventory!$C$10:$C$1000=$C13,IF(Inventory!$D$10:$D$1000=$D13,IF(Inventory!$J$10:$J$1000=frig,IF(Inventory!$P$10:$P$1000=AI$9,Inventory!$AC$10:$AC$1000))))))+SUM(IF(Inventory!$B$10:$B$1000=$B13,IF(Inventory!$C$10:$C$1000=$C13,IF(Inventory!$D$10:$D$1000=$D13,IF(Inventory!$J$10:$J$1000=wicr,IF(Inventory!$P$10:$P$1000=AI$9,Inventory!$AC$10:$AC$1000)))))))</f>
        <v/>
      </c>
      <c r="AJ13" s="121" t="str">
        <f t="array" ref="AJ13">IF($D13="","",SUM(IF(Inventory!$B$10:$B$1000=$B13,IF(Inventory!$C$10:$C$1000=$C13,IF(Inventory!$D$10:$D$1000=$D13,IF(Inventory!$J$10:$J$1000=frig,IF(Inventory!$P$10:$P$1000=AJ$9,Inventory!$AC$10:$AC$1000))))))+SUM(IF(Inventory!$B$10:$B$1000=$B13,IF(Inventory!$C$10:$C$1000=$C13,IF(Inventory!$D$10:$D$1000=$D13,IF(Inventory!$J$10:$J$1000=wicr,IF(Inventory!$P$10:$P$1000=AJ$9,Inventory!$AC$10:$AC$1000)))))))</f>
        <v/>
      </c>
      <c r="AK13" s="121" t="str">
        <f t="array" ref="AK13">IF($D13="","",SUM(IF(Inventory!$B$10:$B$1000=$B13,IF(Inventory!$C$10:$C$1000=$C13,IF(Inventory!$D$10:$D$1000=$D13,IF(Inventory!$J$10:$J$1000=frig,IF(Inventory!$P$10:$P$1000=AK$9,Inventory!$AC$10:$AC$1000))))))+SUM(IF(Inventory!$B$10:$B$1000=$B13,IF(Inventory!$C$10:$C$1000=$C13,IF(Inventory!$D$10:$D$1000=$D13,IF(Inventory!$J$10:$J$1000=wicr,IF(Inventory!$P$10:$P$1000=AK$9,Inventory!$AC$10:$AC$1000)))))))</f>
        <v/>
      </c>
      <c r="AL13" s="123" t="str">
        <f t="shared" si="20"/>
        <v/>
      </c>
      <c r="AM13" s="121" t="str">
        <f t="array" ref="AM13">IF($D13="","",SUM(IF(Inventory!$B$10:$B$1000=$B13,IF(Inventory!$C$10:$C$1000=$C13,IF(Inventory!$D$10:$D$1000=$D13,IF(Inventory!$J$10:$J$1000=freez,Inventory!$AD$10:$AD$1000)))))+SUM(IF(Inventory!$B$10:$B$1000=$B13,IF(Inventory!$C$10:$C$1000=$C13,IF(Inventory!$D$10:$D$1000=$D13,IF(Inventory!$J$10:$J$1000=wifr,Inventory!$AD$10:$AD$1000))))))</f>
        <v/>
      </c>
      <c r="AN13" s="121" t="str">
        <f t="array" ref="AN13">IF($D13="","",SUM(IF(Inventory!$B$10:$B$1000=$B13,IF(Inventory!$C$10:$C$1000=$C13,IF(Inventory!$D$10:$D$1000=$D13,IF(Inventory!$J$10:$J$1000=freez,IF(Inventory!$P$10:$P$1000=AN$9,Inventory!$AD$10:$AD$1000))))))+SUM(IF(Inventory!$B$10:$B$1000=$B13,IF(Inventory!$C$10:$C$1000=$C13,IF(Inventory!$D$10:$D$1000=$D13,IF(Inventory!$J$10:$J$1000=wifr,IF(Inventory!$P$10:$P$1000=AN$9,Inventory!$AD$10:$AD$1000)))))))</f>
        <v/>
      </c>
      <c r="AO13" s="121" t="str">
        <f t="array" ref="AO13">IF($D13="","",SUM(IF(Inventory!$B$10:$B$1000=$B13,IF(Inventory!$C$10:$C$1000=$C13,IF(Inventory!$D$10:$D$1000=$D13,IF(Inventory!$J$10:$J$1000=freez,IF(Inventory!$P$10:$P$1000=AO$9,Inventory!$AD$10:$AD$1000))))))+SUM(IF(Inventory!$B$10:$B$1000=$B13,IF(Inventory!$C$10:$C$1000=$C13,IF(Inventory!$D$10:$D$1000=$D13,IF(Inventory!$J$10:$J$1000=wifr,IF(Inventory!$P$10:$P$1000=AO$9,Inventory!$AD$10:$AD$1000)))))))</f>
        <v/>
      </c>
      <c r="AP13" s="121" t="str">
        <f t="array" ref="AP13">IF($D13="","",SUM(IF(Inventory!$B$10:$B$1000=$B13,IF(Inventory!$C$10:$C$1000=$C13,IF(Inventory!$D$10:$D$1000=$D13,IF(Inventory!$J$10:$J$1000=freez,IF(Inventory!$P$10:$P$1000=AP$9,Inventory!$AD$10:$AD$1000))))))+SUM(IF(Inventory!$B$10:$B$1000=$B13,IF(Inventory!$C$10:$C$1000=$C13,IF(Inventory!$D$10:$D$1000=$D13,IF(Inventory!$J$10:$J$1000=wifr,IF(Inventory!$P$10:$P$1000=AP$9,Inventory!$AD$10:$AD$1000)))))))</f>
        <v/>
      </c>
      <c r="AQ13" s="121" t="str">
        <f t="array" ref="AQ13">IF($D13="","",SUM(IF(Inventory!$B$10:$B$1000=$B13,IF(Inventory!$C$10:$C$1000=$C13,IF(Inventory!$D$10:$D$1000=$D13,IF(Inventory!$J$10:$J$1000=freez,IF(Inventory!$P$10:$P$1000=AQ$9,Inventory!$AD$10:$AD$1000))))))+SUM(IF(Inventory!$B$10:$B$1000=$B13,IF(Inventory!$C$10:$C$1000=$C13,IF(Inventory!$D$10:$D$1000=$D13,IF(Inventory!$J$10:$J$1000=wifr,IF(Inventory!$P$10:$P$1000=AQ$9,Inventory!$AD$10:$AD$1000)))))))</f>
        <v/>
      </c>
      <c r="AR13" s="121" t="str">
        <f t="array" ref="AR13">IF($D13="","",SUM(IF(Inventory!$B$10:$B$1000=$B13,IF(Inventory!$C$10:$C$1000=$C13,IF(Inventory!$D$10:$D$1000=$D13,IF(Inventory!$J$10:$J$1000=freez,IF(Inventory!$P$10:$P$1000=AR$9,Inventory!$AD$10:$AD$1000))))))+SUM(IF(Inventory!$B$10:$B$1000=$B13,IF(Inventory!$C$10:$C$1000=$C13,IF(Inventory!$D$10:$D$1000=$D13,IF(Inventory!$J$10:$J$1000=wifr,IF(Inventory!$P$10:$P$1000=AR$9,Inventory!$AD$10:$AD$1000)))))))</f>
        <v/>
      </c>
      <c r="AS13" s="124" t="str">
        <f t="shared" si="21"/>
        <v/>
      </c>
      <c r="AU13" s="352"/>
      <c r="AV13" s="352"/>
      <c r="AX13" s="125">
        <f>IF($C13="",0,Prog!$H11*AX$6*($AU13+$AV13)/12000)</f>
        <v>0</v>
      </c>
      <c r="AY13" s="125">
        <f>IF($C13="",0,Prog!$H11*AY$6*($AU13+$AV13)/12000)</f>
        <v>0</v>
      </c>
      <c r="AZ13" s="121"/>
    </row>
    <row r="14" spans="1:52" ht="16.5" x14ac:dyDescent="0.3">
      <c r="A14" s="279" t="str">
        <f>IF(Prog!B12="","",Prog!B12)</f>
        <v/>
      </c>
      <c r="B14" s="279" t="str">
        <f>IF(Prog!C12="","",Prog!C12)</f>
        <v/>
      </c>
      <c r="C14" s="279" t="str">
        <f>IF(Prog!D12="","",Prog!D12)</f>
        <v/>
      </c>
      <c r="D14" s="120"/>
      <c r="E14" s="121" t="str">
        <f t="array" ref="E14">IF($D14="","",COUNT(IF(Inventory!$B$10:$B$1000=$B14,IF(Inventory!$C$10:$C$1000=$C14,IF(Inventory!$D$10:$D$1000=$D14,IF(Inventory!$P$10:$P$1000=E$9,1))))))</f>
        <v/>
      </c>
      <c r="F14" s="121" t="str">
        <f t="array" ref="F14">IF($D14="","",COUNT(IF(Inventory!$B$10:$B$1000=$B14,IF(Inventory!$C$10:$C$1000=$C14,IF(Inventory!$D$10:$D$1000=$D14,IF(Inventory!$P$10:$P$1000=F$9,1))))))</f>
        <v/>
      </c>
      <c r="G14" s="121" t="str">
        <f t="array" ref="G14">IF($D14="","",COUNT(IF(Inventory!$B$10:$B$1000=$B14,IF(Inventory!$C$10:$C$1000=$C14,IF(Inventory!$D$10:$D$1000=$D14,IF(Inventory!$P$10:$P$1000=G$9,1))))))</f>
        <v/>
      </c>
      <c r="H14" s="121" t="str">
        <f t="array" ref="H14">IF($D14="","",COUNT(IF(Inventory!$B$10:$B$1000=$B14,IF(Inventory!$C$10:$C$1000=$C14,IF(Inventory!$D$10:$D$1000=$D14,IF(Inventory!$P$10:$P$1000=H$9,1))))))</f>
        <v/>
      </c>
      <c r="I14" s="121" t="str">
        <f t="array" ref="I14">IF($D14="","",COUNT(IF(Inventory!$B$10:$B$1000=$B14,IF(Inventory!$C$10:$C$1000=$C14,IF(Inventory!$D$10:$D$1000=$D14,IF(Inventory!$P$10:$P$1000=I$9,1))))))</f>
        <v/>
      </c>
      <c r="J14" s="121">
        <f t="shared" si="16"/>
        <v>0</v>
      </c>
      <c r="K14" s="121" t="str">
        <f t="array" ref="K14">IF($D14="","",COUNT(IF(Inventory!$B$10:$B$1000=$B14,IF(Inventory!$C$10:$C$1000=$C14,IF(Inventory!$D$10:$D$1000=$D14,IF(Inventory!$J$10:$J$1000=wicr,1)))))+COUNT(IF(Inventory!$B$10:$B$1000=$B14,IF(Inventory!$C$10:$C$1000=$C14,IF(Inventory!$D$10:$D$1000=$D14,IF(Inventory!$J$10:$J$1000=wifr,1))))))</f>
        <v/>
      </c>
      <c r="L14" s="121" t="str">
        <f t="array" ref="L14">IF($D14="","",COUNT(IF(Inventory!$B$10:$B$1000=$B14,IF(Inventory!$C$10:$C$1000=$C14,IF(Inventory!$D$10:$D$1000=$D14,IF(Inventory!$J$10:$J$1000=wicr,IF(Inventory!$P$10:$P$1000=L$9,1))))))+COUNT(IF(Inventory!$B$10:$B$1000=$B14,IF(Inventory!$C$10:$C$1000=$C14,IF(Inventory!$D$10:$D$1000=$D14,IF(Inventory!$J$10:$J$1000=wifr,IF(Inventory!$P$10:$P$1000=L$9,1)))))))</f>
        <v/>
      </c>
      <c r="M14" s="121" t="str">
        <f t="array" ref="M14">IF($D14="","",COUNT(IF(Inventory!$B$10:$B$1000=$B14,IF(Inventory!$C$10:$C$1000=$C14,IF(Inventory!$D$10:$D$1000=$D14,IF(Inventory!$J$10:$J$1000=wicr,IF(Inventory!$P$10:$P$1000=M$9,1))))))+COUNT(IF(Inventory!$B$10:$B$1000=$B14,IF(Inventory!$C$10:$C$1000=$C14,IF(Inventory!$D$10:$D$1000=$D14,IF(Inventory!$J$10:$J$1000=wifr,IF(Inventory!$P$10:$P$1000=M$9,1)))))))</f>
        <v/>
      </c>
      <c r="N14" s="121" t="str">
        <f t="array" ref="N14">IF($D14="","",COUNT(IF(Inventory!$B$10:$B$1000=$B14,IF(Inventory!$C$10:$C$1000=$C14,IF(Inventory!$D$10:$D$1000=$D14,IF(Inventory!$J$10:$J$1000=wicr,IF(Inventory!$P$10:$P$1000=N$9,1))))))+COUNT(IF(Inventory!$B$10:$B$1000=$B14,IF(Inventory!$C$10:$C$1000=$C14,IF(Inventory!$D$10:$D$1000=$D14,IF(Inventory!$J$10:$J$1000=wifr,IF(Inventory!$P$10:$P$1000=N$9,1)))))))</f>
        <v/>
      </c>
      <c r="O14" s="121" t="str">
        <f t="array" ref="O14">IF($D14="","",COUNT(IF(Inventory!$B$10:$B$1000=$B14,IF(Inventory!$C$10:$C$1000=$C14,IF(Inventory!$D$10:$D$1000=$D14,IF(Inventory!$J$10:$J$1000=wicr,IF(Inventory!$P$10:$P$1000=O$9,1))))))+COUNT(IF(Inventory!$B$10:$B$1000=$B14,IF(Inventory!$C$10:$C$1000=$C14,IF(Inventory!$D$10:$D$1000=$D14,IF(Inventory!$J$10:$J$1000=wifr,IF(Inventory!$P$10:$P$1000=O$9,1)))))))</f>
        <v/>
      </c>
      <c r="P14" s="121" t="str">
        <f t="array" ref="P14">IF($D14="","",COUNT(IF(Inventory!$B$10:$B$1000=$B14,IF(Inventory!$C$10:$C$1000=$C14,IF(Inventory!$D$10:$D$1000=$D14,IF(Inventory!$J$10:$J$1000=wicr,IF(Inventory!$P$10:$P$1000=P$9,1))))))+COUNT(IF(Inventory!$B$10:$B$1000=$B14,IF(Inventory!$C$10:$C$1000=$C14,IF(Inventory!$D$10:$D$1000=$D14,IF(Inventory!$J$10:$J$1000=wifr,IF(Inventory!$P$10:$P$1000=P$9,1)))))))</f>
        <v/>
      </c>
      <c r="Q14" s="122" t="str">
        <f t="shared" si="17"/>
        <v/>
      </c>
      <c r="R14" s="121" t="str">
        <f t="array" ref="R14">IF($D14="","",COUNT(IF(Inventory!$B$10:$B$1000=$B14,IF(Inventory!$C$10:$C$1000=$C14,IF(Inventory!$D$10:$D$1000=$D14,IF(Inventory!$J$10:$J$1000=frig,1))))))</f>
        <v/>
      </c>
      <c r="S14" s="121" t="str">
        <f t="array" ref="S14">IF($D14="","",COUNT(IF(Inventory!$B$10:$B$1000=$B14,IF(Inventory!$C$10:$C$1000=$C14,IF(Inventory!$D$10:$D$1000=$D14,IF(Inventory!$J$10:$J$1000=frig,IF(Inventory!$P$10:$P$1000=S$9,1)))))))</f>
        <v/>
      </c>
      <c r="T14" s="121" t="str">
        <f t="array" ref="T14">IF($D14="","",COUNT(IF(Inventory!$B$10:$B$1000=$B14,IF(Inventory!$C$10:$C$1000=$C14,IF(Inventory!$D$10:$D$1000=$D14,IF(Inventory!$J$10:$J$1000=frig,IF(Inventory!$P$10:$P$1000=T$9,1)))))))</f>
        <v/>
      </c>
      <c r="U14" s="121" t="str">
        <f t="array" ref="U14">IF($D14="","",COUNT(IF(Inventory!$B$10:$B$1000=$B14,IF(Inventory!$C$10:$C$1000=$C14,IF(Inventory!$D$10:$D$1000=$D14,IF(Inventory!$J$10:$J$1000=frig,IF(Inventory!$P$10:$P$1000=U$9,1)))))))</f>
        <v/>
      </c>
      <c r="V14" s="121" t="str">
        <f t="array" ref="V14">IF($D14="","",COUNT(IF(Inventory!$B$10:$B$1000=$B14,IF(Inventory!$C$10:$C$1000=$C14,IF(Inventory!$D$10:$D$1000=$D14,IF(Inventory!$J$10:$J$1000=frig,IF(Inventory!$P$10:$P$1000=V$9,1)))))))</f>
        <v/>
      </c>
      <c r="W14" s="121" t="str">
        <f t="array" ref="W14">IF($D14="","",COUNT(IF(Inventory!$B$10:$B$1000=$B14,IF(Inventory!$C$10:$C$1000=$C14,IF(Inventory!$D$10:$D$1000=$D14,IF(Inventory!$J$10:$J$1000=frig,IF(Inventory!$P$10:$P$1000=W$9,1)))))))</f>
        <v/>
      </c>
      <c r="X14" s="122" t="str">
        <f t="shared" si="18"/>
        <v/>
      </c>
      <c r="Y14" s="121" t="str">
        <f t="array" ref="Y14">IF($D14="","",COUNT(IF(Inventory!$B$10:$B$1000=$B14,IF(Inventory!$C$10:$C$1000=$C14,IF(Inventory!$D$10:$D$1000=$D14,IF(Inventory!$J$10:$J$1000=freez,1))))))</f>
        <v/>
      </c>
      <c r="Z14" s="121" t="str">
        <f t="array" ref="Z14">IF($D14="","",COUNT(IF(Inventory!$B$10:$B$1000=$B14,IF(Inventory!$C$10:$C$1000=$C14,IF(Inventory!$D$10:$D$1000=$D14,IF(Inventory!$J$10:$J$1000=freez,IF(Inventory!$P$10:$P$1000=Z$9,1)))))))</f>
        <v/>
      </c>
      <c r="AA14" s="121" t="str">
        <f t="array" ref="AA14">IF($D14="","",COUNT(IF(Inventory!$B$10:$B$1000=$B14,IF(Inventory!$C$10:$C$1000=$C14,IF(Inventory!$D$10:$D$1000=$D14,IF(Inventory!$J$10:$J$1000=freez,IF(Inventory!$P$10:$P$1000=AA$9,1)))))))</f>
        <v/>
      </c>
      <c r="AB14" s="121" t="str">
        <f t="array" ref="AB14">IF($D14="","",COUNT(IF(Inventory!$B$10:$B$1000=$B14,IF(Inventory!$C$10:$C$1000=$C14,IF(Inventory!$D$10:$D$1000=$D14,IF(Inventory!$J$10:$J$1000=freez,IF(Inventory!$P$10:$P$1000=AB$9,1)))))))</f>
        <v/>
      </c>
      <c r="AC14" s="121" t="str">
        <f t="array" ref="AC14">IF($D14="","",COUNT(IF(Inventory!$B$10:$B$1000=$B14,IF(Inventory!$C$10:$C$1000=$C14,IF(Inventory!$D$10:$D$1000=$D14,IF(Inventory!$J$10:$J$1000=freez,IF(Inventory!$P$10:$P$1000=AC$9,1)))))))</f>
        <v/>
      </c>
      <c r="AD14" s="121" t="str">
        <f t="array" ref="AD14">IF($D14="","",COUNT(IF(Inventory!$B$10:$B$1000=$B14,IF(Inventory!$C$10:$C$1000=$C14,IF(Inventory!$D$10:$D$1000=$D14,IF(Inventory!$J$10:$J$1000=freez,IF(Inventory!$P$10:$P$1000=AD$9,1)))))))</f>
        <v/>
      </c>
      <c r="AE14" s="122" t="str">
        <f t="shared" si="19"/>
        <v/>
      </c>
      <c r="AF14" s="121" t="str">
        <f t="array" ref="AF14">IF($D14="","",SUM(IF(Inventory!$B$10:$B$1000=$B14,IF(Inventory!$C$10:$C$1000=$C14,IF(Inventory!$D$10:$D$1000=$D14,IF(Inventory!$J$10:$J$1000=frig,Inventory!$AC$10:$AC$1000)))))+SUM(IF(Inventory!$B$10:$B$1000=$B14,IF(Inventory!$C$10:$C$1000=$C14,IF(Inventory!$D$10:$D$1000=$D14,IF(Inventory!$J$10:$J$1000=wicr,Inventory!$AC$10:$AC$1000))))))</f>
        <v/>
      </c>
      <c r="AG14" s="121" t="str">
        <f t="array" ref="AG14">IF($D14="","",SUM(IF(Inventory!$B$10:$B$1000=$B14,IF(Inventory!$C$10:$C$1000=$C14,IF(Inventory!$D$10:$D$1000=$D14,IF(Inventory!$J$10:$J$1000=frig,IF(Inventory!$P$10:$P$1000=AG$9,Inventory!$AC$10:$AC$1000))))))+SUM(IF(Inventory!$B$10:$B$1000=$B14,IF(Inventory!$C$10:$C$1000=$C14,IF(Inventory!$D$10:$D$1000=$D14,IF(Inventory!$J$10:$J$1000=wicr,IF(Inventory!$P$10:$P$1000=AG$9,Inventory!$AC$10:$AC$1000)))))))</f>
        <v/>
      </c>
      <c r="AH14" s="121" t="str">
        <f t="array" ref="AH14">IF($D14="","",SUM(IF(Inventory!$B$10:$B$1000=$B14,IF(Inventory!$C$10:$C$1000=$C14,IF(Inventory!$D$10:$D$1000=$D14,IF(Inventory!$J$10:$J$1000=frig,IF(Inventory!$P$10:$P$1000=AH$9,Inventory!$AC$10:$AC$1000))))))+SUM(IF(Inventory!$B$10:$B$1000=$B14,IF(Inventory!$C$10:$C$1000=$C14,IF(Inventory!$D$10:$D$1000=$D14,IF(Inventory!$J$10:$J$1000=wicr,IF(Inventory!$P$10:$P$1000=AH$9,Inventory!$AC$10:$AC$1000)))))))</f>
        <v/>
      </c>
      <c r="AI14" s="121" t="str">
        <f t="array" ref="AI14">IF($D14="","",SUM(IF(Inventory!$B$10:$B$1000=$B14,IF(Inventory!$C$10:$C$1000=$C14,IF(Inventory!$D$10:$D$1000=$D14,IF(Inventory!$J$10:$J$1000=frig,IF(Inventory!$P$10:$P$1000=AI$9,Inventory!$AC$10:$AC$1000))))))+SUM(IF(Inventory!$B$10:$B$1000=$B14,IF(Inventory!$C$10:$C$1000=$C14,IF(Inventory!$D$10:$D$1000=$D14,IF(Inventory!$J$10:$J$1000=wicr,IF(Inventory!$P$10:$P$1000=AI$9,Inventory!$AC$10:$AC$1000)))))))</f>
        <v/>
      </c>
      <c r="AJ14" s="121" t="str">
        <f t="array" ref="AJ14">IF($D14="","",SUM(IF(Inventory!$B$10:$B$1000=$B14,IF(Inventory!$C$10:$C$1000=$C14,IF(Inventory!$D$10:$D$1000=$D14,IF(Inventory!$J$10:$J$1000=frig,IF(Inventory!$P$10:$P$1000=AJ$9,Inventory!$AC$10:$AC$1000))))))+SUM(IF(Inventory!$B$10:$B$1000=$B14,IF(Inventory!$C$10:$C$1000=$C14,IF(Inventory!$D$10:$D$1000=$D14,IF(Inventory!$J$10:$J$1000=wicr,IF(Inventory!$P$10:$P$1000=AJ$9,Inventory!$AC$10:$AC$1000)))))))</f>
        <v/>
      </c>
      <c r="AK14" s="121" t="str">
        <f t="array" ref="AK14">IF($D14="","",SUM(IF(Inventory!$B$10:$B$1000=$B14,IF(Inventory!$C$10:$C$1000=$C14,IF(Inventory!$D$10:$D$1000=$D14,IF(Inventory!$J$10:$J$1000=frig,IF(Inventory!$P$10:$P$1000=AK$9,Inventory!$AC$10:$AC$1000))))))+SUM(IF(Inventory!$B$10:$B$1000=$B14,IF(Inventory!$C$10:$C$1000=$C14,IF(Inventory!$D$10:$D$1000=$D14,IF(Inventory!$J$10:$J$1000=wicr,IF(Inventory!$P$10:$P$1000=AK$9,Inventory!$AC$10:$AC$1000)))))))</f>
        <v/>
      </c>
      <c r="AL14" s="123" t="str">
        <f t="shared" si="20"/>
        <v/>
      </c>
      <c r="AM14" s="121" t="str">
        <f t="array" ref="AM14">IF($D14="","",SUM(IF(Inventory!$B$10:$B$1000=$B14,IF(Inventory!$C$10:$C$1000=$C14,IF(Inventory!$D$10:$D$1000=$D14,IF(Inventory!$J$10:$J$1000=freez,Inventory!$AD$10:$AD$1000)))))+SUM(IF(Inventory!$B$10:$B$1000=$B14,IF(Inventory!$C$10:$C$1000=$C14,IF(Inventory!$D$10:$D$1000=$D14,IF(Inventory!$J$10:$J$1000=wifr,Inventory!$AD$10:$AD$1000))))))</f>
        <v/>
      </c>
      <c r="AN14" s="121" t="str">
        <f t="array" ref="AN14">IF($D14="","",SUM(IF(Inventory!$B$10:$B$1000=$B14,IF(Inventory!$C$10:$C$1000=$C14,IF(Inventory!$D$10:$D$1000=$D14,IF(Inventory!$J$10:$J$1000=freez,IF(Inventory!$P$10:$P$1000=AN$9,Inventory!$AD$10:$AD$1000))))))+SUM(IF(Inventory!$B$10:$B$1000=$B14,IF(Inventory!$C$10:$C$1000=$C14,IF(Inventory!$D$10:$D$1000=$D14,IF(Inventory!$J$10:$J$1000=wifr,IF(Inventory!$P$10:$P$1000=AN$9,Inventory!$AD$10:$AD$1000)))))))</f>
        <v/>
      </c>
      <c r="AO14" s="121" t="str">
        <f t="array" ref="AO14">IF($D14="","",SUM(IF(Inventory!$B$10:$B$1000=$B14,IF(Inventory!$C$10:$C$1000=$C14,IF(Inventory!$D$10:$D$1000=$D14,IF(Inventory!$J$10:$J$1000=freez,IF(Inventory!$P$10:$P$1000=AO$9,Inventory!$AD$10:$AD$1000))))))+SUM(IF(Inventory!$B$10:$B$1000=$B14,IF(Inventory!$C$10:$C$1000=$C14,IF(Inventory!$D$10:$D$1000=$D14,IF(Inventory!$J$10:$J$1000=wifr,IF(Inventory!$P$10:$P$1000=AO$9,Inventory!$AD$10:$AD$1000)))))))</f>
        <v/>
      </c>
      <c r="AP14" s="121" t="str">
        <f t="array" ref="AP14">IF($D14="","",SUM(IF(Inventory!$B$10:$B$1000=$B14,IF(Inventory!$C$10:$C$1000=$C14,IF(Inventory!$D$10:$D$1000=$D14,IF(Inventory!$J$10:$J$1000=freez,IF(Inventory!$P$10:$P$1000=AP$9,Inventory!$AD$10:$AD$1000))))))+SUM(IF(Inventory!$B$10:$B$1000=$B14,IF(Inventory!$C$10:$C$1000=$C14,IF(Inventory!$D$10:$D$1000=$D14,IF(Inventory!$J$10:$J$1000=wifr,IF(Inventory!$P$10:$P$1000=AP$9,Inventory!$AD$10:$AD$1000)))))))</f>
        <v/>
      </c>
      <c r="AQ14" s="121" t="str">
        <f t="array" ref="AQ14">IF($D14="","",SUM(IF(Inventory!$B$10:$B$1000=$B14,IF(Inventory!$C$10:$C$1000=$C14,IF(Inventory!$D$10:$D$1000=$D14,IF(Inventory!$J$10:$J$1000=freez,IF(Inventory!$P$10:$P$1000=AQ$9,Inventory!$AD$10:$AD$1000))))))+SUM(IF(Inventory!$B$10:$B$1000=$B14,IF(Inventory!$C$10:$C$1000=$C14,IF(Inventory!$D$10:$D$1000=$D14,IF(Inventory!$J$10:$J$1000=wifr,IF(Inventory!$P$10:$P$1000=AQ$9,Inventory!$AD$10:$AD$1000)))))))</f>
        <v/>
      </c>
      <c r="AR14" s="121" t="str">
        <f t="array" ref="AR14">IF($D14="","",SUM(IF(Inventory!$B$10:$B$1000=$B14,IF(Inventory!$C$10:$C$1000=$C14,IF(Inventory!$D$10:$D$1000=$D14,IF(Inventory!$J$10:$J$1000=freez,IF(Inventory!$P$10:$P$1000=AR$9,Inventory!$AD$10:$AD$1000))))))+SUM(IF(Inventory!$B$10:$B$1000=$B14,IF(Inventory!$C$10:$C$1000=$C14,IF(Inventory!$D$10:$D$1000=$D14,IF(Inventory!$J$10:$J$1000=wifr,IF(Inventory!$P$10:$P$1000=AR$9,Inventory!$AD$10:$AD$1000)))))))</f>
        <v/>
      </c>
      <c r="AS14" s="124" t="str">
        <f t="shared" si="21"/>
        <v/>
      </c>
      <c r="AU14" s="352"/>
      <c r="AV14" s="352"/>
      <c r="AX14" s="125">
        <f>IF($C14="",0,Prog!$H12*AX$6*($AU14+$AV14)/12000)</f>
        <v>0</v>
      </c>
      <c r="AY14" s="125">
        <f>IF($C14="",0,Prog!$H12*AY$6*($AU14+$AV14)/12000)</f>
        <v>0</v>
      </c>
      <c r="AZ14" s="121"/>
    </row>
    <row r="15" spans="1:52" ht="16.5" x14ac:dyDescent="0.3">
      <c r="A15" s="279" t="str">
        <f>IF(Prog!B13="","",Prog!B13)</f>
        <v/>
      </c>
      <c r="B15" s="279" t="str">
        <f>IF(Prog!C13="","",Prog!C13)</f>
        <v/>
      </c>
      <c r="C15" s="279" t="str">
        <f>IF(Prog!D13="","",Prog!D13)</f>
        <v/>
      </c>
      <c r="D15" s="120"/>
      <c r="E15" s="121" t="str">
        <f t="array" ref="E15">IF($D15="","",COUNT(IF(Inventory!$B$10:$B$1000=$B15,IF(Inventory!$C$10:$C$1000=$C15,IF(Inventory!$D$10:$D$1000=$D15,IF(Inventory!$P$10:$P$1000=E$9,1))))))</f>
        <v/>
      </c>
      <c r="F15" s="121" t="str">
        <f t="array" ref="F15">IF($D15="","",COUNT(IF(Inventory!$B$10:$B$1000=$B15,IF(Inventory!$C$10:$C$1000=$C15,IF(Inventory!$D$10:$D$1000=$D15,IF(Inventory!$P$10:$P$1000=F$9,1))))))</f>
        <v/>
      </c>
      <c r="G15" s="121" t="str">
        <f t="array" ref="G15">IF($D15="","",COUNT(IF(Inventory!$B$10:$B$1000=$B15,IF(Inventory!$C$10:$C$1000=$C15,IF(Inventory!$D$10:$D$1000=$D15,IF(Inventory!$P$10:$P$1000=G$9,1))))))</f>
        <v/>
      </c>
      <c r="H15" s="121" t="str">
        <f t="array" ref="H15">IF($D15="","",COUNT(IF(Inventory!$B$10:$B$1000=$B15,IF(Inventory!$C$10:$C$1000=$C15,IF(Inventory!$D$10:$D$1000=$D15,IF(Inventory!$P$10:$P$1000=H$9,1))))))</f>
        <v/>
      </c>
      <c r="I15" s="121" t="str">
        <f t="array" ref="I15">IF($D15="","",COUNT(IF(Inventory!$B$10:$B$1000=$B15,IF(Inventory!$C$10:$C$1000=$C15,IF(Inventory!$D$10:$D$1000=$D15,IF(Inventory!$P$10:$P$1000=I$9,1))))))</f>
        <v/>
      </c>
      <c r="J15" s="121">
        <f t="shared" si="16"/>
        <v>0</v>
      </c>
      <c r="K15" s="121" t="str">
        <f t="array" ref="K15">IF($D15="","",COUNT(IF(Inventory!$B$10:$B$1000=$B15,IF(Inventory!$C$10:$C$1000=$C15,IF(Inventory!$D$10:$D$1000=$D15,IF(Inventory!$J$10:$J$1000=wicr,1)))))+COUNT(IF(Inventory!$B$10:$B$1000=$B15,IF(Inventory!$C$10:$C$1000=$C15,IF(Inventory!$D$10:$D$1000=$D15,IF(Inventory!$J$10:$J$1000=wifr,1))))))</f>
        <v/>
      </c>
      <c r="L15" s="121" t="str">
        <f t="array" ref="L15">IF($D15="","",COUNT(IF(Inventory!$B$10:$B$1000=$B15,IF(Inventory!$C$10:$C$1000=$C15,IF(Inventory!$D$10:$D$1000=$D15,IF(Inventory!$J$10:$J$1000=wicr,IF(Inventory!$P$10:$P$1000=L$9,1))))))+COUNT(IF(Inventory!$B$10:$B$1000=$B15,IF(Inventory!$C$10:$C$1000=$C15,IF(Inventory!$D$10:$D$1000=$D15,IF(Inventory!$J$10:$J$1000=wifr,IF(Inventory!$P$10:$P$1000=L$9,1)))))))</f>
        <v/>
      </c>
      <c r="M15" s="121" t="str">
        <f t="array" ref="M15">IF($D15="","",COUNT(IF(Inventory!$B$10:$B$1000=$B15,IF(Inventory!$C$10:$C$1000=$C15,IF(Inventory!$D$10:$D$1000=$D15,IF(Inventory!$J$10:$J$1000=wicr,IF(Inventory!$P$10:$P$1000=M$9,1))))))+COUNT(IF(Inventory!$B$10:$B$1000=$B15,IF(Inventory!$C$10:$C$1000=$C15,IF(Inventory!$D$10:$D$1000=$D15,IF(Inventory!$J$10:$J$1000=wifr,IF(Inventory!$P$10:$P$1000=M$9,1)))))))</f>
        <v/>
      </c>
      <c r="N15" s="121" t="str">
        <f t="array" ref="N15">IF($D15="","",COUNT(IF(Inventory!$B$10:$B$1000=$B15,IF(Inventory!$C$10:$C$1000=$C15,IF(Inventory!$D$10:$D$1000=$D15,IF(Inventory!$J$10:$J$1000=wicr,IF(Inventory!$P$10:$P$1000=N$9,1))))))+COUNT(IF(Inventory!$B$10:$B$1000=$B15,IF(Inventory!$C$10:$C$1000=$C15,IF(Inventory!$D$10:$D$1000=$D15,IF(Inventory!$J$10:$J$1000=wifr,IF(Inventory!$P$10:$P$1000=N$9,1)))))))</f>
        <v/>
      </c>
      <c r="O15" s="121" t="str">
        <f t="array" ref="O15">IF($D15="","",COUNT(IF(Inventory!$B$10:$B$1000=$B15,IF(Inventory!$C$10:$C$1000=$C15,IF(Inventory!$D$10:$D$1000=$D15,IF(Inventory!$J$10:$J$1000=wicr,IF(Inventory!$P$10:$P$1000=O$9,1))))))+COUNT(IF(Inventory!$B$10:$B$1000=$B15,IF(Inventory!$C$10:$C$1000=$C15,IF(Inventory!$D$10:$D$1000=$D15,IF(Inventory!$J$10:$J$1000=wifr,IF(Inventory!$P$10:$P$1000=O$9,1)))))))</f>
        <v/>
      </c>
      <c r="P15" s="121" t="str">
        <f t="array" ref="P15">IF($D15="","",COUNT(IF(Inventory!$B$10:$B$1000=$B15,IF(Inventory!$C$10:$C$1000=$C15,IF(Inventory!$D$10:$D$1000=$D15,IF(Inventory!$J$10:$J$1000=wicr,IF(Inventory!$P$10:$P$1000=P$9,1))))))+COUNT(IF(Inventory!$B$10:$B$1000=$B15,IF(Inventory!$C$10:$C$1000=$C15,IF(Inventory!$D$10:$D$1000=$D15,IF(Inventory!$J$10:$J$1000=wifr,IF(Inventory!$P$10:$P$1000=P$9,1)))))))</f>
        <v/>
      </c>
      <c r="Q15" s="122" t="str">
        <f t="shared" si="17"/>
        <v/>
      </c>
      <c r="R15" s="121" t="str">
        <f t="array" ref="R15">IF($D15="","",COUNT(IF(Inventory!$B$10:$B$1000=$B15,IF(Inventory!$C$10:$C$1000=$C15,IF(Inventory!$D$10:$D$1000=$D15,IF(Inventory!$J$10:$J$1000=frig,1))))))</f>
        <v/>
      </c>
      <c r="S15" s="121" t="str">
        <f t="array" ref="S15">IF($D15="","",COUNT(IF(Inventory!$B$10:$B$1000=$B15,IF(Inventory!$C$10:$C$1000=$C15,IF(Inventory!$D$10:$D$1000=$D15,IF(Inventory!$J$10:$J$1000=frig,IF(Inventory!$P$10:$P$1000=S$9,1)))))))</f>
        <v/>
      </c>
      <c r="T15" s="121" t="str">
        <f t="array" ref="T15">IF($D15="","",COUNT(IF(Inventory!$B$10:$B$1000=$B15,IF(Inventory!$C$10:$C$1000=$C15,IF(Inventory!$D$10:$D$1000=$D15,IF(Inventory!$J$10:$J$1000=frig,IF(Inventory!$P$10:$P$1000=T$9,1)))))))</f>
        <v/>
      </c>
      <c r="U15" s="121" t="str">
        <f t="array" ref="U15">IF($D15="","",COUNT(IF(Inventory!$B$10:$B$1000=$B15,IF(Inventory!$C$10:$C$1000=$C15,IF(Inventory!$D$10:$D$1000=$D15,IF(Inventory!$J$10:$J$1000=frig,IF(Inventory!$P$10:$P$1000=U$9,1)))))))</f>
        <v/>
      </c>
      <c r="V15" s="121" t="str">
        <f t="array" ref="V15">IF($D15="","",COUNT(IF(Inventory!$B$10:$B$1000=$B15,IF(Inventory!$C$10:$C$1000=$C15,IF(Inventory!$D$10:$D$1000=$D15,IF(Inventory!$J$10:$J$1000=frig,IF(Inventory!$P$10:$P$1000=V$9,1)))))))</f>
        <v/>
      </c>
      <c r="W15" s="121" t="str">
        <f t="array" ref="W15">IF($D15="","",COUNT(IF(Inventory!$B$10:$B$1000=$B15,IF(Inventory!$C$10:$C$1000=$C15,IF(Inventory!$D$10:$D$1000=$D15,IF(Inventory!$J$10:$J$1000=frig,IF(Inventory!$P$10:$P$1000=W$9,1)))))))</f>
        <v/>
      </c>
      <c r="X15" s="122" t="str">
        <f t="shared" si="18"/>
        <v/>
      </c>
      <c r="Y15" s="121" t="str">
        <f t="array" ref="Y15">IF($D15="","",COUNT(IF(Inventory!$B$10:$B$1000=$B15,IF(Inventory!$C$10:$C$1000=$C15,IF(Inventory!$D$10:$D$1000=$D15,IF(Inventory!$J$10:$J$1000=freez,1))))))</f>
        <v/>
      </c>
      <c r="Z15" s="121" t="str">
        <f t="array" ref="Z15">IF($D15="","",COUNT(IF(Inventory!$B$10:$B$1000=$B15,IF(Inventory!$C$10:$C$1000=$C15,IF(Inventory!$D$10:$D$1000=$D15,IF(Inventory!$J$10:$J$1000=freez,IF(Inventory!$P$10:$P$1000=Z$9,1)))))))</f>
        <v/>
      </c>
      <c r="AA15" s="121" t="str">
        <f t="array" ref="AA15">IF($D15="","",COUNT(IF(Inventory!$B$10:$B$1000=$B15,IF(Inventory!$C$10:$C$1000=$C15,IF(Inventory!$D$10:$D$1000=$D15,IF(Inventory!$J$10:$J$1000=freez,IF(Inventory!$P$10:$P$1000=AA$9,1)))))))</f>
        <v/>
      </c>
      <c r="AB15" s="121" t="str">
        <f t="array" ref="AB15">IF($D15="","",COUNT(IF(Inventory!$B$10:$B$1000=$B15,IF(Inventory!$C$10:$C$1000=$C15,IF(Inventory!$D$10:$D$1000=$D15,IF(Inventory!$J$10:$J$1000=freez,IF(Inventory!$P$10:$P$1000=AB$9,1)))))))</f>
        <v/>
      </c>
      <c r="AC15" s="121" t="str">
        <f t="array" ref="AC15">IF($D15="","",COUNT(IF(Inventory!$B$10:$B$1000=$B15,IF(Inventory!$C$10:$C$1000=$C15,IF(Inventory!$D$10:$D$1000=$D15,IF(Inventory!$J$10:$J$1000=freez,IF(Inventory!$P$10:$P$1000=AC$9,1)))))))</f>
        <v/>
      </c>
      <c r="AD15" s="121" t="str">
        <f t="array" ref="AD15">IF($D15="","",COUNT(IF(Inventory!$B$10:$B$1000=$B15,IF(Inventory!$C$10:$C$1000=$C15,IF(Inventory!$D$10:$D$1000=$D15,IF(Inventory!$J$10:$J$1000=freez,IF(Inventory!$P$10:$P$1000=AD$9,1)))))))</f>
        <v/>
      </c>
      <c r="AE15" s="122" t="str">
        <f t="shared" si="19"/>
        <v/>
      </c>
      <c r="AF15" s="121" t="str">
        <f t="array" ref="AF15">IF($D15="","",SUM(IF(Inventory!$B$10:$B$1000=$B15,IF(Inventory!$C$10:$C$1000=$C15,IF(Inventory!$D$10:$D$1000=$D15,IF(Inventory!$J$10:$J$1000=frig,Inventory!$AC$10:$AC$1000)))))+SUM(IF(Inventory!$B$10:$B$1000=$B15,IF(Inventory!$C$10:$C$1000=$C15,IF(Inventory!$D$10:$D$1000=$D15,IF(Inventory!$J$10:$J$1000=wicr,Inventory!$AC$10:$AC$1000))))))</f>
        <v/>
      </c>
      <c r="AG15" s="121" t="str">
        <f t="array" ref="AG15">IF($D15="","",SUM(IF(Inventory!$B$10:$B$1000=$B15,IF(Inventory!$C$10:$C$1000=$C15,IF(Inventory!$D$10:$D$1000=$D15,IF(Inventory!$J$10:$J$1000=frig,IF(Inventory!$P$10:$P$1000=AG$9,Inventory!$AC$10:$AC$1000))))))+SUM(IF(Inventory!$B$10:$B$1000=$B15,IF(Inventory!$C$10:$C$1000=$C15,IF(Inventory!$D$10:$D$1000=$D15,IF(Inventory!$J$10:$J$1000=wicr,IF(Inventory!$P$10:$P$1000=AG$9,Inventory!$AC$10:$AC$1000)))))))</f>
        <v/>
      </c>
      <c r="AH15" s="121" t="str">
        <f t="array" ref="AH15">IF($D15="","",SUM(IF(Inventory!$B$10:$B$1000=$B15,IF(Inventory!$C$10:$C$1000=$C15,IF(Inventory!$D$10:$D$1000=$D15,IF(Inventory!$J$10:$J$1000=frig,IF(Inventory!$P$10:$P$1000=AH$9,Inventory!$AC$10:$AC$1000))))))+SUM(IF(Inventory!$B$10:$B$1000=$B15,IF(Inventory!$C$10:$C$1000=$C15,IF(Inventory!$D$10:$D$1000=$D15,IF(Inventory!$J$10:$J$1000=wicr,IF(Inventory!$P$10:$P$1000=AH$9,Inventory!$AC$10:$AC$1000)))))))</f>
        <v/>
      </c>
      <c r="AI15" s="121" t="str">
        <f t="array" ref="AI15">IF($D15="","",SUM(IF(Inventory!$B$10:$B$1000=$B15,IF(Inventory!$C$10:$C$1000=$C15,IF(Inventory!$D$10:$D$1000=$D15,IF(Inventory!$J$10:$J$1000=frig,IF(Inventory!$P$10:$P$1000=AI$9,Inventory!$AC$10:$AC$1000))))))+SUM(IF(Inventory!$B$10:$B$1000=$B15,IF(Inventory!$C$10:$C$1000=$C15,IF(Inventory!$D$10:$D$1000=$D15,IF(Inventory!$J$10:$J$1000=wicr,IF(Inventory!$P$10:$P$1000=AI$9,Inventory!$AC$10:$AC$1000)))))))</f>
        <v/>
      </c>
      <c r="AJ15" s="121" t="str">
        <f t="array" ref="AJ15">IF($D15="","",SUM(IF(Inventory!$B$10:$B$1000=$B15,IF(Inventory!$C$10:$C$1000=$C15,IF(Inventory!$D$10:$D$1000=$D15,IF(Inventory!$J$10:$J$1000=frig,IF(Inventory!$P$10:$P$1000=AJ$9,Inventory!$AC$10:$AC$1000))))))+SUM(IF(Inventory!$B$10:$B$1000=$B15,IF(Inventory!$C$10:$C$1000=$C15,IF(Inventory!$D$10:$D$1000=$D15,IF(Inventory!$J$10:$J$1000=wicr,IF(Inventory!$P$10:$P$1000=AJ$9,Inventory!$AC$10:$AC$1000)))))))</f>
        <v/>
      </c>
      <c r="AK15" s="121" t="str">
        <f t="array" ref="AK15">IF($D15="","",SUM(IF(Inventory!$B$10:$B$1000=$B15,IF(Inventory!$C$10:$C$1000=$C15,IF(Inventory!$D$10:$D$1000=$D15,IF(Inventory!$J$10:$J$1000=frig,IF(Inventory!$P$10:$P$1000=AK$9,Inventory!$AC$10:$AC$1000))))))+SUM(IF(Inventory!$B$10:$B$1000=$B15,IF(Inventory!$C$10:$C$1000=$C15,IF(Inventory!$D$10:$D$1000=$D15,IF(Inventory!$J$10:$J$1000=wicr,IF(Inventory!$P$10:$P$1000=AK$9,Inventory!$AC$10:$AC$1000)))))))</f>
        <v/>
      </c>
      <c r="AL15" s="123" t="str">
        <f t="shared" si="20"/>
        <v/>
      </c>
      <c r="AM15" s="121" t="str">
        <f t="array" ref="AM15">IF($D15="","",SUM(IF(Inventory!$B$10:$B$1000=$B15,IF(Inventory!$C$10:$C$1000=$C15,IF(Inventory!$D$10:$D$1000=$D15,IF(Inventory!$J$10:$J$1000=freez,Inventory!$AD$10:$AD$1000)))))+SUM(IF(Inventory!$B$10:$B$1000=$B15,IF(Inventory!$C$10:$C$1000=$C15,IF(Inventory!$D$10:$D$1000=$D15,IF(Inventory!$J$10:$J$1000=wifr,Inventory!$AD$10:$AD$1000))))))</f>
        <v/>
      </c>
      <c r="AN15" s="121" t="str">
        <f t="array" ref="AN15">IF($D15="","",SUM(IF(Inventory!$B$10:$B$1000=$B15,IF(Inventory!$C$10:$C$1000=$C15,IF(Inventory!$D$10:$D$1000=$D15,IF(Inventory!$J$10:$J$1000=freez,IF(Inventory!$P$10:$P$1000=AN$9,Inventory!$AD$10:$AD$1000))))))+SUM(IF(Inventory!$B$10:$B$1000=$B15,IF(Inventory!$C$10:$C$1000=$C15,IF(Inventory!$D$10:$D$1000=$D15,IF(Inventory!$J$10:$J$1000=wifr,IF(Inventory!$P$10:$P$1000=AN$9,Inventory!$AD$10:$AD$1000)))))))</f>
        <v/>
      </c>
      <c r="AO15" s="121" t="str">
        <f t="array" ref="AO15">IF($D15="","",SUM(IF(Inventory!$B$10:$B$1000=$B15,IF(Inventory!$C$10:$C$1000=$C15,IF(Inventory!$D$10:$D$1000=$D15,IF(Inventory!$J$10:$J$1000=freez,IF(Inventory!$P$10:$P$1000=AO$9,Inventory!$AD$10:$AD$1000))))))+SUM(IF(Inventory!$B$10:$B$1000=$B15,IF(Inventory!$C$10:$C$1000=$C15,IF(Inventory!$D$10:$D$1000=$D15,IF(Inventory!$J$10:$J$1000=wifr,IF(Inventory!$P$10:$P$1000=AO$9,Inventory!$AD$10:$AD$1000)))))))</f>
        <v/>
      </c>
      <c r="AP15" s="121" t="str">
        <f t="array" ref="AP15">IF($D15="","",SUM(IF(Inventory!$B$10:$B$1000=$B15,IF(Inventory!$C$10:$C$1000=$C15,IF(Inventory!$D$10:$D$1000=$D15,IF(Inventory!$J$10:$J$1000=freez,IF(Inventory!$P$10:$P$1000=AP$9,Inventory!$AD$10:$AD$1000))))))+SUM(IF(Inventory!$B$10:$B$1000=$B15,IF(Inventory!$C$10:$C$1000=$C15,IF(Inventory!$D$10:$D$1000=$D15,IF(Inventory!$J$10:$J$1000=wifr,IF(Inventory!$P$10:$P$1000=AP$9,Inventory!$AD$10:$AD$1000)))))))</f>
        <v/>
      </c>
      <c r="AQ15" s="121" t="str">
        <f t="array" ref="AQ15">IF($D15="","",SUM(IF(Inventory!$B$10:$B$1000=$B15,IF(Inventory!$C$10:$C$1000=$C15,IF(Inventory!$D$10:$D$1000=$D15,IF(Inventory!$J$10:$J$1000=freez,IF(Inventory!$P$10:$P$1000=AQ$9,Inventory!$AD$10:$AD$1000))))))+SUM(IF(Inventory!$B$10:$B$1000=$B15,IF(Inventory!$C$10:$C$1000=$C15,IF(Inventory!$D$10:$D$1000=$D15,IF(Inventory!$J$10:$J$1000=wifr,IF(Inventory!$P$10:$P$1000=AQ$9,Inventory!$AD$10:$AD$1000)))))))</f>
        <v/>
      </c>
      <c r="AR15" s="121" t="str">
        <f t="array" ref="AR15">IF($D15="","",SUM(IF(Inventory!$B$10:$B$1000=$B15,IF(Inventory!$C$10:$C$1000=$C15,IF(Inventory!$D$10:$D$1000=$D15,IF(Inventory!$J$10:$J$1000=freez,IF(Inventory!$P$10:$P$1000=AR$9,Inventory!$AD$10:$AD$1000))))))+SUM(IF(Inventory!$B$10:$B$1000=$B15,IF(Inventory!$C$10:$C$1000=$C15,IF(Inventory!$D$10:$D$1000=$D15,IF(Inventory!$J$10:$J$1000=wifr,IF(Inventory!$P$10:$P$1000=AR$9,Inventory!$AD$10:$AD$1000)))))))</f>
        <v/>
      </c>
      <c r="AS15" s="124" t="str">
        <f t="shared" si="21"/>
        <v/>
      </c>
      <c r="AU15" s="352"/>
      <c r="AV15" s="352"/>
      <c r="AX15" s="125">
        <f>IF($C15="",0,Prog!$H13*AX$6*($AU15+$AV15)/12000)</f>
        <v>0</v>
      </c>
      <c r="AY15" s="125">
        <f>IF($C15="",0,Prog!$H13*AY$6*($AU15+$AV15)/12000)</f>
        <v>0</v>
      </c>
      <c r="AZ15" s="121"/>
    </row>
    <row r="16" spans="1:52" ht="16.5" x14ac:dyDescent="0.3">
      <c r="A16" s="279" t="str">
        <f>IF(Prog!B14="","",Prog!B14)</f>
        <v/>
      </c>
      <c r="B16" s="279" t="str">
        <f>IF(Prog!C14="","",Prog!C14)</f>
        <v/>
      </c>
      <c r="C16" s="279" t="str">
        <f>IF(Prog!D14="","",Prog!D14)</f>
        <v/>
      </c>
      <c r="D16" s="120"/>
      <c r="E16" s="121" t="str">
        <f t="array" ref="E16">IF($D16="","",COUNT(IF(Inventory!$B$10:$B$1000=$B16,IF(Inventory!$C$10:$C$1000=$C16,IF(Inventory!$D$10:$D$1000=$D16,IF(Inventory!$P$10:$P$1000=E$9,1))))))</f>
        <v/>
      </c>
      <c r="F16" s="121" t="str">
        <f t="array" ref="F16">IF($D16="","",COUNT(IF(Inventory!$B$10:$B$1000=$B16,IF(Inventory!$C$10:$C$1000=$C16,IF(Inventory!$D$10:$D$1000=$D16,IF(Inventory!$P$10:$P$1000=F$9,1))))))</f>
        <v/>
      </c>
      <c r="G16" s="121" t="str">
        <f t="array" ref="G16">IF($D16="","",COUNT(IF(Inventory!$B$10:$B$1000=$B16,IF(Inventory!$C$10:$C$1000=$C16,IF(Inventory!$D$10:$D$1000=$D16,IF(Inventory!$P$10:$P$1000=G$9,1))))))</f>
        <v/>
      </c>
      <c r="H16" s="121" t="str">
        <f t="array" ref="H16">IF($D16="","",COUNT(IF(Inventory!$B$10:$B$1000=$B16,IF(Inventory!$C$10:$C$1000=$C16,IF(Inventory!$D$10:$D$1000=$D16,IF(Inventory!$P$10:$P$1000=H$9,1))))))</f>
        <v/>
      </c>
      <c r="I16" s="121" t="str">
        <f t="array" ref="I16">IF($D16="","",COUNT(IF(Inventory!$B$10:$B$1000=$B16,IF(Inventory!$C$10:$C$1000=$C16,IF(Inventory!$D$10:$D$1000=$D16,IF(Inventory!$P$10:$P$1000=I$9,1))))))</f>
        <v/>
      </c>
      <c r="J16" s="121">
        <f t="shared" si="16"/>
        <v>0</v>
      </c>
      <c r="K16" s="121" t="str">
        <f t="array" ref="K16">IF($D16="","",COUNT(IF(Inventory!$B$10:$B$1000=$B16,IF(Inventory!$C$10:$C$1000=$C16,IF(Inventory!$D$10:$D$1000=$D16,IF(Inventory!$J$10:$J$1000=wicr,1)))))+COUNT(IF(Inventory!$B$10:$B$1000=$B16,IF(Inventory!$C$10:$C$1000=$C16,IF(Inventory!$D$10:$D$1000=$D16,IF(Inventory!$J$10:$J$1000=wifr,1))))))</f>
        <v/>
      </c>
      <c r="L16" s="121" t="str">
        <f t="array" ref="L16">IF($D16="","",COUNT(IF(Inventory!$B$10:$B$1000=$B16,IF(Inventory!$C$10:$C$1000=$C16,IF(Inventory!$D$10:$D$1000=$D16,IF(Inventory!$J$10:$J$1000=wicr,IF(Inventory!$P$10:$P$1000=L$9,1))))))+COUNT(IF(Inventory!$B$10:$B$1000=$B16,IF(Inventory!$C$10:$C$1000=$C16,IF(Inventory!$D$10:$D$1000=$D16,IF(Inventory!$J$10:$J$1000=wifr,IF(Inventory!$P$10:$P$1000=L$9,1)))))))</f>
        <v/>
      </c>
      <c r="M16" s="121" t="str">
        <f t="array" ref="M16">IF($D16="","",COUNT(IF(Inventory!$B$10:$B$1000=$B16,IF(Inventory!$C$10:$C$1000=$C16,IF(Inventory!$D$10:$D$1000=$D16,IF(Inventory!$J$10:$J$1000=wicr,IF(Inventory!$P$10:$P$1000=M$9,1))))))+COUNT(IF(Inventory!$B$10:$B$1000=$B16,IF(Inventory!$C$10:$C$1000=$C16,IF(Inventory!$D$10:$D$1000=$D16,IF(Inventory!$J$10:$J$1000=wifr,IF(Inventory!$P$10:$P$1000=M$9,1)))))))</f>
        <v/>
      </c>
      <c r="N16" s="121" t="str">
        <f t="array" ref="N16">IF($D16="","",COUNT(IF(Inventory!$B$10:$B$1000=$B16,IF(Inventory!$C$10:$C$1000=$C16,IF(Inventory!$D$10:$D$1000=$D16,IF(Inventory!$J$10:$J$1000=wicr,IF(Inventory!$P$10:$P$1000=N$9,1))))))+COUNT(IF(Inventory!$B$10:$B$1000=$B16,IF(Inventory!$C$10:$C$1000=$C16,IF(Inventory!$D$10:$D$1000=$D16,IF(Inventory!$J$10:$J$1000=wifr,IF(Inventory!$P$10:$P$1000=N$9,1)))))))</f>
        <v/>
      </c>
      <c r="O16" s="121" t="str">
        <f t="array" ref="O16">IF($D16="","",COUNT(IF(Inventory!$B$10:$B$1000=$B16,IF(Inventory!$C$10:$C$1000=$C16,IF(Inventory!$D$10:$D$1000=$D16,IF(Inventory!$J$10:$J$1000=wicr,IF(Inventory!$P$10:$P$1000=O$9,1))))))+COUNT(IF(Inventory!$B$10:$B$1000=$B16,IF(Inventory!$C$10:$C$1000=$C16,IF(Inventory!$D$10:$D$1000=$D16,IF(Inventory!$J$10:$J$1000=wifr,IF(Inventory!$P$10:$P$1000=O$9,1)))))))</f>
        <v/>
      </c>
      <c r="P16" s="121" t="str">
        <f t="array" ref="P16">IF($D16="","",COUNT(IF(Inventory!$B$10:$B$1000=$B16,IF(Inventory!$C$10:$C$1000=$C16,IF(Inventory!$D$10:$D$1000=$D16,IF(Inventory!$J$10:$J$1000=wicr,IF(Inventory!$P$10:$P$1000=P$9,1))))))+COUNT(IF(Inventory!$B$10:$B$1000=$B16,IF(Inventory!$C$10:$C$1000=$C16,IF(Inventory!$D$10:$D$1000=$D16,IF(Inventory!$J$10:$J$1000=wifr,IF(Inventory!$P$10:$P$1000=P$9,1)))))))</f>
        <v/>
      </c>
      <c r="Q16" s="122" t="str">
        <f t="shared" si="17"/>
        <v/>
      </c>
      <c r="R16" s="121" t="str">
        <f t="array" ref="R16">IF($D16="","",COUNT(IF(Inventory!$B$10:$B$1000=$B16,IF(Inventory!$C$10:$C$1000=$C16,IF(Inventory!$D$10:$D$1000=$D16,IF(Inventory!$J$10:$J$1000=frig,1))))))</f>
        <v/>
      </c>
      <c r="S16" s="121" t="str">
        <f t="array" ref="S16">IF($D16="","",COUNT(IF(Inventory!$B$10:$B$1000=$B16,IF(Inventory!$C$10:$C$1000=$C16,IF(Inventory!$D$10:$D$1000=$D16,IF(Inventory!$J$10:$J$1000=frig,IF(Inventory!$P$10:$P$1000=S$9,1)))))))</f>
        <v/>
      </c>
      <c r="T16" s="121" t="str">
        <f t="array" ref="T16">IF($D16="","",COUNT(IF(Inventory!$B$10:$B$1000=$B16,IF(Inventory!$C$10:$C$1000=$C16,IF(Inventory!$D$10:$D$1000=$D16,IF(Inventory!$J$10:$J$1000=frig,IF(Inventory!$P$10:$P$1000=T$9,1)))))))</f>
        <v/>
      </c>
      <c r="U16" s="121" t="str">
        <f t="array" ref="U16">IF($D16="","",COUNT(IF(Inventory!$B$10:$B$1000=$B16,IF(Inventory!$C$10:$C$1000=$C16,IF(Inventory!$D$10:$D$1000=$D16,IF(Inventory!$J$10:$J$1000=frig,IF(Inventory!$P$10:$P$1000=U$9,1)))))))</f>
        <v/>
      </c>
      <c r="V16" s="121" t="str">
        <f t="array" ref="V16">IF($D16="","",COUNT(IF(Inventory!$B$10:$B$1000=$B16,IF(Inventory!$C$10:$C$1000=$C16,IF(Inventory!$D$10:$D$1000=$D16,IF(Inventory!$J$10:$J$1000=frig,IF(Inventory!$P$10:$P$1000=V$9,1)))))))</f>
        <v/>
      </c>
      <c r="W16" s="121" t="str">
        <f t="array" ref="W16">IF($D16="","",COUNT(IF(Inventory!$B$10:$B$1000=$B16,IF(Inventory!$C$10:$C$1000=$C16,IF(Inventory!$D$10:$D$1000=$D16,IF(Inventory!$J$10:$J$1000=frig,IF(Inventory!$P$10:$P$1000=W$9,1)))))))</f>
        <v/>
      </c>
      <c r="X16" s="122" t="str">
        <f t="shared" si="18"/>
        <v/>
      </c>
      <c r="Y16" s="121" t="str">
        <f t="array" ref="Y16">IF($D16="","",COUNT(IF(Inventory!$B$10:$B$1000=$B16,IF(Inventory!$C$10:$C$1000=$C16,IF(Inventory!$D$10:$D$1000=$D16,IF(Inventory!$J$10:$J$1000=freez,1))))))</f>
        <v/>
      </c>
      <c r="Z16" s="121" t="str">
        <f t="array" ref="Z16">IF($D16="","",COUNT(IF(Inventory!$B$10:$B$1000=$B16,IF(Inventory!$C$10:$C$1000=$C16,IF(Inventory!$D$10:$D$1000=$D16,IF(Inventory!$J$10:$J$1000=freez,IF(Inventory!$P$10:$P$1000=Z$9,1)))))))</f>
        <v/>
      </c>
      <c r="AA16" s="121" t="str">
        <f t="array" ref="AA16">IF($D16="","",COUNT(IF(Inventory!$B$10:$B$1000=$B16,IF(Inventory!$C$10:$C$1000=$C16,IF(Inventory!$D$10:$D$1000=$D16,IF(Inventory!$J$10:$J$1000=freez,IF(Inventory!$P$10:$P$1000=AA$9,1)))))))</f>
        <v/>
      </c>
      <c r="AB16" s="121" t="str">
        <f t="array" ref="AB16">IF($D16="","",COUNT(IF(Inventory!$B$10:$B$1000=$B16,IF(Inventory!$C$10:$C$1000=$C16,IF(Inventory!$D$10:$D$1000=$D16,IF(Inventory!$J$10:$J$1000=freez,IF(Inventory!$P$10:$P$1000=AB$9,1)))))))</f>
        <v/>
      </c>
      <c r="AC16" s="121" t="str">
        <f t="array" ref="AC16">IF($D16="","",COUNT(IF(Inventory!$B$10:$B$1000=$B16,IF(Inventory!$C$10:$C$1000=$C16,IF(Inventory!$D$10:$D$1000=$D16,IF(Inventory!$J$10:$J$1000=freez,IF(Inventory!$P$10:$P$1000=AC$9,1)))))))</f>
        <v/>
      </c>
      <c r="AD16" s="121" t="str">
        <f t="array" ref="AD16">IF($D16="","",COUNT(IF(Inventory!$B$10:$B$1000=$B16,IF(Inventory!$C$10:$C$1000=$C16,IF(Inventory!$D$10:$D$1000=$D16,IF(Inventory!$J$10:$J$1000=freez,IF(Inventory!$P$10:$P$1000=AD$9,1)))))))</f>
        <v/>
      </c>
      <c r="AE16" s="122" t="str">
        <f t="shared" si="19"/>
        <v/>
      </c>
      <c r="AF16" s="121" t="str">
        <f t="array" ref="AF16">IF($D16="","",SUM(IF(Inventory!$B$10:$B$1000=$B16,IF(Inventory!$C$10:$C$1000=$C16,IF(Inventory!$D$10:$D$1000=$D16,IF(Inventory!$J$10:$J$1000=frig,Inventory!$AC$10:$AC$1000)))))+SUM(IF(Inventory!$B$10:$B$1000=$B16,IF(Inventory!$C$10:$C$1000=$C16,IF(Inventory!$D$10:$D$1000=$D16,IF(Inventory!$J$10:$J$1000=wicr,Inventory!$AC$10:$AC$1000))))))</f>
        <v/>
      </c>
      <c r="AG16" s="121" t="str">
        <f t="array" ref="AG16">IF($D16="","",SUM(IF(Inventory!$B$10:$B$1000=$B16,IF(Inventory!$C$10:$C$1000=$C16,IF(Inventory!$D$10:$D$1000=$D16,IF(Inventory!$J$10:$J$1000=frig,IF(Inventory!$P$10:$P$1000=AG$9,Inventory!$AC$10:$AC$1000))))))+SUM(IF(Inventory!$B$10:$B$1000=$B16,IF(Inventory!$C$10:$C$1000=$C16,IF(Inventory!$D$10:$D$1000=$D16,IF(Inventory!$J$10:$J$1000=wicr,IF(Inventory!$P$10:$P$1000=AG$9,Inventory!$AC$10:$AC$1000)))))))</f>
        <v/>
      </c>
      <c r="AH16" s="121" t="str">
        <f t="array" ref="AH16">IF($D16="","",SUM(IF(Inventory!$B$10:$B$1000=$B16,IF(Inventory!$C$10:$C$1000=$C16,IF(Inventory!$D$10:$D$1000=$D16,IF(Inventory!$J$10:$J$1000=frig,IF(Inventory!$P$10:$P$1000=AH$9,Inventory!$AC$10:$AC$1000))))))+SUM(IF(Inventory!$B$10:$B$1000=$B16,IF(Inventory!$C$10:$C$1000=$C16,IF(Inventory!$D$10:$D$1000=$D16,IF(Inventory!$J$10:$J$1000=wicr,IF(Inventory!$P$10:$P$1000=AH$9,Inventory!$AC$10:$AC$1000)))))))</f>
        <v/>
      </c>
      <c r="AI16" s="121" t="str">
        <f t="array" ref="AI16">IF($D16="","",SUM(IF(Inventory!$B$10:$B$1000=$B16,IF(Inventory!$C$10:$C$1000=$C16,IF(Inventory!$D$10:$D$1000=$D16,IF(Inventory!$J$10:$J$1000=frig,IF(Inventory!$P$10:$P$1000=AI$9,Inventory!$AC$10:$AC$1000))))))+SUM(IF(Inventory!$B$10:$B$1000=$B16,IF(Inventory!$C$10:$C$1000=$C16,IF(Inventory!$D$10:$D$1000=$D16,IF(Inventory!$J$10:$J$1000=wicr,IF(Inventory!$P$10:$P$1000=AI$9,Inventory!$AC$10:$AC$1000)))))))</f>
        <v/>
      </c>
      <c r="AJ16" s="121" t="str">
        <f t="array" ref="AJ16">IF($D16="","",SUM(IF(Inventory!$B$10:$B$1000=$B16,IF(Inventory!$C$10:$C$1000=$C16,IF(Inventory!$D$10:$D$1000=$D16,IF(Inventory!$J$10:$J$1000=frig,IF(Inventory!$P$10:$P$1000=AJ$9,Inventory!$AC$10:$AC$1000))))))+SUM(IF(Inventory!$B$10:$B$1000=$B16,IF(Inventory!$C$10:$C$1000=$C16,IF(Inventory!$D$10:$D$1000=$D16,IF(Inventory!$J$10:$J$1000=wicr,IF(Inventory!$P$10:$P$1000=AJ$9,Inventory!$AC$10:$AC$1000)))))))</f>
        <v/>
      </c>
      <c r="AK16" s="121" t="str">
        <f t="array" ref="AK16">IF($D16="","",SUM(IF(Inventory!$B$10:$B$1000=$B16,IF(Inventory!$C$10:$C$1000=$C16,IF(Inventory!$D$10:$D$1000=$D16,IF(Inventory!$J$10:$J$1000=frig,IF(Inventory!$P$10:$P$1000=AK$9,Inventory!$AC$10:$AC$1000))))))+SUM(IF(Inventory!$B$10:$B$1000=$B16,IF(Inventory!$C$10:$C$1000=$C16,IF(Inventory!$D$10:$D$1000=$D16,IF(Inventory!$J$10:$J$1000=wicr,IF(Inventory!$P$10:$P$1000=AK$9,Inventory!$AC$10:$AC$1000)))))))</f>
        <v/>
      </c>
      <c r="AL16" s="123" t="str">
        <f t="shared" si="20"/>
        <v/>
      </c>
      <c r="AM16" s="121" t="str">
        <f t="array" ref="AM16">IF($D16="","",SUM(IF(Inventory!$B$10:$B$1000=$B16,IF(Inventory!$C$10:$C$1000=$C16,IF(Inventory!$D$10:$D$1000=$D16,IF(Inventory!$J$10:$J$1000=freez,Inventory!$AD$10:$AD$1000)))))+SUM(IF(Inventory!$B$10:$B$1000=$B16,IF(Inventory!$C$10:$C$1000=$C16,IF(Inventory!$D$10:$D$1000=$D16,IF(Inventory!$J$10:$J$1000=wifr,Inventory!$AD$10:$AD$1000))))))</f>
        <v/>
      </c>
      <c r="AN16" s="121" t="str">
        <f t="array" ref="AN16">IF($D16="","",SUM(IF(Inventory!$B$10:$B$1000=$B16,IF(Inventory!$C$10:$C$1000=$C16,IF(Inventory!$D$10:$D$1000=$D16,IF(Inventory!$J$10:$J$1000=freez,IF(Inventory!$P$10:$P$1000=AN$9,Inventory!$AD$10:$AD$1000))))))+SUM(IF(Inventory!$B$10:$B$1000=$B16,IF(Inventory!$C$10:$C$1000=$C16,IF(Inventory!$D$10:$D$1000=$D16,IF(Inventory!$J$10:$J$1000=wifr,IF(Inventory!$P$10:$P$1000=AN$9,Inventory!$AD$10:$AD$1000)))))))</f>
        <v/>
      </c>
      <c r="AO16" s="121" t="str">
        <f t="array" ref="AO16">IF($D16="","",SUM(IF(Inventory!$B$10:$B$1000=$B16,IF(Inventory!$C$10:$C$1000=$C16,IF(Inventory!$D$10:$D$1000=$D16,IF(Inventory!$J$10:$J$1000=freez,IF(Inventory!$P$10:$P$1000=AO$9,Inventory!$AD$10:$AD$1000))))))+SUM(IF(Inventory!$B$10:$B$1000=$B16,IF(Inventory!$C$10:$C$1000=$C16,IF(Inventory!$D$10:$D$1000=$D16,IF(Inventory!$J$10:$J$1000=wifr,IF(Inventory!$P$10:$P$1000=AO$9,Inventory!$AD$10:$AD$1000)))))))</f>
        <v/>
      </c>
      <c r="AP16" s="121" t="str">
        <f t="array" ref="AP16">IF($D16="","",SUM(IF(Inventory!$B$10:$B$1000=$B16,IF(Inventory!$C$10:$C$1000=$C16,IF(Inventory!$D$10:$D$1000=$D16,IF(Inventory!$J$10:$J$1000=freez,IF(Inventory!$P$10:$P$1000=AP$9,Inventory!$AD$10:$AD$1000))))))+SUM(IF(Inventory!$B$10:$B$1000=$B16,IF(Inventory!$C$10:$C$1000=$C16,IF(Inventory!$D$10:$D$1000=$D16,IF(Inventory!$J$10:$J$1000=wifr,IF(Inventory!$P$10:$P$1000=AP$9,Inventory!$AD$10:$AD$1000)))))))</f>
        <v/>
      </c>
      <c r="AQ16" s="121" t="str">
        <f t="array" ref="AQ16">IF($D16="","",SUM(IF(Inventory!$B$10:$B$1000=$B16,IF(Inventory!$C$10:$C$1000=$C16,IF(Inventory!$D$10:$D$1000=$D16,IF(Inventory!$J$10:$J$1000=freez,IF(Inventory!$P$10:$P$1000=AQ$9,Inventory!$AD$10:$AD$1000))))))+SUM(IF(Inventory!$B$10:$B$1000=$B16,IF(Inventory!$C$10:$C$1000=$C16,IF(Inventory!$D$10:$D$1000=$D16,IF(Inventory!$J$10:$J$1000=wifr,IF(Inventory!$P$10:$P$1000=AQ$9,Inventory!$AD$10:$AD$1000)))))))</f>
        <v/>
      </c>
      <c r="AR16" s="121" t="str">
        <f t="array" ref="AR16">IF($D16="","",SUM(IF(Inventory!$B$10:$B$1000=$B16,IF(Inventory!$C$10:$C$1000=$C16,IF(Inventory!$D$10:$D$1000=$D16,IF(Inventory!$J$10:$J$1000=freez,IF(Inventory!$P$10:$P$1000=AR$9,Inventory!$AD$10:$AD$1000))))))+SUM(IF(Inventory!$B$10:$B$1000=$B16,IF(Inventory!$C$10:$C$1000=$C16,IF(Inventory!$D$10:$D$1000=$D16,IF(Inventory!$J$10:$J$1000=wifr,IF(Inventory!$P$10:$P$1000=AR$9,Inventory!$AD$10:$AD$1000)))))))</f>
        <v/>
      </c>
      <c r="AS16" s="124" t="str">
        <f t="shared" si="21"/>
        <v/>
      </c>
      <c r="AU16" s="352"/>
      <c r="AV16" s="352"/>
      <c r="AX16" s="125">
        <f>IF($C16="",0,Prog!$H14*AX$6*($AU16+$AV16)/12000)</f>
        <v>0</v>
      </c>
      <c r="AY16" s="125">
        <f>IF($C16="",0,Prog!$H14*AY$6*($AU16+$AV16)/12000)</f>
        <v>0</v>
      </c>
      <c r="AZ16" s="121"/>
    </row>
    <row r="17" spans="1:52" ht="16.5" x14ac:dyDescent="0.3">
      <c r="A17" s="279" t="str">
        <f>IF(Prog!B15="","",Prog!B15)</f>
        <v/>
      </c>
      <c r="B17" s="279" t="str">
        <f>IF(Prog!C15="","",Prog!C15)</f>
        <v/>
      </c>
      <c r="C17" s="279" t="str">
        <f>IF(Prog!D15="","",Prog!D15)</f>
        <v/>
      </c>
      <c r="D17" s="120"/>
      <c r="E17" s="121" t="str">
        <f t="array" ref="E17">IF($D17="","",COUNT(IF(Inventory!$B$10:$B$1000=$B17,IF(Inventory!$C$10:$C$1000=$C17,IF(Inventory!$D$10:$D$1000=$D17,IF(Inventory!$P$10:$P$1000=E$9,1))))))</f>
        <v/>
      </c>
      <c r="F17" s="121" t="str">
        <f t="array" ref="F17">IF($D17="","",COUNT(IF(Inventory!$B$10:$B$1000=$B17,IF(Inventory!$C$10:$C$1000=$C17,IF(Inventory!$D$10:$D$1000=$D17,IF(Inventory!$P$10:$P$1000=F$9,1))))))</f>
        <v/>
      </c>
      <c r="G17" s="121" t="str">
        <f t="array" ref="G17">IF($D17="","",COUNT(IF(Inventory!$B$10:$B$1000=$B17,IF(Inventory!$C$10:$C$1000=$C17,IF(Inventory!$D$10:$D$1000=$D17,IF(Inventory!$P$10:$P$1000=G$9,1))))))</f>
        <v/>
      </c>
      <c r="H17" s="121" t="str">
        <f t="array" ref="H17">IF($D17="","",COUNT(IF(Inventory!$B$10:$B$1000=$B17,IF(Inventory!$C$10:$C$1000=$C17,IF(Inventory!$D$10:$D$1000=$D17,IF(Inventory!$P$10:$P$1000=H$9,1))))))</f>
        <v/>
      </c>
      <c r="I17" s="121" t="str">
        <f t="array" ref="I17">IF($D17="","",COUNT(IF(Inventory!$B$10:$B$1000=$B17,IF(Inventory!$C$10:$C$1000=$C17,IF(Inventory!$D$10:$D$1000=$D17,IF(Inventory!$P$10:$P$1000=I$9,1))))))</f>
        <v/>
      </c>
      <c r="J17" s="121">
        <f t="shared" si="16"/>
        <v>0</v>
      </c>
      <c r="K17" s="121" t="str">
        <f t="array" ref="K17">IF($D17="","",COUNT(IF(Inventory!$B$10:$B$1000=$B17,IF(Inventory!$C$10:$C$1000=$C17,IF(Inventory!$D$10:$D$1000=$D17,IF(Inventory!$J$10:$J$1000=wicr,1)))))+COUNT(IF(Inventory!$B$10:$B$1000=$B17,IF(Inventory!$C$10:$C$1000=$C17,IF(Inventory!$D$10:$D$1000=$D17,IF(Inventory!$J$10:$J$1000=wifr,1))))))</f>
        <v/>
      </c>
      <c r="L17" s="121" t="str">
        <f t="array" ref="L17">IF($D17="","",COUNT(IF(Inventory!$B$10:$B$1000=$B17,IF(Inventory!$C$10:$C$1000=$C17,IF(Inventory!$D$10:$D$1000=$D17,IF(Inventory!$J$10:$J$1000=wicr,IF(Inventory!$P$10:$P$1000=L$9,1))))))+COUNT(IF(Inventory!$B$10:$B$1000=$B17,IF(Inventory!$C$10:$C$1000=$C17,IF(Inventory!$D$10:$D$1000=$D17,IF(Inventory!$J$10:$J$1000=wifr,IF(Inventory!$P$10:$P$1000=L$9,1)))))))</f>
        <v/>
      </c>
      <c r="M17" s="121" t="str">
        <f t="array" ref="M17">IF($D17="","",COUNT(IF(Inventory!$B$10:$B$1000=$B17,IF(Inventory!$C$10:$C$1000=$C17,IF(Inventory!$D$10:$D$1000=$D17,IF(Inventory!$J$10:$J$1000=wicr,IF(Inventory!$P$10:$P$1000=M$9,1))))))+COUNT(IF(Inventory!$B$10:$B$1000=$B17,IF(Inventory!$C$10:$C$1000=$C17,IF(Inventory!$D$10:$D$1000=$D17,IF(Inventory!$J$10:$J$1000=wifr,IF(Inventory!$P$10:$P$1000=M$9,1)))))))</f>
        <v/>
      </c>
      <c r="N17" s="121" t="str">
        <f t="array" ref="N17">IF($D17="","",COUNT(IF(Inventory!$B$10:$B$1000=$B17,IF(Inventory!$C$10:$C$1000=$C17,IF(Inventory!$D$10:$D$1000=$D17,IF(Inventory!$J$10:$J$1000=wicr,IF(Inventory!$P$10:$P$1000=N$9,1))))))+COUNT(IF(Inventory!$B$10:$B$1000=$B17,IF(Inventory!$C$10:$C$1000=$C17,IF(Inventory!$D$10:$D$1000=$D17,IF(Inventory!$J$10:$J$1000=wifr,IF(Inventory!$P$10:$P$1000=N$9,1)))))))</f>
        <v/>
      </c>
      <c r="O17" s="121" t="str">
        <f t="array" ref="O17">IF($D17="","",COUNT(IF(Inventory!$B$10:$B$1000=$B17,IF(Inventory!$C$10:$C$1000=$C17,IF(Inventory!$D$10:$D$1000=$D17,IF(Inventory!$J$10:$J$1000=wicr,IF(Inventory!$P$10:$P$1000=O$9,1))))))+COUNT(IF(Inventory!$B$10:$B$1000=$B17,IF(Inventory!$C$10:$C$1000=$C17,IF(Inventory!$D$10:$D$1000=$D17,IF(Inventory!$J$10:$J$1000=wifr,IF(Inventory!$P$10:$P$1000=O$9,1)))))))</f>
        <v/>
      </c>
      <c r="P17" s="121" t="str">
        <f t="array" ref="P17">IF($D17="","",COUNT(IF(Inventory!$B$10:$B$1000=$B17,IF(Inventory!$C$10:$C$1000=$C17,IF(Inventory!$D$10:$D$1000=$D17,IF(Inventory!$J$10:$J$1000=wicr,IF(Inventory!$P$10:$P$1000=P$9,1))))))+COUNT(IF(Inventory!$B$10:$B$1000=$B17,IF(Inventory!$C$10:$C$1000=$C17,IF(Inventory!$D$10:$D$1000=$D17,IF(Inventory!$J$10:$J$1000=wifr,IF(Inventory!$P$10:$P$1000=P$9,1)))))))</f>
        <v/>
      </c>
      <c r="Q17" s="122" t="str">
        <f t="shared" si="17"/>
        <v/>
      </c>
      <c r="R17" s="121" t="str">
        <f t="array" ref="R17">IF($D17="","",COUNT(IF(Inventory!$B$10:$B$1000=$B17,IF(Inventory!$C$10:$C$1000=$C17,IF(Inventory!$D$10:$D$1000=$D17,IF(Inventory!$J$10:$J$1000=frig,1))))))</f>
        <v/>
      </c>
      <c r="S17" s="121" t="str">
        <f t="array" ref="S17">IF($D17="","",COUNT(IF(Inventory!$B$10:$B$1000=$B17,IF(Inventory!$C$10:$C$1000=$C17,IF(Inventory!$D$10:$D$1000=$D17,IF(Inventory!$J$10:$J$1000=frig,IF(Inventory!$P$10:$P$1000=S$9,1)))))))</f>
        <v/>
      </c>
      <c r="T17" s="121" t="str">
        <f t="array" ref="T17">IF($D17="","",COUNT(IF(Inventory!$B$10:$B$1000=$B17,IF(Inventory!$C$10:$C$1000=$C17,IF(Inventory!$D$10:$D$1000=$D17,IF(Inventory!$J$10:$J$1000=frig,IF(Inventory!$P$10:$P$1000=T$9,1)))))))</f>
        <v/>
      </c>
      <c r="U17" s="121" t="str">
        <f t="array" ref="U17">IF($D17="","",COUNT(IF(Inventory!$B$10:$B$1000=$B17,IF(Inventory!$C$10:$C$1000=$C17,IF(Inventory!$D$10:$D$1000=$D17,IF(Inventory!$J$10:$J$1000=frig,IF(Inventory!$P$10:$P$1000=U$9,1)))))))</f>
        <v/>
      </c>
      <c r="V17" s="121" t="str">
        <f t="array" ref="V17">IF($D17="","",COUNT(IF(Inventory!$B$10:$B$1000=$B17,IF(Inventory!$C$10:$C$1000=$C17,IF(Inventory!$D$10:$D$1000=$D17,IF(Inventory!$J$10:$J$1000=frig,IF(Inventory!$P$10:$P$1000=V$9,1)))))))</f>
        <v/>
      </c>
      <c r="W17" s="121" t="str">
        <f t="array" ref="W17">IF($D17="","",COUNT(IF(Inventory!$B$10:$B$1000=$B17,IF(Inventory!$C$10:$C$1000=$C17,IF(Inventory!$D$10:$D$1000=$D17,IF(Inventory!$J$10:$J$1000=frig,IF(Inventory!$P$10:$P$1000=W$9,1)))))))</f>
        <v/>
      </c>
      <c r="X17" s="122" t="str">
        <f t="shared" si="18"/>
        <v/>
      </c>
      <c r="Y17" s="121" t="str">
        <f t="array" ref="Y17">IF($D17="","",COUNT(IF(Inventory!$B$10:$B$1000=$B17,IF(Inventory!$C$10:$C$1000=$C17,IF(Inventory!$D$10:$D$1000=$D17,IF(Inventory!$J$10:$J$1000=freez,1))))))</f>
        <v/>
      </c>
      <c r="Z17" s="121" t="str">
        <f t="array" ref="Z17">IF($D17="","",COUNT(IF(Inventory!$B$10:$B$1000=$B17,IF(Inventory!$C$10:$C$1000=$C17,IF(Inventory!$D$10:$D$1000=$D17,IF(Inventory!$J$10:$J$1000=freez,IF(Inventory!$P$10:$P$1000=Z$9,1)))))))</f>
        <v/>
      </c>
      <c r="AA17" s="121" t="str">
        <f t="array" ref="AA17">IF($D17="","",COUNT(IF(Inventory!$B$10:$B$1000=$B17,IF(Inventory!$C$10:$C$1000=$C17,IF(Inventory!$D$10:$D$1000=$D17,IF(Inventory!$J$10:$J$1000=freez,IF(Inventory!$P$10:$P$1000=AA$9,1)))))))</f>
        <v/>
      </c>
      <c r="AB17" s="121" t="str">
        <f t="array" ref="AB17">IF($D17="","",COUNT(IF(Inventory!$B$10:$B$1000=$B17,IF(Inventory!$C$10:$C$1000=$C17,IF(Inventory!$D$10:$D$1000=$D17,IF(Inventory!$J$10:$J$1000=freez,IF(Inventory!$P$10:$P$1000=AB$9,1)))))))</f>
        <v/>
      </c>
      <c r="AC17" s="121" t="str">
        <f t="array" ref="AC17">IF($D17="","",COUNT(IF(Inventory!$B$10:$B$1000=$B17,IF(Inventory!$C$10:$C$1000=$C17,IF(Inventory!$D$10:$D$1000=$D17,IF(Inventory!$J$10:$J$1000=freez,IF(Inventory!$P$10:$P$1000=AC$9,1)))))))</f>
        <v/>
      </c>
      <c r="AD17" s="121" t="str">
        <f t="array" ref="AD17">IF($D17="","",COUNT(IF(Inventory!$B$10:$B$1000=$B17,IF(Inventory!$C$10:$C$1000=$C17,IF(Inventory!$D$10:$D$1000=$D17,IF(Inventory!$J$10:$J$1000=freez,IF(Inventory!$P$10:$P$1000=AD$9,1)))))))</f>
        <v/>
      </c>
      <c r="AE17" s="122" t="str">
        <f t="shared" si="19"/>
        <v/>
      </c>
      <c r="AF17" s="121" t="str">
        <f t="array" ref="AF17">IF($D17="","",SUM(IF(Inventory!$B$10:$B$1000=$B17,IF(Inventory!$C$10:$C$1000=$C17,IF(Inventory!$D$10:$D$1000=$D17,IF(Inventory!$J$10:$J$1000=frig,Inventory!$AC$10:$AC$1000)))))+SUM(IF(Inventory!$B$10:$B$1000=$B17,IF(Inventory!$C$10:$C$1000=$C17,IF(Inventory!$D$10:$D$1000=$D17,IF(Inventory!$J$10:$J$1000=wicr,Inventory!$AC$10:$AC$1000))))))</f>
        <v/>
      </c>
      <c r="AG17" s="121" t="str">
        <f t="array" ref="AG17">IF($D17="","",SUM(IF(Inventory!$B$10:$B$1000=$B17,IF(Inventory!$C$10:$C$1000=$C17,IF(Inventory!$D$10:$D$1000=$D17,IF(Inventory!$J$10:$J$1000=frig,IF(Inventory!$P$10:$P$1000=AG$9,Inventory!$AC$10:$AC$1000))))))+SUM(IF(Inventory!$B$10:$B$1000=$B17,IF(Inventory!$C$10:$C$1000=$C17,IF(Inventory!$D$10:$D$1000=$D17,IF(Inventory!$J$10:$J$1000=wicr,IF(Inventory!$P$10:$P$1000=AG$9,Inventory!$AC$10:$AC$1000)))))))</f>
        <v/>
      </c>
      <c r="AH17" s="121" t="str">
        <f t="array" ref="AH17">IF($D17="","",SUM(IF(Inventory!$B$10:$B$1000=$B17,IF(Inventory!$C$10:$C$1000=$C17,IF(Inventory!$D$10:$D$1000=$D17,IF(Inventory!$J$10:$J$1000=frig,IF(Inventory!$P$10:$P$1000=AH$9,Inventory!$AC$10:$AC$1000))))))+SUM(IF(Inventory!$B$10:$B$1000=$B17,IF(Inventory!$C$10:$C$1000=$C17,IF(Inventory!$D$10:$D$1000=$D17,IF(Inventory!$J$10:$J$1000=wicr,IF(Inventory!$P$10:$P$1000=AH$9,Inventory!$AC$10:$AC$1000)))))))</f>
        <v/>
      </c>
      <c r="AI17" s="121" t="str">
        <f t="array" ref="AI17">IF($D17="","",SUM(IF(Inventory!$B$10:$B$1000=$B17,IF(Inventory!$C$10:$C$1000=$C17,IF(Inventory!$D$10:$D$1000=$D17,IF(Inventory!$J$10:$J$1000=frig,IF(Inventory!$P$10:$P$1000=AI$9,Inventory!$AC$10:$AC$1000))))))+SUM(IF(Inventory!$B$10:$B$1000=$B17,IF(Inventory!$C$10:$C$1000=$C17,IF(Inventory!$D$10:$D$1000=$D17,IF(Inventory!$J$10:$J$1000=wicr,IF(Inventory!$P$10:$P$1000=AI$9,Inventory!$AC$10:$AC$1000)))))))</f>
        <v/>
      </c>
      <c r="AJ17" s="121" t="str">
        <f t="array" ref="AJ17">IF($D17="","",SUM(IF(Inventory!$B$10:$B$1000=$B17,IF(Inventory!$C$10:$C$1000=$C17,IF(Inventory!$D$10:$D$1000=$D17,IF(Inventory!$J$10:$J$1000=frig,IF(Inventory!$P$10:$P$1000=AJ$9,Inventory!$AC$10:$AC$1000))))))+SUM(IF(Inventory!$B$10:$B$1000=$B17,IF(Inventory!$C$10:$C$1000=$C17,IF(Inventory!$D$10:$D$1000=$D17,IF(Inventory!$J$10:$J$1000=wicr,IF(Inventory!$P$10:$P$1000=AJ$9,Inventory!$AC$10:$AC$1000)))))))</f>
        <v/>
      </c>
      <c r="AK17" s="121" t="str">
        <f t="array" ref="AK17">IF($D17="","",SUM(IF(Inventory!$B$10:$B$1000=$B17,IF(Inventory!$C$10:$C$1000=$C17,IF(Inventory!$D$10:$D$1000=$D17,IF(Inventory!$J$10:$J$1000=frig,IF(Inventory!$P$10:$P$1000=AK$9,Inventory!$AC$10:$AC$1000))))))+SUM(IF(Inventory!$B$10:$B$1000=$B17,IF(Inventory!$C$10:$C$1000=$C17,IF(Inventory!$D$10:$D$1000=$D17,IF(Inventory!$J$10:$J$1000=wicr,IF(Inventory!$P$10:$P$1000=AK$9,Inventory!$AC$10:$AC$1000)))))))</f>
        <v/>
      </c>
      <c r="AL17" s="123" t="str">
        <f t="shared" si="20"/>
        <v/>
      </c>
      <c r="AM17" s="121" t="str">
        <f t="array" ref="AM17">IF($D17="","",SUM(IF(Inventory!$B$10:$B$1000=$B17,IF(Inventory!$C$10:$C$1000=$C17,IF(Inventory!$D$10:$D$1000=$D17,IF(Inventory!$J$10:$J$1000=freez,Inventory!$AD$10:$AD$1000)))))+SUM(IF(Inventory!$B$10:$B$1000=$B17,IF(Inventory!$C$10:$C$1000=$C17,IF(Inventory!$D$10:$D$1000=$D17,IF(Inventory!$J$10:$J$1000=wifr,Inventory!$AD$10:$AD$1000))))))</f>
        <v/>
      </c>
      <c r="AN17" s="121" t="str">
        <f t="array" ref="AN17">IF($D17="","",SUM(IF(Inventory!$B$10:$B$1000=$B17,IF(Inventory!$C$10:$C$1000=$C17,IF(Inventory!$D$10:$D$1000=$D17,IF(Inventory!$J$10:$J$1000=freez,IF(Inventory!$P$10:$P$1000=AN$9,Inventory!$AD$10:$AD$1000))))))+SUM(IF(Inventory!$B$10:$B$1000=$B17,IF(Inventory!$C$10:$C$1000=$C17,IF(Inventory!$D$10:$D$1000=$D17,IF(Inventory!$J$10:$J$1000=wifr,IF(Inventory!$P$10:$P$1000=AN$9,Inventory!$AD$10:$AD$1000)))))))</f>
        <v/>
      </c>
      <c r="AO17" s="121" t="str">
        <f t="array" ref="AO17">IF($D17="","",SUM(IF(Inventory!$B$10:$B$1000=$B17,IF(Inventory!$C$10:$C$1000=$C17,IF(Inventory!$D$10:$D$1000=$D17,IF(Inventory!$J$10:$J$1000=freez,IF(Inventory!$P$10:$P$1000=AO$9,Inventory!$AD$10:$AD$1000))))))+SUM(IF(Inventory!$B$10:$B$1000=$B17,IF(Inventory!$C$10:$C$1000=$C17,IF(Inventory!$D$10:$D$1000=$D17,IF(Inventory!$J$10:$J$1000=wifr,IF(Inventory!$P$10:$P$1000=AO$9,Inventory!$AD$10:$AD$1000)))))))</f>
        <v/>
      </c>
      <c r="AP17" s="121" t="str">
        <f t="array" ref="AP17">IF($D17="","",SUM(IF(Inventory!$B$10:$B$1000=$B17,IF(Inventory!$C$10:$C$1000=$C17,IF(Inventory!$D$10:$D$1000=$D17,IF(Inventory!$J$10:$J$1000=freez,IF(Inventory!$P$10:$P$1000=AP$9,Inventory!$AD$10:$AD$1000))))))+SUM(IF(Inventory!$B$10:$B$1000=$B17,IF(Inventory!$C$10:$C$1000=$C17,IF(Inventory!$D$10:$D$1000=$D17,IF(Inventory!$J$10:$J$1000=wifr,IF(Inventory!$P$10:$P$1000=AP$9,Inventory!$AD$10:$AD$1000)))))))</f>
        <v/>
      </c>
      <c r="AQ17" s="121" t="str">
        <f t="array" ref="AQ17">IF($D17="","",SUM(IF(Inventory!$B$10:$B$1000=$B17,IF(Inventory!$C$10:$C$1000=$C17,IF(Inventory!$D$10:$D$1000=$D17,IF(Inventory!$J$10:$J$1000=freez,IF(Inventory!$P$10:$P$1000=AQ$9,Inventory!$AD$10:$AD$1000))))))+SUM(IF(Inventory!$B$10:$B$1000=$B17,IF(Inventory!$C$10:$C$1000=$C17,IF(Inventory!$D$10:$D$1000=$D17,IF(Inventory!$J$10:$J$1000=wifr,IF(Inventory!$P$10:$P$1000=AQ$9,Inventory!$AD$10:$AD$1000)))))))</f>
        <v/>
      </c>
      <c r="AR17" s="121" t="str">
        <f t="array" ref="AR17">IF($D17="","",SUM(IF(Inventory!$B$10:$B$1000=$B17,IF(Inventory!$C$10:$C$1000=$C17,IF(Inventory!$D$10:$D$1000=$D17,IF(Inventory!$J$10:$J$1000=freez,IF(Inventory!$P$10:$P$1000=AR$9,Inventory!$AD$10:$AD$1000))))))+SUM(IF(Inventory!$B$10:$B$1000=$B17,IF(Inventory!$C$10:$C$1000=$C17,IF(Inventory!$D$10:$D$1000=$D17,IF(Inventory!$J$10:$J$1000=wifr,IF(Inventory!$P$10:$P$1000=AR$9,Inventory!$AD$10:$AD$1000)))))))</f>
        <v/>
      </c>
      <c r="AS17" s="124" t="str">
        <f t="shared" si="21"/>
        <v/>
      </c>
      <c r="AU17" s="352"/>
      <c r="AV17" s="352"/>
      <c r="AX17" s="125">
        <f>IF($C17="",0,Prog!$H15*AX$6*($AU17+$AV17)/12000)</f>
        <v>0</v>
      </c>
      <c r="AY17" s="125">
        <f>IF($C17="",0,Prog!$H15*AY$6*($AU17+$AV17)/12000)</f>
        <v>0</v>
      </c>
      <c r="AZ17" s="121"/>
    </row>
    <row r="18" spans="1:52" ht="16.5" x14ac:dyDescent="0.3">
      <c r="A18" s="279" t="str">
        <f>IF(Prog!B16="","",Prog!B16)</f>
        <v/>
      </c>
      <c r="B18" s="279" t="str">
        <f>IF(Prog!C16="","",Prog!C16)</f>
        <v/>
      </c>
      <c r="C18" s="279" t="str">
        <f>IF(Prog!D16="","",Prog!D16)</f>
        <v/>
      </c>
      <c r="D18" s="120"/>
      <c r="E18" s="121" t="str">
        <f t="array" ref="E18">IF($D18="","",COUNT(IF(Inventory!$B$10:$B$1000=$B18,IF(Inventory!$C$10:$C$1000=$C18,IF(Inventory!$D$10:$D$1000=$D18,IF(Inventory!$P$10:$P$1000=E$9,1))))))</f>
        <v/>
      </c>
      <c r="F18" s="121" t="str">
        <f t="array" ref="F18">IF($D18="","",COUNT(IF(Inventory!$B$10:$B$1000=$B18,IF(Inventory!$C$10:$C$1000=$C18,IF(Inventory!$D$10:$D$1000=$D18,IF(Inventory!$P$10:$P$1000=F$9,1))))))</f>
        <v/>
      </c>
      <c r="G18" s="121" t="str">
        <f t="array" ref="G18">IF($D18="","",COUNT(IF(Inventory!$B$10:$B$1000=$B18,IF(Inventory!$C$10:$C$1000=$C18,IF(Inventory!$D$10:$D$1000=$D18,IF(Inventory!$P$10:$P$1000=G$9,1))))))</f>
        <v/>
      </c>
      <c r="H18" s="121" t="str">
        <f t="array" ref="H18">IF($D18="","",COUNT(IF(Inventory!$B$10:$B$1000=$B18,IF(Inventory!$C$10:$C$1000=$C18,IF(Inventory!$D$10:$D$1000=$D18,IF(Inventory!$P$10:$P$1000=H$9,1))))))</f>
        <v/>
      </c>
      <c r="I18" s="121" t="str">
        <f t="array" ref="I18">IF($D18="","",COUNT(IF(Inventory!$B$10:$B$1000=$B18,IF(Inventory!$C$10:$C$1000=$C18,IF(Inventory!$D$10:$D$1000=$D18,IF(Inventory!$P$10:$P$1000=I$9,1))))))</f>
        <v/>
      </c>
      <c r="J18" s="121">
        <f t="shared" si="16"/>
        <v>0</v>
      </c>
      <c r="K18" s="121" t="str">
        <f t="array" ref="K18">IF($D18="","",COUNT(IF(Inventory!$B$10:$B$1000=$B18,IF(Inventory!$C$10:$C$1000=$C18,IF(Inventory!$D$10:$D$1000=$D18,IF(Inventory!$J$10:$J$1000=wicr,1)))))+COUNT(IF(Inventory!$B$10:$B$1000=$B18,IF(Inventory!$C$10:$C$1000=$C18,IF(Inventory!$D$10:$D$1000=$D18,IF(Inventory!$J$10:$J$1000=wifr,1))))))</f>
        <v/>
      </c>
      <c r="L18" s="121" t="str">
        <f t="array" ref="L18">IF($D18="","",COUNT(IF(Inventory!$B$10:$B$1000=$B18,IF(Inventory!$C$10:$C$1000=$C18,IF(Inventory!$D$10:$D$1000=$D18,IF(Inventory!$J$10:$J$1000=wicr,IF(Inventory!$P$10:$P$1000=L$9,1))))))+COUNT(IF(Inventory!$B$10:$B$1000=$B18,IF(Inventory!$C$10:$C$1000=$C18,IF(Inventory!$D$10:$D$1000=$D18,IF(Inventory!$J$10:$J$1000=wifr,IF(Inventory!$P$10:$P$1000=L$9,1)))))))</f>
        <v/>
      </c>
      <c r="M18" s="121" t="str">
        <f t="array" ref="M18">IF($D18="","",COUNT(IF(Inventory!$B$10:$B$1000=$B18,IF(Inventory!$C$10:$C$1000=$C18,IF(Inventory!$D$10:$D$1000=$D18,IF(Inventory!$J$10:$J$1000=wicr,IF(Inventory!$P$10:$P$1000=M$9,1))))))+COUNT(IF(Inventory!$B$10:$B$1000=$B18,IF(Inventory!$C$10:$C$1000=$C18,IF(Inventory!$D$10:$D$1000=$D18,IF(Inventory!$J$10:$J$1000=wifr,IF(Inventory!$P$10:$P$1000=M$9,1)))))))</f>
        <v/>
      </c>
      <c r="N18" s="121" t="str">
        <f t="array" ref="N18">IF($D18="","",COUNT(IF(Inventory!$B$10:$B$1000=$B18,IF(Inventory!$C$10:$C$1000=$C18,IF(Inventory!$D$10:$D$1000=$D18,IF(Inventory!$J$10:$J$1000=wicr,IF(Inventory!$P$10:$P$1000=N$9,1))))))+COUNT(IF(Inventory!$B$10:$B$1000=$B18,IF(Inventory!$C$10:$C$1000=$C18,IF(Inventory!$D$10:$D$1000=$D18,IF(Inventory!$J$10:$J$1000=wifr,IF(Inventory!$P$10:$P$1000=N$9,1)))))))</f>
        <v/>
      </c>
      <c r="O18" s="121" t="str">
        <f t="array" ref="O18">IF($D18="","",COUNT(IF(Inventory!$B$10:$B$1000=$B18,IF(Inventory!$C$10:$C$1000=$C18,IF(Inventory!$D$10:$D$1000=$D18,IF(Inventory!$J$10:$J$1000=wicr,IF(Inventory!$P$10:$P$1000=O$9,1))))))+COUNT(IF(Inventory!$B$10:$B$1000=$B18,IF(Inventory!$C$10:$C$1000=$C18,IF(Inventory!$D$10:$D$1000=$D18,IF(Inventory!$J$10:$J$1000=wifr,IF(Inventory!$P$10:$P$1000=O$9,1)))))))</f>
        <v/>
      </c>
      <c r="P18" s="121" t="str">
        <f t="array" ref="P18">IF($D18="","",COUNT(IF(Inventory!$B$10:$B$1000=$B18,IF(Inventory!$C$10:$C$1000=$C18,IF(Inventory!$D$10:$D$1000=$D18,IF(Inventory!$J$10:$J$1000=wicr,IF(Inventory!$P$10:$P$1000=P$9,1))))))+COUNT(IF(Inventory!$B$10:$B$1000=$B18,IF(Inventory!$C$10:$C$1000=$C18,IF(Inventory!$D$10:$D$1000=$D18,IF(Inventory!$J$10:$J$1000=wifr,IF(Inventory!$P$10:$P$1000=P$9,1)))))))</f>
        <v/>
      </c>
      <c r="Q18" s="122" t="str">
        <f t="shared" si="17"/>
        <v/>
      </c>
      <c r="R18" s="121" t="str">
        <f t="array" ref="R18">IF($D18="","",COUNT(IF(Inventory!$B$10:$B$1000=$B18,IF(Inventory!$C$10:$C$1000=$C18,IF(Inventory!$D$10:$D$1000=$D18,IF(Inventory!$J$10:$J$1000=frig,1))))))</f>
        <v/>
      </c>
      <c r="S18" s="121" t="str">
        <f t="array" ref="S18">IF($D18="","",COUNT(IF(Inventory!$B$10:$B$1000=$B18,IF(Inventory!$C$10:$C$1000=$C18,IF(Inventory!$D$10:$D$1000=$D18,IF(Inventory!$J$10:$J$1000=frig,IF(Inventory!$P$10:$P$1000=S$9,1)))))))</f>
        <v/>
      </c>
      <c r="T18" s="121" t="str">
        <f t="array" ref="T18">IF($D18="","",COUNT(IF(Inventory!$B$10:$B$1000=$B18,IF(Inventory!$C$10:$C$1000=$C18,IF(Inventory!$D$10:$D$1000=$D18,IF(Inventory!$J$10:$J$1000=frig,IF(Inventory!$P$10:$P$1000=T$9,1)))))))</f>
        <v/>
      </c>
      <c r="U18" s="121" t="str">
        <f t="array" ref="U18">IF($D18="","",COUNT(IF(Inventory!$B$10:$B$1000=$B18,IF(Inventory!$C$10:$C$1000=$C18,IF(Inventory!$D$10:$D$1000=$D18,IF(Inventory!$J$10:$J$1000=frig,IF(Inventory!$P$10:$P$1000=U$9,1)))))))</f>
        <v/>
      </c>
      <c r="V18" s="121" t="str">
        <f t="array" ref="V18">IF($D18="","",COUNT(IF(Inventory!$B$10:$B$1000=$B18,IF(Inventory!$C$10:$C$1000=$C18,IF(Inventory!$D$10:$D$1000=$D18,IF(Inventory!$J$10:$J$1000=frig,IF(Inventory!$P$10:$P$1000=V$9,1)))))))</f>
        <v/>
      </c>
      <c r="W18" s="121" t="str">
        <f t="array" ref="W18">IF($D18="","",COUNT(IF(Inventory!$B$10:$B$1000=$B18,IF(Inventory!$C$10:$C$1000=$C18,IF(Inventory!$D$10:$D$1000=$D18,IF(Inventory!$J$10:$J$1000=frig,IF(Inventory!$P$10:$P$1000=W$9,1)))))))</f>
        <v/>
      </c>
      <c r="X18" s="122" t="str">
        <f t="shared" si="18"/>
        <v/>
      </c>
      <c r="Y18" s="121" t="str">
        <f t="array" ref="Y18">IF($D18="","",COUNT(IF(Inventory!$B$10:$B$1000=$B18,IF(Inventory!$C$10:$C$1000=$C18,IF(Inventory!$D$10:$D$1000=$D18,IF(Inventory!$J$10:$J$1000=freez,1))))))</f>
        <v/>
      </c>
      <c r="Z18" s="121" t="str">
        <f t="array" ref="Z18">IF($D18="","",COUNT(IF(Inventory!$B$10:$B$1000=$B18,IF(Inventory!$C$10:$C$1000=$C18,IF(Inventory!$D$10:$D$1000=$D18,IF(Inventory!$J$10:$J$1000=freez,IF(Inventory!$P$10:$P$1000=Z$9,1)))))))</f>
        <v/>
      </c>
      <c r="AA18" s="121" t="str">
        <f t="array" ref="AA18">IF($D18="","",COUNT(IF(Inventory!$B$10:$B$1000=$B18,IF(Inventory!$C$10:$C$1000=$C18,IF(Inventory!$D$10:$D$1000=$D18,IF(Inventory!$J$10:$J$1000=freez,IF(Inventory!$P$10:$P$1000=AA$9,1)))))))</f>
        <v/>
      </c>
      <c r="AB18" s="121" t="str">
        <f t="array" ref="AB18">IF($D18="","",COUNT(IF(Inventory!$B$10:$B$1000=$B18,IF(Inventory!$C$10:$C$1000=$C18,IF(Inventory!$D$10:$D$1000=$D18,IF(Inventory!$J$10:$J$1000=freez,IF(Inventory!$P$10:$P$1000=AB$9,1)))))))</f>
        <v/>
      </c>
      <c r="AC18" s="121" t="str">
        <f t="array" ref="AC18">IF($D18="","",COUNT(IF(Inventory!$B$10:$B$1000=$B18,IF(Inventory!$C$10:$C$1000=$C18,IF(Inventory!$D$10:$D$1000=$D18,IF(Inventory!$J$10:$J$1000=freez,IF(Inventory!$P$10:$P$1000=AC$9,1)))))))</f>
        <v/>
      </c>
      <c r="AD18" s="121" t="str">
        <f t="array" ref="AD18">IF($D18="","",COUNT(IF(Inventory!$B$10:$B$1000=$B18,IF(Inventory!$C$10:$C$1000=$C18,IF(Inventory!$D$10:$D$1000=$D18,IF(Inventory!$J$10:$J$1000=freez,IF(Inventory!$P$10:$P$1000=AD$9,1)))))))</f>
        <v/>
      </c>
      <c r="AE18" s="122" t="str">
        <f t="shared" si="19"/>
        <v/>
      </c>
      <c r="AF18" s="121" t="str">
        <f t="array" ref="AF18">IF($D18="","",SUM(IF(Inventory!$B$10:$B$1000=$B18,IF(Inventory!$C$10:$C$1000=$C18,IF(Inventory!$D$10:$D$1000=$D18,IF(Inventory!$J$10:$J$1000=frig,Inventory!$AC$10:$AC$1000)))))+SUM(IF(Inventory!$B$10:$B$1000=$B18,IF(Inventory!$C$10:$C$1000=$C18,IF(Inventory!$D$10:$D$1000=$D18,IF(Inventory!$J$10:$J$1000=wicr,Inventory!$AC$10:$AC$1000))))))</f>
        <v/>
      </c>
      <c r="AG18" s="121" t="str">
        <f t="array" ref="AG18">IF($D18="","",SUM(IF(Inventory!$B$10:$B$1000=$B18,IF(Inventory!$C$10:$C$1000=$C18,IF(Inventory!$D$10:$D$1000=$D18,IF(Inventory!$J$10:$J$1000=frig,IF(Inventory!$P$10:$P$1000=AG$9,Inventory!$AC$10:$AC$1000))))))+SUM(IF(Inventory!$B$10:$B$1000=$B18,IF(Inventory!$C$10:$C$1000=$C18,IF(Inventory!$D$10:$D$1000=$D18,IF(Inventory!$J$10:$J$1000=wicr,IF(Inventory!$P$10:$P$1000=AG$9,Inventory!$AC$10:$AC$1000)))))))</f>
        <v/>
      </c>
      <c r="AH18" s="121" t="str">
        <f t="array" ref="AH18">IF($D18="","",SUM(IF(Inventory!$B$10:$B$1000=$B18,IF(Inventory!$C$10:$C$1000=$C18,IF(Inventory!$D$10:$D$1000=$D18,IF(Inventory!$J$10:$J$1000=frig,IF(Inventory!$P$10:$P$1000=AH$9,Inventory!$AC$10:$AC$1000))))))+SUM(IF(Inventory!$B$10:$B$1000=$B18,IF(Inventory!$C$10:$C$1000=$C18,IF(Inventory!$D$10:$D$1000=$D18,IF(Inventory!$J$10:$J$1000=wicr,IF(Inventory!$P$10:$P$1000=AH$9,Inventory!$AC$10:$AC$1000)))))))</f>
        <v/>
      </c>
      <c r="AI18" s="121" t="str">
        <f t="array" ref="AI18">IF($D18="","",SUM(IF(Inventory!$B$10:$B$1000=$B18,IF(Inventory!$C$10:$C$1000=$C18,IF(Inventory!$D$10:$D$1000=$D18,IF(Inventory!$J$10:$J$1000=frig,IF(Inventory!$P$10:$P$1000=AI$9,Inventory!$AC$10:$AC$1000))))))+SUM(IF(Inventory!$B$10:$B$1000=$B18,IF(Inventory!$C$10:$C$1000=$C18,IF(Inventory!$D$10:$D$1000=$D18,IF(Inventory!$J$10:$J$1000=wicr,IF(Inventory!$P$10:$P$1000=AI$9,Inventory!$AC$10:$AC$1000)))))))</f>
        <v/>
      </c>
      <c r="AJ18" s="121" t="str">
        <f t="array" ref="AJ18">IF($D18="","",SUM(IF(Inventory!$B$10:$B$1000=$B18,IF(Inventory!$C$10:$C$1000=$C18,IF(Inventory!$D$10:$D$1000=$D18,IF(Inventory!$J$10:$J$1000=frig,IF(Inventory!$P$10:$P$1000=AJ$9,Inventory!$AC$10:$AC$1000))))))+SUM(IF(Inventory!$B$10:$B$1000=$B18,IF(Inventory!$C$10:$C$1000=$C18,IF(Inventory!$D$10:$D$1000=$D18,IF(Inventory!$J$10:$J$1000=wicr,IF(Inventory!$P$10:$P$1000=AJ$9,Inventory!$AC$10:$AC$1000)))))))</f>
        <v/>
      </c>
      <c r="AK18" s="121" t="str">
        <f t="array" ref="AK18">IF($D18="","",SUM(IF(Inventory!$B$10:$B$1000=$B18,IF(Inventory!$C$10:$C$1000=$C18,IF(Inventory!$D$10:$D$1000=$D18,IF(Inventory!$J$10:$J$1000=frig,IF(Inventory!$P$10:$P$1000=AK$9,Inventory!$AC$10:$AC$1000))))))+SUM(IF(Inventory!$B$10:$B$1000=$B18,IF(Inventory!$C$10:$C$1000=$C18,IF(Inventory!$D$10:$D$1000=$D18,IF(Inventory!$J$10:$J$1000=wicr,IF(Inventory!$P$10:$P$1000=AK$9,Inventory!$AC$10:$AC$1000)))))))</f>
        <v/>
      </c>
      <c r="AL18" s="123" t="str">
        <f t="shared" si="20"/>
        <v/>
      </c>
      <c r="AM18" s="121" t="str">
        <f t="array" ref="AM18">IF($D18="","",SUM(IF(Inventory!$B$10:$B$1000=$B18,IF(Inventory!$C$10:$C$1000=$C18,IF(Inventory!$D$10:$D$1000=$D18,IF(Inventory!$J$10:$J$1000=freez,Inventory!$AD$10:$AD$1000)))))+SUM(IF(Inventory!$B$10:$B$1000=$B18,IF(Inventory!$C$10:$C$1000=$C18,IF(Inventory!$D$10:$D$1000=$D18,IF(Inventory!$J$10:$J$1000=wifr,Inventory!$AD$10:$AD$1000))))))</f>
        <v/>
      </c>
      <c r="AN18" s="121" t="str">
        <f t="array" ref="AN18">IF($D18="","",SUM(IF(Inventory!$B$10:$B$1000=$B18,IF(Inventory!$C$10:$C$1000=$C18,IF(Inventory!$D$10:$D$1000=$D18,IF(Inventory!$J$10:$J$1000=freez,IF(Inventory!$P$10:$P$1000=AN$9,Inventory!$AD$10:$AD$1000))))))+SUM(IF(Inventory!$B$10:$B$1000=$B18,IF(Inventory!$C$10:$C$1000=$C18,IF(Inventory!$D$10:$D$1000=$D18,IF(Inventory!$J$10:$J$1000=wifr,IF(Inventory!$P$10:$P$1000=AN$9,Inventory!$AD$10:$AD$1000)))))))</f>
        <v/>
      </c>
      <c r="AO18" s="121" t="str">
        <f t="array" ref="AO18">IF($D18="","",SUM(IF(Inventory!$B$10:$B$1000=$B18,IF(Inventory!$C$10:$C$1000=$C18,IF(Inventory!$D$10:$D$1000=$D18,IF(Inventory!$J$10:$J$1000=freez,IF(Inventory!$P$10:$P$1000=AO$9,Inventory!$AD$10:$AD$1000))))))+SUM(IF(Inventory!$B$10:$B$1000=$B18,IF(Inventory!$C$10:$C$1000=$C18,IF(Inventory!$D$10:$D$1000=$D18,IF(Inventory!$J$10:$J$1000=wifr,IF(Inventory!$P$10:$P$1000=AO$9,Inventory!$AD$10:$AD$1000)))))))</f>
        <v/>
      </c>
      <c r="AP18" s="121" t="str">
        <f t="array" ref="AP18">IF($D18="","",SUM(IF(Inventory!$B$10:$B$1000=$B18,IF(Inventory!$C$10:$C$1000=$C18,IF(Inventory!$D$10:$D$1000=$D18,IF(Inventory!$J$10:$J$1000=freez,IF(Inventory!$P$10:$P$1000=AP$9,Inventory!$AD$10:$AD$1000))))))+SUM(IF(Inventory!$B$10:$B$1000=$B18,IF(Inventory!$C$10:$C$1000=$C18,IF(Inventory!$D$10:$D$1000=$D18,IF(Inventory!$J$10:$J$1000=wifr,IF(Inventory!$P$10:$P$1000=AP$9,Inventory!$AD$10:$AD$1000)))))))</f>
        <v/>
      </c>
      <c r="AQ18" s="121" t="str">
        <f t="array" ref="AQ18">IF($D18="","",SUM(IF(Inventory!$B$10:$B$1000=$B18,IF(Inventory!$C$10:$C$1000=$C18,IF(Inventory!$D$10:$D$1000=$D18,IF(Inventory!$J$10:$J$1000=freez,IF(Inventory!$P$10:$P$1000=AQ$9,Inventory!$AD$10:$AD$1000))))))+SUM(IF(Inventory!$B$10:$B$1000=$B18,IF(Inventory!$C$10:$C$1000=$C18,IF(Inventory!$D$10:$D$1000=$D18,IF(Inventory!$J$10:$J$1000=wifr,IF(Inventory!$P$10:$P$1000=AQ$9,Inventory!$AD$10:$AD$1000)))))))</f>
        <v/>
      </c>
      <c r="AR18" s="121" t="str">
        <f t="array" ref="AR18">IF($D18="","",SUM(IF(Inventory!$B$10:$B$1000=$B18,IF(Inventory!$C$10:$C$1000=$C18,IF(Inventory!$D$10:$D$1000=$D18,IF(Inventory!$J$10:$J$1000=freez,IF(Inventory!$P$10:$P$1000=AR$9,Inventory!$AD$10:$AD$1000))))))+SUM(IF(Inventory!$B$10:$B$1000=$B18,IF(Inventory!$C$10:$C$1000=$C18,IF(Inventory!$D$10:$D$1000=$D18,IF(Inventory!$J$10:$J$1000=wifr,IF(Inventory!$P$10:$P$1000=AR$9,Inventory!$AD$10:$AD$1000)))))))</f>
        <v/>
      </c>
      <c r="AS18" s="124" t="str">
        <f t="shared" si="21"/>
        <v/>
      </c>
      <c r="AU18" s="352"/>
      <c r="AV18" s="352"/>
      <c r="AX18" s="125">
        <f>IF($C18="",0,Prog!$H16*AX$6*($AU18+$AV18)/12000)</f>
        <v>0</v>
      </c>
      <c r="AY18" s="125">
        <f>IF($C18="",0,Prog!$H16*AY$6*($AU18+$AV18)/12000)</f>
        <v>0</v>
      </c>
      <c r="AZ18" s="121"/>
    </row>
    <row r="19" spans="1:52" ht="16.5" x14ac:dyDescent="0.3">
      <c r="A19" s="279" t="str">
        <f>IF(Prog!B17="","",Prog!B17)</f>
        <v/>
      </c>
      <c r="B19" s="279" t="str">
        <f>IF(Prog!C17="","",Prog!C17)</f>
        <v/>
      </c>
      <c r="C19" s="279" t="str">
        <f>IF(Prog!D17="","",Prog!D17)</f>
        <v/>
      </c>
      <c r="D19" s="120"/>
      <c r="E19" s="121" t="str">
        <f t="array" ref="E19">IF($D19="","",COUNT(IF(Inventory!$B$10:$B$1000=$B19,IF(Inventory!$C$10:$C$1000=$C19,IF(Inventory!$D$10:$D$1000=$D19,IF(Inventory!$P$10:$P$1000=E$9,1))))))</f>
        <v/>
      </c>
      <c r="F19" s="121" t="str">
        <f t="array" ref="F19">IF($D19="","",COUNT(IF(Inventory!$B$10:$B$1000=$B19,IF(Inventory!$C$10:$C$1000=$C19,IF(Inventory!$D$10:$D$1000=$D19,IF(Inventory!$P$10:$P$1000=F$9,1))))))</f>
        <v/>
      </c>
      <c r="G19" s="121" t="str">
        <f t="array" ref="G19">IF($D19="","",COUNT(IF(Inventory!$B$10:$B$1000=$B19,IF(Inventory!$C$10:$C$1000=$C19,IF(Inventory!$D$10:$D$1000=$D19,IF(Inventory!$P$10:$P$1000=G$9,1))))))</f>
        <v/>
      </c>
      <c r="H19" s="121" t="str">
        <f t="array" ref="H19">IF($D19="","",COUNT(IF(Inventory!$B$10:$B$1000=$B19,IF(Inventory!$C$10:$C$1000=$C19,IF(Inventory!$D$10:$D$1000=$D19,IF(Inventory!$P$10:$P$1000=H$9,1))))))</f>
        <v/>
      </c>
      <c r="I19" s="121" t="str">
        <f t="array" ref="I19">IF($D19="","",COUNT(IF(Inventory!$B$10:$B$1000=$B19,IF(Inventory!$C$10:$C$1000=$C19,IF(Inventory!$D$10:$D$1000=$D19,IF(Inventory!$P$10:$P$1000=I$9,1))))))</f>
        <v/>
      </c>
      <c r="J19" s="121">
        <f t="shared" si="16"/>
        <v>0</v>
      </c>
      <c r="K19" s="121" t="str">
        <f t="array" ref="K19">IF($D19="","",COUNT(IF(Inventory!$B$10:$B$1000=$B19,IF(Inventory!$C$10:$C$1000=$C19,IF(Inventory!$D$10:$D$1000=$D19,IF(Inventory!$J$10:$J$1000=wicr,1)))))+COUNT(IF(Inventory!$B$10:$B$1000=$B19,IF(Inventory!$C$10:$C$1000=$C19,IF(Inventory!$D$10:$D$1000=$D19,IF(Inventory!$J$10:$J$1000=wifr,1))))))</f>
        <v/>
      </c>
      <c r="L19" s="121" t="str">
        <f t="array" ref="L19">IF($D19="","",COUNT(IF(Inventory!$B$10:$B$1000=$B19,IF(Inventory!$C$10:$C$1000=$C19,IF(Inventory!$D$10:$D$1000=$D19,IF(Inventory!$J$10:$J$1000=wicr,IF(Inventory!$P$10:$P$1000=L$9,1))))))+COUNT(IF(Inventory!$B$10:$B$1000=$B19,IF(Inventory!$C$10:$C$1000=$C19,IF(Inventory!$D$10:$D$1000=$D19,IF(Inventory!$J$10:$J$1000=wifr,IF(Inventory!$P$10:$P$1000=L$9,1)))))))</f>
        <v/>
      </c>
      <c r="M19" s="121" t="str">
        <f t="array" ref="M19">IF($D19="","",COUNT(IF(Inventory!$B$10:$B$1000=$B19,IF(Inventory!$C$10:$C$1000=$C19,IF(Inventory!$D$10:$D$1000=$D19,IF(Inventory!$J$10:$J$1000=wicr,IF(Inventory!$P$10:$P$1000=M$9,1))))))+COUNT(IF(Inventory!$B$10:$B$1000=$B19,IF(Inventory!$C$10:$C$1000=$C19,IF(Inventory!$D$10:$D$1000=$D19,IF(Inventory!$J$10:$J$1000=wifr,IF(Inventory!$P$10:$P$1000=M$9,1)))))))</f>
        <v/>
      </c>
      <c r="N19" s="121" t="str">
        <f t="array" ref="N19">IF($D19="","",COUNT(IF(Inventory!$B$10:$B$1000=$B19,IF(Inventory!$C$10:$C$1000=$C19,IF(Inventory!$D$10:$D$1000=$D19,IF(Inventory!$J$10:$J$1000=wicr,IF(Inventory!$P$10:$P$1000=N$9,1))))))+COUNT(IF(Inventory!$B$10:$B$1000=$B19,IF(Inventory!$C$10:$C$1000=$C19,IF(Inventory!$D$10:$D$1000=$D19,IF(Inventory!$J$10:$J$1000=wifr,IF(Inventory!$P$10:$P$1000=N$9,1)))))))</f>
        <v/>
      </c>
      <c r="O19" s="121" t="str">
        <f t="array" ref="O19">IF($D19="","",COUNT(IF(Inventory!$B$10:$B$1000=$B19,IF(Inventory!$C$10:$C$1000=$C19,IF(Inventory!$D$10:$D$1000=$D19,IF(Inventory!$J$10:$J$1000=wicr,IF(Inventory!$P$10:$P$1000=O$9,1))))))+COUNT(IF(Inventory!$B$10:$B$1000=$B19,IF(Inventory!$C$10:$C$1000=$C19,IF(Inventory!$D$10:$D$1000=$D19,IF(Inventory!$J$10:$J$1000=wifr,IF(Inventory!$P$10:$P$1000=O$9,1)))))))</f>
        <v/>
      </c>
      <c r="P19" s="121" t="str">
        <f t="array" ref="P19">IF($D19="","",COUNT(IF(Inventory!$B$10:$B$1000=$B19,IF(Inventory!$C$10:$C$1000=$C19,IF(Inventory!$D$10:$D$1000=$D19,IF(Inventory!$J$10:$J$1000=wicr,IF(Inventory!$P$10:$P$1000=P$9,1))))))+COUNT(IF(Inventory!$B$10:$B$1000=$B19,IF(Inventory!$C$10:$C$1000=$C19,IF(Inventory!$D$10:$D$1000=$D19,IF(Inventory!$J$10:$J$1000=wifr,IF(Inventory!$P$10:$P$1000=P$9,1)))))))</f>
        <v/>
      </c>
      <c r="Q19" s="122" t="str">
        <f t="shared" si="17"/>
        <v/>
      </c>
      <c r="R19" s="121" t="str">
        <f t="array" ref="R19">IF($D19="","",COUNT(IF(Inventory!$B$10:$B$1000=$B19,IF(Inventory!$C$10:$C$1000=$C19,IF(Inventory!$D$10:$D$1000=$D19,IF(Inventory!$J$10:$J$1000=frig,1))))))</f>
        <v/>
      </c>
      <c r="S19" s="121" t="str">
        <f t="array" ref="S19">IF($D19="","",COUNT(IF(Inventory!$B$10:$B$1000=$B19,IF(Inventory!$C$10:$C$1000=$C19,IF(Inventory!$D$10:$D$1000=$D19,IF(Inventory!$J$10:$J$1000=frig,IF(Inventory!$P$10:$P$1000=S$9,1)))))))</f>
        <v/>
      </c>
      <c r="T19" s="121" t="str">
        <f t="array" ref="T19">IF($D19="","",COUNT(IF(Inventory!$B$10:$B$1000=$B19,IF(Inventory!$C$10:$C$1000=$C19,IF(Inventory!$D$10:$D$1000=$D19,IF(Inventory!$J$10:$J$1000=frig,IF(Inventory!$P$10:$P$1000=T$9,1)))))))</f>
        <v/>
      </c>
      <c r="U19" s="121" t="str">
        <f t="array" ref="U19">IF($D19="","",COUNT(IF(Inventory!$B$10:$B$1000=$B19,IF(Inventory!$C$10:$C$1000=$C19,IF(Inventory!$D$10:$D$1000=$D19,IF(Inventory!$J$10:$J$1000=frig,IF(Inventory!$P$10:$P$1000=U$9,1)))))))</f>
        <v/>
      </c>
      <c r="V19" s="121" t="str">
        <f t="array" ref="V19">IF($D19="","",COUNT(IF(Inventory!$B$10:$B$1000=$B19,IF(Inventory!$C$10:$C$1000=$C19,IF(Inventory!$D$10:$D$1000=$D19,IF(Inventory!$J$10:$J$1000=frig,IF(Inventory!$P$10:$P$1000=V$9,1)))))))</f>
        <v/>
      </c>
      <c r="W19" s="121" t="str">
        <f t="array" ref="W19">IF($D19="","",COUNT(IF(Inventory!$B$10:$B$1000=$B19,IF(Inventory!$C$10:$C$1000=$C19,IF(Inventory!$D$10:$D$1000=$D19,IF(Inventory!$J$10:$J$1000=frig,IF(Inventory!$P$10:$P$1000=W$9,1)))))))</f>
        <v/>
      </c>
      <c r="X19" s="122" t="str">
        <f t="shared" si="18"/>
        <v/>
      </c>
      <c r="Y19" s="121" t="str">
        <f t="array" ref="Y19">IF($D19="","",COUNT(IF(Inventory!$B$10:$B$1000=$B19,IF(Inventory!$C$10:$C$1000=$C19,IF(Inventory!$D$10:$D$1000=$D19,IF(Inventory!$J$10:$J$1000=freez,1))))))</f>
        <v/>
      </c>
      <c r="Z19" s="121" t="str">
        <f t="array" ref="Z19">IF($D19="","",COUNT(IF(Inventory!$B$10:$B$1000=$B19,IF(Inventory!$C$10:$C$1000=$C19,IF(Inventory!$D$10:$D$1000=$D19,IF(Inventory!$J$10:$J$1000=freez,IF(Inventory!$P$10:$P$1000=Z$9,1)))))))</f>
        <v/>
      </c>
      <c r="AA19" s="121" t="str">
        <f t="array" ref="AA19">IF($D19="","",COUNT(IF(Inventory!$B$10:$B$1000=$B19,IF(Inventory!$C$10:$C$1000=$C19,IF(Inventory!$D$10:$D$1000=$D19,IF(Inventory!$J$10:$J$1000=freez,IF(Inventory!$P$10:$P$1000=AA$9,1)))))))</f>
        <v/>
      </c>
      <c r="AB19" s="121" t="str">
        <f t="array" ref="AB19">IF($D19="","",COUNT(IF(Inventory!$B$10:$B$1000=$B19,IF(Inventory!$C$10:$C$1000=$C19,IF(Inventory!$D$10:$D$1000=$D19,IF(Inventory!$J$10:$J$1000=freez,IF(Inventory!$P$10:$P$1000=AB$9,1)))))))</f>
        <v/>
      </c>
      <c r="AC19" s="121" t="str">
        <f t="array" ref="AC19">IF($D19="","",COUNT(IF(Inventory!$B$10:$B$1000=$B19,IF(Inventory!$C$10:$C$1000=$C19,IF(Inventory!$D$10:$D$1000=$D19,IF(Inventory!$J$10:$J$1000=freez,IF(Inventory!$P$10:$P$1000=AC$9,1)))))))</f>
        <v/>
      </c>
      <c r="AD19" s="121" t="str">
        <f t="array" ref="AD19">IF($D19="","",COUNT(IF(Inventory!$B$10:$B$1000=$B19,IF(Inventory!$C$10:$C$1000=$C19,IF(Inventory!$D$10:$D$1000=$D19,IF(Inventory!$J$10:$J$1000=freez,IF(Inventory!$P$10:$P$1000=AD$9,1)))))))</f>
        <v/>
      </c>
      <c r="AE19" s="122" t="str">
        <f t="shared" si="19"/>
        <v/>
      </c>
      <c r="AF19" s="121" t="str">
        <f t="array" ref="AF19">IF($D19="","",SUM(IF(Inventory!$B$10:$B$1000=$B19,IF(Inventory!$C$10:$C$1000=$C19,IF(Inventory!$D$10:$D$1000=$D19,IF(Inventory!$J$10:$J$1000=frig,Inventory!$AC$10:$AC$1000)))))+SUM(IF(Inventory!$B$10:$B$1000=$B19,IF(Inventory!$C$10:$C$1000=$C19,IF(Inventory!$D$10:$D$1000=$D19,IF(Inventory!$J$10:$J$1000=wicr,Inventory!$AC$10:$AC$1000))))))</f>
        <v/>
      </c>
      <c r="AG19" s="121" t="str">
        <f t="array" ref="AG19">IF($D19="","",SUM(IF(Inventory!$B$10:$B$1000=$B19,IF(Inventory!$C$10:$C$1000=$C19,IF(Inventory!$D$10:$D$1000=$D19,IF(Inventory!$J$10:$J$1000=frig,IF(Inventory!$P$10:$P$1000=AG$9,Inventory!$AC$10:$AC$1000))))))+SUM(IF(Inventory!$B$10:$B$1000=$B19,IF(Inventory!$C$10:$C$1000=$C19,IF(Inventory!$D$10:$D$1000=$D19,IF(Inventory!$J$10:$J$1000=wicr,IF(Inventory!$P$10:$P$1000=AG$9,Inventory!$AC$10:$AC$1000)))))))</f>
        <v/>
      </c>
      <c r="AH19" s="121" t="str">
        <f t="array" ref="AH19">IF($D19="","",SUM(IF(Inventory!$B$10:$B$1000=$B19,IF(Inventory!$C$10:$C$1000=$C19,IF(Inventory!$D$10:$D$1000=$D19,IF(Inventory!$J$10:$J$1000=frig,IF(Inventory!$P$10:$P$1000=AH$9,Inventory!$AC$10:$AC$1000))))))+SUM(IF(Inventory!$B$10:$B$1000=$B19,IF(Inventory!$C$10:$C$1000=$C19,IF(Inventory!$D$10:$D$1000=$D19,IF(Inventory!$J$10:$J$1000=wicr,IF(Inventory!$P$10:$P$1000=AH$9,Inventory!$AC$10:$AC$1000)))))))</f>
        <v/>
      </c>
      <c r="AI19" s="121" t="str">
        <f t="array" ref="AI19">IF($D19="","",SUM(IF(Inventory!$B$10:$B$1000=$B19,IF(Inventory!$C$10:$C$1000=$C19,IF(Inventory!$D$10:$D$1000=$D19,IF(Inventory!$J$10:$J$1000=frig,IF(Inventory!$P$10:$P$1000=AI$9,Inventory!$AC$10:$AC$1000))))))+SUM(IF(Inventory!$B$10:$B$1000=$B19,IF(Inventory!$C$10:$C$1000=$C19,IF(Inventory!$D$10:$D$1000=$D19,IF(Inventory!$J$10:$J$1000=wicr,IF(Inventory!$P$10:$P$1000=AI$9,Inventory!$AC$10:$AC$1000)))))))</f>
        <v/>
      </c>
      <c r="AJ19" s="121" t="str">
        <f t="array" ref="AJ19">IF($D19="","",SUM(IF(Inventory!$B$10:$B$1000=$B19,IF(Inventory!$C$10:$C$1000=$C19,IF(Inventory!$D$10:$D$1000=$D19,IF(Inventory!$J$10:$J$1000=frig,IF(Inventory!$P$10:$P$1000=AJ$9,Inventory!$AC$10:$AC$1000))))))+SUM(IF(Inventory!$B$10:$B$1000=$B19,IF(Inventory!$C$10:$C$1000=$C19,IF(Inventory!$D$10:$D$1000=$D19,IF(Inventory!$J$10:$J$1000=wicr,IF(Inventory!$P$10:$P$1000=AJ$9,Inventory!$AC$10:$AC$1000)))))))</f>
        <v/>
      </c>
      <c r="AK19" s="121" t="str">
        <f t="array" ref="AK19">IF($D19="","",SUM(IF(Inventory!$B$10:$B$1000=$B19,IF(Inventory!$C$10:$C$1000=$C19,IF(Inventory!$D$10:$D$1000=$D19,IF(Inventory!$J$10:$J$1000=frig,IF(Inventory!$P$10:$P$1000=AK$9,Inventory!$AC$10:$AC$1000))))))+SUM(IF(Inventory!$B$10:$B$1000=$B19,IF(Inventory!$C$10:$C$1000=$C19,IF(Inventory!$D$10:$D$1000=$D19,IF(Inventory!$J$10:$J$1000=wicr,IF(Inventory!$P$10:$P$1000=AK$9,Inventory!$AC$10:$AC$1000)))))))</f>
        <v/>
      </c>
      <c r="AL19" s="123" t="str">
        <f t="shared" si="20"/>
        <v/>
      </c>
      <c r="AM19" s="121" t="str">
        <f t="array" ref="AM19">IF($D19="","",SUM(IF(Inventory!$B$10:$B$1000=$B19,IF(Inventory!$C$10:$C$1000=$C19,IF(Inventory!$D$10:$D$1000=$D19,IF(Inventory!$J$10:$J$1000=freez,Inventory!$AD$10:$AD$1000)))))+SUM(IF(Inventory!$B$10:$B$1000=$B19,IF(Inventory!$C$10:$C$1000=$C19,IF(Inventory!$D$10:$D$1000=$D19,IF(Inventory!$J$10:$J$1000=wifr,Inventory!$AD$10:$AD$1000))))))</f>
        <v/>
      </c>
      <c r="AN19" s="121" t="str">
        <f t="array" ref="AN19">IF($D19="","",SUM(IF(Inventory!$B$10:$B$1000=$B19,IF(Inventory!$C$10:$C$1000=$C19,IF(Inventory!$D$10:$D$1000=$D19,IF(Inventory!$J$10:$J$1000=freez,IF(Inventory!$P$10:$P$1000=AN$9,Inventory!$AD$10:$AD$1000))))))+SUM(IF(Inventory!$B$10:$B$1000=$B19,IF(Inventory!$C$10:$C$1000=$C19,IF(Inventory!$D$10:$D$1000=$D19,IF(Inventory!$J$10:$J$1000=wifr,IF(Inventory!$P$10:$P$1000=AN$9,Inventory!$AD$10:$AD$1000)))))))</f>
        <v/>
      </c>
      <c r="AO19" s="121" t="str">
        <f t="array" ref="AO19">IF($D19="","",SUM(IF(Inventory!$B$10:$B$1000=$B19,IF(Inventory!$C$10:$C$1000=$C19,IF(Inventory!$D$10:$D$1000=$D19,IF(Inventory!$J$10:$J$1000=freez,IF(Inventory!$P$10:$P$1000=AO$9,Inventory!$AD$10:$AD$1000))))))+SUM(IF(Inventory!$B$10:$B$1000=$B19,IF(Inventory!$C$10:$C$1000=$C19,IF(Inventory!$D$10:$D$1000=$D19,IF(Inventory!$J$10:$J$1000=wifr,IF(Inventory!$P$10:$P$1000=AO$9,Inventory!$AD$10:$AD$1000)))))))</f>
        <v/>
      </c>
      <c r="AP19" s="121" t="str">
        <f t="array" ref="AP19">IF($D19="","",SUM(IF(Inventory!$B$10:$B$1000=$B19,IF(Inventory!$C$10:$C$1000=$C19,IF(Inventory!$D$10:$D$1000=$D19,IF(Inventory!$J$10:$J$1000=freez,IF(Inventory!$P$10:$P$1000=AP$9,Inventory!$AD$10:$AD$1000))))))+SUM(IF(Inventory!$B$10:$B$1000=$B19,IF(Inventory!$C$10:$C$1000=$C19,IF(Inventory!$D$10:$D$1000=$D19,IF(Inventory!$J$10:$J$1000=wifr,IF(Inventory!$P$10:$P$1000=AP$9,Inventory!$AD$10:$AD$1000)))))))</f>
        <v/>
      </c>
      <c r="AQ19" s="121" t="str">
        <f t="array" ref="AQ19">IF($D19="","",SUM(IF(Inventory!$B$10:$B$1000=$B19,IF(Inventory!$C$10:$C$1000=$C19,IF(Inventory!$D$10:$D$1000=$D19,IF(Inventory!$J$10:$J$1000=freez,IF(Inventory!$P$10:$P$1000=AQ$9,Inventory!$AD$10:$AD$1000))))))+SUM(IF(Inventory!$B$10:$B$1000=$B19,IF(Inventory!$C$10:$C$1000=$C19,IF(Inventory!$D$10:$D$1000=$D19,IF(Inventory!$J$10:$J$1000=wifr,IF(Inventory!$P$10:$P$1000=AQ$9,Inventory!$AD$10:$AD$1000)))))))</f>
        <v/>
      </c>
      <c r="AR19" s="121" t="str">
        <f t="array" ref="AR19">IF($D19="","",SUM(IF(Inventory!$B$10:$B$1000=$B19,IF(Inventory!$C$10:$C$1000=$C19,IF(Inventory!$D$10:$D$1000=$D19,IF(Inventory!$J$10:$J$1000=freez,IF(Inventory!$P$10:$P$1000=AR$9,Inventory!$AD$10:$AD$1000))))))+SUM(IF(Inventory!$B$10:$B$1000=$B19,IF(Inventory!$C$10:$C$1000=$C19,IF(Inventory!$D$10:$D$1000=$D19,IF(Inventory!$J$10:$J$1000=wifr,IF(Inventory!$P$10:$P$1000=AR$9,Inventory!$AD$10:$AD$1000)))))))</f>
        <v/>
      </c>
      <c r="AS19" s="124" t="str">
        <f t="shared" si="21"/>
        <v/>
      </c>
      <c r="AU19" s="352"/>
      <c r="AV19" s="352"/>
      <c r="AX19" s="125">
        <f>IF($C19="",0,Prog!$H17*AX$6*($AU19+$AV19)/12000)</f>
        <v>0</v>
      </c>
      <c r="AY19" s="125">
        <f>IF($C19="",0,Prog!$H17*AY$6*($AU19+$AV19)/12000)</f>
        <v>0</v>
      </c>
      <c r="AZ19" s="121"/>
    </row>
    <row r="20" spans="1:52" ht="16.5" x14ac:dyDescent="0.3">
      <c r="A20" s="279" t="str">
        <f>IF(Prog!B18="","",Prog!B18)</f>
        <v/>
      </c>
      <c r="B20" s="279" t="str">
        <f>IF(Prog!C18="","",Prog!C18)</f>
        <v/>
      </c>
      <c r="C20" s="279" t="str">
        <f>IF(Prog!D18="","",Prog!D18)</f>
        <v/>
      </c>
      <c r="D20" s="120"/>
      <c r="E20" s="121" t="str">
        <f t="array" ref="E20">IF($D20="","",COUNT(IF(Inventory!$B$10:$B$1000=$B20,IF(Inventory!$C$10:$C$1000=$C20,IF(Inventory!$D$10:$D$1000=$D20,IF(Inventory!$P$10:$P$1000=E$9,1))))))</f>
        <v/>
      </c>
      <c r="F20" s="121" t="str">
        <f t="array" ref="F20">IF($D20="","",COUNT(IF(Inventory!$B$10:$B$1000=$B20,IF(Inventory!$C$10:$C$1000=$C20,IF(Inventory!$D$10:$D$1000=$D20,IF(Inventory!$P$10:$P$1000=F$9,1))))))</f>
        <v/>
      </c>
      <c r="G20" s="121" t="str">
        <f t="array" ref="G20">IF($D20="","",COUNT(IF(Inventory!$B$10:$B$1000=$B20,IF(Inventory!$C$10:$C$1000=$C20,IF(Inventory!$D$10:$D$1000=$D20,IF(Inventory!$P$10:$P$1000=G$9,1))))))</f>
        <v/>
      </c>
      <c r="H20" s="121" t="str">
        <f t="array" ref="H20">IF($D20="","",COUNT(IF(Inventory!$B$10:$B$1000=$B20,IF(Inventory!$C$10:$C$1000=$C20,IF(Inventory!$D$10:$D$1000=$D20,IF(Inventory!$P$10:$P$1000=H$9,1))))))</f>
        <v/>
      </c>
      <c r="I20" s="121" t="str">
        <f t="array" ref="I20">IF($D20="","",COUNT(IF(Inventory!$B$10:$B$1000=$B20,IF(Inventory!$C$10:$C$1000=$C20,IF(Inventory!$D$10:$D$1000=$D20,IF(Inventory!$P$10:$P$1000=I$9,1))))))</f>
        <v/>
      </c>
      <c r="J20" s="121">
        <f t="shared" si="16"/>
        <v>0</v>
      </c>
      <c r="K20" s="121" t="str">
        <f t="array" ref="K20">IF($D20="","",COUNT(IF(Inventory!$B$10:$B$1000=$B20,IF(Inventory!$C$10:$C$1000=$C20,IF(Inventory!$D$10:$D$1000=$D20,IF(Inventory!$J$10:$J$1000=wicr,1)))))+COUNT(IF(Inventory!$B$10:$B$1000=$B20,IF(Inventory!$C$10:$C$1000=$C20,IF(Inventory!$D$10:$D$1000=$D20,IF(Inventory!$J$10:$J$1000=wifr,1))))))</f>
        <v/>
      </c>
      <c r="L20" s="121" t="str">
        <f t="array" ref="L20">IF($D20="","",COUNT(IF(Inventory!$B$10:$B$1000=$B20,IF(Inventory!$C$10:$C$1000=$C20,IF(Inventory!$D$10:$D$1000=$D20,IF(Inventory!$J$10:$J$1000=wicr,IF(Inventory!$P$10:$P$1000=L$9,1))))))+COUNT(IF(Inventory!$B$10:$B$1000=$B20,IF(Inventory!$C$10:$C$1000=$C20,IF(Inventory!$D$10:$D$1000=$D20,IF(Inventory!$J$10:$J$1000=wifr,IF(Inventory!$P$10:$P$1000=L$9,1)))))))</f>
        <v/>
      </c>
      <c r="M20" s="121" t="str">
        <f t="array" ref="M20">IF($D20="","",COUNT(IF(Inventory!$B$10:$B$1000=$B20,IF(Inventory!$C$10:$C$1000=$C20,IF(Inventory!$D$10:$D$1000=$D20,IF(Inventory!$J$10:$J$1000=wicr,IF(Inventory!$P$10:$P$1000=M$9,1))))))+COUNT(IF(Inventory!$B$10:$B$1000=$B20,IF(Inventory!$C$10:$C$1000=$C20,IF(Inventory!$D$10:$D$1000=$D20,IF(Inventory!$J$10:$J$1000=wifr,IF(Inventory!$P$10:$P$1000=M$9,1)))))))</f>
        <v/>
      </c>
      <c r="N20" s="121" t="str">
        <f t="array" ref="N20">IF($D20="","",COUNT(IF(Inventory!$B$10:$B$1000=$B20,IF(Inventory!$C$10:$C$1000=$C20,IF(Inventory!$D$10:$D$1000=$D20,IF(Inventory!$J$10:$J$1000=wicr,IF(Inventory!$P$10:$P$1000=N$9,1))))))+COUNT(IF(Inventory!$B$10:$B$1000=$B20,IF(Inventory!$C$10:$C$1000=$C20,IF(Inventory!$D$10:$D$1000=$D20,IF(Inventory!$J$10:$J$1000=wifr,IF(Inventory!$P$10:$P$1000=N$9,1)))))))</f>
        <v/>
      </c>
      <c r="O20" s="121" t="str">
        <f t="array" ref="O20">IF($D20="","",COUNT(IF(Inventory!$B$10:$B$1000=$B20,IF(Inventory!$C$10:$C$1000=$C20,IF(Inventory!$D$10:$D$1000=$D20,IF(Inventory!$J$10:$J$1000=wicr,IF(Inventory!$P$10:$P$1000=O$9,1))))))+COUNT(IF(Inventory!$B$10:$B$1000=$B20,IF(Inventory!$C$10:$C$1000=$C20,IF(Inventory!$D$10:$D$1000=$D20,IF(Inventory!$J$10:$J$1000=wifr,IF(Inventory!$P$10:$P$1000=O$9,1)))))))</f>
        <v/>
      </c>
      <c r="P20" s="121" t="str">
        <f t="array" ref="P20">IF($D20="","",COUNT(IF(Inventory!$B$10:$B$1000=$B20,IF(Inventory!$C$10:$C$1000=$C20,IF(Inventory!$D$10:$D$1000=$D20,IF(Inventory!$J$10:$J$1000=wicr,IF(Inventory!$P$10:$P$1000=P$9,1))))))+COUNT(IF(Inventory!$B$10:$B$1000=$B20,IF(Inventory!$C$10:$C$1000=$C20,IF(Inventory!$D$10:$D$1000=$D20,IF(Inventory!$J$10:$J$1000=wifr,IF(Inventory!$P$10:$P$1000=P$9,1)))))))</f>
        <v/>
      </c>
      <c r="Q20" s="122" t="str">
        <f t="shared" si="17"/>
        <v/>
      </c>
      <c r="R20" s="121" t="str">
        <f t="array" ref="R20">IF($D20="","",COUNT(IF(Inventory!$B$10:$B$1000=$B20,IF(Inventory!$C$10:$C$1000=$C20,IF(Inventory!$D$10:$D$1000=$D20,IF(Inventory!$J$10:$J$1000=frig,1))))))</f>
        <v/>
      </c>
      <c r="S20" s="121" t="str">
        <f t="array" ref="S20">IF($D20="","",COUNT(IF(Inventory!$B$10:$B$1000=$B20,IF(Inventory!$C$10:$C$1000=$C20,IF(Inventory!$D$10:$D$1000=$D20,IF(Inventory!$J$10:$J$1000=frig,IF(Inventory!$P$10:$P$1000=S$9,1)))))))</f>
        <v/>
      </c>
      <c r="T20" s="121" t="str">
        <f t="array" ref="T20">IF($D20="","",COUNT(IF(Inventory!$B$10:$B$1000=$B20,IF(Inventory!$C$10:$C$1000=$C20,IF(Inventory!$D$10:$D$1000=$D20,IF(Inventory!$J$10:$J$1000=frig,IF(Inventory!$P$10:$P$1000=T$9,1)))))))</f>
        <v/>
      </c>
      <c r="U20" s="121" t="str">
        <f t="array" ref="U20">IF($D20="","",COUNT(IF(Inventory!$B$10:$B$1000=$B20,IF(Inventory!$C$10:$C$1000=$C20,IF(Inventory!$D$10:$D$1000=$D20,IF(Inventory!$J$10:$J$1000=frig,IF(Inventory!$P$10:$P$1000=U$9,1)))))))</f>
        <v/>
      </c>
      <c r="V20" s="121" t="str">
        <f t="array" ref="V20">IF($D20="","",COUNT(IF(Inventory!$B$10:$B$1000=$B20,IF(Inventory!$C$10:$C$1000=$C20,IF(Inventory!$D$10:$D$1000=$D20,IF(Inventory!$J$10:$J$1000=frig,IF(Inventory!$P$10:$P$1000=V$9,1)))))))</f>
        <v/>
      </c>
      <c r="W20" s="121" t="str">
        <f t="array" ref="W20">IF($D20="","",COUNT(IF(Inventory!$B$10:$B$1000=$B20,IF(Inventory!$C$10:$C$1000=$C20,IF(Inventory!$D$10:$D$1000=$D20,IF(Inventory!$J$10:$J$1000=frig,IF(Inventory!$P$10:$P$1000=W$9,1)))))))</f>
        <v/>
      </c>
      <c r="X20" s="122" t="str">
        <f t="shared" si="18"/>
        <v/>
      </c>
      <c r="Y20" s="121" t="str">
        <f t="array" ref="Y20">IF($D20="","",COUNT(IF(Inventory!$B$10:$B$1000=$B20,IF(Inventory!$C$10:$C$1000=$C20,IF(Inventory!$D$10:$D$1000=$D20,IF(Inventory!$J$10:$J$1000=freez,1))))))</f>
        <v/>
      </c>
      <c r="Z20" s="121" t="str">
        <f t="array" ref="Z20">IF($D20="","",COUNT(IF(Inventory!$B$10:$B$1000=$B20,IF(Inventory!$C$10:$C$1000=$C20,IF(Inventory!$D$10:$D$1000=$D20,IF(Inventory!$J$10:$J$1000=freez,IF(Inventory!$P$10:$P$1000=Z$9,1)))))))</f>
        <v/>
      </c>
      <c r="AA20" s="121" t="str">
        <f t="array" ref="AA20">IF($D20="","",COUNT(IF(Inventory!$B$10:$B$1000=$B20,IF(Inventory!$C$10:$C$1000=$C20,IF(Inventory!$D$10:$D$1000=$D20,IF(Inventory!$J$10:$J$1000=freez,IF(Inventory!$P$10:$P$1000=AA$9,1)))))))</f>
        <v/>
      </c>
      <c r="AB20" s="121" t="str">
        <f t="array" ref="AB20">IF($D20="","",COUNT(IF(Inventory!$B$10:$B$1000=$B20,IF(Inventory!$C$10:$C$1000=$C20,IF(Inventory!$D$10:$D$1000=$D20,IF(Inventory!$J$10:$J$1000=freez,IF(Inventory!$P$10:$P$1000=AB$9,1)))))))</f>
        <v/>
      </c>
      <c r="AC20" s="121" t="str">
        <f t="array" ref="AC20">IF($D20="","",COUNT(IF(Inventory!$B$10:$B$1000=$B20,IF(Inventory!$C$10:$C$1000=$C20,IF(Inventory!$D$10:$D$1000=$D20,IF(Inventory!$J$10:$J$1000=freez,IF(Inventory!$P$10:$P$1000=AC$9,1)))))))</f>
        <v/>
      </c>
      <c r="AD20" s="121" t="str">
        <f t="array" ref="AD20">IF($D20="","",COUNT(IF(Inventory!$B$10:$B$1000=$B20,IF(Inventory!$C$10:$C$1000=$C20,IF(Inventory!$D$10:$D$1000=$D20,IF(Inventory!$J$10:$J$1000=freez,IF(Inventory!$P$10:$P$1000=AD$9,1)))))))</f>
        <v/>
      </c>
      <c r="AE20" s="122" t="str">
        <f t="shared" si="19"/>
        <v/>
      </c>
      <c r="AF20" s="121" t="str">
        <f t="array" ref="AF20">IF($D20="","",SUM(IF(Inventory!$B$10:$B$1000=$B20,IF(Inventory!$C$10:$C$1000=$C20,IF(Inventory!$D$10:$D$1000=$D20,IF(Inventory!$J$10:$J$1000=frig,Inventory!$AC$10:$AC$1000)))))+SUM(IF(Inventory!$B$10:$B$1000=$B20,IF(Inventory!$C$10:$C$1000=$C20,IF(Inventory!$D$10:$D$1000=$D20,IF(Inventory!$J$10:$J$1000=wicr,Inventory!$AC$10:$AC$1000))))))</f>
        <v/>
      </c>
      <c r="AG20" s="121" t="str">
        <f t="array" ref="AG20">IF($D20="","",SUM(IF(Inventory!$B$10:$B$1000=$B20,IF(Inventory!$C$10:$C$1000=$C20,IF(Inventory!$D$10:$D$1000=$D20,IF(Inventory!$J$10:$J$1000=frig,IF(Inventory!$P$10:$P$1000=AG$9,Inventory!$AC$10:$AC$1000))))))+SUM(IF(Inventory!$B$10:$B$1000=$B20,IF(Inventory!$C$10:$C$1000=$C20,IF(Inventory!$D$10:$D$1000=$D20,IF(Inventory!$J$10:$J$1000=wicr,IF(Inventory!$P$10:$P$1000=AG$9,Inventory!$AC$10:$AC$1000)))))))</f>
        <v/>
      </c>
      <c r="AH20" s="121" t="str">
        <f t="array" ref="AH20">IF($D20="","",SUM(IF(Inventory!$B$10:$B$1000=$B20,IF(Inventory!$C$10:$C$1000=$C20,IF(Inventory!$D$10:$D$1000=$D20,IF(Inventory!$J$10:$J$1000=frig,IF(Inventory!$P$10:$P$1000=AH$9,Inventory!$AC$10:$AC$1000))))))+SUM(IF(Inventory!$B$10:$B$1000=$B20,IF(Inventory!$C$10:$C$1000=$C20,IF(Inventory!$D$10:$D$1000=$D20,IF(Inventory!$J$10:$J$1000=wicr,IF(Inventory!$P$10:$P$1000=AH$9,Inventory!$AC$10:$AC$1000)))))))</f>
        <v/>
      </c>
      <c r="AI20" s="121" t="str">
        <f t="array" ref="AI20">IF($D20="","",SUM(IF(Inventory!$B$10:$B$1000=$B20,IF(Inventory!$C$10:$C$1000=$C20,IF(Inventory!$D$10:$D$1000=$D20,IF(Inventory!$J$10:$J$1000=frig,IF(Inventory!$P$10:$P$1000=AI$9,Inventory!$AC$10:$AC$1000))))))+SUM(IF(Inventory!$B$10:$B$1000=$B20,IF(Inventory!$C$10:$C$1000=$C20,IF(Inventory!$D$10:$D$1000=$D20,IF(Inventory!$J$10:$J$1000=wicr,IF(Inventory!$P$10:$P$1000=AI$9,Inventory!$AC$10:$AC$1000)))))))</f>
        <v/>
      </c>
      <c r="AJ20" s="121" t="str">
        <f t="array" ref="AJ20">IF($D20="","",SUM(IF(Inventory!$B$10:$B$1000=$B20,IF(Inventory!$C$10:$C$1000=$C20,IF(Inventory!$D$10:$D$1000=$D20,IF(Inventory!$J$10:$J$1000=frig,IF(Inventory!$P$10:$P$1000=AJ$9,Inventory!$AC$10:$AC$1000))))))+SUM(IF(Inventory!$B$10:$B$1000=$B20,IF(Inventory!$C$10:$C$1000=$C20,IF(Inventory!$D$10:$D$1000=$D20,IF(Inventory!$J$10:$J$1000=wicr,IF(Inventory!$P$10:$P$1000=AJ$9,Inventory!$AC$10:$AC$1000)))))))</f>
        <v/>
      </c>
      <c r="AK20" s="121" t="str">
        <f t="array" ref="AK20">IF($D20="","",SUM(IF(Inventory!$B$10:$B$1000=$B20,IF(Inventory!$C$10:$C$1000=$C20,IF(Inventory!$D$10:$D$1000=$D20,IF(Inventory!$J$10:$J$1000=frig,IF(Inventory!$P$10:$P$1000=AK$9,Inventory!$AC$10:$AC$1000))))))+SUM(IF(Inventory!$B$10:$B$1000=$B20,IF(Inventory!$C$10:$C$1000=$C20,IF(Inventory!$D$10:$D$1000=$D20,IF(Inventory!$J$10:$J$1000=wicr,IF(Inventory!$P$10:$P$1000=AK$9,Inventory!$AC$10:$AC$1000)))))))</f>
        <v/>
      </c>
      <c r="AL20" s="123" t="str">
        <f t="shared" si="20"/>
        <v/>
      </c>
      <c r="AM20" s="121" t="str">
        <f t="array" ref="AM20">IF($D20="","",SUM(IF(Inventory!$B$10:$B$1000=$B20,IF(Inventory!$C$10:$C$1000=$C20,IF(Inventory!$D$10:$D$1000=$D20,IF(Inventory!$J$10:$J$1000=freez,Inventory!$AD$10:$AD$1000)))))+SUM(IF(Inventory!$B$10:$B$1000=$B20,IF(Inventory!$C$10:$C$1000=$C20,IF(Inventory!$D$10:$D$1000=$D20,IF(Inventory!$J$10:$J$1000=wifr,Inventory!$AD$10:$AD$1000))))))</f>
        <v/>
      </c>
      <c r="AN20" s="121" t="str">
        <f t="array" ref="AN20">IF($D20="","",SUM(IF(Inventory!$B$10:$B$1000=$B20,IF(Inventory!$C$10:$C$1000=$C20,IF(Inventory!$D$10:$D$1000=$D20,IF(Inventory!$J$10:$J$1000=freez,IF(Inventory!$P$10:$P$1000=AN$9,Inventory!$AD$10:$AD$1000))))))+SUM(IF(Inventory!$B$10:$B$1000=$B20,IF(Inventory!$C$10:$C$1000=$C20,IF(Inventory!$D$10:$D$1000=$D20,IF(Inventory!$J$10:$J$1000=wifr,IF(Inventory!$P$10:$P$1000=AN$9,Inventory!$AD$10:$AD$1000)))))))</f>
        <v/>
      </c>
      <c r="AO20" s="121" t="str">
        <f t="array" ref="AO20">IF($D20="","",SUM(IF(Inventory!$B$10:$B$1000=$B20,IF(Inventory!$C$10:$C$1000=$C20,IF(Inventory!$D$10:$D$1000=$D20,IF(Inventory!$J$10:$J$1000=freez,IF(Inventory!$P$10:$P$1000=AO$9,Inventory!$AD$10:$AD$1000))))))+SUM(IF(Inventory!$B$10:$B$1000=$B20,IF(Inventory!$C$10:$C$1000=$C20,IF(Inventory!$D$10:$D$1000=$D20,IF(Inventory!$J$10:$J$1000=wifr,IF(Inventory!$P$10:$P$1000=AO$9,Inventory!$AD$10:$AD$1000)))))))</f>
        <v/>
      </c>
      <c r="AP20" s="121" t="str">
        <f t="array" ref="AP20">IF($D20="","",SUM(IF(Inventory!$B$10:$B$1000=$B20,IF(Inventory!$C$10:$C$1000=$C20,IF(Inventory!$D$10:$D$1000=$D20,IF(Inventory!$J$10:$J$1000=freez,IF(Inventory!$P$10:$P$1000=AP$9,Inventory!$AD$10:$AD$1000))))))+SUM(IF(Inventory!$B$10:$B$1000=$B20,IF(Inventory!$C$10:$C$1000=$C20,IF(Inventory!$D$10:$D$1000=$D20,IF(Inventory!$J$10:$J$1000=wifr,IF(Inventory!$P$10:$P$1000=AP$9,Inventory!$AD$10:$AD$1000)))))))</f>
        <v/>
      </c>
      <c r="AQ20" s="121" t="str">
        <f t="array" ref="AQ20">IF($D20="","",SUM(IF(Inventory!$B$10:$B$1000=$B20,IF(Inventory!$C$10:$C$1000=$C20,IF(Inventory!$D$10:$D$1000=$D20,IF(Inventory!$J$10:$J$1000=freez,IF(Inventory!$P$10:$P$1000=AQ$9,Inventory!$AD$10:$AD$1000))))))+SUM(IF(Inventory!$B$10:$B$1000=$B20,IF(Inventory!$C$10:$C$1000=$C20,IF(Inventory!$D$10:$D$1000=$D20,IF(Inventory!$J$10:$J$1000=wifr,IF(Inventory!$P$10:$P$1000=AQ$9,Inventory!$AD$10:$AD$1000)))))))</f>
        <v/>
      </c>
      <c r="AR20" s="121" t="str">
        <f t="array" ref="AR20">IF($D20="","",SUM(IF(Inventory!$B$10:$B$1000=$B20,IF(Inventory!$C$10:$C$1000=$C20,IF(Inventory!$D$10:$D$1000=$D20,IF(Inventory!$J$10:$J$1000=freez,IF(Inventory!$P$10:$P$1000=AR$9,Inventory!$AD$10:$AD$1000))))))+SUM(IF(Inventory!$B$10:$B$1000=$B20,IF(Inventory!$C$10:$C$1000=$C20,IF(Inventory!$D$10:$D$1000=$D20,IF(Inventory!$J$10:$J$1000=wifr,IF(Inventory!$P$10:$P$1000=AR$9,Inventory!$AD$10:$AD$1000)))))))</f>
        <v/>
      </c>
      <c r="AS20" s="124" t="str">
        <f t="shared" si="21"/>
        <v/>
      </c>
      <c r="AU20" s="352"/>
      <c r="AV20" s="352"/>
      <c r="AX20" s="125">
        <f>IF($C20="",0,Prog!$H18*AX$6*($AU20+$AV20)/12000)</f>
        <v>0</v>
      </c>
      <c r="AY20" s="125">
        <f>IF($C20="",0,Prog!$H18*AY$6*($AU20+$AV20)/12000)</f>
        <v>0</v>
      </c>
      <c r="AZ20" s="121"/>
    </row>
    <row r="21" spans="1:52" ht="16.5" x14ac:dyDescent="0.3">
      <c r="A21" s="279" t="str">
        <f>IF(Prog!B19="","",Prog!B19)</f>
        <v/>
      </c>
      <c r="B21" s="279" t="str">
        <f>IF(Prog!C19="","",Prog!C19)</f>
        <v/>
      </c>
      <c r="C21" s="279" t="str">
        <f>IF(Prog!D19="","",Prog!D19)</f>
        <v/>
      </c>
      <c r="D21" s="120"/>
      <c r="E21" s="121" t="str">
        <f t="array" ref="E21">IF($D21="","",COUNT(IF(Inventory!$B$10:$B$1000=$B21,IF(Inventory!$C$10:$C$1000=$C21,IF(Inventory!$D$10:$D$1000=$D21,IF(Inventory!$P$10:$P$1000=E$9,1))))))</f>
        <v/>
      </c>
      <c r="F21" s="121" t="str">
        <f t="array" ref="F21">IF($D21="","",COUNT(IF(Inventory!$B$10:$B$1000=$B21,IF(Inventory!$C$10:$C$1000=$C21,IF(Inventory!$D$10:$D$1000=$D21,IF(Inventory!$P$10:$P$1000=F$9,1))))))</f>
        <v/>
      </c>
      <c r="G21" s="121" t="str">
        <f t="array" ref="G21">IF($D21="","",COUNT(IF(Inventory!$B$10:$B$1000=$B21,IF(Inventory!$C$10:$C$1000=$C21,IF(Inventory!$D$10:$D$1000=$D21,IF(Inventory!$P$10:$P$1000=G$9,1))))))</f>
        <v/>
      </c>
      <c r="H21" s="121" t="str">
        <f t="array" ref="H21">IF($D21="","",COUNT(IF(Inventory!$B$10:$B$1000=$B21,IF(Inventory!$C$10:$C$1000=$C21,IF(Inventory!$D$10:$D$1000=$D21,IF(Inventory!$P$10:$P$1000=H$9,1))))))</f>
        <v/>
      </c>
      <c r="I21" s="121" t="str">
        <f t="array" ref="I21">IF($D21="","",COUNT(IF(Inventory!$B$10:$B$1000=$B21,IF(Inventory!$C$10:$C$1000=$C21,IF(Inventory!$D$10:$D$1000=$D21,IF(Inventory!$P$10:$P$1000=I$9,1))))))</f>
        <v/>
      </c>
      <c r="J21" s="121">
        <f t="shared" si="16"/>
        <v>0</v>
      </c>
      <c r="K21" s="121" t="str">
        <f t="array" ref="K21">IF($D21="","",COUNT(IF(Inventory!$B$10:$B$1000=$B21,IF(Inventory!$C$10:$C$1000=$C21,IF(Inventory!$D$10:$D$1000=$D21,IF(Inventory!$J$10:$J$1000=wicr,1)))))+COUNT(IF(Inventory!$B$10:$B$1000=$B21,IF(Inventory!$C$10:$C$1000=$C21,IF(Inventory!$D$10:$D$1000=$D21,IF(Inventory!$J$10:$J$1000=wifr,1))))))</f>
        <v/>
      </c>
      <c r="L21" s="121" t="str">
        <f t="array" ref="L21">IF($D21="","",COUNT(IF(Inventory!$B$10:$B$1000=$B21,IF(Inventory!$C$10:$C$1000=$C21,IF(Inventory!$D$10:$D$1000=$D21,IF(Inventory!$J$10:$J$1000=wicr,IF(Inventory!$P$10:$P$1000=L$9,1))))))+COUNT(IF(Inventory!$B$10:$B$1000=$B21,IF(Inventory!$C$10:$C$1000=$C21,IF(Inventory!$D$10:$D$1000=$D21,IF(Inventory!$J$10:$J$1000=wifr,IF(Inventory!$P$10:$P$1000=L$9,1)))))))</f>
        <v/>
      </c>
      <c r="M21" s="121" t="str">
        <f t="array" ref="M21">IF($D21="","",COUNT(IF(Inventory!$B$10:$B$1000=$B21,IF(Inventory!$C$10:$C$1000=$C21,IF(Inventory!$D$10:$D$1000=$D21,IF(Inventory!$J$10:$J$1000=wicr,IF(Inventory!$P$10:$P$1000=M$9,1))))))+COUNT(IF(Inventory!$B$10:$B$1000=$B21,IF(Inventory!$C$10:$C$1000=$C21,IF(Inventory!$D$10:$D$1000=$D21,IF(Inventory!$J$10:$J$1000=wifr,IF(Inventory!$P$10:$P$1000=M$9,1)))))))</f>
        <v/>
      </c>
      <c r="N21" s="121" t="str">
        <f t="array" ref="N21">IF($D21="","",COUNT(IF(Inventory!$B$10:$B$1000=$B21,IF(Inventory!$C$10:$C$1000=$C21,IF(Inventory!$D$10:$D$1000=$D21,IF(Inventory!$J$10:$J$1000=wicr,IF(Inventory!$P$10:$P$1000=N$9,1))))))+COUNT(IF(Inventory!$B$10:$B$1000=$B21,IF(Inventory!$C$10:$C$1000=$C21,IF(Inventory!$D$10:$D$1000=$D21,IF(Inventory!$J$10:$J$1000=wifr,IF(Inventory!$P$10:$P$1000=N$9,1)))))))</f>
        <v/>
      </c>
      <c r="O21" s="121" t="str">
        <f t="array" ref="O21">IF($D21="","",COUNT(IF(Inventory!$B$10:$B$1000=$B21,IF(Inventory!$C$10:$C$1000=$C21,IF(Inventory!$D$10:$D$1000=$D21,IF(Inventory!$J$10:$J$1000=wicr,IF(Inventory!$P$10:$P$1000=O$9,1))))))+COUNT(IF(Inventory!$B$10:$B$1000=$B21,IF(Inventory!$C$10:$C$1000=$C21,IF(Inventory!$D$10:$D$1000=$D21,IF(Inventory!$J$10:$J$1000=wifr,IF(Inventory!$P$10:$P$1000=O$9,1)))))))</f>
        <v/>
      </c>
      <c r="P21" s="121" t="str">
        <f t="array" ref="P21">IF($D21="","",COUNT(IF(Inventory!$B$10:$B$1000=$B21,IF(Inventory!$C$10:$C$1000=$C21,IF(Inventory!$D$10:$D$1000=$D21,IF(Inventory!$J$10:$J$1000=wicr,IF(Inventory!$P$10:$P$1000=P$9,1))))))+COUNT(IF(Inventory!$B$10:$B$1000=$B21,IF(Inventory!$C$10:$C$1000=$C21,IF(Inventory!$D$10:$D$1000=$D21,IF(Inventory!$J$10:$J$1000=wifr,IF(Inventory!$P$10:$P$1000=P$9,1)))))))</f>
        <v/>
      </c>
      <c r="Q21" s="122" t="str">
        <f t="shared" si="17"/>
        <v/>
      </c>
      <c r="R21" s="121" t="str">
        <f t="array" ref="R21">IF($D21="","",COUNT(IF(Inventory!$B$10:$B$1000=$B21,IF(Inventory!$C$10:$C$1000=$C21,IF(Inventory!$D$10:$D$1000=$D21,IF(Inventory!$J$10:$J$1000=frig,1))))))</f>
        <v/>
      </c>
      <c r="S21" s="121" t="str">
        <f t="array" ref="S21">IF($D21="","",COUNT(IF(Inventory!$B$10:$B$1000=$B21,IF(Inventory!$C$10:$C$1000=$C21,IF(Inventory!$D$10:$D$1000=$D21,IF(Inventory!$J$10:$J$1000=frig,IF(Inventory!$P$10:$P$1000=S$9,1)))))))</f>
        <v/>
      </c>
      <c r="T21" s="121" t="str">
        <f t="array" ref="T21">IF($D21="","",COUNT(IF(Inventory!$B$10:$B$1000=$B21,IF(Inventory!$C$10:$C$1000=$C21,IF(Inventory!$D$10:$D$1000=$D21,IF(Inventory!$J$10:$J$1000=frig,IF(Inventory!$P$10:$P$1000=T$9,1)))))))</f>
        <v/>
      </c>
      <c r="U21" s="121" t="str">
        <f t="array" ref="U21">IF($D21="","",COUNT(IF(Inventory!$B$10:$B$1000=$B21,IF(Inventory!$C$10:$C$1000=$C21,IF(Inventory!$D$10:$D$1000=$D21,IF(Inventory!$J$10:$J$1000=frig,IF(Inventory!$P$10:$P$1000=U$9,1)))))))</f>
        <v/>
      </c>
      <c r="V21" s="121" t="str">
        <f t="array" ref="V21">IF($D21="","",COUNT(IF(Inventory!$B$10:$B$1000=$B21,IF(Inventory!$C$10:$C$1000=$C21,IF(Inventory!$D$10:$D$1000=$D21,IF(Inventory!$J$10:$J$1000=frig,IF(Inventory!$P$10:$P$1000=V$9,1)))))))</f>
        <v/>
      </c>
      <c r="W21" s="121" t="str">
        <f t="array" ref="W21">IF($D21="","",COUNT(IF(Inventory!$B$10:$B$1000=$B21,IF(Inventory!$C$10:$C$1000=$C21,IF(Inventory!$D$10:$D$1000=$D21,IF(Inventory!$J$10:$J$1000=frig,IF(Inventory!$P$10:$P$1000=W$9,1)))))))</f>
        <v/>
      </c>
      <c r="X21" s="122" t="str">
        <f t="shared" si="18"/>
        <v/>
      </c>
      <c r="Y21" s="121" t="str">
        <f t="array" ref="Y21">IF($D21="","",COUNT(IF(Inventory!$B$10:$B$1000=$B21,IF(Inventory!$C$10:$C$1000=$C21,IF(Inventory!$D$10:$D$1000=$D21,IF(Inventory!$J$10:$J$1000=freez,1))))))</f>
        <v/>
      </c>
      <c r="Z21" s="121" t="str">
        <f t="array" ref="Z21">IF($D21="","",COUNT(IF(Inventory!$B$10:$B$1000=$B21,IF(Inventory!$C$10:$C$1000=$C21,IF(Inventory!$D$10:$D$1000=$D21,IF(Inventory!$J$10:$J$1000=freez,IF(Inventory!$P$10:$P$1000=Z$9,1)))))))</f>
        <v/>
      </c>
      <c r="AA21" s="121" t="str">
        <f t="array" ref="AA21">IF($D21="","",COUNT(IF(Inventory!$B$10:$B$1000=$B21,IF(Inventory!$C$10:$C$1000=$C21,IF(Inventory!$D$10:$D$1000=$D21,IF(Inventory!$J$10:$J$1000=freez,IF(Inventory!$P$10:$P$1000=AA$9,1)))))))</f>
        <v/>
      </c>
      <c r="AB21" s="121" t="str">
        <f t="array" ref="AB21">IF($D21="","",COUNT(IF(Inventory!$B$10:$B$1000=$B21,IF(Inventory!$C$10:$C$1000=$C21,IF(Inventory!$D$10:$D$1000=$D21,IF(Inventory!$J$10:$J$1000=freez,IF(Inventory!$P$10:$P$1000=AB$9,1)))))))</f>
        <v/>
      </c>
      <c r="AC21" s="121" t="str">
        <f t="array" ref="AC21">IF($D21="","",COUNT(IF(Inventory!$B$10:$B$1000=$B21,IF(Inventory!$C$10:$C$1000=$C21,IF(Inventory!$D$10:$D$1000=$D21,IF(Inventory!$J$10:$J$1000=freez,IF(Inventory!$P$10:$P$1000=AC$9,1)))))))</f>
        <v/>
      </c>
      <c r="AD21" s="121" t="str">
        <f t="array" ref="AD21">IF($D21="","",COUNT(IF(Inventory!$B$10:$B$1000=$B21,IF(Inventory!$C$10:$C$1000=$C21,IF(Inventory!$D$10:$D$1000=$D21,IF(Inventory!$J$10:$J$1000=freez,IF(Inventory!$P$10:$P$1000=AD$9,1)))))))</f>
        <v/>
      </c>
      <c r="AE21" s="122" t="str">
        <f t="shared" si="19"/>
        <v/>
      </c>
      <c r="AF21" s="121" t="str">
        <f t="array" ref="AF21">IF($D21="","",SUM(IF(Inventory!$B$10:$B$1000=$B21,IF(Inventory!$C$10:$C$1000=$C21,IF(Inventory!$D$10:$D$1000=$D21,IF(Inventory!$J$10:$J$1000=frig,Inventory!$AC$10:$AC$1000)))))+SUM(IF(Inventory!$B$10:$B$1000=$B21,IF(Inventory!$C$10:$C$1000=$C21,IF(Inventory!$D$10:$D$1000=$D21,IF(Inventory!$J$10:$J$1000=wicr,Inventory!$AC$10:$AC$1000))))))</f>
        <v/>
      </c>
      <c r="AG21" s="121" t="str">
        <f t="array" ref="AG21">IF($D21="","",SUM(IF(Inventory!$B$10:$B$1000=$B21,IF(Inventory!$C$10:$C$1000=$C21,IF(Inventory!$D$10:$D$1000=$D21,IF(Inventory!$J$10:$J$1000=frig,IF(Inventory!$P$10:$P$1000=AG$9,Inventory!$AC$10:$AC$1000))))))+SUM(IF(Inventory!$B$10:$B$1000=$B21,IF(Inventory!$C$10:$C$1000=$C21,IF(Inventory!$D$10:$D$1000=$D21,IF(Inventory!$J$10:$J$1000=wicr,IF(Inventory!$P$10:$P$1000=AG$9,Inventory!$AC$10:$AC$1000)))))))</f>
        <v/>
      </c>
      <c r="AH21" s="121" t="str">
        <f t="array" ref="AH21">IF($D21="","",SUM(IF(Inventory!$B$10:$B$1000=$B21,IF(Inventory!$C$10:$C$1000=$C21,IF(Inventory!$D$10:$D$1000=$D21,IF(Inventory!$J$10:$J$1000=frig,IF(Inventory!$P$10:$P$1000=AH$9,Inventory!$AC$10:$AC$1000))))))+SUM(IF(Inventory!$B$10:$B$1000=$B21,IF(Inventory!$C$10:$C$1000=$C21,IF(Inventory!$D$10:$D$1000=$D21,IF(Inventory!$J$10:$J$1000=wicr,IF(Inventory!$P$10:$P$1000=AH$9,Inventory!$AC$10:$AC$1000)))))))</f>
        <v/>
      </c>
      <c r="AI21" s="121" t="str">
        <f t="array" ref="AI21">IF($D21="","",SUM(IF(Inventory!$B$10:$B$1000=$B21,IF(Inventory!$C$10:$C$1000=$C21,IF(Inventory!$D$10:$D$1000=$D21,IF(Inventory!$J$10:$J$1000=frig,IF(Inventory!$P$10:$P$1000=AI$9,Inventory!$AC$10:$AC$1000))))))+SUM(IF(Inventory!$B$10:$B$1000=$B21,IF(Inventory!$C$10:$C$1000=$C21,IF(Inventory!$D$10:$D$1000=$D21,IF(Inventory!$J$10:$J$1000=wicr,IF(Inventory!$P$10:$P$1000=AI$9,Inventory!$AC$10:$AC$1000)))))))</f>
        <v/>
      </c>
      <c r="AJ21" s="121" t="str">
        <f t="array" ref="AJ21">IF($D21="","",SUM(IF(Inventory!$B$10:$B$1000=$B21,IF(Inventory!$C$10:$C$1000=$C21,IF(Inventory!$D$10:$D$1000=$D21,IF(Inventory!$J$10:$J$1000=frig,IF(Inventory!$P$10:$P$1000=AJ$9,Inventory!$AC$10:$AC$1000))))))+SUM(IF(Inventory!$B$10:$B$1000=$B21,IF(Inventory!$C$10:$C$1000=$C21,IF(Inventory!$D$10:$D$1000=$D21,IF(Inventory!$J$10:$J$1000=wicr,IF(Inventory!$P$10:$P$1000=AJ$9,Inventory!$AC$10:$AC$1000)))))))</f>
        <v/>
      </c>
      <c r="AK21" s="121" t="str">
        <f t="array" ref="AK21">IF($D21="","",SUM(IF(Inventory!$B$10:$B$1000=$B21,IF(Inventory!$C$10:$C$1000=$C21,IF(Inventory!$D$10:$D$1000=$D21,IF(Inventory!$J$10:$J$1000=frig,IF(Inventory!$P$10:$P$1000=AK$9,Inventory!$AC$10:$AC$1000))))))+SUM(IF(Inventory!$B$10:$B$1000=$B21,IF(Inventory!$C$10:$C$1000=$C21,IF(Inventory!$D$10:$D$1000=$D21,IF(Inventory!$J$10:$J$1000=wicr,IF(Inventory!$P$10:$P$1000=AK$9,Inventory!$AC$10:$AC$1000)))))))</f>
        <v/>
      </c>
      <c r="AL21" s="123" t="str">
        <f t="shared" si="20"/>
        <v/>
      </c>
      <c r="AM21" s="121" t="str">
        <f t="array" ref="AM21">IF($D21="","",SUM(IF(Inventory!$B$10:$B$1000=$B21,IF(Inventory!$C$10:$C$1000=$C21,IF(Inventory!$D$10:$D$1000=$D21,IF(Inventory!$J$10:$J$1000=freez,Inventory!$AD$10:$AD$1000)))))+SUM(IF(Inventory!$B$10:$B$1000=$B21,IF(Inventory!$C$10:$C$1000=$C21,IF(Inventory!$D$10:$D$1000=$D21,IF(Inventory!$J$10:$J$1000=wifr,Inventory!$AD$10:$AD$1000))))))</f>
        <v/>
      </c>
      <c r="AN21" s="121" t="str">
        <f t="array" ref="AN21">IF($D21="","",SUM(IF(Inventory!$B$10:$B$1000=$B21,IF(Inventory!$C$10:$C$1000=$C21,IF(Inventory!$D$10:$D$1000=$D21,IF(Inventory!$J$10:$J$1000=freez,IF(Inventory!$P$10:$P$1000=AN$9,Inventory!$AD$10:$AD$1000))))))+SUM(IF(Inventory!$B$10:$B$1000=$B21,IF(Inventory!$C$10:$C$1000=$C21,IF(Inventory!$D$10:$D$1000=$D21,IF(Inventory!$J$10:$J$1000=wifr,IF(Inventory!$P$10:$P$1000=AN$9,Inventory!$AD$10:$AD$1000)))))))</f>
        <v/>
      </c>
      <c r="AO21" s="121" t="str">
        <f t="array" ref="AO21">IF($D21="","",SUM(IF(Inventory!$B$10:$B$1000=$B21,IF(Inventory!$C$10:$C$1000=$C21,IF(Inventory!$D$10:$D$1000=$D21,IF(Inventory!$J$10:$J$1000=freez,IF(Inventory!$P$10:$P$1000=AO$9,Inventory!$AD$10:$AD$1000))))))+SUM(IF(Inventory!$B$10:$B$1000=$B21,IF(Inventory!$C$10:$C$1000=$C21,IF(Inventory!$D$10:$D$1000=$D21,IF(Inventory!$J$10:$J$1000=wifr,IF(Inventory!$P$10:$P$1000=AO$9,Inventory!$AD$10:$AD$1000)))))))</f>
        <v/>
      </c>
      <c r="AP21" s="121" t="str">
        <f t="array" ref="AP21">IF($D21="","",SUM(IF(Inventory!$B$10:$B$1000=$B21,IF(Inventory!$C$10:$C$1000=$C21,IF(Inventory!$D$10:$D$1000=$D21,IF(Inventory!$J$10:$J$1000=freez,IF(Inventory!$P$10:$P$1000=AP$9,Inventory!$AD$10:$AD$1000))))))+SUM(IF(Inventory!$B$10:$B$1000=$B21,IF(Inventory!$C$10:$C$1000=$C21,IF(Inventory!$D$10:$D$1000=$D21,IF(Inventory!$J$10:$J$1000=wifr,IF(Inventory!$P$10:$P$1000=AP$9,Inventory!$AD$10:$AD$1000)))))))</f>
        <v/>
      </c>
      <c r="AQ21" s="121" t="str">
        <f t="array" ref="AQ21">IF($D21="","",SUM(IF(Inventory!$B$10:$B$1000=$B21,IF(Inventory!$C$10:$C$1000=$C21,IF(Inventory!$D$10:$D$1000=$D21,IF(Inventory!$J$10:$J$1000=freez,IF(Inventory!$P$10:$P$1000=AQ$9,Inventory!$AD$10:$AD$1000))))))+SUM(IF(Inventory!$B$10:$B$1000=$B21,IF(Inventory!$C$10:$C$1000=$C21,IF(Inventory!$D$10:$D$1000=$D21,IF(Inventory!$J$10:$J$1000=wifr,IF(Inventory!$P$10:$P$1000=AQ$9,Inventory!$AD$10:$AD$1000)))))))</f>
        <v/>
      </c>
      <c r="AR21" s="121" t="str">
        <f t="array" ref="AR21">IF($D21="","",SUM(IF(Inventory!$B$10:$B$1000=$B21,IF(Inventory!$C$10:$C$1000=$C21,IF(Inventory!$D$10:$D$1000=$D21,IF(Inventory!$J$10:$J$1000=freez,IF(Inventory!$P$10:$P$1000=AR$9,Inventory!$AD$10:$AD$1000))))))+SUM(IF(Inventory!$B$10:$B$1000=$B21,IF(Inventory!$C$10:$C$1000=$C21,IF(Inventory!$D$10:$D$1000=$D21,IF(Inventory!$J$10:$J$1000=wifr,IF(Inventory!$P$10:$P$1000=AR$9,Inventory!$AD$10:$AD$1000)))))))</f>
        <v/>
      </c>
      <c r="AS21" s="124" t="str">
        <f t="shared" si="21"/>
        <v/>
      </c>
      <c r="AU21" s="352"/>
      <c r="AV21" s="352"/>
      <c r="AX21" s="125">
        <f>IF($C21="",0,Prog!$H19*AX$6*($AU21+$AV21)/12000)</f>
        <v>0</v>
      </c>
      <c r="AY21" s="125">
        <f>IF($C21="",0,Prog!$H19*AY$6*($AU21+$AV21)/12000)</f>
        <v>0</v>
      </c>
      <c r="AZ21" s="121"/>
    </row>
    <row r="22" spans="1:52" ht="16.5" x14ac:dyDescent="0.3">
      <c r="A22" s="279" t="str">
        <f>IF(Prog!B20="","",Prog!B20)</f>
        <v/>
      </c>
      <c r="B22" s="279" t="str">
        <f>IF(Prog!C20="","",Prog!C20)</f>
        <v/>
      </c>
      <c r="C22" s="279" t="str">
        <f>IF(Prog!D20="","",Prog!D20)</f>
        <v/>
      </c>
      <c r="D22" s="120"/>
      <c r="E22" s="121" t="str">
        <f t="array" ref="E22">IF($D22="","",COUNT(IF(Inventory!$B$10:$B$1000=$B22,IF(Inventory!$C$10:$C$1000=$C22,IF(Inventory!$D$10:$D$1000=$D22,IF(Inventory!$P$10:$P$1000=E$9,1))))))</f>
        <v/>
      </c>
      <c r="F22" s="121" t="str">
        <f t="array" ref="F22">IF($D22="","",COUNT(IF(Inventory!$B$10:$B$1000=$B22,IF(Inventory!$C$10:$C$1000=$C22,IF(Inventory!$D$10:$D$1000=$D22,IF(Inventory!$P$10:$P$1000=F$9,1))))))</f>
        <v/>
      </c>
      <c r="G22" s="121" t="str">
        <f t="array" ref="G22">IF($D22="","",COUNT(IF(Inventory!$B$10:$B$1000=$B22,IF(Inventory!$C$10:$C$1000=$C22,IF(Inventory!$D$10:$D$1000=$D22,IF(Inventory!$P$10:$P$1000=G$9,1))))))</f>
        <v/>
      </c>
      <c r="H22" s="121" t="str">
        <f t="array" ref="H22">IF($D22="","",COUNT(IF(Inventory!$B$10:$B$1000=$B22,IF(Inventory!$C$10:$C$1000=$C22,IF(Inventory!$D$10:$D$1000=$D22,IF(Inventory!$P$10:$P$1000=H$9,1))))))</f>
        <v/>
      </c>
      <c r="I22" s="121" t="str">
        <f t="array" ref="I22">IF($D22="","",COUNT(IF(Inventory!$B$10:$B$1000=$B22,IF(Inventory!$C$10:$C$1000=$C22,IF(Inventory!$D$10:$D$1000=$D22,IF(Inventory!$P$10:$P$1000=I$9,1))))))</f>
        <v/>
      </c>
      <c r="J22" s="121">
        <f t="shared" si="16"/>
        <v>0</v>
      </c>
      <c r="K22" s="121" t="str">
        <f t="array" ref="K22">IF($D22="","",COUNT(IF(Inventory!$B$10:$B$1000=$B22,IF(Inventory!$C$10:$C$1000=$C22,IF(Inventory!$D$10:$D$1000=$D22,IF(Inventory!$J$10:$J$1000=wicr,1)))))+COUNT(IF(Inventory!$B$10:$B$1000=$B22,IF(Inventory!$C$10:$C$1000=$C22,IF(Inventory!$D$10:$D$1000=$D22,IF(Inventory!$J$10:$J$1000=wifr,1))))))</f>
        <v/>
      </c>
      <c r="L22" s="121" t="str">
        <f t="array" ref="L22">IF($D22="","",COUNT(IF(Inventory!$B$10:$B$1000=$B22,IF(Inventory!$C$10:$C$1000=$C22,IF(Inventory!$D$10:$D$1000=$D22,IF(Inventory!$J$10:$J$1000=wicr,IF(Inventory!$P$10:$P$1000=L$9,1))))))+COUNT(IF(Inventory!$B$10:$B$1000=$B22,IF(Inventory!$C$10:$C$1000=$C22,IF(Inventory!$D$10:$D$1000=$D22,IF(Inventory!$J$10:$J$1000=wifr,IF(Inventory!$P$10:$P$1000=L$9,1)))))))</f>
        <v/>
      </c>
      <c r="M22" s="121" t="str">
        <f t="array" ref="M22">IF($D22="","",COUNT(IF(Inventory!$B$10:$B$1000=$B22,IF(Inventory!$C$10:$C$1000=$C22,IF(Inventory!$D$10:$D$1000=$D22,IF(Inventory!$J$10:$J$1000=wicr,IF(Inventory!$P$10:$P$1000=M$9,1))))))+COUNT(IF(Inventory!$B$10:$B$1000=$B22,IF(Inventory!$C$10:$C$1000=$C22,IF(Inventory!$D$10:$D$1000=$D22,IF(Inventory!$J$10:$J$1000=wifr,IF(Inventory!$P$10:$P$1000=M$9,1)))))))</f>
        <v/>
      </c>
      <c r="N22" s="121" t="str">
        <f t="array" ref="N22">IF($D22="","",COUNT(IF(Inventory!$B$10:$B$1000=$B22,IF(Inventory!$C$10:$C$1000=$C22,IF(Inventory!$D$10:$D$1000=$D22,IF(Inventory!$J$10:$J$1000=wicr,IF(Inventory!$P$10:$P$1000=N$9,1))))))+COUNT(IF(Inventory!$B$10:$B$1000=$B22,IF(Inventory!$C$10:$C$1000=$C22,IF(Inventory!$D$10:$D$1000=$D22,IF(Inventory!$J$10:$J$1000=wifr,IF(Inventory!$P$10:$P$1000=N$9,1)))))))</f>
        <v/>
      </c>
      <c r="O22" s="121" t="str">
        <f t="array" ref="O22">IF($D22="","",COUNT(IF(Inventory!$B$10:$B$1000=$B22,IF(Inventory!$C$10:$C$1000=$C22,IF(Inventory!$D$10:$D$1000=$D22,IF(Inventory!$J$10:$J$1000=wicr,IF(Inventory!$P$10:$P$1000=O$9,1))))))+COUNT(IF(Inventory!$B$10:$B$1000=$B22,IF(Inventory!$C$10:$C$1000=$C22,IF(Inventory!$D$10:$D$1000=$D22,IF(Inventory!$J$10:$J$1000=wifr,IF(Inventory!$P$10:$P$1000=O$9,1)))))))</f>
        <v/>
      </c>
      <c r="P22" s="121" t="str">
        <f t="array" ref="P22">IF($D22="","",COUNT(IF(Inventory!$B$10:$B$1000=$B22,IF(Inventory!$C$10:$C$1000=$C22,IF(Inventory!$D$10:$D$1000=$D22,IF(Inventory!$J$10:$J$1000=wicr,IF(Inventory!$P$10:$P$1000=P$9,1))))))+COUNT(IF(Inventory!$B$10:$B$1000=$B22,IF(Inventory!$C$10:$C$1000=$C22,IF(Inventory!$D$10:$D$1000=$D22,IF(Inventory!$J$10:$J$1000=wifr,IF(Inventory!$P$10:$P$1000=P$9,1)))))))</f>
        <v/>
      </c>
      <c r="Q22" s="122" t="str">
        <f t="shared" si="17"/>
        <v/>
      </c>
      <c r="R22" s="121" t="str">
        <f t="array" ref="R22">IF($D22="","",COUNT(IF(Inventory!$B$10:$B$1000=$B22,IF(Inventory!$C$10:$C$1000=$C22,IF(Inventory!$D$10:$D$1000=$D22,IF(Inventory!$J$10:$J$1000=frig,1))))))</f>
        <v/>
      </c>
      <c r="S22" s="121" t="str">
        <f t="array" ref="S22">IF($D22="","",COUNT(IF(Inventory!$B$10:$B$1000=$B22,IF(Inventory!$C$10:$C$1000=$C22,IF(Inventory!$D$10:$D$1000=$D22,IF(Inventory!$J$10:$J$1000=frig,IF(Inventory!$P$10:$P$1000=S$9,1)))))))</f>
        <v/>
      </c>
      <c r="T22" s="121" t="str">
        <f t="array" ref="T22">IF($D22="","",COUNT(IF(Inventory!$B$10:$B$1000=$B22,IF(Inventory!$C$10:$C$1000=$C22,IF(Inventory!$D$10:$D$1000=$D22,IF(Inventory!$J$10:$J$1000=frig,IF(Inventory!$P$10:$P$1000=T$9,1)))))))</f>
        <v/>
      </c>
      <c r="U22" s="121" t="str">
        <f t="array" ref="U22">IF($D22="","",COUNT(IF(Inventory!$B$10:$B$1000=$B22,IF(Inventory!$C$10:$C$1000=$C22,IF(Inventory!$D$10:$D$1000=$D22,IF(Inventory!$J$10:$J$1000=frig,IF(Inventory!$P$10:$P$1000=U$9,1)))))))</f>
        <v/>
      </c>
      <c r="V22" s="121" t="str">
        <f t="array" ref="V22">IF($D22="","",COUNT(IF(Inventory!$B$10:$B$1000=$B22,IF(Inventory!$C$10:$C$1000=$C22,IF(Inventory!$D$10:$D$1000=$D22,IF(Inventory!$J$10:$J$1000=frig,IF(Inventory!$P$10:$P$1000=V$9,1)))))))</f>
        <v/>
      </c>
      <c r="W22" s="121" t="str">
        <f t="array" ref="W22">IF($D22="","",COUNT(IF(Inventory!$B$10:$B$1000=$B22,IF(Inventory!$C$10:$C$1000=$C22,IF(Inventory!$D$10:$D$1000=$D22,IF(Inventory!$J$10:$J$1000=frig,IF(Inventory!$P$10:$P$1000=W$9,1)))))))</f>
        <v/>
      </c>
      <c r="X22" s="122" t="str">
        <f t="shared" si="18"/>
        <v/>
      </c>
      <c r="Y22" s="121" t="str">
        <f t="array" ref="Y22">IF($D22="","",COUNT(IF(Inventory!$B$10:$B$1000=$B22,IF(Inventory!$C$10:$C$1000=$C22,IF(Inventory!$D$10:$D$1000=$D22,IF(Inventory!$J$10:$J$1000=freez,1))))))</f>
        <v/>
      </c>
      <c r="Z22" s="121" t="str">
        <f t="array" ref="Z22">IF($D22="","",COUNT(IF(Inventory!$B$10:$B$1000=$B22,IF(Inventory!$C$10:$C$1000=$C22,IF(Inventory!$D$10:$D$1000=$D22,IF(Inventory!$J$10:$J$1000=freez,IF(Inventory!$P$10:$P$1000=Z$9,1)))))))</f>
        <v/>
      </c>
      <c r="AA22" s="121" t="str">
        <f t="array" ref="AA22">IF($D22="","",COUNT(IF(Inventory!$B$10:$B$1000=$B22,IF(Inventory!$C$10:$C$1000=$C22,IF(Inventory!$D$10:$D$1000=$D22,IF(Inventory!$J$10:$J$1000=freez,IF(Inventory!$P$10:$P$1000=AA$9,1)))))))</f>
        <v/>
      </c>
      <c r="AB22" s="121" t="str">
        <f t="array" ref="AB22">IF($D22="","",COUNT(IF(Inventory!$B$10:$B$1000=$B22,IF(Inventory!$C$10:$C$1000=$C22,IF(Inventory!$D$10:$D$1000=$D22,IF(Inventory!$J$10:$J$1000=freez,IF(Inventory!$P$10:$P$1000=AB$9,1)))))))</f>
        <v/>
      </c>
      <c r="AC22" s="121" t="str">
        <f t="array" ref="AC22">IF($D22="","",COUNT(IF(Inventory!$B$10:$B$1000=$B22,IF(Inventory!$C$10:$C$1000=$C22,IF(Inventory!$D$10:$D$1000=$D22,IF(Inventory!$J$10:$J$1000=freez,IF(Inventory!$P$10:$P$1000=AC$9,1)))))))</f>
        <v/>
      </c>
      <c r="AD22" s="121" t="str">
        <f t="array" ref="AD22">IF($D22="","",COUNT(IF(Inventory!$B$10:$B$1000=$B22,IF(Inventory!$C$10:$C$1000=$C22,IF(Inventory!$D$10:$D$1000=$D22,IF(Inventory!$J$10:$J$1000=freez,IF(Inventory!$P$10:$P$1000=AD$9,1)))))))</f>
        <v/>
      </c>
      <c r="AE22" s="122" t="str">
        <f t="shared" si="19"/>
        <v/>
      </c>
      <c r="AF22" s="121" t="str">
        <f t="array" ref="AF22">IF($D22="","",SUM(IF(Inventory!$B$10:$B$1000=$B22,IF(Inventory!$C$10:$C$1000=$C22,IF(Inventory!$D$10:$D$1000=$D22,IF(Inventory!$J$10:$J$1000=frig,Inventory!$AC$10:$AC$1000)))))+SUM(IF(Inventory!$B$10:$B$1000=$B22,IF(Inventory!$C$10:$C$1000=$C22,IF(Inventory!$D$10:$D$1000=$D22,IF(Inventory!$J$10:$J$1000=wicr,Inventory!$AC$10:$AC$1000))))))</f>
        <v/>
      </c>
      <c r="AG22" s="121" t="str">
        <f t="array" ref="AG22">IF($D22="","",SUM(IF(Inventory!$B$10:$B$1000=$B22,IF(Inventory!$C$10:$C$1000=$C22,IF(Inventory!$D$10:$D$1000=$D22,IF(Inventory!$J$10:$J$1000=frig,IF(Inventory!$P$10:$P$1000=AG$9,Inventory!$AC$10:$AC$1000))))))+SUM(IF(Inventory!$B$10:$B$1000=$B22,IF(Inventory!$C$10:$C$1000=$C22,IF(Inventory!$D$10:$D$1000=$D22,IF(Inventory!$J$10:$J$1000=wicr,IF(Inventory!$P$10:$P$1000=AG$9,Inventory!$AC$10:$AC$1000)))))))</f>
        <v/>
      </c>
      <c r="AH22" s="121" t="str">
        <f t="array" ref="AH22">IF($D22="","",SUM(IF(Inventory!$B$10:$B$1000=$B22,IF(Inventory!$C$10:$C$1000=$C22,IF(Inventory!$D$10:$D$1000=$D22,IF(Inventory!$J$10:$J$1000=frig,IF(Inventory!$P$10:$P$1000=AH$9,Inventory!$AC$10:$AC$1000))))))+SUM(IF(Inventory!$B$10:$B$1000=$B22,IF(Inventory!$C$10:$C$1000=$C22,IF(Inventory!$D$10:$D$1000=$D22,IF(Inventory!$J$10:$J$1000=wicr,IF(Inventory!$P$10:$P$1000=AH$9,Inventory!$AC$10:$AC$1000)))))))</f>
        <v/>
      </c>
      <c r="AI22" s="121" t="str">
        <f t="array" ref="AI22">IF($D22="","",SUM(IF(Inventory!$B$10:$B$1000=$B22,IF(Inventory!$C$10:$C$1000=$C22,IF(Inventory!$D$10:$D$1000=$D22,IF(Inventory!$J$10:$J$1000=frig,IF(Inventory!$P$10:$P$1000=AI$9,Inventory!$AC$10:$AC$1000))))))+SUM(IF(Inventory!$B$10:$B$1000=$B22,IF(Inventory!$C$10:$C$1000=$C22,IF(Inventory!$D$10:$D$1000=$D22,IF(Inventory!$J$10:$J$1000=wicr,IF(Inventory!$P$10:$P$1000=AI$9,Inventory!$AC$10:$AC$1000)))))))</f>
        <v/>
      </c>
      <c r="AJ22" s="121" t="str">
        <f t="array" ref="AJ22">IF($D22="","",SUM(IF(Inventory!$B$10:$B$1000=$B22,IF(Inventory!$C$10:$C$1000=$C22,IF(Inventory!$D$10:$D$1000=$D22,IF(Inventory!$J$10:$J$1000=frig,IF(Inventory!$P$10:$P$1000=AJ$9,Inventory!$AC$10:$AC$1000))))))+SUM(IF(Inventory!$B$10:$B$1000=$B22,IF(Inventory!$C$10:$C$1000=$C22,IF(Inventory!$D$10:$D$1000=$D22,IF(Inventory!$J$10:$J$1000=wicr,IF(Inventory!$P$10:$P$1000=AJ$9,Inventory!$AC$10:$AC$1000)))))))</f>
        <v/>
      </c>
      <c r="AK22" s="121" t="str">
        <f t="array" ref="AK22">IF($D22="","",SUM(IF(Inventory!$B$10:$B$1000=$B22,IF(Inventory!$C$10:$C$1000=$C22,IF(Inventory!$D$10:$D$1000=$D22,IF(Inventory!$J$10:$J$1000=frig,IF(Inventory!$P$10:$P$1000=AK$9,Inventory!$AC$10:$AC$1000))))))+SUM(IF(Inventory!$B$10:$B$1000=$B22,IF(Inventory!$C$10:$C$1000=$C22,IF(Inventory!$D$10:$D$1000=$D22,IF(Inventory!$J$10:$J$1000=wicr,IF(Inventory!$P$10:$P$1000=AK$9,Inventory!$AC$10:$AC$1000)))))))</f>
        <v/>
      </c>
      <c r="AL22" s="123" t="str">
        <f t="shared" si="20"/>
        <v/>
      </c>
      <c r="AM22" s="121" t="str">
        <f t="array" ref="AM22">IF($D22="","",SUM(IF(Inventory!$B$10:$B$1000=$B22,IF(Inventory!$C$10:$C$1000=$C22,IF(Inventory!$D$10:$D$1000=$D22,IF(Inventory!$J$10:$J$1000=freez,Inventory!$AD$10:$AD$1000)))))+SUM(IF(Inventory!$B$10:$B$1000=$B22,IF(Inventory!$C$10:$C$1000=$C22,IF(Inventory!$D$10:$D$1000=$D22,IF(Inventory!$J$10:$J$1000=wifr,Inventory!$AD$10:$AD$1000))))))</f>
        <v/>
      </c>
      <c r="AN22" s="121" t="str">
        <f t="array" ref="AN22">IF($D22="","",SUM(IF(Inventory!$B$10:$B$1000=$B22,IF(Inventory!$C$10:$C$1000=$C22,IF(Inventory!$D$10:$D$1000=$D22,IF(Inventory!$J$10:$J$1000=freez,IF(Inventory!$P$10:$P$1000=AN$9,Inventory!$AD$10:$AD$1000))))))+SUM(IF(Inventory!$B$10:$B$1000=$B22,IF(Inventory!$C$10:$C$1000=$C22,IF(Inventory!$D$10:$D$1000=$D22,IF(Inventory!$J$10:$J$1000=wifr,IF(Inventory!$P$10:$P$1000=AN$9,Inventory!$AD$10:$AD$1000)))))))</f>
        <v/>
      </c>
      <c r="AO22" s="121" t="str">
        <f t="array" ref="AO22">IF($D22="","",SUM(IF(Inventory!$B$10:$B$1000=$B22,IF(Inventory!$C$10:$C$1000=$C22,IF(Inventory!$D$10:$D$1000=$D22,IF(Inventory!$J$10:$J$1000=freez,IF(Inventory!$P$10:$P$1000=AO$9,Inventory!$AD$10:$AD$1000))))))+SUM(IF(Inventory!$B$10:$B$1000=$B22,IF(Inventory!$C$10:$C$1000=$C22,IF(Inventory!$D$10:$D$1000=$D22,IF(Inventory!$J$10:$J$1000=wifr,IF(Inventory!$P$10:$P$1000=AO$9,Inventory!$AD$10:$AD$1000)))))))</f>
        <v/>
      </c>
      <c r="AP22" s="121" t="str">
        <f t="array" ref="AP22">IF($D22="","",SUM(IF(Inventory!$B$10:$B$1000=$B22,IF(Inventory!$C$10:$C$1000=$C22,IF(Inventory!$D$10:$D$1000=$D22,IF(Inventory!$J$10:$J$1000=freez,IF(Inventory!$P$10:$P$1000=AP$9,Inventory!$AD$10:$AD$1000))))))+SUM(IF(Inventory!$B$10:$B$1000=$B22,IF(Inventory!$C$10:$C$1000=$C22,IF(Inventory!$D$10:$D$1000=$D22,IF(Inventory!$J$10:$J$1000=wifr,IF(Inventory!$P$10:$P$1000=AP$9,Inventory!$AD$10:$AD$1000)))))))</f>
        <v/>
      </c>
      <c r="AQ22" s="121" t="str">
        <f t="array" ref="AQ22">IF($D22="","",SUM(IF(Inventory!$B$10:$B$1000=$B22,IF(Inventory!$C$10:$C$1000=$C22,IF(Inventory!$D$10:$D$1000=$D22,IF(Inventory!$J$10:$J$1000=freez,IF(Inventory!$P$10:$P$1000=AQ$9,Inventory!$AD$10:$AD$1000))))))+SUM(IF(Inventory!$B$10:$B$1000=$B22,IF(Inventory!$C$10:$C$1000=$C22,IF(Inventory!$D$10:$D$1000=$D22,IF(Inventory!$J$10:$J$1000=wifr,IF(Inventory!$P$10:$P$1000=AQ$9,Inventory!$AD$10:$AD$1000)))))))</f>
        <v/>
      </c>
      <c r="AR22" s="121" t="str">
        <f t="array" ref="AR22">IF($D22="","",SUM(IF(Inventory!$B$10:$B$1000=$B22,IF(Inventory!$C$10:$C$1000=$C22,IF(Inventory!$D$10:$D$1000=$D22,IF(Inventory!$J$10:$J$1000=freez,IF(Inventory!$P$10:$P$1000=AR$9,Inventory!$AD$10:$AD$1000))))))+SUM(IF(Inventory!$B$10:$B$1000=$B22,IF(Inventory!$C$10:$C$1000=$C22,IF(Inventory!$D$10:$D$1000=$D22,IF(Inventory!$J$10:$J$1000=wifr,IF(Inventory!$P$10:$P$1000=AR$9,Inventory!$AD$10:$AD$1000)))))))</f>
        <v/>
      </c>
      <c r="AS22" s="124" t="str">
        <f t="shared" si="21"/>
        <v/>
      </c>
      <c r="AU22" s="352"/>
      <c r="AV22" s="352"/>
      <c r="AX22" s="125">
        <f>IF($C22="",0,Prog!$H20*AX$6*($AU22+$AV22)/12000)</f>
        <v>0</v>
      </c>
      <c r="AY22" s="125">
        <f>IF($C22="",0,Prog!$H20*AY$6*($AU22+$AV22)/12000)</f>
        <v>0</v>
      </c>
      <c r="AZ22" s="121"/>
    </row>
    <row r="23" spans="1:52" ht="16.5" x14ac:dyDescent="0.3">
      <c r="A23" s="279" t="str">
        <f>IF(Prog!B21="","",Prog!B21)</f>
        <v/>
      </c>
      <c r="B23" s="279" t="str">
        <f>IF(Prog!C21="","",Prog!C21)</f>
        <v/>
      </c>
      <c r="C23" s="279" t="str">
        <f>IF(Prog!D21="","",Prog!D21)</f>
        <v/>
      </c>
      <c r="D23" s="120"/>
      <c r="E23" s="121" t="str">
        <f t="array" ref="E23">IF($D23="","",COUNT(IF(Inventory!$B$10:$B$1000=$B23,IF(Inventory!$C$10:$C$1000=$C23,IF(Inventory!$D$10:$D$1000=$D23,IF(Inventory!$P$10:$P$1000=E$9,1))))))</f>
        <v/>
      </c>
      <c r="F23" s="121" t="str">
        <f t="array" ref="F23">IF($D23="","",COUNT(IF(Inventory!$B$10:$B$1000=$B23,IF(Inventory!$C$10:$C$1000=$C23,IF(Inventory!$D$10:$D$1000=$D23,IF(Inventory!$P$10:$P$1000=F$9,1))))))</f>
        <v/>
      </c>
      <c r="G23" s="121" t="str">
        <f t="array" ref="G23">IF($D23="","",COUNT(IF(Inventory!$B$10:$B$1000=$B23,IF(Inventory!$C$10:$C$1000=$C23,IF(Inventory!$D$10:$D$1000=$D23,IF(Inventory!$P$10:$P$1000=G$9,1))))))</f>
        <v/>
      </c>
      <c r="H23" s="121" t="str">
        <f t="array" ref="H23">IF($D23="","",COUNT(IF(Inventory!$B$10:$B$1000=$B23,IF(Inventory!$C$10:$C$1000=$C23,IF(Inventory!$D$10:$D$1000=$D23,IF(Inventory!$P$10:$P$1000=H$9,1))))))</f>
        <v/>
      </c>
      <c r="I23" s="121" t="str">
        <f t="array" ref="I23">IF($D23="","",COUNT(IF(Inventory!$B$10:$B$1000=$B23,IF(Inventory!$C$10:$C$1000=$C23,IF(Inventory!$D$10:$D$1000=$D23,IF(Inventory!$P$10:$P$1000=I$9,1))))))</f>
        <v/>
      </c>
      <c r="J23" s="121">
        <f t="shared" si="16"/>
        <v>0</v>
      </c>
      <c r="K23" s="121" t="str">
        <f t="array" ref="K23">IF($D23="","",COUNT(IF(Inventory!$B$10:$B$1000=$B23,IF(Inventory!$C$10:$C$1000=$C23,IF(Inventory!$D$10:$D$1000=$D23,IF(Inventory!$J$10:$J$1000=wicr,1)))))+COUNT(IF(Inventory!$B$10:$B$1000=$B23,IF(Inventory!$C$10:$C$1000=$C23,IF(Inventory!$D$10:$D$1000=$D23,IF(Inventory!$J$10:$J$1000=wifr,1))))))</f>
        <v/>
      </c>
      <c r="L23" s="121" t="str">
        <f t="array" ref="L23">IF($D23="","",COUNT(IF(Inventory!$B$10:$B$1000=$B23,IF(Inventory!$C$10:$C$1000=$C23,IF(Inventory!$D$10:$D$1000=$D23,IF(Inventory!$J$10:$J$1000=wicr,IF(Inventory!$P$10:$P$1000=L$9,1))))))+COUNT(IF(Inventory!$B$10:$B$1000=$B23,IF(Inventory!$C$10:$C$1000=$C23,IF(Inventory!$D$10:$D$1000=$D23,IF(Inventory!$J$10:$J$1000=wifr,IF(Inventory!$P$10:$P$1000=L$9,1)))))))</f>
        <v/>
      </c>
      <c r="M23" s="121" t="str">
        <f t="array" ref="M23">IF($D23="","",COUNT(IF(Inventory!$B$10:$B$1000=$B23,IF(Inventory!$C$10:$C$1000=$C23,IF(Inventory!$D$10:$D$1000=$D23,IF(Inventory!$J$10:$J$1000=wicr,IF(Inventory!$P$10:$P$1000=M$9,1))))))+COUNT(IF(Inventory!$B$10:$B$1000=$B23,IF(Inventory!$C$10:$C$1000=$C23,IF(Inventory!$D$10:$D$1000=$D23,IF(Inventory!$J$10:$J$1000=wifr,IF(Inventory!$P$10:$P$1000=M$9,1)))))))</f>
        <v/>
      </c>
      <c r="N23" s="121" t="str">
        <f t="array" ref="N23">IF($D23="","",COUNT(IF(Inventory!$B$10:$B$1000=$B23,IF(Inventory!$C$10:$C$1000=$C23,IF(Inventory!$D$10:$D$1000=$D23,IF(Inventory!$J$10:$J$1000=wicr,IF(Inventory!$P$10:$P$1000=N$9,1))))))+COUNT(IF(Inventory!$B$10:$B$1000=$B23,IF(Inventory!$C$10:$C$1000=$C23,IF(Inventory!$D$10:$D$1000=$D23,IF(Inventory!$J$10:$J$1000=wifr,IF(Inventory!$P$10:$P$1000=N$9,1)))))))</f>
        <v/>
      </c>
      <c r="O23" s="121" t="str">
        <f t="array" ref="O23">IF($D23="","",COUNT(IF(Inventory!$B$10:$B$1000=$B23,IF(Inventory!$C$10:$C$1000=$C23,IF(Inventory!$D$10:$D$1000=$D23,IF(Inventory!$J$10:$J$1000=wicr,IF(Inventory!$P$10:$P$1000=O$9,1))))))+COUNT(IF(Inventory!$B$10:$B$1000=$B23,IF(Inventory!$C$10:$C$1000=$C23,IF(Inventory!$D$10:$D$1000=$D23,IF(Inventory!$J$10:$J$1000=wifr,IF(Inventory!$P$10:$P$1000=O$9,1)))))))</f>
        <v/>
      </c>
      <c r="P23" s="121" t="str">
        <f t="array" ref="P23">IF($D23="","",COUNT(IF(Inventory!$B$10:$B$1000=$B23,IF(Inventory!$C$10:$C$1000=$C23,IF(Inventory!$D$10:$D$1000=$D23,IF(Inventory!$J$10:$J$1000=wicr,IF(Inventory!$P$10:$P$1000=P$9,1))))))+COUNT(IF(Inventory!$B$10:$B$1000=$B23,IF(Inventory!$C$10:$C$1000=$C23,IF(Inventory!$D$10:$D$1000=$D23,IF(Inventory!$J$10:$J$1000=wifr,IF(Inventory!$P$10:$P$1000=P$9,1)))))))</f>
        <v/>
      </c>
      <c r="Q23" s="122" t="str">
        <f t="shared" si="17"/>
        <v/>
      </c>
      <c r="R23" s="121" t="str">
        <f t="array" ref="R23">IF($D23="","",COUNT(IF(Inventory!$B$10:$B$1000=$B23,IF(Inventory!$C$10:$C$1000=$C23,IF(Inventory!$D$10:$D$1000=$D23,IF(Inventory!$J$10:$J$1000=frig,1))))))</f>
        <v/>
      </c>
      <c r="S23" s="121" t="str">
        <f t="array" ref="S23">IF($D23="","",COUNT(IF(Inventory!$B$10:$B$1000=$B23,IF(Inventory!$C$10:$C$1000=$C23,IF(Inventory!$D$10:$D$1000=$D23,IF(Inventory!$J$10:$J$1000=frig,IF(Inventory!$P$10:$P$1000=S$9,1)))))))</f>
        <v/>
      </c>
      <c r="T23" s="121" t="str">
        <f t="array" ref="T23">IF($D23="","",COUNT(IF(Inventory!$B$10:$B$1000=$B23,IF(Inventory!$C$10:$C$1000=$C23,IF(Inventory!$D$10:$D$1000=$D23,IF(Inventory!$J$10:$J$1000=frig,IF(Inventory!$P$10:$P$1000=T$9,1)))))))</f>
        <v/>
      </c>
      <c r="U23" s="121" t="str">
        <f t="array" ref="U23">IF($D23="","",COUNT(IF(Inventory!$B$10:$B$1000=$B23,IF(Inventory!$C$10:$C$1000=$C23,IF(Inventory!$D$10:$D$1000=$D23,IF(Inventory!$J$10:$J$1000=frig,IF(Inventory!$P$10:$P$1000=U$9,1)))))))</f>
        <v/>
      </c>
      <c r="V23" s="121" t="str">
        <f t="array" ref="V23">IF($D23="","",COUNT(IF(Inventory!$B$10:$B$1000=$B23,IF(Inventory!$C$10:$C$1000=$C23,IF(Inventory!$D$10:$D$1000=$D23,IF(Inventory!$J$10:$J$1000=frig,IF(Inventory!$P$10:$P$1000=V$9,1)))))))</f>
        <v/>
      </c>
      <c r="W23" s="121" t="str">
        <f t="array" ref="W23">IF($D23="","",COUNT(IF(Inventory!$B$10:$B$1000=$B23,IF(Inventory!$C$10:$C$1000=$C23,IF(Inventory!$D$10:$D$1000=$D23,IF(Inventory!$J$10:$J$1000=frig,IF(Inventory!$P$10:$P$1000=W$9,1)))))))</f>
        <v/>
      </c>
      <c r="X23" s="122" t="str">
        <f t="shared" si="18"/>
        <v/>
      </c>
      <c r="Y23" s="121" t="str">
        <f t="array" ref="Y23">IF($D23="","",COUNT(IF(Inventory!$B$10:$B$1000=$B23,IF(Inventory!$C$10:$C$1000=$C23,IF(Inventory!$D$10:$D$1000=$D23,IF(Inventory!$J$10:$J$1000=freez,1))))))</f>
        <v/>
      </c>
      <c r="Z23" s="121" t="str">
        <f t="array" ref="Z23">IF($D23="","",COUNT(IF(Inventory!$B$10:$B$1000=$B23,IF(Inventory!$C$10:$C$1000=$C23,IF(Inventory!$D$10:$D$1000=$D23,IF(Inventory!$J$10:$J$1000=freez,IF(Inventory!$P$10:$P$1000=Z$9,1)))))))</f>
        <v/>
      </c>
      <c r="AA23" s="121" t="str">
        <f t="array" ref="AA23">IF($D23="","",COUNT(IF(Inventory!$B$10:$B$1000=$B23,IF(Inventory!$C$10:$C$1000=$C23,IF(Inventory!$D$10:$D$1000=$D23,IF(Inventory!$J$10:$J$1000=freez,IF(Inventory!$P$10:$P$1000=AA$9,1)))))))</f>
        <v/>
      </c>
      <c r="AB23" s="121" t="str">
        <f t="array" ref="AB23">IF($D23="","",COUNT(IF(Inventory!$B$10:$B$1000=$B23,IF(Inventory!$C$10:$C$1000=$C23,IF(Inventory!$D$10:$D$1000=$D23,IF(Inventory!$J$10:$J$1000=freez,IF(Inventory!$P$10:$P$1000=AB$9,1)))))))</f>
        <v/>
      </c>
      <c r="AC23" s="121" t="str">
        <f t="array" ref="AC23">IF($D23="","",COUNT(IF(Inventory!$B$10:$B$1000=$B23,IF(Inventory!$C$10:$C$1000=$C23,IF(Inventory!$D$10:$D$1000=$D23,IF(Inventory!$J$10:$J$1000=freez,IF(Inventory!$P$10:$P$1000=AC$9,1)))))))</f>
        <v/>
      </c>
      <c r="AD23" s="121" t="str">
        <f t="array" ref="AD23">IF($D23="","",COUNT(IF(Inventory!$B$10:$B$1000=$B23,IF(Inventory!$C$10:$C$1000=$C23,IF(Inventory!$D$10:$D$1000=$D23,IF(Inventory!$J$10:$J$1000=freez,IF(Inventory!$P$10:$P$1000=AD$9,1)))))))</f>
        <v/>
      </c>
      <c r="AE23" s="122" t="str">
        <f t="shared" si="19"/>
        <v/>
      </c>
      <c r="AF23" s="121" t="str">
        <f t="array" ref="AF23">IF($D23="","",SUM(IF(Inventory!$B$10:$B$1000=$B23,IF(Inventory!$C$10:$C$1000=$C23,IF(Inventory!$D$10:$D$1000=$D23,IF(Inventory!$J$10:$J$1000=frig,Inventory!$AC$10:$AC$1000)))))+SUM(IF(Inventory!$B$10:$B$1000=$B23,IF(Inventory!$C$10:$C$1000=$C23,IF(Inventory!$D$10:$D$1000=$D23,IF(Inventory!$J$10:$J$1000=wicr,Inventory!$AC$10:$AC$1000))))))</f>
        <v/>
      </c>
      <c r="AG23" s="121" t="str">
        <f t="array" ref="AG23">IF($D23="","",SUM(IF(Inventory!$B$10:$B$1000=$B23,IF(Inventory!$C$10:$C$1000=$C23,IF(Inventory!$D$10:$D$1000=$D23,IF(Inventory!$J$10:$J$1000=frig,IF(Inventory!$P$10:$P$1000=AG$9,Inventory!$AC$10:$AC$1000))))))+SUM(IF(Inventory!$B$10:$B$1000=$B23,IF(Inventory!$C$10:$C$1000=$C23,IF(Inventory!$D$10:$D$1000=$D23,IF(Inventory!$J$10:$J$1000=wicr,IF(Inventory!$P$10:$P$1000=AG$9,Inventory!$AC$10:$AC$1000)))))))</f>
        <v/>
      </c>
      <c r="AH23" s="121" t="str">
        <f t="array" ref="AH23">IF($D23="","",SUM(IF(Inventory!$B$10:$B$1000=$B23,IF(Inventory!$C$10:$C$1000=$C23,IF(Inventory!$D$10:$D$1000=$D23,IF(Inventory!$J$10:$J$1000=frig,IF(Inventory!$P$10:$P$1000=AH$9,Inventory!$AC$10:$AC$1000))))))+SUM(IF(Inventory!$B$10:$B$1000=$B23,IF(Inventory!$C$10:$C$1000=$C23,IF(Inventory!$D$10:$D$1000=$D23,IF(Inventory!$J$10:$J$1000=wicr,IF(Inventory!$P$10:$P$1000=AH$9,Inventory!$AC$10:$AC$1000)))))))</f>
        <v/>
      </c>
      <c r="AI23" s="121" t="str">
        <f t="array" ref="AI23">IF($D23="","",SUM(IF(Inventory!$B$10:$B$1000=$B23,IF(Inventory!$C$10:$C$1000=$C23,IF(Inventory!$D$10:$D$1000=$D23,IF(Inventory!$J$10:$J$1000=frig,IF(Inventory!$P$10:$P$1000=AI$9,Inventory!$AC$10:$AC$1000))))))+SUM(IF(Inventory!$B$10:$B$1000=$B23,IF(Inventory!$C$10:$C$1000=$C23,IF(Inventory!$D$10:$D$1000=$D23,IF(Inventory!$J$10:$J$1000=wicr,IF(Inventory!$P$10:$P$1000=AI$9,Inventory!$AC$10:$AC$1000)))))))</f>
        <v/>
      </c>
      <c r="AJ23" s="121" t="str">
        <f t="array" ref="AJ23">IF($D23="","",SUM(IF(Inventory!$B$10:$B$1000=$B23,IF(Inventory!$C$10:$C$1000=$C23,IF(Inventory!$D$10:$D$1000=$D23,IF(Inventory!$J$10:$J$1000=frig,IF(Inventory!$P$10:$P$1000=AJ$9,Inventory!$AC$10:$AC$1000))))))+SUM(IF(Inventory!$B$10:$B$1000=$B23,IF(Inventory!$C$10:$C$1000=$C23,IF(Inventory!$D$10:$D$1000=$D23,IF(Inventory!$J$10:$J$1000=wicr,IF(Inventory!$P$10:$P$1000=AJ$9,Inventory!$AC$10:$AC$1000)))))))</f>
        <v/>
      </c>
      <c r="AK23" s="121" t="str">
        <f t="array" ref="AK23">IF($D23="","",SUM(IF(Inventory!$B$10:$B$1000=$B23,IF(Inventory!$C$10:$C$1000=$C23,IF(Inventory!$D$10:$D$1000=$D23,IF(Inventory!$J$10:$J$1000=frig,IF(Inventory!$P$10:$P$1000=AK$9,Inventory!$AC$10:$AC$1000))))))+SUM(IF(Inventory!$B$10:$B$1000=$B23,IF(Inventory!$C$10:$C$1000=$C23,IF(Inventory!$D$10:$D$1000=$D23,IF(Inventory!$J$10:$J$1000=wicr,IF(Inventory!$P$10:$P$1000=AK$9,Inventory!$AC$10:$AC$1000)))))))</f>
        <v/>
      </c>
      <c r="AL23" s="123" t="str">
        <f t="shared" si="20"/>
        <v/>
      </c>
      <c r="AM23" s="121" t="str">
        <f t="array" ref="AM23">IF($D23="","",SUM(IF(Inventory!$B$10:$B$1000=$B23,IF(Inventory!$C$10:$C$1000=$C23,IF(Inventory!$D$10:$D$1000=$D23,IF(Inventory!$J$10:$J$1000=freez,Inventory!$AD$10:$AD$1000)))))+SUM(IF(Inventory!$B$10:$B$1000=$B23,IF(Inventory!$C$10:$C$1000=$C23,IF(Inventory!$D$10:$D$1000=$D23,IF(Inventory!$J$10:$J$1000=wifr,Inventory!$AD$10:$AD$1000))))))</f>
        <v/>
      </c>
      <c r="AN23" s="121" t="str">
        <f t="array" ref="AN23">IF($D23="","",SUM(IF(Inventory!$B$10:$B$1000=$B23,IF(Inventory!$C$10:$C$1000=$C23,IF(Inventory!$D$10:$D$1000=$D23,IF(Inventory!$J$10:$J$1000=freez,IF(Inventory!$P$10:$P$1000=AN$9,Inventory!$AD$10:$AD$1000))))))+SUM(IF(Inventory!$B$10:$B$1000=$B23,IF(Inventory!$C$10:$C$1000=$C23,IF(Inventory!$D$10:$D$1000=$D23,IF(Inventory!$J$10:$J$1000=wifr,IF(Inventory!$P$10:$P$1000=AN$9,Inventory!$AD$10:$AD$1000)))))))</f>
        <v/>
      </c>
      <c r="AO23" s="121" t="str">
        <f t="array" ref="AO23">IF($D23="","",SUM(IF(Inventory!$B$10:$B$1000=$B23,IF(Inventory!$C$10:$C$1000=$C23,IF(Inventory!$D$10:$D$1000=$D23,IF(Inventory!$J$10:$J$1000=freez,IF(Inventory!$P$10:$P$1000=AO$9,Inventory!$AD$10:$AD$1000))))))+SUM(IF(Inventory!$B$10:$B$1000=$B23,IF(Inventory!$C$10:$C$1000=$C23,IF(Inventory!$D$10:$D$1000=$D23,IF(Inventory!$J$10:$J$1000=wifr,IF(Inventory!$P$10:$P$1000=AO$9,Inventory!$AD$10:$AD$1000)))))))</f>
        <v/>
      </c>
      <c r="AP23" s="121" t="str">
        <f t="array" ref="AP23">IF($D23="","",SUM(IF(Inventory!$B$10:$B$1000=$B23,IF(Inventory!$C$10:$C$1000=$C23,IF(Inventory!$D$10:$D$1000=$D23,IF(Inventory!$J$10:$J$1000=freez,IF(Inventory!$P$10:$P$1000=AP$9,Inventory!$AD$10:$AD$1000))))))+SUM(IF(Inventory!$B$10:$B$1000=$B23,IF(Inventory!$C$10:$C$1000=$C23,IF(Inventory!$D$10:$D$1000=$D23,IF(Inventory!$J$10:$J$1000=wifr,IF(Inventory!$P$10:$P$1000=AP$9,Inventory!$AD$10:$AD$1000)))))))</f>
        <v/>
      </c>
      <c r="AQ23" s="121" t="str">
        <f t="array" ref="AQ23">IF($D23="","",SUM(IF(Inventory!$B$10:$B$1000=$B23,IF(Inventory!$C$10:$C$1000=$C23,IF(Inventory!$D$10:$D$1000=$D23,IF(Inventory!$J$10:$J$1000=freez,IF(Inventory!$P$10:$P$1000=AQ$9,Inventory!$AD$10:$AD$1000))))))+SUM(IF(Inventory!$B$10:$B$1000=$B23,IF(Inventory!$C$10:$C$1000=$C23,IF(Inventory!$D$10:$D$1000=$D23,IF(Inventory!$J$10:$J$1000=wifr,IF(Inventory!$P$10:$P$1000=AQ$9,Inventory!$AD$10:$AD$1000)))))))</f>
        <v/>
      </c>
      <c r="AR23" s="121" t="str">
        <f t="array" ref="AR23">IF($D23="","",SUM(IF(Inventory!$B$10:$B$1000=$B23,IF(Inventory!$C$10:$C$1000=$C23,IF(Inventory!$D$10:$D$1000=$D23,IF(Inventory!$J$10:$J$1000=freez,IF(Inventory!$P$10:$P$1000=AR$9,Inventory!$AD$10:$AD$1000))))))+SUM(IF(Inventory!$B$10:$B$1000=$B23,IF(Inventory!$C$10:$C$1000=$C23,IF(Inventory!$D$10:$D$1000=$D23,IF(Inventory!$J$10:$J$1000=wifr,IF(Inventory!$P$10:$P$1000=AR$9,Inventory!$AD$10:$AD$1000)))))))</f>
        <v/>
      </c>
      <c r="AS23" s="124" t="str">
        <f t="shared" si="21"/>
        <v/>
      </c>
      <c r="AU23" s="352"/>
      <c r="AV23" s="352"/>
      <c r="AX23" s="125">
        <f>IF($C23="",0,Prog!$H21*AX$6*($AU23+$AV23)/12000)</f>
        <v>0</v>
      </c>
      <c r="AY23" s="125">
        <f>IF($C23="",0,Prog!$H21*AY$6*($AU23+$AV23)/12000)</f>
        <v>0</v>
      </c>
      <c r="AZ23" s="121"/>
    </row>
    <row r="24" spans="1:52" ht="16.5" x14ac:dyDescent="0.3">
      <c r="A24" s="279" t="str">
        <f>IF(Prog!B22="","",Prog!B22)</f>
        <v/>
      </c>
      <c r="B24" s="279" t="str">
        <f>IF(Prog!C22="","",Prog!C22)</f>
        <v/>
      </c>
      <c r="C24" s="279" t="str">
        <f>IF(Prog!D22="","",Prog!D22)</f>
        <v/>
      </c>
      <c r="D24" s="120"/>
      <c r="E24" s="121" t="str">
        <f t="array" ref="E24">IF($D24="","",COUNT(IF(Inventory!$B$10:$B$1000=$B24,IF(Inventory!$C$10:$C$1000=$C24,IF(Inventory!$D$10:$D$1000=$D24,IF(Inventory!$P$10:$P$1000=E$9,1))))))</f>
        <v/>
      </c>
      <c r="F24" s="121" t="str">
        <f t="array" ref="F24">IF($D24="","",COUNT(IF(Inventory!$B$10:$B$1000=$B24,IF(Inventory!$C$10:$C$1000=$C24,IF(Inventory!$D$10:$D$1000=$D24,IF(Inventory!$P$10:$P$1000=F$9,1))))))</f>
        <v/>
      </c>
      <c r="G24" s="121" t="str">
        <f t="array" ref="G24">IF($D24="","",COUNT(IF(Inventory!$B$10:$B$1000=$B24,IF(Inventory!$C$10:$C$1000=$C24,IF(Inventory!$D$10:$D$1000=$D24,IF(Inventory!$P$10:$P$1000=G$9,1))))))</f>
        <v/>
      </c>
      <c r="H24" s="121" t="str">
        <f t="array" ref="H24">IF($D24="","",COUNT(IF(Inventory!$B$10:$B$1000=$B24,IF(Inventory!$C$10:$C$1000=$C24,IF(Inventory!$D$10:$D$1000=$D24,IF(Inventory!$P$10:$P$1000=H$9,1))))))</f>
        <v/>
      </c>
      <c r="I24" s="121" t="str">
        <f t="array" ref="I24">IF($D24="","",COUNT(IF(Inventory!$B$10:$B$1000=$B24,IF(Inventory!$C$10:$C$1000=$C24,IF(Inventory!$D$10:$D$1000=$D24,IF(Inventory!$P$10:$P$1000=I$9,1))))))</f>
        <v/>
      </c>
      <c r="J24" s="121">
        <f t="shared" si="16"/>
        <v>0</v>
      </c>
      <c r="K24" s="121" t="str">
        <f t="array" ref="K24">IF($D24="","",COUNT(IF(Inventory!$B$10:$B$1000=$B24,IF(Inventory!$C$10:$C$1000=$C24,IF(Inventory!$D$10:$D$1000=$D24,IF(Inventory!$J$10:$J$1000=wicr,1)))))+COUNT(IF(Inventory!$B$10:$B$1000=$B24,IF(Inventory!$C$10:$C$1000=$C24,IF(Inventory!$D$10:$D$1000=$D24,IF(Inventory!$J$10:$J$1000=wifr,1))))))</f>
        <v/>
      </c>
      <c r="L24" s="121" t="str">
        <f t="array" ref="L24">IF($D24="","",COUNT(IF(Inventory!$B$10:$B$1000=$B24,IF(Inventory!$C$10:$C$1000=$C24,IF(Inventory!$D$10:$D$1000=$D24,IF(Inventory!$J$10:$J$1000=wicr,IF(Inventory!$P$10:$P$1000=L$9,1))))))+COUNT(IF(Inventory!$B$10:$B$1000=$B24,IF(Inventory!$C$10:$C$1000=$C24,IF(Inventory!$D$10:$D$1000=$D24,IF(Inventory!$J$10:$J$1000=wifr,IF(Inventory!$P$10:$P$1000=L$9,1)))))))</f>
        <v/>
      </c>
      <c r="M24" s="121" t="str">
        <f t="array" ref="M24">IF($D24="","",COUNT(IF(Inventory!$B$10:$B$1000=$B24,IF(Inventory!$C$10:$C$1000=$C24,IF(Inventory!$D$10:$D$1000=$D24,IF(Inventory!$J$10:$J$1000=wicr,IF(Inventory!$P$10:$P$1000=M$9,1))))))+COUNT(IF(Inventory!$B$10:$B$1000=$B24,IF(Inventory!$C$10:$C$1000=$C24,IF(Inventory!$D$10:$D$1000=$D24,IF(Inventory!$J$10:$J$1000=wifr,IF(Inventory!$P$10:$P$1000=M$9,1)))))))</f>
        <v/>
      </c>
      <c r="N24" s="121" t="str">
        <f t="array" ref="N24">IF($D24="","",COUNT(IF(Inventory!$B$10:$B$1000=$B24,IF(Inventory!$C$10:$C$1000=$C24,IF(Inventory!$D$10:$D$1000=$D24,IF(Inventory!$J$10:$J$1000=wicr,IF(Inventory!$P$10:$P$1000=N$9,1))))))+COUNT(IF(Inventory!$B$10:$B$1000=$B24,IF(Inventory!$C$10:$C$1000=$C24,IF(Inventory!$D$10:$D$1000=$D24,IF(Inventory!$J$10:$J$1000=wifr,IF(Inventory!$P$10:$P$1000=N$9,1)))))))</f>
        <v/>
      </c>
      <c r="O24" s="121" t="str">
        <f t="array" ref="O24">IF($D24="","",COUNT(IF(Inventory!$B$10:$B$1000=$B24,IF(Inventory!$C$10:$C$1000=$C24,IF(Inventory!$D$10:$D$1000=$D24,IF(Inventory!$J$10:$J$1000=wicr,IF(Inventory!$P$10:$P$1000=O$9,1))))))+COUNT(IF(Inventory!$B$10:$B$1000=$B24,IF(Inventory!$C$10:$C$1000=$C24,IF(Inventory!$D$10:$D$1000=$D24,IF(Inventory!$J$10:$J$1000=wifr,IF(Inventory!$P$10:$P$1000=O$9,1)))))))</f>
        <v/>
      </c>
      <c r="P24" s="121" t="str">
        <f t="array" ref="P24">IF($D24="","",COUNT(IF(Inventory!$B$10:$B$1000=$B24,IF(Inventory!$C$10:$C$1000=$C24,IF(Inventory!$D$10:$D$1000=$D24,IF(Inventory!$J$10:$J$1000=wicr,IF(Inventory!$P$10:$P$1000=P$9,1))))))+COUNT(IF(Inventory!$B$10:$B$1000=$B24,IF(Inventory!$C$10:$C$1000=$C24,IF(Inventory!$D$10:$D$1000=$D24,IF(Inventory!$J$10:$J$1000=wifr,IF(Inventory!$P$10:$P$1000=P$9,1)))))))</f>
        <v/>
      </c>
      <c r="Q24" s="122" t="str">
        <f t="shared" si="17"/>
        <v/>
      </c>
      <c r="R24" s="121" t="str">
        <f t="array" ref="R24">IF($D24="","",COUNT(IF(Inventory!$B$10:$B$1000=$B24,IF(Inventory!$C$10:$C$1000=$C24,IF(Inventory!$D$10:$D$1000=$D24,IF(Inventory!$J$10:$J$1000=frig,1))))))</f>
        <v/>
      </c>
      <c r="S24" s="121" t="str">
        <f t="array" ref="S24">IF($D24="","",COUNT(IF(Inventory!$B$10:$B$1000=$B24,IF(Inventory!$C$10:$C$1000=$C24,IF(Inventory!$D$10:$D$1000=$D24,IF(Inventory!$J$10:$J$1000=frig,IF(Inventory!$P$10:$P$1000=S$9,1)))))))</f>
        <v/>
      </c>
      <c r="T24" s="121" t="str">
        <f t="array" ref="T24">IF($D24="","",COUNT(IF(Inventory!$B$10:$B$1000=$B24,IF(Inventory!$C$10:$C$1000=$C24,IF(Inventory!$D$10:$D$1000=$D24,IF(Inventory!$J$10:$J$1000=frig,IF(Inventory!$P$10:$P$1000=T$9,1)))))))</f>
        <v/>
      </c>
      <c r="U24" s="121" t="str">
        <f t="array" ref="U24">IF($D24="","",COUNT(IF(Inventory!$B$10:$B$1000=$B24,IF(Inventory!$C$10:$C$1000=$C24,IF(Inventory!$D$10:$D$1000=$D24,IF(Inventory!$J$10:$J$1000=frig,IF(Inventory!$P$10:$P$1000=U$9,1)))))))</f>
        <v/>
      </c>
      <c r="V24" s="121" t="str">
        <f t="array" ref="V24">IF($D24="","",COUNT(IF(Inventory!$B$10:$B$1000=$B24,IF(Inventory!$C$10:$C$1000=$C24,IF(Inventory!$D$10:$D$1000=$D24,IF(Inventory!$J$10:$J$1000=frig,IF(Inventory!$P$10:$P$1000=V$9,1)))))))</f>
        <v/>
      </c>
      <c r="W24" s="121" t="str">
        <f t="array" ref="W24">IF($D24="","",COUNT(IF(Inventory!$B$10:$B$1000=$B24,IF(Inventory!$C$10:$C$1000=$C24,IF(Inventory!$D$10:$D$1000=$D24,IF(Inventory!$J$10:$J$1000=frig,IF(Inventory!$P$10:$P$1000=W$9,1)))))))</f>
        <v/>
      </c>
      <c r="X24" s="122" t="str">
        <f t="shared" si="18"/>
        <v/>
      </c>
      <c r="Y24" s="121" t="str">
        <f t="array" ref="Y24">IF($D24="","",COUNT(IF(Inventory!$B$10:$B$1000=$B24,IF(Inventory!$C$10:$C$1000=$C24,IF(Inventory!$D$10:$D$1000=$D24,IF(Inventory!$J$10:$J$1000=freez,1))))))</f>
        <v/>
      </c>
      <c r="Z24" s="121" t="str">
        <f t="array" ref="Z24">IF($D24="","",COUNT(IF(Inventory!$B$10:$B$1000=$B24,IF(Inventory!$C$10:$C$1000=$C24,IF(Inventory!$D$10:$D$1000=$D24,IF(Inventory!$J$10:$J$1000=freez,IF(Inventory!$P$10:$P$1000=Z$9,1)))))))</f>
        <v/>
      </c>
      <c r="AA24" s="121" t="str">
        <f t="array" ref="AA24">IF($D24="","",COUNT(IF(Inventory!$B$10:$B$1000=$B24,IF(Inventory!$C$10:$C$1000=$C24,IF(Inventory!$D$10:$D$1000=$D24,IF(Inventory!$J$10:$J$1000=freez,IF(Inventory!$P$10:$P$1000=AA$9,1)))))))</f>
        <v/>
      </c>
      <c r="AB24" s="121" t="str">
        <f t="array" ref="AB24">IF($D24="","",COUNT(IF(Inventory!$B$10:$B$1000=$B24,IF(Inventory!$C$10:$C$1000=$C24,IF(Inventory!$D$10:$D$1000=$D24,IF(Inventory!$J$10:$J$1000=freez,IF(Inventory!$P$10:$P$1000=AB$9,1)))))))</f>
        <v/>
      </c>
      <c r="AC24" s="121" t="str">
        <f t="array" ref="AC24">IF($D24="","",COUNT(IF(Inventory!$B$10:$B$1000=$B24,IF(Inventory!$C$10:$C$1000=$C24,IF(Inventory!$D$10:$D$1000=$D24,IF(Inventory!$J$10:$J$1000=freez,IF(Inventory!$P$10:$P$1000=AC$9,1)))))))</f>
        <v/>
      </c>
      <c r="AD24" s="121" t="str">
        <f t="array" ref="AD24">IF($D24="","",COUNT(IF(Inventory!$B$10:$B$1000=$B24,IF(Inventory!$C$10:$C$1000=$C24,IF(Inventory!$D$10:$D$1000=$D24,IF(Inventory!$J$10:$J$1000=freez,IF(Inventory!$P$10:$P$1000=AD$9,1)))))))</f>
        <v/>
      </c>
      <c r="AE24" s="122" t="str">
        <f t="shared" si="19"/>
        <v/>
      </c>
      <c r="AF24" s="121" t="str">
        <f t="array" ref="AF24">IF($D24="","",SUM(IF(Inventory!$B$10:$B$1000=$B24,IF(Inventory!$C$10:$C$1000=$C24,IF(Inventory!$D$10:$D$1000=$D24,IF(Inventory!$J$10:$J$1000=frig,Inventory!$AC$10:$AC$1000)))))+SUM(IF(Inventory!$B$10:$B$1000=$B24,IF(Inventory!$C$10:$C$1000=$C24,IF(Inventory!$D$10:$D$1000=$D24,IF(Inventory!$J$10:$J$1000=wicr,Inventory!$AC$10:$AC$1000))))))</f>
        <v/>
      </c>
      <c r="AG24" s="121" t="str">
        <f t="array" ref="AG24">IF($D24="","",SUM(IF(Inventory!$B$10:$B$1000=$B24,IF(Inventory!$C$10:$C$1000=$C24,IF(Inventory!$D$10:$D$1000=$D24,IF(Inventory!$J$10:$J$1000=frig,IF(Inventory!$P$10:$P$1000=AG$9,Inventory!$AC$10:$AC$1000))))))+SUM(IF(Inventory!$B$10:$B$1000=$B24,IF(Inventory!$C$10:$C$1000=$C24,IF(Inventory!$D$10:$D$1000=$D24,IF(Inventory!$J$10:$J$1000=wicr,IF(Inventory!$P$10:$P$1000=AG$9,Inventory!$AC$10:$AC$1000)))))))</f>
        <v/>
      </c>
      <c r="AH24" s="121" t="str">
        <f t="array" ref="AH24">IF($D24="","",SUM(IF(Inventory!$B$10:$B$1000=$B24,IF(Inventory!$C$10:$C$1000=$C24,IF(Inventory!$D$10:$D$1000=$D24,IF(Inventory!$J$10:$J$1000=frig,IF(Inventory!$P$10:$P$1000=AH$9,Inventory!$AC$10:$AC$1000))))))+SUM(IF(Inventory!$B$10:$B$1000=$B24,IF(Inventory!$C$10:$C$1000=$C24,IF(Inventory!$D$10:$D$1000=$D24,IF(Inventory!$J$10:$J$1000=wicr,IF(Inventory!$P$10:$P$1000=AH$9,Inventory!$AC$10:$AC$1000)))))))</f>
        <v/>
      </c>
      <c r="AI24" s="121" t="str">
        <f t="array" ref="AI24">IF($D24="","",SUM(IF(Inventory!$B$10:$B$1000=$B24,IF(Inventory!$C$10:$C$1000=$C24,IF(Inventory!$D$10:$D$1000=$D24,IF(Inventory!$J$10:$J$1000=frig,IF(Inventory!$P$10:$P$1000=AI$9,Inventory!$AC$10:$AC$1000))))))+SUM(IF(Inventory!$B$10:$B$1000=$B24,IF(Inventory!$C$10:$C$1000=$C24,IF(Inventory!$D$10:$D$1000=$D24,IF(Inventory!$J$10:$J$1000=wicr,IF(Inventory!$P$10:$P$1000=AI$9,Inventory!$AC$10:$AC$1000)))))))</f>
        <v/>
      </c>
      <c r="AJ24" s="121" t="str">
        <f t="array" ref="AJ24">IF($D24="","",SUM(IF(Inventory!$B$10:$B$1000=$B24,IF(Inventory!$C$10:$C$1000=$C24,IF(Inventory!$D$10:$D$1000=$D24,IF(Inventory!$J$10:$J$1000=frig,IF(Inventory!$P$10:$P$1000=AJ$9,Inventory!$AC$10:$AC$1000))))))+SUM(IF(Inventory!$B$10:$B$1000=$B24,IF(Inventory!$C$10:$C$1000=$C24,IF(Inventory!$D$10:$D$1000=$D24,IF(Inventory!$J$10:$J$1000=wicr,IF(Inventory!$P$10:$P$1000=AJ$9,Inventory!$AC$10:$AC$1000)))))))</f>
        <v/>
      </c>
      <c r="AK24" s="121" t="str">
        <f t="array" ref="AK24">IF($D24="","",SUM(IF(Inventory!$B$10:$B$1000=$B24,IF(Inventory!$C$10:$C$1000=$C24,IF(Inventory!$D$10:$D$1000=$D24,IF(Inventory!$J$10:$J$1000=frig,IF(Inventory!$P$10:$P$1000=AK$9,Inventory!$AC$10:$AC$1000))))))+SUM(IF(Inventory!$B$10:$B$1000=$B24,IF(Inventory!$C$10:$C$1000=$C24,IF(Inventory!$D$10:$D$1000=$D24,IF(Inventory!$J$10:$J$1000=wicr,IF(Inventory!$P$10:$P$1000=AK$9,Inventory!$AC$10:$AC$1000)))))))</f>
        <v/>
      </c>
      <c r="AL24" s="123" t="str">
        <f t="shared" si="20"/>
        <v/>
      </c>
      <c r="AM24" s="121" t="str">
        <f t="array" ref="AM24">IF($D24="","",SUM(IF(Inventory!$B$10:$B$1000=$B24,IF(Inventory!$C$10:$C$1000=$C24,IF(Inventory!$D$10:$D$1000=$D24,IF(Inventory!$J$10:$J$1000=freez,Inventory!$AD$10:$AD$1000)))))+SUM(IF(Inventory!$B$10:$B$1000=$B24,IF(Inventory!$C$10:$C$1000=$C24,IF(Inventory!$D$10:$D$1000=$D24,IF(Inventory!$J$10:$J$1000=wifr,Inventory!$AD$10:$AD$1000))))))</f>
        <v/>
      </c>
      <c r="AN24" s="121" t="str">
        <f t="array" ref="AN24">IF($D24="","",SUM(IF(Inventory!$B$10:$B$1000=$B24,IF(Inventory!$C$10:$C$1000=$C24,IF(Inventory!$D$10:$D$1000=$D24,IF(Inventory!$J$10:$J$1000=freez,IF(Inventory!$P$10:$P$1000=AN$9,Inventory!$AD$10:$AD$1000))))))+SUM(IF(Inventory!$B$10:$B$1000=$B24,IF(Inventory!$C$10:$C$1000=$C24,IF(Inventory!$D$10:$D$1000=$D24,IF(Inventory!$J$10:$J$1000=wifr,IF(Inventory!$P$10:$P$1000=AN$9,Inventory!$AD$10:$AD$1000)))))))</f>
        <v/>
      </c>
      <c r="AO24" s="121" t="str">
        <f t="array" ref="AO24">IF($D24="","",SUM(IF(Inventory!$B$10:$B$1000=$B24,IF(Inventory!$C$10:$C$1000=$C24,IF(Inventory!$D$10:$D$1000=$D24,IF(Inventory!$J$10:$J$1000=freez,IF(Inventory!$P$10:$P$1000=AO$9,Inventory!$AD$10:$AD$1000))))))+SUM(IF(Inventory!$B$10:$B$1000=$B24,IF(Inventory!$C$10:$C$1000=$C24,IF(Inventory!$D$10:$D$1000=$D24,IF(Inventory!$J$10:$J$1000=wifr,IF(Inventory!$P$10:$P$1000=AO$9,Inventory!$AD$10:$AD$1000)))))))</f>
        <v/>
      </c>
      <c r="AP24" s="121" t="str">
        <f t="array" ref="AP24">IF($D24="","",SUM(IF(Inventory!$B$10:$B$1000=$B24,IF(Inventory!$C$10:$C$1000=$C24,IF(Inventory!$D$10:$D$1000=$D24,IF(Inventory!$J$10:$J$1000=freez,IF(Inventory!$P$10:$P$1000=AP$9,Inventory!$AD$10:$AD$1000))))))+SUM(IF(Inventory!$B$10:$B$1000=$B24,IF(Inventory!$C$10:$C$1000=$C24,IF(Inventory!$D$10:$D$1000=$D24,IF(Inventory!$J$10:$J$1000=wifr,IF(Inventory!$P$10:$P$1000=AP$9,Inventory!$AD$10:$AD$1000)))))))</f>
        <v/>
      </c>
      <c r="AQ24" s="121" t="str">
        <f t="array" ref="AQ24">IF($D24="","",SUM(IF(Inventory!$B$10:$B$1000=$B24,IF(Inventory!$C$10:$C$1000=$C24,IF(Inventory!$D$10:$D$1000=$D24,IF(Inventory!$J$10:$J$1000=freez,IF(Inventory!$P$10:$P$1000=AQ$9,Inventory!$AD$10:$AD$1000))))))+SUM(IF(Inventory!$B$10:$B$1000=$B24,IF(Inventory!$C$10:$C$1000=$C24,IF(Inventory!$D$10:$D$1000=$D24,IF(Inventory!$J$10:$J$1000=wifr,IF(Inventory!$P$10:$P$1000=AQ$9,Inventory!$AD$10:$AD$1000)))))))</f>
        <v/>
      </c>
      <c r="AR24" s="121" t="str">
        <f t="array" ref="AR24">IF($D24="","",SUM(IF(Inventory!$B$10:$B$1000=$B24,IF(Inventory!$C$10:$C$1000=$C24,IF(Inventory!$D$10:$D$1000=$D24,IF(Inventory!$J$10:$J$1000=freez,IF(Inventory!$P$10:$P$1000=AR$9,Inventory!$AD$10:$AD$1000))))))+SUM(IF(Inventory!$B$10:$B$1000=$B24,IF(Inventory!$C$10:$C$1000=$C24,IF(Inventory!$D$10:$D$1000=$D24,IF(Inventory!$J$10:$J$1000=wifr,IF(Inventory!$P$10:$P$1000=AR$9,Inventory!$AD$10:$AD$1000)))))))</f>
        <v/>
      </c>
      <c r="AS24" s="124" t="str">
        <f t="shared" si="21"/>
        <v/>
      </c>
      <c r="AU24" s="352"/>
      <c r="AV24" s="352"/>
      <c r="AX24" s="125">
        <f>IF($C24="",0,Prog!$H22*AX$6*($AU24+$AV24)/12000)</f>
        <v>0</v>
      </c>
      <c r="AY24" s="125">
        <f>IF($C24="",0,Prog!$H22*AY$6*($AU24+$AV24)/12000)</f>
        <v>0</v>
      </c>
      <c r="AZ24" s="121"/>
    </row>
    <row r="25" spans="1:52" ht="16.5" x14ac:dyDescent="0.3">
      <c r="A25" s="279" t="str">
        <f>IF(Prog!B23="","",Prog!B23)</f>
        <v/>
      </c>
      <c r="B25" s="279" t="str">
        <f>IF(Prog!C23="","",Prog!C23)</f>
        <v/>
      </c>
      <c r="C25" s="279" t="str">
        <f>IF(Prog!D23="","",Prog!D23)</f>
        <v/>
      </c>
      <c r="D25" s="120"/>
      <c r="E25" s="121" t="str">
        <f t="array" ref="E25">IF($D25="","",COUNT(IF(Inventory!$B$10:$B$1000=$B25,IF(Inventory!$C$10:$C$1000=$C25,IF(Inventory!$D$10:$D$1000=$D25,IF(Inventory!$P$10:$P$1000=E$9,1))))))</f>
        <v/>
      </c>
      <c r="F25" s="121" t="str">
        <f t="array" ref="F25">IF($D25="","",COUNT(IF(Inventory!$B$10:$B$1000=$B25,IF(Inventory!$C$10:$C$1000=$C25,IF(Inventory!$D$10:$D$1000=$D25,IF(Inventory!$P$10:$P$1000=F$9,1))))))</f>
        <v/>
      </c>
      <c r="G25" s="121" t="str">
        <f t="array" ref="G25">IF($D25="","",COUNT(IF(Inventory!$B$10:$B$1000=$B25,IF(Inventory!$C$10:$C$1000=$C25,IF(Inventory!$D$10:$D$1000=$D25,IF(Inventory!$P$10:$P$1000=G$9,1))))))</f>
        <v/>
      </c>
      <c r="H25" s="121" t="str">
        <f t="array" ref="H25">IF($D25="","",COUNT(IF(Inventory!$B$10:$B$1000=$B25,IF(Inventory!$C$10:$C$1000=$C25,IF(Inventory!$D$10:$D$1000=$D25,IF(Inventory!$P$10:$P$1000=H$9,1))))))</f>
        <v/>
      </c>
      <c r="I25" s="121" t="str">
        <f t="array" ref="I25">IF($D25="","",COUNT(IF(Inventory!$B$10:$B$1000=$B25,IF(Inventory!$C$10:$C$1000=$C25,IF(Inventory!$D$10:$D$1000=$D25,IF(Inventory!$P$10:$P$1000=I$9,1))))))</f>
        <v/>
      </c>
      <c r="J25" s="121">
        <f t="shared" si="16"/>
        <v>0</v>
      </c>
      <c r="K25" s="121" t="str">
        <f t="array" ref="K25">IF($D25="","",COUNT(IF(Inventory!$B$10:$B$1000=$B25,IF(Inventory!$C$10:$C$1000=$C25,IF(Inventory!$D$10:$D$1000=$D25,IF(Inventory!$J$10:$J$1000=wicr,1)))))+COUNT(IF(Inventory!$B$10:$B$1000=$B25,IF(Inventory!$C$10:$C$1000=$C25,IF(Inventory!$D$10:$D$1000=$D25,IF(Inventory!$J$10:$J$1000=wifr,1))))))</f>
        <v/>
      </c>
      <c r="L25" s="121" t="str">
        <f t="array" ref="L25">IF($D25="","",COUNT(IF(Inventory!$B$10:$B$1000=$B25,IF(Inventory!$C$10:$C$1000=$C25,IF(Inventory!$D$10:$D$1000=$D25,IF(Inventory!$J$10:$J$1000=wicr,IF(Inventory!$P$10:$P$1000=L$9,1))))))+COUNT(IF(Inventory!$B$10:$B$1000=$B25,IF(Inventory!$C$10:$C$1000=$C25,IF(Inventory!$D$10:$D$1000=$D25,IF(Inventory!$J$10:$J$1000=wifr,IF(Inventory!$P$10:$P$1000=L$9,1)))))))</f>
        <v/>
      </c>
      <c r="M25" s="121" t="str">
        <f t="array" ref="M25">IF($D25="","",COUNT(IF(Inventory!$B$10:$B$1000=$B25,IF(Inventory!$C$10:$C$1000=$C25,IF(Inventory!$D$10:$D$1000=$D25,IF(Inventory!$J$10:$J$1000=wicr,IF(Inventory!$P$10:$P$1000=M$9,1))))))+COUNT(IF(Inventory!$B$10:$B$1000=$B25,IF(Inventory!$C$10:$C$1000=$C25,IF(Inventory!$D$10:$D$1000=$D25,IF(Inventory!$J$10:$J$1000=wifr,IF(Inventory!$P$10:$P$1000=M$9,1)))))))</f>
        <v/>
      </c>
      <c r="N25" s="121" t="str">
        <f t="array" ref="N25">IF($D25="","",COUNT(IF(Inventory!$B$10:$B$1000=$B25,IF(Inventory!$C$10:$C$1000=$C25,IF(Inventory!$D$10:$D$1000=$D25,IF(Inventory!$J$10:$J$1000=wicr,IF(Inventory!$P$10:$P$1000=N$9,1))))))+COUNT(IF(Inventory!$B$10:$B$1000=$B25,IF(Inventory!$C$10:$C$1000=$C25,IF(Inventory!$D$10:$D$1000=$D25,IF(Inventory!$J$10:$J$1000=wifr,IF(Inventory!$P$10:$P$1000=N$9,1)))))))</f>
        <v/>
      </c>
      <c r="O25" s="121" t="str">
        <f t="array" ref="O25">IF($D25="","",COUNT(IF(Inventory!$B$10:$B$1000=$B25,IF(Inventory!$C$10:$C$1000=$C25,IF(Inventory!$D$10:$D$1000=$D25,IF(Inventory!$J$10:$J$1000=wicr,IF(Inventory!$P$10:$P$1000=O$9,1))))))+COUNT(IF(Inventory!$B$10:$B$1000=$B25,IF(Inventory!$C$10:$C$1000=$C25,IF(Inventory!$D$10:$D$1000=$D25,IF(Inventory!$J$10:$J$1000=wifr,IF(Inventory!$P$10:$P$1000=O$9,1)))))))</f>
        <v/>
      </c>
      <c r="P25" s="121" t="str">
        <f t="array" ref="P25">IF($D25="","",COUNT(IF(Inventory!$B$10:$B$1000=$B25,IF(Inventory!$C$10:$C$1000=$C25,IF(Inventory!$D$10:$D$1000=$D25,IF(Inventory!$J$10:$J$1000=wicr,IF(Inventory!$P$10:$P$1000=P$9,1))))))+COUNT(IF(Inventory!$B$10:$B$1000=$B25,IF(Inventory!$C$10:$C$1000=$C25,IF(Inventory!$D$10:$D$1000=$D25,IF(Inventory!$J$10:$J$1000=wifr,IF(Inventory!$P$10:$P$1000=P$9,1)))))))</f>
        <v/>
      </c>
      <c r="Q25" s="122" t="str">
        <f t="shared" si="17"/>
        <v/>
      </c>
      <c r="R25" s="121" t="str">
        <f t="array" ref="R25">IF($D25="","",COUNT(IF(Inventory!$B$10:$B$1000=$B25,IF(Inventory!$C$10:$C$1000=$C25,IF(Inventory!$D$10:$D$1000=$D25,IF(Inventory!$J$10:$J$1000=frig,1))))))</f>
        <v/>
      </c>
      <c r="S25" s="121" t="str">
        <f t="array" ref="S25">IF($D25="","",COUNT(IF(Inventory!$B$10:$B$1000=$B25,IF(Inventory!$C$10:$C$1000=$C25,IF(Inventory!$D$10:$D$1000=$D25,IF(Inventory!$J$10:$J$1000=frig,IF(Inventory!$P$10:$P$1000=S$9,1)))))))</f>
        <v/>
      </c>
      <c r="T25" s="121" t="str">
        <f t="array" ref="T25">IF($D25="","",COUNT(IF(Inventory!$B$10:$B$1000=$B25,IF(Inventory!$C$10:$C$1000=$C25,IF(Inventory!$D$10:$D$1000=$D25,IF(Inventory!$J$10:$J$1000=frig,IF(Inventory!$P$10:$P$1000=T$9,1)))))))</f>
        <v/>
      </c>
      <c r="U25" s="121" t="str">
        <f t="array" ref="U25">IF($D25="","",COUNT(IF(Inventory!$B$10:$B$1000=$B25,IF(Inventory!$C$10:$C$1000=$C25,IF(Inventory!$D$10:$D$1000=$D25,IF(Inventory!$J$10:$J$1000=frig,IF(Inventory!$P$10:$P$1000=U$9,1)))))))</f>
        <v/>
      </c>
      <c r="V25" s="121" t="str">
        <f t="array" ref="V25">IF($D25="","",COUNT(IF(Inventory!$B$10:$B$1000=$B25,IF(Inventory!$C$10:$C$1000=$C25,IF(Inventory!$D$10:$D$1000=$D25,IF(Inventory!$J$10:$J$1000=frig,IF(Inventory!$P$10:$P$1000=V$9,1)))))))</f>
        <v/>
      </c>
      <c r="W25" s="121" t="str">
        <f t="array" ref="W25">IF($D25="","",COUNT(IF(Inventory!$B$10:$B$1000=$B25,IF(Inventory!$C$10:$C$1000=$C25,IF(Inventory!$D$10:$D$1000=$D25,IF(Inventory!$J$10:$J$1000=frig,IF(Inventory!$P$10:$P$1000=W$9,1)))))))</f>
        <v/>
      </c>
      <c r="X25" s="122" t="str">
        <f t="shared" si="18"/>
        <v/>
      </c>
      <c r="Y25" s="121" t="str">
        <f t="array" ref="Y25">IF($D25="","",COUNT(IF(Inventory!$B$10:$B$1000=$B25,IF(Inventory!$C$10:$C$1000=$C25,IF(Inventory!$D$10:$D$1000=$D25,IF(Inventory!$J$10:$J$1000=freez,1))))))</f>
        <v/>
      </c>
      <c r="Z25" s="121" t="str">
        <f t="array" ref="Z25">IF($D25="","",COUNT(IF(Inventory!$B$10:$B$1000=$B25,IF(Inventory!$C$10:$C$1000=$C25,IF(Inventory!$D$10:$D$1000=$D25,IF(Inventory!$J$10:$J$1000=freez,IF(Inventory!$P$10:$P$1000=Z$9,1)))))))</f>
        <v/>
      </c>
      <c r="AA25" s="121" t="str">
        <f t="array" ref="AA25">IF($D25="","",COUNT(IF(Inventory!$B$10:$B$1000=$B25,IF(Inventory!$C$10:$C$1000=$C25,IF(Inventory!$D$10:$D$1000=$D25,IF(Inventory!$J$10:$J$1000=freez,IF(Inventory!$P$10:$P$1000=AA$9,1)))))))</f>
        <v/>
      </c>
      <c r="AB25" s="121" t="str">
        <f t="array" ref="AB25">IF($D25="","",COUNT(IF(Inventory!$B$10:$B$1000=$B25,IF(Inventory!$C$10:$C$1000=$C25,IF(Inventory!$D$10:$D$1000=$D25,IF(Inventory!$J$10:$J$1000=freez,IF(Inventory!$P$10:$P$1000=AB$9,1)))))))</f>
        <v/>
      </c>
      <c r="AC25" s="121" t="str">
        <f t="array" ref="AC25">IF($D25="","",COUNT(IF(Inventory!$B$10:$B$1000=$B25,IF(Inventory!$C$10:$C$1000=$C25,IF(Inventory!$D$10:$D$1000=$D25,IF(Inventory!$J$10:$J$1000=freez,IF(Inventory!$P$10:$P$1000=AC$9,1)))))))</f>
        <v/>
      </c>
      <c r="AD25" s="121" t="str">
        <f t="array" ref="AD25">IF($D25="","",COUNT(IF(Inventory!$B$10:$B$1000=$B25,IF(Inventory!$C$10:$C$1000=$C25,IF(Inventory!$D$10:$D$1000=$D25,IF(Inventory!$J$10:$J$1000=freez,IF(Inventory!$P$10:$P$1000=AD$9,1)))))))</f>
        <v/>
      </c>
      <c r="AE25" s="122" t="str">
        <f t="shared" si="19"/>
        <v/>
      </c>
      <c r="AF25" s="121" t="str">
        <f t="array" ref="AF25">IF($D25="","",SUM(IF(Inventory!$B$10:$B$1000=$B25,IF(Inventory!$C$10:$C$1000=$C25,IF(Inventory!$D$10:$D$1000=$D25,IF(Inventory!$J$10:$J$1000=frig,Inventory!$AC$10:$AC$1000)))))+SUM(IF(Inventory!$B$10:$B$1000=$B25,IF(Inventory!$C$10:$C$1000=$C25,IF(Inventory!$D$10:$D$1000=$D25,IF(Inventory!$J$10:$J$1000=wicr,Inventory!$AC$10:$AC$1000))))))</f>
        <v/>
      </c>
      <c r="AG25" s="121" t="str">
        <f t="array" ref="AG25">IF($D25="","",SUM(IF(Inventory!$B$10:$B$1000=$B25,IF(Inventory!$C$10:$C$1000=$C25,IF(Inventory!$D$10:$D$1000=$D25,IF(Inventory!$J$10:$J$1000=frig,IF(Inventory!$P$10:$P$1000=AG$9,Inventory!$AC$10:$AC$1000))))))+SUM(IF(Inventory!$B$10:$B$1000=$B25,IF(Inventory!$C$10:$C$1000=$C25,IF(Inventory!$D$10:$D$1000=$D25,IF(Inventory!$J$10:$J$1000=wicr,IF(Inventory!$P$10:$P$1000=AG$9,Inventory!$AC$10:$AC$1000)))))))</f>
        <v/>
      </c>
      <c r="AH25" s="121" t="str">
        <f t="array" ref="AH25">IF($D25="","",SUM(IF(Inventory!$B$10:$B$1000=$B25,IF(Inventory!$C$10:$C$1000=$C25,IF(Inventory!$D$10:$D$1000=$D25,IF(Inventory!$J$10:$J$1000=frig,IF(Inventory!$P$10:$P$1000=AH$9,Inventory!$AC$10:$AC$1000))))))+SUM(IF(Inventory!$B$10:$B$1000=$B25,IF(Inventory!$C$10:$C$1000=$C25,IF(Inventory!$D$10:$D$1000=$D25,IF(Inventory!$J$10:$J$1000=wicr,IF(Inventory!$P$10:$P$1000=AH$9,Inventory!$AC$10:$AC$1000)))))))</f>
        <v/>
      </c>
      <c r="AI25" s="121" t="str">
        <f t="array" ref="AI25">IF($D25="","",SUM(IF(Inventory!$B$10:$B$1000=$B25,IF(Inventory!$C$10:$C$1000=$C25,IF(Inventory!$D$10:$D$1000=$D25,IF(Inventory!$J$10:$J$1000=frig,IF(Inventory!$P$10:$P$1000=AI$9,Inventory!$AC$10:$AC$1000))))))+SUM(IF(Inventory!$B$10:$B$1000=$B25,IF(Inventory!$C$10:$C$1000=$C25,IF(Inventory!$D$10:$D$1000=$D25,IF(Inventory!$J$10:$J$1000=wicr,IF(Inventory!$P$10:$P$1000=AI$9,Inventory!$AC$10:$AC$1000)))))))</f>
        <v/>
      </c>
      <c r="AJ25" s="121" t="str">
        <f t="array" ref="AJ25">IF($D25="","",SUM(IF(Inventory!$B$10:$B$1000=$B25,IF(Inventory!$C$10:$C$1000=$C25,IF(Inventory!$D$10:$D$1000=$D25,IF(Inventory!$J$10:$J$1000=frig,IF(Inventory!$P$10:$P$1000=AJ$9,Inventory!$AC$10:$AC$1000))))))+SUM(IF(Inventory!$B$10:$B$1000=$B25,IF(Inventory!$C$10:$C$1000=$C25,IF(Inventory!$D$10:$D$1000=$D25,IF(Inventory!$J$10:$J$1000=wicr,IF(Inventory!$P$10:$P$1000=AJ$9,Inventory!$AC$10:$AC$1000)))))))</f>
        <v/>
      </c>
      <c r="AK25" s="121" t="str">
        <f t="array" ref="AK25">IF($D25="","",SUM(IF(Inventory!$B$10:$B$1000=$B25,IF(Inventory!$C$10:$C$1000=$C25,IF(Inventory!$D$10:$D$1000=$D25,IF(Inventory!$J$10:$J$1000=frig,IF(Inventory!$P$10:$P$1000=AK$9,Inventory!$AC$10:$AC$1000))))))+SUM(IF(Inventory!$B$10:$B$1000=$B25,IF(Inventory!$C$10:$C$1000=$C25,IF(Inventory!$D$10:$D$1000=$D25,IF(Inventory!$J$10:$J$1000=wicr,IF(Inventory!$P$10:$P$1000=AK$9,Inventory!$AC$10:$AC$1000)))))))</f>
        <v/>
      </c>
      <c r="AL25" s="123" t="str">
        <f t="shared" si="20"/>
        <v/>
      </c>
      <c r="AM25" s="121" t="str">
        <f t="array" ref="AM25">IF($D25="","",SUM(IF(Inventory!$B$10:$B$1000=$B25,IF(Inventory!$C$10:$C$1000=$C25,IF(Inventory!$D$10:$D$1000=$D25,IF(Inventory!$J$10:$J$1000=freez,Inventory!$AD$10:$AD$1000)))))+SUM(IF(Inventory!$B$10:$B$1000=$B25,IF(Inventory!$C$10:$C$1000=$C25,IF(Inventory!$D$10:$D$1000=$D25,IF(Inventory!$J$10:$J$1000=wifr,Inventory!$AD$10:$AD$1000))))))</f>
        <v/>
      </c>
      <c r="AN25" s="121" t="str">
        <f t="array" ref="AN25">IF($D25="","",SUM(IF(Inventory!$B$10:$B$1000=$B25,IF(Inventory!$C$10:$C$1000=$C25,IF(Inventory!$D$10:$D$1000=$D25,IF(Inventory!$J$10:$J$1000=freez,IF(Inventory!$P$10:$P$1000=AN$9,Inventory!$AD$10:$AD$1000))))))+SUM(IF(Inventory!$B$10:$B$1000=$B25,IF(Inventory!$C$10:$C$1000=$C25,IF(Inventory!$D$10:$D$1000=$D25,IF(Inventory!$J$10:$J$1000=wifr,IF(Inventory!$P$10:$P$1000=AN$9,Inventory!$AD$10:$AD$1000)))))))</f>
        <v/>
      </c>
      <c r="AO25" s="121" t="str">
        <f t="array" ref="AO25">IF($D25="","",SUM(IF(Inventory!$B$10:$B$1000=$B25,IF(Inventory!$C$10:$C$1000=$C25,IF(Inventory!$D$10:$D$1000=$D25,IF(Inventory!$J$10:$J$1000=freez,IF(Inventory!$P$10:$P$1000=AO$9,Inventory!$AD$10:$AD$1000))))))+SUM(IF(Inventory!$B$10:$B$1000=$B25,IF(Inventory!$C$10:$C$1000=$C25,IF(Inventory!$D$10:$D$1000=$D25,IF(Inventory!$J$10:$J$1000=wifr,IF(Inventory!$P$10:$P$1000=AO$9,Inventory!$AD$10:$AD$1000)))))))</f>
        <v/>
      </c>
      <c r="AP25" s="121" t="str">
        <f t="array" ref="AP25">IF($D25="","",SUM(IF(Inventory!$B$10:$B$1000=$B25,IF(Inventory!$C$10:$C$1000=$C25,IF(Inventory!$D$10:$D$1000=$D25,IF(Inventory!$J$10:$J$1000=freez,IF(Inventory!$P$10:$P$1000=AP$9,Inventory!$AD$10:$AD$1000))))))+SUM(IF(Inventory!$B$10:$B$1000=$B25,IF(Inventory!$C$10:$C$1000=$C25,IF(Inventory!$D$10:$D$1000=$D25,IF(Inventory!$J$10:$J$1000=wifr,IF(Inventory!$P$10:$P$1000=AP$9,Inventory!$AD$10:$AD$1000)))))))</f>
        <v/>
      </c>
      <c r="AQ25" s="121" t="str">
        <f t="array" ref="AQ25">IF($D25="","",SUM(IF(Inventory!$B$10:$B$1000=$B25,IF(Inventory!$C$10:$C$1000=$C25,IF(Inventory!$D$10:$D$1000=$D25,IF(Inventory!$J$10:$J$1000=freez,IF(Inventory!$P$10:$P$1000=AQ$9,Inventory!$AD$10:$AD$1000))))))+SUM(IF(Inventory!$B$10:$B$1000=$B25,IF(Inventory!$C$10:$C$1000=$C25,IF(Inventory!$D$10:$D$1000=$D25,IF(Inventory!$J$10:$J$1000=wifr,IF(Inventory!$P$10:$P$1000=AQ$9,Inventory!$AD$10:$AD$1000)))))))</f>
        <v/>
      </c>
      <c r="AR25" s="121" t="str">
        <f t="array" ref="AR25">IF($D25="","",SUM(IF(Inventory!$B$10:$B$1000=$B25,IF(Inventory!$C$10:$C$1000=$C25,IF(Inventory!$D$10:$D$1000=$D25,IF(Inventory!$J$10:$J$1000=freez,IF(Inventory!$P$10:$P$1000=AR$9,Inventory!$AD$10:$AD$1000))))))+SUM(IF(Inventory!$B$10:$B$1000=$B25,IF(Inventory!$C$10:$C$1000=$C25,IF(Inventory!$D$10:$D$1000=$D25,IF(Inventory!$J$10:$J$1000=wifr,IF(Inventory!$P$10:$P$1000=AR$9,Inventory!$AD$10:$AD$1000)))))))</f>
        <v/>
      </c>
      <c r="AS25" s="124" t="str">
        <f t="shared" si="21"/>
        <v/>
      </c>
      <c r="AU25" s="352"/>
      <c r="AV25" s="352"/>
      <c r="AX25" s="125">
        <f>IF($C25="",0,Prog!$H23*AX$6*($AU25+$AV25)/12000)</f>
        <v>0</v>
      </c>
      <c r="AY25" s="125">
        <f>IF($C25="",0,Prog!$H23*AY$6*($AU25+$AV25)/12000)</f>
        <v>0</v>
      </c>
      <c r="AZ25" s="121"/>
    </row>
    <row r="26" spans="1:52" ht="16.5" x14ac:dyDescent="0.3">
      <c r="A26" s="279" t="str">
        <f>IF(Prog!B24="","",Prog!B24)</f>
        <v/>
      </c>
      <c r="B26" s="279" t="str">
        <f>IF(Prog!C24="","",Prog!C24)</f>
        <v/>
      </c>
      <c r="C26" s="279" t="str">
        <f>IF(Prog!D24="","",Prog!D24)</f>
        <v/>
      </c>
      <c r="D26" s="120"/>
      <c r="E26" s="121" t="str">
        <f t="array" ref="E26">IF($D26="","",COUNT(IF(Inventory!$B$10:$B$1000=$B26,IF(Inventory!$C$10:$C$1000=$C26,IF(Inventory!$D$10:$D$1000=$D26,IF(Inventory!$P$10:$P$1000=E$9,1))))))</f>
        <v/>
      </c>
      <c r="F26" s="121" t="str">
        <f t="array" ref="F26">IF($D26="","",COUNT(IF(Inventory!$B$10:$B$1000=$B26,IF(Inventory!$C$10:$C$1000=$C26,IF(Inventory!$D$10:$D$1000=$D26,IF(Inventory!$P$10:$P$1000=F$9,1))))))</f>
        <v/>
      </c>
      <c r="G26" s="121" t="str">
        <f t="array" ref="G26">IF($D26="","",COUNT(IF(Inventory!$B$10:$B$1000=$B26,IF(Inventory!$C$10:$C$1000=$C26,IF(Inventory!$D$10:$D$1000=$D26,IF(Inventory!$P$10:$P$1000=G$9,1))))))</f>
        <v/>
      </c>
      <c r="H26" s="121" t="str">
        <f t="array" ref="H26">IF($D26="","",COUNT(IF(Inventory!$B$10:$B$1000=$B26,IF(Inventory!$C$10:$C$1000=$C26,IF(Inventory!$D$10:$D$1000=$D26,IF(Inventory!$P$10:$P$1000=H$9,1))))))</f>
        <v/>
      </c>
      <c r="I26" s="121" t="str">
        <f t="array" ref="I26">IF($D26="","",COUNT(IF(Inventory!$B$10:$B$1000=$B26,IF(Inventory!$C$10:$C$1000=$C26,IF(Inventory!$D$10:$D$1000=$D26,IF(Inventory!$P$10:$P$1000=I$9,1))))))</f>
        <v/>
      </c>
      <c r="J26" s="121">
        <f t="shared" si="16"/>
        <v>0</v>
      </c>
      <c r="K26" s="121" t="str">
        <f t="array" ref="K26">IF($D26="","",COUNT(IF(Inventory!$B$10:$B$1000=$B26,IF(Inventory!$C$10:$C$1000=$C26,IF(Inventory!$D$10:$D$1000=$D26,IF(Inventory!$J$10:$J$1000=wicr,1)))))+COUNT(IF(Inventory!$B$10:$B$1000=$B26,IF(Inventory!$C$10:$C$1000=$C26,IF(Inventory!$D$10:$D$1000=$D26,IF(Inventory!$J$10:$J$1000=wifr,1))))))</f>
        <v/>
      </c>
      <c r="L26" s="121" t="str">
        <f t="array" ref="L26">IF($D26="","",COUNT(IF(Inventory!$B$10:$B$1000=$B26,IF(Inventory!$C$10:$C$1000=$C26,IF(Inventory!$D$10:$D$1000=$D26,IF(Inventory!$J$10:$J$1000=wicr,IF(Inventory!$P$10:$P$1000=L$9,1))))))+COUNT(IF(Inventory!$B$10:$B$1000=$B26,IF(Inventory!$C$10:$C$1000=$C26,IF(Inventory!$D$10:$D$1000=$D26,IF(Inventory!$J$10:$J$1000=wifr,IF(Inventory!$P$10:$P$1000=L$9,1)))))))</f>
        <v/>
      </c>
      <c r="M26" s="121" t="str">
        <f t="array" ref="M26">IF($D26="","",COUNT(IF(Inventory!$B$10:$B$1000=$B26,IF(Inventory!$C$10:$C$1000=$C26,IF(Inventory!$D$10:$D$1000=$D26,IF(Inventory!$J$10:$J$1000=wicr,IF(Inventory!$P$10:$P$1000=M$9,1))))))+COUNT(IF(Inventory!$B$10:$B$1000=$B26,IF(Inventory!$C$10:$C$1000=$C26,IF(Inventory!$D$10:$D$1000=$D26,IF(Inventory!$J$10:$J$1000=wifr,IF(Inventory!$P$10:$P$1000=M$9,1)))))))</f>
        <v/>
      </c>
      <c r="N26" s="121" t="str">
        <f t="array" ref="N26">IF($D26="","",COUNT(IF(Inventory!$B$10:$B$1000=$B26,IF(Inventory!$C$10:$C$1000=$C26,IF(Inventory!$D$10:$D$1000=$D26,IF(Inventory!$J$10:$J$1000=wicr,IF(Inventory!$P$10:$P$1000=N$9,1))))))+COUNT(IF(Inventory!$B$10:$B$1000=$B26,IF(Inventory!$C$10:$C$1000=$C26,IF(Inventory!$D$10:$D$1000=$D26,IF(Inventory!$J$10:$J$1000=wifr,IF(Inventory!$P$10:$P$1000=N$9,1)))))))</f>
        <v/>
      </c>
      <c r="O26" s="121" t="str">
        <f t="array" ref="O26">IF($D26="","",COUNT(IF(Inventory!$B$10:$B$1000=$B26,IF(Inventory!$C$10:$C$1000=$C26,IF(Inventory!$D$10:$D$1000=$D26,IF(Inventory!$J$10:$J$1000=wicr,IF(Inventory!$P$10:$P$1000=O$9,1))))))+COUNT(IF(Inventory!$B$10:$B$1000=$B26,IF(Inventory!$C$10:$C$1000=$C26,IF(Inventory!$D$10:$D$1000=$D26,IF(Inventory!$J$10:$J$1000=wifr,IF(Inventory!$P$10:$P$1000=O$9,1)))))))</f>
        <v/>
      </c>
      <c r="P26" s="121" t="str">
        <f t="array" ref="P26">IF($D26="","",COUNT(IF(Inventory!$B$10:$B$1000=$B26,IF(Inventory!$C$10:$C$1000=$C26,IF(Inventory!$D$10:$D$1000=$D26,IF(Inventory!$J$10:$J$1000=wicr,IF(Inventory!$P$10:$P$1000=P$9,1))))))+COUNT(IF(Inventory!$B$10:$B$1000=$B26,IF(Inventory!$C$10:$C$1000=$C26,IF(Inventory!$D$10:$D$1000=$D26,IF(Inventory!$J$10:$J$1000=wifr,IF(Inventory!$P$10:$P$1000=P$9,1)))))))</f>
        <v/>
      </c>
      <c r="Q26" s="122" t="str">
        <f t="shared" si="17"/>
        <v/>
      </c>
      <c r="R26" s="121" t="str">
        <f t="array" ref="R26">IF($D26="","",COUNT(IF(Inventory!$B$10:$B$1000=$B26,IF(Inventory!$C$10:$C$1000=$C26,IF(Inventory!$D$10:$D$1000=$D26,IF(Inventory!$J$10:$J$1000=frig,1))))))</f>
        <v/>
      </c>
      <c r="S26" s="121" t="str">
        <f t="array" ref="S26">IF($D26="","",COUNT(IF(Inventory!$B$10:$B$1000=$B26,IF(Inventory!$C$10:$C$1000=$C26,IF(Inventory!$D$10:$D$1000=$D26,IF(Inventory!$J$10:$J$1000=frig,IF(Inventory!$P$10:$P$1000=S$9,1)))))))</f>
        <v/>
      </c>
      <c r="T26" s="121" t="str">
        <f t="array" ref="T26">IF($D26="","",COUNT(IF(Inventory!$B$10:$B$1000=$B26,IF(Inventory!$C$10:$C$1000=$C26,IF(Inventory!$D$10:$D$1000=$D26,IF(Inventory!$J$10:$J$1000=frig,IF(Inventory!$P$10:$P$1000=T$9,1)))))))</f>
        <v/>
      </c>
      <c r="U26" s="121" t="str">
        <f t="array" ref="U26">IF($D26="","",COUNT(IF(Inventory!$B$10:$B$1000=$B26,IF(Inventory!$C$10:$C$1000=$C26,IF(Inventory!$D$10:$D$1000=$D26,IF(Inventory!$J$10:$J$1000=frig,IF(Inventory!$P$10:$P$1000=U$9,1)))))))</f>
        <v/>
      </c>
      <c r="V26" s="121" t="str">
        <f t="array" ref="V26">IF($D26="","",COUNT(IF(Inventory!$B$10:$B$1000=$B26,IF(Inventory!$C$10:$C$1000=$C26,IF(Inventory!$D$10:$D$1000=$D26,IF(Inventory!$J$10:$J$1000=frig,IF(Inventory!$P$10:$P$1000=V$9,1)))))))</f>
        <v/>
      </c>
      <c r="W26" s="121" t="str">
        <f t="array" ref="W26">IF($D26="","",COUNT(IF(Inventory!$B$10:$B$1000=$B26,IF(Inventory!$C$10:$C$1000=$C26,IF(Inventory!$D$10:$D$1000=$D26,IF(Inventory!$J$10:$J$1000=frig,IF(Inventory!$P$10:$P$1000=W$9,1)))))))</f>
        <v/>
      </c>
      <c r="X26" s="122" t="str">
        <f t="shared" si="18"/>
        <v/>
      </c>
      <c r="Y26" s="121" t="str">
        <f t="array" ref="Y26">IF($D26="","",COUNT(IF(Inventory!$B$10:$B$1000=$B26,IF(Inventory!$C$10:$C$1000=$C26,IF(Inventory!$D$10:$D$1000=$D26,IF(Inventory!$J$10:$J$1000=freez,1))))))</f>
        <v/>
      </c>
      <c r="Z26" s="121" t="str">
        <f t="array" ref="Z26">IF($D26="","",COUNT(IF(Inventory!$B$10:$B$1000=$B26,IF(Inventory!$C$10:$C$1000=$C26,IF(Inventory!$D$10:$D$1000=$D26,IF(Inventory!$J$10:$J$1000=freez,IF(Inventory!$P$10:$P$1000=Z$9,1)))))))</f>
        <v/>
      </c>
      <c r="AA26" s="121" t="str">
        <f t="array" ref="AA26">IF($D26="","",COUNT(IF(Inventory!$B$10:$B$1000=$B26,IF(Inventory!$C$10:$C$1000=$C26,IF(Inventory!$D$10:$D$1000=$D26,IF(Inventory!$J$10:$J$1000=freez,IF(Inventory!$P$10:$P$1000=AA$9,1)))))))</f>
        <v/>
      </c>
      <c r="AB26" s="121" t="str">
        <f t="array" ref="AB26">IF($D26="","",COUNT(IF(Inventory!$B$10:$B$1000=$B26,IF(Inventory!$C$10:$C$1000=$C26,IF(Inventory!$D$10:$D$1000=$D26,IF(Inventory!$J$10:$J$1000=freez,IF(Inventory!$P$10:$P$1000=AB$9,1)))))))</f>
        <v/>
      </c>
      <c r="AC26" s="121" t="str">
        <f t="array" ref="AC26">IF($D26="","",COUNT(IF(Inventory!$B$10:$B$1000=$B26,IF(Inventory!$C$10:$C$1000=$C26,IF(Inventory!$D$10:$D$1000=$D26,IF(Inventory!$J$10:$J$1000=freez,IF(Inventory!$P$10:$P$1000=AC$9,1)))))))</f>
        <v/>
      </c>
      <c r="AD26" s="121" t="str">
        <f t="array" ref="AD26">IF($D26="","",COUNT(IF(Inventory!$B$10:$B$1000=$B26,IF(Inventory!$C$10:$C$1000=$C26,IF(Inventory!$D$10:$D$1000=$D26,IF(Inventory!$J$10:$J$1000=freez,IF(Inventory!$P$10:$P$1000=AD$9,1)))))))</f>
        <v/>
      </c>
      <c r="AE26" s="122" t="str">
        <f t="shared" si="19"/>
        <v/>
      </c>
      <c r="AF26" s="121" t="str">
        <f t="array" ref="AF26">IF($D26="","",SUM(IF(Inventory!$B$10:$B$1000=$B26,IF(Inventory!$C$10:$C$1000=$C26,IF(Inventory!$D$10:$D$1000=$D26,IF(Inventory!$J$10:$J$1000=frig,Inventory!$AC$10:$AC$1000)))))+SUM(IF(Inventory!$B$10:$B$1000=$B26,IF(Inventory!$C$10:$C$1000=$C26,IF(Inventory!$D$10:$D$1000=$D26,IF(Inventory!$J$10:$J$1000=wicr,Inventory!$AC$10:$AC$1000))))))</f>
        <v/>
      </c>
      <c r="AG26" s="121" t="str">
        <f t="array" ref="AG26">IF($D26="","",SUM(IF(Inventory!$B$10:$B$1000=$B26,IF(Inventory!$C$10:$C$1000=$C26,IF(Inventory!$D$10:$D$1000=$D26,IF(Inventory!$J$10:$J$1000=frig,IF(Inventory!$P$10:$P$1000=AG$9,Inventory!$AC$10:$AC$1000))))))+SUM(IF(Inventory!$B$10:$B$1000=$B26,IF(Inventory!$C$10:$C$1000=$C26,IF(Inventory!$D$10:$D$1000=$D26,IF(Inventory!$J$10:$J$1000=wicr,IF(Inventory!$P$10:$P$1000=AG$9,Inventory!$AC$10:$AC$1000)))))))</f>
        <v/>
      </c>
      <c r="AH26" s="121" t="str">
        <f t="array" ref="AH26">IF($D26="","",SUM(IF(Inventory!$B$10:$B$1000=$B26,IF(Inventory!$C$10:$C$1000=$C26,IF(Inventory!$D$10:$D$1000=$D26,IF(Inventory!$J$10:$J$1000=frig,IF(Inventory!$P$10:$P$1000=AH$9,Inventory!$AC$10:$AC$1000))))))+SUM(IF(Inventory!$B$10:$B$1000=$B26,IF(Inventory!$C$10:$C$1000=$C26,IF(Inventory!$D$10:$D$1000=$D26,IF(Inventory!$J$10:$J$1000=wicr,IF(Inventory!$P$10:$P$1000=AH$9,Inventory!$AC$10:$AC$1000)))))))</f>
        <v/>
      </c>
      <c r="AI26" s="121" t="str">
        <f t="array" ref="AI26">IF($D26="","",SUM(IF(Inventory!$B$10:$B$1000=$B26,IF(Inventory!$C$10:$C$1000=$C26,IF(Inventory!$D$10:$D$1000=$D26,IF(Inventory!$J$10:$J$1000=frig,IF(Inventory!$P$10:$P$1000=AI$9,Inventory!$AC$10:$AC$1000))))))+SUM(IF(Inventory!$B$10:$B$1000=$B26,IF(Inventory!$C$10:$C$1000=$C26,IF(Inventory!$D$10:$D$1000=$D26,IF(Inventory!$J$10:$J$1000=wicr,IF(Inventory!$P$10:$P$1000=AI$9,Inventory!$AC$10:$AC$1000)))))))</f>
        <v/>
      </c>
      <c r="AJ26" s="121" t="str">
        <f t="array" ref="AJ26">IF($D26="","",SUM(IF(Inventory!$B$10:$B$1000=$B26,IF(Inventory!$C$10:$C$1000=$C26,IF(Inventory!$D$10:$D$1000=$D26,IF(Inventory!$J$10:$J$1000=frig,IF(Inventory!$P$10:$P$1000=AJ$9,Inventory!$AC$10:$AC$1000))))))+SUM(IF(Inventory!$B$10:$B$1000=$B26,IF(Inventory!$C$10:$C$1000=$C26,IF(Inventory!$D$10:$D$1000=$D26,IF(Inventory!$J$10:$J$1000=wicr,IF(Inventory!$P$10:$P$1000=AJ$9,Inventory!$AC$10:$AC$1000)))))))</f>
        <v/>
      </c>
      <c r="AK26" s="121" t="str">
        <f t="array" ref="AK26">IF($D26="","",SUM(IF(Inventory!$B$10:$B$1000=$B26,IF(Inventory!$C$10:$C$1000=$C26,IF(Inventory!$D$10:$D$1000=$D26,IF(Inventory!$J$10:$J$1000=frig,IF(Inventory!$P$10:$P$1000=AK$9,Inventory!$AC$10:$AC$1000))))))+SUM(IF(Inventory!$B$10:$B$1000=$B26,IF(Inventory!$C$10:$C$1000=$C26,IF(Inventory!$D$10:$D$1000=$D26,IF(Inventory!$J$10:$J$1000=wicr,IF(Inventory!$P$10:$P$1000=AK$9,Inventory!$AC$10:$AC$1000)))))))</f>
        <v/>
      </c>
      <c r="AL26" s="123" t="str">
        <f t="shared" si="20"/>
        <v/>
      </c>
      <c r="AM26" s="121" t="str">
        <f t="array" ref="AM26">IF($D26="","",SUM(IF(Inventory!$B$10:$B$1000=$B26,IF(Inventory!$C$10:$C$1000=$C26,IF(Inventory!$D$10:$D$1000=$D26,IF(Inventory!$J$10:$J$1000=freez,Inventory!$AD$10:$AD$1000)))))+SUM(IF(Inventory!$B$10:$B$1000=$B26,IF(Inventory!$C$10:$C$1000=$C26,IF(Inventory!$D$10:$D$1000=$D26,IF(Inventory!$J$10:$J$1000=wifr,Inventory!$AD$10:$AD$1000))))))</f>
        <v/>
      </c>
      <c r="AN26" s="121" t="str">
        <f t="array" ref="AN26">IF($D26="","",SUM(IF(Inventory!$B$10:$B$1000=$B26,IF(Inventory!$C$10:$C$1000=$C26,IF(Inventory!$D$10:$D$1000=$D26,IF(Inventory!$J$10:$J$1000=freez,IF(Inventory!$P$10:$P$1000=AN$9,Inventory!$AD$10:$AD$1000))))))+SUM(IF(Inventory!$B$10:$B$1000=$B26,IF(Inventory!$C$10:$C$1000=$C26,IF(Inventory!$D$10:$D$1000=$D26,IF(Inventory!$J$10:$J$1000=wifr,IF(Inventory!$P$10:$P$1000=AN$9,Inventory!$AD$10:$AD$1000)))))))</f>
        <v/>
      </c>
      <c r="AO26" s="121" t="str">
        <f t="array" ref="AO26">IF($D26="","",SUM(IF(Inventory!$B$10:$B$1000=$B26,IF(Inventory!$C$10:$C$1000=$C26,IF(Inventory!$D$10:$D$1000=$D26,IF(Inventory!$J$10:$J$1000=freez,IF(Inventory!$P$10:$P$1000=AO$9,Inventory!$AD$10:$AD$1000))))))+SUM(IF(Inventory!$B$10:$B$1000=$B26,IF(Inventory!$C$10:$C$1000=$C26,IF(Inventory!$D$10:$D$1000=$D26,IF(Inventory!$J$10:$J$1000=wifr,IF(Inventory!$P$10:$P$1000=AO$9,Inventory!$AD$10:$AD$1000)))))))</f>
        <v/>
      </c>
      <c r="AP26" s="121" t="str">
        <f t="array" ref="AP26">IF($D26="","",SUM(IF(Inventory!$B$10:$B$1000=$B26,IF(Inventory!$C$10:$C$1000=$C26,IF(Inventory!$D$10:$D$1000=$D26,IF(Inventory!$J$10:$J$1000=freez,IF(Inventory!$P$10:$P$1000=AP$9,Inventory!$AD$10:$AD$1000))))))+SUM(IF(Inventory!$B$10:$B$1000=$B26,IF(Inventory!$C$10:$C$1000=$C26,IF(Inventory!$D$10:$D$1000=$D26,IF(Inventory!$J$10:$J$1000=wifr,IF(Inventory!$P$10:$P$1000=AP$9,Inventory!$AD$10:$AD$1000)))))))</f>
        <v/>
      </c>
      <c r="AQ26" s="121" t="str">
        <f t="array" ref="AQ26">IF($D26="","",SUM(IF(Inventory!$B$10:$B$1000=$B26,IF(Inventory!$C$10:$C$1000=$C26,IF(Inventory!$D$10:$D$1000=$D26,IF(Inventory!$J$10:$J$1000=freez,IF(Inventory!$P$10:$P$1000=AQ$9,Inventory!$AD$10:$AD$1000))))))+SUM(IF(Inventory!$B$10:$B$1000=$B26,IF(Inventory!$C$10:$C$1000=$C26,IF(Inventory!$D$10:$D$1000=$D26,IF(Inventory!$J$10:$J$1000=wifr,IF(Inventory!$P$10:$P$1000=AQ$9,Inventory!$AD$10:$AD$1000)))))))</f>
        <v/>
      </c>
      <c r="AR26" s="121" t="str">
        <f t="array" ref="AR26">IF($D26="","",SUM(IF(Inventory!$B$10:$B$1000=$B26,IF(Inventory!$C$10:$C$1000=$C26,IF(Inventory!$D$10:$D$1000=$D26,IF(Inventory!$J$10:$J$1000=freez,IF(Inventory!$P$10:$P$1000=AR$9,Inventory!$AD$10:$AD$1000))))))+SUM(IF(Inventory!$B$10:$B$1000=$B26,IF(Inventory!$C$10:$C$1000=$C26,IF(Inventory!$D$10:$D$1000=$D26,IF(Inventory!$J$10:$J$1000=wifr,IF(Inventory!$P$10:$P$1000=AR$9,Inventory!$AD$10:$AD$1000)))))))</f>
        <v/>
      </c>
      <c r="AS26" s="124" t="str">
        <f t="shared" si="21"/>
        <v/>
      </c>
      <c r="AU26" s="352"/>
      <c r="AV26" s="352"/>
      <c r="AX26" s="125">
        <f>IF($C26="",0,Prog!$H24*AX$6*($AU26+$AV26)/12000)</f>
        <v>0</v>
      </c>
      <c r="AY26" s="125">
        <f>IF($C26="",0,Prog!$H24*AY$6*($AU26+$AV26)/12000)</f>
        <v>0</v>
      </c>
      <c r="AZ26" s="121"/>
    </row>
    <row r="27" spans="1:52" ht="16.5" x14ac:dyDescent="0.3">
      <c r="A27" s="279" t="str">
        <f>IF(Prog!B25="","",Prog!B25)</f>
        <v/>
      </c>
      <c r="B27" s="279" t="str">
        <f>IF(Prog!C25="","",Prog!C25)</f>
        <v/>
      </c>
      <c r="C27" s="279" t="str">
        <f>IF(Prog!D25="","",Prog!D25)</f>
        <v/>
      </c>
      <c r="D27" s="120"/>
      <c r="E27" s="121" t="str">
        <f t="array" ref="E27">IF($D27="","",COUNT(IF(Inventory!$B$10:$B$1000=$B27,IF(Inventory!$C$10:$C$1000=$C27,IF(Inventory!$D$10:$D$1000=$D27,IF(Inventory!$P$10:$P$1000=E$9,1))))))</f>
        <v/>
      </c>
      <c r="F27" s="121" t="str">
        <f t="array" ref="F27">IF($D27="","",COUNT(IF(Inventory!$B$10:$B$1000=$B27,IF(Inventory!$C$10:$C$1000=$C27,IF(Inventory!$D$10:$D$1000=$D27,IF(Inventory!$P$10:$P$1000=F$9,1))))))</f>
        <v/>
      </c>
      <c r="G27" s="121" t="str">
        <f t="array" ref="G27">IF($D27="","",COUNT(IF(Inventory!$B$10:$B$1000=$B27,IF(Inventory!$C$10:$C$1000=$C27,IF(Inventory!$D$10:$D$1000=$D27,IF(Inventory!$P$10:$P$1000=G$9,1))))))</f>
        <v/>
      </c>
      <c r="H27" s="121" t="str">
        <f t="array" ref="H27">IF($D27="","",COUNT(IF(Inventory!$B$10:$B$1000=$B27,IF(Inventory!$C$10:$C$1000=$C27,IF(Inventory!$D$10:$D$1000=$D27,IF(Inventory!$P$10:$P$1000=H$9,1))))))</f>
        <v/>
      </c>
      <c r="I27" s="121" t="str">
        <f t="array" ref="I27">IF($D27="","",COUNT(IF(Inventory!$B$10:$B$1000=$B27,IF(Inventory!$C$10:$C$1000=$C27,IF(Inventory!$D$10:$D$1000=$D27,IF(Inventory!$P$10:$P$1000=I$9,1))))))</f>
        <v/>
      </c>
      <c r="J27" s="121">
        <f t="shared" si="16"/>
        <v>0</v>
      </c>
      <c r="K27" s="121" t="str">
        <f t="array" ref="K27">IF($D27="","",COUNT(IF(Inventory!$B$10:$B$1000=$B27,IF(Inventory!$C$10:$C$1000=$C27,IF(Inventory!$D$10:$D$1000=$D27,IF(Inventory!$J$10:$J$1000=wicr,1)))))+COUNT(IF(Inventory!$B$10:$B$1000=$B27,IF(Inventory!$C$10:$C$1000=$C27,IF(Inventory!$D$10:$D$1000=$D27,IF(Inventory!$J$10:$J$1000=wifr,1))))))</f>
        <v/>
      </c>
      <c r="L27" s="121" t="str">
        <f t="array" ref="L27">IF($D27="","",COUNT(IF(Inventory!$B$10:$B$1000=$B27,IF(Inventory!$C$10:$C$1000=$C27,IF(Inventory!$D$10:$D$1000=$D27,IF(Inventory!$J$10:$J$1000=wicr,IF(Inventory!$P$10:$P$1000=L$9,1))))))+COUNT(IF(Inventory!$B$10:$B$1000=$B27,IF(Inventory!$C$10:$C$1000=$C27,IF(Inventory!$D$10:$D$1000=$D27,IF(Inventory!$J$10:$J$1000=wifr,IF(Inventory!$P$10:$P$1000=L$9,1)))))))</f>
        <v/>
      </c>
      <c r="M27" s="121" t="str">
        <f t="array" ref="M27">IF($D27="","",COUNT(IF(Inventory!$B$10:$B$1000=$B27,IF(Inventory!$C$10:$C$1000=$C27,IF(Inventory!$D$10:$D$1000=$D27,IF(Inventory!$J$10:$J$1000=wicr,IF(Inventory!$P$10:$P$1000=M$9,1))))))+COUNT(IF(Inventory!$B$10:$B$1000=$B27,IF(Inventory!$C$10:$C$1000=$C27,IF(Inventory!$D$10:$D$1000=$D27,IF(Inventory!$J$10:$J$1000=wifr,IF(Inventory!$P$10:$P$1000=M$9,1)))))))</f>
        <v/>
      </c>
      <c r="N27" s="121" t="str">
        <f t="array" ref="N27">IF($D27="","",COUNT(IF(Inventory!$B$10:$B$1000=$B27,IF(Inventory!$C$10:$C$1000=$C27,IF(Inventory!$D$10:$D$1000=$D27,IF(Inventory!$J$10:$J$1000=wicr,IF(Inventory!$P$10:$P$1000=N$9,1))))))+COUNT(IF(Inventory!$B$10:$B$1000=$B27,IF(Inventory!$C$10:$C$1000=$C27,IF(Inventory!$D$10:$D$1000=$D27,IF(Inventory!$J$10:$J$1000=wifr,IF(Inventory!$P$10:$P$1000=N$9,1)))))))</f>
        <v/>
      </c>
      <c r="O27" s="121" t="str">
        <f t="array" ref="O27">IF($D27="","",COUNT(IF(Inventory!$B$10:$B$1000=$B27,IF(Inventory!$C$10:$C$1000=$C27,IF(Inventory!$D$10:$D$1000=$D27,IF(Inventory!$J$10:$J$1000=wicr,IF(Inventory!$P$10:$P$1000=O$9,1))))))+COUNT(IF(Inventory!$B$10:$B$1000=$B27,IF(Inventory!$C$10:$C$1000=$C27,IF(Inventory!$D$10:$D$1000=$D27,IF(Inventory!$J$10:$J$1000=wifr,IF(Inventory!$P$10:$P$1000=O$9,1)))))))</f>
        <v/>
      </c>
      <c r="P27" s="121" t="str">
        <f t="array" ref="P27">IF($D27="","",COUNT(IF(Inventory!$B$10:$B$1000=$B27,IF(Inventory!$C$10:$C$1000=$C27,IF(Inventory!$D$10:$D$1000=$D27,IF(Inventory!$J$10:$J$1000=wicr,IF(Inventory!$P$10:$P$1000=P$9,1))))))+COUNT(IF(Inventory!$B$10:$B$1000=$B27,IF(Inventory!$C$10:$C$1000=$C27,IF(Inventory!$D$10:$D$1000=$D27,IF(Inventory!$J$10:$J$1000=wifr,IF(Inventory!$P$10:$P$1000=P$9,1)))))))</f>
        <v/>
      </c>
      <c r="Q27" s="122" t="str">
        <f t="shared" si="17"/>
        <v/>
      </c>
      <c r="R27" s="121" t="str">
        <f t="array" ref="R27">IF($D27="","",COUNT(IF(Inventory!$B$10:$B$1000=$B27,IF(Inventory!$C$10:$C$1000=$C27,IF(Inventory!$D$10:$D$1000=$D27,IF(Inventory!$J$10:$J$1000=frig,1))))))</f>
        <v/>
      </c>
      <c r="S27" s="121" t="str">
        <f t="array" ref="S27">IF($D27="","",COUNT(IF(Inventory!$B$10:$B$1000=$B27,IF(Inventory!$C$10:$C$1000=$C27,IF(Inventory!$D$10:$D$1000=$D27,IF(Inventory!$J$10:$J$1000=frig,IF(Inventory!$P$10:$P$1000=S$9,1)))))))</f>
        <v/>
      </c>
      <c r="T27" s="121" t="str">
        <f t="array" ref="T27">IF($D27="","",COUNT(IF(Inventory!$B$10:$B$1000=$B27,IF(Inventory!$C$10:$C$1000=$C27,IF(Inventory!$D$10:$D$1000=$D27,IF(Inventory!$J$10:$J$1000=frig,IF(Inventory!$P$10:$P$1000=T$9,1)))))))</f>
        <v/>
      </c>
      <c r="U27" s="121" t="str">
        <f t="array" ref="U27">IF($D27="","",COUNT(IF(Inventory!$B$10:$B$1000=$B27,IF(Inventory!$C$10:$C$1000=$C27,IF(Inventory!$D$10:$D$1000=$D27,IF(Inventory!$J$10:$J$1000=frig,IF(Inventory!$P$10:$P$1000=U$9,1)))))))</f>
        <v/>
      </c>
      <c r="V27" s="121" t="str">
        <f t="array" ref="V27">IF($D27="","",COUNT(IF(Inventory!$B$10:$B$1000=$B27,IF(Inventory!$C$10:$C$1000=$C27,IF(Inventory!$D$10:$D$1000=$D27,IF(Inventory!$J$10:$J$1000=frig,IF(Inventory!$P$10:$P$1000=V$9,1)))))))</f>
        <v/>
      </c>
      <c r="W27" s="121" t="str">
        <f t="array" ref="W27">IF($D27="","",COUNT(IF(Inventory!$B$10:$B$1000=$B27,IF(Inventory!$C$10:$C$1000=$C27,IF(Inventory!$D$10:$D$1000=$D27,IF(Inventory!$J$10:$J$1000=frig,IF(Inventory!$P$10:$P$1000=W$9,1)))))))</f>
        <v/>
      </c>
      <c r="X27" s="122" t="str">
        <f t="shared" si="18"/>
        <v/>
      </c>
      <c r="Y27" s="121" t="str">
        <f t="array" ref="Y27">IF($D27="","",COUNT(IF(Inventory!$B$10:$B$1000=$B27,IF(Inventory!$C$10:$C$1000=$C27,IF(Inventory!$D$10:$D$1000=$D27,IF(Inventory!$J$10:$J$1000=freez,1))))))</f>
        <v/>
      </c>
      <c r="Z27" s="121" t="str">
        <f t="array" ref="Z27">IF($D27="","",COUNT(IF(Inventory!$B$10:$B$1000=$B27,IF(Inventory!$C$10:$C$1000=$C27,IF(Inventory!$D$10:$D$1000=$D27,IF(Inventory!$J$10:$J$1000=freez,IF(Inventory!$P$10:$P$1000=Z$9,1)))))))</f>
        <v/>
      </c>
      <c r="AA27" s="121" t="str">
        <f t="array" ref="AA27">IF($D27="","",COUNT(IF(Inventory!$B$10:$B$1000=$B27,IF(Inventory!$C$10:$C$1000=$C27,IF(Inventory!$D$10:$D$1000=$D27,IF(Inventory!$J$10:$J$1000=freez,IF(Inventory!$P$10:$P$1000=AA$9,1)))))))</f>
        <v/>
      </c>
      <c r="AB27" s="121" t="str">
        <f t="array" ref="AB27">IF($D27="","",COUNT(IF(Inventory!$B$10:$B$1000=$B27,IF(Inventory!$C$10:$C$1000=$C27,IF(Inventory!$D$10:$D$1000=$D27,IF(Inventory!$J$10:$J$1000=freez,IF(Inventory!$P$10:$P$1000=AB$9,1)))))))</f>
        <v/>
      </c>
      <c r="AC27" s="121" t="str">
        <f t="array" ref="AC27">IF($D27="","",COUNT(IF(Inventory!$B$10:$B$1000=$B27,IF(Inventory!$C$10:$C$1000=$C27,IF(Inventory!$D$10:$D$1000=$D27,IF(Inventory!$J$10:$J$1000=freez,IF(Inventory!$P$10:$P$1000=AC$9,1)))))))</f>
        <v/>
      </c>
      <c r="AD27" s="121" t="str">
        <f t="array" ref="AD27">IF($D27="","",COUNT(IF(Inventory!$B$10:$B$1000=$B27,IF(Inventory!$C$10:$C$1000=$C27,IF(Inventory!$D$10:$D$1000=$D27,IF(Inventory!$J$10:$J$1000=freez,IF(Inventory!$P$10:$P$1000=AD$9,1)))))))</f>
        <v/>
      </c>
      <c r="AE27" s="122" t="str">
        <f t="shared" si="19"/>
        <v/>
      </c>
      <c r="AF27" s="121" t="str">
        <f t="array" ref="AF27">IF($D27="","",SUM(IF(Inventory!$B$10:$B$1000=$B27,IF(Inventory!$C$10:$C$1000=$C27,IF(Inventory!$D$10:$D$1000=$D27,IF(Inventory!$J$10:$J$1000=frig,Inventory!$AC$10:$AC$1000)))))+SUM(IF(Inventory!$B$10:$B$1000=$B27,IF(Inventory!$C$10:$C$1000=$C27,IF(Inventory!$D$10:$D$1000=$D27,IF(Inventory!$J$10:$J$1000=wicr,Inventory!$AC$10:$AC$1000))))))</f>
        <v/>
      </c>
      <c r="AG27" s="121" t="str">
        <f t="array" ref="AG27">IF($D27="","",SUM(IF(Inventory!$B$10:$B$1000=$B27,IF(Inventory!$C$10:$C$1000=$C27,IF(Inventory!$D$10:$D$1000=$D27,IF(Inventory!$J$10:$J$1000=frig,IF(Inventory!$P$10:$P$1000=AG$9,Inventory!$AC$10:$AC$1000))))))+SUM(IF(Inventory!$B$10:$B$1000=$B27,IF(Inventory!$C$10:$C$1000=$C27,IF(Inventory!$D$10:$D$1000=$D27,IF(Inventory!$J$10:$J$1000=wicr,IF(Inventory!$P$10:$P$1000=AG$9,Inventory!$AC$10:$AC$1000)))))))</f>
        <v/>
      </c>
      <c r="AH27" s="121" t="str">
        <f t="array" ref="AH27">IF($D27="","",SUM(IF(Inventory!$B$10:$B$1000=$B27,IF(Inventory!$C$10:$C$1000=$C27,IF(Inventory!$D$10:$D$1000=$D27,IF(Inventory!$J$10:$J$1000=frig,IF(Inventory!$P$10:$P$1000=AH$9,Inventory!$AC$10:$AC$1000))))))+SUM(IF(Inventory!$B$10:$B$1000=$B27,IF(Inventory!$C$10:$C$1000=$C27,IF(Inventory!$D$10:$D$1000=$D27,IF(Inventory!$J$10:$J$1000=wicr,IF(Inventory!$P$10:$P$1000=AH$9,Inventory!$AC$10:$AC$1000)))))))</f>
        <v/>
      </c>
      <c r="AI27" s="121" t="str">
        <f t="array" ref="AI27">IF($D27="","",SUM(IF(Inventory!$B$10:$B$1000=$B27,IF(Inventory!$C$10:$C$1000=$C27,IF(Inventory!$D$10:$D$1000=$D27,IF(Inventory!$J$10:$J$1000=frig,IF(Inventory!$P$10:$P$1000=AI$9,Inventory!$AC$10:$AC$1000))))))+SUM(IF(Inventory!$B$10:$B$1000=$B27,IF(Inventory!$C$10:$C$1000=$C27,IF(Inventory!$D$10:$D$1000=$D27,IF(Inventory!$J$10:$J$1000=wicr,IF(Inventory!$P$10:$P$1000=AI$9,Inventory!$AC$10:$AC$1000)))))))</f>
        <v/>
      </c>
      <c r="AJ27" s="121" t="str">
        <f t="array" ref="AJ27">IF($D27="","",SUM(IF(Inventory!$B$10:$B$1000=$B27,IF(Inventory!$C$10:$C$1000=$C27,IF(Inventory!$D$10:$D$1000=$D27,IF(Inventory!$J$10:$J$1000=frig,IF(Inventory!$P$10:$P$1000=AJ$9,Inventory!$AC$10:$AC$1000))))))+SUM(IF(Inventory!$B$10:$B$1000=$B27,IF(Inventory!$C$10:$C$1000=$C27,IF(Inventory!$D$10:$D$1000=$D27,IF(Inventory!$J$10:$J$1000=wicr,IF(Inventory!$P$10:$P$1000=AJ$9,Inventory!$AC$10:$AC$1000)))))))</f>
        <v/>
      </c>
      <c r="AK27" s="121" t="str">
        <f t="array" ref="AK27">IF($D27="","",SUM(IF(Inventory!$B$10:$B$1000=$B27,IF(Inventory!$C$10:$C$1000=$C27,IF(Inventory!$D$10:$D$1000=$D27,IF(Inventory!$J$10:$J$1000=frig,IF(Inventory!$P$10:$P$1000=AK$9,Inventory!$AC$10:$AC$1000))))))+SUM(IF(Inventory!$B$10:$B$1000=$B27,IF(Inventory!$C$10:$C$1000=$C27,IF(Inventory!$D$10:$D$1000=$D27,IF(Inventory!$J$10:$J$1000=wicr,IF(Inventory!$P$10:$P$1000=AK$9,Inventory!$AC$10:$AC$1000)))))))</f>
        <v/>
      </c>
      <c r="AL27" s="123" t="str">
        <f t="shared" si="20"/>
        <v/>
      </c>
      <c r="AM27" s="121" t="str">
        <f t="array" ref="AM27">IF($D27="","",SUM(IF(Inventory!$B$10:$B$1000=$B27,IF(Inventory!$C$10:$C$1000=$C27,IF(Inventory!$D$10:$D$1000=$D27,IF(Inventory!$J$10:$J$1000=freez,Inventory!$AD$10:$AD$1000)))))+SUM(IF(Inventory!$B$10:$B$1000=$B27,IF(Inventory!$C$10:$C$1000=$C27,IF(Inventory!$D$10:$D$1000=$D27,IF(Inventory!$J$10:$J$1000=wifr,Inventory!$AD$10:$AD$1000))))))</f>
        <v/>
      </c>
      <c r="AN27" s="121" t="str">
        <f t="array" ref="AN27">IF($D27="","",SUM(IF(Inventory!$B$10:$B$1000=$B27,IF(Inventory!$C$10:$C$1000=$C27,IF(Inventory!$D$10:$D$1000=$D27,IF(Inventory!$J$10:$J$1000=freez,IF(Inventory!$P$10:$P$1000=AN$9,Inventory!$AD$10:$AD$1000))))))+SUM(IF(Inventory!$B$10:$B$1000=$B27,IF(Inventory!$C$10:$C$1000=$C27,IF(Inventory!$D$10:$D$1000=$D27,IF(Inventory!$J$10:$J$1000=wifr,IF(Inventory!$P$10:$P$1000=AN$9,Inventory!$AD$10:$AD$1000)))))))</f>
        <v/>
      </c>
      <c r="AO27" s="121" t="str">
        <f t="array" ref="AO27">IF($D27="","",SUM(IF(Inventory!$B$10:$B$1000=$B27,IF(Inventory!$C$10:$C$1000=$C27,IF(Inventory!$D$10:$D$1000=$D27,IF(Inventory!$J$10:$J$1000=freez,IF(Inventory!$P$10:$P$1000=AO$9,Inventory!$AD$10:$AD$1000))))))+SUM(IF(Inventory!$B$10:$B$1000=$B27,IF(Inventory!$C$10:$C$1000=$C27,IF(Inventory!$D$10:$D$1000=$D27,IF(Inventory!$J$10:$J$1000=wifr,IF(Inventory!$P$10:$P$1000=AO$9,Inventory!$AD$10:$AD$1000)))))))</f>
        <v/>
      </c>
      <c r="AP27" s="121" t="str">
        <f t="array" ref="AP27">IF($D27="","",SUM(IF(Inventory!$B$10:$B$1000=$B27,IF(Inventory!$C$10:$C$1000=$C27,IF(Inventory!$D$10:$D$1000=$D27,IF(Inventory!$J$10:$J$1000=freez,IF(Inventory!$P$10:$P$1000=AP$9,Inventory!$AD$10:$AD$1000))))))+SUM(IF(Inventory!$B$10:$B$1000=$B27,IF(Inventory!$C$10:$C$1000=$C27,IF(Inventory!$D$10:$D$1000=$D27,IF(Inventory!$J$10:$J$1000=wifr,IF(Inventory!$P$10:$P$1000=AP$9,Inventory!$AD$10:$AD$1000)))))))</f>
        <v/>
      </c>
      <c r="AQ27" s="121" t="str">
        <f t="array" ref="AQ27">IF($D27="","",SUM(IF(Inventory!$B$10:$B$1000=$B27,IF(Inventory!$C$10:$C$1000=$C27,IF(Inventory!$D$10:$D$1000=$D27,IF(Inventory!$J$10:$J$1000=freez,IF(Inventory!$P$10:$P$1000=AQ$9,Inventory!$AD$10:$AD$1000))))))+SUM(IF(Inventory!$B$10:$B$1000=$B27,IF(Inventory!$C$10:$C$1000=$C27,IF(Inventory!$D$10:$D$1000=$D27,IF(Inventory!$J$10:$J$1000=wifr,IF(Inventory!$P$10:$P$1000=AQ$9,Inventory!$AD$10:$AD$1000)))))))</f>
        <v/>
      </c>
      <c r="AR27" s="121" t="str">
        <f t="array" ref="AR27">IF($D27="","",SUM(IF(Inventory!$B$10:$B$1000=$B27,IF(Inventory!$C$10:$C$1000=$C27,IF(Inventory!$D$10:$D$1000=$D27,IF(Inventory!$J$10:$J$1000=freez,IF(Inventory!$P$10:$P$1000=AR$9,Inventory!$AD$10:$AD$1000))))))+SUM(IF(Inventory!$B$10:$B$1000=$B27,IF(Inventory!$C$10:$C$1000=$C27,IF(Inventory!$D$10:$D$1000=$D27,IF(Inventory!$J$10:$J$1000=wifr,IF(Inventory!$P$10:$P$1000=AR$9,Inventory!$AD$10:$AD$1000)))))))</f>
        <v/>
      </c>
      <c r="AS27" s="124" t="str">
        <f t="shared" si="21"/>
        <v/>
      </c>
      <c r="AU27" s="352"/>
      <c r="AV27" s="352"/>
      <c r="AX27" s="125">
        <f>IF($C27="",0,Prog!$H25*AX$6*($AU27+$AV27)/12000)</f>
        <v>0</v>
      </c>
      <c r="AY27" s="125">
        <f>IF($C27="",0,Prog!$H25*AY$6*($AU27+$AV27)/12000)</f>
        <v>0</v>
      </c>
      <c r="AZ27" s="121"/>
    </row>
    <row r="28" spans="1:52" ht="16.5" x14ac:dyDescent="0.3">
      <c r="A28" s="279" t="str">
        <f>IF(Prog!B26="","",Prog!B26)</f>
        <v/>
      </c>
      <c r="B28" s="279" t="str">
        <f>IF(Prog!C26="","",Prog!C26)</f>
        <v/>
      </c>
      <c r="C28" s="279" t="str">
        <f>IF(Prog!D26="","",Prog!D26)</f>
        <v/>
      </c>
      <c r="D28" s="120"/>
      <c r="E28" s="121" t="str">
        <f t="array" ref="E28">IF($D28="","",COUNT(IF(Inventory!$B$10:$B$1000=$B28,IF(Inventory!$C$10:$C$1000=$C28,IF(Inventory!$D$10:$D$1000=$D28,IF(Inventory!$P$10:$P$1000=E$9,1))))))</f>
        <v/>
      </c>
      <c r="F28" s="121" t="str">
        <f t="array" ref="F28">IF($D28="","",COUNT(IF(Inventory!$B$10:$B$1000=$B28,IF(Inventory!$C$10:$C$1000=$C28,IF(Inventory!$D$10:$D$1000=$D28,IF(Inventory!$P$10:$P$1000=F$9,1))))))</f>
        <v/>
      </c>
      <c r="G28" s="121" t="str">
        <f t="array" ref="G28">IF($D28="","",COUNT(IF(Inventory!$B$10:$B$1000=$B28,IF(Inventory!$C$10:$C$1000=$C28,IF(Inventory!$D$10:$D$1000=$D28,IF(Inventory!$P$10:$P$1000=G$9,1))))))</f>
        <v/>
      </c>
      <c r="H28" s="121" t="str">
        <f t="array" ref="H28">IF($D28="","",COUNT(IF(Inventory!$B$10:$B$1000=$B28,IF(Inventory!$C$10:$C$1000=$C28,IF(Inventory!$D$10:$D$1000=$D28,IF(Inventory!$P$10:$P$1000=H$9,1))))))</f>
        <v/>
      </c>
      <c r="I28" s="121" t="str">
        <f t="array" ref="I28">IF($D28="","",COUNT(IF(Inventory!$B$10:$B$1000=$B28,IF(Inventory!$C$10:$C$1000=$C28,IF(Inventory!$D$10:$D$1000=$D28,IF(Inventory!$P$10:$P$1000=I$9,1))))))</f>
        <v/>
      </c>
      <c r="J28" s="121">
        <f t="shared" si="16"/>
        <v>0</v>
      </c>
      <c r="K28" s="121" t="str">
        <f t="array" ref="K28">IF($D28="","",COUNT(IF(Inventory!$B$10:$B$1000=$B28,IF(Inventory!$C$10:$C$1000=$C28,IF(Inventory!$D$10:$D$1000=$D28,IF(Inventory!$J$10:$J$1000=wicr,1)))))+COUNT(IF(Inventory!$B$10:$B$1000=$B28,IF(Inventory!$C$10:$C$1000=$C28,IF(Inventory!$D$10:$D$1000=$D28,IF(Inventory!$J$10:$J$1000=wifr,1))))))</f>
        <v/>
      </c>
      <c r="L28" s="121" t="str">
        <f t="array" ref="L28">IF($D28="","",COUNT(IF(Inventory!$B$10:$B$1000=$B28,IF(Inventory!$C$10:$C$1000=$C28,IF(Inventory!$D$10:$D$1000=$D28,IF(Inventory!$J$10:$J$1000=wicr,IF(Inventory!$P$10:$P$1000=L$9,1))))))+COUNT(IF(Inventory!$B$10:$B$1000=$B28,IF(Inventory!$C$10:$C$1000=$C28,IF(Inventory!$D$10:$D$1000=$D28,IF(Inventory!$J$10:$J$1000=wifr,IF(Inventory!$P$10:$P$1000=L$9,1)))))))</f>
        <v/>
      </c>
      <c r="M28" s="121" t="str">
        <f t="array" ref="M28">IF($D28="","",COUNT(IF(Inventory!$B$10:$B$1000=$B28,IF(Inventory!$C$10:$C$1000=$C28,IF(Inventory!$D$10:$D$1000=$D28,IF(Inventory!$J$10:$J$1000=wicr,IF(Inventory!$P$10:$P$1000=M$9,1))))))+COUNT(IF(Inventory!$B$10:$B$1000=$B28,IF(Inventory!$C$10:$C$1000=$C28,IF(Inventory!$D$10:$D$1000=$D28,IF(Inventory!$J$10:$J$1000=wifr,IF(Inventory!$P$10:$P$1000=M$9,1)))))))</f>
        <v/>
      </c>
      <c r="N28" s="121" t="str">
        <f t="array" ref="N28">IF($D28="","",COUNT(IF(Inventory!$B$10:$B$1000=$B28,IF(Inventory!$C$10:$C$1000=$C28,IF(Inventory!$D$10:$D$1000=$D28,IF(Inventory!$J$10:$J$1000=wicr,IF(Inventory!$P$10:$P$1000=N$9,1))))))+COUNT(IF(Inventory!$B$10:$B$1000=$B28,IF(Inventory!$C$10:$C$1000=$C28,IF(Inventory!$D$10:$D$1000=$D28,IF(Inventory!$J$10:$J$1000=wifr,IF(Inventory!$P$10:$P$1000=N$9,1)))))))</f>
        <v/>
      </c>
      <c r="O28" s="121" t="str">
        <f t="array" ref="O28">IF($D28="","",COUNT(IF(Inventory!$B$10:$B$1000=$B28,IF(Inventory!$C$10:$C$1000=$C28,IF(Inventory!$D$10:$D$1000=$D28,IF(Inventory!$J$10:$J$1000=wicr,IF(Inventory!$P$10:$P$1000=O$9,1))))))+COUNT(IF(Inventory!$B$10:$B$1000=$B28,IF(Inventory!$C$10:$C$1000=$C28,IF(Inventory!$D$10:$D$1000=$D28,IF(Inventory!$J$10:$J$1000=wifr,IF(Inventory!$P$10:$P$1000=O$9,1)))))))</f>
        <v/>
      </c>
      <c r="P28" s="121" t="str">
        <f t="array" ref="P28">IF($D28="","",COUNT(IF(Inventory!$B$10:$B$1000=$B28,IF(Inventory!$C$10:$C$1000=$C28,IF(Inventory!$D$10:$D$1000=$D28,IF(Inventory!$J$10:$J$1000=wicr,IF(Inventory!$P$10:$P$1000=P$9,1))))))+COUNT(IF(Inventory!$B$10:$B$1000=$B28,IF(Inventory!$C$10:$C$1000=$C28,IF(Inventory!$D$10:$D$1000=$D28,IF(Inventory!$J$10:$J$1000=wifr,IF(Inventory!$P$10:$P$1000=P$9,1)))))))</f>
        <v/>
      </c>
      <c r="Q28" s="122" t="str">
        <f t="shared" si="17"/>
        <v/>
      </c>
      <c r="R28" s="121" t="str">
        <f t="array" ref="R28">IF($D28="","",COUNT(IF(Inventory!$B$10:$B$1000=$B28,IF(Inventory!$C$10:$C$1000=$C28,IF(Inventory!$D$10:$D$1000=$D28,IF(Inventory!$J$10:$J$1000=frig,1))))))</f>
        <v/>
      </c>
      <c r="S28" s="121" t="str">
        <f t="array" ref="S28">IF($D28="","",COUNT(IF(Inventory!$B$10:$B$1000=$B28,IF(Inventory!$C$10:$C$1000=$C28,IF(Inventory!$D$10:$D$1000=$D28,IF(Inventory!$J$10:$J$1000=frig,IF(Inventory!$P$10:$P$1000=S$9,1)))))))</f>
        <v/>
      </c>
      <c r="T28" s="121" t="str">
        <f t="array" ref="T28">IF($D28="","",COUNT(IF(Inventory!$B$10:$B$1000=$B28,IF(Inventory!$C$10:$C$1000=$C28,IF(Inventory!$D$10:$D$1000=$D28,IF(Inventory!$J$10:$J$1000=frig,IF(Inventory!$P$10:$P$1000=T$9,1)))))))</f>
        <v/>
      </c>
      <c r="U28" s="121" t="str">
        <f t="array" ref="U28">IF($D28="","",COUNT(IF(Inventory!$B$10:$B$1000=$B28,IF(Inventory!$C$10:$C$1000=$C28,IF(Inventory!$D$10:$D$1000=$D28,IF(Inventory!$J$10:$J$1000=frig,IF(Inventory!$P$10:$P$1000=U$9,1)))))))</f>
        <v/>
      </c>
      <c r="V28" s="121" t="str">
        <f t="array" ref="V28">IF($D28="","",COUNT(IF(Inventory!$B$10:$B$1000=$B28,IF(Inventory!$C$10:$C$1000=$C28,IF(Inventory!$D$10:$D$1000=$D28,IF(Inventory!$J$10:$J$1000=frig,IF(Inventory!$P$10:$P$1000=V$9,1)))))))</f>
        <v/>
      </c>
      <c r="W28" s="121" t="str">
        <f t="array" ref="W28">IF($D28="","",COUNT(IF(Inventory!$B$10:$B$1000=$B28,IF(Inventory!$C$10:$C$1000=$C28,IF(Inventory!$D$10:$D$1000=$D28,IF(Inventory!$J$10:$J$1000=frig,IF(Inventory!$P$10:$P$1000=W$9,1)))))))</f>
        <v/>
      </c>
      <c r="X28" s="122" t="str">
        <f t="shared" si="18"/>
        <v/>
      </c>
      <c r="Y28" s="121" t="str">
        <f t="array" ref="Y28">IF($D28="","",COUNT(IF(Inventory!$B$10:$B$1000=$B28,IF(Inventory!$C$10:$C$1000=$C28,IF(Inventory!$D$10:$D$1000=$D28,IF(Inventory!$J$10:$J$1000=freez,1))))))</f>
        <v/>
      </c>
      <c r="Z28" s="121" t="str">
        <f t="array" ref="Z28">IF($D28="","",COUNT(IF(Inventory!$B$10:$B$1000=$B28,IF(Inventory!$C$10:$C$1000=$C28,IF(Inventory!$D$10:$D$1000=$D28,IF(Inventory!$J$10:$J$1000=freez,IF(Inventory!$P$10:$P$1000=Z$9,1)))))))</f>
        <v/>
      </c>
      <c r="AA28" s="121" t="str">
        <f t="array" ref="AA28">IF($D28="","",COUNT(IF(Inventory!$B$10:$B$1000=$B28,IF(Inventory!$C$10:$C$1000=$C28,IF(Inventory!$D$10:$D$1000=$D28,IF(Inventory!$J$10:$J$1000=freez,IF(Inventory!$P$10:$P$1000=AA$9,1)))))))</f>
        <v/>
      </c>
      <c r="AB28" s="121" t="str">
        <f t="array" ref="AB28">IF($D28="","",COUNT(IF(Inventory!$B$10:$B$1000=$B28,IF(Inventory!$C$10:$C$1000=$C28,IF(Inventory!$D$10:$D$1000=$D28,IF(Inventory!$J$10:$J$1000=freez,IF(Inventory!$P$10:$P$1000=AB$9,1)))))))</f>
        <v/>
      </c>
      <c r="AC28" s="121" t="str">
        <f t="array" ref="AC28">IF($D28="","",COUNT(IF(Inventory!$B$10:$B$1000=$B28,IF(Inventory!$C$10:$C$1000=$C28,IF(Inventory!$D$10:$D$1000=$D28,IF(Inventory!$J$10:$J$1000=freez,IF(Inventory!$P$10:$P$1000=AC$9,1)))))))</f>
        <v/>
      </c>
      <c r="AD28" s="121" t="str">
        <f t="array" ref="AD28">IF($D28="","",COUNT(IF(Inventory!$B$10:$B$1000=$B28,IF(Inventory!$C$10:$C$1000=$C28,IF(Inventory!$D$10:$D$1000=$D28,IF(Inventory!$J$10:$J$1000=freez,IF(Inventory!$P$10:$P$1000=AD$9,1)))))))</f>
        <v/>
      </c>
      <c r="AE28" s="122" t="str">
        <f t="shared" si="19"/>
        <v/>
      </c>
      <c r="AF28" s="121" t="str">
        <f t="array" ref="AF28">IF($D28="","",SUM(IF(Inventory!$B$10:$B$1000=$B28,IF(Inventory!$C$10:$C$1000=$C28,IF(Inventory!$D$10:$D$1000=$D28,IF(Inventory!$J$10:$J$1000=frig,Inventory!$AC$10:$AC$1000)))))+SUM(IF(Inventory!$B$10:$B$1000=$B28,IF(Inventory!$C$10:$C$1000=$C28,IF(Inventory!$D$10:$D$1000=$D28,IF(Inventory!$J$10:$J$1000=wicr,Inventory!$AC$10:$AC$1000))))))</f>
        <v/>
      </c>
      <c r="AG28" s="121" t="str">
        <f t="array" ref="AG28">IF($D28="","",SUM(IF(Inventory!$B$10:$B$1000=$B28,IF(Inventory!$C$10:$C$1000=$C28,IF(Inventory!$D$10:$D$1000=$D28,IF(Inventory!$J$10:$J$1000=frig,IF(Inventory!$P$10:$P$1000=AG$9,Inventory!$AC$10:$AC$1000))))))+SUM(IF(Inventory!$B$10:$B$1000=$B28,IF(Inventory!$C$10:$C$1000=$C28,IF(Inventory!$D$10:$D$1000=$D28,IF(Inventory!$J$10:$J$1000=wicr,IF(Inventory!$P$10:$P$1000=AG$9,Inventory!$AC$10:$AC$1000)))))))</f>
        <v/>
      </c>
      <c r="AH28" s="121" t="str">
        <f t="array" ref="AH28">IF($D28="","",SUM(IF(Inventory!$B$10:$B$1000=$B28,IF(Inventory!$C$10:$C$1000=$C28,IF(Inventory!$D$10:$D$1000=$D28,IF(Inventory!$J$10:$J$1000=frig,IF(Inventory!$P$10:$P$1000=AH$9,Inventory!$AC$10:$AC$1000))))))+SUM(IF(Inventory!$B$10:$B$1000=$B28,IF(Inventory!$C$10:$C$1000=$C28,IF(Inventory!$D$10:$D$1000=$D28,IF(Inventory!$J$10:$J$1000=wicr,IF(Inventory!$P$10:$P$1000=AH$9,Inventory!$AC$10:$AC$1000)))))))</f>
        <v/>
      </c>
      <c r="AI28" s="121" t="str">
        <f t="array" ref="AI28">IF($D28="","",SUM(IF(Inventory!$B$10:$B$1000=$B28,IF(Inventory!$C$10:$C$1000=$C28,IF(Inventory!$D$10:$D$1000=$D28,IF(Inventory!$J$10:$J$1000=frig,IF(Inventory!$P$10:$P$1000=AI$9,Inventory!$AC$10:$AC$1000))))))+SUM(IF(Inventory!$B$10:$B$1000=$B28,IF(Inventory!$C$10:$C$1000=$C28,IF(Inventory!$D$10:$D$1000=$D28,IF(Inventory!$J$10:$J$1000=wicr,IF(Inventory!$P$10:$P$1000=AI$9,Inventory!$AC$10:$AC$1000)))))))</f>
        <v/>
      </c>
      <c r="AJ28" s="121" t="str">
        <f t="array" ref="AJ28">IF($D28="","",SUM(IF(Inventory!$B$10:$B$1000=$B28,IF(Inventory!$C$10:$C$1000=$C28,IF(Inventory!$D$10:$D$1000=$D28,IF(Inventory!$J$10:$J$1000=frig,IF(Inventory!$P$10:$P$1000=AJ$9,Inventory!$AC$10:$AC$1000))))))+SUM(IF(Inventory!$B$10:$B$1000=$B28,IF(Inventory!$C$10:$C$1000=$C28,IF(Inventory!$D$10:$D$1000=$D28,IF(Inventory!$J$10:$J$1000=wicr,IF(Inventory!$P$10:$P$1000=AJ$9,Inventory!$AC$10:$AC$1000)))))))</f>
        <v/>
      </c>
      <c r="AK28" s="121" t="str">
        <f t="array" ref="AK28">IF($D28="","",SUM(IF(Inventory!$B$10:$B$1000=$B28,IF(Inventory!$C$10:$C$1000=$C28,IF(Inventory!$D$10:$D$1000=$D28,IF(Inventory!$J$10:$J$1000=frig,IF(Inventory!$P$10:$P$1000=AK$9,Inventory!$AC$10:$AC$1000))))))+SUM(IF(Inventory!$B$10:$B$1000=$B28,IF(Inventory!$C$10:$C$1000=$C28,IF(Inventory!$D$10:$D$1000=$D28,IF(Inventory!$J$10:$J$1000=wicr,IF(Inventory!$P$10:$P$1000=AK$9,Inventory!$AC$10:$AC$1000)))))))</f>
        <v/>
      </c>
      <c r="AL28" s="123" t="str">
        <f t="shared" si="20"/>
        <v/>
      </c>
      <c r="AM28" s="121" t="str">
        <f t="array" ref="AM28">IF($D28="","",SUM(IF(Inventory!$B$10:$B$1000=$B28,IF(Inventory!$C$10:$C$1000=$C28,IF(Inventory!$D$10:$D$1000=$D28,IF(Inventory!$J$10:$J$1000=freez,Inventory!$AD$10:$AD$1000)))))+SUM(IF(Inventory!$B$10:$B$1000=$B28,IF(Inventory!$C$10:$C$1000=$C28,IF(Inventory!$D$10:$D$1000=$D28,IF(Inventory!$J$10:$J$1000=wifr,Inventory!$AD$10:$AD$1000))))))</f>
        <v/>
      </c>
      <c r="AN28" s="121" t="str">
        <f t="array" ref="AN28">IF($D28="","",SUM(IF(Inventory!$B$10:$B$1000=$B28,IF(Inventory!$C$10:$C$1000=$C28,IF(Inventory!$D$10:$D$1000=$D28,IF(Inventory!$J$10:$J$1000=freez,IF(Inventory!$P$10:$P$1000=AN$9,Inventory!$AD$10:$AD$1000))))))+SUM(IF(Inventory!$B$10:$B$1000=$B28,IF(Inventory!$C$10:$C$1000=$C28,IF(Inventory!$D$10:$D$1000=$D28,IF(Inventory!$J$10:$J$1000=wifr,IF(Inventory!$P$10:$P$1000=AN$9,Inventory!$AD$10:$AD$1000)))))))</f>
        <v/>
      </c>
      <c r="AO28" s="121" t="str">
        <f t="array" ref="AO28">IF($D28="","",SUM(IF(Inventory!$B$10:$B$1000=$B28,IF(Inventory!$C$10:$C$1000=$C28,IF(Inventory!$D$10:$D$1000=$D28,IF(Inventory!$J$10:$J$1000=freez,IF(Inventory!$P$10:$P$1000=AO$9,Inventory!$AD$10:$AD$1000))))))+SUM(IF(Inventory!$B$10:$B$1000=$B28,IF(Inventory!$C$10:$C$1000=$C28,IF(Inventory!$D$10:$D$1000=$D28,IF(Inventory!$J$10:$J$1000=wifr,IF(Inventory!$P$10:$P$1000=AO$9,Inventory!$AD$10:$AD$1000)))))))</f>
        <v/>
      </c>
      <c r="AP28" s="121" t="str">
        <f t="array" ref="AP28">IF($D28="","",SUM(IF(Inventory!$B$10:$B$1000=$B28,IF(Inventory!$C$10:$C$1000=$C28,IF(Inventory!$D$10:$D$1000=$D28,IF(Inventory!$J$10:$J$1000=freez,IF(Inventory!$P$10:$P$1000=AP$9,Inventory!$AD$10:$AD$1000))))))+SUM(IF(Inventory!$B$10:$B$1000=$B28,IF(Inventory!$C$10:$C$1000=$C28,IF(Inventory!$D$10:$D$1000=$D28,IF(Inventory!$J$10:$J$1000=wifr,IF(Inventory!$P$10:$P$1000=AP$9,Inventory!$AD$10:$AD$1000)))))))</f>
        <v/>
      </c>
      <c r="AQ28" s="121" t="str">
        <f t="array" ref="AQ28">IF($D28="","",SUM(IF(Inventory!$B$10:$B$1000=$B28,IF(Inventory!$C$10:$C$1000=$C28,IF(Inventory!$D$10:$D$1000=$D28,IF(Inventory!$J$10:$J$1000=freez,IF(Inventory!$P$10:$P$1000=AQ$9,Inventory!$AD$10:$AD$1000))))))+SUM(IF(Inventory!$B$10:$B$1000=$B28,IF(Inventory!$C$10:$C$1000=$C28,IF(Inventory!$D$10:$D$1000=$D28,IF(Inventory!$J$10:$J$1000=wifr,IF(Inventory!$P$10:$P$1000=AQ$9,Inventory!$AD$10:$AD$1000)))))))</f>
        <v/>
      </c>
      <c r="AR28" s="121" t="str">
        <f t="array" ref="AR28">IF($D28="","",SUM(IF(Inventory!$B$10:$B$1000=$B28,IF(Inventory!$C$10:$C$1000=$C28,IF(Inventory!$D$10:$D$1000=$D28,IF(Inventory!$J$10:$J$1000=freez,IF(Inventory!$P$10:$P$1000=AR$9,Inventory!$AD$10:$AD$1000))))))+SUM(IF(Inventory!$B$10:$B$1000=$B28,IF(Inventory!$C$10:$C$1000=$C28,IF(Inventory!$D$10:$D$1000=$D28,IF(Inventory!$J$10:$J$1000=wifr,IF(Inventory!$P$10:$P$1000=AR$9,Inventory!$AD$10:$AD$1000)))))))</f>
        <v/>
      </c>
      <c r="AS28" s="124" t="str">
        <f t="shared" si="21"/>
        <v/>
      </c>
      <c r="AU28" s="352"/>
      <c r="AV28" s="352"/>
      <c r="AX28" s="125">
        <f>IF($C28="",0,Prog!$H26*AX$6*($AU28+$AV28)/12000)</f>
        <v>0</v>
      </c>
      <c r="AY28" s="125">
        <f>IF($C28="",0,Prog!$H26*AY$6*($AU28+$AV28)/12000)</f>
        <v>0</v>
      </c>
      <c r="AZ28" s="121"/>
    </row>
    <row r="29" spans="1:52" ht="16.5" x14ac:dyDescent="0.3">
      <c r="A29" s="279" t="str">
        <f>IF(Prog!B27="","",Prog!B27)</f>
        <v/>
      </c>
      <c r="B29" s="279" t="str">
        <f>IF(Prog!C27="","",Prog!C27)</f>
        <v/>
      </c>
      <c r="C29" s="279" t="str">
        <f>IF(Prog!D27="","",Prog!D27)</f>
        <v/>
      </c>
      <c r="D29" s="120"/>
      <c r="E29" s="121" t="str">
        <f t="array" ref="E29">IF($D29="","",COUNT(IF(Inventory!$B$10:$B$1000=$B29,IF(Inventory!$C$10:$C$1000=$C29,IF(Inventory!$D$10:$D$1000=$D29,IF(Inventory!$P$10:$P$1000=E$9,1))))))</f>
        <v/>
      </c>
      <c r="F29" s="121" t="str">
        <f t="array" ref="F29">IF($D29="","",COUNT(IF(Inventory!$B$10:$B$1000=$B29,IF(Inventory!$C$10:$C$1000=$C29,IF(Inventory!$D$10:$D$1000=$D29,IF(Inventory!$P$10:$P$1000=F$9,1))))))</f>
        <v/>
      </c>
      <c r="G29" s="121" t="str">
        <f t="array" ref="G29">IF($D29="","",COUNT(IF(Inventory!$B$10:$B$1000=$B29,IF(Inventory!$C$10:$C$1000=$C29,IF(Inventory!$D$10:$D$1000=$D29,IF(Inventory!$P$10:$P$1000=G$9,1))))))</f>
        <v/>
      </c>
      <c r="H29" s="121" t="str">
        <f t="array" ref="H29">IF($D29="","",COUNT(IF(Inventory!$B$10:$B$1000=$B29,IF(Inventory!$C$10:$C$1000=$C29,IF(Inventory!$D$10:$D$1000=$D29,IF(Inventory!$P$10:$P$1000=H$9,1))))))</f>
        <v/>
      </c>
      <c r="I29" s="121" t="str">
        <f t="array" ref="I29">IF($D29="","",COUNT(IF(Inventory!$B$10:$B$1000=$B29,IF(Inventory!$C$10:$C$1000=$C29,IF(Inventory!$D$10:$D$1000=$D29,IF(Inventory!$P$10:$P$1000=I$9,1))))))</f>
        <v/>
      </c>
      <c r="J29" s="121">
        <f t="shared" si="16"/>
        <v>0</v>
      </c>
      <c r="K29" s="121" t="str">
        <f t="array" ref="K29">IF($D29="","",COUNT(IF(Inventory!$B$10:$B$1000=$B29,IF(Inventory!$C$10:$C$1000=$C29,IF(Inventory!$D$10:$D$1000=$D29,IF(Inventory!$J$10:$J$1000=wicr,1)))))+COUNT(IF(Inventory!$B$10:$B$1000=$B29,IF(Inventory!$C$10:$C$1000=$C29,IF(Inventory!$D$10:$D$1000=$D29,IF(Inventory!$J$10:$J$1000=wifr,1))))))</f>
        <v/>
      </c>
      <c r="L29" s="121" t="str">
        <f t="array" ref="L29">IF($D29="","",COUNT(IF(Inventory!$B$10:$B$1000=$B29,IF(Inventory!$C$10:$C$1000=$C29,IF(Inventory!$D$10:$D$1000=$D29,IF(Inventory!$J$10:$J$1000=wicr,IF(Inventory!$P$10:$P$1000=L$9,1))))))+COUNT(IF(Inventory!$B$10:$B$1000=$B29,IF(Inventory!$C$10:$C$1000=$C29,IF(Inventory!$D$10:$D$1000=$D29,IF(Inventory!$J$10:$J$1000=wifr,IF(Inventory!$P$10:$P$1000=L$9,1)))))))</f>
        <v/>
      </c>
      <c r="M29" s="121" t="str">
        <f t="array" ref="M29">IF($D29="","",COUNT(IF(Inventory!$B$10:$B$1000=$B29,IF(Inventory!$C$10:$C$1000=$C29,IF(Inventory!$D$10:$D$1000=$D29,IF(Inventory!$J$10:$J$1000=wicr,IF(Inventory!$P$10:$P$1000=M$9,1))))))+COUNT(IF(Inventory!$B$10:$B$1000=$B29,IF(Inventory!$C$10:$C$1000=$C29,IF(Inventory!$D$10:$D$1000=$D29,IF(Inventory!$J$10:$J$1000=wifr,IF(Inventory!$P$10:$P$1000=M$9,1)))))))</f>
        <v/>
      </c>
      <c r="N29" s="121" t="str">
        <f t="array" ref="N29">IF($D29="","",COUNT(IF(Inventory!$B$10:$B$1000=$B29,IF(Inventory!$C$10:$C$1000=$C29,IF(Inventory!$D$10:$D$1000=$D29,IF(Inventory!$J$10:$J$1000=wicr,IF(Inventory!$P$10:$P$1000=N$9,1))))))+COUNT(IF(Inventory!$B$10:$B$1000=$B29,IF(Inventory!$C$10:$C$1000=$C29,IF(Inventory!$D$10:$D$1000=$D29,IF(Inventory!$J$10:$J$1000=wifr,IF(Inventory!$P$10:$P$1000=N$9,1)))))))</f>
        <v/>
      </c>
      <c r="O29" s="121" t="str">
        <f t="array" ref="O29">IF($D29="","",COUNT(IF(Inventory!$B$10:$B$1000=$B29,IF(Inventory!$C$10:$C$1000=$C29,IF(Inventory!$D$10:$D$1000=$D29,IF(Inventory!$J$10:$J$1000=wicr,IF(Inventory!$P$10:$P$1000=O$9,1))))))+COUNT(IF(Inventory!$B$10:$B$1000=$B29,IF(Inventory!$C$10:$C$1000=$C29,IF(Inventory!$D$10:$D$1000=$D29,IF(Inventory!$J$10:$J$1000=wifr,IF(Inventory!$P$10:$P$1000=O$9,1)))))))</f>
        <v/>
      </c>
      <c r="P29" s="121" t="str">
        <f t="array" ref="P29">IF($D29="","",COUNT(IF(Inventory!$B$10:$B$1000=$B29,IF(Inventory!$C$10:$C$1000=$C29,IF(Inventory!$D$10:$D$1000=$D29,IF(Inventory!$J$10:$J$1000=wicr,IF(Inventory!$P$10:$P$1000=P$9,1))))))+COUNT(IF(Inventory!$B$10:$B$1000=$B29,IF(Inventory!$C$10:$C$1000=$C29,IF(Inventory!$D$10:$D$1000=$D29,IF(Inventory!$J$10:$J$1000=wifr,IF(Inventory!$P$10:$P$1000=P$9,1)))))))</f>
        <v/>
      </c>
      <c r="Q29" s="122" t="str">
        <f t="shared" si="17"/>
        <v/>
      </c>
      <c r="R29" s="121" t="str">
        <f t="array" ref="R29">IF($D29="","",COUNT(IF(Inventory!$B$10:$B$1000=$B29,IF(Inventory!$C$10:$C$1000=$C29,IF(Inventory!$D$10:$D$1000=$D29,IF(Inventory!$J$10:$J$1000=frig,1))))))</f>
        <v/>
      </c>
      <c r="S29" s="121" t="str">
        <f t="array" ref="S29">IF($D29="","",COUNT(IF(Inventory!$B$10:$B$1000=$B29,IF(Inventory!$C$10:$C$1000=$C29,IF(Inventory!$D$10:$D$1000=$D29,IF(Inventory!$J$10:$J$1000=frig,IF(Inventory!$P$10:$P$1000=S$9,1)))))))</f>
        <v/>
      </c>
      <c r="T29" s="121" t="str">
        <f t="array" ref="T29">IF($D29="","",COUNT(IF(Inventory!$B$10:$B$1000=$B29,IF(Inventory!$C$10:$C$1000=$C29,IF(Inventory!$D$10:$D$1000=$D29,IF(Inventory!$J$10:$J$1000=frig,IF(Inventory!$P$10:$P$1000=T$9,1)))))))</f>
        <v/>
      </c>
      <c r="U29" s="121" t="str">
        <f t="array" ref="U29">IF($D29="","",COUNT(IF(Inventory!$B$10:$B$1000=$B29,IF(Inventory!$C$10:$C$1000=$C29,IF(Inventory!$D$10:$D$1000=$D29,IF(Inventory!$J$10:$J$1000=frig,IF(Inventory!$P$10:$P$1000=U$9,1)))))))</f>
        <v/>
      </c>
      <c r="V29" s="121" t="str">
        <f t="array" ref="V29">IF($D29="","",COUNT(IF(Inventory!$B$10:$B$1000=$B29,IF(Inventory!$C$10:$C$1000=$C29,IF(Inventory!$D$10:$D$1000=$D29,IF(Inventory!$J$10:$J$1000=frig,IF(Inventory!$P$10:$P$1000=V$9,1)))))))</f>
        <v/>
      </c>
      <c r="W29" s="121" t="str">
        <f t="array" ref="W29">IF($D29="","",COUNT(IF(Inventory!$B$10:$B$1000=$B29,IF(Inventory!$C$10:$C$1000=$C29,IF(Inventory!$D$10:$D$1000=$D29,IF(Inventory!$J$10:$J$1000=frig,IF(Inventory!$P$10:$P$1000=W$9,1)))))))</f>
        <v/>
      </c>
      <c r="X29" s="122" t="str">
        <f t="shared" si="18"/>
        <v/>
      </c>
      <c r="Y29" s="121" t="str">
        <f t="array" ref="Y29">IF($D29="","",COUNT(IF(Inventory!$B$10:$B$1000=$B29,IF(Inventory!$C$10:$C$1000=$C29,IF(Inventory!$D$10:$D$1000=$D29,IF(Inventory!$J$10:$J$1000=freez,1))))))</f>
        <v/>
      </c>
      <c r="Z29" s="121" t="str">
        <f t="array" ref="Z29">IF($D29="","",COUNT(IF(Inventory!$B$10:$B$1000=$B29,IF(Inventory!$C$10:$C$1000=$C29,IF(Inventory!$D$10:$D$1000=$D29,IF(Inventory!$J$10:$J$1000=freez,IF(Inventory!$P$10:$P$1000=Z$9,1)))))))</f>
        <v/>
      </c>
      <c r="AA29" s="121" t="str">
        <f t="array" ref="AA29">IF($D29="","",COUNT(IF(Inventory!$B$10:$B$1000=$B29,IF(Inventory!$C$10:$C$1000=$C29,IF(Inventory!$D$10:$D$1000=$D29,IF(Inventory!$J$10:$J$1000=freez,IF(Inventory!$P$10:$P$1000=AA$9,1)))))))</f>
        <v/>
      </c>
      <c r="AB29" s="121" t="str">
        <f t="array" ref="AB29">IF($D29="","",COUNT(IF(Inventory!$B$10:$B$1000=$B29,IF(Inventory!$C$10:$C$1000=$C29,IF(Inventory!$D$10:$D$1000=$D29,IF(Inventory!$J$10:$J$1000=freez,IF(Inventory!$P$10:$P$1000=AB$9,1)))))))</f>
        <v/>
      </c>
      <c r="AC29" s="121" t="str">
        <f t="array" ref="AC29">IF($D29="","",COUNT(IF(Inventory!$B$10:$B$1000=$B29,IF(Inventory!$C$10:$C$1000=$C29,IF(Inventory!$D$10:$D$1000=$D29,IF(Inventory!$J$10:$J$1000=freez,IF(Inventory!$P$10:$P$1000=AC$9,1)))))))</f>
        <v/>
      </c>
      <c r="AD29" s="121" t="str">
        <f t="array" ref="AD29">IF($D29="","",COUNT(IF(Inventory!$B$10:$B$1000=$B29,IF(Inventory!$C$10:$C$1000=$C29,IF(Inventory!$D$10:$D$1000=$D29,IF(Inventory!$J$10:$J$1000=freez,IF(Inventory!$P$10:$P$1000=AD$9,1)))))))</f>
        <v/>
      </c>
      <c r="AE29" s="122" t="str">
        <f t="shared" si="19"/>
        <v/>
      </c>
      <c r="AF29" s="121" t="str">
        <f t="array" ref="AF29">IF($D29="","",SUM(IF(Inventory!$B$10:$B$1000=$B29,IF(Inventory!$C$10:$C$1000=$C29,IF(Inventory!$D$10:$D$1000=$D29,IF(Inventory!$J$10:$J$1000=frig,Inventory!$AC$10:$AC$1000)))))+SUM(IF(Inventory!$B$10:$B$1000=$B29,IF(Inventory!$C$10:$C$1000=$C29,IF(Inventory!$D$10:$D$1000=$D29,IF(Inventory!$J$10:$J$1000=wicr,Inventory!$AC$10:$AC$1000))))))</f>
        <v/>
      </c>
      <c r="AG29" s="121" t="str">
        <f t="array" ref="AG29">IF($D29="","",SUM(IF(Inventory!$B$10:$B$1000=$B29,IF(Inventory!$C$10:$C$1000=$C29,IF(Inventory!$D$10:$D$1000=$D29,IF(Inventory!$J$10:$J$1000=frig,IF(Inventory!$P$10:$P$1000=AG$9,Inventory!$AC$10:$AC$1000))))))+SUM(IF(Inventory!$B$10:$B$1000=$B29,IF(Inventory!$C$10:$C$1000=$C29,IF(Inventory!$D$10:$D$1000=$D29,IF(Inventory!$J$10:$J$1000=wicr,IF(Inventory!$P$10:$P$1000=AG$9,Inventory!$AC$10:$AC$1000)))))))</f>
        <v/>
      </c>
      <c r="AH29" s="121" t="str">
        <f t="array" ref="AH29">IF($D29="","",SUM(IF(Inventory!$B$10:$B$1000=$B29,IF(Inventory!$C$10:$C$1000=$C29,IF(Inventory!$D$10:$D$1000=$D29,IF(Inventory!$J$10:$J$1000=frig,IF(Inventory!$P$10:$P$1000=AH$9,Inventory!$AC$10:$AC$1000))))))+SUM(IF(Inventory!$B$10:$B$1000=$B29,IF(Inventory!$C$10:$C$1000=$C29,IF(Inventory!$D$10:$D$1000=$D29,IF(Inventory!$J$10:$J$1000=wicr,IF(Inventory!$P$10:$P$1000=AH$9,Inventory!$AC$10:$AC$1000)))))))</f>
        <v/>
      </c>
      <c r="AI29" s="121" t="str">
        <f t="array" ref="AI29">IF($D29="","",SUM(IF(Inventory!$B$10:$B$1000=$B29,IF(Inventory!$C$10:$C$1000=$C29,IF(Inventory!$D$10:$D$1000=$D29,IF(Inventory!$J$10:$J$1000=frig,IF(Inventory!$P$10:$P$1000=AI$9,Inventory!$AC$10:$AC$1000))))))+SUM(IF(Inventory!$B$10:$B$1000=$B29,IF(Inventory!$C$10:$C$1000=$C29,IF(Inventory!$D$10:$D$1000=$D29,IF(Inventory!$J$10:$J$1000=wicr,IF(Inventory!$P$10:$P$1000=AI$9,Inventory!$AC$10:$AC$1000)))))))</f>
        <v/>
      </c>
      <c r="AJ29" s="121" t="str">
        <f t="array" ref="AJ29">IF($D29="","",SUM(IF(Inventory!$B$10:$B$1000=$B29,IF(Inventory!$C$10:$C$1000=$C29,IF(Inventory!$D$10:$D$1000=$D29,IF(Inventory!$J$10:$J$1000=frig,IF(Inventory!$P$10:$P$1000=AJ$9,Inventory!$AC$10:$AC$1000))))))+SUM(IF(Inventory!$B$10:$B$1000=$B29,IF(Inventory!$C$10:$C$1000=$C29,IF(Inventory!$D$10:$D$1000=$D29,IF(Inventory!$J$10:$J$1000=wicr,IF(Inventory!$P$10:$P$1000=AJ$9,Inventory!$AC$10:$AC$1000)))))))</f>
        <v/>
      </c>
      <c r="AK29" s="121" t="str">
        <f t="array" ref="AK29">IF($D29="","",SUM(IF(Inventory!$B$10:$B$1000=$B29,IF(Inventory!$C$10:$C$1000=$C29,IF(Inventory!$D$10:$D$1000=$D29,IF(Inventory!$J$10:$J$1000=frig,IF(Inventory!$P$10:$P$1000=AK$9,Inventory!$AC$10:$AC$1000))))))+SUM(IF(Inventory!$B$10:$B$1000=$B29,IF(Inventory!$C$10:$C$1000=$C29,IF(Inventory!$D$10:$D$1000=$D29,IF(Inventory!$J$10:$J$1000=wicr,IF(Inventory!$P$10:$P$1000=AK$9,Inventory!$AC$10:$AC$1000)))))))</f>
        <v/>
      </c>
      <c r="AL29" s="123" t="str">
        <f t="shared" si="20"/>
        <v/>
      </c>
      <c r="AM29" s="121" t="str">
        <f t="array" ref="AM29">IF($D29="","",SUM(IF(Inventory!$B$10:$B$1000=$B29,IF(Inventory!$C$10:$C$1000=$C29,IF(Inventory!$D$10:$D$1000=$D29,IF(Inventory!$J$10:$J$1000=freez,Inventory!$AD$10:$AD$1000)))))+SUM(IF(Inventory!$B$10:$B$1000=$B29,IF(Inventory!$C$10:$C$1000=$C29,IF(Inventory!$D$10:$D$1000=$D29,IF(Inventory!$J$10:$J$1000=wifr,Inventory!$AD$10:$AD$1000))))))</f>
        <v/>
      </c>
      <c r="AN29" s="121" t="str">
        <f t="array" ref="AN29">IF($D29="","",SUM(IF(Inventory!$B$10:$B$1000=$B29,IF(Inventory!$C$10:$C$1000=$C29,IF(Inventory!$D$10:$D$1000=$D29,IF(Inventory!$J$10:$J$1000=freez,IF(Inventory!$P$10:$P$1000=AN$9,Inventory!$AD$10:$AD$1000))))))+SUM(IF(Inventory!$B$10:$B$1000=$B29,IF(Inventory!$C$10:$C$1000=$C29,IF(Inventory!$D$10:$D$1000=$D29,IF(Inventory!$J$10:$J$1000=wifr,IF(Inventory!$P$10:$P$1000=AN$9,Inventory!$AD$10:$AD$1000)))))))</f>
        <v/>
      </c>
      <c r="AO29" s="121" t="str">
        <f t="array" ref="AO29">IF($D29="","",SUM(IF(Inventory!$B$10:$B$1000=$B29,IF(Inventory!$C$10:$C$1000=$C29,IF(Inventory!$D$10:$D$1000=$D29,IF(Inventory!$J$10:$J$1000=freez,IF(Inventory!$P$10:$P$1000=AO$9,Inventory!$AD$10:$AD$1000))))))+SUM(IF(Inventory!$B$10:$B$1000=$B29,IF(Inventory!$C$10:$C$1000=$C29,IF(Inventory!$D$10:$D$1000=$D29,IF(Inventory!$J$10:$J$1000=wifr,IF(Inventory!$P$10:$P$1000=AO$9,Inventory!$AD$10:$AD$1000)))))))</f>
        <v/>
      </c>
      <c r="AP29" s="121" t="str">
        <f t="array" ref="AP29">IF($D29="","",SUM(IF(Inventory!$B$10:$B$1000=$B29,IF(Inventory!$C$10:$C$1000=$C29,IF(Inventory!$D$10:$D$1000=$D29,IF(Inventory!$J$10:$J$1000=freez,IF(Inventory!$P$10:$P$1000=AP$9,Inventory!$AD$10:$AD$1000))))))+SUM(IF(Inventory!$B$10:$B$1000=$B29,IF(Inventory!$C$10:$C$1000=$C29,IF(Inventory!$D$10:$D$1000=$D29,IF(Inventory!$J$10:$J$1000=wifr,IF(Inventory!$P$10:$P$1000=AP$9,Inventory!$AD$10:$AD$1000)))))))</f>
        <v/>
      </c>
      <c r="AQ29" s="121" t="str">
        <f t="array" ref="AQ29">IF($D29="","",SUM(IF(Inventory!$B$10:$B$1000=$B29,IF(Inventory!$C$10:$C$1000=$C29,IF(Inventory!$D$10:$D$1000=$D29,IF(Inventory!$J$10:$J$1000=freez,IF(Inventory!$P$10:$P$1000=AQ$9,Inventory!$AD$10:$AD$1000))))))+SUM(IF(Inventory!$B$10:$B$1000=$B29,IF(Inventory!$C$10:$C$1000=$C29,IF(Inventory!$D$10:$D$1000=$D29,IF(Inventory!$J$10:$J$1000=wifr,IF(Inventory!$P$10:$P$1000=AQ$9,Inventory!$AD$10:$AD$1000)))))))</f>
        <v/>
      </c>
      <c r="AR29" s="121" t="str">
        <f t="array" ref="AR29">IF($D29="","",SUM(IF(Inventory!$B$10:$B$1000=$B29,IF(Inventory!$C$10:$C$1000=$C29,IF(Inventory!$D$10:$D$1000=$D29,IF(Inventory!$J$10:$J$1000=freez,IF(Inventory!$P$10:$P$1000=AR$9,Inventory!$AD$10:$AD$1000))))))+SUM(IF(Inventory!$B$10:$B$1000=$B29,IF(Inventory!$C$10:$C$1000=$C29,IF(Inventory!$D$10:$D$1000=$D29,IF(Inventory!$J$10:$J$1000=wifr,IF(Inventory!$P$10:$P$1000=AR$9,Inventory!$AD$10:$AD$1000)))))))</f>
        <v/>
      </c>
      <c r="AS29" s="124" t="str">
        <f t="shared" si="21"/>
        <v/>
      </c>
      <c r="AU29" s="352"/>
      <c r="AV29" s="352"/>
      <c r="AX29" s="125">
        <f>IF($C29="",0,Prog!$H27*AX$6*($AU29+$AV29)/12000)</f>
        <v>0</v>
      </c>
      <c r="AY29" s="125">
        <f>IF($C29="",0,Prog!$H27*AY$6*($AU29+$AV29)/12000)</f>
        <v>0</v>
      </c>
      <c r="AZ29" s="121"/>
    </row>
    <row r="30" spans="1:52" ht="16.5" x14ac:dyDescent="0.3">
      <c r="A30" s="279" t="str">
        <f>IF(Prog!B28="","",Prog!B28)</f>
        <v/>
      </c>
      <c r="B30" s="279" t="str">
        <f>IF(Prog!C28="","",Prog!C28)</f>
        <v/>
      </c>
      <c r="C30" s="279" t="str">
        <f>IF(Prog!D28="","",Prog!D28)</f>
        <v/>
      </c>
      <c r="D30" s="120"/>
      <c r="E30" s="121" t="str">
        <f t="array" ref="E30">IF($D30="","",COUNT(IF(Inventory!$B$10:$B$1000=$B30,IF(Inventory!$C$10:$C$1000=$C30,IF(Inventory!$D$10:$D$1000=$D30,IF(Inventory!$P$10:$P$1000=E$9,1))))))</f>
        <v/>
      </c>
      <c r="F30" s="121" t="str">
        <f t="array" ref="F30">IF($D30="","",COUNT(IF(Inventory!$B$10:$B$1000=$B30,IF(Inventory!$C$10:$C$1000=$C30,IF(Inventory!$D$10:$D$1000=$D30,IF(Inventory!$P$10:$P$1000=F$9,1))))))</f>
        <v/>
      </c>
      <c r="G30" s="121" t="str">
        <f t="array" ref="G30">IF($D30="","",COUNT(IF(Inventory!$B$10:$B$1000=$B30,IF(Inventory!$C$10:$C$1000=$C30,IF(Inventory!$D$10:$D$1000=$D30,IF(Inventory!$P$10:$P$1000=G$9,1))))))</f>
        <v/>
      </c>
      <c r="H30" s="121" t="str">
        <f t="array" ref="H30">IF($D30="","",COUNT(IF(Inventory!$B$10:$B$1000=$B30,IF(Inventory!$C$10:$C$1000=$C30,IF(Inventory!$D$10:$D$1000=$D30,IF(Inventory!$P$10:$P$1000=H$9,1))))))</f>
        <v/>
      </c>
      <c r="I30" s="121" t="str">
        <f t="array" ref="I30">IF($D30="","",COUNT(IF(Inventory!$B$10:$B$1000=$B30,IF(Inventory!$C$10:$C$1000=$C30,IF(Inventory!$D$10:$D$1000=$D30,IF(Inventory!$P$10:$P$1000=I$9,1))))))</f>
        <v/>
      </c>
      <c r="J30" s="121">
        <f t="shared" si="16"/>
        <v>0</v>
      </c>
      <c r="K30" s="121" t="str">
        <f t="array" ref="K30">IF($D30="","",COUNT(IF(Inventory!$B$10:$B$1000=$B30,IF(Inventory!$C$10:$C$1000=$C30,IF(Inventory!$D$10:$D$1000=$D30,IF(Inventory!$J$10:$J$1000=wicr,1)))))+COUNT(IF(Inventory!$B$10:$B$1000=$B30,IF(Inventory!$C$10:$C$1000=$C30,IF(Inventory!$D$10:$D$1000=$D30,IF(Inventory!$J$10:$J$1000=wifr,1))))))</f>
        <v/>
      </c>
      <c r="L30" s="121" t="str">
        <f t="array" ref="L30">IF($D30="","",COUNT(IF(Inventory!$B$10:$B$1000=$B30,IF(Inventory!$C$10:$C$1000=$C30,IF(Inventory!$D$10:$D$1000=$D30,IF(Inventory!$J$10:$J$1000=wicr,IF(Inventory!$P$10:$P$1000=L$9,1))))))+COUNT(IF(Inventory!$B$10:$B$1000=$B30,IF(Inventory!$C$10:$C$1000=$C30,IF(Inventory!$D$10:$D$1000=$D30,IF(Inventory!$J$10:$J$1000=wifr,IF(Inventory!$P$10:$P$1000=L$9,1)))))))</f>
        <v/>
      </c>
      <c r="M30" s="121" t="str">
        <f t="array" ref="M30">IF($D30="","",COUNT(IF(Inventory!$B$10:$B$1000=$B30,IF(Inventory!$C$10:$C$1000=$C30,IF(Inventory!$D$10:$D$1000=$D30,IF(Inventory!$J$10:$J$1000=wicr,IF(Inventory!$P$10:$P$1000=M$9,1))))))+COUNT(IF(Inventory!$B$10:$B$1000=$B30,IF(Inventory!$C$10:$C$1000=$C30,IF(Inventory!$D$10:$D$1000=$D30,IF(Inventory!$J$10:$J$1000=wifr,IF(Inventory!$P$10:$P$1000=M$9,1)))))))</f>
        <v/>
      </c>
      <c r="N30" s="121" t="str">
        <f t="array" ref="N30">IF($D30="","",COUNT(IF(Inventory!$B$10:$B$1000=$B30,IF(Inventory!$C$10:$C$1000=$C30,IF(Inventory!$D$10:$D$1000=$D30,IF(Inventory!$J$10:$J$1000=wicr,IF(Inventory!$P$10:$P$1000=N$9,1))))))+COUNT(IF(Inventory!$B$10:$B$1000=$B30,IF(Inventory!$C$10:$C$1000=$C30,IF(Inventory!$D$10:$D$1000=$D30,IF(Inventory!$J$10:$J$1000=wifr,IF(Inventory!$P$10:$P$1000=N$9,1)))))))</f>
        <v/>
      </c>
      <c r="O30" s="121" t="str">
        <f t="array" ref="O30">IF($D30="","",COUNT(IF(Inventory!$B$10:$B$1000=$B30,IF(Inventory!$C$10:$C$1000=$C30,IF(Inventory!$D$10:$D$1000=$D30,IF(Inventory!$J$10:$J$1000=wicr,IF(Inventory!$P$10:$P$1000=O$9,1))))))+COUNT(IF(Inventory!$B$10:$B$1000=$B30,IF(Inventory!$C$10:$C$1000=$C30,IF(Inventory!$D$10:$D$1000=$D30,IF(Inventory!$J$10:$J$1000=wifr,IF(Inventory!$P$10:$P$1000=O$9,1)))))))</f>
        <v/>
      </c>
      <c r="P30" s="121" t="str">
        <f t="array" ref="P30">IF($D30="","",COUNT(IF(Inventory!$B$10:$B$1000=$B30,IF(Inventory!$C$10:$C$1000=$C30,IF(Inventory!$D$10:$D$1000=$D30,IF(Inventory!$J$10:$J$1000=wicr,IF(Inventory!$P$10:$P$1000=P$9,1))))))+COUNT(IF(Inventory!$B$10:$B$1000=$B30,IF(Inventory!$C$10:$C$1000=$C30,IF(Inventory!$D$10:$D$1000=$D30,IF(Inventory!$J$10:$J$1000=wifr,IF(Inventory!$P$10:$P$1000=P$9,1)))))))</f>
        <v/>
      </c>
      <c r="Q30" s="122" t="str">
        <f t="shared" si="17"/>
        <v/>
      </c>
      <c r="R30" s="121" t="str">
        <f t="array" ref="R30">IF($D30="","",COUNT(IF(Inventory!$B$10:$B$1000=$B30,IF(Inventory!$C$10:$C$1000=$C30,IF(Inventory!$D$10:$D$1000=$D30,IF(Inventory!$J$10:$J$1000=frig,1))))))</f>
        <v/>
      </c>
      <c r="S30" s="121" t="str">
        <f t="array" ref="S30">IF($D30="","",COUNT(IF(Inventory!$B$10:$B$1000=$B30,IF(Inventory!$C$10:$C$1000=$C30,IF(Inventory!$D$10:$D$1000=$D30,IF(Inventory!$J$10:$J$1000=frig,IF(Inventory!$P$10:$P$1000=S$9,1)))))))</f>
        <v/>
      </c>
      <c r="T30" s="121" t="str">
        <f t="array" ref="T30">IF($D30="","",COUNT(IF(Inventory!$B$10:$B$1000=$B30,IF(Inventory!$C$10:$C$1000=$C30,IF(Inventory!$D$10:$D$1000=$D30,IF(Inventory!$J$10:$J$1000=frig,IF(Inventory!$P$10:$P$1000=T$9,1)))))))</f>
        <v/>
      </c>
      <c r="U30" s="121" t="str">
        <f t="array" ref="U30">IF($D30="","",COUNT(IF(Inventory!$B$10:$B$1000=$B30,IF(Inventory!$C$10:$C$1000=$C30,IF(Inventory!$D$10:$D$1000=$D30,IF(Inventory!$J$10:$J$1000=frig,IF(Inventory!$P$10:$P$1000=U$9,1)))))))</f>
        <v/>
      </c>
      <c r="V30" s="121" t="str">
        <f t="array" ref="V30">IF($D30="","",COUNT(IF(Inventory!$B$10:$B$1000=$B30,IF(Inventory!$C$10:$C$1000=$C30,IF(Inventory!$D$10:$D$1000=$D30,IF(Inventory!$J$10:$J$1000=frig,IF(Inventory!$P$10:$P$1000=V$9,1)))))))</f>
        <v/>
      </c>
      <c r="W30" s="121" t="str">
        <f t="array" ref="W30">IF($D30="","",COUNT(IF(Inventory!$B$10:$B$1000=$B30,IF(Inventory!$C$10:$C$1000=$C30,IF(Inventory!$D$10:$D$1000=$D30,IF(Inventory!$J$10:$J$1000=frig,IF(Inventory!$P$10:$P$1000=W$9,1)))))))</f>
        <v/>
      </c>
      <c r="X30" s="122" t="str">
        <f t="shared" si="18"/>
        <v/>
      </c>
      <c r="Y30" s="121" t="str">
        <f t="array" ref="Y30">IF($D30="","",COUNT(IF(Inventory!$B$10:$B$1000=$B30,IF(Inventory!$C$10:$C$1000=$C30,IF(Inventory!$D$10:$D$1000=$D30,IF(Inventory!$J$10:$J$1000=freez,1))))))</f>
        <v/>
      </c>
      <c r="Z30" s="121" t="str">
        <f t="array" ref="Z30">IF($D30="","",COUNT(IF(Inventory!$B$10:$B$1000=$B30,IF(Inventory!$C$10:$C$1000=$C30,IF(Inventory!$D$10:$D$1000=$D30,IF(Inventory!$J$10:$J$1000=freez,IF(Inventory!$P$10:$P$1000=Z$9,1)))))))</f>
        <v/>
      </c>
      <c r="AA30" s="121" t="str">
        <f t="array" ref="AA30">IF($D30="","",COUNT(IF(Inventory!$B$10:$B$1000=$B30,IF(Inventory!$C$10:$C$1000=$C30,IF(Inventory!$D$10:$D$1000=$D30,IF(Inventory!$J$10:$J$1000=freez,IF(Inventory!$P$10:$P$1000=AA$9,1)))))))</f>
        <v/>
      </c>
      <c r="AB30" s="121" t="str">
        <f t="array" ref="AB30">IF($D30="","",COUNT(IF(Inventory!$B$10:$B$1000=$B30,IF(Inventory!$C$10:$C$1000=$C30,IF(Inventory!$D$10:$D$1000=$D30,IF(Inventory!$J$10:$J$1000=freez,IF(Inventory!$P$10:$P$1000=AB$9,1)))))))</f>
        <v/>
      </c>
      <c r="AC30" s="121" t="str">
        <f t="array" ref="AC30">IF($D30="","",COUNT(IF(Inventory!$B$10:$B$1000=$B30,IF(Inventory!$C$10:$C$1000=$C30,IF(Inventory!$D$10:$D$1000=$D30,IF(Inventory!$J$10:$J$1000=freez,IF(Inventory!$P$10:$P$1000=AC$9,1)))))))</f>
        <v/>
      </c>
      <c r="AD30" s="121" t="str">
        <f t="array" ref="AD30">IF($D30="","",COUNT(IF(Inventory!$B$10:$B$1000=$B30,IF(Inventory!$C$10:$C$1000=$C30,IF(Inventory!$D$10:$D$1000=$D30,IF(Inventory!$J$10:$J$1000=freez,IF(Inventory!$P$10:$P$1000=AD$9,1)))))))</f>
        <v/>
      </c>
      <c r="AE30" s="122" t="str">
        <f t="shared" si="19"/>
        <v/>
      </c>
      <c r="AF30" s="121" t="str">
        <f t="array" ref="AF30">IF($D30="","",SUM(IF(Inventory!$B$10:$B$1000=$B30,IF(Inventory!$C$10:$C$1000=$C30,IF(Inventory!$D$10:$D$1000=$D30,IF(Inventory!$J$10:$J$1000=frig,Inventory!$AC$10:$AC$1000)))))+SUM(IF(Inventory!$B$10:$B$1000=$B30,IF(Inventory!$C$10:$C$1000=$C30,IF(Inventory!$D$10:$D$1000=$D30,IF(Inventory!$J$10:$J$1000=wicr,Inventory!$AC$10:$AC$1000))))))</f>
        <v/>
      </c>
      <c r="AG30" s="121" t="str">
        <f t="array" ref="AG30">IF($D30="","",SUM(IF(Inventory!$B$10:$B$1000=$B30,IF(Inventory!$C$10:$C$1000=$C30,IF(Inventory!$D$10:$D$1000=$D30,IF(Inventory!$J$10:$J$1000=frig,IF(Inventory!$P$10:$P$1000=AG$9,Inventory!$AC$10:$AC$1000))))))+SUM(IF(Inventory!$B$10:$B$1000=$B30,IF(Inventory!$C$10:$C$1000=$C30,IF(Inventory!$D$10:$D$1000=$D30,IF(Inventory!$J$10:$J$1000=wicr,IF(Inventory!$P$10:$P$1000=AG$9,Inventory!$AC$10:$AC$1000)))))))</f>
        <v/>
      </c>
      <c r="AH30" s="121" t="str">
        <f t="array" ref="AH30">IF($D30="","",SUM(IF(Inventory!$B$10:$B$1000=$B30,IF(Inventory!$C$10:$C$1000=$C30,IF(Inventory!$D$10:$D$1000=$D30,IF(Inventory!$J$10:$J$1000=frig,IF(Inventory!$P$10:$P$1000=AH$9,Inventory!$AC$10:$AC$1000))))))+SUM(IF(Inventory!$B$10:$B$1000=$B30,IF(Inventory!$C$10:$C$1000=$C30,IF(Inventory!$D$10:$D$1000=$D30,IF(Inventory!$J$10:$J$1000=wicr,IF(Inventory!$P$10:$P$1000=AH$9,Inventory!$AC$10:$AC$1000)))))))</f>
        <v/>
      </c>
      <c r="AI30" s="121" t="str">
        <f t="array" ref="AI30">IF($D30="","",SUM(IF(Inventory!$B$10:$B$1000=$B30,IF(Inventory!$C$10:$C$1000=$C30,IF(Inventory!$D$10:$D$1000=$D30,IF(Inventory!$J$10:$J$1000=frig,IF(Inventory!$P$10:$P$1000=AI$9,Inventory!$AC$10:$AC$1000))))))+SUM(IF(Inventory!$B$10:$B$1000=$B30,IF(Inventory!$C$10:$C$1000=$C30,IF(Inventory!$D$10:$D$1000=$D30,IF(Inventory!$J$10:$J$1000=wicr,IF(Inventory!$P$10:$P$1000=AI$9,Inventory!$AC$10:$AC$1000)))))))</f>
        <v/>
      </c>
      <c r="AJ30" s="121" t="str">
        <f t="array" ref="AJ30">IF($D30="","",SUM(IF(Inventory!$B$10:$B$1000=$B30,IF(Inventory!$C$10:$C$1000=$C30,IF(Inventory!$D$10:$D$1000=$D30,IF(Inventory!$J$10:$J$1000=frig,IF(Inventory!$P$10:$P$1000=AJ$9,Inventory!$AC$10:$AC$1000))))))+SUM(IF(Inventory!$B$10:$B$1000=$B30,IF(Inventory!$C$10:$C$1000=$C30,IF(Inventory!$D$10:$D$1000=$D30,IF(Inventory!$J$10:$J$1000=wicr,IF(Inventory!$P$10:$P$1000=AJ$9,Inventory!$AC$10:$AC$1000)))))))</f>
        <v/>
      </c>
      <c r="AK30" s="121" t="str">
        <f t="array" ref="AK30">IF($D30="","",SUM(IF(Inventory!$B$10:$B$1000=$B30,IF(Inventory!$C$10:$C$1000=$C30,IF(Inventory!$D$10:$D$1000=$D30,IF(Inventory!$J$10:$J$1000=frig,IF(Inventory!$P$10:$P$1000=AK$9,Inventory!$AC$10:$AC$1000))))))+SUM(IF(Inventory!$B$10:$B$1000=$B30,IF(Inventory!$C$10:$C$1000=$C30,IF(Inventory!$D$10:$D$1000=$D30,IF(Inventory!$J$10:$J$1000=wicr,IF(Inventory!$P$10:$P$1000=AK$9,Inventory!$AC$10:$AC$1000)))))))</f>
        <v/>
      </c>
      <c r="AL30" s="123" t="str">
        <f t="shared" si="20"/>
        <v/>
      </c>
      <c r="AM30" s="121" t="str">
        <f t="array" ref="AM30">IF($D30="","",SUM(IF(Inventory!$B$10:$B$1000=$B30,IF(Inventory!$C$10:$C$1000=$C30,IF(Inventory!$D$10:$D$1000=$D30,IF(Inventory!$J$10:$J$1000=freez,Inventory!$AD$10:$AD$1000)))))+SUM(IF(Inventory!$B$10:$B$1000=$B30,IF(Inventory!$C$10:$C$1000=$C30,IF(Inventory!$D$10:$D$1000=$D30,IF(Inventory!$J$10:$J$1000=wifr,Inventory!$AD$10:$AD$1000))))))</f>
        <v/>
      </c>
      <c r="AN30" s="121" t="str">
        <f t="array" ref="AN30">IF($D30="","",SUM(IF(Inventory!$B$10:$B$1000=$B30,IF(Inventory!$C$10:$C$1000=$C30,IF(Inventory!$D$10:$D$1000=$D30,IF(Inventory!$J$10:$J$1000=freez,IF(Inventory!$P$10:$P$1000=AN$9,Inventory!$AD$10:$AD$1000))))))+SUM(IF(Inventory!$B$10:$B$1000=$B30,IF(Inventory!$C$10:$C$1000=$C30,IF(Inventory!$D$10:$D$1000=$D30,IF(Inventory!$J$10:$J$1000=wifr,IF(Inventory!$P$10:$P$1000=AN$9,Inventory!$AD$10:$AD$1000)))))))</f>
        <v/>
      </c>
      <c r="AO30" s="121" t="str">
        <f t="array" ref="AO30">IF($D30="","",SUM(IF(Inventory!$B$10:$B$1000=$B30,IF(Inventory!$C$10:$C$1000=$C30,IF(Inventory!$D$10:$D$1000=$D30,IF(Inventory!$J$10:$J$1000=freez,IF(Inventory!$P$10:$P$1000=AO$9,Inventory!$AD$10:$AD$1000))))))+SUM(IF(Inventory!$B$10:$B$1000=$B30,IF(Inventory!$C$10:$C$1000=$C30,IF(Inventory!$D$10:$D$1000=$D30,IF(Inventory!$J$10:$J$1000=wifr,IF(Inventory!$P$10:$P$1000=AO$9,Inventory!$AD$10:$AD$1000)))))))</f>
        <v/>
      </c>
      <c r="AP30" s="121" t="str">
        <f t="array" ref="AP30">IF($D30="","",SUM(IF(Inventory!$B$10:$B$1000=$B30,IF(Inventory!$C$10:$C$1000=$C30,IF(Inventory!$D$10:$D$1000=$D30,IF(Inventory!$J$10:$J$1000=freez,IF(Inventory!$P$10:$P$1000=AP$9,Inventory!$AD$10:$AD$1000))))))+SUM(IF(Inventory!$B$10:$B$1000=$B30,IF(Inventory!$C$10:$C$1000=$C30,IF(Inventory!$D$10:$D$1000=$D30,IF(Inventory!$J$10:$J$1000=wifr,IF(Inventory!$P$10:$P$1000=AP$9,Inventory!$AD$10:$AD$1000)))))))</f>
        <v/>
      </c>
      <c r="AQ30" s="121" t="str">
        <f t="array" ref="AQ30">IF($D30="","",SUM(IF(Inventory!$B$10:$B$1000=$B30,IF(Inventory!$C$10:$C$1000=$C30,IF(Inventory!$D$10:$D$1000=$D30,IF(Inventory!$J$10:$J$1000=freez,IF(Inventory!$P$10:$P$1000=AQ$9,Inventory!$AD$10:$AD$1000))))))+SUM(IF(Inventory!$B$10:$B$1000=$B30,IF(Inventory!$C$10:$C$1000=$C30,IF(Inventory!$D$10:$D$1000=$D30,IF(Inventory!$J$10:$J$1000=wifr,IF(Inventory!$P$10:$P$1000=AQ$9,Inventory!$AD$10:$AD$1000)))))))</f>
        <v/>
      </c>
      <c r="AR30" s="121" t="str">
        <f t="array" ref="AR30">IF($D30="","",SUM(IF(Inventory!$B$10:$B$1000=$B30,IF(Inventory!$C$10:$C$1000=$C30,IF(Inventory!$D$10:$D$1000=$D30,IF(Inventory!$J$10:$J$1000=freez,IF(Inventory!$P$10:$P$1000=AR$9,Inventory!$AD$10:$AD$1000))))))+SUM(IF(Inventory!$B$10:$B$1000=$B30,IF(Inventory!$C$10:$C$1000=$C30,IF(Inventory!$D$10:$D$1000=$D30,IF(Inventory!$J$10:$J$1000=wifr,IF(Inventory!$P$10:$P$1000=AR$9,Inventory!$AD$10:$AD$1000)))))))</f>
        <v/>
      </c>
      <c r="AS30" s="124" t="str">
        <f t="shared" si="21"/>
        <v/>
      </c>
      <c r="AU30" s="352"/>
      <c r="AV30" s="352"/>
      <c r="AX30" s="125">
        <f>IF($C30="",0,Prog!$H28*AX$6*($AU30+$AV30)/12000)</f>
        <v>0</v>
      </c>
      <c r="AY30" s="125">
        <f>IF($C30="",0,Prog!$H28*AY$6*($AU30+$AV30)/12000)</f>
        <v>0</v>
      </c>
      <c r="AZ30" s="121"/>
    </row>
    <row r="31" spans="1:52" ht="16.5" x14ac:dyDescent="0.3">
      <c r="A31" s="279" t="str">
        <f>IF(Prog!B29="","",Prog!B29)</f>
        <v/>
      </c>
      <c r="B31" s="279" t="str">
        <f>IF(Prog!C29="","",Prog!C29)</f>
        <v/>
      </c>
      <c r="C31" s="279" t="str">
        <f>IF(Prog!D29="","",Prog!D29)</f>
        <v/>
      </c>
      <c r="D31" s="120"/>
      <c r="E31" s="121" t="str">
        <f t="array" ref="E31">IF($D31="","",COUNT(IF(Inventory!$B$10:$B$1000=$B31,IF(Inventory!$C$10:$C$1000=$C31,IF(Inventory!$D$10:$D$1000=$D31,IF(Inventory!$P$10:$P$1000=E$9,1))))))</f>
        <v/>
      </c>
      <c r="F31" s="121" t="str">
        <f t="array" ref="F31">IF($D31="","",COUNT(IF(Inventory!$B$10:$B$1000=$B31,IF(Inventory!$C$10:$C$1000=$C31,IF(Inventory!$D$10:$D$1000=$D31,IF(Inventory!$P$10:$P$1000=F$9,1))))))</f>
        <v/>
      </c>
      <c r="G31" s="121" t="str">
        <f t="array" ref="G31">IF($D31="","",COUNT(IF(Inventory!$B$10:$B$1000=$B31,IF(Inventory!$C$10:$C$1000=$C31,IF(Inventory!$D$10:$D$1000=$D31,IF(Inventory!$P$10:$P$1000=G$9,1))))))</f>
        <v/>
      </c>
      <c r="H31" s="121" t="str">
        <f t="array" ref="H31">IF($D31="","",COUNT(IF(Inventory!$B$10:$B$1000=$B31,IF(Inventory!$C$10:$C$1000=$C31,IF(Inventory!$D$10:$D$1000=$D31,IF(Inventory!$P$10:$P$1000=H$9,1))))))</f>
        <v/>
      </c>
      <c r="I31" s="121" t="str">
        <f t="array" ref="I31">IF($D31="","",COUNT(IF(Inventory!$B$10:$B$1000=$B31,IF(Inventory!$C$10:$C$1000=$C31,IF(Inventory!$D$10:$D$1000=$D31,IF(Inventory!$P$10:$P$1000=I$9,1))))))</f>
        <v/>
      </c>
      <c r="J31" s="121">
        <f t="shared" si="16"/>
        <v>0</v>
      </c>
      <c r="K31" s="121" t="str">
        <f t="array" ref="K31">IF($D31="","",COUNT(IF(Inventory!$B$10:$B$1000=$B31,IF(Inventory!$C$10:$C$1000=$C31,IF(Inventory!$D$10:$D$1000=$D31,IF(Inventory!$J$10:$J$1000=wicr,1)))))+COUNT(IF(Inventory!$B$10:$B$1000=$B31,IF(Inventory!$C$10:$C$1000=$C31,IF(Inventory!$D$10:$D$1000=$D31,IF(Inventory!$J$10:$J$1000=wifr,1))))))</f>
        <v/>
      </c>
      <c r="L31" s="121" t="str">
        <f t="array" ref="L31">IF($D31="","",COUNT(IF(Inventory!$B$10:$B$1000=$B31,IF(Inventory!$C$10:$C$1000=$C31,IF(Inventory!$D$10:$D$1000=$D31,IF(Inventory!$J$10:$J$1000=wicr,IF(Inventory!$P$10:$P$1000=L$9,1))))))+COUNT(IF(Inventory!$B$10:$B$1000=$B31,IF(Inventory!$C$10:$C$1000=$C31,IF(Inventory!$D$10:$D$1000=$D31,IF(Inventory!$J$10:$J$1000=wifr,IF(Inventory!$P$10:$P$1000=L$9,1)))))))</f>
        <v/>
      </c>
      <c r="M31" s="121" t="str">
        <f t="array" ref="M31">IF($D31="","",COUNT(IF(Inventory!$B$10:$B$1000=$B31,IF(Inventory!$C$10:$C$1000=$C31,IF(Inventory!$D$10:$D$1000=$D31,IF(Inventory!$J$10:$J$1000=wicr,IF(Inventory!$P$10:$P$1000=M$9,1))))))+COUNT(IF(Inventory!$B$10:$B$1000=$B31,IF(Inventory!$C$10:$C$1000=$C31,IF(Inventory!$D$10:$D$1000=$D31,IF(Inventory!$J$10:$J$1000=wifr,IF(Inventory!$P$10:$P$1000=M$9,1)))))))</f>
        <v/>
      </c>
      <c r="N31" s="121" t="str">
        <f t="array" ref="N31">IF($D31="","",COUNT(IF(Inventory!$B$10:$B$1000=$B31,IF(Inventory!$C$10:$C$1000=$C31,IF(Inventory!$D$10:$D$1000=$D31,IF(Inventory!$J$10:$J$1000=wicr,IF(Inventory!$P$10:$P$1000=N$9,1))))))+COUNT(IF(Inventory!$B$10:$B$1000=$B31,IF(Inventory!$C$10:$C$1000=$C31,IF(Inventory!$D$10:$D$1000=$D31,IF(Inventory!$J$10:$J$1000=wifr,IF(Inventory!$P$10:$P$1000=N$9,1)))))))</f>
        <v/>
      </c>
      <c r="O31" s="121" t="str">
        <f t="array" ref="O31">IF($D31="","",COUNT(IF(Inventory!$B$10:$B$1000=$B31,IF(Inventory!$C$10:$C$1000=$C31,IF(Inventory!$D$10:$D$1000=$D31,IF(Inventory!$J$10:$J$1000=wicr,IF(Inventory!$P$10:$P$1000=O$9,1))))))+COUNT(IF(Inventory!$B$10:$B$1000=$B31,IF(Inventory!$C$10:$C$1000=$C31,IF(Inventory!$D$10:$D$1000=$D31,IF(Inventory!$J$10:$J$1000=wifr,IF(Inventory!$P$10:$P$1000=O$9,1)))))))</f>
        <v/>
      </c>
      <c r="P31" s="121" t="str">
        <f t="array" ref="P31">IF($D31="","",COUNT(IF(Inventory!$B$10:$B$1000=$B31,IF(Inventory!$C$10:$C$1000=$C31,IF(Inventory!$D$10:$D$1000=$D31,IF(Inventory!$J$10:$J$1000=wicr,IF(Inventory!$P$10:$P$1000=P$9,1))))))+COUNT(IF(Inventory!$B$10:$B$1000=$B31,IF(Inventory!$C$10:$C$1000=$C31,IF(Inventory!$D$10:$D$1000=$D31,IF(Inventory!$J$10:$J$1000=wifr,IF(Inventory!$P$10:$P$1000=P$9,1)))))))</f>
        <v/>
      </c>
      <c r="Q31" s="122" t="str">
        <f t="shared" si="17"/>
        <v/>
      </c>
      <c r="R31" s="121" t="str">
        <f t="array" ref="R31">IF($D31="","",COUNT(IF(Inventory!$B$10:$B$1000=$B31,IF(Inventory!$C$10:$C$1000=$C31,IF(Inventory!$D$10:$D$1000=$D31,IF(Inventory!$J$10:$J$1000=frig,1))))))</f>
        <v/>
      </c>
      <c r="S31" s="121" t="str">
        <f t="array" ref="S31">IF($D31="","",COUNT(IF(Inventory!$B$10:$B$1000=$B31,IF(Inventory!$C$10:$C$1000=$C31,IF(Inventory!$D$10:$D$1000=$D31,IF(Inventory!$J$10:$J$1000=frig,IF(Inventory!$P$10:$P$1000=S$9,1)))))))</f>
        <v/>
      </c>
      <c r="T31" s="121" t="str">
        <f t="array" ref="T31">IF($D31="","",COUNT(IF(Inventory!$B$10:$B$1000=$B31,IF(Inventory!$C$10:$C$1000=$C31,IF(Inventory!$D$10:$D$1000=$D31,IF(Inventory!$J$10:$J$1000=frig,IF(Inventory!$P$10:$P$1000=T$9,1)))))))</f>
        <v/>
      </c>
      <c r="U31" s="121" t="str">
        <f t="array" ref="U31">IF($D31="","",COUNT(IF(Inventory!$B$10:$B$1000=$B31,IF(Inventory!$C$10:$C$1000=$C31,IF(Inventory!$D$10:$D$1000=$D31,IF(Inventory!$J$10:$J$1000=frig,IF(Inventory!$P$10:$P$1000=U$9,1)))))))</f>
        <v/>
      </c>
      <c r="V31" s="121" t="str">
        <f t="array" ref="V31">IF($D31="","",COUNT(IF(Inventory!$B$10:$B$1000=$B31,IF(Inventory!$C$10:$C$1000=$C31,IF(Inventory!$D$10:$D$1000=$D31,IF(Inventory!$J$10:$J$1000=frig,IF(Inventory!$P$10:$P$1000=V$9,1)))))))</f>
        <v/>
      </c>
      <c r="W31" s="121" t="str">
        <f t="array" ref="W31">IF($D31="","",COUNT(IF(Inventory!$B$10:$B$1000=$B31,IF(Inventory!$C$10:$C$1000=$C31,IF(Inventory!$D$10:$D$1000=$D31,IF(Inventory!$J$10:$J$1000=frig,IF(Inventory!$P$10:$P$1000=W$9,1)))))))</f>
        <v/>
      </c>
      <c r="X31" s="122" t="str">
        <f t="shared" si="18"/>
        <v/>
      </c>
      <c r="Y31" s="121" t="str">
        <f t="array" ref="Y31">IF($D31="","",COUNT(IF(Inventory!$B$10:$B$1000=$B31,IF(Inventory!$C$10:$C$1000=$C31,IF(Inventory!$D$10:$D$1000=$D31,IF(Inventory!$J$10:$J$1000=freez,1))))))</f>
        <v/>
      </c>
      <c r="Z31" s="121" t="str">
        <f t="array" ref="Z31">IF($D31="","",COUNT(IF(Inventory!$B$10:$B$1000=$B31,IF(Inventory!$C$10:$C$1000=$C31,IF(Inventory!$D$10:$D$1000=$D31,IF(Inventory!$J$10:$J$1000=freez,IF(Inventory!$P$10:$P$1000=Z$9,1)))))))</f>
        <v/>
      </c>
      <c r="AA31" s="121" t="str">
        <f t="array" ref="AA31">IF($D31="","",COUNT(IF(Inventory!$B$10:$B$1000=$B31,IF(Inventory!$C$10:$C$1000=$C31,IF(Inventory!$D$10:$D$1000=$D31,IF(Inventory!$J$10:$J$1000=freez,IF(Inventory!$P$10:$P$1000=AA$9,1)))))))</f>
        <v/>
      </c>
      <c r="AB31" s="121" t="str">
        <f t="array" ref="AB31">IF($D31="","",COUNT(IF(Inventory!$B$10:$B$1000=$B31,IF(Inventory!$C$10:$C$1000=$C31,IF(Inventory!$D$10:$D$1000=$D31,IF(Inventory!$J$10:$J$1000=freez,IF(Inventory!$P$10:$P$1000=AB$9,1)))))))</f>
        <v/>
      </c>
      <c r="AC31" s="121" t="str">
        <f t="array" ref="AC31">IF($D31="","",COUNT(IF(Inventory!$B$10:$B$1000=$B31,IF(Inventory!$C$10:$C$1000=$C31,IF(Inventory!$D$10:$D$1000=$D31,IF(Inventory!$J$10:$J$1000=freez,IF(Inventory!$P$10:$P$1000=AC$9,1)))))))</f>
        <v/>
      </c>
      <c r="AD31" s="121" t="str">
        <f t="array" ref="AD31">IF($D31="","",COUNT(IF(Inventory!$B$10:$B$1000=$B31,IF(Inventory!$C$10:$C$1000=$C31,IF(Inventory!$D$10:$D$1000=$D31,IF(Inventory!$J$10:$J$1000=freez,IF(Inventory!$P$10:$P$1000=AD$9,1)))))))</f>
        <v/>
      </c>
      <c r="AE31" s="122" t="str">
        <f t="shared" si="19"/>
        <v/>
      </c>
      <c r="AF31" s="121" t="str">
        <f t="array" ref="AF31">IF($D31="","",SUM(IF(Inventory!$B$10:$B$1000=$B31,IF(Inventory!$C$10:$C$1000=$C31,IF(Inventory!$D$10:$D$1000=$D31,IF(Inventory!$J$10:$J$1000=frig,Inventory!$AC$10:$AC$1000)))))+SUM(IF(Inventory!$B$10:$B$1000=$B31,IF(Inventory!$C$10:$C$1000=$C31,IF(Inventory!$D$10:$D$1000=$D31,IF(Inventory!$J$10:$J$1000=wicr,Inventory!$AC$10:$AC$1000))))))</f>
        <v/>
      </c>
      <c r="AG31" s="121" t="str">
        <f t="array" ref="AG31">IF($D31="","",SUM(IF(Inventory!$B$10:$B$1000=$B31,IF(Inventory!$C$10:$C$1000=$C31,IF(Inventory!$D$10:$D$1000=$D31,IF(Inventory!$J$10:$J$1000=frig,IF(Inventory!$P$10:$P$1000=AG$9,Inventory!$AC$10:$AC$1000))))))+SUM(IF(Inventory!$B$10:$B$1000=$B31,IF(Inventory!$C$10:$C$1000=$C31,IF(Inventory!$D$10:$D$1000=$D31,IF(Inventory!$J$10:$J$1000=wicr,IF(Inventory!$P$10:$P$1000=AG$9,Inventory!$AC$10:$AC$1000)))))))</f>
        <v/>
      </c>
      <c r="AH31" s="121" t="str">
        <f t="array" ref="AH31">IF($D31="","",SUM(IF(Inventory!$B$10:$B$1000=$B31,IF(Inventory!$C$10:$C$1000=$C31,IF(Inventory!$D$10:$D$1000=$D31,IF(Inventory!$J$10:$J$1000=frig,IF(Inventory!$P$10:$P$1000=AH$9,Inventory!$AC$10:$AC$1000))))))+SUM(IF(Inventory!$B$10:$B$1000=$B31,IF(Inventory!$C$10:$C$1000=$C31,IF(Inventory!$D$10:$D$1000=$D31,IF(Inventory!$J$10:$J$1000=wicr,IF(Inventory!$P$10:$P$1000=AH$9,Inventory!$AC$10:$AC$1000)))))))</f>
        <v/>
      </c>
      <c r="AI31" s="121" t="str">
        <f t="array" ref="AI31">IF($D31="","",SUM(IF(Inventory!$B$10:$B$1000=$B31,IF(Inventory!$C$10:$C$1000=$C31,IF(Inventory!$D$10:$D$1000=$D31,IF(Inventory!$J$10:$J$1000=frig,IF(Inventory!$P$10:$P$1000=AI$9,Inventory!$AC$10:$AC$1000))))))+SUM(IF(Inventory!$B$10:$B$1000=$B31,IF(Inventory!$C$10:$C$1000=$C31,IF(Inventory!$D$10:$D$1000=$D31,IF(Inventory!$J$10:$J$1000=wicr,IF(Inventory!$P$10:$P$1000=AI$9,Inventory!$AC$10:$AC$1000)))))))</f>
        <v/>
      </c>
      <c r="AJ31" s="121" t="str">
        <f t="array" ref="AJ31">IF($D31="","",SUM(IF(Inventory!$B$10:$B$1000=$B31,IF(Inventory!$C$10:$C$1000=$C31,IF(Inventory!$D$10:$D$1000=$D31,IF(Inventory!$J$10:$J$1000=frig,IF(Inventory!$P$10:$P$1000=AJ$9,Inventory!$AC$10:$AC$1000))))))+SUM(IF(Inventory!$B$10:$B$1000=$B31,IF(Inventory!$C$10:$C$1000=$C31,IF(Inventory!$D$10:$D$1000=$D31,IF(Inventory!$J$10:$J$1000=wicr,IF(Inventory!$P$10:$P$1000=AJ$9,Inventory!$AC$10:$AC$1000)))))))</f>
        <v/>
      </c>
      <c r="AK31" s="121" t="str">
        <f t="array" ref="AK31">IF($D31="","",SUM(IF(Inventory!$B$10:$B$1000=$B31,IF(Inventory!$C$10:$C$1000=$C31,IF(Inventory!$D$10:$D$1000=$D31,IF(Inventory!$J$10:$J$1000=frig,IF(Inventory!$P$10:$P$1000=AK$9,Inventory!$AC$10:$AC$1000))))))+SUM(IF(Inventory!$B$10:$B$1000=$B31,IF(Inventory!$C$10:$C$1000=$C31,IF(Inventory!$D$10:$D$1000=$D31,IF(Inventory!$J$10:$J$1000=wicr,IF(Inventory!$P$10:$P$1000=AK$9,Inventory!$AC$10:$AC$1000)))))))</f>
        <v/>
      </c>
      <c r="AL31" s="123" t="str">
        <f t="shared" si="20"/>
        <v/>
      </c>
      <c r="AM31" s="121" t="str">
        <f t="array" ref="AM31">IF($D31="","",SUM(IF(Inventory!$B$10:$B$1000=$B31,IF(Inventory!$C$10:$C$1000=$C31,IF(Inventory!$D$10:$D$1000=$D31,IF(Inventory!$J$10:$J$1000=freez,Inventory!$AD$10:$AD$1000)))))+SUM(IF(Inventory!$B$10:$B$1000=$B31,IF(Inventory!$C$10:$C$1000=$C31,IF(Inventory!$D$10:$D$1000=$D31,IF(Inventory!$J$10:$J$1000=wifr,Inventory!$AD$10:$AD$1000))))))</f>
        <v/>
      </c>
      <c r="AN31" s="121" t="str">
        <f t="array" ref="AN31">IF($D31="","",SUM(IF(Inventory!$B$10:$B$1000=$B31,IF(Inventory!$C$10:$C$1000=$C31,IF(Inventory!$D$10:$D$1000=$D31,IF(Inventory!$J$10:$J$1000=freez,IF(Inventory!$P$10:$P$1000=AN$9,Inventory!$AD$10:$AD$1000))))))+SUM(IF(Inventory!$B$10:$B$1000=$B31,IF(Inventory!$C$10:$C$1000=$C31,IF(Inventory!$D$10:$D$1000=$D31,IF(Inventory!$J$10:$J$1000=wifr,IF(Inventory!$P$10:$P$1000=AN$9,Inventory!$AD$10:$AD$1000)))))))</f>
        <v/>
      </c>
      <c r="AO31" s="121" t="str">
        <f t="array" ref="AO31">IF($D31="","",SUM(IF(Inventory!$B$10:$B$1000=$B31,IF(Inventory!$C$10:$C$1000=$C31,IF(Inventory!$D$10:$D$1000=$D31,IF(Inventory!$J$10:$J$1000=freez,IF(Inventory!$P$10:$P$1000=AO$9,Inventory!$AD$10:$AD$1000))))))+SUM(IF(Inventory!$B$10:$B$1000=$B31,IF(Inventory!$C$10:$C$1000=$C31,IF(Inventory!$D$10:$D$1000=$D31,IF(Inventory!$J$10:$J$1000=wifr,IF(Inventory!$P$10:$P$1000=AO$9,Inventory!$AD$10:$AD$1000)))))))</f>
        <v/>
      </c>
      <c r="AP31" s="121" t="str">
        <f t="array" ref="AP31">IF($D31="","",SUM(IF(Inventory!$B$10:$B$1000=$B31,IF(Inventory!$C$10:$C$1000=$C31,IF(Inventory!$D$10:$D$1000=$D31,IF(Inventory!$J$10:$J$1000=freez,IF(Inventory!$P$10:$P$1000=AP$9,Inventory!$AD$10:$AD$1000))))))+SUM(IF(Inventory!$B$10:$B$1000=$B31,IF(Inventory!$C$10:$C$1000=$C31,IF(Inventory!$D$10:$D$1000=$D31,IF(Inventory!$J$10:$J$1000=wifr,IF(Inventory!$P$10:$P$1000=AP$9,Inventory!$AD$10:$AD$1000)))))))</f>
        <v/>
      </c>
      <c r="AQ31" s="121" t="str">
        <f t="array" ref="AQ31">IF($D31="","",SUM(IF(Inventory!$B$10:$B$1000=$B31,IF(Inventory!$C$10:$C$1000=$C31,IF(Inventory!$D$10:$D$1000=$D31,IF(Inventory!$J$10:$J$1000=freez,IF(Inventory!$P$10:$P$1000=AQ$9,Inventory!$AD$10:$AD$1000))))))+SUM(IF(Inventory!$B$10:$B$1000=$B31,IF(Inventory!$C$10:$C$1000=$C31,IF(Inventory!$D$10:$D$1000=$D31,IF(Inventory!$J$10:$J$1000=wifr,IF(Inventory!$P$10:$P$1000=AQ$9,Inventory!$AD$10:$AD$1000)))))))</f>
        <v/>
      </c>
      <c r="AR31" s="121" t="str">
        <f t="array" ref="AR31">IF($D31="","",SUM(IF(Inventory!$B$10:$B$1000=$B31,IF(Inventory!$C$10:$C$1000=$C31,IF(Inventory!$D$10:$D$1000=$D31,IF(Inventory!$J$10:$J$1000=freez,IF(Inventory!$P$10:$P$1000=AR$9,Inventory!$AD$10:$AD$1000))))))+SUM(IF(Inventory!$B$10:$B$1000=$B31,IF(Inventory!$C$10:$C$1000=$C31,IF(Inventory!$D$10:$D$1000=$D31,IF(Inventory!$J$10:$J$1000=wifr,IF(Inventory!$P$10:$P$1000=AR$9,Inventory!$AD$10:$AD$1000)))))))</f>
        <v/>
      </c>
      <c r="AS31" s="124" t="str">
        <f t="shared" si="21"/>
        <v/>
      </c>
      <c r="AU31" s="352"/>
      <c r="AV31" s="352"/>
      <c r="AX31" s="125">
        <f>IF($C31="",0,Prog!$H29*AX$6*($AU31+$AV31)/12000)</f>
        <v>0</v>
      </c>
      <c r="AY31" s="125">
        <f>IF($C31="",0,Prog!$H29*AY$6*($AU31+$AV31)/12000)</f>
        <v>0</v>
      </c>
      <c r="AZ31" s="121"/>
    </row>
    <row r="32" spans="1:52" ht="16.5" x14ac:dyDescent="0.3">
      <c r="A32" s="279" t="str">
        <f>IF(Prog!B30="","",Prog!B30)</f>
        <v/>
      </c>
      <c r="B32" s="279" t="str">
        <f>IF(Prog!C30="","",Prog!C30)</f>
        <v/>
      </c>
      <c r="C32" s="279" t="str">
        <f>IF(Prog!D30="","",Prog!D30)</f>
        <v/>
      </c>
      <c r="D32" s="120"/>
      <c r="E32" s="121" t="str">
        <f t="array" ref="E32">IF($D32="","",COUNT(IF(Inventory!$B$10:$B$1000=$B32,IF(Inventory!$C$10:$C$1000=$C32,IF(Inventory!$D$10:$D$1000=$D32,IF(Inventory!$P$10:$P$1000=E$9,1))))))</f>
        <v/>
      </c>
      <c r="F32" s="121" t="str">
        <f t="array" ref="F32">IF($D32="","",COUNT(IF(Inventory!$B$10:$B$1000=$B32,IF(Inventory!$C$10:$C$1000=$C32,IF(Inventory!$D$10:$D$1000=$D32,IF(Inventory!$P$10:$P$1000=F$9,1))))))</f>
        <v/>
      </c>
      <c r="G32" s="121" t="str">
        <f t="array" ref="G32">IF($D32="","",COUNT(IF(Inventory!$B$10:$B$1000=$B32,IF(Inventory!$C$10:$C$1000=$C32,IF(Inventory!$D$10:$D$1000=$D32,IF(Inventory!$P$10:$P$1000=G$9,1))))))</f>
        <v/>
      </c>
      <c r="H32" s="121" t="str">
        <f t="array" ref="H32">IF($D32="","",COUNT(IF(Inventory!$B$10:$B$1000=$B32,IF(Inventory!$C$10:$C$1000=$C32,IF(Inventory!$D$10:$D$1000=$D32,IF(Inventory!$P$10:$P$1000=H$9,1))))))</f>
        <v/>
      </c>
      <c r="I32" s="121" t="str">
        <f t="array" ref="I32">IF($D32="","",COUNT(IF(Inventory!$B$10:$B$1000=$B32,IF(Inventory!$C$10:$C$1000=$C32,IF(Inventory!$D$10:$D$1000=$D32,IF(Inventory!$P$10:$P$1000=I$9,1))))))</f>
        <v/>
      </c>
      <c r="J32" s="121">
        <f t="shared" si="16"/>
        <v>0</v>
      </c>
      <c r="K32" s="121" t="str">
        <f t="array" ref="K32">IF($D32="","",COUNT(IF(Inventory!$B$10:$B$1000=$B32,IF(Inventory!$C$10:$C$1000=$C32,IF(Inventory!$D$10:$D$1000=$D32,IF(Inventory!$J$10:$J$1000=wicr,1)))))+COUNT(IF(Inventory!$B$10:$B$1000=$B32,IF(Inventory!$C$10:$C$1000=$C32,IF(Inventory!$D$10:$D$1000=$D32,IF(Inventory!$J$10:$J$1000=wifr,1))))))</f>
        <v/>
      </c>
      <c r="L32" s="121" t="str">
        <f t="array" ref="L32">IF($D32="","",COUNT(IF(Inventory!$B$10:$B$1000=$B32,IF(Inventory!$C$10:$C$1000=$C32,IF(Inventory!$D$10:$D$1000=$D32,IF(Inventory!$J$10:$J$1000=wicr,IF(Inventory!$P$10:$P$1000=L$9,1))))))+COUNT(IF(Inventory!$B$10:$B$1000=$B32,IF(Inventory!$C$10:$C$1000=$C32,IF(Inventory!$D$10:$D$1000=$D32,IF(Inventory!$J$10:$J$1000=wifr,IF(Inventory!$P$10:$P$1000=L$9,1)))))))</f>
        <v/>
      </c>
      <c r="M32" s="121" t="str">
        <f t="array" ref="M32">IF($D32="","",COUNT(IF(Inventory!$B$10:$B$1000=$B32,IF(Inventory!$C$10:$C$1000=$C32,IF(Inventory!$D$10:$D$1000=$D32,IF(Inventory!$J$10:$J$1000=wicr,IF(Inventory!$P$10:$P$1000=M$9,1))))))+COUNT(IF(Inventory!$B$10:$B$1000=$B32,IF(Inventory!$C$10:$C$1000=$C32,IF(Inventory!$D$10:$D$1000=$D32,IF(Inventory!$J$10:$J$1000=wifr,IF(Inventory!$P$10:$P$1000=M$9,1)))))))</f>
        <v/>
      </c>
      <c r="N32" s="121" t="str">
        <f t="array" ref="N32">IF($D32="","",COUNT(IF(Inventory!$B$10:$B$1000=$B32,IF(Inventory!$C$10:$C$1000=$C32,IF(Inventory!$D$10:$D$1000=$D32,IF(Inventory!$J$10:$J$1000=wicr,IF(Inventory!$P$10:$P$1000=N$9,1))))))+COUNT(IF(Inventory!$B$10:$B$1000=$B32,IF(Inventory!$C$10:$C$1000=$C32,IF(Inventory!$D$10:$D$1000=$D32,IF(Inventory!$J$10:$J$1000=wifr,IF(Inventory!$P$10:$P$1000=N$9,1)))))))</f>
        <v/>
      </c>
      <c r="O32" s="121" t="str">
        <f t="array" ref="O32">IF($D32="","",COUNT(IF(Inventory!$B$10:$B$1000=$B32,IF(Inventory!$C$10:$C$1000=$C32,IF(Inventory!$D$10:$D$1000=$D32,IF(Inventory!$J$10:$J$1000=wicr,IF(Inventory!$P$10:$P$1000=O$9,1))))))+COUNT(IF(Inventory!$B$10:$B$1000=$B32,IF(Inventory!$C$10:$C$1000=$C32,IF(Inventory!$D$10:$D$1000=$D32,IF(Inventory!$J$10:$J$1000=wifr,IF(Inventory!$P$10:$P$1000=O$9,1)))))))</f>
        <v/>
      </c>
      <c r="P32" s="121" t="str">
        <f t="array" ref="P32">IF($D32="","",COUNT(IF(Inventory!$B$10:$B$1000=$B32,IF(Inventory!$C$10:$C$1000=$C32,IF(Inventory!$D$10:$D$1000=$D32,IF(Inventory!$J$10:$J$1000=wicr,IF(Inventory!$P$10:$P$1000=P$9,1))))))+COUNT(IF(Inventory!$B$10:$B$1000=$B32,IF(Inventory!$C$10:$C$1000=$C32,IF(Inventory!$D$10:$D$1000=$D32,IF(Inventory!$J$10:$J$1000=wifr,IF(Inventory!$P$10:$P$1000=P$9,1)))))))</f>
        <v/>
      </c>
      <c r="Q32" s="122" t="str">
        <f t="shared" si="17"/>
        <v/>
      </c>
      <c r="R32" s="121" t="str">
        <f t="array" ref="R32">IF($D32="","",COUNT(IF(Inventory!$B$10:$B$1000=$B32,IF(Inventory!$C$10:$C$1000=$C32,IF(Inventory!$D$10:$D$1000=$D32,IF(Inventory!$J$10:$J$1000=frig,1))))))</f>
        <v/>
      </c>
      <c r="S32" s="121" t="str">
        <f t="array" ref="S32">IF($D32="","",COUNT(IF(Inventory!$B$10:$B$1000=$B32,IF(Inventory!$C$10:$C$1000=$C32,IF(Inventory!$D$10:$D$1000=$D32,IF(Inventory!$J$10:$J$1000=frig,IF(Inventory!$P$10:$P$1000=S$9,1)))))))</f>
        <v/>
      </c>
      <c r="T32" s="121" t="str">
        <f t="array" ref="T32">IF($D32="","",COUNT(IF(Inventory!$B$10:$B$1000=$B32,IF(Inventory!$C$10:$C$1000=$C32,IF(Inventory!$D$10:$D$1000=$D32,IF(Inventory!$J$10:$J$1000=frig,IF(Inventory!$P$10:$P$1000=T$9,1)))))))</f>
        <v/>
      </c>
      <c r="U32" s="121" t="str">
        <f t="array" ref="U32">IF($D32="","",COUNT(IF(Inventory!$B$10:$B$1000=$B32,IF(Inventory!$C$10:$C$1000=$C32,IF(Inventory!$D$10:$D$1000=$D32,IF(Inventory!$J$10:$J$1000=frig,IF(Inventory!$P$10:$P$1000=U$9,1)))))))</f>
        <v/>
      </c>
      <c r="V32" s="121" t="str">
        <f t="array" ref="V32">IF($D32="","",COUNT(IF(Inventory!$B$10:$B$1000=$B32,IF(Inventory!$C$10:$C$1000=$C32,IF(Inventory!$D$10:$D$1000=$D32,IF(Inventory!$J$10:$J$1000=frig,IF(Inventory!$P$10:$P$1000=V$9,1)))))))</f>
        <v/>
      </c>
      <c r="W32" s="121" t="str">
        <f t="array" ref="W32">IF($D32="","",COUNT(IF(Inventory!$B$10:$B$1000=$B32,IF(Inventory!$C$10:$C$1000=$C32,IF(Inventory!$D$10:$D$1000=$D32,IF(Inventory!$J$10:$J$1000=frig,IF(Inventory!$P$10:$P$1000=W$9,1)))))))</f>
        <v/>
      </c>
      <c r="X32" s="122" t="str">
        <f t="shared" si="18"/>
        <v/>
      </c>
      <c r="Y32" s="121" t="str">
        <f t="array" ref="Y32">IF($D32="","",COUNT(IF(Inventory!$B$10:$B$1000=$B32,IF(Inventory!$C$10:$C$1000=$C32,IF(Inventory!$D$10:$D$1000=$D32,IF(Inventory!$J$10:$J$1000=freez,1))))))</f>
        <v/>
      </c>
      <c r="Z32" s="121" t="str">
        <f t="array" ref="Z32">IF($D32="","",COUNT(IF(Inventory!$B$10:$B$1000=$B32,IF(Inventory!$C$10:$C$1000=$C32,IF(Inventory!$D$10:$D$1000=$D32,IF(Inventory!$J$10:$J$1000=freez,IF(Inventory!$P$10:$P$1000=Z$9,1)))))))</f>
        <v/>
      </c>
      <c r="AA32" s="121" t="str">
        <f t="array" ref="AA32">IF($D32="","",COUNT(IF(Inventory!$B$10:$B$1000=$B32,IF(Inventory!$C$10:$C$1000=$C32,IF(Inventory!$D$10:$D$1000=$D32,IF(Inventory!$J$10:$J$1000=freez,IF(Inventory!$P$10:$P$1000=AA$9,1)))))))</f>
        <v/>
      </c>
      <c r="AB32" s="121" t="str">
        <f t="array" ref="AB32">IF($D32="","",COUNT(IF(Inventory!$B$10:$B$1000=$B32,IF(Inventory!$C$10:$C$1000=$C32,IF(Inventory!$D$10:$D$1000=$D32,IF(Inventory!$J$10:$J$1000=freez,IF(Inventory!$P$10:$P$1000=AB$9,1)))))))</f>
        <v/>
      </c>
      <c r="AC32" s="121" t="str">
        <f t="array" ref="AC32">IF($D32="","",COUNT(IF(Inventory!$B$10:$B$1000=$B32,IF(Inventory!$C$10:$C$1000=$C32,IF(Inventory!$D$10:$D$1000=$D32,IF(Inventory!$J$10:$J$1000=freez,IF(Inventory!$P$10:$P$1000=AC$9,1)))))))</f>
        <v/>
      </c>
      <c r="AD32" s="121" t="str">
        <f t="array" ref="AD32">IF($D32="","",COUNT(IF(Inventory!$B$10:$B$1000=$B32,IF(Inventory!$C$10:$C$1000=$C32,IF(Inventory!$D$10:$D$1000=$D32,IF(Inventory!$J$10:$J$1000=freez,IF(Inventory!$P$10:$P$1000=AD$9,1)))))))</f>
        <v/>
      </c>
      <c r="AE32" s="122" t="str">
        <f t="shared" si="19"/>
        <v/>
      </c>
      <c r="AF32" s="121" t="str">
        <f t="array" ref="AF32">IF($D32="","",SUM(IF(Inventory!$B$10:$B$1000=$B32,IF(Inventory!$C$10:$C$1000=$C32,IF(Inventory!$D$10:$D$1000=$D32,IF(Inventory!$J$10:$J$1000=frig,Inventory!$AC$10:$AC$1000)))))+SUM(IF(Inventory!$B$10:$B$1000=$B32,IF(Inventory!$C$10:$C$1000=$C32,IF(Inventory!$D$10:$D$1000=$D32,IF(Inventory!$J$10:$J$1000=wicr,Inventory!$AC$10:$AC$1000))))))</f>
        <v/>
      </c>
      <c r="AG32" s="121" t="str">
        <f t="array" ref="AG32">IF($D32="","",SUM(IF(Inventory!$B$10:$B$1000=$B32,IF(Inventory!$C$10:$C$1000=$C32,IF(Inventory!$D$10:$D$1000=$D32,IF(Inventory!$J$10:$J$1000=frig,IF(Inventory!$P$10:$P$1000=AG$9,Inventory!$AC$10:$AC$1000))))))+SUM(IF(Inventory!$B$10:$B$1000=$B32,IF(Inventory!$C$10:$C$1000=$C32,IF(Inventory!$D$10:$D$1000=$D32,IF(Inventory!$J$10:$J$1000=wicr,IF(Inventory!$P$10:$P$1000=AG$9,Inventory!$AC$10:$AC$1000)))))))</f>
        <v/>
      </c>
      <c r="AH32" s="121" t="str">
        <f t="array" ref="AH32">IF($D32="","",SUM(IF(Inventory!$B$10:$B$1000=$B32,IF(Inventory!$C$10:$C$1000=$C32,IF(Inventory!$D$10:$D$1000=$D32,IF(Inventory!$J$10:$J$1000=frig,IF(Inventory!$P$10:$P$1000=AH$9,Inventory!$AC$10:$AC$1000))))))+SUM(IF(Inventory!$B$10:$B$1000=$B32,IF(Inventory!$C$10:$C$1000=$C32,IF(Inventory!$D$10:$D$1000=$D32,IF(Inventory!$J$10:$J$1000=wicr,IF(Inventory!$P$10:$P$1000=AH$9,Inventory!$AC$10:$AC$1000)))))))</f>
        <v/>
      </c>
      <c r="AI32" s="121" t="str">
        <f t="array" ref="AI32">IF($D32="","",SUM(IF(Inventory!$B$10:$B$1000=$B32,IF(Inventory!$C$10:$C$1000=$C32,IF(Inventory!$D$10:$D$1000=$D32,IF(Inventory!$J$10:$J$1000=frig,IF(Inventory!$P$10:$P$1000=AI$9,Inventory!$AC$10:$AC$1000))))))+SUM(IF(Inventory!$B$10:$B$1000=$B32,IF(Inventory!$C$10:$C$1000=$C32,IF(Inventory!$D$10:$D$1000=$D32,IF(Inventory!$J$10:$J$1000=wicr,IF(Inventory!$P$10:$P$1000=AI$9,Inventory!$AC$10:$AC$1000)))))))</f>
        <v/>
      </c>
      <c r="AJ32" s="121" t="str">
        <f t="array" ref="AJ32">IF($D32="","",SUM(IF(Inventory!$B$10:$B$1000=$B32,IF(Inventory!$C$10:$C$1000=$C32,IF(Inventory!$D$10:$D$1000=$D32,IF(Inventory!$J$10:$J$1000=frig,IF(Inventory!$P$10:$P$1000=AJ$9,Inventory!$AC$10:$AC$1000))))))+SUM(IF(Inventory!$B$10:$B$1000=$B32,IF(Inventory!$C$10:$C$1000=$C32,IF(Inventory!$D$10:$D$1000=$D32,IF(Inventory!$J$10:$J$1000=wicr,IF(Inventory!$P$10:$P$1000=AJ$9,Inventory!$AC$10:$AC$1000)))))))</f>
        <v/>
      </c>
      <c r="AK32" s="121" t="str">
        <f t="array" ref="AK32">IF($D32="","",SUM(IF(Inventory!$B$10:$B$1000=$B32,IF(Inventory!$C$10:$C$1000=$C32,IF(Inventory!$D$10:$D$1000=$D32,IF(Inventory!$J$10:$J$1000=frig,IF(Inventory!$P$10:$P$1000=AK$9,Inventory!$AC$10:$AC$1000))))))+SUM(IF(Inventory!$B$10:$B$1000=$B32,IF(Inventory!$C$10:$C$1000=$C32,IF(Inventory!$D$10:$D$1000=$D32,IF(Inventory!$J$10:$J$1000=wicr,IF(Inventory!$P$10:$P$1000=AK$9,Inventory!$AC$10:$AC$1000)))))))</f>
        <v/>
      </c>
      <c r="AL32" s="123" t="str">
        <f t="shared" si="20"/>
        <v/>
      </c>
      <c r="AM32" s="121" t="str">
        <f t="array" ref="AM32">IF($D32="","",SUM(IF(Inventory!$B$10:$B$1000=$B32,IF(Inventory!$C$10:$C$1000=$C32,IF(Inventory!$D$10:$D$1000=$D32,IF(Inventory!$J$10:$J$1000=freez,Inventory!$AD$10:$AD$1000)))))+SUM(IF(Inventory!$B$10:$B$1000=$B32,IF(Inventory!$C$10:$C$1000=$C32,IF(Inventory!$D$10:$D$1000=$D32,IF(Inventory!$J$10:$J$1000=wifr,Inventory!$AD$10:$AD$1000))))))</f>
        <v/>
      </c>
      <c r="AN32" s="121" t="str">
        <f t="array" ref="AN32">IF($D32="","",SUM(IF(Inventory!$B$10:$B$1000=$B32,IF(Inventory!$C$10:$C$1000=$C32,IF(Inventory!$D$10:$D$1000=$D32,IF(Inventory!$J$10:$J$1000=freez,IF(Inventory!$P$10:$P$1000=AN$9,Inventory!$AD$10:$AD$1000))))))+SUM(IF(Inventory!$B$10:$B$1000=$B32,IF(Inventory!$C$10:$C$1000=$C32,IF(Inventory!$D$10:$D$1000=$D32,IF(Inventory!$J$10:$J$1000=wifr,IF(Inventory!$P$10:$P$1000=AN$9,Inventory!$AD$10:$AD$1000)))))))</f>
        <v/>
      </c>
      <c r="AO32" s="121" t="str">
        <f t="array" ref="AO32">IF($D32="","",SUM(IF(Inventory!$B$10:$B$1000=$B32,IF(Inventory!$C$10:$C$1000=$C32,IF(Inventory!$D$10:$D$1000=$D32,IF(Inventory!$J$10:$J$1000=freez,IF(Inventory!$P$10:$P$1000=AO$9,Inventory!$AD$10:$AD$1000))))))+SUM(IF(Inventory!$B$10:$B$1000=$B32,IF(Inventory!$C$10:$C$1000=$C32,IF(Inventory!$D$10:$D$1000=$D32,IF(Inventory!$J$10:$J$1000=wifr,IF(Inventory!$P$10:$P$1000=AO$9,Inventory!$AD$10:$AD$1000)))))))</f>
        <v/>
      </c>
      <c r="AP32" s="121" t="str">
        <f t="array" ref="AP32">IF($D32="","",SUM(IF(Inventory!$B$10:$B$1000=$B32,IF(Inventory!$C$10:$C$1000=$C32,IF(Inventory!$D$10:$D$1000=$D32,IF(Inventory!$J$10:$J$1000=freez,IF(Inventory!$P$10:$P$1000=AP$9,Inventory!$AD$10:$AD$1000))))))+SUM(IF(Inventory!$B$10:$B$1000=$B32,IF(Inventory!$C$10:$C$1000=$C32,IF(Inventory!$D$10:$D$1000=$D32,IF(Inventory!$J$10:$J$1000=wifr,IF(Inventory!$P$10:$P$1000=AP$9,Inventory!$AD$10:$AD$1000)))))))</f>
        <v/>
      </c>
      <c r="AQ32" s="121" t="str">
        <f t="array" ref="AQ32">IF($D32="","",SUM(IF(Inventory!$B$10:$B$1000=$B32,IF(Inventory!$C$10:$C$1000=$C32,IF(Inventory!$D$10:$D$1000=$D32,IF(Inventory!$J$10:$J$1000=freez,IF(Inventory!$P$10:$P$1000=AQ$9,Inventory!$AD$10:$AD$1000))))))+SUM(IF(Inventory!$B$10:$B$1000=$B32,IF(Inventory!$C$10:$C$1000=$C32,IF(Inventory!$D$10:$D$1000=$D32,IF(Inventory!$J$10:$J$1000=wifr,IF(Inventory!$P$10:$P$1000=AQ$9,Inventory!$AD$10:$AD$1000)))))))</f>
        <v/>
      </c>
      <c r="AR32" s="121" t="str">
        <f t="array" ref="AR32">IF($D32="","",SUM(IF(Inventory!$B$10:$B$1000=$B32,IF(Inventory!$C$10:$C$1000=$C32,IF(Inventory!$D$10:$D$1000=$D32,IF(Inventory!$J$10:$J$1000=freez,IF(Inventory!$P$10:$P$1000=AR$9,Inventory!$AD$10:$AD$1000))))))+SUM(IF(Inventory!$B$10:$B$1000=$B32,IF(Inventory!$C$10:$C$1000=$C32,IF(Inventory!$D$10:$D$1000=$D32,IF(Inventory!$J$10:$J$1000=wifr,IF(Inventory!$P$10:$P$1000=AR$9,Inventory!$AD$10:$AD$1000)))))))</f>
        <v/>
      </c>
      <c r="AS32" s="124" t="str">
        <f t="shared" si="21"/>
        <v/>
      </c>
      <c r="AU32" s="352"/>
      <c r="AV32" s="352"/>
      <c r="AX32" s="125">
        <f>IF($C32="",0,Prog!$H30*AX$6*($AU32+$AV32)/12000)</f>
        <v>0</v>
      </c>
      <c r="AY32" s="125">
        <f>IF($C32="",0,Prog!$H30*AY$6*($AU32+$AV32)/12000)</f>
        <v>0</v>
      </c>
      <c r="AZ32" s="121"/>
    </row>
    <row r="33" spans="1:52" ht="16.5" x14ac:dyDescent="0.3">
      <c r="A33" s="279" t="str">
        <f>IF(Prog!B31="","",Prog!B31)</f>
        <v/>
      </c>
      <c r="B33" s="279" t="str">
        <f>IF(Prog!C31="","",Prog!C31)</f>
        <v/>
      </c>
      <c r="C33" s="279" t="str">
        <f>IF(Prog!D31="","",Prog!D31)</f>
        <v/>
      </c>
      <c r="D33" s="120"/>
      <c r="E33" s="121" t="str">
        <f t="array" ref="E33">IF($D33="","",COUNT(IF(Inventory!$B$10:$B$1000=$B33,IF(Inventory!$C$10:$C$1000=$C33,IF(Inventory!$D$10:$D$1000=$D33,IF(Inventory!$P$10:$P$1000=E$9,1))))))</f>
        <v/>
      </c>
      <c r="F33" s="121" t="str">
        <f t="array" ref="F33">IF($D33="","",COUNT(IF(Inventory!$B$10:$B$1000=$B33,IF(Inventory!$C$10:$C$1000=$C33,IF(Inventory!$D$10:$D$1000=$D33,IF(Inventory!$P$10:$P$1000=F$9,1))))))</f>
        <v/>
      </c>
      <c r="G33" s="121" t="str">
        <f t="array" ref="G33">IF($D33="","",COUNT(IF(Inventory!$B$10:$B$1000=$B33,IF(Inventory!$C$10:$C$1000=$C33,IF(Inventory!$D$10:$D$1000=$D33,IF(Inventory!$P$10:$P$1000=G$9,1))))))</f>
        <v/>
      </c>
      <c r="H33" s="121" t="str">
        <f t="array" ref="H33">IF($D33="","",COUNT(IF(Inventory!$B$10:$B$1000=$B33,IF(Inventory!$C$10:$C$1000=$C33,IF(Inventory!$D$10:$D$1000=$D33,IF(Inventory!$P$10:$P$1000=H$9,1))))))</f>
        <v/>
      </c>
      <c r="I33" s="121" t="str">
        <f t="array" ref="I33">IF($D33="","",COUNT(IF(Inventory!$B$10:$B$1000=$B33,IF(Inventory!$C$10:$C$1000=$C33,IF(Inventory!$D$10:$D$1000=$D33,IF(Inventory!$P$10:$P$1000=I$9,1))))))</f>
        <v/>
      </c>
      <c r="J33" s="121">
        <f t="shared" si="16"/>
        <v>0</v>
      </c>
      <c r="K33" s="121" t="str">
        <f t="array" ref="K33">IF($D33="","",COUNT(IF(Inventory!$B$10:$B$1000=$B33,IF(Inventory!$C$10:$C$1000=$C33,IF(Inventory!$D$10:$D$1000=$D33,IF(Inventory!$J$10:$J$1000=wicr,1)))))+COUNT(IF(Inventory!$B$10:$B$1000=$B33,IF(Inventory!$C$10:$C$1000=$C33,IF(Inventory!$D$10:$D$1000=$D33,IF(Inventory!$J$10:$J$1000=wifr,1))))))</f>
        <v/>
      </c>
      <c r="L33" s="121" t="str">
        <f t="array" ref="L33">IF($D33="","",COUNT(IF(Inventory!$B$10:$B$1000=$B33,IF(Inventory!$C$10:$C$1000=$C33,IF(Inventory!$D$10:$D$1000=$D33,IF(Inventory!$J$10:$J$1000=wicr,IF(Inventory!$P$10:$P$1000=L$9,1))))))+COUNT(IF(Inventory!$B$10:$B$1000=$B33,IF(Inventory!$C$10:$C$1000=$C33,IF(Inventory!$D$10:$D$1000=$D33,IF(Inventory!$J$10:$J$1000=wifr,IF(Inventory!$P$10:$P$1000=L$9,1)))))))</f>
        <v/>
      </c>
      <c r="M33" s="121" t="str">
        <f t="array" ref="M33">IF($D33="","",COUNT(IF(Inventory!$B$10:$B$1000=$B33,IF(Inventory!$C$10:$C$1000=$C33,IF(Inventory!$D$10:$D$1000=$D33,IF(Inventory!$J$10:$J$1000=wicr,IF(Inventory!$P$10:$P$1000=M$9,1))))))+COUNT(IF(Inventory!$B$10:$B$1000=$B33,IF(Inventory!$C$10:$C$1000=$C33,IF(Inventory!$D$10:$D$1000=$D33,IF(Inventory!$J$10:$J$1000=wifr,IF(Inventory!$P$10:$P$1000=M$9,1)))))))</f>
        <v/>
      </c>
      <c r="N33" s="121" t="str">
        <f t="array" ref="N33">IF($D33="","",COUNT(IF(Inventory!$B$10:$B$1000=$B33,IF(Inventory!$C$10:$C$1000=$C33,IF(Inventory!$D$10:$D$1000=$D33,IF(Inventory!$J$10:$J$1000=wicr,IF(Inventory!$P$10:$P$1000=N$9,1))))))+COUNT(IF(Inventory!$B$10:$B$1000=$B33,IF(Inventory!$C$10:$C$1000=$C33,IF(Inventory!$D$10:$D$1000=$D33,IF(Inventory!$J$10:$J$1000=wifr,IF(Inventory!$P$10:$P$1000=N$9,1)))))))</f>
        <v/>
      </c>
      <c r="O33" s="121" t="str">
        <f t="array" ref="O33">IF($D33="","",COUNT(IF(Inventory!$B$10:$B$1000=$B33,IF(Inventory!$C$10:$C$1000=$C33,IF(Inventory!$D$10:$D$1000=$D33,IF(Inventory!$J$10:$J$1000=wicr,IF(Inventory!$P$10:$P$1000=O$9,1))))))+COUNT(IF(Inventory!$B$10:$B$1000=$B33,IF(Inventory!$C$10:$C$1000=$C33,IF(Inventory!$D$10:$D$1000=$D33,IF(Inventory!$J$10:$J$1000=wifr,IF(Inventory!$P$10:$P$1000=O$9,1)))))))</f>
        <v/>
      </c>
      <c r="P33" s="121" t="str">
        <f t="array" ref="P33">IF($D33="","",COUNT(IF(Inventory!$B$10:$B$1000=$B33,IF(Inventory!$C$10:$C$1000=$C33,IF(Inventory!$D$10:$D$1000=$D33,IF(Inventory!$J$10:$J$1000=wicr,IF(Inventory!$P$10:$P$1000=P$9,1))))))+COUNT(IF(Inventory!$B$10:$B$1000=$B33,IF(Inventory!$C$10:$C$1000=$C33,IF(Inventory!$D$10:$D$1000=$D33,IF(Inventory!$J$10:$J$1000=wifr,IF(Inventory!$P$10:$P$1000=P$9,1)))))))</f>
        <v/>
      </c>
      <c r="Q33" s="122" t="str">
        <f t="shared" si="17"/>
        <v/>
      </c>
      <c r="R33" s="121" t="str">
        <f t="array" ref="R33">IF($D33="","",COUNT(IF(Inventory!$B$10:$B$1000=$B33,IF(Inventory!$C$10:$C$1000=$C33,IF(Inventory!$D$10:$D$1000=$D33,IF(Inventory!$J$10:$J$1000=frig,1))))))</f>
        <v/>
      </c>
      <c r="S33" s="121" t="str">
        <f t="array" ref="S33">IF($D33="","",COUNT(IF(Inventory!$B$10:$B$1000=$B33,IF(Inventory!$C$10:$C$1000=$C33,IF(Inventory!$D$10:$D$1000=$D33,IF(Inventory!$J$10:$J$1000=frig,IF(Inventory!$P$10:$P$1000=S$9,1)))))))</f>
        <v/>
      </c>
      <c r="T33" s="121" t="str">
        <f t="array" ref="T33">IF($D33="","",COUNT(IF(Inventory!$B$10:$B$1000=$B33,IF(Inventory!$C$10:$C$1000=$C33,IF(Inventory!$D$10:$D$1000=$D33,IF(Inventory!$J$10:$J$1000=frig,IF(Inventory!$P$10:$P$1000=T$9,1)))))))</f>
        <v/>
      </c>
      <c r="U33" s="121" t="str">
        <f t="array" ref="U33">IF($D33="","",COUNT(IF(Inventory!$B$10:$B$1000=$B33,IF(Inventory!$C$10:$C$1000=$C33,IF(Inventory!$D$10:$D$1000=$D33,IF(Inventory!$J$10:$J$1000=frig,IF(Inventory!$P$10:$P$1000=U$9,1)))))))</f>
        <v/>
      </c>
      <c r="V33" s="121" t="str">
        <f t="array" ref="V33">IF($D33="","",COUNT(IF(Inventory!$B$10:$B$1000=$B33,IF(Inventory!$C$10:$C$1000=$C33,IF(Inventory!$D$10:$D$1000=$D33,IF(Inventory!$J$10:$J$1000=frig,IF(Inventory!$P$10:$P$1000=V$9,1)))))))</f>
        <v/>
      </c>
      <c r="W33" s="121" t="str">
        <f t="array" ref="W33">IF($D33="","",COUNT(IF(Inventory!$B$10:$B$1000=$B33,IF(Inventory!$C$10:$C$1000=$C33,IF(Inventory!$D$10:$D$1000=$D33,IF(Inventory!$J$10:$J$1000=frig,IF(Inventory!$P$10:$P$1000=W$9,1)))))))</f>
        <v/>
      </c>
      <c r="X33" s="122" t="str">
        <f t="shared" si="18"/>
        <v/>
      </c>
      <c r="Y33" s="121" t="str">
        <f t="array" ref="Y33">IF($D33="","",COUNT(IF(Inventory!$B$10:$B$1000=$B33,IF(Inventory!$C$10:$C$1000=$C33,IF(Inventory!$D$10:$D$1000=$D33,IF(Inventory!$J$10:$J$1000=freez,1))))))</f>
        <v/>
      </c>
      <c r="Z33" s="121" t="str">
        <f t="array" ref="Z33">IF($D33="","",COUNT(IF(Inventory!$B$10:$B$1000=$B33,IF(Inventory!$C$10:$C$1000=$C33,IF(Inventory!$D$10:$D$1000=$D33,IF(Inventory!$J$10:$J$1000=freez,IF(Inventory!$P$10:$P$1000=Z$9,1)))))))</f>
        <v/>
      </c>
      <c r="AA33" s="121" t="str">
        <f t="array" ref="AA33">IF($D33="","",COUNT(IF(Inventory!$B$10:$B$1000=$B33,IF(Inventory!$C$10:$C$1000=$C33,IF(Inventory!$D$10:$D$1000=$D33,IF(Inventory!$J$10:$J$1000=freez,IF(Inventory!$P$10:$P$1000=AA$9,1)))))))</f>
        <v/>
      </c>
      <c r="AB33" s="121" t="str">
        <f t="array" ref="AB33">IF($D33="","",COUNT(IF(Inventory!$B$10:$B$1000=$B33,IF(Inventory!$C$10:$C$1000=$C33,IF(Inventory!$D$10:$D$1000=$D33,IF(Inventory!$J$10:$J$1000=freez,IF(Inventory!$P$10:$P$1000=AB$9,1)))))))</f>
        <v/>
      </c>
      <c r="AC33" s="121" t="str">
        <f t="array" ref="AC33">IF($D33="","",COUNT(IF(Inventory!$B$10:$B$1000=$B33,IF(Inventory!$C$10:$C$1000=$C33,IF(Inventory!$D$10:$D$1000=$D33,IF(Inventory!$J$10:$J$1000=freez,IF(Inventory!$P$10:$P$1000=AC$9,1)))))))</f>
        <v/>
      </c>
      <c r="AD33" s="121" t="str">
        <f t="array" ref="AD33">IF($D33="","",COUNT(IF(Inventory!$B$10:$B$1000=$B33,IF(Inventory!$C$10:$C$1000=$C33,IF(Inventory!$D$10:$D$1000=$D33,IF(Inventory!$J$10:$J$1000=freez,IF(Inventory!$P$10:$P$1000=AD$9,1)))))))</f>
        <v/>
      </c>
      <c r="AE33" s="122" t="str">
        <f t="shared" si="19"/>
        <v/>
      </c>
      <c r="AF33" s="121" t="str">
        <f t="array" ref="AF33">IF($D33="","",SUM(IF(Inventory!$B$10:$B$1000=$B33,IF(Inventory!$C$10:$C$1000=$C33,IF(Inventory!$D$10:$D$1000=$D33,IF(Inventory!$J$10:$J$1000=frig,Inventory!$AC$10:$AC$1000)))))+SUM(IF(Inventory!$B$10:$B$1000=$B33,IF(Inventory!$C$10:$C$1000=$C33,IF(Inventory!$D$10:$D$1000=$D33,IF(Inventory!$J$10:$J$1000=wicr,Inventory!$AC$10:$AC$1000))))))</f>
        <v/>
      </c>
      <c r="AG33" s="121" t="str">
        <f t="array" ref="AG33">IF($D33="","",SUM(IF(Inventory!$B$10:$B$1000=$B33,IF(Inventory!$C$10:$C$1000=$C33,IF(Inventory!$D$10:$D$1000=$D33,IF(Inventory!$J$10:$J$1000=frig,IF(Inventory!$P$10:$P$1000=AG$9,Inventory!$AC$10:$AC$1000))))))+SUM(IF(Inventory!$B$10:$B$1000=$B33,IF(Inventory!$C$10:$C$1000=$C33,IF(Inventory!$D$10:$D$1000=$D33,IF(Inventory!$J$10:$J$1000=wicr,IF(Inventory!$P$10:$P$1000=AG$9,Inventory!$AC$10:$AC$1000)))))))</f>
        <v/>
      </c>
      <c r="AH33" s="121" t="str">
        <f t="array" ref="AH33">IF($D33="","",SUM(IF(Inventory!$B$10:$B$1000=$B33,IF(Inventory!$C$10:$C$1000=$C33,IF(Inventory!$D$10:$D$1000=$D33,IF(Inventory!$J$10:$J$1000=frig,IF(Inventory!$P$10:$P$1000=AH$9,Inventory!$AC$10:$AC$1000))))))+SUM(IF(Inventory!$B$10:$B$1000=$B33,IF(Inventory!$C$10:$C$1000=$C33,IF(Inventory!$D$10:$D$1000=$D33,IF(Inventory!$J$10:$J$1000=wicr,IF(Inventory!$P$10:$P$1000=AH$9,Inventory!$AC$10:$AC$1000)))))))</f>
        <v/>
      </c>
      <c r="AI33" s="121" t="str">
        <f t="array" ref="AI33">IF($D33="","",SUM(IF(Inventory!$B$10:$B$1000=$B33,IF(Inventory!$C$10:$C$1000=$C33,IF(Inventory!$D$10:$D$1000=$D33,IF(Inventory!$J$10:$J$1000=frig,IF(Inventory!$P$10:$P$1000=AI$9,Inventory!$AC$10:$AC$1000))))))+SUM(IF(Inventory!$B$10:$B$1000=$B33,IF(Inventory!$C$10:$C$1000=$C33,IF(Inventory!$D$10:$D$1000=$D33,IF(Inventory!$J$10:$J$1000=wicr,IF(Inventory!$P$10:$P$1000=AI$9,Inventory!$AC$10:$AC$1000)))))))</f>
        <v/>
      </c>
      <c r="AJ33" s="121" t="str">
        <f t="array" ref="AJ33">IF($D33="","",SUM(IF(Inventory!$B$10:$B$1000=$B33,IF(Inventory!$C$10:$C$1000=$C33,IF(Inventory!$D$10:$D$1000=$D33,IF(Inventory!$J$10:$J$1000=frig,IF(Inventory!$P$10:$P$1000=AJ$9,Inventory!$AC$10:$AC$1000))))))+SUM(IF(Inventory!$B$10:$B$1000=$B33,IF(Inventory!$C$10:$C$1000=$C33,IF(Inventory!$D$10:$D$1000=$D33,IF(Inventory!$J$10:$J$1000=wicr,IF(Inventory!$P$10:$P$1000=AJ$9,Inventory!$AC$10:$AC$1000)))))))</f>
        <v/>
      </c>
      <c r="AK33" s="121" t="str">
        <f t="array" ref="AK33">IF($D33="","",SUM(IF(Inventory!$B$10:$B$1000=$B33,IF(Inventory!$C$10:$C$1000=$C33,IF(Inventory!$D$10:$D$1000=$D33,IF(Inventory!$J$10:$J$1000=frig,IF(Inventory!$P$10:$P$1000=AK$9,Inventory!$AC$10:$AC$1000))))))+SUM(IF(Inventory!$B$10:$B$1000=$B33,IF(Inventory!$C$10:$C$1000=$C33,IF(Inventory!$D$10:$D$1000=$D33,IF(Inventory!$J$10:$J$1000=wicr,IF(Inventory!$P$10:$P$1000=AK$9,Inventory!$AC$10:$AC$1000)))))))</f>
        <v/>
      </c>
      <c r="AL33" s="123" t="str">
        <f t="shared" si="20"/>
        <v/>
      </c>
      <c r="AM33" s="121" t="str">
        <f t="array" ref="AM33">IF($D33="","",SUM(IF(Inventory!$B$10:$B$1000=$B33,IF(Inventory!$C$10:$C$1000=$C33,IF(Inventory!$D$10:$D$1000=$D33,IF(Inventory!$J$10:$J$1000=freez,Inventory!$AD$10:$AD$1000)))))+SUM(IF(Inventory!$B$10:$B$1000=$B33,IF(Inventory!$C$10:$C$1000=$C33,IF(Inventory!$D$10:$D$1000=$D33,IF(Inventory!$J$10:$J$1000=wifr,Inventory!$AD$10:$AD$1000))))))</f>
        <v/>
      </c>
      <c r="AN33" s="121" t="str">
        <f t="array" ref="AN33">IF($D33="","",SUM(IF(Inventory!$B$10:$B$1000=$B33,IF(Inventory!$C$10:$C$1000=$C33,IF(Inventory!$D$10:$D$1000=$D33,IF(Inventory!$J$10:$J$1000=freez,IF(Inventory!$P$10:$P$1000=AN$9,Inventory!$AD$10:$AD$1000))))))+SUM(IF(Inventory!$B$10:$B$1000=$B33,IF(Inventory!$C$10:$C$1000=$C33,IF(Inventory!$D$10:$D$1000=$D33,IF(Inventory!$J$10:$J$1000=wifr,IF(Inventory!$P$10:$P$1000=AN$9,Inventory!$AD$10:$AD$1000)))))))</f>
        <v/>
      </c>
      <c r="AO33" s="121" t="str">
        <f t="array" ref="AO33">IF($D33="","",SUM(IF(Inventory!$B$10:$B$1000=$B33,IF(Inventory!$C$10:$C$1000=$C33,IF(Inventory!$D$10:$D$1000=$D33,IF(Inventory!$J$10:$J$1000=freez,IF(Inventory!$P$10:$P$1000=AO$9,Inventory!$AD$10:$AD$1000))))))+SUM(IF(Inventory!$B$10:$B$1000=$B33,IF(Inventory!$C$10:$C$1000=$C33,IF(Inventory!$D$10:$D$1000=$D33,IF(Inventory!$J$10:$J$1000=wifr,IF(Inventory!$P$10:$P$1000=AO$9,Inventory!$AD$10:$AD$1000)))))))</f>
        <v/>
      </c>
      <c r="AP33" s="121" t="str">
        <f t="array" ref="AP33">IF($D33="","",SUM(IF(Inventory!$B$10:$B$1000=$B33,IF(Inventory!$C$10:$C$1000=$C33,IF(Inventory!$D$10:$D$1000=$D33,IF(Inventory!$J$10:$J$1000=freez,IF(Inventory!$P$10:$P$1000=AP$9,Inventory!$AD$10:$AD$1000))))))+SUM(IF(Inventory!$B$10:$B$1000=$B33,IF(Inventory!$C$10:$C$1000=$C33,IF(Inventory!$D$10:$D$1000=$D33,IF(Inventory!$J$10:$J$1000=wifr,IF(Inventory!$P$10:$P$1000=AP$9,Inventory!$AD$10:$AD$1000)))))))</f>
        <v/>
      </c>
      <c r="AQ33" s="121" t="str">
        <f t="array" ref="AQ33">IF($D33="","",SUM(IF(Inventory!$B$10:$B$1000=$B33,IF(Inventory!$C$10:$C$1000=$C33,IF(Inventory!$D$10:$D$1000=$D33,IF(Inventory!$J$10:$J$1000=freez,IF(Inventory!$P$10:$P$1000=AQ$9,Inventory!$AD$10:$AD$1000))))))+SUM(IF(Inventory!$B$10:$B$1000=$B33,IF(Inventory!$C$10:$C$1000=$C33,IF(Inventory!$D$10:$D$1000=$D33,IF(Inventory!$J$10:$J$1000=wifr,IF(Inventory!$P$10:$P$1000=AQ$9,Inventory!$AD$10:$AD$1000)))))))</f>
        <v/>
      </c>
      <c r="AR33" s="121" t="str">
        <f t="array" ref="AR33">IF($D33="","",SUM(IF(Inventory!$B$10:$B$1000=$B33,IF(Inventory!$C$10:$C$1000=$C33,IF(Inventory!$D$10:$D$1000=$D33,IF(Inventory!$J$10:$J$1000=freez,IF(Inventory!$P$10:$P$1000=AR$9,Inventory!$AD$10:$AD$1000))))))+SUM(IF(Inventory!$B$10:$B$1000=$B33,IF(Inventory!$C$10:$C$1000=$C33,IF(Inventory!$D$10:$D$1000=$D33,IF(Inventory!$J$10:$J$1000=wifr,IF(Inventory!$P$10:$P$1000=AR$9,Inventory!$AD$10:$AD$1000)))))))</f>
        <v/>
      </c>
      <c r="AS33" s="124" t="str">
        <f t="shared" si="21"/>
        <v/>
      </c>
      <c r="AU33" s="352"/>
      <c r="AV33" s="352"/>
      <c r="AX33" s="125">
        <f>IF($C33="",0,Prog!$H31*AX$6*($AU33+$AV33)/12000)</f>
        <v>0</v>
      </c>
      <c r="AY33" s="125">
        <f>IF($C33="",0,Prog!$H31*AY$6*($AU33+$AV33)/12000)</f>
        <v>0</v>
      </c>
      <c r="AZ33" s="121"/>
    </row>
    <row r="34" spans="1:52" ht="16.5" x14ac:dyDescent="0.3">
      <c r="A34" s="279" t="str">
        <f>IF(Prog!B32="","",Prog!B32)</f>
        <v/>
      </c>
      <c r="B34" s="279" t="str">
        <f>IF(Prog!C32="","",Prog!C32)</f>
        <v/>
      </c>
      <c r="C34" s="279" t="str">
        <f>IF(Prog!D32="","",Prog!D32)</f>
        <v/>
      </c>
      <c r="D34" s="120"/>
      <c r="E34" s="121" t="str">
        <f t="array" ref="E34">IF($D34="","",COUNT(IF(Inventory!$B$10:$B$1000=$B34,IF(Inventory!$C$10:$C$1000=$C34,IF(Inventory!$D$10:$D$1000=$D34,IF(Inventory!$P$10:$P$1000=E$9,1))))))</f>
        <v/>
      </c>
      <c r="F34" s="121" t="str">
        <f t="array" ref="F34">IF($D34="","",COUNT(IF(Inventory!$B$10:$B$1000=$B34,IF(Inventory!$C$10:$C$1000=$C34,IF(Inventory!$D$10:$D$1000=$D34,IF(Inventory!$P$10:$P$1000=F$9,1))))))</f>
        <v/>
      </c>
      <c r="G34" s="121" t="str">
        <f t="array" ref="G34">IF($D34="","",COUNT(IF(Inventory!$B$10:$B$1000=$B34,IF(Inventory!$C$10:$C$1000=$C34,IF(Inventory!$D$10:$D$1000=$D34,IF(Inventory!$P$10:$P$1000=G$9,1))))))</f>
        <v/>
      </c>
      <c r="H34" s="121" t="str">
        <f t="array" ref="H34">IF($D34="","",COUNT(IF(Inventory!$B$10:$B$1000=$B34,IF(Inventory!$C$10:$C$1000=$C34,IF(Inventory!$D$10:$D$1000=$D34,IF(Inventory!$P$10:$P$1000=H$9,1))))))</f>
        <v/>
      </c>
      <c r="I34" s="121" t="str">
        <f t="array" ref="I34">IF($D34="","",COUNT(IF(Inventory!$B$10:$B$1000=$B34,IF(Inventory!$C$10:$C$1000=$C34,IF(Inventory!$D$10:$D$1000=$D34,IF(Inventory!$P$10:$P$1000=I$9,1))))))</f>
        <v/>
      </c>
      <c r="J34" s="121">
        <f t="shared" si="16"/>
        <v>0</v>
      </c>
      <c r="K34" s="121" t="str">
        <f t="array" ref="K34">IF($D34="","",COUNT(IF(Inventory!$B$10:$B$1000=$B34,IF(Inventory!$C$10:$C$1000=$C34,IF(Inventory!$D$10:$D$1000=$D34,IF(Inventory!$J$10:$J$1000=wicr,1)))))+COUNT(IF(Inventory!$B$10:$B$1000=$B34,IF(Inventory!$C$10:$C$1000=$C34,IF(Inventory!$D$10:$D$1000=$D34,IF(Inventory!$J$10:$J$1000=wifr,1))))))</f>
        <v/>
      </c>
      <c r="L34" s="121" t="str">
        <f t="array" ref="L34">IF($D34="","",COUNT(IF(Inventory!$B$10:$B$1000=$B34,IF(Inventory!$C$10:$C$1000=$C34,IF(Inventory!$D$10:$D$1000=$D34,IF(Inventory!$J$10:$J$1000=wicr,IF(Inventory!$P$10:$P$1000=L$9,1))))))+COUNT(IF(Inventory!$B$10:$B$1000=$B34,IF(Inventory!$C$10:$C$1000=$C34,IF(Inventory!$D$10:$D$1000=$D34,IF(Inventory!$J$10:$J$1000=wifr,IF(Inventory!$P$10:$P$1000=L$9,1)))))))</f>
        <v/>
      </c>
      <c r="M34" s="121" t="str">
        <f t="array" ref="M34">IF($D34="","",COUNT(IF(Inventory!$B$10:$B$1000=$B34,IF(Inventory!$C$10:$C$1000=$C34,IF(Inventory!$D$10:$D$1000=$D34,IF(Inventory!$J$10:$J$1000=wicr,IF(Inventory!$P$10:$P$1000=M$9,1))))))+COUNT(IF(Inventory!$B$10:$B$1000=$B34,IF(Inventory!$C$10:$C$1000=$C34,IF(Inventory!$D$10:$D$1000=$D34,IF(Inventory!$J$10:$J$1000=wifr,IF(Inventory!$P$10:$P$1000=M$9,1)))))))</f>
        <v/>
      </c>
      <c r="N34" s="121" t="str">
        <f t="array" ref="N34">IF($D34="","",COUNT(IF(Inventory!$B$10:$B$1000=$B34,IF(Inventory!$C$10:$C$1000=$C34,IF(Inventory!$D$10:$D$1000=$D34,IF(Inventory!$J$10:$J$1000=wicr,IF(Inventory!$P$10:$P$1000=N$9,1))))))+COUNT(IF(Inventory!$B$10:$B$1000=$B34,IF(Inventory!$C$10:$C$1000=$C34,IF(Inventory!$D$10:$D$1000=$D34,IF(Inventory!$J$10:$J$1000=wifr,IF(Inventory!$P$10:$P$1000=N$9,1)))))))</f>
        <v/>
      </c>
      <c r="O34" s="121" t="str">
        <f t="array" ref="O34">IF($D34="","",COUNT(IF(Inventory!$B$10:$B$1000=$B34,IF(Inventory!$C$10:$C$1000=$C34,IF(Inventory!$D$10:$D$1000=$D34,IF(Inventory!$J$10:$J$1000=wicr,IF(Inventory!$P$10:$P$1000=O$9,1))))))+COUNT(IF(Inventory!$B$10:$B$1000=$B34,IF(Inventory!$C$10:$C$1000=$C34,IF(Inventory!$D$10:$D$1000=$D34,IF(Inventory!$J$10:$J$1000=wifr,IF(Inventory!$P$10:$P$1000=O$9,1)))))))</f>
        <v/>
      </c>
      <c r="P34" s="121" t="str">
        <f t="array" ref="P34">IF($D34="","",COUNT(IF(Inventory!$B$10:$B$1000=$B34,IF(Inventory!$C$10:$C$1000=$C34,IF(Inventory!$D$10:$D$1000=$D34,IF(Inventory!$J$10:$J$1000=wicr,IF(Inventory!$P$10:$P$1000=P$9,1))))))+COUNT(IF(Inventory!$B$10:$B$1000=$B34,IF(Inventory!$C$10:$C$1000=$C34,IF(Inventory!$D$10:$D$1000=$D34,IF(Inventory!$J$10:$J$1000=wifr,IF(Inventory!$P$10:$P$1000=P$9,1)))))))</f>
        <v/>
      </c>
      <c r="Q34" s="122" t="str">
        <f t="shared" si="17"/>
        <v/>
      </c>
      <c r="R34" s="121" t="str">
        <f t="array" ref="R34">IF($D34="","",COUNT(IF(Inventory!$B$10:$B$1000=$B34,IF(Inventory!$C$10:$C$1000=$C34,IF(Inventory!$D$10:$D$1000=$D34,IF(Inventory!$J$10:$J$1000=frig,1))))))</f>
        <v/>
      </c>
      <c r="S34" s="121" t="str">
        <f t="array" ref="S34">IF($D34="","",COUNT(IF(Inventory!$B$10:$B$1000=$B34,IF(Inventory!$C$10:$C$1000=$C34,IF(Inventory!$D$10:$D$1000=$D34,IF(Inventory!$J$10:$J$1000=frig,IF(Inventory!$P$10:$P$1000=S$9,1)))))))</f>
        <v/>
      </c>
      <c r="T34" s="121" t="str">
        <f t="array" ref="T34">IF($D34="","",COUNT(IF(Inventory!$B$10:$B$1000=$B34,IF(Inventory!$C$10:$C$1000=$C34,IF(Inventory!$D$10:$D$1000=$D34,IF(Inventory!$J$10:$J$1000=frig,IF(Inventory!$P$10:$P$1000=T$9,1)))))))</f>
        <v/>
      </c>
      <c r="U34" s="121" t="str">
        <f t="array" ref="U34">IF($D34="","",COUNT(IF(Inventory!$B$10:$B$1000=$B34,IF(Inventory!$C$10:$C$1000=$C34,IF(Inventory!$D$10:$D$1000=$D34,IF(Inventory!$J$10:$J$1000=frig,IF(Inventory!$P$10:$P$1000=U$9,1)))))))</f>
        <v/>
      </c>
      <c r="V34" s="121" t="str">
        <f t="array" ref="V34">IF($D34="","",COUNT(IF(Inventory!$B$10:$B$1000=$B34,IF(Inventory!$C$10:$C$1000=$C34,IF(Inventory!$D$10:$D$1000=$D34,IF(Inventory!$J$10:$J$1000=frig,IF(Inventory!$P$10:$P$1000=V$9,1)))))))</f>
        <v/>
      </c>
      <c r="W34" s="121" t="str">
        <f t="array" ref="W34">IF($D34="","",COUNT(IF(Inventory!$B$10:$B$1000=$B34,IF(Inventory!$C$10:$C$1000=$C34,IF(Inventory!$D$10:$D$1000=$D34,IF(Inventory!$J$10:$J$1000=frig,IF(Inventory!$P$10:$P$1000=W$9,1)))))))</f>
        <v/>
      </c>
      <c r="X34" s="122" t="str">
        <f t="shared" si="18"/>
        <v/>
      </c>
      <c r="Y34" s="121" t="str">
        <f t="array" ref="Y34">IF($D34="","",COUNT(IF(Inventory!$B$10:$B$1000=$B34,IF(Inventory!$C$10:$C$1000=$C34,IF(Inventory!$D$10:$D$1000=$D34,IF(Inventory!$J$10:$J$1000=freez,1))))))</f>
        <v/>
      </c>
      <c r="Z34" s="121" t="str">
        <f t="array" ref="Z34">IF($D34="","",COUNT(IF(Inventory!$B$10:$B$1000=$B34,IF(Inventory!$C$10:$C$1000=$C34,IF(Inventory!$D$10:$D$1000=$D34,IF(Inventory!$J$10:$J$1000=freez,IF(Inventory!$P$10:$P$1000=Z$9,1)))))))</f>
        <v/>
      </c>
      <c r="AA34" s="121" t="str">
        <f t="array" ref="AA34">IF($D34="","",COUNT(IF(Inventory!$B$10:$B$1000=$B34,IF(Inventory!$C$10:$C$1000=$C34,IF(Inventory!$D$10:$D$1000=$D34,IF(Inventory!$J$10:$J$1000=freez,IF(Inventory!$P$10:$P$1000=AA$9,1)))))))</f>
        <v/>
      </c>
      <c r="AB34" s="121" t="str">
        <f t="array" ref="AB34">IF($D34="","",COUNT(IF(Inventory!$B$10:$B$1000=$B34,IF(Inventory!$C$10:$C$1000=$C34,IF(Inventory!$D$10:$D$1000=$D34,IF(Inventory!$J$10:$J$1000=freez,IF(Inventory!$P$10:$P$1000=AB$9,1)))))))</f>
        <v/>
      </c>
      <c r="AC34" s="121" t="str">
        <f t="array" ref="AC34">IF($D34="","",COUNT(IF(Inventory!$B$10:$B$1000=$B34,IF(Inventory!$C$10:$C$1000=$C34,IF(Inventory!$D$10:$D$1000=$D34,IF(Inventory!$J$10:$J$1000=freez,IF(Inventory!$P$10:$P$1000=AC$9,1)))))))</f>
        <v/>
      </c>
      <c r="AD34" s="121" t="str">
        <f t="array" ref="AD34">IF($D34="","",COUNT(IF(Inventory!$B$10:$B$1000=$B34,IF(Inventory!$C$10:$C$1000=$C34,IF(Inventory!$D$10:$D$1000=$D34,IF(Inventory!$J$10:$J$1000=freez,IF(Inventory!$P$10:$P$1000=AD$9,1)))))))</f>
        <v/>
      </c>
      <c r="AE34" s="122" t="str">
        <f t="shared" si="19"/>
        <v/>
      </c>
      <c r="AF34" s="121" t="str">
        <f t="array" ref="AF34">IF($D34="","",SUM(IF(Inventory!$B$10:$B$1000=$B34,IF(Inventory!$C$10:$C$1000=$C34,IF(Inventory!$D$10:$D$1000=$D34,IF(Inventory!$J$10:$J$1000=frig,Inventory!$AC$10:$AC$1000)))))+SUM(IF(Inventory!$B$10:$B$1000=$B34,IF(Inventory!$C$10:$C$1000=$C34,IF(Inventory!$D$10:$D$1000=$D34,IF(Inventory!$J$10:$J$1000=wicr,Inventory!$AC$10:$AC$1000))))))</f>
        <v/>
      </c>
      <c r="AG34" s="121" t="str">
        <f t="array" ref="AG34">IF($D34="","",SUM(IF(Inventory!$B$10:$B$1000=$B34,IF(Inventory!$C$10:$C$1000=$C34,IF(Inventory!$D$10:$D$1000=$D34,IF(Inventory!$J$10:$J$1000=frig,IF(Inventory!$P$10:$P$1000=AG$9,Inventory!$AC$10:$AC$1000))))))+SUM(IF(Inventory!$B$10:$B$1000=$B34,IF(Inventory!$C$10:$C$1000=$C34,IF(Inventory!$D$10:$D$1000=$D34,IF(Inventory!$J$10:$J$1000=wicr,IF(Inventory!$P$10:$P$1000=AG$9,Inventory!$AC$10:$AC$1000)))))))</f>
        <v/>
      </c>
      <c r="AH34" s="121" t="str">
        <f t="array" ref="AH34">IF($D34="","",SUM(IF(Inventory!$B$10:$B$1000=$B34,IF(Inventory!$C$10:$C$1000=$C34,IF(Inventory!$D$10:$D$1000=$D34,IF(Inventory!$J$10:$J$1000=frig,IF(Inventory!$P$10:$P$1000=AH$9,Inventory!$AC$10:$AC$1000))))))+SUM(IF(Inventory!$B$10:$B$1000=$B34,IF(Inventory!$C$10:$C$1000=$C34,IF(Inventory!$D$10:$D$1000=$D34,IF(Inventory!$J$10:$J$1000=wicr,IF(Inventory!$P$10:$P$1000=AH$9,Inventory!$AC$10:$AC$1000)))))))</f>
        <v/>
      </c>
      <c r="AI34" s="121" t="str">
        <f t="array" ref="AI34">IF($D34="","",SUM(IF(Inventory!$B$10:$B$1000=$B34,IF(Inventory!$C$10:$C$1000=$C34,IF(Inventory!$D$10:$D$1000=$D34,IF(Inventory!$J$10:$J$1000=frig,IF(Inventory!$P$10:$P$1000=AI$9,Inventory!$AC$10:$AC$1000))))))+SUM(IF(Inventory!$B$10:$B$1000=$B34,IF(Inventory!$C$10:$C$1000=$C34,IF(Inventory!$D$10:$D$1000=$D34,IF(Inventory!$J$10:$J$1000=wicr,IF(Inventory!$P$10:$P$1000=AI$9,Inventory!$AC$10:$AC$1000)))))))</f>
        <v/>
      </c>
      <c r="AJ34" s="121" t="str">
        <f t="array" ref="AJ34">IF($D34="","",SUM(IF(Inventory!$B$10:$B$1000=$B34,IF(Inventory!$C$10:$C$1000=$C34,IF(Inventory!$D$10:$D$1000=$D34,IF(Inventory!$J$10:$J$1000=frig,IF(Inventory!$P$10:$P$1000=AJ$9,Inventory!$AC$10:$AC$1000))))))+SUM(IF(Inventory!$B$10:$B$1000=$B34,IF(Inventory!$C$10:$C$1000=$C34,IF(Inventory!$D$10:$D$1000=$D34,IF(Inventory!$J$10:$J$1000=wicr,IF(Inventory!$P$10:$P$1000=AJ$9,Inventory!$AC$10:$AC$1000)))))))</f>
        <v/>
      </c>
      <c r="AK34" s="121" t="str">
        <f t="array" ref="AK34">IF($D34="","",SUM(IF(Inventory!$B$10:$B$1000=$B34,IF(Inventory!$C$10:$C$1000=$C34,IF(Inventory!$D$10:$D$1000=$D34,IF(Inventory!$J$10:$J$1000=frig,IF(Inventory!$P$10:$P$1000=AK$9,Inventory!$AC$10:$AC$1000))))))+SUM(IF(Inventory!$B$10:$B$1000=$B34,IF(Inventory!$C$10:$C$1000=$C34,IF(Inventory!$D$10:$D$1000=$D34,IF(Inventory!$J$10:$J$1000=wicr,IF(Inventory!$P$10:$P$1000=AK$9,Inventory!$AC$10:$AC$1000)))))))</f>
        <v/>
      </c>
      <c r="AL34" s="123" t="str">
        <f t="shared" si="20"/>
        <v/>
      </c>
      <c r="AM34" s="121" t="str">
        <f t="array" ref="AM34">IF($D34="","",SUM(IF(Inventory!$B$10:$B$1000=$B34,IF(Inventory!$C$10:$C$1000=$C34,IF(Inventory!$D$10:$D$1000=$D34,IF(Inventory!$J$10:$J$1000=freez,Inventory!$AD$10:$AD$1000)))))+SUM(IF(Inventory!$B$10:$B$1000=$B34,IF(Inventory!$C$10:$C$1000=$C34,IF(Inventory!$D$10:$D$1000=$D34,IF(Inventory!$J$10:$J$1000=wifr,Inventory!$AD$10:$AD$1000))))))</f>
        <v/>
      </c>
      <c r="AN34" s="121" t="str">
        <f t="array" ref="AN34">IF($D34="","",SUM(IF(Inventory!$B$10:$B$1000=$B34,IF(Inventory!$C$10:$C$1000=$C34,IF(Inventory!$D$10:$D$1000=$D34,IF(Inventory!$J$10:$J$1000=freez,IF(Inventory!$P$10:$P$1000=AN$9,Inventory!$AD$10:$AD$1000))))))+SUM(IF(Inventory!$B$10:$B$1000=$B34,IF(Inventory!$C$10:$C$1000=$C34,IF(Inventory!$D$10:$D$1000=$D34,IF(Inventory!$J$10:$J$1000=wifr,IF(Inventory!$P$10:$P$1000=AN$9,Inventory!$AD$10:$AD$1000)))))))</f>
        <v/>
      </c>
      <c r="AO34" s="121" t="str">
        <f t="array" ref="AO34">IF($D34="","",SUM(IF(Inventory!$B$10:$B$1000=$B34,IF(Inventory!$C$10:$C$1000=$C34,IF(Inventory!$D$10:$D$1000=$D34,IF(Inventory!$J$10:$J$1000=freez,IF(Inventory!$P$10:$P$1000=AO$9,Inventory!$AD$10:$AD$1000))))))+SUM(IF(Inventory!$B$10:$B$1000=$B34,IF(Inventory!$C$10:$C$1000=$C34,IF(Inventory!$D$10:$D$1000=$D34,IF(Inventory!$J$10:$J$1000=wifr,IF(Inventory!$P$10:$P$1000=AO$9,Inventory!$AD$10:$AD$1000)))))))</f>
        <v/>
      </c>
      <c r="AP34" s="121" t="str">
        <f t="array" ref="AP34">IF($D34="","",SUM(IF(Inventory!$B$10:$B$1000=$B34,IF(Inventory!$C$10:$C$1000=$C34,IF(Inventory!$D$10:$D$1000=$D34,IF(Inventory!$J$10:$J$1000=freez,IF(Inventory!$P$10:$P$1000=AP$9,Inventory!$AD$10:$AD$1000))))))+SUM(IF(Inventory!$B$10:$B$1000=$B34,IF(Inventory!$C$10:$C$1000=$C34,IF(Inventory!$D$10:$D$1000=$D34,IF(Inventory!$J$10:$J$1000=wifr,IF(Inventory!$P$10:$P$1000=AP$9,Inventory!$AD$10:$AD$1000)))))))</f>
        <v/>
      </c>
      <c r="AQ34" s="121" t="str">
        <f t="array" ref="AQ34">IF($D34="","",SUM(IF(Inventory!$B$10:$B$1000=$B34,IF(Inventory!$C$10:$C$1000=$C34,IF(Inventory!$D$10:$D$1000=$D34,IF(Inventory!$J$10:$J$1000=freez,IF(Inventory!$P$10:$P$1000=AQ$9,Inventory!$AD$10:$AD$1000))))))+SUM(IF(Inventory!$B$10:$B$1000=$B34,IF(Inventory!$C$10:$C$1000=$C34,IF(Inventory!$D$10:$D$1000=$D34,IF(Inventory!$J$10:$J$1000=wifr,IF(Inventory!$P$10:$P$1000=AQ$9,Inventory!$AD$10:$AD$1000)))))))</f>
        <v/>
      </c>
      <c r="AR34" s="121" t="str">
        <f t="array" ref="AR34">IF($D34="","",SUM(IF(Inventory!$B$10:$B$1000=$B34,IF(Inventory!$C$10:$C$1000=$C34,IF(Inventory!$D$10:$D$1000=$D34,IF(Inventory!$J$10:$J$1000=freez,IF(Inventory!$P$10:$P$1000=AR$9,Inventory!$AD$10:$AD$1000))))))+SUM(IF(Inventory!$B$10:$B$1000=$B34,IF(Inventory!$C$10:$C$1000=$C34,IF(Inventory!$D$10:$D$1000=$D34,IF(Inventory!$J$10:$J$1000=wifr,IF(Inventory!$P$10:$P$1000=AR$9,Inventory!$AD$10:$AD$1000)))))))</f>
        <v/>
      </c>
      <c r="AS34" s="124" t="str">
        <f t="shared" si="21"/>
        <v/>
      </c>
      <c r="AU34" s="352"/>
      <c r="AV34" s="352"/>
      <c r="AX34" s="125">
        <f>IF($C34="",0,Prog!$H32*AX$6*($AU34+$AV34)/12000)</f>
        <v>0</v>
      </c>
      <c r="AY34" s="125">
        <f>IF($C34="",0,Prog!$H32*AY$6*($AU34+$AV34)/12000)</f>
        <v>0</v>
      </c>
      <c r="AZ34" s="121"/>
    </row>
    <row r="35" spans="1:52" ht="16.5" x14ac:dyDescent="0.3">
      <c r="A35" s="279" t="str">
        <f>IF(Prog!B33="","",Prog!B33)</f>
        <v/>
      </c>
      <c r="B35" s="279" t="str">
        <f>IF(Prog!C33="","",Prog!C33)</f>
        <v/>
      </c>
      <c r="C35" s="279" t="str">
        <f>IF(Prog!D33="","",Prog!D33)</f>
        <v/>
      </c>
      <c r="D35" s="120"/>
      <c r="E35" s="121" t="str">
        <f t="array" ref="E35">IF($D35="","",COUNT(IF(Inventory!$B$10:$B$1000=$B35,IF(Inventory!$C$10:$C$1000=$C35,IF(Inventory!$D$10:$D$1000=$D35,IF(Inventory!$P$10:$P$1000=E$9,1))))))</f>
        <v/>
      </c>
      <c r="F35" s="121" t="str">
        <f t="array" ref="F35">IF($D35="","",COUNT(IF(Inventory!$B$10:$B$1000=$B35,IF(Inventory!$C$10:$C$1000=$C35,IF(Inventory!$D$10:$D$1000=$D35,IF(Inventory!$P$10:$P$1000=F$9,1))))))</f>
        <v/>
      </c>
      <c r="G35" s="121" t="str">
        <f t="array" ref="G35">IF($D35="","",COUNT(IF(Inventory!$B$10:$B$1000=$B35,IF(Inventory!$C$10:$C$1000=$C35,IF(Inventory!$D$10:$D$1000=$D35,IF(Inventory!$P$10:$P$1000=G$9,1))))))</f>
        <v/>
      </c>
      <c r="H35" s="121" t="str">
        <f t="array" ref="H35">IF($D35="","",COUNT(IF(Inventory!$B$10:$B$1000=$B35,IF(Inventory!$C$10:$C$1000=$C35,IF(Inventory!$D$10:$D$1000=$D35,IF(Inventory!$P$10:$P$1000=H$9,1))))))</f>
        <v/>
      </c>
      <c r="I35" s="121" t="str">
        <f t="array" ref="I35">IF($D35="","",COUNT(IF(Inventory!$B$10:$B$1000=$B35,IF(Inventory!$C$10:$C$1000=$C35,IF(Inventory!$D$10:$D$1000=$D35,IF(Inventory!$P$10:$P$1000=I$9,1))))))</f>
        <v/>
      </c>
      <c r="J35" s="121">
        <f t="shared" si="16"/>
        <v>0</v>
      </c>
      <c r="K35" s="121" t="str">
        <f t="array" ref="K35">IF($D35="","",COUNT(IF(Inventory!$B$10:$B$1000=$B35,IF(Inventory!$C$10:$C$1000=$C35,IF(Inventory!$D$10:$D$1000=$D35,IF(Inventory!$J$10:$J$1000=wicr,1)))))+COUNT(IF(Inventory!$B$10:$B$1000=$B35,IF(Inventory!$C$10:$C$1000=$C35,IF(Inventory!$D$10:$D$1000=$D35,IF(Inventory!$J$10:$J$1000=wifr,1))))))</f>
        <v/>
      </c>
      <c r="L35" s="121" t="str">
        <f t="array" ref="L35">IF($D35="","",COUNT(IF(Inventory!$B$10:$B$1000=$B35,IF(Inventory!$C$10:$C$1000=$C35,IF(Inventory!$D$10:$D$1000=$D35,IF(Inventory!$J$10:$J$1000=wicr,IF(Inventory!$P$10:$P$1000=L$9,1))))))+COUNT(IF(Inventory!$B$10:$B$1000=$B35,IF(Inventory!$C$10:$C$1000=$C35,IF(Inventory!$D$10:$D$1000=$D35,IF(Inventory!$J$10:$J$1000=wifr,IF(Inventory!$P$10:$P$1000=L$9,1)))))))</f>
        <v/>
      </c>
      <c r="M35" s="121" t="str">
        <f t="array" ref="M35">IF($D35="","",COUNT(IF(Inventory!$B$10:$B$1000=$B35,IF(Inventory!$C$10:$C$1000=$C35,IF(Inventory!$D$10:$D$1000=$D35,IF(Inventory!$J$10:$J$1000=wicr,IF(Inventory!$P$10:$P$1000=M$9,1))))))+COUNT(IF(Inventory!$B$10:$B$1000=$B35,IF(Inventory!$C$10:$C$1000=$C35,IF(Inventory!$D$10:$D$1000=$D35,IF(Inventory!$J$10:$J$1000=wifr,IF(Inventory!$P$10:$P$1000=M$9,1)))))))</f>
        <v/>
      </c>
      <c r="N35" s="121" t="str">
        <f t="array" ref="N35">IF($D35="","",COUNT(IF(Inventory!$B$10:$B$1000=$B35,IF(Inventory!$C$10:$C$1000=$C35,IF(Inventory!$D$10:$D$1000=$D35,IF(Inventory!$J$10:$J$1000=wicr,IF(Inventory!$P$10:$P$1000=N$9,1))))))+COUNT(IF(Inventory!$B$10:$B$1000=$B35,IF(Inventory!$C$10:$C$1000=$C35,IF(Inventory!$D$10:$D$1000=$D35,IF(Inventory!$J$10:$J$1000=wifr,IF(Inventory!$P$10:$P$1000=N$9,1)))))))</f>
        <v/>
      </c>
      <c r="O35" s="121" t="str">
        <f t="array" ref="O35">IF($D35="","",COUNT(IF(Inventory!$B$10:$B$1000=$B35,IF(Inventory!$C$10:$C$1000=$C35,IF(Inventory!$D$10:$D$1000=$D35,IF(Inventory!$J$10:$J$1000=wicr,IF(Inventory!$P$10:$P$1000=O$9,1))))))+COUNT(IF(Inventory!$B$10:$B$1000=$B35,IF(Inventory!$C$10:$C$1000=$C35,IF(Inventory!$D$10:$D$1000=$D35,IF(Inventory!$J$10:$J$1000=wifr,IF(Inventory!$P$10:$P$1000=O$9,1)))))))</f>
        <v/>
      </c>
      <c r="P35" s="121" t="str">
        <f t="array" ref="P35">IF($D35="","",COUNT(IF(Inventory!$B$10:$B$1000=$B35,IF(Inventory!$C$10:$C$1000=$C35,IF(Inventory!$D$10:$D$1000=$D35,IF(Inventory!$J$10:$J$1000=wicr,IF(Inventory!$P$10:$P$1000=P$9,1))))))+COUNT(IF(Inventory!$B$10:$B$1000=$B35,IF(Inventory!$C$10:$C$1000=$C35,IF(Inventory!$D$10:$D$1000=$D35,IF(Inventory!$J$10:$J$1000=wifr,IF(Inventory!$P$10:$P$1000=P$9,1)))))))</f>
        <v/>
      </c>
      <c r="Q35" s="122" t="str">
        <f t="shared" si="17"/>
        <v/>
      </c>
      <c r="R35" s="121" t="str">
        <f t="array" ref="R35">IF($D35="","",COUNT(IF(Inventory!$B$10:$B$1000=$B35,IF(Inventory!$C$10:$C$1000=$C35,IF(Inventory!$D$10:$D$1000=$D35,IF(Inventory!$J$10:$J$1000=frig,1))))))</f>
        <v/>
      </c>
      <c r="S35" s="121" t="str">
        <f t="array" ref="S35">IF($D35="","",COUNT(IF(Inventory!$B$10:$B$1000=$B35,IF(Inventory!$C$10:$C$1000=$C35,IF(Inventory!$D$10:$D$1000=$D35,IF(Inventory!$J$10:$J$1000=frig,IF(Inventory!$P$10:$P$1000=S$9,1)))))))</f>
        <v/>
      </c>
      <c r="T35" s="121" t="str">
        <f t="array" ref="T35">IF($D35="","",COUNT(IF(Inventory!$B$10:$B$1000=$B35,IF(Inventory!$C$10:$C$1000=$C35,IF(Inventory!$D$10:$D$1000=$D35,IF(Inventory!$J$10:$J$1000=frig,IF(Inventory!$P$10:$P$1000=T$9,1)))))))</f>
        <v/>
      </c>
      <c r="U35" s="121" t="str">
        <f t="array" ref="U35">IF($D35="","",COUNT(IF(Inventory!$B$10:$B$1000=$B35,IF(Inventory!$C$10:$C$1000=$C35,IF(Inventory!$D$10:$D$1000=$D35,IF(Inventory!$J$10:$J$1000=frig,IF(Inventory!$P$10:$P$1000=U$9,1)))))))</f>
        <v/>
      </c>
      <c r="V35" s="121" t="str">
        <f t="array" ref="V35">IF($D35="","",COUNT(IF(Inventory!$B$10:$B$1000=$B35,IF(Inventory!$C$10:$C$1000=$C35,IF(Inventory!$D$10:$D$1000=$D35,IF(Inventory!$J$10:$J$1000=frig,IF(Inventory!$P$10:$P$1000=V$9,1)))))))</f>
        <v/>
      </c>
      <c r="W35" s="121" t="str">
        <f t="array" ref="W35">IF($D35="","",COUNT(IF(Inventory!$B$10:$B$1000=$B35,IF(Inventory!$C$10:$C$1000=$C35,IF(Inventory!$D$10:$D$1000=$D35,IF(Inventory!$J$10:$J$1000=frig,IF(Inventory!$P$10:$P$1000=W$9,1)))))))</f>
        <v/>
      </c>
      <c r="X35" s="122" t="str">
        <f t="shared" si="18"/>
        <v/>
      </c>
      <c r="Y35" s="121" t="str">
        <f t="array" ref="Y35">IF($D35="","",COUNT(IF(Inventory!$B$10:$B$1000=$B35,IF(Inventory!$C$10:$C$1000=$C35,IF(Inventory!$D$10:$D$1000=$D35,IF(Inventory!$J$10:$J$1000=freez,1))))))</f>
        <v/>
      </c>
      <c r="Z35" s="121" t="str">
        <f t="array" ref="Z35">IF($D35="","",COUNT(IF(Inventory!$B$10:$B$1000=$B35,IF(Inventory!$C$10:$C$1000=$C35,IF(Inventory!$D$10:$D$1000=$D35,IF(Inventory!$J$10:$J$1000=freez,IF(Inventory!$P$10:$P$1000=Z$9,1)))))))</f>
        <v/>
      </c>
      <c r="AA35" s="121" t="str">
        <f t="array" ref="AA35">IF($D35="","",COUNT(IF(Inventory!$B$10:$B$1000=$B35,IF(Inventory!$C$10:$C$1000=$C35,IF(Inventory!$D$10:$D$1000=$D35,IF(Inventory!$J$10:$J$1000=freez,IF(Inventory!$P$10:$P$1000=AA$9,1)))))))</f>
        <v/>
      </c>
      <c r="AB35" s="121" t="str">
        <f t="array" ref="AB35">IF($D35="","",COUNT(IF(Inventory!$B$10:$B$1000=$B35,IF(Inventory!$C$10:$C$1000=$C35,IF(Inventory!$D$10:$D$1000=$D35,IF(Inventory!$J$10:$J$1000=freez,IF(Inventory!$P$10:$P$1000=AB$9,1)))))))</f>
        <v/>
      </c>
      <c r="AC35" s="121" t="str">
        <f t="array" ref="AC35">IF($D35="","",COUNT(IF(Inventory!$B$10:$B$1000=$B35,IF(Inventory!$C$10:$C$1000=$C35,IF(Inventory!$D$10:$D$1000=$D35,IF(Inventory!$J$10:$J$1000=freez,IF(Inventory!$P$10:$P$1000=AC$9,1)))))))</f>
        <v/>
      </c>
      <c r="AD35" s="121" t="str">
        <f t="array" ref="AD35">IF($D35="","",COUNT(IF(Inventory!$B$10:$B$1000=$B35,IF(Inventory!$C$10:$C$1000=$C35,IF(Inventory!$D$10:$D$1000=$D35,IF(Inventory!$J$10:$J$1000=freez,IF(Inventory!$P$10:$P$1000=AD$9,1)))))))</f>
        <v/>
      </c>
      <c r="AE35" s="122" t="str">
        <f t="shared" si="19"/>
        <v/>
      </c>
      <c r="AF35" s="121" t="str">
        <f t="array" ref="AF35">IF($D35="","",SUM(IF(Inventory!$B$10:$B$1000=$B35,IF(Inventory!$C$10:$C$1000=$C35,IF(Inventory!$D$10:$D$1000=$D35,IF(Inventory!$J$10:$J$1000=frig,Inventory!$AC$10:$AC$1000)))))+SUM(IF(Inventory!$B$10:$B$1000=$B35,IF(Inventory!$C$10:$C$1000=$C35,IF(Inventory!$D$10:$D$1000=$D35,IF(Inventory!$J$10:$J$1000=wicr,Inventory!$AC$10:$AC$1000))))))</f>
        <v/>
      </c>
      <c r="AG35" s="121" t="str">
        <f t="array" ref="AG35">IF($D35="","",SUM(IF(Inventory!$B$10:$B$1000=$B35,IF(Inventory!$C$10:$C$1000=$C35,IF(Inventory!$D$10:$D$1000=$D35,IF(Inventory!$J$10:$J$1000=frig,IF(Inventory!$P$10:$P$1000=AG$9,Inventory!$AC$10:$AC$1000))))))+SUM(IF(Inventory!$B$10:$B$1000=$B35,IF(Inventory!$C$10:$C$1000=$C35,IF(Inventory!$D$10:$D$1000=$D35,IF(Inventory!$J$10:$J$1000=wicr,IF(Inventory!$P$10:$P$1000=AG$9,Inventory!$AC$10:$AC$1000)))))))</f>
        <v/>
      </c>
      <c r="AH35" s="121" t="str">
        <f t="array" ref="AH35">IF($D35="","",SUM(IF(Inventory!$B$10:$B$1000=$B35,IF(Inventory!$C$10:$C$1000=$C35,IF(Inventory!$D$10:$D$1000=$D35,IF(Inventory!$J$10:$J$1000=frig,IF(Inventory!$P$10:$P$1000=AH$9,Inventory!$AC$10:$AC$1000))))))+SUM(IF(Inventory!$B$10:$B$1000=$B35,IF(Inventory!$C$10:$C$1000=$C35,IF(Inventory!$D$10:$D$1000=$D35,IF(Inventory!$J$10:$J$1000=wicr,IF(Inventory!$P$10:$P$1000=AH$9,Inventory!$AC$10:$AC$1000)))))))</f>
        <v/>
      </c>
      <c r="AI35" s="121" t="str">
        <f t="array" ref="AI35">IF($D35="","",SUM(IF(Inventory!$B$10:$B$1000=$B35,IF(Inventory!$C$10:$C$1000=$C35,IF(Inventory!$D$10:$D$1000=$D35,IF(Inventory!$J$10:$J$1000=frig,IF(Inventory!$P$10:$P$1000=AI$9,Inventory!$AC$10:$AC$1000))))))+SUM(IF(Inventory!$B$10:$B$1000=$B35,IF(Inventory!$C$10:$C$1000=$C35,IF(Inventory!$D$10:$D$1000=$D35,IF(Inventory!$J$10:$J$1000=wicr,IF(Inventory!$P$10:$P$1000=AI$9,Inventory!$AC$10:$AC$1000)))))))</f>
        <v/>
      </c>
      <c r="AJ35" s="121" t="str">
        <f t="array" ref="AJ35">IF($D35="","",SUM(IF(Inventory!$B$10:$B$1000=$B35,IF(Inventory!$C$10:$C$1000=$C35,IF(Inventory!$D$10:$D$1000=$D35,IF(Inventory!$J$10:$J$1000=frig,IF(Inventory!$P$10:$P$1000=AJ$9,Inventory!$AC$10:$AC$1000))))))+SUM(IF(Inventory!$B$10:$B$1000=$B35,IF(Inventory!$C$10:$C$1000=$C35,IF(Inventory!$D$10:$D$1000=$D35,IF(Inventory!$J$10:$J$1000=wicr,IF(Inventory!$P$10:$P$1000=AJ$9,Inventory!$AC$10:$AC$1000)))))))</f>
        <v/>
      </c>
      <c r="AK35" s="121" t="str">
        <f t="array" ref="AK35">IF($D35="","",SUM(IF(Inventory!$B$10:$B$1000=$B35,IF(Inventory!$C$10:$C$1000=$C35,IF(Inventory!$D$10:$D$1000=$D35,IF(Inventory!$J$10:$J$1000=frig,IF(Inventory!$P$10:$P$1000=AK$9,Inventory!$AC$10:$AC$1000))))))+SUM(IF(Inventory!$B$10:$B$1000=$B35,IF(Inventory!$C$10:$C$1000=$C35,IF(Inventory!$D$10:$D$1000=$D35,IF(Inventory!$J$10:$J$1000=wicr,IF(Inventory!$P$10:$P$1000=AK$9,Inventory!$AC$10:$AC$1000)))))))</f>
        <v/>
      </c>
      <c r="AL35" s="123" t="str">
        <f t="shared" si="20"/>
        <v/>
      </c>
      <c r="AM35" s="121" t="str">
        <f t="array" ref="AM35">IF($D35="","",SUM(IF(Inventory!$B$10:$B$1000=$B35,IF(Inventory!$C$10:$C$1000=$C35,IF(Inventory!$D$10:$D$1000=$D35,IF(Inventory!$J$10:$J$1000=freez,Inventory!$AD$10:$AD$1000)))))+SUM(IF(Inventory!$B$10:$B$1000=$B35,IF(Inventory!$C$10:$C$1000=$C35,IF(Inventory!$D$10:$D$1000=$D35,IF(Inventory!$J$10:$J$1000=wifr,Inventory!$AD$10:$AD$1000))))))</f>
        <v/>
      </c>
      <c r="AN35" s="121" t="str">
        <f t="array" ref="AN35">IF($D35="","",SUM(IF(Inventory!$B$10:$B$1000=$B35,IF(Inventory!$C$10:$C$1000=$C35,IF(Inventory!$D$10:$D$1000=$D35,IF(Inventory!$J$10:$J$1000=freez,IF(Inventory!$P$10:$P$1000=AN$9,Inventory!$AD$10:$AD$1000))))))+SUM(IF(Inventory!$B$10:$B$1000=$B35,IF(Inventory!$C$10:$C$1000=$C35,IF(Inventory!$D$10:$D$1000=$D35,IF(Inventory!$J$10:$J$1000=wifr,IF(Inventory!$P$10:$P$1000=AN$9,Inventory!$AD$10:$AD$1000)))))))</f>
        <v/>
      </c>
      <c r="AO35" s="121" t="str">
        <f t="array" ref="AO35">IF($D35="","",SUM(IF(Inventory!$B$10:$B$1000=$B35,IF(Inventory!$C$10:$C$1000=$C35,IF(Inventory!$D$10:$D$1000=$D35,IF(Inventory!$J$10:$J$1000=freez,IF(Inventory!$P$10:$P$1000=AO$9,Inventory!$AD$10:$AD$1000))))))+SUM(IF(Inventory!$B$10:$B$1000=$B35,IF(Inventory!$C$10:$C$1000=$C35,IF(Inventory!$D$10:$D$1000=$D35,IF(Inventory!$J$10:$J$1000=wifr,IF(Inventory!$P$10:$P$1000=AO$9,Inventory!$AD$10:$AD$1000)))))))</f>
        <v/>
      </c>
      <c r="AP35" s="121" t="str">
        <f t="array" ref="AP35">IF($D35="","",SUM(IF(Inventory!$B$10:$B$1000=$B35,IF(Inventory!$C$10:$C$1000=$C35,IF(Inventory!$D$10:$D$1000=$D35,IF(Inventory!$J$10:$J$1000=freez,IF(Inventory!$P$10:$P$1000=AP$9,Inventory!$AD$10:$AD$1000))))))+SUM(IF(Inventory!$B$10:$B$1000=$B35,IF(Inventory!$C$10:$C$1000=$C35,IF(Inventory!$D$10:$D$1000=$D35,IF(Inventory!$J$10:$J$1000=wifr,IF(Inventory!$P$10:$P$1000=AP$9,Inventory!$AD$10:$AD$1000)))))))</f>
        <v/>
      </c>
      <c r="AQ35" s="121" t="str">
        <f t="array" ref="AQ35">IF($D35="","",SUM(IF(Inventory!$B$10:$B$1000=$B35,IF(Inventory!$C$10:$C$1000=$C35,IF(Inventory!$D$10:$D$1000=$D35,IF(Inventory!$J$10:$J$1000=freez,IF(Inventory!$P$10:$P$1000=AQ$9,Inventory!$AD$10:$AD$1000))))))+SUM(IF(Inventory!$B$10:$B$1000=$B35,IF(Inventory!$C$10:$C$1000=$C35,IF(Inventory!$D$10:$D$1000=$D35,IF(Inventory!$J$10:$J$1000=wifr,IF(Inventory!$P$10:$P$1000=AQ$9,Inventory!$AD$10:$AD$1000)))))))</f>
        <v/>
      </c>
      <c r="AR35" s="121" t="str">
        <f t="array" ref="AR35">IF($D35="","",SUM(IF(Inventory!$B$10:$B$1000=$B35,IF(Inventory!$C$10:$C$1000=$C35,IF(Inventory!$D$10:$D$1000=$D35,IF(Inventory!$J$10:$J$1000=freez,IF(Inventory!$P$10:$P$1000=AR$9,Inventory!$AD$10:$AD$1000))))))+SUM(IF(Inventory!$B$10:$B$1000=$B35,IF(Inventory!$C$10:$C$1000=$C35,IF(Inventory!$D$10:$D$1000=$D35,IF(Inventory!$J$10:$J$1000=wifr,IF(Inventory!$P$10:$P$1000=AR$9,Inventory!$AD$10:$AD$1000)))))))</f>
        <v/>
      </c>
      <c r="AS35" s="124" t="str">
        <f t="shared" si="21"/>
        <v/>
      </c>
      <c r="AU35" s="352"/>
      <c r="AV35" s="352"/>
      <c r="AX35" s="125">
        <f>IF($C35="",0,Prog!$H33*AX$6*($AU35+$AV35)/12000)</f>
        <v>0</v>
      </c>
      <c r="AY35" s="125">
        <f>IF($C35="",0,Prog!$H33*AY$6*($AU35+$AV35)/12000)</f>
        <v>0</v>
      </c>
      <c r="AZ35" s="121"/>
    </row>
    <row r="36" spans="1:52" ht="16.5" x14ac:dyDescent="0.3">
      <c r="A36" s="279" t="str">
        <f>IF(Prog!B34="","",Prog!B34)</f>
        <v/>
      </c>
      <c r="B36" s="279" t="str">
        <f>IF(Prog!C34="","",Prog!C34)</f>
        <v/>
      </c>
      <c r="C36" s="279" t="str">
        <f>IF(Prog!D34="","",Prog!D34)</f>
        <v/>
      </c>
      <c r="D36" s="120"/>
      <c r="E36" s="121" t="str">
        <f t="array" ref="E36">IF($D36="","",COUNT(IF(Inventory!$B$10:$B$1000=$B36,IF(Inventory!$C$10:$C$1000=$C36,IF(Inventory!$D$10:$D$1000=$D36,IF(Inventory!$P$10:$P$1000=E$9,1))))))</f>
        <v/>
      </c>
      <c r="F36" s="121" t="str">
        <f t="array" ref="F36">IF($D36="","",COUNT(IF(Inventory!$B$10:$B$1000=$B36,IF(Inventory!$C$10:$C$1000=$C36,IF(Inventory!$D$10:$D$1000=$D36,IF(Inventory!$P$10:$P$1000=F$9,1))))))</f>
        <v/>
      </c>
      <c r="G36" s="121" t="str">
        <f t="array" ref="G36">IF($D36="","",COUNT(IF(Inventory!$B$10:$B$1000=$B36,IF(Inventory!$C$10:$C$1000=$C36,IF(Inventory!$D$10:$D$1000=$D36,IF(Inventory!$P$10:$P$1000=G$9,1))))))</f>
        <v/>
      </c>
      <c r="H36" s="121" t="str">
        <f t="array" ref="H36">IF($D36="","",COUNT(IF(Inventory!$B$10:$B$1000=$B36,IF(Inventory!$C$10:$C$1000=$C36,IF(Inventory!$D$10:$D$1000=$D36,IF(Inventory!$P$10:$P$1000=H$9,1))))))</f>
        <v/>
      </c>
      <c r="I36" s="121" t="str">
        <f t="array" ref="I36">IF($D36="","",COUNT(IF(Inventory!$B$10:$B$1000=$B36,IF(Inventory!$C$10:$C$1000=$C36,IF(Inventory!$D$10:$D$1000=$D36,IF(Inventory!$P$10:$P$1000=I$9,1))))))</f>
        <v/>
      </c>
      <c r="J36" s="121">
        <f t="shared" si="16"/>
        <v>0</v>
      </c>
      <c r="K36" s="121" t="str">
        <f t="array" ref="K36">IF($D36="","",COUNT(IF(Inventory!$B$10:$B$1000=$B36,IF(Inventory!$C$10:$C$1000=$C36,IF(Inventory!$D$10:$D$1000=$D36,IF(Inventory!$J$10:$J$1000=wicr,1)))))+COUNT(IF(Inventory!$B$10:$B$1000=$B36,IF(Inventory!$C$10:$C$1000=$C36,IF(Inventory!$D$10:$D$1000=$D36,IF(Inventory!$J$10:$J$1000=wifr,1))))))</f>
        <v/>
      </c>
      <c r="L36" s="121" t="str">
        <f t="array" ref="L36">IF($D36="","",COUNT(IF(Inventory!$B$10:$B$1000=$B36,IF(Inventory!$C$10:$C$1000=$C36,IF(Inventory!$D$10:$D$1000=$D36,IF(Inventory!$J$10:$J$1000=wicr,IF(Inventory!$P$10:$P$1000=L$9,1))))))+COUNT(IF(Inventory!$B$10:$B$1000=$B36,IF(Inventory!$C$10:$C$1000=$C36,IF(Inventory!$D$10:$D$1000=$D36,IF(Inventory!$J$10:$J$1000=wifr,IF(Inventory!$P$10:$P$1000=L$9,1)))))))</f>
        <v/>
      </c>
      <c r="M36" s="121" t="str">
        <f t="array" ref="M36">IF($D36="","",COUNT(IF(Inventory!$B$10:$B$1000=$B36,IF(Inventory!$C$10:$C$1000=$C36,IF(Inventory!$D$10:$D$1000=$D36,IF(Inventory!$J$10:$J$1000=wicr,IF(Inventory!$P$10:$P$1000=M$9,1))))))+COUNT(IF(Inventory!$B$10:$B$1000=$B36,IF(Inventory!$C$10:$C$1000=$C36,IF(Inventory!$D$10:$D$1000=$D36,IF(Inventory!$J$10:$J$1000=wifr,IF(Inventory!$P$10:$P$1000=M$9,1)))))))</f>
        <v/>
      </c>
      <c r="N36" s="121" t="str">
        <f t="array" ref="N36">IF($D36="","",COUNT(IF(Inventory!$B$10:$B$1000=$B36,IF(Inventory!$C$10:$C$1000=$C36,IF(Inventory!$D$10:$D$1000=$D36,IF(Inventory!$J$10:$J$1000=wicr,IF(Inventory!$P$10:$P$1000=N$9,1))))))+COUNT(IF(Inventory!$B$10:$B$1000=$B36,IF(Inventory!$C$10:$C$1000=$C36,IF(Inventory!$D$10:$D$1000=$D36,IF(Inventory!$J$10:$J$1000=wifr,IF(Inventory!$P$10:$P$1000=N$9,1)))))))</f>
        <v/>
      </c>
      <c r="O36" s="121" t="str">
        <f t="array" ref="O36">IF($D36="","",COUNT(IF(Inventory!$B$10:$B$1000=$B36,IF(Inventory!$C$10:$C$1000=$C36,IF(Inventory!$D$10:$D$1000=$D36,IF(Inventory!$J$10:$J$1000=wicr,IF(Inventory!$P$10:$P$1000=O$9,1))))))+COUNT(IF(Inventory!$B$10:$B$1000=$B36,IF(Inventory!$C$10:$C$1000=$C36,IF(Inventory!$D$10:$D$1000=$D36,IF(Inventory!$J$10:$J$1000=wifr,IF(Inventory!$P$10:$P$1000=O$9,1)))))))</f>
        <v/>
      </c>
      <c r="P36" s="121" t="str">
        <f t="array" ref="P36">IF($D36="","",COUNT(IF(Inventory!$B$10:$B$1000=$B36,IF(Inventory!$C$10:$C$1000=$C36,IF(Inventory!$D$10:$D$1000=$D36,IF(Inventory!$J$10:$J$1000=wicr,IF(Inventory!$P$10:$P$1000=P$9,1))))))+COUNT(IF(Inventory!$B$10:$B$1000=$B36,IF(Inventory!$C$10:$C$1000=$C36,IF(Inventory!$D$10:$D$1000=$D36,IF(Inventory!$J$10:$J$1000=wifr,IF(Inventory!$P$10:$P$1000=P$9,1)))))))</f>
        <v/>
      </c>
      <c r="Q36" s="122" t="str">
        <f t="shared" si="17"/>
        <v/>
      </c>
      <c r="R36" s="121" t="str">
        <f t="array" ref="R36">IF($D36="","",COUNT(IF(Inventory!$B$10:$B$1000=$B36,IF(Inventory!$C$10:$C$1000=$C36,IF(Inventory!$D$10:$D$1000=$D36,IF(Inventory!$J$10:$J$1000=frig,1))))))</f>
        <v/>
      </c>
      <c r="S36" s="121" t="str">
        <f t="array" ref="S36">IF($D36="","",COUNT(IF(Inventory!$B$10:$B$1000=$B36,IF(Inventory!$C$10:$C$1000=$C36,IF(Inventory!$D$10:$D$1000=$D36,IF(Inventory!$J$10:$J$1000=frig,IF(Inventory!$P$10:$P$1000=S$9,1)))))))</f>
        <v/>
      </c>
      <c r="T36" s="121" t="str">
        <f t="array" ref="T36">IF($D36="","",COUNT(IF(Inventory!$B$10:$B$1000=$B36,IF(Inventory!$C$10:$C$1000=$C36,IF(Inventory!$D$10:$D$1000=$D36,IF(Inventory!$J$10:$J$1000=frig,IF(Inventory!$P$10:$P$1000=T$9,1)))))))</f>
        <v/>
      </c>
      <c r="U36" s="121" t="str">
        <f t="array" ref="U36">IF($D36="","",COUNT(IF(Inventory!$B$10:$B$1000=$B36,IF(Inventory!$C$10:$C$1000=$C36,IF(Inventory!$D$10:$D$1000=$D36,IF(Inventory!$J$10:$J$1000=frig,IF(Inventory!$P$10:$P$1000=U$9,1)))))))</f>
        <v/>
      </c>
      <c r="V36" s="121" t="str">
        <f t="array" ref="V36">IF($D36="","",COUNT(IF(Inventory!$B$10:$B$1000=$B36,IF(Inventory!$C$10:$C$1000=$C36,IF(Inventory!$D$10:$D$1000=$D36,IF(Inventory!$J$10:$J$1000=frig,IF(Inventory!$P$10:$P$1000=V$9,1)))))))</f>
        <v/>
      </c>
      <c r="W36" s="121" t="str">
        <f t="array" ref="W36">IF($D36="","",COUNT(IF(Inventory!$B$10:$B$1000=$B36,IF(Inventory!$C$10:$C$1000=$C36,IF(Inventory!$D$10:$D$1000=$D36,IF(Inventory!$J$10:$J$1000=frig,IF(Inventory!$P$10:$P$1000=W$9,1)))))))</f>
        <v/>
      </c>
      <c r="X36" s="122" t="str">
        <f t="shared" si="18"/>
        <v/>
      </c>
      <c r="Y36" s="121" t="str">
        <f t="array" ref="Y36">IF($D36="","",COUNT(IF(Inventory!$B$10:$B$1000=$B36,IF(Inventory!$C$10:$C$1000=$C36,IF(Inventory!$D$10:$D$1000=$D36,IF(Inventory!$J$10:$J$1000=freez,1))))))</f>
        <v/>
      </c>
      <c r="Z36" s="121" t="str">
        <f t="array" ref="Z36">IF($D36="","",COUNT(IF(Inventory!$B$10:$B$1000=$B36,IF(Inventory!$C$10:$C$1000=$C36,IF(Inventory!$D$10:$D$1000=$D36,IF(Inventory!$J$10:$J$1000=freez,IF(Inventory!$P$10:$P$1000=Z$9,1)))))))</f>
        <v/>
      </c>
      <c r="AA36" s="121" t="str">
        <f t="array" ref="AA36">IF($D36="","",COUNT(IF(Inventory!$B$10:$B$1000=$B36,IF(Inventory!$C$10:$C$1000=$C36,IF(Inventory!$D$10:$D$1000=$D36,IF(Inventory!$J$10:$J$1000=freez,IF(Inventory!$P$10:$P$1000=AA$9,1)))))))</f>
        <v/>
      </c>
      <c r="AB36" s="121" t="str">
        <f t="array" ref="AB36">IF($D36="","",COUNT(IF(Inventory!$B$10:$B$1000=$B36,IF(Inventory!$C$10:$C$1000=$C36,IF(Inventory!$D$10:$D$1000=$D36,IF(Inventory!$J$10:$J$1000=freez,IF(Inventory!$P$10:$P$1000=AB$9,1)))))))</f>
        <v/>
      </c>
      <c r="AC36" s="121" t="str">
        <f t="array" ref="AC36">IF($D36="","",COUNT(IF(Inventory!$B$10:$B$1000=$B36,IF(Inventory!$C$10:$C$1000=$C36,IF(Inventory!$D$10:$D$1000=$D36,IF(Inventory!$J$10:$J$1000=freez,IF(Inventory!$P$10:$P$1000=AC$9,1)))))))</f>
        <v/>
      </c>
      <c r="AD36" s="121" t="str">
        <f t="array" ref="AD36">IF($D36="","",COUNT(IF(Inventory!$B$10:$B$1000=$B36,IF(Inventory!$C$10:$C$1000=$C36,IF(Inventory!$D$10:$D$1000=$D36,IF(Inventory!$J$10:$J$1000=freez,IF(Inventory!$P$10:$P$1000=AD$9,1)))))))</f>
        <v/>
      </c>
      <c r="AE36" s="122" t="str">
        <f t="shared" si="19"/>
        <v/>
      </c>
      <c r="AF36" s="121" t="str">
        <f t="array" ref="AF36">IF($D36="","",SUM(IF(Inventory!$B$10:$B$1000=$B36,IF(Inventory!$C$10:$C$1000=$C36,IF(Inventory!$D$10:$D$1000=$D36,IF(Inventory!$J$10:$J$1000=frig,Inventory!$AC$10:$AC$1000)))))+SUM(IF(Inventory!$B$10:$B$1000=$B36,IF(Inventory!$C$10:$C$1000=$C36,IF(Inventory!$D$10:$D$1000=$D36,IF(Inventory!$J$10:$J$1000=wicr,Inventory!$AC$10:$AC$1000))))))</f>
        <v/>
      </c>
      <c r="AG36" s="121" t="str">
        <f t="array" ref="AG36">IF($D36="","",SUM(IF(Inventory!$B$10:$B$1000=$B36,IF(Inventory!$C$10:$C$1000=$C36,IF(Inventory!$D$10:$D$1000=$D36,IF(Inventory!$J$10:$J$1000=frig,IF(Inventory!$P$10:$P$1000=AG$9,Inventory!$AC$10:$AC$1000))))))+SUM(IF(Inventory!$B$10:$B$1000=$B36,IF(Inventory!$C$10:$C$1000=$C36,IF(Inventory!$D$10:$D$1000=$D36,IF(Inventory!$J$10:$J$1000=wicr,IF(Inventory!$P$10:$P$1000=AG$9,Inventory!$AC$10:$AC$1000)))))))</f>
        <v/>
      </c>
      <c r="AH36" s="121" t="str">
        <f t="array" ref="AH36">IF($D36="","",SUM(IF(Inventory!$B$10:$B$1000=$B36,IF(Inventory!$C$10:$C$1000=$C36,IF(Inventory!$D$10:$D$1000=$D36,IF(Inventory!$J$10:$J$1000=frig,IF(Inventory!$P$10:$P$1000=AH$9,Inventory!$AC$10:$AC$1000))))))+SUM(IF(Inventory!$B$10:$B$1000=$B36,IF(Inventory!$C$10:$C$1000=$C36,IF(Inventory!$D$10:$D$1000=$D36,IF(Inventory!$J$10:$J$1000=wicr,IF(Inventory!$P$10:$P$1000=AH$9,Inventory!$AC$10:$AC$1000)))))))</f>
        <v/>
      </c>
      <c r="AI36" s="121" t="str">
        <f t="array" ref="AI36">IF($D36="","",SUM(IF(Inventory!$B$10:$B$1000=$B36,IF(Inventory!$C$10:$C$1000=$C36,IF(Inventory!$D$10:$D$1000=$D36,IF(Inventory!$J$10:$J$1000=frig,IF(Inventory!$P$10:$P$1000=AI$9,Inventory!$AC$10:$AC$1000))))))+SUM(IF(Inventory!$B$10:$B$1000=$B36,IF(Inventory!$C$10:$C$1000=$C36,IF(Inventory!$D$10:$D$1000=$D36,IF(Inventory!$J$10:$J$1000=wicr,IF(Inventory!$P$10:$P$1000=AI$9,Inventory!$AC$10:$AC$1000)))))))</f>
        <v/>
      </c>
      <c r="AJ36" s="121" t="str">
        <f t="array" ref="AJ36">IF($D36="","",SUM(IF(Inventory!$B$10:$B$1000=$B36,IF(Inventory!$C$10:$C$1000=$C36,IF(Inventory!$D$10:$D$1000=$D36,IF(Inventory!$J$10:$J$1000=frig,IF(Inventory!$P$10:$P$1000=AJ$9,Inventory!$AC$10:$AC$1000))))))+SUM(IF(Inventory!$B$10:$B$1000=$B36,IF(Inventory!$C$10:$C$1000=$C36,IF(Inventory!$D$10:$D$1000=$D36,IF(Inventory!$J$10:$J$1000=wicr,IF(Inventory!$P$10:$P$1000=AJ$9,Inventory!$AC$10:$AC$1000)))))))</f>
        <v/>
      </c>
      <c r="AK36" s="121" t="str">
        <f t="array" ref="AK36">IF($D36="","",SUM(IF(Inventory!$B$10:$B$1000=$B36,IF(Inventory!$C$10:$C$1000=$C36,IF(Inventory!$D$10:$D$1000=$D36,IF(Inventory!$J$10:$J$1000=frig,IF(Inventory!$P$10:$P$1000=AK$9,Inventory!$AC$10:$AC$1000))))))+SUM(IF(Inventory!$B$10:$B$1000=$B36,IF(Inventory!$C$10:$C$1000=$C36,IF(Inventory!$D$10:$D$1000=$D36,IF(Inventory!$J$10:$J$1000=wicr,IF(Inventory!$P$10:$P$1000=AK$9,Inventory!$AC$10:$AC$1000)))))))</f>
        <v/>
      </c>
      <c r="AL36" s="123" t="str">
        <f t="shared" si="20"/>
        <v/>
      </c>
      <c r="AM36" s="121" t="str">
        <f t="array" ref="AM36">IF($D36="","",SUM(IF(Inventory!$B$10:$B$1000=$B36,IF(Inventory!$C$10:$C$1000=$C36,IF(Inventory!$D$10:$D$1000=$D36,IF(Inventory!$J$10:$J$1000=freez,Inventory!$AD$10:$AD$1000)))))+SUM(IF(Inventory!$B$10:$B$1000=$B36,IF(Inventory!$C$10:$C$1000=$C36,IF(Inventory!$D$10:$D$1000=$D36,IF(Inventory!$J$10:$J$1000=wifr,Inventory!$AD$10:$AD$1000))))))</f>
        <v/>
      </c>
      <c r="AN36" s="121" t="str">
        <f t="array" ref="AN36">IF($D36="","",SUM(IF(Inventory!$B$10:$B$1000=$B36,IF(Inventory!$C$10:$C$1000=$C36,IF(Inventory!$D$10:$D$1000=$D36,IF(Inventory!$J$10:$J$1000=freez,IF(Inventory!$P$10:$P$1000=AN$9,Inventory!$AD$10:$AD$1000))))))+SUM(IF(Inventory!$B$10:$B$1000=$B36,IF(Inventory!$C$10:$C$1000=$C36,IF(Inventory!$D$10:$D$1000=$D36,IF(Inventory!$J$10:$J$1000=wifr,IF(Inventory!$P$10:$P$1000=AN$9,Inventory!$AD$10:$AD$1000)))))))</f>
        <v/>
      </c>
      <c r="AO36" s="121" t="str">
        <f t="array" ref="AO36">IF($D36="","",SUM(IF(Inventory!$B$10:$B$1000=$B36,IF(Inventory!$C$10:$C$1000=$C36,IF(Inventory!$D$10:$D$1000=$D36,IF(Inventory!$J$10:$J$1000=freez,IF(Inventory!$P$10:$P$1000=AO$9,Inventory!$AD$10:$AD$1000))))))+SUM(IF(Inventory!$B$10:$B$1000=$B36,IF(Inventory!$C$10:$C$1000=$C36,IF(Inventory!$D$10:$D$1000=$D36,IF(Inventory!$J$10:$J$1000=wifr,IF(Inventory!$P$10:$P$1000=AO$9,Inventory!$AD$10:$AD$1000)))))))</f>
        <v/>
      </c>
      <c r="AP36" s="121" t="str">
        <f t="array" ref="AP36">IF($D36="","",SUM(IF(Inventory!$B$10:$B$1000=$B36,IF(Inventory!$C$10:$C$1000=$C36,IF(Inventory!$D$10:$D$1000=$D36,IF(Inventory!$J$10:$J$1000=freez,IF(Inventory!$P$10:$P$1000=AP$9,Inventory!$AD$10:$AD$1000))))))+SUM(IF(Inventory!$B$10:$B$1000=$B36,IF(Inventory!$C$10:$C$1000=$C36,IF(Inventory!$D$10:$D$1000=$D36,IF(Inventory!$J$10:$J$1000=wifr,IF(Inventory!$P$10:$P$1000=AP$9,Inventory!$AD$10:$AD$1000)))))))</f>
        <v/>
      </c>
      <c r="AQ36" s="121" t="str">
        <f t="array" ref="AQ36">IF($D36="","",SUM(IF(Inventory!$B$10:$B$1000=$B36,IF(Inventory!$C$10:$C$1000=$C36,IF(Inventory!$D$10:$D$1000=$D36,IF(Inventory!$J$10:$J$1000=freez,IF(Inventory!$P$10:$P$1000=AQ$9,Inventory!$AD$10:$AD$1000))))))+SUM(IF(Inventory!$B$10:$B$1000=$B36,IF(Inventory!$C$10:$C$1000=$C36,IF(Inventory!$D$10:$D$1000=$D36,IF(Inventory!$J$10:$J$1000=wifr,IF(Inventory!$P$10:$P$1000=AQ$9,Inventory!$AD$10:$AD$1000)))))))</f>
        <v/>
      </c>
      <c r="AR36" s="121" t="str">
        <f t="array" ref="AR36">IF($D36="","",SUM(IF(Inventory!$B$10:$B$1000=$B36,IF(Inventory!$C$10:$C$1000=$C36,IF(Inventory!$D$10:$D$1000=$D36,IF(Inventory!$J$10:$J$1000=freez,IF(Inventory!$P$10:$P$1000=AR$9,Inventory!$AD$10:$AD$1000))))))+SUM(IF(Inventory!$B$10:$B$1000=$B36,IF(Inventory!$C$10:$C$1000=$C36,IF(Inventory!$D$10:$D$1000=$D36,IF(Inventory!$J$10:$J$1000=wifr,IF(Inventory!$P$10:$P$1000=AR$9,Inventory!$AD$10:$AD$1000)))))))</f>
        <v/>
      </c>
      <c r="AS36" s="124" t="str">
        <f t="shared" si="21"/>
        <v/>
      </c>
      <c r="AU36" s="352"/>
      <c r="AV36" s="352"/>
      <c r="AX36" s="125">
        <f>IF($C36="",0,Prog!$H34*AX$6*($AU36+$AV36)/12000)</f>
        <v>0</v>
      </c>
      <c r="AY36" s="125">
        <f>IF($C36="",0,Prog!$H34*AY$6*($AU36+$AV36)/12000)</f>
        <v>0</v>
      </c>
      <c r="AZ36" s="121"/>
    </row>
    <row r="37" spans="1:52" ht="16.5" x14ac:dyDescent="0.3">
      <c r="A37" s="279" t="str">
        <f>IF(Prog!B35="","",Prog!B35)</f>
        <v/>
      </c>
      <c r="B37" s="279" t="str">
        <f>IF(Prog!C35="","",Prog!C35)</f>
        <v/>
      </c>
      <c r="C37" s="279" t="str">
        <f>IF(Prog!D35="","",Prog!D35)</f>
        <v/>
      </c>
      <c r="D37" s="120"/>
      <c r="E37" s="121" t="str">
        <f t="array" ref="E37">IF($D37="","",COUNT(IF(Inventory!$B$10:$B$1000=$B37,IF(Inventory!$C$10:$C$1000=$C37,IF(Inventory!$D$10:$D$1000=$D37,IF(Inventory!$P$10:$P$1000=E$9,1))))))</f>
        <v/>
      </c>
      <c r="F37" s="121" t="str">
        <f t="array" ref="F37">IF($D37="","",COUNT(IF(Inventory!$B$10:$B$1000=$B37,IF(Inventory!$C$10:$C$1000=$C37,IF(Inventory!$D$10:$D$1000=$D37,IF(Inventory!$P$10:$P$1000=F$9,1))))))</f>
        <v/>
      </c>
      <c r="G37" s="121" t="str">
        <f t="array" ref="G37">IF($D37="","",COUNT(IF(Inventory!$B$10:$B$1000=$B37,IF(Inventory!$C$10:$C$1000=$C37,IF(Inventory!$D$10:$D$1000=$D37,IF(Inventory!$P$10:$P$1000=G$9,1))))))</f>
        <v/>
      </c>
      <c r="H37" s="121" t="str">
        <f t="array" ref="H37">IF($D37="","",COUNT(IF(Inventory!$B$10:$B$1000=$B37,IF(Inventory!$C$10:$C$1000=$C37,IF(Inventory!$D$10:$D$1000=$D37,IF(Inventory!$P$10:$P$1000=H$9,1))))))</f>
        <v/>
      </c>
      <c r="I37" s="121" t="str">
        <f t="array" ref="I37">IF($D37="","",COUNT(IF(Inventory!$B$10:$B$1000=$B37,IF(Inventory!$C$10:$C$1000=$C37,IF(Inventory!$D$10:$D$1000=$D37,IF(Inventory!$P$10:$P$1000=I$9,1))))))</f>
        <v/>
      </c>
      <c r="J37" s="121">
        <f t="shared" si="16"/>
        <v>0</v>
      </c>
      <c r="K37" s="121" t="str">
        <f t="array" ref="K37">IF($D37="","",COUNT(IF(Inventory!$B$10:$B$1000=$B37,IF(Inventory!$C$10:$C$1000=$C37,IF(Inventory!$D$10:$D$1000=$D37,IF(Inventory!$J$10:$J$1000=wicr,1)))))+COUNT(IF(Inventory!$B$10:$B$1000=$B37,IF(Inventory!$C$10:$C$1000=$C37,IF(Inventory!$D$10:$D$1000=$D37,IF(Inventory!$J$10:$J$1000=wifr,1))))))</f>
        <v/>
      </c>
      <c r="L37" s="121" t="str">
        <f t="array" ref="L37">IF($D37="","",COUNT(IF(Inventory!$B$10:$B$1000=$B37,IF(Inventory!$C$10:$C$1000=$C37,IF(Inventory!$D$10:$D$1000=$D37,IF(Inventory!$J$10:$J$1000=wicr,IF(Inventory!$P$10:$P$1000=L$9,1))))))+COUNT(IF(Inventory!$B$10:$B$1000=$B37,IF(Inventory!$C$10:$C$1000=$C37,IF(Inventory!$D$10:$D$1000=$D37,IF(Inventory!$J$10:$J$1000=wifr,IF(Inventory!$P$10:$P$1000=L$9,1)))))))</f>
        <v/>
      </c>
      <c r="M37" s="121" t="str">
        <f t="array" ref="M37">IF($D37="","",COUNT(IF(Inventory!$B$10:$B$1000=$B37,IF(Inventory!$C$10:$C$1000=$C37,IF(Inventory!$D$10:$D$1000=$D37,IF(Inventory!$J$10:$J$1000=wicr,IF(Inventory!$P$10:$P$1000=M$9,1))))))+COUNT(IF(Inventory!$B$10:$B$1000=$B37,IF(Inventory!$C$10:$C$1000=$C37,IF(Inventory!$D$10:$D$1000=$D37,IF(Inventory!$J$10:$J$1000=wifr,IF(Inventory!$P$10:$P$1000=M$9,1)))))))</f>
        <v/>
      </c>
      <c r="N37" s="121" t="str">
        <f t="array" ref="N37">IF($D37="","",COUNT(IF(Inventory!$B$10:$B$1000=$B37,IF(Inventory!$C$10:$C$1000=$C37,IF(Inventory!$D$10:$D$1000=$D37,IF(Inventory!$J$10:$J$1000=wicr,IF(Inventory!$P$10:$P$1000=N$9,1))))))+COUNT(IF(Inventory!$B$10:$B$1000=$B37,IF(Inventory!$C$10:$C$1000=$C37,IF(Inventory!$D$10:$D$1000=$D37,IF(Inventory!$J$10:$J$1000=wifr,IF(Inventory!$P$10:$P$1000=N$9,1)))))))</f>
        <v/>
      </c>
      <c r="O37" s="121" t="str">
        <f t="array" ref="O37">IF($D37="","",COUNT(IF(Inventory!$B$10:$B$1000=$B37,IF(Inventory!$C$10:$C$1000=$C37,IF(Inventory!$D$10:$D$1000=$D37,IF(Inventory!$J$10:$J$1000=wicr,IF(Inventory!$P$10:$P$1000=O$9,1))))))+COUNT(IF(Inventory!$B$10:$B$1000=$B37,IF(Inventory!$C$10:$C$1000=$C37,IF(Inventory!$D$10:$D$1000=$D37,IF(Inventory!$J$10:$J$1000=wifr,IF(Inventory!$P$10:$P$1000=O$9,1)))))))</f>
        <v/>
      </c>
      <c r="P37" s="121" t="str">
        <f t="array" ref="P37">IF($D37="","",COUNT(IF(Inventory!$B$10:$B$1000=$B37,IF(Inventory!$C$10:$C$1000=$C37,IF(Inventory!$D$10:$D$1000=$D37,IF(Inventory!$J$10:$J$1000=wicr,IF(Inventory!$P$10:$P$1000=P$9,1))))))+COUNT(IF(Inventory!$B$10:$B$1000=$B37,IF(Inventory!$C$10:$C$1000=$C37,IF(Inventory!$D$10:$D$1000=$D37,IF(Inventory!$J$10:$J$1000=wifr,IF(Inventory!$P$10:$P$1000=P$9,1)))))))</f>
        <v/>
      </c>
      <c r="Q37" s="122" t="str">
        <f t="shared" si="17"/>
        <v/>
      </c>
      <c r="R37" s="121" t="str">
        <f t="array" ref="R37">IF($D37="","",COUNT(IF(Inventory!$B$10:$B$1000=$B37,IF(Inventory!$C$10:$C$1000=$C37,IF(Inventory!$D$10:$D$1000=$D37,IF(Inventory!$J$10:$J$1000=frig,1))))))</f>
        <v/>
      </c>
      <c r="S37" s="121" t="str">
        <f t="array" ref="S37">IF($D37="","",COUNT(IF(Inventory!$B$10:$B$1000=$B37,IF(Inventory!$C$10:$C$1000=$C37,IF(Inventory!$D$10:$D$1000=$D37,IF(Inventory!$J$10:$J$1000=frig,IF(Inventory!$P$10:$P$1000=S$9,1)))))))</f>
        <v/>
      </c>
      <c r="T37" s="121" t="str">
        <f t="array" ref="T37">IF($D37="","",COUNT(IF(Inventory!$B$10:$B$1000=$B37,IF(Inventory!$C$10:$C$1000=$C37,IF(Inventory!$D$10:$D$1000=$D37,IF(Inventory!$J$10:$J$1000=frig,IF(Inventory!$P$10:$P$1000=T$9,1)))))))</f>
        <v/>
      </c>
      <c r="U37" s="121" t="str">
        <f t="array" ref="U37">IF($D37="","",COUNT(IF(Inventory!$B$10:$B$1000=$B37,IF(Inventory!$C$10:$C$1000=$C37,IF(Inventory!$D$10:$D$1000=$D37,IF(Inventory!$J$10:$J$1000=frig,IF(Inventory!$P$10:$P$1000=U$9,1)))))))</f>
        <v/>
      </c>
      <c r="V37" s="121" t="str">
        <f t="array" ref="V37">IF($D37="","",COUNT(IF(Inventory!$B$10:$B$1000=$B37,IF(Inventory!$C$10:$C$1000=$C37,IF(Inventory!$D$10:$D$1000=$D37,IF(Inventory!$J$10:$J$1000=frig,IF(Inventory!$P$10:$P$1000=V$9,1)))))))</f>
        <v/>
      </c>
      <c r="W37" s="121" t="str">
        <f t="array" ref="W37">IF($D37="","",COUNT(IF(Inventory!$B$10:$B$1000=$B37,IF(Inventory!$C$10:$C$1000=$C37,IF(Inventory!$D$10:$D$1000=$D37,IF(Inventory!$J$10:$J$1000=frig,IF(Inventory!$P$10:$P$1000=W$9,1)))))))</f>
        <v/>
      </c>
      <c r="X37" s="122" t="str">
        <f t="shared" si="18"/>
        <v/>
      </c>
      <c r="Y37" s="121" t="str">
        <f t="array" ref="Y37">IF($D37="","",COUNT(IF(Inventory!$B$10:$B$1000=$B37,IF(Inventory!$C$10:$C$1000=$C37,IF(Inventory!$D$10:$D$1000=$D37,IF(Inventory!$J$10:$J$1000=freez,1))))))</f>
        <v/>
      </c>
      <c r="Z37" s="121" t="str">
        <f t="array" ref="Z37">IF($D37="","",COUNT(IF(Inventory!$B$10:$B$1000=$B37,IF(Inventory!$C$10:$C$1000=$C37,IF(Inventory!$D$10:$D$1000=$D37,IF(Inventory!$J$10:$J$1000=freez,IF(Inventory!$P$10:$P$1000=Z$9,1)))))))</f>
        <v/>
      </c>
      <c r="AA37" s="121" t="str">
        <f t="array" ref="AA37">IF($D37="","",COUNT(IF(Inventory!$B$10:$B$1000=$B37,IF(Inventory!$C$10:$C$1000=$C37,IF(Inventory!$D$10:$D$1000=$D37,IF(Inventory!$J$10:$J$1000=freez,IF(Inventory!$P$10:$P$1000=AA$9,1)))))))</f>
        <v/>
      </c>
      <c r="AB37" s="121" t="str">
        <f t="array" ref="AB37">IF($D37="","",COUNT(IF(Inventory!$B$10:$B$1000=$B37,IF(Inventory!$C$10:$C$1000=$C37,IF(Inventory!$D$10:$D$1000=$D37,IF(Inventory!$J$10:$J$1000=freez,IF(Inventory!$P$10:$P$1000=AB$9,1)))))))</f>
        <v/>
      </c>
      <c r="AC37" s="121" t="str">
        <f t="array" ref="AC37">IF($D37="","",COUNT(IF(Inventory!$B$10:$B$1000=$B37,IF(Inventory!$C$10:$C$1000=$C37,IF(Inventory!$D$10:$D$1000=$D37,IF(Inventory!$J$10:$J$1000=freez,IF(Inventory!$P$10:$P$1000=AC$9,1)))))))</f>
        <v/>
      </c>
      <c r="AD37" s="121" t="str">
        <f t="array" ref="AD37">IF($D37="","",COUNT(IF(Inventory!$B$10:$B$1000=$B37,IF(Inventory!$C$10:$C$1000=$C37,IF(Inventory!$D$10:$D$1000=$D37,IF(Inventory!$J$10:$J$1000=freez,IF(Inventory!$P$10:$P$1000=AD$9,1)))))))</f>
        <v/>
      </c>
      <c r="AE37" s="122" t="str">
        <f t="shared" si="19"/>
        <v/>
      </c>
      <c r="AF37" s="121" t="str">
        <f t="array" ref="AF37">IF($D37="","",SUM(IF(Inventory!$B$10:$B$1000=$B37,IF(Inventory!$C$10:$C$1000=$C37,IF(Inventory!$D$10:$D$1000=$D37,IF(Inventory!$J$10:$J$1000=frig,Inventory!$AC$10:$AC$1000)))))+SUM(IF(Inventory!$B$10:$B$1000=$B37,IF(Inventory!$C$10:$C$1000=$C37,IF(Inventory!$D$10:$D$1000=$D37,IF(Inventory!$J$10:$J$1000=wicr,Inventory!$AC$10:$AC$1000))))))</f>
        <v/>
      </c>
      <c r="AG37" s="121" t="str">
        <f t="array" ref="AG37">IF($D37="","",SUM(IF(Inventory!$B$10:$B$1000=$B37,IF(Inventory!$C$10:$C$1000=$C37,IF(Inventory!$D$10:$D$1000=$D37,IF(Inventory!$J$10:$J$1000=frig,IF(Inventory!$P$10:$P$1000=AG$9,Inventory!$AC$10:$AC$1000))))))+SUM(IF(Inventory!$B$10:$B$1000=$B37,IF(Inventory!$C$10:$C$1000=$C37,IF(Inventory!$D$10:$D$1000=$D37,IF(Inventory!$J$10:$J$1000=wicr,IF(Inventory!$P$10:$P$1000=AG$9,Inventory!$AC$10:$AC$1000)))))))</f>
        <v/>
      </c>
      <c r="AH37" s="121" t="str">
        <f t="array" ref="AH37">IF($D37="","",SUM(IF(Inventory!$B$10:$B$1000=$B37,IF(Inventory!$C$10:$C$1000=$C37,IF(Inventory!$D$10:$D$1000=$D37,IF(Inventory!$J$10:$J$1000=frig,IF(Inventory!$P$10:$P$1000=AH$9,Inventory!$AC$10:$AC$1000))))))+SUM(IF(Inventory!$B$10:$B$1000=$B37,IF(Inventory!$C$10:$C$1000=$C37,IF(Inventory!$D$10:$D$1000=$D37,IF(Inventory!$J$10:$J$1000=wicr,IF(Inventory!$P$10:$P$1000=AH$9,Inventory!$AC$10:$AC$1000)))))))</f>
        <v/>
      </c>
      <c r="AI37" s="121" t="str">
        <f t="array" ref="AI37">IF($D37="","",SUM(IF(Inventory!$B$10:$B$1000=$B37,IF(Inventory!$C$10:$C$1000=$C37,IF(Inventory!$D$10:$D$1000=$D37,IF(Inventory!$J$10:$J$1000=frig,IF(Inventory!$P$10:$P$1000=AI$9,Inventory!$AC$10:$AC$1000))))))+SUM(IF(Inventory!$B$10:$B$1000=$B37,IF(Inventory!$C$10:$C$1000=$C37,IF(Inventory!$D$10:$D$1000=$D37,IF(Inventory!$J$10:$J$1000=wicr,IF(Inventory!$P$10:$P$1000=AI$9,Inventory!$AC$10:$AC$1000)))))))</f>
        <v/>
      </c>
      <c r="AJ37" s="121" t="str">
        <f t="array" ref="AJ37">IF($D37="","",SUM(IF(Inventory!$B$10:$B$1000=$B37,IF(Inventory!$C$10:$C$1000=$C37,IF(Inventory!$D$10:$D$1000=$D37,IF(Inventory!$J$10:$J$1000=frig,IF(Inventory!$P$10:$P$1000=AJ$9,Inventory!$AC$10:$AC$1000))))))+SUM(IF(Inventory!$B$10:$B$1000=$B37,IF(Inventory!$C$10:$C$1000=$C37,IF(Inventory!$D$10:$D$1000=$D37,IF(Inventory!$J$10:$J$1000=wicr,IF(Inventory!$P$10:$P$1000=AJ$9,Inventory!$AC$10:$AC$1000)))))))</f>
        <v/>
      </c>
      <c r="AK37" s="121" t="str">
        <f t="array" ref="AK37">IF($D37="","",SUM(IF(Inventory!$B$10:$B$1000=$B37,IF(Inventory!$C$10:$C$1000=$C37,IF(Inventory!$D$10:$D$1000=$D37,IF(Inventory!$J$10:$J$1000=frig,IF(Inventory!$P$10:$P$1000=AK$9,Inventory!$AC$10:$AC$1000))))))+SUM(IF(Inventory!$B$10:$B$1000=$B37,IF(Inventory!$C$10:$C$1000=$C37,IF(Inventory!$D$10:$D$1000=$D37,IF(Inventory!$J$10:$J$1000=wicr,IF(Inventory!$P$10:$P$1000=AK$9,Inventory!$AC$10:$AC$1000)))))))</f>
        <v/>
      </c>
      <c r="AL37" s="123" t="str">
        <f t="shared" si="20"/>
        <v/>
      </c>
      <c r="AM37" s="121" t="str">
        <f t="array" ref="AM37">IF($D37="","",SUM(IF(Inventory!$B$10:$B$1000=$B37,IF(Inventory!$C$10:$C$1000=$C37,IF(Inventory!$D$10:$D$1000=$D37,IF(Inventory!$J$10:$J$1000=freez,Inventory!$AD$10:$AD$1000)))))+SUM(IF(Inventory!$B$10:$B$1000=$B37,IF(Inventory!$C$10:$C$1000=$C37,IF(Inventory!$D$10:$D$1000=$D37,IF(Inventory!$J$10:$J$1000=wifr,Inventory!$AD$10:$AD$1000))))))</f>
        <v/>
      </c>
      <c r="AN37" s="121" t="str">
        <f t="array" ref="AN37">IF($D37="","",SUM(IF(Inventory!$B$10:$B$1000=$B37,IF(Inventory!$C$10:$C$1000=$C37,IF(Inventory!$D$10:$D$1000=$D37,IF(Inventory!$J$10:$J$1000=freez,IF(Inventory!$P$10:$P$1000=AN$9,Inventory!$AD$10:$AD$1000))))))+SUM(IF(Inventory!$B$10:$B$1000=$B37,IF(Inventory!$C$10:$C$1000=$C37,IF(Inventory!$D$10:$D$1000=$D37,IF(Inventory!$J$10:$J$1000=wifr,IF(Inventory!$P$10:$P$1000=AN$9,Inventory!$AD$10:$AD$1000)))))))</f>
        <v/>
      </c>
      <c r="AO37" s="121" t="str">
        <f t="array" ref="AO37">IF($D37="","",SUM(IF(Inventory!$B$10:$B$1000=$B37,IF(Inventory!$C$10:$C$1000=$C37,IF(Inventory!$D$10:$D$1000=$D37,IF(Inventory!$J$10:$J$1000=freez,IF(Inventory!$P$10:$P$1000=AO$9,Inventory!$AD$10:$AD$1000))))))+SUM(IF(Inventory!$B$10:$B$1000=$B37,IF(Inventory!$C$10:$C$1000=$C37,IF(Inventory!$D$10:$D$1000=$D37,IF(Inventory!$J$10:$J$1000=wifr,IF(Inventory!$P$10:$P$1000=AO$9,Inventory!$AD$10:$AD$1000)))))))</f>
        <v/>
      </c>
      <c r="AP37" s="121" t="str">
        <f t="array" ref="AP37">IF($D37="","",SUM(IF(Inventory!$B$10:$B$1000=$B37,IF(Inventory!$C$10:$C$1000=$C37,IF(Inventory!$D$10:$D$1000=$D37,IF(Inventory!$J$10:$J$1000=freez,IF(Inventory!$P$10:$P$1000=AP$9,Inventory!$AD$10:$AD$1000))))))+SUM(IF(Inventory!$B$10:$B$1000=$B37,IF(Inventory!$C$10:$C$1000=$C37,IF(Inventory!$D$10:$D$1000=$D37,IF(Inventory!$J$10:$J$1000=wifr,IF(Inventory!$P$10:$P$1000=AP$9,Inventory!$AD$10:$AD$1000)))))))</f>
        <v/>
      </c>
      <c r="AQ37" s="121" t="str">
        <f t="array" ref="AQ37">IF($D37="","",SUM(IF(Inventory!$B$10:$B$1000=$B37,IF(Inventory!$C$10:$C$1000=$C37,IF(Inventory!$D$10:$D$1000=$D37,IF(Inventory!$J$10:$J$1000=freez,IF(Inventory!$P$10:$P$1000=AQ$9,Inventory!$AD$10:$AD$1000))))))+SUM(IF(Inventory!$B$10:$B$1000=$B37,IF(Inventory!$C$10:$C$1000=$C37,IF(Inventory!$D$10:$D$1000=$D37,IF(Inventory!$J$10:$J$1000=wifr,IF(Inventory!$P$10:$P$1000=AQ$9,Inventory!$AD$10:$AD$1000)))))))</f>
        <v/>
      </c>
      <c r="AR37" s="121" t="str">
        <f t="array" ref="AR37">IF($D37="","",SUM(IF(Inventory!$B$10:$B$1000=$B37,IF(Inventory!$C$10:$C$1000=$C37,IF(Inventory!$D$10:$D$1000=$D37,IF(Inventory!$J$10:$J$1000=freez,IF(Inventory!$P$10:$P$1000=AR$9,Inventory!$AD$10:$AD$1000))))))+SUM(IF(Inventory!$B$10:$B$1000=$B37,IF(Inventory!$C$10:$C$1000=$C37,IF(Inventory!$D$10:$D$1000=$D37,IF(Inventory!$J$10:$J$1000=wifr,IF(Inventory!$P$10:$P$1000=AR$9,Inventory!$AD$10:$AD$1000)))))))</f>
        <v/>
      </c>
      <c r="AS37" s="124" t="str">
        <f t="shared" si="21"/>
        <v/>
      </c>
      <c r="AU37" s="352"/>
      <c r="AV37" s="352"/>
      <c r="AX37" s="125">
        <f>IF($C37="",0,Prog!$H35*AX$6*($AU37+$AV37)/12000)</f>
        <v>0</v>
      </c>
      <c r="AY37" s="125">
        <f>IF($C37="",0,Prog!$H35*AY$6*($AU37+$AV37)/12000)</f>
        <v>0</v>
      </c>
      <c r="AZ37" s="121"/>
    </row>
    <row r="38" spans="1:52" ht="16.5" x14ac:dyDescent="0.3">
      <c r="A38" s="279" t="str">
        <f>IF(Prog!B36="","",Prog!B36)</f>
        <v/>
      </c>
      <c r="B38" s="279" t="str">
        <f>IF(Prog!C36="","",Prog!C36)</f>
        <v/>
      </c>
      <c r="C38" s="279" t="str">
        <f>IF(Prog!D36="","",Prog!D36)</f>
        <v/>
      </c>
      <c r="D38" s="120"/>
      <c r="E38" s="121" t="str">
        <f t="array" ref="E38">IF($D38="","",COUNT(IF(Inventory!$B$10:$B$1000=$B38,IF(Inventory!$C$10:$C$1000=$C38,IF(Inventory!$D$10:$D$1000=$D38,IF(Inventory!$P$10:$P$1000=E$9,1))))))</f>
        <v/>
      </c>
      <c r="F38" s="121" t="str">
        <f t="array" ref="F38">IF($D38="","",COUNT(IF(Inventory!$B$10:$B$1000=$B38,IF(Inventory!$C$10:$C$1000=$C38,IF(Inventory!$D$10:$D$1000=$D38,IF(Inventory!$P$10:$P$1000=F$9,1))))))</f>
        <v/>
      </c>
      <c r="G38" s="121" t="str">
        <f t="array" ref="G38">IF($D38="","",COUNT(IF(Inventory!$B$10:$B$1000=$B38,IF(Inventory!$C$10:$C$1000=$C38,IF(Inventory!$D$10:$D$1000=$D38,IF(Inventory!$P$10:$P$1000=G$9,1))))))</f>
        <v/>
      </c>
      <c r="H38" s="121" t="str">
        <f t="array" ref="H38">IF($D38="","",COUNT(IF(Inventory!$B$10:$B$1000=$B38,IF(Inventory!$C$10:$C$1000=$C38,IF(Inventory!$D$10:$D$1000=$D38,IF(Inventory!$P$10:$P$1000=H$9,1))))))</f>
        <v/>
      </c>
      <c r="I38" s="121" t="str">
        <f t="array" ref="I38">IF($D38="","",COUNT(IF(Inventory!$B$10:$B$1000=$B38,IF(Inventory!$C$10:$C$1000=$C38,IF(Inventory!$D$10:$D$1000=$D38,IF(Inventory!$P$10:$P$1000=I$9,1))))))</f>
        <v/>
      </c>
      <c r="J38" s="121">
        <f t="shared" si="16"/>
        <v>0</v>
      </c>
      <c r="K38" s="121" t="str">
        <f t="array" ref="K38">IF($D38="","",COUNT(IF(Inventory!$B$10:$B$1000=$B38,IF(Inventory!$C$10:$C$1000=$C38,IF(Inventory!$D$10:$D$1000=$D38,IF(Inventory!$J$10:$J$1000=wicr,1)))))+COUNT(IF(Inventory!$B$10:$B$1000=$B38,IF(Inventory!$C$10:$C$1000=$C38,IF(Inventory!$D$10:$D$1000=$D38,IF(Inventory!$J$10:$J$1000=wifr,1))))))</f>
        <v/>
      </c>
      <c r="L38" s="121" t="str">
        <f t="array" ref="L38">IF($D38="","",COUNT(IF(Inventory!$B$10:$B$1000=$B38,IF(Inventory!$C$10:$C$1000=$C38,IF(Inventory!$D$10:$D$1000=$D38,IF(Inventory!$J$10:$J$1000=wicr,IF(Inventory!$P$10:$P$1000=L$9,1))))))+COUNT(IF(Inventory!$B$10:$B$1000=$B38,IF(Inventory!$C$10:$C$1000=$C38,IF(Inventory!$D$10:$D$1000=$D38,IF(Inventory!$J$10:$J$1000=wifr,IF(Inventory!$P$10:$P$1000=L$9,1)))))))</f>
        <v/>
      </c>
      <c r="M38" s="121" t="str">
        <f t="array" ref="M38">IF($D38="","",COUNT(IF(Inventory!$B$10:$B$1000=$B38,IF(Inventory!$C$10:$C$1000=$C38,IF(Inventory!$D$10:$D$1000=$D38,IF(Inventory!$J$10:$J$1000=wicr,IF(Inventory!$P$10:$P$1000=M$9,1))))))+COUNT(IF(Inventory!$B$10:$B$1000=$B38,IF(Inventory!$C$10:$C$1000=$C38,IF(Inventory!$D$10:$D$1000=$D38,IF(Inventory!$J$10:$J$1000=wifr,IF(Inventory!$P$10:$P$1000=M$9,1)))))))</f>
        <v/>
      </c>
      <c r="N38" s="121" t="str">
        <f t="array" ref="N38">IF($D38="","",COUNT(IF(Inventory!$B$10:$B$1000=$B38,IF(Inventory!$C$10:$C$1000=$C38,IF(Inventory!$D$10:$D$1000=$D38,IF(Inventory!$J$10:$J$1000=wicr,IF(Inventory!$P$10:$P$1000=N$9,1))))))+COUNT(IF(Inventory!$B$10:$B$1000=$B38,IF(Inventory!$C$10:$C$1000=$C38,IF(Inventory!$D$10:$D$1000=$D38,IF(Inventory!$J$10:$J$1000=wifr,IF(Inventory!$P$10:$P$1000=N$9,1)))))))</f>
        <v/>
      </c>
      <c r="O38" s="121" t="str">
        <f t="array" ref="O38">IF($D38="","",COUNT(IF(Inventory!$B$10:$B$1000=$B38,IF(Inventory!$C$10:$C$1000=$C38,IF(Inventory!$D$10:$D$1000=$D38,IF(Inventory!$J$10:$J$1000=wicr,IF(Inventory!$P$10:$P$1000=O$9,1))))))+COUNT(IF(Inventory!$B$10:$B$1000=$B38,IF(Inventory!$C$10:$C$1000=$C38,IF(Inventory!$D$10:$D$1000=$D38,IF(Inventory!$J$10:$J$1000=wifr,IF(Inventory!$P$10:$P$1000=O$9,1)))))))</f>
        <v/>
      </c>
      <c r="P38" s="121" t="str">
        <f t="array" ref="P38">IF($D38="","",COUNT(IF(Inventory!$B$10:$B$1000=$B38,IF(Inventory!$C$10:$C$1000=$C38,IF(Inventory!$D$10:$D$1000=$D38,IF(Inventory!$J$10:$J$1000=wicr,IF(Inventory!$P$10:$P$1000=P$9,1))))))+COUNT(IF(Inventory!$B$10:$B$1000=$B38,IF(Inventory!$C$10:$C$1000=$C38,IF(Inventory!$D$10:$D$1000=$D38,IF(Inventory!$J$10:$J$1000=wifr,IF(Inventory!$P$10:$P$1000=P$9,1)))))))</f>
        <v/>
      </c>
      <c r="Q38" s="122" t="str">
        <f t="shared" si="17"/>
        <v/>
      </c>
      <c r="R38" s="121" t="str">
        <f t="array" ref="R38">IF($D38="","",COUNT(IF(Inventory!$B$10:$B$1000=$B38,IF(Inventory!$C$10:$C$1000=$C38,IF(Inventory!$D$10:$D$1000=$D38,IF(Inventory!$J$10:$J$1000=frig,1))))))</f>
        <v/>
      </c>
      <c r="S38" s="121" t="str">
        <f t="array" ref="S38">IF($D38="","",COUNT(IF(Inventory!$B$10:$B$1000=$B38,IF(Inventory!$C$10:$C$1000=$C38,IF(Inventory!$D$10:$D$1000=$D38,IF(Inventory!$J$10:$J$1000=frig,IF(Inventory!$P$10:$P$1000=S$9,1)))))))</f>
        <v/>
      </c>
      <c r="T38" s="121" t="str">
        <f t="array" ref="T38">IF($D38="","",COUNT(IF(Inventory!$B$10:$B$1000=$B38,IF(Inventory!$C$10:$C$1000=$C38,IF(Inventory!$D$10:$D$1000=$D38,IF(Inventory!$J$10:$J$1000=frig,IF(Inventory!$P$10:$P$1000=T$9,1)))))))</f>
        <v/>
      </c>
      <c r="U38" s="121" t="str">
        <f t="array" ref="U38">IF($D38="","",COUNT(IF(Inventory!$B$10:$B$1000=$B38,IF(Inventory!$C$10:$C$1000=$C38,IF(Inventory!$D$10:$D$1000=$D38,IF(Inventory!$J$10:$J$1000=frig,IF(Inventory!$P$10:$P$1000=U$9,1)))))))</f>
        <v/>
      </c>
      <c r="V38" s="121" t="str">
        <f t="array" ref="V38">IF($D38="","",COUNT(IF(Inventory!$B$10:$B$1000=$B38,IF(Inventory!$C$10:$C$1000=$C38,IF(Inventory!$D$10:$D$1000=$D38,IF(Inventory!$J$10:$J$1000=frig,IF(Inventory!$P$10:$P$1000=V$9,1)))))))</f>
        <v/>
      </c>
      <c r="W38" s="121" t="str">
        <f t="array" ref="W38">IF($D38="","",COUNT(IF(Inventory!$B$10:$B$1000=$B38,IF(Inventory!$C$10:$C$1000=$C38,IF(Inventory!$D$10:$D$1000=$D38,IF(Inventory!$J$10:$J$1000=frig,IF(Inventory!$P$10:$P$1000=W$9,1)))))))</f>
        <v/>
      </c>
      <c r="X38" s="122" t="str">
        <f t="shared" si="18"/>
        <v/>
      </c>
      <c r="Y38" s="121" t="str">
        <f t="array" ref="Y38">IF($D38="","",COUNT(IF(Inventory!$B$10:$B$1000=$B38,IF(Inventory!$C$10:$C$1000=$C38,IF(Inventory!$D$10:$D$1000=$D38,IF(Inventory!$J$10:$J$1000=freez,1))))))</f>
        <v/>
      </c>
      <c r="Z38" s="121" t="str">
        <f t="array" ref="Z38">IF($D38="","",COUNT(IF(Inventory!$B$10:$B$1000=$B38,IF(Inventory!$C$10:$C$1000=$C38,IF(Inventory!$D$10:$D$1000=$D38,IF(Inventory!$J$10:$J$1000=freez,IF(Inventory!$P$10:$P$1000=Z$9,1)))))))</f>
        <v/>
      </c>
      <c r="AA38" s="121" t="str">
        <f t="array" ref="AA38">IF($D38="","",COUNT(IF(Inventory!$B$10:$B$1000=$B38,IF(Inventory!$C$10:$C$1000=$C38,IF(Inventory!$D$10:$D$1000=$D38,IF(Inventory!$J$10:$J$1000=freez,IF(Inventory!$P$10:$P$1000=AA$9,1)))))))</f>
        <v/>
      </c>
      <c r="AB38" s="121" t="str">
        <f t="array" ref="AB38">IF($D38="","",COUNT(IF(Inventory!$B$10:$B$1000=$B38,IF(Inventory!$C$10:$C$1000=$C38,IF(Inventory!$D$10:$D$1000=$D38,IF(Inventory!$J$10:$J$1000=freez,IF(Inventory!$P$10:$P$1000=AB$9,1)))))))</f>
        <v/>
      </c>
      <c r="AC38" s="121" t="str">
        <f t="array" ref="AC38">IF($D38="","",COUNT(IF(Inventory!$B$10:$B$1000=$B38,IF(Inventory!$C$10:$C$1000=$C38,IF(Inventory!$D$10:$D$1000=$D38,IF(Inventory!$J$10:$J$1000=freez,IF(Inventory!$P$10:$P$1000=AC$9,1)))))))</f>
        <v/>
      </c>
      <c r="AD38" s="121" t="str">
        <f t="array" ref="AD38">IF($D38="","",COUNT(IF(Inventory!$B$10:$B$1000=$B38,IF(Inventory!$C$10:$C$1000=$C38,IF(Inventory!$D$10:$D$1000=$D38,IF(Inventory!$J$10:$J$1000=freez,IF(Inventory!$P$10:$P$1000=AD$9,1)))))))</f>
        <v/>
      </c>
      <c r="AE38" s="122" t="str">
        <f t="shared" si="19"/>
        <v/>
      </c>
      <c r="AF38" s="121" t="str">
        <f t="array" ref="AF38">IF($D38="","",SUM(IF(Inventory!$B$10:$B$1000=$B38,IF(Inventory!$C$10:$C$1000=$C38,IF(Inventory!$D$10:$D$1000=$D38,IF(Inventory!$J$10:$J$1000=frig,Inventory!$AC$10:$AC$1000)))))+SUM(IF(Inventory!$B$10:$B$1000=$B38,IF(Inventory!$C$10:$C$1000=$C38,IF(Inventory!$D$10:$D$1000=$D38,IF(Inventory!$J$10:$J$1000=wicr,Inventory!$AC$10:$AC$1000))))))</f>
        <v/>
      </c>
      <c r="AG38" s="121" t="str">
        <f t="array" ref="AG38">IF($D38="","",SUM(IF(Inventory!$B$10:$B$1000=$B38,IF(Inventory!$C$10:$C$1000=$C38,IF(Inventory!$D$10:$D$1000=$D38,IF(Inventory!$J$10:$J$1000=frig,IF(Inventory!$P$10:$P$1000=AG$9,Inventory!$AC$10:$AC$1000))))))+SUM(IF(Inventory!$B$10:$B$1000=$B38,IF(Inventory!$C$10:$C$1000=$C38,IF(Inventory!$D$10:$D$1000=$D38,IF(Inventory!$J$10:$J$1000=wicr,IF(Inventory!$P$10:$P$1000=AG$9,Inventory!$AC$10:$AC$1000)))))))</f>
        <v/>
      </c>
      <c r="AH38" s="121" t="str">
        <f t="array" ref="AH38">IF($D38="","",SUM(IF(Inventory!$B$10:$B$1000=$B38,IF(Inventory!$C$10:$C$1000=$C38,IF(Inventory!$D$10:$D$1000=$D38,IF(Inventory!$J$10:$J$1000=frig,IF(Inventory!$P$10:$P$1000=AH$9,Inventory!$AC$10:$AC$1000))))))+SUM(IF(Inventory!$B$10:$B$1000=$B38,IF(Inventory!$C$10:$C$1000=$C38,IF(Inventory!$D$10:$D$1000=$D38,IF(Inventory!$J$10:$J$1000=wicr,IF(Inventory!$P$10:$P$1000=AH$9,Inventory!$AC$10:$AC$1000)))))))</f>
        <v/>
      </c>
      <c r="AI38" s="121" t="str">
        <f t="array" ref="AI38">IF($D38="","",SUM(IF(Inventory!$B$10:$B$1000=$B38,IF(Inventory!$C$10:$C$1000=$C38,IF(Inventory!$D$10:$D$1000=$D38,IF(Inventory!$J$10:$J$1000=frig,IF(Inventory!$P$10:$P$1000=AI$9,Inventory!$AC$10:$AC$1000))))))+SUM(IF(Inventory!$B$10:$B$1000=$B38,IF(Inventory!$C$10:$C$1000=$C38,IF(Inventory!$D$10:$D$1000=$D38,IF(Inventory!$J$10:$J$1000=wicr,IF(Inventory!$P$10:$P$1000=AI$9,Inventory!$AC$10:$AC$1000)))))))</f>
        <v/>
      </c>
      <c r="AJ38" s="121" t="str">
        <f t="array" ref="AJ38">IF($D38="","",SUM(IF(Inventory!$B$10:$B$1000=$B38,IF(Inventory!$C$10:$C$1000=$C38,IF(Inventory!$D$10:$D$1000=$D38,IF(Inventory!$J$10:$J$1000=frig,IF(Inventory!$P$10:$P$1000=AJ$9,Inventory!$AC$10:$AC$1000))))))+SUM(IF(Inventory!$B$10:$B$1000=$B38,IF(Inventory!$C$10:$C$1000=$C38,IF(Inventory!$D$10:$D$1000=$D38,IF(Inventory!$J$10:$J$1000=wicr,IF(Inventory!$P$10:$P$1000=AJ$9,Inventory!$AC$10:$AC$1000)))))))</f>
        <v/>
      </c>
      <c r="AK38" s="121" t="str">
        <f t="array" ref="AK38">IF($D38="","",SUM(IF(Inventory!$B$10:$B$1000=$B38,IF(Inventory!$C$10:$C$1000=$C38,IF(Inventory!$D$10:$D$1000=$D38,IF(Inventory!$J$10:$J$1000=frig,IF(Inventory!$P$10:$P$1000=AK$9,Inventory!$AC$10:$AC$1000))))))+SUM(IF(Inventory!$B$10:$B$1000=$B38,IF(Inventory!$C$10:$C$1000=$C38,IF(Inventory!$D$10:$D$1000=$D38,IF(Inventory!$J$10:$J$1000=wicr,IF(Inventory!$P$10:$P$1000=AK$9,Inventory!$AC$10:$AC$1000)))))))</f>
        <v/>
      </c>
      <c r="AL38" s="123" t="str">
        <f t="shared" si="20"/>
        <v/>
      </c>
      <c r="AM38" s="121" t="str">
        <f t="array" ref="AM38">IF($D38="","",SUM(IF(Inventory!$B$10:$B$1000=$B38,IF(Inventory!$C$10:$C$1000=$C38,IF(Inventory!$D$10:$D$1000=$D38,IF(Inventory!$J$10:$J$1000=freez,Inventory!$AD$10:$AD$1000)))))+SUM(IF(Inventory!$B$10:$B$1000=$B38,IF(Inventory!$C$10:$C$1000=$C38,IF(Inventory!$D$10:$D$1000=$D38,IF(Inventory!$J$10:$J$1000=wifr,Inventory!$AD$10:$AD$1000))))))</f>
        <v/>
      </c>
      <c r="AN38" s="121" t="str">
        <f t="array" ref="AN38">IF($D38="","",SUM(IF(Inventory!$B$10:$B$1000=$B38,IF(Inventory!$C$10:$C$1000=$C38,IF(Inventory!$D$10:$D$1000=$D38,IF(Inventory!$J$10:$J$1000=freez,IF(Inventory!$P$10:$P$1000=AN$9,Inventory!$AD$10:$AD$1000))))))+SUM(IF(Inventory!$B$10:$B$1000=$B38,IF(Inventory!$C$10:$C$1000=$C38,IF(Inventory!$D$10:$D$1000=$D38,IF(Inventory!$J$10:$J$1000=wifr,IF(Inventory!$P$10:$P$1000=AN$9,Inventory!$AD$10:$AD$1000)))))))</f>
        <v/>
      </c>
      <c r="AO38" s="121" t="str">
        <f t="array" ref="AO38">IF($D38="","",SUM(IF(Inventory!$B$10:$B$1000=$B38,IF(Inventory!$C$10:$C$1000=$C38,IF(Inventory!$D$10:$D$1000=$D38,IF(Inventory!$J$10:$J$1000=freez,IF(Inventory!$P$10:$P$1000=AO$9,Inventory!$AD$10:$AD$1000))))))+SUM(IF(Inventory!$B$10:$B$1000=$B38,IF(Inventory!$C$10:$C$1000=$C38,IF(Inventory!$D$10:$D$1000=$D38,IF(Inventory!$J$10:$J$1000=wifr,IF(Inventory!$P$10:$P$1000=AO$9,Inventory!$AD$10:$AD$1000)))))))</f>
        <v/>
      </c>
      <c r="AP38" s="121" t="str">
        <f t="array" ref="AP38">IF($D38="","",SUM(IF(Inventory!$B$10:$B$1000=$B38,IF(Inventory!$C$10:$C$1000=$C38,IF(Inventory!$D$10:$D$1000=$D38,IF(Inventory!$J$10:$J$1000=freez,IF(Inventory!$P$10:$P$1000=AP$9,Inventory!$AD$10:$AD$1000))))))+SUM(IF(Inventory!$B$10:$B$1000=$B38,IF(Inventory!$C$10:$C$1000=$C38,IF(Inventory!$D$10:$D$1000=$D38,IF(Inventory!$J$10:$J$1000=wifr,IF(Inventory!$P$10:$P$1000=AP$9,Inventory!$AD$10:$AD$1000)))))))</f>
        <v/>
      </c>
      <c r="AQ38" s="121" t="str">
        <f t="array" ref="AQ38">IF($D38="","",SUM(IF(Inventory!$B$10:$B$1000=$B38,IF(Inventory!$C$10:$C$1000=$C38,IF(Inventory!$D$10:$D$1000=$D38,IF(Inventory!$J$10:$J$1000=freez,IF(Inventory!$P$10:$P$1000=AQ$9,Inventory!$AD$10:$AD$1000))))))+SUM(IF(Inventory!$B$10:$B$1000=$B38,IF(Inventory!$C$10:$C$1000=$C38,IF(Inventory!$D$10:$D$1000=$D38,IF(Inventory!$J$10:$J$1000=wifr,IF(Inventory!$P$10:$P$1000=AQ$9,Inventory!$AD$10:$AD$1000)))))))</f>
        <v/>
      </c>
      <c r="AR38" s="121" t="str">
        <f t="array" ref="AR38">IF($D38="","",SUM(IF(Inventory!$B$10:$B$1000=$B38,IF(Inventory!$C$10:$C$1000=$C38,IF(Inventory!$D$10:$D$1000=$D38,IF(Inventory!$J$10:$J$1000=freez,IF(Inventory!$P$10:$P$1000=AR$9,Inventory!$AD$10:$AD$1000))))))+SUM(IF(Inventory!$B$10:$B$1000=$B38,IF(Inventory!$C$10:$C$1000=$C38,IF(Inventory!$D$10:$D$1000=$D38,IF(Inventory!$J$10:$J$1000=wifr,IF(Inventory!$P$10:$P$1000=AR$9,Inventory!$AD$10:$AD$1000)))))))</f>
        <v/>
      </c>
      <c r="AS38" s="124" t="str">
        <f t="shared" si="21"/>
        <v/>
      </c>
      <c r="AU38" s="352"/>
      <c r="AV38" s="352"/>
      <c r="AX38" s="125">
        <f>IF($C38="",0,Prog!$H36*AX$6*($AU38+$AV38)/12000)</f>
        <v>0</v>
      </c>
      <c r="AY38" s="125">
        <f>IF($C38="",0,Prog!$H36*AY$6*($AU38+$AV38)/12000)</f>
        <v>0</v>
      </c>
      <c r="AZ38" s="121"/>
    </row>
    <row r="39" spans="1:52" ht="16.5" x14ac:dyDescent="0.3">
      <c r="A39" s="279" t="str">
        <f>IF(Prog!B37="","",Prog!B37)</f>
        <v/>
      </c>
      <c r="B39" s="279" t="str">
        <f>IF(Prog!C37="","",Prog!C37)</f>
        <v/>
      </c>
      <c r="C39" s="279" t="str">
        <f>IF(Prog!D37="","",Prog!D37)</f>
        <v/>
      </c>
      <c r="D39" s="120"/>
      <c r="E39" s="121" t="str">
        <f t="array" ref="E39">IF($D39="","",COUNT(IF(Inventory!$B$10:$B$1000=$B39,IF(Inventory!$C$10:$C$1000=$C39,IF(Inventory!$D$10:$D$1000=$D39,IF(Inventory!$P$10:$P$1000=E$9,1))))))</f>
        <v/>
      </c>
      <c r="F39" s="121" t="str">
        <f t="array" ref="F39">IF($D39="","",COUNT(IF(Inventory!$B$10:$B$1000=$B39,IF(Inventory!$C$10:$C$1000=$C39,IF(Inventory!$D$10:$D$1000=$D39,IF(Inventory!$P$10:$P$1000=F$9,1))))))</f>
        <v/>
      </c>
      <c r="G39" s="121" t="str">
        <f t="array" ref="G39">IF($D39="","",COUNT(IF(Inventory!$B$10:$B$1000=$B39,IF(Inventory!$C$10:$C$1000=$C39,IF(Inventory!$D$10:$D$1000=$D39,IF(Inventory!$P$10:$P$1000=G$9,1))))))</f>
        <v/>
      </c>
      <c r="H39" s="121" t="str">
        <f t="array" ref="H39">IF($D39="","",COUNT(IF(Inventory!$B$10:$B$1000=$B39,IF(Inventory!$C$10:$C$1000=$C39,IF(Inventory!$D$10:$D$1000=$D39,IF(Inventory!$P$10:$P$1000=H$9,1))))))</f>
        <v/>
      </c>
      <c r="I39" s="121" t="str">
        <f t="array" ref="I39">IF($D39="","",COUNT(IF(Inventory!$B$10:$B$1000=$B39,IF(Inventory!$C$10:$C$1000=$C39,IF(Inventory!$D$10:$D$1000=$D39,IF(Inventory!$P$10:$P$1000=I$9,1))))))</f>
        <v/>
      </c>
      <c r="J39" s="121">
        <f t="shared" si="16"/>
        <v>0</v>
      </c>
      <c r="K39" s="121" t="str">
        <f t="array" ref="K39">IF($D39="","",COUNT(IF(Inventory!$B$10:$B$1000=$B39,IF(Inventory!$C$10:$C$1000=$C39,IF(Inventory!$D$10:$D$1000=$D39,IF(Inventory!$J$10:$J$1000=wicr,1)))))+COUNT(IF(Inventory!$B$10:$B$1000=$B39,IF(Inventory!$C$10:$C$1000=$C39,IF(Inventory!$D$10:$D$1000=$D39,IF(Inventory!$J$10:$J$1000=wifr,1))))))</f>
        <v/>
      </c>
      <c r="L39" s="121" t="str">
        <f t="array" ref="L39">IF($D39="","",COUNT(IF(Inventory!$B$10:$B$1000=$B39,IF(Inventory!$C$10:$C$1000=$C39,IF(Inventory!$D$10:$D$1000=$D39,IF(Inventory!$J$10:$J$1000=wicr,IF(Inventory!$P$10:$P$1000=L$9,1))))))+COUNT(IF(Inventory!$B$10:$B$1000=$B39,IF(Inventory!$C$10:$C$1000=$C39,IF(Inventory!$D$10:$D$1000=$D39,IF(Inventory!$J$10:$J$1000=wifr,IF(Inventory!$P$10:$P$1000=L$9,1)))))))</f>
        <v/>
      </c>
      <c r="M39" s="121" t="str">
        <f t="array" ref="M39">IF($D39="","",COUNT(IF(Inventory!$B$10:$B$1000=$B39,IF(Inventory!$C$10:$C$1000=$C39,IF(Inventory!$D$10:$D$1000=$D39,IF(Inventory!$J$10:$J$1000=wicr,IF(Inventory!$P$10:$P$1000=M$9,1))))))+COUNT(IF(Inventory!$B$10:$B$1000=$B39,IF(Inventory!$C$10:$C$1000=$C39,IF(Inventory!$D$10:$D$1000=$D39,IF(Inventory!$J$10:$J$1000=wifr,IF(Inventory!$P$10:$P$1000=M$9,1)))))))</f>
        <v/>
      </c>
      <c r="N39" s="121" t="str">
        <f t="array" ref="N39">IF($D39="","",COUNT(IF(Inventory!$B$10:$B$1000=$B39,IF(Inventory!$C$10:$C$1000=$C39,IF(Inventory!$D$10:$D$1000=$D39,IF(Inventory!$J$10:$J$1000=wicr,IF(Inventory!$P$10:$P$1000=N$9,1))))))+COUNT(IF(Inventory!$B$10:$B$1000=$B39,IF(Inventory!$C$10:$C$1000=$C39,IF(Inventory!$D$10:$D$1000=$D39,IF(Inventory!$J$10:$J$1000=wifr,IF(Inventory!$P$10:$P$1000=N$9,1)))))))</f>
        <v/>
      </c>
      <c r="O39" s="121" t="str">
        <f t="array" ref="O39">IF($D39="","",COUNT(IF(Inventory!$B$10:$B$1000=$B39,IF(Inventory!$C$10:$C$1000=$C39,IF(Inventory!$D$10:$D$1000=$D39,IF(Inventory!$J$10:$J$1000=wicr,IF(Inventory!$P$10:$P$1000=O$9,1))))))+COUNT(IF(Inventory!$B$10:$B$1000=$B39,IF(Inventory!$C$10:$C$1000=$C39,IF(Inventory!$D$10:$D$1000=$D39,IF(Inventory!$J$10:$J$1000=wifr,IF(Inventory!$P$10:$P$1000=O$9,1)))))))</f>
        <v/>
      </c>
      <c r="P39" s="121" t="str">
        <f t="array" ref="P39">IF($D39="","",COUNT(IF(Inventory!$B$10:$B$1000=$B39,IF(Inventory!$C$10:$C$1000=$C39,IF(Inventory!$D$10:$D$1000=$D39,IF(Inventory!$J$10:$J$1000=wicr,IF(Inventory!$P$10:$P$1000=P$9,1))))))+COUNT(IF(Inventory!$B$10:$B$1000=$B39,IF(Inventory!$C$10:$C$1000=$C39,IF(Inventory!$D$10:$D$1000=$D39,IF(Inventory!$J$10:$J$1000=wifr,IF(Inventory!$P$10:$P$1000=P$9,1)))))))</f>
        <v/>
      </c>
      <c r="Q39" s="122" t="str">
        <f t="shared" si="17"/>
        <v/>
      </c>
      <c r="R39" s="121" t="str">
        <f t="array" ref="R39">IF($D39="","",COUNT(IF(Inventory!$B$10:$B$1000=$B39,IF(Inventory!$C$10:$C$1000=$C39,IF(Inventory!$D$10:$D$1000=$D39,IF(Inventory!$J$10:$J$1000=frig,1))))))</f>
        <v/>
      </c>
      <c r="S39" s="121" t="str">
        <f t="array" ref="S39">IF($D39="","",COUNT(IF(Inventory!$B$10:$B$1000=$B39,IF(Inventory!$C$10:$C$1000=$C39,IF(Inventory!$D$10:$D$1000=$D39,IF(Inventory!$J$10:$J$1000=frig,IF(Inventory!$P$10:$P$1000=S$9,1)))))))</f>
        <v/>
      </c>
      <c r="T39" s="121" t="str">
        <f t="array" ref="T39">IF($D39="","",COUNT(IF(Inventory!$B$10:$B$1000=$B39,IF(Inventory!$C$10:$C$1000=$C39,IF(Inventory!$D$10:$D$1000=$D39,IF(Inventory!$J$10:$J$1000=frig,IF(Inventory!$P$10:$P$1000=T$9,1)))))))</f>
        <v/>
      </c>
      <c r="U39" s="121" t="str">
        <f t="array" ref="U39">IF($D39="","",COUNT(IF(Inventory!$B$10:$B$1000=$B39,IF(Inventory!$C$10:$C$1000=$C39,IF(Inventory!$D$10:$D$1000=$D39,IF(Inventory!$J$10:$J$1000=frig,IF(Inventory!$P$10:$P$1000=U$9,1)))))))</f>
        <v/>
      </c>
      <c r="V39" s="121" t="str">
        <f t="array" ref="V39">IF($D39="","",COUNT(IF(Inventory!$B$10:$B$1000=$B39,IF(Inventory!$C$10:$C$1000=$C39,IF(Inventory!$D$10:$D$1000=$D39,IF(Inventory!$J$10:$J$1000=frig,IF(Inventory!$P$10:$P$1000=V$9,1)))))))</f>
        <v/>
      </c>
      <c r="W39" s="121" t="str">
        <f t="array" ref="W39">IF($D39="","",COUNT(IF(Inventory!$B$10:$B$1000=$B39,IF(Inventory!$C$10:$C$1000=$C39,IF(Inventory!$D$10:$D$1000=$D39,IF(Inventory!$J$10:$J$1000=frig,IF(Inventory!$P$10:$P$1000=W$9,1)))))))</f>
        <v/>
      </c>
      <c r="X39" s="122" t="str">
        <f t="shared" si="18"/>
        <v/>
      </c>
      <c r="Y39" s="121" t="str">
        <f t="array" ref="Y39">IF($D39="","",COUNT(IF(Inventory!$B$10:$B$1000=$B39,IF(Inventory!$C$10:$C$1000=$C39,IF(Inventory!$D$10:$D$1000=$D39,IF(Inventory!$J$10:$J$1000=freez,1))))))</f>
        <v/>
      </c>
      <c r="Z39" s="121" t="str">
        <f t="array" ref="Z39">IF($D39="","",COUNT(IF(Inventory!$B$10:$B$1000=$B39,IF(Inventory!$C$10:$C$1000=$C39,IF(Inventory!$D$10:$D$1000=$D39,IF(Inventory!$J$10:$J$1000=freez,IF(Inventory!$P$10:$P$1000=Z$9,1)))))))</f>
        <v/>
      </c>
      <c r="AA39" s="121" t="str">
        <f t="array" ref="AA39">IF($D39="","",COUNT(IF(Inventory!$B$10:$B$1000=$B39,IF(Inventory!$C$10:$C$1000=$C39,IF(Inventory!$D$10:$D$1000=$D39,IF(Inventory!$J$10:$J$1000=freez,IF(Inventory!$P$10:$P$1000=AA$9,1)))))))</f>
        <v/>
      </c>
      <c r="AB39" s="121" t="str">
        <f t="array" ref="AB39">IF($D39="","",COUNT(IF(Inventory!$B$10:$B$1000=$B39,IF(Inventory!$C$10:$C$1000=$C39,IF(Inventory!$D$10:$D$1000=$D39,IF(Inventory!$J$10:$J$1000=freez,IF(Inventory!$P$10:$P$1000=AB$9,1)))))))</f>
        <v/>
      </c>
      <c r="AC39" s="121" t="str">
        <f t="array" ref="AC39">IF($D39="","",COUNT(IF(Inventory!$B$10:$B$1000=$B39,IF(Inventory!$C$10:$C$1000=$C39,IF(Inventory!$D$10:$D$1000=$D39,IF(Inventory!$J$10:$J$1000=freez,IF(Inventory!$P$10:$P$1000=AC$9,1)))))))</f>
        <v/>
      </c>
      <c r="AD39" s="121" t="str">
        <f t="array" ref="AD39">IF($D39="","",COUNT(IF(Inventory!$B$10:$B$1000=$B39,IF(Inventory!$C$10:$C$1000=$C39,IF(Inventory!$D$10:$D$1000=$D39,IF(Inventory!$J$10:$J$1000=freez,IF(Inventory!$P$10:$P$1000=AD$9,1)))))))</f>
        <v/>
      </c>
      <c r="AE39" s="122" t="str">
        <f t="shared" si="19"/>
        <v/>
      </c>
      <c r="AF39" s="121" t="str">
        <f t="array" ref="AF39">IF($D39="","",SUM(IF(Inventory!$B$10:$B$1000=$B39,IF(Inventory!$C$10:$C$1000=$C39,IF(Inventory!$D$10:$D$1000=$D39,IF(Inventory!$J$10:$J$1000=frig,Inventory!$AC$10:$AC$1000)))))+SUM(IF(Inventory!$B$10:$B$1000=$B39,IF(Inventory!$C$10:$C$1000=$C39,IF(Inventory!$D$10:$D$1000=$D39,IF(Inventory!$J$10:$J$1000=wicr,Inventory!$AC$10:$AC$1000))))))</f>
        <v/>
      </c>
      <c r="AG39" s="121" t="str">
        <f t="array" ref="AG39">IF($D39="","",SUM(IF(Inventory!$B$10:$B$1000=$B39,IF(Inventory!$C$10:$C$1000=$C39,IF(Inventory!$D$10:$D$1000=$D39,IF(Inventory!$J$10:$J$1000=frig,IF(Inventory!$P$10:$P$1000=AG$9,Inventory!$AC$10:$AC$1000))))))+SUM(IF(Inventory!$B$10:$B$1000=$B39,IF(Inventory!$C$10:$C$1000=$C39,IF(Inventory!$D$10:$D$1000=$D39,IF(Inventory!$J$10:$J$1000=wicr,IF(Inventory!$P$10:$P$1000=AG$9,Inventory!$AC$10:$AC$1000)))))))</f>
        <v/>
      </c>
      <c r="AH39" s="121" t="str">
        <f t="array" ref="AH39">IF($D39="","",SUM(IF(Inventory!$B$10:$B$1000=$B39,IF(Inventory!$C$10:$C$1000=$C39,IF(Inventory!$D$10:$D$1000=$D39,IF(Inventory!$J$10:$J$1000=frig,IF(Inventory!$P$10:$P$1000=AH$9,Inventory!$AC$10:$AC$1000))))))+SUM(IF(Inventory!$B$10:$B$1000=$B39,IF(Inventory!$C$10:$C$1000=$C39,IF(Inventory!$D$10:$D$1000=$D39,IF(Inventory!$J$10:$J$1000=wicr,IF(Inventory!$P$10:$P$1000=AH$9,Inventory!$AC$10:$AC$1000)))))))</f>
        <v/>
      </c>
      <c r="AI39" s="121" t="str">
        <f t="array" ref="AI39">IF($D39="","",SUM(IF(Inventory!$B$10:$B$1000=$B39,IF(Inventory!$C$10:$C$1000=$C39,IF(Inventory!$D$10:$D$1000=$D39,IF(Inventory!$J$10:$J$1000=frig,IF(Inventory!$P$10:$P$1000=AI$9,Inventory!$AC$10:$AC$1000))))))+SUM(IF(Inventory!$B$10:$B$1000=$B39,IF(Inventory!$C$10:$C$1000=$C39,IF(Inventory!$D$10:$D$1000=$D39,IF(Inventory!$J$10:$J$1000=wicr,IF(Inventory!$P$10:$P$1000=AI$9,Inventory!$AC$10:$AC$1000)))))))</f>
        <v/>
      </c>
      <c r="AJ39" s="121" t="str">
        <f t="array" ref="AJ39">IF($D39="","",SUM(IF(Inventory!$B$10:$B$1000=$B39,IF(Inventory!$C$10:$C$1000=$C39,IF(Inventory!$D$10:$D$1000=$D39,IF(Inventory!$J$10:$J$1000=frig,IF(Inventory!$P$10:$P$1000=AJ$9,Inventory!$AC$10:$AC$1000))))))+SUM(IF(Inventory!$B$10:$B$1000=$B39,IF(Inventory!$C$10:$C$1000=$C39,IF(Inventory!$D$10:$D$1000=$D39,IF(Inventory!$J$10:$J$1000=wicr,IF(Inventory!$P$10:$P$1000=AJ$9,Inventory!$AC$10:$AC$1000)))))))</f>
        <v/>
      </c>
      <c r="AK39" s="121" t="str">
        <f t="array" ref="AK39">IF($D39="","",SUM(IF(Inventory!$B$10:$B$1000=$B39,IF(Inventory!$C$10:$C$1000=$C39,IF(Inventory!$D$10:$D$1000=$D39,IF(Inventory!$J$10:$J$1000=frig,IF(Inventory!$P$10:$P$1000=AK$9,Inventory!$AC$10:$AC$1000))))))+SUM(IF(Inventory!$B$10:$B$1000=$B39,IF(Inventory!$C$10:$C$1000=$C39,IF(Inventory!$D$10:$D$1000=$D39,IF(Inventory!$J$10:$J$1000=wicr,IF(Inventory!$P$10:$P$1000=AK$9,Inventory!$AC$10:$AC$1000)))))))</f>
        <v/>
      </c>
      <c r="AL39" s="123" t="str">
        <f t="shared" si="20"/>
        <v/>
      </c>
      <c r="AM39" s="121" t="str">
        <f t="array" ref="AM39">IF($D39="","",SUM(IF(Inventory!$B$10:$B$1000=$B39,IF(Inventory!$C$10:$C$1000=$C39,IF(Inventory!$D$10:$D$1000=$D39,IF(Inventory!$J$10:$J$1000=freez,Inventory!$AD$10:$AD$1000)))))+SUM(IF(Inventory!$B$10:$B$1000=$B39,IF(Inventory!$C$10:$C$1000=$C39,IF(Inventory!$D$10:$D$1000=$D39,IF(Inventory!$J$10:$J$1000=wifr,Inventory!$AD$10:$AD$1000))))))</f>
        <v/>
      </c>
      <c r="AN39" s="121" t="str">
        <f t="array" ref="AN39">IF($D39="","",SUM(IF(Inventory!$B$10:$B$1000=$B39,IF(Inventory!$C$10:$C$1000=$C39,IF(Inventory!$D$10:$D$1000=$D39,IF(Inventory!$J$10:$J$1000=freez,IF(Inventory!$P$10:$P$1000=AN$9,Inventory!$AD$10:$AD$1000))))))+SUM(IF(Inventory!$B$10:$B$1000=$B39,IF(Inventory!$C$10:$C$1000=$C39,IF(Inventory!$D$10:$D$1000=$D39,IF(Inventory!$J$10:$J$1000=wifr,IF(Inventory!$P$10:$P$1000=AN$9,Inventory!$AD$10:$AD$1000)))))))</f>
        <v/>
      </c>
      <c r="AO39" s="121" t="str">
        <f t="array" ref="AO39">IF($D39="","",SUM(IF(Inventory!$B$10:$B$1000=$B39,IF(Inventory!$C$10:$C$1000=$C39,IF(Inventory!$D$10:$D$1000=$D39,IF(Inventory!$J$10:$J$1000=freez,IF(Inventory!$P$10:$P$1000=AO$9,Inventory!$AD$10:$AD$1000))))))+SUM(IF(Inventory!$B$10:$B$1000=$B39,IF(Inventory!$C$10:$C$1000=$C39,IF(Inventory!$D$10:$D$1000=$D39,IF(Inventory!$J$10:$J$1000=wifr,IF(Inventory!$P$10:$P$1000=AO$9,Inventory!$AD$10:$AD$1000)))))))</f>
        <v/>
      </c>
      <c r="AP39" s="121" t="str">
        <f t="array" ref="AP39">IF($D39="","",SUM(IF(Inventory!$B$10:$B$1000=$B39,IF(Inventory!$C$10:$C$1000=$C39,IF(Inventory!$D$10:$D$1000=$D39,IF(Inventory!$J$10:$J$1000=freez,IF(Inventory!$P$10:$P$1000=AP$9,Inventory!$AD$10:$AD$1000))))))+SUM(IF(Inventory!$B$10:$B$1000=$B39,IF(Inventory!$C$10:$C$1000=$C39,IF(Inventory!$D$10:$D$1000=$D39,IF(Inventory!$J$10:$J$1000=wifr,IF(Inventory!$P$10:$P$1000=AP$9,Inventory!$AD$10:$AD$1000)))))))</f>
        <v/>
      </c>
      <c r="AQ39" s="121" t="str">
        <f t="array" ref="AQ39">IF($D39="","",SUM(IF(Inventory!$B$10:$B$1000=$B39,IF(Inventory!$C$10:$C$1000=$C39,IF(Inventory!$D$10:$D$1000=$D39,IF(Inventory!$J$10:$J$1000=freez,IF(Inventory!$P$10:$P$1000=AQ$9,Inventory!$AD$10:$AD$1000))))))+SUM(IF(Inventory!$B$10:$B$1000=$B39,IF(Inventory!$C$10:$C$1000=$C39,IF(Inventory!$D$10:$D$1000=$D39,IF(Inventory!$J$10:$J$1000=wifr,IF(Inventory!$P$10:$P$1000=AQ$9,Inventory!$AD$10:$AD$1000)))))))</f>
        <v/>
      </c>
      <c r="AR39" s="121" t="str">
        <f t="array" ref="AR39">IF($D39="","",SUM(IF(Inventory!$B$10:$B$1000=$B39,IF(Inventory!$C$10:$C$1000=$C39,IF(Inventory!$D$10:$D$1000=$D39,IF(Inventory!$J$10:$J$1000=freez,IF(Inventory!$P$10:$P$1000=AR$9,Inventory!$AD$10:$AD$1000))))))+SUM(IF(Inventory!$B$10:$B$1000=$B39,IF(Inventory!$C$10:$C$1000=$C39,IF(Inventory!$D$10:$D$1000=$D39,IF(Inventory!$J$10:$J$1000=wifr,IF(Inventory!$P$10:$P$1000=AR$9,Inventory!$AD$10:$AD$1000)))))))</f>
        <v/>
      </c>
      <c r="AS39" s="124" t="str">
        <f t="shared" si="21"/>
        <v/>
      </c>
      <c r="AU39" s="352"/>
      <c r="AV39" s="352"/>
      <c r="AX39" s="125">
        <f>IF($C39="",0,Prog!$H37*AX$6*($AU39+$AV39)/12000)</f>
        <v>0</v>
      </c>
      <c r="AY39" s="125">
        <f>IF($C39="",0,Prog!$H37*AY$6*($AU39+$AV39)/12000)</f>
        <v>0</v>
      </c>
      <c r="AZ39" s="121"/>
    </row>
    <row r="40" spans="1:52" ht="16.5" x14ac:dyDescent="0.3">
      <c r="A40" s="279" t="str">
        <f>IF(Prog!B38="","",Prog!B38)</f>
        <v/>
      </c>
      <c r="B40" s="279" t="str">
        <f>IF(Prog!C38="","",Prog!C38)</f>
        <v/>
      </c>
      <c r="C40" s="279" t="str">
        <f>IF(Prog!D38="","",Prog!D38)</f>
        <v/>
      </c>
      <c r="D40" s="120"/>
      <c r="E40" s="121" t="str">
        <f t="array" ref="E40">IF($D40="","",COUNT(IF(Inventory!$B$10:$B$1000=$B40,IF(Inventory!$C$10:$C$1000=$C40,IF(Inventory!$D$10:$D$1000=$D40,IF(Inventory!$P$10:$P$1000=E$9,1))))))</f>
        <v/>
      </c>
      <c r="F40" s="121" t="str">
        <f t="array" ref="F40">IF($D40="","",COUNT(IF(Inventory!$B$10:$B$1000=$B40,IF(Inventory!$C$10:$C$1000=$C40,IF(Inventory!$D$10:$D$1000=$D40,IF(Inventory!$P$10:$P$1000=F$9,1))))))</f>
        <v/>
      </c>
      <c r="G40" s="121" t="str">
        <f t="array" ref="G40">IF($D40="","",COUNT(IF(Inventory!$B$10:$B$1000=$B40,IF(Inventory!$C$10:$C$1000=$C40,IF(Inventory!$D$10:$D$1000=$D40,IF(Inventory!$P$10:$P$1000=G$9,1))))))</f>
        <v/>
      </c>
      <c r="H40" s="121" t="str">
        <f t="array" ref="H40">IF($D40="","",COUNT(IF(Inventory!$B$10:$B$1000=$B40,IF(Inventory!$C$10:$C$1000=$C40,IF(Inventory!$D$10:$D$1000=$D40,IF(Inventory!$P$10:$P$1000=H$9,1))))))</f>
        <v/>
      </c>
      <c r="I40" s="121" t="str">
        <f t="array" ref="I40">IF($D40="","",COUNT(IF(Inventory!$B$10:$B$1000=$B40,IF(Inventory!$C$10:$C$1000=$C40,IF(Inventory!$D$10:$D$1000=$D40,IF(Inventory!$P$10:$P$1000=I$9,1))))))</f>
        <v/>
      </c>
      <c r="J40" s="121">
        <f t="shared" si="16"/>
        <v>0</v>
      </c>
      <c r="K40" s="121" t="str">
        <f t="array" ref="K40">IF($D40="","",COUNT(IF(Inventory!$B$10:$B$1000=$B40,IF(Inventory!$C$10:$C$1000=$C40,IF(Inventory!$D$10:$D$1000=$D40,IF(Inventory!$J$10:$J$1000=wicr,1)))))+COUNT(IF(Inventory!$B$10:$B$1000=$B40,IF(Inventory!$C$10:$C$1000=$C40,IF(Inventory!$D$10:$D$1000=$D40,IF(Inventory!$J$10:$J$1000=wifr,1))))))</f>
        <v/>
      </c>
      <c r="L40" s="121" t="str">
        <f t="array" ref="L40">IF($D40="","",COUNT(IF(Inventory!$B$10:$B$1000=$B40,IF(Inventory!$C$10:$C$1000=$C40,IF(Inventory!$D$10:$D$1000=$D40,IF(Inventory!$J$10:$J$1000=wicr,IF(Inventory!$P$10:$P$1000=L$9,1))))))+COUNT(IF(Inventory!$B$10:$B$1000=$B40,IF(Inventory!$C$10:$C$1000=$C40,IF(Inventory!$D$10:$D$1000=$D40,IF(Inventory!$J$10:$J$1000=wifr,IF(Inventory!$P$10:$P$1000=L$9,1)))))))</f>
        <v/>
      </c>
      <c r="M40" s="121" t="str">
        <f t="array" ref="M40">IF($D40="","",COUNT(IF(Inventory!$B$10:$B$1000=$B40,IF(Inventory!$C$10:$C$1000=$C40,IF(Inventory!$D$10:$D$1000=$D40,IF(Inventory!$J$10:$J$1000=wicr,IF(Inventory!$P$10:$P$1000=M$9,1))))))+COUNT(IF(Inventory!$B$10:$B$1000=$B40,IF(Inventory!$C$10:$C$1000=$C40,IF(Inventory!$D$10:$D$1000=$D40,IF(Inventory!$J$10:$J$1000=wifr,IF(Inventory!$P$10:$P$1000=M$9,1)))))))</f>
        <v/>
      </c>
      <c r="N40" s="121" t="str">
        <f t="array" ref="N40">IF($D40="","",COUNT(IF(Inventory!$B$10:$B$1000=$B40,IF(Inventory!$C$10:$C$1000=$C40,IF(Inventory!$D$10:$D$1000=$D40,IF(Inventory!$J$10:$J$1000=wicr,IF(Inventory!$P$10:$P$1000=N$9,1))))))+COUNT(IF(Inventory!$B$10:$B$1000=$B40,IF(Inventory!$C$10:$C$1000=$C40,IF(Inventory!$D$10:$D$1000=$D40,IF(Inventory!$J$10:$J$1000=wifr,IF(Inventory!$P$10:$P$1000=N$9,1)))))))</f>
        <v/>
      </c>
      <c r="O40" s="121" t="str">
        <f t="array" ref="O40">IF($D40="","",COUNT(IF(Inventory!$B$10:$B$1000=$B40,IF(Inventory!$C$10:$C$1000=$C40,IF(Inventory!$D$10:$D$1000=$D40,IF(Inventory!$J$10:$J$1000=wicr,IF(Inventory!$P$10:$P$1000=O$9,1))))))+COUNT(IF(Inventory!$B$10:$B$1000=$B40,IF(Inventory!$C$10:$C$1000=$C40,IF(Inventory!$D$10:$D$1000=$D40,IF(Inventory!$J$10:$J$1000=wifr,IF(Inventory!$P$10:$P$1000=O$9,1)))))))</f>
        <v/>
      </c>
      <c r="P40" s="121" t="str">
        <f t="array" ref="P40">IF($D40="","",COUNT(IF(Inventory!$B$10:$B$1000=$B40,IF(Inventory!$C$10:$C$1000=$C40,IF(Inventory!$D$10:$D$1000=$D40,IF(Inventory!$J$10:$J$1000=wicr,IF(Inventory!$P$10:$P$1000=P$9,1))))))+COUNT(IF(Inventory!$B$10:$B$1000=$B40,IF(Inventory!$C$10:$C$1000=$C40,IF(Inventory!$D$10:$D$1000=$D40,IF(Inventory!$J$10:$J$1000=wifr,IF(Inventory!$P$10:$P$1000=P$9,1)))))))</f>
        <v/>
      </c>
      <c r="Q40" s="122" t="str">
        <f t="shared" si="17"/>
        <v/>
      </c>
      <c r="R40" s="121" t="str">
        <f t="array" ref="R40">IF($D40="","",COUNT(IF(Inventory!$B$10:$B$1000=$B40,IF(Inventory!$C$10:$C$1000=$C40,IF(Inventory!$D$10:$D$1000=$D40,IF(Inventory!$J$10:$J$1000=frig,1))))))</f>
        <v/>
      </c>
      <c r="S40" s="121" t="str">
        <f t="array" ref="S40">IF($D40="","",COUNT(IF(Inventory!$B$10:$B$1000=$B40,IF(Inventory!$C$10:$C$1000=$C40,IF(Inventory!$D$10:$D$1000=$D40,IF(Inventory!$J$10:$J$1000=frig,IF(Inventory!$P$10:$P$1000=S$9,1)))))))</f>
        <v/>
      </c>
      <c r="T40" s="121" t="str">
        <f t="array" ref="T40">IF($D40="","",COUNT(IF(Inventory!$B$10:$B$1000=$B40,IF(Inventory!$C$10:$C$1000=$C40,IF(Inventory!$D$10:$D$1000=$D40,IF(Inventory!$J$10:$J$1000=frig,IF(Inventory!$P$10:$P$1000=T$9,1)))))))</f>
        <v/>
      </c>
      <c r="U40" s="121" t="str">
        <f t="array" ref="U40">IF($D40="","",COUNT(IF(Inventory!$B$10:$B$1000=$B40,IF(Inventory!$C$10:$C$1000=$C40,IF(Inventory!$D$10:$D$1000=$D40,IF(Inventory!$J$10:$J$1000=frig,IF(Inventory!$P$10:$P$1000=U$9,1)))))))</f>
        <v/>
      </c>
      <c r="V40" s="121" t="str">
        <f t="array" ref="V40">IF($D40="","",COUNT(IF(Inventory!$B$10:$B$1000=$B40,IF(Inventory!$C$10:$C$1000=$C40,IF(Inventory!$D$10:$D$1000=$D40,IF(Inventory!$J$10:$J$1000=frig,IF(Inventory!$P$10:$P$1000=V$9,1)))))))</f>
        <v/>
      </c>
      <c r="W40" s="121" t="str">
        <f t="array" ref="W40">IF($D40="","",COUNT(IF(Inventory!$B$10:$B$1000=$B40,IF(Inventory!$C$10:$C$1000=$C40,IF(Inventory!$D$10:$D$1000=$D40,IF(Inventory!$J$10:$J$1000=frig,IF(Inventory!$P$10:$P$1000=W$9,1)))))))</f>
        <v/>
      </c>
      <c r="X40" s="122" t="str">
        <f t="shared" si="18"/>
        <v/>
      </c>
      <c r="Y40" s="121" t="str">
        <f t="array" ref="Y40">IF($D40="","",COUNT(IF(Inventory!$B$10:$B$1000=$B40,IF(Inventory!$C$10:$C$1000=$C40,IF(Inventory!$D$10:$D$1000=$D40,IF(Inventory!$J$10:$J$1000=freez,1))))))</f>
        <v/>
      </c>
      <c r="Z40" s="121" t="str">
        <f t="array" ref="Z40">IF($D40="","",COUNT(IF(Inventory!$B$10:$B$1000=$B40,IF(Inventory!$C$10:$C$1000=$C40,IF(Inventory!$D$10:$D$1000=$D40,IF(Inventory!$J$10:$J$1000=freez,IF(Inventory!$P$10:$P$1000=Z$9,1)))))))</f>
        <v/>
      </c>
      <c r="AA40" s="121" t="str">
        <f t="array" ref="AA40">IF($D40="","",COUNT(IF(Inventory!$B$10:$B$1000=$B40,IF(Inventory!$C$10:$C$1000=$C40,IF(Inventory!$D$10:$D$1000=$D40,IF(Inventory!$J$10:$J$1000=freez,IF(Inventory!$P$10:$P$1000=AA$9,1)))))))</f>
        <v/>
      </c>
      <c r="AB40" s="121" t="str">
        <f t="array" ref="AB40">IF($D40="","",COUNT(IF(Inventory!$B$10:$B$1000=$B40,IF(Inventory!$C$10:$C$1000=$C40,IF(Inventory!$D$10:$D$1000=$D40,IF(Inventory!$J$10:$J$1000=freez,IF(Inventory!$P$10:$P$1000=AB$9,1)))))))</f>
        <v/>
      </c>
      <c r="AC40" s="121" t="str">
        <f t="array" ref="AC40">IF($D40="","",COUNT(IF(Inventory!$B$10:$B$1000=$B40,IF(Inventory!$C$10:$C$1000=$C40,IF(Inventory!$D$10:$D$1000=$D40,IF(Inventory!$J$10:$J$1000=freez,IF(Inventory!$P$10:$P$1000=AC$9,1)))))))</f>
        <v/>
      </c>
      <c r="AD40" s="121" t="str">
        <f t="array" ref="AD40">IF($D40="","",COUNT(IF(Inventory!$B$10:$B$1000=$B40,IF(Inventory!$C$10:$C$1000=$C40,IF(Inventory!$D$10:$D$1000=$D40,IF(Inventory!$J$10:$J$1000=freez,IF(Inventory!$P$10:$P$1000=AD$9,1)))))))</f>
        <v/>
      </c>
      <c r="AE40" s="122" t="str">
        <f t="shared" si="19"/>
        <v/>
      </c>
      <c r="AF40" s="121" t="str">
        <f t="array" ref="AF40">IF($D40="","",SUM(IF(Inventory!$B$10:$B$1000=$B40,IF(Inventory!$C$10:$C$1000=$C40,IF(Inventory!$D$10:$D$1000=$D40,IF(Inventory!$J$10:$J$1000=frig,Inventory!$AC$10:$AC$1000)))))+SUM(IF(Inventory!$B$10:$B$1000=$B40,IF(Inventory!$C$10:$C$1000=$C40,IF(Inventory!$D$10:$D$1000=$D40,IF(Inventory!$J$10:$J$1000=wicr,Inventory!$AC$10:$AC$1000))))))</f>
        <v/>
      </c>
      <c r="AG40" s="121" t="str">
        <f t="array" ref="AG40">IF($D40="","",SUM(IF(Inventory!$B$10:$B$1000=$B40,IF(Inventory!$C$10:$C$1000=$C40,IF(Inventory!$D$10:$D$1000=$D40,IF(Inventory!$J$10:$J$1000=frig,IF(Inventory!$P$10:$P$1000=AG$9,Inventory!$AC$10:$AC$1000))))))+SUM(IF(Inventory!$B$10:$B$1000=$B40,IF(Inventory!$C$10:$C$1000=$C40,IF(Inventory!$D$10:$D$1000=$D40,IF(Inventory!$J$10:$J$1000=wicr,IF(Inventory!$P$10:$P$1000=AG$9,Inventory!$AC$10:$AC$1000)))))))</f>
        <v/>
      </c>
      <c r="AH40" s="121" t="str">
        <f t="array" ref="AH40">IF($D40="","",SUM(IF(Inventory!$B$10:$B$1000=$B40,IF(Inventory!$C$10:$C$1000=$C40,IF(Inventory!$D$10:$D$1000=$D40,IF(Inventory!$J$10:$J$1000=frig,IF(Inventory!$P$10:$P$1000=AH$9,Inventory!$AC$10:$AC$1000))))))+SUM(IF(Inventory!$B$10:$B$1000=$B40,IF(Inventory!$C$10:$C$1000=$C40,IF(Inventory!$D$10:$D$1000=$D40,IF(Inventory!$J$10:$J$1000=wicr,IF(Inventory!$P$10:$P$1000=AH$9,Inventory!$AC$10:$AC$1000)))))))</f>
        <v/>
      </c>
      <c r="AI40" s="121" t="str">
        <f t="array" ref="AI40">IF($D40="","",SUM(IF(Inventory!$B$10:$B$1000=$B40,IF(Inventory!$C$10:$C$1000=$C40,IF(Inventory!$D$10:$D$1000=$D40,IF(Inventory!$J$10:$J$1000=frig,IF(Inventory!$P$10:$P$1000=AI$9,Inventory!$AC$10:$AC$1000))))))+SUM(IF(Inventory!$B$10:$B$1000=$B40,IF(Inventory!$C$10:$C$1000=$C40,IF(Inventory!$D$10:$D$1000=$D40,IF(Inventory!$J$10:$J$1000=wicr,IF(Inventory!$P$10:$P$1000=AI$9,Inventory!$AC$10:$AC$1000)))))))</f>
        <v/>
      </c>
      <c r="AJ40" s="121" t="str">
        <f t="array" ref="AJ40">IF($D40="","",SUM(IF(Inventory!$B$10:$B$1000=$B40,IF(Inventory!$C$10:$C$1000=$C40,IF(Inventory!$D$10:$D$1000=$D40,IF(Inventory!$J$10:$J$1000=frig,IF(Inventory!$P$10:$P$1000=AJ$9,Inventory!$AC$10:$AC$1000))))))+SUM(IF(Inventory!$B$10:$B$1000=$B40,IF(Inventory!$C$10:$C$1000=$C40,IF(Inventory!$D$10:$D$1000=$D40,IF(Inventory!$J$10:$J$1000=wicr,IF(Inventory!$P$10:$P$1000=AJ$9,Inventory!$AC$10:$AC$1000)))))))</f>
        <v/>
      </c>
      <c r="AK40" s="121" t="str">
        <f t="array" ref="AK40">IF($D40="","",SUM(IF(Inventory!$B$10:$B$1000=$B40,IF(Inventory!$C$10:$C$1000=$C40,IF(Inventory!$D$10:$D$1000=$D40,IF(Inventory!$J$10:$J$1000=frig,IF(Inventory!$P$10:$P$1000=AK$9,Inventory!$AC$10:$AC$1000))))))+SUM(IF(Inventory!$B$10:$B$1000=$B40,IF(Inventory!$C$10:$C$1000=$C40,IF(Inventory!$D$10:$D$1000=$D40,IF(Inventory!$J$10:$J$1000=wicr,IF(Inventory!$P$10:$P$1000=AK$9,Inventory!$AC$10:$AC$1000)))))))</f>
        <v/>
      </c>
      <c r="AL40" s="123" t="str">
        <f t="shared" si="20"/>
        <v/>
      </c>
      <c r="AM40" s="121" t="str">
        <f t="array" ref="AM40">IF($D40="","",SUM(IF(Inventory!$B$10:$B$1000=$B40,IF(Inventory!$C$10:$C$1000=$C40,IF(Inventory!$D$10:$D$1000=$D40,IF(Inventory!$J$10:$J$1000=freez,Inventory!$AD$10:$AD$1000)))))+SUM(IF(Inventory!$B$10:$B$1000=$B40,IF(Inventory!$C$10:$C$1000=$C40,IF(Inventory!$D$10:$D$1000=$D40,IF(Inventory!$J$10:$J$1000=wifr,Inventory!$AD$10:$AD$1000))))))</f>
        <v/>
      </c>
      <c r="AN40" s="121" t="str">
        <f t="array" ref="AN40">IF($D40="","",SUM(IF(Inventory!$B$10:$B$1000=$B40,IF(Inventory!$C$10:$C$1000=$C40,IF(Inventory!$D$10:$D$1000=$D40,IF(Inventory!$J$10:$J$1000=freez,IF(Inventory!$P$10:$P$1000=AN$9,Inventory!$AD$10:$AD$1000))))))+SUM(IF(Inventory!$B$10:$B$1000=$B40,IF(Inventory!$C$10:$C$1000=$C40,IF(Inventory!$D$10:$D$1000=$D40,IF(Inventory!$J$10:$J$1000=wifr,IF(Inventory!$P$10:$P$1000=AN$9,Inventory!$AD$10:$AD$1000)))))))</f>
        <v/>
      </c>
      <c r="AO40" s="121" t="str">
        <f t="array" ref="AO40">IF($D40="","",SUM(IF(Inventory!$B$10:$B$1000=$B40,IF(Inventory!$C$10:$C$1000=$C40,IF(Inventory!$D$10:$D$1000=$D40,IF(Inventory!$J$10:$J$1000=freez,IF(Inventory!$P$10:$P$1000=AO$9,Inventory!$AD$10:$AD$1000))))))+SUM(IF(Inventory!$B$10:$B$1000=$B40,IF(Inventory!$C$10:$C$1000=$C40,IF(Inventory!$D$10:$D$1000=$D40,IF(Inventory!$J$10:$J$1000=wifr,IF(Inventory!$P$10:$P$1000=AO$9,Inventory!$AD$10:$AD$1000)))))))</f>
        <v/>
      </c>
      <c r="AP40" s="121" t="str">
        <f t="array" ref="AP40">IF($D40="","",SUM(IF(Inventory!$B$10:$B$1000=$B40,IF(Inventory!$C$10:$C$1000=$C40,IF(Inventory!$D$10:$D$1000=$D40,IF(Inventory!$J$10:$J$1000=freez,IF(Inventory!$P$10:$P$1000=AP$9,Inventory!$AD$10:$AD$1000))))))+SUM(IF(Inventory!$B$10:$B$1000=$B40,IF(Inventory!$C$10:$C$1000=$C40,IF(Inventory!$D$10:$D$1000=$D40,IF(Inventory!$J$10:$J$1000=wifr,IF(Inventory!$P$10:$P$1000=AP$9,Inventory!$AD$10:$AD$1000)))))))</f>
        <v/>
      </c>
      <c r="AQ40" s="121" t="str">
        <f t="array" ref="AQ40">IF($D40="","",SUM(IF(Inventory!$B$10:$B$1000=$B40,IF(Inventory!$C$10:$C$1000=$C40,IF(Inventory!$D$10:$D$1000=$D40,IF(Inventory!$J$10:$J$1000=freez,IF(Inventory!$P$10:$P$1000=AQ$9,Inventory!$AD$10:$AD$1000))))))+SUM(IF(Inventory!$B$10:$B$1000=$B40,IF(Inventory!$C$10:$C$1000=$C40,IF(Inventory!$D$10:$D$1000=$D40,IF(Inventory!$J$10:$J$1000=wifr,IF(Inventory!$P$10:$P$1000=AQ$9,Inventory!$AD$10:$AD$1000)))))))</f>
        <v/>
      </c>
      <c r="AR40" s="121" t="str">
        <f t="array" ref="AR40">IF($D40="","",SUM(IF(Inventory!$B$10:$B$1000=$B40,IF(Inventory!$C$10:$C$1000=$C40,IF(Inventory!$D$10:$D$1000=$D40,IF(Inventory!$J$10:$J$1000=freez,IF(Inventory!$P$10:$P$1000=AR$9,Inventory!$AD$10:$AD$1000))))))+SUM(IF(Inventory!$B$10:$B$1000=$B40,IF(Inventory!$C$10:$C$1000=$C40,IF(Inventory!$D$10:$D$1000=$D40,IF(Inventory!$J$10:$J$1000=wifr,IF(Inventory!$P$10:$P$1000=AR$9,Inventory!$AD$10:$AD$1000)))))))</f>
        <v/>
      </c>
      <c r="AS40" s="124" t="str">
        <f t="shared" si="21"/>
        <v/>
      </c>
      <c r="AU40" s="352"/>
      <c r="AV40" s="352"/>
      <c r="AX40" s="125">
        <f>IF($C40="",0,Prog!$H38*AX$6*($AU40+$AV40)/12000)</f>
        <v>0</v>
      </c>
      <c r="AY40" s="125">
        <f>IF($C40="",0,Prog!$H38*AY$6*($AU40+$AV40)/12000)</f>
        <v>0</v>
      </c>
      <c r="AZ40" s="121"/>
    </row>
    <row r="41" spans="1:52" ht="16.5" x14ac:dyDescent="0.3">
      <c r="A41" s="279" t="str">
        <f>IF(Prog!B39="","",Prog!B39)</f>
        <v/>
      </c>
      <c r="B41" s="279" t="str">
        <f>IF(Prog!C39="","",Prog!C39)</f>
        <v/>
      </c>
      <c r="C41" s="279" t="str">
        <f>IF(Prog!D39="","",Prog!D39)</f>
        <v/>
      </c>
      <c r="D41" s="120"/>
      <c r="E41" s="121" t="str">
        <f t="array" ref="E41">IF($D41="","",COUNT(IF(Inventory!$B$10:$B$1000=$B41,IF(Inventory!$C$10:$C$1000=$C41,IF(Inventory!$D$10:$D$1000=$D41,IF(Inventory!$P$10:$P$1000=E$9,1))))))</f>
        <v/>
      </c>
      <c r="F41" s="121" t="str">
        <f t="array" ref="F41">IF($D41="","",COUNT(IF(Inventory!$B$10:$B$1000=$B41,IF(Inventory!$C$10:$C$1000=$C41,IF(Inventory!$D$10:$D$1000=$D41,IF(Inventory!$P$10:$P$1000=F$9,1))))))</f>
        <v/>
      </c>
      <c r="G41" s="121" t="str">
        <f t="array" ref="G41">IF($D41="","",COUNT(IF(Inventory!$B$10:$B$1000=$B41,IF(Inventory!$C$10:$C$1000=$C41,IF(Inventory!$D$10:$D$1000=$D41,IF(Inventory!$P$10:$P$1000=G$9,1))))))</f>
        <v/>
      </c>
      <c r="H41" s="121" t="str">
        <f t="array" ref="H41">IF($D41="","",COUNT(IF(Inventory!$B$10:$B$1000=$B41,IF(Inventory!$C$10:$C$1000=$C41,IF(Inventory!$D$10:$D$1000=$D41,IF(Inventory!$P$10:$P$1000=H$9,1))))))</f>
        <v/>
      </c>
      <c r="I41" s="121" t="str">
        <f t="array" ref="I41">IF($D41="","",COUNT(IF(Inventory!$B$10:$B$1000=$B41,IF(Inventory!$C$10:$C$1000=$C41,IF(Inventory!$D$10:$D$1000=$D41,IF(Inventory!$P$10:$P$1000=I$9,1))))))</f>
        <v/>
      </c>
      <c r="J41" s="121">
        <f t="shared" si="16"/>
        <v>0</v>
      </c>
      <c r="K41" s="121" t="str">
        <f t="array" ref="K41">IF($D41="","",COUNT(IF(Inventory!$B$10:$B$1000=$B41,IF(Inventory!$C$10:$C$1000=$C41,IF(Inventory!$D$10:$D$1000=$D41,IF(Inventory!$J$10:$J$1000=wicr,1)))))+COUNT(IF(Inventory!$B$10:$B$1000=$B41,IF(Inventory!$C$10:$C$1000=$C41,IF(Inventory!$D$10:$D$1000=$D41,IF(Inventory!$J$10:$J$1000=wifr,1))))))</f>
        <v/>
      </c>
      <c r="L41" s="121" t="str">
        <f t="array" ref="L41">IF($D41="","",COUNT(IF(Inventory!$B$10:$B$1000=$B41,IF(Inventory!$C$10:$C$1000=$C41,IF(Inventory!$D$10:$D$1000=$D41,IF(Inventory!$J$10:$J$1000=wicr,IF(Inventory!$P$10:$P$1000=L$9,1))))))+COUNT(IF(Inventory!$B$10:$B$1000=$B41,IF(Inventory!$C$10:$C$1000=$C41,IF(Inventory!$D$10:$D$1000=$D41,IF(Inventory!$J$10:$J$1000=wifr,IF(Inventory!$P$10:$P$1000=L$9,1)))))))</f>
        <v/>
      </c>
      <c r="M41" s="121" t="str">
        <f t="array" ref="M41">IF($D41="","",COUNT(IF(Inventory!$B$10:$B$1000=$B41,IF(Inventory!$C$10:$C$1000=$C41,IF(Inventory!$D$10:$D$1000=$D41,IF(Inventory!$J$10:$J$1000=wicr,IF(Inventory!$P$10:$P$1000=M$9,1))))))+COUNT(IF(Inventory!$B$10:$B$1000=$B41,IF(Inventory!$C$10:$C$1000=$C41,IF(Inventory!$D$10:$D$1000=$D41,IF(Inventory!$J$10:$J$1000=wifr,IF(Inventory!$P$10:$P$1000=M$9,1)))))))</f>
        <v/>
      </c>
      <c r="N41" s="121" t="str">
        <f t="array" ref="N41">IF($D41="","",COUNT(IF(Inventory!$B$10:$B$1000=$B41,IF(Inventory!$C$10:$C$1000=$C41,IF(Inventory!$D$10:$D$1000=$D41,IF(Inventory!$J$10:$J$1000=wicr,IF(Inventory!$P$10:$P$1000=N$9,1))))))+COUNT(IF(Inventory!$B$10:$B$1000=$B41,IF(Inventory!$C$10:$C$1000=$C41,IF(Inventory!$D$10:$D$1000=$D41,IF(Inventory!$J$10:$J$1000=wifr,IF(Inventory!$P$10:$P$1000=N$9,1)))))))</f>
        <v/>
      </c>
      <c r="O41" s="121" t="str">
        <f t="array" ref="O41">IF($D41="","",COUNT(IF(Inventory!$B$10:$B$1000=$B41,IF(Inventory!$C$10:$C$1000=$C41,IF(Inventory!$D$10:$D$1000=$D41,IF(Inventory!$J$10:$J$1000=wicr,IF(Inventory!$P$10:$P$1000=O$9,1))))))+COUNT(IF(Inventory!$B$10:$B$1000=$B41,IF(Inventory!$C$10:$C$1000=$C41,IF(Inventory!$D$10:$D$1000=$D41,IF(Inventory!$J$10:$J$1000=wifr,IF(Inventory!$P$10:$P$1000=O$9,1)))))))</f>
        <v/>
      </c>
      <c r="P41" s="121" t="str">
        <f t="array" ref="P41">IF($D41="","",COUNT(IF(Inventory!$B$10:$B$1000=$B41,IF(Inventory!$C$10:$C$1000=$C41,IF(Inventory!$D$10:$D$1000=$D41,IF(Inventory!$J$10:$J$1000=wicr,IF(Inventory!$P$10:$P$1000=P$9,1))))))+COUNT(IF(Inventory!$B$10:$B$1000=$B41,IF(Inventory!$C$10:$C$1000=$C41,IF(Inventory!$D$10:$D$1000=$D41,IF(Inventory!$J$10:$J$1000=wifr,IF(Inventory!$P$10:$P$1000=P$9,1)))))))</f>
        <v/>
      </c>
      <c r="Q41" s="122" t="str">
        <f t="shared" si="17"/>
        <v/>
      </c>
      <c r="R41" s="121" t="str">
        <f t="array" ref="R41">IF($D41="","",COUNT(IF(Inventory!$B$10:$B$1000=$B41,IF(Inventory!$C$10:$C$1000=$C41,IF(Inventory!$D$10:$D$1000=$D41,IF(Inventory!$J$10:$J$1000=frig,1))))))</f>
        <v/>
      </c>
      <c r="S41" s="121" t="str">
        <f t="array" ref="S41">IF($D41="","",COUNT(IF(Inventory!$B$10:$B$1000=$B41,IF(Inventory!$C$10:$C$1000=$C41,IF(Inventory!$D$10:$D$1000=$D41,IF(Inventory!$J$10:$J$1000=frig,IF(Inventory!$P$10:$P$1000=S$9,1)))))))</f>
        <v/>
      </c>
      <c r="T41" s="121" t="str">
        <f t="array" ref="T41">IF($D41="","",COUNT(IF(Inventory!$B$10:$B$1000=$B41,IF(Inventory!$C$10:$C$1000=$C41,IF(Inventory!$D$10:$D$1000=$D41,IF(Inventory!$J$10:$J$1000=frig,IF(Inventory!$P$10:$P$1000=T$9,1)))))))</f>
        <v/>
      </c>
      <c r="U41" s="121" t="str">
        <f t="array" ref="U41">IF($D41="","",COUNT(IF(Inventory!$B$10:$B$1000=$B41,IF(Inventory!$C$10:$C$1000=$C41,IF(Inventory!$D$10:$D$1000=$D41,IF(Inventory!$J$10:$J$1000=frig,IF(Inventory!$P$10:$P$1000=U$9,1)))))))</f>
        <v/>
      </c>
      <c r="V41" s="121" t="str">
        <f t="array" ref="V41">IF($D41="","",COUNT(IF(Inventory!$B$10:$B$1000=$B41,IF(Inventory!$C$10:$C$1000=$C41,IF(Inventory!$D$10:$D$1000=$D41,IF(Inventory!$J$10:$J$1000=frig,IF(Inventory!$P$10:$P$1000=V$9,1)))))))</f>
        <v/>
      </c>
      <c r="W41" s="121" t="str">
        <f t="array" ref="W41">IF($D41="","",COUNT(IF(Inventory!$B$10:$B$1000=$B41,IF(Inventory!$C$10:$C$1000=$C41,IF(Inventory!$D$10:$D$1000=$D41,IF(Inventory!$J$10:$J$1000=frig,IF(Inventory!$P$10:$P$1000=W$9,1)))))))</f>
        <v/>
      </c>
      <c r="X41" s="122" t="str">
        <f t="shared" si="18"/>
        <v/>
      </c>
      <c r="Y41" s="121" t="str">
        <f t="array" ref="Y41">IF($D41="","",COUNT(IF(Inventory!$B$10:$B$1000=$B41,IF(Inventory!$C$10:$C$1000=$C41,IF(Inventory!$D$10:$D$1000=$D41,IF(Inventory!$J$10:$J$1000=freez,1))))))</f>
        <v/>
      </c>
      <c r="Z41" s="121" t="str">
        <f t="array" ref="Z41">IF($D41="","",COUNT(IF(Inventory!$B$10:$B$1000=$B41,IF(Inventory!$C$10:$C$1000=$C41,IF(Inventory!$D$10:$D$1000=$D41,IF(Inventory!$J$10:$J$1000=freez,IF(Inventory!$P$10:$P$1000=Z$9,1)))))))</f>
        <v/>
      </c>
      <c r="AA41" s="121" t="str">
        <f t="array" ref="AA41">IF($D41="","",COUNT(IF(Inventory!$B$10:$B$1000=$B41,IF(Inventory!$C$10:$C$1000=$C41,IF(Inventory!$D$10:$D$1000=$D41,IF(Inventory!$J$10:$J$1000=freez,IF(Inventory!$P$10:$P$1000=AA$9,1)))))))</f>
        <v/>
      </c>
      <c r="AB41" s="121" t="str">
        <f t="array" ref="AB41">IF($D41="","",COUNT(IF(Inventory!$B$10:$B$1000=$B41,IF(Inventory!$C$10:$C$1000=$C41,IF(Inventory!$D$10:$D$1000=$D41,IF(Inventory!$J$10:$J$1000=freez,IF(Inventory!$P$10:$P$1000=AB$9,1)))))))</f>
        <v/>
      </c>
      <c r="AC41" s="121" t="str">
        <f t="array" ref="AC41">IF($D41="","",COUNT(IF(Inventory!$B$10:$B$1000=$B41,IF(Inventory!$C$10:$C$1000=$C41,IF(Inventory!$D$10:$D$1000=$D41,IF(Inventory!$J$10:$J$1000=freez,IF(Inventory!$P$10:$P$1000=AC$9,1)))))))</f>
        <v/>
      </c>
      <c r="AD41" s="121" t="str">
        <f t="array" ref="AD41">IF($D41="","",COUNT(IF(Inventory!$B$10:$B$1000=$B41,IF(Inventory!$C$10:$C$1000=$C41,IF(Inventory!$D$10:$D$1000=$D41,IF(Inventory!$J$10:$J$1000=freez,IF(Inventory!$P$10:$P$1000=AD$9,1)))))))</f>
        <v/>
      </c>
      <c r="AE41" s="122" t="str">
        <f t="shared" si="19"/>
        <v/>
      </c>
      <c r="AF41" s="121" t="str">
        <f t="array" ref="AF41">IF($D41="","",SUM(IF(Inventory!$B$10:$B$1000=$B41,IF(Inventory!$C$10:$C$1000=$C41,IF(Inventory!$D$10:$D$1000=$D41,IF(Inventory!$J$10:$J$1000=frig,Inventory!$AC$10:$AC$1000)))))+SUM(IF(Inventory!$B$10:$B$1000=$B41,IF(Inventory!$C$10:$C$1000=$C41,IF(Inventory!$D$10:$D$1000=$D41,IF(Inventory!$J$10:$J$1000=wicr,Inventory!$AC$10:$AC$1000))))))</f>
        <v/>
      </c>
      <c r="AG41" s="121" t="str">
        <f t="array" ref="AG41">IF($D41="","",SUM(IF(Inventory!$B$10:$B$1000=$B41,IF(Inventory!$C$10:$C$1000=$C41,IF(Inventory!$D$10:$D$1000=$D41,IF(Inventory!$J$10:$J$1000=frig,IF(Inventory!$P$10:$P$1000=AG$9,Inventory!$AC$10:$AC$1000))))))+SUM(IF(Inventory!$B$10:$B$1000=$B41,IF(Inventory!$C$10:$C$1000=$C41,IF(Inventory!$D$10:$D$1000=$D41,IF(Inventory!$J$10:$J$1000=wicr,IF(Inventory!$P$10:$P$1000=AG$9,Inventory!$AC$10:$AC$1000)))))))</f>
        <v/>
      </c>
      <c r="AH41" s="121" t="str">
        <f t="array" ref="AH41">IF($D41="","",SUM(IF(Inventory!$B$10:$B$1000=$B41,IF(Inventory!$C$10:$C$1000=$C41,IF(Inventory!$D$10:$D$1000=$D41,IF(Inventory!$J$10:$J$1000=frig,IF(Inventory!$P$10:$P$1000=AH$9,Inventory!$AC$10:$AC$1000))))))+SUM(IF(Inventory!$B$10:$B$1000=$B41,IF(Inventory!$C$10:$C$1000=$C41,IF(Inventory!$D$10:$D$1000=$D41,IF(Inventory!$J$10:$J$1000=wicr,IF(Inventory!$P$10:$P$1000=AH$9,Inventory!$AC$10:$AC$1000)))))))</f>
        <v/>
      </c>
      <c r="AI41" s="121" t="str">
        <f t="array" ref="AI41">IF($D41="","",SUM(IF(Inventory!$B$10:$B$1000=$B41,IF(Inventory!$C$10:$C$1000=$C41,IF(Inventory!$D$10:$D$1000=$D41,IF(Inventory!$J$10:$J$1000=frig,IF(Inventory!$P$10:$P$1000=AI$9,Inventory!$AC$10:$AC$1000))))))+SUM(IF(Inventory!$B$10:$B$1000=$B41,IF(Inventory!$C$10:$C$1000=$C41,IF(Inventory!$D$10:$D$1000=$D41,IF(Inventory!$J$10:$J$1000=wicr,IF(Inventory!$P$10:$P$1000=AI$9,Inventory!$AC$10:$AC$1000)))))))</f>
        <v/>
      </c>
      <c r="AJ41" s="121" t="str">
        <f t="array" ref="AJ41">IF($D41="","",SUM(IF(Inventory!$B$10:$B$1000=$B41,IF(Inventory!$C$10:$C$1000=$C41,IF(Inventory!$D$10:$D$1000=$D41,IF(Inventory!$J$10:$J$1000=frig,IF(Inventory!$P$10:$P$1000=AJ$9,Inventory!$AC$10:$AC$1000))))))+SUM(IF(Inventory!$B$10:$B$1000=$B41,IF(Inventory!$C$10:$C$1000=$C41,IF(Inventory!$D$10:$D$1000=$D41,IF(Inventory!$J$10:$J$1000=wicr,IF(Inventory!$P$10:$P$1000=AJ$9,Inventory!$AC$10:$AC$1000)))))))</f>
        <v/>
      </c>
      <c r="AK41" s="121" t="str">
        <f t="array" ref="AK41">IF($D41="","",SUM(IF(Inventory!$B$10:$B$1000=$B41,IF(Inventory!$C$10:$C$1000=$C41,IF(Inventory!$D$10:$D$1000=$D41,IF(Inventory!$J$10:$J$1000=frig,IF(Inventory!$P$10:$P$1000=AK$9,Inventory!$AC$10:$AC$1000))))))+SUM(IF(Inventory!$B$10:$B$1000=$B41,IF(Inventory!$C$10:$C$1000=$C41,IF(Inventory!$D$10:$D$1000=$D41,IF(Inventory!$J$10:$J$1000=wicr,IF(Inventory!$P$10:$P$1000=AK$9,Inventory!$AC$10:$AC$1000)))))))</f>
        <v/>
      </c>
      <c r="AL41" s="123" t="str">
        <f t="shared" si="20"/>
        <v/>
      </c>
      <c r="AM41" s="121" t="str">
        <f t="array" ref="AM41">IF($D41="","",SUM(IF(Inventory!$B$10:$B$1000=$B41,IF(Inventory!$C$10:$C$1000=$C41,IF(Inventory!$D$10:$D$1000=$D41,IF(Inventory!$J$10:$J$1000=freez,Inventory!$AD$10:$AD$1000)))))+SUM(IF(Inventory!$B$10:$B$1000=$B41,IF(Inventory!$C$10:$C$1000=$C41,IF(Inventory!$D$10:$D$1000=$D41,IF(Inventory!$J$10:$J$1000=wifr,Inventory!$AD$10:$AD$1000))))))</f>
        <v/>
      </c>
      <c r="AN41" s="121" t="str">
        <f t="array" ref="AN41">IF($D41="","",SUM(IF(Inventory!$B$10:$B$1000=$B41,IF(Inventory!$C$10:$C$1000=$C41,IF(Inventory!$D$10:$D$1000=$D41,IF(Inventory!$J$10:$J$1000=freez,IF(Inventory!$P$10:$P$1000=AN$9,Inventory!$AD$10:$AD$1000))))))+SUM(IF(Inventory!$B$10:$B$1000=$B41,IF(Inventory!$C$10:$C$1000=$C41,IF(Inventory!$D$10:$D$1000=$D41,IF(Inventory!$J$10:$J$1000=wifr,IF(Inventory!$P$10:$P$1000=AN$9,Inventory!$AD$10:$AD$1000)))))))</f>
        <v/>
      </c>
      <c r="AO41" s="121" t="str">
        <f t="array" ref="AO41">IF($D41="","",SUM(IF(Inventory!$B$10:$B$1000=$B41,IF(Inventory!$C$10:$C$1000=$C41,IF(Inventory!$D$10:$D$1000=$D41,IF(Inventory!$J$10:$J$1000=freez,IF(Inventory!$P$10:$P$1000=AO$9,Inventory!$AD$10:$AD$1000))))))+SUM(IF(Inventory!$B$10:$B$1000=$B41,IF(Inventory!$C$10:$C$1000=$C41,IF(Inventory!$D$10:$D$1000=$D41,IF(Inventory!$J$10:$J$1000=wifr,IF(Inventory!$P$10:$P$1000=AO$9,Inventory!$AD$10:$AD$1000)))))))</f>
        <v/>
      </c>
      <c r="AP41" s="121" t="str">
        <f t="array" ref="AP41">IF($D41="","",SUM(IF(Inventory!$B$10:$B$1000=$B41,IF(Inventory!$C$10:$C$1000=$C41,IF(Inventory!$D$10:$D$1000=$D41,IF(Inventory!$J$10:$J$1000=freez,IF(Inventory!$P$10:$P$1000=AP$9,Inventory!$AD$10:$AD$1000))))))+SUM(IF(Inventory!$B$10:$B$1000=$B41,IF(Inventory!$C$10:$C$1000=$C41,IF(Inventory!$D$10:$D$1000=$D41,IF(Inventory!$J$10:$J$1000=wifr,IF(Inventory!$P$10:$P$1000=AP$9,Inventory!$AD$10:$AD$1000)))))))</f>
        <v/>
      </c>
      <c r="AQ41" s="121" t="str">
        <f t="array" ref="AQ41">IF($D41="","",SUM(IF(Inventory!$B$10:$B$1000=$B41,IF(Inventory!$C$10:$C$1000=$C41,IF(Inventory!$D$10:$D$1000=$D41,IF(Inventory!$J$10:$J$1000=freez,IF(Inventory!$P$10:$P$1000=AQ$9,Inventory!$AD$10:$AD$1000))))))+SUM(IF(Inventory!$B$10:$B$1000=$B41,IF(Inventory!$C$10:$C$1000=$C41,IF(Inventory!$D$10:$D$1000=$D41,IF(Inventory!$J$10:$J$1000=wifr,IF(Inventory!$P$10:$P$1000=AQ$9,Inventory!$AD$10:$AD$1000)))))))</f>
        <v/>
      </c>
      <c r="AR41" s="121" t="str">
        <f t="array" ref="AR41">IF($D41="","",SUM(IF(Inventory!$B$10:$B$1000=$B41,IF(Inventory!$C$10:$C$1000=$C41,IF(Inventory!$D$10:$D$1000=$D41,IF(Inventory!$J$10:$J$1000=freez,IF(Inventory!$P$10:$P$1000=AR$9,Inventory!$AD$10:$AD$1000))))))+SUM(IF(Inventory!$B$10:$B$1000=$B41,IF(Inventory!$C$10:$C$1000=$C41,IF(Inventory!$D$10:$D$1000=$D41,IF(Inventory!$J$10:$J$1000=wifr,IF(Inventory!$P$10:$P$1000=AR$9,Inventory!$AD$10:$AD$1000)))))))</f>
        <v/>
      </c>
      <c r="AS41" s="124" t="str">
        <f t="shared" si="21"/>
        <v/>
      </c>
      <c r="AU41" s="352"/>
      <c r="AV41" s="352"/>
      <c r="AX41" s="125">
        <f>IF($C41="",0,Prog!$H39*AX$6*($AU41+$AV41)/12000)</f>
        <v>0</v>
      </c>
      <c r="AY41" s="125">
        <f>IF($C41="",0,Prog!$H39*AY$6*($AU41+$AV41)/12000)</f>
        <v>0</v>
      </c>
      <c r="AZ41" s="121"/>
    </row>
    <row r="42" spans="1:52" ht="16.5" x14ac:dyDescent="0.3">
      <c r="A42" s="279" t="str">
        <f>IF(Prog!B40="","",Prog!B40)</f>
        <v/>
      </c>
      <c r="B42" s="279" t="str">
        <f>IF(Prog!C40="","",Prog!C40)</f>
        <v/>
      </c>
      <c r="C42" s="279" t="str">
        <f>IF(Prog!D40="","",Prog!D40)</f>
        <v/>
      </c>
      <c r="D42" s="120"/>
      <c r="E42" s="121" t="str">
        <f t="array" ref="E42">IF($D42="","",COUNT(IF(Inventory!$B$10:$B$1000=$B42,IF(Inventory!$C$10:$C$1000=$C42,IF(Inventory!$D$10:$D$1000=$D42,IF(Inventory!$P$10:$P$1000=E$9,1))))))</f>
        <v/>
      </c>
      <c r="F42" s="121" t="str">
        <f t="array" ref="F42">IF($D42="","",COUNT(IF(Inventory!$B$10:$B$1000=$B42,IF(Inventory!$C$10:$C$1000=$C42,IF(Inventory!$D$10:$D$1000=$D42,IF(Inventory!$P$10:$P$1000=F$9,1))))))</f>
        <v/>
      </c>
      <c r="G42" s="121" t="str">
        <f t="array" ref="G42">IF($D42="","",COUNT(IF(Inventory!$B$10:$B$1000=$B42,IF(Inventory!$C$10:$C$1000=$C42,IF(Inventory!$D$10:$D$1000=$D42,IF(Inventory!$P$10:$P$1000=G$9,1))))))</f>
        <v/>
      </c>
      <c r="H42" s="121" t="str">
        <f t="array" ref="H42">IF($D42="","",COUNT(IF(Inventory!$B$10:$B$1000=$B42,IF(Inventory!$C$10:$C$1000=$C42,IF(Inventory!$D$10:$D$1000=$D42,IF(Inventory!$P$10:$P$1000=H$9,1))))))</f>
        <v/>
      </c>
      <c r="I42" s="121" t="str">
        <f t="array" ref="I42">IF($D42="","",COUNT(IF(Inventory!$B$10:$B$1000=$B42,IF(Inventory!$C$10:$C$1000=$C42,IF(Inventory!$D$10:$D$1000=$D42,IF(Inventory!$P$10:$P$1000=I$9,1))))))</f>
        <v/>
      </c>
      <c r="J42" s="121">
        <f t="shared" si="16"/>
        <v>0</v>
      </c>
      <c r="K42" s="121" t="str">
        <f t="array" ref="K42">IF($D42="","",COUNT(IF(Inventory!$B$10:$B$1000=$B42,IF(Inventory!$C$10:$C$1000=$C42,IF(Inventory!$D$10:$D$1000=$D42,IF(Inventory!$J$10:$J$1000=wicr,1)))))+COUNT(IF(Inventory!$B$10:$B$1000=$B42,IF(Inventory!$C$10:$C$1000=$C42,IF(Inventory!$D$10:$D$1000=$D42,IF(Inventory!$J$10:$J$1000=wifr,1))))))</f>
        <v/>
      </c>
      <c r="L42" s="121" t="str">
        <f t="array" ref="L42">IF($D42="","",COUNT(IF(Inventory!$B$10:$B$1000=$B42,IF(Inventory!$C$10:$C$1000=$C42,IF(Inventory!$D$10:$D$1000=$D42,IF(Inventory!$J$10:$J$1000=wicr,IF(Inventory!$P$10:$P$1000=L$9,1))))))+COUNT(IF(Inventory!$B$10:$B$1000=$B42,IF(Inventory!$C$10:$C$1000=$C42,IF(Inventory!$D$10:$D$1000=$D42,IF(Inventory!$J$10:$J$1000=wifr,IF(Inventory!$P$10:$P$1000=L$9,1)))))))</f>
        <v/>
      </c>
      <c r="M42" s="121" t="str">
        <f t="array" ref="M42">IF($D42="","",COUNT(IF(Inventory!$B$10:$B$1000=$B42,IF(Inventory!$C$10:$C$1000=$C42,IF(Inventory!$D$10:$D$1000=$D42,IF(Inventory!$J$10:$J$1000=wicr,IF(Inventory!$P$10:$P$1000=M$9,1))))))+COUNT(IF(Inventory!$B$10:$B$1000=$B42,IF(Inventory!$C$10:$C$1000=$C42,IF(Inventory!$D$10:$D$1000=$D42,IF(Inventory!$J$10:$J$1000=wifr,IF(Inventory!$P$10:$P$1000=M$9,1)))))))</f>
        <v/>
      </c>
      <c r="N42" s="121" t="str">
        <f t="array" ref="N42">IF($D42="","",COUNT(IF(Inventory!$B$10:$B$1000=$B42,IF(Inventory!$C$10:$C$1000=$C42,IF(Inventory!$D$10:$D$1000=$D42,IF(Inventory!$J$10:$J$1000=wicr,IF(Inventory!$P$10:$P$1000=N$9,1))))))+COUNT(IF(Inventory!$B$10:$B$1000=$B42,IF(Inventory!$C$10:$C$1000=$C42,IF(Inventory!$D$10:$D$1000=$D42,IF(Inventory!$J$10:$J$1000=wifr,IF(Inventory!$P$10:$P$1000=N$9,1)))))))</f>
        <v/>
      </c>
      <c r="O42" s="121" t="str">
        <f t="array" ref="O42">IF($D42="","",COUNT(IF(Inventory!$B$10:$B$1000=$B42,IF(Inventory!$C$10:$C$1000=$C42,IF(Inventory!$D$10:$D$1000=$D42,IF(Inventory!$J$10:$J$1000=wicr,IF(Inventory!$P$10:$P$1000=O$9,1))))))+COUNT(IF(Inventory!$B$10:$B$1000=$B42,IF(Inventory!$C$10:$C$1000=$C42,IF(Inventory!$D$10:$D$1000=$D42,IF(Inventory!$J$10:$J$1000=wifr,IF(Inventory!$P$10:$P$1000=O$9,1)))))))</f>
        <v/>
      </c>
      <c r="P42" s="121" t="str">
        <f t="array" ref="P42">IF($D42="","",COUNT(IF(Inventory!$B$10:$B$1000=$B42,IF(Inventory!$C$10:$C$1000=$C42,IF(Inventory!$D$10:$D$1000=$D42,IF(Inventory!$J$10:$J$1000=wicr,IF(Inventory!$P$10:$P$1000=P$9,1))))))+COUNT(IF(Inventory!$B$10:$B$1000=$B42,IF(Inventory!$C$10:$C$1000=$C42,IF(Inventory!$D$10:$D$1000=$D42,IF(Inventory!$J$10:$J$1000=wifr,IF(Inventory!$P$10:$P$1000=P$9,1)))))))</f>
        <v/>
      </c>
      <c r="Q42" s="122" t="str">
        <f t="shared" si="17"/>
        <v/>
      </c>
      <c r="R42" s="121" t="str">
        <f t="array" ref="R42">IF($D42="","",COUNT(IF(Inventory!$B$10:$B$1000=$B42,IF(Inventory!$C$10:$C$1000=$C42,IF(Inventory!$D$10:$D$1000=$D42,IF(Inventory!$J$10:$J$1000=frig,1))))))</f>
        <v/>
      </c>
      <c r="S42" s="121" t="str">
        <f t="array" ref="S42">IF($D42="","",COUNT(IF(Inventory!$B$10:$B$1000=$B42,IF(Inventory!$C$10:$C$1000=$C42,IF(Inventory!$D$10:$D$1000=$D42,IF(Inventory!$J$10:$J$1000=frig,IF(Inventory!$P$10:$P$1000=S$9,1)))))))</f>
        <v/>
      </c>
      <c r="T42" s="121" t="str">
        <f t="array" ref="T42">IF($D42="","",COUNT(IF(Inventory!$B$10:$B$1000=$B42,IF(Inventory!$C$10:$C$1000=$C42,IF(Inventory!$D$10:$D$1000=$D42,IF(Inventory!$J$10:$J$1000=frig,IF(Inventory!$P$10:$P$1000=T$9,1)))))))</f>
        <v/>
      </c>
      <c r="U42" s="121" t="str">
        <f t="array" ref="U42">IF($D42="","",COUNT(IF(Inventory!$B$10:$B$1000=$B42,IF(Inventory!$C$10:$C$1000=$C42,IF(Inventory!$D$10:$D$1000=$D42,IF(Inventory!$J$10:$J$1000=frig,IF(Inventory!$P$10:$P$1000=U$9,1)))))))</f>
        <v/>
      </c>
      <c r="V42" s="121" t="str">
        <f t="array" ref="V42">IF($D42="","",COUNT(IF(Inventory!$B$10:$B$1000=$B42,IF(Inventory!$C$10:$C$1000=$C42,IF(Inventory!$D$10:$D$1000=$D42,IF(Inventory!$J$10:$J$1000=frig,IF(Inventory!$P$10:$P$1000=V$9,1)))))))</f>
        <v/>
      </c>
      <c r="W42" s="121" t="str">
        <f t="array" ref="W42">IF($D42="","",COUNT(IF(Inventory!$B$10:$B$1000=$B42,IF(Inventory!$C$10:$C$1000=$C42,IF(Inventory!$D$10:$D$1000=$D42,IF(Inventory!$J$10:$J$1000=frig,IF(Inventory!$P$10:$P$1000=W$9,1)))))))</f>
        <v/>
      </c>
      <c r="X42" s="122" t="str">
        <f t="shared" si="18"/>
        <v/>
      </c>
      <c r="Y42" s="121" t="str">
        <f t="array" ref="Y42">IF($D42="","",COUNT(IF(Inventory!$B$10:$B$1000=$B42,IF(Inventory!$C$10:$C$1000=$C42,IF(Inventory!$D$10:$D$1000=$D42,IF(Inventory!$J$10:$J$1000=freez,1))))))</f>
        <v/>
      </c>
      <c r="Z42" s="121" t="str">
        <f t="array" ref="Z42">IF($D42="","",COUNT(IF(Inventory!$B$10:$B$1000=$B42,IF(Inventory!$C$10:$C$1000=$C42,IF(Inventory!$D$10:$D$1000=$D42,IF(Inventory!$J$10:$J$1000=freez,IF(Inventory!$P$10:$P$1000=Z$9,1)))))))</f>
        <v/>
      </c>
      <c r="AA42" s="121" t="str">
        <f t="array" ref="AA42">IF($D42="","",COUNT(IF(Inventory!$B$10:$B$1000=$B42,IF(Inventory!$C$10:$C$1000=$C42,IF(Inventory!$D$10:$D$1000=$D42,IF(Inventory!$J$10:$J$1000=freez,IF(Inventory!$P$10:$P$1000=AA$9,1)))))))</f>
        <v/>
      </c>
      <c r="AB42" s="121" t="str">
        <f t="array" ref="AB42">IF($D42="","",COUNT(IF(Inventory!$B$10:$B$1000=$B42,IF(Inventory!$C$10:$C$1000=$C42,IF(Inventory!$D$10:$D$1000=$D42,IF(Inventory!$J$10:$J$1000=freez,IF(Inventory!$P$10:$P$1000=AB$9,1)))))))</f>
        <v/>
      </c>
      <c r="AC42" s="121" t="str">
        <f t="array" ref="AC42">IF($D42="","",COUNT(IF(Inventory!$B$10:$B$1000=$B42,IF(Inventory!$C$10:$C$1000=$C42,IF(Inventory!$D$10:$D$1000=$D42,IF(Inventory!$J$10:$J$1000=freez,IF(Inventory!$P$10:$P$1000=AC$9,1)))))))</f>
        <v/>
      </c>
      <c r="AD42" s="121" t="str">
        <f t="array" ref="AD42">IF($D42="","",COUNT(IF(Inventory!$B$10:$B$1000=$B42,IF(Inventory!$C$10:$C$1000=$C42,IF(Inventory!$D$10:$D$1000=$D42,IF(Inventory!$J$10:$J$1000=freez,IF(Inventory!$P$10:$P$1000=AD$9,1)))))))</f>
        <v/>
      </c>
      <c r="AE42" s="122" t="str">
        <f t="shared" si="19"/>
        <v/>
      </c>
      <c r="AF42" s="121" t="str">
        <f t="array" ref="AF42">IF($D42="","",SUM(IF(Inventory!$B$10:$B$1000=$B42,IF(Inventory!$C$10:$C$1000=$C42,IF(Inventory!$D$10:$D$1000=$D42,IF(Inventory!$J$10:$J$1000=frig,Inventory!$AC$10:$AC$1000)))))+SUM(IF(Inventory!$B$10:$B$1000=$B42,IF(Inventory!$C$10:$C$1000=$C42,IF(Inventory!$D$10:$D$1000=$D42,IF(Inventory!$J$10:$J$1000=wicr,Inventory!$AC$10:$AC$1000))))))</f>
        <v/>
      </c>
      <c r="AG42" s="121" t="str">
        <f t="array" ref="AG42">IF($D42="","",SUM(IF(Inventory!$B$10:$B$1000=$B42,IF(Inventory!$C$10:$C$1000=$C42,IF(Inventory!$D$10:$D$1000=$D42,IF(Inventory!$J$10:$J$1000=frig,IF(Inventory!$P$10:$P$1000=AG$9,Inventory!$AC$10:$AC$1000))))))+SUM(IF(Inventory!$B$10:$B$1000=$B42,IF(Inventory!$C$10:$C$1000=$C42,IF(Inventory!$D$10:$D$1000=$D42,IF(Inventory!$J$10:$J$1000=wicr,IF(Inventory!$P$10:$P$1000=AG$9,Inventory!$AC$10:$AC$1000)))))))</f>
        <v/>
      </c>
      <c r="AH42" s="121" t="str">
        <f t="array" ref="AH42">IF($D42="","",SUM(IF(Inventory!$B$10:$B$1000=$B42,IF(Inventory!$C$10:$C$1000=$C42,IF(Inventory!$D$10:$D$1000=$D42,IF(Inventory!$J$10:$J$1000=frig,IF(Inventory!$P$10:$P$1000=AH$9,Inventory!$AC$10:$AC$1000))))))+SUM(IF(Inventory!$B$10:$B$1000=$B42,IF(Inventory!$C$10:$C$1000=$C42,IF(Inventory!$D$10:$D$1000=$D42,IF(Inventory!$J$10:$J$1000=wicr,IF(Inventory!$P$10:$P$1000=AH$9,Inventory!$AC$10:$AC$1000)))))))</f>
        <v/>
      </c>
      <c r="AI42" s="121" t="str">
        <f t="array" ref="AI42">IF($D42="","",SUM(IF(Inventory!$B$10:$B$1000=$B42,IF(Inventory!$C$10:$C$1000=$C42,IF(Inventory!$D$10:$D$1000=$D42,IF(Inventory!$J$10:$J$1000=frig,IF(Inventory!$P$10:$P$1000=AI$9,Inventory!$AC$10:$AC$1000))))))+SUM(IF(Inventory!$B$10:$B$1000=$B42,IF(Inventory!$C$10:$C$1000=$C42,IF(Inventory!$D$10:$D$1000=$D42,IF(Inventory!$J$10:$J$1000=wicr,IF(Inventory!$P$10:$P$1000=AI$9,Inventory!$AC$10:$AC$1000)))))))</f>
        <v/>
      </c>
      <c r="AJ42" s="121" t="str">
        <f t="array" ref="AJ42">IF($D42="","",SUM(IF(Inventory!$B$10:$B$1000=$B42,IF(Inventory!$C$10:$C$1000=$C42,IF(Inventory!$D$10:$D$1000=$D42,IF(Inventory!$J$10:$J$1000=frig,IF(Inventory!$P$10:$P$1000=AJ$9,Inventory!$AC$10:$AC$1000))))))+SUM(IF(Inventory!$B$10:$B$1000=$B42,IF(Inventory!$C$10:$C$1000=$C42,IF(Inventory!$D$10:$D$1000=$D42,IF(Inventory!$J$10:$J$1000=wicr,IF(Inventory!$P$10:$P$1000=AJ$9,Inventory!$AC$10:$AC$1000)))))))</f>
        <v/>
      </c>
      <c r="AK42" s="121" t="str">
        <f t="array" ref="AK42">IF($D42="","",SUM(IF(Inventory!$B$10:$B$1000=$B42,IF(Inventory!$C$10:$C$1000=$C42,IF(Inventory!$D$10:$D$1000=$D42,IF(Inventory!$J$10:$J$1000=frig,IF(Inventory!$P$10:$P$1000=AK$9,Inventory!$AC$10:$AC$1000))))))+SUM(IF(Inventory!$B$10:$B$1000=$B42,IF(Inventory!$C$10:$C$1000=$C42,IF(Inventory!$D$10:$D$1000=$D42,IF(Inventory!$J$10:$J$1000=wicr,IF(Inventory!$P$10:$P$1000=AK$9,Inventory!$AC$10:$AC$1000)))))))</f>
        <v/>
      </c>
      <c r="AL42" s="123" t="str">
        <f t="shared" si="20"/>
        <v/>
      </c>
      <c r="AM42" s="121" t="str">
        <f t="array" ref="AM42">IF($D42="","",SUM(IF(Inventory!$B$10:$B$1000=$B42,IF(Inventory!$C$10:$C$1000=$C42,IF(Inventory!$D$10:$D$1000=$D42,IF(Inventory!$J$10:$J$1000=freez,Inventory!$AD$10:$AD$1000)))))+SUM(IF(Inventory!$B$10:$B$1000=$B42,IF(Inventory!$C$10:$C$1000=$C42,IF(Inventory!$D$10:$D$1000=$D42,IF(Inventory!$J$10:$J$1000=wifr,Inventory!$AD$10:$AD$1000))))))</f>
        <v/>
      </c>
      <c r="AN42" s="121" t="str">
        <f t="array" ref="AN42">IF($D42="","",SUM(IF(Inventory!$B$10:$B$1000=$B42,IF(Inventory!$C$10:$C$1000=$C42,IF(Inventory!$D$10:$D$1000=$D42,IF(Inventory!$J$10:$J$1000=freez,IF(Inventory!$P$10:$P$1000=AN$9,Inventory!$AD$10:$AD$1000))))))+SUM(IF(Inventory!$B$10:$B$1000=$B42,IF(Inventory!$C$10:$C$1000=$C42,IF(Inventory!$D$10:$D$1000=$D42,IF(Inventory!$J$10:$J$1000=wifr,IF(Inventory!$P$10:$P$1000=AN$9,Inventory!$AD$10:$AD$1000)))))))</f>
        <v/>
      </c>
      <c r="AO42" s="121" t="str">
        <f t="array" ref="AO42">IF($D42="","",SUM(IF(Inventory!$B$10:$B$1000=$B42,IF(Inventory!$C$10:$C$1000=$C42,IF(Inventory!$D$10:$D$1000=$D42,IF(Inventory!$J$10:$J$1000=freez,IF(Inventory!$P$10:$P$1000=AO$9,Inventory!$AD$10:$AD$1000))))))+SUM(IF(Inventory!$B$10:$B$1000=$B42,IF(Inventory!$C$10:$C$1000=$C42,IF(Inventory!$D$10:$D$1000=$D42,IF(Inventory!$J$10:$J$1000=wifr,IF(Inventory!$P$10:$P$1000=AO$9,Inventory!$AD$10:$AD$1000)))))))</f>
        <v/>
      </c>
      <c r="AP42" s="121" t="str">
        <f t="array" ref="AP42">IF($D42="","",SUM(IF(Inventory!$B$10:$B$1000=$B42,IF(Inventory!$C$10:$C$1000=$C42,IF(Inventory!$D$10:$D$1000=$D42,IF(Inventory!$J$10:$J$1000=freez,IF(Inventory!$P$10:$P$1000=AP$9,Inventory!$AD$10:$AD$1000))))))+SUM(IF(Inventory!$B$10:$B$1000=$B42,IF(Inventory!$C$10:$C$1000=$C42,IF(Inventory!$D$10:$D$1000=$D42,IF(Inventory!$J$10:$J$1000=wifr,IF(Inventory!$P$10:$P$1000=AP$9,Inventory!$AD$10:$AD$1000)))))))</f>
        <v/>
      </c>
      <c r="AQ42" s="121" t="str">
        <f t="array" ref="AQ42">IF($D42="","",SUM(IF(Inventory!$B$10:$B$1000=$B42,IF(Inventory!$C$10:$C$1000=$C42,IF(Inventory!$D$10:$D$1000=$D42,IF(Inventory!$J$10:$J$1000=freez,IF(Inventory!$P$10:$P$1000=AQ$9,Inventory!$AD$10:$AD$1000))))))+SUM(IF(Inventory!$B$10:$B$1000=$B42,IF(Inventory!$C$10:$C$1000=$C42,IF(Inventory!$D$10:$D$1000=$D42,IF(Inventory!$J$10:$J$1000=wifr,IF(Inventory!$P$10:$P$1000=AQ$9,Inventory!$AD$10:$AD$1000)))))))</f>
        <v/>
      </c>
      <c r="AR42" s="121" t="str">
        <f t="array" ref="AR42">IF($D42="","",SUM(IF(Inventory!$B$10:$B$1000=$B42,IF(Inventory!$C$10:$C$1000=$C42,IF(Inventory!$D$10:$D$1000=$D42,IF(Inventory!$J$10:$J$1000=freez,IF(Inventory!$P$10:$P$1000=AR$9,Inventory!$AD$10:$AD$1000))))))+SUM(IF(Inventory!$B$10:$B$1000=$B42,IF(Inventory!$C$10:$C$1000=$C42,IF(Inventory!$D$10:$D$1000=$D42,IF(Inventory!$J$10:$J$1000=wifr,IF(Inventory!$P$10:$P$1000=AR$9,Inventory!$AD$10:$AD$1000)))))))</f>
        <v/>
      </c>
      <c r="AS42" s="124" t="str">
        <f t="shared" si="21"/>
        <v/>
      </c>
      <c r="AU42" s="352"/>
      <c r="AV42" s="352"/>
      <c r="AX42" s="125">
        <f>IF($C42="",0,Prog!$H40*AX$6*($AU42+$AV42)/12000)</f>
        <v>0</v>
      </c>
      <c r="AY42" s="125">
        <f>IF($C42="",0,Prog!$H40*AY$6*($AU42+$AV42)/12000)</f>
        <v>0</v>
      </c>
      <c r="AZ42" s="121"/>
    </row>
    <row r="43" spans="1:52" ht="16.5" x14ac:dyDescent="0.3">
      <c r="A43" s="279" t="str">
        <f>IF(Prog!B41="","",Prog!B41)</f>
        <v/>
      </c>
      <c r="B43" s="279" t="str">
        <f>IF(Prog!C41="","",Prog!C41)</f>
        <v/>
      </c>
      <c r="C43" s="279" t="str">
        <f>IF(Prog!D41="","",Prog!D41)</f>
        <v/>
      </c>
      <c r="D43" s="120"/>
      <c r="E43" s="121" t="str">
        <f t="array" ref="E43">IF($D43="","",COUNT(IF(Inventory!$B$10:$B$1000=$B43,IF(Inventory!$C$10:$C$1000=$C43,IF(Inventory!$D$10:$D$1000=$D43,IF(Inventory!$P$10:$P$1000=E$9,1))))))</f>
        <v/>
      </c>
      <c r="F43" s="121" t="str">
        <f t="array" ref="F43">IF($D43="","",COUNT(IF(Inventory!$B$10:$B$1000=$B43,IF(Inventory!$C$10:$C$1000=$C43,IF(Inventory!$D$10:$D$1000=$D43,IF(Inventory!$P$10:$P$1000=F$9,1))))))</f>
        <v/>
      </c>
      <c r="G43" s="121" t="str">
        <f t="array" ref="G43">IF($D43="","",COUNT(IF(Inventory!$B$10:$B$1000=$B43,IF(Inventory!$C$10:$C$1000=$C43,IF(Inventory!$D$10:$D$1000=$D43,IF(Inventory!$P$10:$P$1000=G$9,1))))))</f>
        <v/>
      </c>
      <c r="H43" s="121" t="str">
        <f t="array" ref="H43">IF($D43="","",COUNT(IF(Inventory!$B$10:$B$1000=$B43,IF(Inventory!$C$10:$C$1000=$C43,IF(Inventory!$D$10:$D$1000=$D43,IF(Inventory!$P$10:$P$1000=H$9,1))))))</f>
        <v/>
      </c>
      <c r="I43" s="121" t="str">
        <f t="array" ref="I43">IF($D43="","",COUNT(IF(Inventory!$B$10:$B$1000=$B43,IF(Inventory!$C$10:$C$1000=$C43,IF(Inventory!$D$10:$D$1000=$D43,IF(Inventory!$P$10:$P$1000=I$9,1))))))</f>
        <v/>
      </c>
      <c r="J43" s="121">
        <f t="shared" si="16"/>
        <v>0</v>
      </c>
      <c r="K43" s="121" t="str">
        <f t="array" ref="K43">IF($D43="","",COUNT(IF(Inventory!$B$10:$B$1000=$B43,IF(Inventory!$C$10:$C$1000=$C43,IF(Inventory!$D$10:$D$1000=$D43,IF(Inventory!$J$10:$J$1000=wicr,1)))))+COUNT(IF(Inventory!$B$10:$B$1000=$B43,IF(Inventory!$C$10:$C$1000=$C43,IF(Inventory!$D$10:$D$1000=$D43,IF(Inventory!$J$10:$J$1000=wifr,1))))))</f>
        <v/>
      </c>
      <c r="L43" s="121" t="str">
        <f t="array" ref="L43">IF($D43="","",COUNT(IF(Inventory!$B$10:$B$1000=$B43,IF(Inventory!$C$10:$C$1000=$C43,IF(Inventory!$D$10:$D$1000=$D43,IF(Inventory!$J$10:$J$1000=wicr,IF(Inventory!$P$10:$P$1000=L$9,1))))))+COUNT(IF(Inventory!$B$10:$B$1000=$B43,IF(Inventory!$C$10:$C$1000=$C43,IF(Inventory!$D$10:$D$1000=$D43,IF(Inventory!$J$10:$J$1000=wifr,IF(Inventory!$P$10:$P$1000=L$9,1)))))))</f>
        <v/>
      </c>
      <c r="M43" s="121" t="str">
        <f t="array" ref="M43">IF($D43="","",COUNT(IF(Inventory!$B$10:$B$1000=$B43,IF(Inventory!$C$10:$C$1000=$C43,IF(Inventory!$D$10:$D$1000=$D43,IF(Inventory!$J$10:$J$1000=wicr,IF(Inventory!$P$10:$P$1000=M$9,1))))))+COUNT(IF(Inventory!$B$10:$B$1000=$B43,IF(Inventory!$C$10:$C$1000=$C43,IF(Inventory!$D$10:$D$1000=$D43,IF(Inventory!$J$10:$J$1000=wifr,IF(Inventory!$P$10:$P$1000=M$9,1)))))))</f>
        <v/>
      </c>
      <c r="N43" s="121" t="str">
        <f t="array" ref="N43">IF($D43="","",COUNT(IF(Inventory!$B$10:$B$1000=$B43,IF(Inventory!$C$10:$C$1000=$C43,IF(Inventory!$D$10:$D$1000=$D43,IF(Inventory!$J$10:$J$1000=wicr,IF(Inventory!$P$10:$P$1000=N$9,1))))))+COUNT(IF(Inventory!$B$10:$B$1000=$B43,IF(Inventory!$C$10:$C$1000=$C43,IF(Inventory!$D$10:$D$1000=$D43,IF(Inventory!$J$10:$J$1000=wifr,IF(Inventory!$P$10:$P$1000=N$9,1)))))))</f>
        <v/>
      </c>
      <c r="O43" s="121" t="str">
        <f t="array" ref="O43">IF($D43="","",COUNT(IF(Inventory!$B$10:$B$1000=$B43,IF(Inventory!$C$10:$C$1000=$C43,IF(Inventory!$D$10:$D$1000=$D43,IF(Inventory!$J$10:$J$1000=wicr,IF(Inventory!$P$10:$P$1000=O$9,1))))))+COUNT(IF(Inventory!$B$10:$B$1000=$B43,IF(Inventory!$C$10:$C$1000=$C43,IF(Inventory!$D$10:$D$1000=$D43,IF(Inventory!$J$10:$J$1000=wifr,IF(Inventory!$P$10:$P$1000=O$9,1)))))))</f>
        <v/>
      </c>
      <c r="P43" s="121" t="str">
        <f t="array" ref="P43">IF($D43="","",COUNT(IF(Inventory!$B$10:$B$1000=$B43,IF(Inventory!$C$10:$C$1000=$C43,IF(Inventory!$D$10:$D$1000=$D43,IF(Inventory!$J$10:$J$1000=wicr,IF(Inventory!$P$10:$P$1000=P$9,1))))))+COUNT(IF(Inventory!$B$10:$B$1000=$B43,IF(Inventory!$C$10:$C$1000=$C43,IF(Inventory!$D$10:$D$1000=$D43,IF(Inventory!$J$10:$J$1000=wifr,IF(Inventory!$P$10:$P$1000=P$9,1)))))))</f>
        <v/>
      </c>
      <c r="Q43" s="122" t="str">
        <f t="shared" si="17"/>
        <v/>
      </c>
      <c r="R43" s="121" t="str">
        <f t="array" ref="R43">IF($D43="","",COUNT(IF(Inventory!$B$10:$B$1000=$B43,IF(Inventory!$C$10:$C$1000=$C43,IF(Inventory!$D$10:$D$1000=$D43,IF(Inventory!$J$10:$J$1000=frig,1))))))</f>
        <v/>
      </c>
      <c r="S43" s="121" t="str">
        <f t="array" ref="S43">IF($D43="","",COUNT(IF(Inventory!$B$10:$B$1000=$B43,IF(Inventory!$C$10:$C$1000=$C43,IF(Inventory!$D$10:$D$1000=$D43,IF(Inventory!$J$10:$J$1000=frig,IF(Inventory!$P$10:$P$1000=S$9,1)))))))</f>
        <v/>
      </c>
      <c r="T43" s="121" t="str">
        <f t="array" ref="T43">IF($D43="","",COUNT(IF(Inventory!$B$10:$B$1000=$B43,IF(Inventory!$C$10:$C$1000=$C43,IF(Inventory!$D$10:$D$1000=$D43,IF(Inventory!$J$10:$J$1000=frig,IF(Inventory!$P$10:$P$1000=T$9,1)))))))</f>
        <v/>
      </c>
      <c r="U43" s="121" t="str">
        <f t="array" ref="U43">IF($D43="","",COUNT(IF(Inventory!$B$10:$B$1000=$B43,IF(Inventory!$C$10:$C$1000=$C43,IF(Inventory!$D$10:$D$1000=$D43,IF(Inventory!$J$10:$J$1000=frig,IF(Inventory!$P$10:$P$1000=U$9,1)))))))</f>
        <v/>
      </c>
      <c r="V43" s="121" t="str">
        <f t="array" ref="V43">IF($D43="","",COUNT(IF(Inventory!$B$10:$B$1000=$B43,IF(Inventory!$C$10:$C$1000=$C43,IF(Inventory!$D$10:$D$1000=$D43,IF(Inventory!$J$10:$J$1000=frig,IF(Inventory!$P$10:$P$1000=V$9,1)))))))</f>
        <v/>
      </c>
      <c r="W43" s="121" t="str">
        <f t="array" ref="W43">IF($D43="","",COUNT(IF(Inventory!$B$10:$B$1000=$B43,IF(Inventory!$C$10:$C$1000=$C43,IF(Inventory!$D$10:$D$1000=$D43,IF(Inventory!$J$10:$J$1000=frig,IF(Inventory!$P$10:$P$1000=W$9,1)))))))</f>
        <v/>
      </c>
      <c r="X43" s="122" t="str">
        <f t="shared" si="18"/>
        <v/>
      </c>
      <c r="Y43" s="121" t="str">
        <f t="array" ref="Y43">IF($D43="","",COUNT(IF(Inventory!$B$10:$B$1000=$B43,IF(Inventory!$C$10:$C$1000=$C43,IF(Inventory!$D$10:$D$1000=$D43,IF(Inventory!$J$10:$J$1000=freez,1))))))</f>
        <v/>
      </c>
      <c r="Z43" s="121" t="str">
        <f t="array" ref="Z43">IF($D43="","",COUNT(IF(Inventory!$B$10:$B$1000=$B43,IF(Inventory!$C$10:$C$1000=$C43,IF(Inventory!$D$10:$D$1000=$D43,IF(Inventory!$J$10:$J$1000=freez,IF(Inventory!$P$10:$P$1000=Z$9,1)))))))</f>
        <v/>
      </c>
      <c r="AA43" s="121" t="str">
        <f t="array" ref="AA43">IF($D43="","",COUNT(IF(Inventory!$B$10:$B$1000=$B43,IF(Inventory!$C$10:$C$1000=$C43,IF(Inventory!$D$10:$D$1000=$D43,IF(Inventory!$J$10:$J$1000=freez,IF(Inventory!$P$10:$P$1000=AA$9,1)))))))</f>
        <v/>
      </c>
      <c r="AB43" s="121" t="str">
        <f t="array" ref="AB43">IF($D43="","",COUNT(IF(Inventory!$B$10:$B$1000=$B43,IF(Inventory!$C$10:$C$1000=$C43,IF(Inventory!$D$10:$D$1000=$D43,IF(Inventory!$J$10:$J$1000=freez,IF(Inventory!$P$10:$P$1000=AB$9,1)))))))</f>
        <v/>
      </c>
      <c r="AC43" s="121" t="str">
        <f t="array" ref="AC43">IF($D43="","",COUNT(IF(Inventory!$B$10:$B$1000=$B43,IF(Inventory!$C$10:$C$1000=$C43,IF(Inventory!$D$10:$D$1000=$D43,IF(Inventory!$J$10:$J$1000=freez,IF(Inventory!$P$10:$P$1000=AC$9,1)))))))</f>
        <v/>
      </c>
      <c r="AD43" s="121" t="str">
        <f t="array" ref="AD43">IF($D43="","",COUNT(IF(Inventory!$B$10:$B$1000=$B43,IF(Inventory!$C$10:$C$1000=$C43,IF(Inventory!$D$10:$D$1000=$D43,IF(Inventory!$J$10:$J$1000=freez,IF(Inventory!$P$10:$P$1000=AD$9,1)))))))</f>
        <v/>
      </c>
      <c r="AE43" s="122" t="str">
        <f t="shared" si="19"/>
        <v/>
      </c>
      <c r="AF43" s="121" t="str">
        <f t="array" ref="AF43">IF($D43="","",SUM(IF(Inventory!$B$10:$B$1000=$B43,IF(Inventory!$C$10:$C$1000=$C43,IF(Inventory!$D$10:$D$1000=$D43,IF(Inventory!$J$10:$J$1000=frig,Inventory!$AC$10:$AC$1000)))))+SUM(IF(Inventory!$B$10:$B$1000=$B43,IF(Inventory!$C$10:$C$1000=$C43,IF(Inventory!$D$10:$D$1000=$D43,IF(Inventory!$J$10:$J$1000=wicr,Inventory!$AC$10:$AC$1000))))))</f>
        <v/>
      </c>
      <c r="AG43" s="121" t="str">
        <f t="array" ref="AG43">IF($D43="","",SUM(IF(Inventory!$B$10:$B$1000=$B43,IF(Inventory!$C$10:$C$1000=$C43,IF(Inventory!$D$10:$D$1000=$D43,IF(Inventory!$J$10:$J$1000=frig,IF(Inventory!$P$10:$P$1000=AG$9,Inventory!$AC$10:$AC$1000))))))+SUM(IF(Inventory!$B$10:$B$1000=$B43,IF(Inventory!$C$10:$C$1000=$C43,IF(Inventory!$D$10:$D$1000=$D43,IF(Inventory!$J$10:$J$1000=wicr,IF(Inventory!$P$10:$P$1000=AG$9,Inventory!$AC$10:$AC$1000)))))))</f>
        <v/>
      </c>
      <c r="AH43" s="121" t="str">
        <f t="array" ref="AH43">IF($D43="","",SUM(IF(Inventory!$B$10:$B$1000=$B43,IF(Inventory!$C$10:$C$1000=$C43,IF(Inventory!$D$10:$D$1000=$D43,IF(Inventory!$J$10:$J$1000=frig,IF(Inventory!$P$10:$P$1000=AH$9,Inventory!$AC$10:$AC$1000))))))+SUM(IF(Inventory!$B$10:$B$1000=$B43,IF(Inventory!$C$10:$C$1000=$C43,IF(Inventory!$D$10:$D$1000=$D43,IF(Inventory!$J$10:$J$1000=wicr,IF(Inventory!$P$10:$P$1000=AH$9,Inventory!$AC$10:$AC$1000)))))))</f>
        <v/>
      </c>
      <c r="AI43" s="121" t="str">
        <f t="array" ref="AI43">IF($D43="","",SUM(IF(Inventory!$B$10:$B$1000=$B43,IF(Inventory!$C$10:$C$1000=$C43,IF(Inventory!$D$10:$D$1000=$D43,IF(Inventory!$J$10:$J$1000=frig,IF(Inventory!$P$10:$P$1000=AI$9,Inventory!$AC$10:$AC$1000))))))+SUM(IF(Inventory!$B$10:$B$1000=$B43,IF(Inventory!$C$10:$C$1000=$C43,IF(Inventory!$D$10:$D$1000=$D43,IF(Inventory!$J$10:$J$1000=wicr,IF(Inventory!$P$10:$P$1000=AI$9,Inventory!$AC$10:$AC$1000)))))))</f>
        <v/>
      </c>
      <c r="AJ43" s="121" t="str">
        <f t="array" ref="AJ43">IF($D43="","",SUM(IF(Inventory!$B$10:$B$1000=$B43,IF(Inventory!$C$10:$C$1000=$C43,IF(Inventory!$D$10:$D$1000=$D43,IF(Inventory!$J$10:$J$1000=frig,IF(Inventory!$P$10:$P$1000=AJ$9,Inventory!$AC$10:$AC$1000))))))+SUM(IF(Inventory!$B$10:$B$1000=$B43,IF(Inventory!$C$10:$C$1000=$C43,IF(Inventory!$D$10:$D$1000=$D43,IF(Inventory!$J$10:$J$1000=wicr,IF(Inventory!$P$10:$P$1000=AJ$9,Inventory!$AC$10:$AC$1000)))))))</f>
        <v/>
      </c>
      <c r="AK43" s="121" t="str">
        <f t="array" ref="AK43">IF($D43="","",SUM(IF(Inventory!$B$10:$B$1000=$B43,IF(Inventory!$C$10:$C$1000=$C43,IF(Inventory!$D$10:$D$1000=$D43,IF(Inventory!$J$10:$J$1000=frig,IF(Inventory!$P$10:$P$1000=AK$9,Inventory!$AC$10:$AC$1000))))))+SUM(IF(Inventory!$B$10:$B$1000=$B43,IF(Inventory!$C$10:$C$1000=$C43,IF(Inventory!$D$10:$D$1000=$D43,IF(Inventory!$J$10:$J$1000=wicr,IF(Inventory!$P$10:$P$1000=AK$9,Inventory!$AC$10:$AC$1000)))))))</f>
        <v/>
      </c>
      <c r="AL43" s="123" t="str">
        <f t="shared" si="20"/>
        <v/>
      </c>
      <c r="AM43" s="121" t="str">
        <f t="array" ref="AM43">IF($D43="","",SUM(IF(Inventory!$B$10:$B$1000=$B43,IF(Inventory!$C$10:$C$1000=$C43,IF(Inventory!$D$10:$D$1000=$D43,IF(Inventory!$J$10:$J$1000=freez,Inventory!$AD$10:$AD$1000)))))+SUM(IF(Inventory!$B$10:$B$1000=$B43,IF(Inventory!$C$10:$C$1000=$C43,IF(Inventory!$D$10:$D$1000=$D43,IF(Inventory!$J$10:$J$1000=wifr,Inventory!$AD$10:$AD$1000))))))</f>
        <v/>
      </c>
      <c r="AN43" s="121" t="str">
        <f t="array" ref="AN43">IF($D43="","",SUM(IF(Inventory!$B$10:$B$1000=$B43,IF(Inventory!$C$10:$C$1000=$C43,IF(Inventory!$D$10:$D$1000=$D43,IF(Inventory!$J$10:$J$1000=freez,IF(Inventory!$P$10:$P$1000=AN$9,Inventory!$AD$10:$AD$1000))))))+SUM(IF(Inventory!$B$10:$B$1000=$B43,IF(Inventory!$C$10:$C$1000=$C43,IF(Inventory!$D$10:$D$1000=$D43,IF(Inventory!$J$10:$J$1000=wifr,IF(Inventory!$P$10:$P$1000=AN$9,Inventory!$AD$10:$AD$1000)))))))</f>
        <v/>
      </c>
      <c r="AO43" s="121" t="str">
        <f t="array" ref="AO43">IF($D43="","",SUM(IF(Inventory!$B$10:$B$1000=$B43,IF(Inventory!$C$10:$C$1000=$C43,IF(Inventory!$D$10:$D$1000=$D43,IF(Inventory!$J$10:$J$1000=freez,IF(Inventory!$P$10:$P$1000=AO$9,Inventory!$AD$10:$AD$1000))))))+SUM(IF(Inventory!$B$10:$B$1000=$B43,IF(Inventory!$C$10:$C$1000=$C43,IF(Inventory!$D$10:$D$1000=$D43,IF(Inventory!$J$10:$J$1000=wifr,IF(Inventory!$P$10:$P$1000=AO$9,Inventory!$AD$10:$AD$1000)))))))</f>
        <v/>
      </c>
      <c r="AP43" s="121" t="str">
        <f t="array" ref="AP43">IF($D43="","",SUM(IF(Inventory!$B$10:$B$1000=$B43,IF(Inventory!$C$10:$C$1000=$C43,IF(Inventory!$D$10:$D$1000=$D43,IF(Inventory!$J$10:$J$1000=freez,IF(Inventory!$P$10:$P$1000=AP$9,Inventory!$AD$10:$AD$1000))))))+SUM(IF(Inventory!$B$10:$B$1000=$B43,IF(Inventory!$C$10:$C$1000=$C43,IF(Inventory!$D$10:$D$1000=$D43,IF(Inventory!$J$10:$J$1000=wifr,IF(Inventory!$P$10:$P$1000=AP$9,Inventory!$AD$10:$AD$1000)))))))</f>
        <v/>
      </c>
      <c r="AQ43" s="121" t="str">
        <f t="array" ref="AQ43">IF($D43="","",SUM(IF(Inventory!$B$10:$B$1000=$B43,IF(Inventory!$C$10:$C$1000=$C43,IF(Inventory!$D$10:$D$1000=$D43,IF(Inventory!$J$10:$J$1000=freez,IF(Inventory!$P$10:$P$1000=AQ$9,Inventory!$AD$10:$AD$1000))))))+SUM(IF(Inventory!$B$10:$B$1000=$B43,IF(Inventory!$C$10:$C$1000=$C43,IF(Inventory!$D$10:$D$1000=$D43,IF(Inventory!$J$10:$J$1000=wifr,IF(Inventory!$P$10:$P$1000=AQ$9,Inventory!$AD$10:$AD$1000)))))))</f>
        <v/>
      </c>
      <c r="AR43" s="121" t="str">
        <f t="array" ref="AR43">IF($D43="","",SUM(IF(Inventory!$B$10:$B$1000=$B43,IF(Inventory!$C$10:$C$1000=$C43,IF(Inventory!$D$10:$D$1000=$D43,IF(Inventory!$J$10:$J$1000=freez,IF(Inventory!$P$10:$P$1000=AR$9,Inventory!$AD$10:$AD$1000))))))+SUM(IF(Inventory!$B$10:$B$1000=$B43,IF(Inventory!$C$10:$C$1000=$C43,IF(Inventory!$D$10:$D$1000=$D43,IF(Inventory!$J$10:$J$1000=wifr,IF(Inventory!$P$10:$P$1000=AR$9,Inventory!$AD$10:$AD$1000)))))))</f>
        <v/>
      </c>
      <c r="AS43" s="124" t="str">
        <f t="shared" si="21"/>
        <v/>
      </c>
      <c r="AU43" s="352"/>
      <c r="AV43" s="352"/>
      <c r="AX43" s="125">
        <f>IF($C43="",0,Prog!$H41*AX$6*($AU43+$AV43)/12000)</f>
        <v>0</v>
      </c>
      <c r="AY43" s="125">
        <f>IF($C43="",0,Prog!$H41*AY$6*($AU43+$AV43)/12000)</f>
        <v>0</v>
      </c>
      <c r="AZ43" s="121"/>
    </row>
    <row r="44" spans="1:52" ht="16.5" x14ac:dyDescent="0.3">
      <c r="A44" s="279" t="str">
        <f>IF(Prog!B42="","",Prog!B42)</f>
        <v/>
      </c>
      <c r="B44" s="279" t="str">
        <f>IF(Prog!C42="","",Prog!C42)</f>
        <v/>
      </c>
      <c r="C44" s="279" t="str">
        <f>IF(Prog!D42="","",Prog!D42)</f>
        <v/>
      </c>
      <c r="D44" s="120"/>
      <c r="E44" s="121" t="str">
        <f t="array" ref="E44">IF($D44="","",COUNT(IF(Inventory!$B$10:$B$1000=$B44,IF(Inventory!$C$10:$C$1000=$C44,IF(Inventory!$D$10:$D$1000=$D44,IF(Inventory!$P$10:$P$1000=E$9,1))))))</f>
        <v/>
      </c>
      <c r="F44" s="121" t="str">
        <f t="array" ref="F44">IF($D44="","",COUNT(IF(Inventory!$B$10:$B$1000=$B44,IF(Inventory!$C$10:$C$1000=$C44,IF(Inventory!$D$10:$D$1000=$D44,IF(Inventory!$P$10:$P$1000=F$9,1))))))</f>
        <v/>
      </c>
      <c r="G44" s="121" t="str">
        <f t="array" ref="G44">IF($D44="","",COUNT(IF(Inventory!$B$10:$B$1000=$B44,IF(Inventory!$C$10:$C$1000=$C44,IF(Inventory!$D$10:$D$1000=$D44,IF(Inventory!$P$10:$P$1000=G$9,1))))))</f>
        <v/>
      </c>
      <c r="H44" s="121" t="str">
        <f t="array" ref="H44">IF($D44="","",COUNT(IF(Inventory!$B$10:$B$1000=$B44,IF(Inventory!$C$10:$C$1000=$C44,IF(Inventory!$D$10:$D$1000=$D44,IF(Inventory!$P$10:$P$1000=H$9,1))))))</f>
        <v/>
      </c>
      <c r="I44" s="121" t="str">
        <f t="array" ref="I44">IF($D44="","",COUNT(IF(Inventory!$B$10:$B$1000=$B44,IF(Inventory!$C$10:$C$1000=$C44,IF(Inventory!$D$10:$D$1000=$D44,IF(Inventory!$P$10:$P$1000=I$9,1))))))</f>
        <v/>
      </c>
      <c r="J44" s="121">
        <f t="shared" si="16"/>
        <v>0</v>
      </c>
      <c r="K44" s="121" t="str">
        <f t="array" ref="K44">IF($D44="","",COUNT(IF(Inventory!$B$10:$B$1000=$B44,IF(Inventory!$C$10:$C$1000=$C44,IF(Inventory!$D$10:$D$1000=$D44,IF(Inventory!$J$10:$J$1000=wicr,1)))))+COUNT(IF(Inventory!$B$10:$B$1000=$B44,IF(Inventory!$C$10:$C$1000=$C44,IF(Inventory!$D$10:$D$1000=$D44,IF(Inventory!$J$10:$J$1000=wifr,1))))))</f>
        <v/>
      </c>
      <c r="L44" s="121" t="str">
        <f t="array" ref="L44">IF($D44="","",COUNT(IF(Inventory!$B$10:$B$1000=$B44,IF(Inventory!$C$10:$C$1000=$C44,IF(Inventory!$D$10:$D$1000=$D44,IF(Inventory!$J$10:$J$1000=wicr,IF(Inventory!$P$10:$P$1000=L$9,1))))))+COUNT(IF(Inventory!$B$10:$B$1000=$B44,IF(Inventory!$C$10:$C$1000=$C44,IF(Inventory!$D$10:$D$1000=$D44,IF(Inventory!$J$10:$J$1000=wifr,IF(Inventory!$P$10:$P$1000=L$9,1)))))))</f>
        <v/>
      </c>
      <c r="M44" s="121" t="str">
        <f t="array" ref="M44">IF($D44="","",COUNT(IF(Inventory!$B$10:$B$1000=$B44,IF(Inventory!$C$10:$C$1000=$C44,IF(Inventory!$D$10:$D$1000=$D44,IF(Inventory!$J$10:$J$1000=wicr,IF(Inventory!$P$10:$P$1000=M$9,1))))))+COUNT(IF(Inventory!$B$10:$B$1000=$B44,IF(Inventory!$C$10:$C$1000=$C44,IF(Inventory!$D$10:$D$1000=$D44,IF(Inventory!$J$10:$J$1000=wifr,IF(Inventory!$P$10:$P$1000=M$9,1)))))))</f>
        <v/>
      </c>
      <c r="N44" s="121" t="str">
        <f t="array" ref="N44">IF($D44="","",COUNT(IF(Inventory!$B$10:$B$1000=$B44,IF(Inventory!$C$10:$C$1000=$C44,IF(Inventory!$D$10:$D$1000=$D44,IF(Inventory!$J$10:$J$1000=wicr,IF(Inventory!$P$10:$P$1000=N$9,1))))))+COUNT(IF(Inventory!$B$10:$B$1000=$B44,IF(Inventory!$C$10:$C$1000=$C44,IF(Inventory!$D$10:$D$1000=$D44,IF(Inventory!$J$10:$J$1000=wifr,IF(Inventory!$P$10:$P$1000=N$9,1)))))))</f>
        <v/>
      </c>
      <c r="O44" s="121" t="str">
        <f t="array" ref="O44">IF($D44="","",COUNT(IF(Inventory!$B$10:$B$1000=$B44,IF(Inventory!$C$10:$C$1000=$C44,IF(Inventory!$D$10:$D$1000=$D44,IF(Inventory!$J$10:$J$1000=wicr,IF(Inventory!$P$10:$P$1000=O$9,1))))))+COUNT(IF(Inventory!$B$10:$B$1000=$B44,IF(Inventory!$C$10:$C$1000=$C44,IF(Inventory!$D$10:$D$1000=$D44,IF(Inventory!$J$10:$J$1000=wifr,IF(Inventory!$P$10:$P$1000=O$9,1)))))))</f>
        <v/>
      </c>
      <c r="P44" s="121" t="str">
        <f t="array" ref="P44">IF($D44="","",COUNT(IF(Inventory!$B$10:$B$1000=$B44,IF(Inventory!$C$10:$C$1000=$C44,IF(Inventory!$D$10:$D$1000=$D44,IF(Inventory!$J$10:$J$1000=wicr,IF(Inventory!$P$10:$P$1000=P$9,1))))))+COUNT(IF(Inventory!$B$10:$B$1000=$B44,IF(Inventory!$C$10:$C$1000=$C44,IF(Inventory!$D$10:$D$1000=$D44,IF(Inventory!$J$10:$J$1000=wifr,IF(Inventory!$P$10:$P$1000=P$9,1)))))))</f>
        <v/>
      </c>
      <c r="Q44" s="122" t="str">
        <f t="shared" si="17"/>
        <v/>
      </c>
      <c r="R44" s="121" t="str">
        <f t="array" ref="R44">IF($D44="","",COUNT(IF(Inventory!$B$10:$B$1000=$B44,IF(Inventory!$C$10:$C$1000=$C44,IF(Inventory!$D$10:$D$1000=$D44,IF(Inventory!$J$10:$J$1000=frig,1))))))</f>
        <v/>
      </c>
      <c r="S44" s="121" t="str">
        <f t="array" ref="S44">IF($D44="","",COUNT(IF(Inventory!$B$10:$B$1000=$B44,IF(Inventory!$C$10:$C$1000=$C44,IF(Inventory!$D$10:$D$1000=$D44,IF(Inventory!$J$10:$J$1000=frig,IF(Inventory!$P$10:$P$1000=S$9,1)))))))</f>
        <v/>
      </c>
      <c r="T44" s="121" t="str">
        <f t="array" ref="T44">IF($D44="","",COUNT(IF(Inventory!$B$10:$B$1000=$B44,IF(Inventory!$C$10:$C$1000=$C44,IF(Inventory!$D$10:$D$1000=$D44,IF(Inventory!$J$10:$J$1000=frig,IF(Inventory!$P$10:$P$1000=T$9,1)))))))</f>
        <v/>
      </c>
      <c r="U44" s="121" t="str">
        <f t="array" ref="U44">IF($D44="","",COUNT(IF(Inventory!$B$10:$B$1000=$B44,IF(Inventory!$C$10:$C$1000=$C44,IF(Inventory!$D$10:$D$1000=$D44,IF(Inventory!$J$10:$J$1000=frig,IF(Inventory!$P$10:$P$1000=U$9,1)))))))</f>
        <v/>
      </c>
      <c r="V44" s="121" t="str">
        <f t="array" ref="V44">IF($D44="","",COUNT(IF(Inventory!$B$10:$B$1000=$B44,IF(Inventory!$C$10:$C$1000=$C44,IF(Inventory!$D$10:$D$1000=$D44,IF(Inventory!$J$10:$J$1000=frig,IF(Inventory!$P$10:$P$1000=V$9,1)))))))</f>
        <v/>
      </c>
      <c r="W44" s="121" t="str">
        <f t="array" ref="W44">IF($D44="","",COUNT(IF(Inventory!$B$10:$B$1000=$B44,IF(Inventory!$C$10:$C$1000=$C44,IF(Inventory!$D$10:$D$1000=$D44,IF(Inventory!$J$10:$J$1000=frig,IF(Inventory!$P$10:$P$1000=W$9,1)))))))</f>
        <v/>
      </c>
      <c r="X44" s="122" t="str">
        <f t="shared" si="18"/>
        <v/>
      </c>
      <c r="Y44" s="121" t="str">
        <f t="array" ref="Y44">IF($D44="","",COUNT(IF(Inventory!$B$10:$B$1000=$B44,IF(Inventory!$C$10:$C$1000=$C44,IF(Inventory!$D$10:$D$1000=$D44,IF(Inventory!$J$10:$J$1000=freez,1))))))</f>
        <v/>
      </c>
      <c r="Z44" s="121" t="str">
        <f t="array" ref="Z44">IF($D44="","",COUNT(IF(Inventory!$B$10:$B$1000=$B44,IF(Inventory!$C$10:$C$1000=$C44,IF(Inventory!$D$10:$D$1000=$D44,IF(Inventory!$J$10:$J$1000=freez,IF(Inventory!$P$10:$P$1000=Z$9,1)))))))</f>
        <v/>
      </c>
      <c r="AA44" s="121" t="str">
        <f t="array" ref="AA44">IF($D44="","",COUNT(IF(Inventory!$B$10:$B$1000=$B44,IF(Inventory!$C$10:$C$1000=$C44,IF(Inventory!$D$10:$D$1000=$D44,IF(Inventory!$J$10:$J$1000=freez,IF(Inventory!$P$10:$P$1000=AA$9,1)))))))</f>
        <v/>
      </c>
      <c r="AB44" s="121" t="str">
        <f t="array" ref="AB44">IF($D44="","",COUNT(IF(Inventory!$B$10:$B$1000=$B44,IF(Inventory!$C$10:$C$1000=$C44,IF(Inventory!$D$10:$D$1000=$D44,IF(Inventory!$J$10:$J$1000=freez,IF(Inventory!$P$10:$P$1000=AB$9,1)))))))</f>
        <v/>
      </c>
      <c r="AC44" s="121" t="str">
        <f t="array" ref="AC44">IF($D44="","",COUNT(IF(Inventory!$B$10:$B$1000=$B44,IF(Inventory!$C$10:$C$1000=$C44,IF(Inventory!$D$10:$D$1000=$D44,IF(Inventory!$J$10:$J$1000=freez,IF(Inventory!$P$10:$P$1000=AC$9,1)))))))</f>
        <v/>
      </c>
      <c r="AD44" s="121" t="str">
        <f t="array" ref="AD44">IF($D44="","",COUNT(IF(Inventory!$B$10:$B$1000=$B44,IF(Inventory!$C$10:$C$1000=$C44,IF(Inventory!$D$10:$D$1000=$D44,IF(Inventory!$J$10:$J$1000=freez,IF(Inventory!$P$10:$P$1000=AD$9,1)))))))</f>
        <v/>
      </c>
      <c r="AE44" s="122" t="str">
        <f t="shared" si="19"/>
        <v/>
      </c>
      <c r="AF44" s="121" t="str">
        <f t="array" ref="AF44">IF($D44="","",SUM(IF(Inventory!$B$10:$B$1000=$B44,IF(Inventory!$C$10:$C$1000=$C44,IF(Inventory!$D$10:$D$1000=$D44,IF(Inventory!$J$10:$J$1000=frig,Inventory!$AC$10:$AC$1000)))))+SUM(IF(Inventory!$B$10:$B$1000=$B44,IF(Inventory!$C$10:$C$1000=$C44,IF(Inventory!$D$10:$D$1000=$D44,IF(Inventory!$J$10:$J$1000=wicr,Inventory!$AC$10:$AC$1000))))))</f>
        <v/>
      </c>
      <c r="AG44" s="121" t="str">
        <f t="array" ref="AG44">IF($D44="","",SUM(IF(Inventory!$B$10:$B$1000=$B44,IF(Inventory!$C$10:$C$1000=$C44,IF(Inventory!$D$10:$D$1000=$D44,IF(Inventory!$J$10:$J$1000=frig,IF(Inventory!$P$10:$P$1000=AG$9,Inventory!$AC$10:$AC$1000))))))+SUM(IF(Inventory!$B$10:$B$1000=$B44,IF(Inventory!$C$10:$C$1000=$C44,IF(Inventory!$D$10:$D$1000=$D44,IF(Inventory!$J$10:$J$1000=wicr,IF(Inventory!$P$10:$P$1000=AG$9,Inventory!$AC$10:$AC$1000)))))))</f>
        <v/>
      </c>
      <c r="AH44" s="121" t="str">
        <f t="array" ref="AH44">IF($D44="","",SUM(IF(Inventory!$B$10:$B$1000=$B44,IF(Inventory!$C$10:$C$1000=$C44,IF(Inventory!$D$10:$D$1000=$D44,IF(Inventory!$J$10:$J$1000=frig,IF(Inventory!$P$10:$P$1000=AH$9,Inventory!$AC$10:$AC$1000))))))+SUM(IF(Inventory!$B$10:$B$1000=$B44,IF(Inventory!$C$10:$C$1000=$C44,IF(Inventory!$D$10:$D$1000=$D44,IF(Inventory!$J$10:$J$1000=wicr,IF(Inventory!$P$10:$P$1000=AH$9,Inventory!$AC$10:$AC$1000)))))))</f>
        <v/>
      </c>
      <c r="AI44" s="121" t="str">
        <f t="array" ref="AI44">IF($D44="","",SUM(IF(Inventory!$B$10:$B$1000=$B44,IF(Inventory!$C$10:$C$1000=$C44,IF(Inventory!$D$10:$D$1000=$D44,IF(Inventory!$J$10:$J$1000=frig,IF(Inventory!$P$10:$P$1000=AI$9,Inventory!$AC$10:$AC$1000))))))+SUM(IF(Inventory!$B$10:$B$1000=$B44,IF(Inventory!$C$10:$C$1000=$C44,IF(Inventory!$D$10:$D$1000=$D44,IF(Inventory!$J$10:$J$1000=wicr,IF(Inventory!$P$10:$P$1000=AI$9,Inventory!$AC$10:$AC$1000)))))))</f>
        <v/>
      </c>
      <c r="AJ44" s="121" t="str">
        <f t="array" ref="AJ44">IF($D44="","",SUM(IF(Inventory!$B$10:$B$1000=$B44,IF(Inventory!$C$10:$C$1000=$C44,IF(Inventory!$D$10:$D$1000=$D44,IF(Inventory!$J$10:$J$1000=frig,IF(Inventory!$P$10:$P$1000=AJ$9,Inventory!$AC$10:$AC$1000))))))+SUM(IF(Inventory!$B$10:$B$1000=$B44,IF(Inventory!$C$10:$C$1000=$C44,IF(Inventory!$D$10:$D$1000=$D44,IF(Inventory!$J$10:$J$1000=wicr,IF(Inventory!$P$10:$P$1000=AJ$9,Inventory!$AC$10:$AC$1000)))))))</f>
        <v/>
      </c>
      <c r="AK44" s="121" t="str">
        <f t="array" ref="AK44">IF($D44="","",SUM(IF(Inventory!$B$10:$B$1000=$B44,IF(Inventory!$C$10:$C$1000=$C44,IF(Inventory!$D$10:$D$1000=$D44,IF(Inventory!$J$10:$J$1000=frig,IF(Inventory!$P$10:$P$1000=AK$9,Inventory!$AC$10:$AC$1000))))))+SUM(IF(Inventory!$B$10:$B$1000=$B44,IF(Inventory!$C$10:$C$1000=$C44,IF(Inventory!$D$10:$D$1000=$D44,IF(Inventory!$J$10:$J$1000=wicr,IF(Inventory!$P$10:$P$1000=AK$9,Inventory!$AC$10:$AC$1000)))))))</f>
        <v/>
      </c>
      <c r="AL44" s="123" t="str">
        <f t="shared" si="20"/>
        <v/>
      </c>
      <c r="AM44" s="121" t="str">
        <f t="array" ref="AM44">IF($D44="","",SUM(IF(Inventory!$B$10:$B$1000=$B44,IF(Inventory!$C$10:$C$1000=$C44,IF(Inventory!$D$10:$D$1000=$D44,IF(Inventory!$J$10:$J$1000=freez,Inventory!$AD$10:$AD$1000)))))+SUM(IF(Inventory!$B$10:$B$1000=$B44,IF(Inventory!$C$10:$C$1000=$C44,IF(Inventory!$D$10:$D$1000=$D44,IF(Inventory!$J$10:$J$1000=wifr,Inventory!$AD$10:$AD$1000))))))</f>
        <v/>
      </c>
      <c r="AN44" s="121" t="str">
        <f t="array" ref="AN44">IF($D44="","",SUM(IF(Inventory!$B$10:$B$1000=$B44,IF(Inventory!$C$10:$C$1000=$C44,IF(Inventory!$D$10:$D$1000=$D44,IF(Inventory!$J$10:$J$1000=freez,IF(Inventory!$P$10:$P$1000=AN$9,Inventory!$AD$10:$AD$1000))))))+SUM(IF(Inventory!$B$10:$B$1000=$B44,IF(Inventory!$C$10:$C$1000=$C44,IF(Inventory!$D$10:$D$1000=$D44,IF(Inventory!$J$10:$J$1000=wifr,IF(Inventory!$P$10:$P$1000=AN$9,Inventory!$AD$10:$AD$1000)))))))</f>
        <v/>
      </c>
      <c r="AO44" s="121" t="str">
        <f t="array" ref="AO44">IF($D44="","",SUM(IF(Inventory!$B$10:$B$1000=$B44,IF(Inventory!$C$10:$C$1000=$C44,IF(Inventory!$D$10:$D$1000=$D44,IF(Inventory!$J$10:$J$1000=freez,IF(Inventory!$P$10:$P$1000=AO$9,Inventory!$AD$10:$AD$1000))))))+SUM(IF(Inventory!$B$10:$B$1000=$B44,IF(Inventory!$C$10:$C$1000=$C44,IF(Inventory!$D$10:$D$1000=$D44,IF(Inventory!$J$10:$J$1000=wifr,IF(Inventory!$P$10:$P$1000=AO$9,Inventory!$AD$10:$AD$1000)))))))</f>
        <v/>
      </c>
      <c r="AP44" s="121" t="str">
        <f t="array" ref="AP44">IF($D44="","",SUM(IF(Inventory!$B$10:$B$1000=$B44,IF(Inventory!$C$10:$C$1000=$C44,IF(Inventory!$D$10:$D$1000=$D44,IF(Inventory!$J$10:$J$1000=freez,IF(Inventory!$P$10:$P$1000=AP$9,Inventory!$AD$10:$AD$1000))))))+SUM(IF(Inventory!$B$10:$B$1000=$B44,IF(Inventory!$C$10:$C$1000=$C44,IF(Inventory!$D$10:$D$1000=$D44,IF(Inventory!$J$10:$J$1000=wifr,IF(Inventory!$P$10:$P$1000=AP$9,Inventory!$AD$10:$AD$1000)))))))</f>
        <v/>
      </c>
      <c r="AQ44" s="121" t="str">
        <f t="array" ref="AQ44">IF($D44="","",SUM(IF(Inventory!$B$10:$B$1000=$B44,IF(Inventory!$C$10:$C$1000=$C44,IF(Inventory!$D$10:$D$1000=$D44,IF(Inventory!$J$10:$J$1000=freez,IF(Inventory!$P$10:$P$1000=AQ$9,Inventory!$AD$10:$AD$1000))))))+SUM(IF(Inventory!$B$10:$B$1000=$B44,IF(Inventory!$C$10:$C$1000=$C44,IF(Inventory!$D$10:$D$1000=$D44,IF(Inventory!$J$10:$J$1000=wifr,IF(Inventory!$P$10:$P$1000=AQ$9,Inventory!$AD$10:$AD$1000)))))))</f>
        <v/>
      </c>
      <c r="AR44" s="121" t="str">
        <f t="array" ref="AR44">IF($D44="","",SUM(IF(Inventory!$B$10:$B$1000=$B44,IF(Inventory!$C$10:$C$1000=$C44,IF(Inventory!$D$10:$D$1000=$D44,IF(Inventory!$J$10:$J$1000=freez,IF(Inventory!$P$10:$P$1000=AR$9,Inventory!$AD$10:$AD$1000))))))+SUM(IF(Inventory!$B$10:$B$1000=$B44,IF(Inventory!$C$10:$C$1000=$C44,IF(Inventory!$D$10:$D$1000=$D44,IF(Inventory!$J$10:$J$1000=wifr,IF(Inventory!$P$10:$P$1000=AR$9,Inventory!$AD$10:$AD$1000)))))))</f>
        <v/>
      </c>
      <c r="AS44" s="124" t="str">
        <f t="shared" si="21"/>
        <v/>
      </c>
      <c r="AU44" s="352"/>
      <c r="AV44" s="352"/>
      <c r="AX44" s="125">
        <f>IF($C44="",0,Prog!$H42*AX$6*($AU44+$AV44)/12000)</f>
        <v>0</v>
      </c>
      <c r="AY44" s="125">
        <f>IF($C44="",0,Prog!$H42*AY$6*($AU44+$AV44)/12000)</f>
        <v>0</v>
      </c>
      <c r="AZ44" s="121"/>
    </row>
    <row r="45" spans="1:52" ht="16.5" x14ac:dyDescent="0.3">
      <c r="A45" s="279" t="str">
        <f>IF(Prog!B43="","",Prog!B43)</f>
        <v/>
      </c>
      <c r="B45" s="279" t="str">
        <f>IF(Prog!C43="","",Prog!C43)</f>
        <v/>
      </c>
      <c r="C45" s="279" t="str">
        <f>IF(Prog!D43="","",Prog!D43)</f>
        <v/>
      </c>
      <c r="D45" s="120"/>
      <c r="E45" s="121" t="str">
        <f t="array" ref="E45">IF($D45="","",COUNT(IF(Inventory!$B$10:$B$1000=$B45,IF(Inventory!$C$10:$C$1000=$C45,IF(Inventory!$D$10:$D$1000=$D45,IF(Inventory!$P$10:$P$1000=E$9,1))))))</f>
        <v/>
      </c>
      <c r="F45" s="121" t="str">
        <f t="array" ref="F45">IF($D45="","",COUNT(IF(Inventory!$B$10:$B$1000=$B45,IF(Inventory!$C$10:$C$1000=$C45,IF(Inventory!$D$10:$D$1000=$D45,IF(Inventory!$P$10:$P$1000=F$9,1))))))</f>
        <v/>
      </c>
      <c r="G45" s="121" t="str">
        <f t="array" ref="G45">IF($D45="","",COUNT(IF(Inventory!$B$10:$B$1000=$B45,IF(Inventory!$C$10:$C$1000=$C45,IF(Inventory!$D$10:$D$1000=$D45,IF(Inventory!$P$10:$P$1000=G$9,1))))))</f>
        <v/>
      </c>
      <c r="H45" s="121" t="str">
        <f t="array" ref="H45">IF($D45="","",COUNT(IF(Inventory!$B$10:$B$1000=$B45,IF(Inventory!$C$10:$C$1000=$C45,IF(Inventory!$D$10:$D$1000=$D45,IF(Inventory!$P$10:$P$1000=H$9,1))))))</f>
        <v/>
      </c>
      <c r="I45" s="121" t="str">
        <f t="array" ref="I45">IF($D45="","",COUNT(IF(Inventory!$B$10:$B$1000=$B45,IF(Inventory!$C$10:$C$1000=$C45,IF(Inventory!$D$10:$D$1000=$D45,IF(Inventory!$P$10:$P$1000=I$9,1))))))</f>
        <v/>
      </c>
      <c r="J45" s="121">
        <f t="shared" si="16"/>
        <v>0</v>
      </c>
      <c r="K45" s="121" t="str">
        <f t="array" ref="K45">IF($D45="","",COUNT(IF(Inventory!$B$10:$B$1000=$B45,IF(Inventory!$C$10:$C$1000=$C45,IF(Inventory!$D$10:$D$1000=$D45,IF(Inventory!$J$10:$J$1000=wicr,1)))))+COUNT(IF(Inventory!$B$10:$B$1000=$B45,IF(Inventory!$C$10:$C$1000=$C45,IF(Inventory!$D$10:$D$1000=$D45,IF(Inventory!$J$10:$J$1000=wifr,1))))))</f>
        <v/>
      </c>
      <c r="L45" s="121" t="str">
        <f t="array" ref="L45">IF($D45="","",COUNT(IF(Inventory!$B$10:$B$1000=$B45,IF(Inventory!$C$10:$C$1000=$C45,IF(Inventory!$D$10:$D$1000=$D45,IF(Inventory!$J$10:$J$1000=wicr,IF(Inventory!$P$10:$P$1000=L$9,1))))))+COUNT(IF(Inventory!$B$10:$B$1000=$B45,IF(Inventory!$C$10:$C$1000=$C45,IF(Inventory!$D$10:$D$1000=$D45,IF(Inventory!$J$10:$J$1000=wifr,IF(Inventory!$P$10:$P$1000=L$9,1)))))))</f>
        <v/>
      </c>
      <c r="M45" s="121" t="str">
        <f t="array" ref="M45">IF($D45="","",COUNT(IF(Inventory!$B$10:$B$1000=$B45,IF(Inventory!$C$10:$C$1000=$C45,IF(Inventory!$D$10:$D$1000=$D45,IF(Inventory!$J$10:$J$1000=wicr,IF(Inventory!$P$10:$P$1000=M$9,1))))))+COUNT(IF(Inventory!$B$10:$B$1000=$B45,IF(Inventory!$C$10:$C$1000=$C45,IF(Inventory!$D$10:$D$1000=$D45,IF(Inventory!$J$10:$J$1000=wifr,IF(Inventory!$P$10:$P$1000=M$9,1)))))))</f>
        <v/>
      </c>
      <c r="N45" s="121" t="str">
        <f t="array" ref="N45">IF($D45="","",COUNT(IF(Inventory!$B$10:$B$1000=$B45,IF(Inventory!$C$10:$C$1000=$C45,IF(Inventory!$D$10:$D$1000=$D45,IF(Inventory!$J$10:$J$1000=wicr,IF(Inventory!$P$10:$P$1000=N$9,1))))))+COUNT(IF(Inventory!$B$10:$B$1000=$B45,IF(Inventory!$C$10:$C$1000=$C45,IF(Inventory!$D$10:$D$1000=$D45,IF(Inventory!$J$10:$J$1000=wifr,IF(Inventory!$P$10:$P$1000=N$9,1)))))))</f>
        <v/>
      </c>
      <c r="O45" s="121" t="str">
        <f t="array" ref="O45">IF($D45="","",COUNT(IF(Inventory!$B$10:$B$1000=$B45,IF(Inventory!$C$10:$C$1000=$C45,IF(Inventory!$D$10:$D$1000=$D45,IF(Inventory!$J$10:$J$1000=wicr,IF(Inventory!$P$10:$P$1000=O$9,1))))))+COUNT(IF(Inventory!$B$10:$B$1000=$B45,IF(Inventory!$C$10:$C$1000=$C45,IF(Inventory!$D$10:$D$1000=$D45,IF(Inventory!$J$10:$J$1000=wifr,IF(Inventory!$P$10:$P$1000=O$9,1)))))))</f>
        <v/>
      </c>
      <c r="P45" s="121" t="str">
        <f t="array" ref="P45">IF($D45="","",COUNT(IF(Inventory!$B$10:$B$1000=$B45,IF(Inventory!$C$10:$C$1000=$C45,IF(Inventory!$D$10:$D$1000=$D45,IF(Inventory!$J$10:$J$1000=wicr,IF(Inventory!$P$10:$P$1000=P$9,1))))))+COUNT(IF(Inventory!$B$10:$B$1000=$B45,IF(Inventory!$C$10:$C$1000=$C45,IF(Inventory!$D$10:$D$1000=$D45,IF(Inventory!$J$10:$J$1000=wifr,IF(Inventory!$P$10:$P$1000=P$9,1)))))))</f>
        <v/>
      </c>
      <c r="Q45" s="122" t="str">
        <f t="shared" si="17"/>
        <v/>
      </c>
      <c r="R45" s="121" t="str">
        <f t="array" ref="R45">IF($D45="","",COUNT(IF(Inventory!$B$10:$B$1000=$B45,IF(Inventory!$C$10:$C$1000=$C45,IF(Inventory!$D$10:$D$1000=$D45,IF(Inventory!$J$10:$J$1000=frig,1))))))</f>
        <v/>
      </c>
      <c r="S45" s="121" t="str">
        <f t="array" ref="S45">IF($D45="","",COUNT(IF(Inventory!$B$10:$B$1000=$B45,IF(Inventory!$C$10:$C$1000=$C45,IF(Inventory!$D$10:$D$1000=$D45,IF(Inventory!$J$10:$J$1000=frig,IF(Inventory!$P$10:$P$1000=S$9,1)))))))</f>
        <v/>
      </c>
      <c r="T45" s="121" t="str">
        <f t="array" ref="T45">IF($D45="","",COUNT(IF(Inventory!$B$10:$B$1000=$B45,IF(Inventory!$C$10:$C$1000=$C45,IF(Inventory!$D$10:$D$1000=$D45,IF(Inventory!$J$10:$J$1000=frig,IF(Inventory!$P$10:$P$1000=T$9,1)))))))</f>
        <v/>
      </c>
      <c r="U45" s="121" t="str">
        <f t="array" ref="U45">IF($D45="","",COUNT(IF(Inventory!$B$10:$B$1000=$B45,IF(Inventory!$C$10:$C$1000=$C45,IF(Inventory!$D$10:$D$1000=$D45,IF(Inventory!$J$10:$J$1000=frig,IF(Inventory!$P$10:$P$1000=U$9,1)))))))</f>
        <v/>
      </c>
      <c r="V45" s="121" t="str">
        <f t="array" ref="V45">IF($D45="","",COUNT(IF(Inventory!$B$10:$B$1000=$B45,IF(Inventory!$C$10:$C$1000=$C45,IF(Inventory!$D$10:$D$1000=$D45,IF(Inventory!$J$10:$J$1000=frig,IF(Inventory!$P$10:$P$1000=V$9,1)))))))</f>
        <v/>
      </c>
      <c r="W45" s="121" t="str">
        <f t="array" ref="W45">IF($D45="","",COUNT(IF(Inventory!$B$10:$B$1000=$B45,IF(Inventory!$C$10:$C$1000=$C45,IF(Inventory!$D$10:$D$1000=$D45,IF(Inventory!$J$10:$J$1000=frig,IF(Inventory!$P$10:$P$1000=W$9,1)))))))</f>
        <v/>
      </c>
      <c r="X45" s="122" t="str">
        <f t="shared" si="18"/>
        <v/>
      </c>
      <c r="Y45" s="121" t="str">
        <f t="array" ref="Y45">IF($D45="","",COUNT(IF(Inventory!$B$10:$B$1000=$B45,IF(Inventory!$C$10:$C$1000=$C45,IF(Inventory!$D$10:$D$1000=$D45,IF(Inventory!$J$10:$J$1000=freez,1))))))</f>
        <v/>
      </c>
      <c r="Z45" s="121" t="str">
        <f t="array" ref="Z45">IF($D45="","",COUNT(IF(Inventory!$B$10:$B$1000=$B45,IF(Inventory!$C$10:$C$1000=$C45,IF(Inventory!$D$10:$D$1000=$D45,IF(Inventory!$J$10:$J$1000=freez,IF(Inventory!$P$10:$P$1000=Z$9,1)))))))</f>
        <v/>
      </c>
      <c r="AA45" s="121" t="str">
        <f t="array" ref="AA45">IF($D45="","",COUNT(IF(Inventory!$B$10:$B$1000=$B45,IF(Inventory!$C$10:$C$1000=$C45,IF(Inventory!$D$10:$D$1000=$D45,IF(Inventory!$J$10:$J$1000=freez,IF(Inventory!$P$10:$P$1000=AA$9,1)))))))</f>
        <v/>
      </c>
      <c r="AB45" s="121" t="str">
        <f t="array" ref="AB45">IF($D45="","",COUNT(IF(Inventory!$B$10:$B$1000=$B45,IF(Inventory!$C$10:$C$1000=$C45,IF(Inventory!$D$10:$D$1000=$D45,IF(Inventory!$J$10:$J$1000=freez,IF(Inventory!$P$10:$P$1000=AB$9,1)))))))</f>
        <v/>
      </c>
      <c r="AC45" s="121" t="str">
        <f t="array" ref="AC45">IF($D45="","",COUNT(IF(Inventory!$B$10:$B$1000=$B45,IF(Inventory!$C$10:$C$1000=$C45,IF(Inventory!$D$10:$D$1000=$D45,IF(Inventory!$J$10:$J$1000=freez,IF(Inventory!$P$10:$P$1000=AC$9,1)))))))</f>
        <v/>
      </c>
      <c r="AD45" s="121" t="str">
        <f t="array" ref="AD45">IF($D45="","",COUNT(IF(Inventory!$B$10:$B$1000=$B45,IF(Inventory!$C$10:$C$1000=$C45,IF(Inventory!$D$10:$D$1000=$D45,IF(Inventory!$J$10:$J$1000=freez,IF(Inventory!$P$10:$P$1000=AD$9,1)))))))</f>
        <v/>
      </c>
      <c r="AE45" s="122" t="str">
        <f t="shared" si="19"/>
        <v/>
      </c>
      <c r="AF45" s="121" t="str">
        <f t="array" ref="AF45">IF($D45="","",SUM(IF(Inventory!$B$10:$B$1000=$B45,IF(Inventory!$C$10:$C$1000=$C45,IF(Inventory!$D$10:$D$1000=$D45,IF(Inventory!$J$10:$J$1000=frig,Inventory!$AC$10:$AC$1000)))))+SUM(IF(Inventory!$B$10:$B$1000=$B45,IF(Inventory!$C$10:$C$1000=$C45,IF(Inventory!$D$10:$D$1000=$D45,IF(Inventory!$J$10:$J$1000=wicr,Inventory!$AC$10:$AC$1000))))))</f>
        <v/>
      </c>
      <c r="AG45" s="121" t="str">
        <f t="array" ref="AG45">IF($D45="","",SUM(IF(Inventory!$B$10:$B$1000=$B45,IF(Inventory!$C$10:$C$1000=$C45,IF(Inventory!$D$10:$D$1000=$D45,IF(Inventory!$J$10:$J$1000=frig,IF(Inventory!$P$10:$P$1000=AG$9,Inventory!$AC$10:$AC$1000))))))+SUM(IF(Inventory!$B$10:$B$1000=$B45,IF(Inventory!$C$10:$C$1000=$C45,IF(Inventory!$D$10:$D$1000=$D45,IF(Inventory!$J$10:$J$1000=wicr,IF(Inventory!$P$10:$P$1000=AG$9,Inventory!$AC$10:$AC$1000)))))))</f>
        <v/>
      </c>
      <c r="AH45" s="121" t="str">
        <f t="array" ref="AH45">IF($D45="","",SUM(IF(Inventory!$B$10:$B$1000=$B45,IF(Inventory!$C$10:$C$1000=$C45,IF(Inventory!$D$10:$D$1000=$D45,IF(Inventory!$J$10:$J$1000=frig,IF(Inventory!$P$10:$P$1000=AH$9,Inventory!$AC$10:$AC$1000))))))+SUM(IF(Inventory!$B$10:$B$1000=$B45,IF(Inventory!$C$10:$C$1000=$C45,IF(Inventory!$D$10:$D$1000=$D45,IF(Inventory!$J$10:$J$1000=wicr,IF(Inventory!$P$10:$P$1000=AH$9,Inventory!$AC$10:$AC$1000)))))))</f>
        <v/>
      </c>
      <c r="AI45" s="121" t="str">
        <f t="array" ref="AI45">IF($D45="","",SUM(IF(Inventory!$B$10:$B$1000=$B45,IF(Inventory!$C$10:$C$1000=$C45,IF(Inventory!$D$10:$D$1000=$D45,IF(Inventory!$J$10:$J$1000=frig,IF(Inventory!$P$10:$P$1000=AI$9,Inventory!$AC$10:$AC$1000))))))+SUM(IF(Inventory!$B$10:$B$1000=$B45,IF(Inventory!$C$10:$C$1000=$C45,IF(Inventory!$D$10:$D$1000=$D45,IF(Inventory!$J$10:$J$1000=wicr,IF(Inventory!$P$10:$P$1000=AI$9,Inventory!$AC$10:$AC$1000)))))))</f>
        <v/>
      </c>
      <c r="AJ45" s="121" t="str">
        <f t="array" ref="AJ45">IF($D45="","",SUM(IF(Inventory!$B$10:$B$1000=$B45,IF(Inventory!$C$10:$C$1000=$C45,IF(Inventory!$D$10:$D$1000=$D45,IF(Inventory!$J$10:$J$1000=frig,IF(Inventory!$P$10:$P$1000=AJ$9,Inventory!$AC$10:$AC$1000))))))+SUM(IF(Inventory!$B$10:$B$1000=$B45,IF(Inventory!$C$10:$C$1000=$C45,IF(Inventory!$D$10:$D$1000=$D45,IF(Inventory!$J$10:$J$1000=wicr,IF(Inventory!$P$10:$P$1000=AJ$9,Inventory!$AC$10:$AC$1000)))))))</f>
        <v/>
      </c>
      <c r="AK45" s="121" t="str">
        <f t="array" ref="AK45">IF($D45="","",SUM(IF(Inventory!$B$10:$B$1000=$B45,IF(Inventory!$C$10:$C$1000=$C45,IF(Inventory!$D$10:$D$1000=$D45,IF(Inventory!$J$10:$J$1000=frig,IF(Inventory!$P$10:$P$1000=AK$9,Inventory!$AC$10:$AC$1000))))))+SUM(IF(Inventory!$B$10:$B$1000=$B45,IF(Inventory!$C$10:$C$1000=$C45,IF(Inventory!$D$10:$D$1000=$D45,IF(Inventory!$J$10:$J$1000=wicr,IF(Inventory!$P$10:$P$1000=AK$9,Inventory!$AC$10:$AC$1000)))))))</f>
        <v/>
      </c>
      <c r="AL45" s="123" t="str">
        <f t="shared" si="20"/>
        <v/>
      </c>
      <c r="AM45" s="121" t="str">
        <f t="array" ref="AM45">IF($D45="","",SUM(IF(Inventory!$B$10:$B$1000=$B45,IF(Inventory!$C$10:$C$1000=$C45,IF(Inventory!$D$10:$D$1000=$D45,IF(Inventory!$J$10:$J$1000=freez,Inventory!$AD$10:$AD$1000)))))+SUM(IF(Inventory!$B$10:$B$1000=$B45,IF(Inventory!$C$10:$C$1000=$C45,IF(Inventory!$D$10:$D$1000=$D45,IF(Inventory!$J$10:$J$1000=wifr,Inventory!$AD$10:$AD$1000))))))</f>
        <v/>
      </c>
      <c r="AN45" s="121" t="str">
        <f t="array" ref="AN45">IF($D45="","",SUM(IF(Inventory!$B$10:$B$1000=$B45,IF(Inventory!$C$10:$C$1000=$C45,IF(Inventory!$D$10:$D$1000=$D45,IF(Inventory!$J$10:$J$1000=freez,IF(Inventory!$P$10:$P$1000=AN$9,Inventory!$AD$10:$AD$1000))))))+SUM(IF(Inventory!$B$10:$B$1000=$B45,IF(Inventory!$C$10:$C$1000=$C45,IF(Inventory!$D$10:$D$1000=$D45,IF(Inventory!$J$10:$J$1000=wifr,IF(Inventory!$P$10:$P$1000=AN$9,Inventory!$AD$10:$AD$1000)))))))</f>
        <v/>
      </c>
      <c r="AO45" s="121" t="str">
        <f t="array" ref="AO45">IF($D45="","",SUM(IF(Inventory!$B$10:$B$1000=$B45,IF(Inventory!$C$10:$C$1000=$C45,IF(Inventory!$D$10:$D$1000=$D45,IF(Inventory!$J$10:$J$1000=freez,IF(Inventory!$P$10:$P$1000=AO$9,Inventory!$AD$10:$AD$1000))))))+SUM(IF(Inventory!$B$10:$B$1000=$B45,IF(Inventory!$C$10:$C$1000=$C45,IF(Inventory!$D$10:$D$1000=$D45,IF(Inventory!$J$10:$J$1000=wifr,IF(Inventory!$P$10:$P$1000=AO$9,Inventory!$AD$10:$AD$1000)))))))</f>
        <v/>
      </c>
      <c r="AP45" s="121" t="str">
        <f t="array" ref="AP45">IF($D45="","",SUM(IF(Inventory!$B$10:$B$1000=$B45,IF(Inventory!$C$10:$C$1000=$C45,IF(Inventory!$D$10:$D$1000=$D45,IF(Inventory!$J$10:$J$1000=freez,IF(Inventory!$P$10:$P$1000=AP$9,Inventory!$AD$10:$AD$1000))))))+SUM(IF(Inventory!$B$10:$B$1000=$B45,IF(Inventory!$C$10:$C$1000=$C45,IF(Inventory!$D$10:$D$1000=$D45,IF(Inventory!$J$10:$J$1000=wifr,IF(Inventory!$P$10:$P$1000=AP$9,Inventory!$AD$10:$AD$1000)))))))</f>
        <v/>
      </c>
      <c r="AQ45" s="121" t="str">
        <f t="array" ref="AQ45">IF($D45="","",SUM(IF(Inventory!$B$10:$B$1000=$B45,IF(Inventory!$C$10:$C$1000=$C45,IF(Inventory!$D$10:$D$1000=$D45,IF(Inventory!$J$10:$J$1000=freez,IF(Inventory!$P$10:$P$1000=AQ$9,Inventory!$AD$10:$AD$1000))))))+SUM(IF(Inventory!$B$10:$B$1000=$B45,IF(Inventory!$C$10:$C$1000=$C45,IF(Inventory!$D$10:$D$1000=$D45,IF(Inventory!$J$10:$J$1000=wifr,IF(Inventory!$P$10:$P$1000=AQ$9,Inventory!$AD$10:$AD$1000)))))))</f>
        <v/>
      </c>
      <c r="AR45" s="121" t="str">
        <f t="array" ref="AR45">IF($D45="","",SUM(IF(Inventory!$B$10:$B$1000=$B45,IF(Inventory!$C$10:$C$1000=$C45,IF(Inventory!$D$10:$D$1000=$D45,IF(Inventory!$J$10:$J$1000=freez,IF(Inventory!$P$10:$P$1000=AR$9,Inventory!$AD$10:$AD$1000))))))+SUM(IF(Inventory!$B$10:$B$1000=$B45,IF(Inventory!$C$10:$C$1000=$C45,IF(Inventory!$D$10:$D$1000=$D45,IF(Inventory!$J$10:$J$1000=wifr,IF(Inventory!$P$10:$P$1000=AR$9,Inventory!$AD$10:$AD$1000)))))))</f>
        <v/>
      </c>
      <c r="AS45" s="124" t="str">
        <f t="shared" si="21"/>
        <v/>
      </c>
      <c r="AU45" s="352"/>
      <c r="AV45" s="352"/>
      <c r="AX45" s="125">
        <f>IF($C45="",0,Prog!$H43*AX$6*($AU45+$AV45)/12000)</f>
        <v>0</v>
      </c>
      <c r="AY45" s="125">
        <f>IF($C45="",0,Prog!$H43*AY$6*($AU45+$AV45)/12000)</f>
        <v>0</v>
      </c>
      <c r="AZ45" s="121"/>
    </row>
    <row r="46" spans="1:52" ht="16.5" x14ac:dyDescent="0.3">
      <c r="A46" s="279" t="str">
        <f>IF(Prog!B44="","",Prog!B44)</f>
        <v/>
      </c>
      <c r="B46" s="279" t="str">
        <f>IF(Prog!C44="","",Prog!C44)</f>
        <v/>
      </c>
      <c r="C46" s="279" t="str">
        <f>IF(Prog!D44="","",Prog!D44)</f>
        <v/>
      </c>
      <c r="D46" s="120"/>
      <c r="E46" s="121" t="str">
        <f t="array" ref="E46">IF($D46="","",COUNT(IF(Inventory!$B$10:$B$1000=$B46,IF(Inventory!$C$10:$C$1000=$C46,IF(Inventory!$D$10:$D$1000=$D46,IF(Inventory!$P$10:$P$1000=E$9,1))))))</f>
        <v/>
      </c>
      <c r="F46" s="121" t="str">
        <f t="array" ref="F46">IF($D46="","",COUNT(IF(Inventory!$B$10:$B$1000=$B46,IF(Inventory!$C$10:$C$1000=$C46,IF(Inventory!$D$10:$D$1000=$D46,IF(Inventory!$P$10:$P$1000=F$9,1))))))</f>
        <v/>
      </c>
      <c r="G46" s="121" t="str">
        <f t="array" ref="G46">IF($D46="","",COUNT(IF(Inventory!$B$10:$B$1000=$B46,IF(Inventory!$C$10:$C$1000=$C46,IF(Inventory!$D$10:$D$1000=$D46,IF(Inventory!$P$10:$P$1000=G$9,1))))))</f>
        <v/>
      </c>
      <c r="H46" s="121" t="str">
        <f t="array" ref="H46">IF($D46="","",COUNT(IF(Inventory!$B$10:$B$1000=$B46,IF(Inventory!$C$10:$C$1000=$C46,IF(Inventory!$D$10:$D$1000=$D46,IF(Inventory!$P$10:$P$1000=H$9,1))))))</f>
        <v/>
      </c>
      <c r="I46" s="121" t="str">
        <f t="array" ref="I46">IF($D46="","",COUNT(IF(Inventory!$B$10:$B$1000=$B46,IF(Inventory!$C$10:$C$1000=$C46,IF(Inventory!$D$10:$D$1000=$D46,IF(Inventory!$P$10:$P$1000=I$9,1))))))</f>
        <v/>
      </c>
      <c r="J46" s="121">
        <f t="shared" si="16"/>
        <v>0</v>
      </c>
      <c r="K46" s="121" t="str">
        <f t="array" ref="K46">IF($D46="","",COUNT(IF(Inventory!$B$10:$B$1000=$B46,IF(Inventory!$C$10:$C$1000=$C46,IF(Inventory!$D$10:$D$1000=$D46,IF(Inventory!$J$10:$J$1000=wicr,1)))))+COUNT(IF(Inventory!$B$10:$B$1000=$B46,IF(Inventory!$C$10:$C$1000=$C46,IF(Inventory!$D$10:$D$1000=$D46,IF(Inventory!$J$10:$J$1000=wifr,1))))))</f>
        <v/>
      </c>
      <c r="L46" s="121" t="str">
        <f t="array" ref="L46">IF($D46="","",COUNT(IF(Inventory!$B$10:$B$1000=$B46,IF(Inventory!$C$10:$C$1000=$C46,IF(Inventory!$D$10:$D$1000=$D46,IF(Inventory!$J$10:$J$1000=wicr,IF(Inventory!$P$10:$P$1000=L$9,1))))))+COUNT(IF(Inventory!$B$10:$B$1000=$B46,IF(Inventory!$C$10:$C$1000=$C46,IF(Inventory!$D$10:$D$1000=$D46,IF(Inventory!$J$10:$J$1000=wifr,IF(Inventory!$P$10:$P$1000=L$9,1)))))))</f>
        <v/>
      </c>
      <c r="M46" s="121" t="str">
        <f t="array" ref="M46">IF($D46="","",COUNT(IF(Inventory!$B$10:$B$1000=$B46,IF(Inventory!$C$10:$C$1000=$C46,IF(Inventory!$D$10:$D$1000=$D46,IF(Inventory!$J$10:$J$1000=wicr,IF(Inventory!$P$10:$P$1000=M$9,1))))))+COUNT(IF(Inventory!$B$10:$B$1000=$B46,IF(Inventory!$C$10:$C$1000=$C46,IF(Inventory!$D$10:$D$1000=$D46,IF(Inventory!$J$10:$J$1000=wifr,IF(Inventory!$P$10:$P$1000=M$9,1)))))))</f>
        <v/>
      </c>
      <c r="N46" s="121" t="str">
        <f t="array" ref="N46">IF($D46="","",COUNT(IF(Inventory!$B$10:$B$1000=$B46,IF(Inventory!$C$10:$C$1000=$C46,IF(Inventory!$D$10:$D$1000=$D46,IF(Inventory!$J$10:$J$1000=wicr,IF(Inventory!$P$10:$P$1000=N$9,1))))))+COUNT(IF(Inventory!$B$10:$B$1000=$B46,IF(Inventory!$C$10:$C$1000=$C46,IF(Inventory!$D$10:$D$1000=$D46,IF(Inventory!$J$10:$J$1000=wifr,IF(Inventory!$P$10:$P$1000=N$9,1)))))))</f>
        <v/>
      </c>
      <c r="O46" s="121" t="str">
        <f t="array" ref="O46">IF($D46="","",COUNT(IF(Inventory!$B$10:$B$1000=$B46,IF(Inventory!$C$10:$C$1000=$C46,IF(Inventory!$D$10:$D$1000=$D46,IF(Inventory!$J$10:$J$1000=wicr,IF(Inventory!$P$10:$P$1000=O$9,1))))))+COUNT(IF(Inventory!$B$10:$B$1000=$B46,IF(Inventory!$C$10:$C$1000=$C46,IF(Inventory!$D$10:$D$1000=$D46,IF(Inventory!$J$10:$J$1000=wifr,IF(Inventory!$P$10:$P$1000=O$9,1)))))))</f>
        <v/>
      </c>
      <c r="P46" s="121" t="str">
        <f t="array" ref="P46">IF($D46="","",COUNT(IF(Inventory!$B$10:$B$1000=$B46,IF(Inventory!$C$10:$C$1000=$C46,IF(Inventory!$D$10:$D$1000=$D46,IF(Inventory!$J$10:$J$1000=wicr,IF(Inventory!$P$10:$P$1000=P$9,1))))))+COUNT(IF(Inventory!$B$10:$B$1000=$B46,IF(Inventory!$C$10:$C$1000=$C46,IF(Inventory!$D$10:$D$1000=$D46,IF(Inventory!$J$10:$J$1000=wifr,IF(Inventory!$P$10:$P$1000=P$9,1)))))))</f>
        <v/>
      </c>
      <c r="Q46" s="122" t="str">
        <f t="shared" si="17"/>
        <v/>
      </c>
      <c r="R46" s="121" t="str">
        <f t="array" ref="R46">IF($D46="","",COUNT(IF(Inventory!$B$10:$B$1000=$B46,IF(Inventory!$C$10:$C$1000=$C46,IF(Inventory!$D$10:$D$1000=$D46,IF(Inventory!$J$10:$J$1000=frig,1))))))</f>
        <v/>
      </c>
      <c r="S46" s="121" t="str">
        <f t="array" ref="S46">IF($D46="","",COUNT(IF(Inventory!$B$10:$B$1000=$B46,IF(Inventory!$C$10:$C$1000=$C46,IF(Inventory!$D$10:$D$1000=$D46,IF(Inventory!$J$10:$J$1000=frig,IF(Inventory!$P$10:$P$1000=S$9,1)))))))</f>
        <v/>
      </c>
      <c r="T46" s="121" t="str">
        <f t="array" ref="T46">IF($D46="","",COUNT(IF(Inventory!$B$10:$B$1000=$B46,IF(Inventory!$C$10:$C$1000=$C46,IF(Inventory!$D$10:$D$1000=$D46,IF(Inventory!$J$10:$J$1000=frig,IF(Inventory!$P$10:$P$1000=T$9,1)))))))</f>
        <v/>
      </c>
      <c r="U46" s="121" t="str">
        <f t="array" ref="U46">IF($D46="","",COUNT(IF(Inventory!$B$10:$B$1000=$B46,IF(Inventory!$C$10:$C$1000=$C46,IF(Inventory!$D$10:$D$1000=$D46,IF(Inventory!$J$10:$J$1000=frig,IF(Inventory!$P$10:$P$1000=U$9,1)))))))</f>
        <v/>
      </c>
      <c r="V46" s="121" t="str">
        <f t="array" ref="V46">IF($D46="","",COUNT(IF(Inventory!$B$10:$B$1000=$B46,IF(Inventory!$C$10:$C$1000=$C46,IF(Inventory!$D$10:$D$1000=$D46,IF(Inventory!$J$10:$J$1000=frig,IF(Inventory!$P$10:$P$1000=V$9,1)))))))</f>
        <v/>
      </c>
      <c r="W46" s="121" t="str">
        <f t="array" ref="W46">IF($D46="","",COUNT(IF(Inventory!$B$10:$B$1000=$B46,IF(Inventory!$C$10:$C$1000=$C46,IF(Inventory!$D$10:$D$1000=$D46,IF(Inventory!$J$10:$J$1000=frig,IF(Inventory!$P$10:$P$1000=W$9,1)))))))</f>
        <v/>
      </c>
      <c r="X46" s="122" t="str">
        <f t="shared" si="18"/>
        <v/>
      </c>
      <c r="Y46" s="121" t="str">
        <f t="array" ref="Y46">IF($D46="","",COUNT(IF(Inventory!$B$10:$B$1000=$B46,IF(Inventory!$C$10:$C$1000=$C46,IF(Inventory!$D$10:$D$1000=$D46,IF(Inventory!$J$10:$J$1000=freez,1))))))</f>
        <v/>
      </c>
      <c r="Z46" s="121" t="str">
        <f t="array" ref="Z46">IF($D46="","",COUNT(IF(Inventory!$B$10:$B$1000=$B46,IF(Inventory!$C$10:$C$1000=$C46,IF(Inventory!$D$10:$D$1000=$D46,IF(Inventory!$J$10:$J$1000=freez,IF(Inventory!$P$10:$P$1000=Z$9,1)))))))</f>
        <v/>
      </c>
      <c r="AA46" s="121" t="str">
        <f t="array" ref="AA46">IF($D46="","",COUNT(IF(Inventory!$B$10:$B$1000=$B46,IF(Inventory!$C$10:$C$1000=$C46,IF(Inventory!$D$10:$D$1000=$D46,IF(Inventory!$J$10:$J$1000=freez,IF(Inventory!$P$10:$P$1000=AA$9,1)))))))</f>
        <v/>
      </c>
      <c r="AB46" s="121" t="str">
        <f t="array" ref="AB46">IF($D46="","",COUNT(IF(Inventory!$B$10:$B$1000=$B46,IF(Inventory!$C$10:$C$1000=$C46,IF(Inventory!$D$10:$D$1000=$D46,IF(Inventory!$J$10:$J$1000=freez,IF(Inventory!$P$10:$P$1000=AB$9,1)))))))</f>
        <v/>
      </c>
      <c r="AC46" s="121" t="str">
        <f t="array" ref="AC46">IF($D46="","",COUNT(IF(Inventory!$B$10:$B$1000=$B46,IF(Inventory!$C$10:$C$1000=$C46,IF(Inventory!$D$10:$D$1000=$D46,IF(Inventory!$J$10:$J$1000=freez,IF(Inventory!$P$10:$P$1000=AC$9,1)))))))</f>
        <v/>
      </c>
      <c r="AD46" s="121" t="str">
        <f t="array" ref="AD46">IF($D46="","",COUNT(IF(Inventory!$B$10:$B$1000=$B46,IF(Inventory!$C$10:$C$1000=$C46,IF(Inventory!$D$10:$D$1000=$D46,IF(Inventory!$J$10:$J$1000=freez,IF(Inventory!$P$10:$P$1000=AD$9,1)))))))</f>
        <v/>
      </c>
      <c r="AE46" s="122" t="str">
        <f t="shared" si="19"/>
        <v/>
      </c>
      <c r="AF46" s="121" t="str">
        <f t="array" ref="AF46">IF($D46="","",SUM(IF(Inventory!$B$10:$B$1000=$B46,IF(Inventory!$C$10:$C$1000=$C46,IF(Inventory!$D$10:$D$1000=$D46,IF(Inventory!$J$10:$J$1000=frig,Inventory!$AC$10:$AC$1000)))))+SUM(IF(Inventory!$B$10:$B$1000=$B46,IF(Inventory!$C$10:$C$1000=$C46,IF(Inventory!$D$10:$D$1000=$D46,IF(Inventory!$J$10:$J$1000=wicr,Inventory!$AC$10:$AC$1000))))))</f>
        <v/>
      </c>
      <c r="AG46" s="121" t="str">
        <f t="array" ref="AG46">IF($D46="","",SUM(IF(Inventory!$B$10:$B$1000=$B46,IF(Inventory!$C$10:$C$1000=$C46,IF(Inventory!$D$10:$D$1000=$D46,IF(Inventory!$J$10:$J$1000=frig,IF(Inventory!$P$10:$P$1000=AG$9,Inventory!$AC$10:$AC$1000))))))+SUM(IF(Inventory!$B$10:$B$1000=$B46,IF(Inventory!$C$10:$C$1000=$C46,IF(Inventory!$D$10:$D$1000=$D46,IF(Inventory!$J$10:$J$1000=wicr,IF(Inventory!$P$10:$P$1000=AG$9,Inventory!$AC$10:$AC$1000)))))))</f>
        <v/>
      </c>
      <c r="AH46" s="121" t="str">
        <f t="array" ref="AH46">IF($D46="","",SUM(IF(Inventory!$B$10:$B$1000=$B46,IF(Inventory!$C$10:$C$1000=$C46,IF(Inventory!$D$10:$D$1000=$D46,IF(Inventory!$J$10:$J$1000=frig,IF(Inventory!$P$10:$P$1000=AH$9,Inventory!$AC$10:$AC$1000))))))+SUM(IF(Inventory!$B$10:$B$1000=$B46,IF(Inventory!$C$10:$C$1000=$C46,IF(Inventory!$D$10:$D$1000=$D46,IF(Inventory!$J$10:$J$1000=wicr,IF(Inventory!$P$10:$P$1000=AH$9,Inventory!$AC$10:$AC$1000)))))))</f>
        <v/>
      </c>
      <c r="AI46" s="121" t="str">
        <f t="array" ref="AI46">IF($D46="","",SUM(IF(Inventory!$B$10:$B$1000=$B46,IF(Inventory!$C$10:$C$1000=$C46,IF(Inventory!$D$10:$D$1000=$D46,IF(Inventory!$J$10:$J$1000=frig,IF(Inventory!$P$10:$P$1000=AI$9,Inventory!$AC$10:$AC$1000))))))+SUM(IF(Inventory!$B$10:$B$1000=$B46,IF(Inventory!$C$10:$C$1000=$C46,IF(Inventory!$D$10:$D$1000=$D46,IF(Inventory!$J$10:$J$1000=wicr,IF(Inventory!$P$10:$P$1000=AI$9,Inventory!$AC$10:$AC$1000)))))))</f>
        <v/>
      </c>
      <c r="AJ46" s="121" t="str">
        <f t="array" ref="AJ46">IF($D46="","",SUM(IF(Inventory!$B$10:$B$1000=$B46,IF(Inventory!$C$10:$C$1000=$C46,IF(Inventory!$D$10:$D$1000=$D46,IF(Inventory!$J$10:$J$1000=frig,IF(Inventory!$P$10:$P$1000=AJ$9,Inventory!$AC$10:$AC$1000))))))+SUM(IF(Inventory!$B$10:$B$1000=$B46,IF(Inventory!$C$10:$C$1000=$C46,IF(Inventory!$D$10:$D$1000=$D46,IF(Inventory!$J$10:$J$1000=wicr,IF(Inventory!$P$10:$P$1000=AJ$9,Inventory!$AC$10:$AC$1000)))))))</f>
        <v/>
      </c>
      <c r="AK46" s="121" t="str">
        <f t="array" ref="AK46">IF($D46="","",SUM(IF(Inventory!$B$10:$B$1000=$B46,IF(Inventory!$C$10:$C$1000=$C46,IF(Inventory!$D$10:$D$1000=$D46,IF(Inventory!$J$10:$J$1000=frig,IF(Inventory!$P$10:$P$1000=AK$9,Inventory!$AC$10:$AC$1000))))))+SUM(IF(Inventory!$B$10:$B$1000=$B46,IF(Inventory!$C$10:$C$1000=$C46,IF(Inventory!$D$10:$D$1000=$D46,IF(Inventory!$J$10:$J$1000=wicr,IF(Inventory!$P$10:$P$1000=AK$9,Inventory!$AC$10:$AC$1000)))))))</f>
        <v/>
      </c>
      <c r="AL46" s="123" t="str">
        <f t="shared" si="20"/>
        <v/>
      </c>
      <c r="AM46" s="121" t="str">
        <f t="array" ref="AM46">IF($D46="","",SUM(IF(Inventory!$B$10:$B$1000=$B46,IF(Inventory!$C$10:$C$1000=$C46,IF(Inventory!$D$10:$D$1000=$D46,IF(Inventory!$J$10:$J$1000=freez,Inventory!$AD$10:$AD$1000)))))+SUM(IF(Inventory!$B$10:$B$1000=$B46,IF(Inventory!$C$10:$C$1000=$C46,IF(Inventory!$D$10:$D$1000=$D46,IF(Inventory!$J$10:$J$1000=wifr,Inventory!$AD$10:$AD$1000))))))</f>
        <v/>
      </c>
      <c r="AN46" s="121" t="str">
        <f t="array" ref="AN46">IF($D46="","",SUM(IF(Inventory!$B$10:$B$1000=$B46,IF(Inventory!$C$10:$C$1000=$C46,IF(Inventory!$D$10:$D$1000=$D46,IF(Inventory!$J$10:$J$1000=freez,IF(Inventory!$P$10:$P$1000=AN$9,Inventory!$AD$10:$AD$1000))))))+SUM(IF(Inventory!$B$10:$B$1000=$B46,IF(Inventory!$C$10:$C$1000=$C46,IF(Inventory!$D$10:$D$1000=$D46,IF(Inventory!$J$10:$J$1000=wifr,IF(Inventory!$P$10:$P$1000=AN$9,Inventory!$AD$10:$AD$1000)))))))</f>
        <v/>
      </c>
      <c r="AO46" s="121" t="str">
        <f t="array" ref="AO46">IF($D46="","",SUM(IF(Inventory!$B$10:$B$1000=$B46,IF(Inventory!$C$10:$C$1000=$C46,IF(Inventory!$D$10:$D$1000=$D46,IF(Inventory!$J$10:$J$1000=freez,IF(Inventory!$P$10:$P$1000=AO$9,Inventory!$AD$10:$AD$1000))))))+SUM(IF(Inventory!$B$10:$B$1000=$B46,IF(Inventory!$C$10:$C$1000=$C46,IF(Inventory!$D$10:$D$1000=$D46,IF(Inventory!$J$10:$J$1000=wifr,IF(Inventory!$P$10:$P$1000=AO$9,Inventory!$AD$10:$AD$1000)))))))</f>
        <v/>
      </c>
      <c r="AP46" s="121" t="str">
        <f t="array" ref="AP46">IF($D46="","",SUM(IF(Inventory!$B$10:$B$1000=$B46,IF(Inventory!$C$10:$C$1000=$C46,IF(Inventory!$D$10:$D$1000=$D46,IF(Inventory!$J$10:$J$1000=freez,IF(Inventory!$P$10:$P$1000=AP$9,Inventory!$AD$10:$AD$1000))))))+SUM(IF(Inventory!$B$10:$B$1000=$B46,IF(Inventory!$C$10:$C$1000=$C46,IF(Inventory!$D$10:$D$1000=$D46,IF(Inventory!$J$10:$J$1000=wifr,IF(Inventory!$P$10:$P$1000=AP$9,Inventory!$AD$10:$AD$1000)))))))</f>
        <v/>
      </c>
      <c r="AQ46" s="121" t="str">
        <f t="array" ref="AQ46">IF($D46="","",SUM(IF(Inventory!$B$10:$B$1000=$B46,IF(Inventory!$C$10:$C$1000=$C46,IF(Inventory!$D$10:$D$1000=$D46,IF(Inventory!$J$10:$J$1000=freez,IF(Inventory!$P$10:$P$1000=AQ$9,Inventory!$AD$10:$AD$1000))))))+SUM(IF(Inventory!$B$10:$B$1000=$B46,IF(Inventory!$C$10:$C$1000=$C46,IF(Inventory!$D$10:$D$1000=$D46,IF(Inventory!$J$10:$J$1000=wifr,IF(Inventory!$P$10:$P$1000=AQ$9,Inventory!$AD$10:$AD$1000)))))))</f>
        <v/>
      </c>
      <c r="AR46" s="121" t="str">
        <f t="array" ref="AR46">IF($D46="","",SUM(IF(Inventory!$B$10:$B$1000=$B46,IF(Inventory!$C$10:$C$1000=$C46,IF(Inventory!$D$10:$D$1000=$D46,IF(Inventory!$J$10:$J$1000=freez,IF(Inventory!$P$10:$P$1000=AR$9,Inventory!$AD$10:$AD$1000))))))+SUM(IF(Inventory!$B$10:$B$1000=$B46,IF(Inventory!$C$10:$C$1000=$C46,IF(Inventory!$D$10:$D$1000=$D46,IF(Inventory!$J$10:$J$1000=wifr,IF(Inventory!$P$10:$P$1000=AR$9,Inventory!$AD$10:$AD$1000)))))))</f>
        <v/>
      </c>
      <c r="AS46" s="124" t="str">
        <f t="shared" si="21"/>
        <v/>
      </c>
      <c r="AU46" s="352"/>
      <c r="AV46" s="352"/>
      <c r="AX46" s="125">
        <f>IF($C46="",0,Prog!$H44*AX$6*($AU46+$AV46)/12000)</f>
        <v>0</v>
      </c>
      <c r="AY46" s="125">
        <f>IF($C46="",0,Prog!$H44*AY$6*($AU46+$AV46)/12000)</f>
        <v>0</v>
      </c>
      <c r="AZ46" s="121"/>
    </row>
    <row r="47" spans="1:52" ht="16.5" x14ac:dyDescent="0.3">
      <c r="A47" s="279" t="str">
        <f>IF(Prog!B45="","",Prog!B45)</f>
        <v/>
      </c>
      <c r="B47" s="279" t="str">
        <f>IF(Prog!C45="","",Prog!C45)</f>
        <v/>
      </c>
      <c r="C47" s="279" t="str">
        <f>IF(Prog!D45="","",Prog!D45)</f>
        <v/>
      </c>
      <c r="D47" s="120"/>
      <c r="E47" s="121" t="str">
        <f t="array" ref="E47">IF($D47="","",COUNT(IF(Inventory!$B$10:$B$1000=$B47,IF(Inventory!$C$10:$C$1000=$C47,IF(Inventory!$D$10:$D$1000=$D47,IF(Inventory!$P$10:$P$1000=E$9,1))))))</f>
        <v/>
      </c>
      <c r="F47" s="121" t="str">
        <f t="array" ref="F47">IF($D47="","",COUNT(IF(Inventory!$B$10:$B$1000=$B47,IF(Inventory!$C$10:$C$1000=$C47,IF(Inventory!$D$10:$D$1000=$D47,IF(Inventory!$P$10:$P$1000=F$9,1))))))</f>
        <v/>
      </c>
      <c r="G47" s="121" t="str">
        <f t="array" ref="G47">IF($D47="","",COUNT(IF(Inventory!$B$10:$B$1000=$B47,IF(Inventory!$C$10:$C$1000=$C47,IF(Inventory!$D$10:$D$1000=$D47,IF(Inventory!$P$10:$P$1000=G$9,1))))))</f>
        <v/>
      </c>
      <c r="H47" s="121" t="str">
        <f t="array" ref="H47">IF($D47="","",COUNT(IF(Inventory!$B$10:$B$1000=$B47,IF(Inventory!$C$10:$C$1000=$C47,IF(Inventory!$D$10:$D$1000=$D47,IF(Inventory!$P$10:$P$1000=H$9,1))))))</f>
        <v/>
      </c>
      <c r="I47" s="121" t="str">
        <f t="array" ref="I47">IF($D47="","",COUNT(IF(Inventory!$B$10:$B$1000=$B47,IF(Inventory!$C$10:$C$1000=$C47,IF(Inventory!$D$10:$D$1000=$D47,IF(Inventory!$P$10:$P$1000=I$9,1))))))</f>
        <v/>
      </c>
      <c r="J47" s="121">
        <f t="shared" si="16"/>
        <v>0</v>
      </c>
      <c r="K47" s="121" t="str">
        <f t="array" ref="K47">IF($D47="","",COUNT(IF(Inventory!$B$10:$B$1000=$B47,IF(Inventory!$C$10:$C$1000=$C47,IF(Inventory!$D$10:$D$1000=$D47,IF(Inventory!$J$10:$J$1000=wicr,1)))))+COUNT(IF(Inventory!$B$10:$B$1000=$B47,IF(Inventory!$C$10:$C$1000=$C47,IF(Inventory!$D$10:$D$1000=$D47,IF(Inventory!$J$10:$J$1000=wifr,1))))))</f>
        <v/>
      </c>
      <c r="L47" s="121" t="str">
        <f t="array" ref="L47">IF($D47="","",COUNT(IF(Inventory!$B$10:$B$1000=$B47,IF(Inventory!$C$10:$C$1000=$C47,IF(Inventory!$D$10:$D$1000=$D47,IF(Inventory!$J$10:$J$1000=wicr,IF(Inventory!$P$10:$P$1000=L$9,1))))))+COUNT(IF(Inventory!$B$10:$B$1000=$B47,IF(Inventory!$C$10:$C$1000=$C47,IF(Inventory!$D$10:$D$1000=$D47,IF(Inventory!$J$10:$J$1000=wifr,IF(Inventory!$P$10:$P$1000=L$9,1)))))))</f>
        <v/>
      </c>
      <c r="M47" s="121" t="str">
        <f t="array" ref="M47">IF($D47="","",COUNT(IF(Inventory!$B$10:$B$1000=$B47,IF(Inventory!$C$10:$C$1000=$C47,IF(Inventory!$D$10:$D$1000=$D47,IF(Inventory!$J$10:$J$1000=wicr,IF(Inventory!$P$10:$P$1000=M$9,1))))))+COUNT(IF(Inventory!$B$10:$B$1000=$B47,IF(Inventory!$C$10:$C$1000=$C47,IF(Inventory!$D$10:$D$1000=$D47,IF(Inventory!$J$10:$J$1000=wifr,IF(Inventory!$P$10:$P$1000=M$9,1)))))))</f>
        <v/>
      </c>
      <c r="N47" s="121" t="str">
        <f t="array" ref="N47">IF($D47="","",COUNT(IF(Inventory!$B$10:$B$1000=$B47,IF(Inventory!$C$10:$C$1000=$C47,IF(Inventory!$D$10:$D$1000=$D47,IF(Inventory!$J$10:$J$1000=wicr,IF(Inventory!$P$10:$P$1000=N$9,1))))))+COUNT(IF(Inventory!$B$10:$B$1000=$B47,IF(Inventory!$C$10:$C$1000=$C47,IF(Inventory!$D$10:$D$1000=$D47,IF(Inventory!$J$10:$J$1000=wifr,IF(Inventory!$P$10:$P$1000=N$9,1)))))))</f>
        <v/>
      </c>
      <c r="O47" s="121" t="str">
        <f t="array" ref="O47">IF($D47="","",COUNT(IF(Inventory!$B$10:$B$1000=$B47,IF(Inventory!$C$10:$C$1000=$C47,IF(Inventory!$D$10:$D$1000=$D47,IF(Inventory!$J$10:$J$1000=wicr,IF(Inventory!$P$10:$P$1000=O$9,1))))))+COUNT(IF(Inventory!$B$10:$B$1000=$B47,IF(Inventory!$C$10:$C$1000=$C47,IF(Inventory!$D$10:$D$1000=$D47,IF(Inventory!$J$10:$J$1000=wifr,IF(Inventory!$P$10:$P$1000=O$9,1)))))))</f>
        <v/>
      </c>
      <c r="P47" s="121" t="str">
        <f t="array" ref="P47">IF($D47="","",COUNT(IF(Inventory!$B$10:$B$1000=$B47,IF(Inventory!$C$10:$C$1000=$C47,IF(Inventory!$D$10:$D$1000=$D47,IF(Inventory!$J$10:$J$1000=wicr,IF(Inventory!$P$10:$P$1000=P$9,1))))))+COUNT(IF(Inventory!$B$10:$B$1000=$B47,IF(Inventory!$C$10:$C$1000=$C47,IF(Inventory!$D$10:$D$1000=$D47,IF(Inventory!$J$10:$J$1000=wifr,IF(Inventory!$P$10:$P$1000=P$9,1)))))))</f>
        <v/>
      </c>
      <c r="Q47" s="122" t="str">
        <f t="shared" si="17"/>
        <v/>
      </c>
      <c r="R47" s="121" t="str">
        <f t="array" ref="R47">IF($D47="","",COUNT(IF(Inventory!$B$10:$B$1000=$B47,IF(Inventory!$C$10:$C$1000=$C47,IF(Inventory!$D$10:$D$1000=$D47,IF(Inventory!$J$10:$J$1000=frig,1))))))</f>
        <v/>
      </c>
      <c r="S47" s="121" t="str">
        <f t="array" ref="S47">IF($D47="","",COUNT(IF(Inventory!$B$10:$B$1000=$B47,IF(Inventory!$C$10:$C$1000=$C47,IF(Inventory!$D$10:$D$1000=$D47,IF(Inventory!$J$10:$J$1000=frig,IF(Inventory!$P$10:$P$1000=S$9,1)))))))</f>
        <v/>
      </c>
      <c r="T47" s="121" t="str">
        <f t="array" ref="T47">IF($D47="","",COUNT(IF(Inventory!$B$10:$B$1000=$B47,IF(Inventory!$C$10:$C$1000=$C47,IF(Inventory!$D$10:$D$1000=$D47,IF(Inventory!$J$10:$J$1000=frig,IF(Inventory!$P$10:$P$1000=T$9,1)))))))</f>
        <v/>
      </c>
      <c r="U47" s="121" t="str">
        <f t="array" ref="U47">IF($D47="","",COUNT(IF(Inventory!$B$10:$B$1000=$B47,IF(Inventory!$C$10:$C$1000=$C47,IF(Inventory!$D$10:$D$1000=$D47,IF(Inventory!$J$10:$J$1000=frig,IF(Inventory!$P$10:$P$1000=U$9,1)))))))</f>
        <v/>
      </c>
      <c r="V47" s="121" t="str">
        <f t="array" ref="V47">IF($D47="","",COUNT(IF(Inventory!$B$10:$B$1000=$B47,IF(Inventory!$C$10:$C$1000=$C47,IF(Inventory!$D$10:$D$1000=$D47,IF(Inventory!$J$10:$J$1000=frig,IF(Inventory!$P$10:$P$1000=V$9,1)))))))</f>
        <v/>
      </c>
      <c r="W47" s="121" t="str">
        <f t="array" ref="W47">IF($D47="","",COUNT(IF(Inventory!$B$10:$B$1000=$B47,IF(Inventory!$C$10:$C$1000=$C47,IF(Inventory!$D$10:$D$1000=$D47,IF(Inventory!$J$10:$J$1000=frig,IF(Inventory!$P$10:$P$1000=W$9,1)))))))</f>
        <v/>
      </c>
      <c r="X47" s="122" t="str">
        <f t="shared" si="18"/>
        <v/>
      </c>
      <c r="Y47" s="121" t="str">
        <f t="array" ref="Y47">IF($D47="","",COUNT(IF(Inventory!$B$10:$B$1000=$B47,IF(Inventory!$C$10:$C$1000=$C47,IF(Inventory!$D$10:$D$1000=$D47,IF(Inventory!$J$10:$J$1000=freez,1))))))</f>
        <v/>
      </c>
      <c r="Z47" s="121" t="str">
        <f t="array" ref="Z47">IF($D47="","",COUNT(IF(Inventory!$B$10:$B$1000=$B47,IF(Inventory!$C$10:$C$1000=$C47,IF(Inventory!$D$10:$D$1000=$D47,IF(Inventory!$J$10:$J$1000=freez,IF(Inventory!$P$10:$P$1000=Z$9,1)))))))</f>
        <v/>
      </c>
      <c r="AA47" s="121" t="str">
        <f t="array" ref="AA47">IF($D47="","",COUNT(IF(Inventory!$B$10:$B$1000=$B47,IF(Inventory!$C$10:$C$1000=$C47,IF(Inventory!$D$10:$D$1000=$D47,IF(Inventory!$J$10:$J$1000=freez,IF(Inventory!$P$10:$P$1000=AA$9,1)))))))</f>
        <v/>
      </c>
      <c r="AB47" s="121" t="str">
        <f t="array" ref="AB47">IF($D47="","",COUNT(IF(Inventory!$B$10:$B$1000=$B47,IF(Inventory!$C$10:$C$1000=$C47,IF(Inventory!$D$10:$D$1000=$D47,IF(Inventory!$J$10:$J$1000=freez,IF(Inventory!$P$10:$P$1000=AB$9,1)))))))</f>
        <v/>
      </c>
      <c r="AC47" s="121" t="str">
        <f t="array" ref="AC47">IF($D47="","",COUNT(IF(Inventory!$B$10:$B$1000=$B47,IF(Inventory!$C$10:$C$1000=$C47,IF(Inventory!$D$10:$D$1000=$D47,IF(Inventory!$J$10:$J$1000=freez,IF(Inventory!$P$10:$P$1000=AC$9,1)))))))</f>
        <v/>
      </c>
      <c r="AD47" s="121" t="str">
        <f t="array" ref="AD47">IF($D47="","",COUNT(IF(Inventory!$B$10:$B$1000=$B47,IF(Inventory!$C$10:$C$1000=$C47,IF(Inventory!$D$10:$D$1000=$D47,IF(Inventory!$J$10:$J$1000=freez,IF(Inventory!$P$10:$P$1000=AD$9,1)))))))</f>
        <v/>
      </c>
      <c r="AE47" s="122" t="str">
        <f t="shared" si="19"/>
        <v/>
      </c>
      <c r="AF47" s="121" t="str">
        <f t="array" ref="AF47">IF($D47="","",SUM(IF(Inventory!$B$10:$B$1000=$B47,IF(Inventory!$C$10:$C$1000=$C47,IF(Inventory!$D$10:$D$1000=$D47,IF(Inventory!$J$10:$J$1000=frig,Inventory!$AC$10:$AC$1000)))))+SUM(IF(Inventory!$B$10:$B$1000=$B47,IF(Inventory!$C$10:$C$1000=$C47,IF(Inventory!$D$10:$D$1000=$D47,IF(Inventory!$J$10:$J$1000=wicr,Inventory!$AC$10:$AC$1000))))))</f>
        <v/>
      </c>
      <c r="AG47" s="121" t="str">
        <f t="array" ref="AG47">IF($D47="","",SUM(IF(Inventory!$B$10:$B$1000=$B47,IF(Inventory!$C$10:$C$1000=$C47,IF(Inventory!$D$10:$D$1000=$D47,IF(Inventory!$J$10:$J$1000=frig,IF(Inventory!$P$10:$P$1000=AG$9,Inventory!$AC$10:$AC$1000))))))+SUM(IF(Inventory!$B$10:$B$1000=$B47,IF(Inventory!$C$10:$C$1000=$C47,IF(Inventory!$D$10:$D$1000=$D47,IF(Inventory!$J$10:$J$1000=wicr,IF(Inventory!$P$10:$P$1000=AG$9,Inventory!$AC$10:$AC$1000)))))))</f>
        <v/>
      </c>
      <c r="AH47" s="121" t="str">
        <f t="array" ref="AH47">IF($D47="","",SUM(IF(Inventory!$B$10:$B$1000=$B47,IF(Inventory!$C$10:$C$1000=$C47,IF(Inventory!$D$10:$D$1000=$D47,IF(Inventory!$J$10:$J$1000=frig,IF(Inventory!$P$10:$P$1000=AH$9,Inventory!$AC$10:$AC$1000))))))+SUM(IF(Inventory!$B$10:$B$1000=$B47,IF(Inventory!$C$10:$C$1000=$C47,IF(Inventory!$D$10:$D$1000=$D47,IF(Inventory!$J$10:$J$1000=wicr,IF(Inventory!$P$10:$P$1000=AH$9,Inventory!$AC$10:$AC$1000)))))))</f>
        <v/>
      </c>
      <c r="AI47" s="121" t="str">
        <f t="array" ref="AI47">IF($D47="","",SUM(IF(Inventory!$B$10:$B$1000=$B47,IF(Inventory!$C$10:$C$1000=$C47,IF(Inventory!$D$10:$D$1000=$D47,IF(Inventory!$J$10:$J$1000=frig,IF(Inventory!$P$10:$P$1000=AI$9,Inventory!$AC$10:$AC$1000))))))+SUM(IF(Inventory!$B$10:$B$1000=$B47,IF(Inventory!$C$10:$C$1000=$C47,IF(Inventory!$D$10:$D$1000=$D47,IF(Inventory!$J$10:$J$1000=wicr,IF(Inventory!$P$10:$P$1000=AI$9,Inventory!$AC$10:$AC$1000)))))))</f>
        <v/>
      </c>
      <c r="AJ47" s="121" t="str">
        <f t="array" ref="AJ47">IF($D47="","",SUM(IF(Inventory!$B$10:$B$1000=$B47,IF(Inventory!$C$10:$C$1000=$C47,IF(Inventory!$D$10:$D$1000=$D47,IF(Inventory!$J$10:$J$1000=frig,IF(Inventory!$P$10:$P$1000=AJ$9,Inventory!$AC$10:$AC$1000))))))+SUM(IF(Inventory!$B$10:$B$1000=$B47,IF(Inventory!$C$10:$C$1000=$C47,IF(Inventory!$D$10:$D$1000=$D47,IF(Inventory!$J$10:$J$1000=wicr,IF(Inventory!$P$10:$P$1000=AJ$9,Inventory!$AC$10:$AC$1000)))))))</f>
        <v/>
      </c>
      <c r="AK47" s="121" t="str">
        <f t="array" ref="AK47">IF($D47="","",SUM(IF(Inventory!$B$10:$B$1000=$B47,IF(Inventory!$C$10:$C$1000=$C47,IF(Inventory!$D$10:$D$1000=$D47,IF(Inventory!$J$10:$J$1000=frig,IF(Inventory!$P$10:$P$1000=AK$9,Inventory!$AC$10:$AC$1000))))))+SUM(IF(Inventory!$B$10:$B$1000=$B47,IF(Inventory!$C$10:$C$1000=$C47,IF(Inventory!$D$10:$D$1000=$D47,IF(Inventory!$J$10:$J$1000=wicr,IF(Inventory!$P$10:$P$1000=AK$9,Inventory!$AC$10:$AC$1000)))))))</f>
        <v/>
      </c>
      <c r="AL47" s="123" t="str">
        <f t="shared" si="20"/>
        <v/>
      </c>
      <c r="AM47" s="121" t="str">
        <f t="array" ref="AM47">IF($D47="","",SUM(IF(Inventory!$B$10:$B$1000=$B47,IF(Inventory!$C$10:$C$1000=$C47,IF(Inventory!$D$10:$D$1000=$D47,IF(Inventory!$J$10:$J$1000=freez,Inventory!$AD$10:$AD$1000)))))+SUM(IF(Inventory!$B$10:$B$1000=$B47,IF(Inventory!$C$10:$C$1000=$C47,IF(Inventory!$D$10:$D$1000=$D47,IF(Inventory!$J$10:$J$1000=wifr,Inventory!$AD$10:$AD$1000))))))</f>
        <v/>
      </c>
      <c r="AN47" s="121" t="str">
        <f t="array" ref="AN47">IF($D47="","",SUM(IF(Inventory!$B$10:$B$1000=$B47,IF(Inventory!$C$10:$C$1000=$C47,IF(Inventory!$D$10:$D$1000=$D47,IF(Inventory!$J$10:$J$1000=freez,IF(Inventory!$P$10:$P$1000=AN$9,Inventory!$AD$10:$AD$1000))))))+SUM(IF(Inventory!$B$10:$B$1000=$B47,IF(Inventory!$C$10:$C$1000=$C47,IF(Inventory!$D$10:$D$1000=$D47,IF(Inventory!$J$10:$J$1000=wifr,IF(Inventory!$P$10:$P$1000=AN$9,Inventory!$AD$10:$AD$1000)))))))</f>
        <v/>
      </c>
      <c r="AO47" s="121" t="str">
        <f t="array" ref="AO47">IF($D47="","",SUM(IF(Inventory!$B$10:$B$1000=$B47,IF(Inventory!$C$10:$C$1000=$C47,IF(Inventory!$D$10:$D$1000=$D47,IF(Inventory!$J$10:$J$1000=freez,IF(Inventory!$P$10:$P$1000=AO$9,Inventory!$AD$10:$AD$1000))))))+SUM(IF(Inventory!$B$10:$B$1000=$B47,IF(Inventory!$C$10:$C$1000=$C47,IF(Inventory!$D$10:$D$1000=$D47,IF(Inventory!$J$10:$J$1000=wifr,IF(Inventory!$P$10:$P$1000=AO$9,Inventory!$AD$10:$AD$1000)))))))</f>
        <v/>
      </c>
      <c r="AP47" s="121" t="str">
        <f t="array" ref="AP47">IF($D47="","",SUM(IF(Inventory!$B$10:$B$1000=$B47,IF(Inventory!$C$10:$C$1000=$C47,IF(Inventory!$D$10:$D$1000=$D47,IF(Inventory!$J$10:$J$1000=freez,IF(Inventory!$P$10:$P$1000=AP$9,Inventory!$AD$10:$AD$1000))))))+SUM(IF(Inventory!$B$10:$B$1000=$B47,IF(Inventory!$C$10:$C$1000=$C47,IF(Inventory!$D$10:$D$1000=$D47,IF(Inventory!$J$10:$J$1000=wifr,IF(Inventory!$P$10:$P$1000=AP$9,Inventory!$AD$10:$AD$1000)))))))</f>
        <v/>
      </c>
      <c r="AQ47" s="121" t="str">
        <f t="array" ref="AQ47">IF($D47="","",SUM(IF(Inventory!$B$10:$B$1000=$B47,IF(Inventory!$C$10:$C$1000=$C47,IF(Inventory!$D$10:$D$1000=$D47,IF(Inventory!$J$10:$J$1000=freez,IF(Inventory!$P$10:$P$1000=AQ$9,Inventory!$AD$10:$AD$1000))))))+SUM(IF(Inventory!$B$10:$B$1000=$B47,IF(Inventory!$C$10:$C$1000=$C47,IF(Inventory!$D$10:$D$1000=$D47,IF(Inventory!$J$10:$J$1000=wifr,IF(Inventory!$P$10:$P$1000=AQ$9,Inventory!$AD$10:$AD$1000)))))))</f>
        <v/>
      </c>
      <c r="AR47" s="121" t="str">
        <f t="array" ref="AR47">IF($D47="","",SUM(IF(Inventory!$B$10:$B$1000=$B47,IF(Inventory!$C$10:$C$1000=$C47,IF(Inventory!$D$10:$D$1000=$D47,IF(Inventory!$J$10:$J$1000=freez,IF(Inventory!$P$10:$P$1000=AR$9,Inventory!$AD$10:$AD$1000))))))+SUM(IF(Inventory!$B$10:$B$1000=$B47,IF(Inventory!$C$10:$C$1000=$C47,IF(Inventory!$D$10:$D$1000=$D47,IF(Inventory!$J$10:$J$1000=wifr,IF(Inventory!$P$10:$P$1000=AR$9,Inventory!$AD$10:$AD$1000)))))))</f>
        <v/>
      </c>
      <c r="AS47" s="124" t="str">
        <f t="shared" si="21"/>
        <v/>
      </c>
      <c r="AU47" s="352"/>
      <c r="AV47" s="352"/>
      <c r="AX47" s="125">
        <f>IF($C47="",0,Prog!$H45*AX$6*($AU47+$AV47)/12000)</f>
        <v>0</v>
      </c>
      <c r="AY47" s="125">
        <f>IF($C47="",0,Prog!$H45*AY$6*($AU47+$AV47)/12000)</f>
        <v>0</v>
      </c>
      <c r="AZ47" s="121"/>
    </row>
    <row r="48" spans="1:52" ht="16.5" x14ac:dyDescent="0.3">
      <c r="A48" s="279" t="str">
        <f>IF(Prog!B46="","",Prog!B46)</f>
        <v/>
      </c>
      <c r="B48" s="279" t="str">
        <f>IF(Prog!C46="","",Prog!C46)</f>
        <v/>
      </c>
      <c r="C48" s="279" t="str">
        <f>IF(Prog!D46="","",Prog!D46)</f>
        <v/>
      </c>
      <c r="D48" s="120"/>
      <c r="E48" s="121" t="str">
        <f t="array" ref="E48">IF($D48="","",COUNT(IF(Inventory!$B$10:$B$1000=$B48,IF(Inventory!$C$10:$C$1000=$C48,IF(Inventory!$D$10:$D$1000=$D48,IF(Inventory!$P$10:$P$1000=E$9,1))))))</f>
        <v/>
      </c>
      <c r="F48" s="121" t="str">
        <f t="array" ref="F48">IF($D48="","",COUNT(IF(Inventory!$B$10:$B$1000=$B48,IF(Inventory!$C$10:$C$1000=$C48,IF(Inventory!$D$10:$D$1000=$D48,IF(Inventory!$P$10:$P$1000=F$9,1))))))</f>
        <v/>
      </c>
      <c r="G48" s="121" t="str">
        <f t="array" ref="G48">IF($D48="","",COUNT(IF(Inventory!$B$10:$B$1000=$B48,IF(Inventory!$C$10:$C$1000=$C48,IF(Inventory!$D$10:$D$1000=$D48,IF(Inventory!$P$10:$P$1000=G$9,1))))))</f>
        <v/>
      </c>
      <c r="H48" s="121" t="str">
        <f t="array" ref="H48">IF($D48="","",COUNT(IF(Inventory!$B$10:$B$1000=$B48,IF(Inventory!$C$10:$C$1000=$C48,IF(Inventory!$D$10:$D$1000=$D48,IF(Inventory!$P$10:$P$1000=H$9,1))))))</f>
        <v/>
      </c>
      <c r="I48" s="121" t="str">
        <f t="array" ref="I48">IF($D48="","",COUNT(IF(Inventory!$B$10:$B$1000=$B48,IF(Inventory!$C$10:$C$1000=$C48,IF(Inventory!$D$10:$D$1000=$D48,IF(Inventory!$P$10:$P$1000=I$9,1))))))</f>
        <v/>
      </c>
      <c r="J48" s="121">
        <f t="shared" si="16"/>
        <v>0</v>
      </c>
      <c r="K48" s="121" t="str">
        <f t="array" ref="K48">IF($D48="","",COUNT(IF(Inventory!$B$10:$B$1000=$B48,IF(Inventory!$C$10:$C$1000=$C48,IF(Inventory!$D$10:$D$1000=$D48,IF(Inventory!$J$10:$J$1000=wicr,1)))))+COUNT(IF(Inventory!$B$10:$B$1000=$B48,IF(Inventory!$C$10:$C$1000=$C48,IF(Inventory!$D$10:$D$1000=$D48,IF(Inventory!$J$10:$J$1000=wifr,1))))))</f>
        <v/>
      </c>
      <c r="L48" s="121" t="str">
        <f t="array" ref="L48">IF($D48="","",COUNT(IF(Inventory!$B$10:$B$1000=$B48,IF(Inventory!$C$10:$C$1000=$C48,IF(Inventory!$D$10:$D$1000=$D48,IF(Inventory!$J$10:$J$1000=wicr,IF(Inventory!$P$10:$P$1000=L$9,1))))))+COUNT(IF(Inventory!$B$10:$B$1000=$B48,IF(Inventory!$C$10:$C$1000=$C48,IF(Inventory!$D$10:$D$1000=$D48,IF(Inventory!$J$10:$J$1000=wifr,IF(Inventory!$P$10:$P$1000=L$9,1)))))))</f>
        <v/>
      </c>
      <c r="M48" s="121" t="str">
        <f t="array" ref="M48">IF($D48="","",COUNT(IF(Inventory!$B$10:$B$1000=$B48,IF(Inventory!$C$10:$C$1000=$C48,IF(Inventory!$D$10:$D$1000=$D48,IF(Inventory!$J$10:$J$1000=wicr,IF(Inventory!$P$10:$P$1000=M$9,1))))))+COUNT(IF(Inventory!$B$10:$B$1000=$B48,IF(Inventory!$C$10:$C$1000=$C48,IF(Inventory!$D$10:$D$1000=$D48,IF(Inventory!$J$10:$J$1000=wifr,IF(Inventory!$P$10:$P$1000=M$9,1)))))))</f>
        <v/>
      </c>
      <c r="N48" s="121" t="str">
        <f t="array" ref="N48">IF($D48="","",COUNT(IF(Inventory!$B$10:$B$1000=$B48,IF(Inventory!$C$10:$C$1000=$C48,IF(Inventory!$D$10:$D$1000=$D48,IF(Inventory!$J$10:$J$1000=wicr,IF(Inventory!$P$10:$P$1000=N$9,1))))))+COUNT(IF(Inventory!$B$10:$B$1000=$B48,IF(Inventory!$C$10:$C$1000=$C48,IF(Inventory!$D$10:$D$1000=$D48,IF(Inventory!$J$10:$J$1000=wifr,IF(Inventory!$P$10:$P$1000=N$9,1)))))))</f>
        <v/>
      </c>
      <c r="O48" s="121" t="str">
        <f t="array" ref="O48">IF($D48="","",COUNT(IF(Inventory!$B$10:$B$1000=$B48,IF(Inventory!$C$10:$C$1000=$C48,IF(Inventory!$D$10:$D$1000=$D48,IF(Inventory!$J$10:$J$1000=wicr,IF(Inventory!$P$10:$P$1000=O$9,1))))))+COUNT(IF(Inventory!$B$10:$B$1000=$B48,IF(Inventory!$C$10:$C$1000=$C48,IF(Inventory!$D$10:$D$1000=$D48,IF(Inventory!$J$10:$J$1000=wifr,IF(Inventory!$P$10:$P$1000=O$9,1)))))))</f>
        <v/>
      </c>
      <c r="P48" s="121" t="str">
        <f t="array" ref="P48">IF($D48="","",COUNT(IF(Inventory!$B$10:$B$1000=$B48,IF(Inventory!$C$10:$C$1000=$C48,IF(Inventory!$D$10:$D$1000=$D48,IF(Inventory!$J$10:$J$1000=wicr,IF(Inventory!$P$10:$P$1000=P$9,1))))))+COUNT(IF(Inventory!$B$10:$B$1000=$B48,IF(Inventory!$C$10:$C$1000=$C48,IF(Inventory!$D$10:$D$1000=$D48,IF(Inventory!$J$10:$J$1000=wifr,IF(Inventory!$P$10:$P$1000=P$9,1)))))))</f>
        <v/>
      </c>
      <c r="Q48" s="122" t="str">
        <f t="shared" si="17"/>
        <v/>
      </c>
      <c r="R48" s="121" t="str">
        <f t="array" ref="R48">IF($D48="","",COUNT(IF(Inventory!$B$10:$B$1000=$B48,IF(Inventory!$C$10:$C$1000=$C48,IF(Inventory!$D$10:$D$1000=$D48,IF(Inventory!$J$10:$J$1000=frig,1))))))</f>
        <v/>
      </c>
      <c r="S48" s="121" t="str">
        <f t="array" ref="S48">IF($D48="","",COUNT(IF(Inventory!$B$10:$B$1000=$B48,IF(Inventory!$C$10:$C$1000=$C48,IF(Inventory!$D$10:$D$1000=$D48,IF(Inventory!$J$10:$J$1000=frig,IF(Inventory!$P$10:$P$1000=S$9,1)))))))</f>
        <v/>
      </c>
      <c r="T48" s="121" t="str">
        <f t="array" ref="T48">IF($D48="","",COUNT(IF(Inventory!$B$10:$B$1000=$B48,IF(Inventory!$C$10:$C$1000=$C48,IF(Inventory!$D$10:$D$1000=$D48,IF(Inventory!$J$10:$J$1000=frig,IF(Inventory!$P$10:$P$1000=T$9,1)))))))</f>
        <v/>
      </c>
      <c r="U48" s="121" t="str">
        <f t="array" ref="U48">IF($D48="","",COUNT(IF(Inventory!$B$10:$B$1000=$B48,IF(Inventory!$C$10:$C$1000=$C48,IF(Inventory!$D$10:$D$1000=$D48,IF(Inventory!$J$10:$J$1000=frig,IF(Inventory!$P$10:$P$1000=U$9,1)))))))</f>
        <v/>
      </c>
      <c r="V48" s="121" t="str">
        <f t="array" ref="V48">IF($D48="","",COUNT(IF(Inventory!$B$10:$B$1000=$B48,IF(Inventory!$C$10:$C$1000=$C48,IF(Inventory!$D$10:$D$1000=$D48,IF(Inventory!$J$10:$J$1000=frig,IF(Inventory!$P$10:$P$1000=V$9,1)))))))</f>
        <v/>
      </c>
      <c r="W48" s="121" t="str">
        <f t="array" ref="W48">IF($D48="","",COUNT(IF(Inventory!$B$10:$B$1000=$B48,IF(Inventory!$C$10:$C$1000=$C48,IF(Inventory!$D$10:$D$1000=$D48,IF(Inventory!$J$10:$J$1000=frig,IF(Inventory!$P$10:$P$1000=W$9,1)))))))</f>
        <v/>
      </c>
      <c r="X48" s="122" t="str">
        <f t="shared" si="18"/>
        <v/>
      </c>
      <c r="Y48" s="121" t="str">
        <f t="array" ref="Y48">IF($D48="","",COUNT(IF(Inventory!$B$10:$B$1000=$B48,IF(Inventory!$C$10:$C$1000=$C48,IF(Inventory!$D$10:$D$1000=$D48,IF(Inventory!$J$10:$J$1000=freez,1))))))</f>
        <v/>
      </c>
      <c r="Z48" s="121" t="str">
        <f t="array" ref="Z48">IF($D48="","",COUNT(IF(Inventory!$B$10:$B$1000=$B48,IF(Inventory!$C$10:$C$1000=$C48,IF(Inventory!$D$10:$D$1000=$D48,IF(Inventory!$J$10:$J$1000=freez,IF(Inventory!$P$10:$P$1000=Z$9,1)))))))</f>
        <v/>
      </c>
      <c r="AA48" s="121" t="str">
        <f t="array" ref="AA48">IF($D48="","",COUNT(IF(Inventory!$B$10:$B$1000=$B48,IF(Inventory!$C$10:$C$1000=$C48,IF(Inventory!$D$10:$D$1000=$D48,IF(Inventory!$J$10:$J$1000=freez,IF(Inventory!$P$10:$P$1000=AA$9,1)))))))</f>
        <v/>
      </c>
      <c r="AB48" s="121" t="str">
        <f t="array" ref="AB48">IF($D48="","",COUNT(IF(Inventory!$B$10:$B$1000=$B48,IF(Inventory!$C$10:$C$1000=$C48,IF(Inventory!$D$10:$D$1000=$D48,IF(Inventory!$J$10:$J$1000=freez,IF(Inventory!$P$10:$P$1000=AB$9,1)))))))</f>
        <v/>
      </c>
      <c r="AC48" s="121" t="str">
        <f t="array" ref="AC48">IF($D48="","",COUNT(IF(Inventory!$B$10:$B$1000=$B48,IF(Inventory!$C$10:$C$1000=$C48,IF(Inventory!$D$10:$D$1000=$D48,IF(Inventory!$J$10:$J$1000=freez,IF(Inventory!$P$10:$P$1000=AC$9,1)))))))</f>
        <v/>
      </c>
      <c r="AD48" s="121" t="str">
        <f t="array" ref="AD48">IF($D48="","",COUNT(IF(Inventory!$B$10:$B$1000=$B48,IF(Inventory!$C$10:$C$1000=$C48,IF(Inventory!$D$10:$D$1000=$D48,IF(Inventory!$J$10:$J$1000=freez,IF(Inventory!$P$10:$P$1000=AD$9,1)))))))</f>
        <v/>
      </c>
      <c r="AE48" s="122" t="str">
        <f t="shared" si="19"/>
        <v/>
      </c>
      <c r="AF48" s="121" t="str">
        <f t="array" ref="AF48">IF($D48="","",SUM(IF(Inventory!$B$10:$B$1000=$B48,IF(Inventory!$C$10:$C$1000=$C48,IF(Inventory!$D$10:$D$1000=$D48,IF(Inventory!$J$10:$J$1000=frig,Inventory!$AC$10:$AC$1000)))))+SUM(IF(Inventory!$B$10:$B$1000=$B48,IF(Inventory!$C$10:$C$1000=$C48,IF(Inventory!$D$10:$D$1000=$D48,IF(Inventory!$J$10:$J$1000=wicr,Inventory!$AC$10:$AC$1000))))))</f>
        <v/>
      </c>
      <c r="AG48" s="121" t="str">
        <f t="array" ref="AG48">IF($D48="","",SUM(IF(Inventory!$B$10:$B$1000=$B48,IF(Inventory!$C$10:$C$1000=$C48,IF(Inventory!$D$10:$D$1000=$D48,IF(Inventory!$J$10:$J$1000=frig,IF(Inventory!$P$10:$P$1000=AG$9,Inventory!$AC$10:$AC$1000))))))+SUM(IF(Inventory!$B$10:$B$1000=$B48,IF(Inventory!$C$10:$C$1000=$C48,IF(Inventory!$D$10:$D$1000=$D48,IF(Inventory!$J$10:$J$1000=wicr,IF(Inventory!$P$10:$P$1000=AG$9,Inventory!$AC$10:$AC$1000)))))))</f>
        <v/>
      </c>
      <c r="AH48" s="121" t="str">
        <f t="array" ref="AH48">IF($D48="","",SUM(IF(Inventory!$B$10:$B$1000=$B48,IF(Inventory!$C$10:$C$1000=$C48,IF(Inventory!$D$10:$D$1000=$D48,IF(Inventory!$J$10:$J$1000=frig,IF(Inventory!$P$10:$P$1000=AH$9,Inventory!$AC$10:$AC$1000))))))+SUM(IF(Inventory!$B$10:$B$1000=$B48,IF(Inventory!$C$10:$C$1000=$C48,IF(Inventory!$D$10:$D$1000=$D48,IF(Inventory!$J$10:$J$1000=wicr,IF(Inventory!$P$10:$P$1000=AH$9,Inventory!$AC$10:$AC$1000)))))))</f>
        <v/>
      </c>
      <c r="AI48" s="121" t="str">
        <f t="array" ref="AI48">IF($D48="","",SUM(IF(Inventory!$B$10:$B$1000=$B48,IF(Inventory!$C$10:$C$1000=$C48,IF(Inventory!$D$10:$D$1000=$D48,IF(Inventory!$J$10:$J$1000=frig,IF(Inventory!$P$10:$P$1000=AI$9,Inventory!$AC$10:$AC$1000))))))+SUM(IF(Inventory!$B$10:$B$1000=$B48,IF(Inventory!$C$10:$C$1000=$C48,IF(Inventory!$D$10:$D$1000=$D48,IF(Inventory!$J$10:$J$1000=wicr,IF(Inventory!$P$10:$P$1000=AI$9,Inventory!$AC$10:$AC$1000)))))))</f>
        <v/>
      </c>
      <c r="AJ48" s="121" t="str">
        <f t="array" ref="AJ48">IF($D48="","",SUM(IF(Inventory!$B$10:$B$1000=$B48,IF(Inventory!$C$10:$C$1000=$C48,IF(Inventory!$D$10:$D$1000=$D48,IF(Inventory!$J$10:$J$1000=frig,IF(Inventory!$P$10:$P$1000=AJ$9,Inventory!$AC$10:$AC$1000))))))+SUM(IF(Inventory!$B$10:$B$1000=$B48,IF(Inventory!$C$10:$C$1000=$C48,IF(Inventory!$D$10:$D$1000=$D48,IF(Inventory!$J$10:$J$1000=wicr,IF(Inventory!$P$10:$P$1000=AJ$9,Inventory!$AC$10:$AC$1000)))))))</f>
        <v/>
      </c>
      <c r="AK48" s="121" t="str">
        <f t="array" ref="AK48">IF($D48="","",SUM(IF(Inventory!$B$10:$B$1000=$B48,IF(Inventory!$C$10:$C$1000=$C48,IF(Inventory!$D$10:$D$1000=$D48,IF(Inventory!$J$10:$J$1000=frig,IF(Inventory!$P$10:$P$1000=AK$9,Inventory!$AC$10:$AC$1000))))))+SUM(IF(Inventory!$B$10:$B$1000=$B48,IF(Inventory!$C$10:$C$1000=$C48,IF(Inventory!$D$10:$D$1000=$D48,IF(Inventory!$J$10:$J$1000=wicr,IF(Inventory!$P$10:$P$1000=AK$9,Inventory!$AC$10:$AC$1000)))))))</f>
        <v/>
      </c>
      <c r="AL48" s="123" t="str">
        <f t="shared" si="20"/>
        <v/>
      </c>
      <c r="AM48" s="121" t="str">
        <f t="array" ref="AM48">IF($D48="","",SUM(IF(Inventory!$B$10:$B$1000=$B48,IF(Inventory!$C$10:$C$1000=$C48,IF(Inventory!$D$10:$D$1000=$D48,IF(Inventory!$J$10:$J$1000=freez,Inventory!$AD$10:$AD$1000)))))+SUM(IF(Inventory!$B$10:$B$1000=$B48,IF(Inventory!$C$10:$C$1000=$C48,IF(Inventory!$D$10:$D$1000=$D48,IF(Inventory!$J$10:$J$1000=wifr,Inventory!$AD$10:$AD$1000))))))</f>
        <v/>
      </c>
      <c r="AN48" s="121" t="str">
        <f t="array" ref="AN48">IF($D48="","",SUM(IF(Inventory!$B$10:$B$1000=$B48,IF(Inventory!$C$10:$C$1000=$C48,IF(Inventory!$D$10:$D$1000=$D48,IF(Inventory!$J$10:$J$1000=freez,IF(Inventory!$P$10:$P$1000=AN$9,Inventory!$AD$10:$AD$1000))))))+SUM(IF(Inventory!$B$10:$B$1000=$B48,IF(Inventory!$C$10:$C$1000=$C48,IF(Inventory!$D$10:$D$1000=$D48,IF(Inventory!$J$10:$J$1000=wifr,IF(Inventory!$P$10:$P$1000=AN$9,Inventory!$AD$10:$AD$1000)))))))</f>
        <v/>
      </c>
      <c r="AO48" s="121" t="str">
        <f t="array" ref="AO48">IF($D48="","",SUM(IF(Inventory!$B$10:$B$1000=$B48,IF(Inventory!$C$10:$C$1000=$C48,IF(Inventory!$D$10:$D$1000=$D48,IF(Inventory!$J$10:$J$1000=freez,IF(Inventory!$P$10:$P$1000=AO$9,Inventory!$AD$10:$AD$1000))))))+SUM(IF(Inventory!$B$10:$B$1000=$B48,IF(Inventory!$C$10:$C$1000=$C48,IF(Inventory!$D$10:$D$1000=$D48,IF(Inventory!$J$10:$J$1000=wifr,IF(Inventory!$P$10:$P$1000=AO$9,Inventory!$AD$10:$AD$1000)))))))</f>
        <v/>
      </c>
      <c r="AP48" s="121" t="str">
        <f t="array" ref="AP48">IF($D48="","",SUM(IF(Inventory!$B$10:$B$1000=$B48,IF(Inventory!$C$10:$C$1000=$C48,IF(Inventory!$D$10:$D$1000=$D48,IF(Inventory!$J$10:$J$1000=freez,IF(Inventory!$P$10:$P$1000=AP$9,Inventory!$AD$10:$AD$1000))))))+SUM(IF(Inventory!$B$10:$B$1000=$B48,IF(Inventory!$C$10:$C$1000=$C48,IF(Inventory!$D$10:$D$1000=$D48,IF(Inventory!$J$10:$J$1000=wifr,IF(Inventory!$P$10:$P$1000=AP$9,Inventory!$AD$10:$AD$1000)))))))</f>
        <v/>
      </c>
      <c r="AQ48" s="121" t="str">
        <f t="array" ref="AQ48">IF($D48="","",SUM(IF(Inventory!$B$10:$B$1000=$B48,IF(Inventory!$C$10:$C$1000=$C48,IF(Inventory!$D$10:$D$1000=$D48,IF(Inventory!$J$10:$J$1000=freez,IF(Inventory!$P$10:$P$1000=AQ$9,Inventory!$AD$10:$AD$1000))))))+SUM(IF(Inventory!$B$10:$B$1000=$B48,IF(Inventory!$C$10:$C$1000=$C48,IF(Inventory!$D$10:$D$1000=$D48,IF(Inventory!$J$10:$J$1000=wifr,IF(Inventory!$P$10:$P$1000=AQ$9,Inventory!$AD$10:$AD$1000)))))))</f>
        <v/>
      </c>
      <c r="AR48" s="121" t="str">
        <f t="array" ref="AR48">IF($D48="","",SUM(IF(Inventory!$B$10:$B$1000=$B48,IF(Inventory!$C$10:$C$1000=$C48,IF(Inventory!$D$10:$D$1000=$D48,IF(Inventory!$J$10:$J$1000=freez,IF(Inventory!$P$10:$P$1000=AR$9,Inventory!$AD$10:$AD$1000))))))+SUM(IF(Inventory!$B$10:$B$1000=$B48,IF(Inventory!$C$10:$C$1000=$C48,IF(Inventory!$D$10:$D$1000=$D48,IF(Inventory!$J$10:$J$1000=wifr,IF(Inventory!$P$10:$P$1000=AR$9,Inventory!$AD$10:$AD$1000)))))))</f>
        <v/>
      </c>
      <c r="AS48" s="124" t="str">
        <f t="shared" si="21"/>
        <v/>
      </c>
      <c r="AU48" s="352"/>
      <c r="AV48" s="352"/>
      <c r="AX48" s="125">
        <f>IF($C48="",0,Prog!$H46*AX$6*($AU48+$AV48)/12000)</f>
        <v>0</v>
      </c>
      <c r="AY48" s="125">
        <f>IF($C48="",0,Prog!$H46*AY$6*($AU48+$AV48)/12000)</f>
        <v>0</v>
      </c>
      <c r="AZ48" s="121"/>
    </row>
    <row r="49" spans="1:52" ht="16.5" x14ac:dyDescent="0.3">
      <c r="A49" s="279" t="str">
        <f>IF(Prog!B47="","",Prog!B47)</f>
        <v/>
      </c>
      <c r="B49" s="279" t="str">
        <f>IF(Prog!C47="","",Prog!C47)</f>
        <v/>
      </c>
      <c r="C49" s="279" t="str">
        <f>IF(Prog!D47="","",Prog!D47)</f>
        <v/>
      </c>
      <c r="D49" s="120"/>
      <c r="E49" s="121" t="str">
        <f t="array" ref="E49">IF($D49="","",COUNT(IF(Inventory!$B$10:$B$1000=$B49,IF(Inventory!$C$10:$C$1000=$C49,IF(Inventory!$D$10:$D$1000=$D49,IF(Inventory!$P$10:$P$1000=E$9,1))))))</f>
        <v/>
      </c>
      <c r="F49" s="121" t="str">
        <f t="array" ref="F49">IF($D49="","",COUNT(IF(Inventory!$B$10:$B$1000=$B49,IF(Inventory!$C$10:$C$1000=$C49,IF(Inventory!$D$10:$D$1000=$D49,IF(Inventory!$P$10:$P$1000=F$9,1))))))</f>
        <v/>
      </c>
      <c r="G49" s="121" t="str">
        <f t="array" ref="G49">IF($D49="","",COUNT(IF(Inventory!$B$10:$B$1000=$B49,IF(Inventory!$C$10:$C$1000=$C49,IF(Inventory!$D$10:$D$1000=$D49,IF(Inventory!$P$10:$P$1000=G$9,1))))))</f>
        <v/>
      </c>
      <c r="H49" s="121" t="str">
        <f t="array" ref="H49">IF($D49="","",COUNT(IF(Inventory!$B$10:$B$1000=$B49,IF(Inventory!$C$10:$C$1000=$C49,IF(Inventory!$D$10:$D$1000=$D49,IF(Inventory!$P$10:$P$1000=H$9,1))))))</f>
        <v/>
      </c>
      <c r="I49" s="121" t="str">
        <f t="array" ref="I49">IF($D49="","",COUNT(IF(Inventory!$B$10:$B$1000=$B49,IF(Inventory!$C$10:$C$1000=$C49,IF(Inventory!$D$10:$D$1000=$D49,IF(Inventory!$P$10:$P$1000=I$9,1))))))</f>
        <v/>
      </c>
      <c r="J49" s="121">
        <f t="shared" si="16"/>
        <v>0</v>
      </c>
      <c r="K49" s="121" t="str">
        <f t="array" ref="K49">IF($D49="","",COUNT(IF(Inventory!$B$10:$B$1000=$B49,IF(Inventory!$C$10:$C$1000=$C49,IF(Inventory!$D$10:$D$1000=$D49,IF(Inventory!$J$10:$J$1000=wicr,1)))))+COUNT(IF(Inventory!$B$10:$B$1000=$B49,IF(Inventory!$C$10:$C$1000=$C49,IF(Inventory!$D$10:$D$1000=$D49,IF(Inventory!$J$10:$J$1000=wifr,1))))))</f>
        <v/>
      </c>
      <c r="L49" s="121" t="str">
        <f t="array" ref="L49">IF($D49="","",COUNT(IF(Inventory!$B$10:$B$1000=$B49,IF(Inventory!$C$10:$C$1000=$C49,IF(Inventory!$D$10:$D$1000=$D49,IF(Inventory!$J$10:$J$1000=wicr,IF(Inventory!$P$10:$P$1000=L$9,1))))))+COUNT(IF(Inventory!$B$10:$B$1000=$B49,IF(Inventory!$C$10:$C$1000=$C49,IF(Inventory!$D$10:$D$1000=$D49,IF(Inventory!$J$10:$J$1000=wifr,IF(Inventory!$P$10:$P$1000=L$9,1)))))))</f>
        <v/>
      </c>
      <c r="M49" s="121" t="str">
        <f t="array" ref="M49">IF($D49="","",COUNT(IF(Inventory!$B$10:$B$1000=$B49,IF(Inventory!$C$10:$C$1000=$C49,IF(Inventory!$D$10:$D$1000=$D49,IF(Inventory!$J$10:$J$1000=wicr,IF(Inventory!$P$10:$P$1000=M$9,1))))))+COUNT(IF(Inventory!$B$10:$B$1000=$B49,IF(Inventory!$C$10:$C$1000=$C49,IF(Inventory!$D$10:$D$1000=$D49,IF(Inventory!$J$10:$J$1000=wifr,IF(Inventory!$P$10:$P$1000=M$9,1)))))))</f>
        <v/>
      </c>
      <c r="N49" s="121" t="str">
        <f t="array" ref="N49">IF($D49="","",COUNT(IF(Inventory!$B$10:$B$1000=$B49,IF(Inventory!$C$10:$C$1000=$C49,IF(Inventory!$D$10:$D$1000=$D49,IF(Inventory!$J$10:$J$1000=wicr,IF(Inventory!$P$10:$P$1000=N$9,1))))))+COUNT(IF(Inventory!$B$10:$B$1000=$B49,IF(Inventory!$C$10:$C$1000=$C49,IF(Inventory!$D$10:$D$1000=$D49,IF(Inventory!$J$10:$J$1000=wifr,IF(Inventory!$P$10:$P$1000=N$9,1)))))))</f>
        <v/>
      </c>
      <c r="O49" s="121" t="str">
        <f t="array" ref="O49">IF($D49="","",COUNT(IF(Inventory!$B$10:$B$1000=$B49,IF(Inventory!$C$10:$C$1000=$C49,IF(Inventory!$D$10:$D$1000=$D49,IF(Inventory!$J$10:$J$1000=wicr,IF(Inventory!$P$10:$P$1000=O$9,1))))))+COUNT(IF(Inventory!$B$10:$B$1000=$B49,IF(Inventory!$C$10:$C$1000=$C49,IF(Inventory!$D$10:$D$1000=$D49,IF(Inventory!$J$10:$J$1000=wifr,IF(Inventory!$P$10:$P$1000=O$9,1)))))))</f>
        <v/>
      </c>
      <c r="P49" s="121" t="str">
        <f t="array" ref="P49">IF($D49="","",COUNT(IF(Inventory!$B$10:$B$1000=$B49,IF(Inventory!$C$10:$C$1000=$C49,IF(Inventory!$D$10:$D$1000=$D49,IF(Inventory!$J$10:$J$1000=wicr,IF(Inventory!$P$10:$P$1000=P$9,1))))))+COUNT(IF(Inventory!$B$10:$B$1000=$B49,IF(Inventory!$C$10:$C$1000=$C49,IF(Inventory!$D$10:$D$1000=$D49,IF(Inventory!$J$10:$J$1000=wifr,IF(Inventory!$P$10:$P$1000=P$9,1)))))))</f>
        <v/>
      </c>
      <c r="Q49" s="122" t="str">
        <f t="shared" si="17"/>
        <v/>
      </c>
      <c r="R49" s="121" t="str">
        <f t="array" ref="R49">IF($D49="","",COUNT(IF(Inventory!$B$10:$B$1000=$B49,IF(Inventory!$C$10:$C$1000=$C49,IF(Inventory!$D$10:$D$1000=$D49,IF(Inventory!$J$10:$J$1000=frig,1))))))</f>
        <v/>
      </c>
      <c r="S49" s="121" t="str">
        <f t="array" ref="S49">IF($D49="","",COUNT(IF(Inventory!$B$10:$B$1000=$B49,IF(Inventory!$C$10:$C$1000=$C49,IF(Inventory!$D$10:$D$1000=$D49,IF(Inventory!$J$10:$J$1000=frig,IF(Inventory!$P$10:$P$1000=S$9,1)))))))</f>
        <v/>
      </c>
      <c r="T49" s="121" t="str">
        <f t="array" ref="T49">IF($D49="","",COUNT(IF(Inventory!$B$10:$B$1000=$B49,IF(Inventory!$C$10:$C$1000=$C49,IF(Inventory!$D$10:$D$1000=$D49,IF(Inventory!$J$10:$J$1000=frig,IF(Inventory!$P$10:$P$1000=T$9,1)))))))</f>
        <v/>
      </c>
      <c r="U49" s="121" t="str">
        <f t="array" ref="U49">IF($D49="","",COUNT(IF(Inventory!$B$10:$B$1000=$B49,IF(Inventory!$C$10:$C$1000=$C49,IF(Inventory!$D$10:$D$1000=$D49,IF(Inventory!$J$10:$J$1000=frig,IF(Inventory!$P$10:$P$1000=U$9,1)))))))</f>
        <v/>
      </c>
      <c r="V49" s="121" t="str">
        <f t="array" ref="V49">IF($D49="","",COUNT(IF(Inventory!$B$10:$B$1000=$B49,IF(Inventory!$C$10:$C$1000=$C49,IF(Inventory!$D$10:$D$1000=$D49,IF(Inventory!$J$10:$J$1000=frig,IF(Inventory!$P$10:$P$1000=V$9,1)))))))</f>
        <v/>
      </c>
      <c r="W49" s="121" t="str">
        <f t="array" ref="W49">IF($D49="","",COUNT(IF(Inventory!$B$10:$B$1000=$B49,IF(Inventory!$C$10:$C$1000=$C49,IF(Inventory!$D$10:$D$1000=$D49,IF(Inventory!$J$10:$J$1000=frig,IF(Inventory!$P$10:$P$1000=W$9,1)))))))</f>
        <v/>
      </c>
      <c r="X49" s="122" t="str">
        <f t="shared" si="18"/>
        <v/>
      </c>
      <c r="Y49" s="121" t="str">
        <f t="array" ref="Y49">IF($D49="","",COUNT(IF(Inventory!$B$10:$B$1000=$B49,IF(Inventory!$C$10:$C$1000=$C49,IF(Inventory!$D$10:$D$1000=$D49,IF(Inventory!$J$10:$J$1000=freez,1))))))</f>
        <v/>
      </c>
      <c r="Z49" s="121" t="str">
        <f t="array" ref="Z49">IF($D49="","",COUNT(IF(Inventory!$B$10:$B$1000=$B49,IF(Inventory!$C$10:$C$1000=$C49,IF(Inventory!$D$10:$D$1000=$D49,IF(Inventory!$J$10:$J$1000=freez,IF(Inventory!$P$10:$P$1000=Z$9,1)))))))</f>
        <v/>
      </c>
      <c r="AA49" s="121" t="str">
        <f t="array" ref="AA49">IF($D49="","",COUNT(IF(Inventory!$B$10:$B$1000=$B49,IF(Inventory!$C$10:$C$1000=$C49,IF(Inventory!$D$10:$D$1000=$D49,IF(Inventory!$J$10:$J$1000=freez,IF(Inventory!$P$10:$P$1000=AA$9,1)))))))</f>
        <v/>
      </c>
      <c r="AB49" s="121" t="str">
        <f t="array" ref="AB49">IF($D49="","",COUNT(IF(Inventory!$B$10:$B$1000=$B49,IF(Inventory!$C$10:$C$1000=$C49,IF(Inventory!$D$10:$D$1000=$D49,IF(Inventory!$J$10:$J$1000=freez,IF(Inventory!$P$10:$P$1000=AB$9,1)))))))</f>
        <v/>
      </c>
      <c r="AC49" s="121" t="str">
        <f t="array" ref="AC49">IF($D49="","",COUNT(IF(Inventory!$B$10:$B$1000=$B49,IF(Inventory!$C$10:$C$1000=$C49,IF(Inventory!$D$10:$D$1000=$D49,IF(Inventory!$J$10:$J$1000=freez,IF(Inventory!$P$10:$P$1000=AC$9,1)))))))</f>
        <v/>
      </c>
      <c r="AD49" s="121" t="str">
        <f t="array" ref="AD49">IF($D49="","",COUNT(IF(Inventory!$B$10:$B$1000=$B49,IF(Inventory!$C$10:$C$1000=$C49,IF(Inventory!$D$10:$D$1000=$D49,IF(Inventory!$J$10:$J$1000=freez,IF(Inventory!$P$10:$P$1000=AD$9,1)))))))</f>
        <v/>
      </c>
      <c r="AE49" s="122" t="str">
        <f t="shared" si="19"/>
        <v/>
      </c>
      <c r="AF49" s="121" t="str">
        <f t="array" ref="AF49">IF($D49="","",SUM(IF(Inventory!$B$10:$B$1000=$B49,IF(Inventory!$C$10:$C$1000=$C49,IF(Inventory!$D$10:$D$1000=$D49,IF(Inventory!$J$10:$J$1000=frig,Inventory!$AC$10:$AC$1000)))))+SUM(IF(Inventory!$B$10:$B$1000=$B49,IF(Inventory!$C$10:$C$1000=$C49,IF(Inventory!$D$10:$D$1000=$D49,IF(Inventory!$J$10:$J$1000=wicr,Inventory!$AC$10:$AC$1000))))))</f>
        <v/>
      </c>
      <c r="AG49" s="121" t="str">
        <f t="array" ref="AG49">IF($D49="","",SUM(IF(Inventory!$B$10:$B$1000=$B49,IF(Inventory!$C$10:$C$1000=$C49,IF(Inventory!$D$10:$D$1000=$D49,IF(Inventory!$J$10:$J$1000=frig,IF(Inventory!$P$10:$P$1000=AG$9,Inventory!$AC$10:$AC$1000))))))+SUM(IF(Inventory!$B$10:$B$1000=$B49,IF(Inventory!$C$10:$C$1000=$C49,IF(Inventory!$D$10:$D$1000=$D49,IF(Inventory!$J$10:$J$1000=wicr,IF(Inventory!$P$10:$P$1000=AG$9,Inventory!$AC$10:$AC$1000)))))))</f>
        <v/>
      </c>
      <c r="AH49" s="121" t="str">
        <f t="array" ref="AH49">IF($D49="","",SUM(IF(Inventory!$B$10:$B$1000=$B49,IF(Inventory!$C$10:$C$1000=$C49,IF(Inventory!$D$10:$D$1000=$D49,IF(Inventory!$J$10:$J$1000=frig,IF(Inventory!$P$10:$P$1000=AH$9,Inventory!$AC$10:$AC$1000))))))+SUM(IF(Inventory!$B$10:$B$1000=$B49,IF(Inventory!$C$10:$C$1000=$C49,IF(Inventory!$D$10:$D$1000=$D49,IF(Inventory!$J$10:$J$1000=wicr,IF(Inventory!$P$10:$P$1000=AH$9,Inventory!$AC$10:$AC$1000)))))))</f>
        <v/>
      </c>
      <c r="AI49" s="121" t="str">
        <f t="array" ref="AI49">IF($D49="","",SUM(IF(Inventory!$B$10:$B$1000=$B49,IF(Inventory!$C$10:$C$1000=$C49,IF(Inventory!$D$10:$D$1000=$D49,IF(Inventory!$J$10:$J$1000=frig,IF(Inventory!$P$10:$P$1000=AI$9,Inventory!$AC$10:$AC$1000))))))+SUM(IF(Inventory!$B$10:$B$1000=$B49,IF(Inventory!$C$10:$C$1000=$C49,IF(Inventory!$D$10:$D$1000=$D49,IF(Inventory!$J$10:$J$1000=wicr,IF(Inventory!$P$10:$P$1000=AI$9,Inventory!$AC$10:$AC$1000)))))))</f>
        <v/>
      </c>
      <c r="AJ49" s="121" t="str">
        <f t="array" ref="AJ49">IF($D49="","",SUM(IF(Inventory!$B$10:$B$1000=$B49,IF(Inventory!$C$10:$C$1000=$C49,IF(Inventory!$D$10:$D$1000=$D49,IF(Inventory!$J$10:$J$1000=frig,IF(Inventory!$P$10:$P$1000=AJ$9,Inventory!$AC$10:$AC$1000))))))+SUM(IF(Inventory!$B$10:$B$1000=$B49,IF(Inventory!$C$10:$C$1000=$C49,IF(Inventory!$D$10:$D$1000=$D49,IF(Inventory!$J$10:$J$1000=wicr,IF(Inventory!$P$10:$P$1000=AJ$9,Inventory!$AC$10:$AC$1000)))))))</f>
        <v/>
      </c>
      <c r="AK49" s="121" t="str">
        <f t="array" ref="AK49">IF($D49="","",SUM(IF(Inventory!$B$10:$B$1000=$B49,IF(Inventory!$C$10:$C$1000=$C49,IF(Inventory!$D$10:$D$1000=$D49,IF(Inventory!$J$10:$J$1000=frig,IF(Inventory!$P$10:$P$1000=AK$9,Inventory!$AC$10:$AC$1000))))))+SUM(IF(Inventory!$B$10:$B$1000=$B49,IF(Inventory!$C$10:$C$1000=$C49,IF(Inventory!$D$10:$D$1000=$D49,IF(Inventory!$J$10:$J$1000=wicr,IF(Inventory!$P$10:$P$1000=AK$9,Inventory!$AC$10:$AC$1000)))))))</f>
        <v/>
      </c>
      <c r="AL49" s="123" t="str">
        <f t="shared" si="20"/>
        <v/>
      </c>
      <c r="AM49" s="121" t="str">
        <f t="array" ref="AM49">IF($D49="","",SUM(IF(Inventory!$B$10:$B$1000=$B49,IF(Inventory!$C$10:$C$1000=$C49,IF(Inventory!$D$10:$D$1000=$D49,IF(Inventory!$J$10:$J$1000=freez,Inventory!$AD$10:$AD$1000)))))+SUM(IF(Inventory!$B$10:$B$1000=$B49,IF(Inventory!$C$10:$C$1000=$C49,IF(Inventory!$D$10:$D$1000=$D49,IF(Inventory!$J$10:$J$1000=wifr,Inventory!$AD$10:$AD$1000))))))</f>
        <v/>
      </c>
      <c r="AN49" s="121" t="str">
        <f t="array" ref="AN49">IF($D49="","",SUM(IF(Inventory!$B$10:$B$1000=$B49,IF(Inventory!$C$10:$C$1000=$C49,IF(Inventory!$D$10:$D$1000=$D49,IF(Inventory!$J$10:$J$1000=freez,IF(Inventory!$P$10:$P$1000=AN$9,Inventory!$AD$10:$AD$1000))))))+SUM(IF(Inventory!$B$10:$B$1000=$B49,IF(Inventory!$C$10:$C$1000=$C49,IF(Inventory!$D$10:$D$1000=$D49,IF(Inventory!$J$10:$J$1000=wifr,IF(Inventory!$P$10:$P$1000=AN$9,Inventory!$AD$10:$AD$1000)))))))</f>
        <v/>
      </c>
      <c r="AO49" s="121" t="str">
        <f t="array" ref="AO49">IF($D49="","",SUM(IF(Inventory!$B$10:$B$1000=$B49,IF(Inventory!$C$10:$C$1000=$C49,IF(Inventory!$D$10:$D$1000=$D49,IF(Inventory!$J$10:$J$1000=freez,IF(Inventory!$P$10:$P$1000=AO$9,Inventory!$AD$10:$AD$1000))))))+SUM(IF(Inventory!$B$10:$B$1000=$B49,IF(Inventory!$C$10:$C$1000=$C49,IF(Inventory!$D$10:$D$1000=$D49,IF(Inventory!$J$10:$J$1000=wifr,IF(Inventory!$P$10:$P$1000=AO$9,Inventory!$AD$10:$AD$1000)))))))</f>
        <v/>
      </c>
      <c r="AP49" s="121" t="str">
        <f t="array" ref="AP49">IF($D49="","",SUM(IF(Inventory!$B$10:$B$1000=$B49,IF(Inventory!$C$10:$C$1000=$C49,IF(Inventory!$D$10:$D$1000=$D49,IF(Inventory!$J$10:$J$1000=freez,IF(Inventory!$P$10:$P$1000=AP$9,Inventory!$AD$10:$AD$1000))))))+SUM(IF(Inventory!$B$10:$B$1000=$B49,IF(Inventory!$C$10:$C$1000=$C49,IF(Inventory!$D$10:$D$1000=$D49,IF(Inventory!$J$10:$J$1000=wifr,IF(Inventory!$P$10:$P$1000=AP$9,Inventory!$AD$10:$AD$1000)))))))</f>
        <v/>
      </c>
      <c r="AQ49" s="121" t="str">
        <f t="array" ref="AQ49">IF($D49="","",SUM(IF(Inventory!$B$10:$B$1000=$B49,IF(Inventory!$C$10:$C$1000=$C49,IF(Inventory!$D$10:$D$1000=$D49,IF(Inventory!$J$10:$J$1000=freez,IF(Inventory!$P$10:$P$1000=AQ$9,Inventory!$AD$10:$AD$1000))))))+SUM(IF(Inventory!$B$10:$B$1000=$B49,IF(Inventory!$C$10:$C$1000=$C49,IF(Inventory!$D$10:$D$1000=$D49,IF(Inventory!$J$10:$J$1000=wifr,IF(Inventory!$P$10:$P$1000=AQ$9,Inventory!$AD$10:$AD$1000)))))))</f>
        <v/>
      </c>
      <c r="AR49" s="121" t="str">
        <f t="array" ref="AR49">IF($D49="","",SUM(IF(Inventory!$B$10:$B$1000=$B49,IF(Inventory!$C$10:$C$1000=$C49,IF(Inventory!$D$10:$D$1000=$D49,IF(Inventory!$J$10:$J$1000=freez,IF(Inventory!$P$10:$P$1000=AR$9,Inventory!$AD$10:$AD$1000))))))+SUM(IF(Inventory!$B$10:$B$1000=$B49,IF(Inventory!$C$10:$C$1000=$C49,IF(Inventory!$D$10:$D$1000=$D49,IF(Inventory!$J$10:$J$1000=wifr,IF(Inventory!$P$10:$P$1000=AR$9,Inventory!$AD$10:$AD$1000)))))))</f>
        <v/>
      </c>
      <c r="AS49" s="124" t="str">
        <f t="shared" si="21"/>
        <v/>
      </c>
      <c r="AU49" s="352"/>
      <c r="AV49" s="352"/>
      <c r="AX49" s="125">
        <f>IF($C49="",0,Prog!$H47*AX$6*($AU49+$AV49)/12000)</f>
        <v>0</v>
      </c>
      <c r="AY49" s="125">
        <f>IF($C49="",0,Prog!$H47*AY$6*($AU49+$AV49)/12000)</f>
        <v>0</v>
      </c>
      <c r="AZ49" s="121"/>
    </row>
    <row r="50" spans="1:52" ht="16.5" x14ac:dyDescent="0.3">
      <c r="A50" s="279" t="str">
        <f>IF(Prog!B48="","",Prog!B48)</f>
        <v/>
      </c>
      <c r="B50" s="279" t="str">
        <f>IF(Prog!C48="","",Prog!C48)</f>
        <v/>
      </c>
      <c r="C50" s="279" t="str">
        <f>IF(Prog!D48="","",Prog!D48)</f>
        <v/>
      </c>
      <c r="D50" s="120"/>
      <c r="E50" s="121" t="str">
        <f t="array" ref="E50">IF($D50="","",COUNT(IF(Inventory!$B$10:$B$1000=$B50,IF(Inventory!$C$10:$C$1000=$C50,IF(Inventory!$D$10:$D$1000=$D50,IF(Inventory!$P$10:$P$1000=E$9,1))))))</f>
        <v/>
      </c>
      <c r="F50" s="121" t="str">
        <f t="array" ref="F50">IF($D50="","",COUNT(IF(Inventory!$B$10:$B$1000=$B50,IF(Inventory!$C$10:$C$1000=$C50,IF(Inventory!$D$10:$D$1000=$D50,IF(Inventory!$P$10:$P$1000=F$9,1))))))</f>
        <v/>
      </c>
      <c r="G50" s="121" t="str">
        <f t="array" ref="G50">IF($D50="","",COUNT(IF(Inventory!$B$10:$B$1000=$B50,IF(Inventory!$C$10:$C$1000=$C50,IF(Inventory!$D$10:$D$1000=$D50,IF(Inventory!$P$10:$P$1000=G$9,1))))))</f>
        <v/>
      </c>
      <c r="H50" s="121" t="str">
        <f t="array" ref="H50">IF($D50="","",COUNT(IF(Inventory!$B$10:$B$1000=$B50,IF(Inventory!$C$10:$C$1000=$C50,IF(Inventory!$D$10:$D$1000=$D50,IF(Inventory!$P$10:$P$1000=H$9,1))))))</f>
        <v/>
      </c>
      <c r="I50" s="121" t="str">
        <f t="array" ref="I50">IF($D50="","",COUNT(IF(Inventory!$B$10:$B$1000=$B50,IF(Inventory!$C$10:$C$1000=$C50,IF(Inventory!$D$10:$D$1000=$D50,IF(Inventory!$P$10:$P$1000=I$9,1))))))</f>
        <v/>
      </c>
      <c r="J50" s="121">
        <f t="shared" si="16"/>
        <v>0</v>
      </c>
      <c r="K50" s="121" t="str">
        <f t="array" ref="K50">IF($D50="","",COUNT(IF(Inventory!$B$10:$B$1000=$B50,IF(Inventory!$C$10:$C$1000=$C50,IF(Inventory!$D$10:$D$1000=$D50,IF(Inventory!$J$10:$J$1000=wicr,1)))))+COUNT(IF(Inventory!$B$10:$B$1000=$B50,IF(Inventory!$C$10:$C$1000=$C50,IF(Inventory!$D$10:$D$1000=$D50,IF(Inventory!$J$10:$J$1000=wifr,1))))))</f>
        <v/>
      </c>
      <c r="L50" s="121" t="str">
        <f t="array" ref="L50">IF($D50="","",COUNT(IF(Inventory!$B$10:$B$1000=$B50,IF(Inventory!$C$10:$C$1000=$C50,IF(Inventory!$D$10:$D$1000=$D50,IF(Inventory!$J$10:$J$1000=wicr,IF(Inventory!$P$10:$P$1000=L$9,1))))))+COUNT(IF(Inventory!$B$10:$B$1000=$B50,IF(Inventory!$C$10:$C$1000=$C50,IF(Inventory!$D$10:$D$1000=$D50,IF(Inventory!$J$10:$J$1000=wifr,IF(Inventory!$P$10:$P$1000=L$9,1)))))))</f>
        <v/>
      </c>
      <c r="M50" s="121" t="str">
        <f t="array" ref="M50">IF($D50="","",COUNT(IF(Inventory!$B$10:$B$1000=$B50,IF(Inventory!$C$10:$C$1000=$C50,IF(Inventory!$D$10:$D$1000=$D50,IF(Inventory!$J$10:$J$1000=wicr,IF(Inventory!$P$10:$P$1000=M$9,1))))))+COUNT(IF(Inventory!$B$10:$B$1000=$B50,IF(Inventory!$C$10:$C$1000=$C50,IF(Inventory!$D$10:$D$1000=$D50,IF(Inventory!$J$10:$J$1000=wifr,IF(Inventory!$P$10:$P$1000=M$9,1)))))))</f>
        <v/>
      </c>
      <c r="N50" s="121" t="str">
        <f t="array" ref="N50">IF($D50="","",COUNT(IF(Inventory!$B$10:$B$1000=$B50,IF(Inventory!$C$10:$C$1000=$C50,IF(Inventory!$D$10:$D$1000=$D50,IF(Inventory!$J$10:$J$1000=wicr,IF(Inventory!$P$10:$P$1000=N$9,1))))))+COUNT(IF(Inventory!$B$10:$B$1000=$B50,IF(Inventory!$C$10:$C$1000=$C50,IF(Inventory!$D$10:$D$1000=$D50,IF(Inventory!$J$10:$J$1000=wifr,IF(Inventory!$P$10:$P$1000=N$9,1)))))))</f>
        <v/>
      </c>
      <c r="O50" s="121" t="str">
        <f t="array" ref="O50">IF($D50="","",COUNT(IF(Inventory!$B$10:$B$1000=$B50,IF(Inventory!$C$10:$C$1000=$C50,IF(Inventory!$D$10:$D$1000=$D50,IF(Inventory!$J$10:$J$1000=wicr,IF(Inventory!$P$10:$P$1000=O$9,1))))))+COUNT(IF(Inventory!$B$10:$B$1000=$B50,IF(Inventory!$C$10:$C$1000=$C50,IF(Inventory!$D$10:$D$1000=$D50,IF(Inventory!$J$10:$J$1000=wifr,IF(Inventory!$P$10:$P$1000=O$9,1)))))))</f>
        <v/>
      </c>
      <c r="P50" s="121" t="str">
        <f t="array" ref="P50">IF($D50="","",COUNT(IF(Inventory!$B$10:$B$1000=$B50,IF(Inventory!$C$10:$C$1000=$C50,IF(Inventory!$D$10:$D$1000=$D50,IF(Inventory!$J$10:$J$1000=wicr,IF(Inventory!$P$10:$P$1000=P$9,1))))))+COUNT(IF(Inventory!$B$10:$B$1000=$B50,IF(Inventory!$C$10:$C$1000=$C50,IF(Inventory!$D$10:$D$1000=$D50,IF(Inventory!$J$10:$J$1000=wifr,IF(Inventory!$P$10:$P$1000=P$9,1)))))))</f>
        <v/>
      </c>
      <c r="Q50" s="122" t="str">
        <f t="shared" si="17"/>
        <v/>
      </c>
      <c r="R50" s="121" t="str">
        <f t="array" ref="R50">IF($D50="","",COUNT(IF(Inventory!$B$10:$B$1000=$B50,IF(Inventory!$C$10:$C$1000=$C50,IF(Inventory!$D$10:$D$1000=$D50,IF(Inventory!$J$10:$J$1000=frig,1))))))</f>
        <v/>
      </c>
      <c r="S50" s="121" t="str">
        <f t="array" ref="S50">IF($D50="","",COUNT(IF(Inventory!$B$10:$B$1000=$B50,IF(Inventory!$C$10:$C$1000=$C50,IF(Inventory!$D$10:$D$1000=$D50,IF(Inventory!$J$10:$J$1000=frig,IF(Inventory!$P$10:$P$1000=S$9,1)))))))</f>
        <v/>
      </c>
      <c r="T50" s="121" t="str">
        <f t="array" ref="T50">IF($D50="","",COUNT(IF(Inventory!$B$10:$B$1000=$B50,IF(Inventory!$C$10:$C$1000=$C50,IF(Inventory!$D$10:$D$1000=$D50,IF(Inventory!$J$10:$J$1000=frig,IF(Inventory!$P$10:$P$1000=T$9,1)))))))</f>
        <v/>
      </c>
      <c r="U50" s="121" t="str">
        <f t="array" ref="U50">IF($D50="","",COUNT(IF(Inventory!$B$10:$B$1000=$B50,IF(Inventory!$C$10:$C$1000=$C50,IF(Inventory!$D$10:$D$1000=$D50,IF(Inventory!$J$10:$J$1000=frig,IF(Inventory!$P$10:$P$1000=U$9,1)))))))</f>
        <v/>
      </c>
      <c r="V50" s="121" t="str">
        <f t="array" ref="V50">IF($D50="","",COUNT(IF(Inventory!$B$10:$B$1000=$B50,IF(Inventory!$C$10:$C$1000=$C50,IF(Inventory!$D$10:$D$1000=$D50,IF(Inventory!$J$10:$J$1000=frig,IF(Inventory!$P$10:$P$1000=V$9,1)))))))</f>
        <v/>
      </c>
      <c r="W50" s="121" t="str">
        <f t="array" ref="W50">IF($D50="","",COUNT(IF(Inventory!$B$10:$B$1000=$B50,IF(Inventory!$C$10:$C$1000=$C50,IF(Inventory!$D$10:$D$1000=$D50,IF(Inventory!$J$10:$J$1000=frig,IF(Inventory!$P$10:$P$1000=W$9,1)))))))</f>
        <v/>
      </c>
      <c r="X50" s="122" t="str">
        <f t="shared" si="18"/>
        <v/>
      </c>
      <c r="Y50" s="121" t="str">
        <f t="array" ref="Y50">IF($D50="","",COUNT(IF(Inventory!$B$10:$B$1000=$B50,IF(Inventory!$C$10:$C$1000=$C50,IF(Inventory!$D$10:$D$1000=$D50,IF(Inventory!$J$10:$J$1000=freez,1))))))</f>
        <v/>
      </c>
      <c r="Z50" s="121" t="str">
        <f t="array" ref="Z50">IF($D50="","",COUNT(IF(Inventory!$B$10:$B$1000=$B50,IF(Inventory!$C$10:$C$1000=$C50,IF(Inventory!$D$10:$D$1000=$D50,IF(Inventory!$J$10:$J$1000=freez,IF(Inventory!$P$10:$P$1000=Z$9,1)))))))</f>
        <v/>
      </c>
      <c r="AA50" s="121" t="str">
        <f t="array" ref="AA50">IF($D50="","",COUNT(IF(Inventory!$B$10:$B$1000=$B50,IF(Inventory!$C$10:$C$1000=$C50,IF(Inventory!$D$10:$D$1000=$D50,IF(Inventory!$J$10:$J$1000=freez,IF(Inventory!$P$10:$P$1000=AA$9,1)))))))</f>
        <v/>
      </c>
      <c r="AB50" s="121" t="str">
        <f t="array" ref="AB50">IF($D50="","",COUNT(IF(Inventory!$B$10:$B$1000=$B50,IF(Inventory!$C$10:$C$1000=$C50,IF(Inventory!$D$10:$D$1000=$D50,IF(Inventory!$J$10:$J$1000=freez,IF(Inventory!$P$10:$P$1000=AB$9,1)))))))</f>
        <v/>
      </c>
      <c r="AC50" s="121" t="str">
        <f t="array" ref="AC50">IF($D50="","",COUNT(IF(Inventory!$B$10:$B$1000=$B50,IF(Inventory!$C$10:$C$1000=$C50,IF(Inventory!$D$10:$D$1000=$D50,IF(Inventory!$J$10:$J$1000=freez,IF(Inventory!$P$10:$P$1000=AC$9,1)))))))</f>
        <v/>
      </c>
      <c r="AD50" s="121" t="str">
        <f t="array" ref="AD50">IF($D50="","",COUNT(IF(Inventory!$B$10:$B$1000=$B50,IF(Inventory!$C$10:$C$1000=$C50,IF(Inventory!$D$10:$D$1000=$D50,IF(Inventory!$J$10:$J$1000=freez,IF(Inventory!$P$10:$P$1000=AD$9,1)))))))</f>
        <v/>
      </c>
      <c r="AE50" s="122" t="str">
        <f t="shared" si="19"/>
        <v/>
      </c>
      <c r="AF50" s="121" t="str">
        <f t="array" ref="AF50">IF($D50="","",SUM(IF(Inventory!$B$10:$B$1000=$B50,IF(Inventory!$C$10:$C$1000=$C50,IF(Inventory!$D$10:$D$1000=$D50,IF(Inventory!$J$10:$J$1000=frig,Inventory!$AC$10:$AC$1000)))))+SUM(IF(Inventory!$B$10:$B$1000=$B50,IF(Inventory!$C$10:$C$1000=$C50,IF(Inventory!$D$10:$D$1000=$D50,IF(Inventory!$J$10:$J$1000=wicr,Inventory!$AC$10:$AC$1000))))))</f>
        <v/>
      </c>
      <c r="AG50" s="121" t="str">
        <f t="array" ref="AG50">IF($D50="","",SUM(IF(Inventory!$B$10:$B$1000=$B50,IF(Inventory!$C$10:$C$1000=$C50,IF(Inventory!$D$10:$D$1000=$D50,IF(Inventory!$J$10:$J$1000=frig,IF(Inventory!$P$10:$P$1000=AG$9,Inventory!$AC$10:$AC$1000))))))+SUM(IF(Inventory!$B$10:$B$1000=$B50,IF(Inventory!$C$10:$C$1000=$C50,IF(Inventory!$D$10:$D$1000=$D50,IF(Inventory!$J$10:$J$1000=wicr,IF(Inventory!$P$10:$P$1000=AG$9,Inventory!$AC$10:$AC$1000)))))))</f>
        <v/>
      </c>
      <c r="AH50" s="121" t="str">
        <f t="array" ref="AH50">IF($D50="","",SUM(IF(Inventory!$B$10:$B$1000=$B50,IF(Inventory!$C$10:$C$1000=$C50,IF(Inventory!$D$10:$D$1000=$D50,IF(Inventory!$J$10:$J$1000=frig,IF(Inventory!$P$10:$P$1000=AH$9,Inventory!$AC$10:$AC$1000))))))+SUM(IF(Inventory!$B$10:$B$1000=$B50,IF(Inventory!$C$10:$C$1000=$C50,IF(Inventory!$D$10:$D$1000=$D50,IF(Inventory!$J$10:$J$1000=wicr,IF(Inventory!$P$10:$P$1000=AH$9,Inventory!$AC$10:$AC$1000)))))))</f>
        <v/>
      </c>
      <c r="AI50" s="121" t="str">
        <f t="array" ref="AI50">IF($D50="","",SUM(IF(Inventory!$B$10:$B$1000=$B50,IF(Inventory!$C$10:$C$1000=$C50,IF(Inventory!$D$10:$D$1000=$D50,IF(Inventory!$J$10:$J$1000=frig,IF(Inventory!$P$10:$P$1000=AI$9,Inventory!$AC$10:$AC$1000))))))+SUM(IF(Inventory!$B$10:$B$1000=$B50,IF(Inventory!$C$10:$C$1000=$C50,IF(Inventory!$D$10:$D$1000=$D50,IF(Inventory!$J$10:$J$1000=wicr,IF(Inventory!$P$10:$P$1000=AI$9,Inventory!$AC$10:$AC$1000)))))))</f>
        <v/>
      </c>
      <c r="AJ50" s="121" t="str">
        <f t="array" ref="AJ50">IF($D50="","",SUM(IF(Inventory!$B$10:$B$1000=$B50,IF(Inventory!$C$10:$C$1000=$C50,IF(Inventory!$D$10:$D$1000=$D50,IF(Inventory!$J$10:$J$1000=frig,IF(Inventory!$P$10:$P$1000=AJ$9,Inventory!$AC$10:$AC$1000))))))+SUM(IF(Inventory!$B$10:$B$1000=$B50,IF(Inventory!$C$10:$C$1000=$C50,IF(Inventory!$D$10:$D$1000=$D50,IF(Inventory!$J$10:$J$1000=wicr,IF(Inventory!$P$10:$P$1000=AJ$9,Inventory!$AC$10:$AC$1000)))))))</f>
        <v/>
      </c>
      <c r="AK50" s="121" t="str">
        <f t="array" ref="AK50">IF($D50="","",SUM(IF(Inventory!$B$10:$B$1000=$B50,IF(Inventory!$C$10:$C$1000=$C50,IF(Inventory!$D$10:$D$1000=$D50,IF(Inventory!$J$10:$J$1000=frig,IF(Inventory!$P$10:$P$1000=AK$9,Inventory!$AC$10:$AC$1000))))))+SUM(IF(Inventory!$B$10:$B$1000=$B50,IF(Inventory!$C$10:$C$1000=$C50,IF(Inventory!$D$10:$D$1000=$D50,IF(Inventory!$J$10:$J$1000=wicr,IF(Inventory!$P$10:$P$1000=AK$9,Inventory!$AC$10:$AC$1000)))))))</f>
        <v/>
      </c>
      <c r="AL50" s="123" t="str">
        <f t="shared" si="20"/>
        <v/>
      </c>
      <c r="AM50" s="121" t="str">
        <f t="array" ref="AM50">IF($D50="","",SUM(IF(Inventory!$B$10:$B$1000=$B50,IF(Inventory!$C$10:$C$1000=$C50,IF(Inventory!$D$10:$D$1000=$D50,IF(Inventory!$J$10:$J$1000=freez,Inventory!$AD$10:$AD$1000)))))+SUM(IF(Inventory!$B$10:$B$1000=$B50,IF(Inventory!$C$10:$C$1000=$C50,IF(Inventory!$D$10:$D$1000=$D50,IF(Inventory!$J$10:$J$1000=wifr,Inventory!$AD$10:$AD$1000))))))</f>
        <v/>
      </c>
      <c r="AN50" s="121" t="str">
        <f t="array" ref="AN50">IF($D50="","",SUM(IF(Inventory!$B$10:$B$1000=$B50,IF(Inventory!$C$10:$C$1000=$C50,IF(Inventory!$D$10:$D$1000=$D50,IF(Inventory!$J$10:$J$1000=freez,IF(Inventory!$P$10:$P$1000=AN$9,Inventory!$AD$10:$AD$1000))))))+SUM(IF(Inventory!$B$10:$B$1000=$B50,IF(Inventory!$C$10:$C$1000=$C50,IF(Inventory!$D$10:$D$1000=$D50,IF(Inventory!$J$10:$J$1000=wifr,IF(Inventory!$P$10:$P$1000=AN$9,Inventory!$AD$10:$AD$1000)))))))</f>
        <v/>
      </c>
      <c r="AO50" s="121" t="str">
        <f t="array" ref="AO50">IF($D50="","",SUM(IF(Inventory!$B$10:$B$1000=$B50,IF(Inventory!$C$10:$C$1000=$C50,IF(Inventory!$D$10:$D$1000=$D50,IF(Inventory!$J$10:$J$1000=freez,IF(Inventory!$P$10:$P$1000=AO$9,Inventory!$AD$10:$AD$1000))))))+SUM(IF(Inventory!$B$10:$B$1000=$B50,IF(Inventory!$C$10:$C$1000=$C50,IF(Inventory!$D$10:$D$1000=$D50,IF(Inventory!$J$10:$J$1000=wifr,IF(Inventory!$P$10:$P$1000=AO$9,Inventory!$AD$10:$AD$1000)))))))</f>
        <v/>
      </c>
      <c r="AP50" s="121" t="str">
        <f t="array" ref="AP50">IF($D50="","",SUM(IF(Inventory!$B$10:$B$1000=$B50,IF(Inventory!$C$10:$C$1000=$C50,IF(Inventory!$D$10:$D$1000=$D50,IF(Inventory!$J$10:$J$1000=freez,IF(Inventory!$P$10:$P$1000=AP$9,Inventory!$AD$10:$AD$1000))))))+SUM(IF(Inventory!$B$10:$B$1000=$B50,IF(Inventory!$C$10:$C$1000=$C50,IF(Inventory!$D$10:$D$1000=$D50,IF(Inventory!$J$10:$J$1000=wifr,IF(Inventory!$P$10:$P$1000=AP$9,Inventory!$AD$10:$AD$1000)))))))</f>
        <v/>
      </c>
      <c r="AQ50" s="121" t="str">
        <f t="array" ref="AQ50">IF($D50="","",SUM(IF(Inventory!$B$10:$B$1000=$B50,IF(Inventory!$C$10:$C$1000=$C50,IF(Inventory!$D$10:$D$1000=$D50,IF(Inventory!$J$10:$J$1000=freez,IF(Inventory!$P$10:$P$1000=AQ$9,Inventory!$AD$10:$AD$1000))))))+SUM(IF(Inventory!$B$10:$B$1000=$B50,IF(Inventory!$C$10:$C$1000=$C50,IF(Inventory!$D$10:$D$1000=$D50,IF(Inventory!$J$10:$J$1000=wifr,IF(Inventory!$P$10:$P$1000=AQ$9,Inventory!$AD$10:$AD$1000)))))))</f>
        <v/>
      </c>
      <c r="AR50" s="121" t="str">
        <f t="array" ref="AR50">IF($D50="","",SUM(IF(Inventory!$B$10:$B$1000=$B50,IF(Inventory!$C$10:$C$1000=$C50,IF(Inventory!$D$10:$D$1000=$D50,IF(Inventory!$J$10:$J$1000=freez,IF(Inventory!$P$10:$P$1000=AR$9,Inventory!$AD$10:$AD$1000))))))+SUM(IF(Inventory!$B$10:$B$1000=$B50,IF(Inventory!$C$10:$C$1000=$C50,IF(Inventory!$D$10:$D$1000=$D50,IF(Inventory!$J$10:$J$1000=wifr,IF(Inventory!$P$10:$P$1000=AR$9,Inventory!$AD$10:$AD$1000)))))))</f>
        <v/>
      </c>
      <c r="AS50" s="124" t="str">
        <f t="shared" si="21"/>
        <v/>
      </c>
      <c r="AU50" s="352"/>
      <c r="AV50" s="352"/>
      <c r="AX50" s="125">
        <f>IF($C50="",0,Prog!$H48*AX$6*($AU50+$AV50)/12000)</f>
        <v>0</v>
      </c>
      <c r="AY50" s="125">
        <f>IF($C50="",0,Prog!$H48*AY$6*($AU50+$AV50)/12000)</f>
        <v>0</v>
      </c>
      <c r="AZ50" s="121"/>
    </row>
    <row r="51" spans="1:52" ht="16.5" x14ac:dyDescent="0.3">
      <c r="A51" s="279" t="str">
        <f>IF(Prog!B49="","",Prog!B49)</f>
        <v/>
      </c>
      <c r="B51" s="279" t="str">
        <f>IF(Prog!C49="","",Prog!C49)</f>
        <v/>
      </c>
      <c r="C51" s="279" t="str">
        <f>IF(Prog!D49="","",Prog!D49)</f>
        <v/>
      </c>
      <c r="D51" s="120"/>
      <c r="E51" s="121" t="str">
        <f t="array" ref="E51">IF($D51="","",COUNT(IF(Inventory!$B$10:$B$1000=$B51,IF(Inventory!$C$10:$C$1000=$C51,IF(Inventory!$D$10:$D$1000=$D51,IF(Inventory!$P$10:$P$1000=E$9,1))))))</f>
        <v/>
      </c>
      <c r="F51" s="121" t="str">
        <f t="array" ref="F51">IF($D51="","",COUNT(IF(Inventory!$B$10:$B$1000=$B51,IF(Inventory!$C$10:$C$1000=$C51,IF(Inventory!$D$10:$D$1000=$D51,IF(Inventory!$P$10:$P$1000=F$9,1))))))</f>
        <v/>
      </c>
      <c r="G51" s="121" t="str">
        <f t="array" ref="G51">IF($D51="","",COUNT(IF(Inventory!$B$10:$B$1000=$B51,IF(Inventory!$C$10:$C$1000=$C51,IF(Inventory!$D$10:$D$1000=$D51,IF(Inventory!$P$10:$P$1000=G$9,1))))))</f>
        <v/>
      </c>
      <c r="H51" s="121" t="str">
        <f t="array" ref="H51">IF($D51="","",COUNT(IF(Inventory!$B$10:$B$1000=$B51,IF(Inventory!$C$10:$C$1000=$C51,IF(Inventory!$D$10:$D$1000=$D51,IF(Inventory!$P$10:$P$1000=H$9,1))))))</f>
        <v/>
      </c>
      <c r="I51" s="121" t="str">
        <f t="array" ref="I51">IF($D51="","",COUNT(IF(Inventory!$B$10:$B$1000=$B51,IF(Inventory!$C$10:$C$1000=$C51,IF(Inventory!$D$10:$D$1000=$D51,IF(Inventory!$P$10:$P$1000=I$9,1))))))</f>
        <v/>
      </c>
      <c r="J51" s="121">
        <f t="shared" si="16"/>
        <v>0</v>
      </c>
      <c r="K51" s="121" t="str">
        <f t="array" ref="K51">IF($D51="","",COUNT(IF(Inventory!$B$10:$B$1000=$B51,IF(Inventory!$C$10:$C$1000=$C51,IF(Inventory!$D$10:$D$1000=$D51,IF(Inventory!$J$10:$J$1000=wicr,1)))))+COUNT(IF(Inventory!$B$10:$B$1000=$B51,IF(Inventory!$C$10:$C$1000=$C51,IF(Inventory!$D$10:$D$1000=$D51,IF(Inventory!$J$10:$J$1000=wifr,1))))))</f>
        <v/>
      </c>
      <c r="L51" s="121" t="str">
        <f t="array" ref="L51">IF($D51="","",COUNT(IF(Inventory!$B$10:$B$1000=$B51,IF(Inventory!$C$10:$C$1000=$C51,IF(Inventory!$D$10:$D$1000=$D51,IF(Inventory!$J$10:$J$1000=wicr,IF(Inventory!$P$10:$P$1000=L$9,1))))))+COUNT(IF(Inventory!$B$10:$B$1000=$B51,IF(Inventory!$C$10:$C$1000=$C51,IF(Inventory!$D$10:$D$1000=$D51,IF(Inventory!$J$10:$J$1000=wifr,IF(Inventory!$P$10:$P$1000=L$9,1)))))))</f>
        <v/>
      </c>
      <c r="M51" s="121" t="str">
        <f t="array" ref="M51">IF($D51="","",COUNT(IF(Inventory!$B$10:$B$1000=$B51,IF(Inventory!$C$10:$C$1000=$C51,IF(Inventory!$D$10:$D$1000=$D51,IF(Inventory!$J$10:$J$1000=wicr,IF(Inventory!$P$10:$P$1000=M$9,1))))))+COUNT(IF(Inventory!$B$10:$B$1000=$B51,IF(Inventory!$C$10:$C$1000=$C51,IF(Inventory!$D$10:$D$1000=$D51,IF(Inventory!$J$10:$J$1000=wifr,IF(Inventory!$P$10:$P$1000=M$9,1)))))))</f>
        <v/>
      </c>
      <c r="N51" s="121" t="str">
        <f t="array" ref="N51">IF($D51="","",COUNT(IF(Inventory!$B$10:$B$1000=$B51,IF(Inventory!$C$10:$C$1000=$C51,IF(Inventory!$D$10:$D$1000=$D51,IF(Inventory!$J$10:$J$1000=wicr,IF(Inventory!$P$10:$P$1000=N$9,1))))))+COUNT(IF(Inventory!$B$10:$B$1000=$B51,IF(Inventory!$C$10:$C$1000=$C51,IF(Inventory!$D$10:$D$1000=$D51,IF(Inventory!$J$10:$J$1000=wifr,IF(Inventory!$P$10:$P$1000=N$9,1)))))))</f>
        <v/>
      </c>
      <c r="O51" s="121" t="str">
        <f t="array" ref="O51">IF($D51="","",COUNT(IF(Inventory!$B$10:$B$1000=$B51,IF(Inventory!$C$10:$C$1000=$C51,IF(Inventory!$D$10:$D$1000=$D51,IF(Inventory!$J$10:$J$1000=wicr,IF(Inventory!$P$10:$P$1000=O$9,1))))))+COUNT(IF(Inventory!$B$10:$B$1000=$B51,IF(Inventory!$C$10:$C$1000=$C51,IF(Inventory!$D$10:$D$1000=$D51,IF(Inventory!$J$10:$J$1000=wifr,IF(Inventory!$P$10:$P$1000=O$9,1)))))))</f>
        <v/>
      </c>
      <c r="P51" s="121" t="str">
        <f t="array" ref="P51">IF($D51="","",COUNT(IF(Inventory!$B$10:$B$1000=$B51,IF(Inventory!$C$10:$C$1000=$C51,IF(Inventory!$D$10:$D$1000=$D51,IF(Inventory!$J$10:$J$1000=wicr,IF(Inventory!$P$10:$P$1000=P$9,1))))))+COUNT(IF(Inventory!$B$10:$B$1000=$B51,IF(Inventory!$C$10:$C$1000=$C51,IF(Inventory!$D$10:$D$1000=$D51,IF(Inventory!$J$10:$J$1000=wifr,IF(Inventory!$P$10:$P$1000=P$9,1)))))))</f>
        <v/>
      </c>
      <c r="Q51" s="122" t="str">
        <f t="shared" si="17"/>
        <v/>
      </c>
      <c r="R51" s="121" t="str">
        <f t="array" ref="R51">IF($D51="","",COUNT(IF(Inventory!$B$10:$B$1000=$B51,IF(Inventory!$C$10:$C$1000=$C51,IF(Inventory!$D$10:$D$1000=$D51,IF(Inventory!$J$10:$J$1000=frig,1))))))</f>
        <v/>
      </c>
      <c r="S51" s="121" t="str">
        <f t="array" ref="S51">IF($D51="","",COUNT(IF(Inventory!$B$10:$B$1000=$B51,IF(Inventory!$C$10:$C$1000=$C51,IF(Inventory!$D$10:$D$1000=$D51,IF(Inventory!$J$10:$J$1000=frig,IF(Inventory!$P$10:$P$1000=S$9,1)))))))</f>
        <v/>
      </c>
      <c r="T51" s="121" t="str">
        <f t="array" ref="T51">IF($D51="","",COUNT(IF(Inventory!$B$10:$B$1000=$B51,IF(Inventory!$C$10:$C$1000=$C51,IF(Inventory!$D$10:$D$1000=$D51,IF(Inventory!$J$10:$J$1000=frig,IF(Inventory!$P$10:$P$1000=T$9,1)))))))</f>
        <v/>
      </c>
      <c r="U51" s="121" t="str">
        <f t="array" ref="U51">IF($D51="","",COUNT(IF(Inventory!$B$10:$B$1000=$B51,IF(Inventory!$C$10:$C$1000=$C51,IF(Inventory!$D$10:$D$1000=$D51,IF(Inventory!$J$10:$J$1000=frig,IF(Inventory!$P$10:$P$1000=U$9,1)))))))</f>
        <v/>
      </c>
      <c r="V51" s="121" t="str">
        <f t="array" ref="V51">IF($D51="","",COUNT(IF(Inventory!$B$10:$B$1000=$B51,IF(Inventory!$C$10:$C$1000=$C51,IF(Inventory!$D$10:$D$1000=$D51,IF(Inventory!$J$10:$J$1000=frig,IF(Inventory!$P$10:$P$1000=V$9,1)))))))</f>
        <v/>
      </c>
      <c r="W51" s="121" t="str">
        <f t="array" ref="W51">IF($D51="","",COUNT(IF(Inventory!$B$10:$B$1000=$B51,IF(Inventory!$C$10:$C$1000=$C51,IF(Inventory!$D$10:$D$1000=$D51,IF(Inventory!$J$10:$J$1000=frig,IF(Inventory!$P$10:$P$1000=W$9,1)))))))</f>
        <v/>
      </c>
      <c r="X51" s="122" t="str">
        <f t="shared" si="18"/>
        <v/>
      </c>
      <c r="Y51" s="121" t="str">
        <f t="array" ref="Y51">IF($D51="","",COUNT(IF(Inventory!$B$10:$B$1000=$B51,IF(Inventory!$C$10:$C$1000=$C51,IF(Inventory!$D$10:$D$1000=$D51,IF(Inventory!$J$10:$J$1000=freez,1))))))</f>
        <v/>
      </c>
      <c r="Z51" s="121" t="str">
        <f t="array" ref="Z51">IF($D51="","",COUNT(IF(Inventory!$B$10:$B$1000=$B51,IF(Inventory!$C$10:$C$1000=$C51,IF(Inventory!$D$10:$D$1000=$D51,IF(Inventory!$J$10:$J$1000=freez,IF(Inventory!$P$10:$P$1000=Z$9,1)))))))</f>
        <v/>
      </c>
      <c r="AA51" s="121" t="str">
        <f t="array" ref="AA51">IF($D51="","",COUNT(IF(Inventory!$B$10:$B$1000=$B51,IF(Inventory!$C$10:$C$1000=$C51,IF(Inventory!$D$10:$D$1000=$D51,IF(Inventory!$J$10:$J$1000=freez,IF(Inventory!$P$10:$P$1000=AA$9,1)))))))</f>
        <v/>
      </c>
      <c r="AB51" s="121" t="str">
        <f t="array" ref="AB51">IF($D51="","",COUNT(IF(Inventory!$B$10:$B$1000=$B51,IF(Inventory!$C$10:$C$1000=$C51,IF(Inventory!$D$10:$D$1000=$D51,IF(Inventory!$J$10:$J$1000=freez,IF(Inventory!$P$10:$P$1000=AB$9,1)))))))</f>
        <v/>
      </c>
      <c r="AC51" s="121" t="str">
        <f t="array" ref="AC51">IF($D51="","",COUNT(IF(Inventory!$B$10:$B$1000=$B51,IF(Inventory!$C$10:$C$1000=$C51,IF(Inventory!$D$10:$D$1000=$D51,IF(Inventory!$J$10:$J$1000=freez,IF(Inventory!$P$10:$P$1000=AC$9,1)))))))</f>
        <v/>
      </c>
      <c r="AD51" s="121" t="str">
        <f t="array" ref="AD51">IF($D51="","",COUNT(IF(Inventory!$B$10:$B$1000=$B51,IF(Inventory!$C$10:$C$1000=$C51,IF(Inventory!$D$10:$D$1000=$D51,IF(Inventory!$J$10:$J$1000=freez,IF(Inventory!$P$10:$P$1000=AD$9,1)))))))</f>
        <v/>
      </c>
      <c r="AE51" s="122" t="str">
        <f t="shared" si="19"/>
        <v/>
      </c>
      <c r="AF51" s="121" t="str">
        <f t="array" ref="AF51">IF($D51="","",SUM(IF(Inventory!$B$10:$B$1000=$B51,IF(Inventory!$C$10:$C$1000=$C51,IF(Inventory!$D$10:$D$1000=$D51,IF(Inventory!$J$10:$J$1000=frig,Inventory!$AC$10:$AC$1000)))))+SUM(IF(Inventory!$B$10:$B$1000=$B51,IF(Inventory!$C$10:$C$1000=$C51,IF(Inventory!$D$10:$D$1000=$D51,IF(Inventory!$J$10:$J$1000=wicr,Inventory!$AC$10:$AC$1000))))))</f>
        <v/>
      </c>
      <c r="AG51" s="121" t="str">
        <f t="array" ref="AG51">IF($D51="","",SUM(IF(Inventory!$B$10:$B$1000=$B51,IF(Inventory!$C$10:$C$1000=$C51,IF(Inventory!$D$10:$D$1000=$D51,IF(Inventory!$J$10:$J$1000=frig,IF(Inventory!$P$10:$P$1000=AG$9,Inventory!$AC$10:$AC$1000))))))+SUM(IF(Inventory!$B$10:$B$1000=$B51,IF(Inventory!$C$10:$C$1000=$C51,IF(Inventory!$D$10:$D$1000=$D51,IF(Inventory!$J$10:$J$1000=wicr,IF(Inventory!$P$10:$P$1000=AG$9,Inventory!$AC$10:$AC$1000)))))))</f>
        <v/>
      </c>
      <c r="AH51" s="121" t="str">
        <f t="array" ref="AH51">IF($D51="","",SUM(IF(Inventory!$B$10:$B$1000=$B51,IF(Inventory!$C$10:$C$1000=$C51,IF(Inventory!$D$10:$D$1000=$D51,IF(Inventory!$J$10:$J$1000=frig,IF(Inventory!$P$10:$P$1000=AH$9,Inventory!$AC$10:$AC$1000))))))+SUM(IF(Inventory!$B$10:$B$1000=$B51,IF(Inventory!$C$10:$C$1000=$C51,IF(Inventory!$D$10:$D$1000=$D51,IF(Inventory!$J$10:$J$1000=wicr,IF(Inventory!$P$10:$P$1000=AH$9,Inventory!$AC$10:$AC$1000)))))))</f>
        <v/>
      </c>
      <c r="AI51" s="121" t="str">
        <f t="array" ref="AI51">IF($D51="","",SUM(IF(Inventory!$B$10:$B$1000=$B51,IF(Inventory!$C$10:$C$1000=$C51,IF(Inventory!$D$10:$D$1000=$D51,IF(Inventory!$J$10:$J$1000=frig,IF(Inventory!$P$10:$P$1000=AI$9,Inventory!$AC$10:$AC$1000))))))+SUM(IF(Inventory!$B$10:$B$1000=$B51,IF(Inventory!$C$10:$C$1000=$C51,IF(Inventory!$D$10:$D$1000=$D51,IF(Inventory!$J$10:$J$1000=wicr,IF(Inventory!$P$10:$P$1000=AI$9,Inventory!$AC$10:$AC$1000)))))))</f>
        <v/>
      </c>
      <c r="AJ51" s="121" t="str">
        <f t="array" ref="AJ51">IF($D51="","",SUM(IF(Inventory!$B$10:$B$1000=$B51,IF(Inventory!$C$10:$C$1000=$C51,IF(Inventory!$D$10:$D$1000=$D51,IF(Inventory!$J$10:$J$1000=frig,IF(Inventory!$P$10:$P$1000=AJ$9,Inventory!$AC$10:$AC$1000))))))+SUM(IF(Inventory!$B$10:$B$1000=$B51,IF(Inventory!$C$10:$C$1000=$C51,IF(Inventory!$D$10:$D$1000=$D51,IF(Inventory!$J$10:$J$1000=wicr,IF(Inventory!$P$10:$P$1000=AJ$9,Inventory!$AC$10:$AC$1000)))))))</f>
        <v/>
      </c>
      <c r="AK51" s="121" t="str">
        <f t="array" ref="AK51">IF($D51="","",SUM(IF(Inventory!$B$10:$B$1000=$B51,IF(Inventory!$C$10:$C$1000=$C51,IF(Inventory!$D$10:$D$1000=$D51,IF(Inventory!$J$10:$J$1000=frig,IF(Inventory!$P$10:$P$1000=AK$9,Inventory!$AC$10:$AC$1000))))))+SUM(IF(Inventory!$B$10:$B$1000=$B51,IF(Inventory!$C$10:$C$1000=$C51,IF(Inventory!$D$10:$D$1000=$D51,IF(Inventory!$J$10:$J$1000=wicr,IF(Inventory!$P$10:$P$1000=AK$9,Inventory!$AC$10:$AC$1000)))))))</f>
        <v/>
      </c>
      <c r="AL51" s="123" t="str">
        <f t="shared" si="20"/>
        <v/>
      </c>
      <c r="AM51" s="121" t="str">
        <f t="array" ref="AM51">IF($D51="","",SUM(IF(Inventory!$B$10:$B$1000=$B51,IF(Inventory!$C$10:$C$1000=$C51,IF(Inventory!$D$10:$D$1000=$D51,IF(Inventory!$J$10:$J$1000=freez,Inventory!$AD$10:$AD$1000)))))+SUM(IF(Inventory!$B$10:$B$1000=$B51,IF(Inventory!$C$10:$C$1000=$C51,IF(Inventory!$D$10:$D$1000=$D51,IF(Inventory!$J$10:$J$1000=wifr,Inventory!$AD$10:$AD$1000))))))</f>
        <v/>
      </c>
      <c r="AN51" s="121" t="str">
        <f t="array" ref="AN51">IF($D51="","",SUM(IF(Inventory!$B$10:$B$1000=$B51,IF(Inventory!$C$10:$C$1000=$C51,IF(Inventory!$D$10:$D$1000=$D51,IF(Inventory!$J$10:$J$1000=freez,IF(Inventory!$P$10:$P$1000=AN$9,Inventory!$AD$10:$AD$1000))))))+SUM(IF(Inventory!$B$10:$B$1000=$B51,IF(Inventory!$C$10:$C$1000=$C51,IF(Inventory!$D$10:$D$1000=$D51,IF(Inventory!$J$10:$J$1000=wifr,IF(Inventory!$P$10:$P$1000=AN$9,Inventory!$AD$10:$AD$1000)))))))</f>
        <v/>
      </c>
      <c r="AO51" s="121" t="str">
        <f t="array" ref="AO51">IF($D51="","",SUM(IF(Inventory!$B$10:$B$1000=$B51,IF(Inventory!$C$10:$C$1000=$C51,IF(Inventory!$D$10:$D$1000=$D51,IF(Inventory!$J$10:$J$1000=freez,IF(Inventory!$P$10:$P$1000=AO$9,Inventory!$AD$10:$AD$1000))))))+SUM(IF(Inventory!$B$10:$B$1000=$B51,IF(Inventory!$C$10:$C$1000=$C51,IF(Inventory!$D$10:$D$1000=$D51,IF(Inventory!$J$10:$J$1000=wifr,IF(Inventory!$P$10:$P$1000=AO$9,Inventory!$AD$10:$AD$1000)))))))</f>
        <v/>
      </c>
      <c r="AP51" s="121" t="str">
        <f t="array" ref="AP51">IF($D51="","",SUM(IF(Inventory!$B$10:$B$1000=$B51,IF(Inventory!$C$10:$C$1000=$C51,IF(Inventory!$D$10:$D$1000=$D51,IF(Inventory!$J$10:$J$1000=freez,IF(Inventory!$P$10:$P$1000=AP$9,Inventory!$AD$10:$AD$1000))))))+SUM(IF(Inventory!$B$10:$B$1000=$B51,IF(Inventory!$C$10:$C$1000=$C51,IF(Inventory!$D$10:$D$1000=$D51,IF(Inventory!$J$10:$J$1000=wifr,IF(Inventory!$P$10:$P$1000=AP$9,Inventory!$AD$10:$AD$1000)))))))</f>
        <v/>
      </c>
      <c r="AQ51" s="121" t="str">
        <f t="array" ref="AQ51">IF($D51="","",SUM(IF(Inventory!$B$10:$B$1000=$B51,IF(Inventory!$C$10:$C$1000=$C51,IF(Inventory!$D$10:$D$1000=$D51,IF(Inventory!$J$10:$J$1000=freez,IF(Inventory!$P$10:$P$1000=AQ$9,Inventory!$AD$10:$AD$1000))))))+SUM(IF(Inventory!$B$10:$B$1000=$B51,IF(Inventory!$C$10:$C$1000=$C51,IF(Inventory!$D$10:$D$1000=$D51,IF(Inventory!$J$10:$J$1000=wifr,IF(Inventory!$P$10:$P$1000=AQ$9,Inventory!$AD$10:$AD$1000)))))))</f>
        <v/>
      </c>
      <c r="AR51" s="121" t="str">
        <f t="array" ref="AR51">IF($D51="","",SUM(IF(Inventory!$B$10:$B$1000=$B51,IF(Inventory!$C$10:$C$1000=$C51,IF(Inventory!$D$10:$D$1000=$D51,IF(Inventory!$J$10:$J$1000=freez,IF(Inventory!$P$10:$P$1000=AR$9,Inventory!$AD$10:$AD$1000))))))+SUM(IF(Inventory!$B$10:$B$1000=$B51,IF(Inventory!$C$10:$C$1000=$C51,IF(Inventory!$D$10:$D$1000=$D51,IF(Inventory!$J$10:$J$1000=wifr,IF(Inventory!$P$10:$P$1000=AR$9,Inventory!$AD$10:$AD$1000)))))))</f>
        <v/>
      </c>
      <c r="AS51" s="124" t="str">
        <f t="shared" si="21"/>
        <v/>
      </c>
      <c r="AU51" s="352"/>
      <c r="AV51" s="352"/>
      <c r="AX51" s="125">
        <f>IF($C51="",0,Prog!$H49*AX$6*($AU51+$AV51)/12000)</f>
        <v>0</v>
      </c>
      <c r="AY51" s="125">
        <f>IF($C51="",0,Prog!$H49*AY$6*($AU51+$AV51)/12000)</f>
        <v>0</v>
      </c>
      <c r="AZ51" s="121"/>
    </row>
    <row r="52" spans="1:52" ht="16.5" x14ac:dyDescent="0.3">
      <c r="A52" s="279" t="str">
        <f>IF(Prog!B50="","",Prog!B50)</f>
        <v/>
      </c>
      <c r="B52" s="279" t="str">
        <f>IF(Prog!C50="","",Prog!C50)</f>
        <v/>
      </c>
      <c r="C52" s="279" t="str">
        <f>IF(Prog!D50="","",Prog!D50)</f>
        <v/>
      </c>
      <c r="D52" s="120"/>
      <c r="E52" s="121" t="str">
        <f t="array" ref="E52">IF($D52="","",COUNT(IF(Inventory!$B$10:$B$1000=$B52,IF(Inventory!$C$10:$C$1000=$C52,IF(Inventory!$D$10:$D$1000=$D52,IF(Inventory!$P$10:$P$1000=E$9,1))))))</f>
        <v/>
      </c>
      <c r="F52" s="121" t="str">
        <f t="array" ref="F52">IF($D52="","",COUNT(IF(Inventory!$B$10:$B$1000=$B52,IF(Inventory!$C$10:$C$1000=$C52,IF(Inventory!$D$10:$D$1000=$D52,IF(Inventory!$P$10:$P$1000=F$9,1))))))</f>
        <v/>
      </c>
      <c r="G52" s="121" t="str">
        <f t="array" ref="G52">IF($D52="","",COUNT(IF(Inventory!$B$10:$B$1000=$B52,IF(Inventory!$C$10:$C$1000=$C52,IF(Inventory!$D$10:$D$1000=$D52,IF(Inventory!$P$10:$P$1000=G$9,1))))))</f>
        <v/>
      </c>
      <c r="H52" s="121" t="str">
        <f t="array" ref="H52">IF($D52="","",COUNT(IF(Inventory!$B$10:$B$1000=$B52,IF(Inventory!$C$10:$C$1000=$C52,IF(Inventory!$D$10:$D$1000=$D52,IF(Inventory!$P$10:$P$1000=H$9,1))))))</f>
        <v/>
      </c>
      <c r="I52" s="121" t="str">
        <f t="array" ref="I52">IF($D52="","",COUNT(IF(Inventory!$B$10:$B$1000=$B52,IF(Inventory!$C$10:$C$1000=$C52,IF(Inventory!$D$10:$D$1000=$D52,IF(Inventory!$P$10:$P$1000=I$9,1))))))</f>
        <v/>
      </c>
      <c r="J52" s="121">
        <f t="shared" si="16"/>
        <v>0</v>
      </c>
      <c r="K52" s="121" t="str">
        <f t="array" ref="K52">IF($D52="","",COUNT(IF(Inventory!$B$10:$B$1000=$B52,IF(Inventory!$C$10:$C$1000=$C52,IF(Inventory!$D$10:$D$1000=$D52,IF(Inventory!$J$10:$J$1000=wicr,1)))))+COUNT(IF(Inventory!$B$10:$B$1000=$B52,IF(Inventory!$C$10:$C$1000=$C52,IF(Inventory!$D$10:$D$1000=$D52,IF(Inventory!$J$10:$J$1000=wifr,1))))))</f>
        <v/>
      </c>
      <c r="L52" s="121" t="str">
        <f t="array" ref="L52">IF($D52="","",COUNT(IF(Inventory!$B$10:$B$1000=$B52,IF(Inventory!$C$10:$C$1000=$C52,IF(Inventory!$D$10:$D$1000=$D52,IF(Inventory!$J$10:$J$1000=wicr,IF(Inventory!$P$10:$P$1000=L$9,1))))))+COUNT(IF(Inventory!$B$10:$B$1000=$B52,IF(Inventory!$C$10:$C$1000=$C52,IF(Inventory!$D$10:$D$1000=$D52,IF(Inventory!$J$10:$J$1000=wifr,IF(Inventory!$P$10:$P$1000=L$9,1)))))))</f>
        <v/>
      </c>
      <c r="M52" s="121" t="str">
        <f t="array" ref="M52">IF($D52="","",COUNT(IF(Inventory!$B$10:$B$1000=$B52,IF(Inventory!$C$10:$C$1000=$C52,IF(Inventory!$D$10:$D$1000=$D52,IF(Inventory!$J$10:$J$1000=wicr,IF(Inventory!$P$10:$P$1000=M$9,1))))))+COUNT(IF(Inventory!$B$10:$B$1000=$B52,IF(Inventory!$C$10:$C$1000=$C52,IF(Inventory!$D$10:$D$1000=$D52,IF(Inventory!$J$10:$J$1000=wifr,IF(Inventory!$P$10:$P$1000=M$9,1)))))))</f>
        <v/>
      </c>
      <c r="N52" s="121" t="str">
        <f t="array" ref="N52">IF($D52="","",COUNT(IF(Inventory!$B$10:$B$1000=$B52,IF(Inventory!$C$10:$C$1000=$C52,IF(Inventory!$D$10:$D$1000=$D52,IF(Inventory!$J$10:$J$1000=wicr,IF(Inventory!$P$10:$P$1000=N$9,1))))))+COUNT(IF(Inventory!$B$10:$B$1000=$B52,IF(Inventory!$C$10:$C$1000=$C52,IF(Inventory!$D$10:$D$1000=$D52,IF(Inventory!$J$10:$J$1000=wifr,IF(Inventory!$P$10:$P$1000=N$9,1)))))))</f>
        <v/>
      </c>
      <c r="O52" s="121" t="str">
        <f t="array" ref="O52">IF($D52="","",COUNT(IF(Inventory!$B$10:$B$1000=$B52,IF(Inventory!$C$10:$C$1000=$C52,IF(Inventory!$D$10:$D$1000=$D52,IF(Inventory!$J$10:$J$1000=wicr,IF(Inventory!$P$10:$P$1000=O$9,1))))))+COUNT(IF(Inventory!$B$10:$B$1000=$B52,IF(Inventory!$C$10:$C$1000=$C52,IF(Inventory!$D$10:$D$1000=$D52,IF(Inventory!$J$10:$J$1000=wifr,IF(Inventory!$P$10:$P$1000=O$9,1)))))))</f>
        <v/>
      </c>
      <c r="P52" s="121" t="str">
        <f t="array" ref="P52">IF($D52="","",COUNT(IF(Inventory!$B$10:$B$1000=$B52,IF(Inventory!$C$10:$C$1000=$C52,IF(Inventory!$D$10:$D$1000=$D52,IF(Inventory!$J$10:$J$1000=wicr,IF(Inventory!$P$10:$P$1000=P$9,1))))))+COUNT(IF(Inventory!$B$10:$B$1000=$B52,IF(Inventory!$C$10:$C$1000=$C52,IF(Inventory!$D$10:$D$1000=$D52,IF(Inventory!$J$10:$J$1000=wifr,IF(Inventory!$P$10:$P$1000=P$9,1)))))))</f>
        <v/>
      </c>
      <c r="Q52" s="122" t="str">
        <f t="shared" si="17"/>
        <v/>
      </c>
      <c r="R52" s="121" t="str">
        <f t="array" ref="R52">IF($D52="","",COUNT(IF(Inventory!$B$10:$B$1000=$B52,IF(Inventory!$C$10:$C$1000=$C52,IF(Inventory!$D$10:$D$1000=$D52,IF(Inventory!$J$10:$J$1000=frig,1))))))</f>
        <v/>
      </c>
      <c r="S52" s="121" t="str">
        <f t="array" ref="S52">IF($D52="","",COUNT(IF(Inventory!$B$10:$B$1000=$B52,IF(Inventory!$C$10:$C$1000=$C52,IF(Inventory!$D$10:$D$1000=$D52,IF(Inventory!$J$10:$J$1000=frig,IF(Inventory!$P$10:$P$1000=S$9,1)))))))</f>
        <v/>
      </c>
      <c r="T52" s="121" t="str">
        <f t="array" ref="T52">IF($D52="","",COUNT(IF(Inventory!$B$10:$B$1000=$B52,IF(Inventory!$C$10:$C$1000=$C52,IF(Inventory!$D$10:$D$1000=$D52,IF(Inventory!$J$10:$J$1000=frig,IF(Inventory!$P$10:$P$1000=T$9,1)))))))</f>
        <v/>
      </c>
      <c r="U52" s="121" t="str">
        <f t="array" ref="U52">IF($D52="","",COUNT(IF(Inventory!$B$10:$B$1000=$B52,IF(Inventory!$C$10:$C$1000=$C52,IF(Inventory!$D$10:$D$1000=$D52,IF(Inventory!$J$10:$J$1000=frig,IF(Inventory!$P$10:$P$1000=U$9,1)))))))</f>
        <v/>
      </c>
      <c r="V52" s="121" t="str">
        <f t="array" ref="V52">IF($D52="","",COUNT(IF(Inventory!$B$10:$B$1000=$B52,IF(Inventory!$C$10:$C$1000=$C52,IF(Inventory!$D$10:$D$1000=$D52,IF(Inventory!$J$10:$J$1000=frig,IF(Inventory!$P$10:$P$1000=V$9,1)))))))</f>
        <v/>
      </c>
      <c r="W52" s="121" t="str">
        <f t="array" ref="W52">IF($D52="","",COUNT(IF(Inventory!$B$10:$B$1000=$B52,IF(Inventory!$C$10:$C$1000=$C52,IF(Inventory!$D$10:$D$1000=$D52,IF(Inventory!$J$10:$J$1000=frig,IF(Inventory!$P$10:$P$1000=W$9,1)))))))</f>
        <v/>
      </c>
      <c r="X52" s="122" t="str">
        <f t="shared" si="18"/>
        <v/>
      </c>
      <c r="Y52" s="121" t="str">
        <f t="array" ref="Y52">IF($D52="","",COUNT(IF(Inventory!$B$10:$B$1000=$B52,IF(Inventory!$C$10:$C$1000=$C52,IF(Inventory!$D$10:$D$1000=$D52,IF(Inventory!$J$10:$J$1000=freez,1))))))</f>
        <v/>
      </c>
      <c r="Z52" s="121" t="str">
        <f t="array" ref="Z52">IF($D52="","",COUNT(IF(Inventory!$B$10:$B$1000=$B52,IF(Inventory!$C$10:$C$1000=$C52,IF(Inventory!$D$10:$D$1000=$D52,IF(Inventory!$J$10:$J$1000=freez,IF(Inventory!$P$10:$P$1000=Z$9,1)))))))</f>
        <v/>
      </c>
      <c r="AA52" s="121" t="str">
        <f t="array" ref="AA52">IF($D52="","",COUNT(IF(Inventory!$B$10:$B$1000=$B52,IF(Inventory!$C$10:$C$1000=$C52,IF(Inventory!$D$10:$D$1000=$D52,IF(Inventory!$J$10:$J$1000=freez,IF(Inventory!$P$10:$P$1000=AA$9,1)))))))</f>
        <v/>
      </c>
      <c r="AB52" s="121" t="str">
        <f t="array" ref="AB52">IF($D52="","",COUNT(IF(Inventory!$B$10:$B$1000=$B52,IF(Inventory!$C$10:$C$1000=$C52,IF(Inventory!$D$10:$D$1000=$D52,IF(Inventory!$J$10:$J$1000=freez,IF(Inventory!$P$10:$P$1000=AB$9,1)))))))</f>
        <v/>
      </c>
      <c r="AC52" s="121" t="str">
        <f t="array" ref="AC52">IF($D52="","",COUNT(IF(Inventory!$B$10:$B$1000=$B52,IF(Inventory!$C$10:$C$1000=$C52,IF(Inventory!$D$10:$D$1000=$D52,IF(Inventory!$J$10:$J$1000=freez,IF(Inventory!$P$10:$P$1000=AC$9,1)))))))</f>
        <v/>
      </c>
      <c r="AD52" s="121" t="str">
        <f t="array" ref="AD52">IF($D52="","",COUNT(IF(Inventory!$B$10:$B$1000=$B52,IF(Inventory!$C$10:$C$1000=$C52,IF(Inventory!$D$10:$D$1000=$D52,IF(Inventory!$J$10:$J$1000=freez,IF(Inventory!$P$10:$P$1000=AD$9,1)))))))</f>
        <v/>
      </c>
      <c r="AE52" s="122" t="str">
        <f t="shared" si="19"/>
        <v/>
      </c>
      <c r="AF52" s="121" t="str">
        <f t="array" ref="AF52">IF($D52="","",SUM(IF(Inventory!$B$10:$B$1000=$B52,IF(Inventory!$C$10:$C$1000=$C52,IF(Inventory!$D$10:$D$1000=$D52,IF(Inventory!$J$10:$J$1000=frig,Inventory!$AC$10:$AC$1000)))))+SUM(IF(Inventory!$B$10:$B$1000=$B52,IF(Inventory!$C$10:$C$1000=$C52,IF(Inventory!$D$10:$D$1000=$D52,IF(Inventory!$J$10:$J$1000=wicr,Inventory!$AC$10:$AC$1000))))))</f>
        <v/>
      </c>
      <c r="AG52" s="121" t="str">
        <f t="array" ref="AG52">IF($D52="","",SUM(IF(Inventory!$B$10:$B$1000=$B52,IF(Inventory!$C$10:$C$1000=$C52,IF(Inventory!$D$10:$D$1000=$D52,IF(Inventory!$J$10:$J$1000=frig,IF(Inventory!$P$10:$P$1000=AG$9,Inventory!$AC$10:$AC$1000))))))+SUM(IF(Inventory!$B$10:$B$1000=$B52,IF(Inventory!$C$10:$C$1000=$C52,IF(Inventory!$D$10:$D$1000=$D52,IF(Inventory!$J$10:$J$1000=wicr,IF(Inventory!$P$10:$P$1000=AG$9,Inventory!$AC$10:$AC$1000)))))))</f>
        <v/>
      </c>
      <c r="AH52" s="121" t="str">
        <f t="array" ref="AH52">IF($D52="","",SUM(IF(Inventory!$B$10:$B$1000=$B52,IF(Inventory!$C$10:$C$1000=$C52,IF(Inventory!$D$10:$D$1000=$D52,IF(Inventory!$J$10:$J$1000=frig,IF(Inventory!$P$10:$P$1000=AH$9,Inventory!$AC$10:$AC$1000))))))+SUM(IF(Inventory!$B$10:$B$1000=$B52,IF(Inventory!$C$10:$C$1000=$C52,IF(Inventory!$D$10:$D$1000=$D52,IF(Inventory!$J$10:$J$1000=wicr,IF(Inventory!$P$10:$P$1000=AH$9,Inventory!$AC$10:$AC$1000)))))))</f>
        <v/>
      </c>
      <c r="AI52" s="121" t="str">
        <f t="array" ref="AI52">IF($D52="","",SUM(IF(Inventory!$B$10:$B$1000=$B52,IF(Inventory!$C$10:$C$1000=$C52,IF(Inventory!$D$10:$D$1000=$D52,IF(Inventory!$J$10:$J$1000=frig,IF(Inventory!$P$10:$P$1000=AI$9,Inventory!$AC$10:$AC$1000))))))+SUM(IF(Inventory!$B$10:$B$1000=$B52,IF(Inventory!$C$10:$C$1000=$C52,IF(Inventory!$D$10:$D$1000=$D52,IF(Inventory!$J$10:$J$1000=wicr,IF(Inventory!$P$10:$P$1000=AI$9,Inventory!$AC$10:$AC$1000)))))))</f>
        <v/>
      </c>
      <c r="AJ52" s="121" t="str">
        <f t="array" ref="AJ52">IF($D52="","",SUM(IF(Inventory!$B$10:$B$1000=$B52,IF(Inventory!$C$10:$C$1000=$C52,IF(Inventory!$D$10:$D$1000=$D52,IF(Inventory!$J$10:$J$1000=frig,IF(Inventory!$P$10:$P$1000=AJ$9,Inventory!$AC$10:$AC$1000))))))+SUM(IF(Inventory!$B$10:$B$1000=$B52,IF(Inventory!$C$10:$C$1000=$C52,IF(Inventory!$D$10:$D$1000=$D52,IF(Inventory!$J$10:$J$1000=wicr,IF(Inventory!$P$10:$P$1000=AJ$9,Inventory!$AC$10:$AC$1000)))))))</f>
        <v/>
      </c>
      <c r="AK52" s="121" t="str">
        <f t="array" ref="AK52">IF($D52="","",SUM(IF(Inventory!$B$10:$B$1000=$B52,IF(Inventory!$C$10:$C$1000=$C52,IF(Inventory!$D$10:$D$1000=$D52,IF(Inventory!$J$10:$J$1000=frig,IF(Inventory!$P$10:$P$1000=AK$9,Inventory!$AC$10:$AC$1000))))))+SUM(IF(Inventory!$B$10:$B$1000=$B52,IF(Inventory!$C$10:$C$1000=$C52,IF(Inventory!$D$10:$D$1000=$D52,IF(Inventory!$J$10:$J$1000=wicr,IF(Inventory!$P$10:$P$1000=AK$9,Inventory!$AC$10:$AC$1000)))))))</f>
        <v/>
      </c>
      <c r="AL52" s="123" t="str">
        <f t="shared" si="20"/>
        <v/>
      </c>
      <c r="AM52" s="121" t="str">
        <f t="array" ref="AM52">IF($D52="","",SUM(IF(Inventory!$B$10:$B$1000=$B52,IF(Inventory!$C$10:$C$1000=$C52,IF(Inventory!$D$10:$D$1000=$D52,IF(Inventory!$J$10:$J$1000=freez,Inventory!$AD$10:$AD$1000)))))+SUM(IF(Inventory!$B$10:$B$1000=$B52,IF(Inventory!$C$10:$C$1000=$C52,IF(Inventory!$D$10:$D$1000=$D52,IF(Inventory!$J$10:$J$1000=wifr,Inventory!$AD$10:$AD$1000))))))</f>
        <v/>
      </c>
      <c r="AN52" s="121" t="str">
        <f t="array" ref="AN52">IF($D52="","",SUM(IF(Inventory!$B$10:$B$1000=$B52,IF(Inventory!$C$10:$C$1000=$C52,IF(Inventory!$D$10:$D$1000=$D52,IF(Inventory!$J$10:$J$1000=freez,IF(Inventory!$P$10:$P$1000=AN$9,Inventory!$AD$10:$AD$1000))))))+SUM(IF(Inventory!$B$10:$B$1000=$B52,IF(Inventory!$C$10:$C$1000=$C52,IF(Inventory!$D$10:$D$1000=$D52,IF(Inventory!$J$10:$J$1000=wifr,IF(Inventory!$P$10:$P$1000=AN$9,Inventory!$AD$10:$AD$1000)))))))</f>
        <v/>
      </c>
      <c r="AO52" s="121" t="str">
        <f t="array" ref="AO52">IF($D52="","",SUM(IF(Inventory!$B$10:$B$1000=$B52,IF(Inventory!$C$10:$C$1000=$C52,IF(Inventory!$D$10:$D$1000=$D52,IF(Inventory!$J$10:$J$1000=freez,IF(Inventory!$P$10:$P$1000=AO$9,Inventory!$AD$10:$AD$1000))))))+SUM(IF(Inventory!$B$10:$B$1000=$B52,IF(Inventory!$C$10:$C$1000=$C52,IF(Inventory!$D$10:$D$1000=$D52,IF(Inventory!$J$10:$J$1000=wifr,IF(Inventory!$P$10:$P$1000=AO$9,Inventory!$AD$10:$AD$1000)))))))</f>
        <v/>
      </c>
      <c r="AP52" s="121" t="str">
        <f t="array" ref="AP52">IF($D52="","",SUM(IF(Inventory!$B$10:$B$1000=$B52,IF(Inventory!$C$10:$C$1000=$C52,IF(Inventory!$D$10:$D$1000=$D52,IF(Inventory!$J$10:$J$1000=freez,IF(Inventory!$P$10:$P$1000=AP$9,Inventory!$AD$10:$AD$1000))))))+SUM(IF(Inventory!$B$10:$B$1000=$B52,IF(Inventory!$C$10:$C$1000=$C52,IF(Inventory!$D$10:$D$1000=$D52,IF(Inventory!$J$10:$J$1000=wifr,IF(Inventory!$P$10:$P$1000=AP$9,Inventory!$AD$10:$AD$1000)))))))</f>
        <v/>
      </c>
      <c r="AQ52" s="121" t="str">
        <f t="array" ref="AQ52">IF($D52="","",SUM(IF(Inventory!$B$10:$B$1000=$B52,IF(Inventory!$C$10:$C$1000=$C52,IF(Inventory!$D$10:$D$1000=$D52,IF(Inventory!$J$10:$J$1000=freez,IF(Inventory!$P$10:$P$1000=AQ$9,Inventory!$AD$10:$AD$1000))))))+SUM(IF(Inventory!$B$10:$B$1000=$B52,IF(Inventory!$C$10:$C$1000=$C52,IF(Inventory!$D$10:$D$1000=$D52,IF(Inventory!$J$10:$J$1000=wifr,IF(Inventory!$P$10:$P$1000=AQ$9,Inventory!$AD$10:$AD$1000)))))))</f>
        <v/>
      </c>
      <c r="AR52" s="121" t="str">
        <f t="array" ref="AR52">IF($D52="","",SUM(IF(Inventory!$B$10:$B$1000=$B52,IF(Inventory!$C$10:$C$1000=$C52,IF(Inventory!$D$10:$D$1000=$D52,IF(Inventory!$J$10:$J$1000=freez,IF(Inventory!$P$10:$P$1000=AR$9,Inventory!$AD$10:$AD$1000))))))+SUM(IF(Inventory!$B$10:$B$1000=$B52,IF(Inventory!$C$10:$C$1000=$C52,IF(Inventory!$D$10:$D$1000=$D52,IF(Inventory!$J$10:$J$1000=wifr,IF(Inventory!$P$10:$P$1000=AR$9,Inventory!$AD$10:$AD$1000)))))))</f>
        <v/>
      </c>
      <c r="AS52" s="124" t="str">
        <f t="shared" si="21"/>
        <v/>
      </c>
      <c r="AU52" s="352"/>
      <c r="AV52" s="352"/>
      <c r="AX52" s="125">
        <f>IF($C52="",0,Prog!$H50*AX$6*($AU52+$AV52)/12000)</f>
        <v>0</v>
      </c>
      <c r="AY52" s="125">
        <f>IF($C52="",0,Prog!$H50*AY$6*($AU52+$AV52)/12000)</f>
        <v>0</v>
      </c>
      <c r="AZ52" s="121"/>
    </row>
    <row r="53" spans="1:52" ht="16.5" x14ac:dyDescent="0.3">
      <c r="A53" s="279" t="str">
        <f>IF(Prog!B51="","",Prog!B51)</f>
        <v/>
      </c>
      <c r="B53" s="279" t="str">
        <f>IF(Prog!C51="","",Prog!C51)</f>
        <v/>
      </c>
      <c r="C53" s="279" t="str">
        <f>IF(Prog!D51="","",Prog!D51)</f>
        <v/>
      </c>
      <c r="D53" s="120"/>
      <c r="E53" s="121" t="str">
        <f t="array" ref="E53">IF($D53="","",COUNT(IF(Inventory!$B$10:$B$1000=$B53,IF(Inventory!$C$10:$C$1000=$C53,IF(Inventory!$D$10:$D$1000=$D53,IF(Inventory!$P$10:$P$1000=E$9,1))))))</f>
        <v/>
      </c>
      <c r="F53" s="121" t="str">
        <f t="array" ref="F53">IF($D53="","",COUNT(IF(Inventory!$B$10:$B$1000=$B53,IF(Inventory!$C$10:$C$1000=$C53,IF(Inventory!$D$10:$D$1000=$D53,IF(Inventory!$P$10:$P$1000=F$9,1))))))</f>
        <v/>
      </c>
      <c r="G53" s="121" t="str">
        <f t="array" ref="G53">IF($D53="","",COUNT(IF(Inventory!$B$10:$B$1000=$B53,IF(Inventory!$C$10:$C$1000=$C53,IF(Inventory!$D$10:$D$1000=$D53,IF(Inventory!$P$10:$P$1000=G$9,1))))))</f>
        <v/>
      </c>
      <c r="H53" s="121" t="str">
        <f t="array" ref="H53">IF($D53="","",COUNT(IF(Inventory!$B$10:$B$1000=$B53,IF(Inventory!$C$10:$C$1000=$C53,IF(Inventory!$D$10:$D$1000=$D53,IF(Inventory!$P$10:$P$1000=H$9,1))))))</f>
        <v/>
      </c>
      <c r="I53" s="121" t="str">
        <f t="array" ref="I53">IF($D53="","",COUNT(IF(Inventory!$B$10:$B$1000=$B53,IF(Inventory!$C$10:$C$1000=$C53,IF(Inventory!$D$10:$D$1000=$D53,IF(Inventory!$P$10:$P$1000=I$9,1))))))</f>
        <v/>
      </c>
      <c r="J53" s="121">
        <f t="shared" si="16"/>
        <v>0</v>
      </c>
      <c r="K53" s="121" t="str">
        <f t="array" ref="K53">IF($D53="","",COUNT(IF(Inventory!$B$10:$B$1000=$B53,IF(Inventory!$C$10:$C$1000=$C53,IF(Inventory!$D$10:$D$1000=$D53,IF(Inventory!$J$10:$J$1000=wicr,1)))))+COUNT(IF(Inventory!$B$10:$B$1000=$B53,IF(Inventory!$C$10:$C$1000=$C53,IF(Inventory!$D$10:$D$1000=$D53,IF(Inventory!$J$10:$J$1000=wifr,1))))))</f>
        <v/>
      </c>
      <c r="L53" s="121" t="str">
        <f t="array" ref="L53">IF($D53="","",COUNT(IF(Inventory!$B$10:$B$1000=$B53,IF(Inventory!$C$10:$C$1000=$C53,IF(Inventory!$D$10:$D$1000=$D53,IF(Inventory!$J$10:$J$1000=wicr,IF(Inventory!$P$10:$P$1000=L$9,1))))))+COUNT(IF(Inventory!$B$10:$B$1000=$B53,IF(Inventory!$C$10:$C$1000=$C53,IF(Inventory!$D$10:$D$1000=$D53,IF(Inventory!$J$10:$J$1000=wifr,IF(Inventory!$P$10:$P$1000=L$9,1)))))))</f>
        <v/>
      </c>
      <c r="M53" s="121" t="str">
        <f t="array" ref="M53">IF($D53="","",COUNT(IF(Inventory!$B$10:$B$1000=$B53,IF(Inventory!$C$10:$C$1000=$C53,IF(Inventory!$D$10:$D$1000=$D53,IF(Inventory!$J$10:$J$1000=wicr,IF(Inventory!$P$10:$P$1000=M$9,1))))))+COUNT(IF(Inventory!$B$10:$B$1000=$B53,IF(Inventory!$C$10:$C$1000=$C53,IF(Inventory!$D$10:$D$1000=$D53,IF(Inventory!$J$10:$J$1000=wifr,IF(Inventory!$P$10:$P$1000=M$9,1)))))))</f>
        <v/>
      </c>
      <c r="N53" s="121" t="str">
        <f t="array" ref="N53">IF($D53="","",COUNT(IF(Inventory!$B$10:$B$1000=$B53,IF(Inventory!$C$10:$C$1000=$C53,IF(Inventory!$D$10:$D$1000=$D53,IF(Inventory!$J$10:$J$1000=wicr,IF(Inventory!$P$10:$P$1000=N$9,1))))))+COUNT(IF(Inventory!$B$10:$B$1000=$B53,IF(Inventory!$C$10:$C$1000=$C53,IF(Inventory!$D$10:$D$1000=$D53,IF(Inventory!$J$10:$J$1000=wifr,IF(Inventory!$P$10:$P$1000=N$9,1)))))))</f>
        <v/>
      </c>
      <c r="O53" s="121" t="str">
        <f t="array" ref="O53">IF($D53="","",COUNT(IF(Inventory!$B$10:$B$1000=$B53,IF(Inventory!$C$10:$C$1000=$C53,IF(Inventory!$D$10:$D$1000=$D53,IF(Inventory!$J$10:$J$1000=wicr,IF(Inventory!$P$10:$P$1000=O$9,1))))))+COUNT(IF(Inventory!$B$10:$B$1000=$B53,IF(Inventory!$C$10:$C$1000=$C53,IF(Inventory!$D$10:$D$1000=$D53,IF(Inventory!$J$10:$J$1000=wifr,IF(Inventory!$P$10:$P$1000=O$9,1)))))))</f>
        <v/>
      </c>
      <c r="P53" s="121" t="str">
        <f t="array" ref="P53">IF($D53="","",COUNT(IF(Inventory!$B$10:$B$1000=$B53,IF(Inventory!$C$10:$C$1000=$C53,IF(Inventory!$D$10:$D$1000=$D53,IF(Inventory!$J$10:$J$1000=wicr,IF(Inventory!$P$10:$P$1000=P$9,1))))))+COUNT(IF(Inventory!$B$10:$B$1000=$B53,IF(Inventory!$C$10:$C$1000=$C53,IF(Inventory!$D$10:$D$1000=$D53,IF(Inventory!$J$10:$J$1000=wifr,IF(Inventory!$P$10:$P$1000=P$9,1)))))))</f>
        <v/>
      </c>
      <c r="Q53" s="122" t="str">
        <f t="shared" si="17"/>
        <v/>
      </c>
      <c r="R53" s="121" t="str">
        <f t="array" ref="R53">IF($D53="","",COUNT(IF(Inventory!$B$10:$B$1000=$B53,IF(Inventory!$C$10:$C$1000=$C53,IF(Inventory!$D$10:$D$1000=$D53,IF(Inventory!$J$10:$J$1000=frig,1))))))</f>
        <v/>
      </c>
      <c r="S53" s="121" t="str">
        <f t="array" ref="S53">IF($D53="","",COUNT(IF(Inventory!$B$10:$B$1000=$B53,IF(Inventory!$C$10:$C$1000=$C53,IF(Inventory!$D$10:$D$1000=$D53,IF(Inventory!$J$10:$J$1000=frig,IF(Inventory!$P$10:$P$1000=S$9,1)))))))</f>
        <v/>
      </c>
      <c r="T53" s="121" t="str">
        <f t="array" ref="T53">IF($D53="","",COUNT(IF(Inventory!$B$10:$B$1000=$B53,IF(Inventory!$C$10:$C$1000=$C53,IF(Inventory!$D$10:$D$1000=$D53,IF(Inventory!$J$10:$J$1000=frig,IF(Inventory!$P$10:$P$1000=T$9,1)))))))</f>
        <v/>
      </c>
      <c r="U53" s="121" t="str">
        <f t="array" ref="U53">IF($D53="","",COUNT(IF(Inventory!$B$10:$B$1000=$B53,IF(Inventory!$C$10:$C$1000=$C53,IF(Inventory!$D$10:$D$1000=$D53,IF(Inventory!$J$10:$J$1000=frig,IF(Inventory!$P$10:$P$1000=U$9,1)))))))</f>
        <v/>
      </c>
      <c r="V53" s="121" t="str">
        <f t="array" ref="V53">IF($D53="","",COUNT(IF(Inventory!$B$10:$B$1000=$B53,IF(Inventory!$C$10:$C$1000=$C53,IF(Inventory!$D$10:$D$1000=$D53,IF(Inventory!$J$10:$J$1000=frig,IF(Inventory!$P$10:$P$1000=V$9,1)))))))</f>
        <v/>
      </c>
      <c r="W53" s="121" t="str">
        <f t="array" ref="W53">IF($D53="","",COUNT(IF(Inventory!$B$10:$B$1000=$B53,IF(Inventory!$C$10:$C$1000=$C53,IF(Inventory!$D$10:$D$1000=$D53,IF(Inventory!$J$10:$J$1000=frig,IF(Inventory!$P$10:$P$1000=W$9,1)))))))</f>
        <v/>
      </c>
      <c r="X53" s="122" t="str">
        <f t="shared" si="18"/>
        <v/>
      </c>
      <c r="Y53" s="121" t="str">
        <f t="array" ref="Y53">IF($D53="","",COUNT(IF(Inventory!$B$10:$B$1000=$B53,IF(Inventory!$C$10:$C$1000=$C53,IF(Inventory!$D$10:$D$1000=$D53,IF(Inventory!$J$10:$J$1000=freez,1))))))</f>
        <v/>
      </c>
      <c r="Z53" s="121" t="str">
        <f t="array" ref="Z53">IF($D53="","",COUNT(IF(Inventory!$B$10:$B$1000=$B53,IF(Inventory!$C$10:$C$1000=$C53,IF(Inventory!$D$10:$D$1000=$D53,IF(Inventory!$J$10:$J$1000=freez,IF(Inventory!$P$10:$P$1000=Z$9,1)))))))</f>
        <v/>
      </c>
      <c r="AA53" s="121" t="str">
        <f t="array" ref="AA53">IF($D53="","",COUNT(IF(Inventory!$B$10:$B$1000=$B53,IF(Inventory!$C$10:$C$1000=$C53,IF(Inventory!$D$10:$D$1000=$D53,IF(Inventory!$J$10:$J$1000=freez,IF(Inventory!$P$10:$P$1000=AA$9,1)))))))</f>
        <v/>
      </c>
      <c r="AB53" s="121" t="str">
        <f t="array" ref="AB53">IF($D53="","",COUNT(IF(Inventory!$B$10:$B$1000=$B53,IF(Inventory!$C$10:$C$1000=$C53,IF(Inventory!$D$10:$D$1000=$D53,IF(Inventory!$J$10:$J$1000=freez,IF(Inventory!$P$10:$P$1000=AB$9,1)))))))</f>
        <v/>
      </c>
      <c r="AC53" s="121" t="str">
        <f t="array" ref="AC53">IF($D53="","",COUNT(IF(Inventory!$B$10:$B$1000=$B53,IF(Inventory!$C$10:$C$1000=$C53,IF(Inventory!$D$10:$D$1000=$D53,IF(Inventory!$J$10:$J$1000=freez,IF(Inventory!$P$10:$P$1000=AC$9,1)))))))</f>
        <v/>
      </c>
      <c r="AD53" s="121" t="str">
        <f t="array" ref="AD53">IF($D53="","",COUNT(IF(Inventory!$B$10:$B$1000=$B53,IF(Inventory!$C$10:$C$1000=$C53,IF(Inventory!$D$10:$D$1000=$D53,IF(Inventory!$J$10:$J$1000=freez,IF(Inventory!$P$10:$P$1000=AD$9,1)))))))</f>
        <v/>
      </c>
      <c r="AE53" s="122" t="str">
        <f t="shared" si="19"/>
        <v/>
      </c>
      <c r="AF53" s="121" t="str">
        <f t="array" ref="AF53">IF($D53="","",SUM(IF(Inventory!$B$10:$B$1000=$B53,IF(Inventory!$C$10:$C$1000=$C53,IF(Inventory!$D$10:$D$1000=$D53,IF(Inventory!$J$10:$J$1000=frig,Inventory!$AC$10:$AC$1000)))))+SUM(IF(Inventory!$B$10:$B$1000=$B53,IF(Inventory!$C$10:$C$1000=$C53,IF(Inventory!$D$10:$D$1000=$D53,IF(Inventory!$J$10:$J$1000=wicr,Inventory!$AC$10:$AC$1000))))))</f>
        <v/>
      </c>
      <c r="AG53" s="121" t="str">
        <f t="array" ref="AG53">IF($D53="","",SUM(IF(Inventory!$B$10:$B$1000=$B53,IF(Inventory!$C$10:$C$1000=$C53,IF(Inventory!$D$10:$D$1000=$D53,IF(Inventory!$J$10:$J$1000=frig,IF(Inventory!$P$10:$P$1000=AG$9,Inventory!$AC$10:$AC$1000))))))+SUM(IF(Inventory!$B$10:$B$1000=$B53,IF(Inventory!$C$10:$C$1000=$C53,IF(Inventory!$D$10:$D$1000=$D53,IF(Inventory!$J$10:$J$1000=wicr,IF(Inventory!$P$10:$P$1000=AG$9,Inventory!$AC$10:$AC$1000)))))))</f>
        <v/>
      </c>
      <c r="AH53" s="121" t="str">
        <f t="array" ref="AH53">IF($D53="","",SUM(IF(Inventory!$B$10:$B$1000=$B53,IF(Inventory!$C$10:$C$1000=$C53,IF(Inventory!$D$10:$D$1000=$D53,IF(Inventory!$J$10:$J$1000=frig,IF(Inventory!$P$10:$P$1000=AH$9,Inventory!$AC$10:$AC$1000))))))+SUM(IF(Inventory!$B$10:$B$1000=$B53,IF(Inventory!$C$10:$C$1000=$C53,IF(Inventory!$D$10:$D$1000=$D53,IF(Inventory!$J$10:$J$1000=wicr,IF(Inventory!$P$10:$P$1000=AH$9,Inventory!$AC$10:$AC$1000)))))))</f>
        <v/>
      </c>
      <c r="AI53" s="121" t="str">
        <f t="array" ref="AI53">IF($D53="","",SUM(IF(Inventory!$B$10:$B$1000=$B53,IF(Inventory!$C$10:$C$1000=$C53,IF(Inventory!$D$10:$D$1000=$D53,IF(Inventory!$J$10:$J$1000=frig,IF(Inventory!$P$10:$P$1000=AI$9,Inventory!$AC$10:$AC$1000))))))+SUM(IF(Inventory!$B$10:$B$1000=$B53,IF(Inventory!$C$10:$C$1000=$C53,IF(Inventory!$D$10:$D$1000=$D53,IF(Inventory!$J$10:$J$1000=wicr,IF(Inventory!$P$10:$P$1000=AI$9,Inventory!$AC$10:$AC$1000)))))))</f>
        <v/>
      </c>
      <c r="AJ53" s="121" t="str">
        <f t="array" ref="AJ53">IF($D53="","",SUM(IF(Inventory!$B$10:$B$1000=$B53,IF(Inventory!$C$10:$C$1000=$C53,IF(Inventory!$D$10:$D$1000=$D53,IF(Inventory!$J$10:$J$1000=frig,IF(Inventory!$P$10:$P$1000=AJ$9,Inventory!$AC$10:$AC$1000))))))+SUM(IF(Inventory!$B$10:$B$1000=$B53,IF(Inventory!$C$10:$C$1000=$C53,IF(Inventory!$D$10:$D$1000=$D53,IF(Inventory!$J$10:$J$1000=wicr,IF(Inventory!$P$10:$P$1000=AJ$9,Inventory!$AC$10:$AC$1000)))))))</f>
        <v/>
      </c>
      <c r="AK53" s="121" t="str">
        <f t="array" ref="AK53">IF($D53="","",SUM(IF(Inventory!$B$10:$B$1000=$B53,IF(Inventory!$C$10:$C$1000=$C53,IF(Inventory!$D$10:$D$1000=$D53,IF(Inventory!$J$10:$J$1000=frig,IF(Inventory!$P$10:$P$1000=AK$9,Inventory!$AC$10:$AC$1000))))))+SUM(IF(Inventory!$B$10:$B$1000=$B53,IF(Inventory!$C$10:$C$1000=$C53,IF(Inventory!$D$10:$D$1000=$D53,IF(Inventory!$J$10:$J$1000=wicr,IF(Inventory!$P$10:$P$1000=AK$9,Inventory!$AC$10:$AC$1000)))))))</f>
        <v/>
      </c>
      <c r="AL53" s="123" t="str">
        <f t="shared" si="20"/>
        <v/>
      </c>
      <c r="AM53" s="121" t="str">
        <f t="array" ref="AM53">IF($D53="","",SUM(IF(Inventory!$B$10:$B$1000=$B53,IF(Inventory!$C$10:$C$1000=$C53,IF(Inventory!$D$10:$D$1000=$D53,IF(Inventory!$J$10:$J$1000=freez,Inventory!$AD$10:$AD$1000)))))+SUM(IF(Inventory!$B$10:$B$1000=$B53,IF(Inventory!$C$10:$C$1000=$C53,IF(Inventory!$D$10:$D$1000=$D53,IF(Inventory!$J$10:$J$1000=wifr,Inventory!$AD$10:$AD$1000))))))</f>
        <v/>
      </c>
      <c r="AN53" s="121" t="str">
        <f t="array" ref="AN53">IF($D53="","",SUM(IF(Inventory!$B$10:$B$1000=$B53,IF(Inventory!$C$10:$C$1000=$C53,IF(Inventory!$D$10:$D$1000=$D53,IF(Inventory!$J$10:$J$1000=freez,IF(Inventory!$P$10:$P$1000=AN$9,Inventory!$AD$10:$AD$1000))))))+SUM(IF(Inventory!$B$10:$B$1000=$B53,IF(Inventory!$C$10:$C$1000=$C53,IF(Inventory!$D$10:$D$1000=$D53,IF(Inventory!$J$10:$J$1000=wifr,IF(Inventory!$P$10:$P$1000=AN$9,Inventory!$AD$10:$AD$1000)))))))</f>
        <v/>
      </c>
      <c r="AO53" s="121" t="str">
        <f t="array" ref="AO53">IF($D53="","",SUM(IF(Inventory!$B$10:$B$1000=$B53,IF(Inventory!$C$10:$C$1000=$C53,IF(Inventory!$D$10:$D$1000=$D53,IF(Inventory!$J$10:$J$1000=freez,IF(Inventory!$P$10:$P$1000=AO$9,Inventory!$AD$10:$AD$1000))))))+SUM(IF(Inventory!$B$10:$B$1000=$B53,IF(Inventory!$C$10:$C$1000=$C53,IF(Inventory!$D$10:$D$1000=$D53,IF(Inventory!$J$10:$J$1000=wifr,IF(Inventory!$P$10:$P$1000=AO$9,Inventory!$AD$10:$AD$1000)))))))</f>
        <v/>
      </c>
      <c r="AP53" s="121" t="str">
        <f t="array" ref="AP53">IF($D53="","",SUM(IF(Inventory!$B$10:$B$1000=$B53,IF(Inventory!$C$10:$C$1000=$C53,IF(Inventory!$D$10:$D$1000=$D53,IF(Inventory!$J$10:$J$1000=freez,IF(Inventory!$P$10:$P$1000=AP$9,Inventory!$AD$10:$AD$1000))))))+SUM(IF(Inventory!$B$10:$B$1000=$B53,IF(Inventory!$C$10:$C$1000=$C53,IF(Inventory!$D$10:$D$1000=$D53,IF(Inventory!$J$10:$J$1000=wifr,IF(Inventory!$P$10:$P$1000=AP$9,Inventory!$AD$10:$AD$1000)))))))</f>
        <v/>
      </c>
      <c r="AQ53" s="121" t="str">
        <f t="array" ref="AQ53">IF($D53="","",SUM(IF(Inventory!$B$10:$B$1000=$B53,IF(Inventory!$C$10:$C$1000=$C53,IF(Inventory!$D$10:$D$1000=$D53,IF(Inventory!$J$10:$J$1000=freez,IF(Inventory!$P$10:$P$1000=AQ$9,Inventory!$AD$10:$AD$1000))))))+SUM(IF(Inventory!$B$10:$B$1000=$B53,IF(Inventory!$C$10:$C$1000=$C53,IF(Inventory!$D$10:$D$1000=$D53,IF(Inventory!$J$10:$J$1000=wifr,IF(Inventory!$P$10:$P$1000=AQ$9,Inventory!$AD$10:$AD$1000)))))))</f>
        <v/>
      </c>
      <c r="AR53" s="121" t="str">
        <f t="array" ref="AR53">IF($D53="","",SUM(IF(Inventory!$B$10:$B$1000=$B53,IF(Inventory!$C$10:$C$1000=$C53,IF(Inventory!$D$10:$D$1000=$D53,IF(Inventory!$J$10:$J$1000=freez,IF(Inventory!$P$10:$P$1000=AR$9,Inventory!$AD$10:$AD$1000))))))+SUM(IF(Inventory!$B$10:$B$1000=$B53,IF(Inventory!$C$10:$C$1000=$C53,IF(Inventory!$D$10:$D$1000=$D53,IF(Inventory!$J$10:$J$1000=wifr,IF(Inventory!$P$10:$P$1000=AR$9,Inventory!$AD$10:$AD$1000)))))))</f>
        <v/>
      </c>
      <c r="AS53" s="124" t="str">
        <f t="shared" si="21"/>
        <v/>
      </c>
      <c r="AU53" s="352"/>
      <c r="AV53" s="352"/>
      <c r="AX53" s="125">
        <f>IF($C53="",0,Prog!$H51*AX$6*($AU53+$AV53)/12000)</f>
        <v>0</v>
      </c>
      <c r="AY53" s="125">
        <f>IF($C53="",0,Prog!$H51*AY$6*($AU53+$AV53)/12000)</f>
        <v>0</v>
      </c>
      <c r="AZ53" s="121"/>
    </row>
    <row r="54" spans="1:52" ht="16.5" x14ac:dyDescent="0.3">
      <c r="A54" s="279" t="str">
        <f>IF(Prog!B52="","",Prog!B52)</f>
        <v/>
      </c>
      <c r="B54" s="279" t="str">
        <f>IF(Prog!C52="","",Prog!C52)</f>
        <v/>
      </c>
      <c r="C54" s="279" t="str">
        <f>IF(Prog!D52="","",Prog!D52)</f>
        <v/>
      </c>
      <c r="D54" s="120"/>
      <c r="E54" s="121" t="str">
        <f t="array" ref="E54">IF($D54="","",COUNT(IF(Inventory!$B$10:$B$1000=$B54,IF(Inventory!$C$10:$C$1000=$C54,IF(Inventory!$D$10:$D$1000=$D54,IF(Inventory!$P$10:$P$1000=E$9,1))))))</f>
        <v/>
      </c>
      <c r="F54" s="121" t="str">
        <f t="array" ref="F54">IF($D54="","",COUNT(IF(Inventory!$B$10:$B$1000=$B54,IF(Inventory!$C$10:$C$1000=$C54,IF(Inventory!$D$10:$D$1000=$D54,IF(Inventory!$P$10:$P$1000=F$9,1))))))</f>
        <v/>
      </c>
      <c r="G54" s="121" t="str">
        <f t="array" ref="G54">IF($D54="","",COUNT(IF(Inventory!$B$10:$B$1000=$B54,IF(Inventory!$C$10:$C$1000=$C54,IF(Inventory!$D$10:$D$1000=$D54,IF(Inventory!$P$10:$P$1000=G$9,1))))))</f>
        <v/>
      </c>
      <c r="H54" s="121" t="str">
        <f t="array" ref="H54">IF($D54="","",COUNT(IF(Inventory!$B$10:$B$1000=$B54,IF(Inventory!$C$10:$C$1000=$C54,IF(Inventory!$D$10:$D$1000=$D54,IF(Inventory!$P$10:$P$1000=H$9,1))))))</f>
        <v/>
      </c>
      <c r="I54" s="121" t="str">
        <f t="array" ref="I54">IF($D54="","",COUNT(IF(Inventory!$B$10:$B$1000=$B54,IF(Inventory!$C$10:$C$1000=$C54,IF(Inventory!$D$10:$D$1000=$D54,IF(Inventory!$P$10:$P$1000=I$9,1))))))</f>
        <v/>
      </c>
      <c r="J54" s="121">
        <f t="shared" si="16"/>
        <v>0</v>
      </c>
      <c r="K54" s="121" t="str">
        <f t="array" ref="K54">IF($D54="","",COUNT(IF(Inventory!$B$10:$B$1000=$B54,IF(Inventory!$C$10:$C$1000=$C54,IF(Inventory!$D$10:$D$1000=$D54,IF(Inventory!$J$10:$J$1000=wicr,1)))))+COUNT(IF(Inventory!$B$10:$B$1000=$B54,IF(Inventory!$C$10:$C$1000=$C54,IF(Inventory!$D$10:$D$1000=$D54,IF(Inventory!$J$10:$J$1000=wifr,1))))))</f>
        <v/>
      </c>
      <c r="L54" s="121" t="str">
        <f t="array" ref="L54">IF($D54="","",COUNT(IF(Inventory!$B$10:$B$1000=$B54,IF(Inventory!$C$10:$C$1000=$C54,IF(Inventory!$D$10:$D$1000=$D54,IF(Inventory!$J$10:$J$1000=wicr,IF(Inventory!$P$10:$P$1000=L$9,1))))))+COUNT(IF(Inventory!$B$10:$B$1000=$B54,IF(Inventory!$C$10:$C$1000=$C54,IF(Inventory!$D$10:$D$1000=$D54,IF(Inventory!$J$10:$J$1000=wifr,IF(Inventory!$P$10:$P$1000=L$9,1)))))))</f>
        <v/>
      </c>
      <c r="M54" s="121" t="str">
        <f t="array" ref="M54">IF($D54="","",COUNT(IF(Inventory!$B$10:$B$1000=$B54,IF(Inventory!$C$10:$C$1000=$C54,IF(Inventory!$D$10:$D$1000=$D54,IF(Inventory!$J$10:$J$1000=wicr,IF(Inventory!$P$10:$P$1000=M$9,1))))))+COUNT(IF(Inventory!$B$10:$B$1000=$B54,IF(Inventory!$C$10:$C$1000=$C54,IF(Inventory!$D$10:$D$1000=$D54,IF(Inventory!$J$10:$J$1000=wifr,IF(Inventory!$P$10:$P$1000=M$9,1)))))))</f>
        <v/>
      </c>
      <c r="N54" s="121" t="str">
        <f t="array" ref="N54">IF($D54="","",COUNT(IF(Inventory!$B$10:$B$1000=$B54,IF(Inventory!$C$10:$C$1000=$C54,IF(Inventory!$D$10:$D$1000=$D54,IF(Inventory!$J$10:$J$1000=wicr,IF(Inventory!$P$10:$P$1000=N$9,1))))))+COUNT(IF(Inventory!$B$10:$B$1000=$B54,IF(Inventory!$C$10:$C$1000=$C54,IF(Inventory!$D$10:$D$1000=$D54,IF(Inventory!$J$10:$J$1000=wifr,IF(Inventory!$P$10:$P$1000=N$9,1)))))))</f>
        <v/>
      </c>
      <c r="O54" s="121" t="str">
        <f t="array" ref="O54">IF($D54="","",COUNT(IF(Inventory!$B$10:$B$1000=$B54,IF(Inventory!$C$10:$C$1000=$C54,IF(Inventory!$D$10:$D$1000=$D54,IF(Inventory!$J$10:$J$1000=wicr,IF(Inventory!$P$10:$P$1000=O$9,1))))))+COUNT(IF(Inventory!$B$10:$B$1000=$B54,IF(Inventory!$C$10:$C$1000=$C54,IF(Inventory!$D$10:$D$1000=$D54,IF(Inventory!$J$10:$J$1000=wifr,IF(Inventory!$P$10:$P$1000=O$9,1)))))))</f>
        <v/>
      </c>
      <c r="P54" s="121" t="str">
        <f t="array" ref="P54">IF($D54="","",COUNT(IF(Inventory!$B$10:$B$1000=$B54,IF(Inventory!$C$10:$C$1000=$C54,IF(Inventory!$D$10:$D$1000=$D54,IF(Inventory!$J$10:$J$1000=wicr,IF(Inventory!$P$10:$P$1000=P$9,1))))))+COUNT(IF(Inventory!$B$10:$B$1000=$B54,IF(Inventory!$C$10:$C$1000=$C54,IF(Inventory!$D$10:$D$1000=$D54,IF(Inventory!$J$10:$J$1000=wifr,IF(Inventory!$P$10:$P$1000=P$9,1)))))))</f>
        <v/>
      </c>
      <c r="Q54" s="122" t="str">
        <f t="shared" si="17"/>
        <v/>
      </c>
      <c r="R54" s="121" t="str">
        <f t="array" ref="R54">IF($D54="","",COUNT(IF(Inventory!$B$10:$B$1000=$B54,IF(Inventory!$C$10:$C$1000=$C54,IF(Inventory!$D$10:$D$1000=$D54,IF(Inventory!$J$10:$J$1000=frig,1))))))</f>
        <v/>
      </c>
      <c r="S54" s="121" t="str">
        <f t="array" ref="S54">IF($D54="","",COUNT(IF(Inventory!$B$10:$B$1000=$B54,IF(Inventory!$C$10:$C$1000=$C54,IF(Inventory!$D$10:$D$1000=$D54,IF(Inventory!$J$10:$J$1000=frig,IF(Inventory!$P$10:$P$1000=S$9,1)))))))</f>
        <v/>
      </c>
      <c r="T54" s="121" t="str">
        <f t="array" ref="T54">IF($D54="","",COUNT(IF(Inventory!$B$10:$B$1000=$B54,IF(Inventory!$C$10:$C$1000=$C54,IF(Inventory!$D$10:$D$1000=$D54,IF(Inventory!$J$10:$J$1000=frig,IF(Inventory!$P$10:$P$1000=T$9,1)))))))</f>
        <v/>
      </c>
      <c r="U54" s="121" t="str">
        <f t="array" ref="U54">IF($D54="","",COUNT(IF(Inventory!$B$10:$B$1000=$B54,IF(Inventory!$C$10:$C$1000=$C54,IF(Inventory!$D$10:$D$1000=$D54,IF(Inventory!$J$10:$J$1000=frig,IF(Inventory!$P$10:$P$1000=U$9,1)))))))</f>
        <v/>
      </c>
      <c r="V54" s="121" t="str">
        <f t="array" ref="V54">IF($D54="","",COUNT(IF(Inventory!$B$10:$B$1000=$B54,IF(Inventory!$C$10:$C$1000=$C54,IF(Inventory!$D$10:$D$1000=$D54,IF(Inventory!$J$10:$J$1000=frig,IF(Inventory!$P$10:$P$1000=V$9,1)))))))</f>
        <v/>
      </c>
      <c r="W54" s="121" t="str">
        <f t="array" ref="W54">IF($D54="","",COUNT(IF(Inventory!$B$10:$B$1000=$B54,IF(Inventory!$C$10:$C$1000=$C54,IF(Inventory!$D$10:$D$1000=$D54,IF(Inventory!$J$10:$J$1000=frig,IF(Inventory!$P$10:$P$1000=W$9,1)))))))</f>
        <v/>
      </c>
      <c r="X54" s="122" t="str">
        <f t="shared" si="18"/>
        <v/>
      </c>
      <c r="Y54" s="121" t="str">
        <f t="array" ref="Y54">IF($D54="","",COUNT(IF(Inventory!$B$10:$B$1000=$B54,IF(Inventory!$C$10:$C$1000=$C54,IF(Inventory!$D$10:$D$1000=$D54,IF(Inventory!$J$10:$J$1000=freez,1))))))</f>
        <v/>
      </c>
      <c r="Z54" s="121" t="str">
        <f t="array" ref="Z54">IF($D54="","",COUNT(IF(Inventory!$B$10:$B$1000=$B54,IF(Inventory!$C$10:$C$1000=$C54,IF(Inventory!$D$10:$D$1000=$D54,IF(Inventory!$J$10:$J$1000=freez,IF(Inventory!$P$10:$P$1000=Z$9,1)))))))</f>
        <v/>
      </c>
      <c r="AA54" s="121" t="str">
        <f t="array" ref="AA54">IF($D54="","",COUNT(IF(Inventory!$B$10:$B$1000=$B54,IF(Inventory!$C$10:$C$1000=$C54,IF(Inventory!$D$10:$D$1000=$D54,IF(Inventory!$J$10:$J$1000=freez,IF(Inventory!$P$10:$P$1000=AA$9,1)))))))</f>
        <v/>
      </c>
      <c r="AB54" s="121" t="str">
        <f t="array" ref="AB54">IF($D54="","",COUNT(IF(Inventory!$B$10:$B$1000=$B54,IF(Inventory!$C$10:$C$1000=$C54,IF(Inventory!$D$10:$D$1000=$D54,IF(Inventory!$J$10:$J$1000=freez,IF(Inventory!$P$10:$P$1000=AB$9,1)))))))</f>
        <v/>
      </c>
      <c r="AC54" s="121" t="str">
        <f t="array" ref="AC54">IF($D54="","",COUNT(IF(Inventory!$B$10:$B$1000=$B54,IF(Inventory!$C$10:$C$1000=$C54,IF(Inventory!$D$10:$D$1000=$D54,IF(Inventory!$J$10:$J$1000=freez,IF(Inventory!$P$10:$P$1000=AC$9,1)))))))</f>
        <v/>
      </c>
      <c r="AD54" s="121" t="str">
        <f t="array" ref="AD54">IF($D54="","",COUNT(IF(Inventory!$B$10:$B$1000=$B54,IF(Inventory!$C$10:$C$1000=$C54,IF(Inventory!$D$10:$D$1000=$D54,IF(Inventory!$J$10:$J$1000=freez,IF(Inventory!$P$10:$P$1000=AD$9,1)))))))</f>
        <v/>
      </c>
      <c r="AE54" s="122" t="str">
        <f t="shared" si="19"/>
        <v/>
      </c>
      <c r="AF54" s="121" t="str">
        <f t="array" ref="AF54">IF($D54="","",SUM(IF(Inventory!$B$10:$B$1000=$B54,IF(Inventory!$C$10:$C$1000=$C54,IF(Inventory!$D$10:$D$1000=$D54,IF(Inventory!$J$10:$J$1000=frig,Inventory!$AC$10:$AC$1000)))))+SUM(IF(Inventory!$B$10:$B$1000=$B54,IF(Inventory!$C$10:$C$1000=$C54,IF(Inventory!$D$10:$D$1000=$D54,IF(Inventory!$J$10:$J$1000=wicr,Inventory!$AC$10:$AC$1000))))))</f>
        <v/>
      </c>
      <c r="AG54" s="121" t="str">
        <f t="array" ref="AG54">IF($D54="","",SUM(IF(Inventory!$B$10:$B$1000=$B54,IF(Inventory!$C$10:$C$1000=$C54,IF(Inventory!$D$10:$D$1000=$D54,IF(Inventory!$J$10:$J$1000=frig,IF(Inventory!$P$10:$P$1000=AG$9,Inventory!$AC$10:$AC$1000))))))+SUM(IF(Inventory!$B$10:$B$1000=$B54,IF(Inventory!$C$10:$C$1000=$C54,IF(Inventory!$D$10:$D$1000=$D54,IF(Inventory!$J$10:$J$1000=wicr,IF(Inventory!$P$10:$P$1000=AG$9,Inventory!$AC$10:$AC$1000)))))))</f>
        <v/>
      </c>
      <c r="AH54" s="121" t="str">
        <f t="array" ref="AH54">IF($D54="","",SUM(IF(Inventory!$B$10:$B$1000=$B54,IF(Inventory!$C$10:$C$1000=$C54,IF(Inventory!$D$10:$D$1000=$D54,IF(Inventory!$J$10:$J$1000=frig,IF(Inventory!$P$10:$P$1000=AH$9,Inventory!$AC$10:$AC$1000))))))+SUM(IF(Inventory!$B$10:$B$1000=$B54,IF(Inventory!$C$10:$C$1000=$C54,IF(Inventory!$D$10:$D$1000=$D54,IF(Inventory!$J$10:$J$1000=wicr,IF(Inventory!$P$10:$P$1000=AH$9,Inventory!$AC$10:$AC$1000)))))))</f>
        <v/>
      </c>
      <c r="AI54" s="121" t="str">
        <f t="array" ref="AI54">IF($D54="","",SUM(IF(Inventory!$B$10:$B$1000=$B54,IF(Inventory!$C$10:$C$1000=$C54,IF(Inventory!$D$10:$D$1000=$D54,IF(Inventory!$J$10:$J$1000=frig,IF(Inventory!$P$10:$P$1000=AI$9,Inventory!$AC$10:$AC$1000))))))+SUM(IF(Inventory!$B$10:$B$1000=$B54,IF(Inventory!$C$10:$C$1000=$C54,IF(Inventory!$D$10:$D$1000=$D54,IF(Inventory!$J$10:$J$1000=wicr,IF(Inventory!$P$10:$P$1000=AI$9,Inventory!$AC$10:$AC$1000)))))))</f>
        <v/>
      </c>
      <c r="AJ54" s="121" t="str">
        <f t="array" ref="AJ54">IF($D54="","",SUM(IF(Inventory!$B$10:$B$1000=$B54,IF(Inventory!$C$10:$C$1000=$C54,IF(Inventory!$D$10:$D$1000=$D54,IF(Inventory!$J$10:$J$1000=frig,IF(Inventory!$P$10:$P$1000=AJ$9,Inventory!$AC$10:$AC$1000))))))+SUM(IF(Inventory!$B$10:$B$1000=$B54,IF(Inventory!$C$10:$C$1000=$C54,IF(Inventory!$D$10:$D$1000=$D54,IF(Inventory!$J$10:$J$1000=wicr,IF(Inventory!$P$10:$P$1000=AJ$9,Inventory!$AC$10:$AC$1000)))))))</f>
        <v/>
      </c>
      <c r="AK54" s="121" t="str">
        <f t="array" ref="AK54">IF($D54="","",SUM(IF(Inventory!$B$10:$B$1000=$B54,IF(Inventory!$C$10:$C$1000=$C54,IF(Inventory!$D$10:$D$1000=$D54,IF(Inventory!$J$10:$J$1000=frig,IF(Inventory!$P$10:$P$1000=AK$9,Inventory!$AC$10:$AC$1000))))))+SUM(IF(Inventory!$B$10:$B$1000=$B54,IF(Inventory!$C$10:$C$1000=$C54,IF(Inventory!$D$10:$D$1000=$D54,IF(Inventory!$J$10:$J$1000=wicr,IF(Inventory!$P$10:$P$1000=AK$9,Inventory!$AC$10:$AC$1000)))))))</f>
        <v/>
      </c>
      <c r="AL54" s="123" t="str">
        <f t="shared" si="20"/>
        <v/>
      </c>
      <c r="AM54" s="121" t="str">
        <f t="array" ref="AM54">IF($D54="","",SUM(IF(Inventory!$B$10:$B$1000=$B54,IF(Inventory!$C$10:$C$1000=$C54,IF(Inventory!$D$10:$D$1000=$D54,IF(Inventory!$J$10:$J$1000=freez,Inventory!$AD$10:$AD$1000)))))+SUM(IF(Inventory!$B$10:$B$1000=$B54,IF(Inventory!$C$10:$C$1000=$C54,IF(Inventory!$D$10:$D$1000=$D54,IF(Inventory!$J$10:$J$1000=wifr,Inventory!$AD$10:$AD$1000))))))</f>
        <v/>
      </c>
      <c r="AN54" s="121" t="str">
        <f t="array" ref="AN54">IF($D54="","",SUM(IF(Inventory!$B$10:$B$1000=$B54,IF(Inventory!$C$10:$C$1000=$C54,IF(Inventory!$D$10:$D$1000=$D54,IF(Inventory!$J$10:$J$1000=freez,IF(Inventory!$P$10:$P$1000=AN$9,Inventory!$AD$10:$AD$1000))))))+SUM(IF(Inventory!$B$10:$B$1000=$B54,IF(Inventory!$C$10:$C$1000=$C54,IF(Inventory!$D$10:$D$1000=$D54,IF(Inventory!$J$10:$J$1000=wifr,IF(Inventory!$P$10:$P$1000=AN$9,Inventory!$AD$10:$AD$1000)))))))</f>
        <v/>
      </c>
      <c r="AO54" s="121" t="str">
        <f t="array" ref="AO54">IF($D54="","",SUM(IF(Inventory!$B$10:$B$1000=$B54,IF(Inventory!$C$10:$C$1000=$C54,IF(Inventory!$D$10:$D$1000=$D54,IF(Inventory!$J$10:$J$1000=freez,IF(Inventory!$P$10:$P$1000=AO$9,Inventory!$AD$10:$AD$1000))))))+SUM(IF(Inventory!$B$10:$B$1000=$B54,IF(Inventory!$C$10:$C$1000=$C54,IF(Inventory!$D$10:$D$1000=$D54,IF(Inventory!$J$10:$J$1000=wifr,IF(Inventory!$P$10:$P$1000=AO$9,Inventory!$AD$10:$AD$1000)))))))</f>
        <v/>
      </c>
      <c r="AP54" s="121" t="str">
        <f t="array" ref="AP54">IF($D54="","",SUM(IF(Inventory!$B$10:$B$1000=$B54,IF(Inventory!$C$10:$C$1000=$C54,IF(Inventory!$D$10:$D$1000=$D54,IF(Inventory!$J$10:$J$1000=freez,IF(Inventory!$P$10:$P$1000=AP$9,Inventory!$AD$10:$AD$1000))))))+SUM(IF(Inventory!$B$10:$B$1000=$B54,IF(Inventory!$C$10:$C$1000=$C54,IF(Inventory!$D$10:$D$1000=$D54,IF(Inventory!$J$10:$J$1000=wifr,IF(Inventory!$P$10:$P$1000=AP$9,Inventory!$AD$10:$AD$1000)))))))</f>
        <v/>
      </c>
      <c r="AQ54" s="121" t="str">
        <f t="array" ref="AQ54">IF($D54="","",SUM(IF(Inventory!$B$10:$B$1000=$B54,IF(Inventory!$C$10:$C$1000=$C54,IF(Inventory!$D$10:$D$1000=$D54,IF(Inventory!$J$10:$J$1000=freez,IF(Inventory!$P$10:$P$1000=AQ$9,Inventory!$AD$10:$AD$1000))))))+SUM(IF(Inventory!$B$10:$B$1000=$B54,IF(Inventory!$C$10:$C$1000=$C54,IF(Inventory!$D$10:$D$1000=$D54,IF(Inventory!$J$10:$J$1000=wifr,IF(Inventory!$P$10:$P$1000=AQ$9,Inventory!$AD$10:$AD$1000)))))))</f>
        <v/>
      </c>
      <c r="AR54" s="121" t="str">
        <f t="array" ref="AR54">IF($D54="","",SUM(IF(Inventory!$B$10:$B$1000=$B54,IF(Inventory!$C$10:$C$1000=$C54,IF(Inventory!$D$10:$D$1000=$D54,IF(Inventory!$J$10:$J$1000=freez,IF(Inventory!$P$10:$P$1000=AR$9,Inventory!$AD$10:$AD$1000))))))+SUM(IF(Inventory!$B$10:$B$1000=$B54,IF(Inventory!$C$10:$C$1000=$C54,IF(Inventory!$D$10:$D$1000=$D54,IF(Inventory!$J$10:$J$1000=wifr,IF(Inventory!$P$10:$P$1000=AR$9,Inventory!$AD$10:$AD$1000)))))))</f>
        <v/>
      </c>
      <c r="AS54" s="124" t="str">
        <f t="shared" si="21"/>
        <v/>
      </c>
      <c r="AU54" s="352"/>
      <c r="AV54" s="352"/>
      <c r="AX54" s="125">
        <f>IF($C54="",0,Prog!$H52*AX$6*($AU54+$AV54)/12000)</f>
        <v>0</v>
      </c>
      <c r="AY54" s="125">
        <f>IF($C54="",0,Prog!$H52*AY$6*($AU54+$AV54)/12000)</f>
        <v>0</v>
      </c>
      <c r="AZ54" s="121"/>
    </row>
    <row r="55" spans="1:52" ht="16.5" x14ac:dyDescent="0.3">
      <c r="A55" s="279" t="str">
        <f>IF(Prog!B53="","",Prog!B53)</f>
        <v/>
      </c>
      <c r="B55" s="279" t="str">
        <f>IF(Prog!C53="","",Prog!C53)</f>
        <v/>
      </c>
      <c r="C55" s="279" t="str">
        <f>IF(Prog!D53="","",Prog!D53)</f>
        <v/>
      </c>
      <c r="D55" s="120"/>
      <c r="E55" s="121" t="str">
        <f t="array" ref="E55">IF($D55="","",COUNT(IF(Inventory!$B$10:$B$1000=$B55,IF(Inventory!$C$10:$C$1000=$C55,IF(Inventory!$D$10:$D$1000=$D55,IF(Inventory!$P$10:$P$1000=E$9,1))))))</f>
        <v/>
      </c>
      <c r="F55" s="121" t="str">
        <f t="array" ref="F55">IF($D55="","",COUNT(IF(Inventory!$B$10:$B$1000=$B55,IF(Inventory!$C$10:$C$1000=$C55,IF(Inventory!$D$10:$D$1000=$D55,IF(Inventory!$P$10:$P$1000=F$9,1))))))</f>
        <v/>
      </c>
      <c r="G55" s="121" t="str">
        <f t="array" ref="G55">IF($D55="","",COUNT(IF(Inventory!$B$10:$B$1000=$B55,IF(Inventory!$C$10:$C$1000=$C55,IF(Inventory!$D$10:$D$1000=$D55,IF(Inventory!$P$10:$P$1000=G$9,1))))))</f>
        <v/>
      </c>
      <c r="H55" s="121" t="str">
        <f t="array" ref="H55">IF($D55="","",COUNT(IF(Inventory!$B$10:$B$1000=$B55,IF(Inventory!$C$10:$C$1000=$C55,IF(Inventory!$D$10:$D$1000=$D55,IF(Inventory!$P$10:$P$1000=H$9,1))))))</f>
        <v/>
      </c>
      <c r="I55" s="121" t="str">
        <f t="array" ref="I55">IF($D55="","",COUNT(IF(Inventory!$B$10:$B$1000=$B55,IF(Inventory!$C$10:$C$1000=$C55,IF(Inventory!$D$10:$D$1000=$D55,IF(Inventory!$P$10:$P$1000=I$9,1))))))</f>
        <v/>
      </c>
      <c r="J55" s="121">
        <f t="shared" si="16"/>
        <v>0</v>
      </c>
      <c r="K55" s="121" t="str">
        <f t="array" ref="K55">IF($D55="","",COUNT(IF(Inventory!$B$10:$B$1000=$B55,IF(Inventory!$C$10:$C$1000=$C55,IF(Inventory!$D$10:$D$1000=$D55,IF(Inventory!$J$10:$J$1000=wicr,1)))))+COUNT(IF(Inventory!$B$10:$B$1000=$B55,IF(Inventory!$C$10:$C$1000=$C55,IF(Inventory!$D$10:$D$1000=$D55,IF(Inventory!$J$10:$J$1000=wifr,1))))))</f>
        <v/>
      </c>
      <c r="L55" s="121" t="str">
        <f t="array" ref="L55">IF($D55="","",COUNT(IF(Inventory!$B$10:$B$1000=$B55,IF(Inventory!$C$10:$C$1000=$C55,IF(Inventory!$D$10:$D$1000=$D55,IF(Inventory!$J$10:$J$1000=wicr,IF(Inventory!$P$10:$P$1000=L$9,1))))))+COUNT(IF(Inventory!$B$10:$B$1000=$B55,IF(Inventory!$C$10:$C$1000=$C55,IF(Inventory!$D$10:$D$1000=$D55,IF(Inventory!$J$10:$J$1000=wifr,IF(Inventory!$P$10:$P$1000=L$9,1)))))))</f>
        <v/>
      </c>
      <c r="M55" s="121" t="str">
        <f t="array" ref="M55">IF($D55="","",COUNT(IF(Inventory!$B$10:$B$1000=$B55,IF(Inventory!$C$10:$C$1000=$C55,IF(Inventory!$D$10:$D$1000=$D55,IF(Inventory!$J$10:$J$1000=wicr,IF(Inventory!$P$10:$P$1000=M$9,1))))))+COUNT(IF(Inventory!$B$10:$B$1000=$B55,IF(Inventory!$C$10:$C$1000=$C55,IF(Inventory!$D$10:$D$1000=$D55,IF(Inventory!$J$10:$J$1000=wifr,IF(Inventory!$P$10:$P$1000=M$9,1)))))))</f>
        <v/>
      </c>
      <c r="N55" s="121" t="str">
        <f t="array" ref="N55">IF($D55="","",COUNT(IF(Inventory!$B$10:$B$1000=$B55,IF(Inventory!$C$10:$C$1000=$C55,IF(Inventory!$D$10:$D$1000=$D55,IF(Inventory!$J$10:$J$1000=wicr,IF(Inventory!$P$10:$P$1000=N$9,1))))))+COUNT(IF(Inventory!$B$10:$B$1000=$B55,IF(Inventory!$C$10:$C$1000=$C55,IF(Inventory!$D$10:$D$1000=$D55,IF(Inventory!$J$10:$J$1000=wifr,IF(Inventory!$P$10:$P$1000=N$9,1)))))))</f>
        <v/>
      </c>
      <c r="O55" s="121" t="str">
        <f t="array" ref="O55">IF($D55="","",COUNT(IF(Inventory!$B$10:$B$1000=$B55,IF(Inventory!$C$10:$C$1000=$C55,IF(Inventory!$D$10:$D$1000=$D55,IF(Inventory!$J$10:$J$1000=wicr,IF(Inventory!$P$10:$P$1000=O$9,1))))))+COUNT(IF(Inventory!$B$10:$B$1000=$B55,IF(Inventory!$C$10:$C$1000=$C55,IF(Inventory!$D$10:$D$1000=$D55,IF(Inventory!$J$10:$J$1000=wifr,IF(Inventory!$P$10:$P$1000=O$9,1)))))))</f>
        <v/>
      </c>
      <c r="P55" s="121" t="str">
        <f t="array" ref="P55">IF($D55="","",COUNT(IF(Inventory!$B$10:$B$1000=$B55,IF(Inventory!$C$10:$C$1000=$C55,IF(Inventory!$D$10:$D$1000=$D55,IF(Inventory!$J$10:$J$1000=wicr,IF(Inventory!$P$10:$P$1000=P$9,1))))))+COUNT(IF(Inventory!$B$10:$B$1000=$B55,IF(Inventory!$C$10:$C$1000=$C55,IF(Inventory!$D$10:$D$1000=$D55,IF(Inventory!$J$10:$J$1000=wifr,IF(Inventory!$P$10:$P$1000=P$9,1)))))))</f>
        <v/>
      </c>
      <c r="Q55" s="122" t="str">
        <f t="shared" si="17"/>
        <v/>
      </c>
      <c r="R55" s="121" t="str">
        <f t="array" ref="R55">IF($D55="","",COUNT(IF(Inventory!$B$10:$B$1000=$B55,IF(Inventory!$C$10:$C$1000=$C55,IF(Inventory!$D$10:$D$1000=$D55,IF(Inventory!$J$10:$J$1000=frig,1))))))</f>
        <v/>
      </c>
      <c r="S55" s="121" t="str">
        <f t="array" ref="S55">IF($D55="","",COUNT(IF(Inventory!$B$10:$B$1000=$B55,IF(Inventory!$C$10:$C$1000=$C55,IF(Inventory!$D$10:$D$1000=$D55,IF(Inventory!$J$10:$J$1000=frig,IF(Inventory!$P$10:$P$1000=S$9,1)))))))</f>
        <v/>
      </c>
      <c r="T55" s="121" t="str">
        <f t="array" ref="T55">IF($D55="","",COUNT(IF(Inventory!$B$10:$B$1000=$B55,IF(Inventory!$C$10:$C$1000=$C55,IF(Inventory!$D$10:$D$1000=$D55,IF(Inventory!$J$10:$J$1000=frig,IF(Inventory!$P$10:$P$1000=T$9,1)))))))</f>
        <v/>
      </c>
      <c r="U55" s="121" t="str">
        <f t="array" ref="U55">IF($D55="","",COUNT(IF(Inventory!$B$10:$B$1000=$B55,IF(Inventory!$C$10:$C$1000=$C55,IF(Inventory!$D$10:$D$1000=$D55,IF(Inventory!$J$10:$J$1000=frig,IF(Inventory!$P$10:$P$1000=U$9,1)))))))</f>
        <v/>
      </c>
      <c r="V55" s="121" t="str">
        <f t="array" ref="V55">IF($D55="","",COUNT(IF(Inventory!$B$10:$B$1000=$B55,IF(Inventory!$C$10:$C$1000=$C55,IF(Inventory!$D$10:$D$1000=$D55,IF(Inventory!$J$10:$J$1000=frig,IF(Inventory!$P$10:$P$1000=V$9,1)))))))</f>
        <v/>
      </c>
      <c r="W55" s="121" t="str">
        <f t="array" ref="W55">IF($D55="","",COUNT(IF(Inventory!$B$10:$B$1000=$B55,IF(Inventory!$C$10:$C$1000=$C55,IF(Inventory!$D$10:$D$1000=$D55,IF(Inventory!$J$10:$J$1000=frig,IF(Inventory!$P$10:$P$1000=W$9,1)))))))</f>
        <v/>
      </c>
      <c r="X55" s="122" t="str">
        <f t="shared" si="18"/>
        <v/>
      </c>
      <c r="Y55" s="121" t="str">
        <f t="array" ref="Y55">IF($D55="","",COUNT(IF(Inventory!$B$10:$B$1000=$B55,IF(Inventory!$C$10:$C$1000=$C55,IF(Inventory!$D$10:$D$1000=$D55,IF(Inventory!$J$10:$J$1000=freez,1))))))</f>
        <v/>
      </c>
      <c r="Z55" s="121" t="str">
        <f t="array" ref="Z55">IF($D55="","",COUNT(IF(Inventory!$B$10:$B$1000=$B55,IF(Inventory!$C$10:$C$1000=$C55,IF(Inventory!$D$10:$D$1000=$D55,IF(Inventory!$J$10:$J$1000=freez,IF(Inventory!$P$10:$P$1000=Z$9,1)))))))</f>
        <v/>
      </c>
      <c r="AA55" s="121" t="str">
        <f t="array" ref="AA55">IF($D55="","",COUNT(IF(Inventory!$B$10:$B$1000=$B55,IF(Inventory!$C$10:$C$1000=$C55,IF(Inventory!$D$10:$D$1000=$D55,IF(Inventory!$J$10:$J$1000=freez,IF(Inventory!$P$10:$P$1000=AA$9,1)))))))</f>
        <v/>
      </c>
      <c r="AB55" s="121" t="str">
        <f t="array" ref="AB55">IF($D55="","",COUNT(IF(Inventory!$B$10:$B$1000=$B55,IF(Inventory!$C$10:$C$1000=$C55,IF(Inventory!$D$10:$D$1000=$D55,IF(Inventory!$J$10:$J$1000=freez,IF(Inventory!$P$10:$P$1000=AB$9,1)))))))</f>
        <v/>
      </c>
      <c r="AC55" s="121" t="str">
        <f t="array" ref="AC55">IF($D55="","",COUNT(IF(Inventory!$B$10:$B$1000=$B55,IF(Inventory!$C$10:$C$1000=$C55,IF(Inventory!$D$10:$D$1000=$D55,IF(Inventory!$J$10:$J$1000=freez,IF(Inventory!$P$10:$P$1000=AC$9,1)))))))</f>
        <v/>
      </c>
      <c r="AD55" s="121" t="str">
        <f t="array" ref="AD55">IF($D55="","",COUNT(IF(Inventory!$B$10:$B$1000=$B55,IF(Inventory!$C$10:$C$1000=$C55,IF(Inventory!$D$10:$D$1000=$D55,IF(Inventory!$J$10:$J$1000=freez,IF(Inventory!$P$10:$P$1000=AD$9,1)))))))</f>
        <v/>
      </c>
      <c r="AE55" s="122" t="str">
        <f t="shared" si="19"/>
        <v/>
      </c>
      <c r="AF55" s="121" t="str">
        <f t="array" ref="AF55">IF($D55="","",SUM(IF(Inventory!$B$10:$B$1000=$B55,IF(Inventory!$C$10:$C$1000=$C55,IF(Inventory!$D$10:$D$1000=$D55,IF(Inventory!$J$10:$J$1000=frig,Inventory!$AC$10:$AC$1000)))))+SUM(IF(Inventory!$B$10:$B$1000=$B55,IF(Inventory!$C$10:$C$1000=$C55,IF(Inventory!$D$10:$D$1000=$D55,IF(Inventory!$J$10:$J$1000=wicr,Inventory!$AC$10:$AC$1000))))))</f>
        <v/>
      </c>
      <c r="AG55" s="121" t="str">
        <f t="array" ref="AG55">IF($D55="","",SUM(IF(Inventory!$B$10:$B$1000=$B55,IF(Inventory!$C$10:$C$1000=$C55,IF(Inventory!$D$10:$D$1000=$D55,IF(Inventory!$J$10:$J$1000=frig,IF(Inventory!$P$10:$P$1000=AG$9,Inventory!$AC$10:$AC$1000))))))+SUM(IF(Inventory!$B$10:$B$1000=$B55,IF(Inventory!$C$10:$C$1000=$C55,IF(Inventory!$D$10:$D$1000=$D55,IF(Inventory!$J$10:$J$1000=wicr,IF(Inventory!$P$10:$P$1000=AG$9,Inventory!$AC$10:$AC$1000)))))))</f>
        <v/>
      </c>
      <c r="AH55" s="121" t="str">
        <f t="array" ref="AH55">IF($D55="","",SUM(IF(Inventory!$B$10:$B$1000=$B55,IF(Inventory!$C$10:$C$1000=$C55,IF(Inventory!$D$10:$D$1000=$D55,IF(Inventory!$J$10:$J$1000=frig,IF(Inventory!$P$10:$P$1000=AH$9,Inventory!$AC$10:$AC$1000))))))+SUM(IF(Inventory!$B$10:$B$1000=$B55,IF(Inventory!$C$10:$C$1000=$C55,IF(Inventory!$D$10:$D$1000=$D55,IF(Inventory!$J$10:$J$1000=wicr,IF(Inventory!$P$10:$P$1000=AH$9,Inventory!$AC$10:$AC$1000)))))))</f>
        <v/>
      </c>
      <c r="AI55" s="121" t="str">
        <f t="array" ref="AI55">IF($D55="","",SUM(IF(Inventory!$B$10:$B$1000=$B55,IF(Inventory!$C$10:$C$1000=$C55,IF(Inventory!$D$10:$D$1000=$D55,IF(Inventory!$J$10:$J$1000=frig,IF(Inventory!$P$10:$P$1000=AI$9,Inventory!$AC$10:$AC$1000))))))+SUM(IF(Inventory!$B$10:$B$1000=$B55,IF(Inventory!$C$10:$C$1000=$C55,IF(Inventory!$D$10:$D$1000=$D55,IF(Inventory!$J$10:$J$1000=wicr,IF(Inventory!$P$10:$P$1000=AI$9,Inventory!$AC$10:$AC$1000)))))))</f>
        <v/>
      </c>
      <c r="AJ55" s="121" t="str">
        <f t="array" ref="AJ55">IF($D55="","",SUM(IF(Inventory!$B$10:$B$1000=$B55,IF(Inventory!$C$10:$C$1000=$C55,IF(Inventory!$D$10:$D$1000=$D55,IF(Inventory!$J$10:$J$1000=frig,IF(Inventory!$P$10:$P$1000=AJ$9,Inventory!$AC$10:$AC$1000))))))+SUM(IF(Inventory!$B$10:$B$1000=$B55,IF(Inventory!$C$10:$C$1000=$C55,IF(Inventory!$D$10:$D$1000=$D55,IF(Inventory!$J$10:$J$1000=wicr,IF(Inventory!$P$10:$P$1000=AJ$9,Inventory!$AC$10:$AC$1000)))))))</f>
        <v/>
      </c>
      <c r="AK55" s="121" t="str">
        <f t="array" ref="AK55">IF($D55="","",SUM(IF(Inventory!$B$10:$B$1000=$B55,IF(Inventory!$C$10:$C$1000=$C55,IF(Inventory!$D$10:$D$1000=$D55,IF(Inventory!$J$10:$J$1000=frig,IF(Inventory!$P$10:$P$1000=AK$9,Inventory!$AC$10:$AC$1000))))))+SUM(IF(Inventory!$B$10:$B$1000=$B55,IF(Inventory!$C$10:$C$1000=$C55,IF(Inventory!$D$10:$D$1000=$D55,IF(Inventory!$J$10:$J$1000=wicr,IF(Inventory!$P$10:$P$1000=AK$9,Inventory!$AC$10:$AC$1000)))))))</f>
        <v/>
      </c>
      <c r="AL55" s="123" t="str">
        <f t="shared" si="20"/>
        <v/>
      </c>
      <c r="AM55" s="121" t="str">
        <f t="array" ref="AM55">IF($D55="","",SUM(IF(Inventory!$B$10:$B$1000=$B55,IF(Inventory!$C$10:$C$1000=$C55,IF(Inventory!$D$10:$D$1000=$D55,IF(Inventory!$J$10:$J$1000=freez,Inventory!$AD$10:$AD$1000)))))+SUM(IF(Inventory!$B$10:$B$1000=$B55,IF(Inventory!$C$10:$C$1000=$C55,IF(Inventory!$D$10:$D$1000=$D55,IF(Inventory!$J$10:$J$1000=wifr,Inventory!$AD$10:$AD$1000))))))</f>
        <v/>
      </c>
      <c r="AN55" s="121" t="str">
        <f t="array" ref="AN55">IF($D55="","",SUM(IF(Inventory!$B$10:$B$1000=$B55,IF(Inventory!$C$10:$C$1000=$C55,IF(Inventory!$D$10:$D$1000=$D55,IF(Inventory!$J$10:$J$1000=freez,IF(Inventory!$P$10:$P$1000=AN$9,Inventory!$AD$10:$AD$1000))))))+SUM(IF(Inventory!$B$10:$B$1000=$B55,IF(Inventory!$C$10:$C$1000=$C55,IF(Inventory!$D$10:$D$1000=$D55,IF(Inventory!$J$10:$J$1000=wifr,IF(Inventory!$P$10:$P$1000=AN$9,Inventory!$AD$10:$AD$1000)))))))</f>
        <v/>
      </c>
      <c r="AO55" s="121" t="str">
        <f t="array" ref="AO55">IF($D55="","",SUM(IF(Inventory!$B$10:$B$1000=$B55,IF(Inventory!$C$10:$C$1000=$C55,IF(Inventory!$D$10:$D$1000=$D55,IF(Inventory!$J$10:$J$1000=freez,IF(Inventory!$P$10:$P$1000=AO$9,Inventory!$AD$10:$AD$1000))))))+SUM(IF(Inventory!$B$10:$B$1000=$B55,IF(Inventory!$C$10:$C$1000=$C55,IF(Inventory!$D$10:$D$1000=$D55,IF(Inventory!$J$10:$J$1000=wifr,IF(Inventory!$P$10:$P$1000=AO$9,Inventory!$AD$10:$AD$1000)))))))</f>
        <v/>
      </c>
      <c r="AP55" s="121" t="str">
        <f t="array" ref="AP55">IF($D55="","",SUM(IF(Inventory!$B$10:$B$1000=$B55,IF(Inventory!$C$10:$C$1000=$C55,IF(Inventory!$D$10:$D$1000=$D55,IF(Inventory!$J$10:$J$1000=freez,IF(Inventory!$P$10:$P$1000=AP$9,Inventory!$AD$10:$AD$1000))))))+SUM(IF(Inventory!$B$10:$B$1000=$B55,IF(Inventory!$C$10:$C$1000=$C55,IF(Inventory!$D$10:$D$1000=$D55,IF(Inventory!$J$10:$J$1000=wifr,IF(Inventory!$P$10:$P$1000=AP$9,Inventory!$AD$10:$AD$1000)))))))</f>
        <v/>
      </c>
      <c r="AQ55" s="121" t="str">
        <f t="array" ref="AQ55">IF($D55="","",SUM(IF(Inventory!$B$10:$B$1000=$B55,IF(Inventory!$C$10:$C$1000=$C55,IF(Inventory!$D$10:$D$1000=$D55,IF(Inventory!$J$10:$J$1000=freez,IF(Inventory!$P$10:$P$1000=AQ$9,Inventory!$AD$10:$AD$1000))))))+SUM(IF(Inventory!$B$10:$B$1000=$B55,IF(Inventory!$C$10:$C$1000=$C55,IF(Inventory!$D$10:$D$1000=$D55,IF(Inventory!$J$10:$J$1000=wifr,IF(Inventory!$P$10:$P$1000=AQ$9,Inventory!$AD$10:$AD$1000)))))))</f>
        <v/>
      </c>
      <c r="AR55" s="121" t="str">
        <f t="array" ref="AR55">IF($D55="","",SUM(IF(Inventory!$B$10:$B$1000=$B55,IF(Inventory!$C$10:$C$1000=$C55,IF(Inventory!$D$10:$D$1000=$D55,IF(Inventory!$J$10:$J$1000=freez,IF(Inventory!$P$10:$P$1000=AR$9,Inventory!$AD$10:$AD$1000))))))+SUM(IF(Inventory!$B$10:$B$1000=$B55,IF(Inventory!$C$10:$C$1000=$C55,IF(Inventory!$D$10:$D$1000=$D55,IF(Inventory!$J$10:$J$1000=wifr,IF(Inventory!$P$10:$P$1000=AR$9,Inventory!$AD$10:$AD$1000)))))))</f>
        <v/>
      </c>
      <c r="AS55" s="124" t="str">
        <f t="shared" si="21"/>
        <v/>
      </c>
      <c r="AU55" s="352"/>
      <c r="AV55" s="352"/>
      <c r="AX55" s="125">
        <f>IF($C55="",0,Prog!$H53*AX$6*($AU55+$AV55)/12000)</f>
        <v>0</v>
      </c>
      <c r="AY55" s="125">
        <f>IF($C55="",0,Prog!$H53*AY$6*($AU55+$AV55)/12000)</f>
        <v>0</v>
      </c>
      <c r="AZ55" s="121"/>
    </row>
    <row r="56" spans="1:52" ht="16.5" x14ac:dyDescent="0.3">
      <c r="A56" s="279" t="str">
        <f>IF(Prog!B54="","",Prog!B54)</f>
        <v/>
      </c>
      <c r="B56" s="279" t="str">
        <f>IF(Prog!C54="","",Prog!C54)</f>
        <v/>
      </c>
      <c r="C56" s="279" t="str">
        <f>IF(Prog!D54="","",Prog!D54)</f>
        <v/>
      </c>
      <c r="D56" s="120"/>
      <c r="E56" s="121" t="str">
        <f t="array" ref="E56">IF($D56="","",COUNT(IF(Inventory!$B$10:$B$1000=$B56,IF(Inventory!$C$10:$C$1000=$C56,IF(Inventory!$D$10:$D$1000=$D56,IF(Inventory!$P$10:$P$1000=E$9,1))))))</f>
        <v/>
      </c>
      <c r="F56" s="121" t="str">
        <f t="array" ref="F56">IF($D56="","",COUNT(IF(Inventory!$B$10:$B$1000=$B56,IF(Inventory!$C$10:$C$1000=$C56,IF(Inventory!$D$10:$D$1000=$D56,IF(Inventory!$P$10:$P$1000=F$9,1))))))</f>
        <v/>
      </c>
      <c r="G56" s="121" t="str">
        <f t="array" ref="G56">IF($D56="","",COUNT(IF(Inventory!$B$10:$B$1000=$B56,IF(Inventory!$C$10:$C$1000=$C56,IF(Inventory!$D$10:$D$1000=$D56,IF(Inventory!$P$10:$P$1000=G$9,1))))))</f>
        <v/>
      </c>
      <c r="H56" s="121" t="str">
        <f t="array" ref="H56">IF($D56="","",COUNT(IF(Inventory!$B$10:$B$1000=$B56,IF(Inventory!$C$10:$C$1000=$C56,IF(Inventory!$D$10:$D$1000=$D56,IF(Inventory!$P$10:$P$1000=H$9,1))))))</f>
        <v/>
      </c>
      <c r="I56" s="121" t="str">
        <f t="array" ref="I56">IF($D56="","",COUNT(IF(Inventory!$B$10:$B$1000=$B56,IF(Inventory!$C$10:$C$1000=$C56,IF(Inventory!$D$10:$D$1000=$D56,IF(Inventory!$P$10:$P$1000=I$9,1))))))</f>
        <v/>
      </c>
      <c r="J56" s="121">
        <f t="shared" si="16"/>
        <v>0</v>
      </c>
      <c r="K56" s="121" t="str">
        <f t="array" ref="K56">IF($D56="","",COUNT(IF(Inventory!$B$10:$B$1000=$B56,IF(Inventory!$C$10:$C$1000=$C56,IF(Inventory!$D$10:$D$1000=$D56,IF(Inventory!$J$10:$J$1000=wicr,1)))))+COUNT(IF(Inventory!$B$10:$B$1000=$B56,IF(Inventory!$C$10:$C$1000=$C56,IF(Inventory!$D$10:$D$1000=$D56,IF(Inventory!$J$10:$J$1000=wifr,1))))))</f>
        <v/>
      </c>
      <c r="L56" s="121" t="str">
        <f t="array" ref="L56">IF($D56="","",COUNT(IF(Inventory!$B$10:$B$1000=$B56,IF(Inventory!$C$10:$C$1000=$C56,IF(Inventory!$D$10:$D$1000=$D56,IF(Inventory!$J$10:$J$1000=wicr,IF(Inventory!$P$10:$P$1000=L$9,1))))))+COUNT(IF(Inventory!$B$10:$B$1000=$B56,IF(Inventory!$C$10:$C$1000=$C56,IF(Inventory!$D$10:$D$1000=$D56,IF(Inventory!$J$10:$J$1000=wifr,IF(Inventory!$P$10:$P$1000=L$9,1)))))))</f>
        <v/>
      </c>
      <c r="M56" s="121" t="str">
        <f t="array" ref="M56">IF($D56="","",COUNT(IF(Inventory!$B$10:$B$1000=$B56,IF(Inventory!$C$10:$C$1000=$C56,IF(Inventory!$D$10:$D$1000=$D56,IF(Inventory!$J$10:$J$1000=wicr,IF(Inventory!$P$10:$P$1000=M$9,1))))))+COUNT(IF(Inventory!$B$10:$B$1000=$B56,IF(Inventory!$C$10:$C$1000=$C56,IF(Inventory!$D$10:$D$1000=$D56,IF(Inventory!$J$10:$J$1000=wifr,IF(Inventory!$P$10:$P$1000=M$9,1)))))))</f>
        <v/>
      </c>
      <c r="N56" s="121" t="str">
        <f t="array" ref="N56">IF($D56="","",COUNT(IF(Inventory!$B$10:$B$1000=$B56,IF(Inventory!$C$10:$C$1000=$C56,IF(Inventory!$D$10:$D$1000=$D56,IF(Inventory!$J$10:$J$1000=wicr,IF(Inventory!$P$10:$P$1000=N$9,1))))))+COUNT(IF(Inventory!$B$10:$B$1000=$B56,IF(Inventory!$C$10:$C$1000=$C56,IF(Inventory!$D$10:$D$1000=$D56,IF(Inventory!$J$10:$J$1000=wifr,IF(Inventory!$P$10:$P$1000=N$9,1)))))))</f>
        <v/>
      </c>
      <c r="O56" s="121" t="str">
        <f t="array" ref="O56">IF($D56="","",COUNT(IF(Inventory!$B$10:$B$1000=$B56,IF(Inventory!$C$10:$C$1000=$C56,IF(Inventory!$D$10:$D$1000=$D56,IF(Inventory!$J$10:$J$1000=wicr,IF(Inventory!$P$10:$P$1000=O$9,1))))))+COUNT(IF(Inventory!$B$10:$B$1000=$B56,IF(Inventory!$C$10:$C$1000=$C56,IF(Inventory!$D$10:$D$1000=$D56,IF(Inventory!$J$10:$J$1000=wifr,IF(Inventory!$P$10:$P$1000=O$9,1)))))))</f>
        <v/>
      </c>
      <c r="P56" s="121" t="str">
        <f t="array" ref="P56">IF($D56="","",COUNT(IF(Inventory!$B$10:$B$1000=$B56,IF(Inventory!$C$10:$C$1000=$C56,IF(Inventory!$D$10:$D$1000=$D56,IF(Inventory!$J$10:$J$1000=wicr,IF(Inventory!$P$10:$P$1000=P$9,1))))))+COUNT(IF(Inventory!$B$10:$B$1000=$B56,IF(Inventory!$C$10:$C$1000=$C56,IF(Inventory!$D$10:$D$1000=$D56,IF(Inventory!$J$10:$J$1000=wifr,IF(Inventory!$P$10:$P$1000=P$9,1)))))))</f>
        <v/>
      </c>
      <c r="Q56" s="122" t="str">
        <f t="shared" si="17"/>
        <v/>
      </c>
      <c r="R56" s="121" t="str">
        <f t="array" ref="R56">IF($D56="","",COUNT(IF(Inventory!$B$10:$B$1000=$B56,IF(Inventory!$C$10:$C$1000=$C56,IF(Inventory!$D$10:$D$1000=$D56,IF(Inventory!$J$10:$J$1000=frig,1))))))</f>
        <v/>
      </c>
      <c r="S56" s="121" t="str">
        <f t="array" ref="S56">IF($D56="","",COUNT(IF(Inventory!$B$10:$B$1000=$B56,IF(Inventory!$C$10:$C$1000=$C56,IF(Inventory!$D$10:$D$1000=$D56,IF(Inventory!$J$10:$J$1000=frig,IF(Inventory!$P$10:$P$1000=S$9,1)))))))</f>
        <v/>
      </c>
      <c r="T56" s="121" t="str">
        <f t="array" ref="T56">IF($D56="","",COUNT(IF(Inventory!$B$10:$B$1000=$B56,IF(Inventory!$C$10:$C$1000=$C56,IF(Inventory!$D$10:$D$1000=$D56,IF(Inventory!$J$10:$J$1000=frig,IF(Inventory!$P$10:$P$1000=T$9,1)))))))</f>
        <v/>
      </c>
      <c r="U56" s="121" t="str">
        <f t="array" ref="U56">IF($D56="","",COUNT(IF(Inventory!$B$10:$B$1000=$B56,IF(Inventory!$C$10:$C$1000=$C56,IF(Inventory!$D$10:$D$1000=$D56,IF(Inventory!$J$10:$J$1000=frig,IF(Inventory!$P$10:$P$1000=U$9,1)))))))</f>
        <v/>
      </c>
      <c r="V56" s="121" t="str">
        <f t="array" ref="V56">IF($D56="","",COUNT(IF(Inventory!$B$10:$B$1000=$B56,IF(Inventory!$C$10:$C$1000=$C56,IF(Inventory!$D$10:$D$1000=$D56,IF(Inventory!$J$10:$J$1000=frig,IF(Inventory!$P$10:$P$1000=V$9,1)))))))</f>
        <v/>
      </c>
      <c r="W56" s="121" t="str">
        <f t="array" ref="W56">IF($D56="","",COUNT(IF(Inventory!$B$10:$B$1000=$B56,IF(Inventory!$C$10:$C$1000=$C56,IF(Inventory!$D$10:$D$1000=$D56,IF(Inventory!$J$10:$J$1000=frig,IF(Inventory!$P$10:$P$1000=W$9,1)))))))</f>
        <v/>
      </c>
      <c r="X56" s="122" t="str">
        <f t="shared" si="18"/>
        <v/>
      </c>
      <c r="Y56" s="121" t="str">
        <f t="array" ref="Y56">IF($D56="","",COUNT(IF(Inventory!$B$10:$B$1000=$B56,IF(Inventory!$C$10:$C$1000=$C56,IF(Inventory!$D$10:$D$1000=$D56,IF(Inventory!$J$10:$J$1000=freez,1))))))</f>
        <v/>
      </c>
      <c r="Z56" s="121" t="str">
        <f t="array" ref="Z56">IF($D56="","",COUNT(IF(Inventory!$B$10:$B$1000=$B56,IF(Inventory!$C$10:$C$1000=$C56,IF(Inventory!$D$10:$D$1000=$D56,IF(Inventory!$J$10:$J$1000=freez,IF(Inventory!$P$10:$P$1000=Z$9,1)))))))</f>
        <v/>
      </c>
      <c r="AA56" s="121" t="str">
        <f t="array" ref="AA56">IF($D56="","",COUNT(IF(Inventory!$B$10:$B$1000=$B56,IF(Inventory!$C$10:$C$1000=$C56,IF(Inventory!$D$10:$D$1000=$D56,IF(Inventory!$J$10:$J$1000=freez,IF(Inventory!$P$10:$P$1000=AA$9,1)))))))</f>
        <v/>
      </c>
      <c r="AB56" s="121" t="str">
        <f t="array" ref="AB56">IF($D56="","",COUNT(IF(Inventory!$B$10:$B$1000=$B56,IF(Inventory!$C$10:$C$1000=$C56,IF(Inventory!$D$10:$D$1000=$D56,IF(Inventory!$J$10:$J$1000=freez,IF(Inventory!$P$10:$P$1000=AB$9,1)))))))</f>
        <v/>
      </c>
      <c r="AC56" s="121" t="str">
        <f t="array" ref="AC56">IF($D56="","",COUNT(IF(Inventory!$B$10:$B$1000=$B56,IF(Inventory!$C$10:$C$1000=$C56,IF(Inventory!$D$10:$D$1000=$D56,IF(Inventory!$J$10:$J$1000=freez,IF(Inventory!$P$10:$P$1000=AC$9,1)))))))</f>
        <v/>
      </c>
      <c r="AD56" s="121" t="str">
        <f t="array" ref="AD56">IF($D56="","",COUNT(IF(Inventory!$B$10:$B$1000=$B56,IF(Inventory!$C$10:$C$1000=$C56,IF(Inventory!$D$10:$D$1000=$D56,IF(Inventory!$J$10:$J$1000=freez,IF(Inventory!$P$10:$P$1000=AD$9,1)))))))</f>
        <v/>
      </c>
      <c r="AE56" s="122" t="str">
        <f t="shared" si="19"/>
        <v/>
      </c>
      <c r="AF56" s="121" t="str">
        <f t="array" ref="AF56">IF($D56="","",SUM(IF(Inventory!$B$10:$B$1000=$B56,IF(Inventory!$C$10:$C$1000=$C56,IF(Inventory!$D$10:$D$1000=$D56,IF(Inventory!$J$10:$J$1000=frig,Inventory!$AC$10:$AC$1000)))))+SUM(IF(Inventory!$B$10:$B$1000=$B56,IF(Inventory!$C$10:$C$1000=$C56,IF(Inventory!$D$10:$D$1000=$D56,IF(Inventory!$J$10:$J$1000=wicr,Inventory!$AC$10:$AC$1000))))))</f>
        <v/>
      </c>
      <c r="AG56" s="121" t="str">
        <f t="array" ref="AG56">IF($D56="","",SUM(IF(Inventory!$B$10:$B$1000=$B56,IF(Inventory!$C$10:$C$1000=$C56,IF(Inventory!$D$10:$D$1000=$D56,IF(Inventory!$J$10:$J$1000=frig,IF(Inventory!$P$10:$P$1000=AG$9,Inventory!$AC$10:$AC$1000))))))+SUM(IF(Inventory!$B$10:$B$1000=$B56,IF(Inventory!$C$10:$C$1000=$C56,IF(Inventory!$D$10:$D$1000=$D56,IF(Inventory!$J$10:$J$1000=wicr,IF(Inventory!$P$10:$P$1000=AG$9,Inventory!$AC$10:$AC$1000)))))))</f>
        <v/>
      </c>
      <c r="AH56" s="121" t="str">
        <f t="array" ref="AH56">IF($D56="","",SUM(IF(Inventory!$B$10:$B$1000=$B56,IF(Inventory!$C$10:$C$1000=$C56,IF(Inventory!$D$10:$D$1000=$D56,IF(Inventory!$J$10:$J$1000=frig,IF(Inventory!$P$10:$P$1000=AH$9,Inventory!$AC$10:$AC$1000))))))+SUM(IF(Inventory!$B$10:$B$1000=$B56,IF(Inventory!$C$10:$C$1000=$C56,IF(Inventory!$D$10:$D$1000=$D56,IF(Inventory!$J$10:$J$1000=wicr,IF(Inventory!$P$10:$P$1000=AH$9,Inventory!$AC$10:$AC$1000)))))))</f>
        <v/>
      </c>
      <c r="AI56" s="121" t="str">
        <f t="array" ref="AI56">IF($D56="","",SUM(IF(Inventory!$B$10:$B$1000=$B56,IF(Inventory!$C$10:$C$1000=$C56,IF(Inventory!$D$10:$D$1000=$D56,IF(Inventory!$J$10:$J$1000=frig,IF(Inventory!$P$10:$P$1000=AI$9,Inventory!$AC$10:$AC$1000))))))+SUM(IF(Inventory!$B$10:$B$1000=$B56,IF(Inventory!$C$10:$C$1000=$C56,IF(Inventory!$D$10:$D$1000=$D56,IF(Inventory!$J$10:$J$1000=wicr,IF(Inventory!$P$10:$P$1000=AI$9,Inventory!$AC$10:$AC$1000)))))))</f>
        <v/>
      </c>
      <c r="AJ56" s="121" t="str">
        <f t="array" ref="AJ56">IF($D56="","",SUM(IF(Inventory!$B$10:$B$1000=$B56,IF(Inventory!$C$10:$C$1000=$C56,IF(Inventory!$D$10:$D$1000=$D56,IF(Inventory!$J$10:$J$1000=frig,IF(Inventory!$P$10:$P$1000=AJ$9,Inventory!$AC$10:$AC$1000))))))+SUM(IF(Inventory!$B$10:$B$1000=$B56,IF(Inventory!$C$10:$C$1000=$C56,IF(Inventory!$D$10:$D$1000=$D56,IF(Inventory!$J$10:$J$1000=wicr,IF(Inventory!$P$10:$P$1000=AJ$9,Inventory!$AC$10:$AC$1000)))))))</f>
        <v/>
      </c>
      <c r="AK56" s="121" t="str">
        <f t="array" ref="AK56">IF($D56="","",SUM(IF(Inventory!$B$10:$B$1000=$B56,IF(Inventory!$C$10:$C$1000=$C56,IF(Inventory!$D$10:$D$1000=$D56,IF(Inventory!$J$10:$J$1000=frig,IF(Inventory!$P$10:$P$1000=AK$9,Inventory!$AC$10:$AC$1000))))))+SUM(IF(Inventory!$B$10:$B$1000=$B56,IF(Inventory!$C$10:$C$1000=$C56,IF(Inventory!$D$10:$D$1000=$D56,IF(Inventory!$J$10:$J$1000=wicr,IF(Inventory!$P$10:$P$1000=AK$9,Inventory!$AC$10:$AC$1000)))))))</f>
        <v/>
      </c>
      <c r="AL56" s="123" t="str">
        <f t="shared" si="20"/>
        <v/>
      </c>
      <c r="AM56" s="121" t="str">
        <f t="array" ref="AM56">IF($D56="","",SUM(IF(Inventory!$B$10:$B$1000=$B56,IF(Inventory!$C$10:$C$1000=$C56,IF(Inventory!$D$10:$D$1000=$D56,IF(Inventory!$J$10:$J$1000=freez,Inventory!$AD$10:$AD$1000)))))+SUM(IF(Inventory!$B$10:$B$1000=$B56,IF(Inventory!$C$10:$C$1000=$C56,IF(Inventory!$D$10:$D$1000=$D56,IF(Inventory!$J$10:$J$1000=wifr,Inventory!$AD$10:$AD$1000))))))</f>
        <v/>
      </c>
      <c r="AN56" s="121" t="str">
        <f t="array" ref="AN56">IF($D56="","",SUM(IF(Inventory!$B$10:$B$1000=$B56,IF(Inventory!$C$10:$C$1000=$C56,IF(Inventory!$D$10:$D$1000=$D56,IF(Inventory!$J$10:$J$1000=freez,IF(Inventory!$P$10:$P$1000=AN$9,Inventory!$AD$10:$AD$1000))))))+SUM(IF(Inventory!$B$10:$B$1000=$B56,IF(Inventory!$C$10:$C$1000=$C56,IF(Inventory!$D$10:$D$1000=$D56,IF(Inventory!$J$10:$J$1000=wifr,IF(Inventory!$P$10:$P$1000=AN$9,Inventory!$AD$10:$AD$1000)))))))</f>
        <v/>
      </c>
      <c r="AO56" s="121" t="str">
        <f t="array" ref="AO56">IF($D56="","",SUM(IF(Inventory!$B$10:$B$1000=$B56,IF(Inventory!$C$10:$C$1000=$C56,IF(Inventory!$D$10:$D$1000=$D56,IF(Inventory!$J$10:$J$1000=freez,IF(Inventory!$P$10:$P$1000=AO$9,Inventory!$AD$10:$AD$1000))))))+SUM(IF(Inventory!$B$10:$B$1000=$B56,IF(Inventory!$C$10:$C$1000=$C56,IF(Inventory!$D$10:$D$1000=$D56,IF(Inventory!$J$10:$J$1000=wifr,IF(Inventory!$P$10:$P$1000=AO$9,Inventory!$AD$10:$AD$1000)))))))</f>
        <v/>
      </c>
      <c r="AP56" s="121" t="str">
        <f t="array" ref="AP56">IF($D56="","",SUM(IF(Inventory!$B$10:$B$1000=$B56,IF(Inventory!$C$10:$C$1000=$C56,IF(Inventory!$D$10:$D$1000=$D56,IF(Inventory!$J$10:$J$1000=freez,IF(Inventory!$P$10:$P$1000=AP$9,Inventory!$AD$10:$AD$1000))))))+SUM(IF(Inventory!$B$10:$B$1000=$B56,IF(Inventory!$C$10:$C$1000=$C56,IF(Inventory!$D$10:$D$1000=$D56,IF(Inventory!$J$10:$J$1000=wifr,IF(Inventory!$P$10:$P$1000=AP$9,Inventory!$AD$10:$AD$1000)))))))</f>
        <v/>
      </c>
      <c r="AQ56" s="121" t="str">
        <f t="array" ref="AQ56">IF($D56="","",SUM(IF(Inventory!$B$10:$B$1000=$B56,IF(Inventory!$C$10:$C$1000=$C56,IF(Inventory!$D$10:$D$1000=$D56,IF(Inventory!$J$10:$J$1000=freez,IF(Inventory!$P$10:$P$1000=AQ$9,Inventory!$AD$10:$AD$1000))))))+SUM(IF(Inventory!$B$10:$B$1000=$B56,IF(Inventory!$C$10:$C$1000=$C56,IF(Inventory!$D$10:$D$1000=$D56,IF(Inventory!$J$10:$J$1000=wifr,IF(Inventory!$P$10:$P$1000=AQ$9,Inventory!$AD$10:$AD$1000)))))))</f>
        <v/>
      </c>
      <c r="AR56" s="121" t="str">
        <f t="array" ref="AR56">IF($D56="","",SUM(IF(Inventory!$B$10:$B$1000=$B56,IF(Inventory!$C$10:$C$1000=$C56,IF(Inventory!$D$10:$D$1000=$D56,IF(Inventory!$J$10:$J$1000=freez,IF(Inventory!$P$10:$P$1000=AR$9,Inventory!$AD$10:$AD$1000))))))+SUM(IF(Inventory!$B$10:$B$1000=$B56,IF(Inventory!$C$10:$C$1000=$C56,IF(Inventory!$D$10:$D$1000=$D56,IF(Inventory!$J$10:$J$1000=wifr,IF(Inventory!$P$10:$P$1000=AR$9,Inventory!$AD$10:$AD$1000)))))))</f>
        <v/>
      </c>
      <c r="AS56" s="124" t="str">
        <f t="shared" si="21"/>
        <v/>
      </c>
      <c r="AU56" s="352"/>
      <c r="AV56" s="352"/>
      <c r="AX56" s="125">
        <f>IF($C56="",0,Prog!$H54*AX$6*($AU56+$AV56)/12000)</f>
        <v>0</v>
      </c>
      <c r="AY56" s="125">
        <f>IF($C56="",0,Prog!$H54*AY$6*($AU56+$AV56)/12000)</f>
        <v>0</v>
      </c>
      <c r="AZ56" s="121"/>
    </row>
    <row r="57" spans="1:52" ht="16.5" x14ac:dyDescent="0.3">
      <c r="A57" s="279" t="str">
        <f>IF(Prog!B55="","",Prog!B55)</f>
        <v/>
      </c>
      <c r="B57" s="279" t="str">
        <f>IF(Prog!C55="","",Prog!C55)</f>
        <v/>
      </c>
      <c r="C57" s="279" t="str">
        <f>IF(Prog!D55="","",Prog!D55)</f>
        <v/>
      </c>
      <c r="D57" s="120"/>
      <c r="E57" s="121" t="str">
        <f t="array" ref="E57">IF($D57="","",COUNT(IF(Inventory!$B$10:$B$1000=$B57,IF(Inventory!$C$10:$C$1000=$C57,IF(Inventory!$D$10:$D$1000=$D57,IF(Inventory!$P$10:$P$1000=E$9,1))))))</f>
        <v/>
      </c>
      <c r="F57" s="121" t="str">
        <f t="array" ref="F57">IF($D57="","",COUNT(IF(Inventory!$B$10:$B$1000=$B57,IF(Inventory!$C$10:$C$1000=$C57,IF(Inventory!$D$10:$D$1000=$D57,IF(Inventory!$P$10:$P$1000=F$9,1))))))</f>
        <v/>
      </c>
      <c r="G57" s="121" t="str">
        <f t="array" ref="G57">IF($D57="","",COUNT(IF(Inventory!$B$10:$B$1000=$B57,IF(Inventory!$C$10:$C$1000=$C57,IF(Inventory!$D$10:$D$1000=$D57,IF(Inventory!$P$10:$P$1000=G$9,1))))))</f>
        <v/>
      </c>
      <c r="H57" s="121" t="str">
        <f t="array" ref="H57">IF($D57="","",COUNT(IF(Inventory!$B$10:$B$1000=$B57,IF(Inventory!$C$10:$C$1000=$C57,IF(Inventory!$D$10:$D$1000=$D57,IF(Inventory!$P$10:$P$1000=H$9,1))))))</f>
        <v/>
      </c>
      <c r="I57" s="121" t="str">
        <f t="array" ref="I57">IF($D57="","",COUNT(IF(Inventory!$B$10:$B$1000=$B57,IF(Inventory!$C$10:$C$1000=$C57,IF(Inventory!$D$10:$D$1000=$D57,IF(Inventory!$P$10:$P$1000=I$9,1))))))</f>
        <v/>
      </c>
      <c r="J57" s="121">
        <f t="shared" si="16"/>
        <v>0</v>
      </c>
      <c r="K57" s="121" t="str">
        <f t="array" ref="K57">IF($D57="","",COUNT(IF(Inventory!$B$10:$B$1000=$B57,IF(Inventory!$C$10:$C$1000=$C57,IF(Inventory!$D$10:$D$1000=$D57,IF(Inventory!$J$10:$J$1000=wicr,1)))))+COUNT(IF(Inventory!$B$10:$B$1000=$B57,IF(Inventory!$C$10:$C$1000=$C57,IF(Inventory!$D$10:$D$1000=$D57,IF(Inventory!$J$10:$J$1000=wifr,1))))))</f>
        <v/>
      </c>
      <c r="L57" s="121" t="str">
        <f t="array" ref="L57">IF($D57="","",COUNT(IF(Inventory!$B$10:$B$1000=$B57,IF(Inventory!$C$10:$C$1000=$C57,IF(Inventory!$D$10:$D$1000=$D57,IF(Inventory!$J$10:$J$1000=wicr,IF(Inventory!$P$10:$P$1000=L$9,1))))))+COUNT(IF(Inventory!$B$10:$B$1000=$B57,IF(Inventory!$C$10:$C$1000=$C57,IF(Inventory!$D$10:$D$1000=$D57,IF(Inventory!$J$10:$J$1000=wifr,IF(Inventory!$P$10:$P$1000=L$9,1)))))))</f>
        <v/>
      </c>
      <c r="M57" s="121" t="str">
        <f t="array" ref="M57">IF($D57="","",COUNT(IF(Inventory!$B$10:$B$1000=$B57,IF(Inventory!$C$10:$C$1000=$C57,IF(Inventory!$D$10:$D$1000=$D57,IF(Inventory!$J$10:$J$1000=wicr,IF(Inventory!$P$10:$P$1000=M$9,1))))))+COUNT(IF(Inventory!$B$10:$B$1000=$B57,IF(Inventory!$C$10:$C$1000=$C57,IF(Inventory!$D$10:$D$1000=$D57,IF(Inventory!$J$10:$J$1000=wifr,IF(Inventory!$P$10:$P$1000=M$9,1)))))))</f>
        <v/>
      </c>
      <c r="N57" s="121" t="str">
        <f t="array" ref="N57">IF($D57="","",COUNT(IF(Inventory!$B$10:$B$1000=$B57,IF(Inventory!$C$10:$C$1000=$C57,IF(Inventory!$D$10:$D$1000=$D57,IF(Inventory!$J$10:$J$1000=wicr,IF(Inventory!$P$10:$P$1000=N$9,1))))))+COUNT(IF(Inventory!$B$10:$B$1000=$B57,IF(Inventory!$C$10:$C$1000=$C57,IF(Inventory!$D$10:$D$1000=$D57,IF(Inventory!$J$10:$J$1000=wifr,IF(Inventory!$P$10:$P$1000=N$9,1)))))))</f>
        <v/>
      </c>
      <c r="O57" s="121" t="str">
        <f t="array" ref="O57">IF($D57="","",COUNT(IF(Inventory!$B$10:$B$1000=$B57,IF(Inventory!$C$10:$C$1000=$C57,IF(Inventory!$D$10:$D$1000=$D57,IF(Inventory!$J$10:$J$1000=wicr,IF(Inventory!$P$10:$P$1000=O$9,1))))))+COUNT(IF(Inventory!$B$10:$B$1000=$B57,IF(Inventory!$C$10:$C$1000=$C57,IF(Inventory!$D$10:$D$1000=$D57,IF(Inventory!$J$10:$J$1000=wifr,IF(Inventory!$P$10:$P$1000=O$9,1)))))))</f>
        <v/>
      </c>
      <c r="P57" s="121" t="str">
        <f t="array" ref="P57">IF($D57="","",COUNT(IF(Inventory!$B$10:$B$1000=$B57,IF(Inventory!$C$10:$C$1000=$C57,IF(Inventory!$D$10:$D$1000=$D57,IF(Inventory!$J$10:$J$1000=wicr,IF(Inventory!$P$10:$P$1000=P$9,1))))))+COUNT(IF(Inventory!$B$10:$B$1000=$B57,IF(Inventory!$C$10:$C$1000=$C57,IF(Inventory!$D$10:$D$1000=$D57,IF(Inventory!$J$10:$J$1000=wifr,IF(Inventory!$P$10:$P$1000=P$9,1)))))))</f>
        <v/>
      </c>
      <c r="Q57" s="122" t="str">
        <f t="shared" si="17"/>
        <v/>
      </c>
      <c r="R57" s="121" t="str">
        <f t="array" ref="R57">IF($D57="","",COUNT(IF(Inventory!$B$10:$B$1000=$B57,IF(Inventory!$C$10:$C$1000=$C57,IF(Inventory!$D$10:$D$1000=$D57,IF(Inventory!$J$10:$J$1000=frig,1))))))</f>
        <v/>
      </c>
      <c r="S57" s="121" t="str">
        <f t="array" ref="S57">IF($D57="","",COUNT(IF(Inventory!$B$10:$B$1000=$B57,IF(Inventory!$C$10:$C$1000=$C57,IF(Inventory!$D$10:$D$1000=$D57,IF(Inventory!$J$10:$J$1000=frig,IF(Inventory!$P$10:$P$1000=S$9,1)))))))</f>
        <v/>
      </c>
      <c r="T57" s="121" t="str">
        <f t="array" ref="T57">IF($D57="","",COUNT(IF(Inventory!$B$10:$B$1000=$B57,IF(Inventory!$C$10:$C$1000=$C57,IF(Inventory!$D$10:$D$1000=$D57,IF(Inventory!$J$10:$J$1000=frig,IF(Inventory!$P$10:$P$1000=T$9,1)))))))</f>
        <v/>
      </c>
      <c r="U57" s="121" t="str">
        <f t="array" ref="U57">IF($D57="","",COUNT(IF(Inventory!$B$10:$B$1000=$B57,IF(Inventory!$C$10:$C$1000=$C57,IF(Inventory!$D$10:$D$1000=$D57,IF(Inventory!$J$10:$J$1000=frig,IF(Inventory!$P$10:$P$1000=U$9,1)))))))</f>
        <v/>
      </c>
      <c r="V57" s="121" t="str">
        <f t="array" ref="V57">IF($D57="","",COUNT(IF(Inventory!$B$10:$B$1000=$B57,IF(Inventory!$C$10:$C$1000=$C57,IF(Inventory!$D$10:$D$1000=$D57,IF(Inventory!$J$10:$J$1000=frig,IF(Inventory!$P$10:$P$1000=V$9,1)))))))</f>
        <v/>
      </c>
      <c r="W57" s="121" t="str">
        <f t="array" ref="W57">IF($D57="","",COUNT(IF(Inventory!$B$10:$B$1000=$B57,IF(Inventory!$C$10:$C$1000=$C57,IF(Inventory!$D$10:$D$1000=$D57,IF(Inventory!$J$10:$J$1000=frig,IF(Inventory!$P$10:$P$1000=W$9,1)))))))</f>
        <v/>
      </c>
      <c r="X57" s="122" t="str">
        <f t="shared" si="18"/>
        <v/>
      </c>
      <c r="Y57" s="121" t="str">
        <f t="array" ref="Y57">IF($D57="","",COUNT(IF(Inventory!$B$10:$B$1000=$B57,IF(Inventory!$C$10:$C$1000=$C57,IF(Inventory!$D$10:$D$1000=$D57,IF(Inventory!$J$10:$J$1000=freez,1))))))</f>
        <v/>
      </c>
      <c r="Z57" s="121" t="str">
        <f t="array" ref="Z57">IF($D57="","",COUNT(IF(Inventory!$B$10:$B$1000=$B57,IF(Inventory!$C$10:$C$1000=$C57,IF(Inventory!$D$10:$D$1000=$D57,IF(Inventory!$J$10:$J$1000=freez,IF(Inventory!$P$10:$P$1000=Z$9,1)))))))</f>
        <v/>
      </c>
      <c r="AA57" s="121" t="str">
        <f t="array" ref="AA57">IF($D57="","",COUNT(IF(Inventory!$B$10:$B$1000=$B57,IF(Inventory!$C$10:$C$1000=$C57,IF(Inventory!$D$10:$D$1000=$D57,IF(Inventory!$J$10:$J$1000=freez,IF(Inventory!$P$10:$P$1000=AA$9,1)))))))</f>
        <v/>
      </c>
      <c r="AB57" s="121" t="str">
        <f t="array" ref="AB57">IF($D57="","",COUNT(IF(Inventory!$B$10:$B$1000=$B57,IF(Inventory!$C$10:$C$1000=$C57,IF(Inventory!$D$10:$D$1000=$D57,IF(Inventory!$J$10:$J$1000=freez,IF(Inventory!$P$10:$P$1000=AB$9,1)))))))</f>
        <v/>
      </c>
      <c r="AC57" s="121" t="str">
        <f t="array" ref="AC57">IF($D57="","",COUNT(IF(Inventory!$B$10:$B$1000=$B57,IF(Inventory!$C$10:$C$1000=$C57,IF(Inventory!$D$10:$D$1000=$D57,IF(Inventory!$J$10:$J$1000=freez,IF(Inventory!$P$10:$P$1000=AC$9,1)))))))</f>
        <v/>
      </c>
      <c r="AD57" s="121" t="str">
        <f t="array" ref="AD57">IF($D57="","",COUNT(IF(Inventory!$B$10:$B$1000=$B57,IF(Inventory!$C$10:$C$1000=$C57,IF(Inventory!$D$10:$D$1000=$D57,IF(Inventory!$J$10:$J$1000=freez,IF(Inventory!$P$10:$P$1000=AD$9,1)))))))</f>
        <v/>
      </c>
      <c r="AE57" s="122" t="str">
        <f t="shared" si="19"/>
        <v/>
      </c>
      <c r="AF57" s="121" t="str">
        <f t="array" ref="AF57">IF($D57="","",SUM(IF(Inventory!$B$10:$B$1000=$B57,IF(Inventory!$C$10:$C$1000=$C57,IF(Inventory!$D$10:$D$1000=$D57,IF(Inventory!$J$10:$J$1000=frig,Inventory!$AC$10:$AC$1000)))))+SUM(IF(Inventory!$B$10:$B$1000=$B57,IF(Inventory!$C$10:$C$1000=$C57,IF(Inventory!$D$10:$D$1000=$D57,IF(Inventory!$J$10:$J$1000=wicr,Inventory!$AC$10:$AC$1000))))))</f>
        <v/>
      </c>
      <c r="AG57" s="121" t="str">
        <f t="array" ref="AG57">IF($D57="","",SUM(IF(Inventory!$B$10:$B$1000=$B57,IF(Inventory!$C$10:$C$1000=$C57,IF(Inventory!$D$10:$D$1000=$D57,IF(Inventory!$J$10:$J$1000=frig,IF(Inventory!$P$10:$P$1000=AG$9,Inventory!$AC$10:$AC$1000))))))+SUM(IF(Inventory!$B$10:$B$1000=$B57,IF(Inventory!$C$10:$C$1000=$C57,IF(Inventory!$D$10:$D$1000=$D57,IF(Inventory!$J$10:$J$1000=wicr,IF(Inventory!$P$10:$P$1000=AG$9,Inventory!$AC$10:$AC$1000)))))))</f>
        <v/>
      </c>
      <c r="AH57" s="121" t="str">
        <f t="array" ref="AH57">IF($D57="","",SUM(IF(Inventory!$B$10:$B$1000=$B57,IF(Inventory!$C$10:$C$1000=$C57,IF(Inventory!$D$10:$D$1000=$D57,IF(Inventory!$J$10:$J$1000=frig,IF(Inventory!$P$10:$P$1000=AH$9,Inventory!$AC$10:$AC$1000))))))+SUM(IF(Inventory!$B$10:$B$1000=$B57,IF(Inventory!$C$10:$C$1000=$C57,IF(Inventory!$D$10:$D$1000=$D57,IF(Inventory!$J$10:$J$1000=wicr,IF(Inventory!$P$10:$P$1000=AH$9,Inventory!$AC$10:$AC$1000)))))))</f>
        <v/>
      </c>
      <c r="AI57" s="121" t="str">
        <f t="array" ref="AI57">IF($D57="","",SUM(IF(Inventory!$B$10:$B$1000=$B57,IF(Inventory!$C$10:$C$1000=$C57,IF(Inventory!$D$10:$D$1000=$D57,IF(Inventory!$J$10:$J$1000=frig,IF(Inventory!$P$10:$P$1000=AI$9,Inventory!$AC$10:$AC$1000))))))+SUM(IF(Inventory!$B$10:$B$1000=$B57,IF(Inventory!$C$10:$C$1000=$C57,IF(Inventory!$D$10:$D$1000=$D57,IF(Inventory!$J$10:$J$1000=wicr,IF(Inventory!$P$10:$P$1000=AI$9,Inventory!$AC$10:$AC$1000)))))))</f>
        <v/>
      </c>
      <c r="AJ57" s="121" t="str">
        <f t="array" ref="AJ57">IF($D57="","",SUM(IF(Inventory!$B$10:$B$1000=$B57,IF(Inventory!$C$10:$C$1000=$C57,IF(Inventory!$D$10:$D$1000=$D57,IF(Inventory!$J$10:$J$1000=frig,IF(Inventory!$P$10:$P$1000=AJ$9,Inventory!$AC$10:$AC$1000))))))+SUM(IF(Inventory!$B$10:$B$1000=$B57,IF(Inventory!$C$10:$C$1000=$C57,IF(Inventory!$D$10:$D$1000=$D57,IF(Inventory!$J$10:$J$1000=wicr,IF(Inventory!$P$10:$P$1000=AJ$9,Inventory!$AC$10:$AC$1000)))))))</f>
        <v/>
      </c>
      <c r="AK57" s="121" t="str">
        <f t="array" ref="AK57">IF($D57="","",SUM(IF(Inventory!$B$10:$B$1000=$B57,IF(Inventory!$C$10:$C$1000=$C57,IF(Inventory!$D$10:$D$1000=$D57,IF(Inventory!$J$10:$J$1000=frig,IF(Inventory!$P$10:$P$1000=AK$9,Inventory!$AC$10:$AC$1000))))))+SUM(IF(Inventory!$B$10:$B$1000=$B57,IF(Inventory!$C$10:$C$1000=$C57,IF(Inventory!$D$10:$D$1000=$D57,IF(Inventory!$J$10:$J$1000=wicr,IF(Inventory!$P$10:$P$1000=AK$9,Inventory!$AC$10:$AC$1000)))))))</f>
        <v/>
      </c>
      <c r="AL57" s="123" t="str">
        <f t="shared" si="20"/>
        <v/>
      </c>
      <c r="AM57" s="121" t="str">
        <f t="array" ref="AM57">IF($D57="","",SUM(IF(Inventory!$B$10:$B$1000=$B57,IF(Inventory!$C$10:$C$1000=$C57,IF(Inventory!$D$10:$D$1000=$D57,IF(Inventory!$J$10:$J$1000=freez,Inventory!$AD$10:$AD$1000)))))+SUM(IF(Inventory!$B$10:$B$1000=$B57,IF(Inventory!$C$10:$C$1000=$C57,IF(Inventory!$D$10:$D$1000=$D57,IF(Inventory!$J$10:$J$1000=wifr,Inventory!$AD$10:$AD$1000))))))</f>
        <v/>
      </c>
      <c r="AN57" s="121" t="str">
        <f t="array" ref="AN57">IF($D57="","",SUM(IF(Inventory!$B$10:$B$1000=$B57,IF(Inventory!$C$10:$C$1000=$C57,IF(Inventory!$D$10:$D$1000=$D57,IF(Inventory!$J$10:$J$1000=freez,IF(Inventory!$P$10:$P$1000=AN$9,Inventory!$AD$10:$AD$1000))))))+SUM(IF(Inventory!$B$10:$B$1000=$B57,IF(Inventory!$C$10:$C$1000=$C57,IF(Inventory!$D$10:$D$1000=$D57,IF(Inventory!$J$10:$J$1000=wifr,IF(Inventory!$P$10:$P$1000=AN$9,Inventory!$AD$10:$AD$1000)))))))</f>
        <v/>
      </c>
      <c r="AO57" s="121" t="str">
        <f t="array" ref="AO57">IF($D57="","",SUM(IF(Inventory!$B$10:$B$1000=$B57,IF(Inventory!$C$10:$C$1000=$C57,IF(Inventory!$D$10:$D$1000=$D57,IF(Inventory!$J$10:$J$1000=freez,IF(Inventory!$P$10:$P$1000=AO$9,Inventory!$AD$10:$AD$1000))))))+SUM(IF(Inventory!$B$10:$B$1000=$B57,IF(Inventory!$C$10:$C$1000=$C57,IF(Inventory!$D$10:$D$1000=$D57,IF(Inventory!$J$10:$J$1000=wifr,IF(Inventory!$P$10:$P$1000=AO$9,Inventory!$AD$10:$AD$1000)))))))</f>
        <v/>
      </c>
      <c r="AP57" s="121" t="str">
        <f t="array" ref="AP57">IF($D57="","",SUM(IF(Inventory!$B$10:$B$1000=$B57,IF(Inventory!$C$10:$C$1000=$C57,IF(Inventory!$D$10:$D$1000=$D57,IF(Inventory!$J$10:$J$1000=freez,IF(Inventory!$P$10:$P$1000=AP$9,Inventory!$AD$10:$AD$1000))))))+SUM(IF(Inventory!$B$10:$B$1000=$B57,IF(Inventory!$C$10:$C$1000=$C57,IF(Inventory!$D$10:$D$1000=$D57,IF(Inventory!$J$10:$J$1000=wifr,IF(Inventory!$P$10:$P$1000=AP$9,Inventory!$AD$10:$AD$1000)))))))</f>
        <v/>
      </c>
      <c r="AQ57" s="121" t="str">
        <f t="array" ref="AQ57">IF($D57="","",SUM(IF(Inventory!$B$10:$B$1000=$B57,IF(Inventory!$C$10:$C$1000=$C57,IF(Inventory!$D$10:$D$1000=$D57,IF(Inventory!$J$10:$J$1000=freez,IF(Inventory!$P$10:$P$1000=AQ$9,Inventory!$AD$10:$AD$1000))))))+SUM(IF(Inventory!$B$10:$B$1000=$B57,IF(Inventory!$C$10:$C$1000=$C57,IF(Inventory!$D$10:$D$1000=$D57,IF(Inventory!$J$10:$J$1000=wifr,IF(Inventory!$P$10:$P$1000=AQ$9,Inventory!$AD$10:$AD$1000)))))))</f>
        <v/>
      </c>
      <c r="AR57" s="121" t="str">
        <f t="array" ref="AR57">IF($D57="","",SUM(IF(Inventory!$B$10:$B$1000=$B57,IF(Inventory!$C$10:$C$1000=$C57,IF(Inventory!$D$10:$D$1000=$D57,IF(Inventory!$J$10:$J$1000=freez,IF(Inventory!$P$10:$P$1000=AR$9,Inventory!$AD$10:$AD$1000))))))+SUM(IF(Inventory!$B$10:$B$1000=$B57,IF(Inventory!$C$10:$C$1000=$C57,IF(Inventory!$D$10:$D$1000=$D57,IF(Inventory!$J$10:$J$1000=wifr,IF(Inventory!$P$10:$P$1000=AR$9,Inventory!$AD$10:$AD$1000)))))))</f>
        <v/>
      </c>
      <c r="AS57" s="124" t="str">
        <f t="shared" si="21"/>
        <v/>
      </c>
      <c r="AU57" s="352"/>
      <c r="AV57" s="352"/>
      <c r="AX57" s="125">
        <f>IF($C57="",0,Prog!$H55*AX$6*($AU57+$AV57)/12000)</f>
        <v>0</v>
      </c>
      <c r="AY57" s="125">
        <f>IF($C57="",0,Prog!$H55*AY$6*($AU57+$AV57)/12000)</f>
        <v>0</v>
      </c>
      <c r="AZ57" s="121"/>
    </row>
    <row r="58" spans="1:52" ht="16.5" x14ac:dyDescent="0.3">
      <c r="A58" s="279" t="str">
        <f>IF(Prog!B56="","",Prog!B56)</f>
        <v/>
      </c>
      <c r="B58" s="279" t="str">
        <f>IF(Prog!C56="","",Prog!C56)</f>
        <v/>
      </c>
      <c r="C58" s="279" t="str">
        <f>IF(Prog!D56="","",Prog!D56)</f>
        <v/>
      </c>
      <c r="D58" s="120"/>
      <c r="E58" s="121" t="str">
        <f t="array" ref="E58">IF($D58="","",COUNT(IF(Inventory!$B$10:$B$1000=$B58,IF(Inventory!$C$10:$C$1000=$C58,IF(Inventory!$D$10:$D$1000=$D58,IF(Inventory!$P$10:$P$1000=E$9,1))))))</f>
        <v/>
      </c>
      <c r="F58" s="121" t="str">
        <f t="array" ref="F58">IF($D58="","",COUNT(IF(Inventory!$B$10:$B$1000=$B58,IF(Inventory!$C$10:$C$1000=$C58,IF(Inventory!$D$10:$D$1000=$D58,IF(Inventory!$P$10:$P$1000=F$9,1))))))</f>
        <v/>
      </c>
      <c r="G58" s="121" t="str">
        <f t="array" ref="G58">IF($D58="","",COUNT(IF(Inventory!$B$10:$B$1000=$B58,IF(Inventory!$C$10:$C$1000=$C58,IF(Inventory!$D$10:$D$1000=$D58,IF(Inventory!$P$10:$P$1000=G$9,1))))))</f>
        <v/>
      </c>
      <c r="H58" s="121" t="str">
        <f t="array" ref="H58">IF($D58="","",COUNT(IF(Inventory!$B$10:$B$1000=$B58,IF(Inventory!$C$10:$C$1000=$C58,IF(Inventory!$D$10:$D$1000=$D58,IF(Inventory!$P$10:$P$1000=H$9,1))))))</f>
        <v/>
      </c>
      <c r="I58" s="121" t="str">
        <f t="array" ref="I58">IF($D58="","",COUNT(IF(Inventory!$B$10:$B$1000=$B58,IF(Inventory!$C$10:$C$1000=$C58,IF(Inventory!$D$10:$D$1000=$D58,IF(Inventory!$P$10:$P$1000=I$9,1))))))</f>
        <v/>
      </c>
      <c r="J58" s="121">
        <f t="shared" si="16"/>
        <v>0</v>
      </c>
      <c r="K58" s="121" t="str">
        <f t="array" ref="K58">IF($D58="","",COUNT(IF(Inventory!$B$10:$B$1000=$B58,IF(Inventory!$C$10:$C$1000=$C58,IF(Inventory!$D$10:$D$1000=$D58,IF(Inventory!$J$10:$J$1000=wicr,1)))))+COUNT(IF(Inventory!$B$10:$B$1000=$B58,IF(Inventory!$C$10:$C$1000=$C58,IF(Inventory!$D$10:$D$1000=$D58,IF(Inventory!$J$10:$J$1000=wifr,1))))))</f>
        <v/>
      </c>
      <c r="L58" s="121" t="str">
        <f t="array" ref="L58">IF($D58="","",COUNT(IF(Inventory!$B$10:$B$1000=$B58,IF(Inventory!$C$10:$C$1000=$C58,IF(Inventory!$D$10:$D$1000=$D58,IF(Inventory!$J$10:$J$1000=wicr,IF(Inventory!$P$10:$P$1000=L$9,1))))))+COUNT(IF(Inventory!$B$10:$B$1000=$B58,IF(Inventory!$C$10:$C$1000=$C58,IF(Inventory!$D$10:$D$1000=$D58,IF(Inventory!$J$10:$J$1000=wifr,IF(Inventory!$P$10:$P$1000=L$9,1)))))))</f>
        <v/>
      </c>
      <c r="M58" s="121" t="str">
        <f t="array" ref="M58">IF($D58="","",COUNT(IF(Inventory!$B$10:$B$1000=$B58,IF(Inventory!$C$10:$C$1000=$C58,IF(Inventory!$D$10:$D$1000=$D58,IF(Inventory!$J$10:$J$1000=wicr,IF(Inventory!$P$10:$P$1000=M$9,1))))))+COUNT(IF(Inventory!$B$10:$B$1000=$B58,IF(Inventory!$C$10:$C$1000=$C58,IF(Inventory!$D$10:$D$1000=$D58,IF(Inventory!$J$10:$J$1000=wifr,IF(Inventory!$P$10:$P$1000=M$9,1)))))))</f>
        <v/>
      </c>
      <c r="N58" s="121" t="str">
        <f t="array" ref="N58">IF($D58="","",COUNT(IF(Inventory!$B$10:$B$1000=$B58,IF(Inventory!$C$10:$C$1000=$C58,IF(Inventory!$D$10:$D$1000=$D58,IF(Inventory!$J$10:$J$1000=wicr,IF(Inventory!$P$10:$P$1000=N$9,1))))))+COUNT(IF(Inventory!$B$10:$B$1000=$B58,IF(Inventory!$C$10:$C$1000=$C58,IF(Inventory!$D$10:$D$1000=$D58,IF(Inventory!$J$10:$J$1000=wifr,IF(Inventory!$P$10:$P$1000=N$9,1)))))))</f>
        <v/>
      </c>
      <c r="O58" s="121" t="str">
        <f t="array" ref="O58">IF($D58="","",COUNT(IF(Inventory!$B$10:$B$1000=$B58,IF(Inventory!$C$10:$C$1000=$C58,IF(Inventory!$D$10:$D$1000=$D58,IF(Inventory!$J$10:$J$1000=wicr,IF(Inventory!$P$10:$P$1000=O$9,1))))))+COUNT(IF(Inventory!$B$10:$B$1000=$B58,IF(Inventory!$C$10:$C$1000=$C58,IF(Inventory!$D$10:$D$1000=$D58,IF(Inventory!$J$10:$J$1000=wifr,IF(Inventory!$P$10:$P$1000=O$9,1)))))))</f>
        <v/>
      </c>
      <c r="P58" s="121" t="str">
        <f t="array" ref="P58">IF($D58="","",COUNT(IF(Inventory!$B$10:$B$1000=$B58,IF(Inventory!$C$10:$C$1000=$C58,IF(Inventory!$D$10:$D$1000=$D58,IF(Inventory!$J$10:$J$1000=wicr,IF(Inventory!$P$10:$P$1000=P$9,1))))))+COUNT(IF(Inventory!$B$10:$B$1000=$B58,IF(Inventory!$C$10:$C$1000=$C58,IF(Inventory!$D$10:$D$1000=$D58,IF(Inventory!$J$10:$J$1000=wifr,IF(Inventory!$P$10:$P$1000=P$9,1)))))))</f>
        <v/>
      </c>
      <c r="Q58" s="122" t="str">
        <f t="shared" si="17"/>
        <v/>
      </c>
      <c r="R58" s="121" t="str">
        <f t="array" ref="R58">IF($D58="","",COUNT(IF(Inventory!$B$10:$B$1000=$B58,IF(Inventory!$C$10:$C$1000=$C58,IF(Inventory!$D$10:$D$1000=$D58,IF(Inventory!$J$10:$J$1000=frig,1))))))</f>
        <v/>
      </c>
      <c r="S58" s="121" t="str">
        <f t="array" ref="S58">IF($D58="","",COUNT(IF(Inventory!$B$10:$B$1000=$B58,IF(Inventory!$C$10:$C$1000=$C58,IF(Inventory!$D$10:$D$1000=$D58,IF(Inventory!$J$10:$J$1000=frig,IF(Inventory!$P$10:$P$1000=S$9,1)))))))</f>
        <v/>
      </c>
      <c r="T58" s="121" t="str">
        <f t="array" ref="T58">IF($D58="","",COUNT(IF(Inventory!$B$10:$B$1000=$B58,IF(Inventory!$C$10:$C$1000=$C58,IF(Inventory!$D$10:$D$1000=$D58,IF(Inventory!$J$10:$J$1000=frig,IF(Inventory!$P$10:$P$1000=T$9,1)))))))</f>
        <v/>
      </c>
      <c r="U58" s="121" t="str">
        <f t="array" ref="U58">IF($D58="","",COUNT(IF(Inventory!$B$10:$B$1000=$B58,IF(Inventory!$C$10:$C$1000=$C58,IF(Inventory!$D$10:$D$1000=$D58,IF(Inventory!$J$10:$J$1000=frig,IF(Inventory!$P$10:$P$1000=U$9,1)))))))</f>
        <v/>
      </c>
      <c r="V58" s="121" t="str">
        <f t="array" ref="V58">IF($D58="","",COUNT(IF(Inventory!$B$10:$B$1000=$B58,IF(Inventory!$C$10:$C$1000=$C58,IF(Inventory!$D$10:$D$1000=$D58,IF(Inventory!$J$10:$J$1000=frig,IF(Inventory!$P$10:$P$1000=V$9,1)))))))</f>
        <v/>
      </c>
      <c r="W58" s="121" t="str">
        <f t="array" ref="W58">IF($D58="","",COUNT(IF(Inventory!$B$10:$B$1000=$B58,IF(Inventory!$C$10:$C$1000=$C58,IF(Inventory!$D$10:$D$1000=$D58,IF(Inventory!$J$10:$J$1000=frig,IF(Inventory!$P$10:$P$1000=W$9,1)))))))</f>
        <v/>
      </c>
      <c r="X58" s="122" t="str">
        <f t="shared" si="18"/>
        <v/>
      </c>
      <c r="Y58" s="121" t="str">
        <f t="array" ref="Y58">IF($D58="","",COUNT(IF(Inventory!$B$10:$B$1000=$B58,IF(Inventory!$C$10:$C$1000=$C58,IF(Inventory!$D$10:$D$1000=$D58,IF(Inventory!$J$10:$J$1000=freez,1))))))</f>
        <v/>
      </c>
      <c r="Z58" s="121" t="str">
        <f t="array" ref="Z58">IF($D58="","",COUNT(IF(Inventory!$B$10:$B$1000=$B58,IF(Inventory!$C$10:$C$1000=$C58,IF(Inventory!$D$10:$D$1000=$D58,IF(Inventory!$J$10:$J$1000=freez,IF(Inventory!$P$10:$P$1000=Z$9,1)))))))</f>
        <v/>
      </c>
      <c r="AA58" s="121" t="str">
        <f t="array" ref="AA58">IF($D58="","",COUNT(IF(Inventory!$B$10:$B$1000=$B58,IF(Inventory!$C$10:$C$1000=$C58,IF(Inventory!$D$10:$D$1000=$D58,IF(Inventory!$J$10:$J$1000=freez,IF(Inventory!$P$10:$P$1000=AA$9,1)))))))</f>
        <v/>
      </c>
      <c r="AB58" s="121" t="str">
        <f t="array" ref="AB58">IF($D58="","",COUNT(IF(Inventory!$B$10:$B$1000=$B58,IF(Inventory!$C$10:$C$1000=$C58,IF(Inventory!$D$10:$D$1000=$D58,IF(Inventory!$J$10:$J$1000=freez,IF(Inventory!$P$10:$P$1000=AB$9,1)))))))</f>
        <v/>
      </c>
      <c r="AC58" s="121" t="str">
        <f t="array" ref="AC58">IF($D58="","",COUNT(IF(Inventory!$B$10:$B$1000=$B58,IF(Inventory!$C$10:$C$1000=$C58,IF(Inventory!$D$10:$D$1000=$D58,IF(Inventory!$J$10:$J$1000=freez,IF(Inventory!$P$10:$P$1000=AC$9,1)))))))</f>
        <v/>
      </c>
      <c r="AD58" s="121" t="str">
        <f t="array" ref="AD58">IF($D58="","",COUNT(IF(Inventory!$B$10:$B$1000=$B58,IF(Inventory!$C$10:$C$1000=$C58,IF(Inventory!$D$10:$D$1000=$D58,IF(Inventory!$J$10:$J$1000=freez,IF(Inventory!$P$10:$P$1000=AD$9,1)))))))</f>
        <v/>
      </c>
      <c r="AE58" s="122" t="str">
        <f t="shared" si="19"/>
        <v/>
      </c>
      <c r="AF58" s="121" t="str">
        <f t="array" ref="AF58">IF($D58="","",SUM(IF(Inventory!$B$10:$B$1000=$B58,IF(Inventory!$C$10:$C$1000=$C58,IF(Inventory!$D$10:$D$1000=$D58,IF(Inventory!$J$10:$J$1000=frig,Inventory!$AC$10:$AC$1000)))))+SUM(IF(Inventory!$B$10:$B$1000=$B58,IF(Inventory!$C$10:$C$1000=$C58,IF(Inventory!$D$10:$D$1000=$D58,IF(Inventory!$J$10:$J$1000=wicr,Inventory!$AC$10:$AC$1000))))))</f>
        <v/>
      </c>
      <c r="AG58" s="121" t="str">
        <f t="array" ref="AG58">IF($D58="","",SUM(IF(Inventory!$B$10:$B$1000=$B58,IF(Inventory!$C$10:$C$1000=$C58,IF(Inventory!$D$10:$D$1000=$D58,IF(Inventory!$J$10:$J$1000=frig,IF(Inventory!$P$10:$P$1000=AG$9,Inventory!$AC$10:$AC$1000))))))+SUM(IF(Inventory!$B$10:$B$1000=$B58,IF(Inventory!$C$10:$C$1000=$C58,IF(Inventory!$D$10:$D$1000=$D58,IF(Inventory!$J$10:$J$1000=wicr,IF(Inventory!$P$10:$P$1000=AG$9,Inventory!$AC$10:$AC$1000)))))))</f>
        <v/>
      </c>
      <c r="AH58" s="121" t="str">
        <f t="array" ref="AH58">IF($D58="","",SUM(IF(Inventory!$B$10:$B$1000=$B58,IF(Inventory!$C$10:$C$1000=$C58,IF(Inventory!$D$10:$D$1000=$D58,IF(Inventory!$J$10:$J$1000=frig,IF(Inventory!$P$10:$P$1000=AH$9,Inventory!$AC$10:$AC$1000))))))+SUM(IF(Inventory!$B$10:$B$1000=$B58,IF(Inventory!$C$10:$C$1000=$C58,IF(Inventory!$D$10:$D$1000=$D58,IF(Inventory!$J$10:$J$1000=wicr,IF(Inventory!$P$10:$P$1000=AH$9,Inventory!$AC$10:$AC$1000)))))))</f>
        <v/>
      </c>
      <c r="AI58" s="121" t="str">
        <f t="array" ref="AI58">IF($D58="","",SUM(IF(Inventory!$B$10:$B$1000=$B58,IF(Inventory!$C$10:$C$1000=$C58,IF(Inventory!$D$10:$D$1000=$D58,IF(Inventory!$J$10:$J$1000=frig,IF(Inventory!$P$10:$P$1000=AI$9,Inventory!$AC$10:$AC$1000))))))+SUM(IF(Inventory!$B$10:$B$1000=$B58,IF(Inventory!$C$10:$C$1000=$C58,IF(Inventory!$D$10:$D$1000=$D58,IF(Inventory!$J$10:$J$1000=wicr,IF(Inventory!$P$10:$P$1000=AI$9,Inventory!$AC$10:$AC$1000)))))))</f>
        <v/>
      </c>
      <c r="AJ58" s="121" t="str">
        <f t="array" ref="AJ58">IF($D58="","",SUM(IF(Inventory!$B$10:$B$1000=$B58,IF(Inventory!$C$10:$C$1000=$C58,IF(Inventory!$D$10:$D$1000=$D58,IF(Inventory!$J$10:$J$1000=frig,IF(Inventory!$P$10:$P$1000=AJ$9,Inventory!$AC$10:$AC$1000))))))+SUM(IF(Inventory!$B$10:$B$1000=$B58,IF(Inventory!$C$10:$C$1000=$C58,IF(Inventory!$D$10:$D$1000=$D58,IF(Inventory!$J$10:$J$1000=wicr,IF(Inventory!$P$10:$P$1000=AJ$9,Inventory!$AC$10:$AC$1000)))))))</f>
        <v/>
      </c>
      <c r="AK58" s="121" t="str">
        <f t="array" ref="AK58">IF($D58="","",SUM(IF(Inventory!$B$10:$B$1000=$B58,IF(Inventory!$C$10:$C$1000=$C58,IF(Inventory!$D$10:$D$1000=$D58,IF(Inventory!$J$10:$J$1000=frig,IF(Inventory!$P$10:$P$1000=AK$9,Inventory!$AC$10:$AC$1000))))))+SUM(IF(Inventory!$B$10:$B$1000=$B58,IF(Inventory!$C$10:$C$1000=$C58,IF(Inventory!$D$10:$D$1000=$D58,IF(Inventory!$J$10:$J$1000=wicr,IF(Inventory!$P$10:$P$1000=AK$9,Inventory!$AC$10:$AC$1000)))))))</f>
        <v/>
      </c>
      <c r="AL58" s="123" t="str">
        <f t="shared" si="20"/>
        <v/>
      </c>
      <c r="AM58" s="121" t="str">
        <f t="array" ref="AM58">IF($D58="","",SUM(IF(Inventory!$B$10:$B$1000=$B58,IF(Inventory!$C$10:$C$1000=$C58,IF(Inventory!$D$10:$D$1000=$D58,IF(Inventory!$J$10:$J$1000=freez,Inventory!$AD$10:$AD$1000)))))+SUM(IF(Inventory!$B$10:$B$1000=$B58,IF(Inventory!$C$10:$C$1000=$C58,IF(Inventory!$D$10:$D$1000=$D58,IF(Inventory!$J$10:$J$1000=wifr,Inventory!$AD$10:$AD$1000))))))</f>
        <v/>
      </c>
      <c r="AN58" s="121" t="str">
        <f t="array" ref="AN58">IF($D58="","",SUM(IF(Inventory!$B$10:$B$1000=$B58,IF(Inventory!$C$10:$C$1000=$C58,IF(Inventory!$D$10:$D$1000=$D58,IF(Inventory!$J$10:$J$1000=freez,IF(Inventory!$P$10:$P$1000=AN$9,Inventory!$AD$10:$AD$1000))))))+SUM(IF(Inventory!$B$10:$B$1000=$B58,IF(Inventory!$C$10:$C$1000=$C58,IF(Inventory!$D$10:$D$1000=$D58,IF(Inventory!$J$10:$J$1000=wifr,IF(Inventory!$P$10:$P$1000=AN$9,Inventory!$AD$10:$AD$1000)))))))</f>
        <v/>
      </c>
      <c r="AO58" s="121" t="str">
        <f t="array" ref="AO58">IF($D58="","",SUM(IF(Inventory!$B$10:$B$1000=$B58,IF(Inventory!$C$10:$C$1000=$C58,IF(Inventory!$D$10:$D$1000=$D58,IF(Inventory!$J$10:$J$1000=freez,IF(Inventory!$P$10:$P$1000=AO$9,Inventory!$AD$10:$AD$1000))))))+SUM(IF(Inventory!$B$10:$B$1000=$B58,IF(Inventory!$C$10:$C$1000=$C58,IF(Inventory!$D$10:$D$1000=$D58,IF(Inventory!$J$10:$J$1000=wifr,IF(Inventory!$P$10:$P$1000=AO$9,Inventory!$AD$10:$AD$1000)))))))</f>
        <v/>
      </c>
      <c r="AP58" s="121" t="str">
        <f t="array" ref="AP58">IF($D58="","",SUM(IF(Inventory!$B$10:$B$1000=$B58,IF(Inventory!$C$10:$C$1000=$C58,IF(Inventory!$D$10:$D$1000=$D58,IF(Inventory!$J$10:$J$1000=freez,IF(Inventory!$P$10:$P$1000=AP$9,Inventory!$AD$10:$AD$1000))))))+SUM(IF(Inventory!$B$10:$B$1000=$B58,IF(Inventory!$C$10:$C$1000=$C58,IF(Inventory!$D$10:$D$1000=$D58,IF(Inventory!$J$10:$J$1000=wifr,IF(Inventory!$P$10:$P$1000=AP$9,Inventory!$AD$10:$AD$1000)))))))</f>
        <v/>
      </c>
      <c r="AQ58" s="121" t="str">
        <f t="array" ref="AQ58">IF($D58="","",SUM(IF(Inventory!$B$10:$B$1000=$B58,IF(Inventory!$C$10:$C$1000=$C58,IF(Inventory!$D$10:$D$1000=$D58,IF(Inventory!$J$10:$J$1000=freez,IF(Inventory!$P$10:$P$1000=AQ$9,Inventory!$AD$10:$AD$1000))))))+SUM(IF(Inventory!$B$10:$B$1000=$B58,IF(Inventory!$C$10:$C$1000=$C58,IF(Inventory!$D$10:$D$1000=$D58,IF(Inventory!$J$10:$J$1000=wifr,IF(Inventory!$P$10:$P$1000=AQ$9,Inventory!$AD$10:$AD$1000)))))))</f>
        <v/>
      </c>
      <c r="AR58" s="121" t="str">
        <f t="array" ref="AR58">IF($D58="","",SUM(IF(Inventory!$B$10:$B$1000=$B58,IF(Inventory!$C$10:$C$1000=$C58,IF(Inventory!$D$10:$D$1000=$D58,IF(Inventory!$J$10:$J$1000=freez,IF(Inventory!$P$10:$P$1000=AR$9,Inventory!$AD$10:$AD$1000))))))+SUM(IF(Inventory!$B$10:$B$1000=$B58,IF(Inventory!$C$10:$C$1000=$C58,IF(Inventory!$D$10:$D$1000=$D58,IF(Inventory!$J$10:$J$1000=wifr,IF(Inventory!$P$10:$P$1000=AR$9,Inventory!$AD$10:$AD$1000)))))))</f>
        <v/>
      </c>
      <c r="AS58" s="124" t="str">
        <f t="shared" si="21"/>
        <v/>
      </c>
      <c r="AU58" s="352"/>
      <c r="AV58" s="352"/>
      <c r="AX58" s="125">
        <f>IF($C58="",0,Prog!$H56*AX$6*($AU58+$AV58)/12000)</f>
        <v>0</v>
      </c>
      <c r="AY58" s="125">
        <f>IF($C58="",0,Prog!$H56*AY$6*($AU58+$AV58)/12000)</f>
        <v>0</v>
      </c>
      <c r="AZ58" s="121"/>
    </row>
    <row r="59" spans="1:52" ht="16.5" x14ac:dyDescent="0.3">
      <c r="A59" s="279" t="str">
        <f>IF(Prog!B57="","",Prog!B57)</f>
        <v/>
      </c>
      <c r="B59" s="279" t="str">
        <f>IF(Prog!C57="","",Prog!C57)</f>
        <v/>
      </c>
      <c r="C59" s="279" t="str">
        <f>IF(Prog!D57="","",Prog!D57)</f>
        <v/>
      </c>
      <c r="D59" s="120"/>
      <c r="E59" s="121" t="str">
        <f t="array" ref="E59">IF($D59="","",COUNT(IF(Inventory!$B$10:$B$1000=$B59,IF(Inventory!$C$10:$C$1000=$C59,IF(Inventory!$D$10:$D$1000=$D59,IF(Inventory!$P$10:$P$1000=E$9,1))))))</f>
        <v/>
      </c>
      <c r="F59" s="121" t="str">
        <f t="array" ref="F59">IF($D59="","",COUNT(IF(Inventory!$B$10:$B$1000=$B59,IF(Inventory!$C$10:$C$1000=$C59,IF(Inventory!$D$10:$D$1000=$D59,IF(Inventory!$P$10:$P$1000=F$9,1))))))</f>
        <v/>
      </c>
      <c r="G59" s="121" t="str">
        <f t="array" ref="G59">IF($D59="","",COUNT(IF(Inventory!$B$10:$B$1000=$B59,IF(Inventory!$C$10:$C$1000=$C59,IF(Inventory!$D$10:$D$1000=$D59,IF(Inventory!$P$10:$P$1000=G$9,1))))))</f>
        <v/>
      </c>
      <c r="H59" s="121" t="str">
        <f t="array" ref="H59">IF($D59="","",COUNT(IF(Inventory!$B$10:$B$1000=$B59,IF(Inventory!$C$10:$C$1000=$C59,IF(Inventory!$D$10:$D$1000=$D59,IF(Inventory!$P$10:$P$1000=H$9,1))))))</f>
        <v/>
      </c>
      <c r="I59" s="121" t="str">
        <f t="array" ref="I59">IF($D59="","",COUNT(IF(Inventory!$B$10:$B$1000=$B59,IF(Inventory!$C$10:$C$1000=$C59,IF(Inventory!$D$10:$D$1000=$D59,IF(Inventory!$P$10:$P$1000=I$9,1))))))</f>
        <v/>
      </c>
      <c r="J59" s="121">
        <f t="shared" si="16"/>
        <v>0</v>
      </c>
      <c r="K59" s="121" t="str">
        <f t="array" ref="K59">IF($D59="","",COUNT(IF(Inventory!$B$10:$B$1000=$B59,IF(Inventory!$C$10:$C$1000=$C59,IF(Inventory!$D$10:$D$1000=$D59,IF(Inventory!$J$10:$J$1000=wicr,1)))))+COUNT(IF(Inventory!$B$10:$B$1000=$B59,IF(Inventory!$C$10:$C$1000=$C59,IF(Inventory!$D$10:$D$1000=$D59,IF(Inventory!$J$10:$J$1000=wifr,1))))))</f>
        <v/>
      </c>
      <c r="L59" s="121" t="str">
        <f t="array" ref="L59">IF($D59="","",COUNT(IF(Inventory!$B$10:$B$1000=$B59,IF(Inventory!$C$10:$C$1000=$C59,IF(Inventory!$D$10:$D$1000=$D59,IF(Inventory!$J$10:$J$1000=wicr,IF(Inventory!$P$10:$P$1000=L$9,1))))))+COUNT(IF(Inventory!$B$10:$B$1000=$B59,IF(Inventory!$C$10:$C$1000=$C59,IF(Inventory!$D$10:$D$1000=$D59,IF(Inventory!$J$10:$J$1000=wifr,IF(Inventory!$P$10:$P$1000=L$9,1)))))))</f>
        <v/>
      </c>
      <c r="M59" s="121" t="str">
        <f t="array" ref="M59">IF($D59="","",COUNT(IF(Inventory!$B$10:$B$1000=$B59,IF(Inventory!$C$10:$C$1000=$C59,IF(Inventory!$D$10:$D$1000=$D59,IF(Inventory!$J$10:$J$1000=wicr,IF(Inventory!$P$10:$P$1000=M$9,1))))))+COUNT(IF(Inventory!$B$10:$B$1000=$B59,IF(Inventory!$C$10:$C$1000=$C59,IF(Inventory!$D$10:$D$1000=$D59,IF(Inventory!$J$10:$J$1000=wifr,IF(Inventory!$P$10:$P$1000=M$9,1)))))))</f>
        <v/>
      </c>
      <c r="N59" s="121" t="str">
        <f t="array" ref="N59">IF($D59="","",COUNT(IF(Inventory!$B$10:$B$1000=$B59,IF(Inventory!$C$10:$C$1000=$C59,IF(Inventory!$D$10:$D$1000=$D59,IF(Inventory!$J$10:$J$1000=wicr,IF(Inventory!$P$10:$P$1000=N$9,1))))))+COUNT(IF(Inventory!$B$10:$B$1000=$B59,IF(Inventory!$C$10:$C$1000=$C59,IF(Inventory!$D$10:$D$1000=$D59,IF(Inventory!$J$10:$J$1000=wifr,IF(Inventory!$P$10:$P$1000=N$9,1)))))))</f>
        <v/>
      </c>
      <c r="O59" s="121" t="str">
        <f t="array" ref="O59">IF($D59="","",COUNT(IF(Inventory!$B$10:$B$1000=$B59,IF(Inventory!$C$10:$C$1000=$C59,IF(Inventory!$D$10:$D$1000=$D59,IF(Inventory!$J$10:$J$1000=wicr,IF(Inventory!$P$10:$P$1000=O$9,1))))))+COUNT(IF(Inventory!$B$10:$B$1000=$B59,IF(Inventory!$C$10:$C$1000=$C59,IF(Inventory!$D$10:$D$1000=$D59,IF(Inventory!$J$10:$J$1000=wifr,IF(Inventory!$P$10:$P$1000=O$9,1)))))))</f>
        <v/>
      </c>
      <c r="P59" s="121" t="str">
        <f t="array" ref="P59">IF($D59="","",COUNT(IF(Inventory!$B$10:$B$1000=$B59,IF(Inventory!$C$10:$C$1000=$C59,IF(Inventory!$D$10:$D$1000=$D59,IF(Inventory!$J$10:$J$1000=wicr,IF(Inventory!$P$10:$P$1000=P$9,1))))))+COUNT(IF(Inventory!$B$10:$B$1000=$B59,IF(Inventory!$C$10:$C$1000=$C59,IF(Inventory!$D$10:$D$1000=$D59,IF(Inventory!$J$10:$J$1000=wifr,IF(Inventory!$P$10:$P$1000=P$9,1)))))))</f>
        <v/>
      </c>
      <c r="Q59" s="122" t="str">
        <f t="shared" si="17"/>
        <v/>
      </c>
      <c r="R59" s="121" t="str">
        <f t="array" ref="R59">IF($D59="","",COUNT(IF(Inventory!$B$10:$B$1000=$B59,IF(Inventory!$C$10:$C$1000=$C59,IF(Inventory!$D$10:$D$1000=$D59,IF(Inventory!$J$10:$J$1000=frig,1))))))</f>
        <v/>
      </c>
      <c r="S59" s="121" t="str">
        <f t="array" ref="S59">IF($D59="","",COUNT(IF(Inventory!$B$10:$B$1000=$B59,IF(Inventory!$C$10:$C$1000=$C59,IF(Inventory!$D$10:$D$1000=$D59,IF(Inventory!$J$10:$J$1000=frig,IF(Inventory!$P$10:$P$1000=S$9,1)))))))</f>
        <v/>
      </c>
      <c r="T59" s="121" t="str">
        <f t="array" ref="T59">IF($D59="","",COUNT(IF(Inventory!$B$10:$B$1000=$B59,IF(Inventory!$C$10:$C$1000=$C59,IF(Inventory!$D$10:$D$1000=$D59,IF(Inventory!$J$10:$J$1000=frig,IF(Inventory!$P$10:$P$1000=T$9,1)))))))</f>
        <v/>
      </c>
      <c r="U59" s="121" t="str">
        <f t="array" ref="U59">IF($D59="","",COUNT(IF(Inventory!$B$10:$B$1000=$B59,IF(Inventory!$C$10:$C$1000=$C59,IF(Inventory!$D$10:$D$1000=$D59,IF(Inventory!$J$10:$J$1000=frig,IF(Inventory!$P$10:$P$1000=U$9,1)))))))</f>
        <v/>
      </c>
      <c r="V59" s="121" t="str">
        <f t="array" ref="V59">IF($D59="","",COUNT(IF(Inventory!$B$10:$B$1000=$B59,IF(Inventory!$C$10:$C$1000=$C59,IF(Inventory!$D$10:$D$1000=$D59,IF(Inventory!$J$10:$J$1000=frig,IF(Inventory!$P$10:$P$1000=V$9,1)))))))</f>
        <v/>
      </c>
      <c r="W59" s="121" t="str">
        <f t="array" ref="W59">IF($D59="","",COUNT(IF(Inventory!$B$10:$B$1000=$B59,IF(Inventory!$C$10:$C$1000=$C59,IF(Inventory!$D$10:$D$1000=$D59,IF(Inventory!$J$10:$J$1000=frig,IF(Inventory!$P$10:$P$1000=W$9,1)))))))</f>
        <v/>
      </c>
      <c r="X59" s="122" t="str">
        <f t="shared" si="18"/>
        <v/>
      </c>
      <c r="Y59" s="121" t="str">
        <f t="array" ref="Y59">IF($D59="","",COUNT(IF(Inventory!$B$10:$B$1000=$B59,IF(Inventory!$C$10:$C$1000=$C59,IF(Inventory!$D$10:$D$1000=$D59,IF(Inventory!$J$10:$J$1000=freez,1))))))</f>
        <v/>
      </c>
      <c r="Z59" s="121" t="str">
        <f t="array" ref="Z59">IF($D59="","",COUNT(IF(Inventory!$B$10:$B$1000=$B59,IF(Inventory!$C$10:$C$1000=$C59,IF(Inventory!$D$10:$D$1000=$D59,IF(Inventory!$J$10:$J$1000=freez,IF(Inventory!$P$10:$P$1000=Z$9,1)))))))</f>
        <v/>
      </c>
      <c r="AA59" s="121" t="str">
        <f t="array" ref="AA59">IF($D59="","",COUNT(IF(Inventory!$B$10:$B$1000=$B59,IF(Inventory!$C$10:$C$1000=$C59,IF(Inventory!$D$10:$D$1000=$D59,IF(Inventory!$J$10:$J$1000=freez,IF(Inventory!$P$10:$P$1000=AA$9,1)))))))</f>
        <v/>
      </c>
      <c r="AB59" s="121" t="str">
        <f t="array" ref="AB59">IF($D59="","",COUNT(IF(Inventory!$B$10:$B$1000=$B59,IF(Inventory!$C$10:$C$1000=$C59,IF(Inventory!$D$10:$D$1000=$D59,IF(Inventory!$J$10:$J$1000=freez,IF(Inventory!$P$10:$P$1000=AB$9,1)))))))</f>
        <v/>
      </c>
      <c r="AC59" s="121" t="str">
        <f t="array" ref="AC59">IF($D59="","",COUNT(IF(Inventory!$B$10:$B$1000=$B59,IF(Inventory!$C$10:$C$1000=$C59,IF(Inventory!$D$10:$D$1000=$D59,IF(Inventory!$J$10:$J$1000=freez,IF(Inventory!$P$10:$P$1000=AC$9,1)))))))</f>
        <v/>
      </c>
      <c r="AD59" s="121" t="str">
        <f t="array" ref="AD59">IF($D59="","",COUNT(IF(Inventory!$B$10:$B$1000=$B59,IF(Inventory!$C$10:$C$1000=$C59,IF(Inventory!$D$10:$D$1000=$D59,IF(Inventory!$J$10:$J$1000=freez,IF(Inventory!$P$10:$P$1000=AD$9,1)))))))</f>
        <v/>
      </c>
      <c r="AE59" s="122" t="str">
        <f t="shared" si="19"/>
        <v/>
      </c>
      <c r="AF59" s="121" t="str">
        <f t="array" ref="AF59">IF($D59="","",SUM(IF(Inventory!$B$10:$B$1000=$B59,IF(Inventory!$C$10:$C$1000=$C59,IF(Inventory!$D$10:$D$1000=$D59,IF(Inventory!$J$10:$J$1000=frig,Inventory!$AC$10:$AC$1000)))))+SUM(IF(Inventory!$B$10:$B$1000=$B59,IF(Inventory!$C$10:$C$1000=$C59,IF(Inventory!$D$10:$D$1000=$D59,IF(Inventory!$J$10:$J$1000=wicr,Inventory!$AC$10:$AC$1000))))))</f>
        <v/>
      </c>
      <c r="AG59" s="121" t="str">
        <f t="array" ref="AG59">IF($D59="","",SUM(IF(Inventory!$B$10:$B$1000=$B59,IF(Inventory!$C$10:$C$1000=$C59,IF(Inventory!$D$10:$D$1000=$D59,IF(Inventory!$J$10:$J$1000=frig,IF(Inventory!$P$10:$P$1000=AG$9,Inventory!$AC$10:$AC$1000))))))+SUM(IF(Inventory!$B$10:$B$1000=$B59,IF(Inventory!$C$10:$C$1000=$C59,IF(Inventory!$D$10:$D$1000=$D59,IF(Inventory!$J$10:$J$1000=wicr,IF(Inventory!$P$10:$P$1000=AG$9,Inventory!$AC$10:$AC$1000)))))))</f>
        <v/>
      </c>
      <c r="AH59" s="121" t="str">
        <f t="array" ref="AH59">IF($D59="","",SUM(IF(Inventory!$B$10:$B$1000=$B59,IF(Inventory!$C$10:$C$1000=$C59,IF(Inventory!$D$10:$D$1000=$D59,IF(Inventory!$J$10:$J$1000=frig,IF(Inventory!$P$10:$P$1000=AH$9,Inventory!$AC$10:$AC$1000))))))+SUM(IF(Inventory!$B$10:$B$1000=$B59,IF(Inventory!$C$10:$C$1000=$C59,IF(Inventory!$D$10:$D$1000=$D59,IF(Inventory!$J$10:$J$1000=wicr,IF(Inventory!$P$10:$P$1000=AH$9,Inventory!$AC$10:$AC$1000)))))))</f>
        <v/>
      </c>
      <c r="AI59" s="121" t="str">
        <f t="array" ref="AI59">IF($D59="","",SUM(IF(Inventory!$B$10:$B$1000=$B59,IF(Inventory!$C$10:$C$1000=$C59,IF(Inventory!$D$10:$D$1000=$D59,IF(Inventory!$J$10:$J$1000=frig,IF(Inventory!$P$10:$P$1000=AI$9,Inventory!$AC$10:$AC$1000))))))+SUM(IF(Inventory!$B$10:$B$1000=$B59,IF(Inventory!$C$10:$C$1000=$C59,IF(Inventory!$D$10:$D$1000=$D59,IF(Inventory!$J$10:$J$1000=wicr,IF(Inventory!$P$10:$P$1000=AI$9,Inventory!$AC$10:$AC$1000)))))))</f>
        <v/>
      </c>
      <c r="AJ59" s="121" t="str">
        <f t="array" ref="AJ59">IF($D59="","",SUM(IF(Inventory!$B$10:$B$1000=$B59,IF(Inventory!$C$10:$C$1000=$C59,IF(Inventory!$D$10:$D$1000=$D59,IF(Inventory!$J$10:$J$1000=frig,IF(Inventory!$P$10:$P$1000=AJ$9,Inventory!$AC$10:$AC$1000))))))+SUM(IF(Inventory!$B$10:$B$1000=$B59,IF(Inventory!$C$10:$C$1000=$C59,IF(Inventory!$D$10:$D$1000=$D59,IF(Inventory!$J$10:$J$1000=wicr,IF(Inventory!$P$10:$P$1000=AJ$9,Inventory!$AC$10:$AC$1000)))))))</f>
        <v/>
      </c>
      <c r="AK59" s="121" t="str">
        <f t="array" ref="AK59">IF($D59="","",SUM(IF(Inventory!$B$10:$B$1000=$B59,IF(Inventory!$C$10:$C$1000=$C59,IF(Inventory!$D$10:$D$1000=$D59,IF(Inventory!$J$10:$J$1000=frig,IF(Inventory!$P$10:$P$1000=AK$9,Inventory!$AC$10:$AC$1000))))))+SUM(IF(Inventory!$B$10:$B$1000=$B59,IF(Inventory!$C$10:$C$1000=$C59,IF(Inventory!$D$10:$D$1000=$D59,IF(Inventory!$J$10:$J$1000=wicr,IF(Inventory!$P$10:$P$1000=AK$9,Inventory!$AC$10:$AC$1000)))))))</f>
        <v/>
      </c>
      <c r="AL59" s="123" t="str">
        <f t="shared" si="20"/>
        <v/>
      </c>
      <c r="AM59" s="121" t="str">
        <f t="array" ref="AM59">IF($D59="","",SUM(IF(Inventory!$B$10:$B$1000=$B59,IF(Inventory!$C$10:$C$1000=$C59,IF(Inventory!$D$10:$D$1000=$D59,IF(Inventory!$J$10:$J$1000=freez,Inventory!$AD$10:$AD$1000)))))+SUM(IF(Inventory!$B$10:$B$1000=$B59,IF(Inventory!$C$10:$C$1000=$C59,IF(Inventory!$D$10:$D$1000=$D59,IF(Inventory!$J$10:$J$1000=wifr,Inventory!$AD$10:$AD$1000))))))</f>
        <v/>
      </c>
      <c r="AN59" s="121" t="str">
        <f t="array" ref="AN59">IF($D59="","",SUM(IF(Inventory!$B$10:$B$1000=$B59,IF(Inventory!$C$10:$C$1000=$C59,IF(Inventory!$D$10:$D$1000=$D59,IF(Inventory!$J$10:$J$1000=freez,IF(Inventory!$P$10:$P$1000=AN$9,Inventory!$AD$10:$AD$1000))))))+SUM(IF(Inventory!$B$10:$B$1000=$B59,IF(Inventory!$C$10:$C$1000=$C59,IF(Inventory!$D$10:$D$1000=$D59,IF(Inventory!$J$10:$J$1000=wifr,IF(Inventory!$P$10:$P$1000=AN$9,Inventory!$AD$10:$AD$1000)))))))</f>
        <v/>
      </c>
      <c r="AO59" s="121" t="str">
        <f t="array" ref="AO59">IF($D59="","",SUM(IF(Inventory!$B$10:$B$1000=$B59,IF(Inventory!$C$10:$C$1000=$C59,IF(Inventory!$D$10:$D$1000=$D59,IF(Inventory!$J$10:$J$1000=freez,IF(Inventory!$P$10:$P$1000=AO$9,Inventory!$AD$10:$AD$1000))))))+SUM(IF(Inventory!$B$10:$B$1000=$B59,IF(Inventory!$C$10:$C$1000=$C59,IF(Inventory!$D$10:$D$1000=$D59,IF(Inventory!$J$10:$J$1000=wifr,IF(Inventory!$P$10:$P$1000=AO$9,Inventory!$AD$10:$AD$1000)))))))</f>
        <v/>
      </c>
      <c r="AP59" s="121" t="str">
        <f t="array" ref="AP59">IF($D59="","",SUM(IF(Inventory!$B$10:$B$1000=$B59,IF(Inventory!$C$10:$C$1000=$C59,IF(Inventory!$D$10:$D$1000=$D59,IF(Inventory!$J$10:$J$1000=freez,IF(Inventory!$P$10:$P$1000=AP$9,Inventory!$AD$10:$AD$1000))))))+SUM(IF(Inventory!$B$10:$B$1000=$B59,IF(Inventory!$C$10:$C$1000=$C59,IF(Inventory!$D$10:$D$1000=$D59,IF(Inventory!$J$10:$J$1000=wifr,IF(Inventory!$P$10:$P$1000=AP$9,Inventory!$AD$10:$AD$1000)))))))</f>
        <v/>
      </c>
      <c r="AQ59" s="121" t="str">
        <f t="array" ref="AQ59">IF($D59="","",SUM(IF(Inventory!$B$10:$B$1000=$B59,IF(Inventory!$C$10:$C$1000=$C59,IF(Inventory!$D$10:$D$1000=$D59,IF(Inventory!$J$10:$J$1000=freez,IF(Inventory!$P$10:$P$1000=AQ$9,Inventory!$AD$10:$AD$1000))))))+SUM(IF(Inventory!$B$10:$B$1000=$B59,IF(Inventory!$C$10:$C$1000=$C59,IF(Inventory!$D$10:$D$1000=$D59,IF(Inventory!$J$10:$J$1000=wifr,IF(Inventory!$P$10:$P$1000=AQ$9,Inventory!$AD$10:$AD$1000)))))))</f>
        <v/>
      </c>
      <c r="AR59" s="121" t="str">
        <f t="array" ref="AR59">IF($D59="","",SUM(IF(Inventory!$B$10:$B$1000=$B59,IF(Inventory!$C$10:$C$1000=$C59,IF(Inventory!$D$10:$D$1000=$D59,IF(Inventory!$J$10:$J$1000=freez,IF(Inventory!$P$10:$P$1000=AR$9,Inventory!$AD$10:$AD$1000))))))+SUM(IF(Inventory!$B$10:$B$1000=$B59,IF(Inventory!$C$10:$C$1000=$C59,IF(Inventory!$D$10:$D$1000=$D59,IF(Inventory!$J$10:$J$1000=wifr,IF(Inventory!$P$10:$P$1000=AR$9,Inventory!$AD$10:$AD$1000)))))))</f>
        <v/>
      </c>
      <c r="AS59" s="124" t="str">
        <f t="shared" si="21"/>
        <v/>
      </c>
      <c r="AU59" s="352"/>
      <c r="AV59" s="352"/>
      <c r="AX59" s="125">
        <f>IF($C59="",0,Prog!$H57*AX$6*($AU59+$AV59)/12000)</f>
        <v>0</v>
      </c>
      <c r="AY59" s="125">
        <f>IF($C59="",0,Prog!$H57*AY$6*($AU59+$AV59)/12000)</f>
        <v>0</v>
      </c>
      <c r="AZ59" s="121"/>
    </row>
    <row r="60" spans="1:52" ht="16.5" x14ac:dyDescent="0.3">
      <c r="A60" s="279" t="str">
        <f>IF(Prog!B58="","",Prog!B58)</f>
        <v/>
      </c>
      <c r="B60" s="279" t="str">
        <f>IF(Prog!C58="","",Prog!C58)</f>
        <v/>
      </c>
      <c r="C60" s="279" t="str">
        <f>IF(Prog!D58="","",Prog!D58)</f>
        <v/>
      </c>
      <c r="D60" s="120"/>
      <c r="E60" s="121" t="str">
        <f t="array" ref="E60">IF($D60="","",COUNT(IF(Inventory!$B$10:$B$1000=$B60,IF(Inventory!$C$10:$C$1000=$C60,IF(Inventory!$D$10:$D$1000=$D60,IF(Inventory!$P$10:$P$1000=E$9,1))))))</f>
        <v/>
      </c>
      <c r="F60" s="121" t="str">
        <f t="array" ref="F60">IF($D60="","",COUNT(IF(Inventory!$B$10:$B$1000=$B60,IF(Inventory!$C$10:$C$1000=$C60,IF(Inventory!$D$10:$D$1000=$D60,IF(Inventory!$P$10:$P$1000=F$9,1))))))</f>
        <v/>
      </c>
      <c r="G60" s="121" t="str">
        <f t="array" ref="G60">IF($D60="","",COUNT(IF(Inventory!$B$10:$B$1000=$B60,IF(Inventory!$C$10:$C$1000=$C60,IF(Inventory!$D$10:$D$1000=$D60,IF(Inventory!$P$10:$P$1000=G$9,1))))))</f>
        <v/>
      </c>
      <c r="H60" s="121" t="str">
        <f t="array" ref="H60">IF($D60="","",COUNT(IF(Inventory!$B$10:$B$1000=$B60,IF(Inventory!$C$10:$C$1000=$C60,IF(Inventory!$D$10:$D$1000=$D60,IF(Inventory!$P$10:$P$1000=H$9,1))))))</f>
        <v/>
      </c>
      <c r="I60" s="121" t="str">
        <f t="array" ref="I60">IF($D60="","",COUNT(IF(Inventory!$B$10:$B$1000=$B60,IF(Inventory!$C$10:$C$1000=$C60,IF(Inventory!$D$10:$D$1000=$D60,IF(Inventory!$P$10:$P$1000=I$9,1))))))</f>
        <v/>
      </c>
      <c r="J60" s="121">
        <f t="shared" si="16"/>
        <v>0</v>
      </c>
      <c r="K60" s="121" t="str">
        <f t="array" ref="K60">IF($D60="","",COUNT(IF(Inventory!$B$10:$B$1000=$B60,IF(Inventory!$C$10:$C$1000=$C60,IF(Inventory!$D$10:$D$1000=$D60,IF(Inventory!$J$10:$J$1000=wicr,1)))))+COUNT(IF(Inventory!$B$10:$B$1000=$B60,IF(Inventory!$C$10:$C$1000=$C60,IF(Inventory!$D$10:$D$1000=$D60,IF(Inventory!$J$10:$J$1000=wifr,1))))))</f>
        <v/>
      </c>
      <c r="L60" s="121" t="str">
        <f t="array" ref="L60">IF($D60="","",COUNT(IF(Inventory!$B$10:$B$1000=$B60,IF(Inventory!$C$10:$C$1000=$C60,IF(Inventory!$D$10:$D$1000=$D60,IF(Inventory!$J$10:$J$1000=wicr,IF(Inventory!$P$10:$P$1000=L$9,1))))))+COUNT(IF(Inventory!$B$10:$B$1000=$B60,IF(Inventory!$C$10:$C$1000=$C60,IF(Inventory!$D$10:$D$1000=$D60,IF(Inventory!$J$10:$J$1000=wifr,IF(Inventory!$P$10:$P$1000=L$9,1)))))))</f>
        <v/>
      </c>
      <c r="M60" s="121" t="str">
        <f t="array" ref="M60">IF($D60="","",COUNT(IF(Inventory!$B$10:$B$1000=$B60,IF(Inventory!$C$10:$C$1000=$C60,IF(Inventory!$D$10:$D$1000=$D60,IF(Inventory!$J$10:$J$1000=wicr,IF(Inventory!$P$10:$P$1000=M$9,1))))))+COUNT(IF(Inventory!$B$10:$B$1000=$B60,IF(Inventory!$C$10:$C$1000=$C60,IF(Inventory!$D$10:$D$1000=$D60,IF(Inventory!$J$10:$J$1000=wifr,IF(Inventory!$P$10:$P$1000=M$9,1)))))))</f>
        <v/>
      </c>
      <c r="N60" s="121" t="str">
        <f t="array" ref="N60">IF($D60="","",COUNT(IF(Inventory!$B$10:$B$1000=$B60,IF(Inventory!$C$10:$C$1000=$C60,IF(Inventory!$D$10:$D$1000=$D60,IF(Inventory!$J$10:$J$1000=wicr,IF(Inventory!$P$10:$P$1000=N$9,1))))))+COUNT(IF(Inventory!$B$10:$B$1000=$B60,IF(Inventory!$C$10:$C$1000=$C60,IF(Inventory!$D$10:$D$1000=$D60,IF(Inventory!$J$10:$J$1000=wifr,IF(Inventory!$P$10:$P$1000=N$9,1)))))))</f>
        <v/>
      </c>
      <c r="O60" s="121" t="str">
        <f t="array" ref="O60">IF($D60="","",COUNT(IF(Inventory!$B$10:$B$1000=$B60,IF(Inventory!$C$10:$C$1000=$C60,IF(Inventory!$D$10:$D$1000=$D60,IF(Inventory!$J$10:$J$1000=wicr,IF(Inventory!$P$10:$P$1000=O$9,1))))))+COUNT(IF(Inventory!$B$10:$B$1000=$B60,IF(Inventory!$C$10:$C$1000=$C60,IF(Inventory!$D$10:$D$1000=$D60,IF(Inventory!$J$10:$J$1000=wifr,IF(Inventory!$P$10:$P$1000=O$9,1)))))))</f>
        <v/>
      </c>
      <c r="P60" s="121" t="str">
        <f t="array" ref="P60">IF($D60="","",COUNT(IF(Inventory!$B$10:$B$1000=$B60,IF(Inventory!$C$10:$C$1000=$C60,IF(Inventory!$D$10:$D$1000=$D60,IF(Inventory!$J$10:$J$1000=wicr,IF(Inventory!$P$10:$P$1000=P$9,1))))))+COUNT(IF(Inventory!$B$10:$B$1000=$B60,IF(Inventory!$C$10:$C$1000=$C60,IF(Inventory!$D$10:$D$1000=$D60,IF(Inventory!$J$10:$J$1000=wifr,IF(Inventory!$P$10:$P$1000=P$9,1)))))))</f>
        <v/>
      </c>
      <c r="Q60" s="122" t="str">
        <f t="shared" si="17"/>
        <v/>
      </c>
      <c r="R60" s="121" t="str">
        <f t="array" ref="R60">IF($D60="","",COUNT(IF(Inventory!$B$10:$B$1000=$B60,IF(Inventory!$C$10:$C$1000=$C60,IF(Inventory!$D$10:$D$1000=$D60,IF(Inventory!$J$10:$J$1000=frig,1))))))</f>
        <v/>
      </c>
      <c r="S60" s="121" t="str">
        <f t="array" ref="S60">IF($D60="","",COUNT(IF(Inventory!$B$10:$B$1000=$B60,IF(Inventory!$C$10:$C$1000=$C60,IF(Inventory!$D$10:$D$1000=$D60,IF(Inventory!$J$10:$J$1000=frig,IF(Inventory!$P$10:$P$1000=S$9,1)))))))</f>
        <v/>
      </c>
      <c r="T60" s="121" t="str">
        <f t="array" ref="T60">IF($D60="","",COUNT(IF(Inventory!$B$10:$B$1000=$B60,IF(Inventory!$C$10:$C$1000=$C60,IF(Inventory!$D$10:$D$1000=$D60,IF(Inventory!$J$10:$J$1000=frig,IF(Inventory!$P$10:$P$1000=T$9,1)))))))</f>
        <v/>
      </c>
      <c r="U60" s="121" t="str">
        <f t="array" ref="U60">IF($D60="","",COUNT(IF(Inventory!$B$10:$B$1000=$B60,IF(Inventory!$C$10:$C$1000=$C60,IF(Inventory!$D$10:$D$1000=$D60,IF(Inventory!$J$10:$J$1000=frig,IF(Inventory!$P$10:$P$1000=U$9,1)))))))</f>
        <v/>
      </c>
      <c r="V60" s="121" t="str">
        <f t="array" ref="V60">IF($D60="","",COUNT(IF(Inventory!$B$10:$B$1000=$B60,IF(Inventory!$C$10:$C$1000=$C60,IF(Inventory!$D$10:$D$1000=$D60,IF(Inventory!$J$10:$J$1000=frig,IF(Inventory!$P$10:$P$1000=V$9,1)))))))</f>
        <v/>
      </c>
      <c r="W60" s="121" t="str">
        <f t="array" ref="W60">IF($D60="","",COUNT(IF(Inventory!$B$10:$B$1000=$B60,IF(Inventory!$C$10:$C$1000=$C60,IF(Inventory!$D$10:$D$1000=$D60,IF(Inventory!$J$10:$J$1000=frig,IF(Inventory!$P$10:$P$1000=W$9,1)))))))</f>
        <v/>
      </c>
      <c r="X60" s="122" t="str">
        <f t="shared" si="18"/>
        <v/>
      </c>
      <c r="Y60" s="121" t="str">
        <f t="array" ref="Y60">IF($D60="","",COUNT(IF(Inventory!$B$10:$B$1000=$B60,IF(Inventory!$C$10:$C$1000=$C60,IF(Inventory!$D$10:$D$1000=$D60,IF(Inventory!$J$10:$J$1000=freez,1))))))</f>
        <v/>
      </c>
      <c r="Z60" s="121" t="str">
        <f t="array" ref="Z60">IF($D60="","",COUNT(IF(Inventory!$B$10:$B$1000=$B60,IF(Inventory!$C$10:$C$1000=$C60,IF(Inventory!$D$10:$D$1000=$D60,IF(Inventory!$J$10:$J$1000=freez,IF(Inventory!$P$10:$P$1000=Z$9,1)))))))</f>
        <v/>
      </c>
      <c r="AA60" s="121" t="str">
        <f t="array" ref="AA60">IF($D60="","",COUNT(IF(Inventory!$B$10:$B$1000=$B60,IF(Inventory!$C$10:$C$1000=$C60,IF(Inventory!$D$10:$D$1000=$D60,IF(Inventory!$J$10:$J$1000=freez,IF(Inventory!$P$10:$P$1000=AA$9,1)))))))</f>
        <v/>
      </c>
      <c r="AB60" s="121" t="str">
        <f t="array" ref="AB60">IF($D60="","",COUNT(IF(Inventory!$B$10:$B$1000=$B60,IF(Inventory!$C$10:$C$1000=$C60,IF(Inventory!$D$10:$D$1000=$D60,IF(Inventory!$J$10:$J$1000=freez,IF(Inventory!$P$10:$P$1000=AB$9,1)))))))</f>
        <v/>
      </c>
      <c r="AC60" s="121" t="str">
        <f t="array" ref="AC60">IF($D60="","",COUNT(IF(Inventory!$B$10:$B$1000=$B60,IF(Inventory!$C$10:$C$1000=$C60,IF(Inventory!$D$10:$D$1000=$D60,IF(Inventory!$J$10:$J$1000=freez,IF(Inventory!$P$10:$P$1000=AC$9,1)))))))</f>
        <v/>
      </c>
      <c r="AD60" s="121" t="str">
        <f t="array" ref="AD60">IF($D60="","",COUNT(IF(Inventory!$B$10:$B$1000=$B60,IF(Inventory!$C$10:$C$1000=$C60,IF(Inventory!$D$10:$D$1000=$D60,IF(Inventory!$J$10:$J$1000=freez,IF(Inventory!$P$10:$P$1000=AD$9,1)))))))</f>
        <v/>
      </c>
      <c r="AE60" s="122" t="str">
        <f t="shared" si="19"/>
        <v/>
      </c>
      <c r="AF60" s="121" t="str">
        <f t="array" ref="AF60">IF($D60="","",SUM(IF(Inventory!$B$10:$B$1000=$B60,IF(Inventory!$C$10:$C$1000=$C60,IF(Inventory!$D$10:$D$1000=$D60,IF(Inventory!$J$10:$J$1000=frig,Inventory!$AC$10:$AC$1000)))))+SUM(IF(Inventory!$B$10:$B$1000=$B60,IF(Inventory!$C$10:$C$1000=$C60,IF(Inventory!$D$10:$D$1000=$D60,IF(Inventory!$J$10:$J$1000=wicr,Inventory!$AC$10:$AC$1000))))))</f>
        <v/>
      </c>
      <c r="AG60" s="121" t="str">
        <f t="array" ref="AG60">IF($D60="","",SUM(IF(Inventory!$B$10:$B$1000=$B60,IF(Inventory!$C$10:$C$1000=$C60,IF(Inventory!$D$10:$D$1000=$D60,IF(Inventory!$J$10:$J$1000=frig,IF(Inventory!$P$10:$P$1000=AG$9,Inventory!$AC$10:$AC$1000))))))+SUM(IF(Inventory!$B$10:$B$1000=$B60,IF(Inventory!$C$10:$C$1000=$C60,IF(Inventory!$D$10:$D$1000=$D60,IF(Inventory!$J$10:$J$1000=wicr,IF(Inventory!$P$10:$P$1000=AG$9,Inventory!$AC$10:$AC$1000)))))))</f>
        <v/>
      </c>
      <c r="AH60" s="121" t="str">
        <f t="array" ref="AH60">IF($D60="","",SUM(IF(Inventory!$B$10:$B$1000=$B60,IF(Inventory!$C$10:$C$1000=$C60,IF(Inventory!$D$10:$D$1000=$D60,IF(Inventory!$J$10:$J$1000=frig,IF(Inventory!$P$10:$P$1000=AH$9,Inventory!$AC$10:$AC$1000))))))+SUM(IF(Inventory!$B$10:$B$1000=$B60,IF(Inventory!$C$10:$C$1000=$C60,IF(Inventory!$D$10:$D$1000=$D60,IF(Inventory!$J$10:$J$1000=wicr,IF(Inventory!$P$10:$P$1000=AH$9,Inventory!$AC$10:$AC$1000)))))))</f>
        <v/>
      </c>
      <c r="AI60" s="121" t="str">
        <f t="array" ref="AI60">IF($D60="","",SUM(IF(Inventory!$B$10:$B$1000=$B60,IF(Inventory!$C$10:$C$1000=$C60,IF(Inventory!$D$10:$D$1000=$D60,IF(Inventory!$J$10:$J$1000=frig,IF(Inventory!$P$10:$P$1000=AI$9,Inventory!$AC$10:$AC$1000))))))+SUM(IF(Inventory!$B$10:$B$1000=$B60,IF(Inventory!$C$10:$C$1000=$C60,IF(Inventory!$D$10:$D$1000=$D60,IF(Inventory!$J$10:$J$1000=wicr,IF(Inventory!$P$10:$P$1000=AI$9,Inventory!$AC$10:$AC$1000)))))))</f>
        <v/>
      </c>
      <c r="AJ60" s="121" t="str">
        <f t="array" ref="AJ60">IF($D60="","",SUM(IF(Inventory!$B$10:$B$1000=$B60,IF(Inventory!$C$10:$C$1000=$C60,IF(Inventory!$D$10:$D$1000=$D60,IF(Inventory!$J$10:$J$1000=frig,IF(Inventory!$P$10:$P$1000=AJ$9,Inventory!$AC$10:$AC$1000))))))+SUM(IF(Inventory!$B$10:$B$1000=$B60,IF(Inventory!$C$10:$C$1000=$C60,IF(Inventory!$D$10:$D$1000=$D60,IF(Inventory!$J$10:$J$1000=wicr,IF(Inventory!$P$10:$P$1000=AJ$9,Inventory!$AC$10:$AC$1000)))))))</f>
        <v/>
      </c>
      <c r="AK60" s="121" t="str">
        <f t="array" ref="AK60">IF($D60="","",SUM(IF(Inventory!$B$10:$B$1000=$B60,IF(Inventory!$C$10:$C$1000=$C60,IF(Inventory!$D$10:$D$1000=$D60,IF(Inventory!$J$10:$J$1000=frig,IF(Inventory!$P$10:$P$1000=AK$9,Inventory!$AC$10:$AC$1000))))))+SUM(IF(Inventory!$B$10:$B$1000=$B60,IF(Inventory!$C$10:$C$1000=$C60,IF(Inventory!$D$10:$D$1000=$D60,IF(Inventory!$J$10:$J$1000=wicr,IF(Inventory!$P$10:$P$1000=AK$9,Inventory!$AC$10:$AC$1000)))))))</f>
        <v/>
      </c>
      <c r="AL60" s="123" t="str">
        <f t="shared" si="20"/>
        <v/>
      </c>
      <c r="AM60" s="121" t="str">
        <f t="array" ref="AM60">IF($D60="","",SUM(IF(Inventory!$B$10:$B$1000=$B60,IF(Inventory!$C$10:$C$1000=$C60,IF(Inventory!$D$10:$D$1000=$D60,IF(Inventory!$J$10:$J$1000=freez,Inventory!$AD$10:$AD$1000)))))+SUM(IF(Inventory!$B$10:$B$1000=$B60,IF(Inventory!$C$10:$C$1000=$C60,IF(Inventory!$D$10:$D$1000=$D60,IF(Inventory!$J$10:$J$1000=wifr,Inventory!$AD$10:$AD$1000))))))</f>
        <v/>
      </c>
      <c r="AN60" s="121" t="str">
        <f t="array" ref="AN60">IF($D60="","",SUM(IF(Inventory!$B$10:$B$1000=$B60,IF(Inventory!$C$10:$C$1000=$C60,IF(Inventory!$D$10:$D$1000=$D60,IF(Inventory!$J$10:$J$1000=freez,IF(Inventory!$P$10:$P$1000=AN$9,Inventory!$AD$10:$AD$1000))))))+SUM(IF(Inventory!$B$10:$B$1000=$B60,IF(Inventory!$C$10:$C$1000=$C60,IF(Inventory!$D$10:$D$1000=$D60,IF(Inventory!$J$10:$J$1000=wifr,IF(Inventory!$P$10:$P$1000=AN$9,Inventory!$AD$10:$AD$1000)))))))</f>
        <v/>
      </c>
      <c r="AO60" s="121" t="str">
        <f t="array" ref="AO60">IF($D60="","",SUM(IF(Inventory!$B$10:$B$1000=$B60,IF(Inventory!$C$10:$C$1000=$C60,IF(Inventory!$D$10:$D$1000=$D60,IF(Inventory!$J$10:$J$1000=freez,IF(Inventory!$P$10:$P$1000=AO$9,Inventory!$AD$10:$AD$1000))))))+SUM(IF(Inventory!$B$10:$B$1000=$B60,IF(Inventory!$C$10:$C$1000=$C60,IF(Inventory!$D$10:$D$1000=$D60,IF(Inventory!$J$10:$J$1000=wifr,IF(Inventory!$P$10:$P$1000=AO$9,Inventory!$AD$10:$AD$1000)))))))</f>
        <v/>
      </c>
      <c r="AP60" s="121" t="str">
        <f t="array" ref="AP60">IF($D60="","",SUM(IF(Inventory!$B$10:$B$1000=$B60,IF(Inventory!$C$10:$C$1000=$C60,IF(Inventory!$D$10:$D$1000=$D60,IF(Inventory!$J$10:$J$1000=freez,IF(Inventory!$P$10:$P$1000=AP$9,Inventory!$AD$10:$AD$1000))))))+SUM(IF(Inventory!$B$10:$B$1000=$B60,IF(Inventory!$C$10:$C$1000=$C60,IF(Inventory!$D$10:$D$1000=$D60,IF(Inventory!$J$10:$J$1000=wifr,IF(Inventory!$P$10:$P$1000=AP$9,Inventory!$AD$10:$AD$1000)))))))</f>
        <v/>
      </c>
      <c r="AQ60" s="121" t="str">
        <f t="array" ref="AQ60">IF($D60="","",SUM(IF(Inventory!$B$10:$B$1000=$B60,IF(Inventory!$C$10:$C$1000=$C60,IF(Inventory!$D$10:$D$1000=$D60,IF(Inventory!$J$10:$J$1000=freez,IF(Inventory!$P$10:$P$1000=AQ$9,Inventory!$AD$10:$AD$1000))))))+SUM(IF(Inventory!$B$10:$B$1000=$B60,IF(Inventory!$C$10:$C$1000=$C60,IF(Inventory!$D$10:$D$1000=$D60,IF(Inventory!$J$10:$J$1000=wifr,IF(Inventory!$P$10:$P$1000=AQ$9,Inventory!$AD$10:$AD$1000)))))))</f>
        <v/>
      </c>
      <c r="AR60" s="121" t="str">
        <f t="array" ref="AR60">IF($D60="","",SUM(IF(Inventory!$B$10:$B$1000=$B60,IF(Inventory!$C$10:$C$1000=$C60,IF(Inventory!$D$10:$D$1000=$D60,IF(Inventory!$J$10:$J$1000=freez,IF(Inventory!$P$10:$P$1000=AR$9,Inventory!$AD$10:$AD$1000))))))+SUM(IF(Inventory!$B$10:$B$1000=$B60,IF(Inventory!$C$10:$C$1000=$C60,IF(Inventory!$D$10:$D$1000=$D60,IF(Inventory!$J$10:$J$1000=wifr,IF(Inventory!$P$10:$P$1000=AR$9,Inventory!$AD$10:$AD$1000)))))))</f>
        <v/>
      </c>
      <c r="AS60" s="124" t="str">
        <f t="shared" si="21"/>
        <v/>
      </c>
      <c r="AU60" s="352"/>
      <c r="AV60" s="352"/>
      <c r="AX60" s="125">
        <f>IF($C60="",0,Prog!$H58*AX$6*($AU60+$AV60)/12000)</f>
        <v>0</v>
      </c>
      <c r="AY60" s="125">
        <f>IF($C60="",0,Prog!$H58*AY$6*($AU60+$AV60)/12000)</f>
        <v>0</v>
      </c>
      <c r="AZ60" s="121"/>
    </row>
    <row r="61" spans="1:52" ht="16.5" x14ac:dyDescent="0.3">
      <c r="A61" s="279" t="str">
        <f>IF(Prog!B59="","",Prog!B59)</f>
        <v/>
      </c>
      <c r="B61" s="279" t="str">
        <f>IF(Prog!C59="","",Prog!C59)</f>
        <v/>
      </c>
      <c r="C61" s="279" t="str">
        <f>IF(Prog!D59="","",Prog!D59)</f>
        <v/>
      </c>
      <c r="D61" s="120"/>
      <c r="E61" s="121" t="str">
        <f t="array" ref="E61">IF($D61="","",COUNT(IF(Inventory!$B$10:$B$1000=$B61,IF(Inventory!$C$10:$C$1000=$C61,IF(Inventory!$D$10:$D$1000=$D61,IF(Inventory!$P$10:$P$1000=E$9,1))))))</f>
        <v/>
      </c>
      <c r="F61" s="121" t="str">
        <f t="array" ref="F61">IF($D61="","",COUNT(IF(Inventory!$B$10:$B$1000=$B61,IF(Inventory!$C$10:$C$1000=$C61,IF(Inventory!$D$10:$D$1000=$D61,IF(Inventory!$P$10:$P$1000=F$9,1))))))</f>
        <v/>
      </c>
      <c r="G61" s="121" t="str">
        <f t="array" ref="G61">IF($D61="","",COUNT(IF(Inventory!$B$10:$B$1000=$B61,IF(Inventory!$C$10:$C$1000=$C61,IF(Inventory!$D$10:$D$1000=$D61,IF(Inventory!$P$10:$P$1000=G$9,1))))))</f>
        <v/>
      </c>
      <c r="H61" s="121" t="str">
        <f t="array" ref="H61">IF($D61="","",COUNT(IF(Inventory!$B$10:$B$1000=$B61,IF(Inventory!$C$10:$C$1000=$C61,IF(Inventory!$D$10:$D$1000=$D61,IF(Inventory!$P$10:$P$1000=H$9,1))))))</f>
        <v/>
      </c>
      <c r="I61" s="121" t="str">
        <f t="array" ref="I61">IF($D61="","",COUNT(IF(Inventory!$B$10:$B$1000=$B61,IF(Inventory!$C$10:$C$1000=$C61,IF(Inventory!$D$10:$D$1000=$D61,IF(Inventory!$P$10:$P$1000=I$9,1))))))</f>
        <v/>
      </c>
      <c r="J61" s="121">
        <f t="shared" si="16"/>
        <v>0</v>
      </c>
      <c r="K61" s="121" t="str">
        <f t="array" ref="K61">IF($D61="","",COUNT(IF(Inventory!$B$10:$B$1000=$B61,IF(Inventory!$C$10:$C$1000=$C61,IF(Inventory!$D$10:$D$1000=$D61,IF(Inventory!$J$10:$J$1000=wicr,1)))))+COUNT(IF(Inventory!$B$10:$B$1000=$B61,IF(Inventory!$C$10:$C$1000=$C61,IF(Inventory!$D$10:$D$1000=$D61,IF(Inventory!$J$10:$J$1000=wifr,1))))))</f>
        <v/>
      </c>
      <c r="L61" s="121" t="str">
        <f t="array" ref="L61">IF($D61="","",COUNT(IF(Inventory!$B$10:$B$1000=$B61,IF(Inventory!$C$10:$C$1000=$C61,IF(Inventory!$D$10:$D$1000=$D61,IF(Inventory!$J$10:$J$1000=wicr,IF(Inventory!$P$10:$P$1000=L$9,1))))))+COUNT(IF(Inventory!$B$10:$B$1000=$B61,IF(Inventory!$C$10:$C$1000=$C61,IF(Inventory!$D$10:$D$1000=$D61,IF(Inventory!$J$10:$J$1000=wifr,IF(Inventory!$P$10:$P$1000=L$9,1)))))))</f>
        <v/>
      </c>
      <c r="M61" s="121" t="str">
        <f t="array" ref="M61">IF($D61="","",COUNT(IF(Inventory!$B$10:$B$1000=$B61,IF(Inventory!$C$10:$C$1000=$C61,IF(Inventory!$D$10:$D$1000=$D61,IF(Inventory!$J$10:$J$1000=wicr,IF(Inventory!$P$10:$P$1000=M$9,1))))))+COUNT(IF(Inventory!$B$10:$B$1000=$B61,IF(Inventory!$C$10:$C$1000=$C61,IF(Inventory!$D$10:$D$1000=$D61,IF(Inventory!$J$10:$J$1000=wifr,IF(Inventory!$P$10:$P$1000=M$9,1)))))))</f>
        <v/>
      </c>
      <c r="N61" s="121" t="str">
        <f t="array" ref="N61">IF($D61="","",COUNT(IF(Inventory!$B$10:$B$1000=$B61,IF(Inventory!$C$10:$C$1000=$C61,IF(Inventory!$D$10:$D$1000=$D61,IF(Inventory!$J$10:$J$1000=wicr,IF(Inventory!$P$10:$P$1000=N$9,1))))))+COUNT(IF(Inventory!$B$10:$B$1000=$B61,IF(Inventory!$C$10:$C$1000=$C61,IF(Inventory!$D$10:$D$1000=$D61,IF(Inventory!$J$10:$J$1000=wifr,IF(Inventory!$P$10:$P$1000=N$9,1)))))))</f>
        <v/>
      </c>
      <c r="O61" s="121" t="str">
        <f t="array" ref="O61">IF($D61="","",COUNT(IF(Inventory!$B$10:$B$1000=$B61,IF(Inventory!$C$10:$C$1000=$C61,IF(Inventory!$D$10:$D$1000=$D61,IF(Inventory!$J$10:$J$1000=wicr,IF(Inventory!$P$10:$P$1000=O$9,1))))))+COUNT(IF(Inventory!$B$10:$B$1000=$B61,IF(Inventory!$C$10:$C$1000=$C61,IF(Inventory!$D$10:$D$1000=$D61,IF(Inventory!$J$10:$J$1000=wifr,IF(Inventory!$P$10:$P$1000=O$9,1)))))))</f>
        <v/>
      </c>
      <c r="P61" s="121" t="str">
        <f t="array" ref="P61">IF($D61="","",COUNT(IF(Inventory!$B$10:$B$1000=$B61,IF(Inventory!$C$10:$C$1000=$C61,IF(Inventory!$D$10:$D$1000=$D61,IF(Inventory!$J$10:$J$1000=wicr,IF(Inventory!$P$10:$P$1000=P$9,1))))))+COUNT(IF(Inventory!$B$10:$B$1000=$B61,IF(Inventory!$C$10:$C$1000=$C61,IF(Inventory!$D$10:$D$1000=$D61,IF(Inventory!$J$10:$J$1000=wifr,IF(Inventory!$P$10:$P$1000=P$9,1)))))))</f>
        <v/>
      </c>
      <c r="Q61" s="122" t="str">
        <f t="shared" si="17"/>
        <v/>
      </c>
      <c r="R61" s="121" t="str">
        <f t="array" ref="R61">IF($D61="","",COUNT(IF(Inventory!$B$10:$B$1000=$B61,IF(Inventory!$C$10:$C$1000=$C61,IF(Inventory!$D$10:$D$1000=$D61,IF(Inventory!$J$10:$J$1000=frig,1))))))</f>
        <v/>
      </c>
      <c r="S61" s="121" t="str">
        <f t="array" ref="S61">IF($D61="","",COUNT(IF(Inventory!$B$10:$B$1000=$B61,IF(Inventory!$C$10:$C$1000=$C61,IF(Inventory!$D$10:$D$1000=$D61,IF(Inventory!$J$10:$J$1000=frig,IF(Inventory!$P$10:$P$1000=S$9,1)))))))</f>
        <v/>
      </c>
      <c r="T61" s="121" t="str">
        <f t="array" ref="T61">IF($D61="","",COUNT(IF(Inventory!$B$10:$B$1000=$B61,IF(Inventory!$C$10:$C$1000=$C61,IF(Inventory!$D$10:$D$1000=$D61,IF(Inventory!$J$10:$J$1000=frig,IF(Inventory!$P$10:$P$1000=T$9,1)))))))</f>
        <v/>
      </c>
      <c r="U61" s="121" t="str">
        <f t="array" ref="U61">IF($D61="","",COUNT(IF(Inventory!$B$10:$B$1000=$B61,IF(Inventory!$C$10:$C$1000=$C61,IF(Inventory!$D$10:$D$1000=$D61,IF(Inventory!$J$10:$J$1000=frig,IF(Inventory!$P$10:$P$1000=U$9,1)))))))</f>
        <v/>
      </c>
      <c r="V61" s="121" t="str">
        <f t="array" ref="V61">IF($D61="","",COUNT(IF(Inventory!$B$10:$B$1000=$B61,IF(Inventory!$C$10:$C$1000=$C61,IF(Inventory!$D$10:$D$1000=$D61,IF(Inventory!$J$10:$J$1000=frig,IF(Inventory!$P$10:$P$1000=V$9,1)))))))</f>
        <v/>
      </c>
      <c r="W61" s="121" t="str">
        <f t="array" ref="W61">IF($D61="","",COUNT(IF(Inventory!$B$10:$B$1000=$B61,IF(Inventory!$C$10:$C$1000=$C61,IF(Inventory!$D$10:$D$1000=$D61,IF(Inventory!$J$10:$J$1000=frig,IF(Inventory!$P$10:$P$1000=W$9,1)))))))</f>
        <v/>
      </c>
      <c r="X61" s="122" t="str">
        <f t="shared" si="18"/>
        <v/>
      </c>
      <c r="Y61" s="121" t="str">
        <f t="array" ref="Y61">IF($D61="","",COUNT(IF(Inventory!$B$10:$B$1000=$B61,IF(Inventory!$C$10:$C$1000=$C61,IF(Inventory!$D$10:$D$1000=$D61,IF(Inventory!$J$10:$J$1000=freez,1))))))</f>
        <v/>
      </c>
      <c r="Z61" s="121" t="str">
        <f t="array" ref="Z61">IF($D61="","",COUNT(IF(Inventory!$B$10:$B$1000=$B61,IF(Inventory!$C$10:$C$1000=$C61,IF(Inventory!$D$10:$D$1000=$D61,IF(Inventory!$J$10:$J$1000=freez,IF(Inventory!$P$10:$P$1000=Z$9,1)))))))</f>
        <v/>
      </c>
      <c r="AA61" s="121" t="str">
        <f t="array" ref="AA61">IF($D61="","",COUNT(IF(Inventory!$B$10:$B$1000=$B61,IF(Inventory!$C$10:$C$1000=$C61,IF(Inventory!$D$10:$D$1000=$D61,IF(Inventory!$J$10:$J$1000=freez,IF(Inventory!$P$10:$P$1000=AA$9,1)))))))</f>
        <v/>
      </c>
      <c r="AB61" s="121" t="str">
        <f t="array" ref="AB61">IF($D61="","",COUNT(IF(Inventory!$B$10:$B$1000=$B61,IF(Inventory!$C$10:$C$1000=$C61,IF(Inventory!$D$10:$D$1000=$D61,IF(Inventory!$J$10:$J$1000=freez,IF(Inventory!$P$10:$P$1000=AB$9,1)))))))</f>
        <v/>
      </c>
      <c r="AC61" s="121" t="str">
        <f t="array" ref="AC61">IF($D61="","",COUNT(IF(Inventory!$B$10:$B$1000=$B61,IF(Inventory!$C$10:$C$1000=$C61,IF(Inventory!$D$10:$D$1000=$D61,IF(Inventory!$J$10:$J$1000=freez,IF(Inventory!$P$10:$P$1000=AC$9,1)))))))</f>
        <v/>
      </c>
      <c r="AD61" s="121" t="str">
        <f t="array" ref="AD61">IF($D61="","",COUNT(IF(Inventory!$B$10:$B$1000=$B61,IF(Inventory!$C$10:$C$1000=$C61,IF(Inventory!$D$10:$D$1000=$D61,IF(Inventory!$J$10:$J$1000=freez,IF(Inventory!$P$10:$P$1000=AD$9,1)))))))</f>
        <v/>
      </c>
      <c r="AE61" s="122" t="str">
        <f t="shared" si="19"/>
        <v/>
      </c>
      <c r="AF61" s="121" t="str">
        <f t="array" ref="AF61">IF($D61="","",SUM(IF(Inventory!$B$10:$B$1000=$B61,IF(Inventory!$C$10:$C$1000=$C61,IF(Inventory!$D$10:$D$1000=$D61,IF(Inventory!$J$10:$J$1000=frig,Inventory!$AC$10:$AC$1000)))))+SUM(IF(Inventory!$B$10:$B$1000=$B61,IF(Inventory!$C$10:$C$1000=$C61,IF(Inventory!$D$10:$D$1000=$D61,IF(Inventory!$J$10:$J$1000=wicr,Inventory!$AC$10:$AC$1000))))))</f>
        <v/>
      </c>
      <c r="AG61" s="121" t="str">
        <f t="array" ref="AG61">IF($D61="","",SUM(IF(Inventory!$B$10:$B$1000=$B61,IF(Inventory!$C$10:$C$1000=$C61,IF(Inventory!$D$10:$D$1000=$D61,IF(Inventory!$J$10:$J$1000=frig,IF(Inventory!$P$10:$P$1000=AG$9,Inventory!$AC$10:$AC$1000))))))+SUM(IF(Inventory!$B$10:$B$1000=$B61,IF(Inventory!$C$10:$C$1000=$C61,IF(Inventory!$D$10:$D$1000=$D61,IF(Inventory!$J$10:$J$1000=wicr,IF(Inventory!$P$10:$P$1000=AG$9,Inventory!$AC$10:$AC$1000)))))))</f>
        <v/>
      </c>
      <c r="AH61" s="121" t="str">
        <f t="array" ref="AH61">IF($D61="","",SUM(IF(Inventory!$B$10:$B$1000=$B61,IF(Inventory!$C$10:$C$1000=$C61,IF(Inventory!$D$10:$D$1000=$D61,IF(Inventory!$J$10:$J$1000=frig,IF(Inventory!$P$10:$P$1000=AH$9,Inventory!$AC$10:$AC$1000))))))+SUM(IF(Inventory!$B$10:$B$1000=$B61,IF(Inventory!$C$10:$C$1000=$C61,IF(Inventory!$D$10:$D$1000=$D61,IF(Inventory!$J$10:$J$1000=wicr,IF(Inventory!$P$10:$P$1000=AH$9,Inventory!$AC$10:$AC$1000)))))))</f>
        <v/>
      </c>
      <c r="AI61" s="121" t="str">
        <f t="array" ref="AI61">IF($D61="","",SUM(IF(Inventory!$B$10:$B$1000=$B61,IF(Inventory!$C$10:$C$1000=$C61,IF(Inventory!$D$10:$D$1000=$D61,IF(Inventory!$J$10:$J$1000=frig,IF(Inventory!$P$10:$P$1000=AI$9,Inventory!$AC$10:$AC$1000))))))+SUM(IF(Inventory!$B$10:$B$1000=$B61,IF(Inventory!$C$10:$C$1000=$C61,IF(Inventory!$D$10:$D$1000=$D61,IF(Inventory!$J$10:$J$1000=wicr,IF(Inventory!$P$10:$P$1000=AI$9,Inventory!$AC$10:$AC$1000)))))))</f>
        <v/>
      </c>
      <c r="AJ61" s="121" t="str">
        <f t="array" ref="AJ61">IF($D61="","",SUM(IF(Inventory!$B$10:$B$1000=$B61,IF(Inventory!$C$10:$C$1000=$C61,IF(Inventory!$D$10:$D$1000=$D61,IF(Inventory!$J$10:$J$1000=frig,IF(Inventory!$P$10:$P$1000=AJ$9,Inventory!$AC$10:$AC$1000))))))+SUM(IF(Inventory!$B$10:$B$1000=$B61,IF(Inventory!$C$10:$C$1000=$C61,IF(Inventory!$D$10:$D$1000=$D61,IF(Inventory!$J$10:$J$1000=wicr,IF(Inventory!$P$10:$P$1000=AJ$9,Inventory!$AC$10:$AC$1000)))))))</f>
        <v/>
      </c>
      <c r="AK61" s="121" t="str">
        <f t="array" ref="AK61">IF($D61="","",SUM(IF(Inventory!$B$10:$B$1000=$B61,IF(Inventory!$C$10:$C$1000=$C61,IF(Inventory!$D$10:$D$1000=$D61,IF(Inventory!$J$10:$J$1000=frig,IF(Inventory!$P$10:$P$1000=AK$9,Inventory!$AC$10:$AC$1000))))))+SUM(IF(Inventory!$B$10:$B$1000=$B61,IF(Inventory!$C$10:$C$1000=$C61,IF(Inventory!$D$10:$D$1000=$D61,IF(Inventory!$J$10:$J$1000=wicr,IF(Inventory!$P$10:$P$1000=AK$9,Inventory!$AC$10:$AC$1000)))))))</f>
        <v/>
      </c>
      <c r="AL61" s="123" t="str">
        <f t="shared" si="20"/>
        <v/>
      </c>
      <c r="AM61" s="121" t="str">
        <f t="array" ref="AM61">IF($D61="","",SUM(IF(Inventory!$B$10:$B$1000=$B61,IF(Inventory!$C$10:$C$1000=$C61,IF(Inventory!$D$10:$D$1000=$D61,IF(Inventory!$J$10:$J$1000=freez,Inventory!$AD$10:$AD$1000)))))+SUM(IF(Inventory!$B$10:$B$1000=$B61,IF(Inventory!$C$10:$C$1000=$C61,IF(Inventory!$D$10:$D$1000=$D61,IF(Inventory!$J$10:$J$1000=wifr,Inventory!$AD$10:$AD$1000))))))</f>
        <v/>
      </c>
      <c r="AN61" s="121" t="str">
        <f t="array" ref="AN61">IF($D61="","",SUM(IF(Inventory!$B$10:$B$1000=$B61,IF(Inventory!$C$10:$C$1000=$C61,IF(Inventory!$D$10:$D$1000=$D61,IF(Inventory!$J$10:$J$1000=freez,IF(Inventory!$P$10:$P$1000=AN$9,Inventory!$AD$10:$AD$1000))))))+SUM(IF(Inventory!$B$10:$B$1000=$B61,IF(Inventory!$C$10:$C$1000=$C61,IF(Inventory!$D$10:$D$1000=$D61,IF(Inventory!$J$10:$J$1000=wifr,IF(Inventory!$P$10:$P$1000=AN$9,Inventory!$AD$10:$AD$1000)))))))</f>
        <v/>
      </c>
      <c r="AO61" s="121" t="str">
        <f t="array" ref="AO61">IF($D61="","",SUM(IF(Inventory!$B$10:$B$1000=$B61,IF(Inventory!$C$10:$C$1000=$C61,IF(Inventory!$D$10:$D$1000=$D61,IF(Inventory!$J$10:$J$1000=freez,IF(Inventory!$P$10:$P$1000=AO$9,Inventory!$AD$10:$AD$1000))))))+SUM(IF(Inventory!$B$10:$B$1000=$B61,IF(Inventory!$C$10:$C$1000=$C61,IF(Inventory!$D$10:$D$1000=$D61,IF(Inventory!$J$10:$J$1000=wifr,IF(Inventory!$P$10:$P$1000=AO$9,Inventory!$AD$10:$AD$1000)))))))</f>
        <v/>
      </c>
      <c r="AP61" s="121" t="str">
        <f t="array" ref="AP61">IF($D61="","",SUM(IF(Inventory!$B$10:$B$1000=$B61,IF(Inventory!$C$10:$C$1000=$C61,IF(Inventory!$D$10:$D$1000=$D61,IF(Inventory!$J$10:$J$1000=freez,IF(Inventory!$P$10:$P$1000=AP$9,Inventory!$AD$10:$AD$1000))))))+SUM(IF(Inventory!$B$10:$B$1000=$B61,IF(Inventory!$C$10:$C$1000=$C61,IF(Inventory!$D$10:$D$1000=$D61,IF(Inventory!$J$10:$J$1000=wifr,IF(Inventory!$P$10:$P$1000=AP$9,Inventory!$AD$10:$AD$1000)))))))</f>
        <v/>
      </c>
      <c r="AQ61" s="121" t="str">
        <f t="array" ref="AQ61">IF($D61="","",SUM(IF(Inventory!$B$10:$B$1000=$B61,IF(Inventory!$C$10:$C$1000=$C61,IF(Inventory!$D$10:$D$1000=$D61,IF(Inventory!$J$10:$J$1000=freez,IF(Inventory!$P$10:$P$1000=AQ$9,Inventory!$AD$10:$AD$1000))))))+SUM(IF(Inventory!$B$10:$B$1000=$B61,IF(Inventory!$C$10:$C$1000=$C61,IF(Inventory!$D$10:$D$1000=$D61,IF(Inventory!$J$10:$J$1000=wifr,IF(Inventory!$P$10:$P$1000=AQ$9,Inventory!$AD$10:$AD$1000)))))))</f>
        <v/>
      </c>
      <c r="AR61" s="121" t="str">
        <f t="array" ref="AR61">IF($D61="","",SUM(IF(Inventory!$B$10:$B$1000=$B61,IF(Inventory!$C$10:$C$1000=$C61,IF(Inventory!$D$10:$D$1000=$D61,IF(Inventory!$J$10:$J$1000=freez,IF(Inventory!$P$10:$P$1000=AR$9,Inventory!$AD$10:$AD$1000))))))+SUM(IF(Inventory!$B$10:$B$1000=$B61,IF(Inventory!$C$10:$C$1000=$C61,IF(Inventory!$D$10:$D$1000=$D61,IF(Inventory!$J$10:$J$1000=wifr,IF(Inventory!$P$10:$P$1000=AR$9,Inventory!$AD$10:$AD$1000)))))))</f>
        <v/>
      </c>
      <c r="AS61" s="124" t="str">
        <f t="shared" si="21"/>
        <v/>
      </c>
      <c r="AU61" s="352"/>
      <c r="AV61" s="352"/>
      <c r="AX61" s="125">
        <f>IF($C61="",0,Prog!$H59*AX$6*($AU61+$AV61)/12000)</f>
        <v>0</v>
      </c>
      <c r="AY61" s="125">
        <f>IF($C61="",0,Prog!$H59*AY$6*($AU61+$AV61)/12000)</f>
        <v>0</v>
      </c>
      <c r="AZ61" s="121"/>
    </row>
    <row r="62" spans="1:52" ht="16.5" x14ac:dyDescent="0.3">
      <c r="A62" s="279" t="str">
        <f>IF(Prog!B60="","",Prog!B60)</f>
        <v/>
      </c>
      <c r="B62" s="279" t="str">
        <f>IF(Prog!C60="","",Prog!C60)</f>
        <v/>
      </c>
      <c r="C62" s="279" t="str">
        <f>IF(Prog!D60="","",Prog!D60)</f>
        <v/>
      </c>
      <c r="D62" s="120"/>
      <c r="E62" s="121" t="str">
        <f t="array" ref="E62">IF($D62="","",COUNT(IF(Inventory!$B$10:$B$1000=$B62,IF(Inventory!$C$10:$C$1000=$C62,IF(Inventory!$D$10:$D$1000=$D62,IF(Inventory!$P$10:$P$1000=E$9,1))))))</f>
        <v/>
      </c>
      <c r="F62" s="121" t="str">
        <f t="array" ref="F62">IF($D62="","",COUNT(IF(Inventory!$B$10:$B$1000=$B62,IF(Inventory!$C$10:$C$1000=$C62,IF(Inventory!$D$10:$D$1000=$D62,IF(Inventory!$P$10:$P$1000=F$9,1))))))</f>
        <v/>
      </c>
      <c r="G62" s="121" t="str">
        <f t="array" ref="G62">IF($D62="","",COUNT(IF(Inventory!$B$10:$B$1000=$B62,IF(Inventory!$C$10:$C$1000=$C62,IF(Inventory!$D$10:$D$1000=$D62,IF(Inventory!$P$10:$P$1000=G$9,1))))))</f>
        <v/>
      </c>
      <c r="H62" s="121" t="str">
        <f t="array" ref="H62">IF($D62="","",COUNT(IF(Inventory!$B$10:$B$1000=$B62,IF(Inventory!$C$10:$C$1000=$C62,IF(Inventory!$D$10:$D$1000=$D62,IF(Inventory!$P$10:$P$1000=H$9,1))))))</f>
        <v/>
      </c>
      <c r="I62" s="121" t="str">
        <f t="array" ref="I62">IF($D62="","",COUNT(IF(Inventory!$B$10:$B$1000=$B62,IF(Inventory!$C$10:$C$1000=$C62,IF(Inventory!$D$10:$D$1000=$D62,IF(Inventory!$P$10:$P$1000=I$9,1))))))</f>
        <v/>
      </c>
      <c r="J62" s="121">
        <f t="shared" si="16"/>
        <v>0</v>
      </c>
      <c r="K62" s="121" t="str">
        <f t="array" ref="K62">IF($D62="","",COUNT(IF(Inventory!$B$10:$B$1000=$B62,IF(Inventory!$C$10:$C$1000=$C62,IF(Inventory!$D$10:$D$1000=$D62,IF(Inventory!$J$10:$J$1000=wicr,1)))))+COUNT(IF(Inventory!$B$10:$B$1000=$B62,IF(Inventory!$C$10:$C$1000=$C62,IF(Inventory!$D$10:$D$1000=$D62,IF(Inventory!$J$10:$J$1000=wifr,1))))))</f>
        <v/>
      </c>
      <c r="L62" s="121" t="str">
        <f t="array" ref="L62">IF($D62="","",COUNT(IF(Inventory!$B$10:$B$1000=$B62,IF(Inventory!$C$10:$C$1000=$C62,IF(Inventory!$D$10:$D$1000=$D62,IF(Inventory!$J$10:$J$1000=wicr,IF(Inventory!$P$10:$P$1000=L$9,1))))))+COUNT(IF(Inventory!$B$10:$B$1000=$B62,IF(Inventory!$C$10:$C$1000=$C62,IF(Inventory!$D$10:$D$1000=$D62,IF(Inventory!$J$10:$J$1000=wifr,IF(Inventory!$P$10:$P$1000=L$9,1)))))))</f>
        <v/>
      </c>
      <c r="M62" s="121" t="str">
        <f t="array" ref="M62">IF($D62="","",COUNT(IF(Inventory!$B$10:$B$1000=$B62,IF(Inventory!$C$10:$C$1000=$C62,IF(Inventory!$D$10:$D$1000=$D62,IF(Inventory!$J$10:$J$1000=wicr,IF(Inventory!$P$10:$P$1000=M$9,1))))))+COUNT(IF(Inventory!$B$10:$B$1000=$B62,IF(Inventory!$C$10:$C$1000=$C62,IF(Inventory!$D$10:$D$1000=$D62,IF(Inventory!$J$10:$J$1000=wifr,IF(Inventory!$P$10:$P$1000=M$9,1)))))))</f>
        <v/>
      </c>
      <c r="N62" s="121" t="str">
        <f t="array" ref="N62">IF($D62="","",COUNT(IF(Inventory!$B$10:$B$1000=$B62,IF(Inventory!$C$10:$C$1000=$C62,IF(Inventory!$D$10:$D$1000=$D62,IF(Inventory!$J$10:$J$1000=wicr,IF(Inventory!$P$10:$P$1000=N$9,1))))))+COUNT(IF(Inventory!$B$10:$B$1000=$B62,IF(Inventory!$C$10:$C$1000=$C62,IF(Inventory!$D$10:$D$1000=$D62,IF(Inventory!$J$10:$J$1000=wifr,IF(Inventory!$P$10:$P$1000=N$9,1)))))))</f>
        <v/>
      </c>
      <c r="O62" s="121" t="str">
        <f t="array" ref="O62">IF($D62="","",COUNT(IF(Inventory!$B$10:$B$1000=$B62,IF(Inventory!$C$10:$C$1000=$C62,IF(Inventory!$D$10:$D$1000=$D62,IF(Inventory!$J$10:$J$1000=wicr,IF(Inventory!$P$10:$P$1000=O$9,1))))))+COUNT(IF(Inventory!$B$10:$B$1000=$B62,IF(Inventory!$C$10:$C$1000=$C62,IF(Inventory!$D$10:$D$1000=$D62,IF(Inventory!$J$10:$J$1000=wifr,IF(Inventory!$P$10:$P$1000=O$9,1)))))))</f>
        <v/>
      </c>
      <c r="P62" s="121" t="str">
        <f t="array" ref="P62">IF($D62="","",COUNT(IF(Inventory!$B$10:$B$1000=$B62,IF(Inventory!$C$10:$C$1000=$C62,IF(Inventory!$D$10:$D$1000=$D62,IF(Inventory!$J$10:$J$1000=wicr,IF(Inventory!$P$10:$P$1000=P$9,1))))))+COUNT(IF(Inventory!$B$10:$B$1000=$B62,IF(Inventory!$C$10:$C$1000=$C62,IF(Inventory!$D$10:$D$1000=$D62,IF(Inventory!$J$10:$J$1000=wifr,IF(Inventory!$P$10:$P$1000=P$9,1)))))))</f>
        <v/>
      </c>
      <c r="Q62" s="122" t="str">
        <f t="shared" si="17"/>
        <v/>
      </c>
      <c r="R62" s="121" t="str">
        <f t="array" ref="R62">IF($D62="","",COUNT(IF(Inventory!$B$10:$B$1000=$B62,IF(Inventory!$C$10:$C$1000=$C62,IF(Inventory!$D$10:$D$1000=$D62,IF(Inventory!$J$10:$J$1000=frig,1))))))</f>
        <v/>
      </c>
      <c r="S62" s="121" t="str">
        <f t="array" ref="S62">IF($D62="","",COUNT(IF(Inventory!$B$10:$B$1000=$B62,IF(Inventory!$C$10:$C$1000=$C62,IF(Inventory!$D$10:$D$1000=$D62,IF(Inventory!$J$10:$J$1000=frig,IF(Inventory!$P$10:$P$1000=S$9,1)))))))</f>
        <v/>
      </c>
      <c r="T62" s="121" t="str">
        <f t="array" ref="T62">IF($D62="","",COUNT(IF(Inventory!$B$10:$B$1000=$B62,IF(Inventory!$C$10:$C$1000=$C62,IF(Inventory!$D$10:$D$1000=$D62,IF(Inventory!$J$10:$J$1000=frig,IF(Inventory!$P$10:$P$1000=T$9,1)))))))</f>
        <v/>
      </c>
      <c r="U62" s="121" t="str">
        <f t="array" ref="U62">IF($D62="","",COUNT(IF(Inventory!$B$10:$B$1000=$B62,IF(Inventory!$C$10:$C$1000=$C62,IF(Inventory!$D$10:$D$1000=$D62,IF(Inventory!$J$10:$J$1000=frig,IF(Inventory!$P$10:$P$1000=U$9,1)))))))</f>
        <v/>
      </c>
      <c r="V62" s="121" t="str">
        <f t="array" ref="V62">IF($D62="","",COUNT(IF(Inventory!$B$10:$B$1000=$B62,IF(Inventory!$C$10:$C$1000=$C62,IF(Inventory!$D$10:$D$1000=$D62,IF(Inventory!$J$10:$J$1000=frig,IF(Inventory!$P$10:$P$1000=V$9,1)))))))</f>
        <v/>
      </c>
      <c r="W62" s="121" t="str">
        <f t="array" ref="W62">IF($D62="","",COUNT(IF(Inventory!$B$10:$B$1000=$B62,IF(Inventory!$C$10:$C$1000=$C62,IF(Inventory!$D$10:$D$1000=$D62,IF(Inventory!$J$10:$J$1000=frig,IF(Inventory!$P$10:$P$1000=W$9,1)))))))</f>
        <v/>
      </c>
      <c r="X62" s="122" t="str">
        <f t="shared" si="18"/>
        <v/>
      </c>
      <c r="Y62" s="121" t="str">
        <f t="array" ref="Y62">IF($D62="","",COUNT(IF(Inventory!$B$10:$B$1000=$B62,IF(Inventory!$C$10:$C$1000=$C62,IF(Inventory!$D$10:$D$1000=$D62,IF(Inventory!$J$10:$J$1000=freez,1))))))</f>
        <v/>
      </c>
      <c r="Z62" s="121" t="str">
        <f t="array" ref="Z62">IF($D62="","",COUNT(IF(Inventory!$B$10:$B$1000=$B62,IF(Inventory!$C$10:$C$1000=$C62,IF(Inventory!$D$10:$D$1000=$D62,IF(Inventory!$J$10:$J$1000=freez,IF(Inventory!$P$10:$P$1000=Z$9,1)))))))</f>
        <v/>
      </c>
      <c r="AA62" s="121" t="str">
        <f t="array" ref="AA62">IF($D62="","",COUNT(IF(Inventory!$B$10:$B$1000=$B62,IF(Inventory!$C$10:$C$1000=$C62,IF(Inventory!$D$10:$D$1000=$D62,IF(Inventory!$J$10:$J$1000=freez,IF(Inventory!$P$10:$P$1000=AA$9,1)))))))</f>
        <v/>
      </c>
      <c r="AB62" s="121" t="str">
        <f t="array" ref="AB62">IF($D62="","",COUNT(IF(Inventory!$B$10:$B$1000=$B62,IF(Inventory!$C$10:$C$1000=$C62,IF(Inventory!$D$10:$D$1000=$D62,IF(Inventory!$J$10:$J$1000=freez,IF(Inventory!$P$10:$P$1000=AB$9,1)))))))</f>
        <v/>
      </c>
      <c r="AC62" s="121" t="str">
        <f t="array" ref="AC62">IF($D62="","",COUNT(IF(Inventory!$B$10:$B$1000=$B62,IF(Inventory!$C$10:$C$1000=$C62,IF(Inventory!$D$10:$D$1000=$D62,IF(Inventory!$J$10:$J$1000=freez,IF(Inventory!$P$10:$P$1000=AC$9,1)))))))</f>
        <v/>
      </c>
      <c r="AD62" s="121" t="str">
        <f t="array" ref="AD62">IF($D62="","",COUNT(IF(Inventory!$B$10:$B$1000=$B62,IF(Inventory!$C$10:$C$1000=$C62,IF(Inventory!$D$10:$D$1000=$D62,IF(Inventory!$J$10:$J$1000=freez,IF(Inventory!$P$10:$P$1000=AD$9,1)))))))</f>
        <v/>
      </c>
      <c r="AE62" s="122" t="str">
        <f t="shared" si="19"/>
        <v/>
      </c>
      <c r="AF62" s="121" t="str">
        <f t="array" ref="AF62">IF($D62="","",SUM(IF(Inventory!$B$10:$B$1000=$B62,IF(Inventory!$C$10:$C$1000=$C62,IF(Inventory!$D$10:$D$1000=$D62,IF(Inventory!$J$10:$J$1000=frig,Inventory!$AC$10:$AC$1000)))))+SUM(IF(Inventory!$B$10:$B$1000=$B62,IF(Inventory!$C$10:$C$1000=$C62,IF(Inventory!$D$10:$D$1000=$D62,IF(Inventory!$J$10:$J$1000=wicr,Inventory!$AC$10:$AC$1000))))))</f>
        <v/>
      </c>
      <c r="AG62" s="121" t="str">
        <f t="array" ref="AG62">IF($D62="","",SUM(IF(Inventory!$B$10:$B$1000=$B62,IF(Inventory!$C$10:$C$1000=$C62,IF(Inventory!$D$10:$D$1000=$D62,IF(Inventory!$J$10:$J$1000=frig,IF(Inventory!$P$10:$P$1000=AG$9,Inventory!$AC$10:$AC$1000))))))+SUM(IF(Inventory!$B$10:$B$1000=$B62,IF(Inventory!$C$10:$C$1000=$C62,IF(Inventory!$D$10:$D$1000=$D62,IF(Inventory!$J$10:$J$1000=wicr,IF(Inventory!$P$10:$P$1000=AG$9,Inventory!$AC$10:$AC$1000)))))))</f>
        <v/>
      </c>
      <c r="AH62" s="121" t="str">
        <f t="array" ref="AH62">IF($D62="","",SUM(IF(Inventory!$B$10:$B$1000=$B62,IF(Inventory!$C$10:$C$1000=$C62,IF(Inventory!$D$10:$D$1000=$D62,IF(Inventory!$J$10:$J$1000=frig,IF(Inventory!$P$10:$P$1000=AH$9,Inventory!$AC$10:$AC$1000))))))+SUM(IF(Inventory!$B$10:$B$1000=$B62,IF(Inventory!$C$10:$C$1000=$C62,IF(Inventory!$D$10:$D$1000=$D62,IF(Inventory!$J$10:$J$1000=wicr,IF(Inventory!$P$10:$P$1000=AH$9,Inventory!$AC$10:$AC$1000)))))))</f>
        <v/>
      </c>
      <c r="AI62" s="121" t="str">
        <f t="array" ref="AI62">IF($D62="","",SUM(IF(Inventory!$B$10:$B$1000=$B62,IF(Inventory!$C$10:$C$1000=$C62,IF(Inventory!$D$10:$D$1000=$D62,IF(Inventory!$J$10:$J$1000=frig,IF(Inventory!$P$10:$P$1000=AI$9,Inventory!$AC$10:$AC$1000))))))+SUM(IF(Inventory!$B$10:$B$1000=$B62,IF(Inventory!$C$10:$C$1000=$C62,IF(Inventory!$D$10:$D$1000=$D62,IF(Inventory!$J$10:$J$1000=wicr,IF(Inventory!$P$10:$P$1000=AI$9,Inventory!$AC$10:$AC$1000)))))))</f>
        <v/>
      </c>
      <c r="AJ62" s="121" t="str">
        <f t="array" ref="AJ62">IF($D62="","",SUM(IF(Inventory!$B$10:$B$1000=$B62,IF(Inventory!$C$10:$C$1000=$C62,IF(Inventory!$D$10:$D$1000=$D62,IF(Inventory!$J$10:$J$1000=frig,IF(Inventory!$P$10:$P$1000=AJ$9,Inventory!$AC$10:$AC$1000))))))+SUM(IF(Inventory!$B$10:$B$1000=$B62,IF(Inventory!$C$10:$C$1000=$C62,IF(Inventory!$D$10:$D$1000=$D62,IF(Inventory!$J$10:$J$1000=wicr,IF(Inventory!$P$10:$P$1000=AJ$9,Inventory!$AC$10:$AC$1000)))))))</f>
        <v/>
      </c>
      <c r="AK62" s="121" t="str">
        <f t="array" ref="AK62">IF($D62="","",SUM(IF(Inventory!$B$10:$B$1000=$B62,IF(Inventory!$C$10:$C$1000=$C62,IF(Inventory!$D$10:$D$1000=$D62,IF(Inventory!$J$10:$J$1000=frig,IF(Inventory!$P$10:$P$1000=AK$9,Inventory!$AC$10:$AC$1000))))))+SUM(IF(Inventory!$B$10:$B$1000=$B62,IF(Inventory!$C$10:$C$1000=$C62,IF(Inventory!$D$10:$D$1000=$D62,IF(Inventory!$J$10:$J$1000=wicr,IF(Inventory!$P$10:$P$1000=AK$9,Inventory!$AC$10:$AC$1000)))))))</f>
        <v/>
      </c>
      <c r="AL62" s="123" t="str">
        <f t="shared" si="20"/>
        <v/>
      </c>
      <c r="AM62" s="121" t="str">
        <f t="array" ref="AM62">IF($D62="","",SUM(IF(Inventory!$B$10:$B$1000=$B62,IF(Inventory!$C$10:$C$1000=$C62,IF(Inventory!$D$10:$D$1000=$D62,IF(Inventory!$J$10:$J$1000=freez,Inventory!$AD$10:$AD$1000)))))+SUM(IF(Inventory!$B$10:$B$1000=$B62,IF(Inventory!$C$10:$C$1000=$C62,IF(Inventory!$D$10:$D$1000=$D62,IF(Inventory!$J$10:$J$1000=wifr,Inventory!$AD$10:$AD$1000))))))</f>
        <v/>
      </c>
      <c r="AN62" s="121" t="str">
        <f t="array" ref="AN62">IF($D62="","",SUM(IF(Inventory!$B$10:$B$1000=$B62,IF(Inventory!$C$10:$C$1000=$C62,IF(Inventory!$D$10:$D$1000=$D62,IF(Inventory!$J$10:$J$1000=freez,IF(Inventory!$P$10:$P$1000=AN$9,Inventory!$AD$10:$AD$1000))))))+SUM(IF(Inventory!$B$10:$B$1000=$B62,IF(Inventory!$C$10:$C$1000=$C62,IF(Inventory!$D$10:$D$1000=$D62,IF(Inventory!$J$10:$J$1000=wifr,IF(Inventory!$P$10:$P$1000=AN$9,Inventory!$AD$10:$AD$1000)))))))</f>
        <v/>
      </c>
      <c r="AO62" s="121" t="str">
        <f t="array" ref="AO62">IF($D62="","",SUM(IF(Inventory!$B$10:$B$1000=$B62,IF(Inventory!$C$10:$C$1000=$C62,IF(Inventory!$D$10:$D$1000=$D62,IF(Inventory!$J$10:$J$1000=freez,IF(Inventory!$P$10:$P$1000=AO$9,Inventory!$AD$10:$AD$1000))))))+SUM(IF(Inventory!$B$10:$B$1000=$B62,IF(Inventory!$C$10:$C$1000=$C62,IF(Inventory!$D$10:$D$1000=$D62,IF(Inventory!$J$10:$J$1000=wifr,IF(Inventory!$P$10:$P$1000=AO$9,Inventory!$AD$10:$AD$1000)))))))</f>
        <v/>
      </c>
      <c r="AP62" s="121" t="str">
        <f t="array" ref="AP62">IF($D62="","",SUM(IF(Inventory!$B$10:$B$1000=$B62,IF(Inventory!$C$10:$C$1000=$C62,IF(Inventory!$D$10:$D$1000=$D62,IF(Inventory!$J$10:$J$1000=freez,IF(Inventory!$P$10:$P$1000=AP$9,Inventory!$AD$10:$AD$1000))))))+SUM(IF(Inventory!$B$10:$B$1000=$B62,IF(Inventory!$C$10:$C$1000=$C62,IF(Inventory!$D$10:$D$1000=$D62,IF(Inventory!$J$10:$J$1000=wifr,IF(Inventory!$P$10:$P$1000=AP$9,Inventory!$AD$10:$AD$1000)))))))</f>
        <v/>
      </c>
      <c r="AQ62" s="121" t="str">
        <f t="array" ref="AQ62">IF($D62="","",SUM(IF(Inventory!$B$10:$B$1000=$B62,IF(Inventory!$C$10:$C$1000=$C62,IF(Inventory!$D$10:$D$1000=$D62,IF(Inventory!$J$10:$J$1000=freez,IF(Inventory!$P$10:$P$1000=AQ$9,Inventory!$AD$10:$AD$1000))))))+SUM(IF(Inventory!$B$10:$B$1000=$B62,IF(Inventory!$C$10:$C$1000=$C62,IF(Inventory!$D$10:$D$1000=$D62,IF(Inventory!$J$10:$J$1000=wifr,IF(Inventory!$P$10:$P$1000=AQ$9,Inventory!$AD$10:$AD$1000)))))))</f>
        <v/>
      </c>
      <c r="AR62" s="121" t="str">
        <f t="array" ref="AR62">IF($D62="","",SUM(IF(Inventory!$B$10:$B$1000=$B62,IF(Inventory!$C$10:$C$1000=$C62,IF(Inventory!$D$10:$D$1000=$D62,IF(Inventory!$J$10:$J$1000=freez,IF(Inventory!$P$10:$P$1000=AR$9,Inventory!$AD$10:$AD$1000))))))+SUM(IF(Inventory!$B$10:$B$1000=$B62,IF(Inventory!$C$10:$C$1000=$C62,IF(Inventory!$D$10:$D$1000=$D62,IF(Inventory!$J$10:$J$1000=wifr,IF(Inventory!$P$10:$P$1000=AR$9,Inventory!$AD$10:$AD$1000)))))))</f>
        <v/>
      </c>
      <c r="AS62" s="124" t="str">
        <f t="shared" si="21"/>
        <v/>
      </c>
      <c r="AU62" s="352"/>
      <c r="AV62" s="352"/>
      <c r="AX62" s="125">
        <f>IF($C62="",0,Prog!$H60*AX$6*($AU62+$AV62)/12000)</f>
        <v>0</v>
      </c>
      <c r="AY62" s="125">
        <f>IF($C62="",0,Prog!$H60*AY$6*($AU62+$AV62)/12000)</f>
        <v>0</v>
      </c>
      <c r="AZ62" s="121"/>
    </row>
    <row r="63" spans="1:52" ht="16.5" x14ac:dyDescent="0.3">
      <c r="A63" s="279" t="str">
        <f>IF(Prog!B61="","",Prog!B61)</f>
        <v/>
      </c>
      <c r="B63" s="279" t="str">
        <f>IF(Prog!C61="","",Prog!C61)</f>
        <v/>
      </c>
      <c r="C63" s="279" t="str">
        <f>IF(Prog!D61="","",Prog!D61)</f>
        <v/>
      </c>
      <c r="D63" s="120"/>
      <c r="E63" s="121" t="str">
        <f t="array" ref="E63">IF($D63="","",COUNT(IF(Inventory!$B$10:$B$1000=$B63,IF(Inventory!$C$10:$C$1000=$C63,IF(Inventory!$D$10:$D$1000=$D63,IF(Inventory!$P$10:$P$1000=E$9,1))))))</f>
        <v/>
      </c>
      <c r="F63" s="121" t="str">
        <f t="array" ref="F63">IF($D63="","",COUNT(IF(Inventory!$B$10:$B$1000=$B63,IF(Inventory!$C$10:$C$1000=$C63,IF(Inventory!$D$10:$D$1000=$D63,IF(Inventory!$P$10:$P$1000=F$9,1))))))</f>
        <v/>
      </c>
      <c r="G63" s="121" t="str">
        <f t="array" ref="G63">IF($D63="","",COUNT(IF(Inventory!$B$10:$B$1000=$B63,IF(Inventory!$C$10:$C$1000=$C63,IF(Inventory!$D$10:$D$1000=$D63,IF(Inventory!$P$10:$P$1000=G$9,1))))))</f>
        <v/>
      </c>
      <c r="H63" s="121" t="str">
        <f t="array" ref="H63">IF($D63="","",COUNT(IF(Inventory!$B$10:$B$1000=$B63,IF(Inventory!$C$10:$C$1000=$C63,IF(Inventory!$D$10:$D$1000=$D63,IF(Inventory!$P$10:$P$1000=H$9,1))))))</f>
        <v/>
      </c>
      <c r="I63" s="121" t="str">
        <f t="array" ref="I63">IF($D63="","",COUNT(IF(Inventory!$B$10:$B$1000=$B63,IF(Inventory!$C$10:$C$1000=$C63,IF(Inventory!$D$10:$D$1000=$D63,IF(Inventory!$P$10:$P$1000=I$9,1))))))</f>
        <v/>
      </c>
      <c r="J63" s="121">
        <f t="shared" si="16"/>
        <v>0</v>
      </c>
      <c r="K63" s="121" t="str">
        <f t="array" ref="K63">IF($D63="","",COUNT(IF(Inventory!$B$10:$B$1000=$B63,IF(Inventory!$C$10:$C$1000=$C63,IF(Inventory!$D$10:$D$1000=$D63,IF(Inventory!$J$10:$J$1000=wicr,1)))))+COUNT(IF(Inventory!$B$10:$B$1000=$B63,IF(Inventory!$C$10:$C$1000=$C63,IF(Inventory!$D$10:$D$1000=$D63,IF(Inventory!$J$10:$J$1000=wifr,1))))))</f>
        <v/>
      </c>
      <c r="L63" s="121" t="str">
        <f t="array" ref="L63">IF($D63="","",COUNT(IF(Inventory!$B$10:$B$1000=$B63,IF(Inventory!$C$10:$C$1000=$C63,IF(Inventory!$D$10:$D$1000=$D63,IF(Inventory!$J$10:$J$1000=wicr,IF(Inventory!$P$10:$P$1000=L$9,1))))))+COUNT(IF(Inventory!$B$10:$B$1000=$B63,IF(Inventory!$C$10:$C$1000=$C63,IF(Inventory!$D$10:$D$1000=$D63,IF(Inventory!$J$10:$J$1000=wifr,IF(Inventory!$P$10:$P$1000=L$9,1)))))))</f>
        <v/>
      </c>
      <c r="M63" s="121" t="str">
        <f t="array" ref="M63">IF($D63="","",COUNT(IF(Inventory!$B$10:$B$1000=$B63,IF(Inventory!$C$10:$C$1000=$C63,IF(Inventory!$D$10:$D$1000=$D63,IF(Inventory!$J$10:$J$1000=wicr,IF(Inventory!$P$10:$P$1000=M$9,1))))))+COUNT(IF(Inventory!$B$10:$B$1000=$B63,IF(Inventory!$C$10:$C$1000=$C63,IF(Inventory!$D$10:$D$1000=$D63,IF(Inventory!$J$10:$J$1000=wifr,IF(Inventory!$P$10:$P$1000=M$9,1)))))))</f>
        <v/>
      </c>
      <c r="N63" s="121" t="str">
        <f t="array" ref="N63">IF($D63="","",COUNT(IF(Inventory!$B$10:$B$1000=$B63,IF(Inventory!$C$10:$C$1000=$C63,IF(Inventory!$D$10:$D$1000=$D63,IF(Inventory!$J$10:$J$1000=wicr,IF(Inventory!$P$10:$P$1000=N$9,1))))))+COUNT(IF(Inventory!$B$10:$B$1000=$B63,IF(Inventory!$C$10:$C$1000=$C63,IF(Inventory!$D$10:$D$1000=$D63,IF(Inventory!$J$10:$J$1000=wifr,IF(Inventory!$P$10:$P$1000=N$9,1)))))))</f>
        <v/>
      </c>
      <c r="O63" s="121" t="str">
        <f t="array" ref="O63">IF($D63="","",COUNT(IF(Inventory!$B$10:$B$1000=$B63,IF(Inventory!$C$10:$C$1000=$C63,IF(Inventory!$D$10:$D$1000=$D63,IF(Inventory!$J$10:$J$1000=wicr,IF(Inventory!$P$10:$P$1000=O$9,1))))))+COUNT(IF(Inventory!$B$10:$B$1000=$B63,IF(Inventory!$C$10:$C$1000=$C63,IF(Inventory!$D$10:$D$1000=$D63,IF(Inventory!$J$10:$J$1000=wifr,IF(Inventory!$P$10:$P$1000=O$9,1)))))))</f>
        <v/>
      </c>
      <c r="P63" s="121" t="str">
        <f t="array" ref="P63">IF($D63="","",COUNT(IF(Inventory!$B$10:$B$1000=$B63,IF(Inventory!$C$10:$C$1000=$C63,IF(Inventory!$D$10:$D$1000=$D63,IF(Inventory!$J$10:$J$1000=wicr,IF(Inventory!$P$10:$P$1000=P$9,1))))))+COUNT(IF(Inventory!$B$10:$B$1000=$B63,IF(Inventory!$C$10:$C$1000=$C63,IF(Inventory!$D$10:$D$1000=$D63,IF(Inventory!$J$10:$J$1000=wifr,IF(Inventory!$P$10:$P$1000=P$9,1)))))))</f>
        <v/>
      </c>
      <c r="Q63" s="122" t="str">
        <f t="shared" si="17"/>
        <v/>
      </c>
      <c r="R63" s="121" t="str">
        <f t="array" ref="R63">IF($D63="","",COUNT(IF(Inventory!$B$10:$B$1000=$B63,IF(Inventory!$C$10:$C$1000=$C63,IF(Inventory!$D$10:$D$1000=$D63,IF(Inventory!$J$10:$J$1000=frig,1))))))</f>
        <v/>
      </c>
      <c r="S63" s="121" t="str">
        <f t="array" ref="S63">IF($D63="","",COUNT(IF(Inventory!$B$10:$B$1000=$B63,IF(Inventory!$C$10:$C$1000=$C63,IF(Inventory!$D$10:$D$1000=$D63,IF(Inventory!$J$10:$J$1000=frig,IF(Inventory!$P$10:$P$1000=S$9,1)))))))</f>
        <v/>
      </c>
      <c r="T63" s="121" t="str">
        <f t="array" ref="T63">IF($D63="","",COUNT(IF(Inventory!$B$10:$B$1000=$B63,IF(Inventory!$C$10:$C$1000=$C63,IF(Inventory!$D$10:$D$1000=$D63,IF(Inventory!$J$10:$J$1000=frig,IF(Inventory!$P$10:$P$1000=T$9,1)))))))</f>
        <v/>
      </c>
      <c r="U63" s="121" t="str">
        <f t="array" ref="U63">IF($D63="","",COUNT(IF(Inventory!$B$10:$B$1000=$B63,IF(Inventory!$C$10:$C$1000=$C63,IF(Inventory!$D$10:$D$1000=$D63,IF(Inventory!$J$10:$J$1000=frig,IF(Inventory!$P$10:$P$1000=U$9,1)))))))</f>
        <v/>
      </c>
      <c r="V63" s="121" t="str">
        <f t="array" ref="V63">IF($D63="","",COUNT(IF(Inventory!$B$10:$B$1000=$B63,IF(Inventory!$C$10:$C$1000=$C63,IF(Inventory!$D$10:$D$1000=$D63,IF(Inventory!$J$10:$J$1000=frig,IF(Inventory!$P$10:$P$1000=V$9,1)))))))</f>
        <v/>
      </c>
      <c r="W63" s="121" t="str">
        <f t="array" ref="W63">IF($D63="","",COUNT(IF(Inventory!$B$10:$B$1000=$B63,IF(Inventory!$C$10:$C$1000=$C63,IF(Inventory!$D$10:$D$1000=$D63,IF(Inventory!$J$10:$J$1000=frig,IF(Inventory!$P$10:$P$1000=W$9,1)))))))</f>
        <v/>
      </c>
      <c r="X63" s="122" t="str">
        <f t="shared" si="18"/>
        <v/>
      </c>
      <c r="Y63" s="121" t="str">
        <f t="array" ref="Y63">IF($D63="","",COUNT(IF(Inventory!$B$10:$B$1000=$B63,IF(Inventory!$C$10:$C$1000=$C63,IF(Inventory!$D$10:$D$1000=$D63,IF(Inventory!$J$10:$J$1000=freez,1))))))</f>
        <v/>
      </c>
      <c r="Z63" s="121" t="str">
        <f t="array" ref="Z63">IF($D63="","",COUNT(IF(Inventory!$B$10:$B$1000=$B63,IF(Inventory!$C$10:$C$1000=$C63,IF(Inventory!$D$10:$D$1000=$D63,IF(Inventory!$J$10:$J$1000=freez,IF(Inventory!$P$10:$P$1000=Z$9,1)))))))</f>
        <v/>
      </c>
      <c r="AA63" s="121" t="str">
        <f t="array" ref="AA63">IF($D63="","",COUNT(IF(Inventory!$B$10:$B$1000=$B63,IF(Inventory!$C$10:$C$1000=$C63,IF(Inventory!$D$10:$D$1000=$D63,IF(Inventory!$J$10:$J$1000=freez,IF(Inventory!$P$10:$P$1000=AA$9,1)))))))</f>
        <v/>
      </c>
      <c r="AB63" s="121" t="str">
        <f t="array" ref="AB63">IF($D63="","",COUNT(IF(Inventory!$B$10:$B$1000=$B63,IF(Inventory!$C$10:$C$1000=$C63,IF(Inventory!$D$10:$D$1000=$D63,IF(Inventory!$J$10:$J$1000=freez,IF(Inventory!$P$10:$P$1000=AB$9,1)))))))</f>
        <v/>
      </c>
      <c r="AC63" s="121" t="str">
        <f t="array" ref="AC63">IF($D63="","",COUNT(IF(Inventory!$B$10:$B$1000=$B63,IF(Inventory!$C$10:$C$1000=$C63,IF(Inventory!$D$10:$D$1000=$D63,IF(Inventory!$J$10:$J$1000=freez,IF(Inventory!$P$10:$P$1000=AC$9,1)))))))</f>
        <v/>
      </c>
      <c r="AD63" s="121" t="str">
        <f t="array" ref="AD63">IF($D63="","",COUNT(IF(Inventory!$B$10:$B$1000=$B63,IF(Inventory!$C$10:$C$1000=$C63,IF(Inventory!$D$10:$D$1000=$D63,IF(Inventory!$J$10:$J$1000=freez,IF(Inventory!$P$10:$P$1000=AD$9,1)))))))</f>
        <v/>
      </c>
      <c r="AE63" s="122" t="str">
        <f t="shared" si="19"/>
        <v/>
      </c>
      <c r="AF63" s="121" t="str">
        <f t="array" ref="AF63">IF($D63="","",SUM(IF(Inventory!$B$10:$B$1000=$B63,IF(Inventory!$C$10:$C$1000=$C63,IF(Inventory!$D$10:$D$1000=$D63,IF(Inventory!$J$10:$J$1000=frig,Inventory!$AC$10:$AC$1000)))))+SUM(IF(Inventory!$B$10:$B$1000=$B63,IF(Inventory!$C$10:$C$1000=$C63,IF(Inventory!$D$10:$D$1000=$D63,IF(Inventory!$J$10:$J$1000=wicr,Inventory!$AC$10:$AC$1000))))))</f>
        <v/>
      </c>
      <c r="AG63" s="121" t="str">
        <f t="array" ref="AG63">IF($D63="","",SUM(IF(Inventory!$B$10:$B$1000=$B63,IF(Inventory!$C$10:$C$1000=$C63,IF(Inventory!$D$10:$D$1000=$D63,IF(Inventory!$J$10:$J$1000=frig,IF(Inventory!$P$10:$P$1000=AG$9,Inventory!$AC$10:$AC$1000))))))+SUM(IF(Inventory!$B$10:$B$1000=$B63,IF(Inventory!$C$10:$C$1000=$C63,IF(Inventory!$D$10:$D$1000=$D63,IF(Inventory!$J$10:$J$1000=wicr,IF(Inventory!$P$10:$P$1000=AG$9,Inventory!$AC$10:$AC$1000)))))))</f>
        <v/>
      </c>
      <c r="AH63" s="121" t="str">
        <f t="array" ref="AH63">IF($D63="","",SUM(IF(Inventory!$B$10:$B$1000=$B63,IF(Inventory!$C$10:$C$1000=$C63,IF(Inventory!$D$10:$D$1000=$D63,IF(Inventory!$J$10:$J$1000=frig,IF(Inventory!$P$10:$P$1000=AH$9,Inventory!$AC$10:$AC$1000))))))+SUM(IF(Inventory!$B$10:$B$1000=$B63,IF(Inventory!$C$10:$C$1000=$C63,IF(Inventory!$D$10:$D$1000=$D63,IF(Inventory!$J$10:$J$1000=wicr,IF(Inventory!$P$10:$P$1000=AH$9,Inventory!$AC$10:$AC$1000)))))))</f>
        <v/>
      </c>
      <c r="AI63" s="121" t="str">
        <f t="array" ref="AI63">IF($D63="","",SUM(IF(Inventory!$B$10:$B$1000=$B63,IF(Inventory!$C$10:$C$1000=$C63,IF(Inventory!$D$10:$D$1000=$D63,IF(Inventory!$J$10:$J$1000=frig,IF(Inventory!$P$10:$P$1000=AI$9,Inventory!$AC$10:$AC$1000))))))+SUM(IF(Inventory!$B$10:$B$1000=$B63,IF(Inventory!$C$10:$C$1000=$C63,IF(Inventory!$D$10:$D$1000=$D63,IF(Inventory!$J$10:$J$1000=wicr,IF(Inventory!$P$10:$P$1000=AI$9,Inventory!$AC$10:$AC$1000)))))))</f>
        <v/>
      </c>
      <c r="AJ63" s="121" t="str">
        <f t="array" ref="AJ63">IF($D63="","",SUM(IF(Inventory!$B$10:$B$1000=$B63,IF(Inventory!$C$10:$C$1000=$C63,IF(Inventory!$D$10:$D$1000=$D63,IF(Inventory!$J$10:$J$1000=frig,IF(Inventory!$P$10:$P$1000=AJ$9,Inventory!$AC$10:$AC$1000))))))+SUM(IF(Inventory!$B$10:$B$1000=$B63,IF(Inventory!$C$10:$C$1000=$C63,IF(Inventory!$D$10:$D$1000=$D63,IF(Inventory!$J$10:$J$1000=wicr,IF(Inventory!$P$10:$P$1000=AJ$9,Inventory!$AC$10:$AC$1000)))))))</f>
        <v/>
      </c>
      <c r="AK63" s="121" t="str">
        <f t="array" ref="AK63">IF($D63="","",SUM(IF(Inventory!$B$10:$B$1000=$B63,IF(Inventory!$C$10:$C$1000=$C63,IF(Inventory!$D$10:$D$1000=$D63,IF(Inventory!$J$10:$J$1000=frig,IF(Inventory!$P$10:$P$1000=AK$9,Inventory!$AC$10:$AC$1000))))))+SUM(IF(Inventory!$B$10:$B$1000=$B63,IF(Inventory!$C$10:$C$1000=$C63,IF(Inventory!$D$10:$D$1000=$D63,IF(Inventory!$J$10:$J$1000=wicr,IF(Inventory!$P$10:$P$1000=AK$9,Inventory!$AC$10:$AC$1000)))))))</f>
        <v/>
      </c>
      <c r="AL63" s="123" t="str">
        <f t="shared" si="20"/>
        <v/>
      </c>
      <c r="AM63" s="121" t="str">
        <f t="array" ref="AM63">IF($D63="","",SUM(IF(Inventory!$B$10:$B$1000=$B63,IF(Inventory!$C$10:$C$1000=$C63,IF(Inventory!$D$10:$D$1000=$D63,IF(Inventory!$J$10:$J$1000=freez,Inventory!$AD$10:$AD$1000)))))+SUM(IF(Inventory!$B$10:$B$1000=$B63,IF(Inventory!$C$10:$C$1000=$C63,IF(Inventory!$D$10:$D$1000=$D63,IF(Inventory!$J$10:$J$1000=wifr,Inventory!$AD$10:$AD$1000))))))</f>
        <v/>
      </c>
      <c r="AN63" s="121" t="str">
        <f t="array" ref="AN63">IF($D63="","",SUM(IF(Inventory!$B$10:$B$1000=$B63,IF(Inventory!$C$10:$C$1000=$C63,IF(Inventory!$D$10:$D$1000=$D63,IF(Inventory!$J$10:$J$1000=freez,IF(Inventory!$P$10:$P$1000=AN$9,Inventory!$AD$10:$AD$1000))))))+SUM(IF(Inventory!$B$10:$B$1000=$B63,IF(Inventory!$C$10:$C$1000=$C63,IF(Inventory!$D$10:$D$1000=$D63,IF(Inventory!$J$10:$J$1000=wifr,IF(Inventory!$P$10:$P$1000=AN$9,Inventory!$AD$10:$AD$1000)))))))</f>
        <v/>
      </c>
      <c r="AO63" s="121" t="str">
        <f t="array" ref="AO63">IF($D63="","",SUM(IF(Inventory!$B$10:$B$1000=$B63,IF(Inventory!$C$10:$C$1000=$C63,IF(Inventory!$D$10:$D$1000=$D63,IF(Inventory!$J$10:$J$1000=freez,IF(Inventory!$P$10:$P$1000=AO$9,Inventory!$AD$10:$AD$1000))))))+SUM(IF(Inventory!$B$10:$B$1000=$B63,IF(Inventory!$C$10:$C$1000=$C63,IF(Inventory!$D$10:$D$1000=$D63,IF(Inventory!$J$10:$J$1000=wifr,IF(Inventory!$P$10:$P$1000=AO$9,Inventory!$AD$10:$AD$1000)))))))</f>
        <v/>
      </c>
      <c r="AP63" s="121" t="str">
        <f t="array" ref="AP63">IF($D63="","",SUM(IF(Inventory!$B$10:$B$1000=$B63,IF(Inventory!$C$10:$C$1000=$C63,IF(Inventory!$D$10:$D$1000=$D63,IF(Inventory!$J$10:$J$1000=freez,IF(Inventory!$P$10:$P$1000=AP$9,Inventory!$AD$10:$AD$1000))))))+SUM(IF(Inventory!$B$10:$B$1000=$B63,IF(Inventory!$C$10:$C$1000=$C63,IF(Inventory!$D$10:$D$1000=$D63,IF(Inventory!$J$10:$J$1000=wifr,IF(Inventory!$P$10:$P$1000=AP$9,Inventory!$AD$10:$AD$1000)))))))</f>
        <v/>
      </c>
      <c r="AQ63" s="121" t="str">
        <f t="array" ref="AQ63">IF($D63="","",SUM(IF(Inventory!$B$10:$B$1000=$B63,IF(Inventory!$C$10:$C$1000=$C63,IF(Inventory!$D$10:$D$1000=$D63,IF(Inventory!$J$10:$J$1000=freez,IF(Inventory!$P$10:$P$1000=AQ$9,Inventory!$AD$10:$AD$1000))))))+SUM(IF(Inventory!$B$10:$B$1000=$B63,IF(Inventory!$C$10:$C$1000=$C63,IF(Inventory!$D$10:$D$1000=$D63,IF(Inventory!$J$10:$J$1000=wifr,IF(Inventory!$P$10:$P$1000=AQ$9,Inventory!$AD$10:$AD$1000)))))))</f>
        <v/>
      </c>
      <c r="AR63" s="121" t="str">
        <f t="array" ref="AR63">IF($D63="","",SUM(IF(Inventory!$B$10:$B$1000=$B63,IF(Inventory!$C$10:$C$1000=$C63,IF(Inventory!$D$10:$D$1000=$D63,IF(Inventory!$J$10:$J$1000=freez,IF(Inventory!$P$10:$P$1000=AR$9,Inventory!$AD$10:$AD$1000))))))+SUM(IF(Inventory!$B$10:$B$1000=$B63,IF(Inventory!$C$10:$C$1000=$C63,IF(Inventory!$D$10:$D$1000=$D63,IF(Inventory!$J$10:$J$1000=wifr,IF(Inventory!$P$10:$P$1000=AR$9,Inventory!$AD$10:$AD$1000)))))))</f>
        <v/>
      </c>
      <c r="AS63" s="124" t="str">
        <f t="shared" si="21"/>
        <v/>
      </c>
      <c r="AU63" s="352"/>
      <c r="AV63" s="352"/>
      <c r="AX63" s="125">
        <f>IF($C63="",0,Prog!$H61*AX$6*($AU63+$AV63)/12000)</f>
        <v>0</v>
      </c>
      <c r="AY63" s="125">
        <f>IF($C63="",0,Prog!$H61*AY$6*($AU63+$AV63)/12000)</f>
        <v>0</v>
      </c>
      <c r="AZ63" s="121"/>
    </row>
    <row r="64" spans="1:52" ht="16.5" x14ac:dyDescent="0.3">
      <c r="A64" s="279" t="str">
        <f>IF(Prog!B62="","",Prog!B62)</f>
        <v/>
      </c>
      <c r="B64" s="279" t="str">
        <f>IF(Prog!C62="","",Prog!C62)</f>
        <v/>
      </c>
      <c r="C64" s="279" t="str">
        <f>IF(Prog!D62="","",Prog!D62)</f>
        <v/>
      </c>
      <c r="D64" s="120"/>
      <c r="E64" s="121" t="str">
        <f t="array" ref="E64">IF($D64="","",COUNT(IF(Inventory!$B$10:$B$1000=$B64,IF(Inventory!$C$10:$C$1000=$C64,IF(Inventory!$D$10:$D$1000=$D64,IF(Inventory!$P$10:$P$1000=E$9,1))))))</f>
        <v/>
      </c>
      <c r="F64" s="121" t="str">
        <f t="array" ref="F64">IF($D64="","",COUNT(IF(Inventory!$B$10:$B$1000=$B64,IF(Inventory!$C$10:$C$1000=$C64,IF(Inventory!$D$10:$D$1000=$D64,IF(Inventory!$P$10:$P$1000=F$9,1))))))</f>
        <v/>
      </c>
      <c r="G64" s="121" t="str">
        <f t="array" ref="G64">IF($D64="","",COUNT(IF(Inventory!$B$10:$B$1000=$B64,IF(Inventory!$C$10:$C$1000=$C64,IF(Inventory!$D$10:$D$1000=$D64,IF(Inventory!$P$10:$P$1000=G$9,1))))))</f>
        <v/>
      </c>
      <c r="H64" s="121" t="str">
        <f t="array" ref="H64">IF($D64="","",COUNT(IF(Inventory!$B$10:$B$1000=$B64,IF(Inventory!$C$10:$C$1000=$C64,IF(Inventory!$D$10:$D$1000=$D64,IF(Inventory!$P$10:$P$1000=H$9,1))))))</f>
        <v/>
      </c>
      <c r="I64" s="121" t="str">
        <f t="array" ref="I64">IF($D64="","",COUNT(IF(Inventory!$B$10:$B$1000=$B64,IF(Inventory!$C$10:$C$1000=$C64,IF(Inventory!$D$10:$D$1000=$D64,IF(Inventory!$P$10:$P$1000=I$9,1))))))</f>
        <v/>
      </c>
      <c r="J64" s="121">
        <f t="shared" si="16"/>
        <v>0</v>
      </c>
      <c r="K64" s="121" t="str">
        <f t="array" ref="K64">IF($D64="","",COUNT(IF(Inventory!$B$10:$B$1000=$B64,IF(Inventory!$C$10:$C$1000=$C64,IF(Inventory!$D$10:$D$1000=$D64,IF(Inventory!$J$10:$J$1000=wicr,1)))))+COUNT(IF(Inventory!$B$10:$B$1000=$B64,IF(Inventory!$C$10:$C$1000=$C64,IF(Inventory!$D$10:$D$1000=$D64,IF(Inventory!$J$10:$J$1000=wifr,1))))))</f>
        <v/>
      </c>
      <c r="L64" s="121" t="str">
        <f t="array" ref="L64">IF($D64="","",COUNT(IF(Inventory!$B$10:$B$1000=$B64,IF(Inventory!$C$10:$C$1000=$C64,IF(Inventory!$D$10:$D$1000=$D64,IF(Inventory!$J$10:$J$1000=wicr,IF(Inventory!$P$10:$P$1000=L$9,1))))))+COUNT(IF(Inventory!$B$10:$B$1000=$B64,IF(Inventory!$C$10:$C$1000=$C64,IF(Inventory!$D$10:$D$1000=$D64,IF(Inventory!$J$10:$J$1000=wifr,IF(Inventory!$P$10:$P$1000=L$9,1)))))))</f>
        <v/>
      </c>
      <c r="M64" s="121" t="str">
        <f t="array" ref="M64">IF($D64="","",COUNT(IF(Inventory!$B$10:$B$1000=$B64,IF(Inventory!$C$10:$C$1000=$C64,IF(Inventory!$D$10:$D$1000=$D64,IF(Inventory!$J$10:$J$1000=wicr,IF(Inventory!$P$10:$P$1000=M$9,1))))))+COUNT(IF(Inventory!$B$10:$B$1000=$B64,IF(Inventory!$C$10:$C$1000=$C64,IF(Inventory!$D$10:$D$1000=$D64,IF(Inventory!$J$10:$J$1000=wifr,IF(Inventory!$P$10:$P$1000=M$9,1)))))))</f>
        <v/>
      </c>
      <c r="N64" s="121" t="str">
        <f t="array" ref="N64">IF($D64="","",COUNT(IF(Inventory!$B$10:$B$1000=$B64,IF(Inventory!$C$10:$C$1000=$C64,IF(Inventory!$D$10:$D$1000=$D64,IF(Inventory!$J$10:$J$1000=wicr,IF(Inventory!$P$10:$P$1000=N$9,1))))))+COUNT(IF(Inventory!$B$10:$B$1000=$B64,IF(Inventory!$C$10:$C$1000=$C64,IF(Inventory!$D$10:$D$1000=$D64,IF(Inventory!$J$10:$J$1000=wifr,IF(Inventory!$P$10:$P$1000=N$9,1)))))))</f>
        <v/>
      </c>
      <c r="O64" s="121" t="str">
        <f t="array" ref="O64">IF($D64="","",COUNT(IF(Inventory!$B$10:$B$1000=$B64,IF(Inventory!$C$10:$C$1000=$C64,IF(Inventory!$D$10:$D$1000=$D64,IF(Inventory!$J$10:$J$1000=wicr,IF(Inventory!$P$10:$P$1000=O$9,1))))))+COUNT(IF(Inventory!$B$10:$B$1000=$B64,IF(Inventory!$C$10:$C$1000=$C64,IF(Inventory!$D$10:$D$1000=$D64,IF(Inventory!$J$10:$J$1000=wifr,IF(Inventory!$P$10:$P$1000=O$9,1)))))))</f>
        <v/>
      </c>
      <c r="P64" s="121" t="str">
        <f t="array" ref="P64">IF($D64="","",COUNT(IF(Inventory!$B$10:$B$1000=$B64,IF(Inventory!$C$10:$C$1000=$C64,IF(Inventory!$D$10:$D$1000=$D64,IF(Inventory!$J$10:$J$1000=wicr,IF(Inventory!$P$10:$P$1000=P$9,1))))))+COUNT(IF(Inventory!$B$10:$B$1000=$B64,IF(Inventory!$C$10:$C$1000=$C64,IF(Inventory!$D$10:$D$1000=$D64,IF(Inventory!$J$10:$J$1000=wifr,IF(Inventory!$P$10:$P$1000=P$9,1)))))))</f>
        <v/>
      </c>
      <c r="Q64" s="122" t="str">
        <f t="shared" si="17"/>
        <v/>
      </c>
      <c r="R64" s="121" t="str">
        <f t="array" ref="R64">IF($D64="","",COUNT(IF(Inventory!$B$10:$B$1000=$B64,IF(Inventory!$C$10:$C$1000=$C64,IF(Inventory!$D$10:$D$1000=$D64,IF(Inventory!$J$10:$J$1000=frig,1))))))</f>
        <v/>
      </c>
      <c r="S64" s="121" t="str">
        <f t="array" ref="S64">IF($D64="","",COUNT(IF(Inventory!$B$10:$B$1000=$B64,IF(Inventory!$C$10:$C$1000=$C64,IF(Inventory!$D$10:$D$1000=$D64,IF(Inventory!$J$10:$J$1000=frig,IF(Inventory!$P$10:$P$1000=S$9,1)))))))</f>
        <v/>
      </c>
      <c r="T64" s="121" t="str">
        <f t="array" ref="T64">IF($D64="","",COUNT(IF(Inventory!$B$10:$B$1000=$B64,IF(Inventory!$C$10:$C$1000=$C64,IF(Inventory!$D$10:$D$1000=$D64,IF(Inventory!$J$10:$J$1000=frig,IF(Inventory!$P$10:$P$1000=T$9,1)))))))</f>
        <v/>
      </c>
      <c r="U64" s="121" t="str">
        <f t="array" ref="U64">IF($D64="","",COUNT(IF(Inventory!$B$10:$B$1000=$B64,IF(Inventory!$C$10:$C$1000=$C64,IF(Inventory!$D$10:$D$1000=$D64,IF(Inventory!$J$10:$J$1000=frig,IF(Inventory!$P$10:$P$1000=U$9,1)))))))</f>
        <v/>
      </c>
      <c r="V64" s="121" t="str">
        <f t="array" ref="V64">IF($D64="","",COUNT(IF(Inventory!$B$10:$B$1000=$B64,IF(Inventory!$C$10:$C$1000=$C64,IF(Inventory!$D$10:$D$1000=$D64,IF(Inventory!$J$10:$J$1000=frig,IF(Inventory!$P$10:$P$1000=V$9,1)))))))</f>
        <v/>
      </c>
      <c r="W64" s="121" t="str">
        <f t="array" ref="W64">IF($D64="","",COUNT(IF(Inventory!$B$10:$B$1000=$B64,IF(Inventory!$C$10:$C$1000=$C64,IF(Inventory!$D$10:$D$1000=$D64,IF(Inventory!$J$10:$J$1000=frig,IF(Inventory!$P$10:$P$1000=W$9,1)))))))</f>
        <v/>
      </c>
      <c r="X64" s="122" t="str">
        <f t="shared" si="18"/>
        <v/>
      </c>
      <c r="Y64" s="121" t="str">
        <f t="array" ref="Y64">IF($D64="","",COUNT(IF(Inventory!$B$10:$B$1000=$B64,IF(Inventory!$C$10:$C$1000=$C64,IF(Inventory!$D$10:$D$1000=$D64,IF(Inventory!$J$10:$J$1000=freez,1))))))</f>
        <v/>
      </c>
      <c r="Z64" s="121" t="str">
        <f t="array" ref="Z64">IF($D64="","",COUNT(IF(Inventory!$B$10:$B$1000=$B64,IF(Inventory!$C$10:$C$1000=$C64,IF(Inventory!$D$10:$D$1000=$D64,IF(Inventory!$J$10:$J$1000=freez,IF(Inventory!$P$10:$P$1000=Z$9,1)))))))</f>
        <v/>
      </c>
      <c r="AA64" s="121" t="str">
        <f t="array" ref="AA64">IF($D64="","",COUNT(IF(Inventory!$B$10:$B$1000=$B64,IF(Inventory!$C$10:$C$1000=$C64,IF(Inventory!$D$10:$D$1000=$D64,IF(Inventory!$J$10:$J$1000=freez,IF(Inventory!$P$10:$P$1000=AA$9,1)))))))</f>
        <v/>
      </c>
      <c r="AB64" s="121" t="str">
        <f t="array" ref="AB64">IF($D64="","",COUNT(IF(Inventory!$B$10:$B$1000=$B64,IF(Inventory!$C$10:$C$1000=$C64,IF(Inventory!$D$10:$D$1000=$D64,IF(Inventory!$J$10:$J$1000=freez,IF(Inventory!$P$10:$P$1000=AB$9,1)))))))</f>
        <v/>
      </c>
      <c r="AC64" s="121" t="str">
        <f t="array" ref="AC64">IF($D64="","",COUNT(IF(Inventory!$B$10:$B$1000=$B64,IF(Inventory!$C$10:$C$1000=$C64,IF(Inventory!$D$10:$D$1000=$D64,IF(Inventory!$J$10:$J$1000=freez,IF(Inventory!$P$10:$P$1000=AC$9,1)))))))</f>
        <v/>
      </c>
      <c r="AD64" s="121" t="str">
        <f t="array" ref="AD64">IF($D64="","",COUNT(IF(Inventory!$B$10:$B$1000=$B64,IF(Inventory!$C$10:$C$1000=$C64,IF(Inventory!$D$10:$D$1000=$D64,IF(Inventory!$J$10:$J$1000=freez,IF(Inventory!$P$10:$P$1000=AD$9,1)))))))</f>
        <v/>
      </c>
      <c r="AE64" s="122" t="str">
        <f t="shared" si="19"/>
        <v/>
      </c>
      <c r="AF64" s="121" t="str">
        <f t="array" ref="AF64">IF($D64="","",SUM(IF(Inventory!$B$10:$B$1000=$B64,IF(Inventory!$C$10:$C$1000=$C64,IF(Inventory!$D$10:$D$1000=$D64,IF(Inventory!$J$10:$J$1000=frig,Inventory!$AC$10:$AC$1000)))))+SUM(IF(Inventory!$B$10:$B$1000=$B64,IF(Inventory!$C$10:$C$1000=$C64,IF(Inventory!$D$10:$D$1000=$D64,IF(Inventory!$J$10:$J$1000=wicr,Inventory!$AC$10:$AC$1000))))))</f>
        <v/>
      </c>
      <c r="AG64" s="121" t="str">
        <f t="array" ref="AG64">IF($D64="","",SUM(IF(Inventory!$B$10:$B$1000=$B64,IF(Inventory!$C$10:$C$1000=$C64,IF(Inventory!$D$10:$D$1000=$D64,IF(Inventory!$J$10:$J$1000=frig,IF(Inventory!$P$10:$P$1000=AG$9,Inventory!$AC$10:$AC$1000))))))+SUM(IF(Inventory!$B$10:$B$1000=$B64,IF(Inventory!$C$10:$C$1000=$C64,IF(Inventory!$D$10:$D$1000=$D64,IF(Inventory!$J$10:$J$1000=wicr,IF(Inventory!$P$10:$P$1000=AG$9,Inventory!$AC$10:$AC$1000)))))))</f>
        <v/>
      </c>
      <c r="AH64" s="121" t="str">
        <f t="array" ref="AH64">IF($D64="","",SUM(IF(Inventory!$B$10:$B$1000=$B64,IF(Inventory!$C$10:$C$1000=$C64,IF(Inventory!$D$10:$D$1000=$D64,IF(Inventory!$J$10:$J$1000=frig,IF(Inventory!$P$10:$P$1000=AH$9,Inventory!$AC$10:$AC$1000))))))+SUM(IF(Inventory!$B$10:$B$1000=$B64,IF(Inventory!$C$10:$C$1000=$C64,IF(Inventory!$D$10:$D$1000=$D64,IF(Inventory!$J$10:$J$1000=wicr,IF(Inventory!$P$10:$P$1000=AH$9,Inventory!$AC$10:$AC$1000)))))))</f>
        <v/>
      </c>
      <c r="AI64" s="121" t="str">
        <f t="array" ref="AI64">IF($D64="","",SUM(IF(Inventory!$B$10:$B$1000=$B64,IF(Inventory!$C$10:$C$1000=$C64,IF(Inventory!$D$10:$D$1000=$D64,IF(Inventory!$J$10:$J$1000=frig,IF(Inventory!$P$10:$P$1000=AI$9,Inventory!$AC$10:$AC$1000))))))+SUM(IF(Inventory!$B$10:$B$1000=$B64,IF(Inventory!$C$10:$C$1000=$C64,IF(Inventory!$D$10:$D$1000=$D64,IF(Inventory!$J$10:$J$1000=wicr,IF(Inventory!$P$10:$P$1000=AI$9,Inventory!$AC$10:$AC$1000)))))))</f>
        <v/>
      </c>
      <c r="AJ64" s="121" t="str">
        <f t="array" ref="AJ64">IF($D64="","",SUM(IF(Inventory!$B$10:$B$1000=$B64,IF(Inventory!$C$10:$C$1000=$C64,IF(Inventory!$D$10:$D$1000=$D64,IF(Inventory!$J$10:$J$1000=frig,IF(Inventory!$P$10:$P$1000=AJ$9,Inventory!$AC$10:$AC$1000))))))+SUM(IF(Inventory!$B$10:$B$1000=$B64,IF(Inventory!$C$10:$C$1000=$C64,IF(Inventory!$D$10:$D$1000=$D64,IF(Inventory!$J$10:$J$1000=wicr,IF(Inventory!$P$10:$P$1000=AJ$9,Inventory!$AC$10:$AC$1000)))))))</f>
        <v/>
      </c>
      <c r="AK64" s="121" t="str">
        <f t="array" ref="AK64">IF($D64="","",SUM(IF(Inventory!$B$10:$B$1000=$B64,IF(Inventory!$C$10:$C$1000=$C64,IF(Inventory!$D$10:$D$1000=$D64,IF(Inventory!$J$10:$J$1000=frig,IF(Inventory!$P$10:$P$1000=AK$9,Inventory!$AC$10:$AC$1000))))))+SUM(IF(Inventory!$B$10:$B$1000=$B64,IF(Inventory!$C$10:$C$1000=$C64,IF(Inventory!$D$10:$D$1000=$D64,IF(Inventory!$J$10:$J$1000=wicr,IF(Inventory!$P$10:$P$1000=AK$9,Inventory!$AC$10:$AC$1000)))))))</f>
        <v/>
      </c>
      <c r="AL64" s="123" t="str">
        <f t="shared" si="20"/>
        <v/>
      </c>
      <c r="AM64" s="121" t="str">
        <f t="array" ref="AM64">IF($D64="","",SUM(IF(Inventory!$B$10:$B$1000=$B64,IF(Inventory!$C$10:$C$1000=$C64,IF(Inventory!$D$10:$D$1000=$D64,IF(Inventory!$J$10:$J$1000=freez,Inventory!$AD$10:$AD$1000)))))+SUM(IF(Inventory!$B$10:$B$1000=$B64,IF(Inventory!$C$10:$C$1000=$C64,IF(Inventory!$D$10:$D$1000=$D64,IF(Inventory!$J$10:$J$1000=wifr,Inventory!$AD$10:$AD$1000))))))</f>
        <v/>
      </c>
      <c r="AN64" s="121" t="str">
        <f t="array" ref="AN64">IF($D64="","",SUM(IF(Inventory!$B$10:$B$1000=$B64,IF(Inventory!$C$10:$C$1000=$C64,IF(Inventory!$D$10:$D$1000=$D64,IF(Inventory!$J$10:$J$1000=freez,IF(Inventory!$P$10:$P$1000=AN$9,Inventory!$AD$10:$AD$1000))))))+SUM(IF(Inventory!$B$10:$B$1000=$B64,IF(Inventory!$C$10:$C$1000=$C64,IF(Inventory!$D$10:$D$1000=$D64,IF(Inventory!$J$10:$J$1000=wifr,IF(Inventory!$P$10:$P$1000=AN$9,Inventory!$AD$10:$AD$1000)))))))</f>
        <v/>
      </c>
      <c r="AO64" s="121" t="str">
        <f t="array" ref="AO64">IF($D64="","",SUM(IF(Inventory!$B$10:$B$1000=$B64,IF(Inventory!$C$10:$C$1000=$C64,IF(Inventory!$D$10:$D$1000=$D64,IF(Inventory!$J$10:$J$1000=freez,IF(Inventory!$P$10:$P$1000=AO$9,Inventory!$AD$10:$AD$1000))))))+SUM(IF(Inventory!$B$10:$B$1000=$B64,IF(Inventory!$C$10:$C$1000=$C64,IF(Inventory!$D$10:$D$1000=$D64,IF(Inventory!$J$10:$J$1000=wifr,IF(Inventory!$P$10:$P$1000=AO$9,Inventory!$AD$10:$AD$1000)))))))</f>
        <v/>
      </c>
      <c r="AP64" s="121" t="str">
        <f t="array" ref="AP64">IF($D64="","",SUM(IF(Inventory!$B$10:$B$1000=$B64,IF(Inventory!$C$10:$C$1000=$C64,IF(Inventory!$D$10:$D$1000=$D64,IF(Inventory!$J$10:$J$1000=freez,IF(Inventory!$P$10:$P$1000=AP$9,Inventory!$AD$10:$AD$1000))))))+SUM(IF(Inventory!$B$10:$B$1000=$B64,IF(Inventory!$C$10:$C$1000=$C64,IF(Inventory!$D$10:$D$1000=$D64,IF(Inventory!$J$10:$J$1000=wifr,IF(Inventory!$P$10:$P$1000=AP$9,Inventory!$AD$10:$AD$1000)))))))</f>
        <v/>
      </c>
      <c r="AQ64" s="121" t="str">
        <f t="array" ref="AQ64">IF($D64="","",SUM(IF(Inventory!$B$10:$B$1000=$B64,IF(Inventory!$C$10:$C$1000=$C64,IF(Inventory!$D$10:$D$1000=$D64,IF(Inventory!$J$10:$J$1000=freez,IF(Inventory!$P$10:$P$1000=AQ$9,Inventory!$AD$10:$AD$1000))))))+SUM(IF(Inventory!$B$10:$B$1000=$B64,IF(Inventory!$C$10:$C$1000=$C64,IF(Inventory!$D$10:$D$1000=$D64,IF(Inventory!$J$10:$J$1000=wifr,IF(Inventory!$P$10:$P$1000=AQ$9,Inventory!$AD$10:$AD$1000)))))))</f>
        <v/>
      </c>
      <c r="AR64" s="121" t="str">
        <f t="array" ref="AR64">IF($D64="","",SUM(IF(Inventory!$B$10:$B$1000=$B64,IF(Inventory!$C$10:$C$1000=$C64,IF(Inventory!$D$10:$D$1000=$D64,IF(Inventory!$J$10:$J$1000=freez,IF(Inventory!$P$10:$P$1000=AR$9,Inventory!$AD$10:$AD$1000))))))+SUM(IF(Inventory!$B$10:$B$1000=$B64,IF(Inventory!$C$10:$C$1000=$C64,IF(Inventory!$D$10:$D$1000=$D64,IF(Inventory!$J$10:$J$1000=wifr,IF(Inventory!$P$10:$P$1000=AR$9,Inventory!$AD$10:$AD$1000)))))))</f>
        <v/>
      </c>
      <c r="AS64" s="124" t="str">
        <f t="shared" si="21"/>
        <v/>
      </c>
      <c r="AU64" s="352"/>
      <c r="AV64" s="352"/>
      <c r="AX64" s="125">
        <f>IF($C64="",0,Prog!$H62*AX$6*($AU64+$AV64)/12000)</f>
        <v>0</v>
      </c>
      <c r="AY64" s="125">
        <f>IF($C64="",0,Prog!$H62*AY$6*($AU64+$AV64)/12000)</f>
        <v>0</v>
      </c>
      <c r="AZ64" s="121"/>
    </row>
    <row r="65" spans="1:52" ht="16.5" x14ac:dyDescent="0.3">
      <c r="A65" s="279" t="str">
        <f>IF(Prog!B63="","",Prog!B63)</f>
        <v/>
      </c>
      <c r="B65" s="279" t="str">
        <f>IF(Prog!C63="","",Prog!C63)</f>
        <v/>
      </c>
      <c r="C65" s="279" t="str">
        <f>IF(Prog!D63="","",Prog!D63)</f>
        <v/>
      </c>
      <c r="D65" s="120"/>
      <c r="E65" s="121" t="str">
        <f t="array" ref="E65">IF($D65="","",COUNT(IF(Inventory!$B$10:$B$1000=$B65,IF(Inventory!$C$10:$C$1000=$C65,IF(Inventory!$D$10:$D$1000=$D65,IF(Inventory!$P$10:$P$1000=E$9,1))))))</f>
        <v/>
      </c>
      <c r="F65" s="121" t="str">
        <f t="array" ref="F65">IF($D65="","",COUNT(IF(Inventory!$B$10:$B$1000=$B65,IF(Inventory!$C$10:$C$1000=$C65,IF(Inventory!$D$10:$D$1000=$D65,IF(Inventory!$P$10:$P$1000=F$9,1))))))</f>
        <v/>
      </c>
      <c r="G65" s="121" t="str">
        <f t="array" ref="G65">IF($D65="","",COUNT(IF(Inventory!$B$10:$B$1000=$B65,IF(Inventory!$C$10:$C$1000=$C65,IF(Inventory!$D$10:$D$1000=$D65,IF(Inventory!$P$10:$P$1000=G$9,1))))))</f>
        <v/>
      </c>
      <c r="H65" s="121" t="str">
        <f t="array" ref="H65">IF($D65="","",COUNT(IF(Inventory!$B$10:$B$1000=$B65,IF(Inventory!$C$10:$C$1000=$C65,IF(Inventory!$D$10:$D$1000=$D65,IF(Inventory!$P$10:$P$1000=H$9,1))))))</f>
        <v/>
      </c>
      <c r="I65" s="121" t="str">
        <f t="array" ref="I65">IF($D65="","",COUNT(IF(Inventory!$B$10:$B$1000=$B65,IF(Inventory!$C$10:$C$1000=$C65,IF(Inventory!$D$10:$D$1000=$D65,IF(Inventory!$P$10:$P$1000=I$9,1))))))</f>
        <v/>
      </c>
      <c r="J65" s="121">
        <f t="shared" si="16"/>
        <v>0</v>
      </c>
      <c r="K65" s="121" t="str">
        <f t="array" ref="K65">IF($D65="","",COUNT(IF(Inventory!$B$10:$B$1000=$B65,IF(Inventory!$C$10:$C$1000=$C65,IF(Inventory!$D$10:$D$1000=$D65,IF(Inventory!$J$10:$J$1000=wicr,1)))))+COUNT(IF(Inventory!$B$10:$B$1000=$B65,IF(Inventory!$C$10:$C$1000=$C65,IF(Inventory!$D$10:$D$1000=$D65,IF(Inventory!$J$10:$J$1000=wifr,1))))))</f>
        <v/>
      </c>
      <c r="L65" s="121" t="str">
        <f t="array" ref="L65">IF($D65="","",COUNT(IF(Inventory!$B$10:$B$1000=$B65,IF(Inventory!$C$10:$C$1000=$C65,IF(Inventory!$D$10:$D$1000=$D65,IF(Inventory!$J$10:$J$1000=wicr,IF(Inventory!$P$10:$P$1000=L$9,1))))))+COUNT(IF(Inventory!$B$10:$B$1000=$B65,IF(Inventory!$C$10:$C$1000=$C65,IF(Inventory!$D$10:$D$1000=$D65,IF(Inventory!$J$10:$J$1000=wifr,IF(Inventory!$P$10:$P$1000=L$9,1)))))))</f>
        <v/>
      </c>
      <c r="M65" s="121" t="str">
        <f t="array" ref="M65">IF($D65="","",COUNT(IF(Inventory!$B$10:$B$1000=$B65,IF(Inventory!$C$10:$C$1000=$C65,IF(Inventory!$D$10:$D$1000=$D65,IF(Inventory!$J$10:$J$1000=wicr,IF(Inventory!$P$10:$P$1000=M$9,1))))))+COUNT(IF(Inventory!$B$10:$B$1000=$B65,IF(Inventory!$C$10:$C$1000=$C65,IF(Inventory!$D$10:$D$1000=$D65,IF(Inventory!$J$10:$J$1000=wifr,IF(Inventory!$P$10:$P$1000=M$9,1)))))))</f>
        <v/>
      </c>
      <c r="N65" s="121" t="str">
        <f t="array" ref="N65">IF($D65="","",COUNT(IF(Inventory!$B$10:$B$1000=$B65,IF(Inventory!$C$10:$C$1000=$C65,IF(Inventory!$D$10:$D$1000=$D65,IF(Inventory!$J$10:$J$1000=wicr,IF(Inventory!$P$10:$P$1000=N$9,1))))))+COUNT(IF(Inventory!$B$10:$B$1000=$B65,IF(Inventory!$C$10:$C$1000=$C65,IF(Inventory!$D$10:$D$1000=$D65,IF(Inventory!$J$10:$J$1000=wifr,IF(Inventory!$P$10:$P$1000=N$9,1)))))))</f>
        <v/>
      </c>
      <c r="O65" s="121" t="str">
        <f t="array" ref="O65">IF($D65="","",COUNT(IF(Inventory!$B$10:$B$1000=$B65,IF(Inventory!$C$10:$C$1000=$C65,IF(Inventory!$D$10:$D$1000=$D65,IF(Inventory!$J$10:$J$1000=wicr,IF(Inventory!$P$10:$P$1000=O$9,1))))))+COUNT(IF(Inventory!$B$10:$B$1000=$B65,IF(Inventory!$C$10:$C$1000=$C65,IF(Inventory!$D$10:$D$1000=$D65,IF(Inventory!$J$10:$J$1000=wifr,IF(Inventory!$P$10:$P$1000=O$9,1)))))))</f>
        <v/>
      </c>
      <c r="P65" s="121" t="str">
        <f t="array" ref="P65">IF($D65="","",COUNT(IF(Inventory!$B$10:$B$1000=$B65,IF(Inventory!$C$10:$C$1000=$C65,IF(Inventory!$D$10:$D$1000=$D65,IF(Inventory!$J$10:$J$1000=wicr,IF(Inventory!$P$10:$P$1000=P$9,1))))))+COUNT(IF(Inventory!$B$10:$B$1000=$B65,IF(Inventory!$C$10:$C$1000=$C65,IF(Inventory!$D$10:$D$1000=$D65,IF(Inventory!$J$10:$J$1000=wifr,IF(Inventory!$P$10:$P$1000=P$9,1)))))))</f>
        <v/>
      </c>
      <c r="Q65" s="122" t="str">
        <f t="shared" si="17"/>
        <v/>
      </c>
      <c r="R65" s="121" t="str">
        <f t="array" ref="R65">IF($D65="","",COUNT(IF(Inventory!$B$10:$B$1000=$B65,IF(Inventory!$C$10:$C$1000=$C65,IF(Inventory!$D$10:$D$1000=$D65,IF(Inventory!$J$10:$J$1000=frig,1))))))</f>
        <v/>
      </c>
      <c r="S65" s="121" t="str">
        <f t="array" ref="S65">IF($D65="","",COUNT(IF(Inventory!$B$10:$B$1000=$B65,IF(Inventory!$C$10:$C$1000=$C65,IF(Inventory!$D$10:$D$1000=$D65,IF(Inventory!$J$10:$J$1000=frig,IF(Inventory!$P$10:$P$1000=S$9,1)))))))</f>
        <v/>
      </c>
      <c r="T65" s="121" t="str">
        <f t="array" ref="T65">IF($D65="","",COUNT(IF(Inventory!$B$10:$B$1000=$B65,IF(Inventory!$C$10:$C$1000=$C65,IF(Inventory!$D$10:$D$1000=$D65,IF(Inventory!$J$10:$J$1000=frig,IF(Inventory!$P$10:$P$1000=T$9,1)))))))</f>
        <v/>
      </c>
      <c r="U65" s="121" t="str">
        <f t="array" ref="U65">IF($D65="","",COUNT(IF(Inventory!$B$10:$B$1000=$B65,IF(Inventory!$C$10:$C$1000=$C65,IF(Inventory!$D$10:$D$1000=$D65,IF(Inventory!$J$10:$J$1000=frig,IF(Inventory!$P$10:$P$1000=U$9,1)))))))</f>
        <v/>
      </c>
      <c r="V65" s="121" t="str">
        <f t="array" ref="V65">IF($D65="","",COUNT(IF(Inventory!$B$10:$B$1000=$B65,IF(Inventory!$C$10:$C$1000=$C65,IF(Inventory!$D$10:$D$1000=$D65,IF(Inventory!$J$10:$J$1000=frig,IF(Inventory!$P$10:$P$1000=V$9,1)))))))</f>
        <v/>
      </c>
      <c r="W65" s="121" t="str">
        <f t="array" ref="W65">IF($D65="","",COUNT(IF(Inventory!$B$10:$B$1000=$B65,IF(Inventory!$C$10:$C$1000=$C65,IF(Inventory!$D$10:$D$1000=$D65,IF(Inventory!$J$10:$J$1000=frig,IF(Inventory!$P$10:$P$1000=W$9,1)))))))</f>
        <v/>
      </c>
      <c r="X65" s="122" t="str">
        <f t="shared" si="18"/>
        <v/>
      </c>
      <c r="Y65" s="121" t="str">
        <f t="array" ref="Y65">IF($D65="","",COUNT(IF(Inventory!$B$10:$B$1000=$B65,IF(Inventory!$C$10:$C$1000=$C65,IF(Inventory!$D$10:$D$1000=$D65,IF(Inventory!$J$10:$J$1000=freez,1))))))</f>
        <v/>
      </c>
      <c r="Z65" s="121" t="str">
        <f t="array" ref="Z65">IF($D65="","",COUNT(IF(Inventory!$B$10:$B$1000=$B65,IF(Inventory!$C$10:$C$1000=$C65,IF(Inventory!$D$10:$D$1000=$D65,IF(Inventory!$J$10:$J$1000=freez,IF(Inventory!$P$10:$P$1000=Z$9,1)))))))</f>
        <v/>
      </c>
      <c r="AA65" s="121" t="str">
        <f t="array" ref="AA65">IF($D65="","",COUNT(IF(Inventory!$B$10:$B$1000=$B65,IF(Inventory!$C$10:$C$1000=$C65,IF(Inventory!$D$10:$D$1000=$D65,IF(Inventory!$J$10:$J$1000=freez,IF(Inventory!$P$10:$P$1000=AA$9,1)))))))</f>
        <v/>
      </c>
      <c r="AB65" s="121" t="str">
        <f t="array" ref="AB65">IF($D65="","",COUNT(IF(Inventory!$B$10:$B$1000=$B65,IF(Inventory!$C$10:$C$1000=$C65,IF(Inventory!$D$10:$D$1000=$D65,IF(Inventory!$J$10:$J$1000=freez,IF(Inventory!$P$10:$P$1000=AB$9,1)))))))</f>
        <v/>
      </c>
      <c r="AC65" s="121" t="str">
        <f t="array" ref="AC65">IF($D65="","",COUNT(IF(Inventory!$B$10:$B$1000=$B65,IF(Inventory!$C$10:$C$1000=$C65,IF(Inventory!$D$10:$D$1000=$D65,IF(Inventory!$J$10:$J$1000=freez,IF(Inventory!$P$10:$P$1000=AC$9,1)))))))</f>
        <v/>
      </c>
      <c r="AD65" s="121" t="str">
        <f t="array" ref="AD65">IF($D65="","",COUNT(IF(Inventory!$B$10:$B$1000=$B65,IF(Inventory!$C$10:$C$1000=$C65,IF(Inventory!$D$10:$D$1000=$D65,IF(Inventory!$J$10:$J$1000=freez,IF(Inventory!$P$10:$P$1000=AD$9,1)))))))</f>
        <v/>
      </c>
      <c r="AE65" s="122" t="str">
        <f t="shared" si="19"/>
        <v/>
      </c>
      <c r="AF65" s="121" t="str">
        <f t="array" ref="AF65">IF($D65="","",SUM(IF(Inventory!$B$10:$B$1000=$B65,IF(Inventory!$C$10:$C$1000=$C65,IF(Inventory!$D$10:$D$1000=$D65,IF(Inventory!$J$10:$J$1000=frig,Inventory!$AC$10:$AC$1000)))))+SUM(IF(Inventory!$B$10:$B$1000=$B65,IF(Inventory!$C$10:$C$1000=$C65,IF(Inventory!$D$10:$D$1000=$D65,IF(Inventory!$J$10:$J$1000=wicr,Inventory!$AC$10:$AC$1000))))))</f>
        <v/>
      </c>
      <c r="AG65" s="121" t="str">
        <f t="array" ref="AG65">IF($D65="","",SUM(IF(Inventory!$B$10:$B$1000=$B65,IF(Inventory!$C$10:$C$1000=$C65,IF(Inventory!$D$10:$D$1000=$D65,IF(Inventory!$J$10:$J$1000=frig,IF(Inventory!$P$10:$P$1000=AG$9,Inventory!$AC$10:$AC$1000))))))+SUM(IF(Inventory!$B$10:$B$1000=$B65,IF(Inventory!$C$10:$C$1000=$C65,IF(Inventory!$D$10:$D$1000=$D65,IF(Inventory!$J$10:$J$1000=wicr,IF(Inventory!$P$10:$P$1000=AG$9,Inventory!$AC$10:$AC$1000)))))))</f>
        <v/>
      </c>
      <c r="AH65" s="121" t="str">
        <f t="array" ref="AH65">IF($D65="","",SUM(IF(Inventory!$B$10:$B$1000=$B65,IF(Inventory!$C$10:$C$1000=$C65,IF(Inventory!$D$10:$D$1000=$D65,IF(Inventory!$J$10:$J$1000=frig,IF(Inventory!$P$10:$P$1000=AH$9,Inventory!$AC$10:$AC$1000))))))+SUM(IF(Inventory!$B$10:$B$1000=$B65,IF(Inventory!$C$10:$C$1000=$C65,IF(Inventory!$D$10:$D$1000=$D65,IF(Inventory!$J$10:$J$1000=wicr,IF(Inventory!$P$10:$P$1000=AH$9,Inventory!$AC$10:$AC$1000)))))))</f>
        <v/>
      </c>
      <c r="AI65" s="121" t="str">
        <f t="array" ref="AI65">IF($D65="","",SUM(IF(Inventory!$B$10:$B$1000=$B65,IF(Inventory!$C$10:$C$1000=$C65,IF(Inventory!$D$10:$D$1000=$D65,IF(Inventory!$J$10:$J$1000=frig,IF(Inventory!$P$10:$P$1000=AI$9,Inventory!$AC$10:$AC$1000))))))+SUM(IF(Inventory!$B$10:$B$1000=$B65,IF(Inventory!$C$10:$C$1000=$C65,IF(Inventory!$D$10:$D$1000=$D65,IF(Inventory!$J$10:$J$1000=wicr,IF(Inventory!$P$10:$P$1000=AI$9,Inventory!$AC$10:$AC$1000)))))))</f>
        <v/>
      </c>
      <c r="AJ65" s="121" t="str">
        <f t="array" ref="AJ65">IF($D65="","",SUM(IF(Inventory!$B$10:$B$1000=$B65,IF(Inventory!$C$10:$C$1000=$C65,IF(Inventory!$D$10:$D$1000=$D65,IF(Inventory!$J$10:$J$1000=frig,IF(Inventory!$P$10:$P$1000=AJ$9,Inventory!$AC$10:$AC$1000))))))+SUM(IF(Inventory!$B$10:$B$1000=$B65,IF(Inventory!$C$10:$C$1000=$C65,IF(Inventory!$D$10:$D$1000=$D65,IF(Inventory!$J$10:$J$1000=wicr,IF(Inventory!$P$10:$P$1000=AJ$9,Inventory!$AC$10:$AC$1000)))))))</f>
        <v/>
      </c>
      <c r="AK65" s="121" t="str">
        <f t="array" ref="AK65">IF($D65="","",SUM(IF(Inventory!$B$10:$B$1000=$B65,IF(Inventory!$C$10:$C$1000=$C65,IF(Inventory!$D$10:$D$1000=$D65,IF(Inventory!$J$10:$J$1000=frig,IF(Inventory!$P$10:$P$1000=AK$9,Inventory!$AC$10:$AC$1000))))))+SUM(IF(Inventory!$B$10:$B$1000=$B65,IF(Inventory!$C$10:$C$1000=$C65,IF(Inventory!$D$10:$D$1000=$D65,IF(Inventory!$J$10:$J$1000=wicr,IF(Inventory!$P$10:$P$1000=AK$9,Inventory!$AC$10:$AC$1000)))))))</f>
        <v/>
      </c>
      <c r="AL65" s="123" t="str">
        <f t="shared" si="20"/>
        <v/>
      </c>
      <c r="AM65" s="121" t="str">
        <f t="array" ref="AM65">IF($D65="","",SUM(IF(Inventory!$B$10:$B$1000=$B65,IF(Inventory!$C$10:$C$1000=$C65,IF(Inventory!$D$10:$D$1000=$D65,IF(Inventory!$J$10:$J$1000=freez,Inventory!$AD$10:$AD$1000)))))+SUM(IF(Inventory!$B$10:$B$1000=$B65,IF(Inventory!$C$10:$C$1000=$C65,IF(Inventory!$D$10:$D$1000=$D65,IF(Inventory!$J$10:$J$1000=wifr,Inventory!$AD$10:$AD$1000))))))</f>
        <v/>
      </c>
      <c r="AN65" s="121" t="str">
        <f t="array" ref="AN65">IF($D65="","",SUM(IF(Inventory!$B$10:$B$1000=$B65,IF(Inventory!$C$10:$C$1000=$C65,IF(Inventory!$D$10:$D$1000=$D65,IF(Inventory!$J$10:$J$1000=freez,IF(Inventory!$P$10:$P$1000=AN$9,Inventory!$AD$10:$AD$1000))))))+SUM(IF(Inventory!$B$10:$B$1000=$B65,IF(Inventory!$C$10:$C$1000=$C65,IF(Inventory!$D$10:$D$1000=$D65,IF(Inventory!$J$10:$J$1000=wifr,IF(Inventory!$P$10:$P$1000=AN$9,Inventory!$AD$10:$AD$1000)))))))</f>
        <v/>
      </c>
      <c r="AO65" s="121" t="str">
        <f t="array" ref="AO65">IF($D65="","",SUM(IF(Inventory!$B$10:$B$1000=$B65,IF(Inventory!$C$10:$C$1000=$C65,IF(Inventory!$D$10:$D$1000=$D65,IF(Inventory!$J$10:$J$1000=freez,IF(Inventory!$P$10:$P$1000=AO$9,Inventory!$AD$10:$AD$1000))))))+SUM(IF(Inventory!$B$10:$B$1000=$B65,IF(Inventory!$C$10:$C$1000=$C65,IF(Inventory!$D$10:$D$1000=$D65,IF(Inventory!$J$10:$J$1000=wifr,IF(Inventory!$P$10:$P$1000=AO$9,Inventory!$AD$10:$AD$1000)))))))</f>
        <v/>
      </c>
      <c r="AP65" s="121" t="str">
        <f t="array" ref="AP65">IF($D65="","",SUM(IF(Inventory!$B$10:$B$1000=$B65,IF(Inventory!$C$10:$C$1000=$C65,IF(Inventory!$D$10:$D$1000=$D65,IF(Inventory!$J$10:$J$1000=freez,IF(Inventory!$P$10:$P$1000=AP$9,Inventory!$AD$10:$AD$1000))))))+SUM(IF(Inventory!$B$10:$B$1000=$B65,IF(Inventory!$C$10:$C$1000=$C65,IF(Inventory!$D$10:$D$1000=$D65,IF(Inventory!$J$10:$J$1000=wifr,IF(Inventory!$P$10:$P$1000=AP$9,Inventory!$AD$10:$AD$1000)))))))</f>
        <v/>
      </c>
      <c r="AQ65" s="121" t="str">
        <f t="array" ref="AQ65">IF($D65="","",SUM(IF(Inventory!$B$10:$B$1000=$B65,IF(Inventory!$C$10:$C$1000=$C65,IF(Inventory!$D$10:$D$1000=$D65,IF(Inventory!$J$10:$J$1000=freez,IF(Inventory!$P$10:$P$1000=AQ$9,Inventory!$AD$10:$AD$1000))))))+SUM(IF(Inventory!$B$10:$B$1000=$B65,IF(Inventory!$C$10:$C$1000=$C65,IF(Inventory!$D$10:$D$1000=$D65,IF(Inventory!$J$10:$J$1000=wifr,IF(Inventory!$P$10:$P$1000=AQ$9,Inventory!$AD$10:$AD$1000)))))))</f>
        <v/>
      </c>
      <c r="AR65" s="121" t="str">
        <f t="array" ref="AR65">IF($D65="","",SUM(IF(Inventory!$B$10:$B$1000=$B65,IF(Inventory!$C$10:$C$1000=$C65,IF(Inventory!$D$10:$D$1000=$D65,IF(Inventory!$J$10:$J$1000=freez,IF(Inventory!$P$10:$P$1000=AR$9,Inventory!$AD$10:$AD$1000))))))+SUM(IF(Inventory!$B$10:$B$1000=$B65,IF(Inventory!$C$10:$C$1000=$C65,IF(Inventory!$D$10:$D$1000=$D65,IF(Inventory!$J$10:$J$1000=wifr,IF(Inventory!$P$10:$P$1000=AR$9,Inventory!$AD$10:$AD$1000)))))))</f>
        <v/>
      </c>
      <c r="AS65" s="124" t="str">
        <f t="shared" si="21"/>
        <v/>
      </c>
      <c r="AU65" s="352"/>
      <c r="AV65" s="352"/>
      <c r="AX65" s="125">
        <f>IF($C65="",0,Prog!$H63*AX$6*($AU65+$AV65)/12000)</f>
        <v>0</v>
      </c>
      <c r="AY65" s="125">
        <f>IF($C65="",0,Prog!$H63*AY$6*($AU65+$AV65)/12000)</f>
        <v>0</v>
      </c>
      <c r="AZ65" s="121"/>
    </row>
    <row r="66" spans="1:52" ht="16.5" x14ac:dyDescent="0.3">
      <c r="A66" s="279" t="str">
        <f>IF(Prog!B64="","",Prog!B64)</f>
        <v/>
      </c>
      <c r="B66" s="279" t="str">
        <f>IF(Prog!C64="","",Prog!C64)</f>
        <v/>
      </c>
      <c r="C66" s="279" t="str">
        <f>IF(Prog!D64="","",Prog!D64)</f>
        <v/>
      </c>
      <c r="D66" s="120"/>
      <c r="E66" s="121" t="str">
        <f t="array" ref="E66">IF($D66="","",COUNT(IF(Inventory!$B$10:$B$1000=$B66,IF(Inventory!$C$10:$C$1000=$C66,IF(Inventory!$D$10:$D$1000=$D66,IF(Inventory!$P$10:$P$1000=E$9,1))))))</f>
        <v/>
      </c>
      <c r="F66" s="121" t="str">
        <f t="array" ref="F66">IF($D66="","",COUNT(IF(Inventory!$B$10:$B$1000=$B66,IF(Inventory!$C$10:$C$1000=$C66,IF(Inventory!$D$10:$D$1000=$D66,IF(Inventory!$P$10:$P$1000=F$9,1))))))</f>
        <v/>
      </c>
      <c r="G66" s="121" t="str">
        <f t="array" ref="G66">IF($D66="","",COUNT(IF(Inventory!$B$10:$B$1000=$B66,IF(Inventory!$C$10:$C$1000=$C66,IF(Inventory!$D$10:$D$1000=$D66,IF(Inventory!$P$10:$P$1000=G$9,1))))))</f>
        <v/>
      </c>
      <c r="H66" s="121" t="str">
        <f t="array" ref="H66">IF($D66="","",COUNT(IF(Inventory!$B$10:$B$1000=$B66,IF(Inventory!$C$10:$C$1000=$C66,IF(Inventory!$D$10:$D$1000=$D66,IF(Inventory!$P$10:$P$1000=H$9,1))))))</f>
        <v/>
      </c>
      <c r="I66" s="121" t="str">
        <f t="array" ref="I66">IF($D66="","",COUNT(IF(Inventory!$B$10:$B$1000=$B66,IF(Inventory!$C$10:$C$1000=$C66,IF(Inventory!$D$10:$D$1000=$D66,IF(Inventory!$P$10:$P$1000=I$9,1))))))</f>
        <v/>
      </c>
      <c r="J66" s="121">
        <f t="shared" si="16"/>
        <v>0</v>
      </c>
      <c r="K66" s="121" t="str">
        <f t="array" ref="K66">IF($D66="","",COUNT(IF(Inventory!$B$10:$B$1000=$B66,IF(Inventory!$C$10:$C$1000=$C66,IF(Inventory!$D$10:$D$1000=$D66,IF(Inventory!$J$10:$J$1000=wicr,1)))))+COUNT(IF(Inventory!$B$10:$B$1000=$B66,IF(Inventory!$C$10:$C$1000=$C66,IF(Inventory!$D$10:$D$1000=$D66,IF(Inventory!$J$10:$J$1000=wifr,1))))))</f>
        <v/>
      </c>
      <c r="L66" s="121" t="str">
        <f t="array" ref="L66">IF($D66="","",COUNT(IF(Inventory!$B$10:$B$1000=$B66,IF(Inventory!$C$10:$C$1000=$C66,IF(Inventory!$D$10:$D$1000=$D66,IF(Inventory!$J$10:$J$1000=wicr,IF(Inventory!$P$10:$P$1000=L$9,1))))))+COUNT(IF(Inventory!$B$10:$B$1000=$B66,IF(Inventory!$C$10:$C$1000=$C66,IF(Inventory!$D$10:$D$1000=$D66,IF(Inventory!$J$10:$J$1000=wifr,IF(Inventory!$P$10:$P$1000=L$9,1)))))))</f>
        <v/>
      </c>
      <c r="M66" s="121" t="str">
        <f t="array" ref="M66">IF($D66="","",COUNT(IF(Inventory!$B$10:$B$1000=$B66,IF(Inventory!$C$10:$C$1000=$C66,IF(Inventory!$D$10:$D$1000=$D66,IF(Inventory!$J$10:$J$1000=wicr,IF(Inventory!$P$10:$P$1000=M$9,1))))))+COUNT(IF(Inventory!$B$10:$B$1000=$B66,IF(Inventory!$C$10:$C$1000=$C66,IF(Inventory!$D$10:$D$1000=$D66,IF(Inventory!$J$10:$J$1000=wifr,IF(Inventory!$P$10:$P$1000=M$9,1)))))))</f>
        <v/>
      </c>
      <c r="N66" s="121" t="str">
        <f t="array" ref="N66">IF($D66="","",COUNT(IF(Inventory!$B$10:$B$1000=$B66,IF(Inventory!$C$10:$C$1000=$C66,IF(Inventory!$D$10:$D$1000=$D66,IF(Inventory!$J$10:$J$1000=wicr,IF(Inventory!$P$10:$P$1000=N$9,1))))))+COUNT(IF(Inventory!$B$10:$B$1000=$B66,IF(Inventory!$C$10:$C$1000=$C66,IF(Inventory!$D$10:$D$1000=$D66,IF(Inventory!$J$10:$J$1000=wifr,IF(Inventory!$P$10:$P$1000=N$9,1)))))))</f>
        <v/>
      </c>
      <c r="O66" s="121" t="str">
        <f t="array" ref="O66">IF($D66="","",COUNT(IF(Inventory!$B$10:$B$1000=$B66,IF(Inventory!$C$10:$C$1000=$C66,IF(Inventory!$D$10:$D$1000=$D66,IF(Inventory!$J$10:$J$1000=wicr,IF(Inventory!$P$10:$P$1000=O$9,1))))))+COUNT(IF(Inventory!$B$10:$B$1000=$B66,IF(Inventory!$C$10:$C$1000=$C66,IF(Inventory!$D$10:$D$1000=$D66,IF(Inventory!$J$10:$J$1000=wifr,IF(Inventory!$P$10:$P$1000=O$9,1)))))))</f>
        <v/>
      </c>
      <c r="P66" s="121" t="str">
        <f t="array" ref="P66">IF($D66="","",COUNT(IF(Inventory!$B$10:$B$1000=$B66,IF(Inventory!$C$10:$C$1000=$C66,IF(Inventory!$D$10:$D$1000=$D66,IF(Inventory!$J$10:$J$1000=wicr,IF(Inventory!$P$10:$P$1000=P$9,1))))))+COUNT(IF(Inventory!$B$10:$B$1000=$B66,IF(Inventory!$C$10:$C$1000=$C66,IF(Inventory!$D$10:$D$1000=$D66,IF(Inventory!$J$10:$J$1000=wifr,IF(Inventory!$P$10:$P$1000=P$9,1)))))))</f>
        <v/>
      </c>
      <c r="Q66" s="122" t="str">
        <f t="shared" si="17"/>
        <v/>
      </c>
      <c r="R66" s="121" t="str">
        <f t="array" ref="R66">IF($D66="","",COUNT(IF(Inventory!$B$10:$B$1000=$B66,IF(Inventory!$C$10:$C$1000=$C66,IF(Inventory!$D$10:$D$1000=$D66,IF(Inventory!$J$10:$J$1000=frig,1))))))</f>
        <v/>
      </c>
      <c r="S66" s="121" t="str">
        <f t="array" ref="S66">IF($D66="","",COUNT(IF(Inventory!$B$10:$B$1000=$B66,IF(Inventory!$C$10:$C$1000=$C66,IF(Inventory!$D$10:$D$1000=$D66,IF(Inventory!$J$10:$J$1000=frig,IF(Inventory!$P$10:$P$1000=S$9,1)))))))</f>
        <v/>
      </c>
      <c r="T66" s="121" t="str">
        <f t="array" ref="T66">IF($D66="","",COUNT(IF(Inventory!$B$10:$B$1000=$B66,IF(Inventory!$C$10:$C$1000=$C66,IF(Inventory!$D$10:$D$1000=$D66,IF(Inventory!$J$10:$J$1000=frig,IF(Inventory!$P$10:$P$1000=T$9,1)))))))</f>
        <v/>
      </c>
      <c r="U66" s="121" t="str">
        <f t="array" ref="U66">IF($D66="","",COUNT(IF(Inventory!$B$10:$B$1000=$B66,IF(Inventory!$C$10:$C$1000=$C66,IF(Inventory!$D$10:$D$1000=$D66,IF(Inventory!$J$10:$J$1000=frig,IF(Inventory!$P$10:$P$1000=U$9,1)))))))</f>
        <v/>
      </c>
      <c r="V66" s="121" t="str">
        <f t="array" ref="V66">IF($D66="","",COUNT(IF(Inventory!$B$10:$B$1000=$B66,IF(Inventory!$C$10:$C$1000=$C66,IF(Inventory!$D$10:$D$1000=$D66,IF(Inventory!$J$10:$J$1000=frig,IF(Inventory!$P$10:$P$1000=V$9,1)))))))</f>
        <v/>
      </c>
      <c r="W66" s="121" t="str">
        <f t="array" ref="W66">IF($D66="","",COUNT(IF(Inventory!$B$10:$B$1000=$B66,IF(Inventory!$C$10:$C$1000=$C66,IF(Inventory!$D$10:$D$1000=$D66,IF(Inventory!$J$10:$J$1000=frig,IF(Inventory!$P$10:$P$1000=W$9,1)))))))</f>
        <v/>
      </c>
      <c r="X66" s="122" t="str">
        <f t="shared" si="18"/>
        <v/>
      </c>
      <c r="Y66" s="121" t="str">
        <f t="array" ref="Y66">IF($D66="","",COUNT(IF(Inventory!$B$10:$B$1000=$B66,IF(Inventory!$C$10:$C$1000=$C66,IF(Inventory!$D$10:$D$1000=$D66,IF(Inventory!$J$10:$J$1000=freez,1))))))</f>
        <v/>
      </c>
      <c r="Z66" s="121" t="str">
        <f t="array" ref="Z66">IF($D66="","",COUNT(IF(Inventory!$B$10:$B$1000=$B66,IF(Inventory!$C$10:$C$1000=$C66,IF(Inventory!$D$10:$D$1000=$D66,IF(Inventory!$J$10:$J$1000=freez,IF(Inventory!$P$10:$P$1000=Z$9,1)))))))</f>
        <v/>
      </c>
      <c r="AA66" s="121" t="str">
        <f t="array" ref="AA66">IF($D66="","",COUNT(IF(Inventory!$B$10:$B$1000=$B66,IF(Inventory!$C$10:$C$1000=$C66,IF(Inventory!$D$10:$D$1000=$D66,IF(Inventory!$J$10:$J$1000=freez,IF(Inventory!$P$10:$P$1000=AA$9,1)))))))</f>
        <v/>
      </c>
      <c r="AB66" s="121" t="str">
        <f t="array" ref="AB66">IF($D66="","",COUNT(IF(Inventory!$B$10:$B$1000=$B66,IF(Inventory!$C$10:$C$1000=$C66,IF(Inventory!$D$10:$D$1000=$D66,IF(Inventory!$J$10:$J$1000=freez,IF(Inventory!$P$10:$P$1000=AB$9,1)))))))</f>
        <v/>
      </c>
      <c r="AC66" s="121" t="str">
        <f t="array" ref="AC66">IF($D66="","",COUNT(IF(Inventory!$B$10:$B$1000=$B66,IF(Inventory!$C$10:$C$1000=$C66,IF(Inventory!$D$10:$D$1000=$D66,IF(Inventory!$J$10:$J$1000=freez,IF(Inventory!$P$10:$P$1000=AC$9,1)))))))</f>
        <v/>
      </c>
      <c r="AD66" s="121" t="str">
        <f t="array" ref="AD66">IF($D66="","",COUNT(IF(Inventory!$B$10:$B$1000=$B66,IF(Inventory!$C$10:$C$1000=$C66,IF(Inventory!$D$10:$D$1000=$D66,IF(Inventory!$J$10:$J$1000=freez,IF(Inventory!$P$10:$P$1000=AD$9,1)))))))</f>
        <v/>
      </c>
      <c r="AE66" s="122" t="str">
        <f t="shared" si="19"/>
        <v/>
      </c>
      <c r="AF66" s="121" t="str">
        <f t="array" ref="AF66">IF($D66="","",SUM(IF(Inventory!$B$10:$B$1000=$B66,IF(Inventory!$C$10:$C$1000=$C66,IF(Inventory!$D$10:$D$1000=$D66,IF(Inventory!$J$10:$J$1000=frig,Inventory!$AC$10:$AC$1000)))))+SUM(IF(Inventory!$B$10:$B$1000=$B66,IF(Inventory!$C$10:$C$1000=$C66,IF(Inventory!$D$10:$D$1000=$D66,IF(Inventory!$J$10:$J$1000=wicr,Inventory!$AC$10:$AC$1000))))))</f>
        <v/>
      </c>
      <c r="AG66" s="121" t="str">
        <f t="array" ref="AG66">IF($D66="","",SUM(IF(Inventory!$B$10:$B$1000=$B66,IF(Inventory!$C$10:$C$1000=$C66,IF(Inventory!$D$10:$D$1000=$D66,IF(Inventory!$J$10:$J$1000=frig,IF(Inventory!$P$10:$P$1000=AG$9,Inventory!$AC$10:$AC$1000))))))+SUM(IF(Inventory!$B$10:$B$1000=$B66,IF(Inventory!$C$10:$C$1000=$C66,IF(Inventory!$D$10:$D$1000=$D66,IF(Inventory!$J$10:$J$1000=wicr,IF(Inventory!$P$10:$P$1000=AG$9,Inventory!$AC$10:$AC$1000)))))))</f>
        <v/>
      </c>
      <c r="AH66" s="121" t="str">
        <f t="array" ref="AH66">IF($D66="","",SUM(IF(Inventory!$B$10:$B$1000=$B66,IF(Inventory!$C$10:$C$1000=$C66,IF(Inventory!$D$10:$D$1000=$D66,IF(Inventory!$J$10:$J$1000=frig,IF(Inventory!$P$10:$P$1000=AH$9,Inventory!$AC$10:$AC$1000))))))+SUM(IF(Inventory!$B$10:$B$1000=$B66,IF(Inventory!$C$10:$C$1000=$C66,IF(Inventory!$D$10:$D$1000=$D66,IF(Inventory!$J$10:$J$1000=wicr,IF(Inventory!$P$10:$P$1000=AH$9,Inventory!$AC$10:$AC$1000)))))))</f>
        <v/>
      </c>
      <c r="AI66" s="121" t="str">
        <f t="array" ref="AI66">IF($D66="","",SUM(IF(Inventory!$B$10:$B$1000=$B66,IF(Inventory!$C$10:$C$1000=$C66,IF(Inventory!$D$10:$D$1000=$D66,IF(Inventory!$J$10:$J$1000=frig,IF(Inventory!$P$10:$P$1000=AI$9,Inventory!$AC$10:$AC$1000))))))+SUM(IF(Inventory!$B$10:$B$1000=$B66,IF(Inventory!$C$10:$C$1000=$C66,IF(Inventory!$D$10:$D$1000=$D66,IF(Inventory!$J$10:$J$1000=wicr,IF(Inventory!$P$10:$P$1000=AI$9,Inventory!$AC$10:$AC$1000)))))))</f>
        <v/>
      </c>
      <c r="AJ66" s="121" t="str">
        <f t="array" ref="AJ66">IF($D66="","",SUM(IF(Inventory!$B$10:$B$1000=$B66,IF(Inventory!$C$10:$C$1000=$C66,IF(Inventory!$D$10:$D$1000=$D66,IF(Inventory!$J$10:$J$1000=frig,IF(Inventory!$P$10:$P$1000=AJ$9,Inventory!$AC$10:$AC$1000))))))+SUM(IF(Inventory!$B$10:$B$1000=$B66,IF(Inventory!$C$10:$C$1000=$C66,IF(Inventory!$D$10:$D$1000=$D66,IF(Inventory!$J$10:$J$1000=wicr,IF(Inventory!$P$10:$P$1000=AJ$9,Inventory!$AC$10:$AC$1000)))))))</f>
        <v/>
      </c>
      <c r="AK66" s="121" t="str">
        <f t="array" ref="AK66">IF($D66="","",SUM(IF(Inventory!$B$10:$B$1000=$B66,IF(Inventory!$C$10:$C$1000=$C66,IF(Inventory!$D$10:$D$1000=$D66,IF(Inventory!$J$10:$J$1000=frig,IF(Inventory!$P$10:$P$1000=AK$9,Inventory!$AC$10:$AC$1000))))))+SUM(IF(Inventory!$B$10:$B$1000=$B66,IF(Inventory!$C$10:$C$1000=$C66,IF(Inventory!$D$10:$D$1000=$D66,IF(Inventory!$J$10:$J$1000=wicr,IF(Inventory!$P$10:$P$1000=AK$9,Inventory!$AC$10:$AC$1000)))))))</f>
        <v/>
      </c>
      <c r="AL66" s="123" t="str">
        <f t="shared" si="20"/>
        <v/>
      </c>
      <c r="AM66" s="121" t="str">
        <f t="array" ref="AM66">IF($D66="","",SUM(IF(Inventory!$B$10:$B$1000=$B66,IF(Inventory!$C$10:$C$1000=$C66,IF(Inventory!$D$10:$D$1000=$D66,IF(Inventory!$J$10:$J$1000=freez,Inventory!$AD$10:$AD$1000)))))+SUM(IF(Inventory!$B$10:$B$1000=$B66,IF(Inventory!$C$10:$C$1000=$C66,IF(Inventory!$D$10:$D$1000=$D66,IF(Inventory!$J$10:$J$1000=wifr,Inventory!$AD$10:$AD$1000))))))</f>
        <v/>
      </c>
      <c r="AN66" s="121" t="str">
        <f t="array" ref="AN66">IF($D66="","",SUM(IF(Inventory!$B$10:$B$1000=$B66,IF(Inventory!$C$10:$C$1000=$C66,IF(Inventory!$D$10:$D$1000=$D66,IF(Inventory!$J$10:$J$1000=freez,IF(Inventory!$P$10:$P$1000=AN$9,Inventory!$AD$10:$AD$1000))))))+SUM(IF(Inventory!$B$10:$B$1000=$B66,IF(Inventory!$C$10:$C$1000=$C66,IF(Inventory!$D$10:$D$1000=$D66,IF(Inventory!$J$10:$J$1000=wifr,IF(Inventory!$P$10:$P$1000=AN$9,Inventory!$AD$10:$AD$1000)))))))</f>
        <v/>
      </c>
      <c r="AO66" s="121" t="str">
        <f t="array" ref="AO66">IF($D66="","",SUM(IF(Inventory!$B$10:$B$1000=$B66,IF(Inventory!$C$10:$C$1000=$C66,IF(Inventory!$D$10:$D$1000=$D66,IF(Inventory!$J$10:$J$1000=freez,IF(Inventory!$P$10:$P$1000=AO$9,Inventory!$AD$10:$AD$1000))))))+SUM(IF(Inventory!$B$10:$B$1000=$B66,IF(Inventory!$C$10:$C$1000=$C66,IF(Inventory!$D$10:$D$1000=$D66,IF(Inventory!$J$10:$J$1000=wifr,IF(Inventory!$P$10:$P$1000=AO$9,Inventory!$AD$10:$AD$1000)))))))</f>
        <v/>
      </c>
      <c r="AP66" s="121" t="str">
        <f t="array" ref="AP66">IF($D66="","",SUM(IF(Inventory!$B$10:$B$1000=$B66,IF(Inventory!$C$10:$C$1000=$C66,IF(Inventory!$D$10:$D$1000=$D66,IF(Inventory!$J$10:$J$1000=freez,IF(Inventory!$P$10:$P$1000=AP$9,Inventory!$AD$10:$AD$1000))))))+SUM(IF(Inventory!$B$10:$B$1000=$B66,IF(Inventory!$C$10:$C$1000=$C66,IF(Inventory!$D$10:$D$1000=$D66,IF(Inventory!$J$10:$J$1000=wifr,IF(Inventory!$P$10:$P$1000=AP$9,Inventory!$AD$10:$AD$1000)))))))</f>
        <v/>
      </c>
      <c r="AQ66" s="121" t="str">
        <f t="array" ref="AQ66">IF($D66="","",SUM(IF(Inventory!$B$10:$B$1000=$B66,IF(Inventory!$C$10:$C$1000=$C66,IF(Inventory!$D$10:$D$1000=$D66,IF(Inventory!$J$10:$J$1000=freez,IF(Inventory!$P$10:$P$1000=AQ$9,Inventory!$AD$10:$AD$1000))))))+SUM(IF(Inventory!$B$10:$B$1000=$B66,IF(Inventory!$C$10:$C$1000=$C66,IF(Inventory!$D$10:$D$1000=$D66,IF(Inventory!$J$10:$J$1000=wifr,IF(Inventory!$P$10:$P$1000=AQ$9,Inventory!$AD$10:$AD$1000)))))))</f>
        <v/>
      </c>
      <c r="AR66" s="121" t="str">
        <f t="array" ref="AR66">IF($D66="","",SUM(IF(Inventory!$B$10:$B$1000=$B66,IF(Inventory!$C$10:$C$1000=$C66,IF(Inventory!$D$10:$D$1000=$D66,IF(Inventory!$J$10:$J$1000=freez,IF(Inventory!$P$10:$P$1000=AR$9,Inventory!$AD$10:$AD$1000))))))+SUM(IF(Inventory!$B$10:$B$1000=$B66,IF(Inventory!$C$10:$C$1000=$C66,IF(Inventory!$D$10:$D$1000=$D66,IF(Inventory!$J$10:$J$1000=wifr,IF(Inventory!$P$10:$P$1000=AR$9,Inventory!$AD$10:$AD$1000)))))))</f>
        <v/>
      </c>
      <c r="AS66" s="124" t="str">
        <f t="shared" si="21"/>
        <v/>
      </c>
      <c r="AU66" s="352"/>
      <c r="AV66" s="352"/>
      <c r="AX66" s="125">
        <f>IF($C66="",0,Prog!$H64*AX$6*($AU66+$AV66)/12000)</f>
        <v>0</v>
      </c>
      <c r="AY66" s="125">
        <f>IF($C66="",0,Prog!$H64*AY$6*($AU66+$AV66)/12000)</f>
        <v>0</v>
      </c>
      <c r="AZ66" s="121"/>
    </row>
    <row r="67" spans="1:52" ht="16.5" x14ac:dyDescent="0.3">
      <c r="A67" s="279" t="str">
        <f>IF(Prog!B65="","",Prog!B65)</f>
        <v/>
      </c>
      <c r="B67" s="279" t="str">
        <f>IF(Prog!C65="","",Prog!C65)</f>
        <v/>
      </c>
      <c r="C67" s="279" t="str">
        <f>IF(Prog!D65="","",Prog!D65)</f>
        <v/>
      </c>
      <c r="D67" s="120"/>
      <c r="E67" s="121" t="str">
        <f t="array" ref="E67">IF($D67="","",COUNT(IF(Inventory!$B$10:$B$1000=$B67,IF(Inventory!$C$10:$C$1000=$C67,IF(Inventory!$D$10:$D$1000=$D67,IF(Inventory!$P$10:$P$1000=E$9,1))))))</f>
        <v/>
      </c>
      <c r="F67" s="121" t="str">
        <f t="array" ref="F67">IF($D67="","",COUNT(IF(Inventory!$B$10:$B$1000=$B67,IF(Inventory!$C$10:$C$1000=$C67,IF(Inventory!$D$10:$D$1000=$D67,IF(Inventory!$P$10:$P$1000=F$9,1))))))</f>
        <v/>
      </c>
      <c r="G67" s="121" t="str">
        <f t="array" ref="G67">IF($D67="","",COUNT(IF(Inventory!$B$10:$B$1000=$B67,IF(Inventory!$C$10:$C$1000=$C67,IF(Inventory!$D$10:$D$1000=$D67,IF(Inventory!$P$10:$P$1000=G$9,1))))))</f>
        <v/>
      </c>
      <c r="H67" s="121" t="str">
        <f t="array" ref="H67">IF($D67="","",COUNT(IF(Inventory!$B$10:$B$1000=$B67,IF(Inventory!$C$10:$C$1000=$C67,IF(Inventory!$D$10:$D$1000=$D67,IF(Inventory!$P$10:$P$1000=H$9,1))))))</f>
        <v/>
      </c>
      <c r="I67" s="121" t="str">
        <f t="array" ref="I67">IF($D67="","",COUNT(IF(Inventory!$B$10:$B$1000=$B67,IF(Inventory!$C$10:$C$1000=$C67,IF(Inventory!$D$10:$D$1000=$D67,IF(Inventory!$P$10:$P$1000=I$9,1))))))</f>
        <v/>
      </c>
      <c r="J67" s="121">
        <f t="shared" si="16"/>
        <v>0</v>
      </c>
      <c r="K67" s="121" t="str">
        <f t="array" ref="K67">IF($D67="","",COUNT(IF(Inventory!$B$10:$B$1000=$B67,IF(Inventory!$C$10:$C$1000=$C67,IF(Inventory!$D$10:$D$1000=$D67,IF(Inventory!$J$10:$J$1000=wicr,1)))))+COUNT(IF(Inventory!$B$10:$B$1000=$B67,IF(Inventory!$C$10:$C$1000=$C67,IF(Inventory!$D$10:$D$1000=$D67,IF(Inventory!$J$10:$J$1000=wifr,1))))))</f>
        <v/>
      </c>
      <c r="L67" s="121" t="str">
        <f t="array" ref="L67">IF($D67="","",COUNT(IF(Inventory!$B$10:$B$1000=$B67,IF(Inventory!$C$10:$C$1000=$C67,IF(Inventory!$D$10:$D$1000=$D67,IF(Inventory!$J$10:$J$1000=wicr,IF(Inventory!$P$10:$P$1000=L$9,1))))))+COUNT(IF(Inventory!$B$10:$B$1000=$B67,IF(Inventory!$C$10:$C$1000=$C67,IF(Inventory!$D$10:$D$1000=$D67,IF(Inventory!$J$10:$J$1000=wifr,IF(Inventory!$P$10:$P$1000=L$9,1)))))))</f>
        <v/>
      </c>
      <c r="M67" s="121" t="str">
        <f t="array" ref="M67">IF($D67="","",COUNT(IF(Inventory!$B$10:$B$1000=$B67,IF(Inventory!$C$10:$C$1000=$C67,IF(Inventory!$D$10:$D$1000=$D67,IF(Inventory!$J$10:$J$1000=wicr,IF(Inventory!$P$10:$P$1000=M$9,1))))))+COUNT(IF(Inventory!$B$10:$B$1000=$B67,IF(Inventory!$C$10:$C$1000=$C67,IF(Inventory!$D$10:$D$1000=$D67,IF(Inventory!$J$10:$J$1000=wifr,IF(Inventory!$P$10:$P$1000=M$9,1)))))))</f>
        <v/>
      </c>
      <c r="N67" s="121" t="str">
        <f t="array" ref="N67">IF($D67="","",COUNT(IF(Inventory!$B$10:$B$1000=$B67,IF(Inventory!$C$10:$C$1000=$C67,IF(Inventory!$D$10:$D$1000=$D67,IF(Inventory!$J$10:$J$1000=wicr,IF(Inventory!$P$10:$P$1000=N$9,1))))))+COUNT(IF(Inventory!$B$10:$B$1000=$B67,IF(Inventory!$C$10:$C$1000=$C67,IF(Inventory!$D$10:$D$1000=$D67,IF(Inventory!$J$10:$J$1000=wifr,IF(Inventory!$P$10:$P$1000=N$9,1)))))))</f>
        <v/>
      </c>
      <c r="O67" s="121" t="str">
        <f t="array" ref="O67">IF($D67="","",COUNT(IF(Inventory!$B$10:$B$1000=$B67,IF(Inventory!$C$10:$C$1000=$C67,IF(Inventory!$D$10:$D$1000=$D67,IF(Inventory!$J$10:$J$1000=wicr,IF(Inventory!$P$10:$P$1000=O$9,1))))))+COUNT(IF(Inventory!$B$10:$B$1000=$B67,IF(Inventory!$C$10:$C$1000=$C67,IF(Inventory!$D$10:$D$1000=$D67,IF(Inventory!$J$10:$J$1000=wifr,IF(Inventory!$P$10:$P$1000=O$9,1)))))))</f>
        <v/>
      </c>
      <c r="P67" s="121" t="str">
        <f t="array" ref="P67">IF($D67="","",COUNT(IF(Inventory!$B$10:$B$1000=$B67,IF(Inventory!$C$10:$C$1000=$C67,IF(Inventory!$D$10:$D$1000=$D67,IF(Inventory!$J$10:$J$1000=wicr,IF(Inventory!$P$10:$P$1000=P$9,1))))))+COUNT(IF(Inventory!$B$10:$B$1000=$B67,IF(Inventory!$C$10:$C$1000=$C67,IF(Inventory!$D$10:$D$1000=$D67,IF(Inventory!$J$10:$J$1000=wifr,IF(Inventory!$P$10:$P$1000=P$9,1)))))))</f>
        <v/>
      </c>
      <c r="Q67" s="122" t="str">
        <f t="shared" si="17"/>
        <v/>
      </c>
      <c r="R67" s="121" t="str">
        <f t="array" ref="R67">IF($D67="","",COUNT(IF(Inventory!$B$10:$B$1000=$B67,IF(Inventory!$C$10:$C$1000=$C67,IF(Inventory!$D$10:$D$1000=$D67,IF(Inventory!$J$10:$J$1000=frig,1))))))</f>
        <v/>
      </c>
      <c r="S67" s="121" t="str">
        <f t="array" ref="S67">IF($D67="","",COUNT(IF(Inventory!$B$10:$B$1000=$B67,IF(Inventory!$C$10:$C$1000=$C67,IF(Inventory!$D$10:$D$1000=$D67,IF(Inventory!$J$10:$J$1000=frig,IF(Inventory!$P$10:$P$1000=S$9,1)))))))</f>
        <v/>
      </c>
      <c r="T67" s="121" t="str">
        <f t="array" ref="T67">IF($D67="","",COUNT(IF(Inventory!$B$10:$B$1000=$B67,IF(Inventory!$C$10:$C$1000=$C67,IF(Inventory!$D$10:$D$1000=$D67,IF(Inventory!$J$10:$J$1000=frig,IF(Inventory!$P$10:$P$1000=T$9,1)))))))</f>
        <v/>
      </c>
      <c r="U67" s="121" t="str">
        <f t="array" ref="U67">IF($D67="","",COUNT(IF(Inventory!$B$10:$B$1000=$B67,IF(Inventory!$C$10:$C$1000=$C67,IF(Inventory!$D$10:$D$1000=$D67,IF(Inventory!$J$10:$J$1000=frig,IF(Inventory!$P$10:$P$1000=U$9,1)))))))</f>
        <v/>
      </c>
      <c r="V67" s="121" t="str">
        <f t="array" ref="V67">IF($D67="","",COUNT(IF(Inventory!$B$10:$B$1000=$B67,IF(Inventory!$C$10:$C$1000=$C67,IF(Inventory!$D$10:$D$1000=$D67,IF(Inventory!$J$10:$J$1000=frig,IF(Inventory!$P$10:$P$1000=V$9,1)))))))</f>
        <v/>
      </c>
      <c r="W67" s="121" t="str">
        <f t="array" ref="W67">IF($D67="","",COUNT(IF(Inventory!$B$10:$B$1000=$B67,IF(Inventory!$C$10:$C$1000=$C67,IF(Inventory!$D$10:$D$1000=$D67,IF(Inventory!$J$10:$J$1000=frig,IF(Inventory!$P$10:$P$1000=W$9,1)))))))</f>
        <v/>
      </c>
      <c r="X67" s="122" t="str">
        <f t="shared" si="18"/>
        <v/>
      </c>
      <c r="Y67" s="121" t="str">
        <f t="array" ref="Y67">IF($D67="","",COUNT(IF(Inventory!$B$10:$B$1000=$B67,IF(Inventory!$C$10:$C$1000=$C67,IF(Inventory!$D$10:$D$1000=$D67,IF(Inventory!$J$10:$J$1000=freez,1))))))</f>
        <v/>
      </c>
      <c r="Z67" s="121" t="str">
        <f t="array" ref="Z67">IF($D67="","",COUNT(IF(Inventory!$B$10:$B$1000=$B67,IF(Inventory!$C$10:$C$1000=$C67,IF(Inventory!$D$10:$D$1000=$D67,IF(Inventory!$J$10:$J$1000=freez,IF(Inventory!$P$10:$P$1000=Z$9,1)))))))</f>
        <v/>
      </c>
      <c r="AA67" s="121" t="str">
        <f t="array" ref="AA67">IF($D67="","",COUNT(IF(Inventory!$B$10:$B$1000=$B67,IF(Inventory!$C$10:$C$1000=$C67,IF(Inventory!$D$10:$D$1000=$D67,IF(Inventory!$J$10:$J$1000=freez,IF(Inventory!$P$10:$P$1000=AA$9,1)))))))</f>
        <v/>
      </c>
      <c r="AB67" s="121" t="str">
        <f t="array" ref="AB67">IF($D67="","",COUNT(IF(Inventory!$B$10:$B$1000=$B67,IF(Inventory!$C$10:$C$1000=$C67,IF(Inventory!$D$10:$D$1000=$D67,IF(Inventory!$J$10:$J$1000=freez,IF(Inventory!$P$10:$P$1000=AB$9,1)))))))</f>
        <v/>
      </c>
      <c r="AC67" s="121" t="str">
        <f t="array" ref="AC67">IF($D67="","",COUNT(IF(Inventory!$B$10:$B$1000=$B67,IF(Inventory!$C$10:$C$1000=$C67,IF(Inventory!$D$10:$D$1000=$D67,IF(Inventory!$J$10:$J$1000=freez,IF(Inventory!$P$10:$P$1000=AC$9,1)))))))</f>
        <v/>
      </c>
      <c r="AD67" s="121" t="str">
        <f t="array" ref="AD67">IF($D67="","",COUNT(IF(Inventory!$B$10:$B$1000=$B67,IF(Inventory!$C$10:$C$1000=$C67,IF(Inventory!$D$10:$D$1000=$D67,IF(Inventory!$J$10:$J$1000=freez,IF(Inventory!$P$10:$P$1000=AD$9,1)))))))</f>
        <v/>
      </c>
      <c r="AE67" s="122" t="str">
        <f t="shared" si="19"/>
        <v/>
      </c>
      <c r="AF67" s="121" t="str">
        <f t="array" ref="AF67">IF($D67="","",SUM(IF(Inventory!$B$10:$B$1000=$B67,IF(Inventory!$C$10:$C$1000=$C67,IF(Inventory!$D$10:$D$1000=$D67,IF(Inventory!$J$10:$J$1000=frig,Inventory!$AC$10:$AC$1000)))))+SUM(IF(Inventory!$B$10:$B$1000=$B67,IF(Inventory!$C$10:$C$1000=$C67,IF(Inventory!$D$10:$D$1000=$D67,IF(Inventory!$J$10:$J$1000=wicr,Inventory!$AC$10:$AC$1000))))))</f>
        <v/>
      </c>
      <c r="AG67" s="121" t="str">
        <f t="array" ref="AG67">IF($D67="","",SUM(IF(Inventory!$B$10:$B$1000=$B67,IF(Inventory!$C$10:$C$1000=$C67,IF(Inventory!$D$10:$D$1000=$D67,IF(Inventory!$J$10:$J$1000=frig,IF(Inventory!$P$10:$P$1000=AG$9,Inventory!$AC$10:$AC$1000))))))+SUM(IF(Inventory!$B$10:$B$1000=$B67,IF(Inventory!$C$10:$C$1000=$C67,IF(Inventory!$D$10:$D$1000=$D67,IF(Inventory!$J$10:$J$1000=wicr,IF(Inventory!$P$10:$P$1000=AG$9,Inventory!$AC$10:$AC$1000)))))))</f>
        <v/>
      </c>
      <c r="AH67" s="121" t="str">
        <f t="array" ref="AH67">IF($D67="","",SUM(IF(Inventory!$B$10:$B$1000=$B67,IF(Inventory!$C$10:$C$1000=$C67,IF(Inventory!$D$10:$D$1000=$D67,IF(Inventory!$J$10:$J$1000=frig,IF(Inventory!$P$10:$P$1000=AH$9,Inventory!$AC$10:$AC$1000))))))+SUM(IF(Inventory!$B$10:$B$1000=$B67,IF(Inventory!$C$10:$C$1000=$C67,IF(Inventory!$D$10:$D$1000=$D67,IF(Inventory!$J$10:$J$1000=wicr,IF(Inventory!$P$10:$P$1000=AH$9,Inventory!$AC$10:$AC$1000)))))))</f>
        <v/>
      </c>
      <c r="AI67" s="121" t="str">
        <f t="array" ref="AI67">IF($D67="","",SUM(IF(Inventory!$B$10:$B$1000=$B67,IF(Inventory!$C$10:$C$1000=$C67,IF(Inventory!$D$10:$D$1000=$D67,IF(Inventory!$J$10:$J$1000=frig,IF(Inventory!$P$10:$P$1000=AI$9,Inventory!$AC$10:$AC$1000))))))+SUM(IF(Inventory!$B$10:$B$1000=$B67,IF(Inventory!$C$10:$C$1000=$C67,IF(Inventory!$D$10:$D$1000=$D67,IF(Inventory!$J$10:$J$1000=wicr,IF(Inventory!$P$10:$P$1000=AI$9,Inventory!$AC$10:$AC$1000)))))))</f>
        <v/>
      </c>
      <c r="AJ67" s="121" t="str">
        <f t="array" ref="AJ67">IF($D67="","",SUM(IF(Inventory!$B$10:$B$1000=$B67,IF(Inventory!$C$10:$C$1000=$C67,IF(Inventory!$D$10:$D$1000=$D67,IF(Inventory!$J$10:$J$1000=frig,IF(Inventory!$P$10:$P$1000=AJ$9,Inventory!$AC$10:$AC$1000))))))+SUM(IF(Inventory!$B$10:$B$1000=$B67,IF(Inventory!$C$10:$C$1000=$C67,IF(Inventory!$D$10:$D$1000=$D67,IF(Inventory!$J$10:$J$1000=wicr,IF(Inventory!$P$10:$P$1000=AJ$9,Inventory!$AC$10:$AC$1000)))))))</f>
        <v/>
      </c>
      <c r="AK67" s="121" t="str">
        <f t="array" ref="AK67">IF($D67="","",SUM(IF(Inventory!$B$10:$B$1000=$B67,IF(Inventory!$C$10:$C$1000=$C67,IF(Inventory!$D$10:$D$1000=$D67,IF(Inventory!$J$10:$J$1000=frig,IF(Inventory!$P$10:$P$1000=AK$9,Inventory!$AC$10:$AC$1000))))))+SUM(IF(Inventory!$B$10:$B$1000=$B67,IF(Inventory!$C$10:$C$1000=$C67,IF(Inventory!$D$10:$D$1000=$D67,IF(Inventory!$J$10:$J$1000=wicr,IF(Inventory!$P$10:$P$1000=AK$9,Inventory!$AC$10:$AC$1000)))))))</f>
        <v/>
      </c>
      <c r="AL67" s="123" t="str">
        <f t="shared" si="20"/>
        <v/>
      </c>
      <c r="AM67" s="121" t="str">
        <f t="array" ref="AM67">IF($D67="","",SUM(IF(Inventory!$B$10:$B$1000=$B67,IF(Inventory!$C$10:$C$1000=$C67,IF(Inventory!$D$10:$D$1000=$D67,IF(Inventory!$J$10:$J$1000=freez,Inventory!$AD$10:$AD$1000)))))+SUM(IF(Inventory!$B$10:$B$1000=$B67,IF(Inventory!$C$10:$C$1000=$C67,IF(Inventory!$D$10:$D$1000=$D67,IF(Inventory!$J$10:$J$1000=wifr,Inventory!$AD$10:$AD$1000))))))</f>
        <v/>
      </c>
      <c r="AN67" s="121" t="str">
        <f t="array" ref="AN67">IF($D67="","",SUM(IF(Inventory!$B$10:$B$1000=$B67,IF(Inventory!$C$10:$C$1000=$C67,IF(Inventory!$D$10:$D$1000=$D67,IF(Inventory!$J$10:$J$1000=freez,IF(Inventory!$P$10:$P$1000=AN$9,Inventory!$AD$10:$AD$1000))))))+SUM(IF(Inventory!$B$10:$B$1000=$B67,IF(Inventory!$C$10:$C$1000=$C67,IF(Inventory!$D$10:$D$1000=$D67,IF(Inventory!$J$10:$J$1000=wifr,IF(Inventory!$P$10:$P$1000=AN$9,Inventory!$AD$10:$AD$1000)))))))</f>
        <v/>
      </c>
      <c r="AO67" s="121" t="str">
        <f t="array" ref="AO67">IF($D67="","",SUM(IF(Inventory!$B$10:$B$1000=$B67,IF(Inventory!$C$10:$C$1000=$C67,IF(Inventory!$D$10:$D$1000=$D67,IF(Inventory!$J$10:$J$1000=freez,IF(Inventory!$P$10:$P$1000=AO$9,Inventory!$AD$10:$AD$1000))))))+SUM(IF(Inventory!$B$10:$B$1000=$B67,IF(Inventory!$C$10:$C$1000=$C67,IF(Inventory!$D$10:$D$1000=$D67,IF(Inventory!$J$10:$J$1000=wifr,IF(Inventory!$P$10:$P$1000=AO$9,Inventory!$AD$10:$AD$1000)))))))</f>
        <v/>
      </c>
      <c r="AP67" s="121" t="str">
        <f t="array" ref="AP67">IF($D67="","",SUM(IF(Inventory!$B$10:$B$1000=$B67,IF(Inventory!$C$10:$C$1000=$C67,IF(Inventory!$D$10:$D$1000=$D67,IF(Inventory!$J$10:$J$1000=freez,IF(Inventory!$P$10:$P$1000=AP$9,Inventory!$AD$10:$AD$1000))))))+SUM(IF(Inventory!$B$10:$B$1000=$B67,IF(Inventory!$C$10:$C$1000=$C67,IF(Inventory!$D$10:$D$1000=$D67,IF(Inventory!$J$10:$J$1000=wifr,IF(Inventory!$P$10:$P$1000=AP$9,Inventory!$AD$10:$AD$1000)))))))</f>
        <v/>
      </c>
      <c r="AQ67" s="121" t="str">
        <f t="array" ref="AQ67">IF($D67="","",SUM(IF(Inventory!$B$10:$B$1000=$B67,IF(Inventory!$C$10:$C$1000=$C67,IF(Inventory!$D$10:$D$1000=$D67,IF(Inventory!$J$10:$J$1000=freez,IF(Inventory!$P$10:$P$1000=AQ$9,Inventory!$AD$10:$AD$1000))))))+SUM(IF(Inventory!$B$10:$B$1000=$B67,IF(Inventory!$C$10:$C$1000=$C67,IF(Inventory!$D$10:$D$1000=$D67,IF(Inventory!$J$10:$J$1000=wifr,IF(Inventory!$P$10:$P$1000=AQ$9,Inventory!$AD$10:$AD$1000)))))))</f>
        <v/>
      </c>
      <c r="AR67" s="121" t="str">
        <f t="array" ref="AR67">IF($D67="","",SUM(IF(Inventory!$B$10:$B$1000=$B67,IF(Inventory!$C$10:$C$1000=$C67,IF(Inventory!$D$10:$D$1000=$D67,IF(Inventory!$J$10:$J$1000=freez,IF(Inventory!$P$10:$P$1000=AR$9,Inventory!$AD$10:$AD$1000))))))+SUM(IF(Inventory!$B$10:$B$1000=$B67,IF(Inventory!$C$10:$C$1000=$C67,IF(Inventory!$D$10:$D$1000=$D67,IF(Inventory!$J$10:$J$1000=wifr,IF(Inventory!$P$10:$P$1000=AR$9,Inventory!$AD$10:$AD$1000)))))))</f>
        <v/>
      </c>
      <c r="AS67" s="124" t="str">
        <f t="shared" si="21"/>
        <v/>
      </c>
      <c r="AU67" s="352"/>
      <c r="AV67" s="352"/>
      <c r="AX67" s="125">
        <f>IF($C67="",0,Prog!$H65*AX$6*($AU67+$AV67)/12000)</f>
        <v>0</v>
      </c>
      <c r="AY67" s="125">
        <f>IF($C67="",0,Prog!$H65*AY$6*($AU67+$AV67)/12000)</f>
        <v>0</v>
      </c>
      <c r="AZ67" s="121"/>
    </row>
    <row r="68" spans="1:52" ht="16.5" x14ac:dyDescent="0.3">
      <c r="A68" s="279" t="str">
        <f>IF(Prog!B66="","",Prog!B66)</f>
        <v/>
      </c>
      <c r="B68" s="279" t="str">
        <f>IF(Prog!C66="","",Prog!C66)</f>
        <v/>
      </c>
      <c r="C68" s="279" t="str">
        <f>IF(Prog!D66="","",Prog!D66)</f>
        <v/>
      </c>
      <c r="D68" s="120"/>
      <c r="E68" s="121" t="str">
        <f t="array" ref="E68">IF($D68="","",COUNT(IF(Inventory!$B$10:$B$1000=$B68,IF(Inventory!$C$10:$C$1000=$C68,IF(Inventory!$D$10:$D$1000=$D68,IF(Inventory!$P$10:$P$1000=E$9,1))))))</f>
        <v/>
      </c>
      <c r="F68" s="121" t="str">
        <f t="array" ref="F68">IF($D68="","",COUNT(IF(Inventory!$B$10:$B$1000=$B68,IF(Inventory!$C$10:$C$1000=$C68,IF(Inventory!$D$10:$D$1000=$D68,IF(Inventory!$P$10:$P$1000=F$9,1))))))</f>
        <v/>
      </c>
      <c r="G68" s="121" t="str">
        <f t="array" ref="G68">IF($D68="","",COUNT(IF(Inventory!$B$10:$B$1000=$B68,IF(Inventory!$C$10:$C$1000=$C68,IF(Inventory!$D$10:$D$1000=$D68,IF(Inventory!$P$10:$P$1000=G$9,1))))))</f>
        <v/>
      </c>
      <c r="H68" s="121" t="str">
        <f t="array" ref="H68">IF($D68="","",COUNT(IF(Inventory!$B$10:$B$1000=$B68,IF(Inventory!$C$10:$C$1000=$C68,IF(Inventory!$D$10:$D$1000=$D68,IF(Inventory!$P$10:$P$1000=H$9,1))))))</f>
        <v/>
      </c>
      <c r="I68" s="121" t="str">
        <f t="array" ref="I68">IF($D68="","",COUNT(IF(Inventory!$B$10:$B$1000=$B68,IF(Inventory!$C$10:$C$1000=$C68,IF(Inventory!$D$10:$D$1000=$D68,IF(Inventory!$P$10:$P$1000=I$9,1))))))</f>
        <v/>
      </c>
      <c r="J68" s="121">
        <f t="shared" si="16"/>
        <v>0</v>
      </c>
      <c r="K68" s="121" t="str">
        <f t="array" ref="K68">IF($D68="","",COUNT(IF(Inventory!$B$10:$B$1000=$B68,IF(Inventory!$C$10:$C$1000=$C68,IF(Inventory!$D$10:$D$1000=$D68,IF(Inventory!$J$10:$J$1000=wicr,1)))))+COUNT(IF(Inventory!$B$10:$B$1000=$B68,IF(Inventory!$C$10:$C$1000=$C68,IF(Inventory!$D$10:$D$1000=$D68,IF(Inventory!$J$10:$J$1000=wifr,1))))))</f>
        <v/>
      </c>
      <c r="L68" s="121" t="str">
        <f t="array" ref="L68">IF($D68="","",COUNT(IF(Inventory!$B$10:$B$1000=$B68,IF(Inventory!$C$10:$C$1000=$C68,IF(Inventory!$D$10:$D$1000=$D68,IF(Inventory!$J$10:$J$1000=wicr,IF(Inventory!$P$10:$P$1000=L$9,1))))))+COUNT(IF(Inventory!$B$10:$B$1000=$B68,IF(Inventory!$C$10:$C$1000=$C68,IF(Inventory!$D$10:$D$1000=$D68,IF(Inventory!$J$10:$J$1000=wifr,IF(Inventory!$P$10:$P$1000=L$9,1)))))))</f>
        <v/>
      </c>
      <c r="M68" s="121" t="str">
        <f t="array" ref="M68">IF($D68="","",COUNT(IF(Inventory!$B$10:$B$1000=$B68,IF(Inventory!$C$10:$C$1000=$C68,IF(Inventory!$D$10:$D$1000=$D68,IF(Inventory!$J$10:$J$1000=wicr,IF(Inventory!$P$10:$P$1000=M$9,1))))))+COUNT(IF(Inventory!$B$10:$B$1000=$B68,IF(Inventory!$C$10:$C$1000=$C68,IF(Inventory!$D$10:$D$1000=$D68,IF(Inventory!$J$10:$J$1000=wifr,IF(Inventory!$P$10:$P$1000=M$9,1)))))))</f>
        <v/>
      </c>
      <c r="N68" s="121" t="str">
        <f t="array" ref="N68">IF($D68="","",COUNT(IF(Inventory!$B$10:$B$1000=$B68,IF(Inventory!$C$10:$C$1000=$C68,IF(Inventory!$D$10:$D$1000=$D68,IF(Inventory!$J$10:$J$1000=wicr,IF(Inventory!$P$10:$P$1000=N$9,1))))))+COUNT(IF(Inventory!$B$10:$B$1000=$B68,IF(Inventory!$C$10:$C$1000=$C68,IF(Inventory!$D$10:$D$1000=$D68,IF(Inventory!$J$10:$J$1000=wifr,IF(Inventory!$P$10:$P$1000=N$9,1)))))))</f>
        <v/>
      </c>
      <c r="O68" s="121" t="str">
        <f t="array" ref="O68">IF($D68="","",COUNT(IF(Inventory!$B$10:$B$1000=$B68,IF(Inventory!$C$10:$C$1000=$C68,IF(Inventory!$D$10:$D$1000=$D68,IF(Inventory!$J$10:$J$1000=wicr,IF(Inventory!$P$10:$P$1000=O$9,1))))))+COUNT(IF(Inventory!$B$10:$B$1000=$B68,IF(Inventory!$C$10:$C$1000=$C68,IF(Inventory!$D$10:$D$1000=$D68,IF(Inventory!$J$10:$J$1000=wifr,IF(Inventory!$P$10:$P$1000=O$9,1)))))))</f>
        <v/>
      </c>
      <c r="P68" s="121" t="str">
        <f t="array" ref="P68">IF($D68="","",COUNT(IF(Inventory!$B$10:$B$1000=$B68,IF(Inventory!$C$10:$C$1000=$C68,IF(Inventory!$D$10:$D$1000=$D68,IF(Inventory!$J$10:$J$1000=wicr,IF(Inventory!$P$10:$P$1000=P$9,1))))))+COUNT(IF(Inventory!$B$10:$B$1000=$B68,IF(Inventory!$C$10:$C$1000=$C68,IF(Inventory!$D$10:$D$1000=$D68,IF(Inventory!$J$10:$J$1000=wifr,IF(Inventory!$P$10:$P$1000=P$9,1)))))))</f>
        <v/>
      </c>
      <c r="Q68" s="122" t="str">
        <f t="shared" si="17"/>
        <v/>
      </c>
      <c r="R68" s="121" t="str">
        <f t="array" ref="R68">IF($D68="","",COUNT(IF(Inventory!$B$10:$B$1000=$B68,IF(Inventory!$C$10:$C$1000=$C68,IF(Inventory!$D$10:$D$1000=$D68,IF(Inventory!$J$10:$J$1000=frig,1))))))</f>
        <v/>
      </c>
      <c r="S68" s="121" t="str">
        <f t="array" ref="S68">IF($D68="","",COUNT(IF(Inventory!$B$10:$B$1000=$B68,IF(Inventory!$C$10:$C$1000=$C68,IF(Inventory!$D$10:$D$1000=$D68,IF(Inventory!$J$10:$J$1000=frig,IF(Inventory!$P$10:$P$1000=S$9,1)))))))</f>
        <v/>
      </c>
      <c r="T68" s="121" t="str">
        <f t="array" ref="T68">IF($D68="","",COUNT(IF(Inventory!$B$10:$B$1000=$B68,IF(Inventory!$C$10:$C$1000=$C68,IF(Inventory!$D$10:$D$1000=$D68,IF(Inventory!$J$10:$J$1000=frig,IF(Inventory!$P$10:$P$1000=T$9,1)))))))</f>
        <v/>
      </c>
      <c r="U68" s="121" t="str">
        <f t="array" ref="U68">IF($D68="","",COUNT(IF(Inventory!$B$10:$B$1000=$B68,IF(Inventory!$C$10:$C$1000=$C68,IF(Inventory!$D$10:$D$1000=$D68,IF(Inventory!$J$10:$J$1000=frig,IF(Inventory!$P$10:$P$1000=U$9,1)))))))</f>
        <v/>
      </c>
      <c r="V68" s="121" t="str">
        <f t="array" ref="V68">IF($D68="","",COUNT(IF(Inventory!$B$10:$B$1000=$B68,IF(Inventory!$C$10:$C$1000=$C68,IF(Inventory!$D$10:$D$1000=$D68,IF(Inventory!$J$10:$J$1000=frig,IF(Inventory!$P$10:$P$1000=V$9,1)))))))</f>
        <v/>
      </c>
      <c r="W68" s="121" t="str">
        <f t="array" ref="W68">IF($D68="","",COUNT(IF(Inventory!$B$10:$B$1000=$B68,IF(Inventory!$C$10:$C$1000=$C68,IF(Inventory!$D$10:$D$1000=$D68,IF(Inventory!$J$10:$J$1000=frig,IF(Inventory!$P$10:$P$1000=W$9,1)))))))</f>
        <v/>
      </c>
      <c r="X68" s="122" t="str">
        <f t="shared" si="18"/>
        <v/>
      </c>
      <c r="Y68" s="121" t="str">
        <f t="array" ref="Y68">IF($D68="","",COUNT(IF(Inventory!$B$10:$B$1000=$B68,IF(Inventory!$C$10:$C$1000=$C68,IF(Inventory!$D$10:$D$1000=$D68,IF(Inventory!$J$10:$J$1000=freez,1))))))</f>
        <v/>
      </c>
      <c r="Z68" s="121" t="str">
        <f t="array" ref="Z68">IF($D68="","",COUNT(IF(Inventory!$B$10:$B$1000=$B68,IF(Inventory!$C$10:$C$1000=$C68,IF(Inventory!$D$10:$D$1000=$D68,IF(Inventory!$J$10:$J$1000=freez,IF(Inventory!$P$10:$P$1000=Z$9,1)))))))</f>
        <v/>
      </c>
      <c r="AA68" s="121" t="str">
        <f t="array" ref="AA68">IF($D68="","",COUNT(IF(Inventory!$B$10:$B$1000=$B68,IF(Inventory!$C$10:$C$1000=$C68,IF(Inventory!$D$10:$D$1000=$D68,IF(Inventory!$J$10:$J$1000=freez,IF(Inventory!$P$10:$P$1000=AA$9,1)))))))</f>
        <v/>
      </c>
      <c r="AB68" s="121" t="str">
        <f t="array" ref="AB68">IF($D68="","",COUNT(IF(Inventory!$B$10:$B$1000=$B68,IF(Inventory!$C$10:$C$1000=$C68,IF(Inventory!$D$10:$D$1000=$D68,IF(Inventory!$J$10:$J$1000=freez,IF(Inventory!$P$10:$P$1000=AB$9,1)))))))</f>
        <v/>
      </c>
      <c r="AC68" s="121" t="str">
        <f t="array" ref="AC68">IF($D68="","",COUNT(IF(Inventory!$B$10:$B$1000=$B68,IF(Inventory!$C$10:$C$1000=$C68,IF(Inventory!$D$10:$D$1000=$D68,IF(Inventory!$J$10:$J$1000=freez,IF(Inventory!$P$10:$P$1000=AC$9,1)))))))</f>
        <v/>
      </c>
      <c r="AD68" s="121" t="str">
        <f t="array" ref="AD68">IF($D68="","",COUNT(IF(Inventory!$B$10:$B$1000=$B68,IF(Inventory!$C$10:$C$1000=$C68,IF(Inventory!$D$10:$D$1000=$D68,IF(Inventory!$J$10:$J$1000=freez,IF(Inventory!$P$10:$P$1000=AD$9,1)))))))</f>
        <v/>
      </c>
      <c r="AE68" s="122" t="str">
        <f t="shared" si="19"/>
        <v/>
      </c>
      <c r="AF68" s="121" t="str">
        <f t="array" ref="AF68">IF($D68="","",SUM(IF(Inventory!$B$10:$B$1000=$B68,IF(Inventory!$C$10:$C$1000=$C68,IF(Inventory!$D$10:$D$1000=$D68,IF(Inventory!$J$10:$J$1000=frig,Inventory!$AC$10:$AC$1000)))))+SUM(IF(Inventory!$B$10:$B$1000=$B68,IF(Inventory!$C$10:$C$1000=$C68,IF(Inventory!$D$10:$D$1000=$D68,IF(Inventory!$J$10:$J$1000=wicr,Inventory!$AC$10:$AC$1000))))))</f>
        <v/>
      </c>
      <c r="AG68" s="121" t="str">
        <f t="array" ref="AG68">IF($D68="","",SUM(IF(Inventory!$B$10:$B$1000=$B68,IF(Inventory!$C$10:$C$1000=$C68,IF(Inventory!$D$10:$D$1000=$D68,IF(Inventory!$J$10:$J$1000=frig,IF(Inventory!$P$10:$P$1000=AG$9,Inventory!$AC$10:$AC$1000))))))+SUM(IF(Inventory!$B$10:$B$1000=$B68,IF(Inventory!$C$10:$C$1000=$C68,IF(Inventory!$D$10:$D$1000=$D68,IF(Inventory!$J$10:$J$1000=wicr,IF(Inventory!$P$10:$P$1000=AG$9,Inventory!$AC$10:$AC$1000)))))))</f>
        <v/>
      </c>
      <c r="AH68" s="121" t="str">
        <f t="array" ref="AH68">IF($D68="","",SUM(IF(Inventory!$B$10:$B$1000=$B68,IF(Inventory!$C$10:$C$1000=$C68,IF(Inventory!$D$10:$D$1000=$D68,IF(Inventory!$J$10:$J$1000=frig,IF(Inventory!$P$10:$P$1000=AH$9,Inventory!$AC$10:$AC$1000))))))+SUM(IF(Inventory!$B$10:$B$1000=$B68,IF(Inventory!$C$10:$C$1000=$C68,IF(Inventory!$D$10:$D$1000=$D68,IF(Inventory!$J$10:$J$1000=wicr,IF(Inventory!$P$10:$P$1000=AH$9,Inventory!$AC$10:$AC$1000)))))))</f>
        <v/>
      </c>
      <c r="AI68" s="121" t="str">
        <f t="array" ref="AI68">IF($D68="","",SUM(IF(Inventory!$B$10:$B$1000=$B68,IF(Inventory!$C$10:$C$1000=$C68,IF(Inventory!$D$10:$D$1000=$D68,IF(Inventory!$J$10:$J$1000=frig,IF(Inventory!$P$10:$P$1000=AI$9,Inventory!$AC$10:$AC$1000))))))+SUM(IF(Inventory!$B$10:$B$1000=$B68,IF(Inventory!$C$10:$C$1000=$C68,IF(Inventory!$D$10:$D$1000=$D68,IF(Inventory!$J$10:$J$1000=wicr,IF(Inventory!$P$10:$P$1000=AI$9,Inventory!$AC$10:$AC$1000)))))))</f>
        <v/>
      </c>
      <c r="AJ68" s="121" t="str">
        <f t="array" ref="AJ68">IF($D68="","",SUM(IF(Inventory!$B$10:$B$1000=$B68,IF(Inventory!$C$10:$C$1000=$C68,IF(Inventory!$D$10:$D$1000=$D68,IF(Inventory!$J$10:$J$1000=frig,IF(Inventory!$P$10:$P$1000=AJ$9,Inventory!$AC$10:$AC$1000))))))+SUM(IF(Inventory!$B$10:$B$1000=$B68,IF(Inventory!$C$10:$C$1000=$C68,IF(Inventory!$D$10:$D$1000=$D68,IF(Inventory!$J$10:$J$1000=wicr,IF(Inventory!$P$10:$P$1000=AJ$9,Inventory!$AC$10:$AC$1000)))))))</f>
        <v/>
      </c>
      <c r="AK68" s="121" t="str">
        <f t="array" ref="AK68">IF($D68="","",SUM(IF(Inventory!$B$10:$B$1000=$B68,IF(Inventory!$C$10:$C$1000=$C68,IF(Inventory!$D$10:$D$1000=$D68,IF(Inventory!$J$10:$J$1000=frig,IF(Inventory!$P$10:$P$1000=AK$9,Inventory!$AC$10:$AC$1000))))))+SUM(IF(Inventory!$B$10:$B$1000=$B68,IF(Inventory!$C$10:$C$1000=$C68,IF(Inventory!$D$10:$D$1000=$D68,IF(Inventory!$J$10:$J$1000=wicr,IF(Inventory!$P$10:$P$1000=AK$9,Inventory!$AC$10:$AC$1000)))))))</f>
        <v/>
      </c>
      <c r="AL68" s="123" t="str">
        <f t="shared" si="20"/>
        <v/>
      </c>
      <c r="AM68" s="121" t="str">
        <f t="array" ref="AM68">IF($D68="","",SUM(IF(Inventory!$B$10:$B$1000=$B68,IF(Inventory!$C$10:$C$1000=$C68,IF(Inventory!$D$10:$D$1000=$D68,IF(Inventory!$J$10:$J$1000=freez,Inventory!$AD$10:$AD$1000)))))+SUM(IF(Inventory!$B$10:$B$1000=$B68,IF(Inventory!$C$10:$C$1000=$C68,IF(Inventory!$D$10:$D$1000=$D68,IF(Inventory!$J$10:$J$1000=wifr,Inventory!$AD$10:$AD$1000))))))</f>
        <v/>
      </c>
      <c r="AN68" s="121" t="str">
        <f t="array" ref="AN68">IF($D68="","",SUM(IF(Inventory!$B$10:$B$1000=$B68,IF(Inventory!$C$10:$C$1000=$C68,IF(Inventory!$D$10:$D$1000=$D68,IF(Inventory!$J$10:$J$1000=freez,IF(Inventory!$P$10:$P$1000=AN$9,Inventory!$AD$10:$AD$1000))))))+SUM(IF(Inventory!$B$10:$B$1000=$B68,IF(Inventory!$C$10:$C$1000=$C68,IF(Inventory!$D$10:$D$1000=$D68,IF(Inventory!$J$10:$J$1000=wifr,IF(Inventory!$P$10:$P$1000=AN$9,Inventory!$AD$10:$AD$1000)))))))</f>
        <v/>
      </c>
      <c r="AO68" s="121" t="str">
        <f t="array" ref="AO68">IF($D68="","",SUM(IF(Inventory!$B$10:$B$1000=$B68,IF(Inventory!$C$10:$C$1000=$C68,IF(Inventory!$D$10:$D$1000=$D68,IF(Inventory!$J$10:$J$1000=freez,IF(Inventory!$P$10:$P$1000=AO$9,Inventory!$AD$10:$AD$1000))))))+SUM(IF(Inventory!$B$10:$B$1000=$B68,IF(Inventory!$C$10:$C$1000=$C68,IF(Inventory!$D$10:$D$1000=$D68,IF(Inventory!$J$10:$J$1000=wifr,IF(Inventory!$P$10:$P$1000=AO$9,Inventory!$AD$10:$AD$1000)))))))</f>
        <v/>
      </c>
      <c r="AP68" s="121" t="str">
        <f t="array" ref="AP68">IF($D68="","",SUM(IF(Inventory!$B$10:$B$1000=$B68,IF(Inventory!$C$10:$C$1000=$C68,IF(Inventory!$D$10:$D$1000=$D68,IF(Inventory!$J$10:$J$1000=freez,IF(Inventory!$P$10:$P$1000=AP$9,Inventory!$AD$10:$AD$1000))))))+SUM(IF(Inventory!$B$10:$B$1000=$B68,IF(Inventory!$C$10:$C$1000=$C68,IF(Inventory!$D$10:$D$1000=$D68,IF(Inventory!$J$10:$J$1000=wifr,IF(Inventory!$P$10:$P$1000=AP$9,Inventory!$AD$10:$AD$1000)))))))</f>
        <v/>
      </c>
      <c r="AQ68" s="121" t="str">
        <f t="array" ref="AQ68">IF($D68="","",SUM(IF(Inventory!$B$10:$B$1000=$B68,IF(Inventory!$C$10:$C$1000=$C68,IF(Inventory!$D$10:$D$1000=$D68,IF(Inventory!$J$10:$J$1000=freez,IF(Inventory!$P$10:$P$1000=AQ$9,Inventory!$AD$10:$AD$1000))))))+SUM(IF(Inventory!$B$10:$B$1000=$B68,IF(Inventory!$C$10:$C$1000=$C68,IF(Inventory!$D$10:$D$1000=$D68,IF(Inventory!$J$10:$J$1000=wifr,IF(Inventory!$P$10:$P$1000=AQ$9,Inventory!$AD$10:$AD$1000)))))))</f>
        <v/>
      </c>
      <c r="AR68" s="121" t="str">
        <f t="array" ref="AR68">IF($D68="","",SUM(IF(Inventory!$B$10:$B$1000=$B68,IF(Inventory!$C$10:$C$1000=$C68,IF(Inventory!$D$10:$D$1000=$D68,IF(Inventory!$J$10:$J$1000=freez,IF(Inventory!$P$10:$P$1000=AR$9,Inventory!$AD$10:$AD$1000))))))+SUM(IF(Inventory!$B$10:$B$1000=$B68,IF(Inventory!$C$10:$C$1000=$C68,IF(Inventory!$D$10:$D$1000=$D68,IF(Inventory!$J$10:$J$1000=wifr,IF(Inventory!$P$10:$P$1000=AR$9,Inventory!$AD$10:$AD$1000)))))))</f>
        <v/>
      </c>
      <c r="AS68" s="124" t="str">
        <f t="shared" si="21"/>
        <v/>
      </c>
      <c r="AU68" s="352"/>
      <c r="AV68" s="352"/>
      <c r="AX68" s="125">
        <f>IF($C68="",0,Prog!$H66*AX$6*($AU68+$AV68)/12000)</f>
        <v>0</v>
      </c>
      <c r="AY68" s="125">
        <f>IF($C68="",0,Prog!$H66*AY$6*($AU68+$AV68)/12000)</f>
        <v>0</v>
      </c>
      <c r="AZ68" s="121"/>
    </row>
    <row r="69" spans="1:52" ht="16.5" x14ac:dyDescent="0.3">
      <c r="A69" s="279" t="str">
        <f>IF(Prog!B67="","",Prog!B67)</f>
        <v/>
      </c>
      <c r="B69" s="279" t="str">
        <f>IF(Prog!C67="","",Prog!C67)</f>
        <v/>
      </c>
      <c r="C69" s="279" t="str">
        <f>IF(Prog!D67="","",Prog!D67)</f>
        <v/>
      </c>
      <c r="D69" s="120"/>
      <c r="E69" s="121" t="str">
        <f t="array" ref="E69">IF($D69="","",COUNT(IF(Inventory!$B$10:$B$1000=$B69,IF(Inventory!$C$10:$C$1000=$C69,IF(Inventory!$D$10:$D$1000=$D69,IF(Inventory!$P$10:$P$1000=E$9,1))))))</f>
        <v/>
      </c>
      <c r="F69" s="121" t="str">
        <f t="array" ref="F69">IF($D69="","",COUNT(IF(Inventory!$B$10:$B$1000=$B69,IF(Inventory!$C$10:$C$1000=$C69,IF(Inventory!$D$10:$D$1000=$D69,IF(Inventory!$P$10:$P$1000=F$9,1))))))</f>
        <v/>
      </c>
      <c r="G69" s="121" t="str">
        <f t="array" ref="G69">IF($D69="","",COUNT(IF(Inventory!$B$10:$B$1000=$B69,IF(Inventory!$C$10:$C$1000=$C69,IF(Inventory!$D$10:$D$1000=$D69,IF(Inventory!$P$10:$P$1000=G$9,1))))))</f>
        <v/>
      </c>
      <c r="H69" s="121" t="str">
        <f t="array" ref="H69">IF($D69="","",COUNT(IF(Inventory!$B$10:$B$1000=$B69,IF(Inventory!$C$10:$C$1000=$C69,IF(Inventory!$D$10:$D$1000=$D69,IF(Inventory!$P$10:$P$1000=H$9,1))))))</f>
        <v/>
      </c>
      <c r="I69" s="121" t="str">
        <f t="array" ref="I69">IF($D69="","",COUNT(IF(Inventory!$B$10:$B$1000=$B69,IF(Inventory!$C$10:$C$1000=$C69,IF(Inventory!$D$10:$D$1000=$D69,IF(Inventory!$P$10:$P$1000=I$9,1))))))</f>
        <v/>
      </c>
      <c r="J69" s="121">
        <f t="shared" si="16"/>
        <v>0</v>
      </c>
      <c r="K69" s="121" t="str">
        <f t="array" ref="K69">IF($D69="","",COUNT(IF(Inventory!$B$10:$B$1000=$B69,IF(Inventory!$C$10:$C$1000=$C69,IF(Inventory!$D$10:$D$1000=$D69,IF(Inventory!$J$10:$J$1000=wicr,1)))))+COUNT(IF(Inventory!$B$10:$B$1000=$B69,IF(Inventory!$C$10:$C$1000=$C69,IF(Inventory!$D$10:$D$1000=$D69,IF(Inventory!$J$10:$J$1000=wifr,1))))))</f>
        <v/>
      </c>
      <c r="L69" s="121" t="str">
        <f t="array" ref="L69">IF($D69="","",COUNT(IF(Inventory!$B$10:$B$1000=$B69,IF(Inventory!$C$10:$C$1000=$C69,IF(Inventory!$D$10:$D$1000=$D69,IF(Inventory!$J$10:$J$1000=wicr,IF(Inventory!$P$10:$P$1000=L$9,1))))))+COUNT(IF(Inventory!$B$10:$B$1000=$B69,IF(Inventory!$C$10:$C$1000=$C69,IF(Inventory!$D$10:$D$1000=$D69,IF(Inventory!$J$10:$J$1000=wifr,IF(Inventory!$P$10:$P$1000=L$9,1)))))))</f>
        <v/>
      </c>
      <c r="M69" s="121" t="str">
        <f t="array" ref="M69">IF($D69="","",COUNT(IF(Inventory!$B$10:$B$1000=$B69,IF(Inventory!$C$10:$C$1000=$C69,IF(Inventory!$D$10:$D$1000=$D69,IF(Inventory!$J$10:$J$1000=wicr,IF(Inventory!$P$10:$P$1000=M$9,1))))))+COUNT(IF(Inventory!$B$10:$B$1000=$B69,IF(Inventory!$C$10:$C$1000=$C69,IF(Inventory!$D$10:$D$1000=$D69,IF(Inventory!$J$10:$J$1000=wifr,IF(Inventory!$P$10:$P$1000=M$9,1)))))))</f>
        <v/>
      </c>
      <c r="N69" s="121" t="str">
        <f t="array" ref="N69">IF($D69="","",COUNT(IF(Inventory!$B$10:$B$1000=$B69,IF(Inventory!$C$10:$C$1000=$C69,IF(Inventory!$D$10:$D$1000=$D69,IF(Inventory!$J$10:$J$1000=wicr,IF(Inventory!$P$10:$P$1000=N$9,1))))))+COUNT(IF(Inventory!$B$10:$B$1000=$B69,IF(Inventory!$C$10:$C$1000=$C69,IF(Inventory!$D$10:$D$1000=$D69,IF(Inventory!$J$10:$J$1000=wifr,IF(Inventory!$P$10:$P$1000=N$9,1)))))))</f>
        <v/>
      </c>
      <c r="O69" s="121" t="str">
        <f t="array" ref="O69">IF($D69="","",COUNT(IF(Inventory!$B$10:$B$1000=$B69,IF(Inventory!$C$10:$C$1000=$C69,IF(Inventory!$D$10:$D$1000=$D69,IF(Inventory!$J$10:$J$1000=wicr,IF(Inventory!$P$10:$P$1000=O$9,1))))))+COUNT(IF(Inventory!$B$10:$B$1000=$B69,IF(Inventory!$C$10:$C$1000=$C69,IF(Inventory!$D$10:$D$1000=$D69,IF(Inventory!$J$10:$J$1000=wifr,IF(Inventory!$P$10:$P$1000=O$9,1)))))))</f>
        <v/>
      </c>
      <c r="P69" s="121" t="str">
        <f t="array" ref="P69">IF($D69="","",COUNT(IF(Inventory!$B$10:$B$1000=$B69,IF(Inventory!$C$10:$C$1000=$C69,IF(Inventory!$D$10:$D$1000=$D69,IF(Inventory!$J$10:$J$1000=wicr,IF(Inventory!$P$10:$P$1000=P$9,1))))))+COUNT(IF(Inventory!$B$10:$B$1000=$B69,IF(Inventory!$C$10:$C$1000=$C69,IF(Inventory!$D$10:$D$1000=$D69,IF(Inventory!$J$10:$J$1000=wifr,IF(Inventory!$P$10:$P$1000=P$9,1)))))))</f>
        <v/>
      </c>
      <c r="Q69" s="122" t="str">
        <f t="shared" si="17"/>
        <v/>
      </c>
      <c r="R69" s="121" t="str">
        <f t="array" ref="R69">IF($D69="","",COUNT(IF(Inventory!$B$10:$B$1000=$B69,IF(Inventory!$C$10:$C$1000=$C69,IF(Inventory!$D$10:$D$1000=$D69,IF(Inventory!$J$10:$J$1000=frig,1))))))</f>
        <v/>
      </c>
      <c r="S69" s="121" t="str">
        <f t="array" ref="S69">IF($D69="","",COUNT(IF(Inventory!$B$10:$B$1000=$B69,IF(Inventory!$C$10:$C$1000=$C69,IF(Inventory!$D$10:$D$1000=$D69,IF(Inventory!$J$10:$J$1000=frig,IF(Inventory!$P$10:$P$1000=S$9,1)))))))</f>
        <v/>
      </c>
      <c r="T69" s="121" t="str">
        <f t="array" ref="T69">IF($D69="","",COUNT(IF(Inventory!$B$10:$B$1000=$B69,IF(Inventory!$C$10:$C$1000=$C69,IF(Inventory!$D$10:$D$1000=$D69,IF(Inventory!$J$10:$J$1000=frig,IF(Inventory!$P$10:$P$1000=T$9,1)))))))</f>
        <v/>
      </c>
      <c r="U69" s="121" t="str">
        <f t="array" ref="U69">IF($D69="","",COUNT(IF(Inventory!$B$10:$B$1000=$B69,IF(Inventory!$C$10:$C$1000=$C69,IF(Inventory!$D$10:$D$1000=$D69,IF(Inventory!$J$10:$J$1000=frig,IF(Inventory!$P$10:$P$1000=U$9,1)))))))</f>
        <v/>
      </c>
      <c r="V69" s="121" t="str">
        <f t="array" ref="V69">IF($D69="","",COUNT(IF(Inventory!$B$10:$B$1000=$B69,IF(Inventory!$C$10:$C$1000=$C69,IF(Inventory!$D$10:$D$1000=$D69,IF(Inventory!$J$10:$J$1000=frig,IF(Inventory!$P$10:$P$1000=V$9,1)))))))</f>
        <v/>
      </c>
      <c r="W69" s="121" t="str">
        <f t="array" ref="W69">IF($D69="","",COUNT(IF(Inventory!$B$10:$B$1000=$B69,IF(Inventory!$C$10:$C$1000=$C69,IF(Inventory!$D$10:$D$1000=$D69,IF(Inventory!$J$10:$J$1000=frig,IF(Inventory!$P$10:$P$1000=W$9,1)))))))</f>
        <v/>
      </c>
      <c r="X69" s="122" t="str">
        <f t="shared" si="18"/>
        <v/>
      </c>
      <c r="Y69" s="121" t="str">
        <f t="array" ref="Y69">IF($D69="","",COUNT(IF(Inventory!$B$10:$B$1000=$B69,IF(Inventory!$C$10:$C$1000=$C69,IF(Inventory!$D$10:$D$1000=$D69,IF(Inventory!$J$10:$J$1000=freez,1))))))</f>
        <v/>
      </c>
      <c r="Z69" s="121" t="str">
        <f t="array" ref="Z69">IF($D69="","",COUNT(IF(Inventory!$B$10:$B$1000=$B69,IF(Inventory!$C$10:$C$1000=$C69,IF(Inventory!$D$10:$D$1000=$D69,IF(Inventory!$J$10:$J$1000=freez,IF(Inventory!$P$10:$P$1000=Z$9,1)))))))</f>
        <v/>
      </c>
      <c r="AA69" s="121" t="str">
        <f t="array" ref="AA69">IF($D69="","",COUNT(IF(Inventory!$B$10:$B$1000=$B69,IF(Inventory!$C$10:$C$1000=$C69,IF(Inventory!$D$10:$D$1000=$D69,IF(Inventory!$J$10:$J$1000=freez,IF(Inventory!$P$10:$P$1000=AA$9,1)))))))</f>
        <v/>
      </c>
      <c r="AB69" s="121" t="str">
        <f t="array" ref="AB69">IF($D69="","",COUNT(IF(Inventory!$B$10:$B$1000=$B69,IF(Inventory!$C$10:$C$1000=$C69,IF(Inventory!$D$10:$D$1000=$D69,IF(Inventory!$J$10:$J$1000=freez,IF(Inventory!$P$10:$P$1000=AB$9,1)))))))</f>
        <v/>
      </c>
      <c r="AC69" s="121" t="str">
        <f t="array" ref="AC69">IF($D69="","",COUNT(IF(Inventory!$B$10:$B$1000=$B69,IF(Inventory!$C$10:$C$1000=$C69,IF(Inventory!$D$10:$D$1000=$D69,IF(Inventory!$J$10:$J$1000=freez,IF(Inventory!$P$10:$P$1000=AC$9,1)))))))</f>
        <v/>
      </c>
      <c r="AD69" s="121" t="str">
        <f t="array" ref="AD69">IF($D69="","",COUNT(IF(Inventory!$B$10:$B$1000=$B69,IF(Inventory!$C$10:$C$1000=$C69,IF(Inventory!$D$10:$D$1000=$D69,IF(Inventory!$J$10:$J$1000=freez,IF(Inventory!$P$10:$P$1000=AD$9,1)))))))</f>
        <v/>
      </c>
      <c r="AE69" s="122" t="str">
        <f t="shared" si="19"/>
        <v/>
      </c>
      <c r="AF69" s="121" t="str">
        <f t="array" ref="AF69">IF($D69="","",SUM(IF(Inventory!$B$10:$B$1000=$B69,IF(Inventory!$C$10:$C$1000=$C69,IF(Inventory!$D$10:$D$1000=$D69,IF(Inventory!$J$10:$J$1000=frig,Inventory!$AC$10:$AC$1000)))))+SUM(IF(Inventory!$B$10:$B$1000=$B69,IF(Inventory!$C$10:$C$1000=$C69,IF(Inventory!$D$10:$D$1000=$D69,IF(Inventory!$J$10:$J$1000=wicr,Inventory!$AC$10:$AC$1000))))))</f>
        <v/>
      </c>
      <c r="AG69" s="121" t="str">
        <f t="array" ref="AG69">IF($D69="","",SUM(IF(Inventory!$B$10:$B$1000=$B69,IF(Inventory!$C$10:$C$1000=$C69,IF(Inventory!$D$10:$D$1000=$D69,IF(Inventory!$J$10:$J$1000=frig,IF(Inventory!$P$10:$P$1000=AG$9,Inventory!$AC$10:$AC$1000))))))+SUM(IF(Inventory!$B$10:$B$1000=$B69,IF(Inventory!$C$10:$C$1000=$C69,IF(Inventory!$D$10:$D$1000=$D69,IF(Inventory!$J$10:$J$1000=wicr,IF(Inventory!$P$10:$P$1000=AG$9,Inventory!$AC$10:$AC$1000)))))))</f>
        <v/>
      </c>
      <c r="AH69" s="121" t="str">
        <f t="array" ref="AH69">IF($D69="","",SUM(IF(Inventory!$B$10:$B$1000=$B69,IF(Inventory!$C$10:$C$1000=$C69,IF(Inventory!$D$10:$D$1000=$D69,IF(Inventory!$J$10:$J$1000=frig,IF(Inventory!$P$10:$P$1000=AH$9,Inventory!$AC$10:$AC$1000))))))+SUM(IF(Inventory!$B$10:$B$1000=$B69,IF(Inventory!$C$10:$C$1000=$C69,IF(Inventory!$D$10:$D$1000=$D69,IF(Inventory!$J$10:$J$1000=wicr,IF(Inventory!$P$10:$P$1000=AH$9,Inventory!$AC$10:$AC$1000)))))))</f>
        <v/>
      </c>
      <c r="AI69" s="121" t="str">
        <f t="array" ref="AI69">IF($D69="","",SUM(IF(Inventory!$B$10:$B$1000=$B69,IF(Inventory!$C$10:$C$1000=$C69,IF(Inventory!$D$10:$D$1000=$D69,IF(Inventory!$J$10:$J$1000=frig,IF(Inventory!$P$10:$P$1000=AI$9,Inventory!$AC$10:$AC$1000))))))+SUM(IF(Inventory!$B$10:$B$1000=$B69,IF(Inventory!$C$10:$C$1000=$C69,IF(Inventory!$D$10:$D$1000=$D69,IF(Inventory!$J$10:$J$1000=wicr,IF(Inventory!$P$10:$P$1000=AI$9,Inventory!$AC$10:$AC$1000)))))))</f>
        <v/>
      </c>
      <c r="AJ69" s="121" t="str">
        <f t="array" ref="AJ69">IF($D69="","",SUM(IF(Inventory!$B$10:$B$1000=$B69,IF(Inventory!$C$10:$C$1000=$C69,IF(Inventory!$D$10:$D$1000=$D69,IF(Inventory!$J$10:$J$1000=frig,IF(Inventory!$P$10:$P$1000=AJ$9,Inventory!$AC$10:$AC$1000))))))+SUM(IF(Inventory!$B$10:$B$1000=$B69,IF(Inventory!$C$10:$C$1000=$C69,IF(Inventory!$D$10:$D$1000=$D69,IF(Inventory!$J$10:$J$1000=wicr,IF(Inventory!$P$10:$P$1000=AJ$9,Inventory!$AC$10:$AC$1000)))))))</f>
        <v/>
      </c>
      <c r="AK69" s="121" t="str">
        <f t="array" ref="AK69">IF($D69="","",SUM(IF(Inventory!$B$10:$B$1000=$B69,IF(Inventory!$C$10:$C$1000=$C69,IF(Inventory!$D$10:$D$1000=$D69,IF(Inventory!$J$10:$J$1000=frig,IF(Inventory!$P$10:$P$1000=AK$9,Inventory!$AC$10:$AC$1000))))))+SUM(IF(Inventory!$B$10:$B$1000=$B69,IF(Inventory!$C$10:$C$1000=$C69,IF(Inventory!$D$10:$D$1000=$D69,IF(Inventory!$J$10:$J$1000=wicr,IF(Inventory!$P$10:$P$1000=AK$9,Inventory!$AC$10:$AC$1000)))))))</f>
        <v/>
      </c>
      <c r="AL69" s="123" t="str">
        <f t="shared" si="20"/>
        <v/>
      </c>
      <c r="AM69" s="121" t="str">
        <f t="array" ref="AM69">IF($D69="","",SUM(IF(Inventory!$B$10:$B$1000=$B69,IF(Inventory!$C$10:$C$1000=$C69,IF(Inventory!$D$10:$D$1000=$D69,IF(Inventory!$J$10:$J$1000=freez,Inventory!$AD$10:$AD$1000)))))+SUM(IF(Inventory!$B$10:$B$1000=$B69,IF(Inventory!$C$10:$C$1000=$C69,IF(Inventory!$D$10:$D$1000=$D69,IF(Inventory!$J$10:$J$1000=wifr,Inventory!$AD$10:$AD$1000))))))</f>
        <v/>
      </c>
      <c r="AN69" s="121" t="str">
        <f t="array" ref="AN69">IF($D69="","",SUM(IF(Inventory!$B$10:$B$1000=$B69,IF(Inventory!$C$10:$C$1000=$C69,IF(Inventory!$D$10:$D$1000=$D69,IF(Inventory!$J$10:$J$1000=freez,IF(Inventory!$P$10:$P$1000=AN$9,Inventory!$AD$10:$AD$1000))))))+SUM(IF(Inventory!$B$10:$B$1000=$B69,IF(Inventory!$C$10:$C$1000=$C69,IF(Inventory!$D$10:$D$1000=$D69,IF(Inventory!$J$10:$J$1000=wifr,IF(Inventory!$P$10:$P$1000=AN$9,Inventory!$AD$10:$AD$1000)))))))</f>
        <v/>
      </c>
      <c r="AO69" s="121" t="str">
        <f t="array" ref="AO69">IF($D69="","",SUM(IF(Inventory!$B$10:$B$1000=$B69,IF(Inventory!$C$10:$C$1000=$C69,IF(Inventory!$D$10:$D$1000=$D69,IF(Inventory!$J$10:$J$1000=freez,IF(Inventory!$P$10:$P$1000=AO$9,Inventory!$AD$10:$AD$1000))))))+SUM(IF(Inventory!$B$10:$B$1000=$B69,IF(Inventory!$C$10:$C$1000=$C69,IF(Inventory!$D$10:$D$1000=$D69,IF(Inventory!$J$10:$J$1000=wifr,IF(Inventory!$P$10:$P$1000=AO$9,Inventory!$AD$10:$AD$1000)))))))</f>
        <v/>
      </c>
      <c r="AP69" s="121" t="str">
        <f t="array" ref="AP69">IF($D69="","",SUM(IF(Inventory!$B$10:$B$1000=$B69,IF(Inventory!$C$10:$C$1000=$C69,IF(Inventory!$D$10:$D$1000=$D69,IF(Inventory!$J$10:$J$1000=freez,IF(Inventory!$P$10:$P$1000=AP$9,Inventory!$AD$10:$AD$1000))))))+SUM(IF(Inventory!$B$10:$B$1000=$B69,IF(Inventory!$C$10:$C$1000=$C69,IF(Inventory!$D$10:$D$1000=$D69,IF(Inventory!$J$10:$J$1000=wifr,IF(Inventory!$P$10:$P$1000=AP$9,Inventory!$AD$10:$AD$1000)))))))</f>
        <v/>
      </c>
      <c r="AQ69" s="121" t="str">
        <f t="array" ref="AQ69">IF($D69="","",SUM(IF(Inventory!$B$10:$B$1000=$B69,IF(Inventory!$C$10:$C$1000=$C69,IF(Inventory!$D$10:$D$1000=$D69,IF(Inventory!$J$10:$J$1000=freez,IF(Inventory!$P$10:$P$1000=AQ$9,Inventory!$AD$10:$AD$1000))))))+SUM(IF(Inventory!$B$10:$B$1000=$B69,IF(Inventory!$C$10:$C$1000=$C69,IF(Inventory!$D$10:$D$1000=$D69,IF(Inventory!$J$10:$J$1000=wifr,IF(Inventory!$P$10:$P$1000=AQ$9,Inventory!$AD$10:$AD$1000)))))))</f>
        <v/>
      </c>
      <c r="AR69" s="121" t="str">
        <f t="array" ref="AR69">IF($D69="","",SUM(IF(Inventory!$B$10:$B$1000=$B69,IF(Inventory!$C$10:$C$1000=$C69,IF(Inventory!$D$10:$D$1000=$D69,IF(Inventory!$J$10:$J$1000=freez,IF(Inventory!$P$10:$P$1000=AR$9,Inventory!$AD$10:$AD$1000))))))+SUM(IF(Inventory!$B$10:$B$1000=$B69,IF(Inventory!$C$10:$C$1000=$C69,IF(Inventory!$D$10:$D$1000=$D69,IF(Inventory!$J$10:$J$1000=wifr,IF(Inventory!$P$10:$P$1000=AR$9,Inventory!$AD$10:$AD$1000)))))))</f>
        <v/>
      </c>
      <c r="AS69" s="124" t="str">
        <f t="shared" si="21"/>
        <v/>
      </c>
      <c r="AU69" s="352"/>
      <c r="AV69" s="352"/>
      <c r="AX69" s="125">
        <f>IF($C69="",0,Prog!$H67*AX$6*($AU69+$AV69)/12000)</f>
        <v>0</v>
      </c>
      <c r="AY69" s="125">
        <f>IF($C69="",0,Prog!$H67*AY$6*($AU69+$AV69)/12000)</f>
        <v>0</v>
      </c>
      <c r="AZ69" s="121"/>
    </row>
    <row r="70" spans="1:52" ht="16.5" x14ac:dyDescent="0.3">
      <c r="A70" s="279" t="str">
        <f>IF(Prog!B68="","",Prog!B68)</f>
        <v/>
      </c>
      <c r="B70" s="279" t="str">
        <f>IF(Prog!C68="","",Prog!C68)</f>
        <v/>
      </c>
      <c r="C70" s="279" t="str">
        <f>IF(Prog!D68="","",Prog!D68)</f>
        <v/>
      </c>
      <c r="D70" s="120"/>
      <c r="E70" s="121" t="str">
        <f t="array" ref="E70">IF($D70="","",COUNT(IF(Inventory!$B$10:$B$1000=$B70,IF(Inventory!$C$10:$C$1000=$C70,IF(Inventory!$D$10:$D$1000=$D70,IF(Inventory!$P$10:$P$1000=E$9,1))))))</f>
        <v/>
      </c>
      <c r="F70" s="121" t="str">
        <f t="array" ref="F70">IF($D70="","",COUNT(IF(Inventory!$B$10:$B$1000=$B70,IF(Inventory!$C$10:$C$1000=$C70,IF(Inventory!$D$10:$D$1000=$D70,IF(Inventory!$P$10:$P$1000=F$9,1))))))</f>
        <v/>
      </c>
      <c r="G70" s="121" t="str">
        <f t="array" ref="G70">IF($D70="","",COUNT(IF(Inventory!$B$10:$B$1000=$B70,IF(Inventory!$C$10:$C$1000=$C70,IF(Inventory!$D$10:$D$1000=$D70,IF(Inventory!$P$10:$P$1000=G$9,1))))))</f>
        <v/>
      </c>
      <c r="H70" s="121" t="str">
        <f t="array" ref="H70">IF($D70="","",COUNT(IF(Inventory!$B$10:$B$1000=$B70,IF(Inventory!$C$10:$C$1000=$C70,IF(Inventory!$D$10:$D$1000=$D70,IF(Inventory!$P$10:$P$1000=H$9,1))))))</f>
        <v/>
      </c>
      <c r="I70" s="121" t="str">
        <f t="array" ref="I70">IF($D70="","",COUNT(IF(Inventory!$B$10:$B$1000=$B70,IF(Inventory!$C$10:$C$1000=$C70,IF(Inventory!$D$10:$D$1000=$D70,IF(Inventory!$P$10:$P$1000=I$9,1))))))</f>
        <v/>
      </c>
      <c r="J70" s="121">
        <f t="shared" si="16"/>
        <v>0</v>
      </c>
      <c r="K70" s="121" t="str">
        <f t="array" ref="K70">IF($D70="","",COUNT(IF(Inventory!$B$10:$B$1000=$B70,IF(Inventory!$C$10:$C$1000=$C70,IF(Inventory!$D$10:$D$1000=$D70,IF(Inventory!$J$10:$J$1000=wicr,1)))))+COUNT(IF(Inventory!$B$10:$B$1000=$B70,IF(Inventory!$C$10:$C$1000=$C70,IF(Inventory!$D$10:$D$1000=$D70,IF(Inventory!$J$10:$J$1000=wifr,1))))))</f>
        <v/>
      </c>
      <c r="L70" s="121" t="str">
        <f t="array" ref="L70">IF($D70="","",COUNT(IF(Inventory!$B$10:$B$1000=$B70,IF(Inventory!$C$10:$C$1000=$C70,IF(Inventory!$D$10:$D$1000=$D70,IF(Inventory!$J$10:$J$1000=wicr,IF(Inventory!$P$10:$P$1000=L$9,1))))))+COUNT(IF(Inventory!$B$10:$B$1000=$B70,IF(Inventory!$C$10:$C$1000=$C70,IF(Inventory!$D$10:$D$1000=$D70,IF(Inventory!$J$10:$J$1000=wifr,IF(Inventory!$P$10:$P$1000=L$9,1)))))))</f>
        <v/>
      </c>
      <c r="M70" s="121" t="str">
        <f t="array" ref="M70">IF($D70="","",COUNT(IF(Inventory!$B$10:$B$1000=$B70,IF(Inventory!$C$10:$C$1000=$C70,IF(Inventory!$D$10:$D$1000=$D70,IF(Inventory!$J$10:$J$1000=wicr,IF(Inventory!$P$10:$P$1000=M$9,1))))))+COUNT(IF(Inventory!$B$10:$B$1000=$B70,IF(Inventory!$C$10:$C$1000=$C70,IF(Inventory!$D$10:$D$1000=$D70,IF(Inventory!$J$10:$J$1000=wifr,IF(Inventory!$P$10:$P$1000=M$9,1)))))))</f>
        <v/>
      </c>
      <c r="N70" s="121" t="str">
        <f t="array" ref="N70">IF($D70="","",COUNT(IF(Inventory!$B$10:$B$1000=$B70,IF(Inventory!$C$10:$C$1000=$C70,IF(Inventory!$D$10:$D$1000=$D70,IF(Inventory!$J$10:$J$1000=wicr,IF(Inventory!$P$10:$P$1000=N$9,1))))))+COUNT(IF(Inventory!$B$10:$B$1000=$B70,IF(Inventory!$C$10:$C$1000=$C70,IF(Inventory!$D$10:$D$1000=$D70,IF(Inventory!$J$10:$J$1000=wifr,IF(Inventory!$P$10:$P$1000=N$9,1)))))))</f>
        <v/>
      </c>
      <c r="O70" s="121" t="str">
        <f t="array" ref="O70">IF($D70="","",COUNT(IF(Inventory!$B$10:$B$1000=$B70,IF(Inventory!$C$10:$C$1000=$C70,IF(Inventory!$D$10:$D$1000=$D70,IF(Inventory!$J$10:$J$1000=wicr,IF(Inventory!$P$10:$P$1000=O$9,1))))))+COUNT(IF(Inventory!$B$10:$B$1000=$B70,IF(Inventory!$C$10:$C$1000=$C70,IF(Inventory!$D$10:$D$1000=$D70,IF(Inventory!$J$10:$J$1000=wifr,IF(Inventory!$P$10:$P$1000=O$9,1)))))))</f>
        <v/>
      </c>
      <c r="P70" s="121" t="str">
        <f t="array" ref="P70">IF($D70="","",COUNT(IF(Inventory!$B$10:$B$1000=$B70,IF(Inventory!$C$10:$C$1000=$C70,IF(Inventory!$D$10:$D$1000=$D70,IF(Inventory!$J$10:$J$1000=wicr,IF(Inventory!$P$10:$P$1000=P$9,1))))))+COUNT(IF(Inventory!$B$10:$B$1000=$B70,IF(Inventory!$C$10:$C$1000=$C70,IF(Inventory!$D$10:$D$1000=$D70,IF(Inventory!$J$10:$J$1000=wifr,IF(Inventory!$P$10:$P$1000=P$9,1)))))))</f>
        <v/>
      </c>
      <c r="Q70" s="122" t="str">
        <f t="shared" si="17"/>
        <v/>
      </c>
      <c r="R70" s="121" t="str">
        <f t="array" ref="R70">IF($D70="","",COUNT(IF(Inventory!$B$10:$B$1000=$B70,IF(Inventory!$C$10:$C$1000=$C70,IF(Inventory!$D$10:$D$1000=$D70,IF(Inventory!$J$10:$J$1000=frig,1))))))</f>
        <v/>
      </c>
      <c r="S70" s="121" t="str">
        <f t="array" ref="S70">IF($D70="","",COUNT(IF(Inventory!$B$10:$B$1000=$B70,IF(Inventory!$C$10:$C$1000=$C70,IF(Inventory!$D$10:$D$1000=$D70,IF(Inventory!$J$10:$J$1000=frig,IF(Inventory!$P$10:$P$1000=S$9,1)))))))</f>
        <v/>
      </c>
      <c r="T70" s="121" t="str">
        <f t="array" ref="T70">IF($D70="","",COUNT(IF(Inventory!$B$10:$B$1000=$B70,IF(Inventory!$C$10:$C$1000=$C70,IF(Inventory!$D$10:$D$1000=$D70,IF(Inventory!$J$10:$J$1000=frig,IF(Inventory!$P$10:$P$1000=T$9,1)))))))</f>
        <v/>
      </c>
      <c r="U70" s="121" t="str">
        <f t="array" ref="U70">IF($D70="","",COUNT(IF(Inventory!$B$10:$B$1000=$B70,IF(Inventory!$C$10:$C$1000=$C70,IF(Inventory!$D$10:$D$1000=$D70,IF(Inventory!$J$10:$J$1000=frig,IF(Inventory!$P$10:$P$1000=U$9,1)))))))</f>
        <v/>
      </c>
      <c r="V70" s="121" t="str">
        <f t="array" ref="V70">IF($D70="","",COUNT(IF(Inventory!$B$10:$B$1000=$B70,IF(Inventory!$C$10:$C$1000=$C70,IF(Inventory!$D$10:$D$1000=$D70,IF(Inventory!$J$10:$J$1000=frig,IF(Inventory!$P$10:$P$1000=V$9,1)))))))</f>
        <v/>
      </c>
      <c r="W70" s="121" t="str">
        <f t="array" ref="W70">IF($D70="","",COUNT(IF(Inventory!$B$10:$B$1000=$B70,IF(Inventory!$C$10:$C$1000=$C70,IF(Inventory!$D$10:$D$1000=$D70,IF(Inventory!$J$10:$J$1000=frig,IF(Inventory!$P$10:$P$1000=W$9,1)))))))</f>
        <v/>
      </c>
      <c r="X70" s="122" t="str">
        <f t="shared" si="18"/>
        <v/>
      </c>
      <c r="Y70" s="121" t="str">
        <f t="array" ref="Y70">IF($D70="","",COUNT(IF(Inventory!$B$10:$B$1000=$B70,IF(Inventory!$C$10:$C$1000=$C70,IF(Inventory!$D$10:$D$1000=$D70,IF(Inventory!$J$10:$J$1000=freez,1))))))</f>
        <v/>
      </c>
      <c r="Z70" s="121" t="str">
        <f t="array" ref="Z70">IF($D70="","",COUNT(IF(Inventory!$B$10:$B$1000=$B70,IF(Inventory!$C$10:$C$1000=$C70,IF(Inventory!$D$10:$D$1000=$D70,IF(Inventory!$J$10:$J$1000=freez,IF(Inventory!$P$10:$P$1000=Z$9,1)))))))</f>
        <v/>
      </c>
      <c r="AA70" s="121" t="str">
        <f t="array" ref="AA70">IF($D70="","",COUNT(IF(Inventory!$B$10:$B$1000=$B70,IF(Inventory!$C$10:$C$1000=$C70,IF(Inventory!$D$10:$D$1000=$D70,IF(Inventory!$J$10:$J$1000=freez,IF(Inventory!$P$10:$P$1000=AA$9,1)))))))</f>
        <v/>
      </c>
      <c r="AB70" s="121" t="str">
        <f t="array" ref="AB70">IF($D70="","",COUNT(IF(Inventory!$B$10:$B$1000=$B70,IF(Inventory!$C$10:$C$1000=$C70,IF(Inventory!$D$10:$D$1000=$D70,IF(Inventory!$J$10:$J$1000=freez,IF(Inventory!$P$10:$P$1000=AB$9,1)))))))</f>
        <v/>
      </c>
      <c r="AC70" s="121" t="str">
        <f t="array" ref="AC70">IF($D70="","",COUNT(IF(Inventory!$B$10:$B$1000=$B70,IF(Inventory!$C$10:$C$1000=$C70,IF(Inventory!$D$10:$D$1000=$D70,IF(Inventory!$J$10:$J$1000=freez,IF(Inventory!$P$10:$P$1000=AC$9,1)))))))</f>
        <v/>
      </c>
      <c r="AD70" s="121" t="str">
        <f t="array" ref="AD70">IF($D70="","",COUNT(IF(Inventory!$B$10:$B$1000=$B70,IF(Inventory!$C$10:$C$1000=$C70,IF(Inventory!$D$10:$D$1000=$D70,IF(Inventory!$J$10:$J$1000=freez,IF(Inventory!$P$10:$P$1000=AD$9,1)))))))</f>
        <v/>
      </c>
      <c r="AE70" s="122" t="str">
        <f t="shared" si="19"/>
        <v/>
      </c>
      <c r="AF70" s="121" t="str">
        <f t="array" ref="AF70">IF($D70="","",SUM(IF(Inventory!$B$10:$B$1000=$B70,IF(Inventory!$C$10:$C$1000=$C70,IF(Inventory!$D$10:$D$1000=$D70,IF(Inventory!$J$10:$J$1000=frig,Inventory!$AC$10:$AC$1000)))))+SUM(IF(Inventory!$B$10:$B$1000=$B70,IF(Inventory!$C$10:$C$1000=$C70,IF(Inventory!$D$10:$D$1000=$D70,IF(Inventory!$J$10:$J$1000=wicr,Inventory!$AC$10:$AC$1000))))))</f>
        <v/>
      </c>
      <c r="AG70" s="121" t="str">
        <f t="array" ref="AG70">IF($D70="","",SUM(IF(Inventory!$B$10:$B$1000=$B70,IF(Inventory!$C$10:$C$1000=$C70,IF(Inventory!$D$10:$D$1000=$D70,IF(Inventory!$J$10:$J$1000=frig,IF(Inventory!$P$10:$P$1000=AG$9,Inventory!$AC$10:$AC$1000))))))+SUM(IF(Inventory!$B$10:$B$1000=$B70,IF(Inventory!$C$10:$C$1000=$C70,IF(Inventory!$D$10:$D$1000=$D70,IF(Inventory!$J$10:$J$1000=wicr,IF(Inventory!$P$10:$P$1000=AG$9,Inventory!$AC$10:$AC$1000)))))))</f>
        <v/>
      </c>
      <c r="AH70" s="121" t="str">
        <f t="array" ref="AH70">IF($D70="","",SUM(IF(Inventory!$B$10:$B$1000=$B70,IF(Inventory!$C$10:$C$1000=$C70,IF(Inventory!$D$10:$D$1000=$D70,IF(Inventory!$J$10:$J$1000=frig,IF(Inventory!$P$10:$P$1000=AH$9,Inventory!$AC$10:$AC$1000))))))+SUM(IF(Inventory!$B$10:$B$1000=$B70,IF(Inventory!$C$10:$C$1000=$C70,IF(Inventory!$D$10:$D$1000=$D70,IF(Inventory!$J$10:$J$1000=wicr,IF(Inventory!$P$10:$P$1000=AH$9,Inventory!$AC$10:$AC$1000)))))))</f>
        <v/>
      </c>
      <c r="AI70" s="121" t="str">
        <f t="array" ref="AI70">IF($D70="","",SUM(IF(Inventory!$B$10:$B$1000=$B70,IF(Inventory!$C$10:$C$1000=$C70,IF(Inventory!$D$10:$D$1000=$D70,IF(Inventory!$J$10:$J$1000=frig,IF(Inventory!$P$10:$P$1000=AI$9,Inventory!$AC$10:$AC$1000))))))+SUM(IF(Inventory!$B$10:$B$1000=$B70,IF(Inventory!$C$10:$C$1000=$C70,IF(Inventory!$D$10:$D$1000=$D70,IF(Inventory!$J$10:$J$1000=wicr,IF(Inventory!$P$10:$P$1000=AI$9,Inventory!$AC$10:$AC$1000)))))))</f>
        <v/>
      </c>
      <c r="AJ70" s="121" t="str">
        <f t="array" ref="AJ70">IF($D70="","",SUM(IF(Inventory!$B$10:$B$1000=$B70,IF(Inventory!$C$10:$C$1000=$C70,IF(Inventory!$D$10:$D$1000=$D70,IF(Inventory!$J$10:$J$1000=frig,IF(Inventory!$P$10:$P$1000=AJ$9,Inventory!$AC$10:$AC$1000))))))+SUM(IF(Inventory!$B$10:$B$1000=$B70,IF(Inventory!$C$10:$C$1000=$C70,IF(Inventory!$D$10:$D$1000=$D70,IF(Inventory!$J$10:$J$1000=wicr,IF(Inventory!$P$10:$P$1000=AJ$9,Inventory!$AC$10:$AC$1000)))))))</f>
        <v/>
      </c>
      <c r="AK70" s="121" t="str">
        <f t="array" ref="AK70">IF($D70="","",SUM(IF(Inventory!$B$10:$B$1000=$B70,IF(Inventory!$C$10:$C$1000=$C70,IF(Inventory!$D$10:$D$1000=$D70,IF(Inventory!$J$10:$J$1000=frig,IF(Inventory!$P$10:$P$1000=AK$9,Inventory!$AC$10:$AC$1000))))))+SUM(IF(Inventory!$B$10:$B$1000=$B70,IF(Inventory!$C$10:$C$1000=$C70,IF(Inventory!$D$10:$D$1000=$D70,IF(Inventory!$J$10:$J$1000=wicr,IF(Inventory!$P$10:$P$1000=AK$9,Inventory!$AC$10:$AC$1000)))))))</f>
        <v/>
      </c>
      <c r="AL70" s="123" t="str">
        <f t="shared" si="20"/>
        <v/>
      </c>
      <c r="AM70" s="121" t="str">
        <f t="array" ref="AM70">IF($D70="","",SUM(IF(Inventory!$B$10:$B$1000=$B70,IF(Inventory!$C$10:$C$1000=$C70,IF(Inventory!$D$10:$D$1000=$D70,IF(Inventory!$J$10:$J$1000=freez,Inventory!$AD$10:$AD$1000)))))+SUM(IF(Inventory!$B$10:$B$1000=$B70,IF(Inventory!$C$10:$C$1000=$C70,IF(Inventory!$D$10:$D$1000=$D70,IF(Inventory!$J$10:$J$1000=wifr,Inventory!$AD$10:$AD$1000))))))</f>
        <v/>
      </c>
      <c r="AN70" s="121" t="str">
        <f t="array" ref="AN70">IF($D70="","",SUM(IF(Inventory!$B$10:$B$1000=$B70,IF(Inventory!$C$10:$C$1000=$C70,IF(Inventory!$D$10:$D$1000=$D70,IF(Inventory!$J$10:$J$1000=freez,IF(Inventory!$P$10:$P$1000=AN$9,Inventory!$AD$10:$AD$1000))))))+SUM(IF(Inventory!$B$10:$B$1000=$B70,IF(Inventory!$C$10:$C$1000=$C70,IF(Inventory!$D$10:$D$1000=$D70,IF(Inventory!$J$10:$J$1000=wifr,IF(Inventory!$P$10:$P$1000=AN$9,Inventory!$AD$10:$AD$1000)))))))</f>
        <v/>
      </c>
      <c r="AO70" s="121" t="str">
        <f t="array" ref="AO70">IF($D70="","",SUM(IF(Inventory!$B$10:$B$1000=$B70,IF(Inventory!$C$10:$C$1000=$C70,IF(Inventory!$D$10:$D$1000=$D70,IF(Inventory!$J$10:$J$1000=freez,IF(Inventory!$P$10:$P$1000=AO$9,Inventory!$AD$10:$AD$1000))))))+SUM(IF(Inventory!$B$10:$B$1000=$B70,IF(Inventory!$C$10:$C$1000=$C70,IF(Inventory!$D$10:$D$1000=$D70,IF(Inventory!$J$10:$J$1000=wifr,IF(Inventory!$P$10:$P$1000=AO$9,Inventory!$AD$10:$AD$1000)))))))</f>
        <v/>
      </c>
      <c r="AP70" s="121" t="str">
        <f t="array" ref="AP70">IF($D70="","",SUM(IF(Inventory!$B$10:$B$1000=$B70,IF(Inventory!$C$10:$C$1000=$C70,IF(Inventory!$D$10:$D$1000=$D70,IF(Inventory!$J$10:$J$1000=freez,IF(Inventory!$P$10:$P$1000=AP$9,Inventory!$AD$10:$AD$1000))))))+SUM(IF(Inventory!$B$10:$B$1000=$B70,IF(Inventory!$C$10:$C$1000=$C70,IF(Inventory!$D$10:$D$1000=$D70,IF(Inventory!$J$10:$J$1000=wifr,IF(Inventory!$P$10:$P$1000=AP$9,Inventory!$AD$10:$AD$1000)))))))</f>
        <v/>
      </c>
      <c r="AQ70" s="121" t="str">
        <f t="array" ref="AQ70">IF($D70="","",SUM(IF(Inventory!$B$10:$B$1000=$B70,IF(Inventory!$C$10:$C$1000=$C70,IF(Inventory!$D$10:$D$1000=$D70,IF(Inventory!$J$10:$J$1000=freez,IF(Inventory!$P$10:$P$1000=AQ$9,Inventory!$AD$10:$AD$1000))))))+SUM(IF(Inventory!$B$10:$B$1000=$B70,IF(Inventory!$C$10:$C$1000=$C70,IF(Inventory!$D$10:$D$1000=$D70,IF(Inventory!$J$10:$J$1000=wifr,IF(Inventory!$P$10:$P$1000=AQ$9,Inventory!$AD$10:$AD$1000)))))))</f>
        <v/>
      </c>
      <c r="AR70" s="121" t="str">
        <f t="array" ref="AR70">IF($D70="","",SUM(IF(Inventory!$B$10:$B$1000=$B70,IF(Inventory!$C$10:$C$1000=$C70,IF(Inventory!$D$10:$D$1000=$D70,IF(Inventory!$J$10:$J$1000=freez,IF(Inventory!$P$10:$P$1000=AR$9,Inventory!$AD$10:$AD$1000))))))+SUM(IF(Inventory!$B$10:$B$1000=$B70,IF(Inventory!$C$10:$C$1000=$C70,IF(Inventory!$D$10:$D$1000=$D70,IF(Inventory!$J$10:$J$1000=wifr,IF(Inventory!$P$10:$P$1000=AR$9,Inventory!$AD$10:$AD$1000)))))))</f>
        <v/>
      </c>
      <c r="AS70" s="124" t="str">
        <f t="shared" si="21"/>
        <v/>
      </c>
      <c r="AU70" s="352"/>
      <c r="AV70" s="352"/>
      <c r="AX70" s="125">
        <f>IF($C70="",0,Prog!$H68*AX$6*($AU70+$AV70)/12000)</f>
        <v>0</v>
      </c>
      <c r="AY70" s="125">
        <f>IF($C70="",0,Prog!$H68*AY$6*($AU70+$AV70)/12000)</f>
        <v>0</v>
      </c>
      <c r="AZ70" s="121"/>
    </row>
    <row r="71" spans="1:52" ht="16.5" x14ac:dyDescent="0.3">
      <c r="A71" s="279" t="str">
        <f>IF(Prog!B69="","",Prog!B69)</f>
        <v/>
      </c>
      <c r="B71" s="279" t="str">
        <f>IF(Prog!C69="","",Prog!C69)</f>
        <v/>
      </c>
      <c r="C71" s="279" t="str">
        <f>IF(Prog!D69="","",Prog!D69)</f>
        <v/>
      </c>
      <c r="D71" s="120"/>
      <c r="E71" s="121" t="str">
        <f t="array" ref="E71">IF($D71="","",COUNT(IF(Inventory!$B$10:$B$1000=$B71,IF(Inventory!$C$10:$C$1000=$C71,IF(Inventory!$D$10:$D$1000=$D71,IF(Inventory!$P$10:$P$1000=E$9,1))))))</f>
        <v/>
      </c>
      <c r="F71" s="121" t="str">
        <f t="array" ref="F71">IF($D71="","",COUNT(IF(Inventory!$B$10:$B$1000=$B71,IF(Inventory!$C$10:$C$1000=$C71,IF(Inventory!$D$10:$D$1000=$D71,IF(Inventory!$P$10:$P$1000=F$9,1))))))</f>
        <v/>
      </c>
      <c r="G71" s="121" t="str">
        <f t="array" ref="G71">IF($D71="","",COUNT(IF(Inventory!$B$10:$B$1000=$B71,IF(Inventory!$C$10:$C$1000=$C71,IF(Inventory!$D$10:$D$1000=$D71,IF(Inventory!$P$10:$P$1000=G$9,1))))))</f>
        <v/>
      </c>
      <c r="H71" s="121" t="str">
        <f t="array" ref="H71">IF($D71="","",COUNT(IF(Inventory!$B$10:$B$1000=$B71,IF(Inventory!$C$10:$C$1000=$C71,IF(Inventory!$D$10:$D$1000=$D71,IF(Inventory!$P$10:$P$1000=H$9,1))))))</f>
        <v/>
      </c>
      <c r="I71" s="121" t="str">
        <f t="array" ref="I71">IF($D71="","",COUNT(IF(Inventory!$B$10:$B$1000=$B71,IF(Inventory!$C$10:$C$1000=$C71,IF(Inventory!$D$10:$D$1000=$D71,IF(Inventory!$P$10:$P$1000=I$9,1))))))</f>
        <v/>
      </c>
      <c r="J71" s="121">
        <f t="shared" si="16"/>
        <v>0</v>
      </c>
      <c r="K71" s="121" t="str">
        <f t="array" ref="K71">IF($D71="","",COUNT(IF(Inventory!$B$10:$B$1000=$B71,IF(Inventory!$C$10:$C$1000=$C71,IF(Inventory!$D$10:$D$1000=$D71,IF(Inventory!$J$10:$J$1000=wicr,1)))))+COUNT(IF(Inventory!$B$10:$B$1000=$B71,IF(Inventory!$C$10:$C$1000=$C71,IF(Inventory!$D$10:$D$1000=$D71,IF(Inventory!$J$10:$J$1000=wifr,1))))))</f>
        <v/>
      </c>
      <c r="L71" s="121" t="str">
        <f t="array" ref="L71">IF($D71="","",COUNT(IF(Inventory!$B$10:$B$1000=$B71,IF(Inventory!$C$10:$C$1000=$C71,IF(Inventory!$D$10:$D$1000=$D71,IF(Inventory!$J$10:$J$1000=wicr,IF(Inventory!$P$10:$P$1000=L$9,1))))))+COUNT(IF(Inventory!$B$10:$B$1000=$B71,IF(Inventory!$C$10:$C$1000=$C71,IF(Inventory!$D$10:$D$1000=$D71,IF(Inventory!$J$10:$J$1000=wifr,IF(Inventory!$P$10:$P$1000=L$9,1)))))))</f>
        <v/>
      </c>
      <c r="M71" s="121" t="str">
        <f t="array" ref="M71">IF($D71="","",COUNT(IF(Inventory!$B$10:$B$1000=$B71,IF(Inventory!$C$10:$C$1000=$C71,IF(Inventory!$D$10:$D$1000=$D71,IF(Inventory!$J$10:$J$1000=wicr,IF(Inventory!$P$10:$P$1000=M$9,1))))))+COUNT(IF(Inventory!$B$10:$B$1000=$B71,IF(Inventory!$C$10:$C$1000=$C71,IF(Inventory!$D$10:$D$1000=$D71,IF(Inventory!$J$10:$J$1000=wifr,IF(Inventory!$P$10:$P$1000=M$9,1)))))))</f>
        <v/>
      </c>
      <c r="N71" s="121" t="str">
        <f t="array" ref="N71">IF($D71="","",COUNT(IF(Inventory!$B$10:$B$1000=$B71,IF(Inventory!$C$10:$C$1000=$C71,IF(Inventory!$D$10:$D$1000=$D71,IF(Inventory!$J$10:$J$1000=wicr,IF(Inventory!$P$10:$P$1000=N$9,1))))))+COUNT(IF(Inventory!$B$10:$B$1000=$B71,IF(Inventory!$C$10:$C$1000=$C71,IF(Inventory!$D$10:$D$1000=$D71,IF(Inventory!$J$10:$J$1000=wifr,IF(Inventory!$P$10:$P$1000=N$9,1)))))))</f>
        <v/>
      </c>
      <c r="O71" s="121" t="str">
        <f t="array" ref="O71">IF($D71="","",COUNT(IF(Inventory!$B$10:$B$1000=$B71,IF(Inventory!$C$10:$C$1000=$C71,IF(Inventory!$D$10:$D$1000=$D71,IF(Inventory!$J$10:$J$1000=wicr,IF(Inventory!$P$10:$P$1000=O$9,1))))))+COUNT(IF(Inventory!$B$10:$B$1000=$B71,IF(Inventory!$C$10:$C$1000=$C71,IF(Inventory!$D$10:$D$1000=$D71,IF(Inventory!$J$10:$J$1000=wifr,IF(Inventory!$P$10:$P$1000=O$9,1)))))))</f>
        <v/>
      </c>
      <c r="P71" s="121" t="str">
        <f t="array" ref="P71">IF($D71="","",COUNT(IF(Inventory!$B$10:$B$1000=$B71,IF(Inventory!$C$10:$C$1000=$C71,IF(Inventory!$D$10:$D$1000=$D71,IF(Inventory!$J$10:$J$1000=wicr,IF(Inventory!$P$10:$P$1000=P$9,1))))))+COUNT(IF(Inventory!$B$10:$B$1000=$B71,IF(Inventory!$C$10:$C$1000=$C71,IF(Inventory!$D$10:$D$1000=$D71,IF(Inventory!$J$10:$J$1000=wifr,IF(Inventory!$P$10:$P$1000=P$9,1)))))))</f>
        <v/>
      </c>
      <c r="Q71" s="122" t="str">
        <f t="shared" si="17"/>
        <v/>
      </c>
      <c r="R71" s="121" t="str">
        <f t="array" ref="R71">IF($D71="","",COUNT(IF(Inventory!$B$10:$B$1000=$B71,IF(Inventory!$C$10:$C$1000=$C71,IF(Inventory!$D$10:$D$1000=$D71,IF(Inventory!$J$10:$J$1000=frig,1))))))</f>
        <v/>
      </c>
      <c r="S71" s="121" t="str">
        <f t="array" ref="S71">IF($D71="","",COUNT(IF(Inventory!$B$10:$B$1000=$B71,IF(Inventory!$C$10:$C$1000=$C71,IF(Inventory!$D$10:$D$1000=$D71,IF(Inventory!$J$10:$J$1000=frig,IF(Inventory!$P$10:$P$1000=S$9,1)))))))</f>
        <v/>
      </c>
      <c r="T71" s="121" t="str">
        <f t="array" ref="T71">IF($D71="","",COUNT(IF(Inventory!$B$10:$B$1000=$B71,IF(Inventory!$C$10:$C$1000=$C71,IF(Inventory!$D$10:$D$1000=$D71,IF(Inventory!$J$10:$J$1000=frig,IF(Inventory!$P$10:$P$1000=T$9,1)))))))</f>
        <v/>
      </c>
      <c r="U71" s="121" t="str">
        <f t="array" ref="U71">IF($D71="","",COUNT(IF(Inventory!$B$10:$B$1000=$B71,IF(Inventory!$C$10:$C$1000=$C71,IF(Inventory!$D$10:$D$1000=$D71,IF(Inventory!$J$10:$J$1000=frig,IF(Inventory!$P$10:$P$1000=U$9,1)))))))</f>
        <v/>
      </c>
      <c r="V71" s="121" t="str">
        <f t="array" ref="V71">IF($D71="","",COUNT(IF(Inventory!$B$10:$B$1000=$B71,IF(Inventory!$C$10:$C$1000=$C71,IF(Inventory!$D$10:$D$1000=$D71,IF(Inventory!$J$10:$J$1000=frig,IF(Inventory!$P$10:$P$1000=V$9,1)))))))</f>
        <v/>
      </c>
      <c r="W71" s="121" t="str">
        <f t="array" ref="W71">IF($D71="","",COUNT(IF(Inventory!$B$10:$B$1000=$B71,IF(Inventory!$C$10:$C$1000=$C71,IF(Inventory!$D$10:$D$1000=$D71,IF(Inventory!$J$10:$J$1000=frig,IF(Inventory!$P$10:$P$1000=W$9,1)))))))</f>
        <v/>
      </c>
      <c r="X71" s="122" t="str">
        <f t="shared" si="18"/>
        <v/>
      </c>
      <c r="Y71" s="121" t="str">
        <f t="array" ref="Y71">IF($D71="","",COUNT(IF(Inventory!$B$10:$B$1000=$B71,IF(Inventory!$C$10:$C$1000=$C71,IF(Inventory!$D$10:$D$1000=$D71,IF(Inventory!$J$10:$J$1000=freez,1))))))</f>
        <v/>
      </c>
      <c r="Z71" s="121" t="str">
        <f t="array" ref="Z71">IF($D71="","",COUNT(IF(Inventory!$B$10:$B$1000=$B71,IF(Inventory!$C$10:$C$1000=$C71,IF(Inventory!$D$10:$D$1000=$D71,IF(Inventory!$J$10:$J$1000=freez,IF(Inventory!$P$10:$P$1000=Z$9,1)))))))</f>
        <v/>
      </c>
      <c r="AA71" s="121" t="str">
        <f t="array" ref="AA71">IF($D71="","",COUNT(IF(Inventory!$B$10:$B$1000=$B71,IF(Inventory!$C$10:$C$1000=$C71,IF(Inventory!$D$10:$D$1000=$D71,IF(Inventory!$J$10:$J$1000=freez,IF(Inventory!$P$10:$P$1000=AA$9,1)))))))</f>
        <v/>
      </c>
      <c r="AB71" s="121" t="str">
        <f t="array" ref="AB71">IF($D71="","",COUNT(IF(Inventory!$B$10:$B$1000=$B71,IF(Inventory!$C$10:$C$1000=$C71,IF(Inventory!$D$10:$D$1000=$D71,IF(Inventory!$J$10:$J$1000=freez,IF(Inventory!$P$10:$P$1000=AB$9,1)))))))</f>
        <v/>
      </c>
      <c r="AC71" s="121" t="str">
        <f t="array" ref="AC71">IF($D71="","",COUNT(IF(Inventory!$B$10:$B$1000=$B71,IF(Inventory!$C$10:$C$1000=$C71,IF(Inventory!$D$10:$D$1000=$D71,IF(Inventory!$J$10:$J$1000=freez,IF(Inventory!$P$10:$P$1000=AC$9,1)))))))</f>
        <v/>
      </c>
      <c r="AD71" s="121" t="str">
        <f t="array" ref="AD71">IF($D71="","",COUNT(IF(Inventory!$B$10:$B$1000=$B71,IF(Inventory!$C$10:$C$1000=$C71,IF(Inventory!$D$10:$D$1000=$D71,IF(Inventory!$J$10:$J$1000=freez,IF(Inventory!$P$10:$P$1000=AD$9,1)))))))</f>
        <v/>
      </c>
      <c r="AE71" s="122" t="str">
        <f t="shared" si="19"/>
        <v/>
      </c>
      <c r="AF71" s="121" t="str">
        <f t="array" ref="AF71">IF($D71="","",SUM(IF(Inventory!$B$10:$B$1000=$B71,IF(Inventory!$C$10:$C$1000=$C71,IF(Inventory!$D$10:$D$1000=$D71,IF(Inventory!$J$10:$J$1000=frig,Inventory!$AC$10:$AC$1000)))))+SUM(IF(Inventory!$B$10:$B$1000=$B71,IF(Inventory!$C$10:$C$1000=$C71,IF(Inventory!$D$10:$D$1000=$D71,IF(Inventory!$J$10:$J$1000=wicr,Inventory!$AC$10:$AC$1000))))))</f>
        <v/>
      </c>
      <c r="AG71" s="121" t="str">
        <f t="array" ref="AG71">IF($D71="","",SUM(IF(Inventory!$B$10:$B$1000=$B71,IF(Inventory!$C$10:$C$1000=$C71,IF(Inventory!$D$10:$D$1000=$D71,IF(Inventory!$J$10:$J$1000=frig,IF(Inventory!$P$10:$P$1000=AG$9,Inventory!$AC$10:$AC$1000))))))+SUM(IF(Inventory!$B$10:$B$1000=$B71,IF(Inventory!$C$10:$C$1000=$C71,IF(Inventory!$D$10:$D$1000=$D71,IF(Inventory!$J$10:$J$1000=wicr,IF(Inventory!$P$10:$P$1000=AG$9,Inventory!$AC$10:$AC$1000)))))))</f>
        <v/>
      </c>
      <c r="AH71" s="121" t="str">
        <f t="array" ref="AH71">IF($D71="","",SUM(IF(Inventory!$B$10:$B$1000=$B71,IF(Inventory!$C$10:$C$1000=$C71,IF(Inventory!$D$10:$D$1000=$D71,IF(Inventory!$J$10:$J$1000=frig,IF(Inventory!$P$10:$P$1000=AH$9,Inventory!$AC$10:$AC$1000))))))+SUM(IF(Inventory!$B$10:$B$1000=$B71,IF(Inventory!$C$10:$C$1000=$C71,IF(Inventory!$D$10:$D$1000=$D71,IF(Inventory!$J$10:$J$1000=wicr,IF(Inventory!$P$10:$P$1000=AH$9,Inventory!$AC$10:$AC$1000)))))))</f>
        <v/>
      </c>
      <c r="AI71" s="121" t="str">
        <f t="array" ref="AI71">IF($D71="","",SUM(IF(Inventory!$B$10:$B$1000=$B71,IF(Inventory!$C$10:$C$1000=$C71,IF(Inventory!$D$10:$D$1000=$D71,IF(Inventory!$J$10:$J$1000=frig,IF(Inventory!$P$10:$P$1000=AI$9,Inventory!$AC$10:$AC$1000))))))+SUM(IF(Inventory!$B$10:$B$1000=$B71,IF(Inventory!$C$10:$C$1000=$C71,IF(Inventory!$D$10:$D$1000=$D71,IF(Inventory!$J$10:$J$1000=wicr,IF(Inventory!$P$10:$P$1000=AI$9,Inventory!$AC$10:$AC$1000)))))))</f>
        <v/>
      </c>
      <c r="AJ71" s="121" t="str">
        <f t="array" ref="AJ71">IF($D71="","",SUM(IF(Inventory!$B$10:$B$1000=$B71,IF(Inventory!$C$10:$C$1000=$C71,IF(Inventory!$D$10:$D$1000=$D71,IF(Inventory!$J$10:$J$1000=frig,IF(Inventory!$P$10:$P$1000=AJ$9,Inventory!$AC$10:$AC$1000))))))+SUM(IF(Inventory!$B$10:$B$1000=$B71,IF(Inventory!$C$10:$C$1000=$C71,IF(Inventory!$D$10:$D$1000=$D71,IF(Inventory!$J$10:$J$1000=wicr,IF(Inventory!$P$10:$P$1000=AJ$9,Inventory!$AC$10:$AC$1000)))))))</f>
        <v/>
      </c>
      <c r="AK71" s="121" t="str">
        <f t="array" ref="AK71">IF($D71="","",SUM(IF(Inventory!$B$10:$B$1000=$B71,IF(Inventory!$C$10:$C$1000=$C71,IF(Inventory!$D$10:$D$1000=$D71,IF(Inventory!$J$10:$J$1000=frig,IF(Inventory!$P$10:$P$1000=AK$9,Inventory!$AC$10:$AC$1000))))))+SUM(IF(Inventory!$B$10:$B$1000=$B71,IF(Inventory!$C$10:$C$1000=$C71,IF(Inventory!$D$10:$D$1000=$D71,IF(Inventory!$J$10:$J$1000=wicr,IF(Inventory!$P$10:$P$1000=AK$9,Inventory!$AC$10:$AC$1000)))))))</f>
        <v/>
      </c>
      <c r="AL71" s="123" t="str">
        <f t="shared" si="20"/>
        <v/>
      </c>
      <c r="AM71" s="121" t="str">
        <f t="array" ref="AM71">IF($D71="","",SUM(IF(Inventory!$B$10:$B$1000=$B71,IF(Inventory!$C$10:$C$1000=$C71,IF(Inventory!$D$10:$D$1000=$D71,IF(Inventory!$J$10:$J$1000=freez,Inventory!$AD$10:$AD$1000)))))+SUM(IF(Inventory!$B$10:$B$1000=$B71,IF(Inventory!$C$10:$C$1000=$C71,IF(Inventory!$D$10:$D$1000=$D71,IF(Inventory!$J$10:$J$1000=wifr,Inventory!$AD$10:$AD$1000))))))</f>
        <v/>
      </c>
      <c r="AN71" s="121" t="str">
        <f t="array" ref="AN71">IF($D71="","",SUM(IF(Inventory!$B$10:$B$1000=$B71,IF(Inventory!$C$10:$C$1000=$C71,IF(Inventory!$D$10:$D$1000=$D71,IF(Inventory!$J$10:$J$1000=freez,IF(Inventory!$P$10:$P$1000=AN$9,Inventory!$AD$10:$AD$1000))))))+SUM(IF(Inventory!$B$10:$B$1000=$B71,IF(Inventory!$C$10:$C$1000=$C71,IF(Inventory!$D$10:$D$1000=$D71,IF(Inventory!$J$10:$J$1000=wifr,IF(Inventory!$P$10:$P$1000=AN$9,Inventory!$AD$10:$AD$1000)))))))</f>
        <v/>
      </c>
      <c r="AO71" s="121" t="str">
        <f t="array" ref="AO71">IF($D71="","",SUM(IF(Inventory!$B$10:$B$1000=$B71,IF(Inventory!$C$10:$C$1000=$C71,IF(Inventory!$D$10:$D$1000=$D71,IF(Inventory!$J$10:$J$1000=freez,IF(Inventory!$P$10:$P$1000=AO$9,Inventory!$AD$10:$AD$1000))))))+SUM(IF(Inventory!$B$10:$B$1000=$B71,IF(Inventory!$C$10:$C$1000=$C71,IF(Inventory!$D$10:$D$1000=$D71,IF(Inventory!$J$10:$J$1000=wifr,IF(Inventory!$P$10:$P$1000=AO$9,Inventory!$AD$10:$AD$1000)))))))</f>
        <v/>
      </c>
      <c r="AP71" s="121" t="str">
        <f t="array" ref="AP71">IF($D71="","",SUM(IF(Inventory!$B$10:$B$1000=$B71,IF(Inventory!$C$10:$C$1000=$C71,IF(Inventory!$D$10:$D$1000=$D71,IF(Inventory!$J$10:$J$1000=freez,IF(Inventory!$P$10:$P$1000=AP$9,Inventory!$AD$10:$AD$1000))))))+SUM(IF(Inventory!$B$10:$B$1000=$B71,IF(Inventory!$C$10:$C$1000=$C71,IF(Inventory!$D$10:$D$1000=$D71,IF(Inventory!$J$10:$J$1000=wifr,IF(Inventory!$P$10:$P$1000=AP$9,Inventory!$AD$10:$AD$1000)))))))</f>
        <v/>
      </c>
      <c r="AQ71" s="121" t="str">
        <f t="array" ref="AQ71">IF($D71="","",SUM(IF(Inventory!$B$10:$B$1000=$B71,IF(Inventory!$C$10:$C$1000=$C71,IF(Inventory!$D$10:$D$1000=$D71,IF(Inventory!$J$10:$J$1000=freez,IF(Inventory!$P$10:$P$1000=AQ$9,Inventory!$AD$10:$AD$1000))))))+SUM(IF(Inventory!$B$10:$B$1000=$B71,IF(Inventory!$C$10:$C$1000=$C71,IF(Inventory!$D$10:$D$1000=$D71,IF(Inventory!$J$10:$J$1000=wifr,IF(Inventory!$P$10:$P$1000=AQ$9,Inventory!$AD$10:$AD$1000)))))))</f>
        <v/>
      </c>
      <c r="AR71" s="121" t="str">
        <f t="array" ref="AR71">IF($D71="","",SUM(IF(Inventory!$B$10:$B$1000=$B71,IF(Inventory!$C$10:$C$1000=$C71,IF(Inventory!$D$10:$D$1000=$D71,IF(Inventory!$J$10:$J$1000=freez,IF(Inventory!$P$10:$P$1000=AR$9,Inventory!$AD$10:$AD$1000))))))+SUM(IF(Inventory!$B$10:$B$1000=$B71,IF(Inventory!$C$10:$C$1000=$C71,IF(Inventory!$D$10:$D$1000=$D71,IF(Inventory!$J$10:$J$1000=wifr,IF(Inventory!$P$10:$P$1000=AR$9,Inventory!$AD$10:$AD$1000)))))))</f>
        <v/>
      </c>
      <c r="AS71" s="124" t="str">
        <f t="shared" si="21"/>
        <v/>
      </c>
      <c r="AU71" s="352"/>
      <c r="AV71" s="352"/>
      <c r="AX71" s="125">
        <f>IF($C71="",0,Prog!$H69*AX$6*($AU71+$AV71)/12000)</f>
        <v>0</v>
      </c>
      <c r="AY71" s="125">
        <f>IF($C71="",0,Prog!$H69*AY$6*($AU71+$AV71)/12000)</f>
        <v>0</v>
      </c>
      <c r="AZ71" s="121"/>
    </row>
    <row r="72" spans="1:52" ht="16.5" x14ac:dyDescent="0.3">
      <c r="A72" s="279" t="str">
        <f>IF(Prog!B70="","",Prog!B70)</f>
        <v/>
      </c>
      <c r="B72" s="279" t="str">
        <f>IF(Prog!C70="","",Prog!C70)</f>
        <v/>
      </c>
      <c r="C72" s="279" t="str">
        <f>IF(Prog!D70="","",Prog!D70)</f>
        <v/>
      </c>
      <c r="D72" s="120"/>
      <c r="E72" s="121" t="str">
        <f t="array" ref="E72">IF($D72="","",COUNT(IF(Inventory!$B$10:$B$1000=$B72,IF(Inventory!$C$10:$C$1000=$C72,IF(Inventory!$D$10:$D$1000=$D72,IF(Inventory!$P$10:$P$1000=E$9,1))))))</f>
        <v/>
      </c>
      <c r="F72" s="121" t="str">
        <f t="array" ref="F72">IF($D72="","",COUNT(IF(Inventory!$B$10:$B$1000=$B72,IF(Inventory!$C$10:$C$1000=$C72,IF(Inventory!$D$10:$D$1000=$D72,IF(Inventory!$P$10:$P$1000=F$9,1))))))</f>
        <v/>
      </c>
      <c r="G72" s="121" t="str">
        <f t="array" ref="G72">IF($D72="","",COUNT(IF(Inventory!$B$10:$B$1000=$B72,IF(Inventory!$C$10:$C$1000=$C72,IF(Inventory!$D$10:$D$1000=$D72,IF(Inventory!$P$10:$P$1000=G$9,1))))))</f>
        <v/>
      </c>
      <c r="H72" s="121" t="str">
        <f t="array" ref="H72">IF($D72="","",COUNT(IF(Inventory!$B$10:$B$1000=$B72,IF(Inventory!$C$10:$C$1000=$C72,IF(Inventory!$D$10:$D$1000=$D72,IF(Inventory!$P$10:$P$1000=H$9,1))))))</f>
        <v/>
      </c>
      <c r="I72" s="121" t="str">
        <f t="array" ref="I72">IF($D72="","",COUNT(IF(Inventory!$B$10:$B$1000=$B72,IF(Inventory!$C$10:$C$1000=$C72,IF(Inventory!$D$10:$D$1000=$D72,IF(Inventory!$P$10:$P$1000=I$9,1))))))</f>
        <v/>
      </c>
      <c r="J72" s="121">
        <f t="shared" si="16"/>
        <v>0</v>
      </c>
      <c r="K72" s="121" t="str">
        <f t="array" ref="K72">IF($D72="","",COUNT(IF(Inventory!$B$10:$B$1000=$B72,IF(Inventory!$C$10:$C$1000=$C72,IF(Inventory!$D$10:$D$1000=$D72,IF(Inventory!$J$10:$J$1000=wicr,1)))))+COUNT(IF(Inventory!$B$10:$B$1000=$B72,IF(Inventory!$C$10:$C$1000=$C72,IF(Inventory!$D$10:$D$1000=$D72,IF(Inventory!$J$10:$J$1000=wifr,1))))))</f>
        <v/>
      </c>
      <c r="L72" s="121" t="str">
        <f t="array" ref="L72">IF($D72="","",COUNT(IF(Inventory!$B$10:$B$1000=$B72,IF(Inventory!$C$10:$C$1000=$C72,IF(Inventory!$D$10:$D$1000=$D72,IF(Inventory!$J$10:$J$1000=wicr,IF(Inventory!$P$10:$P$1000=L$9,1))))))+COUNT(IF(Inventory!$B$10:$B$1000=$B72,IF(Inventory!$C$10:$C$1000=$C72,IF(Inventory!$D$10:$D$1000=$D72,IF(Inventory!$J$10:$J$1000=wifr,IF(Inventory!$P$10:$P$1000=L$9,1)))))))</f>
        <v/>
      </c>
      <c r="M72" s="121" t="str">
        <f t="array" ref="M72">IF($D72="","",COUNT(IF(Inventory!$B$10:$B$1000=$B72,IF(Inventory!$C$10:$C$1000=$C72,IF(Inventory!$D$10:$D$1000=$D72,IF(Inventory!$J$10:$J$1000=wicr,IF(Inventory!$P$10:$P$1000=M$9,1))))))+COUNT(IF(Inventory!$B$10:$B$1000=$B72,IF(Inventory!$C$10:$C$1000=$C72,IF(Inventory!$D$10:$D$1000=$D72,IF(Inventory!$J$10:$J$1000=wifr,IF(Inventory!$P$10:$P$1000=M$9,1)))))))</f>
        <v/>
      </c>
      <c r="N72" s="121" t="str">
        <f t="array" ref="N72">IF($D72="","",COUNT(IF(Inventory!$B$10:$B$1000=$B72,IF(Inventory!$C$10:$C$1000=$C72,IF(Inventory!$D$10:$D$1000=$D72,IF(Inventory!$J$10:$J$1000=wicr,IF(Inventory!$P$10:$P$1000=N$9,1))))))+COUNT(IF(Inventory!$B$10:$B$1000=$B72,IF(Inventory!$C$10:$C$1000=$C72,IF(Inventory!$D$10:$D$1000=$D72,IF(Inventory!$J$10:$J$1000=wifr,IF(Inventory!$P$10:$P$1000=N$9,1)))))))</f>
        <v/>
      </c>
      <c r="O72" s="121" t="str">
        <f t="array" ref="O72">IF($D72="","",COUNT(IF(Inventory!$B$10:$B$1000=$B72,IF(Inventory!$C$10:$C$1000=$C72,IF(Inventory!$D$10:$D$1000=$D72,IF(Inventory!$J$10:$J$1000=wicr,IF(Inventory!$P$10:$P$1000=O$9,1))))))+COUNT(IF(Inventory!$B$10:$B$1000=$B72,IF(Inventory!$C$10:$C$1000=$C72,IF(Inventory!$D$10:$D$1000=$D72,IF(Inventory!$J$10:$J$1000=wifr,IF(Inventory!$P$10:$P$1000=O$9,1)))))))</f>
        <v/>
      </c>
      <c r="P72" s="121" t="str">
        <f t="array" ref="P72">IF($D72="","",COUNT(IF(Inventory!$B$10:$B$1000=$B72,IF(Inventory!$C$10:$C$1000=$C72,IF(Inventory!$D$10:$D$1000=$D72,IF(Inventory!$J$10:$J$1000=wicr,IF(Inventory!$P$10:$P$1000=P$9,1))))))+COUNT(IF(Inventory!$B$10:$B$1000=$B72,IF(Inventory!$C$10:$C$1000=$C72,IF(Inventory!$D$10:$D$1000=$D72,IF(Inventory!$J$10:$J$1000=wifr,IF(Inventory!$P$10:$P$1000=P$9,1)))))))</f>
        <v/>
      </c>
      <c r="Q72" s="122" t="str">
        <f t="shared" si="17"/>
        <v/>
      </c>
      <c r="R72" s="121" t="str">
        <f t="array" ref="R72">IF($D72="","",COUNT(IF(Inventory!$B$10:$B$1000=$B72,IF(Inventory!$C$10:$C$1000=$C72,IF(Inventory!$D$10:$D$1000=$D72,IF(Inventory!$J$10:$J$1000=frig,1))))))</f>
        <v/>
      </c>
      <c r="S72" s="121" t="str">
        <f t="array" ref="S72">IF($D72="","",COUNT(IF(Inventory!$B$10:$B$1000=$B72,IF(Inventory!$C$10:$C$1000=$C72,IF(Inventory!$D$10:$D$1000=$D72,IF(Inventory!$J$10:$J$1000=frig,IF(Inventory!$P$10:$P$1000=S$9,1)))))))</f>
        <v/>
      </c>
      <c r="T72" s="121" t="str">
        <f t="array" ref="T72">IF($D72="","",COUNT(IF(Inventory!$B$10:$B$1000=$B72,IF(Inventory!$C$10:$C$1000=$C72,IF(Inventory!$D$10:$D$1000=$D72,IF(Inventory!$J$10:$J$1000=frig,IF(Inventory!$P$10:$P$1000=T$9,1)))))))</f>
        <v/>
      </c>
      <c r="U72" s="121" t="str">
        <f t="array" ref="U72">IF($D72="","",COUNT(IF(Inventory!$B$10:$B$1000=$B72,IF(Inventory!$C$10:$C$1000=$C72,IF(Inventory!$D$10:$D$1000=$D72,IF(Inventory!$J$10:$J$1000=frig,IF(Inventory!$P$10:$P$1000=U$9,1)))))))</f>
        <v/>
      </c>
      <c r="V72" s="121" t="str">
        <f t="array" ref="V72">IF($D72="","",COUNT(IF(Inventory!$B$10:$B$1000=$B72,IF(Inventory!$C$10:$C$1000=$C72,IF(Inventory!$D$10:$D$1000=$D72,IF(Inventory!$J$10:$J$1000=frig,IF(Inventory!$P$10:$P$1000=V$9,1)))))))</f>
        <v/>
      </c>
      <c r="W72" s="121" t="str">
        <f t="array" ref="W72">IF($D72="","",COUNT(IF(Inventory!$B$10:$B$1000=$B72,IF(Inventory!$C$10:$C$1000=$C72,IF(Inventory!$D$10:$D$1000=$D72,IF(Inventory!$J$10:$J$1000=frig,IF(Inventory!$P$10:$P$1000=W$9,1)))))))</f>
        <v/>
      </c>
      <c r="X72" s="122" t="str">
        <f t="shared" si="18"/>
        <v/>
      </c>
      <c r="Y72" s="121" t="str">
        <f t="array" ref="Y72">IF($D72="","",COUNT(IF(Inventory!$B$10:$B$1000=$B72,IF(Inventory!$C$10:$C$1000=$C72,IF(Inventory!$D$10:$D$1000=$D72,IF(Inventory!$J$10:$J$1000=freez,1))))))</f>
        <v/>
      </c>
      <c r="Z72" s="121" t="str">
        <f t="array" ref="Z72">IF($D72="","",COUNT(IF(Inventory!$B$10:$B$1000=$B72,IF(Inventory!$C$10:$C$1000=$C72,IF(Inventory!$D$10:$D$1000=$D72,IF(Inventory!$J$10:$J$1000=freez,IF(Inventory!$P$10:$P$1000=Z$9,1)))))))</f>
        <v/>
      </c>
      <c r="AA72" s="121" t="str">
        <f t="array" ref="AA72">IF($D72="","",COUNT(IF(Inventory!$B$10:$B$1000=$B72,IF(Inventory!$C$10:$C$1000=$C72,IF(Inventory!$D$10:$D$1000=$D72,IF(Inventory!$J$10:$J$1000=freez,IF(Inventory!$P$10:$P$1000=AA$9,1)))))))</f>
        <v/>
      </c>
      <c r="AB72" s="121" t="str">
        <f t="array" ref="AB72">IF($D72="","",COUNT(IF(Inventory!$B$10:$B$1000=$B72,IF(Inventory!$C$10:$C$1000=$C72,IF(Inventory!$D$10:$D$1000=$D72,IF(Inventory!$J$10:$J$1000=freez,IF(Inventory!$P$10:$P$1000=AB$9,1)))))))</f>
        <v/>
      </c>
      <c r="AC72" s="121" t="str">
        <f t="array" ref="AC72">IF($D72="","",COUNT(IF(Inventory!$B$10:$B$1000=$B72,IF(Inventory!$C$10:$C$1000=$C72,IF(Inventory!$D$10:$D$1000=$D72,IF(Inventory!$J$10:$J$1000=freez,IF(Inventory!$P$10:$P$1000=AC$9,1)))))))</f>
        <v/>
      </c>
      <c r="AD72" s="121" t="str">
        <f t="array" ref="AD72">IF($D72="","",COUNT(IF(Inventory!$B$10:$B$1000=$B72,IF(Inventory!$C$10:$C$1000=$C72,IF(Inventory!$D$10:$D$1000=$D72,IF(Inventory!$J$10:$J$1000=freez,IF(Inventory!$P$10:$P$1000=AD$9,1)))))))</f>
        <v/>
      </c>
      <c r="AE72" s="122" t="str">
        <f t="shared" si="19"/>
        <v/>
      </c>
      <c r="AF72" s="121" t="str">
        <f t="array" ref="AF72">IF($D72="","",SUM(IF(Inventory!$B$10:$B$1000=$B72,IF(Inventory!$C$10:$C$1000=$C72,IF(Inventory!$D$10:$D$1000=$D72,IF(Inventory!$J$10:$J$1000=frig,Inventory!$AC$10:$AC$1000)))))+SUM(IF(Inventory!$B$10:$B$1000=$B72,IF(Inventory!$C$10:$C$1000=$C72,IF(Inventory!$D$10:$D$1000=$D72,IF(Inventory!$J$10:$J$1000=wicr,Inventory!$AC$10:$AC$1000))))))</f>
        <v/>
      </c>
      <c r="AG72" s="121" t="str">
        <f t="array" ref="AG72">IF($D72="","",SUM(IF(Inventory!$B$10:$B$1000=$B72,IF(Inventory!$C$10:$C$1000=$C72,IF(Inventory!$D$10:$D$1000=$D72,IF(Inventory!$J$10:$J$1000=frig,IF(Inventory!$P$10:$P$1000=AG$9,Inventory!$AC$10:$AC$1000))))))+SUM(IF(Inventory!$B$10:$B$1000=$B72,IF(Inventory!$C$10:$C$1000=$C72,IF(Inventory!$D$10:$D$1000=$D72,IF(Inventory!$J$10:$J$1000=wicr,IF(Inventory!$P$10:$P$1000=AG$9,Inventory!$AC$10:$AC$1000)))))))</f>
        <v/>
      </c>
      <c r="AH72" s="121" t="str">
        <f t="array" ref="AH72">IF($D72="","",SUM(IF(Inventory!$B$10:$B$1000=$B72,IF(Inventory!$C$10:$C$1000=$C72,IF(Inventory!$D$10:$D$1000=$D72,IF(Inventory!$J$10:$J$1000=frig,IF(Inventory!$P$10:$P$1000=AH$9,Inventory!$AC$10:$AC$1000))))))+SUM(IF(Inventory!$B$10:$B$1000=$B72,IF(Inventory!$C$10:$C$1000=$C72,IF(Inventory!$D$10:$D$1000=$D72,IF(Inventory!$J$10:$J$1000=wicr,IF(Inventory!$P$10:$P$1000=AH$9,Inventory!$AC$10:$AC$1000)))))))</f>
        <v/>
      </c>
      <c r="AI72" s="121" t="str">
        <f t="array" ref="AI72">IF($D72="","",SUM(IF(Inventory!$B$10:$B$1000=$B72,IF(Inventory!$C$10:$C$1000=$C72,IF(Inventory!$D$10:$D$1000=$D72,IF(Inventory!$J$10:$J$1000=frig,IF(Inventory!$P$10:$P$1000=AI$9,Inventory!$AC$10:$AC$1000))))))+SUM(IF(Inventory!$B$10:$B$1000=$B72,IF(Inventory!$C$10:$C$1000=$C72,IF(Inventory!$D$10:$D$1000=$D72,IF(Inventory!$J$10:$J$1000=wicr,IF(Inventory!$P$10:$P$1000=AI$9,Inventory!$AC$10:$AC$1000)))))))</f>
        <v/>
      </c>
      <c r="AJ72" s="121" t="str">
        <f t="array" ref="AJ72">IF($D72="","",SUM(IF(Inventory!$B$10:$B$1000=$B72,IF(Inventory!$C$10:$C$1000=$C72,IF(Inventory!$D$10:$D$1000=$D72,IF(Inventory!$J$10:$J$1000=frig,IF(Inventory!$P$10:$P$1000=AJ$9,Inventory!$AC$10:$AC$1000))))))+SUM(IF(Inventory!$B$10:$B$1000=$B72,IF(Inventory!$C$10:$C$1000=$C72,IF(Inventory!$D$10:$D$1000=$D72,IF(Inventory!$J$10:$J$1000=wicr,IF(Inventory!$P$10:$P$1000=AJ$9,Inventory!$AC$10:$AC$1000)))))))</f>
        <v/>
      </c>
      <c r="AK72" s="121" t="str">
        <f t="array" ref="AK72">IF($D72="","",SUM(IF(Inventory!$B$10:$B$1000=$B72,IF(Inventory!$C$10:$C$1000=$C72,IF(Inventory!$D$10:$D$1000=$D72,IF(Inventory!$J$10:$J$1000=frig,IF(Inventory!$P$10:$P$1000=AK$9,Inventory!$AC$10:$AC$1000))))))+SUM(IF(Inventory!$B$10:$B$1000=$B72,IF(Inventory!$C$10:$C$1000=$C72,IF(Inventory!$D$10:$D$1000=$D72,IF(Inventory!$J$10:$J$1000=wicr,IF(Inventory!$P$10:$P$1000=AK$9,Inventory!$AC$10:$AC$1000)))))))</f>
        <v/>
      </c>
      <c r="AL72" s="123" t="str">
        <f t="shared" si="20"/>
        <v/>
      </c>
      <c r="AM72" s="121" t="str">
        <f t="array" ref="AM72">IF($D72="","",SUM(IF(Inventory!$B$10:$B$1000=$B72,IF(Inventory!$C$10:$C$1000=$C72,IF(Inventory!$D$10:$D$1000=$D72,IF(Inventory!$J$10:$J$1000=freez,Inventory!$AD$10:$AD$1000)))))+SUM(IF(Inventory!$B$10:$B$1000=$B72,IF(Inventory!$C$10:$C$1000=$C72,IF(Inventory!$D$10:$D$1000=$D72,IF(Inventory!$J$10:$J$1000=wifr,Inventory!$AD$10:$AD$1000))))))</f>
        <v/>
      </c>
      <c r="AN72" s="121" t="str">
        <f t="array" ref="AN72">IF($D72="","",SUM(IF(Inventory!$B$10:$B$1000=$B72,IF(Inventory!$C$10:$C$1000=$C72,IF(Inventory!$D$10:$D$1000=$D72,IF(Inventory!$J$10:$J$1000=freez,IF(Inventory!$P$10:$P$1000=AN$9,Inventory!$AD$10:$AD$1000))))))+SUM(IF(Inventory!$B$10:$B$1000=$B72,IF(Inventory!$C$10:$C$1000=$C72,IF(Inventory!$D$10:$D$1000=$D72,IF(Inventory!$J$10:$J$1000=wifr,IF(Inventory!$P$10:$P$1000=AN$9,Inventory!$AD$10:$AD$1000)))))))</f>
        <v/>
      </c>
      <c r="AO72" s="121" t="str">
        <f t="array" ref="AO72">IF($D72="","",SUM(IF(Inventory!$B$10:$B$1000=$B72,IF(Inventory!$C$10:$C$1000=$C72,IF(Inventory!$D$10:$D$1000=$D72,IF(Inventory!$J$10:$J$1000=freez,IF(Inventory!$P$10:$P$1000=AO$9,Inventory!$AD$10:$AD$1000))))))+SUM(IF(Inventory!$B$10:$B$1000=$B72,IF(Inventory!$C$10:$C$1000=$C72,IF(Inventory!$D$10:$D$1000=$D72,IF(Inventory!$J$10:$J$1000=wifr,IF(Inventory!$P$10:$P$1000=AO$9,Inventory!$AD$10:$AD$1000)))))))</f>
        <v/>
      </c>
      <c r="AP72" s="121" t="str">
        <f t="array" ref="AP72">IF($D72="","",SUM(IF(Inventory!$B$10:$B$1000=$B72,IF(Inventory!$C$10:$C$1000=$C72,IF(Inventory!$D$10:$D$1000=$D72,IF(Inventory!$J$10:$J$1000=freez,IF(Inventory!$P$10:$P$1000=AP$9,Inventory!$AD$10:$AD$1000))))))+SUM(IF(Inventory!$B$10:$B$1000=$B72,IF(Inventory!$C$10:$C$1000=$C72,IF(Inventory!$D$10:$D$1000=$D72,IF(Inventory!$J$10:$J$1000=wifr,IF(Inventory!$P$10:$P$1000=AP$9,Inventory!$AD$10:$AD$1000)))))))</f>
        <v/>
      </c>
      <c r="AQ72" s="121" t="str">
        <f t="array" ref="AQ72">IF($D72="","",SUM(IF(Inventory!$B$10:$B$1000=$B72,IF(Inventory!$C$10:$C$1000=$C72,IF(Inventory!$D$10:$D$1000=$D72,IF(Inventory!$J$10:$J$1000=freez,IF(Inventory!$P$10:$P$1000=AQ$9,Inventory!$AD$10:$AD$1000))))))+SUM(IF(Inventory!$B$10:$B$1000=$B72,IF(Inventory!$C$10:$C$1000=$C72,IF(Inventory!$D$10:$D$1000=$D72,IF(Inventory!$J$10:$J$1000=wifr,IF(Inventory!$P$10:$P$1000=AQ$9,Inventory!$AD$10:$AD$1000)))))))</f>
        <v/>
      </c>
      <c r="AR72" s="121" t="str">
        <f t="array" ref="AR72">IF($D72="","",SUM(IF(Inventory!$B$10:$B$1000=$B72,IF(Inventory!$C$10:$C$1000=$C72,IF(Inventory!$D$10:$D$1000=$D72,IF(Inventory!$J$10:$J$1000=freez,IF(Inventory!$P$10:$P$1000=AR$9,Inventory!$AD$10:$AD$1000))))))+SUM(IF(Inventory!$B$10:$B$1000=$B72,IF(Inventory!$C$10:$C$1000=$C72,IF(Inventory!$D$10:$D$1000=$D72,IF(Inventory!$J$10:$J$1000=wifr,IF(Inventory!$P$10:$P$1000=AR$9,Inventory!$AD$10:$AD$1000)))))))</f>
        <v/>
      </c>
      <c r="AS72" s="124" t="str">
        <f t="shared" si="21"/>
        <v/>
      </c>
      <c r="AU72" s="352"/>
      <c r="AV72" s="352"/>
      <c r="AX72" s="125">
        <f>IF($C72="",0,Prog!$H70*AX$6*($AU72+$AV72)/12000)</f>
        <v>0</v>
      </c>
      <c r="AY72" s="125">
        <f>IF($C72="",0,Prog!$H70*AY$6*($AU72+$AV72)/12000)</f>
        <v>0</v>
      </c>
      <c r="AZ72" s="121"/>
    </row>
    <row r="73" spans="1:52" ht="16.5" x14ac:dyDescent="0.3">
      <c r="A73" s="279" t="str">
        <f>IF(Prog!B71="","",Prog!B71)</f>
        <v/>
      </c>
      <c r="B73" s="279" t="str">
        <f>IF(Prog!C71="","",Prog!C71)</f>
        <v/>
      </c>
      <c r="C73" s="279" t="str">
        <f>IF(Prog!D71="","",Prog!D71)</f>
        <v/>
      </c>
      <c r="D73" s="120"/>
      <c r="E73" s="121" t="str">
        <f t="array" ref="E73">IF($D73="","",COUNT(IF(Inventory!$B$10:$B$1000=$B73,IF(Inventory!$C$10:$C$1000=$C73,IF(Inventory!$D$10:$D$1000=$D73,IF(Inventory!$P$10:$P$1000=E$9,1))))))</f>
        <v/>
      </c>
      <c r="F73" s="121" t="str">
        <f t="array" ref="F73">IF($D73="","",COUNT(IF(Inventory!$B$10:$B$1000=$B73,IF(Inventory!$C$10:$C$1000=$C73,IF(Inventory!$D$10:$D$1000=$D73,IF(Inventory!$P$10:$P$1000=F$9,1))))))</f>
        <v/>
      </c>
      <c r="G73" s="121" t="str">
        <f t="array" ref="G73">IF($D73="","",COUNT(IF(Inventory!$B$10:$B$1000=$B73,IF(Inventory!$C$10:$C$1000=$C73,IF(Inventory!$D$10:$D$1000=$D73,IF(Inventory!$P$10:$P$1000=G$9,1))))))</f>
        <v/>
      </c>
      <c r="H73" s="121" t="str">
        <f t="array" ref="H73">IF($D73="","",COUNT(IF(Inventory!$B$10:$B$1000=$B73,IF(Inventory!$C$10:$C$1000=$C73,IF(Inventory!$D$10:$D$1000=$D73,IF(Inventory!$P$10:$P$1000=H$9,1))))))</f>
        <v/>
      </c>
      <c r="I73" s="121" t="str">
        <f t="array" ref="I73">IF($D73="","",COUNT(IF(Inventory!$B$10:$B$1000=$B73,IF(Inventory!$C$10:$C$1000=$C73,IF(Inventory!$D$10:$D$1000=$D73,IF(Inventory!$P$10:$P$1000=I$9,1))))))</f>
        <v/>
      </c>
      <c r="J73" s="121">
        <f t="shared" si="16"/>
        <v>0</v>
      </c>
      <c r="K73" s="121" t="str">
        <f t="array" ref="K73">IF($D73="","",COUNT(IF(Inventory!$B$10:$B$1000=$B73,IF(Inventory!$C$10:$C$1000=$C73,IF(Inventory!$D$10:$D$1000=$D73,IF(Inventory!$J$10:$J$1000=wicr,1)))))+COUNT(IF(Inventory!$B$10:$B$1000=$B73,IF(Inventory!$C$10:$C$1000=$C73,IF(Inventory!$D$10:$D$1000=$D73,IF(Inventory!$J$10:$J$1000=wifr,1))))))</f>
        <v/>
      </c>
      <c r="L73" s="121" t="str">
        <f t="array" ref="L73">IF($D73="","",COUNT(IF(Inventory!$B$10:$B$1000=$B73,IF(Inventory!$C$10:$C$1000=$C73,IF(Inventory!$D$10:$D$1000=$D73,IF(Inventory!$J$10:$J$1000=wicr,IF(Inventory!$P$10:$P$1000=L$9,1))))))+COUNT(IF(Inventory!$B$10:$B$1000=$B73,IF(Inventory!$C$10:$C$1000=$C73,IF(Inventory!$D$10:$D$1000=$D73,IF(Inventory!$J$10:$J$1000=wifr,IF(Inventory!$P$10:$P$1000=L$9,1)))))))</f>
        <v/>
      </c>
      <c r="M73" s="121" t="str">
        <f t="array" ref="M73">IF($D73="","",COUNT(IF(Inventory!$B$10:$B$1000=$B73,IF(Inventory!$C$10:$C$1000=$C73,IF(Inventory!$D$10:$D$1000=$D73,IF(Inventory!$J$10:$J$1000=wicr,IF(Inventory!$P$10:$P$1000=M$9,1))))))+COUNT(IF(Inventory!$B$10:$B$1000=$B73,IF(Inventory!$C$10:$C$1000=$C73,IF(Inventory!$D$10:$D$1000=$D73,IF(Inventory!$J$10:$J$1000=wifr,IF(Inventory!$P$10:$P$1000=M$9,1)))))))</f>
        <v/>
      </c>
      <c r="N73" s="121" t="str">
        <f t="array" ref="N73">IF($D73="","",COUNT(IF(Inventory!$B$10:$B$1000=$B73,IF(Inventory!$C$10:$C$1000=$C73,IF(Inventory!$D$10:$D$1000=$D73,IF(Inventory!$J$10:$J$1000=wicr,IF(Inventory!$P$10:$P$1000=N$9,1))))))+COUNT(IF(Inventory!$B$10:$B$1000=$B73,IF(Inventory!$C$10:$C$1000=$C73,IF(Inventory!$D$10:$D$1000=$D73,IF(Inventory!$J$10:$J$1000=wifr,IF(Inventory!$P$10:$P$1000=N$9,1)))))))</f>
        <v/>
      </c>
      <c r="O73" s="121" t="str">
        <f t="array" ref="O73">IF($D73="","",COUNT(IF(Inventory!$B$10:$B$1000=$B73,IF(Inventory!$C$10:$C$1000=$C73,IF(Inventory!$D$10:$D$1000=$D73,IF(Inventory!$J$10:$J$1000=wicr,IF(Inventory!$P$10:$P$1000=O$9,1))))))+COUNT(IF(Inventory!$B$10:$B$1000=$B73,IF(Inventory!$C$10:$C$1000=$C73,IF(Inventory!$D$10:$D$1000=$D73,IF(Inventory!$J$10:$J$1000=wifr,IF(Inventory!$P$10:$P$1000=O$9,1)))))))</f>
        <v/>
      </c>
      <c r="P73" s="121" t="str">
        <f t="array" ref="P73">IF($D73="","",COUNT(IF(Inventory!$B$10:$B$1000=$B73,IF(Inventory!$C$10:$C$1000=$C73,IF(Inventory!$D$10:$D$1000=$D73,IF(Inventory!$J$10:$J$1000=wicr,IF(Inventory!$P$10:$P$1000=P$9,1))))))+COUNT(IF(Inventory!$B$10:$B$1000=$B73,IF(Inventory!$C$10:$C$1000=$C73,IF(Inventory!$D$10:$D$1000=$D73,IF(Inventory!$J$10:$J$1000=wifr,IF(Inventory!$P$10:$P$1000=P$9,1)))))))</f>
        <v/>
      </c>
      <c r="Q73" s="122" t="str">
        <f t="shared" si="17"/>
        <v/>
      </c>
      <c r="R73" s="121" t="str">
        <f t="array" ref="R73">IF($D73="","",COUNT(IF(Inventory!$B$10:$B$1000=$B73,IF(Inventory!$C$10:$C$1000=$C73,IF(Inventory!$D$10:$D$1000=$D73,IF(Inventory!$J$10:$J$1000=frig,1))))))</f>
        <v/>
      </c>
      <c r="S73" s="121" t="str">
        <f t="array" ref="S73">IF($D73="","",COUNT(IF(Inventory!$B$10:$B$1000=$B73,IF(Inventory!$C$10:$C$1000=$C73,IF(Inventory!$D$10:$D$1000=$D73,IF(Inventory!$J$10:$J$1000=frig,IF(Inventory!$P$10:$P$1000=S$9,1)))))))</f>
        <v/>
      </c>
      <c r="T73" s="121" t="str">
        <f t="array" ref="T73">IF($D73="","",COUNT(IF(Inventory!$B$10:$B$1000=$B73,IF(Inventory!$C$10:$C$1000=$C73,IF(Inventory!$D$10:$D$1000=$D73,IF(Inventory!$J$10:$J$1000=frig,IF(Inventory!$P$10:$P$1000=T$9,1)))))))</f>
        <v/>
      </c>
      <c r="U73" s="121" t="str">
        <f t="array" ref="U73">IF($D73="","",COUNT(IF(Inventory!$B$10:$B$1000=$B73,IF(Inventory!$C$10:$C$1000=$C73,IF(Inventory!$D$10:$D$1000=$D73,IF(Inventory!$J$10:$J$1000=frig,IF(Inventory!$P$10:$P$1000=U$9,1)))))))</f>
        <v/>
      </c>
      <c r="V73" s="121" t="str">
        <f t="array" ref="V73">IF($D73="","",COUNT(IF(Inventory!$B$10:$B$1000=$B73,IF(Inventory!$C$10:$C$1000=$C73,IF(Inventory!$D$10:$D$1000=$D73,IF(Inventory!$J$10:$J$1000=frig,IF(Inventory!$P$10:$P$1000=V$9,1)))))))</f>
        <v/>
      </c>
      <c r="W73" s="121" t="str">
        <f t="array" ref="W73">IF($D73="","",COUNT(IF(Inventory!$B$10:$B$1000=$B73,IF(Inventory!$C$10:$C$1000=$C73,IF(Inventory!$D$10:$D$1000=$D73,IF(Inventory!$J$10:$J$1000=frig,IF(Inventory!$P$10:$P$1000=W$9,1)))))))</f>
        <v/>
      </c>
      <c r="X73" s="122" t="str">
        <f t="shared" si="18"/>
        <v/>
      </c>
      <c r="Y73" s="121" t="str">
        <f t="array" ref="Y73">IF($D73="","",COUNT(IF(Inventory!$B$10:$B$1000=$B73,IF(Inventory!$C$10:$C$1000=$C73,IF(Inventory!$D$10:$D$1000=$D73,IF(Inventory!$J$10:$J$1000=freez,1))))))</f>
        <v/>
      </c>
      <c r="Z73" s="121" t="str">
        <f t="array" ref="Z73">IF($D73="","",COUNT(IF(Inventory!$B$10:$B$1000=$B73,IF(Inventory!$C$10:$C$1000=$C73,IF(Inventory!$D$10:$D$1000=$D73,IF(Inventory!$J$10:$J$1000=freez,IF(Inventory!$P$10:$P$1000=Z$9,1)))))))</f>
        <v/>
      </c>
      <c r="AA73" s="121" t="str">
        <f t="array" ref="AA73">IF($D73="","",COUNT(IF(Inventory!$B$10:$B$1000=$B73,IF(Inventory!$C$10:$C$1000=$C73,IF(Inventory!$D$10:$D$1000=$D73,IF(Inventory!$J$10:$J$1000=freez,IF(Inventory!$P$10:$P$1000=AA$9,1)))))))</f>
        <v/>
      </c>
      <c r="AB73" s="121" t="str">
        <f t="array" ref="AB73">IF($D73="","",COUNT(IF(Inventory!$B$10:$B$1000=$B73,IF(Inventory!$C$10:$C$1000=$C73,IF(Inventory!$D$10:$D$1000=$D73,IF(Inventory!$J$10:$J$1000=freez,IF(Inventory!$P$10:$P$1000=AB$9,1)))))))</f>
        <v/>
      </c>
      <c r="AC73" s="121" t="str">
        <f t="array" ref="AC73">IF($D73="","",COUNT(IF(Inventory!$B$10:$B$1000=$B73,IF(Inventory!$C$10:$C$1000=$C73,IF(Inventory!$D$10:$D$1000=$D73,IF(Inventory!$J$10:$J$1000=freez,IF(Inventory!$P$10:$P$1000=AC$9,1)))))))</f>
        <v/>
      </c>
      <c r="AD73" s="121" t="str">
        <f t="array" ref="AD73">IF($D73="","",COUNT(IF(Inventory!$B$10:$B$1000=$B73,IF(Inventory!$C$10:$C$1000=$C73,IF(Inventory!$D$10:$D$1000=$D73,IF(Inventory!$J$10:$J$1000=freez,IF(Inventory!$P$10:$P$1000=AD$9,1)))))))</f>
        <v/>
      </c>
      <c r="AE73" s="122" t="str">
        <f t="shared" si="19"/>
        <v/>
      </c>
      <c r="AF73" s="121" t="str">
        <f t="array" ref="AF73">IF($D73="","",SUM(IF(Inventory!$B$10:$B$1000=$B73,IF(Inventory!$C$10:$C$1000=$C73,IF(Inventory!$D$10:$D$1000=$D73,IF(Inventory!$J$10:$J$1000=frig,Inventory!$AC$10:$AC$1000)))))+SUM(IF(Inventory!$B$10:$B$1000=$B73,IF(Inventory!$C$10:$C$1000=$C73,IF(Inventory!$D$10:$D$1000=$D73,IF(Inventory!$J$10:$J$1000=wicr,Inventory!$AC$10:$AC$1000))))))</f>
        <v/>
      </c>
      <c r="AG73" s="121" t="str">
        <f t="array" ref="AG73">IF($D73="","",SUM(IF(Inventory!$B$10:$B$1000=$B73,IF(Inventory!$C$10:$C$1000=$C73,IF(Inventory!$D$10:$D$1000=$D73,IF(Inventory!$J$10:$J$1000=frig,IF(Inventory!$P$10:$P$1000=AG$9,Inventory!$AC$10:$AC$1000))))))+SUM(IF(Inventory!$B$10:$B$1000=$B73,IF(Inventory!$C$10:$C$1000=$C73,IF(Inventory!$D$10:$D$1000=$D73,IF(Inventory!$J$10:$J$1000=wicr,IF(Inventory!$P$10:$P$1000=AG$9,Inventory!$AC$10:$AC$1000)))))))</f>
        <v/>
      </c>
      <c r="AH73" s="121" t="str">
        <f t="array" ref="AH73">IF($D73="","",SUM(IF(Inventory!$B$10:$B$1000=$B73,IF(Inventory!$C$10:$C$1000=$C73,IF(Inventory!$D$10:$D$1000=$D73,IF(Inventory!$J$10:$J$1000=frig,IF(Inventory!$P$10:$P$1000=AH$9,Inventory!$AC$10:$AC$1000))))))+SUM(IF(Inventory!$B$10:$B$1000=$B73,IF(Inventory!$C$10:$C$1000=$C73,IF(Inventory!$D$10:$D$1000=$D73,IF(Inventory!$J$10:$J$1000=wicr,IF(Inventory!$P$10:$P$1000=AH$9,Inventory!$AC$10:$AC$1000)))))))</f>
        <v/>
      </c>
      <c r="AI73" s="121" t="str">
        <f t="array" ref="AI73">IF($D73="","",SUM(IF(Inventory!$B$10:$B$1000=$B73,IF(Inventory!$C$10:$C$1000=$C73,IF(Inventory!$D$10:$D$1000=$D73,IF(Inventory!$J$10:$J$1000=frig,IF(Inventory!$P$10:$P$1000=AI$9,Inventory!$AC$10:$AC$1000))))))+SUM(IF(Inventory!$B$10:$B$1000=$B73,IF(Inventory!$C$10:$C$1000=$C73,IF(Inventory!$D$10:$D$1000=$D73,IF(Inventory!$J$10:$J$1000=wicr,IF(Inventory!$P$10:$P$1000=AI$9,Inventory!$AC$10:$AC$1000)))))))</f>
        <v/>
      </c>
      <c r="AJ73" s="121" t="str">
        <f t="array" ref="AJ73">IF($D73="","",SUM(IF(Inventory!$B$10:$B$1000=$B73,IF(Inventory!$C$10:$C$1000=$C73,IF(Inventory!$D$10:$D$1000=$D73,IF(Inventory!$J$10:$J$1000=frig,IF(Inventory!$P$10:$P$1000=AJ$9,Inventory!$AC$10:$AC$1000))))))+SUM(IF(Inventory!$B$10:$B$1000=$B73,IF(Inventory!$C$10:$C$1000=$C73,IF(Inventory!$D$10:$D$1000=$D73,IF(Inventory!$J$10:$J$1000=wicr,IF(Inventory!$P$10:$P$1000=AJ$9,Inventory!$AC$10:$AC$1000)))))))</f>
        <v/>
      </c>
      <c r="AK73" s="121" t="str">
        <f t="array" ref="AK73">IF($D73="","",SUM(IF(Inventory!$B$10:$B$1000=$B73,IF(Inventory!$C$10:$C$1000=$C73,IF(Inventory!$D$10:$D$1000=$D73,IF(Inventory!$J$10:$J$1000=frig,IF(Inventory!$P$10:$P$1000=AK$9,Inventory!$AC$10:$AC$1000))))))+SUM(IF(Inventory!$B$10:$B$1000=$B73,IF(Inventory!$C$10:$C$1000=$C73,IF(Inventory!$D$10:$D$1000=$D73,IF(Inventory!$J$10:$J$1000=wicr,IF(Inventory!$P$10:$P$1000=AK$9,Inventory!$AC$10:$AC$1000)))))))</f>
        <v/>
      </c>
      <c r="AL73" s="123" t="str">
        <f t="shared" si="20"/>
        <v/>
      </c>
      <c r="AM73" s="121" t="str">
        <f t="array" ref="AM73">IF($D73="","",SUM(IF(Inventory!$B$10:$B$1000=$B73,IF(Inventory!$C$10:$C$1000=$C73,IF(Inventory!$D$10:$D$1000=$D73,IF(Inventory!$J$10:$J$1000=freez,Inventory!$AD$10:$AD$1000)))))+SUM(IF(Inventory!$B$10:$B$1000=$B73,IF(Inventory!$C$10:$C$1000=$C73,IF(Inventory!$D$10:$D$1000=$D73,IF(Inventory!$J$10:$J$1000=wifr,Inventory!$AD$10:$AD$1000))))))</f>
        <v/>
      </c>
      <c r="AN73" s="121" t="str">
        <f t="array" ref="AN73">IF($D73="","",SUM(IF(Inventory!$B$10:$B$1000=$B73,IF(Inventory!$C$10:$C$1000=$C73,IF(Inventory!$D$10:$D$1000=$D73,IF(Inventory!$J$10:$J$1000=freez,IF(Inventory!$P$10:$P$1000=AN$9,Inventory!$AD$10:$AD$1000))))))+SUM(IF(Inventory!$B$10:$B$1000=$B73,IF(Inventory!$C$10:$C$1000=$C73,IF(Inventory!$D$10:$D$1000=$D73,IF(Inventory!$J$10:$J$1000=wifr,IF(Inventory!$P$10:$P$1000=AN$9,Inventory!$AD$10:$AD$1000)))))))</f>
        <v/>
      </c>
      <c r="AO73" s="121" t="str">
        <f t="array" ref="AO73">IF($D73="","",SUM(IF(Inventory!$B$10:$B$1000=$B73,IF(Inventory!$C$10:$C$1000=$C73,IF(Inventory!$D$10:$D$1000=$D73,IF(Inventory!$J$10:$J$1000=freez,IF(Inventory!$P$10:$P$1000=AO$9,Inventory!$AD$10:$AD$1000))))))+SUM(IF(Inventory!$B$10:$B$1000=$B73,IF(Inventory!$C$10:$C$1000=$C73,IF(Inventory!$D$10:$D$1000=$D73,IF(Inventory!$J$10:$J$1000=wifr,IF(Inventory!$P$10:$P$1000=AO$9,Inventory!$AD$10:$AD$1000)))))))</f>
        <v/>
      </c>
      <c r="AP73" s="121" t="str">
        <f t="array" ref="AP73">IF($D73="","",SUM(IF(Inventory!$B$10:$B$1000=$B73,IF(Inventory!$C$10:$C$1000=$C73,IF(Inventory!$D$10:$D$1000=$D73,IF(Inventory!$J$10:$J$1000=freez,IF(Inventory!$P$10:$P$1000=AP$9,Inventory!$AD$10:$AD$1000))))))+SUM(IF(Inventory!$B$10:$B$1000=$B73,IF(Inventory!$C$10:$C$1000=$C73,IF(Inventory!$D$10:$D$1000=$D73,IF(Inventory!$J$10:$J$1000=wifr,IF(Inventory!$P$10:$P$1000=AP$9,Inventory!$AD$10:$AD$1000)))))))</f>
        <v/>
      </c>
      <c r="AQ73" s="121" t="str">
        <f t="array" ref="AQ73">IF($D73="","",SUM(IF(Inventory!$B$10:$B$1000=$B73,IF(Inventory!$C$10:$C$1000=$C73,IF(Inventory!$D$10:$D$1000=$D73,IF(Inventory!$J$10:$J$1000=freez,IF(Inventory!$P$10:$P$1000=AQ$9,Inventory!$AD$10:$AD$1000))))))+SUM(IF(Inventory!$B$10:$B$1000=$B73,IF(Inventory!$C$10:$C$1000=$C73,IF(Inventory!$D$10:$D$1000=$D73,IF(Inventory!$J$10:$J$1000=wifr,IF(Inventory!$P$10:$P$1000=AQ$9,Inventory!$AD$10:$AD$1000)))))))</f>
        <v/>
      </c>
      <c r="AR73" s="121" t="str">
        <f t="array" ref="AR73">IF($D73="","",SUM(IF(Inventory!$B$10:$B$1000=$B73,IF(Inventory!$C$10:$C$1000=$C73,IF(Inventory!$D$10:$D$1000=$D73,IF(Inventory!$J$10:$J$1000=freez,IF(Inventory!$P$10:$P$1000=AR$9,Inventory!$AD$10:$AD$1000))))))+SUM(IF(Inventory!$B$10:$B$1000=$B73,IF(Inventory!$C$10:$C$1000=$C73,IF(Inventory!$D$10:$D$1000=$D73,IF(Inventory!$J$10:$J$1000=wifr,IF(Inventory!$P$10:$P$1000=AR$9,Inventory!$AD$10:$AD$1000)))))))</f>
        <v/>
      </c>
      <c r="AS73" s="124" t="str">
        <f t="shared" si="21"/>
        <v/>
      </c>
      <c r="AU73" s="352"/>
      <c r="AV73" s="352"/>
      <c r="AX73" s="125">
        <f>IF($C73="",0,Prog!$H71*AX$6*($AU73+$AV73)/12000)</f>
        <v>0</v>
      </c>
      <c r="AY73" s="125">
        <f>IF($C73="",0,Prog!$H71*AY$6*($AU73+$AV73)/12000)</f>
        <v>0</v>
      </c>
      <c r="AZ73" s="121"/>
    </row>
    <row r="74" spans="1:52" ht="16.5" x14ac:dyDescent="0.3">
      <c r="A74" s="279" t="str">
        <f>IF(Prog!B72="","",Prog!B72)</f>
        <v/>
      </c>
      <c r="B74" s="279" t="str">
        <f>IF(Prog!C72="","",Prog!C72)</f>
        <v/>
      </c>
      <c r="C74" s="279" t="str">
        <f>IF(Prog!D72="","",Prog!D72)</f>
        <v/>
      </c>
      <c r="D74" s="120"/>
      <c r="E74" s="121" t="str">
        <f t="array" ref="E74">IF($D74="","",COUNT(IF(Inventory!$B$10:$B$1000=$B74,IF(Inventory!$C$10:$C$1000=$C74,IF(Inventory!$D$10:$D$1000=$D74,IF(Inventory!$P$10:$P$1000=E$9,1))))))</f>
        <v/>
      </c>
      <c r="F74" s="121" t="str">
        <f t="array" ref="F74">IF($D74="","",COUNT(IF(Inventory!$B$10:$B$1000=$B74,IF(Inventory!$C$10:$C$1000=$C74,IF(Inventory!$D$10:$D$1000=$D74,IF(Inventory!$P$10:$P$1000=F$9,1))))))</f>
        <v/>
      </c>
      <c r="G74" s="121" t="str">
        <f t="array" ref="G74">IF($D74="","",COUNT(IF(Inventory!$B$10:$B$1000=$B74,IF(Inventory!$C$10:$C$1000=$C74,IF(Inventory!$D$10:$D$1000=$D74,IF(Inventory!$P$10:$P$1000=G$9,1))))))</f>
        <v/>
      </c>
      <c r="H74" s="121" t="str">
        <f t="array" ref="H74">IF($D74="","",COUNT(IF(Inventory!$B$10:$B$1000=$B74,IF(Inventory!$C$10:$C$1000=$C74,IF(Inventory!$D$10:$D$1000=$D74,IF(Inventory!$P$10:$P$1000=H$9,1))))))</f>
        <v/>
      </c>
      <c r="I74" s="121" t="str">
        <f t="array" ref="I74">IF($D74="","",COUNT(IF(Inventory!$B$10:$B$1000=$B74,IF(Inventory!$C$10:$C$1000=$C74,IF(Inventory!$D$10:$D$1000=$D74,IF(Inventory!$P$10:$P$1000=I$9,1))))))</f>
        <v/>
      </c>
      <c r="J74" s="121">
        <f t="shared" si="16"/>
        <v>0</v>
      </c>
      <c r="K74" s="121" t="str">
        <f t="array" ref="K74">IF($D74="","",COUNT(IF(Inventory!$B$10:$B$1000=$B74,IF(Inventory!$C$10:$C$1000=$C74,IF(Inventory!$D$10:$D$1000=$D74,IF(Inventory!$J$10:$J$1000=wicr,1)))))+COUNT(IF(Inventory!$B$10:$B$1000=$B74,IF(Inventory!$C$10:$C$1000=$C74,IF(Inventory!$D$10:$D$1000=$D74,IF(Inventory!$J$10:$J$1000=wifr,1))))))</f>
        <v/>
      </c>
      <c r="L74" s="121" t="str">
        <f t="array" ref="L74">IF($D74="","",COUNT(IF(Inventory!$B$10:$B$1000=$B74,IF(Inventory!$C$10:$C$1000=$C74,IF(Inventory!$D$10:$D$1000=$D74,IF(Inventory!$J$10:$J$1000=wicr,IF(Inventory!$P$10:$P$1000=L$9,1))))))+COUNT(IF(Inventory!$B$10:$B$1000=$B74,IF(Inventory!$C$10:$C$1000=$C74,IF(Inventory!$D$10:$D$1000=$D74,IF(Inventory!$J$10:$J$1000=wifr,IF(Inventory!$P$10:$P$1000=L$9,1)))))))</f>
        <v/>
      </c>
      <c r="M74" s="121" t="str">
        <f t="array" ref="M74">IF($D74="","",COUNT(IF(Inventory!$B$10:$B$1000=$B74,IF(Inventory!$C$10:$C$1000=$C74,IF(Inventory!$D$10:$D$1000=$D74,IF(Inventory!$J$10:$J$1000=wicr,IF(Inventory!$P$10:$P$1000=M$9,1))))))+COUNT(IF(Inventory!$B$10:$B$1000=$B74,IF(Inventory!$C$10:$C$1000=$C74,IF(Inventory!$D$10:$D$1000=$D74,IF(Inventory!$J$10:$J$1000=wifr,IF(Inventory!$P$10:$P$1000=M$9,1)))))))</f>
        <v/>
      </c>
      <c r="N74" s="121" t="str">
        <f t="array" ref="N74">IF($D74="","",COUNT(IF(Inventory!$B$10:$B$1000=$B74,IF(Inventory!$C$10:$C$1000=$C74,IF(Inventory!$D$10:$D$1000=$D74,IF(Inventory!$J$10:$J$1000=wicr,IF(Inventory!$P$10:$P$1000=N$9,1))))))+COUNT(IF(Inventory!$B$10:$B$1000=$B74,IF(Inventory!$C$10:$C$1000=$C74,IF(Inventory!$D$10:$D$1000=$D74,IF(Inventory!$J$10:$J$1000=wifr,IF(Inventory!$P$10:$P$1000=N$9,1)))))))</f>
        <v/>
      </c>
      <c r="O74" s="121" t="str">
        <f t="array" ref="O74">IF($D74="","",COUNT(IF(Inventory!$B$10:$B$1000=$B74,IF(Inventory!$C$10:$C$1000=$C74,IF(Inventory!$D$10:$D$1000=$D74,IF(Inventory!$J$10:$J$1000=wicr,IF(Inventory!$P$10:$P$1000=O$9,1))))))+COUNT(IF(Inventory!$B$10:$B$1000=$B74,IF(Inventory!$C$10:$C$1000=$C74,IF(Inventory!$D$10:$D$1000=$D74,IF(Inventory!$J$10:$J$1000=wifr,IF(Inventory!$P$10:$P$1000=O$9,1)))))))</f>
        <v/>
      </c>
      <c r="P74" s="121" t="str">
        <f t="array" ref="P74">IF($D74="","",COUNT(IF(Inventory!$B$10:$B$1000=$B74,IF(Inventory!$C$10:$C$1000=$C74,IF(Inventory!$D$10:$D$1000=$D74,IF(Inventory!$J$10:$J$1000=wicr,IF(Inventory!$P$10:$P$1000=P$9,1))))))+COUNT(IF(Inventory!$B$10:$B$1000=$B74,IF(Inventory!$C$10:$C$1000=$C74,IF(Inventory!$D$10:$D$1000=$D74,IF(Inventory!$J$10:$J$1000=wifr,IF(Inventory!$P$10:$P$1000=P$9,1)))))))</f>
        <v/>
      </c>
      <c r="Q74" s="122" t="str">
        <f t="shared" si="17"/>
        <v/>
      </c>
      <c r="R74" s="121" t="str">
        <f t="array" ref="R74">IF($D74="","",COUNT(IF(Inventory!$B$10:$B$1000=$B74,IF(Inventory!$C$10:$C$1000=$C74,IF(Inventory!$D$10:$D$1000=$D74,IF(Inventory!$J$10:$J$1000=frig,1))))))</f>
        <v/>
      </c>
      <c r="S74" s="121" t="str">
        <f t="array" ref="S74">IF($D74="","",COUNT(IF(Inventory!$B$10:$B$1000=$B74,IF(Inventory!$C$10:$C$1000=$C74,IF(Inventory!$D$10:$D$1000=$D74,IF(Inventory!$J$10:$J$1000=frig,IF(Inventory!$P$10:$P$1000=S$9,1)))))))</f>
        <v/>
      </c>
      <c r="T74" s="121" t="str">
        <f t="array" ref="T74">IF($D74="","",COUNT(IF(Inventory!$B$10:$B$1000=$B74,IF(Inventory!$C$10:$C$1000=$C74,IF(Inventory!$D$10:$D$1000=$D74,IF(Inventory!$J$10:$J$1000=frig,IF(Inventory!$P$10:$P$1000=T$9,1)))))))</f>
        <v/>
      </c>
      <c r="U74" s="121" t="str">
        <f t="array" ref="U74">IF($D74="","",COUNT(IF(Inventory!$B$10:$B$1000=$B74,IF(Inventory!$C$10:$C$1000=$C74,IF(Inventory!$D$10:$D$1000=$D74,IF(Inventory!$J$10:$J$1000=frig,IF(Inventory!$P$10:$P$1000=U$9,1)))))))</f>
        <v/>
      </c>
      <c r="V74" s="121" t="str">
        <f t="array" ref="V74">IF($D74="","",COUNT(IF(Inventory!$B$10:$B$1000=$B74,IF(Inventory!$C$10:$C$1000=$C74,IF(Inventory!$D$10:$D$1000=$D74,IF(Inventory!$J$10:$J$1000=frig,IF(Inventory!$P$10:$P$1000=V$9,1)))))))</f>
        <v/>
      </c>
      <c r="W74" s="121" t="str">
        <f t="array" ref="W74">IF($D74="","",COUNT(IF(Inventory!$B$10:$B$1000=$B74,IF(Inventory!$C$10:$C$1000=$C74,IF(Inventory!$D$10:$D$1000=$D74,IF(Inventory!$J$10:$J$1000=frig,IF(Inventory!$P$10:$P$1000=W$9,1)))))))</f>
        <v/>
      </c>
      <c r="X74" s="122" t="str">
        <f t="shared" si="18"/>
        <v/>
      </c>
      <c r="Y74" s="121" t="str">
        <f t="array" ref="Y74">IF($D74="","",COUNT(IF(Inventory!$B$10:$B$1000=$B74,IF(Inventory!$C$10:$C$1000=$C74,IF(Inventory!$D$10:$D$1000=$D74,IF(Inventory!$J$10:$J$1000=freez,1))))))</f>
        <v/>
      </c>
      <c r="Z74" s="121" t="str">
        <f t="array" ref="Z74">IF($D74="","",COUNT(IF(Inventory!$B$10:$B$1000=$B74,IF(Inventory!$C$10:$C$1000=$C74,IF(Inventory!$D$10:$D$1000=$D74,IF(Inventory!$J$10:$J$1000=freez,IF(Inventory!$P$10:$P$1000=Z$9,1)))))))</f>
        <v/>
      </c>
      <c r="AA74" s="121" t="str">
        <f t="array" ref="AA74">IF($D74="","",COUNT(IF(Inventory!$B$10:$B$1000=$B74,IF(Inventory!$C$10:$C$1000=$C74,IF(Inventory!$D$10:$D$1000=$D74,IF(Inventory!$J$10:$J$1000=freez,IF(Inventory!$P$10:$P$1000=AA$9,1)))))))</f>
        <v/>
      </c>
      <c r="AB74" s="121" t="str">
        <f t="array" ref="AB74">IF($D74="","",COUNT(IF(Inventory!$B$10:$B$1000=$B74,IF(Inventory!$C$10:$C$1000=$C74,IF(Inventory!$D$10:$D$1000=$D74,IF(Inventory!$J$10:$J$1000=freez,IF(Inventory!$P$10:$P$1000=AB$9,1)))))))</f>
        <v/>
      </c>
      <c r="AC74" s="121" t="str">
        <f t="array" ref="AC74">IF($D74="","",COUNT(IF(Inventory!$B$10:$B$1000=$B74,IF(Inventory!$C$10:$C$1000=$C74,IF(Inventory!$D$10:$D$1000=$D74,IF(Inventory!$J$10:$J$1000=freez,IF(Inventory!$P$10:$P$1000=AC$9,1)))))))</f>
        <v/>
      </c>
      <c r="AD74" s="121" t="str">
        <f t="array" ref="AD74">IF($D74="","",COUNT(IF(Inventory!$B$10:$B$1000=$B74,IF(Inventory!$C$10:$C$1000=$C74,IF(Inventory!$D$10:$D$1000=$D74,IF(Inventory!$J$10:$J$1000=freez,IF(Inventory!$P$10:$P$1000=AD$9,1)))))))</f>
        <v/>
      </c>
      <c r="AE74" s="122" t="str">
        <f t="shared" si="19"/>
        <v/>
      </c>
      <c r="AF74" s="121" t="str">
        <f t="array" ref="AF74">IF($D74="","",SUM(IF(Inventory!$B$10:$B$1000=$B74,IF(Inventory!$C$10:$C$1000=$C74,IF(Inventory!$D$10:$D$1000=$D74,IF(Inventory!$J$10:$J$1000=frig,Inventory!$AC$10:$AC$1000)))))+SUM(IF(Inventory!$B$10:$B$1000=$B74,IF(Inventory!$C$10:$C$1000=$C74,IF(Inventory!$D$10:$D$1000=$D74,IF(Inventory!$J$10:$J$1000=wicr,Inventory!$AC$10:$AC$1000))))))</f>
        <v/>
      </c>
      <c r="AG74" s="121" t="str">
        <f t="array" ref="AG74">IF($D74="","",SUM(IF(Inventory!$B$10:$B$1000=$B74,IF(Inventory!$C$10:$C$1000=$C74,IF(Inventory!$D$10:$D$1000=$D74,IF(Inventory!$J$10:$J$1000=frig,IF(Inventory!$P$10:$P$1000=AG$9,Inventory!$AC$10:$AC$1000))))))+SUM(IF(Inventory!$B$10:$B$1000=$B74,IF(Inventory!$C$10:$C$1000=$C74,IF(Inventory!$D$10:$D$1000=$D74,IF(Inventory!$J$10:$J$1000=wicr,IF(Inventory!$P$10:$P$1000=AG$9,Inventory!$AC$10:$AC$1000)))))))</f>
        <v/>
      </c>
      <c r="AH74" s="121" t="str">
        <f t="array" ref="AH74">IF($D74="","",SUM(IF(Inventory!$B$10:$B$1000=$B74,IF(Inventory!$C$10:$C$1000=$C74,IF(Inventory!$D$10:$D$1000=$D74,IF(Inventory!$J$10:$J$1000=frig,IF(Inventory!$P$10:$P$1000=AH$9,Inventory!$AC$10:$AC$1000))))))+SUM(IF(Inventory!$B$10:$B$1000=$B74,IF(Inventory!$C$10:$C$1000=$C74,IF(Inventory!$D$10:$D$1000=$D74,IF(Inventory!$J$10:$J$1000=wicr,IF(Inventory!$P$10:$P$1000=AH$9,Inventory!$AC$10:$AC$1000)))))))</f>
        <v/>
      </c>
      <c r="AI74" s="121" t="str">
        <f t="array" ref="AI74">IF($D74="","",SUM(IF(Inventory!$B$10:$B$1000=$B74,IF(Inventory!$C$10:$C$1000=$C74,IF(Inventory!$D$10:$D$1000=$D74,IF(Inventory!$J$10:$J$1000=frig,IF(Inventory!$P$10:$P$1000=AI$9,Inventory!$AC$10:$AC$1000))))))+SUM(IF(Inventory!$B$10:$B$1000=$B74,IF(Inventory!$C$10:$C$1000=$C74,IF(Inventory!$D$10:$D$1000=$D74,IF(Inventory!$J$10:$J$1000=wicr,IF(Inventory!$P$10:$P$1000=AI$9,Inventory!$AC$10:$AC$1000)))))))</f>
        <v/>
      </c>
      <c r="AJ74" s="121" t="str">
        <f t="array" ref="AJ74">IF($D74="","",SUM(IF(Inventory!$B$10:$B$1000=$B74,IF(Inventory!$C$10:$C$1000=$C74,IF(Inventory!$D$10:$D$1000=$D74,IF(Inventory!$J$10:$J$1000=frig,IF(Inventory!$P$10:$P$1000=AJ$9,Inventory!$AC$10:$AC$1000))))))+SUM(IF(Inventory!$B$10:$B$1000=$B74,IF(Inventory!$C$10:$C$1000=$C74,IF(Inventory!$D$10:$D$1000=$D74,IF(Inventory!$J$10:$J$1000=wicr,IF(Inventory!$P$10:$P$1000=AJ$9,Inventory!$AC$10:$AC$1000)))))))</f>
        <v/>
      </c>
      <c r="AK74" s="121" t="str">
        <f t="array" ref="AK74">IF($D74="","",SUM(IF(Inventory!$B$10:$B$1000=$B74,IF(Inventory!$C$10:$C$1000=$C74,IF(Inventory!$D$10:$D$1000=$D74,IF(Inventory!$J$10:$J$1000=frig,IF(Inventory!$P$10:$P$1000=AK$9,Inventory!$AC$10:$AC$1000))))))+SUM(IF(Inventory!$B$10:$B$1000=$B74,IF(Inventory!$C$10:$C$1000=$C74,IF(Inventory!$D$10:$D$1000=$D74,IF(Inventory!$J$10:$J$1000=wicr,IF(Inventory!$P$10:$P$1000=AK$9,Inventory!$AC$10:$AC$1000)))))))</f>
        <v/>
      </c>
      <c r="AL74" s="123" t="str">
        <f t="shared" si="20"/>
        <v/>
      </c>
      <c r="AM74" s="121" t="str">
        <f t="array" ref="AM74">IF($D74="","",SUM(IF(Inventory!$B$10:$B$1000=$B74,IF(Inventory!$C$10:$C$1000=$C74,IF(Inventory!$D$10:$D$1000=$D74,IF(Inventory!$J$10:$J$1000=freez,Inventory!$AD$10:$AD$1000)))))+SUM(IF(Inventory!$B$10:$B$1000=$B74,IF(Inventory!$C$10:$C$1000=$C74,IF(Inventory!$D$10:$D$1000=$D74,IF(Inventory!$J$10:$J$1000=wifr,Inventory!$AD$10:$AD$1000))))))</f>
        <v/>
      </c>
      <c r="AN74" s="121" t="str">
        <f t="array" ref="AN74">IF($D74="","",SUM(IF(Inventory!$B$10:$B$1000=$B74,IF(Inventory!$C$10:$C$1000=$C74,IF(Inventory!$D$10:$D$1000=$D74,IF(Inventory!$J$10:$J$1000=freez,IF(Inventory!$P$10:$P$1000=AN$9,Inventory!$AD$10:$AD$1000))))))+SUM(IF(Inventory!$B$10:$B$1000=$B74,IF(Inventory!$C$10:$C$1000=$C74,IF(Inventory!$D$10:$D$1000=$D74,IF(Inventory!$J$10:$J$1000=wifr,IF(Inventory!$P$10:$P$1000=AN$9,Inventory!$AD$10:$AD$1000)))))))</f>
        <v/>
      </c>
      <c r="AO74" s="121" t="str">
        <f t="array" ref="AO74">IF($D74="","",SUM(IF(Inventory!$B$10:$B$1000=$B74,IF(Inventory!$C$10:$C$1000=$C74,IF(Inventory!$D$10:$D$1000=$D74,IF(Inventory!$J$10:$J$1000=freez,IF(Inventory!$P$10:$P$1000=AO$9,Inventory!$AD$10:$AD$1000))))))+SUM(IF(Inventory!$B$10:$B$1000=$B74,IF(Inventory!$C$10:$C$1000=$C74,IF(Inventory!$D$10:$D$1000=$D74,IF(Inventory!$J$10:$J$1000=wifr,IF(Inventory!$P$10:$P$1000=AO$9,Inventory!$AD$10:$AD$1000)))))))</f>
        <v/>
      </c>
      <c r="AP74" s="121" t="str">
        <f t="array" ref="AP74">IF($D74="","",SUM(IF(Inventory!$B$10:$B$1000=$B74,IF(Inventory!$C$10:$C$1000=$C74,IF(Inventory!$D$10:$D$1000=$D74,IF(Inventory!$J$10:$J$1000=freez,IF(Inventory!$P$10:$P$1000=AP$9,Inventory!$AD$10:$AD$1000))))))+SUM(IF(Inventory!$B$10:$B$1000=$B74,IF(Inventory!$C$10:$C$1000=$C74,IF(Inventory!$D$10:$D$1000=$D74,IF(Inventory!$J$10:$J$1000=wifr,IF(Inventory!$P$10:$P$1000=AP$9,Inventory!$AD$10:$AD$1000)))))))</f>
        <v/>
      </c>
      <c r="AQ74" s="121" t="str">
        <f t="array" ref="AQ74">IF($D74="","",SUM(IF(Inventory!$B$10:$B$1000=$B74,IF(Inventory!$C$10:$C$1000=$C74,IF(Inventory!$D$10:$D$1000=$D74,IF(Inventory!$J$10:$J$1000=freez,IF(Inventory!$P$10:$P$1000=AQ$9,Inventory!$AD$10:$AD$1000))))))+SUM(IF(Inventory!$B$10:$B$1000=$B74,IF(Inventory!$C$10:$C$1000=$C74,IF(Inventory!$D$10:$D$1000=$D74,IF(Inventory!$J$10:$J$1000=wifr,IF(Inventory!$P$10:$P$1000=AQ$9,Inventory!$AD$10:$AD$1000)))))))</f>
        <v/>
      </c>
      <c r="AR74" s="121" t="str">
        <f t="array" ref="AR74">IF($D74="","",SUM(IF(Inventory!$B$10:$B$1000=$B74,IF(Inventory!$C$10:$C$1000=$C74,IF(Inventory!$D$10:$D$1000=$D74,IF(Inventory!$J$10:$J$1000=freez,IF(Inventory!$P$10:$P$1000=AR$9,Inventory!$AD$10:$AD$1000))))))+SUM(IF(Inventory!$B$10:$B$1000=$B74,IF(Inventory!$C$10:$C$1000=$C74,IF(Inventory!$D$10:$D$1000=$D74,IF(Inventory!$J$10:$J$1000=wifr,IF(Inventory!$P$10:$P$1000=AR$9,Inventory!$AD$10:$AD$1000)))))))</f>
        <v/>
      </c>
      <c r="AS74" s="124" t="str">
        <f t="shared" si="21"/>
        <v/>
      </c>
      <c r="AU74" s="352"/>
      <c r="AV74" s="352"/>
      <c r="AX74" s="125">
        <f>IF($C74="",0,Prog!$H72*AX$6*($AU74+$AV74)/12000)</f>
        <v>0</v>
      </c>
      <c r="AY74" s="125">
        <f>IF($C74="",0,Prog!$H72*AY$6*($AU74+$AV74)/12000)</f>
        <v>0</v>
      </c>
      <c r="AZ74" s="121"/>
    </row>
    <row r="75" spans="1:52" ht="16.5" x14ac:dyDescent="0.3">
      <c r="A75" s="279" t="str">
        <f>IF(Prog!B73="","",Prog!B73)</f>
        <v/>
      </c>
      <c r="B75" s="279" t="str">
        <f>IF(Prog!C73="","",Prog!C73)</f>
        <v/>
      </c>
      <c r="C75" s="279" t="str">
        <f>IF(Prog!D73="","",Prog!D73)</f>
        <v/>
      </c>
      <c r="D75" s="120"/>
      <c r="E75" s="121" t="str">
        <f t="array" ref="E75">IF($D75="","",COUNT(IF(Inventory!$B$10:$B$1000=$B75,IF(Inventory!$C$10:$C$1000=$C75,IF(Inventory!$D$10:$D$1000=$D75,IF(Inventory!$P$10:$P$1000=E$9,1))))))</f>
        <v/>
      </c>
      <c r="F75" s="121" t="str">
        <f t="array" ref="F75">IF($D75="","",COUNT(IF(Inventory!$B$10:$B$1000=$B75,IF(Inventory!$C$10:$C$1000=$C75,IF(Inventory!$D$10:$D$1000=$D75,IF(Inventory!$P$10:$P$1000=F$9,1))))))</f>
        <v/>
      </c>
      <c r="G75" s="121" t="str">
        <f t="array" ref="G75">IF($D75="","",COUNT(IF(Inventory!$B$10:$B$1000=$B75,IF(Inventory!$C$10:$C$1000=$C75,IF(Inventory!$D$10:$D$1000=$D75,IF(Inventory!$P$10:$P$1000=G$9,1))))))</f>
        <v/>
      </c>
      <c r="H75" s="121" t="str">
        <f t="array" ref="H75">IF($D75="","",COUNT(IF(Inventory!$B$10:$B$1000=$B75,IF(Inventory!$C$10:$C$1000=$C75,IF(Inventory!$D$10:$D$1000=$D75,IF(Inventory!$P$10:$P$1000=H$9,1))))))</f>
        <v/>
      </c>
      <c r="I75" s="121" t="str">
        <f t="array" ref="I75">IF($D75="","",COUNT(IF(Inventory!$B$10:$B$1000=$B75,IF(Inventory!$C$10:$C$1000=$C75,IF(Inventory!$D$10:$D$1000=$D75,IF(Inventory!$P$10:$P$1000=I$9,1))))))</f>
        <v/>
      </c>
      <c r="J75" s="121">
        <f t="shared" ref="J75:J101" si="22">SUM(E75:I75)</f>
        <v>0</v>
      </c>
      <c r="K75" s="121" t="str">
        <f t="array" ref="K75">IF($D75="","",COUNT(IF(Inventory!$B$10:$B$1000=$B75,IF(Inventory!$C$10:$C$1000=$C75,IF(Inventory!$D$10:$D$1000=$D75,IF(Inventory!$J$10:$J$1000=wicr,1)))))+COUNT(IF(Inventory!$B$10:$B$1000=$B75,IF(Inventory!$C$10:$C$1000=$C75,IF(Inventory!$D$10:$D$1000=$D75,IF(Inventory!$J$10:$J$1000=wifr,1))))))</f>
        <v/>
      </c>
      <c r="L75" s="121" t="str">
        <f t="array" ref="L75">IF($D75="","",COUNT(IF(Inventory!$B$10:$B$1000=$B75,IF(Inventory!$C$10:$C$1000=$C75,IF(Inventory!$D$10:$D$1000=$D75,IF(Inventory!$J$10:$J$1000=wicr,IF(Inventory!$P$10:$P$1000=L$9,1))))))+COUNT(IF(Inventory!$B$10:$B$1000=$B75,IF(Inventory!$C$10:$C$1000=$C75,IF(Inventory!$D$10:$D$1000=$D75,IF(Inventory!$J$10:$J$1000=wifr,IF(Inventory!$P$10:$P$1000=L$9,1)))))))</f>
        <v/>
      </c>
      <c r="M75" s="121" t="str">
        <f t="array" ref="M75">IF($D75="","",COUNT(IF(Inventory!$B$10:$B$1000=$B75,IF(Inventory!$C$10:$C$1000=$C75,IF(Inventory!$D$10:$D$1000=$D75,IF(Inventory!$J$10:$J$1000=wicr,IF(Inventory!$P$10:$P$1000=M$9,1))))))+COUNT(IF(Inventory!$B$10:$B$1000=$B75,IF(Inventory!$C$10:$C$1000=$C75,IF(Inventory!$D$10:$D$1000=$D75,IF(Inventory!$J$10:$J$1000=wifr,IF(Inventory!$P$10:$P$1000=M$9,1)))))))</f>
        <v/>
      </c>
      <c r="N75" s="121" t="str">
        <f t="array" ref="N75">IF($D75="","",COUNT(IF(Inventory!$B$10:$B$1000=$B75,IF(Inventory!$C$10:$C$1000=$C75,IF(Inventory!$D$10:$D$1000=$D75,IF(Inventory!$J$10:$J$1000=wicr,IF(Inventory!$P$10:$P$1000=N$9,1))))))+COUNT(IF(Inventory!$B$10:$B$1000=$B75,IF(Inventory!$C$10:$C$1000=$C75,IF(Inventory!$D$10:$D$1000=$D75,IF(Inventory!$J$10:$J$1000=wifr,IF(Inventory!$P$10:$P$1000=N$9,1)))))))</f>
        <v/>
      </c>
      <c r="O75" s="121" t="str">
        <f t="array" ref="O75">IF($D75="","",COUNT(IF(Inventory!$B$10:$B$1000=$B75,IF(Inventory!$C$10:$C$1000=$C75,IF(Inventory!$D$10:$D$1000=$D75,IF(Inventory!$J$10:$J$1000=wicr,IF(Inventory!$P$10:$P$1000=O$9,1))))))+COUNT(IF(Inventory!$B$10:$B$1000=$B75,IF(Inventory!$C$10:$C$1000=$C75,IF(Inventory!$D$10:$D$1000=$D75,IF(Inventory!$J$10:$J$1000=wifr,IF(Inventory!$P$10:$P$1000=O$9,1)))))))</f>
        <v/>
      </c>
      <c r="P75" s="121" t="str">
        <f t="array" ref="P75">IF($D75="","",COUNT(IF(Inventory!$B$10:$B$1000=$B75,IF(Inventory!$C$10:$C$1000=$C75,IF(Inventory!$D$10:$D$1000=$D75,IF(Inventory!$J$10:$J$1000=wicr,IF(Inventory!$P$10:$P$1000=P$9,1))))))+COUNT(IF(Inventory!$B$10:$B$1000=$B75,IF(Inventory!$C$10:$C$1000=$C75,IF(Inventory!$D$10:$D$1000=$D75,IF(Inventory!$J$10:$J$1000=wifr,IF(Inventory!$P$10:$P$1000=P$9,1)))))))</f>
        <v/>
      </c>
      <c r="Q75" s="122" t="str">
        <f t="shared" ref="Q75:Q101" si="23">IF($J75=0,"",K75/$J75)</f>
        <v/>
      </c>
      <c r="R75" s="121" t="str">
        <f t="array" ref="R75">IF($D75="","",COUNT(IF(Inventory!$B$10:$B$1000=$B75,IF(Inventory!$C$10:$C$1000=$C75,IF(Inventory!$D$10:$D$1000=$D75,IF(Inventory!$J$10:$J$1000=frig,1))))))</f>
        <v/>
      </c>
      <c r="S75" s="121" t="str">
        <f t="array" ref="S75">IF($D75="","",COUNT(IF(Inventory!$B$10:$B$1000=$B75,IF(Inventory!$C$10:$C$1000=$C75,IF(Inventory!$D$10:$D$1000=$D75,IF(Inventory!$J$10:$J$1000=frig,IF(Inventory!$P$10:$P$1000=S$9,1)))))))</f>
        <v/>
      </c>
      <c r="T75" s="121" t="str">
        <f t="array" ref="T75">IF($D75="","",COUNT(IF(Inventory!$B$10:$B$1000=$B75,IF(Inventory!$C$10:$C$1000=$C75,IF(Inventory!$D$10:$D$1000=$D75,IF(Inventory!$J$10:$J$1000=frig,IF(Inventory!$P$10:$P$1000=T$9,1)))))))</f>
        <v/>
      </c>
      <c r="U75" s="121" t="str">
        <f t="array" ref="U75">IF($D75="","",COUNT(IF(Inventory!$B$10:$B$1000=$B75,IF(Inventory!$C$10:$C$1000=$C75,IF(Inventory!$D$10:$D$1000=$D75,IF(Inventory!$J$10:$J$1000=frig,IF(Inventory!$P$10:$P$1000=U$9,1)))))))</f>
        <v/>
      </c>
      <c r="V75" s="121" t="str">
        <f t="array" ref="V75">IF($D75="","",COUNT(IF(Inventory!$B$10:$B$1000=$B75,IF(Inventory!$C$10:$C$1000=$C75,IF(Inventory!$D$10:$D$1000=$D75,IF(Inventory!$J$10:$J$1000=frig,IF(Inventory!$P$10:$P$1000=V$9,1)))))))</f>
        <v/>
      </c>
      <c r="W75" s="121" t="str">
        <f t="array" ref="W75">IF($D75="","",COUNT(IF(Inventory!$B$10:$B$1000=$B75,IF(Inventory!$C$10:$C$1000=$C75,IF(Inventory!$D$10:$D$1000=$D75,IF(Inventory!$J$10:$J$1000=frig,IF(Inventory!$P$10:$P$1000=W$9,1)))))))</f>
        <v/>
      </c>
      <c r="X75" s="122" t="str">
        <f t="shared" ref="X75:X101" si="24">IF($J75=0,"",R75/$J75)</f>
        <v/>
      </c>
      <c r="Y75" s="121" t="str">
        <f t="array" ref="Y75">IF($D75="","",COUNT(IF(Inventory!$B$10:$B$1000=$B75,IF(Inventory!$C$10:$C$1000=$C75,IF(Inventory!$D$10:$D$1000=$D75,IF(Inventory!$J$10:$J$1000=freez,1))))))</f>
        <v/>
      </c>
      <c r="Z75" s="121" t="str">
        <f t="array" ref="Z75">IF($D75="","",COUNT(IF(Inventory!$B$10:$B$1000=$B75,IF(Inventory!$C$10:$C$1000=$C75,IF(Inventory!$D$10:$D$1000=$D75,IF(Inventory!$J$10:$J$1000=freez,IF(Inventory!$P$10:$P$1000=Z$9,1)))))))</f>
        <v/>
      </c>
      <c r="AA75" s="121" t="str">
        <f t="array" ref="AA75">IF($D75="","",COUNT(IF(Inventory!$B$10:$B$1000=$B75,IF(Inventory!$C$10:$C$1000=$C75,IF(Inventory!$D$10:$D$1000=$D75,IF(Inventory!$J$10:$J$1000=freez,IF(Inventory!$P$10:$P$1000=AA$9,1)))))))</f>
        <v/>
      </c>
      <c r="AB75" s="121" t="str">
        <f t="array" ref="AB75">IF($D75="","",COUNT(IF(Inventory!$B$10:$B$1000=$B75,IF(Inventory!$C$10:$C$1000=$C75,IF(Inventory!$D$10:$D$1000=$D75,IF(Inventory!$J$10:$J$1000=freez,IF(Inventory!$P$10:$P$1000=AB$9,1)))))))</f>
        <v/>
      </c>
      <c r="AC75" s="121" t="str">
        <f t="array" ref="AC75">IF($D75="","",COUNT(IF(Inventory!$B$10:$B$1000=$B75,IF(Inventory!$C$10:$C$1000=$C75,IF(Inventory!$D$10:$D$1000=$D75,IF(Inventory!$J$10:$J$1000=freez,IF(Inventory!$P$10:$P$1000=AC$9,1)))))))</f>
        <v/>
      </c>
      <c r="AD75" s="121" t="str">
        <f t="array" ref="AD75">IF($D75="","",COUNT(IF(Inventory!$B$10:$B$1000=$B75,IF(Inventory!$C$10:$C$1000=$C75,IF(Inventory!$D$10:$D$1000=$D75,IF(Inventory!$J$10:$J$1000=freez,IF(Inventory!$P$10:$P$1000=AD$9,1)))))))</f>
        <v/>
      </c>
      <c r="AE75" s="122" t="str">
        <f t="shared" ref="AE75:AE101" si="25">IF($J75=0,"",Y75/$J75)</f>
        <v/>
      </c>
      <c r="AF75" s="121" t="str">
        <f t="array" ref="AF75">IF($D75="","",SUM(IF(Inventory!$B$10:$B$1000=$B75,IF(Inventory!$C$10:$C$1000=$C75,IF(Inventory!$D$10:$D$1000=$D75,IF(Inventory!$J$10:$J$1000=frig,Inventory!$AC$10:$AC$1000)))))+SUM(IF(Inventory!$B$10:$B$1000=$B75,IF(Inventory!$C$10:$C$1000=$C75,IF(Inventory!$D$10:$D$1000=$D75,IF(Inventory!$J$10:$J$1000=wicr,Inventory!$AC$10:$AC$1000))))))</f>
        <v/>
      </c>
      <c r="AG75" s="121" t="str">
        <f t="array" ref="AG75">IF($D75="","",SUM(IF(Inventory!$B$10:$B$1000=$B75,IF(Inventory!$C$10:$C$1000=$C75,IF(Inventory!$D$10:$D$1000=$D75,IF(Inventory!$J$10:$J$1000=frig,IF(Inventory!$P$10:$P$1000=AG$9,Inventory!$AC$10:$AC$1000))))))+SUM(IF(Inventory!$B$10:$B$1000=$B75,IF(Inventory!$C$10:$C$1000=$C75,IF(Inventory!$D$10:$D$1000=$D75,IF(Inventory!$J$10:$J$1000=wicr,IF(Inventory!$P$10:$P$1000=AG$9,Inventory!$AC$10:$AC$1000)))))))</f>
        <v/>
      </c>
      <c r="AH75" s="121" t="str">
        <f t="array" ref="AH75">IF($D75="","",SUM(IF(Inventory!$B$10:$B$1000=$B75,IF(Inventory!$C$10:$C$1000=$C75,IF(Inventory!$D$10:$D$1000=$D75,IF(Inventory!$J$10:$J$1000=frig,IF(Inventory!$P$10:$P$1000=AH$9,Inventory!$AC$10:$AC$1000))))))+SUM(IF(Inventory!$B$10:$B$1000=$B75,IF(Inventory!$C$10:$C$1000=$C75,IF(Inventory!$D$10:$D$1000=$D75,IF(Inventory!$J$10:$J$1000=wicr,IF(Inventory!$P$10:$P$1000=AH$9,Inventory!$AC$10:$AC$1000)))))))</f>
        <v/>
      </c>
      <c r="AI75" s="121" t="str">
        <f t="array" ref="AI75">IF($D75="","",SUM(IF(Inventory!$B$10:$B$1000=$B75,IF(Inventory!$C$10:$C$1000=$C75,IF(Inventory!$D$10:$D$1000=$D75,IF(Inventory!$J$10:$J$1000=frig,IF(Inventory!$P$10:$P$1000=AI$9,Inventory!$AC$10:$AC$1000))))))+SUM(IF(Inventory!$B$10:$B$1000=$B75,IF(Inventory!$C$10:$C$1000=$C75,IF(Inventory!$D$10:$D$1000=$D75,IF(Inventory!$J$10:$J$1000=wicr,IF(Inventory!$P$10:$P$1000=AI$9,Inventory!$AC$10:$AC$1000)))))))</f>
        <v/>
      </c>
      <c r="AJ75" s="121" t="str">
        <f t="array" ref="AJ75">IF($D75="","",SUM(IF(Inventory!$B$10:$B$1000=$B75,IF(Inventory!$C$10:$C$1000=$C75,IF(Inventory!$D$10:$D$1000=$D75,IF(Inventory!$J$10:$J$1000=frig,IF(Inventory!$P$10:$P$1000=AJ$9,Inventory!$AC$10:$AC$1000))))))+SUM(IF(Inventory!$B$10:$B$1000=$B75,IF(Inventory!$C$10:$C$1000=$C75,IF(Inventory!$D$10:$D$1000=$D75,IF(Inventory!$J$10:$J$1000=wicr,IF(Inventory!$P$10:$P$1000=AJ$9,Inventory!$AC$10:$AC$1000)))))))</f>
        <v/>
      </c>
      <c r="AK75" s="121" t="str">
        <f t="array" ref="AK75">IF($D75="","",SUM(IF(Inventory!$B$10:$B$1000=$B75,IF(Inventory!$C$10:$C$1000=$C75,IF(Inventory!$D$10:$D$1000=$D75,IF(Inventory!$J$10:$J$1000=frig,IF(Inventory!$P$10:$P$1000=AK$9,Inventory!$AC$10:$AC$1000))))))+SUM(IF(Inventory!$B$10:$B$1000=$B75,IF(Inventory!$C$10:$C$1000=$C75,IF(Inventory!$D$10:$D$1000=$D75,IF(Inventory!$J$10:$J$1000=wicr,IF(Inventory!$P$10:$P$1000=AK$9,Inventory!$AC$10:$AC$1000)))))))</f>
        <v/>
      </c>
      <c r="AL75" s="123" t="str">
        <f t="shared" ref="AL75:AL101" si="26">AG75</f>
        <v/>
      </c>
      <c r="AM75" s="121" t="str">
        <f t="array" ref="AM75">IF($D75="","",SUM(IF(Inventory!$B$10:$B$1000=$B75,IF(Inventory!$C$10:$C$1000=$C75,IF(Inventory!$D$10:$D$1000=$D75,IF(Inventory!$J$10:$J$1000=freez,Inventory!$AD$10:$AD$1000)))))+SUM(IF(Inventory!$B$10:$B$1000=$B75,IF(Inventory!$C$10:$C$1000=$C75,IF(Inventory!$D$10:$D$1000=$D75,IF(Inventory!$J$10:$J$1000=wifr,Inventory!$AD$10:$AD$1000))))))</f>
        <v/>
      </c>
      <c r="AN75" s="121" t="str">
        <f t="array" ref="AN75">IF($D75="","",SUM(IF(Inventory!$B$10:$B$1000=$B75,IF(Inventory!$C$10:$C$1000=$C75,IF(Inventory!$D$10:$D$1000=$D75,IF(Inventory!$J$10:$J$1000=freez,IF(Inventory!$P$10:$P$1000=AN$9,Inventory!$AD$10:$AD$1000))))))+SUM(IF(Inventory!$B$10:$B$1000=$B75,IF(Inventory!$C$10:$C$1000=$C75,IF(Inventory!$D$10:$D$1000=$D75,IF(Inventory!$J$10:$J$1000=wifr,IF(Inventory!$P$10:$P$1000=AN$9,Inventory!$AD$10:$AD$1000)))))))</f>
        <v/>
      </c>
      <c r="AO75" s="121" t="str">
        <f t="array" ref="AO75">IF($D75="","",SUM(IF(Inventory!$B$10:$B$1000=$B75,IF(Inventory!$C$10:$C$1000=$C75,IF(Inventory!$D$10:$D$1000=$D75,IF(Inventory!$J$10:$J$1000=freez,IF(Inventory!$P$10:$P$1000=AO$9,Inventory!$AD$10:$AD$1000))))))+SUM(IF(Inventory!$B$10:$B$1000=$B75,IF(Inventory!$C$10:$C$1000=$C75,IF(Inventory!$D$10:$D$1000=$D75,IF(Inventory!$J$10:$J$1000=wifr,IF(Inventory!$P$10:$P$1000=AO$9,Inventory!$AD$10:$AD$1000)))))))</f>
        <v/>
      </c>
      <c r="AP75" s="121" t="str">
        <f t="array" ref="AP75">IF($D75="","",SUM(IF(Inventory!$B$10:$B$1000=$B75,IF(Inventory!$C$10:$C$1000=$C75,IF(Inventory!$D$10:$D$1000=$D75,IF(Inventory!$J$10:$J$1000=freez,IF(Inventory!$P$10:$P$1000=AP$9,Inventory!$AD$10:$AD$1000))))))+SUM(IF(Inventory!$B$10:$B$1000=$B75,IF(Inventory!$C$10:$C$1000=$C75,IF(Inventory!$D$10:$D$1000=$D75,IF(Inventory!$J$10:$J$1000=wifr,IF(Inventory!$P$10:$P$1000=AP$9,Inventory!$AD$10:$AD$1000)))))))</f>
        <v/>
      </c>
      <c r="AQ75" s="121" t="str">
        <f t="array" ref="AQ75">IF($D75="","",SUM(IF(Inventory!$B$10:$B$1000=$B75,IF(Inventory!$C$10:$C$1000=$C75,IF(Inventory!$D$10:$D$1000=$D75,IF(Inventory!$J$10:$J$1000=freez,IF(Inventory!$P$10:$P$1000=AQ$9,Inventory!$AD$10:$AD$1000))))))+SUM(IF(Inventory!$B$10:$B$1000=$B75,IF(Inventory!$C$10:$C$1000=$C75,IF(Inventory!$D$10:$D$1000=$D75,IF(Inventory!$J$10:$J$1000=wifr,IF(Inventory!$P$10:$P$1000=AQ$9,Inventory!$AD$10:$AD$1000)))))))</f>
        <v/>
      </c>
      <c r="AR75" s="121" t="str">
        <f t="array" ref="AR75">IF($D75="","",SUM(IF(Inventory!$B$10:$B$1000=$B75,IF(Inventory!$C$10:$C$1000=$C75,IF(Inventory!$D$10:$D$1000=$D75,IF(Inventory!$J$10:$J$1000=freez,IF(Inventory!$P$10:$P$1000=AR$9,Inventory!$AD$10:$AD$1000))))))+SUM(IF(Inventory!$B$10:$B$1000=$B75,IF(Inventory!$C$10:$C$1000=$C75,IF(Inventory!$D$10:$D$1000=$D75,IF(Inventory!$J$10:$J$1000=wifr,IF(Inventory!$P$10:$P$1000=AR$9,Inventory!$AD$10:$AD$1000)))))))</f>
        <v/>
      </c>
      <c r="AS75" s="124" t="str">
        <f t="shared" ref="AS75:AS101" si="27">AN75</f>
        <v/>
      </c>
      <c r="AU75" s="352"/>
      <c r="AV75" s="352"/>
      <c r="AX75" s="125">
        <f>IF($C75="",0,Prog!$H73*AX$6*($AU75+$AV75)/12000)</f>
        <v>0</v>
      </c>
      <c r="AY75" s="125">
        <f>IF($C75="",0,Prog!$H73*AY$6*($AU75+$AV75)/12000)</f>
        <v>0</v>
      </c>
      <c r="AZ75" s="121"/>
    </row>
    <row r="76" spans="1:52" ht="16.5" x14ac:dyDescent="0.3">
      <c r="A76" s="279" t="str">
        <f>IF(Prog!B74="","",Prog!B74)</f>
        <v/>
      </c>
      <c r="B76" s="279" t="str">
        <f>IF(Prog!C74="","",Prog!C74)</f>
        <v/>
      </c>
      <c r="C76" s="279" t="str">
        <f>IF(Prog!D74="","",Prog!D74)</f>
        <v/>
      </c>
      <c r="D76" s="120"/>
      <c r="E76" s="121" t="str">
        <f t="array" ref="E76">IF($D76="","",COUNT(IF(Inventory!$B$10:$B$1000=$B76,IF(Inventory!$C$10:$C$1000=$C76,IF(Inventory!$D$10:$D$1000=$D76,IF(Inventory!$P$10:$P$1000=E$9,1))))))</f>
        <v/>
      </c>
      <c r="F76" s="121" t="str">
        <f t="array" ref="F76">IF($D76="","",COUNT(IF(Inventory!$B$10:$B$1000=$B76,IF(Inventory!$C$10:$C$1000=$C76,IF(Inventory!$D$10:$D$1000=$D76,IF(Inventory!$P$10:$P$1000=F$9,1))))))</f>
        <v/>
      </c>
      <c r="G76" s="121" t="str">
        <f t="array" ref="G76">IF($D76="","",COUNT(IF(Inventory!$B$10:$B$1000=$B76,IF(Inventory!$C$10:$C$1000=$C76,IF(Inventory!$D$10:$D$1000=$D76,IF(Inventory!$P$10:$P$1000=G$9,1))))))</f>
        <v/>
      </c>
      <c r="H76" s="121" t="str">
        <f t="array" ref="H76">IF($D76="","",COUNT(IF(Inventory!$B$10:$B$1000=$B76,IF(Inventory!$C$10:$C$1000=$C76,IF(Inventory!$D$10:$D$1000=$D76,IF(Inventory!$P$10:$P$1000=H$9,1))))))</f>
        <v/>
      </c>
      <c r="I76" s="121" t="str">
        <f t="array" ref="I76">IF($D76="","",COUNT(IF(Inventory!$B$10:$B$1000=$B76,IF(Inventory!$C$10:$C$1000=$C76,IF(Inventory!$D$10:$D$1000=$D76,IF(Inventory!$P$10:$P$1000=I$9,1))))))</f>
        <v/>
      </c>
      <c r="J76" s="121">
        <f t="shared" si="22"/>
        <v>0</v>
      </c>
      <c r="K76" s="121" t="str">
        <f t="array" ref="K76">IF($D76="","",COUNT(IF(Inventory!$B$10:$B$1000=$B76,IF(Inventory!$C$10:$C$1000=$C76,IF(Inventory!$D$10:$D$1000=$D76,IF(Inventory!$J$10:$J$1000=wicr,1)))))+COUNT(IF(Inventory!$B$10:$B$1000=$B76,IF(Inventory!$C$10:$C$1000=$C76,IF(Inventory!$D$10:$D$1000=$D76,IF(Inventory!$J$10:$J$1000=wifr,1))))))</f>
        <v/>
      </c>
      <c r="L76" s="121" t="str">
        <f t="array" ref="L76">IF($D76="","",COUNT(IF(Inventory!$B$10:$B$1000=$B76,IF(Inventory!$C$10:$C$1000=$C76,IF(Inventory!$D$10:$D$1000=$D76,IF(Inventory!$J$10:$J$1000=wicr,IF(Inventory!$P$10:$P$1000=L$9,1))))))+COUNT(IF(Inventory!$B$10:$B$1000=$B76,IF(Inventory!$C$10:$C$1000=$C76,IF(Inventory!$D$10:$D$1000=$D76,IF(Inventory!$J$10:$J$1000=wifr,IF(Inventory!$P$10:$P$1000=L$9,1)))))))</f>
        <v/>
      </c>
      <c r="M76" s="121" t="str">
        <f t="array" ref="M76">IF($D76="","",COUNT(IF(Inventory!$B$10:$B$1000=$B76,IF(Inventory!$C$10:$C$1000=$C76,IF(Inventory!$D$10:$D$1000=$D76,IF(Inventory!$J$10:$J$1000=wicr,IF(Inventory!$P$10:$P$1000=M$9,1))))))+COUNT(IF(Inventory!$B$10:$B$1000=$B76,IF(Inventory!$C$10:$C$1000=$C76,IF(Inventory!$D$10:$D$1000=$D76,IF(Inventory!$J$10:$J$1000=wifr,IF(Inventory!$P$10:$P$1000=M$9,1)))))))</f>
        <v/>
      </c>
      <c r="N76" s="121" t="str">
        <f t="array" ref="N76">IF($D76="","",COUNT(IF(Inventory!$B$10:$B$1000=$B76,IF(Inventory!$C$10:$C$1000=$C76,IF(Inventory!$D$10:$D$1000=$D76,IF(Inventory!$J$10:$J$1000=wicr,IF(Inventory!$P$10:$P$1000=N$9,1))))))+COUNT(IF(Inventory!$B$10:$B$1000=$B76,IF(Inventory!$C$10:$C$1000=$C76,IF(Inventory!$D$10:$D$1000=$D76,IF(Inventory!$J$10:$J$1000=wifr,IF(Inventory!$P$10:$P$1000=N$9,1)))))))</f>
        <v/>
      </c>
      <c r="O76" s="121" t="str">
        <f t="array" ref="O76">IF($D76="","",COUNT(IF(Inventory!$B$10:$B$1000=$B76,IF(Inventory!$C$10:$C$1000=$C76,IF(Inventory!$D$10:$D$1000=$D76,IF(Inventory!$J$10:$J$1000=wicr,IF(Inventory!$P$10:$P$1000=O$9,1))))))+COUNT(IF(Inventory!$B$10:$B$1000=$B76,IF(Inventory!$C$10:$C$1000=$C76,IF(Inventory!$D$10:$D$1000=$D76,IF(Inventory!$J$10:$J$1000=wifr,IF(Inventory!$P$10:$P$1000=O$9,1)))))))</f>
        <v/>
      </c>
      <c r="P76" s="121" t="str">
        <f t="array" ref="P76">IF($D76="","",COUNT(IF(Inventory!$B$10:$B$1000=$B76,IF(Inventory!$C$10:$C$1000=$C76,IF(Inventory!$D$10:$D$1000=$D76,IF(Inventory!$J$10:$J$1000=wicr,IF(Inventory!$P$10:$P$1000=P$9,1))))))+COUNT(IF(Inventory!$B$10:$B$1000=$B76,IF(Inventory!$C$10:$C$1000=$C76,IF(Inventory!$D$10:$D$1000=$D76,IF(Inventory!$J$10:$J$1000=wifr,IF(Inventory!$P$10:$P$1000=P$9,1)))))))</f>
        <v/>
      </c>
      <c r="Q76" s="122" t="str">
        <f t="shared" si="23"/>
        <v/>
      </c>
      <c r="R76" s="121" t="str">
        <f t="array" ref="R76">IF($D76="","",COUNT(IF(Inventory!$B$10:$B$1000=$B76,IF(Inventory!$C$10:$C$1000=$C76,IF(Inventory!$D$10:$D$1000=$D76,IF(Inventory!$J$10:$J$1000=frig,1))))))</f>
        <v/>
      </c>
      <c r="S76" s="121" t="str">
        <f t="array" ref="S76">IF($D76="","",COUNT(IF(Inventory!$B$10:$B$1000=$B76,IF(Inventory!$C$10:$C$1000=$C76,IF(Inventory!$D$10:$D$1000=$D76,IF(Inventory!$J$10:$J$1000=frig,IF(Inventory!$P$10:$P$1000=S$9,1)))))))</f>
        <v/>
      </c>
      <c r="T76" s="121" t="str">
        <f t="array" ref="T76">IF($D76="","",COUNT(IF(Inventory!$B$10:$B$1000=$B76,IF(Inventory!$C$10:$C$1000=$C76,IF(Inventory!$D$10:$D$1000=$D76,IF(Inventory!$J$10:$J$1000=frig,IF(Inventory!$P$10:$P$1000=T$9,1)))))))</f>
        <v/>
      </c>
      <c r="U76" s="121" t="str">
        <f t="array" ref="U76">IF($D76="","",COUNT(IF(Inventory!$B$10:$B$1000=$B76,IF(Inventory!$C$10:$C$1000=$C76,IF(Inventory!$D$10:$D$1000=$D76,IF(Inventory!$J$10:$J$1000=frig,IF(Inventory!$P$10:$P$1000=U$9,1)))))))</f>
        <v/>
      </c>
      <c r="V76" s="121" t="str">
        <f t="array" ref="V76">IF($D76="","",COUNT(IF(Inventory!$B$10:$B$1000=$B76,IF(Inventory!$C$10:$C$1000=$C76,IF(Inventory!$D$10:$D$1000=$D76,IF(Inventory!$J$10:$J$1000=frig,IF(Inventory!$P$10:$P$1000=V$9,1)))))))</f>
        <v/>
      </c>
      <c r="W76" s="121" t="str">
        <f t="array" ref="W76">IF($D76="","",COUNT(IF(Inventory!$B$10:$B$1000=$B76,IF(Inventory!$C$10:$C$1000=$C76,IF(Inventory!$D$10:$D$1000=$D76,IF(Inventory!$J$10:$J$1000=frig,IF(Inventory!$P$10:$P$1000=W$9,1)))))))</f>
        <v/>
      </c>
      <c r="X76" s="122" t="str">
        <f t="shared" si="24"/>
        <v/>
      </c>
      <c r="Y76" s="121" t="str">
        <f t="array" ref="Y76">IF($D76="","",COUNT(IF(Inventory!$B$10:$B$1000=$B76,IF(Inventory!$C$10:$C$1000=$C76,IF(Inventory!$D$10:$D$1000=$D76,IF(Inventory!$J$10:$J$1000=freez,1))))))</f>
        <v/>
      </c>
      <c r="Z76" s="121" t="str">
        <f t="array" ref="Z76">IF($D76="","",COUNT(IF(Inventory!$B$10:$B$1000=$B76,IF(Inventory!$C$10:$C$1000=$C76,IF(Inventory!$D$10:$D$1000=$D76,IF(Inventory!$J$10:$J$1000=freez,IF(Inventory!$P$10:$P$1000=Z$9,1)))))))</f>
        <v/>
      </c>
      <c r="AA76" s="121" t="str">
        <f t="array" ref="AA76">IF($D76="","",COUNT(IF(Inventory!$B$10:$B$1000=$B76,IF(Inventory!$C$10:$C$1000=$C76,IF(Inventory!$D$10:$D$1000=$D76,IF(Inventory!$J$10:$J$1000=freez,IF(Inventory!$P$10:$P$1000=AA$9,1)))))))</f>
        <v/>
      </c>
      <c r="AB76" s="121" t="str">
        <f t="array" ref="AB76">IF($D76="","",COUNT(IF(Inventory!$B$10:$B$1000=$B76,IF(Inventory!$C$10:$C$1000=$C76,IF(Inventory!$D$10:$D$1000=$D76,IF(Inventory!$J$10:$J$1000=freez,IF(Inventory!$P$10:$P$1000=AB$9,1)))))))</f>
        <v/>
      </c>
      <c r="AC76" s="121" t="str">
        <f t="array" ref="AC76">IF($D76="","",COUNT(IF(Inventory!$B$10:$B$1000=$B76,IF(Inventory!$C$10:$C$1000=$C76,IF(Inventory!$D$10:$D$1000=$D76,IF(Inventory!$J$10:$J$1000=freez,IF(Inventory!$P$10:$P$1000=AC$9,1)))))))</f>
        <v/>
      </c>
      <c r="AD76" s="121" t="str">
        <f t="array" ref="AD76">IF($D76="","",COUNT(IF(Inventory!$B$10:$B$1000=$B76,IF(Inventory!$C$10:$C$1000=$C76,IF(Inventory!$D$10:$D$1000=$D76,IF(Inventory!$J$10:$J$1000=freez,IF(Inventory!$P$10:$P$1000=AD$9,1)))))))</f>
        <v/>
      </c>
      <c r="AE76" s="122" t="str">
        <f t="shared" si="25"/>
        <v/>
      </c>
      <c r="AF76" s="121" t="str">
        <f t="array" ref="AF76">IF($D76="","",SUM(IF(Inventory!$B$10:$B$1000=$B76,IF(Inventory!$C$10:$C$1000=$C76,IF(Inventory!$D$10:$D$1000=$D76,IF(Inventory!$J$10:$J$1000=frig,Inventory!$AC$10:$AC$1000)))))+SUM(IF(Inventory!$B$10:$B$1000=$B76,IF(Inventory!$C$10:$C$1000=$C76,IF(Inventory!$D$10:$D$1000=$D76,IF(Inventory!$J$10:$J$1000=wicr,Inventory!$AC$10:$AC$1000))))))</f>
        <v/>
      </c>
      <c r="AG76" s="121" t="str">
        <f t="array" ref="AG76">IF($D76="","",SUM(IF(Inventory!$B$10:$B$1000=$B76,IF(Inventory!$C$10:$C$1000=$C76,IF(Inventory!$D$10:$D$1000=$D76,IF(Inventory!$J$10:$J$1000=frig,IF(Inventory!$P$10:$P$1000=AG$9,Inventory!$AC$10:$AC$1000))))))+SUM(IF(Inventory!$B$10:$B$1000=$B76,IF(Inventory!$C$10:$C$1000=$C76,IF(Inventory!$D$10:$D$1000=$D76,IF(Inventory!$J$10:$J$1000=wicr,IF(Inventory!$P$10:$P$1000=AG$9,Inventory!$AC$10:$AC$1000)))))))</f>
        <v/>
      </c>
      <c r="AH76" s="121" t="str">
        <f t="array" ref="AH76">IF($D76="","",SUM(IF(Inventory!$B$10:$B$1000=$B76,IF(Inventory!$C$10:$C$1000=$C76,IF(Inventory!$D$10:$D$1000=$D76,IF(Inventory!$J$10:$J$1000=frig,IF(Inventory!$P$10:$P$1000=AH$9,Inventory!$AC$10:$AC$1000))))))+SUM(IF(Inventory!$B$10:$B$1000=$B76,IF(Inventory!$C$10:$C$1000=$C76,IF(Inventory!$D$10:$D$1000=$D76,IF(Inventory!$J$10:$J$1000=wicr,IF(Inventory!$P$10:$P$1000=AH$9,Inventory!$AC$10:$AC$1000)))))))</f>
        <v/>
      </c>
      <c r="AI76" s="121" t="str">
        <f t="array" ref="AI76">IF($D76="","",SUM(IF(Inventory!$B$10:$B$1000=$B76,IF(Inventory!$C$10:$C$1000=$C76,IF(Inventory!$D$10:$D$1000=$D76,IF(Inventory!$J$10:$J$1000=frig,IF(Inventory!$P$10:$P$1000=AI$9,Inventory!$AC$10:$AC$1000))))))+SUM(IF(Inventory!$B$10:$B$1000=$B76,IF(Inventory!$C$10:$C$1000=$C76,IF(Inventory!$D$10:$D$1000=$D76,IF(Inventory!$J$10:$J$1000=wicr,IF(Inventory!$P$10:$P$1000=AI$9,Inventory!$AC$10:$AC$1000)))))))</f>
        <v/>
      </c>
      <c r="AJ76" s="121" t="str">
        <f t="array" ref="AJ76">IF($D76="","",SUM(IF(Inventory!$B$10:$B$1000=$B76,IF(Inventory!$C$10:$C$1000=$C76,IF(Inventory!$D$10:$D$1000=$D76,IF(Inventory!$J$10:$J$1000=frig,IF(Inventory!$P$10:$P$1000=AJ$9,Inventory!$AC$10:$AC$1000))))))+SUM(IF(Inventory!$B$10:$B$1000=$B76,IF(Inventory!$C$10:$C$1000=$C76,IF(Inventory!$D$10:$D$1000=$D76,IF(Inventory!$J$10:$J$1000=wicr,IF(Inventory!$P$10:$P$1000=AJ$9,Inventory!$AC$10:$AC$1000)))))))</f>
        <v/>
      </c>
      <c r="AK76" s="121" t="str">
        <f t="array" ref="AK76">IF($D76="","",SUM(IF(Inventory!$B$10:$B$1000=$B76,IF(Inventory!$C$10:$C$1000=$C76,IF(Inventory!$D$10:$D$1000=$D76,IF(Inventory!$J$10:$J$1000=frig,IF(Inventory!$P$10:$P$1000=AK$9,Inventory!$AC$10:$AC$1000))))))+SUM(IF(Inventory!$B$10:$B$1000=$B76,IF(Inventory!$C$10:$C$1000=$C76,IF(Inventory!$D$10:$D$1000=$D76,IF(Inventory!$J$10:$J$1000=wicr,IF(Inventory!$P$10:$P$1000=AK$9,Inventory!$AC$10:$AC$1000)))))))</f>
        <v/>
      </c>
      <c r="AL76" s="123" t="str">
        <f t="shared" si="26"/>
        <v/>
      </c>
      <c r="AM76" s="121" t="str">
        <f t="array" ref="AM76">IF($D76="","",SUM(IF(Inventory!$B$10:$B$1000=$B76,IF(Inventory!$C$10:$C$1000=$C76,IF(Inventory!$D$10:$D$1000=$D76,IF(Inventory!$J$10:$J$1000=freez,Inventory!$AD$10:$AD$1000)))))+SUM(IF(Inventory!$B$10:$B$1000=$B76,IF(Inventory!$C$10:$C$1000=$C76,IF(Inventory!$D$10:$D$1000=$D76,IF(Inventory!$J$10:$J$1000=wifr,Inventory!$AD$10:$AD$1000))))))</f>
        <v/>
      </c>
      <c r="AN76" s="121" t="str">
        <f t="array" ref="AN76">IF($D76="","",SUM(IF(Inventory!$B$10:$B$1000=$B76,IF(Inventory!$C$10:$C$1000=$C76,IF(Inventory!$D$10:$D$1000=$D76,IF(Inventory!$J$10:$J$1000=freez,IF(Inventory!$P$10:$P$1000=AN$9,Inventory!$AD$10:$AD$1000))))))+SUM(IF(Inventory!$B$10:$B$1000=$B76,IF(Inventory!$C$10:$C$1000=$C76,IF(Inventory!$D$10:$D$1000=$D76,IF(Inventory!$J$10:$J$1000=wifr,IF(Inventory!$P$10:$P$1000=AN$9,Inventory!$AD$10:$AD$1000)))))))</f>
        <v/>
      </c>
      <c r="AO76" s="121" t="str">
        <f t="array" ref="AO76">IF($D76="","",SUM(IF(Inventory!$B$10:$B$1000=$B76,IF(Inventory!$C$10:$C$1000=$C76,IF(Inventory!$D$10:$D$1000=$D76,IF(Inventory!$J$10:$J$1000=freez,IF(Inventory!$P$10:$P$1000=AO$9,Inventory!$AD$10:$AD$1000))))))+SUM(IF(Inventory!$B$10:$B$1000=$B76,IF(Inventory!$C$10:$C$1000=$C76,IF(Inventory!$D$10:$D$1000=$D76,IF(Inventory!$J$10:$J$1000=wifr,IF(Inventory!$P$10:$P$1000=AO$9,Inventory!$AD$10:$AD$1000)))))))</f>
        <v/>
      </c>
      <c r="AP76" s="121" t="str">
        <f t="array" ref="AP76">IF($D76="","",SUM(IF(Inventory!$B$10:$B$1000=$B76,IF(Inventory!$C$10:$C$1000=$C76,IF(Inventory!$D$10:$D$1000=$D76,IF(Inventory!$J$10:$J$1000=freez,IF(Inventory!$P$10:$P$1000=AP$9,Inventory!$AD$10:$AD$1000))))))+SUM(IF(Inventory!$B$10:$B$1000=$B76,IF(Inventory!$C$10:$C$1000=$C76,IF(Inventory!$D$10:$D$1000=$D76,IF(Inventory!$J$10:$J$1000=wifr,IF(Inventory!$P$10:$P$1000=AP$9,Inventory!$AD$10:$AD$1000)))))))</f>
        <v/>
      </c>
      <c r="AQ76" s="121" t="str">
        <f t="array" ref="AQ76">IF($D76="","",SUM(IF(Inventory!$B$10:$B$1000=$B76,IF(Inventory!$C$10:$C$1000=$C76,IF(Inventory!$D$10:$D$1000=$D76,IF(Inventory!$J$10:$J$1000=freez,IF(Inventory!$P$10:$P$1000=AQ$9,Inventory!$AD$10:$AD$1000))))))+SUM(IF(Inventory!$B$10:$B$1000=$B76,IF(Inventory!$C$10:$C$1000=$C76,IF(Inventory!$D$10:$D$1000=$D76,IF(Inventory!$J$10:$J$1000=wifr,IF(Inventory!$P$10:$P$1000=AQ$9,Inventory!$AD$10:$AD$1000)))))))</f>
        <v/>
      </c>
      <c r="AR76" s="121" t="str">
        <f t="array" ref="AR76">IF($D76="","",SUM(IF(Inventory!$B$10:$B$1000=$B76,IF(Inventory!$C$10:$C$1000=$C76,IF(Inventory!$D$10:$D$1000=$D76,IF(Inventory!$J$10:$J$1000=freez,IF(Inventory!$P$10:$P$1000=AR$9,Inventory!$AD$10:$AD$1000))))))+SUM(IF(Inventory!$B$10:$B$1000=$B76,IF(Inventory!$C$10:$C$1000=$C76,IF(Inventory!$D$10:$D$1000=$D76,IF(Inventory!$J$10:$J$1000=wifr,IF(Inventory!$P$10:$P$1000=AR$9,Inventory!$AD$10:$AD$1000)))))))</f>
        <v/>
      </c>
      <c r="AS76" s="124" t="str">
        <f t="shared" si="27"/>
        <v/>
      </c>
      <c r="AU76" s="352"/>
      <c r="AV76" s="352"/>
      <c r="AX76" s="125">
        <f>IF($C76="",0,Prog!$H74*AX$6*($AU76+$AV76)/12000)</f>
        <v>0</v>
      </c>
      <c r="AY76" s="125">
        <f>IF($C76="",0,Prog!$H74*AY$6*($AU76+$AV76)/12000)</f>
        <v>0</v>
      </c>
      <c r="AZ76" s="121"/>
    </row>
    <row r="77" spans="1:52" ht="16.5" x14ac:dyDescent="0.3">
      <c r="A77" s="279" t="str">
        <f>IF(Prog!B75="","",Prog!B75)</f>
        <v/>
      </c>
      <c r="B77" s="279" t="str">
        <f>IF(Prog!C75="","",Prog!C75)</f>
        <v/>
      </c>
      <c r="C77" s="279" t="str">
        <f>IF(Prog!D75="","",Prog!D75)</f>
        <v/>
      </c>
      <c r="D77" s="120"/>
      <c r="E77" s="121" t="str">
        <f t="array" ref="E77">IF($D77="","",COUNT(IF(Inventory!$B$10:$B$1000=$B77,IF(Inventory!$C$10:$C$1000=$C77,IF(Inventory!$D$10:$D$1000=$D77,IF(Inventory!$P$10:$P$1000=E$9,1))))))</f>
        <v/>
      </c>
      <c r="F77" s="121" t="str">
        <f t="array" ref="F77">IF($D77="","",COUNT(IF(Inventory!$B$10:$B$1000=$B77,IF(Inventory!$C$10:$C$1000=$C77,IF(Inventory!$D$10:$D$1000=$D77,IF(Inventory!$P$10:$P$1000=F$9,1))))))</f>
        <v/>
      </c>
      <c r="G77" s="121" t="str">
        <f t="array" ref="G77">IF($D77="","",COUNT(IF(Inventory!$B$10:$B$1000=$B77,IF(Inventory!$C$10:$C$1000=$C77,IF(Inventory!$D$10:$D$1000=$D77,IF(Inventory!$P$10:$P$1000=G$9,1))))))</f>
        <v/>
      </c>
      <c r="H77" s="121" t="str">
        <f t="array" ref="H77">IF($D77="","",COUNT(IF(Inventory!$B$10:$B$1000=$B77,IF(Inventory!$C$10:$C$1000=$C77,IF(Inventory!$D$10:$D$1000=$D77,IF(Inventory!$P$10:$P$1000=H$9,1))))))</f>
        <v/>
      </c>
      <c r="I77" s="121" t="str">
        <f t="array" ref="I77">IF($D77="","",COUNT(IF(Inventory!$B$10:$B$1000=$B77,IF(Inventory!$C$10:$C$1000=$C77,IF(Inventory!$D$10:$D$1000=$D77,IF(Inventory!$P$10:$P$1000=I$9,1))))))</f>
        <v/>
      </c>
      <c r="J77" s="121">
        <f t="shared" si="22"/>
        <v>0</v>
      </c>
      <c r="K77" s="121" t="str">
        <f t="array" ref="K77">IF($D77="","",COUNT(IF(Inventory!$B$10:$B$1000=$B77,IF(Inventory!$C$10:$C$1000=$C77,IF(Inventory!$D$10:$D$1000=$D77,IF(Inventory!$J$10:$J$1000=wicr,1)))))+COUNT(IF(Inventory!$B$10:$B$1000=$B77,IF(Inventory!$C$10:$C$1000=$C77,IF(Inventory!$D$10:$D$1000=$D77,IF(Inventory!$J$10:$J$1000=wifr,1))))))</f>
        <v/>
      </c>
      <c r="L77" s="121" t="str">
        <f t="array" ref="L77">IF($D77="","",COUNT(IF(Inventory!$B$10:$B$1000=$B77,IF(Inventory!$C$10:$C$1000=$C77,IF(Inventory!$D$10:$D$1000=$D77,IF(Inventory!$J$10:$J$1000=wicr,IF(Inventory!$P$10:$P$1000=L$9,1))))))+COUNT(IF(Inventory!$B$10:$B$1000=$B77,IF(Inventory!$C$10:$C$1000=$C77,IF(Inventory!$D$10:$D$1000=$D77,IF(Inventory!$J$10:$J$1000=wifr,IF(Inventory!$P$10:$P$1000=L$9,1)))))))</f>
        <v/>
      </c>
      <c r="M77" s="121" t="str">
        <f t="array" ref="M77">IF($D77="","",COUNT(IF(Inventory!$B$10:$B$1000=$B77,IF(Inventory!$C$10:$C$1000=$C77,IF(Inventory!$D$10:$D$1000=$D77,IF(Inventory!$J$10:$J$1000=wicr,IF(Inventory!$P$10:$P$1000=M$9,1))))))+COUNT(IF(Inventory!$B$10:$B$1000=$B77,IF(Inventory!$C$10:$C$1000=$C77,IF(Inventory!$D$10:$D$1000=$D77,IF(Inventory!$J$10:$J$1000=wifr,IF(Inventory!$P$10:$P$1000=M$9,1)))))))</f>
        <v/>
      </c>
      <c r="N77" s="121" t="str">
        <f t="array" ref="N77">IF($D77="","",COUNT(IF(Inventory!$B$10:$B$1000=$B77,IF(Inventory!$C$10:$C$1000=$C77,IF(Inventory!$D$10:$D$1000=$D77,IF(Inventory!$J$10:$J$1000=wicr,IF(Inventory!$P$10:$P$1000=N$9,1))))))+COUNT(IF(Inventory!$B$10:$B$1000=$B77,IF(Inventory!$C$10:$C$1000=$C77,IF(Inventory!$D$10:$D$1000=$D77,IF(Inventory!$J$10:$J$1000=wifr,IF(Inventory!$P$10:$P$1000=N$9,1)))))))</f>
        <v/>
      </c>
      <c r="O77" s="121" t="str">
        <f t="array" ref="O77">IF($D77="","",COUNT(IF(Inventory!$B$10:$B$1000=$B77,IF(Inventory!$C$10:$C$1000=$C77,IF(Inventory!$D$10:$D$1000=$D77,IF(Inventory!$J$10:$J$1000=wicr,IF(Inventory!$P$10:$P$1000=O$9,1))))))+COUNT(IF(Inventory!$B$10:$B$1000=$B77,IF(Inventory!$C$10:$C$1000=$C77,IF(Inventory!$D$10:$D$1000=$D77,IF(Inventory!$J$10:$J$1000=wifr,IF(Inventory!$P$10:$P$1000=O$9,1)))))))</f>
        <v/>
      </c>
      <c r="P77" s="121" t="str">
        <f t="array" ref="P77">IF($D77="","",COUNT(IF(Inventory!$B$10:$B$1000=$B77,IF(Inventory!$C$10:$C$1000=$C77,IF(Inventory!$D$10:$D$1000=$D77,IF(Inventory!$J$10:$J$1000=wicr,IF(Inventory!$P$10:$P$1000=P$9,1))))))+COUNT(IF(Inventory!$B$10:$B$1000=$B77,IF(Inventory!$C$10:$C$1000=$C77,IF(Inventory!$D$10:$D$1000=$D77,IF(Inventory!$J$10:$J$1000=wifr,IF(Inventory!$P$10:$P$1000=P$9,1)))))))</f>
        <v/>
      </c>
      <c r="Q77" s="122" t="str">
        <f t="shared" si="23"/>
        <v/>
      </c>
      <c r="R77" s="121" t="str">
        <f t="array" ref="R77">IF($D77="","",COUNT(IF(Inventory!$B$10:$B$1000=$B77,IF(Inventory!$C$10:$C$1000=$C77,IF(Inventory!$D$10:$D$1000=$D77,IF(Inventory!$J$10:$J$1000=frig,1))))))</f>
        <v/>
      </c>
      <c r="S77" s="121" t="str">
        <f t="array" ref="S77">IF($D77="","",COUNT(IF(Inventory!$B$10:$B$1000=$B77,IF(Inventory!$C$10:$C$1000=$C77,IF(Inventory!$D$10:$D$1000=$D77,IF(Inventory!$J$10:$J$1000=frig,IF(Inventory!$P$10:$P$1000=S$9,1)))))))</f>
        <v/>
      </c>
      <c r="T77" s="121" t="str">
        <f t="array" ref="T77">IF($D77="","",COUNT(IF(Inventory!$B$10:$B$1000=$B77,IF(Inventory!$C$10:$C$1000=$C77,IF(Inventory!$D$10:$D$1000=$D77,IF(Inventory!$J$10:$J$1000=frig,IF(Inventory!$P$10:$P$1000=T$9,1)))))))</f>
        <v/>
      </c>
      <c r="U77" s="121" t="str">
        <f t="array" ref="U77">IF($D77="","",COUNT(IF(Inventory!$B$10:$B$1000=$B77,IF(Inventory!$C$10:$C$1000=$C77,IF(Inventory!$D$10:$D$1000=$D77,IF(Inventory!$J$10:$J$1000=frig,IF(Inventory!$P$10:$P$1000=U$9,1)))))))</f>
        <v/>
      </c>
      <c r="V77" s="121" t="str">
        <f t="array" ref="V77">IF($D77="","",COUNT(IF(Inventory!$B$10:$B$1000=$B77,IF(Inventory!$C$10:$C$1000=$C77,IF(Inventory!$D$10:$D$1000=$D77,IF(Inventory!$J$10:$J$1000=frig,IF(Inventory!$P$10:$P$1000=V$9,1)))))))</f>
        <v/>
      </c>
      <c r="W77" s="121" t="str">
        <f t="array" ref="W77">IF($D77="","",COUNT(IF(Inventory!$B$10:$B$1000=$B77,IF(Inventory!$C$10:$C$1000=$C77,IF(Inventory!$D$10:$D$1000=$D77,IF(Inventory!$J$10:$J$1000=frig,IF(Inventory!$P$10:$P$1000=W$9,1)))))))</f>
        <v/>
      </c>
      <c r="X77" s="122" t="str">
        <f t="shared" si="24"/>
        <v/>
      </c>
      <c r="Y77" s="121" t="str">
        <f t="array" ref="Y77">IF($D77="","",COUNT(IF(Inventory!$B$10:$B$1000=$B77,IF(Inventory!$C$10:$C$1000=$C77,IF(Inventory!$D$10:$D$1000=$D77,IF(Inventory!$J$10:$J$1000=freez,1))))))</f>
        <v/>
      </c>
      <c r="Z77" s="121" t="str">
        <f t="array" ref="Z77">IF($D77="","",COUNT(IF(Inventory!$B$10:$B$1000=$B77,IF(Inventory!$C$10:$C$1000=$C77,IF(Inventory!$D$10:$D$1000=$D77,IF(Inventory!$J$10:$J$1000=freez,IF(Inventory!$P$10:$P$1000=Z$9,1)))))))</f>
        <v/>
      </c>
      <c r="AA77" s="121" t="str">
        <f t="array" ref="AA77">IF($D77="","",COUNT(IF(Inventory!$B$10:$B$1000=$B77,IF(Inventory!$C$10:$C$1000=$C77,IF(Inventory!$D$10:$D$1000=$D77,IF(Inventory!$J$10:$J$1000=freez,IF(Inventory!$P$10:$P$1000=AA$9,1)))))))</f>
        <v/>
      </c>
      <c r="AB77" s="121" t="str">
        <f t="array" ref="AB77">IF($D77="","",COUNT(IF(Inventory!$B$10:$B$1000=$B77,IF(Inventory!$C$10:$C$1000=$C77,IF(Inventory!$D$10:$D$1000=$D77,IF(Inventory!$J$10:$J$1000=freez,IF(Inventory!$P$10:$P$1000=AB$9,1)))))))</f>
        <v/>
      </c>
      <c r="AC77" s="121" t="str">
        <f t="array" ref="AC77">IF($D77="","",COUNT(IF(Inventory!$B$10:$B$1000=$B77,IF(Inventory!$C$10:$C$1000=$C77,IF(Inventory!$D$10:$D$1000=$D77,IF(Inventory!$J$10:$J$1000=freez,IF(Inventory!$P$10:$P$1000=AC$9,1)))))))</f>
        <v/>
      </c>
      <c r="AD77" s="121" t="str">
        <f t="array" ref="AD77">IF($D77="","",COUNT(IF(Inventory!$B$10:$B$1000=$B77,IF(Inventory!$C$10:$C$1000=$C77,IF(Inventory!$D$10:$D$1000=$D77,IF(Inventory!$J$10:$J$1000=freez,IF(Inventory!$P$10:$P$1000=AD$9,1)))))))</f>
        <v/>
      </c>
      <c r="AE77" s="122" t="str">
        <f t="shared" si="25"/>
        <v/>
      </c>
      <c r="AF77" s="121" t="str">
        <f t="array" ref="AF77">IF($D77="","",SUM(IF(Inventory!$B$10:$B$1000=$B77,IF(Inventory!$C$10:$C$1000=$C77,IF(Inventory!$D$10:$D$1000=$D77,IF(Inventory!$J$10:$J$1000=frig,Inventory!$AC$10:$AC$1000)))))+SUM(IF(Inventory!$B$10:$B$1000=$B77,IF(Inventory!$C$10:$C$1000=$C77,IF(Inventory!$D$10:$D$1000=$D77,IF(Inventory!$J$10:$J$1000=wicr,Inventory!$AC$10:$AC$1000))))))</f>
        <v/>
      </c>
      <c r="AG77" s="121" t="str">
        <f t="array" ref="AG77">IF($D77="","",SUM(IF(Inventory!$B$10:$B$1000=$B77,IF(Inventory!$C$10:$C$1000=$C77,IF(Inventory!$D$10:$D$1000=$D77,IF(Inventory!$J$10:$J$1000=frig,IF(Inventory!$P$10:$P$1000=AG$9,Inventory!$AC$10:$AC$1000))))))+SUM(IF(Inventory!$B$10:$B$1000=$B77,IF(Inventory!$C$10:$C$1000=$C77,IF(Inventory!$D$10:$D$1000=$D77,IF(Inventory!$J$10:$J$1000=wicr,IF(Inventory!$P$10:$P$1000=AG$9,Inventory!$AC$10:$AC$1000)))))))</f>
        <v/>
      </c>
      <c r="AH77" s="121" t="str">
        <f t="array" ref="AH77">IF($D77="","",SUM(IF(Inventory!$B$10:$B$1000=$B77,IF(Inventory!$C$10:$C$1000=$C77,IF(Inventory!$D$10:$D$1000=$D77,IF(Inventory!$J$10:$J$1000=frig,IF(Inventory!$P$10:$P$1000=AH$9,Inventory!$AC$10:$AC$1000))))))+SUM(IF(Inventory!$B$10:$B$1000=$B77,IF(Inventory!$C$10:$C$1000=$C77,IF(Inventory!$D$10:$D$1000=$D77,IF(Inventory!$J$10:$J$1000=wicr,IF(Inventory!$P$10:$P$1000=AH$9,Inventory!$AC$10:$AC$1000)))))))</f>
        <v/>
      </c>
      <c r="AI77" s="121" t="str">
        <f t="array" ref="AI77">IF($D77="","",SUM(IF(Inventory!$B$10:$B$1000=$B77,IF(Inventory!$C$10:$C$1000=$C77,IF(Inventory!$D$10:$D$1000=$D77,IF(Inventory!$J$10:$J$1000=frig,IF(Inventory!$P$10:$P$1000=AI$9,Inventory!$AC$10:$AC$1000))))))+SUM(IF(Inventory!$B$10:$B$1000=$B77,IF(Inventory!$C$10:$C$1000=$C77,IF(Inventory!$D$10:$D$1000=$D77,IF(Inventory!$J$10:$J$1000=wicr,IF(Inventory!$P$10:$P$1000=AI$9,Inventory!$AC$10:$AC$1000)))))))</f>
        <v/>
      </c>
      <c r="AJ77" s="121" t="str">
        <f t="array" ref="AJ77">IF($D77="","",SUM(IF(Inventory!$B$10:$B$1000=$B77,IF(Inventory!$C$10:$C$1000=$C77,IF(Inventory!$D$10:$D$1000=$D77,IF(Inventory!$J$10:$J$1000=frig,IF(Inventory!$P$10:$P$1000=AJ$9,Inventory!$AC$10:$AC$1000))))))+SUM(IF(Inventory!$B$10:$B$1000=$B77,IF(Inventory!$C$10:$C$1000=$C77,IF(Inventory!$D$10:$D$1000=$D77,IF(Inventory!$J$10:$J$1000=wicr,IF(Inventory!$P$10:$P$1000=AJ$9,Inventory!$AC$10:$AC$1000)))))))</f>
        <v/>
      </c>
      <c r="AK77" s="121" t="str">
        <f t="array" ref="AK77">IF($D77="","",SUM(IF(Inventory!$B$10:$B$1000=$B77,IF(Inventory!$C$10:$C$1000=$C77,IF(Inventory!$D$10:$D$1000=$D77,IF(Inventory!$J$10:$J$1000=frig,IF(Inventory!$P$10:$P$1000=AK$9,Inventory!$AC$10:$AC$1000))))))+SUM(IF(Inventory!$B$10:$B$1000=$B77,IF(Inventory!$C$10:$C$1000=$C77,IF(Inventory!$D$10:$D$1000=$D77,IF(Inventory!$J$10:$J$1000=wicr,IF(Inventory!$P$10:$P$1000=AK$9,Inventory!$AC$10:$AC$1000)))))))</f>
        <v/>
      </c>
      <c r="AL77" s="123" t="str">
        <f t="shared" si="26"/>
        <v/>
      </c>
      <c r="AM77" s="121" t="str">
        <f t="array" ref="AM77">IF($D77="","",SUM(IF(Inventory!$B$10:$B$1000=$B77,IF(Inventory!$C$10:$C$1000=$C77,IF(Inventory!$D$10:$D$1000=$D77,IF(Inventory!$J$10:$J$1000=freez,Inventory!$AD$10:$AD$1000)))))+SUM(IF(Inventory!$B$10:$B$1000=$B77,IF(Inventory!$C$10:$C$1000=$C77,IF(Inventory!$D$10:$D$1000=$D77,IF(Inventory!$J$10:$J$1000=wifr,Inventory!$AD$10:$AD$1000))))))</f>
        <v/>
      </c>
      <c r="AN77" s="121" t="str">
        <f t="array" ref="AN77">IF($D77="","",SUM(IF(Inventory!$B$10:$B$1000=$B77,IF(Inventory!$C$10:$C$1000=$C77,IF(Inventory!$D$10:$D$1000=$D77,IF(Inventory!$J$10:$J$1000=freez,IF(Inventory!$P$10:$P$1000=AN$9,Inventory!$AD$10:$AD$1000))))))+SUM(IF(Inventory!$B$10:$B$1000=$B77,IF(Inventory!$C$10:$C$1000=$C77,IF(Inventory!$D$10:$D$1000=$D77,IF(Inventory!$J$10:$J$1000=wifr,IF(Inventory!$P$10:$P$1000=AN$9,Inventory!$AD$10:$AD$1000)))))))</f>
        <v/>
      </c>
      <c r="AO77" s="121" t="str">
        <f t="array" ref="AO77">IF($D77="","",SUM(IF(Inventory!$B$10:$B$1000=$B77,IF(Inventory!$C$10:$C$1000=$C77,IF(Inventory!$D$10:$D$1000=$D77,IF(Inventory!$J$10:$J$1000=freez,IF(Inventory!$P$10:$P$1000=AO$9,Inventory!$AD$10:$AD$1000))))))+SUM(IF(Inventory!$B$10:$B$1000=$B77,IF(Inventory!$C$10:$C$1000=$C77,IF(Inventory!$D$10:$D$1000=$D77,IF(Inventory!$J$10:$J$1000=wifr,IF(Inventory!$P$10:$P$1000=AO$9,Inventory!$AD$10:$AD$1000)))))))</f>
        <v/>
      </c>
      <c r="AP77" s="121" t="str">
        <f t="array" ref="AP77">IF($D77="","",SUM(IF(Inventory!$B$10:$B$1000=$B77,IF(Inventory!$C$10:$C$1000=$C77,IF(Inventory!$D$10:$D$1000=$D77,IF(Inventory!$J$10:$J$1000=freez,IF(Inventory!$P$10:$P$1000=AP$9,Inventory!$AD$10:$AD$1000))))))+SUM(IF(Inventory!$B$10:$B$1000=$B77,IF(Inventory!$C$10:$C$1000=$C77,IF(Inventory!$D$10:$D$1000=$D77,IF(Inventory!$J$10:$J$1000=wifr,IF(Inventory!$P$10:$P$1000=AP$9,Inventory!$AD$10:$AD$1000)))))))</f>
        <v/>
      </c>
      <c r="AQ77" s="121" t="str">
        <f t="array" ref="AQ77">IF($D77="","",SUM(IF(Inventory!$B$10:$B$1000=$B77,IF(Inventory!$C$10:$C$1000=$C77,IF(Inventory!$D$10:$D$1000=$D77,IF(Inventory!$J$10:$J$1000=freez,IF(Inventory!$P$10:$P$1000=AQ$9,Inventory!$AD$10:$AD$1000))))))+SUM(IF(Inventory!$B$10:$B$1000=$B77,IF(Inventory!$C$10:$C$1000=$C77,IF(Inventory!$D$10:$D$1000=$D77,IF(Inventory!$J$10:$J$1000=wifr,IF(Inventory!$P$10:$P$1000=AQ$9,Inventory!$AD$10:$AD$1000)))))))</f>
        <v/>
      </c>
      <c r="AR77" s="121" t="str">
        <f t="array" ref="AR77">IF($D77="","",SUM(IF(Inventory!$B$10:$B$1000=$B77,IF(Inventory!$C$10:$C$1000=$C77,IF(Inventory!$D$10:$D$1000=$D77,IF(Inventory!$J$10:$J$1000=freez,IF(Inventory!$P$10:$P$1000=AR$9,Inventory!$AD$10:$AD$1000))))))+SUM(IF(Inventory!$B$10:$B$1000=$B77,IF(Inventory!$C$10:$C$1000=$C77,IF(Inventory!$D$10:$D$1000=$D77,IF(Inventory!$J$10:$J$1000=wifr,IF(Inventory!$P$10:$P$1000=AR$9,Inventory!$AD$10:$AD$1000)))))))</f>
        <v/>
      </c>
      <c r="AS77" s="124" t="str">
        <f t="shared" si="27"/>
        <v/>
      </c>
      <c r="AU77" s="352"/>
      <c r="AV77" s="352"/>
      <c r="AX77" s="125">
        <f>IF($C77="",0,Prog!$H75*AX$6*($AU77+$AV77)/12000)</f>
        <v>0</v>
      </c>
      <c r="AY77" s="125">
        <f>IF($C77="",0,Prog!$H75*AY$6*($AU77+$AV77)/12000)</f>
        <v>0</v>
      </c>
      <c r="AZ77" s="121"/>
    </row>
    <row r="78" spans="1:52" ht="16.5" x14ac:dyDescent="0.3">
      <c r="A78" s="279" t="str">
        <f>IF(Prog!B76="","",Prog!B76)</f>
        <v/>
      </c>
      <c r="B78" s="279" t="str">
        <f>IF(Prog!C76="","",Prog!C76)</f>
        <v/>
      </c>
      <c r="C78" s="279" t="str">
        <f>IF(Prog!D76="","",Prog!D76)</f>
        <v/>
      </c>
      <c r="D78" s="120"/>
      <c r="E78" s="121" t="str">
        <f t="array" ref="E78">IF($D78="","",COUNT(IF(Inventory!$B$10:$B$1000=$B78,IF(Inventory!$C$10:$C$1000=$C78,IF(Inventory!$D$10:$D$1000=$D78,IF(Inventory!$P$10:$P$1000=E$9,1))))))</f>
        <v/>
      </c>
      <c r="F78" s="121" t="str">
        <f t="array" ref="F78">IF($D78="","",COUNT(IF(Inventory!$B$10:$B$1000=$B78,IF(Inventory!$C$10:$C$1000=$C78,IF(Inventory!$D$10:$D$1000=$D78,IF(Inventory!$P$10:$P$1000=F$9,1))))))</f>
        <v/>
      </c>
      <c r="G78" s="121" t="str">
        <f t="array" ref="G78">IF($D78="","",COUNT(IF(Inventory!$B$10:$B$1000=$B78,IF(Inventory!$C$10:$C$1000=$C78,IF(Inventory!$D$10:$D$1000=$D78,IF(Inventory!$P$10:$P$1000=G$9,1))))))</f>
        <v/>
      </c>
      <c r="H78" s="121" t="str">
        <f t="array" ref="H78">IF($D78="","",COUNT(IF(Inventory!$B$10:$B$1000=$B78,IF(Inventory!$C$10:$C$1000=$C78,IF(Inventory!$D$10:$D$1000=$D78,IF(Inventory!$P$10:$P$1000=H$9,1))))))</f>
        <v/>
      </c>
      <c r="I78" s="121" t="str">
        <f t="array" ref="I78">IF($D78="","",COUNT(IF(Inventory!$B$10:$B$1000=$B78,IF(Inventory!$C$10:$C$1000=$C78,IF(Inventory!$D$10:$D$1000=$D78,IF(Inventory!$P$10:$P$1000=I$9,1))))))</f>
        <v/>
      </c>
      <c r="J78" s="121">
        <f t="shared" si="22"/>
        <v>0</v>
      </c>
      <c r="K78" s="121" t="str">
        <f t="array" ref="K78">IF($D78="","",COUNT(IF(Inventory!$B$10:$B$1000=$B78,IF(Inventory!$C$10:$C$1000=$C78,IF(Inventory!$D$10:$D$1000=$D78,IF(Inventory!$J$10:$J$1000=wicr,1)))))+COUNT(IF(Inventory!$B$10:$B$1000=$B78,IF(Inventory!$C$10:$C$1000=$C78,IF(Inventory!$D$10:$D$1000=$D78,IF(Inventory!$J$10:$J$1000=wifr,1))))))</f>
        <v/>
      </c>
      <c r="L78" s="121" t="str">
        <f t="array" ref="L78">IF($D78="","",COUNT(IF(Inventory!$B$10:$B$1000=$B78,IF(Inventory!$C$10:$C$1000=$C78,IF(Inventory!$D$10:$D$1000=$D78,IF(Inventory!$J$10:$J$1000=wicr,IF(Inventory!$P$10:$P$1000=L$9,1))))))+COUNT(IF(Inventory!$B$10:$B$1000=$B78,IF(Inventory!$C$10:$C$1000=$C78,IF(Inventory!$D$10:$D$1000=$D78,IF(Inventory!$J$10:$J$1000=wifr,IF(Inventory!$P$10:$P$1000=L$9,1)))))))</f>
        <v/>
      </c>
      <c r="M78" s="121" t="str">
        <f t="array" ref="M78">IF($D78="","",COUNT(IF(Inventory!$B$10:$B$1000=$B78,IF(Inventory!$C$10:$C$1000=$C78,IF(Inventory!$D$10:$D$1000=$D78,IF(Inventory!$J$10:$J$1000=wicr,IF(Inventory!$P$10:$P$1000=M$9,1))))))+COUNT(IF(Inventory!$B$10:$B$1000=$B78,IF(Inventory!$C$10:$C$1000=$C78,IF(Inventory!$D$10:$D$1000=$D78,IF(Inventory!$J$10:$J$1000=wifr,IF(Inventory!$P$10:$P$1000=M$9,1)))))))</f>
        <v/>
      </c>
      <c r="N78" s="121" t="str">
        <f t="array" ref="N78">IF($D78="","",COUNT(IF(Inventory!$B$10:$B$1000=$B78,IF(Inventory!$C$10:$C$1000=$C78,IF(Inventory!$D$10:$D$1000=$D78,IF(Inventory!$J$10:$J$1000=wicr,IF(Inventory!$P$10:$P$1000=N$9,1))))))+COUNT(IF(Inventory!$B$10:$B$1000=$B78,IF(Inventory!$C$10:$C$1000=$C78,IF(Inventory!$D$10:$D$1000=$D78,IF(Inventory!$J$10:$J$1000=wifr,IF(Inventory!$P$10:$P$1000=N$9,1)))))))</f>
        <v/>
      </c>
      <c r="O78" s="121" t="str">
        <f t="array" ref="O78">IF($D78="","",COUNT(IF(Inventory!$B$10:$B$1000=$B78,IF(Inventory!$C$10:$C$1000=$C78,IF(Inventory!$D$10:$D$1000=$D78,IF(Inventory!$J$10:$J$1000=wicr,IF(Inventory!$P$10:$P$1000=O$9,1))))))+COUNT(IF(Inventory!$B$10:$B$1000=$B78,IF(Inventory!$C$10:$C$1000=$C78,IF(Inventory!$D$10:$D$1000=$D78,IF(Inventory!$J$10:$J$1000=wifr,IF(Inventory!$P$10:$P$1000=O$9,1)))))))</f>
        <v/>
      </c>
      <c r="P78" s="121" t="str">
        <f t="array" ref="P78">IF($D78="","",COUNT(IF(Inventory!$B$10:$B$1000=$B78,IF(Inventory!$C$10:$C$1000=$C78,IF(Inventory!$D$10:$D$1000=$D78,IF(Inventory!$J$10:$J$1000=wicr,IF(Inventory!$P$10:$P$1000=P$9,1))))))+COUNT(IF(Inventory!$B$10:$B$1000=$B78,IF(Inventory!$C$10:$C$1000=$C78,IF(Inventory!$D$10:$D$1000=$D78,IF(Inventory!$J$10:$J$1000=wifr,IF(Inventory!$P$10:$P$1000=P$9,1)))))))</f>
        <v/>
      </c>
      <c r="Q78" s="122" t="str">
        <f t="shared" si="23"/>
        <v/>
      </c>
      <c r="R78" s="121" t="str">
        <f t="array" ref="R78">IF($D78="","",COUNT(IF(Inventory!$B$10:$B$1000=$B78,IF(Inventory!$C$10:$C$1000=$C78,IF(Inventory!$D$10:$D$1000=$D78,IF(Inventory!$J$10:$J$1000=frig,1))))))</f>
        <v/>
      </c>
      <c r="S78" s="121" t="str">
        <f t="array" ref="S78">IF($D78="","",COUNT(IF(Inventory!$B$10:$B$1000=$B78,IF(Inventory!$C$10:$C$1000=$C78,IF(Inventory!$D$10:$D$1000=$D78,IF(Inventory!$J$10:$J$1000=frig,IF(Inventory!$P$10:$P$1000=S$9,1)))))))</f>
        <v/>
      </c>
      <c r="T78" s="121" t="str">
        <f t="array" ref="T78">IF($D78="","",COUNT(IF(Inventory!$B$10:$B$1000=$B78,IF(Inventory!$C$10:$C$1000=$C78,IF(Inventory!$D$10:$D$1000=$D78,IF(Inventory!$J$10:$J$1000=frig,IF(Inventory!$P$10:$P$1000=T$9,1)))))))</f>
        <v/>
      </c>
      <c r="U78" s="121" t="str">
        <f t="array" ref="U78">IF($D78="","",COUNT(IF(Inventory!$B$10:$B$1000=$B78,IF(Inventory!$C$10:$C$1000=$C78,IF(Inventory!$D$10:$D$1000=$D78,IF(Inventory!$J$10:$J$1000=frig,IF(Inventory!$P$10:$P$1000=U$9,1)))))))</f>
        <v/>
      </c>
      <c r="V78" s="121" t="str">
        <f t="array" ref="V78">IF($D78="","",COUNT(IF(Inventory!$B$10:$B$1000=$B78,IF(Inventory!$C$10:$C$1000=$C78,IF(Inventory!$D$10:$D$1000=$D78,IF(Inventory!$J$10:$J$1000=frig,IF(Inventory!$P$10:$P$1000=V$9,1)))))))</f>
        <v/>
      </c>
      <c r="W78" s="121" t="str">
        <f t="array" ref="W78">IF($D78="","",COUNT(IF(Inventory!$B$10:$B$1000=$B78,IF(Inventory!$C$10:$C$1000=$C78,IF(Inventory!$D$10:$D$1000=$D78,IF(Inventory!$J$10:$J$1000=frig,IF(Inventory!$P$10:$P$1000=W$9,1)))))))</f>
        <v/>
      </c>
      <c r="X78" s="122" t="str">
        <f t="shared" si="24"/>
        <v/>
      </c>
      <c r="Y78" s="121" t="str">
        <f t="array" ref="Y78">IF($D78="","",COUNT(IF(Inventory!$B$10:$B$1000=$B78,IF(Inventory!$C$10:$C$1000=$C78,IF(Inventory!$D$10:$D$1000=$D78,IF(Inventory!$J$10:$J$1000=freez,1))))))</f>
        <v/>
      </c>
      <c r="Z78" s="121" t="str">
        <f t="array" ref="Z78">IF($D78="","",COUNT(IF(Inventory!$B$10:$B$1000=$B78,IF(Inventory!$C$10:$C$1000=$C78,IF(Inventory!$D$10:$D$1000=$D78,IF(Inventory!$J$10:$J$1000=freez,IF(Inventory!$P$10:$P$1000=Z$9,1)))))))</f>
        <v/>
      </c>
      <c r="AA78" s="121" t="str">
        <f t="array" ref="AA78">IF($D78="","",COUNT(IF(Inventory!$B$10:$B$1000=$B78,IF(Inventory!$C$10:$C$1000=$C78,IF(Inventory!$D$10:$D$1000=$D78,IF(Inventory!$J$10:$J$1000=freez,IF(Inventory!$P$10:$P$1000=AA$9,1)))))))</f>
        <v/>
      </c>
      <c r="AB78" s="121" t="str">
        <f t="array" ref="AB78">IF($D78="","",COUNT(IF(Inventory!$B$10:$B$1000=$B78,IF(Inventory!$C$10:$C$1000=$C78,IF(Inventory!$D$10:$D$1000=$D78,IF(Inventory!$J$10:$J$1000=freez,IF(Inventory!$P$10:$P$1000=AB$9,1)))))))</f>
        <v/>
      </c>
      <c r="AC78" s="121" t="str">
        <f t="array" ref="AC78">IF($D78="","",COUNT(IF(Inventory!$B$10:$B$1000=$B78,IF(Inventory!$C$10:$C$1000=$C78,IF(Inventory!$D$10:$D$1000=$D78,IF(Inventory!$J$10:$J$1000=freez,IF(Inventory!$P$10:$P$1000=AC$9,1)))))))</f>
        <v/>
      </c>
      <c r="AD78" s="121" t="str">
        <f t="array" ref="AD78">IF($D78="","",COUNT(IF(Inventory!$B$10:$B$1000=$B78,IF(Inventory!$C$10:$C$1000=$C78,IF(Inventory!$D$10:$D$1000=$D78,IF(Inventory!$J$10:$J$1000=freez,IF(Inventory!$P$10:$P$1000=AD$9,1)))))))</f>
        <v/>
      </c>
      <c r="AE78" s="122" t="str">
        <f t="shared" si="25"/>
        <v/>
      </c>
      <c r="AF78" s="121" t="str">
        <f t="array" ref="AF78">IF($D78="","",SUM(IF(Inventory!$B$10:$B$1000=$B78,IF(Inventory!$C$10:$C$1000=$C78,IF(Inventory!$D$10:$D$1000=$D78,IF(Inventory!$J$10:$J$1000=frig,Inventory!$AC$10:$AC$1000)))))+SUM(IF(Inventory!$B$10:$B$1000=$B78,IF(Inventory!$C$10:$C$1000=$C78,IF(Inventory!$D$10:$D$1000=$D78,IF(Inventory!$J$10:$J$1000=wicr,Inventory!$AC$10:$AC$1000))))))</f>
        <v/>
      </c>
      <c r="AG78" s="121" t="str">
        <f t="array" ref="AG78">IF($D78="","",SUM(IF(Inventory!$B$10:$B$1000=$B78,IF(Inventory!$C$10:$C$1000=$C78,IF(Inventory!$D$10:$D$1000=$D78,IF(Inventory!$J$10:$J$1000=frig,IF(Inventory!$P$10:$P$1000=AG$9,Inventory!$AC$10:$AC$1000))))))+SUM(IF(Inventory!$B$10:$B$1000=$B78,IF(Inventory!$C$10:$C$1000=$C78,IF(Inventory!$D$10:$D$1000=$D78,IF(Inventory!$J$10:$J$1000=wicr,IF(Inventory!$P$10:$P$1000=AG$9,Inventory!$AC$10:$AC$1000)))))))</f>
        <v/>
      </c>
      <c r="AH78" s="121" t="str">
        <f t="array" ref="AH78">IF($D78="","",SUM(IF(Inventory!$B$10:$B$1000=$B78,IF(Inventory!$C$10:$C$1000=$C78,IF(Inventory!$D$10:$D$1000=$D78,IF(Inventory!$J$10:$J$1000=frig,IF(Inventory!$P$10:$P$1000=AH$9,Inventory!$AC$10:$AC$1000))))))+SUM(IF(Inventory!$B$10:$B$1000=$B78,IF(Inventory!$C$10:$C$1000=$C78,IF(Inventory!$D$10:$D$1000=$D78,IF(Inventory!$J$10:$J$1000=wicr,IF(Inventory!$P$10:$P$1000=AH$9,Inventory!$AC$10:$AC$1000)))))))</f>
        <v/>
      </c>
      <c r="AI78" s="121" t="str">
        <f t="array" ref="AI78">IF($D78="","",SUM(IF(Inventory!$B$10:$B$1000=$B78,IF(Inventory!$C$10:$C$1000=$C78,IF(Inventory!$D$10:$D$1000=$D78,IF(Inventory!$J$10:$J$1000=frig,IF(Inventory!$P$10:$P$1000=AI$9,Inventory!$AC$10:$AC$1000))))))+SUM(IF(Inventory!$B$10:$B$1000=$B78,IF(Inventory!$C$10:$C$1000=$C78,IF(Inventory!$D$10:$D$1000=$D78,IF(Inventory!$J$10:$J$1000=wicr,IF(Inventory!$P$10:$P$1000=AI$9,Inventory!$AC$10:$AC$1000)))))))</f>
        <v/>
      </c>
      <c r="AJ78" s="121" t="str">
        <f t="array" ref="AJ78">IF($D78="","",SUM(IF(Inventory!$B$10:$B$1000=$B78,IF(Inventory!$C$10:$C$1000=$C78,IF(Inventory!$D$10:$D$1000=$D78,IF(Inventory!$J$10:$J$1000=frig,IF(Inventory!$P$10:$P$1000=AJ$9,Inventory!$AC$10:$AC$1000))))))+SUM(IF(Inventory!$B$10:$B$1000=$B78,IF(Inventory!$C$10:$C$1000=$C78,IF(Inventory!$D$10:$D$1000=$D78,IF(Inventory!$J$10:$J$1000=wicr,IF(Inventory!$P$10:$P$1000=AJ$9,Inventory!$AC$10:$AC$1000)))))))</f>
        <v/>
      </c>
      <c r="AK78" s="121" t="str">
        <f t="array" ref="AK78">IF($D78="","",SUM(IF(Inventory!$B$10:$B$1000=$B78,IF(Inventory!$C$10:$C$1000=$C78,IF(Inventory!$D$10:$D$1000=$D78,IF(Inventory!$J$10:$J$1000=frig,IF(Inventory!$P$10:$P$1000=AK$9,Inventory!$AC$10:$AC$1000))))))+SUM(IF(Inventory!$B$10:$B$1000=$B78,IF(Inventory!$C$10:$C$1000=$C78,IF(Inventory!$D$10:$D$1000=$D78,IF(Inventory!$J$10:$J$1000=wicr,IF(Inventory!$P$10:$P$1000=AK$9,Inventory!$AC$10:$AC$1000)))))))</f>
        <v/>
      </c>
      <c r="AL78" s="123" t="str">
        <f t="shared" si="26"/>
        <v/>
      </c>
      <c r="AM78" s="121" t="str">
        <f t="array" ref="AM78">IF($D78="","",SUM(IF(Inventory!$B$10:$B$1000=$B78,IF(Inventory!$C$10:$C$1000=$C78,IF(Inventory!$D$10:$D$1000=$D78,IF(Inventory!$J$10:$J$1000=freez,Inventory!$AD$10:$AD$1000)))))+SUM(IF(Inventory!$B$10:$B$1000=$B78,IF(Inventory!$C$10:$C$1000=$C78,IF(Inventory!$D$10:$D$1000=$D78,IF(Inventory!$J$10:$J$1000=wifr,Inventory!$AD$10:$AD$1000))))))</f>
        <v/>
      </c>
      <c r="AN78" s="121" t="str">
        <f t="array" ref="AN78">IF($D78="","",SUM(IF(Inventory!$B$10:$B$1000=$B78,IF(Inventory!$C$10:$C$1000=$C78,IF(Inventory!$D$10:$D$1000=$D78,IF(Inventory!$J$10:$J$1000=freez,IF(Inventory!$P$10:$P$1000=AN$9,Inventory!$AD$10:$AD$1000))))))+SUM(IF(Inventory!$B$10:$B$1000=$B78,IF(Inventory!$C$10:$C$1000=$C78,IF(Inventory!$D$10:$D$1000=$D78,IF(Inventory!$J$10:$J$1000=wifr,IF(Inventory!$P$10:$P$1000=AN$9,Inventory!$AD$10:$AD$1000)))))))</f>
        <v/>
      </c>
      <c r="AO78" s="121" t="str">
        <f t="array" ref="AO78">IF($D78="","",SUM(IF(Inventory!$B$10:$B$1000=$B78,IF(Inventory!$C$10:$C$1000=$C78,IF(Inventory!$D$10:$D$1000=$D78,IF(Inventory!$J$10:$J$1000=freez,IF(Inventory!$P$10:$P$1000=AO$9,Inventory!$AD$10:$AD$1000))))))+SUM(IF(Inventory!$B$10:$B$1000=$B78,IF(Inventory!$C$10:$C$1000=$C78,IF(Inventory!$D$10:$D$1000=$D78,IF(Inventory!$J$10:$J$1000=wifr,IF(Inventory!$P$10:$P$1000=AO$9,Inventory!$AD$10:$AD$1000)))))))</f>
        <v/>
      </c>
      <c r="AP78" s="121" t="str">
        <f t="array" ref="AP78">IF($D78="","",SUM(IF(Inventory!$B$10:$B$1000=$B78,IF(Inventory!$C$10:$C$1000=$C78,IF(Inventory!$D$10:$D$1000=$D78,IF(Inventory!$J$10:$J$1000=freez,IF(Inventory!$P$10:$P$1000=AP$9,Inventory!$AD$10:$AD$1000))))))+SUM(IF(Inventory!$B$10:$B$1000=$B78,IF(Inventory!$C$10:$C$1000=$C78,IF(Inventory!$D$10:$D$1000=$D78,IF(Inventory!$J$10:$J$1000=wifr,IF(Inventory!$P$10:$P$1000=AP$9,Inventory!$AD$10:$AD$1000)))))))</f>
        <v/>
      </c>
      <c r="AQ78" s="121" t="str">
        <f t="array" ref="AQ78">IF($D78="","",SUM(IF(Inventory!$B$10:$B$1000=$B78,IF(Inventory!$C$10:$C$1000=$C78,IF(Inventory!$D$10:$D$1000=$D78,IF(Inventory!$J$10:$J$1000=freez,IF(Inventory!$P$10:$P$1000=AQ$9,Inventory!$AD$10:$AD$1000))))))+SUM(IF(Inventory!$B$10:$B$1000=$B78,IF(Inventory!$C$10:$C$1000=$C78,IF(Inventory!$D$10:$D$1000=$D78,IF(Inventory!$J$10:$J$1000=wifr,IF(Inventory!$P$10:$P$1000=AQ$9,Inventory!$AD$10:$AD$1000)))))))</f>
        <v/>
      </c>
      <c r="AR78" s="121" t="str">
        <f t="array" ref="AR78">IF($D78="","",SUM(IF(Inventory!$B$10:$B$1000=$B78,IF(Inventory!$C$10:$C$1000=$C78,IF(Inventory!$D$10:$D$1000=$D78,IF(Inventory!$J$10:$J$1000=freez,IF(Inventory!$P$10:$P$1000=AR$9,Inventory!$AD$10:$AD$1000))))))+SUM(IF(Inventory!$B$10:$B$1000=$B78,IF(Inventory!$C$10:$C$1000=$C78,IF(Inventory!$D$10:$D$1000=$D78,IF(Inventory!$J$10:$J$1000=wifr,IF(Inventory!$P$10:$P$1000=AR$9,Inventory!$AD$10:$AD$1000)))))))</f>
        <v/>
      </c>
      <c r="AS78" s="124" t="str">
        <f t="shared" si="27"/>
        <v/>
      </c>
      <c r="AU78" s="352"/>
      <c r="AV78" s="352"/>
      <c r="AX78" s="125">
        <f>IF($C78="",0,Prog!$H76*AX$6*($AU78+$AV78)/12000)</f>
        <v>0</v>
      </c>
      <c r="AY78" s="125">
        <f>IF($C78="",0,Prog!$H76*AY$6*($AU78+$AV78)/12000)</f>
        <v>0</v>
      </c>
      <c r="AZ78" s="121"/>
    </row>
    <row r="79" spans="1:52" ht="16.5" x14ac:dyDescent="0.3">
      <c r="A79" s="279" t="str">
        <f>IF(Prog!B77="","",Prog!B77)</f>
        <v/>
      </c>
      <c r="B79" s="279" t="str">
        <f>IF(Prog!C77="","",Prog!C77)</f>
        <v/>
      </c>
      <c r="C79" s="279" t="str">
        <f>IF(Prog!D77="","",Prog!D77)</f>
        <v/>
      </c>
      <c r="D79" s="120"/>
      <c r="E79" s="121" t="str">
        <f t="array" ref="E79">IF($D79="","",COUNT(IF(Inventory!$B$10:$B$1000=$B79,IF(Inventory!$C$10:$C$1000=$C79,IF(Inventory!$D$10:$D$1000=$D79,IF(Inventory!$P$10:$P$1000=E$9,1))))))</f>
        <v/>
      </c>
      <c r="F79" s="121" t="str">
        <f t="array" ref="F79">IF($D79="","",COUNT(IF(Inventory!$B$10:$B$1000=$B79,IF(Inventory!$C$10:$C$1000=$C79,IF(Inventory!$D$10:$D$1000=$D79,IF(Inventory!$P$10:$P$1000=F$9,1))))))</f>
        <v/>
      </c>
      <c r="G79" s="121" t="str">
        <f t="array" ref="G79">IF($D79="","",COUNT(IF(Inventory!$B$10:$B$1000=$B79,IF(Inventory!$C$10:$C$1000=$C79,IF(Inventory!$D$10:$D$1000=$D79,IF(Inventory!$P$10:$P$1000=G$9,1))))))</f>
        <v/>
      </c>
      <c r="H79" s="121" t="str">
        <f t="array" ref="H79">IF($D79="","",COUNT(IF(Inventory!$B$10:$B$1000=$B79,IF(Inventory!$C$10:$C$1000=$C79,IF(Inventory!$D$10:$D$1000=$D79,IF(Inventory!$P$10:$P$1000=H$9,1))))))</f>
        <v/>
      </c>
      <c r="I79" s="121" t="str">
        <f t="array" ref="I79">IF($D79="","",COUNT(IF(Inventory!$B$10:$B$1000=$B79,IF(Inventory!$C$10:$C$1000=$C79,IF(Inventory!$D$10:$D$1000=$D79,IF(Inventory!$P$10:$P$1000=I$9,1))))))</f>
        <v/>
      </c>
      <c r="J79" s="121">
        <f t="shared" si="22"/>
        <v>0</v>
      </c>
      <c r="K79" s="121" t="str">
        <f t="array" ref="K79">IF($D79="","",COUNT(IF(Inventory!$B$10:$B$1000=$B79,IF(Inventory!$C$10:$C$1000=$C79,IF(Inventory!$D$10:$D$1000=$D79,IF(Inventory!$J$10:$J$1000=wicr,1)))))+COUNT(IF(Inventory!$B$10:$B$1000=$B79,IF(Inventory!$C$10:$C$1000=$C79,IF(Inventory!$D$10:$D$1000=$D79,IF(Inventory!$J$10:$J$1000=wifr,1))))))</f>
        <v/>
      </c>
      <c r="L79" s="121" t="str">
        <f t="array" ref="L79">IF($D79="","",COUNT(IF(Inventory!$B$10:$B$1000=$B79,IF(Inventory!$C$10:$C$1000=$C79,IF(Inventory!$D$10:$D$1000=$D79,IF(Inventory!$J$10:$J$1000=wicr,IF(Inventory!$P$10:$P$1000=L$9,1))))))+COUNT(IF(Inventory!$B$10:$B$1000=$B79,IF(Inventory!$C$10:$C$1000=$C79,IF(Inventory!$D$10:$D$1000=$D79,IF(Inventory!$J$10:$J$1000=wifr,IF(Inventory!$P$10:$P$1000=L$9,1)))))))</f>
        <v/>
      </c>
      <c r="M79" s="121" t="str">
        <f t="array" ref="M79">IF($D79="","",COUNT(IF(Inventory!$B$10:$B$1000=$B79,IF(Inventory!$C$10:$C$1000=$C79,IF(Inventory!$D$10:$D$1000=$D79,IF(Inventory!$J$10:$J$1000=wicr,IF(Inventory!$P$10:$P$1000=M$9,1))))))+COUNT(IF(Inventory!$B$10:$B$1000=$B79,IF(Inventory!$C$10:$C$1000=$C79,IF(Inventory!$D$10:$D$1000=$D79,IF(Inventory!$J$10:$J$1000=wifr,IF(Inventory!$P$10:$P$1000=M$9,1)))))))</f>
        <v/>
      </c>
      <c r="N79" s="121" t="str">
        <f t="array" ref="N79">IF($D79="","",COUNT(IF(Inventory!$B$10:$B$1000=$B79,IF(Inventory!$C$10:$C$1000=$C79,IF(Inventory!$D$10:$D$1000=$D79,IF(Inventory!$J$10:$J$1000=wicr,IF(Inventory!$P$10:$P$1000=N$9,1))))))+COUNT(IF(Inventory!$B$10:$B$1000=$B79,IF(Inventory!$C$10:$C$1000=$C79,IF(Inventory!$D$10:$D$1000=$D79,IF(Inventory!$J$10:$J$1000=wifr,IF(Inventory!$P$10:$P$1000=N$9,1)))))))</f>
        <v/>
      </c>
      <c r="O79" s="121" t="str">
        <f t="array" ref="O79">IF($D79="","",COUNT(IF(Inventory!$B$10:$B$1000=$B79,IF(Inventory!$C$10:$C$1000=$C79,IF(Inventory!$D$10:$D$1000=$D79,IF(Inventory!$J$10:$J$1000=wicr,IF(Inventory!$P$10:$P$1000=O$9,1))))))+COUNT(IF(Inventory!$B$10:$B$1000=$B79,IF(Inventory!$C$10:$C$1000=$C79,IF(Inventory!$D$10:$D$1000=$D79,IF(Inventory!$J$10:$J$1000=wifr,IF(Inventory!$P$10:$P$1000=O$9,1)))))))</f>
        <v/>
      </c>
      <c r="P79" s="121" t="str">
        <f t="array" ref="P79">IF($D79="","",COUNT(IF(Inventory!$B$10:$B$1000=$B79,IF(Inventory!$C$10:$C$1000=$C79,IF(Inventory!$D$10:$D$1000=$D79,IF(Inventory!$J$10:$J$1000=wicr,IF(Inventory!$P$10:$P$1000=P$9,1))))))+COUNT(IF(Inventory!$B$10:$B$1000=$B79,IF(Inventory!$C$10:$C$1000=$C79,IF(Inventory!$D$10:$D$1000=$D79,IF(Inventory!$J$10:$J$1000=wifr,IF(Inventory!$P$10:$P$1000=P$9,1)))))))</f>
        <v/>
      </c>
      <c r="Q79" s="122" t="str">
        <f t="shared" si="23"/>
        <v/>
      </c>
      <c r="R79" s="121" t="str">
        <f t="array" ref="R79">IF($D79="","",COUNT(IF(Inventory!$B$10:$B$1000=$B79,IF(Inventory!$C$10:$C$1000=$C79,IF(Inventory!$D$10:$D$1000=$D79,IF(Inventory!$J$10:$J$1000=frig,1))))))</f>
        <v/>
      </c>
      <c r="S79" s="121" t="str">
        <f t="array" ref="S79">IF($D79="","",COUNT(IF(Inventory!$B$10:$B$1000=$B79,IF(Inventory!$C$10:$C$1000=$C79,IF(Inventory!$D$10:$D$1000=$D79,IF(Inventory!$J$10:$J$1000=frig,IF(Inventory!$P$10:$P$1000=S$9,1)))))))</f>
        <v/>
      </c>
      <c r="T79" s="121" t="str">
        <f t="array" ref="T79">IF($D79="","",COUNT(IF(Inventory!$B$10:$B$1000=$B79,IF(Inventory!$C$10:$C$1000=$C79,IF(Inventory!$D$10:$D$1000=$D79,IF(Inventory!$J$10:$J$1000=frig,IF(Inventory!$P$10:$P$1000=T$9,1)))))))</f>
        <v/>
      </c>
      <c r="U79" s="121" t="str">
        <f t="array" ref="U79">IF($D79="","",COUNT(IF(Inventory!$B$10:$B$1000=$B79,IF(Inventory!$C$10:$C$1000=$C79,IF(Inventory!$D$10:$D$1000=$D79,IF(Inventory!$J$10:$J$1000=frig,IF(Inventory!$P$10:$P$1000=U$9,1)))))))</f>
        <v/>
      </c>
      <c r="V79" s="121" t="str">
        <f t="array" ref="V79">IF($D79="","",COUNT(IF(Inventory!$B$10:$B$1000=$B79,IF(Inventory!$C$10:$C$1000=$C79,IF(Inventory!$D$10:$D$1000=$D79,IF(Inventory!$J$10:$J$1000=frig,IF(Inventory!$P$10:$P$1000=V$9,1)))))))</f>
        <v/>
      </c>
      <c r="W79" s="121" t="str">
        <f t="array" ref="W79">IF($D79="","",COUNT(IF(Inventory!$B$10:$B$1000=$B79,IF(Inventory!$C$10:$C$1000=$C79,IF(Inventory!$D$10:$D$1000=$D79,IF(Inventory!$J$10:$J$1000=frig,IF(Inventory!$P$10:$P$1000=W$9,1)))))))</f>
        <v/>
      </c>
      <c r="X79" s="122" t="str">
        <f t="shared" si="24"/>
        <v/>
      </c>
      <c r="Y79" s="121" t="str">
        <f t="array" ref="Y79">IF($D79="","",COUNT(IF(Inventory!$B$10:$B$1000=$B79,IF(Inventory!$C$10:$C$1000=$C79,IF(Inventory!$D$10:$D$1000=$D79,IF(Inventory!$J$10:$J$1000=freez,1))))))</f>
        <v/>
      </c>
      <c r="Z79" s="121" t="str">
        <f t="array" ref="Z79">IF($D79="","",COUNT(IF(Inventory!$B$10:$B$1000=$B79,IF(Inventory!$C$10:$C$1000=$C79,IF(Inventory!$D$10:$D$1000=$D79,IF(Inventory!$J$10:$J$1000=freez,IF(Inventory!$P$10:$P$1000=Z$9,1)))))))</f>
        <v/>
      </c>
      <c r="AA79" s="121" t="str">
        <f t="array" ref="AA79">IF($D79="","",COUNT(IF(Inventory!$B$10:$B$1000=$B79,IF(Inventory!$C$10:$C$1000=$C79,IF(Inventory!$D$10:$D$1000=$D79,IF(Inventory!$J$10:$J$1000=freez,IF(Inventory!$P$10:$P$1000=AA$9,1)))))))</f>
        <v/>
      </c>
      <c r="AB79" s="121" t="str">
        <f t="array" ref="AB79">IF($D79="","",COUNT(IF(Inventory!$B$10:$B$1000=$B79,IF(Inventory!$C$10:$C$1000=$C79,IF(Inventory!$D$10:$D$1000=$D79,IF(Inventory!$J$10:$J$1000=freez,IF(Inventory!$P$10:$P$1000=AB$9,1)))))))</f>
        <v/>
      </c>
      <c r="AC79" s="121" t="str">
        <f t="array" ref="AC79">IF($D79="","",COUNT(IF(Inventory!$B$10:$B$1000=$B79,IF(Inventory!$C$10:$C$1000=$C79,IF(Inventory!$D$10:$D$1000=$D79,IF(Inventory!$J$10:$J$1000=freez,IF(Inventory!$P$10:$P$1000=AC$9,1)))))))</f>
        <v/>
      </c>
      <c r="AD79" s="121" t="str">
        <f t="array" ref="AD79">IF($D79="","",COUNT(IF(Inventory!$B$10:$B$1000=$B79,IF(Inventory!$C$10:$C$1000=$C79,IF(Inventory!$D$10:$D$1000=$D79,IF(Inventory!$J$10:$J$1000=freez,IF(Inventory!$P$10:$P$1000=AD$9,1)))))))</f>
        <v/>
      </c>
      <c r="AE79" s="122" t="str">
        <f t="shared" si="25"/>
        <v/>
      </c>
      <c r="AF79" s="121" t="str">
        <f t="array" ref="AF79">IF($D79="","",SUM(IF(Inventory!$B$10:$B$1000=$B79,IF(Inventory!$C$10:$C$1000=$C79,IF(Inventory!$D$10:$D$1000=$D79,IF(Inventory!$J$10:$J$1000=frig,Inventory!$AC$10:$AC$1000)))))+SUM(IF(Inventory!$B$10:$B$1000=$B79,IF(Inventory!$C$10:$C$1000=$C79,IF(Inventory!$D$10:$D$1000=$D79,IF(Inventory!$J$10:$J$1000=wicr,Inventory!$AC$10:$AC$1000))))))</f>
        <v/>
      </c>
      <c r="AG79" s="121" t="str">
        <f t="array" ref="AG79">IF($D79="","",SUM(IF(Inventory!$B$10:$B$1000=$B79,IF(Inventory!$C$10:$C$1000=$C79,IF(Inventory!$D$10:$D$1000=$D79,IF(Inventory!$J$10:$J$1000=frig,IF(Inventory!$P$10:$P$1000=AG$9,Inventory!$AC$10:$AC$1000))))))+SUM(IF(Inventory!$B$10:$B$1000=$B79,IF(Inventory!$C$10:$C$1000=$C79,IF(Inventory!$D$10:$D$1000=$D79,IF(Inventory!$J$10:$J$1000=wicr,IF(Inventory!$P$10:$P$1000=AG$9,Inventory!$AC$10:$AC$1000)))))))</f>
        <v/>
      </c>
      <c r="AH79" s="121" t="str">
        <f t="array" ref="AH79">IF($D79="","",SUM(IF(Inventory!$B$10:$B$1000=$B79,IF(Inventory!$C$10:$C$1000=$C79,IF(Inventory!$D$10:$D$1000=$D79,IF(Inventory!$J$10:$J$1000=frig,IF(Inventory!$P$10:$P$1000=AH$9,Inventory!$AC$10:$AC$1000))))))+SUM(IF(Inventory!$B$10:$B$1000=$B79,IF(Inventory!$C$10:$C$1000=$C79,IF(Inventory!$D$10:$D$1000=$D79,IF(Inventory!$J$10:$J$1000=wicr,IF(Inventory!$P$10:$P$1000=AH$9,Inventory!$AC$10:$AC$1000)))))))</f>
        <v/>
      </c>
      <c r="AI79" s="121" t="str">
        <f t="array" ref="AI79">IF($D79="","",SUM(IF(Inventory!$B$10:$B$1000=$B79,IF(Inventory!$C$10:$C$1000=$C79,IF(Inventory!$D$10:$D$1000=$D79,IF(Inventory!$J$10:$J$1000=frig,IF(Inventory!$P$10:$P$1000=AI$9,Inventory!$AC$10:$AC$1000))))))+SUM(IF(Inventory!$B$10:$B$1000=$B79,IF(Inventory!$C$10:$C$1000=$C79,IF(Inventory!$D$10:$D$1000=$D79,IF(Inventory!$J$10:$J$1000=wicr,IF(Inventory!$P$10:$P$1000=AI$9,Inventory!$AC$10:$AC$1000)))))))</f>
        <v/>
      </c>
      <c r="AJ79" s="121" t="str">
        <f t="array" ref="AJ79">IF($D79="","",SUM(IF(Inventory!$B$10:$B$1000=$B79,IF(Inventory!$C$10:$C$1000=$C79,IF(Inventory!$D$10:$D$1000=$D79,IF(Inventory!$J$10:$J$1000=frig,IF(Inventory!$P$10:$P$1000=AJ$9,Inventory!$AC$10:$AC$1000))))))+SUM(IF(Inventory!$B$10:$B$1000=$B79,IF(Inventory!$C$10:$C$1000=$C79,IF(Inventory!$D$10:$D$1000=$D79,IF(Inventory!$J$10:$J$1000=wicr,IF(Inventory!$P$10:$P$1000=AJ$9,Inventory!$AC$10:$AC$1000)))))))</f>
        <v/>
      </c>
      <c r="AK79" s="121" t="str">
        <f t="array" ref="AK79">IF($D79="","",SUM(IF(Inventory!$B$10:$B$1000=$B79,IF(Inventory!$C$10:$C$1000=$C79,IF(Inventory!$D$10:$D$1000=$D79,IF(Inventory!$J$10:$J$1000=frig,IF(Inventory!$P$10:$P$1000=AK$9,Inventory!$AC$10:$AC$1000))))))+SUM(IF(Inventory!$B$10:$B$1000=$B79,IF(Inventory!$C$10:$C$1000=$C79,IF(Inventory!$D$10:$D$1000=$D79,IF(Inventory!$J$10:$J$1000=wicr,IF(Inventory!$P$10:$P$1000=AK$9,Inventory!$AC$10:$AC$1000)))))))</f>
        <v/>
      </c>
      <c r="AL79" s="123" t="str">
        <f t="shared" si="26"/>
        <v/>
      </c>
      <c r="AM79" s="121" t="str">
        <f t="array" ref="AM79">IF($D79="","",SUM(IF(Inventory!$B$10:$B$1000=$B79,IF(Inventory!$C$10:$C$1000=$C79,IF(Inventory!$D$10:$D$1000=$D79,IF(Inventory!$J$10:$J$1000=freez,Inventory!$AD$10:$AD$1000)))))+SUM(IF(Inventory!$B$10:$B$1000=$B79,IF(Inventory!$C$10:$C$1000=$C79,IF(Inventory!$D$10:$D$1000=$D79,IF(Inventory!$J$10:$J$1000=wifr,Inventory!$AD$10:$AD$1000))))))</f>
        <v/>
      </c>
      <c r="AN79" s="121" t="str">
        <f t="array" ref="AN79">IF($D79="","",SUM(IF(Inventory!$B$10:$B$1000=$B79,IF(Inventory!$C$10:$C$1000=$C79,IF(Inventory!$D$10:$D$1000=$D79,IF(Inventory!$J$10:$J$1000=freez,IF(Inventory!$P$10:$P$1000=AN$9,Inventory!$AD$10:$AD$1000))))))+SUM(IF(Inventory!$B$10:$B$1000=$B79,IF(Inventory!$C$10:$C$1000=$C79,IF(Inventory!$D$10:$D$1000=$D79,IF(Inventory!$J$10:$J$1000=wifr,IF(Inventory!$P$10:$P$1000=AN$9,Inventory!$AD$10:$AD$1000)))))))</f>
        <v/>
      </c>
      <c r="AO79" s="121" t="str">
        <f t="array" ref="AO79">IF($D79="","",SUM(IF(Inventory!$B$10:$B$1000=$B79,IF(Inventory!$C$10:$C$1000=$C79,IF(Inventory!$D$10:$D$1000=$D79,IF(Inventory!$J$10:$J$1000=freez,IF(Inventory!$P$10:$P$1000=AO$9,Inventory!$AD$10:$AD$1000))))))+SUM(IF(Inventory!$B$10:$B$1000=$B79,IF(Inventory!$C$10:$C$1000=$C79,IF(Inventory!$D$10:$D$1000=$D79,IF(Inventory!$J$10:$J$1000=wifr,IF(Inventory!$P$10:$P$1000=AO$9,Inventory!$AD$10:$AD$1000)))))))</f>
        <v/>
      </c>
      <c r="AP79" s="121" t="str">
        <f t="array" ref="AP79">IF($D79="","",SUM(IF(Inventory!$B$10:$B$1000=$B79,IF(Inventory!$C$10:$C$1000=$C79,IF(Inventory!$D$10:$D$1000=$D79,IF(Inventory!$J$10:$J$1000=freez,IF(Inventory!$P$10:$P$1000=AP$9,Inventory!$AD$10:$AD$1000))))))+SUM(IF(Inventory!$B$10:$B$1000=$B79,IF(Inventory!$C$10:$C$1000=$C79,IF(Inventory!$D$10:$D$1000=$D79,IF(Inventory!$J$10:$J$1000=wifr,IF(Inventory!$P$10:$P$1000=AP$9,Inventory!$AD$10:$AD$1000)))))))</f>
        <v/>
      </c>
      <c r="AQ79" s="121" t="str">
        <f t="array" ref="AQ79">IF($D79="","",SUM(IF(Inventory!$B$10:$B$1000=$B79,IF(Inventory!$C$10:$C$1000=$C79,IF(Inventory!$D$10:$D$1000=$D79,IF(Inventory!$J$10:$J$1000=freez,IF(Inventory!$P$10:$P$1000=AQ$9,Inventory!$AD$10:$AD$1000))))))+SUM(IF(Inventory!$B$10:$B$1000=$B79,IF(Inventory!$C$10:$C$1000=$C79,IF(Inventory!$D$10:$D$1000=$D79,IF(Inventory!$J$10:$J$1000=wifr,IF(Inventory!$P$10:$P$1000=AQ$9,Inventory!$AD$10:$AD$1000)))))))</f>
        <v/>
      </c>
      <c r="AR79" s="121" t="str">
        <f t="array" ref="AR79">IF($D79="","",SUM(IF(Inventory!$B$10:$B$1000=$B79,IF(Inventory!$C$10:$C$1000=$C79,IF(Inventory!$D$10:$D$1000=$D79,IF(Inventory!$J$10:$J$1000=freez,IF(Inventory!$P$10:$P$1000=AR$9,Inventory!$AD$10:$AD$1000))))))+SUM(IF(Inventory!$B$10:$B$1000=$B79,IF(Inventory!$C$10:$C$1000=$C79,IF(Inventory!$D$10:$D$1000=$D79,IF(Inventory!$J$10:$J$1000=wifr,IF(Inventory!$P$10:$P$1000=AR$9,Inventory!$AD$10:$AD$1000)))))))</f>
        <v/>
      </c>
      <c r="AS79" s="124" t="str">
        <f t="shared" si="27"/>
        <v/>
      </c>
      <c r="AU79" s="352"/>
      <c r="AV79" s="352"/>
      <c r="AX79" s="125">
        <f>IF($C79="",0,Prog!$H77*AX$6*($AU79+$AV79)/12000)</f>
        <v>0</v>
      </c>
      <c r="AY79" s="125">
        <f>IF($C79="",0,Prog!$H77*AY$6*($AU79+$AV79)/12000)</f>
        <v>0</v>
      </c>
      <c r="AZ79" s="121"/>
    </row>
    <row r="80" spans="1:52" ht="16.5" x14ac:dyDescent="0.3">
      <c r="A80" s="279" t="str">
        <f>IF(Prog!B78="","",Prog!B78)</f>
        <v/>
      </c>
      <c r="B80" s="279" t="str">
        <f>IF(Prog!C78="","",Prog!C78)</f>
        <v/>
      </c>
      <c r="C80" s="279" t="str">
        <f>IF(Prog!D78="","",Prog!D78)</f>
        <v/>
      </c>
      <c r="D80" s="120"/>
      <c r="E80" s="121" t="str">
        <f t="array" ref="E80">IF($D80="","",COUNT(IF(Inventory!$B$10:$B$1000=$B80,IF(Inventory!$C$10:$C$1000=$C80,IF(Inventory!$D$10:$D$1000=$D80,IF(Inventory!$P$10:$P$1000=E$9,1))))))</f>
        <v/>
      </c>
      <c r="F80" s="121" t="str">
        <f t="array" ref="F80">IF($D80="","",COUNT(IF(Inventory!$B$10:$B$1000=$B80,IF(Inventory!$C$10:$C$1000=$C80,IF(Inventory!$D$10:$D$1000=$D80,IF(Inventory!$P$10:$P$1000=F$9,1))))))</f>
        <v/>
      </c>
      <c r="G80" s="121" t="str">
        <f t="array" ref="G80">IF($D80="","",COUNT(IF(Inventory!$B$10:$B$1000=$B80,IF(Inventory!$C$10:$C$1000=$C80,IF(Inventory!$D$10:$D$1000=$D80,IF(Inventory!$P$10:$P$1000=G$9,1))))))</f>
        <v/>
      </c>
      <c r="H80" s="121" t="str">
        <f t="array" ref="H80">IF($D80="","",COUNT(IF(Inventory!$B$10:$B$1000=$B80,IF(Inventory!$C$10:$C$1000=$C80,IF(Inventory!$D$10:$D$1000=$D80,IF(Inventory!$P$10:$P$1000=H$9,1))))))</f>
        <v/>
      </c>
      <c r="I80" s="121" t="str">
        <f t="array" ref="I80">IF($D80="","",COUNT(IF(Inventory!$B$10:$B$1000=$B80,IF(Inventory!$C$10:$C$1000=$C80,IF(Inventory!$D$10:$D$1000=$D80,IF(Inventory!$P$10:$P$1000=I$9,1))))))</f>
        <v/>
      </c>
      <c r="J80" s="121">
        <f t="shared" si="22"/>
        <v>0</v>
      </c>
      <c r="K80" s="121" t="str">
        <f t="array" ref="K80">IF($D80="","",COUNT(IF(Inventory!$B$10:$B$1000=$B80,IF(Inventory!$C$10:$C$1000=$C80,IF(Inventory!$D$10:$D$1000=$D80,IF(Inventory!$J$10:$J$1000=wicr,1)))))+COUNT(IF(Inventory!$B$10:$B$1000=$B80,IF(Inventory!$C$10:$C$1000=$C80,IF(Inventory!$D$10:$D$1000=$D80,IF(Inventory!$J$10:$J$1000=wifr,1))))))</f>
        <v/>
      </c>
      <c r="L80" s="121" t="str">
        <f t="array" ref="L80">IF($D80="","",COUNT(IF(Inventory!$B$10:$B$1000=$B80,IF(Inventory!$C$10:$C$1000=$C80,IF(Inventory!$D$10:$D$1000=$D80,IF(Inventory!$J$10:$J$1000=wicr,IF(Inventory!$P$10:$P$1000=L$9,1))))))+COUNT(IF(Inventory!$B$10:$B$1000=$B80,IF(Inventory!$C$10:$C$1000=$C80,IF(Inventory!$D$10:$D$1000=$D80,IF(Inventory!$J$10:$J$1000=wifr,IF(Inventory!$P$10:$P$1000=L$9,1)))))))</f>
        <v/>
      </c>
      <c r="M80" s="121" t="str">
        <f t="array" ref="M80">IF($D80="","",COUNT(IF(Inventory!$B$10:$B$1000=$B80,IF(Inventory!$C$10:$C$1000=$C80,IF(Inventory!$D$10:$D$1000=$D80,IF(Inventory!$J$10:$J$1000=wicr,IF(Inventory!$P$10:$P$1000=M$9,1))))))+COUNT(IF(Inventory!$B$10:$B$1000=$B80,IF(Inventory!$C$10:$C$1000=$C80,IF(Inventory!$D$10:$D$1000=$D80,IF(Inventory!$J$10:$J$1000=wifr,IF(Inventory!$P$10:$P$1000=M$9,1)))))))</f>
        <v/>
      </c>
      <c r="N80" s="121" t="str">
        <f t="array" ref="N80">IF($D80="","",COUNT(IF(Inventory!$B$10:$B$1000=$B80,IF(Inventory!$C$10:$C$1000=$C80,IF(Inventory!$D$10:$D$1000=$D80,IF(Inventory!$J$10:$J$1000=wicr,IF(Inventory!$P$10:$P$1000=N$9,1))))))+COUNT(IF(Inventory!$B$10:$B$1000=$B80,IF(Inventory!$C$10:$C$1000=$C80,IF(Inventory!$D$10:$D$1000=$D80,IF(Inventory!$J$10:$J$1000=wifr,IF(Inventory!$P$10:$P$1000=N$9,1)))))))</f>
        <v/>
      </c>
      <c r="O80" s="121" t="str">
        <f t="array" ref="O80">IF($D80="","",COUNT(IF(Inventory!$B$10:$B$1000=$B80,IF(Inventory!$C$10:$C$1000=$C80,IF(Inventory!$D$10:$D$1000=$D80,IF(Inventory!$J$10:$J$1000=wicr,IF(Inventory!$P$10:$P$1000=O$9,1))))))+COUNT(IF(Inventory!$B$10:$B$1000=$B80,IF(Inventory!$C$10:$C$1000=$C80,IF(Inventory!$D$10:$D$1000=$D80,IF(Inventory!$J$10:$J$1000=wifr,IF(Inventory!$P$10:$P$1000=O$9,1)))))))</f>
        <v/>
      </c>
      <c r="P80" s="121" t="str">
        <f t="array" ref="P80">IF($D80="","",COUNT(IF(Inventory!$B$10:$B$1000=$B80,IF(Inventory!$C$10:$C$1000=$C80,IF(Inventory!$D$10:$D$1000=$D80,IF(Inventory!$J$10:$J$1000=wicr,IF(Inventory!$P$10:$P$1000=P$9,1))))))+COUNT(IF(Inventory!$B$10:$B$1000=$B80,IF(Inventory!$C$10:$C$1000=$C80,IF(Inventory!$D$10:$D$1000=$D80,IF(Inventory!$J$10:$J$1000=wifr,IF(Inventory!$P$10:$P$1000=P$9,1)))))))</f>
        <v/>
      </c>
      <c r="Q80" s="122" t="str">
        <f t="shared" si="23"/>
        <v/>
      </c>
      <c r="R80" s="121" t="str">
        <f t="array" ref="R80">IF($D80="","",COUNT(IF(Inventory!$B$10:$B$1000=$B80,IF(Inventory!$C$10:$C$1000=$C80,IF(Inventory!$D$10:$D$1000=$D80,IF(Inventory!$J$10:$J$1000=frig,1))))))</f>
        <v/>
      </c>
      <c r="S80" s="121" t="str">
        <f t="array" ref="S80">IF($D80="","",COUNT(IF(Inventory!$B$10:$B$1000=$B80,IF(Inventory!$C$10:$C$1000=$C80,IF(Inventory!$D$10:$D$1000=$D80,IF(Inventory!$J$10:$J$1000=frig,IF(Inventory!$P$10:$P$1000=S$9,1)))))))</f>
        <v/>
      </c>
      <c r="T80" s="121" t="str">
        <f t="array" ref="T80">IF($D80="","",COUNT(IF(Inventory!$B$10:$B$1000=$B80,IF(Inventory!$C$10:$C$1000=$C80,IF(Inventory!$D$10:$D$1000=$D80,IF(Inventory!$J$10:$J$1000=frig,IF(Inventory!$P$10:$P$1000=T$9,1)))))))</f>
        <v/>
      </c>
      <c r="U80" s="121" t="str">
        <f t="array" ref="U80">IF($D80="","",COUNT(IF(Inventory!$B$10:$B$1000=$B80,IF(Inventory!$C$10:$C$1000=$C80,IF(Inventory!$D$10:$D$1000=$D80,IF(Inventory!$J$10:$J$1000=frig,IF(Inventory!$P$10:$P$1000=U$9,1)))))))</f>
        <v/>
      </c>
      <c r="V80" s="121" t="str">
        <f t="array" ref="V80">IF($D80="","",COUNT(IF(Inventory!$B$10:$B$1000=$B80,IF(Inventory!$C$10:$C$1000=$C80,IF(Inventory!$D$10:$D$1000=$D80,IF(Inventory!$J$10:$J$1000=frig,IF(Inventory!$P$10:$P$1000=V$9,1)))))))</f>
        <v/>
      </c>
      <c r="W80" s="121" t="str">
        <f t="array" ref="W80">IF($D80="","",COUNT(IF(Inventory!$B$10:$B$1000=$B80,IF(Inventory!$C$10:$C$1000=$C80,IF(Inventory!$D$10:$D$1000=$D80,IF(Inventory!$J$10:$J$1000=frig,IF(Inventory!$P$10:$P$1000=W$9,1)))))))</f>
        <v/>
      </c>
      <c r="X80" s="122" t="str">
        <f t="shared" si="24"/>
        <v/>
      </c>
      <c r="Y80" s="121" t="str">
        <f t="array" ref="Y80">IF($D80="","",COUNT(IF(Inventory!$B$10:$B$1000=$B80,IF(Inventory!$C$10:$C$1000=$C80,IF(Inventory!$D$10:$D$1000=$D80,IF(Inventory!$J$10:$J$1000=freez,1))))))</f>
        <v/>
      </c>
      <c r="Z80" s="121" t="str">
        <f t="array" ref="Z80">IF($D80="","",COUNT(IF(Inventory!$B$10:$B$1000=$B80,IF(Inventory!$C$10:$C$1000=$C80,IF(Inventory!$D$10:$D$1000=$D80,IF(Inventory!$J$10:$J$1000=freez,IF(Inventory!$P$10:$P$1000=Z$9,1)))))))</f>
        <v/>
      </c>
      <c r="AA80" s="121" t="str">
        <f t="array" ref="AA80">IF($D80="","",COUNT(IF(Inventory!$B$10:$B$1000=$B80,IF(Inventory!$C$10:$C$1000=$C80,IF(Inventory!$D$10:$D$1000=$D80,IF(Inventory!$J$10:$J$1000=freez,IF(Inventory!$P$10:$P$1000=AA$9,1)))))))</f>
        <v/>
      </c>
      <c r="AB80" s="121" t="str">
        <f t="array" ref="AB80">IF($D80="","",COUNT(IF(Inventory!$B$10:$B$1000=$B80,IF(Inventory!$C$10:$C$1000=$C80,IF(Inventory!$D$10:$D$1000=$D80,IF(Inventory!$J$10:$J$1000=freez,IF(Inventory!$P$10:$P$1000=AB$9,1)))))))</f>
        <v/>
      </c>
      <c r="AC80" s="121" t="str">
        <f t="array" ref="AC80">IF($D80="","",COUNT(IF(Inventory!$B$10:$B$1000=$B80,IF(Inventory!$C$10:$C$1000=$C80,IF(Inventory!$D$10:$D$1000=$D80,IF(Inventory!$J$10:$J$1000=freez,IF(Inventory!$P$10:$P$1000=AC$9,1)))))))</f>
        <v/>
      </c>
      <c r="AD80" s="121" t="str">
        <f t="array" ref="AD80">IF($D80="","",COUNT(IF(Inventory!$B$10:$B$1000=$B80,IF(Inventory!$C$10:$C$1000=$C80,IF(Inventory!$D$10:$D$1000=$D80,IF(Inventory!$J$10:$J$1000=freez,IF(Inventory!$P$10:$P$1000=AD$9,1)))))))</f>
        <v/>
      </c>
      <c r="AE80" s="122" t="str">
        <f t="shared" si="25"/>
        <v/>
      </c>
      <c r="AF80" s="121" t="str">
        <f t="array" ref="AF80">IF($D80="","",SUM(IF(Inventory!$B$10:$B$1000=$B80,IF(Inventory!$C$10:$C$1000=$C80,IF(Inventory!$D$10:$D$1000=$D80,IF(Inventory!$J$10:$J$1000=frig,Inventory!$AC$10:$AC$1000)))))+SUM(IF(Inventory!$B$10:$B$1000=$B80,IF(Inventory!$C$10:$C$1000=$C80,IF(Inventory!$D$10:$D$1000=$D80,IF(Inventory!$J$10:$J$1000=wicr,Inventory!$AC$10:$AC$1000))))))</f>
        <v/>
      </c>
      <c r="AG80" s="121" t="str">
        <f t="array" ref="AG80">IF($D80="","",SUM(IF(Inventory!$B$10:$B$1000=$B80,IF(Inventory!$C$10:$C$1000=$C80,IF(Inventory!$D$10:$D$1000=$D80,IF(Inventory!$J$10:$J$1000=frig,IF(Inventory!$P$10:$P$1000=AG$9,Inventory!$AC$10:$AC$1000))))))+SUM(IF(Inventory!$B$10:$B$1000=$B80,IF(Inventory!$C$10:$C$1000=$C80,IF(Inventory!$D$10:$D$1000=$D80,IF(Inventory!$J$10:$J$1000=wicr,IF(Inventory!$P$10:$P$1000=AG$9,Inventory!$AC$10:$AC$1000)))))))</f>
        <v/>
      </c>
      <c r="AH80" s="121" t="str">
        <f t="array" ref="AH80">IF($D80="","",SUM(IF(Inventory!$B$10:$B$1000=$B80,IF(Inventory!$C$10:$C$1000=$C80,IF(Inventory!$D$10:$D$1000=$D80,IF(Inventory!$J$10:$J$1000=frig,IF(Inventory!$P$10:$P$1000=AH$9,Inventory!$AC$10:$AC$1000))))))+SUM(IF(Inventory!$B$10:$B$1000=$B80,IF(Inventory!$C$10:$C$1000=$C80,IF(Inventory!$D$10:$D$1000=$D80,IF(Inventory!$J$10:$J$1000=wicr,IF(Inventory!$P$10:$P$1000=AH$9,Inventory!$AC$10:$AC$1000)))))))</f>
        <v/>
      </c>
      <c r="AI80" s="121" t="str">
        <f t="array" ref="AI80">IF($D80="","",SUM(IF(Inventory!$B$10:$B$1000=$B80,IF(Inventory!$C$10:$C$1000=$C80,IF(Inventory!$D$10:$D$1000=$D80,IF(Inventory!$J$10:$J$1000=frig,IF(Inventory!$P$10:$P$1000=AI$9,Inventory!$AC$10:$AC$1000))))))+SUM(IF(Inventory!$B$10:$B$1000=$B80,IF(Inventory!$C$10:$C$1000=$C80,IF(Inventory!$D$10:$D$1000=$D80,IF(Inventory!$J$10:$J$1000=wicr,IF(Inventory!$P$10:$P$1000=AI$9,Inventory!$AC$10:$AC$1000)))))))</f>
        <v/>
      </c>
      <c r="AJ80" s="121" t="str">
        <f t="array" ref="AJ80">IF($D80="","",SUM(IF(Inventory!$B$10:$B$1000=$B80,IF(Inventory!$C$10:$C$1000=$C80,IF(Inventory!$D$10:$D$1000=$D80,IF(Inventory!$J$10:$J$1000=frig,IF(Inventory!$P$10:$P$1000=AJ$9,Inventory!$AC$10:$AC$1000))))))+SUM(IF(Inventory!$B$10:$B$1000=$B80,IF(Inventory!$C$10:$C$1000=$C80,IF(Inventory!$D$10:$D$1000=$D80,IF(Inventory!$J$10:$J$1000=wicr,IF(Inventory!$P$10:$P$1000=AJ$9,Inventory!$AC$10:$AC$1000)))))))</f>
        <v/>
      </c>
      <c r="AK80" s="121" t="str">
        <f t="array" ref="AK80">IF($D80="","",SUM(IF(Inventory!$B$10:$B$1000=$B80,IF(Inventory!$C$10:$C$1000=$C80,IF(Inventory!$D$10:$D$1000=$D80,IF(Inventory!$J$10:$J$1000=frig,IF(Inventory!$P$10:$P$1000=AK$9,Inventory!$AC$10:$AC$1000))))))+SUM(IF(Inventory!$B$10:$B$1000=$B80,IF(Inventory!$C$10:$C$1000=$C80,IF(Inventory!$D$10:$D$1000=$D80,IF(Inventory!$J$10:$J$1000=wicr,IF(Inventory!$P$10:$P$1000=AK$9,Inventory!$AC$10:$AC$1000)))))))</f>
        <v/>
      </c>
      <c r="AL80" s="123" t="str">
        <f t="shared" si="26"/>
        <v/>
      </c>
      <c r="AM80" s="121" t="str">
        <f t="array" ref="AM80">IF($D80="","",SUM(IF(Inventory!$B$10:$B$1000=$B80,IF(Inventory!$C$10:$C$1000=$C80,IF(Inventory!$D$10:$D$1000=$D80,IF(Inventory!$J$10:$J$1000=freez,Inventory!$AD$10:$AD$1000)))))+SUM(IF(Inventory!$B$10:$B$1000=$B80,IF(Inventory!$C$10:$C$1000=$C80,IF(Inventory!$D$10:$D$1000=$D80,IF(Inventory!$J$10:$J$1000=wifr,Inventory!$AD$10:$AD$1000))))))</f>
        <v/>
      </c>
      <c r="AN80" s="121" t="str">
        <f t="array" ref="AN80">IF($D80="","",SUM(IF(Inventory!$B$10:$B$1000=$B80,IF(Inventory!$C$10:$C$1000=$C80,IF(Inventory!$D$10:$D$1000=$D80,IF(Inventory!$J$10:$J$1000=freez,IF(Inventory!$P$10:$P$1000=AN$9,Inventory!$AD$10:$AD$1000))))))+SUM(IF(Inventory!$B$10:$B$1000=$B80,IF(Inventory!$C$10:$C$1000=$C80,IF(Inventory!$D$10:$D$1000=$D80,IF(Inventory!$J$10:$J$1000=wifr,IF(Inventory!$P$10:$P$1000=AN$9,Inventory!$AD$10:$AD$1000)))))))</f>
        <v/>
      </c>
      <c r="AO80" s="121" t="str">
        <f t="array" ref="AO80">IF($D80="","",SUM(IF(Inventory!$B$10:$B$1000=$B80,IF(Inventory!$C$10:$C$1000=$C80,IF(Inventory!$D$10:$D$1000=$D80,IF(Inventory!$J$10:$J$1000=freez,IF(Inventory!$P$10:$P$1000=AO$9,Inventory!$AD$10:$AD$1000))))))+SUM(IF(Inventory!$B$10:$B$1000=$B80,IF(Inventory!$C$10:$C$1000=$C80,IF(Inventory!$D$10:$D$1000=$D80,IF(Inventory!$J$10:$J$1000=wifr,IF(Inventory!$P$10:$P$1000=AO$9,Inventory!$AD$10:$AD$1000)))))))</f>
        <v/>
      </c>
      <c r="AP80" s="121" t="str">
        <f t="array" ref="AP80">IF($D80="","",SUM(IF(Inventory!$B$10:$B$1000=$B80,IF(Inventory!$C$10:$C$1000=$C80,IF(Inventory!$D$10:$D$1000=$D80,IF(Inventory!$J$10:$J$1000=freez,IF(Inventory!$P$10:$P$1000=AP$9,Inventory!$AD$10:$AD$1000))))))+SUM(IF(Inventory!$B$10:$B$1000=$B80,IF(Inventory!$C$10:$C$1000=$C80,IF(Inventory!$D$10:$D$1000=$D80,IF(Inventory!$J$10:$J$1000=wifr,IF(Inventory!$P$10:$P$1000=AP$9,Inventory!$AD$10:$AD$1000)))))))</f>
        <v/>
      </c>
      <c r="AQ80" s="121" t="str">
        <f t="array" ref="AQ80">IF($D80="","",SUM(IF(Inventory!$B$10:$B$1000=$B80,IF(Inventory!$C$10:$C$1000=$C80,IF(Inventory!$D$10:$D$1000=$D80,IF(Inventory!$J$10:$J$1000=freez,IF(Inventory!$P$10:$P$1000=AQ$9,Inventory!$AD$10:$AD$1000))))))+SUM(IF(Inventory!$B$10:$B$1000=$B80,IF(Inventory!$C$10:$C$1000=$C80,IF(Inventory!$D$10:$D$1000=$D80,IF(Inventory!$J$10:$J$1000=wifr,IF(Inventory!$P$10:$P$1000=AQ$9,Inventory!$AD$10:$AD$1000)))))))</f>
        <v/>
      </c>
      <c r="AR80" s="121" t="str">
        <f t="array" ref="AR80">IF($D80="","",SUM(IF(Inventory!$B$10:$B$1000=$B80,IF(Inventory!$C$10:$C$1000=$C80,IF(Inventory!$D$10:$D$1000=$D80,IF(Inventory!$J$10:$J$1000=freez,IF(Inventory!$P$10:$P$1000=AR$9,Inventory!$AD$10:$AD$1000))))))+SUM(IF(Inventory!$B$10:$B$1000=$B80,IF(Inventory!$C$10:$C$1000=$C80,IF(Inventory!$D$10:$D$1000=$D80,IF(Inventory!$J$10:$J$1000=wifr,IF(Inventory!$P$10:$P$1000=AR$9,Inventory!$AD$10:$AD$1000)))))))</f>
        <v/>
      </c>
      <c r="AS80" s="124" t="str">
        <f t="shared" si="27"/>
        <v/>
      </c>
      <c r="AU80" s="352"/>
      <c r="AV80" s="352"/>
      <c r="AX80" s="125">
        <f>IF($C80="",0,Prog!$H78*AX$6*($AU80+$AV80)/12000)</f>
        <v>0</v>
      </c>
      <c r="AY80" s="125">
        <f>IF($C80="",0,Prog!$H78*AY$6*($AU80+$AV80)/12000)</f>
        <v>0</v>
      </c>
      <c r="AZ80" s="121"/>
    </row>
    <row r="81" spans="1:52" ht="16.5" x14ac:dyDescent="0.3">
      <c r="A81" s="279" t="str">
        <f>IF(Prog!B79="","",Prog!B79)</f>
        <v/>
      </c>
      <c r="B81" s="279" t="str">
        <f>IF(Prog!C79="","",Prog!C79)</f>
        <v/>
      </c>
      <c r="C81" s="279" t="str">
        <f>IF(Prog!D79="","",Prog!D79)</f>
        <v/>
      </c>
      <c r="D81" s="120"/>
      <c r="E81" s="121" t="str">
        <f t="array" ref="E81">IF($D81="","",COUNT(IF(Inventory!$B$10:$B$1000=$B81,IF(Inventory!$C$10:$C$1000=$C81,IF(Inventory!$D$10:$D$1000=$D81,IF(Inventory!$P$10:$P$1000=E$9,1))))))</f>
        <v/>
      </c>
      <c r="F81" s="121" t="str">
        <f t="array" ref="F81">IF($D81="","",COUNT(IF(Inventory!$B$10:$B$1000=$B81,IF(Inventory!$C$10:$C$1000=$C81,IF(Inventory!$D$10:$D$1000=$D81,IF(Inventory!$P$10:$P$1000=F$9,1))))))</f>
        <v/>
      </c>
      <c r="G81" s="121" t="str">
        <f t="array" ref="G81">IF($D81="","",COUNT(IF(Inventory!$B$10:$B$1000=$B81,IF(Inventory!$C$10:$C$1000=$C81,IF(Inventory!$D$10:$D$1000=$D81,IF(Inventory!$P$10:$P$1000=G$9,1))))))</f>
        <v/>
      </c>
      <c r="H81" s="121" t="str">
        <f t="array" ref="H81">IF($D81="","",COUNT(IF(Inventory!$B$10:$B$1000=$B81,IF(Inventory!$C$10:$C$1000=$C81,IF(Inventory!$D$10:$D$1000=$D81,IF(Inventory!$P$10:$P$1000=H$9,1))))))</f>
        <v/>
      </c>
      <c r="I81" s="121" t="str">
        <f t="array" ref="I81">IF($D81="","",COUNT(IF(Inventory!$B$10:$B$1000=$B81,IF(Inventory!$C$10:$C$1000=$C81,IF(Inventory!$D$10:$D$1000=$D81,IF(Inventory!$P$10:$P$1000=I$9,1))))))</f>
        <v/>
      </c>
      <c r="J81" s="121">
        <f t="shared" si="22"/>
        <v>0</v>
      </c>
      <c r="K81" s="121" t="str">
        <f t="array" ref="K81">IF($D81="","",COUNT(IF(Inventory!$B$10:$B$1000=$B81,IF(Inventory!$C$10:$C$1000=$C81,IF(Inventory!$D$10:$D$1000=$D81,IF(Inventory!$J$10:$J$1000=wicr,1)))))+COUNT(IF(Inventory!$B$10:$B$1000=$B81,IF(Inventory!$C$10:$C$1000=$C81,IF(Inventory!$D$10:$D$1000=$D81,IF(Inventory!$J$10:$J$1000=wifr,1))))))</f>
        <v/>
      </c>
      <c r="L81" s="121" t="str">
        <f t="array" ref="L81">IF($D81="","",COUNT(IF(Inventory!$B$10:$B$1000=$B81,IF(Inventory!$C$10:$C$1000=$C81,IF(Inventory!$D$10:$D$1000=$D81,IF(Inventory!$J$10:$J$1000=wicr,IF(Inventory!$P$10:$P$1000=L$9,1))))))+COUNT(IF(Inventory!$B$10:$B$1000=$B81,IF(Inventory!$C$10:$C$1000=$C81,IF(Inventory!$D$10:$D$1000=$D81,IF(Inventory!$J$10:$J$1000=wifr,IF(Inventory!$P$10:$P$1000=L$9,1)))))))</f>
        <v/>
      </c>
      <c r="M81" s="121" t="str">
        <f t="array" ref="M81">IF($D81="","",COUNT(IF(Inventory!$B$10:$B$1000=$B81,IF(Inventory!$C$10:$C$1000=$C81,IF(Inventory!$D$10:$D$1000=$D81,IF(Inventory!$J$10:$J$1000=wicr,IF(Inventory!$P$10:$P$1000=M$9,1))))))+COUNT(IF(Inventory!$B$10:$B$1000=$B81,IF(Inventory!$C$10:$C$1000=$C81,IF(Inventory!$D$10:$D$1000=$D81,IF(Inventory!$J$10:$J$1000=wifr,IF(Inventory!$P$10:$P$1000=M$9,1)))))))</f>
        <v/>
      </c>
      <c r="N81" s="121" t="str">
        <f t="array" ref="N81">IF($D81="","",COUNT(IF(Inventory!$B$10:$B$1000=$B81,IF(Inventory!$C$10:$C$1000=$C81,IF(Inventory!$D$10:$D$1000=$D81,IF(Inventory!$J$10:$J$1000=wicr,IF(Inventory!$P$10:$P$1000=N$9,1))))))+COUNT(IF(Inventory!$B$10:$B$1000=$B81,IF(Inventory!$C$10:$C$1000=$C81,IF(Inventory!$D$10:$D$1000=$D81,IF(Inventory!$J$10:$J$1000=wifr,IF(Inventory!$P$10:$P$1000=N$9,1)))))))</f>
        <v/>
      </c>
      <c r="O81" s="121" t="str">
        <f t="array" ref="O81">IF($D81="","",COUNT(IF(Inventory!$B$10:$B$1000=$B81,IF(Inventory!$C$10:$C$1000=$C81,IF(Inventory!$D$10:$D$1000=$D81,IF(Inventory!$J$10:$J$1000=wicr,IF(Inventory!$P$10:$P$1000=O$9,1))))))+COUNT(IF(Inventory!$B$10:$B$1000=$B81,IF(Inventory!$C$10:$C$1000=$C81,IF(Inventory!$D$10:$D$1000=$D81,IF(Inventory!$J$10:$J$1000=wifr,IF(Inventory!$P$10:$P$1000=O$9,1)))))))</f>
        <v/>
      </c>
      <c r="P81" s="121" t="str">
        <f t="array" ref="P81">IF($D81="","",COUNT(IF(Inventory!$B$10:$B$1000=$B81,IF(Inventory!$C$10:$C$1000=$C81,IF(Inventory!$D$10:$D$1000=$D81,IF(Inventory!$J$10:$J$1000=wicr,IF(Inventory!$P$10:$P$1000=P$9,1))))))+COUNT(IF(Inventory!$B$10:$B$1000=$B81,IF(Inventory!$C$10:$C$1000=$C81,IF(Inventory!$D$10:$D$1000=$D81,IF(Inventory!$J$10:$J$1000=wifr,IF(Inventory!$P$10:$P$1000=P$9,1)))))))</f>
        <v/>
      </c>
      <c r="Q81" s="122" t="str">
        <f t="shared" si="23"/>
        <v/>
      </c>
      <c r="R81" s="121" t="str">
        <f t="array" ref="R81">IF($D81="","",COUNT(IF(Inventory!$B$10:$B$1000=$B81,IF(Inventory!$C$10:$C$1000=$C81,IF(Inventory!$D$10:$D$1000=$D81,IF(Inventory!$J$10:$J$1000=frig,1))))))</f>
        <v/>
      </c>
      <c r="S81" s="121" t="str">
        <f t="array" ref="S81">IF($D81="","",COUNT(IF(Inventory!$B$10:$B$1000=$B81,IF(Inventory!$C$10:$C$1000=$C81,IF(Inventory!$D$10:$D$1000=$D81,IF(Inventory!$J$10:$J$1000=frig,IF(Inventory!$P$10:$P$1000=S$9,1)))))))</f>
        <v/>
      </c>
      <c r="T81" s="121" t="str">
        <f t="array" ref="T81">IF($D81="","",COUNT(IF(Inventory!$B$10:$B$1000=$B81,IF(Inventory!$C$10:$C$1000=$C81,IF(Inventory!$D$10:$D$1000=$D81,IF(Inventory!$J$10:$J$1000=frig,IF(Inventory!$P$10:$P$1000=T$9,1)))))))</f>
        <v/>
      </c>
      <c r="U81" s="121" t="str">
        <f t="array" ref="U81">IF($D81="","",COUNT(IF(Inventory!$B$10:$B$1000=$B81,IF(Inventory!$C$10:$C$1000=$C81,IF(Inventory!$D$10:$D$1000=$D81,IF(Inventory!$J$10:$J$1000=frig,IF(Inventory!$P$10:$P$1000=U$9,1)))))))</f>
        <v/>
      </c>
      <c r="V81" s="121" t="str">
        <f t="array" ref="V81">IF($D81="","",COUNT(IF(Inventory!$B$10:$B$1000=$B81,IF(Inventory!$C$10:$C$1000=$C81,IF(Inventory!$D$10:$D$1000=$D81,IF(Inventory!$J$10:$J$1000=frig,IF(Inventory!$P$10:$P$1000=V$9,1)))))))</f>
        <v/>
      </c>
      <c r="W81" s="121" t="str">
        <f t="array" ref="W81">IF($D81="","",COUNT(IF(Inventory!$B$10:$B$1000=$B81,IF(Inventory!$C$10:$C$1000=$C81,IF(Inventory!$D$10:$D$1000=$D81,IF(Inventory!$J$10:$J$1000=frig,IF(Inventory!$P$10:$P$1000=W$9,1)))))))</f>
        <v/>
      </c>
      <c r="X81" s="122" t="str">
        <f t="shared" si="24"/>
        <v/>
      </c>
      <c r="Y81" s="121" t="str">
        <f t="array" ref="Y81">IF($D81="","",COUNT(IF(Inventory!$B$10:$B$1000=$B81,IF(Inventory!$C$10:$C$1000=$C81,IF(Inventory!$D$10:$D$1000=$D81,IF(Inventory!$J$10:$J$1000=freez,1))))))</f>
        <v/>
      </c>
      <c r="Z81" s="121" t="str">
        <f t="array" ref="Z81">IF($D81="","",COUNT(IF(Inventory!$B$10:$B$1000=$B81,IF(Inventory!$C$10:$C$1000=$C81,IF(Inventory!$D$10:$D$1000=$D81,IF(Inventory!$J$10:$J$1000=freez,IF(Inventory!$P$10:$P$1000=Z$9,1)))))))</f>
        <v/>
      </c>
      <c r="AA81" s="121" t="str">
        <f t="array" ref="AA81">IF($D81="","",COUNT(IF(Inventory!$B$10:$B$1000=$B81,IF(Inventory!$C$10:$C$1000=$C81,IF(Inventory!$D$10:$D$1000=$D81,IF(Inventory!$J$10:$J$1000=freez,IF(Inventory!$P$10:$P$1000=AA$9,1)))))))</f>
        <v/>
      </c>
      <c r="AB81" s="121" t="str">
        <f t="array" ref="AB81">IF($D81="","",COUNT(IF(Inventory!$B$10:$B$1000=$B81,IF(Inventory!$C$10:$C$1000=$C81,IF(Inventory!$D$10:$D$1000=$D81,IF(Inventory!$J$10:$J$1000=freez,IF(Inventory!$P$10:$P$1000=AB$9,1)))))))</f>
        <v/>
      </c>
      <c r="AC81" s="121" t="str">
        <f t="array" ref="AC81">IF($D81="","",COUNT(IF(Inventory!$B$10:$B$1000=$B81,IF(Inventory!$C$10:$C$1000=$C81,IF(Inventory!$D$10:$D$1000=$D81,IF(Inventory!$J$10:$J$1000=freez,IF(Inventory!$P$10:$P$1000=AC$9,1)))))))</f>
        <v/>
      </c>
      <c r="AD81" s="121" t="str">
        <f t="array" ref="AD81">IF($D81="","",COUNT(IF(Inventory!$B$10:$B$1000=$B81,IF(Inventory!$C$10:$C$1000=$C81,IF(Inventory!$D$10:$D$1000=$D81,IF(Inventory!$J$10:$J$1000=freez,IF(Inventory!$P$10:$P$1000=AD$9,1)))))))</f>
        <v/>
      </c>
      <c r="AE81" s="122" t="str">
        <f t="shared" si="25"/>
        <v/>
      </c>
      <c r="AF81" s="121" t="str">
        <f t="array" ref="AF81">IF($D81="","",SUM(IF(Inventory!$B$10:$B$1000=$B81,IF(Inventory!$C$10:$C$1000=$C81,IF(Inventory!$D$10:$D$1000=$D81,IF(Inventory!$J$10:$J$1000=frig,Inventory!$AC$10:$AC$1000)))))+SUM(IF(Inventory!$B$10:$B$1000=$B81,IF(Inventory!$C$10:$C$1000=$C81,IF(Inventory!$D$10:$D$1000=$D81,IF(Inventory!$J$10:$J$1000=wicr,Inventory!$AC$10:$AC$1000))))))</f>
        <v/>
      </c>
      <c r="AG81" s="121" t="str">
        <f t="array" ref="AG81">IF($D81="","",SUM(IF(Inventory!$B$10:$B$1000=$B81,IF(Inventory!$C$10:$C$1000=$C81,IF(Inventory!$D$10:$D$1000=$D81,IF(Inventory!$J$10:$J$1000=frig,IF(Inventory!$P$10:$P$1000=AG$9,Inventory!$AC$10:$AC$1000))))))+SUM(IF(Inventory!$B$10:$B$1000=$B81,IF(Inventory!$C$10:$C$1000=$C81,IF(Inventory!$D$10:$D$1000=$D81,IF(Inventory!$J$10:$J$1000=wicr,IF(Inventory!$P$10:$P$1000=AG$9,Inventory!$AC$10:$AC$1000)))))))</f>
        <v/>
      </c>
      <c r="AH81" s="121" t="str">
        <f t="array" ref="AH81">IF($D81="","",SUM(IF(Inventory!$B$10:$B$1000=$B81,IF(Inventory!$C$10:$C$1000=$C81,IF(Inventory!$D$10:$D$1000=$D81,IF(Inventory!$J$10:$J$1000=frig,IF(Inventory!$P$10:$P$1000=AH$9,Inventory!$AC$10:$AC$1000))))))+SUM(IF(Inventory!$B$10:$B$1000=$B81,IF(Inventory!$C$10:$C$1000=$C81,IF(Inventory!$D$10:$D$1000=$D81,IF(Inventory!$J$10:$J$1000=wicr,IF(Inventory!$P$10:$P$1000=AH$9,Inventory!$AC$10:$AC$1000)))))))</f>
        <v/>
      </c>
      <c r="AI81" s="121" t="str">
        <f t="array" ref="AI81">IF($D81="","",SUM(IF(Inventory!$B$10:$B$1000=$B81,IF(Inventory!$C$10:$C$1000=$C81,IF(Inventory!$D$10:$D$1000=$D81,IF(Inventory!$J$10:$J$1000=frig,IF(Inventory!$P$10:$P$1000=AI$9,Inventory!$AC$10:$AC$1000))))))+SUM(IF(Inventory!$B$10:$B$1000=$B81,IF(Inventory!$C$10:$C$1000=$C81,IF(Inventory!$D$10:$D$1000=$D81,IF(Inventory!$J$10:$J$1000=wicr,IF(Inventory!$P$10:$P$1000=AI$9,Inventory!$AC$10:$AC$1000)))))))</f>
        <v/>
      </c>
      <c r="AJ81" s="121" t="str">
        <f t="array" ref="AJ81">IF($D81="","",SUM(IF(Inventory!$B$10:$B$1000=$B81,IF(Inventory!$C$10:$C$1000=$C81,IF(Inventory!$D$10:$D$1000=$D81,IF(Inventory!$J$10:$J$1000=frig,IF(Inventory!$P$10:$P$1000=AJ$9,Inventory!$AC$10:$AC$1000))))))+SUM(IF(Inventory!$B$10:$B$1000=$B81,IF(Inventory!$C$10:$C$1000=$C81,IF(Inventory!$D$10:$D$1000=$D81,IF(Inventory!$J$10:$J$1000=wicr,IF(Inventory!$P$10:$P$1000=AJ$9,Inventory!$AC$10:$AC$1000)))))))</f>
        <v/>
      </c>
      <c r="AK81" s="121" t="str">
        <f t="array" ref="AK81">IF($D81="","",SUM(IF(Inventory!$B$10:$B$1000=$B81,IF(Inventory!$C$10:$C$1000=$C81,IF(Inventory!$D$10:$D$1000=$D81,IF(Inventory!$J$10:$J$1000=frig,IF(Inventory!$P$10:$P$1000=AK$9,Inventory!$AC$10:$AC$1000))))))+SUM(IF(Inventory!$B$10:$B$1000=$B81,IF(Inventory!$C$10:$C$1000=$C81,IF(Inventory!$D$10:$D$1000=$D81,IF(Inventory!$J$10:$J$1000=wicr,IF(Inventory!$P$10:$P$1000=AK$9,Inventory!$AC$10:$AC$1000)))))))</f>
        <v/>
      </c>
      <c r="AL81" s="123" t="str">
        <f t="shared" si="26"/>
        <v/>
      </c>
      <c r="AM81" s="121" t="str">
        <f t="array" ref="AM81">IF($D81="","",SUM(IF(Inventory!$B$10:$B$1000=$B81,IF(Inventory!$C$10:$C$1000=$C81,IF(Inventory!$D$10:$D$1000=$D81,IF(Inventory!$J$10:$J$1000=freez,Inventory!$AD$10:$AD$1000)))))+SUM(IF(Inventory!$B$10:$B$1000=$B81,IF(Inventory!$C$10:$C$1000=$C81,IF(Inventory!$D$10:$D$1000=$D81,IF(Inventory!$J$10:$J$1000=wifr,Inventory!$AD$10:$AD$1000))))))</f>
        <v/>
      </c>
      <c r="AN81" s="121" t="str">
        <f t="array" ref="AN81">IF($D81="","",SUM(IF(Inventory!$B$10:$B$1000=$B81,IF(Inventory!$C$10:$C$1000=$C81,IF(Inventory!$D$10:$D$1000=$D81,IF(Inventory!$J$10:$J$1000=freez,IF(Inventory!$P$10:$P$1000=AN$9,Inventory!$AD$10:$AD$1000))))))+SUM(IF(Inventory!$B$10:$B$1000=$B81,IF(Inventory!$C$10:$C$1000=$C81,IF(Inventory!$D$10:$D$1000=$D81,IF(Inventory!$J$10:$J$1000=wifr,IF(Inventory!$P$10:$P$1000=AN$9,Inventory!$AD$10:$AD$1000)))))))</f>
        <v/>
      </c>
      <c r="AO81" s="121" t="str">
        <f t="array" ref="AO81">IF($D81="","",SUM(IF(Inventory!$B$10:$B$1000=$B81,IF(Inventory!$C$10:$C$1000=$C81,IF(Inventory!$D$10:$D$1000=$D81,IF(Inventory!$J$10:$J$1000=freez,IF(Inventory!$P$10:$P$1000=AO$9,Inventory!$AD$10:$AD$1000))))))+SUM(IF(Inventory!$B$10:$B$1000=$B81,IF(Inventory!$C$10:$C$1000=$C81,IF(Inventory!$D$10:$D$1000=$D81,IF(Inventory!$J$10:$J$1000=wifr,IF(Inventory!$P$10:$P$1000=AO$9,Inventory!$AD$10:$AD$1000)))))))</f>
        <v/>
      </c>
      <c r="AP81" s="121" t="str">
        <f t="array" ref="AP81">IF($D81="","",SUM(IF(Inventory!$B$10:$B$1000=$B81,IF(Inventory!$C$10:$C$1000=$C81,IF(Inventory!$D$10:$D$1000=$D81,IF(Inventory!$J$10:$J$1000=freez,IF(Inventory!$P$10:$P$1000=AP$9,Inventory!$AD$10:$AD$1000))))))+SUM(IF(Inventory!$B$10:$B$1000=$B81,IF(Inventory!$C$10:$C$1000=$C81,IF(Inventory!$D$10:$D$1000=$D81,IF(Inventory!$J$10:$J$1000=wifr,IF(Inventory!$P$10:$P$1000=AP$9,Inventory!$AD$10:$AD$1000)))))))</f>
        <v/>
      </c>
      <c r="AQ81" s="121" t="str">
        <f t="array" ref="AQ81">IF($D81="","",SUM(IF(Inventory!$B$10:$B$1000=$B81,IF(Inventory!$C$10:$C$1000=$C81,IF(Inventory!$D$10:$D$1000=$D81,IF(Inventory!$J$10:$J$1000=freez,IF(Inventory!$P$10:$P$1000=AQ$9,Inventory!$AD$10:$AD$1000))))))+SUM(IF(Inventory!$B$10:$B$1000=$B81,IF(Inventory!$C$10:$C$1000=$C81,IF(Inventory!$D$10:$D$1000=$D81,IF(Inventory!$J$10:$J$1000=wifr,IF(Inventory!$P$10:$P$1000=AQ$9,Inventory!$AD$10:$AD$1000)))))))</f>
        <v/>
      </c>
      <c r="AR81" s="121" t="str">
        <f t="array" ref="AR81">IF($D81="","",SUM(IF(Inventory!$B$10:$B$1000=$B81,IF(Inventory!$C$10:$C$1000=$C81,IF(Inventory!$D$10:$D$1000=$D81,IF(Inventory!$J$10:$J$1000=freez,IF(Inventory!$P$10:$P$1000=AR$9,Inventory!$AD$10:$AD$1000))))))+SUM(IF(Inventory!$B$10:$B$1000=$B81,IF(Inventory!$C$10:$C$1000=$C81,IF(Inventory!$D$10:$D$1000=$D81,IF(Inventory!$J$10:$J$1000=wifr,IF(Inventory!$P$10:$P$1000=AR$9,Inventory!$AD$10:$AD$1000)))))))</f>
        <v/>
      </c>
      <c r="AS81" s="124" t="str">
        <f t="shared" si="27"/>
        <v/>
      </c>
      <c r="AU81" s="352"/>
      <c r="AV81" s="352"/>
      <c r="AX81" s="125">
        <f>IF($C81="",0,Prog!$H79*AX$6*($AU81+$AV81)/12000)</f>
        <v>0</v>
      </c>
      <c r="AY81" s="125">
        <f>IF($C81="",0,Prog!$H79*AY$6*($AU81+$AV81)/12000)</f>
        <v>0</v>
      </c>
      <c r="AZ81" s="121"/>
    </row>
    <row r="82" spans="1:52" ht="16.5" x14ac:dyDescent="0.3">
      <c r="A82" s="279" t="str">
        <f>IF(Prog!B80="","",Prog!B80)</f>
        <v/>
      </c>
      <c r="B82" s="279" t="str">
        <f>IF(Prog!C80="","",Prog!C80)</f>
        <v/>
      </c>
      <c r="C82" s="279" t="str">
        <f>IF(Prog!D80="","",Prog!D80)</f>
        <v/>
      </c>
      <c r="D82" s="120"/>
      <c r="E82" s="121" t="str">
        <f t="array" ref="E82">IF($D82="","",COUNT(IF(Inventory!$B$10:$B$1000=$B82,IF(Inventory!$C$10:$C$1000=$C82,IF(Inventory!$D$10:$D$1000=$D82,IF(Inventory!$P$10:$P$1000=E$9,1))))))</f>
        <v/>
      </c>
      <c r="F82" s="121" t="str">
        <f t="array" ref="F82">IF($D82="","",COUNT(IF(Inventory!$B$10:$B$1000=$B82,IF(Inventory!$C$10:$C$1000=$C82,IF(Inventory!$D$10:$D$1000=$D82,IF(Inventory!$P$10:$P$1000=F$9,1))))))</f>
        <v/>
      </c>
      <c r="G82" s="121" t="str">
        <f t="array" ref="G82">IF($D82="","",COUNT(IF(Inventory!$B$10:$B$1000=$B82,IF(Inventory!$C$10:$C$1000=$C82,IF(Inventory!$D$10:$D$1000=$D82,IF(Inventory!$P$10:$P$1000=G$9,1))))))</f>
        <v/>
      </c>
      <c r="H82" s="121" t="str">
        <f t="array" ref="H82">IF($D82="","",COUNT(IF(Inventory!$B$10:$B$1000=$B82,IF(Inventory!$C$10:$C$1000=$C82,IF(Inventory!$D$10:$D$1000=$D82,IF(Inventory!$P$10:$P$1000=H$9,1))))))</f>
        <v/>
      </c>
      <c r="I82" s="121" t="str">
        <f t="array" ref="I82">IF($D82="","",COUNT(IF(Inventory!$B$10:$B$1000=$B82,IF(Inventory!$C$10:$C$1000=$C82,IF(Inventory!$D$10:$D$1000=$D82,IF(Inventory!$P$10:$P$1000=I$9,1))))))</f>
        <v/>
      </c>
      <c r="J82" s="121">
        <f t="shared" si="22"/>
        <v>0</v>
      </c>
      <c r="K82" s="121" t="str">
        <f t="array" ref="K82">IF($D82="","",COUNT(IF(Inventory!$B$10:$B$1000=$B82,IF(Inventory!$C$10:$C$1000=$C82,IF(Inventory!$D$10:$D$1000=$D82,IF(Inventory!$J$10:$J$1000=wicr,1)))))+COUNT(IF(Inventory!$B$10:$B$1000=$B82,IF(Inventory!$C$10:$C$1000=$C82,IF(Inventory!$D$10:$D$1000=$D82,IF(Inventory!$J$10:$J$1000=wifr,1))))))</f>
        <v/>
      </c>
      <c r="L82" s="121" t="str">
        <f t="array" ref="L82">IF($D82="","",COUNT(IF(Inventory!$B$10:$B$1000=$B82,IF(Inventory!$C$10:$C$1000=$C82,IF(Inventory!$D$10:$D$1000=$D82,IF(Inventory!$J$10:$J$1000=wicr,IF(Inventory!$P$10:$P$1000=L$9,1))))))+COUNT(IF(Inventory!$B$10:$B$1000=$B82,IF(Inventory!$C$10:$C$1000=$C82,IF(Inventory!$D$10:$D$1000=$D82,IF(Inventory!$J$10:$J$1000=wifr,IF(Inventory!$P$10:$P$1000=L$9,1)))))))</f>
        <v/>
      </c>
      <c r="M82" s="121" t="str">
        <f t="array" ref="M82">IF($D82="","",COUNT(IF(Inventory!$B$10:$B$1000=$B82,IF(Inventory!$C$10:$C$1000=$C82,IF(Inventory!$D$10:$D$1000=$D82,IF(Inventory!$J$10:$J$1000=wicr,IF(Inventory!$P$10:$P$1000=M$9,1))))))+COUNT(IF(Inventory!$B$10:$B$1000=$B82,IF(Inventory!$C$10:$C$1000=$C82,IF(Inventory!$D$10:$D$1000=$D82,IF(Inventory!$J$10:$J$1000=wifr,IF(Inventory!$P$10:$P$1000=M$9,1)))))))</f>
        <v/>
      </c>
      <c r="N82" s="121" t="str">
        <f t="array" ref="N82">IF($D82="","",COUNT(IF(Inventory!$B$10:$B$1000=$B82,IF(Inventory!$C$10:$C$1000=$C82,IF(Inventory!$D$10:$D$1000=$D82,IF(Inventory!$J$10:$J$1000=wicr,IF(Inventory!$P$10:$P$1000=N$9,1))))))+COUNT(IF(Inventory!$B$10:$B$1000=$B82,IF(Inventory!$C$10:$C$1000=$C82,IF(Inventory!$D$10:$D$1000=$D82,IF(Inventory!$J$10:$J$1000=wifr,IF(Inventory!$P$10:$P$1000=N$9,1)))))))</f>
        <v/>
      </c>
      <c r="O82" s="121" t="str">
        <f t="array" ref="O82">IF($D82="","",COUNT(IF(Inventory!$B$10:$B$1000=$B82,IF(Inventory!$C$10:$C$1000=$C82,IF(Inventory!$D$10:$D$1000=$D82,IF(Inventory!$J$10:$J$1000=wicr,IF(Inventory!$P$10:$P$1000=O$9,1))))))+COUNT(IF(Inventory!$B$10:$B$1000=$B82,IF(Inventory!$C$10:$C$1000=$C82,IF(Inventory!$D$10:$D$1000=$D82,IF(Inventory!$J$10:$J$1000=wifr,IF(Inventory!$P$10:$P$1000=O$9,1)))))))</f>
        <v/>
      </c>
      <c r="P82" s="121" t="str">
        <f t="array" ref="P82">IF($D82="","",COUNT(IF(Inventory!$B$10:$B$1000=$B82,IF(Inventory!$C$10:$C$1000=$C82,IF(Inventory!$D$10:$D$1000=$D82,IF(Inventory!$J$10:$J$1000=wicr,IF(Inventory!$P$10:$P$1000=P$9,1))))))+COUNT(IF(Inventory!$B$10:$B$1000=$B82,IF(Inventory!$C$10:$C$1000=$C82,IF(Inventory!$D$10:$D$1000=$D82,IF(Inventory!$J$10:$J$1000=wifr,IF(Inventory!$P$10:$P$1000=P$9,1)))))))</f>
        <v/>
      </c>
      <c r="Q82" s="122" t="str">
        <f t="shared" si="23"/>
        <v/>
      </c>
      <c r="R82" s="121" t="str">
        <f t="array" ref="R82">IF($D82="","",COUNT(IF(Inventory!$B$10:$B$1000=$B82,IF(Inventory!$C$10:$C$1000=$C82,IF(Inventory!$D$10:$D$1000=$D82,IF(Inventory!$J$10:$J$1000=frig,1))))))</f>
        <v/>
      </c>
      <c r="S82" s="121" t="str">
        <f t="array" ref="S82">IF($D82="","",COUNT(IF(Inventory!$B$10:$B$1000=$B82,IF(Inventory!$C$10:$C$1000=$C82,IF(Inventory!$D$10:$D$1000=$D82,IF(Inventory!$J$10:$J$1000=frig,IF(Inventory!$P$10:$P$1000=S$9,1)))))))</f>
        <v/>
      </c>
      <c r="T82" s="121" t="str">
        <f t="array" ref="T82">IF($D82="","",COUNT(IF(Inventory!$B$10:$B$1000=$B82,IF(Inventory!$C$10:$C$1000=$C82,IF(Inventory!$D$10:$D$1000=$D82,IF(Inventory!$J$10:$J$1000=frig,IF(Inventory!$P$10:$P$1000=T$9,1)))))))</f>
        <v/>
      </c>
      <c r="U82" s="121" t="str">
        <f t="array" ref="U82">IF($D82="","",COUNT(IF(Inventory!$B$10:$B$1000=$B82,IF(Inventory!$C$10:$C$1000=$C82,IF(Inventory!$D$10:$D$1000=$D82,IF(Inventory!$J$10:$J$1000=frig,IF(Inventory!$P$10:$P$1000=U$9,1)))))))</f>
        <v/>
      </c>
      <c r="V82" s="121" t="str">
        <f t="array" ref="V82">IF($D82="","",COUNT(IF(Inventory!$B$10:$B$1000=$B82,IF(Inventory!$C$10:$C$1000=$C82,IF(Inventory!$D$10:$D$1000=$D82,IF(Inventory!$J$10:$J$1000=frig,IF(Inventory!$P$10:$P$1000=V$9,1)))))))</f>
        <v/>
      </c>
      <c r="W82" s="121" t="str">
        <f t="array" ref="W82">IF($D82="","",COUNT(IF(Inventory!$B$10:$B$1000=$B82,IF(Inventory!$C$10:$C$1000=$C82,IF(Inventory!$D$10:$D$1000=$D82,IF(Inventory!$J$10:$J$1000=frig,IF(Inventory!$P$10:$P$1000=W$9,1)))))))</f>
        <v/>
      </c>
      <c r="X82" s="122" t="str">
        <f t="shared" si="24"/>
        <v/>
      </c>
      <c r="Y82" s="121" t="str">
        <f t="array" ref="Y82">IF($D82="","",COUNT(IF(Inventory!$B$10:$B$1000=$B82,IF(Inventory!$C$10:$C$1000=$C82,IF(Inventory!$D$10:$D$1000=$D82,IF(Inventory!$J$10:$J$1000=freez,1))))))</f>
        <v/>
      </c>
      <c r="Z82" s="121" t="str">
        <f t="array" ref="Z82">IF($D82="","",COUNT(IF(Inventory!$B$10:$B$1000=$B82,IF(Inventory!$C$10:$C$1000=$C82,IF(Inventory!$D$10:$D$1000=$D82,IF(Inventory!$J$10:$J$1000=freez,IF(Inventory!$P$10:$P$1000=Z$9,1)))))))</f>
        <v/>
      </c>
      <c r="AA82" s="121" t="str">
        <f t="array" ref="AA82">IF($D82="","",COUNT(IF(Inventory!$B$10:$B$1000=$B82,IF(Inventory!$C$10:$C$1000=$C82,IF(Inventory!$D$10:$D$1000=$D82,IF(Inventory!$J$10:$J$1000=freez,IF(Inventory!$P$10:$P$1000=AA$9,1)))))))</f>
        <v/>
      </c>
      <c r="AB82" s="121" t="str">
        <f t="array" ref="AB82">IF($D82="","",COUNT(IF(Inventory!$B$10:$B$1000=$B82,IF(Inventory!$C$10:$C$1000=$C82,IF(Inventory!$D$10:$D$1000=$D82,IF(Inventory!$J$10:$J$1000=freez,IF(Inventory!$P$10:$P$1000=AB$9,1)))))))</f>
        <v/>
      </c>
      <c r="AC82" s="121" t="str">
        <f t="array" ref="AC82">IF($D82="","",COUNT(IF(Inventory!$B$10:$B$1000=$B82,IF(Inventory!$C$10:$C$1000=$C82,IF(Inventory!$D$10:$D$1000=$D82,IF(Inventory!$J$10:$J$1000=freez,IF(Inventory!$P$10:$P$1000=AC$9,1)))))))</f>
        <v/>
      </c>
      <c r="AD82" s="121" t="str">
        <f t="array" ref="AD82">IF($D82="","",COUNT(IF(Inventory!$B$10:$B$1000=$B82,IF(Inventory!$C$10:$C$1000=$C82,IF(Inventory!$D$10:$D$1000=$D82,IF(Inventory!$J$10:$J$1000=freez,IF(Inventory!$P$10:$P$1000=AD$9,1)))))))</f>
        <v/>
      </c>
      <c r="AE82" s="122" t="str">
        <f t="shared" si="25"/>
        <v/>
      </c>
      <c r="AF82" s="121" t="str">
        <f t="array" ref="AF82">IF($D82="","",SUM(IF(Inventory!$B$10:$B$1000=$B82,IF(Inventory!$C$10:$C$1000=$C82,IF(Inventory!$D$10:$D$1000=$D82,IF(Inventory!$J$10:$J$1000=frig,Inventory!$AC$10:$AC$1000)))))+SUM(IF(Inventory!$B$10:$B$1000=$B82,IF(Inventory!$C$10:$C$1000=$C82,IF(Inventory!$D$10:$D$1000=$D82,IF(Inventory!$J$10:$J$1000=wicr,Inventory!$AC$10:$AC$1000))))))</f>
        <v/>
      </c>
      <c r="AG82" s="121" t="str">
        <f t="array" ref="AG82">IF($D82="","",SUM(IF(Inventory!$B$10:$B$1000=$B82,IF(Inventory!$C$10:$C$1000=$C82,IF(Inventory!$D$10:$D$1000=$D82,IF(Inventory!$J$10:$J$1000=frig,IF(Inventory!$P$10:$P$1000=AG$9,Inventory!$AC$10:$AC$1000))))))+SUM(IF(Inventory!$B$10:$B$1000=$B82,IF(Inventory!$C$10:$C$1000=$C82,IF(Inventory!$D$10:$D$1000=$D82,IF(Inventory!$J$10:$J$1000=wicr,IF(Inventory!$P$10:$P$1000=AG$9,Inventory!$AC$10:$AC$1000)))))))</f>
        <v/>
      </c>
      <c r="AH82" s="121" t="str">
        <f t="array" ref="AH82">IF($D82="","",SUM(IF(Inventory!$B$10:$B$1000=$B82,IF(Inventory!$C$10:$C$1000=$C82,IF(Inventory!$D$10:$D$1000=$D82,IF(Inventory!$J$10:$J$1000=frig,IF(Inventory!$P$10:$P$1000=AH$9,Inventory!$AC$10:$AC$1000))))))+SUM(IF(Inventory!$B$10:$B$1000=$B82,IF(Inventory!$C$10:$C$1000=$C82,IF(Inventory!$D$10:$D$1000=$D82,IF(Inventory!$J$10:$J$1000=wicr,IF(Inventory!$P$10:$P$1000=AH$9,Inventory!$AC$10:$AC$1000)))))))</f>
        <v/>
      </c>
      <c r="AI82" s="121" t="str">
        <f t="array" ref="AI82">IF($D82="","",SUM(IF(Inventory!$B$10:$B$1000=$B82,IF(Inventory!$C$10:$C$1000=$C82,IF(Inventory!$D$10:$D$1000=$D82,IF(Inventory!$J$10:$J$1000=frig,IF(Inventory!$P$10:$P$1000=AI$9,Inventory!$AC$10:$AC$1000))))))+SUM(IF(Inventory!$B$10:$B$1000=$B82,IF(Inventory!$C$10:$C$1000=$C82,IF(Inventory!$D$10:$D$1000=$D82,IF(Inventory!$J$10:$J$1000=wicr,IF(Inventory!$P$10:$P$1000=AI$9,Inventory!$AC$10:$AC$1000)))))))</f>
        <v/>
      </c>
      <c r="AJ82" s="121" t="str">
        <f t="array" ref="AJ82">IF($D82="","",SUM(IF(Inventory!$B$10:$B$1000=$B82,IF(Inventory!$C$10:$C$1000=$C82,IF(Inventory!$D$10:$D$1000=$D82,IF(Inventory!$J$10:$J$1000=frig,IF(Inventory!$P$10:$P$1000=AJ$9,Inventory!$AC$10:$AC$1000))))))+SUM(IF(Inventory!$B$10:$B$1000=$B82,IF(Inventory!$C$10:$C$1000=$C82,IF(Inventory!$D$10:$D$1000=$D82,IF(Inventory!$J$10:$J$1000=wicr,IF(Inventory!$P$10:$P$1000=AJ$9,Inventory!$AC$10:$AC$1000)))))))</f>
        <v/>
      </c>
      <c r="AK82" s="121" t="str">
        <f t="array" ref="AK82">IF($D82="","",SUM(IF(Inventory!$B$10:$B$1000=$B82,IF(Inventory!$C$10:$C$1000=$C82,IF(Inventory!$D$10:$D$1000=$D82,IF(Inventory!$J$10:$J$1000=frig,IF(Inventory!$P$10:$P$1000=AK$9,Inventory!$AC$10:$AC$1000))))))+SUM(IF(Inventory!$B$10:$B$1000=$B82,IF(Inventory!$C$10:$C$1000=$C82,IF(Inventory!$D$10:$D$1000=$D82,IF(Inventory!$J$10:$J$1000=wicr,IF(Inventory!$P$10:$P$1000=AK$9,Inventory!$AC$10:$AC$1000)))))))</f>
        <v/>
      </c>
      <c r="AL82" s="123" t="str">
        <f t="shared" si="26"/>
        <v/>
      </c>
      <c r="AM82" s="121" t="str">
        <f t="array" ref="AM82">IF($D82="","",SUM(IF(Inventory!$B$10:$B$1000=$B82,IF(Inventory!$C$10:$C$1000=$C82,IF(Inventory!$D$10:$D$1000=$D82,IF(Inventory!$J$10:$J$1000=freez,Inventory!$AD$10:$AD$1000)))))+SUM(IF(Inventory!$B$10:$B$1000=$B82,IF(Inventory!$C$10:$C$1000=$C82,IF(Inventory!$D$10:$D$1000=$D82,IF(Inventory!$J$10:$J$1000=wifr,Inventory!$AD$10:$AD$1000))))))</f>
        <v/>
      </c>
      <c r="AN82" s="121" t="str">
        <f t="array" ref="AN82">IF($D82="","",SUM(IF(Inventory!$B$10:$B$1000=$B82,IF(Inventory!$C$10:$C$1000=$C82,IF(Inventory!$D$10:$D$1000=$D82,IF(Inventory!$J$10:$J$1000=freez,IF(Inventory!$P$10:$P$1000=AN$9,Inventory!$AD$10:$AD$1000))))))+SUM(IF(Inventory!$B$10:$B$1000=$B82,IF(Inventory!$C$10:$C$1000=$C82,IF(Inventory!$D$10:$D$1000=$D82,IF(Inventory!$J$10:$J$1000=wifr,IF(Inventory!$P$10:$P$1000=AN$9,Inventory!$AD$10:$AD$1000)))))))</f>
        <v/>
      </c>
      <c r="AO82" s="121" t="str">
        <f t="array" ref="AO82">IF($D82="","",SUM(IF(Inventory!$B$10:$B$1000=$B82,IF(Inventory!$C$10:$C$1000=$C82,IF(Inventory!$D$10:$D$1000=$D82,IF(Inventory!$J$10:$J$1000=freez,IF(Inventory!$P$10:$P$1000=AO$9,Inventory!$AD$10:$AD$1000))))))+SUM(IF(Inventory!$B$10:$B$1000=$B82,IF(Inventory!$C$10:$C$1000=$C82,IF(Inventory!$D$10:$D$1000=$D82,IF(Inventory!$J$10:$J$1000=wifr,IF(Inventory!$P$10:$P$1000=AO$9,Inventory!$AD$10:$AD$1000)))))))</f>
        <v/>
      </c>
      <c r="AP82" s="121" t="str">
        <f t="array" ref="AP82">IF($D82="","",SUM(IF(Inventory!$B$10:$B$1000=$B82,IF(Inventory!$C$10:$C$1000=$C82,IF(Inventory!$D$10:$D$1000=$D82,IF(Inventory!$J$10:$J$1000=freez,IF(Inventory!$P$10:$P$1000=AP$9,Inventory!$AD$10:$AD$1000))))))+SUM(IF(Inventory!$B$10:$B$1000=$B82,IF(Inventory!$C$10:$C$1000=$C82,IF(Inventory!$D$10:$D$1000=$D82,IF(Inventory!$J$10:$J$1000=wifr,IF(Inventory!$P$10:$P$1000=AP$9,Inventory!$AD$10:$AD$1000)))))))</f>
        <v/>
      </c>
      <c r="AQ82" s="121" t="str">
        <f t="array" ref="AQ82">IF($D82="","",SUM(IF(Inventory!$B$10:$B$1000=$B82,IF(Inventory!$C$10:$C$1000=$C82,IF(Inventory!$D$10:$D$1000=$D82,IF(Inventory!$J$10:$J$1000=freez,IF(Inventory!$P$10:$P$1000=AQ$9,Inventory!$AD$10:$AD$1000))))))+SUM(IF(Inventory!$B$10:$B$1000=$B82,IF(Inventory!$C$10:$C$1000=$C82,IF(Inventory!$D$10:$D$1000=$D82,IF(Inventory!$J$10:$J$1000=wifr,IF(Inventory!$P$10:$P$1000=AQ$9,Inventory!$AD$10:$AD$1000)))))))</f>
        <v/>
      </c>
      <c r="AR82" s="121" t="str">
        <f t="array" ref="AR82">IF($D82="","",SUM(IF(Inventory!$B$10:$B$1000=$B82,IF(Inventory!$C$10:$C$1000=$C82,IF(Inventory!$D$10:$D$1000=$D82,IF(Inventory!$J$10:$J$1000=freez,IF(Inventory!$P$10:$P$1000=AR$9,Inventory!$AD$10:$AD$1000))))))+SUM(IF(Inventory!$B$10:$B$1000=$B82,IF(Inventory!$C$10:$C$1000=$C82,IF(Inventory!$D$10:$D$1000=$D82,IF(Inventory!$J$10:$J$1000=wifr,IF(Inventory!$P$10:$P$1000=AR$9,Inventory!$AD$10:$AD$1000)))))))</f>
        <v/>
      </c>
      <c r="AS82" s="124" t="str">
        <f t="shared" si="27"/>
        <v/>
      </c>
      <c r="AU82" s="352"/>
      <c r="AV82" s="352"/>
      <c r="AX82" s="125">
        <f>IF($C82="",0,Prog!$H80*AX$6*($AU82+$AV82)/12000)</f>
        <v>0</v>
      </c>
      <c r="AY82" s="125">
        <f>IF($C82="",0,Prog!$H80*AY$6*($AU82+$AV82)/12000)</f>
        <v>0</v>
      </c>
      <c r="AZ82" s="121"/>
    </row>
    <row r="83" spans="1:52" ht="16.5" x14ac:dyDescent="0.3">
      <c r="A83" s="279" t="str">
        <f>IF(Prog!B81="","",Prog!B81)</f>
        <v/>
      </c>
      <c r="B83" s="279" t="str">
        <f>IF(Prog!C81="","",Prog!C81)</f>
        <v/>
      </c>
      <c r="C83" s="279" t="str">
        <f>IF(Prog!D81="","",Prog!D81)</f>
        <v/>
      </c>
      <c r="D83" s="120"/>
      <c r="E83" s="121" t="str">
        <f t="array" ref="E83">IF($D83="","",COUNT(IF(Inventory!$B$10:$B$1000=$B83,IF(Inventory!$C$10:$C$1000=$C83,IF(Inventory!$D$10:$D$1000=$D83,IF(Inventory!$P$10:$P$1000=E$9,1))))))</f>
        <v/>
      </c>
      <c r="F83" s="121" t="str">
        <f t="array" ref="F83">IF($D83="","",COUNT(IF(Inventory!$B$10:$B$1000=$B83,IF(Inventory!$C$10:$C$1000=$C83,IF(Inventory!$D$10:$D$1000=$D83,IF(Inventory!$P$10:$P$1000=F$9,1))))))</f>
        <v/>
      </c>
      <c r="G83" s="121" t="str">
        <f t="array" ref="G83">IF($D83="","",COUNT(IF(Inventory!$B$10:$B$1000=$B83,IF(Inventory!$C$10:$C$1000=$C83,IF(Inventory!$D$10:$D$1000=$D83,IF(Inventory!$P$10:$P$1000=G$9,1))))))</f>
        <v/>
      </c>
      <c r="H83" s="121" t="str">
        <f t="array" ref="H83">IF($D83="","",COUNT(IF(Inventory!$B$10:$B$1000=$B83,IF(Inventory!$C$10:$C$1000=$C83,IF(Inventory!$D$10:$D$1000=$D83,IF(Inventory!$P$10:$P$1000=H$9,1))))))</f>
        <v/>
      </c>
      <c r="I83" s="121" t="str">
        <f t="array" ref="I83">IF($D83="","",COUNT(IF(Inventory!$B$10:$B$1000=$B83,IF(Inventory!$C$10:$C$1000=$C83,IF(Inventory!$D$10:$D$1000=$D83,IF(Inventory!$P$10:$P$1000=I$9,1))))))</f>
        <v/>
      </c>
      <c r="J83" s="121">
        <f t="shared" si="22"/>
        <v>0</v>
      </c>
      <c r="K83" s="121" t="str">
        <f t="array" ref="K83">IF($D83="","",COUNT(IF(Inventory!$B$10:$B$1000=$B83,IF(Inventory!$C$10:$C$1000=$C83,IF(Inventory!$D$10:$D$1000=$D83,IF(Inventory!$J$10:$J$1000=wicr,1)))))+COUNT(IF(Inventory!$B$10:$B$1000=$B83,IF(Inventory!$C$10:$C$1000=$C83,IF(Inventory!$D$10:$D$1000=$D83,IF(Inventory!$J$10:$J$1000=wifr,1))))))</f>
        <v/>
      </c>
      <c r="L83" s="121" t="str">
        <f t="array" ref="L83">IF($D83="","",COUNT(IF(Inventory!$B$10:$B$1000=$B83,IF(Inventory!$C$10:$C$1000=$C83,IF(Inventory!$D$10:$D$1000=$D83,IF(Inventory!$J$10:$J$1000=wicr,IF(Inventory!$P$10:$P$1000=L$9,1))))))+COUNT(IF(Inventory!$B$10:$B$1000=$B83,IF(Inventory!$C$10:$C$1000=$C83,IF(Inventory!$D$10:$D$1000=$D83,IF(Inventory!$J$10:$J$1000=wifr,IF(Inventory!$P$10:$P$1000=L$9,1)))))))</f>
        <v/>
      </c>
      <c r="M83" s="121" t="str">
        <f t="array" ref="M83">IF($D83="","",COUNT(IF(Inventory!$B$10:$B$1000=$B83,IF(Inventory!$C$10:$C$1000=$C83,IF(Inventory!$D$10:$D$1000=$D83,IF(Inventory!$J$10:$J$1000=wicr,IF(Inventory!$P$10:$P$1000=M$9,1))))))+COUNT(IF(Inventory!$B$10:$B$1000=$B83,IF(Inventory!$C$10:$C$1000=$C83,IF(Inventory!$D$10:$D$1000=$D83,IF(Inventory!$J$10:$J$1000=wifr,IF(Inventory!$P$10:$P$1000=M$9,1)))))))</f>
        <v/>
      </c>
      <c r="N83" s="121" t="str">
        <f t="array" ref="N83">IF($D83="","",COUNT(IF(Inventory!$B$10:$B$1000=$B83,IF(Inventory!$C$10:$C$1000=$C83,IF(Inventory!$D$10:$D$1000=$D83,IF(Inventory!$J$10:$J$1000=wicr,IF(Inventory!$P$10:$P$1000=N$9,1))))))+COUNT(IF(Inventory!$B$10:$B$1000=$B83,IF(Inventory!$C$10:$C$1000=$C83,IF(Inventory!$D$10:$D$1000=$D83,IF(Inventory!$J$10:$J$1000=wifr,IF(Inventory!$P$10:$P$1000=N$9,1)))))))</f>
        <v/>
      </c>
      <c r="O83" s="121" t="str">
        <f t="array" ref="O83">IF($D83="","",COUNT(IF(Inventory!$B$10:$B$1000=$B83,IF(Inventory!$C$10:$C$1000=$C83,IF(Inventory!$D$10:$D$1000=$D83,IF(Inventory!$J$10:$J$1000=wicr,IF(Inventory!$P$10:$P$1000=O$9,1))))))+COUNT(IF(Inventory!$B$10:$B$1000=$B83,IF(Inventory!$C$10:$C$1000=$C83,IF(Inventory!$D$10:$D$1000=$D83,IF(Inventory!$J$10:$J$1000=wifr,IF(Inventory!$P$10:$P$1000=O$9,1)))))))</f>
        <v/>
      </c>
      <c r="P83" s="121" t="str">
        <f t="array" ref="P83">IF($D83="","",COUNT(IF(Inventory!$B$10:$B$1000=$B83,IF(Inventory!$C$10:$C$1000=$C83,IF(Inventory!$D$10:$D$1000=$D83,IF(Inventory!$J$10:$J$1000=wicr,IF(Inventory!$P$10:$P$1000=P$9,1))))))+COUNT(IF(Inventory!$B$10:$B$1000=$B83,IF(Inventory!$C$10:$C$1000=$C83,IF(Inventory!$D$10:$D$1000=$D83,IF(Inventory!$J$10:$J$1000=wifr,IF(Inventory!$P$10:$P$1000=P$9,1)))))))</f>
        <v/>
      </c>
      <c r="Q83" s="122" t="str">
        <f t="shared" si="23"/>
        <v/>
      </c>
      <c r="R83" s="121" t="str">
        <f t="array" ref="R83">IF($D83="","",COUNT(IF(Inventory!$B$10:$B$1000=$B83,IF(Inventory!$C$10:$C$1000=$C83,IF(Inventory!$D$10:$D$1000=$D83,IF(Inventory!$J$10:$J$1000=frig,1))))))</f>
        <v/>
      </c>
      <c r="S83" s="121" t="str">
        <f t="array" ref="S83">IF($D83="","",COUNT(IF(Inventory!$B$10:$B$1000=$B83,IF(Inventory!$C$10:$C$1000=$C83,IF(Inventory!$D$10:$D$1000=$D83,IF(Inventory!$J$10:$J$1000=frig,IF(Inventory!$P$10:$P$1000=S$9,1)))))))</f>
        <v/>
      </c>
      <c r="T83" s="121" t="str">
        <f t="array" ref="T83">IF($D83="","",COUNT(IF(Inventory!$B$10:$B$1000=$B83,IF(Inventory!$C$10:$C$1000=$C83,IF(Inventory!$D$10:$D$1000=$D83,IF(Inventory!$J$10:$J$1000=frig,IF(Inventory!$P$10:$P$1000=T$9,1)))))))</f>
        <v/>
      </c>
      <c r="U83" s="121" t="str">
        <f t="array" ref="U83">IF($D83="","",COUNT(IF(Inventory!$B$10:$B$1000=$B83,IF(Inventory!$C$10:$C$1000=$C83,IF(Inventory!$D$10:$D$1000=$D83,IF(Inventory!$J$10:$J$1000=frig,IF(Inventory!$P$10:$P$1000=U$9,1)))))))</f>
        <v/>
      </c>
      <c r="V83" s="121" t="str">
        <f t="array" ref="V83">IF($D83="","",COUNT(IF(Inventory!$B$10:$B$1000=$B83,IF(Inventory!$C$10:$C$1000=$C83,IF(Inventory!$D$10:$D$1000=$D83,IF(Inventory!$J$10:$J$1000=frig,IF(Inventory!$P$10:$P$1000=V$9,1)))))))</f>
        <v/>
      </c>
      <c r="W83" s="121" t="str">
        <f t="array" ref="W83">IF($D83="","",COUNT(IF(Inventory!$B$10:$B$1000=$B83,IF(Inventory!$C$10:$C$1000=$C83,IF(Inventory!$D$10:$D$1000=$D83,IF(Inventory!$J$10:$J$1000=frig,IF(Inventory!$P$10:$P$1000=W$9,1)))))))</f>
        <v/>
      </c>
      <c r="X83" s="122" t="str">
        <f t="shared" si="24"/>
        <v/>
      </c>
      <c r="Y83" s="121" t="str">
        <f t="array" ref="Y83">IF($D83="","",COUNT(IF(Inventory!$B$10:$B$1000=$B83,IF(Inventory!$C$10:$C$1000=$C83,IF(Inventory!$D$10:$D$1000=$D83,IF(Inventory!$J$10:$J$1000=freez,1))))))</f>
        <v/>
      </c>
      <c r="Z83" s="121" t="str">
        <f t="array" ref="Z83">IF($D83="","",COUNT(IF(Inventory!$B$10:$B$1000=$B83,IF(Inventory!$C$10:$C$1000=$C83,IF(Inventory!$D$10:$D$1000=$D83,IF(Inventory!$J$10:$J$1000=freez,IF(Inventory!$P$10:$P$1000=Z$9,1)))))))</f>
        <v/>
      </c>
      <c r="AA83" s="121" t="str">
        <f t="array" ref="AA83">IF($D83="","",COUNT(IF(Inventory!$B$10:$B$1000=$B83,IF(Inventory!$C$10:$C$1000=$C83,IF(Inventory!$D$10:$D$1000=$D83,IF(Inventory!$J$10:$J$1000=freez,IF(Inventory!$P$10:$P$1000=AA$9,1)))))))</f>
        <v/>
      </c>
      <c r="AB83" s="121" t="str">
        <f t="array" ref="AB83">IF($D83="","",COUNT(IF(Inventory!$B$10:$B$1000=$B83,IF(Inventory!$C$10:$C$1000=$C83,IF(Inventory!$D$10:$D$1000=$D83,IF(Inventory!$J$10:$J$1000=freez,IF(Inventory!$P$10:$P$1000=AB$9,1)))))))</f>
        <v/>
      </c>
      <c r="AC83" s="121" t="str">
        <f t="array" ref="AC83">IF($D83="","",COUNT(IF(Inventory!$B$10:$B$1000=$B83,IF(Inventory!$C$10:$C$1000=$C83,IF(Inventory!$D$10:$D$1000=$D83,IF(Inventory!$J$10:$J$1000=freez,IF(Inventory!$P$10:$P$1000=AC$9,1)))))))</f>
        <v/>
      </c>
      <c r="AD83" s="121" t="str">
        <f t="array" ref="AD83">IF($D83="","",COUNT(IF(Inventory!$B$10:$B$1000=$B83,IF(Inventory!$C$10:$C$1000=$C83,IF(Inventory!$D$10:$D$1000=$D83,IF(Inventory!$J$10:$J$1000=freez,IF(Inventory!$P$10:$P$1000=AD$9,1)))))))</f>
        <v/>
      </c>
      <c r="AE83" s="122" t="str">
        <f t="shared" si="25"/>
        <v/>
      </c>
      <c r="AF83" s="121" t="str">
        <f t="array" ref="AF83">IF($D83="","",SUM(IF(Inventory!$B$10:$B$1000=$B83,IF(Inventory!$C$10:$C$1000=$C83,IF(Inventory!$D$10:$D$1000=$D83,IF(Inventory!$J$10:$J$1000=frig,Inventory!$AC$10:$AC$1000)))))+SUM(IF(Inventory!$B$10:$B$1000=$B83,IF(Inventory!$C$10:$C$1000=$C83,IF(Inventory!$D$10:$D$1000=$D83,IF(Inventory!$J$10:$J$1000=wicr,Inventory!$AC$10:$AC$1000))))))</f>
        <v/>
      </c>
      <c r="AG83" s="121" t="str">
        <f t="array" ref="AG83">IF($D83="","",SUM(IF(Inventory!$B$10:$B$1000=$B83,IF(Inventory!$C$10:$C$1000=$C83,IF(Inventory!$D$10:$D$1000=$D83,IF(Inventory!$J$10:$J$1000=frig,IF(Inventory!$P$10:$P$1000=AG$9,Inventory!$AC$10:$AC$1000))))))+SUM(IF(Inventory!$B$10:$B$1000=$B83,IF(Inventory!$C$10:$C$1000=$C83,IF(Inventory!$D$10:$D$1000=$D83,IF(Inventory!$J$10:$J$1000=wicr,IF(Inventory!$P$10:$P$1000=AG$9,Inventory!$AC$10:$AC$1000)))))))</f>
        <v/>
      </c>
      <c r="AH83" s="121" t="str">
        <f t="array" ref="AH83">IF($D83="","",SUM(IF(Inventory!$B$10:$B$1000=$B83,IF(Inventory!$C$10:$C$1000=$C83,IF(Inventory!$D$10:$D$1000=$D83,IF(Inventory!$J$10:$J$1000=frig,IF(Inventory!$P$10:$P$1000=AH$9,Inventory!$AC$10:$AC$1000))))))+SUM(IF(Inventory!$B$10:$B$1000=$B83,IF(Inventory!$C$10:$C$1000=$C83,IF(Inventory!$D$10:$D$1000=$D83,IF(Inventory!$J$10:$J$1000=wicr,IF(Inventory!$P$10:$P$1000=AH$9,Inventory!$AC$10:$AC$1000)))))))</f>
        <v/>
      </c>
      <c r="AI83" s="121" t="str">
        <f t="array" ref="AI83">IF($D83="","",SUM(IF(Inventory!$B$10:$B$1000=$B83,IF(Inventory!$C$10:$C$1000=$C83,IF(Inventory!$D$10:$D$1000=$D83,IF(Inventory!$J$10:$J$1000=frig,IF(Inventory!$P$10:$P$1000=AI$9,Inventory!$AC$10:$AC$1000))))))+SUM(IF(Inventory!$B$10:$B$1000=$B83,IF(Inventory!$C$10:$C$1000=$C83,IF(Inventory!$D$10:$D$1000=$D83,IF(Inventory!$J$10:$J$1000=wicr,IF(Inventory!$P$10:$P$1000=AI$9,Inventory!$AC$10:$AC$1000)))))))</f>
        <v/>
      </c>
      <c r="AJ83" s="121" t="str">
        <f t="array" ref="AJ83">IF($D83="","",SUM(IF(Inventory!$B$10:$B$1000=$B83,IF(Inventory!$C$10:$C$1000=$C83,IF(Inventory!$D$10:$D$1000=$D83,IF(Inventory!$J$10:$J$1000=frig,IF(Inventory!$P$10:$P$1000=AJ$9,Inventory!$AC$10:$AC$1000))))))+SUM(IF(Inventory!$B$10:$B$1000=$B83,IF(Inventory!$C$10:$C$1000=$C83,IF(Inventory!$D$10:$D$1000=$D83,IF(Inventory!$J$10:$J$1000=wicr,IF(Inventory!$P$10:$P$1000=AJ$9,Inventory!$AC$10:$AC$1000)))))))</f>
        <v/>
      </c>
      <c r="AK83" s="121" t="str">
        <f t="array" ref="AK83">IF($D83="","",SUM(IF(Inventory!$B$10:$B$1000=$B83,IF(Inventory!$C$10:$C$1000=$C83,IF(Inventory!$D$10:$D$1000=$D83,IF(Inventory!$J$10:$J$1000=frig,IF(Inventory!$P$10:$P$1000=AK$9,Inventory!$AC$10:$AC$1000))))))+SUM(IF(Inventory!$B$10:$B$1000=$B83,IF(Inventory!$C$10:$C$1000=$C83,IF(Inventory!$D$10:$D$1000=$D83,IF(Inventory!$J$10:$J$1000=wicr,IF(Inventory!$P$10:$P$1000=AK$9,Inventory!$AC$10:$AC$1000)))))))</f>
        <v/>
      </c>
      <c r="AL83" s="123" t="str">
        <f t="shared" si="26"/>
        <v/>
      </c>
      <c r="AM83" s="121" t="str">
        <f t="array" ref="AM83">IF($D83="","",SUM(IF(Inventory!$B$10:$B$1000=$B83,IF(Inventory!$C$10:$C$1000=$C83,IF(Inventory!$D$10:$D$1000=$D83,IF(Inventory!$J$10:$J$1000=freez,Inventory!$AD$10:$AD$1000)))))+SUM(IF(Inventory!$B$10:$B$1000=$B83,IF(Inventory!$C$10:$C$1000=$C83,IF(Inventory!$D$10:$D$1000=$D83,IF(Inventory!$J$10:$J$1000=wifr,Inventory!$AD$10:$AD$1000))))))</f>
        <v/>
      </c>
      <c r="AN83" s="121" t="str">
        <f t="array" ref="AN83">IF($D83="","",SUM(IF(Inventory!$B$10:$B$1000=$B83,IF(Inventory!$C$10:$C$1000=$C83,IF(Inventory!$D$10:$D$1000=$D83,IF(Inventory!$J$10:$J$1000=freez,IF(Inventory!$P$10:$P$1000=AN$9,Inventory!$AD$10:$AD$1000))))))+SUM(IF(Inventory!$B$10:$B$1000=$B83,IF(Inventory!$C$10:$C$1000=$C83,IF(Inventory!$D$10:$D$1000=$D83,IF(Inventory!$J$10:$J$1000=wifr,IF(Inventory!$P$10:$P$1000=AN$9,Inventory!$AD$10:$AD$1000)))))))</f>
        <v/>
      </c>
      <c r="AO83" s="121" t="str">
        <f t="array" ref="AO83">IF($D83="","",SUM(IF(Inventory!$B$10:$B$1000=$B83,IF(Inventory!$C$10:$C$1000=$C83,IF(Inventory!$D$10:$D$1000=$D83,IF(Inventory!$J$10:$J$1000=freez,IF(Inventory!$P$10:$P$1000=AO$9,Inventory!$AD$10:$AD$1000))))))+SUM(IF(Inventory!$B$10:$B$1000=$B83,IF(Inventory!$C$10:$C$1000=$C83,IF(Inventory!$D$10:$D$1000=$D83,IF(Inventory!$J$10:$J$1000=wifr,IF(Inventory!$P$10:$P$1000=AO$9,Inventory!$AD$10:$AD$1000)))))))</f>
        <v/>
      </c>
      <c r="AP83" s="121" t="str">
        <f t="array" ref="AP83">IF($D83="","",SUM(IF(Inventory!$B$10:$B$1000=$B83,IF(Inventory!$C$10:$C$1000=$C83,IF(Inventory!$D$10:$D$1000=$D83,IF(Inventory!$J$10:$J$1000=freez,IF(Inventory!$P$10:$P$1000=AP$9,Inventory!$AD$10:$AD$1000))))))+SUM(IF(Inventory!$B$10:$B$1000=$B83,IF(Inventory!$C$10:$C$1000=$C83,IF(Inventory!$D$10:$D$1000=$D83,IF(Inventory!$J$10:$J$1000=wifr,IF(Inventory!$P$10:$P$1000=AP$9,Inventory!$AD$10:$AD$1000)))))))</f>
        <v/>
      </c>
      <c r="AQ83" s="121" t="str">
        <f t="array" ref="AQ83">IF($D83="","",SUM(IF(Inventory!$B$10:$B$1000=$B83,IF(Inventory!$C$10:$C$1000=$C83,IF(Inventory!$D$10:$D$1000=$D83,IF(Inventory!$J$10:$J$1000=freez,IF(Inventory!$P$10:$P$1000=AQ$9,Inventory!$AD$10:$AD$1000))))))+SUM(IF(Inventory!$B$10:$B$1000=$B83,IF(Inventory!$C$10:$C$1000=$C83,IF(Inventory!$D$10:$D$1000=$D83,IF(Inventory!$J$10:$J$1000=wifr,IF(Inventory!$P$10:$P$1000=AQ$9,Inventory!$AD$10:$AD$1000)))))))</f>
        <v/>
      </c>
      <c r="AR83" s="121" t="str">
        <f t="array" ref="AR83">IF($D83="","",SUM(IF(Inventory!$B$10:$B$1000=$B83,IF(Inventory!$C$10:$C$1000=$C83,IF(Inventory!$D$10:$D$1000=$D83,IF(Inventory!$J$10:$J$1000=freez,IF(Inventory!$P$10:$P$1000=AR$9,Inventory!$AD$10:$AD$1000))))))+SUM(IF(Inventory!$B$10:$B$1000=$B83,IF(Inventory!$C$10:$C$1000=$C83,IF(Inventory!$D$10:$D$1000=$D83,IF(Inventory!$J$10:$J$1000=wifr,IF(Inventory!$P$10:$P$1000=AR$9,Inventory!$AD$10:$AD$1000)))))))</f>
        <v/>
      </c>
      <c r="AS83" s="124" t="str">
        <f t="shared" si="27"/>
        <v/>
      </c>
      <c r="AU83" s="352"/>
      <c r="AV83" s="352"/>
      <c r="AX83" s="125">
        <f>IF($C83="",0,Prog!$H81*AX$6*($AU83+$AV83)/12000)</f>
        <v>0</v>
      </c>
      <c r="AY83" s="125">
        <f>IF($C83="",0,Prog!$H81*AY$6*($AU83+$AV83)/12000)</f>
        <v>0</v>
      </c>
      <c r="AZ83" s="121"/>
    </row>
    <row r="84" spans="1:52" ht="16.5" x14ac:dyDescent="0.3">
      <c r="A84" s="279" t="str">
        <f>IF(Prog!B82="","",Prog!B82)</f>
        <v/>
      </c>
      <c r="B84" s="279" t="str">
        <f>IF(Prog!C82="","",Prog!C82)</f>
        <v/>
      </c>
      <c r="C84" s="279" t="str">
        <f>IF(Prog!D82="","",Prog!D82)</f>
        <v/>
      </c>
      <c r="D84" s="120"/>
      <c r="E84" s="121" t="str">
        <f t="array" ref="E84">IF($D84="","",COUNT(IF(Inventory!$B$10:$B$1000=$B84,IF(Inventory!$C$10:$C$1000=$C84,IF(Inventory!$D$10:$D$1000=$D84,IF(Inventory!$P$10:$P$1000=E$9,1))))))</f>
        <v/>
      </c>
      <c r="F84" s="121" t="str">
        <f t="array" ref="F84">IF($D84="","",COUNT(IF(Inventory!$B$10:$B$1000=$B84,IF(Inventory!$C$10:$C$1000=$C84,IF(Inventory!$D$10:$D$1000=$D84,IF(Inventory!$P$10:$P$1000=F$9,1))))))</f>
        <v/>
      </c>
      <c r="G84" s="121" t="str">
        <f t="array" ref="G84">IF($D84="","",COUNT(IF(Inventory!$B$10:$B$1000=$B84,IF(Inventory!$C$10:$C$1000=$C84,IF(Inventory!$D$10:$D$1000=$D84,IF(Inventory!$P$10:$P$1000=G$9,1))))))</f>
        <v/>
      </c>
      <c r="H84" s="121" t="str">
        <f t="array" ref="H84">IF($D84="","",COUNT(IF(Inventory!$B$10:$B$1000=$B84,IF(Inventory!$C$10:$C$1000=$C84,IF(Inventory!$D$10:$D$1000=$D84,IF(Inventory!$P$10:$P$1000=H$9,1))))))</f>
        <v/>
      </c>
      <c r="I84" s="121" t="str">
        <f t="array" ref="I84">IF($D84="","",COUNT(IF(Inventory!$B$10:$B$1000=$B84,IF(Inventory!$C$10:$C$1000=$C84,IF(Inventory!$D$10:$D$1000=$D84,IF(Inventory!$P$10:$P$1000=I$9,1))))))</f>
        <v/>
      </c>
      <c r="J84" s="121">
        <f t="shared" si="22"/>
        <v>0</v>
      </c>
      <c r="K84" s="121" t="str">
        <f t="array" ref="K84">IF($D84="","",COUNT(IF(Inventory!$B$10:$B$1000=$B84,IF(Inventory!$C$10:$C$1000=$C84,IF(Inventory!$D$10:$D$1000=$D84,IF(Inventory!$J$10:$J$1000=wicr,1)))))+COUNT(IF(Inventory!$B$10:$B$1000=$B84,IF(Inventory!$C$10:$C$1000=$C84,IF(Inventory!$D$10:$D$1000=$D84,IF(Inventory!$J$10:$J$1000=wifr,1))))))</f>
        <v/>
      </c>
      <c r="L84" s="121" t="str">
        <f t="array" ref="L84">IF($D84="","",COUNT(IF(Inventory!$B$10:$B$1000=$B84,IF(Inventory!$C$10:$C$1000=$C84,IF(Inventory!$D$10:$D$1000=$D84,IF(Inventory!$J$10:$J$1000=wicr,IF(Inventory!$P$10:$P$1000=L$9,1))))))+COUNT(IF(Inventory!$B$10:$B$1000=$B84,IF(Inventory!$C$10:$C$1000=$C84,IF(Inventory!$D$10:$D$1000=$D84,IF(Inventory!$J$10:$J$1000=wifr,IF(Inventory!$P$10:$P$1000=L$9,1)))))))</f>
        <v/>
      </c>
      <c r="M84" s="121" t="str">
        <f t="array" ref="M84">IF($D84="","",COUNT(IF(Inventory!$B$10:$B$1000=$B84,IF(Inventory!$C$10:$C$1000=$C84,IF(Inventory!$D$10:$D$1000=$D84,IF(Inventory!$J$10:$J$1000=wicr,IF(Inventory!$P$10:$P$1000=M$9,1))))))+COUNT(IF(Inventory!$B$10:$B$1000=$B84,IF(Inventory!$C$10:$C$1000=$C84,IF(Inventory!$D$10:$D$1000=$D84,IF(Inventory!$J$10:$J$1000=wifr,IF(Inventory!$P$10:$P$1000=M$9,1)))))))</f>
        <v/>
      </c>
      <c r="N84" s="121" t="str">
        <f t="array" ref="N84">IF($D84="","",COUNT(IF(Inventory!$B$10:$B$1000=$B84,IF(Inventory!$C$10:$C$1000=$C84,IF(Inventory!$D$10:$D$1000=$D84,IF(Inventory!$J$10:$J$1000=wicr,IF(Inventory!$P$10:$P$1000=N$9,1))))))+COUNT(IF(Inventory!$B$10:$B$1000=$B84,IF(Inventory!$C$10:$C$1000=$C84,IF(Inventory!$D$10:$D$1000=$D84,IF(Inventory!$J$10:$J$1000=wifr,IF(Inventory!$P$10:$P$1000=N$9,1)))))))</f>
        <v/>
      </c>
      <c r="O84" s="121" t="str">
        <f t="array" ref="O84">IF($D84="","",COUNT(IF(Inventory!$B$10:$B$1000=$B84,IF(Inventory!$C$10:$C$1000=$C84,IF(Inventory!$D$10:$D$1000=$D84,IF(Inventory!$J$10:$J$1000=wicr,IF(Inventory!$P$10:$P$1000=O$9,1))))))+COUNT(IF(Inventory!$B$10:$B$1000=$B84,IF(Inventory!$C$10:$C$1000=$C84,IF(Inventory!$D$10:$D$1000=$D84,IF(Inventory!$J$10:$J$1000=wifr,IF(Inventory!$P$10:$P$1000=O$9,1)))))))</f>
        <v/>
      </c>
      <c r="P84" s="121" t="str">
        <f t="array" ref="P84">IF($D84="","",COUNT(IF(Inventory!$B$10:$B$1000=$B84,IF(Inventory!$C$10:$C$1000=$C84,IF(Inventory!$D$10:$D$1000=$D84,IF(Inventory!$J$10:$J$1000=wicr,IF(Inventory!$P$10:$P$1000=P$9,1))))))+COUNT(IF(Inventory!$B$10:$B$1000=$B84,IF(Inventory!$C$10:$C$1000=$C84,IF(Inventory!$D$10:$D$1000=$D84,IF(Inventory!$J$10:$J$1000=wifr,IF(Inventory!$P$10:$P$1000=P$9,1)))))))</f>
        <v/>
      </c>
      <c r="Q84" s="122" t="str">
        <f t="shared" si="23"/>
        <v/>
      </c>
      <c r="R84" s="121" t="str">
        <f t="array" ref="R84">IF($D84="","",COUNT(IF(Inventory!$B$10:$B$1000=$B84,IF(Inventory!$C$10:$C$1000=$C84,IF(Inventory!$D$10:$D$1000=$D84,IF(Inventory!$J$10:$J$1000=frig,1))))))</f>
        <v/>
      </c>
      <c r="S84" s="121" t="str">
        <f t="array" ref="S84">IF($D84="","",COUNT(IF(Inventory!$B$10:$B$1000=$B84,IF(Inventory!$C$10:$C$1000=$C84,IF(Inventory!$D$10:$D$1000=$D84,IF(Inventory!$J$10:$J$1000=frig,IF(Inventory!$P$10:$P$1000=S$9,1)))))))</f>
        <v/>
      </c>
      <c r="T84" s="121" t="str">
        <f t="array" ref="T84">IF($D84="","",COUNT(IF(Inventory!$B$10:$B$1000=$B84,IF(Inventory!$C$10:$C$1000=$C84,IF(Inventory!$D$10:$D$1000=$D84,IF(Inventory!$J$10:$J$1000=frig,IF(Inventory!$P$10:$P$1000=T$9,1)))))))</f>
        <v/>
      </c>
      <c r="U84" s="121" t="str">
        <f t="array" ref="U84">IF($D84="","",COUNT(IF(Inventory!$B$10:$B$1000=$B84,IF(Inventory!$C$10:$C$1000=$C84,IF(Inventory!$D$10:$D$1000=$D84,IF(Inventory!$J$10:$J$1000=frig,IF(Inventory!$P$10:$P$1000=U$9,1)))))))</f>
        <v/>
      </c>
      <c r="V84" s="121" t="str">
        <f t="array" ref="V84">IF($D84="","",COUNT(IF(Inventory!$B$10:$B$1000=$B84,IF(Inventory!$C$10:$C$1000=$C84,IF(Inventory!$D$10:$D$1000=$D84,IF(Inventory!$J$10:$J$1000=frig,IF(Inventory!$P$10:$P$1000=V$9,1)))))))</f>
        <v/>
      </c>
      <c r="W84" s="121" t="str">
        <f t="array" ref="W84">IF($D84="","",COUNT(IF(Inventory!$B$10:$B$1000=$B84,IF(Inventory!$C$10:$C$1000=$C84,IF(Inventory!$D$10:$D$1000=$D84,IF(Inventory!$J$10:$J$1000=frig,IF(Inventory!$P$10:$P$1000=W$9,1)))))))</f>
        <v/>
      </c>
      <c r="X84" s="122" t="str">
        <f t="shared" si="24"/>
        <v/>
      </c>
      <c r="Y84" s="121" t="str">
        <f t="array" ref="Y84">IF($D84="","",COUNT(IF(Inventory!$B$10:$B$1000=$B84,IF(Inventory!$C$10:$C$1000=$C84,IF(Inventory!$D$10:$D$1000=$D84,IF(Inventory!$J$10:$J$1000=freez,1))))))</f>
        <v/>
      </c>
      <c r="Z84" s="121" t="str">
        <f t="array" ref="Z84">IF($D84="","",COUNT(IF(Inventory!$B$10:$B$1000=$B84,IF(Inventory!$C$10:$C$1000=$C84,IF(Inventory!$D$10:$D$1000=$D84,IF(Inventory!$J$10:$J$1000=freez,IF(Inventory!$P$10:$P$1000=Z$9,1)))))))</f>
        <v/>
      </c>
      <c r="AA84" s="121" t="str">
        <f t="array" ref="AA84">IF($D84="","",COUNT(IF(Inventory!$B$10:$B$1000=$B84,IF(Inventory!$C$10:$C$1000=$C84,IF(Inventory!$D$10:$D$1000=$D84,IF(Inventory!$J$10:$J$1000=freez,IF(Inventory!$P$10:$P$1000=AA$9,1)))))))</f>
        <v/>
      </c>
      <c r="AB84" s="121" t="str">
        <f t="array" ref="AB84">IF($D84="","",COUNT(IF(Inventory!$B$10:$B$1000=$B84,IF(Inventory!$C$10:$C$1000=$C84,IF(Inventory!$D$10:$D$1000=$D84,IF(Inventory!$J$10:$J$1000=freez,IF(Inventory!$P$10:$P$1000=AB$9,1)))))))</f>
        <v/>
      </c>
      <c r="AC84" s="121" t="str">
        <f t="array" ref="AC84">IF($D84="","",COUNT(IF(Inventory!$B$10:$B$1000=$B84,IF(Inventory!$C$10:$C$1000=$C84,IF(Inventory!$D$10:$D$1000=$D84,IF(Inventory!$J$10:$J$1000=freez,IF(Inventory!$P$10:$P$1000=AC$9,1)))))))</f>
        <v/>
      </c>
      <c r="AD84" s="121" t="str">
        <f t="array" ref="AD84">IF($D84="","",COUNT(IF(Inventory!$B$10:$B$1000=$B84,IF(Inventory!$C$10:$C$1000=$C84,IF(Inventory!$D$10:$D$1000=$D84,IF(Inventory!$J$10:$J$1000=freez,IF(Inventory!$P$10:$P$1000=AD$9,1)))))))</f>
        <v/>
      </c>
      <c r="AE84" s="122" t="str">
        <f t="shared" si="25"/>
        <v/>
      </c>
      <c r="AF84" s="121" t="str">
        <f t="array" ref="AF84">IF($D84="","",SUM(IF(Inventory!$B$10:$B$1000=$B84,IF(Inventory!$C$10:$C$1000=$C84,IF(Inventory!$D$10:$D$1000=$D84,IF(Inventory!$J$10:$J$1000=frig,Inventory!$AC$10:$AC$1000)))))+SUM(IF(Inventory!$B$10:$B$1000=$B84,IF(Inventory!$C$10:$C$1000=$C84,IF(Inventory!$D$10:$D$1000=$D84,IF(Inventory!$J$10:$J$1000=wicr,Inventory!$AC$10:$AC$1000))))))</f>
        <v/>
      </c>
      <c r="AG84" s="121" t="str">
        <f t="array" ref="AG84">IF($D84="","",SUM(IF(Inventory!$B$10:$B$1000=$B84,IF(Inventory!$C$10:$C$1000=$C84,IF(Inventory!$D$10:$D$1000=$D84,IF(Inventory!$J$10:$J$1000=frig,IF(Inventory!$P$10:$P$1000=AG$9,Inventory!$AC$10:$AC$1000))))))+SUM(IF(Inventory!$B$10:$B$1000=$B84,IF(Inventory!$C$10:$C$1000=$C84,IF(Inventory!$D$10:$D$1000=$D84,IF(Inventory!$J$10:$J$1000=wicr,IF(Inventory!$P$10:$P$1000=AG$9,Inventory!$AC$10:$AC$1000)))))))</f>
        <v/>
      </c>
      <c r="AH84" s="121" t="str">
        <f t="array" ref="AH84">IF($D84="","",SUM(IF(Inventory!$B$10:$B$1000=$B84,IF(Inventory!$C$10:$C$1000=$C84,IF(Inventory!$D$10:$D$1000=$D84,IF(Inventory!$J$10:$J$1000=frig,IF(Inventory!$P$10:$P$1000=AH$9,Inventory!$AC$10:$AC$1000))))))+SUM(IF(Inventory!$B$10:$B$1000=$B84,IF(Inventory!$C$10:$C$1000=$C84,IF(Inventory!$D$10:$D$1000=$D84,IF(Inventory!$J$10:$J$1000=wicr,IF(Inventory!$P$10:$P$1000=AH$9,Inventory!$AC$10:$AC$1000)))))))</f>
        <v/>
      </c>
      <c r="AI84" s="121" t="str">
        <f t="array" ref="AI84">IF($D84="","",SUM(IF(Inventory!$B$10:$B$1000=$B84,IF(Inventory!$C$10:$C$1000=$C84,IF(Inventory!$D$10:$D$1000=$D84,IF(Inventory!$J$10:$J$1000=frig,IF(Inventory!$P$10:$P$1000=AI$9,Inventory!$AC$10:$AC$1000))))))+SUM(IF(Inventory!$B$10:$B$1000=$B84,IF(Inventory!$C$10:$C$1000=$C84,IF(Inventory!$D$10:$D$1000=$D84,IF(Inventory!$J$10:$J$1000=wicr,IF(Inventory!$P$10:$P$1000=AI$9,Inventory!$AC$10:$AC$1000)))))))</f>
        <v/>
      </c>
      <c r="AJ84" s="121" t="str">
        <f t="array" ref="AJ84">IF($D84="","",SUM(IF(Inventory!$B$10:$B$1000=$B84,IF(Inventory!$C$10:$C$1000=$C84,IF(Inventory!$D$10:$D$1000=$D84,IF(Inventory!$J$10:$J$1000=frig,IF(Inventory!$P$10:$P$1000=AJ$9,Inventory!$AC$10:$AC$1000))))))+SUM(IF(Inventory!$B$10:$B$1000=$B84,IF(Inventory!$C$10:$C$1000=$C84,IF(Inventory!$D$10:$D$1000=$D84,IF(Inventory!$J$10:$J$1000=wicr,IF(Inventory!$P$10:$P$1000=AJ$9,Inventory!$AC$10:$AC$1000)))))))</f>
        <v/>
      </c>
      <c r="AK84" s="121" t="str">
        <f t="array" ref="AK84">IF($D84="","",SUM(IF(Inventory!$B$10:$B$1000=$B84,IF(Inventory!$C$10:$C$1000=$C84,IF(Inventory!$D$10:$D$1000=$D84,IF(Inventory!$J$10:$J$1000=frig,IF(Inventory!$P$10:$P$1000=AK$9,Inventory!$AC$10:$AC$1000))))))+SUM(IF(Inventory!$B$10:$B$1000=$B84,IF(Inventory!$C$10:$C$1000=$C84,IF(Inventory!$D$10:$D$1000=$D84,IF(Inventory!$J$10:$J$1000=wicr,IF(Inventory!$P$10:$P$1000=AK$9,Inventory!$AC$10:$AC$1000)))))))</f>
        <v/>
      </c>
      <c r="AL84" s="123" t="str">
        <f t="shared" si="26"/>
        <v/>
      </c>
      <c r="AM84" s="121" t="str">
        <f t="array" ref="AM84">IF($D84="","",SUM(IF(Inventory!$B$10:$B$1000=$B84,IF(Inventory!$C$10:$C$1000=$C84,IF(Inventory!$D$10:$D$1000=$D84,IF(Inventory!$J$10:$J$1000=freez,Inventory!$AD$10:$AD$1000)))))+SUM(IF(Inventory!$B$10:$B$1000=$B84,IF(Inventory!$C$10:$C$1000=$C84,IF(Inventory!$D$10:$D$1000=$D84,IF(Inventory!$J$10:$J$1000=wifr,Inventory!$AD$10:$AD$1000))))))</f>
        <v/>
      </c>
      <c r="AN84" s="121" t="str">
        <f t="array" ref="AN84">IF($D84="","",SUM(IF(Inventory!$B$10:$B$1000=$B84,IF(Inventory!$C$10:$C$1000=$C84,IF(Inventory!$D$10:$D$1000=$D84,IF(Inventory!$J$10:$J$1000=freez,IF(Inventory!$P$10:$P$1000=AN$9,Inventory!$AD$10:$AD$1000))))))+SUM(IF(Inventory!$B$10:$B$1000=$B84,IF(Inventory!$C$10:$C$1000=$C84,IF(Inventory!$D$10:$D$1000=$D84,IF(Inventory!$J$10:$J$1000=wifr,IF(Inventory!$P$10:$P$1000=AN$9,Inventory!$AD$10:$AD$1000)))))))</f>
        <v/>
      </c>
      <c r="AO84" s="121" t="str">
        <f t="array" ref="AO84">IF($D84="","",SUM(IF(Inventory!$B$10:$B$1000=$B84,IF(Inventory!$C$10:$C$1000=$C84,IF(Inventory!$D$10:$D$1000=$D84,IF(Inventory!$J$10:$J$1000=freez,IF(Inventory!$P$10:$P$1000=AO$9,Inventory!$AD$10:$AD$1000))))))+SUM(IF(Inventory!$B$10:$B$1000=$B84,IF(Inventory!$C$10:$C$1000=$C84,IF(Inventory!$D$10:$D$1000=$D84,IF(Inventory!$J$10:$J$1000=wifr,IF(Inventory!$P$10:$P$1000=AO$9,Inventory!$AD$10:$AD$1000)))))))</f>
        <v/>
      </c>
      <c r="AP84" s="121" t="str">
        <f t="array" ref="AP84">IF($D84="","",SUM(IF(Inventory!$B$10:$B$1000=$B84,IF(Inventory!$C$10:$C$1000=$C84,IF(Inventory!$D$10:$D$1000=$D84,IF(Inventory!$J$10:$J$1000=freez,IF(Inventory!$P$10:$P$1000=AP$9,Inventory!$AD$10:$AD$1000))))))+SUM(IF(Inventory!$B$10:$B$1000=$B84,IF(Inventory!$C$10:$C$1000=$C84,IF(Inventory!$D$10:$D$1000=$D84,IF(Inventory!$J$10:$J$1000=wifr,IF(Inventory!$P$10:$P$1000=AP$9,Inventory!$AD$10:$AD$1000)))))))</f>
        <v/>
      </c>
      <c r="AQ84" s="121" t="str">
        <f t="array" ref="AQ84">IF($D84="","",SUM(IF(Inventory!$B$10:$B$1000=$B84,IF(Inventory!$C$10:$C$1000=$C84,IF(Inventory!$D$10:$D$1000=$D84,IF(Inventory!$J$10:$J$1000=freez,IF(Inventory!$P$10:$P$1000=AQ$9,Inventory!$AD$10:$AD$1000))))))+SUM(IF(Inventory!$B$10:$B$1000=$B84,IF(Inventory!$C$10:$C$1000=$C84,IF(Inventory!$D$10:$D$1000=$D84,IF(Inventory!$J$10:$J$1000=wifr,IF(Inventory!$P$10:$P$1000=AQ$9,Inventory!$AD$10:$AD$1000)))))))</f>
        <v/>
      </c>
      <c r="AR84" s="121" t="str">
        <f t="array" ref="AR84">IF($D84="","",SUM(IF(Inventory!$B$10:$B$1000=$B84,IF(Inventory!$C$10:$C$1000=$C84,IF(Inventory!$D$10:$D$1000=$D84,IF(Inventory!$J$10:$J$1000=freez,IF(Inventory!$P$10:$P$1000=AR$9,Inventory!$AD$10:$AD$1000))))))+SUM(IF(Inventory!$B$10:$B$1000=$B84,IF(Inventory!$C$10:$C$1000=$C84,IF(Inventory!$D$10:$D$1000=$D84,IF(Inventory!$J$10:$J$1000=wifr,IF(Inventory!$P$10:$P$1000=AR$9,Inventory!$AD$10:$AD$1000)))))))</f>
        <v/>
      </c>
      <c r="AS84" s="124" t="str">
        <f t="shared" si="27"/>
        <v/>
      </c>
      <c r="AU84" s="352"/>
      <c r="AV84" s="352"/>
      <c r="AX84" s="125">
        <f>IF($C84="",0,Prog!$H82*AX$6*($AU84+$AV84)/12000)</f>
        <v>0</v>
      </c>
      <c r="AY84" s="125">
        <f>IF($C84="",0,Prog!$H82*AY$6*($AU84+$AV84)/12000)</f>
        <v>0</v>
      </c>
      <c r="AZ84" s="121"/>
    </row>
    <row r="85" spans="1:52" ht="16.5" x14ac:dyDescent="0.3">
      <c r="A85" s="279" t="str">
        <f>IF(Prog!B83="","",Prog!B83)</f>
        <v/>
      </c>
      <c r="B85" s="279" t="str">
        <f>IF(Prog!C83="","",Prog!C83)</f>
        <v/>
      </c>
      <c r="C85" s="279" t="str">
        <f>IF(Prog!D83="","",Prog!D83)</f>
        <v/>
      </c>
      <c r="D85" s="120"/>
      <c r="E85" s="121" t="str">
        <f t="array" ref="E85">IF($D85="","",COUNT(IF(Inventory!$B$10:$B$1000=$B85,IF(Inventory!$C$10:$C$1000=$C85,IF(Inventory!$D$10:$D$1000=$D85,IF(Inventory!$P$10:$P$1000=E$9,1))))))</f>
        <v/>
      </c>
      <c r="F85" s="121" t="str">
        <f t="array" ref="F85">IF($D85="","",COUNT(IF(Inventory!$B$10:$B$1000=$B85,IF(Inventory!$C$10:$C$1000=$C85,IF(Inventory!$D$10:$D$1000=$D85,IF(Inventory!$P$10:$P$1000=F$9,1))))))</f>
        <v/>
      </c>
      <c r="G85" s="121" t="str">
        <f t="array" ref="G85">IF($D85="","",COUNT(IF(Inventory!$B$10:$B$1000=$B85,IF(Inventory!$C$10:$C$1000=$C85,IF(Inventory!$D$10:$D$1000=$D85,IF(Inventory!$P$10:$P$1000=G$9,1))))))</f>
        <v/>
      </c>
      <c r="H85" s="121" t="str">
        <f t="array" ref="H85">IF($D85="","",COUNT(IF(Inventory!$B$10:$B$1000=$B85,IF(Inventory!$C$10:$C$1000=$C85,IF(Inventory!$D$10:$D$1000=$D85,IF(Inventory!$P$10:$P$1000=H$9,1))))))</f>
        <v/>
      </c>
      <c r="I85" s="121" t="str">
        <f t="array" ref="I85">IF($D85="","",COUNT(IF(Inventory!$B$10:$B$1000=$B85,IF(Inventory!$C$10:$C$1000=$C85,IF(Inventory!$D$10:$D$1000=$D85,IF(Inventory!$P$10:$P$1000=I$9,1))))))</f>
        <v/>
      </c>
      <c r="J85" s="121">
        <f t="shared" si="22"/>
        <v>0</v>
      </c>
      <c r="K85" s="121" t="str">
        <f t="array" ref="K85">IF($D85="","",COUNT(IF(Inventory!$B$10:$B$1000=$B85,IF(Inventory!$C$10:$C$1000=$C85,IF(Inventory!$D$10:$D$1000=$D85,IF(Inventory!$J$10:$J$1000=wicr,1)))))+COUNT(IF(Inventory!$B$10:$B$1000=$B85,IF(Inventory!$C$10:$C$1000=$C85,IF(Inventory!$D$10:$D$1000=$D85,IF(Inventory!$J$10:$J$1000=wifr,1))))))</f>
        <v/>
      </c>
      <c r="L85" s="121" t="str">
        <f t="array" ref="L85">IF($D85="","",COUNT(IF(Inventory!$B$10:$B$1000=$B85,IF(Inventory!$C$10:$C$1000=$C85,IF(Inventory!$D$10:$D$1000=$D85,IF(Inventory!$J$10:$J$1000=wicr,IF(Inventory!$P$10:$P$1000=L$9,1))))))+COUNT(IF(Inventory!$B$10:$B$1000=$B85,IF(Inventory!$C$10:$C$1000=$C85,IF(Inventory!$D$10:$D$1000=$D85,IF(Inventory!$J$10:$J$1000=wifr,IF(Inventory!$P$10:$P$1000=L$9,1)))))))</f>
        <v/>
      </c>
      <c r="M85" s="121" t="str">
        <f t="array" ref="M85">IF($D85="","",COUNT(IF(Inventory!$B$10:$B$1000=$B85,IF(Inventory!$C$10:$C$1000=$C85,IF(Inventory!$D$10:$D$1000=$D85,IF(Inventory!$J$10:$J$1000=wicr,IF(Inventory!$P$10:$P$1000=M$9,1))))))+COUNT(IF(Inventory!$B$10:$B$1000=$B85,IF(Inventory!$C$10:$C$1000=$C85,IF(Inventory!$D$10:$D$1000=$D85,IF(Inventory!$J$10:$J$1000=wifr,IF(Inventory!$P$10:$P$1000=M$9,1)))))))</f>
        <v/>
      </c>
      <c r="N85" s="121" t="str">
        <f t="array" ref="N85">IF($D85="","",COUNT(IF(Inventory!$B$10:$B$1000=$B85,IF(Inventory!$C$10:$C$1000=$C85,IF(Inventory!$D$10:$D$1000=$D85,IF(Inventory!$J$10:$J$1000=wicr,IF(Inventory!$P$10:$P$1000=N$9,1))))))+COUNT(IF(Inventory!$B$10:$B$1000=$B85,IF(Inventory!$C$10:$C$1000=$C85,IF(Inventory!$D$10:$D$1000=$D85,IF(Inventory!$J$10:$J$1000=wifr,IF(Inventory!$P$10:$P$1000=N$9,1)))))))</f>
        <v/>
      </c>
      <c r="O85" s="121" t="str">
        <f t="array" ref="O85">IF($D85="","",COUNT(IF(Inventory!$B$10:$B$1000=$B85,IF(Inventory!$C$10:$C$1000=$C85,IF(Inventory!$D$10:$D$1000=$D85,IF(Inventory!$J$10:$J$1000=wicr,IF(Inventory!$P$10:$P$1000=O$9,1))))))+COUNT(IF(Inventory!$B$10:$B$1000=$B85,IF(Inventory!$C$10:$C$1000=$C85,IF(Inventory!$D$10:$D$1000=$D85,IF(Inventory!$J$10:$J$1000=wifr,IF(Inventory!$P$10:$P$1000=O$9,1)))))))</f>
        <v/>
      </c>
      <c r="P85" s="121" t="str">
        <f t="array" ref="P85">IF($D85="","",COUNT(IF(Inventory!$B$10:$B$1000=$B85,IF(Inventory!$C$10:$C$1000=$C85,IF(Inventory!$D$10:$D$1000=$D85,IF(Inventory!$J$10:$J$1000=wicr,IF(Inventory!$P$10:$P$1000=P$9,1))))))+COUNT(IF(Inventory!$B$10:$B$1000=$B85,IF(Inventory!$C$10:$C$1000=$C85,IF(Inventory!$D$10:$D$1000=$D85,IF(Inventory!$J$10:$J$1000=wifr,IF(Inventory!$P$10:$P$1000=P$9,1)))))))</f>
        <v/>
      </c>
      <c r="Q85" s="122" t="str">
        <f t="shared" si="23"/>
        <v/>
      </c>
      <c r="R85" s="121" t="str">
        <f t="array" ref="R85">IF($D85="","",COUNT(IF(Inventory!$B$10:$B$1000=$B85,IF(Inventory!$C$10:$C$1000=$C85,IF(Inventory!$D$10:$D$1000=$D85,IF(Inventory!$J$10:$J$1000=frig,1))))))</f>
        <v/>
      </c>
      <c r="S85" s="121" t="str">
        <f t="array" ref="S85">IF($D85="","",COUNT(IF(Inventory!$B$10:$B$1000=$B85,IF(Inventory!$C$10:$C$1000=$C85,IF(Inventory!$D$10:$D$1000=$D85,IF(Inventory!$J$10:$J$1000=frig,IF(Inventory!$P$10:$P$1000=S$9,1)))))))</f>
        <v/>
      </c>
      <c r="T85" s="121" t="str">
        <f t="array" ref="T85">IF($D85="","",COUNT(IF(Inventory!$B$10:$B$1000=$B85,IF(Inventory!$C$10:$C$1000=$C85,IF(Inventory!$D$10:$D$1000=$D85,IF(Inventory!$J$10:$J$1000=frig,IF(Inventory!$P$10:$P$1000=T$9,1)))))))</f>
        <v/>
      </c>
      <c r="U85" s="121" t="str">
        <f t="array" ref="U85">IF($D85="","",COUNT(IF(Inventory!$B$10:$B$1000=$B85,IF(Inventory!$C$10:$C$1000=$C85,IF(Inventory!$D$10:$D$1000=$D85,IF(Inventory!$J$10:$J$1000=frig,IF(Inventory!$P$10:$P$1000=U$9,1)))))))</f>
        <v/>
      </c>
      <c r="V85" s="121" t="str">
        <f t="array" ref="V85">IF($D85="","",COUNT(IF(Inventory!$B$10:$B$1000=$B85,IF(Inventory!$C$10:$C$1000=$C85,IF(Inventory!$D$10:$D$1000=$D85,IF(Inventory!$J$10:$J$1000=frig,IF(Inventory!$P$10:$P$1000=V$9,1)))))))</f>
        <v/>
      </c>
      <c r="W85" s="121" t="str">
        <f t="array" ref="W85">IF($D85="","",COUNT(IF(Inventory!$B$10:$B$1000=$B85,IF(Inventory!$C$10:$C$1000=$C85,IF(Inventory!$D$10:$D$1000=$D85,IF(Inventory!$J$10:$J$1000=frig,IF(Inventory!$P$10:$P$1000=W$9,1)))))))</f>
        <v/>
      </c>
      <c r="X85" s="122" t="str">
        <f t="shared" si="24"/>
        <v/>
      </c>
      <c r="Y85" s="121" t="str">
        <f t="array" ref="Y85">IF($D85="","",COUNT(IF(Inventory!$B$10:$B$1000=$B85,IF(Inventory!$C$10:$C$1000=$C85,IF(Inventory!$D$10:$D$1000=$D85,IF(Inventory!$J$10:$J$1000=freez,1))))))</f>
        <v/>
      </c>
      <c r="Z85" s="121" t="str">
        <f t="array" ref="Z85">IF($D85="","",COUNT(IF(Inventory!$B$10:$B$1000=$B85,IF(Inventory!$C$10:$C$1000=$C85,IF(Inventory!$D$10:$D$1000=$D85,IF(Inventory!$J$10:$J$1000=freez,IF(Inventory!$P$10:$P$1000=Z$9,1)))))))</f>
        <v/>
      </c>
      <c r="AA85" s="121" t="str">
        <f t="array" ref="AA85">IF($D85="","",COUNT(IF(Inventory!$B$10:$B$1000=$B85,IF(Inventory!$C$10:$C$1000=$C85,IF(Inventory!$D$10:$D$1000=$D85,IF(Inventory!$J$10:$J$1000=freez,IF(Inventory!$P$10:$P$1000=AA$9,1)))))))</f>
        <v/>
      </c>
      <c r="AB85" s="121" t="str">
        <f t="array" ref="AB85">IF($D85="","",COUNT(IF(Inventory!$B$10:$B$1000=$B85,IF(Inventory!$C$10:$C$1000=$C85,IF(Inventory!$D$10:$D$1000=$D85,IF(Inventory!$J$10:$J$1000=freez,IF(Inventory!$P$10:$P$1000=AB$9,1)))))))</f>
        <v/>
      </c>
      <c r="AC85" s="121" t="str">
        <f t="array" ref="AC85">IF($D85="","",COUNT(IF(Inventory!$B$10:$B$1000=$B85,IF(Inventory!$C$10:$C$1000=$C85,IF(Inventory!$D$10:$D$1000=$D85,IF(Inventory!$J$10:$J$1000=freez,IF(Inventory!$P$10:$P$1000=AC$9,1)))))))</f>
        <v/>
      </c>
      <c r="AD85" s="121" t="str">
        <f t="array" ref="AD85">IF($D85="","",COUNT(IF(Inventory!$B$10:$B$1000=$B85,IF(Inventory!$C$10:$C$1000=$C85,IF(Inventory!$D$10:$D$1000=$D85,IF(Inventory!$J$10:$J$1000=freez,IF(Inventory!$P$10:$P$1000=AD$9,1)))))))</f>
        <v/>
      </c>
      <c r="AE85" s="122" t="str">
        <f t="shared" si="25"/>
        <v/>
      </c>
      <c r="AF85" s="121" t="str">
        <f t="array" ref="AF85">IF($D85="","",SUM(IF(Inventory!$B$10:$B$1000=$B85,IF(Inventory!$C$10:$C$1000=$C85,IF(Inventory!$D$10:$D$1000=$D85,IF(Inventory!$J$10:$J$1000=frig,Inventory!$AC$10:$AC$1000)))))+SUM(IF(Inventory!$B$10:$B$1000=$B85,IF(Inventory!$C$10:$C$1000=$C85,IF(Inventory!$D$10:$D$1000=$D85,IF(Inventory!$J$10:$J$1000=wicr,Inventory!$AC$10:$AC$1000))))))</f>
        <v/>
      </c>
      <c r="AG85" s="121" t="str">
        <f t="array" ref="AG85">IF($D85="","",SUM(IF(Inventory!$B$10:$B$1000=$B85,IF(Inventory!$C$10:$C$1000=$C85,IF(Inventory!$D$10:$D$1000=$D85,IF(Inventory!$J$10:$J$1000=frig,IF(Inventory!$P$10:$P$1000=AG$9,Inventory!$AC$10:$AC$1000))))))+SUM(IF(Inventory!$B$10:$B$1000=$B85,IF(Inventory!$C$10:$C$1000=$C85,IF(Inventory!$D$10:$D$1000=$D85,IF(Inventory!$J$10:$J$1000=wicr,IF(Inventory!$P$10:$P$1000=AG$9,Inventory!$AC$10:$AC$1000)))))))</f>
        <v/>
      </c>
      <c r="AH85" s="121" t="str">
        <f t="array" ref="AH85">IF($D85="","",SUM(IF(Inventory!$B$10:$B$1000=$B85,IF(Inventory!$C$10:$C$1000=$C85,IF(Inventory!$D$10:$D$1000=$D85,IF(Inventory!$J$10:$J$1000=frig,IF(Inventory!$P$10:$P$1000=AH$9,Inventory!$AC$10:$AC$1000))))))+SUM(IF(Inventory!$B$10:$B$1000=$B85,IF(Inventory!$C$10:$C$1000=$C85,IF(Inventory!$D$10:$D$1000=$D85,IF(Inventory!$J$10:$J$1000=wicr,IF(Inventory!$P$10:$P$1000=AH$9,Inventory!$AC$10:$AC$1000)))))))</f>
        <v/>
      </c>
      <c r="AI85" s="121" t="str">
        <f t="array" ref="AI85">IF($D85="","",SUM(IF(Inventory!$B$10:$B$1000=$B85,IF(Inventory!$C$10:$C$1000=$C85,IF(Inventory!$D$10:$D$1000=$D85,IF(Inventory!$J$10:$J$1000=frig,IF(Inventory!$P$10:$P$1000=AI$9,Inventory!$AC$10:$AC$1000))))))+SUM(IF(Inventory!$B$10:$B$1000=$B85,IF(Inventory!$C$10:$C$1000=$C85,IF(Inventory!$D$10:$D$1000=$D85,IF(Inventory!$J$10:$J$1000=wicr,IF(Inventory!$P$10:$P$1000=AI$9,Inventory!$AC$10:$AC$1000)))))))</f>
        <v/>
      </c>
      <c r="AJ85" s="121" t="str">
        <f t="array" ref="AJ85">IF($D85="","",SUM(IF(Inventory!$B$10:$B$1000=$B85,IF(Inventory!$C$10:$C$1000=$C85,IF(Inventory!$D$10:$D$1000=$D85,IF(Inventory!$J$10:$J$1000=frig,IF(Inventory!$P$10:$P$1000=AJ$9,Inventory!$AC$10:$AC$1000))))))+SUM(IF(Inventory!$B$10:$B$1000=$B85,IF(Inventory!$C$10:$C$1000=$C85,IF(Inventory!$D$10:$D$1000=$D85,IF(Inventory!$J$10:$J$1000=wicr,IF(Inventory!$P$10:$P$1000=AJ$9,Inventory!$AC$10:$AC$1000)))))))</f>
        <v/>
      </c>
      <c r="AK85" s="121" t="str">
        <f t="array" ref="AK85">IF($D85="","",SUM(IF(Inventory!$B$10:$B$1000=$B85,IF(Inventory!$C$10:$C$1000=$C85,IF(Inventory!$D$10:$D$1000=$D85,IF(Inventory!$J$10:$J$1000=frig,IF(Inventory!$P$10:$P$1000=AK$9,Inventory!$AC$10:$AC$1000))))))+SUM(IF(Inventory!$B$10:$B$1000=$B85,IF(Inventory!$C$10:$C$1000=$C85,IF(Inventory!$D$10:$D$1000=$D85,IF(Inventory!$J$10:$J$1000=wicr,IF(Inventory!$P$10:$P$1000=AK$9,Inventory!$AC$10:$AC$1000)))))))</f>
        <v/>
      </c>
      <c r="AL85" s="123" t="str">
        <f t="shared" si="26"/>
        <v/>
      </c>
      <c r="AM85" s="121" t="str">
        <f t="array" ref="AM85">IF($D85="","",SUM(IF(Inventory!$B$10:$B$1000=$B85,IF(Inventory!$C$10:$C$1000=$C85,IF(Inventory!$D$10:$D$1000=$D85,IF(Inventory!$J$10:$J$1000=freez,Inventory!$AD$10:$AD$1000)))))+SUM(IF(Inventory!$B$10:$B$1000=$B85,IF(Inventory!$C$10:$C$1000=$C85,IF(Inventory!$D$10:$D$1000=$D85,IF(Inventory!$J$10:$J$1000=wifr,Inventory!$AD$10:$AD$1000))))))</f>
        <v/>
      </c>
      <c r="AN85" s="121" t="str">
        <f t="array" ref="AN85">IF($D85="","",SUM(IF(Inventory!$B$10:$B$1000=$B85,IF(Inventory!$C$10:$C$1000=$C85,IF(Inventory!$D$10:$D$1000=$D85,IF(Inventory!$J$10:$J$1000=freez,IF(Inventory!$P$10:$P$1000=AN$9,Inventory!$AD$10:$AD$1000))))))+SUM(IF(Inventory!$B$10:$B$1000=$B85,IF(Inventory!$C$10:$C$1000=$C85,IF(Inventory!$D$10:$D$1000=$D85,IF(Inventory!$J$10:$J$1000=wifr,IF(Inventory!$P$10:$P$1000=AN$9,Inventory!$AD$10:$AD$1000)))))))</f>
        <v/>
      </c>
      <c r="AO85" s="121" t="str">
        <f t="array" ref="AO85">IF($D85="","",SUM(IF(Inventory!$B$10:$B$1000=$B85,IF(Inventory!$C$10:$C$1000=$C85,IF(Inventory!$D$10:$D$1000=$D85,IF(Inventory!$J$10:$J$1000=freez,IF(Inventory!$P$10:$P$1000=AO$9,Inventory!$AD$10:$AD$1000))))))+SUM(IF(Inventory!$B$10:$B$1000=$B85,IF(Inventory!$C$10:$C$1000=$C85,IF(Inventory!$D$10:$D$1000=$D85,IF(Inventory!$J$10:$J$1000=wifr,IF(Inventory!$P$10:$P$1000=AO$9,Inventory!$AD$10:$AD$1000)))))))</f>
        <v/>
      </c>
      <c r="AP85" s="121" t="str">
        <f t="array" ref="AP85">IF($D85="","",SUM(IF(Inventory!$B$10:$B$1000=$B85,IF(Inventory!$C$10:$C$1000=$C85,IF(Inventory!$D$10:$D$1000=$D85,IF(Inventory!$J$10:$J$1000=freez,IF(Inventory!$P$10:$P$1000=AP$9,Inventory!$AD$10:$AD$1000))))))+SUM(IF(Inventory!$B$10:$B$1000=$B85,IF(Inventory!$C$10:$C$1000=$C85,IF(Inventory!$D$10:$D$1000=$D85,IF(Inventory!$J$10:$J$1000=wifr,IF(Inventory!$P$10:$P$1000=AP$9,Inventory!$AD$10:$AD$1000)))))))</f>
        <v/>
      </c>
      <c r="AQ85" s="121" t="str">
        <f t="array" ref="AQ85">IF($D85="","",SUM(IF(Inventory!$B$10:$B$1000=$B85,IF(Inventory!$C$10:$C$1000=$C85,IF(Inventory!$D$10:$D$1000=$D85,IF(Inventory!$J$10:$J$1000=freez,IF(Inventory!$P$10:$P$1000=AQ$9,Inventory!$AD$10:$AD$1000))))))+SUM(IF(Inventory!$B$10:$B$1000=$B85,IF(Inventory!$C$10:$C$1000=$C85,IF(Inventory!$D$10:$D$1000=$D85,IF(Inventory!$J$10:$J$1000=wifr,IF(Inventory!$P$10:$P$1000=AQ$9,Inventory!$AD$10:$AD$1000)))))))</f>
        <v/>
      </c>
      <c r="AR85" s="121" t="str">
        <f t="array" ref="AR85">IF($D85="","",SUM(IF(Inventory!$B$10:$B$1000=$B85,IF(Inventory!$C$10:$C$1000=$C85,IF(Inventory!$D$10:$D$1000=$D85,IF(Inventory!$J$10:$J$1000=freez,IF(Inventory!$P$10:$P$1000=AR$9,Inventory!$AD$10:$AD$1000))))))+SUM(IF(Inventory!$B$10:$B$1000=$B85,IF(Inventory!$C$10:$C$1000=$C85,IF(Inventory!$D$10:$D$1000=$D85,IF(Inventory!$J$10:$J$1000=wifr,IF(Inventory!$P$10:$P$1000=AR$9,Inventory!$AD$10:$AD$1000)))))))</f>
        <v/>
      </c>
      <c r="AS85" s="124" t="str">
        <f t="shared" si="27"/>
        <v/>
      </c>
      <c r="AU85" s="352"/>
      <c r="AV85" s="352"/>
      <c r="AX85" s="125">
        <f>IF($C85="",0,Prog!$H83*AX$6*($AU85+$AV85)/12000)</f>
        <v>0</v>
      </c>
      <c r="AY85" s="125">
        <f>IF($C85="",0,Prog!$H83*AY$6*($AU85+$AV85)/12000)</f>
        <v>0</v>
      </c>
      <c r="AZ85" s="121"/>
    </row>
    <row r="86" spans="1:52" ht="16.5" x14ac:dyDescent="0.3">
      <c r="A86" s="279" t="str">
        <f>IF(Prog!B84="","",Prog!B84)</f>
        <v/>
      </c>
      <c r="B86" s="279" t="str">
        <f>IF(Prog!C84="","",Prog!C84)</f>
        <v/>
      </c>
      <c r="C86" s="279" t="str">
        <f>IF(Prog!D84="","",Prog!D84)</f>
        <v/>
      </c>
      <c r="D86" s="120"/>
      <c r="E86" s="121" t="str">
        <f t="array" ref="E86">IF($D86="","",COUNT(IF(Inventory!$B$10:$B$1000=$B86,IF(Inventory!$C$10:$C$1000=$C86,IF(Inventory!$D$10:$D$1000=$D86,IF(Inventory!$P$10:$P$1000=E$9,1))))))</f>
        <v/>
      </c>
      <c r="F86" s="121" t="str">
        <f t="array" ref="F86">IF($D86="","",COUNT(IF(Inventory!$B$10:$B$1000=$B86,IF(Inventory!$C$10:$C$1000=$C86,IF(Inventory!$D$10:$D$1000=$D86,IF(Inventory!$P$10:$P$1000=F$9,1))))))</f>
        <v/>
      </c>
      <c r="G86" s="121" t="str">
        <f t="array" ref="G86">IF($D86="","",COUNT(IF(Inventory!$B$10:$B$1000=$B86,IF(Inventory!$C$10:$C$1000=$C86,IF(Inventory!$D$10:$D$1000=$D86,IF(Inventory!$P$10:$P$1000=G$9,1))))))</f>
        <v/>
      </c>
      <c r="H86" s="121" t="str">
        <f t="array" ref="H86">IF($D86="","",COUNT(IF(Inventory!$B$10:$B$1000=$B86,IF(Inventory!$C$10:$C$1000=$C86,IF(Inventory!$D$10:$D$1000=$D86,IF(Inventory!$P$10:$P$1000=H$9,1))))))</f>
        <v/>
      </c>
      <c r="I86" s="121" t="str">
        <f t="array" ref="I86">IF($D86="","",COUNT(IF(Inventory!$B$10:$B$1000=$B86,IF(Inventory!$C$10:$C$1000=$C86,IF(Inventory!$D$10:$D$1000=$D86,IF(Inventory!$P$10:$P$1000=I$9,1))))))</f>
        <v/>
      </c>
      <c r="J86" s="121">
        <f t="shared" si="22"/>
        <v>0</v>
      </c>
      <c r="K86" s="121" t="str">
        <f t="array" ref="K86">IF($D86="","",COUNT(IF(Inventory!$B$10:$B$1000=$B86,IF(Inventory!$C$10:$C$1000=$C86,IF(Inventory!$D$10:$D$1000=$D86,IF(Inventory!$J$10:$J$1000=wicr,1)))))+COUNT(IF(Inventory!$B$10:$B$1000=$B86,IF(Inventory!$C$10:$C$1000=$C86,IF(Inventory!$D$10:$D$1000=$D86,IF(Inventory!$J$10:$J$1000=wifr,1))))))</f>
        <v/>
      </c>
      <c r="L86" s="121" t="str">
        <f t="array" ref="L86">IF($D86="","",COUNT(IF(Inventory!$B$10:$B$1000=$B86,IF(Inventory!$C$10:$C$1000=$C86,IF(Inventory!$D$10:$D$1000=$D86,IF(Inventory!$J$10:$J$1000=wicr,IF(Inventory!$P$10:$P$1000=L$9,1))))))+COUNT(IF(Inventory!$B$10:$B$1000=$B86,IF(Inventory!$C$10:$C$1000=$C86,IF(Inventory!$D$10:$D$1000=$D86,IF(Inventory!$J$10:$J$1000=wifr,IF(Inventory!$P$10:$P$1000=L$9,1)))))))</f>
        <v/>
      </c>
      <c r="M86" s="121" t="str">
        <f t="array" ref="M86">IF($D86="","",COUNT(IF(Inventory!$B$10:$B$1000=$B86,IF(Inventory!$C$10:$C$1000=$C86,IF(Inventory!$D$10:$D$1000=$D86,IF(Inventory!$J$10:$J$1000=wicr,IF(Inventory!$P$10:$P$1000=M$9,1))))))+COUNT(IF(Inventory!$B$10:$B$1000=$B86,IF(Inventory!$C$10:$C$1000=$C86,IF(Inventory!$D$10:$D$1000=$D86,IF(Inventory!$J$10:$J$1000=wifr,IF(Inventory!$P$10:$P$1000=M$9,1)))))))</f>
        <v/>
      </c>
      <c r="N86" s="121" t="str">
        <f t="array" ref="N86">IF($D86="","",COUNT(IF(Inventory!$B$10:$B$1000=$B86,IF(Inventory!$C$10:$C$1000=$C86,IF(Inventory!$D$10:$D$1000=$D86,IF(Inventory!$J$10:$J$1000=wicr,IF(Inventory!$P$10:$P$1000=N$9,1))))))+COUNT(IF(Inventory!$B$10:$B$1000=$B86,IF(Inventory!$C$10:$C$1000=$C86,IF(Inventory!$D$10:$D$1000=$D86,IF(Inventory!$J$10:$J$1000=wifr,IF(Inventory!$P$10:$P$1000=N$9,1)))))))</f>
        <v/>
      </c>
      <c r="O86" s="121" t="str">
        <f t="array" ref="O86">IF($D86="","",COUNT(IF(Inventory!$B$10:$B$1000=$B86,IF(Inventory!$C$10:$C$1000=$C86,IF(Inventory!$D$10:$D$1000=$D86,IF(Inventory!$J$10:$J$1000=wicr,IF(Inventory!$P$10:$P$1000=O$9,1))))))+COUNT(IF(Inventory!$B$10:$B$1000=$B86,IF(Inventory!$C$10:$C$1000=$C86,IF(Inventory!$D$10:$D$1000=$D86,IF(Inventory!$J$10:$J$1000=wifr,IF(Inventory!$P$10:$P$1000=O$9,1)))))))</f>
        <v/>
      </c>
      <c r="P86" s="121" t="str">
        <f t="array" ref="P86">IF($D86="","",COUNT(IF(Inventory!$B$10:$B$1000=$B86,IF(Inventory!$C$10:$C$1000=$C86,IF(Inventory!$D$10:$D$1000=$D86,IF(Inventory!$J$10:$J$1000=wicr,IF(Inventory!$P$10:$P$1000=P$9,1))))))+COUNT(IF(Inventory!$B$10:$B$1000=$B86,IF(Inventory!$C$10:$C$1000=$C86,IF(Inventory!$D$10:$D$1000=$D86,IF(Inventory!$J$10:$J$1000=wifr,IF(Inventory!$P$10:$P$1000=P$9,1)))))))</f>
        <v/>
      </c>
      <c r="Q86" s="122" t="str">
        <f t="shared" si="23"/>
        <v/>
      </c>
      <c r="R86" s="121" t="str">
        <f t="array" ref="R86">IF($D86="","",COUNT(IF(Inventory!$B$10:$B$1000=$B86,IF(Inventory!$C$10:$C$1000=$C86,IF(Inventory!$D$10:$D$1000=$D86,IF(Inventory!$J$10:$J$1000=frig,1))))))</f>
        <v/>
      </c>
      <c r="S86" s="121" t="str">
        <f t="array" ref="S86">IF($D86="","",COUNT(IF(Inventory!$B$10:$B$1000=$B86,IF(Inventory!$C$10:$C$1000=$C86,IF(Inventory!$D$10:$D$1000=$D86,IF(Inventory!$J$10:$J$1000=frig,IF(Inventory!$P$10:$P$1000=S$9,1)))))))</f>
        <v/>
      </c>
      <c r="T86" s="121" t="str">
        <f t="array" ref="T86">IF($D86="","",COUNT(IF(Inventory!$B$10:$B$1000=$B86,IF(Inventory!$C$10:$C$1000=$C86,IF(Inventory!$D$10:$D$1000=$D86,IF(Inventory!$J$10:$J$1000=frig,IF(Inventory!$P$10:$P$1000=T$9,1)))))))</f>
        <v/>
      </c>
      <c r="U86" s="121" t="str">
        <f t="array" ref="U86">IF($D86="","",COUNT(IF(Inventory!$B$10:$B$1000=$B86,IF(Inventory!$C$10:$C$1000=$C86,IF(Inventory!$D$10:$D$1000=$D86,IF(Inventory!$J$10:$J$1000=frig,IF(Inventory!$P$10:$P$1000=U$9,1)))))))</f>
        <v/>
      </c>
      <c r="V86" s="121" t="str">
        <f t="array" ref="V86">IF($D86="","",COUNT(IF(Inventory!$B$10:$B$1000=$B86,IF(Inventory!$C$10:$C$1000=$C86,IF(Inventory!$D$10:$D$1000=$D86,IF(Inventory!$J$10:$J$1000=frig,IF(Inventory!$P$10:$P$1000=V$9,1)))))))</f>
        <v/>
      </c>
      <c r="W86" s="121" t="str">
        <f t="array" ref="W86">IF($D86="","",COUNT(IF(Inventory!$B$10:$B$1000=$B86,IF(Inventory!$C$10:$C$1000=$C86,IF(Inventory!$D$10:$D$1000=$D86,IF(Inventory!$J$10:$J$1000=frig,IF(Inventory!$P$10:$P$1000=W$9,1)))))))</f>
        <v/>
      </c>
      <c r="X86" s="122" t="str">
        <f t="shared" si="24"/>
        <v/>
      </c>
      <c r="Y86" s="121" t="str">
        <f t="array" ref="Y86">IF($D86="","",COUNT(IF(Inventory!$B$10:$B$1000=$B86,IF(Inventory!$C$10:$C$1000=$C86,IF(Inventory!$D$10:$D$1000=$D86,IF(Inventory!$J$10:$J$1000=freez,1))))))</f>
        <v/>
      </c>
      <c r="Z86" s="121" t="str">
        <f t="array" ref="Z86">IF($D86="","",COUNT(IF(Inventory!$B$10:$B$1000=$B86,IF(Inventory!$C$10:$C$1000=$C86,IF(Inventory!$D$10:$D$1000=$D86,IF(Inventory!$J$10:$J$1000=freez,IF(Inventory!$P$10:$P$1000=Z$9,1)))))))</f>
        <v/>
      </c>
      <c r="AA86" s="121" t="str">
        <f t="array" ref="AA86">IF($D86="","",COUNT(IF(Inventory!$B$10:$B$1000=$B86,IF(Inventory!$C$10:$C$1000=$C86,IF(Inventory!$D$10:$D$1000=$D86,IF(Inventory!$J$10:$J$1000=freez,IF(Inventory!$P$10:$P$1000=AA$9,1)))))))</f>
        <v/>
      </c>
      <c r="AB86" s="121" t="str">
        <f t="array" ref="AB86">IF($D86="","",COUNT(IF(Inventory!$B$10:$B$1000=$B86,IF(Inventory!$C$10:$C$1000=$C86,IF(Inventory!$D$10:$D$1000=$D86,IF(Inventory!$J$10:$J$1000=freez,IF(Inventory!$P$10:$P$1000=AB$9,1)))))))</f>
        <v/>
      </c>
      <c r="AC86" s="121" t="str">
        <f t="array" ref="AC86">IF($D86="","",COUNT(IF(Inventory!$B$10:$B$1000=$B86,IF(Inventory!$C$10:$C$1000=$C86,IF(Inventory!$D$10:$D$1000=$D86,IF(Inventory!$J$10:$J$1000=freez,IF(Inventory!$P$10:$P$1000=AC$9,1)))))))</f>
        <v/>
      </c>
      <c r="AD86" s="121" t="str">
        <f t="array" ref="AD86">IF($D86="","",COUNT(IF(Inventory!$B$10:$B$1000=$B86,IF(Inventory!$C$10:$C$1000=$C86,IF(Inventory!$D$10:$D$1000=$D86,IF(Inventory!$J$10:$J$1000=freez,IF(Inventory!$P$10:$P$1000=AD$9,1)))))))</f>
        <v/>
      </c>
      <c r="AE86" s="122" t="str">
        <f t="shared" si="25"/>
        <v/>
      </c>
      <c r="AF86" s="121" t="str">
        <f t="array" ref="AF86">IF($D86="","",SUM(IF(Inventory!$B$10:$B$1000=$B86,IF(Inventory!$C$10:$C$1000=$C86,IF(Inventory!$D$10:$D$1000=$D86,IF(Inventory!$J$10:$J$1000=frig,Inventory!$AC$10:$AC$1000)))))+SUM(IF(Inventory!$B$10:$B$1000=$B86,IF(Inventory!$C$10:$C$1000=$C86,IF(Inventory!$D$10:$D$1000=$D86,IF(Inventory!$J$10:$J$1000=wicr,Inventory!$AC$10:$AC$1000))))))</f>
        <v/>
      </c>
      <c r="AG86" s="121" t="str">
        <f t="array" ref="AG86">IF($D86="","",SUM(IF(Inventory!$B$10:$B$1000=$B86,IF(Inventory!$C$10:$C$1000=$C86,IF(Inventory!$D$10:$D$1000=$D86,IF(Inventory!$J$10:$J$1000=frig,IF(Inventory!$P$10:$P$1000=AG$9,Inventory!$AC$10:$AC$1000))))))+SUM(IF(Inventory!$B$10:$B$1000=$B86,IF(Inventory!$C$10:$C$1000=$C86,IF(Inventory!$D$10:$D$1000=$D86,IF(Inventory!$J$10:$J$1000=wicr,IF(Inventory!$P$10:$P$1000=AG$9,Inventory!$AC$10:$AC$1000)))))))</f>
        <v/>
      </c>
      <c r="AH86" s="121" t="str">
        <f t="array" ref="AH86">IF($D86="","",SUM(IF(Inventory!$B$10:$B$1000=$B86,IF(Inventory!$C$10:$C$1000=$C86,IF(Inventory!$D$10:$D$1000=$D86,IF(Inventory!$J$10:$J$1000=frig,IF(Inventory!$P$10:$P$1000=AH$9,Inventory!$AC$10:$AC$1000))))))+SUM(IF(Inventory!$B$10:$B$1000=$B86,IF(Inventory!$C$10:$C$1000=$C86,IF(Inventory!$D$10:$D$1000=$D86,IF(Inventory!$J$10:$J$1000=wicr,IF(Inventory!$P$10:$P$1000=AH$9,Inventory!$AC$10:$AC$1000)))))))</f>
        <v/>
      </c>
      <c r="AI86" s="121" t="str">
        <f t="array" ref="AI86">IF($D86="","",SUM(IF(Inventory!$B$10:$B$1000=$B86,IF(Inventory!$C$10:$C$1000=$C86,IF(Inventory!$D$10:$D$1000=$D86,IF(Inventory!$J$10:$J$1000=frig,IF(Inventory!$P$10:$P$1000=AI$9,Inventory!$AC$10:$AC$1000))))))+SUM(IF(Inventory!$B$10:$B$1000=$B86,IF(Inventory!$C$10:$C$1000=$C86,IF(Inventory!$D$10:$D$1000=$D86,IF(Inventory!$J$10:$J$1000=wicr,IF(Inventory!$P$10:$P$1000=AI$9,Inventory!$AC$10:$AC$1000)))))))</f>
        <v/>
      </c>
      <c r="AJ86" s="121" t="str">
        <f t="array" ref="AJ86">IF($D86="","",SUM(IF(Inventory!$B$10:$B$1000=$B86,IF(Inventory!$C$10:$C$1000=$C86,IF(Inventory!$D$10:$D$1000=$D86,IF(Inventory!$J$10:$J$1000=frig,IF(Inventory!$P$10:$P$1000=AJ$9,Inventory!$AC$10:$AC$1000))))))+SUM(IF(Inventory!$B$10:$B$1000=$B86,IF(Inventory!$C$10:$C$1000=$C86,IF(Inventory!$D$10:$D$1000=$D86,IF(Inventory!$J$10:$J$1000=wicr,IF(Inventory!$P$10:$P$1000=AJ$9,Inventory!$AC$10:$AC$1000)))))))</f>
        <v/>
      </c>
      <c r="AK86" s="121" t="str">
        <f t="array" ref="AK86">IF($D86="","",SUM(IF(Inventory!$B$10:$B$1000=$B86,IF(Inventory!$C$10:$C$1000=$C86,IF(Inventory!$D$10:$D$1000=$D86,IF(Inventory!$J$10:$J$1000=frig,IF(Inventory!$P$10:$P$1000=AK$9,Inventory!$AC$10:$AC$1000))))))+SUM(IF(Inventory!$B$10:$B$1000=$B86,IF(Inventory!$C$10:$C$1000=$C86,IF(Inventory!$D$10:$D$1000=$D86,IF(Inventory!$J$10:$J$1000=wicr,IF(Inventory!$P$10:$P$1000=AK$9,Inventory!$AC$10:$AC$1000)))))))</f>
        <v/>
      </c>
      <c r="AL86" s="123" t="str">
        <f t="shared" si="26"/>
        <v/>
      </c>
      <c r="AM86" s="121" t="str">
        <f t="array" ref="AM86">IF($D86="","",SUM(IF(Inventory!$B$10:$B$1000=$B86,IF(Inventory!$C$10:$C$1000=$C86,IF(Inventory!$D$10:$D$1000=$D86,IF(Inventory!$J$10:$J$1000=freez,Inventory!$AD$10:$AD$1000)))))+SUM(IF(Inventory!$B$10:$B$1000=$B86,IF(Inventory!$C$10:$C$1000=$C86,IF(Inventory!$D$10:$D$1000=$D86,IF(Inventory!$J$10:$J$1000=wifr,Inventory!$AD$10:$AD$1000))))))</f>
        <v/>
      </c>
      <c r="AN86" s="121" t="str">
        <f t="array" ref="AN86">IF($D86="","",SUM(IF(Inventory!$B$10:$B$1000=$B86,IF(Inventory!$C$10:$C$1000=$C86,IF(Inventory!$D$10:$D$1000=$D86,IF(Inventory!$J$10:$J$1000=freez,IF(Inventory!$P$10:$P$1000=AN$9,Inventory!$AD$10:$AD$1000))))))+SUM(IF(Inventory!$B$10:$B$1000=$B86,IF(Inventory!$C$10:$C$1000=$C86,IF(Inventory!$D$10:$D$1000=$D86,IF(Inventory!$J$10:$J$1000=wifr,IF(Inventory!$P$10:$P$1000=AN$9,Inventory!$AD$10:$AD$1000)))))))</f>
        <v/>
      </c>
      <c r="AO86" s="121" t="str">
        <f t="array" ref="AO86">IF($D86="","",SUM(IF(Inventory!$B$10:$B$1000=$B86,IF(Inventory!$C$10:$C$1000=$C86,IF(Inventory!$D$10:$D$1000=$D86,IF(Inventory!$J$10:$J$1000=freez,IF(Inventory!$P$10:$P$1000=AO$9,Inventory!$AD$10:$AD$1000))))))+SUM(IF(Inventory!$B$10:$B$1000=$B86,IF(Inventory!$C$10:$C$1000=$C86,IF(Inventory!$D$10:$D$1000=$D86,IF(Inventory!$J$10:$J$1000=wifr,IF(Inventory!$P$10:$P$1000=AO$9,Inventory!$AD$10:$AD$1000)))))))</f>
        <v/>
      </c>
      <c r="AP86" s="121" t="str">
        <f t="array" ref="AP86">IF($D86="","",SUM(IF(Inventory!$B$10:$B$1000=$B86,IF(Inventory!$C$10:$C$1000=$C86,IF(Inventory!$D$10:$D$1000=$D86,IF(Inventory!$J$10:$J$1000=freez,IF(Inventory!$P$10:$P$1000=AP$9,Inventory!$AD$10:$AD$1000))))))+SUM(IF(Inventory!$B$10:$B$1000=$B86,IF(Inventory!$C$10:$C$1000=$C86,IF(Inventory!$D$10:$D$1000=$D86,IF(Inventory!$J$10:$J$1000=wifr,IF(Inventory!$P$10:$P$1000=AP$9,Inventory!$AD$10:$AD$1000)))))))</f>
        <v/>
      </c>
      <c r="AQ86" s="121" t="str">
        <f t="array" ref="AQ86">IF($D86="","",SUM(IF(Inventory!$B$10:$B$1000=$B86,IF(Inventory!$C$10:$C$1000=$C86,IF(Inventory!$D$10:$D$1000=$D86,IF(Inventory!$J$10:$J$1000=freez,IF(Inventory!$P$10:$P$1000=AQ$9,Inventory!$AD$10:$AD$1000))))))+SUM(IF(Inventory!$B$10:$B$1000=$B86,IF(Inventory!$C$10:$C$1000=$C86,IF(Inventory!$D$10:$D$1000=$D86,IF(Inventory!$J$10:$J$1000=wifr,IF(Inventory!$P$10:$P$1000=AQ$9,Inventory!$AD$10:$AD$1000)))))))</f>
        <v/>
      </c>
      <c r="AR86" s="121" t="str">
        <f t="array" ref="AR86">IF($D86="","",SUM(IF(Inventory!$B$10:$B$1000=$B86,IF(Inventory!$C$10:$C$1000=$C86,IF(Inventory!$D$10:$D$1000=$D86,IF(Inventory!$J$10:$J$1000=freez,IF(Inventory!$P$10:$P$1000=AR$9,Inventory!$AD$10:$AD$1000))))))+SUM(IF(Inventory!$B$10:$B$1000=$B86,IF(Inventory!$C$10:$C$1000=$C86,IF(Inventory!$D$10:$D$1000=$D86,IF(Inventory!$J$10:$J$1000=wifr,IF(Inventory!$P$10:$P$1000=AR$9,Inventory!$AD$10:$AD$1000)))))))</f>
        <v/>
      </c>
      <c r="AS86" s="124" t="str">
        <f t="shared" si="27"/>
        <v/>
      </c>
      <c r="AU86" s="352"/>
      <c r="AV86" s="352"/>
      <c r="AX86" s="125">
        <f>IF($C86="",0,Prog!$H84*AX$6*($AU86+$AV86)/12000)</f>
        <v>0</v>
      </c>
      <c r="AY86" s="125">
        <f>IF($C86="",0,Prog!$H84*AY$6*($AU86+$AV86)/12000)</f>
        <v>0</v>
      </c>
      <c r="AZ86" s="121"/>
    </row>
    <row r="87" spans="1:52" ht="16.5" x14ac:dyDescent="0.3">
      <c r="A87" s="279" t="str">
        <f>IF(Prog!B85="","",Prog!B85)</f>
        <v/>
      </c>
      <c r="B87" s="279" t="str">
        <f>IF(Prog!C85="","",Prog!C85)</f>
        <v/>
      </c>
      <c r="C87" s="279" t="str">
        <f>IF(Prog!D85="","",Prog!D85)</f>
        <v/>
      </c>
      <c r="D87" s="120"/>
      <c r="E87" s="121" t="str">
        <f t="array" ref="E87">IF($D87="","",COUNT(IF(Inventory!$B$10:$B$1000=$B87,IF(Inventory!$C$10:$C$1000=$C87,IF(Inventory!$D$10:$D$1000=$D87,IF(Inventory!$P$10:$P$1000=E$9,1))))))</f>
        <v/>
      </c>
      <c r="F87" s="121" t="str">
        <f t="array" ref="F87">IF($D87="","",COUNT(IF(Inventory!$B$10:$B$1000=$B87,IF(Inventory!$C$10:$C$1000=$C87,IF(Inventory!$D$10:$D$1000=$D87,IF(Inventory!$P$10:$P$1000=F$9,1))))))</f>
        <v/>
      </c>
      <c r="G87" s="121" t="str">
        <f t="array" ref="G87">IF($D87="","",COUNT(IF(Inventory!$B$10:$B$1000=$B87,IF(Inventory!$C$10:$C$1000=$C87,IF(Inventory!$D$10:$D$1000=$D87,IF(Inventory!$P$10:$P$1000=G$9,1))))))</f>
        <v/>
      </c>
      <c r="H87" s="121" t="str">
        <f t="array" ref="H87">IF($D87="","",COUNT(IF(Inventory!$B$10:$B$1000=$B87,IF(Inventory!$C$10:$C$1000=$C87,IF(Inventory!$D$10:$D$1000=$D87,IF(Inventory!$P$10:$P$1000=H$9,1))))))</f>
        <v/>
      </c>
      <c r="I87" s="121" t="str">
        <f t="array" ref="I87">IF($D87="","",COUNT(IF(Inventory!$B$10:$B$1000=$B87,IF(Inventory!$C$10:$C$1000=$C87,IF(Inventory!$D$10:$D$1000=$D87,IF(Inventory!$P$10:$P$1000=I$9,1))))))</f>
        <v/>
      </c>
      <c r="J87" s="121">
        <f t="shared" si="22"/>
        <v>0</v>
      </c>
      <c r="K87" s="121" t="str">
        <f t="array" ref="K87">IF($D87="","",COUNT(IF(Inventory!$B$10:$B$1000=$B87,IF(Inventory!$C$10:$C$1000=$C87,IF(Inventory!$D$10:$D$1000=$D87,IF(Inventory!$J$10:$J$1000=wicr,1)))))+COUNT(IF(Inventory!$B$10:$B$1000=$B87,IF(Inventory!$C$10:$C$1000=$C87,IF(Inventory!$D$10:$D$1000=$D87,IF(Inventory!$J$10:$J$1000=wifr,1))))))</f>
        <v/>
      </c>
      <c r="L87" s="121" t="str">
        <f t="array" ref="L87">IF($D87="","",COUNT(IF(Inventory!$B$10:$B$1000=$B87,IF(Inventory!$C$10:$C$1000=$C87,IF(Inventory!$D$10:$D$1000=$D87,IF(Inventory!$J$10:$J$1000=wicr,IF(Inventory!$P$10:$P$1000=L$9,1))))))+COUNT(IF(Inventory!$B$10:$B$1000=$B87,IF(Inventory!$C$10:$C$1000=$C87,IF(Inventory!$D$10:$D$1000=$D87,IF(Inventory!$J$10:$J$1000=wifr,IF(Inventory!$P$10:$P$1000=L$9,1)))))))</f>
        <v/>
      </c>
      <c r="M87" s="121" t="str">
        <f t="array" ref="M87">IF($D87="","",COUNT(IF(Inventory!$B$10:$B$1000=$B87,IF(Inventory!$C$10:$C$1000=$C87,IF(Inventory!$D$10:$D$1000=$D87,IF(Inventory!$J$10:$J$1000=wicr,IF(Inventory!$P$10:$P$1000=M$9,1))))))+COUNT(IF(Inventory!$B$10:$B$1000=$B87,IF(Inventory!$C$10:$C$1000=$C87,IF(Inventory!$D$10:$D$1000=$D87,IF(Inventory!$J$10:$J$1000=wifr,IF(Inventory!$P$10:$P$1000=M$9,1)))))))</f>
        <v/>
      </c>
      <c r="N87" s="121" t="str">
        <f t="array" ref="N87">IF($D87="","",COUNT(IF(Inventory!$B$10:$B$1000=$B87,IF(Inventory!$C$10:$C$1000=$C87,IF(Inventory!$D$10:$D$1000=$D87,IF(Inventory!$J$10:$J$1000=wicr,IF(Inventory!$P$10:$P$1000=N$9,1))))))+COUNT(IF(Inventory!$B$10:$B$1000=$B87,IF(Inventory!$C$10:$C$1000=$C87,IF(Inventory!$D$10:$D$1000=$D87,IF(Inventory!$J$10:$J$1000=wifr,IF(Inventory!$P$10:$P$1000=N$9,1)))))))</f>
        <v/>
      </c>
      <c r="O87" s="121" t="str">
        <f t="array" ref="O87">IF($D87="","",COUNT(IF(Inventory!$B$10:$B$1000=$B87,IF(Inventory!$C$10:$C$1000=$C87,IF(Inventory!$D$10:$D$1000=$D87,IF(Inventory!$J$10:$J$1000=wicr,IF(Inventory!$P$10:$P$1000=O$9,1))))))+COUNT(IF(Inventory!$B$10:$B$1000=$B87,IF(Inventory!$C$10:$C$1000=$C87,IF(Inventory!$D$10:$D$1000=$D87,IF(Inventory!$J$10:$J$1000=wifr,IF(Inventory!$P$10:$P$1000=O$9,1)))))))</f>
        <v/>
      </c>
      <c r="P87" s="121" t="str">
        <f t="array" ref="P87">IF($D87="","",COUNT(IF(Inventory!$B$10:$B$1000=$B87,IF(Inventory!$C$10:$C$1000=$C87,IF(Inventory!$D$10:$D$1000=$D87,IF(Inventory!$J$10:$J$1000=wicr,IF(Inventory!$P$10:$P$1000=P$9,1))))))+COUNT(IF(Inventory!$B$10:$B$1000=$B87,IF(Inventory!$C$10:$C$1000=$C87,IF(Inventory!$D$10:$D$1000=$D87,IF(Inventory!$J$10:$J$1000=wifr,IF(Inventory!$P$10:$P$1000=P$9,1)))))))</f>
        <v/>
      </c>
      <c r="Q87" s="122" t="str">
        <f t="shared" si="23"/>
        <v/>
      </c>
      <c r="R87" s="121" t="str">
        <f t="array" ref="R87">IF($D87="","",COUNT(IF(Inventory!$B$10:$B$1000=$B87,IF(Inventory!$C$10:$C$1000=$C87,IF(Inventory!$D$10:$D$1000=$D87,IF(Inventory!$J$10:$J$1000=frig,1))))))</f>
        <v/>
      </c>
      <c r="S87" s="121" t="str">
        <f t="array" ref="S87">IF($D87="","",COUNT(IF(Inventory!$B$10:$B$1000=$B87,IF(Inventory!$C$10:$C$1000=$C87,IF(Inventory!$D$10:$D$1000=$D87,IF(Inventory!$J$10:$J$1000=frig,IF(Inventory!$P$10:$P$1000=S$9,1)))))))</f>
        <v/>
      </c>
      <c r="T87" s="121" t="str">
        <f t="array" ref="T87">IF($D87="","",COUNT(IF(Inventory!$B$10:$B$1000=$B87,IF(Inventory!$C$10:$C$1000=$C87,IF(Inventory!$D$10:$D$1000=$D87,IF(Inventory!$J$10:$J$1000=frig,IF(Inventory!$P$10:$P$1000=T$9,1)))))))</f>
        <v/>
      </c>
      <c r="U87" s="121" t="str">
        <f t="array" ref="U87">IF($D87="","",COUNT(IF(Inventory!$B$10:$B$1000=$B87,IF(Inventory!$C$10:$C$1000=$C87,IF(Inventory!$D$10:$D$1000=$D87,IF(Inventory!$J$10:$J$1000=frig,IF(Inventory!$P$10:$P$1000=U$9,1)))))))</f>
        <v/>
      </c>
      <c r="V87" s="121" t="str">
        <f t="array" ref="V87">IF($D87="","",COUNT(IF(Inventory!$B$10:$B$1000=$B87,IF(Inventory!$C$10:$C$1000=$C87,IF(Inventory!$D$10:$D$1000=$D87,IF(Inventory!$J$10:$J$1000=frig,IF(Inventory!$P$10:$P$1000=V$9,1)))))))</f>
        <v/>
      </c>
      <c r="W87" s="121" t="str">
        <f t="array" ref="W87">IF($D87="","",COUNT(IF(Inventory!$B$10:$B$1000=$B87,IF(Inventory!$C$10:$C$1000=$C87,IF(Inventory!$D$10:$D$1000=$D87,IF(Inventory!$J$10:$J$1000=frig,IF(Inventory!$P$10:$P$1000=W$9,1)))))))</f>
        <v/>
      </c>
      <c r="X87" s="122" t="str">
        <f t="shared" si="24"/>
        <v/>
      </c>
      <c r="Y87" s="121" t="str">
        <f t="array" ref="Y87">IF($D87="","",COUNT(IF(Inventory!$B$10:$B$1000=$B87,IF(Inventory!$C$10:$C$1000=$C87,IF(Inventory!$D$10:$D$1000=$D87,IF(Inventory!$J$10:$J$1000=freez,1))))))</f>
        <v/>
      </c>
      <c r="Z87" s="121" t="str">
        <f t="array" ref="Z87">IF($D87="","",COUNT(IF(Inventory!$B$10:$B$1000=$B87,IF(Inventory!$C$10:$C$1000=$C87,IF(Inventory!$D$10:$D$1000=$D87,IF(Inventory!$J$10:$J$1000=freez,IF(Inventory!$P$10:$P$1000=Z$9,1)))))))</f>
        <v/>
      </c>
      <c r="AA87" s="121" t="str">
        <f t="array" ref="AA87">IF($D87="","",COUNT(IF(Inventory!$B$10:$B$1000=$B87,IF(Inventory!$C$10:$C$1000=$C87,IF(Inventory!$D$10:$D$1000=$D87,IF(Inventory!$J$10:$J$1000=freez,IF(Inventory!$P$10:$P$1000=AA$9,1)))))))</f>
        <v/>
      </c>
      <c r="AB87" s="121" t="str">
        <f t="array" ref="AB87">IF($D87="","",COUNT(IF(Inventory!$B$10:$B$1000=$B87,IF(Inventory!$C$10:$C$1000=$C87,IF(Inventory!$D$10:$D$1000=$D87,IF(Inventory!$J$10:$J$1000=freez,IF(Inventory!$P$10:$P$1000=AB$9,1)))))))</f>
        <v/>
      </c>
      <c r="AC87" s="121" t="str">
        <f t="array" ref="AC87">IF($D87="","",COUNT(IF(Inventory!$B$10:$B$1000=$B87,IF(Inventory!$C$10:$C$1000=$C87,IF(Inventory!$D$10:$D$1000=$D87,IF(Inventory!$J$10:$J$1000=freez,IF(Inventory!$P$10:$P$1000=AC$9,1)))))))</f>
        <v/>
      </c>
      <c r="AD87" s="121" t="str">
        <f t="array" ref="AD87">IF($D87="","",COUNT(IF(Inventory!$B$10:$B$1000=$B87,IF(Inventory!$C$10:$C$1000=$C87,IF(Inventory!$D$10:$D$1000=$D87,IF(Inventory!$J$10:$J$1000=freez,IF(Inventory!$P$10:$P$1000=AD$9,1)))))))</f>
        <v/>
      </c>
      <c r="AE87" s="122" t="str">
        <f t="shared" si="25"/>
        <v/>
      </c>
      <c r="AF87" s="121" t="str">
        <f t="array" ref="AF87">IF($D87="","",SUM(IF(Inventory!$B$10:$B$1000=$B87,IF(Inventory!$C$10:$C$1000=$C87,IF(Inventory!$D$10:$D$1000=$D87,IF(Inventory!$J$10:$J$1000=frig,Inventory!$AC$10:$AC$1000)))))+SUM(IF(Inventory!$B$10:$B$1000=$B87,IF(Inventory!$C$10:$C$1000=$C87,IF(Inventory!$D$10:$D$1000=$D87,IF(Inventory!$J$10:$J$1000=wicr,Inventory!$AC$10:$AC$1000))))))</f>
        <v/>
      </c>
      <c r="AG87" s="121" t="str">
        <f t="array" ref="AG87">IF($D87="","",SUM(IF(Inventory!$B$10:$B$1000=$B87,IF(Inventory!$C$10:$C$1000=$C87,IF(Inventory!$D$10:$D$1000=$D87,IF(Inventory!$J$10:$J$1000=frig,IF(Inventory!$P$10:$P$1000=AG$9,Inventory!$AC$10:$AC$1000))))))+SUM(IF(Inventory!$B$10:$B$1000=$B87,IF(Inventory!$C$10:$C$1000=$C87,IF(Inventory!$D$10:$D$1000=$D87,IF(Inventory!$J$10:$J$1000=wicr,IF(Inventory!$P$10:$P$1000=AG$9,Inventory!$AC$10:$AC$1000)))))))</f>
        <v/>
      </c>
      <c r="AH87" s="121" t="str">
        <f t="array" ref="AH87">IF($D87="","",SUM(IF(Inventory!$B$10:$B$1000=$B87,IF(Inventory!$C$10:$C$1000=$C87,IF(Inventory!$D$10:$D$1000=$D87,IF(Inventory!$J$10:$J$1000=frig,IF(Inventory!$P$10:$P$1000=AH$9,Inventory!$AC$10:$AC$1000))))))+SUM(IF(Inventory!$B$10:$B$1000=$B87,IF(Inventory!$C$10:$C$1000=$C87,IF(Inventory!$D$10:$D$1000=$D87,IF(Inventory!$J$10:$J$1000=wicr,IF(Inventory!$P$10:$P$1000=AH$9,Inventory!$AC$10:$AC$1000)))))))</f>
        <v/>
      </c>
      <c r="AI87" s="121" t="str">
        <f t="array" ref="AI87">IF($D87="","",SUM(IF(Inventory!$B$10:$B$1000=$B87,IF(Inventory!$C$10:$C$1000=$C87,IF(Inventory!$D$10:$D$1000=$D87,IF(Inventory!$J$10:$J$1000=frig,IF(Inventory!$P$10:$P$1000=AI$9,Inventory!$AC$10:$AC$1000))))))+SUM(IF(Inventory!$B$10:$B$1000=$B87,IF(Inventory!$C$10:$C$1000=$C87,IF(Inventory!$D$10:$D$1000=$D87,IF(Inventory!$J$10:$J$1000=wicr,IF(Inventory!$P$10:$P$1000=AI$9,Inventory!$AC$10:$AC$1000)))))))</f>
        <v/>
      </c>
      <c r="AJ87" s="121" t="str">
        <f t="array" ref="AJ87">IF($D87="","",SUM(IF(Inventory!$B$10:$B$1000=$B87,IF(Inventory!$C$10:$C$1000=$C87,IF(Inventory!$D$10:$D$1000=$D87,IF(Inventory!$J$10:$J$1000=frig,IF(Inventory!$P$10:$P$1000=AJ$9,Inventory!$AC$10:$AC$1000))))))+SUM(IF(Inventory!$B$10:$B$1000=$B87,IF(Inventory!$C$10:$C$1000=$C87,IF(Inventory!$D$10:$D$1000=$D87,IF(Inventory!$J$10:$J$1000=wicr,IF(Inventory!$P$10:$P$1000=AJ$9,Inventory!$AC$10:$AC$1000)))))))</f>
        <v/>
      </c>
      <c r="AK87" s="121" t="str">
        <f t="array" ref="AK87">IF($D87="","",SUM(IF(Inventory!$B$10:$B$1000=$B87,IF(Inventory!$C$10:$C$1000=$C87,IF(Inventory!$D$10:$D$1000=$D87,IF(Inventory!$J$10:$J$1000=frig,IF(Inventory!$P$10:$P$1000=AK$9,Inventory!$AC$10:$AC$1000))))))+SUM(IF(Inventory!$B$10:$B$1000=$B87,IF(Inventory!$C$10:$C$1000=$C87,IF(Inventory!$D$10:$D$1000=$D87,IF(Inventory!$J$10:$J$1000=wicr,IF(Inventory!$P$10:$P$1000=AK$9,Inventory!$AC$10:$AC$1000)))))))</f>
        <v/>
      </c>
      <c r="AL87" s="123" t="str">
        <f t="shared" si="26"/>
        <v/>
      </c>
      <c r="AM87" s="121" t="str">
        <f t="array" ref="AM87">IF($D87="","",SUM(IF(Inventory!$B$10:$B$1000=$B87,IF(Inventory!$C$10:$C$1000=$C87,IF(Inventory!$D$10:$D$1000=$D87,IF(Inventory!$J$10:$J$1000=freez,Inventory!$AD$10:$AD$1000)))))+SUM(IF(Inventory!$B$10:$B$1000=$B87,IF(Inventory!$C$10:$C$1000=$C87,IF(Inventory!$D$10:$D$1000=$D87,IF(Inventory!$J$10:$J$1000=wifr,Inventory!$AD$10:$AD$1000))))))</f>
        <v/>
      </c>
      <c r="AN87" s="121" t="str">
        <f t="array" ref="AN87">IF($D87="","",SUM(IF(Inventory!$B$10:$B$1000=$B87,IF(Inventory!$C$10:$C$1000=$C87,IF(Inventory!$D$10:$D$1000=$D87,IF(Inventory!$J$10:$J$1000=freez,IF(Inventory!$P$10:$P$1000=AN$9,Inventory!$AD$10:$AD$1000))))))+SUM(IF(Inventory!$B$10:$B$1000=$B87,IF(Inventory!$C$10:$C$1000=$C87,IF(Inventory!$D$10:$D$1000=$D87,IF(Inventory!$J$10:$J$1000=wifr,IF(Inventory!$P$10:$P$1000=AN$9,Inventory!$AD$10:$AD$1000)))))))</f>
        <v/>
      </c>
      <c r="AO87" s="121" t="str">
        <f t="array" ref="AO87">IF($D87="","",SUM(IF(Inventory!$B$10:$B$1000=$B87,IF(Inventory!$C$10:$C$1000=$C87,IF(Inventory!$D$10:$D$1000=$D87,IF(Inventory!$J$10:$J$1000=freez,IF(Inventory!$P$10:$P$1000=AO$9,Inventory!$AD$10:$AD$1000))))))+SUM(IF(Inventory!$B$10:$B$1000=$B87,IF(Inventory!$C$10:$C$1000=$C87,IF(Inventory!$D$10:$D$1000=$D87,IF(Inventory!$J$10:$J$1000=wifr,IF(Inventory!$P$10:$P$1000=AO$9,Inventory!$AD$10:$AD$1000)))))))</f>
        <v/>
      </c>
      <c r="AP87" s="121" t="str">
        <f t="array" ref="AP87">IF($D87="","",SUM(IF(Inventory!$B$10:$B$1000=$B87,IF(Inventory!$C$10:$C$1000=$C87,IF(Inventory!$D$10:$D$1000=$D87,IF(Inventory!$J$10:$J$1000=freez,IF(Inventory!$P$10:$P$1000=AP$9,Inventory!$AD$10:$AD$1000))))))+SUM(IF(Inventory!$B$10:$B$1000=$B87,IF(Inventory!$C$10:$C$1000=$C87,IF(Inventory!$D$10:$D$1000=$D87,IF(Inventory!$J$10:$J$1000=wifr,IF(Inventory!$P$10:$P$1000=AP$9,Inventory!$AD$10:$AD$1000)))))))</f>
        <v/>
      </c>
      <c r="AQ87" s="121" t="str">
        <f t="array" ref="AQ87">IF($D87="","",SUM(IF(Inventory!$B$10:$B$1000=$B87,IF(Inventory!$C$10:$C$1000=$C87,IF(Inventory!$D$10:$D$1000=$D87,IF(Inventory!$J$10:$J$1000=freez,IF(Inventory!$P$10:$P$1000=AQ$9,Inventory!$AD$10:$AD$1000))))))+SUM(IF(Inventory!$B$10:$B$1000=$B87,IF(Inventory!$C$10:$C$1000=$C87,IF(Inventory!$D$10:$D$1000=$D87,IF(Inventory!$J$10:$J$1000=wifr,IF(Inventory!$P$10:$P$1000=AQ$9,Inventory!$AD$10:$AD$1000)))))))</f>
        <v/>
      </c>
      <c r="AR87" s="121" t="str">
        <f t="array" ref="AR87">IF($D87="","",SUM(IF(Inventory!$B$10:$B$1000=$B87,IF(Inventory!$C$10:$C$1000=$C87,IF(Inventory!$D$10:$D$1000=$D87,IF(Inventory!$J$10:$J$1000=freez,IF(Inventory!$P$10:$P$1000=AR$9,Inventory!$AD$10:$AD$1000))))))+SUM(IF(Inventory!$B$10:$B$1000=$B87,IF(Inventory!$C$10:$C$1000=$C87,IF(Inventory!$D$10:$D$1000=$D87,IF(Inventory!$J$10:$J$1000=wifr,IF(Inventory!$P$10:$P$1000=AR$9,Inventory!$AD$10:$AD$1000)))))))</f>
        <v/>
      </c>
      <c r="AS87" s="124" t="str">
        <f t="shared" si="27"/>
        <v/>
      </c>
      <c r="AU87" s="352"/>
      <c r="AV87" s="352"/>
      <c r="AX87" s="125">
        <f>IF($C87="",0,Prog!$H85*AX$6*($AU87+$AV87)/12000)</f>
        <v>0</v>
      </c>
      <c r="AY87" s="125">
        <f>IF($C87="",0,Prog!$H85*AY$6*($AU87+$AV87)/12000)</f>
        <v>0</v>
      </c>
      <c r="AZ87" s="121"/>
    </row>
    <row r="88" spans="1:52" ht="16.5" x14ac:dyDescent="0.3">
      <c r="A88" s="279" t="str">
        <f>IF(Prog!B86="","",Prog!B86)</f>
        <v/>
      </c>
      <c r="B88" s="279" t="str">
        <f>IF(Prog!C86="","",Prog!C86)</f>
        <v/>
      </c>
      <c r="C88" s="279" t="str">
        <f>IF(Prog!D86="","",Prog!D86)</f>
        <v/>
      </c>
      <c r="D88" s="120"/>
      <c r="E88" s="121" t="str">
        <f t="array" ref="E88">IF($D88="","",COUNT(IF(Inventory!$B$10:$B$1000=$B88,IF(Inventory!$C$10:$C$1000=$C88,IF(Inventory!$D$10:$D$1000=$D88,IF(Inventory!$P$10:$P$1000=E$9,1))))))</f>
        <v/>
      </c>
      <c r="F88" s="121" t="str">
        <f t="array" ref="F88">IF($D88="","",COUNT(IF(Inventory!$B$10:$B$1000=$B88,IF(Inventory!$C$10:$C$1000=$C88,IF(Inventory!$D$10:$D$1000=$D88,IF(Inventory!$P$10:$P$1000=F$9,1))))))</f>
        <v/>
      </c>
      <c r="G88" s="121" t="str">
        <f t="array" ref="G88">IF($D88="","",COUNT(IF(Inventory!$B$10:$B$1000=$B88,IF(Inventory!$C$10:$C$1000=$C88,IF(Inventory!$D$10:$D$1000=$D88,IF(Inventory!$P$10:$P$1000=G$9,1))))))</f>
        <v/>
      </c>
      <c r="H88" s="121" t="str">
        <f t="array" ref="H88">IF($D88="","",COUNT(IF(Inventory!$B$10:$B$1000=$B88,IF(Inventory!$C$10:$C$1000=$C88,IF(Inventory!$D$10:$D$1000=$D88,IF(Inventory!$P$10:$P$1000=H$9,1))))))</f>
        <v/>
      </c>
      <c r="I88" s="121" t="str">
        <f t="array" ref="I88">IF($D88="","",COUNT(IF(Inventory!$B$10:$B$1000=$B88,IF(Inventory!$C$10:$C$1000=$C88,IF(Inventory!$D$10:$D$1000=$D88,IF(Inventory!$P$10:$P$1000=I$9,1))))))</f>
        <v/>
      </c>
      <c r="J88" s="121">
        <f t="shared" si="22"/>
        <v>0</v>
      </c>
      <c r="K88" s="121" t="str">
        <f t="array" ref="K88">IF($D88="","",COUNT(IF(Inventory!$B$10:$B$1000=$B88,IF(Inventory!$C$10:$C$1000=$C88,IF(Inventory!$D$10:$D$1000=$D88,IF(Inventory!$J$10:$J$1000=wicr,1)))))+COUNT(IF(Inventory!$B$10:$B$1000=$B88,IF(Inventory!$C$10:$C$1000=$C88,IF(Inventory!$D$10:$D$1000=$D88,IF(Inventory!$J$10:$J$1000=wifr,1))))))</f>
        <v/>
      </c>
      <c r="L88" s="121" t="str">
        <f t="array" ref="L88">IF($D88="","",COUNT(IF(Inventory!$B$10:$B$1000=$B88,IF(Inventory!$C$10:$C$1000=$C88,IF(Inventory!$D$10:$D$1000=$D88,IF(Inventory!$J$10:$J$1000=wicr,IF(Inventory!$P$10:$P$1000=L$9,1))))))+COUNT(IF(Inventory!$B$10:$B$1000=$B88,IF(Inventory!$C$10:$C$1000=$C88,IF(Inventory!$D$10:$D$1000=$D88,IF(Inventory!$J$10:$J$1000=wifr,IF(Inventory!$P$10:$P$1000=L$9,1)))))))</f>
        <v/>
      </c>
      <c r="M88" s="121" t="str">
        <f t="array" ref="M88">IF($D88="","",COUNT(IF(Inventory!$B$10:$B$1000=$B88,IF(Inventory!$C$10:$C$1000=$C88,IF(Inventory!$D$10:$D$1000=$D88,IF(Inventory!$J$10:$J$1000=wicr,IF(Inventory!$P$10:$P$1000=M$9,1))))))+COUNT(IF(Inventory!$B$10:$B$1000=$B88,IF(Inventory!$C$10:$C$1000=$C88,IF(Inventory!$D$10:$D$1000=$D88,IF(Inventory!$J$10:$J$1000=wifr,IF(Inventory!$P$10:$P$1000=M$9,1)))))))</f>
        <v/>
      </c>
      <c r="N88" s="121" t="str">
        <f t="array" ref="N88">IF($D88="","",COUNT(IF(Inventory!$B$10:$B$1000=$B88,IF(Inventory!$C$10:$C$1000=$C88,IF(Inventory!$D$10:$D$1000=$D88,IF(Inventory!$J$10:$J$1000=wicr,IF(Inventory!$P$10:$P$1000=N$9,1))))))+COUNT(IF(Inventory!$B$10:$B$1000=$B88,IF(Inventory!$C$10:$C$1000=$C88,IF(Inventory!$D$10:$D$1000=$D88,IF(Inventory!$J$10:$J$1000=wifr,IF(Inventory!$P$10:$P$1000=N$9,1)))))))</f>
        <v/>
      </c>
      <c r="O88" s="121" t="str">
        <f t="array" ref="O88">IF($D88="","",COUNT(IF(Inventory!$B$10:$B$1000=$B88,IF(Inventory!$C$10:$C$1000=$C88,IF(Inventory!$D$10:$D$1000=$D88,IF(Inventory!$J$10:$J$1000=wicr,IF(Inventory!$P$10:$P$1000=O$9,1))))))+COUNT(IF(Inventory!$B$10:$B$1000=$B88,IF(Inventory!$C$10:$C$1000=$C88,IF(Inventory!$D$10:$D$1000=$D88,IF(Inventory!$J$10:$J$1000=wifr,IF(Inventory!$P$10:$P$1000=O$9,1)))))))</f>
        <v/>
      </c>
      <c r="P88" s="121" t="str">
        <f t="array" ref="P88">IF($D88="","",COUNT(IF(Inventory!$B$10:$B$1000=$B88,IF(Inventory!$C$10:$C$1000=$C88,IF(Inventory!$D$10:$D$1000=$D88,IF(Inventory!$J$10:$J$1000=wicr,IF(Inventory!$P$10:$P$1000=P$9,1))))))+COUNT(IF(Inventory!$B$10:$B$1000=$B88,IF(Inventory!$C$10:$C$1000=$C88,IF(Inventory!$D$10:$D$1000=$D88,IF(Inventory!$J$10:$J$1000=wifr,IF(Inventory!$P$10:$P$1000=P$9,1)))))))</f>
        <v/>
      </c>
      <c r="Q88" s="122" t="str">
        <f t="shared" si="23"/>
        <v/>
      </c>
      <c r="R88" s="121" t="str">
        <f t="array" ref="R88">IF($D88="","",COUNT(IF(Inventory!$B$10:$B$1000=$B88,IF(Inventory!$C$10:$C$1000=$C88,IF(Inventory!$D$10:$D$1000=$D88,IF(Inventory!$J$10:$J$1000=frig,1))))))</f>
        <v/>
      </c>
      <c r="S88" s="121" t="str">
        <f t="array" ref="S88">IF($D88="","",COUNT(IF(Inventory!$B$10:$B$1000=$B88,IF(Inventory!$C$10:$C$1000=$C88,IF(Inventory!$D$10:$D$1000=$D88,IF(Inventory!$J$10:$J$1000=frig,IF(Inventory!$P$10:$P$1000=S$9,1)))))))</f>
        <v/>
      </c>
      <c r="T88" s="121" t="str">
        <f t="array" ref="T88">IF($D88="","",COUNT(IF(Inventory!$B$10:$B$1000=$B88,IF(Inventory!$C$10:$C$1000=$C88,IF(Inventory!$D$10:$D$1000=$D88,IF(Inventory!$J$10:$J$1000=frig,IF(Inventory!$P$10:$P$1000=T$9,1)))))))</f>
        <v/>
      </c>
      <c r="U88" s="121" t="str">
        <f t="array" ref="U88">IF($D88="","",COUNT(IF(Inventory!$B$10:$B$1000=$B88,IF(Inventory!$C$10:$C$1000=$C88,IF(Inventory!$D$10:$D$1000=$D88,IF(Inventory!$J$10:$J$1000=frig,IF(Inventory!$P$10:$P$1000=U$9,1)))))))</f>
        <v/>
      </c>
      <c r="V88" s="121" t="str">
        <f t="array" ref="V88">IF($D88="","",COUNT(IF(Inventory!$B$10:$B$1000=$B88,IF(Inventory!$C$10:$C$1000=$C88,IF(Inventory!$D$10:$D$1000=$D88,IF(Inventory!$J$10:$J$1000=frig,IF(Inventory!$P$10:$P$1000=V$9,1)))))))</f>
        <v/>
      </c>
      <c r="W88" s="121" t="str">
        <f t="array" ref="W88">IF($D88="","",COUNT(IF(Inventory!$B$10:$B$1000=$B88,IF(Inventory!$C$10:$C$1000=$C88,IF(Inventory!$D$10:$D$1000=$D88,IF(Inventory!$J$10:$J$1000=frig,IF(Inventory!$P$10:$P$1000=W$9,1)))))))</f>
        <v/>
      </c>
      <c r="X88" s="122" t="str">
        <f t="shared" si="24"/>
        <v/>
      </c>
      <c r="Y88" s="121" t="str">
        <f t="array" ref="Y88">IF($D88="","",COUNT(IF(Inventory!$B$10:$B$1000=$B88,IF(Inventory!$C$10:$C$1000=$C88,IF(Inventory!$D$10:$D$1000=$D88,IF(Inventory!$J$10:$J$1000=freez,1))))))</f>
        <v/>
      </c>
      <c r="Z88" s="121" t="str">
        <f t="array" ref="Z88">IF($D88="","",COUNT(IF(Inventory!$B$10:$B$1000=$B88,IF(Inventory!$C$10:$C$1000=$C88,IF(Inventory!$D$10:$D$1000=$D88,IF(Inventory!$J$10:$J$1000=freez,IF(Inventory!$P$10:$P$1000=Z$9,1)))))))</f>
        <v/>
      </c>
      <c r="AA88" s="121" t="str">
        <f t="array" ref="AA88">IF($D88="","",COUNT(IF(Inventory!$B$10:$B$1000=$B88,IF(Inventory!$C$10:$C$1000=$C88,IF(Inventory!$D$10:$D$1000=$D88,IF(Inventory!$J$10:$J$1000=freez,IF(Inventory!$P$10:$P$1000=AA$9,1)))))))</f>
        <v/>
      </c>
      <c r="AB88" s="121" t="str">
        <f t="array" ref="AB88">IF($D88="","",COUNT(IF(Inventory!$B$10:$B$1000=$B88,IF(Inventory!$C$10:$C$1000=$C88,IF(Inventory!$D$10:$D$1000=$D88,IF(Inventory!$J$10:$J$1000=freez,IF(Inventory!$P$10:$P$1000=AB$9,1)))))))</f>
        <v/>
      </c>
      <c r="AC88" s="121" t="str">
        <f t="array" ref="AC88">IF($D88="","",COUNT(IF(Inventory!$B$10:$B$1000=$B88,IF(Inventory!$C$10:$C$1000=$C88,IF(Inventory!$D$10:$D$1000=$D88,IF(Inventory!$J$10:$J$1000=freez,IF(Inventory!$P$10:$P$1000=AC$9,1)))))))</f>
        <v/>
      </c>
      <c r="AD88" s="121" t="str">
        <f t="array" ref="AD88">IF($D88="","",COUNT(IF(Inventory!$B$10:$B$1000=$B88,IF(Inventory!$C$10:$C$1000=$C88,IF(Inventory!$D$10:$D$1000=$D88,IF(Inventory!$J$10:$J$1000=freez,IF(Inventory!$P$10:$P$1000=AD$9,1)))))))</f>
        <v/>
      </c>
      <c r="AE88" s="122" t="str">
        <f t="shared" si="25"/>
        <v/>
      </c>
      <c r="AF88" s="121" t="str">
        <f t="array" ref="AF88">IF($D88="","",SUM(IF(Inventory!$B$10:$B$1000=$B88,IF(Inventory!$C$10:$C$1000=$C88,IF(Inventory!$D$10:$D$1000=$D88,IF(Inventory!$J$10:$J$1000=frig,Inventory!$AC$10:$AC$1000)))))+SUM(IF(Inventory!$B$10:$B$1000=$B88,IF(Inventory!$C$10:$C$1000=$C88,IF(Inventory!$D$10:$D$1000=$D88,IF(Inventory!$J$10:$J$1000=wicr,Inventory!$AC$10:$AC$1000))))))</f>
        <v/>
      </c>
      <c r="AG88" s="121" t="str">
        <f t="array" ref="AG88">IF($D88="","",SUM(IF(Inventory!$B$10:$B$1000=$B88,IF(Inventory!$C$10:$C$1000=$C88,IF(Inventory!$D$10:$D$1000=$D88,IF(Inventory!$J$10:$J$1000=frig,IF(Inventory!$P$10:$P$1000=AG$9,Inventory!$AC$10:$AC$1000))))))+SUM(IF(Inventory!$B$10:$B$1000=$B88,IF(Inventory!$C$10:$C$1000=$C88,IF(Inventory!$D$10:$D$1000=$D88,IF(Inventory!$J$10:$J$1000=wicr,IF(Inventory!$P$10:$P$1000=AG$9,Inventory!$AC$10:$AC$1000)))))))</f>
        <v/>
      </c>
      <c r="AH88" s="121" t="str">
        <f t="array" ref="AH88">IF($D88="","",SUM(IF(Inventory!$B$10:$B$1000=$B88,IF(Inventory!$C$10:$C$1000=$C88,IF(Inventory!$D$10:$D$1000=$D88,IF(Inventory!$J$10:$J$1000=frig,IF(Inventory!$P$10:$P$1000=AH$9,Inventory!$AC$10:$AC$1000))))))+SUM(IF(Inventory!$B$10:$B$1000=$B88,IF(Inventory!$C$10:$C$1000=$C88,IF(Inventory!$D$10:$D$1000=$D88,IF(Inventory!$J$10:$J$1000=wicr,IF(Inventory!$P$10:$P$1000=AH$9,Inventory!$AC$10:$AC$1000)))))))</f>
        <v/>
      </c>
      <c r="AI88" s="121" t="str">
        <f t="array" ref="AI88">IF($D88="","",SUM(IF(Inventory!$B$10:$B$1000=$B88,IF(Inventory!$C$10:$C$1000=$C88,IF(Inventory!$D$10:$D$1000=$D88,IF(Inventory!$J$10:$J$1000=frig,IF(Inventory!$P$10:$P$1000=AI$9,Inventory!$AC$10:$AC$1000))))))+SUM(IF(Inventory!$B$10:$B$1000=$B88,IF(Inventory!$C$10:$C$1000=$C88,IF(Inventory!$D$10:$D$1000=$D88,IF(Inventory!$J$10:$J$1000=wicr,IF(Inventory!$P$10:$P$1000=AI$9,Inventory!$AC$10:$AC$1000)))))))</f>
        <v/>
      </c>
      <c r="AJ88" s="121" t="str">
        <f t="array" ref="AJ88">IF($D88="","",SUM(IF(Inventory!$B$10:$B$1000=$B88,IF(Inventory!$C$10:$C$1000=$C88,IF(Inventory!$D$10:$D$1000=$D88,IF(Inventory!$J$10:$J$1000=frig,IF(Inventory!$P$10:$P$1000=AJ$9,Inventory!$AC$10:$AC$1000))))))+SUM(IF(Inventory!$B$10:$B$1000=$B88,IF(Inventory!$C$10:$C$1000=$C88,IF(Inventory!$D$10:$D$1000=$D88,IF(Inventory!$J$10:$J$1000=wicr,IF(Inventory!$P$10:$P$1000=AJ$9,Inventory!$AC$10:$AC$1000)))))))</f>
        <v/>
      </c>
      <c r="AK88" s="121" t="str">
        <f t="array" ref="AK88">IF($D88="","",SUM(IF(Inventory!$B$10:$B$1000=$B88,IF(Inventory!$C$10:$C$1000=$C88,IF(Inventory!$D$10:$D$1000=$D88,IF(Inventory!$J$10:$J$1000=frig,IF(Inventory!$P$10:$P$1000=AK$9,Inventory!$AC$10:$AC$1000))))))+SUM(IF(Inventory!$B$10:$B$1000=$B88,IF(Inventory!$C$10:$C$1000=$C88,IF(Inventory!$D$10:$D$1000=$D88,IF(Inventory!$J$10:$J$1000=wicr,IF(Inventory!$P$10:$P$1000=AK$9,Inventory!$AC$10:$AC$1000)))))))</f>
        <v/>
      </c>
      <c r="AL88" s="123" t="str">
        <f t="shared" si="26"/>
        <v/>
      </c>
      <c r="AM88" s="121" t="str">
        <f t="array" ref="AM88">IF($D88="","",SUM(IF(Inventory!$B$10:$B$1000=$B88,IF(Inventory!$C$10:$C$1000=$C88,IF(Inventory!$D$10:$D$1000=$D88,IF(Inventory!$J$10:$J$1000=freez,Inventory!$AD$10:$AD$1000)))))+SUM(IF(Inventory!$B$10:$B$1000=$B88,IF(Inventory!$C$10:$C$1000=$C88,IF(Inventory!$D$10:$D$1000=$D88,IF(Inventory!$J$10:$J$1000=wifr,Inventory!$AD$10:$AD$1000))))))</f>
        <v/>
      </c>
      <c r="AN88" s="121" t="str">
        <f t="array" ref="AN88">IF($D88="","",SUM(IF(Inventory!$B$10:$B$1000=$B88,IF(Inventory!$C$10:$C$1000=$C88,IF(Inventory!$D$10:$D$1000=$D88,IF(Inventory!$J$10:$J$1000=freez,IF(Inventory!$P$10:$P$1000=AN$9,Inventory!$AD$10:$AD$1000))))))+SUM(IF(Inventory!$B$10:$B$1000=$B88,IF(Inventory!$C$10:$C$1000=$C88,IF(Inventory!$D$10:$D$1000=$D88,IF(Inventory!$J$10:$J$1000=wifr,IF(Inventory!$P$10:$P$1000=AN$9,Inventory!$AD$10:$AD$1000)))))))</f>
        <v/>
      </c>
      <c r="AO88" s="121" t="str">
        <f t="array" ref="AO88">IF($D88="","",SUM(IF(Inventory!$B$10:$B$1000=$B88,IF(Inventory!$C$10:$C$1000=$C88,IF(Inventory!$D$10:$D$1000=$D88,IF(Inventory!$J$10:$J$1000=freez,IF(Inventory!$P$10:$P$1000=AO$9,Inventory!$AD$10:$AD$1000))))))+SUM(IF(Inventory!$B$10:$B$1000=$B88,IF(Inventory!$C$10:$C$1000=$C88,IF(Inventory!$D$10:$D$1000=$D88,IF(Inventory!$J$10:$J$1000=wifr,IF(Inventory!$P$10:$P$1000=AO$9,Inventory!$AD$10:$AD$1000)))))))</f>
        <v/>
      </c>
      <c r="AP88" s="121" t="str">
        <f t="array" ref="AP88">IF($D88="","",SUM(IF(Inventory!$B$10:$B$1000=$B88,IF(Inventory!$C$10:$C$1000=$C88,IF(Inventory!$D$10:$D$1000=$D88,IF(Inventory!$J$10:$J$1000=freez,IF(Inventory!$P$10:$P$1000=AP$9,Inventory!$AD$10:$AD$1000))))))+SUM(IF(Inventory!$B$10:$B$1000=$B88,IF(Inventory!$C$10:$C$1000=$C88,IF(Inventory!$D$10:$D$1000=$D88,IF(Inventory!$J$10:$J$1000=wifr,IF(Inventory!$P$10:$P$1000=AP$9,Inventory!$AD$10:$AD$1000)))))))</f>
        <v/>
      </c>
      <c r="AQ88" s="121" t="str">
        <f t="array" ref="AQ88">IF($D88="","",SUM(IF(Inventory!$B$10:$B$1000=$B88,IF(Inventory!$C$10:$C$1000=$C88,IF(Inventory!$D$10:$D$1000=$D88,IF(Inventory!$J$10:$J$1000=freez,IF(Inventory!$P$10:$P$1000=AQ$9,Inventory!$AD$10:$AD$1000))))))+SUM(IF(Inventory!$B$10:$B$1000=$B88,IF(Inventory!$C$10:$C$1000=$C88,IF(Inventory!$D$10:$D$1000=$D88,IF(Inventory!$J$10:$J$1000=wifr,IF(Inventory!$P$10:$P$1000=AQ$9,Inventory!$AD$10:$AD$1000)))))))</f>
        <v/>
      </c>
      <c r="AR88" s="121" t="str">
        <f t="array" ref="AR88">IF($D88="","",SUM(IF(Inventory!$B$10:$B$1000=$B88,IF(Inventory!$C$10:$C$1000=$C88,IF(Inventory!$D$10:$D$1000=$D88,IF(Inventory!$J$10:$J$1000=freez,IF(Inventory!$P$10:$P$1000=AR$9,Inventory!$AD$10:$AD$1000))))))+SUM(IF(Inventory!$B$10:$B$1000=$B88,IF(Inventory!$C$10:$C$1000=$C88,IF(Inventory!$D$10:$D$1000=$D88,IF(Inventory!$J$10:$J$1000=wifr,IF(Inventory!$P$10:$P$1000=AR$9,Inventory!$AD$10:$AD$1000)))))))</f>
        <v/>
      </c>
      <c r="AS88" s="124" t="str">
        <f t="shared" si="27"/>
        <v/>
      </c>
      <c r="AU88" s="352"/>
      <c r="AV88" s="352"/>
      <c r="AX88" s="125">
        <f>IF($C88="",0,Prog!$H86*AX$6*($AU88+$AV88)/12000)</f>
        <v>0</v>
      </c>
      <c r="AY88" s="125">
        <f>IF($C88="",0,Prog!$H86*AY$6*($AU88+$AV88)/12000)</f>
        <v>0</v>
      </c>
      <c r="AZ88" s="121"/>
    </row>
    <row r="89" spans="1:52" ht="16.5" x14ac:dyDescent="0.3">
      <c r="A89" s="279" t="str">
        <f>IF(Prog!B87="","",Prog!B87)</f>
        <v/>
      </c>
      <c r="B89" s="279" t="str">
        <f>IF(Prog!C87="","",Prog!C87)</f>
        <v/>
      </c>
      <c r="C89" s="279" t="str">
        <f>IF(Prog!D87="","",Prog!D87)</f>
        <v/>
      </c>
      <c r="D89" s="120"/>
      <c r="E89" s="121" t="str">
        <f t="array" ref="E89">IF($D89="","",COUNT(IF(Inventory!$B$10:$B$1000=$B89,IF(Inventory!$C$10:$C$1000=$C89,IF(Inventory!$D$10:$D$1000=$D89,IF(Inventory!$P$10:$P$1000=E$9,1))))))</f>
        <v/>
      </c>
      <c r="F89" s="121" t="str">
        <f t="array" ref="F89">IF($D89="","",COUNT(IF(Inventory!$B$10:$B$1000=$B89,IF(Inventory!$C$10:$C$1000=$C89,IF(Inventory!$D$10:$D$1000=$D89,IF(Inventory!$P$10:$P$1000=F$9,1))))))</f>
        <v/>
      </c>
      <c r="G89" s="121" t="str">
        <f t="array" ref="G89">IF($D89="","",COUNT(IF(Inventory!$B$10:$B$1000=$B89,IF(Inventory!$C$10:$C$1000=$C89,IF(Inventory!$D$10:$D$1000=$D89,IF(Inventory!$P$10:$P$1000=G$9,1))))))</f>
        <v/>
      </c>
      <c r="H89" s="121" t="str">
        <f t="array" ref="H89">IF($D89="","",COUNT(IF(Inventory!$B$10:$B$1000=$B89,IF(Inventory!$C$10:$C$1000=$C89,IF(Inventory!$D$10:$D$1000=$D89,IF(Inventory!$P$10:$P$1000=H$9,1))))))</f>
        <v/>
      </c>
      <c r="I89" s="121" t="str">
        <f t="array" ref="I89">IF($D89="","",COUNT(IF(Inventory!$B$10:$B$1000=$B89,IF(Inventory!$C$10:$C$1000=$C89,IF(Inventory!$D$10:$D$1000=$D89,IF(Inventory!$P$10:$P$1000=I$9,1))))))</f>
        <v/>
      </c>
      <c r="J89" s="121">
        <f t="shared" si="22"/>
        <v>0</v>
      </c>
      <c r="K89" s="121" t="str">
        <f t="array" ref="K89">IF($D89="","",COUNT(IF(Inventory!$B$10:$B$1000=$B89,IF(Inventory!$C$10:$C$1000=$C89,IF(Inventory!$D$10:$D$1000=$D89,IF(Inventory!$J$10:$J$1000=wicr,1)))))+COUNT(IF(Inventory!$B$10:$B$1000=$B89,IF(Inventory!$C$10:$C$1000=$C89,IF(Inventory!$D$10:$D$1000=$D89,IF(Inventory!$J$10:$J$1000=wifr,1))))))</f>
        <v/>
      </c>
      <c r="L89" s="121" t="str">
        <f t="array" ref="L89">IF($D89="","",COUNT(IF(Inventory!$B$10:$B$1000=$B89,IF(Inventory!$C$10:$C$1000=$C89,IF(Inventory!$D$10:$D$1000=$D89,IF(Inventory!$J$10:$J$1000=wicr,IF(Inventory!$P$10:$P$1000=L$9,1))))))+COUNT(IF(Inventory!$B$10:$B$1000=$B89,IF(Inventory!$C$10:$C$1000=$C89,IF(Inventory!$D$10:$D$1000=$D89,IF(Inventory!$J$10:$J$1000=wifr,IF(Inventory!$P$10:$P$1000=L$9,1)))))))</f>
        <v/>
      </c>
      <c r="M89" s="121" t="str">
        <f t="array" ref="M89">IF($D89="","",COUNT(IF(Inventory!$B$10:$B$1000=$B89,IF(Inventory!$C$10:$C$1000=$C89,IF(Inventory!$D$10:$D$1000=$D89,IF(Inventory!$J$10:$J$1000=wicr,IF(Inventory!$P$10:$P$1000=M$9,1))))))+COUNT(IF(Inventory!$B$10:$B$1000=$B89,IF(Inventory!$C$10:$C$1000=$C89,IF(Inventory!$D$10:$D$1000=$D89,IF(Inventory!$J$10:$J$1000=wifr,IF(Inventory!$P$10:$P$1000=M$9,1)))))))</f>
        <v/>
      </c>
      <c r="N89" s="121" t="str">
        <f t="array" ref="N89">IF($D89="","",COUNT(IF(Inventory!$B$10:$B$1000=$B89,IF(Inventory!$C$10:$C$1000=$C89,IF(Inventory!$D$10:$D$1000=$D89,IF(Inventory!$J$10:$J$1000=wicr,IF(Inventory!$P$10:$P$1000=N$9,1))))))+COUNT(IF(Inventory!$B$10:$B$1000=$B89,IF(Inventory!$C$10:$C$1000=$C89,IF(Inventory!$D$10:$D$1000=$D89,IF(Inventory!$J$10:$J$1000=wifr,IF(Inventory!$P$10:$P$1000=N$9,1)))))))</f>
        <v/>
      </c>
      <c r="O89" s="121" t="str">
        <f t="array" ref="O89">IF($D89="","",COUNT(IF(Inventory!$B$10:$B$1000=$B89,IF(Inventory!$C$10:$C$1000=$C89,IF(Inventory!$D$10:$D$1000=$D89,IF(Inventory!$J$10:$J$1000=wicr,IF(Inventory!$P$10:$P$1000=O$9,1))))))+COUNT(IF(Inventory!$B$10:$B$1000=$B89,IF(Inventory!$C$10:$C$1000=$C89,IF(Inventory!$D$10:$D$1000=$D89,IF(Inventory!$J$10:$J$1000=wifr,IF(Inventory!$P$10:$P$1000=O$9,1)))))))</f>
        <v/>
      </c>
      <c r="P89" s="121" t="str">
        <f t="array" ref="P89">IF($D89="","",COUNT(IF(Inventory!$B$10:$B$1000=$B89,IF(Inventory!$C$10:$C$1000=$C89,IF(Inventory!$D$10:$D$1000=$D89,IF(Inventory!$J$10:$J$1000=wicr,IF(Inventory!$P$10:$P$1000=P$9,1))))))+COUNT(IF(Inventory!$B$10:$B$1000=$B89,IF(Inventory!$C$10:$C$1000=$C89,IF(Inventory!$D$10:$D$1000=$D89,IF(Inventory!$J$10:$J$1000=wifr,IF(Inventory!$P$10:$P$1000=P$9,1)))))))</f>
        <v/>
      </c>
      <c r="Q89" s="122" t="str">
        <f t="shared" si="23"/>
        <v/>
      </c>
      <c r="R89" s="121" t="str">
        <f t="array" ref="R89">IF($D89="","",COUNT(IF(Inventory!$B$10:$B$1000=$B89,IF(Inventory!$C$10:$C$1000=$C89,IF(Inventory!$D$10:$D$1000=$D89,IF(Inventory!$J$10:$J$1000=frig,1))))))</f>
        <v/>
      </c>
      <c r="S89" s="121" t="str">
        <f t="array" ref="S89">IF($D89="","",COUNT(IF(Inventory!$B$10:$B$1000=$B89,IF(Inventory!$C$10:$C$1000=$C89,IF(Inventory!$D$10:$D$1000=$D89,IF(Inventory!$J$10:$J$1000=frig,IF(Inventory!$P$10:$P$1000=S$9,1)))))))</f>
        <v/>
      </c>
      <c r="T89" s="121" t="str">
        <f t="array" ref="T89">IF($D89="","",COUNT(IF(Inventory!$B$10:$B$1000=$B89,IF(Inventory!$C$10:$C$1000=$C89,IF(Inventory!$D$10:$D$1000=$D89,IF(Inventory!$J$10:$J$1000=frig,IF(Inventory!$P$10:$P$1000=T$9,1)))))))</f>
        <v/>
      </c>
      <c r="U89" s="121" t="str">
        <f t="array" ref="U89">IF($D89="","",COUNT(IF(Inventory!$B$10:$B$1000=$B89,IF(Inventory!$C$10:$C$1000=$C89,IF(Inventory!$D$10:$D$1000=$D89,IF(Inventory!$J$10:$J$1000=frig,IF(Inventory!$P$10:$P$1000=U$9,1)))))))</f>
        <v/>
      </c>
      <c r="V89" s="121" t="str">
        <f t="array" ref="V89">IF($D89="","",COUNT(IF(Inventory!$B$10:$B$1000=$B89,IF(Inventory!$C$10:$C$1000=$C89,IF(Inventory!$D$10:$D$1000=$D89,IF(Inventory!$J$10:$J$1000=frig,IF(Inventory!$P$10:$P$1000=V$9,1)))))))</f>
        <v/>
      </c>
      <c r="W89" s="121" t="str">
        <f t="array" ref="W89">IF($D89="","",COUNT(IF(Inventory!$B$10:$B$1000=$B89,IF(Inventory!$C$10:$C$1000=$C89,IF(Inventory!$D$10:$D$1000=$D89,IF(Inventory!$J$10:$J$1000=frig,IF(Inventory!$P$10:$P$1000=W$9,1)))))))</f>
        <v/>
      </c>
      <c r="X89" s="122" t="str">
        <f t="shared" si="24"/>
        <v/>
      </c>
      <c r="Y89" s="121" t="str">
        <f t="array" ref="Y89">IF($D89="","",COUNT(IF(Inventory!$B$10:$B$1000=$B89,IF(Inventory!$C$10:$C$1000=$C89,IF(Inventory!$D$10:$D$1000=$D89,IF(Inventory!$J$10:$J$1000=freez,1))))))</f>
        <v/>
      </c>
      <c r="Z89" s="121" t="str">
        <f t="array" ref="Z89">IF($D89="","",COUNT(IF(Inventory!$B$10:$B$1000=$B89,IF(Inventory!$C$10:$C$1000=$C89,IF(Inventory!$D$10:$D$1000=$D89,IF(Inventory!$J$10:$J$1000=freez,IF(Inventory!$P$10:$P$1000=Z$9,1)))))))</f>
        <v/>
      </c>
      <c r="AA89" s="121" t="str">
        <f t="array" ref="AA89">IF($D89="","",COUNT(IF(Inventory!$B$10:$B$1000=$B89,IF(Inventory!$C$10:$C$1000=$C89,IF(Inventory!$D$10:$D$1000=$D89,IF(Inventory!$J$10:$J$1000=freez,IF(Inventory!$P$10:$P$1000=AA$9,1)))))))</f>
        <v/>
      </c>
      <c r="AB89" s="121" t="str">
        <f t="array" ref="AB89">IF($D89="","",COUNT(IF(Inventory!$B$10:$B$1000=$B89,IF(Inventory!$C$10:$C$1000=$C89,IF(Inventory!$D$10:$D$1000=$D89,IF(Inventory!$J$10:$J$1000=freez,IF(Inventory!$P$10:$P$1000=AB$9,1)))))))</f>
        <v/>
      </c>
      <c r="AC89" s="121" t="str">
        <f t="array" ref="AC89">IF($D89="","",COUNT(IF(Inventory!$B$10:$B$1000=$B89,IF(Inventory!$C$10:$C$1000=$C89,IF(Inventory!$D$10:$D$1000=$D89,IF(Inventory!$J$10:$J$1000=freez,IF(Inventory!$P$10:$P$1000=AC$9,1)))))))</f>
        <v/>
      </c>
      <c r="AD89" s="121" t="str">
        <f t="array" ref="AD89">IF($D89="","",COUNT(IF(Inventory!$B$10:$B$1000=$B89,IF(Inventory!$C$10:$C$1000=$C89,IF(Inventory!$D$10:$D$1000=$D89,IF(Inventory!$J$10:$J$1000=freez,IF(Inventory!$P$10:$P$1000=AD$9,1)))))))</f>
        <v/>
      </c>
      <c r="AE89" s="122" t="str">
        <f t="shared" si="25"/>
        <v/>
      </c>
      <c r="AF89" s="121" t="str">
        <f t="array" ref="AF89">IF($D89="","",SUM(IF(Inventory!$B$10:$B$1000=$B89,IF(Inventory!$C$10:$C$1000=$C89,IF(Inventory!$D$10:$D$1000=$D89,IF(Inventory!$J$10:$J$1000=frig,Inventory!$AC$10:$AC$1000)))))+SUM(IF(Inventory!$B$10:$B$1000=$B89,IF(Inventory!$C$10:$C$1000=$C89,IF(Inventory!$D$10:$D$1000=$D89,IF(Inventory!$J$10:$J$1000=wicr,Inventory!$AC$10:$AC$1000))))))</f>
        <v/>
      </c>
      <c r="AG89" s="121" t="str">
        <f t="array" ref="AG89">IF($D89="","",SUM(IF(Inventory!$B$10:$B$1000=$B89,IF(Inventory!$C$10:$C$1000=$C89,IF(Inventory!$D$10:$D$1000=$D89,IF(Inventory!$J$10:$J$1000=frig,IF(Inventory!$P$10:$P$1000=AG$9,Inventory!$AC$10:$AC$1000))))))+SUM(IF(Inventory!$B$10:$B$1000=$B89,IF(Inventory!$C$10:$C$1000=$C89,IF(Inventory!$D$10:$D$1000=$D89,IF(Inventory!$J$10:$J$1000=wicr,IF(Inventory!$P$10:$P$1000=AG$9,Inventory!$AC$10:$AC$1000)))))))</f>
        <v/>
      </c>
      <c r="AH89" s="121" t="str">
        <f t="array" ref="AH89">IF($D89="","",SUM(IF(Inventory!$B$10:$B$1000=$B89,IF(Inventory!$C$10:$C$1000=$C89,IF(Inventory!$D$10:$D$1000=$D89,IF(Inventory!$J$10:$J$1000=frig,IF(Inventory!$P$10:$P$1000=AH$9,Inventory!$AC$10:$AC$1000))))))+SUM(IF(Inventory!$B$10:$B$1000=$B89,IF(Inventory!$C$10:$C$1000=$C89,IF(Inventory!$D$10:$D$1000=$D89,IF(Inventory!$J$10:$J$1000=wicr,IF(Inventory!$P$10:$P$1000=AH$9,Inventory!$AC$10:$AC$1000)))))))</f>
        <v/>
      </c>
      <c r="AI89" s="121" t="str">
        <f t="array" ref="AI89">IF($D89="","",SUM(IF(Inventory!$B$10:$B$1000=$B89,IF(Inventory!$C$10:$C$1000=$C89,IF(Inventory!$D$10:$D$1000=$D89,IF(Inventory!$J$10:$J$1000=frig,IF(Inventory!$P$10:$P$1000=AI$9,Inventory!$AC$10:$AC$1000))))))+SUM(IF(Inventory!$B$10:$B$1000=$B89,IF(Inventory!$C$10:$C$1000=$C89,IF(Inventory!$D$10:$D$1000=$D89,IF(Inventory!$J$10:$J$1000=wicr,IF(Inventory!$P$10:$P$1000=AI$9,Inventory!$AC$10:$AC$1000)))))))</f>
        <v/>
      </c>
      <c r="AJ89" s="121" t="str">
        <f t="array" ref="AJ89">IF($D89="","",SUM(IF(Inventory!$B$10:$B$1000=$B89,IF(Inventory!$C$10:$C$1000=$C89,IF(Inventory!$D$10:$D$1000=$D89,IF(Inventory!$J$10:$J$1000=frig,IF(Inventory!$P$10:$P$1000=AJ$9,Inventory!$AC$10:$AC$1000))))))+SUM(IF(Inventory!$B$10:$B$1000=$B89,IF(Inventory!$C$10:$C$1000=$C89,IF(Inventory!$D$10:$D$1000=$D89,IF(Inventory!$J$10:$J$1000=wicr,IF(Inventory!$P$10:$P$1000=AJ$9,Inventory!$AC$10:$AC$1000)))))))</f>
        <v/>
      </c>
      <c r="AK89" s="121" t="str">
        <f t="array" ref="AK89">IF($D89="","",SUM(IF(Inventory!$B$10:$B$1000=$B89,IF(Inventory!$C$10:$C$1000=$C89,IF(Inventory!$D$10:$D$1000=$D89,IF(Inventory!$J$10:$J$1000=frig,IF(Inventory!$P$10:$P$1000=AK$9,Inventory!$AC$10:$AC$1000))))))+SUM(IF(Inventory!$B$10:$B$1000=$B89,IF(Inventory!$C$10:$C$1000=$C89,IF(Inventory!$D$10:$D$1000=$D89,IF(Inventory!$J$10:$J$1000=wicr,IF(Inventory!$P$10:$P$1000=AK$9,Inventory!$AC$10:$AC$1000)))))))</f>
        <v/>
      </c>
      <c r="AL89" s="123" t="str">
        <f t="shared" si="26"/>
        <v/>
      </c>
      <c r="AM89" s="121" t="str">
        <f t="array" ref="AM89">IF($D89="","",SUM(IF(Inventory!$B$10:$B$1000=$B89,IF(Inventory!$C$10:$C$1000=$C89,IF(Inventory!$D$10:$D$1000=$D89,IF(Inventory!$J$10:$J$1000=freez,Inventory!$AD$10:$AD$1000)))))+SUM(IF(Inventory!$B$10:$B$1000=$B89,IF(Inventory!$C$10:$C$1000=$C89,IF(Inventory!$D$10:$D$1000=$D89,IF(Inventory!$J$10:$J$1000=wifr,Inventory!$AD$10:$AD$1000))))))</f>
        <v/>
      </c>
      <c r="AN89" s="121" t="str">
        <f t="array" ref="AN89">IF($D89="","",SUM(IF(Inventory!$B$10:$B$1000=$B89,IF(Inventory!$C$10:$C$1000=$C89,IF(Inventory!$D$10:$D$1000=$D89,IF(Inventory!$J$10:$J$1000=freez,IF(Inventory!$P$10:$P$1000=AN$9,Inventory!$AD$10:$AD$1000))))))+SUM(IF(Inventory!$B$10:$B$1000=$B89,IF(Inventory!$C$10:$C$1000=$C89,IF(Inventory!$D$10:$D$1000=$D89,IF(Inventory!$J$10:$J$1000=wifr,IF(Inventory!$P$10:$P$1000=AN$9,Inventory!$AD$10:$AD$1000)))))))</f>
        <v/>
      </c>
      <c r="AO89" s="121" t="str">
        <f t="array" ref="AO89">IF($D89="","",SUM(IF(Inventory!$B$10:$B$1000=$B89,IF(Inventory!$C$10:$C$1000=$C89,IF(Inventory!$D$10:$D$1000=$D89,IF(Inventory!$J$10:$J$1000=freez,IF(Inventory!$P$10:$P$1000=AO$9,Inventory!$AD$10:$AD$1000))))))+SUM(IF(Inventory!$B$10:$B$1000=$B89,IF(Inventory!$C$10:$C$1000=$C89,IF(Inventory!$D$10:$D$1000=$D89,IF(Inventory!$J$10:$J$1000=wifr,IF(Inventory!$P$10:$P$1000=AO$9,Inventory!$AD$10:$AD$1000)))))))</f>
        <v/>
      </c>
      <c r="AP89" s="121" t="str">
        <f t="array" ref="AP89">IF($D89="","",SUM(IF(Inventory!$B$10:$B$1000=$B89,IF(Inventory!$C$10:$C$1000=$C89,IF(Inventory!$D$10:$D$1000=$D89,IF(Inventory!$J$10:$J$1000=freez,IF(Inventory!$P$10:$P$1000=AP$9,Inventory!$AD$10:$AD$1000))))))+SUM(IF(Inventory!$B$10:$B$1000=$B89,IF(Inventory!$C$10:$C$1000=$C89,IF(Inventory!$D$10:$D$1000=$D89,IF(Inventory!$J$10:$J$1000=wifr,IF(Inventory!$P$10:$P$1000=AP$9,Inventory!$AD$10:$AD$1000)))))))</f>
        <v/>
      </c>
      <c r="AQ89" s="121" t="str">
        <f t="array" ref="AQ89">IF($D89="","",SUM(IF(Inventory!$B$10:$B$1000=$B89,IF(Inventory!$C$10:$C$1000=$C89,IF(Inventory!$D$10:$D$1000=$D89,IF(Inventory!$J$10:$J$1000=freez,IF(Inventory!$P$10:$P$1000=AQ$9,Inventory!$AD$10:$AD$1000))))))+SUM(IF(Inventory!$B$10:$B$1000=$B89,IF(Inventory!$C$10:$C$1000=$C89,IF(Inventory!$D$10:$D$1000=$D89,IF(Inventory!$J$10:$J$1000=wifr,IF(Inventory!$P$10:$P$1000=AQ$9,Inventory!$AD$10:$AD$1000)))))))</f>
        <v/>
      </c>
      <c r="AR89" s="121" t="str">
        <f t="array" ref="AR89">IF($D89="","",SUM(IF(Inventory!$B$10:$B$1000=$B89,IF(Inventory!$C$10:$C$1000=$C89,IF(Inventory!$D$10:$D$1000=$D89,IF(Inventory!$J$10:$J$1000=freez,IF(Inventory!$P$10:$P$1000=AR$9,Inventory!$AD$10:$AD$1000))))))+SUM(IF(Inventory!$B$10:$B$1000=$B89,IF(Inventory!$C$10:$C$1000=$C89,IF(Inventory!$D$10:$D$1000=$D89,IF(Inventory!$J$10:$J$1000=wifr,IF(Inventory!$P$10:$P$1000=AR$9,Inventory!$AD$10:$AD$1000)))))))</f>
        <v/>
      </c>
      <c r="AS89" s="124" t="str">
        <f t="shared" si="27"/>
        <v/>
      </c>
      <c r="AU89" s="352"/>
      <c r="AV89" s="352"/>
      <c r="AX89" s="125">
        <f>IF($C89="",0,Prog!$H87*AX$6*($AU89+$AV89)/12000)</f>
        <v>0</v>
      </c>
      <c r="AY89" s="125">
        <f>IF($C89="",0,Prog!$H87*AY$6*($AU89+$AV89)/12000)</f>
        <v>0</v>
      </c>
      <c r="AZ89" s="121"/>
    </row>
    <row r="90" spans="1:52" ht="16.5" x14ac:dyDescent="0.3">
      <c r="A90" s="279" t="str">
        <f>IF(Prog!B88="","",Prog!B88)</f>
        <v/>
      </c>
      <c r="B90" s="279" t="str">
        <f>IF(Prog!C88="","",Prog!C88)</f>
        <v/>
      </c>
      <c r="C90" s="279" t="str">
        <f>IF(Prog!D88="","",Prog!D88)</f>
        <v/>
      </c>
      <c r="D90" s="120"/>
      <c r="E90" s="121" t="str">
        <f t="array" ref="E90">IF($D90="","",COUNT(IF(Inventory!$B$10:$B$1000=$B90,IF(Inventory!$C$10:$C$1000=$C90,IF(Inventory!$D$10:$D$1000=$D90,IF(Inventory!$P$10:$P$1000=E$9,1))))))</f>
        <v/>
      </c>
      <c r="F90" s="121" t="str">
        <f t="array" ref="F90">IF($D90="","",COUNT(IF(Inventory!$B$10:$B$1000=$B90,IF(Inventory!$C$10:$C$1000=$C90,IF(Inventory!$D$10:$D$1000=$D90,IF(Inventory!$P$10:$P$1000=F$9,1))))))</f>
        <v/>
      </c>
      <c r="G90" s="121" t="str">
        <f t="array" ref="G90">IF($D90="","",COUNT(IF(Inventory!$B$10:$B$1000=$B90,IF(Inventory!$C$10:$C$1000=$C90,IF(Inventory!$D$10:$D$1000=$D90,IF(Inventory!$P$10:$P$1000=G$9,1))))))</f>
        <v/>
      </c>
      <c r="H90" s="121" t="str">
        <f t="array" ref="H90">IF($D90="","",COUNT(IF(Inventory!$B$10:$B$1000=$B90,IF(Inventory!$C$10:$C$1000=$C90,IF(Inventory!$D$10:$D$1000=$D90,IF(Inventory!$P$10:$P$1000=H$9,1))))))</f>
        <v/>
      </c>
      <c r="I90" s="121" t="str">
        <f t="array" ref="I90">IF($D90="","",COUNT(IF(Inventory!$B$10:$B$1000=$B90,IF(Inventory!$C$10:$C$1000=$C90,IF(Inventory!$D$10:$D$1000=$D90,IF(Inventory!$P$10:$P$1000=I$9,1))))))</f>
        <v/>
      </c>
      <c r="J90" s="121">
        <f t="shared" si="22"/>
        <v>0</v>
      </c>
      <c r="K90" s="121" t="str">
        <f t="array" ref="K90">IF($D90="","",COUNT(IF(Inventory!$B$10:$B$1000=$B90,IF(Inventory!$C$10:$C$1000=$C90,IF(Inventory!$D$10:$D$1000=$D90,IF(Inventory!$J$10:$J$1000=wicr,1)))))+COUNT(IF(Inventory!$B$10:$B$1000=$B90,IF(Inventory!$C$10:$C$1000=$C90,IF(Inventory!$D$10:$D$1000=$D90,IF(Inventory!$J$10:$J$1000=wifr,1))))))</f>
        <v/>
      </c>
      <c r="L90" s="121" t="str">
        <f t="array" ref="L90">IF($D90="","",COUNT(IF(Inventory!$B$10:$B$1000=$B90,IF(Inventory!$C$10:$C$1000=$C90,IF(Inventory!$D$10:$D$1000=$D90,IF(Inventory!$J$10:$J$1000=wicr,IF(Inventory!$P$10:$P$1000=L$9,1))))))+COUNT(IF(Inventory!$B$10:$B$1000=$B90,IF(Inventory!$C$10:$C$1000=$C90,IF(Inventory!$D$10:$D$1000=$D90,IF(Inventory!$J$10:$J$1000=wifr,IF(Inventory!$P$10:$P$1000=L$9,1)))))))</f>
        <v/>
      </c>
      <c r="M90" s="121" t="str">
        <f t="array" ref="M90">IF($D90="","",COUNT(IF(Inventory!$B$10:$B$1000=$B90,IF(Inventory!$C$10:$C$1000=$C90,IF(Inventory!$D$10:$D$1000=$D90,IF(Inventory!$J$10:$J$1000=wicr,IF(Inventory!$P$10:$P$1000=M$9,1))))))+COUNT(IF(Inventory!$B$10:$B$1000=$B90,IF(Inventory!$C$10:$C$1000=$C90,IF(Inventory!$D$10:$D$1000=$D90,IF(Inventory!$J$10:$J$1000=wifr,IF(Inventory!$P$10:$P$1000=M$9,1)))))))</f>
        <v/>
      </c>
      <c r="N90" s="121" t="str">
        <f t="array" ref="N90">IF($D90="","",COUNT(IF(Inventory!$B$10:$B$1000=$B90,IF(Inventory!$C$10:$C$1000=$C90,IF(Inventory!$D$10:$D$1000=$D90,IF(Inventory!$J$10:$J$1000=wicr,IF(Inventory!$P$10:$P$1000=N$9,1))))))+COUNT(IF(Inventory!$B$10:$B$1000=$B90,IF(Inventory!$C$10:$C$1000=$C90,IF(Inventory!$D$10:$D$1000=$D90,IF(Inventory!$J$10:$J$1000=wifr,IF(Inventory!$P$10:$P$1000=N$9,1)))))))</f>
        <v/>
      </c>
      <c r="O90" s="121" t="str">
        <f t="array" ref="O90">IF($D90="","",COUNT(IF(Inventory!$B$10:$B$1000=$B90,IF(Inventory!$C$10:$C$1000=$C90,IF(Inventory!$D$10:$D$1000=$D90,IF(Inventory!$J$10:$J$1000=wicr,IF(Inventory!$P$10:$P$1000=O$9,1))))))+COUNT(IF(Inventory!$B$10:$B$1000=$B90,IF(Inventory!$C$10:$C$1000=$C90,IF(Inventory!$D$10:$D$1000=$D90,IF(Inventory!$J$10:$J$1000=wifr,IF(Inventory!$P$10:$P$1000=O$9,1)))))))</f>
        <v/>
      </c>
      <c r="P90" s="121" t="str">
        <f t="array" ref="P90">IF($D90="","",COUNT(IF(Inventory!$B$10:$B$1000=$B90,IF(Inventory!$C$10:$C$1000=$C90,IF(Inventory!$D$10:$D$1000=$D90,IF(Inventory!$J$10:$J$1000=wicr,IF(Inventory!$P$10:$P$1000=P$9,1))))))+COUNT(IF(Inventory!$B$10:$B$1000=$B90,IF(Inventory!$C$10:$C$1000=$C90,IF(Inventory!$D$10:$D$1000=$D90,IF(Inventory!$J$10:$J$1000=wifr,IF(Inventory!$P$10:$P$1000=P$9,1)))))))</f>
        <v/>
      </c>
      <c r="Q90" s="122" t="str">
        <f t="shared" si="23"/>
        <v/>
      </c>
      <c r="R90" s="121" t="str">
        <f t="array" ref="R90">IF($D90="","",COUNT(IF(Inventory!$B$10:$B$1000=$B90,IF(Inventory!$C$10:$C$1000=$C90,IF(Inventory!$D$10:$D$1000=$D90,IF(Inventory!$J$10:$J$1000=frig,1))))))</f>
        <v/>
      </c>
      <c r="S90" s="121" t="str">
        <f t="array" ref="S90">IF($D90="","",COUNT(IF(Inventory!$B$10:$B$1000=$B90,IF(Inventory!$C$10:$C$1000=$C90,IF(Inventory!$D$10:$D$1000=$D90,IF(Inventory!$J$10:$J$1000=frig,IF(Inventory!$P$10:$P$1000=S$9,1)))))))</f>
        <v/>
      </c>
      <c r="T90" s="121" t="str">
        <f t="array" ref="T90">IF($D90="","",COUNT(IF(Inventory!$B$10:$B$1000=$B90,IF(Inventory!$C$10:$C$1000=$C90,IF(Inventory!$D$10:$D$1000=$D90,IF(Inventory!$J$10:$J$1000=frig,IF(Inventory!$P$10:$P$1000=T$9,1)))))))</f>
        <v/>
      </c>
      <c r="U90" s="121" t="str">
        <f t="array" ref="U90">IF($D90="","",COUNT(IF(Inventory!$B$10:$B$1000=$B90,IF(Inventory!$C$10:$C$1000=$C90,IF(Inventory!$D$10:$D$1000=$D90,IF(Inventory!$J$10:$J$1000=frig,IF(Inventory!$P$10:$P$1000=U$9,1)))))))</f>
        <v/>
      </c>
      <c r="V90" s="121" t="str">
        <f t="array" ref="V90">IF($D90="","",COUNT(IF(Inventory!$B$10:$B$1000=$B90,IF(Inventory!$C$10:$C$1000=$C90,IF(Inventory!$D$10:$D$1000=$D90,IF(Inventory!$J$10:$J$1000=frig,IF(Inventory!$P$10:$P$1000=V$9,1)))))))</f>
        <v/>
      </c>
      <c r="W90" s="121" t="str">
        <f t="array" ref="W90">IF($D90="","",COUNT(IF(Inventory!$B$10:$B$1000=$B90,IF(Inventory!$C$10:$C$1000=$C90,IF(Inventory!$D$10:$D$1000=$D90,IF(Inventory!$J$10:$J$1000=frig,IF(Inventory!$P$10:$P$1000=W$9,1)))))))</f>
        <v/>
      </c>
      <c r="X90" s="122" t="str">
        <f t="shared" si="24"/>
        <v/>
      </c>
      <c r="Y90" s="121" t="str">
        <f t="array" ref="Y90">IF($D90="","",COUNT(IF(Inventory!$B$10:$B$1000=$B90,IF(Inventory!$C$10:$C$1000=$C90,IF(Inventory!$D$10:$D$1000=$D90,IF(Inventory!$J$10:$J$1000=freez,1))))))</f>
        <v/>
      </c>
      <c r="Z90" s="121" t="str">
        <f t="array" ref="Z90">IF($D90="","",COUNT(IF(Inventory!$B$10:$B$1000=$B90,IF(Inventory!$C$10:$C$1000=$C90,IF(Inventory!$D$10:$D$1000=$D90,IF(Inventory!$J$10:$J$1000=freez,IF(Inventory!$P$10:$P$1000=Z$9,1)))))))</f>
        <v/>
      </c>
      <c r="AA90" s="121" t="str">
        <f t="array" ref="AA90">IF($D90="","",COUNT(IF(Inventory!$B$10:$B$1000=$B90,IF(Inventory!$C$10:$C$1000=$C90,IF(Inventory!$D$10:$D$1000=$D90,IF(Inventory!$J$10:$J$1000=freez,IF(Inventory!$P$10:$P$1000=AA$9,1)))))))</f>
        <v/>
      </c>
      <c r="AB90" s="121" t="str">
        <f t="array" ref="AB90">IF($D90="","",COUNT(IF(Inventory!$B$10:$B$1000=$B90,IF(Inventory!$C$10:$C$1000=$C90,IF(Inventory!$D$10:$D$1000=$D90,IF(Inventory!$J$10:$J$1000=freez,IF(Inventory!$P$10:$P$1000=AB$9,1)))))))</f>
        <v/>
      </c>
      <c r="AC90" s="121" t="str">
        <f t="array" ref="AC90">IF($D90="","",COUNT(IF(Inventory!$B$10:$B$1000=$B90,IF(Inventory!$C$10:$C$1000=$C90,IF(Inventory!$D$10:$D$1000=$D90,IF(Inventory!$J$10:$J$1000=freez,IF(Inventory!$P$10:$P$1000=AC$9,1)))))))</f>
        <v/>
      </c>
      <c r="AD90" s="121" t="str">
        <f t="array" ref="AD90">IF($D90="","",COUNT(IF(Inventory!$B$10:$B$1000=$B90,IF(Inventory!$C$10:$C$1000=$C90,IF(Inventory!$D$10:$D$1000=$D90,IF(Inventory!$J$10:$J$1000=freez,IF(Inventory!$P$10:$P$1000=AD$9,1)))))))</f>
        <v/>
      </c>
      <c r="AE90" s="122" t="str">
        <f t="shared" si="25"/>
        <v/>
      </c>
      <c r="AF90" s="121" t="str">
        <f t="array" ref="AF90">IF($D90="","",SUM(IF(Inventory!$B$10:$B$1000=$B90,IF(Inventory!$C$10:$C$1000=$C90,IF(Inventory!$D$10:$D$1000=$D90,IF(Inventory!$J$10:$J$1000=frig,Inventory!$AC$10:$AC$1000)))))+SUM(IF(Inventory!$B$10:$B$1000=$B90,IF(Inventory!$C$10:$C$1000=$C90,IF(Inventory!$D$10:$D$1000=$D90,IF(Inventory!$J$10:$J$1000=wicr,Inventory!$AC$10:$AC$1000))))))</f>
        <v/>
      </c>
      <c r="AG90" s="121" t="str">
        <f t="array" ref="AG90">IF($D90="","",SUM(IF(Inventory!$B$10:$B$1000=$B90,IF(Inventory!$C$10:$C$1000=$C90,IF(Inventory!$D$10:$D$1000=$D90,IF(Inventory!$J$10:$J$1000=frig,IF(Inventory!$P$10:$P$1000=AG$9,Inventory!$AC$10:$AC$1000))))))+SUM(IF(Inventory!$B$10:$B$1000=$B90,IF(Inventory!$C$10:$C$1000=$C90,IF(Inventory!$D$10:$D$1000=$D90,IF(Inventory!$J$10:$J$1000=wicr,IF(Inventory!$P$10:$P$1000=AG$9,Inventory!$AC$10:$AC$1000)))))))</f>
        <v/>
      </c>
      <c r="AH90" s="121" t="str">
        <f t="array" ref="AH90">IF($D90="","",SUM(IF(Inventory!$B$10:$B$1000=$B90,IF(Inventory!$C$10:$C$1000=$C90,IF(Inventory!$D$10:$D$1000=$D90,IF(Inventory!$J$10:$J$1000=frig,IF(Inventory!$P$10:$P$1000=AH$9,Inventory!$AC$10:$AC$1000))))))+SUM(IF(Inventory!$B$10:$B$1000=$B90,IF(Inventory!$C$10:$C$1000=$C90,IF(Inventory!$D$10:$D$1000=$D90,IF(Inventory!$J$10:$J$1000=wicr,IF(Inventory!$P$10:$P$1000=AH$9,Inventory!$AC$10:$AC$1000)))))))</f>
        <v/>
      </c>
      <c r="AI90" s="121" t="str">
        <f t="array" ref="AI90">IF($D90="","",SUM(IF(Inventory!$B$10:$B$1000=$B90,IF(Inventory!$C$10:$C$1000=$C90,IF(Inventory!$D$10:$D$1000=$D90,IF(Inventory!$J$10:$J$1000=frig,IF(Inventory!$P$10:$P$1000=AI$9,Inventory!$AC$10:$AC$1000))))))+SUM(IF(Inventory!$B$10:$B$1000=$B90,IF(Inventory!$C$10:$C$1000=$C90,IF(Inventory!$D$10:$D$1000=$D90,IF(Inventory!$J$10:$J$1000=wicr,IF(Inventory!$P$10:$P$1000=AI$9,Inventory!$AC$10:$AC$1000)))))))</f>
        <v/>
      </c>
      <c r="AJ90" s="121" t="str">
        <f t="array" ref="AJ90">IF($D90="","",SUM(IF(Inventory!$B$10:$B$1000=$B90,IF(Inventory!$C$10:$C$1000=$C90,IF(Inventory!$D$10:$D$1000=$D90,IF(Inventory!$J$10:$J$1000=frig,IF(Inventory!$P$10:$P$1000=AJ$9,Inventory!$AC$10:$AC$1000))))))+SUM(IF(Inventory!$B$10:$B$1000=$B90,IF(Inventory!$C$10:$C$1000=$C90,IF(Inventory!$D$10:$D$1000=$D90,IF(Inventory!$J$10:$J$1000=wicr,IF(Inventory!$P$10:$P$1000=AJ$9,Inventory!$AC$10:$AC$1000)))))))</f>
        <v/>
      </c>
      <c r="AK90" s="121" t="str">
        <f t="array" ref="AK90">IF($D90="","",SUM(IF(Inventory!$B$10:$B$1000=$B90,IF(Inventory!$C$10:$C$1000=$C90,IF(Inventory!$D$10:$D$1000=$D90,IF(Inventory!$J$10:$J$1000=frig,IF(Inventory!$P$10:$P$1000=AK$9,Inventory!$AC$10:$AC$1000))))))+SUM(IF(Inventory!$B$10:$B$1000=$B90,IF(Inventory!$C$10:$C$1000=$C90,IF(Inventory!$D$10:$D$1000=$D90,IF(Inventory!$J$10:$J$1000=wicr,IF(Inventory!$P$10:$P$1000=AK$9,Inventory!$AC$10:$AC$1000)))))))</f>
        <v/>
      </c>
      <c r="AL90" s="123" t="str">
        <f t="shared" si="26"/>
        <v/>
      </c>
      <c r="AM90" s="121" t="str">
        <f t="array" ref="AM90">IF($D90="","",SUM(IF(Inventory!$B$10:$B$1000=$B90,IF(Inventory!$C$10:$C$1000=$C90,IF(Inventory!$D$10:$D$1000=$D90,IF(Inventory!$J$10:$J$1000=freez,Inventory!$AD$10:$AD$1000)))))+SUM(IF(Inventory!$B$10:$B$1000=$B90,IF(Inventory!$C$10:$C$1000=$C90,IF(Inventory!$D$10:$D$1000=$D90,IF(Inventory!$J$10:$J$1000=wifr,Inventory!$AD$10:$AD$1000))))))</f>
        <v/>
      </c>
      <c r="AN90" s="121" t="str">
        <f t="array" ref="AN90">IF($D90="","",SUM(IF(Inventory!$B$10:$B$1000=$B90,IF(Inventory!$C$10:$C$1000=$C90,IF(Inventory!$D$10:$D$1000=$D90,IF(Inventory!$J$10:$J$1000=freez,IF(Inventory!$P$10:$P$1000=AN$9,Inventory!$AD$10:$AD$1000))))))+SUM(IF(Inventory!$B$10:$B$1000=$B90,IF(Inventory!$C$10:$C$1000=$C90,IF(Inventory!$D$10:$D$1000=$D90,IF(Inventory!$J$10:$J$1000=wifr,IF(Inventory!$P$10:$P$1000=AN$9,Inventory!$AD$10:$AD$1000)))))))</f>
        <v/>
      </c>
      <c r="AO90" s="121" t="str">
        <f t="array" ref="AO90">IF($D90="","",SUM(IF(Inventory!$B$10:$B$1000=$B90,IF(Inventory!$C$10:$C$1000=$C90,IF(Inventory!$D$10:$D$1000=$D90,IF(Inventory!$J$10:$J$1000=freez,IF(Inventory!$P$10:$P$1000=AO$9,Inventory!$AD$10:$AD$1000))))))+SUM(IF(Inventory!$B$10:$B$1000=$B90,IF(Inventory!$C$10:$C$1000=$C90,IF(Inventory!$D$10:$D$1000=$D90,IF(Inventory!$J$10:$J$1000=wifr,IF(Inventory!$P$10:$P$1000=AO$9,Inventory!$AD$10:$AD$1000)))))))</f>
        <v/>
      </c>
      <c r="AP90" s="121" t="str">
        <f t="array" ref="AP90">IF($D90="","",SUM(IF(Inventory!$B$10:$B$1000=$B90,IF(Inventory!$C$10:$C$1000=$C90,IF(Inventory!$D$10:$D$1000=$D90,IF(Inventory!$J$10:$J$1000=freez,IF(Inventory!$P$10:$P$1000=AP$9,Inventory!$AD$10:$AD$1000))))))+SUM(IF(Inventory!$B$10:$B$1000=$B90,IF(Inventory!$C$10:$C$1000=$C90,IF(Inventory!$D$10:$D$1000=$D90,IF(Inventory!$J$10:$J$1000=wifr,IF(Inventory!$P$10:$P$1000=AP$9,Inventory!$AD$10:$AD$1000)))))))</f>
        <v/>
      </c>
      <c r="AQ90" s="121" t="str">
        <f t="array" ref="AQ90">IF($D90="","",SUM(IF(Inventory!$B$10:$B$1000=$B90,IF(Inventory!$C$10:$C$1000=$C90,IF(Inventory!$D$10:$D$1000=$D90,IF(Inventory!$J$10:$J$1000=freez,IF(Inventory!$P$10:$P$1000=AQ$9,Inventory!$AD$10:$AD$1000))))))+SUM(IF(Inventory!$B$10:$B$1000=$B90,IF(Inventory!$C$10:$C$1000=$C90,IF(Inventory!$D$10:$D$1000=$D90,IF(Inventory!$J$10:$J$1000=wifr,IF(Inventory!$P$10:$P$1000=AQ$9,Inventory!$AD$10:$AD$1000)))))))</f>
        <v/>
      </c>
      <c r="AR90" s="121" t="str">
        <f t="array" ref="AR90">IF($D90="","",SUM(IF(Inventory!$B$10:$B$1000=$B90,IF(Inventory!$C$10:$C$1000=$C90,IF(Inventory!$D$10:$D$1000=$D90,IF(Inventory!$J$10:$J$1000=freez,IF(Inventory!$P$10:$P$1000=AR$9,Inventory!$AD$10:$AD$1000))))))+SUM(IF(Inventory!$B$10:$B$1000=$B90,IF(Inventory!$C$10:$C$1000=$C90,IF(Inventory!$D$10:$D$1000=$D90,IF(Inventory!$J$10:$J$1000=wifr,IF(Inventory!$P$10:$P$1000=AR$9,Inventory!$AD$10:$AD$1000)))))))</f>
        <v/>
      </c>
      <c r="AS90" s="124" t="str">
        <f t="shared" si="27"/>
        <v/>
      </c>
      <c r="AU90" s="352"/>
      <c r="AV90" s="352"/>
      <c r="AX90" s="125">
        <f>IF($C90="",0,Prog!$H88*AX$6*($AU90+$AV90)/12000)</f>
        <v>0</v>
      </c>
      <c r="AY90" s="125">
        <f>IF($C90="",0,Prog!$H88*AY$6*($AU90+$AV90)/12000)</f>
        <v>0</v>
      </c>
      <c r="AZ90" s="121"/>
    </row>
    <row r="91" spans="1:52" ht="16.5" x14ac:dyDescent="0.3">
      <c r="A91" s="279" t="str">
        <f>IF(Prog!B89="","",Prog!B89)</f>
        <v/>
      </c>
      <c r="B91" s="279" t="str">
        <f>IF(Prog!C89="","",Prog!C89)</f>
        <v/>
      </c>
      <c r="C91" s="279" t="str">
        <f>IF(Prog!D89="","",Prog!D89)</f>
        <v/>
      </c>
      <c r="D91" s="120"/>
      <c r="E91" s="121" t="str">
        <f t="array" ref="E91">IF($D91="","",COUNT(IF(Inventory!$B$10:$B$1000=$B91,IF(Inventory!$C$10:$C$1000=$C91,IF(Inventory!$D$10:$D$1000=$D91,IF(Inventory!$P$10:$P$1000=E$9,1))))))</f>
        <v/>
      </c>
      <c r="F91" s="121" t="str">
        <f t="array" ref="F91">IF($D91="","",COUNT(IF(Inventory!$B$10:$B$1000=$B91,IF(Inventory!$C$10:$C$1000=$C91,IF(Inventory!$D$10:$D$1000=$D91,IF(Inventory!$P$10:$P$1000=F$9,1))))))</f>
        <v/>
      </c>
      <c r="G91" s="121" t="str">
        <f t="array" ref="G91">IF($D91="","",COUNT(IF(Inventory!$B$10:$B$1000=$B91,IF(Inventory!$C$10:$C$1000=$C91,IF(Inventory!$D$10:$D$1000=$D91,IF(Inventory!$P$10:$P$1000=G$9,1))))))</f>
        <v/>
      </c>
      <c r="H91" s="121" t="str">
        <f t="array" ref="H91">IF($D91="","",COUNT(IF(Inventory!$B$10:$B$1000=$B91,IF(Inventory!$C$10:$C$1000=$C91,IF(Inventory!$D$10:$D$1000=$D91,IF(Inventory!$P$10:$P$1000=H$9,1))))))</f>
        <v/>
      </c>
      <c r="I91" s="121" t="str">
        <f t="array" ref="I91">IF($D91="","",COUNT(IF(Inventory!$B$10:$B$1000=$B91,IF(Inventory!$C$10:$C$1000=$C91,IF(Inventory!$D$10:$D$1000=$D91,IF(Inventory!$P$10:$P$1000=I$9,1))))))</f>
        <v/>
      </c>
      <c r="J91" s="121">
        <f t="shared" si="22"/>
        <v>0</v>
      </c>
      <c r="K91" s="121" t="str">
        <f t="array" ref="K91">IF($D91="","",COUNT(IF(Inventory!$B$10:$B$1000=$B91,IF(Inventory!$C$10:$C$1000=$C91,IF(Inventory!$D$10:$D$1000=$D91,IF(Inventory!$J$10:$J$1000=wicr,1)))))+COUNT(IF(Inventory!$B$10:$B$1000=$B91,IF(Inventory!$C$10:$C$1000=$C91,IF(Inventory!$D$10:$D$1000=$D91,IF(Inventory!$J$10:$J$1000=wifr,1))))))</f>
        <v/>
      </c>
      <c r="L91" s="121" t="str">
        <f t="array" ref="L91">IF($D91="","",COUNT(IF(Inventory!$B$10:$B$1000=$B91,IF(Inventory!$C$10:$C$1000=$C91,IF(Inventory!$D$10:$D$1000=$D91,IF(Inventory!$J$10:$J$1000=wicr,IF(Inventory!$P$10:$P$1000=L$9,1))))))+COUNT(IF(Inventory!$B$10:$B$1000=$B91,IF(Inventory!$C$10:$C$1000=$C91,IF(Inventory!$D$10:$D$1000=$D91,IF(Inventory!$J$10:$J$1000=wifr,IF(Inventory!$P$10:$P$1000=L$9,1)))))))</f>
        <v/>
      </c>
      <c r="M91" s="121" t="str">
        <f t="array" ref="M91">IF($D91="","",COUNT(IF(Inventory!$B$10:$B$1000=$B91,IF(Inventory!$C$10:$C$1000=$C91,IF(Inventory!$D$10:$D$1000=$D91,IF(Inventory!$J$10:$J$1000=wicr,IF(Inventory!$P$10:$P$1000=M$9,1))))))+COUNT(IF(Inventory!$B$10:$B$1000=$B91,IF(Inventory!$C$10:$C$1000=$C91,IF(Inventory!$D$10:$D$1000=$D91,IF(Inventory!$J$10:$J$1000=wifr,IF(Inventory!$P$10:$P$1000=M$9,1)))))))</f>
        <v/>
      </c>
      <c r="N91" s="121" t="str">
        <f t="array" ref="N91">IF($D91="","",COUNT(IF(Inventory!$B$10:$B$1000=$B91,IF(Inventory!$C$10:$C$1000=$C91,IF(Inventory!$D$10:$D$1000=$D91,IF(Inventory!$J$10:$J$1000=wicr,IF(Inventory!$P$10:$P$1000=N$9,1))))))+COUNT(IF(Inventory!$B$10:$B$1000=$B91,IF(Inventory!$C$10:$C$1000=$C91,IF(Inventory!$D$10:$D$1000=$D91,IF(Inventory!$J$10:$J$1000=wifr,IF(Inventory!$P$10:$P$1000=N$9,1)))))))</f>
        <v/>
      </c>
      <c r="O91" s="121" t="str">
        <f t="array" ref="O91">IF($D91="","",COUNT(IF(Inventory!$B$10:$B$1000=$B91,IF(Inventory!$C$10:$C$1000=$C91,IF(Inventory!$D$10:$D$1000=$D91,IF(Inventory!$J$10:$J$1000=wicr,IF(Inventory!$P$10:$P$1000=O$9,1))))))+COUNT(IF(Inventory!$B$10:$B$1000=$B91,IF(Inventory!$C$10:$C$1000=$C91,IF(Inventory!$D$10:$D$1000=$D91,IF(Inventory!$J$10:$J$1000=wifr,IF(Inventory!$P$10:$P$1000=O$9,1)))))))</f>
        <v/>
      </c>
      <c r="P91" s="121" t="str">
        <f t="array" ref="P91">IF($D91="","",COUNT(IF(Inventory!$B$10:$B$1000=$B91,IF(Inventory!$C$10:$C$1000=$C91,IF(Inventory!$D$10:$D$1000=$D91,IF(Inventory!$J$10:$J$1000=wicr,IF(Inventory!$P$10:$P$1000=P$9,1))))))+COUNT(IF(Inventory!$B$10:$B$1000=$B91,IF(Inventory!$C$10:$C$1000=$C91,IF(Inventory!$D$10:$D$1000=$D91,IF(Inventory!$J$10:$J$1000=wifr,IF(Inventory!$P$10:$P$1000=P$9,1)))))))</f>
        <v/>
      </c>
      <c r="Q91" s="122" t="str">
        <f t="shared" si="23"/>
        <v/>
      </c>
      <c r="R91" s="121" t="str">
        <f t="array" ref="R91">IF($D91="","",COUNT(IF(Inventory!$B$10:$B$1000=$B91,IF(Inventory!$C$10:$C$1000=$C91,IF(Inventory!$D$10:$D$1000=$D91,IF(Inventory!$J$10:$J$1000=frig,1))))))</f>
        <v/>
      </c>
      <c r="S91" s="121" t="str">
        <f t="array" ref="S91">IF($D91="","",COUNT(IF(Inventory!$B$10:$B$1000=$B91,IF(Inventory!$C$10:$C$1000=$C91,IF(Inventory!$D$10:$D$1000=$D91,IF(Inventory!$J$10:$J$1000=frig,IF(Inventory!$P$10:$P$1000=S$9,1)))))))</f>
        <v/>
      </c>
      <c r="T91" s="121" t="str">
        <f t="array" ref="T91">IF($D91="","",COUNT(IF(Inventory!$B$10:$B$1000=$B91,IF(Inventory!$C$10:$C$1000=$C91,IF(Inventory!$D$10:$D$1000=$D91,IF(Inventory!$J$10:$J$1000=frig,IF(Inventory!$P$10:$P$1000=T$9,1)))))))</f>
        <v/>
      </c>
      <c r="U91" s="121" t="str">
        <f t="array" ref="U91">IF($D91="","",COUNT(IF(Inventory!$B$10:$B$1000=$B91,IF(Inventory!$C$10:$C$1000=$C91,IF(Inventory!$D$10:$D$1000=$D91,IF(Inventory!$J$10:$J$1000=frig,IF(Inventory!$P$10:$P$1000=U$9,1)))))))</f>
        <v/>
      </c>
      <c r="V91" s="121" t="str">
        <f t="array" ref="V91">IF($D91="","",COUNT(IF(Inventory!$B$10:$B$1000=$B91,IF(Inventory!$C$10:$C$1000=$C91,IF(Inventory!$D$10:$D$1000=$D91,IF(Inventory!$J$10:$J$1000=frig,IF(Inventory!$P$10:$P$1000=V$9,1)))))))</f>
        <v/>
      </c>
      <c r="W91" s="121" t="str">
        <f t="array" ref="W91">IF($D91="","",COUNT(IF(Inventory!$B$10:$B$1000=$B91,IF(Inventory!$C$10:$C$1000=$C91,IF(Inventory!$D$10:$D$1000=$D91,IF(Inventory!$J$10:$J$1000=frig,IF(Inventory!$P$10:$P$1000=W$9,1)))))))</f>
        <v/>
      </c>
      <c r="X91" s="122" t="str">
        <f t="shared" si="24"/>
        <v/>
      </c>
      <c r="Y91" s="121" t="str">
        <f t="array" ref="Y91">IF($D91="","",COUNT(IF(Inventory!$B$10:$B$1000=$B91,IF(Inventory!$C$10:$C$1000=$C91,IF(Inventory!$D$10:$D$1000=$D91,IF(Inventory!$J$10:$J$1000=freez,1))))))</f>
        <v/>
      </c>
      <c r="Z91" s="121" t="str">
        <f t="array" ref="Z91">IF($D91="","",COUNT(IF(Inventory!$B$10:$B$1000=$B91,IF(Inventory!$C$10:$C$1000=$C91,IF(Inventory!$D$10:$D$1000=$D91,IF(Inventory!$J$10:$J$1000=freez,IF(Inventory!$P$10:$P$1000=Z$9,1)))))))</f>
        <v/>
      </c>
      <c r="AA91" s="121" t="str">
        <f t="array" ref="AA91">IF($D91="","",COUNT(IF(Inventory!$B$10:$B$1000=$B91,IF(Inventory!$C$10:$C$1000=$C91,IF(Inventory!$D$10:$D$1000=$D91,IF(Inventory!$J$10:$J$1000=freez,IF(Inventory!$P$10:$P$1000=AA$9,1)))))))</f>
        <v/>
      </c>
      <c r="AB91" s="121" t="str">
        <f t="array" ref="AB91">IF($D91="","",COUNT(IF(Inventory!$B$10:$B$1000=$B91,IF(Inventory!$C$10:$C$1000=$C91,IF(Inventory!$D$10:$D$1000=$D91,IF(Inventory!$J$10:$J$1000=freez,IF(Inventory!$P$10:$P$1000=AB$9,1)))))))</f>
        <v/>
      </c>
      <c r="AC91" s="121" t="str">
        <f t="array" ref="AC91">IF($D91="","",COUNT(IF(Inventory!$B$10:$B$1000=$B91,IF(Inventory!$C$10:$C$1000=$C91,IF(Inventory!$D$10:$D$1000=$D91,IF(Inventory!$J$10:$J$1000=freez,IF(Inventory!$P$10:$P$1000=AC$9,1)))))))</f>
        <v/>
      </c>
      <c r="AD91" s="121" t="str">
        <f t="array" ref="AD91">IF($D91="","",COUNT(IF(Inventory!$B$10:$B$1000=$B91,IF(Inventory!$C$10:$C$1000=$C91,IF(Inventory!$D$10:$D$1000=$D91,IF(Inventory!$J$10:$J$1000=freez,IF(Inventory!$P$10:$P$1000=AD$9,1)))))))</f>
        <v/>
      </c>
      <c r="AE91" s="122" t="str">
        <f t="shared" si="25"/>
        <v/>
      </c>
      <c r="AF91" s="121" t="str">
        <f t="array" ref="AF91">IF($D91="","",SUM(IF(Inventory!$B$10:$B$1000=$B91,IF(Inventory!$C$10:$C$1000=$C91,IF(Inventory!$D$10:$D$1000=$D91,IF(Inventory!$J$10:$J$1000=frig,Inventory!$AC$10:$AC$1000)))))+SUM(IF(Inventory!$B$10:$B$1000=$B91,IF(Inventory!$C$10:$C$1000=$C91,IF(Inventory!$D$10:$D$1000=$D91,IF(Inventory!$J$10:$J$1000=wicr,Inventory!$AC$10:$AC$1000))))))</f>
        <v/>
      </c>
      <c r="AG91" s="121" t="str">
        <f t="array" ref="AG91">IF($D91="","",SUM(IF(Inventory!$B$10:$B$1000=$B91,IF(Inventory!$C$10:$C$1000=$C91,IF(Inventory!$D$10:$D$1000=$D91,IF(Inventory!$J$10:$J$1000=frig,IF(Inventory!$P$10:$P$1000=AG$9,Inventory!$AC$10:$AC$1000))))))+SUM(IF(Inventory!$B$10:$B$1000=$B91,IF(Inventory!$C$10:$C$1000=$C91,IF(Inventory!$D$10:$D$1000=$D91,IF(Inventory!$J$10:$J$1000=wicr,IF(Inventory!$P$10:$P$1000=AG$9,Inventory!$AC$10:$AC$1000)))))))</f>
        <v/>
      </c>
      <c r="AH91" s="121" t="str">
        <f t="array" ref="AH91">IF($D91="","",SUM(IF(Inventory!$B$10:$B$1000=$B91,IF(Inventory!$C$10:$C$1000=$C91,IF(Inventory!$D$10:$D$1000=$D91,IF(Inventory!$J$10:$J$1000=frig,IF(Inventory!$P$10:$P$1000=AH$9,Inventory!$AC$10:$AC$1000))))))+SUM(IF(Inventory!$B$10:$B$1000=$B91,IF(Inventory!$C$10:$C$1000=$C91,IF(Inventory!$D$10:$D$1000=$D91,IF(Inventory!$J$10:$J$1000=wicr,IF(Inventory!$P$10:$P$1000=AH$9,Inventory!$AC$10:$AC$1000)))))))</f>
        <v/>
      </c>
      <c r="AI91" s="121" t="str">
        <f t="array" ref="AI91">IF($D91="","",SUM(IF(Inventory!$B$10:$B$1000=$B91,IF(Inventory!$C$10:$C$1000=$C91,IF(Inventory!$D$10:$D$1000=$D91,IF(Inventory!$J$10:$J$1000=frig,IF(Inventory!$P$10:$P$1000=AI$9,Inventory!$AC$10:$AC$1000))))))+SUM(IF(Inventory!$B$10:$B$1000=$B91,IF(Inventory!$C$10:$C$1000=$C91,IF(Inventory!$D$10:$D$1000=$D91,IF(Inventory!$J$10:$J$1000=wicr,IF(Inventory!$P$10:$P$1000=AI$9,Inventory!$AC$10:$AC$1000)))))))</f>
        <v/>
      </c>
      <c r="AJ91" s="121" t="str">
        <f t="array" ref="AJ91">IF($D91="","",SUM(IF(Inventory!$B$10:$B$1000=$B91,IF(Inventory!$C$10:$C$1000=$C91,IF(Inventory!$D$10:$D$1000=$D91,IF(Inventory!$J$10:$J$1000=frig,IF(Inventory!$P$10:$P$1000=AJ$9,Inventory!$AC$10:$AC$1000))))))+SUM(IF(Inventory!$B$10:$B$1000=$B91,IF(Inventory!$C$10:$C$1000=$C91,IF(Inventory!$D$10:$D$1000=$D91,IF(Inventory!$J$10:$J$1000=wicr,IF(Inventory!$P$10:$P$1000=AJ$9,Inventory!$AC$10:$AC$1000)))))))</f>
        <v/>
      </c>
      <c r="AK91" s="121" t="str">
        <f t="array" ref="AK91">IF($D91="","",SUM(IF(Inventory!$B$10:$B$1000=$B91,IF(Inventory!$C$10:$C$1000=$C91,IF(Inventory!$D$10:$D$1000=$D91,IF(Inventory!$J$10:$J$1000=frig,IF(Inventory!$P$10:$P$1000=AK$9,Inventory!$AC$10:$AC$1000))))))+SUM(IF(Inventory!$B$10:$B$1000=$B91,IF(Inventory!$C$10:$C$1000=$C91,IF(Inventory!$D$10:$D$1000=$D91,IF(Inventory!$J$10:$J$1000=wicr,IF(Inventory!$P$10:$P$1000=AK$9,Inventory!$AC$10:$AC$1000)))))))</f>
        <v/>
      </c>
      <c r="AL91" s="123" t="str">
        <f t="shared" si="26"/>
        <v/>
      </c>
      <c r="AM91" s="121" t="str">
        <f t="array" ref="AM91">IF($D91="","",SUM(IF(Inventory!$B$10:$B$1000=$B91,IF(Inventory!$C$10:$C$1000=$C91,IF(Inventory!$D$10:$D$1000=$D91,IF(Inventory!$J$10:$J$1000=freez,Inventory!$AD$10:$AD$1000)))))+SUM(IF(Inventory!$B$10:$B$1000=$B91,IF(Inventory!$C$10:$C$1000=$C91,IF(Inventory!$D$10:$D$1000=$D91,IF(Inventory!$J$10:$J$1000=wifr,Inventory!$AD$10:$AD$1000))))))</f>
        <v/>
      </c>
      <c r="AN91" s="121" t="str">
        <f t="array" ref="AN91">IF($D91="","",SUM(IF(Inventory!$B$10:$B$1000=$B91,IF(Inventory!$C$10:$C$1000=$C91,IF(Inventory!$D$10:$D$1000=$D91,IF(Inventory!$J$10:$J$1000=freez,IF(Inventory!$P$10:$P$1000=AN$9,Inventory!$AD$10:$AD$1000))))))+SUM(IF(Inventory!$B$10:$B$1000=$B91,IF(Inventory!$C$10:$C$1000=$C91,IF(Inventory!$D$10:$D$1000=$D91,IF(Inventory!$J$10:$J$1000=wifr,IF(Inventory!$P$10:$P$1000=AN$9,Inventory!$AD$10:$AD$1000)))))))</f>
        <v/>
      </c>
      <c r="AO91" s="121" t="str">
        <f t="array" ref="AO91">IF($D91="","",SUM(IF(Inventory!$B$10:$B$1000=$B91,IF(Inventory!$C$10:$C$1000=$C91,IF(Inventory!$D$10:$D$1000=$D91,IF(Inventory!$J$10:$J$1000=freez,IF(Inventory!$P$10:$P$1000=AO$9,Inventory!$AD$10:$AD$1000))))))+SUM(IF(Inventory!$B$10:$B$1000=$B91,IF(Inventory!$C$10:$C$1000=$C91,IF(Inventory!$D$10:$D$1000=$D91,IF(Inventory!$J$10:$J$1000=wifr,IF(Inventory!$P$10:$P$1000=AO$9,Inventory!$AD$10:$AD$1000)))))))</f>
        <v/>
      </c>
      <c r="AP91" s="121" t="str">
        <f t="array" ref="AP91">IF($D91="","",SUM(IF(Inventory!$B$10:$B$1000=$B91,IF(Inventory!$C$10:$C$1000=$C91,IF(Inventory!$D$10:$D$1000=$D91,IF(Inventory!$J$10:$J$1000=freez,IF(Inventory!$P$10:$P$1000=AP$9,Inventory!$AD$10:$AD$1000))))))+SUM(IF(Inventory!$B$10:$B$1000=$B91,IF(Inventory!$C$10:$C$1000=$C91,IF(Inventory!$D$10:$D$1000=$D91,IF(Inventory!$J$10:$J$1000=wifr,IF(Inventory!$P$10:$P$1000=AP$9,Inventory!$AD$10:$AD$1000)))))))</f>
        <v/>
      </c>
      <c r="AQ91" s="121" t="str">
        <f t="array" ref="AQ91">IF($D91="","",SUM(IF(Inventory!$B$10:$B$1000=$B91,IF(Inventory!$C$10:$C$1000=$C91,IF(Inventory!$D$10:$D$1000=$D91,IF(Inventory!$J$10:$J$1000=freez,IF(Inventory!$P$10:$P$1000=AQ$9,Inventory!$AD$10:$AD$1000))))))+SUM(IF(Inventory!$B$10:$B$1000=$B91,IF(Inventory!$C$10:$C$1000=$C91,IF(Inventory!$D$10:$D$1000=$D91,IF(Inventory!$J$10:$J$1000=wifr,IF(Inventory!$P$10:$P$1000=AQ$9,Inventory!$AD$10:$AD$1000)))))))</f>
        <v/>
      </c>
      <c r="AR91" s="121" t="str">
        <f t="array" ref="AR91">IF($D91="","",SUM(IF(Inventory!$B$10:$B$1000=$B91,IF(Inventory!$C$10:$C$1000=$C91,IF(Inventory!$D$10:$D$1000=$D91,IF(Inventory!$J$10:$J$1000=freez,IF(Inventory!$P$10:$P$1000=AR$9,Inventory!$AD$10:$AD$1000))))))+SUM(IF(Inventory!$B$10:$B$1000=$B91,IF(Inventory!$C$10:$C$1000=$C91,IF(Inventory!$D$10:$D$1000=$D91,IF(Inventory!$J$10:$J$1000=wifr,IF(Inventory!$P$10:$P$1000=AR$9,Inventory!$AD$10:$AD$1000)))))))</f>
        <v/>
      </c>
      <c r="AS91" s="124" t="str">
        <f t="shared" si="27"/>
        <v/>
      </c>
      <c r="AU91" s="352"/>
      <c r="AV91" s="352"/>
      <c r="AX91" s="125">
        <f>IF($C91="",0,Prog!$H89*AX$6*($AU91+$AV91)/12000)</f>
        <v>0</v>
      </c>
      <c r="AY91" s="125">
        <f>IF($C91="",0,Prog!$H89*AY$6*($AU91+$AV91)/12000)</f>
        <v>0</v>
      </c>
      <c r="AZ91" s="121"/>
    </row>
    <row r="92" spans="1:52" ht="16.5" x14ac:dyDescent="0.3">
      <c r="A92" s="279" t="str">
        <f>IF(Prog!B90="","",Prog!B90)</f>
        <v/>
      </c>
      <c r="B92" s="279" t="str">
        <f>IF(Prog!C90="","",Prog!C90)</f>
        <v/>
      </c>
      <c r="C92" s="279" t="str">
        <f>IF(Prog!D90="","",Prog!D90)</f>
        <v/>
      </c>
      <c r="D92" s="120"/>
      <c r="E92" s="121" t="str">
        <f t="array" ref="E92">IF($D92="","",COUNT(IF(Inventory!$B$10:$B$1000=$B92,IF(Inventory!$C$10:$C$1000=$C92,IF(Inventory!$D$10:$D$1000=$D92,IF(Inventory!$P$10:$P$1000=E$9,1))))))</f>
        <v/>
      </c>
      <c r="F92" s="121" t="str">
        <f t="array" ref="F92">IF($D92="","",COUNT(IF(Inventory!$B$10:$B$1000=$B92,IF(Inventory!$C$10:$C$1000=$C92,IF(Inventory!$D$10:$D$1000=$D92,IF(Inventory!$P$10:$P$1000=F$9,1))))))</f>
        <v/>
      </c>
      <c r="G92" s="121" t="str">
        <f t="array" ref="G92">IF($D92="","",COUNT(IF(Inventory!$B$10:$B$1000=$B92,IF(Inventory!$C$10:$C$1000=$C92,IF(Inventory!$D$10:$D$1000=$D92,IF(Inventory!$P$10:$P$1000=G$9,1))))))</f>
        <v/>
      </c>
      <c r="H92" s="121" t="str">
        <f t="array" ref="H92">IF($D92="","",COUNT(IF(Inventory!$B$10:$B$1000=$B92,IF(Inventory!$C$10:$C$1000=$C92,IF(Inventory!$D$10:$D$1000=$D92,IF(Inventory!$P$10:$P$1000=H$9,1))))))</f>
        <v/>
      </c>
      <c r="I92" s="121" t="str">
        <f t="array" ref="I92">IF($D92="","",COUNT(IF(Inventory!$B$10:$B$1000=$B92,IF(Inventory!$C$10:$C$1000=$C92,IF(Inventory!$D$10:$D$1000=$D92,IF(Inventory!$P$10:$P$1000=I$9,1))))))</f>
        <v/>
      </c>
      <c r="J92" s="121">
        <f t="shared" si="22"/>
        <v>0</v>
      </c>
      <c r="K92" s="121" t="str">
        <f t="array" ref="K92">IF($D92="","",COUNT(IF(Inventory!$B$10:$B$1000=$B92,IF(Inventory!$C$10:$C$1000=$C92,IF(Inventory!$D$10:$D$1000=$D92,IF(Inventory!$J$10:$J$1000=wicr,1)))))+COUNT(IF(Inventory!$B$10:$B$1000=$B92,IF(Inventory!$C$10:$C$1000=$C92,IF(Inventory!$D$10:$D$1000=$D92,IF(Inventory!$J$10:$J$1000=wifr,1))))))</f>
        <v/>
      </c>
      <c r="L92" s="121" t="str">
        <f t="array" ref="L92">IF($D92="","",COUNT(IF(Inventory!$B$10:$B$1000=$B92,IF(Inventory!$C$10:$C$1000=$C92,IF(Inventory!$D$10:$D$1000=$D92,IF(Inventory!$J$10:$J$1000=wicr,IF(Inventory!$P$10:$P$1000=L$9,1))))))+COUNT(IF(Inventory!$B$10:$B$1000=$B92,IF(Inventory!$C$10:$C$1000=$C92,IF(Inventory!$D$10:$D$1000=$D92,IF(Inventory!$J$10:$J$1000=wifr,IF(Inventory!$P$10:$P$1000=L$9,1)))))))</f>
        <v/>
      </c>
      <c r="M92" s="121" t="str">
        <f t="array" ref="M92">IF($D92="","",COUNT(IF(Inventory!$B$10:$B$1000=$B92,IF(Inventory!$C$10:$C$1000=$C92,IF(Inventory!$D$10:$D$1000=$D92,IF(Inventory!$J$10:$J$1000=wicr,IF(Inventory!$P$10:$P$1000=M$9,1))))))+COUNT(IF(Inventory!$B$10:$B$1000=$B92,IF(Inventory!$C$10:$C$1000=$C92,IF(Inventory!$D$10:$D$1000=$D92,IF(Inventory!$J$10:$J$1000=wifr,IF(Inventory!$P$10:$P$1000=M$9,1)))))))</f>
        <v/>
      </c>
      <c r="N92" s="121" t="str">
        <f t="array" ref="N92">IF($D92="","",COUNT(IF(Inventory!$B$10:$B$1000=$B92,IF(Inventory!$C$10:$C$1000=$C92,IF(Inventory!$D$10:$D$1000=$D92,IF(Inventory!$J$10:$J$1000=wicr,IF(Inventory!$P$10:$P$1000=N$9,1))))))+COUNT(IF(Inventory!$B$10:$B$1000=$B92,IF(Inventory!$C$10:$C$1000=$C92,IF(Inventory!$D$10:$D$1000=$D92,IF(Inventory!$J$10:$J$1000=wifr,IF(Inventory!$P$10:$P$1000=N$9,1)))))))</f>
        <v/>
      </c>
      <c r="O92" s="121" t="str">
        <f t="array" ref="O92">IF($D92="","",COUNT(IF(Inventory!$B$10:$B$1000=$B92,IF(Inventory!$C$10:$C$1000=$C92,IF(Inventory!$D$10:$D$1000=$D92,IF(Inventory!$J$10:$J$1000=wicr,IF(Inventory!$P$10:$P$1000=O$9,1))))))+COUNT(IF(Inventory!$B$10:$B$1000=$B92,IF(Inventory!$C$10:$C$1000=$C92,IF(Inventory!$D$10:$D$1000=$D92,IF(Inventory!$J$10:$J$1000=wifr,IF(Inventory!$P$10:$P$1000=O$9,1)))))))</f>
        <v/>
      </c>
      <c r="P92" s="121" t="str">
        <f t="array" ref="P92">IF($D92="","",COUNT(IF(Inventory!$B$10:$B$1000=$B92,IF(Inventory!$C$10:$C$1000=$C92,IF(Inventory!$D$10:$D$1000=$D92,IF(Inventory!$J$10:$J$1000=wicr,IF(Inventory!$P$10:$P$1000=P$9,1))))))+COUNT(IF(Inventory!$B$10:$B$1000=$B92,IF(Inventory!$C$10:$C$1000=$C92,IF(Inventory!$D$10:$D$1000=$D92,IF(Inventory!$J$10:$J$1000=wifr,IF(Inventory!$P$10:$P$1000=P$9,1)))))))</f>
        <v/>
      </c>
      <c r="Q92" s="122" t="str">
        <f t="shared" si="23"/>
        <v/>
      </c>
      <c r="R92" s="121" t="str">
        <f t="array" ref="R92">IF($D92="","",COUNT(IF(Inventory!$B$10:$B$1000=$B92,IF(Inventory!$C$10:$C$1000=$C92,IF(Inventory!$D$10:$D$1000=$D92,IF(Inventory!$J$10:$J$1000=frig,1))))))</f>
        <v/>
      </c>
      <c r="S92" s="121" t="str">
        <f t="array" ref="S92">IF($D92="","",COUNT(IF(Inventory!$B$10:$B$1000=$B92,IF(Inventory!$C$10:$C$1000=$C92,IF(Inventory!$D$10:$D$1000=$D92,IF(Inventory!$J$10:$J$1000=frig,IF(Inventory!$P$10:$P$1000=S$9,1)))))))</f>
        <v/>
      </c>
      <c r="T92" s="121" t="str">
        <f t="array" ref="T92">IF($D92="","",COUNT(IF(Inventory!$B$10:$B$1000=$B92,IF(Inventory!$C$10:$C$1000=$C92,IF(Inventory!$D$10:$D$1000=$D92,IF(Inventory!$J$10:$J$1000=frig,IF(Inventory!$P$10:$P$1000=T$9,1)))))))</f>
        <v/>
      </c>
      <c r="U92" s="121" t="str">
        <f t="array" ref="U92">IF($D92="","",COUNT(IF(Inventory!$B$10:$B$1000=$B92,IF(Inventory!$C$10:$C$1000=$C92,IF(Inventory!$D$10:$D$1000=$D92,IF(Inventory!$J$10:$J$1000=frig,IF(Inventory!$P$10:$P$1000=U$9,1)))))))</f>
        <v/>
      </c>
      <c r="V92" s="121" t="str">
        <f t="array" ref="V92">IF($D92="","",COUNT(IF(Inventory!$B$10:$B$1000=$B92,IF(Inventory!$C$10:$C$1000=$C92,IF(Inventory!$D$10:$D$1000=$D92,IF(Inventory!$J$10:$J$1000=frig,IF(Inventory!$P$10:$P$1000=V$9,1)))))))</f>
        <v/>
      </c>
      <c r="W92" s="121" t="str">
        <f t="array" ref="W92">IF($D92="","",COUNT(IF(Inventory!$B$10:$B$1000=$B92,IF(Inventory!$C$10:$C$1000=$C92,IF(Inventory!$D$10:$D$1000=$D92,IF(Inventory!$J$10:$J$1000=frig,IF(Inventory!$P$10:$P$1000=W$9,1)))))))</f>
        <v/>
      </c>
      <c r="X92" s="122" t="str">
        <f t="shared" si="24"/>
        <v/>
      </c>
      <c r="Y92" s="121" t="str">
        <f t="array" ref="Y92">IF($D92="","",COUNT(IF(Inventory!$B$10:$B$1000=$B92,IF(Inventory!$C$10:$C$1000=$C92,IF(Inventory!$D$10:$D$1000=$D92,IF(Inventory!$J$10:$J$1000=freez,1))))))</f>
        <v/>
      </c>
      <c r="Z92" s="121" t="str">
        <f t="array" ref="Z92">IF($D92="","",COUNT(IF(Inventory!$B$10:$B$1000=$B92,IF(Inventory!$C$10:$C$1000=$C92,IF(Inventory!$D$10:$D$1000=$D92,IF(Inventory!$J$10:$J$1000=freez,IF(Inventory!$P$10:$P$1000=Z$9,1)))))))</f>
        <v/>
      </c>
      <c r="AA92" s="121" t="str">
        <f t="array" ref="AA92">IF($D92="","",COUNT(IF(Inventory!$B$10:$B$1000=$B92,IF(Inventory!$C$10:$C$1000=$C92,IF(Inventory!$D$10:$D$1000=$D92,IF(Inventory!$J$10:$J$1000=freez,IF(Inventory!$P$10:$P$1000=AA$9,1)))))))</f>
        <v/>
      </c>
      <c r="AB92" s="121" t="str">
        <f t="array" ref="AB92">IF($D92="","",COUNT(IF(Inventory!$B$10:$B$1000=$B92,IF(Inventory!$C$10:$C$1000=$C92,IF(Inventory!$D$10:$D$1000=$D92,IF(Inventory!$J$10:$J$1000=freez,IF(Inventory!$P$10:$P$1000=AB$9,1)))))))</f>
        <v/>
      </c>
      <c r="AC92" s="121" t="str">
        <f t="array" ref="AC92">IF($D92="","",COUNT(IF(Inventory!$B$10:$B$1000=$B92,IF(Inventory!$C$10:$C$1000=$C92,IF(Inventory!$D$10:$D$1000=$D92,IF(Inventory!$J$10:$J$1000=freez,IF(Inventory!$P$10:$P$1000=AC$9,1)))))))</f>
        <v/>
      </c>
      <c r="AD92" s="121" t="str">
        <f t="array" ref="AD92">IF($D92="","",COUNT(IF(Inventory!$B$10:$B$1000=$B92,IF(Inventory!$C$10:$C$1000=$C92,IF(Inventory!$D$10:$D$1000=$D92,IF(Inventory!$J$10:$J$1000=freez,IF(Inventory!$P$10:$P$1000=AD$9,1)))))))</f>
        <v/>
      </c>
      <c r="AE92" s="122" t="str">
        <f t="shared" si="25"/>
        <v/>
      </c>
      <c r="AF92" s="121" t="str">
        <f t="array" ref="AF92">IF($D92="","",SUM(IF(Inventory!$B$10:$B$1000=$B92,IF(Inventory!$C$10:$C$1000=$C92,IF(Inventory!$D$10:$D$1000=$D92,IF(Inventory!$J$10:$J$1000=frig,Inventory!$AC$10:$AC$1000)))))+SUM(IF(Inventory!$B$10:$B$1000=$B92,IF(Inventory!$C$10:$C$1000=$C92,IF(Inventory!$D$10:$D$1000=$D92,IF(Inventory!$J$10:$J$1000=wicr,Inventory!$AC$10:$AC$1000))))))</f>
        <v/>
      </c>
      <c r="AG92" s="121" t="str">
        <f t="array" ref="AG92">IF($D92="","",SUM(IF(Inventory!$B$10:$B$1000=$B92,IF(Inventory!$C$10:$C$1000=$C92,IF(Inventory!$D$10:$D$1000=$D92,IF(Inventory!$J$10:$J$1000=frig,IF(Inventory!$P$10:$P$1000=AG$9,Inventory!$AC$10:$AC$1000))))))+SUM(IF(Inventory!$B$10:$B$1000=$B92,IF(Inventory!$C$10:$C$1000=$C92,IF(Inventory!$D$10:$D$1000=$D92,IF(Inventory!$J$10:$J$1000=wicr,IF(Inventory!$P$10:$P$1000=AG$9,Inventory!$AC$10:$AC$1000)))))))</f>
        <v/>
      </c>
      <c r="AH92" s="121" t="str">
        <f t="array" ref="AH92">IF($D92="","",SUM(IF(Inventory!$B$10:$B$1000=$B92,IF(Inventory!$C$10:$C$1000=$C92,IF(Inventory!$D$10:$D$1000=$D92,IF(Inventory!$J$10:$J$1000=frig,IF(Inventory!$P$10:$P$1000=AH$9,Inventory!$AC$10:$AC$1000))))))+SUM(IF(Inventory!$B$10:$B$1000=$B92,IF(Inventory!$C$10:$C$1000=$C92,IF(Inventory!$D$10:$D$1000=$D92,IF(Inventory!$J$10:$J$1000=wicr,IF(Inventory!$P$10:$P$1000=AH$9,Inventory!$AC$10:$AC$1000)))))))</f>
        <v/>
      </c>
      <c r="AI92" s="121" t="str">
        <f t="array" ref="AI92">IF($D92="","",SUM(IF(Inventory!$B$10:$B$1000=$B92,IF(Inventory!$C$10:$C$1000=$C92,IF(Inventory!$D$10:$D$1000=$D92,IF(Inventory!$J$10:$J$1000=frig,IF(Inventory!$P$10:$P$1000=AI$9,Inventory!$AC$10:$AC$1000))))))+SUM(IF(Inventory!$B$10:$B$1000=$B92,IF(Inventory!$C$10:$C$1000=$C92,IF(Inventory!$D$10:$D$1000=$D92,IF(Inventory!$J$10:$J$1000=wicr,IF(Inventory!$P$10:$P$1000=AI$9,Inventory!$AC$10:$AC$1000)))))))</f>
        <v/>
      </c>
      <c r="AJ92" s="121" t="str">
        <f t="array" ref="AJ92">IF($D92="","",SUM(IF(Inventory!$B$10:$B$1000=$B92,IF(Inventory!$C$10:$C$1000=$C92,IF(Inventory!$D$10:$D$1000=$D92,IF(Inventory!$J$10:$J$1000=frig,IF(Inventory!$P$10:$P$1000=AJ$9,Inventory!$AC$10:$AC$1000))))))+SUM(IF(Inventory!$B$10:$B$1000=$B92,IF(Inventory!$C$10:$C$1000=$C92,IF(Inventory!$D$10:$D$1000=$D92,IF(Inventory!$J$10:$J$1000=wicr,IF(Inventory!$P$10:$P$1000=AJ$9,Inventory!$AC$10:$AC$1000)))))))</f>
        <v/>
      </c>
      <c r="AK92" s="121" t="str">
        <f t="array" ref="AK92">IF($D92="","",SUM(IF(Inventory!$B$10:$B$1000=$B92,IF(Inventory!$C$10:$C$1000=$C92,IF(Inventory!$D$10:$D$1000=$D92,IF(Inventory!$J$10:$J$1000=frig,IF(Inventory!$P$10:$P$1000=AK$9,Inventory!$AC$10:$AC$1000))))))+SUM(IF(Inventory!$B$10:$B$1000=$B92,IF(Inventory!$C$10:$C$1000=$C92,IF(Inventory!$D$10:$D$1000=$D92,IF(Inventory!$J$10:$J$1000=wicr,IF(Inventory!$P$10:$P$1000=AK$9,Inventory!$AC$10:$AC$1000)))))))</f>
        <v/>
      </c>
      <c r="AL92" s="123" t="str">
        <f t="shared" si="26"/>
        <v/>
      </c>
      <c r="AM92" s="121" t="str">
        <f t="array" ref="AM92">IF($D92="","",SUM(IF(Inventory!$B$10:$B$1000=$B92,IF(Inventory!$C$10:$C$1000=$C92,IF(Inventory!$D$10:$D$1000=$D92,IF(Inventory!$J$10:$J$1000=freez,Inventory!$AD$10:$AD$1000)))))+SUM(IF(Inventory!$B$10:$B$1000=$B92,IF(Inventory!$C$10:$C$1000=$C92,IF(Inventory!$D$10:$D$1000=$D92,IF(Inventory!$J$10:$J$1000=wifr,Inventory!$AD$10:$AD$1000))))))</f>
        <v/>
      </c>
      <c r="AN92" s="121" t="str">
        <f t="array" ref="AN92">IF($D92="","",SUM(IF(Inventory!$B$10:$B$1000=$B92,IF(Inventory!$C$10:$C$1000=$C92,IF(Inventory!$D$10:$D$1000=$D92,IF(Inventory!$J$10:$J$1000=freez,IF(Inventory!$P$10:$P$1000=AN$9,Inventory!$AD$10:$AD$1000))))))+SUM(IF(Inventory!$B$10:$B$1000=$B92,IF(Inventory!$C$10:$C$1000=$C92,IF(Inventory!$D$10:$D$1000=$D92,IF(Inventory!$J$10:$J$1000=wifr,IF(Inventory!$P$10:$P$1000=AN$9,Inventory!$AD$10:$AD$1000)))))))</f>
        <v/>
      </c>
      <c r="AO92" s="121" t="str">
        <f t="array" ref="AO92">IF($D92="","",SUM(IF(Inventory!$B$10:$B$1000=$B92,IF(Inventory!$C$10:$C$1000=$C92,IF(Inventory!$D$10:$D$1000=$D92,IF(Inventory!$J$10:$J$1000=freez,IF(Inventory!$P$10:$P$1000=AO$9,Inventory!$AD$10:$AD$1000))))))+SUM(IF(Inventory!$B$10:$B$1000=$B92,IF(Inventory!$C$10:$C$1000=$C92,IF(Inventory!$D$10:$D$1000=$D92,IF(Inventory!$J$10:$J$1000=wifr,IF(Inventory!$P$10:$P$1000=AO$9,Inventory!$AD$10:$AD$1000)))))))</f>
        <v/>
      </c>
      <c r="AP92" s="121" t="str">
        <f t="array" ref="AP92">IF($D92="","",SUM(IF(Inventory!$B$10:$B$1000=$B92,IF(Inventory!$C$10:$C$1000=$C92,IF(Inventory!$D$10:$D$1000=$D92,IF(Inventory!$J$10:$J$1000=freez,IF(Inventory!$P$10:$P$1000=AP$9,Inventory!$AD$10:$AD$1000))))))+SUM(IF(Inventory!$B$10:$B$1000=$B92,IF(Inventory!$C$10:$C$1000=$C92,IF(Inventory!$D$10:$D$1000=$D92,IF(Inventory!$J$10:$J$1000=wifr,IF(Inventory!$P$10:$P$1000=AP$9,Inventory!$AD$10:$AD$1000)))))))</f>
        <v/>
      </c>
      <c r="AQ92" s="121" t="str">
        <f t="array" ref="AQ92">IF($D92="","",SUM(IF(Inventory!$B$10:$B$1000=$B92,IF(Inventory!$C$10:$C$1000=$C92,IF(Inventory!$D$10:$D$1000=$D92,IF(Inventory!$J$10:$J$1000=freez,IF(Inventory!$P$10:$P$1000=AQ$9,Inventory!$AD$10:$AD$1000))))))+SUM(IF(Inventory!$B$10:$B$1000=$B92,IF(Inventory!$C$10:$C$1000=$C92,IF(Inventory!$D$10:$D$1000=$D92,IF(Inventory!$J$10:$J$1000=wifr,IF(Inventory!$P$10:$P$1000=AQ$9,Inventory!$AD$10:$AD$1000)))))))</f>
        <v/>
      </c>
      <c r="AR92" s="121" t="str">
        <f t="array" ref="AR92">IF($D92="","",SUM(IF(Inventory!$B$10:$B$1000=$B92,IF(Inventory!$C$10:$C$1000=$C92,IF(Inventory!$D$10:$D$1000=$D92,IF(Inventory!$J$10:$J$1000=freez,IF(Inventory!$P$10:$P$1000=AR$9,Inventory!$AD$10:$AD$1000))))))+SUM(IF(Inventory!$B$10:$B$1000=$B92,IF(Inventory!$C$10:$C$1000=$C92,IF(Inventory!$D$10:$D$1000=$D92,IF(Inventory!$J$10:$J$1000=wifr,IF(Inventory!$P$10:$P$1000=AR$9,Inventory!$AD$10:$AD$1000)))))))</f>
        <v/>
      </c>
      <c r="AS92" s="124" t="str">
        <f t="shared" si="27"/>
        <v/>
      </c>
      <c r="AU92" s="352"/>
      <c r="AV92" s="352"/>
      <c r="AX92" s="125">
        <f>IF($C92="",0,Prog!$H90*AX$6*($AU92+$AV92)/12000)</f>
        <v>0</v>
      </c>
      <c r="AY92" s="125">
        <f>IF($C92="",0,Prog!$H90*AY$6*($AU92+$AV92)/12000)</f>
        <v>0</v>
      </c>
      <c r="AZ92" s="121"/>
    </row>
    <row r="93" spans="1:52" ht="16.5" x14ac:dyDescent="0.3">
      <c r="A93" s="279" t="str">
        <f>IF(Prog!B91="","",Prog!B91)</f>
        <v/>
      </c>
      <c r="B93" s="279" t="str">
        <f>IF(Prog!C91="","",Prog!C91)</f>
        <v/>
      </c>
      <c r="C93" s="279" t="str">
        <f>IF(Prog!D91="","",Prog!D91)</f>
        <v/>
      </c>
      <c r="D93" s="120"/>
      <c r="E93" s="121" t="str">
        <f t="array" ref="E93">IF($D93="","",COUNT(IF(Inventory!$B$10:$B$1000=$B93,IF(Inventory!$C$10:$C$1000=$C93,IF(Inventory!$D$10:$D$1000=$D93,IF(Inventory!$P$10:$P$1000=E$9,1))))))</f>
        <v/>
      </c>
      <c r="F93" s="121" t="str">
        <f t="array" ref="F93">IF($D93="","",COUNT(IF(Inventory!$B$10:$B$1000=$B93,IF(Inventory!$C$10:$C$1000=$C93,IF(Inventory!$D$10:$D$1000=$D93,IF(Inventory!$P$10:$P$1000=F$9,1))))))</f>
        <v/>
      </c>
      <c r="G93" s="121" t="str">
        <f t="array" ref="G93">IF($D93="","",COUNT(IF(Inventory!$B$10:$B$1000=$B93,IF(Inventory!$C$10:$C$1000=$C93,IF(Inventory!$D$10:$D$1000=$D93,IF(Inventory!$P$10:$P$1000=G$9,1))))))</f>
        <v/>
      </c>
      <c r="H93" s="121" t="str">
        <f t="array" ref="H93">IF($D93="","",COUNT(IF(Inventory!$B$10:$B$1000=$B93,IF(Inventory!$C$10:$C$1000=$C93,IF(Inventory!$D$10:$D$1000=$D93,IF(Inventory!$P$10:$P$1000=H$9,1))))))</f>
        <v/>
      </c>
      <c r="I93" s="121" t="str">
        <f t="array" ref="I93">IF($D93="","",COUNT(IF(Inventory!$B$10:$B$1000=$B93,IF(Inventory!$C$10:$C$1000=$C93,IF(Inventory!$D$10:$D$1000=$D93,IF(Inventory!$P$10:$P$1000=I$9,1))))))</f>
        <v/>
      </c>
      <c r="J93" s="121">
        <f t="shared" si="22"/>
        <v>0</v>
      </c>
      <c r="K93" s="121" t="str">
        <f t="array" ref="K93">IF($D93="","",COUNT(IF(Inventory!$B$10:$B$1000=$B93,IF(Inventory!$C$10:$C$1000=$C93,IF(Inventory!$D$10:$D$1000=$D93,IF(Inventory!$J$10:$J$1000=wicr,1)))))+COUNT(IF(Inventory!$B$10:$B$1000=$B93,IF(Inventory!$C$10:$C$1000=$C93,IF(Inventory!$D$10:$D$1000=$D93,IF(Inventory!$J$10:$J$1000=wifr,1))))))</f>
        <v/>
      </c>
      <c r="L93" s="121" t="str">
        <f t="array" ref="L93">IF($D93="","",COUNT(IF(Inventory!$B$10:$B$1000=$B93,IF(Inventory!$C$10:$C$1000=$C93,IF(Inventory!$D$10:$D$1000=$D93,IF(Inventory!$J$10:$J$1000=wicr,IF(Inventory!$P$10:$P$1000=L$9,1))))))+COUNT(IF(Inventory!$B$10:$B$1000=$B93,IF(Inventory!$C$10:$C$1000=$C93,IF(Inventory!$D$10:$D$1000=$D93,IF(Inventory!$J$10:$J$1000=wifr,IF(Inventory!$P$10:$P$1000=L$9,1)))))))</f>
        <v/>
      </c>
      <c r="M93" s="121" t="str">
        <f t="array" ref="M93">IF($D93="","",COUNT(IF(Inventory!$B$10:$B$1000=$B93,IF(Inventory!$C$10:$C$1000=$C93,IF(Inventory!$D$10:$D$1000=$D93,IF(Inventory!$J$10:$J$1000=wicr,IF(Inventory!$P$10:$P$1000=M$9,1))))))+COUNT(IF(Inventory!$B$10:$B$1000=$B93,IF(Inventory!$C$10:$C$1000=$C93,IF(Inventory!$D$10:$D$1000=$D93,IF(Inventory!$J$10:$J$1000=wifr,IF(Inventory!$P$10:$P$1000=M$9,1)))))))</f>
        <v/>
      </c>
      <c r="N93" s="121" t="str">
        <f t="array" ref="N93">IF($D93="","",COUNT(IF(Inventory!$B$10:$B$1000=$B93,IF(Inventory!$C$10:$C$1000=$C93,IF(Inventory!$D$10:$D$1000=$D93,IF(Inventory!$J$10:$J$1000=wicr,IF(Inventory!$P$10:$P$1000=N$9,1))))))+COUNT(IF(Inventory!$B$10:$B$1000=$B93,IF(Inventory!$C$10:$C$1000=$C93,IF(Inventory!$D$10:$D$1000=$D93,IF(Inventory!$J$10:$J$1000=wifr,IF(Inventory!$P$10:$P$1000=N$9,1)))))))</f>
        <v/>
      </c>
      <c r="O93" s="121" t="str">
        <f t="array" ref="O93">IF($D93="","",COUNT(IF(Inventory!$B$10:$B$1000=$B93,IF(Inventory!$C$10:$C$1000=$C93,IF(Inventory!$D$10:$D$1000=$D93,IF(Inventory!$J$10:$J$1000=wicr,IF(Inventory!$P$10:$P$1000=O$9,1))))))+COUNT(IF(Inventory!$B$10:$B$1000=$B93,IF(Inventory!$C$10:$C$1000=$C93,IF(Inventory!$D$10:$D$1000=$D93,IF(Inventory!$J$10:$J$1000=wifr,IF(Inventory!$P$10:$P$1000=O$9,1)))))))</f>
        <v/>
      </c>
      <c r="P93" s="121" t="str">
        <f t="array" ref="P93">IF($D93="","",COUNT(IF(Inventory!$B$10:$B$1000=$B93,IF(Inventory!$C$10:$C$1000=$C93,IF(Inventory!$D$10:$D$1000=$D93,IF(Inventory!$J$10:$J$1000=wicr,IF(Inventory!$P$10:$P$1000=P$9,1))))))+COUNT(IF(Inventory!$B$10:$B$1000=$B93,IF(Inventory!$C$10:$C$1000=$C93,IF(Inventory!$D$10:$D$1000=$D93,IF(Inventory!$J$10:$J$1000=wifr,IF(Inventory!$P$10:$P$1000=P$9,1)))))))</f>
        <v/>
      </c>
      <c r="Q93" s="122" t="str">
        <f t="shared" si="23"/>
        <v/>
      </c>
      <c r="R93" s="121" t="str">
        <f t="array" ref="R93">IF($D93="","",COUNT(IF(Inventory!$B$10:$B$1000=$B93,IF(Inventory!$C$10:$C$1000=$C93,IF(Inventory!$D$10:$D$1000=$D93,IF(Inventory!$J$10:$J$1000=frig,1))))))</f>
        <v/>
      </c>
      <c r="S93" s="121" t="str">
        <f t="array" ref="S93">IF($D93="","",COUNT(IF(Inventory!$B$10:$B$1000=$B93,IF(Inventory!$C$10:$C$1000=$C93,IF(Inventory!$D$10:$D$1000=$D93,IF(Inventory!$J$10:$J$1000=frig,IF(Inventory!$P$10:$P$1000=S$9,1)))))))</f>
        <v/>
      </c>
      <c r="T93" s="121" t="str">
        <f t="array" ref="T93">IF($D93="","",COUNT(IF(Inventory!$B$10:$B$1000=$B93,IF(Inventory!$C$10:$C$1000=$C93,IF(Inventory!$D$10:$D$1000=$D93,IF(Inventory!$J$10:$J$1000=frig,IF(Inventory!$P$10:$P$1000=T$9,1)))))))</f>
        <v/>
      </c>
      <c r="U93" s="121" t="str">
        <f t="array" ref="U93">IF($D93="","",COUNT(IF(Inventory!$B$10:$B$1000=$B93,IF(Inventory!$C$10:$C$1000=$C93,IF(Inventory!$D$10:$D$1000=$D93,IF(Inventory!$J$10:$J$1000=frig,IF(Inventory!$P$10:$P$1000=U$9,1)))))))</f>
        <v/>
      </c>
      <c r="V93" s="121" t="str">
        <f t="array" ref="V93">IF($D93="","",COUNT(IF(Inventory!$B$10:$B$1000=$B93,IF(Inventory!$C$10:$C$1000=$C93,IF(Inventory!$D$10:$D$1000=$D93,IF(Inventory!$J$10:$J$1000=frig,IF(Inventory!$P$10:$P$1000=V$9,1)))))))</f>
        <v/>
      </c>
      <c r="W93" s="121" t="str">
        <f t="array" ref="W93">IF($D93="","",COUNT(IF(Inventory!$B$10:$B$1000=$B93,IF(Inventory!$C$10:$C$1000=$C93,IF(Inventory!$D$10:$D$1000=$D93,IF(Inventory!$J$10:$J$1000=frig,IF(Inventory!$P$10:$P$1000=W$9,1)))))))</f>
        <v/>
      </c>
      <c r="X93" s="122" t="str">
        <f t="shared" si="24"/>
        <v/>
      </c>
      <c r="Y93" s="121" t="str">
        <f t="array" ref="Y93">IF($D93="","",COUNT(IF(Inventory!$B$10:$B$1000=$B93,IF(Inventory!$C$10:$C$1000=$C93,IF(Inventory!$D$10:$D$1000=$D93,IF(Inventory!$J$10:$J$1000=freez,1))))))</f>
        <v/>
      </c>
      <c r="Z93" s="121" t="str">
        <f t="array" ref="Z93">IF($D93="","",COUNT(IF(Inventory!$B$10:$B$1000=$B93,IF(Inventory!$C$10:$C$1000=$C93,IF(Inventory!$D$10:$D$1000=$D93,IF(Inventory!$J$10:$J$1000=freez,IF(Inventory!$P$10:$P$1000=Z$9,1)))))))</f>
        <v/>
      </c>
      <c r="AA93" s="121" t="str">
        <f t="array" ref="AA93">IF($D93="","",COUNT(IF(Inventory!$B$10:$B$1000=$B93,IF(Inventory!$C$10:$C$1000=$C93,IF(Inventory!$D$10:$D$1000=$D93,IF(Inventory!$J$10:$J$1000=freez,IF(Inventory!$P$10:$P$1000=AA$9,1)))))))</f>
        <v/>
      </c>
      <c r="AB93" s="121" t="str">
        <f t="array" ref="AB93">IF($D93="","",COUNT(IF(Inventory!$B$10:$B$1000=$B93,IF(Inventory!$C$10:$C$1000=$C93,IF(Inventory!$D$10:$D$1000=$D93,IF(Inventory!$J$10:$J$1000=freez,IF(Inventory!$P$10:$P$1000=AB$9,1)))))))</f>
        <v/>
      </c>
      <c r="AC93" s="121" t="str">
        <f t="array" ref="AC93">IF($D93="","",COUNT(IF(Inventory!$B$10:$B$1000=$B93,IF(Inventory!$C$10:$C$1000=$C93,IF(Inventory!$D$10:$D$1000=$D93,IF(Inventory!$J$10:$J$1000=freez,IF(Inventory!$P$10:$P$1000=AC$9,1)))))))</f>
        <v/>
      </c>
      <c r="AD93" s="121" t="str">
        <f t="array" ref="AD93">IF($D93="","",COUNT(IF(Inventory!$B$10:$B$1000=$B93,IF(Inventory!$C$10:$C$1000=$C93,IF(Inventory!$D$10:$D$1000=$D93,IF(Inventory!$J$10:$J$1000=freez,IF(Inventory!$P$10:$P$1000=AD$9,1)))))))</f>
        <v/>
      </c>
      <c r="AE93" s="122" t="str">
        <f t="shared" si="25"/>
        <v/>
      </c>
      <c r="AF93" s="121" t="str">
        <f t="array" ref="AF93">IF($D93="","",SUM(IF(Inventory!$B$10:$B$1000=$B93,IF(Inventory!$C$10:$C$1000=$C93,IF(Inventory!$D$10:$D$1000=$D93,IF(Inventory!$J$10:$J$1000=frig,Inventory!$AC$10:$AC$1000)))))+SUM(IF(Inventory!$B$10:$B$1000=$B93,IF(Inventory!$C$10:$C$1000=$C93,IF(Inventory!$D$10:$D$1000=$D93,IF(Inventory!$J$10:$J$1000=wicr,Inventory!$AC$10:$AC$1000))))))</f>
        <v/>
      </c>
      <c r="AG93" s="121" t="str">
        <f t="array" ref="AG93">IF($D93="","",SUM(IF(Inventory!$B$10:$B$1000=$B93,IF(Inventory!$C$10:$C$1000=$C93,IF(Inventory!$D$10:$D$1000=$D93,IF(Inventory!$J$10:$J$1000=frig,IF(Inventory!$P$10:$P$1000=AG$9,Inventory!$AC$10:$AC$1000))))))+SUM(IF(Inventory!$B$10:$B$1000=$B93,IF(Inventory!$C$10:$C$1000=$C93,IF(Inventory!$D$10:$D$1000=$D93,IF(Inventory!$J$10:$J$1000=wicr,IF(Inventory!$P$10:$P$1000=AG$9,Inventory!$AC$10:$AC$1000)))))))</f>
        <v/>
      </c>
      <c r="AH93" s="121" t="str">
        <f t="array" ref="AH93">IF($D93="","",SUM(IF(Inventory!$B$10:$B$1000=$B93,IF(Inventory!$C$10:$C$1000=$C93,IF(Inventory!$D$10:$D$1000=$D93,IF(Inventory!$J$10:$J$1000=frig,IF(Inventory!$P$10:$P$1000=AH$9,Inventory!$AC$10:$AC$1000))))))+SUM(IF(Inventory!$B$10:$B$1000=$B93,IF(Inventory!$C$10:$C$1000=$C93,IF(Inventory!$D$10:$D$1000=$D93,IF(Inventory!$J$10:$J$1000=wicr,IF(Inventory!$P$10:$P$1000=AH$9,Inventory!$AC$10:$AC$1000)))))))</f>
        <v/>
      </c>
      <c r="AI93" s="121" t="str">
        <f t="array" ref="AI93">IF($D93="","",SUM(IF(Inventory!$B$10:$B$1000=$B93,IF(Inventory!$C$10:$C$1000=$C93,IF(Inventory!$D$10:$D$1000=$D93,IF(Inventory!$J$10:$J$1000=frig,IF(Inventory!$P$10:$P$1000=AI$9,Inventory!$AC$10:$AC$1000))))))+SUM(IF(Inventory!$B$10:$B$1000=$B93,IF(Inventory!$C$10:$C$1000=$C93,IF(Inventory!$D$10:$D$1000=$D93,IF(Inventory!$J$10:$J$1000=wicr,IF(Inventory!$P$10:$P$1000=AI$9,Inventory!$AC$10:$AC$1000)))))))</f>
        <v/>
      </c>
      <c r="AJ93" s="121" t="str">
        <f t="array" ref="AJ93">IF($D93="","",SUM(IF(Inventory!$B$10:$B$1000=$B93,IF(Inventory!$C$10:$C$1000=$C93,IF(Inventory!$D$10:$D$1000=$D93,IF(Inventory!$J$10:$J$1000=frig,IF(Inventory!$P$10:$P$1000=AJ$9,Inventory!$AC$10:$AC$1000))))))+SUM(IF(Inventory!$B$10:$B$1000=$B93,IF(Inventory!$C$10:$C$1000=$C93,IF(Inventory!$D$10:$D$1000=$D93,IF(Inventory!$J$10:$J$1000=wicr,IF(Inventory!$P$10:$P$1000=AJ$9,Inventory!$AC$10:$AC$1000)))))))</f>
        <v/>
      </c>
      <c r="AK93" s="121" t="str">
        <f t="array" ref="AK93">IF($D93="","",SUM(IF(Inventory!$B$10:$B$1000=$B93,IF(Inventory!$C$10:$C$1000=$C93,IF(Inventory!$D$10:$D$1000=$D93,IF(Inventory!$J$10:$J$1000=frig,IF(Inventory!$P$10:$P$1000=AK$9,Inventory!$AC$10:$AC$1000))))))+SUM(IF(Inventory!$B$10:$B$1000=$B93,IF(Inventory!$C$10:$C$1000=$C93,IF(Inventory!$D$10:$D$1000=$D93,IF(Inventory!$J$10:$J$1000=wicr,IF(Inventory!$P$10:$P$1000=AK$9,Inventory!$AC$10:$AC$1000)))))))</f>
        <v/>
      </c>
      <c r="AL93" s="123" t="str">
        <f t="shared" si="26"/>
        <v/>
      </c>
      <c r="AM93" s="121" t="str">
        <f t="array" ref="AM93">IF($D93="","",SUM(IF(Inventory!$B$10:$B$1000=$B93,IF(Inventory!$C$10:$C$1000=$C93,IF(Inventory!$D$10:$D$1000=$D93,IF(Inventory!$J$10:$J$1000=freez,Inventory!$AD$10:$AD$1000)))))+SUM(IF(Inventory!$B$10:$B$1000=$B93,IF(Inventory!$C$10:$C$1000=$C93,IF(Inventory!$D$10:$D$1000=$D93,IF(Inventory!$J$10:$J$1000=wifr,Inventory!$AD$10:$AD$1000))))))</f>
        <v/>
      </c>
      <c r="AN93" s="121" t="str">
        <f t="array" ref="AN93">IF($D93="","",SUM(IF(Inventory!$B$10:$B$1000=$B93,IF(Inventory!$C$10:$C$1000=$C93,IF(Inventory!$D$10:$D$1000=$D93,IF(Inventory!$J$10:$J$1000=freez,IF(Inventory!$P$10:$P$1000=AN$9,Inventory!$AD$10:$AD$1000))))))+SUM(IF(Inventory!$B$10:$B$1000=$B93,IF(Inventory!$C$10:$C$1000=$C93,IF(Inventory!$D$10:$D$1000=$D93,IF(Inventory!$J$10:$J$1000=wifr,IF(Inventory!$P$10:$P$1000=AN$9,Inventory!$AD$10:$AD$1000)))))))</f>
        <v/>
      </c>
      <c r="AO93" s="121" t="str">
        <f t="array" ref="AO93">IF($D93="","",SUM(IF(Inventory!$B$10:$B$1000=$B93,IF(Inventory!$C$10:$C$1000=$C93,IF(Inventory!$D$10:$D$1000=$D93,IF(Inventory!$J$10:$J$1000=freez,IF(Inventory!$P$10:$P$1000=AO$9,Inventory!$AD$10:$AD$1000))))))+SUM(IF(Inventory!$B$10:$B$1000=$B93,IF(Inventory!$C$10:$C$1000=$C93,IF(Inventory!$D$10:$D$1000=$D93,IF(Inventory!$J$10:$J$1000=wifr,IF(Inventory!$P$10:$P$1000=AO$9,Inventory!$AD$10:$AD$1000)))))))</f>
        <v/>
      </c>
      <c r="AP93" s="121" t="str">
        <f t="array" ref="AP93">IF($D93="","",SUM(IF(Inventory!$B$10:$B$1000=$B93,IF(Inventory!$C$10:$C$1000=$C93,IF(Inventory!$D$10:$D$1000=$D93,IF(Inventory!$J$10:$J$1000=freez,IF(Inventory!$P$10:$P$1000=AP$9,Inventory!$AD$10:$AD$1000))))))+SUM(IF(Inventory!$B$10:$B$1000=$B93,IF(Inventory!$C$10:$C$1000=$C93,IF(Inventory!$D$10:$D$1000=$D93,IF(Inventory!$J$10:$J$1000=wifr,IF(Inventory!$P$10:$P$1000=AP$9,Inventory!$AD$10:$AD$1000)))))))</f>
        <v/>
      </c>
      <c r="AQ93" s="121" t="str">
        <f t="array" ref="AQ93">IF($D93="","",SUM(IF(Inventory!$B$10:$B$1000=$B93,IF(Inventory!$C$10:$C$1000=$C93,IF(Inventory!$D$10:$D$1000=$D93,IF(Inventory!$J$10:$J$1000=freez,IF(Inventory!$P$10:$P$1000=AQ$9,Inventory!$AD$10:$AD$1000))))))+SUM(IF(Inventory!$B$10:$B$1000=$B93,IF(Inventory!$C$10:$C$1000=$C93,IF(Inventory!$D$10:$D$1000=$D93,IF(Inventory!$J$10:$J$1000=wifr,IF(Inventory!$P$10:$P$1000=AQ$9,Inventory!$AD$10:$AD$1000)))))))</f>
        <v/>
      </c>
      <c r="AR93" s="121" t="str">
        <f t="array" ref="AR93">IF($D93="","",SUM(IF(Inventory!$B$10:$B$1000=$B93,IF(Inventory!$C$10:$C$1000=$C93,IF(Inventory!$D$10:$D$1000=$D93,IF(Inventory!$J$10:$J$1000=freez,IF(Inventory!$P$10:$P$1000=AR$9,Inventory!$AD$10:$AD$1000))))))+SUM(IF(Inventory!$B$10:$B$1000=$B93,IF(Inventory!$C$10:$C$1000=$C93,IF(Inventory!$D$10:$D$1000=$D93,IF(Inventory!$J$10:$J$1000=wifr,IF(Inventory!$P$10:$P$1000=AR$9,Inventory!$AD$10:$AD$1000)))))))</f>
        <v/>
      </c>
      <c r="AS93" s="124" t="str">
        <f t="shared" si="27"/>
        <v/>
      </c>
      <c r="AU93" s="352"/>
      <c r="AV93" s="352"/>
      <c r="AX93" s="125">
        <f>IF($C93="",0,Prog!$H91*AX$6*($AU93+$AV93)/12000)</f>
        <v>0</v>
      </c>
      <c r="AY93" s="125">
        <f>IF($C93="",0,Prog!$H91*AY$6*($AU93+$AV93)/12000)</f>
        <v>0</v>
      </c>
      <c r="AZ93" s="121"/>
    </row>
    <row r="94" spans="1:52" ht="16.5" x14ac:dyDescent="0.3">
      <c r="A94" s="279" t="str">
        <f>IF(Prog!B92="","",Prog!B92)</f>
        <v/>
      </c>
      <c r="B94" s="279" t="str">
        <f>IF(Prog!C92="","",Prog!C92)</f>
        <v/>
      </c>
      <c r="C94" s="279" t="str">
        <f>IF(Prog!D92="","",Prog!D92)</f>
        <v/>
      </c>
      <c r="D94" s="120"/>
      <c r="E94" s="121" t="str">
        <f t="array" ref="E94">IF($D94="","",COUNT(IF(Inventory!$B$10:$B$1000=$B94,IF(Inventory!$C$10:$C$1000=$C94,IF(Inventory!$D$10:$D$1000=$D94,IF(Inventory!$P$10:$P$1000=E$9,1))))))</f>
        <v/>
      </c>
      <c r="F94" s="121" t="str">
        <f t="array" ref="F94">IF($D94="","",COUNT(IF(Inventory!$B$10:$B$1000=$B94,IF(Inventory!$C$10:$C$1000=$C94,IF(Inventory!$D$10:$D$1000=$D94,IF(Inventory!$P$10:$P$1000=F$9,1))))))</f>
        <v/>
      </c>
      <c r="G94" s="121" t="str">
        <f t="array" ref="G94">IF($D94="","",COUNT(IF(Inventory!$B$10:$B$1000=$B94,IF(Inventory!$C$10:$C$1000=$C94,IF(Inventory!$D$10:$D$1000=$D94,IF(Inventory!$P$10:$P$1000=G$9,1))))))</f>
        <v/>
      </c>
      <c r="H94" s="121" t="str">
        <f t="array" ref="H94">IF($D94="","",COUNT(IF(Inventory!$B$10:$B$1000=$B94,IF(Inventory!$C$10:$C$1000=$C94,IF(Inventory!$D$10:$D$1000=$D94,IF(Inventory!$P$10:$P$1000=H$9,1))))))</f>
        <v/>
      </c>
      <c r="I94" s="121" t="str">
        <f t="array" ref="I94">IF($D94="","",COUNT(IF(Inventory!$B$10:$B$1000=$B94,IF(Inventory!$C$10:$C$1000=$C94,IF(Inventory!$D$10:$D$1000=$D94,IF(Inventory!$P$10:$P$1000=I$9,1))))))</f>
        <v/>
      </c>
      <c r="J94" s="121">
        <f t="shared" si="22"/>
        <v>0</v>
      </c>
      <c r="K94" s="121" t="str">
        <f t="array" ref="K94">IF($D94="","",COUNT(IF(Inventory!$B$10:$B$1000=$B94,IF(Inventory!$C$10:$C$1000=$C94,IF(Inventory!$D$10:$D$1000=$D94,IF(Inventory!$J$10:$J$1000=wicr,1)))))+COUNT(IF(Inventory!$B$10:$B$1000=$B94,IF(Inventory!$C$10:$C$1000=$C94,IF(Inventory!$D$10:$D$1000=$D94,IF(Inventory!$J$10:$J$1000=wifr,1))))))</f>
        <v/>
      </c>
      <c r="L94" s="121" t="str">
        <f t="array" ref="L94">IF($D94="","",COUNT(IF(Inventory!$B$10:$B$1000=$B94,IF(Inventory!$C$10:$C$1000=$C94,IF(Inventory!$D$10:$D$1000=$D94,IF(Inventory!$J$10:$J$1000=wicr,IF(Inventory!$P$10:$P$1000=L$9,1))))))+COUNT(IF(Inventory!$B$10:$B$1000=$B94,IF(Inventory!$C$10:$C$1000=$C94,IF(Inventory!$D$10:$D$1000=$D94,IF(Inventory!$J$10:$J$1000=wifr,IF(Inventory!$P$10:$P$1000=L$9,1)))))))</f>
        <v/>
      </c>
      <c r="M94" s="121" t="str">
        <f t="array" ref="M94">IF($D94="","",COUNT(IF(Inventory!$B$10:$B$1000=$B94,IF(Inventory!$C$10:$C$1000=$C94,IF(Inventory!$D$10:$D$1000=$D94,IF(Inventory!$J$10:$J$1000=wicr,IF(Inventory!$P$10:$P$1000=M$9,1))))))+COUNT(IF(Inventory!$B$10:$B$1000=$B94,IF(Inventory!$C$10:$C$1000=$C94,IF(Inventory!$D$10:$D$1000=$D94,IF(Inventory!$J$10:$J$1000=wifr,IF(Inventory!$P$10:$P$1000=M$9,1)))))))</f>
        <v/>
      </c>
      <c r="N94" s="121" t="str">
        <f t="array" ref="N94">IF($D94="","",COUNT(IF(Inventory!$B$10:$B$1000=$B94,IF(Inventory!$C$10:$C$1000=$C94,IF(Inventory!$D$10:$D$1000=$D94,IF(Inventory!$J$10:$J$1000=wicr,IF(Inventory!$P$10:$P$1000=N$9,1))))))+COUNT(IF(Inventory!$B$10:$B$1000=$B94,IF(Inventory!$C$10:$C$1000=$C94,IF(Inventory!$D$10:$D$1000=$D94,IF(Inventory!$J$10:$J$1000=wifr,IF(Inventory!$P$10:$P$1000=N$9,1)))))))</f>
        <v/>
      </c>
      <c r="O94" s="121" t="str">
        <f t="array" ref="O94">IF($D94="","",COUNT(IF(Inventory!$B$10:$B$1000=$B94,IF(Inventory!$C$10:$C$1000=$C94,IF(Inventory!$D$10:$D$1000=$D94,IF(Inventory!$J$10:$J$1000=wicr,IF(Inventory!$P$10:$P$1000=O$9,1))))))+COUNT(IF(Inventory!$B$10:$B$1000=$B94,IF(Inventory!$C$10:$C$1000=$C94,IF(Inventory!$D$10:$D$1000=$D94,IF(Inventory!$J$10:$J$1000=wifr,IF(Inventory!$P$10:$P$1000=O$9,1)))))))</f>
        <v/>
      </c>
      <c r="P94" s="121" t="str">
        <f t="array" ref="P94">IF($D94="","",COUNT(IF(Inventory!$B$10:$B$1000=$B94,IF(Inventory!$C$10:$C$1000=$C94,IF(Inventory!$D$10:$D$1000=$D94,IF(Inventory!$J$10:$J$1000=wicr,IF(Inventory!$P$10:$P$1000=P$9,1))))))+COUNT(IF(Inventory!$B$10:$B$1000=$B94,IF(Inventory!$C$10:$C$1000=$C94,IF(Inventory!$D$10:$D$1000=$D94,IF(Inventory!$J$10:$J$1000=wifr,IF(Inventory!$P$10:$P$1000=P$9,1)))))))</f>
        <v/>
      </c>
      <c r="Q94" s="122" t="str">
        <f t="shared" si="23"/>
        <v/>
      </c>
      <c r="R94" s="121" t="str">
        <f t="array" ref="R94">IF($D94="","",COUNT(IF(Inventory!$B$10:$B$1000=$B94,IF(Inventory!$C$10:$C$1000=$C94,IF(Inventory!$D$10:$D$1000=$D94,IF(Inventory!$J$10:$J$1000=frig,1))))))</f>
        <v/>
      </c>
      <c r="S94" s="121" t="str">
        <f t="array" ref="S94">IF($D94="","",COUNT(IF(Inventory!$B$10:$B$1000=$B94,IF(Inventory!$C$10:$C$1000=$C94,IF(Inventory!$D$10:$D$1000=$D94,IF(Inventory!$J$10:$J$1000=frig,IF(Inventory!$P$10:$P$1000=S$9,1)))))))</f>
        <v/>
      </c>
      <c r="T94" s="121" t="str">
        <f t="array" ref="T94">IF($D94="","",COUNT(IF(Inventory!$B$10:$B$1000=$B94,IF(Inventory!$C$10:$C$1000=$C94,IF(Inventory!$D$10:$D$1000=$D94,IF(Inventory!$J$10:$J$1000=frig,IF(Inventory!$P$10:$P$1000=T$9,1)))))))</f>
        <v/>
      </c>
      <c r="U94" s="121" t="str">
        <f t="array" ref="U94">IF($D94="","",COUNT(IF(Inventory!$B$10:$B$1000=$B94,IF(Inventory!$C$10:$C$1000=$C94,IF(Inventory!$D$10:$D$1000=$D94,IF(Inventory!$J$10:$J$1000=frig,IF(Inventory!$P$10:$P$1000=U$9,1)))))))</f>
        <v/>
      </c>
      <c r="V94" s="121" t="str">
        <f t="array" ref="V94">IF($D94="","",COUNT(IF(Inventory!$B$10:$B$1000=$B94,IF(Inventory!$C$10:$C$1000=$C94,IF(Inventory!$D$10:$D$1000=$D94,IF(Inventory!$J$10:$J$1000=frig,IF(Inventory!$P$10:$P$1000=V$9,1)))))))</f>
        <v/>
      </c>
      <c r="W94" s="121" t="str">
        <f t="array" ref="W94">IF($D94="","",COUNT(IF(Inventory!$B$10:$B$1000=$B94,IF(Inventory!$C$10:$C$1000=$C94,IF(Inventory!$D$10:$D$1000=$D94,IF(Inventory!$J$10:$J$1000=frig,IF(Inventory!$P$10:$P$1000=W$9,1)))))))</f>
        <v/>
      </c>
      <c r="X94" s="122" t="str">
        <f t="shared" si="24"/>
        <v/>
      </c>
      <c r="Y94" s="121" t="str">
        <f t="array" ref="Y94">IF($D94="","",COUNT(IF(Inventory!$B$10:$B$1000=$B94,IF(Inventory!$C$10:$C$1000=$C94,IF(Inventory!$D$10:$D$1000=$D94,IF(Inventory!$J$10:$J$1000=freez,1))))))</f>
        <v/>
      </c>
      <c r="Z94" s="121" t="str">
        <f t="array" ref="Z94">IF($D94="","",COUNT(IF(Inventory!$B$10:$B$1000=$B94,IF(Inventory!$C$10:$C$1000=$C94,IF(Inventory!$D$10:$D$1000=$D94,IF(Inventory!$J$10:$J$1000=freez,IF(Inventory!$P$10:$P$1000=Z$9,1)))))))</f>
        <v/>
      </c>
      <c r="AA94" s="121" t="str">
        <f t="array" ref="AA94">IF($D94="","",COUNT(IF(Inventory!$B$10:$B$1000=$B94,IF(Inventory!$C$10:$C$1000=$C94,IF(Inventory!$D$10:$D$1000=$D94,IF(Inventory!$J$10:$J$1000=freez,IF(Inventory!$P$10:$P$1000=AA$9,1)))))))</f>
        <v/>
      </c>
      <c r="AB94" s="121" t="str">
        <f t="array" ref="AB94">IF($D94="","",COUNT(IF(Inventory!$B$10:$B$1000=$B94,IF(Inventory!$C$10:$C$1000=$C94,IF(Inventory!$D$10:$D$1000=$D94,IF(Inventory!$J$10:$J$1000=freez,IF(Inventory!$P$10:$P$1000=AB$9,1)))))))</f>
        <v/>
      </c>
      <c r="AC94" s="121" t="str">
        <f t="array" ref="AC94">IF($D94="","",COUNT(IF(Inventory!$B$10:$B$1000=$B94,IF(Inventory!$C$10:$C$1000=$C94,IF(Inventory!$D$10:$D$1000=$D94,IF(Inventory!$J$10:$J$1000=freez,IF(Inventory!$P$10:$P$1000=AC$9,1)))))))</f>
        <v/>
      </c>
      <c r="AD94" s="121" t="str">
        <f t="array" ref="AD94">IF($D94="","",COUNT(IF(Inventory!$B$10:$B$1000=$B94,IF(Inventory!$C$10:$C$1000=$C94,IF(Inventory!$D$10:$D$1000=$D94,IF(Inventory!$J$10:$J$1000=freez,IF(Inventory!$P$10:$P$1000=AD$9,1)))))))</f>
        <v/>
      </c>
      <c r="AE94" s="122" t="str">
        <f t="shared" si="25"/>
        <v/>
      </c>
      <c r="AF94" s="121" t="str">
        <f t="array" ref="AF94">IF($D94="","",SUM(IF(Inventory!$B$10:$B$1000=$B94,IF(Inventory!$C$10:$C$1000=$C94,IF(Inventory!$D$10:$D$1000=$D94,IF(Inventory!$J$10:$J$1000=frig,Inventory!$AC$10:$AC$1000)))))+SUM(IF(Inventory!$B$10:$B$1000=$B94,IF(Inventory!$C$10:$C$1000=$C94,IF(Inventory!$D$10:$D$1000=$D94,IF(Inventory!$J$10:$J$1000=wicr,Inventory!$AC$10:$AC$1000))))))</f>
        <v/>
      </c>
      <c r="AG94" s="121" t="str">
        <f t="array" ref="AG94">IF($D94="","",SUM(IF(Inventory!$B$10:$B$1000=$B94,IF(Inventory!$C$10:$C$1000=$C94,IF(Inventory!$D$10:$D$1000=$D94,IF(Inventory!$J$10:$J$1000=frig,IF(Inventory!$P$10:$P$1000=AG$9,Inventory!$AC$10:$AC$1000))))))+SUM(IF(Inventory!$B$10:$B$1000=$B94,IF(Inventory!$C$10:$C$1000=$C94,IF(Inventory!$D$10:$D$1000=$D94,IF(Inventory!$J$10:$J$1000=wicr,IF(Inventory!$P$10:$P$1000=AG$9,Inventory!$AC$10:$AC$1000)))))))</f>
        <v/>
      </c>
      <c r="AH94" s="121" t="str">
        <f t="array" ref="AH94">IF($D94="","",SUM(IF(Inventory!$B$10:$B$1000=$B94,IF(Inventory!$C$10:$C$1000=$C94,IF(Inventory!$D$10:$D$1000=$D94,IF(Inventory!$J$10:$J$1000=frig,IF(Inventory!$P$10:$P$1000=AH$9,Inventory!$AC$10:$AC$1000))))))+SUM(IF(Inventory!$B$10:$B$1000=$B94,IF(Inventory!$C$10:$C$1000=$C94,IF(Inventory!$D$10:$D$1000=$D94,IF(Inventory!$J$10:$J$1000=wicr,IF(Inventory!$P$10:$P$1000=AH$9,Inventory!$AC$10:$AC$1000)))))))</f>
        <v/>
      </c>
      <c r="AI94" s="121" t="str">
        <f t="array" ref="AI94">IF($D94="","",SUM(IF(Inventory!$B$10:$B$1000=$B94,IF(Inventory!$C$10:$C$1000=$C94,IF(Inventory!$D$10:$D$1000=$D94,IF(Inventory!$J$10:$J$1000=frig,IF(Inventory!$P$10:$P$1000=AI$9,Inventory!$AC$10:$AC$1000))))))+SUM(IF(Inventory!$B$10:$B$1000=$B94,IF(Inventory!$C$10:$C$1000=$C94,IF(Inventory!$D$10:$D$1000=$D94,IF(Inventory!$J$10:$J$1000=wicr,IF(Inventory!$P$10:$P$1000=AI$9,Inventory!$AC$10:$AC$1000)))))))</f>
        <v/>
      </c>
      <c r="AJ94" s="121" t="str">
        <f t="array" ref="AJ94">IF($D94="","",SUM(IF(Inventory!$B$10:$B$1000=$B94,IF(Inventory!$C$10:$C$1000=$C94,IF(Inventory!$D$10:$D$1000=$D94,IF(Inventory!$J$10:$J$1000=frig,IF(Inventory!$P$10:$P$1000=AJ$9,Inventory!$AC$10:$AC$1000))))))+SUM(IF(Inventory!$B$10:$B$1000=$B94,IF(Inventory!$C$10:$C$1000=$C94,IF(Inventory!$D$10:$D$1000=$D94,IF(Inventory!$J$10:$J$1000=wicr,IF(Inventory!$P$10:$P$1000=AJ$9,Inventory!$AC$10:$AC$1000)))))))</f>
        <v/>
      </c>
      <c r="AK94" s="121" t="str">
        <f t="array" ref="AK94">IF($D94="","",SUM(IF(Inventory!$B$10:$B$1000=$B94,IF(Inventory!$C$10:$C$1000=$C94,IF(Inventory!$D$10:$D$1000=$D94,IF(Inventory!$J$10:$J$1000=frig,IF(Inventory!$P$10:$P$1000=AK$9,Inventory!$AC$10:$AC$1000))))))+SUM(IF(Inventory!$B$10:$B$1000=$B94,IF(Inventory!$C$10:$C$1000=$C94,IF(Inventory!$D$10:$D$1000=$D94,IF(Inventory!$J$10:$J$1000=wicr,IF(Inventory!$P$10:$P$1000=AK$9,Inventory!$AC$10:$AC$1000)))))))</f>
        <v/>
      </c>
      <c r="AL94" s="123" t="str">
        <f t="shared" si="26"/>
        <v/>
      </c>
      <c r="AM94" s="121" t="str">
        <f t="array" ref="AM94">IF($D94="","",SUM(IF(Inventory!$B$10:$B$1000=$B94,IF(Inventory!$C$10:$C$1000=$C94,IF(Inventory!$D$10:$D$1000=$D94,IF(Inventory!$J$10:$J$1000=freez,Inventory!$AD$10:$AD$1000)))))+SUM(IF(Inventory!$B$10:$B$1000=$B94,IF(Inventory!$C$10:$C$1000=$C94,IF(Inventory!$D$10:$D$1000=$D94,IF(Inventory!$J$10:$J$1000=wifr,Inventory!$AD$10:$AD$1000))))))</f>
        <v/>
      </c>
      <c r="AN94" s="121" t="str">
        <f t="array" ref="AN94">IF($D94="","",SUM(IF(Inventory!$B$10:$B$1000=$B94,IF(Inventory!$C$10:$C$1000=$C94,IF(Inventory!$D$10:$D$1000=$D94,IF(Inventory!$J$10:$J$1000=freez,IF(Inventory!$P$10:$P$1000=AN$9,Inventory!$AD$10:$AD$1000))))))+SUM(IF(Inventory!$B$10:$B$1000=$B94,IF(Inventory!$C$10:$C$1000=$C94,IF(Inventory!$D$10:$D$1000=$D94,IF(Inventory!$J$10:$J$1000=wifr,IF(Inventory!$P$10:$P$1000=AN$9,Inventory!$AD$10:$AD$1000)))))))</f>
        <v/>
      </c>
      <c r="AO94" s="121" t="str">
        <f t="array" ref="AO94">IF($D94="","",SUM(IF(Inventory!$B$10:$B$1000=$B94,IF(Inventory!$C$10:$C$1000=$C94,IF(Inventory!$D$10:$D$1000=$D94,IF(Inventory!$J$10:$J$1000=freez,IF(Inventory!$P$10:$P$1000=AO$9,Inventory!$AD$10:$AD$1000))))))+SUM(IF(Inventory!$B$10:$B$1000=$B94,IF(Inventory!$C$10:$C$1000=$C94,IF(Inventory!$D$10:$D$1000=$D94,IF(Inventory!$J$10:$J$1000=wifr,IF(Inventory!$P$10:$P$1000=AO$9,Inventory!$AD$10:$AD$1000)))))))</f>
        <v/>
      </c>
      <c r="AP94" s="121" t="str">
        <f t="array" ref="AP94">IF($D94="","",SUM(IF(Inventory!$B$10:$B$1000=$B94,IF(Inventory!$C$10:$C$1000=$C94,IF(Inventory!$D$10:$D$1000=$D94,IF(Inventory!$J$10:$J$1000=freez,IF(Inventory!$P$10:$P$1000=AP$9,Inventory!$AD$10:$AD$1000))))))+SUM(IF(Inventory!$B$10:$B$1000=$B94,IF(Inventory!$C$10:$C$1000=$C94,IF(Inventory!$D$10:$D$1000=$D94,IF(Inventory!$J$10:$J$1000=wifr,IF(Inventory!$P$10:$P$1000=AP$9,Inventory!$AD$10:$AD$1000)))))))</f>
        <v/>
      </c>
      <c r="AQ94" s="121" t="str">
        <f t="array" ref="AQ94">IF($D94="","",SUM(IF(Inventory!$B$10:$B$1000=$B94,IF(Inventory!$C$10:$C$1000=$C94,IF(Inventory!$D$10:$D$1000=$D94,IF(Inventory!$J$10:$J$1000=freez,IF(Inventory!$P$10:$P$1000=AQ$9,Inventory!$AD$10:$AD$1000))))))+SUM(IF(Inventory!$B$10:$B$1000=$B94,IF(Inventory!$C$10:$C$1000=$C94,IF(Inventory!$D$10:$D$1000=$D94,IF(Inventory!$J$10:$J$1000=wifr,IF(Inventory!$P$10:$P$1000=AQ$9,Inventory!$AD$10:$AD$1000)))))))</f>
        <v/>
      </c>
      <c r="AR94" s="121" t="str">
        <f t="array" ref="AR94">IF($D94="","",SUM(IF(Inventory!$B$10:$B$1000=$B94,IF(Inventory!$C$10:$C$1000=$C94,IF(Inventory!$D$10:$D$1000=$D94,IF(Inventory!$J$10:$J$1000=freez,IF(Inventory!$P$10:$P$1000=AR$9,Inventory!$AD$10:$AD$1000))))))+SUM(IF(Inventory!$B$10:$B$1000=$B94,IF(Inventory!$C$10:$C$1000=$C94,IF(Inventory!$D$10:$D$1000=$D94,IF(Inventory!$J$10:$J$1000=wifr,IF(Inventory!$P$10:$P$1000=AR$9,Inventory!$AD$10:$AD$1000)))))))</f>
        <v/>
      </c>
      <c r="AS94" s="124" t="str">
        <f t="shared" si="27"/>
        <v/>
      </c>
      <c r="AU94" s="352"/>
      <c r="AV94" s="352"/>
      <c r="AX94" s="125">
        <f>IF($C94="",0,Prog!$H92*AX$6*($AU94+$AV94)/12000)</f>
        <v>0</v>
      </c>
      <c r="AY94" s="125">
        <f>IF($C94="",0,Prog!$H92*AY$6*($AU94+$AV94)/12000)</f>
        <v>0</v>
      </c>
      <c r="AZ94" s="121"/>
    </row>
    <row r="95" spans="1:52" ht="16.5" x14ac:dyDescent="0.3">
      <c r="A95" s="279" t="str">
        <f>IF(Prog!B93="","",Prog!B93)</f>
        <v/>
      </c>
      <c r="B95" s="279" t="str">
        <f>IF(Prog!C93="","",Prog!C93)</f>
        <v/>
      </c>
      <c r="C95" s="279" t="str">
        <f>IF(Prog!D93="","",Prog!D93)</f>
        <v/>
      </c>
      <c r="D95" s="120"/>
      <c r="E95" s="121" t="str">
        <f t="array" ref="E95">IF($D95="","",COUNT(IF(Inventory!$B$10:$B$1000=$B95,IF(Inventory!$C$10:$C$1000=$C95,IF(Inventory!$D$10:$D$1000=$D95,IF(Inventory!$P$10:$P$1000=E$9,1))))))</f>
        <v/>
      </c>
      <c r="F95" s="121" t="str">
        <f t="array" ref="F95">IF($D95="","",COUNT(IF(Inventory!$B$10:$B$1000=$B95,IF(Inventory!$C$10:$C$1000=$C95,IF(Inventory!$D$10:$D$1000=$D95,IF(Inventory!$P$10:$P$1000=F$9,1))))))</f>
        <v/>
      </c>
      <c r="G95" s="121" t="str">
        <f t="array" ref="G95">IF($D95="","",COUNT(IF(Inventory!$B$10:$B$1000=$B95,IF(Inventory!$C$10:$C$1000=$C95,IF(Inventory!$D$10:$D$1000=$D95,IF(Inventory!$P$10:$P$1000=G$9,1))))))</f>
        <v/>
      </c>
      <c r="H95" s="121" t="str">
        <f t="array" ref="H95">IF($D95="","",COUNT(IF(Inventory!$B$10:$B$1000=$B95,IF(Inventory!$C$10:$C$1000=$C95,IF(Inventory!$D$10:$D$1000=$D95,IF(Inventory!$P$10:$P$1000=H$9,1))))))</f>
        <v/>
      </c>
      <c r="I95" s="121" t="str">
        <f t="array" ref="I95">IF($D95="","",COUNT(IF(Inventory!$B$10:$B$1000=$B95,IF(Inventory!$C$10:$C$1000=$C95,IF(Inventory!$D$10:$D$1000=$D95,IF(Inventory!$P$10:$P$1000=I$9,1))))))</f>
        <v/>
      </c>
      <c r="J95" s="121">
        <f t="shared" si="22"/>
        <v>0</v>
      </c>
      <c r="K95" s="121" t="str">
        <f t="array" ref="K95">IF($D95="","",COUNT(IF(Inventory!$B$10:$B$1000=$B95,IF(Inventory!$C$10:$C$1000=$C95,IF(Inventory!$D$10:$D$1000=$D95,IF(Inventory!$J$10:$J$1000=wicr,1)))))+COUNT(IF(Inventory!$B$10:$B$1000=$B95,IF(Inventory!$C$10:$C$1000=$C95,IF(Inventory!$D$10:$D$1000=$D95,IF(Inventory!$J$10:$J$1000=wifr,1))))))</f>
        <v/>
      </c>
      <c r="L95" s="121" t="str">
        <f t="array" ref="L95">IF($D95="","",COUNT(IF(Inventory!$B$10:$B$1000=$B95,IF(Inventory!$C$10:$C$1000=$C95,IF(Inventory!$D$10:$D$1000=$D95,IF(Inventory!$J$10:$J$1000=wicr,IF(Inventory!$P$10:$P$1000=L$9,1))))))+COUNT(IF(Inventory!$B$10:$B$1000=$B95,IF(Inventory!$C$10:$C$1000=$C95,IF(Inventory!$D$10:$D$1000=$D95,IF(Inventory!$J$10:$J$1000=wifr,IF(Inventory!$P$10:$P$1000=L$9,1)))))))</f>
        <v/>
      </c>
      <c r="M95" s="121" t="str">
        <f t="array" ref="M95">IF($D95="","",COUNT(IF(Inventory!$B$10:$B$1000=$B95,IF(Inventory!$C$10:$C$1000=$C95,IF(Inventory!$D$10:$D$1000=$D95,IF(Inventory!$J$10:$J$1000=wicr,IF(Inventory!$P$10:$P$1000=M$9,1))))))+COUNT(IF(Inventory!$B$10:$B$1000=$B95,IF(Inventory!$C$10:$C$1000=$C95,IF(Inventory!$D$10:$D$1000=$D95,IF(Inventory!$J$10:$J$1000=wifr,IF(Inventory!$P$10:$P$1000=M$9,1)))))))</f>
        <v/>
      </c>
      <c r="N95" s="121" t="str">
        <f t="array" ref="N95">IF($D95="","",COUNT(IF(Inventory!$B$10:$B$1000=$B95,IF(Inventory!$C$10:$C$1000=$C95,IF(Inventory!$D$10:$D$1000=$D95,IF(Inventory!$J$10:$J$1000=wicr,IF(Inventory!$P$10:$P$1000=N$9,1))))))+COUNT(IF(Inventory!$B$10:$B$1000=$B95,IF(Inventory!$C$10:$C$1000=$C95,IF(Inventory!$D$10:$D$1000=$D95,IF(Inventory!$J$10:$J$1000=wifr,IF(Inventory!$P$10:$P$1000=N$9,1)))))))</f>
        <v/>
      </c>
      <c r="O95" s="121" t="str">
        <f t="array" ref="O95">IF($D95="","",COUNT(IF(Inventory!$B$10:$B$1000=$B95,IF(Inventory!$C$10:$C$1000=$C95,IF(Inventory!$D$10:$D$1000=$D95,IF(Inventory!$J$10:$J$1000=wicr,IF(Inventory!$P$10:$P$1000=O$9,1))))))+COUNT(IF(Inventory!$B$10:$B$1000=$B95,IF(Inventory!$C$10:$C$1000=$C95,IF(Inventory!$D$10:$D$1000=$D95,IF(Inventory!$J$10:$J$1000=wifr,IF(Inventory!$P$10:$P$1000=O$9,1)))))))</f>
        <v/>
      </c>
      <c r="P95" s="121" t="str">
        <f t="array" ref="P95">IF($D95="","",COUNT(IF(Inventory!$B$10:$B$1000=$B95,IF(Inventory!$C$10:$C$1000=$C95,IF(Inventory!$D$10:$D$1000=$D95,IF(Inventory!$J$10:$J$1000=wicr,IF(Inventory!$P$10:$P$1000=P$9,1))))))+COUNT(IF(Inventory!$B$10:$B$1000=$B95,IF(Inventory!$C$10:$C$1000=$C95,IF(Inventory!$D$10:$D$1000=$D95,IF(Inventory!$J$10:$J$1000=wifr,IF(Inventory!$P$10:$P$1000=P$9,1)))))))</f>
        <v/>
      </c>
      <c r="Q95" s="122" t="str">
        <f t="shared" si="23"/>
        <v/>
      </c>
      <c r="R95" s="121" t="str">
        <f t="array" ref="R95">IF($D95="","",COUNT(IF(Inventory!$B$10:$B$1000=$B95,IF(Inventory!$C$10:$C$1000=$C95,IF(Inventory!$D$10:$D$1000=$D95,IF(Inventory!$J$10:$J$1000=frig,1))))))</f>
        <v/>
      </c>
      <c r="S95" s="121" t="str">
        <f t="array" ref="S95">IF($D95="","",COUNT(IF(Inventory!$B$10:$B$1000=$B95,IF(Inventory!$C$10:$C$1000=$C95,IF(Inventory!$D$10:$D$1000=$D95,IF(Inventory!$J$10:$J$1000=frig,IF(Inventory!$P$10:$P$1000=S$9,1)))))))</f>
        <v/>
      </c>
      <c r="T95" s="121" t="str">
        <f t="array" ref="T95">IF($D95="","",COUNT(IF(Inventory!$B$10:$B$1000=$B95,IF(Inventory!$C$10:$C$1000=$C95,IF(Inventory!$D$10:$D$1000=$D95,IF(Inventory!$J$10:$J$1000=frig,IF(Inventory!$P$10:$P$1000=T$9,1)))))))</f>
        <v/>
      </c>
      <c r="U95" s="121" t="str">
        <f t="array" ref="U95">IF($D95="","",COUNT(IF(Inventory!$B$10:$B$1000=$B95,IF(Inventory!$C$10:$C$1000=$C95,IF(Inventory!$D$10:$D$1000=$D95,IF(Inventory!$J$10:$J$1000=frig,IF(Inventory!$P$10:$P$1000=U$9,1)))))))</f>
        <v/>
      </c>
      <c r="V95" s="121" t="str">
        <f t="array" ref="V95">IF($D95="","",COUNT(IF(Inventory!$B$10:$B$1000=$B95,IF(Inventory!$C$10:$C$1000=$C95,IF(Inventory!$D$10:$D$1000=$D95,IF(Inventory!$J$10:$J$1000=frig,IF(Inventory!$P$10:$P$1000=V$9,1)))))))</f>
        <v/>
      </c>
      <c r="W95" s="121" t="str">
        <f t="array" ref="W95">IF($D95="","",COUNT(IF(Inventory!$B$10:$B$1000=$B95,IF(Inventory!$C$10:$C$1000=$C95,IF(Inventory!$D$10:$D$1000=$D95,IF(Inventory!$J$10:$J$1000=frig,IF(Inventory!$P$10:$P$1000=W$9,1)))))))</f>
        <v/>
      </c>
      <c r="X95" s="122" t="str">
        <f t="shared" si="24"/>
        <v/>
      </c>
      <c r="Y95" s="121" t="str">
        <f t="array" ref="Y95">IF($D95="","",COUNT(IF(Inventory!$B$10:$B$1000=$B95,IF(Inventory!$C$10:$C$1000=$C95,IF(Inventory!$D$10:$D$1000=$D95,IF(Inventory!$J$10:$J$1000=freez,1))))))</f>
        <v/>
      </c>
      <c r="Z95" s="121" t="str">
        <f t="array" ref="Z95">IF($D95="","",COUNT(IF(Inventory!$B$10:$B$1000=$B95,IF(Inventory!$C$10:$C$1000=$C95,IF(Inventory!$D$10:$D$1000=$D95,IF(Inventory!$J$10:$J$1000=freez,IF(Inventory!$P$10:$P$1000=Z$9,1)))))))</f>
        <v/>
      </c>
      <c r="AA95" s="121" t="str">
        <f t="array" ref="AA95">IF($D95="","",COUNT(IF(Inventory!$B$10:$B$1000=$B95,IF(Inventory!$C$10:$C$1000=$C95,IF(Inventory!$D$10:$D$1000=$D95,IF(Inventory!$J$10:$J$1000=freez,IF(Inventory!$P$10:$P$1000=AA$9,1)))))))</f>
        <v/>
      </c>
      <c r="AB95" s="121" t="str">
        <f t="array" ref="AB95">IF($D95="","",COUNT(IF(Inventory!$B$10:$B$1000=$B95,IF(Inventory!$C$10:$C$1000=$C95,IF(Inventory!$D$10:$D$1000=$D95,IF(Inventory!$J$10:$J$1000=freez,IF(Inventory!$P$10:$P$1000=AB$9,1)))))))</f>
        <v/>
      </c>
      <c r="AC95" s="121" t="str">
        <f t="array" ref="AC95">IF($D95="","",COUNT(IF(Inventory!$B$10:$B$1000=$B95,IF(Inventory!$C$10:$C$1000=$C95,IF(Inventory!$D$10:$D$1000=$D95,IF(Inventory!$J$10:$J$1000=freez,IF(Inventory!$P$10:$P$1000=AC$9,1)))))))</f>
        <v/>
      </c>
      <c r="AD95" s="121" t="str">
        <f t="array" ref="AD95">IF($D95="","",COUNT(IF(Inventory!$B$10:$B$1000=$B95,IF(Inventory!$C$10:$C$1000=$C95,IF(Inventory!$D$10:$D$1000=$D95,IF(Inventory!$J$10:$J$1000=freez,IF(Inventory!$P$10:$P$1000=AD$9,1)))))))</f>
        <v/>
      </c>
      <c r="AE95" s="122" t="str">
        <f t="shared" si="25"/>
        <v/>
      </c>
      <c r="AF95" s="121" t="str">
        <f t="array" ref="AF95">IF($D95="","",SUM(IF(Inventory!$B$10:$B$1000=$B95,IF(Inventory!$C$10:$C$1000=$C95,IF(Inventory!$D$10:$D$1000=$D95,IF(Inventory!$J$10:$J$1000=frig,Inventory!$AC$10:$AC$1000)))))+SUM(IF(Inventory!$B$10:$B$1000=$B95,IF(Inventory!$C$10:$C$1000=$C95,IF(Inventory!$D$10:$D$1000=$D95,IF(Inventory!$J$10:$J$1000=wicr,Inventory!$AC$10:$AC$1000))))))</f>
        <v/>
      </c>
      <c r="AG95" s="121" t="str">
        <f t="array" ref="AG95">IF($D95="","",SUM(IF(Inventory!$B$10:$B$1000=$B95,IF(Inventory!$C$10:$C$1000=$C95,IF(Inventory!$D$10:$D$1000=$D95,IF(Inventory!$J$10:$J$1000=frig,IF(Inventory!$P$10:$P$1000=AG$9,Inventory!$AC$10:$AC$1000))))))+SUM(IF(Inventory!$B$10:$B$1000=$B95,IF(Inventory!$C$10:$C$1000=$C95,IF(Inventory!$D$10:$D$1000=$D95,IF(Inventory!$J$10:$J$1000=wicr,IF(Inventory!$P$10:$P$1000=AG$9,Inventory!$AC$10:$AC$1000)))))))</f>
        <v/>
      </c>
      <c r="AH95" s="121" t="str">
        <f t="array" ref="AH95">IF($D95="","",SUM(IF(Inventory!$B$10:$B$1000=$B95,IF(Inventory!$C$10:$C$1000=$C95,IF(Inventory!$D$10:$D$1000=$D95,IF(Inventory!$J$10:$J$1000=frig,IF(Inventory!$P$10:$P$1000=AH$9,Inventory!$AC$10:$AC$1000))))))+SUM(IF(Inventory!$B$10:$B$1000=$B95,IF(Inventory!$C$10:$C$1000=$C95,IF(Inventory!$D$10:$D$1000=$D95,IF(Inventory!$J$10:$J$1000=wicr,IF(Inventory!$P$10:$P$1000=AH$9,Inventory!$AC$10:$AC$1000)))))))</f>
        <v/>
      </c>
      <c r="AI95" s="121" t="str">
        <f t="array" ref="AI95">IF($D95="","",SUM(IF(Inventory!$B$10:$B$1000=$B95,IF(Inventory!$C$10:$C$1000=$C95,IF(Inventory!$D$10:$D$1000=$D95,IF(Inventory!$J$10:$J$1000=frig,IF(Inventory!$P$10:$P$1000=AI$9,Inventory!$AC$10:$AC$1000))))))+SUM(IF(Inventory!$B$10:$B$1000=$B95,IF(Inventory!$C$10:$C$1000=$C95,IF(Inventory!$D$10:$D$1000=$D95,IF(Inventory!$J$10:$J$1000=wicr,IF(Inventory!$P$10:$P$1000=AI$9,Inventory!$AC$10:$AC$1000)))))))</f>
        <v/>
      </c>
      <c r="AJ95" s="121" t="str">
        <f t="array" ref="AJ95">IF($D95="","",SUM(IF(Inventory!$B$10:$B$1000=$B95,IF(Inventory!$C$10:$C$1000=$C95,IF(Inventory!$D$10:$D$1000=$D95,IF(Inventory!$J$10:$J$1000=frig,IF(Inventory!$P$10:$P$1000=AJ$9,Inventory!$AC$10:$AC$1000))))))+SUM(IF(Inventory!$B$10:$B$1000=$B95,IF(Inventory!$C$10:$C$1000=$C95,IF(Inventory!$D$10:$D$1000=$D95,IF(Inventory!$J$10:$J$1000=wicr,IF(Inventory!$P$10:$P$1000=AJ$9,Inventory!$AC$10:$AC$1000)))))))</f>
        <v/>
      </c>
      <c r="AK95" s="121" t="str">
        <f t="array" ref="AK95">IF($D95="","",SUM(IF(Inventory!$B$10:$B$1000=$B95,IF(Inventory!$C$10:$C$1000=$C95,IF(Inventory!$D$10:$D$1000=$D95,IF(Inventory!$J$10:$J$1000=frig,IF(Inventory!$P$10:$P$1000=AK$9,Inventory!$AC$10:$AC$1000))))))+SUM(IF(Inventory!$B$10:$B$1000=$B95,IF(Inventory!$C$10:$C$1000=$C95,IF(Inventory!$D$10:$D$1000=$D95,IF(Inventory!$J$10:$J$1000=wicr,IF(Inventory!$P$10:$P$1000=AK$9,Inventory!$AC$10:$AC$1000)))))))</f>
        <v/>
      </c>
      <c r="AL95" s="123" t="str">
        <f t="shared" si="26"/>
        <v/>
      </c>
      <c r="AM95" s="121" t="str">
        <f t="array" ref="AM95">IF($D95="","",SUM(IF(Inventory!$B$10:$B$1000=$B95,IF(Inventory!$C$10:$C$1000=$C95,IF(Inventory!$D$10:$D$1000=$D95,IF(Inventory!$J$10:$J$1000=freez,Inventory!$AD$10:$AD$1000)))))+SUM(IF(Inventory!$B$10:$B$1000=$B95,IF(Inventory!$C$10:$C$1000=$C95,IF(Inventory!$D$10:$D$1000=$D95,IF(Inventory!$J$10:$J$1000=wifr,Inventory!$AD$10:$AD$1000))))))</f>
        <v/>
      </c>
      <c r="AN95" s="121" t="str">
        <f t="array" ref="AN95">IF($D95="","",SUM(IF(Inventory!$B$10:$B$1000=$B95,IF(Inventory!$C$10:$C$1000=$C95,IF(Inventory!$D$10:$D$1000=$D95,IF(Inventory!$J$10:$J$1000=freez,IF(Inventory!$P$10:$P$1000=AN$9,Inventory!$AD$10:$AD$1000))))))+SUM(IF(Inventory!$B$10:$B$1000=$B95,IF(Inventory!$C$10:$C$1000=$C95,IF(Inventory!$D$10:$D$1000=$D95,IF(Inventory!$J$10:$J$1000=wifr,IF(Inventory!$P$10:$P$1000=AN$9,Inventory!$AD$10:$AD$1000)))))))</f>
        <v/>
      </c>
      <c r="AO95" s="121" t="str">
        <f t="array" ref="AO95">IF($D95="","",SUM(IF(Inventory!$B$10:$B$1000=$B95,IF(Inventory!$C$10:$C$1000=$C95,IF(Inventory!$D$10:$D$1000=$D95,IF(Inventory!$J$10:$J$1000=freez,IF(Inventory!$P$10:$P$1000=AO$9,Inventory!$AD$10:$AD$1000))))))+SUM(IF(Inventory!$B$10:$B$1000=$B95,IF(Inventory!$C$10:$C$1000=$C95,IF(Inventory!$D$10:$D$1000=$D95,IF(Inventory!$J$10:$J$1000=wifr,IF(Inventory!$P$10:$P$1000=AO$9,Inventory!$AD$10:$AD$1000)))))))</f>
        <v/>
      </c>
      <c r="AP95" s="121" t="str">
        <f t="array" ref="AP95">IF($D95="","",SUM(IF(Inventory!$B$10:$B$1000=$B95,IF(Inventory!$C$10:$C$1000=$C95,IF(Inventory!$D$10:$D$1000=$D95,IF(Inventory!$J$10:$J$1000=freez,IF(Inventory!$P$10:$P$1000=AP$9,Inventory!$AD$10:$AD$1000))))))+SUM(IF(Inventory!$B$10:$B$1000=$B95,IF(Inventory!$C$10:$C$1000=$C95,IF(Inventory!$D$10:$D$1000=$D95,IF(Inventory!$J$10:$J$1000=wifr,IF(Inventory!$P$10:$P$1000=AP$9,Inventory!$AD$10:$AD$1000)))))))</f>
        <v/>
      </c>
      <c r="AQ95" s="121" t="str">
        <f t="array" ref="AQ95">IF($D95="","",SUM(IF(Inventory!$B$10:$B$1000=$B95,IF(Inventory!$C$10:$C$1000=$C95,IF(Inventory!$D$10:$D$1000=$D95,IF(Inventory!$J$10:$J$1000=freez,IF(Inventory!$P$10:$P$1000=AQ$9,Inventory!$AD$10:$AD$1000))))))+SUM(IF(Inventory!$B$10:$B$1000=$B95,IF(Inventory!$C$10:$C$1000=$C95,IF(Inventory!$D$10:$D$1000=$D95,IF(Inventory!$J$10:$J$1000=wifr,IF(Inventory!$P$10:$P$1000=AQ$9,Inventory!$AD$10:$AD$1000)))))))</f>
        <v/>
      </c>
      <c r="AR95" s="121" t="str">
        <f t="array" ref="AR95">IF($D95="","",SUM(IF(Inventory!$B$10:$B$1000=$B95,IF(Inventory!$C$10:$C$1000=$C95,IF(Inventory!$D$10:$D$1000=$D95,IF(Inventory!$J$10:$J$1000=freez,IF(Inventory!$P$10:$P$1000=AR$9,Inventory!$AD$10:$AD$1000))))))+SUM(IF(Inventory!$B$10:$B$1000=$B95,IF(Inventory!$C$10:$C$1000=$C95,IF(Inventory!$D$10:$D$1000=$D95,IF(Inventory!$J$10:$J$1000=wifr,IF(Inventory!$P$10:$P$1000=AR$9,Inventory!$AD$10:$AD$1000)))))))</f>
        <v/>
      </c>
      <c r="AS95" s="124" t="str">
        <f t="shared" si="27"/>
        <v/>
      </c>
      <c r="AU95" s="352"/>
      <c r="AV95" s="352"/>
      <c r="AX95" s="125">
        <f>IF($C95="",0,Prog!$H93*AX$6*($AU95+$AV95)/12000)</f>
        <v>0</v>
      </c>
      <c r="AY95" s="125">
        <f>IF($C95="",0,Prog!$H93*AY$6*($AU95+$AV95)/12000)</f>
        <v>0</v>
      </c>
      <c r="AZ95" s="121"/>
    </row>
    <row r="96" spans="1:52" ht="16.5" x14ac:dyDescent="0.3">
      <c r="A96" s="279" t="str">
        <f>IF(Prog!B94="","",Prog!B94)</f>
        <v/>
      </c>
      <c r="B96" s="279" t="str">
        <f>IF(Prog!C94="","",Prog!C94)</f>
        <v/>
      </c>
      <c r="C96" s="279" t="str">
        <f>IF(Prog!D94="","",Prog!D94)</f>
        <v/>
      </c>
      <c r="D96" s="120"/>
      <c r="E96" s="121" t="str">
        <f t="array" ref="E96">IF($D96="","",COUNT(IF(Inventory!$B$10:$B$1000=$B96,IF(Inventory!$C$10:$C$1000=$C96,IF(Inventory!$D$10:$D$1000=$D96,IF(Inventory!$P$10:$P$1000=E$9,1))))))</f>
        <v/>
      </c>
      <c r="F96" s="121" t="str">
        <f t="array" ref="F96">IF($D96="","",COUNT(IF(Inventory!$B$10:$B$1000=$B96,IF(Inventory!$C$10:$C$1000=$C96,IF(Inventory!$D$10:$D$1000=$D96,IF(Inventory!$P$10:$P$1000=F$9,1))))))</f>
        <v/>
      </c>
      <c r="G96" s="121" t="str">
        <f t="array" ref="G96">IF($D96="","",COUNT(IF(Inventory!$B$10:$B$1000=$B96,IF(Inventory!$C$10:$C$1000=$C96,IF(Inventory!$D$10:$D$1000=$D96,IF(Inventory!$P$10:$P$1000=G$9,1))))))</f>
        <v/>
      </c>
      <c r="H96" s="121" t="str">
        <f t="array" ref="H96">IF($D96="","",COUNT(IF(Inventory!$B$10:$B$1000=$B96,IF(Inventory!$C$10:$C$1000=$C96,IF(Inventory!$D$10:$D$1000=$D96,IF(Inventory!$P$10:$P$1000=H$9,1))))))</f>
        <v/>
      </c>
      <c r="I96" s="121" t="str">
        <f t="array" ref="I96">IF($D96="","",COUNT(IF(Inventory!$B$10:$B$1000=$B96,IF(Inventory!$C$10:$C$1000=$C96,IF(Inventory!$D$10:$D$1000=$D96,IF(Inventory!$P$10:$P$1000=I$9,1))))))</f>
        <v/>
      </c>
      <c r="J96" s="121">
        <f t="shared" si="22"/>
        <v>0</v>
      </c>
      <c r="K96" s="121" t="str">
        <f t="array" ref="K96">IF($D96="","",COUNT(IF(Inventory!$B$10:$B$1000=$B96,IF(Inventory!$C$10:$C$1000=$C96,IF(Inventory!$D$10:$D$1000=$D96,IF(Inventory!$J$10:$J$1000=wicr,1)))))+COUNT(IF(Inventory!$B$10:$B$1000=$B96,IF(Inventory!$C$10:$C$1000=$C96,IF(Inventory!$D$10:$D$1000=$D96,IF(Inventory!$J$10:$J$1000=wifr,1))))))</f>
        <v/>
      </c>
      <c r="L96" s="121" t="str">
        <f t="array" ref="L96">IF($D96="","",COUNT(IF(Inventory!$B$10:$B$1000=$B96,IF(Inventory!$C$10:$C$1000=$C96,IF(Inventory!$D$10:$D$1000=$D96,IF(Inventory!$J$10:$J$1000=wicr,IF(Inventory!$P$10:$P$1000=L$9,1))))))+COUNT(IF(Inventory!$B$10:$B$1000=$B96,IF(Inventory!$C$10:$C$1000=$C96,IF(Inventory!$D$10:$D$1000=$D96,IF(Inventory!$J$10:$J$1000=wifr,IF(Inventory!$P$10:$P$1000=L$9,1)))))))</f>
        <v/>
      </c>
      <c r="M96" s="121" t="str">
        <f t="array" ref="M96">IF($D96="","",COUNT(IF(Inventory!$B$10:$B$1000=$B96,IF(Inventory!$C$10:$C$1000=$C96,IF(Inventory!$D$10:$D$1000=$D96,IF(Inventory!$J$10:$J$1000=wicr,IF(Inventory!$P$10:$P$1000=M$9,1))))))+COUNT(IF(Inventory!$B$10:$B$1000=$B96,IF(Inventory!$C$10:$C$1000=$C96,IF(Inventory!$D$10:$D$1000=$D96,IF(Inventory!$J$10:$J$1000=wifr,IF(Inventory!$P$10:$P$1000=M$9,1)))))))</f>
        <v/>
      </c>
      <c r="N96" s="121" t="str">
        <f t="array" ref="N96">IF($D96="","",COUNT(IF(Inventory!$B$10:$B$1000=$B96,IF(Inventory!$C$10:$C$1000=$C96,IF(Inventory!$D$10:$D$1000=$D96,IF(Inventory!$J$10:$J$1000=wicr,IF(Inventory!$P$10:$P$1000=N$9,1))))))+COUNT(IF(Inventory!$B$10:$B$1000=$B96,IF(Inventory!$C$10:$C$1000=$C96,IF(Inventory!$D$10:$D$1000=$D96,IF(Inventory!$J$10:$J$1000=wifr,IF(Inventory!$P$10:$P$1000=N$9,1)))))))</f>
        <v/>
      </c>
      <c r="O96" s="121" t="str">
        <f t="array" ref="O96">IF($D96="","",COUNT(IF(Inventory!$B$10:$B$1000=$B96,IF(Inventory!$C$10:$C$1000=$C96,IF(Inventory!$D$10:$D$1000=$D96,IF(Inventory!$J$10:$J$1000=wicr,IF(Inventory!$P$10:$P$1000=O$9,1))))))+COUNT(IF(Inventory!$B$10:$B$1000=$B96,IF(Inventory!$C$10:$C$1000=$C96,IF(Inventory!$D$10:$D$1000=$D96,IF(Inventory!$J$10:$J$1000=wifr,IF(Inventory!$P$10:$P$1000=O$9,1)))))))</f>
        <v/>
      </c>
      <c r="P96" s="121" t="str">
        <f t="array" ref="P96">IF($D96="","",COUNT(IF(Inventory!$B$10:$B$1000=$B96,IF(Inventory!$C$10:$C$1000=$C96,IF(Inventory!$D$10:$D$1000=$D96,IF(Inventory!$J$10:$J$1000=wicr,IF(Inventory!$P$10:$P$1000=P$9,1))))))+COUNT(IF(Inventory!$B$10:$B$1000=$B96,IF(Inventory!$C$10:$C$1000=$C96,IF(Inventory!$D$10:$D$1000=$D96,IF(Inventory!$J$10:$J$1000=wifr,IF(Inventory!$P$10:$P$1000=P$9,1)))))))</f>
        <v/>
      </c>
      <c r="Q96" s="122" t="str">
        <f t="shared" si="23"/>
        <v/>
      </c>
      <c r="R96" s="121" t="str">
        <f t="array" ref="R96">IF($D96="","",COUNT(IF(Inventory!$B$10:$B$1000=$B96,IF(Inventory!$C$10:$C$1000=$C96,IF(Inventory!$D$10:$D$1000=$D96,IF(Inventory!$J$10:$J$1000=frig,1))))))</f>
        <v/>
      </c>
      <c r="S96" s="121" t="str">
        <f t="array" ref="S96">IF($D96="","",COUNT(IF(Inventory!$B$10:$B$1000=$B96,IF(Inventory!$C$10:$C$1000=$C96,IF(Inventory!$D$10:$D$1000=$D96,IF(Inventory!$J$10:$J$1000=frig,IF(Inventory!$P$10:$P$1000=S$9,1)))))))</f>
        <v/>
      </c>
      <c r="T96" s="121" t="str">
        <f t="array" ref="T96">IF($D96="","",COUNT(IF(Inventory!$B$10:$B$1000=$B96,IF(Inventory!$C$10:$C$1000=$C96,IF(Inventory!$D$10:$D$1000=$D96,IF(Inventory!$J$10:$J$1000=frig,IF(Inventory!$P$10:$P$1000=T$9,1)))))))</f>
        <v/>
      </c>
      <c r="U96" s="121" t="str">
        <f t="array" ref="U96">IF($D96="","",COUNT(IF(Inventory!$B$10:$B$1000=$B96,IF(Inventory!$C$10:$C$1000=$C96,IF(Inventory!$D$10:$D$1000=$D96,IF(Inventory!$J$10:$J$1000=frig,IF(Inventory!$P$10:$P$1000=U$9,1)))))))</f>
        <v/>
      </c>
      <c r="V96" s="121" t="str">
        <f t="array" ref="V96">IF($D96="","",COUNT(IF(Inventory!$B$10:$B$1000=$B96,IF(Inventory!$C$10:$C$1000=$C96,IF(Inventory!$D$10:$D$1000=$D96,IF(Inventory!$J$10:$J$1000=frig,IF(Inventory!$P$10:$P$1000=V$9,1)))))))</f>
        <v/>
      </c>
      <c r="W96" s="121" t="str">
        <f t="array" ref="W96">IF($D96="","",COUNT(IF(Inventory!$B$10:$B$1000=$B96,IF(Inventory!$C$10:$C$1000=$C96,IF(Inventory!$D$10:$D$1000=$D96,IF(Inventory!$J$10:$J$1000=frig,IF(Inventory!$P$10:$P$1000=W$9,1)))))))</f>
        <v/>
      </c>
      <c r="X96" s="122" t="str">
        <f t="shared" si="24"/>
        <v/>
      </c>
      <c r="Y96" s="121" t="str">
        <f t="array" ref="Y96">IF($D96="","",COUNT(IF(Inventory!$B$10:$B$1000=$B96,IF(Inventory!$C$10:$C$1000=$C96,IF(Inventory!$D$10:$D$1000=$D96,IF(Inventory!$J$10:$J$1000=freez,1))))))</f>
        <v/>
      </c>
      <c r="Z96" s="121" t="str">
        <f t="array" ref="Z96">IF($D96="","",COUNT(IF(Inventory!$B$10:$B$1000=$B96,IF(Inventory!$C$10:$C$1000=$C96,IF(Inventory!$D$10:$D$1000=$D96,IF(Inventory!$J$10:$J$1000=freez,IF(Inventory!$P$10:$P$1000=Z$9,1)))))))</f>
        <v/>
      </c>
      <c r="AA96" s="121" t="str">
        <f t="array" ref="AA96">IF($D96="","",COUNT(IF(Inventory!$B$10:$B$1000=$B96,IF(Inventory!$C$10:$C$1000=$C96,IF(Inventory!$D$10:$D$1000=$D96,IF(Inventory!$J$10:$J$1000=freez,IF(Inventory!$P$10:$P$1000=AA$9,1)))))))</f>
        <v/>
      </c>
      <c r="AB96" s="121" t="str">
        <f t="array" ref="AB96">IF($D96="","",COUNT(IF(Inventory!$B$10:$B$1000=$B96,IF(Inventory!$C$10:$C$1000=$C96,IF(Inventory!$D$10:$D$1000=$D96,IF(Inventory!$J$10:$J$1000=freez,IF(Inventory!$P$10:$P$1000=AB$9,1)))))))</f>
        <v/>
      </c>
      <c r="AC96" s="121" t="str">
        <f t="array" ref="AC96">IF($D96="","",COUNT(IF(Inventory!$B$10:$B$1000=$B96,IF(Inventory!$C$10:$C$1000=$C96,IF(Inventory!$D$10:$D$1000=$D96,IF(Inventory!$J$10:$J$1000=freez,IF(Inventory!$P$10:$P$1000=AC$9,1)))))))</f>
        <v/>
      </c>
      <c r="AD96" s="121" t="str">
        <f t="array" ref="AD96">IF($D96="","",COUNT(IF(Inventory!$B$10:$B$1000=$B96,IF(Inventory!$C$10:$C$1000=$C96,IF(Inventory!$D$10:$D$1000=$D96,IF(Inventory!$J$10:$J$1000=freez,IF(Inventory!$P$10:$P$1000=AD$9,1)))))))</f>
        <v/>
      </c>
      <c r="AE96" s="122" t="str">
        <f t="shared" si="25"/>
        <v/>
      </c>
      <c r="AF96" s="121" t="str">
        <f t="array" ref="AF96">IF($D96="","",SUM(IF(Inventory!$B$10:$B$1000=$B96,IF(Inventory!$C$10:$C$1000=$C96,IF(Inventory!$D$10:$D$1000=$D96,IF(Inventory!$J$10:$J$1000=frig,Inventory!$AC$10:$AC$1000)))))+SUM(IF(Inventory!$B$10:$B$1000=$B96,IF(Inventory!$C$10:$C$1000=$C96,IF(Inventory!$D$10:$D$1000=$D96,IF(Inventory!$J$10:$J$1000=wicr,Inventory!$AC$10:$AC$1000))))))</f>
        <v/>
      </c>
      <c r="AG96" s="121" t="str">
        <f t="array" ref="AG96">IF($D96="","",SUM(IF(Inventory!$B$10:$B$1000=$B96,IF(Inventory!$C$10:$C$1000=$C96,IF(Inventory!$D$10:$D$1000=$D96,IF(Inventory!$J$10:$J$1000=frig,IF(Inventory!$P$10:$P$1000=AG$9,Inventory!$AC$10:$AC$1000))))))+SUM(IF(Inventory!$B$10:$B$1000=$B96,IF(Inventory!$C$10:$C$1000=$C96,IF(Inventory!$D$10:$D$1000=$D96,IF(Inventory!$J$10:$J$1000=wicr,IF(Inventory!$P$10:$P$1000=AG$9,Inventory!$AC$10:$AC$1000)))))))</f>
        <v/>
      </c>
      <c r="AH96" s="121" t="str">
        <f t="array" ref="AH96">IF($D96="","",SUM(IF(Inventory!$B$10:$B$1000=$B96,IF(Inventory!$C$10:$C$1000=$C96,IF(Inventory!$D$10:$D$1000=$D96,IF(Inventory!$J$10:$J$1000=frig,IF(Inventory!$P$10:$P$1000=AH$9,Inventory!$AC$10:$AC$1000))))))+SUM(IF(Inventory!$B$10:$B$1000=$B96,IF(Inventory!$C$10:$C$1000=$C96,IF(Inventory!$D$10:$D$1000=$D96,IF(Inventory!$J$10:$J$1000=wicr,IF(Inventory!$P$10:$P$1000=AH$9,Inventory!$AC$10:$AC$1000)))))))</f>
        <v/>
      </c>
      <c r="AI96" s="121" t="str">
        <f t="array" ref="AI96">IF($D96="","",SUM(IF(Inventory!$B$10:$B$1000=$B96,IF(Inventory!$C$10:$C$1000=$C96,IF(Inventory!$D$10:$D$1000=$D96,IF(Inventory!$J$10:$J$1000=frig,IF(Inventory!$P$10:$P$1000=AI$9,Inventory!$AC$10:$AC$1000))))))+SUM(IF(Inventory!$B$10:$B$1000=$B96,IF(Inventory!$C$10:$C$1000=$C96,IF(Inventory!$D$10:$D$1000=$D96,IF(Inventory!$J$10:$J$1000=wicr,IF(Inventory!$P$10:$P$1000=AI$9,Inventory!$AC$10:$AC$1000)))))))</f>
        <v/>
      </c>
      <c r="AJ96" s="121" t="str">
        <f t="array" ref="AJ96">IF($D96="","",SUM(IF(Inventory!$B$10:$B$1000=$B96,IF(Inventory!$C$10:$C$1000=$C96,IF(Inventory!$D$10:$D$1000=$D96,IF(Inventory!$J$10:$J$1000=frig,IF(Inventory!$P$10:$P$1000=AJ$9,Inventory!$AC$10:$AC$1000))))))+SUM(IF(Inventory!$B$10:$B$1000=$B96,IF(Inventory!$C$10:$C$1000=$C96,IF(Inventory!$D$10:$D$1000=$D96,IF(Inventory!$J$10:$J$1000=wicr,IF(Inventory!$P$10:$P$1000=AJ$9,Inventory!$AC$10:$AC$1000)))))))</f>
        <v/>
      </c>
      <c r="AK96" s="121" t="str">
        <f t="array" ref="AK96">IF($D96="","",SUM(IF(Inventory!$B$10:$B$1000=$B96,IF(Inventory!$C$10:$C$1000=$C96,IF(Inventory!$D$10:$D$1000=$D96,IF(Inventory!$J$10:$J$1000=frig,IF(Inventory!$P$10:$P$1000=AK$9,Inventory!$AC$10:$AC$1000))))))+SUM(IF(Inventory!$B$10:$B$1000=$B96,IF(Inventory!$C$10:$C$1000=$C96,IF(Inventory!$D$10:$D$1000=$D96,IF(Inventory!$J$10:$J$1000=wicr,IF(Inventory!$P$10:$P$1000=AK$9,Inventory!$AC$10:$AC$1000)))))))</f>
        <v/>
      </c>
      <c r="AL96" s="123" t="str">
        <f t="shared" si="26"/>
        <v/>
      </c>
      <c r="AM96" s="121" t="str">
        <f t="array" ref="AM96">IF($D96="","",SUM(IF(Inventory!$B$10:$B$1000=$B96,IF(Inventory!$C$10:$C$1000=$C96,IF(Inventory!$D$10:$D$1000=$D96,IF(Inventory!$J$10:$J$1000=freez,Inventory!$AD$10:$AD$1000)))))+SUM(IF(Inventory!$B$10:$B$1000=$B96,IF(Inventory!$C$10:$C$1000=$C96,IF(Inventory!$D$10:$D$1000=$D96,IF(Inventory!$J$10:$J$1000=wifr,Inventory!$AD$10:$AD$1000))))))</f>
        <v/>
      </c>
      <c r="AN96" s="121" t="str">
        <f t="array" ref="AN96">IF($D96="","",SUM(IF(Inventory!$B$10:$B$1000=$B96,IF(Inventory!$C$10:$C$1000=$C96,IF(Inventory!$D$10:$D$1000=$D96,IF(Inventory!$J$10:$J$1000=freez,IF(Inventory!$P$10:$P$1000=AN$9,Inventory!$AD$10:$AD$1000))))))+SUM(IF(Inventory!$B$10:$B$1000=$B96,IF(Inventory!$C$10:$C$1000=$C96,IF(Inventory!$D$10:$D$1000=$D96,IF(Inventory!$J$10:$J$1000=wifr,IF(Inventory!$P$10:$P$1000=AN$9,Inventory!$AD$10:$AD$1000)))))))</f>
        <v/>
      </c>
      <c r="AO96" s="121" t="str">
        <f t="array" ref="AO96">IF($D96="","",SUM(IF(Inventory!$B$10:$B$1000=$B96,IF(Inventory!$C$10:$C$1000=$C96,IF(Inventory!$D$10:$D$1000=$D96,IF(Inventory!$J$10:$J$1000=freez,IF(Inventory!$P$10:$P$1000=AO$9,Inventory!$AD$10:$AD$1000))))))+SUM(IF(Inventory!$B$10:$B$1000=$B96,IF(Inventory!$C$10:$C$1000=$C96,IF(Inventory!$D$10:$D$1000=$D96,IF(Inventory!$J$10:$J$1000=wifr,IF(Inventory!$P$10:$P$1000=AO$9,Inventory!$AD$10:$AD$1000)))))))</f>
        <v/>
      </c>
      <c r="AP96" s="121" t="str">
        <f t="array" ref="AP96">IF($D96="","",SUM(IF(Inventory!$B$10:$B$1000=$B96,IF(Inventory!$C$10:$C$1000=$C96,IF(Inventory!$D$10:$D$1000=$D96,IF(Inventory!$J$10:$J$1000=freez,IF(Inventory!$P$10:$P$1000=AP$9,Inventory!$AD$10:$AD$1000))))))+SUM(IF(Inventory!$B$10:$B$1000=$B96,IF(Inventory!$C$10:$C$1000=$C96,IF(Inventory!$D$10:$D$1000=$D96,IF(Inventory!$J$10:$J$1000=wifr,IF(Inventory!$P$10:$P$1000=AP$9,Inventory!$AD$10:$AD$1000)))))))</f>
        <v/>
      </c>
      <c r="AQ96" s="121" t="str">
        <f t="array" ref="AQ96">IF($D96="","",SUM(IF(Inventory!$B$10:$B$1000=$B96,IF(Inventory!$C$10:$C$1000=$C96,IF(Inventory!$D$10:$D$1000=$D96,IF(Inventory!$J$10:$J$1000=freez,IF(Inventory!$P$10:$P$1000=AQ$9,Inventory!$AD$10:$AD$1000))))))+SUM(IF(Inventory!$B$10:$B$1000=$B96,IF(Inventory!$C$10:$C$1000=$C96,IF(Inventory!$D$10:$D$1000=$D96,IF(Inventory!$J$10:$J$1000=wifr,IF(Inventory!$P$10:$P$1000=AQ$9,Inventory!$AD$10:$AD$1000)))))))</f>
        <v/>
      </c>
      <c r="AR96" s="121" t="str">
        <f t="array" ref="AR96">IF($D96="","",SUM(IF(Inventory!$B$10:$B$1000=$B96,IF(Inventory!$C$10:$C$1000=$C96,IF(Inventory!$D$10:$D$1000=$D96,IF(Inventory!$J$10:$J$1000=freez,IF(Inventory!$P$10:$P$1000=AR$9,Inventory!$AD$10:$AD$1000))))))+SUM(IF(Inventory!$B$10:$B$1000=$B96,IF(Inventory!$C$10:$C$1000=$C96,IF(Inventory!$D$10:$D$1000=$D96,IF(Inventory!$J$10:$J$1000=wifr,IF(Inventory!$P$10:$P$1000=AR$9,Inventory!$AD$10:$AD$1000)))))))</f>
        <v/>
      </c>
      <c r="AS96" s="124" t="str">
        <f t="shared" si="27"/>
        <v/>
      </c>
      <c r="AU96" s="352"/>
      <c r="AV96" s="352"/>
      <c r="AX96" s="125">
        <f>IF($C96="",0,Prog!$H94*AX$6*($AU96+$AV96)/12000)</f>
        <v>0</v>
      </c>
      <c r="AY96" s="125">
        <f>IF($C96="",0,Prog!$H94*AY$6*($AU96+$AV96)/12000)</f>
        <v>0</v>
      </c>
      <c r="AZ96" s="121"/>
    </row>
    <row r="97" spans="1:52" ht="16.5" x14ac:dyDescent="0.3">
      <c r="A97" s="279" t="str">
        <f>IF(Prog!B95="","",Prog!B95)</f>
        <v/>
      </c>
      <c r="B97" s="279" t="str">
        <f>IF(Prog!C95="","",Prog!C95)</f>
        <v/>
      </c>
      <c r="C97" s="279" t="str">
        <f>IF(Prog!D95="","",Prog!D95)</f>
        <v/>
      </c>
      <c r="D97" s="120"/>
      <c r="E97" s="121" t="str">
        <f t="array" ref="E97">IF($D97="","",COUNT(IF(Inventory!$B$10:$B$1000=$B97,IF(Inventory!$C$10:$C$1000=$C97,IF(Inventory!$D$10:$D$1000=$D97,IF(Inventory!$P$10:$P$1000=E$9,1))))))</f>
        <v/>
      </c>
      <c r="F97" s="121" t="str">
        <f t="array" ref="F97">IF($D97="","",COUNT(IF(Inventory!$B$10:$B$1000=$B97,IF(Inventory!$C$10:$C$1000=$C97,IF(Inventory!$D$10:$D$1000=$D97,IF(Inventory!$P$10:$P$1000=F$9,1))))))</f>
        <v/>
      </c>
      <c r="G97" s="121" t="str">
        <f t="array" ref="G97">IF($D97="","",COUNT(IF(Inventory!$B$10:$B$1000=$B97,IF(Inventory!$C$10:$C$1000=$C97,IF(Inventory!$D$10:$D$1000=$D97,IF(Inventory!$P$10:$P$1000=G$9,1))))))</f>
        <v/>
      </c>
      <c r="H97" s="121" t="str">
        <f t="array" ref="H97">IF($D97="","",COUNT(IF(Inventory!$B$10:$B$1000=$B97,IF(Inventory!$C$10:$C$1000=$C97,IF(Inventory!$D$10:$D$1000=$D97,IF(Inventory!$P$10:$P$1000=H$9,1))))))</f>
        <v/>
      </c>
      <c r="I97" s="121" t="str">
        <f t="array" ref="I97">IF($D97="","",COUNT(IF(Inventory!$B$10:$B$1000=$B97,IF(Inventory!$C$10:$C$1000=$C97,IF(Inventory!$D$10:$D$1000=$D97,IF(Inventory!$P$10:$P$1000=I$9,1))))))</f>
        <v/>
      </c>
      <c r="J97" s="121">
        <f t="shared" si="22"/>
        <v>0</v>
      </c>
      <c r="K97" s="121" t="str">
        <f t="array" ref="K97">IF($D97="","",COUNT(IF(Inventory!$B$10:$B$1000=$B97,IF(Inventory!$C$10:$C$1000=$C97,IF(Inventory!$D$10:$D$1000=$D97,IF(Inventory!$J$10:$J$1000=wicr,1)))))+COUNT(IF(Inventory!$B$10:$B$1000=$B97,IF(Inventory!$C$10:$C$1000=$C97,IF(Inventory!$D$10:$D$1000=$D97,IF(Inventory!$J$10:$J$1000=wifr,1))))))</f>
        <v/>
      </c>
      <c r="L97" s="121" t="str">
        <f t="array" ref="L97">IF($D97="","",COUNT(IF(Inventory!$B$10:$B$1000=$B97,IF(Inventory!$C$10:$C$1000=$C97,IF(Inventory!$D$10:$D$1000=$D97,IF(Inventory!$J$10:$J$1000=wicr,IF(Inventory!$P$10:$P$1000=L$9,1))))))+COUNT(IF(Inventory!$B$10:$B$1000=$B97,IF(Inventory!$C$10:$C$1000=$C97,IF(Inventory!$D$10:$D$1000=$D97,IF(Inventory!$J$10:$J$1000=wifr,IF(Inventory!$P$10:$P$1000=L$9,1)))))))</f>
        <v/>
      </c>
      <c r="M97" s="121" t="str">
        <f t="array" ref="M97">IF($D97="","",COUNT(IF(Inventory!$B$10:$B$1000=$B97,IF(Inventory!$C$10:$C$1000=$C97,IF(Inventory!$D$10:$D$1000=$D97,IF(Inventory!$J$10:$J$1000=wicr,IF(Inventory!$P$10:$P$1000=M$9,1))))))+COUNT(IF(Inventory!$B$10:$B$1000=$B97,IF(Inventory!$C$10:$C$1000=$C97,IF(Inventory!$D$10:$D$1000=$D97,IF(Inventory!$J$10:$J$1000=wifr,IF(Inventory!$P$10:$P$1000=M$9,1)))))))</f>
        <v/>
      </c>
      <c r="N97" s="121" t="str">
        <f t="array" ref="N97">IF($D97="","",COUNT(IF(Inventory!$B$10:$B$1000=$B97,IF(Inventory!$C$10:$C$1000=$C97,IF(Inventory!$D$10:$D$1000=$D97,IF(Inventory!$J$10:$J$1000=wicr,IF(Inventory!$P$10:$P$1000=N$9,1))))))+COUNT(IF(Inventory!$B$10:$B$1000=$B97,IF(Inventory!$C$10:$C$1000=$C97,IF(Inventory!$D$10:$D$1000=$D97,IF(Inventory!$J$10:$J$1000=wifr,IF(Inventory!$P$10:$P$1000=N$9,1)))))))</f>
        <v/>
      </c>
      <c r="O97" s="121" t="str">
        <f t="array" ref="O97">IF($D97="","",COUNT(IF(Inventory!$B$10:$B$1000=$B97,IF(Inventory!$C$10:$C$1000=$C97,IF(Inventory!$D$10:$D$1000=$D97,IF(Inventory!$J$10:$J$1000=wicr,IF(Inventory!$P$10:$P$1000=O$9,1))))))+COUNT(IF(Inventory!$B$10:$B$1000=$B97,IF(Inventory!$C$10:$C$1000=$C97,IF(Inventory!$D$10:$D$1000=$D97,IF(Inventory!$J$10:$J$1000=wifr,IF(Inventory!$P$10:$P$1000=O$9,1)))))))</f>
        <v/>
      </c>
      <c r="P97" s="121" t="str">
        <f t="array" ref="P97">IF($D97="","",COUNT(IF(Inventory!$B$10:$B$1000=$B97,IF(Inventory!$C$10:$C$1000=$C97,IF(Inventory!$D$10:$D$1000=$D97,IF(Inventory!$J$10:$J$1000=wicr,IF(Inventory!$P$10:$P$1000=P$9,1))))))+COUNT(IF(Inventory!$B$10:$B$1000=$B97,IF(Inventory!$C$10:$C$1000=$C97,IF(Inventory!$D$10:$D$1000=$D97,IF(Inventory!$J$10:$J$1000=wifr,IF(Inventory!$P$10:$P$1000=P$9,1)))))))</f>
        <v/>
      </c>
      <c r="Q97" s="122" t="str">
        <f t="shared" si="23"/>
        <v/>
      </c>
      <c r="R97" s="121" t="str">
        <f t="array" ref="R97">IF($D97="","",COUNT(IF(Inventory!$B$10:$B$1000=$B97,IF(Inventory!$C$10:$C$1000=$C97,IF(Inventory!$D$10:$D$1000=$D97,IF(Inventory!$J$10:$J$1000=frig,1))))))</f>
        <v/>
      </c>
      <c r="S97" s="121" t="str">
        <f t="array" ref="S97">IF($D97="","",COUNT(IF(Inventory!$B$10:$B$1000=$B97,IF(Inventory!$C$10:$C$1000=$C97,IF(Inventory!$D$10:$D$1000=$D97,IF(Inventory!$J$10:$J$1000=frig,IF(Inventory!$P$10:$P$1000=S$9,1)))))))</f>
        <v/>
      </c>
      <c r="T97" s="121" t="str">
        <f t="array" ref="T97">IF($D97="","",COUNT(IF(Inventory!$B$10:$B$1000=$B97,IF(Inventory!$C$10:$C$1000=$C97,IF(Inventory!$D$10:$D$1000=$D97,IF(Inventory!$J$10:$J$1000=frig,IF(Inventory!$P$10:$P$1000=T$9,1)))))))</f>
        <v/>
      </c>
      <c r="U97" s="121" t="str">
        <f t="array" ref="U97">IF($D97="","",COUNT(IF(Inventory!$B$10:$B$1000=$B97,IF(Inventory!$C$10:$C$1000=$C97,IF(Inventory!$D$10:$D$1000=$D97,IF(Inventory!$J$10:$J$1000=frig,IF(Inventory!$P$10:$P$1000=U$9,1)))))))</f>
        <v/>
      </c>
      <c r="V97" s="121" t="str">
        <f t="array" ref="V97">IF($D97="","",COUNT(IF(Inventory!$B$10:$B$1000=$B97,IF(Inventory!$C$10:$C$1000=$C97,IF(Inventory!$D$10:$D$1000=$D97,IF(Inventory!$J$10:$J$1000=frig,IF(Inventory!$P$10:$P$1000=V$9,1)))))))</f>
        <v/>
      </c>
      <c r="W97" s="121" t="str">
        <f t="array" ref="W97">IF($D97="","",COUNT(IF(Inventory!$B$10:$B$1000=$B97,IF(Inventory!$C$10:$C$1000=$C97,IF(Inventory!$D$10:$D$1000=$D97,IF(Inventory!$J$10:$J$1000=frig,IF(Inventory!$P$10:$P$1000=W$9,1)))))))</f>
        <v/>
      </c>
      <c r="X97" s="122" t="str">
        <f t="shared" si="24"/>
        <v/>
      </c>
      <c r="Y97" s="121" t="str">
        <f t="array" ref="Y97">IF($D97="","",COUNT(IF(Inventory!$B$10:$B$1000=$B97,IF(Inventory!$C$10:$C$1000=$C97,IF(Inventory!$D$10:$D$1000=$D97,IF(Inventory!$J$10:$J$1000=freez,1))))))</f>
        <v/>
      </c>
      <c r="Z97" s="121" t="str">
        <f t="array" ref="Z97">IF($D97="","",COUNT(IF(Inventory!$B$10:$B$1000=$B97,IF(Inventory!$C$10:$C$1000=$C97,IF(Inventory!$D$10:$D$1000=$D97,IF(Inventory!$J$10:$J$1000=freez,IF(Inventory!$P$10:$P$1000=Z$9,1)))))))</f>
        <v/>
      </c>
      <c r="AA97" s="121" t="str">
        <f t="array" ref="AA97">IF($D97="","",COUNT(IF(Inventory!$B$10:$B$1000=$B97,IF(Inventory!$C$10:$C$1000=$C97,IF(Inventory!$D$10:$D$1000=$D97,IF(Inventory!$J$10:$J$1000=freez,IF(Inventory!$P$10:$P$1000=AA$9,1)))))))</f>
        <v/>
      </c>
      <c r="AB97" s="121" t="str">
        <f t="array" ref="AB97">IF($D97="","",COUNT(IF(Inventory!$B$10:$B$1000=$B97,IF(Inventory!$C$10:$C$1000=$C97,IF(Inventory!$D$10:$D$1000=$D97,IF(Inventory!$J$10:$J$1000=freez,IF(Inventory!$P$10:$P$1000=AB$9,1)))))))</f>
        <v/>
      </c>
      <c r="AC97" s="121" t="str">
        <f t="array" ref="AC97">IF($D97="","",COUNT(IF(Inventory!$B$10:$B$1000=$B97,IF(Inventory!$C$10:$C$1000=$C97,IF(Inventory!$D$10:$D$1000=$D97,IF(Inventory!$J$10:$J$1000=freez,IF(Inventory!$P$10:$P$1000=AC$9,1)))))))</f>
        <v/>
      </c>
      <c r="AD97" s="121" t="str">
        <f t="array" ref="AD97">IF($D97="","",COUNT(IF(Inventory!$B$10:$B$1000=$B97,IF(Inventory!$C$10:$C$1000=$C97,IF(Inventory!$D$10:$D$1000=$D97,IF(Inventory!$J$10:$J$1000=freez,IF(Inventory!$P$10:$P$1000=AD$9,1)))))))</f>
        <v/>
      </c>
      <c r="AE97" s="122" t="str">
        <f t="shared" si="25"/>
        <v/>
      </c>
      <c r="AF97" s="121" t="str">
        <f t="array" ref="AF97">IF($D97="","",SUM(IF(Inventory!$B$10:$B$1000=$B97,IF(Inventory!$C$10:$C$1000=$C97,IF(Inventory!$D$10:$D$1000=$D97,IF(Inventory!$J$10:$J$1000=frig,Inventory!$AC$10:$AC$1000)))))+SUM(IF(Inventory!$B$10:$B$1000=$B97,IF(Inventory!$C$10:$C$1000=$C97,IF(Inventory!$D$10:$D$1000=$D97,IF(Inventory!$J$10:$J$1000=wicr,Inventory!$AC$10:$AC$1000))))))</f>
        <v/>
      </c>
      <c r="AG97" s="121" t="str">
        <f t="array" ref="AG97">IF($D97="","",SUM(IF(Inventory!$B$10:$B$1000=$B97,IF(Inventory!$C$10:$C$1000=$C97,IF(Inventory!$D$10:$D$1000=$D97,IF(Inventory!$J$10:$J$1000=frig,IF(Inventory!$P$10:$P$1000=AG$9,Inventory!$AC$10:$AC$1000))))))+SUM(IF(Inventory!$B$10:$B$1000=$B97,IF(Inventory!$C$10:$C$1000=$C97,IF(Inventory!$D$10:$D$1000=$D97,IF(Inventory!$J$10:$J$1000=wicr,IF(Inventory!$P$10:$P$1000=AG$9,Inventory!$AC$10:$AC$1000)))))))</f>
        <v/>
      </c>
      <c r="AH97" s="121" t="str">
        <f t="array" ref="AH97">IF($D97="","",SUM(IF(Inventory!$B$10:$B$1000=$B97,IF(Inventory!$C$10:$C$1000=$C97,IF(Inventory!$D$10:$D$1000=$D97,IF(Inventory!$J$10:$J$1000=frig,IF(Inventory!$P$10:$P$1000=AH$9,Inventory!$AC$10:$AC$1000))))))+SUM(IF(Inventory!$B$10:$B$1000=$B97,IF(Inventory!$C$10:$C$1000=$C97,IF(Inventory!$D$10:$D$1000=$D97,IF(Inventory!$J$10:$J$1000=wicr,IF(Inventory!$P$10:$P$1000=AH$9,Inventory!$AC$10:$AC$1000)))))))</f>
        <v/>
      </c>
      <c r="AI97" s="121" t="str">
        <f t="array" ref="AI97">IF($D97="","",SUM(IF(Inventory!$B$10:$B$1000=$B97,IF(Inventory!$C$10:$C$1000=$C97,IF(Inventory!$D$10:$D$1000=$D97,IF(Inventory!$J$10:$J$1000=frig,IF(Inventory!$P$10:$P$1000=AI$9,Inventory!$AC$10:$AC$1000))))))+SUM(IF(Inventory!$B$10:$B$1000=$B97,IF(Inventory!$C$10:$C$1000=$C97,IF(Inventory!$D$10:$D$1000=$D97,IF(Inventory!$J$10:$J$1000=wicr,IF(Inventory!$P$10:$P$1000=AI$9,Inventory!$AC$10:$AC$1000)))))))</f>
        <v/>
      </c>
      <c r="AJ97" s="121" t="str">
        <f t="array" ref="AJ97">IF($D97="","",SUM(IF(Inventory!$B$10:$B$1000=$B97,IF(Inventory!$C$10:$C$1000=$C97,IF(Inventory!$D$10:$D$1000=$D97,IF(Inventory!$J$10:$J$1000=frig,IF(Inventory!$P$10:$P$1000=AJ$9,Inventory!$AC$10:$AC$1000))))))+SUM(IF(Inventory!$B$10:$B$1000=$B97,IF(Inventory!$C$10:$C$1000=$C97,IF(Inventory!$D$10:$D$1000=$D97,IF(Inventory!$J$10:$J$1000=wicr,IF(Inventory!$P$10:$P$1000=AJ$9,Inventory!$AC$10:$AC$1000)))))))</f>
        <v/>
      </c>
      <c r="AK97" s="121" t="str">
        <f t="array" ref="AK97">IF($D97="","",SUM(IF(Inventory!$B$10:$B$1000=$B97,IF(Inventory!$C$10:$C$1000=$C97,IF(Inventory!$D$10:$D$1000=$D97,IF(Inventory!$J$10:$J$1000=frig,IF(Inventory!$P$10:$P$1000=AK$9,Inventory!$AC$10:$AC$1000))))))+SUM(IF(Inventory!$B$10:$B$1000=$B97,IF(Inventory!$C$10:$C$1000=$C97,IF(Inventory!$D$10:$D$1000=$D97,IF(Inventory!$J$10:$J$1000=wicr,IF(Inventory!$P$10:$P$1000=AK$9,Inventory!$AC$10:$AC$1000)))))))</f>
        <v/>
      </c>
      <c r="AL97" s="123" t="str">
        <f t="shared" si="26"/>
        <v/>
      </c>
      <c r="AM97" s="121" t="str">
        <f t="array" ref="AM97">IF($D97="","",SUM(IF(Inventory!$B$10:$B$1000=$B97,IF(Inventory!$C$10:$C$1000=$C97,IF(Inventory!$D$10:$D$1000=$D97,IF(Inventory!$J$10:$J$1000=freez,Inventory!$AD$10:$AD$1000)))))+SUM(IF(Inventory!$B$10:$B$1000=$B97,IF(Inventory!$C$10:$C$1000=$C97,IF(Inventory!$D$10:$D$1000=$D97,IF(Inventory!$J$10:$J$1000=wifr,Inventory!$AD$10:$AD$1000))))))</f>
        <v/>
      </c>
      <c r="AN97" s="121" t="str">
        <f t="array" ref="AN97">IF($D97="","",SUM(IF(Inventory!$B$10:$B$1000=$B97,IF(Inventory!$C$10:$C$1000=$C97,IF(Inventory!$D$10:$D$1000=$D97,IF(Inventory!$J$10:$J$1000=freez,IF(Inventory!$P$10:$P$1000=AN$9,Inventory!$AD$10:$AD$1000))))))+SUM(IF(Inventory!$B$10:$B$1000=$B97,IF(Inventory!$C$10:$C$1000=$C97,IF(Inventory!$D$10:$D$1000=$D97,IF(Inventory!$J$10:$J$1000=wifr,IF(Inventory!$P$10:$P$1000=AN$9,Inventory!$AD$10:$AD$1000)))))))</f>
        <v/>
      </c>
      <c r="AO97" s="121" t="str">
        <f t="array" ref="AO97">IF($D97="","",SUM(IF(Inventory!$B$10:$B$1000=$B97,IF(Inventory!$C$10:$C$1000=$C97,IF(Inventory!$D$10:$D$1000=$D97,IF(Inventory!$J$10:$J$1000=freez,IF(Inventory!$P$10:$P$1000=AO$9,Inventory!$AD$10:$AD$1000))))))+SUM(IF(Inventory!$B$10:$B$1000=$B97,IF(Inventory!$C$10:$C$1000=$C97,IF(Inventory!$D$10:$D$1000=$D97,IF(Inventory!$J$10:$J$1000=wifr,IF(Inventory!$P$10:$P$1000=AO$9,Inventory!$AD$10:$AD$1000)))))))</f>
        <v/>
      </c>
      <c r="AP97" s="121" t="str">
        <f t="array" ref="AP97">IF($D97="","",SUM(IF(Inventory!$B$10:$B$1000=$B97,IF(Inventory!$C$10:$C$1000=$C97,IF(Inventory!$D$10:$D$1000=$D97,IF(Inventory!$J$10:$J$1000=freez,IF(Inventory!$P$10:$P$1000=AP$9,Inventory!$AD$10:$AD$1000))))))+SUM(IF(Inventory!$B$10:$B$1000=$B97,IF(Inventory!$C$10:$C$1000=$C97,IF(Inventory!$D$10:$D$1000=$D97,IF(Inventory!$J$10:$J$1000=wifr,IF(Inventory!$P$10:$P$1000=AP$9,Inventory!$AD$10:$AD$1000)))))))</f>
        <v/>
      </c>
      <c r="AQ97" s="121" t="str">
        <f t="array" ref="AQ97">IF($D97="","",SUM(IF(Inventory!$B$10:$B$1000=$B97,IF(Inventory!$C$10:$C$1000=$C97,IF(Inventory!$D$10:$D$1000=$D97,IF(Inventory!$J$10:$J$1000=freez,IF(Inventory!$P$10:$P$1000=AQ$9,Inventory!$AD$10:$AD$1000))))))+SUM(IF(Inventory!$B$10:$B$1000=$B97,IF(Inventory!$C$10:$C$1000=$C97,IF(Inventory!$D$10:$D$1000=$D97,IF(Inventory!$J$10:$J$1000=wifr,IF(Inventory!$P$10:$P$1000=AQ$9,Inventory!$AD$10:$AD$1000)))))))</f>
        <v/>
      </c>
      <c r="AR97" s="121" t="str">
        <f t="array" ref="AR97">IF($D97="","",SUM(IF(Inventory!$B$10:$B$1000=$B97,IF(Inventory!$C$10:$C$1000=$C97,IF(Inventory!$D$10:$D$1000=$D97,IF(Inventory!$J$10:$J$1000=freez,IF(Inventory!$P$10:$P$1000=AR$9,Inventory!$AD$10:$AD$1000))))))+SUM(IF(Inventory!$B$10:$B$1000=$B97,IF(Inventory!$C$10:$C$1000=$C97,IF(Inventory!$D$10:$D$1000=$D97,IF(Inventory!$J$10:$J$1000=wifr,IF(Inventory!$P$10:$P$1000=AR$9,Inventory!$AD$10:$AD$1000)))))))</f>
        <v/>
      </c>
      <c r="AS97" s="124" t="str">
        <f t="shared" si="27"/>
        <v/>
      </c>
      <c r="AU97" s="352"/>
      <c r="AV97" s="352"/>
      <c r="AX97" s="125">
        <f>IF($C97="",0,Prog!$H95*AX$6*($AU97+$AV97)/12000)</f>
        <v>0</v>
      </c>
      <c r="AY97" s="125">
        <f>IF($C97="",0,Prog!$H95*AY$6*($AU97+$AV97)/12000)</f>
        <v>0</v>
      </c>
      <c r="AZ97" s="121"/>
    </row>
    <row r="98" spans="1:52" ht="16.5" x14ac:dyDescent="0.3">
      <c r="A98" s="279" t="str">
        <f>IF(Prog!B96="","",Prog!B96)</f>
        <v/>
      </c>
      <c r="B98" s="279" t="str">
        <f>IF(Prog!C96="","",Prog!C96)</f>
        <v/>
      </c>
      <c r="C98" s="279" t="str">
        <f>IF(Prog!D96="","",Prog!D96)</f>
        <v/>
      </c>
      <c r="D98" s="120"/>
      <c r="E98" s="121" t="str">
        <f t="array" ref="E98">IF($D98="","",COUNT(IF(Inventory!$B$10:$B$1000=$B98,IF(Inventory!$C$10:$C$1000=$C98,IF(Inventory!$D$10:$D$1000=$D98,IF(Inventory!$P$10:$P$1000=E$9,1))))))</f>
        <v/>
      </c>
      <c r="F98" s="121" t="str">
        <f t="array" ref="F98">IF($D98="","",COUNT(IF(Inventory!$B$10:$B$1000=$B98,IF(Inventory!$C$10:$C$1000=$C98,IF(Inventory!$D$10:$D$1000=$D98,IF(Inventory!$P$10:$P$1000=F$9,1))))))</f>
        <v/>
      </c>
      <c r="G98" s="121" t="str">
        <f t="array" ref="G98">IF($D98="","",COUNT(IF(Inventory!$B$10:$B$1000=$B98,IF(Inventory!$C$10:$C$1000=$C98,IF(Inventory!$D$10:$D$1000=$D98,IF(Inventory!$P$10:$P$1000=G$9,1))))))</f>
        <v/>
      </c>
      <c r="H98" s="121" t="str">
        <f t="array" ref="H98">IF($D98="","",COUNT(IF(Inventory!$B$10:$B$1000=$B98,IF(Inventory!$C$10:$C$1000=$C98,IF(Inventory!$D$10:$D$1000=$D98,IF(Inventory!$P$10:$P$1000=H$9,1))))))</f>
        <v/>
      </c>
      <c r="I98" s="121" t="str">
        <f t="array" ref="I98">IF($D98="","",COUNT(IF(Inventory!$B$10:$B$1000=$B98,IF(Inventory!$C$10:$C$1000=$C98,IF(Inventory!$D$10:$D$1000=$D98,IF(Inventory!$P$10:$P$1000=I$9,1))))))</f>
        <v/>
      </c>
      <c r="J98" s="121">
        <f t="shared" si="22"/>
        <v>0</v>
      </c>
      <c r="K98" s="121" t="str">
        <f t="array" ref="K98">IF($D98="","",COUNT(IF(Inventory!$B$10:$B$1000=$B98,IF(Inventory!$C$10:$C$1000=$C98,IF(Inventory!$D$10:$D$1000=$D98,IF(Inventory!$J$10:$J$1000=wicr,1)))))+COUNT(IF(Inventory!$B$10:$B$1000=$B98,IF(Inventory!$C$10:$C$1000=$C98,IF(Inventory!$D$10:$D$1000=$D98,IF(Inventory!$J$10:$J$1000=wifr,1))))))</f>
        <v/>
      </c>
      <c r="L98" s="121" t="str">
        <f t="array" ref="L98">IF($D98="","",COUNT(IF(Inventory!$B$10:$B$1000=$B98,IF(Inventory!$C$10:$C$1000=$C98,IF(Inventory!$D$10:$D$1000=$D98,IF(Inventory!$J$10:$J$1000=wicr,IF(Inventory!$P$10:$P$1000=L$9,1))))))+COUNT(IF(Inventory!$B$10:$B$1000=$B98,IF(Inventory!$C$10:$C$1000=$C98,IF(Inventory!$D$10:$D$1000=$D98,IF(Inventory!$J$10:$J$1000=wifr,IF(Inventory!$P$10:$P$1000=L$9,1)))))))</f>
        <v/>
      </c>
      <c r="M98" s="121" t="str">
        <f t="array" ref="M98">IF($D98="","",COUNT(IF(Inventory!$B$10:$B$1000=$B98,IF(Inventory!$C$10:$C$1000=$C98,IF(Inventory!$D$10:$D$1000=$D98,IF(Inventory!$J$10:$J$1000=wicr,IF(Inventory!$P$10:$P$1000=M$9,1))))))+COUNT(IF(Inventory!$B$10:$B$1000=$B98,IF(Inventory!$C$10:$C$1000=$C98,IF(Inventory!$D$10:$D$1000=$D98,IF(Inventory!$J$10:$J$1000=wifr,IF(Inventory!$P$10:$P$1000=M$9,1)))))))</f>
        <v/>
      </c>
      <c r="N98" s="121" t="str">
        <f t="array" ref="N98">IF($D98="","",COUNT(IF(Inventory!$B$10:$B$1000=$B98,IF(Inventory!$C$10:$C$1000=$C98,IF(Inventory!$D$10:$D$1000=$D98,IF(Inventory!$J$10:$J$1000=wicr,IF(Inventory!$P$10:$P$1000=N$9,1))))))+COUNT(IF(Inventory!$B$10:$B$1000=$B98,IF(Inventory!$C$10:$C$1000=$C98,IF(Inventory!$D$10:$D$1000=$D98,IF(Inventory!$J$10:$J$1000=wifr,IF(Inventory!$P$10:$P$1000=N$9,1)))))))</f>
        <v/>
      </c>
      <c r="O98" s="121" t="str">
        <f t="array" ref="O98">IF($D98="","",COUNT(IF(Inventory!$B$10:$B$1000=$B98,IF(Inventory!$C$10:$C$1000=$C98,IF(Inventory!$D$10:$D$1000=$D98,IF(Inventory!$J$10:$J$1000=wicr,IF(Inventory!$P$10:$P$1000=O$9,1))))))+COUNT(IF(Inventory!$B$10:$B$1000=$B98,IF(Inventory!$C$10:$C$1000=$C98,IF(Inventory!$D$10:$D$1000=$D98,IF(Inventory!$J$10:$J$1000=wifr,IF(Inventory!$P$10:$P$1000=O$9,1)))))))</f>
        <v/>
      </c>
      <c r="P98" s="121" t="str">
        <f t="array" ref="P98">IF($D98="","",COUNT(IF(Inventory!$B$10:$B$1000=$B98,IF(Inventory!$C$10:$C$1000=$C98,IF(Inventory!$D$10:$D$1000=$D98,IF(Inventory!$J$10:$J$1000=wicr,IF(Inventory!$P$10:$P$1000=P$9,1))))))+COUNT(IF(Inventory!$B$10:$B$1000=$B98,IF(Inventory!$C$10:$C$1000=$C98,IF(Inventory!$D$10:$D$1000=$D98,IF(Inventory!$J$10:$J$1000=wifr,IF(Inventory!$P$10:$P$1000=P$9,1)))))))</f>
        <v/>
      </c>
      <c r="Q98" s="122" t="str">
        <f t="shared" si="23"/>
        <v/>
      </c>
      <c r="R98" s="121" t="str">
        <f t="array" ref="R98">IF($D98="","",COUNT(IF(Inventory!$B$10:$B$1000=$B98,IF(Inventory!$C$10:$C$1000=$C98,IF(Inventory!$D$10:$D$1000=$D98,IF(Inventory!$J$10:$J$1000=frig,1))))))</f>
        <v/>
      </c>
      <c r="S98" s="121" t="str">
        <f t="array" ref="S98">IF($D98="","",COUNT(IF(Inventory!$B$10:$B$1000=$B98,IF(Inventory!$C$10:$C$1000=$C98,IF(Inventory!$D$10:$D$1000=$D98,IF(Inventory!$J$10:$J$1000=frig,IF(Inventory!$P$10:$P$1000=S$9,1)))))))</f>
        <v/>
      </c>
      <c r="T98" s="121" t="str">
        <f t="array" ref="T98">IF($D98="","",COUNT(IF(Inventory!$B$10:$B$1000=$B98,IF(Inventory!$C$10:$C$1000=$C98,IF(Inventory!$D$10:$D$1000=$D98,IF(Inventory!$J$10:$J$1000=frig,IF(Inventory!$P$10:$P$1000=T$9,1)))))))</f>
        <v/>
      </c>
      <c r="U98" s="121" t="str">
        <f t="array" ref="U98">IF($D98="","",COUNT(IF(Inventory!$B$10:$B$1000=$B98,IF(Inventory!$C$10:$C$1000=$C98,IF(Inventory!$D$10:$D$1000=$D98,IF(Inventory!$J$10:$J$1000=frig,IF(Inventory!$P$10:$P$1000=U$9,1)))))))</f>
        <v/>
      </c>
      <c r="V98" s="121" t="str">
        <f t="array" ref="V98">IF($D98="","",COUNT(IF(Inventory!$B$10:$B$1000=$B98,IF(Inventory!$C$10:$C$1000=$C98,IF(Inventory!$D$10:$D$1000=$D98,IF(Inventory!$J$10:$J$1000=frig,IF(Inventory!$P$10:$P$1000=V$9,1)))))))</f>
        <v/>
      </c>
      <c r="W98" s="121" t="str">
        <f t="array" ref="W98">IF($D98="","",COUNT(IF(Inventory!$B$10:$B$1000=$B98,IF(Inventory!$C$10:$C$1000=$C98,IF(Inventory!$D$10:$D$1000=$D98,IF(Inventory!$J$10:$J$1000=frig,IF(Inventory!$P$10:$P$1000=W$9,1)))))))</f>
        <v/>
      </c>
      <c r="X98" s="122" t="str">
        <f t="shared" si="24"/>
        <v/>
      </c>
      <c r="Y98" s="121" t="str">
        <f t="array" ref="Y98">IF($D98="","",COUNT(IF(Inventory!$B$10:$B$1000=$B98,IF(Inventory!$C$10:$C$1000=$C98,IF(Inventory!$D$10:$D$1000=$D98,IF(Inventory!$J$10:$J$1000=freez,1))))))</f>
        <v/>
      </c>
      <c r="Z98" s="121" t="str">
        <f t="array" ref="Z98">IF($D98="","",COUNT(IF(Inventory!$B$10:$B$1000=$B98,IF(Inventory!$C$10:$C$1000=$C98,IF(Inventory!$D$10:$D$1000=$D98,IF(Inventory!$J$10:$J$1000=freez,IF(Inventory!$P$10:$P$1000=Z$9,1)))))))</f>
        <v/>
      </c>
      <c r="AA98" s="121" t="str">
        <f t="array" ref="AA98">IF($D98="","",COUNT(IF(Inventory!$B$10:$B$1000=$B98,IF(Inventory!$C$10:$C$1000=$C98,IF(Inventory!$D$10:$D$1000=$D98,IF(Inventory!$J$10:$J$1000=freez,IF(Inventory!$P$10:$P$1000=AA$9,1)))))))</f>
        <v/>
      </c>
      <c r="AB98" s="121" t="str">
        <f t="array" ref="AB98">IF($D98="","",COUNT(IF(Inventory!$B$10:$B$1000=$B98,IF(Inventory!$C$10:$C$1000=$C98,IF(Inventory!$D$10:$D$1000=$D98,IF(Inventory!$J$10:$J$1000=freez,IF(Inventory!$P$10:$P$1000=AB$9,1)))))))</f>
        <v/>
      </c>
      <c r="AC98" s="121" t="str">
        <f t="array" ref="AC98">IF($D98="","",COUNT(IF(Inventory!$B$10:$B$1000=$B98,IF(Inventory!$C$10:$C$1000=$C98,IF(Inventory!$D$10:$D$1000=$D98,IF(Inventory!$J$10:$J$1000=freez,IF(Inventory!$P$10:$P$1000=AC$9,1)))))))</f>
        <v/>
      </c>
      <c r="AD98" s="121" t="str">
        <f t="array" ref="AD98">IF($D98="","",COUNT(IF(Inventory!$B$10:$B$1000=$B98,IF(Inventory!$C$10:$C$1000=$C98,IF(Inventory!$D$10:$D$1000=$D98,IF(Inventory!$J$10:$J$1000=freez,IF(Inventory!$P$10:$P$1000=AD$9,1)))))))</f>
        <v/>
      </c>
      <c r="AE98" s="122" t="str">
        <f t="shared" si="25"/>
        <v/>
      </c>
      <c r="AF98" s="121" t="str">
        <f t="array" ref="AF98">IF($D98="","",SUM(IF(Inventory!$B$10:$B$1000=$B98,IF(Inventory!$C$10:$C$1000=$C98,IF(Inventory!$D$10:$D$1000=$D98,IF(Inventory!$J$10:$J$1000=frig,Inventory!$AC$10:$AC$1000)))))+SUM(IF(Inventory!$B$10:$B$1000=$B98,IF(Inventory!$C$10:$C$1000=$C98,IF(Inventory!$D$10:$D$1000=$D98,IF(Inventory!$J$10:$J$1000=wicr,Inventory!$AC$10:$AC$1000))))))</f>
        <v/>
      </c>
      <c r="AG98" s="121" t="str">
        <f t="array" ref="AG98">IF($D98="","",SUM(IF(Inventory!$B$10:$B$1000=$B98,IF(Inventory!$C$10:$C$1000=$C98,IF(Inventory!$D$10:$D$1000=$D98,IF(Inventory!$J$10:$J$1000=frig,IF(Inventory!$P$10:$P$1000=AG$9,Inventory!$AC$10:$AC$1000))))))+SUM(IF(Inventory!$B$10:$B$1000=$B98,IF(Inventory!$C$10:$C$1000=$C98,IF(Inventory!$D$10:$D$1000=$D98,IF(Inventory!$J$10:$J$1000=wicr,IF(Inventory!$P$10:$P$1000=AG$9,Inventory!$AC$10:$AC$1000)))))))</f>
        <v/>
      </c>
      <c r="AH98" s="121" t="str">
        <f t="array" ref="AH98">IF($D98="","",SUM(IF(Inventory!$B$10:$B$1000=$B98,IF(Inventory!$C$10:$C$1000=$C98,IF(Inventory!$D$10:$D$1000=$D98,IF(Inventory!$J$10:$J$1000=frig,IF(Inventory!$P$10:$P$1000=AH$9,Inventory!$AC$10:$AC$1000))))))+SUM(IF(Inventory!$B$10:$B$1000=$B98,IF(Inventory!$C$10:$C$1000=$C98,IF(Inventory!$D$10:$D$1000=$D98,IF(Inventory!$J$10:$J$1000=wicr,IF(Inventory!$P$10:$P$1000=AH$9,Inventory!$AC$10:$AC$1000)))))))</f>
        <v/>
      </c>
      <c r="AI98" s="121" t="str">
        <f t="array" ref="AI98">IF($D98="","",SUM(IF(Inventory!$B$10:$B$1000=$B98,IF(Inventory!$C$10:$C$1000=$C98,IF(Inventory!$D$10:$D$1000=$D98,IF(Inventory!$J$10:$J$1000=frig,IF(Inventory!$P$10:$P$1000=AI$9,Inventory!$AC$10:$AC$1000))))))+SUM(IF(Inventory!$B$10:$B$1000=$B98,IF(Inventory!$C$10:$C$1000=$C98,IF(Inventory!$D$10:$D$1000=$D98,IF(Inventory!$J$10:$J$1000=wicr,IF(Inventory!$P$10:$P$1000=AI$9,Inventory!$AC$10:$AC$1000)))))))</f>
        <v/>
      </c>
      <c r="AJ98" s="121" t="str">
        <f t="array" ref="AJ98">IF($D98="","",SUM(IF(Inventory!$B$10:$B$1000=$B98,IF(Inventory!$C$10:$C$1000=$C98,IF(Inventory!$D$10:$D$1000=$D98,IF(Inventory!$J$10:$J$1000=frig,IF(Inventory!$P$10:$P$1000=AJ$9,Inventory!$AC$10:$AC$1000))))))+SUM(IF(Inventory!$B$10:$B$1000=$B98,IF(Inventory!$C$10:$C$1000=$C98,IF(Inventory!$D$10:$D$1000=$D98,IF(Inventory!$J$10:$J$1000=wicr,IF(Inventory!$P$10:$P$1000=AJ$9,Inventory!$AC$10:$AC$1000)))))))</f>
        <v/>
      </c>
      <c r="AK98" s="121" t="str">
        <f t="array" ref="AK98">IF($D98="","",SUM(IF(Inventory!$B$10:$B$1000=$B98,IF(Inventory!$C$10:$C$1000=$C98,IF(Inventory!$D$10:$D$1000=$D98,IF(Inventory!$J$10:$J$1000=frig,IF(Inventory!$P$10:$P$1000=AK$9,Inventory!$AC$10:$AC$1000))))))+SUM(IF(Inventory!$B$10:$B$1000=$B98,IF(Inventory!$C$10:$C$1000=$C98,IF(Inventory!$D$10:$D$1000=$D98,IF(Inventory!$J$10:$J$1000=wicr,IF(Inventory!$P$10:$P$1000=AK$9,Inventory!$AC$10:$AC$1000)))))))</f>
        <v/>
      </c>
      <c r="AL98" s="123" t="str">
        <f t="shared" si="26"/>
        <v/>
      </c>
      <c r="AM98" s="121" t="str">
        <f t="array" ref="AM98">IF($D98="","",SUM(IF(Inventory!$B$10:$B$1000=$B98,IF(Inventory!$C$10:$C$1000=$C98,IF(Inventory!$D$10:$D$1000=$D98,IF(Inventory!$J$10:$J$1000=freez,Inventory!$AD$10:$AD$1000)))))+SUM(IF(Inventory!$B$10:$B$1000=$B98,IF(Inventory!$C$10:$C$1000=$C98,IF(Inventory!$D$10:$D$1000=$D98,IF(Inventory!$J$10:$J$1000=wifr,Inventory!$AD$10:$AD$1000))))))</f>
        <v/>
      </c>
      <c r="AN98" s="121" t="str">
        <f t="array" ref="AN98">IF($D98="","",SUM(IF(Inventory!$B$10:$B$1000=$B98,IF(Inventory!$C$10:$C$1000=$C98,IF(Inventory!$D$10:$D$1000=$D98,IF(Inventory!$J$10:$J$1000=freez,IF(Inventory!$P$10:$P$1000=AN$9,Inventory!$AD$10:$AD$1000))))))+SUM(IF(Inventory!$B$10:$B$1000=$B98,IF(Inventory!$C$10:$C$1000=$C98,IF(Inventory!$D$10:$D$1000=$D98,IF(Inventory!$J$10:$J$1000=wifr,IF(Inventory!$P$10:$P$1000=AN$9,Inventory!$AD$10:$AD$1000)))))))</f>
        <v/>
      </c>
      <c r="AO98" s="121" t="str">
        <f t="array" ref="AO98">IF($D98="","",SUM(IF(Inventory!$B$10:$B$1000=$B98,IF(Inventory!$C$10:$C$1000=$C98,IF(Inventory!$D$10:$D$1000=$D98,IF(Inventory!$J$10:$J$1000=freez,IF(Inventory!$P$10:$P$1000=AO$9,Inventory!$AD$10:$AD$1000))))))+SUM(IF(Inventory!$B$10:$B$1000=$B98,IF(Inventory!$C$10:$C$1000=$C98,IF(Inventory!$D$10:$D$1000=$D98,IF(Inventory!$J$10:$J$1000=wifr,IF(Inventory!$P$10:$P$1000=AO$9,Inventory!$AD$10:$AD$1000)))))))</f>
        <v/>
      </c>
      <c r="AP98" s="121" t="str">
        <f t="array" ref="AP98">IF($D98="","",SUM(IF(Inventory!$B$10:$B$1000=$B98,IF(Inventory!$C$10:$C$1000=$C98,IF(Inventory!$D$10:$D$1000=$D98,IF(Inventory!$J$10:$J$1000=freez,IF(Inventory!$P$10:$P$1000=AP$9,Inventory!$AD$10:$AD$1000))))))+SUM(IF(Inventory!$B$10:$B$1000=$B98,IF(Inventory!$C$10:$C$1000=$C98,IF(Inventory!$D$10:$D$1000=$D98,IF(Inventory!$J$10:$J$1000=wifr,IF(Inventory!$P$10:$P$1000=AP$9,Inventory!$AD$10:$AD$1000)))))))</f>
        <v/>
      </c>
      <c r="AQ98" s="121" t="str">
        <f t="array" ref="AQ98">IF($D98="","",SUM(IF(Inventory!$B$10:$B$1000=$B98,IF(Inventory!$C$10:$C$1000=$C98,IF(Inventory!$D$10:$D$1000=$D98,IF(Inventory!$J$10:$J$1000=freez,IF(Inventory!$P$10:$P$1000=AQ$9,Inventory!$AD$10:$AD$1000))))))+SUM(IF(Inventory!$B$10:$B$1000=$B98,IF(Inventory!$C$10:$C$1000=$C98,IF(Inventory!$D$10:$D$1000=$D98,IF(Inventory!$J$10:$J$1000=wifr,IF(Inventory!$P$10:$P$1000=AQ$9,Inventory!$AD$10:$AD$1000)))))))</f>
        <v/>
      </c>
      <c r="AR98" s="121" t="str">
        <f t="array" ref="AR98">IF($D98="","",SUM(IF(Inventory!$B$10:$B$1000=$B98,IF(Inventory!$C$10:$C$1000=$C98,IF(Inventory!$D$10:$D$1000=$D98,IF(Inventory!$J$10:$J$1000=freez,IF(Inventory!$P$10:$P$1000=AR$9,Inventory!$AD$10:$AD$1000))))))+SUM(IF(Inventory!$B$10:$B$1000=$B98,IF(Inventory!$C$10:$C$1000=$C98,IF(Inventory!$D$10:$D$1000=$D98,IF(Inventory!$J$10:$J$1000=wifr,IF(Inventory!$P$10:$P$1000=AR$9,Inventory!$AD$10:$AD$1000)))))))</f>
        <v/>
      </c>
      <c r="AS98" s="124" t="str">
        <f t="shared" si="27"/>
        <v/>
      </c>
      <c r="AU98" s="352"/>
      <c r="AV98" s="352"/>
      <c r="AX98" s="125">
        <f>IF($C98="",0,Prog!$H96*AX$6*($AU98+$AV98)/12000)</f>
        <v>0</v>
      </c>
      <c r="AY98" s="125">
        <f>IF($C98="",0,Prog!$H96*AY$6*($AU98+$AV98)/12000)</f>
        <v>0</v>
      </c>
      <c r="AZ98" s="121"/>
    </row>
    <row r="99" spans="1:52" ht="16.5" x14ac:dyDescent="0.3">
      <c r="A99" s="279" t="str">
        <f>IF(Prog!B97="","",Prog!B97)</f>
        <v/>
      </c>
      <c r="B99" s="279" t="str">
        <f>IF(Prog!C97="","",Prog!C97)</f>
        <v/>
      </c>
      <c r="C99" s="279" t="str">
        <f>IF(Prog!D97="","",Prog!D97)</f>
        <v/>
      </c>
      <c r="D99" s="120"/>
      <c r="E99" s="121" t="str">
        <f t="array" ref="E99">IF($D99="","",COUNT(IF(Inventory!$B$10:$B$1000=$B99,IF(Inventory!$C$10:$C$1000=$C99,IF(Inventory!$D$10:$D$1000=$D99,IF(Inventory!$P$10:$P$1000=E$9,1))))))</f>
        <v/>
      </c>
      <c r="F99" s="121" t="str">
        <f t="array" ref="F99">IF($D99="","",COUNT(IF(Inventory!$B$10:$B$1000=$B99,IF(Inventory!$C$10:$C$1000=$C99,IF(Inventory!$D$10:$D$1000=$D99,IF(Inventory!$P$10:$P$1000=F$9,1))))))</f>
        <v/>
      </c>
      <c r="G99" s="121" t="str">
        <f t="array" ref="G99">IF($D99="","",COUNT(IF(Inventory!$B$10:$B$1000=$B99,IF(Inventory!$C$10:$C$1000=$C99,IF(Inventory!$D$10:$D$1000=$D99,IF(Inventory!$P$10:$P$1000=G$9,1))))))</f>
        <v/>
      </c>
      <c r="H99" s="121" t="str">
        <f t="array" ref="H99">IF($D99="","",COUNT(IF(Inventory!$B$10:$B$1000=$B99,IF(Inventory!$C$10:$C$1000=$C99,IF(Inventory!$D$10:$D$1000=$D99,IF(Inventory!$P$10:$P$1000=H$9,1))))))</f>
        <v/>
      </c>
      <c r="I99" s="121" t="str">
        <f t="array" ref="I99">IF($D99="","",COUNT(IF(Inventory!$B$10:$B$1000=$B99,IF(Inventory!$C$10:$C$1000=$C99,IF(Inventory!$D$10:$D$1000=$D99,IF(Inventory!$P$10:$P$1000=I$9,1))))))</f>
        <v/>
      </c>
      <c r="J99" s="121">
        <f t="shared" si="22"/>
        <v>0</v>
      </c>
      <c r="K99" s="121" t="str">
        <f t="array" ref="K99">IF($D99="","",COUNT(IF(Inventory!$B$10:$B$1000=$B99,IF(Inventory!$C$10:$C$1000=$C99,IF(Inventory!$D$10:$D$1000=$D99,IF(Inventory!$J$10:$J$1000=wicr,1)))))+COUNT(IF(Inventory!$B$10:$B$1000=$B99,IF(Inventory!$C$10:$C$1000=$C99,IF(Inventory!$D$10:$D$1000=$D99,IF(Inventory!$J$10:$J$1000=wifr,1))))))</f>
        <v/>
      </c>
      <c r="L99" s="121" t="str">
        <f t="array" ref="L99">IF($D99="","",COUNT(IF(Inventory!$B$10:$B$1000=$B99,IF(Inventory!$C$10:$C$1000=$C99,IF(Inventory!$D$10:$D$1000=$D99,IF(Inventory!$J$10:$J$1000=wicr,IF(Inventory!$P$10:$P$1000=L$9,1))))))+COUNT(IF(Inventory!$B$10:$B$1000=$B99,IF(Inventory!$C$10:$C$1000=$C99,IF(Inventory!$D$10:$D$1000=$D99,IF(Inventory!$J$10:$J$1000=wifr,IF(Inventory!$P$10:$P$1000=L$9,1)))))))</f>
        <v/>
      </c>
      <c r="M99" s="121" t="str">
        <f t="array" ref="M99">IF($D99="","",COUNT(IF(Inventory!$B$10:$B$1000=$B99,IF(Inventory!$C$10:$C$1000=$C99,IF(Inventory!$D$10:$D$1000=$D99,IF(Inventory!$J$10:$J$1000=wicr,IF(Inventory!$P$10:$P$1000=M$9,1))))))+COUNT(IF(Inventory!$B$10:$B$1000=$B99,IF(Inventory!$C$10:$C$1000=$C99,IF(Inventory!$D$10:$D$1000=$D99,IF(Inventory!$J$10:$J$1000=wifr,IF(Inventory!$P$10:$P$1000=M$9,1)))))))</f>
        <v/>
      </c>
      <c r="N99" s="121" t="str">
        <f t="array" ref="N99">IF($D99="","",COUNT(IF(Inventory!$B$10:$B$1000=$B99,IF(Inventory!$C$10:$C$1000=$C99,IF(Inventory!$D$10:$D$1000=$D99,IF(Inventory!$J$10:$J$1000=wicr,IF(Inventory!$P$10:$P$1000=N$9,1))))))+COUNT(IF(Inventory!$B$10:$B$1000=$B99,IF(Inventory!$C$10:$C$1000=$C99,IF(Inventory!$D$10:$D$1000=$D99,IF(Inventory!$J$10:$J$1000=wifr,IF(Inventory!$P$10:$P$1000=N$9,1)))))))</f>
        <v/>
      </c>
      <c r="O99" s="121" t="str">
        <f t="array" ref="O99">IF($D99="","",COUNT(IF(Inventory!$B$10:$B$1000=$B99,IF(Inventory!$C$10:$C$1000=$C99,IF(Inventory!$D$10:$D$1000=$D99,IF(Inventory!$J$10:$J$1000=wicr,IF(Inventory!$P$10:$P$1000=O$9,1))))))+COUNT(IF(Inventory!$B$10:$B$1000=$B99,IF(Inventory!$C$10:$C$1000=$C99,IF(Inventory!$D$10:$D$1000=$D99,IF(Inventory!$J$10:$J$1000=wifr,IF(Inventory!$P$10:$P$1000=O$9,1)))))))</f>
        <v/>
      </c>
      <c r="P99" s="121" t="str">
        <f t="array" ref="P99">IF($D99="","",COUNT(IF(Inventory!$B$10:$B$1000=$B99,IF(Inventory!$C$10:$C$1000=$C99,IF(Inventory!$D$10:$D$1000=$D99,IF(Inventory!$J$10:$J$1000=wicr,IF(Inventory!$P$10:$P$1000=P$9,1))))))+COUNT(IF(Inventory!$B$10:$B$1000=$B99,IF(Inventory!$C$10:$C$1000=$C99,IF(Inventory!$D$10:$D$1000=$D99,IF(Inventory!$J$10:$J$1000=wifr,IF(Inventory!$P$10:$P$1000=P$9,1)))))))</f>
        <v/>
      </c>
      <c r="Q99" s="122" t="str">
        <f t="shared" si="23"/>
        <v/>
      </c>
      <c r="R99" s="121" t="str">
        <f t="array" ref="R99">IF($D99="","",COUNT(IF(Inventory!$B$10:$B$1000=$B99,IF(Inventory!$C$10:$C$1000=$C99,IF(Inventory!$D$10:$D$1000=$D99,IF(Inventory!$J$10:$J$1000=frig,1))))))</f>
        <v/>
      </c>
      <c r="S99" s="121" t="str">
        <f t="array" ref="S99">IF($D99="","",COUNT(IF(Inventory!$B$10:$B$1000=$B99,IF(Inventory!$C$10:$C$1000=$C99,IF(Inventory!$D$10:$D$1000=$D99,IF(Inventory!$J$10:$J$1000=frig,IF(Inventory!$P$10:$P$1000=S$9,1)))))))</f>
        <v/>
      </c>
      <c r="T99" s="121" t="str">
        <f t="array" ref="T99">IF($D99="","",COUNT(IF(Inventory!$B$10:$B$1000=$B99,IF(Inventory!$C$10:$C$1000=$C99,IF(Inventory!$D$10:$D$1000=$D99,IF(Inventory!$J$10:$J$1000=frig,IF(Inventory!$P$10:$P$1000=T$9,1)))))))</f>
        <v/>
      </c>
      <c r="U99" s="121" t="str">
        <f t="array" ref="U99">IF($D99="","",COUNT(IF(Inventory!$B$10:$B$1000=$B99,IF(Inventory!$C$10:$C$1000=$C99,IF(Inventory!$D$10:$D$1000=$D99,IF(Inventory!$J$10:$J$1000=frig,IF(Inventory!$P$10:$P$1000=U$9,1)))))))</f>
        <v/>
      </c>
      <c r="V99" s="121" t="str">
        <f t="array" ref="V99">IF($D99="","",COUNT(IF(Inventory!$B$10:$B$1000=$B99,IF(Inventory!$C$10:$C$1000=$C99,IF(Inventory!$D$10:$D$1000=$D99,IF(Inventory!$J$10:$J$1000=frig,IF(Inventory!$P$10:$P$1000=V$9,1)))))))</f>
        <v/>
      </c>
      <c r="W99" s="121" t="str">
        <f t="array" ref="W99">IF($D99="","",COUNT(IF(Inventory!$B$10:$B$1000=$B99,IF(Inventory!$C$10:$C$1000=$C99,IF(Inventory!$D$10:$D$1000=$D99,IF(Inventory!$J$10:$J$1000=frig,IF(Inventory!$P$10:$P$1000=W$9,1)))))))</f>
        <v/>
      </c>
      <c r="X99" s="122" t="str">
        <f t="shared" si="24"/>
        <v/>
      </c>
      <c r="Y99" s="121" t="str">
        <f t="array" ref="Y99">IF($D99="","",COUNT(IF(Inventory!$B$10:$B$1000=$B99,IF(Inventory!$C$10:$C$1000=$C99,IF(Inventory!$D$10:$D$1000=$D99,IF(Inventory!$J$10:$J$1000=freez,1))))))</f>
        <v/>
      </c>
      <c r="Z99" s="121" t="str">
        <f t="array" ref="Z99">IF($D99="","",COUNT(IF(Inventory!$B$10:$B$1000=$B99,IF(Inventory!$C$10:$C$1000=$C99,IF(Inventory!$D$10:$D$1000=$D99,IF(Inventory!$J$10:$J$1000=freez,IF(Inventory!$P$10:$P$1000=Z$9,1)))))))</f>
        <v/>
      </c>
      <c r="AA99" s="121" t="str">
        <f t="array" ref="AA99">IF($D99="","",COUNT(IF(Inventory!$B$10:$B$1000=$B99,IF(Inventory!$C$10:$C$1000=$C99,IF(Inventory!$D$10:$D$1000=$D99,IF(Inventory!$J$10:$J$1000=freez,IF(Inventory!$P$10:$P$1000=AA$9,1)))))))</f>
        <v/>
      </c>
      <c r="AB99" s="121" t="str">
        <f t="array" ref="AB99">IF($D99="","",COUNT(IF(Inventory!$B$10:$B$1000=$B99,IF(Inventory!$C$10:$C$1000=$C99,IF(Inventory!$D$10:$D$1000=$D99,IF(Inventory!$J$10:$J$1000=freez,IF(Inventory!$P$10:$P$1000=AB$9,1)))))))</f>
        <v/>
      </c>
      <c r="AC99" s="121" t="str">
        <f t="array" ref="AC99">IF($D99="","",COUNT(IF(Inventory!$B$10:$B$1000=$B99,IF(Inventory!$C$10:$C$1000=$C99,IF(Inventory!$D$10:$D$1000=$D99,IF(Inventory!$J$10:$J$1000=freez,IF(Inventory!$P$10:$P$1000=AC$9,1)))))))</f>
        <v/>
      </c>
      <c r="AD99" s="121" t="str">
        <f t="array" ref="AD99">IF($D99="","",COUNT(IF(Inventory!$B$10:$B$1000=$B99,IF(Inventory!$C$10:$C$1000=$C99,IF(Inventory!$D$10:$D$1000=$D99,IF(Inventory!$J$10:$J$1000=freez,IF(Inventory!$P$10:$P$1000=AD$9,1)))))))</f>
        <v/>
      </c>
      <c r="AE99" s="122" t="str">
        <f t="shared" si="25"/>
        <v/>
      </c>
      <c r="AF99" s="121" t="str">
        <f t="array" ref="AF99">IF($D99="","",SUM(IF(Inventory!$B$10:$B$1000=$B99,IF(Inventory!$C$10:$C$1000=$C99,IF(Inventory!$D$10:$D$1000=$D99,IF(Inventory!$J$10:$J$1000=frig,Inventory!$AC$10:$AC$1000)))))+SUM(IF(Inventory!$B$10:$B$1000=$B99,IF(Inventory!$C$10:$C$1000=$C99,IF(Inventory!$D$10:$D$1000=$D99,IF(Inventory!$J$10:$J$1000=wicr,Inventory!$AC$10:$AC$1000))))))</f>
        <v/>
      </c>
      <c r="AG99" s="121" t="str">
        <f t="array" ref="AG99">IF($D99="","",SUM(IF(Inventory!$B$10:$B$1000=$B99,IF(Inventory!$C$10:$C$1000=$C99,IF(Inventory!$D$10:$D$1000=$D99,IF(Inventory!$J$10:$J$1000=frig,IF(Inventory!$P$10:$P$1000=AG$9,Inventory!$AC$10:$AC$1000))))))+SUM(IF(Inventory!$B$10:$B$1000=$B99,IF(Inventory!$C$10:$C$1000=$C99,IF(Inventory!$D$10:$D$1000=$D99,IF(Inventory!$J$10:$J$1000=wicr,IF(Inventory!$P$10:$P$1000=AG$9,Inventory!$AC$10:$AC$1000)))))))</f>
        <v/>
      </c>
      <c r="AH99" s="121" t="str">
        <f t="array" ref="AH99">IF($D99="","",SUM(IF(Inventory!$B$10:$B$1000=$B99,IF(Inventory!$C$10:$C$1000=$C99,IF(Inventory!$D$10:$D$1000=$D99,IF(Inventory!$J$10:$J$1000=frig,IF(Inventory!$P$10:$P$1000=AH$9,Inventory!$AC$10:$AC$1000))))))+SUM(IF(Inventory!$B$10:$B$1000=$B99,IF(Inventory!$C$10:$C$1000=$C99,IF(Inventory!$D$10:$D$1000=$D99,IF(Inventory!$J$10:$J$1000=wicr,IF(Inventory!$P$10:$P$1000=AH$9,Inventory!$AC$10:$AC$1000)))))))</f>
        <v/>
      </c>
      <c r="AI99" s="121" t="str">
        <f t="array" ref="AI99">IF($D99="","",SUM(IF(Inventory!$B$10:$B$1000=$B99,IF(Inventory!$C$10:$C$1000=$C99,IF(Inventory!$D$10:$D$1000=$D99,IF(Inventory!$J$10:$J$1000=frig,IF(Inventory!$P$10:$P$1000=AI$9,Inventory!$AC$10:$AC$1000))))))+SUM(IF(Inventory!$B$10:$B$1000=$B99,IF(Inventory!$C$10:$C$1000=$C99,IF(Inventory!$D$10:$D$1000=$D99,IF(Inventory!$J$10:$J$1000=wicr,IF(Inventory!$P$10:$P$1000=AI$9,Inventory!$AC$10:$AC$1000)))))))</f>
        <v/>
      </c>
      <c r="AJ99" s="121" t="str">
        <f t="array" ref="AJ99">IF($D99="","",SUM(IF(Inventory!$B$10:$B$1000=$B99,IF(Inventory!$C$10:$C$1000=$C99,IF(Inventory!$D$10:$D$1000=$D99,IF(Inventory!$J$10:$J$1000=frig,IF(Inventory!$P$10:$P$1000=AJ$9,Inventory!$AC$10:$AC$1000))))))+SUM(IF(Inventory!$B$10:$B$1000=$B99,IF(Inventory!$C$10:$C$1000=$C99,IF(Inventory!$D$10:$D$1000=$D99,IF(Inventory!$J$10:$J$1000=wicr,IF(Inventory!$P$10:$P$1000=AJ$9,Inventory!$AC$10:$AC$1000)))))))</f>
        <v/>
      </c>
      <c r="AK99" s="121" t="str">
        <f t="array" ref="AK99">IF($D99="","",SUM(IF(Inventory!$B$10:$B$1000=$B99,IF(Inventory!$C$10:$C$1000=$C99,IF(Inventory!$D$10:$D$1000=$D99,IF(Inventory!$J$10:$J$1000=frig,IF(Inventory!$P$10:$P$1000=AK$9,Inventory!$AC$10:$AC$1000))))))+SUM(IF(Inventory!$B$10:$B$1000=$B99,IF(Inventory!$C$10:$C$1000=$C99,IF(Inventory!$D$10:$D$1000=$D99,IF(Inventory!$J$10:$J$1000=wicr,IF(Inventory!$P$10:$P$1000=AK$9,Inventory!$AC$10:$AC$1000)))))))</f>
        <v/>
      </c>
      <c r="AL99" s="123" t="str">
        <f t="shared" si="26"/>
        <v/>
      </c>
      <c r="AM99" s="121" t="str">
        <f t="array" ref="AM99">IF($D99="","",SUM(IF(Inventory!$B$10:$B$1000=$B99,IF(Inventory!$C$10:$C$1000=$C99,IF(Inventory!$D$10:$D$1000=$D99,IF(Inventory!$J$10:$J$1000=freez,Inventory!$AD$10:$AD$1000)))))+SUM(IF(Inventory!$B$10:$B$1000=$B99,IF(Inventory!$C$10:$C$1000=$C99,IF(Inventory!$D$10:$D$1000=$D99,IF(Inventory!$J$10:$J$1000=wifr,Inventory!$AD$10:$AD$1000))))))</f>
        <v/>
      </c>
      <c r="AN99" s="121" t="str">
        <f t="array" ref="AN99">IF($D99="","",SUM(IF(Inventory!$B$10:$B$1000=$B99,IF(Inventory!$C$10:$C$1000=$C99,IF(Inventory!$D$10:$D$1000=$D99,IF(Inventory!$J$10:$J$1000=freez,IF(Inventory!$P$10:$P$1000=AN$9,Inventory!$AD$10:$AD$1000))))))+SUM(IF(Inventory!$B$10:$B$1000=$B99,IF(Inventory!$C$10:$C$1000=$C99,IF(Inventory!$D$10:$D$1000=$D99,IF(Inventory!$J$10:$J$1000=wifr,IF(Inventory!$P$10:$P$1000=AN$9,Inventory!$AD$10:$AD$1000)))))))</f>
        <v/>
      </c>
      <c r="AO99" s="121" t="str">
        <f t="array" ref="AO99">IF($D99="","",SUM(IF(Inventory!$B$10:$B$1000=$B99,IF(Inventory!$C$10:$C$1000=$C99,IF(Inventory!$D$10:$D$1000=$D99,IF(Inventory!$J$10:$J$1000=freez,IF(Inventory!$P$10:$P$1000=AO$9,Inventory!$AD$10:$AD$1000))))))+SUM(IF(Inventory!$B$10:$B$1000=$B99,IF(Inventory!$C$10:$C$1000=$C99,IF(Inventory!$D$10:$D$1000=$D99,IF(Inventory!$J$10:$J$1000=wifr,IF(Inventory!$P$10:$P$1000=AO$9,Inventory!$AD$10:$AD$1000)))))))</f>
        <v/>
      </c>
      <c r="AP99" s="121" t="str">
        <f t="array" ref="AP99">IF($D99="","",SUM(IF(Inventory!$B$10:$B$1000=$B99,IF(Inventory!$C$10:$C$1000=$C99,IF(Inventory!$D$10:$D$1000=$D99,IF(Inventory!$J$10:$J$1000=freez,IF(Inventory!$P$10:$P$1000=AP$9,Inventory!$AD$10:$AD$1000))))))+SUM(IF(Inventory!$B$10:$B$1000=$B99,IF(Inventory!$C$10:$C$1000=$C99,IF(Inventory!$D$10:$D$1000=$D99,IF(Inventory!$J$10:$J$1000=wifr,IF(Inventory!$P$10:$P$1000=AP$9,Inventory!$AD$10:$AD$1000)))))))</f>
        <v/>
      </c>
      <c r="AQ99" s="121" t="str">
        <f t="array" ref="AQ99">IF($D99="","",SUM(IF(Inventory!$B$10:$B$1000=$B99,IF(Inventory!$C$10:$C$1000=$C99,IF(Inventory!$D$10:$D$1000=$D99,IF(Inventory!$J$10:$J$1000=freez,IF(Inventory!$P$10:$P$1000=AQ$9,Inventory!$AD$10:$AD$1000))))))+SUM(IF(Inventory!$B$10:$B$1000=$B99,IF(Inventory!$C$10:$C$1000=$C99,IF(Inventory!$D$10:$D$1000=$D99,IF(Inventory!$J$10:$J$1000=wifr,IF(Inventory!$P$10:$P$1000=AQ$9,Inventory!$AD$10:$AD$1000)))))))</f>
        <v/>
      </c>
      <c r="AR99" s="121" t="str">
        <f t="array" ref="AR99">IF($D99="","",SUM(IF(Inventory!$B$10:$B$1000=$B99,IF(Inventory!$C$10:$C$1000=$C99,IF(Inventory!$D$10:$D$1000=$D99,IF(Inventory!$J$10:$J$1000=freez,IF(Inventory!$P$10:$P$1000=AR$9,Inventory!$AD$10:$AD$1000))))))+SUM(IF(Inventory!$B$10:$B$1000=$B99,IF(Inventory!$C$10:$C$1000=$C99,IF(Inventory!$D$10:$D$1000=$D99,IF(Inventory!$J$10:$J$1000=wifr,IF(Inventory!$P$10:$P$1000=AR$9,Inventory!$AD$10:$AD$1000)))))))</f>
        <v/>
      </c>
      <c r="AS99" s="124" t="str">
        <f t="shared" si="27"/>
        <v/>
      </c>
      <c r="AU99" s="352"/>
      <c r="AV99" s="352"/>
      <c r="AX99" s="125">
        <f>IF($C99="",0,Prog!$H97*AX$6*($AU99+$AV99)/12000)</f>
        <v>0</v>
      </c>
      <c r="AY99" s="125">
        <f>IF($C99="",0,Prog!$H97*AY$6*($AU99+$AV99)/12000)</f>
        <v>0</v>
      </c>
      <c r="AZ99" s="121"/>
    </row>
    <row r="100" spans="1:52" ht="16.5" x14ac:dyDescent="0.3">
      <c r="A100" s="279" t="str">
        <f>IF(Prog!B98="","",Prog!B98)</f>
        <v/>
      </c>
      <c r="B100" s="279" t="str">
        <f>IF(Prog!C98="","",Prog!C98)</f>
        <v/>
      </c>
      <c r="C100" s="279" t="str">
        <f>IF(Prog!D98="","",Prog!D98)</f>
        <v/>
      </c>
      <c r="D100" s="120"/>
      <c r="E100" s="121" t="str">
        <f t="array" ref="E100">IF($D100="","",COUNT(IF(Inventory!$B$10:$B$1000=$B100,IF(Inventory!$C$10:$C$1000=$C100,IF(Inventory!$D$10:$D$1000=$D100,IF(Inventory!$P$10:$P$1000=E$9,1))))))</f>
        <v/>
      </c>
      <c r="F100" s="121" t="str">
        <f t="array" ref="F100">IF($D100="","",COUNT(IF(Inventory!$B$10:$B$1000=$B100,IF(Inventory!$C$10:$C$1000=$C100,IF(Inventory!$D$10:$D$1000=$D100,IF(Inventory!$P$10:$P$1000=F$9,1))))))</f>
        <v/>
      </c>
      <c r="G100" s="121" t="str">
        <f t="array" ref="G100">IF($D100="","",COUNT(IF(Inventory!$B$10:$B$1000=$B100,IF(Inventory!$C$10:$C$1000=$C100,IF(Inventory!$D$10:$D$1000=$D100,IF(Inventory!$P$10:$P$1000=G$9,1))))))</f>
        <v/>
      </c>
      <c r="H100" s="121" t="str">
        <f t="array" ref="H100">IF($D100="","",COUNT(IF(Inventory!$B$10:$B$1000=$B100,IF(Inventory!$C$10:$C$1000=$C100,IF(Inventory!$D$10:$D$1000=$D100,IF(Inventory!$P$10:$P$1000=H$9,1))))))</f>
        <v/>
      </c>
      <c r="I100" s="121" t="str">
        <f t="array" ref="I100">IF($D100="","",COUNT(IF(Inventory!$B$10:$B$1000=$B100,IF(Inventory!$C$10:$C$1000=$C100,IF(Inventory!$D$10:$D$1000=$D100,IF(Inventory!$P$10:$P$1000=I$9,1))))))</f>
        <v/>
      </c>
      <c r="J100" s="121">
        <f t="shared" si="22"/>
        <v>0</v>
      </c>
      <c r="K100" s="121" t="str">
        <f t="array" ref="K100">IF($D100="","",COUNT(IF(Inventory!$B$10:$B$1000=$B100,IF(Inventory!$C$10:$C$1000=$C100,IF(Inventory!$D$10:$D$1000=$D100,IF(Inventory!$J$10:$J$1000=wicr,1)))))+COUNT(IF(Inventory!$B$10:$B$1000=$B100,IF(Inventory!$C$10:$C$1000=$C100,IF(Inventory!$D$10:$D$1000=$D100,IF(Inventory!$J$10:$J$1000=wifr,1))))))</f>
        <v/>
      </c>
      <c r="L100" s="121" t="str">
        <f t="array" ref="L100">IF($D100="","",COUNT(IF(Inventory!$B$10:$B$1000=$B100,IF(Inventory!$C$10:$C$1000=$C100,IF(Inventory!$D$10:$D$1000=$D100,IF(Inventory!$J$10:$J$1000=wicr,IF(Inventory!$P$10:$P$1000=L$9,1))))))+COUNT(IF(Inventory!$B$10:$B$1000=$B100,IF(Inventory!$C$10:$C$1000=$C100,IF(Inventory!$D$10:$D$1000=$D100,IF(Inventory!$J$10:$J$1000=wifr,IF(Inventory!$P$10:$P$1000=L$9,1)))))))</f>
        <v/>
      </c>
      <c r="M100" s="121" t="str">
        <f t="array" ref="M100">IF($D100="","",COUNT(IF(Inventory!$B$10:$B$1000=$B100,IF(Inventory!$C$10:$C$1000=$C100,IF(Inventory!$D$10:$D$1000=$D100,IF(Inventory!$J$10:$J$1000=wicr,IF(Inventory!$P$10:$P$1000=M$9,1))))))+COUNT(IF(Inventory!$B$10:$B$1000=$B100,IF(Inventory!$C$10:$C$1000=$C100,IF(Inventory!$D$10:$D$1000=$D100,IF(Inventory!$J$10:$J$1000=wifr,IF(Inventory!$P$10:$P$1000=M$9,1)))))))</f>
        <v/>
      </c>
      <c r="N100" s="121" t="str">
        <f t="array" ref="N100">IF($D100="","",COUNT(IF(Inventory!$B$10:$B$1000=$B100,IF(Inventory!$C$10:$C$1000=$C100,IF(Inventory!$D$10:$D$1000=$D100,IF(Inventory!$J$10:$J$1000=wicr,IF(Inventory!$P$10:$P$1000=N$9,1))))))+COUNT(IF(Inventory!$B$10:$B$1000=$B100,IF(Inventory!$C$10:$C$1000=$C100,IF(Inventory!$D$10:$D$1000=$D100,IF(Inventory!$J$10:$J$1000=wifr,IF(Inventory!$P$10:$P$1000=N$9,1)))))))</f>
        <v/>
      </c>
      <c r="O100" s="121" t="str">
        <f t="array" ref="O100">IF($D100="","",COUNT(IF(Inventory!$B$10:$B$1000=$B100,IF(Inventory!$C$10:$C$1000=$C100,IF(Inventory!$D$10:$D$1000=$D100,IF(Inventory!$J$10:$J$1000=wicr,IF(Inventory!$P$10:$P$1000=O$9,1))))))+COUNT(IF(Inventory!$B$10:$B$1000=$B100,IF(Inventory!$C$10:$C$1000=$C100,IF(Inventory!$D$10:$D$1000=$D100,IF(Inventory!$J$10:$J$1000=wifr,IF(Inventory!$P$10:$P$1000=O$9,1)))))))</f>
        <v/>
      </c>
      <c r="P100" s="121" t="str">
        <f t="array" ref="P100">IF($D100="","",COUNT(IF(Inventory!$B$10:$B$1000=$B100,IF(Inventory!$C$10:$C$1000=$C100,IF(Inventory!$D$10:$D$1000=$D100,IF(Inventory!$J$10:$J$1000=wicr,IF(Inventory!$P$10:$P$1000=P$9,1))))))+COUNT(IF(Inventory!$B$10:$B$1000=$B100,IF(Inventory!$C$10:$C$1000=$C100,IF(Inventory!$D$10:$D$1000=$D100,IF(Inventory!$J$10:$J$1000=wifr,IF(Inventory!$P$10:$P$1000=P$9,1)))))))</f>
        <v/>
      </c>
      <c r="Q100" s="122" t="str">
        <f t="shared" si="23"/>
        <v/>
      </c>
      <c r="R100" s="121" t="str">
        <f t="array" ref="R100">IF($D100="","",COUNT(IF(Inventory!$B$10:$B$1000=$B100,IF(Inventory!$C$10:$C$1000=$C100,IF(Inventory!$D$10:$D$1000=$D100,IF(Inventory!$J$10:$J$1000=frig,1))))))</f>
        <v/>
      </c>
      <c r="S100" s="121" t="str">
        <f t="array" ref="S100">IF($D100="","",COUNT(IF(Inventory!$B$10:$B$1000=$B100,IF(Inventory!$C$10:$C$1000=$C100,IF(Inventory!$D$10:$D$1000=$D100,IF(Inventory!$J$10:$J$1000=frig,IF(Inventory!$P$10:$P$1000=S$9,1)))))))</f>
        <v/>
      </c>
      <c r="T100" s="121" t="str">
        <f t="array" ref="T100">IF($D100="","",COUNT(IF(Inventory!$B$10:$B$1000=$B100,IF(Inventory!$C$10:$C$1000=$C100,IF(Inventory!$D$10:$D$1000=$D100,IF(Inventory!$J$10:$J$1000=frig,IF(Inventory!$P$10:$P$1000=T$9,1)))))))</f>
        <v/>
      </c>
      <c r="U100" s="121" t="str">
        <f t="array" ref="U100">IF($D100="","",COUNT(IF(Inventory!$B$10:$B$1000=$B100,IF(Inventory!$C$10:$C$1000=$C100,IF(Inventory!$D$10:$D$1000=$D100,IF(Inventory!$J$10:$J$1000=frig,IF(Inventory!$P$10:$P$1000=U$9,1)))))))</f>
        <v/>
      </c>
      <c r="V100" s="121" t="str">
        <f t="array" ref="V100">IF($D100="","",COUNT(IF(Inventory!$B$10:$B$1000=$B100,IF(Inventory!$C$10:$C$1000=$C100,IF(Inventory!$D$10:$D$1000=$D100,IF(Inventory!$J$10:$J$1000=frig,IF(Inventory!$P$10:$P$1000=V$9,1)))))))</f>
        <v/>
      </c>
      <c r="W100" s="121" t="str">
        <f t="array" ref="W100">IF($D100="","",COUNT(IF(Inventory!$B$10:$B$1000=$B100,IF(Inventory!$C$10:$C$1000=$C100,IF(Inventory!$D$10:$D$1000=$D100,IF(Inventory!$J$10:$J$1000=frig,IF(Inventory!$P$10:$P$1000=W$9,1)))))))</f>
        <v/>
      </c>
      <c r="X100" s="122" t="str">
        <f t="shared" si="24"/>
        <v/>
      </c>
      <c r="Y100" s="121" t="str">
        <f t="array" ref="Y100">IF($D100="","",COUNT(IF(Inventory!$B$10:$B$1000=$B100,IF(Inventory!$C$10:$C$1000=$C100,IF(Inventory!$D$10:$D$1000=$D100,IF(Inventory!$J$10:$J$1000=freez,1))))))</f>
        <v/>
      </c>
      <c r="Z100" s="121" t="str">
        <f t="array" ref="Z100">IF($D100="","",COUNT(IF(Inventory!$B$10:$B$1000=$B100,IF(Inventory!$C$10:$C$1000=$C100,IF(Inventory!$D$10:$D$1000=$D100,IF(Inventory!$J$10:$J$1000=freez,IF(Inventory!$P$10:$P$1000=Z$9,1)))))))</f>
        <v/>
      </c>
      <c r="AA100" s="121" t="str">
        <f t="array" ref="AA100">IF($D100="","",COUNT(IF(Inventory!$B$10:$B$1000=$B100,IF(Inventory!$C$10:$C$1000=$C100,IF(Inventory!$D$10:$D$1000=$D100,IF(Inventory!$J$10:$J$1000=freez,IF(Inventory!$P$10:$P$1000=AA$9,1)))))))</f>
        <v/>
      </c>
      <c r="AB100" s="121" t="str">
        <f t="array" ref="AB100">IF($D100="","",COUNT(IF(Inventory!$B$10:$B$1000=$B100,IF(Inventory!$C$10:$C$1000=$C100,IF(Inventory!$D$10:$D$1000=$D100,IF(Inventory!$J$10:$J$1000=freez,IF(Inventory!$P$10:$P$1000=AB$9,1)))))))</f>
        <v/>
      </c>
      <c r="AC100" s="121" t="str">
        <f t="array" ref="AC100">IF($D100="","",COUNT(IF(Inventory!$B$10:$B$1000=$B100,IF(Inventory!$C$10:$C$1000=$C100,IF(Inventory!$D$10:$D$1000=$D100,IF(Inventory!$J$10:$J$1000=freez,IF(Inventory!$P$10:$P$1000=AC$9,1)))))))</f>
        <v/>
      </c>
      <c r="AD100" s="121" t="str">
        <f t="array" ref="AD100">IF($D100="","",COUNT(IF(Inventory!$B$10:$B$1000=$B100,IF(Inventory!$C$10:$C$1000=$C100,IF(Inventory!$D$10:$D$1000=$D100,IF(Inventory!$J$10:$J$1000=freez,IF(Inventory!$P$10:$P$1000=AD$9,1)))))))</f>
        <v/>
      </c>
      <c r="AE100" s="122" t="str">
        <f t="shared" si="25"/>
        <v/>
      </c>
      <c r="AF100" s="121" t="str">
        <f t="array" ref="AF100">IF($D100="","",SUM(IF(Inventory!$B$10:$B$1000=$B100,IF(Inventory!$C$10:$C$1000=$C100,IF(Inventory!$D$10:$D$1000=$D100,IF(Inventory!$J$10:$J$1000=frig,Inventory!$AC$10:$AC$1000)))))+SUM(IF(Inventory!$B$10:$B$1000=$B100,IF(Inventory!$C$10:$C$1000=$C100,IF(Inventory!$D$10:$D$1000=$D100,IF(Inventory!$J$10:$J$1000=wicr,Inventory!$AC$10:$AC$1000))))))</f>
        <v/>
      </c>
      <c r="AG100" s="121" t="str">
        <f t="array" ref="AG100">IF($D100="","",SUM(IF(Inventory!$B$10:$B$1000=$B100,IF(Inventory!$C$10:$C$1000=$C100,IF(Inventory!$D$10:$D$1000=$D100,IF(Inventory!$J$10:$J$1000=frig,IF(Inventory!$P$10:$P$1000=AG$9,Inventory!$AC$10:$AC$1000))))))+SUM(IF(Inventory!$B$10:$B$1000=$B100,IF(Inventory!$C$10:$C$1000=$C100,IF(Inventory!$D$10:$D$1000=$D100,IF(Inventory!$J$10:$J$1000=wicr,IF(Inventory!$P$10:$P$1000=AG$9,Inventory!$AC$10:$AC$1000)))))))</f>
        <v/>
      </c>
      <c r="AH100" s="121" t="str">
        <f t="array" ref="AH100">IF($D100="","",SUM(IF(Inventory!$B$10:$B$1000=$B100,IF(Inventory!$C$10:$C$1000=$C100,IF(Inventory!$D$10:$D$1000=$D100,IF(Inventory!$J$10:$J$1000=frig,IF(Inventory!$P$10:$P$1000=AH$9,Inventory!$AC$10:$AC$1000))))))+SUM(IF(Inventory!$B$10:$B$1000=$B100,IF(Inventory!$C$10:$C$1000=$C100,IF(Inventory!$D$10:$D$1000=$D100,IF(Inventory!$J$10:$J$1000=wicr,IF(Inventory!$P$10:$P$1000=AH$9,Inventory!$AC$10:$AC$1000)))))))</f>
        <v/>
      </c>
      <c r="AI100" s="121" t="str">
        <f t="array" ref="AI100">IF($D100="","",SUM(IF(Inventory!$B$10:$B$1000=$B100,IF(Inventory!$C$10:$C$1000=$C100,IF(Inventory!$D$10:$D$1000=$D100,IF(Inventory!$J$10:$J$1000=frig,IF(Inventory!$P$10:$P$1000=AI$9,Inventory!$AC$10:$AC$1000))))))+SUM(IF(Inventory!$B$10:$B$1000=$B100,IF(Inventory!$C$10:$C$1000=$C100,IF(Inventory!$D$10:$D$1000=$D100,IF(Inventory!$J$10:$J$1000=wicr,IF(Inventory!$P$10:$P$1000=AI$9,Inventory!$AC$10:$AC$1000)))))))</f>
        <v/>
      </c>
      <c r="AJ100" s="121" t="str">
        <f t="array" ref="AJ100">IF($D100="","",SUM(IF(Inventory!$B$10:$B$1000=$B100,IF(Inventory!$C$10:$C$1000=$C100,IF(Inventory!$D$10:$D$1000=$D100,IF(Inventory!$J$10:$J$1000=frig,IF(Inventory!$P$10:$P$1000=AJ$9,Inventory!$AC$10:$AC$1000))))))+SUM(IF(Inventory!$B$10:$B$1000=$B100,IF(Inventory!$C$10:$C$1000=$C100,IF(Inventory!$D$10:$D$1000=$D100,IF(Inventory!$J$10:$J$1000=wicr,IF(Inventory!$P$10:$P$1000=AJ$9,Inventory!$AC$10:$AC$1000)))))))</f>
        <v/>
      </c>
      <c r="AK100" s="121" t="str">
        <f t="array" ref="AK100">IF($D100="","",SUM(IF(Inventory!$B$10:$B$1000=$B100,IF(Inventory!$C$10:$C$1000=$C100,IF(Inventory!$D$10:$D$1000=$D100,IF(Inventory!$J$10:$J$1000=frig,IF(Inventory!$P$10:$P$1000=AK$9,Inventory!$AC$10:$AC$1000))))))+SUM(IF(Inventory!$B$10:$B$1000=$B100,IF(Inventory!$C$10:$C$1000=$C100,IF(Inventory!$D$10:$D$1000=$D100,IF(Inventory!$J$10:$J$1000=wicr,IF(Inventory!$P$10:$P$1000=AK$9,Inventory!$AC$10:$AC$1000)))))))</f>
        <v/>
      </c>
      <c r="AL100" s="123" t="str">
        <f t="shared" si="26"/>
        <v/>
      </c>
      <c r="AM100" s="121" t="str">
        <f t="array" ref="AM100">IF($D100="","",SUM(IF(Inventory!$B$10:$B$1000=$B100,IF(Inventory!$C$10:$C$1000=$C100,IF(Inventory!$D$10:$D$1000=$D100,IF(Inventory!$J$10:$J$1000=freez,Inventory!$AD$10:$AD$1000)))))+SUM(IF(Inventory!$B$10:$B$1000=$B100,IF(Inventory!$C$10:$C$1000=$C100,IF(Inventory!$D$10:$D$1000=$D100,IF(Inventory!$J$10:$J$1000=wifr,Inventory!$AD$10:$AD$1000))))))</f>
        <v/>
      </c>
      <c r="AN100" s="121" t="str">
        <f t="array" ref="AN100">IF($D100="","",SUM(IF(Inventory!$B$10:$B$1000=$B100,IF(Inventory!$C$10:$C$1000=$C100,IF(Inventory!$D$10:$D$1000=$D100,IF(Inventory!$J$10:$J$1000=freez,IF(Inventory!$P$10:$P$1000=AN$9,Inventory!$AD$10:$AD$1000))))))+SUM(IF(Inventory!$B$10:$B$1000=$B100,IF(Inventory!$C$10:$C$1000=$C100,IF(Inventory!$D$10:$D$1000=$D100,IF(Inventory!$J$10:$J$1000=wifr,IF(Inventory!$P$10:$P$1000=AN$9,Inventory!$AD$10:$AD$1000)))))))</f>
        <v/>
      </c>
      <c r="AO100" s="121" t="str">
        <f t="array" ref="AO100">IF($D100="","",SUM(IF(Inventory!$B$10:$B$1000=$B100,IF(Inventory!$C$10:$C$1000=$C100,IF(Inventory!$D$10:$D$1000=$D100,IF(Inventory!$J$10:$J$1000=freez,IF(Inventory!$P$10:$P$1000=AO$9,Inventory!$AD$10:$AD$1000))))))+SUM(IF(Inventory!$B$10:$B$1000=$B100,IF(Inventory!$C$10:$C$1000=$C100,IF(Inventory!$D$10:$D$1000=$D100,IF(Inventory!$J$10:$J$1000=wifr,IF(Inventory!$P$10:$P$1000=AO$9,Inventory!$AD$10:$AD$1000)))))))</f>
        <v/>
      </c>
      <c r="AP100" s="121" t="str">
        <f t="array" ref="AP100">IF($D100="","",SUM(IF(Inventory!$B$10:$B$1000=$B100,IF(Inventory!$C$10:$C$1000=$C100,IF(Inventory!$D$10:$D$1000=$D100,IF(Inventory!$J$10:$J$1000=freez,IF(Inventory!$P$10:$P$1000=AP$9,Inventory!$AD$10:$AD$1000))))))+SUM(IF(Inventory!$B$10:$B$1000=$B100,IF(Inventory!$C$10:$C$1000=$C100,IF(Inventory!$D$10:$D$1000=$D100,IF(Inventory!$J$10:$J$1000=wifr,IF(Inventory!$P$10:$P$1000=AP$9,Inventory!$AD$10:$AD$1000)))))))</f>
        <v/>
      </c>
      <c r="AQ100" s="121" t="str">
        <f t="array" ref="AQ100">IF($D100="","",SUM(IF(Inventory!$B$10:$B$1000=$B100,IF(Inventory!$C$10:$C$1000=$C100,IF(Inventory!$D$10:$D$1000=$D100,IF(Inventory!$J$10:$J$1000=freez,IF(Inventory!$P$10:$P$1000=AQ$9,Inventory!$AD$10:$AD$1000))))))+SUM(IF(Inventory!$B$10:$B$1000=$B100,IF(Inventory!$C$10:$C$1000=$C100,IF(Inventory!$D$10:$D$1000=$D100,IF(Inventory!$J$10:$J$1000=wifr,IF(Inventory!$P$10:$P$1000=AQ$9,Inventory!$AD$10:$AD$1000)))))))</f>
        <v/>
      </c>
      <c r="AR100" s="121" t="str">
        <f t="array" ref="AR100">IF($D100="","",SUM(IF(Inventory!$B$10:$B$1000=$B100,IF(Inventory!$C$10:$C$1000=$C100,IF(Inventory!$D$10:$D$1000=$D100,IF(Inventory!$J$10:$J$1000=freez,IF(Inventory!$P$10:$P$1000=AR$9,Inventory!$AD$10:$AD$1000))))))+SUM(IF(Inventory!$B$10:$B$1000=$B100,IF(Inventory!$C$10:$C$1000=$C100,IF(Inventory!$D$10:$D$1000=$D100,IF(Inventory!$J$10:$J$1000=wifr,IF(Inventory!$P$10:$P$1000=AR$9,Inventory!$AD$10:$AD$1000)))))))</f>
        <v/>
      </c>
      <c r="AS100" s="124" t="str">
        <f t="shared" si="27"/>
        <v/>
      </c>
      <c r="AU100" s="352"/>
      <c r="AV100" s="352"/>
      <c r="AX100" s="125">
        <f>IF($C100="",0,Prog!$H98*AX$6*($AU100+$AV100)/12000)</f>
        <v>0</v>
      </c>
      <c r="AY100" s="125">
        <f>IF($C100="",0,Prog!$H98*AY$6*($AU100+$AV100)/12000)</f>
        <v>0</v>
      </c>
      <c r="AZ100" s="121"/>
    </row>
    <row r="101" spans="1:52" ht="16.5" x14ac:dyDescent="0.3">
      <c r="A101" s="279" t="str">
        <f>IF(Prog!B99="","",Prog!B99)</f>
        <v/>
      </c>
      <c r="B101" s="279" t="str">
        <f>IF(Prog!C99="","",Prog!C99)</f>
        <v/>
      </c>
      <c r="C101" s="279" t="str">
        <f>IF(Prog!D99="","",Prog!D99)</f>
        <v/>
      </c>
      <c r="D101" s="120"/>
      <c r="E101" s="121" t="str">
        <f t="array" ref="E101">IF($D101="","",COUNT(IF(Inventory!$B$10:$B$1000=$B101,IF(Inventory!$C$10:$C$1000=$C101,IF(Inventory!$D$10:$D$1000=$D101,IF(Inventory!$P$10:$P$1000=E$9,1))))))</f>
        <v/>
      </c>
      <c r="F101" s="121" t="str">
        <f t="array" ref="F101">IF($D101="","",COUNT(IF(Inventory!$B$10:$B$1000=$B101,IF(Inventory!$C$10:$C$1000=$C101,IF(Inventory!$D$10:$D$1000=$D101,IF(Inventory!$P$10:$P$1000=F$9,1))))))</f>
        <v/>
      </c>
      <c r="G101" s="121" t="str">
        <f t="array" ref="G101">IF($D101="","",COUNT(IF(Inventory!$B$10:$B$1000=$B101,IF(Inventory!$C$10:$C$1000=$C101,IF(Inventory!$D$10:$D$1000=$D101,IF(Inventory!$P$10:$P$1000=G$9,1))))))</f>
        <v/>
      </c>
      <c r="H101" s="121" t="str">
        <f t="array" ref="H101">IF($D101="","",COUNT(IF(Inventory!$B$10:$B$1000=$B101,IF(Inventory!$C$10:$C$1000=$C101,IF(Inventory!$D$10:$D$1000=$D101,IF(Inventory!$P$10:$P$1000=H$9,1))))))</f>
        <v/>
      </c>
      <c r="I101" s="121" t="str">
        <f t="array" ref="I101">IF($D101="","",COUNT(IF(Inventory!$B$10:$B$1000=$B101,IF(Inventory!$C$10:$C$1000=$C101,IF(Inventory!$D$10:$D$1000=$D101,IF(Inventory!$P$10:$P$1000=I$9,1))))))</f>
        <v/>
      </c>
      <c r="J101" s="121">
        <f t="shared" si="22"/>
        <v>0</v>
      </c>
      <c r="K101" s="121" t="str">
        <f t="array" ref="K101">IF($D101="","",COUNT(IF(Inventory!$B$10:$B$1000=$B101,IF(Inventory!$C$10:$C$1000=$C101,IF(Inventory!$D$10:$D$1000=$D101,IF(Inventory!$J$10:$J$1000=wicr,1)))))+COUNT(IF(Inventory!$B$10:$B$1000=$B101,IF(Inventory!$C$10:$C$1000=$C101,IF(Inventory!$D$10:$D$1000=$D101,IF(Inventory!$J$10:$J$1000=wifr,1))))))</f>
        <v/>
      </c>
      <c r="L101" s="121" t="str">
        <f t="array" ref="L101">IF($D101="","",COUNT(IF(Inventory!$B$10:$B$1000=$B101,IF(Inventory!$C$10:$C$1000=$C101,IF(Inventory!$D$10:$D$1000=$D101,IF(Inventory!$J$10:$J$1000=wicr,IF(Inventory!$P$10:$P$1000=L$9,1))))))+COUNT(IF(Inventory!$B$10:$B$1000=$B101,IF(Inventory!$C$10:$C$1000=$C101,IF(Inventory!$D$10:$D$1000=$D101,IF(Inventory!$J$10:$J$1000=wifr,IF(Inventory!$P$10:$P$1000=L$9,1)))))))</f>
        <v/>
      </c>
      <c r="M101" s="121" t="str">
        <f t="array" ref="M101">IF($D101="","",COUNT(IF(Inventory!$B$10:$B$1000=$B101,IF(Inventory!$C$10:$C$1000=$C101,IF(Inventory!$D$10:$D$1000=$D101,IF(Inventory!$J$10:$J$1000=wicr,IF(Inventory!$P$10:$P$1000=M$9,1))))))+COUNT(IF(Inventory!$B$10:$B$1000=$B101,IF(Inventory!$C$10:$C$1000=$C101,IF(Inventory!$D$10:$D$1000=$D101,IF(Inventory!$J$10:$J$1000=wifr,IF(Inventory!$P$10:$P$1000=M$9,1)))))))</f>
        <v/>
      </c>
      <c r="N101" s="121" t="str">
        <f t="array" ref="N101">IF($D101="","",COUNT(IF(Inventory!$B$10:$B$1000=$B101,IF(Inventory!$C$10:$C$1000=$C101,IF(Inventory!$D$10:$D$1000=$D101,IF(Inventory!$J$10:$J$1000=wicr,IF(Inventory!$P$10:$P$1000=N$9,1))))))+COUNT(IF(Inventory!$B$10:$B$1000=$B101,IF(Inventory!$C$10:$C$1000=$C101,IF(Inventory!$D$10:$D$1000=$D101,IF(Inventory!$J$10:$J$1000=wifr,IF(Inventory!$P$10:$P$1000=N$9,1)))))))</f>
        <v/>
      </c>
      <c r="O101" s="121" t="str">
        <f t="array" ref="O101">IF($D101="","",COUNT(IF(Inventory!$B$10:$B$1000=$B101,IF(Inventory!$C$10:$C$1000=$C101,IF(Inventory!$D$10:$D$1000=$D101,IF(Inventory!$J$10:$J$1000=wicr,IF(Inventory!$P$10:$P$1000=O$9,1))))))+COUNT(IF(Inventory!$B$10:$B$1000=$B101,IF(Inventory!$C$10:$C$1000=$C101,IF(Inventory!$D$10:$D$1000=$D101,IF(Inventory!$J$10:$J$1000=wifr,IF(Inventory!$P$10:$P$1000=O$9,1)))))))</f>
        <v/>
      </c>
      <c r="P101" s="121" t="str">
        <f t="array" ref="P101">IF($D101="","",COUNT(IF(Inventory!$B$10:$B$1000=$B101,IF(Inventory!$C$10:$C$1000=$C101,IF(Inventory!$D$10:$D$1000=$D101,IF(Inventory!$J$10:$J$1000=wicr,IF(Inventory!$P$10:$P$1000=P$9,1))))))+COUNT(IF(Inventory!$B$10:$B$1000=$B101,IF(Inventory!$C$10:$C$1000=$C101,IF(Inventory!$D$10:$D$1000=$D101,IF(Inventory!$J$10:$J$1000=wifr,IF(Inventory!$P$10:$P$1000=P$9,1)))))))</f>
        <v/>
      </c>
      <c r="Q101" s="122" t="str">
        <f t="shared" si="23"/>
        <v/>
      </c>
      <c r="R101" s="121" t="str">
        <f t="array" ref="R101">IF($D101="","",COUNT(IF(Inventory!$B$10:$B$1000=$B101,IF(Inventory!$C$10:$C$1000=$C101,IF(Inventory!$D$10:$D$1000=$D101,IF(Inventory!$J$10:$J$1000=frig,1))))))</f>
        <v/>
      </c>
      <c r="S101" s="121" t="str">
        <f t="array" ref="S101">IF($D101="","",COUNT(IF(Inventory!$B$10:$B$1000=$B101,IF(Inventory!$C$10:$C$1000=$C101,IF(Inventory!$D$10:$D$1000=$D101,IF(Inventory!$J$10:$J$1000=frig,IF(Inventory!$P$10:$P$1000=S$9,1)))))))</f>
        <v/>
      </c>
      <c r="T101" s="121" t="str">
        <f t="array" ref="T101">IF($D101="","",COUNT(IF(Inventory!$B$10:$B$1000=$B101,IF(Inventory!$C$10:$C$1000=$C101,IF(Inventory!$D$10:$D$1000=$D101,IF(Inventory!$J$10:$J$1000=frig,IF(Inventory!$P$10:$P$1000=T$9,1)))))))</f>
        <v/>
      </c>
      <c r="U101" s="121" t="str">
        <f t="array" ref="U101">IF($D101="","",COUNT(IF(Inventory!$B$10:$B$1000=$B101,IF(Inventory!$C$10:$C$1000=$C101,IF(Inventory!$D$10:$D$1000=$D101,IF(Inventory!$J$10:$J$1000=frig,IF(Inventory!$P$10:$P$1000=U$9,1)))))))</f>
        <v/>
      </c>
      <c r="V101" s="121" t="str">
        <f t="array" ref="V101">IF($D101="","",COUNT(IF(Inventory!$B$10:$B$1000=$B101,IF(Inventory!$C$10:$C$1000=$C101,IF(Inventory!$D$10:$D$1000=$D101,IF(Inventory!$J$10:$J$1000=frig,IF(Inventory!$P$10:$P$1000=V$9,1)))))))</f>
        <v/>
      </c>
      <c r="W101" s="121" t="str">
        <f t="array" ref="W101">IF($D101="","",COUNT(IF(Inventory!$B$10:$B$1000=$B101,IF(Inventory!$C$10:$C$1000=$C101,IF(Inventory!$D$10:$D$1000=$D101,IF(Inventory!$J$10:$J$1000=frig,IF(Inventory!$P$10:$P$1000=W$9,1)))))))</f>
        <v/>
      </c>
      <c r="X101" s="122" t="str">
        <f t="shared" si="24"/>
        <v/>
      </c>
      <c r="Y101" s="121" t="str">
        <f t="array" ref="Y101">IF($D101="","",COUNT(IF(Inventory!$B$10:$B$1000=$B101,IF(Inventory!$C$10:$C$1000=$C101,IF(Inventory!$D$10:$D$1000=$D101,IF(Inventory!$J$10:$J$1000=freez,1))))))</f>
        <v/>
      </c>
      <c r="Z101" s="121" t="str">
        <f t="array" ref="Z101">IF($D101="","",COUNT(IF(Inventory!$B$10:$B$1000=$B101,IF(Inventory!$C$10:$C$1000=$C101,IF(Inventory!$D$10:$D$1000=$D101,IF(Inventory!$J$10:$J$1000=freez,IF(Inventory!$P$10:$P$1000=Z$9,1)))))))</f>
        <v/>
      </c>
      <c r="AA101" s="121" t="str">
        <f t="array" ref="AA101">IF($D101="","",COUNT(IF(Inventory!$B$10:$B$1000=$B101,IF(Inventory!$C$10:$C$1000=$C101,IF(Inventory!$D$10:$D$1000=$D101,IF(Inventory!$J$10:$J$1000=freez,IF(Inventory!$P$10:$P$1000=AA$9,1)))))))</f>
        <v/>
      </c>
      <c r="AB101" s="121" t="str">
        <f t="array" ref="AB101">IF($D101="","",COUNT(IF(Inventory!$B$10:$B$1000=$B101,IF(Inventory!$C$10:$C$1000=$C101,IF(Inventory!$D$10:$D$1000=$D101,IF(Inventory!$J$10:$J$1000=freez,IF(Inventory!$P$10:$P$1000=AB$9,1)))))))</f>
        <v/>
      </c>
      <c r="AC101" s="121" t="str">
        <f t="array" ref="AC101">IF($D101="","",COUNT(IF(Inventory!$B$10:$B$1000=$B101,IF(Inventory!$C$10:$C$1000=$C101,IF(Inventory!$D$10:$D$1000=$D101,IF(Inventory!$J$10:$J$1000=freez,IF(Inventory!$P$10:$P$1000=AC$9,1)))))))</f>
        <v/>
      </c>
      <c r="AD101" s="121" t="str">
        <f t="array" ref="AD101">IF($D101="","",COUNT(IF(Inventory!$B$10:$B$1000=$B101,IF(Inventory!$C$10:$C$1000=$C101,IF(Inventory!$D$10:$D$1000=$D101,IF(Inventory!$J$10:$J$1000=freez,IF(Inventory!$P$10:$P$1000=AD$9,1)))))))</f>
        <v/>
      </c>
      <c r="AE101" s="122" t="str">
        <f t="shared" si="25"/>
        <v/>
      </c>
      <c r="AF101" s="121" t="str">
        <f t="array" ref="AF101">IF($D101="","",SUM(IF(Inventory!$B$10:$B$1000=$B101,IF(Inventory!$C$10:$C$1000=$C101,IF(Inventory!$D$10:$D$1000=$D101,IF(Inventory!$J$10:$J$1000=frig,Inventory!$AC$10:$AC$1000)))))+SUM(IF(Inventory!$B$10:$B$1000=$B101,IF(Inventory!$C$10:$C$1000=$C101,IF(Inventory!$D$10:$D$1000=$D101,IF(Inventory!$J$10:$J$1000=wicr,Inventory!$AC$10:$AC$1000))))))</f>
        <v/>
      </c>
      <c r="AG101" s="121" t="str">
        <f t="array" ref="AG101">IF($D101="","",SUM(IF(Inventory!$B$10:$B$1000=$B101,IF(Inventory!$C$10:$C$1000=$C101,IF(Inventory!$D$10:$D$1000=$D101,IF(Inventory!$J$10:$J$1000=frig,IF(Inventory!$P$10:$P$1000=AG$9,Inventory!$AC$10:$AC$1000))))))+SUM(IF(Inventory!$B$10:$B$1000=$B101,IF(Inventory!$C$10:$C$1000=$C101,IF(Inventory!$D$10:$D$1000=$D101,IF(Inventory!$J$10:$J$1000=wicr,IF(Inventory!$P$10:$P$1000=AG$9,Inventory!$AC$10:$AC$1000)))))))</f>
        <v/>
      </c>
      <c r="AH101" s="121" t="str">
        <f t="array" ref="AH101">IF($D101="","",SUM(IF(Inventory!$B$10:$B$1000=$B101,IF(Inventory!$C$10:$C$1000=$C101,IF(Inventory!$D$10:$D$1000=$D101,IF(Inventory!$J$10:$J$1000=frig,IF(Inventory!$P$10:$P$1000=AH$9,Inventory!$AC$10:$AC$1000))))))+SUM(IF(Inventory!$B$10:$B$1000=$B101,IF(Inventory!$C$10:$C$1000=$C101,IF(Inventory!$D$10:$D$1000=$D101,IF(Inventory!$J$10:$J$1000=wicr,IF(Inventory!$P$10:$P$1000=AH$9,Inventory!$AC$10:$AC$1000)))))))</f>
        <v/>
      </c>
      <c r="AI101" s="121" t="str">
        <f t="array" ref="AI101">IF($D101="","",SUM(IF(Inventory!$B$10:$B$1000=$B101,IF(Inventory!$C$10:$C$1000=$C101,IF(Inventory!$D$10:$D$1000=$D101,IF(Inventory!$J$10:$J$1000=frig,IF(Inventory!$P$10:$P$1000=AI$9,Inventory!$AC$10:$AC$1000))))))+SUM(IF(Inventory!$B$10:$B$1000=$B101,IF(Inventory!$C$10:$C$1000=$C101,IF(Inventory!$D$10:$D$1000=$D101,IF(Inventory!$J$10:$J$1000=wicr,IF(Inventory!$P$10:$P$1000=AI$9,Inventory!$AC$10:$AC$1000)))))))</f>
        <v/>
      </c>
      <c r="AJ101" s="121" t="str">
        <f t="array" ref="AJ101">IF($D101="","",SUM(IF(Inventory!$B$10:$B$1000=$B101,IF(Inventory!$C$10:$C$1000=$C101,IF(Inventory!$D$10:$D$1000=$D101,IF(Inventory!$J$10:$J$1000=frig,IF(Inventory!$P$10:$P$1000=AJ$9,Inventory!$AC$10:$AC$1000))))))+SUM(IF(Inventory!$B$10:$B$1000=$B101,IF(Inventory!$C$10:$C$1000=$C101,IF(Inventory!$D$10:$D$1000=$D101,IF(Inventory!$J$10:$J$1000=wicr,IF(Inventory!$P$10:$P$1000=AJ$9,Inventory!$AC$10:$AC$1000)))))))</f>
        <v/>
      </c>
      <c r="AK101" s="121" t="str">
        <f t="array" ref="AK101">IF($D101="","",SUM(IF(Inventory!$B$10:$B$1000=$B101,IF(Inventory!$C$10:$C$1000=$C101,IF(Inventory!$D$10:$D$1000=$D101,IF(Inventory!$J$10:$J$1000=frig,IF(Inventory!$P$10:$P$1000=AK$9,Inventory!$AC$10:$AC$1000))))))+SUM(IF(Inventory!$B$10:$B$1000=$B101,IF(Inventory!$C$10:$C$1000=$C101,IF(Inventory!$D$10:$D$1000=$D101,IF(Inventory!$J$10:$J$1000=wicr,IF(Inventory!$P$10:$P$1000=AK$9,Inventory!$AC$10:$AC$1000)))))))</f>
        <v/>
      </c>
      <c r="AL101" s="123" t="str">
        <f t="shared" si="26"/>
        <v/>
      </c>
      <c r="AM101" s="121" t="str">
        <f t="array" ref="AM101">IF($D101="","",SUM(IF(Inventory!$B$10:$B$1000=$B101,IF(Inventory!$C$10:$C$1000=$C101,IF(Inventory!$D$10:$D$1000=$D101,IF(Inventory!$J$10:$J$1000=freez,Inventory!$AD$10:$AD$1000)))))+SUM(IF(Inventory!$B$10:$B$1000=$B101,IF(Inventory!$C$10:$C$1000=$C101,IF(Inventory!$D$10:$D$1000=$D101,IF(Inventory!$J$10:$J$1000=wifr,Inventory!$AD$10:$AD$1000))))))</f>
        <v/>
      </c>
      <c r="AN101" s="121" t="str">
        <f t="array" ref="AN101">IF($D101="","",SUM(IF(Inventory!$B$10:$B$1000=$B101,IF(Inventory!$C$10:$C$1000=$C101,IF(Inventory!$D$10:$D$1000=$D101,IF(Inventory!$J$10:$J$1000=freez,IF(Inventory!$P$10:$P$1000=AN$9,Inventory!$AD$10:$AD$1000))))))+SUM(IF(Inventory!$B$10:$B$1000=$B101,IF(Inventory!$C$10:$C$1000=$C101,IF(Inventory!$D$10:$D$1000=$D101,IF(Inventory!$J$10:$J$1000=wifr,IF(Inventory!$P$10:$P$1000=AN$9,Inventory!$AD$10:$AD$1000)))))))</f>
        <v/>
      </c>
      <c r="AO101" s="121" t="str">
        <f t="array" ref="AO101">IF($D101="","",SUM(IF(Inventory!$B$10:$B$1000=$B101,IF(Inventory!$C$10:$C$1000=$C101,IF(Inventory!$D$10:$D$1000=$D101,IF(Inventory!$J$10:$J$1000=freez,IF(Inventory!$P$10:$P$1000=AO$9,Inventory!$AD$10:$AD$1000))))))+SUM(IF(Inventory!$B$10:$B$1000=$B101,IF(Inventory!$C$10:$C$1000=$C101,IF(Inventory!$D$10:$D$1000=$D101,IF(Inventory!$J$10:$J$1000=wifr,IF(Inventory!$P$10:$P$1000=AO$9,Inventory!$AD$10:$AD$1000)))))))</f>
        <v/>
      </c>
      <c r="AP101" s="121" t="str">
        <f t="array" ref="AP101">IF($D101="","",SUM(IF(Inventory!$B$10:$B$1000=$B101,IF(Inventory!$C$10:$C$1000=$C101,IF(Inventory!$D$10:$D$1000=$D101,IF(Inventory!$J$10:$J$1000=freez,IF(Inventory!$P$10:$P$1000=AP$9,Inventory!$AD$10:$AD$1000))))))+SUM(IF(Inventory!$B$10:$B$1000=$B101,IF(Inventory!$C$10:$C$1000=$C101,IF(Inventory!$D$10:$D$1000=$D101,IF(Inventory!$J$10:$J$1000=wifr,IF(Inventory!$P$10:$P$1000=AP$9,Inventory!$AD$10:$AD$1000)))))))</f>
        <v/>
      </c>
      <c r="AQ101" s="121" t="str">
        <f t="array" ref="AQ101">IF($D101="","",SUM(IF(Inventory!$B$10:$B$1000=$B101,IF(Inventory!$C$10:$C$1000=$C101,IF(Inventory!$D$10:$D$1000=$D101,IF(Inventory!$J$10:$J$1000=freez,IF(Inventory!$P$10:$P$1000=AQ$9,Inventory!$AD$10:$AD$1000))))))+SUM(IF(Inventory!$B$10:$B$1000=$B101,IF(Inventory!$C$10:$C$1000=$C101,IF(Inventory!$D$10:$D$1000=$D101,IF(Inventory!$J$10:$J$1000=wifr,IF(Inventory!$P$10:$P$1000=AQ$9,Inventory!$AD$10:$AD$1000)))))))</f>
        <v/>
      </c>
      <c r="AR101" s="121" t="str">
        <f t="array" ref="AR101">IF($D101="","",SUM(IF(Inventory!$B$10:$B$1000=$B101,IF(Inventory!$C$10:$C$1000=$C101,IF(Inventory!$D$10:$D$1000=$D101,IF(Inventory!$J$10:$J$1000=freez,IF(Inventory!$P$10:$P$1000=AR$9,Inventory!$AD$10:$AD$1000))))))+SUM(IF(Inventory!$B$10:$B$1000=$B101,IF(Inventory!$C$10:$C$1000=$C101,IF(Inventory!$D$10:$D$1000=$D101,IF(Inventory!$J$10:$J$1000=wifr,IF(Inventory!$P$10:$P$1000=AR$9,Inventory!$AD$10:$AD$1000)))))))</f>
        <v/>
      </c>
      <c r="AS101" s="124" t="str">
        <f t="shared" si="27"/>
        <v/>
      </c>
      <c r="AU101" s="352"/>
      <c r="AV101" s="352"/>
      <c r="AX101" s="125">
        <f>IF($C101="",0,Prog!$H99*AX$6*($AU101+$AV101)/12000)</f>
        <v>0</v>
      </c>
      <c r="AY101" s="125">
        <f>IF($C101="",0,Prog!$H99*AY$6*($AU101+$AV101)/12000)</f>
        <v>0</v>
      </c>
      <c r="AZ101" s="121"/>
    </row>
    <row r="102" spans="1:52" ht="16.5" x14ac:dyDescent="0.3">
      <c r="A102" s="279" t="str">
        <f>IF(Prog!B100="","",Prog!B100)</f>
        <v/>
      </c>
      <c r="B102" s="279" t="str">
        <f>IF(Prog!C100="","",Prog!C100)</f>
        <v/>
      </c>
      <c r="C102" s="279" t="str">
        <f>IF(Prog!D100="","",Prog!D100)</f>
        <v/>
      </c>
      <c r="D102" s="120"/>
      <c r="E102" s="121" t="str">
        <f t="array" ref="E102">IF($D102="","",COUNT(IF(Inventory!$B$10:$B$1000=$B102,IF(Inventory!$C$10:$C$1000=$C102,IF(Inventory!$D$10:$D$1000=$D102,IF(Inventory!$P$10:$P$1000=E$9,1))))))</f>
        <v/>
      </c>
      <c r="F102" s="121" t="str">
        <f t="array" ref="F102">IF($D102="","",COUNT(IF(Inventory!$B$10:$B$1000=$B102,IF(Inventory!$C$10:$C$1000=$C102,IF(Inventory!$D$10:$D$1000=$D102,IF(Inventory!$P$10:$P$1000=F$9,1))))))</f>
        <v/>
      </c>
      <c r="G102" s="121" t="str">
        <f t="array" ref="G102">IF($D102="","",COUNT(IF(Inventory!$B$10:$B$1000=$B102,IF(Inventory!$C$10:$C$1000=$C102,IF(Inventory!$D$10:$D$1000=$D102,IF(Inventory!$P$10:$P$1000=G$9,1))))))</f>
        <v/>
      </c>
      <c r="H102" s="121" t="str">
        <f t="array" ref="H102">IF($D102="","",COUNT(IF(Inventory!$B$10:$B$1000=$B102,IF(Inventory!$C$10:$C$1000=$C102,IF(Inventory!$D$10:$D$1000=$D102,IF(Inventory!$P$10:$P$1000=H$9,1))))))</f>
        <v/>
      </c>
      <c r="I102" s="121" t="str">
        <f t="array" ref="I102">IF($D102="","",COUNT(IF(Inventory!$B$10:$B$1000=$B102,IF(Inventory!$C$10:$C$1000=$C102,IF(Inventory!$D$10:$D$1000=$D102,IF(Inventory!$P$10:$P$1000=I$9,1))))))</f>
        <v/>
      </c>
      <c r="J102" s="121">
        <f t="shared" ref="J102:J165" si="28">SUM(E102:I102)</f>
        <v>0</v>
      </c>
      <c r="K102" s="121" t="str">
        <f t="array" ref="K102">IF($D102="","",COUNT(IF(Inventory!$B$10:$B$1000=$B102,IF(Inventory!$C$10:$C$1000=$C102,IF(Inventory!$D$10:$D$1000=$D102,IF(Inventory!$J$10:$J$1000=wicr,1)))))+COUNT(IF(Inventory!$B$10:$B$1000=$B102,IF(Inventory!$C$10:$C$1000=$C102,IF(Inventory!$D$10:$D$1000=$D102,IF(Inventory!$J$10:$J$1000=wifr,1))))))</f>
        <v/>
      </c>
      <c r="L102" s="121" t="str">
        <f t="array" ref="L102">IF($D102="","",COUNT(IF(Inventory!$B$10:$B$1000=$B102,IF(Inventory!$C$10:$C$1000=$C102,IF(Inventory!$D$10:$D$1000=$D102,IF(Inventory!$J$10:$J$1000=wicr,IF(Inventory!$P$10:$P$1000=L$9,1))))))+COUNT(IF(Inventory!$B$10:$B$1000=$B102,IF(Inventory!$C$10:$C$1000=$C102,IF(Inventory!$D$10:$D$1000=$D102,IF(Inventory!$J$10:$J$1000=wifr,IF(Inventory!$P$10:$P$1000=L$9,1)))))))</f>
        <v/>
      </c>
      <c r="M102" s="121" t="str">
        <f t="array" ref="M102">IF($D102="","",COUNT(IF(Inventory!$B$10:$B$1000=$B102,IF(Inventory!$C$10:$C$1000=$C102,IF(Inventory!$D$10:$D$1000=$D102,IF(Inventory!$J$10:$J$1000=wicr,IF(Inventory!$P$10:$P$1000=M$9,1))))))+COUNT(IF(Inventory!$B$10:$B$1000=$B102,IF(Inventory!$C$10:$C$1000=$C102,IF(Inventory!$D$10:$D$1000=$D102,IF(Inventory!$J$10:$J$1000=wifr,IF(Inventory!$P$10:$P$1000=M$9,1)))))))</f>
        <v/>
      </c>
      <c r="N102" s="121" t="str">
        <f t="array" ref="N102">IF($D102="","",COUNT(IF(Inventory!$B$10:$B$1000=$B102,IF(Inventory!$C$10:$C$1000=$C102,IF(Inventory!$D$10:$D$1000=$D102,IF(Inventory!$J$10:$J$1000=wicr,IF(Inventory!$P$10:$P$1000=N$9,1))))))+COUNT(IF(Inventory!$B$10:$B$1000=$B102,IF(Inventory!$C$10:$C$1000=$C102,IF(Inventory!$D$10:$D$1000=$D102,IF(Inventory!$J$10:$J$1000=wifr,IF(Inventory!$P$10:$P$1000=N$9,1)))))))</f>
        <v/>
      </c>
      <c r="O102" s="121" t="str">
        <f t="array" ref="O102">IF($D102="","",COUNT(IF(Inventory!$B$10:$B$1000=$B102,IF(Inventory!$C$10:$C$1000=$C102,IF(Inventory!$D$10:$D$1000=$D102,IF(Inventory!$J$10:$J$1000=wicr,IF(Inventory!$P$10:$P$1000=O$9,1))))))+COUNT(IF(Inventory!$B$10:$B$1000=$B102,IF(Inventory!$C$10:$C$1000=$C102,IF(Inventory!$D$10:$D$1000=$D102,IF(Inventory!$J$10:$J$1000=wifr,IF(Inventory!$P$10:$P$1000=O$9,1)))))))</f>
        <v/>
      </c>
      <c r="P102" s="121" t="str">
        <f t="array" ref="P102">IF($D102="","",COUNT(IF(Inventory!$B$10:$B$1000=$B102,IF(Inventory!$C$10:$C$1000=$C102,IF(Inventory!$D$10:$D$1000=$D102,IF(Inventory!$J$10:$J$1000=wicr,IF(Inventory!$P$10:$P$1000=P$9,1))))))+COUNT(IF(Inventory!$B$10:$B$1000=$B102,IF(Inventory!$C$10:$C$1000=$C102,IF(Inventory!$D$10:$D$1000=$D102,IF(Inventory!$J$10:$J$1000=wifr,IF(Inventory!$P$10:$P$1000=P$9,1)))))))</f>
        <v/>
      </c>
      <c r="Q102" s="122" t="str">
        <f t="shared" ref="Q102:Q165" si="29">IF($J102=0,"",K102/$J102)</f>
        <v/>
      </c>
      <c r="R102" s="121" t="str">
        <f t="array" ref="R102">IF($D102="","",COUNT(IF(Inventory!$B$10:$B$1000=$B102,IF(Inventory!$C$10:$C$1000=$C102,IF(Inventory!$D$10:$D$1000=$D102,IF(Inventory!$J$10:$J$1000=frig,1))))))</f>
        <v/>
      </c>
      <c r="S102" s="121" t="str">
        <f t="array" ref="S102">IF($D102="","",COUNT(IF(Inventory!$B$10:$B$1000=$B102,IF(Inventory!$C$10:$C$1000=$C102,IF(Inventory!$D$10:$D$1000=$D102,IF(Inventory!$J$10:$J$1000=frig,IF(Inventory!$P$10:$P$1000=S$9,1)))))))</f>
        <v/>
      </c>
      <c r="T102" s="121" t="str">
        <f t="array" ref="T102">IF($D102="","",COUNT(IF(Inventory!$B$10:$B$1000=$B102,IF(Inventory!$C$10:$C$1000=$C102,IF(Inventory!$D$10:$D$1000=$D102,IF(Inventory!$J$10:$J$1000=frig,IF(Inventory!$P$10:$P$1000=T$9,1)))))))</f>
        <v/>
      </c>
      <c r="U102" s="121" t="str">
        <f t="array" ref="U102">IF($D102="","",COUNT(IF(Inventory!$B$10:$B$1000=$B102,IF(Inventory!$C$10:$C$1000=$C102,IF(Inventory!$D$10:$D$1000=$D102,IF(Inventory!$J$10:$J$1000=frig,IF(Inventory!$P$10:$P$1000=U$9,1)))))))</f>
        <v/>
      </c>
      <c r="V102" s="121" t="str">
        <f t="array" ref="V102">IF($D102="","",COUNT(IF(Inventory!$B$10:$B$1000=$B102,IF(Inventory!$C$10:$C$1000=$C102,IF(Inventory!$D$10:$D$1000=$D102,IF(Inventory!$J$10:$J$1000=frig,IF(Inventory!$P$10:$P$1000=V$9,1)))))))</f>
        <v/>
      </c>
      <c r="W102" s="121" t="str">
        <f t="array" ref="W102">IF($D102="","",COUNT(IF(Inventory!$B$10:$B$1000=$B102,IF(Inventory!$C$10:$C$1000=$C102,IF(Inventory!$D$10:$D$1000=$D102,IF(Inventory!$J$10:$J$1000=frig,IF(Inventory!$P$10:$P$1000=W$9,1)))))))</f>
        <v/>
      </c>
      <c r="X102" s="122" t="str">
        <f t="shared" ref="X102:X165" si="30">IF($J102=0,"",R102/$J102)</f>
        <v/>
      </c>
      <c r="Y102" s="121" t="str">
        <f t="array" ref="Y102">IF($D102="","",COUNT(IF(Inventory!$B$10:$B$1000=$B102,IF(Inventory!$C$10:$C$1000=$C102,IF(Inventory!$D$10:$D$1000=$D102,IF(Inventory!$J$10:$J$1000=freez,1))))))</f>
        <v/>
      </c>
      <c r="Z102" s="121" t="str">
        <f t="array" ref="Z102">IF($D102="","",COUNT(IF(Inventory!$B$10:$B$1000=$B102,IF(Inventory!$C$10:$C$1000=$C102,IF(Inventory!$D$10:$D$1000=$D102,IF(Inventory!$J$10:$J$1000=freez,IF(Inventory!$P$10:$P$1000=Z$9,1)))))))</f>
        <v/>
      </c>
      <c r="AA102" s="121" t="str">
        <f t="array" ref="AA102">IF($D102="","",COUNT(IF(Inventory!$B$10:$B$1000=$B102,IF(Inventory!$C$10:$C$1000=$C102,IF(Inventory!$D$10:$D$1000=$D102,IF(Inventory!$J$10:$J$1000=freez,IF(Inventory!$P$10:$P$1000=AA$9,1)))))))</f>
        <v/>
      </c>
      <c r="AB102" s="121" t="str">
        <f t="array" ref="AB102">IF($D102="","",COUNT(IF(Inventory!$B$10:$B$1000=$B102,IF(Inventory!$C$10:$C$1000=$C102,IF(Inventory!$D$10:$D$1000=$D102,IF(Inventory!$J$10:$J$1000=freez,IF(Inventory!$P$10:$P$1000=AB$9,1)))))))</f>
        <v/>
      </c>
      <c r="AC102" s="121" t="str">
        <f t="array" ref="AC102">IF($D102="","",COUNT(IF(Inventory!$B$10:$B$1000=$B102,IF(Inventory!$C$10:$C$1000=$C102,IF(Inventory!$D$10:$D$1000=$D102,IF(Inventory!$J$10:$J$1000=freez,IF(Inventory!$P$10:$P$1000=AC$9,1)))))))</f>
        <v/>
      </c>
      <c r="AD102" s="121" t="str">
        <f t="array" ref="AD102">IF($D102="","",COUNT(IF(Inventory!$B$10:$B$1000=$B102,IF(Inventory!$C$10:$C$1000=$C102,IF(Inventory!$D$10:$D$1000=$D102,IF(Inventory!$J$10:$J$1000=freez,IF(Inventory!$P$10:$P$1000=AD$9,1)))))))</f>
        <v/>
      </c>
      <c r="AE102" s="122" t="str">
        <f t="shared" ref="AE102:AE165" si="31">IF($J102=0,"",Y102/$J102)</f>
        <v/>
      </c>
      <c r="AF102" s="121" t="str">
        <f t="array" ref="AF102">IF($D102="","",SUM(IF(Inventory!$B$10:$B$1000=$B102,IF(Inventory!$C$10:$C$1000=$C102,IF(Inventory!$D$10:$D$1000=$D102,IF(Inventory!$J$10:$J$1000=frig,Inventory!$AC$10:$AC$1000)))))+SUM(IF(Inventory!$B$10:$B$1000=$B102,IF(Inventory!$C$10:$C$1000=$C102,IF(Inventory!$D$10:$D$1000=$D102,IF(Inventory!$J$10:$J$1000=wicr,Inventory!$AC$10:$AC$1000))))))</f>
        <v/>
      </c>
      <c r="AG102" s="121" t="str">
        <f t="array" ref="AG102">IF($D102="","",SUM(IF(Inventory!$B$10:$B$1000=$B102,IF(Inventory!$C$10:$C$1000=$C102,IF(Inventory!$D$10:$D$1000=$D102,IF(Inventory!$J$10:$J$1000=frig,IF(Inventory!$P$10:$P$1000=AG$9,Inventory!$AC$10:$AC$1000))))))+SUM(IF(Inventory!$B$10:$B$1000=$B102,IF(Inventory!$C$10:$C$1000=$C102,IF(Inventory!$D$10:$D$1000=$D102,IF(Inventory!$J$10:$J$1000=wicr,IF(Inventory!$P$10:$P$1000=AG$9,Inventory!$AC$10:$AC$1000)))))))</f>
        <v/>
      </c>
      <c r="AH102" s="121" t="str">
        <f t="array" ref="AH102">IF($D102="","",SUM(IF(Inventory!$B$10:$B$1000=$B102,IF(Inventory!$C$10:$C$1000=$C102,IF(Inventory!$D$10:$D$1000=$D102,IF(Inventory!$J$10:$J$1000=frig,IF(Inventory!$P$10:$P$1000=AH$9,Inventory!$AC$10:$AC$1000))))))+SUM(IF(Inventory!$B$10:$B$1000=$B102,IF(Inventory!$C$10:$C$1000=$C102,IF(Inventory!$D$10:$D$1000=$D102,IF(Inventory!$J$10:$J$1000=wicr,IF(Inventory!$P$10:$P$1000=AH$9,Inventory!$AC$10:$AC$1000)))))))</f>
        <v/>
      </c>
      <c r="AI102" s="121" t="str">
        <f t="array" ref="AI102">IF($D102="","",SUM(IF(Inventory!$B$10:$B$1000=$B102,IF(Inventory!$C$10:$C$1000=$C102,IF(Inventory!$D$10:$D$1000=$D102,IF(Inventory!$J$10:$J$1000=frig,IF(Inventory!$P$10:$P$1000=AI$9,Inventory!$AC$10:$AC$1000))))))+SUM(IF(Inventory!$B$10:$B$1000=$B102,IF(Inventory!$C$10:$C$1000=$C102,IF(Inventory!$D$10:$D$1000=$D102,IF(Inventory!$J$10:$J$1000=wicr,IF(Inventory!$P$10:$P$1000=AI$9,Inventory!$AC$10:$AC$1000)))))))</f>
        <v/>
      </c>
      <c r="AJ102" s="121" t="str">
        <f t="array" ref="AJ102">IF($D102="","",SUM(IF(Inventory!$B$10:$B$1000=$B102,IF(Inventory!$C$10:$C$1000=$C102,IF(Inventory!$D$10:$D$1000=$D102,IF(Inventory!$J$10:$J$1000=frig,IF(Inventory!$P$10:$P$1000=AJ$9,Inventory!$AC$10:$AC$1000))))))+SUM(IF(Inventory!$B$10:$B$1000=$B102,IF(Inventory!$C$10:$C$1000=$C102,IF(Inventory!$D$10:$D$1000=$D102,IF(Inventory!$J$10:$J$1000=wicr,IF(Inventory!$P$10:$P$1000=AJ$9,Inventory!$AC$10:$AC$1000)))))))</f>
        <v/>
      </c>
      <c r="AK102" s="121" t="str">
        <f t="array" ref="AK102">IF($D102="","",SUM(IF(Inventory!$B$10:$B$1000=$B102,IF(Inventory!$C$10:$C$1000=$C102,IF(Inventory!$D$10:$D$1000=$D102,IF(Inventory!$J$10:$J$1000=frig,IF(Inventory!$P$10:$P$1000=AK$9,Inventory!$AC$10:$AC$1000))))))+SUM(IF(Inventory!$B$10:$B$1000=$B102,IF(Inventory!$C$10:$C$1000=$C102,IF(Inventory!$D$10:$D$1000=$D102,IF(Inventory!$J$10:$J$1000=wicr,IF(Inventory!$P$10:$P$1000=AK$9,Inventory!$AC$10:$AC$1000)))))))</f>
        <v/>
      </c>
      <c r="AL102" s="123" t="str">
        <f t="shared" ref="AL102:AL165" si="32">AG102</f>
        <v/>
      </c>
      <c r="AM102" s="121" t="str">
        <f t="array" ref="AM102">IF($D102="","",SUM(IF(Inventory!$B$10:$B$1000=$B102,IF(Inventory!$C$10:$C$1000=$C102,IF(Inventory!$D$10:$D$1000=$D102,IF(Inventory!$J$10:$J$1000=freez,Inventory!$AD$10:$AD$1000)))))+SUM(IF(Inventory!$B$10:$B$1000=$B102,IF(Inventory!$C$10:$C$1000=$C102,IF(Inventory!$D$10:$D$1000=$D102,IF(Inventory!$J$10:$J$1000=wifr,Inventory!$AD$10:$AD$1000))))))</f>
        <v/>
      </c>
      <c r="AN102" s="121" t="str">
        <f t="array" ref="AN102">IF($D102="","",SUM(IF(Inventory!$B$10:$B$1000=$B102,IF(Inventory!$C$10:$C$1000=$C102,IF(Inventory!$D$10:$D$1000=$D102,IF(Inventory!$J$10:$J$1000=freez,IF(Inventory!$P$10:$P$1000=AN$9,Inventory!$AD$10:$AD$1000))))))+SUM(IF(Inventory!$B$10:$B$1000=$B102,IF(Inventory!$C$10:$C$1000=$C102,IF(Inventory!$D$10:$D$1000=$D102,IF(Inventory!$J$10:$J$1000=wifr,IF(Inventory!$P$10:$P$1000=AN$9,Inventory!$AD$10:$AD$1000)))))))</f>
        <v/>
      </c>
      <c r="AO102" s="121" t="str">
        <f t="array" ref="AO102">IF($D102="","",SUM(IF(Inventory!$B$10:$B$1000=$B102,IF(Inventory!$C$10:$C$1000=$C102,IF(Inventory!$D$10:$D$1000=$D102,IF(Inventory!$J$10:$J$1000=freez,IF(Inventory!$P$10:$P$1000=AO$9,Inventory!$AD$10:$AD$1000))))))+SUM(IF(Inventory!$B$10:$B$1000=$B102,IF(Inventory!$C$10:$C$1000=$C102,IF(Inventory!$D$10:$D$1000=$D102,IF(Inventory!$J$10:$J$1000=wifr,IF(Inventory!$P$10:$P$1000=AO$9,Inventory!$AD$10:$AD$1000)))))))</f>
        <v/>
      </c>
      <c r="AP102" s="121" t="str">
        <f t="array" ref="AP102">IF($D102="","",SUM(IF(Inventory!$B$10:$B$1000=$B102,IF(Inventory!$C$10:$C$1000=$C102,IF(Inventory!$D$10:$D$1000=$D102,IF(Inventory!$J$10:$J$1000=freez,IF(Inventory!$P$10:$P$1000=AP$9,Inventory!$AD$10:$AD$1000))))))+SUM(IF(Inventory!$B$10:$B$1000=$B102,IF(Inventory!$C$10:$C$1000=$C102,IF(Inventory!$D$10:$D$1000=$D102,IF(Inventory!$J$10:$J$1000=wifr,IF(Inventory!$P$10:$P$1000=AP$9,Inventory!$AD$10:$AD$1000)))))))</f>
        <v/>
      </c>
      <c r="AQ102" s="121" t="str">
        <f t="array" ref="AQ102">IF($D102="","",SUM(IF(Inventory!$B$10:$B$1000=$B102,IF(Inventory!$C$10:$C$1000=$C102,IF(Inventory!$D$10:$D$1000=$D102,IF(Inventory!$J$10:$J$1000=freez,IF(Inventory!$P$10:$P$1000=AQ$9,Inventory!$AD$10:$AD$1000))))))+SUM(IF(Inventory!$B$10:$B$1000=$B102,IF(Inventory!$C$10:$C$1000=$C102,IF(Inventory!$D$10:$D$1000=$D102,IF(Inventory!$J$10:$J$1000=wifr,IF(Inventory!$P$10:$P$1000=AQ$9,Inventory!$AD$10:$AD$1000)))))))</f>
        <v/>
      </c>
      <c r="AR102" s="121" t="str">
        <f t="array" ref="AR102">IF($D102="","",SUM(IF(Inventory!$B$10:$B$1000=$B102,IF(Inventory!$C$10:$C$1000=$C102,IF(Inventory!$D$10:$D$1000=$D102,IF(Inventory!$J$10:$J$1000=freez,IF(Inventory!$P$10:$P$1000=AR$9,Inventory!$AD$10:$AD$1000))))))+SUM(IF(Inventory!$B$10:$B$1000=$B102,IF(Inventory!$C$10:$C$1000=$C102,IF(Inventory!$D$10:$D$1000=$D102,IF(Inventory!$J$10:$J$1000=wifr,IF(Inventory!$P$10:$P$1000=AR$9,Inventory!$AD$10:$AD$1000)))))))</f>
        <v/>
      </c>
      <c r="AS102" s="124" t="str">
        <f t="shared" ref="AS102:AS165" si="33">AN102</f>
        <v/>
      </c>
      <c r="AU102" s="352"/>
      <c r="AV102" s="352"/>
      <c r="AX102" s="125">
        <f>IF($C102="",0,Prog!$H100*AX$6*($AU102+$AV102)/12000)</f>
        <v>0</v>
      </c>
      <c r="AY102" s="125">
        <f>IF($C102="",0,Prog!$H100*AY$6*($AU102+$AV102)/12000)</f>
        <v>0</v>
      </c>
      <c r="AZ102" s="121"/>
    </row>
    <row r="103" spans="1:52" ht="16.5" x14ac:dyDescent="0.3">
      <c r="A103" s="279" t="str">
        <f>IF(Prog!B101="","",Prog!B101)</f>
        <v/>
      </c>
      <c r="B103" s="279" t="str">
        <f>IF(Prog!C101="","",Prog!C101)</f>
        <v/>
      </c>
      <c r="C103" s="279" t="str">
        <f>IF(Prog!D101="","",Prog!D101)</f>
        <v/>
      </c>
      <c r="D103" s="120"/>
      <c r="E103" s="121" t="str">
        <f t="array" ref="E103">IF($D103="","",COUNT(IF(Inventory!$B$10:$B$1000=$B103,IF(Inventory!$C$10:$C$1000=$C103,IF(Inventory!$D$10:$D$1000=$D103,IF(Inventory!$P$10:$P$1000=E$9,1))))))</f>
        <v/>
      </c>
      <c r="F103" s="121" t="str">
        <f t="array" ref="F103">IF($D103="","",COUNT(IF(Inventory!$B$10:$B$1000=$B103,IF(Inventory!$C$10:$C$1000=$C103,IF(Inventory!$D$10:$D$1000=$D103,IF(Inventory!$P$10:$P$1000=F$9,1))))))</f>
        <v/>
      </c>
      <c r="G103" s="121" t="str">
        <f t="array" ref="G103">IF($D103="","",COUNT(IF(Inventory!$B$10:$B$1000=$B103,IF(Inventory!$C$10:$C$1000=$C103,IF(Inventory!$D$10:$D$1000=$D103,IF(Inventory!$P$10:$P$1000=G$9,1))))))</f>
        <v/>
      </c>
      <c r="H103" s="121" t="str">
        <f t="array" ref="H103">IF($D103="","",COUNT(IF(Inventory!$B$10:$B$1000=$B103,IF(Inventory!$C$10:$C$1000=$C103,IF(Inventory!$D$10:$D$1000=$D103,IF(Inventory!$P$10:$P$1000=H$9,1))))))</f>
        <v/>
      </c>
      <c r="I103" s="121" t="str">
        <f t="array" ref="I103">IF($D103="","",COUNT(IF(Inventory!$B$10:$B$1000=$B103,IF(Inventory!$C$10:$C$1000=$C103,IF(Inventory!$D$10:$D$1000=$D103,IF(Inventory!$P$10:$P$1000=I$9,1))))))</f>
        <v/>
      </c>
      <c r="J103" s="121">
        <f t="shared" si="28"/>
        <v>0</v>
      </c>
      <c r="K103" s="121" t="str">
        <f t="array" ref="K103">IF($D103="","",COUNT(IF(Inventory!$B$10:$B$1000=$B103,IF(Inventory!$C$10:$C$1000=$C103,IF(Inventory!$D$10:$D$1000=$D103,IF(Inventory!$J$10:$J$1000=wicr,1)))))+COUNT(IF(Inventory!$B$10:$B$1000=$B103,IF(Inventory!$C$10:$C$1000=$C103,IF(Inventory!$D$10:$D$1000=$D103,IF(Inventory!$J$10:$J$1000=wifr,1))))))</f>
        <v/>
      </c>
      <c r="L103" s="121" t="str">
        <f t="array" ref="L103">IF($D103="","",COUNT(IF(Inventory!$B$10:$B$1000=$B103,IF(Inventory!$C$10:$C$1000=$C103,IF(Inventory!$D$10:$D$1000=$D103,IF(Inventory!$J$10:$J$1000=wicr,IF(Inventory!$P$10:$P$1000=L$9,1))))))+COUNT(IF(Inventory!$B$10:$B$1000=$B103,IF(Inventory!$C$10:$C$1000=$C103,IF(Inventory!$D$10:$D$1000=$D103,IF(Inventory!$J$10:$J$1000=wifr,IF(Inventory!$P$10:$P$1000=L$9,1)))))))</f>
        <v/>
      </c>
      <c r="M103" s="121" t="str">
        <f t="array" ref="M103">IF($D103="","",COUNT(IF(Inventory!$B$10:$B$1000=$B103,IF(Inventory!$C$10:$C$1000=$C103,IF(Inventory!$D$10:$D$1000=$D103,IF(Inventory!$J$10:$J$1000=wicr,IF(Inventory!$P$10:$P$1000=M$9,1))))))+COUNT(IF(Inventory!$B$10:$B$1000=$B103,IF(Inventory!$C$10:$C$1000=$C103,IF(Inventory!$D$10:$D$1000=$D103,IF(Inventory!$J$10:$J$1000=wifr,IF(Inventory!$P$10:$P$1000=M$9,1)))))))</f>
        <v/>
      </c>
      <c r="N103" s="121" t="str">
        <f t="array" ref="N103">IF($D103="","",COUNT(IF(Inventory!$B$10:$B$1000=$B103,IF(Inventory!$C$10:$C$1000=$C103,IF(Inventory!$D$10:$D$1000=$D103,IF(Inventory!$J$10:$J$1000=wicr,IF(Inventory!$P$10:$P$1000=N$9,1))))))+COUNT(IF(Inventory!$B$10:$B$1000=$B103,IF(Inventory!$C$10:$C$1000=$C103,IF(Inventory!$D$10:$D$1000=$D103,IF(Inventory!$J$10:$J$1000=wifr,IF(Inventory!$P$10:$P$1000=N$9,1)))))))</f>
        <v/>
      </c>
      <c r="O103" s="121" t="str">
        <f t="array" ref="O103">IF($D103="","",COUNT(IF(Inventory!$B$10:$B$1000=$B103,IF(Inventory!$C$10:$C$1000=$C103,IF(Inventory!$D$10:$D$1000=$D103,IF(Inventory!$J$10:$J$1000=wicr,IF(Inventory!$P$10:$P$1000=O$9,1))))))+COUNT(IF(Inventory!$B$10:$B$1000=$B103,IF(Inventory!$C$10:$C$1000=$C103,IF(Inventory!$D$10:$D$1000=$D103,IF(Inventory!$J$10:$J$1000=wifr,IF(Inventory!$P$10:$P$1000=O$9,1)))))))</f>
        <v/>
      </c>
      <c r="P103" s="121" t="str">
        <f t="array" ref="P103">IF($D103="","",COUNT(IF(Inventory!$B$10:$B$1000=$B103,IF(Inventory!$C$10:$C$1000=$C103,IF(Inventory!$D$10:$D$1000=$D103,IF(Inventory!$J$10:$J$1000=wicr,IF(Inventory!$P$10:$P$1000=P$9,1))))))+COUNT(IF(Inventory!$B$10:$B$1000=$B103,IF(Inventory!$C$10:$C$1000=$C103,IF(Inventory!$D$10:$D$1000=$D103,IF(Inventory!$J$10:$J$1000=wifr,IF(Inventory!$P$10:$P$1000=P$9,1)))))))</f>
        <v/>
      </c>
      <c r="Q103" s="122" t="str">
        <f t="shared" si="29"/>
        <v/>
      </c>
      <c r="R103" s="121" t="str">
        <f t="array" ref="R103">IF($D103="","",COUNT(IF(Inventory!$B$10:$B$1000=$B103,IF(Inventory!$C$10:$C$1000=$C103,IF(Inventory!$D$10:$D$1000=$D103,IF(Inventory!$J$10:$J$1000=frig,1))))))</f>
        <v/>
      </c>
      <c r="S103" s="121" t="str">
        <f t="array" ref="S103">IF($D103="","",COUNT(IF(Inventory!$B$10:$B$1000=$B103,IF(Inventory!$C$10:$C$1000=$C103,IF(Inventory!$D$10:$D$1000=$D103,IF(Inventory!$J$10:$J$1000=frig,IF(Inventory!$P$10:$P$1000=S$9,1)))))))</f>
        <v/>
      </c>
      <c r="T103" s="121" t="str">
        <f t="array" ref="T103">IF($D103="","",COUNT(IF(Inventory!$B$10:$B$1000=$B103,IF(Inventory!$C$10:$C$1000=$C103,IF(Inventory!$D$10:$D$1000=$D103,IF(Inventory!$J$10:$J$1000=frig,IF(Inventory!$P$10:$P$1000=T$9,1)))))))</f>
        <v/>
      </c>
      <c r="U103" s="121" t="str">
        <f t="array" ref="U103">IF($D103="","",COUNT(IF(Inventory!$B$10:$B$1000=$B103,IF(Inventory!$C$10:$C$1000=$C103,IF(Inventory!$D$10:$D$1000=$D103,IF(Inventory!$J$10:$J$1000=frig,IF(Inventory!$P$10:$P$1000=U$9,1)))))))</f>
        <v/>
      </c>
      <c r="V103" s="121" t="str">
        <f t="array" ref="V103">IF($D103="","",COUNT(IF(Inventory!$B$10:$B$1000=$B103,IF(Inventory!$C$10:$C$1000=$C103,IF(Inventory!$D$10:$D$1000=$D103,IF(Inventory!$J$10:$J$1000=frig,IF(Inventory!$P$10:$P$1000=V$9,1)))))))</f>
        <v/>
      </c>
      <c r="W103" s="121" t="str">
        <f t="array" ref="W103">IF($D103="","",COUNT(IF(Inventory!$B$10:$B$1000=$B103,IF(Inventory!$C$10:$C$1000=$C103,IF(Inventory!$D$10:$D$1000=$D103,IF(Inventory!$J$10:$J$1000=frig,IF(Inventory!$P$10:$P$1000=W$9,1)))))))</f>
        <v/>
      </c>
      <c r="X103" s="122" t="str">
        <f t="shared" si="30"/>
        <v/>
      </c>
      <c r="Y103" s="121" t="str">
        <f t="array" ref="Y103">IF($D103="","",COUNT(IF(Inventory!$B$10:$B$1000=$B103,IF(Inventory!$C$10:$C$1000=$C103,IF(Inventory!$D$10:$D$1000=$D103,IF(Inventory!$J$10:$J$1000=freez,1))))))</f>
        <v/>
      </c>
      <c r="Z103" s="121" t="str">
        <f t="array" ref="Z103">IF($D103="","",COUNT(IF(Inventory!$B$10:$B$1000=$B103,IF(Inventory!$C$10:$C$1000=$C103,IF(Inventory!$D$10:$D$1000=$D103,IF(Inventory!$J$10:$J$1000=freez,IF(Inventory!$P$10:$P$1000=Z$9,1)))))))</f>
        <v/>
      </c>
      <c r="AA103" s="121" t="str">
        <f t="array" ref="AA103">IF($D103="","",COUNT(IF(Inventory!$B$10:$B$1000=$B103,IF(Inventory!$C$10:$C$1000=$C103,IF(Inventory!$D$10:$D$1000=$D103,IF(Inventory!$J$10:$J$1000=freez,IF(Inventory!$P$10:$P$1000=AA$9,1)))))))</f>
        <v/>
      </c>
      <c r="AB103" s="121" t="str">
        <f t="array" ref="AB103">IF($D103="","",COUNT(IF(Inventory!$B$10:$B$1000=$B103,IF(Inventory!$C$10:$C$1000=$C103,IF(Inventory!$D$10:$D$1000=$D103,IF(Inventory!$J$10:$J$1000=freez,IF(Inventory!$P$10:$P$1000=AB$9,1)))))))</f>
        <v/>
      </c>
      <c r="AC103" s="121" t="str">
        <f t="array" ref="AC103">IF($D103="","",COUNT(IF(Inventory!$B$10:$B$1000=$B103,IF(Inventory!$C$10:$C$1000=$C103,IF(Inventory!$D$10:$D$1000=$D103,IF(Inventory!$J$10:$J$1000=freez,IF(Inventory!$P$10:$P$1000=AC$9,1)))))))</f>
        <v/>
      </c>
      <c r="AD103" s="121" t="str">
        <f t="array" ref="AD103">IF($D103="","",COUNT(IF(Inventory!$B$10:$B$1000=$B103,IF(Inventory!$C$10:$C$1000=$C103,IF(Inventory!$D$10:$D$1000=$D103,IF(Inventory!$J$10:$J$1000=freez,IF(Inventory!$P$10:$P$1000=AD$9,1)))))))</f>
        <v/>
      </c>
      <c r="AE103" s="122" t="str">
        <f t="shared" si="31"/>
        <v/>
      </c>
      <c r="AF103" s="121" t="str">
        <f t="array" ref="AF103">IF($D103="","",SUM(IF(Inventory!$B$10:$B$1000=$B103,IF(Inventory!$C$10:$C$1000=$C103,IF(Inventory!$D$10:$D$1000=$D103,IF(Inventory!$J$10:$J$1000=frig,Inventory!$AC$10:$AC$1000)))))+SUM(IF(Inventory!$B$10:$B$1000=$B103,IF(Inventory!$C$10:$C$1000=$C103,IF(Inventory!$D$10:$D$1000=$D103,IF(Inventory!$J$10:$J$1000=wicr,Inventory!$AC$10:$AC$1000))))))</f>
        <v/>
      </c>
      <c r="AG103" s="121" t="str">
        <f t="array" ref="AG103">IF($D103="","",SUM(IF(Inventory!$B$10:$B$1000=$B103,IF(Inventory!$C$10:$C$1000=$C103,IF(Inventory!$D$10:$D$1000=$D103,IF(Inventory!$J$10:$J$1000=frig,IF(Inventory!$P$10:$P$1000=AG$9,Inventory!$AC$10:$AC$1000))))))+SUM(IF(Inventory!$B$10:$B$1000=$B103,IF(Inventory!$C$10:$C$1000=$C103,IF(Inventory!$D$10:$D$1000=$D103,IF(Inventory!$J$10:$J$1000=wicr,IF(Inventory!$P$10:$P$1000=AG$9,Inventory!$AC$10:$AC$1000)))))))</f>
        <v/>
      </c>
      <c r="AH103" s="121" t="str">
        <f t="array" ref="AH103">IF($D103="","",SUM(IF(Inventory!$B$10:$B$1000=$B103,IF(Inventory!$C$10:$C$1000=$C103,IF(Inventory!$D$10:$D$1000=$D103,IF(Inventory!$J$10:$J$1000=frig,IF(Inventory!$P$10:$P$1000=AH$9,Inventory!$AC$10:$AC$1000))))))+SUM(IF(Inventory!$B$10:$B$1000=$B103,IF(Inventory!$C$10:$C$1000=$C103,IF(Inventory!$D$10:$D$1000=$D103,IF(Inventory!$J$10:$J$1000=wicr,IF(Inventory!$P$10:$P$1000=AH$9,Inventory!$AC$10:$AC$1000)))))))</f>
        <v/>
      </c>
      <c r="AI103" s="121" t="str">
        <f t="array" ref="AI103">IF($D103="","",SUM(IF(Inventory!$B$10:$B$1000=$B103,IF(Inventory!$C$10:$C$1000=$C103,IF(Inventory!$D$10:$D$1000=$D103,IF(Inventory!$J$10:$J$1000=frig,IF(Inventory!$P$10:$P$1000=AI$9,Inventory!$AC$10:$AC$1000))))))+SUM(IF(Inventory!$B$10:$B$1000=$B103,IF(Inventory!$C$10:$C$1000=$C103,IF(Inventory!$D$10:$D$1000=$D103,IF(Inventory!$J$10:$J$1000=wicr,IF(Inventory!$P$10:$P$1000=AI$9,Inventory!$AC$10:$AC$1000)))))))</f>
        <v/>
      </c>
      <c r="AJ103" s="121" t="str">
        <f t="array" ref="AJ103">IF($D103="","",SUM(IF(Inventory!$B$10:$B$1000=$B103,IF(Inventory!$C$10:$C$1000=$C103,IF(Inventory!$D$10:$D$1000=$D103,IF(Inventory!$J$10:$J$1000=frig,IF(Inventory!$P$10:$P$1000=AJ$9,Inventory!$AC$10:$AC$1000))))))+SUM(IF(Inventory!$B$10:$B$1000=$B103,IF(Inventory!$C$10:$C$1000=$C103,IF(Inventory!$D$10:$D$1000=$D103,IF(Inventory!$J$10:$J$1000=wicr,IF(Inventory!$P$10:$P$1000=AJ$9,Inventory!$AC$10:$AC$1000)))))))</f>
        <v/>
      </c>
      <c r="AK103" s="121" t="str">
        <f t="array" ref="AK103">IF($D103="","",SUM(IF(Inventory!$B$10:$B$1000=$B103,IF(Inventory!$C$10:$C$1000=$C103,IF(Inventory!$D$10:$D$1000=$D103,IF(Inventory!$J$10:$J$1000=frig,IF(Inventory!$P$10:$P$1000=AK$9,Inventory!$AC$10:$AC$1000))))))+SUM(IF(Inventory!$B$10:$B$1000=$B103,IF(Inventory!$C$10:$C$1000=$C103,IF(Inventory!$D$10:$D$1000=$D103,IF(Inventory!$J$10:$J$1000=wicr,IF(Inventory!$P$10:$P$1000=AK$9,Inventory!$AC$10:$AC$1000)))))))</f>
        <v/>
      </c>
      <c r="AL103" s="123" t="str">
        <f t="shared" si="32"/>
        <v/>
      </c>
      <c r="AM103" s="121" t="str">
        <f t="array" ref="AM103">IF($D103="","",SUM(IF(Inventory!$B$10:$B$1000=$B103,IF(Inventory!$C$10:$C$1000=$C103,IF(Inventory!$D$10:$D$1000=$D103,IF(Inventory!$J$10:$J$1000=freez,Inventory!$AD$10:$AD$1000)))))+SUM(IF(Inventory!$B$10:$B$1000=$B103,IF(Inventory!$C$10:$C$1000=$C103,IF(Inventory!$D$10:$D$1000=$D103,IF(Inventory!$J$10:$J$1000=wifr,Inventory!$AD$10:$AD$1000))))))</f>
        <v/>
      </c>
      <c r="AN103" s="121" t="str">
        <f t="array" ref="AN103">IF($D103="","",SUM(IF(Inventory!$B$10:$B$1000=$B103,IF(Inventory!$C$10:$C$1000=$C103,IF(Inventory!$D$10:$D$1000=$D103,IF(Inventory!$J$10:$J$1000=freez,IF(Inventory!$P$10:$P$1000=AN$9,Inventory!$AD$10:$AD$1000))))))+SUM(IF(Inventory!$B$10:$B$1000=$B103,IF(Inventory!$C$10:$C$1000=$C103,IF(Inventory!$D$10:$D$1000=$D103,IF(Inventory!$J$10:$J$1000=wifr,IF(Inventory!$P$10:$P$1000=AN$9,Inventory!$AD$10:$AD$1000)))))))</f>
        <v/>
      </c>
      <c r="AO103" s="121" t="str">
        <f t="array" ref="AO103">IF($D103="","",SUM(IF(Inventory!$B$10:$B$1000=$B103,IF(Inventory!$C$10:$C$1000=$C103,IF(Inventory!$D$10:$D$1000=$D103,IF(Inventory!$J$10:$J$1000=freez,IF(Inventory!$P$10:$P$1000=AO$9,Inventory!$AD$10:$AD$1000))))))+SUM(IF(Inventory!$B$10:$B$1000=$B103,IF(Inventory!$C$10:$C$1000=$C103,IF(Inventory!$D$10:$D$1000=$D103,IF(Inventory!$J$10:$J$1000=wifr,IF(Inventory!$P$10:$P$1000=AO$9,Inventory!$AD$10:$AD$1000)))))))</f>
        <v/>
      </c>
      <c r="AP103" s="121" t="str">
        <f t="array" ref="AP103">IF($D103="","",SUM(IF(Inventory!$B$10:$B$1000=$B103,IF(Inventory!$C$10:$C$1000=$C103,IF(Inventory!$D$10:$D$1000=$D103,IF(Inventory!$J$10:$J$1000=freez,IF(Inventory!$P$10:$P$1000=AP$9,Inventory!$AD$10:$AD$1000))))))+SUM(IF(Inventory!$B$10:$B$1000=$B103,IF(Inventory!$C$10:$C$1000=$C103,IF(Inventory!$D$10:$D$1000=$D103,IF(Inventory!$J$10:$J$1000=wifr,IF(Inventory!$P$10:$P$1000=AP$9,Inventory!$AD$10:$AD$1000)))))))</f>
        <v/>
      </c>
      <c r="AQ103" s="121" t="str">
        <f t="array" ref="AQ103">IF($D103="","",SUM(IF(Inventory!$B$10:$B$1000=$B103,IF(Inventory!$C$10:$C$1000=$C103,IF(Inventory!$D$10:$D$1000=$D103,IF(Inventory!$J$10:$J$1000=freez,IF(Inventory!$P$10:$P$1000=AQ$9,Inventory!$AD$10:$AD$1000))))))+SUM(IF(Inventory!$B$10:$B$1000=$B103,IF(Inventory!$C$10:$C$1000=$C103,IF(Inventory!$D$10:$D$1000=$D103,IF(Inventory!$J$10:$J$1000=wifr,IF(Inventory!$P$10:$P$1000=AQ$9,Inventory!$AD$10:$AD$1000)))))))</f>
        <v/>
      </c>
      <c r="AR103" s="121" t="str">
        <f t="array" ref="AR103">IF($D103="","",SUM(IF(Inventory!$B$10:$B$1000=$B103,IF(Inventory!$C$10:$C$1000=$C103,IF(Inventory!$D$10:$D$1000=$D103,IF(Inventory!$J$10:$J$1000=freez,IF(Inventory!$P$10:$P$1000=AR$9,Inventory!$AD$10:$AD$1000))))))+SUM(IF(Inventory!$B$10:$B$1000=$B103,IF(Inventory!$C$10:$C$1000=$C103,IF(Inventory!$D$10:$D$1000=$D103,IF(Inventory!$J$10:$J$1000=wifr,IF(Inventory!$P$10:$P$1000=AR$9,Inventory!$AD$10:$AD$1000)))))))</f>
        <v/>
      </c>
      <c r="AS103" s="124" t="str">
        <f t="shared" si="33"/>
        <v/>
      </c>
      <c r="AU103" s="352"/>
      <c r="AV103" s="352"/>
      <c r="AX103" s="125">
        <f>IF($C103="",0,Prog!$H101*AX$6*($AU103+$AV103)/12000)</f>
        <v>0</v>
      </c>
      <c r="AY103" s="125">
        <f>IF($C103="",0,Prog!$H101*AY$6*($AU103+$AV103)/12000)</f>
        <v>0</v>
      </c>
      <c r="AZ103" s="121"/>
    </row>
    <row r="104" spans="1:52" ht="16.5" x14ac:dyDescent="0.3">
      <c r="A104" s="279" t="str">
        <f>IF(Prog!B102="","",Prog!B102)</f>
        <v/>
      </c>
      <c r="B104" s="279" t="str">
        <f>IF(Prog!C102="","",Prog!C102)</f>
        <v/>
      </c>
      <c r="C104" s="279" t="str">
        <f>IF(Prog!D102="","",Prog!D102)</f>
        <v/>
      </c>
      <c r="D104" s="120"/>
      <c r="E104" s="121" t="str">
        <f t="array" ref="E104">IF($D104="","",COUNT(IF(Inventory!$B$10:$B$1000=$B104,IF(Inventory!$C$10:$C$1000=$C104,IF(Inventory!$D$10:$D$1000=$D104,IF(Inventory!$P$10:$P$1000=E$9,1))))))</f>
        <v/>
      </c>
      <c r="F104" s="121" t="str">
        <f t="array" ref="F104">IF($D104="","",COUNT(IF(Inventory!$B$10:$B$1000=$B104,IF(Inventory!$C$10:$C$1000=$C104,IF(Inventory!$D$10:$D$1000=$D104,IF(Inventory!$P$10:$P$1000=F$9,1))))))</f>
        <v/>
      </c>
      <c r="G104" s="121" t="str">
        <f t="array" ref="G104">IF($D104="","",COUNT(IF(Inventory!$B$10:$B$1000=$B104,IF(Inventory!$C$10:$C$1000=$C104,IF(Inventory!$D$10:$D$1000=$D104,IF(Inventory!$P$10:$P$1000=G$9,1))))))</f>
        <v/>
      </c>
      <c r="H104" s="121" t="str">
        <f t="array" ref="H104">IF($D104="","",COUNT(IF(Inventory!$B$10:$B$1000=$B104,IF(Inventory!$C$10:$C$1000=$C104,IF(Inventory!$D$10:$D$1000=$D104,IF(Inventory!$P$10:$P$1000=H$9,1))))))</f>
        <v/>
      </c>
      <c r="I104" s="121" t="str">
        <f t="array" ref="I104">IF($D104="","",COUNT(IF(Inventory!$B$10:$B$1000=$B104,IF(Inventory!$C$10:$C$1000=$C104,IF(Inventory!$D$10:$D$1000=$D104,IF(Inventory!$P$10:$P$1000=I$9,1))))))</f>
        <v/>
      </c>
      <c r="J104" s="121">
        <f t="shared" si="28"/>
        <v>0</v>
      </c>
      <c r="K104" s="121" t="str">
        <f t="array" ref="K104">IF($D104="","",COUNT(IF(Inventory!$B$10:$B$1000=$B104,IF(Inventory!$C$10:$C$1000=$C104,IF(Inventory!$D$10:$D$1000=$D104,IF(Inventory!$J$10:$J$1000=wicr,1)))))+COUNT(IF(Inventory!$B$10:$B$1000=$B104,IF(Inventory!$C$10:$C$1000=$C104,IF(Inventory!$D$10:$D$1000=$D104,IF(Inventory!$J$10:$J$1000=wifr,1))))))</f>
        <v/>
      </c>
      <c r="L104" s="121" t="str">
        <f t="array" ref="L104">IF($D104="","",COUNT(IF(Inventory!$B$10:$B$1000=$B104,IF(Inventory!$C$10:$C$1000=$C104,IF(Inventory!$D$10:$D$1000=$D104,IF(Inventory!$J$10:$J$1000=wicr,IF(Inventory!$P$10:$P$1000=L$9,1))))))+COUNT(IF(Inventory!$B$10:$B$1000=$B104,IF(Inventory!$C$10:$C$1000=$C104,IF(Inventory!$D$10:$D$1000=$D104,IF(Inventory!$J$10:$J$1000=wifr,IF(Inventory!$P$10:$P$1000=L$9,1)))))))</f>
        <v/>
      </c>
      <c r="M104" s="121" t="str">
        <f t="array" ref="M104">IF($D104="","",COUNT(IF(Inventory!$B$10:$B$1000=$B104,IF(Inventory!$C$10:$C$1000=$C104,IF(Inventory!$D$10:$D$1000=$D104,IF(Inventory!$J$10:$J$1000=wicr,IF(Inventory!$P$10:$P$1000=M$9,1))))))+COUNT(IF(Inventory!$B$10:$B$1000=$B104,IF(Inventory!$C$10:$C$1000=$C104,IF(Inventory!$D$10:$D$1000=$D104,IF(Inventory!$J$10:$J$1000=wifr,IF(Inventory!$P$10:$P$1000=M$9,1)))))))</f>
        <v/>
      </c>
      <c r="N104" s="121" t="str">
        <f t="array" ref="N104">IF($D104="","",COUNT(IF(Inventory!$B$10:$B$1000=$B104,IF(Inventory!$C$10:$C$1000=$C104,IF(Inventory!$D$10:$D$1000=$D104,IF(Inventory!$J$10:$J$1000=wicr,IF(Inventory!$P$10:$P$1000=N$9,1))))))+COUNT(IF(Inventory!$B$10:$B$1000=$B104,IF(Inventory!$C$10:$C$1000=$C104,IF(Inventory!$D$10:$D$1000=$D104,IF(Inventory!$J$10:$J$1000=wifr,IF(Inventory!$P$10:$P$1000=N$9,1)))))))</f>
        <v/>
      </c>
      <c r="O104" s="121" t="str">
        <f t="array" ref="O104">IF($D104="","",COUNT(IF(Inventory!$B$10:$B$1000=$B104,IF(Inventory!$C$10:$C$1000=$C104,IF(Inventory!$D$10:$D$1000=$D104,IF(Inventory!$J$10:$J$1000=wicr,IF(Inventory!$P$10:$P$1000=O$9,1))))))+COUNT(IF(Inventory!$B$10:$B$1000=$B104,IF(Inventory!$C$10:$C$1000=$C104,IF(Inventory!$D$10:$D$1000=$D104,IF(Inventory!$J$10:$J$1000=wifr,IF(Inventory!$P$10:$P$1000=O$9,1)))))))</f>
        <v/>
      </c>
      <c r="P104" s="121" t="str">
        <f t="array" ref="P104">IF($D104="","",COUNT(IF(Inventory!$B$10:$B$1000=$B104,IF(Inventory!$C$10:$C$1000=$C104,IF(Inventory!$D$10:$D$1000=$D104,IF(Inventory!$J$10:$J$1000=wicr,IF(Inventory!$P$10:$P$1000=P$9,1))))))+COUNT(IF(Inventory!$B$10:$B$1000=$B104,IF(Inventory!$C$10:$C$1000=$C104,IF(Inventory!$D$10:$D$1000=$D104,IF(Inventory!$J$10:$J$1000=wifr,IF(Inventory!$P$10:$P$1000=P$9,1)))))))</f>
        <v/>
      </c>
      <c r="Q104" s="122" t="str">
        <f t="shared" si="29"/>
        <v/>
      </c>
      <c r="R104" s="121" t="str">
        <f t="array" ref="R104">IF($D104="","",COUNT(IF(Inventory!$B$10:$B$1000=$B104,IF(Inventory!$C$10:$C$1000=$C104,IF(Inventory!$D$10:$D$1000=$D104,IF(Inventory!$J$10:$J$1000=frig,1))))))</f>
        <v/>
      </c>
      <c r="S104" s="121" t="str">
        <f t="array" ref="S104">IF($D104="","",COUNT(IF(Inventory!$B$10:$B$1000=$B104,IF(Inventory!$C$10:$C$1000=$C104,IF(Inventory!$D$10:$D$1000=$D104,IF(Inventory!$J$10:$J$1000=frig,IF(Inventory!$P$10:$P$1000=S$9,1)))))))</f>
        <v/>
      </c>
      <c r="T104" s="121" t="str">
        <f t="array" ref="T104">IF($D104="","",COUNT(IF(Inventory!$B$10:$B$1000=$B104,IF(Inventory!$C$10:$C$1000=$C104,IF(Inventory!$D$10:$D$1000=$D104,IF(Inventory!$J$10:$J$1000=frig,IF(Inventory!$P$10:$P$1000=T$9,1)))))))</f>
        <v/>
      </c>
      <c r="U104" s="121" t="str">
        <f t="array" ref="U104">IF($D104="","",COUNT(IF(Inventory!$B$10:$B$1000=$B104,IF(Inventory!$C$10:$C$1000=$C104,IF(Inventory!$D$10:$D$1000=$D104,IF(Inventory!$J$10:$J$1000=frig,IF(Inventory!$P$10:$P$1000=U$9,1)))))))</f>
        <v/>
      </c>
      <c r="V104" s="121" t="str">
        <f t="array" ref="V104">IF($D104="","",COUNT(IF(Inventory!$B$10:$B$1000=$B104,IF(Inventory!$C$10:$C$1000=$C104,IF(Inventory!$D$10:$D$1000=$D104,IF(Inventory!$J$10:$J$1000=frig,IF(Inventory!$P$10:$P$1000=V$9,1)))))))</f>
        <v/>
      </c>
      <c r="W104" s="121" t="str">
        <f t="array" ref="W104">IF($D104="","",COUNT(IF(Inventory!$B$10:$B$1000=$B104,IF(Inventory!$C$10:$C$1000=$C104,IF(Inventory!$D$10:$D$1000=$D104,IF(Inventory!$J$10:$J$1000=frig,IF(Inventory!$P$10:$P$1000=W$9,1)))))))</f>
        <v/>
      </c>
      <c r="X104" s="122" t="str">
        <f t="shared" si="30"/>
        <v/>
      </c>
      <c r="Y104" s="121" t="str">
        <f t="array" ref="Y104">IF($D104="","",COUNT(IF(Inventory!$B$10:$B$1000=$B104,IF(Inventory!$C$10:$C$1000=$C104,IF(Inventory!$D$10:$D$1000=$D104,IF(Inventory!$J$10:$J$1000=freez,1))))))</f>
        <v/>
      </c>
      <c r="Z104" s="121" t="str">
        <f t="array" ref="Z104">IF($D104="","",COUNT(IF(Inventory!$B$10:$B$1000=$B104,IF(Inventory!$C$10:$C$1000=$C104,IF(Inventory!$D$10:$D$1000=$D104,IF(Inventory!$J$10:$J$1000=freez,IF(Inventory!$P$10:$P$1000=Z$9,1)))))))</f>
        <v/>
      </c>
      <c r="AA104" s="121" t="str">
        <f t="array" ref="AA104">IF($D104="","",COUNT(IF(Inventory!$B$10:$B$1000=$B104,IF(Inventory!$C$10:$C$1000=$C104,IF(Inventory!$D$10:$D$1000=$D104,IF(Inventory!$J$10:$J$1000=freez,IF(Inventory!$P$10:$P$1000=AA$9,1)))))))</f>
        <v/>
      </c>
      <c r="AB104" s="121" t="str">
        <f t="array" ref="AB104">IF($D104="","",COUNT(IF(Inventory!$B$10:$B$1000=$B104,IF(Inventory!$C$10:$C$1000=$C104,IF(Inventory!$D$10:$D$1000=$D104,IF(Inventory!$J$10:$J$1000=freez,IF(Inventory!$P$10:$P$1000=AB$9,1)))))))</f>
        <v/>
      </c>
      <c r="AC104" s="121" t="str">
        <f t="array" ref="AC104">IF($D104="","",COUNT(IF(Inventory!$B$10:$B$1000=$B104,IF(Inventory!$C$10:$C$1000=$C104,IF(Inventory!$D$10:$D$1000=$D104,IF(Inventory!$J$10:$J$1000=freez,IF(Inventory!$P$10:$P$1000=AC$9,1)))))))</f>
        <v/>
      </c>
      <c r="AD104" s="121" t="str">
        <f t="array" ref="AD104">IF($D104="","",COUNT(IF(Inventory!$B$10:$B$1000=$B104,IF(Inventory!$C$10:$C$1000=$C104,IF(Inventory!$D$10:$D$1000=$D104,IF(Inventory!$J$10:$J$1000=freez,IF(Inventory!$P$10:$P$1000=AD$9,1)))))))</f>
        <v/>
      </c>
      <c r="AE104" s="122" t="str">
        <f t="shared" si="31"/>
        <v/>
      </c>
      <c r="AF104" s="121" t="str">
        <f t="array" ref="AF104">IF($D104="","",SUM(IF(Inventory!$B$10:$B$1000=$B104,IF(Inventory!$C$10:$C$1000=$C104,IF(Inventory!$D$10:$D$1000=$D104,IF(Inventory!$J$10:$J$1000=frig,Inventory!$AC$10:$AC$1000)))))+SUM(IF(Inventory!$B$10:$B$1000=$B104,IF(Inventory!$C$10:$C$1000=$C104,IF(Inventory!$D$10:$D$1000=$D104,IF(Inventory!$J$10:$J$1000=wicr,Inventory!$AC$10:$AC$1000))))))</f>
        <v/>
      </c>
      <c r="AG104" s="121" t="str">
        <f t="array" ref="AG104">IF($D104="","",SUM(IF(Inventory!$B$10:$B$1000=$B104,IF(Inventory!$C$10:$C$1000=$C104,IF(Inventory!$D$10:$D$1000=$D104,IF(Inventory!$J$10:$J$1000=frig,IF(Inventory!$P$10:$P$1000=AG$9,Inventory!$AC$10:$AC$1000))))))+SUM(IF(Inventory!$B$10:$B$1000=$B104,IF(Inventory!$C$10:$C$1000=$C104,IF(Inventory!$D$10:$D$1000=$D104,IF(Inventory!$J$10:$J$1000=wicr,IF(Inventory!$P$10:$P$1000=AG$9,Inventory!$AC$10:$AC$1000)))))))</f>
        <v/>
      </c>
      <c r="AH104" s="121" t="str">
        <f t="array" ref="AH104">IF($D104="","",SUM(IF(Inventory!$B$10:$B$1000=$B104,IF(Inventory!$C$10:$C$1000=$C104,IF(Inventory!$D$10:$D$1000=$D104,IF(Inventory!$J$10:$J$1000=frig,IF(Inventory!$P$10:$P$1000=AH$9,Inventory!$AC$10:$AC$1000))))))+SUM(IF(Inventory!$B$10:$B$1000=$B104,IF(Inventory!$C$10:$C$1000=$C104,IF(Inventory!$D$10:$D$1000=$D104,IF(Inventory!$J$10:$J$1000=wicr,IF(Inventory!$P$10:$P$1000=AH$9,Inventory!$AC$10:$AC$1000)))))))</f>
        <v/>
      </c>
      <c r="AI104" s="121" t="str">
        <f t="array" ref="AI104">IF($D104="","",SUM(IF(Inventory!$B$10:$B$1000=$B104,IF(Inventory!$C$10:$C$1000=$C104,IF(Inventory!$D$10:$D$1000=$D104,IF(Inventory!$J$10:$J$1000=frig,IF(Inventory!$P$10:$P$1000=AI$9,Inventory!$AC$10:$AC$1000))))))+SUM(IF(Inventory!$B$10:$B$1000=$B104,IF(Inventory!$C$10:$C$1000=$C104,IF(Inventory!$D$10:$D$1000=$D104,IF(Inventory!$J$10:$J$1000=wicr,IF(Inventory!$P$10:$P$1000=AI$9,Inventory!$AC$10:$AC$1000)))))))</f>
        <v/>
      </c>
      <c r="AJ104" s="121" t="str">
        <f t="array" ref="AJ104">IF($D104="","",SUM(IF(Inventory!$B$10:$B$1000=$B104,IF(Inventory!$C$10:$C$1000=$C104,IF(Inventory!$D$10:$D$1000=$D104,IF(Inventory!$J$10:$J$1000=frig,IF(Inventory!$P$10:$P$1000=AJ$9,Inventory!$AC$10:$AC$1000))))))+SUM(IF(Inventory!$B$10:$B$1000=$B104,IF(Inventory!$C$10:$C$1000=$C104,IF(Inventory!$D$10:$D$1000=$D104,IF(Inventory!$J$10:$J$1000=wicr,IF(Inventory!$P$10:$P$1000=AJ$9,Inventory!$AC$10:$AC$1000)))))))</f>
        <v/>
      </c>
      <c r="AK104" s="121" t="str">
        <f t="array" ref="AK104">IF($D104="","",SUM(IF(Inventory!$B$10:$B$1000=$B104,IF(Inventory!$C$10:$C$1000=$C104,IF(Inventory!$D$10:$D$1000=$D104,IF(Inventory!$J$10:$J$1000=frig,IF(Inventory!$P$10:$P$1000=AK$9,Inventory!$AC$10:$AC$1000))))))+SUM(IF(Inventory!$B$10:$B$1000=$B104,IF(Inventory!$C$10:$C$1000=$C104,IF(Inventory!$D$10:$D$1000=$D104,IF(Inventory!$J$10:$J$1000=wicr,IF(Inventory!$P$10:$P$1000=AK$9,Inventory!$AC$10:$AC$1000)))))))</f>
        <v/>
      </c>
      <c r="AL104" s="123" t="str">
        <f t="shared" si="32"/>
        <v/>
      </c>
      <c r="AM104" s="121" t="str">
        <f t="array" ref="AM104">IF($D104="","",SUM(IF(Inventory!$B$10:$B$1000=$B104,IF(Inventory!$C$10:$C$1000=$C104,IF(Inventory!$D$10:$D$1000=$D104,IF(Inventory!$J$10:$J$1000=freez,Inventory!$AD$10:$AD$1000)))))+SUM(IF(Inventory!$B$10:$B$1000=$B104,IF(Inventory!$C$10:$C$1000=$C104,IF(Inventory!$D$10:$D$1000=$D104,IF(Inventory!$J$10:$J$1000=wifr,Inventory!$AD$10:$AD$1000))))))</f>
        <v/>
      </c>
      <c r="AN104" s="121" t="str">
        <f t="array" ref="AN104">IF($D104="","",SUM(IF(Inventory!$B$10:$B$1000=$B104,IF(Inventory!$C$10:$C$1000=$C104,IF(Inventory!$D$10:$D$1000=$D104,IF(Inventory!$J$10:$J$1000=freez,IF(Inventory!$P$10:$P$1000=AN$9,Inventory!$AD$10:$AD$1000))))))+SUM(IF(Inventory!$B$10:$B$1000=$B104,IF(Inventory!$C$10:$C$1000=$C104,IF(Inventory!$D$10:$D$1000=$D104,IF(Inventory!$J$10:$J$1000=wifr,IF(Inventory!$P$10:$P$1000=AN$9,Inventory!$AD$10:$AD$1000)))))))</f>
        <v/>
      </c>
      <c r="AO104" s="121" t="str">
        <f t="array" ref="AO104">IF($D104="","",SUM(IF(Inventory!$B$10:$B$1000=$B104,IF(Inventory!$C$10:$C$1000=$C104,IF(Inventory!$D$10:$D$1000=$D104,IF(Inventory!$J$10:$J$1000=freez,IF(Inventory!$P$10:$P$1000=AO$9,Inventory!$AD$10:$AD$1000))))))+SUM(IF(Inventory!$B$10:$B$1000=$B104,IF(Inventory!$C$10:$C$1000=$C104,IF(Inventory!$D$10:$D$1000=$D104,IF(Inventory!$J$10:$J$1000=wifr,IF(Inventory!$P$10:$P$1000=AO$9,Inventory!$AD$10:$AD$1000)))))))</f>
        <v/>
      </c>
      <c r="AP104" s="121" t="str">
        <f t="array" ref="AP104">IF($D104="","",SUM(IF(Inventory!$B$10:$B$1000=$B104,IF(Inventory!$C$10:$C$1000=$C104,IF(Inventory!$D$10:$D$1000=$D104,IF(Inventory!$J$10:$J$1000=freez,IF(Inventory!$P$10:$P$1000=AP$9,Inventory!$AD$10:$AD$1000))))))+SUM(IF(Inventory!$B$10:$B$1000=$B104,IF(Inventory!$C$10:$C$1000=$C104,IF(Inventory!$D$10:$D$1000=$D104,IF(Inventory!$J$10:$J$1000=wifr,IF(Inventory!$P$10:$P$1000=AP$9,Inventory!$AD$10:$AD$1000)))))))</f>
        <v/>
      </c>
      <c r="AQ104" s="121" t="str">
        <f t="array" ref="AQ104">IF($D104="","",SUM(IF(Inventory!$B$10:$B$1000=$B104,IF(Inventory!$C$10:$C$1000=$C104,IF(Inventory!$D$10:$D$1000=$D104,IF(Inventory!$J$10:$J$1000=freez,IF(Inventory!$P$10:$P$1000=AQ$9,Inventory!$AD$10:$AD$1000))))))+SUM(IF(Inventory!$B$10:$B$1000=$B104,IF(Inventory!$C$10:$C$1000=$C104,IF(Inventory!$D$10:$D$1000=$D104,IF(Inventory!$J$10:$J$1000=wifr,IF(Inventory!$P$10:$P$1000=AQ$9,Inventory!$AD$10:$AD$1000)))))))</f>
        <v/>
      </c>
      <c r="AR104" s="121" t="str">
        <f t="array" ref="AR104">IF($D104="","",SUM(IF(Inventory!$B$10:$B$1000=$B104,IF(Inventory!$C$10:$C$1000=$C104,IF(Inventory!$D$10:$D$1000=$D104,IF(Inventory!$J$10:$J$1000=freez,IF(Inventory!$P$10:$P$1000=AR$9,Inventory!$AD$10:$AD$1000))))))+SUM(IF(Inventory!$B$10:$B$1000=$B104,IF(Inventory!$C$10:$C$1000=$C104,IF(Inventory!$D$10:$D$1000=$D104,IF(Inventory!$J$10:$J$1000=wifr,IF(Inventory!$P$10:$P$1000=AR$9,Inventory!$AD$10:$AD$1000)))))))</f>
        <v/>
      </c>
      <c r="AS104" s="124" t="str">
        <f t="shared" si="33"/>
        <v/>
      </c>
      <c r="AU104" s="352"/>
      <c r="AV104" s="352"/>
      <c r="AX104" s="125">
        <f>IF($C104="",0,Prog!$H102*AX$6*($AU104+$AV104)/12000)</f>
        <v>0</v>
      </c>
      <c r="AY104" s="125">
        <f>IF($C104="",0,Prog!$H102*AY$6*($AU104+$AV104)/12000)</f>
        <v>0</v>
      </c>
      <c r="AZ104" s="121"/>
    </row>
    <row r="105" spans="1:52" ht="16.5" x14ac:dyDescent="0.3">
      <c r="A105" s="279" t="str">
        <f>IF(Prog!B103="","",Prog!B103)</f>
        <v/>
      </c>
      <c r="B105" s="279" t="str">
        <f>IF(Prog!C103="","",Prog!C103)</f>
        <v/>
      </c>
      <c r="C105" s="279" t="str">
        <f>IF(Prog!D103="","",Prog!D103)</f>
        <v/>
      </c>
      <c r="D105" s="120"/>
      <c r="E105" s="121" t="str">
        <f t="array" ref="E105">IF($D105="","",COUNT(IF(Inventory!$B$10:$B$1000=$B105,IF(Inventory!$C$10:$C$1000=$C105,IF(Inventory!$D$10:$D$1000=$D105,IF(Inventory!$P$10:$P$1000=E$9,1))))))</f>
        <v/>
      </c>
      <c r="F105" s="121" t="str">
        <f t="array" ref="F105">IF($D105="","",COUNT(IF(Inventory!$B$10:$B$1000=$B105,IF(Inventory!$C$10:$C$1000=$C105,IF(Inventory!$D$10:$D$1000=$D105,IF(Inventory!$P$10:$P$1000=F$9,1))))))</f>
        <v/>
      </c>
      <c r="G105" s="121" t="str">
        <f t="array" ref="G105">IF($D105="","",COUNT(IF(Inventory!$B$10:$B$1000=$B105,IF(Inventory!$C$10:$C$1000=$C105,IF(Inventory!$D$10:$D$1000=$D105,IF(Inventory!$P$10:$P$1000=G$9,1))))))</f>
        <v/>
      </c>
      <c r="H105" s="121" t="str">
        <f t="array" ref="H105">IF($D105="","",COUNT(IF(Inventory!$B$10:$B$1000=$B105,IF(Inventory!$C$10:$C$1000=$C105,IF(Inventory!$D$10:$D$1000=$D105,IF(Inventory!$P$10:$P$1000=H$9,1))))))</f>
        <v/>
      </c>
      <c r="I105" s="121" t="str">
        <f t="array" ref="I105">IF($D105="","",COUNT(IF(Inventory!$B$10:$B$1000=$B105,IF(Inventory!$C$10:$C$1000=$C105,IF(Inventory!$D$10:$D$1000=$D105,IF(Inventory!$P$10:$P$1000=I$9,1))))))</f>
        <v/>
      </c>
      <c r="J105" s="121">
        <f t="shared" si="28"/>
        <v>0</v>
      </c>
      <c r="K105" s="121" t="str">
        <f t="array" ref="K105">IF($D105="","",COUNT(IF(Inventory!$B$10:$B$1000=$B105,IF(Inventory!$C$10:$C$1000=$C105,IF(Inventory!$D$10:$D$1000=$D105,IF(Inventory!$J$10:$J$1000=wicr,1)))))+COUNT(IF(Inventory!$B$10:$B$1000=$B105,IF(Inventory!$C$10:$C$1000=$C105,IF(Inventory!$D$10:$D$1000=$D105,IF(Inventory!$J$10:$J$1000=wifr,1))))))</f>
        <v/>
      </c>
      <c r="L105" s="121" t="str">
        <f t="array" ref="L105">IF($D105="","",COUNT(IF(Inventory!$B$10:$B$1000=$B105,IF(Inventory!$C$10:$C$1000=$C105,IF(Inventory!$D$10:$D$1000=$D105,IF(Inventory!$J$10:$J$1000=wicr,IF(Inventory!$P$10:$P$1000=L$9,1))))))+COUNT(IF(Inventory!$B$10:$B$1000=$B105,IF(Inventory!$C$10:$C$1000=$C105,IF(Inventory!$D$10:$D$1000=$D105,IF(Inventory!$J$10:$J$1000=wifr,IF(Inventory!$P$10:$P$1000=L$9,1)))))))</f>
        <v/>
      </c>
      <c r="M105" s="121" t="str">
        <f t="array" ref="M105">IF($D105="","",COUNT(IF(Inventory!$B$10:$B$1000=$B105,IF(Inventory!$C$10:$C$1000=$C105,IF(Inventory!$D$10:$D$1000=$D105,IF(Inventory!$J$10:$J$1000=wicr,IF(Inventory!$P$10:$P$1000=M$9,1))))))+COUNT(IF(Inventory!$B$10:$B$1000=$B105,IF(Inventory!$C$10:$C$1000=$C105,IF(Inventory!$D$10:$D$1000=$D105,IF(Inventory!$J$10:$J$1000=wifr,IF(Inventory!$P$10:$P$1000=M$9,1)))))))</f>
        <v/>
      </c>
      <c r="N105" s="121" t="str">
        <f t="array" ref="N105">IF($D105="","",COUNT(IF(Inventory!$B$10:$B$1000=$B105,IF(Inventory!$C$10:$C$1000=$C105,IF(Inventory!$D$10:$D$1000=$D105,IF(Inventory!$J$10:$J$1000=wicr,IF(Inventory!$P$10:$P$1000=N$9,1))))))+COUNT(IF(Inventory!$B$10:$B$1000=$B105,IF(Inventory!$C$10:$C$1000=$C105,IF(Inventory!$D$10:$D$1000=$D105,IF(Inventory!$J$10:$J$1000=wifr,IF(Inventory!$P$10:$P$1000=N$9,1)))))))</f>
        <v/>
      </c>
      <c r="O105" s="121" t="str">
        <f t="array" ref="O105">IF($D105="","",COUNT(IF(Inventory!$B$10:$B$1000=$B105,IF(Inventory!$C$10:$C$1000=$C105,IF(Inventory!$D$10:$D$1000=$D105,IF(Inventory!$J$10:$J$1000=wicr,IF(Inventory!$P$10:$P$1000=O$9,1))))))+COUNT(IF(Inventory!$B$10:$B$1000=$B105,IF(Inventory!$C$10:$C$1000=$C105,IF(Inventory!$D$10:$D$1000=$D105,IF(Inventory!$J$10:$J$1000=wifr,IF(Inventory!$P$10:$P$1000=O$9,1)))))))</f>
        <v/>
      </c>
      <c r="P105" s="121" t="str">
        <f t="array" ref="P105">IF($D105="","",COUNT(IF(Inventory!$B$10:$B$1000=$B105,IF(Inventory!$C$10:$C$1000=$C105,IF(Inventory!$D$10:$D$1000=$D105,IF(Inventory!$J$10:$J$1000=wicr,IF(Inventory!$P$10:$P$1000=P$9,1))))))+COUNT(IF(Inventory!$B$10:$B$1000=$B105,IF(Inventory!$C$10:$C$1000=$C105,IF(Inventory!$D$10:$D$1000=$D105,IF(Inventory!$J$10:$J$1000=wifr,IF(Inventory!$P$10:$P$1000=P$9,1)))))))</f>
        <v/>
      </c>
      <c r="Q105" s="122" t="str">
        <f t="shared" si="29"/>
        <v/>
      </c>
      <c r="R105" s="121" t="str">
        <f t="array" ref="R105">IF($D105="","",COUNT(IF(Inventory!$B$10:$B$1000=$B105,IF(Inventory!$C$10:$C$1000=$C105,IF(Inventory!$D$10:$D$1000=$D105,IF(Inventory!$J$10:$J$1000=frig,1))))))</f>
        <v/>
      </c>
      <c r="S105" s="121" t="str">
        <f t="array" ref="S105">IF($D105="","",COUNT(IF(Inventory!$B$10:$B$1000=$B105,IF(Inventory!$C$10:$C$1000=$C105,IF(Inventory!$D$10:$D$1000=$D105,IF(Inventory!$J$10:$J$1000=frig,IF(Inventory!$P$10:$P$1000=S$9,1)))))))</f>
        <v/>
      </c>
      <c r="T105" s="121" t="str">
        <f t="array" ref="T105">IF($D105="","",COUNT(IF(Inventory!$B$10:$B$1000=$B105,IF(Inventory!$C$10:$C$1000=$C105,IF(Inventory!$D$10:$D$1000=$D105,IF(Inventory!$J$10:$J$1000=frig,IF(Inventory!$P$10:$P$1000=T$9,1)))))))</f>
        <v/>
      </c>
      <c r="U105" s="121" t="str">
        <f t="array" ref="U105">IF($D105="","",COUNT(IF(Inventory!$B$10:$B$1000=$B105,IF(Inventory!$C$10:$C$1000=$C105,IF(Inventory!$D$10:$D$1000=$D105,IF(Inventory!$J$10:$J$1000=frig,IF(Inventory!$P$10:$P$1000=U$9,1)))))))</f>
        <v/>
      </c>
      <c r="V105" s="121" t="str">
        <f t="array" ref="V105">IF($D105="","",COUNT(IF(Inventory!$B$10:$B$1000=$B105,IF(Inventory!$C$10:$C$1000=$C105,IF(Inventory!$D$10:$D$1000=$D105,IF(Inventory!$J$10:$J$1000=frig,IF(Inventory!$P$10:$P$1000=V$9,1)))))))</f>
        <v/>
      </c>
      <c r="W105" s="121" t="str">
        <f t="array" ref="W105">IF($D105="","",COUNT(IF(Inventory!$B$10:$B$1000=$B105,IF(Inventory!$C$10:$C$1000=$C105,IF(Inventory!$D$10:$D$1000=$D105,IF(Inventory!$J$10:$J$1000=frig,IF(Inventory!$P$10:$P$1000=W$9,1)))))))</f>
        <v/>
      </c>
      <c r="X105" s="122" t="str">
        <f t="shared" si="30"/>
        <v/>
      </c>
      <c r="Y105" s="121" t="str">
        <f t="array" ref="Y105">IF($D105="","",COUNT(IF(Inventory!$B$10:$B$1000=$B105,IF(Inventory!$C$10:$C$1000=$C105,IF(Inventory!$D$10:$D$1000=$D105,IF(Inventory!$J$10:$J$1000=freez,1))))))</f>
        <v/>
      </c>
      <c r="Z105" s="121" t="str">
        <f t="array" ref="Z105">IF($D105="","",COUNT(IF(Inventory!$B$10:$B$1000=$B105,IF(Inventory!$C$10:$C$1000=$C105,IF(Inventory!$D$10:$D$1000=$D105,IF(Inventory!$J$10:$J$1000=freez,IF(Inventory!$P$10:$P$1000=Z$9,1)))))))</f>
        <v/>
      </c>
      <c r="AA105" s="121" t="str">
        <f t="array" ref="AA105">IF($D105="","",COUNT(IF(Inventory!$B$10:$B$1000=$B105,IF(Inventory!$C$10:$C$1000=$C105,IF(Inventory!$D$10:$D$1000=$D105,IF(Inventory!$J$10:$J$1000=freez,IF(Inventory!$P$10:$P$1000=AA$9,1)))))))</f>
        <v/>
      </c>
      <c r="AB105" s="121" t="str">
        <f t="array" ref="AB105">IF($D105="","",COUNT(IF(Inventory!$B$10:$B$1000=$B105,IF(Inventory!$C$10:$C$1000=$C105,IF(Inventory!$D$10:$D$1000=$D105,IF(Inventory!$J$10:$J$1000=freez,IF(Inventory!$P$10:$P$1000=AB$9,1)))))))</f>
        <v/>
      </c>
      <c r="AC105" s="121" t="str">
        <f t="array" ref="AC105">IF($D105="","",COUNT(IF(Inventory!$B$10:$B$1000=$B105,IF(Inventory!$C$10:$C$1000=$C105,IF(Inventory!$D$10:$D$1000=$D105,IF(Inventory!$J$10:$J$1000=freez,IF(Inventory!$P$10:$P$1000=AC$9,1)))))))</f>
        <v/>
      </c>
      <c r="AD105" s="121" t="str">
        <f t="array" ref="AD105">IF($D105="","",COUNT(IF(Inventory!$B$10:$B$1000=$B105,IF(Inventory!$C$10:$C$1000=$C105,IF(Inventory!$D$10:$D$1000=$D105,IF(Inventory!$J$10:$J$1000=freez,IF(Inventory!$P$10:$P$1000=AD$9,1)))))))</f>
        <v/>
      </c>
      <c r="AE105" s="122" t="str">
        <f t="shared" si="31"/>
        <v/>
      </c>
      <c r="AF105" s="121" t="str">
        <f t="array" ref="AF105">IF($D105="","",SUM(IF(Inventory!$B$10:$B$1000=$B105,IF(Inventory!$C$10:$C$1000=$C105,IF(Inventory!$D$10:$D$1000=$D105,IF(Inventory!$J$10:$J$1000=frig,Inventory!$AC$10:$AC$1000)))))+SUM(IF(Inventory!$B$10:$B$1000=$B105,IF(Inventory!$C$10:$C$1000=$C105,IF(Inventory!$D$10:$D$1000=$D105,IF(Inventory!$J$10:$J$1000=wicr,Inventory!$AC$10:$AC$1000))))))</f>
        <v/>
      </c>
      <c r="AG105" s="121" t="str">
        <f t="array" ref="AG105">IF($D105="","",SUM(IF(Inventory!$B$10:$B$1000=$B105,IF(Inventory!$C$10:$C$1000=$C105,IF(Inventory!$D$10:$D$1000=$D105,IF(Inventory!$J$10:$J$1000=frig,IF(Inventory!$P$10:$P$1000=AG$9,Inventory!$AC$10:$AC$1000))))))+SUM(IF(Inventory!$B$10:$B$1000=$B105,IF(Inventory!$C$10:$C$1000=$C105,IF(Inventory!$D$10:$D$1000=$D105,IF(Inventory!$J$10:$J$1000=wicr,IF(Inventory!$P$10:$P$1000=AG$9,Inventory!$AC$10:$AC$1000)))))))</f>
        <v/>
      </c>
      <c r="AH105" s="121" t="str">
        <f t="array" ref="AH105">IF($D105="","",SUM(IF(Inventory!$B$10:$B$1000=$B105,IF(Inventory!$C$10:$C$1000=$C105,IF(Inventory!$D$10:$D$1000=$D105,IF(Inventory!$J$10:$J$1000=frig,IF(Inventory!$P$10:$P$1000=AH$9,Inventory!$AC$10:$AC$1000))))))+SUM(IF(Inventory!$B$10:$B$1000=$B105,IF(Inventory!$C$10:$C$1000=$C105,IF(Inventory!$D$10:$D$1000=$D105,IF(Inventory!$J$10:$J$1000=wicr,IF(Inventory!$P$10:$P$1000=AH$9,Inventory!$AC$10:$AC$1000)))))))</f>
        <v/>
      </c>
      <c r="AI105" s="121" t="str">
        <f t="array" ref="AI105">IF($D105="","",SUM(IF(Inventory!$B$10:$B$1000=$B105,IF(Inventory!$C$10:$C$1000=$C105,IF(Inventory!$D$10:$D$1000=$D105,IF(Inventory!$J$10:$J$1000=frig,IF(Inventory!$P$10:$P$1000=AI$9,Inventory!$AC$10:$AC$1000))))))+SUM(IF(Inventory!$B$10:$B$1000=$B105,IF(Inventory!$C$10:$C$1000=$C105,IF(Inventory!$D$10:$D$1000=$D105,IF(Inventory!$J$10:$J$1000=wicr,IF(Inventory!$P$10:$P$1000=AI$9,Inventory!$AC$10:$AC$1000)))))))</f>
        <v/>
      </c>
      <c r="AJ105" s="121" t="str">
        <f t="array" ref="AJ105">IF($D105="","",SUM(IF(Inventory!$B$10:$B$1000=$B105,IF(Inventory!$C$10:$C$1000=$C105,IF(Inventory!$D$10:$D$1000=$D105,IF(Inventory!$J$10:$J$1000=frig,IF(Inventory!$P$10:$P$1000=AJ$9,Inventory!$AC$10:$AC$1000))))))+SUM(IF(Inventory!$B$10:$B$1000=$B105,IF(Inventory!$C$10:$C$1000=$C105,IF(Inventory!$D$10:$D$1000=$D105,IF(Inventory!$J$10:$J$1000=wicr,IF(Inventory!$P$10:$P$1000=AJ$9,Inventory!$AC$10:$AC$1000)))))))</f>
        <v/>
      </c>
      <c r="AK105" s="121" t="str">
        <f t="array" ref="AK105">IF($D105="","",SUM(IF(Inventory!$B$10:$B$1000=$B105,IF(Inventory!$C$10:$C$1000=$C105,IF(Inventory!$D$10:$D$1000=$D105,IF(Inventory!$J$10:$J$1000=frig,IF(Inventory!$P$10:$P$1000=AK$9,Inventory!$AC$10:$AC$1000))))))+SUM(IF(Inventory!$B$10:$B$1000=$B105,IF(Inventory!$C$10:$C$1000=$C105,IF(Inventory!$D$10:$D$1000=$D105,IF(Inventory!$J$10:$J$1000=wicr,IF(Inventory!$P$10:$P$1000=AK$9,Inventory!$AC$10:$AC$1000)))))))</f>
        <v/>
      </c>
      <c r="AL105" s="123" t="str">
        <f t="shared" si="32"/>
        <v/>
      </c>
      <c r="AM105" s="121" t="str">
        <f t="array" ref="AM105">IF($D105="","",SUM(IF(Inventory!$B$10:$B$1000=$B105,IF(Inventory!$C$10:$C$1000=$C105,IF(Inventory!$D$10:$D$1000=$D105,IF(Inventory!$J$10:$J$1000=freez,Inventory!$AD$10:$AD$1000)))))+SUM(IF(Inventory!$B$10:$B$1000=$B105,IF(Inventory!$C$10:$C$1000=$C105,IF(Inventory!$D$10:$D$1000=$D105,IF(Inventory!$J$10:$J$1000=wifr,Inventory!$AD$10:$AD$1000))))))</f>
        <v/>
      </c>
      <c r="AN105" s="121" t="str">
        <f t="array" ref="AN105">IF($D105="","",SUM(IF(Inventory!$B$10:$B$1000=$B105,IF(Inventory!$C$10:$C$1000=$C105,IF(Inventory!$D$10:$D$1000=$D105,IF(Inventory!$J$10:$J$1000=freez,IF(Inventory!$P$10:$P$1000=AN$9,Inventory!$AD$10:$AD$1000))))))+SUM(IF(Inventory!$B$10:$B$1000=$B105,IF(Inventory!$C$10:$C$1000=$C105,IF(Inventory!$D$10:$D$1000=$D105,IF(Inventory!$J$10:$J$1000=wifr,IF(Inventory!$P$10:$P$1000=AN$9,Inventory!$AD$10:$AD$1000)))))))</f>
        <v/>
      </c>
      <c r="AO105" s="121" t="str">
        <f t="array" ref="AO105">IF($D105="","",SUM(IF(Inventory!$B$10:$B$1000=$B105,IF(Inventory!$C$10:$C$1000=$C105,IF(Inventory!$D$10:$D$1000=$D105,IF(Inventory!$J$10:$J$1000=freez,IF(Inventory!$P$10:$P$1000=AO$9,Inventory!$AD$10:$AD$1000))))))+SUM(IF(Inventory!$B$10:$B$1000=$B105,IF(Inventory!$C$10:$C$1000=$C105,IF(Inventory!$D$10:$D$1000=$D105,IF(Inventory!$J$10:$J$1000=wifr,IF(Inventory!$P$10:$P$1000=AO$9,Inventory!$AD$10:$AD$1000)))))))</f>
        <v/>
      </c>
      <c r="AP105" s="121" t="str">
        <f t="array" ref="AP105">IF($D105="","",SUM(IF(Inventory!$B$10:$B$1000=$B105,IF(Inventory!$C$10:$C$1000=$C105,IF(Inventory!$D$10:$D$1000=$D105,IF(Inventory!$J$10:$J$1000=freez,IF(Inventory!$P$10:$P$1000=AP$9,Inventory!$AD$10:$AD$1000))))))+SUM(IF(Inventory!$B$10:$B$1000=$B105,IF(Inventory!$C$10:$C$1000=$C105,IF(Inventory!$D$10:$D$1000=$D105,IF(Inventory!$J$10:$J$1000=wifr,IF(Inventory!$P$10:$P$1000=AP$9,Inventory!$AD$10:$AD$1000)))))))</f>
        <v/>
      </c>
      <c r="AQ105" s="121" t="str">
        <f t="array" ref="AQ105">IF($D105="","",SUM(IF(Inventory!$B$10:$B$1000=$B105,IF(Inventory!$C$10:$C$1000=$C105,IF(Inventory!$D$10:$D$1000=$D105,IF(Inventory!$J$10:$J$1000=freez,IF(Inventory!$P$10:$P$1000=AQ$9,Inventory!$AD$10:$AD$1000))))))+SUM(IF(Inventory!$B$10:$B$1000=$B105,IF(Inventory!$C$10:$C$1000=$C105,IF(Inventory!$D$10:$D$1000=$D105,IF(Inventory!$J$10:$J$1000=wifr,IF(Inventory!$P$10:$P$1000=AQ$9,Inventory!$AD$10:$AD$1000)))))))</f>
        <v/>
      </c>
      <c r="AR105" s="121" t="str">
        <f t="array" ref="AR105">IF($D105="","",SUM(IF(Inventory!$B$10:$B$1000=$B105,IF(Inventory!$C$10:$C$1000=$C105,IF(Inventory!$D$10:$D$1000=$D105,IF(Inventory!$J$10:$J$1000=freez,IF(Inventory!$P$10:$P$1000=AR$9,Inventory!$AD$10:$AD$1000))))))+SUM(IF(Inventory!$B$10:$B$1000=$B105,IF(Inventory!$C$10:$C$1000=$C105,IF(Inventory!$D$10:$D$1000=$D105,IF(Inventory!$J$10:$J$1000=wifr,IF(Inventory!$P$10:$P$1000=AR$9,Inventory!$AD$10:$AD$1000)))))))</f>
        <v/>
      </c>
      <c r="AS105" s="124" t="str">
        <f t="shared" si="33"/>
        <v/>
      </c>
      <c r="AU105" s="352"/>
      <c r="AV105" s="352"/>
      <c r="AX105" s="125">
        <f>IF($C105="",0,Prog!$H103*AX$6*($AU105+$AV105)/12000)</f>
        <v>0</v>
      </c>
      <c r="AY105" s="125">
        <f>IF($C105="",0,Prog!$H103*AY$6*($AU105+$AV105)/12000)</f>
        <v>0</v>
      </c>
      <c r="AZ105" s="121"/>
    </row>
    <row r="106" spans="1:52" ht="16.5" x14ac:dyDescent="0.3">
      <c r="A106" s="279" t="str">
        <f>IF(Prog!B104="","",Prog!B104)</f>
        <v/>
      </c>
      <c r="B106" s="279" t="str">
        <f>IF(Prog!C104="","",Prog!C104)</f>
        <v/>
      </c>
      <c r="C106" s="279" t="str">
        <f>IF(Prog!D104="","",Prog!D104)</f>
        <v/>
      </c>
      <c r="D106" s="120"/>
      <c r="E106" s="121" t="str">
        <f t="array" ref="E106">IF($D106="","",COUNT(IF(Inventory!$B$10:$B$1000=$B106,IF(Inventory!$C$10:$C$1000=$C106,IF(Inventory!$D$10:$D$1000=$D106,IF(Inventory!$P$10:$P$1000=E$9,1))))))</f>
        <v/>
      </c>
      <c r="F106" s="121" t="str">
        <f t="array" ref="F106">IF($D106="","",COUNT(IF(Inventory!$B$10:$B$1000=$B106,IF(Inventory!$C$10:$C$1000=$C106,IF(Inventory!$D$10:$D$1000=$D106,IF(Inventory!$P$10:$P$1000=F$9,1))))))</f>
        <v/>
      </c>
      <c r="G106" s="121" t="str">
        <f t="array" ref="G106">IF($D106="","",COUNT(IF(Inventory!$B$10:$B$1000=$B106,IF(Inventory!$C$10:$C$1000=$C106,IF(Inventory!$D$10:$D$1000=$D106,IF(Inventory!$P$10:$P$1000=G$9,1))))))</f>
        <v/>
      </c>
      <c r="H106" s="121" t="str">
        <f t="array" ref="H106">IF($D106="","",COUNT(IF(Inventory!$B$10:$B$1000=$B106,IF(Inventory!$C$10:$C$1000=$C106,IF(Inventory!$D$10:$D$1000=$D106,IF(Inventory!$P$10:$P$1000=H$9,1))))))</f>
        <v/>
      </c>
      <c r="I106" s="121" t="str">
        <f t="array" ref="I106">IF($D106="","",COUNT(IF(Inventory!$B$10:$B$1000=$B106,IF(Inventory!$C$10:$C$1000=$C106,IF(Inventory!$D$10:$D$1000=$D106,IF(Inventory!$P$10:$P$1000=I$9,1))))))</f>
        <v/>
      </c>
      <c r="J106" s="121">
        <f t="shared" si="28"/>
        <v>0</v>
      </c>
      <c r="K106" s="121" t="str">
        <f t="array" ref="K106">IF($D106="","",COUNT(IF(Inventory!$B$10:$B$1000=$B106,IF(Inventory!$C$10:$C$1000=$C106,IF(Inventory!$D$10:$D$1000=$D106,IF(Inventory!$J$10:$J$1000=wicr,1)))))+COUNT(IF(Inventory!$B$10:$B$1000=$B106,IF(Inventory!$C$10:$C$1000=$C106,IF(Inventory!$D$10:$D$1000=$D106,IF(Inventory!$J$10:$J$1000=wifr,1))))))</f>
        <v/>
      </c>
      <c r="L106" s="121" t="str">
        <f t="array" ref="L106">IF($D106="","",COUNT(IF(Inventory!$B$10:$B$1000=$B106,IF(Inventory!$C$10:$C$1000=$C106,IF(Inventory!$D$10:$D$1000=$D106,IF(Inventory!$J$10:$J$1000=wicr,IF(Inventory!$P$10:$P$1000=L$9,1))))))+COUNT(IF(Inventory!$B$10:$B$1000=$B106,IF(Inventory!$C$10:$C$1000=$C106,IF(Inventory!$D$10:$D$1000=$D106,IF(Inventory!$J$10:$J$1000=wifr,IF(Inventory!$P$10:$P$1000=L$9,1)))))))</f>
        <v/>
      </c>
      <c r="M106" s="121" t="str">
        <f t="array" ref="M106">IF($D106="","",COUNT(IF(Inventory!$B$10:$B$1000=$B106,IF(Inventory!$C$10:$C$1000=$C106,IF(Inventory!$D$10:$D$1000=$D106,IF(Inventory!$J$10:$J$1000=wicr,IF(Inventory!$P$10:$P$1000=M$9,1))))))+COUNT(IF(Inventory!$B$10:$B$1000=$B106,IF(Inventory!$C$10:$C$1000=$C106,IF(Inventory!$D$10:$D$1000=$D106,IF(Inventory!$J$10:$J$1000=wifr,IF(Inventory!$P$10:$P$1000=M$9,1)))))))</f>
        <v/>
      </c>
      <c r="N106" s="121" t="str">
        <f t="array" ref="N106">IF($D106="","",COUNT(IF(Inventory!$B$10:$B$1000=$B106,IF(Inventory!$C$10:$C$1000=$C106,IF(Inventory!$D$10:$D$1000=$D106,IF(Inventory!$J$10:$J$1000=wicr,IF(Inventory!$P$10:$P$1000=N$9,1))))))+COUNT(IF(Inventory!$B$10:$B$1000=$B106,IF(Inventory!$C$10:$C$1000=$C106,IF(Inventory!$D$10:$D$1000=$D106,IF(Inventory!$J$10:$J$1000=wifr,IF(Inventory!$P$10:$P$1000=N$9,1)))))))</f>
        <v/>
      </c>
      <c r="O106" s="121" t="str">
        <f t="array" ref="O106">IF($D106="","",COUNT(IF(Inventory!$B$10:$B$1000=$B106,IF(Inventory!$C$10:$C$1000=$C106,IF(Inventory!$D$10:$D$1000=$D106,IF(Inventory!$J$10:$J$1000=wicr,IF(Inventory!$P$10:$P$1000=O$9,1))))))+COUNT(IF(Inventory!$B$10:$B$1000=$B106,IF(Inventory!$C$10:$C$1000=$C106,IF(Inventory!$D$10:$D$1000=$D106,IF(Inventory!$J$10:$J$1000=wifr,IF(Inventory!$P$10:$P$1000=O$9,1)))))))</f>
        <v/>
      </c>
      <c r="P106" s="121" t="str">
        <f t="array" ref="P106">IF($D106="","",COUNT(IF(Inventory!$B$10:$B$1000=$B106,IF(Inventory!$C$10:$C$1000=$C106,IF(Inventory!$D$10:$D$1000=$D106,IF(Inventory!$J$10:$J$1000=wicr,IF(Inventory!$P$10:$P$1000=P$9,1))))))+COUNT(IF(Inventory!$B$10:$B$1000=$B106,IF(Inventory!$C$10:$C$1000=$C106,IF(Inventory!$D$10:$D$1000=$D106,IF(Inventory!$J$10:$J$1000=wifr,IF(Inventory!$P$10:$P$1000=P$9,1)))))))</f>
        <v/>
      </c>
      <c r="Q106" s="122" t="str">
        <f t="shared" si="29"/>
        <v/>
      </c>
      <c r="R106" s="121" t="str">
        <f t="array" ref="R106">IF($D106="","",COUNT(IF(Inventory!$B$10:$B$1000=$B106,IF(Inventory!$C$10:$C$1000=$C106,IF(Inventory!$D$10:$D$1000=$D106,IF(Inventory!$J$10:$J$1000=frig,1))))))</f>
        <v/>
      </c>
      <c r="S106" s="121" t="str">
        <f t="array" ref="S106">IF($D106="","",COUNT(IF(Inventory!$B$10:$B$1000=$B106,IF(Inventory!$C$10:$C$1000=$C106,IF(Inventory!$D$10:$D$1000=$D106,IF(Inventory!$J$10:$J$1000=frig,IF(Inventory!$P$10:$P$1000=S$9,1)))))))</f>
        <v/>
      </c>
      <c r="T106" s="121" t="str">
        <f t="array" ref="T106">IF($D106="","",COUNT(IF(Inventory!$B$10:$B$1000=$B106,IF(Inventory!$C$10:$C$1000=$C106,IF(Inventory!$D$10:$D$1000=$D106,IF(Inventory!$J$10:$J$1000=frig,IF(Inventory!$P$10:$P$1000=T$9,1)))))))</f>
        <v/>
      </c>
      <c r="U106" s="121" t="str">
        <f t="array" ref="U106">IF($D106="","",COUNT(IF(Inventory!$B$10:$B$1000=$B106,IF(Inventory!$C$10:$C$1000=$C106,IF(Inventory!$D$10:$D$1000=$D106,IF(Inventory!$J$10:$J$1000=frig,IF(Inventory!$P$10:$P$1000=U$9,1)))))))</f>
        <v/>
      </c>
      <c r="V106" s="121" t="str">
        <f t="array" ref="V106">IF($D106="","",COUNT(IF(Inventory!$B$10:$B$1000=$B106,IF(Inventory!$C$10:$C$1000=$C106,IF(Inventory!$D$10:$D$1000=$D106,IF(Inventory!$J$10:$J$1000=frig,IF(Inventory!$P$10:$P$1000=V$9,1)))))))</f>
        <v/>
      </c>
      <c r="W106" s="121" t="str">
        <f t="array" ref="W106">IF($D106="","",COUNT(IF(Inventory!$B$10:$B$1000=$B106,IF(Inventory!$C$10:$C$1000=$C106,IF(Inventory!$D$10:$D$1000=$D106,IF(Inventory!$J$10:$J$1000=frig,IF(Inventory!$P$10:$P$1000=W$9,1)))))))</f>
        <v/>
      </c>
      <c r="X106" s="122" t="str">
        <f t="shared" si="30"/>
        <v/>
      </c>
      <c r="Y106" s="121" t="str">
        <f t="array" ref="Y106">IF($D106="","",COUNT(IF(Inventory!$B$10:$B$1000=$B106,IF(Inventory!$C$10:$C$1000=$C106,IF(Inventory!$D$10:$D$1000=$D106,IF(Inventory!$J$10:$J$1000=freez,1))))))</f>
        <v/>
      </c>
      <c r="Z106" s="121" t="str">
        <f t="array" ref="Z106">IF($D106="","",COUNT(IF(Inventory!$B$10:$B$1000=$B106,IF(Inventory!$C$10:$C$1000=$C106,IF(Inventory!$D$10:$D$1000=$D106,IF(Inventory!$J$10:$J$1000=freez,IF(Inventory!$P$10:$P$1000=Z$9,1)))))))</f>
        <v/>
      </c>
      <c r="AA106" s="121" t="str">
        <f t="array" ref="AA106">IF($D106="","",COUNT(IF(Inventory!$B$10:$B$1000=$B106,IF(Inventory!$C$10:$C$1000=$C106,IF(Inventory!$D$10:$D$1000=$D106,IF(Inventory!$J$10:$J$1000=freez,IF(Inventory!$P$10:$P$1000=AA$9,1)))))))</f>
        <v/>
      </c>
      <c r="AB106" s="121" t="str">
        <f t="array" ref="AB106">IF($D106="","",COUNT(IF(Inventory!$B$10:$B$1000=$B106,IF(Inventory!$C$10:$C$1000=$C106,IF(Inventory!$D$10:$D$1000=$D106,IF(Inventory!$J$10:$J$1000=freez,IF(Inventory!$P$10:$P$1000=AB$9,1)))))))</f>
        <v/>
      </c>
      <c r="AC106" s="121" t="str">
        <f t="array" ref="AC106">IF($D106="","",COUNT(IF(Inventory!$B$10:$B$1000=$B106,IF(Inventory!$C$10:$C$1000=$C106,IF(Inventory!$D$10:$D$1000=$D106,IF(Inventory!$J$10:$J$1000=freez,IF(Inventory!$P$10:$P$1000=AC$9,1)))))))</f>
        <v/>
      </c>
      <c r="AD106" s="121" t="str">
        <f t="array" ref="AD106">IF($D106="","",COUNT(IF(Inventory!$B$10:$B$1000=$B106,IF(Inventory!$C$10:$C$1000=$C106,IF(Inventory!$D$10:$D$1000=$D106,IF(Inventory!$J$10:$J$1000=freez,IF(Inventory!$P$10:$P$1000=AD$9,1)))))))</f>
        <v/>
      </c>
      <c r="AE106" s="122" t="str">
        <f t="shared" si="31"/>
        <v/>
      </c>
      <c r="AF106" s="121" t="str">
        <f t="array" ref="AF106">IF($D106="","",SUM(IF(Inventory!$B$10:$B$1000=$B106,IF(Inventory!$C$10:$C$1000=$C106,IF(Inventory!$D$10:$D$1000=$D106,IF(Inventory!$J$10:$J$1000=frig,Inventory!$AC$10:$AC$1000)))))+SUM(IF(Inventory!$B$10:$B$1000=$B106,IF(Inventory!$C$10:$C$1000=$C106,IF(Inventory!$D$10:$D$1000=$D106,IF(Inventory!$J$10:$J$1000=wicr,Inventory!$AC$10:$AC$1000))))))</f>
        <v/>
      </c>
      <c r="AG106" s="121" t="str">
        <f t="array" ref="AG106">IF($D106="","",SUM(IF(Inventory!$B$10:$B$1000=$B106,IF(Inventory!$C$10:$C$1000=$C106,IF(Inventory!$D$10:$D$1000=$D106,IF(Inventory!$J$10:$J$1000=frig,IF(Inventory!$P$10:$P$1000=AG$9,Inventory!$AC$10:$AC$1000))))))+SUM(IF(Inventory!$B$10:$B$1000=$B106,IF(Inventory!$C$10:$C$1000=$C106,IF(Inventory!$D$10:$D$1000=$D106,IF(Inventory!$J$10:$J$1000=wicr,IF(Inventory!$P$10:$P$1000=AG$9,Inventory!$AC$10:$AC$1000)))))))</f>
        <v/>
      </c>
      <c r="AH106" s="121" t="str">
        <f t="array" ref="AH106">IF($D106="","",SUM(IF(Inventory!$B$10:$B$1000=$B106,IF(Inventory!$C$10:$C$1000=$C106,IF(Inventory!$D$10:$D$1000=$D106,IF(Inventory!$J$10:$J$1000=frig,IF(Inventory!$P$10:$P$1000=AH$9,Inventory!$AC$10:$AC$1000))))))+SUM(IF(Inventory!$B$10:$B$1000=$B106,IF(Inventory!$C$10:$C$1000=$C106,IF(Inventory!$D$10:$D$1000=$D106,IF(Inventory!$J$10:$J$1000=wicr,IF(Inventory!$P$10:$P$1000=AH$9,Inventory!$AC$10:$AC$1000)))))))</f>
        <v/>
      </c>
      <c r="AI106" s="121" t="str">
        <f t="array" ref="AI106">IF($D106="","",SUM(IF(Inventory!$B$10:$B$1000=$B106,IF(Inventory!$C$10:$C$1000=$C106,IF(Inventory!$D$10:$D$1000=$D106,IF(Inventory!$J$10:$J$1000=frig,IF(Inventory!$P$10:$P$1000=AI$9,Inventory!$AC$10:$AC$1000))))))+SUM(IF(Inventory!$B$10:$B$1000=$B106,IF(Inventory!$C$10:$C$1000=$C106,IF(Inventory!$D$10:$D$1000=$D106,IF(Inventory!$J$10:$J$1000=wicr,IF(Inventory!$P$10:$P$1000=AI$9,Inventory!$AC$10:$AC$1000)))))))</f>
        <v/>
      </c>
      <c r="AJ106" s="121" t="str">
        <f t="array" ref="AJ106">IF($D106="","",SUM(IF(Inventory!$B$10:$B$1000=$B106,IF(Inventory!$C$10:$C$1000=$C106,IF(Inventory!$D$10:$D$1000=$D106,IF(Inventory!$J$10:$J$1000=frig,IF(Inventory!$P$10:$P$1000=AJ$9,Inventory!$AC$10:$AC$1000))))))+SUM(IF(Inventory!$B$10:$B$1000=$B106,IF(Inventory!$C$10:$C$1000=$C106,IF(Inventory!$D$10:$D$1000=$D106,IF(Inventory!$J$10:$J$1000=wicr,IF(Inventory!$P$10:$P$1000=AJ$9,Inventory!$AC$10:$AC$1000)))))))</f>
        <v/>
      </c>
      <c r="AK106" s="121" t="str">
        <f t="array" ref="AK106">IF($D106="","",SUM(IF(Inventory!$B$10:$B$1000=$B106,IF(Inventory!$C$10:$C$1000=$C106,IF(Inventory!$D$10:$D$1000=$D106,IF(Inventory!$J$10:$J$1000=frig,IF(Inventory!$P$10:$P$1000=AK$9,Inventory!$AC$10:$AC$1000))))))+SUM(IF(Inventory!$B$10:$B$1000=$B106,IF(Inventory!$C$10:$C$1000=$C106,IF(Inventory!$D$10:$D$1000=$D106,IF(Inventory!$J$10:$J$1000=wicr,IF(Inventory!$P$10:$P$1000=AK$9,Inventory!$AC$10:$AC$1000)))))))</f>
        <v/>
      </c>
      <c r="AL106" s="123" t="str">
        <f t="shared" si="32"/>
        <v/>
      </c>
      <c r="AM106" s="121" t="str">
        <f t="array" ref="AM106">IF($D106="","",SUM(IF(Inventory!$B$10:$B$1000=$B106,IF(Inventory!$C$10:$C$1000=$C106,IF(Inventory!$D$10:$D$1000=$D106,IF(Inventory!$J$10:$J$1000=freez,Inventory!$AD$10:$AD$1000)))))+SUM(IF(Inventory!$B$10:$B$1000=$B106,IF(Inventory!$C$10:$C$1000=$C106,IF(Inventory!$D$10:$D$1000=$D106,IF(Inventory!$J$10:$J$1000=wifr,Inventory!$AD$10:$AD$1000))))))</f>
        <v/>
      </c>
      <c r="AN106" s="121" t="str">
        <f t="array" ref="AN106">IF($D106="","",SUM(IF(Inventory!$B$10:$B$1000=$B106,IF(Inventory!$C$10:$C$1000=$C106,IF(Inventory!$D$10:$D$1000=$D106,IF(Inventory!$J$10:$J$1000=freez,IF(Inventory!$P$10:$P$1000=AN$9,Inventory!$AD$10:$AD$1000))))))+SUM(IF(Inventory!$B$10:$B$1000=$B106,IF(Inventory!$C$10:$C$1000=$C106,IF(Inventory!$D$10:$D$1000=$D106,IF(Inventory!$J$10:$J$1000=wifr,IF(Inventory!$P$10:$P$1000=AN$9,Inventory!$AD$10:$AD$1000)))))))</f>
        <v/>
      </c>
      <c r="AO106" s="121" t="str">
        <f t="array" ref="AO106">IF($D106="","",SUM(IF(Inventory!$B$10:$B$1000=$B106,IF(Inventory!$C$10:$C$1000=$C106,IF(Inventory!$D$10:$D$1000=$D106,IF(Inventory!$J$10:$J$1000=freez,IF(Inventory!$P$10:$P$1000=AO$9,Inventory!$AD$10:$AD$1000))))))+SUM(IF(Inventory!$B$10:$B$1000=$B106,IF(Inventory!$C$10:$C$1000=$C106,IF(Inventory!$D$10:$D$1000=$D106,IF(Inventory!$J$10:$J$1000=wifr,IF(Inventory!$P$10:$P$1000=AO$9,Inventory!$AD$10:$AD$1000)))))))</f>
        <v/>
      </c>
      <c r="AP106" s="121" t="str">
        <f t="array" ref="AP106">IF($D106="","",SUM(IF(Inventory!$B$10:$B$1000=$B106,IF(Inventory!$C$10:$C$1000=$C106,IF(Inventory!$D$10:$D$1000=$D106,IF(Inventory!$J$10:$J$1000=freez,IF(Inventory!$P$10:$P$1000=AP$9,Inventory!$AD$10:$AD$1000))))))+SUM(IF(Inventory!$B$10:$B$1000=$B106,IF(Inventory!$C$10:$C$1000=$C106,IF(Inventory!$D$10:$D$1000=$D106,IF(Inventory!$J$10:$J$1000=wifr,IF(Inventory!$P$10:$P$1000=AP$9,Inventory!$AD$10:$AD$1000)))))))</f>
        <v/>
      </c>
      <c r="AQ106" s="121" t="str">
        <f t="array" ref="AQ106">IF($D106="","",SUM(IF(Inventory!$B$10:$B$1000=$B106,IF(Inventory!$C$10:$C$1000=$C106,IF(Inventory!$D$10:$D$1000=$D106,IF(Inventory!$J$10:$J$1000=freez,IF(Inventory!$P$10:$P$1000=AQ$9,Inventory!$AD$10:$AD$1000))))))+SUM(IF(Inventory!$B$10:$B$1000=$B106,IF(Inventory!$C$10:$C$1000=$C106,IF(Inventory!$D$10:$D$1000=$D106,IF(Inventory!$J$10:$J$1000=wifr,IF(Inventory!$P$10:$P$1000=AQ$9,Inventory!$AD$10:$AD$1000)))))))</f>
        <v/>
      </c>
      <c r="AR106" s="121" t="str">
        <f t="array" ref="AR106">IF($D106="","",SUM(IF(Inventory!$B$10:$B$1000=$B106,IF(Inventory!$C$10:$C$1000=$C106,IF(Inventory!$D$10:$D$1000=$D106,IF(Inventory!$J$10:$J$1000=freez,IF(Inventory!$P$10:$P$1000=AR$9,Inventory!$AD$10:$AD$1000))))))+SUM(IF(Inventory!$B$10:$B$1000=$B106,IF(Inventory!$C$10:$C$1000=$C106,IF(Inventory!$D$10:$D$1000=$D106,IF(Inventory!$J$10:$J$1000=wifr,IF(Inventory!$P$10:$P$1000=AR$9,Inventory!$AD$10:$AD$1000)))))))</f>
        <v/>
      </c>
      <c r="AS106" s="124" t="str">
        <f t="shared" si="33"/>
        <v/>
      </c>
      <c r="AU106" s="352"/>
      <c r="AV106" s="352"/>
      <c r="AX106" s="125">
        <f>IF($C106="",0,Prog!$H104*AX$6*($AU106+$AV106)/12000)</f>
        <v>0</v>
      </c>
      <c r="AY106" s="125">
        <f>IF($C106="",0,Prog!$H104*AY$6*($AU106+$AV106)/12000)</f>
        <v>0</v>
      </c>
      <c r="AZ106" s="121"/>
    </row>
    <row r="107" spans="1:52" ht="16.5" x14ac:dyDescent="0.3">
      <c r="A107" s="279" t="str">
        <f>IF(Prog!B105="","",Prog!B105)</f>
        <v/>
      </c>
      <c r="B107" s="279" t="str">
        <f>IF(Prog!C105="","",Prog!C105)</f>
        <v/>
      </c>
      <c r="C107" s="279" t="str">
        <f>IF(Prog!D105="","",Prog!D105)</f>
        <v/>
      </c>
      <c r="D107" s="120"/>
      <c r="E107" s="121" t="str">
        <f t="array" ref="E107">IF($D107="","",COUNT(IF(Inventory!$B$10:$B$1000=$B107,IF(Inventory!$C$10:$C$1000=$C107,IF(Inventory!$D$10:$D$1000=$D107,IF(Inventory!$P$10:$P$1000=E$9,1))))))</f>
        <v/>
      </c>
      <c r="F107" s="121" t="str">
        <f t="array" ref="F107">IF($D107="","",COUNT(IF(Inventory!$B$10:$B$1000=$B107,IF(Inventory!$C$10:$C$1000=$C107,IF(Inventory!$D$10:$D$1000=$D107,IF(Inventory!$P$10:$P$1000=F$9,1))))))</f>
        <v/>
      </c>
      <c r="G107" s="121" t="str">
        <f t="array" ref="G107">IF($D107="","",COUNT(IF(Inventory!$B$10:$B$1000=$B107,IF(Inventory!$C$10:$C$1000=$C107,IF(Inventory!$D$10:$D$1000=$D107,IF(Inventory!$P$10:$P$1000=G$9,1))))))</f>
        <v/>
      </c>
      <c r="H107" s="121" t="str">
        <f t="array" ref="H107">IF($D107="","",COUNT(IF(Inventory!$B$10:$B$1000=$B107,IF(Inventory!$C$10:$C$1000=$C107,IF(Inventory!$D$10:$D$1000=$D107,IF(Inventory!$P$10:$P$1000=H$9,1))))))</f>
        <v/>
      </c>
      <c r="I107" s="121" t="str">
        <f t="array" ref="I107">IF($D107="","",COUNT(IF(Inventory!$B$10:$B$1000=$B107,IF(Inventory!$C$10:$C$1000=$C107,IF(Inventory!$D$10:$D$1000=$D107,IF(Inventory!$P$10:$P$1000=I$9,1))))))</f>
        <v/>
      </c>
      <c r="J107" s="121">
        <f t="shared" si="28"/>
        <v>0</v>
      </c>
      <c r="K107" s="121" t="str">
        <f t="array" ref="K107">IF($D107="","",COUNT(IF(Inventory!$B$10:$B$1000=$B107,IF(Inventory!$C$10:$C$1000=$C107,IF(Inventory!$D$10:$D$1000=$D107,IF(Inventory!$J$10:$J$1000=wicr,1)))))+COUNT(IF(Inventory!$B$10:$B$1000=$B107,IF(Inventory!$C$10:$C$1000=$C107,IF(Inventory!$D$10:$D$1000=$D107,IF(Inventory!$J$10:$J$1000=wifr,1))))))</f>
        <v/>
      </c>
      <c r="L107" s="121" t="str">
        <f t="array" ref="L107">IF($D107="","",COUNT(IF(Inventory!$B$10:$B$1000=$B107,IF(Inventory!$C$10:$C$1000=$C107,IF(Inventory!$D$10:$D$1000=$D107,IF(Inventory!$J$10:$J$1000=wicr,IF(Inventory!$P$10:$P$1000=L$9,1))))))+COUNT(IF(Inventory!$B$10:$B$1000=$B107,IF(Inventory!$C$10:$C$1000=$C107,IF(Inventory!$D$10:$D$1000=$D107,IF(Inventory!$J$10:$J$1000=wifr,IF(Inventory!$P$10:$P$1000=L$9,1)))))))</f>
        <v/>
      </c>
      <c r="M107" s="121" t="str">
        <f t="array" ref="M107">IF($D107="","",COUNT(IF(Inventory!$B$10:$B$1000=$B107,IF(Inventory!$C$10:$C$1000=$C107,IF(Inventory!$D$10:$D$1000=$D107,IF(Inventory!$J$10:$J$1000=wicr,IF(Inventory!$P$10:$P$1000=M$9,1))))))+COUNT(IF(Inventory!$B$10:$B$1000=$B107,IF(Inventory!$C$10:$C$1000=$C107,IF(Inventory!$D$10:$D$1000=$D107,IF(Inventory!$J$10:$J$1000=wifr,IF(Inventory!$P$10:$P$1000=M$9,1)))))))</f>
        <v/>
      </c>
      <c r="N107" s="121" t="str">
        <f t="array" ref="N107">IF($D107="","",COUNT(IF(Inventory!$B$10:$B$1000=$B107,IF(Inventory!$C$10:$C$1000=$C107,IF(Inventory!$D$10:$D$1000=$D107,IF(Inventory!$J$10:$J$1000=wicr,IF(Inventory!$P$10:$P$1000=N$9,1))))))+COUNT(IF(Inventory!$B$10:$B$1000=$B107,IF(Inventory!$C$10:$C$1000=$C107,IF(Inventory!$D$10:$D$1000=$D107,IF(Inventory!$J$10:$J$1000=wifr,IF(Inventory!$P$10:$P$1000=N$9,1)))))))</f>
        <v/>
      </c>
      <c r="O107" s="121" t="str">
        <f t="array" ref="O107">IF($D107="","",COUNT(IF(Inventory!$B$10:$B$1000=$B107,IF(Inventory!$C$10:$C$1000=$C107,IF(Inventory!$D$10:$D$1000=$D107,IF(Inventory!$J$10:$J$1000=wicr,IF(Inventory!$P$10:$P$1000=O$9,1))))))+COUNT(IF(Inventory!$B$10:$B$1000=$B107,IF(Inventory!$C$10:$C$1000=$C107,IF(Inventory!$D$10:$D$1000=$D107,IF(Inventory!$J$10:$J$1000=wifr,IF(Inventory!$P$10:$P$1000=O$9,1)))))))</f>
        <v/>
      </c>
      <c r="P107" s="121" t="str">
        <f t="array" ref="P107">IF($D107="","",COUNT(IF(Inventory!$B$10:$B$1000=$B107,IF(Inventory!$C$10:$C$1000=$C107,IF(Inventory!$D$10:$D$1000=$D107,IF(Inventory!$J$10:$J$1000=wicr,IF(Inventory!$P$10:$P$1000=P$9,1))))))+COUNT(IF(Inventory!$B$10:$B$1000=$B107,IF(Inventory!$C$10:$C$1000=$C107,IF(Inventory!$D$10:$D$1000=$D107,IF(Inventory!$J$10:$J$1000=wifr,IF(Inventory!$P$10:$P$1000=P$9,1)))))))</f>
        <v/>
      </c>
      <c r="Q107" s="122" t="str">
        <f t="shared" si="29"/>
        <v/>
      </c>
      <c r="R107" s="121" t="str">
        <f t="array" ref="R107">IF($D107="","",COUNT(IF(Inventory!$B$10:$B$1000=$B107,IF(Inventory!$C$10:$C$1000=$C107,IF(Inventory!$D$10:$D$1000=$D107,IF(Inventory!$J$10:$J$1000=frig,1))))))</f>
        <v/>
      </c>
      <c r="S107" s="121" t="str">
        <f t="array" ref="S107">IF($D107="","",COUNT(IF(Inventory!$B$10:$B$1000=$B107,IF(Inventory!$C$10:$C$1000=$C107,IF(Inventory!$D$10:$D$1000=$D107,IF(Inventory!$J$10:$J$1000=frig,IF(Inventory!$P$10:$P$1000=S$9,1)))))))</f>
        <v/>
      </c>
      <c r="T107" s="121" t="str">
        <f t="array" ref="T107">IF($D107="","",COUNT(IF(Inventory!$B$10:$B$1000=$B107,IF(Inventory!$C$10:$C$1000=$C107,IF(Inventory!$D$10:$D$1000=$D107,IF(Inventory!$J$10:$J$1000=frig,IF(Inventory!$P$10:$P$1000=T$9,1)))))))</f>
        <v/>
      </c>
      <c r="U107" s="121" t="str">
        <f t="array" ref="U107">IF($D107="","",COUNT(IF(Inventory!$B$10:$B$1000=$B107,IF(Inventory!$C$10:$C$1000=$C107,IF(Inventory!$D$10:$D$1000=$D107,IF(Inventory!$J$10:$J$1000=frig,IF(Inventory!$P$10:$P$1000=U$9,1)))))))</f>
        <v/>
      </c>
      <c r="V107" s="121" t="str">
        <f t="array" ref="V107">IF($D107="","",COUNT(IF(Inventory!$B$10:$B$1000=$B107,IF(Inventory!$C$10:$C$1000=$C107,IF(Inventory!$D$10:$D$1000=$D107,IF(Inventory!$J$10:$J$1000=frig,IF(Inventory!$P$10:$P$1000=V$9,1)))))))</f>
        <v/>
      </c>
      <c r="W107" s="121" t="str">
        <f t="array" ref="W107">IF($D107="","",COUNT(IF(Inventory!$B$10:$B$1000=$B107,IF(Inventory!$C$10:$C$1000=$C107,IF(Inventory!$D$10:$D$1000=$D107,IF(Inventory!$J$10:$J$1000=frig,IF(Inventory!$P$10:$P$1000=W$9,1)))))))</f>
        <v/>
      </c>
      <c r="X107" s="122" t="str">
        <f t="shared" si="30"/>
        <v/>
      </c>
      <c r="Y107" s="121" t="str">
        <f t="array" ref="Y107">IF($D107="","",COUNT(IF(Inventory!$B$10:$B$1000=$B107,IF(Inventory!$C$10:$C$1000=$C107,IF(Inventory!$D$10:$D$1000=$D107,IF(Inventory!$J$10:$J$1000=freez,1))))))</f>
        <v/>
      </c>
      <c r="Z107" s="121" t="str">
        <f t="array" ref="Z107">IF($D107="","",COUNT(IF(Inventory!$B$10:$B$1000=$B107,IF(Inventory!$C$10:$C$1000=$C107,IF(Inventory!$D$10:$D$1000=$D107,IF(Inventory!$J$10:$J$1000=freez,IF(Inventory!$P$10:$P$1000=Z$9,1)))))))</f>
        <v/>
      </c>
      <c r="AA107" s="121" t="str">
        <f t="array" ref="AA107">IF($D107="","",COUNT(IF(Inventory!$B$10:$B$1000=$B107,IF(Inventory!$C$10:$C$1000=$C107,IF(Inventory!$D$10:$D$1000=$D107,IF(Inventory!$J$10:$J$1000=freez,IF(Inventory!$P$10:$P$1000=AA$9,1)))))))</f>
        <v/>
      </c>
      <c r="AB107" s="121" t="str">
        <f t="array" ref="AB107">IF($D107="","",COUNT(IF(Inventory!$B$10:$B$1000=$B107,IF(Inventory!$C$10:$C$1000=$C107,IF(Inventory!$D$10:$D$1000=$D107,IF(Inventory!$J$10:$J$1000=freez,IF(Inventory!$P$10:$P$1000=AB$9,1)))))))</f>
        <v/>
      </c>
      <c r="AC107" s="121" t="str">
        <f t="array" ref="AC107">IF($D107="","",COUNT(IF(Inventory!$B$10:$B$1000=$B107,IF(Inventory!$C$10:$C$1000=$C107,IF(Inventory!$D$10:$D$1000=$D107,IF(Inventory!$J$10:$J$1000=freez,IF(Inventory!$P$10:$P$1000=AC$9,1)))))))</f>
        <v/>
      </c>
      <c r="AD107" s="121" t="str">
        <f t="array" ref="AD107">IF($D107="","",COUNT(IF(Inventory!$B$10:$B$1000=$B107,IF(Inventory!$C$10:$C$1000=$C107,IF(Inventory!$D$10:$D$1000=$D107,IF(Inventory!$J$10:$J$1000=freez,IF(Inventory!$P$10:$P$1000=AD$9,1)))))))</f>
        <v/>
      </c>
      <c r="AE107" s="122" t="str">
        <f t="shared" si="31"/>
        <v/>
      </c>
      <c r="AF107" s="121" t="str">
        <f t="array" ref="AF107">IF($D107="","",SUM(IF(Inventory!$B$10:$B$1000=$B107,IF(Inventory!$C$10:$C$1000=$C107,IF(Inventory!$D$10:$D$1000=$D107,IF(Inventory!$J$10:$J$1000=frig,Inventory!$AC$10:$AC$1000)))))+SUM(IF(Inventory!$B$10:$B$1000=$B107,IF(Inventory!$C$10:$C$1000=$C107,IF(Inventory!$D$10:$D$1000=$D107,IF(Inventory!$J$10:$J$1000=wicr,Inventory!$AC$10:$AC$1000))))))</f>
        <v/>
      </c>
      <c r="AG107" s="121" t="str">
        <f t="array" ref="AG107">IF($D107="","",SUM(IF(Inventory!$B$10:$B$1000=$B107,IF(Inventory!$C$10:$C$1000=$C107,IF(Inventory!$D$10:$D$1000=$D107,IF(Inventory!$J$10:$J$1000=frig,IF(Inventory!$P$10:$P$1000=AG$9,Inventory!$AC$10:$AC$1000))))))+SUM(IF(Inventory!$B$10:$B$1000=$B107,IF(Inventory!$C$10:$C$1000=$C107,IF(Inventory!$D$10:$D$1000=$D107,IF(Inventory!$J$10:$J$1000=wicr,IF(Inventory!$P$10:$P$1000=AG$9,Inventory!$AC$10:$AC$1000)))))))</f>
        <v/>
      </c>
      <c r="AH107" s="121" t="str">
        <f t="array" ref="AH107">IF($D107="","",SUM(IF(Inventory!$B$10:$B$1000=$B107,IF(Inventory!$C$10:$C$1000=$C107,IF(Inventory!$D$10:$D$1000=$D107,IF(Inventory!$J$10:$J$1000=frig,IF(Inventory!$P$10:$P$1000=AH$9,Inventory!$AC$10:$AC$1000))))))+SUM(IF(Inventory!$B$10:$B$1000=$B107,IF(Inventory!$C$10:$C$1000=$C107,IF(Inventory!$D$10:$D$1000=$D107,IF(Inventory!$J$10:$J$1000=wicr,IF(Inventory!$P$10:$P$1000=AH$9,Inventory!$AC$10:$AC$1000)))))))</f>
        <v/>
      </c>
      <c r="AI107" s="121" t="str">
        <f t="array" ref="AI107">IF($D107="","",SUM(IF(Inventory!$B$10:$B$1000=$B107,IF(Inventory!$C$10:$C$1000=$C107,IF(Inventory!$D$10:$D$1000=$D107,IF(Inventory!$J$10:$J$1000=frig,IF(Inventory!$P$10:$P$1000=AI$9,Inventory!$AC$10:$AC$1000))))))+SUM(IF(Inventory!$B$10:$B$1000=$B107,IF(Inventory!$C$10:$C$1000=$C107,IF(Inventory!$D$10:$D$1000=$D107,IF(Inventory!$J$10:$J$1000=wicr,IF(Inventory!$P$10:$P$1000=AI$9,Inventory!$AC$10:$AC$1000)))))))</f>
        <v/>
      </c>
      <c r="AJ107" s="121" t="str">
        <f t="array" ref="AJ107">IF($D107="","",SUM(IF(Inventory!$B$10:$B$1000=$B107,IF(Inventory!$C$10:$C$1000=$C107,IF(Inventory!$D$10:$D$1000=$D107,IF(Inventory!$J$10:$J$1000=frig,IF(Inventory!$P$10:$P$1000=AJ$9,Inventory!$AC$10:$AC$1000))))))+SUM(IF(Inventory!$B$10:$B$1000=$B107,IF(Inventory!$C$10:$C$1000=$C107,IF(Inventory!$D$10:$D$1000=$D107,IF(Inventory!$J$10:$J$1000=wicr,IF(Inventory!$P$10:$P$1000=AJ$9,Inventory!$AC$10:$AC$1000)))))))</f>
        <v/>
      </c>
      <c r="AK107" s="121" t="str">
        <f t="array" ref="AK107">IF($D107="","",SUM(IF(Inventory!$B$10:$B$1000=$B107,IF(Inventory!$C$10:$C$1000=$C107,IF(Inventory!$D$10:$D$1000=$D107,IF(Inventory!$J$10:$J$1000=frig,IF(Inventory!$P$10:$P$1000=AK$9,Inventory!$AC$10:$AC$1000))))))+SUM(IF(Inventory!$B$10:$B$1000=$B107,IF(Inventory!$C$10:$C$1000=$C107,IF(Inventory!$D$10:$D$1000=$D107,IF(Inventory!$J$10:$J$1000=wicr,IF(Inventory!$P$10:$P$1000=AK$9,Inventory!$AC$10:$AC$1000)))))))</f>
        <v/>
      </c>
      <c r="AL107" s="123" t="str">
        <f t="shared" si="32"/>
        <v/>
      </c>
      <c r="AM107" s="121" t="str">
        <f t="array" ref="AM107">IF($D107="","",SUM(IF(Inventory!$B$10:$B$1000=$B107,IF(Inventory!$C$10:$C$1000=$C107,IF(Inventory!$D$10:$D$1000=$D107,IF(Inventory!$J$10:$J$1000=freez,Inventory!$AD$10:$AD$1000)))))+SUM(IF(Inventory!$B$10:$B$1000=$B107,IF(Inventory!$C$10:$C$1000=$C107,IF(Inventory!$D$10:$D$1000=$D107,IF(Inventory!$J$10:$J$1000=wifr,Inventory!$AD$10:$AD$1000))))))</f>
        <v/>
      </c>
      <c r="AN107" s="121" t="str">
        <f t="array" ref="AN107">IF($D107="","",SUM(IF(Inventory!$B$10:$B$1000=$B107,IF(Inventory!$C$10:$C$1000=$C107,IF(Inventory!$D$10:$D$1000=$D107,IF(Inventory!$J$10:$J$1000=freez,IF(Inventory!$P$10:$P$1000=AN$9,Inventory!$AD$10:$AD$1000))))))+SUM(IF(Inventory!$B$10:$B$1000=$B107,IF(Inventory!$C$10:$C$1000=$C107,IF(Inventory!$D$10:$D$1000=$D107,IF(Inventory!$J$10:$J$1000=wifr,IF(Inventory!$P$10:$P$1000=AN$9,Inventory!$AD$10:$AD$1000)))))))</f>
        <v/>
      </c>
      <c r="AO107" s="121" t="str">
        <f t="array" ref="AO107">IF($D107="","",SUM(IF(Inventory!$B$10:$B$1000=$B107,IF(Inventory!$C$10:$C$1000=$C107,IF(Inventory!$D$10:$D$1000=$D107,IF(Inventory!$J$10:$J$1000=freez,IF(Inventory!$P$10:$P$1000=AO$9,Inventory!$AD$10:$AD$1000))))))+SUM(IF(Inventory!$B$10:$B$1000=$B107,IF(Inventory!$C$10:$C$1000=$C107,IF(Inventory!$D$10:$D$1000=$D107,IF(Inventory!$J$10:$J$1000=wifr,IF(Inventory!$P$10:$P$1000=AO$9,Inventory!$AD$10:$AD$1000)))))))</f>
        <v/>
      </c>
      <c r="AP107" s="121" t="str">
        <f t="array" ref="AP107">IF($D107="","",SUM(IF(Inventory!$B$10:$B$1000=$B107,IF(Inventory!$C$10:$C$1000=$C107,IF(Inventory!$D$10:$D$1000=$D107,IF(Inventory!$J$10:$J$1000=freez,IF(Inventory!$P$10:$P$1000=AP$9,Inventory!$AD$10:$AD$1000))))))+SUM(IF(Inventory!$B$10:$B$1000=$B107,IF(Inventory!$C$10:$C$1000=$C107,IF(Inventory!$D$10:$D$1000=$D107,IF(Inventory!$J$10:$J$1000=wifr,IF(Inventory!$P$10:$P$1000=AP$9,Inventory!$AD$10:$AD$1000)))))))</f>
        <v/>
      </c>
      <c r="AQ107" s="121" t="str">
        <f t="array" ref="AQ107">IF($D107="","",SUM(IF(Inventory!$B$10:$B$1000=$B107,IF(Inventory!$C$10:$C$1000=$C107,IF(Inventory!$D$10:$D$1000=$D107,IF(Inventory!$J$10:$J$1000=freez,IF(Inventory!$P$10:$P$1000=AQ$9,Inventory!$AD$10:$AD$1000))))))+SUM(IF(Inventory!$B$10:$B$1000=$B107,IF(Inventory!$C$10:$C$1000=$C107,IF(Inventory!$D$10:$D$1000=$D107,IF(Inventory!$J$10:$J$1000=wifr,IF(Inventory!$P$10:$P$1000=AQ$9,Inventory!$AD$10:$AD$1000)))))))</f>
        <v/>
      </c>
      <c r="AR107" s="121" t="str">
        <f t="array" ref="AR107">IF($D107="","",SUM(IF(Inventory!$B$10:$B$1000=$B107,IF(Inventory!$C$10:$C$1000=$C107,IF(Inventory!$D$10:$D$1000=$D107,IF(Inventory!$J$10:$J$1000=freez,IF(Inventory!$P$10:$P$1000=AR$9,Inventory!$AD$10:$AD$1000))))))+SUM(IF(Inventory!$B$10:$B$1000=$B107,IF(Inventory!$C$10:$C$1000=$C107,IF(Inventory!$D$10:$D$1000=$D107,IF(Inventory!$J$10:$J$1000=wifr,IF(Inventory!$P$10:$P$1000=AR$9,Inventory!$AD$10:$AD$1000)))))))</f>
        <v/>
      </c>
      <c r="AS107" s="124" t="str">
        <f t="shared" si="33"/>
        <v/>
      </c>
      <c r="AU107" s="352"/>
      <c r="AV107" s="352"/>
      <c r="AX107" s="125">
        <f>IF($C107="",0,Prog!$H105*AX$6*($AU107+$AV107)/12000)</f>
        <v>0</v>
      </c>
      <c r="AY107" s="125">
        <f>IF($C107="",0,Prog!$H105*AY$6*($AU107+$AV107)/12000)</f>
        <v>0</v>
      </c>
      <c r="AZ107" s="121"/>
    </row>
    <row r="108" spans="1:52" ht="16.5" x14ac:dyDescent="0.3">
      <c r="A108" s="279" t="str">
        <f>IF(Prog!B106="","",Prog!B106)</f>
        <v/>
      </c>
      <c r="B108" s="279" t="str">
        <f>IF(Prog!C106="","",Prog!C106)</f>
        <v/>
      </c>
      <c r="C108" s="279" t="str">
        <f>IF(Prog!D106="","",Prog!D106)</f>
        <v/>
      </c>
      <c r="D108" s="120"/>
      <c r="E108" s="121" t="str">
        <f t="array" ref="E108">IF($D108="","",COUNT(IF(Inventory!$B$10:$B$1000=$B108,IF(Inventory!$C$10:$C$1000=$C108,IF(Inventory!$D$10:$D$1000=$D108,IF(Inventory!$P$10:$P$1000=E$9,1))))))</f>
        <v/>
      </c>
      <c r="F108" s="121" t="str">
        <f t="array" ref="F108">IF($D108="","",COUNT(IF(Inventory!$B$10:$B$1000=$B108,IF(Inventory!$C$10:$C$1000=$C108,IF(Inventory!$D$10:$D$1000=$D108,IF(Inventory!$P$10:$P$1000=F$9,1))))))</f>
        <v/>
      </c>
      <c r="G108" s="121" t="str">
        <f t="array" ref="G108">IF($D108="","",COUNT(IF(Inventory!$B$10:$B$1000=$B108,IF(Inventory!$C$10:$C$1000=$C108,IF(Inventory!$D$10:$D$1000=$D108,IF(Inventory!$P$10:$P$1000=G$9,1))))))</f>
        <v/>
      </c>
      <c r="H108" s="121" t="str">
        <f t="array" ref="H108">IF($D108="","",COUNT(IF(Inventory!$B$10:$B$1000=$B108,IF(Inventory!$C$10:$C$1000=$C108,IF(Inventory!$D$10:$D$1000=$D108,IF(Inventory!$P$10:$P$1000=H$9,1))))))</f>
        <v/>
      </c>
      <c r="I108" s="121" t="str">
        <f t="array" ref="I108">IF($D108="","",COUNT(IF(Inventory!$B$10:$B$1000=$B108,IF(Inventory!$C$10:$C$1000=$C108,IF(Inventory!$D$10:$D$1000=$D108,IF(Inventory!$P$10:$P$1000=I$9,1))))))</f>
        <v/>
      </c>
      <c r="J108" s="121">
        <f t="shared" si="28"/>
        <v>0</v>
      </c>
      <c r="K108" s="121" t="str">
        <f t="array" ref="K108">IF($D108="","",COUNT(IF(Inventory!$B$10:$B$1000=$B108,IF(Inventory!$C$10:$C$1000=$C108,IF(Inventory!$D$10:$D$1000=$D108,IF(Inventory!$J$10:$J$1000=wicr,1)))))+COUNT(IF(Inventory!$B$10:$B$1000=$B108,IF(Inventory!$C$10:$C$1000=$C108,IF(Inventory!$D$10:$D$1000=$D108,IF(Inventory!$J$10:$J$1000=wifr,1))))))</f>
        <v/>
      </c>
      <c r="L108" s="121" t="str">
        <f t="array" ref="L108">IF($D108="","",COUNT(IF(Inventory!$B$10:$B$1000=$B108,IF(Inventory!$C$10:$C$1000=$C108,IF(Inventory!$D$10:$D$1000=$D108,IF(Inventory!$J$10:$J$1000=wicr,IF(Inventory!$P$10:$P$1000=L$9,1))))))+COUNT(IF(Inventory!$B$10:$B$1000=$B108,IF(Inventory!$C$10:$C$1000=$C108,IF(Inventory!$D$10:$D$1000=$D108,IF(Inventory!$J$10:$J$1000=wifr,IF(Inventory!$P$10:$P$1000=L$9,1)))))))</f>
        <v/>
      </c>
      <c r="M108" s="121" t="str">
        <f t="array" ref="M108">IF($D108="","",COUNT(IF(Inventory!$B$10:$B$1000=$B108,IF(Inventory!$C$10:$C$1000=$C108,IF(Inventory!$D$10:$D$1000=$D108,IF(Inventory!$J$10:$J$1000=wicr,IF(Inventory!$P$10:$P$1000=M$9,1))))))+COUNT(IF(Inventory!$B$10:$B$1000=$B108,IF(Inventory!$C$10:$C$1000=$C108,IF(Inventory!$D$10:$D$1000=$D108,IF(Inventory!$J$10:$J$1000=wifr,IF(Inventory!$P$10:$P$1000=M$9,1)))))))</f>
        <v/>
      </c>
      <c r="N108" s="121" t="str">
        <f t="array" ref="N108">IF($D108="","",COUNT(IF(Inventory!$B$10:$B$1000=$B108,IF(Inventory!$C$10:$C$1000=$C108,IF(Inventory!$D$10:$D$1000=$D108,IF(Inventory!$J$10:$J$1000=wicr,IF(Inventory!$P$10:$P$1000=N$9,1))))))+COUNT(IF(Inventory!$B$10:$B$1000=$B108,IF(Inventory!$C$10:$C$1000=$C108,IF(Inventory!$D$10:$D$1000=$D108,IF(Inventory!$J$10:$J$1000=wifr,IF(Inventory!$P$10:$P$1000=N$9,1)))))))</f>
        <v/>
      </c>
      <c r="O108" s="121" t="str">
        <f t="array" ref="O108">IF($D108="","",COUNT(IF(Inventory!$B$10:$B$1000=$B108,IF(Inventory!$C$10:$C$1000=$C108,IF(Inventory!$D$10:$D$1000=$D108,IF(Inventory!$J$10:$J$1000=wicr,IF(Inventory!$P$10:$P$1000=O$9,1))))))+COUNT(IF(Inventory!$B$10:$B$1000=$B108,IF(Inventory!$C$10:$C$1000=$C108,IF(Inventory!$D$10:$D$1000=$D108,IF(Inventory!$J$10:$J$1000=wifr,IF(Inventory!$P$10:$P$1000=O$9,1)))))))</f>
        <v/>
      </c>
      <c r="P108" s="121" t="str">
        <f t="array" ref="P108">IF($D108="","",COUNT(IF(Inventory!$B$10:$B$1000=$B108,IF(Inventory!$C$10:$C$1000=$C108,IF(Inventory!$D$10:$D$1000=$D108,IF(Inventory!$J$10:$J$1000=wicr,IF(Inventory!$P$10:$P$1000=P$9,1))))))+COUNT(IF(Inventory!$B$10:$B$1000=$B108,IF(Inventory!$C$10:$C$1000=$C108,IF(Inventory!$D$10:$D$1000=$D108,IF(Inventory!$J$10:$J$1000=wifr,IF(Inventory!$P$10:$P$1000=P$9,1)))))))</f>
        <v/>
      </c>
      <c r="Q108" s="122" t="str">
        <f t="shared" si="29"/>
        <v/>
      </c>
      <c r="R108" s="121" t="str">
        <f t="array" ref="R108">IF($D108="","",COUNT(IF(Inventory!$B$10:$B$1000=$B108,IF(Inventory!$C$10:$C$1000=$C108,IF(Inventory!$D$10:$D$1000=$D108,IF(Inventory!$J$10:$J$1000=frig,1))))))</f>
        <v/>
      </c>
      <c r="S108" s="121" t="str">
        <f t="array" ref="S108">IF($D108="","",COUNT(IF(Inventory!$B$10:$B$1000=$B108,IF(Inventory!$C$10:$C$1000=$C108,IF(Inventory!$D$10:$D$1000=$D108,IF(Inventory!$J$10:$J$1000=frig,IF(Inventory!$P$10:$P$1000=S$9,1)))))))</f>
        <v/>
      </c>
      <c r="T108" s="121" t="str">
        <f t="array" ref="T108">IF($D108="","",COUNT(IF(Inventory!$B$10:$B$1000=$B108,IF(Inventory!$C$10:$C$1000=$C108,IF(Inventory!$D$10:$D$1000=$D108,IF(Inventory!$J$10:$J$1000=frig,IF(Inventory!$P$10:$P$1000=T$9,1)))))))</f>
        <v/>
      </c>
      <c r="U108" s="121" t="str">
        <f t="array" ref="U108">IF($D108="","",COUNT(IF(Inventory!$B$10:$B$1000=$B108,IF(Inventory!$C$10:$C$1000=$C108,IF(Inventory!$D$10:$D$1000=$D108,IF(Inventory!$J$10:$J$1000=frig,IF(Inventory!$P$10:$P$1000=U$9,1)))))))</f>
        <v/>
      </c>
      <c r="V108" s="121" t="str">
        <f t="array" ref="V108">IF($D108="","",COUNT(IF(Inventory!$B$10:$B$1000=$B108,IF(Inventory!$C$10:$C$1000=$C108,IF(Inventory!$D$10:$D$1000=$D108,IF(Inventory!$J$10:$J$1000=frig,IF(Inventory!$P$10:$P$1000=V$9,1)))))))</f>
        <v/>
      </c>
      <c r="W108" s="121" t="str">
        <f t="array" ref="W108">IF($D108="","",COUNT(IF(Inventory!$B$10:$B$1000=$B108,IF(Inventory!$C$10:$C$1000=$C108,IF(Inventory!$D$10:$D$1000=$D108,IF(Inventory!$J$10:$J$1000=frig,IF(Inventory!$P$10:$P$1000=W$9,1)))))))</f>
        <v/>
      </c>
      <c r="X108" s="122" t="str">
        <f t="shared" si="30"/>
        <v/>
      </c>
      <c r="Y108" s="121" t="str">
        <f t="array" ref="Y108">IF($D108="","",COUNT(IF(Inventory!$B$10:$B$1000=$B108,IF(Inventory!$C$10:$C$1000=$C108,IF(Inventory!$D$10:$D$1000=$D108,IF(Inventory!$J$10:$J$1000=freez,1))))))</f>
        <v/>
      </c>
      <c r="Z108" s="121" t="str">
        <f t="array" ref="Z108">IF($D108="","",COUNT(IF(Inventory!$B$10:$B$1000=$B108,IF(Inventory!$C$10:$C$1000=$C108,IF(Inventory!$D$10:$D$1000=$D108,IF(Inventory!$J$10:$J$1000=freez,IF(Inventory!$P$10:$P$1000=Z$9,1)))))))</f>
        <v/>
      </c>
      <c r="AA108" s="121" t="str">
        <f t="array" ref="AA108">IF($D108="","",COUNT(IF(Inventory!$B$10:$B$1000=$B108,IF(Inventory!$C$10:$C$1000=$C108,IF(Inventory!$D$10:$D$1000=$D108,IF(Inventory!$J$10:$J$1000=freez,IF(Inventory!$P$10:$P$1000=AA$9,1)))))))</f>
        <v/>
      </c>
      <c r="AB108" s="121" t="str">
        <f t="array" ref="AB108">IF($D108="","",COUNT(IF(Inventory!$B$10:$B$1000=$B108,IF(Inventory!$C$10:$C$1000=$C108,IF(Inventory!$D$10:$D$1000=$D108,IF(Inventory!$J$10:$J$1000=freez,IF(Inventory!$P$10:$P$1000=AB$9,1)))))))</f>
        <v/>
      </c>
      <c r="AC108" s="121" t="str">
        <f t="array" ref="AC108">IF($D108="","",COUNT(IF(Inventory!$B$10:$B$1000=$B108,IF(Inventory!$C$10:$C$1000=$C108,IF(Inventory!$D$10:$D$1000=$D108,IF(Inventory!$J$10:$J$1000=freez,IF(Inventory!$P$10:$P$1000=AC$9,1)))))))</f>
        <v/>
      </c>
      <c r="AD108" s="121" t="str">
        <f t="array" ref="AD108">IF($D108="","",COUNT(IF(Inventory!$B$10:$B$1000=$B108,IF(Inventory!$C$10:$C$1000=$C108,IF(Inventory!$D$10:$D$1000=$D108,IF(Inventory!$J$10:$J$1000=freez,IF(Inventory!$P$10:$P$1000=AD$9,1)))))))</f>
        <v/>
      </c>
      <c r="AE108" s="122" t="str">
        <f t="shared" si="31"/>
        <v/>
      </c>
      <c r="AF108" s="121" t="str">
        <f t="array" ref="AF108">IF($D108="","",SUM(IF(Inventory!$B$10:$B$1000=$B108,IF(Inventory!$C$10:$C$1000=$C108,IF(Inventory!$D$10:$D$1000=$D108,IF(Inventory!$J$10:$J$1000=frig,Inventory!$AC$10:$AC$1000)))))+SUM(IF(Inventory!$B$10:$B$1000=$B108,IF(Inventory!$C$10:$C$1000=$C108,IF(Inventory!$D$10:$D$1000=$D108,IF(Inventory!$J$10:$J$1000=wicr,Inventory!$AC$10:$AC$1000))))))</f>
        <v/>
      </c>
      <c r="AG108" s="121" t="str">
        <f t="array" ref="AG108">IF($D108="","",SUM(IF(Inventory!$B$10:$B$1000=$B108,IF(Inventory!$C$10:$C$1000=$C108,IF(Inventory!$D$10:$D$1000=$D108,IF(Inventory!$J$10:$J$1000=frig,IF(Inventory!$P$10:$P$1000=AG$9,Inventory!$AC$10:$AC$1000))))))+SUM(IF(Inventory!$B$10:$B$1000=$B108,IF(Inventory!$C$10:$C$1000=$C108,IF(Inventory!$D$10:$D$1000=$D108,IF(Inventory!$J$10:$J$1000=wicr,IF(Inventory!$P$10:$P$1000=AG$9,Inventory!$AC$10:$AC$1000)))))))</f>
        <v/>
      </c>
      <c r="AH108" s="121" t="str">
        <f t="array" ref="AH108">IF($D108="","",SUM(IF(Inventory!$B$10:$B$1000=$B108,IF(Inventory!$C$10:$C$1000=$C108,IF(Inventory!$D$10:$D$1000=$D108,IF(Inventory!$J$10:$J$1000=frig,IF(Inventory!$P$10:$P$1000=AH$9,Inventory!$AC$10:$AC$1000))))))+SUM(IF(Inventory!$B$10:$B$1000=$B108,IF(Inventory!$C$10:$C$1000=$C108,IF(Inventory!$D$10:$D$1000=$D108,IF(Inventory!$J$10:$J$1000=wicr,IF(Inventory!$P$10:$P$1000=AH$9,Inventory!$AC$10:$AC$1000)))))))</f>
        <v/>
      </c>
      <c r="AI108" s="121" t="str">
        <f t="array" ref="AI108">IF($D108="","",SUM(IF(Inventory!$B$10:$B$1000=$B108,IF(Inventory!$C$10:$C$1000=$C108,IF(Inventory!$D$10:$D$1000=$D108,IF(Inventory!$J$10:$J$1000=frig,IF(Inventory!$P$10:$P$1000=AI$9,Inventory!$AC$10:$AC$1000))))))+SUM(IF(Inventory!$B$10:$B$1000=$B108,IF(Inventory!$C$10:$C$1000=$C108,IF(Inventory!$D$10:$D$1000=$D108,IF(Inventory!$J$10:$J$1000=wicr,IF(Inventory!$P$10:$P$1000=AI$9,Inventory!$AC$10:$AC$1000)))))))</f>
        <v/>
      </c>
      <c r="AJ108" s="121" t="str">
        <f t="array" ref="AJ108">IF($D108="","",SUM(IF(Inventory!$B$10:$B$1000=$B108,IF(Inventory!$C$10:$C$1000=$C108,IF(Inventory!$D$10:$D$1000=$D108,IF(Inventory!$J$10:$J$1000=frig,IF(Inventory!$P$10:$P$1000=AJ$9,Inventory!$AC$10:$AC$1000))))))+SUM(IF(Inventory!$B$10:$B$1000=$B108,IF(Inventory!$C$10:$C$1000=$C108,IF(Inventory!$D$10:$D$1000=$D108,IF(Inventory!$J$10:$J$1000=wicr,IF(Inventory!$P$10:$P$1000=AJ$9,Inventory!$AC$10:$AC$1000)))))))</f>
        <v/>
      </c>
      <c r="AK108" s="121" t="str">
        <f t="array" ref="AK108">IF($D108="","",SUM(IF(Inventory!$B$10:$B$1000=$B108,IF(Inventory!$C$10:$C$1000=$C108,IF(Inventory!$D$10:$D$1000=$D108,IF(Inventory!$J$10:$J$1000=frig,IF(Inventory!$P$10:$P$1000=AK$9,Inventory!$AC$10:$AC$1000))))))+SUM(IF(Inventory!$B$10:$B$1000=$B108,IF(Inventory!$C$10:$C$1000=$C108,IF(Inventory!$D$10:$D$1000=$D108,IF(Inventory!$J$10:$J$1000=wicr,IF(Inventory!$P$10:$P$1000=AK$9,Inventory!$AC$10:$AC$1000)))))))</f>
        <v/>
      </c>
      <c r="AL108" s="123" t="str">
        <f t="shared" si="32"/>
        <v/>
      </c>
      <c r="AM108" s="121" t="str">
        <f t="array" ref="AM108">IF($D108="","",SUM(IF(Inventory!$B$10:$B$1000=$B108,IF(Inventory!$C$10:$C$1000=$C108,IF(Inventory!$D$10:$D$1000=$D108,IF(Inventory!$J$10:$J$1000=freez,Inventory!$AD$10:$AD$1000)))))+SUM(IF(Inventory!$B$10:$B$1000=$B108,IF(Inventory!$C$10:$C$1000=$C108,IF(Inventory!$D$10:$D$1000=$D108,IF(Inventory!$J$10:$J$1000=wifr,Inventory!$AD$10:$AD$1000))))))</f>
        <v/>
      </c>
      <c r="AN108" s="121" t="str">
        <f t="array" ref="AN108">IF($D108="","",SUM(IF(Inventory!$B$10:$B$1000=$B108,IF(Inventory!$C$10:$C$1000=$C108,IF(Inventory!$D$10:$D$1000=$D108,IF(Inventory!$J$10:$J$1000=freez,IF(Inventory!$P$10:$P$1000=AN$9,Inventory!$AD$10:$AD$1000))))))+SUM(IF(Inventory!$B$10:$B$1000=$B108,IF(Inventory!$C$10:$C$1000=$C108,IF(Inventory!$D$10:$D$1000=$D108,IF(Inventory!$J$10:$J$1000=wifr,IF(Inventory!$P$10:$P$1000=AN$9,Inventory!$AD$10:$AD$1000)))))))</f>
        <v/>
      </c>
      <c r="AO108" s="121" t="str">
        <f t="array" ref="AO108">IF($D108="","",SUM(IF(Inventory!$B$10:$B$1000=$B108,IF(Inventory!$C$10:$C$1000=$C108,IF(Inventory!$D$10:$D$1000=$D108,IF(Inventory!$J$10:$J$1000=freez,IF(Inventory!$P$10:$P$1000=AO$9,Inventory!$AD$10:$AD$1000))))))+SUM(IF(Inventory!$B$10:$B$1000=$B108,IF(Inventory!$C$10:$C$1000=$C108,IF(Inventory!$D$10:$D$1000=$D108,IF(Inventory!$J$10:$J$1000=wifr,IF(Inventory!$P$10:$P$1000=AO$9,Inventory!$AD$10:$AD$1000)))))))</f>
        <v/>
      </c>
      <c r="AP108" s="121" t="str">
        <f t="array" ref="AP108">IF($D108="","",SUM(IF(Inventory!$B$10:$B$1000=$B108,IF(Inventory!$C$10:$C$1000=$C108,IF(Inventory!$D$10:$D$1000=$D108,IF(Inventory!$J$10:$J$1000=freez,IF(Inventory!$P$10:$P$1000=AP$9,Inventory!$AD$10:$AD$1000))))))+SUM(IF(Inventory!$B$10:$B$1000=$B108,IF(Inventory!$C$10:$C$1000=$C108,IF(Inventory!$D$10:$D$1000=$D108,IF(Inventory!$J$10:$J$1000=wifr,IF(Inventory!$P$10:$P$1000=AP$9,Inventory!$AD$10:$AD$1000)))))))</f>
        <v/>
      </c>
      <c r="AQ108" s="121" t="str">
        <f t="array" ref="AQ108">IF($D108="","",SUM(IF(Inventory!$B$10:$B$1000=$B108,IF(Inventory!$C$10:$C$1000=$C108,IF(Inventory!$D$10:$D$1000=$D108,IF(Inventory!$J$10:$J$1000=freez,IF(Inventory!$P$10:$P$1000=AQ$9,Inventory!$AD$10:$AD$1000))))))+SUM(IF(Inventory!$B$10:$B$1000=$B108,IF(Inventory!$C$10:$C$1000=$C108,IF(Inventory!$D$10:$D$1000=$D108,IF(Inventory!$J$10:$J$1000=wifr,IF(Inventory!$P$10:$P$1000=AQ$9,Inventory!$AD$10:$AD$1000)))))))</f>
        <v/>
      </c>
      <c r="AR108" s="121" t="str">
        <f t="array" ref="AR108">IF($D108="","",SUM(IF(Inventory!$B$10:$B$1000=$B108,IF(Inventory!$C$10:$C$1000=$C108,IF(Inventory!$D$10:$D$1000=$D108,IF(Inventory!$J$10:$J$1000=freez,IF(Inventory!$P$10:$P$1000=AR$9,Inventory!$AD$10:$AD$1000))))))+SUM(IF(Inventory!$B$10:$B$1000=$B108,IF(Inventory!$C$10:$C$1000=$C108,IF(Inventory!$D$10:$D$1000=$D108,IF(Inventory!$J$10:$J$1000=wifr,IF(Inventory!$P$10:$P$1000=AR$9,Inventory!$AD$10:$AD$1000)))))))</f>
        <v/>
      </c>
      <c r="AS108" s="124" t="str">
        <f t="shared" si="33"/>
        <v/>
      </c>
      <c r="AU108" s="352"/>
      <c r="AV108" s="352"/>
      <c r="AX108" s="125">
        <f>IF($C108="",0,Prog!$H106*AX$6*($AU108+$AV108)/12000)</f>
        <v>0</v>
      </c>
      <c r="AY108" s="125">
        <f>IF($C108="",0,Prog!$H106*AY$6*($AU108+$AV108)/12000)</f>
        <v>0</v>
      </c>
      <c r="AZ108" s="121"/>
    </row>
    <row r="109" spans="1:52" ht="16.5" x14ac:dyDescent="0.3">
      <c r="A109" s="279" t="str">
        <f>IF(Prog!B107="","",Prog!B107)</f>
        <v/>
      </c>
      <c r="B109" s="279" t="str">
        <f>IF(Prog!C107="","",Prog!C107)</f>
        <v/>
      </c>
      <c r="C109" s="279" t="str">
        <f>IF(Prog!D107="","",Prog!D107)</f>
        <v/>
      </c>
      <c r="D109" s="120"/>
      <c r="E109" s="121" t="str">
        <f t="array" ref="E109">IF($D109="","",COUNT(IF(Inventory!$B$10:$B$1000=$B109,IF(Inventory!$C$10:$C$1000=$C109,IF(Inventory!$D$10:$D$1000=$D109,IF(Inventory!$P$10:$P$1000=E$9,1))))))</f>
        <v/>
      </c>
      <c r="F109" s="121" t="str">
        <f t="array" ref="F109">IF($D109="","",COUNT(IF(Inventory!$B$10:$B$1000=$B109,IF(Inventory!$C$10:$C$1000=$C109,IF(Inventory!$D$10:$D$1000=$D109,IF(Inventory!$P$10:$P$1000=F$9,1))))))</f>
        <v/>
      </c>
      <c r="G109" s="121" t="str">
        <f t="array" ref="G109">IF($D109="","",COUNT(IF(Inventory!$B$10:$B$1000=$B109,IF(Inventory!$C$10:$C$1000=$C109,IF(Inventory!$D$10:$D$1000=$D109,IF(Inventory!$P$10:$P$1000=G$9,1))))))</f>
        <v/>
      </c>
      <c r="H109" s="121" t="str">
        <f t="array" ref="H109">IF($D109="","",COUNT(IF(Inventory!$B$10:$B$1000=$B109,IF(Inventory!$C$10:$C$1000=$C109,IF(Inventory!$D$10:$D$1000=$D109,IF(Inventory!$P$10:$P$1000=H$9,1))))))</f>
        <v/>
      </c>
      <c r="I109" s="121" t="str">
        <f t="array" ref="I109">IF($D109="","",COUNT(IF(Inventory!$B$10:$B$1000=$B109,IF(Inventory!$C$10:$C$1000=$C109,IF(Inventory!$D$10:$D$1000=$D109,IF(Inventory!$P$10:$P$1000=I$9,1))))))</f>
        <v/>
      </c>
      <c r="J109" s="121">
        <f t="shared" si="28"/>
        <v>0</v>
      </c>
      <c r="K109" s="121" t="str">
        <f t="array" ref="K109">IF($D109="","",COUNT(IF(Inventory!$B$10:$B$1000=$B109,IF(Inventory!$C$10:$C$1000=$C109,IF(Inventory!$D$10:$D$1000=$D109,IF(Inventory!$J$10:$J$1000=wicr,1)))))+COUNT(IF(Inventory!$B$10:$B$1000=$B109,IF(Inventory!$C$10:$C$1000=$C109,IF(Inventory!$D$10:$D$1000=$D109,IF(Inventory!$J$10:$J$1000=wifr,1))))))</f>
        <v/>
      </c>
      <c r="L109" s="121" t="str">
        <f t="array" ref="L109">IF($D109="","",COUNT(IF(Inventory!$B$10:$B$1000=$B109,IF(Inventory!$C$10:$C$1000=$C109,IF(Inventory!$D$10:$D$1000=$D109,IF(Inventory!$J$10:$J$1000=wicr,IF(Inventory!$P$10:$P$1000=L$9,1))))))+COUNT(IF(Inventory!$B$10:$B$1000=$B109,IF(Inventory!$C$10:$C$1000=$C109,IF(Inventory!$D$10:$D$1000=$D109,IF(Inventory!$J$10:$J$1000=wifr,IF(Inventory!$P$10:$P$1000=L$9,1)))))))</f>
        <v/>
      </c>
      <c r="M109" s="121" t="str">
        <f t="array" ref="M109">IF($D109="","",COUNT(IF(Inventory!$B$10:$B$1000=$B109,IF(Inventory!$C$10:$C$1000=$C109,IF(Inventory!$D$10:$D$1000=$D109,IF(Inventory!$J$10:$J$1000=wicr,IF(Inventory!$P$10:$P$1000=M$9,1))))))+COUNT(IF(Inventory!$B$10:$B$1000=$B109,IF(Inventory!$C$10:$C$1000=$C109,IF(Inventory!$D$10:$D$1000=$D109,IF(Inventory!$J$10:$J$1000=wifr,IF(Inventory!$P$10:$P$1000=M$9,1)))))))</f>
        <v/>
      </c>
      <c r="N109" s="121" t="str">
        <f t="array" ref="N109">IF($D109="","",COUNT(IF(Inventory!$B$10:$B$1000=$B109,IF(Inventory!$C$10:$C$1000=$C109,IF(Inventory!$D$10:$D$1000=$D109,IF(Inventory!$J$10:$J$1000=wicr,IF(Inventory!$P$10:$P$1000=N$9,1))))))+COUNT(IF(Inventory!$B$10:$B$1000=$B109,IF(Inventory!$C$10:$C$1000=$C109,IF(Inventory!$D$10:$D$1000=$D109,IF(Inventory!$J$10:$J$1000=wifr,IF(Inventory!$P$10:$P$1000=N$9,1)))))))</f>
        <v/>
      </c>
      <c r="O109" s="121" t="str">
        <f t="array" ref="O109">IF($D109="","",COUNT(IF(Inventory!$B$10:$B$1000=$B109,IF(Inventory!$C$10:$C$1000=$C109,IF(Inventory!$D$10:$D$1000=$D109,IF(Inventory!$J$10:$J$1000=wicr,IF(Inventory!$P$10:$P$1000=O$9,1))))))+COUNT(IF(Inventory!$B$10:$B$1000=$B109,IF(Inventory!$C$10:$C$1000=$C109,IF(Inventory!$D$10:$D$1000=$D109,IF(Inventory!$J$10:$J$1000=wifr,IF(Inventory!$P$10:$P$1000=O$9,1)))))))</f>
        <v/>
      </c>
      <c r="P109" s="121" t="str">
        <f t="array" ref="P109">IF($D109="","",COUNT(IF(Inventory!$B$10:$B$1000=$B109,IF(Inventory!$C$10:$C$1000=$C109,IF(Inventory!$D$10:$D$1000=$D109,IF(Inventory!$J$10:$J$1000=wicr,IF(Inventory!$P$10:$P$1000=P$9,1))))))+COUNT(IF(Inventory!$B$10:$B$1000=$B109,IF(Inventory!$C$10:$C$1000=$C109,IF(Inventory!$D$10:$D$1000=$D109,IF(Inventory!$J$10:$J$1000=wifr,IF(Inventory!$P$10:$P$1000=P$9,1)))))))</f>
        <v/>
      </c>
      <c r="Q109" s="122" t="str">
        <f t="shared" si="29"/>
        <v/>
      </c>
      <c r="R109" s="121" t="str">
        <f t="array" ref="R109">IF($D109="","",COUNT(IF(Inventory!$B$10:$B$1000=$B109,IF(Inventory!$C$10:$C$1000=$C109,IF(Inventory!$D$10:$D$1000=$D109,IF(Inventory!$J$10:$J$1000=frig,1))))))</f>
        <v/>
      </c>
      <c r="S109" s="121" t="str">
        <f t="array" ref="S109">IF($D109="","",COUNT(IF(Inventory!$B$10:$B$1000=$B109,IF(Inventory!$C$10:$C$1000=$C109,IF(Inventory!$D$10:$D$1000=$D109,IF(Inventory!$J$10:$J$1000=frig,IF(Inventory!$P$10:$P$1000=S$9,1)))))))</f>
        <v/>
      </c>
      <c r="T109" s="121" t="str">
        <f t="array" ref="T109">IF($D109="","",COUNT(IF(Inventory!$B$10:$B$1000=$B109,IF(Inventory!$C$10:$C$1000=$C109,IF(Inventory!$D$10:$D$1000=$D109,IF(Inventory!$J$10:$J$1000=frig,IF(Inventory!$P$10:$P$1000=T$9,1)))))))</f>
        <v/>
      </c>
      <c r="U109" s="121" t="str">
        <f t="array" ref="U109">IF($D109="","",COUNT(IF(Inventory!$B$10:$B$1000=$B109,IF(Inventory!$C$10:$C$1000=$C109,IF(Inventory!$D$10:$D$1000=$D109,IF(Inventory!$J$10:$J$1000=frig,IF(Inventory!$P$10:$P$1000=U$9,1)))))))</f>
        <v/>
      </c>
      <c r="V109" s="121" t="str">
        <f t="array" ref="V109">IF($D109="","",COUNT(IF(Inventory!$B$10:$B$1000=$B109,IF(Inventory!$C$10:$C$1000=$C109,IF(Inventory!$D$10:$D$1000=$D109,IF(Inventory!$J$10:$J$1000=frig,IF(Inventory!$P$10:$P$1000=V$9,1)))))))</f>
        <v/>
      </c>
      <c r="W109" s="121" t="str">
        <f t="array" ref="W109">IF($D109="","",COUNT(IF(Inventory!$B$10:$B$1000=$B109,IF(Inventory!$C$10:$C$1000=$C109,IF(Inventory!$D$10:$D$1000=$D109,IF(Inventory!$J$10:$J$1000=frig,IF(Inventory!$P$10:$P$1000=W$9,1)))))))</f>
        <v/>
      </c>
      <c r="X109" s="122" t="str">
        <f t="shared" si="30"/>
        <v/>
      </c>
      <c r="Y109" s="121" t="str">
        <f t="array" ref="Y109">IF($D109="","",COUNT(IF(Inventory!$B$10:$B$1000=$B109,IF(Inventory!$C$10:$C$1000=$C109,IF(Inventory!$D$10:$D$1000=$D109,IF(Inventory!$J$10:$J$1000=freez,1))))))</f>
        <v/>
      </c>
      <c r="Z109" s="121" t="str">
        <f t="array" ref="Z109">IF($D109="","",COUNT(IF(Inventory!$B$10:$B$1000=$B109,IF(Inventory!$C$10:$C$1000=$C109,IF(Inventory!$D$10:$D$1000=$D109,IF(Inventory!$J$10:$J$1000=freez,IF(Inventory!$P$10:$P$1000=Z$9,1)))))))</f>
        <v/>
      </c>
      <c r="AA109" s="121" t="str">
        <f t="array" ref="AA109">IF($D109="","",COUNT(IF(Inventory!$B$10:$B$1000=$B109,IF(Inventory!$C$10:$C$1000=$C109,IF(Inventory!$D$10:$D$1000=$D109,IF(Inventory!$J$10:$J$1000=freez,IF(Inventory!$P$10:$P$1000=AA$9,1)))))))</f>
        <v/>
      </c>
      <c r="AB109" s="121" t="str">
        <f t="array" ref="AB109">IF($D109="","",COUNT(IF(Inventory!$B$10:$B$1000=$B109,IF(Inventory!$C$10:$C$1000=$C109,IF(Inventory!$D$10:$D$1000=$D109,IF(Inventory!$J$10:$J$1000=freez,IF(Inventory!$P$10:$P$1000=AB$9,1)))))))</f>
        <v/>
      </c>
      <c r="AC109" s="121" t="str">
        <f t="array" ref="AC109">IF($D109="","",COUNT(IF(Inventory!$B$10:$B$1000=$B109,IF(Inventory!$C$10:$C$1000=$C109,IF(Inventory!$D$10:$D$1000=$D109,IF(Inventory!$J$10:$J$1000=freez,IF(Inventory!$P$10:$P$1000=AC$9,1)))))))</f>
        <v/>
      </c>
      <c r="AD109" s="121" t="str">
        <f t="array" ref="AD109">IF($D109="","",COUNT(IF(Inventory!$B$10:$B$1000=$B109,IF(Inventory!$C$10:$C$1000=$C109,IF(Inventory!$D$10:$D$1000=$D109,IF(Inventory!$J$10:$J$1000=freez,IF(Inventory!$P$10:$P$1000=AD$9,1)))))))</f>
        <v/>
      </c>
      <c r="AE109" s="122" t="str">
        <f t="shared" si="31"/>
        <v/>
      </c>
      <c r="AF109" s="121" t="str">
        <f t="array" ref="AF109">IF($D109="","",SUM(IF(Inventory!$B$10:$B$1000=$B109,IF(Inventory!$C$10:$C$1000=$C109,IF(Inventory!$D$10:$D$1000=$D109,IF(Inventory!$J$10:$J$1000=frig,Inventory!$AC$10:$AC$1000)))))+SUM(IF(Inventory!$B$10:$B$1000=$B109,IF(Inventory!$C$10:$C$1000=$C109,IF(Inventory!$D$10:$D$1000=$D109,IF(Inventory!$J$10:$J$1000=wicr,Inventory!$AC$10:$AC$1000))))))</f>
        <v/>
      </c>
      <c r="AG109" s="121" t="str">
        <f t="array" ref="AG109">IF($D109="","",SUM(IF(Inventory!$B$10:$B$1000=$B109,IF(Inventory!$C$10:$C$1000=$C109,IF(Inventory!$D$10:$D$1000=$D109,IF(Inventory!$J$10:$J$1000=frig,IF(Inventory!$P$10:$P$1000=AG$9,Inventory!$AC$10:$AC$1000))))))+SUM(IF(Inventory!$B$10:$B$1000=$B109,IF(Inventory!$C$10:$C$1000=$C109,IF(Inventory!$D$10:$D$1000=$D109,IF(Inventory!$J$10:$J$1000=wicr,IF(Inventory!$P$10:$P$1000=AG$9,Inventory!$AC$10:$AC$1000)))))))</f>
        <v/>
      </c>
      <c r="AH109" s="121" t="str">
        <f t="array" ref="AH109">IF($D109="","",SUM(IF(Inventory!$B$10:$B$1000=$B109,IF(Inventory!$C$10:$C$1000=$C109,IF(Inventory!$D$10:$D$1000=$D109,IF(Inventory!$J$10:$J$1000=frig,IF(Inventory!$P$10:$P$1000=AH$9,Inventory!$AC$10:$AC$1000))))))+SUM(IF(Inventory!$B$10:$B$1000=$B109,IF(Inventory!$C$10:$C$1000=$C109,IF(Inventory!$D$10:$D$1000=$D109,IF(Inventory!$J$10:$J$1000=wicr,IF(Inventory!$P$10:$P$1000=AH$9,Inventory!$AC$10:$AC$1000)))))))</f>
        <v/>
      </c>
      <c r="AI109" s="121" t="str">
        <f t="array" ref="AI109">IF($D109="","",SUM(IF(Inventory!$B$10:$B$1000=$B109,IF(Inventory!$C$10:$C$1000=$C109,IF(Inventory!$D$10:$D$1000=$D109,IF(Inventory!$J$10:$J$1000=frig,IF(Inventory!$P$10:$P$1000=AI$9,Inventory!$AC$10:$AC$1000))))))+SUM(IF(Inventory!$B$10:$B$1000=$B109,IF(Inventory!$C$10:$C$1000=$C109,IF(Inventory!$D$10:$D$1000=$D109,IF(Inventory!$J$10:$J$1000=wicr,IF(Inventory!$P$10:$P$1000=AI$9,Inventory!$AC$10:$AC$1000)))))))</f>
        <v/>
      </c>
      <c r="AJ109" s="121" t="str">
        <f t="array" ref="AJ109">IF($D109="","",SUM(IF(Inventory!$B$10:$B$1000=$B109,IF(Inventory!$C$10:$C$1000=$C109,IF(Inventory!$D$10:$D$1000=$D109,IF(Inventory!$J$10:$J$1000=frig,IF(Inventory!$P$10:$P$1000=AJ$9,Inventory!$AC$10:$AC$1000))))))+SUM(IF(Inventory!$B$10:$B$1000=$B109,IF(Inventory!$C$10:$C$1000=$C109,IF(Inventory!$D$10:$D$1000=$D109,IF(Inventory!$J$10:$J$1000=wicr,IF(Inventory!$P$10:$P$1000=AJ$9,Inventory!$AC$10:$AC$1000)))))))</f>
        <v/>
      </c>
      <c r="AK109" s="121" t="str">
        <f t="array" ref="AK109">IF($D109="","",SUM(IF(Inventory!$B$10:$B$1000=$B109,IF(Inventory!$C$10:$C$1000=$C109,IF(Inventory!$D$10:$D$1000=$D109,IF(Inventory!$J$10:$J$1000=frig,IF(Inventory!$P$10:$P$1000=AK$9,Inventory!$AC$10:$AC$1000))))))+SUM(IF(Inventory!$B$10:$B$1000=$B109,IF(Inventory!$C$10:$C$1000=$C109,IF(Inventory!$D$10:$D$1000=$D109,IF(Inventory!$J$10:$J$1000=wicr,IF(Inventory!$P$10:$P$1000=AK$9,Inventory!$AC$10:$AC$1000)))))))</f>
        <v/>
      </c>
      <c r="AL109" s="123" t="str">
        <f t="shared" si="32"/>
        <v/>
      </c>
      <c r="AM109" s="121" t="str">
        <f t="array" ref="AM109">IF($D109="","",SUM(IF(Inventory!$B$10:$B$1000=$B109,IF(Inventory!$C$10:$C$1000=$C109,IF(Inventory!$D$10:$D$1000=$D109,IF(Inventory!$J$10:$J$1000=freez,Inventory!$AD$10:$AD$1000)))))+SUM(IF(Inventory!$B$10:$B$1000=$B109,IF(Inventory!$C$10:$C$1000=$C109,IF(Inventory!$D$10:$D$1000=$D109,IF(Inventory!$J$10:$J$1000=wifr,Inventory!$AD$10:$AD$1000))))))</f>
        <v/>
      </c>
      <c r="AN109" s="121" t="str">
        <f t="array" ref="AN109">IF($D109="","",SUM(IF(Inventory!$B$10:$B$1000=$B109,IF(Inventory!$C$10:$C$1000=$C109,IF(Inventory!$D$10:$D$1000=$D109,IF(Inventory!$J$10:$J$1000=freez,IF(Inventory!$P$10:$P$1000=AN$9,Inventory!$AD$10:$AD$1000))))))+SUM(IF(Inventory!$B$10:$B$1000=$B109,IF(Inventory!$C$10:$C$1000=$C109,IF(Inventory!$D$10:$D$1000=$D109,IF(Inventory!$J$10:$J$1000=wifr,IF(Inventory!$P$10:$P$1000=AN$9,Inventory!$AD$10:$AD$1000)))))))</f>
        <v/>
      </c>
      <c r="AO109" s="121" t="str">
        <f t="array" ref="AO109">IF($D109="","",SUM(IF(Inventory!$B$10:$B$1000=$B109,IF(Inventory!$C$10:$C$1000=$C109,IF(Inventory!$D$10:$D$1000=$D109,IF(Inventory!$J$10:$J$1000=freez,IF(Inventory!$P$10:$P$1000=AO$9,Inventory!$AD$10:$AD$1000))))))+SUM(IF(Inventory!$B$10:$B$1000=$B109,IF(Inventory!$C$10:$C$1000=$C109,IF(Inventory!$D$10:$D$1000=$D109,IF(Inventory!$J$10:$J$1000=wifr,IF(Inventory!$P$10:$P$1000=AO$9,Inventory!$AD$10:$AD$1000)))))))</f>
        <v/>
      </c>
      <c r="AP109" s="121" t="str">
        <f t="array" ref="AP109">IF($D109="","",SUM(IF(Inventory!$B$10:$B$1000=$B109,IF(Inventory!$C$10:$C$1000=$C109,IF(Inventory!$D$10:$D$1000=$D109,IF(Inventory!$J$10:$J$1000=freez,IF(Inventory!$P$10:$P$1000=AP$9,Inventory!$AD$10:$AD$1000))))))+SUM(IF(Inventory!$B$10:$B$1000=$B109,IF(Inventory!$C$10:$C$1000=$C109,IF(Inventory!$D$10:$D$1000=$D109,IF(Inventory!$J$10:$J$1000=wifr,IF(Inventory!$P$10:$P$1000=AP$9,Inventory!$AD$10:$AD$1000)))))))</f>
        <v/>
      </c>
      <c r="AQ109" s="121" t="str">
        <f t="array" ref="AQ109">IF($D109="","",SUM(IF(Inventory!$B$10:$B$1000=$B109,IF(Inventory!$C$10:$C$1000=$C109,IF(Inventory!$D$10:$D$1000=$D109,IF(Inventory!$J$10:$J$1000=freez,IF(Inventory!$P$10:$P$1000=AQ$9,Inventory!$AD$10:$AD$1000))))))+SUM(IF(Inventory!$B$10:$B$1000=$B109,IF(Inventory!$C$10:$C$1000=$C109,IF(Inventory!$D$10:$D$1000=$D109,IF(Inventory!$J$10:$J$1000=wifr,IF(Inventory!$P$10:$P$1000=AQ$9,Inventory!$AD$10:$AD$1000)))))))</f>
        <v/>
      </c>
      <c r="AR109" s="121" t="str">
        <f t="array" ref="AR109">IF($D109="","",SUM(IF(Inventory!$B$10:$B$1000=$B109,IF(Inventory!$C$10:$C$1000=$C109,IF(Inventory!$D$10:$D$1000=$D109,IF(Inventory!$J$10:$J$1000=freez,IF(Inventory!$P$10:$P$1000=AR$9,Inventory!$AD$10:$AD$1000))))))+SUM(IF(Inventory!$B$10:$B$1000=$B109,IF(Inventory!$C$10:$C$1000=$C109,IF(Inventory!$D$10:$D$1000=$D109,IF(Inventory!$J$10:$J$1000=wifr,IF(Inventory!$P$10:$P$1000=AR$9,Inventory!$AD$10:$AD$1000)))))))</f>
        <v/>
      </c>
      <c r="AS109" s="124" t="str">
        <f t="shared" si="33"/>
        <v/>
      </c>
      <c r="AU109" s="352"/>
      <c r="AV109" s="352"/>
      <c r="AX109" s="125">
        <f>IF($C109="",0,Prog!$H107*AX$6*($AU109+$AV109)/12000)</f>
        <v>0</v>
      </c>
      <c r="AY109" s="125">
        <f>IF($C109="",0,Prog!$H107*AY$6*($AU109+$AV109)/12000)</f>
        <v>0</v>
      </c>
      <c r="AZ109" s="121"/>
    </row>
    <row r="110" spans="1:52" ht="16.5" x14ac:dyDescent="0.3">
      <c r="A110" s="279" t="str">
        <f>IF(Prog!B108="","",Prog!B108)</f>
        <v/>
      </c>
      <c r="B110" s="279" t="str">
        <f>IF(Prog!C108="","",Prog!C108)</f>
        <v/>
      </c>
      <c r="C110" s="279" t="str">
        <f>IF(Prog!D108="","",Prog!D108)</f>
        <v/>
      </c>
      <c r="D110" s="120"/>
      <c r="E110" s="121" t="str">
        <f t="array" ref="E110">IF($D110="","",COUNT(IF(Inventory!$B$10:$B$1000=$B110,IF(Inventory!$C$10:$C$1000=$C110,IF(Inventory!$D$10:$D$1000=$D110,IF(Inventory!$P$10:$P$1000=E$9,1))))))</f>
        <v/>
      </c>
      <c r="F110" s="121" t="str">
        <f t="array" ref="F110">IF($D110="","",COUNT(IF(Inventory!$B$10:$B$1000=$B110,IF(Inventory!$C$10:$C$1000=$C110,IF(Inventory!$D$10:$D$1000=$D110,IF(Inventory!$P$10:$P$1000=F$9,1))))))</f>
        <v/>
      </c>
      <c r="G110" s="121" t="str">
        <f t="array" ref="G110">IF($D110="","",COUNT(IF(Inventory!$B$10:$B$1000=$B110,IF(Inventory!$C$10:$C$1000=$C110,IF(Inventory!$D$10:$D$1000=$D110,IF(Inventory!$P$10:$P$1000=G$9,1))))))</f>
        <v/>
      </c>
      <c r="H110" s="121" t="str">
        <f t="array" ref="H110">IF($D110="","",COUNT(IF(Inventory!$B$10:$B$1000=$B110,IF(Inventory!$C$10:$C$1000=$C110,IF(Inventory!$D$10:$D$1000=$D110,IF(Inventory!$P$10:$P$1000=H$9,1))))))</f>
        <v/>
      </c>
      <c r="I110" s="121" t="str">
        <f t="array" ref="I110">IF($D110="","",COUNT(IF(Inventory!$B$10:$B$1000=$B110,IF(Inventory!$C$10:$C$1000=$C110,IF(Inventory!$D$10:$D$1000=$D110,IF(Inventory!$P$10:$P$1000=I$9,1))))))</f>
        <v/>
      </c>
      <c r="J110" s="121">
        <f t="shared" si="28"/>
        <v>0</v>
      </c>
      <c r="K110" s="121" t="str">
        <f t="array" ref="K110">IF($D110="","",COUNT(IF(Inventory!$B$10:$B$1000=$B110,IF(Inventory!$C$10:$C$1000=$C110,IF(Inventory!$D$10:$D$1000=$D110,IF(Inventory!$J$10:$J$1000=wicr,1)))))+COUNT(IF(Inventory!$B$10:$B$1000=$B110,IF(Inventory!$C$10:$C$1000=$C110,IF(Inventory!$D$10:$D$1000=$D110,IF(Inventory!$J$10:$J$1000=wifr,1))))))</f>
        <v/>
      </c>
      <c r="L110" s="121" t="str">
        <f t="array" ref="L110">IF($D110="","",COUNT(IF(Inventory!$B$10:$B$1000=$B110,IF(Inventory!$C$10:$C$1000=$C110,IF(Inventory!$D$10:$D$1000=$D110,IF(Inventory!$J$10:$J$1000=wicr,IF(Inventory!$P$10:$P$1000=L$9,1))))))+COUNT(IF(Inventory!$B$10:$B$1000=$B110,IF(Inventory!$C$10:$C$1000=$C110,IF(Inventory!$D$10:$D$1000=$D110,IF(Inventory!$J$10:$J$1000=wifr,IF(Inventory!$P$10:$P$1000=L$9,1)))))))</f>
        <v/>
      </c>
      <c r="M110" s="121" t="str">
        <f t="array" ref="M110">IF($D110="","",COUNT(IF(Inventory!$B$10:$B$1000=$B110,IF(Inventory!$C$10:$C$1000=$C110,IF(Inventory!$D$10:$D$1000=$D110,IF(Inventory!$J$10:$J$1000=wicr,IF(Inventory!$P$10:$P$1000=M$9,1))))))+COUNT(IF(Inventory!$B$10:$B$1000=$B110,IF(Inventory!$C$10:$C$1000=$C110,IF(Inventory!$D$10:$D$1000=$D110,IF(Inventory!$J$10:$J$1000=wifr,IF(Inventory!$P$10:$P$1000=M$9,1)))))))</f>
        <v/>
      </c>
      <c r="N110" s="121" t="str">
        <f t="array" ref="N110">IF($D110="","",COUNT(IF(Inventory!$B$10:$B$1000=$B110,IF(Inventory!$C$10:$C$1000=$C110,IF(Inventory!$D$10:$D$1000=$D110,IF(Inventory!$J$10:$J$1000=wicr,IF(Inventory!$P$10:$P$1000=N$9,1))))))+COUNT(IF(Inventory!$B$10:$B$1000=$B110,IF(Inventory!$C$10:$C$1000=$C110,IF(Inventory!$D$10:$D$1000=$D110,IF(Inventory!$J$10:$J$1000=wifr,IF(Inventory!$P$10:$P$1000=N$9,1)))))))</f>
        <v/>
      </c>
      <c r="O110" s="121" t="str">
        <f t="array" ref="O110">IF($D110="","",COUNT(IF(Inventory!$B$10:$B$1000=$B110,IF(Inventory!$C$10:$C$1000=$C110,IF(Inventory!$D$10:$D$1000=$D110,IF(Inventory!$J$10:$J$1000=wicr,IF(Inventory!$P$10:$P$1000=O$9,1))))))+COUNT(IF(Inventory!$B$10:$B$1000=$B110,IF(Inventory!$C$10:$C$1000=$C110,IF(Inventory!$D$10:$D$1000=$D110,IF(Inventory!$J$10:$J$1000=wifr,IF(Inventory!$P$10:$P$1000=O$9,1)))))))</f>
        <v/>
      </c>
      <c r="P110" s="121" t="str">
        <f t="array" ref="P110">IF($D110="","",COUNT(IF(Inventory!$B$10:$B$1000=$B110,IF(Inventory!$C$10:$C$1000=$C110,IF(Inventory!$D$10:$D$1000=$D110,IF(Inventory!$J$10:$J$1000=wicr,IF(Inventory!$P$10:$P$1000=P$9,1))))))+COUNT(IF(Inventory!$B$10:$B$1000=$B110,IF(Inventory!$C$10:$C$1000=$C110,IF(Inventory!$D$10:$D$1000=$D110,IF(Inventory!$J$10:$J$1000=wifr,IF(Inventory!$P$10:$P$1000=P$9,1)))))))</f>
        <v/>
      </c>
      <c r="Q110" s="122" t="str">
        <f t="shared" si="29"/>
        <v/>
      </c>
      <c r="R110" s="121" t="str">
        <f t="array" ref="R110">IF($D110="","",COUNT(IF(Inventory!$B$10:$B$1000=$B110,IF(Inventory!$C$10:$C$1000=$C110,IF(Inventory!$D$10:$D$1000=$D110,IF(Inventory!$J$10:$J$1000=frig,1))))))</f>
        <v/>
      </c>
      <c r="S110" s="121" t="str">
        <f t="array" ref="S110">IF($D110="","",COUNT(IF(Inventory!$B$10:$B$1000=$B110,IF(Inventory!$C$10:$C$1000=$C110,IF(Inventory!$D$10:$D$1000=$D110,IF(Inventory!$J$10:$J$1000=frig,IF(Inventory!$P$10:$P$1000=S$9,1)))))))</f>
        <v/>
      </c>
      <c r="T110" s="121" t="str">
        <f t="array" ref="T110">IF($D110="","",COUNT(IF(Inventory!$B$10:$B$1000=$B110,IF(Inventory!$C$10:$C$1000=$C110,IF(Inventory!$D$10:$D$1000=$D110,IF(Inventory!$J$10:$J$1000=frig,IF(Inventory!$P$10:$P$1000=T$9,1)))))))</f>
        <v/>
      </c>
      <c r="U110" s="121" t="str">
        <f t="array" ref="U110">IF($D110="","",COUNT(IF(Inventory!$B$10:$B$1000=$B110,IF(Inventory!$C$10:$C$1000=$C110,IF(Inventory!$D$10:$D$1000=$D110,IF(Inventory!$J$10:$J$1000=frig,IF(Inventory!$P$10:$P$1000=U$9,1)))))))</f>
        <v/>
      </c>
      <c r="V110" s="121" t="str">
        <f t="array" ref="V110">IF($D110="","",COUNT(IF(Inventory!$B$10:$B$1000=$B110,IF(Inventory!$C$10:$C$1000=$C110,IF(Inventory!$D$10:$D$1000=$D110,IF(Inventory!$J$10:$J$1000=frig,IF(Inventory!$P$10:$P$1000=V$9,1)))))))</f>
        <v/>
      </c>
      <c r="W110" s="121" t="str">
        <f t="array" ref="W110">IF($D110="","",COUNT(IF(Inventory!$B$10:$B$1000=$B110,IF(Inventory!$C$10:$C$1000=$C110,IF(Inventory!$D$10:$D$1000=$D110,IF(Inventory!$J$10:$J$1000=frig,IF(Inventory!$P$10:$P$1000=W$9,1)))))))</f>
        <v/>
      </c>
      <c r="X110" s="122" t="str">
        <f t="shared" si="30"/>
        <v/>
      </c>
      <c r="Y110" s="121" t="str">
        <f t="array" ref="Y110">IF($D110="","",COUNT(IF(Inventory!$B$10:$B$1000=$B110,IF(Inventory!$C$10:$C$1000=$C110,IF(Inventory!$D$10:$D$1000=$D110,IF(Inventory!$J$10:$J$1000=freez,1))))))</f>
        <v/>
      </c>
      <c r="Z110" s="121" t="str">
        <f t="array" ref="Z110">IF($D110="","",COUNT(IF(Inventory!$B$10:$B$1000=$B110,IF(Inventory!$C$10:$C$1000=$C110,IF(Inventory!$D$10:$D$1000=$D110,IF(Inventory!$J$10:$J$1000=freez,IF(Inventory!$P$10:$P$1000=Z$9,1)))))))</f>
        <v/>
      </c>
      <c r="AA110" s="121" t="str">
        <f t="array" ref="AA110">IF($D110="","",COUNT(IF(Inventory!$B$10:$B$1000=$B110,IF(Inventory!$C$10:$C$1000=$C110,IF(Inventory!$D$10:$D$1000=$D110,IF(Inventory!$J$10:$J$1000=freez,IF(Inventory!$P$10:$P$1000=AA$9,1)))))))</f>
        <v/>
      </c>
      <c r="AB110" s="121" t="str">
        <f t="array" ref="AB110">IF($D110="","",COUNT(IF(Inventory!$B$10:$B$1000=$B110,IF(Inventory!$C$10:$C$1000=$C110,IF(Inventory!$D$10:$D$1000=$D110,IF(Inventory!$J$10:$J$1000=freez,IF(Inventory!$P$10:$P$1000=AB$9,1)))))))</f>
        <v/>
      </c>
      <c r="AC110" s="121" t="str">
        <f t="array" ref="AC110">IF($D110="","",COUNT(IF(Inventory!$B$10:$B$1000=$B110,IF(Inventory!$C$10:$C$1000=$C110,IF(Inventory!$D$10:$D$1000=$D110,IF(Inventory!$J$10:$J$1000=freez,IF(Inventory!$P$10:$P$1000=AC$9,1)))))))</f>
        <v/>
      </c>
      <c r="AD110" s="121" t="str">
        <f t="array" ref="AD110">IF($D110="","",COUNT(IF(Inventory!$B$10:$B$1000=$B110,IF(Inventory!$C$10:$C$1000=$C110,IF(Inventory!$D$10:$D$1000=$D110,IF(Inventory!$J$10:$J$1000=freez,IF(Inventory!$P$10:$P$1000=AD$9,1)))))))</f>
        <v/>
      </c>
      <c r="AE110" s="122" t="str">
        <f t="shared" si="31"/>
        <v/>
      </c>
      <c r="AF110" s="121" t="str">
        <f t="array" ref="AF110">IF($D110="","",SUM(IF(Inventory!$B$10:$B$1000=$B110,IF(Inventory!$C$10:$C$1000=$C110,IF(Inventory!$D$10:$D$1000=$D110,IF(Inventory!$J$10:$J$1000=frig,Inventory!$AC$10:$AC$1000)))))+SUM(IF(Inventory!$B$10:$B$1000=$B110,IF(Inventory!$C$10:$C$1000=$C110,IF(Inventory!$D$10:$D$1000=$D110,IF(Inventory!$J$10:$J$1000=wicr,Inventory!$AC$10:$AC$1000))))))</f>
        <v/>
      </c>
      <c r="AG110" s="121" t="str">
        <f t="array" ref="AG110">IF($D110="","",SUM(IF(Inventory!$B$10:$B$1000=$B110,IF(Inventory!$C$10:$C$1000=$C110,IF(Inventory!$D$10:$D$1000=$D110,IF(Inventory!$J$10:$J$1000=frig,IF(Inventory!$P$10:$P$1000=AG$9,Inventory!$AC$10:$AC$1000))))))+SUM(IF(Inventory!$B$10:$B$1000=$B110,IF(Inventory!$C$10:$C$1000=$C110,IF(Inventory!$D$10:$D$1000=$D110,IF(Inventory!$J$10:$J$1000=wicr,IF(Inventory!$P$10:$P$1000=AG$9,Inventory!$AC$10:$AC$1000)))))))</f>
        <v/>
      </c>
      <c r="AH110" s="121" t="str">
        <f t="array" ref="AH110">IF($D110="","",SUM(IF(Inventory!$B$10:$B$1000=$B110,IF(Inventory!$C$10:$C$1000=$C110,IF(Inventory!$D$10:$D$1000=$D110,IF(Inventory!$J$10:$J$1000=frig,IF(Inventory!$P$10:$P$1000=AH$9,Inventory!$AC$10:$AC$1000))))))+SUM(IF(Inventory!$B$10:$B$1000=$B110,IF(Inventory!$C$10:$C$1000=$C110,IF(Inventory!$D$10:$D$1000=$D110,IF(Inventory!$J$10:$J$1000=wicr,IF(Inventory!$P$10:$P$1000=AH$9,Inventory!$AC$10:$AC$1000)))))))</f>
        <v/>
      </c>
      <c r="AI110" s="121" t="str">
        <f t="array" ref="AI110">IF($D110="","",SUM(IF(Inventory!$B$10:$B$1000=$B110,IF(Inventory!$C$10:$C$1000=$C110,IF(Inventory!$D$10:$D$1000=$D110,IF(Inventory!$J$10:$J$1000=frig,IF(Inventory!$P$10:$P$1000=AI$9,Inventory!$AC$10:$AC$1000))))))+SUM(IF(Inventory!$B$10:$B$1000=$B110,IF(Inventory!$C$10:$C$1000=$C110,IF(Inventory!$D$10:$D$1000=$D110,IF(Inventory!$J$10:$J$1000=wicr,IF(Inventory!$P$10:$P$1000=AI$9,Inventory!$AC$10:$AC$1000)))))))</f>
        <v/>
      </c>
      <c r="AJ110" s="121" t="str">
        <f t="array" ref="AJ110">IF($D110="","",SUM(IF(Inventory!$B$10:$B$1000=$B110,IF(Inventory!$C$10:$C$1000=$C110,IF(Inventory!$D$10:$D$1000=$D110,IF(Inventory!$J$10:$J$1000=frig,IF(Inventory!$P$10:$P$1000=AJ$9,Inventory!$AC$10:$AC$1000))))))+SUM(IF(Inventory!$B$10:$B$1000=$B110,IF(Inventory!$C$10:$C$1000=$C110,IF(Inventory!$D$10:$D$1000=$D110,IF(Inventory!$J$10:$J$1000=wicr,IF(Inventory!$P$10:$P$1000=AJ$9,Inventory!$AC$10:$AC$1000)))))))</f>
        <v/>
      </c>
      <c r="AK110" s="121" t="str">
        <f t="array" ref="AK110">IF($D110="","",SUM(IF(Inventory!$B$10:$B$1000=$B110,IF(Inventory!$C$10:$C$1000=$C110,IF(Inventory!$D$10:$D$1000=$D110,IF(Inventory!$J$10:$J$1000=frig,IF(Inventory!$P$10:$P$1000=AK$9,Inventory!$AC$10:$AC$1000))))))+SUM(IF(Inventory!$B$10:$B$1000=$B110,IF(Inventory!$C$10:$C$1000=$C110,IF(Inventory!$D$10:$D$1000=$D110,IF(Inventory!$J$10:$J$1000=wicr,IF(Inventory!$P$10:$P$1000=AK$9,Inventory!$AC$10:$AC$1000)))))))</f>
        <v/>
      </c>
      <c r="AL110" s="123" t="str">
        <f t="shared" si="32"/>
        <v/>
      </c>
      <c r="AM110" s="121" t="str">
        <f t="array" ref="AM110">IF($D110="","",SUM(IF(Inventory!$B$10:$B$1000=$B110,IF(Inventory!$C$10:$C$1000=$C110,IF(Inventory!$D$10:$D$1000=$D110,IF(Inventory!$J$10:$J$1000=freez,Inventory!$AD$10:$AD$1000)))))+SUM(IF(Inventory!$B$10:$B$1000=$B110,IF(Inventory!$C$10:$C$1000=$C110,IF(Inventory!$D$10:$D$1000=$D110,IF(Inventory!$J$10:$J$1000=wifr,Inventory!$AD$10:$AD$1000))))))</f>
        <v/>
      </c>
      <c r="AN110" s="121" t="str">
        <f t="array" ref="AN110">IF($D110="","",SUM(IF(Inventory!$B$10:$B$1000=$B110,IF(Inventory!$C$10:$C$1000=$C110,IF(Inventory!$D$10:$D$1000=$D110,IF(Inventory!$J$10:$J$1000=freez,IF(Inventory!$P$10:$P$1000=AN$9,Inventory!$AD$10:$AD$1000))))))+SUM(IF(Inventory!$B$10:$B$1000=$B110,IF(Inventory!$C$10:$C$1000=$C110,IF(Inventory!$D$10:$D$1000=$D110,IF(Inventory!$J$10:$J$1000=wifr,IF(Inventory!$P$10:$P$1000=AN$9,Inventory!$AD$10:$AD$1000)))))))</f>
        <v/>
      </c>
      <c r="AO110" s="121" t="str">
        <f t="array" ref="AO110">IF($D110="","",SUM(IF(Inventory!$B$10:$B$1000=$B110,IF(Inventory!$C$10:$C$1000=$C110,IF(Inventory!$D$10:$D$1000=$D110,IF(Inventory!$J$10:$J$1000=freez,IF(Inventory!$P$10:$P$1000=AO$9,Inventory!$AD$10:$AD$1000))))))+SUM(IF(Inventory!$B$10:$B$1000=$B110,IF(Inventory!$C$10:$C$1000=$C110,IF(Inventory!$D$10:$D$1000=$D110,IF(Inventory!$J$10:$J$1000=wifr,IF(Inventory!$P$10:$P$1000=AO$9,Inventory!$AD$10:$AD$1000)))))))</f>
        <v/>
      </c>
      <c r="AP110" s="121" t="str">
        <f t="array" ref="AP110">IF($D110="","",SUM(IF(Inventory!$B$10:$B$1000=$B110,IF(Inventory!$C$10:$C$1000=$C110,IF(Inventory!$D$10:$D$1000=$D110,IF(Inventory!$J$10:$J$1000=freez,IF(Inventory!$P$10:$P$1000=AP$9,Inventory!$AD$10:$AD$1000))))))+SUM(IF(Inventory!$B$10:$B$1000=$B110,IF(Inventory!$C$10:$C$1000=$C110,IF(Inventory!$D$10:$D$1000=$D110,IF(Inventory!$J$10:$J$1000=wifr,IF(Inventory!$P$10:$P$1000=AP$9,Inventory!$AD$10:$AD$1000)))))))</f>
        <v/>
      </c>
      <c r="AQ110" s="121" t="str">
        <f t="array" ref="AQ110">IF($D110="","",SUM(IF(Inventory!$B$10:$B$1000=$B110,IF(Inventory!$C$10:$C$1000=$C110,IF(Inventory!$D$10:$D$1000=$D110,IF(Inventory!$J$10:$J$1000=freez,IF(Inventory!$P$10:$P$1000=AQ$9,Inventory!$AD$10:$AD$1000))))))+SUM(IF(Inventory!$B$10:$B$1000=$B110,IF(Inventory!$C$10:$C$1000=$C110,IF(Inventory!$D$10:$D$1000=$D110,IF(Inventory!$J$10:$J$1000=wifr,IF(Inventory!$P$10:$P$1000=AQ$9,Inventory!$AD$10:$AD$1000)))))))</f>
        <v/>
      </c>
      <c r="AR110" s="121" t="str">
        <f t="array" ref="AR110">IF($D110="","",SUM(IF(Inventory!$B$10:$B$1000=$B110,IF(Inventory!$C$10:$C$1000=$C110,IF(Inventory!$D$10:$D$1000=$D110,IF(Inventory!$J$10:$J$1000=freez,IF(Inventory!$P$10:$P$1000=AR$9,Inventory!$AD$10:$AD$1000))))))+SUM(IF(Inventory!$B$10:$B$1000=$B110,IF(Inventory!$C$10:$C$1000=$C110,IF(Inventory!$D$10:$D$1000=$D110,IF(Inventory!$J$10:$J$1000=wifr,IF(Inventory!$P$10:$P$1000=AR$9,Inventory!$AD$10:$AD$1000)))))))</f>
        <v/>
      </c>
      <c r="AS110" s="124" t="str">
        <f t="shared" si="33"/>
        <v/>
      </c>
      <c r="AU110" s="352"/>
      <c r="AV110" s="352"/>
      <c r="AX110" s="125">
        <f>IF($C110="",0,Prog!$H108*AX$6*($AU110+$AV110)/12000)</f>
        <v>0</v>
      </c>
      <c r="AY110" s="125">
        <f>IF($C110="",0,Prog!$H108*AY$6*($AU110+$AV110)/12000)</f>
        <v>0</v>
      </c>
      <c r="AZ110" s="121"/>
    </row>
    <row r="111" spans="1:52" ht="16.5" x14ac:dyDescent="0.3">
      <c r="A111" s="279" t="str">
        <f>IF(Prog!B109="","",Prog!B109)</f>
        <v/>
      </c>
      <c r="B111" s="279" t="str">
        <f>IF(Prog!C109="","",Prog!C109)</f>
        <v/>
      </c>
      <c r="C111" s="279" t="str">
        <f>IF(Prog!D109="","",Prog!D109)</f>
        <v/>
      </c>
      <c r="D111" s="120"/>
      <c r="E111" s="121" t="str">
        <f t="array" ref="E111">IF($D111="","",COUNT(IF(Inventory!$B$10:$B$1000=$B111,IF(Inventory!$C$10:$C$1000=$C111,IF(Inventory!$D$10:$D$1000=$D111,IF(Inventory!$P$10:$P$1000=E$9,1))))))</f>
        <v/>
      </c>
      <c r="F111" s="121" t="str">
        <f t="array" ref="F111">IF($D111="","",COUNT(IF(Inventory!$B$10:$B$1000=$B111,IF(Inventory!$C$10:$C$1000=$C111,IF(Inventory!$D$10:$D$1000=$D111,IF(Inventory!$P$10:$P$1000=F$9,1))))))</f>
        <v/>
      </c>
      <c r="G111" s="121" t="str">
        <f t="array" ref="G111">IF($D111="","",COUNT(IF(Inventory!$B$10:$B$1000=$B111,IF(Inventory!$C$10:$C$1000=$C111,IF(Inventory!$D$10:$D$1000=$D111,IF(Inventory!$P$10:$P$1000=G$9,1))))))</f>
        <v/>
      </c>
      <c r="H111" s="121" t="str">
        <f t="array" ref="H111">IF($D111="","",COUNT(IF(Inventory!$B$10:$B$1000=$B111,IF(Inventory!$C$10:$C$1000=$C111,IF(Inventory!$D$10:$D$1000=$D111,IF(Inventory!$P$10:$P$1000=H$9,1))))))</f>
        <v/>
      </c>
      <c r="I111" s="121" t="str">
        <f t="array" ref="I111">IF($D111="","",COUNT(IF(Inventory!$B$10:$B$1000=$B111,IF(Inventory!$C$10:$C$1000=$C111,IF(Inventory!$D$10:$D$1000=$D111,IF(Inventory!$P$10:$P$1000=I$9,1))))))</f>
        <v/>
      </c>
      <c r="J111" s="121">
        <f t="shared" si="28"/>
        <v>0</v>
      </c>
      <c r="K111" s="121" t="str">
        <f t="array" ref="K111">IF($D111="","",COUNT(IF(Inventory!$B$10:$B$1000=$B111,IF(Inventory!$C$10:$C$1000=$C111,IF(Inventory!$D$10:$D$1000=$D111,IF(Inventory!$J$10:$J$1000=wicr,1)))))+COUNT(IF(Inventory!$B$10:$B$1000=$B111,IF(Inventory!$C$10:$C$1000=$C111,IF(Inventory!$D$10:$D$1000=$D111,IF(Inventory!$J$10:$J$1000=wifr,1))))))</f>
        <v/>
      </c>
      <c r="L111" s="121" t="str">
        <f t="array" ref="L111">IF($D111="","",COUNT(IF(Inventory!$B$10:$B$1000=$B111,IF(Inventory!$C$10:$C$1000=$C111,IF(Inventory!$D$10:$D$1000=$D111,IF(Inventory!$J$10:$J$1000=wicr,IF(Inventory!$P$10:$P$1000=L$9,1))))))+COUNT(IF(Inventory!$B$10:$B$1000=$B111,IF(Inventory!$C$10:$C$1000=$C111,IF(Inventory!$D$10:$D$1000=$D111,IF(Inventory!$J$10:$J$1000=wifr,IF(Inventory!$P$10:$P$1000=L$9,1)))))))</f>
        <v/>
      </c>
      <c r="M111" s="121" t="str">
        <f t="array" ref="M111">IF($D111="","",COUNT(IF(Inventory!$B$10:$B$1000=$B111,IF(Inventory!$C$10:$C$1000=$C111,IF(Inventory!$D$10:$D$1000=$D111,IF(Inventory!$J$10:$J$1000=wicr,IF(Inventory!$P$10:$P$1000=M$9,1))))))+COUNT(IF(Inventory!$B$10:$B$1000=$B111,IF(Inventory!$C$10:$C$1000=$C111,IF(Inventory!$D$10:$D$1000=$D111,IF(Inventory!$J$10:$J$1000=wifr,IF(Inventory!$P$10:$P$1000=M$9,1)))))))</f>
        <v/>
      </c>
      <c r="N111" s="121" t="str">
        <f t="array" ref="N111">IF($D111="","",COUNT(IF(Inventory!$B$10:$B$1000=$B111,IF(Inventory!$C$10:$C$1000=$C111,IF(Inventory!$D$10:$D$1000=$D111,IF(Inventory!$J$10:$J$1000=wicr,IF(Inventory!$P$10:$P$1000=N$9,1))))))+COUNT(IF(Inventory!$B$10:$B$1000=$B111,IF(Inventory!$C$10:$C$1000=$C111,IF(Inventory!$D$10:$D$1000=$D111,IF(Inventory!$J$10:$J$1000=wifr,IF(Inventory!$P$10:$P$1000=N$9,1)))))))</f>
        <v/>
      </c>
      <c r="O111" s="121" t="str">
        <f t="array" ref="O111">IF($D111="","",COUNT(IF(Inventory!$B$10:$B$1000=$B111,IF(Inventory!$C$10:$C$1000=$C111,IF(Inventory!$D$10:$D$1000=$D111,IF(Inventory!$J$10:$J$1000=wicr,IF(Inventory!$P$10:$P$1000=O$9,1))))))+COUNT(IF(Inventory!$B$10:$B$1000=$B111,IF(Inventory!$C$10:$C$1000=$C111,IF(Inventory!$D$10:$D$1000=$D111,IF(Inventory!$J$10:$J$1000=wifr,IF(Inventory!$P$10:$P$1000=O$9,1)))))))</f>
        <v/>
      </c>
      <c r="P111" s="121" t="str">
        <f t="array" ref="P111">IF($D111="","",COUNT(IF(Inventory!$B$10:$B$1000=$B111,IF(Inventory!$C$10:$C$1000=$C111,IF(Inventory!$D$10:$D$1000=$D111,IF(Inventory!$J$10:$J$1000=wicr,IF(Inventory!$P$10:$P$1000=P$9,1))))))+COUNT(IF(Inventory!$B$10:$B$1000=$B111,IF(Inventory!$C$10:$C$1000=$C111,IF(Inventory!$D$10:$D$1000=$D111,IF(Inventory!$J$10:$J$1000=wifr,IF(Inventory!$P$10:$P$1000=P$9,1)))))))</f>
        <v/>
      </c>
      <c r="Q111" s="122" t="str">
        <f t="shared" si="29"/>
        <v/>
      </c>
      <c r="R111" s="121" t="str">
        <f t="array" ref="R111">IF($D111="","",COUNT(IF(Inventory!$B$10:$B$1000=$B111,IF(Inventory!$C$10:$C$1000=$C111,IF(Inventory!$D$10:$D$1000=$D111,IF(Inventory!$J$10:$J$1000=frig,1))))))</f>
        <v/>
      </c>
      <c r="S111" s="121" t="str">
        <f t="array" ref="S111">IF($D111="","",COUNT(IF(Inventory!$B$10:$B$1000=$B111,IF(Inventory!$C$10:$C$1000=$C111,IF(Inventory!$D$10:$D$1000=$D111,IF(Inventory!$J$10:$J$1000=frig,IF(Inventory!$P$10:$P$1000=S$9,1)))))))</f>
        <v/>
      </c>
      <c r="T111" s="121" t="str">
        <f t="array" ref="T111">IF($D111="","",COUNT(IF(Inventory!$B$10:$B$1000=$B111,IF(Inventory!$C$10:$C$1000=$C111,IF(Inventory!$D$10:$D$1000=$D111,IF(Inventory!$J$10:$J$1000=frig,IF(Inventory!$P$10:$P$1000=T$9,1)))))))</f>
        <v/>
      </c>
      <c r="U111" s="121" t="str">
        <f t="array" ref="U111">IF($D111="","",COUNT(IF(Inventory!$B$10:$B$1000=$B111,IF(Inventory!$C$10:$C$1000=$C111,IF(Inventory!$D$10:$D$1000=$D111,IF(Inventory!$J$10:$J$1000=frig,IF(Inventory!$P$10:$P$1000=U$9,1)))))))</f>
        <v/>
      </c>
      <c r="V111" s="121" t="str">
        <f t="array" ref="V111">IF($D111="","",COUNT(IF(Inventory!$B$10:$B$1000=$B111,IF(Inventory!$C$10:$C$1000=$C111,IF(Inventory!$D$10:$D$1000=$D111,IF(Inventory!$J$10:$J$1000=frig,IF(Inventory!$P$10:$P$1000=V$9,1)))))))</f>
        <v/>
      </c>
      <c r="W111" s="121" t="str">
        <f t="array" ref="W111">IF($D111="","",COUNT(IF(Inventory!$B$10:$B$1000=$B111,IF(Inventory!$C$10:$C$1000=$C111,IF(Inventory!$D$10:$D$1000=$D111,IF(Inventory!$J$10:$J$1000=frig,IF(Inventory!$P$10:$P$1000=W$9,1)))))))</f>
        <v/>
      </c>
      <c r="X111" s="122" t="str">
        <f t="shared" si="30"/>
        <v/>
      </c>
      <c r="Y111" s="121" t="str">
        <f t="array" ref="Y111">IF($D111="","",COUNT(IF(Inventory!$B$10:$B$1000=$B111,IF(Inventory!$C$10:$C$1000=$C111,IF(Inventory!$D$10:$D$1000=$D111,IF(Inventory!$J$10:$J$1000=freez,1))))))</f>
        <v/>
      </c>
      <c r="Z111" s="121" t="str">
        <f t="array" ref="Z111">IF($D111="","",COUNT(IF(Inventory!$B$10:$B$1000=$B111,IF(Inventory!$C$10:$C$1000=$C111,IF(Inventory!$D$10:$D$1000=$D111,IF(Inventory!$J$10:$J$1000=freez,IF(Inventory!$P$10:$P$1000=Z$9,1)))))))</f>
        <v/>
      </c>
      <c r="AA111" s="121" t="str">
        <f t="array" ref="AA111">IF($D111="","",COUNT(IF(Inventory!$B$10:$B$1000=$B111,IF(Inventory!$C$10:$C$1000=$C111,IF(Inventory!$D$10:$D$1000=$D111,IF(Inventory!$J$10:$J$1000=freez,IF(Inventory!$P$10:$P$1000=AA$9,1)))))))</f>
        <v/>
      </c>
      <c r="AB111" s="121" t="str">
        <f t="array" ref="AB111">IF($D111="","",COUNT(IF(Inventory!$B$10:$B$1000=$B111,IF(Inventory!$C$10:$C$1000=$C111,IF(Inventory!$D$10:$D$1000=$D111,IF(Inventory!$J$10:$J$1000=freez,IF(Inventory!$P$10:$P$1000=AB$9,1)))))))</f>
        <v/>
      </c>
      <c r="AC111" s="121" t="str">
        <f t="array" ref="AC111">IF($D111="","",COUNT(IF(Inventory!$B$10:$B$1000=$B111,IF(Inventory!$C$10:$C$1000=$C111,IF(Inventory!$D$10:$D$1000=$D111,IF(Inventory!$J$10:$J$1000=freez,IF(Inventory!$P$10:$P$1000=AC$9,1)))))))</f>
        <v/>
      </c>
      <c r="AD111" s="121" t="str">
        <f t="array" ref="AD111">IF($D111="","",COUNT(IF(Inventory!$B$10:$B$1000=$B111,IF(Inventory!$C$10:$C$1000=$C111,IF(Inventory!$D$10:$D$1000=$D111,IF(Inventory!$J$10:$J$1000=freez,IF(Inventory!$P$10:$P$1000=AD$9,1)))))))</f>
        <v/>
      </c>
      <c r="AE111" s="122" t="str">
        <f t="shared" si="31"/>
        <v/>
      </c>
      <c r="AF111" s="121" t="str">
        <f t="array" ref="AF111">IF($D111="","",SUM(IF(Inventory!$B$10:$B$1000=$B111,IF(Inventory!$C$10:$C$1000=$C111,IF(Inventory!$D$10:$D$1000=$D111,IF(Inventory!$J$10:$J$1000=frig,Inventory!$AC$10:$AC$1000)))))+SUM(IF(Inventory!$B$10:$B$1000=$B111,IF(Inventory!$C$10:$C$1000=$C111,IF(Inventory!$D$10:$D$1000=$D111,IF(Inventory!$J$10:$J$1000=wicr,Inventory!$AC$10:$AC$1000))))))</f>
        <v/>
      </c>
      <c r="AG111" s="121" t="str">
        <f t="array" ref="AG111">IF($D111="","",SUM(IF(Inventory!$B$10:$B$1000=$B111,IF(Inventory!$C$10:$C$1000=$C111,IF(Inventory!$D$10:$D$1000=$D111,IF(Inventory!$J$10:$J$1000=frig,IF(Inventory!$P$10:$P$1000=AG$9,Inventory!$AC$10:$AC$1000))))))+SUM(IF(Inventory!$B$10:$B$1000=$B111,IF(Inventory!$C$10:$C$1000=$C111,IF(Inventory!$D$10:$D$1000=$D111,IF(Inventory!$J$10:$J$1000=wicr,IF(Inventory!$P$10:$P$1000=AG$9,Inventory!$AC$10:$AC$1000)))))))</f>
        <v/>
      </c>
      <c r="AH111" s="121" t="str">
        <f t="array" ref="AH111">IF($D111="","",SUM(IF(Inventory!$B$10:$B$1000=$B111,IF(Inventory!$C$10:$C$1000=$C111,IF(Inventory!$D$10:$D$1000=$D111,IF(Inventory!$J$10:$J$1000=frig,IF(Inventory!$P$10:$P$1000=AH$9,Inventory!$AC$10:$AC$1000))))))+SUM(IF(Inventory!$B$10:$B$1000=$B111,IF(Inventory!$C$10:$C$1000=$C111,IF(Inventory!$D$10:$D$1000=$D111,IF(Inventory!$J$10:$J$1000=wicr,IF(Inventory!$P$10:$P$1000=AH$9,Inventory!$AC$10:$AC$1000)))))))</f>
        <v/>
      </c>
      <c r="AI111" s="121" t="str">
        <f t="array" ref="AI111">IF($D111="","",SUM(IF(Inventory!$B$10:$B$1000=$B111,IF(Inventory!$C$10:$C$1000=$C111,IF(Inventory!$D$10:$D$1000=$D111,IF(Inventory!$J$10:$J$1000=frig,IF(Inventory!$P$10:$P$1000=AI$9,Inventory!$AC$10:$AC$1000))))))+SUM(IF(Inventory!$B$10:$B$1000=$B111,IF(Inventory!$C$10:$C$1000=$C111,IF(Inventory!$D$10:$D$1000=$D111,IF(Inventory!$J$10:$J$1000=wicr,IF(Inventory!$P$10:$P$1000=AI$9,Inventory!$AC$10:$AC$1000)))))))</f>
        <v/>
      </c>
      <c r="AJ111" s="121" t="str">
        <f t="array" ref="AJ111">IF($D111="","",SUM(IF(Inventory!$B$10:$B$1000=$B111,IF(Inventory!$C$10:$C$1000=$C111,IF(Inventory!$D$10:$D$1000=$D111,IF(Inventory!$J$10:$J$1000=frig,IF(Inventory!$P$10:$P$1000=AJ$9,Inventory!$AC$10:$AC$1000))))))+SUM(IF(Inventory!$B$10:$B$1000=$B111,IF(Inventory!$C$10:$C$1000=$C111,IF(Inventory!$D$10:$D$1000=$D111,IF(Inventory!$J$10:$J$1000=wicr,IF(Inventory!$P$10:$P$1000=AJ$9,Inventory!$AC$10:$AC$1000)))))))</f>
        <v/>
      </c>
      <c r="AK111" s="121" t="str">
        <f t="array" ref="AK111">IF($D111="","",SUM(IF(Inventory!$B$10:$B$1000=$B111,IF(Inventory!$C$10:$C$1000=$C111,IF(Inventory!$D$10:$D$1000=$D111,IF(Inventory!$J$10:$J$1000=frig,IF(Inventory!$P$10:$P$1000=AK$9,Inventory!$AC$10:$AC$1000))))))+SUM(IF(Inventory!$B$10:$B$1000=$B111,IF(Inventory!$C$10:$C$1000=$C111,IF(Inventory!$D$10:$D$1000=$D111,IF(Inventory!$J$10:$J$1000=wicr,IF(Inventory!$P$10:$P$1000=AK$9,Inventory!$AC$10:$AC$1000)))))))</f>
        <v/>
      </c>
      <c r="AL111" s="123" t="str">
        <f t="shared" si="32"/>
        <v/>
      </c>
      <c r="AM111" s="121" t="str">
        <f t="array" ref="AM111">IF($D111="","",SUM(IF(Inventory!$B$10:$B$1000=$B111,IF(Inventory!$C$10:$C$1000=$C111,IF(Inventory!$D$10:$D$1000=$D111,IF(Inventory!$J$10:$J$1000=freez,Inventory!$AD$10:$AD$1000)))))+SUM(IF(Inventory!$B$10:$B$1000=$B111,IF(Inventory!$C$10:$C$1000=$C111,IF(Inventory!$D$10:$D$1000=$D111,IF(Inventory!$J$10:$J$1000=wifr,Inventory!$AD$10:$AD$1000))))))</f>
        <v/>
      </c>
      <c r="AN111" s="121" t="str">
        <f t="array" ref="AN111">IF($D111="","",SUM(IF(Inventory!$B$10:$B$1000=$B111,IF(Inventory!$C$10:$C$1000=$C111,IF(Inventory!$D$10:$D$1000=$D111,IF(Inventory!$J$10:$J$1000=freez,IF(Inventory!$P$10:$P$1000=AN$9,Inventory!$AD$10:$AD$1000))))))+SUM(IF(Inventory!$B$10:$B$1000=$B111,IF(Inventory!$C$10:$C$1000=$C111,IF(Inventory!$D$10:$D$1000=$D111,IF(Inventory!$J$10:$J$1000=wifr,IF(Inventory!$P$10:$P$1000=AN$9,Inventory!$AD$10:$AD$1000)))))))</f>
        <v/>
      </c>
      <c r="AO111" s="121" t="str">
        <f t="array" ref="AO111">IF($D111="","",SUM(IF(Inventory!$B$10:$B$1000=$B111,IF(Inventory!$C$10:$C$1000=$C111,IF(Inventory!$D$10:$D$1000=$D111,IF(Inventory!$J$10:$J$1000=freez,IF(Inventory!$P$10:$P$1000=AO$9,Inventory!$AD$10:$AD$1000))))))+SUM(IF(Inventory!$B$10:$B$1000=$B111,IF(Inventory!$C$10:$C$1000=$C111,IF(Inventory!$D$10:$D$1000=$D111,IF(Inventory!$J$10:$J$1000=wifr,IF(Inventory!$P$10:$P$1000=AO$9,Inventory!$AD$10:$AD$1000)))))))</f>
        <v/>
      </c>
      <c r="AP111" s="121" t="str">
        <f t="array" ref="AP111">IF($D111="","",SUM(IF(Inventory!$B$10:$B$1000=$B111,IF(Inventory!$C$10:$C$1000=$C111,IF(Inventory!$D$10:$D$1000=$D111,IF(Inventory!$J$10:$J$1000=freez,IF(Inventory!$P$10:$P$1000=AP$9,Inventory!$AD$10:$AD$1000))))))+SUM(IF(Inventory!$B$10:$B$1000=$B111,IF(Inventory!$C$10:$C$1000=$C111,IF(Inventory!$D$10:$D$1000=$D111,IF(Inventory!$J$10:$J$1000=wifr,IF(Inventory!$P$10:$P$1000=AP$9,Inventory!$AD$10:$AD$1000)))))))</f>
        <v/>
      </c>
      <c r="AQ111" s="121" t="str">
        <f t="array" ref="AQ111">IF($D111="","",SUM(IF(Inventory!$B$10:$B$1000=$B111,IF(Inventory!$C$10:$C$1000=$C111,IF(Inventory!$D$10:$D$1000=$D111,IF(Inventory!$J$10:$J$1000=freez,IF(Inventory!$P$10:$P$1000=AQ$9,Inventory!$AD$10:$AD$1000))))))+SUM(IF(Inventory!$B$10:$B$1000=$B111,IF(Inventory!$C$10:$C$1000=$C111,IF(Inventory!$D$10:$D$1000=$D111,IF(Inventory!$J$10:$J$1000=wifr,IF(Inventory!$P$10:$P$1000=AQ$9,Inventory!$AD$10:$AD$1000)))))))</f>
        <v/>
      </c>
      <c r="AR111" s="121" t="str">
        <f t="array" ref="AR111">IF($D111="","",SUM(IF(Inventory!$B$10:$B$1000=$B111,IF(Inventory!$C$10:$C$1000=$C111,IF(Inventory!$D$10:$D$1000=$D111,IF(Inventory!$J$10:$J$1000=freez,IF(Inventory!$P$10:$P$1000=AR$9,Inventory!$AD$10:$AD$1000))))))+SUM(IF(Inventory!$B$10:$B$1000=$B111,IF(Inventory!$C$10:$C$1000=$C111,IF(Inventory!$D$10:$D$1000=$D111,IF(Inventory!$J$10:$J$1000=wifr,IF(Inventory!$P$10:$P$1000=AR$9,Inventory!$AD$10:$AD$1000)))))))</f>
        <v/>
      </c>
      <c r="AS111" s="124" t="str">
        <f t="shared" si="33"/>
        <v/>
      </c>
      <c r="AU111" s="352"/>
      <c r="AV111" s="352"/>
      <c r="AX111" s="125">
        <f>IF($C111="",0,Prog!$H109*AX$6*($AU111+$AV111)/12000)</f>
        <v>0</v>
      </c>
      <c r="AY111" s="125">
        <f>IF($C111="",0,Prog!$H109*AY$6*($AU111+$AV111)/12000)</f>
        <v>0</v>
      </c>
      <c r="AZ111" s="121"/>
    </row>
    <row r="112" spans="1:52" ht="16.5" x14ac:dyDescent="0.3">
      <c r="A112" s="279" t="str">
        <f>IF(Prog!B110="","",Prog!B110)</f>
        <v/>
      </c>
      <c r="B112" s="279" t="str">
        <f>IF(Prog!C110="","",Prog!C110)</f>
        <v/>
      </c>
      <c r="C112" s="279" t="str">
        <f>IF(Prog!D110="","",Prog!D110)</f>
        <v/>
      </c>
      <c r="D112" s="120"/>
      <c r="E112" s="121" t="str">
        <f t="array" ref="E112">IF($D112="","",COUNT(IF(Inventory!$B$10:$B$1000=$B112,IF(Inventory!$C$10:$C$1000=$C112,IF(Inventory!$D$10:$D$1000=$D112,IF(Inventory!$P$10:$P$1000=E$9,1))))))</f>
        <v/>
      </c>
      <c r="F112" s="121" t="str">
        <f t="array" ref="F112">IF($D112="","",COUNT(IF(Inventory!$B$10:$B$1000=$B112,IF(Inventory!$C$10:$C$1000=$C112,IF(Inventory!$D$10:$D$1000=$D112,IF(Inventory!$P$10:$P$1000=F$9,1))))))</f>
        <v/>
      </c>
      <c r="G112" s="121" t="str">
        <f t="array" ref="G112">IF($D112="","",COUNT(IF(Inventory!$B$10:$B$1000=$B112,IF(Inventory!$C$10:$C$1000=$C112,IF(Inventory!$D$10:$D$1000=$D112,IF(Inventory!$P$10:$P$1000=G$9,1))))))</f>
        <v/>
      </c>
      <c r="H112" s="121" t="str">
        <f t="array" ref="H112">IF($D112="","",COUNT(IF(Inventory!$B$10:$B$1000=$B112,IF(Inventory!$C$10:$C$1000=$C112,IF(Inventory!$D$10:$D$1000=$D112,IF(Inventory!$P$10:$P$1000=H$9,1))))))</f>
        <v/>
      </c>
      <c r="I112" s="121" t="str">
        <f t="array" ref="I112">IF($D112="","",COUNT(IF(Inventory!$B$10:$B$1000=$B112,IF(Inventory!$C$10:$C$1000=$C112,IF(Inventory!$D$10:$D$1000=$D112,IF(Inventory!$P$10:$P$1000=I$9,1))))))</f>
        <v/>
      </c>
      <c r="J112" s="121">
        <f t="shared" si="28"/>
        <v>0</v>
      </c>
      <c r="K112" s="121" t="str">
        <f t="array" ref="K112">IF($D112="","",COUNT(IF(Inventory!$B$10:$B$1000=$B112,IF(Inventory!$C$10:$C$1000=$C112,IF(Inventory!$D$10:$D$1000=$D112,IF(Inventory!$J$10:$J$1000=wicr,1)))))+COUNT(IF(Inventory!$B$10:$B$1000=$B112,IF(Inventory!$C$10:$C$1000=$C112,IF(Inventory!$D$10:$D$1000=$D112,IF(Inventory!$J$10:$J$1000=wifr,1))))))</f>
        <v/>
      </c>
      <c r="L112" s="121" t="str">
        <f t="array" ref="L112">IF($D112="","",COUNT(IF(Inventory!$B$10:$B$1000=$B112,IF(Inventory!$C$10:$C$1000=$C112,IF(Inventory!$D$10:$D$1000=$D112,IF(Inventory!$J$10:$J$1000=wicr,IF(Inventory!$P$10:$P$1000=L$9,1))))))+COUNT(IF(Inventory!$B$10:$B$1000=$B112,IF(Inventory!$C$10:$C$1000=$C112,IF(Inventory!$D$10:$D$1000=$D112,IF(Inventory!$J$10:$J$1000=wifr,IF(Inventory!$P$10:$P$1000=L$9,1)))))))</f>
        <v/>
      </c>
      <c r="M112" s="121" t="str">
        <f t="array" ref="M112">IF($D112="","",COUNT(IF(Inventory!$B$10:$B$1000=$B112,IF(Inventory!$C$10:$C$1000=$C112,IF(Inventory!$D$10:$D$1000=$D112,IF(Inventory!$J$10:$J$1000=wicr,IF(Inventory!$P$10:$P$1000=M$9,1))))))+COUNT(IF(Inventory!$B$10:$B$1000=$B112,IF(Inventory!$C$10:$C$1000=$C112,IF(Inventory!$D$10:$D$1000=$D112,IF(Inventory!$J$10:$J$1000=wifr,IF(Inventory!$P$10:$P$1000=M$9,1)))))))</f>
        <v/>
      </c>
      <c r="N112" s="121" t="str">
        <f t="array" ref="N112">IF($D112="","",COUNT(IF(Inventory!$B$10:$B$1000=$B112,IF(Inventory!$C$10:$C$1000=$C112,IF(Inventory!$D$10:$D$1000=$D112,IF(Inventory!$J$10:$J$1000=wicr,IF(Inventory!$P$10:$P$1000=N$9,1))))))+COUNT(IF(Inventory!$B$10:$B$1000=$B112,IF(Inventory!$C$10:$C$1000=$C112,IF(Inventory!$D$10:$D$1000=$D112,IF(Inventory!$J$10:$J$1000=wifr,IF(Inventory!$P$10:$P$1000=N$9,1)))))))</f>
        <v/>
      </c>
      <c r="O112" s="121" t="str">
        <f t="array" ref="O112">IF($D112="","",COUNT(IF(Inventory!$B$10:$B$1000=$B112,IF(Inventory!$C$10:$C$1000=$C112,IF(Inventory!$D$10:$D$1000=$D112,IF(Inventory!$J$10:$J$1000=wicr,IF(Inventory!$P$10:$P$1000=O$9,1))))))+COUNT(IF(Inventory!$B$10:$B$1000=$B112,IF(Inventory!$C$10:$C$1000=$C112,IF(Inventory!$D$10:$D$1000=$D112,IF(Inventory!$J$10:$J$1000=wifr,IF(Inventory!$P$10:$P$1000=O$9,1)))))))</f>
        <v/>
      </c>
      <c r="P112" s="121" t="str">
        <f t="array" ref="P112">IF($D112="","",COUNT(IF(Inventory!$B$10:$B$1000=$B112,IF(Inventory!$C$10:$C$1000=$C112,IF(Inventory!$D$10:$D$1000=$D112,IF(Inventory!$J$10:$J$1000=wicr,IF(Inventory!$P$10:$P$1000=P$9,1))))))+COUNT(IF(Inventory!$B$10:$B$1000=$B112,IF(Inventory!$C$10:$C$1000=$C112,IF(Inventory!$D$10:$D$1000=$D112,IF(Inventory!$J$10:$J$1000=wifr,IF(Inventory!$P$10:$P$1000=P$9,1)))))))</f>
        <v/>
      </c>
      <c r="Q112" s="122" t="str">
        <f t="shared" si="29"/>
        <v/>
      </c>
      <c r="R112" s="121" t="str">
        <f t="array" ref="R112">IF($D112="","",COUNT(IF(Inventory!$B$10:$B$1000=$B112,IF(Inventory!$C$10:$C$1000=$C112,IF(Inventory!$D$10:$D$1000=$D112,IF(Inventory!$J$10:$J$1000=frig,1))))))</f>
        <v/>
      </c>
      <c r="S112" s="121" t="str">
        <f t="array" ref="S112">IF($D112="","",COUNT(IF(Inventory!$B$10:$B$1000=$B112,IF(Inventory!$C$10:$C$1000=$C112,IF(Inventory!$D$10:$D$1000=$D112,IF(Inventory!$J$10:$J$1000=frig,IF(Inventory!$P$10:$P$1000=S$9,1)))))))</f>
        <v/>
      </c>
      <c r="T112" s="121" t="str">
        <f t="array" ref="T112">IF($D112="","",COUNT(IF(Inventory!$B$10:$B$1000=$B112,IF(Inventory!$C$10:$C$1000=$C112,IF(Inventory!$D$10:$D$1000=$D112,IF(Inventory!$J$10:$J$1000=frig,IF(Inventory!$P$10:$P$1000=T$9,1)))))))</f>
        <v/>
      </c>
      <c r="U112" s="121" t="str">
        <f t="array" ref="U112">IF($D112="","",COUNT(IF(Inventory!$B$10:$B$1000=$B112,IF(Inventory!$C$10:$C$1000=$C112,IF(Inventory!$D$10:$D$1000=$D112,IF(Inventory!$J$10:$J$1000=frig,IF(Inventory!$P$10:$P$1000=U$9,1)))))))</f>
        <v/>
      </c>
      <c r="V112" s="121" t="str">
        <f t="array" ref="V112">IF($D112="","",COUNT(IF(Inventory!$B$10:$B$1000=$B112,IF(Inventory!$C$10:$C$1000=$C112,IF(Inventory!$D$10:$D$1000=$D112,IF(Inventory!$J$10:$J$1000=frig,IF(Inventory!$P$10:$P$1000=V$9,1)))))))</f>
        <v/>
      </c>
      <c r="W112" s="121" t="str">
        <f t="array" ref="W112">IF($D112="","",COUNT(IF(Inventory!$B$10:$B$1000=$B112,IF(Inventory!$C$10:$C$1000=$C112,IF(Inventory!$D$10:$D$1000=$D112,IF(Inventory!$J$10:$J$1000=frig,IF(Inventory!$P$10:$P$1000=W$9,1)))))))</f>
        <v/>
      </c>
      <c r="X112" s="122" t="str">
        <f t="shared" si="30"/>
        <v/>
      </c>
      <c r="Y112" s="121" t="str">
        <f t="array" ref="Y112">IF($D112="","",COUNT(IF(Inventory!$B$10:$B$1000=$B112,IF(Inventory!$C$10:$C$1000=$C112,IF(Inventory!$D$10:$D$1000=$D112,IF(Inventory!$J$10:$J$1000=freez,1))))))</f>
        <v/>
      </c>
      <c r="Z112" s="121" t="str">
        <f t="array" ref="Z112">IF($D112="","",COUNT(IF(Inventory!$B$10:$B$1000=$B112,IF(Inventory!$C$10:$C$1000=$C112,IF(Inventory!$D$10:$D$1000=$D112,IF(Inventory!$J$10:$J$1000=freez,IF(Inventory!$P$10:$P$1000=Z$9,1)))))))</f>
        <v/>
      </c>
      <c r="AA112" s="121" t="str">
        <f t="array" ref="AA112">IF($D112="","",COUNT(IF(Inventory!$B$10:$B$1000=$B112,IF(Inventory!$C$10:$C$1000=$C112,IF(Inventory!$D$10:$D$1000=$D112,IF(Inventory!$J$10:$J$1000=freez,IF(Inventory!$P$10:$P$1000=AA$9,1)))))))</f>
        <v/>
      </c>
      <c r="AB112" s="121" t="str">
        <f t="array" ref="AB112">IF($D112="","",COUNT(IF(Inventory!$B$10:$B$1000=$B112,IF(Inventory!$C$10:$C$1000=$C112,IF(Inventory!$D$10:$D$1000=$D112,IF(Inventory!$J$10:$J$1000=freez,IF(Inventory!$P$10:$P$1000=AB$9,1)))))))</f>
        <v/>
      </c>
      <c r="AC112" s="121" t="str">
        <f t="array" ref="AC112">IF($D112="","",COUNT(IF(Inventory!$B$10:$B$1000=$B112,IF(Inventory!$C$10:$C$1000=$C112,IF(Inventory!$D$10:$D$1000=$D112,IF(Inventory!$J$10:$J$1000=freez,IF(Inventory!$P$10:$P$1000=AC$9,1)))))))</f>
        <v/>
      </c>
      <c r="AD112" s="121" t="str">
        <f t="array" ref="AD112">IF($D112="","",COUNT(IF(Inventory!$B$10:$B$1000=$B112,IF(Inventory!$C$10:$C$1000=$C112,IF(Inventory!$D$10:$D$1000=$D112,IF(Inventory!$J$10:$J$1000=freez,IF(Inventory!$P$10:$P$1000=AD$9,1)))))))</f>
        <v/>
      </c>
      <c r="AE112" s="122" t="str">
        <f t="shared" si="31"/>
        <v/>
      </c>
      <c r="AF112" s="121" t="str">
        <f t="array" ref="AF112">IF($D112="","",SUM(IF(Inventory!$B$10:$B$1000=$B112,IF(Inventory!$C$10:$C$1000=$C112,IF(Inventory!$D$10:$D$1000=$D112,IF(Inventory!$J$10:$J$1000=frig,Inventory!$AC$10:$AC$1000)))))+SUM(IF(Inventory!$B$10:$B$1000=$B112,IF(Inventory!$C$10:$C$1000=$C112,IF(Inventory!$D$10:$D$1000=$D112,IF(Inventory!$J$10:$J$1000=wicr,Inventory!$AC$10:$AC$1000))))))</f>
        <v/>
      </c>
      <c r="AG112" s="121" t="str">
        <f t="array" ref="AG112">IF($D112="","",SUM(IF(Inventory!$B$10:$B$1000=$B112,IF(Inventory!$C$10:$C$1000=$C112,IF(Inventory!$D$10:$D$1000=$D112,IF(Inventory!$J$10:$J$1000=frig,IF(Inventory!$P$10:$P$1000=AG$9,Inventory!$AC$10:$AC$1000))))))+SUM(IF(Inventory!$B$10:$B$1000=$B112,IF(Inventory!$C$10:$C$1000=$C112,IF(Inventory!$D$10:$D$1000=$D112,IF(Inventory!$J$10:$J$1000=wicr,IF(Inventory!$P$10:$P$1000=AG$9,Inventory!$AC$10:$AC$1000)))))))</f>
        <v/>
      </c>
      <c r="AH112" s="121" t="str">
        <f t="array" ref="AH112">IF($D112="","",SUM(IF(Inventory!$B$10:$B$1000=$B112,IF(Inventory!$C$10:$C$1000=$C112,IF(Inventory!$D$10:$D$1000=$D112,IF(Inventory!$J$10:$J$1000=frig,IF(Inventory!$P$10:$P$1000=AH$9,Inventory!$AC$10:$AC$1000))))))+SUM(IF(Inventory!$B$10:$B$1000=$B112,IF(Inventory!$C$10:$C$1000=$C112,IF(Inventory!$D$10:$D$1000=$D112,IF(Inventory!$J$10:$J$1000=wicr,IF(Inventory!$P$10:$P$1000=AH$9,Inventory!$AC$10:$AC$1000)))))))</f>
        <v/>
      </c>
      <c r="AI112" s="121" t="str">
        <f t="array" ref="AI112">IF($D112="","",SUM(IF(Inventory!$B$10:$B$1000=$B112,IF(Inventory!$C$10:$C$1000=$C112,IF(Inventory!$D$10:$D$1000=$D112,IF(Inventory!$J$10:$J$1000=frig,IF(Inventory!$P$10:$P$1000=AI$9,Inventory!$AC$10:$AC$1000))))))+SUM(IF(Inventory!$B$10:$B$1000=$B112,IF(Inventory!$C$10:$C$1000=$C112,IF(Inventory!$D$10:$D$1000=$D112,IF(Inventory!$J$10:$J$1000=wicr,IF(Inventory!$P$10:$P$1000=AI$9,Inventory!$AC$10:$AC$1000)))))))</f>
        <v/>
      </c>
      <c r="AJ112" s="121" t="str">
        <f t="array" ref="AJ112">IF($D112="","",SUM(IF(Inventory!$B$10:$B$1000=$B112,IF(Inventory!$C$10:$C$1000=$C112,IF(Inventory!$D$10:$D$1000=$D112,IF(Inventory!$J$10:$J$1000=frig,IF(Inventory!$P$10:$P$1000=AJ$9,Inventory!$AC$10:$AC$1000))))))+SUM(IF(Inventory!$B$10:$B$1000=$B112,IF(Inventory!$C$10:$C$1000=$C112,IF(Inventory!$D$10:$D$1000=$D112,IF(Inventory!$J$10:$J$1000=wicr,IF(Inventory!$P$10:$P$1000=AJ$9,Inventory!$AC$10:$AC$1000)))))))</f>
        <v/>
      </c>
      <c r="AK112" s="121" t="str">
        <f t="array" ref="AK112">IF($D112="","",SUM(IF(Inventory!$B$10:$B$1000=$B112,IF(Inventory!$C$10:$C$1000=$C112,IF(Inventory!$D$10:$D$1000=$D112,IF(Inventory!$J$10:$J$1000=frig,IF(Inventory!$P$10:$P$1000=AK$9,Inventory!$AC$10:$AC$1000))))))+SUM(IF(Inventory!$B$10:$B$1000=$B112,IF(Inventory!$C$10:$C$1000=$C112,IF(Inventory!$D$10:$D$1000=$D112,IF(Inventory!$J$10:$J$1000=wicr,IF(Inventory!$P$10:$P$1000=AK$9,Inventory!$AC$10:$AC$1000)))))))</f>
        <v/>
      </c>
      <c r="AL112" s="123" t="str">
        <f t="shared" si="32"/>
        <v/>
      </c>
      <c r="AM112" s="121" t="str">
        <f t="array" ref="AM112">IF($D112="","",SUM(IF(Inventory!$B$10:$B$1000=$B112,IF(Inventory!$C$10:$C$1000=$C112,IF(Inventory!$D$10:$D$1000=$D112,IF(Inventory!$J$10:$J$1000=freez,Inventory!$AD$10:$AD$1000)))))+SUM(IF(Inventory!$B$10:$B$1000=$B112,IF(Inventory!$C$10:$C$1000=$C112,IF(Inventory!$D$10:$D$1000=$D112,IF(Inventory!$J$10:$J$1000=wifr,Inventory!$AD$10:$AD$1000))))))</f>
        <v/>
      </c>
      <c r="AN112" s="121" t="str">
        <f t="array" ref="AN112">IF($D112="","",SUM(IF(Inventory!$B$10:$B$1000=$B112,IF(Inventory!$C$10:$C$1000=$C112,IF(Inventory!$D$10:$D$1000=$D112,IF(Inventory!$J$10:$J$1000=freez,IF(Inventory!$P$10:$P$1000=AN$9,Inventory!$AD$10:$AD$1000))))))+SUM(IF(Inventory!$B$10:$B$1000=$B112,IF(Inventory!$C$10:$C$1000=$C112,IF(Inventory!$D$10:$D$1000=$D112,IF(Inventory!$J$10:$J$1000=wifr,IF(Inventory!$P$10:$P$1000=AN$9,Inventory!$AD$10:$AD$1000)))))))</f>
        <v/>
      </c>
      <c r="AO112" s="121" t="str">
        <f t="array" ref="AO112">IF($D112="","",SUM(IF(Inventory!$B$10:$B$1000=$B112,IF(Inventory!$C$10:$C$1000=$C112,IF(Inventory!$D$10:$D$1000=$D112,IF(Inventory!$J$10:$J$1000=freez,IF(Inventory!$P$10:$P$1000=AO$9,Inventory!$AD$10:$AD$1000))))))+SUM(IF(Inventory!$B$10:$B$1000=$B112,IF(Inventory!$C$10:$C$1000=$C112,IF(Inventory!$D$10:$D$1000=$D112,IF(Inventory!$J$10:$J$1000=wifr,IF(Inventory!$P$10:$P$1000=AO$9,Inventory!$AD$10:$AD$1000)))))))</f>
        <v/>
      </c>
      <c r="AP112" s="121" t="str">
        <f t="array" ref="AP112">IF($D112="","",SUM(IF(Inventory!$B$10:$B$1000=$B112,IF(Inventory!$C$10:$C$1000=$C112,IF(Inventory!$D$10:$D$1000=$D112,IF(Inventory!$J$10:$J$1000=freez,IF(Inventory!$P$10:$P$1000=AP$9,Inventory!$AD$10:$AD$1000))))))+SUM(IF(Inventory!$B$10:$B$1000=$B112,IF(Inventory!$C$10:$C$1000=$C112,IF(Inventory!$D$10:$D$1000=$D112,IF(Inventory!$J$10:$J$1000=wifr,IF(Inventory!$P$10:$P$1000=AP$9,Inventory!$AD$10:$AD$1000)))))))</f>
        <v/>
      </c>
      <c r="AQ112" s="121" t="str">
        <f t="array" ref="AQ112">IF($D112="","",SUM(IF(Inventory!$B$10:$B$1000=$B112,IF(Inventory!$C$10:$C$1000=$C112,IF(Inventory!$D$10:$D$1000=$D112,IF(Inventory!$J$10:$J$1000=freez,IF(Inventory!$P$10:$P$1000=AQ$9,Inventory!$AD$10:$AD$1000))))))+SUM(IF(Inventory!$B$10:$B$1000=$B112,IF(Inventory!$C$10:$C$1000=$C112,IF(Inventory!$D$10:$D$1000=$D112,IF(Inventory!$J$10:$J$1000=wifr,IF(Inventory!$P$10:$P$1000=AQ$9,Inventory!$AD$10:$AD$1000)))))))</f>
        <v/>
      </c>
      <c r="AR112" s="121" t="str">
        <f t="array" ref="AR112">IF($D112="","",SUM(IF(Inventory!$B$10:$B$1000=$B112,IF(Inventory!$C$10:$C$1000=$C112,IF(Inventory!$D$10:$D$1000=$D112,IF(Inventory!$J$10:$J$1000=freez,IF(Inventory!$P$10:$P$1000=AR$9,Inventory!$AD$10:$AD$1000))))))+SUM(IF(Inventory!$B$10:$B$1000=$B112,IF(Inventory!$C$10:$C$1000=$C112,IF(Inventory!$D$10:$D$1000=$D112,IF(Inventory!$J$10:$J$1000=wifr,IF(Inventory!$P$10:$P$1000=AR$9,Inventory!$AD$10:$AD$1000)))))))</f>
        <v/>
      </c>
      <c r="AS112" s="124" t="str">
        <f t="shared" si="33"/>
        <v/>
      </c>
      <c r="AU112" s="352"/>
      <c r="AV112" s="352"/>
      <c r="AX112" s="125">
        <f>IF($C112="",0,Prog!$H110*AX$6*($AU112+$AV112)/12000)</f>
        <v>0</v>
      </c>
      <c r="AY112" s="125">
        <f>IF($C112="",0,Prog!$H110*AY$6*($AU112+$AV112)/12000)</f>
        <v>0</v>
      </c>
      <c r="AZ112" s="121"/>
    </row>
    <row r="113" spans="1:52" ht="16.5" x14ac:dyDescent="0.3">
      <c r="A113" s="279" t="str">
        <f>IF(Prog!B111="","",Prog!B111)</f>
        <v/>
      </c>
      <c r="B113" s="279" t="str">
        <f>IF(Prog!C111="","",Prog!C111)</f>
        <v/>
      </c>
      <c r="C113" s="279" t="str">
        <f>IF(Prog!D111="","",Prog!D111)</f>
        <v/>
      </c>
      <c r="D113" s="120"/>
      <c r="E113" s="121" t="str">
        <f t="array" ref="E113">IF($D113="","",COUNT(IF(Inventory!$B$10:$B$1000=$B113,IF(Inventory!$C$10:$C$1000=$C113,IF(Inventory!$D$10:$D$1000=$D113,IF(Inventory!$P$10:$P$1000=E$9,1))))))</f>
        <v/>
      </c>
      <c r="F113" s="121" t="str">
        <f t="array" ref="F113">IF($D113="","",COUNT(IF(Inventory!$B$10:$B$1000=$B113,IF(Inventory!$C$10:$C$1000=$C113,IF(Inventory!$D$10:$D$1000=$D113,IF(Inventory!$P$10:$P$1000=F$9,1))))))</f>
        <v/>
      </c>
      <c r="G113" s="121" t="str">
        <f t="array" ref="G113">IF($D113="","",COUNT(IF(Inventory!$B$10:$B$1000=$B113,IF(Inventory!$C$10:$C$1000=$C113,IF(Inventory!$D$10:$D$1000=$D113,IF(Inventory!$P$10:$P$1000=G$9,1))))))</f>
        <v/>
      </c>
      <c r="H113" s="121" t="str">
        <f t="array" ref="H113">IF($D113="","",COUNT(IF(Inventory!$B$10:$B$1000=$B113,IF(Inventory!$C$10:$C$1000=$C113,IF(Inventory!$D$10:$D$1000=$D113,IF(Inventory!$P$10:$P$1000=H$9,1))))))</f>
        <v/>
      </c>
      <c r="I113" s="121" t="str">
        <f t="array" ref="I113">IF($D113="","",COUNT(IF(Inventory!$B$10:$B$1000=$B113,IF(Inventory!$C$10:$C$1000=$C113,IF(Inventory!$D$10:$D$1000=$D113,IF(Inventory!$P$10:$P$1000=I$9,1))))))</f>
        <v/>
      </c>
      <c r="J113" s="121">
        <f t="shared" si="28"/>
        <v>0</v>
      </c>
      <c r="K113" s="121" t="str">
        <f t="array" ref="K113">IF($D113="","",COUNT(IF(Inventory!$B$10:$B$1000=$B113,IF(Inventory!$C$10:$C$1000=$C113,IF(Inventory!$D$10:$D$1000=$D113,IF(Inventory!$J$10:$J$1000=wicr,1)))))+COUNT(IF(Inventory!$B$10:$B$1000=$B113,IF(Inventory!$C$10:$C$1000=$C113,IF(Inventory!$D$10:$D$1000=$D113,IF(Inventory!$J$10:$J$1000=wifr,1))))))</f>
        <v/>
      </c>
      <c r="L113" s="121" t="str">
        <f t="array" ref="L113">IF($D113="","",COUNT(IF(Inventory!$B$10:$B$1000=$B113,IF(Inventory!$C$10:$C$1000=$C113,IF(Inventory!$D$10:$D$1000=$D113,IF(Inventory!$J$10:$J$1000=wicr,IF(Inventory!$P$10:$P$1000=L$9,1))))))+COUNT(IF(Inventory!$B$10:$B$1000=$B113,IF(Inventory!$C$10:$C$1000=$C113,IF(Inventory!$D$10:$D$1000=$D113,IF(Inventory!$J$10:$J$1000=wifr,IF(Inventory!$P$10:$P$1000=L$9,1)))))))</f>
        <v/>
      </c>
      <c r="M113" s="121" t="str">
        <f t="array" ref="M113">IF($D113="","",COUNT(IF(Inventory!$B$10:$B$1000=$B113,IF(Inventory!$C$10:$C$1000=$C113,IF(Inventory!$D$10:$D$1000=$D113,IF(Inventory!$J$10:$J$1000=wicr,IF(Inventory!$P$10:$P$1000=M$9,1))))))+COUNT(IF(Inventory!$B$10:$B$1000=$B113,IF(Inventory!$C$10:$C$1000=$C113,IF(Inventory!$D$10:$D$1000=$D113,IF(Inventory!$J$10:$J$1000=wifr,IF(Inventory!$P$10:$P$1000=M$9,1)))))))</f>
        <v/>
      </c>
      <c r="N113" s="121" t="str">
        <f t="array" ref="N113">IF($D113="","",COUNT(IF(Inventory!$B$10:$B$1000=$B113,IF(Inventory!$C$10:$C$1000=$C113,IF(Inventory!$D$10:$D$1000=$D113,IF(Inventory!$J$10:$J$1000=wicr,IF(Inventory!$P$10:$P$1000=N$9,1))))))+COUNT(IF(Inventory!$B$10:$B$1000=$B113,IF(Inventory!$C$10:$C$1000=$C113,IF(Inventory!$D$10:$D$1000=$D113,IF(Inventory!$J$10:$J$1000=wifr,IF(Inventory!$P$10:$P$1000=N$9,1)))))))</f>
        <v/>
      </c>
      <c r="O113" s="121" t="str">
        <f t="array" ref="O113">IF($D113="","",COUNT(IF(Inventory!$B$10:$B$1000=$B113,IF(Inventory!$C$10:$C$1000=$C113,IF(Inventory!$D$10:$D$1000=$D113,IF(Inventory!$J$10:$J$1000=wicr,IF(Inventory!$P$10:$P$1000=O$9,1))))))+COUNT(IF(Inventory!$B$10:$B$1000=$B113,IF(Inventory!$C$10:$C$1000=$C113,IF(Inventory!$D$10:$D$1000=$D113,IF(Inventory!$J$10:$J$1000=wifr,IF(Inventory!$P$10:$P$1000=O$9,1)))))))</f>
        <v/>
      </c>
      <c r="P113" s="121" t="str">
        <f t="array" ref="P113">IF($D113="","",COUNT(IF(Inventory!$B$10:$B$1000=$B113,IF(Inventory!$C$10:$C$1000=$C113,IF(Inventory!$D$10:$D$1000=$D113,IF(Inventory!$J$10:$J$1000=wicr,IF(Inventory!$P$10:$P$1000=P$9,1))))))+COUNT(IF(Inventory!$B$10:$B$1000=$B113,IF(Inventory!$C$10:$C$1000=$C113,IF(Inventory!$D$10:$D$1000=$D113,IF(Inventory!$J$10:$J$1000=wifr,IF(Inventory!$P$10:$P$1000=P$9,1)))))))</f>
        <v/>
      </c>
      <c r="Q113" s="122" t="str">
        <f t="shared" si="29"/>
        <v/>
      </c>
      <c r="R113" s="121" t="str">
        <f t="array" ref="R113">IF($D113="","",COUNT(IF(Inventory!$B$10:$B$1000=$B113,IF(Inventory!$C$10:$C$1000=$C113,IF(Inventory!$D$10:$D$1000=$D113,IF(Inventory!$J$10:$J$1000=frig,1))))))</f>
        <v/>
      </c>
      <c r="S113" s="121" t="str">
        <f t="array" ref="S113">IF($D113="","",COUNT(IF(Inventory!$B$10:$B$1000=$B113,IF(Inventory!$C$10:$C$1000=$C113,IF(Inventory!$D$10:$D$1000=$D113,IF(Inventory!$J$10:$J$1000=frig,IF(Inventory!$P$10:$P$1000=S$9,1)))))))</f>
        <v/>
      </c>
      <c r="T113" s="121" t="str">
        <f t="array" ref="T113">IF($D113="","",COUNT(IF(Inventory!$B$10:$B$1000=$B113,IF(Inventory!$C$10:$C$1000=$C113,IF(Inventory!$D$10:$D$1000=$D113,IF(Inventory!$J$10:$J$1000=frig,IF(Inventory!$P$10:$P$1000=T$9,1)))))))</f>
        <v/>
      </c>
      <c r="U113" s="121" t="str">
        <f t="array" ref="U113">IF($D113="","",COUNT(IF(Inventory!$B$10:$B$1000=$B113,IF(Inventory!$C$10:$C$1000=$C113,IF(Inventory!$D$10:$D$1000=$D113,IF(Inventory!$J$10:$J$1000=frig,IF(Inventory!$P$10:$P$1000=U$9,1)))))))</f>
        <v/>
      </c>
      <c r="V113" s="121" t="str">
        <f t="array" ref="V113">IF($D113="","",COUNT(IF(Inventory!$B$10:$B$1000=$B113,IF(Inventory!$C$10:$C$1000=$C113,IF(Inventory!$D$10:$D$1000=$D113,IF(Inventory!$J$10:$J$1000=frig,IF(Inventory!$P$10:$P$1000=V$9,1)))))))</f>
        <v/>
      </c>
      <c r="W113" s="121" t="str">
        <f t="array" ref="W113">IF($D113="","",COUNT(IF(Inventory!$B$10:$B$1000=$B113,IF(Inventory!$C$10:$C$1000=$C113,IF(Inventory!$D$10:$D$1000=$D113,IF(Inventory!$J$10:$J$1000=frig,IF(Inventory!$P$10:$P$1000=W$9,1)))))))</f>
        <v/>
      </c>
      <c r="X113" s="122" t="str">
        <f t="shared" si="30"/>
        <v/>
      </c>
      <c r="Y113" s="121" t="str">
        <f t="array" ref="Y113">IF($D113="","",COUNT(IF(Inventory!$B$10:$B$1000=$B113,IF(Inventory!$C$10:$C$1000=$C113,IF(Inventory!$D$10:$D$1000=$D113,IF(Inventory!$J$10:$J$1000=freez,1))))))</f>
        <v/>
      </c>
      <c r="Z113" s="121" t="str">
        <f t="array" ref="Z113">IF($D113="","",COUNT(IF(Inventory!$B$10:$B$1000=$B113,IF(Inventory!$C$10:$C$1000=$C113,IF(Inventory!$D$10:$D$1000=$D113,IF(Inventory!$J$10:$J$1000=freez,IF(Inventory!$P$10:$P$1000=Z$9,1)))))))</f>
        <v/>
      </c>
      <c r="AA113" s="121" t="str">
        <f t="array" ref="AA113">IF($D113="","",COUNT(IF(Inventory!$B$10:$B$1000=$B113,IF(Inventory!$C$10:$C$1000=$C113,IF(Inventory!$D$10:$D$1000=$D113,IF(Inventory!$J$10:$J$1000=freez,IF(Inventory!$P$10:$P$1000=AA$9,1)))))))</f>
        <v/>
      </c>
      <c r="AB113" s="121" t="str">
        <f t="array" ref="AB113">IF($D113="","",COUNT(IF(Inventory!$B$10:$B$1000=$B113,IF(Inventory!$C$10:$C$1000=$C113,IF(Inventory!$D$10:$D$1000=$D113,IF(Inventory!$J$10:$J$1000=freez,IF(Inventory!$P$10:$P$1000=AB$9,1)))))))</f>
        <v/>
      </c>
      <c r="AC113" s="121" t="str">
        <f t="array" ref="AC113">IF($D113="","",COUNT(IF(Inventory!$B$10:$B$1000=$B113,IF(Inventory!$C$10:$C$1000=$C113,IF(Inventory!$D$10:$D$1000=$D113,IF(Inventory!$J$10:$J$1000=freez,IF(Inventory!$P$10:$P$1000=AC$9,1)))))))</f>
        <v/>
      </c>
      <c r="AD113" s="121" t="str">
        <f t="array" ref="AD113">IF($D113="","",COUNT(IF(Inventory!$B$10:$B$1000=$B113,IF(Inventory!$C$10:$C$1000=$C113,IF(Inventory!$D$10:$D$1000=$D113,IF(Inventory!$J$10:$J$1000=freez,IF(Inventory!$P$10:$P$1000=AD$9,1)))))))</f>
        <v/>
      </c>
      <c r="AE113" s="122" t="str">
        <f t="shared" si="31"/>
        <v/>
      </c>
      <c r="AF113" s="121" t="str">
        <f t="array" ref="AF113">IF($D113="","",SUM(IF(Inventory!$B$10:$B$1000=$B113,IF(Inventory!$C$10:$C$1000=$C113,IF(Inventory!$D$10:$D$1000=$D113,IF(Inventory!$J$10:$J$1000=frig,Inventory!$AC$10:$AC$1000)))))+SUM(IF(Inventory!$B$10:$B$1000=$B113,IF(Inventory!$C$10:$C$1000=$C113,IF(Inventory!$D$10:$D$1000=$D113,IF(Inventory!$J$10:$J$1000=wicr,Inventory!$AC$10:$AC$1000))))))</f>
        <v/>
      </c>
      <c r="AG113" s="121" t="str">
        <f t="array" ref="AG113">IF($D113="","",SUM(IF(Inventory!$B$10:$B$1000=$B113,IF(Inventory!$C$10:$C$1000=$C113,IF(Inventory!$D$10:$D$1000=$D113,IF(Inventory!$J$10:$J$1000=frig,IF(Inventory!$P$10:$P$1000=AG$9,Inventory!$AC$10:$AC$1000))))))+SUM(IF(Inventory!$B$10:$B$1000=$B113,IF(Inventory!$C$10:$C$1000=$C113,IF(Inventory!$D$10:$D$1000=$D113,IF(Inventory!$J$10:$J$1000=wicr,IF(Inventory!$P$10:$P$1000=AG$9,Inventory!$AC$10:$AC$1000)))))))</f>
        <v/>
      </c>
      <c r="AH113" s="121" t="str">
        <f t="array" ref="AH113">IF($D113="","",SUM(IF(Inventory!$B$10:$B$1000=$B113,IF(Inventory!$C$10:$C$1000=$C113,IF(Inventory!$D$10:$D$1000=$D113,IF(Inventory!$J$10:$J$1000=frig,IF(Inventory!$P$10:$P$1000=AH$9,Inventory!$AC$10:$AC$1000))))))+SUM(IF(Inventory!$B$10:$B$1000=$B113,IF(Inventory!$C$10:$C$1000=$C113,IF(Inventory!$D$10:$D$1000=$D113,IF(Inventory!$J$10:$J$1000=wicr,IF(Inventory!$P$10:$P$1000=AH$9,Inventory!$AC$10:$AC$1000)))))))</f>
        <v/>
      </c>
      <c r="AI113" s="121" t="str">
        <f t="array" ref="AI113">IF($D113="","",SUM(IF(Inventory!$B$10:$B$1000=$B113,IF(Inventory!$C$10:$C$1000=$C113,IF(Inventory!$D$10:$D$1000=$D113,IF(Inventory!$J$10:$J$1000=frig,IF(Inventory!$P$10:$P$1000=AI$9,Inventory!$AC$10:$AC$1000))))))+SUM(IF(Inventory!$B$10:$B$1000=$B113,IF(Inventory!$C$10:$C$1000=$C113,IF(Inventory!$D$10:$D$1000=$D113,IF(Inventory!$J$10:$J$1000=wicr,IF(Inventory!$P$10:$P$1000=AI$9,Inventory!$AC$10:$AC$1000)))))))</f>
        <v/>
      </c>
      <c r="AJ113" s="121" t="str">
        <f t="array" ref="AJ113">IF($D113="","",SUM(IF(Inventory!$B$10:$B$1000=$B113,IF(Inventory!$C$10:$C$1000=$C113,IF(Inventory!$D$10:$D$1000=$D113,IF(Inventory!$J$10:$J$1000=frig,IF(Inventory!$P$10:$P$1000=AJ$9,Inventory!$AC$10:$AC$1000))))))+SUM(IF(Inventory!$B$10:$B$1000=$B113,IF(Inventory!$C$10:$C$1000=$C113,IF(Inventory!$D$10:$D$1000=$D113,IF(Inventory!$J$10:$J$1000=wicr,IF(Inventory!$P$10:$P$1000=AJ$9,Inventory!$AC$10:$AC$1000)))))))</f>
        <v/>
      </c>
      <c r="AK113" s="121" t="str">
        <f t="array" ref="AK113">IF($D113="","",SUM(IF(Inventory!$B$10:$B$1000=$B113,IF(Inventory!$C$10:$C$1000=$C113,IF(Inventory!$D$10:$D$1000=$D113,IF(Inventory!$J$10:$J$1000=frig,IF(Inventory!$P$10:$P$1000=AK$9,Inventory!$AC$10:$AC$1000))))))+SUM(IF(Inventory!$B$10:$B$1000=$B113,IF(Inventory!$C$10:$C$1000=$C113,IF(Inventory!$D$10:$D$1000=$D113,IF(Inventory!$J$10:$J$1000=wicr,IF(Inventory!$P$10:$P$1000=AK$9,Inventory!$AC$10:$AC$1000)))))))</f>
        <v/>
      </c>
      <c r="AL113" s="123" t="str">
        <f t="shared" si="32"/>
        <v/>
      </c>
      <c r="AM113" s="121" t="str">
        <f t="array" ref="AM113">IF($D113="","",SUM(IF(Inventory!$B$10:$B$1000=$B113,IF(Inventory!$C$10:$C$1000=$C113,IF(Inventory!$D$10:$D$1000=$D113,IF(Inventory!$J$10:$J$1000=freez,Inventory!$AD$10:$AD$1000)))))+SUM(IF(Inventory!$B$10:$B$1000=$B113,IF(Inventory!$C$10:$C$1000=$C113,IF(Inventory!$D$10:$D$1000=$D113,IF(Inventory!$J$10:$J$1000=wifr,Inventory!$AD$10:$AD$1000))))))</f>
        <v/>
      </c>
      <c r="AN113" s="121" t="str">
        <f t="array" ref="AN113">IF($D113="","",SUM(IF(Inventory!$B$10:$B$1000=$B113,IF(Inventory!$C$10:$C$1000=$C113,IF(Inventory!$D$10:$D$1000=$D113,IF(Inventory!$J$10:$J$1000=freez,IF(Inventory!$P$10:$P$1000=AN$9,Inventory!$AD$10:$AD$1000))))))+SUM(IF(Inventory!$B$10:$B$1000=$B113,IF(Inventory!$C$10:$C$1000=$C113,IF(Inventory!$D$10:$D$1000=$D113,IF(Inventory!$J$10:$J$1000=wifr,IF(Inventory!$P$10:$P$1000=AN$9,Inventory!$AD$10:$AD$1000)))))))</f>
        <v/>
      </c>
      <c r="AO113" s="121" t="str">
        <f t="array" ref="AO113">IF($D113="","",SUM(IF(Inventory!$B$10:$B$1000=$B113,IF(Inventory!$C$10:$C$1000=$C113,IF(Inventory!$D$10:$D$1000=$D113,IF(Inventory!$J$10:$J$1000=freez,IF(Inventory!$P$10:$P$1000=AO$9,Inventory!$AD$10:$AD$1000))))))+SUM(IF(Inventory!$B$10:$B$1000=$B113,IF(Inventory!$C$10:$C$1000=$C113,IF(Inventory!$D$10:$D$1000=$D113,IF(Inventory!$J$10:$J$1000=wifr,IF(Inventory!$P$10:$P$1000=AO$9,Inventory!$AD$10:$AD$1000)))))))</f>
        <v/>
      </c>
      <c r="AP113" s="121" t="str">
        <f t="array" ref="AP113">IF($D113="","",SUM(IF(Inventory!$B$10:$B$1000=$B113,IF(Inventory!$C$10:$C$1000=$C113,IF(Inventory!$D$10:$D$1000=$D113,IF(Inventory!$J$10:$J$1000=freez,IF(Inventory!$P$10:$P$1000=AP$9,Inventory!$AD$10:$AD$1000))))))+SUM(IF(Inventory!$B$10:$B$1000=$B113,IF(Inventory!$C$10:$C$1000=$C113,IF(Inventory!$D$10:$D$1000=$D113,IF(Inventory!$J$10:$J$1000=wifr,IF(Inventory!$P$10:$P$1000=AP$9,Inventory!$AD$10:$AD$1000)))))))</f>
        <v/>
      </c>
      <c r="AQ113" s="121" t="str">
        <f t="array" ref="AQ113">IF($D113="","",SUM(IF(Inventory!$B$10:$B$1000=$B113,IF(Inventory!$C$10:$C$1000=$C113,IF(Inventory!$D$10:$D$1000=$D113,IF(Inventory!$J$10:$J$1000=freez,IF(Inventory!$P$10:$P$1000=AQ$9,Inventory!$AD$10:$AD$1000))))))+SUM(IF(Inventory!$B$10:$B$1000=$B113,IF(Inventory!$C$10:$C$1000=$C113,IF(Inventory!$D$10:$D$1000=$D113,IF(Inventory!$J$10:$J$1000=wifr,IF(Inventory!$P$10:$P$1000=AQ$9,Inventory!$AD$10:$AD$1000)))))))</f>
        <v/>
      </c>
      <c r="AR113" s="121" t="str">
        <f t="array" ref="AR113">IF($D113="","",SUM(IF(Inventory!$B$10:$B$1000=$B113,IF(Inventory!$C$10:$C$1000=$C113,IF(Inventory!$D$10:$D$1000=$D113,IF(Inventory!$J$10:$J$1000=freez,IF(Inventory!$P$10:$P$1000=AR$9,Inventory!$AD$10:$AD$1000))))))+SUM(IF(Inventory!$B$10:$B$1000=$B113,IF(Inventory!$C$10:$C$1000=$C113,IF(Inventory!$D$10:$D$1000=$D113,IF(Inventory!$J$10:$J$1000=wifr,IF(Inventory!$P$10:$P$1000=AR$9,Inventory!$AD$10:$AD$1000)))))))</f>
        <v/>
      </c>
      <c r="AS113" s="124" t="str">
        <f t="shared" si="33"/>
        <v/>
      </c>
      <c r="AU113" s="352"/>
      <c r="AV113" s="352"/>
      <c r="AX113" s="125">
        <f>IF($C113="",0,Prog!$H111*AX$6*($AU113+$AV113)/12000)</f>
        <v>0</v>
      </c>
      <c r="AY113" s="125">
        <f>IF($C113="",0,Prog!$H111*AY$6*($AU113+$AV113)/12000)</f>
        <v>0</v>
      </c>
      <c r="AZ113" s="121"/>
    </row>
    <row r="114" spans="1:52" ht="16.5" x14ac:dyDescent="0.3">
      <c r="A114" s="279" t="str">
        <f>IF(Prog!B112="","",Prog!B112)</f>
        <v/>
      </c>
      <c r="B114" s="279" t="str">
        <f>IF(Prog!C112="","",Prog!C112)</f>
        <v/>
      </c>
      <c r="C114" s="279" t="str">
        <f>IF(Prog!D112="","",Prog!D112)</f>
        <v/>
      </c>
      <c r="D114" s="120"/>
      <c r="E114" s="121" t="str">
        <f t="array" ref="E114">IF($D114="","",COUNT(IF(Inventory!$B$10:$B$1000=$B114,IF(Inventory!$C$10:$C$1000=$C114,IF(Inventory!$D$10:$D$1000=$D114,IF(Inventory!$P$10:$P$1000=E$9,1))))))</f>
        <v/>
      </c>
      <c r="F114" s="121" t="str">
        <f t="array" ref="F114">IF($D114="","",COUNT(IF(Inventory!$B$10:$B$1000=$B114,IF(Inventory!$C$10:$C$1000=$C114,IF(Inventory!$D$10:$D$1000=$D114,IF(Inventory!$P$10:$P$1000=F$9,1))))))</f>
        <v/>
      </c>
      <c r="G114" s="121" t="str">
        <f t="array" ref="G114">IF($D114="","",COUNT(IF(Inventory!$B$10:$B$1000=$B114,IF(Inventory!$C$10:$C$1000=$C114,IF(Inventory!$D$10:$D$1000=$D114,IF(Inventory!$P$10:$P$1000=G$9,1))))))</f>
        <v/>
      </c>
      <c r="H114" s="121" t="str">
        <f t="array" ref="H114">IF($D114="","",COUNT(IF(Inventory!$B$10:$B$1000=$B114,IF(Inventory!$C$10:$C$1000=$C114,IF(Inventory!$D$10:$D$1000=$D114,IF(Inventory!$P$10:$P$1000=H$9,1))))))</f>
        <v/>
      </c>
      <c r="I114" s="121" t="str">
        <f t="array" ref="I114">IF($D114="","",COUNT(IF(Inventory!$B$10:$B$1000=$B114,IF(Inventory!$C$10:$C$1000=$C114,IF(Inventory!$D$10:$D$1000=$D114,IF(Inventory!$P$10:$P$1000=I$9,1))))))</f>
        <v/>
      </c>
      <c r="J114" s="121">
        <f t="shared" si="28"/>
        <v>0</v>
      </c>
      <c r="K114" s="121" t="str">
        <f t="array" ref="K114">IF($D114="","",COUNT(IF(Inventory!$B$10:$B$1000=$B114,IF(Inventory!$C$10:$C$1000=$C114,IF(Inventory!$D$10:$D$1000=$D114,IF(Inventory!$J$10:$J$1000=wicr,1)))))+COUNT(IF(Inventory!$B$10:$B$1000=$B114,IF(Inventory!$C$10:$C$1000=$C114,IF(Inventory!$D$10:$D$1000=$D114,IF(Inventory!$J$10:$J$1000=wifr,1))))))</f>
        <v/>
      </c>
      <c r="L114" s="121" t="str">
        <f t="array" ref="L114">IF($D114="","",COUNT(IF(Inventory!$B$10:$B$1000=$B114,IF(Inventory!$C$10:$C$1000=$C114,IF(Inventory!$D$10:$D$1000=$D114,IF(Inventory!$J$10:$J$1000=wicr,IF(Inventory!$P$10:$P$1000=L$9,1))))))+COUNT(IF(Inventory!$B$10:$B$1000=$B114,IF(Inventory!$C$10:$C$1000=$C114,IF(Inventory!$D$10:$D$1000=$D114,IF(Inventory!$J$10:$J$1000=wifr,IF(Inventory!$P$10:$P$1000=L$9,1)))))))</f>
        <v/>
      </c>
      <c r="M114" s="121" t="str">
        <f t="array" ref="M114">IF($D114="","",COUNT(IF(Inventory!$B$10:$B$1000=$B114,IF(Inventory!$C$10:$C$1000=$C114,IF(Inventory!$D$10:$D$1000=$D114,IF(Inventory!$J$10:$J$1000=wicr,IF(Inventory!$P$10:$P$1000=M$9,1))))))+COUNT(IF(Inventory!$B$10:$B$1000=$B114,IF(Inventory!$C$10:$C$1000=$C114,IF(Inventory!$D$10:$D$1000=$D114,IF(Inventory!$J$10:$J$1000=wifr,IF(Inventory!$P$10:$P$1000=M$9,1)))))))</f>
        <v/>
      </c>
      <c r="N114" s="121" t="str">
        <f t="array" ref="N114">IF($D114="","",COUNT(IF(Inventory!$B$10:$B$1000=$B114,IF(Inventory!$C$10:$C$1000=$C114,IF(Inventory!$D$10:$D$1000=$D114,IF(Inventory!$J$10:$J$1000=wicr,IF(Inventory!$P$10:$P$1000=N$9,1))))))+COUNT(IF(Inventory!$B$10:$B$1000=$B114,IF(Inventory!$C$10:$C$1000=$C114,IF(Inventory!$D$10:$D$1000=$D114,IF(Inventory!$J$10:$J$1000=wifr,IF(Inventory!$P$10:$P$1000=N$9,1)))))))</f>
        <v/>
      </c>
      <c r="O114" s="121" t="str">
        <f t="array" ref="O114">IF($D114="","",COUNT(IF(Inventory!$B$10:$B$1000=$B114,IF(Inventory!$C$10:$C$1000=$C114,IF(Inventory!$D$10:$D$1000=$D114,IF(Inventory!$J$10:$J$1000=wicr,IF(Inventory!$P$10:$P$1000=O$9,1))))))+COUNT(IF(Inventory!$B$10:$B$1000=$B114,IF(Inventory!$C$10:$C$1000=$C114,IF(Inventory!$D$10:$D$1000=$D114,IF(Inventory!$J$10:$J$1000=wifr,IF(Inventory!$P$10:$P$1000=O$9,1)))))))</f>
        <v/>
      </c>
      <c r="P114" s="121" t="str">
        <f t="array" ref="P114">IF($D114="","",COUNT(IF(Inventory!$B$10:$B$1000=$B114,IF(Inventory!$C$10:$C$1000=$C114,IF(Inventory!$D$10:$D$1000=$D114,IF(Inventory!$J$10:$J$1000=wicr,IF(Inventory!$P$10:$P$1000=P$9,1))))))+COUNT(IF(Inventory!$B$10:$B$1000=$B114,IF(Inventory!$C$10:$C$1000=$C114,IF(Inventory!$D$10:$D$1000=$D114,IF(Inventory!$J$10:$J$1000=wifr,IF(Inventory!$P$10:$P$1000=P$9,1)))))))</f>
        <v/>
      </c>
      <c r="Q114" s="122" t="str">
        <f t="shared" si="29"/>
        <v/>
      </c>
      <c r="R114" s="121" t="str">
        <f t="array" ref="R114">IF($D114="","",COUNT(IF(Inventory!$B$10:$B$1000=$B114,IF(Inventory!$C$10:$C$1000=$C114,IF(Inventory!$D$10:$D$1000=$D114,IF(Inventory!$J$10:$J$1000=frig,1))))))</f>
        <v/>
      </c>
      <c r="S114" s="121" t="str">
        <f t="array" ref="S114">IF($D114="","",COUNT(IF(Inventory!$B$10:$B$1000=$B114,IF(Inventory!$C$10:$C$1000=$C114,IF(Inventory!$D$10:$D$1000=$D114,IF(Inventory!$J$10:$J$1000=frig,IF(Inventory!$P$10:$P$1000=S$9,1)))))))</f>
        <v/>
      </c>
      <c r="T114" s="121" t="str">
        <f t="array" ref="T114">IF($D114="","",COUNT(IF(Inventory!$B$10:$B$1000=$B114,IF(Inventory!$C$10:$C$1000=$C114,IF(Inventory!$D$10:$D$1000=$D114,IF(Inventory!$J$10:$J$1000=frig,IF(Inventory!$P$10:$P$1000=T$9,1)))))))</f>
        <v/>
      </c>
      <c r="U114" s="121" t="str">
        <f t="array" ref="U114">IF($D114="","",COUNT(IF(Inventory!$B$10:$B$1000=$B114,IF(Inventory!$C$10:$C$1000=$C114,IF(Inventory!$D$10:$D$1000=$D114,IF(Inventory!$J$10:$J$1000=frig,IF(Inventory!$P$10:$P$1000=U$9,1)))))))</f>
        <v/>
      </c>
      <c r="V114" s="121" t="str">
        <f t="array" ref="V114">IF($D114="","",COUNT(IF(Inventory!$B$10:$B$1000=$B114,IF(Inventory!$C$10:$C$1000=$C114,IF(Inventory!$D$10:$D$1000=$D114,IF(Inventory!$J$10:$J$1000=frig,IF(Inventory!$P$10:$P$1000=V$9,1)))))))</f>
        <v/>
      </c>
      <c r="W114" s="121" t="str">
        <f t="array" ref="W114">IF($D114="","",COUNT(IF(Inventory!$B$10:$B$1000=$B114,IF(Inventory!$C$10:$C$1000=$C114,IF(Inventory!$D$10:$D$1000=$D114,IF(Inventory!$J$10:$J$1000=frig,IF(Inventory!$P$10:$P$1000=W$9,1)))))))</f>
        <v/>
      </c>
      <c r="X114" s="122" t="str">
        <f t="shared" si="30"/>
        <v/>
      </c>
      <c r="Y114" s="121" t="str">
        <f t="array" ref="Y114">IF($D114="","",COUNT(IF(Inventory!$B$10:$B$1000=$B114,IF(Inventory!$C$10:$C$1000=$C114,IF(Inventory!$D$10:$D$1000=$D114,IF(Inventory!$J$10:$J$1000=freez,1))))))</f>
        <v/>
      </c>
      <c r="Z114" s="121" t="str">
        <f t="array" ref="Z114">IF($D114="","",COUNT(IF(Inventory!$B$10:$B$1000=$B114,IF(Inventory!$C$10:$C$1000=$C114,IF(Inventory!$D$10:$D$1000=$D114,IF(Inventory!$J$10:$J$1000=freez,IF(Inventory!$P$10:$P$1000=Z$9,1)))))))</f>
        <v/>
      </c>
      <c r="AA114" s="121" t="str">
        <f t="array" ref="AA114">IF($D114="","",COUNT(IF(Inventory!$B$10:$B$1000=$B114,IF(Inventory!$C$10:$C$1000=$C114,IF(Inventory!$D$10:$D$1000=$D114,IF(Inventory!$J$10:$J$1000=freez,IF(Inventory!$P$10:$P$1000=AA$9,1)))))))</f>
        <v/>
      </c>
      <c r="AB114" s="121" t="str">
        <f t="array" ref="AB114">IF($D114="","",COUNT(IF(Inventory!$B$10:$B$1000=$B114,IF(Inventory!$C$10:$C$1000=$C114,IF(Inventory!$D$10:$D$1000=$D114,IF(Inventory!$J$10:$J$1000=freez,IF(Inventory!$P$10:$P$1000=AB$9,1)))))))</f>
        <v/>
      </c>
      <c r="AC114" s="121" t="str">
        <f t="array" ref="AC114">IF($D114="","",COUNT(IF(Inventory!$B$10:$B$1000=$B114,IF(Inventory!$C$10:$C$1000=$C114,IF(Inventory!$D$10:$D$1000=$D114,IF(Inventory!$J$10:$J$1000=freez,IF(Inventory!$P$10:$P$1000=AC$9,1)))))))</f>
        <v/>
      </c>
      <c r="AD114" s="121" t="str">
        <f t="array" ref="AD114">IF($D114="","",COUNT(IF(Inventory!$B$10:$B$1000=$B114,IF(Inventory!$C$10:$C$1000=$C114,IF(Inventory!$D$10:$D$1000=$D114,IF(Inventory!$J$10:$J$1000=freez,IF(Inventory!$P$10:$P$1000=AD$9,1)))))))</f>
        <v/>
      </c>
      <c r="AE114" s="122" t="str">
        <f t="shared" si="31"/>
        <v/>
      </c>
      <c r="AF114" s="121" t="str">
        <f t="array" ref="AF114">IF($D114="","",SUM(IF(Inventory!$B$10:$B$1000=$B114,IF(Inventory!$C$10:$C$1000=$C114,IF(Inventory!$D$10:$D$1000=$D114,IF(Inventory!$J$10:$J$1000=frig,Inventory!$AC$10:$AC$1000)))))+SUM(IF(Inventory!$B$10:$B$1000=$B114,IF(Inventory!$C$10:$C$1000=$C114,IF(Inventory!$D$10:$D$1000=$D114,IF(Inventory!$J$10:$J$1000=wicr,Inventory!$AC$10:$AC$1000))))))</f>
        <v/>
      </c>
      <c r="AG114" s="121" t="str">
        <f t="array" ref="AG114">IF($D114="","",SUM(IF(Inventory!$B$10:$B$1000=$B114,IF(Inventory!$C$10:$C$1000=$C114,IF(Inventory!$D$10:$D$1000=$D114,IF(Inventory!$J$10:$J$1000=frig,IF(Inventory!$P$10:$P$1000=AG$9,Inventory!$AC$10:$AC$1000))))))+SUM(IF(Inventory!$B$10:$B$1000=$B114,IF(Inventory!$C$10:$C$1000=$C114,IF(Inventory!$D$10:$D$1000=$D114,IF(Inventory!$J$10:$J$1000=wicr,IF(Inventory!$P$10:$P$1000=AG$9,Inventory!$AC$10:$AC$1000)))))))</f>
        <v/>
      </c>
      <c r="AH114" s="121" t="str">
        <f t="array" ref="AH114">IF($D114="","",SUM(IF(Inventory!$B$10:$B$1000=$B114,IF(Inventory!$C$10:$C$1000=$C114,IF(Inventory!$D$10:$D$1000=$D114,IF(Inventory!$J$10:$J$1000=frig,IF(Inventory!$P$10:$P$1000=AH$9,Inventory!$AC$10:$AC$1000))))))+SUM(IF(Inventory!$B$10:$B$1000=$B114,IF(Inventory!$C$10:$C$1000=$C114,IF(Inventory!$D$10:$D$1000=$D114,IF(Inventory!$J$10:$J$1000=wicr,IF(Inventory!$P$10:$P$1000=AH$9,Inventory!$AC$10:$AC$1000)))))))</f>
        <v/>
      </c>
      <c r="AI114" s="121" t="str">
        <f t="array" ref="AI114">IF($D114="","",SUM(IF(Inventory!$B$10:$B$1000=$B114,IF(Inventory!$C$10:$C$1000=$C114,IF(Inventory!$D$10:$D$1000=$D114,IF(Inventory!$J$10:$J$1000=frig,IF(Inventory!$P$10:$P$1000=AI$9,Inventory!$AC$10:$AC$1000))))))+SUM(IF(Inventory!$B$10:$B$1000=$B114,IF(Inventory!$C$10:$C$1000=$C114,IF(Inventory!$D$10:$D$1000=$D114,IF(Inventory!$J$10:$J$1000=wicr,IF(Inventory!$P$10:$P$1000=AI$9,Inventory!$AC$10:$AC$1000)))))))</f>
        <v/>
      </c>
      <c r="AJ114" s="121" t="str">
        <f t="array" ref="AJ114">IF($D114="","",SUM(IF(Inventory!$B$10:$B$1000=$B114,IF(Inventory!$C$10:$C$1000=$C114,IF(Inventory!$D$10:$D$1000=$D114,IF(Inventory!$J$10:$J$1000=frig,IF(Inventory!$P$10:$P$1000=AJ$9,Inventory!$AC$10:$AC$1000))))))+SUM(IF(Inventory!$B$10:$B$1000=$B114,IF(Inventory!$C$10:$C$1000=$C114,IF(Inventory!$D$10:$D$1000=$D114,IF(Inventory!$J$10:$J$1000=wicr,IF(Inventory!$P$10:$P$1000=AJ$9,Inventory!$AC$10:$AC$1000)))))))</f>
        <v/>
      </c>
      <c r="AK114" s="121" t="str">
        <f t="array" ref="AK114">IF($D114="","",SUM(IF(Inventory!$B$10:$B$1000=$B114,IF(Inventory!$C$10:$C$1000=$C114,IF(Inventory!$D$10:$D$1000=$D114,IF(Inventory!$J$10:$J$1000=frig,IF(Inventory!$P$10:$P$1000=AK$9,Inventory!$AC$10:$AC$1000))))))+SUM(IF(Inventory!$B$10:$B$1000=$B114,IF(Inventory!$C$10:$C$1000=$C114,IF(Inventory!$D$10:$D$1000=$D114,IF(Inventory!$J$10:$J$1000=wicr,IF(Inventory!$P$10:$P$1000=AK$9,Inventory!$AC$10:$AC$1000)))))))</f>
        <v/>
      </c>
      <c r="AL114" s="123" t="str">
        <f t="shared" si="32"/>
        <v/>
      </c>
      <c r="AM114" s="121" t="str">
        <f t="array" ref="AM114">IF($D114="","",SUM(IF(Inventory!$B$10:$B$1000=$B114,IF(Inventory!$C$10:$C$1000=$C114,IF(Inventory!$D$10:$D$1000=$D114,IF(Inventory!$J$10:$J$1000=freez,Inventory!$AD$10:$AD$1000)))))+SUM(IF(Inventory!$B$10:$B$1000=$B114,IF(Inventory!$C$10:$C$1000=$C114,IF(Inventory!$D$10:$D$1000=$D114,IF(Inventory!$J$10:$J$1000=wifr,Inventory!$AD$10:$AD$1000))))))</f>
        <v/>
      </c>
      <c r="AN114" s="121" t="str">
        <f t="array" ref="AN114">IF($D114="","",SUM(IF(Inventory!$B$10:$B$1000=$B114,IF(Inventory!$C$10:$C$1000=$C114,IF(Inventory!$D$10:$D$1000=$D114,IF(Inventory!$J$10:$J$1000=freez,IF(Inventory!$P$10:$P$1000=AN$9,Inventory!$AD$10:$AD$1000))))))+SUM(IF(Inventory!$B$10:$B$1000=$B114,IF(Inventory!$C$10:$C$1000=$C114,IF(Inventory!$D$10:$D$1000=$D114,IF(Inventory!$J$10:$J$1000=wifr,IF(Inventory!$P$10:$P$1000=AN$9,Inventory!$AD$10:$AD$1000)))))))</f>
        <v/>
      </c>
      <c r="AO114" s="121" t="str">
        <f t="array" ref="AO114">IF($D114="","",SUM(IF(Inventory!$B$10:$B$1000=$B114,IF(Inventory!$C$10:$C$1000=$C114,IF(Inventory!$D$10:$D$1000=$D114,IF(Inventory!$J$10:$J$1000=freez,IF(Inventory!$P$10:$P$1000=AO$9,Inventory!$AD$10:$AD$1000))))))+SUM(IF(Inventory!$B$10:$B$1000=$B114,IF(Inventory!$C$10:$C$1000=$C114,IF(Inventory!$D$10:$D$1000=$D114,IF(Inventory!$J$10:$J$1000=wifr,IF(Inventory!$P$10:$P$1000=AO$9,Inventory!$AD$10:$AD$1000)))))))</f>
        <v/>
      </c>
      <c r="AP114" s="121" t="str">
        <f t="array" ref="AP114">IF($D114="","",SUM(IF(Inventory!$B$10:$B$1000=$B114,IF(Inventory!$C$10:$C$1000=$C114,IF(Inventory!$D$10:$D$1000=$D114,IF(Inventory!$J$10:$J$1000=freez,IF(Inventory!$P$10:$P$1000=AP$9,Inventory!$AD$10:$AD$1000))))))+SUM(IF(Inventory!$B$10:$B$1000=$B114,IF(Inventory!$C$10:$C$1000=$C114,IF(Inventory!$D$10:$D$1000=$D114,IF(Inventory!$J$10:$J$1000=wifr,IF(Inventory!$P$10:$P$1000=AP$9,Inventory!$AD$10:$AD$1000)))))))</f>
        <v/>
      </c>
      <c r="AQ114" s="121" t="str">
        <f t="array" ref="AQ114">IF($D114="","",SUM(IF(Inventory!$B$10:$B$1000=$B114,IF(Inventory!$C$10:$C$1000=$C114,IF(Inventory!$D$10:$D$1000=$D114,IF(Inventory!$J$10:$J$1000=freez,IF(Inventory!$P$10:$P$1000=AQ$9,Inventory!$AD$10:$AD$1000))))))+SUM(IF(Inventory!$B$10:$B$1000=$B114,IF(Inventory!$C$10:$C$1000=$C114,IF(Inventory!$D$10:$D$1000=$D114,IF(Inventory!$J$10:$J$1000=wifr,IF(Inventory!$P$10:$P$1000=AQ$9,Inventory!$AD$10:$AD$1000)))))))</f>
        <v/>
      </c>
      <c r="AR114" s="121" t="str">
        <f t="array" ref="AR114">IF($D114="","",SUM(IF(Inventory!$B$10:$B$1000=$B114,IF(Inventory!$C$10:$C$1000=$C114,IF(Inventory!$D$10:$D$1000=$D114,IF(Inventory!$J$10:$J$1000=freez,IF(Inventory!$P$10:$P$1000=AR$9,Inventory!$AD$10:$AD$1000))))))+SUM(IF(Inventory!$B$10:$B$1000=$B114,IF(Inventory!$C$10:$C$1000=$C114,IF(Inventory!$D$10:$D$1000=$D114,IF(Inventory!$J$10:$J$1000=wifr,IF(Inventory!$P$10:$P$1000=AR$9,Inventory!$AD$10:$AD$1000)))))))</f>
        <v/>
      </c>
      <c r="AS114" s="124" t="str">
        <f t="shared" si="33"/>
        <v/>
      </c>
      <c r="AU114" s="352"/>
      <c r="AV114" s="352"/>
      <c r="AX114" s="125">
        <f>IF($C114="",0,Prog!$H112*AX$6*($AU114+$AV114)/12000)</f>
        <v>0</v>
      </c>
      <c r="AY114" s="125">
        <f>IF($C114="",0,Prog!$H112*AY$6*($AU114+$AV114)/12000)</f>
        <v>0</v>
      </c>
      <c r="AZ114" s="121"/>
    </row>
    <row r="115" spans="1:52" ht="16.5" x14ac:dyDescent="0.3">
      <c r="A115" s="279" t="str">
        <f>IF(Prog!B113="","",Prog!B113)</f>
        <v/>
      </c>
      <c r="B115" s="279" t="str">
        <f>IF(Prog!C113="","",Prog!C113)</f>
        <v/>
      </c>
      <c r="C115" s="279" t="str">
        <f>IF(Prog!D113="","",Prog!D113)</f>
        <v/>
      </c>
      <c r="D115" s="120"/>
      <c r="E115" s="121" t="str">
        <f t="array" ref="E115">IF($D115="","",COUNT(IF(Inventory!$B$10:$B$1000=$B115,IF(Inventory!$C$10:$C$1000=$C115,IF(Inventory!$D$10:$D$1000=$D115,IF(Inventory!$P$10:$P$1000=E$9,1))))))</f>
        <v/>
      </c>
      <c r="F115" s="121" t="str">
        <f t="array" ref="F115">IF($D115="","",COUNT(IF(Inventory!$B$10:$B$1000=$B115,IF(Inventory!$C$10:$C$1000=$C115,IF(Inventory!$D$10:$D$1000=$D115,IF(Inventory!$P$10:$P$1000=F$9,1))))))</f>
        <v/>
      </c>
      <c r="G115" s="121" t="str">
        <f t="array" ref="G115">IF($D115="","",COUNT(IF(Inventory!$B$10:$B$1000=$B115,IF(Inventory!$C$10:$C$1000=$C115,IF(Inventory!$D$10:$D$1000=$D115,IF(Inventory!$P$10:$P$1000=G$9,1))))))</f>
        <v/>
      </c>
      <c r="H115" s="121" t="str">
        <f t="array" ref="H115">IF($D115="","",COUNT(IF(Inventory!$B$10:$B$1000=$B115,IF(Inventory!$C$10:$C$1000=$C115,IF(Inventory!$D$10:$D$1000=$D115,IF(Inventory!$P$10:$P$1000=H$9,1))))))</f>
        <v/>
      </c>
      <c r="I115" s="121" t="str">
        <f t="array" ref="I115">IF($D115="","",COUNT(IF(Inventory!$B$10:$B$1000=$B115,IF(Inventory!$C$10:$C$1000=$C115,IF(Inventory!$D$10:$D$1000=$D115,IF(Inventory!$P$10:$P$1000=I$9,1))))))</f>
        <v/>
      </c>
      <c r="J115" s="121">
        <f t="shared" si="28"/>
        <v>0</v>
      </c>
      <c r="K115" s="121" t="str">
        <f t="array" ref="K115">IF($D115="","",COUNT(IF(Inventory!$B$10:$B$1000=$B115,IF(Inventory!$C$10:$C$1000=$C115,IF(Inventory!$D$10:$D$1000=$D115,IF(Inventory!$J$10:$J$1000=wicr,1)))))+COUNT(IF(Inventory!$B$10:$B$1000=$B115,IF(Inventory!$C$10:$C$1000=$C115,IF(Inventory!$D$10:$D$1000=$D115,IF(Inventory!$J$10:$J$1000=wifr,1))))))</f>
        <v/>
      </c>
      <c r="L115" s="121" t="str">
        <f t="array" ref="L115">IF($D115="","",COUNT(IF(Inventory!$B$10:$B$1000=$B115,IF(Inventory!$C$10:$C$1000=$C115,IF(Inventory!$D$10:$D$1000=$D115,IF(Inventory!$J$10:$J$1000=wicr,IF(Inventory!$P$10:$P$1000=L$9,1))))))+COUNT(IF(Inventory!$B$10:$B$1000=$B115,IF(Inventory!$C$10:$C$1000=$C115,IF(Inventory!$D$10:$D$1000=$D115,IF(Inventory!$J$10:$J$1000=wifr,IF(Inventory!$P$10:$P$1000=L$9,1)))))))</f>
        <v/>
      </c>
      <c r="M115" s="121" t="str">
        <f t="array" ref="M115">IF($D115="","",COUNT(IF(Inventory!$B$10:$B$1000=$B115,IF(Inventory!$C$10:$C$1000=$C115,IF(Inventory!$D$10:$D$1000=$D115,IF(Inventory!$J$10:$J$1000=wicr,IF(Inventory!$P$10:$P$1000=M$9,1))))))+COUNT(IF(Inventory!$B$10:$B$1000=$B115,IF(Inventory!$C$10:$C$1000=$C115,IF(Inventory!$D$10:$D$1000=$D115,IF(Inventory!$J$10:$J$1000=wifr,IF(Inventory!$P$10:$P$1000=M$9,1)))))))</f>
        <v/>
      </c>
      <c r="N115" s="121" t="str">
        <f t="array" ref="N115">IF($D115="","",COUNT(IF(Inventory!$B$10:$B$1000=$B115,IF(Inventory!$C$10:$C$1000=$C115,IF(Inventory!$D$10:$D$1000=$D115,IF(Inventory!$J$10:$J$1000=wicr,IF(Inventory!$P$10:$P$1000=N$9,1))))))+COUNT(IF(Inventory!$B$10:$B$1000=$B115,IF(Inventory!$C$10:$C$1000=$C115,IF(Inventory!$D$10:$D$1000=$D115,IF(Inventory!$J$10:$J$1000=wifr,IF(Inventory!$P$10:$P$1000=N$9,1)))))))</f>
        <v/>
      </c>
      <c r="O115" s="121" t="str">
        <f t="array" ref="O115">IF($D115="","",COUNT(IF(Inventory!$B$10:$B$1000=$B115,IF(Inventory!$C$10:$C$1000=$C115,IF(Inventory!$D$10:$D$1000=$D115,IF(Inventory!$J$10:$J$1000=wicr,IF(Inventory!$P$10:$P$1000=O$9,1))))))+COUNT(IF(Inventory!$B$10:$B$1000=$B115,IF(Inventory!$C$10:$C$1000=$C115,IF(Inventory!$D$10:$D$1000=$D115,IF(Inventory!$J$10:$J$1000=wifr,IF(Inventory!$P$10:$P$1000=O$9,1)))))))</f>
        <v/>
      </c>
      <c r="P115" s="121" t="str">
        <f t="array" ref="P115">IF($D115="","",COUNT(IF(Inventory!$B$10:$B$1000=$B115,IF(Inventory!$C$10:$C$1000=$C115,IF(Inventory!$D$10:$D$1000=$D115,IF(Inventory!$J$10:$J$1000=wicr,IF(Inventory!$P$10:$P$1000=P$9,1))))))+COUNT(IF(Inventory!$B$10:$B$1000=$B115,IF(Inventory!$C$10:$C$1000=$C115,IF(Inventory!$D$10:$D$1000=$D115,IF(Inventory!$J$10:$J$1000=wifr,IF(Inventory!$P$10:$P$1000=P$9,1)))))))</f>
        <v/>
      </c>
      <c r="Q115" s="122" t="str">
        <f t="shared" si="29"/>
        <v/>
      </c>
      <c r="R115" s="121" t="str">
        <f t="array" ref="R115">IF($D115="","",COUNT(IF(Inventory!$B$10:$B$1000=$B115,IF(Inventory!$C$10:$C$1000=$C115,IF(Inventory!$D$10:$D$1000=$D115,IF(Inventory!$J$10:$J$1000=frig,1))))))</f>
        <v/>
      </c>
      <c r="S115" s="121" t="str">
        <f t="array" ref="S115">IF($D115="","",COUNT(IF(Inventory!$B$10:$B$1000=$B115,IF(Inventory!$C$10:$C$1000=$C115,IF(Inventory!$D$10:$D$1000=$D115,IF(Inventory!$J$10:$J$1000=frig,IF(Inventory!$P$10:$P$1000=S$9,1)))))))</f>
        <v/>
      </c>
      <c r="T115" s="121" t="str">
        <f t="array" ref="T115">IF($D115="","",COUNT(IF(Inventory!$B$10:$B$1000=$B115,IF(Inventory!$C$10:$C$1000=$C115,IF(Inventory!$D$10:$D$1000=$D115,IF(Inventory!$J$10:$J$1000=frig,IF(Inventory!$P$10:$P$1000=T$9,1)))))))</f>
        <v/>
      </c>
      <c r="U115" s="121" t="str">
        <f t="array" ref="U115">IF($D115="","",COUNT(IF(Inventory!$B$10:$B$1000=$B115,IF(Inventory!$C$10:$C$1000=$C115,IF(Inventory!$D$10:$D$1000=$D115,IF(Inventory!$J$10:$J$1000=frig,IF(Inventory!$P$10:$P$1000=U$9,1)))))))</f>
        <v/>
      </c>
      <c r="V115" s="121" t="str">
        <f t="array" ref="V115">IF($D115="","",COUNT(IF(Inventory!$B$10:$B$1000=$B115,IF(Inventory!$C$10:$C$1000=$C115,IF(Inventory!$D$10:$D$1000=$D115,IF(Inventory!$J$10:$J$1000=frig,IF(Inventory!$P$10:$P$1000=V$9,1)))))))</f>
        <v/>
      </c>
      <c r="W115" s="121" t="str">
        <f t="array" ref="W115">IF($D115="","",COUNT(IF(Inventory!$B$10:$B$1000=$B115,IF(Inventory!$C$10:$C$1000=$C115,IF(Inventory!$D$10:$D$1000=$D115,IF(Inventory!$J$10:$J$1000=frig,IF(Inventory!$P$10:$P$1000=W$9,1)))))))</f>
        <v/>
      </c>
      <c r="X115" s="122" t="str">
        <f t="shared" si="30"/>
        <v/>
      </c>
      <c r="Y115" s="121" t="str">
        <f t="array" ref="Y115">IF($D115="","",COUNT(IF(Inventory!$B$10:$B$1000=$B115,IF(Inventory!$C$10:$C$1000=$C115,IF(Inventory!$D$10:$D$1000=$D115,IF(Inventory!$J$10:$J$1000=freez,1))))))</f>
        <v/>
      </c>
      <c r="Z115" s="121" t="str">
        <f t="array" ref="Z115">IF($D115="","",COUNT(IF(Inventory!$B$10:$B$1000=$B115,IF(Inventory!$C$10:$C$1000=$C115,IF(Inventory!$D$10:$D$1000=$D115,IF(Inventory!$J$10:$J$1000=freez,IF(Inventory!$P$10:$P$1000=Z$9,1)))))))</f>
        <v/>
      </c>
      <c r="AA115" s="121" t="str">
        <f t="array" ref="AA115">IF($D115="","",COUNT(IF(Inventory!$B$10:$B$1000=$B115,IF(Inventory!$C$10:$C$1000=$C115,IF(Inventory!$D$10:$D$1000=$D115,IF(Inventory!$J$10:$J$1000=freez,IF(Inventory!$P$10:$P$1000=AA$9,1)))))))</f>
        <v/>
      </c>
      <c r="AB115" s="121" t="str">
        <f t="array" ref="AB115">IF($D115="","",COUNT(IF(Inventory!$B$10:$B$1000=$B115,IF(Inventory!$C$10:$C$1000=$C115,IF(Inventory!$D$10:$D$1000=$D115,IF(Inventory!$J$10:$J$1000=freez,IF(Inventory!$P$10:$P$1000=AB$9,1)))))))</f>
        <v/>
      </c>
      <c r="AC115" s="121" t="str">
        <f t="array" ref="AC115">IF($D115="","",COUNT(IF(Inventory!$B$10:$B$1000=$B115,IF(Inventory!$C$10:$C$1000=$C115,IF(Inventory!$D$10:$D$1000=$D115,IF(Inventory!$J$10:$J$1000=freez,IF(Inventory!$P$10:$P$1000=AC$9,1)))))))</f>
        <v/>
      </c>
      <c r="AD115" s="121" t="str">
        <f t="array" ref="AD115">IF($D115="","",COUNT(IF(Inventory!$B$10:$B$1000=$B115,IF(Inventory!$C$10:$C$1000=$C115,IF(Inventory!$D$10:$D$1000=$D115,IF(Inventory!$J$10:$J$1000=freez,IF(Inventory!$P$10:$P$1000=AD$9,1)))))))</f>
        <v/>
      </c>
      <c r="AE115" s="122" t="str">
        <f t="shared" si="31"/>
        <v/>
      </c>
      <c r="AF115" s="121" t="str">
        <f t="array" ref="AF115">IF($D115="","",SUM(IF(Inventory!$B$10:$B$1000=$B115,IF(Inventory!$C$10:$C$1000=$C115,IF(Inventory!$D$10:$D$1000=$D115,IF(Inventory!$J$10:$J$1000=frig,Inventory!$AC$10:$AC$1000)))))+SUM(IF(Inventory!$B$10:$B$1000=$B115,IF(Inventory!$C$10:$C$1000=$C115,IF(Inventory!$D$10:$D$1000=$D115,IF(Inventory!$J$10:$J$1000=wicr,Inventory!$AC$10:$AC$1000))))))</f>
        <v/>
      </c>
      <c r="AG115" s="121" t="str">
        <f t="array" ref="AG115">IF($D115="","",SUM(IF(Inventory!$B$10:$B$1000=$B115,IF(Inventory!$C$10:$C$1000=$C115,IF(Inventory!$D$10:$D$1000=$D115,IF(Inventory!$J$10:$J$1000=frig,IF(Inventory!$P$10:$P$1000=AG$9,Inventory!$AC$10:$AC$1000))))))+SUM(IF(Inventory!$B$10:$B$1000=$B115,IF(Inventory!$C$10:$C$1000=$C115,IF(Inventory!$D$10:$D$1000=$D115,IF(Inventory!$J$10:$J$1000=wicr,IF(Inventory!$P$10:$P$1000=AG$9,Inventory!$AC$10:$AC$1000)))))))</f>
        <v/>
      </c>
      <c r="AH115" s="121" t="str">
        <f t="array" ref="AH115">IF($D115="","",SUM(IF(Inventory!$B$10:$B$1000=$B115,IF(Inventory!$C$10:$C$1000=$C115,IF(Inventory!$D$10:$D$1000=$D115,IF(Inventory!$J$10:$J$1000=frig,IF(Inventory!$P$10:$P$1000=AH$9,Inventory!$AC$10:$AC$1000))))))+SUM(IF(Inventory!$B$10:$B$1000=$B115,IF(Inventory!$C$10:$C$1000=$C115,IF(Inventory!$D$10:$D$1000=$D115,IF(Inventory!$J$10:$J$1000=wicr,IF(Inventory!$P$10:$P$1000=AH$9,Inventory!$AC$10:$AC$1000)))))))</f>
        <v/>
      </c>
      <c r="AI115" s="121" t="str">
        <f t="array" ref="AI115">IF($D115="","",SUM(IF(Inventory!$B$10:$B$1000=$B115,IF(Inventory!$C$10:$C$1000=$C115,IF(Inventory!$D$10:$D$1000=$D115,IF(Inventory!$J$10:$J$1000=frig,IF(Inventory!$P$10:$P$1000=AI$9,Inventory!$AC$10:$AC$1000))))))+SUM(IF(Inventory!$B$10:$B$1000=$B115,IF(Inventory!$C$10:$C$1000=$C115,IF(Inventory!$D$10:$D$1000=$D115,IF(Inventory!$J$10:$J$1000=wicr,IF(Inventory!$P$10:$P$1000=AI$9,Inventory!$AC$10:$AC$1000)))))))</f>
        <v/>
      </c>
      <c r="AJ115" s="121" t="str">
        <f t="array" ref="AJ115">IF($D115="","",SUM(IF(Inventory!$B$10:$B$1000=$B115,IF(Inventory!$C$10:$C$1000=$C115,IF(Inventory!$D$10:$D$1000=$D115,IF(Inventory!$J$10:$J$1000=frig,IF(Inventory!$P$10:$P$1000=AJ$9,Inventory!$AC$10:$AC$1000))))))+SUM(IF(Inventory!$B$10:$B$1000=$B115,IF(Inventory!$C$10:$C$1000=$C115,IF(Inventory!$D$10:$D$1000=$D115,IF(Inventory!$J$10:$J$1000=wicr,IF(Inventory!$P$10:$P$1000=AJ$9,Inventory!$AC$10:$AC$1000)))))))</f>
        <v/>
      </c>
      <c r="AK115" s="121" t="str">
        <f t="array" ref="AK115">IF($D115="","",SUM(IF(Inventory!$B$10:$B$1000=$B115,IF(Inventory!$C$10:$C$1000=$C115,IF(Inventory!$D$10:$D$1000=$D115,IF(Inventory!$J$10:$J$1000=frig,IF(Inventory!$P$10:$P$1000=AK$9,Inventory!$AC$10:$AC$1000))))))+SUM(IF(Inventory!$B$10:$B$1000=$B115,IF(Inventory!$C$10:$C$1000=$C115,IF(Inventory!$D$10:$D$1000=$D115,IF(Inventory!$J$10:$J$1000=wicr,IF(Inventory!$P$10:$P$1000=AK$9,Inventory!$AC$10:$AC$1000)))))))</f>
        <v/>
      </c>
      <c r="AL115" s="123" t="str">
        <f t="shared" si="32"/>
        <v/>
      </c>
      <c r="AM115" s="121" t="str">
        <f t="array" ref="AM115">IF($D115="","",SUM(IF(Inventory!$B$10:$B$1000=$B115,IF(Inventory!$C$10:$C$1000=$C115,IF(Inventory!$D$10:$D$1000=$D115,IF(Inventory!$J$10:$J$1000=freez,Inventory!$AD$10:$AD$1000)))))+SUM(IF(Inventory!$B$10:$B$1000=$B115,IF(Inventory!$C$10:$C$1000=$C115,IF(Inventory!$D$10:$D$1000=$D115,IF(Inventory!$J$10:$J$1000=wifr,Inventory!$AD$10:$AD$1000))))))</f>
        <v/>
      </c>
      <c r="AN115" s="121" t="str">
        <f t="array" ref="AN115">IF($D115="","",SUM(IF(Inventory!$B$10:$B$1000=$B115,IF(Inventory!$C$10:$C$1000=$C115,IF(Inventory!$D$10:$D$1000=$D115,IF(Inventory!$J$10:$J$1000=freez,IF(Inventory!$P$10:$P$1000=AN$9,Inventory!$AD$10:$AD$1000))))))+SUM(IF(Inventory!$B$10:$B$1000=$B115,IF(Inventory!$C$10:$C$1000=$C115,IF(Inventory!$D$10:$D$1000=$D115,IF(Inventory!$J$10:$J$1000=wifr,IF(Inventory!$P$10:$P$1000=AN$9,Inventory!$AD$10:$AD$1000)))))))</f>
        <v/>
      </c>
      <c r="AO115" s="121" t="str">
        <f t="array" ref="AO115">IF($D115="","",SUM(IF(Inventory!$B$10:$B$1000=$B115,IF(Inventory!$C$10:$C$1000=$C115,IF(Inventory!$D$10:$D$1000=$D115,IF(Inventory!$J$10:$J$1000=freez,IF(Inventory!$P$10:$P$1000=AO$9,Inventory!$AD$10:$AD$1000))))))+SUM(IF(Inventory!$B$10:$B$1000=$B115,IF(Inventory!$C$10:$C$1000=$C115,IF(Inventory!$D$10:$D$1000=$D115,IF(Inventory!$J$10:$J$1000=wifr,IF(Inventory!$P$10:$P$1000=AO$9,Inventory!$AD$10:$AD$1000)))))))</f>
        <v/>
      </c>
      <c r="AP115" s="121" t="str">
        <f t="array" ref="AP115">IF($D115="","",SUM(IF(Inventory!$B$10:$B$1000=$B115,IF(Inventory!$C$10:$C$1000=$C115,IF(Inventory!$D$10:$D$1000=$D115,IF(Inventory!$J$10:$J$1000=freez,IF(Inventory!$P$10:$P$1000=AP$9,Inventory!$AD$10:$AD$1000))))))+SUM(IF(Inventory!$B$10:$B$1000=$B115,IF(Inventory!$C$10:$C$1000=$C115,IF(Inventory!$D$10:$D$1000=$D115,IF(Inventory!$J$10:$J$1000=wifr,IF(Inventory!$P$10:$P$1000=AP$9,Inventory!$AD$10:$AD$1000)))))))</f>
        <v/>
      </c>
      <c r="AQ115" s="121" t="str">
        <f t="array" ref="AQ115">IF($D115="","",SUM(IF(Inventory!$B$10:$B$1000=$B115,IF(Inventory!$C$10:$C$1000=$C115,IF(Inventory!$D$10:$D$1000=$D115,IF(Inventory!$J$10:$J$1000=freez,IF(Inventory!$P$10:$P$1000=AQ$9,Inventory!$AD$10:$AD$1000))))))+SUM(IF(Inventory!$B$10:$B$1000=$B115,IF(Inventory!$C$10:$C$1000=$C115,IF(Inventory!$D$10:$D$1000=$D115,IF(Inventory!$J$10:$J$1000=wifr,IF(Inventory!$P$10:$P$1000=AQ$9,Inventory!$AD$10:$AD$1000)))))))</f>
        <v/>
      </c>
      <c r="AR115" s="121" t="str">
        <f t="array" ref="AR115">IF($D115="","",SUM(IF(Inventory!$B$10:$B$1000=$B115,IF(Inventory!$C$10:$C$1000=$C115,IF(Inventory!$D$10:$D$1000=$D115,IF(Inventory!$J$10:$J$1000=freez,IF(Inventory!$P$10:$P$1000=AR$9,Inventory!$AD$10:$AD$1000))))))+SUM(IF(Inventory!$B$10:$B$1000=$B115,IF(Inventory!$C$10:$C$1000=$C115,IF(Inventory!$D$10:$D$1000=$D115,IF(Inventory!$J$10:$J$1000=wifr,IF(Inventory!$P$10:$P$1000=AR$9,Inventory!$AD$10:$AD$1000)))))))</f>
        <v/>
      </c>
      <c r="AS115" s="124" t="str">
        <f t="shared" si="33"/>
        <v/>
      </c>
      <c r="AU115" s="352"/>
      <c r="AV115" s="352"/>
      <c r="AX115" s="125">
        <f>IF($C115="",0,Prog!$H113*AX$6*($AU115+$AV115)/12000)</f>
        <v>0</v>
      </c>
      <c r="AY115" s="125">
        <f>IF($C115="",0,Prog!$H113*AY$6*($AU115+$AV115)/12000)</f>
        <v>0</v>
      </c>
      <c r="AZ115" s="121"/>
    </row>
    <row r="116" spans="1:52" ht="16.5" x14ac:dyDescent="0.3">
      <c r="A116" s="279" t="str">
        <f>IF(Prog!B114="","",Prog!B114)</f>
        <v/>
      </c>
      <c r="B116" s="279" t="str">
        <f>IF(Prog!C114="","",Prog!C114)</f>
        <v/>
      </c>
      <c r="C116" s="279" t="str">
        <f>IF(Prog!D114="","",Prog!D114)</f>
        <v/>
      </c>
      <c r="D116" s="120"/>
      <c r="E116" s="121" t="str">
        <f t="array" ref="E116">IF($D116="","",COUNT(IF(Inventory!$B$10:$B$1000=$B116,IF(Inventory!$C$10:$C$1000=$C116,IF(Inventory!$D$10:$D$1000=$D116,IF(Inventory!$P$10:$P$1000=E$9,1))))))</f>
        <v/>
      </c>
      <c r="F116" s="121" t="str">
        <f t="array" ref="F116">IF($D116="","",COUNT(IF(Inventory!$B$10:$B$1000=$B116,IF(Inventory!$C$10:$C$1000=$C116,IF(Inventory!$D$10:$D$1000=$D116,IF(Inventory!$P$10:$P$1000=F$9,1))))))</f>
        <v/>
      </c>
      <c r="G116" s="121" t="str">
        <f t="array" ref="G116">IF($D116="","",COUNT(IF(Inventory!$B$10:$B$1000=$B116,IF(Inventory!$C$10:$C$1000=$C116,IF(Inventory!$D$10:$D$1000=$D116,IF(Inventory!$P$10:$P$1000=G$9,1))))))</f>
        <v/>
      </c>
      <c r="H116" s="121" t="str">
        <f t="array" ref="H116">IF($D116="","",COUNT(IF(Inventory!$B$10:$B$1000=$B116,IF(Inventory!$C$10:$C$1000=$C116,IF(Inventory!$D$10:$D$1000=$D116,IF(Inventory!$P$10:$P$1000=H$9,1))))))</f>
        <v/>
      </c>
      <c r="I116" s="121" t="str">
        <f t="array" ref="I116">IF($D116="","",COUNT(IF(Inventory!$B$10:$B$1000=$B116,IF(Inventory!$C$10:$C$1000=$C116,IF(Inventory!$D$10:$D$1000=$D116,IF(Inventory!$P$10:$P$1000=I$9,1))))))</f>
        <v/>
      </c>
      <c r="J116" s="121">
        <f t="shared" si="28"/>
        <v>0</v>
      </c>
      <c r="K116" s="121" t="str">
        <f t="array" ref="K116">IF($D116="","",COUNT(IF(Inventory!$B$10:$B$1000=$B116,IF(Inventory!$C$10:$C$1000=$C116,IF(Inventory!$D$10:$D$1000=$D116,IF(Inventory!$J$10:$J$1000=wicr,1)))))+COUNT(IF(Inventory!$B$10:$B$1000=$B116,IF(Inventory!$C$10:$C$1000=$C116,IF(Inventory!$D$10:$D$1000=$D116,IF(Inventory!$J$10:$J$1000=wifr,1))))))</f>
        <v/>
      </c>
      <c r="L116" s="121" t="str">
        <f t="array" ref="L116">IF($D116="","",COUNT(IF(Inventory!$B$10:$B$1000=$B116,IF(Inventory!$C$10:$C$1000=$C116,IF(Inventory!$D$10:$D$1000=$D116,IF(Inventory!$J$10:$J$1000=wicr,IF(Inventory!$P$10:$P$1000=L$9,1))))))+COUNT(IF(Inventory!$B$10:$B$1000=$B116,IF(Inventory!$C$10:$C$1000=$C116,IF(Inventory!$D$10:$D$1000=$D116,IF(Inventory!$J$10:$J$1000=wifr,IF(Inventory!$P$10:$P$1000=L$9,1)))))))</f>
        <v/>
      </c>
      <c r="M116" s="121" t="str">
        <f t="array" ref="M116">IF($D116="","",COUNT(IF(Inventory!$B$10:$B$1000=$B116,IF(Inventory!$C$10:$C$1000=$C116,IF(Inventory!$D$10:$D$1000=$D116,IF(Inventory!$J$10:$J$1000=wicr,IF(Inventory!$P$10:$P$1000=M$9,1))))))+COUNT(IF(Inventory!$B$10:$B$1000=$B116,IF(Inventory!$C$10:$C$1000=$C116,IF(Inventory!$D$10:$D$1000=$D116,IF(Inventory!$J$10:$J$1000=wifr,IF(Inventory!$P$10:$P$1000=M$9,1)))))))</f>
        <v/>
      </c>
      <c r="N116" s="121" t="str">
        <f t="array" ref="N116">IF($D116="","",COUNT(IF(Inventory!$B$10:$B$1000=$B116,IF(Inventory!$C$10:$C$1000=$C116,IF(Inventory!$D$10:$D$1000=$D116,IF(Inventory!$J$10:$J$1000=wicr,IF(Inventory!$P$10:$P$1000=N$9,1))))))+COUNT(IF(Inventory!$B$10:$B$1000=$B116,IF(Inventory!$C$10:$C$1000=$C116,IF(Inventory!$D$10:$D$1000=$D116,IF(Inventory!$J$10:$J$1000=wifr,IF(Inventory!$P$10:$P$1000=N$9,1)))))))</f>
        <v/>
      </c>
      <c r="O116" s="121" t="str">
        <f t="array" ref="O116">IF($D116="","",COUNT(IF(Inventory!$B$10:$B$1000=$B116,IF(Inventory!$C$10:$C$1000=$C116,IF(Inventory!$D$10:$D$1000=$D116,IF(Inventory!$J$10:$J$1000=wicr,IF(Inventory!$P$10:$P$1000=O$9,1))))))+COUNT(IF(Inventory!$B$10:$B$1000=$B116,IF(Inventory!$C$10:$C$1000=$C116,IF(Inventory!$D$10:$D$1000=$D116,IF(Inventory!$J$10:$J$1000=wifr,IF(Inventory!$P$10:$P$1000=O$9,1)))))))</f>
        <v/>
      </c>
      <c r="P116" s="121" t="str">
        <f t="array" ref="P116">IF($D116="","",COUNT(IF(Inventory!$B$10:$B$1000=$B116,IF(Inventory!$C$10:$C$1000=$C116,IF(Inventory!$D$10:$D$1000=$D116,IF(Inventory!$J$10:$J$1000=wicr,IF(Inventory!$P$10:$P$1000=P$9,1))))))+COUNT(IF(Inventory!$B$10:$B$1000=$B116,IF(Inventory!$C$10:$C$1000=$C116,IF(Inventory!$D$10:$D$1000=$D116,IF(Inventory!$J$10:$J$1000=wifr,IF(Inventory!$P$10:$P$1000=P$9,1)))))))</f>
        <v/>
      </c>
      <c r="Q116" s="122" t="str">
        <f t="shared" si="29"/>
        <v/>
      </c>
      <c r="R116" s="121" t="str">
        <f t="array" ref="R116">IF($D116="","",COUNT(IF(Inventory!$B$10:$B$1000=$B116,IF(Inventory!$C$10:$C$1000=$C116,IF(Inventory!$D$10:$D$1000=$D116,IF(Inventory!$J$10:$J$1000=frig,1))))))</f>
        <v/>
      </c>
      <c r="S116" s="121" t="str">
        <f t="array" ref="S116">IF($D116="","",COUNT(IF(Inventory!$B$10:$B$1000=$B116,IF(Inventory!$C$10:$C$1000=$C116,IF(Inventory!$D$10:$D$1000=$D116,IF(Inventory!$J$10:$J$1000=frig,IF(Inventory!$P$10:$P$1000=S$9,1)))))))</f>
        <v/>
      </c>
      <c r="T116" s="121" t="str">
        <f t="array" ref="T116">IF($D116="","",COUNT(IF(Inventory!$B$10:$B$1000=$B116,IF(Inventory!$C$10:$C$1000=$C116,IF(Inventory!$D$10:$D$1000=$D116,IF(Inventory!$J$10:$J$1000=frig,IF(Inventory!$P$10:$P$1000=T$9,1)))))))</f>
        <v/>
      </c>
      <c r="U116" s="121" t="str">
        <f t="array" ref="U116">IF($D116="","",COUNT(IF(Inventory!$B$10:$B$1000=$B116,IF(Inventory!$C$10:$C$1000=$C116,IF(Inventory!$D$10:$D$1000=$D116,IF(Inventory!$J$10:$J$1000=frig,IF(Inventory!$P$10:$P$1000=U$9,1)))))))</f>
        <v/>
      </c>
      <c r="V116" s="121" t="str">
        <f t="array" ref="V116">IF($D116="","",COUNT(IF(Inventory!$B$10:$B$1000=$B116,IF(Inventory!$C$10:$C$1000=$C116,IF(Inventory!$D$10:$D$1000=$D116,IF(Inventory!$J$10:$J$1000=frig,IF(Inventory!$P$10:$P$1000=V$9,1)))))))</f>
        <v/>
      </c>
      <c r="W116" s="121" t="str">
        <f t="array" ref="W116">IF($D116="","",COUNT(IF(Inventory!$B$10:$B$1000=$B116,IF(Inventory!$C$10:$C$1000=$C116,IF(Inventory!$D$10:$D$1000=$D116,IF(Inventory!$J$10:$J$1000=frig,IF(Inventory!$P$10:$P$1000=W$9,1)))))))</f>
        <v/>
      </c>
      <c r="X116" s="122" t="str">
        <f t="shared" si="30"/>
        <v/>
      </c>
      <c r="Y116" s="121" t="str">
        <f t="array" ref="Y116">IF($D116="","",COUNT(IF(Inventory!$B$10:$B$1000=$B116,IF(Inventory!$C$10:$C$1000=$C116,IF(Inventory!$D$10:$D$1000=$D116,IF(Inventory!$J$10:$J$1000=freez,1))))))</f>
        <v/>
      </c>
      <c r="Z116" s="121" t="str">
        <f t="array" ref="Z116">IF($D116="","",COUNT(IF(Inventory!$B$10:$B$1000=$B116,IF(Inventory!$C$10:$C$1000=$C116,IF(Inventory!$D$10:$D$1000=$D116,IF(Inventory!$J$10:$J$1000=freez,IF(Inventory!$P$10:$P$1000=Z$9,1)))))))</f>
        <v/>
      </c>
      <c r="AA116" s="121" t="str">
        <f t="array" ref="AA116">IF($D116="","",COUNT(IF(Inventory!$B$10:$B$1000=$B116,IF(Inventory!$C$10:$C$1000=$C116,IF(Inventory!$D$10:$D$1000=$D116,IF(Inventory!$J$10:$J$1000=freez,IF(Inventory!$P$10:$P$1000=AA$9,1)))))))</f>
        <v/>
      </c>
      <c r="AB116" s="121" t="str">
        <f t="array" ref="AB116">IF($D116="","",COUNT(IF(Inventory!$B$10:$B$1000=$B116,IF(Inventory!$C$10:$C$1000=$C116,IF(Inventory!$D$10:$D$1000=$D116,IF(Inventory!$J$10:$J$1000=freez,IF(Inventory!$P$10:$P$1000=AB$9,1)))))))</f>
        <v/>
      </c>
      <c r="AC116" s="121" t="str">
        <f t="array" ref="AC116">IF($D116="","",COUNT(IF(Inventory!$B$10:$B$1000=$B116,IF(Inventory!$C$10:$C$1000=$C116,IF(Inventory!$D$10:$D$1000=$D116,IF(Inventory!$J$10:$J$1000=freez,IF(Inventory!$P$10:$P$1000=AC$9,1)))))))</f>
        <v/>
      </c>
      <c r="AD116" s="121" t="str">
        <f t="array" ref="AD116">IF($D116="","",COUNT(IF(Inventory!$B$10:$B$1000=$B116,IF(Inventory!$C$10:$C$1000=$C116,IF(Inventory!$D$10:$D$1000=$D116,IF(Inventory!$J$10:$J$1000=freez,IF(Inventory!$P$10:$P$1000=AD$9,1)))))))</f>
        <v/>
      </c>
      <c r="AE116" s="122" t="str">
        <f t="shared" si="31"/>
        <v/>
      </c>
      <c r="AF116" s="121" t="str">
        <f t="array" ref="AF116">IF($D116="","",SUM(IF(Inventory!$B$10:$B$1000=$B116,IF(Inventory!$C$10:$C$1000=$C116,IF(Inventory!$D$10:$D$1000=$D116,IF(Inventory!$J$10:$J$1000=frig,Inventory!$AC$10:$AC$1000)))))+SUM(IF(Inventory!$B$10:$B$1000=$B116,IF(Inventory!$C$10:$C$1000=$C116,IF(Inventory!$D$10:$D$1000=$D116,IF(Inventory!$J$10:$J$1000=wicr,Inventory!$AC$10:$AC$1000))))))</f>
        <v/>
      </c>
      <c r="AG116" s="121" t="str">
        <f t="array" ref="AG116">IF($D116="","",SUM(IF(Inventory!$B$10:$B$1000=$B116,IF(Inventory!$C$10:$C$1000=$C116,IF(Inventory!$D$10:$D$1000=$D116,IF(Inventory!$J$10:$J$1000=frig,IF(Inventory!$P$10:$P$1000=AG$9,Inventory!$AC$10:$AC$1000))))))+SUM(IF(Inventory!$B$10:$B$1000=$B116,IF(Inventory!$C$10:$C$1000=$C116,IF(Inventory!$D$10:$D$1000=$D116,IF(Inventory!$J$10:$J$1000=wicr,IF(Inventory!$P$10:$P$1000=AG$9,Inventory!$AC$10:$AC$1000)))))))</f>
        <v/>
      </c>
      <c r="AH116" s="121" t="str">
        <f t="array" ref="AH116">IF($D116="","",SUM(IF(Inventory!$B$10:$B$1000=$B116,IF(Inventory!$C$10:$C$1000=$C116,IF(Inventory!$D$10:$D$1000=$D116,IF(Inventory!$J$10:$J$1000=frig,IF(Inventory!$P$10:$P$1000=AH$9,Inventory!$AC$10:$AC$1000))))))+SUM(IF(Inventory!$B$10:$B$1000=$B116,IF(Inventory!$C$10:$C$1000=$C116,IF(Inventory!$D$10:$D$1000=$D116,IF(Inventory!$J$10:$J$1000=wicr,IF(Inventory!$P$10:$P$1000=AH$9,Inventory!$AC$10:$AC$1000)))))))</f>
        <v/>
      </c>
      <c r="AI116" s="121" t="str">
        <f t="array" ref="AI116">IF($D116="","",SUM(IF(Inventory!$B$10:$B$1000=$B116,IF(Inventory!$C$10:$C$1000=$C116,IF(Inventory!$D$10:$D$1000=$D116,IF(Inventory!$J$10:$J$1000=frig,IF(Inventory!$P$10:$P$1000=AI$9,Inventory!$AC$10:$AC$1000))))))+SUM(IF(Inventory!$B$10:$B$1000=$B116,IF(Inventory!$C$10:$C$1000=$C116,IF(Inventory!$D$10:$D$1000=$D116,IF(Inventory!$J$10:$J$1000=wicr,IF(Inventory!$P$10:$P$1000=AI$9,Inventory!$AC$10:$AC$1000)))))))</f>
        <v/>
      </c>
      <c r="AJ116" s="121" t="str">
        <f t="array" ref="AJ116">IF($D116="","",SUM(IF(Inventory!$B$10:$B$1000=$B116,IF(Inventory!$C$10:$C$1000=$C116,IF(Inventory!$D$10:$D$1000=$D116,IF(Inventory!$J$10:$J$1000=frig,IF(Inventory!$P$10:$P$1000=AJ$9,Inventory!$AC$10:$AC$1000))))))+SUM(IF(Inventory!$B$10:$B$1000=$B116,IF(Inventory!$C$10:$C$1000=$C116,IF(Inventory!$D$10:$D$1000=$D116,IF(Inventory!$J$10:$J$1000=wicr,IF(Inventory!$P$10:$P$1000=AJ$9,Inventory!$AC$10:$AC$1000)))))))</f>
        <v/>
      </c>
      <c r="AK116" s="121" t="str">
        <f t="array" ref="AK116">IF($D116="","",SUM(IF(Inventory!$B$10:$B$1000=$B116,IF(Inventory!$C$10:$C$1000=$C116,IF(Inventory!$D$10:$D$1000=$D116,IF(Inventory!$J$10:$J$1000=frig,IF(Inventory!$P$10:$P$1000=AK$9,Inventory!$AC$10:$AC$1000))))))+SUM(IF(Inventory!$B$10:$B$1000=$B116,IF(Inventory!$C$10:$C$1000=$C116,IF(Inventory!$D$10:$D$1000=$D116,IF(Inventory!$J$10:$J$1000=wicr,IF(Inventory!$P$10:$P$1000=AK$9,Inventory!$AC$10:$AC$1000)))))))</f>
        <v/>
      </c>
      <c r="AL116" s="123" t="str">
        <f t="shared" si="32"/>
        <v/>
      </c>
      <c r="AM116" s="121" t="str">
        <f t="array" ref="AM116">IF($D116="","",SUM(IF(Inventory!$B$10:$B$1000=$B116,IF(Inventory!$C$10:$C$1000=$C116,IF(Inventory!$D$10:$D$1000=$D116,IF(Inventory!$J$10:$J$1000=freez,Inventory!$AD$10:$AD$1000)))))+SUM(IF(Inventory!$B$10:$B$1000=$B116,IF(Inventory!$C$10:$C$1000=$C116,IF(Inventory!$D$10:$D$1000=$D116,IF(Inventory!$J$10:$J$1000=wifr,Inventory!$AD$10:$AD$1000))))))</f>
        <v/>
      </c>
      <c r="AN116" s="121" t="str">
        <f t="array" ref="AN116">IF($D116="","",SUM(IF(Inventory!$B$10:$B$1000=$B116,IF(Inventory!$C$10:$C$1000=$C116,IF(Inventory!$D$10:$D$1000=$D116,IF(Inventory!$J$10:$J$1000=freez,IF(Inventory!$P$10:$P$1000=AN$9,Inventory!$AD$10:$AD$1000))))))+SUM(IF(Inventory!$B$10:$B$1000=$B116,IF(Inventory!$C$10:$C$1000=$C116,IF(Inventory!$D$10:$D$1000=$D116,IF(Inventory!$J$10:$J$1000=wifr,IF(Inventory!$P$10:$P$1000=AN$9,Inventory!$AD$10:$AD$1000)))))))</f>
        <v/>
      </c>
      <c r="AO116" s="121" t="str">
        <f t="array" ref="AO116">IF($D116="","",SUM(IF(Inventory!$B$10:$B$1000=$B116,IF(Inventory!$C$10:$C$1000=$C116,IF(Inventory!$D$10:$D$1000=$D116,IF(Inventory!$J$10:$J$1000=freez,IF(Inventory!$P$10:$P$1000=AO$9,Inventory!$AD$10:$AD$1000))))))+SUM(IF(Inventory!$B$10:$B$1000=$B116,IF(Inventory!$C$10:$C$1000=$C116,IF(Inventory!$D$10:$D$1000=$D116,IF(Inventory!$J$10:$J$1000=wifr,IF(Inventory!$P$10:$P$1000=AO$9,Inventory!$AD$10:$AD$1000)))))))</f>
        <v/>
      </c>
      <c r="AP116" s="121" t="str">
        <f t="array" ref="AP116">IF($D116="","",SUM(IF(Inventory!$B$10:$B$1000=$B116,IF(Inventory!$C$10:$C$1000=$C116,IF(Inventory!$D$10:$D$1000=$D116,IF(Inventory!$J$10:$J$1000=freez,IF(Inventory!$P$10:$P$1000=AP$9,Inventory!$AD$10:$AD$1000))))))+SUM(IF(Inventory!$B$10:$B$1000=$B116,IF(Inventory!$C$10:$C$1000=$C116,IF(Inventory!$D$10:$D$1000=$D116,IF(Inventory!$J$10:$J$1000=wifr,IF(Inventory!$P$10:$P$1000=AP$9,Inventory!$AD$10:$AD$1000)))))))</f>
        <v/>
      </c>
      <c r="AQ116" s="121" t="str">
        <f t="array" ref="AQ116">IF($D116="","",SUM(IF(Inventory!$B$10:$B$1000=$B116,IF(Inventory!$C$10:$C$1000=$C116,IF(Inventory!$D$10:$D$1000=$D116,IF(Inventory!$J$10:$J$1000=freez,IF(Inventory!$P$10:$P$1000=AQ$9,Inventory!$AD$10:$AD$1000))))))+SUM(IF(Inventory!$B$10:$B$1000=$B116,IF(Inventory!$C$10:$C$1000=$C116,IF(Inventory!$D$10:$D$1000=$D116,IF(Inventory!$J$10:$J$1000=wifr,IF(Inventory!$P$10:$P$1000=AQ$9,Inventory!$AD$10:$AD$1000)))))))</f>
        <v/>
      </c>
      <c r="AR116" s="121" t="str">
        <f t="array" ref="AR116">IF($D116="","",SUM(IF(Inventory!$B$10:$B$1000=$B116,IF(Inventory!$C$10:$C$1000=$C116,IF(Inventory!$D$10:$D$1000=$D116,IF(Inventory!$J$10:$J$1000=freez,IF(Inventory!$P$10:$P$1000=AR$9,Inventory!$AD$10:$AD$1000))))))+SUM(IF(Inventory!$B$10:$B$1000=$B116,IF(Inventory!$C$10:$C$1000=$C116,IF(Inventory!$D$10:$D$1000=$D116,IF(Inventory!$J$10:$J$1000=wifr,IF(Inventory!$P$10:$P$1000=AR$9,Inventory!$AD$10:$AD$1000)))))))</f>
        <v/>
      </c>
      <c r="AS116" s="124" t="str">
        <f t="shared" si="33"/>
        <v/>
      </c>
      <c r="AU116" s="352"/>
      <c r="AV116" s="352"/>
      <c r="AX116" s="125">
        <f>IF($C116="",0,Prog!$H114*AX$6*($AU116+$AV116)/12000)</f>
        <v>0</v>
      </c>
      <c r="AY116" s="125">
        <f>IF($C116="",0,Prog!$H114*AY$6*($AU116+$AV116)/12000)</f>
        <v>0</v>
      </c>
      <c r="AZ116" s="121"/>
    </row>
    <row r="117" spans="1:52" ht="16.5" x14ac:dyDescent="0.3">
      <c r="A117" s="279" t="str">
        <f>IF(Prog!B115="","",Prog!B115)</f>
        <v/>
      </c>
      <c r="B117" s="279" t="str">
        <f>IF(Prog!C115="","",Prog!C115)</f>
        <v/>
      </c>
      <c r="C117" s="279" t="str">
        <f>IF(Prog!D115="","",Prog!D115)</f>
        <v/>
      </c>
      <c r="D117" s="120"/>
      <c r="E117" s="121" t="str">
        <f t="array" ref="E117">IF($D117="","",COUNT(IF(Inventory!$B$10:$B$1000=$B117,IF(Inventory!$C$10:$C$1000=$C117,IF(Inventory!$D$10:$D$1000=$D117,IF(Inventory!$P$10:$P$1000=E$9,1))))))</f>
        <v/>
      </c>
      <c r="F117" s="121" t="str">
        <f t="array" ref="F117">IF($D117="","",COUNT(IF(Inventory!$B$10:$B$1000=$B117,IF(Inventory!$C$10:$C$1000=$C117,IF(Inventory!$D$10:$D$1000=$D117,IF(Inventory!$P$10:$P$1000=F$9,1))))))</f>
        <v/>
      </c>
      <c r="G117" s="121" t="str">
        <f t="array" ref="G117">IF($D117="","",COUNT(IF(Inventory!$B$10:$B$1000=$B117,IF(Inventory!$C$10:$C$1000=$C117,IF(Inventory!$D$10:$D$1000=$D117,IF(Inventory!$P$10:$P$1000=G$9,1))))))</f>
        <v/>
      </c>
      <c r="H117" s="121" t="str">
        <f t="array" ref="H117">IF($D117="","",COUNT(IF(Inventory!$B$10:$B$1000=$B117,IF(Inventory!$C$10:$C$1000=$C117,IF(Inventory!$D$10:$D$1000=$D117,IF(Inventory!$P$10:$P$1000=H$9,1))))))</f>
        <v/>
      </c>
      <c r="I117" s="121" t="str">
        <f t="array" ref="I117">IF($D117="","",COUNT(IF(Inventory!$B$10:$B$1000=$B117,IF(Inventory!$C$10:$C$1000=$C117,IF(Inventory!$D$10:$D$1000=$D117,IF(Inventory!$P$10:$P$1000=I$9,1))))))</f>
        <v/>
      </c>
      <c r="J117" s="121">
        <f t="shared" si="28"/>
        <v>0</v>
      </c>
      <c r="K117" s="121" t="str">
        <f t="array" ref="K117">IF($D117="","",COUNT(IF(Inventory!$B$10:$B$1000=$B117,IF(Inventory!$C$10:$C$1000=$C117,IF(Inventory!$D$10:$D$1000=$D117,IF(Inventory!$J$10:$J$1000=wicr,1)))))+COUNT(IF(Inventory!$B$10:$B$1000=$B117,IF(Inventory!$C$10:$C$1000=$C117,IF(Inventory!$D$10:$D$1000=$D117,IF(Inventory!$J$10:$J$1000=wifr,1))))))</f>
        <v/>
      </c>
      <c r="L117" s="121" t="str">
        <f t="array" ref="L117">IF($D117="","",COUNT(IF(Inventory!$B$10:$B$1000=$B117,IF(Inventory!$C$10:$C$1000=$C117,IF(Inventory!$D$10:$D$1000=$D117,IF(Inventory!$J$10:$J$1000=wicr,IF(Inventory!$P$10:$P$1000=L$9,1))))))+COUNT(IF(Inventory!$B$10:$B$1000=$B117,IF(Inventory!$C$10:$C$1000=$C117,IF(Inventory!$D$10:$D$1000=$D117,IF(Inventory!$J$10:$J$1000=wifr,IF(Inventory!$P$10:$P$1000=L$9,1)))))))</f>
        <v/>
      </c>
      <c r="M117" s="121" t="str">
        <f t="array" ref="M117">IF($D117="","",COUNT(IF(Inventory!$B$10:$B$1000=$B117,IF(Inventory!$C$10:$C$1000=$C117,IF(Inventory!$D$10:$D$1000=$D117,IF(Inventory!$J$10:$J$1000=wicr,IF(Inventory!$P$10:$P$1000=M$9,1))))))+COUNT(IF(Inventory!$B$10:$B$1000=$B117,IF(Inventory!$C$10:$C$1000=$C117,IF(Inventory!$D$10:$D$1000=$D117,IF(Inventory!$J$10:$J$1000=wifr,IF(Inventory!$P$10:$P$1000=M$9,1)))))))</f>
        <v/>
      </c>
      <c r="N117" s="121" t="str">
        <f t="array" ref="N117">IF($D117="","",COUNT(IF(Inventory!$B$10:$B$1000=$B117,IF(Inventory!$C$10:$C$1000=$C117,IF(Inventory!$D$10:$D$1000=$D117,IF(Inventory!$J$10:$J$1000=wicr,IF(Inventory!$P$10:$P$1000=N$9,1))))))+COUNT(IF(Inventory!$B$10:$B$1000=$B117,IF(Inventory!$C$10:$C$1000=$C117,IF(Inventory!$D$10:$D$1000=$D117,IF(Inventory!$J$10:$J$1000=wifr,IF(Inventory!$P$10:$P$1000=N$9,1)))))))</f>
        <v/>
      </c>
      <c r="O117" s="121" t="str">
        <f t="array" ref="O117">IF($D117="","",COUNT(IF(Inventory!$B$10:$B$1000=$B117,IF(Inventory!$C$10:$C$1000=$C117,IF(Inventory!$D$10:$D$1000=$D117,IF(Inventory!$J$10:$J$1000=wicr,IF(Inventory!$P$10:$P$1000=O$9,1))))))+COUNT(IF(Inventory!$B$10:$B$1000=$B117,IF(Inventory!$C$10:$C$1000=$C117,IF(Inventory!$D$10:$D$1000=$D117,IF(Inventory!$J$10:$J$1000=wifr,IF(Inventory!$P$10:$P$1000=O$9,1)))))))</f>
        <v/>
      </c>
      <c r="P117" s="121" t="str">
        <f t="array" ref="P117">IF($D117="","",COUNT(IF(Inventory!$B$10:$B$1000=$B117,IF(Inventory!$C$10:$C$1000=$C117,IF(Inventory!$D$10:$D$1000=$D117,IF(Inventory!$J$10:$J$1000=wicr,IF(Inventory!$P$10:$P$1000=P$9,1))))))+COUNT(IF(Inventory!$B$10:$B$1000=$B117,IF(Inventory!$C$10:$C$1000=$C117,IF(Inventory!$D$10:$D$1000=$D117,IF(Inventory!$J$10:$J$1000=wifr,IF(Inventory!$P$10:$P$1000=P$9,1)))))))</f>
        <v/>
      </c>
      <c r="Q117" s="122" t="str">
        <f t="shared" si="29"/>
        <v/>
      </c>
      <c r="R117" s="121" t="str">
        <f t="array" ref="R117">IF($D117="","",COUNT(IF(Inventory!$B$10:$B$1000=$B117,IF(Inventory!$C$10:$C$1000=$C117,IF(Inventory!$D$10:$D$1000=$D117,IF(Inventory!$J$10:$J$1000=frig,1))))))</f>
        <v/>
      </c>
      <c r="S117" s="121" t="str">
        <f t="array" ref="S117">IF($D117="","",COUNT(IF(Inventory!$B$10:$B$1000=$B117,IF(Inventory!$C$10:$C$1000=$C117,IF(Inventory!$D$10:$D$1000=$D117,IF(Inventory!$J$10:$J$1000=frig,IF(Inventory!$P$10:$P$1000=S$9,1)))))))</f>
        <v/>
      </c>
      <c r="T117" s="121" t="str">
        <f t="array" ref="T117">IF($D117="","",COUNT(IF(Inventory!$B$10:$B$1000=$B117,IF(Inventory!$C$10:$C$1000=$C117,IF(Inventory!$D$10:$D$1000=$D117,IF(Inventory!$J$10:$J$1000=frig,IF(Inventory!$P$10:$P$1000=T$9,1)))))))</f>
        <v/>
      </c>
      <c r="U117" s="121" t="str">
        <f t="array" ref="U117">IF($D117="","",COUNT(IF(Inventory!$B$10:$B$1000=$B117,IF(Inventory!$C$10:$C$1000=$C117,IF(Inventory!$D$10:$D$1000=$D117,IF(Inventory!$J$10:$J$1000=frig,IF(Inventory!$P$10:$P$1000=U$9,1)))))))</f>
        <v/>
      </c>
      <c r="V117" s="121" t="str">
        <f t="array" ref="V117">IF($D117="","",COUNT(IF(Inventory!$B$10:$B$1000=$B117,IF(Inventory!$C$10:$C$1000=$C117,IF(Inventory!$D$10:$D$1000=$D117,IF(Inventory!$J$10:$J$1000=frig,IF(Inventory!$P$10:$P$1000=V$9,1)))))))</f>
        <v/>
      </c>
      <c r="W117" s="121" t="str">
        <f t="array" ref="W117">IF($D117="","",COUNT(IF(Inventory!$B$10:$B$1000=$B117,IF(Inventory!$C$10:$C$1000=$C117,IF(Inventory!$D$10:$D$1000=$D117,IF(Inventory!$J$10:$J$1000=frig,IF(Inventory!$P$10:$P$1000=W$9,1)))))))</f>
        <v/>
      </c>
      <c r="X117" s="122" t="str">
        <f t="shared" si="30"/>
        <v/>
      </c>
      <c r="Y117" s="121" t="str">
        <f t="array" ref="Y117">IF($D117="","",COUNT(IF(Inventory!$B$10:$B$1000=$B117,IF(Inventory!$C$10:$C$1000=$C117,IF(Inventory!$D$10:$D$1000=$D117,IF(Inventory!$J$10:$J$1000=freez,1))))))</f>
        <v/>
      </c>
      <c r="Z117" s="121" t="str">
        <f t="array" ref="Z117">IF($D117="","",COUNT(IF(Inventory!$B$10:$B$1000=$B117,IF(Inventory!$C$10:$C$1000=$C117,IF(Inventory!$D$10:$D$1000=$D117,IF(Inventory!$J$10:$J$1000=freez,IF(Inventory!$P$10:$P$1000=Z$9,1)))))))</f>
        <v/>
      </c>
      <c r="AA117" s="121" t="str">
        <f t="array" ref="AA117">IF($D117="","",COUNT(IF(Inventory!$B$10:$B$1000=$B117,IF(Inventory!$C$10:$C$1000=$C117,IF(Inventory!$D$10:$D$1000=$D117,IF(Inventory!$J$10:$J$1000=freez,IF(Inventory!$P$10:$P$1000=AA$9,1)))))))</f>
        <v/>
      </c>
      <c r="AB117" s="121" t="str">
        <f t="array" ref="AB117">IF($D117="","",COUNT(IF(Inventory!$B$10:$B$1000=$B117,IF(Inventory!$C$10:$C$1000=$C117,IF(Inventory!$D$10:$D$1000=$D117,IF(Inventory!$J$10:$J$1000=freez,IF(Inventory!$P$10:$P$1000=AB$9,1)))))))</f>
        <v/>
      </c>
      <c r="AC117" s="121" t="str">
        <f t="array" ref="AC117">IF($D117="","",COUNT(IF(Inventory!$B$10:$B$1000=$B117,IF(Inventory!$C$10:$C$1000=$C117,IF(Inventory!$D$10:$D$1000=$D117,IF(Inventory!$J$10:$J$1000=freez,IF(Inventory!$P$10:$P$1000=AC$9,1)))))))</f>
        <v/>
      </c>
      <c r="AD117" s="121" t="str">
        <f t="array" ref="AD117">IF($D117="","",COUNT(IF(Inventory!$B$10:$B$1000=$B117,IF(Inventory!$C$10:$C$1000=$C117,IF(Inventory!$D$10:$D$1000=$D117,IF(Inventory!$J$10:$J$1000=freez,IF(Inventory!$P$10:$P$1000=AD$9,1)))))))</f>
        <v/>
      </c>
      <c r="AE117" s="122" t="str">
        <f t="shared" si="31"/>
        <v/>
      </c>
      <c r="AF117" s="121" t="str">
        <f t="array" ref="AF117">IF($D117="","",SUM(IF(Inventory!$B$10:$B$1000=$B117,IF(Inventory!$C$10:$C$1000=$C117,IF(Inventory!$D$10:$D$1000=$D117,IF(Inventory!$J$10:$J$1000=frig,Inventory!$AC$10:$AC$1000)))))+SUM(IF(Inventory!$B$10:$B$1000=$B117,IF(Inventory!$C$10:$C$1000=$C117,IF(Inventory!$D$10:$D$1000=$D117,IF(Inventory!$J$10:$J$1000=wicr,Inventory!$AC$10:$AC$1000))))))</f>
        <v/>
      </c>
      <c r="AG117" s="121" t="str">
        <f t="array" ref="AG117">IF($D117="","",SUM(IF(Inventory!$B$10:$B$1000=$B117,IF(Inventory!$C$10:$C$1000=$C117,IF(Inventory!$D$10:$D$1000=$D117,IF(Inventory!$J$10:$J$1000=frig,IF(Inventory!$P$10:$P$1000=AG$9,Inventory!$AC$10:$AC$1000))))))+SUM(IF(Inventory!$B$10:$B$1000=$B117,IF(Inventory!$C$10:$C$1000=$C117,IF(Inventory!$D$10:$D$1000=$D117,IF(Inventory!$J$10:$J$1000=wicr,IF(Inventory!$P$10:$P$1000=AG$9,Inventory!$AC$10:$AC$1000)))))))</f>
        <v/>
      </c>
      <c r="AH117" s="121" t="str">
        <f t="array" ref="AH117">IF($D117="","",SUM(IF(Inventory!$B$10:$B$1000=$B117,IF(Inventory!$C$10:$C$1000=$C117,IF(Inventory!$D$10:$D$1000=$D117,IF(Inventory!$J$10:$J$1000=frig,IF(Inventory!$P$10:$P$1000=AH$9,Inventory!$AC$10:$AC$1000))))))+SUM(IF(Inventory!$B$10:$B$1000=$B117,IF(Inventory!$C$10:$C$1000=$C117,IF(Inventory!$D$10:$D$1000=$D117,IF(Inventory!$J$10:$J$1000=wicr,IF(Inventory!$P$10:$P$1000=AH$9,Inventory!$AC$10:$AC$1000)))))))</f>
        <v/>
      </c>
      <c r="AI117" s="121" t="str">
        <f t="array" ref="AI117">IF($D117="","",SUM(IF(Inventory!$B$10:$B$1000=$B117,IF(Inventory!$C$10:$C$1000=$C117,IF(Inventory!$D$10:$D$1000=$D117,IF(Inventory!$J$10:$J$1000=frig,IF(Inventory!$P$10:$P$1000=AI$9,Inventory!$AC$10:$AC$1000))))))+SUM(IF(Inventory!$B$10:$B$1000=$B117,IF(Inventory!$C$10:$C$1000=$C117,IF(Inventory!$D$10:$D$1000=$D117,IF(Inventory!$J$10:$J$1000=wicr,IF(Inventory!$P$10:$P$1000=AI$9,Inventory!$AC$10:$AC$1000)))))))</f>
        <v/>
      </c>
      <c r="AJ117" s="121" t="str">
        <f t="array" ref="AJ117">IF($D117="","",SUM(IF(Inventory!$B$10:$B$1000=$B117,IF(Inventory!$C$10:$C$1000=$C117,IF(Inventory!$D$10:$D$1000=$D117,IF(Inventory!$J$10:$J$1000=frig,IF(Inventory!$P$10:$P$1000=AJ$9,Inventory!$AC$10:$AC$1000))))))+SUM(IF(Inventory!$B$10:$B$1000=$B117,IF(Inventory!$C$10:$C$1000=$C117,IF(Inventory!$D$10:$D$1000=$D117,IF(Inventory!$J$10:$J$1000=wicr,IF(Inventory!$P$10:$P$1000=AJ$9,Inventory!$AC$10:$AC$1000)))))))</f>
        <v/>
      </c>
      <c r="AK117" s="121" t="str">
        <f t="array" ref="AK117">IF($D117="","",SUM(IF(Inventory!$B$10:$B$1000=$B117,IF(Inventory!$C$10:$C$1000=$C117,IF(Inventory!$D$10:$D$1000=$D117,IF(Inventory!$J$10:$J$1000=frig,IF(Inventory!$P$10:$P$1000=AK$9,Inventory!$AC$10:$AC$1000))))))+SUM(IF(Inventory!$B$10:$B$1000=$B117,IF(Inventory!$C$10:$C$1000=$C117,IF(Inventory!$D$10:$D$1000=$D117,IF(Inventory!$J$10:$J$1000=wicr,IF(Inventory!$P$10:$P$1000=AK$9,Inventory!$AC$10:$AC$1000)))))))</f>
        <v/>
      </c>
      <c r="AL117" s="123" t="str">
        <f t="shared" si="32"/>
        <v/>
      </c>
      <c r="AM117" s="121" t="str">
        <f t="array" ref="AM117">IF($D117="","",SUM(IF(Inventory!$B$10:$B$1000=$B117,IF(Inventory!$C$10:$C$1000=$C117,IF(Inventory!$D$10:$D$1000=$D117,IF(Inventory!$J$10:$J$1000=freez,Inventory!$AD$10:$AD$1000)))))+SUM(IF(Inventory!$B$10:$B$1000=$B117,IF(Inventory!$C$10:$C$1000=$C117,IF(Inventory!$D$10:$D$1000=$D117,IF(Inventory!$J$10:$J$1000=wifr,Inventory!$AD$10:$AD$1000))))))</f>
        <v/>
      </c>
      <c r="AN117" s="121" t="str">
        <f t="array" ref="AN117">IF($D117="","",SUM(IF(Inventory!$B$10:$B$1000=$B117,IF(Inventory!$C$10:$C$1000=$C117,IF(Inventory!$D$10:$D$1000=$D117,IF(Inventory!$J$10:$J$1000=freez,IF(Inventory!$P$10:$P$1000=AN$9,Inventory!$AD$10:$AD$1000))))))+SUM(IF(Inventory!$B$10:$B$1000=$B117,IF(Inventory!$C$10:$C$1000=$C117,IF(Inventory!$D$10:$D$1000=$D117,IF(Inventory!$J$10:$J$1000=wifr,IF(Inventory!$P$10:$P$1000=AN$9,Inventory!$AD$10:$AD$1000)))))))</f>
        <v/>
      </c>
      <c r="AO117" s="121" t="str">
        <f t="array" ref="AO117">IF($D117="","",SUM(IF(Inventory!$B$10:$B$1000=$B117,IF(Inventory!$C$10:$C$1000=$C117,IF(Inventory!$D$10:$D$1000=$D117,IF(Inventory!$J$10:$J$1000=freez,IF(Inventory!$P$10:$P$1000=AO$9,Inventory!$AD$10:$AD$1000))))))+SUM(IF(Inventory!$B$10:$B$1000=$B117,IF(Inventory!$C$10:$C$1000=$C117,IF(Inventory!$D$10:$D$1000=$D117,IF(Inventory!$J$10:$J$1000=wifr,IF(Inventory!$P$10:$P$1000=AO$9,Inventory!$AD$10:$AD$1000)))))))</f>
        <v/>
      </c>
      <c r="AP117" s="121" t="str">
        <f t="array" ref="AP117">IF($D117="","",SUM(IF(Inventory!$B$10:$B$1000=$B117,IF(Inventory!$C$10:$C$1000=$C117,IF(Inventory!$D$10:$D$1000=$D117,IF(Inventory!$J$10:$J$1000=freez,IF(Inventory!$P$10:$P$1000=AP$9,Inventory!$AD$10:$AD$1000))))))+SUM(IF(Inventory!$B$10:$B$1000=$B117,IF(Inventory!$C$10:$C$1000=$C117,IF(Inventory!$D$10:$D$1000=$D117,IF(Inventory!$J$10:$J$1000=wifr,IF(Inventory!$P$10:$P$1000=AP$9,Inventory!$AD$10:$AD$1000)))))))</f>
        <v/>
      </c>
      <c r="AQ117" s="121" t="str">
        <f t="array" ref="AQ117">IF($D117="","",SUM(IF(Inventory!$B$10:$B$1000=$B117,IF(Inventory!$C$10:$C$1000=$C117,IF(Inventory!$D$10:$D$1000=$D117,IF(Inventory!$J$10:$J$1000=freez,IF(Inventory!$P$10:$P$1000=AQ$9,Inventory!$AD$10:$AD$1000))))))+SUM(IF(Inventory!$B$10:$B$1000=$B117,IF(Inventory!$C$10:$C$1000=$C117,IF(Inventory!$D$10:$D$1000=$D117,IF(Inventory!$J$10:$J$1000=wifr,IF(Inventory!$P$10:$P$1000=AQ$9,Inventory!$AD$10:$AD$1000)))))))</f>
        <v/>
      </c>
      <c r="AR117" s="121" t="str">
        <f t="array" ref="AR117">IF($D117="","",SUM(IF(Inventory!$B$10:$B$1000=$B117,IF(Inventory!$C$10:$C$1000=$C117,IF(Inventory!$D$10:$D$1000=$D117,IF(Inventory!$J$10:$J$1000=freez,IF(Inventory!$P$10:$P$1000=AR$9,Inventory!$AD$10:$AD$1000))))))+SUM(IF(Inventory!$B$10:$B$1000=$B117,IF(Inventory!$C$10:$C$1000=$C117,IF(Inventory!$D$10:$D$1000=$D117,IF(Inventory!$J$10:$J$1000=wifr,IF(Inventory!$P$10:$P$1000=AR$9,Inventory!$AD$10:$AD$1000)))))))</f>
        <v/>
      </c>
      <c r="AS117" s="124" t="str">
        <f t="shared" si="33"/>
        <v/>
      </c>
      <c r="AU117" s="352"/>
      <c r="AV117" s="352"/>
      <c r="AX117" s="125">
        <f>IF($C117="",0,Prog!$H115*AX$6*($AU117+$AV117)/12000)</f>
        <v>0</v>
      </c>
      <c r="AY117" s="125">
        <f>IF($C117="",0,Prog!$H115*AY$6*($AU117+$AV117)/12000)</f>
        <v>0</v>
      </c>
      <c r="AZ117" s="121"/>
    </row>
    <row r="118" spans="1:52" ht="16.5" x14ac:dyDescent="0.3">
      <c r="A118" s="279" t="str">
        <f>IF(Prog!B116="","",Prog!B116)</f>
        <v/>
      </c>
      <c r="B118" s="279" t="str">
        <f>IF(Prog!C116="","",Prog!C116)</f>
        <v/>
      </c>
      <c r="C118" s="279" t="str">
        <f>IF(Prog!D116="","",Prog!D116)</f>
        <v/>
      </c>
      <c r="D118" s="120"/>
      <c r="E118" s="121" t="str">
        <f t="array" ref="E118">IF($D118="","",COUNT(IF(Inventory!$B$10:$B$1000=$B118,IF(Inventory!$C$10:$C$1000=$C118,IF(Inventory!$D$10:$D$1000=$D118,IF(Inventory!$P$10:$P$1000=E$9,1))))))</f>
        <v/>
      </c>
      <c r="F118" s="121" t="str">
        <f t="array" ref="F118">IF($D118="","",COUNT(IF(Inventory!$B$10:$B$1000=$B118,IF(Inventory!$C$10:$C$1000=$C118,IF(Inventory!$D$10:$D$1000=$D118,IF(Inventory!$P$10:$P$1000=F$9,1))))))</f>
        <v/>
      </c>
      <c r="G118" s="121" t="str">
        <f t="array" ref="G118">IF($D118="","",COUNT(IF(Inventory!$B$10:$B$1000=$B118,IF(Inventory!$C$10:$C$1000=$C118,IF(Inventory!$D$10:$D$1000=$D118,IF(Inventory!$P$10:$P$1000=G$9,1))))))</f>
        <v/>
      </c>
      <c r="H118" s="121" t="str">
        <f t="array" ref="H118">IF($D118="","",COUNT(IF(Inventory!$B$10:$B$1000=$B118,IF(Inventory!$C$10:$C$1000=$C118,IF(Inventory!$D$10:$D$1000=$D118,IF(Inventory!$P$10:$P$1000=H$9,1))))))</f>
        <v/>
      </c>
      <c r="I118" s="121" t="str">
        <f t="array" ref="I118">IF($D118="","",COUNT(IF(Inventory!$B$10:$B$1000=$B118,IF(Inventory!$C$10:$C$1000=$C118,IF(Inventory!$D$10:$D$1000=$D118,IF(Inventory!$P$10:$P$1000=I$9,1))))))</f>
        <v/>
      </c>
      <c r="J118" s="121">
        <f t="shared" si="28"/>
        <v>0</v>
      </c>
      <c r="K118" s="121" t="str">
        <f t="array" ref="K118">IF($D118="","",COUNT(IF(Inventory!$B$10:$B$1000=$B118,IF(Inventory!$C$10:$C$1000=$C118,IF(Inventory!$D$10:$D$1000=$D118,IF(Inventory!$J$10:$J$1000=wicr,1)))))+COUNT(IF(Inventory!$B$10:$B$1000=$B118,IF(Inventory!$C$10:$C$1000=$C118,IF(Inventory!$D$10:$D$1000=$D118,IF(Inventory!$J$10:$J$1000=wifr,1))))))</f>
        <v/>
      </c>
      <c r="L118" s="121" t="str">
        <f t="array" ref="L118">IF($D118="","",COUNT(IF(Inventory!$B$10:$B$1000=$B118,IF(Inventory!$C$10:$C$1000=$C118,IF(Inventory!$D$10:$D$1000=$D118,IF(Inventory!$J$10:$J$1000=wicr,IF(Inventory!$P$10:$P$1000=L$9,1))))))+COUNT(IF(Inventory!$B$10:$B$1000=$B118,IF(Inventory!$C$10:$C$1000=$C118,IF(Inventory!$D$10:$D$1000=$D118,IF(Inventory!$J$10:$J$1000=wifr,IF(Inventory!$P$10:$P$1000=L$9,1)))))))</f>
        <v/>
      </c>
      <c r="M118" s="121" t="str">
        <f t="array" ref="M118">IF($D118="","",COUNT(IF(Inventory!$B$10:$B$1000=$B118,IF(Inventory!$C$10:$C$1000=$C118,IF(Inventory!$D$10:$D$1000=$D118,IF(Inventory!$J$10:$J$1000=wicr,IF(Inventory!$P$10:$P$1000=M$9,1))))))+COUNT(IF(Inventory!$B$10:$B$1000=$B118,IF(Inventory!$C$10:$C$1000=$C118,IF(Inventory!$D$10:$D$1000=$D118,IF(Inventory!$J$10:$J$1000=wifr,IF(Inventory!$P$10:$P$1000=M$9,1)))))))</f>
        <v/>
      </c>
      <c r="N118" s="121" t="str">
        <f t="array" ref="N118">IF($D118="","",COUNT(IF(Inventory!$B$10:$B$1000=$B118,IF(Inventory!$C$10:$C$1000=$C118,IF(Inventory!$D$10:$D$1000=$D118,IF(Inventory!$J$10:$J$1000=wicr,IF(Inventory!$P$10:$P$1000=N$9,1))))))+COUNT(IF(Inventory!$B$10:$B$1000=$B118,IF(Inventory!$C$10:$C$1000=$C118,IF(Inventory!$D$10:$D$1000=$D118,IF(Inventory!$J$10:$J$1000=wifr,IF(Inventory!$P$10:$P$1000=N$9,1)))))))</f>
        <v/>
      </c>
      <c r="O118" s="121" t="str">
        <f t="array" ref="O118">IF($D118="","",COUNT(IF(Inventory!$B$10:$B$1000=$B118,IF(Inventory!$C$10:$C$1000=$C118,IF(Inventory!$D$10:$D$1000=$D118,IF(Inventory!$J$10:$J$1000=wicr,IF(Inventory!$P$10:$P$1000=O$9,1))))))+COUNT(IF(Inventory!$B$10:$B$1000=$B118,IF(Inventory!$C$10:$C$1000=$C118,IF(Inventory!$D$10:$D$1000=$D118,IF(Inventory!$J$10:$J$1000=wifr,IF(Inventory!$P$10:$P$1000=O$9,1)))))))</f>
        <v/>
      </c>
      <c r="P118" s="121" t="str">
        <f t="array" ref="P118">IF($D118="","",COUNT(IF(Inventory!$B$10:$B$1000=$B118,IF(Inventory!$C$10:$C$1000=$C118,IF(Inventory!$D$10:$D$1000=$D118,IF(Inventory!$J$10:$J$1000=wicr,IF(Inventory!$P$10:$P$1000=P$9,1))))))+COUNT(IF(Inventory!$B$10:$B$1000=$B118,IF(Inventory!$C$10:$C$1000=$C118,IF(Inventory!$D$10:$D$1000=$D118,IF(Inventory!$J$10:$J$1000=wifr,IF(Inventory!$P$10:$P$1000=P$9,1)))))))</f>
        <v/>
      </c>
      <c r="Q118" s="122" t="str">
        <f t="shared" si="29"/>
        <v/>
      </c>
      <c r="R118" s="121" t="str">
        <f t="array" ref="R118">IF($D118="","",COUNT(IF(Inventory!$B$10:$B$1000=$B118,IF(Inventory!$C$10:$C$1000=$C118,IF(Inventory!$D$10:$D$1000=$D118,IF(Inventory!$J$10:$J$1000=frig,1))))))</f>
        <v/>
      </c>
      <c r="S118" s="121" t="str">
        <f t="array" ref="S118">IF($D118="","",COUNT(IF(Inventory!$B$10:$B$1000=$B118,IF(Inventory!$C$10:$C$1000=$C118,IF(Inventory!$D$10:$D$1000=$D118,IF(Inventory!$J$10:$J$1000=frig,IF(Inventory!$P$10:$P$1000=S$9,1)))))))</f>
        <v/>
      </c>
      <c r="T118" s="121" t="str">
        <f t="array" ref="T118">IF($D118="","",COUNT(IF(Inventory!$B$10:$B$1000=$B118,IF(Inventory!$C$10:$C$1000=$C118,IF(Inventory!$D$10:$D$1000=$D118,IF(Inventory!$J$10:$J$1000=frig,IF(Inventory!$P$10:$P$1000=T$9,1)))))))</f>
        <v/>
      </c>
      <c r="U118" s="121" t="str">
        <f t="array" ref="U118">IF($D118="","",COUNT(IF(Inventory!$B$10:$B$1000=$B118,IF(Inventory!$C$10:$C$1000=$C118,IF(Inventory!$D$10:$D$1000=$D118,IF(Inventory!$J$10:$J$1000=frig,IF(Inventory!$P$10:$P$1000=U$9,1)))))))</f>
        <v/>
      </c>
      <c r="V118" s="121" t="str">
        <f t="array" ref="V118">IF($D118="","",COUNT(IF(Inventory!$B$10:$B$1000=$B118,IF(Inventory!$C$10:$C$1000=$C118,IF(Inventory!$D$10:$D$1000=$D118,IF(Inventory!$J$10:$J$1000=frig,IF(Inventory!$P$10:$P$1000=V$9,1)))))))</f>
        <v/>
      </c>
      <c r="W118" s="121" t="str">
        <f t="array" ref="W118">IF($D118="","",COUNT(IF(Inventory!$B$10:$B$1000=$B118,IF(Inventory!$C$10:$C$1000=$C118,IF(Inventory!$D$10:$D$1000=$D118,IF(Inventory!$J$10:$J$1000=frig,IF(Inventory!$P$10:$P$1000=W$9,1)))))))</f>
        <v/>
      </c>
      <c r="X118" s="122" t="str">
        <f t="shared" si="30"/>
        <v/>
      </c>
      <c r="Y118" s="121" t="str">
        <f t="array" ref="Y118">IF($D118="","",COUNT(IF(Inventory!$B$10:$B$1000=$B118,IF(Inventory!$C$10:$C$1000=$C118,IF(Inventory!$D$10:$D$1000=$D118,IF(Inventory!$J$10:$J$1000=freez,1))))))</f>
        <v/>
      </c>
      <c r="Z118" s="121" t="str">
        <f t="array" ref="Z118">IF($D118="","",COUNT(IF(Inventory!$B$10:$B$1000=$B118,IF(Inventory!$C$10:$C$1000=$C118,IF(Inventory!$D$10:$D$1000=$D118,IF(Inventory!$J$10:$J$1000=freez,IF(Inventory!$P$10:$P$1000=Z$9,1)))))))</f>
        <v/>
      </c>
      <c r="AA118" s="121" t="str">
        <f t="array" ref="AA118">IF($D118="","",COUNT(IF(Inventory!$B$10:$B$1000=$B118,IF(Inventory!$C$10:$C$1000=$C118,IF(Inventory!$D$10:$D$1000=$D118,IF(Inventory!$J$10:$J$1000=freez,IF(Inventory!$P$10:$P$1000=AA$9,1)))))))</f>
        <v/>
      </c>
      <c r="AB118" s="121" t="str">
        <f t="array" ref="AB118">IF($D118="","",COUNT(IF(Inventory!$B$10:$B$1000=$B118,IF(Inventory!$C$10:$C$1000=$C118,IF(Inventory!$D$10:$D$1000=$D118,IF(Inventory!$J$10:$J$1000=freez,IF(Inventory!$P$10:$P$1000=AB$9,1)))))))</f>
        <v/>
      </c>
      <c r="AC118" s="121" t="str">
        <f t="array" ref="AC118">IF($D118="","",COUNT(IF(Inventory!$B$10:$B$1000=$B118,IF(Inventory!$C$10:$C$1000=$C118,IF(Inventory!$D$10:$D$1000=$D118,IF(Inventory!$J$10:$J$1000=freez,IF(Inventory!$P$10:$P$1000=AC$9,1)))))))</f>
        <v/>
      </c>
      <c r="AD118" s="121" t="str">
        <f t="array" ref="AD118">IF($D118="","",COUNT(IF(Inventory!$B$10:$B$1000=$B118,IF(Inventory!$C$10:$C$1000=$C118,IF(Inventory!$D$10:$D$1000=$D118,IF(Inventory!$J$10:$J$1000=freez,IF(Inventory!$P$10:$P$1000=AD$9,1)))))))</f>
        <v/>
      </c>
      <c r="AE118" s="122" t="str">
        <f t="shared" si="31"/>
        <v/>
      </c>
      <c r="AF118" s="121" t="str">
        <f t="array" ref="AF118">IF($D118="","",SUM(IF(Inventory!$B$10:$B$1000=$B118,IF(Inventory!$C$10:$C$1000=$C118,IF(Inventory!$D$10:$D$1000=$D118,IF(Inventory!$J$10:$J$1000=frig,Inventory!$AC$10:$AC$1000)))))+SUM(IF(Inventory!$B$10:$B$1000=$B118,IF(Inventory!$C$10:$C$1000=$C118,IF(Inventory!$D$10:$D$1000=$D118,IF(Inventory!$J$10:$J$1000=wicr,Inventory!$AC$10:$AC$1000))))))</f>
        <v/>
      </c>
      <c r="AG118" s="121" t="str">
        <f t="array" ref="AG118">IF($D118="","",SUM(IF(Inventory!$B$10:$B$1000=$B118,IF(Inventory!$C$10:$C$1000=$C118,IF(Inventory!$D$10:$D$1000=$D118,IF(Inventory!$J$10:$J$1000=frig,IF(Inventory!$P$10:$P$1000=AG$9,Inventory!$AC$10:$AC$1000))))))+SUM(IF(Inventory!$B$10:$B$1000=$B118,IF(Inventory!$C$10:$C$1000=$C118,IF(Inventory!$D$10:$D$1000=$D118,IF(Inventory!$J$10:$J$1000=wicr,IF(Inventory!$P$10:$P$1000=AG$9,Inventory!$AC$10:$AC$1000)))))))</f>
        <v/>
      </c>
      <c r="AH118" s="121" t="str">
        <f t="array" ref="AH118">IF($D118="","",SUM(IF(Inventory!$B$10:$B$1000=$B118,IF(Inventory!$C$10:$C$1000=$C118,IF(Inventory!$D$10:$D$1000=$D118,IF(Inventory!$J$10:$J$1000=frig,IF(Inventory!$P$10:$P$1000=AH$9,Inventory!$AC$10:$AC$1000))))))+SUM(IF(Inventory!$B$10:$B$1000=$B118,IF(Inventory!$C$10:$C$1000=$C118,IF(Inventory!$D$10:$D$1000=$D118,IF(Inventory!$J$10:$J$1000=wicr,IF(Inventory!$P$10:$P$1000=AH$9,Inventory!$AC$10:$AC$1000)))))))</f>
        <v/>
      </c>
      <c r="AI118" s="121" t="str">
        <f t="array" ref="AI118">IF($D118="","",SUM(IF(Inventory!$B$10:$B$1000=$B118,IF(Inventory!$C$10:$C$1000=$C118,IF(Inventory!$D$10:$D$1000=$D118,IF(Inventory!$J$10:$J$1000=frig,IF(Inventory!$P$10:$P$1000=AI$9,Inventory!$AC$10:$AC$1000))))))+SUM(IF(Inventory!$B$10:$B$1000=$B118,IF(Inventory!$C$10:$C$1000=$C118,IF(Inventory!$D$10:$D$1000=$D118,IF(Inventory!$J$10:$J$1000=wicr,IF(Inventory!$P$10:$P$1000=AI$9,Inventory!$AC$10:$AC$1000)))))))</f>
        <v/>
      </c>
      <c r="AJ118" s="121" t="str">
        <f t="array" ref="AJ118">IF($D118="","",SUM(IF(Inventory!$B$10:$B$1000=$B118,IF(Inventory!$C$10:$C$1000=$C118,IF(Inventory!$D$10:$D$1000=$D118,IF(Inventory!$J$10:$J$1000=frig,IF(Inventory!$P$10:$P$1000=AJ$9,Inventory!$AC$10:$AC$1000))))))+SUM(IF(Inventory!$B$10:$B$1000=$B118,IF(Inventory!$C$10:$C$1000=$C118,IF(Inventory!$D$10:$D$1000=$D118,IF(Inventory!$J$10:$J$1000=wicr,IF(Inventory!$P$10:$P$1000=AJ$9,Inventory!$AC$10:$AC$1000)))))))</f>
        <v/>
      </c>
      <c r="AK118" s="121" t="str">
        <f t="array" ref="AK118">IF($D118="","",SUM(IF(Inventory!$B$10:$B$1000=$B118,IF(Inventory!$C$10:$C$1000=$C118,IF(Inventory!$D$10:$D$1000=$D118,IF(Inventory!$J$10:$J$1000=frig,IF(Inventory!$P$10:$P$1000=AK$9,Inventory!$AC$10:$AC$1000))))))+SUM(IF(Inventory!$B$10:$B$1000=$B118,IF(Inventory!$C$10:$C$1000=$C118,IF(Inventory!$D$10:$D$1000=$D118,IF(Inventory!$J$10:$J$1000=wicr,IF(Inventory!$P$10:$P$1000=AK$9,Inventory!$AC$10:$AC$1000)))))))</f>
        <v/>
      </c>
      <c r="AL118" s="123" t="str">
        <f t="shared" si="32"/>
        <v/>
      </c>
      <c r="AM118" s="121" t="str">
        <f t="array" ref="AM118">IF($D118="","",SUM(IF(Inventory!$B$10:$B$1000=$B118,IF(Inventory!$C$10:$C$1000=$C118,IF(Inventory!$D$10:$D$1000=$D118,IF(Inventory!$J$10:$J$1000=freez,Inventory!$AD$10:$AD$1000)))))+SUM(IF(Inventory!$B$10:$B$1000=$B118,IF(Inventory!$C$10:$C$1000=$C118,IF(Inventory!$D$10:$D$1000=$D118,IF(Inventory!$J$10:$J$1000=wifr,Inventory!$AD$10:$AD$1000))))))</f>
        <v/>
      </c>
      <c r="AN118" s="121" t="str">
        <f t="array" ref="AN118">IF($D118="","",SUM(IF(Inventory!$B$10:$B$1000=$B118,IF(Inventory!$C$10:$C$1000=$C118,IF(Inventory!$D$10:$D$1000=$D118,IF(Inventory!$J$10:$J$1000=freez,IF(Inventory!$P$10:$P$1000=AN$9,Inventory!$AD$10:$AD$1000))))))+SUM(IF(Inventory!$B$10:$B$1000=$B118,IF(Inventory!$C$10:$C$1000=$C118,IF(Inventory!$D$10:$D$1000=$D118,IF(Inventory!$J$10:$J$1000=wifr,IF(Inventory!$P$10:$P$1000=AN$9,Inventory!$AD$10:$AD$1000)))))))</f>
        <v/>
      </c>
      <c r="AO118" s="121" t="str">
        <f t="array" ref="AO118">IF($D118="","",SUM(IF(Inventory!$B$10:$B$1000=$B118,IF(Inventory!$C$10:$C$1000=$C118,IF(Inventory!$D$10:$D$1000=$D118,IF(Inventory!$J$10:$J$1000=freez,IF(Inventory!$P$10:$P$1000=AO$9,Inventory!$AD$10:$AD$1000))))))+SUM(IF(Inventory!$B$10:$B$1000=$B118,IF(Inventory!$C$10:$C$1000=$C118,IF(Inventory!$D$10:$D$1000=$D118,IF(Inventory!$J$10:$J$1000=wifr,IF(Inventory!$P$10:$P$1000=AO$9,Inventory!$AD$10:$AD$1000)))))))</f>
        <v/>
      </c>
      <c r="AP118" s="121" t="str">
        <f t="array" ref="AP118">IF($D118="","",SUM(IF(Inventory!$B$10:$B$1000=$B118,IF(Inventory!$C$10:$C$1000=$C118,IF(Inventory!$D$10:$D$1000=$D118,IF(Inventory!$J$10:$J$1000=freez,IF(Inventory!$P$10:$P$1000=AP$9,Inventory!$AD$10:$AD$1000))))))+SUM(IF(Inventory!$B$10:$B$1000=$B118,IF(Inventory!$C$10:$C$1000=$C118,IF(Inventory!$D$10:$D$1000=$D118,IF(Inventory!$J$10:$J$1000=wifr,IF(Inventory!$P$10:$P$1000=AP$9,Inventory!$AD$10:$AD$1000)))))))</f>
        <v/>
      </c>
      <c r="AQ118" s="121" t="str">
        <f t="array" ref="AQ118">IF($D118="","",SUM(IF(Inventory!$B$10:$B$1000=$B118,IF(Inventory!$C$10:$C$1000=$C118,IF(Inventory!$D$10:$D$1000=$D118,IF(Inventory!$J$10:$J$1000=freez,IF(Inventory!$P$10:$P$1000=AQ$9,Inventory!$AD$10:$AD$1000))))))+SUM(IF(Inventory!$B$10:$B$1000=$B118,IF(Inventory!$C$10:$C$1000=$C118,IF(Inventory!$D$10:$D$1000=$D118,IF(Inventory!$J$10:$J$1000=wifr,IF(Inventory!$P$10:$P$1000=AQ$9,Inventory!$AD$10:$AD$1000)))))))</f>
        <v/>
      </c>
      <c r="AR118" s="121" t="str">
        <f t="array" ref="AR118">IF($D118="","",SUM(IF(Inventory!$B$10:$B$1000=$B118,IF(Inventory!$C$10:$C$1000=$C118,IF(Inventory!$D$10:$D$1000=$D118,IF(Inventory!$J$10:$J$1000=freez,IF(Inventory!$P$10:$P$1000=AR$9,Inventory!$AD$10:$AD$1000))))))+SUM(IF(Inventory!$B$10:$B$1000=$B118,IF(Inventory!$C$10:$C$1000=$C118,IF(Inventory!$D$10:$D$1000=$D118,IF(Inventory!$J$10:$J$1000=wifr,IF(Inventory!$P$10:$P$1000=AR$9,Inventory!$AD$10:$AD$1000)))))))</f>
        <v/>
      </c>
      <c r="AS118" s="124" t="str">
        <f t="shared" si="33"/>
        <v/>
      </c>
      <c r="AU118" s="352"/>
      <c r="AV118" s="352"/>
      <c r="AX118" s="125">
        <f>IF($C118="",0,Prog!$H116*AX$6*($AU118+$AV118)/12000)</f>
        <v>0</v>
      </c>
      <c r="AY118" s="125">
        <f>IF($C118="",0,Prog!$H116*AY$6*($AU118+$AV118)/12000)</f>
        <v>0</v>
      </c>
      <c r="AZ118" s="121"/>
    </row>
    <row r="119" spans="1:52" ht="16.5" x14ac:dyDescent="0.3">
      <c r="A119" s="279" t="str">
        <f>IF(Prog!B117="","",Prog!B117)</f>
        <v/>
      </c>
      <c r="B119" s="279" t="str">
        <f>IF(Prog!C117="","",Prog!C117)</f>
        <v/>
      </c>
      <c r="C119" s="279" t="str">
        <f>IF(Prog!D117="","",Prog!D117)</f>
        <v/>
      </c>
      <c r="D119" s="120"/>
      <c r="E119" s="121" t="str">
        <f t="array" ref="E119">IF($D119="","",COUNT(IF(Inventory!$B$10:$B$1000=$B119,IF(Inventory!$C$10:$C$1000=$C119,IF(Inventory!$D$10:$D$1000=$D119,IF(Inventory!$P$10:$P$1000=E$9,1))))))</f>
        <v/>
      </c>
      <c r="F119" s="121" t="str">
        <f t="array" ref="F119">IF($D119="","",COUNT(IF(Inventory!$B$10:$B$1000=$B119,IF(Inventory!$C$10:$C$1000=$C119,IF(Inventory!$D$10:$D$1000=$D119,IF(Inventory!$P$10:$P$1000=F$9,1))))))</f>
        <v/>
      </c>
      <c r="G119" s="121" t="str">
        <f t="array" ref="G119">IF($D119="","",COUNT(IF(Inventory!$B$10:$B$1000=$B119,IF(Inventory!$C$10:$C$1000=$C119,IF(Inventory!$D$10:$D$1000=$D119,IF(Inventory!$P$10:$P$1000=G$9,1))))))</f>
        <v/>
      </c>
      <c r="H119" s="121" t="str">
        <f t="array" ref="H119">IF($D119="","",COUNT(IF(Inventory!$B$10:$B$1000=$B119,IF(Inventory!$C$10:$C$1000=$C119,IF(Inventory!$D$10:$D$1000=$D119,IF(Inventory!$P$10:$P$1000=H$9,1))))))</f>
        <v/>
      </c>
      <c r="I119" s="121" t="str">
        <f t="array" ref="I119">IF($D119="","",COUNT(IF(Inventory!$B$10:$B$1000=$B119,IF(Inventory!$C$10:$C$1000=$C119,IF(Inventory!$D$10:$D$1000=$D119,IF(Inventory!$P$10:$P$1000=I$9,1))))))</f>
        <v/>
      </c>
      <c r="J119" s="121">
        <f t="shared" si="28"/>
        <v>0</v>
      </c>
      <c r="K119" s="121" t="str">
        <f t="array" ref="K119">IF($D119="","",COUNT(IF(Inventory!$B$10:$B$1000=$B119,IF(Inventory!$C$10:$C$1000=$C119,IF(Inventory!$D$10:$D$1000=$D119,IF(Inventory!$J$10:$J$1000=wicr,1)))))+COUNT(IF(Inventory!$B$10:$B$1000=$B119,IF(Inventory!$C$10:$C$1000=$C119,IF(Inventory!$D$10:$D$1000=$D119,IF(Inventory!$J$10:$J$1000=wifr,1))))))</f>
        <v/>
      </c>
      <c r="L119" s="121" t="str">
        <f t="array" ref="L119">IF($D119="","",COUNT(IF(Inventory!$B$10:$B$1000=$B119,IF(Inventory!$C$10:$C$1000=$C119,IF(Inventory!$D$10:$D$1000=$D119,IF(Inventory!$J$10:$J$1000=wicr,IF(Inventory!$P$10:$P$1000=L$9,1))))))+COUNT(IF(Inventory!$B$10:$B$1000=$B119,IF(Inventory!$C$10:$C$1000=$C119,IF(Inventory!$D$10:$D$1000=$D119,IF(Inventory!$J$10:$J$1000=wifr,IF(Inventory!$P$10:$P$1000=L$9,1)))))))</f>
        <v/>
      </c>
      <c r="M119" s="121" t="str">
        <f t="array" ref="M119">IF($D119="","",COUNT(IF(Inventory!$B$10:$B$1000=$B119,IF(Inventory!$C$10:$C$1000=$C119,IF(Inventory!$D$10:$D$1000=$D119,IF(Inventory!$J$10:$J$1000=wicr,IF(Inventory!$P$10:$P$1000=M$9,1))))))+COUNT(IF(Inventory!$B$10:$B$1000=$B119,IF(Inventory!$C$10:$C$1000=$C119,IF(Inventory!$D$10:$D$1000=$D119,IF(Inventory!$J$10:$J$1000=wifr,IF(Inventory!$P$10:$P$1000=M$9,1)))))))</f>
        <v/>
      </c>
      <c r="N119" s="121" t="str">
        <f t="array" ref="N119">IF($D119="","",COUNT(IF(Inventory!$B$10:$B$1000=$B119,IF(Inventory!$C$10:$C$1000=$C119,IF(Inventory!$D$10:$D$1000=$D119,IF(Inventory!$J$10:$J$1000=wicr,IF(Inventory!$P$10:$P$1000=N$9,1))))))+COUNT(IF(Inventory!$B$10:$B$1000=$B119,IF(Inventory!$C$10:$C$1000=$C119,IF(Inventory!$D$10:$D$1000=$D119,IF(Inventory!$J$10:$J$1000=wifr,IF(Inventory!$P$10:$P$1000=N$9,1)))))))</f>
        <v/>
      </c>
      <c r="O119" s="121" t="str">
        <f t="array" ref="O119">IF($D119="","",COUNT(IF(Inventory!$B$10:$B$1000=$B119,IF(Inventory!$C$10:$C$1000=$C119,IF(Inventory!$D$10:$D$1000=$D119,IF(Inventory!$J$10:$J$1000=wicr,IF(Inventory!$P$10:$P$1000=O$9,1))))))+COUNT(IF(Inventory!$B$10:$B$1000=$B119,IF(Inventory!$C$10:$C$1000=$C119,IF(Inventory!$D$10:$D$1000=$D119,IF(Inventory!$J$10:$J$1000=wifr,IF(Inventory!$P$10:$P$1000=O$9,1)))))))</f>
        <v/>
      </c>
      <c r="P119" s="121" t="str">
        <f t="array" ref="P119">IF($D119="","",COUNT(IF(Inventory!$B$10:$B$1000=$B119,IF(Inventory!$C$10:$C$1000=$C119,IF(Inventory!$D$10:$D$1000=$D119,IF(Inventory!$J$10:$J$1000=wicr,IF(Inventory!$P$10:$P$1000=P$9,1))))))+COUNT(IF(Inventory!$B$10:$B$1000=$B119,IF(Inventory!$C$10:$C$1000=$C119,IF(Inventory!$D$10:$D$1000=$D119,IF(Inventory!$J$10:$J$1000=wifr,IF(Inventory!$P$10:$P$1000=P$9,1)))))))</f>
        <v/>
      </c>
      <c r="Q119" s="122" t="str">
        <f t="shared" si="29"/>
        <v/>
      </c>
      <c r="R119" s="121" t="str">
        <f t="array" ref="R119">IF($D119="","",COUNT(IF(Inventory!$B$10:$B$1000=$B119,IF(Inventory!$C$10:$C$1000=$C119,IF(Inventory!$D$10:$D$1000=$D119,IF(Inventory!$J$10:$J$1000=frig,1))))))</f>
        <v/>
      </c>
      <c r="S119" s="121" t="str">
        <f t="array" ref="S119">IF($D119="","",COUNT(IF(Inventory!$B$10:$B$1000=$B119,IF(Inventory!$C$10:$C$1000=$C119,IF(Inventory!$D$10:$D$1000=$D119,IF(Inventory!$J$10:$J$1000=frig,IF(Inventory!$P$10:$P$1000=S$9,1)))))))</f>
        <v/>
      </c>
      <c r="T119" s="121" t="str">
        <f t="array" ref="T119">IF($D119="","",COUNT(IF(Inventory!$B$10:$B$1000=$B119,IF(Inventory!$C$10:$C$1000=$C119,IF(Inventory!$D$10:$D$1000=$D119,IF(Inventory!$J$10:$J$1000=frig,IF(Inventory!$P$10:$P$1000=T$9,1)))))))</f>
        <v/>
      </c>
      <c r="U119" s="121" t="str">
        <f t="array" ref="U119">IF($D119="","",COUNT(IF(Inventory!$B$10:$B$1000=$B119,IF(Inventory!$C$10:$C$1000=$C119,IF(Inventory!$D$10:$D$1000=$D119,IF(Inventory!$J$10:$J$1000=frig,IF(Inventory!$P$10:$P$1000=U$9,1)))))))</f>
        <v/>
      </c>
      <c r="V119" s="121" t="str">
        <f t="array" ref="V119">IF($D119="","",COUNT(IF(Inventory!$B$10:$B$1000=$B119,IF(Inventory!$C$10:$C$1000=$C119,IF(Inventory!$D$10:$D$1000=$D119,IF(Inventory!$J$10:$J$1000=frig,IF(Inventory!$P$10:$P$1000=V$9,1)))))))</f>
        <v/>
      </c>
      <c r="W119" s="121" t="str">
        <f t="array" ref="W119">IF($D119="","",COUNT(IF(Inventory!$B$10:$B$1000=$B119,IF(Inventory!$C$10:$C$1000=$C119,IF(Inventory!$D$10:$D$1000=$D119,IF(Inventory!$J$10:$J$1000=frig,IF(Inventory!$P$10:$P$1000=W$9,1)))))))</f>
        <v/>
      </c>
      <c r="X119" s="122" t="str">
        <f t="shared" si="30"/>
        <v/>
      </c>
      <c r="Y119" s="121" t="str">
        <f t="array" ref="Y119">IF($D119="","",COUNT(IF(Inventory!$B$10:$B$1000=$B119,IF(Inventory!$C$10:$C$1000=$C119,IF(Inventory!$D$10:$D$1000=$D119,IF(Inventory!$J$10:$J$1000=freez,1))))))</f>
        <v/>
      </c>
      <c r="Z119" s="121" t="str">
        <f t="array" ref="Z119">IF($D119="","",COUNT(IF(Inventory!$B$10:$B$1000=$B119,IF(Inventory!$C$10:$C$1000=$C119,IF(Inventory!$D$10:$D$1000=$D119,IF(Inventory!$J$10:$J$1000=freez,IF(Inventory!$P$10:$P$1000=Z$9,1)))))))</f>
        <v/>
      </c>
      <c r="AA119" s="121" t="str">
        <f t="array" ref="AA119">IF($D119="","",COUNT(IF(Inventory!$B$10:$B$1000=$B119,IF(Inventory!$C$10:$C$1000=$C119,IF(Inventory!$D$10:$D$1000=$D119,IF(Inventory!$J$10:$J$1000=freez,IF(Inventory!$P$10:$P$1000=AA$9,1)))))))</f>
        <v/>
      </c>
      <c r="AB119" s="121" t="str">
        <f t="array" ref="AB119">IF($D119="","",COUNT(IF(Inventory!$B$10:$B$1000=$B119,IF(Inventory!$C$10:$C$1000=$C119,IF(Inventory!$D$10:$D$1000=$D119,IF(Inventory!$J$10:$J$1000=freez,IF(Inventory!$P$10:$P$1000=AB$9,1)))))))</f>
        <v/>
      </c>
      <c r="AC119" s="121" t="str">
        <f t="array" ref="AC119">IF($D119="","",COUNT(IF(Inventory!$B$10:$B$1000=$B119,IF(Inventory!$C$10:$C$1000=$C119,IF(Inventory!$D$10:$D$1000=$D119,IF(Inventory!$J$10:$J$1000=freez,IF(Inventory!$P$10:$P$1000=AC$9,1)))))))</f>
        <v/>
      </c>
      <c r="AD119" s="121" t="str">
        <f t="array" ref="AD119">IF($D119="","",COUNT(IF(Inventory!$B$10:$B$1000=$B119,IF(Inventory!$C$10:$C$1000=$C119,IF(Inventory!$D$10:$D$1000=$D119,IF(Inventory!$J$10:$J$1000=freez,IF(Inventory!$P$10:$P$1000=AD$9,1)))))))</f>
        <v/>
      </c>
      <c r="AE119" s="122" t="str">
        <f t="shared" si="31"/>
        <v/>
      </c>
      <c r="AF119" s="121" t="str">
        <f t="array" ref="AF119">IF($D119="","",SUM(IF(Inventory!$B$10:$B$1000=$B119,IF(Inventory!$C$10:$C$1000=$C119,IF(Inventory!$D$10:$D$1000=$D119,IF(Inventory!$J$10:$J$1000=frig,Inventory!$AC$10:$AC$1000)))))+SUM(IF(Inventory!$B$10:$B$1000=$B119,IF(Inventory!$C$10:$C$1000=$C119,IF(Inventory!$D$10:$D$1000=$D119,IF(Inventory!$J$10:$J$1000=wicr,Inventory!$AC$10:$AC$1000))))))</f>
        <v/>
      </c>
      <c r="AG119" s="121" t="str">
        <f t="array" ref="AG119">IF($D119="","",SUM(IF(Inventory!$B$10:$B$1000=$B119,IF(Inventory!$C$10:$C$1000=$C119,IF(Inventory!$D$10:$D$1000=$D119,IF(Inventory!$J$10:$J$1000=frig,IF(Inventory!$P$10:$P$1000=AG$9,Inventory!$AC$10:$AC$1000))))))+SUM(IF(Inventory!$B$10:$B$1000=$B119,IF(Inventory!$C$10:$C$1000=$C119,IF(Inventory!$D$10:$D$1000=$D119,IF(Inventory!$J$10:$J$1000=wicr,IF(Inventory!$P$10:$P$1000=AG$9,Inventory!$AC$10:$AC$1000)))))))</f>
        <v/>
      </c>
      <c r="AH119" s="121" t="str">
        <f t="array" ref="AH119">IF($D119="","",SUM(IF(Inventory!$B$10:$B$1000=$B119,IF(Inventory!$C$10:$C$1000=$C119,IF(Inventory!$D$10:$D$1000=$D119,IF(Inventory!$J$10:$J$1000=frig,IF(Inventory!$P$10:$P$1000=AH$9,Inventory!$AC$10:$AC$1000))))))+SUM(IF(Inventory!$B$10:$B$1000=$B119,IF(Inventory!$C$10:$C$1000=$C119,IF(Inventory!$D$10:$D$1000=$D119,IF(Inventory!$J$10:$J$1000=wicr,IF(Inventory!$P$10:$P$1000=AH$9,Inventory!$AC$10:$AC$1000)))))))</f>
        <v/>
      </c>
      <c r="AI119" s="121" t="str">
        <f t="array" ref="AI119">IF($D119="","",SUM(IF(Inventory!$B$10:$B$1000=$B119,IF(Inventory!$C$10:$C$1000=$C119,IF(Inventory!$D$10:$D$1000=$D119,IF(Inventory!$J$10:$J$1000=frig,IF(Inventory!$P$10:$P$1000=AI$9,Inventory!$AC$10:$AC$1000))))))+SUM(IF(Inventory!$B$10:$B$1000=$B119,IF(Inventory!$C$10:$C$1000=$C119,IF(Inventory!$D$10:$D$1000=$D119,IF(Inventory!$J$10:$J$1000=wicr,IF(Inventory!$P$10:$P$1000=AI$9,Inventory!$AC$10:$AC$1000)))))))</f>
        <v/>
      </c>
      <c r="AJ119" s="121" t="str">
        <f t="array" ref="AJ119">IF($D119="","",SUM(IF(Inventory!$B$10:$B$1000=$B119,IF(Inventory!$C$10:$C$1000=$C119,IF(Inventory!$D$10:$D$1000=$D119,IF(Inventory!$J$10:$J$1000=frig,IF(Inventory!$P$10:$P$1000=AJ$9,Inventory!$AC$10:$AC$1000))))))+SUM(IF(Inventory!$B$10:$B$1000=$B119,IF(Inventory!$C$10:$C$1000=$C119,IF(Inventory!$D$10:$D$1000=$D119,IF(Inventory!$J$10:$J$1000=wicr,IF(Inventory!$P$10:$P$1000=AJ$9,Inventory!$AC$10:$AC$1000)))))))</f>
        <v/>
      </c>
      <c r="AK119" s="121" t="str">
        <f t="array" ref="AK119">IF($D119="","",SUM(IF(Inventory!$B$10:$B$1000=$B119,IF(Inventory!$C$10:$C$1000=$C119,IF(Inventory!$D$10:$D$1000=$D119,IF(Inventory!$J$10:$J$1000=frig,IF(Inventory!$P$10:$P$1000=AK$9,Inventory!$AC$10:$AC$1000))))))+SUM(IF(Inventory!$B$10:$B$1000=$B119,IF(Inventory!$C$10:$C$1000=$C119,IF(Inventory!$D$10:$D$1000=$D119,IF(Inventory!$J$10:$J$1000=wicr,IF(Inventory!$P$10:$P$1000=AK$9,Inventory!$AC$10:$AC$1000)))))))</f>
        <v/>
      </c>
      <c r="AL119" s="123" t="str">
        <f t="shared" si="32"/>
        <v/>
      </c>
      <c r="AM119" s="121" t="str">
        <f t="array" ref="AM119">IF($D119="","",SUM(IF(Inventory!$B$10:$B$1000=$B119,IF(Inventory!$C$10:$C$1000=$C119,IF(Inventory!$D$10:$D$1000=$D119,IF(Inventory!$J$10:$J$1000=freez,Inventory!$AD$10:$AD$1000)))))+SUM(IF(Inventory!$B$10:$B$1000=$B119,IF(Inventory!$C$10:$C$1000=$C119,IF(Inventory!$D$10:$D$1000=$D119,IF(Inventory!$J$10:$J$1000=wifr,Inventory!$AD$10:$AD$1000))))))</f>
        <v/>
      </c>
      <c r="AN119" s="121" t="str">
        <f t="array" ref="AN119">IF($D119="","",SUM(IF(Inventory!$B$10:$B$1000=$B119,IF(Inventory!$C$10:$C$1000=$C119,IF(Inventory!$D$10:$D$1000=$D119,IF(Inventory!$J$10:$J$1000=freez,IF(Inventory!$P$10:$P$1000=AN$9,Inventory!$AD$10:$AD$1000))))))+SUM(IF(Inventory!$B$10:$B$1000=$B119,IF(Inventory!$C$10:$C$1000=$C119,IF(Inventory!$D$10:$D$1000=$D119,IF(Inventory!$J$10:$J$1000=wifr,IF(Inventory!$P$10:$P$1000=AN$9,Inventory!$AD$10:$AD$1000)))))))</f>
        <v/>
      </c>
      <c r="AO119" s="121" t="str">
        <f t="array" ref="AO119">IF($D119="","",SUM(IF(Inventory!$B$10:$B$1000=$B119,IF(Inventory!$C$10:$C$1000=$C119,IF(Inventory!$D$10:$D$1000=$D119,IF(Inventory!$J$10:$J$1000=freez,IF(Inventory!$P$10:$P$1000=AO$9,Inventory!$AD$10:$AD$1000))))))+SUM(IF(Inventory!$B$10:$B$1000=$B119,IF(Inventory!$C$10:$C$1000=$C119,IF(Inventory!$D$10:$D$1000=$D119,IF(Inventory!$J$10:$J$1000=wifr,IF(Inventory!$P$10:$P$1000=AO$9,Inventory!$AD$10:$AD$1000)))))))</f>
        <v/>
      </c>
      <c r="AP119" s="121" t="str">
        <f t="array" ref="AP119">IF($D119="","",SUM(IF(Inventory!$B$10:$B$1000=$B119,IF(Inventory!$C$10:$C$1000=$C119,IF(Inventory!$D$10:$D$1000=$D119,IF(Inventory!$J$10:$J$1000=freez,IF(Inventory!$P$10:$P$1000=AP$9,Inventory!$AD$10:$AD$1000))))))+SUM(IF(Inventory!$B$10:$B$1000=$B119,IF(Inventory!$C$10:$C$1000=$C119,IF(Inventory!$D$10:$D$1000=$D119,IF(Inventory!$J$10:$J$1000=wifr,IF(Inventory!$P$10:$P$1000=AP$9,Inventory!$AD$10:$AD$1000)))))))</f>
        <v/>
      </c>
      <c r="AQ119" s="121" t="str">
        <f t="array" ref="AQ119">IF($D119="","",SUM(IF(Inventory!$B$10:$B$1000=$B119,IF(Inventory!$C$10:$C$1000=$C119,IF(Inventory!$D$10:$D$1000=$D119,IF(Inventory!$J$10:$J$1000=freez,IF(Inventory!$P$10:$P$1000=AQ$9,Inventory!$AD$10:$AD$1000))))))+SUM(IF(Inventory!$B$10:$B$1000=$B119,IF(Inventory!$C$10:$C$1000=$C119,IF(Inventory!$D$10:$D$1000=$D119,IF(Inventory!$J$10:$J$1000=wifr,IF(Inventory!$P$10:$P$1000=AQ$9,Inventory!$AD$10:$AD$1000)))))))</f>
        <v/>
      </c>
      <c r="AR119" s="121" t="str">
        <f t="array" ref="AR119">IF($D119="","",SUM(IF(Inventory!$B$10:$B$1000=$B119,IF(Inventory!$C$10:$C$1000=$C119,IF(Inventory!$D$10:$D$1000=$D119,IF(Inventory!$J$10:$J$1000=freez,IF(Inventory!$P$10:$P$1000=AR$9,Inventory!$AD$10:$AD$1000))))))+SUM(IF(Inventory!$B$10:$B$1000=$B119,IF(Inventory!$C$10:$C$1000=$C119,IF(Inventory!$D$10:$D$1000=$D119,IF(Inventory!$J$10:$J$1000=wifr,IF(Inventory!$P$10:$P$1000=AR$9,Inventory!$AD$10:$AD$1000)))))))</f>
        <v/>
      </c>
      <c r="AS119" s="124" t="str">
        <f t="shared" si="33"/>
        <v/>
      </c>
      <c r="AU119" s="352"/>
      <c r="AV119" s="352"/>
      <c r="AX119" s="125">
        <f>IF($C119="",0,Prog!$H117*AX$6*($AU119+$AV119)/12000)</f>
        <v>0</v>
      </c>
      <c r="AY119" s="125">
        <f>IF($C119="",0,Prog!$H117*AY$6*($AU119+$AV119)/12000)</f>
        <v>0</v>
      </c>
      <c r="AZ119" s="121"/>
    </row>
    <row r="120" spans="1:52" ht="16.5" x14ac:dyDescent="0.3">
      <c r="A120" s="279" t="str">
        <f>IF(Prog!B118="","",Prog!B118)</f>
        <v/>
      </c>
      <c r="B120" s="279" t="str">
        <f>IF(Prog!C118="","",Prog!C118)</f>
        <v/>
      </c>
      <c r="C120" s="279" t="str">
        <f>IF(Prog!D118="","",Prog!D118)</f>
        <v/>
      </c>
      <c r="D120" s="120"/>
      <c r="E120" s="121" t="str">
        <f t="array" ref="E120">IF($D120="","",COUNT(IF(Inventory!$B$10:$B$1000=$B120,IF(Inventory!$C$10:$C$1000=$C120,IF(Inventory!$D$10:$D$1000=$D120,IF(Inventory!$P$10:$P$1000=E$9,1))))))</f>
        <v/>
      </c>
      <c r="F120" s="121" t="str">
        <f t="array" ref="F120">IF($D120="","",COUNT(IF(Inventory!$B$10:$B$1000=$B120,IF(Inventory!$C$10:$C$1000=$C120,IF(Inventory!$D$10:$D$1000=$D120,IF(Inventory!$P$10:$P$1000=F$9,1))))))</f>
        <v/>
      </c>
      <c r="G120" s="121" t="str">
        <f t="array" ref="G120">IF($D120="","",COUNT(IF(Inventory!$B$10:$B$1000=$B120,IF(Inventory!$C$10:$C$1000=$C120,IF(Inventory!$D$10:$D$1000=$D120,IF(Inventory!$P$10:$P$1000=G$9,1))))))</f>
        <v/>
      </c>
      <c r="H120" s="121" t="str">
        <f t="array" ref="H120">IF($D120="","",COUNT(IF(Inventory!$B$10:$B$1000=$B120,IF(Inventory!$C$10:$C$1000=$C120,IF(Inventory!$D$10:$D$1000=$D120,IF(Inventory!$P$10:$P$1000=H$9,1))))))</f>
        <v/>
      </c>
      <c r="I120" s="121" t="str">
        <f t="array" ref="I120">IF($D120="","",COUNT(IF(Inventory!$B$10:$B$1000=$B120,IF(Inventory!$C$10:$C$1000=$C120,IF(Inventory!$D$10:$D$1000=$D120,IF(Inventory!$P$10:$P$1000=I$9,1))))))</f>
        <v/>
      </c>
      <c r="J120" s="121">
        <f t="shared" si="28"/>
        <v>0</v>
      </c>
      <c r="K120" s="121" t="str">
        <f t="array" ref="K120">IF($D120="","",COUNT(IF(Inventory!$B$10:$B$1000=$B120,IF(Inventory!$C$10:$C$1000=$C120,IF(Inventory!$D$10:$D$1000=$D120,IF(Inventory!$J$10:$J$1000=wicr,1)))))+COUNT(IF(Inventory!$B$10:$B$1000=$B120,IF(Inventory!$C$10:$C$1000=$C120,IF(Inventory!$D$10:$D$1000=$D120,IF(Inventory!$J$10:$J$1000=wifr,1))))))</f>
        <v/>
      </c>
      <c r="L120" s="121" t="str">
        <f t="array" ref="L120">IF($D120="","",COUNT(IF(Inventory!$B$10:$B$1000=$B120,IF(Inventory!$C$10:$C$1000=$C120,IF(Inventory!$D$10:$D$1000=$D120,IF(Inventory!$J$10:$J$1000=wicr,IF(Inventory!$P$10:$P$1000=L$9,1))))))+COUNT(IF(Inventory!$B$10:$B$1000=$B120,IF(Inventory!$C$10:$C$1000=$C120,IF(Inventory!$D$10:$D$1000=$D120,IF(Inventory!$J$10:$J$1000=wifr,IF(Inventory!$P$10:$P$1000=L$9,1)))))))</f>
        <v/>
      </c>
      <c r="M120" s="121" t="str">
        <f t="array" ref="M120">IF($D120="","",COUNT(IF(Inventory!$B$10:$B$1000=$B120,IF(Inventory!$C$10:$C$1000=$C120,IF(Inventory!$D$10:$D$1000=$D120,IF(Inventory!$J$10:$J$1000=wicr,IF(Inventory!$P$10:$P$1000=M$9,1))))))+COUNT(IF(Inventory!$B$10:$B$1000=$B120,IF(Inventory!$C$10:$C$1000=$C120,IF(Inventory!$D$10:$D$1000=$D120,IF(Inventory!$J$10:$J$1000=wifr,IF(Inventory!$P$10:$P$1000=M$9,1)))))))</f>
        <v/>
      </c>
      <c r="N120" s="121" t="str">
        <f t="array" ref="N120">IF($D120="","",COUNT(IF(Inventory!$B$10:$B$1000=$B120,IF(Inventory!$C$10:$C$1000=$C120,IF(Inventory!$D$10:$D$1000=$D120,IF(Inventory!$J$10:$J$1000=wicr,IF(Inventory!$P$10:$P$1000=N$9,1))))))+COUNT(IF(Inventory!$B$10:$B$1000=$B120,IF(Inventory!$C$10:$C$1000=$C120,IF(Inventory!$D$10:$D$1000=$D120,IF(Inventory!$J$10:$J$1000=wifr,IF(Inventory!$P$10:$P$1000=N$9,1)))))))</f>
        <v/>
      </c>
      <c r="O120" s="121" t="str">
        <f t="array" ref="O120">IF($D120="","",COUNT(IF(Inventory!$B$10:$B$1000=$B120,IF(Inventory!$C$10:$C$1000=$C120,IF(Inventory!$D$10:$D$1000=$D120,IF(Inventory!$J$10:$J$1000=wicr,IF(Inventory!$P$10:$P$1000=O$9,1))))))+COUNT(IF(Inventory!$B$10:$B$1000=$B120,IF(Inventory!$C$10:$C$1000=$C120,IF(Inventory!$D$10:$D$1000=$D120,IF(Inventory!$J$10:$J$1000=wifr,IF(Inventory!$P$10:$P$1000=O$9,1)))))))</f>
        <v/>
      </c>
      <c r="P120" s="121" t="str">
        <f t="array" ref="P120">IF($D120="","",COUNT(IF(Inventory!$B$10:$B$1000=$B120,IF(Inventory!$C$10:$C$1000=$C120,IF(Inventory!$D$10:$D$1000=$D120,IF(Inventory!$J$10:$J$1000=wicr,IF(Inventory!$P$10:$P$1000=P$9,1))))))+COUNT(IF(Inventory!$B$10:$B$1000=$B120,IF(Inventory!$C$10:$C$1000=$C120,IF(Inventory!$D$10:$D$1000=$D120,IF(Inventory!$J$10:$J$1000=wifr,IF(Inventory!$P$10:$P$1000=P$9,1)))))))</f>
        <v/>
      </c>
      <c r="Q120" s="122" t="str">
        <f t="shared" si="29"/>
        <v/>
      </c>
      <c r="R120" s="121" t="str">
        <f t="array" ref="R120">IF($D120="","",COUNT(IF(Inventory!$B$10:$B$1000=$B120,IF(Inventory!$C$10:$C$1000=$C120,IF(Inventory!$D$10:$D$1000=$D120,IF(Inventory!$J$10:$J$1000=frig,1))))))</f>
        <v/>
      </c>
      <c r="S120" s="121" t="str">
        <f t="array" ref="S120">IF($D120="","",COUNT(IF(Inventory!$B$10:$B$1000=$B120,IF(Inventory!$C$10:$C$1000=$C120,IF(Inventory!$D$10:$D$1000=$D120,IF(Inventory!$J$10:$J$1000=frig,IF(Inventory!$P$10:$P$1000=S$9,1)))))))</f>
        <v/>
      </c>
      <c r="T120" s="121" t="str">
        <f t="array" ref="T120">IF($D120="","",COUNT(IF(Inventory!$B$10:$B$1000=$B120,IF(Inventory!$C$10:$C$1000=$C120,IF(Inventory!$D$10:$D$1000=$D120,IF(Inventory!$J$10:$J$1000=frig,IF(Inventory!$P$10:$P$1000=T$9,1)))))))</f>
        <v/>
      </c>
      <c r="U120" s="121" t="str">
        <f t="array" ref="U120">IF($D120="","",COUNT(IF(Inventory!$B$10:$B$1000=$B120,IF(Inventory!$C$10:$C$1000=$C120,IF(Inventory!$D$10:$D$1000=$D120,IF(Inventory!$J$10:$J$1000=frig,IF(Inventory!$P$10:$P$1000=U$9,1)))))))</f>
        <v/>
      </c>
      <c r="V120" s="121" t="str">
        <f t="array" ref="V120">IF($D120="","",COUNT(IF(Inventory!$B$10:$B$1000=$B120,IF(Inventory!$C$10:$C$1000=$C120,IF(Inventory!$D$10:$D$1000=$D120,IF(Inventory!$J$10:$J$1000=frig,IF(Inventory!$P$10:$P$1000=V$9,1)))))))</f>
        <v/>
      </c>
      <c r="W120" s="121" t="str">
        <f t="array" ref="W120">IF($D120="","",COUNT(IF(Inventory!$B$10:$B$1000=$B120,IF(Inventory!$C$10:$C$1000=$C120,IF(Inventory!$D$10:$D$1000=$D120,IF(Inventory!$J$10:$J$1000=frig,IF(Inventory!$P$10:$P$1000=W$9,1)))))))</f>
        <v/>
      </c>
      <c r="X120" s="122" t="str">
        <f t="shared" si="30"/>
        <v/>
      </c>
      <c r="Y120" s="121" t="str">
        <f t="array" ref="Y120">IF($D120="","",COUNT(IF(Inventory!$B$10:$B$1000=$B120,IF(Inventory!$C$10:$C$1000=$C120,IF(Inventory!$D$10:$D$1000=$D120,IF(Inventory!$J$10:$J$1000=freez,1))))))</f>
        <v/>
      </c>
      <c r="Z120" s="121" t="str">
        <f t="array" ref="Z120">IF($D120="","",COUNT(IF(Inventory!$B$10:$B$1000=$B120,IF(Inventory!$C$10:$C$1000=$C120,IF(Inventory!$D$10:$D$1000=$D120,IF(Inventory!$J$10:$J$1000=freez,IF(Inventory!$P$10:$P$1000=Z$9,1)))))))</f>
        <v/>
      </c>
      <c r="AA120" s="121" t="str">
        <f t="array" ref="AA120">IF($D120="","",COUNT(IF(Inventory!$B$10:$B$1000=$B120,IF(Inventory!$C$10:$C$1000=$C120,IF(Inventory!$D$10:$D$1000=$D120,IF(Inventory!$J$10:$J$1000=freez,IF(Inventory!$P$10:$P$1000=AA$9,1)))))))</f>
        <v/>
      </c>
      <c r="AB120" s="121" t="str">
        <f t="array" ref="AB120">IF($D120="","",COUNT(IF(Inventory!$B$10:$B$1000=$B120,IF(Inventory!$C$10:$C$1000=$C120,IF(Inventory!$D$10:$D$1000=$D120,IF(Inventory!$J$10:$J$1000=freez,IF(Inventory!$P$10:$P$1000=AB$9,1)))))))</f>
        <v/>
      </c>
      <c r="AC120" s="121" t="str">
        <f t="array" ref="AC120">IF($D120="","",COUNT(IF(Inventory!$B$10:$B$1000=$B120,IF(Inventory!$C$10:$C$1000=$C120,IF(Inventory!$D$10:$D$1000=$D120,IF(Inventory!$J$10:$J$1000=freez,IF(Inventory!$P$10:$P$1000=AC$9,1)))))))</f>
        <v/>
      </c>
      <c r="AD120" s="121" t="str">
        <f t="array" ref="AD120">IF($D120="","",COUNT(IF(Inventory!$B$10:$B$1000=$B120,IF(Inventory!$C$10:$C$1000=$C120,IF(Inventory!$D$10:$D$1000=$D120,IF(Inventory!$J$10:$J$1000=freez,IF(Inventory!$P$10:$P$1000=AD$9,1)))))))</f>
        <v/>
      </c>
      <c r="AE120" s="122" t="str">
        <f t="shared" si="31"/>
        <v/>
      </c>
      <c r="AF120" s="121" t="str">
        <f t="array" ref="AF120">IF($D120="","",SUM(IF(Inventory!$B$10:$B$1000=$B120,IF(Inventory!$C$10:$C$1000=$C120,IF(Inventory!$D$10:$D$1000=$D120,IF(Inventory!$J$10:$J$1000=frig,Inventory!$AC$10:$AC$1000)))))+SUM(IF(Inventory!$B$10:$B$1000=$B120,IF(Inventory!$C$10:$C$1000=$C120,IF(Inventory!$D$10:$D$1000=$D120,IF(Inventory!$J$10:$J$1000=wicr,Inventory!$AC$10:$AC$1000))))))</f>
        <v/>
      </c>
      <c r="AG120" s="121" t="str">
        <f t="array" ref="AG120">IF($D120="","",SUM(IF(Inventory!$B$10:$B$1000=$B120,IF(Inventory!$C$10:$C$1000=$C120,IF(Inventory!$D$10:$D$1000=$D120,IF(Inventory!$J$10:$J$1000=frig,IF(Inventory!$P$10:$P$1000=AG$9,Inventory!$AC$10:$AC$1000))))))+SUM(IF(Inventory!$B$10:$B$1000=$B120,IF(Inventory!$C$10:$C$1000=$C120,IF(Inventory!$D$10:$D$1000=$D120,IF(Inventory!$J$10:$J$1000=wicr,IF(Inventory!$P$10:$P$1000=AG$9,Inventory!$AC$10:$AC$1000)))))))</f>
        <v/>
      </c>
      <c r="AH120" s="121" t="str">
        <f t="array" ref="AH120">IF($D120="","",SUM(IF(Inventory!$B$10:$B$1000=$B120,IF(Inventory!$C$10:$C$1000=$C120,IF(Inventory!$D$10:$D$1000=$D120,IF(Inventory!$J$10:$J$1000=frig,IF(Inventory!$P$10:$P$1000=AH$9,Inventory!$AC$10:$AC$1000))))))+SUM(IF(Inventory!$B$10:$B$1000=$B120,IF(Inventory!$C$10:$C$1000=$C120,IF(Inventory!$D$10:$D$1000=$D120,IF(Inventory!$J$10:$J$1000=wicr,IF(Inventory!$P$10:$P$1000=AH$9,Inventory!$AC$10:$AC$1000)))))))</f>
        <v/>
      </c>
      <c r="AI120" s="121" t="str">
        <f t="array" ref="AI120">IF($D120="","",SUM(IF(Inventory!$B$10:$B$1000=$B120,IF(Inventory!$C$10:$C$1000=$C120,IF(Inventory!$D$10:$D$1000=$D120,IF(Inventory!$J$10:$J$1000=frig,IF(Inventory!$P$10:$P$1000=AI$9,Inventory!$AC$10:$AC$1000))))))+SUM(IF(Inventory!$B$10:$B$1000=$B120,IF(Inventory!$C$10:$C$1000=$C120,IF(Inventory!$D$10:$D$1000=$D120,IF(Inventory!$J$10:$J$1000=wicr,IF(Inventory!$P$10:$P$1000=AI$9,Inventory!$AC$10:$AC$1000)))))))</f>
        <v/>
      </c>
      <c r="AJ120" s="121" t="str">
        <f t="array" ref="AJ120">IF($D120="","",SUM(IF(Inventory!$B$10:$B$1000=$B120,IF(Inventory!$C$10:$C$1000=$C120,IF(Inventory!$D$10:$D$1000=$D120,IF(Inventory!$J$10:$J$1000=frig,IF(Inventory!$P$10:$P$1000=AJ$9,Inventory!$AC$10:$AC$1000))))))+SUM(IF(Inventory!$B$10:$B$1000=$B120,IF(Inventory!$C$10:$C$1000=$C120,IF(Inventory!$D$10:$D$1000=$D120,IF(Inventory!$J$10:$J$1000=wicr,IF(Inventory!$P$10:$P$1000=AJ$9,Inventory!$AC$10:$AC$1000)))))))</f>
        <v/>
      </c>
      <c r="AK120" s="121" t="str">
        <f t="array" ref="AK120">IF($D120="","",SUM(IF(Inventory!$B$10:$B$1000=$B120,IF(Inventory!$C$10:$C$1000=$C120,IF(Inventory!$D$10:$D$1000=$D120,IF(Inventory!$J$10:$J$1000=frig,IF(Inventory!$P$10:$P$1000=AK$9,Inventory!$AC$10:$AC$1000))))))+SUM(IF(Inventory!$B$10:$B$1000=$B120,IF(Inventory!$C$10:$C$1000=$C120,IF(Inventory!$D$10:$D$1000=$D120,IF(Inventory!$J$10:$J$1000=wicr,IF(Inventory!$P$10:$P$1000=AK$9,Inventory!$AC$10:$AC$1000)))))))</f>
        <v/>
      </c>
      <c r="AL120" s="123" t="str">
        <f t="shared" si="32"/>
        <v/>
      </c>
      <c r="AM120" s="121" t="str">
        <f t="array" ref="AM120">IF($D120="","",SUM(IF(Inventory!$B$10:$B$1000=$B120,IF(Inventory!$C$10:$C$1000=$C120,IF(Inventory!$D$10:$D$1000=$D120,IF(Inventory!$J$10:$J$1000=freez,Inventory!$AD$10:$AD$1000)))))+SUM(IF(Inventory!$B$10:$B$1000=$B120,IF(Inventory!$C$10:$C$1000=$C120,IF(Inventory!$D$10:$D$1000=$D120,IF(Inventory!$J$10:$J$1000=wifr,Inventory!$AD$10:$AD$1000))))))</f>
        <v/>
      </c>
      <c r="AN120" s="121" t="str">
        <f t="array" ref="AN120">IF($D120="","",SUM(IF(Inventory!$B$10:$B$1000=$B120,IF(Inventory!$C$10:$C$1000=$C120,IF(Inventory!$D$10:$D$1000=$D120,IF(Inventory!$J$10:$J$1000=freez,IF(Inventory!$P$10:$P$1000=AN$9,Inventory!$AD$10:$AD$1000))))))+SUM(IF(Inventory!$B$10:$B$1000=$B120,IF(Inventory!$C$10:$C$1000=$C120,IF(Inventory!$D$10:$D$1000=$D120,IF(Inventory!$J$10:$J$1000=wifr,IF(Inventory!$P$10:$P$1000=AN$9,Inventory!$AD$10:$AD$1000)))))))</f>
        <v/>
      </c>
      <c r="AO120" s="121" t="str">
        <f t="array" ref="AO120">IF($D120="","",SUM(IF(Inventory!$B$10:$B$1000=$B120,IF(Inventory!$C$10:$C$1000=$C120,IF(Inventory!$D$10:$D$1000=$D120,IF(Inventory!$J$10:$J$1000=freez,IF(Inventory!$P$10:$P$1000=AO$9,Inventory!$AD$10:$AD$1000))))))+SUM(IF(Inventory!$B$10:$B$1000=$B120,IF(Inventory!$C$10:$C$1000=$C120,IF(Inventory!$D$10:$D$1000=$D120,IF(Inventory!$J$10:$J$1000=wifr,IF(Inventory!$P$10:$P$1000=AO$9,Inventory!$AD$10:$AD$1000)))))))</f>
        <v/>
      </c>
      <c r="AP120" s="121" t="str">
        <f t="array" ref="AP120">IF($D120="","",SUM(IF(Inventory!$B$10:$B$1000=$B120,IF(Inventory!$C$10:$C$1000=$C120,IF(Inventory!$D$10:$D$1000=$D120,IF(Inventory!$J$10:$J$1000=freez,IF(Inventory!$P$10:$P$1000=AP$9,Inventory!$AD$10:$AD$1000))))))+SUM(IF(Inventory!$B$10:$B$1000=$B120,IF(Inventory!$C$10:$C$1000=$C120,IF(Inventory!$D$10:$D$1000=$D120,IF(Inventory!$J$10:$J$1000=wifr,IF(Inventory!$P$10:$P$1000=AP$9,Inventory!$AD$10:$AD$1000)))))))</f>
        <v/>
      </c>
      <c r="AQ120" s="121" t="str">
        <f t="array" ref="AQ120">IF($D120="","",SUM(IF(Inventory!$B$10:$B$1000=$B120,IF(Inventory!$C$10:$C$1000=$C120,IF(Inventory!$D$10:$D$1000=$D120,IF(Inventory!$J$10:$J$1000=freez,IF(Inventory!$P$10:$P$1000=AQ$9,Inventory!$AD$10:$AD$1000))))))+SUM(IF(Inventory!$B$10:$B$1000=$B120,IF(Inventory!$C$10:$C$1000=$C120,IF(Inventory!$D$10:$D$1000=$D120,IF(Inventory!$J$10:$J$1000=wifr,IF(Inventory!$P$10:$P$1000=AQ$9,Inventory!$AD$10:$AD$1000)))))))</f>
        <v/>
      </c>
      <c r="AR120" s="121" t="str">
        <f t="array" ref="AR120">IF($D120="","",SUM(IF(Inventory!$B$10:$B$1000=$B120,IF(Inventory!$C$10:$C$1000=$C120,IF(Inventory!$D$10:$D$1000=$D120,IF(Inventory!$J$10:$J$1000=freez,IF(Inventory!$P$10:$P$1000=AR$9,Inventory!$AD$10:$AD$1000))))))+SUM(IF(Inventory!$B$10:$B$1000=$B120,IF(Inventory!$C$10:$C$1000=$C120,IF(Inventory!$D$10:$D$1000=$D120,IF(Inventory!$J$10:$J$1000=wifr,IF(Inventory!$P$10:$P$1000=AR$9,Inventory!$AD$10:$AD$1000)))))))</f>
        <v/>
      </c>
      <c r="AS120" s="124" t="str">
        <f t="shared" si="33"/>
        <v/>
      </c>
      <c r="AU120" s="352"/>
      <c r="AV120" s="352"/>
      <c r="AX120" s="125">
        <f>IF($C120="",0,Prog!$H118*AX$6*($AU120+$AV120)/12000)</f>
        <v>0</v>
      </c>
      <c r="AY120" s="125">
        <f>IF($C120="",0,Prog!$H118*AY$6*($AU120+$AV120)/12000)</f>
        <v>0</v>
      </c>
      <c r="AZ120" s="121"/>
    </row>
    <row r="121" spans="1:52" ht="16.5" x14ac:dyDescent="0.3">
      <c r="A121" s="279" t="str">
        <f>IF(Prog!B119="","",Prog!B119)</f>
        <v/>
      </c>
      <c r="B121" s="279" t="str">
        <f>IF(Prog!C119="","",Prog!C119)</f>
        <v/>
      </c>
      <c r="C121" s="279" t="str">
        <f>IF(Prog!D119="","",Prog!D119)</f>
        <v/>
      </c>
      <c r="D121" s="120"/>
      <c r="E121" s="121" t="str">
        <f t="array" ref="E121">IF($D121="","",COUNT(IF(Inventory!$B$10:$B$1000=$B121,IF(Inventory!$C$10:$C$1000=$C121,IF(Inventory!$D$10:$D$1000=$D121,IF(Inventory!$P$10:$P$1000=E$9,1))))))</f>
        <v/>
      </c>
      <c r="F121" s="121" t="str">
        <f t="array" ref="F121">IF($D121="","",COUNT(IF(Inventory!$B$10:$B$1000=$B121,IF(Inventory!$C$10:$C$1000=$C121,IF(Inventory!$D$10:$D$1000=$D121,IF(Inventory!$P$10:$P$1000=F$9,1))))))</f>
        <v/>
      </c>
      <c r="G121" s="121" t="str">
        <f t="array" ref="G121">IF($D121="","",COUNT(IF(Inventory!$B$10:$B$1000=$B121,IF(Inventory!$C$10:$C$1000=$C121,IF(Inventory!$D$10:$D$1000=$D121,IF(Inventory!$P$10:$P$1000=G$9,1))))))</f>
        <v/>
      </c>
      <c r="H121" s="121" t="str">
        <f t="array" ref="H121">IF($D121="","",COUNT(IF(Inventory!$B$10:$B$1000=$B121,IF(Inventory!$C$10:$C$1000=$C121,IF(Inventory!$D$10:$D$1000=$D121,IF(Inventory!$P$10:$P$1000=H$9,1))))))</f>
        <v/>
      </c>
      <c r="I121" s="121" t="str">
        <f t="array" ref="I121">IF($D121="","",COUNT(IF(Inventory!$B$10:$B$1000=$B121,IF(Inventory!$C$10:$C$1000=$C121,IF(Inventory!$D$10:$D$1000=$D121,IF(Inventory!$P$10:$P$1000=I$9,1))))))</f>
        <v/>
      </c>
      <c r="J121" s="121">
        <f t="shared" si="28"/>
        <v>0</v>
      </c>
      <c r="K121" s="121" t="str">
        <f t="array" ref="K121">IF($D121="","",COUNT(IF(Inventory!$B$10:$B$1000=$B121,IF(Inventory!$C$10:$C$1000=$C121,IF(Inventory!$D$10:$D$1000=$D121,IF(Inventory!$J$10:$J$1000=wicr,1)))))+COUNT(IF(Inventory!$B$10:$B$1000=$B121,IF(Inventory!$C$10:$C$1000=$C121,IF(Inventory!$D$10:$D$1000=$D121,IF(Inventory!$J$10:$J$1000=wifr,1))))))</f>
        <v/>
      </c>
      <c r="L121" s="121" t="str">
        <f t="array" ref="L121">IF($D121="","",COUNT(IF(Inventory!$B$10:$B$1000=$B121,IF(Inventory!$C$10:$C$1000=$C121,IF(Inventory!$D$10:$D$1000=$D121,IF(Inventory!$J$10:$J$1000=wicr,IF(Inventory!$P$10:$P$1000=L$9,1))))))+COUNT(IF(Inventory!$B$10:$B$1000=$B121,IF(Inventory!$C$10:$C$1000=$C121,IF(Inventory!$D$10:$D$1000=$D121,IF(Inventory!$J$10:$J$1000=wifr,IF(Inventory!$P$10:$P$1000=L$9,1)))))))</f>
        <v/>
      </c>
      <c r="M121" s="121" t="str">
        <f t="array" ref="M121">IF($D121="","",COUNT(IF(Inventory!$B$10:$B$1000=$B121,IF(Inventory!$C$10:$C$1000=$C121,IF(Inventory!$D$10:$D$1000=$D121,IF(Inventory!$J$10:$J$1000=wicr,IF(Inventory!$P$10:$P$1000=M$9,1))))))+COUNT(IF(Inventory!$B$10:$B$1000=$B121,IF(Inventory!$C$10:$C$1000=$C121,IF(Inventory!$D$10:$D$1000=$D121,IF(Inventory!$J$10:$J$1000=wifr,IF(Inventory!$P$10:$P$1000=M$9,1)))))))</f>
        <v/>
      </c>
      <c r="N121" s="121" t="str">
        <f t="array" ref="N121">IF($D121="","",COUNT(IF(Inventory!$B$10:$B$1000=$B121,IF(Inventory!$C$10:$C$1000=$C121,IF(Inventory!$D$10:$D$1000=$D121,IF(Inventory!$J$10:$J$1000=wicr,IF(Inventory!$P$10:$P$1000=N$9,1))))))+COUNT(IF(Inventory!$B$10:$B$1000=$B121,IF(Inventory!$C$10:$C$1000=$C121,IF(Inventory!$D$10:$D$1000=$D121,IF(Inventory!$J$10:$J$1000=wifr,IF(Inventory!$P$10:$P$1000=N$9,1)))))))</f>
        <v/>
      </c>
      <c r="O121" s="121" t="str">
        <f t="array" ref="O121">IF($D121="","",COUNT(IF(Inventory!$B$10:$B$1000=$B121,IF(Inventory!$C$10:$C$1000=$C121,IF(Inventory!$D$10:$D$1000=$D121,IF(Inventory!$J$10:$J$1000=wicr,IF(Inventory!$P$10:$P$1000=O$9,1))))))+COUNT(IF(Inventory!$B$10:$B$1000=$B121,IF(Inventory!$C$10:$C$1000=$C121,IF(Inventory!$D$10:$D$1000=$D121,IF(Inventory!$J$10:$J$1000=wifr,IF(Inventory!$P$10:$P$1000=O$9,1)))))))</f>
        <v/>
      </c>
      <c r="P121" s="121" t="str">
        <f t="array" ref="P121">IF($D121="","",COUNT(IF(Inventory!$B$10:$B$1000=$B121,IF(Inventory!$C$10:$C$1000=$C121,IF(Inventory!$D$10:$D$1000=$D121,IF(Inventory!$J$10:$J$1000=wicr,IF(Inventory!$P$10:$P$1000=P$9,1))))))+COUNT(IF(Inventory!$B$10:$B$1000=$B121,IF(Inventory!$C$10:$C$1000=$C121,IF(Inventory!$D$10:$D$1000=$D121,IF(Inventory!$J$10:$J$1000=wifr,IF(Inventory!$P$10:$P$1000=P$9,1)))))))</f>
        <v/>
      </c>
      <c r="Q121" s="122" t="str">
        <f t="shared" si="29"/>
        <v/>
      </c>
      <c r="R121" s="121" t="str">
        <f t="array" ref="R121">IF($D121="","",COUNT(IF(Inventory!$B$10:$B$1000=$B121,IF(Inventory!$C$10:$C$1000=$C121,IF(Inventory!$D$10:$D$1000=$D121,IF(Inventory!$J$10:$J$1000=frig,1))))))</f>
        <v/>
      </c>
      <c r="S121" s="121" t="str">
        <f t="array" ref="S121">IF($D121="","",COUNT(IF(Inventory!$B$10:$B$1000=$B121,IF(Inventory!$C$10:$C$1000=$C121,IF(Inventory!$D$10:$D$1000=$D121,IF(Inventory!$J$10:$J$1000=frig,IF(Inventory!$P$10:$P$1000=S$9,1)))))))</f>
        <v/>
      </c>
      <c r="T121" s="121" t="str">
        <f t="array" ref="T121">IF($D121="","",COUNT(IF(Inventory!$B$10:$B$1000=$B121,IF(Inventory!$C$10:$C$1000=$C121,IF(Inventory!$D$10:$D$1000=$D121,IF(Inventory!$J$10:$J$1000=frig,IF(Inventory!$P$10:$P$1000=T$9,1)))))))</f>
        <v/>
      </c>
      <c r="U121" s="121" t="str">
        <f t="array" ref="U121">IF($D121="","",COUNT(IF(Inventory!$B$10:$B$1000=$B121,IF(Inventory!$C$10:$C$1000=$C121,IF(Inventory!$D$10:$D$1000=$D121,IF(Inventory!$J$10:$J$1000=frig,IF(Inventory!$P$10:$P$1000=U$9,1)))))))</f>
        <v/>
      </c>
      <c r="V121" s="121" t="str">
        <f t="array" ref="V121">IF($D121="","",COUNT(IF(Inventory!$B$10:$B$1000=$B121,IF(Inventory!$C$10:$C$1000=$C121,IF(Inventory!$D$10:$D$1000=$D121,IF(Inventory!$J$10:$J$1000=frig,IF(Inventory!$P$10:$P$1000=V$9,1)))))))</f>
        <v/>
      </c>
      <c r="W121" s="121" t="str">
        <f t="array" ref="W121">IF($D121="","",COUNT(IF(Inventory!$B$10:$B$1000=$B121,IF(Inventory!$C$10:$C$1000=$C121,IF(Inventory!$D$10:$D$1000=$D121,IF(Inventory!$J$10:$J$1000=frig,IF(Inventory!$P$10:$P$1000=W$9,1)))))))</f>
        <v/>
      </c>
      <c r="X121" s="122" t="str">
        <f t="shared" si="30"/>
        <v/>
      </c>
      <c r="Y121" s="121" t="str">
        <f t="array" ref="Y121">IF($D121="","",COUNT(IF(Inventory!$B$10:$B$1000=$B121,IF(Inventory!$C$10:$C$1000=$C121,IF(Inventory!$D$10:$D$1000=$D121,IF(Inventory!$J$10:$J$1000=freez,1))))))</f>
        <v/>
      </c>
      <c r="Z121" s="121" t="str">
        <f t="array" ref="Z121">IF($D121="","",COUNT(IF(Inventory!$B$10:$B$1000=$B121,IF(Inventory!$C$10:$C$1000=$C121,IF(Inventory!$D$10:$D$1000=$D121,IF(Inventory!$J$10:$J$1000=freez,IF(Inventory!$P$10:$P$1000=Z$9,1)))))))</f>
        <v/>
      </c>
      <c r="AA121" s="121" t="str">
        <f t="array" ref="AA121">IF($D121="","",COUNT(IF(Inventory!$B$10:$B$1000=$B121,IF(Inventory!$C$10:$C$1000=$C121,IF(Inventory!$D$10:$D$1000=$D121,IF(Inventory!$J$10:$J$1000=freez,IF(Inventory!$P$10:$P$1000=AA$9,1)))))))</f>
        <v/>
      </c>
      <c r="AB121" s="121" t="str">
        <f t="array" ref="AB121">IF($D121="","",COUNT(IF(Inventory!$B$10:$B$1000=$B121,IF(Inventory!$C$10:$C$1000=$C121,IF(Inventory!$D$10:$D$1000=$D121,IF(Inventory!$J$10:$J$1000=freez,IF(Inventory!$P$10:$P$1000=AB$9,1)))))))</f>
        <v/>
      </c>
      <c r="AC121" s="121" t="str">
        <f t="array" ref="AC121">IF($D121="","",COUNT(IF(Inventory!$B$10:$B$1000=$B121,IF(Inventory!$C$10:$C$1000=$C121,IF(Inventory!$D$10:$D$1000=$D121,IF(Inventory!$J$10:$J$1000=freez,IF(Inventory!$P$10:$P$1000=AC$9,1)))))))</f>
        <v/>
      </c>
      <c r="AD121" s="121" t="str">
        <f t="array" ref="AD121">IF($D121="","",COUNT(IF(Inventory!$B$10:$B$1000=$B121,IF(Inventory!$C$10:$C$1000=$C121,IF(Inventory!$D$10:$D$1000=$D121,IF(Inventory!$J$10:$J$1000=freez,IF(Inventory!$P$10:$P$1000=AD$9,1)))))))</f>
        <v/>
      </c>
      <c r="AE121" s="122" t="str">
        <f t="shared" si="31"/>
        <v/>
      </c>
      <c r="AF121" s="121" t="str">
        <f t="array" ref="AF121">IF($D121="","",SUM(IF(Inventory!$B$10:$B$1000=$B121,IF(Inventory!$C$10:$C$1000=$C121,IF(Inventory!$D$10:$D$1000=$D121,IF(Inventory!$J$10:$J$1000=frig,Inventory!$AC$10:$AC$1000)))))+SUM(IF(Inventory!$B$10:$B$1000=$B121,IF(Inventory!$C$10:$C$1000=$C121,IF(Inventory!$D$10:$D$1000=$D121,IF(Inventory!$J$10:$J$1000=wicr,Inventory!$AC$10:$AC$1000))))))</f>
        <v/>
      </c>
      <c r="AG121" s="121" t="str">
        <f t="array" ref="AG121">IF($D121="","",SUM(IF(Inventory!$B$10:$B$1000=$B121,IF(Inventory!$C$10:$C$1000=$C121,IF(Inventory!$D$10:$D$1000=$D121,IF(Inventory!$J$10:$J$1000=frig,IF(Inventory!$P$10:$P$1000=AG$9,Inventory!$AC$10:$AC$1000))))))+SUM(IF(Inventory!$B$10:$B$1000=$B121,IF(Inventory!$C$10:$C$1000=$C121,IF(Inventory!$D$10:$D$1000=$D121,IF(Inventory!$J$10:$J$1000=wicr,IF(Inventory!$P$10:$P$1000=AG$9,Inventory!$AC$10:$AC$1000)))))))</f>
        <v/>
      </c>
      <c r="AH121" s="121" t="str">
        <f t="array" ref="AH121">IF($D121="","",SUM(IF(Inventory!$B$10:$B$1000=$B121,IF(Inventory!$C$10:$C$1000=$C121,IF(Inventory!$D$10:$D$1000=$D121,IF(Inventory!$J$10:$J$1000=frig,IF(Inventory!$P$10:$P$1000=AH$9,Inventory!$AC$10:$AC$1000))))))+SUM(IF(Inventory!$B$10:$B$1000=$B121,IF(Inventory!$C$10:$C$1000=$C121,IF(Inventory!$D$10:$D$1000=$D121,IF(Inventory!$J$10:$J$1000=wicr,IF(Inventory!$P$10:$P$1000=AH$9,Inventory!$AC$10:$AC$1000)))))))</f>
        <v/>
      </c>
      <c r="AI121" s="121" t="str">
        <f t="array" ref="AI121">IF($D121="","",SUM(IF(Inventory!$B$10:$B$1000=$B121,IF(Inventory!$C$10:$C$1000=$C121,IF(Inventory!$D$10:$D$1000=$D121,IF(Inventory!$J$10:$J$1000=frig,IF(Inventory!$P$10:$P$1000=AI$9,Inventory!$AC$10:$AC$1000))))))+SUM(IF(Inventory!$B$10:$B$1000=$B121,IF(Inventory!$C$10:$C$1000=$C121,IF(Inventory!$D$10:$D$1000=$D121,IF(Inventory!$J$10:$J$1000=wicr,IF(Inventory!$P$10:$P$1000=AI$9,Inventory!$AC$10:$AC$1000)))))))</f>
        <v/>
      </c>
      <c r="AJ121" s="121" t="str">
        <f t="array" ref="AJ121">IF($D121="","",SUM(IF(Inventory!$B$10:$B$1000=$B121,IF(Inventory!$C$10:$C$1000=$C121,IF(Inventory!$D$10:$D$1000=$D121,IF(Inventory!$J$10:$J$1000=frig,IF(Inventory!$P$10:$P$1000=AJ$9,Inventory!$AC$10:$AC$1000))))))+SUM(IF(Inventory!$B$10:$B$1000=$B121,IF(Inventory!$C$10:$C$1000=$C121,IF(Inventory!$D$10:$D$1000=$D121,IF(Inventory!$J$10:$J$1000=wicr,IF(Inventory!$P$10:$P$1000=AJ$9,Inventory!$AC$10:$AC$1000)))))))</f>
        <v/>
      </c>
      <c r="AK121" s="121" t="str">
        <f t="array" ref="AK121">IF($D121="","",SUM(IF(Inventory!$B$10:$B$1000=$B121,IF(Inventory!$C$10:$C$1000=$C121,IF(Inventory!$D$10:$D$1000=$D121,IF(Inventory!$J$10:$J$1000=frig,IF(Inventory!$P$10:$P$1000=AK$9,Inventory!$AC$10:$AC$1000))))))+SUM(IF(Inventory!$B$10:$B$1000=$B121,IF(Inventory!$C$10:$C$1000=$C121,IF(Inventory!$D$10:$D$1000=$D121,IF(Inventory!$J$10:$J$1000=wicr,IF(Inventory!$P$10:$P$1000=AK$9,Inventory!$AC$10:$AC$1000)))))))</f>
        <v/>
      </c>
      <c r="AL121" s="123" t="str">
        <f t="shared" si="32"/>
        <v/>
      </c>
      <c r="AM121" s="121" t="str">
        <f t="array" ref="AM121">IF($D121="","",SUM(IF(Inventory!$B$10:$B$1000=$B121,IF(Inventory!$C$10:$C$1000=$C121,IF(Inventory!$D$10:$D$1000=$D121,IF(Inventory!$J$10:$J$1000=freez,Inventory!$AD$10:$AD$1000)))))+SUM(IF(Inventory!$B$10:$B$1000=$B121,IF(Inventory!$C$10:$C$1000=$C121,IF(Inventory!$D$10:$D$1000=$D121,IF(Inventory!$J$10:$J$1000=wifr,Inventory!$AD$10:$AD$1000))))))</f>
        <v/>
      </c>
      <c r="AN121" s="121" t="str">
        <f t="array" ref="AN121">IF($D121="","",SUM(IF(Inventory!$B$10:$B$1000=$B121,IF(Inventory!$C$10:$C$1000=$C121,IF(Inventory!$D$10:$D$1000=$D121,IF(Inventory!$J$10:$J$1000=freez,IF(Inventory!$P$10:$P$1000=AN$9,Inventory!$AD$10:$AD$1000))))))+SUM(IF(Inventory!$B$10:$B$1000=$B121,IF(Inventory!$C$10:$C$1000=$C121,IF(Inventory!$D$10:$D$1000=$D121,IF(Inventory!$J$10:$J$1000=wifr,IF(Inventory!$P$10:$P$1000=AN$9,Inventory!$AD$10:$AD$1000)))))))</f>
        <v/>
      </c>
      <c r="AO121" s="121" t="str">
        <f t="array" ref="AO121">IF($D121="","",SUM(IF(Inventory!$B$10:$B$1000=$B121,IF(Inventory!$C$10:$C$1000=$C121,IF(Inventory!$D$10:$D$1000=$D121,IF(Inventory!$J$10:$J$1000=freez,IF(Inventory!$P$10:$P$1000=AO$9,Inventory!$AD$10:$AD$1000))))))+SUM(IF(Inventory!$B$10:$B$1000=$B121,IF(Inventory!$C$10:$C$1000=$C121,IF(Inventory!$D$10:$D$1000=$D121,IF(Inventory!$J$10:$J$1000=wifr,IF(Inventory!$P$10:$P$1000=AO$9,Inventory!$AD$10:$AD$1000)))))))</f>
        <v/>
      </c>
      <c r="AP121" s="121" t="str">
        <f t="array" ref="AP121">IF($D121="","",SUM(IF(Inventory!$B$10:$B$1000=$B121,IF(Inventory!$C$10:$C$1000=$C121,IF(Inventory!$D$10:$D$1000=$D121,IF(Inventory!$J$10:$J$1000=freez,IF(Inventory!$P$10:$P$1000=AP$9,Inventory!$AD$10:$AD$1000))))))+SUM(IF(Inventory!$B$10:$B$1000=$B121,IF(Inventory!$C$10:$C$1000=$C121,IF(Inventory!$D$10:$D$1000=$D121,IF(Inventory!$J$10:$J$1000=wifr,IF(Inventory!$P$10:$P$1000=AP$9,Inventory!$AD$10:$AD$1000)))))))</f>
        <v/>
      </c>
      <c r="AQ121" s="121" t="str">
        <f t="array" ref="AQ121">IF($D121="","",SUM(IF(Inventory!$B$10:$B$1000=$B121,IF(Inventory!$C$10:$C$1000=$C121,IF(Inventory!$D$10:$D$1000=$D121,IF(Inventory!$J$10:$J$1000=freez,IF(Inventory!$P$10:$P$1000=AQ$9,Inventory!$AD$10:$AD$1000))))))+SUM(IF(Inventory!$B$10:$B$1000=$B121,IF(Inventory!$C$10:$C$1000=$C121,IF(Inventory!$D$10:$D$1000=$D121,IF(Inventory!$J$10:$J$1000=wifr,IF(Inventory!$P$10:$P$1000=AQ$9,Inventory!$AD$10:$AD$1000)))))))</f>
        <v/>
      </c>
      <c r="AR121" s="121" t="str">
        <f t="array" ref="AR121">IF($D121="","",SUM(IF(Inventory!$B$10:$B$1000=$B121,IF(Inventory!$C$10:$C$1000=$C121,IF(Inventory!$D$10:$D$1000=$D121,IF(Inventory!$J$10:$J$1000=freez,IF(Inventory!$P$10:$P$1000=AR$9,Inventory!$AD$10:$AD$1000))))))+SUM(IF(Inventory!$B$10:$B$1000=$B121,IF(Inventory!$C$10:$C$1000=$C121,IF(Inventory!$D$10:$D$1000=$D121,IF(Inventory!$J$10:$J$1000=wifr,IF(Inventory!$P$10:$P$1000=AR$9,Inventory!$AD$10:$AD$1000)))))))</f>
        <v/>
      </c>
      <c r="AS121" s="124" t="str">
        <f t="shared" si="33"/>
        <v/>
      </c>
      <c r="AU121" s="352"/>
      <c r="AV121" s="352"/>
      <c r="AX121" s="125">
        <f>IF($C121="",0,Prog!$H119*AX$6*($AU121+$AV121)/12000)</f>
        <v>0</v>
      </c>
      <c r="AY121" s="125">
        <f>IF($C121="",0,Prog!$H119*AY$6*($AU121+$AV121)/12000)</f>
        <v>0</v>
      </c>
      <c r="AZ121" s="121"/>
    </row>
    <row r="122" spans="1:52" ht="16.5" x14ac:dyDescent="0.3">
      <c r="A122" s="279" t="str">
        <f>IF(Prog!B120="","",Prog!B120)</f>
        <v/>
      </c>
      <c r="B122" s="279" t="str">
        <f>IF(Prog!C120="","",Prog!C120)</f>
        <v/>
      </c>
      <c r="C122" s="279" t="str">
        <f>IF(Prog!D120="","",Prog!D120)</f>
        <v/>
      </c>
      <c r="D122" s="120"/>
      <c r="E122" s="121" t="str">
        <f t="array" ref="E122">IF($D122="","",COUNT(IF(Inventory!$B$10:$B$1000=$B122,IF(Inventory!$C$10:$C$1000=$C122,IF(Inventory!$D$10:$D$1000=$D122,IF(Inventory!$P$10:$P$1000=E$9,1))))))</f>
        <v/>
      </c>
      <c r="F122" s="121" t="str">
        <f t="array" ref="F122">IF($D122="","",COUNT(IF(Inventory!$B$10:$B$1000=$B122,IF(Inventory!$C$10:$C$1000=$C122,IF(Inventory!$D$10:$D$1000=$D122,IF(Inventory!$P$10:$P$1000=F$9,1))))))</f>
        <v/>
      </c>
      <c r="G122" s="121" t="str">
        <f t="array" ref="G122">IF($D122="","",COUNT(IF(Inventory!$B$10:$B$1000=$B122,IF(Inventory!$C$10:$C$1000=$C122,IF(Inventory!$D$10:$D$1000=$D122,IF(Inventory!$P$10:$P$1000=G$9,1))))))</f>
        <v/>
      </c>
      <c r="H122" s="121" t="str">
        <f t="array" ref="H122">IF($D122="","",COUNT(IF(Inventory!$B$10:$B$1000=$B122,IF(Inventory!$C$10:$C$1000=$C122,IF(Inventory!$D$10:$D$1000=$D122,IF(Inventory!$P$10:$P$1000=H$9,1))))))</f>
        <v/>
      </c>
      <c r="I122" s="121" t="str">
        <f t="array" ref="I122">IF($D122="","",COUNT(IF(Inventory!$B$10:$B$1000=$B122,IF(Inventory!$C$10:$C$1000=$C122,IF(Inventory!$D$10:$D$1000=$D122,IF(Inventory!$P$10:$P$1000=I$9,1))))))</f>
        <v/>
      </c>
      <c r="J122" s="121">
        <f t="shared" si="28"/>
        <v>0</v>
      </c>
      <c r="K122" s="121" t="str">
        <f t="array" ref="K122">IF($D122="","",COUNT(IF(Inventory!$B$10:$B$1000=$B122,IF(Inventory!$C$10:$C$1000=$C122,IF(Inventory!$D$10:$D$1000=$D122,IF(Inventory!$J$10:$J$1000=wicr,1)))))+COUNT(IF(Inventory!$B$10:$B$1000=$B122,IF(Inventory!$C$10:$C$1000=$C122,IF(Inventory!$D$10:$D$1000=$D122,IF(Inventory!$J$10:$J$1000=wifr,1))))))</f>
        <v/>
      </c>
      <c r="L122" s="121" t="str">
        <f t="array" ref="L122">IF($D122="","",COUNT(IF(Inventory!$B$10:$B$1000=$B122,IF(Inventory!$C$10:$C$1000=$C122,IF(Inventory!$D$10:$D$1000=$D122,IF(Inventory!$J$10:$J$1000=wicr,IF(Inventory!$P$10:$P$1000=L$9,1))))))+COUNT(IF(Inventory!$B$10:$B$1000=$B122,IF(Inventory!$C$10:$C$1000=$C122,IF(Inventory!$D$10:$D$1000=$D122,IF(Inventory!$J$10:$J$1000=wifr,IF(Inventory!$P$10:$P$1000=L$9,1)))))))</f>
        <v/>
      </c>
      <c r="M122" s="121" t="str">
        <f t="array" ref="M122">IF($D122="","",COUNT(IF(Inventory!$B$10:$B$1000=$B122,IF(Inventory!$C$10:$C$1000=$C122,IF(Inventory!$D$10:$D$1000=$D122,IF(Inventory!$J$10:$J$1000=wicr,IF(Inventory!$P$10:$P$1000=M$9,1))))))+COUNT(IF(Inventory!$B$10:$B$1000=$B122,IF(Inventory!$C$10:$C$1000=$C122,IF(Inventory!$D$10:$D$1000=$D122,IF(Inventory!$J$10:$J$1000=wifr,IF(Inventory!$P$10:$P$1000=M$9,1)))))))</f>
        <v/>
      </c>
      <c r="N122" s="121" t="str">
        <f t="array" ref="N122">IF($D122="","",COUNT(IF(Inventory!$B$10:$B$1000=$B122,IF(Inventory!$C$10:$C$1000=$C122,IF(Inventory!$D$10:$D$1000=$D122,IF(Inventory!$J$10:$J$1000=wicr,IF(Inventory!$P$10:$P$1000=N$9,1))))))+COUNT(IF(Inventory!$B$10:$B$1000=$B122,IF(Inventory!$C$10:$C$1000=$C122,IF(Inventory!$D$10:$D$1000=$D122,IF(Inventory!$J$10:$J$1000=wifr,IF(Inventory!$P$10:$P$1000=N$9,1)))))))</f>
        <v/>
      </c>
      <c r="O122" s="121" t="str">
        <f t="array" ref="O122">IF($D122="","",COUNT(IF(Inventory!$B$10:$B$1000=$B122,IF(Inventory!$C$10:$C$1000=$C122,IF(Inventory!$D$10:$D$1000=$D122,IF(Inventory!$J$10:$J$1000=wicr,IF(Inventory!$P$10:$P$1000=O$9,1))))))+COUNT(IF(Inventory!$B$10:$B$1000=$B122,IF(Inventory!$C$10:$C$1000=$C122,IF(Inventory!$D$10:$D$1000=$D122,IF(Inventory!$J$10:$J$1000=wifr,IF(Inventory!$P$10:$P$1000=O$9,1)))))))</f>
        <v/>
      </c>
      <c r="P122" s="121" t="str">
        <f t="array" ref="P122">IF($D122="","",COUNT(IF(Inventory!$B$10:$B$1000=$B122,IF(Inventory!$C$10:$C$1000=$C122,IF(Inventory!$D$10:$D$1000=$D122,IF(Inventory!$J$10:$J$1000=wicr,IF(Inventory!$P$10:$P$1000=P$9,1))))))+COUNT(IF(Inventory!$B$10:$B$1000=$B122,IF(Inventory!$C$10:$C$1000=$C122,IF(Inventory!$D$10:$D$1000=$D122,IF(Inventory!$J$10:$J$1000=wifr,IF(Inventory!$P$10:$P$1000=P$9,1)))))))</f>
        <v/>
      </c>
      <c r="Q122" s="122" t="str">
        <f t="shared" si="29"/>
        <v/>
      </c>
      <c r="R122" s="121" t="str">
        <f t="array" ref="R122">IF($D122="","",COUNT(IF(Inventory!$B$10:$B$1000=$B122,IF(Inventory!$C$10:$C$1000=$C122,IF(Inventory!$D$10:$D$1000=$D122,IF(Inventory!$J$10:$J$1000=frig,1))))))</f>
        <v/>
      </c>
      <c r="S122" s="121" t="str">
        <f t="array" ref="S122">IF($D122="","",COUNT(IF(Inventory!$B$10:$B$1000=$B122,IF(Inventory!$C$10:$C$1000=$C122,IF(Inventory!$D$10:$D$1000=$D122,IF(Inventory!$J$10:$J$1000=frig,IF(Inventory!$P$10:$P$1000=S$9,1)))))))</f>
        <v/>
      </c>
      <c r="T122" s="121" t="str">
        <f t="array" ref="T122">IF($D122="","",COUNT(IF(Inventory!$B$10:$B$1000=$B122,IF(Inventory!$C$10:$C$1000=$C122,IF(Inventory!$D$10:$D$1000=$D122,IF(Inventory!$J$10:$J$1000=frig,IF(Inventory!$P$10:$P$1000=T$9,1)))))))</f>
        <v/>
      </c>
      <c r="U122" s="121" t="str">
        <f t="array" ref="U122">IF($D122="","",COUNT(IF(Inventory!$B$10:$B$1000=$B122,IF(Inventory!$C$10:$C$1000=$C122,IF(Inventory!$D$10:$D$1000=$D122,IF(Inventory!$J$10:$J$1000=frig,IF(Inventory!$P$10:$P$1000=U$9,1)))))))</f>
        <v/>
      </c>
      <c r="V122" s="121" t="str">
        <f t="array" ref="V122">IF($D122="","",COUNT(IF(Inventory!$B$10:$B$1000=$B122,IF(Inventory!$C$10:$C$1000=$C122,IF(Inventory!$D$10:$D$1000=$D122,IF(Inventory!$J$10:$J$1000=frig,IF(Inventory!$P$10:$P$1000=V$9,1)))))))</f>
        <v/>
      </c>
      <c r="W122" s="121" t="str">
        <f t="array" ref="W122">IF($D122="","",COUNT(IF(Inventory!$B$10:$B$1000=$B122,IF(Inventory!$C$10:$C$1000=$C122,IF(Inventory!$D$10:$D$1000=$D122,IF(Inventory!$J$10:$J$1000=frig,IF(Inventory!$P$10:$P$1000=W$9,1)))))))</f>
        <v/>
      </c>
      <c r="X122" s="122" t="str">
        <f t="shared" si="30"/>
        <v/>
      </c>
      <c r="Y122" s="121" t="str">
        <f t="array" ref="Y122">IF($D122="","",COUNT(IF(Inventory!$B$10:$B$1000=$B122,IF(Inventory!$C$10:$C$1000=$C122,IF(Inventory!$D$10:$D$1000=$D122,IF(Inventory!$J$10:$J$1000=freez,1))))))</f>
        <v/>
      </c>
      <c r="Z122" s="121" t="str">
        <f t="array" ref="Z122">IF($D122="","",COUNT(IF(Inventory!$B$10:$B$1000=$B122,IF(Inventory!$C$10:$C$1000=$C122,IF(Inventory!$D$10:$D$1000=$D122,IF(Inventory!$J$10:$J$1000=freez,IF(Inventory!$P$10:$P$1000=Z$9,1)))))))</f>
        <v/>
      </c>
      <c r="AA122" s="121" t="str">
        <f t="array" ref="AA122">IF($D122="","",COUNT(IF(Inventory!$B$10:$B$1000=$B122,IF(Inventory!$C$10:$C$1000=$C122,IF(Inventory!$D$10:$D$1000=$D122,IF(Inventory!$J$10:$J$1000=freez,IF(Inventory!$P$10:$P$1000=AA$9,1)))))))</f>
        <v/>
      </c>
      <c r="AB122" s="121" t="str">
        <f t="array" ref="AB122">IF($D122="","",COUNT(IF(Inventory!$B$10:$B$1000=$B122,IF(Inventory!$C$10:$C$1000=$C122,IF(Inventory!$D$10:$D$1000=$D122,IF(Inventory!$J$10:$J$1000=freez,IF(Inventory!$P$10:$P$1000=AB$9,1)))))))</f>
        <v/>
      </c>
      <c r="AC122" s="121" t="str">
        <f t="array" ref="AC122">IF($D122="","",COUNT(IF(Inventory!$B$10:$B$1000=$B122,IF(Inventory!$C$10:$C$1000=$C122,IF(Inventory!$D$10:$D$1000=$D122,IF(Inventory!$J$10:$J$1000=freez,IF(Inventory!$P$10:$P$1000=AC$9,1)))))))</f>
        <v/>
      </c>
      <c r="AD122" s="121" t="str">
        <f t="array" ref="AD122">IF($D122="","",COUNT(IF(Inventory!$B$10:$B$1000=$B122,IF(Inventory!$C$10:$C$1000=$C122,IF(Inventory!$D$10:$D$1000=$D122,IF(Inventory!$J$10:$J$1000=freez,IF(Inventory!$P$10:$P$1000=AD$9,1)))))))</f>
        <v/>
      </c>
      <c r="AE122" s="122" t="str">
        <f t="shared" si="31"/>
        <v/>
      </c>
      <c r="AF122" s="121" t="str">
        <f t="array" ref="AF122">IF($D122="","",SUM(IF(Inventory!$B$10:$B$1000=$B122,IF(Inventory!$C$10:$C$1000=$C122,IF(Inventory!$D$10:$D$1000=$D122,IF(Inventory!$J$10:$J$1000=frig,Inventory!$AC$10:$AC$1000)))))+SUM(IF(Inventory!$B$10:$B$1000=$B122,IF(Inventory!$C$10:$C$1000=$C122,IF(Inventory!$D$10:$D$1000=$D122,IF(Inventory!$J$10:$J$1000=wicr,Inventory!$AC$10:$AC$1000))))))</f>
        <v/>
      </c>
      <c r="AG122" s="121" t="str">
        <f t="array" ref="AG122">IF($D122="","",SUM(IF(Inventory!$B$10:$B$1000=$B122,IF(Inventory!$C$10:$C$1000=$C122,IF(Inventory!$D$10:$D$1000=$D122,IF(Inventory!$J$10:$J$1000=frig,IF(Inventory!$P$10:$P$1000=AG$9,Inventory!$AC$10:$AC$1000))))))+SUM(IF(Inventory!$B$10:$B$1000=$B122,IF(Inventory!$C$10:$C$1000=$C122,IF(Inventory!$D$10:$D$1000=$D122,IF(Inventory!$J$10:$J$1000=wicr,IF(Inventory!$P$10:$P$1000=AG$9,Inventory!$AC$10:$AC$1000)))))))</f>
        <v/>
      </c>
      <c r="AH122" s="121" t="str">
        <f t="array" ref="AH122">IF($D122="","",SUM(IF(Inventory!$B$10:$B$1000=$B122,IF(Inventory!$C$10:$C$1000=$C122,IF(Inventory!$D$10:$D$1000=$D122,IF(Inventory!$J$10:$J$1000=frig,IF(Inventory!$P$10:$P$1000=AH$9,Inventory!$AC$10:$AC$1000))))))+SUM(IF(Inventory!$B$10:$B$1000=$B122,IF(Inventory!$C$10:$C$1000=$C122,IF(Inventory!$D$10:$D$1000=$D122,IF(Inventory!$J$10:$J$1000=wicr,IF(Inventory!$P$10:$P$1000=AH$9,Inventory!$AC$10:$AC$1000)))))))</f>
        <v/>
      </c>
      <c r="AI122" s="121" t="str">
        <f t="array" ref="AI122">IF($D122="","",SUM(IF(Inventory!$B$10:$B$1000=$B122,IF(Inventory!$C$10:$C$1000=$C122,IF(Inventory!$D$10:$D$1000=$D122,IF(Inventory!$J$10:$J$1000=frig,IF(Inventory!$P$10:$P$1000=AI$9,Inventory!$AC$10:$AC$1000))))))+SUM(IF(Inventory!$B$10:$B$1000=$B122,IF(Inventory!$C$10:$C$1000=$C122,IF(Inventory!$D$10:$D$1000=$D122,IF(Inventory!$J$10:$J$1000=wicr,IF(Inventory!$P$10:$P$1000=AI$9,Inventory!$AC$10:$AC$1000)))))))</f>
        <v/>
      </c>
      <c r="AJ122" s="121" t="str">
        <f t="array" ref="AJ122">IF($D122="","",SUM(IF(Inventory!$B$10:$B$1000=$B122,IF(Inventory!$C$10:$C$1000=$C122,IF(Inventory!$D$10:$D$1000=$D122,IF(Inventory!$J$10:$J$1000=frig,IF(Inventory!$P$10:$P$1000=AJ$9,Inventory!$AC$10:$AC$1000))))))+SUM(IF(Inventory!$B$10:$B$1000=$B122,IF(Inventory!$C$10:$C$1000=$C122,IF(Inventory!$D$10:$D$1000=$D122,IF(Inventory!$J$10:$J$1000=wicr,IF(Inventory!$P$10:$P$1000=AJ$9,Inventory!$AC$10:$AC$1000)))))))</f>
        <v/>
      </c>
      <c r="AK122" s="121" t="str">
        <f t="array" ref="AK122">IF($D122="","",SUM(IF(Inventory!$B$10:$B$1000=$B122,IF(Inventory!$C$10:$C$1000=$C122,IF(Inventory!$D$10:$D$1000=$D122,IF(Inventory!$J$10:$J$1000=frig,IF(Inventory!$P$10:$P$1000=AK$9,Inventory!$AC$10:$AC$1000))))))+SUM(IF(Inventory!$B$10:$B$1000=$B122,IF(Inventory!$C$10:$C$1000=$C122,IF(Inventory!$D$10:$D$1000=$D122,IF(Inventory!$J$10:$J$1000=wicr,IF(Inventory!$P$10:$P$1000=AK$9,Inventory!$AC$10:$AC$1000)))))))</f>
        <v/>
      </c>
      <c r="AL122" s="123" t="str">
        <f t="shared" si="32"/>
        <v/>
      </c>
      <c r="AM122" s="121" t="str">
        <f t="array" ref="AM122">IF($D122="","",SUM(IF(Inventory!$B$10:$B$1000=$B122,IF(Inventory!$C$10:$C$1000=$C122,IF(Inventory!$D$10:$D$1000=$D122,IF(Inventory!$J$10:$J$1000=freez,Inventory!$AD$10:$AD$1000)))))+SUM(IF(Inventory!$B$10:$B$1000=$B122,IF(Inventory!$C$10:$C$1000=$C122,IF(Inventory!$D$10:$D$1000=$D122,IF(Inventory!$J$10:$J$1000=wifr,Inventory!$AD$10:$AD$1000))))))</f>
        <v/>
      </c>
      <c r="AN122" s="121" t="str">
        <f t="array" ref="AN122">IF($D122="","",SUM(IF(Inventory!$B$10:$B$1000=$B122,IF(Inventory!$C$10:$C$1000=$C122,IF(Inventory!$D$10:$D$1000=$D122,IF(Inventory!$J$10:$J$1000=freez,IF(Inventory!$P$10:$P$1000=AN$9,Inventory!$AD$10:$AD$1000))))))+SUM(IF(Inventory!$B$10:$B$1000=$B122,IF(Inventory!$C$10:$C$1000=$C122,IF(Inventory!$D$10:$D$1000=$D122,IF(Inventory!$J$10:$J$1000=wifr,IF(Inventory!$P$10:$P$1000=AN$9,Inventory!$AD$10:$AD$1000)))))))</f>
        <v/>
      </c>
      <c r="AO122" s="121" t="str">
        <f t="array" ref="AO122">IF($D122="","",SUM(IF(Inventory!$B$10:$B$1000=$B122,IF(Inventory!$C$10:$C$1000=$C122,IF(Inventory!$D$10:$D$1000=$D122,IF(Inventory!$J$10:$J$1000=freez,IF(Inventory!$P$10:$P$1000=AO$9,Inventory!$AD$10:$AD$1000))))))+SUM(IF(Inventory!$B$10:$B$1000=$B122,IF(Inventory!$C$10:$C$1000=$C122,IF(Inventory!$D$10:$D$1000=$D122,IF(Inventory!$J$10:$J$1000=wifr,IF(Inventory!$P$10:$P$1000=AO$9,Inventory!$AD$10:$AD$1000)))))))</f>
        <v/>
      </c>
      <c r="AP122" s="121" t="str">
        <f t="array" ref="AP122">IF($D122="","",SUM(IF(Inventory!$B$10:$B$1000=$B122,IF(Inventory!$C$10:$C$1000=$C122,IF(Inventory!$D$10:$D$1000=$D122,IF(Inventory!$J$10:$J$1000=freez,IF(Inventory!$P$10:$P$1000=AP$9,Inventory!$AD$10:$AD$1000))))))+SUM(IF(Inventory!$B$10:$B$1000=$B122,IF(Inventory!$C$10:$C$1000=$C122,IF(Inventory!$D$10:$D$1000=$D122,IF(Inventory!$J$10:$J$1000=wifr,IF(Inventory!$P$10:$P$1000=AP$9,Inventory!$AD$10:$AD$1000)))))))</f>
        <v/>
      </c>
      <c r="AQ122" s="121" t="str">
        <f t="array" ref="AQ122">IF($D122="","",SUM(IF(Inventory!$B$10:$B$1000=$B122,IF(Inventory!$C$10:$C$1000=$C122,IF(Inventory!$D$10:$D$1000=$D122,IF(Inventory!$J$10:$J$1000=freez,IF(Inventory!$P$10:$P$1000=AQ$9,Inventory!$AD$10:$AD$1000))))))+SUM(IF(Inventory!$B$10:$B$1000=$B122,IF(Inventory!$C$10:$C$1000=$C122,IF(Inventory!$D$10:$D$1000=$D122,IF(Inventory!$J$10:$J$1000=wifr,IF(Inventory!$P$10:$P$1000=AQ$9,Inventory!$AD$10:$AD$1000)))))))</f>
        <v/>
      </c>
      <c r="AR122" s="121" t="str">
        <f t="array" ref="AR122">IF($D122="","",SUM(IF(Inventory!$B$10:$B$1000=$B122,IF(Inventory!$C$10:$C$1000=$C122,IF(Inventory!$D$10:$D$1000=$D122,IF(Inventory!$J$10:$J$1000=freez,IF(Inventory!$P$10:$P$1000=AR$9,Inventory!$AD$10:$AD$1000))))))+SUM(IF(Inventory!$B$10:$B$1000=$B122,IF(Inventory!$C$10:$C$1000=$C122,IF(Inventory!$D$10:$D$1000=$D122,IF(Inventory!$J$10:$J$1000=wifr,IF(Inventory!$P$10:$P$1000=AR$9,Inventory!$AD$10:$AD$1000)))))))</f>
        <v/>
      </c>
      <c r="AS122" s="124" t="str">
        <f t="shared" si="33"/>
        <v/>
      </c>
      <c r="AU122" s="352"/>
      <c r="AV122" s="352"/>
      <c r="AX122" s="125">
        <f>IF($C122="",0,Prog!$H120*AX$6*($AU122+$AV122)/12000)</f>
        <v>0</v>
      </c>
      <c r="AY122" s="125">
        <f>IF($C122="",0,Prog!$H120*AY$6*($AU122+$AV122)/12000)</f>
        <v>0</v>
      </c>
      <c r="AZ122" s="121"/>
    </row>
    <row r="123" spans="1:52" ht="16.5" x14ac:dyDescent="0.3">
      <c r="A123" s="279" t="str">
        <f>IF(Prog!B121="","",Prog!B121)</f>
        <v/>
      </c>
      <c r="B123" s="279" t="str">
        <f>IF(Prog!C121="","",Prog!C121)</f>
        <v/>
      </c>
      <c r="C123" s="279" t="str">
        <f>IF(Prog!D121="","",Prog!D121)</f>
        <v/>
      </c>
      <c r="D123" s="120"/>
      <c r="E123" s="121" t="str">
        <f t="array" ref="E123">IF($D123="","",COUNT(IF(Inventory!$B$10:$B$1000=$B123,IF(Inventory!$C$10:$C$1000=$C123,IF(Inventory!$D$10:$D$1000=$D123,IF(Inventory!$P$10:$P$1000=E$9,1))))))</f>
        <v/>
      </c>
      <c r="F123" s="121" t="str">
        <f t="array" ref="F123">IF($D123="","",COUNT(IF(Inventory!$B$10:$B$1000=$B123,IF(Inventory!$C$10:$C$1000=$C123,IF(Inventory!$D$10:$D$1000=$D123,IF(Inventory!$P$10:$P$1000=F$9,1))))))</f>
        <v/>
      </c>
      <c r="G123" s="121" t="str">
        <f t="array" ref="G123">IF($D123="","",COUNT(IF(Inventory!$B$10:$B$1000=$B123,IF(Inventory!$C$10:$C$1000=$C123,IF(Inventory!$D$10:$D$1000=$D123,IF(Inventory!$P$10:$P$1000=G$9,1))))))</f>
        <v/>
      </c>
      <c r="H123" s="121" t="str">
        <f t="array" ref="H123">IF($D123="","",COUNT(IF(Inventory!$B$10:$B$1000=$B123,IF(Inventory!$C$10:$C$1000=$C123,IF(Inventory!$D$10:$D$1000=$D123,IF(Inventory!$P$10:$P$1000=H$9,1))))))</f>
        <v/>
      </c>
      <c r="I123" s="121" t="str">
        <f t="array" ref="I123">IF($D123="","",COUNT(IF(Inventory!$B$10:$B$1000=$B123,IF(Inventory!$C$10:$C$1000=$C123,IF(Inventory!$D$10:$D$1000=$D123,IF(Inventory!$P$10:$P$1000=I$9,1))))))</f>
        <v/>
      </c>
      <c r="J123" s="121">
        <f t="shared" si="28"/>
        <v>0</v>
      </c>
      <c r="K123" s="121" t="str">
        <f t="array" ref="K123">IF($D123="","",COUNT(IF(Inventory!$B$10:$B$1000=$B123,IF(Inventory!$C$10:$C$1000=$C123,IF(Inventory!$D$10:$D$1000=$D123,IF(Inventory!$J$10:$J$1000=wicr,1)))))+COUNT(IF(Inventory!$B$10:$B$1000=$B123,IF(Inventory!$C$10:$C$1000=$C123,IF(Inventory!$D$10:$D$1000=$D123,IF(Inventory!$J$10:$J$1000=wifr,1))))))</f>
        <v/>
      </c>
      <c r="L123" s="121" t="str">
        <f t="array" ref="L123">IF($D123="","",COUNT(IF(Inventory!$B$10:$B$1000=$B123,IF(Inventory!$C$10:$C$1000=$C123,IF(Inventory!$D$10:$D$1000=$D123,IF(Inventory!$J$10:$J$1000=wicr,IF(Inventory!$P$10:$P$1000=L$9,1))))))+COUNT(IF(Inventory!$B$10:$B$1000=$B123,IF(Inventory!$C$10:$C$1000=$C123,IF(Inventory!$D$10:$D$1000=$D123,IF(Inventory!$J$10:$J$1000=wifr,IF(Inventory!$P$10:$P$1000=L$9,1)))))))</f>
        <v/>
      </c>
      <c r="M123" s="121" t="str">
        <f t="array" ref="M123">IF($D123="","",COUNT(IF(Inventory!$B$10:$B$1000=$B123,IF(Inventory!$C$10:$C$1000=$C123,IF(Inventory!$D$10:$D$1000=$D123,IF(Inventory!$J$10:$J$1000=wicr,IF(Inventory!$P$10:$P$1000=M$9,1))))))+COUNT(IF(Inventory!$B$10:$B$1000=$B123,IF(Inventory!$C$10:$C$1000=$C123,IF(Inventory!$D$10:$D$1000=$D123,IF(Inventory!$J$10:$J$1000=wifr,IF(Inventory!$P$10:$P$1000=M$9,1)))))))</f>
        <v/>
      </c>
      <c r="N123" s="121" t="str">
        <f t="array" ref="N123">IF($D123="","",COUNT(IF(Inventory!$B$10:$B$1000=$B123,IF(Inventory!$C$10:$C$1000=$C123,IF(Inventory!$D$10:$D$1000=$D123,IF(Inventory!$J$10:$J$1000=wicr,IF(Inventory!$P$10:$P$1000=N$9,1))))))+COUNT(IF(Inventory!$B$10:$B$1000=$B123,IF(Inventory!$C$10:$C$1000=$C123,IF(Inventory!$D$10:$D$1000=$D123,IF(Inventory!$J$10:$J$1000=wifr,IF(Inventory!$P$10:$P$1000=N$9,1)))))))</f>
        <v/>
      </c>
      <c r="O123" s="121" t="str">
        <f t="array" ref="O123">IF($D123="","",COUNT(IF(Inventory!$B$10:$B$1000=$B123,IF(Inventory!$C$10:$C$1000=$C123,IF(Inventory!$D$10:$D$1000=$D123,IF(Inventory!$J$10:$J$1000=wicr,IF(Inventory!$P$10:$P$1000=O$9,1))))))+COUNT(IF(Inventory!$B$10:$B$1000=$B123,IF(Inventory!$C$10:$C$1000=$C123,IF(Inventory!$D$10:$D$1000=$D123,IF(Inventory!$J$10:$J$1000=wifr,IF(Inventory!$P$10:$P$1000=O$9,1)))))))</f>
        <v/>
      </c>
      <c r="P123" s="121" t="str">
        <f t="array" ref="P123">IF($D123="","",COUNT(IF(Inventory!$B$10:$B$1000=$B123,IF(Inventory!$C$10:$C$1000=$C123,IF(Inventory!$D$10:$D$1000=$D123,IF(Inventory!$J$10:$J$1000=wicr,IF(Inventory!$P$10:$P$1000=P$9,1))))))+COUNT(IF(Inventory!$B$10:$B$1000=$B123,IF(Inventory!$C$10:$C$1000=$C123,IF(Inventory!$D$10:$D$1000=$D123,IF(Inventory!$J$10:$J$1000=wifr,IF(Inventory!$P$10:$P$1000=P$9,1)))))))</f>
        <v/>
      </c>
      <c r="Q123" s="122" t="str">
        <f t="shared" si="29"/>
        <v/>
      </c>
      <c r="R123" s="121" t="str">
        <f t="array" ref="R123">IF($D123="","",COUNT(IF(Inventory!$B$10:$B$1000=$B123,IF(Inventory!$C$10:$C$1000=$C123,IF(Inventory!$D$10:$D$1000=$D123,IF(Inventory!$J$10:$J$1000=frig,1))))))</f>
        <v/>
      </c>
      <c r="S123" s="121" t="str">
        <f t="array" ref="S123">IF($D123="","",COUNT(IF(Inventory!$B$10:$B$1000=$B123,IF(Inventory!$C$10:$C$1000=$C123,IF(Inventory!$D$10:$D$1000=$D123,IF(Inventory!$J$10:$J$1000=frig,IF(Inventory!$P$10:$P$1000=S$9,1)))))))</f>
        <v/>
      </c>
      <c r="T123" s="121" t="str">
        <f t="array" ref="T123">IF($D123="","",COUNT(IF(Inventory!$B$10:$B$1000=$B123,IF(Inventory!$C$10:$C$1000=$C123,IF(Inventory!$D$10:$D$1000=$D123,IF(Inventory!$J$10:$J$1000=frig,IF(Inventory!$P$10:$P$1000=T$9,1)))))))</f>
        <v/>
      </c>
      <c r="U123" s="121" t="str">
        <f t="array" ref="U123">IF($D123="","",COUNT(IF(Inventory!$B$10:$B$1000=$B123,IF(Inventory!$C$10:$C$1000=$C123,IF(Inventory!$D$10:$D$1000=$D123,IF(Inventory!$J$10:$J$1000=frig,IF(Inventory!$P$10:$P$1000=U$9,1)))))))</f>
        <v/>
      </c>
      <c r="V123" s="121" t="str">
        <f t="array" ref="V123">IF($D123="","",COUNT(IF(Inventory!$B$10:$B$1000=$B123,IF(Inventory!$C$10:$C$1000=$C123,IF(Inventory!$D$10:$D$1000=$D123,IF(Inventory!$J$10:$J$1000=frig,IF(Inventory!$P$10:$P$1000=V$9,1)))))))</f>
        <v/>
      </c>
      <c r="W123" s="121" t="str">
        <f t="array" ref="W123">IF($D123="","",COUNT(IF(Inventory!$B$10:$B$1000=$B123,IF(Inventory!$C$10:$C$1000=$C123,IF(Inventory!$D$10:$D$1000=$D123,IF(Inventory!$J$10:$J$1000=frig,IF(Inventory!$P$10:$P$1000=W$9,1)))))))</f>
        <v/>
      </c>
      <c r="X123" s="122" t="str">
        <f t="shared" si="30"/>
        <v/>
      </c>
      <c r="Y123" s="121" t="str">
        <f t="array" ref="Y123">IF($D123="","",COUNT(IF(Inventory!$B$10:$B$1000=$B123,IF(Inventory!$C$10:$C$1000=$C123,IF(Inventory!$D$10:$D$1000=$D123,IF(Inventory!$J$10:$J$1000=freez,1))))))</f>
        <v/>
      </c>
      <c r="Z123" s="121" t="str">
        <f t="array" ref="Z123">IF($D123="","",COUNT(IF(Inventory!$B$10:$B$1000=$B123,IF(Inventory!$C$10:$C$1000=$C123,IF(Inventory!$D$10:$D$1000=$D123,IF(Inventory!$J$10:$J$1000=freez,IF(Inventory!$P$10:$P$1000=Z$9,1)))))))</f>
        <v/>
      </c>
      <c r="AA123" s="121" t="str">
        <f t="array" ref="AA123">IF($D123="","",COUNT(IF(Inventory!$B$10:$B$1000=$B123,IF(Inventory!$C$10:$C$1000=$C123,IF(Inventory!$D$10:$D$1000=$D123,IF(Inventory!$J$10:$J$1000=freez,IF(Inventory!$P$10:$P$1000=AA$9,1)))))))</f>
        <v/>
      </c>
      <c r="AB123" s="121" t="str">
        <f t="array" ref="AB123">IF($D123="","",COUNT(IF(Inventory!$B$10:$B$1000=$B123,IF(Inventory!$C$10:$C$1000=$C123,IF(Inventory!$D$10:$D$1000=$D123,IF(Inventory!$J$10:$J$1000=freez,IF(Inventory!$P$10:$P$1000=AB$9,1)))))))</f>
        <v/>
      </c>
      <c r="AC123" s="121" t="str">
        <f t="array" ref="AC123">IF($D123="","",COUNT(IF(Inventory!$B$10:$B$1000=$B123,IF(Inventory!$C$10:$C$1000=$C123,IF(Inventory!$D$10:$D$1000=$D123,IF(Inventory!$J$10:$J$1000=freez,IF(Inventory!$P$10:$P$1000=AC$9,1)))))))</f>
        <v/>
      </c>
      <c r="AD123" s="121" t="str">
        <f t="array" ref="AD123">IF($D123="","",COUNT(IF(Inventory!$B$10:$B$1000=$B123,IF(Inventory!$C$10:$C$1000=$C123,IF(Inventory!$D$10:$D$1000=$D123,IF(Inventory!$J$10:$J$1000=freez,IF(Inventory!$P$10:$P$1000=AD$9,1)))))))</f>
        <v/>
      </c>
      <c r="AE123" s="122" t="str">
        <f t="shared" si="31"/>
        <v/>
      </c>
      <c r="AF123" s="121" t="str">
        <f t="array" ref="AF123">IF($D123="","",SUM(IF(Inventory!$B$10:$B$1000=$B123,IF(Inventory!$C$10:$C$1000=$C123,IF(Inventory!$D$10:$D$1000=$D123,IF(Inventory!$J$10:$J$1000=frig,Inventory!$AC$10:$AC$1000)))))+SUM(IF(Inventory!$B$10:$B$1000=$B123,IF(Inventory!$C$10:$C$1000=$C123,IF(Inventory!$D$10:$D$1000=$D123,IF(Inventory!$J$10:$J$1000=wicr,Inventory!$AC$10:$AC$1000))))))</f>
        <v/>
      </c>
      <c r="AG123" s="121" t="str">
        <f t="array" ref="AG123">IF($D123="","",SUM(IF(Inventory!$B$10:$B$1000=$B123,IF(Inventory!$C$10:$C$1000=$C123,IF(Inventory!$D$10:$D$1000=$D123,IF(Inventory!$J$10:$J$1000=frig,IF(Inventory!$P$10:$P$1000=AG$9,Inventory!$AC$10:$AC$1000))))))+SUM(IF(Inventory!$B$10:$B$1000=$B123,IF(Inventory!$C$10:$C$1000=$C123,IF(Inventory!$D$10:$D$1000=$D123,IF(Inventory!$J$10:$J$1000=wicr,IF(Inventory!$P$10:$P$1000=AG$9,Inventory!$AC$10:$AC$1000)))))))</f>
        <v/>
      </c>
      <c r="AH123" s="121" t="str">
        <f t="array" ref="AH123">IF($D123="","",SUM(IF(Inventory!$B$10:$B$1000=$B123,IF(Inventory!$C$10:$C$1000=$C123,IF(Inventory!$D$10:$D$1000=$D123,IF(Inventory!$J$10:$J$1000=frig,IF(Inventory!$P$10:$P$1000=AH$9,Inventory!$AC$10:$AC$1000))))))+SUM(IF(Inventory!$B$10:$B$1000=$B123,IF(Inventory!$C$10:$C$1000=$C123,IF(Inventory!$D$10:$D$1000=$D123,IF(Inventory!$J$10:$J$1000=wicr,IF(Inventory!$P$10:$P$1000=AH$9,Inventory!$AC$10:$AC$1000)))))))</f>
        <v/>
      </c>
      <c r="AI123" s="121" t="str">
        <f t="array" ref="AI123">IF($D123="","",SUM(IF(Inventory!$B$10:$B$1000=$B123,IF(Inventory!$C$10:$C$1000=$C123,IF(Inventory!$D$10:$D$1000=$D123,IF(Inventory!$J$10:$J$1000=frig,IF(Inventory!$P$10:$P$1000=AI$9,Inventory!$AC$10:$AC$1000))))))+SUM(IF(Inventory!$B$10:$B$1000=$B123,IF(Inventory!$C$10:$C$1000=$C123,IF(Inventory!$D$10:$D$1000=$D123,IF(Inventory!$J$10:$J$1000=wicr,IF(Inventory!$P$10:$P$1000=AI$9,Inventory!$AC$10:$AC$1000)))))))</f>
        <v/>
      </c>
      <c r="AJ123" s="121" t="str">
        <f t="array" ref="AJ123">IF($D123="","",SUM(IF(Inventory!$B$10:$B$1000=$B123,IF(Inventory!$C$10:$C$1000=$C123,IF(Inventory!$D$10:$D$1000=$D123,IF(Inventory!$J$10:$J$1000=frig,IF(Inventory!$P$10:$P$1000=AJ$9,Inventory!$AC$10:$AC$1000))))))+SUM(IF(Inventory!$B$10:$B$1000=$B123,IF(Inventory!$C$10:$C$1000=$C123,IF(Inventory!$D$10:$D$1000=$D123,IF(Inventory!$J$10:$J$1000=wicr,IF(Inventory!$P$10:$P$1000=AJ$9,Inventory!$AC$10:$AC$1000)))))))</f>
        <v/>
      </c>
      <c r="AK123" s="121" t="str">
        <f t="array" ref="AK123">IF($D123="","",SUM(IF(Inventory!$B$10:$B$1000=$B123,IF(Inventory!$C$10:$C$1000=$C123,IF(Inventory!$D$10:$D$1000=$D123,IF(Inventory!$J$10:$J$1000=frig,IF(Inventory!$P$10:$P$1000=AK$9,Inventory!$AC$10:$AC$1000))))))+SUM(IF(Inventory!$B$10:$B$1000=$B123,IF(Inventory!$C$10:$C$1000=$C123,IF(Inventory!$D$10:$D$1000=$D123,IF(Inventory!$J$10:$J$1000=wicr,IF(Inventory!$P$10:$P$1000=AK$9,Inventory!$AC$10:$AC$1000)))))))</f>
        <v/>
      </c>
      <c r="AL123" s="123" t="str">
        <f t="shared" si="32"/>
        <v/>
      </c>
      <c r="AM123" s="121" t="str">
        <f t="array" ref="AM123">IF($D123="","",SUM(IF(Inventory!$B$10:$B$1000=$B123,IF(Inventory!$C$10:$C$1000=$C123,IF(Inventory!$D$10:$D$1000=$D123,IF(Inventory!$J$10:$J$1000=freez,Inventory!$AD$10:$AD$1000)))))+SUM(IF(Inventory!$B$10:$B$1000=$B123,IF(Inventory!$C$10:$C$1000=$C123,IF(Inventory!$D$10:$D$1000=$D123,IF(Inventory!$J$10:$J$1000=wifr,Inventory!$AD$10:$AD$1000))))))</f>
        <v/>
      </c>
      <c r="AN123" s="121" t="str">
        <f t="array" ref="AN123">IF($D123="","",SUM(IF(Inventory!$B$10:$B$1000=$B123,IF(Inventory!$C$10:$C$1000=$C123,IF(Inventory!$D$10:$D$1000=$D123,IF(Inventory!$J$10:$J$1000=freez,IF(Inventory!$P$10:$P$1000=AN$9,Inventory!$AD$10:$AD$1000))))))+SUM(IF(Inventory!$B$10:$B$1000=$B123,IF(Inventory!$C$10:$C$1000=$C123,IF(Inventory!$D$10:$D$1000=$D123,IF(Inventory!$J$10:$J$1000=wifr,IF(Inventory!$P$10:$P$1000=AN$9,Inventory!$AD$10:$AD$1000)))))))</f>
        <v/>
      </c>
      <c r="AO123" s="121" t="str">
        <f t="array" ref="AO123">IF($D123="","",SUM(IF(Inventory!$B$10:$B$1000=$B123,IF(Inventory!$C$10:$C$1000=$C123,IF(Inventory!$D$10:$D$1000=$D123,IF(Inventory!$J$10:$J$1000=freez,IF(Inventory!$P$10:$P$1000=AO$9,Inventory!$AD$10:$AD$1000))))))+SUM(IF(Inventory!$B$10:$B$1000=$B123,IF(Inventory!$C$10:$C$1000=$C123,IF(Inventory!$D$10:$D$1000=$D123,IF(Inventory!$J$10:$J$1000=wifr,IF(Inventory!$P$10:$P$1000=AO$9,Inventory!$AD$10:$AD$1000)))))))</f>
        <v/>
      </c>
      <c r="AP123" s="121" t="str">
        <f t="array" ref="AP123">IF($D123="","",SUM(IF(Inventory!$B$10:$B$1000=$B123,IF(Inventory!$C$10:$C$1000=$C123,IF(Inventory!$D$10:$D$1000=$D123,IF(Inventory!$J$10:$J$1000=freez,IF(Inventory!$P$10:$P$1000=AP$9,Inventory!$AD$10:$AD$1000))))))+SUM(IF(Inventory!$B$10:$B$1000=$B123,IF(Inventory!$C$10:$C$1000=$C123,IF(Inventory!$D$10:$D$1000=$D123,IF(Inventory!$J$10:$J$1000=wifr,IF(Inventory!$P$10:$P$1000=AP$9,Inventory!$AD$10:$AD$1000)))))))</f>
        <v/>
      </c>
      <c r="AQ123" s="121" t="str">
        <f t="array" ref="AQ123">IF($D123="","",SUM(IF(Inventory!$B$10:$B$1000=$B123,IF(Inventory!$C$10:$C$1000=$C123,IF(Inventory!$D$10:$D$1000=$D123,IF(Inventory!$J$10:$J$1000=freez,IF(Inventory!$P$10:$P$1000=AQ$9,Inventory!$AD$10:$AD$1000))))))+SUM(IF(Inventory!$B$10:$B$1000=$B123,IF(Inventory!$C$10:$C$1000=$C123,IF(Inventory!$D$10:$D$1000=$D123,IF(Inventory!$J$10:$J$1000=wifr,IF(Inventory!$P$10:$P$1000=AQ$9,Inventory!$AD$10:$AD$1000)))))))</f>
        <v/>
      </c>
      <c r="AR123" s="121" t="str">
        <f t="array" ref="AR123">IF($D123="","",SUM(IF(Inventory!$B$10:$B$1000=$B123,IF(Inventory!$C$10:$C$1000=$C123,IF(Inventory!$D$10:$D$1000=$D123,IF(Inventory!$J$10:$J$1000=freez,IF(Inventory!$P$10:$P$1000=AR$9,Inventory!$AD$10:$AD$1000))))))+SUM(IF(Inventory!$B$10:$B$1000=$B123,IF(Inventory!$C$10:$C$1000=$C123,IF(Inventory!$D$10:$D$1000=$D123,IF(Inventory!$J$10:$J$1000=wifr,IF(Inventory!$P$10:$P$1000=AR$9,Inventory!$AD$10:$AD$1000)))))))</f>
        <v/>
      </c>
      <c r="AS123" s="124" t="str">
        <f t="shared" si="33"/>
        <v/>
      </c>
      <c r="AU123" s="352"/>
      <c r="AV123" s="352"/>
      <c r="AX123" s="125">
        <f>IF($C123="",0,Prog!$H121*AX$6*($AU123+$AV123)/12000)</f>
        <v>0</v>
      </c>
      <c r="AY123" s="125">
        <f>IF($C123="",0,Prog!$H121*AY$6*($AU123+$AV123)/12000)</f>
        <v>0</v>
      </c>
      <c r="AZ123" s="121"/>
    </row>
    <row r="124" spans="1:52" ht="16.5" x14ac:dyDescent="0.3">
      <c r="A124" s="279" t="str">
        <f>IF(Prog!B122="","",Prog!B122)</f>
        <v/>
      </c>
      <c r="B124" s="279" t="str">
        <f>IF(Prog!C122="","",Prog!C122)</f>
        <v/>
      </c>
      <c r="C124" s="279" t="str">
        <f>IF(Prog!D122="","",Prog!D122)</f>
        <v/>
      </c>
      <c r="D124" s="120"/>
      <c r="E124" s="121" t="str">
        <f t="array" ref="E124">IF($D124="","",COUNT(IF(Inventory!$B$10:$B$1000=$B124,IF(Inventory!$C$10:$C$1000=$C124,IF(Inventory!$D$10:$D$1000=$D124,IF(Inventory!$P$10:$P$1000=E$9,1))))))</f>
        <v/>
      </c>
      <c r="F124" s="121" t="str">
        <f t="array" ref="F124">IF($D124="","",COUNT(IF(Inventory!$B$10:$B$1000=$B124,IF(Inventory!$C$10:$C$1000=$C124,IF(Inventory!$D$10:$D$1000=$D124,IF(Inventory!$P$10:$P$1000=F$9,1))))))</f>
        <v/>
      </c>
      <c r="G124" s="121" t="str">
        <f t="array" ref="G124">IF($D124="","",COUNT(IF(Inventory!$B$10:$B$1000=$B124,IF(Inventory!$C$10:$C$1000=$C124,IF(Inventory!$D$10:$D$1000=$D124,IF(Inventory!$P$10:$P$1000=G$9,1))))))</f>
        <v/>
      </c>
      <c r="H124" s="121" t="str">
        <f t="array" ref="H124">IF($D124="","",COUNT(IF(Inventory!$B$10:$B$1000=$B124,IF(Inventory!$C$10:$C$1000=$C124,IF(Inventory!$D$10:$D$1000=$D124,IF(Inventory!$P$10:$P$1000=H$9,1))))))</f>
        <v/>
      </c>
      <c r="I124" s="121" t="str">
        <f t="array" ref="I124">IF($D124="","",COUNT(IF(Inventory!$B$10:$B$1000=$B124,IF(Inventory!$C$10:$C$1000=$C124,IF(Inventory!$D$10:$D$1000=$D124,IF(Inventory!$P$10:$P$1000=I$9,1))))))</f>
        <v/>
      </c>
      <c r="J124" s="121">
        <f t="shared" si="28"/>
        <v>0</v>
      </c>
      <c r="K124" s="121" t="str">
        <f t="array" ref="K124">IF($D124="","",COUNT(IF(Inventory!$B$10:$B$1000=$B124,IF(Inventory!$C$10:$C$1000=$C124,IF(Inventory!$D$10:$D$1000=$D124,IF(Inventory!$J$10:$J$1000=wicr,1)))))+COUNT(IF(Inventory!$B$10:$B$1000=$B124,IF(Inventory!$C$10:$C$1000=$C124,IF(Inventory!$D$10:$D$1000=$D124,IF(Inventory!$J$10:$J$1000=wifr,1))))))</f>
        <v/>
      </c>
      <c r="L124" s="121" t="str">
        <f t="array" ref="L124">IF($D124="","",COUNT(IF(Inventory!$B$10:$B$1000=$B124,IF(Inventory!$C$10:$C$1000=$C124,IF(Inventory!$D$10:$D$1000=$D124,IF(Inventory!$J$10:$J$1000=wicr,IF(Inventory!$P$10:$P$1000=L$9,1))))))+COUNT(IF(Inventory!$B$10:$B$1000=$B124,IF(Inventory!$C$10:$C$1000=$C124,IF(Inventory!$D$10:$D$1000=$D124,IF(Inventory!$J$10:$J$1000=wifr,IF(Inventory!$P$10:$P$1000=L$9,1)))))))</f>
        <v/>
      </c>
      <c r="M124" s="121" t="str">
        <f t="array" ref="M124">IF($D124="","",COUNT(IF(Inventory!$B$10:$B$1000=$B124,IF(Inventory!$C$10:$C$1000=$C124,IF(Inventory!$D$10:$D$1000=$D124,IF(Inventory!$J$10:$J$1000=wicr,IF(Inventory!$P$10:$P$1000=M$9,1))))))+COUNT(IF(Inventory!$B$10:$B$1000=$B124,IF(Inventory!$C$10:$C$1000=$C124,IF(Inventory!$D$10:$D$1000=$D124,IF(Inventory!$J$10:$J$1000=wifr,IF(Inventory!$P$10:$P$1000=M$9,1)))))))</f>
        <v/>
      </c>
      <c r="N124" s="121" t="str">
        <f t="array" ref="N124">IF($D124="","",COUNT(IF(Inventory!$B$10:$B$1000=$B124,IF(Inventory!$C$10:$C$1000=$C124,IF(Inventory!$D$10:$D$1000=$D124,IF(Inventory!$J$10:$J$1000=wicr,IF(Inventory!$P$10:$P$1000=N$9,1))))))+COUNT(IF(Inventory!$B$10:$B$1000=$B124,IF(Inventory!$C$10:$C$1000=$C124,IF(Inventory!$D$10:$D$1000=$D124,IF(Inventory!$J$10:$J$1000=wifr,IF(Inventory!$P$10:$P$1000=N$9,1)))))))</f>
        <v/>
      </c>
      <c r="O124" s="121" t="str">
        <f t="array" ref="O124">IF($D124="","",COUNT(IF(Inventory!$B$10:$B$1000=$B124,IF(Inventory!$C$10:$C$1000=$C124,IF(Inventory!$D$10:$D$1000=$D124,IF(Inventory!$J$10:$J$1000=wicr,IF(Inventory!$P$10:$P$1000=O$9,1))))))+COUNT(IF(Inventory!$B$10:$B$1000=$B124,IF(Inventory!$C$10:$C$1000=$C124,IF(Inventory!$D$10:$D$1000=$D124,IF(Inventory!$J$10:$J$1000=wifr,IF(Inventory!$P$10:$P$1000=O$9,1)))))))</f>
        <v/>
      </c>
      <c r="P124" s="121" t="str">
        <f t="array" ref="P124">IF($D124="","",COUNT(IF(Inventory!$B$10:$B$1000=$B124,IF(Inventory!$C$10:$C$1000=$C124,IF(Inventory!$D$10:$D$1000=$D124,IF(Inventory!$J$10:$J$1000=wicr,IF(Inventory!$P$10:$P$1000=P$9,1))))))+COUNT(IF(Inventory!$B$10:$B$1000=$B124,IF(Inventory!$C$10:$C$1000=$C124,IF(Inventory!$D$10:$D$1000=$D124,IF(Inventory!$J$10:$J$1000=wifr,IF(Inventory!$P$10:$P$1000=P$9,1)))))))</f>
        <v/>
      </c>
      <c r="Q124" s="122" t="str">
        <f t="shared" si="29"/>
        <v/>
      </c>
      <c r="R124" s="121" t="str">
        <f t="array" ref="R124">IF($D124="","",COUNT(IF(Inventory!$B$10:$B$1000=$B124,IF(Inventory!$C$10:$C$1000=$C124,IF(Inventory!$D$10:$D$1000=$D124,IF(Inventory!$J$10:$J$1000=frig,1))))))</f>
        <v/>
      </c>
      <c r="S124" s="121" t="str">
        <f t="array" ref="S124">IF($D124="","",COUNT(IF(Inventory!$B$10:$B$1000=$B124,IF(Inventory!$C$10:$C$1000=$C124,IF(Inventory!$D$10:$D$1000=$D124,IF(Inventory!$J$10:$J$1000=frig,IF(Inventory!$P$10:$P$1000=S$9,1)))))))</f>
        <v/>
      </c>
      <c r="T124" s="121" t="str">
        <f t="array" ref="T124">IF($D124="","",COUNT(IF(Inventory!$B$10:$B$1000=$B124,IF(Inventory!$C$10:$C$1000=$C124,IF(Inventory!$D$10:$D$1000=$D124,IF(Inventory!$J$10:$J$1000=frig,IF(Inventory!$P$10:$P$1000=T$9,1)))))))</f>
        <v/>
      </c>
      <c r="U124" s="121" t="str">
        <f t="array" ref="U124">IF($D124="","",COUNT(IF(Inventory!$B$10:$B$1000=$B124,IF(Inventory!$C$10:$C$1000=$C124,IF(Inventory!$D$10:$D$1000=$D124,IF(Inventory!$J$10:$J$1000=frig,IF(Inventory!$P$10:$P$1000=U$9,1)))))))</f>
        <v/>
      </c>
      <c r="V124" s="121" t="str">
        <f t="array" ref="V124">IF($D124="","",COUNT(IF(Inventory!$B$10:$B$1000=$B124,IF(Inventory!$C$10:$C$1000=$C124,IF(Inventory!$D$10:$D$1000=$D124,IF(Inventory!$J$10:$J$1000=frig,IF(Inventory!$P$10:$P$1000=V$9,1)))))))</f>
        <v/>
      </c>
      <c r="W124" s="121" t="str">
        <f t="array" ref="W124">IF($D124="","",COUNT(IF(Inventory!$B$10:$B$1000=$B124,IF(Inventory!$C$10:$C$1000=$C124,IF(Inventory!$D$10:$D$1000=$D124,IF(Inventory!$J$10:$J$1000=frig,IF(Inventory!$P$10:$P$1000=W$9,1)))))))</f>
        <v/>
      </c>
      <c r="X124" s="122" t="str">
        <f t="shared" si="30"/>
        <v/>
      </c>
      <c r="Y124" s="121" t="str">
        <f t="array" ref="Y124">IF($D124="","",COUNT(IF(Inventory!$B$10:$B$1000=$B124,IF(Inventory!$C$10:$C$1000=$C124,IF(Inventory!$D$10:$D$1000=$D124,IF(Inventory!$J$10:$J$1000=freez,1))))))</f>
        <v/>
      </c>
      <c r="Z124" s="121" t="str">
        <f t="array" ref="Z124">IF($D124="","",COUNT(IF(Inventory!$B$10:$B$1000=$B124,IF(Inventory!$C$10:$C$1000=$C124,IF(Inventory!$D$10:$D$1000=$D124,IF(Inventory!$J$10:$J$1000=freez,IF(Inventory!$P$10:$P$1000=Z$9,1)))))))</f>
        <v/>
      </c>
      <c r="AA124" s="121" t="str">
        <f t="array" ref="AA124">IF($D124="","",COUNT(IF(Inventory!$B$10:$B$1000=$B124,IF(Inventory!$C$10:$C$1000=$C124,IF(Inventory!$D$10:$D$1000=$D124,IF(Inventory!$J$10:$J$1000=freez,IF(Inventory!$P$10:$P$1000=AA$9,1)))))))</f>
        <v/>
      </c>
      <c r="AB124" s="121" t="str">
        <f t="array" ref="AB124">IF($D124="","",COUNT(IF(Inventory!$B$10:$B$1000=$B124,IF(Inventory!$C$10:$C$1000=$C124,IF(Inventory!$D$10:$D$1000=$D124,IF(Inventory!$J$10:$J$1000=freez,IF(Inventory!$P$10:$P$1000=AB$9,1)))))))</f>
        <v/>
      </c>
      <c r="AC124" s="121" t="str">
        <f t="array" ref="AC124">IF($D124="","",COUNT(IF(Inventory!$B$10:$B$1000=$B124,IF(Inventory!$C$10:$C$1000=$C124,IF(Inventory!$D$10:$D$1000=$D124,IF(Inventory!$J$10:$J$1000=freez,IF(Inventory!$P$10:$P$1000=AC$9,1)))))))</f>
        <v/>
      </c>
      <c r="AD124" s="121" t="str">
        <f t="array" ref="AD124">IF($D124="","",COUNT(IF(Inventory!$B$10:$B$1000=$B124,IF(Inventory!$C$10:$C$1000=$C124,IF(Inventory!$D$10:$D$1000=$D124,IF(Inventory!$J$10:$J$1000=freez,IF(Inventory!$P$10:$P$1000=AD$9,1)))))))</f>
        <v/>
      </c>
      <c r="AE124" s="122" t="str">
        <f t="shared" si="31"/>
        <v/>
      </c>
      <c r="AF124" s="121" t="str">
        <f t="array" ref="AF124">IF($D124="","",SUM(IF(Inventory!$B$10:$B$1000=$B124,IF(Inventory!$C$10:$C$1000=$C124,IF(Inventory!$D$10:$D$1000=$D124,IF(Inventory!$J$10:$J$1000=frig,Inventory!$AC$10:$AC$1000)))))+SUM(IF(Inventory!$B$10:$B$1000=$B124,IF(Inventory!$C$10:$C$1000=$C124,IF(Inventory!$D$10:$D$1000=$D124,IF(Inventory!$J$10:$J$1000=wicr,Inventory!$AC$10:$AC$1000))))))</f>
        <v/>
      </c>
      <c r="AG124" s="121" t="str">
        <f t="array" ref="AG124">IF($D124="","",SUM(IF(Inventory!$B$10:$B$1000=$B124,IF(Inventory!$C$10:$C$1000=$C124,IF(Inventory!$D$10:$D$1000=$D124,IF(Inventory!$J$10:$J$1000=frig,IF(Inventory!$P$10:$P$1000=AG$9,Inventory!$AC$10:$AC$1000))))))+SUM(IF(Inventory!$B$10:$B$1000=$B124,IF(Inventory!$C$10:$C$1000=$C124,IF(Inventory!$D$10:$D$1000=$D124,IF(Inventory!$J$10:$J$1000=wicr,IF(Inventory!$P$10:$P$1000=AG$9,Inventory!$AC$10:$AC$1000)))))))</f>
        <v/>
      </c>
      <c r="AH124" s="121" t="str">
        <f t="array" ref="AH124">IF($D124="","",SUM(IF(Inventory!$B$10:$B$1000=$B124,IF(Inventory!$C$10:$C$1000=$C124,IF(Inventory!$D$10:$D$1000=$D124,IF(Inventory!$J$10:$J$1000=frig,IF(Inventory!$P$10:$P$1000=AH$9,Inventory!$AC$10:$AC$1000))))))+SUM(IF(Inventory!$B$10:$B$1000=$B124,IF(Inventory!$C$10:$C$1000=$C124,IF(Inventory!$D$10:$D$1000=$D124,IF(Inventory!$J$10:$J$1000=wicr,IF(Inventory!$P$10:$P$1000=AH$9,Inventory!$AC$10:$AC$1000)))))))</f>
        <v/>
      </c>
      <c r="AI124" s="121" t="str">
        <f t="array" ref="AI124">IF($D124="","",SUM(IF(Inventory!$B$10:$B$1000=$B124,IF(Inventory!$C$10:$C$1000=$C124,IF(Inventory!$D$10:$D$1000=$D124,IF(Inventory!$J$10:$J$1000=frig,IF(Inventory!$P$10:$P$1000=AI$9,Inventory!$AC$10:$AC$1000))))))+SUM(IF(Inventory!$B$10:$B$1000=$B124,IF(Inventory!$C$10:$C$1000=$C124,IF(Inventory!$D$10:$D$1000=$D124,IF(Inventory!$J$10:$J$1000=wicr,IF(Inventory!$P$10:$P$1000=AI$9,Inventory!$AC$10:$AC$1000)))))))</f>
        <v/>
      </c>
      <c r="AJ124" s="121" t="str">
        <f t="array" ref="AJ124">IF($D124="","",SUM(IF(Inventory!$B$10:$B$1000=$B124,IF(Inventory!$C$10:$C$1000=$C124,IF(Inventory!$D$10:$D$1000=$D124,IF(Inventory!$J$10:$J$1000=frig,IF(Inventory!$P$10:$P$1000=AJ$9,Inventory!$AC$10:$AC$1000))))))+SUM(IF(Inventory!$B$10:$B$1000=$B124,IF(Inventory!$C$10:$C$1000=$C124,IF(Inventory!$D$10:$D$1000=$D124,IF(Inventory!$J$10:$J$1000=wicr,IF(Inventory!$P$10:$P$1000=AJ$9,Inventory!$AC$10:$AC$1000)))))))</f>
        <v/>
      </c>
      <c r="AK124" s="121" t="str">
        <f t="array" ref="AK124">IF($D124="","",SUM(IF(Inventory!$B$10:$B$1000=$B124,IF(Inventory!$C$10:$C$1000=$C124,IF(Inventory!$D$10:$D$1000=$D124,IF(Inventory!$J$10:$J$1000=frig,IF(Inventory!$P$10:$P$1000=AK$9,Inventory!$AC$10:$AC$1000))))))+SUM(IF(Inventory!$B$10:$B$1000=$B124,IF(Inventory!$C$10:$C$1000=$C124,IF(Inventory!$D$10:$D$1000=$D124,IF(Inventory!$J$10:$J$1000=wicr,IF(Inventory!$P$10:$P$1000=AK$9,Inventory!$AC$10:$AC$1000)))))))</f>
        <v/>
      </c>
      <c r="AL124" s="123" t="str">
        <f t="shared" si="32"/>
        <v/>
      </c>
      <c r="AM124" s="121" t="str">
        <f t="array" ref="AM124">IF($D124="","",SUM(IF(Inventory!$B$10:$B$1000=$B124,IF(Inventory!$C$10:$C$1000=$C124,IF(Inventory!$D$10:$D$1000=$D124,IF(Inventory!$J$10:$J$1000=freez,Inventory!$AD$10:$AD$1000)))))+SUM(IF(Inventory!$B$10:$B$1000=$B124,IF(Inventory!$C$10:$C$1000=$C124,IF(Inventory!$D$10:$D$1000=$D124,IF(Inventory!$J$10:$J$1000=wifr,Inventory!$AD$10:$AD$1000))))))</f>
        <v/>
      </c>
      <c r="AN124" s="121" t="str">
        <f t="array" ref="AN124">IF($D124="","",SUM(IF(Inventory!$B$10:$B$1000=$B124,IF(Inventory!$C$10:$C$1000=$C124,IF(Inventory!$D$10:$D$1000=$D124,IF(Inventory!$J$10:$J$1000=freez,IF(Inventory!$P$10:$P$1000=AN$9,Inventory!$AD$10:$AD$1000))))))+SUM(IF(Inventory!$B$10:$B$1000=$B124,IF(Inventory!$C$10:$C$1000=$C124,IF(Inventory!$D$10:$D$1000=$D124,IF(Inventory!$J$10:$J$1000=wifr,IF(Inventory!$P$10:$P$1000=AN$9,Inventory!$AD$10:$AD$1000)))))))</f>
        <v/>
      </c>
      <c r="AO124" s="121" t="str">
        <f t="array" ref="AO124">IF($D124="","",SUM(IF(Inventory!$B$10:$B$1000=$B124,IF(Inventory!$C$10:$C$1000=$C124,IF(Inventory!$D$10:$D$1000=$D124,IF(Inventory!$J$10:$J$1000=freez,IF(Inventory!$P$10:$P$1000=AO$9,Inventory!$AD$10:$AD$1000))))))+SUM(IF(Inventory!$B$10:$B$1000=$B124,IF(Inventory!$C$10:$C$1000=$C124,IF(Inventory!$D$10:$D$1000=$D124,IF(Inventory!$J$10:$J$1000=wifr,IF(Inventory!$P$10:$P$1000=AO$9,Inventory!$AD$10:$AD$1000)))))))</f>
        <v/>
      </c>
      <c r="AP124" s="121" t="str">
        <f t="array" ref="AP124">IF($D124="","",SUM(IF(Inventory!$B$10:$B$1000=$B124,IF(Inventory!$C$10:$C$1000=$C124,IF(Inventory!$D$10:$D$1000=$D124,IF(Inventory!$J$10:$J$1000=freez,IF(Inventory!$P$10:$P$1000=AP$9,Inventory!$AD$10:$AD$1000))))))+SUM(IF(Inventory!$B$10:$B$1000=$B124,IF(Inventory!$C$10:$C$1000=$C124,IF(Inventory!$D$10:$D$1000=$D124,IF(Inventory!$J$10:$J$1000=wifr,IF(Inventory!$P$10:$P$1000=AP$9,Inventory!$AD$10:$AD$1000)))))))</f>
        <v/>
      </c>
      <c r="AQ124" s="121" t="str">
        <f t="array" ref="AQ124">IF($D124="","",SUM(IF(Inventory!$B$10:$B$1000=$B124,IF(Inventory!$C$10:$C$1000=$C124,IF(Inventory!$D$10:$D$1000=$D124,IF(Inventory!$J$10:$J$1000=freez,IF(Inventory!$P$10:$P$1000=AQ$9,Inventory!$AD$10:$AD$1000))))))+SUM(IF(Inventory!$B$10:$B$1000=$B124,IF(Inventory!$C$10:$C$1000=$C124,IF(Inventory!$D$10:$D$1000=$D124,IF(Inventory!$J$10:$J$1000=wifr,IF(Inventory!$P$10:$P$1000=AQ$9,Inventory!$AD$10:$AD$1000)))))))</f>
        <v/>
      </c>
      <c r="AR124" s="121" t="str">
        <f t="array" ref="AR124">IF($D124="","",SUM(IF(Inventory!$B$10:$B$1000=$B124,IF(Inventory!$C$10:$C$1000=$C124,IF(Inventory!$D$10:$D$1000=$D124,IF(Inventory!$J$10:$J$1000=freez,IF(Inventory!$P$10:$P$1000=AR$9,Inventory!$AD$10:$AD$1000))))))+SUM(IF(Inventory!$B$10:$B$1000=$B124,IF(Inventory!$C$10:$C$1000=$C124,IF(Inventory!$D$10:$D$1000=$D124,IF(Inventory!$J$10:$J$1000=wifr,IF(Inventory!$P$10:$P$1000=AR$9,Inventory!$AD$10:$AD$1000)))))))</f>
        <v/>
      </c>
      <c r="AS124" s="124" t="str">
        <f t="shared" si="33"/>
        <v/>
      </c>
      <c r="AU124" s="352"/>
      <c r="AV124" s="352"/>
      <c r="AX124" s="125">
        <f>IF($C124="",0,Prog!$H122*AX$6*($AU124+$AV124)/12000)</f>
        <v>0</v>
      </c>
      <c r="AY124" s="125">
        <f>IF($C124="",0,Prog!$H122*AY$6*($AU124+$AV124)/12000)</f>
        <v>0</v>
      </c>
      <c r="AZ124" s="121"/>
    </row>
    <row r="125" spans="1:52" ht="16.5" x14ac:dyDescent="0.3">
      <c r="A125" s="279" t="str">
        <f>IF(Prog!B123="","",Prog!B123)</f>
        <v/>
      </c>
      <c r="B125" s="279" t="str">
        <f>IF(Prog!C123="","",Prog!C123)</f>
        <v/>
      </c>
      <c r="C125" s="279" t="str">
        <f>IF(Prog!D123="","",Prog!D123)</f>
        <v/>
      </c>
      <c r="D125" s="120"/>
      <c r="E125" s="121" t="str">
        <f t="array" ref="E125">IF($D125="","",COUNT(IF(Inventory!$B$10:$B$1000=$B125,IF(Inventory!$C$10:$C$1000=$C125,IF(Inventory!$D$10:$D$1000=$D125,IF(Inventory!$P$10:$P$1000=E$9,1))))))</f>
        <v/>
      </c>
      <c r="F125" s="121" t="str">
        <f t="array" ref="F125">IF($D125="","",COUNT(IF(Inventory!$B$10:$B$1000=$B125,IF(Inventory!$C$10:$C$1000=$C125,IF(Inventory!$D$10:$D$1000=$D125,IF(Inventory!$P$10:$P$1000=F$9,1))))))</f>
        <v/>
      </c>
      <c r="G125" s="121" t="str">
        <f t="array" ref="G125">IF($D125="","",COUNT(IF(Inventory!$B$10:$B$1000=$B125,IF(Inventory!$C$10:$C$1000=$C125,IF(Inventory!$D$10:$D$1000=$D125,IF(Inventory!$P$10:$P$1000=G$9,1))))))</f>
        <v/>
      </c>
      <c r="H125" s="121" t="str">
        <f t="array" ref="H125">IF($D125="","",COUNT(IF(Inventory!$B$10:$B$1000=$B125,IF(Inventory!$C$10:$C$1000=$C125,IF(Inventory!$D$10:$D$1000=$D125,IF(Inventory!$P$10:$P$1000=H$9,1))))))</f>
        <v/>
      </c>
      <c r="I125" s="121" t="str">
        <f t="array" ref="I125">IF($D125="","",COUNT(IF(Inventory!$B$10:$B$1000=$B125,IF(Inventory!$C$10:$C$1000=$C125,IF(Inventory!$D$10:$D$1000=$D125,IF(Inventory!$P$10:$P$1000=I$9,1))))))</f>
        <v/>
      </c>
      <c r="J125" s="121">
        <f t="shared" si="28"/>
        <v>0</v>
      </c>
      <c r="K125" s="121" t="str">
        <f t="array" ref="K125">IF($D125="","",COUNT(IF(Inventory!$B$10:$B$1000=$B125,IF(Inventory!$C$10:$C$1000=$C125,IF(Inventory!$D$10:$D$1000=$D125,IF(Inventory!$J$10:$J$1000=wicr,1)))))+COUNT(IF(Inventory!$B$10:$B$1000=$B125,IF(Inventory!$C$10:$C$1000=$C125,IF(Inventory!$D$10:$D$1000=$D125,IF(Inventory!$J$10:$J$1000=wifr,1))))))</f>
        <v/>
      </c>
      <c r="L125" s="121" t="str">
        <f t="array" ref="L125">IF($D125="","",COUNT(IF(Inventory!$B$10:$B$1000=$B125,IF(Inventory!$C$10:$C$1000=$C125,IF(Inventory!$D$10:$D$1000=$D125,IF(Inventory!$J$10:$J$1000=wicr,IF(Inventory!$P$10:$P$1000=L$9,1))))))+COUNT(IF(Inventory!$B$10:$B$1000=$B125,IF(Inventory!$C$10:$C$1000=$C125,IF(Inventory!$D$10:$D$1000=$D125,IF(Inventory!$J$10:$J$1000=wifr,IF(Inventory!$P$10:$P$1000=L$9,1)))))))</f>
        <v/>
      </c>
      <c r="M125" s="121" t="str">
        <f t="array" ref="M125">IF($D125="","",COUNT(IF(Inventory!$B$10:$B$1000=$B125,IF(Inventory!$C$10:$C$1000=$C125,IF(Inventory!$D$10:$D$1000=$D125,IF(Inventory!$J$10:$J$1000=wicr,IF(Inventory!$P$10:$P$1000=M$9,1))))))+COUNT(IF(Inventory!$B$10:$B$1000=$B125,IF(Inventory!$C$10:$C$1000=$C125,IF(Inventory!$D$10:$D$1000=$D125,IF(Inventory!$J$10:$J$1000=wifr,IF(Inventory!$P$10:$P$1000=M$9,1)))))))</f>
        <v/>
      </c>
      <c r="N125" s="121" t="str">
        <f t="array" ref="N125">IF($D125="","",COUNT(IF(Inventory!$B$10:$B$1000=$B125,IF(Inventory!$C$10:$C$1000=$C125,IF(Inventory!$D$10:$D$1000=$D125,IF(Inventory!$J$10:$J$1000=wicr,IF(Inventory!$P$10:$P$1000=N$9,1))))))+COUNT(IF(Inventory!$B$10:$B$1000=$B125,IF(Inventory!$C$10:$C$1000=$C125,IF(Inventory!$D$10:$D$1000=$D125,IF(Inventory!$J$10:$J$1000=wifr,IF(Inventory!$P$10:$P$1000=N$9,1)))))))</f>
        <v/>
      </c>
      <c r="O125" s="121" t="str">
        <f t="array" ref="O125">IF($D125="","",COUNT(IF(Inventory!$B$10:$B$1000=$B125,IF(Inventory!$C$10:$C$1000=$C125,IF(Inventory!$D$10:$D$1000=$D125,IF(Inventory!$J$10:$J$1000=wicr,IF(Inventory!$P$10:$P$1000=O$9,1))))))+COUNT(IF(Inventory!$B$10:$B$1000=$B125,IF(Inventory!$C$10:$C$1000=$C125,IF(Inventory!$D$10:$D$1000=$D125,IF(Inventory!$J$10:$J$1000=wifr,IF(Inventory!$P$10:$P$1000=O$9,1)))))))</f>
        <v/>
      </c>
      <c r="P125" s="121" t="str">
        <f t="array" ref="P125">IF($D125="","",COUNT(IF(Inventory!$B$10:$B$1000=$B125,IF(Inventory!$C$10:$C$1000=$C125,IF(Inventory!$D$10:$D$1000=$D125,IF(Inventory!$J$10:$J$1000=wicr,IF(Inventory!$P$10:$P$1000=P$9,1))))))+COUNT(IF(Inventory!$B$10:$B$1000=$B125,IF(Inventory!$C$10:$C$1000=$C125,IF(Inventory!$D$10:$D$1000=$D125,IF(Inventory!$J$10:$J$1000=wifr,IF(Inventory!$P$10:$P$1000=P$9,1)))))))</f>
        <v/>
      </c>
      <c r="Q125" s="122" t="str">
        <f t="shared" si="29"/>
        <v/>
      </c>
      <c r="R125" s="121" t="str">
        <f t="array" ref="R125">IF($D125="","",COUNT(IF(Inventory!$B$10:$B$1000=$B125,IF(Inventory!$C$10:$C$1000=$C125,IF(Inventory!$D$10:$D$1000=$D125,IF(Inventory!$J$10:$J$1000=frig,1))))))</f>
        <v/>
      </c>
      <c r="S125" s="121" t="str">
        <f t="array" ref="S125">IF($D125="","",COUNT(IF(Inventory!$B$10:$B$1000=$B125,IF(Inventory!$C$10:$C$1000=$C125,IF(Inventory!$D$10:$D$1000=$D125,IF(Inventory!$J$10:$J$1000=frig,IF(Inventory!$P$10:$P$1000=S$9,1)))))))</f>
        <v/>
      </c>
      <c r="T125" s="121" t="str">
        <f t="array" ref="T125">IF($D125="","",COUNT(IF(Inventory!$B$10:$B$1000=$B125,IF(Inventory!$C$10:$C$1000=$C125,IF(Inventory!$D$10:$D$1000=$D125,IF(Inventory!$J$10:$J$1000=frig,IF(Inventory!$P$10:$P$1000=T$9,1)))))))</f>
        <v/>
      </c>
      <c r="U125" s="121" t="str">
        <f t="array" ref="U125">IF($D125="","",COUNT(IF(Inventory!$B$10:$B$1000=$B125,IF(Inventory!$C$10:$C$1000=$C125,IF(Inventory!$D$10:$D$1000=$D125,IF(Inventory!$J$10:$J$1000=frig,IF(Inventory!$P$10:$P$1000=U$9,1)))))))</f>
        <v/>
      </c>
      <c r="V125" s="121" t="str">
        <f t="array" ref="V125">IF($D125="","",COUNT(IF(Inventory!$B$10:$B$1000=$B125,IF(Inventory!$C$10:$C$1000=$C125,IF(Inventory!$D$10:$D$1000=$D125,IF(Inventory!$J$10:$J$1000=frig,IF(Inventory!$P$10:$P$1000=V$9,1)))))))</f>
        <v/>
      </c>
      <c r="W125" s="121" t="str">
        <f t="array" ref="W125">IF($D125="","",COUNT(IF(Inventory!$B$10:$B$1000=$B125,IF(Inventory!$C$10:$C$1000=$C125,IF(Inventory!$D$10:$D$1000=$D125,IF(Inventory!$J$10:$J$1000=frig,IF(Inventory!$P$10:$P$1000=W$9,1)))))))</f>
        <v/>
      </c>
      <c r="X125" s="122" t="str">
        <f t="shared" si="30"/>
        <v/>
      </c>
      <c r="Y125" s="121" t="str">
        <f t="array" ref="Y125">IF($D125="","",COUNT(IF(Inventory!$B$10:$B$1000=$B125,IF(Inventory!$C$10:$C$1000=$C125,IF(Inventory!$D$10:$D$1000=$D125,IF(Inventory!$J$10:$J$1000=freez,1))))))</f>
        <v/>
      </c>
      <c r="Z125" s="121" t="str">
        <f t="array" ref="Z125">IF($D125="","",COUNT(IF(Inventory!$B$10:$B$1000=$B125,IF(Inventory!$C$10:$C$1000=$C125,IF(Inventory!$D$10:$D$1000=$D125,IF(Inventory!$J$10:$J$1000=freez,IF(Inventory!$P$10:$P$1000=Z$9,1)))))))</f>
        <v/>
      </c>
      <c r="AA125" s="121" t="str">
        <f t="array" ref="AA125">IF($D125="","",COUNT(IF(Inventory!$B$10:$B$1000=$B125,IF(Inventory!$C$10:$C$1000=$C125,IF(Inventory!$D$10:$D$1000=$D125,IF(Inventory!$J$10:$J$1000=freez,IF(Inventory!$P$10:$P$1000=AA$9,1)))))))</f>
        <v/>
      </c>
      <c r="AB125" s="121" t="str">
        <f t="array" ref="AB125">IF($D125="","",COUNT(IF(Inventory!$B$10:$B$1000=$B125,IF(Inventory!$C$10:$C$1000=$C125,IF(Inventory!$D$10:$D$1000=$D125,IF(Inventory!$J$10:$J$1000=freez,IF(Inventory!$P$10:$P$1000=AB$9,1)))))))</f>
        <v/>
      </c>
      <c r="AC125" s="121" t="str">
        <f t="array" ref="AC125">IF($D125="","",COUNT(IF(Inventory!$B$10:$B$1000=$B125,IF(Inventory!$C$10:$C$1000=$C125,IF(Inventory!$D$10:$D$1000=$D125,IF(Inventory!$J$10:$J$1000=freez,IF(Inventory!$P$10:$P$1000=AC$9,1)))))))</f>
        <v/>
      </c>
      <c r="AD125" s="121" t="str">
        <f t="array" ref="AD125">IF($D125="","",COUNT(IF(Inventory!$B$10:$B$1000=$B125,IF(Inventory!$C$10:$C$1000=$C125,IF(Inventory!$D$10:$D$1000=$D125,IF(Inventory!$J$10:$J$1000=freez,IF(Inventory!$P$10:$P$1000=AD$9,1)))))))</f>
        <v/>
      </c>
      <c r="AE125" s="122" t="str">
        <f t="shared" si="31"/>
        <v/>
      </c>
      <c r="AF125" s="121" t="str">
        <f t="array" ref="AF125">IF($D125="","",SUM(IF(Inventory!$B$10:$B$1000=$B125,IF(Inventory!$C$10:$C$1000=$C125,IF(Inventory!$D$10:$D$1000=$D125,IF(Inventory!$J$10:$J$1000=frig,Inventory!$AC$10:$AC$1000)))))+SUM(IF(Inventory!$B$10:$B$1000=$B125,IF(Inventory!$C$10:$C$1000=$C125,IF(Inventory!$D$10:$D$1000=$D125,IF(Inventory!$J$10:$J$1000=wicr,Inventory!$AC$10:$AC$1000))))))</f>
        <v/>
      </c>
      <c r="AG125" s="121" t="str">
        <f t="array" ref="AG125">IF($D125="","",SUM(IF(Inventory!$B$10:$B$1000=$B125,IF(Inventory!$C$10:$C$1000=$C125,IF(Inventory!$D$10:$D$1000=$D125,IF(Inventory!$J$10:$J$1000=frig,IF(Inventory!$P$10:$P$1000=AG$9,Inventory!$AC$10:$AC$1000))))))+SUM(IF(Inventory!$B$10:$B$1000=$B125,IF(Inventory!$C$10:$C$1000=$C125,IF(Inventory!$D$10:$D$1000=$D125,IF(Inventory!$J$10:$J$1000=wicr,IF(Inventory!$P$10:$P$1000=AG$9,Inventory!$AC$10:$AC$1000)))))))</f>
        <v/>
      </c>
      <c r="AH125" s="121" t="str">
        <f t="array" ref="AH125">IF($D125="","",SUM(IF(Inventory!$B$10:$B$1000=$B125,IF(Inventory!$C$10:$C$1000=$C125,IF(Inventory!$D$10:$D$1000=$D125,IF(Inventory!$J$10:$J$1000=frig,IF(Inventory!$P$10:$P$1000=AH$9,Inventory!$AC$10:$AC$1000))))))+SUM(IF(Inventory!$B$10:$B$1000=$B125,IF(Inventory!$C$10:$C$1000=$C125,IF(Inventory!$D$10:$D$1000=$D125,IF(Inventory!$J$10:$J$1000=wicr,IF(Inventory!$P$10:$P$1000=AH$9,Inventory!$AC$10:$AC$1000)))))))</f>
        <v/>
      </c>
      <c r="AI125" s="121" t="str">
        <f t="array" ref="AI125">IF($D125="","",SUM(IF(Inventory!$B$10:$B$1000=$B125,IF(Inventory!$C$10:$C$1000=$C125,IF(Inventory!$D$10:$D$1000=$D125,IF(Inventory!$J$10:$J$1000=frig,IF(Inventory!$P$10:$P$1000=AI$9,Inventory!$AC$10:$AC$1000))))))+SUM(IF(Inventory!$B$10:$B$1000=$B125,IF(Inventory!$C$10:$C$1000=$C125,IF(Inventory!$D$10:$D$1000=$D125,IF(Inventory!$J$10:$J$1000=wicr,IF(Inventory!$P$10:$P$1000=AI$9,Inventory!$AC$10:$AC$1000)))))))</f>
        <v/>
      </c>
      <c r="AJ125" s="121" t="str">
        <f t="array" ref="AJ125">IF($D125="","",SUM(IF(Inventory!$B$10:$B$1000=$B125,IF(Inventory!$C$10:$C$1000=$C125,IF(Inventory!$D$10:$D$1000=$D125,IF(Inventory!$J$10:$J$1000=frig,IF(Inventory!$P$10:$P$1000=AJ$9,Inventory!$AC$10:$AC$1000))))))+SUM(IF(Inventory!$B$10:$B$1000=$B125,IF(Inventory!$C$10:$C$1000=$C125,IF(Inventory!$D$10:$D$1000=$D125,IF(Inventory!$J$10:$J$1000=wicr,IF(Inventory!$P$10:$P$1000=AJ$9,Inventory!$AC$10:$AC$1000)))))))</f>
        <v/>
      </c>
      <c r="AK125" s="121" t="str">
        <f t="array" ref="AK125">IF($D125="","",SUM(IF(Inventory!$B$10:$B$1000=$B125,IF(Inventory!$C$10:$C$1000=$C125,IF(Inventory!$D$10:$D$1000=$D125,IF(Inventory!$J$10:$J$1000=frig,IF(Inventory!$P$10:$P$1000=AK$9,Inventory!$AC$10:$AC$1000))))))+SUM(IF(Inventory!$B$10:$B$1000=$B125,IF(Inventory!$C$10:$C$1000=$C125,IF(Inventory!$D$10:$D$1000=$D125,IF(Inventory!$J$10:$J$1000=wicr,IF(Inventory!$P$10:$P$1000=AK$9,Inventory!$AC$10:$AC$1000)))))))</f>
        <v/>
      </c>
      <c r="AL125" s="123" t="str">
        <f t="shared" si="32"/>
        <v/>
      </c>
      <c r="AM125" s="121" t="str">
        <f t="array" ref="AM125">IF($D125="","",SUM(IF(Inventory!$B$10:$B$1000=$B125,IF(Inventory!$C$10:$C$1000=$C125,IF(Inventory!$D$10:$D$1000=$D125,IF(Inventory!$J$10:$J$1000=freez,Inventory!$AD$10:$AD$1000)))))+SUM(IF(Inventory!$B$10:$B$1000=$B125,IF(Inventory!$C$10:$C$1000=$C125,IF(Inventory!$D$10:$D$1000=$D125,IF(Inventory!$J$10:$J$1000=wifr,Inventory!$AD$10:$AD$1000))))))</f>
        <v/>
      </c>
      <c r="AN125" s="121" t="str">
        <f t="array" ref="AN125">IF($D125="","",SUM(IF(Inventory!$B$10:$B$1000=$B125,IF(Inventory!$C$10:$C$1000=$C125,IF(Inventory!$D$10:$D$1000=$D125,IF(Inventory!$J$10:$J$1000=freez,IF(Inventory!$P$10:$P$1000=AN$9,Inventory!$AD$10:$AD$1000))))))+SUM(IF(Inventory!$B$10:$B$1000=$B125,IF(Inventory!$C$10:$C$1000=$C125,IF(Inventory!$D$10:$D$1000=$D125,IF(Inventory!$J$10:$J$1000=wifr,IF(Inventory!$P$10:$P$1000=AN$9,Inventory!$AD$10:$AD$1000)))))))</f>
        <v/>
      </c>
      <c r="AO125" s="121" t="str">
        <f t="array" ref="AO125">IF($D125="","",SUM(IF(Inventory!$B$10:$B$1000=$B125,IF(Inventory!$C$10:$C$1000=$C125,IF(Inventory!$D$10:$D$1000=$D125,IF(Inventory!$J$10:$J$1000=freez,IF(Inventory!$P$10:$P$1000=AO$9,Inventory!$AD$10:$AD$1000))))))+SUM(IF(Inventory!$B$10:$B$1000=$B125,IF(Inventory!$C$10:$C$1000=$C125,IF(Inventory!$D$10:$D$1000=$D125,IF(Inventory!$J$10:$J$1000=wifr,IF(Inventory!$P$10:$P$1000=AO$9,Inventory!$AD$10:$AD$1000)))))))</f>
        <v/>
      </c>
      <c r="AP125" s="121" t="str">
        <f t="array" ref="AP125">IF($D125="","",SUM(IF(Inventory!$B$10:$B$1000=$B125,IF(Inventory!$C$10:$C$1000=$C125,IF(Inventory!$D$10:$D$1000=$D125,IF(Inventory!$J$10:$J$1000=freez,IF(Inventory!$P$10:$P$1000=AP$9,Inventory!$AD$10:$AD$1000))))))+SUM(IF(Inventory!$B$10:$B$1000=$B125,IF(Inventory!$C$10:$C$1000=$C125,IF(Inventory!$D$10:$D$1000=$D125,IF(Inventory!$J$10:$J$1000=wifr,IF(Inventory!$P$10:$P$1000=AP$9,Inventory!$AD$10:$AD$1000)))))))</f>
        <v/>
      </c>
      <c r="AQ125" s="121" t="str">
        <f t="array" ref="AQ125">IF($D125="","",SUM(IF(Inventory!$B$10:$B$1000=$B125,IF(Inventory!$C$10:$C$1000=$C125,IF(Inventory!$D$10:$D$1000=$D125,IF(Inventory!$J$10:$J$1000=freez,IF(Inventory!$P$10:$P$1000=AQ$9,Inventory!$AD$10:$AD$1000))))))+SUM(IF(Inventory!$B$10:$B$1000=$B125,IF(Inventory!$C$10:$C$1000=$C125,IF(Inventory!$D$10:$D$1000=$D125,IF(Inventory!$J$10:$J$1000=wifr,IF(Inventory!$P$10:$P$1000=AQ$9,Inventory!$AD$10:$AD$1000)))))))</f>
        <v/>
      </c>
      <c r="AR125" s="121" t="str">
        <f t="array" ref="AR125">IF($D125="","",SUM(IF(Inventory!$B$10:$B$1000=$B125,IF(Inventory!$C$10:$C$1000=$C125,IF(Inventory!$D$10:$D$1000=$D125,IF(Inventory!$J$10:$J$1000=freez,IF(Inventory!$P$10:$P$1000=AR$9,Inventory!$AD$10:$AD$1000))))))+SUM(IF(Inventory!$B$10:$B$1000=$B125,IF(Inventory!$C$10:$C$1000=$C125,IF(Inventory!$D$10:$D$1000=$D125,IF(Inventory!$J$10:$J$1000=wifr,IF(Inventory!$P$10:$P$1000=AR$9,Inventory!$AD$10:$AD$1000)))))))</f>
        <v/>
      </c>
      <c r="AS125" s="124" t="str">
        <f t="shared" si="33"/>
        <v/>
      </c>
      <c r="AU125" s="352"/>
      <c r="AV125" s="352"/>
      <c r="AX125" s="125">
        <f>IF($C125="",0,Prog!$H123*AX$6*($AU125+$AV125)/12000)</f>
        <v>0</v>
      </c>
      <c r="AY125" s="125">
        <f>IF($C125="",0,Prog!$H123*AY$6*($AU125+$AV125)/12000)</f>
        <v>0</v>
      </c>
      <c r="AZ125" s="121"/>
    </row>
    <row r="126" spans="1:52" ht="16.5" x14ac:dyDescent="0.3">
      <c r="A126" s="279" t="str">
        <f>IF(Prog!B124="","",Prog!B124)</f>
        <v/>
      </c>
      <c r="B126" s="279" t="str">
        <f>IF(Prog!C124="","",Prog!C124)</f>
        <v/>
      </c>
      <c r="C126" s="279" t="str">
        <f>IF(Prog!D124="","",Prog!D124)</f>
        <v/>
      </c>
      <c r="D126" s="120"/>
      <c r="E126" s="121" t="str">
        <f t="array" ref="E126">IF($D126="","",COUNT(IF(Inventory!$B$10:$B$1000=$B126,IF(Inventory!$C$10:$C$1000=$C126,IF(Inventory!$D$10:$D$1000=$D126,IF(Inventory!$P$10:$P$1000=E$9,1))))))</f>
        <v/>
      </c>
      <c r="F126" s="121" t="str">
        <f t="array" ref="F126">IF($D126="","",COUNT(IF(Inventory!$B$10:$B$1000=$B126,IF(Inventory!$C$10:$C$1000=$C126,IF(Inventory!$D$10:$D$1000=$D126,IF(Inventory!$P$10:$P$1000=F$9,1))))))</f>
        <v/>
      </c>
      <c r="G126" s="121" t="str">
        <f t="array" ref="G126">IF($D126="","",COUNT(IF(Inventory!$B$10:$B$1000=$B126,IF(Inventory!$C$10:$C$1000=$C126,IF(Inventory!$D$10:$D$1000=$D126,IF(Inventory!$P$10:$P$1000=G$9,1))))))</f>
        <v/>
      </c>
      <c r="H126" s="121" t="str">
        <f t="array" ref="H126">IF($D126="","",COUNT(IF(Inventory!$B$10:$B$1000=$B126,IF(Inventory!$C$10:$C$1000=$C126,IF(Inventory!$D$10:$D$1000=$D126,IF(Inventory!$P$10:$P$1000=H$9,1))))))</f>
        <v/>
      </c>
      <c r="I126" s="121" t="str">
        <f t="array" ref="I126">IF($D126="","",COUNT(IF(Inventory!$B$10:$B$1000=$B126,IF(Inventory!$C$10:$C$1000=$C126,IF(Inventory!$D$10:$D$1000=$D126,IF(Inventory!$P$10:$P$1000=I$9,1))))))</f>
        <v/>
      </c>
      <c r="J126" s="121">
        <f t="shared" si="28"/>
        <v>0</v>
      </c>
      <c r="K126" s="121" t="str">
        <f t="array" ref="K126">IF($D126="","",COUNT(IF(Inventory!$B$10:$B$1000=$B126,IF(Inventory!$C$10:$C$1000=$C126,IF(Inventory!$D$10:$D$1000=$D126,IF(Inventory!$J$10:$J$1000=wicr,1)))))+COUNT(IF(Inventory!$B$10:$B$1000=$B126,IF(Inventory!$C$10:$C$1000=$C126,IF(Inventory!$D$10:$D$1000=$D126,IF(Inventory!$J$10:$J$1000=wifr,1))))))</f>
        <v/>
      </c>
      <c r="L126" s="121" t="str">
        <f t="array" ref="L126">IF($D126="","",COUNT(IF(Inventory!$B$10:$B$1000=$B126,IF(Inventory!$C$10:$C$1000=$C126,IF(Inventory!$D$10:$D$1000=$D126,IF(Inventory!$J$10:$J$1000=wicr,IF(Inventory!$P$10:$P$1000=L$9,1))))))+COUNT(IF(Inventory!$B$10:$B$1000=$B126,IF(Inventory!$C$10:$C$1000=$C126,IF(Inventory!$D$10:$D$1000=$D126,IF(Inventory!$J$10:$J$1000=wifr,IF(Inventory!$P$10:$P$1000=L$9,1)))))))</f>
        <v/>
      </c>
      <c r="M126" s="121" t="str">
        <f t="array" ref="M126">IF($D126="","",COUNT(IF(Inventory!$B$10:$B$1000=$B126,IF(Inventory!$C$10:$C$1000=$C126,IF(Inventory!$D$10:$D$1000=$D126,IF(Inventory!$J$10:$J$1000=wicr,IF(Inventory!$P$10:$P$1000=M$9,1))))))+COUNT(IF(Inventory!$B$10:$B$1000=$B126,IF(Inventory!$C$10:$C$1000=$C126,IF(Inventory!$D$10:$D$1000=$D126,IF(Inventory!$J$10:$J$1000=wifr,IF(Inventory!$P$10:$P$1000=M$9,1)))))))</f>
        <v/>
      </c>
      <c r="N126" s="121" t="str">
        <f t="array" ref="N126">IF($D126="","",COUNT(IF(Inventory!$B$10:$B$1000=$B126,IF(Inventory!$C$10:$C$1000=$C126,IF(Inventory!$D$10:$D$1000=$D126,IF(Inventory!$J$10:$J$1000=wicr,IF(Inventory!$P$10:$P$1000=N$9,1))))))+COUNT(IF(Inventory!$B$10:$B$1000=$B126,IF(Inventory!$C$10:$C$1000=$C126,IF(Inventory!$D$10:$D$1000=$D126,IF(Inventory!$J$10:$J$1000=wifr,IF(Inventory!$P$10:$P$1000=N$9,1)))))))</f>
        <v/>
      </c>
      <c r="O126" s="121" t="str">
        <f t="array" ref="O126">IF($D126="","",COUNT(IF(Inventory!$B$10:$B$1000=$B126,IF(Inventory!$C$10:$C$1000=$C126,IF(Inventory!$D$10:$D$1000=$D126,IF(Inventory!$J$10:$J$1000=wicr,IF(Inventory!$P$10:$P$1000=O$9,1))))))+COUNT(IF(Inventory!$B$10:$B$1000=$B126,IF(Inventory!$C$10:$C$1000=$C126,IF(Inventory!$D$10:$D$1000=$D126,IF(Inventory!$J$10:$J$1000=wifr,IF(Inventory!$P$10:$P$1000=O$9,1)))))))</f>
        <v/>
      </c>
      <c r="P126" s="121" t="str">
        <f t="array" ref="P126">IF($D126="","",COUNT(IF(Inventory!$B$10:$B$1000=$B126,IF(Inventory!$C$10:$C$1000=$C126,IF(Inventory!$D$10:$D$1000=$D126,IF(Inventory!$J$10:$J$1000=wicr,IF(Inventory!$P$10:$P$1000=P$9,1))))))+COUNT(IF(Inventory!$B$10:$B$1000=$B126,IF(Inventory!$C$10:$C$1000=$C126,IF(Inventory!$D$10:$D$1000=$D126,IF(Inventory!$J$10:$J$1000=wifr,IF(Inventory!$P$10:$P$1000=P$9,1)))))))</f>
        <v/>
      </c>
      <c r="Q126" s="122" t="str">
        <f t="shared" si="29"/>
        <v/>
      </c>
      <c r="R126" s="121" t="str">
        <f t="array" ref="R126">IF($D126="","",COUNT(IF(Inventory!$B$10:$B$1000=$B126,IF(Inventory!$C$10:$C$1000=$C126,IF(Inventory!$D$10:$D$1000=$D126,IF(Inventory!$J$10:$J$1000=frig,1))))))</f>
        <v/>
      </c>
      <c r="S126" s="121" t="str">
        <f t="array" ref="S126">IF($D126="","",COUNT(IF(Inventory!$B$10:$B$1000=$B126,IF(Inventory!$C$10:$C$1000=$C126,IF(Inventory!$D$10:$D$1000=$D126,IF(Inventory!$J$10:$J$1000=frig,IF(Inventory!$P$10:$P$1000=S$9,1)))))))</f>
        <v/>
      </c>
      <c r="T126" s="121" t="str">
        <f t="array" ref="T126">IF($D126="","",COUNT(IF(Inventory!$B$10:$B$1000=$B126,IF(Inventory!$C$10:$C$1000=$C126,IF(Inventory!$D$10:$D$1000=$D126,IF(Inventory!$J$10:$J$1000=frig,IF(Inventory!$P$10:$P$1000=T$9,1)))))))</f>
        <v/>
      </c>
      <c r="U126" s="121" t="str">
        <f t="array" ref="U126">IF($D126="","",COUNT(IF(Inventory!$B$10:$B$1000=$B126,IF(Inventory!$C$10:$C$1000=$C126,IF(Inventory!$D$10:$D$1000=$D126,IF(Inventory!$J$10:$J$1000=frig,IF(Inventory!$P$10:$P$1000=U$9,1)))))))</f>
        <v/>
      </c>
      <c r="V126" s="121" t="str">
        <f t="array" ref="V126">IF($D126="","",COUNT(IF(Inventory!$B$10:$B$1000=$B126,IF(Inventory!$C$10:$C$1000=$C126,IF(Inventory!$D$10:$D$1000=$D126,IF(Inventory!$J$10:$J$1000=frig,IF(Inventory!$P$10:$P$1000=V$9,1)))))))</f>
        <v/>
      </c>
      <c r="W126" s="121" t="str">
        <f t="array" ref="W126">IF($D126="","",COUNT(IF(Inventory!$B$10:$B$1000=$B126,IF(Inventory!$C$10:$C$1000=$C126,IF(Inventory!$D$10:$D$1000=$D126,IF(Inventory!$J$10:$J$1000=frig,IF(Inventory!$P$10:$P$1000=W$9,1)))))))</f>
        <v/>
      </c>
      <c r="X126" s="122" t="str">
        <f t="shared" si="30"/>
        <v/>
      </c>
      <c r="Y126" s="121" t="str">
        <f t="array" ref="Y126">IF($D126="","",COUNT(IF(Inventory!$B$10:$B$1000=$B126,IF(Inventory!$C$10:$C$1000=$C126,IF(Inventory!$D$10:$D$1000=$D126,IF(Inventory!$J$10:$J$1000=freez,1))))))</f>
        <v/>
      </c>
      <c r="Z126" s="121" t="str">
        <f t="array" ref="Z126">IF($D126="","",COUNT(IF(Inventory!$B$10:$B$1000=$B126,IF(Inventory!$C$10:$C$1000=$C126,IF(Inventory!$D$10:$D$1000=$D126,IF(Inventory!$J$10:$J$1000=freez,IF(Inventory!$P$10:$P$1000=Z$9,1)))))))</f>
        <v/>
      </c>
      <c r="AA126" s="121" t="str">
        <f t="array" ref="AA126">IF($D126="","",COUNT(IF(Inventory!$B$10:$B$1000=$B126,IF(Inventory!$C$10:$C$1000=$C126,IF(Inventory!$D$10:$D$1000=$D126,IF(Inventory!$J$10:$J$1000=freez,IF(Inventory!$P$10:$P$1000=AA$9,1)))))))</f>
        <v/>
      </c>
      <c r="AB126" s="121" t="str">
        <f t="array" ref="AB126">IF($D126="","",COUNT(IF(Inventory!$B$10:$B$1000=$B126,IF(Inventory!$C$10:$C$1000=$C126,IF(Inventory!$D$10:$D$1000=$D126,IF(Inventory!$J$10:$J$1000=freez,IF(Inventory!$P$10:$P$1000=AB$9,1)))))))</f>
        <v/>
      </c>
      <c r="AC126" s="121" t="str">
        <f t="array" ref="AC126">IF($D126="","",COUNT(IF(Inventory!$B$10:$B$1000=$B126,IF(Inventory!$C$10:$C$1000=$C126,IF(Inventory!$D$10:$D$1000=$D126,IF(Inventory!$J$10:$J$1000=freez,IF(Inventory!$P$10:$P$1000=AC$9,1)))))))</f>
        <v/>
      </c>
      <c r="AD126" s="121" t="str">
        <f t="array" ref="AD126">IF($D126="","",COUNT(IF(Inventory!$B$10:$B$1000=$B126,IF(Inventory!$C$10:$C$1000=$C126,IF(Inventory!$D$10:$D$1000=$D126,IF(Inventory!$J$10:$J$1000=freez,IF(Inventory!$P$10:$P$1000=AD$9,1)))))))</f>
        <v/>
      </c>
      <c r="AE126" s="122" t="str">
        <f t="shared" si="31"/>
        <v/>
      </c>
      <c r="AF126" s="121" t="str">
        <f t="array" ref="AF126">IF($D126="","",SUM(IF(Inventory!$B$10:$B$1000=$B126,IF(Inventory!$C$10:$C$1000=$C126,IF(Inventory!$D$10:$D$1000=$D126,IF(Inventory!$J$10:$J$1000=frig,Inventory!$AC$10:$AC$1000)))))+SUM(IF(Inventory!$B$10:$B$1000=$B126,IF(Inventory!$C$10:$C$1000=$C126,IF(Inventory!$D$10:$D$1000=$D126,IF(Inventory!$J$10:$J$1000=wicr,Inventory!$AC$10:$AC$1000))))))</f>
        <v/>
      </c>
      <c r="AG126" s="121" t="str">
        <f t="array" ref="AG126">IF($D126="","",SUM(IF(Inventory!$B$10:$B$1000=$B126,IF(Inventory!$C$10:$C$1000=$C126,IF(Inventory!$D$10:$D$1000=$D126,IF(Inventory!$J$10:$J$1000=frig,IF(Inventory!$P$10:$P$1000=AG$9,Inventory!$AC$10:$AC$1000))))))+SUM(IF(Inventory!$B$10:$B$1000=$B126,IF(Inventory!$C$10:$C$1000=$C126,IF(Inventory!$D$10:$D$1000=$D126,IF(Inventory!$J$10:$J$1000=wicr,IF(Inventory!$P$10:$P$1000=AG$9,Inventory!$AC$10:$AC$1000)))))))</f>
        <v/>
      </c>
      <c r="AH126" s="121" t="str">
        <f t="array" ref="AH126">IF($D126="","",SUM(IF(Inventory!$B$10:$B$1000=$B126,IF(Inventory!$C$10:$C$1000=$C126,IF(Inventory!$D$10:$D$1000=$D126,IF(Inventory!$J$10:$J$1000=frig,IF(Inventory!$P$10:$P$1000=AH$9,Inventory!$AC$10:$AC$1000))))))+SUM(IF(Inventory!$B$10:$B$1000=$B126,IF(Inventory!$C$10:$C$1000=$C126,IF(Inventory!$D$10:$D$1000=$D126,IF(Inventory!$J$10:$J$1000=wicr,IF(Inventory!$P$10:$P$1000=AH$9,Inventory!$AC$10:$AC$1000)))))))</f>
        <v/>
      </c>
      <c r="AI126" s="121" t="str">
        <f t="array" ref="AI126">IF($D126="","",SUM(IF(Inventory!$B$10:$B$1000=$B126,IF(Inventory!$C$10:$C$1000=$C126,IF(Inventory!$D$10:$D$1000=$D126,IF(Inventory!$J$10:$J$1000=frig,IF(Inventory!$P$10:$P$1000=AI$9,Inventory!$AC$10:$AC$1000))))))+SUM(IF(Inventory!$B$10:$B$1000=$B126,IF(Inventory!$C$10:$C$1000=$C126,IF(Inventory!$D$10:$D$1000=$D126,IF(Inventory!$J$10:$J$1000=wicr,IF(Inventory!$P$10:$P$1000=AI$9,Inventory!$AC$10:$AC$1000)))))))</f>
        <v/>
      </c>
      <c r="AJ126" s="121" t="str">
        <f t="array" ref="AJ126">IF($D126="","",SUM(IF(Inventory!$B$10:$B$1000=$B126,IF(Inventory!$C$10:$C$1000=$C126,IF(Inventory!$D$10:$D$1000=$D126,IF(Inventory!$J$10:$J$1000=frig,IF(Inventory!$P$10:$P$1000=AJ$9,Inventory!$AC$10:$AC$1000))))))+SUM(IF(Inventory!$B$10:$B$1000=$B126,IF(Inventory!$C$10:$C$1000=$C126,IF(Inventory!$D$10:$D$1000=$D126,IF(Inventory!$J$10:$J$1000=wicr,IF(Inventory!$P$10:$P$1000=AJ$9,Inventory!$AC$10:$AC$1000)))))))</f>
        <v/>
      </c>
      <c r="AK126" s="121" t="str">
        <f t="array" ref="AK126">IF($D126="","",SUM(IF(Inventory!$B$10:$B$1000=$B126,IF(Inventory!$C$10:$C$1000=$C126,IF(Inventory!$D$10:$D$1000=$D126,IF(Inventory!$J$10:$J$1000=frig,IF(Inventory!$P$10:$P$1000=AK$9,Inventory!$AC$10:$AC$1000))))))+SUM(IF(Inventory!$B$10:$B$1000=$B126,IF(Inventory!$C$10:$C$1000=$C126,IF(Inventory!$D$10:$D$1000=$D126,IF(Inventory!$J$10:$J$1000=wicr,IF(Inventory!$P$10:$P$1000=AK$9,Inventory!$AC$10:$AC$1000)))))))</f>
        <v/>
      </c>
      <c r="AL126" s="123" t="str">
        <f t="shared" si="32"/>
        <v/>
      </c>
      <c r="AM126" s="121" t="str">
        <f t="array" ref="AM126">IF($D126="","",SUM(IF(Inventory!$B$10:$B$1000=$B126,IF(Inventory!$C$10:$C$1000=$C126,IF(Inventory!$D$10:$D$1000=$D126,IF(Inventory!$J$10:$J$1000=freez,Inventory!$AD$10:$AD$1000)))))+SUM(IF(Inventory!$B$10:$B$1000=$B126,IF(Inventory!$C$10:$C$1000=$C126,IF(Inventory!$D$10:$D$1000=$D126,IF(Inventory!$J$10:$J$1000=wifr,Inventory!$AD$10:$AD$1000))))))</f>
        <v/>
      </c>
      <c r="AN126" s="121" t="str">
        <f t="array" ref="AN126">IF($D126="","",SUM(IF(Inventory!$B$10:$B$1000=$B126,IF(Inventory!$C$10:$C$1000=$C126,IF(Inventory!$D$10:$D$1000=$D126,IF(Inventory!$J$10:$J$1000=freez,IF(Inventory!$P$10:$P$1000=AN$9,Inventory!$AD$10:$AD$1000))))))+SUM(IF(Inventory!$B$10:$B$1000=$B126,IF(Inventory!$C$10:$C$1000=$C126,IF(Inventory!$D$10:$D$1000=$D126,IF(Inventory!$J$10:$J$1000=wifr,IF(Inventory!$P$10:$P$1000=AN$9,Inventory!$AD$10:$AD$1000)))))))</f>
        <v/>
      </c>
      <c r="AO126" s="121" t="str">
        <f t="array" ref="AO126">IF($D126="","",SUM(IF(Inventory!$B$10:$B$1000=$B126,IF(Inventory!$C$10:$C$1000=$C126,IF(Inventory!$D$10:$D$1000=$D126,IF(Inventory!$J$10:$J$1000=freez,IF(Inventory!$P$10:$P$1000=AO$9,Inventory!$AD$10:$AD$1000))))))+SUM(IF(Inventory!$B$10:$B$1000=$B126,IF(Inventory!$C$10:$C$1000=$C126,IF(Inventory!$D$10:$D$1000=$D126,IF(Inventory!$J$10:$J$1000=wifr,IF(Inventory!$P$10:$P$1000=AO$9,Inventory!$AD$10:$AD$1000)))))))</f>
        <v/>
      </c>
      <c r="AP126" s="121" t="str">
        <f t="array" ref="AP126">IF($D126="","",SUM(IF(Inventory!$B$10:$B$1000=$B126,IF(Inventory!$C$10:$C$1000=$C126,IF(Inventory!$D$10:$D$1000=$D126,IF(Inventory!$J$10:$J$1000=freez,IF(Inventory!$P$10:$P$1000=AP$9,Inventory!$AD$10:$AD$1000))))))+SUM(IF(Inventory!$B$10:$B$1000=$B126,IF(Inventory!$C$10:$C$1000=$C126,IF(Inventory!$D$10:$D$1000=$D126,IF(Inventory!$J$10:$J$1000=wifr,IF(Inventory!$P$10:$P$1000=AP$9,Inventory!$AD$10:$AD$1000)))))))</f>
        <v/>
      </c>
      <c r="AQ126" s="121" t="str">
        <f t="array" ref="AQ126">IF($D126="","",SUM(IF(Inventory!$B$10:$B$1000=$B126,IF(Inventory!$C$10:$C$1000=$C126,IF(Inventory!$D$10:$D$1000=$D126,IF(Inventory!$J$10:$J$1000=freez,IF(Inventory!$P$10:$P$1000=AQ$9,Inventory!$AD$10:$AD$1000))))))+SUM(IF(Inventory!$B$10:$B$1000=$B126,IF(Inventory!$C$10:$C$1000=$C126,IF(Inventory!$D$10:$D$1000=$D126,IF(Inventory!$J$10:$J$1000=wifr,IF(Inventory!$P$10:$P$1000=AQ$9,Inventory!$AD$10:$AD$1000)))))))</f>
        <v/>
      </c>
      <c r="AR126" s="121" t="str">
        <f t="array" ref="AR126">IF($D126="","",SUM(IF(Inventory!$B$10:$B$1000=$B126,IF(Inventory!$C$10:$C$1000=$C126,IF(Inventory!$D$10:$D$1000=$D126,IF(Inventory!$J$10:$J$1000=freez,IF(Inventory!$P$10:$P$1000=AR$9,Inventory!$AD$10:$AD$1000))))))+SUM(IF(Inventory!$B$10:$B$1000=$B126,IF(Inventory!$C$10:$C$1000=$C126,IF(Inventory!$D$10:$D$1000=$D126,IF(Inventory!$J$10:$J$1000=wifr,IF(Inventory!$P$10:$P$1000=AR$9,Inventory!$AD$10:$AD$1000)))))))</f>
        <v/>
      </c>
      <c r="AS126" s="124" t="str">
        <f t="shared" si="33"/>
        <v/>
      </c>
      <c r="AU126" s="352"/>
      <c r="AV126" s="352"/>
      <c r="AX126" s="125">
        <f>IF($C126="",0,Prog!$H124*AX$6*($AU126+$AV126)/12000)</f>
        <v>0</v>
      </c>
      <c r="AY126" s="125">
        <f>IF($C126="",0,Prog!$H124*AY$6*($AU126+$AV126)/12000)</f>
        <v>0</v>
      </c>
      <c r="AZ126" s="121"/>
    </row>
    <row r="127" spans="1:52" ht="16.5" x14ac:dyDescent="0.3">
      <c r="A127" s="279" t="str">
        <f>IF(Prog!B125="","",Prog!B125)</f>
        <v/>
      </c>
      <c r="B127" s="279" t="str">
        <f>IF(Prog!C125="","",Prog!C125)</f>
        <v/>
      </c>
      <c r="C127" s="279" t="str">
        <f>IF(Prog!D125="","",Prog!D125)</f>
        <v/>
      </c>
      <c r="D127" s="120"/>
      <c r="E127" s="121" t="str">
        <f t="array" ref="E127">IF($D127="","",COUNT(IF(Inventory!$B$10:$B$1000=$B127,IF(Inventory!$C$10:$C$1000=$C127,IF(Inventory!$D$10:$D$1000=$D127,IF(Inventory!$P$10:$P$1000=E$9,1))))))</f>
        <v/>
      </c>
      <c r="F127" s="121" t="str">
        <f t="array" ref="F127">IF($D127="","",COUNT(IF(Inventory!$B$10:$B$1000=$B127,IF(Inventory!$C$10:$C$1000=$C127,IF(Inventory!$D$10:$D$1000=$D127,IF(Inventory!$P$10:$P$1000=F$9,1))))))</f>
        <v/>
      </c>
      <c r="G127" s="121" t="str">
        <f t="array" ref="G127">IF($D127="","",COUNT(IF(Inventory!$B$10:$B$1000=$B127,IF(Inventory!$C$10:$C$1000=$C127,IF(Inventory!$D$10:$D$1000=$D127,IF(Inventory!$P$10:$P$1000=G$9,1))))))</f>
        <v/>
      </c>
      <c r="H127" s="121" t="str">
        <f t="array" ref="H127">IF($D127="","",COUNT(IF(Inventory!$B$10:$B$1000=$B127,IF(Inventory!$C$10:$C$1000=$C127,IF(Inventory!$D$10:$D$1000=$D127,IF(Inventory!$P$10:$P$1000=H$9,1))))))</f>
        <v/>
      </c>
      <c r="I127" s="121" t="str">
        <f t="array" ref="I127">IF($D127="","",COUNT(IF(Inventory!$B$10:$B$1000=$B127,IF(Inventory!$C$10:$C$1000=$C127,IF(Inventory!$D$10:$D$1000=$D127,IF(Inventory!$P$10:$P$1000=I$9,1))))))</f>
        <v/>
      </c>
      <c r="J127" s="121">
        <f t="shared" si="28"/>
        <v>0</v>
      </c>
      <c r="K127" s="121" t="str">
        <f t="array" ref="K127">IF($D127="","",COUNT(IF(Inventory!$B$10:$B$1000=$B127,IF(Inventory!$C$10:$C$1000=$C127,IF(Inventory!$D$10:$D$1000=$D127,IF(Inventory!$J$10:$J$1000=wicr,1)))))+COUNT(IF(Inventory!$B$10:$B$1000=$B127,IF(Inventory!$C$10:$C$1000=$C127,IF(Inventory!$D$10:$D$1000=$D127,IF(Inventory!$J$10:$J$1000=wifr,1))))))</f>
        <v/>
      </c>
      <c r="L127" s="121" t="str">
        <f t="array" ref="L127">IF($D127="","",COUNT(IF(Inventory!$B$10:$B$1000=$B127,IF(Inventory!$C$10:$C$1000=$C127,IF(Inventory!$D$10:$D$1000=$D127,IF(Inventory!$J$10:$J$1000=wicr,IF(Inventory!$P$10:$P$1000=L$9,1))))))+COUNT(IF(Inventory!$B$10:$B$1000=$B127,IF(Inventory!$C$10:$C$1000=$C127,IF(Inventory!$D$10:$D$1000=$D127,IF(Inventory!$J$10:$J$1000=wifr,IF(Inventory!$P$10:$P$1000=L$9,1)))))))</f>
        <v/>
      </c>
      <c r="M127" s="121" t="str">
        <f t="array" ref="M127">IF($D127="","",COUNT(IF(Inventory!$B$10:$B$1000=$B127,IF(Inventory!$C$10:$C$1000=$C127,IF(Inventory!$D$10:$D$1000=$D127,IF(Inventory!$J$10:$J$1000=wicr,IF(Inventory!$P$10:$P$1000=M$9,1))))))+COUNT(IF(Inventory!$B$10:$B$1000=$B127,IF(Inventory!$C$10:$C$1000=$C127,IF(Inventory!$D$10:$D$1000=$D127,IF(Inventory!$J$10:$J$1000=wifr,IF(Inventory!$P$10:$P$1000=M$9,1)))))))</f>
        <v/>
      </c>
      <c r="N127" s="121" t="str">
        <f t="array" ref="N127">IF($D127="","",COUNT(IF(Inventory!$B$10:$B$1000=$B127,IF(Inventory!$C$10:$C$1000=$C127,IF(Inventory!$D$10:$D$1000=$D127,IF(Inventory!$J$10:$J$1000=wicr,IF(Inventory!$P$10:$P$1000=N$9,1))))))+COUNT(IF(Inventory!$B$10:$B$1000=$B127,IF(Inventory!$C$10:$C$1000=$C127,IF(Inventory!$D$10:$D$1000=$D127,IF(Inventory!$J$10:$J$1000=wifr,IF(Inventory!$P$10:$P$1000=N$9,1)))))))</f>
        <v/>
      </c>
      <c r="O127" s="121" t="str">
        <f t="array" ref="O127">IF($D127="","",COUNT(IF(Inventory!$B$10:$B$1000=$B127,IF(Inventory!$C$10:$C$1000=$C127,IF(Inventory!$D$10:$D$1000=$D127,IF(Inventory!$J$10:$J$1000=wicr,IF(Inventory!$P$10:$P$1000=O$9,1))))))+COUNT(IF(Inventory!$B$10:$B$1000=$B127,IF(Inventory!$C$10:$C$1000=$C127,IF(Inventory!$D$10:$D$1000=$D127,IF(Inventory!$J$10:$J$1000=wifr,IF(Inventory!$P$10:$P$1000=O$9,1)))))))</f>
        <v/>
      </c>
      <c r="P127" s="121" t="str">
        <f t="array" ref="P127">IF($D127="","",COUNT(IF(Inventory!$B$10:$B$1000=$B127,IF(Inventory!$C$10:$C$1000=$C127,IF(Inventory!$D$10:$D$1000=$D127,IF(Inventory!$J$10:$J$1000=wicr,IF(Inventory!$P$10:$P$1000=P$9,1))))))+COUNT(IF(Inventory!$B$10:$B$1000=$B127,IF(Inventory!$C$10:$C$1000=$C127,IF(Inventory!$D$10:$D$1000=$D127,IF(Inventory!$J$10:$J$1000=wifr,IF(Inventory!$P$10:$P$1000=P$9,1)))))))</f>
        <v/>
      </c>
      <c r="Q127" s="122" t="str">
        <f t="shared" si="29"/>
        <v/>
      </c>
      <c r="R127" s="121" t="str">
        <f t="array" ref="R127">IF($D127="","",COUNT(IF(Inventory!$B$10:$B$1000=$B127,IF(Inventory!$C$10:$C$1000=$C127,IF(Inventory!$D$10:$D$1000=$D127,IF(Inventory!$J$10:$J$1000=frig,1))))))</f>
        <v/>
      </c>
      <c r="S127" s="121" t="str">
        <f t="array" ref="S127">IF($D127="","",COUNT(IF(Inventory!$B$10:$B$1000=$B127,IF(Inventory!$C$10:$C$1000=$C127,IF(Inventory!$D$10:$D$1000=$D127,IF(Inventory!$J$10:$J$1000=frig,IF(Inventory!$P$10:$P$1000=S$9,1)))))))</f>
        <v/>
      </c>
      <c r="T127" s="121" t="str">
        <f t="array" ref="T127">IF($D127="","",COUNT(IF(Inventory!$B$10:$B$1000=$B127,IF(Inventory!$C$10:$C$1000=$C127,IF(Inventory!$D$10:$D$1000=$D127,IF(Inventory!$J$10:$J$1000=frig,IF(Inventory!$P$10:$P$1000=T$9,1)))))))</f>
        <v/>
      </c>
      <c r="U127" s="121" t="str">
        <f t="array" ref="U127">IF($D127="","",COUNT(IF(Inventory!$B$10:$B$1000=$B127,IF(Inventory!$C$10:$C$1000=$C127,IF(Inventory!$D$10:$D$1000=$D127,IF(Inventory!$J$10:$J$1000=frig,IF(Inventory!$P$10:$P$1000=U$9,1)))))))</f>
        <v/>
      </c>
      <c r="V127" s="121" t="str">
        <f t="array" ref="V127">IF($D127="","",COUNT(IF(Inventory!$B$10:$B$1000=$B127,IF(Inventory!$C$10:$C$1000=$C127,IF(Inventory!$D$10:$D$1000=$D127,IF(Inventory!$J$10:$J$1000=frig,IF(Inventory!$P$10:$P$1000=V$9,1)))))))</f>
        <v/>
      </c>
      <c r="W127" s="121" t="str">
        <f t="array" ref="W127">IF($D127="","",COUNT(IF(Inventory!$B$10:$B$1000=$B127,IF(Inventory!$C$10:$C$1000=$C127,IF(Inventory!$D$10:$D$1000=$D127,IF(Inventory!$J$10:$J$1000=frig,IF(Inventory!$P$10:$P$1000=W$9,1)))))))</f>
        <v/>
      </c>
      <c r="X127" s="122" t="str">
        <f t="shared" si="30"/>
        <v/>
      </c>
      <c r="Y127" s="121" t="str">
        <f t="array" ref="Y127">IF($D127="","",COUNT(IF(Inventory!$B$10:$B$1000=$B127,IF(Inventory!$C$10:$C$1000=$C127,IF(Inventory!$D$10:$D$1000=$D127,IF(Inventory!$J$10:$J$1000=freez,1))))))</f>
        <v/>
      </c>
      <c r="Z127" s="121" t="str">
        <f t="array" ref="Z127">IF($D127="","",COUNT(IF(Inventory!$B$10:$B$1000=$B127,IF(Inventory!$C$10:$C$1000=$C127,IF(Inventory!$D$10:$D$1000=$D127,IF(Inventory!$J$10:$J$1000=freez,IF(Inventory!$P$10:$P$1000=Z$9,1)))))))</f>
        <v/>
      </c>
      <c r="AA127" s="121" t="str">
        <f t="array" ref="AA127">IF($D127="","",COUNT(IF(Inventory!$B$10:$B$1000=$B127,IF(Inventory!$C$10:$C$1000=$C127,IF(Inventory!$D$10:$D$1000=$D127,IF(Inventory!$J$10:$J$1000=freez,IF(Inventory!$P$10:$P$1000=AA$9,1)))))))</f>
        <v/>
      </c>
      <c r="AB127" s="121" t="str">
        <f t="array" ref="AB127">IF($D127="","",COUNT(IF(Inventory!$B$10:$B$1000=$B127,IF(Inventory!$C$10:$C$1000=$C127,IF(Inventory!$D$10:$D$1000=$D127,IF(Inventory!$J$10:$J$1000=freez,IF(Inventory!$P$10:$P$1000=AB$9,1)))))))</f>
        <v/>
      </c>
      <c r="AC127" s="121" t="str">
        <f t="array" ref="AC127">IF($D127="","",COUNT(IF(Inventory!$B$10:$B$1000=$B127,IF(Inventory!$C$10:$C$1000=$C127,IF(Inventory!$D$10:$D$1000=$D127,IF(Inventory!$J$10:$J$1000=freez,IF(Inventory!$P$10:$P$1000=AC$9,1)))))))</f>
        <v/>
      </c>
      <c r="AD127" s="121" t="str">
        <f t="array" ref="AD127">IF($D127="","",COUNT(IF(Inventory!$B$10:$B$1000=$B127,IF(Inventory!$C$10:$C$1000=$C127,IF(Inventory!$D$10:$D$1000=$D127,IF(Inventory!$J$10:$J$1000=freez,IF(Inventory!$P$10:$P$1000=AD$9,1)))))))</f>
        <v/>
      </c>
      <c r="AE127" s="122" t="str">
        <f t="shared" si="31"/>
        <v/>
      </c>
      <c r="AF127" s="121" t="str">
        <f t="array" ref="AF127">IF($D127="","",SUM(IF(Inventory!$B$10:$B$1000=$B127,IF(Inventory!$C$10:$C$1000=$C127,IF(Inventory!$D$10:$D$1000=$D127,IF(Inventory!$J$10:$J$1000=frig,Inventory!$AC$10:$AC$1000)))))+SUM(IF(Inventory!$B$10:$B$1000=$B127,IF(Inventory!$C$10:$C$1000=$C127,IF(Inventory!$D$10:$D$1000=$D127,IF(Inventory!$J$10:$J$1000=wicr,Inventory!$AC$10:$AC$1000))))))</f>
        <v/>
      </c>
      <c r="AG127" s="121" t="str">
        <f t="array" ref="AG127">IF($D127="","",SUM(IF(Inventory!$B$10:$B$1000=$B127,IF(Inventory!$C$10:$C$1000=$C127,IF(Inventory!$D$10:$D$1000=$D127,IF(Inventory!$J$10:$J$1000=frig,IF(Inventory!$P$10:$P$1000=AG$9,Inventory!$AC$10:$AC$1000))))))+SUM(IF(Inventory!$B$10:$B$1000=$B127,IF(Inventory!$C$10:$C$1000=$C127,IF(Inventory!$D$10:$D$1000=$D127,IF(Inventory!$J$10:$J$1000=wicr,IF(Inventory!$P$10:$P$1000=AG$9,Inventory!$AC$10:$AC$1000)))))))</f>
        <v/>
      </c>
      <c r="AH127" s="121" t="str">
        <f t="array" ref="AH127">IF($D127="","",SUM(IF(Inventory!$B$10:$B$1000=$B127,IF(Inventory!$C$10:$C$1000=$C127,IF(Inventory!$D$10:$D$1000=$D127,IF(Inventory!$J$10:$J$1000=frig,IF(Inventory!$P$10:$P$1000=AH$9,Inventory!$AC$10:$AC$1000))))))+SUM(IF(Inventory!$B$10:$B$1000=$B127,IF(Inventory!$C$10:$C$1000=$C127,IF(Inventory!$D$10:$D$1000=$D127,IF(Inventory!$J$10:$J$1000=wicr,IF(Inventory!$P$10:$P$1000=AH$9,Inventory!$AC$10:$AC$1000)))))))</f>
        <v/>
      </c>
      <c r="AI127" s="121" t="str">
        <f t="array" ref="AI127">IF($D127="","",SUM(IF(Inventory!$B$10:$B$1000=$B127,IF(Inventory!$C$10:$C$1000=$C127,IF(Inventory!$D$10:$D$1000=$D127,IF(Inventory!$J$10:$J$1000=frig,IF(Inventory!$P$10:$P$1000=AI$9,Inventory!$AC$10:$AC$1000))))))+SUM(IF(Inventory!$B$10:$B$1000=$B127,IF(Inventory!$C$10:$C$1000=$C127,IF(Inventory!$D$10:$D$1000=$D127,IF(Inventory!$J$10:$J$1000=wicr,IF(Inventory!$P$10:$P$1000=AI$9,Inventory!$AC$10:$AC$1000)))))))</f>
        <v/>
      </c>
      <c r="AJ127" s="121" t="str">
        <f t="array" ref="AJ127">IF($D127="","",SUM(IF(Inventory!$B$10:$B$1000=$B127,IF(Inventory!$C$10:$C$1000=$C127,IF(Inventory!$D$10:$D$1000=$D127,IF(Inventory!$J$10:$J$1000=frig,IF(Inventory!$P$10:$P$1000=AJ$9,Inventory!$AC$10:$AC$1000))))))+SUM(IF(Inventory!$B$10:$B$1000=$B127,IF(Inventory!$C$10:$C$1000=$C127,IF(Inventory!$D$10:$D$1000=$D127,IF(Inventory!$J$10:$J$1000=wicr,IF(Inventory!$P$10:$P$1000=AJ$9,Inventory!$AC$10:$AC$1000)))))))</f>
        <v/>
      </c>
      <c r="AK127" s="121" t="str">
        <f t="array" ref="AK127">IF($D127="","",SUM(IF(Inventory!$B$10:$B$1000=$B127,IF(Inventory!$C$10:$C$1000=$C127,IF(Inventory!$D$10:$D$1000=$D127,IF(Inventory!$J$10:$J$1000=frig,IF(Inventory!$P$10:$P$1000=AK$9,Inventory!$AC$10:$AC$1000))))))+SUM(IF(Inventory!$B$10:$B$1000=$B127,IF(Inventory!$C$10:$C$1000=$C127,IF(Inventory!$D$10:$D$1000=$D127,IF(Inventory!$J$10:$J$1000=wicr,IF(Inventory!$P$10:$P$1000=AK$9,Inventory!$AC$10:$AC$1000)))))))</f>
        <v/>
      </c>
      <c r="AL127" s="123" t="str">
        <f t="shared" si="32"/>
        <v/>
      </c>
      <c r="AM127" s="121" t="str">
        <f t="array" ref="AM127">IF($D127="","",SUM(IF(Inventory!$B$10:$B$1000=$B127,IF(Inventory!$C$10:$C$1000=$C127,IF(Inventory!$D$10:$D$1000=$D127,IF(Inventory!$J$10:$J$1000=freez,Inventory!$AD$10:$AD$1000)))))+SUM(IF(Inventory!$B$10:$B$1000=$B127,IF(Inventory!$C$10:$C$1000=$C127,IF(Inventory!$D$10:$D$1000=$D127,IF(Inventory!$J$10:$J$1000=wifr,Inventory!$AD$10:$AD$1000))))))</f>
        <v/>
      </c>
      <c r="AN127" s="121" t="str">
        <f t="array" ref="AN127">IF($D127="","",SUM(IF(Inventory!$B$10:$B$1000=$B127,IF(Inventory!$C$10:$C$1000=$C127,IF(Inventory!$D$10:$D$1000=$D127,IF(Inventory!$J$10:$J$1000=freez,IF(Inventory!$P$10:$P$1000=AN$9,Inventory!$AD$10:$AD$1000))))))+SUM(IF(Inventory!$B$10:$B$1000=$B127,IF(Inventory!$C$10:$C$1000=$C127,IF(Inventory!$D$10:$D$1000=$D127,IF(Inventory!$J$10:$J$1000=wifr,IF(Inventory!$P$10:$P$1000=AN$9,Inventory!$AD$10:$AD$1000)))))))</f>
        <v/>
      </c>
      <c r="AO127" s="121" t="str">
        <f t="array" ref="AO127">IF($D127="","",SUM(IF(Inventory!$B$10:$B$1000=$B127,IF(Inventory!$C$10:$C$1000=$C127,IF(Inventory!$D$10:$D$1000=$D127,IF(Inventory!$J$10:$J$1000=freez,IF(Inventory!$P$10:$P$1000=AO$9,Inventory!$AD$10:$AD$1000))))))+SUM(IF(Inventory!$B$10:$B$1000=$B127,IF(Inventory!$C$10:$C$1000=$C127,IF(Inventory!$D$10:$D$1000=$D127,IF(Inventory!$J$10:$J$1000=wifr,IF(Inventory!$P$10:$P$1000=AO$9,Inventory!$AD$10:$AD$1000)))))))</f>
        <v/>
      </c>
      <c r="AP127" s="121" t="str">
        <f t="array" ref="AP127">IF($D127="","",SUM(IF(Inventory!$B$10:$B$1000=$B127,IF(Inventory!$C$10:$C$1000=$C127,IF(Inventory!$D$10:$D$1000=$D127,IF(Inventory!$J$10:$J$1000=freez,IF(Inventory!$P$10:$P$1000=AP$9,Inventory!$AD$10:$AD$1000))))))+SUM(IF(Inventory!$B$10:$B$1000=$B127,IF(Inventory!$C$10:$C$1000=$C127,IF(Inventory!$D$10:$D$1000=$D127,IF(Inventory!$J$10:$J$1000=wifr,IF(Inventory!$P$10:$P$1000=AP$9,Inventory!$AD$10:$AD$1000)))))))</f>
        <v/>
      </c>
      <c r="AQ127" s="121" t="str">
        <f t="array" ref="AQ127">IF($D127="","",SUM(IF(Inventory!$B$10:$B$1000=$B127,IF(Inventory!$C$10:$C$1000=$C127,IF(Inventory!$D$10:$D$1000=$D127,IF(Inventory!$J$10:$J$1000=freez,IF(Inventory!$P$10:$P$1000=AQ$9,Inventory!$AD$10:$AD$1000))))))+SUM(IF(Inventory!$B$10:$B$1000=$B127,IF(Inventory!$C$10:$C$1000=$C127,IF(Inventory!$D$10:$D$1000=$D127,IF(Inventory!$J$10:$J$1000=wifr,IF(Inventory!$P$10:$P$1000=AQ$9,Inventory!$AD$10:$AD$1000)))))))</f>
        <v/>
      </c>
      <c r="AR127" s="121" t="str">
        <f t="array" ref="AR127">IF($D127="","",SUM(IF(Inventory!$B$10:$B$1000=$B127,IF(Inventory!$C$10:$C$1000=$C127,IF(Inventory!$D$10:$D$1000=$D127,IF(Inventory!$J$10:$J$1000=freez,IF(Inventory!$P$10:$P$1000=AR$9,Inventory!$AD$10:$AD$1000))))))+SUM(IF(Inventory!$B$10:$B$1000=$B127,IF(Inventory!$C$10:$C$1000=$C127,IF(Inventory!$D$10:$D$1000=$D127,IF(Inventory!$J$10:$J$1000=wifr,IF(Inventory!$P$10:$P$1000=AR$9,Inventory!$AD$10:$AD$1000)))))))</f>
        <v/>
      </c>
      <c r="AS127" s="124" t="str">
        <f t="shared" si="33"/>
        <v/>
      </c>
      <c r="AU127" s="352"/>
      <c r="AV127" s="352"/>
      <c r="AX127" s="125">
        <f>IF($C127="",0,Prog!$H125*AX$6*($AU127+$AV127)/12000)</f>
        <v>0</v>
      </c>
      <c r="AY127" s="125">
        <f>IF($C127="",0,Prog!$H125*AY$6*($AU127+$AV127)/12000)</f>
        <v>0</v>
      </c>
      <c r="AZ127" s="121"/>
    </row>
    <row r="128" spans="1:52" ht="16.5" x14ac:dyDescent="0.3">
      <c r="A128" s="279" t="str">
        <f>IF(Prog!B126="","",Prog!B126)</f>
        <v/>
      </c>
      <c r="B128" s="279" t="str">
        <f>IF(Prog!C126="","",Prog!C126)</f>
        <v/>
      </c>
      <c r="C128" s="279" t="str">
        <f>IF(Prog!D126="","",Prog!D126)</f>
        <v/>
      </c>
      <c r="D128" s="120"/>
      <c r="E128" s="121" t="str">
        <f t="array" ref="E128">IF($D128="","",COUNT(IF(Inventory!$B$10:$B$1000=$B128,IF(Inventory!$C$10:$C$1000=$C128,IF(Inventory!$D$10:$D$1000=$D128,IF(Inventory!$P$10:$P$1000=E$9,1))))))</f>
        <v/>
      </c>
      <c r="F128" s="121" t="str">
        <f t="array" ref="F128">IF($D128="","",COUNT(IF(Inventory!$B$10:$B$1000=$B128,IF(Inventory!$C$10:$C$1000=$C128,IF(Inventory!$D$10:$D$1000=$D128,IF(Inventory!$P$10:$P$1000=F$9,1))))))</f>
        <v/>
      </c>
      <c r="G128" s="121" t="str">
        <f t="array" ref="G128">IF($D128="","",COUNT(IF(Inventory!$B$10:$B$1000=$B128,IF(Inventory!$C$10:$C$1000=$C128,IF(Inventory!$D$10:$D$1000=$D128,IF(Inventory!$P$10:$P$1000=G$9,1))))))</f>
        <v/>
      </c>
      <c r="H128" s="121" t="str">
        <f t="array" ref="H128">IF($D128="","",COUNT(IF(Inventory!$B$10:$B$1000=$B128,IF(Inventory!$C$10:$C$1000=$C128,IF(Inventory!$D$10:$D$1000=$D128,IF(Inventory!$P$10:$P$1000=H$9,1))))))</f>
        <v/>
      </c>
      <c r="I128" s="121" t="str">
        <f t="array" ref="I128">IF($D128="","",COUNT(IF(Inventory!$B$10:$B$1000=$B128,IF(Inventory!$C$10:$C$1000=$C128,IF(Inventory!$D$10:$D$1000=$D128,IF(Inventory!$P$10:$P$1000=I$9,1))))))</f>
        <v/>
      </c>
      <c r="J128" s="121">
        <f t="shared" si="28"/>
        <v>0</v>
      </c>
      <c r="K128" s="121" t="str">
        <f t="array" ref="K128">IF($D128="","",COUNT(IF(Inventory!$B$10:$B$1000=$B128,IF(Inventory!$C$10:$C$1000=$C128,IF(Inventory!$D$10:$D$1000=$D128,IF(Inventory!$J$10:$J$1000=wicr,1)))))+COUNT(IF(Inventory!$B$10:$B$1000=$B128,IF(Inventory!$C$10:$C$1000=$C128,IF(Inventory!$D$10:$D$1000=$D128,IF(Inventory!$J$10:$J$1000=wifr,1))))))</f>
        <v/>
      </c>
      <c r="L128" s="121" t="str">
        <f t="array" ref="L128">IF($D128="","",COUNT(IF(Inventory!$B$10:$B$1000=$B128,IF(Inventory!$C$10:$C$1000=$C128,IF(Inventory!$D$10:$D$1000=$D128,IF(Inventory!$J$10:$J$1000=wicr,IF(Inventory!$P$10:$P$1000=L$9,1))))))+COUNT(IF(Inventory!$B$10:$B$1000=$B128,IF(Inventory!$C$10:$C$1000=$C128,IF(Inventory!$D$10:$D$1000=$D128,IF(Inventory!$J$10:$J$1000=wifr,IF(Inventory!$P$10:$P$1000=L$9,1)))))))</f>
        <v/>
      </c>
      <c r="M128" s="121" t="str">
        <f t="array" ref="M128">IF($D128="","",COUNT(IF(Inventory!$B$10:$B$1000=$B128,IF(Inventory!$C$10:$C$1000=$C128,IF(Inventory!$D$10:$D$1000=$D128,IF(Inventory!$J$10:$J$1000=wicr,IF(Inventory!$P$10:$P$1000=M$9,1))))))+COUNT(IF(Inventory!$B$10:$B$1000=$B128,IF(Inventory!$C$10:$C$1000=$C128,IF(Inventory!$D$10:$D$1000=$D128,IF(Inventory!$J$10:$J$1000=wifr,IF(Inventory!$P$10:$P$1000=M$9,1)))))))</f>
        <v/>
      </c>
      <c r="N128" s="121" t="str">
        <f t="array" ref="N128">IF($D128="","",COUNT(IF(Inventory!$B$10:$B$1000=$B128,IF(Inventory!$C$10:$C$1000=$C128,IF(Inventory!$D$10:$D$1000=$D128,IF(Inventory!$J$10:$J$1000=wicr,IF(Inventory!$P$10:$P$1000=N$9,1))))))+COUNT(IF(Inventory!$B$10:$B$1000=$B128,IF(Inventory!$C$10:$C$1000=$C128,IF(Inventory!$D$10:$D$1000=$D128,IF(Inventory!$J$10:$J$1000=wifr,IF(Inventory!$P$10:$P$1000=N$9,1)))))))</f>
        <v/>
      </c>
      <c r="O128" s="121" t="str">
        <f t="array" ref="O128">IF($D128="","",COUNT(IF(Inventory!$B$10:$B$1000=$B128,IF(Inventory!$C$10:$C$1000=$C128,IF(Inventory!$D$10:$D$1000=$D128,IF(Inventory!$J$10:$J$1000=wicr,IF(Inventory!$P$10:$P$1000=O$9,1))))))+COUNT(IF(Inventory!$B$10:$B$1000=$B128,IF(Inventory!$C$10:$C$1000=$C128,IF(Inventory!$D$10:$D$1000=$D128,IF(Inventory!$J$10:$J$1000=wifr,IF(Inventory!$P$10:$P$1000=O$9,1)))))))</f>
        <v/>
      </c>
      <c r="P128" s="121" t="str">
        <f t="array" ref="P128">IF($D128="","",COUNT(IF(Inventory!$B$10:$B$1000=$B128,IF(Inventory!$C$10:$C$1000=$C128,IF(Inventory!$D$10:$D$1000=$D128,IF(Inventory!$J$10:$J$1000=wicr,IF(Inventory!$P$10:$P$1000=P$9,1))))))+COUNT(IF(Inventory!$B$10:$B$1000=$B128,IF(Inventory!$C$10:$C$1000=$C128,IF(Inventory!$D$10:$D$1000=$D128,IF(Inventory!$J$10:$J$1000=wifr,IF(Inventory!$P$10:$P$1000=P$9,1)))))))</f>
        <v/>
      </c>
      <c r="Q128" s="122" t="str">
        <f t="shared" si="29"/>
        <v/>
      </c>
      <c r="R128" s="121" t="str">
        <f t="array" ref="R128">IF($D128="","",COUNT(IF(Inventory!$B$10:$B$1000=$B128,IF(Inventory!$C$10:$C$1000=$C128,IF(Inventory!$D$10:$D$1000=$D128,IF(Inventory!$J$10:$J$1000=frig,1))))))</f>
        <v/>
      </c>
      <c r="S128" s="121" t="str">
        <f t="array" ref="S128">IF($D128="","",COUNT(IF(Inventory!$B$10:$B$1000=$B128,IF(Inventory!$C$10:$C$1000=$C128,IF(Inventory!$D$10:$D$1000=$D128,IF(Inventory!$J$10:$J$1000=frig,IF(Inventory!$P$10:$P$1000=S$9,1)))))))</f>
        <v/>
      </c>
      <c r="T128" s="121" t="str">
        <f t="array" ref="T128">IF($D128="","",COUNT(IF(Inventory!$B$10:$B$1000=$B128,IF(Inventory!$C$10:$C$1000=$C128,IF(Inventory!$D$10:$D$1000=$D128,IF(Inventory!$J$10:$J$1000=frig,IF(Inventory!$P$10:$P$1000=T$9,1)))))))</f>
        <v/>
      </c>
      <c r="U128" s="121" t="str">
        <f t="array" ref="U128">IF($D128="","",COUNT(IF(Inventory!$B$10:$B$1000=$B128,IF(Inventory!$C$10:$C$1000=$C128,IF(Inventory!$D$10:$D$1000=$D128,IF(Inventory!$J$10:$J$1000=frig,IF(Inventory!$P$10:$P$1000=U$9,1)))))))</f>
        <v/>
      </c>
      <c r="V128" s="121" t="str">
        <f t="array" ref="V128">IF($D128="","",COUNT(IF(Inventory!$B$10:$B$1000=$B128,IF(Inventory!$C$10:$C$1000=$C128,IF(Inventory!$D$10:$D$1000=$D128,IF(Inventory!$J$10:$J$1000=frig,IF(Inventory!$P$10:$P$1000=V$9,1)))))))</f>
        <v/>
      </c>
      <c r="W128" s="121" t="str">
        <f t="array" ref="W128">IF($D128="","",COUNT(IF(Inventory!$B$10:$B$1000=$B128,IF(Inventory!$C$10:$C$1000=$C128,IF(Inventory!$D$10:$D$1000=$D128,IF(Inventory!$J$10:$J$1000=frig,IF(Inventory!$P$10:$P$1000=W$9,1)))))))</f>
        <v/>
      </c>
      <c r="X128" s="122" t="str">
        <f t="shared" si="30"/>
        <v/>
      </c>
      <c r="Y128" s="121" t="str">
        <f t="array" ref="Y128">IF($D128="","",COUNT(IF(Inventory!$B$10:$B$1000=$B128,IF(Inventory!$C$10:$C$1000=$C128,IF(Inventory!$D$10:$D$1000=$D128,IF(Inventory!$J$10:$J$1000=freez,1))))))</f>
        <v/>
      </c>
      <c r="Z128" s="121" t="str">
        <f t="array" ref="Z128">IF($D128="","",COUNT(IF(Inventory!$B$10:$B$1000=$B128,IF(Inventory!$C$10:$C$1000=$C128,IF(Inventory!$D$10:$D$1000=$D128,IF(Inventory!$J$10:$J$1000=freez,IF(Inventory!$P$10:$P$1000=Z$9,1)))))))</f>
        <v/>
      </c>
      <c r="AA128" s="121" t="str">
        <f t="array" ref="AA128">IF($D128="","",COUNT(IF(Inventory!$B$10:$B$1000=$B128,IF(Inventory!$C$10:$C$1000=$C128,IF(Inventory!$D$10:$D$1000=$D128,IF(Inventory!$J$10:$J$1000=freez,IF(Inventory!$P$10:$P$1000=AA$9,1)))))))</f>
        <v/>
      </c>
      <c r="AB128" s="121" t="str">
        <f t="array" ref="AB128">IF($D128="","",COUNT(IF(Inventory!$B$10:$B$1000=$B128,IF(Inventory!$C$10:$C$1000=$C128,IF(Inventory!$D$10:$D$1000=$D128,IF(Inventory!$J$10:$J$1000=freez,IF(Inventory!$P$10:$P$1000=AB$9,1)))))))</f>
        <v/>
      </c>
      <c r="AC128" s="121" t="str">
        <f t="array" ref="AC128">IF($D128="","",COUNT(IF(Inventory!$B$10:$B$1000=$B128,IF(Inventory!$C$10:$C$1000=$C128,IF(Inventory!$D$10:$D$1000=$D128,IF(Inventory!$J$10:$J$1000=freez,IF(Inventory!$P$10:$P$1000=AC$9,1)))))))</f>
        <v/>
      </c>
      <c r="AD128" s="121" t="str">
        <f t="array" ref="AD128">IF($D128="","",COUNT(IF(Inventory!$B$10:$B$1000=$B128,IF(Inventory!$C$10:$C$1000=$C128,IF(Inventory!$D$10:$D$1000=$D128,IF(Inventory!$J$10:$J$1000=freez,IF(Inventory!$P$10:$P$1000=AD$9,1)))))))</f>
        <v/>
      </c>
      <c r="AE128" s="122" t="str">
        <f t="shared" si="31"/>
        <v/>
      </c>
      <c r="AF128" s="121" t="str">
        <f t="array" ref="AF128">IF($D128="","",SUM(IF(Inventory!$B$10:$B$1000=$B128,IF(Inventory!$C$10:$C$1000=$C128,IF(Inventory!$D$10:$D$1000=$D128,IF(Inventory!$J$10:$J$1000=frig,Inventory!$AC$10:$AC$1000)))))+SUM(IF(Inventory!$B$10:$B$1000=$B128,IF(Inventory!$C$10:$C$1000=$C128,IF(Inventory!$D$10:$D$1000=$D128,IF(Inventory!$J$10:$J$1000=wicr,Inventory!$AC$10:$AC$1000))))))</f>
        <v/>
      </c>
      <c r="AG128" s="121" t="str">
        <f t="array" ref="AG128">IF($D128="","",SUM(IF(Inventory!$B$10:$B$1000=$B128,IF(Inventory!$C$10:$C$1000=$C128,IF(Inventory!$D$10:$D$1000=$D128,IF(Inventory!$J$10:$J$1000=frig,IF(Inventory!$P$10:$P$1000=AG$9,Inventory!$AC$10:$AC$1000))))))+SUM(IF(Inventory!$B$10:$B$1000=$B128,IF(Inventory!$C$10:$C$1000=$C128,IF(Inventory!$D$10:$D$1000=$D128,IF(Inventory!$J$10:$J$1000=wicr,IF(Inventory!$P$10:$P$1000=AG$9,Inventory!$AC$10:$AC$1000)))))))</f>
        <v/>
      </c>
      <c r="AH128" s="121" t="str">
        <f t="array" ref="AH128">IF($D128="","",SUM(IF(Inventory!$B$10:$B$1000=$B128,IF(Inventory!$C$10:$C$1000=$C128,IF(Inventory!$D$10:$D$1000=$D128,IF(Inventory!$J$10:$J$1000=frig,IF(Inventory!$P$10:$P$1000=AH$9,Inventory!$AC$10:$AC$1000))))))+SUM(IF(Inventory!$B$10:$B$1000=$B128,IF(Inventory!$C$10:$C$1000=$C128,IF(Inventory!$D$10:$D$1000=$D128,IF(Inventory!$J$10:$J$1000=wicr,IF(Inventory!$P$10:$P$1000=AH$9,Inventory!$AC$10:$AC$1000)))))))</f>
        <v/>
      </c>
      <c r="AI128" s="121" t="str">
        <f t="array" ref="AI128">IF($D128="","",SUM(IF(Inventory!$B$10:$B$1000=$B128,IF(Inventory!$C$10:$C$1000=$C128,IF(Inventory!$D$10:$D$1000=$D128,IF(Inventory!$J$10:$J$1000=frig,IF(Inventory!$P$10:$P$1000=AI$9,Inventory!$AC$10:$AC$1000))))))+SUM(IF(Inventory!$B$10:$B$1000=$B128,IF(Inventory!$C$10:$C$1000=$C128,IF(Inventory!$D$10:$D$1000=$D128,IF(Inventory!$J$10:$J$1000=wicr,IF(Inventory!$P$10:$P$1000=AI$9,Inventory!$AC$10:$AC$1000)))))))</f>
        <v/>
      </c>
      <c r="AJ128" s="121" t="str">
        <f t="array" ref="AJ128">IF($D128="","",SUM(IF(Inventory!$B$10:$B$1000=$B128,IF(Inventory!$C$10:$C$1000=$C128,IF(Inventory!$D$10:$D$1000=$D128,IF(Inventory!$J$10:$J$1000=frig,IF(Inventory!$P$10:$P$1000=AJ$9,Inventory!$AC$10:$AC$1000))))))+SUM(IF(Inventory!$B$10:$B$1000=$B128,IF(Inventory!$C$10:$C$1000=$C128,IF(Inventory!$D$10:$D$1000=$D128,IF(Inventory!$J$10:$J$1000=wicr,IF(Inventory!$P$10:$P$1000=AJ$9,Inventory!$AC$10:$AC$1000)))))))</f>
        <v/>
      </c>
      <c r="AK128" s="121" t="str">
        <f t="array" ref="AK128">IF($D128="","",SUM(IF(Inventory!$B$10:$B$1000=$B128,IF(Inventory!$C$10:$C$1000=$C128,IF(Inventory!$D$10:$D$1000=$D128,IF(Inventory!$J$10:$J$1000=frig,IF(Inventory!$P$10:$P$1000=AK$9,Inventory!$AC$10:$AC$1000))))))+SUM(IF(Inventory!$B$10:$B$1000=$B128,IF(Inventory!$C$10:$C$1000=$C128,IF(Inventory!$D$10:$D$1000=$D128,IF(Inventory!$J$10:$J$1000=wicr,IF(Inventory!$P$10:$P$1000=AK$9,Inventory!$AC$10:$AC$1000)))))))</f>
        <v/>
      </c>
      <c r="AL128" s="123" t="str">
        <f t="shared" si="32"/>
        <v/>
      </c>
      <c r="AM128" s="121" t="str">
        <f t="array" ref="AM128">IF($D128="","",SUM(IF(Inventory!$B$10:$B$1000=$B128,IF(Inventory!$C$10:$C$1000=$C128,IF(Inventory!$D$10:$D$1000=$D128,IF(Inventory!$J$10:$J$1000=freez,Inventory!$AD$10:$AD$1000)))))+SUM(IF(Inventory!$B$10:$B$1000=$B128,IF(Inventory!$C$10:$C$1000=$C128,IF(Inventory!$D$10:$D$1000=$D128,IF(Inventory!$J$10:$J$1000=wifr,Inventory!$AD$10:$AD$1000))))))</f>
        <v/>
      </c>
      <c r="AN128" s="121" t="str">
        <f t="array" ref="AN128">IF($D128="","",SUM(IF(Inventory!$B$10:$B$1000=$B128,IF(Inventory!$C$10:$C$1000=$C128,IF(Inventory!$D$10:$D$1000=$D128,IF(Inventory!$J$10:$J$1000=freez,IF(Inventory!$P$10:$P$1000=AN$9,Inventory!$AD$10:$AD$1000))))))+SUM(IF(Inventory!$B$10:$B$1000=$B128,IF(Inventory!$C$10:$C$1000=$C128,IF(Inventory!$D$10:$D$1000=$D128,IF(Inventory!$J$10:$J$1000=wifr,IF(Inventory!$P$10:$P$1000=AN$9,Inventory!$AD$10:$AD$1000)))))))</f>
        <v/>
      </c>
      <c r="AO128" s="121" t="str">
        <f t="array" ref="AO128">IF($D128="","",SUM(IF(Inventory!$B$10:$B$1000=$B128,IF(Inventory!$C$10:$C$1000=$C128,IF(Inventory!$D$10:$D$1000=$D128,IF(Inventory!$J$10:$J$1000=freez,IF(Inventory!$P$10:$P$1000=AO$9,Inventory!$AD$10:$AD$1000))))))+SUM(IF(Inventory!$B$10:$B$1000=$B128,IF(Inventory!$C$10:$C$1000=$C128,IF(Inventory!$D$10:$D$1000=$D128,IF(Inventory!$J$10:$J$1000=wifr,IF(Inventory!$P$10:$P$1000=AO$9,Inventory!$AD$10:$AD$1000)))))))</f>
        <v/>
      </c>
      <c r="AP128" s="121" t="str">
        <f t="array" ref="AP128">IF($D128="","",SUM(IF(Inventory!$B$10:$B$1000=$B128,IF(Inventory!$C$10:$C$1000=$C128,IF(Inventory!$D$10:$D$1000=$D128,IF(Inventory!$J$10:$J$1000=freez,IF(Inventory!$P$10:$P$1000=AP$9,Inventory!$AD$10:$AD$1000))))))+SUM(IF(Inventory!$B$10:$B$1000=$B128,IF(Inventory!$C$10:$C$1000=$C128,IF(Inventory!$D$10:$D$1000=$D128,IF(Inventory!$J$10:$J$1000=wifr,IF(Inventory!$P$10:$P$1000=AP$9,Inventory!$AD$10:$AD$1000)))))))</f>
        <v/>
      </c>
      <c r="AQ128" s="121" t="str">
        <f t="array" ref="AQ128">IF($D128="","",SUM(IF(Inventory!$B$10:$B$1000=$B128,IF(Inventory!$C$10:$C$1000=$C128,IF(Inventory!$D$10:$D$1000=$D128,IF(Inventory!$J$10:$J$1000=freez,IF(Inventory!$P$10:$P$1000=AQ$9,Inventory!$AD$10:$AD$1000))))))+SUM(IF(Inventory!$B$10:$B$1000=$B128,IF(Inventory!$C$10:$C$1000=$C128,IF(Inventory!$D$10:$D$1000=$D128,IF(Inventory!$J$10:$J$1000=wifr,IF(Inventory!$P$10:$P$1000=AQ$9,Inventory!$AD$10:$AD$1000)))))))</f>
        <v/>
      </c>
      <c r="AR128" s="121" t="str">
        <f t="array" ref="AR128">IF($D128="","",SUM(IF(Inventory!$B$10:$B$1000=$B128,IF(Inventory!$C$10:$C$1000=$C128,IF(Inventory!$D$10:$D$1000=$D128,IF(Inventory!$J$10:$J$1000=freez,IF(Inventory!$P$10:$P$1000=AR$9,Inventory!$AD$10:$AD$1000))))))+SUM(IF(Inventory!$B$10:$B$1000=$B128,IF(Inventory!$C$10:$C$1000=$C128,IF(Inventory!$D$10:$D$1000=$D128,IF(Inventory!$J$10:$J$1000=wifr,IF(Inventory!$P$10:$P$1000=AR$9,Inventory!$AD$10:$AD$1000)))))))</f>
        <v/>
      </c>
      <c r="AS128" s="124" t="str">
        <f t="shared" si="33"/>
        <v/>
      </c>
      <c r="AU128" s="352"/>
      <c r="AV128" s="352"/>
      <c r="AX128" s="125">
        <f>IF($C128="",0,Prog!$H126*AX$6*($AU128+$AV128)/12000)</f>
        <v>0</v>
      </c>
      <c r="AY128" s="125">
        <f>IF($C128="",0,Prog!$H126*AY$6*($AU128+$AV128)/12000)</f>
        <v>0</v>
      </c>
      <c r="AZ128" s="121"/>
    </row>
    <row r="129" spans="1:52" ht="16.5" x14ac:dyDescent="0.3">
      <c r="A129" s="279" t="str">
        <f>IF(Prog!B127="","",Prog!B127)</f>
        <v/>
      </c>
      <c r="B129" s="279" t="str">
        <f>IF(Prog!C127="","",Prog!C127)</f>
        <v/>
      </c>
      <c r="C129" s="279" t="str">
        <f>IF(Prog!D127="","",Prog!D127)</f>
        <v/>
      </c>
      <c r="D129" s="120"/>
      <c r="E129" s="121" t="str">
        <f t="array" ref="E129">IF($D129="","",COUNT(IF(Inventory!$B$10:$B$1000=$B129,IF(Inventory!$C$10:$C$1000=$C129,IF(Inventory!$D$10:$D$1000=$D129,IF(Inventory!$P$10:$P$1000=E$9,1))))))</f>
        <v/>
      </c>
      <c r="F129" s="121" t="str">
        <f t="array" ref="F129">IF($D129="","",COUNT(IF(Inventory!$B$10:$B$1000=$B129,IF(Inventory!$C$10:$C$1000=$C129,IF(Inventory!$D$10:$D$1000=$D129,IF(Inventory!$P$10:$P$1000=F$9,1))))))</f>
        <v/>
      </c>
      <c r="G129" s="121" t="str">
        <f t="array" ref="G129">IF($D129="","",COUNT(IF(Inventory!$B$10:$B$1000=$B129,IF(Inventory!$C$10:$C$1000=$C129,IF(Inventory!$D$10:$D$1000=$D129,IF(Inventory!$P$10:$P$1000=G$9,1))))))</f>
        <v/>
      </c>
      <c r="H129" s="121" t="str">
        <f t="array" ref="H129">IF($D129="","",COUNT(IF(Inventory!$B$10:$B$1000=$B129,IF(Inventory!$C$10:$C$1000=$C129,IF(Inventory!$D$10:$D$1000=$D129,IF(Inventory!$P$10:$P$1000=H$9,1))))))</f>
        <v/>
      </c>
      <c r="I129" s="121" t="str">
        <f t="array" ref="I129">IF($D129="","",COUNT(IF(Inventory!$B$10:$B$1000=$B129,IF(Inventory!$C$10:$C$1000=$C129,IF(Inventory!$D$10:$D$1000=$D129,IF(Inventory!$P$10:$P$1000=I$9,1))))))</f>
        <v/>
      </c>
      <c r="J129" s="121">
        <f t="shared" si="28"/>
        <v>0</v>
      </c>
      <c r="K129" s="121" t="str">
        <f t="array" ref="K129">IF($D129="","",COUNT(IF(Inventory!$B$10:$B$1000=$B129,IF(Inventory!$C$10:$C$1000=$C129,IF(Inventory!$D$10:$D$1000=$D129,IF(Inventory!$J$10:$J$1000=wicr,1)))))+COUNT(IF(Inventory!$B$10:$B$1000=$B129,IF(Inventory!$C$10:$C$1000=$C129,IF(Inventory!$D$10:$D$1000=$D129,IF(Inventory!$J$10:$J$1000=wifr,1))))))</f>
        <v/>
      </c>
      <c r="L129" s="121" t="str">
        <f t="array" ref="L129">IF($D129="","",COUNT(IF(Inventory!$B$10:$B$1000=$B129,IF(Inventory!$C$10:$C$1000=$C129,IF(Inventory!$D$10:$D$1000=$D129,IF(Inventory!$J$10:$J$1000=wicr,IF(Inventory!$P$10:$P$1000=L$9,1))))))+COUNT(IF(Inventory!$B$10:$B$1000=$B129,IF(Inventory!$C$10:$C$1000=$C129,IF(Inventory!$D$10:$D$1000=$D129,IF(Inventory!$J$10:$J$1000=wifr,IF(Inventory!$P$10:$P$1000=L$9,1)))))))</f>
        <v/>
      </c>
      <c r="M129" s="121" t="str">
        <f t="array" ref="M129">IF($D129="","",COUNT(IF(Inventory!$B$10:$B$1000=$B129,IF(Inventory!$C$10:$C$1000=$C129,IF(Inventory!$D$10:$D$1000=$D129,IF(Inventory!$J$10:$J$1000=wicr,IF(Inventory!$P$10:$P$1000=M$9,1))))))+COUNT(IF(Inventory!$B$10:$B$1000=$B129,IF(Inventory!$C$10:$C$1000=$C129,IF(Inventory!$D$10:$D$1000=$D129,IF(Inventory!$J$10:$J$1000=wifr,IF(Inventory!$P$10:$P$1000=M$9,1)))))))</f>
        <v/>
      </c>
      <c r="N129" s="121" t="str">
        <f t="array" ref="N129">IF($D129="","",COUNT(IF(Inventory!$B$10:$B$1000=$B129,IF(Inventory!$C$10:$C$1000=$C129,IF(Inventory!$D$10:$D$1000=$D129,IF(Inventory!$J$10:$J$1000=wicr,IF(Inventory!$P$10:$P$1000=N$9,1))))))+COUNT(IF(Inventory!$B$10:$B$1000=$B129,IF(Inventory!$C$10:$C$1000=$C129,IF(Inventory!$D$10:$D$1000=$D129,IF(Inventory!$J$10:$J$1000=wifr,IF(Inventory!$P$10:$P$1000=N$9,1)))))))</f>
        <v/>
      </c>
      <c r="O129" s="121" t="str">
        <f t="array" ref="O129">IF($D129="","",COUNT(IF(Inventory!$B$10:$B$1000=$B129,IF(Inventory!$C$10:$C$1000=$C129,IF(Inventory!$D$10:$D$1000=$D129,IF(Inventory!$J$10:$J$1000=wicr,IF(Inventory!$P$10:$P$1000=O$9,1))))))+COUNT(IF(Inventory!$B$10:$B$1000=$B129,IF(Inventory!$C$10:$C$1000=$C129,IF(Inventory!$D$10:$D$1000=$D129,IF(Inventory!$J$10:$J$1000=wifr,IF(Inventory!$P$10:$P$1000=O$9,1)))))))</f>
        <v/>
      </c>
      <c r="P129" s="121" t="str">
        <f t="array" ref="P129">IF($D129="","",COUNT(IF(Inventory!$B$10:$B$1000=$B129,IF(Inventory!$C$10:$C$1000=$C129,IF(Inventory!$D$10:$D$1000=$D129,IF(Inventory!$J$10:$J$1000=wicr,IF(Inventory!$P$10:$P$1000=P$9,1))))))+COUNT(IF(Inventory!$B$10:$B$1000=$B129,IF(Inventory!$C$10:$C$1000=$C129,IF(Inventory!$D$10:$D$1000=$D129,IF(Inventory!$J$10:$J$1000=wifr,IF(Inventory!$P$10:$P$1000=P$9,1)))))))</f>
        <v/>
      </c>
      <c r="Q129" s="122" t="str">
        <f t="shared" si="29"/>
        <v/>
      </c>
      <c r="R129" s="121" t="str">
        <f t="array" ref="R129">IF($D129="","",COUNT(IF(Inventory!$B$10:$B$1000=$B129,IF(Inventory!$C$10:$C$1000=$C129,IF(Inventory!$D$10:$D$1000=$D129,IF(Inventory!$J$10:$J$1000=frig,1))))))</f>
        <v/>
      </c>
      <c r="S129" s="121" t="str">
        <f t="array" ref="S129">IF($D129="","",COUNT(IF(Inventory!$B$10:$B$1000=$B129,IF(Inventory!$C$10:$C$1000=$C129,IF(Inventory!$D$10:$D$1000=$D129,IF(Inventory!$J$10:$J$1000=frig,IF(Inventory!$P$10:$P$1000=S$9,1)))))))</f>
        <v/>
      </c>
      <c r="T129" s="121" t="str">
        <f t="array" ref="T129">IF($D129="","",COUNT(IF(Inventory!$B$10:$B$1000=$B129,IF(Inventory!$C$10:$C$1000=$C129,IF(Inventory!$D$10:$D$1000=$D129,IF(Inventory!$J$10:$J$1000=frig,IF(Inventory!$P$10:$P$1000=T$9,1)))))))</f>
        <v/>
      </c>
      <c r="U129" s="121" t="str">
        <f t="array" ref="U129">IF($D129="","",COUNT(IF(Inventory!$B$10:$B$1000=$B129,IF(Inventory!$C$10:$C$1000=$C129,IF(Inventory!$D$10:$D$1000=$D129,IF(Inventory!$J$10:$J$1000=frig,IF(Inventory!$P$10:$P$1000=U$9,1)))))))</f>
        <v/>
      </c>
      <c r="V129" s="121" t="str">
        <f t="array" ref="V129">IF($D129="","",COUNT(IF(Inventory!$B$10:$B$1000=$B129,IF(Inventory!$C$10:$C$1000=$C129,IF(Inventory!$D$10:$D$1000=$D129,IF(Inventory!$J$10:$J$1000=frig,IF(Inventory!$P$10:$P$1000=V$9,1)))))))</f>
        <v/>
      </c>
      <c r="W129" s="121" t="str">
        <f t="array" ref="W129">IF($D129="","",COUNT(IF(Inventory!$B$10:$B$1000=$B129,IF(Inventory!$C$10:$C$1000=$C129,IF(Inventory!$D$10:$D$1000=$D129,IF(Inventory!$J$10:$J$1000=frig,IF(Inventory!$P$10:$P$1000=W$9,1)))))))</f>
        <v/>
      </c>
      <c r="X129" s="122" t="str">
        <f t="shared" si="30"/>
        <v/>
      </c>
      <c r="Y129" s="121" t="str">
        <f t="array" ref="Y129">IF($D129="","",COUNT(IF(Inventory!$B$10:$B$1000=$B129,IF(Inventory!$C$10:$C$1000=$C129,IF(Inventory!$D$10:$D$1000=$D129,IF(Inventory!$J$10:$J$1000=freez,1))))))</f>
        <v/>
      </c>
      <c r="Z129" s="121" t="str">
        <f t="array" ref="Z129">IF($D129="","",COUNT(IF(Inventory!$B$10:$B$1000=$B129,IF(Inventory!$C$10:$C$1000=$C129,IF(Inventory!$D$10:$D$1000=$D129,IF(Inventory!$J$10:$J$1000=freez,IF(Inventory!$P$10:$P$1000=Z$9,1)))))))</f>
        <v/>
      </c>
      <c r="AA129" s="121" t="str">
        <f t="array" ref="AA129">IF($D129="","",COUNT(IF(Inventory!$B$10:$B$1000=$B129,IF(Inventory!$C$10:$C$1000=$C129,IF(Inventory!$D$10:$D$1000=$D129,IF(Inventory!$J$10:$J$1000=freez,IF(Inventory!$P$10:$P$1000=AA$9,1)))))))</f>
        <v/>
      </c>
      <c r="AB129" s="121" t="str">
        <f t="array" ref="AB129">IF($D129="","",COUNT(IF(Inventory!$B$10:$B$1000=$B129,IF(Inventory!$C$10:$C$1000=$C129,IF(Inventory!$D$10:$D$1000=$D129,IF(Inventory!$J$10:$J$1000=freez,IF(Inventory!$P$10:$P$1000=AB$9,1)))))))</f>
        <v/>
      </c>
      <c r="AC129" s="121" t="str">
        <f t="array" ref="AC129">IF($D129="","",COUNT(IF(Inventory!$B$10:$B$1000=$B129,IF(Inventory!$C$10:$C$1000=$C129,IF(Inventory!$D$10:$D$1000=$D129,IF(Inventory!$J$10:$J$1000=freez,IF(Inventory!$P$10:$P$1000=AC$9,1)))))))</f>
        <v/>
      </c>
      <c r="AD129" s="121" t="str">
        <f t="array" ref="AD129">IF($D129="","",COUNT(IF(Inventory!$B$10:$B$1000=$B129,IF(Inventory!$C$10:$C$1000=$C129,IF(Inventory!$D$10:$D$1000=$D129,IF(Inventory!$J$10:$J$1000=freez,IF(Inventory!$P$10:$P$1000=AD$9,1)))))))</f>
        <v/>
      </c>
      <c r="AE129" s="122" t="str">
        <f t="shared" si="31"/>
        <v/>
      </c>
      <c r="AF129" s="121" t="str">
        <f t="array" ref="AF129">IF($D129="","",SUM(IF(Inventory!$B$10:$B$1000=$B129,IF(Inventory!$C$10:$C$1000=$C129,IF(Inventory!$D$10:$D$1000=$D129,IF(Inventory!$J$10:$J$1000=frig,Inventory!$AC$10:$AC$1000)))))+SUM(IF(Inventory!$B$10:$B$1000=$B129,IF(Inventory!$C$10:$C$1000=$C129,IF(Inventory!$D$10:$D$1000=$D129,IF(Inventory!$J$10:$J$1000=wicr,Inventory!$AC$10:$AC$1000))))))</f>
        <v/>
      </c>
      <c r="AG129" s="121" t="str">
        <f t="array" ref="AG129">IF($D129="","",SUM(IF(Inventory!$B$10:$B$1000=$B129,IF(Inventory!$C$10:$C$1000=$C129,IF(Inventory!$D$10:$D$1000=$D129,IF(Inventory!$J$10:$J$1000=frig,IF(Inventory!$P$10:$P$1000=AG$9,Inventory!$AC$10:$AC$1000))))))+SUM(IF(Inventory!$B$10:$B$1000=$B129,IF(Inventory!$C$10:$C$1000=$C129,IF(Inventory!$D$10:$D$1000=$D129,IF(Inventory!$J$10:$J$1000=wicr,IF(Inventory!$P$10:$P$1000=AG$9,Inventory!$AC$10:$AC$1000)))))))</f>
        <v/>
      </c>
      <c r="AH129" s="121" t="str">
        <f t="array" ref="AH129">IF($D129="","",SUM(IF(Inventory!$B$10:$B$1000=$B129,IF(Inventory!$C$10:$C$1000=$C129,IF(Inventory!$D$10:$D$1000=$D129,IF(Inventory!$J$10:$J$1000=frig,IF(Inventory!$P$10:$P$1000=AH$9,Inventory!$AC$10:$AC$1000))))))+SUM(IF(Inventory!$B$10:$B$1000=$B129,IF(Inventory!$C$10:$C$1000=$C129,IF(Inventory!$D$10:$D$1000=$D129,IF(Inventory!$J$10:$J$1000=wicr,IF(Inventory!$P$10:$P$1000=AH$9,Inventory!$AC$10:$AC$1000)))))))</f>
        <v/>
      </c>
      <c r="AI129" s="121" t="str">
        <f t="array" ref="AI129">IF($D129="","",SUM(IF(Inventory!$B$10:$B$1000=$B129,IF(Inventory!$C$10:$C$1000=$C129,IF(Inventory!$D$10:$D$1000=$D129,IF(Inventory!$J$10:$J$1000=frig,IF(Inventory!$P$10:$P$1000=AI$9,Inventory!$AC$10:$AC$1000))))))+SUM(IF(Inventory!$B$10:$B$1000=$B129,IF(Inventory!$C$10:$C$1000=$C129,IF(Inventory!$D$10:$D$1000=$D129,IF(Inventory!$J$10:$J$1000=wicr,IF(Inventory!$P$10:$P$1000=AI$9,Inventory!$AC$10:$AC$1000)))))))</f>
        <v/>
      </c>
      <c r="AJ129" s="121" t="str">
        <f t="array" ref="AJ129">IF($D129="","",SUM(IF(Inventory!$B$10:$B$1000=$B129,IF(Inventory!$C$10:$C$1000=$C129,IF(Inventory!$D$10:$D$1000=$D129,IF(Inventory!$J$10:$J$1000=frig,IF(Inventory!$P$10:$P$1000=AJ$9,Inventory!$AC$10:$AC$1000))))))+SUM(IF(Inventory!$B$10:$B$1000=$B129,IF(Inventory!$C$10:$C$1000=$C129,IF(Inventory!$D$10:$D$1000=$D129,IF(Inventory!$J$10:$J$1000=wicr,IF(Inventory!$P$10:$P$1000=AJ$9,Inventory!$AC$10:$AC$1000)))))))</f>
        <v/>
      </c>
      <c r="AK129" s="121" t="str">
        <f t="array" ref="AK129">IF($D129="","",SUM(IF(Inventory!$B$10:$B$1000=$B129,IF(Inventory!$C$10:$C$1000=$C129,IF(Inventory!$D$10:$D$1000=$D129,IF(Inventory!$J$10:$J$1000=frig,IF(Inventory!$P$10:$P$1000=AK$9,Inventory!$AC$10:$AC$1000))))))+SUM(IF(Inventory!$B$10:$B$1000=$B129,IF(Inventory!$C$10:$C$1000=$C129,IF(Inventory!$D$10:$D$1000=$D129,IF(Inventory!$J$10:$J$1000=wicr,IF(Inventory!$P$10:$P$1000=AK$9,Inventory!$AC$10:$AC$1000)))))))</f>
        <v/>
      </c>
      <c r="AL129" s="123" t="str">
        <f t="shared" si="32"/>
        <v/>
      </c>
      <c r="AM129" s="121" t="str">
        <f t="array" ref="AM129">IF($D129="","",SUM(IF(Inventory!$B$10:$B$1000=$B129,IF(Inventory!$C$10:$C$1000=$C129,IF(Inventory!$D$10:$D$1000=$D129,IF(Inventory!$J$10:$J$1000=freez,Inventory!$AD$10:$AD$1000)))))+SUM(IF(Inventory!$B$10:$B$1000=$B129,IF(Inventory!$C$10:$C$1000=$C129,IF(Inventory!$D$10:$D$1000=$D129,IF(Inventory!$J$10:$J$1000=wifr,Inventory!$AD$10:$AD$1000))))))</f>
        <v/>
      </c>
      <c r="AN129" s="121" t="str">
        <f t="array" ref="AN129">IF($D129="","",SUM(IF(Inventory!$B$10:$B$1000=$B129,IF(Inventory!$C$10:$C$1000=$C129,IF(Inventory!$D$10:$D$1000=$D129,IF(Inventory!$J$10:$J$1000=freez,IF(Inventory!$P$10:$P$1000=AN$9,Inventory!$AD$10:$AD$1000))))))+SUM(IF(Inventory!$B$10:$B$1000=$B129,IF(Inventory!$C$10:$C$1000=$C129,IF(Inventory!$D$10:$D$1000=$D129,IF(Inventory!$J$10:$J$1000=wifr,IF(Inventory!$P$10:$P$1000=AN$9,Inventory!$AD$10:$AD$1000)))))))</f>
        <v/>
      </c>
      <c r="AO129" s="121" t="str">
        <f t="array" ref="AO129">IF($D129="","",SUM(IF(Inventory!$B$10:$B$1000=$B129,IF(Inventory!$C$10:$C$1000=$C129,IF(Inventory!$D$10:$D$1000=$D129,IF(Inventory!$J$10:$J$1000=freez,IF(Inventory!$P$10:$P$1000=AO$9,Inventory!$AD$10:$AD$1000))))))+SUM(IF(Inventory!$B$10:$B$1000=$B129,IF(Inventory!$C$10:$C$1000=$C129,IF(Inventory!$D$10:$D$1000=$D129,IF(Inventory!$J$10:$J$1000=wifr,IF(Inventory!$P$10:$P$1000=AO$9,Inventory!$AD$10:$AD$1000)))))))</f>
        <v/>
      </c>
      <c r="AP129" s="121" t="str">
        <f t="array" ref="AP129">IF($D129="","",SUM(IF(Inventory!$B$10:$B$1000=$B129,IF(Inventory!$C$10:$C$1000=$C129,IF(Inventory!$D$10:$D$1000=$D129,IF(Inventory!$J$10:$J$1000=freez,IF(Inventory!$P$10:$P$1000=AP$9,Inventory!$AD$10:$AD$1000))))))+SUM(IF(Inventory!$B$10:$B$1000=$B129,IF(Inventory!$C$10:$C$1000=$C129,IF(Inventory!$D$10:$D$1000=$D129,IF(Inventory!$J$10:$J$1000=wifr,IF(Inventory!$P$10:$P$1000=AP$9,Inventory!$AD$10:$AD$1000)))))))</f>
        <v/>
      </c>
      <c r="AQ129" s="121" t="str">
        <f t="array" ref="AQ129">IF($D129="","",SUM(IF(Inventory!$B$10:$B$1000=$B129,IF(Inventory!$C$10:$C$1000=$C129,IF(Inventory!$D$10:$D$1000=$D129,IF(Inventory!$J$10:$J$1000=freez,IF(Inventory!$P$10:$P$1000=AQ$9,Inventory!$AD$10:$AD$1000))))))+SUM(IF(Inventory!$B$10:$B$1000=$B129,IF(Inventory!$C$10:$C$1000=$C129,IF(Inventory!$D$10:$D$1000=$D129,IF(Inventory!$J$10:$J$1000=wifr,IF(Inventory!$P$10:$P$1000=AQ$9,Inventory!$AD$10:$AD$1000)))))))</f>
        <v/>
      </c>
      <c r="AR129" s="121" t="str">
        <f t="array" ref="AR129">IF($D129="","",SUM(IF(Inventory!$B$10:$B$1000=$B129,IF(Inventory!$C$10:$C$1000=$C129,IF(Inventory!$D$10:$D$1000=$D129,IF(Inventory!$J$10:$J$1000=freez,IF(Inventory!$P$10:$P$1000=AR$9,Inventory!$AD$10:$AD$1000))))))+SUM(IF(Inventory!$B$10:$B$1000=$B129,IF(Inventory!$C$10:$C$1000=$C129,IF(Inventory!$D$10:$D$1000=$D129,IF(Inventory!$J$10:$J$1000=wifr,IF(Inventory!$P$10:$P$1000=AR$9,Inventory!$AD$10:$AD$1000)))))))</f>
        <v/>
      </c>
      <c r="AS129" s="124" t="str">
        <f t="shared" si="33"/>
        <v/>
      </c>
      <c r="AU129" s="352"/>
      <c r="AV129" s="352"/>
      <c r="AX129" s="125">
        <f>IF($C129="",0,Prog!$H127*AX$6*($AU129+$AV129)/12000)</f>
        <v>0</v>
      </c>
      <c r="AY129" s="125">
        <f>IF($C129="",0,Prog!$H127*AY$6*($AU129+$AV129)/12000)</f>
        <v>0</v>
      </c>
      <c r="AZ129" s="121"/>
    </row>
    <row r="130" spans="1:52" ht="16.5" x14ac:dyDescent="0.3">
      <c r="A130" s="279" t="str">
        <f>IF(Prog!B128="","",Prog!B128)</f>
        <v/>
      </c>
      <c r="B130" s="279" t="str">
        <f>IF(Prog!C128="","",Prog!C128)</f>
        <v/>
      </c>
      <c r="C130" s="279" t="str">
        <f>IF(Prog!D128="","",Prog!D128)</f>
        <v/>
      </c>
      <c r="D130" s="120"/>
      <c r="E130" s="121" t="str">
        <f t="array" ref="E130">IF($D130="","",COUNT(IF(Inventory!$B$10:$B$1000=$B130,IF(Inventory!$C$10:$C$1000=$C130,IF(Inventory!$D$10:$D$1000=$D130,IF(Inventory!$P$10:$P$1000=E$9,1))))))</f>
        <v/>
      </c>
      <c r="F130" s="121" t="str">
        <f t="array" ref="F130">IF($D130="","",COUNT(IF(Inventory!$B$10:$B$1000=$B130,IF(Inventory!$C$10:$C$1000=$C130,IF(Inventory!$D$10:$D$1000=$D130,IF(Inventory!$P$10:$P$1000=F$9,1))))))</f>
        <v/>
      </c>
      <c r="G130" s="121" t="str">
        <f t="array" ref="G130">IF($D130="","",COUNT(IF(Inventory!$B$10:$B$1000=$B130,IF(Inventory!$C$10:$C$1000=$C130,IF(Inventory!$D$10:$D$1000=$D130,IF(Inventory!$P$10:$P$1000=G$9,1))))))</f>
        <v/>
      </c>
      <c r="H130" s="121" t="str">
        <f t="array" ref="H130">IF($D130="","",COUNT(IF(Inventory!$B$10:$B$1000=$B130,IF(Inventory!$C$10:$C$1000=$C130,IF(Inventory!$D$10:$D$1000=$D130,IF(Inventory!$P$10:$P$1000=H$9,1))))))</f>
        <v/>
      </c>
      <c r="I130" s="121" t="str">
        <f t="array" ref="I130">IF($D130="","",COUNT(IF(Inventory!$B$10:$B$1000=$B130,IF(Inventory!$C$10:$C$1000=$C130,IF(Inventory!$D$10:$D$1000=$D130,IF(Inventory!$P$10:$P$1000=I$9,1))))))</f>
        <v/>
      </c>
      <c r="J130" s="121">
        <f t="shared" si="28"/>
        <v>0</v>
      </c>
      <c r="K130" s="121" t="str">
        <f t="array" ref="K130">IF($D130="","",COUNT(IF(Inventory!$B$10:$B$1000=$B130,IF(Inventory!$C$10:$C$1000=$C130,IF(Inventory!$D$10:$D$1000=$D130,IF(Inventory!$J$10:$J$1000=wicr,1)))))+COUNT(IF(Inventory!$B$10:$B$1000=$B130,IF(Inventory!$C$10:$C$1000=$C130,IF(Inventory!$D$10:$D$1000=$D130,IF(Inventory!$J$10:$J$1000=wifr,1))))))</f>
        <v/>
      </c>
      <c r="L130" s="121" t="str">
        <f t="array" ref="L130">IF($D130="","",COUNT(IF(Inventory!$B$10:$B$1000=$B130,IF(Inventory!$C$10:$C$1000=$C130,IF(Inventory!$D$10:$D$1000=$D130,IF(Inventory!$J$10:$J$1000=wicr,IF(Inventory!$P$10:$P$1000=L$9,1))))))+COUNT(IF(Inventory!$B$10:$B$1000=$B130,IF(Inventory!$C$10:$C$1000=$C130,IF(Inventory!$D$10:$D$1000=$D130,IF(Inventory!$J$10:$J$1000=wifr,IF(Inventory!$P$10:$P$1000=L$9,1)))))))</f>
        <v/>
      </c>
      <c r="M130" s="121" t="str">
        <f t="array" ref="M130">IF($D130="","",COUNT(IF(Inventory!$B$10:$B$1000=$B130,IF(Inventory!$C$10:$C$1000=$C130,IF(Inventory!$D$10:$D$1000=$D130,IF(Inventory!$J$10:$J$1000=wicr,IF(Inventory!$P$10:$P$1000=M$9,1))))))+COUNT(IF(Inventory!$B$10:$B$1000=$B130,IF(Inventory!$C$10:$C$1000=$C130,IF(Inventory!$D$10:$D$1000=$D130,IF(Inventory!$J$10:$J$1000=wifr,IF(Inventory!$P$10:$P$1000=M$9,1)))))))</f>
        <v/>
      </c>
      <c r="N130" s="121" t="str">
        <f t="array" ref="N130">IF($D130="","",COUNT(IF(Inventory!$B$10:$B$1000=$B130,IF(Inventory!$C$10:$C$1000=$C130,IF(Inventory!$D$10:$D$1000=$D130,IF(Inventory!$J$10:$J$1000=wicr,IF(Inventory!$P$10:$P$1000=N$9,1))))))+COUNT(IF(Inventory!$B$10:$B$1000=$B130,IF(Inventory!$C$10:$C$1000=$C130,IF(Inventory!$D$10:$D$1000=$D130,IF(Inventory!$J$10:$J$1000=wifr,IF(Inventory!$P$10:$P$1000=N$9,1)))))))</f>
        <v/>
      </c>
      <c r="O130" s="121" t="str">
        <f t="array" ref="O130">IF($D130="","",COUNT(IF(Inventory!$B$10:$B$1000=$B130,IF(Inventory!$C$10:$C$1000=$C130,IF(Inventory!$D$10:$D$1000=$D130,IF(Inventory!$J$10:$J$1000=wicr,IF(Inventory!$P$10:$P$1000=O$9,1))))))+COUNT(IF(Inventory!$B$10:$B$1000=$B130,IF(Inventory!$C$10:$C$1000=$C130,IF(Inventory!$D$10:$D$1000=$D130,IF(Inventory!$J$10:$J$1000=wifr,IF(Inventory!$P$10:$P$1000=O$9,1)))))))</f>
        <v/>
      </c>
      <c r="P130" s="121" t="str">
        <f t="array" ref="P130">IF($D130="","",COUNT(IF(Inventory!$B$10:$B$1000=$B130,IF(Inventory!$C$10:$C$1000=$C130,IF(Inventory!$D$10:$D$1000=$D130,IF(Inventory!$J$10:$J$1000=wicr,IF(Inventory!$P$10:$P$1000=P$9,1))))))+COUNT(IF(Inventory!$B$10:$B$1000=$B130,IF(Inventory!$C$10:$C$1000=$C130,IF(Inventory!$D$10:$D$1000=$D130,IF(Inventory!$J$10:$J$1000=wifr,IF(Inventory!$P$10:$P$1000=P$9,1)))))))</f>
        <v/>
      </c>
      <c r="Q130" s="122" t="str">
        <f t="shared" si="29"/>
        <v/>
      </c>
      <c r="R130" s="121" t="str">
        <f t="array" ref="R130">IF($D130="","",COUNT(IF(Inventory!$B$10:$B$1000=$B130,IF(Inventory!$C$10:$C$1000=$C130,IF(Inventory!$D$10:$D$1000=$D130,IF(Inventory!$J$10:$J$1000=frig,1))))))</f>
        <v/>
      </c>
      <c r="S130" s="121" t="str">
        <f t="array" ref="S130">IF($D130="","",COUNT(IF(Inventory!$B$10:$B$1000=$B130,IF(Inventory!$C$10:$C$1000=$C130,IF(Inventory!$D$10:$D$1000=$D130,IF(Inventory!$J$10:$J$1000=frig,IF(Inventory!$P$10:$P$1000=S$9,1)))))))</f>
        <v/>
      </c>
      <c r="T130" s="121" t="str">
        <f t="array" ref="T130">IF($D130="","",COUNT(IF(Inventory!$B$10:$B$1000=$B130,IF(Inventory!$C$10:$C$1000=$C130,IF(Inventory!$D$10:$D$1000=$D130,IF(Inventory!$J$10:$J$1000=frig,IF(Inventory!$P$10:$P$1000=T$9,1)))))))</f>
        <v/>
      </c>
      <c r="U130" s="121" t="str">
        <f t="array" ref="U130">IF($D130="","",COUNT(IF(Inventory!$B$10:$B$1000=$B130,IF(Inventory!$C$10:$C$1000=$C130,IF(Inventory!$D$10:$D$1000=$D130,IF(Inventory!$J$10:$J$1000=frig,IF(Inventory!$P$10:$P$1000=U$9,1)))))))</f>
        <v/>
      </c>
      <c r="V130" s="121" t="str">
        <f t="array" ref="V130">IF($D130="","",COUNT(IF(Inventory!$B$10:$B$1000=$B130,IF(Inventory!$C$10:$C$1000=$C130,IF(Inventory!$D$10:$D$1000=$D130,IF(Inventory!$J$10:$J$1000=frig,IF(Inventory!$P$10:$P$1000=V$9,1)))))))</f>
        <v/>
      </c>
      <c r="W130" s="121" t="str">
        <f t="array" ref="W130">IF($D130="","",COUNT(IF(Inventory!$B$10:$B$1000=$B130,IF(Inventory!$C$10:$C$1000=$C130,IF(Inventory!$D$10:$D$1000=$D130,IF(Inventory!$J$10:$J$1000=frig,IF(Inventory!$P$10:$P$1000=W$9,1)))))))</f>
        <v/>
      </c>
      <c r="X130" s="122" t="str">
        <f t="shared" si="30"/>
        <v/>
      </c>
      <c r="Y130" s="121" t="str">
        <f t="array" ref="Y130">IF($D130="","",COUNT(IF(Inventory!$B$10:$B$1000=$B130,IF(Inventory!$C$10:$C$1000=$C130,IF(Inventory!$D$10:$D$1000=$D130,IF(Inventory!$J$10:$J$1000=freez,1))))))</f>
        <v/>
      </c>
      <c r="Z130" s="121" t="str">
        <f t="array" ref="Z130">IF($D130="","",COUNT(IF(Inventory!$B$10:$B$1000=$B130,IF(Inventory!$C$10:$C$1000=$C130,IF(Inventory!$D$10:$D$1000=$D130,IF(Inventory!$J$10:$J$1000=freez,IF(Inventory!$P$10:$P$1000=Z$9,1)))))))</f>
        <v/>
      </c>
      <c r="AA130" s="121" t="str">
        <f t="array" ref="AA130">IF($D130="","",COUNT(IF(Inventory!$B$10:$B$1000=$B130,IF(Inventory!$C$10:$C$1000=$C130,IF(Inventory!$D$10:$D$1000=$D130,IF(Inventory!$J$10:$J$1000=freez,IF(Inventory!$P$10:$P$1000=AA$9,1)))))))</f>
        <v/>
      </c>
      <c r="AB130" s="121" t="str">
        <f t="array" ref="AB130">IF($D130="","",COUNT(IF(Inventory!$B$10:$B$1000=$B130,IF(Inventory!$C$10:$C$1000=$C130,IF(Inventory!$D$10:$D$1000=$D130,IF(Inventory!$J$10:$J$1000=freez,IF(Inventory!$P$10:$P$1000=AB$9,1)))))))</f>
        <v/>
      </c>
      <c r="AC130" s="121" t="str">
        <f t="array" ref="AC130">IF($D130="","",COUNT(IF(Inventory!$B$10:$B$1000=$B130,IF(Inventory!$C$10:$C$1000=$C130,IF(Inventory!$D$10:$D$1000=$D130,IF(Inventory!$J$10:$J$1000=freez,IF(Inventory!$P$10:$P$1000=AC$9,1)))))))</f>
        <v/>
      </c>
      <c r="AD130" s="121" t="str">
        <f t="array" ref="AD130">IF($D130="","",COUNT(IF(Inventory!$B$10:$B$1000=$B130,IF(Inventory!$C$10:$C$1000=$C130,IF(Inventory!$D$10:$D$1000=$D130,IF(Inventory!$J$10:$J$1000=freez,IF(Inventory!$P$10:$P$1000=AD$9,1)))))))</f>
        <v/>
      </c>
      <c r="AE130" s="122" t="str">
        <f t="shared" si="31"/>
        <v/>
      </c>
      <c r="AF130" s="121" t="str">
        <f t="array" ref="AF130">IF($D130="","",SUM(IF(Inventory!$B$10:$B$1000=$B130,IF(Inventory!$C$10:$C$1000=$C130,IF(Inventory!$D$10:$D$1000=$D130,IF(Inventory!$J$10:$J$1000=frig,Inventory!$AC$10:$AC$1000)))))+SUM(IF(Inventory!$B$10:$B$1000=$B130,IF(Inventory!$C$10:$C$1000=$C130,IF(Inventory!$D$10:$D$1000=$D130,IF(Inventory!$J$10:$J$1000=wicr,Inventory!$AC$10:$AC$1000))))))</f>
        <v/>
      </c>
      <c r="AG130" s="121" t="str">
        <f t="array" ref="AG130">IF($D130="","",SUM(IF(Inventory!$B$10:$B$1000=$B130,IF(Inventory!$C$10:$C$1000=$C130,IF(Inventory!$D$10:$D$1000=$D130,IF(Inventory!$J$10:$J$1000=frig,IF(Inventory!$P$10:$P$1000=AG$9,Inventory!$AC$10:$AC$1000))))))+SUM(IF(Inventory!$B$10:$B$1000=$B130,IF(Inventory!$C$10:$C$1000=$C130,IF(Inventory!$D$10:$D$1000=$D130,IF(Inventory!$J$10:$J$1000=wicr,IF(Inventory!$P$10:$P$1000=AG$9,Inventory!$AC$10:$AC$1000)))))))</f>
        <v/>
      </c>
      <c r="AH130" s="121" t="str">
        <f t="array" ref="AH130">IF($D130="","",SUM(IF(Inventory!$B$10:$B$1000=$B130,IF(Inventory!$C$10:$C$1000=$C130,IF(Inventory!$D$10:$D$1000=$D130,IF(Inventory!$J$10:$J$1000=frig,IF(Inventory!$P$10:$P$1000=AH$9,Inventory!$AC$10:$AC$1000))))))+SUM(IF(Inventory!$B$10:$B$1000=$B130,IF(Inventory!$C$10:$C$1000=$C130,IF(Inventory!$D$10:$D$1000=$D130,IF(Inventory!$J$10:$J$1000=wicr,IF(Inventory!$P$10:$P$1000=AH$9,Inventory!$AC$10:$AC$1000)))))))</f>
        <v/>
      </c>
      <c r="AI130" s="121" t="str">
        <f t="array" ref="AI130">IF($D130="","",SUM(IF(Inventory!$B$10:$B$1000=$B130,IF(Inventory!$C$10:$C$1000=$C130,IF(Inventory!$D$10:$D$1000=$D130,IF(Inventory!$J$10:$J$1000=frig,IF(Inventory!$P$10:$P$1000=AI$9,Inventory!$AC$10:$AC$1000))))))+SUM(IF(Inventory!$B$10:$B$1000=$B130,IF(Inventory!$C$10:$C$1000=$C130,IF(Inventory!$D$10:$D$1000=$D130,IF(Inventory!$J$10:$J$1000=wicr,IF(Inventory!$P$10:$P$1000=AI$9,Inventory!$AC$10:$AC$1000)))))))</f>
        <v/>
      </c>
      <c r="AJ130" s="121" t="str">
        <f t="array" ref="AJ130">IF($D130="","",SUM(IF(Inventory!$B$10:$B$1000=$B130,IF(Inventory!$C$10:$C$1000=$C130,IF(Inventory!$D$10:$D$1000=$D130,IF(Inventory!$J$10:$J$1000=frig,IF(Inventory!$P$10:$P$1000=AJ$9,Inventory!$AC$10:$AC$1000))))))+SUM(IF(Inventory!$B$10:$B$1000=$B130,IF(Inventory!$C$10:$C$1000=$C130,IF(Inventory!$D$10:$D$1000=$D130,IF(Inventory!$J$10:$J$1000=wicr,IF(Inventory!$P$10:$P$1000=AJ$9,Inventory!$AC$10:$AC$1000)))))))</f>
        <v/>
      </c>
      <c r="AK130" s="121" t="str">
        <f t="array" ref="AK130">IF($D130="","",SUM(IF(Inventory!$B$10:$B$1000=$B130,IF(Inventory!$C$10:$C$1000=$C130,IF(Inventory!$D$10:$D$1000=$D130,IF(Inventory!$J$10:$J$1000=frig,IF(Inventory!$P$10:$P$1000=AK$9,Inventory!$AC$10:$AC$1000))))))+SUM(IF(Inventory!$B$10:$B$1000=$B130,IF(Inventory!$C$10:$C$1000=$C130,IF(Inventory!$D$10:$D$1000=$D130,IF(Inventory!$J$10:$J$1000=wicr,IF(Inventory!$P$10:$P$1000=AK$9,Inventory!$AC$10:$AC$1000)))))))</f>
        <v/>
      </c>
      <c r="AL130" s="123" t="str">
        <f t="shared" si="32"/>
        <v/>
      </c>
      <c r="AM130" s="121" t="str">
        <f t="array" ref="AM130">IF($D130="","",SUM(IF(Inventory!$B$10:$B$1000=$B130,IF(Inventory!$C$10:$C$1000=$C130,IF(Inventory!$D$10:$D$1000=$D130,IF(Inventory!$J$10:$J$1000=freez,Inventory!$AD$10:$AD$1000)))))+SUM(IF(Inventory!$B$10:$B$1000=$B130,IF(Inventory!$C$10:$C$1000=$C130,IF(Inventory!$D$10:$D$1000=$D130,IF(Inventory!$J$10:$J$1000=wifr,Inventory!$AD$10:$AD$1000))))))</f>
        <v/>
      </c>
      <c r="AN130" s="121" t="str">
        <f t="array" ref="AN130">IF($D130="","",SUM(IF(Inventory!$B$10:$B$1000=$B130,IF(Inventory!$C$10:$C$1000=$C130,IF(Inventory!$D$10:$D$1000=$D130,IF(Inventory!$J$10:$J$1000=freez,IF(Inventory!$P$10:$P$1000=AN$9,Inventory!$AD$10:$AD$1000))))))+SUM(IF(Inventory!$B$10:$B$1000=$B130,IF(Inventory!$C$10:$C$1000=$C130,IF(Inventory!$D$10:$D$1000=$D130,IF(Inventory!$J$10:$J$1000=wifr,IF(Inventory!$P$10:$P$1000=AN$9,Inventory!$AD$10:$AD$1000)))))))</f>
        <v/>
      </c>
      <c r="AO130" s="121" t="str">
        <f t="array" ref="AO130">IF($D130="","",SUM(IF(Inventory!$B$10:$B$1000=$B130,IF(Inventory!$C$10:$C$1000=$C130,IF(Inventory!$D$10:$D$1000=$D130,IF(Inventory!$J$10:$J$1000=freez,IF(Inventory!$P$10:$P$1000=AO$9,Inventory!$AD$10:$AD$1000))))))+SUM(IF(Inventory!$B$10:$B$1000=$B130,IF(Inventory!$C$10:$C$1000=$C130,IF(Inventory!$D$10:$D$1000=$D130,IF(Inventory!$J$10:$J$1000=wifr,IF(Inventory!$P$10:$P$1000=AO$9,Inventory!$AD$10:$AD$1000)))))))</f>
        <v/>
      </c>
      <c r="AP130" s="121" t="str">
        <f t="array" ref="AP130">IF($D130="","",SUM(IF(Inventory!$B$10:$B$1000=$B130,IF(Inventory!$C$10:$C$1000=$C130,IF(Inventory!$D$10:$D$1000=$D130,IF(Inventory!$J$10:$J$1000=freez,IF(Inventory!$P$10:$P$1000=AP$9,Inventory!$AD$10:$AD$1000))))))+SUM(IF(Inventory!$B$10:$B$1000=$B130,IF(Inventory!$C$10:$C$1000=$C130,IF(Inventory!$D$10:$D$1000=$D130,IF(Inventory!$J$10:$J$1000=wifr,IF(Inventory!$P$10:$P$1000=AP$9,Inventory!$AD$10:$AD$1000)))))))</f>
        <v/>
      </c>
      <c r="AQ130" s="121" t="str">
        <f t="array" ref="AQ130">IF($D130="","",SUM(IF(Inventory!$B$10:$B$1000=$B130,IF(Inventory!$C$10:$C$1000=$C130,IF(Inventory!$D$10:$D$1000=$D130,IF(Inventory!$J$10:$J$1000=freez,IF(Inventory!$P$10:$P$1000=AQ$9,Inventory!$AD$10:$AD$1000))))))+SUM(IF(Inventory!$B$10:$B$1000=$B130,IF(Inventory!$C$10:$C$1000=$C130,IF(Inventory!$D$10:$D$1000=$D130,IF(Inventory!$J$10:$J$1000=wifr,IF(Inventory!$P$10:$P$1000=AQ$9,Inventory!$AD$10:$AD$1000)))))))</f>
        <v/>
      </c>
      <c r="AR130" s="121" t="str">
        <f t="array" ref="AR130">IF($D130="","",SUM(IF(Inventory!$B$10:$B$1000=$B130,IF(Inventory!$C$10:$C$1000=$C130,IF(Inventory!$D$10:$D$1000=$D130,IF(Inventory!$J$10:$J$1000=freez,IF(Inventory!$P$10:$P$1000=AR$9,Inventory!$AD$10:$AD$1000))))))+SUM(IF(Inventory!$B$10:$B$1000=$B130,IF(Inventory!$C$10:$C$1000=$C130,IF(Inventory!$D$10:$D$1000=$D130,IF(Inventory!$J$10:$J$1000=wifr,IF(Inventory!$P$10:$P$1000=AR$9,Inventory!$AD$10:$AD$1000)))))))</f>
        <v/>
      </c>
      <c r="AS130" s="124" t="str">
        <f t="shared" si="33"/>
        <v/>
      </c>
      <c r="AU130" s="352"/>
      <c r="AV130" s="352"/>
      <c r="AX130" s="125">
        <f>IF($C130="",0,Prog!$H128*AX$6*($AU130+$AV130)/12000)</f>
        <v>0</v>
      </c>
      <c r="AY130" s="125">
        <f>IF($C130="",0,Prog!$H128*AY$6*($AU130+$AV130)/12000)</f>
        <v>0</v>
      </c>
      <c r="AZ130" s="121"/>
    </row>
    <row r="131" spans="1:52" ht="16.5" x14ac:dyDescent="0.3">
      <c r="A131" s="279" t="str">
        <f>IF(Prog!B129="","",Prog!B129)</f>
        <v/>
      </c>
      <c r="B131" s="279" t="str">
        <f>IF(Prog!C129="","",Prog!C129)</f>
        <v/>
      </c>
      <c r="C131" s="279" t="str">
        <f>IF(Prog!D129="","",Prog!D129)</f>
        <v/>
      </c>
      <c r="D131" s="120"/>
      <c r="E131" s="121" t="str">
        <f t="array" ref="E131">IF($D131="","",COUNT(IF(Inventory!$B$10:$B$1000=$B131,IF(Inventory!$C$10:$C$1000=$C131,IF(Inventory!$D$10:$D$1000=$D131,IF(Inventory!$P$10:$P$1000=E$9,1))))))</f>
        <v/>
      </c>
      <c r="F131" s="121" t="str">
        <f t="array" ref="F131">IF($D131="","",COUNT(IF(Inventory!$B$10:$B$1000=$B131,IF(Inventory!$C$10:$C$1000=$C131,IF(Inventory!$D$10:$D$1000=$D131,IF(Inventory!$P$10:$P$1000=F$9,1))))))</f>
        <v/>
      </c>
      <c r="G131" s="121" t="str">
        <f t="array" ref="G131">IF($D131="","",COUNT(IF(Inventory!$B$10:$B$1000=$B131,IF(Inventory!$C$10:$C$1000=$C131,IF(Inventory!$D$10:$D$1000=$D131,IF(Inventory!$P$10:$P$1000=G$9,1))))))</f>
        <v/>
      </c>
      <c r="H131" s="121" t="str">
        <f t="array" ref="H131">IF($D131="","",COUNT(IF(Inventory!$B$10:$B$1000=$B131,IF(Inventory!$C$10:$C$1000=$C131,IF(Inventory!$D$10:$D$1000=$D131,IF(Inventory!$P$10:$P$1000=H$9,1))))))</f>
        <v/>
      </c>
      <c r="I131" s="121" t="str">
        <f t="array" ref="I131">IF($D131="","",COUNT(IF(Inventory!$B$10:$B$1000=$B131,IF(Inventory!$C$10:$C$1000=$C131,IF(Inventory!$D$10:$D$1000=$D131,IF(Inventory!$P$10:$P$1000=I$9,1))))))</f>
        <v/>
      </c>
      <c r="J131" s="121">
        <f t="shared" si="28"/>
        <v>0</v>
      </c>
      <c r="K131" s="121" t="str">
        <f t="array" ref="K131">IF($D131="","",COUNT(IF(Inventory!$B$10:$B$1000=$B131,IF(Inventory!$C$10:$C$1000=$C131,IF(Inventory!$D$10:$D$1000=$D131,IF(Inventory!$J$10:$J$1000=wicr,1)))))+COUNT(IF(Inventory!$B$10:$B$1000=$B131,IF(Inventory!$C$10:$C$1000=$C131,IF(Inventory!$D$10:$D$1000=$D131,IF(Inventory!$J$10:$J$1000=wifr,1))))))</f>
        <v/>
      </c>
      <c r="L131" s="121" t="str">
        <f t="array" ref="L131">IF($D131="","",COUNT(IF(Inventory!$B$10:$B$1000=$B131,IF(Inventory!$C$10:$C$1000=$C131,IF(Inventory!$D$10:$D$1000=$D131,IF(Inventory!$J$10:$J$1000=wicr,IF(Inventory!$P$10:$P$1000=L$9,1))))))+COUNT(IF(Inventory!$B$10:$B$1000=$B131,IF(Inventory!$C$10:$C$1000=$C131,IF(Inventory!$D$10:$D$1000=$D131,IF(Inventory!$J$10:$J$1000=wifr,IF(Inventory!$P$10:$P$1000=L$9,1)))))))</f>
        <v/>
      </c>
      <c r="M131" s="121" t="str">
        <f t="array" ref="M131">IF($D131="","",COUNT(IF(Inventory!$B$10:$B$1000=$B131,IF(Inventory!$C$10:$C$1000=$C131,IF(Inventory!$D$10:$D$1000=$D131,IF(Inventory!$J$10:$J$1000=wicr,IF(Inventory!$P$10:$P$1000=M$9,1))))))+COUNT(IF(Inventory!$B$10:$B$1000=$B131,IF(Inventory!$C$10:$C$1000=$C131,IF(Inventory!$D$10:$D$1000=$D131,IF(Inventory!$J$10:$J$1000=wifr,IF(Inventory!$P$10:$P$1000=M$9,1)))))))</f>
        <v/>
      </c>
      <c r="N131" s="121" t="str">
        <f t="array" ref="N131">IF($D131="","",COUNT(IF(Inventory!$B$10:$B$1000=$B131,IF(Inventory!$C$10:$C$1000=$C131,IF(Inventory!$D$10:$D$1000=$D131,IF(Inventory!$J$10:$J$1000=wicr,IF(Inventory!$P$10:$P$1000=N$9,1))))))+COUNT(IF(Inventory!$B$10:$B$1000=$B131,IF(Inventory!$C$10:$C$1000=$C131,IF(Inventory!$D$10:$D$1000=$D131,IF(Inventory!$J$10:$J$1000=wifr,IF(Inventory!$P$10:$P$1000=N$9,1)))))))</f>
        <v/>
      </c>
      <c r="O131" s="121" t="str">
        <f t="array" ref="O131">IF($D131="","",COUNT(IF(Inventory!$B$10:$B$1000=$B131,IF(Inventory!$C$10:$C$1000=$C131,IF(Inventory!$D$10:$D$1000=$D131,IF(Inventory!$J$10:$J$1000=wicr,IF(Inventory!$P$10:$P$1000=O$9,1))))))+COUNT(IF(Inventory!$B$10:$B$1000=$B131,IF(Inventory!$C$10:$C$1000=$C131,IF(Inventory!$D$10:$D$1000=$D131,IF(Inventory!$J$10:$J$1000=wifr,IF(Inventory!$P$10:$P$1000=O$9,1)))))))</f>
        <v/>
      </c>
      <c r="P131" s="121" t="str">
        <f t="array" ref="P131">IF($D131="","",COUNT(IF(Inventory!$B$10:$B$1000=$B131,IF(Inventory!$C$10:$C$1000=$C131,IF(Inventory!$D$10:$D$1000=$D131,IF(Inventory!$J$10:$J$1000=wicr,IF(Inventory!$P$10:$P$1000=P$9,1))))))+COUNT(IF(Inventory!$B$10:$B$1000=$B131,IF(Inventory!$C$10:$C$1000=$C131,IF(Inventory!$D$10:$D$1000=$D131,IF(Inventory!$J$10:$J$1000=wifr,IF(Inventory!$P$10:$P$1000=P$9,1)))))))</f>
        <v/>
      </c>
      <c r="Q131" s="122" t="str">
        <f t="shared" si="29"/>
        <v/>
      </c>
      <c r="R131" s="121" t="str">
        <f t="array" ref="R131">IF($D131="","",COUNT(IF(Inventory!$B$10:$B$1000=$B131,IF(Inventory!$C$10:$C$1000=$C131,IF(Inventory!$D$10:$D$1000=$D131,IF(Inventory!$J$10:$J$1000=frig,1))))))</f>
        <v/>
      </c>
      <c r="S131" s="121" t="str">
        <f t="array" ref="S131">IF($D131="","",COUNT(IF(Inventory!$B$10:$B$1000=$B131,IF(Inventory!$C$10:$C$1000=$C131,IF(Inventory!$D$10:$D$1000=$D131,IF(Inventory!$J$10:$J$1000=frig,IF(Inventory!$P$10:$P$1000=S$9,1)))))))</f>
        <v/>
      </c>
      <c r="T131" s="121" t="str">
        <f t="array" ref="T131">IF($D131="","",COUNT(IF(Inventory!$B$10:$B$1000=$B131,IF(Inventory!$C$10:$C$1000=$C131,IF(Inventory!$D$10:$D$1000=$D131,IF(Inventory!$J$10:$J$1000=frig,IF(Inventory!$P$10:$P$1000=T$9,1)))))))</f>
        <v/>
      </c>
      <c r="U131" s="121" t="str">
        <f t="array" ref="U131">IF($D131="","",COUNT(IF(Inventory!$B$10:$B$1000=$B131,IF(Inventory!$C$10:$C$1000=$C131,IF(Inventory!$D$10:$D$1000=$D131,IF(Inventory!$J$10:$J$1000=frig,IF(Inventory!$P$10:$P$1000=U$9,1)))))))</f>
        <v/>
      </c>
      <c r="V131" s="121" t="str">
        <f t="array" ref="V131">IF($D131="","",COUNT(IF(Inventory!$B$10:$B$1000=$B131,IF(Inventory!$C$10:$C$1000=$C131,IF(Inventory!$D$10:$D$1000=$D131,IF(Inventory!$J$10:$J$1000=frig,IF(Inventory!$P$10:$P$1000=V$9,1)))))))</f>
        <v/>
      </c>
      <c r="W131" s="121" t="str">
        <f t="array" ref="W131">IF($D131="","",COUNT(IF(Inventory!$B$10:$B$1000=$B131,IF(Inventory!$C$10:$C$1000=$C131,IF(Inventory!$D$10:$D$1000=$D131,IF(Inventory!$J$10:$J$1000=frig,IF(Inventory!$P$10:$P$1000=W$9,1)))))))</f>
        <v/>
      </c>
      <c r="X131" s="122" t="str">
        <f t="shared" si="30"/>
        <v/>
      </c>
      <c r="Y131" s="121" t="str">
        <f t="array" ref="Y131">IF($D131="","",COUNT(IF(Inventory!$B$10:$B$1000=$B131,IF(Inventory!$C$10:$C$1000=$C131,IF(Inventory!$D$10:$D$1000=$D131,IF(Inventory!$J$10:$J$1000=freez,1))))))</f>
        <v/>
      </c>
      <c r="Z131" s="121" t="str">
        <f t="array" ref="Z131">IF($D131="","",COUNT(IF(Inventory!$B$10:$B$1000=$B131,IF(Inventory!$C$10:$C$1000=$C131,IF(Inventory!$D$10:$D$1000=$D131,IF(Inventory!$J$10:$J$1000=freez,IF(Inventory!$P$10:$P$1000=Z$9,1)))))))</f>
        <v/>
      </c>
      <c r="AA131" s="121" t="str">
        <f t="array" ref="AA131">IF($D131="","",COUNT(IF(Inventory!$B$10:$B$1000=$B131,IF(Inventory!$C$10:$C$1000=$C131,IF(Inventory!$D$10:$D$1000=$D131,IF(Inventory!$J$10:$J$1000=freez,IF(Inventory!$P$10:$P$1000=AA$9,1)))))))</f>
        <v/>
      </c>
      <c r="AB131" s="121" t="str">
        <f t="array" ref="AB131">IF($D131="","",COUNT(IF(Inventory!$B$10:$B$1000=$B131,IF(Inventory!$C$10:$C$1000=$C131,IF(Inventory!$D$10:$D$1000=$D131,IF(Inventory!$J$10:$J$1000=freez,IF(Inventory!$P$10:$P$1000=AB$9,1)))))))</f>
        <v/>
      </c>
      <c r="AC131" s="121" t="str">
        <f t="array" ref="AC131">IF($D131="","",COUNT(IF(Inventory!$B$10:$B$1000=$B131,IF(Inventory!$C$10:$C$1000=$C131,IF(Inventory!$D$10:$D$1000=$D131,IF(Inventory!$J$10:$J$1000=freez,IF(Inventory!$P$10:$P$1000=AC$9,1)))))))</f>
        <v/>
      </c>
      <c r="AD131" s="121" t="str">
        <f t="array" ref="AD131">IF($D131="","",COUNT(IF(Inventory!$B$10:$B$1000=$B131,IF(Inventory!$C$10:$C$1000=$C131,IF(Inventory!$D$10:$D$1000=$D131,IF(Inventory!$J$10:$J$1000=freez,IF(Inventory!$P$10:$P$1000=AD$9,1)))))))</f>
        <v/>
      </c>
      <c r="AE131" s="122" t="str">
        <f t="shared" si="31"/>
        <v/>
      </c>
      <c r="AF131" s="121" t="str">
        <f t="array" ref="AF131">IF($D131="","",SUM(IF(Inventory!$B$10:$B$1000=$B131,IF(Inventory!$C$10:$C$1000=$C131,IF(Inventory!$D$10:$D$1000=$D131,IF(Inventory!$J$10:$J$1000=frig,Inventory!$AC$10:$AC$1000)))))+SUM(IF(Inventory!$B$10:$B$1000=$B131,IF(Inventory!$C$10:$C$1000=$C131,IF(Inventory!$D$10:$D$1000=$D131,IF(Inventory!$J$10:$J$1000=wicr,Inventory!$AC$10:$AC$1000))))))</f>
        <v/>
      </c>
      <c r="AG131" s="121" t="str">
        <f t="array" ref="AG131">IF($D131="","",SUM(IF(Inventory!$B$10:$B$1000=$B131,IF(Inventory!$C$10:$C$1000=$C131,IF(Inventory!$D$10:$D$1000=$D131,IF(Inventory!$J$10:$J$1000=frig,IF(Inventory!$P$10:$P$1000=AG$9,Inventory!$AC$10:$AC$1000))))))+SUM(IF(Inventory!$B$10:$B$1000=$B131,IF(Inventory!$C$10:$C$1000=$C131,IF(Inventory!$D$10:$D$1000=$D131,IF(Inventory!$J$10:$J$1000=wicr,IF(Inventory!$P$10:$P$1000=AG$9,Inventory!$AC$10:$AC$1000)))))))</f>
        <v/>
      </c>
      <c r="AH131" s="121" t="str">
        <f t="array" ref="AH131">IF($D131="","",SUM(IF(Inventory!$B$10:$B$1000=$B131,IF(Inventory!$C$10:$C$1000=$C131,IF(Inventory!$D$10:$D$1000=$D131,IF(Inventory!$J$10:$J$1000=frig,IF(Inventory!$P$10:$P$1000=AH$9,Inventory!$AC$10:$AC$1000))))))+SUM(IF(Inventory!$B$10:$B$1000=$B131,IF(Inventory!$C$10:$C$1000=$C131,IF(Inventory!$D$10:$D$1000=$D131,IF(Inventory!$J$10:$J$1000=wicr,IF(Inventory!$P$10:$P$1000=AH$9,Inventory!$AC$10:$AC$1000)))))))</f>
        <v/>
      </c>
      <c r="AI131" s="121" t="str">
        <f t="array" ref="AI131">IF($D131="","",SUM(IF(Inventory!$B$10:$B$1000=$B131,IF(Inventory!$C$10:$C$1000=$C131,IF(Inventory!$D$10:$D$1000=$D131,IF(Inventory!$J$10:$J$1000=frig,IF(Inventory!$P$10:$P$1000=AI$9,Inventory!$AC$10:$AC$1000))))))+SUM(IF(Inventory!$B$10:$B$1000=$B131,IF(Inventory!$C$10:$C$1000=$C131,IF(Inventory!$D$10:$D$1000=$D131,IF(Inventory!$J$10:$J$1000=wicr,IF(Inventory!$P$10:$P$1000=AI$9,Inventory!$AC$10:$AC$1000)))))))</f>
        <v/>
      </c>
      <c r="AJ131" s="121" t="str">
        <f t="array" ref="AJ131">IF($D131="","",SUM(IF(Inventory!$B$10:$B$1000=$B131,IF(Inventory!$C$10:$C$1000=$C131,IF(Inventory!$D$10:$D$1000=$D131,IF(Inventory!$J$10:$J$1000=frig,IF(Inventory!$P$10:$P$1000=AJ$9,Inventory!$AC$10:$AC$1000))))))+SUM(IF(Inventory!$B$10:$B$1000=$B131,IF(Inventory!$C$10:$C$1000=$C131,IF(Inventory!$D$10:$D$1000=$D131,IF(Inventory!$J$10:$J$1000=wicr,IF(Inventory!$P$10:$P$1000=AJ$9,Inventory!$AC$10:$AC$1000)))))))</f>
        <v/>
      </c>
      <c r="AK131" s="121" t="str">
        <f t="array" ref="AK131">IF($D131="","",SUM(IF(Inventory!$B$10:$B$1000=$B131,IF(Inventory!$C$10:$C$1000=$C131,IF(Inventory!$D$10:$D$1000=$D131,IF(Inventory!$J$10:$J$1000=frig,IF(Inventory!$P$10:$P$1000=AK$9,Inventory!$AC$10:$AC$1000))))))+SUM(IF(Inventory!$B$10:$B$1000=$B131,IF(Inventory!$C$10:$C$1000=$C131,IF(Inventory!$D$10:$D$1000=$D131,IF(Inventory!$J$10:$J$1000=wicr,IF(Inventory!$P$10:$P$1000=AK$9,Inventory!$AC$10:$AC$1000)))))))</f>
        <v/>
      </c>
      <c r="AL131" s="123" t="str">
        <f t="shared" si="32"/>
        <v/>
      </c>
      <c r="AM131" s="121" t="str">
        <f t="array" ref="AM131">IF($D131="","",SUM(IF(Inventory!$B$10:$B$1000=$B131,IF(Inventory!$C$10:$C$1000=$C131,IF(Inventory!$D$10:$D$1000=$D131,IF(Inventory!$J$10:$J$1000=freez,Inventory!$AD$10:$AD$1000)))))+SUM(IF(Inventory!$B$10:$B$1000=$B131,IF(Inventory!$C$10:$C$1000=$C131,IF(Inventory!$D$10:$D$1000=$D131,IF(Inventory!$J$10:$J$1000=wifr,Inventory!$AD$10:$AD$1000))))))</f>
        <v/>
      </c>
      <c r="AN131" s="121" t="str">
        <f t="array" ref="AN131">IF($D131="","",SUM(IF(Inventory!$B$10:$B$1000=$B131,IF(Inventory!$C$10:$C$1000=$C131,IF(Inventory!$D$10:$D$1000=$D131,IF(Inventory!$J$10:$J$1000=freez,IF(Inventory!$P$10:$P$1000=AN$9,Inventory!$AD$10:$AD$1000))))))+SUM(IF(Inventory!$B$10:$B$1000=$B131,IF(Inventory!$C$10:$C$1000=$C131,IF(Inventory!$D$10:$D$1000=$D131,IF(Inventory!$J$10:$J$1000=wifr,IF(Inventory!$P$10:$P$1000=AN$9,Inventory!$AD$10:$AD$1000)))))))</f>
        <v/>
      </c>
      <c r="AO131" s="121" t="str">
        <f t="array" ref="AO131">IF($D131="","",SUM(IF(Inventory!$B$10:$B$1000=$B131,IF(Inventory!$C$10:$C$1000=$C131,IF(Inventory!$D$10:$D$1000=$D131,IF(Inventory!$J$10:$J$1000=freez,IF(Inventory!$P$10:$P$1000=AO$9,Inventory!$AD$10:$AD$1000))))))+SUM(IF(Inventory!$B$10:$B$1000=$B131,IF(Inventory!$C$10:$C$1000=$C131,IF(Inventory!$D$10:$D$1000=$D131,IF(Inventory!$J$10:$J$1000=wifr,IF(Inventory!$P$10:$P$1000=AO$9,Inventory!$AD$10:$AD$1000)))))))</f>
        <v/>
      </c>
      <c r="AP131" s="121" t="str">
        <f t="array" ref="AP131">IF($D131="","",SUM(IF(Inventory!$B$10:$B$1000=$B131,IF(Inventory!$C$10:$C$1000=$C131,IF(Inventory!$D$10:$D$1000=$D131,IF(Inventory!$J$10:$J$1000=freez,IF(Inventory!$P$10:$P$1000=AP$9,Inventory!$AD$10:$AD$1000))))))+SUM(IF(Inventory!$B$10:$B$1000=$B131,IF(Inventory!$C$10:$C$1000=$C131,IF(Inventory!$D$10:$D$1000=$D131,IF(Inventory!$J$10:$J$1000=wifr,IF(Inventory!$P$10:$P$1000=AP$9,Inventory!$AD$10:$AD$1000)))))))</f>
        <v/>
      </c>
      <c r="AQ131" s="121" t="str">
        <f t="array" ref="AQ131">IF($D131="","",SUM(IF(Inventory!$B$10:$B$1000=$B131,IF(Inventory!$C$10:$C$1000=$C131,IF(Inventory!$D$10:$D$1000=$D131,IF(Inventory!$J$10:$J$1000=freez,IF(Inventory!$P$10:$P$1000=AQ$9,Inventory!$AD$10:$AD$1000))))))+SUM(IF(Inventory!$B$10:$B$1000=$B131,IF(Inventory!$C$10:$C$1000=$C131,IF(Inventory!$D$10:$D$1000=$D131,IF(Inventory!$J$10:$J$1000=wifr,IF(Inventory!$P$10:$P$1000=AQ$9,Inventory!$AD$10:$AD$1000)))))))</f>
        <v/>
      </c>
      <c r="AR131" s="121" t="str">
        <f t="array" ref="AR131">IF($D131="","",SUM(IF(Inventory!$B$10:$B$1000=$B131,IF(Inventory!$C$10:$C$1000=$C131,IF(Inventory!$D$10:$D$1000=$D131,IF(Inventory!$J$10:$J$1000=freez,IF(Inventory!$P$10:$P$1000=AR$9,Inventory!$AD$10:$AD$1000))))))+SUM(IF(Inventory!$B$10:$B$1000=$B131,IF(Inventory!$C$10:$C$1000=$C131,IF(Inventory!$D$10:$D$1000=$D131,IF(Inventory!$J$10:$J$1000=wifr,IF(Inventory!$P$10:$P$1000=AR$9,Inventory!$AD$10:$AD$1000)))))))</f>
        <v/>
      </c>
      <c r="AS131" s="124" t="str">
        <f t="shared" si="33"/>
        <v/>
      </c>
      <c r="AU131" s="352"/>
      <c r="AV131" s="352"/>
      <c r="AX131" s="125">
        <f>IF($C131="",0,Prog!$H129*AX$6*($AU131+$AV131)/12000)</f>
        <v>0</v>
      </c>
      <c r="AY131" s="125">
        <f>IF($C131="",0,Prog!$H129*AY$6*($AU131+$AV131)/12000)</f>
        <v>0</v>
      </c>
      <c r="AZ131" s="121"/>
    </row>
    <row r="132" spans="1:52" ht="16.5" x14ac:dyDescent="0.3">
      <c r="A132" s="279" t="str">
        <f>IF(Prog!B130="","",Prog!B130)</f>
        <v/>
      </c>
      <c r="B132" s="279" t="str">
        <f>IF(Prog!C130="","",Prog!C130)</f>
        <v/>
      </c>
      <c r="C132" s="279" t="str">
        <f>IF(Prog!D130="","",Prog!D130)</f>
        <v/>
      </c>
      <c r="D132" s="120"/>
      <c r="E132" s="121" t="str">
        <f t="array" ref="E132">IF($D132="","",COUNT(IF(Inventory!$B$10:$B$1000=$B132,IF(Inventory!$C$10:$C$1000=$C132,IF(Inventory!$D$10:$D$1000=$D132,IF(Inventory!$P$10:$P$1000=E$9,1))))))</f>
        <v/>
      </c>
      <c r="F132" s="121" t="str">
        <f t="array" ref="F132">IF($D132="","",COUNT(IF(Inventory!$B$10:$B$1000=$B132,IF(Inventory!$C$10:$C$1000=$C132,IF(Inventory!$D$10:$D$1000=$D132,IF(Inventory!$P$10:$P$1000=F$9,1))))))</f>
        <v/>
      </c>
      <c r="G132" s="121" t="str">
        <f t="array" ref="G132">IF($D132="","",COUNT(IF(Inventory!$B$10:$B$1000=$B132,IF(Inventory!$C$10:$C$1000=$C132,IF(Inventory!$D$10:$D$1000=$D132,IF(Inventory!$P$10:$P$1000=G$9,1))))))</f>
        <v/>
      </c>
      <c r="H132" s="121" t="str">
        <f t="array" ref="H132">IF($D132="","",COUNT(IF(Inventory!$B$10:$B$1000=$B132,IF(Inventory!$C$10:$C$1000=$C132,IF(Inventory!$D$10:$D$1000=$D132,IF(Inventory!$P$10:$P$1000=H$9,1))))))</f>
        <v/>
      </c>
      <c r="I132" s="121" t="str">
        <f t="array" ref="I132">IF($D132="","",COUNT(IF(Inventory!$B$10:$B$1000=$B132,IF(Inventory!$C$10:$C$1000=$C132,IF(Inventory!$D$10:$D$1000=$D132,IF(Inventory!$P$10:$P$1000=I$9,1))))))</f>
        <v/>
      </c>
      <c r="J132" s="121">
        <f t="shared" si="28"/>
        <v>0</v>
      </c>
      <c r="K132" s="121" t="str">
        <f t="array" ref="K132">IF($D132="","",COUNT(IF(Inventory!$B$10:$B$1000=$B132,IF(Inventory!$C$10:$C$1000=$C132,IF(Inventory!$D$10:$D$1000=$D132,IF(Inventory!$J$10:$J$1000=wicr,1)))))+COUNT(IF(Inventory!$B$10:$B$1000=$B132,IF(Inventory!$C$10:$C$1000=$C132,IF(Inventory!$D$10:$D$1000=$D132,IF(Inventory!$J$10:$J$1000=wifr,1))))))</f>
        <v/>
      </c>
      <c r="L132" s="121" t="str">
        <f t="array" ref="L132">IF($D132="","",COUNT(IF(Inventory!$B$10:$B$1000=$B132,IF(Inventory!$C$10:$C$1000=$C132,IF(Inventory!$D$10:$D$1000=$D132,IF(Inventory!$J$10:$J$1000=wicr,IF(Inventory!$P$10:$P$1000=L$9,1))))))+COUNT(IF(Inventory!$B$10:$B$1000=$B132,IF(Inventory!$C$10:$C$1000=$C132,IF(Inventory!$D$10:$D$1000=$D132,IF(Inventory!$J$10:$J$1000=wifr,IF(Inventory!$P$10:$P$1000=L$9,1)))))))</f>
        <v/>
      </c>
      <c r="M132" s="121" t="str">
        <f t="array" ref="M132">IF($D132="","",COUNT(IF(Inventory!$B$10:$B$1000=$B132,IF(Inventory!$C$10:$C$1000=$C132,IF(Inventory!$D$10:$D$1000=$D132,IF(Inventory!$J$10:$J$1000=wicr,IF(Inventory!$P$10:$P$1000=M$9,1))))))+COUNT(IF(Inventory!$B$10:$B$1000=$B132,IF(Inventory!$C$10:$C$1000=$C132,IF(Inventory!$D$10:$D$1000=$D132,IF(Inventory!$J$10:$J$1000=wifr,IF(Inventory!$P$10:$P$1000=M$9,1)))))))</f>
        <v/>
      </c>
      <c r="N132" s="121" t="str">
        <f t="array" ref="N132">IF($D132="","",COUNT(IF(Inventory!$B$10:$B$1000=$B132,IF(Inventory!$C$10:$C$1000=$C132,IF(Inventory!$D$10:$D$1000=$D132,IF(Inventory!$J$10:$J$1000=wicr,IF(Inventory!$P$10:$P$1000=N$9,1))))))+COUNT(IF(Inventory!$B$10:$B$1000=$B132,IF(Inventory!$C$10:$C$1000=$C132,IF(Inventory!$D$10:$D$1000=$D132,IF(Inventory!$J$10:$J$1000=wifr,IF(Inventory!$P$10:$P$1000=N$9,1)))))))</f>
        <v/>
      </c>
      <c r="O132" s="121" t="str">
        <f t="array" ref="O132">IF($D132="","",COUNT(IF(Inventory!$B$10:$B$1000=$B132,IF(Inventory!$C$10:$C$1000=$C132,IF(Inventory!$D$10:$D$1000=$D132,IF(Inventory!$J$10:$J$1000=wicr,IF(Inventory!$P$10:$P$1000=O$9,1))))))+COUNT(IF(Inventory!$B$10:$B$1000=$B132,IF(Inventory!$C$10:$C$1000=$C132,IF(Inventory!$D$10:$D$1000=$D132,IF(Inventory!$J$10:$J$1000=wifr,IF(Inventory!$P$10:$P$1000=O$9,1)))))))</f>
        <v/>
      </c>
      <c r="P132" s="121" t="str">
        <f t="array" ref="P132">IF($D132="","",COUNT(IF(Inventory!$B$10:$B$1000=$B132,IF(Inventory!$C$10:$C$1000=$C132,IF(Inventory!$D$10:$D$1000=$D132,IF(Inventory!$J$10:$J$1000=wicr,IF(Inventory!$P$10:$P$1000=P$9,1))))))+COUNT(IF(Inventory!$B$10:$B$1000=$B132,IF(Inventory!$C$10:$C$1000=$C132,IF(Inventory!$D$10:$D$1000=$D132,IF(Inventory!$J$10:$J$1000=wifr,IF(Inventory!$P$10:$P$1000=P$9,1)))))))</f>
        <v/>
      </c>
      <c r="Q132" s="122" t="str">
        <f t="shared" si="29"/>
        <v/>
      </c>
      <c r="R132" s="121" t="str">
        <f t="array" ref="R132">IF($D132="","",COUNT(IF(Inventory!$B$10:$B$1000=$B132,IF(Inventory!$C$10:$C$1000=$C132,IF(Inventory!$D$10:$D$1000=$D132,IF(Inventory!$J$10:$J$1000=frig,1))))))</f>
        <v/>
      </c>
      <c r="S132" s="121" t="str">
        <f t="array" ref="S132">IF($D132="","",COUNT(IF(Inventory!$B$10:$B$1000=$B132,IF(Inventory!$C$10:$C$1000=$C132,IF(Inventory!$D$10:$D$1000=$D132,IF(Inventory!$J$10:$J$1000=frig,IF(Inventory!$P$10:$P$1000=S$9,1)))))))</f>
        <v/>
      </c>
      <c r="T132" s="121" t="str">
        <f t="array" ref="T132">IF($D132="","",COUNT(IF(Inventory!$B$10:$B$1000=$B132,IF(Inventory!$C$10:$C$1000=$C132,IF(Inventory!$D$10:$D$1000=$D132,IF(Inventory!$J$10:$J$1000=frig,IF(Inventory!$P$10:$P$1000=T$9,1)))))))</f>
        <v/>
      </c>
      <c r="U132" s="121" t="str">
        <f t="array" ref="U132">IF($D132="","",COUNT(IF(Inventory!$B$10:$B$1000=$B132,IF(Inventory!$C$10:$C$1000=$C132,IF(Inventory!$D$10:$D$1000=$D132,IF(Inventory!$J$10:$J$1000=frig,IF(Inventory!$P$10:$P$1000=U$9,1)))))))</f>
        <v/>
      </c>
      <c r="V132" s="121" t="str">
        <f t="array" ref="V132">IF($D132="","",COUNT(IF(Inventory!$B$10:$B$1000=$B132,IF(Inventory!$C$10:$C$1000=$C132,IF(Inventory!$D$10:$D$1000=$D132,IF(Inventory!$J$10:$J$1000=frig,IF(Inventory!$P$10:$P$1000=V$9,1)))))))</f>
        <v/>
      </c>
      <c r="W132" s="121" t="str">
        <f t="array" ref="W132">IF($D132="","",COUNT(IF(Inventory!$B$10:$B$1000=$B132,IF(Inventory!$C$10:$C$1000=$C132,IF(Inventory!$D$10:$D$1000=$D132,IF(Inventory!$J$10:$J$1000=frig,IF(Inventory!$P$10:$P$1000=W$9,1)))))))</f>
        <v/>
      </c>
      <c r="X132" s="122" t="str">
        <f t="shared" si="30"/>
        <v/>
      </c>
      <c r="Y132" s="121" t="str">
        <f t="array" ref="Y132">IF($D132="","",COUNT(IF(Inventory!$B$10:$B$1000=$B132,IF(Inventory!$C$10:$C$1000=$C132,IF(Inventory!$D$10:$D$1000=$D132,IF(Inventory!$J$10:$J$1000=freez,1))))))</f>
        <v/>
      </c>
      <c r="Z132" s="121" t="str">
        <f t="array" ref="Z132">IF($D132="","",COUNT(IF(Inventory!$B$10:$B$1000=$B132,IF(Inventory!$C$10:$C$1000=$C132,IF(Inventory!$D$10:$D$1000=$D132,IF(Inventory!$J$10:$J$1000=freez,IF(Inventory!$P$10:$P$1000=Z$9,1)))))))</f>
        <v/>
      </c>
      <c r="AA132" s="121" t="str">
        <f t="array" ref="AA132">IF($D132="","",COUNT(IF(Inventory!$B$10:$B$1000=$B132,IF(Inventory!$C$10:$C$1000=$C132,IF(Inventory!$D$10:$D$1000=$D132,IF(Inventory!$J$10:$J$1000=freez,IF(Inventory!$P$10:$P$1000=AA$9,1)))))))</f>
        <v/>
      </c>
      <c r="AB132" s="121" t="str">
        <f t="array" ref="AB132">IF($D132="","",COUNT(IF(Inventory!$B$10:$B$1000=$B132,IF(Inventory!$C$10:$C$1000=$C132,IF(Inventory!$D$10:$D$1000=$D132,IF(Inventory!$J$10:$J$1000=freez,IF(Inventory!$P$10:$P$1000=AB$9,1)))))))</f>
        <v/>
      </c>
      <c r="AC132" s="121" t="str">
        <f t="array" ref="AC132">IF($D132="","",COUNT(IF(Inventory!$B$10:$B$1000=$B132,IF(Inventory!$C$10:$C$1000=$C132,IF(Inventory!$D$10:$D$1000=$D132,IF(Inventory!$J$10:$J$1000=freez,IF(Inventory!$P$10:$P$1000=AC$9,1)))))))</f>
        <v/>
      </c>
      <c r="AD132" s="121" t="str">
        <f t="array" ref="AD132">IF($D132="","",COUNT(IF(Inventory!$B$10:$B$1000=$B132,IF(Inventory!$C$10:$C$1000=$C132,IF(Inventory!$D$10:$D$1000=$D132,IF(Inventory!$J$10:$J$1000=freez,IF(Inventory!$P$10:$P$1000=AD$9,1)))))))</f>
        <v/>
      </c>
      <c r="AE132" s="122" t="str">
        <f t="shared" si="31"/>
        <v/>
      </c>
      <c r="AF132" s="121" t="str">
        <f t="array" ref="AF132">IF($D132="","",SUM(IF(Inventory!$B$10:$B$1000=$B132,IF(Inventory!$C$10:$C$1000=$C132,IF(Inventory!$D$10:$D$1000=$D132,IF(Inventory!$J$10:$J$1000=frig,Inventory!$AC$10:$AC$1000)))))+SUM(IF(Inventory!$B$10:$B$1000=$B132,IF(Inventory!$C$10:$C$1000=$C132,IF(Inventory!$D$10:$D$1000=$D132,IF(Inventory!$J$10:$J$1000=wicr,Inventory!$AC$10:$AC$1000))))))</f>
        <v/>
      </c>
      <c r="AG132" s="121" t="str">
        <f t="array" ref="AG132">IF($D132="","",SUM(IF(Inventory!$B$10:$B$1000=$B132,IF(Inventory!$C$10:$C$1000=$C132,IF(Inventory!$D$10:$D$1000=$D132,IF(Inventory!$J$10:$J$1000=frig,IF(Inventory!$P$10:$P$1000=AG$9,Inventory!$AC$10:$AC$1000))))))+SUM(IF(Inventory!$B$10:$B$1000=$B132,IF(Inventory!$C$10:$C$1000=$C132,IF(Inventory!$D$10:$D$1000=$D132,IF(Inventory!$J$10:$J$1000=wicr,IF(Inventory!$P$10:$P$1000=AG$9,Inventory!$AC$10:$AC$1000)))))))</f>
        <v/>
      </c>
      <c r="AH132" s="121" t="str">
        <f t="array" ref="AH132">IF($D132="","",SUM(IF(Inventory!$B$10:$B$1000=$B132,IF(Inventory!$C$10:$C$1000=$C132,IF(Inventory!$D$10:$D$1000=$D132,IF(Inventory!$J$10:$J$1000=frig,IF(Inventory!$P$10:$P$1000=AH$9,Inventory!$AC$10:$AC$1000))))))+SUM(IF(Inventory!$B$10:$B$1000=$B132,IF(Inventory!$C$10:$C$1000=$C132,IF(Inventory!$D$10:$D$1000=$D132,IF(Inventory!$J$10:$J$1000=wicr,IF(Inventory!$P$10:$P$1000=AH$9,Inventory!$AC$10:$AC$1000)))))))</f>
        <v/>
      </c>
      <c r="AI132" s="121" t="str">
        <f t="array" ref="AI132">IF($D132="","",SUM(IF(Inventory!$B$10:$B$1000=$B132,IF(Inventory!$C$10:$C$1000=$C132,IF(Inventory!$D$10:$D$1000=$D132,IF(Inventory!$J$10:$J$1000=frig,IF(Inventory!$P$10:$P$1000=AI$9,Inventory!$AC$10:$AC$1000))))))+SUM(IF(Inventory!$B$10:$B$1000=$B132,IF(Inventory!$C$10:$C$1000=$C132,IF(Inventory!$D$10:$D$1000=$D132,IF(Inventory!$J$10:$J$1000=wicr,IF(Inventory!$P$10:$P$1000=AI$9,Inventory!$AC$10:$AC$1000)))))))</f>
        <v/>
      </c>
      <c r="AJ132" s="121" t="str">
        <f t="array" ref="AJ132">IF($D132="","",SUM(IF(Inventory!$B$10:$B$1000=$B132,IF(Inventory!$C$10:$C$1000=$C132,IF(Inventory!$D$10:$D$1000=$D132,IF(Inventory!$J$10:$J$1000=frig,IF(Inventory!$P$10:$P$1000=AJ$9,Inventory!$AC$10:$AC$1000))))))+SUM(IF(Inventory!$B$10:$B$1000=$B132,IF(Inventory!$C$10:$C$1000=$C132,IF(Inventory!$D$10:$D$1000=$D132,IF(Inventory!$J$10:$J$1000=wicr,IF(Inventory!$P$10:$P$1000=AJ$9,Inventory!$AC$10:$AC$1000)))))))</f>
        <v/>
      </c>
      <c r="AK132" s="121" t="str">
        <f t="array" ref="AK132">IF($D132="","",SUM(IF(Inventory!$B$10:$B$1000=$B132,IF(Inventory!$C$10:$C$1000=$C132,IF(Inventory!$D$10:$D$1000=$D132,IF(Inventory!$J$10:$J$1000=frig,IF(Inventory!$P$10:$P$1000=AK$9,Inventory!$AC$10:$AC$1000))))))+SUM(IF(Inventory!$B$10:$B$1000=$B132,IF(Inventory!$C$10:$C$1000=$C132,IF(Inventory!$D$10:$D$1000=$D132,IF(Inventory!$J$10:$J$1000=wicr,IF(Inventory!$P$10:$P$1000=AK$9,Inventory!$AC$10:$AC$1000)))))))</f>
        <v/>
      </c>
      <c r="AL132" s="123" t="str">
        <f t="shared" si="32"/>
        <v/>
      </c>
      <c r="AM132" s="121" t="str">
        <f t="array" ref="AM132">IF($D132="","",SUM(IF(Inventory!$B$10:$B$1000=$B132,IF(Inventory!$C$10:$C$1000=$C132,IF(Inventory!$D$10:$D$1000=$D132,IF(Inventory!$J$10:$J$1000=freez,Inventory!$AD$10:$AD$1000)))))+SUM(IF(Inventory!$B$10:$B$1000=$B132,IF(Inventory!$C$10:$C$1000=$C132,IF(Inventory!$D$10:$D$1000=$D132,IF(Inventory!$J$10:$J$1000=wifr,Inventory!$AD$10:$AD$1000))))))</f>
        <v/>
      </c>
      <c r="AN132" s="121" t="str">
        <f t="array" ref="AN132">IF($D132="","",SUM(IF(Inventory!$B$10:$B$1000=$B132,IF(Inventory!$C$10:$C$1000=$C132,IF(Inventory!$D$10:$D$1000=$D132,IF(Inventory!$J$10:$J$1000=freez,IF(Inventory!$P$10:$P$1000=AN$9,Inventory!$AD$10:$AD$1000))))))+SUM(IF(Inventory!$B$10:$B$1000=$B132,IF(Inventory!$C$10:$C$1000=$C132,IF(Inventory!$D$10:$D$1000=$D132,IF(Inventory!$J$10:$J$1000=wifr,IF(Inventory!$P$10:$P$1000=AN$9,Inventory!$AD$10:$AD$1000)))))))</f>
        <v/>
      </c>
      <c r="AO132" s="121" t="str">
        <f t="array" ref="AO132">IF($D132="","",SUM(IF(Inventory!$B$10:$B$1000=$B132,IF(Inventory!$C$10:$C$1000=$C132,IF(Inventory!$D$10:$D$1000=$D132,IF(Inventory!$J$10:$J$1000=freez,IF(Inventory!$P$10:$P$1000=AO$9,Inventory!$AD$10:$AD$1000))))))+SUM(IF(Inventory!$B$10:$B$1000=$B132,IF(Inventory!$C$10:$C$1000=$C132,IF(Inventory!$D$10:$D$1000=$D132,IF(Inventory!$J$10:$J$1000=wifr,IF(Inventory!$P$10:$P$1000=AO$9,Inventory!$AD$10:$AD$1000)))))))</f>
        <v/>
      </c>
      <c r="AP132" s="121" t="str">
        <f t="array" ref="AP132">IF($D132="","",SUM(IF(Inventory!$B$10:$B$1000=$B132,IF(Inventory!$C$10:$C$1000=$C132,IF(Inventory!$D$10:$D$1000=$D132,IF(Inventory!$J$10:$J$1000=freez,IF(Inventory!$P$10:$P$1000=AP$9,Inventory!$AD$10:$AD$1000))))))+SUM(IF(Inventory!$B$10:$B$1000=$B132,IF(Inventory!$C$10:$C$1000=$C132,IF(Inventory!$D$10:$D$1000=$D132,IF(Inventory!$J$10:$J$1000=wifr,IF(Inventory!$P$10:$P$1000=AP$9,Inventory!$AD$10:$AD$1000)))))))</f>
        <v/>
      </c>
      <c r="AQ132" s="121" t="str">
        <f t="array" ref="AQ132">IF($D132="","",SUM(IF(Inventory!$B$10:$B$1000=$B132,IF(Inventory!$C$10:$C$1000=$C132,IF(Inventory!$D$10:$D$1000=$D132,IF(Inventory!$J$10:$J$1000=freez,IF(Inventory!$P$10:$P$1000=AQ$9,Inventory!$AD$10:$AD$1000))))))+SUM(IF(Inventory!$B$10:$B$1000=$B132,IF(Inventory!$C$10:$C$1000=$C132,IF(Inventory!$D$10:$D$1000=$D132,IF(Inventory!$J$10:$J$1000=wifr,IF(Inventory!$P$10:$P$1000=AQ$9,Inventory!$AD$10:$AD$1000)))))))</f>
        <v/>
      </c>
      <c r="AR132" s="121" t="str">
        <f t="array" ref="AR132">IF($D132="","",SUM(IF(Inventory!$B$10:$B$1000=$B132,IF(Inventory!$C$10:$C$1000=$C132,IF(Inventory!$D$10:$D$1000=$D132,IF(Inventory!$J$10:$J$1000=freez,IF(Inventory!$P$10:$P$1000=AR$9,Inventory!$AD$10:$AD$1000))))))+SUM(IF(Inventory!$B$10:$B$1000=$B132,IF(Inventory!$C$10:$C$1000=$C132,IF(Inventory!$D$10:$D$1000=$D132,IF(Inventory!$J$10:$J$1000=wifr,IF(Inventory!$P$10:$P$1000=AR$9,Inventory!$AD$10:$AD$1000)))))))</f>
        <v/>
      </c>
      <c r="AS132" s="124" t="str">
        <f t="shared" si="33"/>
        <v/>
      </c>
      <c r="AU132" s="352"/>
      <c r="AV132" s="352"/>
      <c r="AX132" s="125">
        <f>IF($C132="",0,Prog!$H130*AX$6*($AU132+$AV132)/12000)</f>
        <v>0</v>
      </c>
      <c r="AY132" s="125">
        <f>IF($C132="",0,Prog!$H130*AY$6*($AU132+$AV132)/12000)</f>
        <v>0</v>
      </c>
      <c r="AZ132" s="121"/>
    </row>
    <row r="133" spans="1:52" ht="16.5" x14ac:dyDescent="0.3">
      <c r="A133" s="279" t="str">
        <f>IF(Prog!B131="","",Prog!B131)</f>
        <v/>
      </c>
      <c r="B133" s="279" t="str">
        <f>IF(Prog!C131="","",Prog!C131)</f>
        <v/>
      </c>
      <c r="C133" s="279" t="str">
        <f>IF(Prog!D131="","",Prog!D131)</f>
        <v/>
      </c>
      <c r="D133" s="120"/>
      <c r="E133" s="121" t="str">
        <f t="array" ref="E133">IF($D133="","",COUNT(IF(Inventory!$B$10:$B$1000=$B133,IF(Inventory!$C$10:$C$1000=$C133,IF(Inventory!$D$10:$D$1000=$D133,IF(Inventory!$P$10:$P$1000=E$9,1))))))</f>
        <v/>
      </c>
      <c r="F133" s="121" t="str">
        <f t="array" ref="F133">IF($D133="","",COUNT(IF(Inventory!$B$10:$B$1000=$B133,IF(Inventory!$C$10:$C$1000=$C133,IF(Inventory!$D$10:$D$1000=$D133,IF(Inventory!$P$10:$P$1000=F$9,1))))))</f>
        <v/>
      </c>
      <c r="G133" s="121" t="str">
        <f t="array" ref="G133">IF($D133="","",COUNT(IF(Inventory!$B$10:$B$1000=$B133,IF(Inventory!$C$10:$C$1000=$C133,IF(Inventory!$D$10:$D$1000=$D133,IF(Inventory!$P$10:$P$1000=G$9,1))))))</f>
        <v/>
      </c>
      <c r="H133" s="121" t="str">
        <f t="array" ref="H133">IF($D133="","",COUNT(IF(Inventory!$B$10:$B$1000=$B133,IF(Inventory!$C$10:$C$1000=$C133,IF(Inventory!$D$10:$D$1000=$D133,IF(Inventory!$P$10:$P$1000=H$9,1))))))</f>
        <v/>
      </c>
      <c r="I133" s="121" t="str">
        <f t="array" ref="I133">IF($D133="","",COUNT(IF(Inventory!$B$10:$B$1000=$B133,IF(Inventory!$C$10:$C$1000=$C133,IF(Inventory!$D$10:$D$1000=$D133,IF(Inventory!$P$10:$P$1000=I$9,1))))))</f>
        <v/>
      </c>
      <c r="J133" s="121">
        <f t="shared" si="28"/>
        <v>0</v>
      </c>
      <c r="K133" s="121" t="str">
        <f t="array" ref="K133">IF($D133="","",COUNT(IF(Inventory!$B$10:$B$1000=$B133,IF(Inventory!$C$10:$C$1000=$C133,IF(Inventory!$D$10:$D$1000=$D133,IF(Inventory!$J$10:$J$1000=wicr,1)))))+COUNT(IF(Inventory!$B$10:$B$1000=$B133,IF(Inventory!$C$10:$C$1000=$C133,IF(Inventory!$D$10:$D$1000=$D133,IF(Inventory!$J$10:$J$1000=wifr,1))))))</f>
        <v/>
      </c>
      <c r="L133" s="121" t="str">
        <f t="array" ref="L133">IF($D133="","",COUNT(IF(Inventory!$B$10:$B$1000=$B133,IF(Inventory!$C$10:$C$1000=$C133,IF(Inventory!$D$10:$D$1000=$D133,IF(Inventory!$J$10:$J$1000=wicr,IF(Inventory!$P$10:$P$1000=L$9,1))))))+COUNT(IF(Inventory!$B$10:$B$1000=$B133,IF(Inventory!$C$10:$C$1000=$C133,IF(Inventory!$D$10:$D$1000=$D133,IF(Inventory!$J$10:$J$1000=wifr,IF(Inventory!$P$10:$P$1000=L$9,1)))))))</f>
        <v/>
      </c>
      <c r="M133" s="121" t="str">
        <f t="array" ref="M133">IF($D133="","",COUNT(IF(Inventory!$B$10:$B$1000=$B133,IF(Inventory!$C$10:$C$1000=$C133,IF(Inventory!$D$10:$D$1000=$D133,IF(Inventory!$J$10:$J$1000=wicr,IF(Inventory!$P$10:$P$1000=M$9,1))))))+COUNT(IF(Inventory!$B$10:$B$1000=$B133,IF(Inventory!$C$10:$C$1000=$C133,IF(Inventory!$D$10:$D$1000=$D133,IF(Inventory!$J$10:$J$1000=wifr,IF(Inventory!$P$10:$P$1000=M$9,1)))))))</f>
        <v/>
      </c>
      <c r="N133" s="121" t="str">
        <f t="array" ref="N133">IF($D133="","",COUNT(IF(Inventory!$B$10:$B$1000=$B133,IF(Inventory!$C$10:$C$1000=$C133,IF(Inventory!$D$10:$D$1000=$D133,IF(Inventory!$J$10:$J$1000=wicr,IF(Inventory!$P$10:$P$1000=N$9,1))))))+COUNT(IF(Inventory!$B$10:$B$1000=$B133,IF(Inventory!$C$10:$C$1000=$C133,IF(Inventory!$D$10:$D$1000=$D133,IF(Inventory!$J$10:$J$1000=wifr,IF(Inventory!$P$10:$P$1000=N$9,1)))))))</f>
        <v/>
      </c>
      <c r="O133" s="121" t="str">
        <f t="array" ref="O133">IF($D133="","",COUNT(IF(Inventory!$B$10:$B$1000=$B133,IF(Inventory!$C$10:$C$1000=$C133,IF(Inventory!$D$10:$D$1000=$D133,IF(Inventory!$J$10:$J$1000=wicr,IF(Inventory!$P$10:$P$1000=O$9,1))))))+COUNT(IF(Inventory!$B$10:$B$1000=$B133,IF(Inventory!$C$10:$C$1000=$C133,IF(Inventory!$D$10:$D$1000=$D133,IF(Inventory!$J$10:$J$1000=wifr,IF(Inventory!$P$10:$P$1000=O$9,1)))))))</f>
        <v/>
      </c>
      <c r="P133" s="121" t="str">
        <f t="array" ref="P133">IF($D133="","",COUNT(IF(Inventory!$B$10:$B$1000=$B133,IF(Inventory!$C$10:$C$1000=$C133,IF(Inventory!$D$10:$D$1000=$D133,IF(Inventory!$J$10:$J$1000=wicr,IF(Inventory!$P$10:$P$1000=P$9,1))))))+COUNT(IF(Inventory!$B$10:$B$1000=$B133,IF(Inventory!$C$10:$C$1000=$C133,IF(Inventory!$D$10:$D$1000=$D133,IF(Inventory!$J$10:$J$1000=wifr,IF(Inventory!$P$10:$P$1000=P$9,1)))))))</f>
        <v/>
      </c>
      <c r="Q133" s="122" t="str">
        <f t="shared" si="29"/>
        <v/>
      </c>
      <c r="R133" s="121" t="str">
        <f t="array" ref="R133">IF($D133="","",COUNT(IF(Inventory!$B$10:$B$1000=$B133,IF(Inventory!$C$10:$C$1000=$C133,IF(Inventory!$D$10:$D$1000=$D133,IF(Inventory!$J$10:$J$1000=frig,1))))))</f>
        <v/>
      </c>
      <c r="S133" s="121" t="str">
        <f t="array" ref="S133">IF($D133="","",COUNT(IF(Inventory!$B$10:$B$1000=$B133,IF(Inventory!$C$10:$C$1000=$C133,IF(Inventory!$D$10:$D$1000=$D133,IF(Inventory!$J$10:$J$1000=frig,IF(Inventory!$P$10:$P$1000=S$9,1)))))))</f>
        <v/>
      </c>
      <c r="T133" s="121" t="str">
        <f t="array" ref="T133">IF($D133="","",COUNT(IF(Inventory!$B$10:$B$1000=$B133,IF(Inventory!$C$10:$C$1000=$C133,IF(Inventory!$D$10:$D$1000=$D133,IF(Inventory!$J$10:$J$1000=frig,IF(Inventory!$P$10:$P$1000=T$9,1)))))))</f>
        <v/>
      </c>
      <c r="U133" s="121" t="str">
        <f t="array" ref="U133">IF($D133="","",COUNT(IF(Inventory!$B$10:$B$1000=$B133,IF(Inventory!$C$10:$C$1000=$C133,IF(Inventory!$D$10:$D$1000=$D133,IF(Inventory!$J$10:$J$1000=frig,IF(Inventory!$P$10:$P$1000=U$9,1)))))))</f>
        <v/>
      </c>
      <c r="V133" s="121" t="str">
        <f t="array" ref="V133">IF($D133="","",COUNT(IF(Inventory!$B$10:$B$1000=$B133,IF(Inventory!$C$10:$C$1000=$C133,IF(Inventory!$D$10:$D$1000=$D133,IF(Inventory!$J$10:$J$1000=frig,IF(Inventory!$P$10:$P$1000=V$9,1)))))))</f>
        <v/>
      </c>
      <c r="W133" s="121" t="str">
        <f t="array" ref="W133">IF($D133="","",COUNT(IF(Inventory!$B$10:$B$1000=$B133,IF(Inventory!$C$10:$C$1000=$C133,IF(Inventory!$D$10:$D$1000=$D133,IF(Inventory!$J$10:$J$1000=frig,IF(Inventory!$P$10:$P$1000=W$9,1)))))))</f>
        <v/>
      </c>
      <c r="X133" s="122" t="str">
        <f t="shared" si="30"/>
        <v/>
      </c>
      <c r="Y133" s="121" t="str">
        <f t="array" ref="Y133">IF($D133="","",COUNT(IF(Inventory!$B$10:$B$1000=$B133,IF(Inventory!$C$10:$C$1000=$C133,IF(Inventory!$D$10:$D$1000=$D133,IF(Inventory!$J$10:$J$1000=freez,1))))))</f>
        <v/>
      </c>
      <c r="Z133" s="121" t="str">
        <f t="array" ref="Z133">IF($D133="","",COUNT(IF(Inventory!$B$10:$B$1000=$B133,IF(Inventory!$C$10:$C$1000=$C133,IF(Inventory!$D$10:$D$1000=$D133,IF(Inventory!$J$10:$J$1000=freez,IF(Inventory!$P$10:$P$1000=Z$9,1)))))))</f>
        <v/>
      </c>
      <c r="AA133" s="121" t="str">
        <f t="array" ref="AA133">IF($D133="","",COUNT(IF(Inventory!$B$10:$B$1000=$B133,IF(Inventory!$C$10:$C$1000=$C133,IF(Inventory!$D$10:$D$1000=$D133,IF(Inventory!$J$10:$J$1000=freez,IF(Inventory!$P$10:$P$1000=AA$9,1)))))))</f>
        <v/>
      </c>
      <c r="AB133" s="121" t="str">
        <f t="array" ref="AB133">IF($D133="","",COUNT(IF(Inventory!$B$10:$B$1000=$B133,IF(Inventory!$C$10:$C$1000=$C133,IF(Inventory!$D$10:$D$1000=$D133,IF(Inventory!$J$10:$J$1000=freez,IF(Inventory!$P$10:$P$1000=AB$9,1)))))))</f>
        <v/>
      </c>
      <c r="AC133" s="121" t="str">
        <f t="array" ref="AC133">IF($D133="","",COUNT(IF(Inventory!$B$10:$B$1000=$B133,IF(Inventory!$C$10:$C$1000=$C133,IF(Inventory!$D$10:$D$1000=$D133,IF(Inventory!$J$10:$J$1000=freez,IF(Inventory!$P$10:$P$1000=AC$9,1)))))))</f>
        <v/>
      </c>
      <c r="AD133" s="121" t="str">
        <f t="array" ref="AD133">IF($D133="","",COUNT(IF(Inventory!$B$10:$B$1000=$B133,IF(Inventory!$C$10:$C$1000=$C133,IF(Inventory!$D$10:$D$1000=$D133,IF(Inventory!$J$10:$J$1000=freez,IF(Inventory!$P$10:$P$1000=AD$9,1)))))))</f>
        <v/>
      </c>
      <c r="AE133" s="122" t="str">
        <f t="shared" si="31"/>
        <v/>
      </c>
      <c r="AF133" s="121" t="str">
        <f t="array" ref="AF133">IF($D133="","",SUM(IF(Inventory!$B$10:$B$1000=$B133,IF(Inventory!$C$10:$C$1000=$C133,IF(Inventory!$D$10:$D$1000=$D133,IF(Inventory!$J$10:$J$1000=frig,Inventory!$AC$10:$AC$1000)))))+SUM(IF(Inventory!$B$10:$B$1000=$B133,IF(Inventory!$C$10:$C$1000=$C133,IF(Inventory!$D$10:$D$1000=$D133,IF(Inventory!$J$10:$J$1000=wicr,Inventory!$AC$10:$AC$1000))))))</f>
        <v/>
      </c>
      <c r="AG133" s="121" t="str">
        <f t="array" ref="AG133">IF($D133="","",SUM(IF(Inventory!$B$10:$B$1000=$B133,IF(Inventory!$C$10:$C$1000=$C133,IF(Inventory!$D$10:$D$1000=$D133,IF(Inventory!$J$10:$J$1000=frig,IF(Inventory!$P$10:$P$1000=AG$9,Inventory!$AC$10:$AC$1000))))))+SUM(IF(Inventory!$B$10:$B$1000=$B133,IF(Inventory!$C$10:$C$1000=$C133,IF(Inventory!$D$10:$D$1000=$D133,IF(Inventory!$J$10:$J$1000=wicr,IF(Inventory!$P$10:$P$1000=AG$9,Inventory!$AC$10:$AC$1000)))))))</f>
        <v/>
      </c>
      <c r="AH133" s="121" t="str">
        <f t="array" ref="AH133">IF($D133="","",SUM(IF(Inventory!$B$10:$B$1000=$B133,IF(Inventory!$C$10:$C$1000=$C133,IF(Inventory!$D$10:$D$1000=$D133,IF(Inventory!$J$10:$J$1000=frig,IF(Inventory!$P$10:$P$1000=AH$9,Inventory!$AC$10:$AC$1000))))))+SUM(IF(Inventory!$B$10:$B$1000=$B133,IF(Inventory!$C$10:$C$1000=$C133,IF(Inventory!$D$10:$D$1000=$D133,IF(Inventory!$J$10:$J$1000=wicr,IF(Inventory!$P$10:$P$1000=AH$9,Inventory!$AC$10:$AC$1000)))))))</f>
        <v/>
      </c>
      <c r="AI133" s="121" t="str">
        <f t="array" ref="AI133">IF($D133="","",SUM(IF(Inventory!$B$10:$B$1000=$B133,IF(Inventory!$C$10:$C$1000=$C133,IF(Inventory!$D$10:$D$1000=$D133,IF(Inventory!$J$10:$J$1000=frig,IF(Inventory!$P$10:$P$1000=AI$9,Inventory!$AC$10:$AC$1000))))))+SUM(IF(Inventory!$B$10:$B$1000=$B133,IF(Inventory!$C$10:$C$1000=$C133,IF(Inventory!$D$10:$D$1000=$D133,IF(Inventory!$J$10:$J$1000=wicr,IF(Inventory!$P$10:$P$1000=AI$9,Inventory!$AC$10:$AC$1000)))))))</f>
        <v/>
      </c>
      <c r="AJ133" s="121" t="str">
        <f t="array" ref="AJ133">IF($D133="","",SUM(IF(Inventory!$B$10:$B$1000=$B133,IF(Inventory!$C$10:$C$1000=$C133,IF(Inventory!$D$10:$D$1000=$D133,IF(Inventory!$J$10:$J$1000=frig,IF(Inventory!$P$10:$P$1000=AJ$9,Inventory!$AC$10:$AC$1000))))))+SUM(IF(Inventory!$B$10:$B$1000=$B133,IF(Inventory!$C$10:$C$1000=$C133,IF(Inventory!$D$10:$D$1000=$D133,IF(Inventory!$J$10:$J$1000=wicr,IF(Inventory!$P$10:$P$1000=AJ$9,Inventory!$AC$10:$AC$1000)))))))</f>
        <v/>
      </c>
      <c r="AK133" s="121" t="str">
        <f t="array" ref="AK133">IF($D133="","",SUM(IF(Inventory!$B$10:$B$1000=$B133,IF(Inventory!$C$10:$C$1000=$C133,IF(Inventory!$D$10:$D$1000=$D133,IF(Inventory!$J$10:$J$1000=frig,IF(Inventory!$P$10:$P$1000=AK$9,Inventory!$AC$10:$AC$1000))))))+SUM(IF(Inventory!$B$10:$B$1000=$B133,IF(Inventory!$C$10:$C$1000=$C133,IF(Inventory!$D$10:$D$1000=$D133,IF(Inventory!$J$10:$J$1000=wicr,IF(Inventory!$P$10:$P$1000=AK$9,Inventory!$AC$10:$AC$1000)))))))</f>
        <v/>
      </c>
      <c r="AL133" s="123" t="str">
        <f t="shared" si="32"/>
        <v/>
      </c>
      <c r="AM133" s="121" t="str">
        <f t="array" ref="AM133">IF($D133="","",SUM(IF(Inventory!$B$10:$B$1000=$B133,IF(Inventory!$C$10:$C$1000=$C133,IF(Inventory!$D$10:$D$1000=$D133,IF(Inventory!$J$10:$J$1000=freez,Inventory!$AD$10:$AD$1000)))))+SUM(IF(Inventory!$B$10:$B$1000=$B133,IF(Inventory!$C$10:$C$1000=$C133,IF(Inventory!$D$10:$D$1000=$D133,IF(Inventory!$J$10:$J$1000=wifr,Inventory!$AD$10:$AD$1000))))))</f>
        <v/>
      </c>
      <c r="AN133" s="121" t="str">
        <f t="array" ref="AN133">IF($D133="","",SUM(IF(Inventory!$B$10:$B$1000=$B133,IF(Inventory!$C$10:$C$1000=$C133,IF(Inventory!$D$10:$D$1000=$D133,IF(Inventory!$J$10:$J$1000=freez,IF(Inventory!$P$10:$P$1000=AN$9,Inventory!$AD$10:$AD$1000))))))+SUM(IF(Inventory!$B$10:$B$1000=$B133,IF(Inventory!$C$10:$C$1000=$C133,IF(Inventory!$D$10:$D$1000=$D133,IF(Inventory!$J$10:$J$1000=wifr,IF(Inventory!$P$10:$P$1000=AN$9,Inventory!$AD$10:$AD$1000)))))))</f>
        <v/>
      </c>
      <c r="AO133" s="121" t="str">
        <f t="array" ref="AO133">IF($D133="","",SUM(IF(Inventory!$B$10:$B$1000=$B133,IF(Inventory!$C$10:$C$1000=$C133,IF(Inventory!$D$10:$D$1000=$D133,IF(Inventory!$J$10:$J$1000=freez,IF(Inventory!$P$10:$P$1000=AO$9,Inventory!$AD$10:$AD$1000))))))+SUM(IF(Inventory!$B$10:$B$1000=$B133,IF(Inventory!$C$10:$C$1000=$C133,IF(Inventory!$D$10:$D$1000=$D133,IF(Inventory!$J$10:$J$1000=wifr,IF(Inventory!$P$10:$P$1000=AO$9,Inventory!$AD$10:$AD$1000)))))))</f>
        <v/>
      </c>
      <c r="AP133" s="121" t="str">
        <f t="array" ref="AP133">IF($D133="","",SUM(IF(Inventory!$B$10:$B$1000=$B133,IF(Inventory!$C$10:$C$1000=$C133,IF(Inventory!$D$10:$D$1000=$D133,IF(Inventory!$J$10:$J$1000=freez,IF(Inventory!$P$10:$P$1000=AP$9,Inventory!$AD$10:$AD$1000))))))+SUM(IF(Inventory!$B$10:$B$1000=$B133,IF(Inventory!$C$10:$C$1000=$C133,IF(Inventory!$D$10:$D$1000=$D133,IF(Inventory!$J$10:$J$1000=wifr,IF(Inventory!$P$10:$P$1000=AP$9,Inventory!$AD$10:$AD$1000)))))))</f>
        <v/>
      </c>
      <c r="AQ133" s="121" t="str">
        <f t="array" ref="AQ133">IF($D133="","",SUM(IF(Inventory!$B$10:$B$1000=$B133,IF(Inventory!$C$10:$C$1000=$C133,IF(Inventory!$D$10:$D$1000=$D133,IF(Inventory!$J$10:$J$1000=freez,IF(Inventory!$P$10:$P$1000=AQ$9,Inventory!$AD$10:$AD$1000))))))+SUM(IF(Inventory!$B$10:$B$1000=$B133,IF(Inventory!$C$10:$C$1000=$C133,IF(Inventory!$D$10:$D$1000=$D133,IF(Inventory!$J$10:$J$1000=wifr,IF(Inventory!$P$10:$P$1000=AQ$9,Inventory!$AD$10:$AD$1000)))))))</f>
        <v/>
      </c>
      <c r="AR133" s="121" t="str">
        <f t="array" ref="AR133">IF($D133="","",SUM(IF(Inventory!$B$10:$B$1000=$B133,IF(Inventory!$C$10:$C$1000=$C133,IF(Inventory!$D$10:$D$1000=$D133,IF(Inventory!$J$10:$J$1000=freez,IF(Inventory!$P$10:$P$1000=AR$9,Inventory!$AD$10:$AD$1000))))))+SUM(IF(Inventory!$B$10:$B$1000=$B133,IF(Inventory!$C$10:$C$1000=$C133,IF(Inventory!$D$10:$D$1000=$D133,IF(Inventory!$J$10:$J$1000=wifr,IF(Inventory!$P$10:$P$1000=AR$9,Inventory!$AD$10:$AD$1000)))))))</f>
        <v/>
      </c>
      <c r="AS133" s="124" t="str">
        <f t="shared" si="33"/>
        <v/>
      </c>
      <c r="AU133" s="352"/>
      <c r="AV133" s="352"/>
      <c r="AX133" s="125">
        <f>IF($C133="",0,Prog!$H131*AX$6*($AU133+$AV133)/12000)</f>
        <v>0</v>
      </c>
      <c r="AY133" s="125">
        <f>IF($C133="",0,Prog!$H131*AY$6*($AU133+$AV133)/12000)</f>
        <v>0</v>
      </c>
      <c r="AZ133" s="121"/>
    </row>
    <row r="134" spans="1:52" ht="16.5" x14ac:dyDescent="0.3">
      <c r="A134" s="279" t="str">
        <f>IF(Prog!B132="","",Prog!B132)</f>
        <v/>
      </c>
      <c r="B134" s="279" t="str">
        <f>IF(Prog!C132="","",Prog!C132)</f>
        <v/>
      </c>
      <c r="C134" s="279" t="str">
        <f>IF(Prog!D132="","",Prog!D132)</f>
        <v/>
      </c>
      <c r="D134" s="120"/>
      <c r="E134" s="121" t="str">
        <f t="array" ref="E134">IF($D134="","",COUNT(IF(Inventory!$B$10:$B$1000=$B134,IF(Inventory!$C$10:$C$1000=$C134,IF(Inventory!$D$10:$D$1000=$D134,IF(Inventory!$P$10:$P$1000=E$9,1))))))</f>
        <v/>
      </c>
      <c r="F134" s="121" t="str">
        <f t="array" ref="F134">IF($D134="","",COUNT(IF(Inventory!$B$10:$B$1000=$B134,IF(Inventory!$C$10:$C$1000=$C134,IF(Inventory!$D$10:$D$1000=$D134,IF(Inventory!$P$10:$P$1000=F$9,1))))))</f>
        <v/>
      </c>
      <c r="G134" s="121" t="str">
        <f t="array" ref="G134">IF($D134="","",COUNT(IF(Inventory!$B$10:$B$1000=$B134,IF(Inventory!$C$10:$C$1000=$C134,IF(Inventory!$D$10:$D$1000=$D134,IF(Inventory!$P$10:$P$1000=G$9,1))))))</f>
        <v/>
      </c>
      <c r="H134" s="121" t="str">
        <f t="array" ref="H134">IF($D134="","",COUNT(IF(Inventory!$B$10:$B$1000=$B134,IF(Inventory!$C$10:$C$1000=$C134,IF(Inventory!$D$10:$D$1000=$D134,IF(Inventory!$P$10:$P$1000=H$9,1))))))</f>
        <v/>
      </c>
      <c r="I134" s="121" t="str">
        <f t="array" ref="I134">IF($D134="","",COUNT(IF(Inventory!$B$10:$B$1000=$B134,IF(Inventory!$C$10:$C$1000=$C134,IF(Inventory!$D$10:$D$1000=$D134,IF(Inventory!$P$10:$P$1000=I$9,1))))))</f>
        <v/>
      </c>
      <c r="J134" s="121">
        <f t="shared" si="28"/>
        <v>0</v>
      </c>
      <c r="K134" s="121" t="str">
        <f t="array" ref="K134">IF($D134="","",COUNT(IF(Inventory!$B$10:$B$1000=$B134,IF(Inventory!$C$10:$C$1000=$C134,IF(Inventory!$D$10:$D$1000=$D134,IF(Inventory!$J$10:$J$1000=wicr,1)))))+COUNT(IF(Inventory!$B$10:$B$1000=$B134,IF(Inventory!$C$10:$C$1000=$C134,IF(Inventory!$D$10:$D$1000=$D134,IF(Inventory!$J$10:$J$1000=wifr,1))))))</f>
        <v/>
      </c>
      <c r="L134" s="121" t="str">
        <f t="array" ref="L134">IF($D134="","",COUNT(IF(Inventory!$B$10:$B$1000=$B134,IF(Inventory!$C$10:$C$1000=$C134,IF(Inventory!$D$10:$D$1000=$D134,IF(Inventory!$J$10:$J$1000=wicr,IF(Inventory!$P$10:$P$1000=L$9,1))))))+COUNT(IF(Inventory!$B$10:$B$1000=$B134,IF(Inventory!$C$10:$C$1000=$C134,IF(Inventory!$D$10:$D$1000=$D134,IF(Inventory!$J$10:$J$1000=wifr,IF(Inventory!$P$10:$P$1000=L$9,1)))))))</f>
        <v/>
      </c>
      <c r="M134" s="121" t="str">
        <f t="array" ref="M134">IF($D134="","",COUNT(IF(Inventory!$B$10:$B$1000=$B134,IF(Inventory!$C$10:$C$1000=$C134,IF(Inventory!$D$10:$D$1000=$D134,IF(Inventory!$J$10:$J$1000=wicr,IF(Inventory!$P$10:$P$1000=M$9,1))))))+COUNT(IF(Inventory!$B$10:$B$1000=$B134,IF(Inventory!$C$10:$C$1000=$C134,IF(Inventory!$D$10:$D$1000=$D134,IF(Inventory!$J$10:$J$1000=wifr,IF(Inventory!$P$10:$P$1000=M$9,1)))))))</f>
        <v/>
      </c>
      <c r="N134" s="121" t="str">
        <f t="array" ref="N134">IF($D134="","",COUNT(IF(Inventory!$B$10:$B$1000=$B134,IF(Inventory!$C$10:$C$1000=$C134,IF(Inventory!$D$10:$D$1000=$D134,IF(Inventory!$J$10:$J$1000=wicr,IF(Inventory!$P$10:$P$1000=N$9,1))))))+COUNT(IF(Inventory!$B$10:$B$1000=$B134,IF(Inventory!$C$10:$C$1000=$C134,IF(Inventory!$D$10:$D$1000=$D134,IF(Inventory!$J$10:$J$1000=wifr,IF(Inventory!$P$10:$P$1000=N$9,1)))))))</f>
        <v/>
      </c>
      <c r="O134" s="121" t="str">
        <f t="array" ref="O134">IF($D134="","",COUNT(IF(Inventory!$B$10:$B$1000=$B134,IF(Inventory!$C$10:$C$1000=$C134,IF(Inventory!$D$10:$D$1000=$D134,IF(Inventory!$J$10:$J$1000=wicr,IF(Inventory!$P$10:$P$1000=O$9,1))))))+COUNT(IF(Inventory!$B$10:$B$1000=$B134,IF(Inventory!$C$10:$C$1000=$C134,IF(Inventory!$D$10:$D$1000=$D134,IF(Inventory!$J$10:$J$1000=wifr,IF(Inventory!$P$10:$P$1000=O$9,1)))))))</f>
        <v/>
      </c>
      <c r="P134" s="121" t="str">
        <f t="array" ref="P134">IF($D134="","",COUNT(IF(Inventory!$B$10:$B$1000=$B134,IF(Inventory!$C$10:$C$1000=$C134,IF(Inventory!$D$10:$D$1000=$D134,IF(Inventory!$J$10:$J$1000=wicr,IF(Inventory!$P$10:$P$1000=P$9,1))))))+COUNT(IF(Inventory!$B$10:$B$1000=$B134,IF(Inventory!$C$10:$C$1000=$C134,IF(Inventory!$D$10:$D$1000=$D134,IF(Inventory!$J$10:$J$1000=wifr,IF(Inventory!$P$10:$P$1000=P$9,1)))))))</f>
        <v/>
      </c>
      <c r="Q134" s="122" t="str">
        <f t="shared" si="29"/>
        <v/>
      </c>
      <c r="R134" s="121" t="str">
        <f t="array" ref="R134">IF($D134="","",COUNT(IF(Inventory!$B$10:$B$1000=$B134,IF(Inventory!$C$10:$C$1000=$C134,IF(Inventory!$D$10:$D$1000=$D134,IF(Inventory!$J$10:$J$1000=frig,1))))))</f>
        <v/>
      </c>
      <c r="S134" s="121" t="str">
        <f t="array" ref="S134">IF($D134="","",COUNT(IF(Inventory!$B$10:$B$1000=$B134,IF(Inventory!$C$10:$C$1000=$C134,IF(Inventory!$D$10:$D$1000=$D134,IF(Inventory!$J$10:$J$1000=frig,IF(Inventory!$P$10:$P$1000=S$9,1)))))))</f>
        <v/>
      </c>
      <c r="T134" s="121" t="str">
        <f t="array" ref="T134">IF($D134="","",COUNT(IF(Inventory!$B$10:$B$1000=$B134,IF(Inventory!$C$10:$C$1000=$C134,IF(Inventory!$D$10:$D$1000=$D134,IF(Inventory!$J$10:$J$1000=frig,IF(Inventory!$P$10:$P$1000=T$9,1)))))))</f>
        <v/>
      </c>
      <c r="U134" s="121" t="str">
        <f t="array" ref="U134">IF($D134="","",COUNT(IF(Inventory!$B$10:$B$1000=$B134,IF(Inventory!$C$10:$C$1000=$C134,IF(Inventory!$D$10:$D$1000=$D134,IF(Inventory!$J$10:$J$1000=frig,IF(Inventory!$P$10:$P$1000=U$9,1)))))))</f>
        <v/>
      </c>
      <c r="V134" s="121" t="str">
        <f t="array" ref="V134">IF($D134="","",COUNT(IF(Inventory!$B$10:$B$1000=$B134,IF(Inventory!$C$10:$C$1000=$C134,IF(Inventory!$D$10:$D$1000=$D134,IF(Inventory!$J$10:$J$1000=frig,IF(Inventory!$P$10:$P$1000=V$9,1)))))))</f>
        <v/>
      </c>
      <c r="W134" s="121" t="str">
        <f t="array" ref="W134">IF($D134="","",COUNT(IF(Inventory!$B$10:$B$1000=$B134,IF(Inventory!$C$10:$C$1000=$C134,IF(Inventory!$D$10:$D$1000=$D134,IF(Inventory!$J$10:$J$1000=frig,IF(Inventory!$P$10:$P$1000=W$9,1)))))))</f>
        <v/>
      </c>
      <c r="X134" s="122" t="str">
        <f t="shared" si="30"/>
        <v/>
      </c>
      <c r="Y134" s="121" t="str">
        <f t="array" ref="Y134">IF($D134="","",COUNT(IF(Inventory!$B$10:$B$1000=$B134,IF(Inventory!$C$10:$C$1000=$C134,IF(Inventory!$D$10:$D$1000=$D134,IF(Inventory!$J$10:$J$1000=freez,1))))))</f>
        <v/>
      </c>
      <c r="Z134" s="121" t="str">
        <f t="array" ref="Z134">IF($D134="","",COUNT(IF(Inventory!$B$10:$B$1000=$B134,IF(Inventory!$C$10:$C$1000=$C134,IF(Inventory!$D$10:$D$1000=$D134,IF(Inventory!$J$10:$J$1000=freez,IF(Inventory!$P$10:$P$1000=Z$9,1)))))))</f>
        <v/>
      </c>
      <c r="AA134" s="121" t="str">
        <f t="array" ref="AA134">IF($D134="","",COUNT(IF(Inventory!$B$10:$B$1000=$B134,IF(Inventory!$C$10:$C$1000=$C134,IF(Inventory!$D$10:$D$1000=$D134,IF(Inventory!$J$10:$J$1000=freez,IF(Inventory!$P$10:$P$1000=AA$9,1)))))))</f>
        <v/>
      </c>
      <c r="AB134" s="121" t="str">
        <f t="array" ref="AB134">IF($D134="","",COUNT(IF(Inventory!$B$10:$B$1000=$B134,IF(Inventory!$C$10:$C$1000=$C134,IF(Inventory!$D$10:$D$1000=$D134,IF(Inventory!$J$10:$J$1000=freez,IF(Inventory!$P$10:$P$1000=AB$9,1)))))))</f>
        <v/>
      </c>
      <c r="AC134" s="121" t="str">
        <f t="array" ref="AC134">IF($D134="","",COUNT(IF(Inventory!$B$10:$B$1000=$B134,IF(Inventory!$C$10:$C$1000=$C134,IF(Inventory!$D$10:$D$1000=$D134,IF(Inventory!$J$10:$J$1000=freez,IF(Inventory!$P$10:$P$1000=AC$9,1)))))))</f>
        <v/>
      </c>
      <c r="AD134" s="121" t="str">
        <f t="array" ref="AD134">IF($D134="","",COUNT(IF(Inventory!$B$10:$B$1000=$B134,IF(Inventory!$C$10:$C$1000=$C134,IF(Inventory!$D$10:$D$1000=$D134,IF(Inventory!$J$10:$J$1000=freez,IF(Inventory!$P$10:$P$1000=AD$9,1)))))))</f>
        <v/>
      </c>
      <c r="AE134" s="122" t="str">
        <f t="shared" si="31"/>
        <v/>
      </c>
      <c r="AF134" s="121" t="str">
        <f t="array" ref="AF134">IF($D134="","",SUM(IF(Inventory!$B$10:$B$1000=$B134,IF(Inventory!$C$10:$C$1000=$C134,IF(Inventory!$D$10:$D$1000=$D134,IF(Inventory!$J$10:$J$1000=frig,Inventory!$AC$10:$AC$1000)))))+SUM(IF(Inventory!$B$10:$B$1000=$B134,IF(Inventory!$C$10:$C$1000=$C134,IF(Inventory!$D$10:$D$1000=$D134,IF(Inventory!$J$10:$J$1000=wicr,Inventory!$AC$10:$AC$1000))))))</f>
        <v/>
      </c>
      <c r="AG134" s="121" t="str">
        <f t="array" ref="AG134">IF($D134="","",SUM(IF(Inventory!$B$10:$B$1000=$B134,IF(Inventory!$C$10:$C$1000=$C134,IF(Inventory!$D$10:$D$1000=$D134,IF(Inventory!$J$10:$J$1000=frig,IF(Inventory!$P$10:$P$1000=AG$9,Inventory!$AC$10:$AC$1000))))))+SUM(IF(Inventory!$B$10:$B$1000=$B134,IF(Inventory!$C$10:$C$1000=$C134,IF(Inventory!$D$10:$D$1000=$D134,IF(Inventory!$J$10:$J$1000=wicr,IF(Inventory!$P$10:$P$1000=AG$9,Inventory!$AC$10:$AC$1000)))))))</f>
        <v/>
      </c>
      <c r="AH134" s="121" t="str">
        <f t="array" ref="AH134">IF($D134="","",SUM(IF(Inventory!$B$10:$B$1000=$B134,IF(Inventory!$C$10:$C$1000=$C134,IF(Inventory!$D$10:$D$1000=$D134,IF(Inventory!$J$10:$J$1000=frig,IF(Inventory!$P$10:$P$1000=AH$9,Inventory!$AC$10:$AC$1000))))))+SUM(IF(Inventory!$B$10:$B$1000=$B134,IF(Inventory!$C$10:$C$1000=$C134,IF(Inventory!$D$10:$D$1000=$D134,IF(Inventory!$J$10:$J$1000=wicr,IF(Inventory!$P$10:$P$1000=AH$9,Inventory!$AC$10:$AC$1000)))))))</f>
        <v/>
      </c>
      <c r="AI134" s="121" t="str">
        <f t="array" ref="AI134">IF($D134="","",SUM(IF(Inventory!$B$10:$B$1000=$B134,IF(Inventory!$C$10:$C$1000=$C134,IF(Inventory!$D$10:$D$1000=$D134,IF(Inventory!$J$10:$J$1000=frig,IF(Inventory!$P$10:$P$1000=AI$9,Inventory!$AC$10:$AC$1000))))))+SUM(IF(Inventory!$B$10:$B$1000=$B134,IF(Inventory!$C$10:$C$1000=$C134,IF(Inventory!$D$10:$D$1000=$D134,IF(Inventory!$J$10:$J$1000=wicr,IF(Inventory!$P$10:$P$1000=AI$9,Inventory!$AC$10:$AC$1000)))))))</f>
        <v/>
      </c>
      <c r="AJ134" s="121" t="str">
        <f t="array" ref="AJ134">IF($D134="","",SUM(IF(Inventory!$B$10:$B$1000=$B134,IF(Inventory!$C$10:$C$1000=$C134,IF(Inventory!$D$10:$D$1000=$D134,IF(Inventory!$J$10:$J$1000=frig,IF(Inventory!$P$10:$P$1000=AJ$9,Inventory!$AC$10:$AC$1000))))))+SUM(IF(Inventory!$B$10:$B$1000=$B134,IF(Inventory!$C$10:$C$1000=$C134,IF(Inventory!$D$10:$D$1000=$D134,IF(Inventory!$J$10:$J$1000=wicr,IF(Inventory!$P$10:$P$1000=AJ$9,Inventory!$AC$10:$AC$1000)))))))</f>
        <v/>
      </c>
      <c r="AK134" s="121" t="str">
        <f t="array" ref="AK134">IF($D134="","",SUM(IF(Inventory!$B$10:$B$1000=$B134,IF(Inventory!$C$10:$C$1000=$C134,IF(Inventory!$D$10:$D$1000=$D134,IF(Inventory!$J$10:$J$1000=frig,IF(Inventory!$P$10:$P$1000=AK$9,Inventory!$AC$10:$AC$1000))))))+SUM(IF(Inventory!$B$10:$B$1000=$B134,IF(Inventory!$C$10:$C$1000=$C134,IF(Inventory!$D$10:$D$1000=$D134,IF(Inventory!$J$10:$J$1000=wicr,IF(Inventory!$P$10:$P$1000=AK$9,Inventory!$AC$10:$AC$1000)))))))</f>
        <v/>
      </c>
      <c r="AL134" s="123" t="str">
        <f t="shared" si="32"/>
        <v/>
      </c>
      <c r="AM134" s="121" t="str">
        <f t="array" ref="AM134">IF($D134="","",SUM(IF(Inventory!$B$10:$B$1000=$B134,IF(Inventory!$C$10:$C$1000=$C134,IF(Inventory!$D$10:$D$1000=$D134,IF(Inventory!$J$10:$J$1000=freez,Inventory!$AD$10:$AD$1000)))))+SUM(IF(Inventory!$B$10:$B$1000=$B134,IF(Inventory!$C$10:$C$1000=$C134,IF(Inventory!$D$10:$D$1000=$D134,IF(Inventory!$J$10:$J$1000=wifr,Inventory!$AD$10:$AD$1000))))))</f>
        <v/>
      </c>
      <c r="AN134" s="121" t="str">
        <f t="array" ref="AN134">IF($D134="","",SUM(IF(Inventory!$B$10:$B$1000=$B134,IF(Inventory!$C$10:$C$1000=$C134,IF(Inventory!$D$10:$D$1000=$D134,IF(Inventory!$J$10:$J$1000=freez,IF(Inventory!$P$10:$P$1000=AN$9,Inventory!$AD$10:$AD$1000))))))+SUM(IF(Inventory!$B$10:$B$1000=$B134,IF(Inventory!$C$10:$C$1000=$C134,IF(Inventory!$D$10:$D$1000=$D134,IF(Inventory!$J$10:$J$1000=wifr,IF(Inventory!$P$10:$P$1000=AN$9,Inventory!$AD$10:$AD$1000)))))))</f>
        <v/>
      </c>
      <c r="AO134" s="121" t="str">
        <f t="array" ref="AO134">IF($D134="","",SUM(IF(Inventory!$B$10:$B$1000=$B134,IF(Inventory!$C$10:$C$1000=$C134,IF(Inventory!$D$10:$D$1000=$D134,IF(Inventory!$J$10:$J$1000=freez,IF(Inventory!$P$10:$P$1000=AO$9,Inventory!$AD$10:$AD$1000))))))+SUM(IF(Inventory!$B$10:$B$1000=$B134,IF(Inventory!$C$10:$C$1000=$C134,IF(Inventory!$D$10:$D$1000=$D134,IF(Inventory!$J$10:$J$1000=wifr,IF(Inventory!$P$10:$P$1000=AO$9,Inventory!$AD$10:$AD$1000)))))))</f>
        <v/>
      </c>
      <c r="AP134" s="121" t="str">
        <f t="array" ref="AP134">IF($D134="","",SUM(IF(Inventory!$B$10:$B$1000=$B134,IF(Inventory!$C$10:$C$1000=$C134,IF(Inventory!$D$10:$D$1000=$D134,IF(Inventory!$J$10:$J$1000=freez,IF(Inventory!$P$10:$P$1000=AP$9,Inventory!$AD$10:$AD$1000))))))+SUM(IF(Inventory!$B$10:$B$1000=$B134,IF(Inventory!$C$10:$C$1000=$C134,IF(Inventory!$D$10:$D$1000=$D134,IF(Inventory!$J$10:$J$1000=wifr,IF(Inventory!$P$10:$P$1000=AP$9,Inventory!$AD$10:$AD$1000)))))))</f>
        <v/>
      </c>
      <c r="AQ134" s="121" t="str">
        <f t="array" ref="AQ134">IF($D134="","",SUM(IF(Inventory!$B$10:$B$1000=$B134,IF(Inventory!$C$10:$C$1000=$C134,IF(Inventory!$D$10:$D$1000=$D134,IF(Inventory!$J$10:$J$1000=freez,IF(Inventory!$P$10:$P$1000=AQ$9,Inventory!$AD$10:$AD$1000))))))+SUM(IF(Inventory!$B$10:$B$1000=$B134,IF(Inventory!$C$10:$C$1000=$C134,IF(Inventory!$D$10:$D$1000=$D134,IF(Inventory!$J$10:$J$1000=wifr,IF(Inventory!$P$10:$P$1000=AQ$9,Inventory!$AD$10:$AD$1000)))))))</f>
        <v/>
      </c>
      <c r="AR134" s="121" t="str">
        <f t="array" ref="AR134">IF($D134="","",SUM(IF(Inventory!$B$10:$B$1000=$B134,IF(Inventory!$C$10:$C$1000=$C134,IF(Inventory!$D$10:$D$1000=$D134,IF(Inventory!$J$10:$J$1000=freez,IF(Inventory!$P$10:$P$1000=AR$9,Inventory!$AD$10:$AD$1000))))))+SUM(IF(Inventory!$B$10:$B$1000=$B134,IF(Inventory!$C$10:$C$1000=$C134,IF(Inventory!$D$10:$D$1000=$D134,IF(Inventory!$J$10:$J$1000=wifr,IF(Inventory!$P$10:$P$1000=AR$9,Inventory!$AD$10:$AD$1000)))))))</f>
        <v/>
      </c>
      <c r="AS134" s="124" t="str">
        <f t="shared" si="33"/>
        <v/>
      </c>
      <c r="AU134" s="352"/>
      <c r="AV134" s="352"/>
      <c r="AX134" s="125">
        <f>IF($C134="",0,Prog!$H132*AX$6*($AU134+$AV134)/12000)</f>
        <v>0</v>
      </c>
      <c r="AY134" s="125">
        <f>IF($C134="",0,Prog!$H132*AY$6*($AU134+$AV134)/12000)</f>
        <v>0</v>
      </c>
      <c r="AZ134" s="121"/>
    </row>
    <row r="135" spans="1:52" ht="16.5" x14ac:dyDescent="0.3">
      <c r="A135" s="279" t="str">
        <f>IF(Prog!B133="","",Prog!B133)</f>
        <v/>
      </c>
      <c r="B135" s="279" t="str">
        <f>IF(Prog!C133="","",Prog!C133)</f>
        <v/>
      </c>
      <c r="C135" s="279" t="str">
        <f>IF(Prog!D133="","",Prog!D133)</f>
        <v/>
      </c>
      <c r="D135" s="120"/>
      <c r="E135" s="121" t="str">
        <f t="array" ref="E135">IF($D135="","",COUNT(IF(Inventory!$B$10:$B$1000=$B135,IF(Inventory!$C$10:$C$1000=$C135,IF(Inventory!$D$10:$D$1000=$D135,IF(Inventory!$P$10:$P$1000=E$9,1))))))</f>
        <v/>
      </c>
      <c r="F135" s="121" t="str">
        <f t="array" ref="F135">IF($D135="","",COUNT(IF(Inventory!$B$10:$B$1000=$B135,IF(Inventory!$C$10:$C$1000=$C135,IF(Inventory!$D$10:$D$1000=$D135,IF(Inventory!$P$10:$P$1000=F$9,1))))))</f>
        <v/>
      </c>
      <c r="G135" s="121" t="str">
        <f t="array" ref="G135">IF($D135="","",COUNT(IF(Inventory!$B$10:$B$1000=$B135,IF(Inventory!$C$10:$C$1000=$C135,IF(Inventory!$D$10:$D$1000=$D135,IF(Inventory!$P$10:$P$1000=G$9,1))))))</f>
        <v/>
      </c>
      <c r="H135" s="121" t="str">
        <f t="array" ref="H135">IF($D135="","",COUNT(IF(Inventory!$B$10:$B$1000=$B135,IF(Inventory!$C$10:$C$1000=$C135,IF(Inventory!$D$10:$D$1000=$D135,IF(Inventory!$P$10:$P$1000=H$9,1))))))</f>
        <v/>
      </c>
      <c r="I135" s="121" t="str">
        <f t="array" ref="I135">IF($D135="","",COUNT(IF(Inventory!$B$10:$B$1000=$B135,IF(Inventory!$C$10:$C$1000=$C135,IF(Inventory!$D$10:$D$1000=$D135,IF(Inventory!$P$10:$P$1000=I$9,1))))))</f>
        <v/>
      </c>
      <c r="J135" s="121">
        <f t="shared" si="28"/>
        <v>0</v>
      </c>
      <c r="K135" s="121" t="str">
        <f t="array" ref="K135">IF($D135="","",COUNT(IF(Inventory!$B$10:$B$1000=$B135,IF(Inventory!$C$10:$C$1000=$C135,IF(Inventory!$D$10:$D$1000=$D135,IF(Inventory!$J$10:$J$1000=wicr,1)))))+COUNT(IF(Inventory!$B$10:$B$1000=$B135,IF(Inventory!$C$10:$C$1000=$C135,IF(Inventory!$D$10:$D$1000=$D135,IF(Inventory!$J$10:$J$1000=wifr,1))))))</f>
        <v/>
      </c>
      <c r="L135" s="121" t="str">
        <f t="array" ref="L135">IF($D135="","",COUNT(IF(Inventory!$B$10:$B$1000=$B135,IF(Inventory!$C$10:$C$1000=$C135,IF(Inventory!$D$10:$D$1000=$D135,IF(Inventory!$J$10:$J$1000=wicr,IF(Inventory!$P$10:$P$1000=L$9,1))))))+COUNT(IF(Inventory!$B$10:$B$1000=$B135,IF(Inventory!$C$10:$C$1000=$C135,IF(Inventory!$D$10:$D$1000=$D135,IF(Inventory!$J$10:$J$1000=wifr,IF(Inventory!$P$10:$P$1000=L$9,1)))))))</f>
        <v/>
      </c>
      <c r="M135" s="121" t="str">
        <f t="array" ref="M135">IF($D135="","",COUNT(IF(Inventory!$B$10:$B$1000=$B135,IF(Inventory!$C$10:$C$1000=$C135,IF(Inventory!$D$10:$D$1000=$D135,IF(Inventory!$J$10:$J$1000=wicr,IF(Inventory!$P$10:$P$1000=M$9,1))))))+COUNT(IF(Inventory!$B$10:$B$1000=$B135,IF(Inventory!$C$10:$C$1000=$C135,IF(Inventory!$D$10:$D$1000=$D135,IF(Inventory!$J$10:$J$1000=wifr,IF(Inventory!$P$10:$P$1000=M$9,1)))))))</f>
        <v/>
      </c>
      <c r="N135" s="121" t="str">
        <f t="array" ref="N135">IF($D135="","",COUNT(IF(Inventory!$B$10:$B$1000=$B135,IF(Inventory!$C$10:$C$1000=$C135,IF(Inventory!$D$10:$D$1000=$D135,IF(Inventory!$J$10:$J$1000=wicr,IF(Inventory!$P$10:$P$1000=N$9,1))))))+COUNT(IF(Inventory!$B$10:$B$1000=$B135,IF(Inventory!$C$10:$C$1000=$C135,IF(Inventory!$D$10:$D$1000=$D135,IF(Inventory!$J$10:$J$1000=wifr,IF(Inventory!$P$10:$P$1000=N$9,1)))))))</f>
        <v/>
      </c>
      <c r="O135" s="121" t="str">
        <f t="array" ref="O135">IF($D135="","",COUNT(IF(Inventory!$B$10:$B$1000=$B135,IF(Inventory!$C$10:$C$1000=$C135,IF(Inventory!$D$10:$D$1000=$D135,IF(Inventory!$J$10:$J$1000=wicr,IF(Inventory!$P$10:$P$1000=O$9,1))))))+COUNT(IF(Inventory!$B$10:$B$1000=$B135,IF(Inventory!$C$10:$C$1000=$C135,IF(Inventory!$D$10:$D$1000=$D135,IF(Inventory!$J$10:$J$1000=wifr,IF(Inventory!$P$10:$P$1000=O$9,1)))))))</f>
        <v/>
      </c>
      <c r="P135" s="121" t="str">
        <f t="array" ref="P135">IF($D135="","",COUNT(IF(Inventory!$B$10:$B$1000=$B135,IF(Inventory!$C$10:$C$1000=$C135,IF(Inventory!$D$10:$D$1000=$D135,IF(Inventory!$J$10:$J$1000=wicr,IF(Inventory!$P$10:$P$1000=P$9,1))))))+COUNT(IF(Inventory!$B$10:$B$1000=$B135,IF(Inventory!$C$10:$C$1000=$C135,IF(Inventory!$D$10:$D$1000=$D135,IF(Inventory!$J$10:$J$1000=wifr,IF(Inventory!$P$10:$P$1000=P$9,1)))))))</f>
        <v/>
      </c>
      <c r="Q135" s="122" t="str">
        <f t="shared" si="29"/>
        <v/>
      </c>
      <c r="R135" s="121" t="str">
        <f t="array" ref="R135">IF($D135="","",COUNT(IF(Inventory!$B$10:$B$1000=$B135,IF(Inventory!$C$10:$C$1000=$C135,IF(Inventory!$D$10:$D$1000=$D135,IF(Inventory!$J$10:$J$1000=frig,1))))))</f>
        <v/>
      </c>
      <c r="S135" s="121" t="str">
        <f t="array" ref="S135">IF($D135="","",COUNT(IF(Inventory!$B$10:$B$1000=$B135,IF(Inventory!$C$10:$C$1000=$C135,IF(Inventory!$D$10:$D$1000=$D135,IF(Inventory!$J$10:$J$1000=frig,IF(Inventory!$P$10:$P$1000=S$9,1)))))))</f>
        <v/>
      </c>
      <c r="T135" s="121" t="str">
        <f t="array" ref="T135">IF($D135="","",COUNT(IF(Inventory!$B$10:$B$1000=$B135,IF(Inventory!$C$10:$C$1000=$C135,IF(Inventory!$D$10:$D$1000=$D135,IF(Inventory!$J$10:$J$1000=frig,IF(Inventory!$P$10:$P$1000=T$9,1)))))))</f>
        <v/>
      </c>
      <c r="U135" s="121" t="str">
        <f t="array" ref="U135">IF($D135="","",COUNT(IF(Inventory!$B$10:$B$1000=$B135,IF(Inventory!$C$10:$C$1000=$C135,IF(Inventory!$D$10:$D$1000=$D135,IF(Inventory!$J$10:$J$1000=frig,IF(Inventory!$P$10:$P$1000=U$9,1)))))))</f>
        <v/>
      </c>
      <c r="V135" s="121" t="str">
        <f t="array" ref="V135">IF($D135="","",COUNT(IF(Inventory!$B$10:$B$1000=$B135,IF(Inventory!$C$10:$C$1000=$C135,IF(Inventory!$D$10:$D$1000=$D135,IF(Inventory!$J$10:$J$1000=frig,IF(Inventory!$P$10:$P$1000=V$9,1)))))))</f>
        <v/>
      </c>
      <c r="W135" s="121" t="str">
        <f t="array" ref="W135">IF($D135="","",COUNT(IF(Inventory!$B$10:$B$1000=$B135,IF(Inventory!$C$10:$C$1000=$C135,IF(Inventory!$D$10:$D$1000=$D135,IF(Inventory!$J$10:$J$1000=frig,IF(Inventory!$P$10:$P$1000=W$9,1)))))))</f>
        <v/>
      </c>
      <c r="X135" s="122" t="str">
        <f t="shared" si="30"/>
        <v/>
      </c>
      <c r="Y135" s="121" t="str">
        <f t="array" ref="Y135">IF($D135="","",COUNT(IF(Inventory!$B$10:$B$1000=$B135,IF(Inventory!$C$10:$C$1000=$C135,IF(Inventory!$D$10:$D$1000=$D135,IF(Inventory!$J$10:$J$1000=freez,1))))))</f>
        <v/>
      </c>
      <c r="Z135" s="121" t="str">
        <f t="array" ref="Z135">IF($D135="","",COUNT(IF(Inventory!$B$10:$B$1000=$B135,IF(Inventory!$C$10:$C$1000=$C135,IF(Inventory!$D$10:$D$1000=$D135,IF(Inventory!$J$10:$J$1000=freez,IF(Inventory!$P$10:$P$1000=Z$9,1)))))))</f>
        <v/>
      </c>
      <c r="AA135" s="121" t="str">
        <f t="array" ref="AA135">IF($D135="","",COUNT(IF(Inventory!$B$10:$B$1000=$B135,IF(Inventory!$C$10:$C$1000=$C135,IF(Inventory!$D$10:$D$1000=$D135,IF(Inventory!$J$10:$J$1000=freez,IF(Inventory!$P$10:$P$1000=AA$9,1)))))))</f>
        <v/>
      </c>
      <c r="AB135" s="121" t="str">
        <f t="array" ref="AB135">IF($D135="","",COUNT(IF(Inventory!$B$10:$B$1000=$B135,IF(Inventory!$C$10:$C$1000=$C135,IF(Inventory!$D$10:$D$1000=$D135,IF(Inventory!$J$10:$J$1000=freez,IF(Inventory!$P$10:$P$1000=AB$9,1)))))))</f>
        <v/>
      </c>
      <c r="AC135" s="121" t="str">
        <f t="array" ref="AC135">IF($D135="","",COUNT(IF(Inventory!$B$10:$B$1000=$B135,IF(Inventory!$C$10:$C$1000=$C135,IF(Inventory!$D$10:$D$1000=$D135,IF(Inventory!$J$10:$J$1000=freez,IF(Inventory!$P$10:$P$1000=AC$9,1)))))))</f>
        <v/>
      </c>
      <c r="AD135" s="121" t="str">
        <f t="array" ref="AD135">IF($D135="","",COUNT(IF(Inventory!$B$10:$B$1000=$B135,IF(Inventory!$C$10:$C$1000=$C135,IF(Inventory!$D$10:$D$1000=$D135,IF(Inventory!$J$10:$J$1000=freez,IF(Inventory!$P$10:$P$1000=AD$9,1)))))))</f>
        <v/>
      </c>
      <c r="AE135" s="122" t="str">
        <f t="shared" si="31"/>
        <v/>
      </c>
      <c r="AF135" s="121" t="str">
        <f t="array" ref="AF135">IF($D135="","",SUM(IF(Inventory!$B$10:$B$1000=$B135,IF(Inventory!$C$10:$C$1000=$C135,IF(Inventory!$D$10:$D$1000=$D135,IF(Inventory!$J$10:$J$1000=frig,Inventory!$AC$10:$AC$1000)))))+SUM(IF(Inventory!$B$10:$B$1000=$B135,IF(Inventory!$C$10:$C$1000=$C135,IF(Inventory!$D$10:$D$1000=$D135,IF(Inventory!$J$10:$J$1000=wicr,Inventory!$AC$10:$AC$1000))))))</f>
        <v/>
      </c>
      <c r="AG135" s="121" t="str">
        <f t="array" ref="AG135">IF($D135="","",SUM(IF(Inventory!$B$10:$B$1000=$B135,IF(Inventory!$C$10:$C$1000=$C135,IF(Inventory!$D$10:$D$1000=$D135,IF(Inventory!$J$10:$J$1000=frig,IF(Inventory!$P$10:$P$1000=AG$9,Inventory!$AC$10:$AC$1000))))))+SUM(IF(Inventory!$B$10:$B$1000=$B135,IF(Inventory!$C$10:$C$1000=$C135,IF(Inventory!$D$10:$D$1000=$D135,IF(Inventory!$J$10:$J$1000=wicr,IF(Inventory!$P$10:$P$1000=AG$9,Inventory!$AC$10:$AC$1000)))))))</f>
        <v/>
      </c>
      <c r="AH135" s="121" t="str">
        <f t="array" ref="AH135">IF($D135="","",SUM(IF(Inventory!$B$10:$B$1000=$B135,IF(Inventory!$C$10:$C$1000=$C135,IF(Inventory!$D$10:$D$1000=$D135,IF(Inventory!$J$10:$J$1000=frig,IF(Inventory!$P$10:$P$1000=AH$9,Inventory!$AC$10:$AC$1000))))))+SUM(IF(Inventory!$B$10:$B$1000=$B135,IF(Inventory!$C$10:$C$1000=$C135,IF(Inventory!$D$10:$D$1000=$D135,IF(Inventory!$J$10:$J$1000=wicr,IF(Inventory!$P$10:$P$1000=AH$9,Inventory!$AC$10:$AC$1000)))))))</f>
        <v/>
      </c>
      <c r="AI135" s="121" t="str">
        <f t="array" ref="AI135">IF($D135="","",SUM(IF(Inventory!$B$10:$B$1000=$B135,IF(Inventory!$C$10:$C$1000=$C135,IF(Inventory!$D$10:$D$1000=$D135,IF(Inventory!$J$10:$J$1000=frig,IF(Inventory!$P$10:$P$1000=AI$9,Inventory!$AC$10:$AC$1000))))))+SUM(IF(Inventory!$B$10:$B$1000=$B135,IF(Inventory!$C$10:$C$1000=$C135,IF(Inventory!$D$10:$D$1000=$D135,IF(Inventory!$J$10:$J$1000=wicr,IF(Inventory!$P$10:$P$1000=AI$9,Inventory!$AC$10:$AC$1000)))))))</f>
        <v/>
      </c>
      <c r="AJ135" s="121" t="str">
        <f t="array" ref="AJ135">IF($D135="","",SUM(IF(Inventory!$B$10:$B$1000=$B135,IF(Inventory!$C$10:$C$1000=$C135,IF(Inventory!$D$10:$D$1000=$D135,IF(Inventory!$J$10:$J$1000=frig,IF(Inventory!$P$10:$P$1000=AJ$9,Inventory!$AC$10:$AC$1000))))))+SUM(IF(Inventory!$B$10:$B$1000=$B135,IF(Inventory!$C$10:$C$1000=$C135,IF(Inventory!$D$10:$D$1000=$D135,IF(Inventory!$J$10:$J$1000=wicr,IF(Inventory!$P$10:$P$1000=AJ$9,Inventory!$AC$10:$AC$1000)))))))</f>
        <v/>
      </c>
      <c r="AK135" s="121" t="str">
        <f t="array" ref="AK135">IF($D135="","",SUM(IF(Inventory!$B$10:$B$1000=$B135,IF(Inventory!$C$10:$C$1000=$C135,IF(Inventory!$D$10:$D$1000=$D135,IF(Inventory!$J$10:$J$1000=frig,IF(Inventory!$P$10:$P$1000=AK$9,Inventory!$AC$10:$AC$1000))))))+SUM(IF(Inventory!$B$10:$B$1000=$B135,IF(Inventory!$C$10:$C$1000=$C135,IF(Inventory!$D$10:$D$1000=$D135,IF(Inventory!$J$10:$J$1000=wicr,IF(Inventory!$P$10:$P$1000=AK$9,Inventory!$AC$10:$AC$1000)))))))</f>
        <v/>
      </c>
      <c r="AL135" s="123" t="str">
        <f t="shared" si="32"/>
        <v/>
      </c>
      <c r="AM135" s="121" t="str">
        <f t="array" ref="AM135">IF($D135="","",SUM(IF(Inventory!$B$10:$B$1000=$B135,IF(Inventory!$C$10:$C$1000=$C135,IF(Inventory!$D$10:$D$1000=$D135,IF(Inventory!$J$10:$J$1000=freez,Inventory!$AD$10:$AD$1000)))))+SUM(IF(Inventory!$B$10:$B$1000=$B135,IF(Inventory!$C$10:$C$1000=$C135,IF(Inventory!$D$10:$D$1000=$D135,IF(Inventory!$J$10:$J$1000=wifr,Inventory!$AD$10:$AD$1000))))))</f>
        <v/>
      </c>
      <c r="AN135" s="121" t="str">
        <f t="array" ref="AN135">IF($D135="","",SUM(IF(Inventory!$B$10:$B$1000=$B135,IF(Inventory!$C$10:$C$1000=$C135,IF(Inventory!$D$10:$D$1000=$D135,IF(Inventory!$J$10:$J$1000=freez,IF(Inventory!$P$10:$P$1000=AN$9,Inventory!$AD$10:$AD$1000))))))+SUM(IF(Inventory!$B$10:$B$1000=$B135,IF(Inventory!$C$10:$C$1000=$C135,IF(Inventory!$D$10:$D$1000=$D135,IF(Inventory!$J$10:$J$1000=wifr,IF(Inventory!$P$10:$P$1000=AN$9,Inventory!$AD$10:$AD$1000)))))))</f>
        <v/>
      </c>
      <c r="AO135" s="121" t="str">
        <f t="array" ref="AO135">IF($D135="","",SUM(IF(Inventory!$B$10:$B$1000=$B135,IF(Inventory!$C$10:$C$1000=$C135,IF(Inventory!$D$10:$D$1000=$D135,IF(Inventory!$J$10:$J$1000=freez,IF(Inventory!$P$10:$P$1000=AO$9,Inventory!$AD$10:$AD$1000))))))+SUM(IF(Inventory!$B$10:$B$1000=$B135,IF(Inventory!$C$10:$C$1000=$C135,IF(Inventory!$D$10:$D$1000=$D135,IF(Inventory!$J$10:$J$1000=wifr,IF(Inventory!$P$10:$P$1000=AO$9,Inventory!$AD$10:$AD$1000)))))))</f>
        <v/>
      </c>
      <c r="AP135" s="121" t="str">
        <f t="array" ref="AP135">IF($D135="","",SUM(IF(Inventory!$B$10:$B$1000=$B135,IF(Inventory!$C$10:$C$1000=$C135,IF(Inventory!$D$10:$D$1000=$D135,IF(Inventory!$J$10:$J$1000=freez,IF(Inventory!$P$10:$P$1000=AP$9,Inventory!$AD$10:$AD$1000))))))+SUM(IF(Inventory!$B$10:$B$1000=$B135,IF(Inventory!$C$10:$C$1000=$C135,IF(Inventory!$D$10:$D$1000=$D135,IF(Inventory!$J$10:$J$1000=wifr,IF(Inventory!$P$10:$P$1000=AP$9,Inventory!$AD$10:$AD$1000)))))))</f>
        <v/>
      </c>
      <c r="AQ135" s="121" t="str">
        <f t="array" ref="AQ135">IF($D135="","",SUM(IF(Inventory!$B$10:$B$1000=$B135,IF(Inventory!$C$10:$C$1000=$C135,IF(Inventory!$D$10:$D$1000=$D135,IF(Inventory!$J$10:$J$1000=freez,IF(Inventory!$P$10:$P$1000=AQ$9,Inventory!$AD$10:$AD$1000))))))+SUM(IF(Inventory!$B$10:$B$1000=$B135,IF(Inventory!$C$10:$C$1000=$C135,IF(Inventory!$D$10:$D$1000=$D135,IF(Inventory!$J$10:$J$1000=wifr,IF(Inventory!$P$10:$P$1000=AQ$9,Inventory!$AD$10:$AD$1000)))))))</f>
        <v/>
      </c>
      <c r="AR135" s="121" t="str">
        <f t="array" ref="AR135">IF($D135="","",SUM(IF(Inventory!$B$10:$B$1000=$B135,IF(Inventory!$C$10:$C$1000=$C135,IF(Inventory!$D$10:$D$1000=$D135,IF(Inventory!$J$10:$J$1000=freez,IF(Inventory!$P$10:$P$1000=AR$9,Inventory!$AD$10:$AD$1000))))))+SUM(IF(Inventory!$B$10:$B$1000=$B135,IF(Inventory!$C$10:$C$1000=$C135,IF(Inventory!$D$10:$D$1000=$D135,IF(Inventory!$J$10:$J$1000=wifr,IF(Inventory!$P$10:$P$1000=AR$9,Inventory!$AD$10:$AD$1000)))))))</f>
        <v/>
      </c>
      <c r="AS135" s="124" t="str">
        <f t="shared" si="33"/>
        <v/>
      </c>
      <c r="AU135" s="352"/>
      <c r="AV135" s="352"/>
      <c r="AX135" s="125">
        <f>IF($C135="",0,Prog!$H133*AX$6*($AU135+$AV135)/12000)</f>
        <v>0</v>
      </c>
      <c r="AY135" s="125">
        <f>IF($C135="",0,Prog!$H133*AY$6*($AU135+$AV135)/12000)</f>
        <v>0</v>
      </c>
      <c r="AZ135" s="121"/>
    </row>
    <row r="136" spans="1:52" ht="16.5" x14ac:dyDescent="0.3">
      <c r="A136" s="279" t="str">
        <f>IF(Prog!B134="","",Prog!B134)</f>
        <v/>
      </c>
      <c r="B136" s="279" t="str">
        <f>IF(Prog!C134="","",Prog!C134)</f>
        <v/>
      </c>
      <c r="C136" s="279" t="str">
        <f>IF(Prog!D134="","",Prog!D134)</f>
        <v/>
      </c>
      <c r="D136" s="120"/>
      <c r="E136" s="121" t="str">
        <f t="array" ref="E136">IF($D136="","",COUNT(IF(Inventory!$B$10:$B$1000=$B136,IF(Inventory!$C$10:$C$1000=$C136,IF(Inventory!$D$10:$D$1000=$D136,IF(Inventory!$P$10:$P$1000=E$9,1))))))</f>
        <v/>
      </c>
      <c r="F136" s="121" t="str">
        <f t="array" ref="F136">IF($D136="","",COUNT(IF(Inventory!$B$10:$B$1000=$B136,IF(Inventory!$C$10:$C$1000=$C136,IF(Inventory!$D$10:$D$1000=$D136,IF(Inventory!$P$10:$P$1000=F$9,1))))))</f>
        <v/>
      </c>
      <c r="G136" s="121" t="str">
        <f t="array" ref="G136">IF($D136="","",COUNT(IF(Inventory!$B$10:$B$1000=$B136,IF(Inventory!$C$10:$C$1000=$C136,IF(Inventory!$D$10:$D$1000=$D136,IF(Inventory!$P$10:$P$1000=G$9,1))))))</f>
        <v/>
      </c>
      <c r="H136" s="121" t="str">
        <f t="array" ref="H136">IF($D136="","",COUNT(IF(Inventory!$B$10:$B$1000=$B136,IF(Inventory!$C$10:$C$1000=$C136,IF(Inventory!$D$10:$D$1000=$D136,IF(Inventory!$P$10:$P$1000=H$9,1))))))</f>
        <v/>
      </c>
      <c r="I136" s="121" t="str">
        <f t="array" ref="I136">IF($D136="","",COUNT(IF(Inventory!$B$10:$B$1000=$B136,IF(Inventory!$C$10:$C$1000=$C136,IF(Inventory!$D$10:$D$1000=$D136,IF(Inventory!$P$10:$P$1000=I$9,1))))))</f>
        <v/>
      </c>
      <c r="J136" s="121">
        <f t="shared" si="28"/>
        <v>0</v>
      </c>
      <c r="K136" s="121" t="str">
        <f t="array" ref="K136">IF($D136="","",COUNT(IF(Inventory!$B$10:$B$1000=$B136,IF(Inventory!$C$10:$C$1000=$C136,IF(Inventory!$D$10:$D$1000=$D136,IF(Inventory!$J$10:$J$1000=wicr,1)))))+COUNT(IF(Inventory!$B$10:$B$1000=$B136,IF(Inventory!$C$10:$C$1000=$C136,IF(Inventory!$D$10:$D$1000=$D136,IF(Inventory!$J$10:$J$1000=wifr,1))))))</f>
        <v/>
      </c>
      <c r="L136" s="121" t="str">
        <f t="array" ref="L136">IF($D136="","",COUNT(IF(Inventory!$B$10:$B$1000=$B136,IF(Inventory!$C$10:$C$1000=$C136,IF(Inventory!$D$10:$D$1000=$D136,IF(Inventory!$J$10:$J$1000=wicr,IF(Inventory!$P$10:$P$1000=L$9,1))))))+COUNT(IF(Inventory!$B$10:$B$1000=$B136,IF(Inventory!$C$10:$C$1000=$C136,IF(Inventory!$D$10:$D$1000=$D136,IF(Inventory!$J$10:$J$1000=wifr,IF(Inventory!$P$10:$P$1000=L$9,1)))))))</f>
        <v/>
      </c>
      <c r="M136" s="121" t="str">
        <f t="array" ref="M136">IF($D136="","",COUNT(IF(Inventory!$B$10:$B$1000=$B136,IF(Inventory!$C$10:$C$1000=$C136,IF(Inventory!$D$10:$D$1000=$D136,IF(Inventory!$J$10:$J$1000=wicr,IF(Inventory!$P$10:$P$1000=M$9,1))))))+COUNT(IF(Inventory!$B$10:$B$1000=$B136,IF(Inventory!$C$10:$C$1000=$C136,IF(Inventory!$D$10:$D$1000=$D136,IF(Inventory!$J$10:$J$1000=wifr,IF(Inventory!$P$10:$P$1000=M$9,1)))))))</f>
        <v/>
      </c>
      <c r="N136" s="121" t="str">
        <f t="array" ref="N136">IF($D136="","",COUNT(IF(Inventory!$B$10:$B$1000=$B136,IF(Inventory!$C$10:$C$1000=$C136,IF(Inventory!$D$10:$D$1000=$D136,IF(Inventory!$J$10:$J$1000=wicr,IF(Inventory!$P$10:$P$1000=N$9,1))))))+COUNT(IF(Inventory!$B$10:$B$1000=$B136,IF(Inventory!$C$10:$C$1000=$C136,IF(Inventory!$D$10:$D$1000=$D136,IF(Inventory!$J$10:$J$1000=wifr,IF(Inventory!$P$10:$P$1000=N$9,1)))))))</f>
        <v/>
      </c>
      <c r="O136" s="121" t="str">
        <f t="array" ref="O136">IF($D136="","",COUNT(IF(Inventory!$B$10:$B$1000=$B136,IF(Inventory!$C$10:$C$1000=$C136,IF(Inventory!$D$10:$D$1000=$D136,IF(Inventory!$J$10:$J$1000=wicr,IF(Inventory!$P$10:$P$1000=O$9,1))))))+COUNT(IF(Inventory!$B$10:$B$1000=$B136,IF(Inventory!$C$10:$C$1000=$C136,IF(Inventory!$D$10:$D$1000=$D136,IF(Inventory!$J$10:$J$1000=wifr,IF(Inventory!$P$10:$P$1000=O$9,1)))))))</f>
        <v/>
      </c>
      <c r="P136" s="121" t="str">
        <f t="array" ref="P136">IF($D136="","",COUNT(IF(Inventory!$B$10:$B$1000=$B136,IF(Inventory!$C$10:$C$1000=$C136,IF(Inventory!$D$10:$D$1000=$D136,IF(Inventory!$J$10:$J$1000=wicr,IF(Inventory!$P$10:$P$1000=P$9,1))))))+COUNT(IF(Inventory!$B$10:$B$1000=$B136,IF(Inventory!$C$10:$C$1000=$C136,IF(Inventory!$D$10:$D$1000=$D136,IF(Inventory!$J$10:$J$1000=wifr,IF(Inventory!$P$10:$P$1000=P$9,1)))))))</f>
        <v/>
      </c>
      <c r="Q136" s="122" t="str">
        <f t="shared" si="29"/>
        <v/>
      </c>
      <c r="R136" s="121" t="str">
        <f t="array" ref="R136">IF($D136="","",COUNT(IF(Inventory!$B$10:$B$1000=$B136,IF(Inventory!$C$10:$C$1000=$C136,IF(Inventory!$D$10:$D$1000=$D136,IF(Inventory!$J$10:$J$1000=frig,1))))))</f>
        <v/>
      </c>
      <c r="S136" s="121" t="str">
        <f t="array" ref="S136">IF($D136="","",COUNT(IF(Inventory!$B$10:$B$1000=$B136,IF(Inventory!$C$10:$C$1000=$C136,IF(Inventory!$D$10:$D$1000=$D136,IF(Inventory!$J$10:$J$1000=frig,IF(Inventory!$P$10:$P$1000=S$9,1)))))))</f>
        <v/>
      </c>
      <c r="T136" s="121" t="str">
        <f t="array" ref="T136">IF($D136="","",COUNT(IF(Inventory!$B$10:$B$1000=$B136,IF(Inventory!$C$10:$C$1000=$C136,IF(Inventory!$D$10:$D$1000=$D136,IF(Inventory!$J$10:$J$1000=frig,IF(Inventory!$P$10:$P$1000=T$9,1)))))))</f>
        <v/>
      </c>
      <c r="U136" s="121" t="str">
        <f t="array" ref="U136">IF($D136="","",COUNT(IF(Inventory!$B$10:$B$1000=$B136,IF(Inventory!$C$10:$C$1000=$C136,IF(Inventory!$D$10:$D$1000=$D136,IF(Inventory!$J$10:$J$1000=frig,IF(Inventory!$P$10:$P$1000=U$9,1)))))))</f>
        <v/>
      </c>
      <c r="V136" s="121" t="str">
        <f t="array" ref="V136">IF($D136="","",COUNT(IF(Inventory!$B$10:$B$1000=$B136,IF(Inventory!$C$10:$C$1000=$C136,IF(Inventory!$D$10:$D$1000=$D136,IF(Inventory!$J$10:$J$1000=frig,IF(Inventory!$P$10:$P$1000=V$9,1)))))))</f>
        <v/>
      </c>
      <c r="W136" s="121" t="str">
        <f t="array" ref="W136">IF($D136="","",COUNT(IF(Inventory!$B$10:$B$1000=$B136,IF(Inventory!$C$10:$C$1000=$C136,IF(Inventory!$D$10:$D$1000=$D136,IF(Inventory!$J$10:$J$1000=frig,IF(Inventory!$P$10:$P$1000=W$9,1)))))))</f>
        <v/>
      </c>
      <c r="X136" s="122" t="str">
        <f t="shared" si="30"/>
        <v/>
      </c>
      <c r="Y136" s="121" t="str">
        <f t="array" ref="Y136">IF($D136="","",COUNT(IF(Inventory!$B$10:$B$1000=$B136,IF(Inventory!$C$10:$C$1000=$C136,IF(Inventory!$D$10:$D$1000=$D136,IF(Inventory!$J$10:$J$1000=freez,1))))))</f>
        <v/>
      </c>
      <c r="Z136" s="121" t="str">
        <f t="array" ref="Z136">IF($D136="","",COUNT(IF(Inventory!$B$10:$B$1000=$B136,IF(Inventory!$C$10:$C$1000=$C136,IF(Inventory!$D$10:$D$1000=$D136,IF(Inventory!$J$10:$J$1000=freez,IF(Inventory!$P$10:$P$1000=Z$9,1)))))))</f>
        <v/>
      </c>
      <c r="AA136" s="121" t="str">
        <f t="array" ref="AA136">IF($D136="","",COUNT(IF(Inventory!$B$10:$B$1000=$B136,IF(Inventory!$C$10:$C$1000=$C136,IF(Inventory!$D$10:$D$1000=$D136,IF(Inventory!$J$10:$J$1000=freez,IF(Inventory!$P$10:$P$1000=AA$9,1)))))))</f>
        <v/>
      </c>
      <c r="AB136" s="121" t="str">
        <f t="array" ref="AB136">IF($D136="","",COUNT(IF(Inventory!$B$10:$B$1000=$B136,IF(Inventory!$C$10:$C$1000=$C136,IF(Inventory!$D$10:$D$1000=$D136,IF(Inventory!$J$10:$J$1000=freez,IF(Inventory!$P$10:$P$1000=AB$9,1)))))))</f>
        <v/>
      </c>
      <c r="AC136" s="121" t="str">
        <f t="array" ref="AC136">IF($D136="","",COUNT(IF(Inventory!$B$10:$B$1000=$B136,IF(Inventory!$C$10:$C$1000=$C136,IF(Inventory!$D$10:$D$1000=$D136,IF(Inventory!$J$10:$J$1000=freez,IF(Inventory!$P$10:$P$1000=AC$9,1)))))))</f>
        <v/>
      </c>
      <c r="AD136" s="121" t="str">
        <f t="array" ref="AD136">IF($D136="","",COUNT(IF(Inventory!$B$10:$B$1000=$B136,IF(Inventory!$C$10:$C$1000=$C136,IF(Inventory!$D$10:$D$1000=$D136,IF(Inventory!$J$10:$J$1000=freez,IF(Inventory!$P$10:$P$1000=AD$9,1)))))))</f>
        <v/>
      </c>
      <c r="AE136" s="122" t="str">
        <f t="shared" si="31"/>
        <v/>
      </c>
      <c r="AF136" s="121" t="str">
        <f t="array" ref="AF136">IF($D136="","",SUM(IF(Inventory!$B$10:$B$1000=$B136,IF(Inventory!$C$10:$C$1000=$C136,IF(Inventory!$D$10:$D$1000=$D136,IF(Inventory!$J$10:$J$1000=frig,Inventory!$AC$10:$AC$1000)))))+SUM(IF(Inventory!$B$10:$B$1000=$B136,IF(Inventory!$C$10:$C$1000=$C136,IF(Inventory!$D$10:$D$1000=$D136,IF(Inventory!$J$10:$J$1000=wicr,Inventory!$AC$10:$AC$1000))))))</f>
        <v/>
      </c>
      <c r="AG136" s="121" t="str">
        <f t="array" ref="AG136">IF($D136="","",SUM(IF(Inventory!$B$10:$B$1000=$B136,IF(Inventory!$C$10:$C$1000=$C136,IF(Inventory!$D$10:$D$1000=$D136,IF(Inventory!$J$10:$J$1000=frig,IF(Inventory!$P$10:$P$1000=AG$9,Inventory!$AC$10:$AC$1000))))))+SUM(IF(Inventory!$B$10:$B$1000=$B136,IF(Inventory!$C$10:$C$1000=$C136,IF(Inventory!$D$10:$D$1000=$D136,IF(Inventory!$J$10:$J$1000=wicr,IF(Inventory!$P$10:$P$1000=AG$9,Inventory!$AC$10:$AC$1000)))))))</f>
        <v/>
      </c>
      <c r="AH136" s="121" t="str">
        <f t="array" ref="AH136">IF($D136="","",SUM(IF(Inventory!$B$10:$B$1000=$B136,IF(Inventory!$C$10:$C$1000=$C136,IF(Inventory!$D$10:$D$1000=$D136,IF(Inventory!$J$10:$J$1000=frig,IF(Inventory!$P$10:$P$1000=AH$9,Inventory!$AC$10:$AC$1000))))))+SUM(IF(Inventory!$B$10:$B$1000=$B136,IF(Inventory!$C$10:$C$1000=$C136,IF(Inventory!$D$10:$D$1000=$D136,IF(Inventory!$J$10:$J$1000=wicr,IF(Inventory!$P$10:$P$1000=AH$9,Inventory!$AC$10:$AC$1000)))))))</f>
        <v/>
      </c>
      <c r="AI136" s="121" t="str">
        <f t="array" ref="AI136">IF($D136="","",SUM(IF(Inventory!$B$10:$B$1000=$B136,IF(Inventory!$C$10:$C$1000=$C136,IF(Inventory!$D$10:$D$1000=$D136,IF(Inventory!$J$10:$J$1000=frig,IF(Inventory!$P$10:$P$1000=AI$9,Inventory!$AC$10:$AC$1000))))))+SUM(IF(Inventory!$B$10:$B$1000=$B136,IF(Inventory!$C$10:$C$1000=$C136,IF(Inventory!$D$10:$D$1000=$D136,IF(Inventory!$J$10:$J$1000=wicr,IF(Inventory!$P$10:$P$1000=AI$9,Inventory!$AC$10:$AC$1000)))))))</f>
        <v/>
      </c>
      <c r="AJ136" s="121" t="str">
        <f t="array" ref="AJ136">IF($D136="","",SUM(IF(Inventory!$B$10:$B$1000=$B136,IF(Inventory!$C$10:$C$1000=$C136,IF(Inventory!$D$10:$D$1000=$D136,IF(Inventory!$J$10:$J$1000=frig,IF(Inventory!$P$10:$P$1000=AJ$9,Inventory!$AC$10:$AC$1000))))))+SUM(IF(Inventory!$B$10:$B$1000=$B136,IF(Inventory!$C$10:$C$1000=$C136,IF(Inventory!$D$10:$D$1000=$D136,IF(Inventory!$J$10:$J$1000=wicr,IF(Inventory!$P$10:$P$1000=AJ$9,Inventory!$AC$10:$AC$1000)))))))</f>
        <v/>
      </c>
      <c r="AK136" s="121" t="str">
        <f t="array" ref="AK136">IF($D136="","",SUM(IF(Inventory!$B$10:$B$1000=$B136,IF(Inventory!$C$10:$C$1000=$C136,IF(Inventory!$D$10:$D$1000=$D136,IF(Inventory!$J$10:$J$1000=frig,IF(Inventory!$P$10:$P$1000=AK$9,Inventory!$AC$10:$AC$1000))))))+SUM(IF(Inventory!$B$10:$B$1000=$B136,IF(Inventory!$C$10:$C$1000=$C136,IF(Inventory!$D$10:$D$1000=$D136,IF(Inventory!$J$10:$J$1000=wicr,IF(Inventory!$P$10:$P$1000=AK$9,Inventory!$AC$10:$AC$1000)))))))</f>
        <v/>
      </c>
      <c r="AL136" s="123" t="str">
        <f t="shared" si="32"/>
        <v/>
      </c>
      <c r="AM136" s="121" t="str">
        <f t="array" ref="AM136">IF($D136="","",SUM(IF(Inventory!$B$10:$B$1000=$B136,IF(Inventory!$C$10:$C$1000=$C136,IF(Inventory!$D$10:$D$1000=$D136,IF(Inventory!$J$10:$J$1000=freez,Inventory!$AD$10:$AD$1000)))))+SUM(IF(Inventory!$B$10:$B$1000=$B136,IF(Inventory!$C$10:$C$1000=$C136,IF(Inventory!$D$10:$D$1000=$D136,IF(Inventory!$J$10:$J$1000=wifr,Inventory!$AD$10:$AD$1000))))))</f>
        <v/>
      </c>
      <c r="AN136" s="121" t="str">
        <f t="array" ref="AN136">IF($D136="","",SUM(IF(Inventory!$B$10:$B$1000=$B136,IF(Inventory!$C$10:$C$1000=$C136,IF(Inventory!$D$10:$D$1000=$D136,IF(Inventory!$J$10:$J$1000=freez,IF(Inventory!$P$10:$P$1000=AN$9,Inventory!$AD$10:$AD$1000))))))+SUM(IF(Inventory!$B$10:$B$1000=$B136,IF(Inventory!$C$10:$C$1000=$C136,IF(Inventory!$D$10:$D$1000=$D136,IF(Inventory!$J$10:$J$1000=wifr,IF(Inventory!$P$10:$P$1000=AN$9,Inventory!$AD$10:$AD$1000)))))))</f>
        <v/>
      </c>
      <c r="AO136" s="121" t="str">
        <f t="array" ref="AO136">IF($D136="","",SUM(IF(Inventory!$B$10:$B$1000=$B136,IF(Inventory!$C$10:$C$1000=$C136,IF(Inventory!$D$10:$D$1000=$D136,IF(Inventory!$J$10:$J$1000=freez,IF(Inventory!$P$10:$P$1000=AO$9,Inventory!$AD$10:$AD$1000))))))+SUM(IF(Inventory!$B$10:$B$1000=$B136,IF(Inventory!$C$10:$C$1000=$C136,IF(Inventory!$D$10:$D$1000=$D136,IF(Inventory!$J$10:$J$1000=wifr,IF(Inventory!$P$10:$P$1000=AO$9,Inventory!$AD$10:$AD$1000)))))))</f>
        <v/>
      </c>
      <c r="AP136" s="121" t="str">
        <f t="array" ref="AP136">IF($D136="","",SUM(IF(Inventory!$B$10:$B$1000=$B136,IF(Inventory!$C$10:$C$1000=$C136,IF(Inventory!$D$10:$D$1000=$D136,IF(Inventory!$J$10:$J$1000=freez,IF(Inventory!$P$10:$P$1000=AP$9,Inventory!$AD$10:$AD$1000))))))+SUM(IF(Inventory!$B$10:$B$1000=$B136,IF(Inventory!$C$10:$C$1000=$C136,IF(Inventory!$D$10:$D$1000=$D136,IF(Inventory!$J$10:$J$1000=wifr,IF(Inventory!$P$10:$P$1000=AP$9,Inventory!$AD$10:$AD$1000)))))))</f>
        <v/>
      </c>
      <c r="AQ136" s="121" t="str">
        <f t="array" ref="AQ136">IF($D136="","",SUM(IF(Inventory!$B$10:$B$1000=$B136,IF(Inventory!$C$10:$C$1000=$C136,IF(Inventory!$D$10:$D$1000=$D136,IF(Inventory!$J$10:$J$1000=freez,IF(Inventory!$P$10:$P$1000=AQ$9,Inventory!$AD$10:$AD$1000))))))+SUM(IF(Inventory!$B$10:$B$1000=$B136,IF(Inventory!$C$10:$C$1000=$C136,IF(Inventory!$D$10:$D$1000=$D136,IF(Inventory!$J$10:$J$1000=wifr,IF(Inventory!$P$10:$P$1000=AQ$9,Inventory!$AD$10:$AD$1000)))))))</f>
        <v/>
      </c>
      <c r="AR136" s="121" t="str">
        <f t="array" ref="AR136">IF($D136="","",SUM(IF(Inventory!$B$10:$B$1000=$B136,IF(Inventory!$C$10:$C$1000=$C136,IF(Inventory!$D$10:$D$1000=$D136,IF(Inventory!$J$10:$J$1000=freez,IF(Inventory!$P$10:$P$1000=AR$9,Inventory!$AD$10:$AD$1000))))))+SUM(IF(Inventory!$B$10:$B$1000=$B136,IF(Inventory!$C$10:$C$1000=$C136,IF(Inventory!$D$10:$D$1000=$D136,IF(Inventory!$J$10:$J$1000=wifr,IF(Inventory!$P$10:$P$1000=AR$9,Inventory!$AD$10:$AD$1000)))))))</f>
        <v/>
      </c>
      <c r="AS136" s="124" t="str">
        <f t="shared" si="33"/>
        <v/>
      </c>
      <c r="AU136" s="352"/>
      <c r="AV136" s="352"/>
      <c r="AX136" s="125">
        <f>IF($C136="",0,Prog!$H134*AX$6*($AU136+$AV136)/12000)</f>
        <v>0</v>
      </c>
      <c r="AY136" s="125">
        <f>IF($C136="",0,Prog!$H134*AY$6*($AU136+$AV136)/12000)</f>
        <v>0</v>
      </c>
      <c r="AZ136" s="121"/>
    </row>
    <row r="137" spans="1:52" ht="16.5" x14ac:dyDescent="0.3">
      <c r="A137" s="279" t="str">
        <f>IF(Prog!B135="","",Prog!B135)</f>
        <v/>
      </c>
      <c r="B137" s="279" t="str">
        <f>IF(Prog!C135="","",Prog!C135)</f>
        <v/>
      </c>
      <c r="C137" s="279" t="str">
        <f>IF(Prog!D135="","",Prog!D135)</f>
        <v/>
      </c>
      <c r="D137" s="120"/>
      <c r="E137" s="121" t="str">
        <f t="array" ref="E137">IF($D137="","",COUNT(IF(Inventory!$B$10:$B$1000=$B137,IF(Inventory!$C$10:$C$1000=$C137,IF(Inventory!$D$10:$D$1000=$D137,IF(Inventory!$P$10:$P$1000=E$9,1))))))</f>
        <v/>
      </c>
      <c r="F137" s="121" t="str">
        <f t="array" ref="F137">IF($D137="","",COUNT(IF(Inventory!$B$10:$B$1000=$B137,IF(Inventory!$C$10:$C$1000=$C137,IF(Inventory!$D$10:$D$1000=$D137,IF(Inventory!$P$10:$P$1000=F$9,1))))))</f>
        <v/>
      </c>
      <c r="G137" s="121" t="str">
        <f t="array" ref="G137">IF($D137="","",COUNT(IF(Inventory!$B$10:$B$1000=$B137,IF(Inventory!$C$10:$C$1000=$C137,IF(Inventory!$D$10:$D$1000=$D137,IF(Inventory!$P$10:$P$1000=G$9,1))))))</f>
        <v/>
      </c>
      <c r="H137" s="121" t="str">
        <f t="array" ref="H137">IF($D137="","",COUNT(IF(Inventory!$B$10:$B$1000=$B137,IF(Inventory!$C$10:$C$1000=$C137,IF(Inventory!$D$10:$D$1000=$D137,IF(Inventory!$P$10:$P$1000=H$9,1))))))</f>
        <v/>
      </c>
      <c r="I137" s="121" t="str">
        <f t="array" ref="I137">IF($D137="","",COUNT(IF(Inventory!$B$10:$B$1000=$B137,IF(Inventory!$C$10:$C$1000=$C137,IF(Inventory!$D$10:$D$1000=$D137,IF(Inventory!$P$10:$P$1000=I$9,1))))))</f>
        <v/>
      </c>
      <c r="J137" s="121">
        <f t="shared" si="28"/>
        <v>0</v>
      </c>
      <c r="K137" s="121" t="str">
        <f t="array" ref="K137">IF($D137="","",COUNT(IF(Inventory!$B$10:$B$1000=$B137,IF(Inventory!$C$10:$C$1000=$C137,IF(Inventory!$D$10:$D$1000=$D137,IF(Inventory!$J$10:$J$1000=wicr,1)))))+COUNT(IF(Inventory!$B$10:$B$1000=$B137,IF(Inventory!$C$10:$C$1000=$C137,IF(Inventory!$D$10:$D$1000=$D137,IF(Inventory!$J$10:$J$1000=wifr,1))))))</f>
        <v/>
      </c>
      <c r="L137" s="121" t="str">
        <f t="array" ref="L137">IF($D137="","",COUNT(IF(Inventory!$B$10:$B$1000=$B137,IF(Inventory!$C$10:$C$1000=$C137,IF(Inventory!$D$10:$D$1000=$D137,IF(Inventory!$J$10:$J$1000=wicr,IF(Inventory!$P$10:$P$1000=L$9,1))))))+COUNT(IF(Inventory!$B$10:$B$1000=$B137,IF(Inventory!$C$10:$C$1000=$C137,IF(Inventory!$D$10:$D$1000=$D137,IF(Inventory!$J$10:$J$1000=wifr,IF(Inventory!$P$10:$P$1000=L$9,1)))))))</f>
        <v/>
      </c>
      <c r="M137" s="121" t="str">
        <f t="array" ref="M137">IF($D137="","",COUNT(IF(Inventory!$B$10:$B$1000=$B137,IF(Inventory!$C$10:$C$1000=$C137,IF(Inventory!$D$10:$D$1000=$D137,IF(Inventory!$J$10:$J$1000=wicr,IF(Inventory!$P$10:$P$1000=M$9,1))))))+COUNT(IF(Inventory!$B$10:$B$1000=$B137,IF(Inventory!$C$10:$C$1000=$C137,IF(Inventory!$D$10:$D$1000=$D137,IF(Inventory!$J$10:$J$1000=wifr,IF(Inventory!$P$10:$P$1000=M$9,1)))))))</f>
        <v/>
      </c>
      <c r="N137" s="121" t="str">
        <f t="array" ref="N137">IF($D137="","",COUNT(IF(Inventory!$B$10:$B$1000=$B137,IF(Inventory!$C$10:$C$1000=$C137,IF(Inventory!$D$10:$D$1000=$D137,IF(Inventory!$J$10:$J$1000=wicr,IF(Inventory!$P$10:$P$1000=N$9,1))))))+COUNT(IF(Inventory!$B$10:$B$1000=$B137,IF(Inventory!$C$10:$C$1000=$C137,IF(Inventory!$D$10:$D$1000=$D137,IF(Inventory!$J$10:$J$1000=wifr,IF(Inventory!$P$10:$P$1000=N$9,1)))))))</f>
        <v/>
      </c>
      <c r="O137" s="121" t="str">
        <f t="array" ref="O137">IF($D137="","",COUNT(IF(Inventory!$B$10:$B$1000=$B137,IF(Inventory!$C$10:$C$1000=$C137,IF(Inventory!$D$10:$D$1000=$D137,IF(Inventory!$J$10:$J$1000=wicr,IF(Inventory!$P$10:$P$1000=O$9,1))))))+COUNT(IF(Inventory!$B$10:$B$1000=$B137,IF(Inventory!$C$10:$C$1000=$C137,IF(Inventory!$D$10:$D$1000=$D137,IF(Inventory!$J$10:$J$1000=wifr,IF(Inventory!$P$10:$P$1000=O$9,1)))))))</f>
        <v/>
      </c>
      <c r="P137" s="121" t="str">
        <f t="array" ref="P137">IF($D137="","",COUNT(IF(Inventory!$B$10:$B$1000=$B137,IF(Inventory!$C$10:$C$1000=$C137,IF(Inventory!$D$10:$D$1000=$D137,IF(Inventory!$J$10:$J$1000=wicr,IF(Inventory!$P$10:$P$1000=P$9,1))))))+COUNT(IF(Inventory!$B$10:$B$1000=$B137,IF(Inventory!$C$10:$C$1000=$C137,IF(Inventory!$D$10:$D$1000=$D137,IF(Inventory!$J$10:$J$1000=wifr,IF(Inventory!$P$10:$P$1000=P$9,1)))))))</f>
        <v/>
      </c>
      <c r="Q137" s="122" t="str">
        <f t="shared" si="29"/>
        <v/>
      </c>
      <c r="R137" s="121" t="str">
        <f t="array" ref="R137">IF($D137="","",COUNT(IF(Inventory!$B$10:$B$1000=$B137,IF(Inventory!$C$10:$C$1000=$C137,IF(Inventory!$D$10:$D$1000=$D137,IF(Inventory!$J$10:$J$1000=frig,1))))))</f>
        <v/>
      </c>
      <c r="S137" s="121" t="str">
        <f t="array" ref="S137">IF($D137="","",COUNT(IF(Inventory!$B$10:$B$1000=$B137,IF(Inventory!$C$10:$C$1000=$C137,IF(Inventory!$D$10:$D$1000=$D137,IF(Inventory!$J$10:$J$1000=frig,IF(Inventory!$P$10:$P$1000=S$9,1)))))))</f>
        <v/>
      </c>
      <c r="T137" s="121" t="str">
        <f t="array" ref="T137">IF($D137="","",COUNT(IF(Inventory!$B$10:$B$1000=$B137,IF(Inventory!$C$10:$C$1000=$C137,IF(Inventory!$D$10:$D$1000=$D137,IF(Inventory!$J$10:$J$1000=frig,IF(Inventory!$P$10:$P$1000=T$9,1)))))))</f>
        <v/>
      </c>
      <c r="U137" s="121" t="str">
        <f t="array" ref="U137">IF($D137="","",COUNT(IF(Inventory!$B$10:$B$1000=$B137,IF(Inventory!$C$10:$C$1000=$C137,IF(Inventory!$D$10:$D$1000=$D137,IF(Inventory!$J$10:$J$1000=frig,IF(Inventory!$P$10:$P$1000=U$9,1)))))))</f>
        <v/>
      </c>
      <c r="V137" s="121" t="str">
        <f t="array" ref="V137">IF($D137="","",COUNT(IF(Inventory!$B$10:$B$1000=$B137,IF(Inventory!$C$10:$C$1000=$C137,IF(Inventory!$D$10:$D$1000=$D137,IF(Inventory!$J$10:$J$1000=frig,IF(Inventory!$P$10:$P$1000=V$9,1)))))))</f>
        <v/>
      </c>
      <c r="W137" s="121" t="str">
        <f t="array" ref="W137">IF($D137="","",COUNT(IF(Inventory!$B$10:$B$1000=$B137,IF(Inventory!$C$10:$C$1000=$C137,IF(Inventory!$D$10:$D$1000=$D137,IF(Inventory!$J$10:$J$1000=frig,IF(Inventory!$P$10:$P$1000=W$9,1)))))))</f>
        <v/>
      </c>
      <c r="X137" s="122" t="str">
        <f t="shared" si="30"/>
        <v/>
      </c>
      <c r="Y137" s="121" t="str">
        <f t="array" ref="Y137">IF($D137="","",COUNT(IF(Inventory!$B$10:$B$1000=$B137,IF(Inventory!$C$10:$C$1000=$C137,IF(Inventory!$D$10:$D$1000=$D137,IF(Inventory!$J$10:$J$1000=freez,1))))))</f>
        <v/>
      </c>
      <c r="Z137" s="121" t="str">
        <f t="array" ref="Z137">IF($D137="","",COUNT(IF(Inventory!$B$10:$B$1000=$B137,IF(Inventory!$C$10:$C$1000=$C137,IF(Inventory!$D$10:$D$1000=$D137,IF(Inventory!$J$10:$J$1000=freez,IF(Inventory!$P$10:$P$1000=Z$9,1)))))))</f>
        <v/>
      </c>
      <c r="AA137" s="121" t="str">
        <f t="array" ref="AA137">IF($D137="","",COUNT(IF(Inventory!$B$10:$B$1000=$B137,IF(Inventory!$C$10:$C$1000=$C137,IF(Inventory!$D$10:$D$1000=$D137,IF(Inventory!$J$10:$J$1000=freez,IF(Inventory!$P$10:$P$1000=AA$9,1)))))))</f>
        <v/>
      </c>
      <c r="AB137" s="121" t="str">
        <f t="array" ref="AB137">IF($D137="","",COUNT(IF(Inventory!$B$10:$B$1000=$B137,IF(Inventory!$C$10:$C$1000=$C137,IF(Inventory!$D$10:$D$1000=$D137,IF(Inventory!$J$10:$J$1000=freez,IF(Inventory!$P$10:$P$1000=AB$9,1)))))))</f>
        <v/>
      </c>
      <c r="AC137" s="121" t="str">
        <f t="array" ref="AC137">IF($D137="","",COUNT(IF(Inventory!$B$10:$B$1000=$B137,IF(Inventory!$C$10:$C$1000=$C137,IF(Inventory!$D$10:$D$1000=$D137,IF(Inventory!$J$10:$J$1000=freez,IF(Inventory!$P$10:$P$1000=AC$9,1)))))))</f>
        <v/>
      </c>
      <c r="AD137" s="121" t="str">
        <f t="array" ref="AD137">IF($D137="","",COUNT(IF(Inventory!$B$10:$B$1000=$B137,IF(Inventory!$C$10:$C$1000=$C137,IF(Inventory!$D$10:$D$1000=$D137,IF(Inventory!$J$10:$J$1000=freez,IF(Inventory!$P$10:$P$1000=AD$9,1)))))))</f>
        <v/>
      </c>
      <c r="AE137" s="122" t="str">
        <f t="shared" si="31"/>
        <v/>
      </c>
      <c r="AF137" s="121" t="str">
        <f t="array" ref="AF137">IF($D137="","",SUM(IF(Inventory!$B$10:$B$1000=$B137,IF(Inventory!$C$10:$C$1000=$C137,IF(Inventory!$D$10:$D$1000=$D137,IF(Inventory!$J$10:$J$1000=frig,Inventory!$AC$10:$AC$1000)))))+SUM(IF(Inventory!$B$10:$B$1000=$B137,IF(Inventory!$C$10:$C$1000=$C137,IF(Inventory!$D$10:$D$1000=$D137,IF(Inventory!$J$10:$J$1000=wicr,Inventory!$AC$10:$AC$1000))))))</f>
        <v/>
      </c>
      <c r="AG137" s="121" t="str">
        <f t="array" ref="AG137">IF($D137="","",SUM(IF(Inventory!$B$10:$B$1000=$B137,IF(Inventory!$C$10:$C$1000=$C137,IF(Inventory!$D$10:$D$1000=$D137,IF(Inventory!$J$10:$J$1000=frig,IF(Inventory!$P$10:$P$1000=AG$9,Inventory!$AC$10:$AC$1000))))))+SUM(IF(Inventory!$B$10:$B$1000=$B137,IF(Inventory!$C$10:$C$1000=$C137,IF(Inventory!$D$10:$D$1000=$D137,IF(Inventory!$J$10:$J$1000=wicr,IF(Inventory!$P$10:$P$1000=AG$9,Inventory!$AC$10:$AC$1000)))))))</f>
        <v/>
      </c>
      <c r="AH137" s="121" t="str">
        <f t="array" ref="AH137">IF($D137="","",SUM(IF(Inventory!$B$10:$B$1000=$B137,IF(Inventory!$C$10:$C$1000=$C137,IF(Inventory!$D$10:$D$1000=$D137,IF(Inventory!$J$10:$J$1000=frig,IF(Inventory!$P$10:$P$1000=AH$9,Inventory!$AC$10:$AC$1000))))))+SUM(IF(Inventory!$B$10:$B$1000=$B137,IF(Inventory!$C$10:$C$1000=$C137,IF(Inventory!$D$10:$D$1000=$D137,IF(Inventory!$J$10:$J$1000=wicr,IF(Inventory!$P$10:$P$1000=AH$9,Inventory!$AC$10:$AC$1000)))))))</f>
        <v/>
      </c>
      <c r="AI137" s="121" t="str">
        <f t="array" ref="AI137">IF($D137="","",SUM(IF(Inventory!$B$10:$B$1000=$B137,IF(Inventory!$C$10:$C$1000=$C137,IF(Inventory!$D$10:$D$1000=$D137,IF(Inventory!$J$10:$J$1000=frig,IF(Inventory!$P$10:$P$1000=AI$9,Inventory!$AC$10:$AC$1000))))))+SUM(IF(Inventory!$B$10:$B$1000=$B137,IF(Inventory!$C$10:$C$1000=$C137,IF(Inventory!$D$10:$D$1000=$D137,IF(Inventory!$J$10:$J$1000=wicr,IF(Inventory!$P$10:$P$1000=AI$9,Inventory!$AC$10:$AC$1000)))))))</f>
        <v/>
      </c>
      <c r="AJ137" s="121" t="str">
        <f t="array" ref="AJ137">IF($D137="","",SUM(IF(Inventory!$B$10:$B$1000=$B137,IF(Inventory!$C$10:$C$1000=$C137,IF(Inventory!$D$10:$D$1000=$D137,IF(Inventory!$J$10:$J$1000=frig,IF(Inventory!$P$10:$P$1000=AJ$9,Inventory!$AC$10:$AC$1000))))))+SUM(IF(Inventory!$B$10:$B$1000=$B137,IF(Inventory!$C$10:$C$1000=$C137,IF(Inventory!$D$10:$D$1000=$D137,IF(Inventory!$J$10:$J$1000=wicr,IF(Inventory!$P$10:$P$1000=AJ$9,Inventory!$AC$10:$AC$1000)))))))</f>
        <v/>
      </c>
      <c r="AK137" s="121" t="str">
        <f t="array" ref="AK137">IF($D137="","",SUM(IF(Inventory!$B$10:$B$1000=$B137,IF(Inventory!$C$10:$C$1000=$C137,IF(Inventory!$D$10:$D$1000=$D137,IF(Inventory!$J$10:$J$1000=frig,IF(Inventory!$P$10:$P$1000=AK$9,Inventory!$AC$10:$AC$1000))))))+SUM(IF(Inventory!$B$10:$B$1000=$B137,IF(Inventory!$C$10:$C$1000=$C137,IF(Inventory!$D$10:$D$1000=$D137,IF(Inventory!$J$10:$J$1000=wicr,IF(Inventory!$P$10:$P$1000=AK$9,Inventory!$AC$10:$AC$1000)))))))</f>
        <v/>
      </c>
      <c r="AL137" s="123" t="str">
        <f t="shared" si="32"/>
        <v/>
      </c>
      <c r="AM137" s="121" t="str">
        <f t="array" ref="AM137">IF($D137="","",SUM(IF(Inventory!$B$10:$B$1000=$B137,IF(Inventory!$C$10:$C$1000=$C137,IF(Inventory!$D$10:$D$1000=$D137,IF(Inventory!$J$10:$J$1000=freez,Inventory!$AD$10:$AD$1000)))))+SUM(IF(Inventory!$B$10:$B$1000=$B137,IF(Inventory!$C$10:$C$1000=$C137,IF(Inventory!$D$10:$D$1000=$D137,IF(Inventory!$J$10:$J$1000=wifr,Inventory!$AD$10:$AD$1000))))))</f>
        <v/>
      </c>
      <c r="AN137" s="121" t="str">
        <f t="array" ref="AN137">IF($D137="","",SUM(IF(Inventory!$B$10:$B$1000=$B137,IF(Inventory!$C$10:$C$1000=$C137,IF(Inventory!$D$10:$D$1000=$D137,IF(Inventory!$J$10:$J$1000=freez,IF(Inventory!$P$10:$P$1000=AN$9,Inventory!$AD$10:$AD$1000))))))+SUM(IF(Inventory!$B$10:$B$1000=$B137,IF(Inventory!$C$10:$C$1000=$C137,IF(Inventory!$D$10:$D$1000=$D137,IF(Inventory!$J$10:$J$1000=wifr,IF(Inventory!$P$10:$P$1000=AN$9,Inventory!$AD$10:$AD$1000)))))))</f>
        <v/>
      </c>
      <c r="AO137" s="121" t="str">
        <f t="array" ref="AO137">IF($D137="","",SUM(IF(Inventory!$B$10:$B$1000=$B137,IF(Inventory!$C$10:$C$1000=$C137,IF(Inventory!$D$10:$D$1000=$D137,IF(Inventory!$J$10:$J$1000=freez,IF(Inventory!$P$10:$P$1000=AO$9,Inventory!$AD$10:$AD$1000))))))+SUM(IF(Inventory!$B$10:$B$1000=$B137,IF(Inventory!$C$10:$C$1000=$C137,IF(Inventory!$D$10:$D$1000=$D137,IF(Inventory!$J$10:$J$1000=wifr,IF(Inventory!$P$10:$P$1000=AO$9,Inventory!$AD$10:$AD$1000)))))))</f>
        <v/>
      </c>
      <c r="AP137" s="121" t="str">
        <f t="array" ref="AP137">IF($D137="","",SUM(IF(Inventory!$B$10:$B$1000=$B137,IF(Inventory!$C$10:$C$1000=$C137,IF(Inventory!$D$10:$D$1000=$D137,IF(Inventory!$J$10:$J$1000=freez,IF(Inventory!$P$10:$P$1000=AP$9,Inventory!$AD$10:$AD$1000))))))+SUM(IF(Inventory!$B$10:$B$1000=$B137,IF(Inventory!$C$10:$C$1000=$C137,IF(Inventory!$D$10:$D$1000=$D137,IF(Inventory!$J$10:$J$1000=wifr,IF(Inventory!$P$10:$P$1000=AP$9,Inventory!$AD$10:$AD$1000)))))))</f>
        <v/>
      </c>
      <c r="AQ137" s="121" t="str">
        <f t="array" ref="AQ137">IF($D137="","",SUM(IF(Inventory!$B$10:$B$1000=$B137,IF(Inventory!$C$10:$C$1000=$C137,IF(Inventory!$D$10:$D$1000=$D137,IF(Inventory!$J$10:$J$1000=freez,IF(Inventory!$P$10:$P$1000=AQ$9,Inventory!$AD$10:$AD$1000))))))+SUM(IF(Inventory!$B$10:$B$1000=$B137,IF(Inventory!$C$10:$C$1000=$C137,IF(Inventory!$D$10:$D$1000=$D137,IF(Inventory!$J$10:$J$1000=wifr,IF(Inventory!$P$10:$P$1000=AQ$9,Inventory!$AD$10:$AD$1000)))))))</f>
        <v/>
      </c>
      <c r="AR137" s="121" t="str">
        <f t="array" ref="AR137">IF($D137="","",SUM(IF(Inventory!$B$10:$B$1000=$B137,IF(Inventory!$C$10:$C$1000=$C137,IF(Inventory!$D$10:$D$1000=$D137,IF(Inventory!$J$10:$J$1000=freez,IF(Inventory!$P$10:$P$1000=AR$9,Inventory!$AD$10:$AD$1000))))))+SUM(IF(Inventory!$B$10:$B$1000=$B137,IF(Inventory!$C$10:$C$1000=$C137,IF(Inventory!$D$10:$D$1000=$D137,IF(Inventory!$J$10:$J$1000=wifr,IF(Inventory!$P$10:$P$1000=AR$9,Inventory!$AD$10:$AD$1000)))))))</f>
        <v/>
      </c>
      <c r="AS137" s="124" t="str">
        <f t="shared" si="33"/>
        <v/>
      </c>
      <c r="AU137" s="352"/>
      <c r="AV137" s="352"/>
      <c r="AX137" s="125">
        <f>IF($C137="",0,Prog!$H135*AX$6*($AU137+$AV137)/12000)</f>
        <v>0</v>
      </c>
      <c r="AY137" s="125">
        <f>IF($C137="",0,Prog!$H135*AY$6*($AU137+$AV137)/12000)</f>
        <v>0</v>
      </c>
      <c r="AZ137" s="121"/>
    </row>
    <row r="138" spans="1:52" ht="16.5" x14ac:dyDescent="0.3">
      <c r="A138" s="279" t="str">
        <f>IF(Prog!B136="","",Prog!B136)</f>
        <v/>
      </c>
      <c r="B138" s="279" t="str">
        <f>IF(Prog!C136="","",Prog!C136)</f>
        <v/>
      </c>
      <c r="C138" s="279" t="str">
        <f>IF(Prog!D136="","",Prog!D136)</f>
        <v/>
      </c>
      <c r="D138" s="120"/>
      <c r="E138" s="121" t="str">
        <f t="array" ref="E138">IF($D138="","",COUNT(IF(Inventory!$B$10:$B$1000=$B138,IF(Inventory!$C$10:$C$1000=$C138,IF(Inventory!$D$10:$D$1000=$D138,IF(Inventory!$P$10:$P$1000=E$9,1))))))</f>
        <v/>
      </c>
      <c r="F138" s="121" t="str">
        <f t="array" ref="F138">IF($D138="","",COUNT(IF(Inventory!$B$10:$B$1000=$B138,IF(Inventory!$C$10:$C$1000=$C138,IF(Inventory!$D$10:$D$1000=$D138,IF(Inventory!$P$10:$P$1000=F$9,1))))))</f>
        <v/>
      </c>
      <c r="G138" s="121" t="str">
        <f t="array" ref="G138">IF($D138="","",COUNT(IF(Inventory!$B$10:$B$1000=$B138,IF(Inventory!$C$10:$C$1000=$C138,IF(Inventory!$D$10:$D$1000=$D138,IF(Inventory!$P$10:$P$1000=G$9,1))))))</f>
        <v/>
      </c>
      <c r="H138" s="121" t="str">
        <f t="array" ref="H138">IF($D138="","",COUNT(IF(Inventory!$B$10:$B$1000=$B138,IF(Inventory!$C$10:$C$1000=$C138,IF(Inventory!$D$10:$D$1000=$D138,IF(Inventory!$P$10:$P$1000=H$9,1))))))</f>
        <v/>
      </c>
      <c r="I138" s="121" t="str">
        <f t="array" ref="I138">IF($D138="","",COUNT(IF(Inventory!$B$10:$B$1000=$B138,IF(Inventory!$C$10:$C$1000=$C138,IF(Inventory!$D$10:$D$1000=$D138,IF(Inventory!$P$10:$P$1000=I$9,1))))))</f>
        <v/>
      </c>
      <c r="J138" s="121">
        <f t="shared" si="28"/>
        <v>0</v>
      </c>
      <c r="K138" s="121" t="str">
        <f t="array" ref="K138">IF($D138="","",COUNT(IF(Inventory!$B$10:$B$1000=$B138,IF(Inventory!$C$10:$C$1000=$C138,IF(Inventory!$D$10:$D$1000=$D138,IF(Inventory!$J$10:$J$1000=wicr,1)))))+COUNT(IF(Inventory!$B$10:$B$1000=$B138,IF(Inventory!$C$10:$C$1000=$C138,IF(Inventory!$D$10:$D$1000=$D138,IF(Inventory!$J$10:$J$1000=wifr,1))))))</f>
        <v/>
      </c>
      <c r="L138" s="121" t="str">
        <f t="array" ref="L138">IF($D138="","",COUNT(IF(Inventory!$B$10:$B$1000=$B138,IF(Inventory!$C$10:$C$1000=$C138,IF(Inventory!$D$10:$D$1000=$D138,IF(Inventory!$J$10:$J$1000=wicr,IF(Inventory!$P$10:$P$1000=L$9,1))))))+COUNT(IF(Inventory!$B$10:$B$1000=$B138,IF(Inventory!$C$10:$C$1000=$C138,IF(Inventory!$D$10:$D$1000=$D138,IF(Inventory!$J$10:$J$1000=wifr,IF(Inventory!$P$10:$P$1000=L$9,1)))))))</f>
        <v/>
      </c>
      <c r="M138" s="121" t="str">
        <f t="array" ref="M138">IF($D138="","",COUNT(IF(Inventory!$B$10:$B$1000=$B138,IF(Inventory!$C$10:$C$1000=$C138,IF(Inventory!$D$10:$D$1000=$D138,IF(Inventory!$J$10:$J$1000=wicr,IF(Inventory!$P$10:$P$1000=M$9,1))))))+COUNT(IF(Inventory!$B$10:$B$1000=$B138,IF(Inventory!$C$10:$C$1000=$C138,IF(Inventory!$D$10:$D$1000=$D138,IF(Inventory!$J$10:$J$1000=wifr,IF(Inventory!$P$10:$P$1000=M$9,1)))))))</f>
        <v/>
      </c>
      <c r="N138" s="121" t="str">
        <f t="array" ref="N138">IF($D138="","",COUNT(IF(Inventory!$B$10:$B$1000=$B138,IF(Inventory!$C$10:$C$1000=$C138,IF(Inventory!$D$10:$D$1000=$D138,IF(Inventory!$J$10:$J$1000=wicr,IF(Inventory!$P$10:$P$1000=N$9,1))))))+COUNT(IF(Inventory!$B$10:$B$1000=$B138,IF(Inventory!$C$10:$C$1000=$C138,IF(Inventory!$D$10:$D$1000=$D138,IF(Inventory!$J$10:$J$1000=wifr,IF(Inventory!$P$10:$P$1000=N$9,1)))))))</f>
        <v/>
      </c>
      <c r="O138" s="121" t="str">
        <f t="array" ref="O138">IF($D138="","",COUNT(IF(Inventory!$B$10:$B$1000=$B138,IF(Inventory!$C$10:$C$1000=$C138,IF(Inventory!$D$10:$D$1000=$D138,IF(Inventory!$J$10:$J$1000=wicr,IF(Inventory!$P$10:$P$1000=O$9,1))))))+COUNT(IF(Inventory!$B$10:$B$1000=$B138,IF(Inventory!$C$10:$C$1000=$C138,IF(Inventory!$D$10:$D$1000=$D138,IF(Inventory!$J$10:$J$1000=wifr,IF(Inventory!$P$10:$P$1000=O$9,1)))))))</f>
        <v/>
      </c>
      <c r="P138" s="121" t="str">
        <f t="array" ref="P138">IF($D138="","",COUNT(IF(Inventory!$B$10:$B$1000=$B138,IF(Inventory!$C$10:$C$1000=$C138,IF(Inventory!$D$10:$D$1000=$D138,IF(Inventory!$J$10:$J$1000=wicr,IF(Inventory!$P$10:$P$1000=P$9,1))))))+COUNT(IF(Inventory!$B$10:$B$1000=$B138,IF(Inventory!$C$10:$C$1000=$C138,IF(Inventory!$D$10:$D$1000=$D138,IF(Inventory!$J$10:$J$1000=wifr,IF(Inventory!$P$10:$P$1000=P$9,1)))))))</f>
        <v/>
      </c>
      <c r="Q138" s="122" t="str">
        <f t="shared" si="29"/>
        <v/>
      </c>
      <c r="R138" s="121" t="str">
        <f t="array" ref="R138">IF($D138="","",COUNT(IF(Inventory!$B$10:$B$1000=$B138,IF(Inventory!$C$10:$C$1000=$C138,IF(Inventory!$D$10:$D$1000=$D138,IF(Inventory!$J$10:$J$1000=frig,1))))))</f>
        <v/>
      </c>
      <c r="S138" s="121" t="str">
        <f t="array" ref="S138">IF($D138="","",COUNT(IF(Inventory!$B$10:$B$1000=$B138,IF(Inventory!$C$10:$C$1000=$C138,IF(Inventory!$D$10:$D$1000=$D138,IF(Inventory!$J$10:$J$1000=frig,IF(Inventory!$P$10:$P$1000=S$9,1)))))))</f>
        <v/>
      </c>
      <c r="T138" s="121" t="str">
        <f t="array" ref="T138">IF($D138="","",COUNT(IF(Inventory!$B$10:$B$1000=$B138,IF(Inventory!$C$10:$C$1000=$C138,IF(Inventory!$D$10:$D$1000=$D138,IF(Inventory!$J$10:$J$1000=frig,IF(Inventory!$P$10:$P$1000=T$9,1)))))))</f>
        <v/>
      </c>
      <c r="U138" s="121" t="str">
        <f t="array" ref="U138">IF($D138="","",COUNT(IF(Inventory!$B$10:$B$1000=$B138,IF(Inventory!$C$10:$C$1000=$C138,IF(Inventory!$D$10:$D$1000=$D138,IF(Inventory!$J$10:$J$1000=frig,IF(Inventory!$P$10:$P$1000=U$9,1)))))))</f>
        <v/>
      </c>
      <c r="V138" s="121" t="str">
        <f t="array" ref="V138">IF($D138="","",COUNT(IF(Inventory!$B$10:$B$1000=$B138,IF(Inventory!$C$10:$C$1000=$C138,IF(Inventory!$D$10:$D$1000=$D138,IF(Inventory!$J$10:$J$1000=frig,IF(Inventory!$P$10:$P$1000=V$9,1)))))))</f>
        <v/>
      </c>
      <c r="W138" s="121" t="str">
        <f t="array" ref="W138">IF($D138="","",COUNT(IF(Inventory!$B$10:$B$1000=$B138,IF(Inventory!$C$10:$C$1000=$C138,IF(Inventory!$D$10:$D$1000=$D138,IF(Inventory!$J$10:$J$1000=frig,IF(Inventory!$P$10:$P$1000=W$9,1)))))))</f>
        <v/>
      </c>
      <c r="X138" s="122" t="str">
        <f t="shared" si="30"/>
        <v/>
      </c>
      <c r="Y138" s="121" t="str">
        <f t="array" ref="Y138">IF($D138="","",COUNT(IF(Inventory!$B$10:$B$1000=$B138,IF(Inventory!$C$10:$C$1000=$C138,IF(Inventory!$D$10:$D$1000=$D138,IF(Inventory!$J$10:$J$1000=freez,1))))))</f>
        <v/>
      </c>
      <c r="Z138" s="121" t="str">
        <f t="array" ref="Z138">IF($D138="","",COUNT(IF(Inventory!$B$10:$B$1000=$B138,IF(Inventory!$C$10:$C$1000=$C138,IF(Inventory!$D$10:$D$1000=$D138,IF(Inventory!$J$10:$J$1000=freez,IF(Inventory!$P$10:$P$1000=Z$9,1)))))))</f>
        <v/>
      </c>
      <c r="AA138" s="121" t="str">
        <f t="array" ref="AA138">IF($D138="","",COUNT(IF(Inventory!$B$10:$B$1000=$B138,IF(Inventory!$C$10:$C$1000=$C138,IF(Inventory!$D$10:$D$1000=$D138,IF(Inventory!$J$10:$J$1000=freez,IF(Inventory!$P$10:$P$1000=AA$9,1)))))))</f>
        <v/>
      </c>
      <c r="AB138" s="121" t="str">
        <f t="array" ref="AB138">IF($D138="","",COUNT(IF(Inventory!$B$10:$B$1000=$B138,IF(Inventory!$C$10:$C$1000=$C138,IF(Inventory!$D$10:$D$1000=$D138,IF(Inventory!$J$10:$J$1000=freez,IF(Inventory!$P$10:$P$1000=AB$9,1)))))))</f>
        <v/>
      </c>
      <c r="AC138" s="121" t="str">
        <f t="array" ref="AC138">IF($D138="","",COUNT(IF(Inventory!$B$10:$B$1000=$B138,IF(Inventory!$C$10:$C$1000=$C138,IF(Inventory!$D$10:$D$1000=$D138,IF(Inventory!$J$10:$J$1000=freez,IF(Inventory!$P$10:$P$1000=AC$9,1)))))))</f>
        <v/>
      </c>
      <c r="AD138" s="121" t="str">
        <f t="array" ref="AD138">IF($D138="","",COUNT(IF(Inventory!$B$10:$B$1000=$B138,IF(Inventory!$C$10:$C$1000=$C138,IF(Inventory!$D$10:$D$1000=$D138,IF(Inventory!$J$10:$J$1000=freez,IF(Inventory!$P$10:$P$1000=AD$9,1)))))))</f>
        <v/>
      </c>
      <c r="AE138" s="122" t="str">
        <f t="shared" si="31"/>
        <v/>
      </c>
      <c r="AF138" s="121" t="str">
        <f t="array" ref="AF138">IF($D138="","",SUM(IF(Inventory!$B$10:$B$1000=$B138,IF(Inventory!$C$10:$C$1000=$C138,IF(Inventory!$D$10:$D$1000=$D138,IF(Inventory!$J$10:$J$1000=frig,Inventory!$AC$10:$AC$1000)))))+SUM(IF(Inventory!$B$10:$B$1000=$B138,IF(Inventory!$C$10:$C$1000=$C138,IF(Inventory!$D$10:$D$1000=$D138,IF(Inventory!$J$10:$J$1000=wicr,Inventory!$AC$10:$AC$1000))))))</f>
        <v/>
      </c>
      <c r="AG138" s="121" t="str">
        <f t="array" ref="AG138">IF($D138="","",SUM(IF(Inventory!$B$10:$B$1000=$B138,IF(Inventory!$C$10:$C$1000=$C138,IF(Inventory!$D$10:$D$1000=$D138,IF(Inventory!$J$10:$J$1000=frig,IF(Inventory!$P$10:$P$1000=AG$9,Inventory!$AC$10:$AC$1000))))))+SUM(IF(Inventory!$B$10:$B$1000=$B138,IF(Inventory!$C$10:$C$1000=$C138,IF(Inventory!$D$10:$D$1000=$D138,IF(Inventory!$J$10:$J$1000=wicr,IF(Inventory!$P$10:$P$1000=AG$9,Inventory!$AC$10:$AC$1000)))))))</f>
        <v/>
      </c>
      <c r="AH138" s="121" t="str">
        <f t="array" ref="AH138">IF($D138="","",SUM(IF(Inventory!$B$10:$B$1000=$B138,IF(Inventory!$C$10:$C$1000=$C138,IF(Inventory!$D$10:$D$1000=$D138,IF(Inventory!$J$10:$J$1000=frig,IF(Inventory!$P$10:$P$1000=AH$9,Inventory!$AC$10:$AC$1000))))))+SUM(IF(Inventory!$B$10:$B$1000=$B138,IF(Inventory!$C$10:$C$1000=$C138,IF(Inventory!$D$10:$D$1000=$D138,IF(Inventory!$J$10:$J$1000=wicr,IF(Inventory!$P$10:$P$1000=AH$9,Inventory!$AC$10:$AC$1000)))))))</f>
        <v/>
      </c>
      <c r="AI138" s="121" t="str">
        <f t="array" ref="AI138">IF($D138="","",SUM(IF(Inventory!$B$10:$B$1000=$B138,IF(Inventory!$C$10:$C$1000=$C138,IF(Inventory!$D$10:$D$1000=$D138,IF(Inventory!$J$10:$J$1000=frig,IF(Inventory!$P$10:$P$1000=AI$9,Inventory!$AC$10:$AC$1000))))))+SUM(IF(Inventory!$B$10:$B$1000=$B138,IF(Inventory!$C$10:$C$1000=$C138,IF(Inventory!$D$10:$D$1000=$D138,IF(Inventory!$J$10:$J$1000=wicr,IF(Inventory!$P$10:$P$1000=AI$9,Inventory!$AC$10:$AC$1000)))))))</f>
        <v/>
      </c>
      <c r="AJ138" s="121" t="str">
        <f t="array" ref="AJ138">IF($D138="","",SUM(IF(Inventory!$B$10:$B$1000=$B138,IF(Inventory!$C$10:$C$1000=$C138,IF(Inventory!$D$10:$D$1000=$D138,IF(Inventory!$J$10:$J$1000=frig,IF(Inventory!$P$10:$P$1000=AJ$9,Inventory!$AC$10:$AC$1000))))))+SUM(IF(Inventory!$B$10:$B$1000=$B138,IF(Inventory!$C$10:$C$1000=$C138,IF(Inventory!$D$10:$D$1000=$D138,IF(Inventory!$J$10:$J$1000=wicr,IF(Inventory!$P$10:$P$1000=AJ$9,Inventory!$AC$10:$AC$1000)))))))</f>
        <v/>
      </c>
      <c r="AK138" s="121" t="str">
        <f t="array" ref="AK138">IF($D138="","",SUM(IF(Inventory!$B$10:$B$1000=$B138,IF(Inventory!$C$10:$C$1000=$C138,IF(Inventory!$D$10:$D$1000=$D138,IF(Inventory!$J$10:$J$1000=frig,IF(Inventory!$P$10:$P$1000=AK$9,Inventory!$AC$10:$AC$1000))))))+SUM(IF(Inventory!$B$10:$B$1000=$B138,IF(Inventory!$C$10:$C$1000=$C138,IF(Inventory!$D$10:$D$1000=$D138,IF(Inventory!$J$10:$J$1000=wicr,IF(Inventory!$P$10:$P$1000=AK$9,Inventory!$AC$10:$AC$1000)))))))</f>
        <v/>
      </c>
      <c r="AL138" s="123" t="str">
        <f t="shared" si="32"/>
        <v/>
      </c>
      <c r="AM138" s="121" t="str">
        <f t="array" ref="AM138">IF($D138="","",SUM(IF(Inventory!$B$10:$B$1000=$B138,IF(Inventory!$C$10:$C$1000=$C138,IF(Inventory!$D$10:$D$1000=$D138,IF(Inventory!$J$10:$J$1000=freez,Inventory!$AD$10:$AD$1000)))))+SUM(IF(Inventory!$B$10:$B$1000=$B138,IF(Inventory!$C$10:$C$1000=$C138,IF(Inventory!$D$10:$D$1000=$D138,IF(Inventory!$J$10:$J$1000=wifr,Inventory!$AD$10:$AD$1000))))))</f>
        <v/>
      </c>
      <c r="AN138" s="121" t="str">
        <f t="array" ref="AN138">IF($D138="","",SUM(IF(Inventory!$B$10:$B$1000=$B138,IF(Inventory!$C$10:$C$1000=$C138,IF(Inventory!$D$10:$D$1000=$D138,IF(Inventory!$J$10:$J$1000=freez,IF(Inventory!$P$10:$P$1000=AN$9,Inventory!$AD$10:$AD$1000))))))+SUM(IF(Inventory!$B$10:$B$1000=$B138,IF(Inventory!$C$10:$C$1000=$C138,IF(Inventory!$D$10:$D$1000=$D138,IF(Inventory!$J$10:$J$1000=wifr,IF(Inventory!$P$10:$P$1000=AN$9,Inventory!$AD$10:$AD$1000)))))))</f>
        <v/>
      </c>
      <c r="AO138" s="121" t="str">
        <f t="array" ref="AO138">IF($D138="","",SUM(IF(Inventory!$B$10:$B$1000=$B138,IF(Inventory!$C$10:$C$1000=$C138,IF(Inventory!$D$10:$D$1000=$D138,IF(Inventory!$J$10:$J$1000=freez,IF(Inventory!$P$10:$P$1000=AO$9,Inventory!$AD$10:$AD$1000))))))+SUM(IF(Inventory!$B$10:$B$1000=$B138,IF(Inventory!$C$10:$C$1000=$C138,IF(Inventory!$D$10:$D$1000=$D138,IF(Inventory!$J$10:$J$1000=wifr,IF(Inventory!$P$10:$P$1000=AO$9,Inventory!$AD$10:$AD$1000)))))))</f>
        <v/>
      </c>
      <c r="AP138" s="121" t="str">
        <f t="array" ref="AP138">IF($D138="","",SUM(IF(Inventory!$B$10:$B$1000=$B138,IF(Inventory!$C$10:$C$1000=$C138,IF(Inventory!$D$10:$D$1000=$D138,IF(Inventory!$J$10:$J$1000=freez,IF(Inventory!$P$10:$P$1000=AP$9,Inventory!$AD$10:$AD$1000))))))+SUM(IF(Inventory!$B$10:$B$1000=$B138,IF(Inventory!$C$10:$C$1000=$C138,IF(Inventory!$D$10:$D$1000=$D138,IF(Inventory!$J$10:$J$1000=wifr,IF(Inventory!$P$10:$P$1000=AP$9,Inventory!$AD$10:$AD$1000)))))))</f>
        <v/>
      </c>
      <c r="AQ138" s="121" t="str">
        <f t="array" ref="AQ138">IF($D138="","",SUM(IF(Inventory!$B$10:$B$1000=$B138,IF(Inventory!$C$10:$C$1000=$C138,IF(Inventory!$D$10:$D$1000=$D138,IF(Inventory!$J$10:$J$1000=freez,IF(Inventory!$P$10:$P$1000=AQ$9,Inventory!$AD$10:$AD$1000))))))+SUM(IF(Inventory!$B$10:$B$1000=$B138,IF(Inventory!$C$10:$C$1000=$C138,IF(Inventory!$D$10:$D$1000=$D138,IF(Inventory!$J$10:$J$1000=wifr,IF(Inventory!$P$10:$P$1000=AQ$9,Inventory!$AD$10:$AD$1000)))))))</f>
        <v/>
      </c>
      <c r="AR138" s="121" t="str">
        <f t="array" ref="AR138">IF($D138="","",SUM(IF(Inventory!$B$10:$B$1000=$B138,IF(Inventory!$C$10:$C$1000=$C138,IF(Inventory!$D$10:$D$1000=$D138,IF(Inventory!$J$10:$J$1000=freez,IF(Inventory!$P$10:$P$1000=AR$9,Inventory!$AD$10:$AD$1000))))))+SUM(IF(Inventory!$B$10:$B$1000=$B138,IF(Inventory!$C$10:$C$1000=$C138,IF(Inventory!$D$10:$D$1000=$D138,IF(Inventory!$J$10:$J$1000=wifr,IF(Inventory!$P$10:$P$1000=AR$9,Inventory!$AD$10:$AD$1000)))))))</f>
        <v/>
      </c>
      <c r="AS138" s="124" t="str">
        <f t="shared" si="33"/>
        <v/>
      </c>
      <c r="AU138" s="352"/>
      <c r="AV138" s="352"/>
      <c r="AX138" s="125">
        <f>IF($C138="",0,Prog!$H136*AX$6*($AU138+$AV138)/12000)</f>
        <v>0</v>
      </c>
      <c r="AY138" s="125">
        <f>IF($C138="",0,Prog!$H136*AY$6*($AU138+$AV138)/12000)</f>
        <v>0</v>
      </c>
      <c r="AZ138" s="121"/>
    </row>
    <row r="139" spans="1:52" ht="16.5" x14ac:dyDescent="0.3">
      <c r="A139" s="279" t="str">
        <f>IF(Prog!B137="","",Prog!B137)</f>
        <v/>
      </c>
      <c r="B139" s="279" t="str">
        <f>IF(Prog!C137="","",Prog!C137)</f>
        <v/>
      </c>
      <c r="C139" s="279" t="str">
        <f>IF(Prog!D137="","",Prog!D137)</f>
        <v/>
      </c>
      <c r="D139" s="120"/>
      <c r="E139" s="121" t="str">
        <f t="array" ref="E139">IF($D139="","",COUNT(IF(Inventory!$B$10:$B$1000=$B139,IF(Inventory!$C$10:$C$1000=$C139,IF(Inventory!$D$10:$D$1000=$D139,IF(Inventory!$P$10:$P$1000=E$9,1))))))</f>
        <v/>
      </c>
      <c r="F139" s="121" t="str">
        <f t="array" ref="F139">IF($D139="","",COUNT(IF(Inventory!$B$10:$B$1000=$B139,IF(Inventory!$C$10:$C$1000=$C139,IF(Inventory!$D$10:$D$1000=$D139,IF(Inventory!$P$10:$P$1000=F$9,1))))))</f>
        <v/>
      </c>
      <c r="G139" s="121" t="str">
        <f t="array" ref="G139">IF($D139="","",COUNT(IF(Inventory!$B$10:$B$1000=$B139,IF(Inventory!$C$10:$C$1000=$C139,IF(Inventory!$D$10:$D$1000=$D139,IF(Inventory!$P$10:$P$1000=G$9,1))))))</f>
        <v/>
      </c>
      <c r="H139" s="121" t="str">
        <f t="array" ref="H139">IF($D139="","",COUNT(IF(Inventory!$B$10:$B$1000=$B139,IF(Inventory!$C$10:$C$1000=$C139,IF(Inventory!$D$10:$D$1000=$D139,IF(Inventory!$P$10:$P$1000=H$9,1))))))</f>
        <v/>
      </c>
      <c r="I139" s="121" t="str">
        <f t="array" ref="I139">IF($D139="","",COUNT(IF(Inventory!$B$10:$B$1000=$B139,IF(Inventory!$C$10:$C$1000=$C139,IF(Inventory!$D$10:$D$1000=$D139,IF(Inventory!$P$10:$P$1000=I$9,1))))))</f>
        <v/>
      </c>
      <c r="J139" s="121">
        <f t="shared" si="28"/>
        <v>0</v>
      </c>
      <c r="K139" s="121" t="str">
        <f t="array" ref="K139">IF($D139="","",COUNT(IF(Inventory!$B$10:$B$1000=$B139,IF(Inventory!$C$10:$C$1000=$C139,IF(Inventory!$D$10:$D$1000=$D139,IF(Inventory!$J$10:$J$1000=wicr,1)))))+COUNT(IF(Inventory!$B$10:$B$1000=$B139,IF(Inventory!$C$10:$C$1000=$C139,IF(Inventory!$D$10:$D$1000=$D139,IF(Inventory!$J$10:$J$1000=wifr,1))))))</f>
        <v/>
      </c>
      <c r="L139" s="121" t="str">
        <f t="array" ref="L139">IF($D139="","",COUNT(IF(Inventory!$B$10:$B$1000=$B139,IF(Inventory!$C$10:$C$1000=$C139,IF(Inventory!$D$10:$D$1000=$D139,IF(Inventory!$J$10:$J$1000=wicr,IF(Inventory!$P$10:$P$1000=L$9,1))))))+COUNT(IF(Inventory!$B$10:$B$1000=$B139,IF(Inventory!$C$10:$C$1000=$C139,IF(Inventory!$D$10:$D$1000=$D139,IF(Inventory!$J$10:$J$1000=wifr,IF(Inventory!$P$10:$P$1000=L$9,1)))))))</f>
        <v/>
      </c>
      <c r="M139" s="121" t="str">
        <f t="array" ref="M139">IF($D139="","",COUNT(IF(Inventory!$B$10:$B$1000=$B139,IF(Inventory!$C$10:$C$1000=$C139,IF(Inventory!$D$10:$D$1000=$D139,IF(Inventory!$J$10:$J$1000=wicr,IF(Inventory!$P$10:$P$1000=M$9,1))))))+COUNT(IF(Inventory!$B$10:$B$1000=$B139,IF(Inventory!$C$10:$C$1000=$C139,IF(Inventory!$D$10:$D$1000=$D139,IF(Inventory!$J$10:$J$1000=wifr,IF(Inventory!$P$10:$P$1000=M$9,1)))))))</f>
        <v/>
      </c>
      <c r="N139" s="121" t="str">
        <f t="array" ref="N139">IF($D139="","",COUNT(IF(Inventory!$B$10:$B$1000=$B139,IF(Inventory!$C$10:$C$1000=$C139,IF(Inventory!$D$10:$D$1000=$D139,IF(Inventory!$J$10:$J$1000=wicr,IF(Inventory!$P$10:$P$1000=N$9,1))))))+COUNT(IF(Inventory!$B$10:$B$1000=$B139,IF(Inventory!$C$10:$C$1000=$C139,IF(Inventory!$D$10:$D$1000=$D139,IF(Inventory!$J$10:$J$1000=wifr,IF(Inventory!$P$10:$P$1000=N$9,1)))))))</f>
        <v/>
      </c>
      <c r="O139" s="121" t="str">
        <f t="array" ref="O139">IF($D139="","",COUNT(IF(Inventory!$B$10:$B$1000=$B139,IF(Inventory!$C$10:$C$1000=$C139,IF(Inventory!$D$10:$D$1000=$D139,IF(Inventory!$J$10:$J$1000=wicr,IF(Inventory!$P$10:$P$1000=O$9,1))))))+COUNT(IF(Inventory!$B$10:$B$1000=$B139,IF(Inventory!$C$10:$C$1000=$C139,IF(Inventory!$D$10:$D$1000=$D139,IF(Inventory!$J$10:$J$1000=wifr,IF(Inventory!$P$10:$P$1000=O$9,1)))))))</f>
        <v/>
      </c>
      <c r="P139" s="121" t="str">
        <f t="array" ref="P139">IF($D139="","",COUNT(IF(Inventory!$B$10:$B$1000=$B139,IF(Inventory!$C$10:$C$1000=$C139,IF(Inventory!$D$10:$D$1000=$D139,IF(Inventory!$J$10:$J$1000=wicr,IF(Inventory!$P$10:$P$1000=P$9,1))))))+COUNT(IF(Inventory!$B$10:$B$1000=$B139,IF(Inventory!$C$10:$C$1000=$C139,IF(Inventory!$D$10:$D$1000=$D139,IF(Inventory!$J$10:$J$1000=wifr,IF(Inventory!$P$10:$P$1000=P$9,1)))))))</f>
        <v/>
      </c>
      <c r="Q139" s="122" t="str">
        <f t="shared" si="29"/>
        <v/>
      </c>
      <c r="R139" s="121" t="str">
        <f t="array" ref="R139">IF($D139="","",COUNT(IF(Inventory!$B$10:$B$1000=$B139,IF(Inventory!$C$10:$C$1000=$C139,IF(Inventory!$D$10:$D$1000=$D139,IF(Inventory!$J$10:$J$1000=frig,1))))))</f>
        <v/>
      </c>
      <c r="S139" s="121" t="str">
        <f t="array" ref="S139">IF($D139="","",COUNT(IF(Inventory!$B$10:$B$1000=$B139,IF(Inventory!$C$10:$C$1000=$C139,IF(Inventory!$D$10:$D$1000=$D139,IF(Inventory!$J$10:$J$1000=frig,IF(Inventory!$P$10:$P$1000=S$9,1)))))))</f>
        <v/>
      </c>
      <c r="T139" s="121" t="str">
        <f t="array" ref="T139">IF($D139="","",COUNT(IF(Inventory!$B$10:$B$1000=$B139,IF(Inventory!$C$10:$C$1000=$C139,IF(Inventory!$D$10:$D$1000=$D139,IF(Inventory!$J$10:$J$1000=frig,IF(Inventory!$P$10:$P$1000=T$9,1)))))))</f>
        <v/>
      </c>
      <c r="U139" s="121" t="str">
        <f t="array" ref="U139">IF($D139="","",COUNT(IF(Inventory!$B$10:$B$1000=$B139,IF(Inventory!$C$10:$C$1000=$C139,IF(Inventory!$D$10:$D$1000=$D139,IF(Inventory!$J$10:$J$1000=frig,IF(Inventory!$P$10:$P$1000=U$9,1)))))))</f>
        <v/>
      </c>
      <c r="V139" s="121" t="str">
        <f t="array" ref="V139">IF($D139="","",COUNT(IF(Inventory!$B$10:$B$1000=$B139,IF(Inventory!$C$10:$C$1000=$C139,IF(Inventory!$D$10:$D$1000=$D139,IF(Inventory!$J$10:$J$1000=frig,IF(Inventory!$P$10:$P$1000=V$9,1)))))))</f>
        <v/>
      </c>
      <c r="W139" s="121" t="str">
        <f t="array" ref="W139">IF($D139="","",COUNT(IF(Inventory!$B$10:$B$1000=$B139,IF(Inventory!$C$10:$C$1000=$C139,IF(Inventory!$D$10:$D$1000=$D139,IF(Inventory!$J$10:$J$1000=frig,IF(Inventory!$P$10:$P$1000=W$9,1)))))))</f>
        <v/>
      </c>
      <c r="X139" s="122" t="str">
        <f t="shared" si="30"/>
        <v/>
      </c>
      <c r="Y139" s="121" t="str">
        <f t="array" ref="Y139">IF($D139="","",COUNT(IF(Inventory!$B$10:$B$1000=$B139,IF(Inventory!$C$10:$C$1000=$C139,IF(Inventory!$D$10:$D$1000=$D139,IF(Inventory!$J$10:$J$1000=freez,1))))))</f>
        <v/>
      </c>
      <c r="Z139" s="121" t="str">
        <f t="array" ref="Z139">IF($D139="","",COUNT(IF(Inventory!$B$10:$B$1000=$B139,IF(Inventory!$C$10:$C$1000=$C139,IF(Inventory!$D$10:$D$1000=$D139,IF(Inventory!$J$10:$J$1000=freez,IF(Inventory!$P$10:$P$1000=Z$9,1)))))))</f>
        <v/>
      </c>
      <c r="AA139" s="121" t="str">
        <f t="array" ref="AA139">IF($D139="","",COUNT(IF(Inventory!$B$10:$B$1000=$B139,IF(Inventory!$C$10:$C$1000=$C139,IF(Inventory!$D$10:$D$1000=$D139,IF(Inventory!$J$10:$J$1000=freez,IF(Inventory!$P$10:$P$1000=AA$9,1)))))))</f>
        <v/>
      </c>
      <c r="AB139" s="121" t="str">
        <f t="array" ref="AB139">IF($D139="","",COUNT(IF(Inventory!$B$10:$B$1000=$B139,IF(Inventory!$C$10:$C$1000=$C139,IF(Inventory!$D$10:$D$1000=$D139,IF(Inventory!$J$10:$J$1000=freez,IF(Inventory!$P$10:$P$1000=AB$9,1)))))))</f>
        <v/>
      </c>
      <c r="AC139" s="121" t="str">
        <f t="array" ref="AC139">IF($D139="","",COUNT(IF(Inventory!$B$10:$B$1000=$B139,IF(Inventory!$C$10:$C$1000=$C139,IF(Inventory!$D$10:$D$1000=$D139,IF(Inventory!$J$10:$J$1000=freez,IF(Inventory!$P$10:$P$1000=AC$9,1)))))))</f>
        <v/>
      </c>
      <c r="AD139" s="121" t="str">
        <f t="array" ref="AD139">IF($D139="","",COUNT(IF(Inventory!$B$10:$B$1000=$B139,IF(Inventory!$C$10:$C$1000=$C139,IF(Inventory!$D$10:$D$1000=$D139,IF(Inventory!$J$10:$J$1000=freez,IF(Inventory!$P$10:$P$1000=AD$9,1)))))))</f>
        <v/>
      </c>
      <c r="AE139" s="122" t="str">
        <f t="shared" si="31"/>
        <v/>
      </c>
      <c r="AF139" s="121" t="str">
        <f t="array" ref="AF139">IF($D139="","",SUM(IF(Inventory!$B$10:$B$1000=$B139,IF(Inventory!$C$10:$C$1000=$C139,IF(Inventory!$D$10:$D$1000=$D139,IF(Inventory!$J$10:$J$1000=frig,Inventory!$AC$10:$AC$1000)))))+SUM(IF(Inventory!$B$10:$B$1000=$B139,IF(Inventory!$C$10:$C$1000=$C139,IF(Inventory!$D$10:$D$1000=$D139,IF(Inventory!$J$10:$J$1000=wicr,Inventory!$AC$10:$AC$1000))))))</f>
        <v/>
      </c>
      <c r="AG139" s="121" t="str">
        <f t="array" ref="AG139">IF($D139="","",SUM(IF(Inventory!$B$10:$B$1000=$B139,IF(Inventory!$C$10:$C$1000=$C139,IF(Inventory!$D$10:$D$1000=$D139,IF(Inventory!$J$10:$J$1000=frig,IF(Inventory!$P$10:$P$1000=AG$9,Inventory!$AC$10:$AC$1000))))))+SUM(IF(Inventory!$B$10:$B$1000=$B139,IF(Inventory!$C$10:$C$1000=$C139,IF(Inventory!$D$10:$D$1000=$D139,IF(Inventory!$J$10:$J$1000=wicr,IF(Inventory!$P$10:$P$1000=AG$9,Inventory!$AC$10:$AC$1000)))))))</f>
        <v/>
      </c>
      <c r="AH139" s="121" t="str">
        <f t="array" ref="AH139">IF($D139="","",SUM(IF(Inventory!$B$10:$B$1000=$B139,IF(Inventory!$C$10:$C$1000=$C139,IF(Inventory!$D$10:$D$1000=$D139,IF(Inventory!$J$10:$J$1000=frig,IF(Inventory!$P$10:$P$1000=AH$9,Inventory!$AC$10:$AC$1000))))))+SUM(IF(Inventory!$B$10:$B$1000=$B139,IF(Inventory!$C$10:$C$1000=$C139,IF(Inventory!$D$10:$D$1000=$D139,IF(Inventory!$J$10:$J$1000=wicr,IF(Inventory!$P$10:$P$1000=AH$9,Inventory!$AC$10:$AC$1000)))))))</f>
        <v/>
      </c>
      <c r="AI139" s="121" t="str">
        <f t="array" ref="AI139">IF($D139="","",SUM(IF(Inventory!$B$10:$B$1000=$B139,IF(Inventory!$C$10:$C$1000=$C139,IF(Inventory!$D$10:$D$1000=$D139,IF(Inventory!$J$10:$J$1000=frig,IF(Inventory!$P$10:$P$1000=AI$9,Inventory!$AC$10:$AC$1000))))))+SUM(IF(Inventory!$B$10:$B$1000=$B139,IF(Inventory!$C$10:$C$1000=$C139,IF(Inventory!$D$10:$D$1000=$D139,IF(Inventory!$J$10:$J$1000=wicr,IF(Inventory!$P$10:$P$1000=AI$9,Inventory!$AC$10:$AC$1000)))))))</f>
        <v/>
      </c>
      <c r="AJ139" s="121" t="str">
        <f t="array" ref="AJ139">IF($D139="","",SUM(IF(Inventory!$B$10:$B$1000=$B139,IF(Inventory!$C$10:$C$1000=$C139,IF(Inventory!$D$10:$D$1000=$D139,IF(Inventory!$J$10:$J$1000=frig,IF(Inventory!$P$10:$P$1000=AJ$9,Inventory!$AC$10:$AC$1000))))))+SUM(IF(Inventory!$B$10:$B$1000=$B139,IF(Inventory!$C$10:$C$1000=$C139,IF(Inventory!$D$10:$D$1000=$D139,IF(Inventory!$J$10:$J$1000=wicr,IF(Inventory!$P$10:$P$1000=AJ$9,Inventory!$AC$10:$AC$1000)))))))</f>
        <v/>
      </c>
      <c r="AK139" s="121" t="str">
        <f t="array" ref="AK139">IF($D139="","",SUM(IF(Inventory!$B$10:$B$1000=$B139,IF(Inventory!$C$10:$C$1000=$C139,IF(Inventory!$D$10:$D$1000=$D139,IF(Inventory!$J$10:$J$1000=frig,IF(Inventory!$P$10:$P$1000=AK$9,Inventory!$AC$10:$AC$1000))))))+SUM(IF(Inventory!$B$10:$B$1000=$B139,IF(Inventory!$C$10:$C$1000=$C139,IF(Inventory!$D$10:$D$1000=$D139,IF(Inventory!$J$10:$J$1000=wicr,IF(Inventory!$P$10:$P$1000=AK$9,Inventory!$AC$10:$AC$1000)))))))</f>
        <v/>
      </c>
      <c r="AL139" s="123" t="str">
        <f t="shared" si="32"/>
        <v/>
      </c>
      <c r="AM139" s="121" t="str">
        <f t="array" ref="AM139">IF($D139="","",SUM(IF(Inventory!$B$10:$B$1000=$B139,IF(Inventory!$C$10:$C$1000=$C139,IF(Inventory!$D$10:$D$1000=$D139,IF(Inventory!$J$10:$J$1000=freez,Inventory!$AD$10:$AD$1000)))))+SUM(IF(Inventory!$B$10:$B$1000=$B139,IF(Inventory!$C$10:$C$1000=$C139,IF(Inventory!$D$10:$D$1000=$D139,IF(Inventory!$J$10:$J$1000=wifr,Inventory!$AD$10:$AD$1000))))))</f>
        <v/>
      </c>
      <c r="AN139" s="121" t="str">
        <f t="array" ref="AN139">IF($D139="","",SUM(IF(Inventory!$B$10:$B$1000=$B139,IF(Inventory!$C$10:$C$1000=$C139,IF(Inventory!$D$10:$D$1000=$D139,IF(Inventory!$J$10:$J$1000=freez,IF(Inventory!$P$10:$P$1000=AN$9,Inventory!$AD$10:$AD$1000))))))+SUM(IF(Inventory!$B$10:$B$1000=$B139,IF(Inventory!$C$10:$C$1000=$C139,IF(Inventory!$D$10:$D$1000=$D139,IF(Inventory!$J$10:$J$1000=wifr,IF(Inventory!$P$10:$P$1000=AN$9,Inventory!$AD$10:$AD$1000)))))))</f>
        <v/>
      </c>
      <c r="AO139" s="121" t="str">
        <f t="array" ref="AO139">IF($D139="","",SUM(IF(Inventory!$B$10:$B$1000=$B139,IF(Inventory!$C$10:$C$1000=$C139,IF(Inventory!$D$10:$D$1000=$D139,IF(Inventory!$J$10:$J$1000=freez,IF(Inventory!$P$10:$P$1000=AO$9,Inventory!$AD$10:$AD$1000))))))+SUM(IF(Inventory!$B$10:$B$1000=$B139,IF(Inventory!$C$10:$C$1000=$C139,IF(Inventory!$D$10:$D$1000=$D139,IF(Inventory!$J$10:$J$1000=wifr,IF(Inventory!$P$10:$P$1000=AO$9,Inventory!$AD$10:$AD$1000)))))))</f>
        <v/>
      </c>
      <c r="AP139" s="121" t="str">
        <f t="array" ref="AP139">IF($D139="","",SUM(IF(Inventory!$B$10:$B$1000=$B139,IF(Inventory!$C$10:$C$1000=$C139,IF(Inventory!$D$10:$D$1000=$D139,IF(Inventory!$J$10:$J$1000=freez,IF(Inventory!$P$10:$P$1000=AP$9,Inventory!$AD$10:$AD$1000))))))+SUM(IF(Inventory!$B$10:$B$1000=$B139,IF(Inventory!$C$10:$C$1000=$C139,IF(Inventory!$D$10:$D$1000=$D139,IF(Inventory!$J$10:$J$1000=wifr,IF(Inventory!$P$10:$P$1000=AP$9,Inventory!$AD$10:$AD$1000)))))))</f>
        <v/>
      </c>
      <c r="AQ139" s="121" t="str">
        <f t="array" ref="AQ139">IF($D139="","",SUM(IF(Inventory!$B$10:$B$1000=$B139,IF(Inventory!$C$10:$C$1000=$C139,IF(Inventory!$D$10:$D$1000=$D139,IF(Inventory!$J$10:$J$1000=freez,IF(Inventory!$P$10:$P$1000=AQ$9,Inventory!$AD$10:$AD$1000))))))+SUM(IF(Inventory!$B$10:$B$1000=$B139,IF(Inventory!$C$10:$C$1000=$C139,IF(Inventory!$D$10:$D$1000=$D139,IF(Inventory!$J$10:$J$1000=wifr,IF(Inventory!$P$10:$P$1000=AQ$9,Inventory!$AD$10:$AD$1000)))))))</f>
        <v/>
      </c>
      <c r="AR139" s="121" t="str">
        <f t="array" ref="AR139">IF($D139="","",SUM(IF(Inventory!$B$10:$B$1000=$B139,IF(Inventory!$C$10:$C$1000=$C139,IF(Inventory!$D$10:$D$1000=$D139,IF(Inventory!$J$10:$J$1000=freez,IF(Inventory!$P$10:$P$1000=AR$9,Inventory!$AD$10:$AD$1000))))))+SUM(IF(Inventory!$B$10:$B$1000=$B139,IF(Inventory!$C$10:$C$1000=$C139,IF(Inventory!$D$10:$D$1000=$D139,IF(Inventory!$J$10:$J$1000=wifr,IF(Inventory!$P$10:$P$1000=AR$9,Inventory!$AD$10:$AD$1000)))))))</f>
        <v/>
      </c>
      <c r="AS139" s="124" t="str">
        <f t="shared" si="33"/>
        <v/>
      </c>
      <c r="AU139" s="352"/>
      <c r="AV139" s="352"/>
      <c r="AX139" s="125">
        <f>IF($C139="",0,Prog!$H137*AX$6*($AU139+$AV139)/12000)</f>
        <v>0</v>
      </c>
      <c r="AY139" s="125">
        <f>IF($C139="",0,Prog!$H137*AY$6*($AU139+$AV139)/12000)</f>
        <v>0</v>
      </c>
      <c r="AZ139" s="121"/>
    </row>
    <row r="140" spans="1:52" ht="16.5" x14ac:dyDescent="0.3">
      <c r="A140" s="279" t="str">
        <f>IF(Prog!B138="","",Prog!B138)</f>
        <v/>
      </c>
      <c r="B140" s="279" t="str">
        <f>IF(Prog!C138="","",Prog!C138)</f>
        <v/>
      </c>
      <c r="C140" s="279" t="str">
        <f>IF(Prog!D138="","",Prog!D138)</f>
        <v/>
      </c>
      <c r="D140" s="120"/>
      <c r="E140" s="121" t="str">
        <f t="array" ref="E140">IF($D140="","",COUNT(IF(Inventory!$B$10:$B$1000=$B140,IF(Inventory!$C$10:$C$1000=$C140,IF(Inventory!$D$10:$D$1000=$D140,IF(Inventory!$P$10:$P$1000=E$9,1))))))</f>
        <v/>
      </c>
      <c r="F140" s="121" t="str">
        <f t="array" ref="F140">IF($D140="","",COUNT(IF(Inventory!$B$10:$B$1000=$B140,IF(Inventory!$C$10:$C$1000=$C140,IF(Inventory!$D$10:$D$1000=$D140,IF(Inventory!$P$10:$P$1000=F$9,1))))))</f>
        <v/>
      </c>
      <c r="G140" s="121" t="str">
        <f t="array" ref="G140">IF($D140="","",COUNT(IF(Inventory!$B$10:$B$1000=$B140,IF(Inventory!$C$10:$C$1000=$C140,IF(Inventory!$D$10:$D$1000=$D140,IF(Inventory!$P$10:$P$1000=G$9,1))))))</f>
        <v/>
      </c>
      <c r="H140" s="121" t="str">
        <f t="array" ref="H140">IF($D140="","",COUNT(IF(Inventory!$B$10:$B$1000=$B140,IF(Inventory!$C$10:$C$1000=$C140,IF(Inventory!$D$10:$D$1000=$D140,IF(Inventory!$P$10:$P$1000=H$9,1))))))</f>
        <v/>
      </c>
      <c r="I140" s="121" t="str">
        <f t="array" ref="I140">IF($D140="","",COUNT(IF(Inventory!$B$10:$B$1000=$B140,IF(Inventory!$C$10:$C$1000=$C140,IF(Inventory!$D$10:$D$1000=$D140,IF(Inventory!$P$10:$P$1000=I$9,1))))))</f>
        <v/>
      </c>
      <c r="J140" s="121">
        <f t="shared" si="28"/>
        <v>0</v>
      </c>
      <c r="K140" s="121" t="str">
        <f t="array" ref="K140">IF($D140="","",COUNT(IF(Inventory!$B$10:$B$1000=$B140,IF(Inventory!$C$10:$C$1000=$C140,IF(Inventory!$D$10:$D$1000=$D140,IF(Inventory!$J$10:$J$1000=wicr,1)))))+COUNT(IF(Inventory!$B$10:$B$1000=$B140,IF(Inventory!$C$10:$C$1000=$C140,IF(Inventory!$D$10:$D$1000=$D140,IF(Inventory!$J$10:$J$1000=wifr,1))))))</f>
        <v/>
      </c>
      <c r="L140" s="121" t="str">
        <f t="array" ref="L140">IF($D140="","",COUNT(IF(Inventory!$B$10:$B$1000=$B140,IF(Inventory!$C$10:$C$1000=$C140,IF(Inventory!$D$10:$D$1000=$D140,IF(Inventory!$J$10:$J$1000=wicr,IF(Inventory!$P$10:$P$1000=L$9,1))))))+COUNT(IF(Inventory!$B$10:$B$1000=$B140,IF(Inventory!$C$10:$C$1000=$C140,IF(Inventory!$D$10:$D$1000=$D140,IF(Inventory!$J$10:$J$1000=wifr,IF(Inventory!$P$10:$P$1000=L$9,1)))))))</f>
        <v/>
      </c>
      <c r="M140" s="121" t="str">
        <f t="array" ref="M140">IF($D140="","",COUNT(IF(Inventory!$B$10:$B$1000=$B140,IF(Inventory!$C$10:$C$1000=$C140,IF(Inventory!$D$10:$D$1000=$D140,IF(Inventory!$J$10:$J$1000=wicr,IF(Inventory!$P$10:$P$1000=M$9,1))))))+COUNT(IF(Inventory!$B$10:$B$1000=$B140,IF(Inventory!$C$10:$C$1000=$C140,IF(Inventory!$D$10:$D$1000=$D140,IF(Inventory!$J$10:$J$1000=wifr,IF(Inventory!$P$10:$P$1000=M$9,1)))))))</f>
        <v/>
      </c>
      <c r="N140" s="121" t="str">
        <f t="array" ref="N140">IF($D140="","",COUNT(IF(Inventory!$B$10:$B$1000=$B140,IF(Inventory!$C$10:$C$1000=$C140,IF(Inventory!$D$10:$D$1000=$D140,IF(Inventory!$J$10:$J$1000=wicr,IF(Inventory!$P$10:$P$1000=N$9,1))))))+COUNT(IF(Inventory!$B$10:$B$1000=$B140,IF(Inventory!$C$10:$C$1000=$C140,IF(Inventory!$D$10:$D$1000=$D140,IF(Inventory!$J$10:$J$1000=wifr,IF(Inventory!$P$10:$P$1000=N$9,1)))))))</f>
        <v/>
      </c>
      <c r="O140" s="121" t="str">
        <f t="array" ref="O140">IF($D140="","",COUNT(IF(Inventory!$B$10:$B$1000=$B140,IF(Inventory!$C$10:$C$1000=$C140,IF(Inventory!$D$10:$D$1000=$D140,IF(Inventory!$J$10:$J$1000=wicr,IF(Inventory!$P$10:$P$1000=O$9,1))))))+COUNT(IF(Inventory!$B$10:$B$1000=$B140,IF(Inventory!$C$10:$C$1000=$C140,IF(Inventory!$D$10:$D$1000=$D140,IF(Inventory!$J$10:$J$1000=wifr,IF(Inventory!$P$10:$P$1000=O$9,1)))))))</f>
        <v/>
      </c>
      <c r="P140" s="121" t="str">
        <f t="array" ref="P140">IF($D140="","",COUNT(IF(Inventory!$B$10:$B$1000=$B140,IF(Inventory!$C$10:$C$1000=$C140,IF(Inventory!$D$10:$D$1000=$D140,IF(Inventory!$J$10:$J$1000=wicr,IF(Inventory!$P$10:$P$1000=P$9,1))))))+COUNT(IF(Inventory!$B$10:$B$1000=$B140,IF(Inventory!$C$10:$C$1000=$C140,IF(Inventory!$D$10:$D$1000=$D140,IF(Inventory!$J$10:$J$1000=wifr,IF(Inventory!$P$10:$P$1000=P$9,1)))))))</f>
        <v/>
      </c>
      <c r="Q140" s="122" t="str">
        <f t="shared" si="29"/>
        <v/>
      </c>
      <c r="R140" s="121" t="str">
        <f t="array" ref="R140">IF($D140="","",COUNT(IF(Inventory!$B$10:$B$1000=$B140,IF(Inventory!$C$10:$C$1000=$C140,IF(Inventory!$D$10:$D$1000=$D140,IF(Inventory!$J$10:$J$1000=frig,1))))))</f>
        <v/>
      </c>
      <c r="S140" s="121" t="str">
        <f t="array" ref="S140">IF($D140="","",COUNT(IF(Inventory!$B$10:$B$1000=$B140,IF(Inventory!$C$10:$C$1000=$C140,IF(Inventory!$D$10:$D$1000=$D140,IF(Inventory!$J$10:$J$1000=frig,IF(Inventory!$P$10:$P$1000=S$9,1)))))))</f>
        <v/>
      </c>
      <c r="T140" s="121" t="str">
        <f t="array" ref="T140">IF($D140="","",COUNT(IF(Inventory!$B$10:$B$1000=$B140,IF(Inventory!$C$10:$C$1000=$C140,IF(Inventory!$D$10:$D$1000=$D140,IF(Inventory!$J$10:$J$1000=frig,IF(Inventory!$P$10:$P$1000=T$9,1)))))))</f>
        <v/>
      </c>
      <c r="U140" s="121" t="str">
        <f t="array" ref="U140">IF($D140="","",COUNT(IF(Inventory!$B$10:$B$1000=$B140,IF(Inventory!$C$10:$C$1000=$C140,IF(Inventory!$D$10:$D$1000=$D140,IF(Inventory!$J$10:$J$1000=frig,IF(Inventory!$P$10:$P$1000=U$9,1)))))))</f>
        <v/>
      </c>
      <c r="V140" s="121" t="str">
        <f t="array" ref="V140">IF($D140="","",COUNT(IF(Inventory!$B$10:$B$1000=$B140,IF(Inventory!$C$10:$C$1000=$C140,IF(Inventory!$D$10:$D$1000=$D140,IF(Inventory!$J$10:$J$1000=frig,IF(Inventory!$P$10:$P$1000=V$9,1)))))))</f>
        <v/>
      </c>
      <c r="W140" s="121" t="str">
        <f t="array" ref="W140">IF($D140="","",COUNT(IF(Inventory!$B$10:$B$1000=$B140,IF(Inventory!$C$10:$C$1000=$C140,IF(Inventory!$D$10:$D$1000=$D140,IF(Inventory!$J$10:$J$1000=frig,IF(Inventory!$P$10:$P$1000=W$9,1)))))))</f>
        <v/>
      </c>
      <c r="X140" s="122" t="str">
        <f t="shared" si="30"/>
        <v/>
      </c>
      <c r="Y140" s="121" t="str">
        <f t="array" ref="Y140">IF($D140="","",COUNT(IF(Inventory!$B$10:$B$1000=$B140,IF(Inventory!$C$10:$C$1000=$C140,IF(Inventory!$D$10:$D$1000=$D140,IF(Inventory!$J$10:$J$1000=freez,1))))))</f>
        <v/>
      </c>
      <c r="Z140" s="121" t="str">
        <f t="array" ref="Z140">IF($D140="","",COUNT(IF(Inventory!$B$10:$B$1000=$B140,IF(Inventory!$C$10:$C$1000=$C140,IF(Inventory!$D$10:$D$1000=$D140,IF(Inventory!$J$10:$J$1000=freez,IF(Inventory!$P$10:$P$1000=Z$9,1)))))))</f>
        <v/>
      </c>
      <c r="AA140" s="121" t="str">
        <f t="array" ref="AA140">IF($D140="","",COUNT(IF(Inventory!$B$10:$B$1000=$B140,IF(Inventory!$C$10:$C$1000=$C140,IF(Inventory!$D$10:$D$1000=$D140,IF(Inventory!$J$10:$J$1000=freez,IF(Inventory!$P$10:$P$1000=AA$9,1)))))))</f>
        <v/>
      </c>
      <c r="AB140" s="121" t="str">
        <f t="array" ref="AB140">IF($D140="","",COUNT(IF(Inventory!$B$10:$B$1000=$B140,IF(Inventory!$C$10:$C$1000=$C140,IF(Inventory!$D$10:$D$1000=$D140,IF(Inventory!$J$10:$J$1000=freez,IF(Inventory!$P$10:$P$1000=AB$9,1)))))))</f>
        <v/>
      </c>
      <c r="AC140" s="121" t="str">
        <f t="array" ref="AC140">IF($D140="","",COUNT(IF(Inventory!$B$10:$B$1000=$B140,IF(Inventory!$C$10:$C$1000=$C140,IF(Inventory!$D$10:$D$1000=$D140,IF(Inventory!$J$10:$J$1000=freez,IF(Inventory!$P$10:$P$1000=AC$9,1)))))))</f>
        <v/>
      </c>
      <c r="AD140" s="121" t="str">
        <f t="array" ref="AD140">IF($D140="","",COUNT(IF(Inventory!$B$10:$B$1000=$B140,IF(Inventory!$C$10:$C$1000=$C140,IF(Inventory!$D$10:$D$1000=$D140,IF(Inventory!$J$10:$J$1000=freez,IF(Inventory!$P$10:$P$1000=AD$9,1)))))))</f>
        <v/>
      </c>
      <c r="AE140" s="122" t="str">
        <f t="shared" si="31"/>
        <v/>
      </c>
      <c r="AF140" s="121" t="str">
        <f t="array" ref="AF140">IF($D140="","",SUM(IF(Inventory!$B$10:$B$1000=$B140,IF(Inventory!$C$10:$C$1000=$C140,IF(Inventory!$D$10:$D$1000=$D140,IF(Inventory!$J$10:$J$1000=frig,Inventory!$AC$10:$AC$1000)))))+SUM(IF(Inventory!$B$10:$B$1000=$B140,IF(Inventory!$C$10:$C$1000=$C140,IF(Inventory!$D$10:$D$1000=$D140,IF(Inventory!$J$10:$J$1000=wicr,Inventory!$AC$10:$AC$1000))))))</f>
        <v/>
      </c>
      <c r="AG140" s="121" t="str">
        <f t="array" ref="AG140">IF($D140="","",SUM(IF(Inventory!$B$10:$B$1000=$B140,IF(Inventory!$C$10:$C$1000=$C140,IF(Inventory!$D$10:$D$1000=$D140,IF(Inventory!$J$10:$J$1000=frig,IF(Inventory!$P$10:$P$1000=AG$9,Inventory!$AC$10:$AC$1000))))))+SUM(IF(Inventory!$B$10:$B$1000=$B140,IF(Inventory!$C$10:$C$1000=$C140,IF(Inventory!$D$10:$D$1000=$D140,IF(Inventory!$J$10:$J$1000=wicr,IF(Inventory!$P$10:$P$1000=AG$9,Inventory!$AC$10:$AC$1000)))))))</f>
        <v/>
      </c>
      <c r="AH140" s="121" t="str">
        <f t="array" ref="AH140">IF($D140="","",SUM(IF(Inventory!$B$10:$B$1000=$B140,IF(Inventory!$C$10:$C$1000=$C140,IF(Inventory!$D$10:$D$1000=$D140,IF(Inventory!$J$10:$J$1000=frig,IF(Inventory!$P$10:$P$1000=AH$9,Inventory!$AC$10:$AC$1000))))))+SUM(IF(Inventory!$B$10:$B$1000=$B140,IF(Inventory!$C$10:$C$1000=$C140,IF(Inventory!$D$10:$D$1000=$D140,IF(Inventory!$J$10:$J$1000=wicr,IF(Inventory!$P$10:$P$1000=AH$9,Inventory!$AC$10:$AC$1000)))))))</f>
        <v/>
      </c>
      <c r="AI140" s="121" t="str">
        <f t="array" ref="AI140">IF($D140="","",SUM(IF(Inventory!$B$10:$B$1000=$B140,IF(Inventory!$C$10:$C$1000=$C140,IF(Inventory!$D$10:$D$1000=$D140,IF(Inventory!$J$10:$J$1000=frig,IF(Inventory!$P$10:$P$1000=AI$9,Inventory!$AC$10:$AC$1000))))))+SUM(IF(Inventory!$B$10:$B$1000=$B140,IF(Inventory!$C$10:$C$1000=$C140,IF(Inventory!$D$10:$D$1000=$D140,IF(Inventory!$J$10:$J$1000=wicr,IF(Inventory!$P$10:$P$1000=AI$9,Inventory!$AC$10:$AC$1000)))))))</f>
        <v/>
      </c>
      <c r="AJ140" s="121" t="str">
        <f t="array" ref="AJ140">IF($D140="","",SUM(IF(Inventory!$B$10:$B$1000=$B140,IF(Inventory!$C$10:$C$1000=$C140,IF(Inventory!$D$10:$D$1000=$D140,IF(Inventory!$J$10:$J$1000=frig,IF(Inventory!$P$10:$P$1000=AJ$9,Inventory!$AC$10:$AC$1000))))))+SUM(IF(Inventory!$B$10:$B$1000=$B140,IF(Inventory!$C$10:$C$1000=$C140,IF(Inventory!$D$10:$D$1000=$D140,IF(Inventory!$J$10:$J$1000=wicr,IF(Inventory!$P$10:$P$1000=AJ$9,Inventory!$AC$10:$AC$1000)))))))</f>
        <v/>
      </c>
      <c r="AK140" s="121" t="str">
        <f t="array" ref="AK140">IF($D140="","",SUM(IF(Inventory!$B$10:$B$1000=$B140,IF(Inventory!$C$10:$C$1000=$C140,IF(Inventory!$D$10:$D$1000=$D140,IF(Inventory!$J$10:$J$1000=frig,IF(Inventory!$P$10:$P$1000=AK$9,Inventory!$AC$10:$AC$1000))))))+SUM(IF(Inventory!$B$10:$B$1000=$B140,IF(Inventory!$C$10:$C$1000=$C140,IF(Inventory!$D$10:$D$1000=$D140,IF(Inventory!$J$10:$J$1000=wicr,IF(Inventory!$P$10:$P$1000=AK$9,Inventory!$AC$10:$AC$1000)))))))</f>
        <v/>
      </c>
      <c r="AL140" s="123" t="str">
        <f t="shared" si="32"/>
        <v/>
      </c>
      <c r="AM140" s="121" t="str">
        <f t="array" ref="AM140">IF($D140="","",SUM(IF(Inventory!$B$10:$B$1000=$B140,IF(Inventory!$C$10:$C$1000=$C140,IF(Inventory!$D$10:$D$1000=$D140,IF(Inventory!$J$10:$J$1000=freez,Inventory!$AD$10:$AD$1000)))))+SUM(IF(Inventory!$B$10:$B$1000=$B140,IF(Inventory!$C$10:$C$1000=$C140,IF(Inventory!$D$10:$D$1000=$D140,IF(Inventory!$J$10:$J$1000=wifr,Inventory!$AD$10:$AD$1000))))))</f>
        <v/>
      </c>
      <c r="AN140" s="121" t="str">
        <f t="array" ref="AN140">IF($D140="","",SUM(IF(Inventory!$B$10:$B$1000=$B140,IF(Inventory!$C$10:$C$1000=$C140,IF(Inventory!$D$10:$D$1000=$D140,IF(Inventory!$J$10:$J$1000=freez,IF(Inventory!$P$10:$P$1000=AN$9,Inventory!$AD$10:$AD$1000))))))+SUM(IF(Inventory!$B$10:$B$1000=$B140,IF(Inventory!$C$10:$C$1000=$C140,IF(Inventory!$D$10:$D$1000=$D140,IF(Inventory!$J$10:$J$1000=wifr,IF(Inventory!$P$10:$P$1000=AN$9,Inventory!$AD$10:$AD$1000)))))))</f>
        <v/>
      </c>
      <c r="AO140" s="121" t="str">
        <f t="array" ref="AO140">IF($D140="","",SUM(IF(Inventory!$B$10:$B$1000=$B140,IF(Inventory!$C$10:$C$1000=$C140,IF(Inventory!$D$10:$D$1000=$D140,IF(Inventory!$J$10:$J$1000=freez,IF(Inventory!$P$10:$P$1000=AO$9,Inventory!$AD$10:$AD$1000))))))+SUM(IF(Inventory!$B$10:$B$1000=$B140,IF(Inventory!$C$10:$C$1000=$C140,IF(Inventory!$D$10:$D$1000=$D140,IF(Inventory!$J$10:$J$1000=wifr,IF(Inventory!$P$10:$P$1000=AO$9,Inventory!$AD$10:$AD$1000)))))))</f>
        <v/>
      </c>
      <c r="AP140" s="121" t="str">
        <f t="array" ref="AP140">IF($D140="","",SUM(IF(Inventory!$B$10:$B$1000=$B140,IF(Inventory!$C$10:$C$1000=$C140,IF(Inventory!$D$10:$D$1000=$D140,IF(Inventory!$J$10:$J$1000=freez,IF(Inventory!$P$10:$P$1000=AP$9,Inventory!$AD$10:$AD$1000))))))+SUM(IF(Inventory!$B$10:$B$1000=$B140,IF(Inventory!$C$10:$C$1000=$C140,IF(Inventory!$D$10:$D$1000=$D140,IF(Inventory!$J$10:$J$1000=wifr,IF(Inventory!$P$10:$P$1000=AP$9,Inventory!$AD$10:$AD$1000)))))))</f>
        <v/>
      </c>
      <c r="AQ140" s="121" t="str">
        <f t="array" ref="AQ140">IF($D140="","",SUM(IF(Inventory!$B$10:$B$1000=$B140,IF(Inventory!$C$10:$C$1000=$C140,IF(Inventory!$D$10:$D$1000=$D140,IF(Inventory!$J$10:$J$1000=freez,IF(Inventory!$P$10:$P$1000=AQ$9,Inventory!$AD$10:$AD$1000))))))+SUM(IF(Inventory!$B$10:$B$1000=$B140,IF(Inventory!$C$10:$C$1000=$C140,IF(Inventory!$D$10:$D$1000=$D140,IF(Inventory!$J$10:$J$1000=wifr,IF(Inventory!$P$10:$P$1000=AQ$9,Inventory!$AD$10:$AD$1000)))))))</f>
        <v/>
      </c>
      <c r="AR140" s="121" t="str">
        <f t="array" ref="AR140">IF($D140="","",SUM(IF(Inventory!$B$10:$B$1000=$B140,IF(Inventory!$C$10:$C$1000=$C140,IF(Inventory!$D$10:$D$1000=$D140,IF(Inventory!$J$10:$J$1000=freez,IF(Inventory!$P$10:$P$1000=AR$9,Inventory!$AD$10:$AD$1000))))))+SUM(IF(Inventory!$B$10:$B$1000=$B140,IF(Inventory!$C$10:$C$1000=$C140,IF(Inventory!$D$10:$D$1000=$D140,IF(Inventory!$J$10:$J$1000=wifr,IF(Inventory!$P$10:$P$1000=AR$9,Inventory!$AD$10:$AD$1000)))))))</f>
        <v/>
      </c>
      <c r="AS140" s="124" t="str">
        <f t="shared" si="33"/>
        <v/>
      </c>
      <c r="AU140" s="352"/>
      <c r="AV140" s="352"/>
      <c r="AX140" s="125">
        <f>IF($C140="",0,Prog!$H138*AX$6*($AU140+$AV140)/12000)</f>
        <v>0</v>
      </c>
      <c r="AY140" s="125">
        <f>IF($C140="",0,Prog!$H138*AY$6*($AU140+$AV140)/12000)</f>
        <v>0</v>
      </c>
      <c r="AZ140" s="121"/>
    </row>
    <row r="141" spans="1:52" ht="16.5" x14ac:dyDescent="0.3">
      <c r="A141" s="279" t="str">
        <f>IF(Prog!B139="","",Prog!B139)</f>
        <v/>
      </c>
      <c r="B141" s="279" t="str">
        <f>IF(Prog!C139="","",Prog!C139)</f>
        <v/>
      </c>
      <c r="C141" s="279" t="str">
        <f>IF(Prog!D139="","",Prog!D139)</f>
        <v/>
      </c>
      <c r="D141" s="120"/>
      <c r="E141" s="121" t="str">
        <f t="array" ref="E141">IF($D141="","",COUNT(IF(Inventory!$B$10:$B$1000=$B141,IF(Inventory!$C$10:$C$1000=$C141,IF(Inventory!$D$10:$D$1000=$D141,IF(Inventory!$P$10:$P$1000=E$9,1))))))</f>
        <v/>
      </c>
      <c r="F141" s="121" t="str">
        <f t="array" ref="F141">IF($D141="","",COUNT(IF(Inventory!$B$10:$B$1000=$B141,IF(Inventory!$C$10:$C$1000=$C141,IF(Inventory!$D$10:$D$1000=$D141,IF(Inventory!$P$10:$P$1000=F$9,1))))))</f>
        <v/>
      </c>
      <c r="G141" s="121" t="str">
        <f t="array" ref="G141">IF($D141="","",COUNT(IF(Inventory!$B$10:$B$1000=$B141,IF(Inventory!$C$10:$C$1000=$C141,IF(Inventory!$D$10:$D$1000=$D141,IF(Inventory!$P$10:$P$1000=G$9,1))))))</f>
        <v/>
      </c>
      <c r="H141" s="121" t="str">
        <f t="array" ref="H141">IF($D141="","",COUNT(IF(Inventory!$B$10:$B$1000=$B141,IF(Inventory!$C$10:$C$1000=$C141,IF(Inventory!$D$10:$D$1000=$D141,IF(Inventory!$P$10:$P$1000=H$9,1))))))</f>
        <v/>
      </c>
      <c r="I141" s="121" t="str">
        <f t="array" ref="I141">IF($D141="","",COUNT(IF(Inventory!$B$10:$B$1000=$B141,IF(Inventory!$C$10:$C$1000=$C141,IF(Inventory!$D$10:$D$1000=$D141,IF(Inventory!$P$10:$P$1000=I$9,1))))))</f>
        <v/>
      </c>
      <c r="J141" s="121">
        <f t="shared" si="28"/>
        <v>0</v>
      </c>
      <c r="K141" s="121" t="str">
        <f t="array" ref="K141">IF($D141="","",COUNT(IF(Inventory!$B$10:$B$1000=$B141,IF(Inventory!$C$10:$C$1000=$C141,IF(Inventory!$D$10:$D$1000=$D141,IF(Inventory!$J$10:$J$1000=wicr,1)))))+COUNT(IF(Inventory!$B$10:$B$1000=$B141,IF(Inventory!$C$10:$C$1000=$C141,IF(Inventory!$D$10:$D$1000=$D141,IF(Inventory!$J$10:$J$1000=wifr,1))))))</f>
        <v/>
      </c>
      <c r="L141" s="121" t="str">
        <f t="array" ref="L141">IF($D141="","",COUNT(IF(Inventory!$B$10:$B$1000=$B141,IF(Inventory!$C$10:$C$1000=$C141,IF(Inventory!$D$10:$D$1000=$D141,IF(Inventory!$J$10:$J$1000=wicr,IF(Inventory!$P$10:$P$1000=L$9,1))))))+COUNT(IF(Inventory!$B$10:$B$1000=$B141,IF(Inventory!$C$10:$C$1000=$C141,IF(Inventory!$D$10:$D$1000=$D141,IF(Inventory!$J$10:$J$1000=wifr,IF(Inventory!$P$10:$P$1000=L$9,1)))))))</f>
        <v/>
      </c>
      <c r="M141" s="121" t="str">
        <f t="array" ref="M141">IF($D141="","",COUNT(IF(Inventory!$B$10:$B$1000=$B141,IF(Inventory!$C$10:$C$1000=$C141,IF(Inventory!$D$10:$D$1000=$D141,IF(Inventory!$J$10:$J$1000=wicr,IF(Inventory!$P$10:$P$1000=M$9,1))))))+COUNT(IF(Inventory!$B$10:$B$1000=$B141,IF(Inventory!$C$10:$C$1000=$C141,IF(Inventory!$D$10:$D$1000=$D141,IF(Inventory!$J$10:$J$1000=wifr,IF(Inventory!$P$10:$P$1000=M$9,1)))))))</f>
        <v/>
      </c>
      <c r="N141" s="121" t="str">
        <f t="array" ref="N141">IF($D141="","",COUNT(IF(Inventory!$B$10:$B$1000=$B141,IF(Inventory!$C$10:$C$1000=$C141,IF(Inventory!$D$10:$D$1000=$D141,IF(Inventory!$J$10:$J$1000=wicr,IF(Inventory!$P$10:$P$1000=N$9,1))))))+COUNT(IF(Inventory!$B$10:$B$1000=$B141,IF(Inventory!$C$10:$C$1000=$C141,IF(Inventory!$D$10:$D$1000=$D141,IF(Inventory!$J$10:$J$1000=wifr,IF(Inventory!$P$10:$P$1000=N$9,1)))))))</f>
        <v/>
      </c>
      <c r="O141" s="121" t="str">
        <f t="array" ref="O141">IF($D141="","",COUNT(IF(Inventory!$B$10:$B$1000=$B141,IF(Inventory!$C$10:$C$1000=$C141,IF(Inventory!$D$10:$D$1000=$D141,IF(Inventory!$J$10:$J$1000=wicr,IF(Inventory!$P$10:$P$1000=O$9,1))))))+COUNT(IF(Inventory!$B$10:$B$1000=$B141,IF(Inventory!$C$10:$C$1000=$C141,IF(Inventory!$D$10:$D$1000=$D141,IF(Inventory!$J$10:$J$1000=wifr,IF(Inventory!$P$10:$P$1000=O$9,1)))))))</f>
        <v/>
      </c>
      <c r="P141" s="121" t="str">
        <f t="array" ref="P141">IF($D141="","",COUNT(IF(Inventory!$B$10:$B$1000=$B141,IF(Inventory!$C$10:$C$1000=$C141,IF(Inventory!$D$10:$D$1000=$D141,IF(Inventory!$J$10:$J$1000=wicr,IF(Inventory!$P$10:$P$1000=P$9,1))))))+COUNT(IF(Inventory!$B$10:$B$1000=$B141,IF(Inventory!$C$10:$C$1000=$C141,IF(Inventory!$D$10:$D$1000=$D141,IF(Inventory!$J$10:$J$1000=wifr,IF(Inventory!$P$10:$P$1000=P$9,1)))))))</f>
        <v/>
      </c>
      <c r="Q141" s="122" t="str">
        <f t="shared" si="29"/>
        <v/>
      </c>
      <c r="R141" s="121" t="str">
        <f t="array" ref="R141">IF($D141="","",COUNT(IF(Inventory!$B$10:$B$1000=$B141,IF(Inventory!$C$10:$C$1000=$C141,IF(Inventory!$D$10:$D$1000=$D141,IF(Inventory!$J$10:$J$1000=frig,1))))))</f>
        <v/>
      </c>
      <c r="S141" s="121" t="str">
        <f t="array" ref="S141">IF($D141="","",COUNT(IF(Inventory!$B$10:$B$1000=$B141,IF(Inventory!$C$10:$C$1000=$C141,IF(Inventory!$D$10:$D$1000=$D141,IF(Inventory!$J$10:$J$1000=frig,IF(Inventory!$P$10:$P$1000=S$9,1)))))))</f>
        <v/>
      </c>
      <c r="T141" s="121" t="str">
        <f t="array" ref="T141">IF($D141="","",COUNT(IF(Inventory!$B$10:$B$1000=$B141,IF(Inventory!$C$10:$C$1000=$C141,IF(Inventory!$D$10:$D$1000=$D141,IF(Inventory!$J$10:$J$1000=frig,IF(Inventory!$P$10:$P$1000=T$9,1)))))))</f>
        <v/>
      </c>
      <c r="U141" s="121" t="str">
        <f t="array" ref="U141">IF($D141="","",COUNT(IF(Inventory!$B$10:$B$1000=$B141,IF(Inventory!$C$10:$C$1000=$C141,IF(Inventory!$D$10:$D$1000=$D141,IF(Inventory!$J$10:$J$1000=frig,IF(Inventory!$P$10:$P$1000=U$9,1)))))))</f>
        <v/>
      </c>
      <c r="V141" s="121" t="str">
        <f t="array" ref="V141">IF($D141="","",COUNT(IF(Inventory!$B$10:$B$1000=$B141,IF(Inventory!$C$10:$C$1000=$C141,IF(Inventory!$D$10:$D$1000=$D141,IF(Inventory!$J$10:$J$1000=frig,IF(Inventory!$P$10:$P$1000=V$9,1)))))))</f>
        <v/>
      </c>
      <c r="W141" s="121" t="str">
        <f t="array" ref="W141">IF($D141="","",COUNT(IF(Inventory!$B$10:$B$1000=$B141,IF(Inventory!$C$10:$C$1000=$C141,IF(Inventory!$D$10:$D$1000=$D141,IF(Inventory!$J$10:$J$1000=frig,IF(Inventory!$P$10:$P$1000=W$9,1)))))))</f>
        <v/>
      </c>
      <c r="X141" s="122" t="str">
        <f t="shared" si="30"/>
        <v/>
      </c>
      <c r="Y141" s="121" t="str">
        <f t="array" ref="Y141">IF($D141="","",COUNT(IF(Inventory!$B$10:$B$1000=$B141,IF(Inventory!$C$10:$C$1000=$C141,IF(Inventory!$D$10:$D$1000=$D141,IF(Inventory!$J$10:$J$1000=freez,1))))))</f>
        <v/>
      </c>
      <c r="Z141" s="121" t="str">
        <f t="array" ref="Z141">IF($D141="","",COUNT(IF(Inventory!$B$10:$B$1000=$B141,IF(Inventory!$C$10:$C$1000=$C141,IF(Inventory!$D$10:$D$1000=$D141,IF(Inventory!$J$10:$J$1000=freez,IF(Inventory!$P$10:$P$1000=Z$9,1)))))))</f>
        <v/>
      </c>
      <c r="AA141" s="121" t="str">
        <f t="array" ref="AA141">IF($D141="","",COUNT(IF(Inventory!$B$10:$B$1000=$B141,IF(Inventory!$C$10:$C$1000=$C141,IF(Inventory!$D$10:$D$1000=$D141,IF(Inventory!$J$10:$J$1000=freez,IF(Inventory!$P$10:$P$1000=AA$9,1)))))))</f>
        <v/>
      </c>
      <c r="AB141" s="121" t="str">
        <f t="array" ref="AB141">IF($D141="","",COUNT(IF(Inventory!$B$10:$B$1000=$B141,IF(Inventory!$C$10:$C$1000=$C141,IF(Inventory!$D$10:$D$1000=$D141,IF(Inventory!$J$10:$J$1000=freez,IF(Inventory!$P$10:$P$1000=AB$9,1)))))))</f>
        <v/>
      </c>
      <c r="AC141" s="121" t="str">
        <f t="array" ref="AC141">IF($D141="","",COUNT(IF(Inventory!$B$10:$B$1000=$B141,IF(Inventory!$C$10:$C$1000=$C141,IF(Inventory!$D$10:$D$1000=$D141,IF(Inventory!$J$10:$J$1000=freez,IF(Inventory!$P$10:$P$1000=AC$9,1)))))))</f>
        <v/>
      </c>
      <c r="AD141" s="121" t="str">
        <f t="array" ref="AD141">IF($D141="","",COUNT(IF(Inventory!$B$10:$B$1000=$B141,IF(Inventory!$C$10:$C$1000=$C141,IF(Inventory!$D$10:$D$1000=$D141,IF(Inventory!$J$10:$J$1000=freez,IF(Inventory!$P$10:$P$1000=AD$9,1)))))))</f>
        <v/>
      </c>
      <c r="AE141" s="122" t="str">
        <f t="shared" si="31"/>
        <v/>
      </c>
      <c r="AF141" s="121" t="str">
        <f t="array" ref="AF141">IF($D141="","",SUM(IF(Inventory!$B$10:$B$1000=$B141,IF(Inventory!$C$10:$C$1000=$C141,IF(Inventory!$D$10:$D$1000=$D141,IF(Inventory!$J$10:$J$1000=frig,Inventory!$AC$10:$AC$1000)))))+SUM(IF(Inventory!$B$10:$B$1000=$B141,IF(Inventory!$C$10:$C$1000=$C141,IF(Inventory!$D$10:$D$1000=$D141,IF(Inventory!$J$10:$J$1000=wicr,Inventory!$AC$10:$AC$1000))))))</f>
        <v/>
      </c>
      <c r="AG141" s="121" t="str">
        <f t="array" ref="AG141">IF($D141="","",SUM(IF(Inventory!$B$10:$B$1000=$B141,IF(Inventory!$C$10:$C$1000=$C141,IF(Inventory!$D$10:$D$1000=$D141,IF(Inventory!$J$10:$J$1000=frig,IF(Inventory!$P$10:$P$1000=AG$9,Inventory!$AC$10:$AC$1000))))))+SUM(IF(Inventory!$B$10:$B$1000=$B141,IF(Inventory!$C$10:$C$1000=$C141,IF(Inventory!$D$10:$D$1000=$D141,IF(Inventory!$J$10:$J$1000=wicr,IF(Inventory!$P$10:$P$1000=AG$9,Inventory!$AC$10:$AC$1000)))))))</f>
        <v/>
      </c>
      <c r="AH141" s="121" t="str">
        <f t="array" ref="AH141">IF($D141="","",SUM(IF(Inventory!$B$10:$B$1000=$B141,IF(Inventory!$C$10:$C$1000=$C141,IF(Inventory!$D$10:$D$1000=$D141,IF(Inventory!$J$10:$J$1000=frig,IF(Inventory!$P$10:$P$1000=AH$9,Inventory!$AC$10:$AC$1000))))))+SUM(IF(Inventory!$B$10:$B$1000=$B141,IF(Inventory!$C$10:$C$1000=$C141,IF(Inventory!$D$10:$D$1000=$D141,IF(Inventory!$J$10:$J$1000=wicr,IF(Inventory!$P$10:$P$1000=AH$9,Inventory!$AC$10:$AC$1000)))))))</f>
        <v/>
      </c>
      <c r="AI141" s="121" t="str">
        <f t="array" ref="AI141">IF($D141="","",SUM(IF(Inventory!$B$10:$B$1000=$B141,IF(Inventory!$C$10:$C$1000=$C141,IF(Inventory!$D$10:$D$1000=$D141,IF(Inventory!$J$10:$J$1000=frig,IF(Inventory!$P$10:$P$1000=AI$9,Inventory!$AC$10:$AC$1000))))))+SUM(IF(Inventory!$B$10:$B$1000=$B141,IF(Inventory!$C$10:$C$1000=$C141,IF(Inventory!$D$10:$D$1000=$D141,IF(Inventory!$J$10:$J$1000=wicr,IF(Inventory!$P$10:$P$1000=AI$9,Inventory!$AC$10:$AC$1000)))))))</f>
        <v/>
      </c>
      <c r="AJ141" s="121" t="str">
        <f t="array" ref="AJ141">IF($D141="","",SUM(IF(Inventory!$B$10:$B$1000=$B141,IF(Inventory!$C$10:$C$1000=$C141,IF(Inventory!$D$10:$D$1000=$D141,IF(Inventory!$J$10:$J$1000=frig,IF(Inventory!$P$10:$P$1000=AJ$9,Inventory!$AC$10:$AC$1000))))))+SUM(IF(Inventory!$B$10:$B$1000=$B141,IF(Inventory!$C$10:$C$1000=$C141,IF(Inventory!$D$10:$D$1000=$D141,IF(Inventory!$J$10:$J$1000=wicr,IF(Inventory!$P$10:$P$1000=AJ$9,Inventory!$AC$10:$AC$1000)))))))</f>
        <v/>
      </c>
      <c r="AK141" s="121" t="str">
        <f t="array" ref="AK141">IF($D141="","",SUM(IF(Inventory!$B$10:$B$1000=$B141,IF(Inventory!$C$10:$C$1000=$C141,IF(Inventory!$D$10:$D$1000=$D141,IF(Inventory!$J$10:$J$1000=frig,IF(Inventory!$P$10:$P$1000=AK$9,Inventory!$AC$10:$AC$1000))))))+SUM(IF(Inventory!$B$10:$B$1000=$B141,IF(Inventory!$C$10:$C$1000=$C141,IF(Inventory!$D$10:$D$1000=$D141,IF(Inventory!$J$10:$J$1000=wicr,IF(Inventory!$P$10:$P$1000=AK$9,Inventory!$AC$10:$AC$1000)))))))</f>
        <v/>
      </c>
      <c r="AL141" s="123" t="str">
        <f t="shared" si="32"/>
        <v/>
      </c>
      <c r="AM141" s="121" t="str">
        <f t="array" ref="AM141">IF($D141="","",SUM(IF(Inventory!$B$10:$B$1000=$B141,IF(Inventory!$C$10:$C$1000=$C141,IF(Inventory!$D$10:$D$1000=$D141,IF(Inventory!$J$10:$J$1000=freez,Inventory!$AD$10:$AD$1000)))))+SUM(IF(Inventory!$B$10:$B$1000=$B141,IF(Inventory!$C$10:$C$1000=$C141,IF(Inventory!$D$10:$D$1000=$D141,IF(Inventory!$J$10:$J$1000=wifr,Inventory!$AD$10:$AD$1000))))))</f>
        <v/>
      </c>
      <c r="AN141" s="121" t="str">
        <f t="array" ref="AN141">IF($D141="","",SUM(IF(Inventory!$B$10:$B$1000=$B141,IF(Inventory!$C$10:$C$1000=$C141,IF(Inventory!$D$10:$D$1000=$D141,IF(Inventory!$J$10:$J$1000=freez,IF(Inventory!$P$10:$P$1000=AN$9,Inventory!$AD$10:$AD$1000))))))+SUM(IF(Inventory!$B$10:$B$1000=$B141,IF(Inventory!$C$10:$C$1000=$C141,IF(Inventory!$D$10:$D$1000=$D141,IF(Inventory!$J$10:$J$1000=wifr,IF(Inventory!$P$10:$P$1000=AN$9,Inventory!$AD$10:$AD$1000)))))))</f>
        <v/>
      </c>
      <c r="AO141" s="121" t="str">
        <f t="array" ref="AO141">IF($D141="","",SUM(IF(Inventory!$B$10:$B$1000=$B141,IF(Inventory!$C$10:$C$1000=$C141,IF(Inventory!$D$10:$D$1000=$D141,IF(Inventory!$J$10:$J$1000=freez,IF(Inventory!$P$10:$P$1000=AO$9,Inventory!$AD$10:$AD$1000))))))+SUM(IF(Inventory!$B$10:$B$1000=$B141,IF(Inventory!$C$10:$C$1000=$C141,IF(Inventory!$D$10:$D$1000=$D141,IF(Inventory!$J$10:$J$1000=wifr,IF(Inventory!$P$10:$P$1000=AO$9,Inventory!$AD$10:$AD$1000)))))))</f>
        <v/>
      </c>
      <c r="AP141" s="121" t="str">
        <f t="array" ref="AP141">IF($D141="","",SUM(IF(Inventory!$B$10:$B$1000=$B141,IF(Inventory!$C$10:$C$1000=$C141,IF(Inventory!$D$10:$D$1000=$D141,IF(Inventory!$J$10:$J$1000=freez,IF(Inventory!$P$10:$P$1000=AP$9,Inventory!$AD$10:$AD$1000))))))+SUM(IF(Inventory!$B$10:$B$1000=$B141,IF(Inventory!$C$10:$C$1000=$C141,IF(Inventory!$D$10:$D$1000=$D141,IF(Inventory!$J$10:$J$1000=wifr,IF(Inventory!$P$10:$P$1000=AP$9,Inventory!$AD$10:$AD$1000)))))))</f>
        <v/>
      </c>
      <c r="AQ141" s="121" t="str">
        <f t="array" ref="AQ141">IF($D141="","",SUM(IF(Inventory!$B$10:$B$1000=$B141,IF(Inventory!$C$10:$C$1000=$C141,IF(Inventory!$D$10:$D$1000=$D141,IF(Inventory!$J$10:$J$1000=freez,IF(Inventory!$P$10:$P$1000=AQ$9,Inventory!$AD$10:$AD$1000))))))+SUM(IF(Inventory!$B$10:$B$1000=$B141,IF(Inventory!$C$10:$C$1000=$C141,IF(Inventory!$D$10:$D$1000=$D141,IF(Inventory!$J$10:$J$1000=wifr,IF(Inventory!$P$10:$P$1000=AQ$9,Inventory!$AD$10:$AD$1000)))))))</f>
        <v/>
      </c>
      <c r="AR141" s="121" t="str">
        <f t="array" ref="AR141">IF($D141="","",SUM(IF(Inventory!$B$10:$B$1000=$B141,IF(Inventory!$C$10:$C$1000=$C141,IF(Inventory!$D$10:$D$1000=$D141,IF(Inventory!$J$10:$J$1000=freez,IF(Inventory!$P$10:$P$1000=AR$9,Inventory!$AD$10:$AD$1000))))))+SUM(IF(Inventory!$B$10:$B$1000=$B141,IF(Inventory!$C$10:$C$1000=$C141,IF(Inventory!$D$10:$D$1000=$D141,IF(Inventory!$J$10:$J$1000=wifr,IF(Inventory!$P$10:$P$1000=AR$9,Inventory!$AD$10:$AD$1000)))))))</f>
        <v/>
      </c>
      <c r="AS141" s="124" t="str">
        <f t="shared" si="33"/>
        <v/>
      </c>
      <c r="AU141" s="352"/>
      <c r="AV141" s="352"/>
      <c r="AX141" s="125">
        <f>IF($C141="",0,Prog!$H139*AX$6*($AU141+$AV141)/12000)</f>
        <v>0</v>
      </c>
      <c r="AY141" s="125">
        <f>IF($C141="",0,Prog!$H139*AY$6*($AU141+$AV141)/12000)</f>
        <v>0</v>
      </c>
      <c r="AZ141" s="121"/>
    </row>
    <row r="142" spans="1:52" ht="16.5" x14ac:dyDescent="0.3">
      <c r="A142" s="279" t="str">
        <f>IF(Prog!B140="","",Prog!B140)</f>
        <v/>
      </c>
      <c r="B142" s="279" t="str">
        <f>IF(Prog!C140="","",Prog!C140)</f>
        <v/>
      </c>
      <c r="C142" s="279" t="str">
        <f>IF(Prog!D140="","",Prog!D140)</f>
        <v/>
      </c>
      <c r="D142" s="120"/>
      <c r="E142" s="121" t="str">
        <f t="array" ref="E142">IF($D142="","",COUNT(IF(Inventory!$B$10:$B$1000=$B142,IF(Inventory!$C$10:$C$1000=$C142,IF(Inventory!$D$10:$D$1000=$D142,IF(Inventory!$P$10:$P$1000=E$9,1))))))</f>
        <v/>
      </c>
      <c r="F142" s="121" t="str">
        <f t="array" ref="F142">IF($D142="","",COUNT(IF(Inventory!$B$10:$B$1000=$B142,IF(Inventory!$C$10:$C$1000=$C142,IF(Inventory!$D$10:$D$1000=$D142,IF(Inventory!$P$10:$P$1000=F$9,1))))))</f>
        <v/>
      </c>
      <c r="G142" s="121" t="str">
        <f t="array" ref="G142">IF($D142="","",COUNT(IF(Inventory!$B$10:$B$1000=$B142,IF(Inventory!$C$10:$C$1000=$C142,IF(Inventory!$D$10:$D$1000=$D142,IF(Inventory!$P$10:$P$1000=G$9,1))))))</f>
        <v/>
      </c>
      <c r="H142" s="121" t="str">
        <f t="array" ref="H142">IF($D142="","",COUNT(IF(Inventory!$B$10:$B$1000=$B142,IF(Inventory!$C$10:$C$1000=$C142,IF(Inventory!$D$10:$D$1000=$D142,IF(Inventory!$P$10:$P$1000=H$9,1))))))</f>
        <v/>
      </c>
      <c r="I142" s="121" t="str">
        <f t="array" ref="I142">IF($D142="","",COUNT(IF(Inventory!$B$10:$B$1000=$B142,IF(Inventory!$C$10:$C$1000=$C142,IF(Inventory!$D$10:$D$1000=$D142,IF(Inventory!$P$10:$P$1000=I$9,1))))))</f>
        <v/>
      </c>
      <c r="J142" s="121">
        <f t="shared" si="28"/>
        <v>0</v>
      </c>
      <c r="K142" s="121" t="str">
        <f t="array" ref="K142">IF($D142="","",COUNT(IF(Inventory!$B$10:$B$1000=$B142,IF(Inventory!$C$10:$C$1000=$C142,IF(Inventory!$D$10:$D$1000=$D142,IF(Inventory!$J$10:$J$1000=wicr,1)))))+COUNT(IF(Inventory!$B$10:$B$1000=$B142,IF(Inventory!$C$10:$C$1000=$C142,IF(Inventory!$D$10:$D$1000=$D142,IF(Inventory!$J$10:$J$1000=wifr,1))))))</f>
        <v/>
      </c>
      <c r="L142" s="121" t="str">
        <f t="array" ref="L142">IF($D142="","",COUNT(IF(Inventory!$B$10:$B$1000=$B142,IF(Inventory!$C$10:$C$1000=$C142,IF(Inventory!$D$10:$D$1000=$D142,IF(Inventory!$J$10:$J$1000=wicr,IF(Inventory!$P$10:$P$1000=L$9,1))))))+COUNT(IF(Inventory!$B$10:$B$1000=$B142,IF(Inventory!$C$10:$C$1000=$C142,IF(Inventory!$D$10:$D$1000=$D142,IF(Inventory!$J$10:$J$1000=wifr,IF(Inventory!$P$10:$P$1000=L$9,1)))))))</f>
        <v/>
      </c>
      <c r="M142" s="121" t="str">
        <f t="array" ref="M142">IF($D142="","",COUNT(IF(Inventory!$B$10:$B$1000=$B142,IF(Inventory!$C$10:$C$1000=$C142,IF(Inventory!$D$10:$D$1000=$D142,IF(Inventory!$J$10:$J$1000=wicr,IF(Inventory!$P$10:$P$1000=M$9,1))))))+COUNT(IF(Inventory!$B$10:$B$1000=$B142,IF(Inventory!$C$10:$C$1000=$C142,IF(Inventory!$D$10:$D$1000=$D142,IF(Inventory!$J$10:$J$1000=wifr,IF(Inventory!$P$10:$P$1000=M$9,1)))))))</f>
        <v/>
      </c>
      <c r="N142" s="121" t="str">
        <f t="array" ref="N142">IF($D142="","",COUNT(IF(Inventory!$B$10:$B$1000=$B142,IF(Inventory!$C$10:$C$1000=$C142,IF(Inventory!$D$10:$D$1000=$D142,IF(Inventory!$J$10:$J$1000=wicr,IF(Inventory!$P$10:$P$1000=N$9,1))))))+COUNT(IF(Inventory!$B$10:$B$1000=$B142,IF(Inventory!$C$10:$C$1000=$C142,IF(Inventory!$D$10:$D$1000=$D142,IF(Inventory!$J$10:$J$1000=wifr,IF(Inventory!$P$10:$P$1000=N$9,1)))))))</f>
        <v/>
      </c>
      <c r="O142" s="121" t="str">
        <f t="array" ref="O142">IF($D142="","",COUNT(IF(Inventory!$B$10:$B$1000=$B142,IF(Inventory!$C$10:$C$1000=$C142,IF(Inventory!$D$10:$D$1000=$D142,IF(Inventory!$J$10:$J$1000=wicr,IF(Inventory!$P$10:$P$1000=O$9,1))))))+COUNT(IF(Inventory!$B$10:$B$1000=$B142,IF(Inventory!$C$10:$C$1000=$C142,IF(Inventory!$D$10:$D$1000=$D142,IF(Inventory!$J$10:$J$1000=wifr,IF(Inventory!$P$10:$P$1000=O$9,1)))))))</f>
        <v/>
      </c>
      <c r="P142" s="121" t="str">
        <f t="array" ref="P142">IF($D142="","",COUNT(IF(Inventory!$B$10:$B$1000=$B142,IF(Inventory!$C$10:$C$1000=$C142,IF(Inventory!$D$10:$D$1000=$D142,IF(Inventory!$J$10:$J$1000=wicr,IF(Inventory!$P$10:$P$1000=P$9,1))))))+COUNT(IF(Inventory!$B$10:$B$1000=$B142,IF(Inventory!$C$10:$C$1000=$C142,IF(Inventory!$D$10:$D$1000=$D142,IF(Inventory!$J$10:$J$1000=wifr,IF(Inventory!$P$10:$P$1000=P$9,1)))))))</f>
        <v/>
      </c>
      <c r="Q142" s="122" t="str">
        <f t="shared" si="29"/>
        <v/>
      </c>
      <c r="R142" s="121" t="str">
        <f t="array" ref="R142">IF($D142="","",COUNT(IF(Inventory!$B$10:$B$1000=$B142,IF(Inventory!$C$10:$C$1000=$C142,IF(Inventory!$D$10:$D$1000=$D142,IF(Inventory!$J$10:$J$1000=frig,1))))))</f>
        <v/>
      </c>
      <c r="S142" s="121" t="str">
        <f t="array" ref="S142">IF($D142="","",COUNT(IF(Inventory!$B$10:$B$1000=$B142,IF(Inventory!$C$10:$C$1000=$C142,IF(Inventory!$D$10:$D$1000=$D142,IF(Inventory!$J$10:$J$1000=frig,IF(Inventory!$P$10:$P$1000=S$9,1)))))))</f>
        <v/>
      </c>
      <c r="T142" s="121" t="str">
        <f t="array" ref="T142">IF($D142="","",COUNT(IF(Inventory!$B$10:$B$1000=$B142,IF(Inventory!$C$10:$C$1000=$C142,IF(Inventory!$D$10:$D$1000=$D142,IF(Inventory!$J$10:$J$1000=frig,IF(Inventory!$P$10:$P$1000=T$9,1)))))))</f>
        <v/>
      </c>
      <c r="U142" s="121" t="str">
        <f t="array" ref="U142">IF($D142="","",COUNT(IF(Inventory!$B$10:$B$1000=$B142,IF(Inventory!$C$10:$C$1000=$C142,IF(Inventory!$D$10:$D$1000=$D142,IF(Inventory!$J$10:$J$1000=frig,IF(Inventory!$P$10:$P$1000=U$9,1)))))))</f>
        <v/>
      </c>
      <c r="V142" s="121" t="str">
        <f t="array" ref="V142">IF($D142="","",COUNT(IF(Inventory!$B$10:$B$1000=$B142,IF(Inventory!$C$10:$C$1000=$C142,IF(Inventory!$D$10:$D$1000=$D142,IF(Inventory!$J$10:$J$1000=frig,IF(Inventory!$P$10:$P$1000=V$9,1)))))))</f>
        <v/>
      </c>
      <c r="W142" s="121" t="str">
        <f t="array" ref="W142">IF($D142="","",COUNT(IF(Inventory!$B$10:$B$1000=$B142,IF(Inventory!$C$10:$C$1000=$C142,IF(Inventory!$D$10:$D$1000=$D142,IF(Inventory!$J$10:$J$1000=frig,IF(Inventory!$P$10:$P$1000=W$9,1)))))))</f>
        <v/>
      </c>
      <c r="X142" s="122" t="str">
        <f t="shared" si="30"/>
        <v/>
      </c>
      <c r="Y142" s="121" t="str">
        <f t="array" ref="Y142">IF($D142="","",COUNT(IF(Inventory!$B$10:$B$1000=$B142,IF(Inventory!$C$10:$C$1000=$C142,IF(Inventory!$D$10:$D$1000=$D142,IF(Inventory!$J$10:$J$1000=freez,1))))))</f>
        <v/>
      </c>
      <c r="Z142" s="121" t="str">
        <f t="array" ref="Z142">IF($D142="","",COUNT(IF(Inventory!$B$10:$B$1000=$B142,IF(Inventory!$C$10:$C$1000=$C142,IF(Inventory!$D$10:$D$1000=$D142,IF(Inventory!$J$10:$J$1000=freez,IF(Inventory!$P$10:$P$1000=Z$9,1)))))))</f>
        <v/>
      </c>
      <c r="AA142" s="121" t="str">
        <f t="array" ref="AA142">IF($D142="","",COUNT(IF(Inventory!$B$10:$B$1000=$B142,IF(Inventory!$C$10:$C$1000=$C142,IF(Inventory!$D$10:$D$1000=$D142,IF(Inventory!$J$10:$J$1000=freez,IF(Inventory!$P$10:$P$1000=AA$9,1)))))))</f>
        <v/>
      </c>
      <c r="AB142" s="121" t="str">
        <f t="array" ref="AB142">IF($D142="","",COUNT(IF(Inventory!$B$10:$B$1000=$B142,IF(Inventory!$C$10:$C$1000=$C142,IF(Inventory!$D$10:$D$1000=$D142,IF(Inventory!$J$10:$J$1000=freez,IF(Inventory!$P$10:$P$1000=AB$9,1)))))))</f>
        <v/>
      </c>
      <c r="AC142" s="121" t="str">
        <f t="array" ref="AC142">IF($D142="","",COUNT(IF(Inventory!$B$10:$B$1000=$B142,IF(Inventory!$C$10:$C$1000=$C142,IF(Inventory!$D$10:$D$1000=$D142,IF(Inventory!$J$10:$J$1000=freez,IF(Inventory!$P$10:$P$1000=AC$9,1)))))))</f>
        <v/>
      </c>
      <c r="AD142" s="121" t="str">
        <f t="array" ref="AD142">IF($D142="","",COUNT(IF(Inventory!$B$10:$B$1000=$B142,IF(Inventory!$C$10:$C$1000=$C142,IF(Inventory!$D$10:$D$1000=$D142,IF(Inventory!$J$10:$J$1000=freez,IF(Inventory!$P$10:$P$1000=AD$9,1)))))))</f>
        <v/>
      </c>
      <c r="AE142" s="122" t="str">
        <f t="shared" si="31"/>
        <v/>
      </c>
      <c r="AF142" s="121" t="str">
        <f t="array" ref="AF142">IF($D142="","",SUM(IF(Inventory!$B$10:$B$1000=$B142,IF(Inventory!$C$10:$C$1000=$C142,IF(Inventory!$D$10:$D$1000=$D142,IF(Inventory!$J$10:$J$1000=frig,Inventory!$AC$10:$AC$1000)))))+SUM(IF(Inventory!$B$10:$B$1000=$B142,IF(Inventory!$C$10:$C$1000=$C142,IF(Inventory!$D$10:$D$1000=$D142,IF(Inventory!$J$10:$J$1000=wicr,Inventory!$AC$10:$AC$1000))))))</f>
        <v/>
      </c>
      <c r="AG142" s="121" t="str">
        <f t="array" ref="AG142">IF($D142="","",SUM(IF(Inventory!$B$10:$B$1000=$B142,IF(Inventory!$C$10:$C$1000=$C142,IF(Inventory!$D$10:$D$1000=$D142,IF(Inventory!$J$10:$J$1000=frig,IF(Inventory!$P$10:$P$1000=AG$9,Inventory!$AC$10:$AC$1000))))))+SUM(IF(Inventory!$B$10:$B$1000=$B142,IF(Inventory!$C$10:$C$1000=$C142,IF(Inventory!$D$10:$D$1000=$D142,IF(Inventory!$J$10:$J$1000=wicr,IF(Inventory!$P$10:$P$1000=AG$9,Inventory!$AC$10:$AC$1000)))))))</f>
        <v/>
      </c>
      <c r="AH142" s="121" t="str">
        <f t="array" ref="AH142">IF($D142="","",SUM(IF(Inventory!$B$10:$B$1000=$B142,IF(Inventory!$C$10:$C$1000=$C142,IF(Inventory!$D$10:$D$1000=$D142,IF(Inventory!$J$10:$J$1000=frig,IF(Inventory!$P$10:$P$1000=AH$9,Inventory!$AC$10:$AC$1000))))))+SUM(IF(Inventory!$B$10:$B$1000=$B142,IF(Inventory!$C$10:$C$1000=$C142,IF(Inventory!$D$10:$D$1000=$D142,IF(Inventory!$J$10:$J$1000=wicr,IF(Inventory!$P$10:$P$1000=AH$9,Inventory!$AC$10:$AC$1000)))))))</f>
        <v/>
      </c>
      <c r="AI142" s="121" t="str">
        <f t="array" ref="AI142">IF($D142="","",SUM(IF(Inventory!$B$10:$B$1000=$B142,IF(Inventory!$C$10:$C$1000=$C142,IF(Inventory!$D$10:$D$1000=$D142,IF(Inventory!$J$10:$J$1000=frig,IF(Inventory!$P$10:$P$1000=AI$9,Inventory!$AC$10:$AC$1000))))))+SUM(IF(Inventory!$B$10:$B$1000=$B142,IF(Inventory!$C$10:$C$1000=$C142,IF(Inventory!$D$10:$D$1000=$D142,IF(Inventory!$J$10:$J$1000=wicr,IF(Inventory!$P$10:$P$1000=AI$9,Inventory!$AC$10:$AC$1000)))))))</f>
        <v/>
      </c>
      <c r="AJ142" s="121" t="str">
        <f t="array" ref="AJ142">IF($D142="","",SUM(IF(Inventory!$B$10:$B$1000=$B142,IF(Inventory!$C$10:$C$1000=$C142,IF(Inventory!$D$10:$D$1000=$D142,IF(Inventory!$J$10:$J$1000=frig,IF(Inventory!$P$10:$P$1000=AJ$9,Inventory!$AC$10:$AC$1000))))))+SUM(IF(Inventory!$B$10:$B$1000=$B142,IF(Inventory!$C$10:$C$1000=$C142,IF(Inventory!$D$10:$D$1000=$D142,IF(Inventory!$J$10:$J$1000=wicr,IF(Inventory!$P$10:$P$1000=AJ$9,Inventory!$AC$10:$AC$1000)))))))</f>
        <v/>
      </c>
      <c r="AK142" s="121" t="str">
        <f t="array" ref="AK142">IF($D142="","",SUM(IF(Inventory!$B$10:$B$1000=$B142,IF(Inventory!$C$10:$C$1000=$C142,IF(Inventory!$D$10:$D$1000=$D142,IF(Inventory!$J$10:$J$1000=frig,IF(Inventory!$P$10:$P$1000=AK$9,Inventory!$AC$10:$AC$1000))))))+SUM(IF(Inventory!$B$10:$B$1000=$B142,IF(Inventory!$C$10:$C$1000=$C142,IF(Inventory!$D$10:$D$1000=$D142,IF(Inventory!$J$10:$J$1000=wicr,IF(Inventory!$P$10:$P$1000=AK$9,Inventory!$AC$10:$AC$1000)))))))</f>
        <v/>
      </c>
      <c r="AL142" s="123" t="str">
        <f t="shared" si="32"/>
        <v/>
      </c>
      <c r="AM142" s="121" t="str">
        <f t="array" ref="AM142">IF($D142="","",SUM(IF(Inventory!$B$10:$B$1000=$B142,IF(Inventory!$C$10:$C$1000=$C142,IF(Inventory!$D$10:$D$1000=$D142,IF(Inventory!$J$10:$J$1000=freez,Inventory!$AD$10:$AD$1000)))))+SUM(IF(Inventory!$B$10:$B$1000=$B142,IF(Inventory!$C$10:$C$1000=$C142,IF(Inventory!$D$10:$D$1000=$D142,IF(Inventory!$J$10:$J$1000=wifr,Inventory!$AD$10:$AD$1000))))))</f>
        <v/>
      </c>
      <c r="AN142" s="121" t="str">
        <f t="array" ref="AN142">IF($D142="","",SUM(IF(Inventory!$B$10:$B$1000=$B142,IF(Inventory!$C$10:$C$1000=$C142,IF(Inventory!$D$10:$D$1000=$D142,IF(Inventory!$J$10:$J$1000=freez,IF(Inventory!$P$10:$P$1000=AN$9,Inventory!$AD$10:$AD$1000))))))+SUM(IF(Inventory!$B$10:$B$1000=$B142,IF(Inventory!$C$10:$C$1000=$C142,IF(Inventory!$D$10:$D$1000=$D142,IF(Inventory!$J$10:$J$1000=wifr,IF(Inventory!$P$10:$P$1000=AN$9,Inventory!$AD$10:$AD$1000)))))))</f>
        <v/>
      </c>
      <c r="AO142" s="121" t="str">
        <f t="array" ref="AO142">IF($D142="","",SUM(IF(Inventory!$B$10:$B$1000=$B142,IF(Inventory!$C$10:$C$1000=$C142,IF(Inventory!$D$10:$D$1000=$D142,IF(Inventory!$J$10:$J$1000=freez,IF(Inventory!$P$10:$P$1000=AO$9,Inventory!$AD$10:$AD$1000))))))+SUM(IF(Inventory!$B$10:$B$1000=$B142,IF(Inventory!$C$10:$C$1000=$C142,IF(Inventory!$D$10:$D$1000=$D142,IF(Inventory!$J$10:$J$1000=wifr,IF(Inventory!$P$10:$P$1000=AO$9,Inventory!$AD$10:$AD$1000)))))))</f>
        <v/>
      </c>
      <c r="AP142" s="121" t="str">
        <f t="array" ref="AP142">IF($D142="","",SUM(IF(Inventory!$B$10:$B$1000=$B142,IF(Inventory!$C$10:$C$1000=$C142,IF(Inventory!$D$10:$D$1000=$D142,IF(Inventory!$J$10:$J$1000=freez,IF(Inventory!$P$10:$P$1000=AP$9,Inventory!$AD$10:$AD$1000))))))+SUM(IF(Inventory!$B$10:$B$1000=$B142,IF(Inventory!$C$10:$C$1000=$C142,IF(Inventory!$D$10:$D$1000=$D142,IF(Inventory!$J$10:$J$1000=wifr,IF(Inventory!$P$10:$P$1000=AP$9,Inventory!$AD$10:$AD$1000)))))))</f>
        <v/>
      </c>
      <c r="AQ142" s="121" t="str">
        <f t="array" ref="AQ142">IF($D142="","",SUM(IF(Inventory!$B$10:$B$1000=$B142,IF(Inventory!$C$10:$C$1000=$C142,IF(Inventory!$D$10:$D$1000=$D142,IF(Inventory!$J$10:$J$1000=freez,IF(Inventory!$P$10:$P$1000=AQ$9,Inventory!$AD$10:$AD$1000))))))+SUM(IF(Inventory!$B$10:$B$1000=$B142,IF(Inventory!$C$10:$C$1000=$C142,IF(Inventory!$D$10:$D$1000=$D142,IF(Inventory!$J$10:$J$1000=wifr,IF(Inventory!$P$10:$P$1000=AQ$9,Inventory!$AD$10:$AD$1000)))))))</f>
        <v/>
      </c>
      <c r="AR142" s="121" t="str">
        <f t="array" ref="AR142">IF($D142="","",SUM(IF(Inventory!$B$10:$B$1000=$B142,IF(Inventory!$C$10:$C$1000=$C142,IF(Inventory!$D$10:$D$1000=$D142,IF(Inventory!$J$10:$J$1000=freez,IF(Inventory!$P$10:$P$1000=AR$9,Inventory!$AD$10:$AD$1000))))))+SUM(IF(Inventory!$B$10:$B$1000=$B142,IF(Inventory!$C$10:$C$1000=$C142,IF(Inventory!$D$10:$D$1000=$D142,IF(Inventory!$J$10:$J$1000=wifr,IF(Inventory!$P$10:$P$1000=AR$9,Inventory!$AD$10:$AD$1000)))))))</f>
        <v/>
      </c>
      <c r="AS142" s="124" t="str">
        <f t="shared" si="33"/>
        <v/>
      </c>
      <c r="AU142" s="352"/>
      <c r="AV142" s="352"/>
      <c r="AX142" s="125">
        <f>IF($C142="",0,Prog!$H140*AX$6*($AU142+$AV142)/12000)</f>
        <v>0</v>
      </c>
      <c r="AY142" s="125">
        <f>IF($C142="",0,Prog!$H140*AY$6*($AU142+$AV142)/12000)</f>
        <v>0</v>
      </c>
      <c r="AZ142" s="121"/>
    </row>
    <row r="143" spans="1:52" ht="16.5" x14ac:dyDescent="0.3">
      <c r="A143" s="279" t="str">
        <f>IF(Prog!B141="","",Prog!B141)</f>
        <v/>
      </c>
      <c r="B143" s="279" t="str">
        <f>IF(Prog!C141="","",Prog!C141)</f>
        <v/>
      </c>
      <c r="C143" s="279" t="str">
        <f>IF(Prog!D141="","",Prog!D141)</f>
        <v/>
      </c>
      <c r="D143" s="120"/>
      <c r="E143" s="121" t="str">
        <f t="array" ref="E143">IF($D143="","",COUNT(IF(Inventory!$B$10:$B$1000=$B143,IF(Inventory!$C$10:$C$1000=$C143,IF(Inventory!$D$10:$D$1000=$D143,IF(Inventory!$P$10:$P$1000=E$9,1))))))</f>
        <v/>
      </c>
      <c r="F143" s="121" t="str">
        <f t="array" ref="F143">IF($D143="","",COUNT(IF(Inventory!$B$10:$B$1000=$B143,IF(Inventory!$C$10:$C$1000=$C143,IF(Inventory!$D$10:$D$1000=$D143,IF(Inventory!$P$10:$P$1000=F$9,1))))))</f>
        <v/>
      </c>
      <c r="G143" s="121" t="str">
        <f t="array" ref="G143">IF($D143="","",COUNT(IF(Inventory!$B$10:$B$1000=$B143,IF(Inventory!$C$10:$C$1000=$C143,IF(Inventory!$D$10:$D$1000=$D143,IF(Inventory!$P$10:$P$1000=G$9,1))))))</f>
        <v/>
      </c>
      <c r="H143" s="121" t="str">
        <f t="array" ref="H143">IF($D143="","",COUNT(IF(Inventory!$B$10:$B$1000=$B143,IF(Inventory!$C$10:$C$1000=$C143,IF(Inventory!$D$10:$D$1000=$D143,IF(Inventory!$P$10:$P$1000=H$9,1))))))</f>
        <v/>
      </c>
      <c r="I143" s="121" t="str">
        <f t="array" ref="I143">IF($D143="","",COUNT(IF(Inventory!$B$10:$B$1000=$B143,IF(Inventory!$C$10:$C$1000=$C143,IF(Inventory!$D$10:$D$1000=$D143,IF(Inventory!$P$10:$P$1000=I$9,1))))))</f>
        <v/>
      </c>
      <c r="J143" s="121">
        <f t="shared" si="28"/>
        <v>0</v>
      </c>
      <c r="K143" s="121" t="str">
        <f t="array" ref="K143">IF($D143="","",COUNT(IF(Inventory!$B$10:$B$1000=$B143,IF(Inventory!$C$10:$C$1000=$C143,IF(Inventory!$D$10:$D$1000=$D143,IF(Inventory!$J$10:$J$1000=wicr,1)))))+COUNT(IF(Inventory!$B$10:$B$1000=$B143,IF(Inventory!$C$10:$C$1000=$C143,IF(Inventory!$D$10:$D$1000=$D143,IF(Inventory!$J$10:$J$1000=wifr,1))))))</f>
        <v/>
      </c>
      <c r="L143" s="121" t="str">
        <f t="array" ref="L143">IF($D143="","",COUNT(IF(Inventory!$B$10:$B$1000=$B143,IF(Inventory!$C$10:$C$1000=$C143,IF(Inventory!$D$10:$D$1000=$D143,IF(Inventory!$J$10:$J$1000=wicr,IF(Inventory!$P$10:$P$1000=L$9,1))))))+COUNT(IF(Inventory!$B$10:$B$1000=$B143,IF(Inventory!$C$10:$C$1000=$C143,IF(Inventory!$D$10:$D$1000=$D143,IF(Inventory!$J$10:$J$1000=wifr,IF(Inventory!$P$10:$P$1000=L$9,1)))))))</f>
        <v/>
      </c>
      <c r="M143" s="121" t="str">
        <f t="array" ref="M143">IF($D143="","",COUNT(IF(Inventory!$B$10:$B$1000=$B143,IF(Inventory!$C$10:$C$1000=$C143,IF(Inventory!$D$10:$D$1000=$D143,IF(Inventory!$J$10:$J$1000=wicr,IF(Inventory!$P$10:$P$1000=M$9,1))))))+COUNT(IF(Inventory!$B$10:$B$1000=$B143,IF(Inventory!$C$10:$C$1000=$C143,IF(Inventory!$D$10:$D$1000=$D143,IF(Inventory!$J$10:$J$1000=wifr,IF(Inventory!$P$10:$P$1000=M$9,1)))))))</f>
        <v/>
      </c>
      <c r="N143" s="121" t="str">
        <f t="array" ref="N143">IF($D143="","",COUNT(IF(Inventory!$B$10:$B$1000=$B143,IF(Inventory!$C$10:$C$1000=$C143,IF(Inventory!$D$10:$D$1000=$D143,IF(Inventory!$J$10:$J$1000=wicr,IF(Inventory!$P$10:$P$1000=N$9,1))))))+COUNT(IF(Inventory!$B$10:$B$1000=$B143,IF(Inventory!$C$10:$C$1000=$C143,IF(Inventory!$D$10:$D$1000=$D143,IF(Inventory!$J$10:$J$1000=wifr,IF(Inventory!$P$10:$P$1000=N$9,1)))))))</f>
        <v/>
      </c>
      <c r="O143" s="121" t="str">
        <f t="array" ref="O143">IF($D143="","",COUNT(IF(Inventory!$B$10:$B$1000=$B143,IF(Inventory!$C$10:$C$1000=$C143,IF(Inventory!$D$10:$D$1000=$D143,IF(Inventory!$J$10:$J$1000=wicr,IF(Inventory!$P$10:$P$1000=O$9,1))))))+COUNT(IF(Inventory!$B$10:$B$1000=$B143,IF(Inventory!$C$10:$C$1000=$C143,IF(Inventory!$D$10:$D$1000=$D143,IF(Inventory!$J$10:$J$1000=wifr,IF(Inventory!$P$10:$P$1000=O$9,1)))))))</f>
        <v/>
      </c>
      <c r="P143" s="121" t="str">
        <f t="array" ref="P143">IF($D143="","",COUNT(IF(Inventory!$B$10:$B$1000=$B143,IF(Inventory!$C$10:$C$1000=$C143,IF(Inventory!$D$10:$D$1000=$D143,IF(Inventory!$J$10:$J$1000=wicr,IF(Inventory!$P$10:$P$1000=P$9,1))))))+COUNT(IF(Inventory!$B$10:$B$1000=$B143,IF(Inventory!$C$10:$C$1000=$C143,IF(Inventory!$D$10:$D$1000=$D143,IF(Inventory!$J$10:$J$1000=wifr,IF(Inventory!$P$10:$P$1000=P$9,1)))))))</f>
        <v/>
      </c>
      <c r="Q143" s="122" t="str">
        <f t="shared" si="29"/>
        <v/>
      </c>
      <c r="R143" s="121" t="str">
        <f t="array" ref="R143">IF($D143="","",COUNT(IF(Inventory!$B$10:$B$1000=$B143,IF(Inventory!$C$10:$C$1000=$C143,IF(Inventory!$D$10:$D$1000=$D143,IF(Inventory!$J$10:$J$1000=frig,1))))))</f>
        <v/>
      </c>
      <c r="S143" s="121" t="str">
        <f t="array" ref="S143">IF($D143="","",COUNT(IF(Inventory!$B$10:$B$1000=$B143,IF(Inventory!$C$10:$C$1000=$C143,IF(Inventory!$D$10:$D$1000=$D143,IF(Inventory!$J$10:$J$1000=frig,IF(Inventory!$P$10:$P$1000=S$9,1)))))))</f>
        <v/>
      </c>
      <c r="T143" s="121" t="str">
        <f t="array" ref="T143">IF($D143="","",COUNT(IF(Inventory!$B$10:$B$1000=$B143,IF(Inventory!$C$10:$C$1000=$C143,IF(Inventory!$D$10:$D$1000=$D143,IF(Inventory!$J$10:$J$1000=frig,IF(Inventory!$P$10:$P$1000=T$9,1)))))))</f>
        <v/>
      </c>
      <c r="U143" s="121" t="str">
        <f t="array" ref="U143">IF($D143="","",COUNT(IF(Inventory!$B$10:$B$1000=$B143,IF(Inventory!$C$10:$C$1000=$C143,IF(Inventory!$D$10:$D$1000=$D143,IF(Inventory!$J$10:$J$1000=frig,IF(Inventory!$P$10:$P$1000=U$9,1)))))))</f>
        <v/>
      </c>
      <c r="V143" s="121" t="str">
        <f t="array" ref="V143">IF($D143="","",COUNT(IF(Inventory!$B$10:$B$1000=$B143,IF(Inventory!$C$10:$C$1000=$C143,IF(Inventory!$D$10:$D$1000=$D143,IF(Inventory!$J$10:$J$1000=frig,IF(Inventory!$P$10:$P$1000=V$9,1)))))))</f>
        <v/>
      </c>
      <c r="W143" s="121" t="str">
        <f t="array" ref="W143">IF($D143="","",COUNT(IF(Inventory!$B$10:$B$1000=$B143,IF(Inventory!$C$10:$C$1000=$C143,IF(Inventory!$D$10:$D$1000=$D143,IF(Inventory!$J$10:$J$1000=frig,IF(Inventory!$P$10:$P$1000=W$9,1)))))))</f>
        <v/>
      </c>
      <c r="X143" s="122" t="str">
        <f t="shared" si="30"/>
        <v/>
      </c>
      <c r="Y143" s="121" t="str">
        <f t="array" ref="Y143">IF($D143="","",COUNT(IF(Inventory!$B$10:$B$1000=$B143,IF(Inventory!$C$10:$C$1000=$C143,IF(Inventory!$D$10:$D$1000=$D143,IF(Inventory!$J$10:$J$1000=freez,1))))))</f>
        <v/>
      </c>
      <c r="Z143" s="121" t="str">
        <f t="array" ref="Z143">IF($D143="","",COUNT(IF(Inventory!$B$10:$B$1000=$B143,IF(Inventory!$C$10:$C$1000=$C143,IF(Inventory!$D$10:$D$1000=$D143,IF(Inventory!$J$10:$J$1000=freez,IF(Inventory!$P$10:$P$1000=Z$9,1)))))))</f>
        <v/>
      </c>
      <c r="AA143" s="121" t="str">
        <f t="array" ref="AA143">IF($D143="","",COUNT(IF(Inventory!$B$10:$B$1000=$B143,IF(Inventory!$C$10:$C$1000=$C143,IF(Inventory!$D$10:$D$1000=$D143,IF(Inventory!$J$10:$J$1000=freez,IF(Inventory!$P$10:$P$1000=AA$9,1)))))))</f>
        <v/>
      </c>
      <c r="AB143" s="121" t="str">
        <f t="array" ref="AB143">IF($D143="","",COUNT(IF(Inventory!$B$10:$B$1000=$B143,IF(Inventory!$C$10:$C$1000=$C143,IF(Inventory!$D$10:$D$1000=$D143,IF(Inventory!$J$10:$J$1000=freez,IF(Inventory!$P$10:$P$1000=AB$9,1)))))))</f>
        <v/>
      </c>
      <c r="AC143" s="121" t="str">
        <f t="array" ref="AC143">IF($D143="","",COUNT(IF(Inventory!$B$10:$B$1000=$B143,IF(Inventory!$C$10:$C$1000=$C143,IF(Inventory!$D$10:$D$1000=$D143,IF(Inventory!$J$10:$J$1000=freez,IF(Inventory!$P$10:$P$1000=AC$9,1)))))))</f>
        <v/>
      </c>
      <c r="AD143" s="121" t="str">
        <f t="array" ref="AD143">IF($D143="","",COUNT(IF(Inventory!$B$10:$B$1000=$B143,IF(Inventory!$C$10:$C$1000=$C143,IF(Inventory!$D$10:$D$1000=$D143,IF(Inventory!$J$10:$J$1000=freez,IF(Inventory!$P$10:$P$1000=AD$9,1)))))))</f>
        <v/>
      </c>
      <c r="AE143" s="122" t="str">
        <f t="shared" si="31"/>
        <v/>
      </c>
      <c r="AF143" s="121" t="str">
        <f t="array" ref="AF143">IF($D143="","",SUM(IF(Inventory!$B$10:$B$1000=$B143,IF(Inventory!$C$10:$C$1000=$C143,IF(Inventory!$D$10:$D$1000=$D143,IF(Inventory!$J$10:$J$1000=frig,Inventory!$AC$10:$AC$1000)))))+SUM(IF(Inventory!$B$10:$B$1000=$B143,IF(Inventory!$C$10:$C$1000=$C143,IF(Inventory!$D$10:$D$1000=$D143,IF(Inventory!$J$10:$J$1000=wicr,Inventory!$AC$10:$AC$1000))))))</f>
        <v/>
      </c>
      <c r="AG143" s="121" t="str">
        <f t="array" ref="AG143">IF($D143="","",SUM(IF(Inventory!$B$10:$B$1000=$B143,IF(Inventory!$C$10:$C$1000=$C143,IF(Inventory!$D$10:$D$1000=$D143,IF(Inventory!$J$10:$J$1000=frig,IF(Inventory!$P$10:$P$1000=AG$9,Inventory!$AC$10:$AC$1000))))))+SUM(IF(Inventory!$B$10:$B$1000=$B143,IF(Inventory!$C$10:$C$1000=$C143,IF(Inventory!$D$10:$D$1000=$D143,IF(Inventory!$J$10:$J$1000=wicr,IF(Inventory!$P$10:$P$1000=AG$9,Inventory!$AC$10:$AC$1000)))))))</f>
        <v/>
      </c>
      <c r="AH143" s="121" t="str">
        <f t="array" ref="AH143">IF($D143="","",SUM(IF(Inventory!$B$10:$B$1000=$B143,IF(Inventory!$C$10:$C$1000=$C143,IF(Inventory!$D$10:$D$1000=$D143,IF(Inventory!$J$10:$J$1000=frig,IF(Inventory!$P$10:$P$1000=AH$9,Inventory!$AC$10:$AC$1000))))))+SUM(IF(Inventory!$B$10:$B$1000=$B143,IF(Inventory!$C$10:$C$1000=$C143,IF(Inventory!$D$10:$D$1000=$D143,IF(Inventory!$J$10:$J$1000=wicr,IF(Inventory!$P$10:$P$1000=AH$9,Inventory!$AC$10:$AC$1000)))))))</f>
        <v/>
      </c>
      <c r="AI143" s="121" t="str">
        <f t="array" ref="AI143">IF($D143="","",SUM(IF(Inventory!$B$10:$B$1000=$B143,IF(Inventory!$C$10:$C$1000=$C143,IF(Inventory!$D$10:$D$1000=$D143,IF(Inventory!$J$10:$J$1000=frig,IF(Inventory!$P$10:$P$1000=AI$9,Inventory!$AC$10:$AC$1000))))))+SUM(IF(Inventory!$B$10:$B$1000=$B143,IF(Inventory!$C$10:$C$1000=$C143,IF(Inventory!$D$10:$D$1000=$D143,IF(Inventory!$J$10:$J$1000=wicr,IF(Inventory!$P$10:$P$1000=AI$9,Inventory!$AC$10:$AC$1000)))))))</f>
        <v/>
      </c>
      <c r="AJ143" s="121" t="str">
        <f t="array" ref="AJ143">IF($D143="","",SUM(IF(Inventory!$B$10:$B$1000=$B143,IF(Inventory!$C$10:$C$1000=$C143,IF(Inventory!$D$10:$D$1000=$D143,IF(Inventory!$J$10:$J$1000=frig,IF(Inventory!$P$10:$P$1000=AJ$9,Inventory!$AC$10:$AC$1000))))))+SUM(IF(Inventory!$B$10:$B$1000=$B143,IF(Inventory!$C$10:$C$1000=$C143,IF(Inventory!$D$10:$D$1000=$D143,IF(Inventory!$J$10:$J$1000=wicr,IF(Inventory!$P$10:$P$1000=AJ$9,Inventory!$AC$10:$AC$1000)))))))</f>
        <v/>
      </c>
      <c r="AK143" s="121" t="str">
        <f t="array" ref="AK143">IF($D143="","",SUM(IF(Inventory!$B$10:$B$1000=$B143,IF(Inventory!$C$10:$C$1000=$C143,IF(Inventory!$D$10:$D$1000=$D143,IF(Inventory!$J$10:$J$1000=frig,IF(Inventory!$P$10:$P$1000=AK$9,Inventory!$AC$10:$AC$1000))))))+SUM(IF(Inventory!$B$10:$B$1000=$B143,IF(Inventory!$C$10:$C$1000=$C143,IF(Inventory!$D$10:$D$1000=$D143,IF(Inventory!$J$10:$J$1000=wicr,IF(Inventory!$P$10:$P$1000=AK$9,Inventory!$AC$10:$AC$1000)))))))</f>
        <v/>
      </c>
      <c r="AL143" s="123" t="str">
        <f t="shared" si="32"/>
        <v/>
      </c>
      <c r="AM143" s="121" t="str">
        <f t="array" ref="AM143">IF($D143="","",SUM(IF(Inventory!$B$10:$B$1000=$B143,IF(Inventory!$C$10:$C$1000=$C143,IF(Inventory!$D$10:$D$1000=$D143,IF(Inventory!$J$10:$J$1000=freez,Inventory!$AD$10:$AD$1000)))))+SUM(IF(Inventory!$B$10:$B$1000=$B143,IF(Inventory!$C$10:$C$1000=$C143,IF(Inventory!$D$10:$D$1000=$D143,IF(Inventory!$J$10:$J$1000=wifr,Inventory!$AD$10:$AD$1000))))))</f>
        <v/>
      </c>
      <c r="AN143" s="121" t="str">
        <f t="array" ref="AN143">IF($D143="","",SUM(IF(Inventory!$B$10:$B$1000=$B143,IF(Inventory!$C$10:$C$1000=$C143,IF(Inventory!$D$10:$D$1000=$D143,IF(Inventory!$J$10:$J$1000=freez,IF(Inventory!$P$10:$P$1000=AN$9,Inventory!$AD$10:$AD$1000))))))+SUM(IF(Inventory!$B$10:$B$1000=$B143,IF(Inventory!$C$10:$C$1000=$C143,IF(Inventory!$D$10:$D$1000=$D143,IF(Inventory!$J$10:$J$1000=wifr,IF(Inventory!$P$10:$P$1000=AN$9,Inventory!$AD$10:$AD$1000)))))))</f>
        <v/>
      </c>
      <c r="AO143" s="121" t="str">
        <f t="array" ref="AO143">IF($D143="","",SUM(IF(Inventory!$B$10:$B$1000=$B143,IF(Inventory!$C$10:$C$1000=$C143,IF(Inventory!$D$10:$D$1000=$D143,IF(Inventory!$J$10:$J$1000=freez,IF(Inventory!$P$10:$P$1000=AO$9,Inventory!$AD$10:$AD$1000))))))+SUM(IF(Inventory!$B$10:$B$1000=$B143,IF(Inventory!$C$10:$C$1000=$C143,IF(Inventory!$D$10:$D$1000=$D143,IF(Inventory!$J$10:$J$1000=wifr,IF(Inventory!$P$10:$P$1000=AO$9,Inventory!$AD$10:$AD$1000)))))))</f>
        <v/>
      </c>
      <c r="AP143" s="121" t="str">
        <f t="array" ref="AP143">IF($D143="","",SUM(IF(Inventory!$B$10:$B$1000=$B143,IF(Inventory!$C$10:$C$1000=$C143,IF(Inventory!$D$10:$D$1000=$D143,IF(Inventory!$J$10:$J$1000=freez,IF(Inventory!$P$10:$P$1000=AP$9,Inventory!$AD$10:$AD$1000))))))+SUM(IF(Inventory!$B$10:$B$1000=$B143,IF(Inventory!$C$10:$C$1000=$C143,IF(Inventory!$D$10:$D$1000=$D143,IF(Inventory!$J$10:$J$1000=wifr,IF(Inventory!$P$10:$P$1000=AP$9,Inventory!$AD$10:$AD$1000)))))))</f>
        <v/>
      </c>
      <c r="AQ143" s="121" t="str">
        <f t="array" ref="AQ143">IF($D143="","",SUM(IF(Inventory!$B$10:$B$1000=$B143,IF(Inventory!$C$10:$C$1000=$C143,IF(Inventory!$D$10:$D$1000=$D143,IF(Inventory!$J$10:$J$1000=freez,IF(Inventory!$P$10:$P$1000=AQ$9,Inventory!$AD$10:$AD$1000))))))+SUM(IF(Inventory!$B$10:$B$1000=$B143,IF(Inventory!$C$10:$C$1000=$C143,IF(Inventory!$D$10:$D$1000=$D143,IF(Inventory!$J$10:$J$1000=wifr,IF(Inventory!$P$10:$P$1000=AQ$9,Inventory!$AD$10:$AD$1000)))))))</f>
        <v/>
      </c>
      <c r="AR143" s="121" t="str">
        <f t="array" ref="AR143">IF($D143="","",SUM(IF(Inventory!$B$10:$B$1000=$B143,IF(Inventory!$C$10:$C$1000=$C143,IF(Inventory!$D$10:$D$1000=$D143,IF(Inventory!$J$10:$J$1000=freez,IF(Inventory!$P$10:$P$1000=AR$9,Inventory!$AD$10:$AD$1000))))))+SUM(IF(Inventory!$B$10:$B$1000=$B143,IF(Inventory!$C$10:$C$1000=$C143,IF(Inventory!$D$10:$D$1000=$D143,IF(Inventory!$J$10:$J$1000=wifr,IF(Inventory!$P$10:$P$1000=AR$9,Inventory!$AD$10:$AD$1000)))))))</f>
        <v/>
      </c>
      <c r="AS143" s="124" t="str">
        <f t="shared" si="33"/>
        <v/>
      </c>
      <c r="AU143" s="352"/>
      <c r="AV143" s="352"/>
      <c r="AX143" s="125">
        <f>IF($C143="",0,Prog!$H141*AX$6*($AU143+$AV143)/12000)</f>
        <v>0</v>
      </c>
      <c r="AY143" s="125">
        <f>IF($C143="",0,Prog!$H141*AY$6*($AU143+$AV143)/12000)</f>
        <v>0</v>
      </c>
      <c r="AZ143" s="121"/>
    </row>
    <row r="144" spans="1:52" ht="16.5" x14ac:dyDescent="0.3">
      <c r="A144" s="279" t="str">
        <f>IF(Prog!B142="","",Prog!B142)</f>
        <v/>
      </c>
      <c r="B144" s="279" t="str">
        <f>IF(Prog!C142="","",Prog!C142)</f>
        <v/>
      </c>
      <c r="C144" s="279" t="str">
        <f>IF(Prog!D142="","",Prog!D142)</f>
        <v/>
      </c>
      <c r="D144" s="120"/>
      <c r="E144" s="121" t="str">
        <f t="array" ref="E144">IF($D144="","",COUNT(IF(Inventory!$B$10:$B$1000=$B144,IF(Inventory!$C$10:$C$1000=$C144,IF(Inventory!$D$10:$D$1000=$D144,IF(Inventory!$P$10:$P$1000=E$9,1))))))</f>
        <v/>
      </c>
      <c r="F144" s="121" t="str">
        <f t="array" ref="F144">IF($D144="","",COUNT(IF(Inventory!$B$10:$B$1000=$B144,IF(Inventory!$C$10:$C$1000=$C144,IF(Inventory!$D$10:$D$1000=$D144,IF(Inventory!$P$10:$P$1000=F$9,1))))))</f>
        <v/>
      </c>
      <c r="G144" s="121" t="str">
        <f t="array" ref="G144">IF($D144="","",COUNT(IF(Inventory!$B$10:$B$1000=$B144,IF(Inventory!$C$10:$C$1000=$C144,IF(Inventory!$D$10:$D$1000=$D144,IF(Inventory!$P$10:$P$1000=G$9,1))))))</f>
        <v/>
      </c>
      <c r="H144" s="121" t="str">
        <f t="array" ref="H144">IF($D144="","",COUNT(IF(Inventory!$B$10:$B$1000=$B144,IF(Inventory!$C$10:$C$1000=$C144,IF(Inventory!$D$10:$D$1000=$D144,IF(Inventory!$P$10:$P$1000=H$9,1))))))</f>
        <v/>
      </c>
      <c r="I144" s="121" t="str">
        <f t="array" ref="I144">IF($D144="","",COUNT(IF(Inventory!$B$10:$B$1000=$B144,IF(Inventory!$C$10:$C$1000=$C144,IF(Inventory!$D$10:$D$1000=$D144,IF(Inventory!$P$10:$P$1000=I$9,1))))))</f>
        <v/>
      </c>
      <c r="J144" s="121">
        <f t="shared" si="28"/>
        <v>0</v>
      </c>
      <c r="K144" s="121" t="str">
        <f t="array" ref="K144">IF($D144="","",COUNT(IF(Inventory!$B$10:$B$1000=$B144,IF(Inventory!$C$10:$C$1000=$C144,IF(Inventory!$D$10:$D$1000=$D144,IF(Inventory!$J$10:$J$1000=wicr,1)))))+COUNT(IF(Inventory!$B$10:$B$1000=$B144,IF(Inventory!$C$10:$C$1000=$C144,IF(Inventory!$D$10:$D$1000=$D144,IF(Inventory!$J$10:$J$1000=wifr,1))))))</f>
        <v/>
      </c>
      <c r="L144" s="121" t="str">
        <f t="array" ref="L144">IF($D144="","",COUNT(IF(Inventory!$B$10:$B$1000=$B144,IF(Inventory!$C$10:$C$1000=$C144,IF(Inventory!$D$10:$D$1000=$D144,IF(Inventory!$J$10:$J$1000=wicr,IF(Inventory!$P$10:$P$1000=L$9,1))))))+COUNT(IF(Inventory!$B$10:$B$1000=$B144,IF(Inventory!$C$10:$C$1000=$C144,IF(Inventory!$D$10:$D$1000=$D144,IF(Inventory!$J$10:$J$1000=wifr,IF(Inventory!$P$10:$P$1000=L$9,1)))))))</f>
        <v/>
      </c>
      <c r="M144" s="121" t="str">
        <f t="array" ref="M144">IF($D144="","",COUNT(IF(Inventory!$B$10:$B$1000=$B144,IF(Inventory!$C$10:$C$1000=$C144,IF(Inventory!$D$10:$D$1000=$D144,IF(Inventory!$J$10:$J$1000=wicr,IF(Inventory!$P$10:$P$1000=M$9,1))))))+COUNT(IF(Inventory!$B$10:$B$1000=$B144,IF(Inventory!$C$10:$C$1000=$C144,IF(Inventory!$D$10:$D$1000=$D144,IF(Inventory!$J$10:$J$1000=wifr,IF(Inventory!$P$10:$P$1000=M$9,1)))))))</f>
        <v/>
      </c>
      <c r="N144" s="121" t="str">
        <f t="array" ref="N144">IF($D144="","",COUNT(IF(Inventory!$B$10:$B$1000=$B144,IF(Inventory!$C$10:$C$1000=$C144,IF(Inventory!$D$10:$D$1000=$D144,IF(Inventory!$J$10:$J$1000=wicr,IF(Inventory!$P$10:$P$1000=N$9,1))))))+COUNT(IF(Inventory!$B$10:$B$1000=$B144,IF(Inventory!$C$10:$C$1000=$C144,IF(Inventory!$D$10:$D$1000=$D144,IF(Inventory!$J$10:$J$1000=wifr,IF(Inventory!$P$10:$P$1000=N$9,1)))))))</f>
        <v/>
      </c>
      <c r="O144" s="121" t="str">
        <f t="array" ref="O144">IF($D144="","",COUNT(IF(Inventory!$B$10:$B$1000=$B144,IF(Inventory!$C$10:$C$1000=$C144,IF(Inventory!$D$10:$D$1000=$D144,IF(Inventory!$J$10:$J$1000=wicr,IF(Inventory!$P$10:$P$1000=O$9,1))))))+COUNT(IF(Inventory!$B$10:$B$1000=$B144,IF(Inventory!$C$10:$C$1000=$C144,IF(Inventory!$D$10:$D$1000=$D144,IF(Inventory!$J$10:$J$1000=wifr,IF(Inventory!$P$10:$P$1000=O$9,1)))))))</f>
        <v/>
      </c>
      <c r="P144" s="121" t="str">
        <f t="array" ref="P144">IF($D144="","",COUNT(IF(Inventory!$B$10:$B$1000=$B144,IF(Inventory!$C$10:$C$1000=$C144,IF(Inventory!$D$10:$D$1000=$D144,IF(Inventory!$J$10:$J$1000=wicr,IF(Inventory!$P$10:$P$1000=P$9,1))))))+COUNT(IF(Inventory!$B$10:$B$1000=$B144,IF(Inventory!$C$10:$C$1000=$C144,IF(Inventory!$D$10:$D$1000=$D144,IF(Inventory!$J$10:$J$1000=wifr,IF(Inventory!$P$10:$P$1000=P$9,1)))))))</f>
        <v/>
      </c>
      <c r="Q144" s="122" t="str">
        <f t="shared" si="29"/>
        <v/>
      </c>
      <c r="R144" s="121" t="str">
        <f t="array" ref="R144">IF($D144="","",COUNT(IF(Inventory!$B$10:$B$1000=$B144,IF(Inventory!$C$10:$C$1000=$C144,IF(Inventory!$D$10:$D$1000=$D144,IF(Inventory!$J$10:$J$1000=frig,1))))))</f>
        <v/>
      </c>
      <c r="S144" s="121" t="str">
        <f t="array" ref="S144">IF($D144="","",COUNT(IF(Inventory!$B$10:$B$1000=$B144,IF(Inventory!$C$10:$C$1000=$C144,IF(Inventory!$D$10:$D$1000=$D144,IF(Inventory!$J$10:$J$1000=frig,IF(Inventory!$P$10:$P$1000=S$9,1)))))))</f>
        <v/>
      </c>
      <c r="T144" s="121" t="str">
        <f t="array" ref="T144">IF($D144="","",COUNT(IF(Inventory!$B$10:$B$1000=$B144,IF(Inventory!$C$10:$C$1000=$C144,IF(Inventory!$D$10:$D$1000=$D144,IF(Inventory!$J$10:$J$1000=frig,IF(Inventory!$P$10:$P$1000=T$9,1)))))))</f>
        <v/>
      </c>
      <c r="U144" s="121" t="str">
        <f t="array" ref="U144">IF($D144="","",COUNT(IF(Inventory!$B$10:$B$1000=$B144,IF(Inventory!$C$10:$C$1000=$C144,IF(Inventory!$D$10:$D$1000=$D144,IF(Inventory!$J$10:$J$1000=frig,IF(Inventory!$P$10:$P$1000=U$9,1)))))))</f>
        <v/>
      </c>
      <c r="V144" s="121" t="str">
        <f t="array" ref="V144">IF($D144="","",COUNT(IF(Inventory!$B$10:$B$1000=$B144,IF(Inventory!$C$10:$C$1000=$C144,IF(Inventory!$D$10:$D$1000=$D144,IF(Inventory!$J$10:$J$1000=frig,IF(Inventory!$P$10:$P$1000=V$9,1)))))))</f>
        <v/>
      </c>
      <c r="W144" s="121" t="str">
        <f t="array" ref="W144">IF($D144="","",COUNT(IF(Inventory!$B$10:$B$1000=$B144,IF(Inventory!$C$10:$C$1000=$C144,IF(Inventory!$D$10:$D$1000=$D144,IF(Inventory!$J$10:$J$1000=frig,IF(Inventory!$P$10:$P$1000=W$9,1)))))))</f>
        <v/>
      </c>
      <c r="X144" s="122" t="str">
        <f t="shared" si="30"/>
        <v/>
      </c>
      <c r="Y144" s="121" t="str">
        <f t="array" ref="Y144">IF($D144="","",COUNT(IF(Inventory!$B$10:$B$1000=$B144,IF(Inventory!$C$10:$C$1000=$C144,IF(Inventory!$D$10:$D$1000=$D144,IF(Inventory!$J$10:$J$1000=freez,1))))))</f>
        <v/>
      </c>
      <c r="Z144" s="121" t="str">
        <f t="array" ref="Z144">IF($D144="","",COUNT(IF(Inventory!$B$10:$B$1000=$B144,IF(Inventory!$C$10:$C$1000=$C144,IF(Inventory!$D$10:$D$1000=$D144,IF(Inventory!$J$10:$J$1000=freez,IF(Inventory!$P$10:$P$1000=Z$9,1)))))))</f>
        <v/>
      </c>
      <c r="AA144" s="121" t="str">
        <f t="array" ref="AA144">IF($D144="","",COUNT(IF(Inventory!$B$10:$B$1000=$B144,IF(Inventory!$C$10:$C$1000=$C144,IF(Inventory!$D$10:$D$1000=$D144,IF(Inventory!$J$10:$J$1000=freez,IF(Inventory!$P$10:$P$1000=AA$9,1)))))))</f>
        <v/>
      </c>
      <c r="AB144" s="121" t="str">
        <f t="array" ref="AB144">IF($D144="","",COUNT(IF(Inventory!$B$10:$B$1000=$B144,IF(Inventory!$C$10:$C$1000=$C144,IF(Inventory!$D$10:$D$1000=$D144,IF(Inventory!$J$10:$J$1000=freez,IF(Inventory!$P$10:$P$1000=AB$9,1)))))))</f>
        <v/>
      </c>
      <c r="AC144" s="121" t="str">
        <f t="array" ref="AC144">IF($D144="","",COUNT(IF(Inventory!$B$10:$B$1000=$B144,IF(Inventory!$C$10:$C$1000=$C144,IF(Inventory!$D$10:$D$1000=$D144,IF(Inventory!$J$10:$J$1000=freez,IF(Inventory!$P$10:$P$1000=AC$9,1)))))))</f>
        <v/>
      </c>
      <c r="AD144" s="121" t="str">
        <f t="array" ref="AD144">IF($D144="","",COUNT(IF(Inventory!$B$10:$B$1000=$B144,IF(Inventory!$C$10:$C$1000=$C144,IF(Inventory!$D$10:$D$1000=$D144,IF(Inventory!$J$10:$J$1000=freez,IF(Inventory!$P$10:$P$1000=AD$9,1)))))))</f>
        <v/>
      </c>
      <c r="AE144" s="122" t="str">
        <f t="shared" si="31"/>
        <v/>
      </c>
      <c r="AF144" s="121" t="str">
        <f t="array" ref="AF144">IF($D144="","",SUM(IF(Inventory!$B$10:$B$1000=$B144,IF(Inventory!$C$10:$C$1000=$C144,IF(Inventory!$D$10:$D$1000=$D144,IF(Inventory!$J$10:$J$1000=frig,Inventory!$AC$10:$AC$1000)))))+SUM(IF(Inventory!$B$10:$B$1000=$B144,IF(Inventory!$C$10:$C$1000=$C144,IF(Inventory!$D$10:$D$1000=$D144,IF(Inventory!$J$10:$J$1000=wicr,Inventory!$AC$10:$AC$1000))))))</f>
        <v/>
      </c>
      <c r="AG144" s="121" t="str">
        <f t="array" ref="AG144">IF($D144="","",SUM(IF(Inventory!$B$10:$B$1000=$B144,IF(Inventory!$C$10:$C$1000=$C144,IF(Inventory!$D$10:$D$1000=$D144,IF(Inventory!$J$10:$J$1000=frig,IF(Inventory!$P$10:$P$1000=AG$9,Inventory!$AC$10:$AC$1000))))))+SUM(IF(Inventory!$B$10:$B$1000=$B144,IF(Inventory!$C$10:$C$1000=$C144,IF(Inventory!$D$10:$D$1000=$D144,IF(Inventory!$J$10:$J$1000=wicr,IF(Inventory!$P$10:$P$1000=AG$9,Inventory!$AC$10:$AC$1000)))))))</f>
        <v/>
      </c>
      <c r="AH144" s="121" t="str">
        <f t="array" ref="AH144">IF($D144="","",SUM(IF(Inventory!$B$10:$B$1000=$B144,IF(Inventory!$C$10:$C$1000=$C144,IF(Inventory!$D$10:$D$1000=$D144,IF(Inventory!$J$10:$J$1000=frig,IF(Inventory!$P$10:$P$1000=AH$9,Inventory!$AC$10:$AC$1000))))))+SUM(IF(Inventory!$B$10:$B$1000=$B144,IF(Inventory!$C$10:$C$1000=$C144,IF(Inventory!$D$10:$D$1000=$D144,IF(Inventory!$J$10:$J$1000=wicr,IF(Inventory!$P$10:$P$1000=AH$9,Inventory!$AC$10:$AC$1000)))))))</f>
        <v/>
      </c>
      <c r="AI144" s="121" t="str">
        <f t="array" ref="AI144">IF($D144="","",SUM(IF(Inventory!$B$10:$B$1000=$B144,IF(Inventory!$C$10:$C$1000=$C144,IF(Inventory!$D$10:$D$1000=$D144,IF(Inventory!$J$10:$J$1000=frig,IF(Inventory!$P$10:$P$1000=AI$9,Inventory!$AC$10:$AC$1000))))))+SUM(IF(Inventory!$B$10:$B$1000=$B144,IF(Inventory!$C$10:$C$1000=$C144,IF(Inventory!$D$10:$D$1000=$D144,IF(Inventory!$J$10:$J$1000=wicr,IF(Inventory!$P$10:$P$1000=AI$9,Inventory!$AC$10:$AC$1000)))))))</f>
        <v/>
      </c>
      <c r="AJ144" s="121" t="str">
        <f t="array" ref="AJ144">IF($D144="","",SUM(IF(Inventory!$B$10:$B$1000=$B144,IF(Inventory!$C$10:$C$1000=$C144,IF(Inventory!$D$10:$D$1000=$D144,IF(Inventory!$J$10:$J$1000=frig,IF(Inventory!$P$10:$P$1000=AJ$9,Inventory!$AC$10:$AC$1000))))))+SUM(IF(Inventory!$B$10:$B$1000=$B144,IF(Inventory!$C$10:$C$1000=$C144,IF(Inventory!$D$10:$D$1000=$D144,IF(Inventory!$J$10:$J$1000=wicr,IF(Inventory!$P$10:$P$1000=AJ$9,Inventory!$AC$10:$AC$1000)))))))</f>
        <v/>
      </c>
      <c r="AK144" s="121" t="str">
        <f t="array" ref="AK144">IF($D144="","",SUM(IF(Inventory!$B$10:$B$1000=$B144,IF(Inventory!$C$10:$C$1000=$C144,IF(Inventory!$D$10:$D$1000=$D144,IF(Inventory!$J$10:$J$1000=frig,IF(Inventory!$P$10:$P$1000=AK$9,Inventory!$AC$10:$AC$1000))))))+SUM(IF(Inventory!$B$10:$B$1000=$B144,IF(Inventory!$C$10:$C$1000=$C144,IF(Inventory!$D$10:$D$1000=$D144,IF(Inventory!$J$10:$J$1000=wicr,IF(Inventory!$P$10:$P$1000=AK$9,Inventory!$AC$10:$AC$1000)))))))</f>
        <v/>
      </c>
      <c r="AL144" s="123" t="str">
        <f t="shared" si="32"/>
        <v/>
      </c>
      <c r="AM144" s="121" t="str">
        <f t="array" ref="AM144">IF($D144="","",SUM(IF(Inventory!$B$10:$B$1000=$B144,IF(Inventory!$C$10:$C$1000=$C144,IF(Inventory!$D$10:$D$1000=$D144,IF(Inventory!$J$10:$J$1000=freez,Inventory!$AD$10:$AD$1000)))))+SUM(IF(Inventory!$B$10:$B$1000=$B144,IF(Inventory!$C$10:$C$1000=$C144,IF(Inventory!$D$10:$D$1000=$D144,IF(Inventory!$J$10:$J$1000=wifr,Inventory!$AD$10:$AD$1000))))))</f>
        <v/>
      </c>
      <c r="AN144" s="121" t="str">
        <f t="array" ref="AN144">IF($D144="","",SUM(IF(Inventory!$B$10:$B$1000=$B144,IF(Inventory!$C$10:$C$1000=$C144,IF(Inventory!$D$10:$D$1000=$D144,IF(Inventory!$J$10:$J$1000=freez,IF(Inventory!$P$10:$P$1000=AN$9,Inventory!$AD$10:$AD$1000))))))+SUM(IF(Inventory!$B$10:$B$1000=$B144,IF(Inventory!$C$10:$C$1000=$C144,IF(Inventory!$D$10:$D$1000=$D144,IF(Inventory!$J$10:$J$1000=wifr,IF(Inventory!$P$10:$P$1000=AN$9,Inventory!$AD$10:$AD$1000)))))))</f>
        <v/>
      </c>
      <c r="AO144" s="121" t="str">
        <f t="array" ref="AO144">IF($D144="","",SUM(IF(Inventory!$B$10:$B$1000=$B144,IF(Inventory!$C$10:$C$1000=$C144,IF(Inventory!$D$10:$D$1000=$D144,IF(Inventory!$J$10:$J$1000=freez,IF(Inventory!$P$10:$P$1000=AO$9,Inventory!$AD$10:$AD$1000))))))+SUM(IF(Inventory!$B$10:$B$1000=$B144,IF(Inventory!$C$10:$C$1000=$C144,IF(Inventory!$D$10:$D$1000=$D144,IF(Inventory!$J$10:$J$1000=wifr,IF(Inventory!$P$10:$P$1000=AO$9,Inventory!$AD$10:$AD$1000)))))))</f>
        <v/>
      </c>
      <c r="AP144" s="121" t="str">
        <f t="array" ref="AP144">IF($D144="","",SUM(IF(Inventory!$B$10:$B$1000=$B144,IF(Inventory!$C$10:$C$1000=$C144,IF(Inventory!$D$10:$D$1000=$D144,IF(Inventory!$J$10:$J$1000=freez,IF(Inventory!$P$10:$P$1000=AP$9,Inventory!$AD$10:$AD$1000))))))+SUM(IF(Inventory!$B$10:$B$1000=$B144,IF(Inventory!$C$10:$C$1000=$C144,IF(Inventory!$D$10:$D$1000=$D144,IF(Inventory!$J$10:$J$1000=wifr,IF(Inventory!$P$10:$P$1000=AP$9,Inventory!$AD$10:$AD$1000)))))))</f>
        <v/>
      </c>
      <c r="AQ144" s="121" t="str">
        <f t="array" ref="AQ144">IF($D144="","",SUM(IF(Inventory!$B$10:$B$1000=$B144,IF(Inventory!$C$10:$C$1000=$C144,IF(Inventory!$D$10:$D$1000=$D144,IF(Inventory!$J$10:$J$1000=freez,IF(Inventory!$P$10:$P$1000=AQ$9,Inventory!$AD$10:$AD$1000))))))+SUM(IF(Inventory!$B$10:$B$1000=$B144,IF(Inventory!$C$10:$C$1000=$C144,IF(Inventory!$D$10:$D$1000=$D144,IF(Inventory!$J$10:$J$1000=wifr,IF(Inventory!$P$10:$P$1000=AQ$9,Inventory!$AD$10:$AD$1000)))))))</f>
        <v/>
      </c>
      <c r="AR144" s="121" t="str">
        <f t="array" ref="AR144">IF($D144="","",SUM(IF(Inventory!$B$10:$B$1000=$B144,IF(Inventory!$C$10:$C$1000=$C144,IF(Inventory!$D$10:$D$1000=$D144,IF(Inventory!$J$10:$J$1000=freez,IF(Inventory!$P$10:$P$1000=AR$9,Inventory!$AD$10:$AD$1000))))))+SUM(IF(Inventory!$B$10:$B$1000=$B144,IF(Inventory!$C$10:$C$1000=$C144,IF(Inventory!$D$10:$D$1000=$D144,IF(Inventory!$J$10:$J$1000=wifr,IF(Inventory!$P$10:$P$1000=AR$9,Inventory!$AD$10:$AD$1000)))))))</f>
        <v/>
      </c>
      <c r="AS144" s="124" t="str">
        <f t="shared" si="33"/>
        <v/>
      </c>
      <c r="AU144" s="352"/>
      <c r="AV144" s="352"/>
      <c r="AX144" s="125">
        <f>IF($C144="",0,Prog!$H142*AX$6*($AU144+$AV144)/12000)</f>
        <v>0</v>
      </c>
      <c r="AY144" s="125">
        <f>IF($C144="",0,Prog!$H142*AY$6*($AU144+$AV144)/12000)</f>
        <v>0</v>
      </c>
      <c r="AZ144" s="121"/>
    </row>
    <row r="145" spans="1:52" ht="16.5" x14ac:dyDescent="0.3">
      <c r="A145" s="279" t="str">
        <f>IF(Prog!B143="","",Prog!B143)</f>
        <v/>
      </c>
      <c r="B145" s="279" t="str">
        <f>IF(Prog!C143="","",Prog!C143)</f>
        <v/>
      </c>
      <c r="C145" s="279" t="str">
        <f>IF(Prog!D143="","",Prog!D143)</f>
        <v/>
      </c>
      <c r="D145" s="120"/>
      <c r="E145" s="121" t="str">
        <f t="array" ref="E145">IF($D145="","",COUNT(IF(Inventory!$B$10:$B$1000=$B145,IF(Inventory!$C$10:$C$1000=$C145,IF(Inventory!$D$10:$D$1000=$D145,IF(Inventory!$P$10:$P$1000=E$9,1))))))</f>
        <v/>
      </c>
      <c r="F145" s="121" t="str">
        <f t="array" ref="F145">IF($D145="","",COUNT(IF(Inventory!$B$10:$B$1000=$B145,IF(Inventory!$C$10:$C$1000=$C145,IF(Inventory!$D$10:$D$1000=$D145,IF(Inventory!$P$10:$P$1000=F$9,1))))))</f>
        <v/>
      </c>
      <c r="G145" s="121" t="str">
        <f t="array" ref="G145">IF($D145="","",COUNT(IF(Inventory!$B$10:$B$1000=$B145,IF(Inventory!$C$10:$C$1000=$C145,IF(Inventory!$D$10:$D$1000=$D145,IF(Inventory!$P$10:$P$1000=G$9,1))))))</f>
        <v/>
      </c>
      <c r="H145" s="121" t="str">
        <f t="array" ref="H145">IF($D145="","",COUNT(IF(Inventory!$B$10:$B$1000=$B145,IF(Inventory!$C$10:$C$1000=$C145,IF(Inventory!$D$10:$D$1000=$D145,IF(Inventory!$P$10:$P$1000=H$9,1))))))</f>
        <v/>
      </c>
      <c r="I145" s="121" t="str">
        <f t="array" ref="I145">IF($D145="","",COUNT(IF(Inventory!$B$10:$B$1000=$B145,IF(Inventory!$C$10:$C$1000=$C145,IF(Inventory!$D$10:$D$1000=$D145,IF(Inventory!$P$10:$P$1000=I$9,1))))))</f>
        <v/>
      </c>
      <c r="J145" s="121">
        <f t="shared" si="28"/>
        <v>0</v>
      </c>
      <c r="K145" s="121" t="str">
        <f t="array" ref="K145">IF($D145="","",COUNT(IF(Inventory!$B$10:$B$1000=$B145,IF(Inventory!$C$10:$C$1000=$C145,IF(Inventory!$D$10:$D$1000=$D145,IF(Inventory!$J$10:$J$1000=wicr,1)))))+COUNT(IF(Inventory!$B$10:$B$1000=$B145,IF(Inventory!$C$10:$C$1000=$C145,IF(Inventory!$D$10:$D$1000=$D145,IF(Inventory!$J$10:$J$1000=wifr,1))))))</f>
        <v/>
      </c>
      <c r="L145" s="121" t="str">
        <f t="array" ref="L145">IF($D145="","",COUNT(IF(Inventory!$B$10:$B$1000=$B145,IF(Inventory!$C$10:$C$1000=$C145,IF(Inventory!$D$10:$D$1000=$D145,IF(Inventory!$J$10:$J$1000=wicr,IF(Inventory!$P$10:$P$1000=L$9,1))))))+COUNT(IF(Inventory!$B$10:$B$1000=$B145,IF(Inventory!$C$10:$C$1000=$C145,IF(Inventory!$D$10:$D$1000=$D145,IF(Inventory!$J$10:$J$1000=wifr,IF(Inventory!$P$10:$P$1000=L$9,1)))))))</f>
        <v/>
      </c>
      <c r="M145" s="121" t="str">
        <f t="array" ref="M145">IF($D145="","",COUNT(IF(Inventory!$B$10:$B$1000=$B145,IF(Inventory!$C$10:$C$1000=$C145,IF(Inventory!$D$10:$D$1000=$D145,IF(Inventory!$J$10:$J$1000=wicr,IF(Inventory!$P$10:$P$1000=M$9,1))))))+COUNT(IF(Inventory!$B$10:$B$1000=$B145,IF(Inventory!$C$10:$C$1000=$C145,IF(Inventory!$D$10:$D$1000=$D145,IF(Inventory!$J$10:$J$1000=wifr,IF(Inventory!$P$10:$P$1000=M$9,1)))))))</f>
        <v/>
      </c>
      <c r="N145" s="121" t="str">
        <f t="array" ref="N145">IF($D145="","",COUNT(IF(Inventory!$B$10:$B$1000=$B145,IF(Inventory!$C$10:$C$1000=$C145,IF(Inventory!$D$10:$D$1000=$D145,IF(Inventory!$J$10:$J$1000=wicr,IF(Inventory!$P$10:$P$1000=N$9,1))))))+COUNT(IF(Inventory!$B$10:$B$1000=$B145,IF(Inventory!$C$10:$C$1000=$C145,IF(Inventory!$D$10:$D$1000=$D145,IF(Inventory!$J$10:$J$1000=wifr,IF(Inventory!$P$10:$P$1000=N$9,1)))))))</f>
        <v/>
      </c>
      <c r="O145" s="121" t="str">
        <f t="array" ref="O145">IF($D145="","",COUNT(IF(Inventory!$B$10:$B$1000=$B145,IF(Inventory!$C$10:$C$1000=$C145,IF(Inventory!$D$10:$D$1000=$D145,IF(Inventory!$J$10:$J$1000=wicr,IF(Inventory!$P$10:$P$1000=O$9,1))))))+COUNT(IF(Inventory!$B$10:$B$1000=$B145,IF(Inventory!$C$10:$C$1000=$C145,IF(Inventory!$D$10:$D$1000=$D145,IF(Inventory!$J$10:$J$1000=wifr,IF(Inventory!$P$10:$P$1000=O$9,1)))))))</f>
        <v/>
      </c>
      <c r="P145" s="121" t="str">
        <f t="array" ref="P145">IF($D145="","",COUNT(IF(Inventory!$B$10:$B$1000=$B145,IF(Inventory!$C$10:$C$1000=$C145,IF(Inventory!$D$10:$D$1000=$D145,IF(Inventory!$J$10:$J$1000=wicr,IF(Inventory!$P$10:$P$1000=P$9,1))))))+COUNT(IF(Inventory!$B$10:$B$1000=$B145,IF(Inventory!$C$10:$C$1000=$C145,IF(Inventory!$D$10:$D$1000=$D145,IF(Inventory!$J$10:$J$1000=wifr,IF(Inventory!$P$10:$P$1000=P$9,1)))))))</f>
        <v/>
      </c>
      <c r="Q145" s="122" t="str">
        <f t="shared" si="29"/>
        <v/>
      </c>
      <c r="R145" s="121" t="str">
        <f t="array" ref="R145">IF($D145="","",COUNT(IF(Inventory!$B$10:$B$1000=$B145,IF(Inventory!$C$10:$C$1000=$C145,IF(Inventory!$D$10:$D$1000=$D145,IF(Inventory!$J$10:$J$1000=frig,1))))))</f>
        <v/>
      </c>
      <c r="S145" s="121" t="str">
        <f t="array" ref="S145">IF($D145="","",COUNT(IF(Inventory!$B$10:$B$1000=$B145,IF(Inventory!$C$10:$C$1000=$C145,IF(Inventory!$D$10:$D$1000=$D145,IF(Inventory!$J$10:$J$1000=frig,IF(Inventory!$P$10:$P$1000=S$9,1)))))))</f>
        <v/>
      </c>
      <c r="T145" s="121" t="str">
        <f t="array" ref="T145">IF($D145="","",COUNT(IF(Inventory!$B$10:$B$1000=$B145,IF(Inventory!$C$10:$C$1000=$C145,IF(Inventory!$D$10:$D$1000=$D145,IF(Inventory!$J$10:$J$1000=frig,IF(Inventory!$P$10:$P$1000=T$9,1)))))))</f>
        <v/>
      </c>
      <c r="U145" s="121" t="str">
        <f t="array" ref="U145">IF($D145="","",COUNT(IF(Inventory!$B$10:$B$1000=$B145,IF(Inventory!$C$10:$C$1000=$C145,IF(Inventory!$D$10:$D$1000=$D145,IF(Inventory!$J$10:$J$1000=frig,IF(Inventory!$P$10:$P$1000=U$9,1)))))))</f>
        <v/>
      </c>
      <c r="V145" s="121" t="str">
        <f t="array" ref="V145">IF($D145="","",COUNT(IF(Inventory!$B$10:$B$1000=$B145,IF(Inventory!$C$10:$C$1000=$C145,IF(Inventory!$D$10:$D$1000=$D145,IF(Inventory!$J$10:$J$1000=frig,IF(Inventory!$P$10:$P$1000=V$9,1)))))))</f>
        <v/>
      </c>
      <c r="W145" s="121" t="str">
        <f t="array" ref="W145">IF($D145="","",COUNT(IF(Inventory!$B$10:$B$1000=$B145,IF(Inventory!$C$10:$C$1000=$C145,IF(Inventory!$D$10:$D$1000=$D145,IF(Inventory!$J$10:$J$1000=frig,IF(Inventory!$P$10:$P$1000=W$9,1)))))))</f>
        <v/>
      </c>
      <c r="X145" s="122" t="str">
        <f t="shared" si="30"/>
        <v/>
      </c>
      <c r="Y145" s="121" t="str">
        <f t="array" ref="Y145">IF($D145="","",COUNT(IF(Inventory!$B$10:$B$1000=$B145,IF(Inventory!$C$10:$C$1000=$C145,IF(Inventory!$D$10:$D$1000=$D145,IF(Inventory!$J$10:$J$1000=freez,1))))))</f>
        <v/>
      </c>
      <c r="Z145" s="121" t="str">
        <f t="array" ref="Z145">IF($D145="","",COUNT(IF(Inventory!$B$10:$B$1000=$B145,IF(Inventory!$C$10:$C$1000=$C145,IF(Inventory!$D$10:$D$1000=$D145,IF(Inventory!$J$10:$J$1000=freez,IF(Inventory!$P$10:$P$1000=Z$9,1)))))))</f>
        <v/>
      </c>
      <c r="AA145" s="121" t="str">
        <f t="array" ref="AA145">IF($D145="","",COUNT(IF(Inventory!$B$10:$B$1000=$B145,IF(Inventory!$C$10:$C$1000=$C145,IF(Inventory!$D$10:$D$1000=$D145,IF(Inventory!$J$10:$J$1000=freez,IF(Inventory!$P$10:$P$1000=AA$9,1)))))))</f>
        <v/>
      </c>
      <c r="AB145" s="121" t="str">
        <f t="array" ref="AB145">IF($D145="","",COUNT(IF(Inventory!$B$10:$B$1000=$B145,IF(Inventory!$C$10:$C$1000=$C145,IF(Inventory!$D$10:$D$1000=$D145,IF(Inventory!$J$10:$J$1000=freez,IF(Inventory!$P$10:$P$1000=AB$9,1)))))))</f>
        <v/>
      </c>
      <c r="AC145" s="121" t="str">
        <f t="array" ref="AC145">IF($D145="","",COUNT(IF(Inventory!$B$10:$B$1000=$B145,IF(Inventory!$C$10:$C$1000=$C145,IF(Inventory!$D$10:$D$1000=$D145,IF(Inventory!$J$10:$J$1000=freez,IF(Inventory!$P$10:$P$1000=AC$9,1)))))))</f>
        <v/>
      </c>
      <c r="AD145" s="121" t="str">
        <f t="array" ref="AD145">IF($D145="","",COUNT(IF(Inventory!$B$10:$B$1000=$B145,IF(Inventory!$C$10:$C$1000=$C145,IF(Inventory!$D$10:$D$1000=$D145,IF(Inventory!$J$10:$J$1000=freez,IF(Inventory!$P$10:$P$1000=AD$9,1)))))))</f>
        <v/>
      </c>
      <c r="AE145" s="122" t="str">
        <f t="shared" si="31"/>
        <v/>
      </c>
      <c r="AF145" s="121" t="str">
        <f t="array" ref="AF145">IF($D145="","",SUM(IF(Inventory!$B$10:$B$1000=$B145,IF(Inventory!$C$10:$C$1000=$C145,IF(Inventory!$D$10:$D$1000=$D145,IF(Inventory!$J$10:$J$1000=frig,Inventory!$AC$10:$AC$1000)))))+SUM(IF(Inventory!$B$10:$B$1000=$B145,IF(Inventory!$C$10:$C$1000=$C145,IF(Inventory!$D$10:$D$1000=$D145,IF(Inventory!$J$10:$J$1000=wicr,Inventory!$AC$10:$AC$1000))))))</f>
        <v/>
      </c>
      <c r="AG145" s="121" t="str">
        <f t="array" ref="AG145">IF($D145="","",SUM(IF(Inventory!$B$10:$B$1000=$B145,IF(Inventory!$C$10:$C$1000=$C145,IF(Inventory!$D$10:$D$1000=$D145,IF(Inventory!$J$10:$J$1000=frig,IF(Inventory!$P$10:$P$1000=AG$9,Inventory!$AC$10:$AC$1000))))))+SUM(IF(Inventory!$B$10:$B$1000=$B145,IF(Inventory!$C$10:$C$1000=$C145,IF(Inventory!$D$10:$D$1000=$D145,IF(Inventory!$J$10:$J$1000=wicr,IF(Inventory!$P$10:$P$1000=AG$9,Inventory!$AC$10:$AC$1000)))))))</f>
        <v/>
      </c>
      <c r="AH145" s="121" t="str">
        <f t="array" ref="AH145">IF($D145="","",SUM(IF(Inventory!$B$10:$B$1000=$B145,IF(Inventory!$C$10:$C$1000=$C145,IF(Inventory!$D$10:$D$1000=$D145,IF(Inventory!$J$10:$J$1000=frig,IF(Inventory!$P$10:$P$1000=AH$9,Inventory!$AC$10:$AC$1000))))))+SUM(IF(Inventory!$B$10:$B$1000=$B145,IF(Inventory!$C$10:$C$1000=$C145,IF(Inventory!$D$10:$D$1000=$D145,IF(Inventory!$J$10:$J$1000=wicr,IF(Inventory!$P$10:$P$1000=AH$9,Inventory!$AC$10:$AC$1000)))))))</f>
        <v/>
      </c>
      <c r="AI145" s="121" t="str">
        <f t="array" ref="AI145">IF($D145="","",SUM(IF(Inventory!$B$10:$B$1000=$B145,IF(Inventory!$C$10:$C$1000=$C145,IF(Inventory!$D$10:$D$1000=$D145,IF(Inventory!$J$10:$J$1000=frig,IF(Inventory!$P$10:$P$1000=AI$9,Inventory!$AC$10:$AC$1000))))))+SUM(IF(Inventory!$B$10:$B$1000=$B145,IF(Inventory!$C$10:$C$1000=$C145,IF(Inventory!$D$10:$D$1000=$D145,IF(Inventory!$J$10:$J$1000=wicr,IF(Inventory!$P$10:$P$1000=AI$9,Inventory!$AC$10:$AC$1000)))))))</f>
        <v/>
      </c>
      <c r="AJ145" s="121" t="str">
        <f t="array" ref="AJ145">IF($D145="","",SUM(IF(Inventory!$B$10:$B$1000=$B145,IF(Inventory!$C$10:$C$1000=$C145,IF(Inventory!$D$10:$D$1000=$D145,IF(Inventory!$J$10:$J$1000=frig,IF(Inventory!$P$10:$P$1000=AJ$9,Inventory!$AC$10:$AC$1000))))))+SUM(IF(Inventory!$B$10:$B$1000=$B145,IF(Inventory!$C$10:$C$1000=$C145,IF(Inventory!$D$10:$D$1000=$D145,IF(Inventory!$J$10:$J$1000=wicr,IF(Inventory!$P$10:$P$1000=AJ$9,Inventory!$AC$10:$AC$1000)))))))</f>
        <v/>
      </c>
      <c r="AK145" s="121" t="str">
        <f t="array" ref="AK145">IF($D145="","",SUM(IF(Inventory!$B$10:$B$1000=$B145,IF(Inventory!$C$10:$C$1000=$C145,IF(Inventory!$D$10:$D$1000=$D145,IF(Inventory!$J$10:$J$1000=frig,IF(Inventory!$P$10:$P$1000=AK$9,Inventory!$AC$10:$AC$1000))))))+SUM(IF(Inventory!$B$10:$B$1000=$B145,IF(Inventory!$C$10:$C$1000=$C145,IF(Inventory!$D$10:$D$1000=$D145,IF(Inventory!$J$10:$J$1000=wicr,IF(Inventory!$P$10:$P$1000=AK$9,Inventory!$AC$10:$AC$1000)))))))</f>
        <v/>
      </c>
      <c r="AL145" s="123" t="str">
        <f t="shared" si="32"/>
        <v/>
      </c>
      <c r="AM145" s="121" t="str">
        <f t="array" ref="AM145">IF($D145="","",SUM(IF(Inventory!$B$10:$B$1000=$B145,IF(Inventory!$C$10:$C$1000=$C145,IF(Inventory!$D$10:$D$1000=$D145,IF(Inventory!$J$10:$J$1000=freez,Inventory!$AD$10:$AD$1000)))))+SUM(IF(Inventory!$B$10:$B$1000=$B145,IF(Inventory!$C$10:$C$1000=$C145,IF(Inventory!$D$10:$D$1000=$D145,IF(Inventory!$J$10:$J$1000=wifr,Inventory!$AD$10:$AD$1000))))))</f>
        <v/>
      </c>
      <c r="AN145" s="121" t="str">
        <f t="array" ref="AN145">IF($D145="","",SUM(IF(Inventory!$B$10:$B$1000=$B145,IF(Inventory!$C$10:$C$1000=$C145,IF(Inventory!$D$10:$D$1000=$D145,IF(Inventory!$J$10:$J$1000=freez,IF(Inventory!$P$10:$P$1000=AN$9,Inventory!$AD$10:$AD$1000))))))+SUM(IF(Inventory!$B$10:$B$1000=$B145,IF(Inventory!$C$10:$C$1000=$C145,IF(Inventory!$D$10:$D$1000=$D145,IF(Inventory!$J$10:$J$1000=wifr,IF(Inventory!$P$10:$P$1000=AN$9,Inventory!$AD$10:$AD$1000)))))))</f>
        <v/>
      </c>
      <c r="AO145" s="121" t="str">
        <f t="array" ref="AO145">IF($D145="","",SUM(IF(Inventory!$B$10:$B$1000=$B145,IF(Inventory!$C$10:$C$1000=$C145,IF(Inventory!$D$10:$D$1000=$D145,IF(Inventory!$J$10:$J$1000=freez,IF(Inventory!$P$10:$P$1000=AO$9,Inventory!$AD$10:$AD$1000))))))+SUM(IF(Inventory!$B$10:$B$1000=$B145,IF(Inventory!$C$10:$C$1000=$C145,IF(Inventory!$D$10:$D$1000=$D145,IF(Inventory!$J$10:$J$1000=wifr,IF(Inventory!$P$10:$P$1000=AO$9,Inventory!$AD$10:$AD$1000)))))))</f>
        <v/>
      </c>
      <c r="AP145" s="121" t="str">
        <f t="array" ref="AP145">IF($D145="","",SUM(IF(Inventory!$B$10:$B$1000=$B145,IF(Inventory!$C$10:$C$1000=$C145,IF(Inventory!$D$10:$D$1000=$D145,IF(Inventory!$J$10:$J$1000=freez,IF(Inventory!$P$10:$P$1000=AP$9,Inventory!$AD$10:$AD$1000))))))+SUM(IF(Inventory!$B$10:$B$1000=$B145,IF(Inventory!$C$10:$C$1000=$C145,IF(Inventory!$D$10:$D$1000=$D145,IF(Inventory!$J$10:$J$1000=wifr,IF(Inventory!$P$10:$P$1000=AP$9,Inventory!$AD$10:$AD$1000)))))))</f>
        <v/>
      </c>
      <c r="AQ145" s="121" t="str">
        <f t="array" ref="AQ145">IF($D145="","",SUM(IF(Inventory!$B$10:$B$1000=$B145,IF(Inventory!$C$10:$C$1000=$C145,IF(Inventory!$D$10:$D$1000=$D145,IF(Inventory!$J$10:$J$1000=freez,IF(Inventory!$P$10:$P$1000=AQ$9,Inventory!$AD$10:$AD$1000))))))+SUM(IF(Inventory!$B$10:$B$1000=$B145,IF(Inventory!$C$10:$C$1000=$C145,IF(Inventory!$D$10:$D$1000=$D145,IF(Inventory!$J$10:$J$1000=wifr,IF(Inventory!$P$10:$P$1000=AQ$9,Inventory!$AD$10:$AD$1000)))))))</f>
        <v/>
      </c>
      <c r="AR145" s="121" t="str">
        <f t="array" ref="AR145">IF($D145="","",SUM(IF(Inventory!$B$10:$B$1000=$B145,IF(Inventory!$C$10:$C$1000=$C145,IF(Inventory!$D$10:$D$1000=$D145,IF(Inventory!$J$10:$J$1000=freez,IF(Inventory!$P$10:$P$1000=AR$9,Inventory!$AD$10:$AD$1000))))))+SUM(IF(Inventory!$B$10:$B$1000=$B145,IF(Inventory!$C$10:$C$1000=$C145,IF(Inventory!$D$10:$D$1000=$D145,IF(Inventory!$J$10:$J$1000=wifr,IF(Inventory!$P$10:$P$1000=AR$9,Inventory!$AD$10:$AD$1000)))))))</f>
        <v/>
      </c>
      <c r="AS145" s="124" t="str">
        <f t="shared" si="33"/>
        <v/>
      </c>
      <c r="AU145" s="352"/>
      <c r="AV145" s="352"/>
      <c r="AX145" s="125">
        <f>IF($C145="",0,Prog!$H143*AX$6*($AU145+$AV145)/12000)</f>
        <v>0</v>
      </c>
      <c r="AY145" s="125">
        <f>IF($C145="",0,Prog!$H143*AY$6*($AU145+$AV145)/12000)</f>
        <v>0</v>
      </c>
      <c r="AZ145" s="121"/>
    </row>
    <row r="146" spans="1:52" ht="16.5" x14ac:dyDescent="0.3">
      <c r="A146" s="279" t="str">
        <f>IF(Prog!B144="","",Prog!B144)</f>
        <v/>
      </c>
      <c r="B146" s="279" t="str">
        <f>IF(Prog!C144="","",Prog!C144)</f>
        <v/>
      </c>
      <c r="C146" s="279" t="str">
        <f>IF(Prog!D144="","",Prog!D144)</f>
        <v/>
      </c>
      <c r="D146" s="120"/>
      <c r="E146" s="121" t="str">
        <f t="array" ref="E146">IF($D146="","",COUNT(IF(Inventory!$B$10:$B$1000=$B146,IF(Inventory!$C$10:$C$1000=$C146,IF(Inventory!$D$10:$D$1000=$D146,IF(Inventory!$P$10:$P$1000=E$9,1))))))</f>
        <v/>
      </c>
      <c r="F146" s="121" t="str">
        <f t="array" ref="F146">IF($D146="","",COUNT(IF(Inventory!$B$10:$B$1000=$B146,IF(Inventory!$C$10:$C$1000=$C146,IF(Inventory!$D$10:$D$1000=$D146,IF(Inventory!$P$10:$P$1000=F$9,1))))))</f>
        <v/>
      </c>
      <c r="G146" s="121" t="str">
        <f t="array" ref="G146">IF($D146="","",COUNT(IF(Inventory!$B$10:$B$1000=$B146,IF(Inventory!$C$10:$C$1000=$C146,IF(Inventory!$D$10:$D$1000=$D146,IF(Inventory!$P$10:$P$1000=G$9,1))))))</f>
        <v/>
      </c>
      <c r="H146" s="121" t="str">
        <f t="array" ref="H146">IF($D146="","",COUNT(IF(Inventory!$B$10:$B$1000=$B146,IF(Inventory!$C$10:$C$1000=$C146,IF(Inventory!$D$10:$D$1000=$D146,IF(Inventory!$P$10:$P$1000=H$9,1))))))</f>
        <v/>
      </c>
      <c r="I146" s="121" t="str">
        <f t="array" ref="I146">IF($D146="","",COUNT(IF(Inventory!$B$10:$B$1000=$B146,IF(Inventory!$C$10:$C$1000=$C146,IF(Inventory!$D$10:$D$1000=$D146,IF(Inventory!$P$10:$P$1000=I$9,1))))))</f>
        <v/>
      </c>
      <c r="J146" s="121">
        <f t="shared" si="28"/>
        <v>0</v>
      </c>
      <c r="K146" s="121" t="str">
        <f t="array" ref="K146">IF($D146="","",COUNT(IF(Inventory!$B$10:$B$1000=$B146,IF(Inventory!$C$10:$C$1000=$C146,IF(Inventory!$D$10:$D$1000=$D146,IF(Inventory!$J$10:$J$1000=wicr,1)))))+COUNT(IF(Inventory!$B$10:$B$1000=$B146,IF(Inventory!$C$10:$C$1000=$C146,IF(Inventory!$D$10:$D$1000=$D146,IF(Inventory!$J$10:$J$1000=wifr,1))))))</f>
        <v/>
      </c>
      <c r="L146" s="121" t="str">
        <f t="array" ref="L146">IF($D146="","",COUNT(IF(Inventory!$B$10:$B$1000=$B146,IF(Inventory!$C$10:$C$1000=$C146,IF(Inventory!$D$10:$D$1000=$D146,IF(Inventory!$J$10:$J$1000=wicr,IF(Inventory!$P$10:$P$1000=L$9,1))))))+COUNT(IF(Inventory!$B$10:$B$1000=$B146,IF(Inventory!$C$10:$C$1000=$C146,IF(Inventory!$D$10:$D$1000=$D146,IF(Inventory!$J$10:$J$1000=wifr,IF(Inventory!$P$10:$P$1000=L$9,1)))))))</f>
        <v/>
      </c>
      <c r="M146" s="121" t="str">
        <f t="array" ref="M146">IF($D146="","",COUNT(IF(Inventory!$B$10:$B$1000=$B146,IF(Inventory!$C$10:$C$1000=$C146,IF(Inventory!$D$10:$D$1000=$D146,IF(Inventory!$J$10:$J$1000=wicr,IF(Inventory!$P$10:$P$1000=M$9,1))))))+COUNT(IF(Inventory!$B$10:$B$1000=$B146,IF(Inventory!$C$10:$C$1000=$C146,IF(Inventory!$D$10:$D$1000=$D146,IF(Inventory!$J$10:$J$1000=wifr,IF(Inventory!$P$10:$P$1000=M$9,1)))))))</f>
        <v/>
      </c>
      <c r="N146" s="121" t="str">
        <f t="array" ref="N146">IF($D146="","",COUNT(IF(Inventory!$B$10:$B$1000=$B146,IF(Inventory!$C$10:$C$1000=$C146,IF(Inventory!$D$10:$D$1000=$D146,IF(Inventory!$J$10:$J$1000=wicr,IF(Inventory!$P$10:$P$1000=N$9,1))))))+COUNT(IF(Inventory!$B$10:$B$1000=$B146,IF(Inventory!$C$10:$C$1000=$C146,IF(Inventory!$D$10:$D$1000=$D146,IF(Inventory!$J$10:$J$1000=wifr,IF(Inventory!$P$10:$P$1000=N$9,1)))))))</f>
        <v/>
      </c>
      <c r="O146" s="121" t="str">
        <f t="array" ref="O146">IF($D146="","",COUNT(IF(Inventory!$B$10:$B$1000=$B146,IF(Inventory!$C$10:$C$1000=$C146,IF(Inventory!$D$10:$D$1000=$D146,IF(Inventory!$J$10:$J$1000=wicr,IF(Inventory!$P$10:$P$1000=O$9,1))))))+COUNT(IF(Inventory!$B$10:$B$1000=$B146,IF(Inventory!$C$10:$C$1000=$C146,IF(Inventory!$D$10:$D$1000=$D146,IF(Inventory!$J$10:$J$1000=wifr,IF(Inventory!$P$10:$P$1000=O$9,1)))))))</f>
        <v/>
      </c>
      <c r="P146" s="121" t="str">
        <f t="array" ref="P146">IF($D146="","",COUNT(IF(Inventory!$B$10:$B$1000=$B146,IF(Inventory!$C$10:$C$1000=$C146,IF(Inventory!$D$10:$D$1000=$D146,IF(Inventory!$J$10:$J$1000=wicr,IF(Inventory!$P$10:$P$1000=P$9,1))))))+COUNT(IF(Inventory!$B$10:$B$1000=$B146,IF(Inventory!$C$10:$C$1000=$C146,IF(Inventory!$D$10:$D$1000=$D146,IF(Inventory!$J$10:$J$1000=wifr,IF(Inventory!$P$10:$P$1000=P$9,1)))))))</f>
        <v/>
      </c>
      <c r="Q146" s="122" t="str">
        <f t="shared" si="29"/>
        <v/>
      </c>
      <c r="R146" s="121" t="str">
        <f t="array" ref="R146">IF($D146="","",COUNT(IF(Inventory!$B$10:$B$1000=$B146,IF(Inventory!$C$10:$C$1000=$C146,IF(Inventory!$D$10:$D$1000=$D146,IF(Inventory!$J$10:$J$1000=frig,1))))))</f>
        <v/>
      </c>
      <c r="S146" s="121" t="str">
        <f t="array" ref="S146">IF($D146="","",COUNT(IF(Inventory!$B$10:$B$1000=$B146,IF(Inventory!$C$10:$C$1000=$C146,IF(Inventory!$D$10:$D$1000=$D146,IF(Inventory!$J$10:$J$1000=frig,IF(Inventory!$P$10:$P$1000=S$9,1)))))))</f>
        <v/>
      </c>
      <c r="T146" s="121" t="str">
        <f t="array" ref="T146">IF($D146="","",COUNT(IF(Inventory!$B$10:$B$1000=$B146,IF(Inventory!$C$10:$C$1000=$C146,IF(Inventory!$D$10:$D$1000=$D146,IF(Inventory!$J$10:$J$1000=frig,IF(Inventory!$P$10:$P$1000=T$9,1)))))))</f>
        <v/>
      </c>
      <c r="U146" s="121" t="str">
        <f t="array" ref="U146">IF($D146="","",COUNT(IF(Inventory!$B$10:$B$1000=$B146,IF(Inventory!$C$10:$C$1000=$C146,IF(Inventory!$D$10:$D$1000=$D146,IF(Inventory!$J$10:$J$1000=frig,IF(Inventory!$P$10:$P$1000=U$9,1)))))))</f>
        <v/>
      </c>
      <c r="V146" s="121" t="str">
        <f t="array" ref="V146">IF($D146="","",COUNT(IF(Inventory!$B$10:$B$1000=$B146,IF(Inventory!$C$10:$C$1000=$C146,IF(Inventory!$D$10:$D$1000=$D146,IF(Inventory!$J$10:$J$1000=frig,IF(Inventory!$P$10:$P$1000=V$9,1)))))))</f>
        <v/>
      </c>
      <c r="W146" s="121" t="str">
        <f t="array" ref="W146">IF($D146="","",COUNT(IF(Inventory!$B$10:$B$1000=$B146,IF(Inventory!$C$10:$C$1000=$C146,IF(Inventory!$D$10:$D$1000=$D146,IF(Inventory!$J$10:$J$1000=frig,IF(Inventory!$P$10:$P$1000=W$9,1)))))))</f>
        <v/>
      </c>
      <c r="X146" s="122" t="str">
        <f t="shared" si="30"/>
        <v/>
      </c>
      <c r="Y146" s="121" t="str">
        <f t="array" ref="Y146">IF($D146="","",COUNT(IF(Inventory!$B$10:$B$1000=$B146,IF(Inventory!$C$10:$C$1000=$C146,IF(Inventory!$D$10:$D$1000=$D146,IF(Inventory!$J$10:$J$1000=freez,1))))))</f>
        <v/>
      </c>
      <c r="Z146" s="121" t="str">
        <f t="array" ref="Z146">IF($D146="","",COUNT(IF(Inventory!$B$10:$B$1000=$B146,IF(Inventory!$C$10:$C$1000=$C146,IF(Inventory!$D$10:$D$1000=$D146,IF(Inventory!$J$10:$J$1000=freez,IF(Inventory!$P$10:$P$1000=Z$9,1)))))))</f>
        <v/>
      </c>
      <c r="AA146" s="121" t="str">
        <f t="array" ref="AA146">IF($D146="","",COUNT(IF(Inventory!$B$10:$B$1000=$B146,IF(Inventory!$C$10:$C$1000=$C146,IF(Inventory!$D$10:$D$1000=$D146,IF(Inventory!$J$10:$J$1000=freez,IF(Inventory!$P$10:$P$1000=AA$9,1)))))))</f>
        <v/>
      </c>
      <c r="AB146" s="121" t="str">
        <f t="array" ref="AB146">IF($D146="","",COUNT(IF(Inventory!$B$10:$B$1000=$B146,IF(Inventory!$C$10:$C$1000=$C146,IF(Inventory!$D$10:$D$1000=$D146,IF(Inventory!$J$10:$J$1000=freez,IF(Inventory!$P$10:$P$1000=AB$9,1)))))))</f>
        <v/>
      </c>
      <c r="AC146" s="121" t="str">
        <f t="array" ref="AC146">IF($D146="","",COUNT(IF(Inventory!$B$10:$B$1000=$B146,IF(Inventory!$C$10:$C$1000=$C146,IF(Inventory!$D$10:$D$1000=$D146,IF(Inventory!$J$10:$J$1000=freez,IF(Inventory!$P$10:$P$1000=AC$9,1)))))))</f>
        <v/>
      </c>
      <c r="AD146" s="121" t="str">
        <f t="array" ref="AD146">IF($D146="","",COUNT(IF(Inventory!$B$10:$B$1000=$B146,IF(Inventory!$C$10:$C$1000=$C146,IF(Inventory!$D$10:$D$1000=$D146,IF(Inventory!$J$10:$J$1000=freez,IF(Inventory!$P$10:$P$1000=AD$9,1)))))))</f>
        <v/>
      </c>
      <c r="AE146" s="122" t="str">
        <f t="shared" si="31"/>
        <v/>
      </c>
      <c r="AF146" s="121" t="str">
        <f t="array" ref="AF146">IF($D146="","",SUM(IF(Inventory!$B$10:$B$1000=$B146,IF(Inventory!$C$10:$C$1000=$C146,IF(Inventory!$D$10:$D$1000=$D146,IF(Inventory!$J$10:$J$1000=frig,Inventory!$AC$10:$AC$1000)))))+SUM(IF(Inventory!$B$10:$B$1000=$B146,IF(Inventory!$C$10:$C$1000=$C146,IF(Inventory!$D$10:$D$1000=$D146,IF(Inventory!$J$10:$J$1000=wicr,Inventory!$AC$10:$AC$1000))))))</f>
        <v/>
      </c>
      <c r="AG146" s="121" t="str">
        <f t="array" ref="AG146">IF($D146="","",SUM(IF(Inventory!$B$10:$B$1000=$B146,IF(Inventory!$C$10:$C$1000=$C146,IF(Inventory!$D$10:$D$1000=$D146,IF(Inventory!$J$10:$J$1000=frig,IF(Inventory!$P$10:$P$1000=AG$9,Inventory!$AC$10:$AC$1000))))))+SUM(IF(Inventory!$B$10:$B$1000=$B146,IF(Inventory!$C$10:$C$1000=$C146,IF(Inventory!$D$10:$D$1000=$D146,IF(Inventory!$J$10:$J$1000=wicr,IF(Inventory!$P$10:$P$1000=AG$9,Inventory!$AC$10:$AC$1000)))))))</f>
        <v/>
      </c>
      <c r="AH146" s="121" t="str">
        <f t="array" ref="AH146">IF($D146="","",SUM(IF(Inventory!$B$10:$B$1000=$B146,IF(Inventory!$C$10:$C$1000=$C146,IF(Inventory!$D$10:$D$1000=$D146,IF(Inventory!$J$10:$J$1000=frig,IF(Inventory!$P$10:$P$1000=AH$9,Inventory!$AC$10:$AC$1000))))))+SUM(IF(Inventory!$B$10:$B$1000=$B146,IF(Inventory!$C$10:$C$1000=$C146,IF(Inventory!$D$10:$D$1000=$D146,IF(Inventory!$J$10:$J$1000=wicr,IF(Inventory!$P$10:$P$1000=AH$9,Inventory!$AC$10:$AC$1000)))))))</f>
        <v/>
      </c>
      <c r="AI146" s="121" t="str">
        <f t="array" ref="AI146">IF($D146="","",SUM(IF(Inventory!$B$10:$B$1000=$B146,IF(Inventory!$C$10:$C$1000=$C146,IF(Inventory!$D$10:$D$1000=$D146,IF(Inventory!$J$10:$J$1000=frig,IF(Inventory!$P$10:$P$1000=AI$9,Inventory!$AC$10:$AC$1000))))))+SUM(IF(Inventory!$B$10:$B$1000=$B146,IF(Inventory!$C$10:$C$1000=$C146,IF(Inventory!$D$10:$D$1000=$D146,IF(Inventory!$J$10:$J$1000=wicr,IF(Inventory!$P$10:$P$1000=AI$9,Inventory!$AC$10:$AC$1000)))))))</f>
        <v/>
      </c>
      <c r="AJ146" s="121" t="str">
        <f t="array" ref="AJ146">IF($D146="","",SUM(IF(Inventory!$B$10:$B$1000=$B146,IF(Inventory!$C$10:$C$1000=$C146,IF(Inventory!$D$10:$D$1000=$D146,IF(Inventory!$J$10:$J$1000=frig,IF(Inventory!$P$10:$P$1000=AJ$9,Inventory!$AC$10:$AC$1000))))))+SUM(IF(Inventory!$B$10:$B$1000=$B146,IF(Inventory!$C$10:$C$1000=$C146,IF(Inventory!$D$10:$D$1000=$D146,IF(Inventory!$J$10:$J$1000=wicr,IF(Inventory!$P$10:$P$1000=AJ$9,Inventory!$AC$10:$AC$1000)))))))</f>
        <v/>
      </c>
      <c r="AK146" s="121" t="str">
        <f t="array" ref="AK146">IF($D146="","",SUM(IF(Inventory!$B$10:$B$1000=$B146,IF(Inventory!$C$10:$C$1000=$C146,IF(Inventory!$D$10:$D$1000=$D146,IF(Inventory!$J$10:$J$1000=frig,IF(Inventory!$P$10:$P$1000=AK$9,Inventory!$AC$10:$AC$1000))))))+SUM(IF(Inventory!$B$10:$B$1000=$B146,IF(Inventory!$C$10:$C$1000=$C146,IF(Inventory!$D$10:$D$1000=$D146,IF(Inventory!$J$10:$J$1000=wicr,IF(Inventory!$P$10:$P$1000=AK$9,Inventory!$AC$10:$AC$1000)))))))</f>
        <v/>
      </c>
      <c r="AL146" s="123" t="str">
        <f t="shared" si="32"/>
        <v/>
      </c>
      <c r="AM146" s="121" t="str">
        <f t="array" ref="AM146">IF($D146="","",SUM(IF(Inventory!$B$10:$B$1000=$B146,IF(Inventory!$C$10:$C$1000=$C146,IF(Inventory!$D$10:$D$1000=$D146,IF(Inventory!$J$10:$J$1000=freez,Inventory!$AD$10:$AD$1000)))))+SUM(IF(Inventory!$B$10:$B$1000=$B146,IF(Inventory!$C$10:$C$1000=$C146,IF(Inventory!$D$10:$D$1000=$D146,IF(Inventory!$J$10:$J$1000=wifr,Inventory!$AD$10:$AD$1000))))))</f>
        <v/>
      </c>
      <c r="AN146" s="121" t="str">
        <f t="array" ref="AN146">IF($D146="","",SUM(IF(Inventory!$B$10:$B$1000=$B146,IF(Inventory!$C$10:$C$1000=$C146,IF(Inventory!$D$10:$D$1000=$D146,IF(Inventory!$J$10:$J$1000=freez,IF(Inventory!$P$10:$P$1000=AN$9,Inventory!$AD$10:$AD$1000))))))+SUM(IF(Inventory!$B$10:$B$1000=$B146,IF(Inventory!$C$10:$C$1000=$C146,IF(Inventory!$D$10:$D$1000=$D146,IF(Inventory!$J$10:$J$1000=wifr,IF(Inventory!$P$10:$P$1000=AN$9,Inventory!$AD$10:$AD$1000)))))))</f>
        <v/>
      </c>
      <c r="AO146" s="121" t="str">
        <f t="array" ref="AO146">IF($D146="","",SUM(IF(Inventory!$B$10:$B$1000=$B146,IF(Inventory!$C$10:$C$1000=$C146,IF(Inventory!$D$10:$D$1000=$D146,IF(Inventory!$J$10:$J$1000=freez,IF(Inventory!$P$10:$P$1000=AO$9,Inventory!$AD$10:$AD$1000))))))+SUM(IF(Inventory!$B$10:$B$1000=$B146,IF(Inventory!$C$10:$C$1000=$C146,IF(Inventory!$D$10:$D$1000=$D146,IF(Inventory!$J$10:$J$1000=wifr,IF(Inventory!$P$10:$P$1000=AO$9,Inventory!$AD$10:$AD$1000)))))))</f>
        <v/>
      </c>
      <c r="AP146" s="121" t="str">
        <f t="array" ref="AP146">IF($D146="","",SUM(IF(Inventory!$B$10:$B$1000=$B146,IF(Inventory!$C$10:$C$1000=$C146,IF(Inventory!$D$10:$D$1000=$D146,IF(Inventory!$J$10:$J$1000=freez,IF(Inventory!$P$10:$P$1000=AP$9,Inventory!$AD$10:$AD$1000))))))+SUM(IF(Inventory!$B$10:$B$1000=$B146,IF(Inventory!$C$10:$C$1000=$C146,IF(Inventory!$D$10:$D$1000=$D146,IF(Inventory!$J$10:$J$1000=wifr,IF(Inventory!$P$10:$P$1000=AP$9,Inventory!$AD$10:$AD$1000)))))))</f>
        <v/>
      </c>
      <c r="AQ146" s="121" t="str">
        <f t="array" ref="AQ146">IF($D146="","",SUM(IF(Inventory!$B$10:$B$1000=$B146,IF(Inventory!$C$10:$C$1000=$C146,IF(Inventory!$D$10:$D$1000=$D146,IF(Inventory!$J$10:$J$1000=freez,IF(Inventory!$P$10:$P$1000=AQ$9,Inventory!$AD$10:$AD$1000))))))+SUM(IF(Inventory!$B$10:$B$1000=$B146,IF(Inventory!$C$10:$C$1000=$C146,IF(Inventory!$D$10:$D$1000=$D146,IF(Inventory!$J$10:$J$1000=wifr,IF(Inventory!$P$10:$P$1000=AQ$9,Inventory!$AD$10:$AD$1000)))))))</f>
        <v/>
      </c>
      <c r="AR146" s="121" t="str">
        <f t="array" ref="AR146">IF($D146="","",SUM(IF(Inventory!$B$10:$B$1000=$B146,IF(Inventory!$C$10:$C$1000=$C146,IF(Inventory!$D$10:$D$1000=$D146,IF(Inventory!$J$10:$J$1000=freez,IF(Inventory!$P$10:$P$1000=AR$9,Inventory!$AD$10:$AD$1000))))))+SUM(IF(Inventory!$B$10:$B$1000=$B146,IF(Inventory!$C$10:$C$1000=$C146,IF(Inventory!$D$10:$D$1000=$D146,IF(Inventory!$J$10:$J$1000=wifr,IF(Inventory!$P$10:$P$1000=AR$9,Inventory!$AD$10:$AD$1000)))))))</f>
        <v/>
      </c>
      <c r="AS146" s="124" t="str">
        <f t="shared" si="33"/>
        <v/>
      </c>
      <c r="AU146" s="352"/>
      <c r="AV146" s="352"/>
      <c r="AX146" s="125">
        <f>IF($C146="",0,Prog!$H144*AX$6*($AU146+$AV146)/12000)</f>
        <v>0</v>
      </c>
      <c r="AY146" s="125">
        <f>IF($C146="",0,Prog!$H144*AY$6*($AU146+$AV146)/12000)</f>
        <v>0</v>
      </c>
      <c r="AZ146" s="121"/>
    </row>
    <row r="147" spans="1:52" ht="16.5" x14ac:dyDescent="0.3">
      <c r="A147" s="279" t="str">
        <f>IF(Prog!B145="","",Prog!B145)</f>
        <v/>
      </c>
      <c r="B147" s="279" t="str">
        <f>IF(Prog!C145="","",Prog!C145)</f>
        <v/>
      </c>
      <c r="C147" s="279" t="str">
        <f>IF(Prog!D145="","",Prog!D145)</f>
        <v/>
      </c>
      <c r="D147" s="120"/>
      <c r="E147" s="121" t="str">
        <f t="array" ref="E147">IF($D147="","",COUNT(IF(Inventory!$B$10:$B$1000=$B147,IF(Inventory!$C$10:$C$1000=$C147,IF(Inventory!$D$10:$D$1000=$D147,IF(Inventory!$P$10:$P$1000=E$9,1))))))</f>
        <v/>
      </c>
      <c r="F147" s="121" t="str">
        <f t="array" ref="F147">IF($D147="","",COUNT(IF(Inventory!$B$10:$B$1000=$B147,IF(Inventory!$C$10:$C$1000=$C147,IF(Inventory!$D$10:$D$1000=$D147,IF(Inventory!$P$10:$P$1000=F$9,1))))))</f>
        <v/>
      </c>
      <c r="G147" s="121" t="str">
        <f t="array" ref="G147">IF($D147="","",COUNT(IF(Inventory!$B$10:$B$1000=$B147,IF(Inventory!$C$10:$C$1000=$C147,IF(Inventory!$D$10:$D$1000=$D147,IF(Inventory!$P$10:$P$1000=G$9,1))))))</f>
        <v/>
      </c>
      <c r="H147" s="121" t="str">
        <f t="array" ref="H147">IF($D147="","",COUNT(IF(Inventory!$B$10:$B$1000=$B147,IF(Inventory!$C$10:$C$1000=$C147,IF(Inventory!$D$10:$D$1000=$D147,IF(Inventory!$P$10:$P$1000=H$9,1))))))</f>
        <v/>
      </c>
      <c r="I147" s="121" t="str">
        <f t="array" ref="I147">IF($D147="","",COUNT(IF(Inventory!$B$10:$B$1000=$B147,IF(Inventory!$C$10:$C$1000=$C147,IF(Inventory!$D$10:$D$1000=$D147,IF(Inventory!$P$10:$P$1000=I$9,1))))))</f>
        <v/>
      </c>
      <c r="J147" s="121">
        <f t="shared" si="28"/>
        <v>0</v>
      </c>
      <c r="K147" s="121" t="str">
        <f t="array" ref="K147">IF($D147="","",COUNT(IF(Inventory!$B$10:$B$1000=$B147,IF(Inventory!$C$10:$C$1000=$C147,IF(Inventory!$D$10:$D$1000=$D147,IF(Inventory!$J$10:$J$1000=wicr,1)))))+COUNT(IF(Inventory!$B$10:$B$1000=$B147,IF(Inventory!$C$10:$C$1000=$C147,IF(Inventory!$D$10:$D$1000=$D147,IF(Inventory!$J$10:$J$1000=wifr,1))))))</f>
        <v/>
      </c>
      <c r="L147" s="121" t="str">
        <f t="array" ref="L147">IF($D147="","",COUNT(IF(Inventory!$B$10:$B$1000=$B147,IF(Inventory!$C$10:$C$1000=$C147,IF(Inventory!$D$10:$D$1000=$D147,IF(Inventory!$J$10:$J$1000=wicr,IF(Inventory!$P$10:$P$1000=L$9,1))))))+COUNT(IF(Inventory!$B$10:$B$1000=$B147,IF(Inventory!$C$10:$C$1000=$C147,IF(Inventory!$D$10:$D$1000=$D147,IF(Inventory!$J$10:$J$1000=wifr,IF(Inventory!$P$10:$P$1000=L$9,1)))))))</f>
        <v/>
      </c>
      <c r="M147" s="121" t="str">
        <f t="array" ref="M147">IF($D147="","",COUNT(IF(Inventory!$B$10:$B$1000=$B147,IF(Inventory!$C$10:$C$1000=$C147,IF(Inventory!$D$10:$D$1000=$D147,IF(Inventory!$J$10:$J$1000=wicr,IF(Inventory!$P$10:$P$1000=M$9,1))))))+COUNT(IF(Inventory!$B$10:$B$1000=$B147,IF(Inventory!$C$10:$C$1000=$C147,IF(Inventory!$D$10:$D$1000=$D147,IF(Inventory!$J$10:$J$1000=wifr,IF(Inventory!$P$10:$P$1000=M$9,1)))))))</f>
        <v/>
      </c>
      <c r="N147" s="121" t="str">
        <f t="array" ref="N147">IF($D147="","",COUNT(IF(Inventory!$B$10:$B$1000=$B147,IF(Inventory!$C$10:$C$1000=$C147,IF(Inventory!$D$10:$D$1000=$D147,IF(Inventory!$J$10:$J$1000=wicr,IF(Inventory!$P$10:$P$1000=N$9,1))))))+COUNT(IF(Inventory!$B$10:$B$1000=$B147,IF(Inventory!$C$10:$C$1000=$C147,IF(Inventory!$D$10:$D$1000=$D147,IF(Inventory!$J$10:$J$1000=wifr,IF(Inventory!$P$10:$P$1000=N$9,1)))))))</f>
        <v/>
      </c>
      <c r="O147" s="121" t="str">
        <f t="array" ref="O147">IF($D147="","",COUNT(IF(Inventory!$B$10:$B$1000=$B147,IF(Inventory!$C$10:$C$1000=$C147,IF(Inventory!$D$10:$D$1000=$D147,IF(Inventory!$J$10:$J$1000=wicr,IF(Inventory!$P$10:$P$1000=O$9,1))))))+COUNT(IF(Inventory!$B$10:$B$1000=$B147,IF(Inventory!$C$10:$C$1000=$C147,IF(Inventory!$D$10:$D$1000=$D147,IF(Inventory!$J$10:$J$1000=wifr,IF(Inventory!$P$10:$P$1000=O$9,1)))))))</f>
        <v/>
      </c>
      <c r="P147" s="121" t="str">
        <f t="array" ref="P147">IF($D147="","",COUNT(IF(Inventory!$B$10:$B$1000=$B147,IF(Inventory!$C$10:$C$1000=$C147,IF(Inventory!$D$10:$D$1000=$D147,IF(Inventory!$J$10:$J$1000=wicr,IF(Inventory!$P$10:$P$1000=P$9,1))))))+COUNT(IF(Inventory!$B$10:$B$1000=$B147,IF(Inventory!$C$10:$C$1000=$C147,IF(Inventory!$D$10:$D$1000=$D147,IF(Inventory!$J$10:$J$1000=wifr,IF(Inventory!$P$10:$P$1000=P$9,1)))))))</f>
        <v/>
      </c>
      <c r="Q147" s="122" t="str">
        <f t="shared" si="29"/>
        <v/>
      </c>
      <c r="R147" s="121" t="str">
        <f t="array" ref="R147">IF($D147="","",COUNT(IF(Inventory!$B$10:$B$1000=$B147,IF(Inventory!$C$10:$C$1000=$C147,IF(Inventory!$D$10:$D$1000=$D147,IF(Inventory!$J$10:$J$1000=frig,1))))))</f>
        <v/>
      </c>
      <c r="S147" s="121" t="str">
        <f t="array" ref="S147">IF($D147="","",COUNT(IF(Inventory!$B$10:$B$1000=$B147,IF(Inventory!$C$10:$C$1000=$C147,IF(Inventory!$D$10:$D$1000=$D147,IF(Inventory!$J$10:$J$1000=frig,IF(Inventory!$P$10:$P$1000=S$9,1)))))))</f>
        <v/>
      </c>
      <c r="T147" s="121" t="str">
        <f t="array" ref="T147">IF($D147="","",COUNT(IF(Inventory!$B$10:$B$1000=$B147,IF(Inventory!$C$10:$C$1000=$C147,IF(Inventory!$D$10:$D$1000=$D147,IF(Inventory!$J$10:$J$1000=frig,IF(Inventory!$P$10:$P$1000=T$9,1)))))))</f>
        <v/>
      </c>
      <c r="U147" s="121" t="str">
        <f t="array" ref="U147">IF($D147="","",COUNT(IF(Inventory!$B$10:$B$1000=$B147,IF(Inventory!$C$10:$C$1000=$C147,IF(Inventory!$D$10:$D$1000=$D147,IF(Inventory!$J$10:$J$1000=frig,IF(Inventory!$P$10:$P$1000=U$9,1)))))))</f>
        <v/>
      </c>
      <c r="V147" s="121" t="str">
        <f t="array" ref="V147">IF($D147="","",COUNT(IF(Inventory!$B$10:$B$1000=$B147,IF(Inventory!$C$10:$C$1000=$C147,IF(Inventory!$D$10:$D$1000=$D147,IF(Inventory!$J$10:$J$1000=frig,IF(Inventory!$P$10:$P$1000=V$9,1)))))))</f>
        <v/>
      </c>
      <c r="W147" s="121" t="str">
        <f t="array" ref="W147">IF($D147="","",COUNT(IF(Inventory!$B$10:$B$1000=$B147,IF(Inventory!$C$10:$C$1000=$C147,IF(Inventory!$D$10:$D$1000=$D147,IF(Inventory!$J$10:$J$1000=frig,IF(Inventory!$P$10:$P$1000=W$9,1)))))))</f>
        <v/>
      </c>
      <c r="X147" s="122" t="str">
        <f t="shared" si="30"/>
        <v/>
      </c>
      <c r="Y147" s="121" t="str">
        <f t="array" ref="Y147">IF($D147="","",COUNT(IF(Inventory!$B$10:$B$1000=$B147,IF(Inventory!$C$10:$C$1000=$C147,IF(Inventory!$D$10:$D$1000=$D147,IF(Inventory!$J$10:$J$1000=freez,1))))))</f>
        <v/>
      </c>
      <c r="Z147" s="121" t="str">
        <f t="array" ref="Z147">IF($D147="","",COUNT(IF(Inventory!$B$10:$B$1000=$B147,IF(Inventory!$C$10:$C$1000=$C147,IF(Inventory!$D$10:$D$1000=$D147,IF(Inventory!$J$10:$J$1000=freez,IF(Inventory!$P$10:$P$1000=Z$9,1)))))))</f>
        <v/>
      </c>
      <c r="AA147" s="121" t="str">
        <f t="array" ref="AA147">IF($D147="","",COUNT(IF(Inventory!$B$10:$B$1000=$B147,IF(Inventory!$C$10:$C$1000=$C147,IF(Inventory!$D$10:$D$1000=$D147,IF(Inventory!$J$10:$J$1000=freez,IF(Inventory!$P$10:$P$1000=AA$9,1)))))))</f>
        <v/>
      </c>
      <c r="AB147" s="121" t="str">
        <f t="array" ref="AB147">IF($D147="","",COUNT(IF(Inventory!$B$10:$B$1000=$B147,IF(Inventory!$C$10:$C$1000=$C147,IF(Inventory!$D$10:$D$1000=$D147,IF(Inventory!$J$10:$J$1000=freez,IF(Inventory!$P$10:$P$1000=AB$9,1)))))))</f>
        <v/>
      </c>
      <c r="AC147" s="121" t="str">
        <f t="array" ref="AC147">IF($D147="","",COUNT(IF(Inventory!$B$10:$B$1000=$B147,IF(Inventory!$C$10:$C$1000=$C147,IF(Inventory!$D$10:$D$1000=$D147,IF(Inventory!$J$10:$J$1000=freez,IF(Inventory!$P$10:$P$1000=AC$9,1)))))))</f>
        <v/>
      </c>
      <c r="AD147" s="121" t="str">
        <f t="array" ref="AD147">IF($D147="","",COUNT(IF(Inventory!$B$10:$B$1000=$B147,IF(Inventory!$C$10:$C$1000=$C147,IF(Inventory!$D$10:$D$1000=$D147,IF(Inventory!$J$10:$J$1000=freez,IF(Inventory!$P$10:$P$1000=AD$9,1)))))))</f>
        <v/>
      </c>
      <c r="AE147" s="122" t="str">
        <f t="shared" si="31"/>
        <v/>
      </c>
      <c r="AF147" s="121" t="str">
        <f t="array" ref="AF147">IF($D147="","",SUM(IF(Inventory!$B$10:$B$1000=$B147,IF(Inventory!$C$10:$C$1000=$C147,IF(Inventory!$D$10:$D$1000=$D147,IF(Inventory!$J$10:$J$1000=frig,Inventory!$AC$10:$AC$1000)))))+SUM(IF(Inventory!$B$10:$B$1000=$B147,IF(Inventory!$C$10:$C$1000=$C147,IF(Inventory!$D$10:$D$1000=$D147,IF(Inventory!$J$10:$J$1000=wicr,Inventory!$AC$10:$AC$1000))))))</f>
        <v/>
      </c>
      <c r="AG147" s="121" t="str">
        <f t="array" ref="AG147">IF($D147="","",SUM(IF(Inventory!$B$10:$B$1000=$B147,IF(Inventory!$C$10:$C$1000=$C147,IF(Inventory!$D$10:$D$1000=$D147,IF(Inventory!$J$10:$J$1000=frig,IF(Inventory!$P$10:$P$1000=AG$9,Inventory!$AC$10:$AC$1000))))))+SUM(IF(Inventory!$B$10:$B$1000=$B147,IF(Inventory!$C$10:$C$1000=$C147,IF(Inventory!$D$10:$D$1000=$D147,IF(Inventory!$J$10:$J$1000=wicr,IF(Inventory!$P$10:$P$1000=AG$9,Inventory!$AC$10:$AC$1000)))))))</f>
        <v/>
      </c>
      <c r="AH147" s="121" t="str">
        <f t="array" ref="AH147">IF($D147="","",SUM(IF(Inventory!$B$10:$B$1000=$B147,IF(Inventory!$C$10:$C$1000=$C147,IF(Inventory!$D$10:$D$1000=$D147,IF(Inventory!$J$10:$J$1000=frig,IF(Inventory!$P$10:$P$1000=AH$9,Inventory!$AC$10:$AC$1000))))))+SUM(IF(Inventory!$B$10:$B$1000=$B147,IF(Inventory!$C$10:$C$1000=$C147,IF(Inventory!$D$10:$D$1000=$D147,IF(Inventory!$J$10:$J$1000=wicr,IF(Inventory!$P$10:$P$1000=AH$9,Inventory!$AC$10:$AC$1000)))))))</f>
        <v/>
      </c>
      <c r="AI147" s="121" t="str">
        <f t="array" ref="AI147">IF($D147="","",SUM(IF(Inventory!$B$10:$B$1000=$B147,IF(Inventory!$C$10:$C$1000=$C147,IF(Inventory!$D$10:$D$1000=$D147,IF(Inventory!$J$10:$J$1000=frig,IF(Inventory!$P$10:$P$1000=AI$9,Inventory!$AC$10:$AC$1000))))))+SUM(IF(Inventory!$B$10:$B$1000=$B147,IF(Inventory!$C$10:$C$1000=$C147,IF(Inventory!$D$10:$D$1000=$D147,IF(Inventory!$J$10:$J$1000=wicr,IF(Inventory!$P$10:$P$1000=AI$9,Inventory!$AC$10:$AC$1000)))))))</f>
        <v/>
      </c>
      <c r="AJ147" s="121" t="str">
        <f t="array" ref="AJ147">IF($D147="","",SUM(IF(Inventory!$B$10:$B$1000=$B147,IF(Inventory!$C$10:$C$1000=$C147,IF(Inventory!$D$10:$D$1000=$D147,IF(Inventory!$J$10:$J$1000=frig,IF(Inventory!$P$10:$P$1000=AJ$9,Inventory!$AC$10:$AC$1000))))))+SUM(IF(Inventory!$B$10:$B$1000=$B147,IF(Inventory!$C$10:$C$1000=$C147,IF(Inventory!$D$10:$D$1000=$D147,IF(Inventory!$J$10:$J$1000=wicr,IF(Inventory!$P$10:$P$1000=AJ$9,Inventory!$AC$10:$AC$1000)))))))</f>
        <v/>
      </c>
      <c r="AK147" s="121" t="str">
        <f t="array" ref="AK147">IF($D147="","",SUM(IF(Inventory!$B$10:$B$1000=$B147,IF(Inventory!$C$10:$C$1000=$C147,IF(Inventory!$D$10:$D$1000=$D147,IF(Inventory!$J$10:$J$1000=frig,IF(Inventory!$P$10:$P$1000=AK$9,Inventory!$AC$10:$AC$1000))))))+SUM(IF(Inventory!$B$10:$B$1000=$B147,IF(Inventory!$C$10:$C$1000=$C147,IF(Inventory!$D$10:$D$1000=$D147,IF(Inventory!$J$10:$J$1000=wicr,IF(Inventory!$P$10:$P$1000=AK$9,Inventory!$AC$10:$AC$1000)))))))</f>
        <v/>
      </c>
      <c r="AL147" s="123" t="str">
        <f t="shared" si="32"/>
        <v/>
      </c>
      <c r="AM147" s="121" t="str">
        <f t="array" ref="AM147">IF($D147="","",SUM(IF(Inventory!$B$10:$B$1000=$B147,IF(Inventory!$C$10:$C$1000=$C147,IF(Inventory!$D$10:$D$1000=$D147,IF(Inventory!$J$10:$J$1000=freez,Inventory!$AD$10:$AD$1000)))))+SUM(IF(Inventory!$B$10:$B$1000=$B147,IF(Inventory!$C$10:$C$1000=$C147,IF(Inventory!$D$10:$D$1000=$D147,IF(Inventory!$J$10:$J$1000=wifr,Inventory!$AD$10:$AD$1000))))))</f>
        <v/>
      </c>
      <c r="AN147" s="121" t="str">
        <f t="array" ref="AN147">IF($D147="","",SUM(IF(Inventory!$B$10:$B$1000=$B147,IF(Inventory!$C$10:$C$1000=$C147,IF(Inventory!$D$10:$D$1000=$D147,IF(Inventory!$J$10:$J$1000=freez,IF(Inventory!$P$10:$P$1000=AN$9,Inventory!$AD$10:$AD$1000))))))+SUM(IF(Inventory!$B$10:$B$1000=$B147,IF(Inventory!$C$10:$C$1000=$C147,IF(Inventory!$D$10:$D$1000=$D147,IF(Inventory!$J$10:$J$1000=wifr,IF(Inventory!$P$10:$P$1000=AN$9,Inventory!$AD$10:$AD$1000)))))))</f>
        <v/>
      </c>
      <c r="AO147" s="121" t="str">
        <f t="array" ref="AO147">IF($D147="","",SUM(IF(Inventory!$B$10:$B$1000=$B147,IF(Inventory!$C$10:$C$1000=$C147,IF(Inventory!$D$10:$D$1000=$D147,IF(Inventory!$J$10:$J$1000=freez,IF(Inventory!$P$10:$P$1000=AO$9,Inventory!$AD$10:$AD$1000))))))+SUM(IF(Inventory!$B$10:$B$1000=$B147,IF(Inventory!$C$10:$C$1000=$C147,IF(Inventory!$D$10:$D$1000=$D147,IF(Inventory!$J$10:$J$1000=wifr,IF(Inventory!$P$10:$P$1000=AO$9,Inventory!$AD$10:$AD$1000)))))))</f>
        <v/>
      </c>
      <c r="AP147" s="121" t="str">
        <f t="array" ref="AP147">IF($D147="","",SUM(IF(Inventory!$B$10:$B$1000=$B147,IF(Inventory!$C$10:$C$1000=$C147,IF(Inventory!$D$10:$D$1000=$D147,IF(Inventory!$J$10:$J$1000=freez,IF(Inventory!$P$10:$P$1000=AP$9,Inventory!$AD$10:$AD$1000))))))+SUM(IF(Inventory!$B$10:$B$1000=$B147,IF(Inventory!$C$10:$C$1000=$C147,IF(Inventory!$D$10:$D$1000=$D147,IF(Inventory!$J$10:$J$1000=wifr,IF(Inventory!$P$10:$P$1000=AP$9,Inventory!$AD$10:$AD$1000)))))))</f>
        <v/>
      </c>
      <c r="AQ147" s="121" t="str">
        <f t="array" ref="AQ147">IF($D147="","",SUM(IF(Inventory!$B$10:$B$1000=$B147,IF(Inventory!$C$10:$C$1000=$C147,IF(Inventory!$D$10:$D$1000=$D147,IF(Inventory!$J$10:$J$1000=freez,IF(Inventory!$P$10:$P$1000=AQ$9,Inventory!$AD$10:$AD$1000))))))+SUM(IF(Inventory!$B$10:$B$1000=$B147,IF(Inventory!$C$10:$C$1000=$C147,IF(Inventory!$D$10:$D$1000=$D147,IF(Inventory!$J$10:$J$1000=wifr,IF(Inventory!$P$10:$P$1000=AQ$9,Inventory!$AD$10:$AD$1000)))))))</f>
        <v/>
      </c>
      <c r="AR147" s="121" t="str">
        <f t="array" ref="AR147">IF($D147="","",SUM(IF(Inventory!$B$10:$B$1000=$B147,IF(Inventory!$C$10:$C$1000=$C147,IF(Inventory!$D$10:$D$1000=$D147,IF(Inventory!$J$10:$J$1000=freez,IF(Inventory!$P$10:$P$1000=AR$9,Inventory!$AD$10:$AD$1000))))))+SUM(IF(Inventory!$B$10:$B$1000=$B147,IF(Inventory!$C$10:$C$1000=$C147,IF(Inventory!$D$10:$D$1000=$D147,IF(Inventory!$J$10:$J$1000=wifr,IF(Inventory!$P$10:$P$1000=AR$9,Inventory!$AD$10:$AD$1000)))))))</f>
        <v/>
      </c>
      <c r="AS147" s="124" t="str">
        <f t="shared" si="33"/>
        <v/>
      </c>
      <c r="AU147" s="352"/>
      <c r="AV147" s="352"/>
      <c r="AX147" s="125">
        <f>IF($C147="",0,Prog!$H145*AX$6*($AU147+$AV147)/12000)</f>
        <v>0</v>
      </c>
      <c r="AY147" s="125">
        <f>IF($C147="",0,Prog!$H145*AY$6*($AU147+$AV147)/12000)</f>
        <v>0</v>
      </c>
      <c r="AZ147" s="121"/>
    </row>
    <row r="148" spans="1:52" ht="16.5" x14ac:dyDescent="0.3">
      <c r="A148" s="279" t="str">
        <f>IF(Prog!B146="","",Prog!B146)</f>
        <v/>
      </c>
      <c r="B148" s="279" t="str">
        <f>IF(Prog!C146="","",Prog!C146)</f>
        <v/>
      </c>
      <c r="C148" s="279" t="str">
        <f>IF(Prog!D146="","",Prog!D146)</f>
        <v/>
      </c>
      <c r="D148" s="120"/>
      <c r="E148" s="121" t="str">
        <f t="array" ref="E148">IF($D148="","",COUNT(IF(Inventory!$B$10:$B$1000=$B148,IF(Inventory!$C$10:$C$1000=$C148,IF(Inventory!$D$10:$D$1000=$D148,IF(Inventory!$P$10:$P$1000=E$9,1))))))</f>
        <v/>
      </c>
      <c r="F148" s="121" t="str">
        <f t="array" ref="F148">IF($D148="","",COUNT(IF(Inventory!$B$10:$B$1000=$B148,IF(Inventory!$C$10:$C$1000=$C148,IF(Inventory!$D$10:$D$1000=$D148,IF(Inventory!$P$10:$P$1000=F$9,1))))))</f>
        <v/>
      </c>
      <c r="G148" s="121" t="str">
        <f t="array" ref="G148">IF($D148="","",COUNT(IF(Inventory!$B$10:$B$1000=$B148,IF(Inventory!$C$10:$C$1000=$C148,IF(Inventory!$D$10:$D$1000=$D148,IF(Inventory!$P$10:$P$1000=G$9,1))))))</f>
        <v/>
      </c>
      <c r="H148" s="121" t="str">
        <f t="array" ref="H148">IF($D148="","",COUNT(IF(Inventory!$B$10:$B$1000=$B148,IF(Inventory!$C$10:$C$1000=$C148,IF(Inventory!$D$10:$D$1000=$D148,IF(Inventory!$P$10:$P$1000=H$9,1))))))</f>
        <v/>
      </c>
      <c r="I148" s="121" t="str">
        <f t="array" ref="I148">IF($D148="","",COUNT(IF(Inventory!$B$10:$B$1000=$B148,IF(Inventory!$C$10:$C$1000=$C148,IF(Inventory!$D$10:$D$1000=$D148,IF(Inventory!$P$10:$P$1000=I$9,1))))))</f>
        <v/>
      </c>
      <c r="J148" s="121">
        <f t="shared" si="28"/>
        <v>0</v>
      </c>
      <c r="K148" s="121" t="str">
        <f t="array" ref="K148">IF($D148="","",COUNT(IF(Inventory!$B$10:$B$1000=$B148,IF(Inventory!$C$10:$C$1000=$C148,IF(Inventory!$D$10:$D$1000=$D148,IF(Inventory!$J$10:$J$1000=wicr,1)))))+COUNT(IF(Inventory!$B$10:$B$1000=$B148,IF(Inventory!$C$10:$C$1000=$C148,IF(Inventory!$D$10:$D$1000=$D148,IF(Inventory!$J$10:$J$1000=wifr,1))))))</f>
        <v/>
      </c>
      <c r="L148" s="121" t="str">
        <f t="array" ref="L148">IF($D148="","",COUNT(IF(Inventory!$B$10:$B$1000=$B148,IF(Inventory!$C$10:$C$1000=$C148,IF(Inventory!$D$10:$D$1000=$D148,IF(Inventory!$J$10:$J$1000=wicr,IF(Inventory!$P$10:$P$1000=L$9,1))))))+COUNT(IF(Inventory!$B$10:$B$1000=$B148,IF(Inventory!$C$10:$C$1000=$C148,IF(Inventory!$D$10:$D$1000=$D148,IF(Inventory!$J$10:$J$1000=wifr,IF(Inventory!$P$10:$P$1000=L$9,1)))))))</f>
        <v/>
      </c>
      <c r="M148" s="121" t="str">
        <f t="array" ref="M148">IF($D148="","",COUNT(IF(Inventory!$B$10:$B$1000=$B148,IF(Inventory!$C$10:$C$1000=$C148,IF(Inventory!$D$10:$D$1000=$D148,IF(Inventory!$J$10:$J$1000=wicr,IF(Inventory!$P$10:$P$1000=M$9,1))))))+COUNT(IF(Inventory!$B$10:$B$1000=$B148,IF(Inventory!$C$10:$C$1000=$C148,IF(Inventory!$D$10:$D$1000=$D148,IF(Inventory!$J$10:$J$1000=wifr,IF(Inventory!$P$10:$P$1000=M$9,1)))))))</f>
        <v/>
      </c>
      <c r="N148" s="121" t="str">
        <f t="array" ref="N148">IF($D148="","",COUNT(IF(Inventory!$B$10:$B$1000=$B148,IF(Inventory!$C$10:$C$1000=$C148,IF(Inventory!$D$10:$D$1000=$D148,IF(Inventory!$J$10:$J$1000=wicr,IF(Inventory!$P$10:$P$1000=N$9,1))))))+COUNT(IF(Inventory!$B$10:$B$1000=$B148,IF(Inventory!$C$10:$C$1000=$C148,IF(Inventory!$D$10:$D$1000=$D148,IF(Inventory!$J$10:$J$1000=wifr,IF(Inventory!$P$10:$P$1000=N$9,1)))))))</f>
        <v/>
      </c>
      <c r="O148" s="121" t="str">
        <f t="array" ref="O148">IF($D148="","",COUNT(IF(Inventory!$B$10:$B$1000=$B148,IF(Inventory!$C$10:$C$1000=$C148,IF(Inventory!$D$10:$D$1000=$D148,IF(Inventory!$J$10:$J$1000=wicr,IF(Inventory!$P$10:$P$1000=O$9,1))))))+COUNT(IF(Inventory!$B$10:$B$1000=$B148,IF(Inventory!$C$10:$C$1000=$C148,IF(Inventory!$D$10:$D$1000=$D148,IF(Inventory!$J$10:$J$1000=wifr,IF(Inventory!$P$10:$P$1000=O$9,1)))))))</f>
        <v/>
      </c>
      <c r="P148" s="121" t="str">
        <f t="array" ref="P148">IF($D148="","",COUNT(IF(Inventory!$B$10:$B$1000=$B148,IF(Inventory!$C$10:$C$1000=$C148,IF(Inventory!$D$10:$D$1000=$D148,IF(Inventory!$J$10:$J$1000=wicr,IF(Inventory!$P$10:$P$1000=P$9,1))))))+COUNT(IF(Inventory!$B$10:$B$1000=$B148,IF(Inventory!$C$10:$C$1000=$C148,IF(Inventory!$D$10:$D$1000=$D148,IF(Inventory!$J$10:$J$1000=wifr,IF(Inventory!$P$10:$P$1000=P$9,1)))))))</f>
        <v/>
      </c>
      <c r="Q148" s="122" t="str">
        <f t="shared" si="29"/>
        <v/>
      </c>
      <c r="R148" s="121" t="str">
        <f t="array" ref="R148">IF($D148="","",COUNT(IF(Inventory!$B$10:$B$1000=$B148,IF(Inventory!$C$10:$C$1000=$C148,IF(Inventory!$D$10:$D$1000=$D148,IF(Inventory!$J$10:$J$1000=frig,1))))))</f>
        <v/>
      </c>
      <c r="S148" s="121" t="str">
        <f t="array" ref="S148">IF($D148="","",COUNT(IF(Inventory!$B$10:$B$1000=$B148,IF(Inventory!$C$10:$C$1000=$C148,IF(Inventory!$D$10:$D$1000=$D148,IF(Inventory!$J$10:$J$1000=frig,IF(Inventory!$P$10:$P$1000=S$9,1)))))))</f>
        <v/>
      </c>
      <c r="T148" s="121" t="str">
        <f t="array" ref="T148">IF($D148="","",COUNT(IF(Inventory!$B$10:$B$1000=$B148,IF(Inventory!$C$10:$C$1000=$C148,IF(Inventory!$D$10:$D$1000=$D148,IF(Inventory!$J$10:$J$1000=frig,IF(Inventory!$P$10:$P$1000=T$9,1)))))))</f>
        <v/>
      </c>
      <c r="U148" s="121" t="str">
        <f t="array" ref="U148">IF($D148="","",COUNT(IF(Inventory!$B$10:$B$1000=$B148,IF(Inventory!$C$10:$C$1000=$C148,IF(Inventory!$D$10:$D$1000=$D148,IF(Inventory!$J$10:$J$1000=frig,IF(Inventory!$P$10:$P$1000=U$9,1)))))))</f>
        <v/>
      </c>
      <c r="V148" s="121" t="str">
        <f t="array" ref="V148">IF($D148="","",COUNT(IF(Inventory!$B$10:$B$1000=$B148,IF(Inventory!$C$10:$C$1000=$C148,IF(Inventory!$D$10:$D$1000=$D148,IF(Inventory!$J$10:$J$1000=frig,IF(Inventory!$P$10:$P$1000=V$9,1)))))))</f>
        <v/>
      </c>
      <c r="W148" s="121" t="str">
        <f t="array" ref="W148">IF($D148="","",COUNT(IF(Inventory!$B$10:$B$1000=$B148,IF(Inventory!$C$10:$C$1000=$C148,IF(Inventory!$D$10:$D$1000=$D148,IF(Inventory!$J$10:$J$1000=frig,IF(Inventory!$P$10:$P$1000=W$9,1)))))))</f>
        <v/>
      </c>
      <c r="X148" s="122" t="str">
        <f t="shared" si="30"/>
        <v/>
      </c>
      <c r="Y148" s="121" t="str">
        <f t="array" ref="Y148">IF($D148="","",COUNT(IF(Inventory!$B$10:$B$1000=$B148,IF(Inventory!$C$10:$C$1000=$C148,IF(Inventory!$D$10:$D$1000=$D148,IF(Inventory!$J$10:$J$1000=freez,1))))))</f>
        <v/>
      </c>
      <c r="Z148" s="121" t="str">
        <f t="array" ref="Z148">IF($D148="","",COUNT(IF(Inventory!$B$10:$B$1000=$B148,IF(Inventory!$C$10:$C$1000=$C148,IF(Inventory!$D$10:$D$1000=$D148,IF(Inventory!$J$10:$J$1000=freez,IF(Inventory!$P$10:$P$1000=Z$9,1)))))))</f>
        <v/>
      </c>
      <c r="AA148" s="121" t="str">
        <f t="array" ref="AA148">IF($D148="","",COUNT(IF(Inventory!$B$10:$B$1000=$B148,IF(Inventory!$C$10:$C$1000=$C148,IF(Inventory!$D$10:$D$1000=$D148,IF(Inventory!$J$10:$J$1000=freez,IF(Inventory!$P$10:$P$1000=AA$9,1)))))))</f>
        <v/>
      </c>
      <c r="AB148" s="121" t="str">
        <f t="array" ref="AB148">IF($D148="","",COUNT(IF(Inventory!$B$10:$B$1000=$B148,IF(Inventory!$C$10:$C$1000=$C148,IF(Inventory!$D$10:$D$1000=$D148,IF(Inventory!$J$10:$J$1000=freez,IF(Inventory!$P$10:$P$1000=AB$9,1)))))))</f>
        <v/>
      </c>
      <c r="AC148" s="121" t="str">
        <f t="array" ref="AC148">IF($D148="","",COUNT(IF(Inventory!$B$10:$B$1000=$B148,IF(Inventory!$C$10:$C$1000=$C148,IF(Inventory!$D$10:$D$1000=$D148,IF(Inventory!$J$10:$J$1000=freez,IF(Inventory!$P$10:$P$1000=AC$9,1)))))))</f>
        <v/>
      </c>
      <c r="AD148" s="121" t="str">
        <f t="array" ref="AD148">IF($D148="","",COUNT(IF(Inventory!$B$10:$B$1000=$B148,IF(Inventory!$C$10:$C$1000=$C148,IF(Inventory!$D$10:$D$1000=$D148,IF(Inventory!$J$10:$J$1000=freez,IF(Inventory!$P$10:$P$1000=AD$9,1)))))))</f>
        <v/>
      </c>
      <c r="AE148" s="122" t="str">
        <f t="shared" si="31"/>
        <v/>
      </c>
      <c r="AF148" s="121" t="str">
        <f t="array" ref="AF148">IF($D148="","",SUM(IF(Inventory!$B$10:$B$1000=$B148,IF(Inventory!$C$10:$C$1000=$C148,IF(Inventory!$D$10:$D$1000=$D148,IF(Inventory!$J$10:$J$1000=frig,Inventory!$AC$10:$AC$1000)))))+SUM(IF(Inventory!$B$10:$B$1000=$B148,IF(Inventory!$C$10:$C$1000=$C148,IF(Inventory!$D$10:$D$1000=$D148,IF(Inventory!$J$10:$J$1000=wicr,Inventory!$AC$10:$AC$1000))))))</f>
        <v/>
      </c>
      <c r="AG148" s="121" t="str">
        <f t="array" ref="AG148">IF($D148="","",SUM(IF(Inventory!$B$10:$B$1000=$B148,IF(Inventory!$C$10:$C$1000=$C148,IF(Inventory!$D$10:$D$1000=$D148,IF(Inventory!$J$10:$J$1000=frig,IF(Inventory!$P$10:$P$1000=AG$9,Inventory!$AC$10:$AC$1000))))))+SUM(IF(Inventory!$B$10:$B$1000=$B148,IF(Inventory!$C$10:$C$1000=$C148,IF(Inventory!$D$10:$D$1000=$D148,IF(Inventory!$J$10:$J$1000=wicr,IF(Inventory!$P$10:$P$1000=AG$9,Inventory!$AC$10:$AC$1000)))))))</f>
        <v/>
      </c>
      <c r="AH148" s="121" t="str">
        <f t="array" ref="AH148">IF($D148="","",SUM(IF(Inventory!$B$10:$B$1000=$B148,IF(Inventory!$C$10:$C$1000=$C148,IF(Inventory!$D$10:$D$1000=$D148,IF(Inventory!$J$10:$J$1000=frig,IF(Inventory!$P$10:$P$1000=AH$9,Inventory!$AC$10:$AC$1000))))))+SUM(IF(Inventory!$B$10:$B$1000=$B148,IF(Inventory!$C$10:$C$1000=$C148,IF(Inventory!$D$10:$D$1000=$D148,IF(Inventory!$J$10:$J$1000=wicr,IF(Inventory!$P$10:$P$1000=AH$9,Inventory!$AC$10:$AC$1000)))))))</f>
        <v/>
      </c>
      <c r="AI148" s="121" t="str">
        <f t="array" ref="AI148">IF($D148="","",SUM(IF(Inventory!$B$10:$B$1000=$B148,IF(Inventory!$C$10:$C$1000=$C148,IF(Inventory!$D$10:$D$1000=$D148,IF(Inventory!$J$10:$J$1000=frig,IF(Inventory!$P$10:$P$1000=AI$9,Inventory!$AC$10:$AC$1000))))))+SUM(IF(Inventory!$B$10:$B$1000=$B148,IF(Inventory!$C$10:$C$1000=$C148,IF(Inventory!$D$10:$D$1000=$D148,IF(Inventory!$J$10:$J$1000=wicr,IF(Inventory!$P$10:$P$1000=AI$9,Inventory!$AC$10:$AC$1000)))))))</f>
        <v/>
      </c>
      <c r="AJ148" s="121" t="str">
        <f t="array" ref="AJ148">IF($D148="","",SUM(IF(Inventory!$B$10:$B$1000=$B148,IF(Inventory!$C$10:$C$1000=$C148,IF(Inventory!$D$10:$D$1000=$D148,IF(Inventory!$J$10:$J$1000=frig,IF(Inventory!$P$10:$P$1000=AJ$9,Inventory!$AC$10:$AC$1000))))))+SUM(IF(Inventory!$B$10:$B$1000=$B148,IF(Inventory!$C$10:$C$1000=$C148,IF(Inventory!$D$10:$D$1000=$D148,IF(Inventory!$J$10:$J$1000=wicr,IF(Inventory!$P$10:$P$1000=AJ$9,Inventory!$AC$10:$AC$1000)))))))</f>
        <v/>
      </c>
      <c r="AK148" s="121" t="str">
        <f t="array" ref="AK148">IF($D148="","",SUM(IF(Inventory!$B$10:$B$1000=$B148,IF(Inventory!$C$10:$C$1000=$C148,IF(Inventory!$D$10:$D$1000=$D148,IF(Inventory!$J$10:$J$1000=frig,IF(Inventory!$P$10:$P$1000=AK$9,Inventory!$AC$10:$AC$1000))))))+SUM(IF(Inventory!$B$10:$B$1000=$B148,IF(Inventory!$C$10:$C$1000=$C148,IF(Inventory!$D$10:$D$1000=$D148,IF(Inventory!$J$10:$J$1000=wicr,IF(Inventory!$P$10:$P$1000=AK$9,Inventory!$AC$10:$AC$1000)))))))</f>
        <v/>
      </c>
      <c r="AL148" s="123" t="str">
        <f t="shared" si="32"/>
        <v/>
      </c>
      <c r="AM148" s="121" t="str">
        <f t="array" ref="AM148">IF($D148="","",SUM(IF(Inventory!$B$10:$B$1000=$B148,IF(Inventory!$C$10:$C$1000=$C148,IF(Inventory!$D$10:$D$1000=$D148,IF(Inventory!$J$10:$J$1000=freez,Inventory!$AD$10:$AD$1000)))))+SUM(IF(Inventory!$B$10:$B$1000=$B148,IF(Inventory!$C$10:$C$1000=$C148,IF(Inventory!$D$10:$D$1000=$D148,IF(Inventory!$J$10:$J$1000=wifr,Inventory!$AD$10:$AD$1000))))))</f>
        <v/>
      </c>
      <c r="AN148" s="121" t="str">
        <f t="array" ref="AN148">IF($D148="","",SUM(IF(Inventory!$B$10:$B$1000=$B148,IF(Inventory!$C$10:$C$1000=$C148,IF(Inventory!$D$10:$D$1000=$D148,IF(Inventory!$J$10:$J$1000=freez,IF(Inventory!$P$10:$P$1000=AN$9,Inventory!$AD$10:$AD$1000))))))+SUM(IF(Inventory!$B$10:$B$1000=$B148,IF(Inventory!$C$10:$C$1000=$C148,IF(Inventory!$D$10:$D$1000=$D148,IF(Inventory!$J$10:$J$1000=wifr,IF(Inventory!$P$10:$P$1000=AN$9,Inventory!$AD$10:$AD$1000)))))))</f>
        <v/>
      </c>
      <c r="AO148" s="121" t="str">
        <f t="array" ref="AO148">IF($D148="","",SUM(IF(Inventory!$B$10:$B$1000=$B148,IF(Inventory!$C$10:$C$1000=$C148,IF(Inventory!$D$10:$D$1000=$D148,IF(Inventory!$J$10:$J$1000=freez,IF(Inventory!$P$10:$P$1000=AO$9,Inventory!$AD$10:$AD$1000))))))+SUM(IF(Inventory!$B$10:$B$1000=$B148,IF(Inventory!$C$10:$C$1000=$C148,IF(Inventory!$D$10:$D$1000=$D148,IF(Inventory!$J$10:$J$1000=wifr,IF(Inventory!$P$10:$P$1000=AO$9,Inventory!$AD$10:$AD$1000)))))))</f>
        <v/>
      </c>
      <c r="AP148" s="121" t="str">
        <f t="array" ref="AP148">IF($D148="","",SUM(IF(Inventory!$B$10:$B$1000=$B148,IF(Inventory!$C$10:$C$1000=$C148,IF(Inventory!$D$10:$D$1000=$D148,IF(Inventory!$J$10:$J$1000=freez,IF(Inventory!$P$10:$P$1000=AP$9,Inventory!$AD$10:$AD$1000))))))+SUM(IF(Inventory!$B$10:$B$1000=$B148,IF(Inventory!$C$10:$C$1000=$C148,IF(Inventory!$D$10:$D$1000=$D148,IF(Inventory!$J$10:$J$1000=wifr,IF(Inventory!$P$10:$P$1000=AP$9,Inventory!$AD$10:$AD$1000)))))))</f>
        <v/>
      </c>
      <c r="AQ148" s="121" t="str">
        <f t="array" ref="AQ148">IF($D148="","",SUM(IF(Inventory!$B$10:$B$1000=$B148,IF(Inventory!$C$10:$C$1000=$C148,IF(Inventory!$D$10:$D$1000=$D148,IF(Inventory!$J$10:$J$1000=freez,IF(Inventory!$P$10:$P$1000=AQ$9,Inventory!$AD$10:$AD$1000))))))+SUM(IF(Inventory!$B$10:$B$1000=$B148,IF(Inventory!$C$10:$C$1000=$C148,IF(Inventory!$D$10:$D$1000=$D148,IF(Inventory!$J$10:$J$1000=wifr,IF(Inventory!$P$10:$P$1000=AQ$9,Inventory!$AD$10:$AD$1000)))))))</f>
        <v/>
      </c>
      <c r="AR148" s="121" t="str">
        <f t="array" ref="AR148">IF($D148="","",SUM(IF(Inventory!$B$10:$B$1000=$B148,IF(Inventory!$C$10:$C$1000=$C148,IF(Inventory!$D$10:$D$1000=$D148,IF(Inventory!$J$10:$J$1000=freez,IF(Inventory!$P$10:$P$1000=AR$9,Inventory!$AD$10:$AD$1000))))))+SUM(IF(Inventory!$B$10:$B$1000=$B148,IF(Inventory!$C$10:$C$1000=$C148,IF(Inventory!$D$10:$D$1000=$D148,IF(Inventory!$J$10:$J$1000=wifr,IF(Inventory!$P$10:$P$1000=AR$9,Inventory!$AD$10:$AD$1000)))))))</f>
        <v/>
      </c>
      <c r="AS148" s="124" t="str">
        <f t="shared" si="33"/>
        <v/>
      </c>
      <c r="AU148" s="352"/>
      <c r="AV148" s="352"/>
      <c r="AX148" s="125">
        <f>IF($C148="",0,Prog!$H146*AX$6*($AU148+$AV148)/12000)</f>
        <v>0</v>
      </c>
      <c r="AY148" s="125">
        <f>IF($C148="",0,Prog!$H146*AY$6*($AU148+$AV148)/12000)</f>
        <v>0</v>
      </c>
      <c r="AZ148" s="121"/>
    </row>
    <row r="149" spans="1:52" ht="16.5" x14ac:dyDescent="0.3">
      <c r="A149" s="279" t="str">
        <f>IF(Prog!B147="","",Prog!B147)</f>
        <v/>
      </c>
      <c r="B149" s="279" t="str">
        <f>IF(Prog!C147="","",Prog!C147)</f>
        <v/>
      </c>
      <c r="C149" s="279" t="str">
        <f>IF(Prog!D147="","",Prog!D147)</f>
        <v/>
      </c>
      <c r="D149" s="120"/>
      <c r="E149" s="121" t="str">
        <f t="array" ref="E149">IF($D149="","",COUNT(IF(Inventory!$B$10:$B$1000=$B149,IF(Inventory!$C$10:$C$1000=$C149,IF(Inventory!$D$10:$D$1000=$D149,IF(Inventory!$P$10:$P$1000=E$9,1))))))</f>
        <v/>
      </c>
      <c r="F149" s="121" t="str">
        <f t="array" ref="F149">IF($D149="","",COUNT(IF(Inventory!$B$10:$B$1000=$B149,IF(Inventory!$C$10:$C$1000=$C149,IF(Inventory!$D$10:$D$1000=$D149,IF(Inventory!$P$10:$P$1000=F$9,1))))))</f>
        <v/>
      </c>
      <c r="G149" s="121" t="str">
        <f t="array" ref="G149">IF($D149="","",COUNT(IF(Inventory!$B$10:$B$1000=$B149,IF(Inventory!$C$10:$C$1000=$C149,IF(Inventory!$D$10:$D$1000=$D149,IF(Inventory!$P$10:$P$1000=G$9,1))))))</f>
        <v/>
      </c>
      <c r="H149" s="121" t="str">
        <f t="array" ref="H149">IF($D149="","",COUNT(IF(Inventory!$B$10:$B$1000=$B149,IF(Inventory!$C$10:$C$1000=$C149,IF(Inventory!$D$10:$D$1000=$D149,IF(Inventory!$P$10:$P$1000=H$9,1))))))</f>
        <v/>
      </c>
      <c r="I149" s="121" t="str">
        <f t="array" ref="I149">IF($D149="","",COUNT(IF(Inventory!$B$10:$B$1000=$B149,IF(Inventory!$C$10:$C$1000=$C149,IF(Inventory!$D$10:$D$1000=$D149,IF(Inventory!$P$10:$P$1000=I$9,1))))))</f>
        <v/>
      </c>
      <c r="J149" s="121">
        <f t="shared" si="28"/>
        <v>0</v>
      </c>
      <c r="K149" s="121" t="str">
        <f t="array" ref="K149">IF($D149="","",COUNT(IF(Inventory!$B$10:$B$1000=$B149,IF(Inventory!$C$10:$C$1000=$C149,IF(Inventory!$D$10:$D$1000=$D149,IF(Inventory!$J$10:$J$1000=wicr,1)))))+COUNT(IF(Inventory!$B$10:$B$1000=$B149,IF(Inventory!$C$10:$C$1000=$C149,IF(Inventory!$D$10:$D$1000=$D149,IF(Inventory!$J$10:$J$1000=wifr,1))))))</f>
        <v/>
      </c>
      <c r="L149" s="121" t="str">
        <f t="array" ref="L149">IF($D149="","",COUNT(IF(Inventory!$B$10:$B$1000=$B149,IF(Inventory!$C$10:$C$1000=$C149,IF(Inventory!$D$10:$D$1000=$D149,IF(Inventory!$J$10:$J$1000=wicr,IF(Inventory!$P$10:$P$1000=L$9,1))))))+COUNT(IF(Inventory!$B$10:$B$1000=$B149,IF(Inventory!$C$10:$C$1000=$C149,IF(Inventory!$D$10:$D$1000=$D149,IF(Inventory!$J$10:$J$1000=wifr,IF(Inventory!$P$10:$P$1000=L$9,1)))))))</f>
        <v/>
      </c>
      <c r="M149" s="121" t="str">
        <f t="array" ref="M149">IF($D149="","",COUNT(IF(Inventory!$B$10:$B$1000=$B149,IF(Inventory!$C$10:$C$1000=$C149,IF(Inventory!$D$10:$D$1000=$D149,IF(Inventory!$J$10:$J$1000=wicr,IF(Inventory!$P$10:$P$1000=M$9,1))))))+COUNT(IF(Inventory!$B$10:$B$1000=$B149,IF(Inventory!$C$10:$C$1000=$C149,IF(Inventory!$D$10:$D$1000=$D149,IF(Inventory!$J$10:$J$1000=wifr,IF(Inventory!$P$10:$P$1000=M$9,1)))))))</f>
        <v/>
      </c>
      <c r="N149" s="121" t="str">
        <f t="array" ref="N149">IF($D149="","",COUNT(IF(Inventory!$B$10:$B$1000=$B149,IF(Inventory!$C$10:$C$1000=$C149,IF(Inventory!$D$10:$D$1000=$D149,IF(Inventory!$J$10:$J$1000=wicr,IF(Inventory!$P$10:$P$1000=N$9,1))))))+COUNT(IF(Inventory!$B$10:$B$1000=$B149,IF(Inventory!$C$10:$C$1000=$C149,IF(Inventory!$D$10:$D$1000=$D149,IF(Inventory!$J$10:$J$1000=wifr,IF(Inventory!$P$10:$P$1000=N$9,1)))))))</f>
        <v/>
      </c>
      <c r="O149" s="121" t="str">
        <f t="array" ref="O149">IF($D149="","",COUNT(IF(Inventory!$B$10:$B$1000=$B149,IF(Inventory!$C$10:$C$1000=$C149,IF(Inventory!$D$10:$D$1000=$D149,IF(Inventory!$J$10:$J$1000=wicr,IF(Inventory!$P$10:$P$1000=O$9,1))))))+COUNT(IF(Inventory!$B$10:$B$1000=$B149,IF(Inventory!$C$10:$C$1000=$C149,IF(Inventory!$D$10:$D$1000=$D149,IF(Inventory!$J$10:$J$1000=wifr,IF(Inventory!$P$10:$P$1000=O$9,1)))))))</f>
        <v/>
      </c>
      <c r="P149" s="121" t="str">
        <f t="array" ref="P149">IF($D149="","",COUNT(IF(Inventory!$B$10:$B$1000=$B149,IF(Inventory!$C$10:$C$1000=$C149,IF(Inventory!$D$10:$D$1000=$D149,IF(Inventory!$J$10:$J$1000=wicr,IF(Inventory!$P$10:$P$1000=P$9,1))))))+COUNT(IF(Inventory!$B$10:$B$1000=$B149,IF(Inventory!$C$10:$C$1000=$C149,IF(Inventory!$D$10:$D$1000=$D149,IF(Inventory!$J$10:$J$1000=wifr,IF(Inventory!$P$10:$P$1000=P$9,1)))))))</f>
        <v/>
      </c>
      <c r="Q149" s="122" t="str">
        <f t="shared" si="29"/>
        <v/>
      </c>
      <c r="R149" s="121" t="str">
        <f t="array" ref="R149">IF($D149="","",COUNT(IF(Inventory!$B$10:$B$1000=$B149,IF(Inventory!$C$10:$C$1000=$C149,IF(Inventory!$D$10:$D$1000=$D149,IF(Inventory!$J$10:$J$1000=frig,1))))))</f>
        <v/>
      </c>
      <c r="S149" s="121" t="str">
        <f t="array" ref="S149">IF($D149="","",COUNT(IF(Inventory!$B$10:$B$1000=$B149,IF(Inventory!$C$10:$C$1000=$C149,IF(Inventory!$D$10:$D$1000=$D149,IF(Inventory!$J$10:$J$1000=frig,IF(Inventory!$P$10:$P$1000=S$9,1)))))))</f>
        <v/>
      </c>
      <c r="T149" s="121" t="str">
        <f t="array" ref="T149">IF($D149="","",COUNT(IF(Inventory!$B$10:$B$1000=$B149,IF(Inventory!$C$10:$C$1000=$C149,IF(Inventory!$D$10:$D$1000=$D149,IF(Inventory!$J$10:$J$1000=frig,IF(Inventory!$P$10:$P$1000=T$9,1)))))))</f>
        <v/>
      </c>
      <c r="U149" s="121" t="str">
        <f t="array" ref="U149">IF($D149="","",COUNT(IF(Inventory!$B$10:$B$1000=$B149,IF(Inventory!$C$10:$C$1000=$C149,IF(Inventory!$D$10:$D$1000=$D149,IF(Inventory!$J$10:$J$1000=frig,IF(Inventory!$P$10:$P$1000=U$9,1)))))))</f>
        <v/>
      </c>
      <c r="V149" s="121" t="str">
        <f t="array" ref="V149">IF($D149="","",COUNT(IF(Inventory!$B$10:$B$1000=$B149,IF(Inventory!$C$10:$C$1000=$C149,IF(Inventory!$D$10:$D$1000=$D149,IF(Inventory!$J$10:$J$1000=frig,IF(Inventory!$P$10:$P$1000=V$9,1)))))))</f>
        <v/>
      </c>
      <c r="W149" s="121" t="str">
        <f t="array" ref="W149">IF($D149="","",COUNT(IF(Inventory!$B$10:$B$1000=$B149,IF(Inventory!$C$10:$C$1000=$C149,IF(Inventory!$D$10:$D$1000=$D149,IF(Inventory!$J$10:$J$1000=frig,IF(Inventory!$P$10:$P$1000=W$9,1)))))))</f>
        <v/>
      </c>
      <c r="X149" s="122" t="str">
        <f t="shared" si="30"/>
        <v/>
      </c>
      <c r="Y149" s="121" t="str">
        <f t="array" ref="Y149">IF($D149="","",COUNT(IF(Inventory!$B$10:$B$1000=$B149,IF(Inventory!$C$10:$C$1000=$C149,IF(Inventory!$D$10:$D$1000=$D149,IF(Inventory!$J$10:$J$1000=freez,1))))))</f>
        <v/>
      </c>
      <c r="Z149" s="121" t="str">
        <f t="array" ref="Z149">IF($D149="","",COUNT(IF(Inventory!$B$10:$B$1000=$B149,IF(Inventory!$C$10:$C$1000=$C149,IF(Inventory!$D$10:$D$1000=$D149,IF(Inventory!$J$10:$J$1000=freez,IF(Inventory!$P$10:$P$1000=Z$9,1)))))))</f>
        <v/>
      </c>
      <c r="AA149" s="121" t="str">
        <f t="array" ref="AA149">IF($D149="","",COUNT(IF(Inventory!$B$10:$B$1000=$B149,IF(Inventory!$C$10:$C$1000=$C149,IF(Inventory!$D$10:$D$1000=$D149,IF(Inventory!$J$10:$J$1000=freez,IF(Inventory!$P$10:$P$1000=AA$9,1)))))))</f>
        <v/>
      </c>
      <c r="AB149" s="121" t="str">
        <f t="array" ref="AB149">IF($D149="","",COUNT(IF(Inventory!$B$10:$B$1000=$B149,IF(Inventory!$C$10:$C$1000=$C149,IF(Inventory!$D$10:$D$1000=$D149,IF(Inventory!$J$10:$J$1000=freez,IF(Inventory!$P$10:$P$1000=AB$9,1)))))))</f>
        <v/>
      </c>
      <c r="AC149" s="121" t="str">
        <f t="array" ref="AC149">IF($D149="","",COUNT(IF(Inventory!$B$10:$B$1000=$B149,IF(Inventory!$C$10:$C$1000=$C149,IF(Inventory!$D$10:$D$1000=$D149,IF(Inventory!$J$10:$J$1000=freez,IF(Inventory!$P$10:$P$1000=AC$9,1)))))))</f>
        <v/>
      </c>
      <c r="AD149" s="121" t="str">
        <f t="array" ref="AD149">IF($D149="","",COUNT(IF(Inventory!$B$10:$B$1000=$B149,IF(Inventory!$C$10:$C$1000=$C149,IF(Inventory!$D$10:$D$1000=$D149,IF(Inventory!$J$10:$J$1000=freez,IF(Inventory!$P$10:$P$1000=AD$9,1)))))))</f>
        <v/>
      </c>
      <c r="AE149" s="122" t="str">
        <f t="shared" si="31"/>
        <v/>
      </c>
      <c r="AF149" s="121" t="str">
        <f t="array" ref="AF149">IF($D149="","",SUM(IF(Inventory!$B$10:$B$1000=$B149,IF(Inventory!$C$10:$C$1000=$C149,IF(Inventory!$D$10:$D$1000=$D149,IF(Inventory!$J$10:$J$1000=frig,Inventory!$AC$10:$AC$1000)))))+SUM(IF(Inventory!$B$10:$B$1000=$B149,IF(Inventory!$C$10:$C$1000=$C149,IF(Inventory!$D$10:$D$1000=$D149,IF(Inventory!$J$10:$J$1000=wicr,Inventory!$AC$10:$AC$1000))))))</f>
        <v/>
      </c>
      <c r="AG149" s="121" t="str">
        <f t="array" ref="AG149">IF($D149="","",SUM(IF(Inventory!$B$10:$B$1000=$B149,IF(Inventory!$C$10:$C$1000=$C149,IF(Inventory!$D$10:$D$1000=$D149,IF(Inventory!$J$10:$J$1000=frig,IF(Inventory!$P$10:$P$1000=AG$9,Inventory!$AC$10:$AC$1000))))))+SUM(IF(Inventory!$B$10:$B$1000=$B149,IF(Inventory!$C$10:$C$1000=$C149,IF(Inventory!$D$10:$D$1000=$D149,IF(Inventory!$J$10:$J$1000=wicr,IF(Inventory!$P$10:$P$1000=AG$9,Inventory!$AC$10:$AC$1000)))))))</f>
        <v/>
      </c>
      <c r="AH149" s="121" t="str">
        <f t="array" ref="AH149">IF($D149="","",SUM(IF(Inventory!$B$10:$B$1000=$B149,IF(Inventory!$C$10:$C$1000=$C149,IF(Inventory!$D$10:$D$1000=$D149,IF(Inventory!$J$10:$J$1000=frig,IF(Inventory!$P$10:$P$1000=AH$9,Inventory!$AC$10:$AC$1000))))))+SUM(IF(Inventory!$B$10:$B$1000=$B149,IF(Inventory!$C$10:$C$1000=$C149,IF(Inventory!$D$10:$D$1000=$D149,IF(Inventory!$J$10:$J$1000=wicr,IF(Inventory!$P$10:$P$1000=AH$9,Inventory!$AC$10:$AC$1000)))))))</f>
        <v/>
      </c>
      <c r="AI149" s="121" t="str">
        <f t="array" ref="AI149">IF($D149="","",SUM(IF(Inventory!$B$10:$B$1000=$B149,IF(Inventory!$C$10:$C$1000=$C149,IF(Inventory!$D$10:$D$1000=$D149,IF(Inventory!$J$10:$J$1000=frig,IF(Inventory!$P$10:$P$1000=AI$9,Inventory!$AC$10:$AC$1000))))))+SUM(IF(Inventory!$B$10:$B$1000=$B149,IF(Inventory!$C$10:$C$1000=$C149,IF(Inventory!$D$10:$D$1000=$D149,IF(Inventory!$J$10:$J$1000=wicr,IF(Inventory!$P$10:$P$1000=AI$9,Inventory!$AC$10:$AC$1000)))))))</f>
        <v/>
      </c>
      <c r="AJ149" s="121" t="str">
        <f t="array" ref="AJ149">IF($D149="","",SUM(IF(Inventory!$B$10:$B$1000=$B149,IF(Inventory!$C$10:$C$1000=$C149,IF(Inventory!$D$10:$D$1000=$D149,IF(Inventory!$J$10:$J$1000=frig,IF(Inventory!$P$10:$P$1000=AJ$9,Inventory!$AC$10:$AC$1000))))))+SUM(IF(Inventory!$B$10:$B$1000=$B149,IF(Inventory!$C$10:$C$1000=$C149,IF(Inventory!$D$10:$D$1000=$D149,IF(Inventory!$J$10:$J$1000=wicr,IF(Inventory!$P$10:$P$1000=AJ$9,Inventory!$AC$10:$AC$1000)))))))</f>
        <v/>
      </c>
      <c r="AK149" s="121" t="str">
        <f t="array" ref="AK149">IF($D149="","",SUM(IF(Inventory!$B$10:$B$1000=$B149,IF(Inventory!$C$10:$C$1000=$C149,IF(Inventory!$D$10:$D$1000=$D149,IF(Inventory!$J$10:$J$1000=frig,IF(Inventory!$P$10:$P$1000=AK$9,Inventory!$AC$10:$AC$1000))))))+SUM(IF(Inventory!$B$10:$B$1000=$B149,IF(Inventory!$C$10:$C$1000=$C149,IF(Inventory!$D$10:$D$1000=$D149,IF(Inventory!$J$10:$J$1000=wicr,IF(Inventory!$P$10:$P$1000=AK$9,Inventory!$AC$10:$AC$1000)))))))</f>
        <v/>
      </c>
      <c r="AL149" s="123" t="str">
        <f t="shared" si="32"/>
        <v/>
      </c>
      <c r="AM149" s="121" t="str">
        <f t="array" ref="AM149">IF($D149="","",SUM(IF(Inventory!$B$10:$B$1000=$B149,IF(Inventory!$C$10:$C$1000=$C149,IF(Inventory!$D$10:$D$1000=$D149,IF(Inventory!$J$10:$J$1000=freez,Inventory!$AD$10:$AD$1000)))))+SUM(IF(Inventory!$B$10:$B$1000=$B149,IF(Inventory!$C$10:$C$1000=$C149,IF(Inventory!$D$10:$D$1000=$D149,IF(Inventory!$J$10:$J$1000=wifr,Inventory!$AD$10:$AD$1000))))))</f>
        <v/>
      </c>
      <c r="AN149" s="121" t="str">
        <f t="array" ref="AN149">IF($D149="","",SUM(IF(Inventory!$B$10:$B$1000=$B149,IF(Inventory!$C$10:$C$1000=$C149,IF(Inventory!$D$10:$D$1000=$D149,IF(Inventory!$J$10:$J$1000=freez,IF(Inventory!$P$10:$P$1000=AN$9,Inventory!$AD$10:$AD$1000))))))+SUM(IF(Inventory!$B$10:$B$1000=$B149,IF(Inventory!$C$10:$C$1000=$C149,IF(Inventory!$D$10:$D$1000=$D149,IF(Inventory!$J$10:$J$1000=wifr,IF(Inventory!$P$10:$P$1000=AN$9,Inventory!$AD$10:$AD$1000)))))))</f>
        <v/>
      </c>
      <c r="AO149" s="121" t="str">
        <f t="array" ref="AO149">IF($D149="","",SUM(IF(Inventory!$B$10:$B$1000=$B149,IF(Inventory!$C$10:$C$1000=$C149,IF(Inventory!$D$10:$D$1000=$D149,IF(Inventory!$J$10:$J$1000=freez,IF(Inventory!$P$10:$P$1000=AO$9,Inventory!$AD$10:$AD$1000))))))+SUM(IF(Inventory!$B$10:$B$1000=$B149,IF(Inventory!$C$10:$C$1000=$C149,IF(Inventory!$D$10:$D$1000=$D149,IF(Inventory!$J$10:$J$1000=wifr,IF(Inventory!$P$10:$P$1000=AO$9,Inventory!$AD$10:$AD$1000)))))))</f>
        <v/>
      </c>
      <c r="AP149" s="121" t="str">
        <f t="array" ref="AP149">IF($D149="","",SUM(IF(Inventory!$B$10:$B$1000=$B149,IF(Inventory!$C$10:$C$1000=$C149,IF(Inventory!$D$10:$D$1000=$D149,IF(Inventory!$J$10:$J$1000=freez,IF(Inventory!$P$10:$P$1000=AP$9,Inventory!$AD$10:$AD$1000))))))+SUM(IF(Inventory!$B$10:$B$1000=$B149,IF(Inventory!$C$10:$C$1000=$C149,IF(Inventory!$D$10:$D$1000=$D149,IF(Inventory!$J$10:$J$1000=wifr,IF(Inventory!$P$10:$P$1000=AP$9,Inventory!$AD$10:$AD$1000)))))))</f>
        <v/>
      </c>
      <c r="AQ149" s="121" t="str">
        <f t="array" ref="AQ149">IF($D149="","",SUM(IF(Inventory!$B$10:$B$1000=$B149,IF(Inventory!$C$10:$C$1000=$C149,IF(Inventory!$D$10:$D$1000=$D149,IF(Inventory!$J$10:$J$1000=freez,IF(Inventory!$P$10:$P$1000=AQ$9,Inventory!$AD$10:$AD$1000))))))+SUM(IF(Inventory!$B$10:$B$1000=$B149,IF(Inventory!$C$10:$C$1000=$C149,IF(Inventory!$D$10:$D$1000=$D149,IF(Inventory!$J$10:$J$1000=wifr,IF(Inventory!$P$10:$P$1000=AQ$9,Inventory!$AD$10:$AD$1000)))))))</f>
        <v/>
      </c>
      <c r="AR149" s="121" t="str">
        <f t="array" ref="AR149">IF($D149="","",SUM(IF(Inventory!$B$10:$B$1000=$B149,IF(Inventory!$C$10:$C$1000=$C149,IF(Inventory!$D$10:$D$1000=$D149,IF(Inventory!$J$10:$J$1000=freez,IF(Inventory!$P$10:$P$1000=AR$9,Inventory!$AD$10:$AD$1000))))))+SUM(IF(Inventory!$B$10:$B$1000=$B149,IF(Inventory!$C$10:$C$1000=$C149,IF(Inventory!$D$10:$D$1000=$D149,IF(Inventory!$J$10:$J$1000=wifr,IF(Inventory!$P$10:$P$1000=AR$9,Inventory!$AD$10:$AD$1000)))))))</f>
        <v/>
      </c>
      <c r="AS149" s="124" t="str">
        <f t="shared" si="33"/>
        <v/>
      </c>
      <c r="AU149" s="352"/>
      <c r="AV149" s="352"/>
      <c r="AX149" s="125">
        <f>IF($C149="",0,Prog!$H147*AX$6*($AU149+$AV149)/12000)</f>
        <v>0</v>
      </c>
      <c r="AY149" s="125">
        <f>IF($C149="",0,Prog!$H147*AY$6*($AU149+$AV149)/12000)</f>
        <v>0</v>
      </c>
      <c r="AZ149" s="121"/>
    </row>
    <row r="150" spans="1:52" ht="16.5" x14ac:dyDescent="0.3">
      <c r="A150" s="279" t="str">
        <f>IF(Prog!B148="","",Prog!B148)</f>
        <v/>
      </c>
      <c r="B150" s="279" t="str">
        <f>IF(Prog!C148="","",Prog!C148)</f>
        <v/>
      </c>
      <c r="C150" s="279" t="str">
        <f>IF(Prog!D148="","",Prog!D148)</f>
        <v/>
      </c>
      <c r="D150" s="120"/>
      <c r="E150" s="121" t="str">
        <f t="array" ref="E150">IF($D150="","",COUNT(IF(Inventory!$B$10:$B$1000=$B150,IF(Inventory!$C$10:$C$1000=$C150,IF(Inventory!$D$10:$D$1000=$D150,IF(Inventory!$P$10:$P$1000=E$9,1))))))</f>
        <v/>
      </c>
      <c r="F150" s="121" t="str">
        <f t="array" ref="F150">IF($D150="","",COUNT(IF(Inventory!$B$10:$B$1000=$B150,IF(Inventory!$C$10:$C$1000=$C150,IF(Inventory!$D$10:$D$1000=$D150,IF(Inventory!$P$10:$P$1000=F$9,1))))))</f>
        <v/>
      </c>
      <c r="G150" s="121" t="str">
        <f t="array" ref="G150">IF($D150="","",COUNT(IF(Inventory!$B$10:$B$1000=$B150,IF(Inventory!$C$10:$C$1000=$C150,IF(Inventory!$D$10:$D$1000=$D150,IF(Inventory!$P$10:$P$1000=G$9,1))))))</f>
        <v/>
      </c>
      <c r="H150" s="121" t="str">
        <f t="array" ref="H150">IF($D150="","",COUNT(IF(Inventory!$B$10:$B$1000=$B150,IF(Inventory!$C$10:$C$1000=$C150,IF(Inventory!$D$10:$D$1000=$D150,IF(Inventory!$P$10:$P$1000=H$9,1))))))</f>
        <v/>
      </c>
      <c r="I150" s="121" t="str">
        <f t="array" ref="I150">IF($D150="","",COUNT(IF(Inventory!$B$10:$B$1000=$B150,IF(Inventory!$C$10:$C$1000=$C150,IF(Inventory!$D$10:$D$1000=$D150,IF(Inventory!$P$10:$P$1000=I$9,1))))))</f>
        <v/>
      </c>
      <c r="J150" s="121">
        <f t="shared" si="28"/>
        <v>0</v>
      </c>
      <c r="K150" s="121" t="str">
        <f t="array" ref="K150">IF($D150="","",COUNT(IF(Inventory!$B$10:$B$1000=$B150,IF(Inventory!$C$10:$C$1000=$C150,IF(Inventory!$D$10:$D$1000=$D150,IF(Inventory!$J$10:$J$1000=wicr,1)))))+COUNT(IF(Inventory!$B$10:$B$1000=$B150,IF(Inventory!$C$10:$C$1000=$C150,IF(Inventory!$D$10:$D$1000=$D150,IF(Inventory!$J$10:$J$1000=wifr,1))))))</f>
        <v/>
      </c>
      <c r="L150" s="121" t="str">
        <f t="array" ref="L150">IF($D150="","",COUNT(IF(Inventory!$B$10:$B$1000=$B150,IF(Inventory!$C$10:$C$1000=$C150,IF(Inventory!$D$10:$D$1000=$D150,IF(Inventory!$J$10:$J$1000=wicr,IF(Inventory!$P$10:$P$1000=L$9,1))))))+COUNT(IF(Inventory!$B$10:$B$1000=$B150,IF(Inventory!$C$10:$C$1000=$C150,IF(Inventory!$D$10:$D$1000=$D150,IF(Inventory!$J$10:$J$1000=wifr,IF(Inventory!$P$10:$P$1000=L$9,1)))))))</f>
        <v/>
      </c>
      <c r="M150" s="121" t="str">
        <f t="array" ref="M150">IF($D150="","",COUNT(IF(Inventory!$B$10:$B$1000=$B150,IF(Inventory!$C$10:$C$1000=$C150,IF(Inventory!$D$10:$D$1000=$D150,IF(Inventory!$J$10:$J$1000=wicr,IF(Inventory!$P$10:$P$1000=M$9,1))))))+COUNT(IF(Inventory!$B$10:$B$1000=$B150,IF(Inventory!$C$10:$C$1000=$C150,IF(Inventory!$D$10:$D$1000=$D150,IF(Inventory!$J$10:$J$1000=wifr,IF(Inventory!$P$10:$P$1000=M$9,1)))))))</f>
        <v/>
      </c>
      <c r="N150" s="121" t="str">
        <f t="array" ref="N150">IF($D150="","",COUNT(IF(Inventory!$B$10:$B$1000=$B150,IF(Inventory!$C$10:$C$1000=$C150,IF(Inventory!$D$10:$D$1000=$D150,IF(Inventory!$J$10:$J$1000=wicr,IF(Inventory!$P$10:$P$1000=N$9,1))))))+COUNT(IF(Inventory!$B$10:$B$1000=$B150,IF(Inventory!$C$10:$C$1000=$C150,IF(Inventory!$D$10:$D$1000=$D150,IF(Inventory!$J$10:$J$1000=wifr,IF(Inventory!$P$10:$P$1000=N$9,1)))))))</f>
        <v/>
      </c>
      <c r="O150" s="121" t="str">
        <f t="array" ref="O150">IF($D150="","",COUNT(IF(Inventory!$B$10:$B$1000=$B150,IF(Inventory!$C$10:$C$1000=$C150,IF(Inventory!$D$10:$D$1000=$D150,IF(Inventory!$J$10:$J$1000=wicr,IF(Inventory!$P$10:$P$1000=O$9,1))))))+COUNT(IF(Inventory!$B$10:$B$1000=$B150,IF(Inventory!$C$10:$C$1000=$C150,IF(Inventory!$D$10:$D$1000=$D150,IF(Inventory!$J$10:$J$1000=wifr,IF(Inventory!$P$10:$P$1000=O$9,1)))))))</f>
        <v/>
      </c>
      <c r="P150" s="121" t="str">
        <f t="array" ref="P150">IF($D150="","",COUNT(IF(Inventory!$B$10:$B$1000=$B150,IF(Inventory!$C$10:$C$1000=$C150,IF(Inventory!$D$10:$D$1000=$D150,IF(Inventory!$J$10:$J$1000=wicr,IF(Inventory!$P$10:$P$1000=P$9,1))))))+COUNT(IF(Inventory!$B$10:$B$1000=$B150,IF(Inventory!$C$10:$C$1000=$C150,IF(Inventory!$D$10:$D$1000=$D150,IF(Inventory!$J$10:$J$1000=wifr,IF(Inventory!$P$10:$P$1000=P$9,1)))))))</f>
        <v/>
      </c>
      <c r="Q150" s="122" t="str">
        <f t="shared" si="29"/>
        <v/>
      </c>
      <c r="R150" s="121" t="str">
        <f t="array" ref="R150">IF($D150="","",COUNT(IF(Inventory!$B$10:$B$1000=$B150,IF(Inventory!$C$10:$C$1000=$C150,IF(Inventory!$D$10:$D$1000=$D150,IF(Inventory!$J$10:$J$1000=frig,1))))))</f>
        <v/>
      </c>
      <c r="S150" s="121" t="str">
        <f t="array" ref="S150">IF($D150="","",COUNT(IF(Inventory!$B$10:$B$1000=$B150,IF(Inventory!$C$10:$C$1000=$C150,IF(Inventory!$D$10:$D$1000=$D150,IF(Inventory!$J$10:$J$1000=frig,IF(Inventory!$P$10:$P$1000=S$9,1)))))))</f>
        <v/>
      </c>
      <c r="T150" s="121" t="str">
        <f t="array" ref="T150">IF($D150="","",COUNT(IF(Inventory!$B$10:$B$1000=$B150,IF(Inventory!$C$10:$C$1000=$C150,IF(Inventory!$D$10:$D$1000=$D150,IF(Inventory!$J$10:$J$1000=frig,IF(Inventory!$P$10:$P$1000=T$9,1)))))))</f>
        <v/>
      </c>
      <c r="U150" s="121" t="str">
        <f t="array" ref="U150">IF($D150="","",COUNT(IF(Inventory!$B$10:$B$1000=$B150,IF(Inventory!$C$10:$C$1000=$C150,IF(Inventory!$D$10:$D$1000=$D150,IF(Inventory!$J$10:$J$1000=frig,IF(Inventory!$P$10:$P$1000=U$9,1)))))))</f>
        <v/>
      </c>
      <c r="V150" s="121" t="str">
        <f t="array" ref="V150">IF($D150="","",COUNT(IF(Inventory!$B$10:$B$1000=$B150,IF(Inventory!$C$10:$C$1000=$C150,IF(Inventory!$D$10:$D$1000=$D150,IF(Inventory!$J$10:$J$1000=frig,IF(Inventory!$P$10:$P$1000=V$9,1)))))))</f>
        <v/>
      </c>
      <c r="W150" s="121" t="str">
        <f t="array" ref="W150">IF($D150="","",COUNT(IF(Inventory!$B$10:$B$1000=$B150,IF(Inventory!$C$10:$C$1000=$C150,IF(Inventory!$D$10:$D$1000=$D150,IF(Inventory!$J$10:$J$1000=frig,IF(Inventory!$P$10:$P$1000=W$9,1)))))))</f>
        <v/>
      </c>
      <c r="X150" s="122" t="str">
        <f t="shared" si="30"/>
        <v/>
      </c>
      <c r="Y150" s="121" t="str">
        <f t="array" ref="Y150">IF($D150="","",COUNT(IF(Inventory!$B$10:$B$1000=$B150,IF(Inventory!$C$10:$C$1000=$C150,IF(Inventory!$D$10:$D$1000=$D150,IF(Inventory!$J$10:$J$1000=freez,1))))))</f>
        <v/>
      </c>
      <c r="Z150" s="121" t="str">
        <f t="array" ref="Z150">IF($D150="","",COUNT(IF(Inventory!$B$10:$B$1000=$B150,IF(Inventory!$C$10:$C$1000=$C150,IF(Inventory!$D$10:$D$1000=$D150,IF(Inventory!$J$10:$J$1000=freez,IF(Inventory!$P$10:$P$1000=Z$9,1)))))))</f>
        <v/>
      </c>
      <c r="AA150" s="121" t="str">
        <f t="array" ref="AA150">IF($D150="","",COUNT(IF(Inventory!$B$10:$B$1000=$B150,IF(Inventory!$C$10:$C$1000=$C150,IF(Inventory!$D$10:$D$1000=$D150,IF(Inventory!$J$10:$J$1000=freez,IF(Inventory!$P$10:$P$1000=AA$9,1)))))))</f>
        <v/>
      </c>
      <c r="AB150" s="121" t="str">
        <f t="array" ref="AB150">IF($D150="","",COUNT(IF(Inventory!$B$10:$B$1000=$B150,IF(Inventory!$C$10:$C$1000=$C150,IF(Inventory!$D$10:$D$1000=$D150,IF(Inventory!$J$10:$J$1000=freez,IF(Inventory!$P$10:$P$1000=AB$9,1)))))))</f>
        <v/>
      </c>
      <c r="AC150" s="121" t="str">
        <f t="array" ref="AC150">IF($D150="","",COUNT(IF(Inventory!$B$10:$B$1000=$B150,IF(Inventory!$C$10:$C$1000=$C150,IF(Inventory!$D$10:$D$1000=$D150,IF(Inventory!$J$10:$J$1000=freez,IF(Inventory!$P$10:$P$1000=AC$9,1)))))))</f>
        <v/>
      </c>
      <c r="AD150" s="121" t="str">
        <f t="array" ref="AD150">IF($D150="","",COUNT(IF(Inventory!$B$10:$B$1000=$B150,IF(Inventory!$C$10:$C$1000=$C150,IF(Inventory!$D$10:$D$1000=$D150,IF(Inventory!$J$10:$J$1000=freez,IF(Inventory!$P$10:$P$1000=AD$9,1)))))))</f>
        <v/>
      </c>
      <c r="AE150" s="122" t="str">
        <f t="shared" si="31"/>
        <v/>
      </c>
      <c r="AF150" s="121" t="str">
        <f t="array" ref="AF150">IF($D150="","",SUM(IF(Inventory!$B$10:$B$1000=$B150,IF(Inventory!$C$10:$C$1000=$C150,IF(Inventory!$D$10:$D$1000=$D150,IF(Inventory!$J$10:$J$1000=frig,Inventory!$AC$10:$AC$1000)))))+SUM(IF(Inventory!$B$10:$B$1000=$B150,IF(Inventory!$C$10:$C$1000=$C150,IF(Inventory!$D$10:$D$1000=$D150,IF(Inventory!$J$10:$J$1000=wicr,Inventory!$AC$10:$AC$1000))))))</f>
        <v/>
      </c>
      <c r="AG150" s="121" t="str">
        <f t="array" ref="AG150">IF($D150="","",SUM(IF(Inventory!$B$10:$B$1000=$B150,IF(Inventory!$C$10:$C$1000=$C150,IF(Inventory!$D$10:$D$1000=$D150,IF(Inventory!$J$10:$J$1000=frig,IF(Inventory!$P$10:$P$1000=AG$9,Inventory!$AC$10:$AC$1000))))))+SUM(IF(Inventory!$B$10:$B$1000=$B150,IF(Inventory!$C$10:$C$1000=$C150,IF(Inventory!$D$10:$D$1000=$D150,IF(Inventory!$J$10:$J$1000=wicr,IF(Inventory!$P$10:$P$1000=AG$9,Inventory!$AC$10:$AC$1000)))))))</f>
        <v/>
      </c>
      <c r="AH150" s="121" t="str">
        <f t="array" ref="AH150">IF($D150="","",SUM(IF(Inventory!$B$10:$B$1000=$B150,IF(Inventory!$C$10:$C$1000=$C150,IF(Inventory!$D$10:$D$1000=$D150,IF(Inventory!$J$10:$J$1000=frig,IF(Inventory!$P$10:$P$1000=AH$9,Inventory!$AC$10:$AC$1000))))))+SUM(IF(Inventory!$B$10:$B$1000=$B150,IF(Inventory!$C$10:$C$1000=$C150,IF(Inventory!$D$10:$D$1000=$D150,IF(Inventory!$J$10:$J$1000=wicr,IF(Inventory!$P$10:$P$1000=AH$9,Inventory!$AC$10:$AC$1000)))))))</f>
        <v/>
      </c>
      <c r="AI150" s="121" t="str">
        <f t="array" ref="AI150">IF($D150="","",SUM(IF(Inventory!$B$10:$B$1000=$B150,IF(Inventory!$C$10:$C$1000=$C150,IF(Inventory!$D$10:$D$1000=$D150,IF(Inventory!$J$10:$J$1000=frig,IF(Inventory!$P$10:$P$1000=AI$9,Inventory!$AC$10:$AC$1000))))))+SUM(IF(Inventory!$B$10:$B$1000=$B150,IF(Inventory!$C$10:$C$1000=$C150,IF(Inventory!$D$10:$D$1000=$D150,IF(Inventory!$J$10:$J$1000=wicr,IF(Inventory!$P$10:$P$1000=AI$9,Inventory!$AC$10:$AC$1000)))))))</f>
        <v/>
      </c>
      <c r="AJ150" s="121" t="str">
        <f t="array" ref="AJ150">IF($D150="","",SUM(IF(Inventory!$B$10:$B$1000=$B150,IF(Inventory!$C$10:$C$1000=$C150,IF(Inventory!$D$10:$D$1000=$D150,IF(Inventory!$J$10:$J$1000=frig,IF(Inventory!$P$10:$P$1000=AJ$9,Inventory!$AC$10:$AC$1000))))))+SUM(IF(Inventory!$B$10:$B$1000=$B150,IF(Inventory!$C$10:$C$1000=$C150,IF(Inventory!$D$10:$D$1000=$D150,IF(Inventory!$J$10:$J$1000=wicr,IF(Inventory!$P$10:$P$1000=AJ$9,Inventory!$AC$10:$AC$1000)))))))</f>
        <v/>
      </c>
      <c r="AK150" s="121" t="str">
        <f t="array" ref="AK150">IF($D150="","",SUM(IF(Inventory!$B$10:$B$1000=$B150,IF(Inventory!$C$10:$C$1000=$C150,IF(Inventory!$D$10:$D$1000=$D150,IF(Inventory!$J$10:$J$1000=frig,IF(Inventory!$P$10:$P$1000=AK$9,Inventory!$AC$10:$AC$1000))))))+SUM(IF(Inventory!$B$10:$B$1000=$B150,IF(Inventory!$C$10:$C$1000=$C150,IF(Inventory!$D$10:$D$1000=$D150,IF(Inventory!$J$10:$J$1000=wicr,IF(Inventory!$P$10:$P$1000=AK$9,Inventory!$AC$10:$AC$1000)))))))</f>
        <v/>
      </c>
      <c r="AL150" s="123" t="str">
        <f t="shared" si="32"/>
        <v/>
      </c>
      <c r="AM150" s="121" t="str">
        <f t="array" ref="AM150">IF($D150="","",SUM(IF(Inventory!$B$10:$B$1000=$B150,IF(Inventory!$C$10:$C$1000=$C150,IF(Inventory!$D$10:$D$1000=$D150,IF(Inventory!$J$10:$J$1000=freez,Inventory!$AD$10:$AD$1000)))))+SUM(IF(Inventory!$B$10:$B$1000=$B150,IF(Inventory!$C$10:$C$1000=$C150,IF(Inventory!$D$10:$D$1000=$D150,IF(Inventory!$J$10:$J$1000=wifr,Inventory!$AD$10:$AD$1000))))))</f>
        <v/>
      </c>
      <c r="AN150" s="121" t="str">
        <f t="array" ref="AN150">IF($D150="","",SUM(IF(Inventory!$B$10:$B$1000=$B150,IF(Inventory!$C$10:$C$1000=$C150,IF(Inventory!$D$10:$D$1000=$D150,IF(Inventory!$J$10:$J$1000=freez,IF(Inventory!$P$10:$P$1000=AN$9,Inventory!$AD$10:$AD$1000))))))+SUM(IF(Inventory!$B$10:$B$1000=$B150,IF(Inventory!$C$10:$C$1000=$C150,IF(Inventory!$D$10:$D$1000=$D150,IF(Inventory!$J$10:$J$1000=wifr,IF(Inventory!$P$10:$P$1000=AN$9,Inventory!$AD$10:$AD$1000)))))))</f>
        <v/>
      </c>
      <c r="AO150" s="121" t="str">
        <f t="array" ref="AO150">IF($D150="","",SUM(IF(Inventory!$B$10:$B$1000=$B150,IF(Inventory!$C$10:$C$1000=$C150,IF(Inventory!$D$10:$D$1000=$D150,IF(Inventory!$J$10:$J$1000=freez,IF(Inventory!$P$10:$P$1000=AO$9,Inventory!$AD$10:$AD$1000))))))+SUM(IF(Inventory!$B$10:$B$1000=$B150,IF(Inventory!$C$10:$C$1000=$C150,IF(Inventory!$D$10:$D$1000=$D150,IF(Inventory!$J$10:$J$1000=wifr,IF(Inventory!$P$10:$P$1000=AO$9,Inventory!$AD$10:$AD$1000)))))))</f>
        <v/>
      </c>
      <c r="AP150" s="121" t="str">
        <f t="array" ref="AP150">IF($D150="","",SUM(IF(Inventory!$B$10:$B$1000=$B150,IF(Inventory!$C$10:$C$1000=$C150,IF(Inventory!$D$10:$D$1000=$D150,IF(Inventory!$J$10:$J$1000=freez,IF(Inventory!$P$10:$P$1000=AP$9,Inventory!$AD$10:$AD$1000))))))+SUM(IF(Inventory!$B$10:$B$1000=$B150,IF(Inventory!$C$10:$C$1000=$C150,IF(Inventory!$D$10:$D$1000=$D150,IF(Inventory!$J$10:$J$1000=wifr,IF(Inventory!$P$10:$P$1000=AP$9,Inventory!$AD$10:$AD$1000)))))))</f>
        <v/>
      </c>
      <c r="AQ150" s="121" t="str">
        <f t="array" ref="AQ150">IF($D150="","",SUM(IF(Inventory!$B$10:$B$1000=$B150,IF(Inventory!$C$10:$C$1000=$C150,IF(Inventory!$D$10:$D$1000=$D150,IF(Inventory!$J$10:$J$1000=freez,IF(Inventory!$P$10:$P$1000=AQ$9,Inventory!$AD$10:$AD$1000))))))+SUM(IF(Inventory!$B$10:$B$1000=$B150,IF(Inventory!$C$10:$C$1000=$C150,IF(Inventory!$D$10:$D$1000=$D150,IF(Inventory!$J$10:$J$1000=wifr,IF(Inventory!$P$10:$P$1000=AQ$9,Inventory!$AD$10:$AD$1000)))))))</f>
        <v/>
      </c>
      <c r="AR150" s="121" t="str">
        <f t="array" ref="AR150">IF($D150="","",SUM(IF(Inventory!$B$10:$B$1000=$B150,IF(Inventory!$C$10:$C$1000=$C150,IF(Inventory!$D$10:$D$1000=$D150,IF(Inventory!$J$10:$J$1000=freez,IF(Inventory!$P$10:$P$1000=AR$9,Inventory!$AD$10:$AD$1000))))))+SUM(IF(Inventory!$B$10:$B$1000=$B150,IF(Inventory!$C$10:$C$1000=$C150,IF(Inventory!$D$10:$D$1000=$D150,IF(Inventory!$J$10:$J$1000=wifr,IF(Inventory!$P$10:$P$1000=AR$9,Inventory!$AD$10:$AD$1000)))))))</f>
        <v/>
      </c>
      <c r="AS150" s="124" t="str">
        <f t="shared" si="33"/>
        <v/>
      </c>
      <c r="AU150" s="352"/>
      <c r="AV150" s="352"/>
      <c r="AX150" s="125">
        <f>IF($C150="",0,Prog!$H148*AX$6*($AU150+$AV150)/12000)</f>
        <v>0</v>
      </c>
      <c r="AY150" s="125">
        <f>IF($C150="",0,Prog!$H148*AY$6*($AU150+$AV150)/12000)</f>
        <v>0</v>
      </c>
      <c r="AZ150" s="121"/>
    </row>
    <row r="151" spans="1:52" ht="16.5" x14ac:dyDescent="0.3">
      <c r="A151" s="279" t="str">
        <f>IF(Prog!B149="","",Prog!B149)</f>
        <v/>
      </c>
      <c r="B151" s="279" t="str">
        <f>IF(Prog!C149="","",Prog!C149)</f>
        <v/>
      </c>
      <c r="C151" s="279" t="str">
        <f>IF(Prog!D149="","",Prog!D149)</f>
        <v/>
      </c>
      <c r="D151" s="120"/>
      <c r="E151" s="121" t="str">
        <f t="array" ref="E151">IF($D151="","",COUNT(IF(Inventory!$B$10:$B$1000=$B151,IF(Inventory!$C$10:$C$1000=$C151,IF(Inventory!$D$10:$D$1000=$D151,IF(Inventory!$P$10:$P$1000=E$9,1))))))</f>
        <v/>
      </c>
      <c r="F151" s="121" t="str">
        <f t="array" ref="F151">IF($D151="","",COUNT(IF(Inventory!$B$10:$B$1000=$B151,IF(Inventory!$C$10:$C$1000=$C151,IF(Inventory!$D$10:$D$1000=$D151,IF(Inventory!$P$10:$P$1000=F$9,1))))))</f>
        <v/>
      </c>
      <c r="G151" s="121" t="str">
        <f t="array" ref="G151">IF($D151="","",COUNT(IF(Inventory!$B$10:$B$1000=$B151,IF(Inventory!$C$10:$C$1000=$C151,IF(Inventory!$D$10:$D$1000=$D151,IF(Inventory!$P$10:$P$1000=G$9,1))))))</f>
        <v/>
      </c>
      <c r="H151" s="121" t="str">
        <f t="array" ref="H151">IF($D151="","",COUNT(IF(Inventory!$B$10:$B$1000=$B151,IF(Inventory!$C$10:$C$1000=$C151,IF(Inventory!$D$10:$D$1000=$D151,IF(Inventory!$P$10:$P$1000=H$9,1))))))</f>
        <v/>
      </c>
      <c r="I151" s="121" t="str">
        <f t="array" ref="I151">IF($D151="","",COUNT(IF(Inventory!$B$10:$B$1000=$B151,IF(Inventory!$C$10:$C$1000=$C151,IF(Inventory!$D$10:$D$1000=$D151,IF(Inventory!$P$10:$P$1000=I$9,1))))))</f>
        <v/>
      </c>
      <c r="J151" s="121">
        <f t="shared" si="28"/>
        <v>0</v>
      </c>
      <c r="K151" s="121" t="str">
        <f t="array" ref="K151">IF($D151="","",COUNT(IF(Inventory!$B$10:$B$1000=$B151,IF(Inventory!$C$10:$C$1000=$C151,IF(Inventory!$D$10:$D$1000=$D151,IF(Inventory!$J$10:$J$1000=wicr,1)))))+COUNT(IF(Inventory!$B$10:$B$1000=$B151,IF(Inventory!$C$10:$C$1000=$C151,IF(Inventory!$D$10:$D$1000=$D151,IF(Inventory!$J$10:$J$1000=wifr,1))))))</f>
        <v/>
      </c>
      <c r="L151" s="121" t="str">
        <f t="array" ref="L151">IF($D151="","",COUNT(IF(Inventory!$B$10:$B$1000=$B151,IF(Inventory!$C$10:$C$1000=$C151,IF(Inventory!$D$10:$D$1000=$D151,IF(Inventory!$J$10:$J$1000=wicr,IF(Inventory!$P$10:$P$1000=L$9,1))))))+COUNT(IF(Inventory!$B$10:$B$1000=$B151,IF(Inventory!$C$10:$C$1000=$C151,IF(Inventory!$D$10:$D$1000=$D151,IF(Inventory!$J$10:$J$1000=wifr,IF(Inventory!$P$10:$P$1000=L$9,1)))))))</f>
        <v/>
      </c>
      <c r="M151" s="121" t="str">
        <f t="array" ref="M151">IF($D151="","",COUNT(IF(Inventory!$B$10:$B$1000=$B151,IF(Inventory!$C$10:$C$1000=$C151,IF(Inventory!$D$10:$D$1000=$D151,IF(Inventory!$J$10:$J$1000=wicr,IF(Inventory!$P$10:$P$1000=M$9,1))))))+COUNT(IF(Inventory!$B$10:$B$1000=$B151,IF(Inventory!$C$10:$C$1000=$C151,IF(Inventory!$D$10:$D$1000=$D151,IF(Inventory!$J$10:$J$1000=wifr,IF(Inventory!$P$10:$P$1000=M$9,1)))))))</f>
        <v/>
      </c>
      <c r="N151" s="121" t="str">
        <f t="array" ref="N151">IF($D151="","",COUNT(IF(Inventory!$B$10:$B$1000=$B151,IF(Inventory!$C$10:$C$1000=$C151,IF(Inventory!$D$10:$D$1000=$D151,IF(Inventory!$J$10:$J$1000=wicr,IF(Inventory!$P$10:$P$1000=N$9,1))))))+COUNT(IF(Inventory!$B$10:$B$1000=$B151,IF(Inventory!$C$10:$C$1000=$C151,IF(Inventory!$D$10:$D$1000=$D151,IF(Inventory!$J$10:$J$1000=wifr,IF(Inventory!$P$10:$P$1000=N$9,1)))))))</f>
        <v/>
      </c>
      <c r="O151" s="121" t="str">
        <f t="array" ref="O151">IF($D151="","",COUNT(IF(Inventory!$B$10:$B$1000=$B151,IF(Inventory!$C$10:$C$1000=$C151,IF(Inventory!$D$10:$D$1000=$D151,IF(Inventory!$J$10:$J$1000=wicr,IF(Inventory!$P$10:$P$1000=O$9,1))))))+COUNT(IF(Inventory!$B$10:$B$1000=$B151,IF(Inventory!$C$10:$C$1000=$C151,IF(Inventory!$D$10:$D$1000=$D151,IF(Inventory!$J$10:$J$1000=wifr,IF(Inventory!$P$10:$P$1000=O$9,1)))))))</f>
        <v/>
      </c>
      <c r="P151" s="121" t="str">
        <f t="array" ref="P151">IF($D151="","",COUNT(IF(Inventory!$B$10:$B$1000=$B151,IF(Inventory!$C$10:$C$1000=$C151,IF(Inventory!$D$10:$D$1000=$D151,IF(Inventory!$J$10:$J$1000=wicr,IF(Inventory!$P$10:$P$1000=P$9,1))))))+COUNT(IF(Inventory!$B$10:$B$1000=$B151,IF(Inventory!$C$10:$C$1000=$C151,IF(Inventory!$D$10:$D$1000=$D151,IF(Inventory!$J$10:$J$1000=wifr,IF(Inventory!$P$10:$P$1000=P$9,1)))))))</f>
        <v/>
      </c>
      <c r="Q151" s="122" t="str">
        <f t="shared" si="29"/>
        <v/>
      </c>
      <c r="R151" s="121" t="str">
        <f t="array" ref="R151">IF($D151="","",COUNT(IF(Inventory!$B$10:$B$1000=$B151,IF(Inventory!$C$10:$C$1000=$C151,IF(Inventory!$D$10:$D$1000=$D151,IF(Inventory!$J$10:$J$1000=frig,1))))))</f>
        <v/>
      </c>
      <c r="S151" s="121" t="str">
        <f t="array" ref="S151">IF($D151="","",COUNT(IF(Inventory!$B$10:$B$1000=$B151,IF(Inventory!$C$10:$C$1000=$C151,IF(Inventory!$D$10:$D$1000=$D151,IF(Inventory!$J$10:$J$1000=frig,IF(Inventory!$P$10:$P$1000=S$9,1)))))))</f>
        <v/>
      </c>
      <c r="T151" s="121" t="str">
        <f t="array" ref="T151">IF($D151="","",COUNT(IF(Inventory!$B$10:$B$1000=$B151,IF(Inventory!$C$10:$C$1000=$C151,IF(Inventory!$D$10:$D$1000=$D151,IF(Inventory!$J$10:$J$1000=frig,IF(Inventory!$P$10:$P$1000=T$9,1)))))))</f>
        <v/>
      </c>
      <c r="U151" s="121" t="str">
        <f t="array" ref="U151">IF($D151="","",COUNT(IF(Inventory!$B$10:$B$1000=$B151,IF(Inventory!$C$10:$C$1000=$C151,IF(Inventory!$D$10:$D$1000=$D151,IF(Inventory!$J$10:$J$1000=frig,IF(Inventory!$P$10:$P$1000=U$9,1)))))))</f>
        <v/>
      </c>
      <c r="V151" s="121" t="str">
        <f t="array" ref="V151">IF($D151="","",COUNT(IF(Inventory!$B$10:$B$1000=$B151,IF(Inventory!$C$10:$C$1000=$C151,IF(Inventory!$D$10:$D$1000=$D151,IF(Inventory!$J$10:$J$1000=frig,IF(Inventory!$P$10:$P$1000=V$9,1)))))))</f>
        <v/>
      </c>
      <c r="W151" s="121" t="str">
        <f t="array" ref="W151">IF($D151="","",COUNT(IF(Inventory!$B$10:$B$1000=$B151,IF(Inventory!$C$10:$C$1000=$C151,IF(Inventory!$D$10:$D$1000=$D151,IF(Inventory!$J$10:$J$1000=frig,IF(Inventory!$P$10:$P$1000=W$9,1)))))))</f>
        <v/>
      </c>
      <c r="X151" s="122" t="str">
        <f t="shared" si="30"/>
        <v/>
      </c>
      <c r="Y151" s="121" t="str">
        <f t="array" ref="Y151">IF($D151="","",COUNT(IF(Inventory!$B$10:$B$1000=$B151,IF(Inventory!$C$10:$C$1000=$C151,IF(Inventory!$D$10:$D$1000=$D151,IF(Inventory!$J$10:$J$1000=freez,1))))))</f>
        <v/>
      </c>
      <c r="Z151" s="121" t="str">
        <f t="array" ref="Z151">IF($D151="","",COUNT(IF(Inventory!$B$10:$B$1000=$B151,IF(Inventory!$C$10:$C$1000=$C151,IF(Inventory!$D$10:$D$1000=$D151,IF(Inventory!$J$10:$J$1000=freez,IF(Inventory!$P$10:$P$1000=Z$9,1)))))))</f>
        <v/>
      </c>
      <c r="AA151" s="121" t="str">
        <f t="array" ref="AA151">IF($D151="","",COUNT(IF(Inventory!$B$10:$B$1000=$B151,IF(Inventory!$C$10:$C$1000=$C151,IF(Inventory!$D$10:$D$1000=$D151,IF(Inventory!$J$10:$J$1000=freez,IF(Inventory!$P$10:$P$1000=AA$9,1)))))))</f>
        <v/>
      </c>
      <c r="AB151" s="121" t="str">
        <f t="array" ref="AB151">IF($D151="","",COUNT(IF(Inventory!$B$10:$B$1000=$B151,IF(Inventory!$C$10:$C$1000=$C151,IF(Inventory!$D$10:$D$1000=$D151,IF(Inventory!$J$10:$J$1000=freez,IF(Inventory!$P$10:$P$1000=AB$9,1)))))))</f>
        <v/>
      </c>
      <c r="AC151" s="121" t="str">
        <f t="array" ref="AC151">IF($D151="","",COUNT(IF(Inventory!$B$10:$B$1000=$B151,IF(Inventory!$C$10:$C$1000=$C151,IF(Inventory!$D$10:$D$1000=$D151,IF(Inventory!$J$10:$J$1000=freez,IF(Inventory!$P$10:$P$1000=AC$9,1)))))))</f>
        <v/>
      </c>
      <c r="AD151" s="121" t="str">
        <f t="array" ref="AD151">IF($D151="","",COUNT(IF(Inventory!$B$10:$B$1000=$B151,IF(Inventory!$C$10:$C$1000=$C151,IF(Inventory!$D$10:$D$1000=$D151,IF(Inventory!$J$10:$J$1000=freez,IF(Inventory!$P$10:$P$1000=AD$9,1)))))))</f>
        <v/>
      </c>
      <c r="AE151" s="122" t="str">
        <f t="shared" si="31"/>
        <v/>
      </c>
      <c r="AF151" s="121" t="str">
        <f t="array" ref="AF151">IF($D151="","",SUM(IF(Inventory!$B$10:$B$1000=$B151,IF(Inventory!$C$10:$C$1000=$C151,IF(Inventory!$D$10:$D$1000=$D151,IF(Inventory!$J$10:$J$1000=frig,Inventory!$AC$10:$AC$1000)))))+SUM(IF(Inventory!$B$10:$B$1000=$B151,IF(Inventory!$C$10:$C$1000=$C151,IF(Inventory!$D$10:$D$1000=$D151,IF(Inventory!$J$10:$J$1000=wicr,Inventory!$AC$10:$AC$1000))))))</f>
        <v/>
      </c>
      <c r="AG151" s="121" t="str">
        <f t="array" ref="AG151">IF($D151="","",SUM(IF(Inventory!$B$10:$B$1000=$B151,IF(Inventory!$C$10:$C$1000=$C151,IF(Inventory!$D$10:$D$1000=$D151,IF(Inventory!$J$10:$J$1000=frig,IF(Inventory!$P$10:$P$1000=AG$9,Inventory!$AC$10:$AC$1000))))))+SUM(IF(Inventory!$B$10:$B$1000=$B151,IF(Inventory!$C$10:$C$1000=$C151,IF(Inventory!$D$10:$D$1000=$D151,IF(Inventory!$J$10:$J$1000=wicr,IF(Inventory!$P$10:$P$1000=AG$9,Inventory!$AC$10:$AC$1000)))))))</f>
        <v/>
      </c>
      <c r="AH151" s="121" t="str">
        <f t="array" ref="AH151">IF($D151="","",SUM(IF(Inventory!$B$10:$B$1000=$B151,IF(Inventory!$C$10:$C$1000=$C151,IF(Inventory!$D$10:$D$1000=$D151,IF(Inventory!$J$10:$J$1000=frig,IF(Inventory!$P$10:$P$1000=AH$9,Inventory!$AC$10:$AC$1000))))))+SUM(IF(Inventory!$B$10:$B$1000=$B151,IF(Inventory!$C$10:$C$1000=$C151,IF(Inventory!$D$10:$D$1000=$D151,IF(Inventory!$J$10:$J$1000=wicr,IF(Inventory!$P$10:$P$1000=AH$9,Inventory!$AC$10:$AC$1000)))))))</f>
        <v/>
      </c>
      <c r="AI151" s="121" t="str">
        <f t="array" ref="AI151">IF($D151="","",SUM(IF(Inventory!$B$10:$B$1000=$B151,IF(Inventory!$C$10:$C$1000=$C151,IF(Inventory!$D$10:$D$1000=$D151,IF(Inventory!$J$10:$J$1000=frig,IF(Inventory!$P$10:$P$1000=AI$9,Inventory!$AC$10:$AC$1000))))))+SUM(IF(Inventory!$B$10:$B$1000=$B151,IF(Inventory!$C$10:$C$1000=$C151,IF(Inventory!$D$10:$D$1000=$D151,IF(Inventory!$J$10:$J$1000=wicr,IF(Inventory!$P$10:$P$1000=AI$9,Inventory!$AC$10:$AC$1000)))))))</f>
        <v/>
      </c>
      <c r="AJ151" s="121" t="str">
        <f t="array" ref="AJ151">IF($D151="","",SUM(IF(Inventory!$B$10:$B$1000=$B151,IF(Inventory!$C$10:$C$1000=$C151,IF(Inventory!$D$10:$D$1000=$D151,IF(Inventory!$J$10:$J$1000=frig,IF(Inventory!$P$10:$P$1000=AJ$9,Inventory!$AC$10:$AC$1000))))))+SUM(IF(Inventory!$B$10:$B$1000=$B151,IF(Inventory!$C$10:$C$1000=$C151,IF(Inventory!$D$10:$D$1000=$D151,IF(Inventory!$J$10:$J$1000=wicr,IF(Inventory!$P$10:$P$1000=AJ$9,Inventory!$AC$10:$AC$1000)))))))</f>
        <v/>
      </c>
      <c r="AK151" s="121" t="str">
        <f t="array" ref="AK151">IF($D151="","",SUM(IF(Inventory!$B$10:$B$1000=$B151,IF(Inventory!$C$10:$C$1000=$C151,IF(Inventory!$D$10:$D$1000=$D151,IF(Inventory!$J$10:$J$1000=frig,IF(Inventory!$P$10:$P$1000=AK$9,Inventory!$AC$10:$AC$1000))))))+SUM(IF(Inventory!$B$10:$B$1000=$B151,IF(Inventory!$C$10:$C$1000=$C151,IF(Inventory!$D$10:$D$1000=$D151,IF(Inventory!$J$10:$J$1000=wicr,IF(Inventory!$P$10:$P$1000=AK$9,Inventory!$AC$10:$AC$1000)))))))</f>
        <v/>
      </c>
      <c r="AL151" s="123" t="str">
        <f t="shared" si="32"/>
        <v/>
      </c>
      <c r="AM151" s="121" t="str">
        <f t="array" ref="AM151">IF($D151="","",SUM(IF(Inventory!$B$10:$B$1000=$B151,IF(Inventory!$C$10:$C$1000=$C151,IF(Inventory!$D$10:$D$1000=$D151,IF(Inventory!$J$10:$J$1000=freez,Inventory!$AD$10:$AD$1000)))))+SUM(IF(Inventory!$B$10:$B$1000=$B151,IF(Inventory!$C$10:$C$1000=$C151,IF(Inventory!$D$10:$D$1000=$D151,IF(Inventory!$J$10:$J$1000=wifr,Inventory!$AD$10:$AD$1000))))))</f>
        <v/>
      </c>
      <c r="AN151" s="121" t="str">
        <f t="array" ref="AN151">IF($D151="","",SUM(IF(Inventory!$B$10:$B$1000=$B151,IF(Inventory!$C$10:$C$1000=$C151,IF(Inventory!$D$10:$D$1000=$D151,IF(Inventory!$J$10:$J$1000=freez,IF(Inventory!$P$10:$P$1000=AN$9,Inventory!$AD$10:$AD$1000))))))+SUM(IF(Inventory!$B$10:$B$1000=$B151,IF(Inventory!$C$10:$C$1000=$C151,IF(Inventory!$D$10:$D$1000=$D151,IF(Inventory!$J$10:$J$1000=wifr,IF(Inventory!$P$10:$P$1000=AN$9,Inventory!$AD$10:$AD$1000)))))))</f>
        <v/>
      </c>
      <c r="AO151" s="121" t="str">
        <f t="array" ref="AO151">IF($D151="","",SUM(IF(Inventory!$B$10:$B$1000=$B151,IF(Inventory!$C$10:$C$1000=$C151,IF(Inventory!$D$10:$D$1000=$D151,IF(Inventory!$J$10:$J$1000=freez,IF(Inventory!$P$10:$P$1000=AO$9,Inventory!$AD$10:$AD$1000))))))+SUM(IF(Inventory!$B$10:$B$1000=$B151,IF(Inventory!$C$10:$C$1000=$C151,IF(Inventory!$D$10:$D$1000=$D151,IF(Inventory!$J$10:$J$1000=wifr,IF(Inventory!$P$10:$P$1000=AO$9,Inventory!$AD$10:$AD$1000)))))))</f>
        <v/>
      </c>
      <c r="AP151" s="121" t="str">
        <f t="array" ref="AP151">IF($D151="","",SUM(IF(Inventory!$B$10:$B$1000=$B151,IF(Inventory!$C$10:$C$1000=$C151,IF(Inventory!$D$10:$D$1000=$D151,IF(Inventory!$J$10:$J$1000=freez,IF(Inventory!$P$10:$P$1000=AP$9,Inventory!$AD$10:$AD$1000))))))+SUM(IF(Inventory!$B$10:$B$1000=$B151,IF(Inventory!$C$10:$C$1000=$C151,IF(Inventory!$D$10:$D$1000=$D151,IF(Inventory!$J$10:$J$1000=wifr,IF(Inventory!$P$10:$P$1000=AP$9,Inventory!$AD$10:$AD$1000)))))))</f>
        <v/>
      </c>
      <c r="AQ151" s="121" t="str">
        <f t="array" ref="AQ151">IF($D151="","",SUM(IF(Inventory!$B$10:$B$1000=$B151,IF(Inventory!$C$10:$C$1000=$C151,IF(Inventory!$D$10:$D$1000=$D151,IF(Inventory!$J$10:$J$1000=freez,IF(Inventory!$P$10:$P$1000=AQ$9,Inventory!$AD$10:$AD$1000))))))+SUM(IF(Inventory!$B$10:$B$1000=$B151,IF(Inventory!$C$10:$C$1000=$C151,IF(Inventory!$D$10:$D$1000=$D151,IF(Inventory!$J$10:$J$1000=wifr,IF(Inventory!$P$10:$P$1000=AQ$9,Inventory!$AD$10:$AD$1000)))))))</f>
        <v/>
      </c>
      <c r="AR151" s="121" t="str">
        <f t="array" ref="AR151">IF($D151="","",SUM(IF(Inventory!$B$10:$B$1000=$B151,IF(Inventory!$C$10:$C$1000=$C151,IF(Inventory!$D$10:$D$1000=$D151,IF(Inventory!$J$10:$J$1000=freez,IF(Inventory!$P$10:$P$1000=AR$9,Inventory!$AD$10:$AD$1000))))))+SUM(IF(Inventory!$B$10:$B$1000=$B151,IF(Inventory!$C$10:$C$1000=$C151,IF(Inventory!$D$10:$D$1000=$D151,IF(Inventory!$J$10:$J$1000=wifr,IF(Inventory!$P$10:$P$1000=AR$9,Inventory!$AD$10:$AD$1000)))))))</f>
        <v/>
      </c>
      <c r="AS151" s="124" t="str">
        <f t="shared" si="33"/>
        <v/>
      </c>
      <c r="AU151" s="352"/>
      <c r="AV151" s="352"/>
      <c r="AX151" s="125">
        <f>IF($C151="",0,Prog!$H149*AX$6*($AU151+$AV151)/12000)</f>
        <v>0</v>
      </c>
      <c r="AY151" s="125">
        <f>IF($C151="",0,Prog!$H149*AY$6*($AU151+$AV151)/12000)</f>
        <v>0</v>
      </c>
      <c r="AZ151" s="121"/>
    </row>
    <row r="152" spans="1:52" ht="16.5" x14ac:dyDescent="0.3">
      <c r="A152" s="279" t="str">
        <f>IF(Prog!B150="","",Prog!B150)</f>
        <v/>
      </c>
      <c r="B152" s="279" t="str">
        <f>IF(Prog!C150="","",Prog!C150)</f>
        <v/>
      </c>
      <c r="C152" s="279" t="str">
        <f>IF(Prog!D150="","",Prog!D150)</f>
        <v/>
      </c>
      <c r="D152" s="120"/>
      <c r="E152" s="121" t="str">
        <f t="array" ref="E152">IF($D152="","",COUNT(IF(Inventory!$B$10:$B$1000=$B152,IF(Inventory!$C$10:$C$1000=$C152,IF(Inventory!$D$10:$D$1000=$D152,IF(Inventory!$P$10:$P$1000=E$9,1))))))</f>
        <v/>
      </c>
      <c r="F152" s="121" t="str">
        <f t="array" ref="F152">IF($D152="","",COUNT(IF(Inventory!$B$10:$B$1000=$B152,IF(Inventory!$C$10:$C$1000=$C152,IF(Inventory!$D$10:$D$1000=$D152,IF(Inventory!$P$10:$P$1000=F$9,1))))))</f>
        <v/>
      </c>
      <c r="G152" s="121" t="str">
        <f t="array" ref="G152">IF($D152="","",COUNT(IF(Inventory!$B$10:$B$1000=$B152,IF(Inventory!$C$10:$C$1000=$C152,IF(Inventory!$D$10:$D$1000=$D152,IF(Inventory!$P$10:$P$1000=G$9,1))))))</f>
        <v/>
      </c>
      <c r="H152" s="121" t="str">
        <f t="array" ref="H152">IF($D152="","",COUNT(IF(Inventory!$B$10:$B$1000=$B152,IF(Inventory!$C$10:$C$1000=$C152,IF(Inventory!$D$10:$D$1000=$D152,IF(Inventory!$P$10:$P$1000=H$9,1))))))</f>
        <v/>
      </c>
      <c r="I152" s="121" t="str">
        <f t="array" ref="I152">IF($D152="","",COUNT(IF(Inventory!$B$10:$B$1000=$B152,IF(Inventory!$C$10:$C$1000=$C152,IF(Inventory!$D$10:$D$1000=$D152,IF(Inventory!$P$10:$P$1000=I$9,1))))))</f>
        <v/>
      </c>
      <c r="J152" s="121">
        <f t="shared" si="28"/>
        <v>0</v>
      </c>
      <c r="K152" s="121" t="str">
        <f t="array" ref="K152">IF($D152="","",COUNT(IF(Inventory!$B$10:$B$1000=$B152,IF(Inventory!$C$10:$C$1000=$C152,IF(Inventory!$D$10:$D$1000=$D152,IF(Inventory!$J$10:$J$1000=wicr,1)))))+COUNT(IF(Inventory!$B$10:$B$1000=$B152,IF(Inventory!$C$10:$C$1000=$C152,IF(Inventory!$D$10:$D$1000=$D152,IF(Inventory!$J$10:$J$1000=wifr,1))))))</f>
        <v/>
      </c>
      <c r="L152" s="121" t="str">
        <f t="array" ref="L152">IF($D152="","",COUNT(IF(Inventory!$B$10:$B$1000=$B152,IF(Inventory!$C$10:$C$1000=$C152,IF(Inventory!$D$10:$D$1000=$D152,IF(Inventory!$J$10:$J$1000=wicr,IF(Inventory!$P$10:$P$1000=L$9,1))))))+COUNT(IF(Inventory!$B$10:$B$1000=$B152,IF(Inventory!$C$10:$C$1000=$C152,IF(Inventory!$D$10:$D$1000=$D152,IF(Inventory!$J$10:$J$1000=wifr,IF(Inventory!$P$10:$P$1000=L$9,1)))))))</f>
        <v/>
      </c>
      <c r="M152" s="121" t="str">
        <f t="array" ref="M152">IF($D152="","",COUNT(IF(Inventory!$B$10:$B$1000=$B152,IF(Inventory!$C$10:$C$1000=$C152,IF(Inventory!$D$10:$D$1000=$D152,IF(Inventory!$J$10:$J$1000=wicr,IF(Inventory!$P$10:$P$1000=M$9,1))))))+COUNT(IF(Inventory!$B$10:$B$1000=$B152,IF(Inventory!$C$10:$C$1000=$C152,IF(Inventory!$D$10:$D$1000=$D152,IF(Inventory!$J$10:$J$1000=wifr,IF(Inventory!$P$10:$P$1000=M$9,1)))))))</f>
        <v/>
      </c>
      <c r="N152" s="121" t="str">
        <f t="array" ref="N152">IF($D152="","",COUNT(IF(Inventory!$B$10:$B$1000=$B152,IF(Inventory!$C$10:$C$1000=$C152,IF(Inventory!$D$10:$D$1000=$D152,IF(Inventory!$J$10:$J$1000=wicr,IF(Inventory!$P$10:$P$1000=N$9,1))))))+COUNT(IF(Inventory!$B$10:$B$1000=$B152,IF(Inventory!$C$10:$C$1000=$C152,IF(Inventory!$D$10:$D$1000=$D152,IF(Inventory!$J$10:$J$1000=wifr,IF(Inventory!$P$10:$P$1000=N$9,1)))))))</f>
        <v/>
      </c>
      <c r="O152" s="121" t="str">
        <f t="array" ref="O152">IF($D152="","",COUNT(IF(Inventory!$B$10:$B$1000=$B152,IF(Inventory!$C$10:$C$1000=$C152,IF(Inventory!$D$10:$D$1000=$D152,IF(Inventory!$J$10:$J$1000=wicr,IF(Inventory!$P$10:$P$1000=O$9,1))))))+COUNT(IF(Inventory!$B$10:$B$1000=$B152,IF(Inventory!$C$10:$C$1000=$C152,IF(Inventory!$D$10:$D$1000=$D152,IF(Inventory!$J$10:$J$1000=wifr,IF(Inventory!$P$10:$P$1000=O$9,1)))))))</f>
        <v/>
      </c>
      <c r="P152" s="121" t="str">
        <f t="array" ref="P152">IF($D152="","",COUNT(IF(Inventory!$B$10:$B$1000=$B152,IF(Inventory!$C$10:$C$1000=$C152,IF(Inventory!$D$10:$D$1000=$D152,IF(Inventory!$J$10:$J$1000=wicr,IF(Inventory!$P$10:$P$1000=P$9,1))))))+COUNT(IF(Inventory!$B$10:$B$1000=$B152,IF(Inventory!$C$10:$C$1000=$C152,IF(Inventory!$D$10:$D$1000=$D152,IF(Inventory!$J$10:$J$1000=wifr,IF(Inventory!$P$10:$P$1000=P$9,1)))))))</f>
        <v/>
      </c>
      <c r="Q152" s="122" t="str">
        <f t="shared" si="29"/>
        <v/>
      </c>
      <c r="R152" s="121" t="str">
        <f t="array" ref="R152">IF($D152="","",COUNT(IF(Inventory!$B$10:$B$1000=$B152,IF(Inventory!$C$10:$C$1000=$C152,IF(Inventory!$D$10:$D$1000=$D152,IF(Inventory!$J$10:$J$1000=frig,1))))))</f>
        <v/>
      </c>
      <c r="S152" s="121" t="str">
        <f t="array" ref="S152">IF($D152="","",COUNT(IF(Inventory!$B$10:$B$1000=$B152,IF(Inventory!$C$10:$C$1000=$C152,IF(Inventory!$D$10:$D$1000=$D152,IF(Inventory!$J$10:$J$1000=frig,IF(Inventory!$P$10:$P$1000=S$9,1)))))))</f>
        <v/>
      </c>
      <c r="T152" s="121" t="str">
        <f t="array" ref="T152">IF($D152="","",COUNT(IF(Inventory!$B$10:$B$1000=$B152,IF(Inventory!$C$10:$C$1000=$C152,IF(Inventory!$D$10:$D$1000=$D152,IF(Inventory!$J$10:$J$1000=frig,IF(Inventory!$P$10:$P$1000=T$9,1)))))))</f>
        <v/>
      </c>
      <c r="U152" s="121" t="str">
        <f t="array" ref="U152">IF($D152="","",COUNT(IF(Inventory!$B$10:$B$1000=$B152,IF(Inventory!$C$10:$C$1000=$C152,IF(Inventory!$D$10:$D$1000=$D152,IF(Inventory!$J$10:$J$1000=frig,IF(Inventory!$P$10:$P$1000=U$9,1)))))))</f>
        <v/>
      </c>
      <c r="V152" s="121" t="str">
        <f t="array" ref="V152">IF($D152="","",COUNT(IF(Inventory!$B$10:$B$1000=$B152,IF(Inventory!$C$10:$C$1000=$C152,IF(Inventory!$D$10:$D$1000=$D152,IF(Inventory!$J$10:$J$1000=frig,IF(Inventory!$P$10:$P$1000=V$9,1)))))))</f>
        <v/>
      </c>
      <c r="W152" s="121" t="str">
        <f t="array" ref="W152">IF($D152="","",COUNT(IF(Inventory!$B$10:$B$1000=$B152,IF(Inventory!$C$10:$C$1000=$C152,IF(Inventory!$D$10:$D$1000=$D152,IF(Inventory!$J$10:$J$1000=frig,IF(Inventory!$P$10:$P$1000=W$9,1)))))))</f>
        <v/>
      </c>
      <c r="X152" s="122" t="str">
        <f t="shared" si="30"/>
        <v/>
      </c>
      <c r="Y152" s="121" t="str">
        <f t="array" ref="Y152">IF($D152="","",COUNT(IF(Inventory!$B$10:$B$1000=$B152,IF(Inventory!$C$10:$C$1000=$C152,IF(Inventory!$D$10:$D$1000=$D152,IF(Inventory!$J$10:$J$1000=freez,1))))))</f>
        <v/>
      </c>
      <c r="Z152" s="121" t="str">
        <f t="array" ref="Z152">IF($D152="","",COUNT(IF(Inventory!$B$10:$B$1000=$B152,IF(Inventory!$C$10:$C$1000=$C152,IF(Inventory!$D$10:$D$1000=$D152,IF(Inventory!$J$10:$J$1000=freez,IF(Inventory!$P$10:$P$1000=Z$9,1)))))))</f>
        <v/>
      </c>
      <c r="AA152" s="121" t="str">
        <f t="array" ref="AA152">IF($D152="","",COUNT(IF(Inventory!$B$10:$B$1000=$B152,IF(Inventory!$C$10:$C$1000=$C152,IF(Inventory!$D$10:$D$1000=$D152,IF(Inventory!$J$10:$J$1000=freez,IF(Inventory!$P$10:$P$1000=AA$9,1)))))))</f>
        <v/>
      </c>
      <c r="AB152" s="121" t="str">
        <f t="array" ref="AB152">IF($D152="","",COUNT(IF(Inventory!$B$10:$B$1000=$B152,IF(Inventory!$C$10:$C$1000=$C152,IF(Inventory!$D$10:$D$1000=$D152,IF(Inventory!$J$10:$J$1000=freez,IF(Inventory!$P$10:$P$1000=AB$9,1)))))))</f>
        <v/>
      </c>
      <c r="AC152" s="121" t="str">
        <f t="array" ref="AC152">IF($D152="","",COUNT(IF(Inventory!$B$10:$B$1000=$B152,IF(Inventory!$C$10:$C$1000=$C152,IF(Inventory!$D$10:$D$1000=$D152,IF(Inventory!$J$10:$J$1000=freez,IF(Inventory!$P$10:$P$1000=AC$9,1)))))))</f>
        <v/>
      </c>
      <c r="AD152" s="121" t="str">
        <f t="array" ref="AD152">IF($D152="","",COUNT(IF(Inventory!$B$10:$B$1000=$B152,IF(Inventory!$C$10:$C$1000=$C152,IF(Inventory!$D$10:$D$1000=$D152,IF(Inventory!$J$10:$J$1000=freez,IF(Inventory!$P$10:$P$1000=AD$9,1)))))))</f>
        <v/>
      </c>
      <c r="AE152" s="122" t="str">
        <f t="shared" si="31"/>
        <v/>
      </c>
      <c r="AF152" s="121" t="str">
        <f t="array" ref="AF152">IF($D152="","",SUM(IF(Inventory!$B$10:$B$1000=$B152,IF(Inventory!$C$10:$C$1000=$C152,IF(Inventory!$D$10:$D$1000=$D152,IF(Inventory!$J$10:$J$1000=frig,Inventory!$AC$10:$AC$1000)))))+SUM(IF(Inventory!$B$10:$B$1000=$B152,IF(Inventory!$C$10:$C$1000=$C152,IF(Inventory!$D$10:$D$1000=$D152,IF(Inventory!$J$10:$J$1000=wicr,Inventory!$AC$10:$AC$1000))))))</f>
        <v/>
      </c>
      <c r="AG152" s="121" t="str">
        <f t="array" ref="AG152">IF($D152="","",SUM(IF(Inventory!$B$10:$B$1000=$B152,IF(Inventory!$C$10:$C$1000=$C152,IF(Inventory!$D$10:$D$1000=$D152,IF(Inventory!$J$10:$J$1000=frig,IF(Inventory!$P$10:$P$1000=AG$9,Inventory!$AC$10:$AC$1000))))))+SUM(IF(Inventory!$B$10:$B$1000=$B152,IF(Inventory!$C$10:$C$1000=$C152,IF(Inventory!$D$10:$D$1000=$D152,IF(Inventory!$J$10:$J$1000=wicr,IF(Inventory!$P$10:$P$1000=AG$9,Inventory!$AC$10:$AC$1000)))))))</f>
        <v/>
      </c>
      <c r="AH152" s="121" t="str">
        <f t="array" ref="AH152">IF($D152="","",SUM(IF(Inventory!$B$10:$B$1000=$B152,IF(Inventory!$C$10:$C$1000=$C152,IF(Inventory!$D$10:$D$1000=$D152,IF(Inventory!$J$10:$J$1000=frig,IF(Inventory!$P$10:$P$1000=AH$9,Inventory!$AC$10:$AC$1000))))))+SUM(IF(Inventory!$B$10:$B$1000=$B152,IF(Inventory!$C$10:$C$1000=$C152,IF(Inventory!$D$10:$D$1000=$D152,IF(Inventory!$J$10:$J$1000=wicr,IF(Inventory!$P$10:$P$1000=AH$9,Inventory!$AC$10:$AC$1000)))))))</f>
        <v/>
      </c>
      <c r="AI152" s="121" t="str">
        <f t="array" ref="AI152">IF($D152="","",SUM(IF(Inventory!$B$10:$B$1000=$B152,IF(Inventory!$C$10:$C$1000=$C152,IF(Inventory!$D$10:$D$1000=$D152,IF(Inventory!$J$10:$J$1000=frig,IF(Inventory!$P$10:$P$1000=AI$9,Inventory!$AC$10:$AC$1000))))))+SUM(IF(Inventory!$B$10:$B$1000=$B152,IF(Inventory!$C$10:$C$1000=$C152,IF(Inventory!$D$10:$D$1000=$D152,IF(Inventory!$J$10:$J$1000=wicr,IF(Inventory!$P$10:$P$1000=AI$9,Inventory!$AC$10:$AC$1000)))))))</f>
        <v/>
      </c>
      <c r="AJ152" s="121" t="str">
        <f t="array" ref="AJ152">IF($D152="","",SUM(IF(Inventory!$B$10:$B$1000=$B152,IF(Inventory!$C$10:$C$1000=$C152,IF(Inventory!$D$10:$D$1000=$D152,IF(Inventory!$J$10:$J$1000=frig,IF(Inventory!$P$10:$P$1000=AJ$9,Inventory!$AC$10:$AC$1000))))))+SUM(IF(Inventory!$B$10:$B$1000=$B152,IF(Inventory!$C$10:$C$1000=$C152,IF(Inventory!$D$10:$D$1000=$D152,IF(Inventory!$J$10:$J$1000=wicr,IF(Inventory!$P$10:$P$1000=AJ$9,Inventory!$AC$10:$AC$1000)))))))</f>
        <v/>
      </c>
      <c r="AK152" s="121" t="str">
        <f t="array" ref="AK152">IF($D152="","",SUM(IF(Inventory!$B$10:$B$1000=$B152,IF(Inventory!$C$10:$C$1000=$C152,IF(Inventory!$D$10:$D$1000=$D152,IF(Inventory!$J$10:$J$1000=frig,IF(Inventory!$P$10:$P$1000=AK$9,Inventory!$AC$10:$AC$1000))))))+SUM(IF(Inventory!$B$10:$B$1000=$B152,IF(Inventory!$C$10:$C$1000=$C152,IF(Inventory!$D$10:$D$1000=$D152,IF(Inventory!$J$10:$J$1000=wicr,IF(Inventory!$P$10:$P$1000=AK$9,Inventory!$AC$10:$AC$1000)))))))</f>
        <v/>
      </c>
      <c r="AL152" s="123" t="str">
        <f t="shared" si="32"/>
        <v/>
      </c>
      <c r="AM152" s="121" t="str">
        <f t="array" ref="AM152">IF($D152="","",SUM(IF(Inventory!$B$10:$B$1000=$B152,IF(Inventory!$C$10:$C$1000=$C152,IF(Inventory!$D$10:$D$1000=$D152,IF(Inventory!$J$10:$J$1000=freez,Inventory!$AD$10:$AD$1000)))))+SUM(IF(Inventory!$B$10:$B$1000=$B152,IF(Inventory!$C$10:$C$1000=$C152,IF(Inventory!$D$10:$D$1000=$D152,IF(Inventory!$J$10:$J$1000=wifr,Inventory!$AD$10:$AD$1000))))))</f>
        <v/>
      </c>
      <c r="AN152" s="121" t="str">
        <f t="array" ref="AN152">IF($D152="","",SUM(IF(Inventory!$B$10:$B$1000=$B152,IF(Inventory!$C$10:$C$1000=$C152,IF(Inventory!$D$10:$D$1000=$D152,IF(Inventory!$J$10:$J$1000=freez,IF(Inventory!$P$10:$P$1000=AN$9,Inventory!$AD$10:$AD$1000))))))+SUM(IF(Inventory!$B$10:$B$1000=$B152,IF(Inventory!$C$10:$C$1000=$C152,IF(Inventory!$D$10:$D$1000=$D152,IF(Inventory!$J$10:$J$1000=wifr,IF(Inventory!$P$10:$P$1000=AN$9,Inventory!$AD$10:$AD$1000)))))))</f>
        <v/>
      </c>
      <c r="AO152" s="121" t="str">
        <f t="array" ref="AO152">IF($D152="","",SUM(IF(Inventory!$B$10:$B$1000=$B152,IF(Inventory!$C$10:$C$1000=$C152,IF(Inventory!$D$10:$D$1000=$D152,IF(Inventory!$J$10:$J$1000=freez,IF(Inventory!$P$10:$P$1000=AO$9,Inventory!$AD$10:$AD$1000))))))+SUM(IF(Inventory!$B$10:$B$1000=$B152,IF(Inventory!$C$10:$C$1000=$C152,IF(Inventory!$D$10:$D$1000=$D152,IF(Inventory!$J$10:$J$1000=wifr,IF(Inventory!$P$10:$P$1000=AO$9,Inventory!$AD$10:$AD$1000)))))))</f>
        <v/>
      </c>
      <c r="AP152" s="121" t="str">
        <f t="array" ref="AP152">IF($D152="","",SUM(IF(Inventory!$B$10:$B$1000=$B152,IF(Inventory!$C$10:$C$1000=$C152,IF(Inventory!$D$10:$D$1000=$D152,IF(Inventory!$J$10:$J$1000=freez,IF(Inventory!$P$10:$P$1000=AP$9,Inventory!$AD$10:$AD$1000))))))+SUM(IF(Inventory!$B$10:$B$1000=$B152,IF(Inventory!$C$10:$C$1000=$C152,IF(Inventory!$D$10:$D$1000=$D152,IF(Inventory!$J$10:$J$1000=wifr,IF(Inventory!$P$10:$P$1000=AP$9,Inventory!$AD$10:$AD$1000)))))))</f>
        <v/>
      </c>
      <c r="AQ152" s="121" t="str">
        <f t="array" ref="AQ152">IF($D152="","",SUM(IF(Inventory!$B$10:$B$1000=$B152,IF(Inventory!$C$10:$C$1000=$C152,IF(Inventory!$D$10:$D$1000=$D152,IF(Inventory!$J$10:$J$1000=freez,IF(Inventory!$P$10:$P$1000=AQ$9,Inventory!$AD$10:$AD$1000))))))+SUM(IF(Inventory!$B$10:$B$1000=$B152,IF(Inventory!$C$10:$C$1000=$C152,IF(Inventory!$D$10:$D$1000=$D152,IF(Inventory!$J$10:$J$1000=wifr,IF(Inventory!$P$10:$P$1000=AQ$9,Inventory!$AD$10:$AD$1000)))))))</f>
        <v/>
      </c>
      <c r="AR152" s="121" t="str">
        <f t="array" ref="AR152">IF($D152="","",SUM(IF(Inventory!$B$10:$B$1000=$B152,IF(Inventory!$C$10:$C$1000=$C152,IF(Inventory!$D$10:$D$1000=$D152,IF(Inventory!$J$10:$J$1000=freez,IF(Inventory!$P$10:$P$1000=AR$9,Inventory!$AD$10:$AD$1000))))))+SUM(IF(Inventory!$B$10:$B$1000=$B152,IF(Inventory!$C$10:$C$1000=$C152,IF(Inventory!$D$10:$D$1000=$D152,IF(Inventory!$J$10:$J$1000=wifr,IF(Inventory!$P$10:$P$1000=AR$9,Inventory!$AD$10:$AD$1000)))))))</f>
        <v/>
      </c>
      <c r="AS152" s="124" t="str">
        <f t="shared" si="33"/>
        <v/>
      </c>
      <c r="AU152" s="352"/>
      <c r="AV152" s="352"/>
      <c r="AX152" s="125">
        <f>IF($C152="",0,Prog!$H150*AX$6*($AU152+$AV152)/12000)</f>
        <v>0</v>
      </c>
      <c r="AY152" s="125">
        <f>IF($C152="",0,Prog!$H150*AY$6*($AU152+$AV152)/12000)</f>
        <v>0</v>
      </c>
      <c r="AZ152" s="121"/>
    </row>
    <row r="153" spans="1:52" ht="16.5" x14ac:dyDescent="0.3">
      <c r="A153" s="279" t="str">
        <f>IF(Prog!B151="","",Prog!B151)</f>
        <v/>
      </c>
      <c r="B153" s="279" t="str">
        <f>IF(Prog!C151="","",Prog!C151)</f>
        <v/>
      </c>
      <c r="C153" s="279" t="str">
        <f>IF(Prog!D151="","",Prog!D151)</f>
        <v/>
      </c>
      <c r="D153" s="120"/>
      <c r="E153" s="121" t="str">
        <f t="array" ref="E153">IF($D153="","",COUNT(IF(Inventory!$B$10:$B$1000=$B153,IF(Inventory!$C$10:$C$1000=$C153,IF(Inventory!$D$10:$D$1000=$D153,IF(Inventory!$P$10:$P$1000=E$9,1))))))</f>
        <v/>
      </c>
      <c r="F153" s="121" t="str">
        <f t="array" ref="F153">IF($D153="","",COUNT(IF(Inventory!$B$10:$B$1000=$B153,IF(Inventory!$C$10:$C$1000=$C153,IF(Inventory!$D$10:$D$1000=$D153,IF(Inventory!$P$10:$P$1000=F$9,1))))))</f>
        <v/>
      </c>
      <c r="G153" s="121" t="str">
        <f t="array" ref="G153">IF($D153="","",COUNT(IF(Inventory!$B$10:$B$1000=$B153,IF(Inventory!$C$10:$C$1000=$C153,IF(Inventory!$D$10:$D$1000=$D153,IF(Inventory!$P$10:$P$1000=G$9,1))))))</f>
        <v/>
      </c>
      <c r="H153" s="121" t="str">
        <f t="array" ref="H153">IF($D153="","",COUNT(IF(Inventory!$B$10:$B$1000=$B153,IF(Inventory!$C$10:$C$1000=$C153,IF(Inventory!$D$10:$D$1000=$D153,IF(Inventory!$P$10:$P$1000=H$9,1))))))</f>
        <v/>
      </c>
      <c r="I153" s="121" t="str">
        <f t="array" ref="I153">IF($D153="","",COUNT(IF(Inventory!$B$10:$B$1000=$B153,IF(Inventory!$C$10:$C$1000=$C153,IF(Inventory!$D$10:$D$1000=$D153,IF(Inventory!$P$10:$P$1000=I$9,1))))))</f>
        <v/>
      </c>
      <c r="J153" s="121">
        <f t="shared" si="28"/>
        <v>0</v>
      </c>
      <c r="K153" s="121" t="str">
        <f t="array" ref="K153">IF($D153="","",COUNT(IF(Inventory!$B$10:$B$1000=$B153,IF(Inventory!$C$10:$C$1000=$C153,IF(Inventory!$D$10:$D$1000=$D153,IF(Inventory!$J$10:$J$1000=wicr,1)))))+COUNT(IF(Inventory!$B$10:$B$1000=$B153,IF(Inventory!$C$10:$C$1000=$C153,IF(Inventory!$D$10:$D$1000=$D153,IF(Inventory!$J$10:$J$1000=wifr,1))))))</f>
        <v/>
      </c>
      <c r="L153" s="121" t="str">
        <f t="array" ref="L153">IF($D153="","",COUNT(IF(Inventory!$B$10:$B$1000=$B153,IF(Inventory!$C$10:$C$1000=$C153,IF(Inventory!$D$10:$D$1000=$D153,IF(Inventory!$J$10:$J$1000=wicr,IF(Inventory!$P$10:$P$1000=L$9,1))))))+COUNT(IF(Inventory!$B$10:$B$1000=$B153,IF(Inventory!$C$10:$C$1000=$C153,IF(Inventory!$D$10:$D$1000=$D153,IF(Inventory!$J$10:$J$1000=wifr,IF(Inventory!$P$10:$P$1000=L$9,1)))))))</f>
        <v/>
      </c>
      <c r="M153" s="121" t="str">
        <f t="array" ref="M153">IF($D153="","",COUNT(IF(Inventory!$B$10:$B$1000=$B153,IF(Inventory!$C$10:$C$1000=$C153,IF(Inventory!$D$10:$D$1000=$D153,IF(Inventory!$J$10:$J$1000=wicr,IF(Inventory!$P$10:$P$1000=M$9,1))))))+COUNT(IF(Inventory!$B$10:$B$1000=$B153,IF(Inventory!$C$10:$C$1000=$C153,IF(Inventory!$D$10:$D$1000=$D153,IF(Inventory!$J$10:$J$1000=wifr,IF(Inventory!$P$10:$P$1000=M$9,1)))))))</f>
        <v/>
      </c>
      <c r="N153" s="121" t="str">
        <f t="array" ref="N153">IF($D153="","",COUNT(IF(Inventory!$B$10:$B$1000=$B153,IF(Inventory!$C$10:$C$1000=$C153,IF(Inventory!$D$10:$D$1000=$D153,IF(Inventory!$J$10:$J$1000=wicr,IF(Inventory!$P$10:$P$1000=N$9,1))))))+COUNT(IF(Inventory!$B$10:$B$1000=$B153,IF(Inventory!$C$10:$C$1000=$C153,IF(Inventory!$D$10:$D$1000=$D153,IF(Inventory!$J$10:$J$1000=wifr,IF(Inventory!$P$10:$P$1000=N$9,1)))))))</f>
        <v/>
      </c>
      <c r="O153" s="121" t="str">
        <f t="array" ref="O153">IF($D153="","",COUNT(IF(Inventory!$B$10:$B$1000=$B153,IF(Inventory!$C$10:$C$1000=$C153,IF(Inventory!$D$10:$D$1000=$D153,IF(Inventory!$J$10:$J$1000=wicr,IF(Inventory!$P$10:$P$1000=O$9,1))))))+COUNT(IF(Inventory!$B$10:$B$1000=$B153,IF(Inventory!$C$10:$C$1000=$C153,IF(Inventory!$D$10:$D$1000=$D153,IF(Inventory!$J$10:$J$1000=wifr,IF(Inventory!$P$10:$P$1000=O$9,1)))))))</f>
        <v/>
      </c>
      <c r="P153" s="121" t="str">
        <f t="array" ref="P153">IF($D153="","",COUNT(IF(Inventory!$B$10:$B$1000=$B153,IF(Inventory!$C$10:$C$1000=$C153,IF(Inventory!$D$10:$D$1000=$D153,IF(Inventory!$J$10:$J$1000=wicr,IF(Inventory!$P$10:$P$1000=P$9,1))))))+COUNT(IF(Inventory!$B$10:$B$1000=$B153,IF(Inventory!$C$10:$C$1000=$C153,IF(Inventory!$D$10:$D$1000=$D153,IF(Inventory!$J$10:$J$1000=wifr,IF(Inventory!$P$10:$P$1000=P$9,1)))))))</f>
        <v/>
      </c>
      <c r="Q153" s="122" t="str">
        <f t="shared" si="29"/>
        <v/>
      </c>
      <c r="R153" s="121" t="str">
        <f t="array" ref="R153">IF($D153="","",COUNT(IF(Inventory!$B$10:$B$1000=$B153,IF(Inventory!$C$10:$C$1000=$C153,IF(Inventory!$D$10:$D$1000=$D153,IF(Inventory!$J$10:$J$1000=frig,1))))))</f>
        <v/>
      </c>
      <c r="S153" s="121" t="str">
        <f t="array" ref="S153">IF($D153="","",COUNT(IF(Inventory!$B$10:$B$1000=$B153,IF(Inventory!$C$10:$C$1000=$C153,IF(Inventory!$D$10:$D$1000=$D153,IF(Inventory!$J$10:$J$1000=frig,IF(Inventory!$P$10:$P$1000=S$9,1)))))))</f>
        <v/>
      </c>
      <c r="T153" s="121" t="str">
        <f t="array" ref="T153">IF($D153="","",COUNT(IF(Inventory!$B$10:$B$1000=$B153,IF(Inventory!$C$10:$C$1000=$C153,IF(Inventory!$D$10:$D$1000=$D153,IF(Inventory!$J$10:$J$1000=frig,IF(Inventory!$P$10:$P$1000=T$9,1)))))))</f>
        <v/>
      </c>
      <c r="U153" s="121" t="str">
        <f t="array" ref="U153">IF($D153="","",COUNT(IF(Inventory!$B$10:$B$1000=$B153,IF(Inventory!$C$10:$C$1000=$C153,IF(Inventory!$D$10:$D$1000=$D153,IF(Inventory!$J$10:$J$1000=frig,IF(Inventory!$P$10:$P$1000=U$9,1)))))))</f>
        <v/>
      </c>
      <c r="V153" s="121" t="str">
        <f t="array" ref="V153">IF($D153="","",COUNT(IF(Inventory!$B$10:$B$1000=$B153,IF(Inventory!$C$10:$C$1000=$C153,IF(Inventory!$D$10:$D$1000=$D153,IF(Inventory!$J$10:$J$1000=frig,IF(Inventory!$P$10:$P$1000=V$9,1)))))))</f>
        <v/>
      </c>
      <c r="W153" s="121" t="str">
        <f t="array" ref="W153">IF($D153="","",COUNT(IF(Inventory!$B$10:$B$1000=$B153,IF(Inventory!$C$10:$C$1000=$C153,IF(Inventory!$D$10:$D$1000=$D153,IF(Inventory!$J$10:$J$1000=frig,IF(Inventory!$P$10:$P$1000=W$9,1)))))))</f>
        <v/>
      </c>
      <c r="X153" s="122" t="str">
        <f t="shared" si="30"/>
        <v/>
      </c>
      <c r="Y153" s="121" t="str">
        <f t="array" ref="Y153">IF($D153="","",COUNT(IF(Inventory!$B$10:$B$1000=$B153,IF(Inventory!$C$10:$C$1000=$C153,IF(Inventory!$D$10:$D$1000=$D153,IF(Inventory!$J$10:$J$1000=freez,1))))))</f>
        <v/>
      </c>
      <c r="Z153" s="121" t="str">
        <f t="array" ref="Z153">IF($D153="","",COUNT(IF(Inventory!$B$10:$B$1000=$B153,IF(Inventory!$C$10:$C$1000=$C153,IF(Inventory!$D$10:$D$1000=$D153,IF(Inventory!$J$10:$J$1000=freez,IF(Inventory!$P$10:$P$1000=Z$9,1)))))))</f>
        <v/>
      </c>
      <c r="AA153" s="121" t="str">
        <f t="array" ref="AA153">IF($D153="","",COUNT(IF(Inventory!$B$10:$B$1000=$B153,IF(Inventory!$C$10:$C$1000=$C153,IF(Inventory!$D$10:$D$1000=$D153,IF(Inventory!$J$10:$J$1000=freez,IF(Inventory!$P$10:$P$1000=AA$9,1)))))))</f>
        <v/>
      </c>
      <c r="AB153" s="121" t="str">
        <f t="array" ref="AB153">IF($D153="","",COUNT(IF(Inventory!$B$10:$B$1000=$B153,IF(Inventory!$C$10:$C$1000=$C153,IF(Inventory!$D$10:$D$1000=$D153,IF(Inventory!$J$10:$J$1000=freez,IF(Inventory!$P$10:$P$1000=AB$9,1)))))))</f>
        <v/>
      </c>
      <c r="AC153" s="121" t="str">
        <f t="array" ref="AC153">IF($D153="","",COUNT(IF(Inventory!$B$10:$B$1000=$B153,IF(Inventory!$C$10:$C$1000=$C153,IF(Inventory!$D$10:$D$1000=$D153,IF(Inventory!$J$10:$J$1000=freez,IF(Inventory!$P$10:$P$1000=AC$9,1)))))))</f>
        <v/>
      </c>
      <c r="AD153" s="121" t="str">
        <f t="array" ref="AD153">IF($D153="","",COUNT(IF(Inventory!$B$10:$B$1000=$B153,IF(Inventory!$C$10:$C$1000=$C153,IF(Inventory!$D$10:$D$1000=$D153,IF(Inventory!$J$10:$J$1000=freez,IF(Inventory!$P$10:$P$1000=AD$9,1)))))))</f>
        <v/>
      </c>
      <c r="AE153" s="122" t="str">
        <f t="shared" si="31"/>
        <v/>
      </c>
      <c r="AF153" s="121" t="str">
        <f t="array" ref="AF153">IF($D153="","",SUM(IF(Inventory!$B$10:$B$1000=$B153,IF(Inventory!$C$10:$C$1000=$C153,IF(Inventory!$D$10:$D$1000=$D153,IF(Inventory!$J$10:$J$1000=frig,Inventory!$AC$10:$AC$1000)))))+SUM(IF(Inventory!$B$10:$B$1000=$B153,IF(Inventory!$C$10:$C$1000=$C153,IF(Inventory!$D$10:$D$1000=$D153,IF(Inventory!$J$10:$J$1000=wicr,Inventory!$AC$10:$AC$1000))))))</f>
        <v/>
      </c>
      <c r="AG153" s="121" t="str">
        <f t="array" ref="AG153">IF($D153="","",SUM(IF(Inventory!$B$10:$B$1000=$B153,IF(Inventory!$C$10:$C$1000=$C153,IF(Inventory!$D$10:$D$1000=$D153,IF(Inventory!$J$10:$J$1000=frig,IF(Inventory!$P$10:$P$1000=AG$9,Inventory!$AC$10:$AC$1000))))))+SUM(IF(Inventory!$B$10:$B$1000=$B153,IF(Inventory!$C$10:$C$1000=$C153,IF(Inventory!$D$10:$D$1000=$D153,IF(Inventory!$J$10:$J$1000=wicr,IF(Inventory!$P$10:$P$1000=AG$9,Inventory!$AC$10:$AC$1000)))))))</f>
        <v/>
      </c>
      <c r="AH153" s="121" t="str">
        <f t="array" ref="AH153">IF($D153="","",SUM(IF(Inventory!$B$10:$B$1000=$B153,IF(Inventory!$C$10:$C$1000=$C153,IF(Inventory!$D$10:$D$1000=$D153,IF(Inventory!$J$10:$J$1000=frig,IF(Inventory!$P$10:$P$1000=AH$9,Inventory!$AC$10:$AC$1000))))))+SUM(IF(Inventory!$B$10:$B$1000=$B153,IF(Inventory!$C$10:$C$1000=$C153,IF(Inventory!$D$10:$D$1000=$D153,IF(Inventory!$J$10:$J$1000=wicr,IF(Inventory!$P$10:$P$1000=AH$9,Inventory!$AC$10:$AC$1000)))))))</f>
        <v/>
      </c>
      <c r="AI153" s="121" t="str">
        <f t="array" ref="AI153">IF($D153="","",SUM(IF(Inventory!$B$10:$B$1000=$B153,IF(Inventory!$C$10:$C$1000=$C153,IF(Inventory!$D$10:$D$1000=$D153,IF(Inventory!$J$10:$J$1000=frig,IF(Inventory!$P$10:$P$1000=AI$9,Inventory!$AC$10:$AC$1000))))))+SUM(IF(Inventory!$B$10:$B$1000=$B153,IF(Inventory!$C$10:$C$1000=$C153,IF(Inventory!$D$10:$D$1000=$D153,IF(Inventory!$J$10:$J$1000=wicr,IF(Inventory!$P$10:$P$1000=AI$9,Inventory!$AC$10:$AC$1000)))))))</f>
        <v/>
      </c>
      <c r="AJ153" s="121" t="str">
        <f t="array" ref="AJ153">IF($D153="","",SUM(IF(Inventory!$B$10:$B$1000=$B153,IF(Inventory!$C$10:$C$1000=$C153,IF(Inventory!$D$10:$D$1000=$D153,IF(Inventory!$J$10:$J$1000=frig,IF(Inventory!$P$10:$P$1000=AJ$9,Inventory!$AC$10:$AC$1000))))))+SUM(IF(Inventory!$B$10:$B$1000=$B153,IF(Inventory!$C$10:$C$1000=$C153,IF(Inventory!$D$10:$D$1000=$D153,IF(Inventory!$J$10:$J$1000=wicr,IF(Inventory!$P$10:$P$1000=AJ$9,Inventory!$AC$10:$AC$1000)))))))</f>
        <v/>
      </c>
      <c r="AK153" s="121" t="str">
        <f t="array" ref="AK153">IF($D153="","",SUM(IF(Inventory!$B$10:$B$1000=$B153,IF(Inventory!$C$10:$C$1000=$C153,IF(Inventory!$D$10:$D$1000=$D153,IF(Inventory!$J$10:$J$1000=frig,IF(Inventory!$P$10:$P$1000=AK$9,Inventory!$AC$10:$AC$1000))))))+SUM(IF(Inventory!$B$10:$B$1000=$B153,IF(Inventory!$C$10:$C$1000=$C153,IF(Inventory!$D$10:$D$1000=$D153,IF(Inventory!$J$10:$J$1000=wicr,IF(Inventory!$P$10:$P$1000=AK$9,Inventory!$AC$10:$AC$1000)))))))</f>
        <v/>
      </c>
      <c r="AL153" s="123" t="str">
        <f t="shared" si="32"/>
        <v/>
      </c>
      <c r="AM153" s="121" t="str">
        <f t="array" ref="AM153">IF($D153="","",SUM(IF(Inventory!$B$10:$B$1000=$B153,IF(Inventory!$C$10:$C$1000=$C153,IF(Inventory!$D$10:$D$1000=$D153,IF(Inventory!$J$10:$J$1000=freez,Inventory!$AD$10:$AD$1000)))))+SUM(IF(Inventory!$B$10:$B$1000=$B153,IF(Inventory!$C$10:$C$1000=$C153,IF(Inventory!$D$10:$D$1000=$D153,IF(Inventory!$J$10:$J$1000=wifr,Inventory!$AD$10:$AD$1000))))))</f>
        <v/>
      </c>
      <c r="AN153" s="121" t="str">
        <f t="array" ref="AN153">IF($D153="","",SUM(IF(Inventory!$B$10:$B$1000=$B153,IF(Inventory!$C$10:$C$1000=$C153,IF(Inventory!$D$10:$D$1000=$D153,IF(Inventory!$J$10:$J$1000=freez,IF(Inventory!$P$10:$P$1000=AN$9,Inventory!$AD$10:$AD$1000))))))+SUM(IF(Inventory!$B$10:$B$1000=$B153,IF(Inventory!$C$10:$C$1000=$C153,IF(Inventory!$D$10:$D$1000=$D153,IF(Inventory!$J$10:$J$1000=wifr,IF(Inventory!$P$10:$P$1000=AN$9,Inventory!$AD$10:$AD$1000)))))))</f>
        <v/>
      </c>
      <c r="AO153" s="121" t="str">
        <f t="array" ref="AO153">IF($D153="","",SUM(IF(Inventory!$B$10:$B$1000=$B153,IF(Inventory!$C$10:$C$1000=$C153,IF(Inventory!$D$10:$D$1000=$D153,IF(Inventory!$J$10:$J$1000=freez,IF(Inventory!$P$10:$P$1000=AO$9,Inventory!$AD$10:$AD$1000))))))+SUM(IF(Inventory!$B$10:$B$1000=$B153,IF(Inventory!$C$10:$C$1000=$C153,IF(Inventory!$D$10:$D$1000=$D153,IF(Inventory!$J$10:$J$1000=wifr,IF(Inventory!$P$10:$P$1000=AO$9,Inventory!$AD$10:$AD$1000)))))))</f>
        <v/>
      </c>
      <c r="AP153" s="121" t="str">
        <f t="array" ref="AP153">IF($D153="","",SUM(IF(Inventory!$B$10:$B$1000=$B153,IF(Inventory!$C$10:$C$1000=$C153,IF(Inventory!$D$10:$D$1000=$D153,IF(Inventory!$J$10:$J$1000=freez,IF(Inventory!$P$10:$P$1000=AP$9,Inventory!$AD$10:$AD$1000))))))+SUM(IF(Inventory!$B$10:$B$1000=$B153,IF(Inventory!$C$10:$C$1000=$C153,IF(Inventory!$D$10:$D$1000=$D153,IF(Inventory!$J$10:$J$1000=wifr,IF(Inventory!$P$10:$P$1000=AP$9,Inventory!$AD$10:$AD$1000)))))))</f>
        <v/>
      </c>
      <c r="AQ153" s="121" t="str">
        <f t="array" ref="AQ153">IF($D153="","",SUM(IF(Inventory!$B$10:$B$1000=$B153,IF(Inventory!$C$10:$C$1000=$C153,IF(Inventory!$D$10:$D$1000=$D153,IF(Inventory!$J$10:$J$1000=freez,IF(Inventory!$P$10:$P$1000=AQ$9,Inventory!$AD$10:$AD$1000))))))+SUM(IF(Inventory!$B$10:$B$1000=$B153,IF(Inventory!$C$10:$C$1000=$C153,IF(Inventory!$D$10:$D$1000=$D153,IF(Inventory!$J$10:$J$1000=wifr,IF(Inventory!$P$10:$P$1000=AQ$9,Inventory!$AD$10:$AD$1000)))))))</f>
        <v/>
      </c>
      <c r="AR153" s="121" t="str">
        <f t="array" ref="AR153">IF($D153="","",SUM(IF(Inventory!$B$10:$B$1000=$B153,IF(Inventory!$C$10:$C$1000=$C153,IF(Inventory!$D$10:$D$1000=$D153,IF(Inventory!$J$10:$J$1000=freez,IF(Inventory!$P$10:$P$1000=AR$9,Inventory!$AD$10:$AD$1000))))))+SUM(IF(Inventory!$B$10:$B$1000=$B153,IF(Inventory!$C$10:$C$1000=$C153,IF(Inventory!$D$10:$D$1000=$D153,IF(Inventory!$J$10:$J$1000=wifr,IF(Inventory!$P$10:$P$1000=AR$9,Inventory!$AD$10:$AD$1000)))))))</f>
        <v/>
      </c>
      <c r="AS153" s="124" t="str">
        <f t="shared" si="33"/>
        <v/>
      </c>
      <c r="AU153" s="352"/>
      <c r="AV153" s="352"/>
      <c r="AX153" s="125">
        <f>IF($C153="",0,Prog!$H151*AX$6*($AU153+$AV153)/12000)</f>
        <v>0</v>
      </c>
      <c r="AY153" s="125">
        <f>IF($C153="",0,Prog!$H151*AY$6*($AU153+$AV153)/12000)</f>
        <v>0</v>
      </c>
      <c r="AZ153" s="121"/>
    </row>
    <row r="154" spans="1:52" ht="16.5" x14ac:dyDescent="0.3">
      <c r="A154" s="279" t="str">
        <f>IF(Prog!B152="","",Prog!B152)</f>
        <v/>
      </c>
      <c r="B154" s="279" t="str">
        <f>IF(Prog!C152="","",Prog!C152)</f>
        <v/>
      </c>
      <c r="C154" s="279" t="str">
        <f>IF(Prog!D152="","",Prog!D152)</f>
        <v/>
      </c>
      <c r="D154" s="120"/>
      <c r="E154" s="121" t="str">
        <f t="array" ref="E154">IF($D154="","",COUNT(IF(Inventory!$B$10:$B$1000=$B154,IF(Inventory!$C$10:$C$1000=$C154,IF(Inventory!$D$10:$D$1000=$D154,IF(Inventory!$P$10:$P$1000=E$9,1))))))</f>
        <v/>
      </c>
      <c r="F154" s="121" t="str">
        <f t="array" ref="F154">IF($D154="","",COUNT(IF(Inventory!$B$10:$B$1000=$B154,IF(Inventory!$C$10:$C$1000=$C154,IF(Inventory!$D$10:$D$1000=$D154,IF(Inventory!$P$10:$P$1000=F$9,1))))))</f>
        <v/>
      </c>
      <c r="G154" s="121" t="str">
        <f t="array" ref="G154">IF($D154="","",COUNT(IF(Inventory!$B$10:$B$1000=$B154,IF(Inventory!$C$10:$C$1000=$C154,IF(Inventory!$D$10:$D$1000=$D154,IF(Inventory!$P$10:$P$1000=G$9,1))))))</f>
        <v/>
      </c>
      <c r="H154" s="121" t="str">
        <f t="array" ref="H154">IF($D154="","",COUNT(IF(Inventory!$B$10:$B$1000=$B154,IF(Inventory!$C$10:$C$1000=$C154,IF(Inventory!$D$10:$D$1000=$D154,IF(Inventory!$P$10:$P$1000=H$9,1))))))</f>
        <v/>
      </c>
      <c r="I154" s="121" t="str">
        <f t="array" ref="I154">IF($D154="","",COUNT(IF(Inventory!$B$10:$B$1000=$B154,IF(Inventory!$C$10:$C$1000=$C154,IF(Inventory!$D$10:$D$1000=$D154,IF(Inventory!$P$10:$P$1000=I$9,1))))))</f>
        <v/>
      </c>
      <c r="J154" s="121">
        <f t="shared" si="28"/>
        <v>0</v>
      </c>
      <c r="K154" s="121" t="str">
        <f t="array" ref="K154">IF($D154="","",COUNT(IF(Inventory!$B$10:$B$1000=$B154,IF(Inventory!$C$10:$C$1000=$C154,IF(Inventory!$D$10:$D$1000=$D154,IF(Inventory!$J$10:$J$1000=wicr,1)))))+COUNT(IF(Inventory!$B$10:$B$1000=$B154,IF(Inventory!$C$10:$C$1000=$C154,IF(Inventory!$D$10:$D$1000=$D154,IF(Inventory!$J$10:$J$1000=wifr,1))))))</f>
        <v/>
      </c>
      <c r="L154" s="121" t="str">
        <f t="array" ref="L154">IF($D154="","",COUNT(IF(Inventory!$B$10:$B$1000=$B154,IF(Inventory!$C$10:$C$1000=$C154,IF(Inventory!$D$10:$D$1000=$D154,IF(Inventory!$J$10:$J$1000=wicr,IF(Inventory!$P$10:$P$1000=L$9,1))))))+COUNT(IF(Inventory!$B$10:$B$1000=$B154,IF(Inventory!$C$10:$C$1000=$C154,IF(Inventory!$D$10:$D$1000=$D154,IF(Inventory!$J$10:$J$1000=wifr,IF(Inventory!$P$10:$P$1000=L$9,1)))))))</f>
        <v/>
      </c>
      <c r="M154" s="121" t="str">
        <f t="array" ref="M154">IF($D154="","",COUNT(IF(Inventory!$B$10:$B$1000=$B154,IF(Inventory!$C$10:$C$1000=$C154,IF(Inventory!$D$10:$D$1000=$D154,IF(Inventory!$J$10:$J$1000=wicr,IF(Inventory!$P$10:$P$1000=M$9,1))))))+COUNT(IF(Inventory!$B$10:$B$1000=$B154,IF(Inventory!$C$10:$C$1000=$C154,IF(Inventory!$D$10:$D$1000=$D154,IF(Inventory!$J$10:$J$1000=wifr,IF(Inventory!$P$10:$P$1000=M$9,1)))))))</f>
        <v/>
      </c>
      <c r="N154" s="121" t="str">
        <f t="array" ref="N154">IF($D154="","",COUNT(IF(Inventory!$B$10:$B$1000=$B154,IF(Inventory!$C$10:$C$1000=$C154,IF(Inventory!$D$10:$D$1000=$D154,IF(Inventory!$J$10:$J$1000=wicr,IF(Inventory!$P$10:$P$1000=N$9,1))))))+COUNT(IF(Inventory!$B$10:$B$1000=$B154,IF(Inventory!$C$10:$C$1000=$C154,IF(Inventory!$D$10:$D$1000=$D154,IF(Inventory!$J$10:$J$1000=wifr,IF(Inventory!$P$10:$P$1000=N$9,1)))))))</f>
        <v/>
      </c>
      <c r="O154" s="121" t="str">
        <f t="array" ref="O154">IF($D154="","",COUNT(IF(Inventory!$B$10:$B$1000=$B154,IF(Inventory!$C$10:$C$1000=$C154,IF(Inventory!$D$10:$D$1000=$D154,IF(Inventory!$J$10:$J$1000=wicr,IF(Inventory!$P$10:$P$1000=O$9,1))))))+COUNT(IF(Inventory!$B$10:$B$1000=$B154,IF(Inventory!$C$10:$C$1000=$C154,IF(Inventory!$D$10:$D$1000=$D154,IF(Inventory!$J$10:$J$1000=wifr,IF(Inventory!$P$10:$P$1000=O$9,1)))))))</f>
        <v/>
      </c>
      <c r="P154" s="121" t="str">
        <f t="array" ref="P154">IF($D154="","",COUNT(IF(Inventory!$B$10:$B$1000=$B154,IF(Inventory!$C$10:$C$1000=$C154,IF(Inventory!$D$10:$D$1000=$D154,IF(Inventory!$J$10:$J$1000=wicr,IF(Inventory!$P$10:$P$1000=P$9,1))))))+COUNT(IF(Inventory!$B$10:$B$1000=$B154,IF(Inventory!$C$10:$C$1000=$C154,IF(Inventory!$D$10:$D$1000=$D154,IF(Inventory!$J$10:$J$1000=wifr,IF(Inventory!$P$10:$P$1000=P$9,1)))))))</f>
        <v/>
      </c>
      <c r="Q154" s="122" t="str">
        <f t="shared" si="29"/>
        <v/>
      </c>
      <c r="R154" s="121" t="str">
        <f t="array" ref="R154">IF($D154="","",COUNT(IF(Inventory!$B$10:$B$1000=$B154,IF(Inventory!$C$10:$C$1000=$C154,IF(Inventory!$D$10:$D$1000=$D154,IF(Inventory!$J$10:$J$1000=frig,1))))))</f>
        <v/>
      </c>
      <c r="S154" s="121" t="str">
        <f t="array" ref="S154">IF($D154="","",COUNT(IF(Inventory!$B$10:$B$1000=$B154,IF(Inventory!$C$10:$C$1000=$C154,IF(Inventory!$D$10:$D$1000=$D154,IF(Inventory!$J$10:$J$1000=frig,IF(Inventory!$P$10:$P$1000=S$9,1)))))))</f>
        <v/>
      </c>
      <c r="T154" s="121" t="str">
        <f t="array" ref="T154">IF($D154="","",COUNT(IF(Inventory!$B$10:$B$1000=$B154,IF(Inventory!$C$10:$C$1000=$C154,IF(Inventory!$D$10:$D$1000=$D154,IF(Inventory!$J$10:$J$1000=frig,IF(Inventory!$P$10:$P$1000=T$9,1)))))))</f>
        <v/>
      </c>
      <c r="U154" s="121" t="str">
        <f t="array" ref="U154">IF($D154="","",COUNT(IF(Inventory!$B$10:$B$1000=$B154,IF(Inventory!$C$10:$C$1000=$C154,IF(Inventory!$D$10:$D$1000=$D154,IF(Inventory!$J$10:$J$1000=frig,IF(Inventory!$P$10:$P$1000=U$9,1)))))))</f>
        <v/>
      </c>
      <c r="V154" s="121" t="str">
        <f t="array" ref="V154">IF($D154="","",COUNT(IF(Inventory!$B$10:$B$1000=$B154,IF(Inventory!$C$10:$C$1000=$C154,IF(Inventory!$D$10:$D$1000=$D154,IF(Inventory!$J$10:$J$1000=frig,IF(Inventory!$P$10:$P$1000=V$9,1)))))))</f>
        <v/>
      </c>
      <c r="W154" s="121" t="str">
        <f t="array" ref="W154">IF($D154="","",COUNT(IF(Inventory!$B$10:$B$1000=$B154,IF(Inventory!$C$10:$C$1000=$C154,IF(Inventory!$D$10:$D$1000=$D154,IF(Inventory!$J$10:$J$1000=frig,IF(Inventory!$P$10:$P$1000=W$9,1)))))))</f>
        <v/>
      </c>
      <c r="X154" s="122" t="str">
        <f t="shared" si="30"/>
        <v/>
      </c>
      <c r="Y154" s="121" t="str">
        <f t="array" ref="Y154">IF($D154="","",COUNT(IF(Inventory!$B$10:$B$1000=$B154,IF(Inventory!$C$10:$C$1000=$C154,IF(Inventory!$D$10:$D$1000=$D154,IF(Inventory!$J$10:$J$1000=freez,1))))))</f>
        <v/>
      </c>
      <c r="Z154" s="121" t="str">
        <f t="array" ref="Z154">IF($D154="","",COUNT(IF(Inventory!$B$10:$B$1000=$B154,IF(Inventory!$C$10:$C$1000=$C154,IF(Inventory!$D$10:$D$1000=$D154,IF(Inventory!$J$10:$J$1000=freez,IF(Inventory!$P$10:$P$1000=Z$9,1)))))))</f>
        <v/>
      </c>
      <c r="AA154" s="121" t="str">
        <f t="array" ref="AA154">IF($D154="","",COUNT(IF(Inventory!$B$10:$B$1000=$B154,IF(Inventory!$C$10:$C$1000=$C154,IF(Inventory!$D$10:$D$1000=$D154,IF(Inventory!$J$10:$J$1000=freez,IF(Inventory!$P$10:$P$1000=AA$9,1)))))))</f>
        <v/>
      </c>
      <c r="AB154" s="121" t="str">
        <f t="array" ref="AB154">IF($D154="","",COUNT(IF(Inventory!$B$10:$B$1000=$B154,IF(Inventory!$C$10:$C$1000=$C154,IF(Inventory!$D$10:$D$1000=$D154,IF(Inventory!$J$10:$J$1000=freez,IF(Inventory!$P$10:$P$1000=AB$9,1)))))))</f>
        <v/>
      </c>
      <c r="AC154" s="121" t="str">
        <f t="array" ref="AC154">IF($D154="","",COUNT(IF(Inventory!$B$10:$B$1000=$B154,IF(Inventory!$C$10:$C$1000=$C154,IF(Inventory!$D$10:$D$1000=$D154,IF(Inventory!$J$10:$J$1000=freez,IF(Inventory!$P$10:$P$1000=AC$9,1)))))))</f>
        <v/>
      </c>
      <c r="AD154" s="121" t="str">
        <f t="array" ref="AD154">IF($D154="","",COUNT(IF(Inventory!$B$10:$B$1000=$B154,IF(Inventory!$C$10:$C$1000=$C154,IF(Inventory!$D$10:$D$1000=$D154,IF(Inventory!$J$10:$J$1000=freez,IF(Inventory!$P$10:$P$1000=AD$9,1)))))))</f>
        <v/>
      </c>
      <c r="AE154" s="122" t="str">
        <f t="shared" si="31"/>
        <v/>
      </c>
      <c r="AF154" s="121" t="str">
        <f t="array" ref="AF154">IF($D154="","",SUM(IF(Inventory!$B$10:$B$1000=$B154,IF(Inventory!$C$10:$C$1000=$C154,IF(Inventory!$D$10:$D$1000=$D154,IF(Inventory!$J$10:$J$1000=frig,Inventory!$AC$10:$AC$1000)))))+SUM(IF(Inventory!$B$10:$B$1000=$B154,IF(Inventory!$C$10:$C$1000=$C154,IF(Inventory!$D$10:$D$1000=$D154,IF(Inventory!$J$10:$J$1000=wicr,Inventory!$AC$10:$AC$1000))))))</f>
        <v/>
      </c>
      <c r="AG154" s="121" t="str">
        <f t="array" ref="AG154">IF($D154="","",SUM(IF(Inventory!$B$10:$B$1000=$B154,IF(Inventory!$C$10:$C$1000=$C154,IF(Inventory!$D$10:$D$1000=$D154,IF(Inventory!$J$10:$J$1000=frig,IF(Inventory!$P$10:$P$1000=AG$9,Inventory!$AC$10:$AC$1000))))))+SUM(IF(Inventory!$B$10:$B$1000=$B154,IF(Inventory!$C$10:$C$1000=$C154,IF(Inventory!$D$10:$D$1000=$D154,IF(Inventory!$J$10:$J$1000=wicr,IF(Inventory!$P$10:$P$1000=AG$9,Inventory!$AC$10:$AC$1000)))))))</f>
        <v/>
      </c>
      <c r="AH154" s="121" t="str">
        <f t="array" ref="AH154">IF($D154="","",SUM(IF(Inventory!$B$10:$B$1000=$B154,IF(Inventory!$C$10:$C$1000=$C154,IF(Inventory!$D$10:$D$1000=$D154,IF(Inventory!$J$10:$J$1000=frig,IF(Inventory!$P$10:$P$1000=AH$9,Inventory!$AC$10:$AC$1000))))))+SUM(IF(Inventory!$B$10:$B$1000=$B154,IF(Inventory!$C$10:$C$1000=$C154,IF(Inventory!$D$10:$D$1000=$D154,IF(Inventory!$J$10:$J$1000=wicr,IF(Inventory!$P$10:$P$1000=AH$9,Inventory!$AC$10:$AC$1000)))))))</f>
        <v/>
      </c>
      <c r="AI154" s="121" t="str">
        <f t="array" ref="AI154">IF($D154="","",SUM(IF(Inventory!$B$10:$B$1000=$B154,IF(Inventory!$C$10:$C$1000=$C154,IF(Inventory!$D$10:$D$1000=$D154,IF(Inventory!$J$10:$J$1000=frig,IF(Inventory!$P$10:$P$1000=AI$9,Inventory!$AC$10:$AC$1000))))))+SUM(IF(Inventory!$B$10:$B$1000=$B154,IF(Inventory!$C$10:$C$1000=$C154,IF(Inventory!$D$10:$D$1000=$D154,IF(Inventory!$J$10:$J$1000=wicr,IF(Inventory!$P$10:$P$1000=AI$9,Inventory!$AC$10:$AC$1000)))))))</f>
        <v/>
      </c>
      <c r="AJ154" s="121" t="str">
        <f t="array" ref="AJ154">IF($D154="","",SUM(IF(Inventory!$B$10:$B$1000=$B154,IF(Inventory!$C$10:$C$1000=$C154,IF(Inventory!$D$10:$D$1000=$D154,IF(Inventory!$J$10:$J$1000=frig,IF(Inventory!$P$10:$P$1000=AJ$9,Inventory!$AC$10:$AC$1000))))))+SUM(IF(Inventory!$B$10:$B$1000=$B154,IF(Inventory!$C$10:$C$1000=$C154,IF(Inventory!$D$10:$D$1000=$D154,IF(Inventory!$J$10:$J$1000=wicr,IF(Inventory!$P$10:$P$1000=AJ$9,Inventory!$AC$10:$AC$1000)))))))</f>
        <v/>
      </c>
      <c r="AK154" s="121" t="str">
        <f t="array" ref="AK154">IF($D154="","",SUM(IF(Inventory!$B$10:$B$1000=$B154,IF(Inventory!$C$10:$C$1000=$C154,IF(Inventory!$D$10:$D$1000=$D154,IF(Inventory!$J$10:$J$1000=frig,IF(Inventory!$P$10:$P$1000=AK$9,Inventory!$AC$10:$AC$1000))))))+SUM(IF(Inventory!$B$10:$B$1000=$B154,IF(Inventory!$C$10:$C$1000=$C154,IF(Inventory!$D$10:$D$1000=$D154,IF(Inventory!$J$10:$J$1000=wicr,IF(Inventory!$P$10:$P$1000=AK$9,Inventory!$AC$10:$AC$1000)))))))</f>
        <v/>
      </c>
      <c r="AL154" s="123" t="str">
        <f t="shared" si="32"/>
        <v/>
      </c>
      <c r="AM154" s="121" t="str">
        <f t="array" ref="AM154">IF($D154="","",SUM(IF(Inventory!$B$10:$B$1000=$B154,IF(Inventory!$C$10:$C$1000=$C154,IF(Inventory!$D$10:$D$1000=$D154,IF(Inventory!$J$10:$J$1000=freez,Inventory!$AD$10:$AD$1000)))))+SUM(IF(Inventory!$B$10:$B$1000=$B154,IF(Inventory!$C$10:$C$1000=$C154,IF(Inventory!$D$10:$D$1000=$D154,IF(Inventory!$J$10:$J$1000=wifr,Inventory!$AD$10:$AD$1000))))))</f>
        <v/>
      </c>
      <c r="AN154" s="121" t="str">
        <f t="array" ref="AN154">IF($D154="","",SUM(IF(Inventory!$B$10:$B$1000=$B154,IF(Inventory!$C$10:$C$1000=$C154,IF(Inventory!$D$10:$D$1000=$D154,IF(Inventory!$J$10:$J$1000=freez,IF(Inventory!$P$10:$P$1000=AN$9,Inventory!$AD$10:$AD$1000))))))+SUM(IF(Inventory!$B$10:$B$1000=$B154,IF(Inventory!$C$10:$C$1000=$C154,IF(Inventory!$D$10:$D$1000=$D154,IF(Inventory!$J$10:$J$1000=wifr,IF(Inventory!$P$10:$P$1000=AN$9,Inventory!$AD$10:$AD$1000)))))))</f>
        <v/>
      </c>
      <c r="AO154" s="121" t="str">
        <f t="array" ref="AO154">IF($D154="","",SUM(IF(Inventory!$B$10:$B$1000=$B154,IF(Inventory!$C$10:$C$1000=$C154,IF(Inventory!$D$10:$D$1000=$D154,IF(Inventory!$J$10:$J$1000=freez,IF(Inventory!$P$10:$P$1000=AO$9,Inventory!$AD$10:$AD$1000))))))+SUM(IF(Inventory!$B$10:$B$1000=$B154,IF(Inventory!$C$10:$C$1000=$C154,IF(Inventory!$D$10:$D$1000=$D154,IF(Inventory!$J$10:$J$1000=wifr,IF(Inventory!$P$10:$P$1000=AO$9,Inventory!$AD$10:$AD$1000)))))))</f>
        <v/>
      </c>
      <c r="AP154" s="121" t="str">
        <f t="array" ref="AP154">IF($D154="","",SUM(IF(Inventory!$B$10:$B$1000=$B154,IF(Inventory!$C$10:$C$1000=$C154,IF(Inventory!$D$10:$D$1000=$D154,IF(Inventory!$J$10:$J$1000=freez,IF(Inventory!$P$10:$P$1000=AP$9,Inventory!$AD$10:$AD$1000))))))+SUM(IF(Inventory!$B$10:$B$1000=$B154,IF(Inventory!$C$10:$C$1000=$C154,IF(Inventory!$D$10:$D$1000=$D154,IF(Inventory!$J$10:$J$1000=wifr,IF(Inventory!$P$10:$P$1000=AP$9,Inventory!$AD$10:$AD$1000)))))))</f>
        <v/>
      </c>
      <c r="AQ154" s="121" t="str">
        <f t="array" ref="AQ154">IF($D154="","",SUM(IF(Inventory!$B$10:$B$1000=$B154,IF(Inventory!$C$10:$C$1000=$C154,IF(Inventory!$D$10:$D$1000=$D154,IF(Inventory!$J$10:$J$1000=freez,IF(Inventory!$P$10:$P$1000=AQ$9,Inventory!$AD$10:$AD$1000))))))+SUM(IF(Inventory!$B$10:$B$1000=$B154,IF(Inventory!$C$10:$C$1000=$C154,IF(Inventory!$D$10:$D$1000=$D154,IF(Inventory!$J$10:$J$1000=wifr,IF(Inventory!$P$10:$P$1000=AQ$9,Inventory!$AD$10:$AD$1000)))))))</f>
        <v/>
      </c>
      <c r="AR154" s="121" t="str">
        <f t="array" ref="AR154">IF($D154="","",SUM(IF(Inventory!$B$10:$B$1000=$B154,IF(Inventory!$C$10:$C$1000=$C154,IF(Inventory!$D$10:$D$1000=$D154,IF(Inventory!$J$10:$J$1000=freez,IF(Inventory!$P$10:$P$1000=AR$9,Inventory!$AD$10:$AD$1000))))))+SUM(IF(Inventory!$B$10:$B$1000=$B154,IF(Inventory!$C$10:$C$1000=$C154,IF(Inventory!$D$10:$D$1000=$D154,IF(Inventory!$J$10:$J$1000=wifr,IF(Inventory!$P$10:$P$1000=AR$9,Inventory!$AD$10:$AD$1000)))))))</f>
        <v/>
      </c>
      <c r="AS154" s="124" t="str">
        <f t="shared" si="33"/>
        <v/>
      </c>
      <c r="AU154" s="352"/>
      <c r="AV154" s="352"/>
      <c r="AX154" s="125">
        <f>IF($C154="",0,Prog!$H152*AX$6*($AU154+$AV154)/12000)</f>
        <v>0</v>
      </c>
      <c r="AY154" s="125">
        <f>IF($C154="",0,Prog!$H152*AY$6*($AU154+$AV154)/12000)</f>
        <v>0</v>
      </c>
      <c r="AZ154" s="121"/>
    </row>
    <row r="155" spans="1:52" ht="16.5" x14ac:dyDescent="0.3">
      <c r="A155" s="279" t="str">
        <f>IF(Prog!B153="","",Prog!B153)</f>
        <v/>
      </c>
      <c r="B155" s="279" t="str">
        <f>IF(Prog!C153="","",Prog!C153)</f>
        <v/>
      </c>
      <c r="C155" s="279" t="str">
        <f>IF(Prog!D153="","",Prog!D153)</f>
        <v/>
      </c>
      <c r="D155" s="120"/>
      <c r="E155" s="121" t="str">
        <f t="array" ref="E155">IF($D155="","",COUNT(IF(Inventory!$B$10:$B$1000=$B155,IF(Inventory!$C$10:$C$1000=$C155,IF(Inventory!$D$10:$D$1000=$D155,IF(Inventory!$P$10:$P$1000=E$9,1))))))</f>
        <v/>
      </c>
      <c r="F155" s="121" t="str">
        <f t="array" ref="F155">IF($D155="","",COUNT(IF(Inventory!$B$10:$B$1000=$B155,IF(Inventory!$C$10:$C$1000=$C155,IF(Inventory!$D$10:$D$1000=$D155,IF(Inventory!$P$10:$P$1000=F$9,1))))))</f>
        <v/>
      </c>
      <c r="G155" s="121" t="str">
        <f t="array" ref="G155">IF($D155="","",COUNT(IF(Inventory!$B$10:$B$1000=$B155,IF(Inventory!$C$10:$C$1000=$C155,IF(Inventory!$D$10:$D$1000=$D155,IF(Inventory!$P$10:$P$1000=G$9,1))))))</f>
        <v/>
      </c>
      <c r="H155" s="121" t="str">
        <f t="array" ref="H155">IF($D155="","",COUNT(IF(Inventory!$B$10:$B$1000=$B155,IF(Inventory!$C$10:$C$1000=$C155,IF(Inventory!$D$10:$D$1000=$D155,IF(Inventory!$P$10:$P$1000=H$9,1))))))</f>
        <v/>
      </c>
      <c r="I155" s="121" t="str">
        <f t="array" ref="I155">IF($D155="","",COUNT(IF(Inventory!$B$10:$B$1000=$B155,IF(Inventory!$C$10:$C$1000=$C155,IF(Inventory!$D$10:$D$1000=$D155,IF(Inventory!$P$10:$P$1000=I$9,1))))))</f>
        <v/>
      </c>
      <c r="J155" s="121">
        <f t="shared" si="28"/>
        <v>0</v>
      </c>
      <c r="K155" s="121" t="str">
        <f t="array" ref="K155">IF($D155="","",COUNT(IF(Inventory!$B$10:$B$1000=$B155,IF(Inventory!$C$10:$C$1000=$C155,IF(Inventory!$D$10:$D$1000=$D155,IF(Inventory!$J$10:$J$1000=wicr,1)))))+COUNT(IF(Inventory!$B$10:$B$1000=$B155,IF(Inventory!$C$10:$C$1000=$C155,IF(Inventory!$D$10:$D$1000=$D155,IF(Inventory!$J$10:$J$1000=wifr,1))))))</f>
        <v/>
      </c>
      <c r="L155" s="121" t="str">
        <f t="array" ref="L155">IF($D155="","",COUNT(IF(Inventory!$B$10:$B$1000=$B155,IF(Inventory!$C$10:$C$1000=$C155,IF(Inventory!$D$10:$D$1000=$D155,IF(Inventory!$J$10:$J$1000=wicr,IF(Inventory!$P$10:$P$1000=L$9,1))))))+COUNT(IF(Inventory!$B$10:$B$1000=$B155,IF(Inventory!$C$10:$C$1000=$C155,IF(Inventory!$D$10:$D$1000=$D155,IF(Inventory!$J$10:$J$1000=wifr,IF(Inventory!$P$10:$P$1000=L$9,1)))))))</f>
        <v/>
      </c>
      <c r="M155" s="121" t="str">
        <f t="array" ref="M155">IF($D155="","",COUNT(IF(Inventory!$B$10:$B$1000=$B155,IF(Inventory!$C$10:$C$1000=$C155,IF(Inventory!$D$10:$D$1000=$D155,IF(Inventory!$J$10:$J$1000=wicr,IF(Inventory!$P$10:$P$1000=M$9,1))))))+COUNT(IF(Inventory!$B$10:$B$1000=$B155,IF(Inventory!$C$10:$C$1000=$C155,IF(Inventory!$D$10:$D$1000=$D155,IF(Inventory!$J$10:$J$1000=wifr,IF(Inventory!$P$10:$P$1000=M$9,1)))))))</f>
        <v/>
      </c>
      <c r="N155" s="121" t="str">
        <f t="array" ref="N155">IF($D155="","",COUNT(IF(Inventory!$B$10:$B$1000=$B155,IF(Inventory!$C$10:$C$1000=$C155,IF(Inventory!$D$10:$D$1000=$D155,IF(Inventory!$J$10:$J$1000=wicr,IF(Inventory!$P$10:$P$1000=N$9,1))))))+COUNT(IF(Inventory!$B$10:$B$1000=$B155,IF(Inventory!$C$10:$C$1000=$C155,IF(Inventory!$D$10:$D$1000=$D155,IF(Inventory!$J$10:$J$1000=wifr,IF(Inventory!$P$10:$P$1000=N$9,1)))))))</f>
        <v/>
      </c>
      <c r="O155" s="121" t="str">
        <f t="array" ref="O155">IF($D155="","",COUNT(IF(Inventory!$B$10:$B$1000=$B155,IF(Inventory!$C$10:$C$1000=$C155,IF(Inventory!$D$10:$D$1000=$D155,IF(Inventory!$J$10:$J$1000=wicr,IF(Inventory!$P$10:$P$1000=O$9,1))))))+COUNT(IF(Inventory!$B$10:$B$1000=$B155,IF(Inventory!$C$10:$C$1000=$C155,IF(Inventory!$D$10:$D$1000=$D155,IF(Inventory!$J$10:$J$1000=wifr,IF(Inventory!$P$10:$P$1000=O$9,1)))))))</f>
        <v/>
      </c>
      <c r="P155" s="121" t="str">
        <f t="array" ref="P155">IF($D155="","",COUNT(IF(Inventory!$B$10:$B$1000=$B155,IF(Inventory!$C$10:$C$1000=$C155,IF(Inventory!$D$10:$D$1000=$D155,IF(Inventory!$J$10:$J$1000=wicr,IF(Inventory!$P$10:$P$1000=P$9,1))))))+COUNT(IF(Inventory!$B$10:$B$1000=$B155,IF(Inventory!$C$10:$C$1000=$C155,IF(Inventory!$D$10:$D$1000=$D155,IF(Inventory!$J$10:$J$1000=wifr,IF(Inventory!$P$10:$P$1000=P$9,1)))))))</f>
        <v/>
      </c>
      <c r="Q155" s="122" t="str">
        <f t="shared" si="29"/>
        <v/>
      </c>
      <c r="R155" s="121" t="str">
        <f t="array" ref="R155">IF($D155="","",COUNT(IF(Inventory!$B$10:$B$1000=$B155,IF(Inventory!$C$10:$C$1000=$C155,IF(Inventory!$D$10:$D$1000=$D155,IF(Inventory!$J$10:$J$1000=frig,1))))))</f>
        <v/>
      </c>
      <c r="S155" s="121" t="str">
        <f t="array" ref="S155">IF($D155="","",COUNT(IF(Inventory!$B$10:$B$1000=$B155,IF(Inventory!$C$10:$C$1000=$C155,IF(Inventory!$D$10:$D$1000=$D155,IF(Inventory!$J$10:$J$1000=frig,IF(Inventory!$P$10:$P$1000=S$9,1)))))))</f>
        <v/>
      </c>
      <c r="T155" s="121" t="str">
        <f t="array" ref="T155">IF($D155="","",COUNT(IF(Inventory!$B$10:$B$1000=$B155,IF(Inventory!$C$10:$C$1000=$C155,IF(Inventory!$D$10:$D$1000=$D155,IF(Inventory!$J$10:$J$1000=frig,IF(Inventory!$P$10:$P$1000=T$9,1)))))))</f>
        <v/>
      </c>
      <c r="U155" s="121" t="str">
        <f t="array" ref="U155">IF($D155="","",COUNT(IF(Inventory!$B$10:$B$1000=$B155,IF(Inventory!$C$10:$C$1000=$C155,IF(Inventory!$D$10:$D$1000=$D155,IF(Inventory!$J$10:$J$1000=frig,IF(Inventory!$P$10:$P$1000=U$9,1)))))))</f>
        <v/>
      </c>
      <c r="V155" s="121" t="str">
        <f t="array" ref="V155">IF($D155="","",COUNT(IF(Inventory!$B$10:$B$1000=$B155,IF(Inventory!$C$10:$C$1000=$C155,IF(Inventory!$D$10:$D$1000=$D155,IF(Inventory!$J$10:$J$1000=frig,IF(Inventory!$P$10:$P$1000=V$9,1)))))))</f>
        <v/>
      </c>
      <c r="W155" s="121" t="str">
        <f t="array" ref="W155">IF($D155="","",COUNT(IF(Inventory!$B$10:$B$1000=$B155,IF(Inventory!$C$10:$C$1000=$C155,IF(Inventory!$D$10:$D$1000=$D155,IF(Inventory!$J$10:$J$1000=frig,IF(Inventory!$P$10:$P$1000=W$9,1)))))))</f>
        <v/>
      </c>
      <c r="X155" s="122" t="str">
        <f t="shared" si="30"/>
        <v/>
      </c>
      <c r="Y155" s="121" t="str">
        <f t="array" ref="Y155">IF($D155="","",COUNT(IF(Inventory!$B$10:$B$1000=$B155,IF(Inventory!$C$10:$C$1000=$C155,IF(Inventory!$D$10:$D$1000=$D155,IF(Inventory!$J$10:$J$1000=freez,1))))))</f>
        <v/>
      </c>
      <c r="Z155" s="121" t="str">
        <f t="array" ref="Z155">IF($D155="","",COUNT(IF(Inventory!$B$10:$B$1000=$B155,IF(Inventory!$C$10:$C$1000=$C155,IF(Inventory!$D$10:$D$1000=$D155,IF(Inventory!$J$10:$J$1000=freez,IF(Inventory!$P$10:$P$1000=Z$9,1)))))))</f>
        <v/>
      </c>
      <c r="AA155" s="121" t="str">
        <f t="array" ref="AA155">IF($D155="","",COUNT(IF(Inventory!$B$10:$B$1000=$B155,IF(Inventory!$C$10:$C$1000=$C155,IF(Inventory!$D$10:$D$1000=$D155,IF(Inventory!$J$10:$J$1000=freez,IF(Inventory!$P$10:$P$1000=AA$9,1)))))))</f>
        <v/>
      </c>
      <c r="AB155" s="121" t="str">
        <f t="array" ref="AB155">IF($D155="","",COUNT(IF(Inventory!$B$10:$B$1000=$B155,IF(Inventory!$C$10:$C$1000=$C155,IF(Inventory!$D$10:$D$1000=$D155,IF(Inventory!$J$10:$J$1000=freez,IF(Inventory!$P$10:$P$1000=AB$9,1)))))))</f>
        <v/>
      </c>
      <c r="AC155" s="121" t="str">
        <f t="array" ref="AC155">IF($D155="","",COUNT(IF(Inventory!$B$10:$B$1000=$B155,IF(Inventory!$C$10:$C$1000=$C155,IF(Inventory!$D$10:$D$1000=$D155,IF(Inventory!$J$10:$J$1000=freez,IF(Inventory!$P$10:$P$1000=AC$9,1)))))))</f>
        <v/>
      </c>
      <c r="AD155" s="121" t="str">
        <f t="array" ref="AD155">IF($D155="","",COUNT(IF(Inventory!$B$10:$B$1000=$B155,IF(Inventory!$C$10:$C$1000=$C155,IF(Inventory!$D$10:$D$1000=$D155,IF(Inventory!$J$10:$J$1000=freez,IF(Inventory!$P$10:$P$1000=AD$9,1)))))))</f>
        <v/>
      </c>
      <c r="AE155" s="122" t="str">
        <f t="shared" si="31"/>
        <v/>
      </c>
      <c r="AF155" s="121" t="str">
        <f t="array" ref="AF155">IF($D155="","",SUM(IF(Inventory!$B$10:$B$1000=$B155,IF(Inventory!$C$10:$C$1000=$C155,IF(Inventory!$D$10:$D$1000=$D155,IF(Inventory!$J$10:$J$1000=frig,Inventory!$AC$10:$AC$1000)))))+SUM(IF(Inventory!$B$10:$B$1000=$B155,IF(Inventory!$C$10:$C$1000=$C155,IF(Inventory!$D$10:$D$1000=$D155,IF(Inventory!$J$10:$J$1000=wicr,Inventory!$AC$10:$AC$1000))))))</f>
        <v/>
      </c>
      <c r="AG155" s="121" t="str">
        <f t="array" ref="AG155">IF($D155="","",SUM(IF(Inventory!$B$10:$B$1000=$B155,IF(Inventory!$C$10:$C$1000=$C155,IF(Inventory!$D$10:$D$1000=$D155,IF(Inventory!$J$10:$J$1000=frig,IF(Inventory!$P$10:$P$1000=AG$9,Inventory!$AC$10:$AC$1000))))))+SUM(IF(Inventory!$B$10:$B$1000=$B155,IF(Inventory!$C$10:$C$1000=$C155,IF(Inventory!$D$10:$D$1000=$D155,IF(Inventory!$J$10:$J$1000=wicr,IF(Inventory!$P$10:$P$1000=AG$9,Inventory!$AC$10:$AC$1000)))))))</f>
        <v/>
      </c>
      <c r="AH155" s="121" t="str">
        <f t="array" ref="AH155">IF($D155="","",SUM(IF(Inventory!$B$10:$B$1000=$B155,IF(Inventory!$C$10:$C$1000=$C155,IF(Inventory!$D$10:$D$1000=$D155,IF(Inventory!$J$10:$J$1000=frig,IF(Inventory!$P$10:$P$1000=AH$9,Inventory!$AC$10:$AC$1000))))))+SUM(IF(Inventory!$B$10:$B$1000=$B155,IF(Inventory!$C$10:$C$1000=$C155,IF(Inventory!$D$10:$D$1000=$D155,IF(Inventory!$J$10:$J$1000=wicr,IF(Inventory!$P$10:$P$1000=AH$9,Inventory!$AC$10:$AC$1000)))))))</f>
        <v/>
      </c>
      <c r="AI155" s="121" t="str">
        <f t="array" ref="AI155">IF($D155="","",SUM(IF(Inventory!$B$10:$B$1000=$B155,IF(Inventory!$C$10:$C$1000=$C155,IF(Inventory!$D$10:$D$1000=$D155,IF(Inventory!$J$10:$J$1000=frig,IF(Inventory!$P$10:$P$1000=AI$9,Inventory!$AC$10:$AC$1000))))))+SUM(IF(Inventory!$B$10:$B$1000=$B155,IF(Inventory!$C$10:$C$1000=$C155,IF(Inventory!$D$10:$D$1000=$D155,IF(Inventory!$J$10:$J$1000=wicr,IF(Inventory!$P$10:$P$1000=AI$9,Inventory!$AC$10:$AC$1000)))))))</f>
        <v/>
      </c>
      <c r="AJ155" s="121" t="str">
        <f t="array" ref="AJ155">IF($D155="","",SUM(IF(Inventory!$B$10:$B$1000=$B155,IF(Inventory!$C$10:$C$1000=$C155,IF(Inventory!$D$10:$D$1000=$D155,IF(Inventory!$J$10:$J$1000=frig,IF(Inventory!$P$10:$P$1000=AJ$9,Inventory!$AC$10:$AC$1000))))))+SUM(IF(Inventory!$B$10:$B$1000=$B155,IF(Inventory!$C$10:$C$1000=$C155,IF(Inventory!$D$10:$D$1000=$D155,IF(Inventory!$J$10:$J$1000=wicr,IF(Inventory!$P$10:$P$1000=AJ$9,Inventory!$AC$10:$AC$1000)))))))</f>
        <v/>
      </c>
      <c r="AK155" s="121" t="str">
        <f t="array" ref="AK155">IF($D155="","",SUM(IF(Inventory!$B$10:$B$1000=$B155,IF(Inventory!$C$10:$C$1000=$C155,IF(Inventory!$D$10:$D$1000=$D155,IF(Inventory!$J$10:$J$1000=frig,IF(Inventory!$P$10:$P$1000=AK$9,Inventory!$AC$10:$AC$1000))))))+SUM(IF(Inventory!$B$10:$B$1000=$B155,IF(Inventory!$C$10:$C$1000=$C155,IF(Inventory!$D$10:$D$1000=$D155,IF(Inventory!$J$10:$J$1000=wicr,IF(Inventory!$P$10:$P$1000=AK$9,Inventory!$AC$10:$AC$1000)))))))</f>
        <v/>
      </c>
      <c r="AL155" s="123" t="str">
        <f t="shared" si="32"/>
        <v/>
      </c>
      <c r="AM155" s="121" t="str">
        <f t="array" ref="AM155">IF($D155="","",SUM(IF(Inventory!$B$10:$B$1000=$B155,IF(Inventory!$C$10:$C$1000=$C155,IF(Inventory!$D$10:$D$1000=$D155,IF(Inventory!$J$10:$J$1000=freez,Inventory!$AD$10:$AD$1000)))))+SUM(IF(Inventory!$B$10:$B$1000=$B155,IF(Inventory!$C$10:$C$1000=$C155,IF(Inventory!$D$10:$D$1000=$D155,IF(Inventory!$J$10:$J$1000=wifr,Inventory!$AD$10:$AD$1000))))))</f>
        <v/>
      </c>
      <c r="AN155" s="121" t="str">
        <f t="array" ref="AN155">IF($D155="","",SUM(IF(Inventory!$B$10:$B$1000=$B155,IF(Inventory!$C$10:$C$1000=$C155,IF(Inventory!$D$10:$D$1000=$D155,IF(Inventory!$J$10:$J$1000=freez,IF(Inventory!$P$10:$P$1000=AN$9,Inventory!$AD$10:$AD$1000))))))+SUM(IF(Inventory!$B$10:$B$1000=$B155,IF(Inventory!$C$10:$C$1000=$C155,IF(Inventory!$D$10:$D$1000=$D155,IF(Inventory!$J$10:$J$1000=wifr,IF(Inventory!$P$10:$P$1000=AN$9,Inventory!$AD$10:$AD$1000)))))))</f>
        <v/>
      </c>
      <c r="AO155" s="121" t="str">
        <f t="array" ref="AO155">IF($D155="","",SUM(IF(Inventory!$B$10:$B$1000=$B155,IF(Inventory!$C$10:$C$1000=$C155,IF(Inventory!$D$10:$D$1000=$D155,IF(Inventory!$J$10:$J$1000=freez,IF(Inventory!$P$10:$P$1000=AO$9,Inventory!$AD$10:$AD$1000))))))+SUM(IF(Inventory!$B$10:$B$1000=$B155,IF(Inventory!$C$10:$C$1000=$C155,IF(Inventory!$D$10:$D$1000=$D155,IF(Inventory!$J$10:$J$1000=wifr,IF(Inventory!$P$10:$P$1000=AO$9,Inventory!$AD$10:$AD$1000)))))))</f>
        <v/>
      </c>
      <c r="AP155" s="121" t="str">
        <f t="array" ref="AP155">IF($D155="","",SUM(IF(Inventory!$B$10:$B$1000=$B155,IF(Inventory!$C$10:$C$1000=$C155,IF(Inventory!$D$10:$D$1000=$D155,IF(Inventory!$J$10:$J$1000=freez,IF(Inventory!$P$10:$P$1000=AP$9,Inventory!$AD$10:$AD$1000))))))+SUM(IF(Inventory!$B$10:$B$1000=$B155,IF(Inventory!$C$10:$C$1000=$C155,IF(Inventory!$D$10:$D$1000=$D155,IF(Inventory!$J$10:$J$1000=wifr,IF(Inventory!$P$10:$P$1000=AP$9,Inventory!$AD$10:$AD$1000)))))))</f>
        <v/>
      </c>
      <c r="AQ155" s="121" t="str">
        <f t="array" ref="AQ155">IF($D155="","",SUM(IF(Inventory!$B$10:$B$1000=$B155,IF(Inventory!$C$10:$C$1000=$C155,IF(Inventory!$D$10:$D$1000=$D155,IF(Inventory!$J$10:$J$1000=freez,IF(Inventory!$P$10:$P$1000=AQ$9,Inventory!$AD$10:$AD$1000))))))+SUM(IF(Inventory!$B$10:$B$1000=$B155,IF(Inventory!$C$10:$C$1000=$C155,IF(Inventory!$D$10:$D$1000=$D155,IF(Inventory!$J$10:$J$1000=wifr,IF(Inventory!$P$10:$P$1000=AQ$9,Inventory!$AD$10:$AD$1000)))))))</f>
        <v/>
      </c>
      <c r="AR155" s="121" t="str">
        <f t="array" ref="AR155">IF($D155="","",SUM(IF(Inventory!$B$10:$B$1000=$B155,IF(Inventory!$C$10:$C$1000=$C155,IF(Inventory!$D$10:$D$1000=$D155,IF(Inventory!$J$10:$J$1000=freez,IF(Inventory!$P$10:$P$1000=AR$9,Inventory!$AD$10:$AD$1000))))))+SUM(IF(Inventory!$B$10:$B$1000=$B155,IF(Inventory!$C$10:$C$1000=$C155,IF(Inventory!$D$10:$D$1000=$D155,IF(Inventory!$J$10:$J$1000=wifr,IF(Inventory!$P$10:$P$1000=AR$9,Inventory!$AD$10:$AD$1000)))))))</f>
        <v/>
      </c>
      <c r="AS155" s="124" t="str">
        <f t="shared" si="33"/>
        <v/>
      </c>
      <c r="AU155" s="352"/>
      <c r="AV155" s="352"/>
      <c r="AX155" s="125">
        <f>IF($C155="",0,Prog!$H153*AX$6*($AU155+$AV155)/12000)</f>
        <v>0</v>
      </c>
      <c r="AY155" s="125">
        <f>IF($C155="",0,Prog!$H153*AY$6*($AU155+$AV155)/12000)</f>
        <v>0</v>
      </c>
      <c r="AZ155" s="121"/>
    </row>
    <row r="156" spans="1:52" ht="16.5" x14ac:dyDescent="0.3">
      <c r="A156" s="279" t="str">
        <f>IF(Prog!B154="","",Prog!B154)</f>
        <v/>
      </c>
      <c r="B156" s="279" t="str">
        <f>IF(Prog!C154="","",Prog!C154)</f>
        <v/>
      </c>
      <c r="C156" s="279" t="str">
        <f>IF(Prog!D154="","",Prog!D154)</f>
        <v/>
      </c>
      <c r="D156" s="120"/>
      <c r="E156" s="121" t="str">
        <f t="array" ref="E156">IF($D156="","",COUNT(IF(Inventory!$B$10:$B$1000=$B156,IF(Inventory!$C$10:$C$1000=$C156,IF(Inventory!$D$10:$D$1000=$D156,IF(Inventory!$P$10:$P$1000=E$9,1))))))</f>
        <v/>
      </c>
      <c r="F156" s="121" t="str">
        <f t="array" ref="F156">IF($D156="","",COUNT(IF(Inventory!$B$10:$B$1000=$B156,IF(Inventory!$C$10:$C$1000=$C156,IF(Inventory!$D$10:$D$1000=$D156,IF(Inventory!$P$10:$P$1000=F$9,1))))))</f>
        <v/>
      </c>
      <c r="G156" s="121" t="str">
        <f t="array" ref="G156">IF($D156="","",COUNT(IF(Inventory!$B$10:$B$1000=$B156,IF(Inventory!$C$10:$C$1000=$C156,IF(Inventory!$D$10:$D$1000=$D156,IF(Inventory!$P$10:$P$1000=G$9,1))))))</f>
        <v/>
      </c>
      <c r="H156" s="121" t="str">
        <f t="array" ref="H156">IF($D156="","",COUNT(IF(Inventory!$B$10:$B$1000=$B156,IF(Inventory!$C$10:$C$1000=$C156,IF(Inventory!$D$10:$D$1000=$D156,IF(Inventory!$P$10:$P$1000=H$9,1))))))</f>
        <v/>
      </c>
      <c r="I156" s="121" t="str">
        <f t="array" ref="I156">IF($D156="","",COUNT(IF(Inventory!$B$10:$B$1000=$B156,IF(Inventory!$C$10:$C$1000=$C156,IF(Inventory!$D$10:$D$1000=$D156,IF(Inventory!$P$10:$P$1000=I$9,1))))))</f>
        <v/>
      </c>
      <c r="J156" s="121">
        <f t="shared" si="28"/>
        <v>0</v>
      </c>
      <c r="K156" s="121" t="str">
        <f t="array" ref="K156">IF($D156="","",COUNT(IF(Inventory!$B$10:$B$1000=$B156,IF(Inventory!$C$10:$C$1000=$C156,IF(Inventory!$D$10:$D$1000=$D156,IF(Inventory!$J$10:$J$1000=wicr,1)))))+COUNT(IF(Inventory!$B$10:$B$1000=$B156,IF(Inventory!$C$10:$C$1000=$C156,IF(Inventory!$D$10:$D$1000=$D156,IF(Inventory!$J$10:$J$1000=wifr,1))))))</f>
        <v/>
      </c>
      <c r="L156" s="121" t="str">
        <f t="array" ref="L156">IF($D156="","",COUNT(IF(Inventory!$B$10:$B$1000=$B156,IF(Inventory!$C$10:$C$1000=$C156,IF(Inventory!$D$10:$D$1000=$D156,IF(Inventory!$J$10:$J$1000=wicr,IF(Inventory!$P$10:$P$1000=L$9,1))))))+COUNT(IF(Inventory!$B$10:$B$1000=$B156,IF(Inventory!$C$10:$C$1000=$C156,IF(Inventory!$D$10:$D$1000=$D156,IF(Inventory!$J$10:$J$1000=wifr,IF(Inventory!$P$10:$P$1000=L$9,1)))))))</f>
        <v/>
      </c>
      <c r="M156" s="121" t="str">
        <f t="array" ref="M156">IF($D156="","",COUNT(IF(Inventory!$B$10:$B$1000=$B156,IF(Inventory!$C$10:$C$1000=$C156,IF(Inventory!$D$10:$D$1000=$D156,IF(Inventory!$J$10:$J$1000=wicr,IF(Inventory!$P$10:$P$1000=M$9,1))))))+COUNT(IF(Inventory!$B$10:$B$1000=$B156,IF(Inventory!$C$10:$C$1000=$C156,IF(Inventory!$D$10:$D$1000=$D156,IF(Inventory!$J$10:$J$1000=wifr,IF(Inventory!$P$10:$P$1000=M$9,1)))))))</f>
        <v/>
      </c>
      <c r="N156" s="121" t="str">
        <f t="array" ref="N156">IF($D156="","",COUNT(IF(Inventory!$B$10:$B$1000=$B156,IF(Inventory!$C$10:$C$1000=$C156,IF(Inventory!$D$10:$D$1000=$D156,IF(Inventory!$J$10:$J$1000=wicr,IF(Inventory!$P$10:$P$1000=N$9,1))))))+COUNT(IF(Inventory!$B$10:$B$1000=$B156,IF(Inventory!$C$10:$C$1000=$C156,IF(Inventory!$D$10:$D$1000=$D156,IF(Inventory!$J$10:$J$1000=wifr,IF(Inventory!$P$10:$P$1000=N$9,1)))))))</f>
        <v/>
      </c>
      <c r="O156" s="121" t="str">
        <f t="array" ref="O156">IF($D156="","",COUNT(IF(Inventory!$B$10:$B$1000=$B156,IF(Inventory!$C$10:$C$1000=$C156,IF(Inventory!$D$10:$D$1000=$D156,IF(Inventory!$J$10:$J$1000=wicr,IF(Inventory!$P$10:$P$1000=O$9,1))))))+COUNT(IF(Inventory!$B$10:$B$1000=$B156,IF(Inventory!$C$10:$C$1000=$C156,IF(Inventory!$D$10:$D$1000=$D156,IF(Inventory!$J$10:$J$1000=wifr,IF(Inventory!$P$10:$P$1000=O$9,1)))))))</f>
        <v/>
      </c>
      <c r="P156" s="121" t="str">
        <f t="array" ref="P156">IF($D156="","",COUNT(IF(Inventory!$B$10:$B$1000=$B156,IF(Inventory!$C$10:$C$1000=$C156,IF(Inventory!$D$10:$D$1000=$D156,IF(Inventory!$J$10:$J$1000=wicr,IF(Inventory!$P$10:$P$1000=P$9,1))))))+COUNT(IF(Inventory!$B$10:$B$1000=$B156,IF(Inventory!$C$10:$C$1000=$C156,IF(Inventory!$D$10:$D$1000=$D156,IF(Inventory!$J$10:$J$1000=wifr,IF(Inventory!$P$10:$P$1000=P$9,1)))))))</f>
        <v/>
      </c>
      <c r="Q156" s="122" t="str">
        <f t="shared" si="29"/>
        <v/>
      </c>
      <c r="R156" s="121" t="str">
        <f t="array" ref="R156">IF($D156="","",COUNT(IF(Inventory!$B$10:$B$1000=$B156,IF(Inventory!$C$10:$C$1000=$C156,IF(Inventory!$D$10:$D$1000=$D156,IF(Inventory!$J$10:$J$1000=frig,1))))))</f>
        <v/>
      </c>
      <c r="S156" s="121" t="str">
        <f t="array" ref="S156">IF($D156="","",COUNT(IF(Inventory!$B$10:$B$1000=$B156,IF(Inventory!$C$10:$C$1000=$C156,IF(Inventory!$D$10:$D$1000=$D156,IF(Inventory!$J$10:$J$1000=frig,IF(Inventory!$P$10:$P$1000=S$9,1)))))))</f>
        <v/>
      </c>
      <c r="T156" s="121" t="str">
        <f t="array" ref="T156">IF($D156="","",COUNT(IF(Inventory!$B$10:$B$1000=$B156,IF(Inventory!$C$10:$C$1000=$C156,IF(Inventory!$D$10:$D$1000=$D156,IF(Inventory!$J$10:$J$1000=frig,IF(Inventory!$P$10:$P$1000=T$9,1)))))))</f>
        <v/>
      </c>
      <c r="U156" s="121" t="str">
        <f t="array" ref="U156">IF($D156="","",COUNT(IF(Inventory!$B$10:$B$1000=$B156,IF(Inventory!$C$10:$C$1000=$C156,IF(Inventory!$D$10:$D$1000=$D156,IF(Inventory!$J$10:$J$1000=frig,IF(Inventory!$P$10:$P$1000=U$9,1)))))))</f>
        <v/>
      </c>
      <c r="V156" s="121" t="str">
        <f t="array" ref="V156">IF($D156="","",COUNT(IF(Inventory!$B$10:$B$1000=$B156,IF(Inventory!$C$10:$C$1000=$C156,IF(Inventory!$D$10:$D$1000=$D156,IF(Inventory!$J$10:$J$1000=frig,IF(Inventory!$P$10:$P$1000=V$9,1)))))))</f>
        <v/>
      </c>
      <c r="W156" s="121" t="str">
        <f t="array" ref="W156">IF($D156="","",COUNT(IF(Inventory!$B$10:$B$1000=$B156,IF(Inventory!$C$10:$C$1000=$C156,IF(Inventory!$D$10:$D$1000=$D156,IF(Inventory!$J$10:$J$1000=frig,IF(Inventory!$P$10:$P$1000=W$9,1)))))))</f>
        <v/>
      </c>
      <c r="X156" s="122" t="str">
        <f t="shared" si="30"/>
        <v/>
      </c>
      <c r="Y156" s="121" t="str">
        <f t="array" ref="Y156">IF($D156="","",COUNT(IF(Inventory!$B$10:$B$1000=$B156,IF(Inventory!$C$10:$C$1000=$C156,IF(Inventory!$D$10:$D$1000=$D156,IF(Inventory!$J$10:$J$1000=freez,1))))))</f>
        <v/>
      </c>
      <c r="Z156" s="121" t="str">
        <f t="array" ref="Z156">IF($D156="","",COUNT(IF(Inventory!$B$10:$B$1000=$B156,IF(Inventory!$C$10:$C$1000=$C156,IF(Inventory!$D$10:$D$1000=$D156,IF(Inventory!$J$10:$J$1000=freez,IF(Inventory!$P$10:$P$1000=Z$9,1)))))))</f>
        <v/>
      </c>
      <c r="AA156" s="121" t="str">
        <f t="array" ref="AA156">IF($D156="","",COUNT(IF(Inventory!$B$10:$B$1000=$B156,IF(Inventory!$C$10:$C$1000=$C156,IF(Inventory!$D$10:$D$1000=$D156,IF(Inventory!$J$10:$J$1000=freez,IF(Inventory!$P$10:$P$1000=AA$9,1)))))))</f>
        <v/>
      </c>
      <c r="AB156" s="121" t="str">
        <f t="array" ref="AB156">IF($D156="","",COUNT(IF(Inventory!$B$10:$B$1000=$B156,IF(Inventory!$C$10:$C$1000=$C156,IF(Inventory!$D$10:$D$1000=$D156,IF(Inventory!$J$10:$J$1000=freez,IF(Inventory!$P$10:$P$1000=AB$9,1)))))))</f>
        <v/>
      </c>
      <c r="AC156" s="121" t="str">
        <f t="array" ref="AC156">IF($D156="","",COUNT(IF(Inventory!$B$10:$B$1000=$B156,IF(Inventory!$C$10:$C$1000=$C156,IF(Inventory!$D$10:$D$1000=$D156,IF(Inventory!$J$10:$J$1000=freez,IF(Inventory!$P$10:$P$1000=AC$9,1)))))))</f>
        <v/>
      </c>
      <c r="AD156" s="121" t="str">
        <f t="array" ref="AD156">IF($D156="","",COUNT(IF(Inventory!$B$10:$B$1000=$B156,IF(Inventory!$C$10:$C$1000=$C156,IF(Inventory!$D$10:$D$1000=$D156,IF(Inventory!$J$10:$J$1000=freez,IF(Inventory!$P$10:$P$1000=AD$9,1)))))))</f>
        <v/>
      </c>
      <c r="AE156" s="122" t="str">
        <f t="shared" si="31"/>
        <v/>
      </c>
      <c r="AF156" s="121" t="str">
        <f t="array" ref="AF156">IF($D156="","",SUM(IF(Inventory!$B$10:$B$1000=$B156,IF(Inventory!$C$10:$C$1000=$C156,IF(Inventory!$D$10:$D$1000=$D156,IF(Inventory!$J$10:$J$1000=frig,Inventory!$AC$10:$AC$1000)))))+SUM(IF(Inventory!$B$10:$B$1000=$B156,IF(Inventory!$C$10:$C$1000=$C156,IF(Inventory!$D$10:$D$1000=$D156,IF(Inventory!$J$10:$J$1000=wicr,Inventory!$AC$10:$AC$1000))))))</f>
        <v/>
      </c>
      <c r="AG156" s="121" t="str">
        <f t="array" ref="AG156">IF($D156="","",SUM(IF(Inventory!$B$10:$B$1000=$B156,IF(Inventory!$C$10:$C$1000=$C156,IF(Inventory!$D$10:$D$1000=$D156,IF(Inventory!$J$10:$J$1000=frig,IF(Inventory!$P$10:$P$1000=AG$9,Inventory!$AC$10:$AC$1000))))))+SUM(IF(Inventory!$B$10:$B$1000=$B156,IF(Inventory!$C$10:$C$1000=$C156,IF(Inventory!$D$10:$D$1000=$D156,IF(Inventory!$J$10:$J$1000=wicr,IF(Inventory!$P$10:$P$1000=AG$9,Inventory!$AC$10:$AC$1000)))))))</f>
        <v/>
      </c>
      <c r="AH156" s="121" t="str">
        <f t="array" ref="AH156">IF($D156="","",SUM(IF(Inventory!$B$10:$B$1000=$B156,IF(Inventory!$C$10:$C$1000=$C156,IF(Inventory!$D$10:$D$1000=$D156,IF(Inventory!$J$10:$J$1000=frig,IF(Inventory!$P$10:$P$1000=AH$9,Inventory!$AC$10:$AC$1000))))))+SUM(IF(Inventory!$B$10:$B$1000=$B156,IF(Inventory!$C$10:$C$1000=$C156,IF(Inventory!$D$10:$D$1000=$D156,IF(Inventory!$J$10:$J$1000=wicr,IF(Inventory!$P$10:$P$1000=AH$9,Inventory!$AC$10:$AC$1000)))))))</f>
        <v/>
      </c>
      <c r="AI156" s="121" t="str">
        <f t="array" ref="AI156">IF($D156="","",SUM(IF(Inventory!$B$10:$B$1000=$B156,IF(Inventory!$C$10:$C$1000=$C156,IF(Inventory!$D$10:$D$1000=$D156,IF(Inventory!$J$10:$J$1000=frig,IF(Inventory!$P$10:$P$1000=AI$9,Inventory!$AC$10:$AC$1000))))))+SUM(IF(Inventory!$B$10:$B$1000=$B156,IF(Inventory!$C$10:$C$1000=$C156,IF(Inventory!$D$10:$D$1000=$D156,IF(Inventory!$J$10:$J$1000=wicr,IF(Inventory!$P$10:$P$1000=AI$9,Inventory!$AC$10:$AC$1000)))))))</f>
        <v/>
      </c>
      <c r="AJ156" s="121" t="str">
        <f t="array" ref="AJ156">IF($D156="","",SUM(IF(Inventory!$B$10:$B$1000=$B156,IF(Inventory!$C$10:$C$1000=$C156,IF(Inventory!$D$10:$D$1000=$D156,IF(Inventory!$J$10:$J$1000=frig,IF(Inventory!$P$10:$P$1000=AJ$9,Inventory!$AC$10:$AC$1000))))))+SUM(IF(Inventory!$B$10:$B$1000=$B156,IF(Inventory!$C$10:$C$1000=$C156,IF(Inventory!$D$10:$D$1000=$D156,IF(Inventory!$J$10:$J$1000=wicr,IF(Inventory!$P$10:$P$1000=AJ$9,Inventory!$AC$10:$AC$1000)))))))</f>
        <v/>
      </c>
      <c r="AK156" s="121" t="str">
        <f t="array" ref="AK156">IF($D156="","",SUM(IF(Inventory!$B$10:$B$1000=$B156,IF(Inventory!$C$10:$C$1000=$C156,IF(Inventory!$D$10:$D$1000=$D156,IF(Inventory!$J$10:$J$1000=frig,IF(Inventory!$P$10:$P$1000=AK$9,Inventory!$AC$10:$AC$1000))))))+SUM(IF(Inventory!$B$10:$B$1000=$B156,IF(Inventory!$C$10:$C$1000=$C156,IF(Inventory!$D$10:$D$1000=$D156,IF(Inventory!$J$10:$J$1000=wicr,IF(Inventory!$P$10:$P$1000=AK$9,Inventory!$AC$10:$AC$1000)))))))</f>
        <v/>
      </c>
      <c r="AL156" s="123" t="str">
        <f t="shared" si="32"/>
        <v/>
      </c>
      <c r="AM156" s="121" t="str">
        <f t="array" ref="AM156">IF($D156="","",SUM(IF(Inventory!$B$10:$B$1000=$B156,IF(Inventory!$C$10:$C$1000=$C156,IF(Inventory!$D$10:$D$1000=$D156,IF(Inventory!$J$10:$J$1000=freez,Inventory!$AD$10:$AD$1000)))))+SUM(IF(Inventory!$B$10:$B$1000=$B156,IF(Inventory!$C$10:$C$1000=$C156,IF(Inventory!$D$10:$D$1000=$D156,IF(Inventory!$J$10:$J$1000=wifr,Inventory!$AD$10:$AD$1000))))))</f>
        <v/>
      </c>
      <c r="AN156" s="121" t="str">
        <f t="array" ref="AN156">IF($D156="","",SUM(IF(Inventory!$B$10:$B$1000=$B156,IF(Inventory!$C$10:$C$1000=$C156,IF(Inventory!$D$10:$D$1000=$D156,IF(Inventory!$J$10:$J$1000=freez,IF(Inventory!$P$10:$P$1000=AN$9,Inventory!$AD$10:$AD$1000))))))+SUM(IF(Inventory!$B$10:$B$1000=$B156,IF(Inventory!$C$10:$C$1000=$C156,IF(Inventory!$D$10:$D$1000=$D156,IF(Inventory!$J$10:$J$1000=wifr,IF(Inventory!$P$10:$P$1000=AN$9,Inventory!$AD$10:$AD$1000)))))))</f>
        <v/>
      </c>
      <c r="AO156" s="121" t="str">
        <f t="array" ref="AO156">IF($D156="","",SUM(IF(Inventory!$B$10:$B$1000=$B156,IF(Inventory!$C$10:$C$1000=$C156,IF(Inventory!$D$10:$D$1000=$D156,IF(Inventory!$J$10:$J$1000=freez,IF(Inventory!$P$10:$P$1000=AO$9,Inventory!$AD$10:$AD$1000))))))+SUM(IF(Inventory!$B$10:$B$1000=$B156,IF(Inventory!$C$10:$C$1000=$C156,IF(Inventory!$D$10:$D$1000=$D156,IF(Inventory!$J$10:$J$1000=wifr,IF(Inventory!$P$10:$P$1000=AO$9,Inventory!$AD$10:$AD$1000)))))))</f>
        <v/>
      </c>
      <c r="AP156" s="121" t="str">
        <f t="array" ref="AP156">IF($D156="","",SUM(IF(Inventory!$B$10:$B$1000=$B156,IF(Inventory!$C$10:$C$1000=$C156,IF(Inventory!$D$10:$D$1000=$D156,IF(Inventory!$J$10:$J$1000=freez,IF(Inventory!$P$10:$P$1000=AP$9,Inventory!$AD$10:$AD$1000))))))+SUM(IF(Inventory!$B$10:$B$1000=$B156,IF(Inventory!$C$10:$C$1000=$C156,IF(Inventory!$D$10:$D$1000=$D156,IF(Inventory!$J$10:$J$1000=wifr,IF(Inventory!$P$10:$P$1000=AP$9,Inventory!$AD$10:$AD$1000)))))))</f>
        <v/>
      </c>
      <c r="AQ156" s="121" t="str">
        <f t="array" ref="AQ156">IF($D156="","",SUM(IF(Inventory!$B$10:$B$1000=$B156,IF(Inventory!$C$10:$C$1000=$C156,IF(Inventory!$D$10:$D$1000=$D156,IF(Inventory!$J$10:$J$1000=freez,IF(Inventory!$P$10:$P$1000=AQ$9,Inventory!$AD$10:$AD$1000))))))+SUM(IF(Inventory!$B$10:$B$1000=$B156,IF(Inventory!$C$10:$C$1000=$C156,IF(Inventory!$D$10:$D$1000=$D156,IF(Inventory!$J$10:$J$1000=wifr,IF(Inventory!$P$10:$P$1000=AQ$9,Inventory!$AD$10:$AD$1000)))))))</f>
        <v/>
      </c>
      <c r="AR156" s="121" t="str">
        <f t="array" ref="AR156">IF($D156="","",SUM(IF(Inventory!$B$10:$B$1000=$B156,IF(Inventory!$C$10:$C$1000=$C156,IF(Inventory!$D$10:$D$1000=$D156,IF(Inventory!$J$10:$J$1000=freez,IF(Inventory!$P$10:$P$1000=AR$9,Inventory!$AD$10:$AD$1000))))))+SUM(IF(Inventory!$B$10:$B$1000=$B156,IF(Inventory!$C$10:$C$1000=$C156,IF(Inventory!$D$10:$D$1000=$D156,IF(Inventory!$J$10:$J$1000=wifr,IF(Inventory!$P$10:$P$1000=AR$9,Inventory!$AD$10:$AD$1000)))))))</f>
        <v/>
      </c>
      <c r="AS156" s="124" t="str">
        <f t="shared" si="33"/>
        <v/>
      </c>
      <c r="AU156" s="352"/>
      <c r="AV156" s="352"/>
      <c r="AX156" s="125">
        <f>IF($C156="",0,Prog!$H154*AX$6*($AU156+$AV156)/12000)</f>
        <v>0</v>
      </c>
      <c r="AY156" s="125">
        <f>IF($C156="",0,Prog!$H154*AY$6*($AU156+$AV156)/12000)</f>
        <v>0</v>
      </c>
      <c r="AZ156" s="121"/>
    </row>
    <row r="157" spans="1:52" ht="16.5" x14ac:dyDescent="0.3">
      <c r="A157" s="279" t="str">
        <f>IF(Prog!B155="","",Prog!B155)</f>
        <v/>
      </c>
      <c r="B157" s="279" t="str">
        <f>IF(Prog!C155="","",Prog!C155)</f>
        <v/>
      </c>
      <c r="C157" s="279" t="str">
        <f>IF(Prog!D155="","",Prog!D155)</f>
        <v/>
      </c>
      <c r="D157" s="120"/>
      <c r="E157" s="121" t="str">
        <f t="array" ref="E157">IF($D157="","",COUNT(IF(Inventory!$B$10:$B$1000=$B157,IF(Inventory!$C$10:$C$1000=$C157,IF(Inventory!$D$10:$D$1000=$D157,IF(Inventory!$P$10:$P$1000=E$9,1))))))</f>
        <v/>
      </c>
      <c r="F157" s="121" t="str">
        <f t="array" ref="F157">IF($D157="","",COUNT(IF(Inventory!$B$10:$B$1000=$B157,IF(Inventory!$C$10:$C$1000=$C157,IF(Inventory!$D$10:$D$1000=$D157,IF(Inventory!$P$10:$P$1000=F$9,1))))))</f>
        <v/>
      </c>
      <c r="G157" s="121" t="str">
        <f t="array" ref="G157">IF($D157="","",COUNT(IF(Inventory!$B$10:$B$1000=$B157,IF(Inventory!$C$10:$C$1000=$C157,IF(Inventory!$D$10:$D$1000=$D157,IF(Inventory!$P$10:$P$1000=G$9,1))))))</f>
        <v/>
      </c>
      <c r="H157" s="121" t="str">
        <f t="array" ref="H157">IF($D157="","",COUNT(IF(Inventory!$B$10:$B$1000=$B157,IF(Inventory!$C$10:$C$1000=$C157,IF(Inventory!$D$10:$D$1000=$D157,IF(Inventory!$P$10:$P$1000=H$9,1))))))</f>
        <v/>
      </c>
      <c r="I157" s="121" t="str">
        <f t="array" ref="I157">IF($D157="","",COUNT(IF(Inventory!$B$10:$B$1000=$B157,IF(Inventory!$C$10:$C$1000=$C157,IF(Inventory!$D$10:$D$1000=$D157,IF(Inventory!$P$10:$P$1000=I$9,1))))))</f>
        <v/>
      </c>
      <c r="J157" s="121">
        <f t="shared" si="28"/>
        <v>0</v>
      </c>
      <c r="K157" s="121" t="str">
        <f t="array" ref="K157">IF($D157="","",COUNT(IF(Inventory!$B$10:$B$1000=$B157,IF(Inventory!$C$10:$C$1000=$C157,IF(Inventory!$D$10:$D$1000=$D157,IF(Inventory!$J$10:$J$1000=wicr,1)))))+COUNT(IF(Inventory!$B$10:$B$1000=$B157,IF(Inventory!$C$10:$C$1000=$C157,IF(Inventory!$D$10:$D$1000=$D157,IF(Inventory!$J$10:$J$1000=wifr,1))))))</f>
        <v/>
      </c>
      <c r="L157" s="121" t="str">
        <f t="array" ref="L157">IF($D157="","",COUNT(IF(Inventory!$B$10:$B$1000=$B157,IF(Inventory!$C$10:$C$1000=$C157,IF(Inventory!$D$10:$D$1000=$D157,IF(Inventory!$J$10:$J$1000=wicr,IF(Inventory!$P$10:$P$1000=L$9,1))))))+COUNT(IF(Inventory!$B$10:$B$1000=$B157,IF(Inventory!$C$10:$C$1000=$C157,IF(Inventory!$D$10:$D$1000=$D157,IF(Inventory!$J$10:$J$1000=wifr,IF(Inventory!$P$10:$P$1000=L$9,1)))))))</f>
        <v/>
      </c>
      <c r="M157" s="121" t="str">
        <f t="array" ref="M157">IF($D157="","",COUNT(IF(Inventory!$B$10:$B$1000=$B157,IF(Inventory!$C$10:$C$1000=$C157,IF(Inventory!$D$10:$D$1000=$D157,IF(Inventory!$J$10:$J$1000=wicr,IF(Inventory!$P$10:$P$1000=M$9,1))))))+COUNT(IF(Inventory!$B$10:$B$1000=$B157,IF(Inventory!$C$10:$C$1000=$C157,IF(Inventory!$D$10:$D$1000=$D157,IF(Inventory!$J$10:$J$1000=wifr,IF(Inventory!$P$10:$P$1000=M$9,1)))))))</f>
        <v/>
      </c>
      <c r="N157" s="121" t="str">
        <f t="array" ref="N157">IF($D157="","",COUNT(IF(Inventory!$B$10:$B$1000=$B157,IF(Inventory!$C$10:$C$1000=$C157,IF(Inventory!$D$10:$D$1000=$D157,IF(Inventory!$J$10:$J$1000=wicr,IF(Inventory!$P$10:$P$1000=N$9,1))))))+COUNT(IF(Inventory!$B$10:$B$1000=$B157,IF(Inventory!$C$10:$C$1000=$C157,IF(Inventory!$D$10:$D$1000=$D157,IF(Inventory!$J$10:$J$1000=wifr,IF(Inventory!$P$10:$P$1000=N$9,1)))))))</f>
        <v/>
      </c>
      <c r="O157" s="121" t="str">
        <f t="array" ref="O157">IF($D157="","",COUNT(IF(Inventory!$B$10:$B$1000=$B157,IF(Inventory!$C$10:$C$1000=$C157,IF(Inventory!$D$10:$D$1000=$D157,IF(Inventory!$J$10:$J$1000=wicr,IF(Inventory!$P$10:$P$1000=O$9,1))))))+COUNT(IF(Inventory!$B$10:$B$1000=$B157,IF(Inventory!$C$10:$C$1000=$C157,IF(Inventory!$D$10:$D$1000=$D157,IF(Inventory!$J$10:$J$1000=wifr,IF(Inventory!$P$10:$P$1000=O$9,1)))))))</f>
        <v/>
      </c>
      <c r="P157" s="121" t="str">
        <f t="array" ref="P157">IF($D157="","",COUNT(IF(Inventory!$B$10:$B$1000=$B157,IF(Inventory!$C$10:$C$1000=$C157,IF(Inventory!$D$10:$D$1000=$D157,IF(Inventory!$J$10:$J$1000=wicr,IF(Inventory!$P$10:$P$1000=P$9,1))))))+COUNT(IF(Inventory!$B$10:$B$1000=$B157,IF(Inventory!$C$10:$C$1000=$C157,IF(Inventory!$D$10:$D$1000=$D157,IF(Inventory!$J$10:$J$1000=wifr,IF(Inventory!$P$10:$P$1000=P$9,1)))))))</f>
        <v/>
      </c>
      <c r="Q157" s="122" t="str">
        <f t="shared" si="29"/>
        <v/>
      </c>
      <c r="R157" s="121" t="str">
        <f t="array" ref="R157">IF($D157="","",COUNT(IF(Inventory!$B$10:$B$1000=$B157,IF(Inventory!$C$10:$C$1000=$C157,IF(Inventory!$D$10:$D$1000=$D157,IF(Inventory!$J$10:$J$1000=frig,1))))))</f>
        <v/>
      </c>
      <c r="S157" s="121" t="str">
        <f t="array" ref="S157">IF($D157="","",COUNT(IF(Inventory!$B$10:$B$1000=$B157,IF(Inventory!$C$10:$C$1000=$C157,IF(Inventory!$D$10:$D$1000=$D157,IF(Inventory!$J$10:$J$1000=frig,IF(Inventory!$P$10:$P$1000=S$9,1)))))))</f>
        <v/>
      </c>
      <c r="T157" s="121" t="str">
        <f t="array" ref="T157">IF($D157="","",COUNT(IF(Inventory!$B$10:$B$1000=$B157,IF(Inventory!$C$10:$C$1000=$C157,IF(Inventory!$D$10:$D$1000=$D157,IF(Inventory!$J$10:$J$1000=frig,IF(Inventory!$P$10:$P$1000=T$9,1)))))))</f>
        <v/>
      </c>
      <c r="U157" s="121" t="str">
        <f t="array" ref="U157">IF($D157="","",COUNT(IF(Inventory!$B$10:$B$1000=$B157,IF(Inventory!$C$10:$C$1000=$C157,IF(Inventory!$D$10:$D$1000=$D157,IF(Inventory!$J$10:$J$1000=frig,IF(Inventory!$P$10:$P$1000=U$9,1)))))))</f>
        <v/>
      </c>
      <c r="V157" s="121" t="str">
        <f t="array" ref="V157">IF($D157="","",COUNT(IF(Inventory!$B$10:$B$1000=$B157,IF(Inventory!$C$10:$C$1000=$C157,IF(Inventory!$D$10:$D$1000=$D157,IF(Inventory!$J$10:$J$1000=frig,IF(Inventory!$P$10:$P$1000=V$9,1)))))))</f>
        <v/>
      </c>
      <c r="W157" s="121" t="str">
        <f t="array" ref="W157">IF($D157="","",COUNT(IF(Inventory!$B$10:$B$1000=$B157,IF(Inventory!$C$10:$C$1000=$C157,IF(Inventory!$D$10:$D$1000=$D157,IF(Inventory!$J$10:$J$1000=frig,IF(Inventory!$P$10:$P$1000=W$9,1)))))))</f>
        <v/>
      </c>
      <c r="X157" s="122" t="str">
        <f t="shared" si="30"/>
        <v/>
      </c>
      <c r="Y157" s="121" t="str">
        <f t="array" ref="Y157">IF($D157="","",COUNT(IF(Inventory!$B$10:$B$1000=$B157,IF(Inventory!$C$10:$C$1000=$C157,IF(Inventory!$D$10:$D$1000=$D157,IF(Inventory!$J$10:$J$1000=freez,1))))))</f>
        <v/>
      </c>
      <c r="Z157" s="121" t="str">
        <f t="array" ref="Z157">IF($D157="","",COUNT(IF(Inventory!$B$10:$B$1000=$B157,IF(Inventory!$C$10:$C$1000=$C157,IF(Inventory!$D$10:$D$1000=$D157,IF(Inventory!$J$10:$J$1000=freez,IF(Inventory!$P$10:$P$1000=Z$9,1)))))))</f>
        <v/>
      </c>
      <c r="AA157" s="121" t="str">
        <f t="array" ref="AA157">IF($D157="","",COUNT(IF(Inventory!$B$10:$B$1000=$B157,IF(Inventory!$C$10:$C$1000=$C157,IF(Inventory!$D$10:$D$1000=$D157,IF(Inventory!$J$10:$J$1000=freez,IF(Inventory!$P$10:$P$1000=AA$9,1)))))))</f>
        <v/>
      </c>
      <c r="AB157" s="121" t="str">
        <f t="array" ref="AB157">IF($D157="","",COUNT(IF(Inventory!$B$10:$B$1000=$B157,IF(Inventory!$C$10:$C$1000=$C157,IF(Inventory!$D$10:$D$1000=$D157,IF(Inventory!$J$10:$J$1000=freez,IF(Inventory!$P$10:$P$1000=AB$9,1)))))))</f>
        <v/>
      </c>
      <c r="AC157" s="121" t="str">
        <f t="array" ref="AC157">IF($D157="","",COUNT(IF(Inventory!$B$10:$B$1000=$B157,IF(Inventory!$C$10:$C$1000=$C157,IF(Inventory!$D$10:$D$1000=$D157,IF(Inventory!$J$10:$J$1000=freez,IF(Inventory!$P$10:$P$1000=AC$9,1)))))))</f>
        <v/>
      </c>
      <c r="AD157" s="121" t="str">
        <f t="array" ref="AD157">IF($D157="","",COUNT(IF(Inventory!$B$10:$B$1000=$B157,IF(Inventory!$C$10:$C$1000=$C157,IF(Inventory!$D$10:$D$1000=$D157,IF(Inventory!$J$10:$J$1000=freez,IF(Inventory!$P$10:$P$1000=AD$9,1)))))))</f>
        <v/>
      </c>
      <c r="AE157" s="122" t="str">
        <f t="shared" si="31"/>
        <v/>
      </c>
      <c r="AF157" s="121" t="str">
        <f t="array" ref="AF157">IF($D157="","",SUM(IF(Inventory!$B$10:$B$1000=$B157,IF(Inventory!$C$10:$C$1000=$C157,IF(Inventory!$D$10:$D$1000=$D157,IF(Inventory!$J$10:$J$1000=frig,Inventory!$AC$10:$AC$1000)))))+SUM(IF(Inventory!$B$10:$B$1000=$B157,IF(Inventory!$C$10:$C$1000=$C157,IF(Inventory!$D$10:$D$1000=$D157,IF(Inventory!$J$10:$J$1000=wicr,Inventory!$AC$10:$AC$1000))))))</f>
        <v/>
      </c>
      <c r="AG157" s="121" t="str">
        <f t="array" ref="AG157">IF($D157="","",SUM(IF(Inventory!$B$10:$B$1000=$B157,IF(Inventory!$C$10:$C$1000=$C157,IF(Inventory!$D$10:$D$1000=$D157,IF(Inventory!$J$10:$J$1000=frig,IF(Inventory!$P$10:$P$1000=AG$9,Inventory!$AC$10:$AC$1000))))))+SUM(IF(Inventory!$B$10:$B$1000=$B157,IF(Inventory!$C$10:$C$1000=$C157,IF(Inventory!$D$10:$D$1000=$D157,IF(Inventory!$J$10:$J$1000=wicr,IF(Inventory!$P$10:$P$1000=AG$9,Inventory!$AC$10:$AC$1000)))))))</f>
        <v/>
      </c>
      <c r="AH157" s="121" t="str">
        <f t="array" ref="AH157">IF($D157="","",SUM(IF(Inventory!$B$10:$B$1000=$B157,IF(Inventory!$C$10:$C$1000=$C157,IF(Inventory!$D$10:$D$1000=$D157,IF(Inventory!$J$10:$J$1000=frig,IF(Inventory!$P$10:$P$1000=AH$9,Inventory!$AC$10:$AC$1000))))))+SUM(IF(Inventory!$B$10:$B$1000=$B157,IF(Inventory!$C$10:$C$1000=$C157,IF(Inventory!$D$10:$D$1000=$D157,IF(Inventory!$J$10:$J$1000=wicr,IF(Inventory!$P$10:$P$1000=AH$9,Inventory!$AC$10:$AC$1000)))))))</f>
        <v/>
      </c>
      <c r="AI157" s="121" t="str">
        <f t="array" ref="AI157">IF($D157="","",SUM(IF(Inventory!$B$10:$B$1000=$B157,IF(Inventory!$C$10:$C$1000=$C157,IF(Inventory!$D$10:$D$1000=$D157,IF(Inventory!$J$10:$J$1000=frig,IF(Inventory!$P$10:$P$1000=AI$9,Inventory!$AC$10:$AC$1000))))))+SUM(IF(Inventory!$B$10:$B$1000=$B157,IF(Inventory!$C$10:$C$1000=$C157,IF(Inventory!$D$10:$D$1000=$D157,IF(Inventory!$J$10:$J$1000=wicr,IF(Inventory!$P$10:$P$1000=AI$9,Inventory!$AC$10:$AC$1000)))))))</f>
        <v/>
      </c>
      <c r="AJ157" s="121" t="str">
        <f t="array" ref="AJ157">IF($D157="","",SUM(IF(Inventory!$B$10:$B$1000=$B157,IF(Inventory!$C$10:$C$1000=$C157,IF(Inventory!$D$10:$D$1000=$D157,IF(Inventory!$J$10:$J$1000=frig,IF(Inventory!$P$10:$P$1000=AJ$9,Inventory!$AC$10:$AC$1000))))))+SUM(IF(Inventory!$B$10:$B$1000=$B157,IF(Inventory!$C$10:$C$1000=$C157,IF(Inventory!$D$10:$D$1000=$D157,IF(Inventory!$J$10:$J$1000=wicr,IF(Inventory!$P$10:$P$1000=AJ$9,Inventory!$AC$10:$AC$1000)))))))</f>
        <v/>
      </c>
      <c r="AK157" s="121" t="str">
        <f t="array" ref="AK157">IF($D157="","",SUM(IF(Inventory!$B$10:$B$1000=$B157,IF(Inventory!$C$10:$C$1000=$C157,IF(Inventory!$D$10:$D$1000=$D157,IF(Inventory!$J$10:$J$1000=frig,IF(Inventory!$P$10:$P$1000=AK$9,Inventory!$AC$10:$AC$1000))))))+SUM(IF(Inventory!$B$10:$B$1000=$B157,IF(Inventory!$C$10:$C$1000=$C157,IF(Inventory!$D$10:$D$1000=$D157,IF(Inventory!$J$10:$J$1000=wicr,IF(Inventory!$P$10:$P$1000=AK$9,Inventory!$AC$10:$AC$1000)))))))</f>
        <v/>
      </c>
      <c r="AL157" s="123" t="str">
        <f t="shared" si="32"/>
        <v/>
      </c>
      <c r="AM157" s="121" t="str">
        <f t="array" ref="AM157">IF($D157="","",SUM(IF(Inventory!$B$10:$B$1000=$B157,IF(Inventory!$C$10:$C$1000=$C157,IF(Inventory!$D$10:$D$1000=$D157,IF(Inventory!$J$10:$J$1000=freez,Inventory!$AD$10:$AD$1000)))))+SUM(IF(Inventory!$B$10:$B$1000=$B157,IF(Inventory!$C$10:$C$1000=$C157,IF(Inventory!$D$10:$D$1000=$D157,IF(Inventory!$J$10:$J$1000=wifr,Inventory!$AD$10:$AD$1000))))))</f>
        <v/>
      </c>
      <c r="AN157" s="121" t="str">
        <f t="array" ref="AN157">IF($D157="","",SUM(IF(Inventory!$B$10:$B$1000=$B157,IF(Inventory!$C$10:$C$1000=$C157,IF(Inventory!$D$10:$D$1000=$D157,IF(Inventory!$J$10:$J$1000=freez,IF(Inventory!$P$10:$P$1000=AN$9,Inventory!$AD$10:$AD$1000))))))+SUM(IF(Inventory!$B$10:$B$1000=$B157,IF(Inventory!$C$10:$C$1000=$C157,IF(Inventory!$D$10:$D$1000=$D157,IF(Inventory!$J$10:$J$1000=wifr,IF(Inventory!$P$10:$P$1000=AN$9,Inventory!$AD$10:$AD$1000)))))))</f>
        <v/>
      </c>
      <c r="AO157" s="121" t="str">
        <f t="array" ref="AO157">IF($D157="","",SUM(IF(Inventory!$B$10:$B$1000=$B157,IF(Inventory!$C$10:$C$1000=$C157,IF(Inventory!$D$10:$D$1000=$D157,IF(Inventory!$J$10:$J$1000=freez,IF(Inventory!$P$10:$P$1000=AO$9,Inventory!$AD$10:$AD$1000))))))+SUM(IF(Inventory!$B$10:$B$1000=$B157,IF(Inventory!$C$10:$C$1000=$C157,IF(Inventory!$D$10:$D$1000=$D157,IF(Inventory!$J$10:$J$1000=wifr,IF(Inventory!$P$10:$P$1000=AO$9,Inventory!$AD$10:$AD$1000)))))))</f>
        <v/>
      </c>
      <c r="AP157" s="121" t="str">
        <f t="array" ref="AP157">IF($D157="","",SUM(IF(Inventory!$B$10:$B$1000=$B157,IF(Inventory!$C$10:$C$1000=$C157,IF(Inventory!$D$10:$D$1000=$D157,IF(Inventory!$J$10:$J$1000=freez,IF(Inventory!$P$10:$P$1000=AP$9,Inventory!$AD$10:$AD$1000))))))+SUM(IF(Inventory!$B$10:$B$1000=$B157,IF(Inventory!$C$10:$C$1000=$C157,IF(Inventory!$D$10:$D$1000=$D157,IF(Inventory!$J$10:$J$1000=wifr,IF(Inventory!$P$10:$P$1000=AP$9,Inventory!$AD$10:$AD$1000)))))))</f>
        <v/>
      </c>
      <c r="AQ157" s="121" t="str">
        <f t="array" ref="AQ157">IF($D157="","",SUM(IF(Inventory!$B$10:$B$1000=$B157,IF(Inventory!$C$10:$C$1000=$C157,IF(Inventory!$D$10:$D$1000=$D157,IF(Inventory!$J$10:$J$1000=freez,IF(Inventory!$P$10:$P$1000=AQ$9,Inventory!$AD$10:$AD$1000))))))+SUM(IF(Inventory!$B$10:$B$1000=$B157,IF(Inventory!$C$10:$C$1000=$C157,IF(Inventory!$D$10:$D$1000=$D157,IF(Inventory!$J$10:$J$1000=wifr,IF(Inventory!$P$10:$P$1000=AQ$9,Inventory!$AD$10:$AD$1000)))))))</f>
        <v/>
      </c>
      <c r="AR157" s="121" t="str">
        <f t="array" ref="AR157">IF($D157="","",SUM(IF(Inventory!$B$10:$B$1000=$B157,IF(Inventory!$C$10:$C$1000=$C157,IF(Inventory!$D$10:$D$1000=$D157,IF(Inventory!$J$10:$J$1000=freez,IF(Inventory!$P$10:$P$1000=AR$9,Inventory!$AD$10:$AD$1000))))))+SUM(IF(Inventory!$B$10:$B$1000=$B157,IF(Inventory!$C$10:$C$1000=$C157,IF(Inventory!$D$10:$D$1000=$D157,IF(Inventory!$J$10:$J$1000=wifr,IF(Inventory!$P$10:$P$1000=AR$9,Inventory!$AD$10:$AD$1000)))))))</f>
        <v/>
      </c>
      <c r="AS157" s="124" t="str">
        <f t="shared" si="33"/>
        <v/>
      </c>
      <c r="AU157" s="352"/>
      <c r="AV157" s="352"/>
      <c r="AX157" s="125">
        <f>IF($C157="",0,Prog!$H155*AX$6*($AU157+$AV157)/12000)</f>
        <v>0</v>
      </c>
      <c r="AY157" s="125">
        <f>IF($C157="",0,Prog!$H155*AY$6*($AU157+$AV157)/12000)</f>
        <v>0</v>
      </c>
      <c r="AZ157" s="121"/>
    </row>
    <row r="158" spans="1:52" ht="16.5" x14ac:dyDescent="0.3">
      <c r="A158" s="279" t="str">
        <f>IF(Prog!B156="","",Prog!B156)</f>
        <v/>
      </c>
      <c r="B158" s="279" t="str">
        <f>IF(Prog!C156="","",Prog!C156)</f>
        <v/>
      </c>
      <c r="C158" s="279" t="str">
        <f>IF(Prog!D156="","",Prog!D156)</f>
        <v/>
      </c>
      <c r="D158" s="120"/>
      <c r="E158" s="121" t="str">
        <f t="array" ref="E158">IF($D158="","",COUNT(IF(Inventory!$B$10:$B$1000=$B158,IF(Inventory!$C$10:$C$1000=$C158,IF(Inventory!$D$10:$D$1000=$D158,IF(Inventory!$P$10:$P$1000=E$9,1))))))</f>
        <v/>
      </c>
      <c r="F158" s="121" t="str">
        <f t="array" ref="F158">IF($D158="","",COUNT(IF(Inventory!$B$10:$B$1000=$B158,IF(Inventory!$C$10:$C$1000=$C158,IF(Inventory!$D$10:$D$1000=$D158,IF(Inventory!$P$10:$P$1000=F$9,1))))))</f>
        <v/>
      </c>
      <c r="G158" s="121" t="str">
        <f t="array" ref="G158">IF($D158="","",COUNT(IF(Inventory!$B$10:$B$1000=$B158,IF(Inventory!$C$10:$C$1000=$C158,IF(Inventory!$D$10:$D$1000=$D158,IF(Inventory!$P$10:$P$1000=G$9,1))))))</f>
        <v/>
      </c>
      <c r="H158" s="121" t="str">
        <f t="array" ref="H158">IF($D158="","",COUNT(IF(Inventory!$B$10:$B$1000=$B158,IF(Inventory!$C$10:$C$1000=$C158,IF(Inventory!$D$10:$D$1000=$D158,IF(Inventory!$P$10:$P$1000=H$9,1))))))</f>
        <v/>
      </c>
      <c r="I158" s="121" t="str">
        <f t="array" ref="I158">IF($D158="","",COUNT(IF(Inventory!$B$10:$B$1000=$B158,IF(Inventory!$C$10:$C$1000=$C158,IF(Inventory!$D$10:$D$1000=$D158,IF(Inventory!$P$10:$P$1000=I$9,1))))))</f>
        <v/>
      </c>
      <c r="J158" s="121">
        <f t="shared" si="28"/>
        <v>0</v>
      </c>
      <c r="K158" s="121" t="str">
        <f t="array" ref="K158">IF($D158="","",COUNT(IF(Inventory!$B$10:$B$1000=$B158,IF(Inventory!$C$10:$C$1000=$C158,IF(Inventory!$D$10:$D$1000=$D158,IF(Inventory!$J$10:$J$1000=wicr,1)))))+COUNT(IF(Inventory!$B$10:$B$1000=$B158,IF(Inventory!$C$10:$C$1000=$C158,IF(Inventory!$D$10:$D$1000=$D158,IF(Inventory!$J$10:$J$1000=wifr,1))))))</f>
        <v/>
      </c>
      <c r="L158" s="121" t="str">
        <f t="array" ref="L158">IF($D158="","",COUNT(IF(Inventory!$B$10:$B$1000=$B158,IF(Inventory!$C$10:$C$1000=$C158,IF(Inventory!$D$10:$D$1000=$D158,IF(Inventory!$J$10:$J$1000=wicr,IF(Inventory!$P$10:$P$1000=L$9,1))))))+COUNT(IF(Inventory!$B$10:$B$1000=$B158,IF(Inventory!$C$10:$C$1000=$C158,IF(Inventory!$D$10:$D$1000=$D158,IF(Inventory!$J$10:$J$1000=wifr,IF(Inventory!$P$10:$P$1000=L$9,1)))))))</f>
        <v/>
      </c>
      <c r="M158" s="121" t="str">
        <f t="array" ref="M158">IF($D158="","",COUNT(IF(Inventory!$B$10:$B$1000=$B158,IF(Inventory!$C$10:$C$1000=$C158,IF(Inventory!$D$10:$D$1000=$D158,IF(Inventory!$J$10:$J$1000=wicr,IF(Inventory!$P$10:$P$1000=M$9,1))))))+COUNT(IF(Inventory!$B$10:$B$1000=$B158,IF(Inventory!$C$10:$C$1000=$C158,IF(Inventory!$D$10:$D$1000=$D158,IF(Inventory!$J$10:$J$1000=wifr,IF(Inventory!$P$10:$P$1000=M$9,1)))))))</f>
        <v/>
      </c>
      <c r="N158" s="121" t="str">
        <f t="array" ref="N158">IF($D158="","",COUNT(IF(Inventory!$B$10:$B$1000=$B158,IF(Inventory!$C$10:$C$1000=$C158,IF(Inventory!$D$10:$D$1000=$D158,IF(Inventory!$J$10:$J$1000=wicr,IF(Inventory!$P$10:$P$1000=N$9,1))))))+COUNT(IF(Inventory!$B$10:$B$1000=$B158,IF(Inventory!$C$10:$C$1000=$C158,IF(Inventory!$D$10:$D$1000=$D158,IF(Inventory!$J$10:$J$1000=wifr,IF(Inventory!$P$10:$P$1000=N$9,1)))))))</f>
        <v/>
      </c>
      <c r="O158" s="121" t="str">
        <f t="array" ref="O158">IF($D158="","",COUNT(IF(Inventory!$B$10:$B$1000=$B158,IF(Inventory!$C$10:$C$1000=$C158,IF(Inventory!$D$10:$D$1000=$D158,IF(Inventory!$J$10:$J$1000=wicr,IF(Inventory!$P$10:$P$1000=O$9,1))))))+COUNT(IF(Inventory!$B$10:$B$1000=$B158,IF(Inventory!$C$10:$C$1000=$C158,IF(Inventory!$D$10:$D$1000=$D158,IF(Inventory!$J$10:$J$1000=wifr,IF(Inventory!$P$10:$P$1000=O$9,1)))))))</f>
        <v/>
      </c>
      <c r="P158" s="121" t="str">
        <f t="array" ref="P158">IF($D158="","",COUNT(IF(Inventory!$B$10:$B$1000=$B158,IF(Inventory!$C$10:$C$1000=$C158,IF(Inventory!$D$10:$D$1000=$D158,IF(Inventory!$J$10:$J$1000=wicr,IF(Inventory!$P$10:$P$1000=P$9,1))))))+COUNT(IF(Inventory!$B$10:$B$1000=$B158,IF(Inventory!$C$10:$C$1000=$C158,IF(Inventory!$D$10:$D$1000=$D158,IF(Inventory!$J$10:$J$1000=wifr,IF(Inventory!$P$10:$P$1000=P$9,1)))))))</f>
        <v/>
      </c>
      <c r="Q158" s="122" t="str">
        <f t="shared" si="29"/>
        <v/>
      </c>
      <c r="R158" s="121" t="str">
        <f t="array" ref="R158">IF($D158="","",COUNT(IF(Inventory!$B$10:$B$1000=$B158,IF(Inventory!$C$10:$C$1000=$C158,IF(Inventory!$D$10:$D$1000=$D158,IF(Inventory!$J$10:$J$1000=frig,1))))))</f>
        <v/>
      </c>
      <c r="S158" s="121" t="str">
        <f t="array" ref="S158">IF($D158="","",COUNT(IF(Inventory!$B$10:$B$1000=$B158,IF(Inventory!$C$10:$C$1000=$C158,IF(Inventory!$D$10:$D$1000=$D158,IF(Inventory!$J$10:$J$1000=frig,IF(Inventory!$P$10:$P$1000=S$9,1)))))))</f>
        <v/>
      </c>
      <c r="T158" s="121" t="str">
        <f t="array" ref="T158">IF($D158="","",COUNT(IF(Inventory!$B$10:$B$1000=$B158,IF(Inventory!$C$10:$C$1000=$C158,IF(Inventory!$D$10:$D$1000=$D158,IF(Inventory!$J$10:$J$1000=frig,IF(Inventory!$P$10:$P$1000=T$9,1)))))))</f>
        <v/>
      </c>
      <c r="U158" s="121" t="str">
        <f t="array" ref="U158">IF($D158="","",COUNT(IF(Inventory!$B$10:$B$1000=$B158,IF(Inventory!$C$10:$C$1000=$C158,IF(Inventory!$D$10:$D$1000=$D158,IF(Inventory!$J$10:$J$1000=frig,IF(Inventory!$P$10:$P$1000=U$9,1)))))))</f>
        <v/>
      </c>
      <c r="V158" s="121" t="str">
        <f t="array" ref="V158">IF($D158="","",COUNT(IF(Inventory!$B$10:$B$1000=$B158,IF(Inventory!$C$10:$C$1000=$C158,IF(Inventory!$D$10:$D$1000=$D158,IF(Inventory!$J$10:$J$1000=frig,IF(Inventory!$P$10:$P$1000=V$9,1)))))))</f>
        <v/>
      </c>
      <c r="W158" s="121" t="str">
        <f t="array" ref="W158">IF($D158="","",COUNT(IF(Inventory!$B$10:$B$1000=$B158,IF(Inventory!$C$10:$C$1000=$C158,IF(Inventory!$D$10:$D$1000=$D158,IF(Inventory!$J$10:$J$1000=frig,IF(Inventory!$P$10:$P$1000=W$9,1)))))))</f>
        <v/>
      </c>
      <c r="X158" s="122" t="str">
        <f t="shared" si="30"/>
        <v/>
      </c>
      <c r="Y158" s="121" t="str">
        <f t="array" ref="Y158">IF($D158="","",COUNT(IF(Inventory!$B$10:$B$1000=$B158,IF(Inventory!$C$10:$C$1000=$C158,IF(Inventory!$D$10:$D$1000=$D158,IF(Inventory!$J$10:$J$1000=freez,1))))))</f>
        <v/>
      </c>
      <c r="Z158" s="121" t="str">
        <f t="array" ref="Z158">IF($D158="","",COUNT(IF(Inventory!$B$10:$B$1000=$B158,IF(Inventory!$C$10:$C$1000=$C158,IF(Inventory!$D$10:$D$1000=$D158,IF(Inventory!$J$10:$J$1000=freez,IF(Inventory!$P$10:$P$1000=Z$9,1)))))))</f>
        <v/>
      </c>
      <c r="AA158" s="121" t="str">
        <f t="array" ref="AA158">IF($D158="","",COUNT(IF(Inventory!$B$10:$B$1000=$B158,IF(Inventory!$C$10:$C$1000=$C158,IF(Inventory!$D$10:$D$1000=$D158,IF(Inventory!$J$10:$J$1000=freez,IF(Inventory!$P$10:$P$1000=AA$9,1)))))))</f>
        <v/>
      </c>
      <c r="AB158" s="121" t="str">
        <f t="array" ref="AB158">IF($D158="","",COUNT(IF(Inventory!$B$10:$B$1000=$B158,IF(Inventory!$C$10:$C$1000=$C158,IF(Inventory!$D$10:$D$1000=$D158,IF(Inventory!$J$10:$J$1000=freez,IF(Inventory!$P$10:$P$1000=AB$9,1)))))))</f>
        <v/>
      </c>
      <c r="AC158" s="121" t="str">
        <f t="array" ref="AC158">IF($D158="","",COUNT(IF(Inventory!$B$10:$B$1000=$B158,IF(Inventory!$C$10:$C$1000=$C158,IF(Inventory!$D$10:$D$1000=$D158,IF(Inventory!$J$10:$J$1000=freez,IF(Inventory!$P$10:$P$1000=AC$9,1)))))))</f>
        <v/>
      </c>
      <c r="AD158" s="121" t="str">
        <f t="array" ref="AD158">IF($D158="","",COUNT(IF(Inventory!$B$10:$B$1000=$B158,IF(Inventory!$C$10:$C$1000=$C158,IF(Inventory!$D$10:$D$1000=$D158,IF(Inventory!$J$10:$J$1000=freez,IF(Inventory!$P$10:$P$1000=AD$9,1)))))))</f>
        <v/>
      </c>
      <c r="AE158" s="122" t="str">
        <f t="shared" si="31"/>
        <v/>
      </c>
      <c r="AF158" s="121" t="str">
        <f t="array" ref="AF158">IF($D158="","",SUM(IF(Inventory!$B$10:$B$1000=$B158,IF(Inventory!$C$10:$C$1000=$C158,IF(Inventory!$D$10:$D$1000=$D158,IF(Inventory!$J$10:$J$1000=frig,Inventory!$AC$10:$AC$1000)))))+SUM(IF(Inventory!$B$10:$B$1000=$B158,IF(Inventory!$C$10:$C$1000=$C158,IF(Inventory!$D$10:$D$1000=$D158,IF(Inventory!$J$10:$J$1000=wicr,Inventory!$AC$10:$AC$1000))))))</f>
        <v/>
      </c>
      <c r="AG158" s="121" t="str">
        <f t="array" ref="AG158">IF($D158="","",SUM(IF(Inventory!$B$10:$B$1000=$B158,IF(Inventory!$C$10:$C$1000=$C158,IF(Inventory!$D$10:$D$1000=$D158,IF(Inventory!$J$10:$J$1000=frig,IF(Inventory!$P$10:$P$1000=AG$9,Inventory!$AC$10:$AC$1000))))))+SUM(IF(Inventory!$B$10:$B$1000=$B158,IF(Inventory!$C$10:$C$1000=$C158,IF(Inventory!$D$10:$D$1000=$D158,IF(Inventory!$J$10:$J$1000=wicr,IF(Inventory!$P$10:$P$1000=AG$9,Inventory!$AC$10:$AC$1000)))))))</f>
        <v/>
      </c>
      <c r="AH158" s="121" t="str">
        <f t="array" ref="AH158">IF($D158="","",SUM(IF(Inventory!$B$10:$B$1000=$B158,IF(Inventory!$C$10:$C$1000=$C158,IF(Inventory!$D$10:$D$1000=$D158,IF(Inventory!$J$10:$J$1000=frig,IF(Inventory!$P$10:$P$1000=AH$9,Inventory!$AC$10:$AC$1000))))))+SUM(IF(Inventory!$B$10:$B$1000=$B158,IF(Inventory!$C$10:$C$1000=$C158,IF(Inventory!$D$10:$D$1000=$D158,IF(Inventory!$J$10:$J$1000=wicr,IF(Inventory!$P$10:$P$1000=AH$9,Inventory!$AC$10:$AC$1000)))))))</f>
        <v/>
      </c>
      <c r="AI158" s="121" t="str">
        <f t="array" ref="AI158">IF($D158="","",SUM(IF(Inventory!$B$10:$B$1000=$B158,IF(Inventory!$C$10:$C$1000=$C158,IF(Inventory!$D$10:$D$1000=$D158,IF(Inventory!$J$10:$J$1000=frig,IF(Inventory!$P$10:$P$1000=AI$9,Inventory!$AC$10:$AC$1000))))))+SUM(IF(Inventory!$B$10:$B$1000=$B158,IF(Inventory!$C$10:$C$1000=$C158,IF(Inventory!$D$10:$D$1000=$D158,IF(Inventory!$J$10:$J$1000=wicr,IF(Inventory!$P$10:$P$1000=AI$9,Inventory!$AC$10:$AC$1000)))))))</f>
        <v/>
      </c>
      <c r="AJ158" s="121" t="str">
        <f t="array" ref="AJ158">IF($D158="","",SUM(IF(Inventory!$B$10:$B$1000=$B158,IF(Inventory!$C$10:$C$1000=$C158,IF(Inventory!$D$10:$D$1000=$D158,IF(Inventory!$J$10:$J$1000=frig,IF(Inventory!$P$10:$P$1000=AJ$9,Inventory!$AC$10:$AC$1000))))))+SUM(IF(Inventory!$B$10:$B$1000=$B158,IF(Inventory!$C$10:$C$1000=$C158,IF(Inventory!$D$10:$D$1000=$D158,IF(Inventory!$J$10:$J$1000=wicr,IF(Inventory!$P$10:$P$1000=AJ$9,Inventory!$AC$10:$AC$1000)))))))</f>
        <v/>
      </c>
      <c r="AK158" s="121" t="str">
        <f t="array" ref="AK158">IF($D158="","",SUM(IF(Inventory!$B$10:$B$1000=$B158,IF(Inventory!$C$10:$C$1000=$C158,IF(Inventory!$D$10:$D$1000=$D158,IF(Inventory!$J$10:$J$1000=frig,IF(Inventory!$P$10:$P$1000=AK$9,Inventory!$AC$10:$AC$1000))))))+SUM(IF(Inventory!$B$10:$B$1000=$B158,IF(Inventory!$C$10:$C$1000=$C158,IF(Inventory!$D$10:$D$1000=$D158,IF(Inventory!$J$10:$J$1000=wicr,IF(Inventory!$P$10:$P$1000=AK$9,Inventory!$AC$10:$AC$1000)))))))</f>
        <v/>
      </c>
      <c r="AL158" s="123" t="str">
        <f t="shared" si="32"/>
        <v/>
      </c>
      <c r="AM158" s="121" t="str">
        <f t="array" ref="AM158">IF($D158="","",SUM(IF(Inventory!$B$10:$B$1000=$B158,IF(Inventory!$C$10:$C$1000=$C158,IF(Inventory!$D$10:$D$1000=$D158,IF(Inventory!$J$10:$J$1000=freez,Inventory!$AD$10:$AD$1000)))))+SUM(IF(Inventory!$B$10:$B$1000=$B158,IF(Inventory!$C$10:$C$1000=$C158,IF(Inventory!$D$10:$D$1000=$D158,IF(Inventory!$J$10:$J$1000=wifr,Inventory!$AD$10:$AD$1000))))))</f>
        <v/>
      </c>
      <c r="AN158" s="121" t="str">
        <f t="array" ref="AN158">IF($D158="","",SUM(IF(Inventory!$B$10:$B$1000=$B158,IF(Inventory!$C$10:$C$1000=$C158,IF(Inventory!$D$10:$D$1000=$D158,IF(Inventory!$J$10:$J$1000=freez,IF(Inventory!$P$10:$P$1000=AN$9,Inventory!$AD$10:$AD$1000))))))+SUM(IF(Inventory!$B$10:$B$1000=$B158,IF(Inventory!$C$10:$C$1000=$C158,IF(Inventory!$D$10:$D$1000=$D158,IF(Inventory!$J$10:$J$1000=wifr,IF(Inventory!$P$10:$P$1000=AN$9,Inventory!$AD$10:$AD$1000)))))))</f>
        <v/>
      </c>
      <c r="AO158" s="121" t="str">
        <f t="array" ref="AO158">IF($D158="","",SUM(IF(Inventory!$B$10:$B$1000=$B158,IF(Inventory!$C$10:$C$1000=$C158,IF(Inventory!$D$10:$D$1000=$D158,IF(Inventory!$J$10:$J$1000=freez,IF(Inventory!$P$10:$P$1000=AO$9,Inventory!$AD$10:$AD$1000))))))+SUM(IF(Inventory!$B$10:$B$1000=$B158,IF(Inventory!$C$10:$C$1000=$C158,IF(Inventory!$D$10:$D$1000=$D158,IF(Inventory!$J$10:$J$1000=wifr,IF(Inventory!$P$10:$P$1000=AO$9,Inventory!$AD$10:$AD$1000)))))))</f>
        <v/>
      </c>
      <c r="AP158" s="121" t="str">
        <f t="array" ref="AP158">IF($D158="","",SUM(IF(Inventory!$B$10:$B$1000=$B158,IF(Inventory!$C$10:$C$1000=$C158,IF(Inventory!$D$10:$D$1000=$D158,IF(Inventory!$J$10:$J$1000=freez,IF(Inventory!$P$10:$P$1000=AP$9,Inventory!$AD$10:$AD$1000))))))+SUM(IF(Inventory!$B$10:$B$1000=$B158,IF(Inventory!$C$10:$C$1000=$C158,IF(Inventory!$D$10:$D$1000=$D158,IF(Inventory!$J$10:$J$1000=wifr,IF(Inventory!$P$10:$P$1000=AP$9,Inventory!$AD$10:$AD$1000)))))))</f>
        <v/>
      </c>
      <c r="AQ158" s="121" t="str">
        <f t="array" ref="AQ158">IF($D158="","",SUM(IF(Inventory!$B$10:$B$1000=$B158,IF(Inventory!$C$10:$C$1000=$C158,IF(Inventory!$D$10:$D$1000=$D158,IF(Inventory!$J$10:$J$1000=freez,IF(Inventory!$P$10:$P$1000=AQ$9,Inventory!$AD$10:$AD$1000))))))+SUM(IF(Inventory!$B$10:$B$1000=$B158,IF(Inventory!$C$10:$C$1000=$C158,IF(Inventory!$D$10:$D$1000=$D158,IF(Inventory!$J$10:$J$1000=wifr,IF(Inventory!$P$10:$P$1000=AQ$9,Inventory!$AD$10:$AD$1000)))))))</f>
        <v/>
      </c>
      <c r="AR158" s="121" t="str">
        <f t="array" ref="AR158">IF($D158="","",SUM(IF(Inventory!$B$10:$B$1000=$B158,IF(Inventory!$C$10:$C$1000=$C158,IF(Inventory!$D$10:$D$1000=$D158,IF(Inventory!$J$10:$J$1000=freez,IF(Inventory!$P$10:$P$1000=AR$9,Inventory!$AD$10:$AD$1000))))))+SUM(IF(Inventory!$B$10:$B$1000=$B158,IF(Inventory!$C$10:$C$1000=$C158,IF(Inventory!$D$10:$D$1000=$D158,IF(Inventory!$J$10:$J$1000=wifr,IF(Inventory!$P$10:$P$1000=AR$9,Inventory!$AD$10:$AD$1000)))))))</f>
        <v/>
      </c>
      <c r="AS158" s="124" t="str">
        <f t="shared" si="33"/>
        <v/>
      </c>
      <c r="AU158" s="352"/>
      <c r="AV158" s="352"/>
      <c r="AX158" s="125">
        <f>IF($C158="",0,Prog!$H156*AX$6*($AU158+$AV158)/12000)</f>
        <v>0</v>
      </c>
      <c r="AY158" s="125">
        <f>IF($C158="",0,Prog!$H156*AY$6*($AU158+$AV158)/12000)</f>
        <v>0</v>
      </c>
      <c r="AZ158" s="121"/>
    </row>
    <row r="159" spans="1:52" ht="16.5" x14ac:dyDescent="0.3">
      <c r="A159" s="279" t="str">
        <f>IF(Prog!B157="","",Prog!B157)</f>
        <v/>
      </c>
      <c r="B159" s="279" t="str">
        <f>IF(Prog!C157="","",Prog!C157)</f>
        <v/>
      </c>
      <c r="C159" s="279" t="str">
        <f>IF(Prog!D157="","",Prog!D157)</f>
        <v/>
      </c>
      <c r="D159" s="120"/>
      <c r="E159" s="121" t="str">
        <f t="array" ref="E159">IF($D159="","",COUNT(IF(Inventory!$B$10:$B$1000=$B159,IF(Inventory!$C$10:$C$1000=$C159,IF(Inventory!$D$10:$D$1000=$D159,IF(Inventory!$P$10:$P$1000=E$9,1))))))</f>
        <v/>
      </c>
      <c r="F159" s="121" t="str">
        <f t="array" ref="F159">IF($D159="","",COUNT(IF(Inventory!$B$10:$B$1000=$B159,IF(Inventory!$C$10:$C$1000=$C159,IF(Inventory!$D$10:$D$1000=$D159,IF(Inventory!$P$10:$P$1000=F$9,1))))))</f>
        <v/>
      </c>
      <c r="G159" s="121" t="str">
        <f t="array" ref="G159">IF($D159="","",COUNT(IF(Inventory!$B$10:$B$1000=$B159,IF(Inventory!$C$10:$C$1000=$C159,IF(Inventory!$D$10:$D$1000=$D159,IF(Inventory!$P$10:$P$1000=G$9,1))))))</f>
        <v/>
      </c>
      <c r="H159" s="121" t="str">
        <f t="array" ref="H159">IF($D159="","",COUNT(IF(Inventory!$B$10:$B$1000=$B159,IF(Inventory!$C$10:$C$1000=$C159,IF(Inventory!$D$10:$D$1000=$D159,IF(Inventory!$P$10:$P$1000=H$9,1))))))</f>
        <v/>
      </c>
      <c r="I159" s="121" t="str">
        <f t="array" ref="I159">IF($D159="","",COUNT(IF(Inventory!$B$10:$B$1000=$B159,IF(Inventory!$C$10:$C$1000=$C159,IF(Inventory!$D$10:$D$1000=$D159,IF(Inventory!$P$10:$P$1000=I$9,1))))))</f>
        <v/>
      </c>
      <c r="J159" s="121">
        <f t="shared" si="28"/>
        <v>0</v>
      </c>
      <c r="K159" s="121" t="str">
        <f t="array" ref="K159">IF($D159="","",COUNT(IF(Inventory!$B$10:$B$1000=$B159,IF(Inventory!$C$10:$C$1000=$C159,IF(Inventory!$D$10:$D$1000=$D159,IF(Inventory!$J$10:$J$1000=wicr,1)))))+COUNT(IF(Inventory!$B$10:$B$1000=$B159,IF(Inventory!$C$10:$C$1000=$C159,IF(Inventory!$D$10:$D$1000=$D159,IF(Inventory!$J$10:$J$1000=wifr,1))))))</f>
        <v/>
      </c>
      <c r="L159" s="121" t="str">
        <f t="array" ref="L159">IF($D159="","",COUNT(IF(Inventory!$B$10:$B$1000=$B159,IF(Inventory!$C$10:$C$1000=$C159,IF(Inventory!$D$10:$D$1000=$D159,IF(Inventory!$J$10:$J$1000=wicr,IF(Inventory!$P$10:$P$1000=L$9,1))))))+COUNT(IF(Inventory!$B$10:$B$1000=$B159,IF(Inventory!$C$10:$C$1000=$C159,IF(Inventory!$D$10:$D$1000=$D159,IF(Inventory!$J$10:$J$1000=wifr,IF(Inventory!$P$10:$P$1000=L$9,1)))))))</f>
        <v/>
      </c>
      <c r="M159" s="121" t="str">
        <f t="array" ref="M159">IF($D159="","",COUNT(IF(Inventory!$B$10:$B$1000=$B159,IF(Inventory!$C$10:$C$1000=$C159,IF(Inventory!$D$10:$D$1000=$D159,IF(Inventory!$J$10:$J$1000=wicr,IF(Inventory!$P$10:$P$1000=M$9,1))))))+COUNT(IF(Inventory!$B$10:$B$1000=$B159,IF(Inventory!$C$10:$C$1000=$C159,IF(Inventory!$D$10:$D$1000=$D159,IF(Inventory!$J$10:$J$1000=wifr,IF(Inventory!$P$10:$P$1000=M$9,1)))))))</f>
        <v/>
      </c>
      <c r="N159" s="121" t="str">
        <f t="array" ref="N159">IF($D159="","",COUNT(IF(Inventory!$B$10:$B$1000=$B159,IF(Inventory!$C$10:$C$1000=$C159,IF(Inventory!$D$10:$D$1000=$D159,IF(Inventory!$J$10:$J$1000=wicr,IF(Inventory!$P$10:$P$1000=N$9,1))))))+COUNT(IF(Inventory!$B$10:$B$1000=$B159,IF(Inventory!$C$10:$C$1000=$C159,IF(Inventory!$D$10:$D$1000=$D159,IF(Inventory!$J$10:$J$1000=wifr,IF(Inventory!$P$10:$P$1000=N$9,1)))))))</f>
        <v/>
      </c>
      <c r="O159" s="121" t="str">
        <f t="array" ref="O159">IF($D159="","",COUNT(IF(Inventory!$B$10:$B$1000=$B159,IF(Inventory!$C$10:$C$1000=$C159,IF(Inventory!$D$10:$D$1000=$D159,IF(Inventory!$J$10:$J$1000=wicr,IF(Inventory!$P$10:$P$1000=O$9,1))))))+COUNT(IF(Inventory!$B$10:$B$1000=$B159,IF(Inventory!$C$10:$C$1000=$C159,IF(Inventory!$D$10:$D$1000=$D159,IF(Inventory!$J$10:$J$1000=wifr,IF(Inventory!$P$10:$P$1000=O$9,1)))))))</f>
        <v/>
      </c>
      <c r="P159" s="121" t="str">
        <f t="array" ref="P159">IF($D159="","",COUNT(IF(Inventory!$B$10:$B$1000=$B159,IF(Inventory!$C$10:$C$1000=$C159,IF(Inventory!$D$10:$D$1000=$D159,IF(Inventory!$J$10:$J$1000=wicr,IF(Inventory!$P$10:$P$1000=P$9,1))))))+COUNT(IF(Inventory!$B$10:$B$1000=$B159,IF(Inventory!$C$10:$C$1000=$C159,IF(Inventory!$D$10:$D$1000=$D159,IF(Inventory!$J$10:$J$1000=wifr,IF(Inventory!$P$10:$P$1000=P$9,1)))))))</f>
        <v/>
      </c>
      <c r="Q159" s="122" t="str">
        <f t="shared" si="29"/>
        <v/>
      </c>
      <c r="R159" s="121" t="str">
        <f t="array" ref="R159">IF($D159="","",COUNT(IF(Inventory!$B$10:$B$1000=$B159,IF(Inventory!$C$10:$C$1000=$C159,IF(Inventory!$D$10:$D$1000=$D159,IF(Inventory!$J$10:$J$1000=frig,1))))))</f>
        <v/>
      </c>
      <c r="S159" s="121" t="str">
        <f t="array" ref="S159">IF($D159="","",COUNT(IF(Inventory!$B$10:$B$1000=$B159,IF(Inventory!$C$10:$C$1000=$C159,IF(Inventory!$D$10:$D$1000=$D159,IF(Inventory!$J$10:$J$1000=frig,IF(Inventory!$P$10:$P$1000=S$9,1)))))))</f>
        <v/>
      </c>
      <c r="T159" s="121" t="str">
        <f t="array" ref="T159">IF($D159="","",COUNT(IF(Inventory!$B$10:$B$1000=$B159,IF(Inventory!$C$10:$C$1000=$C159,IF(Inventory!$D$10:$D$1000=$D159,IF(Inventory!$J$10:$J$1000=frig,IF(Inventory!$P$10:$P$1000=T$9,1)))))))</f>
        <v/>
      </c>
      <c r="U159" s="121" t="str">
        <f t="array" ref="U159">IF($D159="","",COUNT(IF(Inventory!$B$10:$B$1000=$B159,IF(Inventory!$C$10:$C$1000=$C159,IF(Inventory!$D$10:$D$1000=$D159,IF(Inventory!$J$10:$J$1000=frig,IF(Inventory!$P$10:$P$1000=U$9,1)))))))</f>
        <v/>
      </c>
      <c r="V159" s="121" t="str">
        <f t="array" ref="V159">IF($D159="","",COUNT(IF(Inventory!$B$10:$B$1000=$B159,IF(Inventory!$C$10:$C$1000=$C159,IF(Inventory!$D$10:$D$1000=$D159,IF(Inventory!$J$10:$J$1000=frig,IF(Inventory!$P$10:$P$1000=V$9,1)))))))</f>
        <v/>
      </c>
      <c r="W159" s="121" t="str">
        <f t="array" ref="W159">IF($D159="","",COUNT(IF(Inventory!$B$10:$B$1000=$B159,IF(Inventory!$C$10:$C$1000=$C159,IF(Inventory!$D$10:$D$1000=$D159,IF(Inventory!$J$10:$J$1000=frig,IF(Inventory!$P$10:$P$1000=W$9,1)))))))</f>
        <v/>
      </c>
      <c r="X159" s="122" t="str">
        <f t="shared" si="30"/>
        <v/>
      </c>
      <c r="Y159" s="121" t="str">
        <f t="array" ref="Y159">IF($D159="","",COUNT(IF(Inventory!$B$10:$B$1000=$B159,IF(Inventory!$C$10:$C$1000=$C159,IF(Inventory!$D$10:$D$1000=$D159,IF(Inventory!$J$10:$J$1000=freez,1))))))</f>
        <v/>
      </c>
      <c r="Z159" s="121" t="str">
        <f t="array" ref="Z159">IF($D159="","",COUNT(IF(Inventory!$B$10:$B$1000=$B159,IF(Inventory!$C$10:$C$1000=$C159,IF(Inventory!$D$10:$D$1000=$D159,IF(Inventory!$J$10:$J$1000=freez,IF(Inventory!$P$10:$P$1000=Z$9,1)))))))</f>
        <v/>
      </c>
      <c r="AA159" s="121" t="str">
        <f t="array" ref="AA159">IF($D159="","",COUNT(IF(Inventory!$B$10:$B$1000=$B159,IF(Inventory!$C$10:$C$1000=$C159,IF(Inventory!$D$10:$D$1000=$D159,IF(Inventory!$J$10:$J$1000=freez,IF(Inventory!$P$10:$P$1000=AA$9,1)))))))</f>
        <v/>
      </c>
      <c r="AB159" s="121" t="str">
        <f t="array" ref="AB159">IF($D159="","",COUNT(IF(Inventory!$B$10:$B$1000=$B159,IF(Inventory!$C$10:$C$1000=$C159,IF(Inventory!$D$10:$D$1000=$D159,IF(Inventory!$J$10:$J$1000=freez,IF(Inventory!$P$10:$P$1000=AB$9,1)))))))</f>
        <v/>
      </c>
      <c r="AC159" s="121" t="str">
        <f t="array" ref="AC159">IF($D159="","",COUNT(IF(Inventory!$B$10:$B$1000=$B159,IF(Inventory!$C$10:$C$1000=$C159,IF(Inventory!$D$10:$D$1000=$D159,IF(Inventory!$J$10:$J$1000=freez,IF(Inventory!$P$10:$P$1000=AC$9,1)))))))</f>
        <v/>
      </c>
      <c r="AD159" s="121" t="str">
        <f t="array" ref="AD159">IF($D159="","",COUNT(IF(Inventory!$B$10:$B$1000=$B159,IF(Inventory!$C$10:$C$1000=$C159,IF(Inventory!$D$10:$D$1000=$D159,IF(Inventory!$J$10:$J$1000=freez,IF(Inventory!$P$10:$P$1000=AD$9,1)))))))</f>
        <v/>
      </c>
      <c r="AE159" s="122" t="str">
        <f t="shared" si="31"/>
        <v/>
      </c>
      <c r="AF159" s="121" t="str">
        <f t="array" ref="AF159">IF($D159="","",SUM(IF(Inventory!$B$10:$B$1000=$B159,IF(Inventory!$C$10:$C$1000=$C159,IF(Inventory!$D$10:$D$1000=$D159,IF(Inventory!$J$10:$J$1000=frig,Inventory!$AC$10:$AC$1000)))))+SUM(IF(Inventory!$B$10:$B$1000=$B159,IF(Inventory!$C$10:$C$1000=$C159,IF(Inventory!$D$10:$D$1000=$D159,IF(Inventory!$J$10:$J$1000=wicr,Inventory!$AC$10:$AC$1000))))))</f>
        <v/>
      </c>
      <c r="AG159" s="121" t="str">
        <f t="array" ref="AG159">IF($D159="","",SUM(IF(Inventory!$B$10:$B$1000=$B159,IF(Inventory!$C$10:$C$1000=$C159,IF(Inventory!$D$10:$D$1000=$D159,IF(Inventory!$J$10:$J$1000=frig,IF(Inventory!$P$10:$P$1000=AG$9,Inventory!$AC$10:$AC$1000))))))+SUM(IF(Inventory!$B$10:$B$1000=$B159,IF(Inventory!$C$10:$C$1000=$C159,IF(Inventory!$D$10:$D$1000=$D159,IF(Inventory!$J$10:$J$1000=wicr,IF(Inventory!$P$10:$P$1000=AG$9,Inventory!$AC$10:$AC$1000)))))))</f>
        <v/>
      </c>
      <c r="AH159" s="121" t="str">
        <f t="array" ref="AH159">IF($D159="","",SUM(IF(Inventory!$B$10:$B$1000=$B159,IF(Inventory!$C$10:$C$1000=$C159,IF(Inventory!$D$10:$D$1000=$D159,IF(Inventory!$J$10:$J$1000=frig,IF(Inventory!$P$10:$P$1000=AH$9,Inventory!$AC$10:$AC$1000))))))+SUM(IF(Inventory!$B$10:$B$1000=$B159,IF(Inventory!$C$10:$C$1000=$C159,IF(Inventory!$D$10:$D$1000=$D159,IF(Inventory!$J$10:$J$1000=wicr,IF(Inventory!$P$10:$P$1000=AH$9,Inventory!$AC$10:$AC$1000)))))))</f>
        <v/>
      </c>
      <c r="AI159" s="121" t="str">
        <f t="array" ref="AI159">IF($D159="","",SUM(IF(Inventory!$B$10:$B$1000=$B159,IF(Inventory!$C$10:$C$1000=$C159,IF(Inventory!$D$10:$D$1000=$D159,IF(Inventory!$J$10:$J$1000=frig,IF(Inventory!$P$10:$P$1000=AI$9,Inventory!$AC$10:$AC$1000))))))+SUM(IF(Inventory!$B$10:$B$1000=$B159,IF(Inventory!$C$10:$C$1000=$C159,IF(Inventory!$D$10:$D$1000=$D159,IF(Inventory!$J$10:$J$1000=wicr,IF(Inventory!$P$10:$P$1000=AI$9,Inventory!$AC$10:$AC$1000)))))))</f>
        <v/>
      </c>
      <c r="AJ159" s="121" t="str">
        <f t="array" ref="AJ159">IF($D159="","",SUM(IF(Inventory!$B$10:$B$1000=$B159,IF(Inventory!$C$10:$C$1000=$C159,IF(Inventory!$D$10:$D$1000=$D159,IF(Inventory!$J$10:$J$1000=frig,IF(Inventory!$P$10:$P$1000=AJ$9,Inventory!$AC$10:$AC$1000))))))+SUM(IF(Inventory!$B$10:$B$1000=$B159,IF(Inventory!$C$10:$C$1000=$C159,IF(Inventory!$D$10:$D$1000=$D159,IF(Inventory!$J$10:$J$1000=wicr,IF(Inventory!$P$10:$P$1000=AJ$9,Inventory!$AC$10:$AC$1000)))))))</f>
        <v/>
      </c>
      <c r="AK159" s="121" t="str">
        <f t="array" ref="AK159">IF($D159="","",SUM(IF(Inventory!$B$10:$B$1000=$B159,IF(Inventory!$C$10:$C$1000=$C159,IF(Inventory!$D$10:$D$1000=$D159,IF(Inventory!$J$10:$J$1000=frig,IF(Inventory!$P$10:$P$1000=AK$9,Inventory!$AC$10:$AC$1000))))))+SUM(IF(Inventory!$B$10:$B$1000=$B159,IF(Inventory!$C$10:$C$1000=$C159,IF(Inventory!$D$10:$D$1000=$D159,IF(Inventory!$J$10:$J$1000=wicr,IF(Inventory!$P$10:$P$1000=AK$9,Inventory!$AC$10:$AC$1000)))))))</f>
        <v/>
      </c>
      <c r="AL159" s="123" t="str">
        <f t="shared" si="32"/>
        <v/>
      </c>
      <c r="AM159" s="121" t="str">
        <f t="array" ref="AM159">IF($D159="","",SUM(IF(Inventory!$B$10:$B$1000=$B159,IF(Inventory!$C$10:$C$1000=$C159,IF(Inventory!$D$10:$D$1000=$D159,IF(Inventory!$J$10:$J$1000=freez,Inventory!$AD$10:$AD$1000)))))+SUM(IF(Inventory!$B$10:$B$1000=$B159,IF(Inventory!$C$10:$C$1000=$C159,IF(Inventory!$D$10:$D$1000=$D159,IF(Inventory!$J$10:$J$1000=wifr,Inventory!$AD$10:$AD$1000))))))</f>
        <v/>
      </c>
      <c r="AN159" s="121" t="str">
        <f t="array" ref="AN159">IF($D159="","",SUM(IF(Inventory!$B$10:$B$1000=$B159,IF(Inventory!$C$10:$C$1000=$C159,IF(Inventory!$D$10:$D$1000=$D159,IF(Inventory!$J$10:$J$1000=freez,IF(Inventory!$P$10:$P$1000=AN$9,Inventory!$AD$10:$AD$1000))))))+SUM(IF(Inventory!$B$10:$B$1000=$B159,IF(Inventory!$C$10:$C$1000=$C159,IF(Inventory!$D$10:$D$1000=$D159,IF(Inventory!$J$10:$J$1000=wifr,IF(Inventory!$P$10:$P$1000=AN$9,Inventory!$AD$10:$AD$1000)))))))</f>
        <v/>
      </c>
      <c r="AO159" s="121" t="str">
        <f t="array" ref="AO159">IF($D159="","",SUM(IF(Inventory!$B$10:$B$1000=$B159,IF(Inventory!$C$10:$C$1000=$C159,IF(Inventory!$D$10:$D$1000=$D159,IF(Inventory!$J$10:$J$1000=freez,IF(Inventory!$P$10:$P$1000=AO$9,Inventory!$AD$10:$AD$1000))))))+SUM(IF(Inventory!$B$10:$B$1000=$B159,IF(Inventory!$C$10:$C$1000=$C159,IF(Inventory!$D$10:$D$1000=$D159,IF(Inventory!$J$10:$J$1000=wifr,IF(Inventory!$P$10:$P$1000=AO$9,Inventory!$AD$10:$AD$1000)))))))</f>
        <v/>
      </c>
      <c r="AP159" s="121" t="str">
        <f t="array" ref="AP159">IF($D159="","",SUM(IF(Inventory!$B$10:$B$1000=$B159,IF(Inventory!$C$10:$C$1000=$C159,IF(Inventory!$D$10:$D$1000=$D159,IF(Inventory!$J$10:$J$1000=freez,IF(Inventory!$P$10:$P$1000=AP$9,Inventory!$AD$10:$AD$1000))))))+SUM(IF(Inventory!$B$10:$B$1000=$B159,IF(Inventory!$C$10:$C$1000=$C159,IF(Inventory!$D$10:$D$1000=$D159,IF(Inventory!$J$10:$J$1000=wifr,IF(Inventory!$P$10:$P$1000=AP$9,Inventory!$AD$10:$AD$1000)))))))</f>
        <v/>
      </c>
      <c r="AQ159" s="121" t="str">
        <f t="array" ref="AQ159">IF($D159="","",SUM(IF(Inventory!$B$10:$B$1000=$B159,IF(Inventory!$C$10:$C$1000=$C159,IF(Inventory!$D$10:$D$1000=$D159,IF(Inventory!$J$10:$J$1000=freez,IF(Inventory!$P$10:$P$1000=AQ$9,Inventory!$AD$10:$AD$1000))))))+SUM(IF(Inventory!$B$10:$B$1000=$B159,IF(Inventory!$C$10:$C$1000=$C159,IF(Inventory!$D$10:$D$1000=$D159,IF(Inventory!$J$10:$J$1000=wifr,IF(Inventory!$P$10:$P$1000=AQ$9,Inventory!$AD$10:$AD$1000)))))))</f>
        <v/>
      </c>
      <c r="AR159" s="121" t="str">
        <f t="array" ref="AR159">IF($D159="","",SUM(IF(Inventory!$B$10:$B$1000=$B159,IF(Inventory!$C$10:$C$1000=$C159,IF(Inventory!$D$10:$D$1000=$D159,IF(Inventory!$J$10:$J$1000=freez,IF(Inventory!$P$10:$P$1000=AR$9,Inventory!$AD$10:$AD$1000))))))+SUM(IF(Inventory!$B$10:$B$1000=$B159,IF(Inventory!$C$10:$C$1000=$C159,IF(Inventory!$D$10:$D$1000=$D159,IF(Inventory!$J$10:$J$1000=wifr,IF(Inventory!$P$10:$P$1000=AR$9,Inventory!$AD$10:$AD$1000)))))))</f>
        <v/>
      </c>
      <c r="AS159" s="124" t="str">
        <f t="shared" si="33"/>
        <v/>
      </c>
      <c r="AU159" s="352"/>
      <c r="AV159" s="352"/>
      <c r="AX159" s="125">
        <f>IF($C159="",0,Prog!$H157*AX$6*($AU159+$AV159)/12000)</f>
        <v>0</v>
      </c>
      <c r="AY159" s="125">
        <f>IF($C159="",0,Prog!$H157*AY$6*($AU159+$AV159)/12000)</f>
        <v>0</v>
      </c>
      <c r="AZ159" s="121"/>
    </row>
    <row r="160" spans="1:52" ht="16.5" x14ac:dyDescent="0.3">
      <c r="A160" s="279" t="str">
        <f>IF(Prog!B158="","",Prog!B158)</f>
        <v/>
      </c>
      <c r="B160" s="279" t="str">
        <f>IF(Prog!C158="","",Prog!C158)</f>
        <v/>
      </c>
      <c r="C160" s="279" t="str">
        <f>IF(Prog!D158="","",Prog!D158)</f>
        <v/>
      </c>
      <c r="D160" s="120"/>
      <c r="E160" s="121" t="str">
        <f t="array" ref="E160">IF($D160="","",COUNT(IF(Inventory!$B$10:$B$1000=$B160,IF(Inventory!$C$10:$C$1000=$C160,IF(Inventory!$D$10:$D$1000=$D160,IF(Inventory!$P$10:$P$1000=E$9,1))))))</f>
        <v/>
      </c>
      <c r="F160" s="121" t="str">
        <f t="array" ref="F160">IF($D160="","",COUNT(IF(Inventory!$B$10:$B$1000=$B160,IF(Inventory!$C$10:$C$1000=$C160,IF(Inventory!$D$10:$D$1000=$D160,IF(Inventory!$P$10:$P$1000=F$9,1))))))</f>
        <v/>
      </c>
      <c r="G160" s="121" t="str">
        <f t="array" ref="G160">IF($D160="","",COUNT(IF(Inventory!$B$10:$B$1000=$B160,IF(Inventory!$C$10:$C$1000=$C160,IF(Inventory!$D$10:$D$1000=$D160,IF(Inventory!$P$10:$P$1000=G$9,1))))))</f>
        <v/>
      </c>
      <c r="H160" s="121" t="str">
        <f t="array" ref="H160">IF($D160="","",COUNT(IF(Inventory!$B$10:$B$1000=$B160,IF(Inventory!$C$10:$C$1000=$C160,IF(Inventory!$D$10:$D$1000=$D160,IF(Inventory!$P$10:$P$1000=H$9,1))))))</f>
        <v/>
      </c>
      <c r="I160" s="121" t="str">
        <f t="array" ref="I160">IF($D160="","",COUNT(IF(Inventory!$B$10:$B$1000=$B160,IF(Inventory!$C$10:$C$1000=$C160,IF(Inventory!$D$10:$D$1000=$D160,IF(Inventory!$P$10:$P$1000=I$9,1))))))</f>
        <v/>
      </c>
      <c r="J160" s="121">
        <f t="shared" si="28"/>
        <v>0</v>
      </c>
      <c r="K160" s="121" t="str">
        <f t="array" ref="K160">IF($D160="","",COUNT(IF(Inventory!$B$10:$B$1000=$B160,IF(Inventory!$C$10:$C$1000=$C160,IF(Inventory!$D$10:$D$1000=$D160,IF(Inventory!$J$10:$J$1000=wicr,1)))))+COUNT(IF(Inventory!$B$10:$B$1000=$B160,IF(Inventory!$C$10:$C$1000=$C160,IF(Inventory!$D$10:$D$1000=$D160,IF(Inventory!$J$10:$J$1000=wifr,1))))))</f>
        <v/>
      </c>
      <c r="L160" s="121" t="str">
        <f t="array" ref="L160">IF($D160="","",COUNT(IF(Inventory!$B$10:$B$1000=$B160,IF(Inventory!$C$10:$C$1000=$C160,IF(Inventory!$D$10:$D$1000=$D160,IF(Inventory!$J$10:$J$1000=wicr,IF(Inventory!$P$10:$P$1000=L$9,1))))))+COUNT(IF(Inventory!$B$10:$B$1000=$B160,IF(Inventory!$C$10:$C$1000=$C160,IF(Inventory!$D$10:$D$1000=$D160,IF(Inventory!$J$10:$J$1000=wifr,IF(Inventory!$P$10:$P$1000=L$9,1)))))))</f>
        <v/>
      </c>
      <c r="M160" s="121" t="str">
        <f t="array" ref="M160">IF($D160="","",COUNT(IF(Inventory!$B$10:$B$1000=$B160,IF(Inventory!$C$10:$C$1000=$C160,IF(Inventory!$D$10:$D$1000=$D160,IF(Inventory!$J$10:$J$1000=wicr,IF(Inventory!$P$10:$P$1000=M$9,1))))))+COUNT(IF(Inventory!$B$10:$B$1000=$B160,IF(Inventory!$C$10:$C$1000=$C160,IF(Inventory!$D$10:$D$1000=$D160,IF(Inventory!$J$10:$J$1000=wifr,IF(Inventory!$P$10:$P$1000=M$9,1)))))))</f>
        <v/>
      </c>
      <c r="N160" s="121" t="str">
        <f t="array" ref="N160">IF($D160="","",COUNT(IF(Inventory!$B$10:$B$1000=$B160,IF(Inventory!$C$10:$C$1000=$C160,IF(Inventory!$D$10:$D$1000=$D160,IF(Inventory!$J$10:$J$1000=wicr,IF(Inventory!$P$10:$P$1000=N$9,1))))))+COUNT(IF(Inventory!$B$10:$B$1000=$B160,IF(Inventory!$C$10:$C$1000=$C160,IF(Inventory!$D$10:$D$1000=$D160,IF(Inventory!$J$10:$J$1000=wifr,IF(Inventory!$P$10:$P$1000=N$9,1)))))))</f>
        <v/>
      </c>
      <c r="O160" s="121" t="str">
        <f t="array" ref="O160">IF($D160="","",COUNT(IF(Inventory!$B$10:$B$1000=$B160,IF(Inventory!$C$10:$C$1000=$C160,IF(Inventory!$D$10:$D$1000=$D160,IF(Inventory!$J$10:$J$1000=wicr,IF(Inventory!$P$10:$P$1000=O$9,1))))))+COUNT(IF(Inventory!$B$10:$B$1000=$B160,IF(Inventory!$C$10:$C$1000=$C160,IF(Inventory!$D$10:$D$1000=$D160,IF(Inventory!$J$10:$J$1000=wifr,IF(Inventory!$P$10:$P$1000=O$9,1)))))))</f>
        <v/>
      </c>
      <c r="P160" s="121" t="str">
        <f t="array" ref="P160">IF($D160="","",COUNT(IF(Inventory!$B$10:$B$1000=$B160,IF(Inventory!$C$10:$C$1000=$C160,IF(Inventory!$D$10:$D$1000=$D160,IF(Inventory!$J$10:$J$1000=wicr,IF(Inventory!$P$10:$P$1000=P$9,1))))))+COUNT(IF(Inventory!$B$10:$B$1000=$B160,IF(Inventory!$C$10:$C$1000=$C160,IF(Inventory!$D$10:$D$1000=$D160,IF(Inventory!$J$10:$J$1000=wifr,IF(Inventory!$P$10:$P$1000=P$9,1)))))))</f>
        <v/>
      </c>
      <c r="Q160" s="122" t="str">
        <f t="shared" si="29"/>
        <v/>
      </c>
      <c r="R160" s="121" t="str">
        <f t="array" ref="R160">IF($D160="","",COUNT(IF(Inventory!$B$10:$B$1000=$B160,IF(Inventory!$C$10:$C$1000=$C160,IF(Inventory!$D$10:$D$1000=$D160,IF(Inventory!$J$10:$J$1000=frig,1))))))</f>
        <v/>
      </c>
      <c r="S160" s="121" t="str">
        <f t="array" ref="S160">IF($D160="","",COUNT(IF(Inventory!$B$10:$B$1000=$B160,IF(Inventory!$C$10:$C$1000=$C160,IF(Inventory!$D$10:$D$1000=$D160,IF(Inventory!$J$10:$J$1000=frig,IF(Inventory!$P$10:$P$1000=S$9,1)))))))</f>
        <v/>
      </c>
      <c r="T160" s="121" t="str">
        <f t="array" ref="T160">IF($D160="","",COUNT(IF(Inventory!$B$10:$B$1000=$B160,IF(Inventory!$C$10:$C$1000=$C160,IF(Inventory!$D$10:$D$1000=$D160,IF(Inventory!$J$10:$J$1000=frig,IF(Inventory!$P$10:$P$1000=T$9,1)))))))</f>
        <v/>
      </c>
      <c r="U160" s="121" t="str">
        <f t="array" ref="U160">IF($D160="","",COUNT(IF(Inventory!$B$10:$B$1000=$B160,IF(Inventory!$C$10:$C$1000=$C160,IF(Inventory!$D$10:$D$1000=$D160,IF(Inventory!$J$10:$J$1000=frig,IF(Inventory!$P$10:$P$1000=U$9,1)))))))</f>
        <v/>
      </c>
      <c r="V160" s="121" t="str">
        <f t="array" ref="V160">IF($D160="","",COUNT(IF(Inventory!$B$10:$B$1000=$B160,IF(Inventory!$C$10:$C$1000=$C160,IF(Inventory!$D$10:$D$1000=$D160,IF(Inventory!$J$10:$J$1000=frig,IF(Inventory!$P$10:$P$1000=V$9,1)))))))</f>
        <v/>
      </c>
      <c r="W160" s="121" t="str">
        <f t="array" ref="W160">IF($D160="","",COUNT(IF(Inventory!$B$10:$B$1000=$B160,IF(Inventory!$C$10:$C$1000=$C160,IF(Inventory!$D$10:$D$1000=$D160,IF(Inventory!$J$10:$J$1000=frig,IF(Inventory!$P$10:$P$1000=W$9,1)))))))</f>
        <v/>
      </c>
      <c r="X160" s="122" t="str">
        <f t="shared" si="30"/>
        <v/>
      </c>
      <c r="Y160" s="121" t="str">
        <f t="array" ref="Y160">IF($D160="","",COUNT(IF(Inventory!$B$10:$B$1000=$B160,IF(Inventory!$C$10:$C$1000=$C160,IF(Inventory!$D$10:$D$1000=$D160,IF(Inventory!$J$10:$J$1000=freez,1))))))</f>
        <v/>
      </c>
      <c r="Z160" s="121" t="str">
        <f t="array" ref="Z160">IF($D160="","",COUNT(IF(Inventory!$B$10:$B$1000=$B160,IF(Inventory!$C$10:$C$1000=$C160,IF(Inventory!$D$10:$D$1000=$D160,IF(Inventory!$J$10:$J$1000=freez,IF(Inventory!$P$10:$P$1000=Z$9,1)))))))</f>
        <v/>
      </c>
      <c r="AA160" s="121" t="str">
        <f t="array" ref="AA160">IF($D160="","",COUNT(IF(Inventory!$B$10:$B$1000=$B160,IF(Inventory!$C$10:$C$1000=$C160,IF(Inventory!$D$10:$D$1000=$D160,IF(Inventory!$J$10:$J$1000=freez,IF(Inventory!$P$10:$P$1000=AA$9,1)))))))</f>
        <v/>
      </c>
      <c r="AB160" s="121" t="str">
        <f t="array" ref="AB160">IF($D160="","",COUNT(IF(Inventory!$B$10:$B$1000=$B160,IF(Inventory!$C$10:$C$1000=$C160,IF(Inventory!$D$10:$D$1000=$D160,IF(Inventory!$J$10:$J$1000=freez,IF(Inventory!$P$10:$P$1000=AB$9,1)))))))</f>
        <v/>
      </c>
      <c r="AC160" s="121" t="str">
        <f t="array" ref="AC160">IF($D160="","",COUNT(IF(Inventory!$B$10:$B$1000=$B160,IF(Inventory!$C$10:$C$1000=$C160,IF(Inventory!$D$10:$D$1000=$D160,IF(Inventory!$J$10:$J$1000=freez,IF(Inventory!$P$10:$P$1000=AC$9,1)))))))</f>
        <v/>
      </c>
      <c r="AD160" s="121" t="str">
        <f t="array" ref="AD160">IF($D160="","",COUNT(IF(Inventory!$B$10:$B$1000=$B160,IF(Inventory!$C$10:$C$1000=$C160,IF(Inventory!$D$10:$D$1000=$D160,IF(Inventory!$J$10:$J$1000=freez,IF(Inventory!$P$10:$P$1000=AD$9,1)))))))</f>
        <v/>
      </c>
      <c r="AE160" s="122" t="str">
        <f t="shared" si="31"/>
        <v/>
      </c>
      <c r="AF160" s="121" t="str">
        <f t="array" ref="AF160">IF($D160="","",SUM(IF(Inventory!$B$10:$B$1000=$B160,IF(Inventory!$C$10:$C$1000=$C160,IF(Inventory!$D$10:$D$1000=$D160,IF(Inventory!$J$10:$J$1000=frig,Inventory!$AC$10:$AC$1000)))))+SUM(IF(Inventory!$B$10:$B$1000=$B160,IF(Inventory!$C$10:$C$1000=$C160,IF(Inventory!$D$10:$D$1000=$D160,IF(Inventory!$J$10:$J$1000=wicr,Inventory!$AC$10:$AC$1000))))))</f>
        <v/>
      </c>
      <c r="AG160" s="121" t="str">
        <f t="array" ref="AG160">IF($D160="","",SUM(IF(Inventory!$B$10:$B$1000=$B160,IF(Inventory!$C$10:$C$1000=$C160,IF(Inventory!$D$10:$D$1000=$D160,IF(Inventory!$J$10:$J$1000=frig,IF(Inventory!$P$10:$P$1000=AG$9,Inventory!$AC$10:$AC$1000))))))+SUM(IF(Inventory!$B$10:$B$1000=$B160,IF(Inventory!$C$10:$C$1000=$C160,IF(Inventory!$D$10:$D$1000=$D160,IF(Inventory!$J$10:$J$1000=wicr,IF(Inventory!$P$10:$P$1000=AG$9,Inventory!$AC$10:$AC$1000)))))))</f>
        <v/>
      </c>
      <c r="AH160" s="121" t="str">
        <f t="array" ref="AH160">IF($D160="","",SUM(IF(Inventory!$B$10:$B$1000=$B160,IF(Inventory!$C$10:$C$1000=$C160,IF(Inventory!$D$10:$D$1000=$D160,IF(Inventory!$J$10:$J$1000=frig,IF(Inventory!$P$10:$P$1000=AH$9,Inventory!$AC$10:$AC$1000))))))+SUM(IF(Inventory!$B$10:$B$1000=$B160,IF(Inventory!$C$10:$C$1000=$C160,IF(Inventory!$D$10:$D$1000=$D160,IF(Inventory!$J$10:$J$1000=wicr,IF(Inventory!$P$10:$P$1000=AH$9,Inventory!$AC$10:$AC$1000)))))))</f>
        <v/>
      </c>
      <c r="AI160" s="121" t="str">
        <f t="array" ref="AI160">IF($D160="","",SUM(IF(Inventory!$B$10:$B$1000=$B160,IF(Inventory!$C$10:$C$1000=$C160,IF(Inventory!$D$10:$D$1000=$D160,IF(Inventory!$J$10:$J$1000=frig,IF(Inventory!$P$10:$P$1000=AI$9,Inventory!$AC$10:$AC$1000))))))+SUM(IF(Inventory!$B$10:$B$1000=$B160,IF(Inventory!$C$10:$C$1000=$C160,IF(Inventory!$D$10:$D$1000=$D160,IF(Inventory!$J$10:$J$1000=wicr,IF(Inventory!$P$10:$P$1000=AI$9,Inventory!$AC$10:$AC$1000)))))))</f>
        <v/>
      </c>
      <c r="AJ160" s="121" t="str">
        <f t="array" ref="AJ160">IF($D160="","",SUM(IF(Inventory!$B$10:$B$1000=$B160,IF(Inventory!$C$10:$C$1000=$C160,IF(Inventory!$D$10:$D$1000=$D160,IF(Inventory!$J$10:$J$1000=frig,IF(Inventory!$P$10:$P$1000=AJ$9,Inventory!$AC$10:$AC$1000))))))+SUM(IF(Inventory!$B$10:$B$1000=$B160,IF(Inventory!$C$10:$C$1000=$C160,IF(Inventory!$D$10:$D$1000=$D160,IF(Inventory!$J$10:$J$1000=wicr,IF(Inventory!$P$10:$P$1000=AJ$9,Inventory!$AC$10:$AC$1000)))))))</f>
        <v/>
      </c>
      <c r="AK160" s="121" t="str">
        <f t="array" ref="AK160">IF($D160="","",SUM(IF(Inventory!$B$10:$B$1000=$B160,IF(Inventory!$C$10:$C$1000=$C160,IF(Inventory!$D$10:$D$1000=$D160,IF(Inventory!$J$10:$J$1000=frig,IF(Inventory!$P$10:$P$1000=AK$9,Inventory!$AC$10:$AC$1000))))))+SUM(IF(Inventory!$B$10:$B$1000=$B160,IF(Inventory!$C$10:$C$1000=$C160,IF(Inventory!$D$10:$D$1000=$D160,IF(Inventory!$J$10:$J$1000=wicr,IF(Inventory!$P$10:$P$1000=AK$9,Inventory!$AC$10:$AC$1000)))))))</f>
        <v/>
      </c>
      <c r="AL160" s="123" t="str">
        <f t="shared" si="32"/>
        <v/>
      </c>
      <c r="AM160" s="121" t="str">
        <f t="array" ref="AM160">IF($D160="","",SUM(IF(Inventory!$B$10:$B$1000=$B160,IF(Inventory!$C$10:$C$1000=$C160,IF(Inventory!$D$10:$D$1000=$D160,IF(Inventory!$J$10:$J$1000=freez,Inventory!$AD$10:$AD$1000)))))+SUM(IF(Inventory!$B$10:$B$1000=$B160,IF(Inventory!$C$10:$C$1000=$C160,IF(Inventory!$D$10:$D$1000=$D160,IF(Inventory!$J$10:$J$1000=wifr,Inventory!$AD$10:$AD$1000))))))</f>
        <v/>
      </c>
      <c r="AN160" s="121" t="str">
        <f t="array" ref="AN160">IF($D160="","",SUM(IF(Inventory!$B$10:$B$1000=$B160,IF(Inventory!$C$10:$C$1000=$C160,IF(Inventory!$D$10:$D$1000=$D160,IF(Inventory!$J$10:$J$1000=freez,IF(Inventory!$P$10:$P$1000=AN$9,Inventory!$AD$10:$AD$1000))))))+SUM(IF(Inventory!$B$10:$B$1000=$B160,IF(Inventory!$C$10:$C$1000=$C160,IF(Inventory!$D$10:$D$1000=$D160,IF(Inventory!$J$10:$J$1000=wifr,IF(Inventory!$P$10:$P$1000=AN$9,Inventory!$AD$10:$AD$1000)))))))</f>
        <v/>
      </c>
      <c r="AO160" s="121" t="str">
        <f t="array" ref="AO160">IF($D160="","",SUM(IF(Inventory!$B$10:$B$1000=$B160,IF(Inventory!$C$10:$C$1000=$C160,IF(Inventory!$D$10:$D$1000=$D160,IF(Inventory!$J$10:$J$1000=freez,IF(Inventory!$P$10:$P$1000=AO$9,Inventory!$AD$10:$AD$1000))))))+SUM(IF(Inventory!$B$10:$B$1000=$B160,IF(Inventory!$C$10:$C$1000=$C160,IF(Inventory!$D$10:$D$1000=$D160,IF(Inventory!$J$10:$J$1000=wifr,IF(Inventory!$P$10:$P$1000=AO$9,Inventory!$AD$10:$AD$1000)))))))</f>
        <v/>
      </c>
      <c r="AP160" s="121" t="str">
        <f t="array" ref="AP160">IF($D160="","",SUM(IF(Inventory!$B$10:$B$1000=$B160,IF(Inventory!$C$10:$C$1000=$C160,IF(Inventory!$D$10:$D$1000=$D160,IF(Inventory!$J$10:$J$1000=freez,IF(Inventory!$P$10:$P$1000=AP$9,Inventory!$AD$10:$AD$1000))))))+SUM(IF(Inventory!$B$10:$B$1000=$B160,IF(Inventory!$C$10:$C$1000=$C160,IF(Inventory!$D$10:$D$1000=$D160,IF(Inventory!$J$10:$J$1000=wifr,IF(Inventory!$P$10:$P$1000=AP$9,Inventory!$AD$10:$AD$1000)))))))</f>
        <v/>
      </c>
      <c r="AQ160" s="121" t="str">
        <f t="array" ref="AQ160">IF($D160="","",SUM(IF(Inventory!$B$10:$B$1000=$B160,IF(Inventory!$C$10:$C$1000=$C160,IF(Inventory!$D$10:$D$1000=$D160,IF(Inventory!$J$10:$J$1000=freez,IF(Inventory!$P$10:$P$1000=AQ$9,Inventory!$AD$10:$AD$1000))))))+SUM(IF(Inventory!$B$10:$B$1000=$B160,IF(Inventory!$C$10:$C$1000=$C160,IF(Inventory!$D$10:$D$1000=$D160,IF(Inventory!$J$10:$J$1000=wifr,IF(Inventory!$P$10:$P$1000=AQ$9,Inventory!$AD$10:$AD$1000)))))))</f>
        <v/>
      </c>
      <c r="AR160" s="121" t="str">
        <f t="array" ref="AR160">IF($D160="","",SUM(IF(Inventory!$B$10:$B$1000=$B160,IF(Inventory!$C$10:$C$1000=$C160,IF(Inventory!$D$10:$D$1000=$D160,IF(Inventory!$J$10:$J$1000=freez,IF(Inventory!$P$10:$P$1000=AR$9,Inventory!$AD$10:$AD$1000))))))+SUM(IF(Inventory!$B$10:$B$1000=$B160,IF(Inventory!$C$10:$C$1000=$C160,IF(Inventory!$D$10:$D$1000=$D160,IF(Inventory!$J$10:$J$1000=wifr,IF(Inventory!$P$10:$P$1000=AR$9,Inventory!$AD$10:$AD$1000)))))))</f>
        <v/>
      </c>
      <c r="AS160" s="124" t="str">
        <f t="shared" si="33"/>
        <v/>
      </c>
      <c r="AU160" s="352"/>
      <c r="AV160" s="352"/>
      <c r="AX160" s="125">
        <f>IF($C160="",0,Prog!$H158*AX$6*($AU160+$AV160)/12000)</f>
        <v>0</v>
      </c>
      <c r="AY160" s="125">
        <f>IF($C160="",0,Prog!$H158*AY$6*($AU160+$AV160)/12000)</f>
        <v>0</v>
      </c>
      <c r="AZ160" s="121"/>
    </row>
    <row r="161" spans="1:52" ht="16.5" x14ac:dyDescent="0.3">
      <c r="A161" s="279" t="str">
        <f>IF(Prog!B159="","",Prog!B159)</f>
        <v/>
      </c>
      <c r="B161" s="279" t="str">
        <f>IF(Prog!C159="","",Prog!C159)</f>
        <v/>
      </c>
      <c r="C161" s="279" t="str">
        <f>IF(Prog!D159="","",Prog!D159)</f>
        <v/>
      </c>
      <c r="D161" s="120"/>
      <c r="E161" s="121" t="str">
        <f t="array" ref="E161">IF($D161="","",COUNT(IF(Inventory!$B$10:$B$1000=$B161,IF(Inventory!$C$10:$C$1000=$C161,IF(Inventory!$D$10:$D$1000=$D161,IF(Inventory!$P$10:$P$1000=E$9,1))))))</f>
        <v/>
      </c>
      <c r="F161" s="121" t="str">
        <f t="array" ref="F161">IF($D161="","",COUNT(IF(Inventory!$B$10:$B$1000=$B161,IF(Inventory!$C$10:$C$1000=$C161,IF(Inventory!$D$10:$D$1000=$D161,IF(Inventory!$P$10:$P$1000=F$9,1))))))</f>
        <v/>
      </c>
      <c r="G161" s="121" t="str">
        <f t="array" ref="G161">IF($D161="","",COUNT(IF(Inventory!$B$10:$B$1000=$B161,IF(Inventory!$C$10:$C$1000=$C161,IF(Inventory!$D$10:$D$1000=$D161,IF(Inventory!$P$10:$P$1000=G$9,1))))))</f>
        <v/>
      </c>
      <c r="H161" s="121" t="str">
        <f t="array" ref="H161">IF($D161="","",COUNT(IF(Inventory!$B$10:$B$1000=$B161,IF(Inventory!$C$10:$C$1000=$C161,IF(Inventory!$D$10:$D$1000=$D161,IF(Inventory!$P$10:$P$1000=H$9,1))))))</f>
        <v/>
      </c>
      <c r="I161" s="121" t="str">
        <f t="array" ref="I161">IF($D161="","",COUNT(IF(Inventory!$B$10:$B$1000=$B161,IF(Inventory!$C$10:$C$1000=$C161,IF(Inventory!$D$10:$D$1000=$D161,IF(Inventory!$P$10:$P$1000=I$9,1))))))</f>
        <v/>
      </c>
      <c r="J161" s="121">
        <f t="shared" si="28"/>
        <v>0</v>
      </c>
      <c r="K161" s="121" t="str">
        <f t="array" ref="K161">IF($D161="","",COUNT(IF(Inventory!$B$10:$B$1000=$B161,IF(Inventory!$C$10:$C$1000=$C161,IF(Inventory!$D$10:$D$1000=$D161,IF(Inventory!$J$10:$J$1000=wicr,1)))))+COUNT(IF(Inventory!$B$10:$B$1000=$B161,IF(Inventory!$C$10:$C$1000=$C161,IF(Inventory!$D$10:$D$1000=$D161,IF(Inventory!$J$10:$J$1000=wifr,1))))))</f>
        <v/>
      </c>
      <c r="L161" s="121" t="str">
        <f t="array" ref="L161">IF($D161="","",COUNT(IF(Inventory!$B$10:$B$1000=$B161,IF(Inventory!$C$10:$C$1000=$C161,IF(Inventory!$D$10:$D$1000=$D161,IF(Inventory!$J$10:$J$1000=wicr,IF(Inventory!$P$10:$P$1000=L$9,1))))))+COUNT(IF(Inventory!$B$10:$B$1000=$B161,IF(Inventory!$C$10:$C$1000=$C161,IF(Inventory!$D$10:$D$1000=$D161,IF(Inventory!$J$10:$J$1000=wifr,IF(Inventory!$P$10:$P$1000=L$9,1)))))))</f>
        <v/>
      </c>
      <c r="M161" s="121" t="str">
        <f t="array" ref="M161">IF($D161="","",COUNT(IF(Inventory!$B$10:$B$1000=$B161,IF(Inventory!$C$10:$C$1000=$C161,IF(Inventory!$D$10:$D$1000=$D161,IF(Inventory!$J$10:$J$1000=wicr,IF(Inventory!$P$10:$P$1000=M$9,1))))))+COUNT(IF(Inventory!$B$10:$B$1000=$B161,IF(Inventory!$C$10:$C$1000=$C161,IF(Inventory!$D$10:$D$1000=$D161,IF(Inventory!$J$10:$J$1000=wifr,IF(Inventory!$P$10:$P$1000=M$9,1)))))))</f>
        <v/>
      </c>
      <c r="N161" s="121" t="str">
        <f t="array" ref="N161">IF($D161="","",COUNT(IF(Inventory!$B$10:$B$1000=$B161,IF(Inventory!$C$10:$C$1000=$C161,IF(Inventory!$D$10:$D$1000=$D161,IF(Inventory!$J$10:$J$1000=wicr,IF(Inventory!$P$10:$P$1000=N$9,1))))))+COUNT(IF(Inventory!$B$10:$B$1000=$B161,IF(Inventory!$C$10:$C$1000=$C161,IF(Inventory!$D$10:$D$1000=$D161,IF(Inventory!$J$10:$J$1000=wifr,IF(Inventory!$P$10:$P$1000=N$9,1)))))))</f>
        <v/>
      </c>
      <c r="O161" s="121" t="str">
        <f t="array" ref="O161">IF($D161="","",COUNT(IF(Inventory!$B$10:$B$1000=$B161,IF(Inventory!$C$10:$C$1000=$C161,IF(Inventory!$D$10:$D$1000=$D161,IF(Inventory!$J$10:$J$1000=wicr,IF(Inventory!$P$10:$P$1000=O$9,1))))))+COUNT(IF(Inventory!$B$10:$B$1000=$B161,IF(Inventory!$C$10:$C$1000=$C161,IF(Inventory!$D$10:$D$1000=$D161,IF(Inventory!$J$10:$J$1000=wifr,IF(Inventory!$P$10:$P$1000=O$9,1)))))))</f>
        <v/>
      </c>
      <c r="P161" s="121" t="str">
        <f t="array" ref="P161">IF($D161="","",COUNT(IF(Inventory!$B$10:$B$1000=$B161,IF(Inventory!$C$10:$C$1000=$C161,IF(Inventory!$D$10:$D$1000=$D161,IF(Inventory!$J$10:$J$1000=wicr,IF(Inventory!$P$10:$P$1000=P$9,1))))))+COUNT(IF(Inventory!$B$10:$B$1000=$B161,IF(Inventory!$C$10:$C$1000=$C161,IF(Inventory!$D$10:$D$1000=$D161,IF(Inventory!$J$10:$J$1000=wifr,IF(Inventory!$P$10:$P$1000=P$9,1)))))))</f>
        <v/>
      </c>
      <c r="Q161" s="122" t="str">
        <f t="shared" si="29"/>
        <v/>
      </c>
      <c r="R161" s="121" t="str">
        <f t="array" ref="R161">IF($D161="","",COUNT(IF(Inventory!$B$10:$B$1000=$B161,IF(Inventory!$C$10:$C$1000=$C161,IF(Inventory!$D$10:$D$1000=$D161,IF(Inventory!$J$10:$J$1000=frig,1))))))</f>
        <v/>
      </c>
      <c r="S161" s="121" t="str">
        <f t="array" ref="S161">IF($D161="","",COUNT(IF(Inventory!$B$10:$B$1000=$B161,IF(Inventory!$C$10:$C$1000=$C161,IF(Inventory!$D$10:$D$1000=$D161,IF(Inventory!$J$10:$J$1000=frig,IF(Inventory!$P$10:$P$1000=S$9,1)))))))</f>
        <v/>
      </c>
      <c r="T161" s="121" t="str">
        <f t="array" ref="T161">IF($D161="","",COUNT(IF(Inventory!$B$10:$B$1000=$B161,IF(Inventory!$C$10:$C$1000=$C161,IF(Inventory!$D$10:$D$1000=$D161,IF(Inventory!$J$10:$J$1000=frig,IF(Inventory!$P$10:$P$1000=T$9,1)))))))</f>
        <v/>
      </c>
      <c r="U161" s="121" t="str">
        <f t="array" ref="U161">IF($D161="","",COUNT(IF(Inventory!$B$10:$B$1000=$B161,IF(Inventory!$C$10:$C$1000=$C161,IF(Inventory!$D$10:$D$1000=$D161,IF(Inventory!$J$10:$J$1000=frig,IF(Inventory!$P$10:$P$1000=U$9,1)))))))</f>
        <v/>
      </c>
      <c r="V161" s="121" t="str">
        <f t="array" ref="V161">IF($D161="","",COUNT(IF(Inventory!$B$10:$B$1000=$B161,IF(Inventory!$C$10:$C$1000=$C161,IF(Inventory!$D$10:$D$1000=$D161,IF(Inventory!$J$10:$J$1000=frig,IF(Inventory!$P$10:$P$1000=V$9,1)))))))</f>
        <v/>
      </c>
      <c r="W161" s="121" t="str">
        <f t="array" ref="W161">IF($D161="","",COUNT(IF(Inventory!$B$10:$B$1000=$B161,IF(Inventory!$C$10:$C$1000=$C161,IF(Inventory!$D$10:$D$1000=$D161,IF(Inventory!$J$10:$J$1000=frig,IF(Inventory!$P$10:$P$1000=W$9,1)))))))</f>
        <v/>
      </c>
      <c r="X161" s="122" t="str">
        <f t="shared" si="30"/>
        <v/>
      </c>
      <c r="Y161" s="121" t="str">
        <f t="array" ref="Y161">IF($D161="","",COUNT(IF(Inventory!$B$10:$B$1000=$B161,IF(Inventory!$C$10:$C$1000=$C161,IF(Inventory!$D$10:$D$1000=$D161,IF(Inventory!$J$10:$J$1000=freez,1))))))</f>
        <v/>
      </c>
      <c r="Z161" s="121" t="str">
        <f t="array" ref="Z161">IF($D161="","",COUNT(IF(Inventory!$B$10:$B$1000=$B161,IF(Inventory!$C$10:$C$1000=$C161,IF(Inventory!$D$10:$D$1000=$D161,IF(Inventory!$J$10:$J$1000=freez,IF(Inventory!$P$10:$P$1000=Z$9,1)))))))</f>
        <v/>
      </c>
      <c r="AA161" s="121" t="str">
        <f t="array" ref="AA161">IF($D161="","",COUNT(IF(Inventory!$B$10:$B$1000=$B161,IF(Inventory!$C$10:$C$1000=$C161,IF(Inventory!$D$10:$D$1000=$D161,IF(Inventory!$J$10:$J$1000=freez,IF(Inventory!$P$10:$P$1000=AA$9,1)))))))</f>
        <v/>
      </c>
      <c r="AB161" s="121" t="str">
        <f t="array" ref="AB161">IF($D161="","",COUNT(IF(Inventory!$B$10:$B$1000=$B161,IF(Inventory!$C$10:$C$1000=$C161,IF(Inventory!$D$10:$D$1000=$D161,IF(Inventory!$J$10:$J$1000=freez,IF(Inventory!$P$10:$P$1000=AB$9,1)))))))</f>
        <v/>
      </c>
      <c r="AC161" s="121" t="str">
        <f t="array" ref="AC161">IF($D161="","",COUNT(IF(Inventory!$B$10:$B$1000=$B161,IF(Inventory!$C$10:$C$1000=$C161,IF(Inventory!$D$10:$D$1000=$D161,IF(Inventory!$J$10:$J$1000=freez,IF(Inventory!$P$10:$P$1000=AC$9,1)))))))</f>
        <v/>
      </c>
      <c r="AD161" s="121" t="str">
        <f t="array" ref="AD161">IF($D161="","",COUNT(IF(Inventory!$B$10:$B$1000=$B161,IF(Inventory!$C$10:$C$1000=$C161,IF(Inventory!$D$10:$D$1000=$D161,IF(Inventory!$J$10:$J$1000=freez,IF(Inventory!$P$10:$P$1000=AD$9,1)))))))</f>
        <v/>
      </c>
      <c r="AE161" s="122" t="str">
        <f t="shared" si="31"/>
        <v/>
      </c>
      <c r="AF161" s="121" t="str">
        <f t="array" ref="AF161">IF($D161="","",SUM(IF(Inventory!$B$10:$B$1000=$B161,IF(Inventory!$C$10:$C$1000=$C161,IF(Inventory!$D$10:$D$1000=$D161,IF(Inventory!$J$10:$J$1000=frig,Inventory!$AC$10:$AC$1000)))))+SUM(IF(Inventory!$B$10:$B$1000=$B161,IF(Inventory!$C$10:$C$1000=$C161,IF(Inventory!$D$10:$D$1000=$D161,IF(Inventory!$J$10:$J$1000=wicr,Inventory!$AC$10:$AC$1000))))))</f>
        <v/>
      </c>
      <c r="AG161" s="121" t="str">
        <f t="array" ref="AG161">IF($D161="","",SUM(IF(Inventory!$B$10:$B$1000=$B161,IF(Inventory!$C$10:$C$1000=$C161,IF(Inventory!$D$10:$D$1000=$D161,IF(Inventory!$J$10:$J$1000=frig,IF(Inventory!$P$10:$P$1000=AG$9,Inventory!$AC$10:$AC$1000))))))+SUM(IF(Inventory!$B$10:$B$1000=$B161,IF(Inventory!$C$10:$C$1000=$C161,IF(Inventory!$D$10:$D$1000=$D161,IF(Inventory!$J$10:$J$1000=wicr,IF(Inventory!$P$10:$P$1000=AG$9,Inventory!$AC$10:$AC$1000)))))))</f>
        <v/>
      </c>
      <c r="AH161" s="121" t="str">
        <f t="array" ref="AH161">IF($D161="","",SUM(IF(Inventory!$B$10:$B$1000=$B161,IF(Inventory!$C$10:$C$1000=$C161,IF(Inventory!$D$10:$D$1000=$D161,IF(Inventory!$J$10:$J$1000=frig,IF(Inventory!$P$10:$P$1000=AH$9,Inventory!$AC$10:$AC$1000))))))+SUM(IF(Inventory!$B$10:$B$1000=$B161,IF(Inventory!$C$10:$C$1000=$C161,IF(Inventory!$D$10:$D$1000=$D161,IF(Inventory!$J$10:$J$1000=wicr,IF(Inventory!$P$10:$P$1000=AH$9,Inventory!$AC$10:$AC$1000)))))))</f>
        <v/>
      </c>
      <c r="AI161" s="121" t="str">
        <f t="array" ref="AI161">IF($D161="","",SUM(IF(Inventory!$B$10:$B$1000=$B161,IF(Inventory!$C$10:$C$1000=$C161,IF(Inventory!$D$10:$D$1000=$D161,IF(Inventory!$J$10:$J$1000=frig,IF(Inventory!$P$10:$P$1000=AI$9,Inventory!$AC$10:$AC$1000))))))+SUM(IF(Inventory!$B$10:$B$1000=$B161,IF(Inventory!$C$10:$C$1000=$C161,IF(Inventory!$D$10:$D$1000=$D161,IF(Inventory!$J$10:$J$1000=wicr,IF(Inventory!$P$10:$P$1000=AI$9,Inventory!$AC$10:$AC$1000)))))))</f>
        <v/>
      </c>
      <c r="AJ161" s="121" t="str">
        <f t="array" ref="AJ161">IF($D161="","",SUM(IF(Inventory!$B$10:$B$1000=$B161,IF(Inventory!$C$10:$C$1000=$C161,IF(Inventory!$D$10:$D$1000=$D161,IF(Inventory!$J$10:$J$1000=frig,IF(Inventory!$P$10:$P$1000=AJ$9,Inventory!$AC$10:$AC$1000))))))+SUM(IF(Inventory!$B$10:$B$1000=$B161,IF(Inventory!$C$10:$C$1000=$C161,IF(Inventory!$D$10:$D$1000=$D161,IF(Inventory!$J$10:$J$1000=wicr,IF(Inventory!$P$10:$P$1000=AJ$9,Inventory!$AC$10:$AC$1000)))))))</f>
        <v/>
      </c>
      <c r="AK161" s="121" t="str">
        <f t="array" ref="AK161">IF($D161="","",SUM(IF(Inventory!$B$10:$B$1000=$B161,IF(Inventory!$C$10:$C$1000=$C161,IF(Inventory!$D$10:$D$1000=$D161,IF(Inventory!$J$10:$J$1000=frig,IF(Inventory!$P$10:$P$1000=AK$9,Inventory!$AC$10:$AC$1000))))))+SUM(IF(Inventory!$B$10:$B$1000=$B161,IF(Inventory!$C$10:$C$1000=$C161,IF(Inventory!$D$10:$D$1000=$D161,IF(Inventory!$J$10:$J$1000=wicr,IF(Inventory!$P$10:$P$1000=AK$9,Inventory!$AC$10:$AC$1000)))))))</f>
        <v/>
      </c>
      <c r="AL161" s="123" t="str">
        <f t="shared" si="32"/>
        <v/>
      </c>
      <c r="AM161" s="121" t="str">
        <f t="array" ref="AM161">IF($D161="","",SUM(IF(Inventory!$B$10:$B$1000=$B161,IF(Inventory!$C$10:$C$1000=$C161,IF(Inventory!$D$10:$D$1000=$D161,IF(Inventory!$J$10:$J$1000=freez,Inventory!$AD$10:$AD$1000)))))+SUM(IF(Inventory!$B$10:$B$1000=$B161,IF(Inventory!$C$10:$C$1000=$C161,IF(Inventory!$D$10:$D$1000=$D161,IF(Inventory!$J$10:$J$1000=wifr,Inventory!$AD$10:$AD$1000))))))</f>
        <v/>
      </c>
      <c r="AN161" s="121" t="str">
        <f t="array" ref="AN161">IF($D161="","",SUM(IF(Inventory!$B$10:$B$1000=$B161,IF(Inventory!$C$10:$C$1000=$C161,IF(Inventory!$D$10:$D$1000=$D161,IF(Inventory!$J$10:$J$1000=freez,IF(Inventory!$P$10:$P$1000=AN$9,Inventory!$AD$10:$AD$1000))))))+SUM(IF(Inventory!$B$10:$B$1000=$B161,IF(Inventory!$C$10:$C$1000=$C161,IF(Inventory!$D$10:$D$1000=$D161,IF(Inventory!$J$10:$J$1000=wifr,IF(Inventory!$P$10:$P$1000=AN$9,Inventory!$AD$10:$AD$1000)))))))</f>
        <v/>
      </c>
      <c r="AO161" s="121" t="str">
        <f t="array" ref="AO161">IF($D161="","",SUM(IF(Inventory!$B$10:$B$1000=$B161,IF(Inventory!$C$10:$C$1000=$C161,IF(Inventory!$D$10:$D$1000=$D161,IF(Inventory!$J$10:$J$1000=freez,IF(Inventory!$P$10:$P$1000=AO$9,Inventory!$AD$10:$AD$1000))))))+SUM(IF(Inventory!$B$10:$B$1000=$B161,IF(Inventory!$C$10:$C$1000=$C161,IF(Inventory!$D$10:$D$1000=$D161,IF(Inventory!$J$10:$J$1000=wifr,IF(Inventory!$P$10:$P$1000=AO$9,Inventory!$AD$10:$AD$1000)))))))</f>
        <v/>
      </c>
      <c r="AP161" s="121" t="str">
        <f t="array" ref="AP161">IF($D161="","",SUM(IF(Inventory!$B$10:$B$1000=$B161,IF(Inventory!$C$10:$C$1000=$C161,IF(Inventory!$D$10:$D$1000=$D161,IF(Inventory!$J$10:$J$1000=freez,IF(Inventory!$P$10:$P$1000=AP$9,Inventory!$AD$10:$AD$1000))))))+SUM(IF(Inventory!$B$10:$B$1000=$B161,IF(Inventory!$C$10:$C$1000=$C161,IF(Inventory!$D$10:$D$1000=$D161,IF(Inventory!$J$10:$J$1000=wifr,IF(Inventory!$P$10:$P$1000=AP$9,Inventory!$AD$10:$AD$1000)))))))</f>
        <v/>
      </c>
      <c r="AQ161" s="121" t="str">
        <f t="array" ref="AQ161">IF($D161="","",SUM(IF(Inventory!$B$10:$B$1000=$B161,IF(Inventory!$C$10:$C$1000=$C161,IF(Inventory!$D$10:$D$1000=$D161,IF(Inventory!$J$10:$J$1000=freez,IF(Inventory!$P$10:$P$1000=AQ$9,Inventory!$AD$10:$AD$1000))))))+SUM(IF(Inventory!$B$10:$B$1000=$B161,IF(Inventory!$C$10:$C$1000=$C161,IF(Inventory!$D$10:$D$1000=$D161,IF(Inventory!$J$10:$J$1000=wifr,IF(Inventory!$P$10:$P$1000=AQ$9,Inventory!$AD$10:$AD$1000)))))))</f>
        <v/>
      </c>
      <c r="AR161" s="121" t="str">
        <f t="array" ref="AR161">IF($D161="","",SUM(IF(Inventory!$B$10:$B$1000=$B161,IF(Inventory!$C$10:$C$1000=$C161,IF(Inventory!$D$10:$D$1000=$D161,IF(Inventory!$J$10:$J$1000=freez,IF(Inventory!$P$10:$P$1000=AR$9,Inventory!$AD$10:$AD$1000))))))+SUM(IF(Inventory!$B$10:$B$1000=$B161,IF(Inventory!$C$10:$C$1000=$C161,IF(Inventory!$D$10:$D$1000=$D161,IF(Inventory!$J$10:$J$1000=wifr,IF(Inventory!$P$10:$P$1000=AR$9,Inventory!$AD$10:$AD$1000)))))))</f>
        <v/>
      </c>
      <c r="AS161" s="124" t="str">
        <f t="shared" si="33"/>
        <v/>
      </c>
      <c r="AU161" s="352"/>
      <c r="AV161" s="352"/>
      <c r="AX161" s="125">
        <f>IF($C161="",0,Prog!$H159*AX$6*($AU161+$AV161)/12000)</f>
        <v>0</v>
      </c>
      <c r="AY161" s="125">
        <f>IF($C161="",0,Prog!$H159*AY$6*($AU161+$AV161)/12000)</f>
        <v>0</v>
      </c>
      <c r="AZ161" s="121"/>
    </row>
    <row r="162" spans="1:52" ht="16.5" x14ac:dyDescent="0.3">
      <c r="A162" s="279" t="str">
        <f>IF(Prog!B160="","",Prog!B160)</f>
        <v/>
      </c>
      <c r="B162" s="279" t="str">
        <f>IF(Prog!C160="","",Prog!C160)</f>
        <v/>
      </c>
      <c r="C162" s="279" t="str">
        <f>IF(Prog!D160="","",Prog!D160)</f>
        <v/>
      </c>
      <c r="D162" s="120"/>
      <c r="E162" s="121" t="str">
        <f t="array" ref="E162">IF($D162="","",COUNT(IF(Inventory!$B$10:$B$1000=$B162,IF(Inventory!$C$10:$C$1000=$C162,IF(Inventory!$D$10:$D$1000=$D162,IF(Inventory!$P$10:$P$1000=E$9,1))))))</f>
        <v/>
      </c>
      <c r="F162" s="121" t="str">
        <f t="array" ref="F162">IF($D162="","",COUNT(IF(Inventory!$B$10:$B$1000=$B162,IF(Inventory!$C$10:$C$1000=$C162,IF(Inventory!$D$10:$D$1000=$D162,IF(Inventory!$P$10:$P$1000=F$9,1))))))</f>
        <v/>
      </c>
      <c r="G162" s="121" t="str">
        <f t="array" ref="G162">IF($D162="","",COUNT(IF(Inventory!$B$10:$B$1000=$B162,IF(Inventory!$C$10:$C$1000=$C162,IF(Inventory!$D$10:$D$1000=$D162,IF(Inventory!$P$10:$P$1000=G$9,1))))))</f>
        <v/>
      </c>
      <c r="H162" s="121" t="str">
        <f t="array" ref="H162">IF($D162="","",COUNT(IF(Inventory!$B$10:$B$1000=$B162,IF(Inventory!$C$10:$C$1000=$C162,IF(Inventory!$D$10:$D$1000=$D162,IF(Inventory!$P$10:$P$1000=H$9,1))))))</f>
        <v/>
      </c>
      <c r="I162" s="121" t="str">
        <f t="array" ref="I162">IF($D162="","",COUNT(IF(Inventory!$B$10:$B$1000=$B162,IF(Inventory!$C$10:$C$1000=$C162,IF(Inventory!$D$10:$D$1000=$D162,IF(Inventory!$P$10:$P$1000=I$9,1))))))</f>
        <v/>
      </c>
      <c r="J162" s="121">
        <f t="shared" si="28"/>
        <v>0</v>
      </c>
      <c r="K162" s="121" t="str">
        <f t="array" ref="K162">IF($D162="","",COUNT(IF(Inventory!$B$10:$B$1000=$B162,IF(Inventory!$C$10:$C$1000=$C162,IF(Inventory!$D$10:$D$1000=$D162,IF(Inventory!$J$10:$J$1000=wicr,1)))))+COUNT(IF(Inventory!$B$10:$B$1000=$B162,IF(Inventory!$C$10:$C$1000=$C162,IF(Inventory!$D$10:$D$1000=$D162,IF(Inventory!$J$10:$J$1000=wifr,1))))))</f>
        <v/>
      </c>
      <c r="L162" s="121" t="str">
        <f t="array" ref="L162">IF($D162="","",COUNT(IF(Inventory!$B$10:$B$1000=$B162,IF(Inventory!$C$10:$C$1000=$C162,IF(Inventory!$D$10:$D$1000=$D162,IF(Inventory!$J$10:$J$1000=wicr,IF(Inventory!$P$10:$P$1000=L$9,1))))))+COUNT(IF(Inventory!$B$10:$B$1000=$B162,IF(Inventory!$C$10:$C$1000=$C162,IF(Inventory!$D$10:$D$1000=$D162,IF(Inventory!$J$10:$J$1000=wifr,IF(Inventory!$P$10:$P$1000=L$9,1)))))))</f>
        <v/>
      </c>
      <c r="M162" s="121" t="str">
        <f t="array" ref="M162">IF($D162="","",COUNT(IF(Inventory!$B$10:$B$1000=$B162,IF(Inventory!$C$10:$C$1000=$C162,IF(Inventory!$D$10:$D$1000=$D162,IF(Inventory!$J$10:$J$1000=wicr,IF(Inventory!$P$10:$P$1000=M$9,1))))))+COUNT(IF(Inventory!$B$10:$B$1000=$B162,IF(Inventory!$C$10:$C$1000=$C162,IF(Inventory!$D$10:$D$1000=$D162,IF(Inventory!$J$10:$J$1000=wifr,IF(Inventory!$P$10:$P$1000=M$9,1)))))))</f>
        <v/>
      </c>
      <c r="N162" s="121" t="str">
        <f t="array" ref="N162">IF($D162="","",COUNT(IF(Inventory!$B$10:$B$1000=$B162,IF(Inventory!$C$10:$C$1000=$C162,IF(Inventory!$D$10:$D$1000=$D162,IF(Inventory!$J$10:$J$1000=wicr,IF(Inventory!$P$10:$P$1000=N$9,1))))))+COUNT(IF(Inventory!$B$10:$B$1000=$B162,IF(Inventory!$C$10:$C$1000=$C162,IF(Inventory!$D$10:$D$1000=$D162,IF(Inventory!$J$10:$J$1000=wifr,IF(Inventory!$P$10:$P$1000=N$9,1)))))))</f>
        <v/>
      </c>
      <c r="O162" s="121" t="str">
        <f t="array" ref="O162">IF($D162="","",COUNT(IF(Inventory!$B$10:$B$1000=$B162,IF(Inventory!$C$10:$C$1000=$C162,IF(Inventory!$D$10:$D$1000=$D162,IF(Inventory!$J$10:$J$1000=wicr,IF(Inventory!$P$10:$P$1000=O$9,1))))))+COUNT(IF(Inventory!$B$10:$B$1000=$B162,IF(Inventory!$C$10:$C$1000=$C162,IF(Inventory!$D$10:$D$1000=$D162,IF(Inventory!$J$10:$J$1000=wifr,IF(Inventory!$P$10:$P$1000=O$9,1)))))))</f>
        <v/>
      </c>
      <c r="P162" s="121" t="str">
        <f t="array" ref="P162">IF($D162="","",COUNT(IF(Inventory!$B$10:$B$1000=$B162,IF(Inventory!$C$10:$C$1000=$C162,IF(Inventory!$D$10:$D$1000=$D162,IF(Inventory!$J$10:$J$1000=wicr,IF(Inventory!$P$10:$P$1000=P$9,1))))))+COUNT(IF(Inventory!$B$10:$B$1000=$B162,IF(Inventory!$C$10:$C$1000=$C162,IF(Inventory!$D$10:$D$1000=$D162,IF(Inventory!$J$10:$J$1000=wifr,IF(Inventory!$P$10:$P$1000=P$9,1)))))))</f>
        <v/>
      </c>
      <c r="Q162" s="122" t="str">
        <f t="shared" si="29"/>
        <v/>
      </c>
      <c r="R162" s="121" t="str">
        <f t="array" ref="R162">IF($D162="","",COUNT(IF(Inventory!$B$10:$B$1000=$B162,IF(Inventory!$C$10:$C$1000=$C162,IF(Inventory!$D$10:$D$1000=$D162,IF(Inventory!$J$10:$J$1000=frig,1))))))</f>
        <v/>
      </c>
      <c r="S162" s="121" t="str">
        <f t="array" ref="S162">IF($D162="","",COUNT(IF(Inventory!$B$10:$B$1000=$B162,IF(Inventory!$C$10:$C$1000=$C162,IF(Inventory!$D$10:$D$1000=$D162,IF(Inventory!$J$10:$J$1000=frig,IF(Inventory!$P$10:$P$1000=S$9,1)))))))</f>
        <v/>
      </c>
      <c r="T162" s="121" t="str">
        <f t="array" ref="T162">IF($D162="","",COUNT(IF(Inventory!$B$10:$B$1000=$B162,IF(Inventory!$C$10:$C$1000=$C162,IF(Inventory!$D$10:$D$1000=$D162,IF(Inventory!$J$10:$J$1000=frig,IF(Inventory!$P$10:$P$1000=T$9,1)))))))</f>
        <v/>
      </c>
      <c r="U162" s="121" t="str">
        <f t="array" ref="U162">IF($D162="","",COUNT(IF(Inventory!$B$10:$B$1000=$B162,IF(Inventory!$C$10:$C$1000=$C162,IF(Inventory!$D$10:$D$1000=$D162,IF(Inventory!$J$10:$J$1000=frig,IF(Inventory!$P$10:$P$1000=U$9,1)))))))</f>
        <v/>
      </c>
      <c r="V162" s="121" t="str">
        <f t="array" ref="V162">IF($D162="","",COUNT(IF(Inventory!$B$10:$B$1000=$B162,IF(Inventory!$C$10:$C$1000=$C162,IF(Inventory!$D$10:$D$1000=$D162,IF(Inventory!$J$10:$J$1000=frig,IF(Inventory!$P$10:$P$1000=V$9,1)))))))</f>
        <v/>
      </c>
      <c r="W162" s="121" t="str">
        <f t="array" ref="W162">IF($D162="","",COUNT(IF(Inventory!$B$10:$B$1000=$B162,IF(Inventory!$C$10:$C$1000=$C162,IF(Inventory!$D$10:$D$1000=$D162,IF(Inventory!$J$10:$J$1000=frig,IF(Inventory!$P$10:$P$1000=W$9,1)))))))</f>
        <v/>
      </c>
      <c r="X162" s="122" t="str">
        <f t="shared" si="30"/>
        <v/>
      </c>
      <c r="Y162" s="121" t="str">
        <f t="array" ref="Y162">IF($D162="","",COUNT(IF(Inventory!$B$10:$B$1000=$B162,IF(Inventory!$C$10:$C$1000=$C162,IF(Inventory!$D$10:$D$1000=$D162,IF(Inventory!$J$10:$J$1000=freez,1))))))</f>
        <v/>
      </c>
      <c r="Z162" s="121" t="str">
        <f t="array" ref="Z162">IF($D162="","",COUNT(IF(Inventory!$B$10:$B$1000=$B162,IF(Inventory!$C$10:$C$1000=$C162,IF(Inventory!$D$10:$D$1000=$D162,IF(Inventory!$J$10:$J$1000=freez,IF(Inventory!$P$10:$P$1000=Z$9,1)))))))</f>
        <v/>
      </c>
      <c r="AA162" s="121" t="str">
        <f t="array" ref="AA162">IF($D162="","",COUNT(IF(Inventory!$B$10:$B$1000=$B162,IF(Inventory!$C$10:$C$1000=$C162,IF(Inventory!$D$10:$D$1000=$D162,IF(Inventory!$J$10:$J$1000=freez,IF(Inventory!$P$10:$P$1000=AA$9,1)))))))</f>
        <v/>
      </c>
      <c r="AB162" s="121" t="str">
        <f t="array" ref="AB162">IF($D162="","",COUNT(IF(Inventory!$B$10:$B$1000=$B162,IF(Inventory!$C$10:$C$1000=$C162,IF(Inventory!$D$10:$D$1000=$D162,IF(Inventory!$J$10:$J$1000=freez,IF(Inventory!$P$10:$P$1000=AB$9,1)))))))</f>
        <v/>
      </c>
      <c r="AC162" s="121" t="str">
        <f t="array" ref="AC162">IF($D162="","",COUNT(IF(Inventory!$B$10:$B$1000=$B162,IF(Inventory!$C$10:$C$1000=$C162,IF(Inventory!$D$10:$D$1000=$D162,IF(Inventory!$J$10:$J$1000=freez,IF(Inventory!$P$10:$P$1000=AC$9,1)))))))</f>
        <v/>
      </c>
      <c r="AD162" s="121" t="str">
        <f t="array" ref="AD162">IF($D162="","",COUNT(IF(Inventory!$B$10:$B$1000=$B162,IF(Inventory!$C$10:$C$1000=$C162,IF(Inventory!$D$10:$D$1000=$D162,IF(Inventory!$J$10:$J$1000=freez,IF(Inventory!$P$10:$P$1000=AD$9,1)))))))</f>
        <v/>
      </c>
      <c r="AE162" s="122" t="str">
        <f t="shared" si="31"/>
        <v/>
      </c>
      <c r="AF162" s="121" t="str">
        <f t="array" ref="AF162">IF($D162="","",SUM(IF(Inventory!$B$10:$B$1000=$B162,IF(Inventory!$C$10:$C$1000=$C162,IF(Inventory!$D$10:$D$1000=$D162,IF(Inventory!$J$10:$J$1000=frig,Inventory!$AC$10:$AC$1000)))))+SUM(IF(Inventory!$B$10:$B$1000=$B162,IF(Inventory!$C$10:$C$1000=$C162,IF(Inventory!$D$10:$D$1000=$D162,IF(Inventory!$J$10:$J$1000=wicr,Inventory!$AC$10:$AC$1000))))))</f>
        <v/>
      </c>
      <c r="AG162" s="121" t="str">
        <f t="array" ref="AG162">IF($D162="","",SUM(IF(Inventory!$B$10:$B$1000=$B162,IF(Inventory!$C$10:$C$1000=$C162,IF(Inventory!$D$10:$D$1000=$D162,IF(Inventory!$J$10:$J$1000=frig,IF(Inventory!$P$10:$P$1000=AG$9,Inventory!$AC$10:$AC$1000))))))+SUM(IF(Inventory!$B$10:$B$1000=$B162,IF(Inventory!$C$10:$C$1000=$C162,IF(Inventory!$D$10:$D$1000=$D162,IF(Inventory!$J$10:$J$1000=wicr,IF(Inventory!$P$10:$P$1000=AG$9,Inventory!$AC$10:$AC$1000)))))))</f>
        <v/>
      </c>
      <c r="AH162" s="121" t="str">
        <f t="array" ref="AH162">IF($D162="","",SUM(IF(Inventory!$B$10:$B$1000=$B162,IF(Inventory!$C$10:$C$1000=$C162,IF(Inventory!$D$10:$D$1000=$D162,IF(Inventory!$J$10:$J$1000=frig,IF(Inventory!$P$10:$P$1000=AH$9,Inventory!$AC$10:$AC$1000))))))+SUM(IF(Inventory!$B$10:$B$1000=$B162,IF(Inventory!$C$10:$C$1000=$C162,IF(Inventory!$D$10:$D$1000=$D162,IF(Inventory!$J$10:$J$1000=wicr,IF(Inventory!$P$10:$P$1000=AH$9,Inventory!$AC$10:$AC$1000)))))))</f>
        <v/>
      </c>
      <c r="AI162" s="121" t="str">
        <f t="array" ref="AI162">IF($D162="","",SUM(IF(Inventory!$B$10:$B$1000=$B162,IF(Inventory!$C$10:$C$1000=$C162,IF(Inventory!$D$10:$D$1000=$D162,IF(Inventory!$J$10:$J$1000=frig,IF(Inventory!$P$10:$P$1000=AI$9,Inventory!$AC$10:$AC$1000))))))+SUM(IF(Inventory!$B$10:$B$1000=$B162,IF(Inventory!$C$10:$C$1000=$C162,IF(Inventory!$D$10:$D$1000=$D162,IF(Inventory!$J$10:$J$1000=wicr,IF(Inventory!$P$10:$P$1000=AI$9,Inventory!$AC$10:$AC$1000)))))))</f>
        <v/>
      </c>
      <c r="AJ162" s="121" t="str">
        <f t="array" ref="AJ162">IF($D162="","",SUM(IF(Inventory!$B$10:$B$1000=$B162,IF(Inventory!$C$10:$C$1000=$C162,IF(Inventory!$D$10:$D$1000=$D162,IF(Inventory!$J$10:$J$1000=frig,IF(Inventory!$P$10:$P$1000=AJ$9,Inventory!$AC$10:$AC$1000))))))+SUM(IF(Inventory!$B$10:$B$1000=$B162,IF(Inventory!$C$10:$C$1000=$C162,IF(Inventory!$D$10:$D$1000=$D162,IF(Inventory!$J$10:$J$1000=wicr,IF(Inventory!$P$10:$P$1000=AJ$9,Inventory!$AC$10:$AC$1000)))))))</f>
        <v/>
      </c>
      <c r="AK162" s="121" t="str">
        <f t="array" ref="AK162">IF($D162="","",SUM(IF(Inventory!$B$10:$B$1000=$B162,IF(Inventory!$C$10:$C$1000=$C162,IF(Inventory!$D$10:$D$1000=$D162,IF(Inventory!$J$10:$J$1000=frig,IF(Inventory!$P$10:$P$1000=AK$9,Inventory!$AC$10:$AC$1000))))))+SUM(IF(Inventory!$B$10:$B$1000=$B162,IF(Inventory!$C$10:$C$1000=$C162,IF(Inventory!$D$10:$D$1000=$D162,IF(Inventory!$J$10:$J$1000=wicr,IF(Inventory!$P$10:$P$1000=AK$9,Inventory!$AC$10:$AC$1000)))))))</f>
        <v/>
      </c>
      <c r="AL162" s="123" t="str">
        <f t="shared" si="32"/>
        <v/>
      </c>
      <c r="AM162" s="121" t="str">
        <f t="array" ref="AM162">IF($D162="","",SUM(IF(Inventory!$B$10:$B$1000=$B162,IF(Inventory!$C$10:$C$1000=$C162,IF(Inventory!$D$10:$D$1000=$D162,IF(Inventory!$J$10:$J$1000=freez,Inventory!$AD$10:$AD$1000)))))+SUM(IF(Inventory!$B$10:$B$1000=$B162,IF(Inventory!$C$10:$C$1000=$C162,IF(Inventory!$D$10:$D$1000=$D162,IF(Inventory!$J$10:$J$1000=wifr,Inventory!$AD$10:$AD$1000))))))</f>
        <v/>
      </c>
      <c r="AN162" s="121" t="str">
        <f t="array" ref="AN162">IF($D162="","",SUM(IF(Inventory!$B$10:$B$1000=$B162,IF(Inventory!$C$10:$C$1000=$C162,IF(Inventory!$D$10:$D$1000=$D162,IF(Inventory!$J$10:$J$1000=freez,IF(Inventory!$P$10:$P$1000=AN$9,Inventory!$AD$10:$AD$1000))))))+SUM(IF(Inventory!$B$10:$B$1000=$B162,IF(Inventory!$C$10:$C$1000=$C162,IF(Inventory!$D$10:$D$1000=$D162,IF(Inventory!$J$10:$J$1000=wifr,IF(Inventory!$P$10:$P$1000=AN$9,Inventory!$AD$10:$AD$1000)))))))</f>
        <v/>
      </c>
      <c r="AO162" s="121" t="str">
        <f t="array" ref="AO162">IF($D162="","",SUM(IF(Inventory!$B$10:$B$1000=$B162,IF(Inventory!$C$10:$C$1000=$C162,IF(Inventory!$D$10:$D$1000=$D162,IF(Inventory!$J$10:$J$1000=freez,IF(Inventory!$P$10:$P$1000=AO$9,Inventory!$AD$10:$AD$1000))))))+SUM(IF(Inventory!$B$10:$B$1000=$B162,IF(Inventory!$C$10:$C$1000=$C162,IF(Inventory!$D$10:$D$1000=$D162,IF(Inventory!$J$10:$J$1000=wifr,IF(Inventory!$P$10:$P$1000=AO$9,Inventory!$AD$10:$AD$1000)))))))</f>
        <v/>
      </c>
      <c r="AP162" s="121" t="str">
        <f t="array" ref="AP162">IF($D162="","",SUM(IF(Inventory!$B$10:$B$1000=$B162,IF(Inventory!$C$10:$C$1000=$C162,IF(Inventory!$D$10:$D$1000=$D162,IF(Inventory!$J$10:$J$1000=freez,IF(Inventory!$P$10:$P$1000=AP$9,Inventory!$AD$10:$AD$1000))))))+SUM(IF(Inventory!$B$10:$B$1000=$B162,IF(Inventory!$C$10:$C$1000=$C162,IF(Inventory!$D$10:$D$1000=$D162,IF(Inventory!$J$10:$J$1000=wifr,IF(Inventory!$P$10:$P$1000=AP$9,Inventory!$AD$10:$AD$1000)))))))</f>
        <v/>
      </c>
      <c r="AQ162" s="121" t="str">
        <f t="array" ref="AQ162">IF($D162="","",SUM(IF(Inventory!$B$10:$B$1000=$B162,IF(Inventory!$C$10:$C$1000=$C162,IF(Inventory!$D$10:$D$1000=$D162,IF(Inventory!$J$10:$J$1000=freez,IF(Inventory!$P$10:$P$1000=AQ$9,Inventory!$AD$10:$AD$1000))))))+SUM(IF(Inventory!$B$10:$B$1000=$B162,IF(Inventory!$C$10:$C$1000=$C162,IF(Inventory!$D$10:$D$1000=$D162,IF(Inventory!$J$10:$J$1000=wifr,IF(Inventory!$P$10:$P$1000=AQ$9,Inventory!$AD$10:$AD$1000)))))))</f>
        <v/>
      </c>
      <c r="AR162" s="121" t="str">
        <f t="array" ref="AR162">IF($D162="","",SUM(IF(Inventory!$B$10:$B$1000=$B162,IF(Inventory!$C$10:$C$1000=$C162,IF(Inventory!$D$10:$D$1000=$D162,IF(Inventory!$J$10:$J$1000=freez,IF(Inventory!$P$10:$P$1000=AR$9,Inventory!$AD$10:$AD$1000))))))+SUM(IF(Inventory!$B$10:$B$1000=$B162,IF(Inventory!$C$10:$C$1000=$C162,IF(Inventory!$D$10:$D$1000=$D162,IF(Inventory!$J$10:$J$1000=wifr,IF(Inventory!$P$10:$P$1000=AR$9,Inventory!$AD$10:$AD$1000)))))))</f>
        <v/>
      </c>
      <c r="AS162" s="124" t="str">
        <f t="shared" si="33"/>
        <v/>
      </c>
      <c r="AU162" s="352"/>
      <c r="AV162" s="352"/>
      <c r="AX162" s="125">
        <f>IF($C162="",0,Prog!$H160*AX$6*($AU162+$AV162)/12000)</f>
        <v>0</v>
      </c>
      <c r="AY162" s="125">
        <f>IF($C162="",0,Prog!$H160*AY$6*($AU162+$AV162)/12000)</f>
        <v>0</v>
      </c>
      <c r="AZ162" s="121"/>
    </row>
    <row r="163" spans="1:52" ht="16.5" x14ac:dyDescent="0.3">
      <c r="A163" s="279" t="str">
        <f>IF(Prog!B161="","",Prog!B161)</f>
        <v/>
      </c>
      <c r="B163" s="279" t="str">
        <f>IF(Prog!C161="","",Prog!C161)</f>
        <v/>
      </c>
      <c r="C163" s="279" t="str">
        <f>IF(Prog!D161="","",Prog!D161)</f>
        <v/>
      </c>
      <c r="D163" s="120"/>
      <c r="E163" s="121" t="str">
        <f t="array" ref="E163">IF($D163="","",COUNT(IF(Inventory!$B$10:$B$1000=$B163,IF(Inventory!$C$10:$C$1000=$C163,IF(Inventory!$D$10:$D$1000=$D163,IF(Inventory!$P$10:$P$1000=E$9,1))))))</f>
        <v/>
      </c>
      <c r="F163" s="121" t="str">
        <f t="array" ref="F163">IF($D163="","",COUNT(IF(Inventory!$B$10:$B$1000=$B163,IF(Inventory!$C$10:$C$1000=$C163,IF(Inventory!$D$10:$D$1000=$D163,IF(Inventory!$P$10:$P$1000=F$9,1))))))</f>
        <v/>
      </c>
      <c r="G163" s="121" t="str">
        <f t="array" ref="G163">IF($D163="","",COUNT(IF(Inventory!$B$10:$B$1000=$B163,IF(Inventory!$C$10:$C$1000=$C163,IF(Inventory!$D$10:$D$1000=$D163,IF(Inventory!$P$10:$P$1000=G$9,1))))))</f>
        <v/>
      </c>
      <c r="H163" s="121" t="str">
        <f t="array" ref="H163">IF($D163="","",COUNT(IF(Inventory!$B$10:$B$1000=$B163,IF(Inventory!$C$10:$C$1000=$C163,IF(Inventory!$D$10:$D$1000=$D163,IF(Inventory!$P$10:$P$1000=H$9,1))))))</f>
        <v/>
      </c>
      <c r="I163" s="121" t="str">
        <f t="array" ref="I163">IF($D163="","",COUNT(IF(Inventory!$B$10:$B$1000=$B163,IF(Inventory!$C$10:$C$1000=$C163,IF(Inventory!$D$10:$D$1000=$D163,IF(Inventory!$P$10:$P$1000=I$9,1))))))</f>
        <v/>
      </c>
      <c r="J163" s="121">
        <f t="shared" si="28"/>
        <v>0</v>
      </c>
      <c r="K163" s="121" t="str">
        <f t="array" ref="K163">IF($D163="","",COUNT(IF(Inventory!$B$10:$B$1000=$B163,IF(Inventory!$C$10:$C$1000=$C163,IF(Inventory!$D$10:$D$1000=$D163,IF(Inventory!$J$10:$J$1000=wicr,1)))))+COUNT(IF(Inventory!$B$10:$B$1000=$B163,IF(Inventory!$C$10:$C$1000=$C163,IF(Inventory!$D$10:$D$1000=$D163,IF(Inventory!$J$10:$J$1000=wifr,1))))))</f>
        <v/>
      </c>
      <c r="L163" s="121" t="str">
        <f t="array" ref="L163">IF($D163="","",COUNT(IF(Inventory!$B$10:$B$1000=$B163,IF(Inventory!$C$10:$C$1000=$C163,IF(Inventory!$D$10:$D$1000=$D163,IF(Inventory!$J$10:$J$1000=wicr,IF(Inventory!$P$10:$P$1000=L$9,1))))))+COUNT(IF(Inventory!$B$10:$B$1000=$B163,IF(Inventory!$C$10:$C$1000=$C163,IF(Inventory!$D$10:$D$1000=$D163,IF(Inventory!$J$10:$J$1000=wifr,IF(Inventory!$P$10:$P$1000=L$9,1)))))))</f>
        <v/>
      </c>
      <c r="M163" s="121" t="str">
        <f t="array" ref="M163">IF($D163="","",COUNT(IF(Inventory!$B$10:$B$1000=$B163,IF(Inventory!$C$10:$C$1000=$C163,IF(Inventory!$D$10:$D$1000=$D163,IF(Inventory!$J$10:$J$1000=wicr,IF(Inventory!$P$10:$P$1000=M$9,1))))))+COUNT(IF(Inventory!$B$10:$B$1000=$B163,IF(Inventory!$C$10:$C$1000=$C163,IF(Inventory!$D$10:$D$1000=$D163,IF(Inventory!$J$10:$J$1000=wifr,IF(Inventory!$P$10:$P$1000=M$9,1)))))))</f>
        <v/>
      </c>
      <c r="N163" s="121" t="str">
        <f t="array" ref="N163">IF($D163="","",COUNT(IF(Inventory!$B$10:$B$1000=$B163,IF(Inventory!$C$10:$C$1000=$C163,IF(Inventory!$D$10:$D$1000=$D163,IF(Inventory!$J$10:$J$1000=wicr,IF(Inventory!$P$10:$P$1000=N$9,1))))))+COUNT(IF(Inventory!$B$10:$B$1000=$B163,IF(Inventory!$C$10:$C$1000=$C163,IF(Inventory!$D$10:$D$1000=$D163,IF(Inventory!$J$10:$J$1000=wifr,IF(Inventory!$P$10:$P$1000=N$9,1)))))))</f>
        <v/>
      </c>
      <c r="O163" s="121" t="str">
        <f t="array" ref="O163">IF($D163="","",COUNT(IF(Inventory!$B$10:$B$1000=$B163,IF(Inventory!$C$10:$C$1000=$C163,IF(Inventory!$D$10:$D$1000=$D163,IF(Inventory!$J$10:$J$1000=wicr,IF(Inventory!$P$10:$P$1000=O$9,1))))))+COUNT(IF(Inventory!$B$10:$B$1000=$B163,IF(Inventory!$C$10:$C$1000=$C163,IF(Inventory!$D$10:$D$1000=$D163,IF(Inventory!$J$10:$J$1000=wifr,IF(Inventory!$P$10:$P$1000=O$9,1)))))))</f>
        <v/>
      </c>
      <c r="P163" s="121" t="str">
        <f t="array" ref="P163">IF($D163="","",COUNT(IF(Inventory!$B$10:$B$1000=$B163,IF(Inventory!$C$10:$C$1000=$C163,IF(Inventory!$D$10:$D$1000=$D163,IF(Inventory!$J$10:$J$1000=wicr,IF(Inventory!$P$10:$P$1000=P$9,1))))))+COUNT(IF(Inventory!$B$10:$B$1000=$B163,IF(Inventory!$C$10:$C$1000=$C163,IF(Inventory!$D$10:$D$1000=$D163,IF(Inventory!$J$10:$J$1000=wifr,IF(Inventory!$P$10:$P$1000=P$9,1)))))))</f>
        <v/>
      </c>
      <c r="Q163" s="122" t="str">
        <f t="shared" si="29"/>
        <v/>
      </c>
      <c r="R163" s="121" t="str">
        <f t="array" ref="R163">IF($D163="","",COUNT(IF(Inventory!$B$10:$B$1000=$B163,IF(Inventory!$C$10:$C$1000=$C163,IF(Inventory!$D$10:$D$1000=$D163,IF(Inventory!$J$10:$J$1000=frig,1))))))</f>
        <v/>
      </c>
      <c r="S163" s="121" t="str">
        <f t="array" ref="S163">IF($D163="","",COUNT(IF(Inventory!$B$10:$B$1000=$B163,IF(Inventory!$C$10:$C$1000=$C163,IF(Inventory!$D$10:$D$1000=$D163,IF(Inventory!$J$10:$J$1000=frig,IF(Inventory!$P$10:$P$1000=S$9,1)))))))</f>
        <v/>
      </c>
      <c r="T163" s="121" t="str">
        <f t="array" ref="T163">IF($D163="","",COUNT(IF(Inventory!$B$10:$B$1000=$B163,IF(Inventory!$C$10:$C$1000=$C163,IF(Inventory!$D$10:$D$1000=$D163,IF(Inventory!$J$10:$J$1000=frig,IF(Inventory!$P$10:$P$1000=T$9,1)))))))</f>
        <v/>
      </c>
      <c r="U163" s="121" t="str">
        <f t="array" ref="U163">IF($D163="","",COUNT(IF(Inventory!$B$10:$B$1000=$B163,IF(Inventory!$C$10:$C$1000=$C163,IF(Inventory!$D$10:$D$1000=$D163,IF(Inventory!$J$10:$J$1000=frig,IF(Inventory!$P$10:$P$1000=U$9,1)))))))</f>
        <v/>
      </c>
      <c r="V163" s="121" t="str">
        <f t="array" ref="V163">IF($D163="","",COUNT(IF(Inventory!$B$10:$B$1000=$B163,IF(Inventory!$C$10:$C$1000=$C163,IF(Inventory!$D$10:$D$1000=$D163,IF(Inventory!$J$10:$J$1000=frig,IF(Inventory!$P$10:$P$1000=V$9,1)))))))</f>
        <v/>
      </c>
      <c r="W163" s="121" t="str">
        <f t="array" ref="W163">IF($D163="","",COUNT(IF(Inventory!$B$10:$B$1000=$B163,IF(Inventory!$C$10:$C$1000=$C163,IF(Inventory!$D$10:$D$1000=$D163,IF(Inventory!$J$10:$J$1000=frig,IF(Inventory!$P$10:$P$1000=W$9,1)))))))</f>
        <v/>
      </c>
      <c r="X163" s="122" t="str">
        <f t="shared" si="30"/>
        <v/>
      </c>
      <c r="Y163" s="121" t="str">
        <f t="array" ref="Y163">IF($D163="","",COUNT(IF(Inventory!$B$10:$B$1000=$B163,IF(Inventory!$C$10:$C$1000=$C163,IF(Inventory!$D$10:$D$1000=$D163,IF(Inventory!$J$10:$J$1000=freez,1))))))</f>
        <v/>
      </c>
      <c r="Z163" s="121" t="str">
        <f t="array" ref="Z163">IF($D163="","",COUNT(IF(Inventory!$B$10:$B$1000=$B163,IF(Inventory!$C$10:$C$1000=$C163,IF(Inventory!$D$10:$D$1000=$D163,IF(Inventory!$J$10:$J$1000=freez,IF(Inventory!$P$10:$P$1000=Z$9,1)))))))</f>
        <v/>
      </c>
      <c r="AA163" s="121" t="str">
        <f t="array" ref="AA163">IF($D163="","",COUNT(IF(Inventory!$B$10:$B$1000=$B163,IF(Inventory!$C$10:$C$1000=$C163,IF(Inventory!$D$10:$D$1000=$D163,IF(Inventory!$J$10:$J$1000=freez,IF(Inventory!$P$10:$P$1000=AA$9,1)))))))</f>
        <v/>
      </c>
      <c r="AB163" s="121" t="str">
        <f t="array" ref="AB163">IF($D163="","",COUNT(IF(Inventory!$B$10:$B$1000=$B163,IF(Inventory!$C$10:$C$1000=$C163,IF(Inventory!$D$10:$D$1000=$D163,IF(Inventory!$J$10:$J$1000=freez,IF(Inventory!$P$10:$P$1000=AB$9,1)))))))</f>
        <v/>
      </c>
      <c r="AC163" s="121" t="str">
        <f t="array" ref="AC163">IF($D163="","",COUNT(IF(Inventory!$B$10:$B$1000=$B163,IF(Inventory!$C$10:$C$1000=$C163,IF(Inventory!$D$10:$D$1000=$D163,IF(Inventory!$J$10:$J$1000=freez,IF(Inventory!$P$10:$P$1000=AC$9,1)))))))</f>
        <v/>
      </c>
      <c r="AD163" s="121" t="str">
        <f t="array" ref="AD163">IF($D163="","",COUNT(IF(Inventory!$B$10:$B$1000=$B163,IF(Inventory!$C$10:$C$1000=$C163,IF(Inventory!$D$10:$D$1000=$D163,IF(Inventory!$J$10:$J$1000=freez,IF(Inventory!$P$10:$P$1000=AD$9,1)))))))</f>
        <v/>
      </c>
      <c r="AE163" s="122" t="str">
        <f t="shared" si="31"/>
        <v/>
      </c>
      <c r="AF163" s="121" t="str">
        <f t="array" ref="AF163">IF($D163="","",SUM(IF(Inventory!$B$10:$B$1000=$B163,IF(Inventory!$C$10:$C$1000=$C163,IF(Inventory!$D$10:$D$1000=$D163,IF(Inventory!$J$10:$J$1000=frig,Inventory!$AC$10:$AC$1000)))))+SUM(IF(Inventory!$B$10:$B$1000=$B163,IF(Inventory!$C$10:$C$1000=$C163,IF(Inventory!$D$10:$D$1000=$D163,IF(Inventory!$J$10:$J$1000=wicr,Inventory!$AC$10:$AC$1000))))))</f>
        <v/>
      </c>
      <c r="AG163" s="121" t="str">
        <f t="array" ref="AG163">IF($D163="","",SUM(IF(Inventory!$B$10:$B$1000=$B163,IF(Inventory!$C$10:$C$1000=$C163,IF(Inventory!$D$10:$D$1000=$D163,IF(Inventory!$J$10:$J$1000=frig,IF(Inventory!$P$10:$P$1000=AG$9,Inventory!$AC$10:$AC$1000))))))+SUM(IF(Inventory!$B$10:$B$1000=$B163,IF(Inventory!$C$10:$C$1000=$C163,IF(Inventory!$D$10:$D$1000=$D163,IF(Inventory!$J$10:$J$1000=wicr,IF(Inventory!$P$10:$P$1000=AG$9,Inventory!$AC$10:$AC$1000)))))))</f>
        <v/>
      </c>
      <c r="AH163" s="121" t="str">
        <f t="array" ref="AH163">IF($D163="","",SUM(IF(Inventory!$B$10:$B$1000=$B163,IF(Inventory!$C$10:$C$1000=$C163,IF(Inventory!$D$10:$D$1000=$D163,IF(Inventory!$J$10:$J$1000=frig,IF(Inventory!$P$10:$P$1000=AH$9,Inventory!$AC$10:$AC$1000))))))+SUM(IF(Inventory!$B$10:$B$1000=$B163,IF(Inventory!$C$10:$C$1000=$C163,IF(Inventory!$D$10:$D$1000=$D163,IF(Inventory!$J$10:$J$1000=wicr,IF(Inventory!$P$10:$P$1000=AH$9,Inventory!$AC$10:$AC$1000)))))))</f>
        <v/>
      </c>
      <c r="AI163" s="121" t="str">
        <f t="array" ref="AI163">IF($D163="","",SUM(IF(Inventory!$B$10:$B$1000=$B163,IF(Inventory!$C$10:$C$1000=$C163,IF(Inventory!$D$10:$D$1000=$D163,IF(Inventory!$J$10:$J$1000=frig,IF(Inventory!$P$10:$P$1000=AI$9,Inventory!$AC$10:$AC$1000))))))+SUM(IF(Inventory!$B$10:$B$1000=$B163,IF(Inventory!$C$10:$C$1000=$C163,IF(Inventory!$D$10:$D$1000=$D163,IF(Inventory!$J$10:$J$1000=wicr,IF(Inventory!$P$10:$P$1000=AI$9,Inventory!$AC$10:$AC$1000)))))))</f>
        <v/>
      </c>
      <c r="AJ163" s="121" t="str">
        <f t="array" ref="AJ163">IF($D163="","",SUM(IF(Inventory!$B$10:$B$1000=$B163,IF(Inventory!$C$10:$C$1000=$C163,IF(Inventory!$D$10:$D$1000=$D163,IF(Inventory!$J$10:$J$1000=frig,IF(Inventory!$P$10:$P$1000=AJ$9,Inventory!$AC$10:$AC$1000))))))+SUM(IF(Inventory!$B$10:$B$1000=$B163,IF(Inventory!$C$10:$C$1000=$C163,IF(Inventory!$D$10:$D$1000=$D163,IF(Inventory!$J$10:$J$1000=wicr,IF(Inventory!$P$10:$P$1000=AJ$9,Inventory!$AC$10:$AC$1000)))))))</f>
        <v/>
      </c>
      <c r="AK163" s="121" t="str">
        <f t="array" ref="AK163">IF($D163="","",SUM(IF(Inventory!$B$10:$B$1000=$B163,IF(Inventory!$C$10:$C$1000=$C163,IF(Inventory!$D$10:$D$1000=$D163,IF(Inventory!$J$10:$J$1000=frig,IF(Inventory!$P$10:$P$1000=AK$9,Inventory!$AC$10:$AC$1000))))))+SUM(IF(Inventory!$B$10:$B$1000=$B163,IF(Inventory!$C$10:$C$1000=$C163,IF(Inventory!$D$10:$D$1000=$D163,IF(Inventory!$J$10:$J$1000=wicr,IF(Inventory!$P$10:$P$1000=AK$9,Inventory!$AC$10:$AC$1000)))))))</f>
        <v/>
      </c>
      <c r="AL163" s="123" t="str">
        <f t="shared" si="32"/>
        <v/>
      </c>
      <c r="AM163" s="121" t="str">
        <f t="array" ref="AM163">IF($D163="","",SUM(IF(Inventory!$B$10:$B$1000=$B163,IF(Inventory!$C$10:$C$1000=$C163,IF(Inventory!$D$10:$D$1000=$D163,IF(Inventory!$J$10:$J$1000=freez,Inventory!$AD$10:$AD$1000)))))+SUM(IF(Inventory!$B$10:$B$1000=$B163,IF(Inventory!$C$10:$C$1000=$C163,IF(Inventory!$D$10:$D$1000=$D163,IF(Inventory!$J$10:$J$1000=wifr,Inventory!$AD$10:$AD$1000))))))</f>
        <v/>
      </c>
      <c r="AN163" s="121" t="str">
        <f t="array" ref="AN163">IF($D163="","",SUM(IF(Inventory!$B$10:$B$1000=$B163,IF(Inventory!$C$10:$C$1000=$C163,IF(Inventory!$D$10:$D$1000=$D163,IF(Inventory!$J$10:$J$1000=freez,IF(Inventory!$P$10:$P$1000=AN$9,Inventory!$AD$10:$AD$1000))))))+SUM(IF(Inventory!$B$10:$B$1000=$B163,IF(Inventory!$C$10:$C$1000=$C163,IF(Inventory!$D$10:$D$1000=$D163,IF(Inventory!$J$10:$J$1000=wifr,IF(Inventory!$P$10:$P$1000=AN$9,Inventory!$AD$10:$AD$1000)))))))</f>
        <v/>
      </c>
      <c r="AO163" s="121" t="str">
        <f t="array" ref="AO163">IF($D163="","",SUM(IF(Inventory!$B$10:$B$1000=$B163,IF(Inventory!$C$10:$C$1000=$C163,IF(Inventory!$D$10:$D$1000=$D163,IF(Inventory!$J$10:$J$1000=freez,IF(Inventory!$P$10:$P$1000=AO$9,Inventory!$AD$10:$AD$1000))))))+SUM(IF(Inventory!$B$10:$B$1000=$B163,IF(Inventory!$C$10:$C$1000=$C163,IF(Inventory!$D$10:$D$1000=$D163,IF(Inventory!$J$10:$J$1000=wifr,IF(Inventory!$P$10:$P$1000=AO$9,Inventory!$AD$10:$AD$1000)))))))</f>
        <v/>
      </c>
      <c r="AP163" s="121" t="str">
        <f t="array" ref="AP163">IF($D163="","",SUM(IF(Inventory!$B$10:$B$1000=$B163,IF(Inventory!$C$10:$C$1000=$C163,IF(Inventory!$D$10:$D$1000=$D163,IF(Inventory!$J$10:$J$1000=freez,IF(Inventory!$P$10:$P$1000=AP$9,Inventory!$AD$10:$AD$1000))))))+SUM(IF(Inventory!$B$10:$B$1000=$B163,IF(Inventory!$C$10:$C$1000=$C163,IF(Inventory!$D$10:$D$1000=$D163,IF(Inventory!$J$10:$J$1000=wifr,IF(Inventory!$P$10:$P$1000=AP$9,Inventory!$AD$10:$AD$1000)))))))</f>
        <v/>
      </c>
      <c r="AQ163" s="121" t="str">
        <f t="array" ref="AQ163">IF($D163="","",SUM(IF(Inventory!$B$10:$B$1000=$B163,IF(Inventory!$C$10:$C$1000=$C163,IF(Inventory!$D$10:$D$1000=$D163,IF(Inventory!$J$10:$J$1000=freez,IF(Inventory!$P$10:$P$1000=AQ$9,Inventory!$AD$10:$AD$1000))))))+SUM(IF(Inventory!$B$10:$B$1000=$B163,IF(Inventory!$C$10:$C$1000=$C163,IF(Inventory!$D$10:$D$1000=$D163,IF(Inventory!$J$10:$J$1000=wifr,IF(Inventory!$P$10:$P$1000=AQ$9,Inventory!$AD$10:$AD$1000)))))))</f>
        <v/>
      </c>
      <c r="AR163" s="121" t="str">
        <f t="array" ref="AR163">IF($D163="","",SUM(IF(Inventory!$B$10:$B$1000=$B163,IF(Inventory!$C$10:$C$1000=$C163,IF(Inventory!$D$10:$D$1000=$D163,IF(Inventory!$J$10:$J$1000=freez,IF(Inventory!$P$10:$P$1000=AR$9,Inventory!$AD$10:$AD$1000))))))+SUM(IF(Inventory!$B$10:$B$1000=$B163,IF(Inventory!$C$10:$C$1000=$C163,IF(Inventory!$D$10:$D$1000=$D163,IF(Inventory!$J$10:$J$1000=wifr,IF(Inventory!$P$10:$P$1000=AR$9,Inventory!$AD$10:$AD$1000)))))))</f>
        <v/>
      </c>
      <c r="AS163" s="124" t="str">
        <f t="shared" si="33"/>
        <v/>
      </c>
      <c r="AU163" s="352"/>
      <c r="AV163" s="352"/>
      <c r="AX163" s="125">
        <f>IF($C163="",0,Prog!$H161*AX$6*($AU163+$AV163)/12000)</f>
        <v>0</v>
      </c>
      <c r="AY163" s="125">
        <f>IF($C163="",0,Prog!$H161*AY$6*($AU163+$AV163)/12000)</f>
        <v>0</v>
      </c>
      <c r="AZ163" s="121"/>
    </row>
    <row r="164" spans="1:52" ht="16.5" x14ac:dyDescent="0.3">
      <c r="A164" s="279" t="str">
        <f>IF(Prog!B162="","",Prog!B162)</f>
        <v/>
      </c>
      <c r="B164" s="279" t="str">
        <f>IF(Prog!C162="","",Prog!C162)</f>
        <v/>
      </c>
      <c r="C164" s="279" t="str">
        <f>IF(Prog!D162="","",Prog!D162)</f>
        <v/>
      </c>
      <c r="D164" s="120"/>
      <c r="E164" s="121" t="str">
        <f t="array" ref="E164">IF($D164="","",COUNT(IF(Inventory!$B$10:$B$1000=$B164,IF(Inventory!$C$10:$C$1000=$C164,IF(Inventory!$D$10:$D$1000=$D164,IF(Inventory!$P$10:$P$1000=E$9,1))))))</f>
        <v/>
      </c>
      <c r="F164" s="121" t="str">
        <f t="array" ref="F164">IF($D164="","",COUNT(IF(Inventory!$B$10:$B$1000=$B164,IF(Inventory!$C$10:$C$1000=$C164,IF(Inventory!$D$10:$D$1000=$D164,IF(Inventory!$P$10:$P$1000=F$9,1))))))</f>
        <v/>
      </c>
      <c r="G164" s="121" t="str">
        <f t="array" ref="G164">IF($D164="","",COUNT(IF(Inventory!$B$10:$B$1000=$B164,IF(Inventory!$C$10:$C$1000=$C164,IF(Inventory!$D$10:$D$1000=$D164,IF(Inventory!$P$10:$P$1000=G$9,1))))))</f>
        <v/>
      </c>
      <c r="H164" s="121" t="str">
        <f t="array" ref="H164">IF($D164="","",COUNT(IF(Inventory!$B$10:$B$1000=$B164,IF(Inventory!$C$10:$C$1000=$C164,IF(Inventory!$D$10:$D$1000=$D164,IF(Inventory!$P$10:$P$1000=H$9,1))))))</f>
        <v/>
      </c>
      <c r="I164" s="121" t="str">
        <f t="array" ref="I164">IF($D164="","",COUNT(IF(Inventory!$B$10:$B$1000=$B164,IF(Inventory!$C$10:$C$1000=$C164,IF(Inventory!$D$10:$D$1000=$D164,IF(Inventory!$P$10:$P$1000=I$9,1))))))</f>
        <v/>
      </c>
      <c r="J164" s="121">
        <f t="shared" si="28"/>
        <v>0</v>
      </c>
      <c r="K164" s="121" t="str">
        <f t="array" ref="K164">IF($D164="","",COUNT(IF(Inventory!$B$10:$B$1000=$B164,IF(Inventory!$C$10:$C$1000=$C164,IF(Inventory!$D$10:$D$1000=$D164,IF(Inventory!$J$10:$J$1000=wicr,1)))))+COUNT(IF(Inventory!$B$10:$B$1000=$B164,IF(Inventory!$C$10:$C$1000=$C164,IF(Inventory!$D$10:$D$1000=$D164,IF(Inventory!$J$10:$J$1000=wifr,1))))))</f>
        <v/>
      </c>
      <c r="L164" s="121" t="str">
        <f t="array" ref="L164">IF($D164="","",COUNT(IF(Inventory!$B$10:$B$1000=$B164,IF(Inventory!$C$10:$C$1000=$C164,IF(Inventory!$D$10:$D$1000=$D164,IF(Inventory!$J$10:$J$1000=wicr,IF(Inventory!$P$10:$P$1000=L$9,1))))))+COUNT(IF(Inventory!$B$10:$B$1000=$B164,IF(Inventory!$C$10:$C$1000=$C164,IF(Inventory!$D$10:$D$1000=$D164,IF(Inventory!$J$10:$J$1000=wifr,IF(Inventory!$P$10:$P$1000=L$9,1)))))))</f>
        <v/>
      </c>
      <c r="M164" s="121" t="str">
        <f t="array" ref="M164">IF($D164="","",COUNT(IF(Inventory!$B$10:$B$1000=$B164,IF(Inventory!$C$10:$C$1000=$C164,IF(Inventory!$D$10:$D$1000=$D164,IF(Inventory!$J$10:$J$1000=wicr,IF(Inventory!$P$10:$P$1000=M$9,1))))))+COUNT(IF(Inventory!$B$10:$B$1000=$B164,IF(Inventory!$C$10:$C$1000=$C164,IF(Inventory!$D$10:$D$1000=$D164,IF(Inventory!$J$10:$J$1000=wifr,IF(Inventory!$P$10:$P$1000=M$9,1)))))))</f>
        <v/>
      </c>
      <c r="N164" s="121" t="str">
        <f t="array" ref="N164">IF($D164="","",COUNT(IF(Inventory!$B$10:$B$1000=$B164,IF(Inventory!$C$10:$C$1000=$C164,IF(Inventory!$D$10:$D$1000=$D164,IF(Inventory!$J$10:$J$1000=wicr,IF(Inventory!$P$10:$P$1000=N$9,1))))))+COUNT(IF(Inventory!$B$10:$B$1000=$B164,IF(Inventory!$C$10:$C$1000=$C164,IF(Inventory!$D$10:$D$1000=$D164,IF(Inventory!$J$10:$J$1000=wifr,IF(Inventory!$P$10:$P$1000=N$9,1)))))))</f>
        <v/>
      </c>
      <c r="O164" s="121" t="str">
        <f t="array" ref="O164">IF($D164="","",COUNT(IF(Inventory!$B$10:$B$1000=$B164,IF(Inventory!$C$10:$C$1000=$C164,IF(Inventory!$D$10:$D$1000=$D164,IF(Inventory!$J$10:$J$1000=wicr,IF(Inventory!$P$10:$P$1000=O$9,1))))))+COUNT(IF(Inventory!$B$10:$B$1000=$B164,IF(Inventory!$C$10:$C$1000=$C164,IF(Inventory!$D$10:$D$1000=$D164,IF(Inventory!$J$10:$J$1000=wifr,IF(Inventory!$P$10:$P$1000=O$9,1)))))))</f>
        <v/>
      </c>
      <c r="P164" s="121" t="str">
        <f t="array" ref="P164">IF($D164="","",COUNT(IF(Inventory!$B$10:$B$1000=$B164,IF(Inventory!$C$10:$C$1000=$C164,IF(Inventory!$D$10:$D$1000=$D164,IF(Inventory!$J$10:$J$1000=wicr,IF(Inventory!$P$10:$P$1000=P$9,1))))))+COUNT(IF(Inventory!$B$10:$B$1000=$B164,IF(Inventory!$C$10:$C$1000=$C164,IF(Inventory!$D$10:$D$1000=$D164,IF(Inventory!$J$10:$J$1000=wifr,IF(Inventory!$P$10:$P$1000=P$9,1)))))))</f>
        <v/>
      </c>
      <c r="Q164" s="122" t="str">
        <f t="shared" si="29"/>
        <v/>
      </c>
      <c r="R164" s="121" t="str">
        <f t="array" ref="R164">IF($D164="","",COUNT(IF(Inventory!$B$10:$B$1000=$B164,IF(Inventory!$C$10:$C$1000=$C164,IF(Inventory!$D$10:$D$1000=$D164,IF(Inventory!$J$10:$J$1000=frig,1))))))</f>
        <v/>
      </c>
      <c r="S164" s="121" t="str">
        <f t="array" ref="S164">IF($D164="","",COUNT(IF(Inventory!$B$10:$B$1000=$B164,IF(Inventory!$C$10:$C$1000=$C164,IF(Inventory!$D$10:$D$1000=$D164,IF(Inventory!$J$10:$J$1000=frig,IF(Inventory!$P$10:$P$1000=S$9,1)))))))</f>
        <v/>
      </c>
      <c r="T164" s="121" t="str">
        <f t="array" ref="T164">IF($D164="","",COUNT(IF(Inventory!$B$10:$B$1000=$B164,IF(Inventory!$C$10:$C$1000=$C164,IF(Inventory!$D$10:$D$1000=$D164,IF(Inventory!$J$10:$J$1000=frig,IF(Inventory!$P$10:$P$1000=T$9,1)))))))</f>
        <v/>
      </c>
      <c r="U164" s="121" t="str">
        <f t="array" ref="U164">IF($D164="","",COUNT(IF(Inventory!$B$10:$B$1000=$B164,IF(Inventory!$C$10:$C$1000=$C164,IF(Inventory!$D$10:$D$1000=$D164,IF(Inventory!$J$10:$J$1000=frig,IF(Inventory!$P$10:$P$1000=U$9,1)))))))</f>
        <v/>
      </c>
      <c r="V164" s="121" t="str">
        <f t="array" ref="V164">IF($D164="","",COUNT(IF(Inventory!$B$10:$B$1000=$B164,IF(Inventory!$C$10:$C$1000=$C164,IF(Inventory!$D$10:$D$1000=$D164,IF(Inventory!$J$10:$J$1000=frig,IF(Inventory!$P$10:$P$1000=V$9,1)))))))</f>
        <v/>
      </c>
      <c r="W164" s="121" t="str">
        <f t="array" ref="W164">IF($D164="","",COUNT(IF(Inventory!$B$10:$B$1000=$B164,IF(Inventory!$C$10:$C$1000=$C164,IF(Inventory!$D$10:$D$1000=$D164,IF(Inventory!$J$10:$J$1000=frig,IF(Inventory!$P$10:$P$1000=W$9,1)))))))</f>
        <v/>
      </c>
      <c r="X164" s="122" t="str">
        <f t="shared" si="30"/>
        <v/>
      </c>
      <c r="Y164" s="121" t="str">
        <f t="array" ref="Y164">IF($D164="","",COUNT(IF(Inventory!$B$10:$B$1000=$B164,IF(Inventory!$C$10:$C$1000=$C164,IF(Inventory!$D$10:$D$1000=$D164,IF(Inventory!$J$10:$J$1000=freez,1))))))</f>
        <v/>
      </c>
      <c r="Z164" s="121" t="str">
        <f t="array" ref="Z164">IF($D164="","",COUNT(IF(Inventory!$B$10:$B$1000=$B164,IF(Inventory!$C$10:$C$1000=$C164,IF(Inventory!$D$10:$D$1000=$D164,IF(Inventory!$J$10:$J$1000=freez,IF(Inventory!$P$10:$P$1000=Z$9,1)))))))</f>
        <v/>
      </c>
      <c r="AA164" s="121" t="str">
        <f t="array" ref="AA164">IF($D164="","",COUNT(IF(Inventory!$B$10:$B$1000=$B164,IF(Inventory!$C$10:$C$1000=$C164,IF(Inventory!$D$10:$D$1000=$D164,IF(Inventory!$J$10:$J$1000=freez,IF(Inventory!$P$10:$P$1000=AA$9,1)))))))</f>
        <v/>
      </c>
      <c r="AB164" s="121" t="str">
        <f t="array" ref="AB164">IF($D164="","",COUNT(IF(Inventory!$B$10:$B$1000=$B164,IF(Inventory!$C$10:$C$1000=$C164,IF(Inventory!$D$10:$D$1000=$D164,IF(Inventory!$J$10:$J$1000=freez,IF(Inventory!$P$10:$P$1000=AB$9,1)))))))</f>
        <v/>
      </c>
      <c r="AC164" s="121" t="str">
        <f t="array" ref="AC164">IF($D164="","",COUNT(IF(Inventory!$B$10:$B$1000=$B164,IF(Inventory!$C$10:$C$1000=$C164,IF(Inventory!$D$10:$D$1000=$D164,IF(Inventory!$J$10:$J$1000=freez,IF(Inventory!$P$10:$P$1000=AC$9,1)))))))</f>
        <v/>
      </c>
      <c r="AD164" s="121" t="str">
        <f t="array" ref="AD164">IF($D164="","",COUNT(IF(Inventory!$B$10:$B$1000=$B164,IF(Inventory!$C$10:$C$1000=$C164,IF(Inventory!$D$10:$D$1000=$D164,IF(Inventory!$J$10:$J$1000=freez,IF(Inventory!$P$10:$P$1000=AD$9,1)))))))</f>
        <v/>
      </c>
      <c r="AE164" s="122" t="str">
        <f t="shared" si="31"/>
        <v/>
      </c>
      <c r="AF164" s="121" t="str">
        <f t="array" ref="AF164">IF($D164="","",SUM(IF(Inventory!$B$10:$B$1000=$B164,IF(Inventory!$C$10:$C$1000=$C164,IF(Inventory!$D$10:$D$1000=$D164,IF(Inventory!$J$10:$J$1000=frig,Inventory!$AC$10:$AC$1000)))))+SUM(IF(Inventory!$B$10:$B$1000=$B164,IF(Inventory!$C$10:$C$1000=$C164,IF(Inventory!$D$10:$D$1000=$D164,IF(Inventory!$J$10:$J$1000=wicr,Inventory!$AC$10:$AC$1000))))))</f>
        <v/>
      </c>
      <c r="AG164" s="121" t="str">
        <f t="array" ref="AG164">IF($D164="","",SUM(IF(Inventory!$B$10:$B$1000=$B164,IF(Inventory!$C$10:$C$1000=$C164,IF(Inventory!$D$10:$D$1000=$D164,IF(Inventory!$J$10:$J$1000=frig,IF(Inventory!$P$10:$P$1000=AG$9,Inventory!$AC$10:$AC$1000))))))+SUM(IF(Inventory!$B$10:$B$1000=$B164,IF(Inventory!$C$10:$C$1000=$C164,IF(Inventory!$D$10:$D$1000=$D164,IF(Inventory!$J$10:$J$1000=wicr,IF(Inventory!$P$10:$P$1000=AG$9,Inventory!$AC$10:$AC$1000)))))))</f>
        <v/>
      </c>
      <c r="AH164" s="121" t="str">
        <f t="array" ref="AH164">IF($D164="","",SUM(IF(Inventory!$B$10:$B$1000=$B164,IF(Inventory!$C$10:$C$1000=$C164,IF(Inventory!$D$10:$D$1000=$D164,IF(Inventory!$J$10:$J$1000=frig,IF(Inventory!$P$10:$P$1000=AH$9,Inventory!$AC$10:$AC$1000))))))+SUM(IF(Inventory!$B$10:$B$1000=$B164,IF(Inventory!$C$10:$C$1000=$C164,IF(Inventory!$D$10:$D$1000=$D164,IF(Inventory!$J$10:$J$1000=wicr,IF(Inventory!$P$10:$P$1000=AH$9,Inventory!$AC$10:$AC$1000)))))))</f>
        <v/>
      </c>
      <c r="AI164" s="121" t="str">
        <f t="array" ref="AI164">IF($D164="","",SUM(IF(Inventory!$B$10:$B$1000=$B164,IF(Inventory!$C$10:$C$1000=$C164,IF(Inventory!$D$10:$D$1000=$D164,IF(Inventory!$J$10:$J$1000=frig,IF(Inventory!$P$10:$P$1000=AI$9,Inventory!$AC$10:$AC$1000))))))+SUM(IF(Inventory!$B$10:$B$1000=$B164,IF(Inventory!$C$10:$C$1000=$C164,IF(Inventory!$D$10:$D$1000=$D164,IF(Inventory!$J$10:$J$1000=wicr,IF(Inventory!$P$10:$P$1000=AI$9,Inventory!$AC$10:$AC$1000)))))))</f>
        <v/>
      </c>
      <c r="AJ164" s="121" t="str">
        <f t="array" ref="AJ164">IF($D164="","",SUM(IF(Inventory!$B$10:$B$1000=$B164,IF(Inventory!$C$10:$C$1000=$C164,IF(Inventory!$D$10:$D$1000=$D164,IF(Inventory!$J$10:$J$1000=frig,IF(Inventory!$P$10:$P$1000=AJ$9,Inventory!$AC$10:$AC$1000))))))+SUM(IF(Inventory!$B$10:$B$1000=$B164,IF(Inventory!$C$10:$C$1000=$C164,IF(Inventory!$D$10:$D$1000=$D164,IF(Inventory!$J$10:$J$1000=wicr,IF(Inventory!$P$10:$P$1000=AJ$9,Inventory!$AC$10:$AC$1000)))))))</f>
        <v/>
      </c>
      <c r="AK164" s="121" t="str">
        <f t="array" ref="AK164">IF($D164="","",SUM(IF(Inventory!$B$10:$B$1000=$B164,IF(Inventory!$C$10:$C$1000=$C164,IF(Inventory!$D$10:$D$1000=$D164,IF(Inventory!$J$10:$J$1000=frig,IF(Inventory!$P$10:$P$1000=AK$9,Inventory!$AC$10:$AC$1000))))))+SUM(IF(Inventory!$B$10:$B$1000=$B164,IF(Inventory!$C$10:$C$1000=$C164,IF(Inventory!$D$10:$D$1000=$D164,IF(Inventory!$J$10:$J$1000=wicr,IF(Inventory!$P$10:$P$1000=AK$9,Inventory!$AC$10:$AC$1000)))))))</f>
        <v/>
      </c>
      <c r="AL164" s="123" t="str">
        <f t="shared" si="32"/>
        <v/>
      </c>
      <c r="AM164" s="121" t="str">
        <f t="array" ref="AM164">IF($D164="","",SUM(IF(Inventory!$B$10:$B$1000=$B164,IF(Inventory!$C$10:$C$1000=$C164,IF(Inventory!$D$10:$D$1000=$D164,IF(Inventory!$J$10:$J$1000=freez,Inventory!$AD$10:$AD$1000)))))+SUM(IF(Inventory!$B$10:$B$1000=$B164,IF(Inventory!$C$10:$C$1000=$C164,IF(Inventory!$D$10:$D$1000=$D164,IF(Inventory!$J$10:$J$1000=wifr,Inventory!$AD$10:$AD$1000))))))</f>
        <v/>
      </c>
      <c r="AN164" s="121" t="str">
        <f t="array" ref="AN164">IF($D164="","",SUM(IF(Inventory!$B$10:$B$1000=$B164,IF(Inventory!$C$10:$C$1000=$C164,IF(Inventory!$D$10:$D$1000=$D164,IF(Inventory!$J$10:$J$1000=freez,IF(Inventory!$P$10:$P$1000=AN$9,Inventory!$AD$10:$AD$1000))))))+SUM(IF(Inventory!$B$10:$B$1000=$B164,IF(Inventory!$C$10:$C$1000=$C164,IF(Inventory!$D$10:$D$1000=$D164,IF(Inventory!$J$10:$J$1000=wifr,IF(Inventory!$P$10:$P$1000=AN$9,Inventory!$AD$10:$AD$1000)))))))</f>
        <v/>
      </c>
      <c r="AO164" s="121" t="str">
        <f t="array" ref="AO164">IF($D164="","",SUM(IF(Inventory!$B$10:$B$1000=$B164,IF(Inventory!$C$10:$C$1000=$C164,IF(Inventory!$D$10:$D$1000=$D164,IF(Inventory!$J$10:$J$1000=freez,IF(Inventory!$P$10:$P$1000=AO$9,Inventory!$AD$10:$AD$1000))))))+SUM(IF(Inventory!$B$10:$B$1000=$B164,IF(Inventory!$C$10:$C$1000=$C164,IF(Inventory!$D$10:$D$1000=$D164,IF(Inventory!$J$10:$J$1000=wifr,IF(Inventory!$P$10:$P$1000=AO$9,Inventory!$AD$10:$AD$1000)))))))</f>
        <v/>
      </c>
      <c r="AP164" s="121" t="str">
        <f t="array" ref="AP164">IF($D164="","",SUM(IF(Inventory!$B$10:$B$1000=$B164,IF(Inventory!$C$10:$C$1000=$C164,IF(Inventory!$D$10:$D$1000=$D164,IF(Inventory!$J$10:$J$1000=freez,IF(Inventory!$P$10:$P$1000=AP$9,Inventory!$AD$10:$AD$1000))))))+SUM(IF(Inventory!$B$10:$B$1000=$B164,IF(Inventory!$C$10:$C$1000=$C164,IF(Inventory!$D$10:$D$1000=$D164,IF(Inventory!$J$10:$J$1000=wifr,IF(Inventory!$P$10:$P$1000=AP$9,Inventory!$AD$10:$AD$1000)))))))</f>
        <v/>
      </c>
      <c r="AQ164" s="121" t="str">
        <f t="array" ref="AQ164">IF($D164="","",SUM(IF(Inventory!$B$10:$B$1000=$B164,IF(Inventory!$C$10:$C$1000=$C164,IF(Inventory!$D$10:$D$1000=$D164,IF(Inventory!$J$10:$J$1000=freez,IF(Inventory!$P$10:$P$1000=AQ$9,Inventory!$AD$10:$AD$1000))))))+SUM(IF(Inventory!$B$10:$B$1000=$B164,IF(Inventory!$C$10:$C$1000=$C164,IF(Inventory!$D$10:$D$1000=$D164,IF(Inventory!$J$10:$J$1000=wifr,IF(Inventory!$P$10:$P$1000=AQ$9,Inventory!$AD$10:$AD$1000)))))))</f>
        <v/>
      </c>
      <c r="AR164" s="121" t="str">
        <f t="array" ref="AR164">IF($D164="","",SUM(IF(Inventory!$B$10:$B$1000=$B164,IF(Inventory!$C$10:$C$1000=$C164,IF(Inventory!$D$10:$D$1000=$D164,IF(Inventory!$J$10:$J$1000=freez,IF(Inventory!$P$10:$P$1000=AR$9,Inventory!$AD$10:$AD$1000))))))+SUM(IF(Inventory!$B$10:$B$1000=$B164,IF(Inventory!$C$10:$C$1000=$C164,IF(Inventory!$D$10:$D$1000=$D164,IF(Inventory!$J$10:$J$1000=wifr,IF(Inventory!$P$10:$P$1000=AR$9,Inventory!$AD$10:$AD$1000)))))))</f>
        <v/>
      </c>
      <c r="AS164" s="124" t="str">
        <f t="shared" si="33"/>
        <v/>
      </c>
      <c r="AU164" s="352"/>
      <c r="AV164" s="352"/>
      <c r="AX164" s="125">
        <f>IF($C164="",0,Prog!$H162*AX$6*($AU164+$AV164)/12000)</f>
        <v>0</v>
      </c>
      <c r="AY164" s="125">
        <f>IF($C164="",0,Prog!$H162*AY$6*($AU164+$AV164)/12000)</f>
        <v>0</v>
      </c>
      <c r="AZ164" s="121"/>
    </row>
    <row r="165" spans="1:52" ht="16.5" x14ac:dyDescent="0.3">
      <c r="A165" s="279" t="str">
        <f>IF(Prog!B163="","",Prog!B163)</f>
        <v/>
      </c>
      <c r="B165" s="279" t="str">
        <f>IF(Prog!C163="","",Prog!C163)</f>
        <v/>
      </c>
      <c r="C165" s="279" t="str">
        <f>IF(Prog!D163="","",Prog!D163)</f>
        <v/>
      </c>
      <c r="D165" s="120"/>
      <c r="E165" s="121" t="str">
        <f t="array" ref="E165">IF($D165="","",COUNT(IF(Inventory!$B$10:$B$1000=$B165,IF(Inventory!$C$10:$C$1000=$C165,IF(Inventory!$D$10:$D$1000=$D165,IF(Inventory!$P$10:$P$1000=E$9,1))))))</f>
        <v/>
      </c>
      <c r="F165" s="121" t="str">
        <f t="array" ref="F165">IF($D165="","",COUNT(IF(Inventory!$B$10:$B$1000=$B165,IF(Inventory!$C$10:$C$1000=$C165,IF(Inventory!$D$10:$D$1000=$D165,IF(Inventory!$P$10:$P$1000=F$9,1))))))</f>
        <v/>
      </c>
      <c r="G165" s="121" t="str">
        <f t="array" ref="G165">IF($D165="","",COUNT(IF(Inventory!$B$10:$B$1000=$B165,IF(Inventory!$C$10:$C$1000=$C165,IF(Inventory!$D$10:$D$1000=$D165,IF(Inventory!$P$10:$P$1000=G$9,1))))))</f>
        <v/>
      </c>
      <c r="H165" s="121" t="str">
        <f t="array" ref="H165">IF($D165="","",COUNT(IF(Inventory!$B$10:$B$1000=$B165,IF(Inventory!$C$10:$C$1000=$C165,IF(Inventory!$D$10:$D$1000=$D165,IF(Inventory!$P$10:$P$1000=H$9,1))))))</f>
        <v/>
      </c>
      <c r="I165" s="121" t="str">
        <f t="array" ref="I165">IF($D165="","",COUNT(IF(Inventory!$B$10:$B$1000=$B165,IF(Inventory!$C$10:$C$1000=$C165,IF(Inventory!$D$10:$D$1000=$D165,IF(Inventory!$P$10:$P$1000=I$9,1))))))</f>
        <v/>
      </c>
      <c r="J165" s="121">
        <f t="shared" si="28"/>
        <v>0</v>
      </c>
      <c r="K165" s="121" t="str">
        <f t="array" ref="K165">IF($D165="","",COUNT(IF(Inventory!$B$10:$B$1000=$B165,IF(Inventory!$C$10:$C$1000=$C165,IF(Inventory!$D$10:$D$1000=$D165,IF(Inventory!$J$10:$J$1000=wicr,1)))))+COUNT(IF(Inventory!$B$10:$B$1000=$B165,IF(Inventory!$C$10:$C$1000=$C165,IF(Inventory!$D$10:$D$1000=$D165,IF(Inventory!$J$10:$J$1000=wifr,1))))))</f>
        <v/>
      </c>
      <c r="L165" s="121" t="str">
        <f t="array" ref="L165">IF($D165="","",COUNT(IF(Inventory!$B$10:$B$1000=$B165,IF(Inventory!$C$10:$C$1000=$C165,IF(Inventory!$D$10:$D$1000=$D165,IF(Inventory!$J$10:$J$1000=wicr,IF(Inventory!$P$10:$P$1000=L$9,1))))))+COUNT(IF(Inventory!$B$10:$B$1000=$B165,IF(Inventory!$C$10:$C$1000=$C165,IF(Inventory!$D$10:$D$1000=$D165,IF(Inventory!$J$10:$J$1000=wifr,IF(Inventory!$P$10:$P$1000=L$9,1)))))))</f>
        <v/>
      </c>
      <c r="M165" s="121" t="str">
        <f t="array" ref="M165">IF($D165="","",COUNT(IF(Inventory!$B$10:$B$1000=$B165,IF(Inventory!$C$10:$C$1000=$C165,IF(Inventory!$D$10:$D$1000=$D165,IF(Inventory!$J$10:$J$1000=wicr,IF(Inventory!$P$10:$P$1000=M$9,1))))))+COUNT(IF(Inventory!$B$10:$B$1000=$B165,IF(Inventory!$C$10:$C$1000=$C165,IF(Inventory!$D$10:$D$1000=$D165,IF(Inventory!$J$10:$J$1000=wifr,IF(Inventory!$P$10:$P$1000=M$9,1)))))))</f>
        <v/>
      </c>
      <c r="N165" s="121" t="str">
        <f t="array" ref="N165">IF($D165="","",COUNT(IF(Inventory!$B$10:$B$1000=$B165,IF(Inventory!$C$10:$C$1000=$C165,IF(Inventory!$D$10:$D$1000=$D165,IF(Inventory!$J$10:$J$1000=wicr,IF(Inventory!$P$10:$P$1000=N$9,1))))))+COUNT(IF(Inventory!$B$10:$B$1000=$B165,IF(Inventory!$C$10:$C$1000=$C165,IF(Inventory!$D$10:$D$1000=$D165,IF(Inventory!$J$10:$J$1000=wifr,IF(Inventory!$P$10:$P$1000=N$9,1)))))))</f>
        <v/>
      </c>
      <c r="O165" s="121" t="str">
        <f t="array" ref="O165">IF($D165="","",COUNT(IF(Inventory!$B$10:$B$1000=$B165,IF(Inventory!$C$10:$C$1000=$C165,IF(Inventory!$D$10:$D$1000=$D165,IF(Inventory!$J$10:$J$1000=wicr,IF(Inventory!$P$10:$P$1000=O$9,1))))))+COUNT(IF(Inventory!$B$10:$B$1000=$B165,IF(Inventory!$C$10:$C$1000=$C165,IF(Inventory!$D$10:$D$1000=$D165,IF(Inventory!$J$10:$J$1000=wifr,IF(Inventory!$P$10:$P$1000=O$9,1)))))))</f>
        <v/>
      </c>
      <c r="P165" s="121" t="str">
        <f t="array" ref="P165">IF($D165="","",COUNT(IF(Inventory!$B$10:$B$1000=$B165,IF(Inventory!$C$10:$C$1000=$C165,IF(Inventory!$D$10:$D$1000=$D165,IF(Inventory!$J$10:$J$1000=wicr,IF(Inventory!$P$10:$P$1000=P$9,1))))))+COUNT(IF(Inventory!$B$10:$B$1000=$B165,IF(Inventory!$C$10:$C$1000=$C165,IF(Inventory!$D$10:$D$1000=$D165,IF(Inventory!$J$10:$J$1000=wifr,IF(Inventory!$P$10:$P$1000=P$9,1)))))))</f>
        <v/>
      </c>
      <c r="Q165" s="122" t="str">
        <f t="shared" si="29"/>
        <v/>
      </c>
      <c r="R165" s="121" t="str">
        <f t="array" ref="R165">IF($D165="","",COUNT(IF(Inventory!$B$10:$B$1000=$B165,IF(Inventory!$C$10:$C$1000=$C165,IF(Inventory!$D$10:$D$1000=$D165,IF(Inventory!$J$10:$J$1000=frig,1))))))</f>
        <v/>
      </c>
      <c r="S165" s="121" t="str">
        <f t="array" ref="S165">IF($D165="","",COUNT(IF(Inventory!$B$10:$B$1000=$B165,IF(Inventory!$C$10:$C$1000=$C165,IF(Inventory!$D$10:$D$1000=$D165,IF(Inventory!$J$10:$J$1000=frig,IF(Inventory!$P$10:$P$1000=S$9,1)))))))</f>
        <v/>
      </c>
      <c r="T165" s="121" t="str">
        <f t="array" ref="T165">IF($D165="","",COUNT(IF(Inventory!$B$10:$B$1000=$B165,IF(Inventory!$C$10:$C$1000=$C165,IF(Inventory!$D$10:$D$1000=$D165,IF(Inventory!$J$10:$J$1000=frig,IF(Inventory!$P$10:$P$1000=T$9,1)))))))</f>
        <v/>
      </c>
      <c r="U165" s="121" t="str">
        <f t="array" ref="U165">IF($D165="","",COUNT(IF(Inventory!$B$10:$B$1000=$B165,IF(Inventory!$C$10:$C$1000=$C165,IF(Inventory!$D$10:$D$1000=$D165,IF(Inventory!$J$10:$J$1000=frig,IF(Inventory!$P$10:$P$1000=U$9,1)))))))</f>
        <v/>
      </c>
      <c r="V165" s="121" t="str">
        <f t="array" ref="V165">IF($D165="","",COUNT(IF(Inventory!$B$10:$B$1000=$B165,IF(Inventory!$C$10:$C$1000=$C165,IF(Inventory!$D$10:$D$1000=$D165,IF(Inventory!$J$10:$J$1000=frig,IF(Inventory!$P$10:$P$1000=V$9,1)))))))</f>
        <v/>
      </c>
      <c r="W165" s="121" t="str">
        <f t="array" ref="W165">IF($D165="","",COUNT(IF(Inventory!$B$10:$B$1000=$B165,IF(Inventory!$C$10:$C$1000=$C165,IF(Inventory!$D$10:$D$1000=$D165,IF(Inventory!$J$10:$J$1000=frig,IF(Inventory!$P$10:$P$1000=W$9,1)))))))</f>
        <v/>
      </c>
      <c r="X165" s="122" t="str">
        <f t="shared" si="30"/>
        <v/>
      </c>
      <c r="Y165" s="121" t="str">
        <f t="array" ref="Y165">IF($D165="","",COUNT(IF(Inventory!$B$10:$B$1000=$B165,IF(Inventory!$C$10:$C$1000=$C165,IF(Inventory!$D$10:$D$1000=$D165,IF(Inventory!$J$10:$J$1000=freez,1))))))</f>
        <v/>
      </c>
      <c r="Z165" s="121" t="str">
        <f t="array" ref="Z165">IF($D165="","",COUNT(IF(Inventory!$B$10:$B$1000=$B165,IF(Inventory!$C$10:$C$1000=$C165,IF(Inventory!$D$10:$D$1000=$D165,IF(Inventory!$J$10:$J$1000=freez,IF(Inventory!$P$10:$P$1000=Z$9,1)))))))</f>
        <v/>
      </c>
      <c r="AA165" s="121" t="str">
        <f t="array" ref="AA165">IF($D165="","",COUNT(IF(Inventory!$B$10:$B$1000=$B165,IF(Inventory!$C$10:$C$1000=$C165,IF(Inventory!$D$10:$D$1000=$D165,IF(Inventory!$J$10:$J$1000=freez,IF(Inventory!$P$10:$P$1000=AA$9,1)))))))</f>
        <v/>
      </c>
      <c r="AB165" s="121" t="str">
        <f t="array" ref="AB165">IF($D165="","",COUNT(IF(Inventory!$B$10:$B$1000=$B165,IF(Inventory!$C$10:$C$1000=$C165,IF(Inventory!$D$10:$D$1000=$D165,IF(Inventory!$J$10:$J$1000=freez,IF(Inventory!$P$10:$P$1000=AB$9,1)))))))</f>
        <v/>
      </c>
      <c r="AC165" s="121" t="str">
        <f t="array" ref="AC165">IF($D165="","",COUNT(IF(Inventory!$B$10:$B$1000=$B165,IF(Inventory!$C$10:$C$1000=$C165,IF(Inventory!$D$10:$D$1000=$D165,IF(Inventory!$J$10:$J$1000=freez,IF(Inventory!$P$10:$P$1000=AC$9,1)))))))</f>
        <v/>
      </c>
      <c r="AD165" s="121" t="str">
        <f t="array" ref="AD165">IF($D165="","",COUNT(IF(Inventory!$B$10:$B$1000=$B165,IF(Inventory!$C$10:$C$1000=$C165,IF(Inventory!$D$10:$D$1000=$D165,IF(Inventory!$J$10:$J$1000=freez,IF(Inventory!$P$10:$P$1000=AD$9,1)))))))</f>
        <v/>
      </c>
      <c r="AE165" s="122" t="str">
        <f t="shared" si="31"/>
        <v/>
      </c>
      <c r="AF165" s="121" t="str">
        <f t="array" ref="AF165">IF($D165="","",SUM(IF(Inventory!$B$10:$B$1000=$B165,IF(Inventory!$C$10:$C$1000=$C165,IF(Inventory!$D$10:$D$1000=$D165,IF(Inventory!$J$10:$J$1000=frig,Inventory!$AC$10:$AC$1000)))))+SUM(IF(Inventory!$B$10:$B$1000=$B165,IF(Inventory!$C$10:$C$1000=$C165,IF(Inventory!$D$10:$D$1000=$D165,IF(Inventory!$J$10:$J$1000=wicr,Inventory!$AC$10:$AC$1000))))))</f>
        <v/>
      </c>
      <c r="AG165" s="121" t="str">
        <f t="array" ref="AG165">IF($D165="","",SUM(IF(Inventory!$B$10:$B$1000=$B165,IF(Inventory!$C$10:$C$1000=$C165,IF(Inventory!$D$10:$D$1000=$D165,IF(Inventory!$J$10:$J$1000=frig,IF(Inventory!$P$10:$P$1000=AG$9,Inventory!$AC$10:$AC$1000))))))+SUM(IF(Inventory!$B$10:$B$1000=$B165,IF(Inventory!$C$10:$C$1000=$C165,IF(Inventory!$D$10:$D$1000=$D165,IF(Inventory!$J$10:$J$1000=wicr,IF(Inventory!$P$10:$P$1000=AG$9,Inventory!$AC$10:$AC$1000)))))))</f>
        <v/>
      </c>
      <c r="AH165" s="121" t="str">
        <f t="array" ref="AH165">IF($D165="","",SUM(IF(Inventory!$B$10:$B$1000=$B165,IF(Inventory!$C$10:$C$1000=$C165,IF(Inventory!$D$10:$D$1000=$D165,IF(Inventory!$J$10:$J$1000=frig,IF(Inventory!$P$10:$P$1000=AH$9,Inventory!$AC$10:$AC$1000))))))+SUM(IF(Inventory!$B$10:$B$1000=$B165,IF(Inventory!$C$10:$C$1000=$C165,IF(Inventory!$D$10:$D$1000=$D165,IF(Inventory!$J$10:$J$1000=wicr,IF(Inventory!$P$10:$P$1000=AH$9,Inventory!$AC$10:$AC$1000)))))))</f>
        <v/>
      </c>
      <c r="AI165" s="121" t="str">
        <f t="array" ref="AI165">IF($D165="","",SUM(IF(Inventory!$B$10:$B$1000=$B165,IF(Inventory!$C$10:$C$1000=$C165,IF(Inventory!$D$10:$D$1000=$D165,IF(Inventory!$J$10:$J$1000=frig,IF(Inventory!$P$10:$P$1000=AI$9,Inventory!$AC$10:$AC$1000))))))+SUM(IF(Inventory!$B$10:$B$1000=$B165,IF(Inventory!$C$10:$C$1000=$C165,IF(Inventory!$D$10:$D$1000=$D165,IF(Inventory!$J$10:$J$1000=wicr,IF(Inventory!$P$10:$P$1000=AI$9,Inventory!$AC$10:$AC$1000)))))))</f>
        <v/>
      </c>
      <c r="AJ165" s="121" t="str">
        <f t="array" ref="AJ165">IF($D165="","",SUM(IF(Inventory!$B$10:$B$1000=$B165,IF(Inventory!$C$10:$C$1000=$C165,IF(Inventory!$D$10:$D$1000=$D165,IF(Inventory!$J$10:$J$1000=frig,IF(Inventory!$P$10:$P$1000=AJ$9,Inventory!$AC$10:$AC$1000))))))+SUM(IF(Inventory!$B$10:$B$1000=$B165,IF(Inventory!$C$10:$C$1000=$C165,IF(Inventory!$D$10:$D$1000=$D165,IF(Inventory!$J$10:$J$1000=wicr,IF(Inventory!$P$10:$P$1000=AJ$9,Inventory!$AC$10:$AC$1000)))))))</f>
        <v/>
      </c>
      <c r="AK165" s="121" t="str">
        <f t="array" ref="AK165">IF($D165="","",SUM(IF(Inventory!$B$10:$B$1000=$B165,IF(Inventory!$C$10:$C$1000=$C165,IF(Inventory!$D$10:$D$1000=$D165,IF(Inventory!$J$10:$J$1000=frig,IF(Inventory!$P$10:$P$1000=AK$9,Inventory!$AC$10:$AC$1000))))))+SUM(IF(Inventory!$B$10:$B$1000=$B165,IF(Inventory!$C$10:$C$1000=$C165,IF(Inventory!$D$10:$D$1000=$D165,IF(Inventory!$J$10:$J$1000=wicr,IF(Inventory!$P$10:$P$1000=AK$9,Inventory!$AC$10:$AC$1000)))))))</f>
        <v/>
      </c>
      <c r="AL165" s="123" t="str">
        <f t="shared" si="32"/>
        <v/>
      </c>
      <c r="AM165" s="121" t="str">
        <f t="array" ref="AM165">IF($D165="","",SUM(IF(Inventory!$B$10:$B$1000=$B165,IF(Inventory!$C$10:$C$1000=$C165,IF(Inventory!$D$10:$D$1000=$D165,IF(Inventory!$J$10:$J$1000=freez,Inventory!$AD$10:$AD$1000)))))+SUM(IF(Inventory!$B$10:$B$1000=$B165,IF(Inventory!$C$10:$C$1000=$C165,IF(Inventory!$D$10:$D$1000=$D165,IF(Inventory!$J$10:$J$1000=wifr,Inventory!$AD$10:$AD$1000))))))</f>
        <v/>
      </c>
      <c r="AN165" s="121" t="str">
        <f t="array" ref="AN165">IF($D165="","",SUM(IF(Inventory!$B$10:$B$1000=$B165,IF(Inventory!$C$10:$C$1000=$C165,IF(Inventory!$D$10:$D$1000=$D165,IF(Inventory!$J$10:$J$1000=freez,IF(Inventory!$P$10:$P$1000=AN$9,Inventory!$AD$10:$AD$1000))))))+SUM(IF(Inventory!$B$10:$B$1000=$B165,IF(Inventory!$C$10:$C$1000=$C165,IF(Inventory!$D$10:$D$1000=$D165,IF(Inventory!$J$10:$J$1000=wifr,IF(Inventory!$P$10:$P$1000=AN$9,Inventory!$AD$10:$AD$1000)))))))</f>
        <v/>
      </c>
      <c r="AO165" s="121" t="str">
        <f t="array" ref="AO165">IF($D165="","",SUM(IF(Inventory!$B$10:$B$1000=$B165,IF(Inventory!$C$10:$C$1000=$C165,IF(Inventory!$D$10:$D$1000=$D165,IF(Inventory!$J$10:$J$1000=freez,IF(Inventory!$P$10:$P$1000=AO$9,Inventory!$AD$10:$AD$1000))))))+SUM(IF(Inventory!$B$10:$B$1000=$B165,IF(Inventory!$C$10:$C$1000=$C165,IF(Inventory!$D$10:$D$1000=$D165,IF(Inventory!$J$10:$J$1000=wifr,IF(Inventory!$P$10:$P$1000=AO$9,Inventory!$AD$10:$AD$1000)))))))</f>
        <v/>
      </c>
      <c r="AP165" s="121" t="str">
        <f t="array" ref="AP165">IF($D165="","",SUM(IF(Inventory!$B$10:$B$1000=$B165,IF(Inventory!$C$10:$C$1000=$C165,IF(Inventory!$D$10:$D$1000=$D165,IF(Inventory!$J$10:$J$1000=freez,IF(Inventory!$P$10:$P$1000=AP$9,Inventory!$AD$10:$AD$1000))))))+SUM(IF(Inventory!$B$10:$B$1000=$B165,IF(Inventory!$C$10:$C$1000=$C165,IF(Inventory!$D$10:$D$1000=$D165,IF(Inventory!$J$10:$J$1000=wifr,IF(Inventory!$P$10:$P$1000=AP$9,Inventory!$AD$10:$AD$1000)))))))</f>
        <v/>
      </c>
      <c r="AQ165" s="121" t="str">
        <f t="array" ref="AQ165">IF($D165="","",SUM(IF(Inventory!$B$10:$B$1000=$B165,IF(Inventory!$C$10:$C$1000=$C165,IF(Inventory!$D$10:$D$1000=$D165,IF(Inventory!$J$10:$J$1000=freez,IF(Inventory!$P$10:$P$1000=AQ$9,Inventory!$AD$10:$AD$1000))))))+SUM(IF(Inventory!$B$10:$B$1000=$B165,IF(Inventory!$C$10:$C$1000=$C165,IF(Inventory!$D$10:$D$1000=$D165,IF(Inventory!$J$10:$J$1000=wifr,IF(Inventory!$P$10:$P$1000=AQ$9,Inventory!$AD$10:$AD$1000)))))))</f>
        <v/>
      </c>
      <c r="AR165" s="121" t="str">
        <f t="array" ref="AR165">IF($D165="","",SUM(IF(Inventory!$B$10:$B$1000=$B165,IF(Inventory!$C$10:$C$1000=$C165,IF(Inventory!$D$10:$D$1000=$D165,IF(Inventory!$J$10:$J$1000=freez,IF(Inventory!$P$10:$P$1000=AR$9,Inventory!$AD$10:$AD$1000))))))+SUM(IF(Inventory!$B$10:$B$1000=$B165,IF(Inventory!$C$10:$C$1000=$C165,IF(Inventory!$D$10:$D$1000=$D165,IF(Inventory!$J$10:$J$1000=wifr,IF(Inventory!$P$10:$P$1000=AR$9,Inventory!$AD$10:$AD$1000)))))))</f>
        <v/>
      </c>
      <c r="AS165" s="124" t="str">
        <f t="shared" si="33"/>
        <v/>
      </c>
      <c r="AU165" s="352"/>
      <c r="AV165" s="352"/>
      <c r="AX165" s="125">
        <f>IF($C165="",0,Prog!$H163*AX$6*($AU165+$AV165)/12000)</f>
        <v>0</v>
      </c>
      <c r="AY165" s="125">
        <f>IF($C165="",0,Prog!$H163*AY$6*($AU165+$AV165)/12000)</f>
        <v>0</v>
      </c>
      <c r="AZ165" s="121"/>
    </row>
    <row r="166" spans="1:52" ht="16.5" x14ac:dyDescent="0.3">
      <c r="A166" s="279" t="str">
        <f>IF(Prog!B164="","",Prog!B164)</f>
        <v/>
      </c>
      <c r="B166" s="279" t="str">
        <f>IF(Prog!C164="","",Prog!C164)</f>
        <v/>
      </c>
      <c r="C166" s="279" t="str">
        <f>IF(Prog!D164="","",Prog!D164)</f>
        <v/>
      </c>
      <c r="D166" s="120"/>
      <c r="E166" s="121" t="str">
        <f t="array" ref="E166">IF($D166="","",COUNT(IF(Inventory!$B$10:$B$1000=$B166,IF(Inventory!$C$10:$C$1000=$C166,IF(Inventory!$D$10:$D$1000=$D166,IF(Inventory!$P$10:$P$1000=E$9,1))))))</f>
        <v/>
      </c>
      <c r="F166" s="121" t="str">
        <f t="array" ref="F166">IF($D166="","",COUNT(IF(Inventory!$B$10:$B$1000=$B166,IF(Inventory!$C$10:$C$1000=$C166,IF(Inventory!$D$10:$D$1000=$D166,IF(Inventory!$P$10:$P$1000=F$9,1))))))</f>
        <v/>
      </c>
      <c r="G166" s="121" t="str">
        <f t="array" ref="G166">IF($D166="","",COUNT(IF(Inventory!$B$10:$B$1000=$B166,IF(Inventory!$C$10:$C$1000=$C166,IF(Inventory!$D$10:$D$1000=$D166,IF(Inventory!$P$10:$P$1000=G$9,1))))))</f>
        <v/>
      </c>
      <c r="H166" s="121" t="str">
        <f t="array" ref="H166">IF($D166="","",COUNT(IF(Inventory!$B$10:$B$1000=$B166,IF(Inventory!$C$10:$C$1000=$C166,IF(Inventory!$D$10:$D$1000=$D166,IF(Inventory!$P$10:$P$1000=H$9,1))))))</f>
        <v/>
      </c>
      <c r="I166" s="121" t="str">
        <f t="array" ref="I166">IF($D166="","",COUNT(IF(Inventory!$B$10:$B$1000=$B166,IF(Inventory!$C$10:$C$1000=$C166,IF(Inventory!$D$10:$D$1000=$D166,IF(Inventory!$P$10:$P$1000=I$9,1))))))</f>
        <v/>
      </c>
      <c r="J166" s="121">
        <f t="shared" ref="J166:J229" si="34">SUM(E166:I166)</f>
        <v>0</v>
      </c>
      <c r="K166" s="121" t="str">
        <f t="array" ref="K166">IF($D166="","",COUNT(IF(Inventory!$B$10:$B$1000=$B166,IF(Inventory!$C$10:$C$1000=$C166,IF(Inventory!$D$10:$D$1000=$D166,IF(Inventory!$J$10:$J$1000=wicr,1)))))+COUNT(IF(Inventory!$B$10:$B$1000=$B166,IF(Inventory!$C$10:$C$1000=$C166,IF(Inventory!$D$10:$D$1000=$D166,IF(Inventory!$J$10:$J$1000=wifr,1))))))</f>
        <v/>
      </c>
      <c r="L166" s="121" t="str">
        <f t="array" ref="L166">IF($D166="","",COUNT(IF(Inventory!$B$10:$B$1000=$B166,IF(Inventory!$C$10:$C$1000=$C166,IF(Inventory!$D$10:$D$1000=$D166,IF(Inventory!$J$10:$J$1000=wicr,IF(Inventory!$P$10:$P$1000=L$9,1))))))+COUNT(IF(Inventory!$B$10:$B$1000=$B166,IF(Inventory!$C$10:$C$1000=$C166,IF(Inventory!$D$10:$D$1000=$D166,IF(Inventory!$J$10:$J$1000=wifr,IF(Inventory!$P$10:$P$1000=L$9,1)))))))</f>
        <v/>
      </c>
      <c r="M166" s="121" t="str">
        <f t="array" ref="M166">IF($D166="","",COUNT(IF(Inventory!$B$10:$B$1000=$B166,IF(Inventory!$C$10:$C$1000=$C166,IF(Inventory!$D$10:$D$1000=$D166,IF(Inventory!$J$10:$J$1000=wicr,IF(Inventory!$P$10:$P$1000=M$9,1))))))+COUNT(IF(Inventory!$B$10:$B$1000=$B166,IF(Inventory!$C$10:$C$1000=$C166,IF(Inventory!$D$10:$D$1000=$D166,IF(Inventory!$J$10:$J$1000=wifr,IF(Inventory!$P$10:$P$1000=M$9,1)))))))</f>
        <v/>
      </c>
      <c r="N166" s="121" t="str">
        <f t="array" ref="N166">IF($D166="","",COUNT(IF(Inventory!$B$10:$B$1000=$B166,IF(Inventory!$C$10:$C$1000=$C166,IF(Inventory!$D$10:$D$1000=$D166,IF(Inventory!$J$10:$J$1000=wicr,IF(Inventory!$P$10:$P$1000=N$9,1))))))+COUNT(IF(Inventory!$B$10:$B$1000=$B166,IF(Inventory!$C$10:$C$1000=$C166,IF(Inventory!$D$10:$D$1000=$D166,IF(Inventory!$J$10:$J$1000=wifr,IF(Inventory!$P$10:$P$1000=N$9,1)))))))</f>
        <v/>
      </c>
      <c r="O166" s="121" t="str">
        <f t="array" ref="O166">IF($D166="","",COUNT(IF(Inventory!$B$10:$B$1000=$B166,IF(Inventory!$C$10:$C$1000=$C166,IF(Inventory!$D$10:$D$1000=$D166,IF(Inventory!$J$10:$J$1000=wicr,IF(Inventory!$P$10:$P$1000=O$9,1))))))+COUNT(IF(Inventory!$B$10:$B$1000=$B166,IF(Inventory!$C$10:$C$1000=$C166,IF(Inventory!$D$10:$D$1000=$D166,IF(Inventory!$J$10:$J$1000=wifr,IF(Inventory!$P$10:$P$1000=O$9,1)))))))</f>
        <v/>
      </c>
      <c r="P166" s="121" t="str">
        <f t="array" ref="P166">IF($D166="","",COUNT(IF(Inventory!$B$10:$B$1000=$B166,IF(Inventory!$C$10:$C$1000=$C166,IF(Inventory!$D$10:$D$1000=$D166,IF(Inventory!$J$10:$J$1000=wicr,IF(Inventory!$P$10:$P$1000=P$9,1))))))+COUNT(IF(Inventory!$B$10:$B$1000=$B166,IF(Inventory!$C$10:$C$1000=$C166,IF(Inventory!$D$10:$D$1000=$D166,IF(Inventory!$J$10:$J$1000=wifr,IF(Inventory!$P$10:$P$1000=P$9,1)))))))</f>
        <v/>
      </c>
      <c r="Q166" s="122" t="str">
        <f t="shared" ref="Q166:Q229" si="35">IF($J166=0,"",K166/$J166)</f>
        <v/>
      </c>
      <c r="R166" s="121" t="str">
        <f t="array" ref="R166">IF($D166="","",COUNT(IF(Inventory!$B$10:$B$1000=$B166,IF(Inventory!$C$10:$C$1000=$C166,IF(Inventory!$D$10:$D$1000=$D166,IF(Inventory!$J$10:$J$1000=frig,1))))))</f>
        <v/>
      </c>
      <c r="S166" s="121" t="str">
        <f t="array" ref="S166">IF($D166="","",COUNT(IF(Inventory!$B$10:$B$1000=$B166,IF(Inventory!$C$10:$C$1000=$C166,IF(Inventory!$D$10:$D$1000=$D166,IF(Inventory!$J$10:$J$1000=frig,IF(Inventory!$P$10:$P$1000=S$9,1)))))))</f>
        <v/>
      </c>
      <c r="T166" s="121" t="str">
        <f t="array" ref="T166">IF($D166="","",COUNT(IF(Inventory!$B$10:$B$1000=$B166,IF(Inventory!$C$10:$C$1000=$C166,IF(Inventory!$D$10:$D$1000=$D166,IF(Inventory!$J$10:$J$1000=frig,IF(Inventory!$P$10:$P$1000=T$9,1)))))))</f>
        <v/>
      </c>
      <c r="U166" s="121" t="str">
        <f t="array" ref="U166">IF($D166="","",COUNT(IF(Inventory!$B$10:$B$1000=$B166,IF(Inventory!$C$10:$C$1000=$C166,IF(Inventory!$D$10:$D$1000=$D166,IF(Inventory!$J$10:$J$1000=frig,IF(Inventory!$P$10:$P$1000=U$9,1)))))))</f>
        <v/>
      </c>
      <c r="V166" s="121" t="str">
        <f t="array" ref="V166">IF($D166="","",COUNT(IF(Inventory!$B$10:$B$1000=$B166,IF(Inventory!$C$10:$C$1000=$C166,IF(Inventory!$D$10:$D$1000=$D166,IF(Inventory!$J$10:$J$1000=frig,IF(Inventory!$P$10:$P$1000=V$9,1)))))))</f>
        <v/>
      </c>
      <c r="W166" s="121" t="str">
        <f t="array" ref="W166">IF($D166="","",COUNT(IF(Inventory!$B$10:$B$1000=$B166,IF(Inventory!$C$10:$C$1000=$C166,IF(Inventory!$D$10:$D$1000=$D166,IF(Inventory!$J$10:$J$1000=frig,IF(Inventory!$P$10:$P$1000=W$9,1)))))))</f>
        <v/>
      </c>
      <c r="X166" s="122" t="str">
        <f t="shared" ref="X166:X229" si="36">IF($J166=0,"",R166/$J166)</f>
        <v/>
      </c>
      <c r="Y166" s="121" t="str">
        <f t="array" ref="Y166">IF($D166="","",COUNT(IF(Inventory!$B$10:$B$1000=$B166,IF(Inventory!$C$10:$C$1000=$C166,IF(Inventory!$D$10:$D$1000=$D166,IF(Inventory!$J$10:$J$1000=freez,1))))))</f>
        <v/>
      </c>
      <c r="Z166" s="121" t="str">
        <f t="array" ref="Z166">IF($D166="","",COUNT(IF(Inventory!$B$10:$B$1000=$B166,IF(Inventory!$C$10:$C$1000=$C166,IF(Inventory!$D$10:$D$1000=$D166,IF(Inventory!$J$10:$J$1000=freez,IF(Inventory!$P$10:$P$1000=Z$9,1)))))))</f>
        <v/>
      </c>
      <c r="AA166" s="121" t="str">
        <f t="array" ref="AA166">IF($D166="","",COUNT(IF(Inventory!$B$10:$B$1000=$B166,IF(Inventory!$C$10:$C$1000=$C166,IF(Inventory!$D$10:$D$1000=$D166,IF(Inventory!$J$10:$J$1000=freez,IF(Inventory!$P$10:$P$1000=AA$9,1)))))))</f>
        <v/>
      </c>
      <c r="AB166" s="121" t="str">
        <f t="array" ref="AB166">IF($D166="","",COUNT(IF(Inventory!$B$10:$B$1000=$B166,IF(Inventory!$C$10:$C$1000=$C166,IF(Inventory!$D$10:$D$1000=$D166,IF(Inventory!$J$10:$J$1000=freez,IF(Inventory!$P$10:$P$1000=AB$9,1)))))))</f>
        <v/>
      </c>
      <c r="AC166" s="121" t="str">
        <f t="array" ref="AC166">IF($D166="","",COUNT(IF(Inventory!$B$10:$B$1000=$B166,IF(Inventory!$C$10:$C$1000=$C166,IF(Inventory!$D$10:$D$1000=$D166,IF(Inventory!$J$10:$J$1000=freez,IF(Inventory!$P$10:$P$1000=AC$9,1)))))))</f>
        <v/>
      </c>
      <c r="AD166" s="121" t="str">
        <f t="array" ref="AD166">IF($D166="","",COUNT(IF(Inventory!$B$10:$B$1000=$B166,IF(Inventory!$C$10:$C$1000=$C166,IF(Inventory!$D$10:$D$1000=$D166,IF(Inventory!$J$10:$J$1000=freez,IF(Inventory!$P$10:$P$1000=AD$9,1)))))))</f>
        <v/>
      </c>
      <c r="AE166" s="122" t="str">
        <f t="shared" ref="AE166:AE229" si="37">IF($J166=0,"",Y166/$J166)</f>
        <v/>
      </c>
      <c r="AF166" s="121" t="str">
        <f t="array" ref="AF166">IF($D166="","",SUM(IF(Inventory!$B$10:$B$1000=$B166,IF(Inventory!$C$10:$C$1000=$C166,IF(Inventory!$D$10:$D$1000=$D166,IF(Inventory!$J$10:$J$1000=frig,Inventory!$AC$10:$AC$1000)))))+SUM(IF(Inventory!$B$10:$B$1000=$B166,IF(Inventory!$C$10:$C$1000=$C166,IF(Inventory!$D$10:$D$1000=$D166,IF(Inventory!$J$10:$J$1000=wicr,Inventory!$AC$10:$AC$1000))))))</f>
        <v/>
      </c>
      <c r="AG166" s="121" t="str">
        <f t="array" ref="AG166">IF($D166="","",SUM(IF(Inventory!$B$10:$B$1000=$B166,IF(Inventory!$C$10:$C$1000=$C166,IF(Inventory!$D$10:$D$1000=$D166,IF(Inventory!$J$10:$J$1000=frig,IF(Inventory!$P$10:$P$1000=AG$9,Inventory!$AC$10:$AC$1000))))))+SUM(IF(Inventory!$B$10:$B$1000=$B166,IF(Inventory!$C$10:$C$1000=$C166,IF(Inventory!$D$10:$D$1000=$D166,IF(Inventory!$J$10:$J$1000=wicr,IF(Inventory!$P$10:$P$1000=AG$9,Inventory!$AC$10:$AC$1000)))))))</f>
        <v/>
      </c>
      <c r="AH166" s="121" t="str">
        <f t="array" ref="AH166">IF($D166="","",SUM(IF(Inventory!$B$10:$B$1000=$B166,IF(Inventory!$C$10:$C$1000=$C166,IF(Inventory!$D$10:$D$1000=$D166,IF(Inventory!$J$10:$J$1000=frig,IF(Inventory!$P$10:$P$1000=AH$9,Inventory!$AC$10:$AC$1000))))))+SUM(IF(Inventory!$B$10:$B$1000=$B166,IF(Inventory!$C$10:$C$1000=$C166,IF(Inventory!$D$10:$D$1000=$D166,IF(Inventory!$J$10:$J$1000=wicr,IF(Inventory!$P$10:$P$1000=AH$9,Inventory!$AC$10:$AC$1000)))))))</f>
        <v/>
      </c>
      <c r="AI166" s="121" t="str">
        <f t="array" ref="AI166">IF($D166="","",SUM(IF(Inventory!$B$10:$B$1000=$B166,IF(Inventory!$C$10:$C$1000=$C166,IF(Inventory!$D$10:$D$1000=$D166,IF(Inventory!$J$10:$J$1000=frig,IF(Inventory!$P$10:$P$1000=AI$9,Inventory!$AC$10:$AC$1000))))))+SUM(IF(Inventory!$B$10:$B$1000=$B166,IF(Inventory!$C$10:$C$1000=$C166,IF(Inventory!$D$10:$D$1000=$D166,IF(Inventory!$J$10:$J$1000=wicr,IF(Inventory!$P$10:$P$1000=AI$9,Inventory!$AC$10:$AC$1000)))))))</f>
        <v/>
      </c>
      <c r="AJ166" s="121" t="str">
        <f t="array" ref="AJ166">IF($D166="","",SUM(IF(Inventory!$B$10:$B$1000=$B166,IF(Inventory!$C$10:$C$1000=$C166,IF(Inventory!$D$10:$D$1000=$D166,IF(Inventory!$J$10:$J$1000=frig,IF(Inventory!$P$10:$P$1000=AJ$9,Inventory!$AC$10:$AC$1000))))))+SUM(IF(Inventory!$B$10:$B$1000=$B166,IF(Inventory!$C$10:$C$1000=$C166,IF(Inventory!$D$10:$D$1000=$D166,IF(Inventory!$J$10:$J$1000=wicr,IF(Inventory!$P$10:$P$1000=AJ$9,Inventory!$AC$10:$AC$1000)))))))</f>
        <v/>
      </c>
      <c r="AK166" s="121" t="str">
        <f t="array" ref="AK166">IF($D166="","",SUM(IF(Inventory!$B$10:$B$1000=$B166,IF(Inventory!$C$10:$C$1000=$C166,IF(Inventory!$D$10:$D$1000=$D166,IF(Inventory!$J$10:$J$1000=frig,IF(Inventory!$P$10:$P$1000=AK$9,Inventory!$AC$10:$AC$1000))))))+SUM(IF(Inventory!$B$10:$B$1000=$B166,IF(Inventory!$C$10:$C$1000=$C166,IF(Inventory!$D$10:$D$1000=$D166,IF(Inventory!$J$10:$J$1000=wicr,IF(Inventory!$P$10:$P$1000=AK$9,Inventory!$AC$10:$AC$1000)))))))</f>
        <v/>
      </c>
      <c r="AL166" s="123" t="str">
        <f t="shared" ref="AL166:AL229" si="38">AG166</f>
        <v/>
      </c>
      <c r="AM166" s="121" t="str">
        <f t="array" ref="AM166">IF($D166="","",SUM(IF(Inventory!$B$10:$B$1000=$B166,IF(Inventory!$C$10:$C$1000=$C166,IF(Inventory!$D$10:$D$1000=$D166,IF(Inventory!$J$10:$J$1000=freez,Inventory!$AD$10:$AD$1000)))))+SUM(IF(Inventory!$B$10:$B$1000=$B166,IF(Inventory!$C$10:$C$1000=$C166,IF(Inventory!$D$10:$D$1000=$D166,IF(Inventory!$J$10:$J$1000=wifr,Inventory!$AD$10:$AD$1000))))))</f>
        <v/>
      </c>
      <c r="AN166" s="121" t="str">
        <f t="array" ref="AN166">IF($D166="","",SUM(IF(Inventory!$B$10:$B$1000=$B166,IF(Inventory!$C$10:$C$1000=$C166,IF(Inventory!$D$10:$D$1000=$D166,IF(Inventory!$J$10:$J$1000=freez,IF(Inventory!$P$10:$P$1000=AN$9,Inventory!$AD$10:$AD$1000))))))+SUM(IF(Inventory!$B$10:$B$1000=$B166,IF(Inventory!$C$10:$C$1000=$C166,IF(Inventory!$D$10:$D$1000=$D166,IF(Inventory!$J$10:$J$1000=wifr,IF(Inventory!$P$10:$P$1000=AN$9,Inventory!$AD$10:$AD$1000)))))))</f>
        <v/>
      </c>
      <c r="AO166" s="121" t="str">
        <f t="array" ref="AO166">IF($D166="","",SUM(IF(Inventory!$B$10:$B$1000=$B166,IF(Inventory!$C$10:$C$1000=$C166,IF(Inventory!$D$10:$D$1000=$D166,IF(Inventory!$J$10:$J$1000=freez,IF(Inventory!$P$10:$P$1000=AO$9,Inventory!$AD$10:$AD$1000))))))+SUM(IF(Inventory!$B$10:$B$1000=$B166,IF(Inventory!$C$10:$C$1000=$C166,IF(Inventory!$D$10:$D$1000=$D166,IF(Inventory!$J$10:$J$1000=wifr,IF(Inventory!$P$10:$P$1000=AO$9,Inventory!$AD$10:$AD$1000)))))))</f>
        <v/>
      </c>
      <c r="AP166" s="121" t="str">
        <f t="array" ref="AP166">IF($D166="","",SUM(IF(Inventory!$B$10:$B$1000=$B166,IF(Inventory!$C$10:$C$1000=$C166,IF(Inventory!$D$10:$D$1000=$D166,IF(Inventory!$J$10:$J$1000=freez,IF(Inventory!$P$10:$P$1000=AP$9,Inventory!$AD$10:$AD$1000))))))+SUM(IF(Inventory!$B$10:$B$1000=$B166,IF(Inventory!$C$10:$C$1000=$C166,IF(Inventory!$D$10:$D$1000=$D166,IF(Inventory!$J$10:$J$1000=wifr,IF(Inventory!$P$10:$P$1000=AP$9,Inventory!$AD$10:$AD$1000)))))))</f>
        <v/>
      </c>
      <c r="AQ166" s="121" t="str">
        <f t="array" ref="AQ166">IF($D166="","",SUM(IF(Inventory!$B$10:$B$1000=$B166,IF(Inventory!$C$10:$C$1000=$C166,IF(Inventory!$D$10:$D$1000=$D166,IF(Inventory!$J$10:$J$1000=freez,IF(Inventory!$P$10:$P$1000=AQ$9,Inventory!$AD$10:$AD$1000))))))+SUM(IF(Inventory!$B$10:$B$1000=$B166,IF(Inventory!$C$10:$C$1000=$C166,IF(Inventory!$D$10:$D$1000=$D166,IF(Inventory!$J$10:$J$1000=wifr,IF(Inventory!$P$10:$P$1000=AQ$9,Inventory!$AD$10:$AD$1000)))))))</f>
        <v/>
      </c>
      <c r="AR166" s="121" t="str">
        <f t="array" ref="AR166">IF($D166="","",SUM(IF(Inventory!$B$10:$B$1000=$B166,IF(Inventory!$C$10:$C$1000=$C166,IF(Inventory!$D$10:$D$1000=$D166,IF(Inventory!$J$10:$J$1000=freez,IF(Inventory!$P$10:$P$1000=AR$9,Inventory!$AD$10:$AD$1000))))))+SUM(IF(Inventory!$B$10:$B$1000=$B166,IF(Inventory!$C$10:$C$1000=$C166,IF(Inventory!$D$10:$D$1000=$D166,IF(Inventory!$J$10:$J$1000=wifr,IF(Inventory!$P$10:$P$1000=AR$9,Inventory!$AD$10:$AD$1000)))))))</f>
        <v/>
      </c>
      <c r="AS166" s="124" t="str">
        <f t="shared" ref="AS166:AS229" si="39">AN166</f>
        <v/>
      </c>
      <c r="AU166" s="352"/>
      <c r="AV166" s="352"/>
      <c r="AX166" s="125">
        <f>IF($C166="",0,Prog!$H164*AX$6*($AU166+$AV166)/12000)</f>
        <v>0</v>
      </c>
      <c r="AY166" s="125">
        <f>IF($C166="",0,Prog!$H164*AY$6*($AU166+$AV166)/12000)</f>
        <v>0</v>
      </c>
      <c r="AZ166" s="121"/>
    </row>
    <row r="167" spans="1:52" ht="16.5" x14ac:dyDescent="0.3">
      <c r="A167" s="279" t="str">
        <f>IF(Prog!B165="","",Prog!B165)</f>
        <v/>
      </c>
      <c r="B167" s="279" t="str">
        <f>IF(Prog!C165="","",Prog!C165)</f>
        <v/>
      </c>
      <c r="C167" s="279" t="str">
        <f>IF(Prog!D165="","",Prog!D165)</f>
        <v/>
      </c>
      <c r="D167" s="120"/>
      <c r="E167" s="121" t="str">
        <f t="array" ref="E167">IF($D167="","",COUNT(IF(Inventory!$B$10:$B$1000=$B167,IF(Inventory!$C$10:$C$1000=$C167,IF(Inventory!$D$10:$D$1000=$D167,IF(Inventory!$P$10:$P$1000=E$9,1))))))</f>
        <v/>
      </c>
      <c r="F167" s="121" t="str">
        <f t="array" ref="F167">IF($D167="","",COUNT(IF(Inventory!$B$10:$B$1000=$B167,IF(Inventory!$C$10:$C$1000=$C167,IF(Inventory!$D$10:$D$1000=$D167,IF(Inventory!$P$10:$P$1000=F$9,1))))))</f>
        <v/>
      </c>
      <c r="G167" s="121" t="str">
        <f t="array" ref="G167">IF($D167="","",COUNT(IF(Inventory!$B$10:$B$1000=$B167,IF(Inventory!$C$10:$C$1000=$C167,IF(Inventory!$D$10:$D$1000=$D167,IF(Inventory!$P$10:$P$1000=G$9,1))))))</f>
        <v/>
      </c>
      <c r="H167" s="121" t="str">
        <f t="array" ref="H167">IF($D167="","",COUNT(IF(Inventory!$B$10:$B$1000=$B167,IF(Inventory!$C$10:$C$1000=$C167,IF(Inventory!$D$10:$D$1000=$D167,IF(Inventory!$P$10:$P$1000=H$9,1))))))</f>
        <v/>
      </c>
      <c r="I167" s="121" t="str">
        <f t="array" ref="I167">IF($D167="","",COUNT(IF(Inventory!$B$10:$B$1000=$B167,IF(Inventory!$C$10:$C$1000=$C167,IF(Inventory!$D$10:$D$1000=$D167,IF(Inventory!$P$10:$P$1000=I$9,1))))))</f>
        <v/>
      </c>
      <c r="J167" s="121">
        <f t="shared" si="34"/>
        <v>0</v>
      </c>
      <c r="K167" s="121" t="str">
        <f t="array" ref="K167">IF($D167="","",COUNT(IF(Inventory!$B$10:$B$1000=$B167,IF(Inventory!$C$10:$C$1000=$C167,IF(Inventory!$D$10:$D$1000=$D167,IF(Inventory!$J$10:$J$1000=wicr,1)))))+COUNT(IF(Inventory!$B$10:$B$1000=$B167,IF(Inventory!$C$10:$C$1000=$C167,IF(Inventory!$D$10:$D$1000=$D167,IF(Inventory!$J$10:$J$1000=wifr,1))))))</f>
        <v/>
      </c>
      <c r="L167" s="121" t="str">
        <f t="array" ref="L167">IF($D167="","",COUNT(IF(Inventory!$B$10:$B$1000=$B167,IF(Inventory!$C$10:$C$1000=$C167,IF(Inventory!$D$10:$D$1000=$D167,IF(Inventory!$J$10:$J$1000=wicr,IF(Inventory!$P$10:$P$1000=L$9,1))))))+COUNT(IF(Inventory!$B$10:$B$1000=$B167,IF(Inventory!$C$10:$C$1000=$C167,IF(Inventory!$D$10:$D$1000=$D167,IF(Inventory!$J$10:$J$1000=wifr,IF(Inventory!$P$10:$P$1000=L$9,1)))))))</f>
        <v/>
      </c>
      <c r="M167" s="121" t="str">
        <f t="array" ref="M167">IF($D167="","",COUNT(IF(Inventory!$B$10:$B$1000=$B167,IF(Inventory!$C$10:$C$1000=$C167,IF(Inventory!$D$10:$D$1000=$D167,IF(Inventory!$J$10:$J$1000=wicr,IF(Inventory!$P$10:$P$1000=M$9,1))))))+COUNT(IF(Inventory!$B$10:$B$1000=$B167,IF(Inventory!$C$10:$C$1000=$C167,IF(Inventory!$D$10:$D$1000=$D167,IF(Inventory!$J$10:$J$1000=wifr,IF(Inventory!$P$10:$P$1000=M$9,1)))))))</f>
        <v/>
      </c>
      <c r="N167" s="121" t="str">
        <f t="array" ref="N167">IF($D167="","",COUNT(IF(Inventory!$B$10:$B$1000=$B167,IF(Inventory!$C$10:$C$1000=$C167,IF(Inventory!$D$10:$D$1000=$D167,IF(Inventory!$J$10:$J$1000=wicr,IF(Inventory!$P$10:$P$1000=N$9,1))))))+COUNT(IF(Inventory!$B$10:$B$1000=$B167,IF(Inventory!$C$10:$C$1000=$C167,IF(Inventory!$D$10:$D$1000=$D167,IF(Inventory!$J$10:$J$1000=wifr,IF(Inventory!$P$10:$P$1000=N$9,1)))))))</f>
        <v/>
      </c>
      <c r="O167" s="121" t="str">
        <f t="array" ref="O167">IF($D167="","",COUNT(IF(Inventory!$B$10:$B$1000=$B167,IF(Inventory!$C$10:$C$1000=$C167,IF(Inventory!$D$10:$D$1000=$D167,IF(Inventory!$J$10:$J$1000=wicr,IF(Inventory!$P$10:$P$1000=O$9,1))))))+COUNT(IF(Inventory!$B$10:$B$1000=$B167,IF(Inventory!$C$10:$C$1000=$C167,IF(Inventory!$D$10:$D$1000=$D167,IF(Inventory!$J$10:$J$1000=wifr,IF(Inventory!$P$10:$P$1000=O$9,1)))))))</f>
        <v/>
      </c>
      <c r="P167" s="121" t="str">
        <f t="array" ref="P167">IF($D167="","",COUNT(IF(Inventory!$B$10:$B$1000=$B167,IF(Inventory!$C$10:$C$1000=$C167,IF(Inventory!$D$10:$D$1000=$D167,IF(Inventory!$J$10:$J$1000=wicr,IF(Inventory!$P$10:$P$1000=P$9,1))))))+COUNT(IF(Inventory!$B$10:$B$1000=$B167,IF(Inventory!$C$10:$C$1000=$C167,IF(Inventory!$D$10:$D$1000=$D167,IF(Inventory!$J$10:$J$1000=wifr,IF(Inventory!$P$10:$P$1000=P$9,1)))))))</f>
        <v/>
      </c>
      <c r="Q167" s="122" t="str">
        <f t="shared" si="35"/>
        <v/>
      </c>
      <c r="R167" s="121" t="str">
        <f t="array" ref="R167">IF($D167="","",COUNT(IF(Inventory!$B$10:$B$1000=$B167,IF(Inventory!$C$10:$C$1000=$C167,IF(Inventory!$D$10:$D$1000=$D167,IF(Inventory!$J$10:$J$1000=frig,1))))))</f>
        <v/>
      </c>
      <c r="S167" s="121" t="str">
        <f t="array" ref="S167">IF($D167="","",COUNT(IF(Inventory!$B$10:$B$1000=$B167,IF(Inventory!$C$10:$C$1000=$C167,IF(Inventory!$D$10:$D$1000=$D167,IF(Inventory!$J$10:$J$1000=frig,IF(Inventory!$P$10:$P$1000=S$9,1)))))))</f>
        <v/>
      </c>
      <c r="T167" s="121" t="str">
        <f t="array" ref="T167">IF($D167="","",COUNT(IF(Inventory!$B$10:$B$1000=$B167,IF(Inventory!$C$10:$C$1000=$C167,IF(Inventory!$D$10:$D$1000=$D167,IF(Inventory!$J$10:$J$1000=frig,IF(Inventory!$P$10:$P$1000=T$9,1)))))))</f>
        <v/>
      </c>
      <c r="U167" s="121" t="str">
        <f t="array" ref="U167">IF($D167="","",COUNT(IF(Inventory!$B$10:$B$1000=$B167,IF(Inventory!$C$10:$C$1000=$C167,IF(Inventory!$D$10:$D$1000=$D167,IF(Inventory!$J$10:$J$1000=frig,IF(Inventory!$P$10:$P$1000=U$9,1)))))))</f>
        <v/>
      </c>
      <c r="V167" s="121" t="str">
        <f t="array" ref="V167">IF($D167="","",COUNT(IF(Inventory!$B$10:$B$1000=$B167,IF(Inventory!$C$10:$C$1000=$C167,IF(Inventory!$D$10:$D$1000=$D167,IF(Inventory!$J$10:$J$1000=frig,IF(Inventory!$P$10:$P$1000=V$9,1)))))))</f>
        <v/>
      </c>
      <c r="W167" s="121" t="str">
        <f t="array" ref="W167">IF($D167="","",COUNT(IF(Inventory!$B$10:$B$1000=$B167,IF(Inventory!$C$10:$C$1000=$C167,IF(Inventory!$D$10:$D$1000=$D167,IF(Inventory!$J$10:$J$1000=frig,IF(Inventory!$P$10:$P$1000=W$9,1)))))))</f>
        <v/>
      </c>
      <c r="X167" s="122" t="str">
        <f t="shared" si="36"/>
        <v/>
      </c>
      <c r="Y167" s="121" t="str">
        <f t="array" ref="Y167">IF($D167="","",COUNT(IF(Inventory!$B$10:$B$1000=$B167,IF(Inventory!$C$10:$C$1000=$C167,IF(Inventory!$D$10:$D$1000=$D167,IF(Inventory!$J$10:$J$1000=freez,1))))))</f>
        <v/>
      </c>
      <c r="Z167" s="121" t="str">
        <f t="array" ref="Z167">IF($D167="","",COUNT(IF(Inventory!$B$10:$B$1000=$B167,IF(Inventory!$C$10:$C$1000=$C167,IF(Inventory!$D$10:$D$1000=$D167,IF(Inventory!$J$10:$J$1000=freez,IF(Inventory!$P$10:$P$1000=Z$9,1)))))))</f>
        <v/>
      </c>
      <c r="AA167" s="121" t="str">
        <f t="array" ref="AA167">IF($D167="","",COUNT(IF(Inventory!$B$10:$B$1000=$B167,IF(Inventory!$C$10:$C$1000=$C167,IF(Inventory!$D$10:$D$1000=$D167,IF(Inventory!$J$10:$J$1000=freez,IF(Inventory!$P$10:$P$1000=AA$9,1)))))))</f>
        <v/>
      </c>
      <c r="AB167" s="121" t="str">
        <f t="array" ref="AB167">IF($D167="","",COUNT(IF(Inventory!$B$10:$B$1000=$B167,IF(Inventory!$C$10:$C$1000=$C167,IF(Inventory!$D$10:$D$1000=$D167,IF(Inventory!$J$10:$J$1000=freez,IF(Inventory!$P$10:$P$1000=AB$9,1)))))))</f>
        <v/>
      </c>
      <c r="AC167" s="121" t="str">
        <f t="array" ref="AC167">IF($D167="","",COUNT(IF(Inventory!$B$10:$B$1000=$B167,IF(Inventory!$C$10:$C$1000=$C167,IF(Inventory!$D$10:$D$1000=$D167,IF(Inventory!$J$10:$J$1000=freez,IF(Inventory!$P$10:$P$1000=AC$9,1)))))))</f>
        <v/>
      </c>
      <c r="AD167" s="121" t="str">
        <f t="array" ref="AD167">IF($D167="","",COUNT(IF(Inventory!$B$10:$B$1000=$B167,IF(Inventory!$C$10:$C$1000=$C167,IF(Inventory!$D$10:$D$1000=$D167,IF(Inventory!$J$10:$J$1000=freez,IF(Inventory!$P$10:$P$1000=AD$9,1)))))))</f>
        <v/>
      </c>
      <c r="AE167" s="122" t="str">
        <f t="shared" si="37"/>
        <v/>
      </c>
      <c r="AF167" s="121" t="str">
        <f t="array" ref="AF167">IF($D167="","",SUM(IF(Inventory!$B$10:$B$1000=$B167,IF(Inventory!$C$10:$C$1000=$C167,IF(Inventory!$D$10:$D$1000=$D167,IF(Inventory!$J$10:$J$1000=frig,Inventory!$AC$10:$AC$1000)))))+SUM(IF(Inventory!$B$10:$B$1000=$B167,IF(Inventory!$C$10:$C$1000=$C167,IF(Inventory!$D$10:$D$1000=$D167,IF(Inventory!$J$10:$J$1000=wicr,Inventory!$AC$10:$AC$1000))))))</f>
        <v/>
      </c>
      <c r="AG167" s="121" t="str">
        <f t="array" ref="AG167">IF($D167="","",SUM(IF(Inventory!$B$10:$B$1000=$B167,IF(Inventory!$C$10:$C$1000=$C167,IF(Inventory!$D$10:$D$1000=$D167,IF(Inventory!$J$10:$J$1000=frig,IF(Inventory!$P$10:$P$1000=AG$9,Inventory!$AC$10:$AC$1000))))))+SUM(IF(Inventory!$B$10:$B$1000=$B167,IF(Inventory!$C$10:$C$1000=$C167,IF(Inventory!$D$10:$D$1000=$D167,IF(Inventory!$J$10:$J$1000=wicr,IF(Inventory!$P$10:$P$1000=AG$9,Inventory!$AC$10:$AC$1000)))))))</f>
        <v/>
      </c>
      <c r="AH167" s="121" t="str">
        <f t="array" ref="AH167">IF($D167="","",SUM(IF(Inventory!$B$10:$B$1000=$B167,IF(Inventory!$C$10:$C$1000=$C167,IF(Inventory!$D$10:$D$1000=$D167,IF(Inventory!$J$10:$J$1000=frig,IF(Inventory!$P$10:$P$1000=AH$9,Inventory!$AC$10:$AC$1000))))))+SUM(IF(Inventory!$B$10:$B$1000=$B167,IF(Inventory!$C$10:$C$1000=$C167,IF(Inventory!$D$10:$D$1000=$D167,IF(Inventory!$J$10:$J$1000=wicr,IF(Inventory!$P$10:$P$1000=AH$9,Inventory!$AC$10:$AC$1000)))))))</f>
        <v/>
      </c>
      <c r="AI167" s="121" t="str">
        <f t="array" ref="AI167">IF($D167="","",SUM(IF(Inventory!$B$10:$B$1000=$B167,IF(Inventory!$C$10:$C$1000=$C167,IF(Inventory!$D$10:$D$1000=$D167,IF(Inventory!$J$10:$J$1000=frig,IF(Inventory!$P$10:$P$1000=AI$9,Inventory!$AC$10:$AC$1000))))))+SUM(IF(Inventory!$B$10:$B$1000=$B167,IF(Inventory!$C$10:$C$1000=$C167,IF(Inventory!$D$10:$D$1000=$D167,IF(Inventory!$J$10:$J$1000=wicr,IF(Inventory!$P$10:$P$1000=AI$9,Inventory!$AC$10:$AC$1000)))))))</f>
        <v/>
      </c>
      <c r="AJ167" s="121" t="str">
        <f t="array" ref="AJ167">IF($D167="","",SUM(IF(Inventory!$B$10:$B$1000=$B167,IF(Inventory!$C$10:$C$1000=$C167,IF(Inventory!$D$10:$D$1000=$D167,IF(Inventory!$J$10:$J$1000=frig,IF(Inventory!$P$10:$P$1000=AJ$9,Inventory!$AC$10:$AC$1000))))))+SUM(IF(Inventory!$B$10:$B$1000=$B167,IF(Inventory!$C$10:$C$1000=$C167,IF(Inventory!$D$10:$D$1000=$D167,IF(Inventory!$J$10:$J$1000=wicr,IF(Inventory!$P$10:$P$1000=AJ$9,Inventory!$AC$10:$AC$1000)))))))</f>
        <v/>
      </c>
      <c r="AK167" s="121" t="str">
        <f t="array" ref="AK167">IF($D167="","",SUM(IF(Inventory!$B$10:$B$1000=$B167,IF(Inventory!$C$10:$C$1000=$C167,IF(Inventory!$D$10:$D$1000=$D167,IF(Inventory!$J$10:$J$1000=frig,IF(Inventory!$P$10:$P$1000=AK$9,Inventory!$AC$10:$AC$1000))))))+SUM(IF(Inventory!$B$10:$B$1000=$B167,IF(Inventory!$C$10:$C$1000=$C167,IF(Inventory!$D$10:$D$1000=$D167,IF(Inventory!$J$10:$J$1000=wicr,IF(Inventory!$P$10:$P$1000=AK$9,Inventory!$AC$10:$AC$1000)))))))</f>
        <v/>
      </c>
      <c r="AL167" s="123" t="str">
        <f t="shared" si="38"/>
        <v/>
      </c>
      <c r="AM167" s="121" t="str">
        <f t="array" ref="AM167">IF($D167="","",SUM(IF(Inventory!$B$10:$B$1000=$B167,IF(Inventory!$C$10:$C$1000=$C167,IF(Inventory!$D$10:$D$1000=$D167,IF(Inventory!$J$10:$J$1000=freez,Inventory!$AD$10:$AD$1000)))))+SUM(IF(Inventory!$B$10:$B$1000=$B167,IF(Inventory!$C$10:$C$1000=$C167,IF(Inventory!$D$10:$D$1000=$D167,IF(Inventory!$J$10:$J$1000=wifr,Inventory!$AD$10:$AD$1000))))))</f>
        <v/>
      </c>
      <c r="AN167" s="121" t="str">
        <f t="array" ref="AN167">IF($D167="","",SUM(IF(Inventory!$B$10:$B$1000=$B167,IF(Inventory!$C$10:$C$1000=$C167,IF(Inventory!$D$10:$D$1000=$D167,IF(Inventory!$J$10:$J$1000=freez,IF(Inventory!$P$10:$P$1000=AN$9,Inventory!$AD$10:$AD$1000))))))+SUM(IF(Inventory!$B$10:$B$1000=$B167,IF(Inventory!$C$10:$C$1000=$C167,IF(Inventory!$D$10:$D$1000=$D167,IF(Inventory!$J$10:$J$1000=wifr,IF(Inventory!$P$10:$P$1000=AN$9,Inventory!$AD$10:$AD$1000)))))))</f>
        <v/>
      </c>
      <c r="AO167" s="121" t="str">
        <f t="array" ref="AO167">IF($D167="","",SUM(IF(Inventory!$B$10:$B$1000=$B167,IF(Inventory!$C$10:$C$1000=$C167,IF(Inventory!$D$10:$D$1000=$D167,IF(Inventory!$J$10:$J$1000=freez,IF(Inventory!$P$10:$P$1000=AO$9,Inventory!$AD$10:$AD$1000))))))+SUM(IF(Inventory!$B$10:$B$1000=$B167,IF(Inventory!$C$10:$C$1000=$C167,IF(Inventory!$D$10:$D$1000=$D167,IF(Inventory!$J$10:$J$1000=wifr,IF(Inventory!$P$10:$P$1000=AO$9,Inventory!$AD$10:$AD$1000)))))))</f>
        <v/>
      </c>
      <c r="AP167" s="121" t="str">
        <f t="array" ref="AP167">IF($D167="","",SUM(IF(Inventory!$B$10:$B$1000=$B167,IF(Inventory!$C$10:$C$1000=$C167,IF(Inventory!$D$10:$D$1000=$D167,IF(Inventory!$J$10:$J$1000=freez,IF(Inventory!$P$10:$P$1000=AP$9,Inventory!$AD$10:$AD$1000))))))+SUM(IF(Inventory!$B$10:$B$1000=$B167,IF(Inventory!$C$10:$C$1000=$C167,IF(Inventory!$D$10:$D$1000=$D167,IF(Inventory!$J$10:$J$1000=wifr,IF(Inventory!$P$10:$P$1000=AP$9,Inventory!$AD$10:$AD$1000)))))))</f>
        <v/>
      </c>
      <c r="AQ167" s="121" t="str">
        <f t="array" ref="AQ167">IF($D167="","",SUM(IF(Inventory!$B$10:$B$1000=$B167,IF(Inventory!$C$10:$C$1000=$C167,IF(Inventory!$D$10:$D$1000=$D167,IF(Inventory!$J$10:$J$1000=freez,IF(Inventory!$P$10:$P$1000=AQ$9,Inventory!$AD$10:$AD$1000))))))+SUM(IF(Inventory!$B$10:$B$1000=$B167,IF(Inventory!$C$10:$C$1000=$C167,IF(Inventory!$D$10:$D$1000=$D167,IF(Inventory!$J$10:$J$1000=wifr,IF(Inventory!$P$10:$P$1000=AQ$9,Inventory!$AD$10:$AD$1000)))))))</f>
        <v/>
      </c>
      <c r="AR167" s="121" t="str">
        <f t="array" ref="AR167">IF($D167="","",SUM(IF(Inventory!$B$10:$B$1000=$B167,IF(Inventory!$C$10:$C$1000=$C167,IF(Inventory!$D$10:$D$1000=$D167,IF(Inventory!$J$10:$J$1000=freez,IF(Inventory!$P$10:$P$1000=AR$9,Inventory!$AD$10:$AD$1000))))))+SUM(IF(Inventory!$B$10:$B$1000=$B167,IF(Inventory!$C$10:$C$1000=$C167,IF(Inventory!$D$10:$D$1000=$D167,IF(Inventory!$J$10:$J$1000=wifr,IF(Inventory!$P$10:$P$1000=AR$9,Inventory!$AD$10:$AD$1000)))))))</f>
        <v/>
      </c>
      <c r="AS167" s="124" t="str">
        <f t="shared" si="39"/>
        <v/>
      </c>
      <c r="AU167" s="352"/>
      <c r="AV167" s="352"/>
      <c r="AX167" s="125">
        <f>IF($C167="",0,Prog!$H165*AX$6*($AU167+$AV167)/12000)</f>
        <v>0</v>
      </c>
      <c r="AY167" s="125">
        <f>IF($C167="",0,Prog!$H165*AY$6*($AU167+$AV167)/12000)</f>
        <v>0</v>
      </c>
      <c r="AZ167" s="121"/>
    </row>
    <row r="168" spans="1:52" ht="16.5" x14ac:dyDescent="0.3">
      <c r="A168" s="279" t="str">
        <f>IF(Prog!B166="","",Prog!B166)</f>
        <v/>
      </c>
      <c r="B168" s="279" t="str">
        <f>IF(Prog!C166="","",Prog!C166)</f>
        <v/>
      </c>
      <c r="C168" s="279" t="str">
        <f>IF(Prog!D166="","",Prog!D166)</f>
        <v/>
      </c>
      <c r="D168" s="120"/>
      <c r="E168" s="121" t="str">
        <f t="array" ref="E168">IF($D168="","",COUNT(IF(Inventory!$B$10:$B$1000=$B168,IF(Inventory!$C$10:$C$1000=$C168,IF(Inventory!$D$10:$D$1000=$D168,IF(Inventory!$P$10:$P$1000=E$9,1))))))</f>
        <v/>
      </c>
      <c r="F168" s="121" t="str">
        <f t="array" ref="F168">IF($D168="","",COUNT(IF(Inventory!$B$10:$B$1000=$B168,IF(Inventory!$C$10:$C$1000=$C168,IF(Inventory!$D$10:$D$1000=$D168,IF(Inventory!$P$10:$P$1000=F$9,1))))))</f>
        <v/>
      </c>
      <c r="G168" s="121" t="str">
        <f t="array" ref="G168">IF($D168="","",COUNT(IF(Inventory!$B$10:$B$1000=$B168,IF(Inventory!$C$10:$C$1000=$C168,IF(Inventory!$D$10:$D$1000=$D168,IF(Inventory!$P$10:$P$1000=G$9,1))))))</f>
        <v/>
      </c>
      <c r="H168" s="121" t="str">
        <f t="array" ref="H168">IF($D168="","",COUNT(IF(Inventory!$B$10:$B$1000=$B168,IF(Inventory!$C$10:$C$1000=$C168,IF(Inventory!$D$10:$D$1000=$D168,IF(Inventory!$P$10:$P$1000=H$9,1))))))</f>
        <v/>
      </c>
      <c r="I168" s="121" t="str">
        <f t="array" ref="I168">IF($D168="","",COUNT(IF(Inventory!$B$10:$B$1000=$B168,IF(Inventory!$C$10:$C$1000=$C168,IF(Inventory!$D$10:$D$1000=$D168,IF(Inventory!$P$10:$P$1000=I$9,1))))))</f>
        <v/>
      </c>
      <c r="J168" s="121">
        <f t="shared" si="34"/>
        <v>0</v>
      </c>
      <c r="K168" s="121" t="str">
        <f t="array" ref="K168">IF($D168="","",COUNT(IF(Inventory!$B$10:$B$1000=$B168,IF(Inventory!$C$10:$C$1000=$C168,IF(Inventory!$D$10:$D$1000=$D168,IF(Inventory!$J$10:$J$1000=wicr,1)))))+COUNT(IF(Inventory!$B$10:$B$1000=$B168,IF(Inventory!$C$10:$C$1000=$C168,IF(Inventory!$D$10:$D$1000=$D168,IF(Inventory!$J$10:$J$1000=wifr,1))))))</f>
        <v/>
      </c>
      <c r="L168" s="121" t="str">
        <f t="array" ref="L168">IF($D168="","",COUNT(IF(Inventory!$B$10:$B$1000=$B168,IF(Inventory!$C$10:$C$1000=$C168,IF(Inventory!$D$10:$D$1000=$D168,IF(Inventory!$J$10:$J$1000=wicr,IF(Inventory!$P$10:$P$1000=L$9,1))))))+COUNT(IF(Inventory!$B$10:$B$1000=$B168,IF(Inventory!$C$10:$C$1000=$C168,IF(Inventory!$D$10:$D$1000=$D168,IF(Inventory!$J$10:$J$1000=wifr,IF(Inventory!$P$10:$P$1000=L$9,1)))))))</f>
        <v/>
      </c>
      <c r="M168" s="121" t="str">
        <f t="array" ref="M168">IF($D168="","",COUNT(IF(Inventory!$B$10:$B$1000=$B168,IF(Inventory!$C$10:$C$1000=$C168,IF(Inventory!$D$10:$D$1000=$D168,IF(Inventory!$J$10:$J$1000=wicr,IF(Inventory!$P$10:$P$1000=M$9,1))))))+COUNT(IF(Inventory!$B$10:$B$1000=$B168,IF(Inventory!$C$10:$C$1000=$C168,IF(Inventory!$D$10:$D$1000=$D168,IF(Inventory!$J$10:$J$1000=wifr,IF(Inventory!$P$10:$P$1000=M$9,1)))))))</f>
        <v/>
      </c>
      <c r="N168" s="121" t="str">
        <f t="array" ref="N168">IF($D168="","",COUNT(IF(Inventory!$B$10:$B$1000=$B168,IF(Inventory!$C$10:$C$1000=$C168,IF(Inventory!$D$10:$D$1000=$D168,IF(Inventory!$J$10:$J$1000=wicr,IF(Inventory!$P$10:$P$1000=N$9,1))))))+COUNT(IF(Inventory!$B$10:$B$1000=$B168,IF(Inventory!$C$10:$C$1000=$C168,IF(Inventory!$D$10:$D$1000=$D168,IF(Inventory!$J$10:$J$1000=wifr,IF(Inventory!$P$10:$P$1000=N$9,1)))))))</f>
        <v/>
      </c>
      <c r="O168" s="121" t="str">
        <f t="array" ref="O168">IF($D168="","",COUNT(IF(Inventory!$B$10:$B$1000=$B168,IF(Inventory!$C$10:$C$1000=$C168,IF(Inventory!$D$10:$D$1000=$D168,IF(Inventory!$J$10:$J$1000=wicr,IF(Inventory!$P$10:$P$1000=O$9,1))))))+COUNT(IF(Inventory!$B$10:$B$1000=$B168,IF(Inventory!$C$10:$C$1000=$C168,IF(Inventory!$D$10:$D$1000=$D168,IF(Inventory!$J$10:$J$1000=wifr,IF(Inventory!$P$10:$P$1000=O$9,1)))))))</f>
        <v/>
      </c>
      <c r="P168" s="121" t="str">
        <f t="array" ref="P168">IF($D168="","",COUNT(IF(Inventory!$B$10:$B$1000=$B168,IF(Inventory!$C$10:$C$1000=$C168,IF(Inventory!$D$10:$D$1000=$D168,IF(Inventory!$J$10:$J$1000=wicr,IF(Inventory!$P$10:$P$1000=P$9,1))))))+COUNT(IF(Inventory!$B$10:$B$1000=$B168,IF(Inventory!$C$10:$C$1000=$C168,IF(Inventory!$D$10:$D$1000=$D168,IF(Inventory!$J$10:$J$1000=wifr,IF(Inventory!$P$10:$P$1000=P$9,1)))))))</f>
        <v/>
      </c>
      <c r="Q168" s="122" t="str">
        <f t="shared" si="35"/>
        <v/>
      </c>
      <c r="R168" s="121" t="str">
        <f t="array" ref="R168">IF($D168="","",COUNT(IF(Inventory!$B$10:$B$1000=$B168,IF(Inventory!$C$10:$C$1000=$C168,IF(Inventory!$D$10:$D$1000=$D168,IF(Inventory!$J$10:$J$1000=frig,1))))))</f>
        <v/>
      </c>
      <c r="S168" s="121" t="str">
        <f t="array" ref="S168">IF($D168="","",COUNT(IF(Inventory!$B$10:$B$1000=$B168,IF(Inventory!$C$10:$C$1000=$C168,IF(Inventory!$D$10:$D$1000=$D168,IF(Inventory!$J$10:$J$1000=frig,IF(Inventory!$P$10:$P$1000=S$9,1)))))))</f>
        <v/>
      </c>
      <c r="T168" s="121" t="str">
        <f t="array" ref="T168">IF($D168="","",COUNT(IF(Inventory!$B$10:$B$1000=$B168,IF(Inventory!$C$10:$C$1000=$C168,IF(Inventory!$D$10:$D$1000=$D168,IF(Inventory!$J$10:$J$1000=frig,IF(Inventory!$P$10:$P$1000=T$9,1)))))))</f>
        <v/>
      </c>
      <c r="U168" s="121" t="str">
        <f t="array" ref="U168">IF($D168="","",COUNT(IF(Inventory!$B$10:$B$1000=$B168,IF(Inventory!$C$10:$C$1000=$C168,IF(Inventory!$D$10:$D$1000=$D168,IF(Inventory!$J$10:$J$1000=frig,IF(Inventory!$P$10:$P$1000=U$9,1)))))))</f>
        <v/>
      </c>
      <c r="V168" s="121" t="str">
        <f t="array" ref="V168">IF($D168="","",COUNT(IF(Inventory!$B$10:$B$1000=$B168,IF(Inventory!$C$10:$C$1000=$C168,IF(Inventory!$D$10:$D$1000=$D168,IF(Inventory!$J$10:$J$1000=frig,IF(Inventory!$P$10:$P$1000=V$9,1)))))))</f>
        <v/>
      </c>
      <c r="W168" s="121" t="str">
        <f t="array" ref="W168">IF($D168="","",COUNT(IF(Inventory!$B$10:$B$1000=$B168,IF(Inventory!$C$10:$C$1000=$C168,IF(Inventory!$D$10:$D$1000=$D168,IF(Inventory!$J$10:$J$1000=frig,IF(Inventory!$P$10:$P$1000=W$9,1)))))))</f>
        <v/>
      </c>
      <c r="X168" s="122" t="str">
        <f t="shared" si="36"/>
        <v/>
      </c>
      <c r="Y168" s="121" t="str">
        <f t="array" ref="Y168">IF($D168="","",COUNT(IF(Inventory!$B$10:$B$1000=$B168,IF(Inventory!$C$10:$C$1000=$C168,IF(Inventory!$D$10:$D$1000=$D168,IF(Inventory!$J$10:$J$1000=freez,1))))))</f>
        <v/>
      </c>
      <c r="Z168" s="121" t="str">
        <f t="array" ref="Z168">IF($D168="","",COUNT(IF(Inventory!$B$10:$B$1000=$B168,IF(Inventory!$C$10:$C$1000=$C168,IF(Inventory!$D$10:$D$1000=$D168,IF(Inventory!$J$10:$J$1000=freez,IF(Inventory!$P$10:$P$1000=Z$9,1)))))))</f>
        <v/>
      </c>
      <c r="AA168" s="121" t="str">
        <f t="array" ref="AA168">IF($D168="","",COUNT(IF(Inventory!$B$10:$B$1000=$B168,IF(Inventory!$C$10:$C$1000=$C168,IF(Inventory!$D$10:$D$1000=$D168,IF(Inventory!$J$10:$J$1000=freez,IF(Inventory!$P$10:$P$1000=AA$9,1)))))))</f>
        <v/>
      </c>
      <c r="AB168" s="121" t="str">
        <f t="array" ref="AB168">IF($D168="","",COUNT(IF(Inventory!$B$10:$B$1000=$B168,IF(Inventory!$C$10:$C$1000=$C168,IF(Inventory!$D$10:$D$1000=$D168,IF(Inventory!$J$10:$J$1000=freez,IF(Inventory!$P$10:$P$1000=AB$9,1)))))))</f>
        <v/>
      </c>
      <c r="AC168" s="121" t="str">
        <f t="array" ref="AC168">IF($D168="","",COUNT(IF(Inventory!$B$10:$B$1000=$B168,IF(Inventory!$C$10:$C$1000=$C168,IF(Inventory!$D$10:$D$1000=$D168,IF(Inventory!$J$10:$J$1000=freez,IF(Inventory!$P$10:$P$1000=AC$9,1)))))))</f>
        <v/>
      </c>
      <c r="AD168" s="121" t="str">
        <f t="array" ref="AD168">IF($D168="","",COUNT(IF(Inventory!$B$10:$B$1000=$B168,IF(Inventory!$C$10:$C$1000=$C168,IF(Inventory!$D$10:$D$1000=$D168,IF(Inventory!$J$10:$J$1000=freez,IF(Inventory!$P$10:$P$1000=AD$9,1)))))))</f>
        <v/>
      </c>
      <c r="AE168" s="122" t="str">
        <f t="shared" si="37"/>
        <v/>
      </c>
      <c r="AF168" s="121" t="str">
        <f t="array" ref="AF168">IF($D168="","",SUM(IF(Inventory!$B$10:$B$1000=$B168,IF(Inventory!$C$10:$C$1000=$C168,IF(Inventory!$D$10:$D$1000=$D168,IF(Inventory!$J$10:$J$1000=frig,Inventory!$AC$10:$AC$1000)))))+SUM(IF(Inventory!$B$10:$B$1000=$B168,IF(Inventory!$C$10:$C$1000=$C168,IF(Inventory!$D$10:$D$1000=$D168,IF(Inventory!$J$10:$J$1000=wicr,Inventory!$AC$10:$AC$1000))))))</f>
        <v/>
      </c>
      <c r="AG168" s="121" t="str">
        <f t="array" ref="AG168">IF($D168="","",SUM(IF(Inventory!$B$10:$B$1000=$B168,IF(Inventory!$C$10:$C$1000=$C168,IF(Inventory!$D$10:$D$1000=$D168,IF(Inventory!$J$10:$J$1000=frig,IF(Inventory!$P$10:$P$1000=AG$9,Inventory!$AC$10:$AC$1000))))))+SUM(IF(Inventory!$B$10:$B$1000=$B168,IF(Inventory!$C$10:$C$1000=$C168,IF(Inventory!$D$10:$D$1000=$D168,IF(Inventory!$J$10:$J$1000=wicr,IF(Inventory!$P$10:$P$1000=AG$9,Inventory!$AC$10:$AC$1000)))))))</f>
        <v/>
      </c>
      <c r="AH168" s="121" t="str">
        <f t="array" ref="AH168">IF($D168="","",SUM(IF(Inventory!$B$10:$B$1000=$B168,IF(Inventory!$C$10:$C$1000=$C168,IF(Inventory!$D$10:$D$1000=$D168,IF(Inventory!$J$10:$J$1000=frig,IF(Inventory!$P$10:$P$1000=AH$9,Inventory!$AC$10:$AC$1000))))))+SUM(IF(Inventory!$B$10:$B$1000=$B168,IF(Inventory!$C$10:$C$1000=$C168,IF(Inventory!$D$10:$D$1000=$D168,IF(Inventory!$J$10:$J$1000=wicr,IF(Inventory!$P$10:$P$1000=AH$9,Inventory!$AC$10:$AC$1000)))))))</f>
        <v/>
      </c>
      <c r="AI168" s="121" t="str">
        <f t="array" ref="AI168">IF($D168="","",SUM(IF(Inventory!$B$10:$B$1000=$B168,IF(Inventory!$C$10:$C$1000=$C168,IF(Inventory!$D$10:$D$1000=$D168,IF(Inventory!$J$10:$J$1000=frig,IF(Inventory!$P$10:$P$1000=AI$9,Inventory!$AC$10:$AC$1000))))))+SUM(IF(Inventory!$B$10:$B$1000=$B168,IF(Inventory!$C$10:$C$1000=$C168,IF(Inventory!$D$10:$D$1000=$D168,IF(Inventory!$J$10:$J$1000=wicr,IF(Inventory!$P$10:$P$1000=AI$9,Inventory!$AC$10:$AC$1000)))))))</f>
        <v/>
      </c>
      <c r="AJ168" s="121" t="str">
        <f t="array" ref="AJ168">IF($D168="","",SUM(IF(Inventory!$B$10:$B$1000=$B168,IF(Inventory!$C$10:$C$1000=$C168,IF(Inventory!$D$10:$D$1000=$D168,IF(Inventory!$J$10:$J$1000=frig,IF(Inventory!$P$10:$P$1000=AJ$9,Inventory!$AC$10:$AC$1000))))))+SUM(IF(Inventory!$B$10:$B$1000=$B168,IF(Inventory!$C$10:$C$1000=$C168,IF(Inventory!$D$10:$D$1000=$D168,IF(Inventory!$J$10:$J$1000=wicr,IF(Inventory!$P$10:$P$1000=AJ$9,Inventory!$AC$10:$AC$1000)))))))</f>
        <v/>
      </c>
      <c r="AK168" s="121" t="str">
        <f t="array" ref="AK168">IF($D168="","",SUM(IF(Inventory!$B$10:$B$1000=$B168,IF(Inventory!$C$10:$C$1000=$C168,IF(Inventory!$D$10:$D$1000=$D168,IF(Inventory!$J$10:$J$1000=frig,IF(Inventory!$P$10:$P$1000=AK$9,Inventory!$AC$10:$AC$1000))))))+SUM(IF(Inventory!$B$10:$B$1000=$B168,IF(Inventory!$C$10:$C$1000=$C168,IF(Inventory!$D$10:$D$1000=$D168,IF(Inventory!$J$10:$J$1000=wicr,IF(Inventory!$P$10:$P$1000=AK$9,Inventory!$AC$10:$AC$1000)))))))</f>
        <v/>
      </c>
      <c r="AL168" s="123" t="str">
        <f t="shared" si="38"/>
        <v/>
      </c>
      <c r="AM168" s="121" t="str">
        <f t="array" ref="AM168">IF($D168="","",SUM(IF(Inventory!$B$10:$B$1000=$B168,IF(Inventory!$C$10:$C$1000=$C168,IF(Inventory!$D$10:$D$1000=$D168,IF(Inventory!$J$10:$J$1000=freez,Inventory!$AD$10:$AD$1000)))))+SUM(IF(Inventory!$B$10:$B$1000=$B168,IF(Inventory!$C$10:$C$1000=$C168,IF(Inventory!$D$10:$D$1000=$D168,IF(Inventory!$J$10:$J$1000=wifr,Inventory!$AD$10:$AD$1000))))))</f>
        <v/>
      </c>
      <c r="AN168" s="121" t="str">
        <f t="array" ref="AN168">IF($D168="","",SUM(IF(Inventory!$B$10:$B$1000=$B168,IF(Inventory!$C$10:$C$1000=$C168,IF(Inventory!$D$10:$D$1000=$D168,IF(Inventory!$J$10:$J$1000=freez,IF(Inventory!$P$10:$P$1000=AN$9,Inventory!$AD$10:$AD$1000))))))+SUM(IF(Inventory!$B$10:$B$1000=$B168,IF(Inventory!$C$10:$C$1000=$C168,IF(Inventory!$D$10:$D$1000=$D168,IF(Inventory!$J$10:$J$1000=wifr,IF(Inventory!$P$10:$P$1000=AN$9,Inventory!$AD$10:$AD$1000)))))))</f>
        <v/>
      </c>
      <c r="AO168" s="121" t="str">
        <f t="array" ref="AO168">IF($D168="","",SUM(IF(Inventory!$B$10:$B$1000=$B168,IF(Inventory!$C$10:$C$1000=$C168,IF(Inventory!$D$10:$D$1000=$D168,IF(Inventory!$J$10:$J$1000=freez,IF(Inventory!$P$10:$P$1000=AO$9,Inventory!$AD$10:$AD$1000))))))+SUM(IF(Inventory!$B$10:$B$1000=$B168,IF(Inventory!$C$10:$C$1000=$C168,IF(Inventory!$D$10:$D$1000=$D168,IF(Inventory!$J$10:$J$1000=wifr,IF(Inventory!$P$10:$P$1000=AO$9,Inventory!$AD$10:$AD$1000)))))))</f>
        <v/>
      </c>
      <c r="AP168" s="121" t="str">
        <f t="array" ref="AP168">IF($D168="","",SUM(IF(Inventory!$B$10:$B$1000=$B168,IF(Inventory!$C$10:$C$1000=$C168,IF(Inventory!$D$10:$D$1000=$D168,IF(Inventory!$J$10:$J$1000=freez,IF(Inventory!$P$10:$P$1000=AP$9,Inventory!$AD$10:$AD$1000))))))+SUM(IF(Inventory!$B$10:$B$1000=$B168,IF(Inventory!$C$10:$C$1000=$C168,IF(Inventory!$D$10:$D$1000=$D168,IF(Inventory!$J$10:$J$1000=wifr,IF(Inventory!$P$10:$P$1000=AP$9,Inventory!$AD$10:$AD$1000)))))))</f>
        <v/>
      </c>
      <c r="AQ168" s="121" t="str">
        <f t="array" ref="AQ168">IF($D168="","",SUM(IF(Inventory!$B$10:$B$1000=$B168,IF(Inventory!$C$10:$C$1000=$C168,IF(Inventory!$D$10:$D$1000=$D168,IF(Inventory!$J$10:$J$1000=freez,IF(Inventory!$P$10:$P$1000=AQ$9,Inventory!$AD$10:$AD$1000))))))+SUM(IF(Inventory!$B$10:$B$1000=$B168,IF(Inventory!$C$10:$C$1000=$C168,IF(Inventory!$D$10:$D$1000=$D168,IF(Inventory!$J$10:$J$1000=wifr,IF(Inventory!$P$10:$P$1000=AQ$9,Inventory!$AD$10:$AD$1000)))))))</f>
        <v/>
      </c>
      <c r="AR168" s="121" t="str">
        <f t="array" ref="AR168">IF($D168="","",SUM(IF(Inventory!$B$10:$B$1000=$B168,IF(Inventory!$C$10:$C$1000=$C168,IF(Inventory!$D$10:$D$1000=$D168,IF(Inventory!$J$10:$J$1000=freez,IF(Inventory!$P$10:$P$1000=AR$9,Inventory!$AD$10:$AD$1000))))))+SUM(IF(Inventory!$B$10:$B$1000=$B168,IF(Inventory!$C$10:$C$1000=$C168,IF(Inventory!$D$10:$D$1000=$D168,IF(Inventory!$J$10:$J$1000=wifr,IF(Inventory!$P$10:$P$1000=AR$9,Inventory!$AD$10:$AD$1000)))))))</f>
        <v/>
      </c>
      <c r="AS168" s="124" t="str">
        <f t="shared" si="39"/>
        <v/>
      </c>
      <c r="AU168" s="352"/>
      <c r="AV168" s="352"/>
      <c r="AX168" s="125">
        <f>IF($C168="",0,Prog!$H166*AX$6*($AU168+$AV168)/12000)</f>
        <v>0</v>
      </c>
      <c r="AY168" s="125">
        <f>IF($C168="",0,Prog!$H166*AY$6*($AU168+$AV168)/12000)</f>
        <v>0</v>
      </c>
      <c r="AZ168" s="121"/>
    </row>
    <row r="169" spans="1:52" ht="16.5" x14ac:dyDescent="0.3">
      <c r="A169" s="279" t="str">
        <f>IF(Prog!B167="","",Prog!B167)</f>
        <v/>
      </c>
      <c r="B169" s="279" t="str">
        <f>IF(Prog!C167="","",Prog!C167)</f>
        <v/>
      </c>
      <c r="C169" s="279" t="str">
        <f>IF(Prog!D167="","",Prog!D167)</f>
        <v/>
      </c>
      <c r="D169" s="120"/>
      <c r="E169" s="121" t="str">
        <f t="array" ref="E169">IF($D169="","",COUNT(IF(Inventory!$B$10:$B$1000=$B169,IF(Inventory!$C$10:$C$1000=$C169,IF(Inventory!$D$10:$D$1000=$D169,IF(Inventory!$P$10:$P$1000=E$9,1))))))</f>
        <v/>
      </c>
      <c r="F169" s="121" t="str">
        <f t="array" ref="F169">IF($D169="","",COUNT(IF(Inventory!$B$10:$B$1000=$B169,IF(Inventory!$C$10:$C$1000=$C169,IF(Inventory!$D$10:$D$1000=$D169,IF(Inventory!$P$10:$P$1000=F$9,1))))))</f>
        <v/>
      </c>
      <c r="G169" s="121" t="str">
        <f t="array" ref="G169">IF($D169="","",COUNT(IF(Inventory!$B$10:$B$1000=$B169,IF(Inventory!$C$10:$C$1000=$C169,IF(Inventory!$D$10:$D$1000=$D169,IF(Inventory!$P$10:$P$1000=G$9,1))))))</f>
        <v/>
      </c>
      <c r="H169" s="121" t="str">
        <f t="array" ref="H169">IF($D169="","",COUNT(IF(Inventory!$B$10:$B$1000=$B169,IF(Inventory!$C$10:$C$1000=$C169,IF(Inventory!$D$10:$D$1000=$D169,IF(Inventory!$P$10:$P$1000=H$9,1))))))</f>
        <v/>
      </c>
      <c r="I169" s="121" t="str">
        <f t="array" ref="I169">IF($D169="","",COUNT(IF(Inventory!$B$10:$B$1000=$B169,IF(Inventory!$C$10:$C$1000=$C169,IF(Inventory!$D$10:$D$1000=$D169,IF(Inventory!$P$10:$P$1000=I$9,1))))))</f>
        <v/>
      </c>
      <c r="J169" s="121">
        <f t="shared" si="34"/>
        <v>0</v>
      </c>
      <c r="K169" s="121" t="str">
        <f t="array" ref="K169">IF($D169="","",COUNT(IF(Inventory!$B$10:$B$1000=$B169,IF(Inventory!$C$10:$C$1000=$C169,IF(Inventory!$D$10:$D$1000=$D169,IF(Inventory!$J$10:$J$1000=wicr,1)))))+COUNT(IF(Inventory!$B$10:$B$1000=$B169,IF(Inventory!$C$10:$C$1000=$C169,IF(Inventory!$D$10:$D$1000=$D169,IF(Inventory!$J$10:$J$1000=wifr,1))))))</f>
        <v/>
      </c>
      <c r="L169" s="121" t="str">
        <f t="array" ref="L169">IF($D169="","",COUNT(IF(Inventory!$B$10:$B$1000=$B169,IF(Inventory!$C$10:$C$1000=$C169,IF(Inventory!$D$10:$D$1000=$D169,IF(Inventory!$J$10:$J$1000=wicr,IF(Inventory!$P$10:$P$1000=L$9,1))))))+COUNT(IF(Inventory!$B$10:$B$1000=$B169,IF(Inventory!$C$10:$C$1000=$C169,IF(Inventory!$D$10:$D$1000=$D169,IF(Inventory!$J$10:$J$1000=wifr,IF(Inventory!$P$10:$P$1000=L$9,1)))))))</f>
        <v/>
      </c>
      <c r="M169" s="121" t="str">
        <f t="array" ref="M169">IF($D169="","",COUNT(IF(Inventory!$B$10:$B$1000=$B169,IF(Inventory!$C$10:$C$1000=$C169,IF(Inventory!$D$10:$D$1000=$D169,IF(Inventory!$J$10:$J$1000=wicr,IF(Inventory!$P$10:$P$1000=M$9,1))))))+COUNT(IF(Inventory!$B$10:$B$1000=$B169,IF(Inventory!$C$10:$C$1000=$C169,IF(Inventory!$D$10:$D$1000=$D169,IF(Inventory!$J$10:$J$1000=wifr,IF(Inventory!$P$10:$P$1000=M$9,1)))))))</f>
        <v/>
      </c>
      <c r="N169" s="121" t="str">
        <f t="array" ref="N169">IF($D169="","",COUNT(IF(Inventory!$B$10:$B$1000=$B169,IF(Inventory!$C$10:$C$1000=$C169,IF(Inventory!$D$10:$D$1000=$D169,IF(Inventory!$J$10:$J$1000=wicr,IF(Inventory!$P$10:$P$1000=N$9,1))))))+COUNT(IF(Inventory!$B$10:$B$1000=$B169,IF(Inventory!$C$10:$C$1000=$C169,IF(Inventory!$D$10:$D$1000=$D169,IF(Inventory!$J$10:$J$1000=wifr,IF(Inventory!$P$10:$P$1000=N$9,1)))))))</f>
        <v/>
      </c>
      <c r="O169" s="121" t="str">
        <f t="array" ref="O169">IF($D169="","",COUNT(IF(Inventory!$B$10:$B$1000=$B169,IF(Inventory!$C$10:$C$1000=$C169,IF(Inventory!$D$10:$D$1000=$D169,IF(Inventory!$J$10:$J$1000=wicr,IF(Inventory!$P$10:$P$1000=O$9,1))))))+COUNT(IF(Inventory!$B$10:$B$1000=$B169,IF(Inventory!$C$10:$C$1000=$C169,IF(Inventory!$D$10:$D$1000=$D169,IF(Inventory!$J$10:$J$1000=wifr,IF(Inventory!$P$10:$P$1000=O$9,1)))))))</f>
        <v/>
      </c>
      <c r="P169" s="121" t="str">
        <f t="array" ref="P169">IF($D169="","",COUNT(IF(Inventory!$B$10:$B$1000=$B169,IF(Inventory!$C$10:$C$1000=$C169,IF(Inventory!$D$10:$D$1000=$D169,IF(Inventory!$J$10:$J$1000=wicr,IF(Inventory!$P$10:$P$1000=P$9,1))))))+COUNT(IF(Inventory!$B$10:$B$1000=$B169,IF(Inventory!$C$10:$C$1000=$C169,IF(Inventory!$D$10:$D$1000=$D169,IF(Inventory!$J$10:$J$1000=wifr,IF(Inventory!$P$10:$P$1000=P$9,1)))))))</f>
        <v/>
      </c>
      <c r="Q169" s="122" t="str">
        <f t="shared" si="35"/>
        <v/>
      </c>
      <c r="R169" s="121" t="str">
        <f t="array" ref="R169">IF($D169="","",COUNT(IF(Inventory!$B$10:$B$1000=$B169,IF(Inventory!$C$10:$C$1000=$C169,IF(Inventory!$D$10:$D$1000=$D169,IF(Inventory!$J$10:$J$1000=frig,1))))))</f>
        <v/>
      </c>
      <c r="S169" s="121" t="str">
        <f t="array" ref="S169">IF($D169="","",COUNT(IF(Inventory!$B$10:$B$1000=$B169,IF(Inventory!$C$10:$C$1000=$C169,IF(Inventory!$D$10:$D$1000=$D169,IF(Inventory!$J$10:$J$1000=frig,IF(Inventory!$P$10:$P$1000=S$9,1)))))))</f>
        <v/>
      </c>
      <c r="T169" s="121" t="str">
        <f t="array" ref="T169">IF($D169="","",COUNT(IF(Inventory!$B$10:$B$1000=$B169,IF(Inventory!$C$10:$C$1000=$C169,IF(Inventory!$D$10:$D$1000=$D169,IF(Inventory!$J$10:$J$1000=frig,IF(Inventory!$P$10:$P$1000=T$9,1)))))))</f>
        <v/>
      </c>
      <c r="U169" s="121" t="str">
        <f t="array" ref="U169">IF($D169="","",COUNT(IF(Inventory!$B$10:$B$1000=$B169,IF(Inventory!$C$10:$C$1000=$C169,IF(Inventory!$D$10:$D$1000=$D169,IF(Inventory!$J$10:$J$1000=frig,IF(Inventory!$P$10:$P$1000=U$9,1)))))))</f>
        <v/>
      </c>
      <c r="V169" s="121" t="str">
        <f t="array" ref="V169">IF($D169="","",COUNT(IF(Inventory!$B$10:$B$1000=$B169,IF(Inventory!$C$10:$C$1000=$C169,IF(Inventory!$D$10:$D$1000=$D169,IF(Inventory!$J$10:$J$1000=frig,IF(Inventory!$P$10:$P$1000=V$9,1)))))))</f>
        <v/>
      </c>
      <c r="W169" s="121" t="str">
        <f t="array" ref="W169">IF($D169="","",COUNT(IF(Inventory!$B$10:$B$1000=$B169,IF(Inventory!$C$10:$C$1000=$C169,IF(Inventory!$D$10:$D$1000=$D169,IF(Inventory!$J$10:$J$1000=frig,IF(Inventory!$P$10:$P$1000=W$9,1)))))))</f>
        <v/>
      </c>
      <c r="X169" s="122" t="str">
        <f t="shared" si="36"/>
        <v/>
      </c>
      <c r="Y169" s="121" t="str">
        <f t="array" ref="Y169">IF($D169="","",COUNT(IF(Inventory!$B$10:$B$1000=$B169,IF(Inventory!$C$10:$C$1000=$C169,IF(Inventory!$D$10:$D$1000=$D169,IF(Inventory!$J$10:$J$1000=freez,1))))))</f>
        <v/>
      </c>
      <c r="Z169" s="121" t="str">
        <f t="array" ref="Z169">IF($D169="","",COUNT(IF(Inventory!$B$10:$B$1000=$B169,IF(Inventory!$C$10:$C$1000=$C169,IF(Inventory!$D$10:$D$1000=$D169,IF(Inventory!$J$10:$J$1000=freez,IF(Inventory!$P$10:$P$1000=Z$9,1)))))))</f>
        <v/>
      </c>
      <c r="AA169" s="121" t="str">
        <f t="array" ref="AA169">IF($D169="","",COUNT(IF(Inventory!$B$10:$B$1000=$B169,IF(Inventory!$C$10:$C$1000=$C169,IF(Inventory!$D$10:$D$1000=$D169,IF(Inventory!$J$10:$J$1000=freez,IF(Inventory!$P$10:$P$1000=AA$9,1)))))))</f>
        <v/>
      </c>
      <c r="AB169" s="121" t="str">
        <f t="array" ref="AB169">IF($D169="","",COUNT(IF(Inventory!$B$10:$B$1000=$B169,IF(Inventory!$C$10:$C$1000=$C169,IF(Inventory!$D$10:$D$1000=$D169,IF(Inventory!$J$10:$J$1000=freez,IF(Inventory!$P$10:$P$1000=AB$9,1)))))))</f>
        <v/>
      </c>
      <c r="AC169" s="121" t="str">
        <f t="array" ref="AC169">IF($D169="","",COUNT(IF(Inventory!$B$10:$B$1000=$B169,IF(Inventory!$C$10:$C$1000=$C169,IF(Inventory!$D$10:$D$1000=$D169,IF(Inventory!$J$10:$J$1000=freez,IF(Inventory!$P$10:$P$1000=AC$9,1)))))))</f>
        <v/>
      </c>
      <c r="AD169" s="121" t="str">
        <f t="array" ref="AD169">IF($D169="","",COUNT(IF(Inventory!$B$10:$B$1000=$B169,IF(Inventory!$C$10:$C$1000=$C169,IF(Inventory!$D$10:$D$1000=$D169,IF(Inventory!$J$10:$J$1000=freez,IF(Inventory!$P$10:$P$1000=AD$9,1)))))))</f>
        <v/>
      </c>
      <c r="AE169" s="122" t="str">
        <f t="shared" si="37"/>
        <v/>
      </c>
      <c r="AF169" s="121" t="str">
        <f t="array" ref="AF169">IF($D169="","",SUM(IF(Inventory!$B$10:$B$1000=$B169,IF(Inventory!$C$10:$C$1000=$C169,IF(Inventory!$D$10:$D$1000=$D169,IF(Inventory!$J$10:$J$1000=frig,Inventory!$AC$10:$AC$1000)))))+SUM(IF(Inventory!$B$10:$B$1000=$B169,IF(Inventory!$C$10:$C$1000=$C169,IF(Inventory!$D$10:$D$1000=$D169,IF(Inventory!$J$10:$J$1000=wicr,Inventory!$AC$10:$AC$1000))))))</f>
        <v/>
      </c>
      <c r="AG169" s="121" t="str">
        <f t="array" ref="AG169">IF($D169="","",SUM(IF(Inventory!$B$10:$B$1000=$B169,IF(Inventory!$C$10:$C$1000=$C169,IF(Inventory!$D$10:$D$1000=$D169,IF(Inventory!$J$10:$J$1000=frig,IF(Inventory!$P$10:$P$1000=AG$9,Inventory!$AC$10:$AC$1000))))))+SUM(IF(Inventory!$B$10:$B$1000=$B169,IF(Inventory!$C$10:$C$1000=$C169,IF(Inventory!$D$10:$D$1000=$D169,IF(Inventory!$J$10:$J$1000=wicr,IF(Inventory!$P$10:$P$1000=AG$9,Inventory!$AC$10:$AC$1000)))))))</f>
        <v/>
      </c>
      <c r="AH169" s="121" t="str">
        <f t="array" ref="AH169">IF($D169="","",SUM(IF(Inventory!$B$10:$B$1000=$B169,IF(Inventory!$C$10:$C$1000=$C169,IF(Inventory!$D$10:$D$1000=$D169,IF(Inventory!$J$10:$J$1000=frig,IF(Inventory!$P$10:$P$1000=AH$9,Inventory!$AC$10:$AC$1000))))))+SUM(IF(Inventory!$B$10:$B$1000=$B169,IF(Inventory!$C$10:$C$1000=$C169,IF(Inventory!$D$10:$D$1000=$D169,IF(Inventory!$J$10:$J$1000=wicr,IF(Inventory!$P$10:$P$1000=AH$9,Inventory!$AC$10:$AC$1000)))))))</f>
        <v/>
      </c>
      <c r="AI169" s="121" t="str">
        <f t="array" ref="AI169">IF($D169="","",SUM(IF(Inventory!$B$10:$B$1000=$B169,IF(Inventory!$C$10:$C$1000=$C169,IF(Inventory!$D$10:$D$1000=$D169,IF(Inventory!$J$10:$J$1000=frig,IF(Inventory!$P$10:$P$1000=AI$9,Inventory!$AC$10:$AC$1000))))))+SUM(IF(Inventory!$B$10:$B$1000=$B169,IF(Inventory!$C$10:$C$1000=$C169,IF(Inventory!$D$10:$D$1000=$D169,IF(Inventory!$J$10:$J$1000=wicr,IF(Inventory!$P$10:$P$1000=AI$9,Inventory!$AC$10:$AC$1000)))))))</f>
        <v/>
      </c>
      <c r="AJ169" s="121" t="str">
        <f t="array" ref="AJ169">IF($D169="","",SUM(IF(Inventory!$B$10:$B$1000=$B169,IF(Inventory!$C$10:$C$1000=$C169,IF(Inventory!$D$10:$D$1000=$D169,IF(Inventory!$J$10:$J$1000=frig,IF(Inventory!$P$10:$P$1000=AJ$9,Inventory!$AC$10:$AC$1000))))))+SUM(IF(Inventory!$B$10:$B$1000=$B169,IF(Inventory!$C$10:$C$1000=$C169,IF(Inventory!$D$10:$D$1000=$D169,IF(Inventory!$J$10:$J$1000=wicr,IF(Inventory!$P$10:$P$1000=AJ$9,Inventory!$AC$10:$AC$1000)))))))</f>
        <v/>
      </c>
      <c r="AK169" s="121" t="str">
        <f t="array" ref="AK169">IF($D169="","",SUM(IF(Inventory!$B$10:$B$1000=$B169,IF(Inventory!$C$10:$C$1000=$C169,IF(Inventory!$D$10:$D$1000=$D169,IF(Inventory!$J$10:$J$1000=frig,IF(Inventory!$P$10:$P$1000=AK$9,Inventory!$AC$10:$AC$1000))))))+SUM(IF(Inventory!$B$10:$B$1000=$B169,IF(Inventory!$C$10:$C$1000=$C169,IF(Inventory!$D$10:$D$1000=$D169,IF(Inventory!$J$10:$J$1000=wicr,IF(Inventory!$P$10:$P$1000=AK$9,Inventory!$AC$10:$AC$1000)))))))</f>
        <v/>
      </c>
      <c r="AL169" s="123" t="str">
        <f t="shared" si="38"/>
        <v/>
      </c>
      <c r="AM169" s="121" t="str">
        <f t="array" ref="AM169">IF($D169="","",SUM(IF(Inventory!$B$10:$B$1000=$B169,IF(Inventory!$C$10:$C$1000=$C169,IF(Inventory!$D$10:$D$1000=$D169,IF(Inventory!$J$10:$J$1000=freez,Inventory!$AD$10:$AD$1000)))))+SUM(IF(Inventory!$B$10:$B$1000=$B169,IF(Inventory!$C$10:$C$1000=$C169,IF(Inventory!$D$10:$D$1000=$D169,IF(Inventory!$J$10:$J$1000=wifr,Inventory!$AD$10:$AD$1000))))))</f>
        <v/>
      </c>
      <c r="AN169" s="121" t="str">
        <f t="array" ref="AN169">IF($D169="","",SUM(IF(Inventory!$B$10:$B$1000=$B169,IF(Inventory!$C$10:$C$1000=$C169,IF(Inventory!$D$10:$D$1000=$D169,IF(Inventory!$J$10:$J$1000=freez,IF(Inventory!$P$10:$P$1000=AN$9,Inventory!$AD$10:$AD$1000))))))+SUM(IF(Inventory!$B$10:$B$1000=$B169,IF(Inventory!$C$10:$C$1000=$C169,IF(Inventory!$D$10:$D$1000=$D169,IF(Inventory!$J$10:$J$1000=wifr,IF(Inventory!$P$10:$P$1000=AN$9,Inventory!$AD$10:$AD$1000)))))))</f>
        <v/>
      </c>
      <c r="AO169" s="121" t="str">
        <f t="array" ref="AO169">IF($D169="","",SUM(IF(Inventory!$B$10:$B$1000=$B169,IF(Inventory!$C$10:$C$1000=$C169,IF(Inventory!$D$10:$D$1000=$D169,IF(Inventory!$J$10:$J$1000=freez,IF(Inventory!$P$10:$P$1000=AO$9,Inventory!$AD$10:$AD$1000))))))+SUM(IF(Inventory!$B$10:$B$1000=$B169,IF(Inventory!$C$10:$C$1000=$C169,IF(Inventory!$D$10:$D$1000=$D169,IF(Inventory!$J$10:$J$1000=wifr,IF(Inventory!$P$10:$P$1000=AO$9,Inventory!$AD$10:$AD$1000)))))))</f>
        <v/>
      </c>
      <c r="AP169" s="121" t="str">
        <f t="array" ref="AP169">IF($D169="","",SUM(IF(Inventory!$B$10:$B$1000=$B169,IF(Inventory!$C$10:$C$1000=$C169,IF(Inventory!$D$10:$D$1000=$D169,IF(Inventory!$J$10:$J$1000=freez,IF(Inventory!$P$10:$P$1000=AP$9,Inventory!$AD$10:$AD$1000))))))+SUM(IF(Inventory!$B$10:$B$1000=$B169,IF(Inventory!$C$10:$C$1000=$C169,IF(Inventory!$D$10:$D$1000=$D169,IF(Inventory!$J$10:$J$1000=wifr,IF(Inventory!$P$10:$P$1000=AP$9,Inventory!$AD$10:$AD$1000)))))))</f>
        <v/>
      </c>
      <c r="AQ169" s="121" t="str">
        <f t="array" ref="AQ169">IF($D169="","",SUM(IF(Inventory!$B$10:$B$1000=$B169,IF(Inventory!$C$10:$C$1000=$C169,IF(Inventory!$D$10:$D$1000=$D169,IF(Inventory!$J$10:$J$1000=freez,IF(Inventory!$P$10:$P$1000=AQ$9,Inventory!$AD$10:$AD$1000))))))+SUM(IF(Inventory!$B$10:$B$1000=$B169,IF(Inventory!$C$10:$C$1000=$C169,IF(Inventory!$D$10:$D$1000=$D169,IF(Inventory!$J$10:$J$1000=wifr,IF(Inventory!$P$10:$P$1000=AQ$9,Inventory!$AD$10:$AD$1000)))))))</f>
        <v/>
      </c>
      <c r="AR169" s="121" t="str">
        <f t="array" ref="AR169">IF($D169="","",SUM(IF(Inventory!$B$10:$B$1000=$B169,IF(Inventory!$C$10:$C$1000=$C169,IF(Inventory!$D$10:$D$1000=$D169,IF(Inventory!$J$10:$J$1000=freez,IF(Inventory!$P$10:$P$1000=AR$9,Inventory!$AD$10:$AD$1000))))))+SUM(IF(Inventory!$B$10:$B$1000=$B169,IF(Inventory!$C$10:$C$1000=$C169,IF(Inventory!$D$10:$D$1000=$D169,IF(Inventory!$J$10:$J$1000=wifr,IF(Inventory!$P$10:$P$1000=AR$9,Inventory!$AD$10:$AD$1000)))))))</f>
        <v/>
      </c>
      <c r="AS169" s="124" t="str">
        <f t="shared" si="39"/>
        <v/>
      </c>
      <c r="AU169" s="352"/>
      <c r="AV169" s="352"/>
      <c r="AX169" s="125">
        <f>IF($C169="",0,Prog!$H167*AX$6*($AU169+$AV169)/12000)</f>
        <v>0</v>
      </c>
      <c r="AY169" s="125">
        <f>IF($C169="",0,Prog!$H167*AY$6*($AU169+$AV169)/12000)</f>
        <v>0</v>
      </c>
      <c r="AZ169" s="121"/>
    </row>
    <row r="170" spans="1:52" ht="16.5" x14ac:dyDescent="0.3">
      <c r="A170" s="279" t="str">
        <f>IF(Prog!B168="","",Prog!B168)</f>
        <v/>
      </c>
      <c r="B170" s="279" t="str">
        <f>IF(Prog!C168="","",Prog!C168)</f>
        <v/>
      </c>
      <c r="C170" s="279" t="str">
        <f>IF(Prog!D168="","",Prog!D168)</f>
        <v/>
      </c>
      <c r="D170" s="120"/>
      <c r="E170" s="121" t="str">
        <f t="array" ref="E170">IF($D170="","",COUNT(IF(Inventory!$B$10:$B$1000=$B170,IF(Inventory!$C$10:$C$1000=$C170,IF(Inventory!$D$10:$D$1000=$D170,IF(Inventory!$P$10:$P$1000=E$9,1))))))</f>
        <v/>
      </c>
      <c r="F170" s="121" t="str">
        <f t="array" ref="F170">IF($D170="","",COUNT(IF(Inventory!$B$10:$B$1000=$B170,IF(Inventory!$C$10:$C$1000=$C170,IF(Inventory!$D$10:$D$1000=$D170,IF(Inventory!$P$10:$P$1000=F$9,1))))))</f>
        <v/>
      </c>
      <c r="G170" s="121" t="str">
        <f t="array" ref="G170">IF($D170="","",COUNT(IF(Inventory!$B$10:$B$1000=$B170,IF(Inventory!$C$10:$C$1000=$C170,IF(Inventory!$D$10:$D$1000=$D170,IF(Inventory!$P$10:$P$1000=G$9,1))))))</f>
        <v/>
      </c>
      <c r="H170" s="121" t="str">
        <f t="array" ref="H170">IF($D170="","",COUNT(IF(Inventory!$B$10:$B$1000=$B170,IF(Inventory!$C$10:$C$1000=$C170,IF(Inventory!$D$10:$D$1000=$D170,IF(Inventory!$P$10:$P$1000=H$9,1))))))</f>
        <v/>
      </c>
      <c r="I170" s="121" t="str">
        <f t="array" ref="I170">IF($D170="","",COUNT(IF(Inventory!$B$10:$B$1000=$B170,IF(Inventory!$C$10:$C$1000=$C170,IF(Inventory!$D$10:$D$1000=$D170,IF(Inventory!$P$10:$P$1000=I$9,1))))))</f>
        <v/>
      </c>
      <c r="J170" s="121">
        <f t="shared" si="34"/>
        <v>0</v>
      </c>
      <c r="K170" s="121" t="str">
        <f t="array" ref="K170">IF($D170="","",COUNT(IF(Inventory!$B$10:$B$1000=$B170,IF(Inventory!$C$10:$C$1000=$C170,IF(Inventory!$D$10:$D$1000=$D170,IF(Inventory!$J$10:$J$1000=wicr,1)))))+COUNT(IF(Inventory!$B$10:$B$1000=$B170,IF(Inventory!$C$10:$C$1000=$C170,IF(Inventory!$D$10:$D$1000=$D170,IF(Inventory!$J$10:$J$1000=wifr,1))))))</f>
        <v/>
      </c>
      <c r="L170" s="121" t="str">
        <f t="array" ref="L170">IF($D170="","",COUNT(IF(Inventory!$B$10:$B$1000=$B170,IF(Inventory!$C$10:$C$1000=$C170,IF(Inventory!$D$10:$D$1000=$D170,IF(Inventory!$J$10:$J$1000=wicr,IF(Inventory!$P$10:$P$1000=L$9,1))))))+COUNT(IF(Inventory!$B$10:$B$1000=$B170,IF(Inventory!$C$10:$C$1000=$C170,IF(Inventory!$D$10:$D$1000=$D170,IF(Inventory!$J$10:$J$1000=wifr,IF(Inventory!$P$10:$P$1000=L$9,1)))))))</f>
        <v/>
      </c>
      <c r="M170" s="121" t="str">
        <f t="array" ref="M170">IF($D170="","",COUNT(IF(Inventory!$B$10:$B$1000=$B170,IF(Inventory!$C$10:$C$1000=$C170,IF(Inventory!$D$10:$D$1000=$D170,IF(Inventory!$J$10:$J$1000=wicr,IF(Inventory!$P$10:$P$1000=M$9,1))))))+COUNT(IF(Inventory!$B$10:$B$1000=$B170,IF(Inventory!$C$10:$C$1000=$C170,IF(Inventory!$D$10:$D$1000=$D170,IF(Inventory!$J$10:$J$1000=wifr,IF(Inventory!$P$10:$P$1000=M$9,1)))))))</f>
        <v/>
      </c>
      <c r="N170" s="121" t="str">
        <f t="array" ref="N170">IF($D170="","",COUNT(IF(Inventory!$B$10:$B$1000=$B170,IF(Inventory!$C$10:$C$1000=$C170,IF(Inventory!$D$10:$D$1000=$D170,IF(Inventory!$J$10:$J$1000=wicr,IF(Inventory!$P$10:$P$1000=N$9,1))))))+COUNT(IF(Inventory!$B$10:$B$1000=$B170,IF(Inventory!$C$10:$C$1000=$C170,IF(Inventory!$D$10:$D$1000=$D170,IF(Inventory!$J$10:$J$1000=wifr,IF(Inventory!$P$10:$P$1000=N$9,1)))))))</f>
        <v/>
      </c>
      <c r="O170" s="121" t="str">
        <f t="array" ref="O170">IF($D170="","",COUNT(IF(Inventory!$B$10:$B$1000=$B170,IF(Inventory!$C$10:$C$1000=$C170,IF(Inventory!$D$10:$D$1000=$D170,IF(Inventory!$J$10:$J$1000=wicr,IF(Inventory!$P$10:$P$1000=O$9,1))))))+COUNT(IF(Inventory!$B$10:$B$1000=$B170,IF(Inventory!$C$10:$C$1000=$C170,IF(Inventory!$D$10:$D$1000=$D170,IF(Inventory!$J$10:$J$1000=wifr,IF(Inventory!$P$10:$P$1000=O$9,1)))))))</f>
        <v/>
      </c>
      <c r="P170" s="121" t="str">
        <f t="array" ref="P170">IF($D170="","",COUNT(IF(Inventory!$B$10:$B$1000=$B170,IF(Inventory!$C$10:$C$1000=$C170,IF(Inventory!$D$10:$D$1000=$D170,IF(Inventory!$J$10:$J$1000=wicr,IF(Inventory!$P$10:$P$1000=P$9,1))))))+COUNT(IF(Inventory!$B$10:$B$1000=$B170,IF(Inventory!$C$10:$C$1000=$C170,IF(Inventory!$D$10:$D$1000=$D170,IF(Inventory!$J$10:$J$1000=wifr,IF(Inventory!$P$10:$P$1000=P$9,1)))))))</f>
        <v/>
      </c>
      <c r="Q170" s="122" t="str">
        <f t="shared" si="35"/>
        <v/>
      </c>
      <c r="R170" s="121" t="str">
        <f t="array" ref="R170">IF($D170="","",COUNT(IF(Inventory!$B$10:$B$1000=$B170,IF(Inventory!$C$10:$C$1000=$C170,IF(Inventory!$D$10:$D$1000=$D170,IF(Inventory!$J$10:$J$1000=frig,1))))))</f>
        <v/>
      </c>
      <c r="S170" s="121" t="str">
        <f t="array" ref="S170">IF($D170="","",COUNT(IF(Inventory!$B$10:$B$1000=$B170,IF(Inventory!$C$10:$C$1000=$C170,IF(Inventory!$D$10:$D$1000=$D170,IF(Inventory!$J$10:$J$1000=frig,IF(Inventory!$P$10:$P$1000=S$9,1)))))))</f>
        <v/>
      </c>
      <c r="T170" s="121" t="str">
        <f t="array" ref="T170">IF($D170="","",COUNT(IF(Inventory!$B$10:$B$1000=$B170,IF(Inventory!$C$10:$C$1000=$C170,IF(Inventory!$D$10:$D$1000=$D170,IF(Inventory!$J$10:$J$1000=frig,IF(Inventory!$P$10:$P$1000=T$9,1)))))))</f>
        <v/>
      </c>
      <c r="U170" s="121" t="str">
        <f t="array" ref="U170">IF($D170="","",COUNT(IF(Inventory!$B$10:$B$1000=$B170,IF(Inventory!$C$10:$C$1000=$C170,IF(Inventory!$D$10:$D$1000=$D170,IF(Inventory!$J$10:$J$1000=frig,IF(Inventory!$P$10:$P$1000=U$9,1)))))))</f>
        <v/>
      </c>
      <c r="V170" s="121" t="str">
        <f t="array" ref="V170">IF($D170="","",COUNT(IF(Inventory!$B$10:$B$1000=$B170,IF(Inventory!$C$10:$C$1000=$C170,IF(Inventory!$D$10:$D$1000=$D170,IF(Inventory!$J$10:$J$1000=frig,IF(Inventory!$P$10:$P$1000=V$9,1)))))))</f>
        <v/>
      </c>
      <c r="W170" s="121" t="str">
        <f t="array" ref="W170">IF($D170="","",COUNT(IF(Inventory!$B$10:$B$1000=$B170,IF(Inventory!$C$10:$C$1000=$C170,IF(Inventory!$D$10:$D$1000=$D170,IF(Inventory!$J$10:$J$1000=frig,IF(Inventory!$P$10:$P$1000=W$9,1)))))))</f>
        <v/>
      </c>
      <c r="X170" s="122" t="str">
        <f t="shared" si="36"/>
        <v/>
      </c>
      <c r="Y170" s="121" t="str">
        <f t="array" ref="Y170">IF($D170="","",COUNT(IF(Inventory!$B$10:$B$1000=$B170,IF(Inventory!$C$10:$C$1000=$C170,IF(Inventory!$D$10:$D$1000=$D170,IF(Inventory!$J$10:$J$1000=freez,1))))))</f>
        <v/>
      </c>
      <c r="Z170" s="121" t="str">
        <f t="array" ref="Z170">IF($D170="","",COUNT(IF(Inventory!$B$10:$B$1000=$B170,IF(Inventory!$C$10:$C$1000=$C170,IF(Inventory!$D$10:$D$1000=$D170,IF(Inventory!$J$10:$J$1000=freez,IF(Inventory!$P$10:$P$1000=Z$9,1)))))))</f>
        <v/>
      </c>
      <c r="AA170" s="121" t="str">
        <f t="array" ref="AA170">IF($D170="","",COUNT(IF(Inventory!$B$10:$B$1000=$B170,IF(Inventory!$C$10:$C$1000=$C170,IF(Inventory!$D$10:$D$1000=$D170,IF(Inventory!$J$10:$J$1000=freez,IF(Inventory!$P$10:$P$1000=AA$9,1)))))))</f>
        <v/>
      </c>
      <c r="AB170" s="121" t="str">
        <f t="array" ref="AB170">IF($D170="","",COUNT(IF(Inventory!$B$10:$B$1000=$B170,IF(Inventory!$C$10:$C$1000=$C170,IF(Inventory!$D$10:$D$1000=$D170,IF(Inventory!$J$10:$J$1000=freez,IF(Inventory!$P$10:$P$1000=AB$9,1)))))))</f>
        <v/>
      </c>
      <c r="AC170" s="121" t="str">
        <f t="array" ref="AC170">IF($D170="","",COUNT(IF(Inventory!$B$10:$B$1000=$B170,IF(Inventory!$C$10:$C$1000=$C170,IF(Inventory!$D$10:$D$1000=$D170,IF(Inventory!$J$10:$J$1000=freez,IF(Inventory!$P$10:$P$1000=AC$9,1)))))))</f>
        <v/>
      </c>
      <c r="AD170" s="121" t="str">
        <f t="array" ref="AD170">IF($D170="","",COUNT(IF(Inventory!$B$10:$B$1000=$B170,IF(Inventory!$C$10:$C$1000=$C170,IF(Inventory!$D$10:$D$1000=$D170,IF(Inventory!$J$10:$J$1000=freez,IF(Inventory!$P$10:$P$1000=AD$9,1)))))))</f>
        <v/>
      </c>
      <c r="AE170" s="122" t="str">
        <f t="shared" si="37"/>
        <v/>
      </c>
      <c r="AF170" s="121" t="str">
        <f t="array" ref="AF170">IF($D170="","",SUM(IF(Inventory!$B$10:$B$1000=$B170,IF(Inventory!$C$10:$C$1000=$C170,IF(Inventory!$D$10:$D$1000=$D170,IF(Inventory!$J$10:$J$1000=frig,Inventory!$AC$10:$AC$1000)))))+SUM(IF(Inventory!$B$10:$B$1000=$B170,IF(Inventory!$C$10:$C$1000=$C170,IF(Inventory!$D$10:$D$1000=$D170,IF(Inventory!$J$10:$J$1000=wicr,Inventory!$AC$10:$AC$1000))))))</f>
        <v/>
      </c>
      <c r="AG170" s="121" t="str">
        <f t="array" ref="AG170">IF($D170="","",SUM(IF(Inventory!$B$10:$B$1000=$B170,IF(Inventory!$C$10:$C$1000=$C170,IF(Inventory!$D$10:$D$1000=$D170,IF(Inventory!$J$10:$J$1000=frig,IF(Inventory!$P$10:$P$1000=AG$9,Inventory!$AC$10:$AC$1000))))))+SUM(IF(Inventory!$B$10:$B$1000=$B170,IF(Inventory!$C$10:$C$1000=$C170,IF(Inventory!$D$10:$D$1000=$D170,IF(Inventory!$J$10:$J$1000=wicr,IF(Inventory!$P$10:$P$1000=AG$9,Inventory!$AC$10:$AC$1000)))))))</f>
        <v/>
      </c>
      <c r="AH170" s="121" t="str">
        <f t="array" ref="AH170">IF($D170="","",SUM(IF(Inventory!$B$10:$B$1000=$B170,IF(Inventory!$C$10:$C$1000=$C170,IF(Inventory!$D$10:$D$1000=$D170,IF(Inventory!$J$10:$J$1000=frig,IF(Inventory!$P$10:$P$1000=AH$9,Inventory!$AC$10:$AC$1000))))))+SUM(IF(Inventory!$B$10:$B$1000=$B170,IF(Inventory!$C$10:$C$1000=$C170,IF(Inventory!$D$10:$D$1000=$D170,IF(Inventory!$J$10:$J$1000=wicr,IF(Inventory!$P$10:$P$1000=AH$9,Inventory!$AC$10:$AC$1000)))))))</f>
        <v/>
      </c>
      <c r="AI170" s="121" t="str">
        <f t="array" ref="AI170">IF($D170="","",SUM(IF(Inventory!$B$10:$B$1000=$B170,IF(Inventory!$C$10:$C$1000=$C170,IF(Inventory!$D$10:$D$1000=$D170,IF(Inventory!$J$10:$J$1000=frig,IF(Inventory!$P$10:$P$1000=AI$9,Inventory!$AC$10:$AC$1000))))))+SUM(IF(Inventory!$B$10:$B$1000=$B170,IF(Inventory!$C$10:$C$1000=$C170,IF(Inventory!$D$10:$D$1000=$D170,IF(Inventory!$J$10:$J$1000=wicr,IF(Inventory!$P$10:$P$1000=AI$9,Inventory!$AC$10:$AC$1000)))))))</f>
        <v/>
      </c>
      <c r="AJ170" s="121" t="str">
        <f t="array" ref="AJ170">IF($D170="","",SUM(IF(Inventory!$B$10:$B$1000=$B170,IF(Inventory!$C$10:$C$1000=$C170,IF(Inventory!$D$10:$D$1000=$D170,IF(Inventory!$J$10:$J$1000=frig,IF(Inventory!$P$10:$P$1000=AJ$9,Inventory!$AC$10:$AC$1000))))))+SUM(IF(Inventory!$B$10:$B$1000=$B170,IF(Inventory!$C$10:$C$1000=$C170,IF(Inventory!$D$10:$D$1000=$D170,IF(Inventory!$J$10:$J$1000=wicr,IF(Inventory!$P$10:$P$1000=AJ$9,Inventory!$AC$10:$AC$1000)))))))</f>
        <v/>
      </c>
      <c r="AK170" s="121" t="str">
        <f t="array" ref="AK170">IF($D170="","",SUM(IF(Inventory!$B$10:$B$1000=$B170,IF(Inventory!$C$10:$C$1000=$C170,IF(Inventory!$D$10:$D$1000=$D170,IF(Inventory!$J$10:$J$1000=frig,IF(Inventory!$P$10:$P$1000=AK$9,Inventory!$AC$10:$AC$1000))))))+SUM(IF(Inventory!$B$10:$B$1000=$B170,IF(Inventory!$C$10:$C$1000=$C170,IF(Inventory!$D$10:$D$1000=$D170,IF(Inventory!$J$10:$J$1000=wicr,IF(Inventory!$P$10:$P$1000=AK$9,Inventory!$AC$10:$AC$1000)))))))</f>
        <v/>
      </c>
      <c r="AL170" s="123" t="str">
        <f t="shared" si="38"/>
        <v/>
      </c>
      <c r="AM170" s="121" t="str">
        <f t="array" ref="AM170">IF($D170="","",SUM(IF(Inventory!$B$10:$B$1000=$B170,IF(Inventory!$C$10:$C$1000=$C170,IF(Inventory!$D$10:$D$1000=$D170,IF(Inventory!$J$10:$J$1000=freez,Inventory!$AD$10:$AD$1000)))))+SUM(IF(Inventory!$B$10:$B$1000=$B170,IF(Inventory!$C$10:$C$1000=$C170,IF(Inventory!$D$10:$D$1000=$D170,IF(Inventory!$J$10:$J$1000=wifr,Inventory!$AD$10:$AD$1000))))))</f>
        <v/>
      </c>
      <c r="AN170" s="121" t="str">
        <f t="array" ref="AN170">IF($D170="","",SUM(IF(Inventory!$B$10:$B$1000=$B170,IF(Inventory!$C$10:$C$1000=$C170,IF(Inventory!$D$10:$D$1000=$D170,IF(Inventory!$J$10:$J$1000=freez,IF(Inventory!$P$10:$P$1000=AN$9,Inventory!$AD$10:$AD$1000))))))+SUM(IF(Inventory!$B$10:$B$1000=$B170,IF(Inventory!$C$10:$C$1000=$C170,IF(Inventory!$D$10:$D$1000=$D170,IF(Inventory!$J$10:$J$1000=wifr,IF(Inventory!$P$10:$P$1000=AN$9,Inventory!$AD$10:$AD$1000)))))))</f>
        <v/>
      </c>
      <c r="AO170" s="121" t="str">
        <f t="array" ref="AO170">IF($D170="","",SUM(IF(Inventory!$B$10:$B$1000=$B170,IF(Inventory!$C$10:$C$1000=$C170,IF(Inventory!$D$10:$D$1000=$D170,IF(Inventory!$J$10:$J$1000=freez,IF(Inventory!$P$10:$P$1000=AO$9,Inventory!$AD$10:$AD$1000))))))+SUM(IF(Inventory!$B$10:$B$1000=$B170,IF(Inventory!$C$10:$C$1000=$C170,IF(Inventory!$D$10:$D$1000=$D170,IF(Inventory!$J$10:$J$1000=wifr,IF(Inventory!$P$10:$P$1000=AO$9,Inventory!$AD$10:$AD$1000)))))))</f>
        <v/>
      </c>
      <c r="AP170" s="121" t="str">
        <f t="array" ref="AP170">IF($D170="","",SUM(IF(Inventory!$B$10:$B$1000=$B170,IF(Inventory!$C$10:$C$1000=$C170,IF(Inventory!$D$10:$D$1000=$D170,IF(Inventory!$J$10:$J$1000=freez,IF(Inventory!$P$10:$P$1000=AP$9,Inventory!$AD$10:$AD$1000))))))+SUM(IF(Inventory!$B$10:$B$1000=$B170,IF(Inventory!$C$10:$C$1000=$C170,IF(Inventory!$D$10:$D$1000=$D170,IF(Inventory!$J$10:$J$1000=wifr,IF(Inventory!$P$10:$P$1000=AP$9,Inventory!$AD$10:$AD$1000)))))))</f>
        <v/>
      </c>
      <c r="AQ170" s="121" t="str">
        <f t="array" ref="AQ170">IF($D170="","",SUM(IF(Inventory!$B$10:$B$1000=$B170,IF(Inventory!$C$10:$C$1000=$C170,IF(Inventory!$D$10:$D$1000=$D170,IF(Inventory!$J$10:$J$1000=freez,IF(Inventory!$P$10:$P$1000=AQ$9,Inventory!$AD$10:$AD$1000))))))+SUM(IF(Inventory!$B$10:$B$1000=$B170,IF(Inventory!$C$10:$C$1000=$C170,IF(Inventory!$D$10:$D$1000=$D170,IF(Inventory!$J$10:$J$1000=wifr,IF(Inventory!$P$10:$P$1000=AQ$9,Inventory!$AD$10:$AD$1000)))))))</f>
        <v/>
      </c>
      <c r="AR170" s="121" t="str">
        <f t="array" ref="AR170">IF($D170="","",SUM(IF(Inventory!$B$10:$B$1000=$B170,IF(Inventory!$C$10:$C$1000=$C170,IF(Inventory!$D$10:$D$1000=$D170,IF(Inventory!$J$10:$J$1000=freez,IF(Inventory!$P$10:$P$1000=AR$9,Inventory!$AD$10:$AD$1000))))))+SUM(IF(Inventory!$B$10:$B$1000=$B170,IF(Inventory!$C$10:$C$1000=$C170,IF(Inventory!$D$10:$D$1000=$D170,IF(Inventory!$J$10:$J$1000=wifr,IF(Inventory!$P$10:$P$1000=AR$9,Inventory!$AD$10:$AD$1000)))))))</f>
        <v/>
      </c>
      <c r="AS170" s="124" t="str">
        <f t="shared" si="39"/>
        <v/>
      </c>
      <c r="AU170" s="352"/>
      <c r="AV170" s="352"/>
      <c r="AX170" s="125">
        <f>IF($C170="",0,Prog!$H168*AX$6*($AU170+$AV170)/12000)</f>
        <v>0</v>
      </c>
      <c r="AY170" s="125">
        <f>IF($C170="",0,Prog!$H168*AY$6*($AU170+$AV170)/12000)</f>
        <v>0</v>
      </c>
      <c r="AZ170" s="121"/>
    </row>
    <row r="171" spans="1:52" ht="16.5" x14ac:dyDescent="0.3">
      <c r="A171" s="279" t="str">
        <f>IF(Prog!B169="","",Prog!B169)</f>
        <v/>
      </c>
      <c r="B171" s="279" t="str">
        <f>IF(Prog!C169="","",Prog!C169)</f>
        <v/>
      </c>
      <c r="C171" s="279" t="str">
        <f>IF(Prog!D169="","",Prog!D169)</f>
        <v/>
      </c>
      <c r="D171" s="120"/>
      <c r="E171" s="121" t="str">
        <f t="array" ref="E171">IF($D171="","",COUNT(IF(Inventory!$B$10:$B$1000=$B171,IF(Inventory!$C$10:$C$1000=$C171,IF(Inventory!$D$10:$D$1000=$D171,IF(Inventory!$P$10:$P$1000=E$9,1))))))</f>
        <v/>
      </c>
      <c r="F171" s="121" t="str">
        <f t="array" ref="F171">IF($D171="","",COUNT(IF(Inventory!$B$10:$B$1000=$B171,IF(Inventory!$C$10:$C$1000=$C171,IF(Inventory!$D$10:$D$1000=$D171,IF(Inventory!$P$10:$P$1000=F$9,1))))))</f>
        <v/>
      </c>
      <c r="G171" s="121" t="str">
        <f t="array" ref="G171">IF($D171="","",COUNT(IF(Inventory!$B$10:$B$1000=$B171,IF(Inventory!$C$10:$C$1000=$C171,IF(Inventory!$D$10:$D$1000=$D171,IF(Inventory!$P$10:$P$1000=G$9,1))))))</f>
        <v/>
      </c>
      <c r="H171" s="121" t="str">
        <f t="array" ref="H171">IF($D171="","",COUNT(IF(Inventory!$B$10:$B$1000=$B171,IF(Inventory!$C$10:$C$1000=$C171,IF(Inventory!$D$10:$D$1000=$D171,IF(Inventory!$P$10:$P$1000=H$9,1))))))</f>
        <v/>
      </c>
      <c r="I171" s="121" t="str">
        <f t="array" ref="I171">IF($D171="","",COUNT(IF(Inventory!$B$10:$B$1000=$B171,IF(Inventory!$C$10:$C$1000=$C171,IF(Inventory!$D$10:$D$1000=$D171,IF(Inventory!$P$10:$P$1000=I$9,1))))))</f>
        <v/>
      </c>
      <c r="J171" s="121">
        <f t="shared" si="34"/>
        <v>0</v>
      </c>
      <c r="K171" s="121" t="str">
        <f t="array" ref="K171">IF($D171="","",COUNT(IF(Inventory!$B$10:$B$1000=$B171,IF(Inventory!$C$10:$C$1000=$C171,IF(Inventory!$D$10:$D$1000=$D171,IF(Inventory!$J$10:$J$1000=wicr,1)))))+COUNT(IF(Inventory!$B$10:$B$1000=$B171,IF(Inventory!$C$10:$C$1000=$C171,IF(Inventory!$D$10:$D$1000=$D171,IF(Inventory!$J$10:$J$1000=wifr,1))))))</f>
        <v/>
      </c>
      <c r="L171" s="121" t="str">
        <f t="array" ref="L171">IF($D171="","",COUNT(IF(Inventory!$B$10:$B$1000=$B171,IF(Inventory!$C$10:$C$1000=$C171,IF(Inventory!$D$10:$D$1000=$D171,IF(Inventory!$J$10:$J$1000=wicr,IF(Inventory!$P$10:$P$1000=L$9,1))))))+COUNT(IF(Inventory!$B$10:$B$1000=$B171,IF(Inventory!$C$10:$C$1000=$C171,IF(Inventory!$D$10:$D$1000=$D171,IF(Inventory!$J$10:$J$1000=wifr,IF(Inventory!$P$10:$P$1000=L$9,1)))))))</f>
        <v/>
      </c>
      <c r="M171" s="121" t="str">
        <f t="array" ref="M171">IF($D171="","",COUNT(IF(Inventory!$B$10:$B$1000=$B171,IF(Inventory!$C$10:$C$1000=$C171,IF(Inventory!$D$10:$D$1000=$D171,IF(Inventory!$J$10:$J$1000=wicr,IF(Inventory!$P$10:$P$1000=M$9,1))))))+COUNT(IF(Inventory!$B$10:$B$1000=$B171,IF(Inventory!$C$10:$C$1000=$C171,IF(Inventory!$D$10:$D$1000=$D171,IF(Inventory!$J$10:$J$1000=wifr,IF(Inventory!$P$10:$P$1000=M$9,1)))))))</f>
        <v/>
      </c>
      <c r="N171" s="121" t="str">
        <f t="array" ref="N171">IF($D171="","",COUNT(IF(Inventory!$B$10:$B$1000=$B171,IF(Inventory!$C$10:$C$1000=$C171,IF(Inventory!$D$10:$D$1000=$D171,IF(Inventory!$J$10:$J$1000=wicr,IF(Inventory!$P$10:$P$1000=N$9,1))))))+COUNT(IF(Inventory!$B$10:$B$1000=$B171,IF(Inventory!$C$10:$C$1000=$C171,IF(Inventory!$D$10:$D$1000=$D171,IF(Inventory!$J$10:$J$1000=wifr,IF(Inventory!$P$10:$P$1000=N$9,1)))))))</f>
        <v/>
      </c>
      <c r="O171" s="121" t="str">
        <f t="array" ref="O171">IF($D171="","",COUNT(IF(Inventory!$B$10:$B$1000=$B171,IF(Inventory!$C$10:$C$1000=$C171,IF(Inventory!$D$10:$D$1000=$D171,IF(Inventory!$J$10:$J$1000=wicr,IF(Inventory!$P$10:$P$1000=O$9,1))))))+COUNT(IF(Inventory!$B$10:$B$1000=$B171,IF(Inventory!$C$10:$C$1000=$C171,IF(Inventory!$D$10:$D$1000=$D171,IF(Inventory!$J$10:$J$1000=wifr,IF(Inventory!$P$10:$P$1000=O$9,1)))))))</f>
        <v/>
      </c>
      <c r="P171" s="121" t="str">
        <f t="array" ref="P171">IF($D171="","",COUNT(IF(Inventory!$B$10:$B$1000=$B171,IF(Inventory!$C$10:$C$1000=$C171,IF(Inventory!$D$10:$D$1000=$D171,IF(Inventory!$J$10:$J$1000=wicr,IF(Inventory!$P$10:$P$1000=P$9,1))))))+COUNT(IF(Inventory!$B$10:$B$1000=$B171,IF(Inventory!$C$10:$C$1000=$C171,IF(Inventory!$D$10:$D$1000=$D171,IF(Inventory!$J$10:$J$1000=wifr,IF(Inventory!$P$10:$P$1000=P$9,1)))))))</f>
        <v/>
      </c>
      <c r="Q171" s="122" t="str">
        <f t="shared" si="35"/>
        <v/>
      </c>
      <c r="R171" s="121" t="str">
        <f t="array" ref="R171">IF($D171="","",COUNT(IF(Inventory!$B$10:$B$1000=$B171,IF(Inventory!$C$10:$C$1000=$C171,IF(Inventory!$D$10:$D$1000=$D171,IF(Inventory!$J$10:$J$1000=frig,1))))))</f>
        <v/>
      </c>
      <c r="S171" s="121" t="str">
        <f t="array" ref="S171">IF($D171="","",COUNT(IF(Inventory!$B$10:$B$1000=$B171,IF(Inventory!$C$10:$C$1000=$C171,IF(Inventory!$D$10:$D$1000=$D171,IF(Inventory!$J$10:$J$1000=frig,IF(Inventory!$P$10:$P$1000=S$9,1)))))))</f>
        <v/>
      </c>
      <c r="T171" s="121" t="str">
        <f t="array" ref="T171">IF($D171="","",COUNT(IF(Inventory!$B$10:$B$1000=$B171,IF(Inventory!$C$10:$C$1000=$C171,IF(Inventory!$D$10:$D$1000=$D171,IF(Inventory!$J$10:$J$1000=frig,IF(Inventory!$P$10:$P$1000=T$9,1)))))))</f>
        <v/>
      </c>
      <c r="U171" s="121" t="str">
        <f t="array" ref="U171">IF($D171="","",COUNT(IF(Inventory!$B$10:$B$1000=$B171,IF(Inventory!$C$10:$C$1000=$C171,IF(Inventory!$D$10:$D$1000=$D171,IF(Inventory!$J$10:$J$1000=frig,IF(Inventory!$P$10:$P$1000=U$9,1)))))))</f>
        <v/>
      </c>
      <c r="V171" s="121" t="str">
        <f t="array" ref="V171">IF($D171="","",COUNT(IF(Inventory!$B$10:$B$1000=$B171,IF(Inventory!$C$10:$C$1000=$C171,IF(Inventory!$D$10:$D$1000=$D171,IF(Inventory!$J$10:$J$1000=frig,IF(Inventory!$P$10:$P$1000=V$9,1)))))))</f>
        <v/>
      </c>
      <c r="W171" s="121" t="str">
        <f t="array" ref="W171">IF($D171="","",COUNT(IF(Inventory!$B$10:$B$1000=$B171,IF(Inventory!$C$10:$C$1000=$C171,IF(Inventory!$D$10:$D$1000=$D171,IF(Inventory!$J$10:$J$1000=frig,IF(Inventory!$P$10:$P$1000=W$9,1)))))))</f>
        <v/>
      </c>
      <c r="X171" s="122" t="str">
        <f t="shared" si="36"/>
        <v/>
      </c>
      <c r="Y171" s="121" t="str">
        <f t="array" ref="Y171">IF($D171="","",COUNT(IF(Inventory!$B$10:$B$1000=$B171,IF(Inventory!$C$10:$C$1000=$C171,IF(Inventory!$D$10:$D$1000=$D171,IF(Inventory!$J$10:$J$1000=freez,1))))))</f>
        <v/>
      </c>
      <c r="Z171" s="121" t="str">
        <f t="array" ref="Z171">IF($D171="","",COUNT(IF(Inventory!$B$10:$B$1000=$B171,IF(Inventory!$C$10:$C$1000=$C171,IF(Inventory!$D$10:$D$1000=$D171,IF(Inventory!$J$10:$J$1000=freez,IF(Inventory!$P$10:$P$1000=Z$9,1)))))))</f>
        <v/>
      </c>
      <c r="AA171" s="121" t="str">
        <f t="array" ref="AA171">IF($D171="","",COUNT(IF(Inventory!$B$10:$B$1000=$B171,IF(Inventory!$C$10:$C$1000=$C171,IF(Inventory!$D$10:$D$1000=$D171,IF(Inventory!$J$10:$J$1000=freez,IF(Inventory!$P$10:$P$1000=AA$9,1)))))))</f>
        <v/>
      </c>
      <c r="AB171" s="121" t="str">
        <f t="array" ref="AB171">IF($D171="","",COUNT(IF(Inventory!$B$10:$B$1000=$B171,IF(Inventory!$C$10:$C$1000=$C171,IF(Inventory!$D$10:$D$1000=$D171,IF(Inventory!$J$10:$J$1000=freez,IF(Inventory!$P$10:$P$1000=AB$9,1)))))))</f>
        <v/>
      </c>
      <c r="AC171" s="121" t="str">
        <f t="array" ref="AC171">IF($D171="","",COUNT(IF(Inventory!$B$10:$B$1000=$B171,IF(Inventory!$C$10:$C$1000=$C171,IF(Inventory!$D$10:$D$1000=$D171,IF(Inventory!$J$10:$J$1000=freez,IF(Inventory!$P$10:$P$1000=AC$9,1)))))))</f>
        <v/>
      </c>
      <c r="AD171" s="121" t="str">
        <f t="array" ref="AD171">IF($D171="","",COUNT(IF(Inventory!$B$10:$B$1000=$B171,IF(Inventory!$C$10:$C$1000=$C171,IF(Inventory!$D$10:$D$1000=$D171,IF(Inventory!$J$10:$J$1000=freez,IF(Inventory!$P$10:$P$1000=AD$9,1)))))))</f>
        <v/>
      </c>
      <c r="AE171" s="122" t="str">
        <f t="shared" si="37"/>
        <v/>
      </c>
      <c r="AF171" s="121" t="str">
        <f t="array" ref="AF171">IF($D171="","",SUM(IF(Inventory!$B$10:$B$1000=$B171,IF(Inventory!$C$10:$C$1000=$C171,IF(Inventory!$D$10:$D$1000=$D171,IF(Inventory!$J$10:$J$1000=frig,Inventory!$AC$10:$AC$1000)))))+SUM(IF(Inventory!$B$10:$B$1000=$B171,IF(Inventory!$C$10:$C$1000=$C171,IF(Inventory!$D$10:$D$1000=$D171,IF(Inventory!$J$10:$J$1000=wicr,Inventory!$AC$10:$AC$1000))))))</f>
        <v/>
      </c>
      <c r="AG171" s="121" t="str">
        <f t="array" ref="AG171">IF($D171="","",SUM(IF(Inventory!$B$10:$B$1000=$B171,IF(Inventory!$C$10:$C$1000=$C171,IF(Inventory!$D$10:$D$1000=$D171,IF(Inventory!$J$10:$J$1000=frig,IF(Inventory!$P$10:$P$1000=AG$9,Inventory!$AC$10:$AC$1000))))))+SUM(IF(Inventory!$B$10:$B$1000=$B171,IF(Inventory!$C$10:$C$1000=$C171,IF(Inventory!$D$10:$D$1000=$D171,IF(Inventory!$J$10:$J$1000=wicr,IF(Inventory!$P$10:$P$1000=AG$9,Inventory!$AC$10:$AC$1000)))))))</f>
        <v/>
      </c>
      <c r="AH171" s="121" t="str">
        <f t="array" ref="AH171">IF($D171="","",SUM(IF(Inventory!$B$10:$B$1000=$B171,IF(Inventory!$C$10:$C$1000=$C171,IF(Inventory!$D$10:$D$1000=$D171,IF(Inventory!$J$10:$J$1000=frig,IF(Inventory!$P$10:$P$1000=AH$9,Inventory!$AC$10:$AC$1000))))))+SUM(IF(Inventory!$B$10:$B$1000=$B171,IF(Inventory!$C$10:$C$1000=$C171,IF(Inventory!$D$10:$D$1000=$D171,IF(Inventory!$J$10:$J$1000=wicr,IF(Inventory!$P$10:$P$1000=AH$9,Inventory!$AC$10:$AC$1000)))))))</f>
        <v/>
      </c>
      <c r="AI171" s="121" t="str">
        <f t="array" ref="AI171">IF($D171="","",SUM(IF(Inventory!$B$10:$B$1000=$B171,IF(Inventory!$C$10:$C$1000=$C171,IF(Inventory!$D$10:$D$1000=$D171,IF(Inventory!$J$10:$J$1000=frig,IF(Inventory!$P$10:$P$1000=AI$9,Inventory!$AC$10:$AC$1000))))))+SUM(IF(Inventory!$B$10:$B$1000=$B171,IF(Inventory!$C$10:$C$1000=$C171,IF(Inventory!$D$10:$D$1000=$D171,IF(Inventory!$J$10:$J$1000=wicr,IF(Inventory!$P$10:$P$1000=AI$9,Inventory!$AC$10:$AC$1000)))))))</f>
        <v/>
      </c>
      <c r="AJ171" s="121" t="str">
        <f t="array" ref="AJ171">IF($D171="","",SUM(IF(Inventory!$B$10:$B$1000=$B171,IF(Inventory!$C$10:$C$1000=$C171,IF(Inventory!$D$10:$D$1000=$D171,IF(Inventory!$J$10:$J$1000=frig,IF(Inventory!$P$10:$P$1000=AJ$9,Inventory!$AC$10:$AC$1000))))))+SUM(IF(Inventory!$B$10:$B$1000=$B171,IF(Inventory!$C$10:$C$1000=$C171,IF(Inventory!$D$10:$D$1000=$D171,IF(Inventory!$J$10:$J$1000=wicr,IF(Inventory!$P$10:$P$1000=AJ$9,Inventory!$AC$10:$AC$1000)))))))</f>
        <v/>
      </c>
      <c r="AK171" s="121" t="str">
        <f t="array" ref="AK171">IF($D171="","",SUM(IF(Inventory!$B$10:$B$1000=$B171,IF(Inventory!$C$10:$C$1000=$C171,IF(Inventory!$D$10:$D$1000=$D171,IF(Inventory!$J$10:$J$1000=frig,IF(Inventory!$P$10:$P$1000=AK$9,Inventory!$AC$10:$AC$1000))))))+SUM(IF(Inventory!$B$10:$B$1000=$B171,IF(Inventory!$C$10:$C$1000=$C171,IF(Inventory!$D$10:$D$1000=$D171,IF(Inventory!$J$10:$J$1000=wicr,IF(Inventory!$P$10:$P$1000=AK$9,Inventory!$AC$10:$AC$1000)))))))</f>
        <v/>
      </c>
      <c r="AL171" s="123" t="str">
        <f t="shared" si="38"/>
        <v/>
      </c>
      <c r="AM171" s="121" t="str">
        <f t="array" ref="AM171">IF($D171="","",SUM(IF(Inventory!$B$10:$B$1000=$B171,IF(Inventory!$C$10:$C$1000=$C171,IF(Inventory!$D$10:$D$1000=$D171,IF(Inventory!$J$10:$J$1000=freez,Inventory!$AD$10:$AD$1000)))))+SUM(IF(Inventory!$B$10:$B$1000=$B171,IF(Inventory!$C$10:$C$1000=$C171,IF(Inventory!$D$10:$D$1000=$D171,IF(Inventory!$J$10:$J$1000=wifr,Inventory!$AD$10:$AD$1000))))))</f>
        <v/>
      </c>
      <c r="AN171" s="121" t="str">
        <f t="array" ref="AN171">IF($D171="","",SUM(IF(Inventory!$B$10:$B$1000=$B171,IF(Inventory!$C$10:$C$1000=$C171,IF(Inventory!$D$10:$D$1000=$D171,IF(Inventory!$J$10:$J$1000=freez,IF(Inventory!$P$10:$P$1000=AN$9,Inventory!$AD$10:$AD$1000))))))+SUM(IF(Inventory!$B$10:$B$1000=$B171,IF(Inventory!$C$10:$C$1000=$C171,IF(Inventory!$D$10:$D$1000=$D171,IF(Inventory!$J$10:$J$1000=wifr,IF(Inventory!$P$10:$P$1000=AN$9,Inventory!$AD$10:$AD$1000)))))))</f>
        <v/>
      </c>
      <c r="AO171" s="121" t="str">
        <f t="array" ref="AO171">IF($D171="","",SUM(IF(Inventory!$B$10:$B$1000=$B171,IF(Inventory!$C$10:$C$1000=$C171,IF(Inventory!$D$10:$D$1000=$D171,IF(Inventory!$J$10:$J$1000=freez,IF(Inventory!$P$10:$P$1000=AO$9,Inventory!$AD$10:$AD$1000))))))+SUM(IF(Inventory!$B$10:$B$1000=$B171,IF(Inventory!$C$10:$C$1000=$C171,IF(Inventory!$D$10:$D$1000=$D171,IF(Inventory!$J$10:$J$1000=wifr,IF(Inventory!$P$10:$P$1000=AO$9,Inventory!$AD$10:$AD$1000)))))))</f>
        <v/>
      </c>
      <c r="AP171" s="121" t="str">
        <f t="array" ref="AP171">IF($D171="","",SUM(IF(Inventory!$B$10:$B$1000=$B171,IF(Inventory!$C$10:$C$1000=$C171,IF(Inventory!$D$10:$D$1000=$D171,IF(Inventory!$J$10:$J$1000=freez,IF(Inventory!$P$10:$P$1000=AP$9,Inventory!$AD$10:$AD$1000))))))+SUM(IF(Inventory!$B$10:$B$1000=$B171,IF(Inventory!$C$10:$C$1000=$C171,IF(Inventory!$D$10:$D$1000=$D171,IF(Inventory!$J$10:$J$1000=wifr,IF(Inventory!$P$10:$P$1000=AP$9,Inventory!$AD$10:$AD$1000)))))))</f>
        <v/>
      </c>
      <c r="AQ171" s="121" t="str">
        <f t="array" ref="AQ171">IF($D171="","",SUM(IF(Inventory!$B$10:$B$1000=$B171,IF(Inventory!$C$10:$C$1000=$C171,IF(Inventory!$D$10:$D$1000=$D171,IF(Inventory!$J$10:$J$1000=freez,IF(Inventory!$P$10:$P$1000=AQ$9,Inventory!$AD$10:$AD$1000))))))+SUM(IF(Inventory!$B$10:$B$1000=$B171,IF(Inventory!$C$10:$C$1000=$C171,IF(Inventory!$D$10:$D$1000=$D171,IF(Inventory!$J$10:$J$1000=wifr,IF(Inventory!$P$10:$P$1000=AQ$9,Inventory!$AD$10:$AD$1000)))))))</f>
        <v/>
      </c>
      <c r="AR171" s="121" t="str">
        <f t="array" ref="AR171">IF($D171="","",SUM(IF(Inventory!$B$10:$B$1000=$B171,IF(Inventory!$C$10:$C$1000=$C171,IF(Inventory!$D$10:$D$1000=$D171,IF(Inventory!$J$10:$J$1000=freez,IF(Inventory!$P$10:$P$1000=AR$9,Inventory!$AD$10:$AD$1000))))))+SUM(IF(Inventory!$B$10:$B$1000=$B171,IF(Inventory!$C$10:$C$1000=$C171,IF(Inventory!$D$10:$D$1000=$D171,IF(Inventory!$J$10:$J$1000=wifr,IF(Inventory!$P$10:$P$1000=AR$9,Inventory!$AD$10:$AD$1000)))))))</f>
        <v/>
      </c>
      <c r="AS171" s="124" t="str">
        <f t="shared" si="39"/>
        <v/>
      </c>
      <c r="AU171" s="352"/>
      <c r="AV171" s="352"/>
      <c r="AX171" s="125">
        <f>IF($C171="",0,Prog!$H169*AX$6*($AU171+$AV171)/12000)</f>
        <v>0</v>
      </c>
      <c r="AY171" s="125">
        <f>IF($C171="",0,Prog!$H169*AY$6*($AU171+$AV171)/12000)</f>
        <v>0</v>
      </c>
      <c r="AZ171" s="121"/>
    </row>
    <row r="172" spans="1:52" ht="16.5" x14ac:dyDescent="0.3">
      <c r="A172" s="279" t="str">
        <f>IF(Prog!B170="","",Prog!B170)</f>
        <v/>
      </c>
      <c r="B172" s="279" t="str">
        <f>IF(Prog!C170="","",Prog!C170)</f>
        <v/>
      </c>
      <c r="C172" s="279" t="str">
        <f>IF(Prog!D170="","",Prog!D170)</f>
        <v/>
      </c>
      <c r="D172" s="120"/>
      <c r="E172" s="121" t="str">
        <f t="array" ref="E172">IF($D172="","",COUNT(IF(Inventory!$B$10:$B$1000=$B172,IF(Inventory!$C$10:$C$1000=$C172,IF(Inventory!$D$10:$D$1000=$D172,IF(Inventory!$P$10:$P$1000=E$9,1))))))</f>
        <v/>
      </c>
      <c r="F172" s="121" t="str">
        <f t="array" ref="F172">IF($D172="","",COUNT(IF(Inventory!$B$10:$B$1000=$B172,IF(Inventory!$C$10:$C$1000=$C172,IF(Inventory!$D$10:$D$1000=$D172,IF(Inventory!$P$10:$P$1000=F$9,1))))))</f>
        <v/>
      </c>
      <c r="G172" s="121" t="str">
        <f t="array" ref="G172">IF($D172="","",COUNT(IF(Inventory!$B$10:$B$1000=$B172,IF(Inventory!$C$10:$C$1000=$C172,IF(Inventory!$D$10:$D$1000=$D172,IF(Inventory!$P$10:$P$1000=G$9,1))))))</f>
        <v/>
      </c>
      <c r="H172" s="121" t="str">
        <f t="array" ref="H172">IF($D172="","",COUNT(IF(Inventory!$B$10:$B$1000=$B172,IF(Inventory!$C$10:$C$1000=$C172,IF(Inventory!$D$10:$D$1000=$D172,IF(Inventory!$P$10:$P$1000=H$9,1))))))</f>
        <v/>
      </c>
      <c r="I172" s="121" t="str">
        <f t="array" ref="I172">IF($D172="","",COUNT(IF(Inventory!$B$10:$B$1000=$B172,IF(Inventory!$C$10:$C$1000=$C172,IF(Inventory!$D$10:$D$1000=$D172,IF(Inventory!$P$10:$P$1000=I$9,1))))))</f>
        <v/>
      </c>
      <c r="J172" s="121">
        <f t="shared" si="34"/>
        <v>0</v>
      </c>
      <c r="K172" s="121" t="str">
        <f t="array" ref="K172">IF($D172="","",COUNT(IF(Inventory!$B$10:$B$1000=$B172,IF(Inventory!$C$10:$C$1000=$C172,IF(Inventory!$D$10:$D$1000=$D172,IF(Inventory!$J$10:$J$1000=wicr,1)))))+COUNT(IF(Inventory!$B$10:$B$1000=$B172,IF(Inventory!$C$10:$C$1000=$C172,IF(Inventory!$D$10:$D$1000=$D172,IF(Inventory!$J$10:$J$1000=wifr,1))))))</f>
        <v/>
      </c>
      <c r="L172" s="121" t="str">
        <f t="array" ref="L172">IF($D172="","",COUNT(IF(Inventory!$B$10:$B$1000=$B172,IF(Inventory!$C$10:$C$1000=$C172,IF(Inventory!$D$10:$D$1000=$D172,IF(Inventory!$J$10:$J$1000=wicr,IF(Inventory!$P$10:$P$1000=L$9,1))))))+COUNT(IF(Inventory!$B$10:$B$1000=$B172,IF(Inventory!$C$10:$C$1000=$C172,IF(Inventory!$D$10:$D$1000=$D172,IF(Inventory!$J$10:$J$1000=wifr,IF(Inventory!$P$10:$P$1000=L$9,1)))))))</f>
        <v/>
      </c>
      <c r="M172" s="121" t="str">
        <f t="array" ref="M172">IF($D172="","",COUNT(IF(Inventory!$B$10:$B$1000=$B172,IF(Inventory!$C$10:$C$1000=$C172,IF(Inventory!$D$10:$D$1000=$D172,IF(Inventory!$J$10:$J$1000=wicr,IF(Inventory!$P$10:$P$1000=M$9,1))))))+COUNT(IF(Inventory!$B$10:$B$1000=$B172,IF(Inventory!$C$10:$C$1000=$C172,IF(Inventory!$D$10:$D$1000=$D172,IF(Inventory!$J$10:$J$1000=wifr,IF(Inventory!$P$10:$P$1000=M$9,1)))))))</f>
        <v/>
      </c>
      <c r="N172" s="121" t="str">
        <f t="array" ref="N172">IF($D172="","",COUNT(IF(Inventory!$B$10:$B$1000=$B172,IF(Inventory!$C$10:$C$1000=$C172,IF(Inventory!$D$10:$D$1000=$D172,IF(Inventory!$J$10:$J$1000=wicr,IF(Inventory!$P$10:$P$1000=N$9,1))))))+COUNT(IF(Inventory!$B$10:$B$1000=$B172,IF(Inventory!$C$10:$C$1000=$C172,IF(Inventory!$D$10:$D$1000=$D172,IF(Inventory!$J$10:$J$1000=wifr,IF(Inventory!$P$10:$P$1000=N$9,1)))))))</f>
        <v/>
      </c>
      <c r="O172" s="121" t="str">
        <f t="array" ref="O172">IF($D172="","",COUNT(IF(Inventory!$B$10:$B$1000=$B172,IF(Inventory!$C$10:$C$1000=$C172,IF(Inventory!$D$10:$D$1000=$D172,IF(Inventory!$J$10:$J$1000=wicr,IF(Inventory!$P$10:$P$1000=O$9,1))))))+COUNT(IF(Inventory!$B$10:$B$1000=$B172,IF(Inventory!$C$10:$C$1000=$C172,IF(Inventory!$D$10:$D$1000=$D172,IF(Inventory!$J$10:$J$1000=wifr,IF(Inventory!$P$10:$P$1000=O$9,1)))))))</f>
        <v/>
      </c>
      <c r="P172" s="121" t="str">
        <f t="array" ref="P172">IF($D172="","",COUNT(IF(Inventory!$B$10:$B$1000=$B172,IF(Inventory!$C$10:$C$1000=$C172,IF(Inventory!$D$10:$D$1000=$D172,IF(Inventory!$J$10:$J$1000=wicr,IF(Inventory!$P$10:$P$1000=P$9,1))))))+COUNT(IF(Inventory!$B$10:$B$1000=$B172,IF(Inventory!$C$10:$C$1000=$C172,IF(Inventory!$D$10:$D$1000=$D172,IF(Inventory!$J$10:$J$1000=wifr,IF(Inventory!$P$10:$P$1000=P$9,1)))))))</f>
        <v/>
      </c>
      <c r="Q172" s="122" t="str">
        <f t="shared" si="35"/>
        <v/>
      </c>
      <c r="R172" s="121" t="str">
        <f t="array" ref="R172">IF($D172="","",COUNT(IF(Inventory!$B$10:$B$1000=$B172,IF(Inventory!$C$10:$C$1000=$C172,IF(Inventory!$D$10:$D$1000=$D172,IF(Inventory!$J$10:$J$1000=frig,1))))))</f>
        <v/>
      </c>
      <c r="S172" s="121" t="str">
        <f t="array" ref="S172">IF($D172="","",COUNT(IF(Inventory!$B$10:$B$1000=$B172,IF(Inventory!$C$10:$C$1000=$C172,IF(Inventory!$D$10:$D$1000=$D172,IF(Inventory!$J$10:$J$1000=frig,IF(Inventory!$P$10:$P$1000=S$9,1)))))))</f>
        <v/>
      </c>
      <c r="T172" s="121" t="str">
        <f t="array" ref="T172">IF($D172="","",COUNT(IF(Inventory!$B$10:$B$1000=$B172,IF(Inventory!$C$10:$C$1000=$C172,IF(Inventory!$D$10:$D$1000=$D172,IF(Inventory!$J$10:$J$1000=frig,IF(Inventory!$P$10:$P$1000=T$9,1)))))))</f>
        <v/>
      </c>
      <c r="U172" s="121" t="str">
        <f t="array" ref="U172">IF($D172="","",COUNT(IF(Inventory!$B$10:$B$1000=$B172,IF(Inventory!$C$10:$C$1000=$C172,IF(Inventory!$D$10:$D$1000=$D172,IF(Inventory!$J$10:$J$1000=frig,IF(Inventory!$P$10:$P$1000=U$9,1)))))))</f>
        <v/>
      </c>
      <c r="V172" s="121" t="str">
        <f t="array" ref="V172">IF($D172="","",COUNT(IF(Inventory!$B$10:$B$1000=$B172,IF(Inventory!$C$10:$C$1000=$C172,IF(Inventory!$D$10:$D$1000=$D172,IF(Inventory!$J$10:$J$1000=frig,IF(Inventory!$P$10:$P$1000=V$9,1)))))))</f>
        <v/>
      </c>
      <c r="W172" s="121" t="str">
        <f t="array" ref="W172">IF($D172="","",COUNT(IF(Inventory!$B$10:$B$1000=$B172,IF(Inventory!$C$10:$C$1000=$C172,IF(Inventory!$D$10:$D$1000=$D172,IF(Inventory!$J$10:$J$1000=frig,IF(Inventory!$P$10:$P$1000=W$9,1)))))))</f>
        <v/>
      </c>
      <c r="X172" s="122" t="str">
        <f t="shared" si="36"/>
        <v/>
      </c>
      <c r="Y172" s="121" t="str">
        <f t="array" ref="Y172">IF($D172="","",COUNT(IF(Inventory!$B$10:$B$1000=$B172,IF(Inventory!$C$10:$C$1000=$C172,IF(Inventory!$D$10:$D$1000=$D172,IF(Inventory!$J$10:$J$1000=freez,1))))))</f>
        <v/>
      </c>
      <c r="Z172" s="121" t="str">
        <f t="array" ref="Z172">IF($D172="","",COUNT(IF(Inventory!$B$10:$B$1000=$B172,IF(Inventory!$C$10:$C$1000=$C172,IF(Inventory!$D$10:$D$1000=$D172,IF(Inventory!$J$10:$J$1000=freez,IF(Inventory!$P$10:$P$1000=Z$9,1)))))))</f>
        <v/>
      </c>
      <c r="AA172" s="121" t="str">
        <f t="array" ref="AA172">IF($D172="","",COUNT(IF(Inventory!$B$10:$B$1000=$B172,IF(Inventory!$C$10:$C$1000=$C172,IF(Inventory!$D$10:$D$1000=$D172,IF(Inventory!$J$10:$J$1000=freez,IF(Inventory!$P$10:$P$1000=AA$9,1)))))))</f>
        <v/>
      </c>
      <c r="AB172" s="121" t="str">
        <f t="array" ref="AB172">IF($D172="","",COUNT(IF(Inventory!$B$10:$B$1000=$B172,IF(Inventory!$C$10:$C$1000=$C172,IF(Inventory!$D$10:$D$1000=$D172,IF(Inventory!$J$10:$J$1000=freez,IF(Inventory!$P$10:$P$1000=AB$9,1)))))))</f>
        <v/>
      </c>
      <c r="AC172" s="121" t="str">
        <f t="array" ref="AC172">IF($D172="","",COUNT(IF(Inventory!$B$10:$B$1000=$B172,IF(Inventory!$C$10:$C$1000=$C172,IF(Inventory!$D$10:$D$1000=$D172,IF(Inventory!$J$10:$J$1000=freez,IF(Inventory!$P$10:$P$1000=AC$9,1)))))))</f>
        <v/>
      </c>
      <c r="AD172" s="121" t="str">
        <f t="array" ref="AD172">IF($D172="","",COUNT(IF(Inventory!$B$10:$B$1000=$B172,IF(Inventory!$C$10:$C$1000=$C172,IF(Inventory!$D$10:$D$1000=$D172,IF(Inventory!$J$10:$J$1000=freez,IF(Inventory!$P$10:$P$1000=AD$9,1)))))))</f>
        <v/>
      </c>
      <c r="AE172" s="122" t="str">
        <f t="shared" si="37"/>
        <v/>
      </c>
      <c r="AF172" s="121" t="str">
        <f t="array" ref="AF172">IF($D172="","",SUM(IF(Inventory!$B$10:$B$1000=$B172,IF(Inventory!$C$10:$C$1000=$C172,IF(Inventory!$D$10:$D$1000=$D172,IF(Inventory!$J$10:$J$1000=frig,Inventory!$AC$10:$AC$1000)))))+SUM(IF(Inventory!$B$10:$B$1000=$B172,IF(Inventory!$C$10:$C$1000=$C172,IF(Inventory!$D$10:$D$1000=$D172,IF(Inventory!$J$10:$J$1000=wicr,Inventory!$AC$10:$AC$1000))))))</f>
        <v/>
      </c>
      <c r="AG172" s="121" t="str">
        <f t="array" ref="AG172">IF($D172="","",SUM(IF(Inventory!$B$10:$B$1000=$B172,IF(Inventory!$C$10:$C$1000=$C172,IF(Inventory!$D$10:$D$1000=$D172,IF(Inventory!$J$10:$J$1000=frig,IF(Inventory!$P$10:$P$1000=AG$9,Inventory!$AC$10:$AC$1000))))))+SUM(IF(Inventory!$B$10:$B$1000=$B172,IF(Inventory!$C$10:$C$1000=$C172,IF(Inventory!$D$10:$D$1000=$D172,IF(Inventory!$J$10:$J$1000=wicr,IF(Inventory!$P$10:$P$1000=AG$9,Inventory!$AC$10:$AC$1000)))))))</f>
        <v/>
      </c>
      <c r="AH172" s="121" t="str">
        <f t="array" ref="AH172">IF($D172="","",SUM(IF(Inventory!$B$10:$B$1000=$B172,IF(Inventory!$C$10:$C$1000=$C172,IF(Inventory!$D$10:$D$1000=$D172,IF(Inventory!$J$10:$J$1000=frig,IF(Inventory!$P$10:$P$1000=AH$9,Inventory!$AC$10:$AC$1000))))))+SUM(IF(Inventory!$B$10:$B$1000=$B172,IF(Inventory!$C$10:$C$1000=$C172,IF(Inventory!$D$10:$D$1000=$D172,IF(Inventory!$J$10:$J$1000=wicr,IF(Inventory!$P$10:$P$1000=AH$9,Inventory!$AC$10:$AC$1000)))))))</f>
        <v/>
      </c>
      <c r="AI172" s="121" t="str">
        <f t="array" ref="AI172">IF($D172="","",SUM(IF(Inventory!$B$10:$B$1000=$B172,IF(Inventory!$C$10:$C$1000=$C172,IF(Inventory!$D$10:$D$1000=$D172,IF(Inventory!$J$10:$J$1000=frig,IF(Inventory!$P$10:$P$1000=AI$9,Inventory!$AC$10:$AC$1000))))))+SUM(IF(Inventory!$B$10:$B$1000=$B172,IF(Inventory!$C$10:$C$1000=$C172,IF(Inventory!$D$10:$D$1000=$D172,IF(Inventory!$J$10:$J$1000=wicr,IF(Inventory!$P$10:$P$1000=AI$9,Inventory!$AC$10:$AC$1000)))))))</f>
        <v/>
      </c>
      <c r="AJ172" s="121" t="str">
        <f t="array" ref="AJ172">IF($D172="","",SUM(IF(Inventory!$B$10:$B$1000=$B172,IF(Inventory!$C$10:$C$1000=$C172,IF(Inventory!$D$10:$D$1000=$D172,IF(Inventory!$J$10:$J$1000=frig,IF(Inventory!$P$10:$P$1000=AJ$9,Inventory!$AC$10:$AC$1000))))))+SUM(IF(Inventory!$B$10:$B$1000=$B172,IF(Inventory!$C$10:$C$1000=$C172,IF(Inventory!$D$10:$D$1000=$D172,IF(Inventory!$J$10:$J$1000=wicr,IF(Inventory!$P$10:$P$1000=AJ$9,Inventory!$AC$10:$AC$1000)))))))</f>
        <v/>
      </c>
      <c r="AK172" s="121" t="str">
        <f t="array" ref="AK172">IF($D172="","",SUM(IF(Inventory!$B$10:$B$1000=$B172,IF(Inventory!$C$10:$C$1000=$C172,IF(Inventory!$D$10:$D$1000=$D172,IF(Inventory!$J$10:$J$1000=frig,IF(Inventory!$P$10:$P$1000=AK$9,Inventory!$AC$10:$AC$1000))))))+SUM(IF(Inventory!$B$10:$B$1000=$B172,IF(Inventory!$C$10:$C$1000=$C172,IF(Inventory!$D$10:$D$1000=$D172,IF(Inventory!$J$10:$J$1000=wicr,IF(Inventory!$P$10:$P$1000=AK$9,Inventory!$AC$10:$AC$1000)))))))</f>
        <v/>
      </c>
      <c r="AL172" s="123" t="str">
        <f t="shared" si="38"/>
        <v/>
      </c>
      <c r="AM172" s="121" t="str">
        <f t="array" ref="AM172">IF($D172="","",SUM(IF(Inventory!$B$10:$B$1000=$B172,IF(Inventory!$C$10:$C$1000=$C172,IF(Inventory!$D$10:$D$1000=$D172,IF(Inventory!$J$10:$J$1000=freez,Inventory!$AD$10:$AD$1000)))))+SUM(IF(Inventory!$B$10:$B$1000=$B172,IF(Inventory!$C$10:$C$1000=$C172,IF(Inventory!$D$10:$D$1000=$D172,IF(Inventory!$J$10:$J$1000=wifr,Inventory!$AD$10:$AD$1000))))))</f>
        <v/>
      </c>
      <c r="AN172" s="121" t="str">
        <f t="array" ref="AN172">IF($D172="","",SUM(IF(Inventory!$B$10:$B$1000=$B172,IF(Inventory!$C$10:$C$1000=$C172,IF(Inventory!$D$10:$D$1000=$D172,IF(Inventory!$J$10:$J$1000=freez,IF(Inventory!$P$10:$P$1000=AN$9,Inventory!$AD$10:$AD$1000))))))+SUM(IF(Inventory!$B$10:$B$1000=$B172,IF(Inventory!$C$10:$C$1000=$C172,IF(Inventory!$D$10:$D$1000=$D172,IF(Inventory!$J$10:$J$1000=wifr,IF(Inventory!$P$10:$P$1000=AN$9,Inventory!$AD$10:$AD$1000)))))))</f>
        <v/>
      </c>
      <c r="AO172" s="121" t="str">
        <f t="array" ref="AO172">IF($D172="","",SUM(IF(Inventory!$B$10:$B$1000=$B172,IF(Inventory!$C$10:$C$1000=$C172,IF(Inventory!$D$10:$D$1000=$D172,IF(Inventory!$J$10:$J$1000=freez,IF(Inventory!$P$10:$P$1000=AO$9,Inventory!$AD$10:$AD$1000))))))+SUM(IF(Inventory!$B$10:$B$1000=$B172,IF(Inventory!$C$10:$C$1000=$C172,IF(Inventory!$D$10:$D$1000=$D172,IF(Inventory!$J$10:$J$1000=wifr,IF(Inventory!$P$10:$P$1000=AO$9,Inventory!$AD$10:$AD$1000)))))))</f>
        <v/>
      </c>
      <c r="AP172" s="121" t="str">
        <f t="array" ref="AP172">IF($D172="","",SUM(IF(Inventory!$B$10:$B$1000=$B172,IF(Inventory!$C$10:$C$1000=$C172,IF(Inventory!$D$10:$D$1000=$D172,IF(Inventory!$J$10:$J$1000=freez,IF(Inventory!$P$10:$P$1000=AP$9,Inventory!$AD$10:$AD$1000))))))+SUM(IF(Inventory!$B$10:$B$1000=$B172,IF(Inventory!$C$10:$C$1000=$C172,IF(Inventory!$D$10:$D$1000=$D172,IF(Inventory!$J$10:$J$1000=wifr,IF(Inventory!$P$10:$P$1000=AP$9,Inventory!$AD$10:$AD$1000)))))))</f>
        <v/>
      </c>
      <c r="AQ172" s="121" t="str">
        <f t="array" ref="AQ172">IF($D172="","",SUM(IF(Inventory!$B$10:$B$1000=$B172,IF(Inventory!$C$10:$C$1000=$C172,IF(Inventory!$D$10:$D$1000=$D172,IF(Inventory!$J$10:$J$1000=freez,IF(Inventory!$P$10:$P$1000=AQ$9,Inventory!$AD$10:$AD$1000))))))+SUM(IF(Inventory!$B$10:$B$1000=$B172,IF(Inventory!$C$10:$C$1000=$C172,IF(Inventory!$D$10:$D$1000=$D172,IF(Inventory!$J$10:$J$1000=wifr,IF(Inventory!$P$10:$P$1000=AQ$9,Inventory!$AD$10:$AD$1000)))))))</f>
        <v/>
      </c>
      <c r="AR172" s="121" t="str">
        <f t="array" ref="AR172">IF($D172="","",SUM(IF(Inventory!$B$10:$B$1000=$B172,IF(Inventory!$C$10:$C$1000=$C172,IF(Inventory!$D$10:$D$1000=$D172,IF(Inventory!$J$10:$J$1000=freez,IF(Inventory!$P$10:$P$1000=AR$9,Inventory!$AD$10:$AD$1000))))))+SUM(IF(Inventory!$B$10:$B$1000=$B172,IF(Inventory!$C$10:$C$1000=$C172,IF(Inventory!$D$10:$D$1000=$D172,IF(Inventory!$J$10:$J$1000=wifr,IF(Inventory!$P$10:$P$1000=AR$9,Inventory!$AD$10:$AD$1000)))))))</f>
        <v/>
      </c>
      <c r="AS172" s="124" t="str">
        <f t="shared" si="39"/>
        <v/>
      </c>
      <c r="AU172" s="352"/>
      <c r="AV172" s="352"/>
      <c r="AX172" s="125">
        <f>IF($C172="",0,Prog!$H170*AX$6*($AU172+$AV172)/12000)</f>
        <v>0</v>
      </c>
      <c r="AY172" s="125">
        <f>IF($C172="",0,Prog!$H170*AY$6*($AU172+$AV172)/12000)</f>
        <v>0</v>
      </c>
      <c r="AZ172" s="121"/>
    </row>
    <row r="173" spans="1:52" ht="16.5" x14ac:dyDescent="0.3">
      <c r="A173" s="279" t="str">
        <f>IF(Prog!B171="","",Prog!B171)</f>
        <v/>
      </c>
      <c r="B173" s="279" t="str">
        <f>IF(Prog!C171="","",Prog!C171)</f>
        <v/>
      </c>
      <c r="C173" s="279" t="str">
        <f>IF(Prog!D171="","",Prog!D171)</f>
        <v/>
      </c>
      <c r="D173" s="120"/>
      <c r="E173" s="121" t="str">
        <f t="array" ref="E173">IF($D173="","",COUNT(IF(Inventory!$B$10:$B$1000=$B173,IF(Inventory!$C$10:$C$1000=$C173,IF(Inventory!$D$10:$D$1000=$D173,IF(Inventory!$P$10:$P$1000=E$9,1))))))</f>
        <v/>
      </c>
      <c r="F173" s="121" t="str">
        <f t="array" ref="F173">IF($D173="","",COUNT(IF(Inventory!$B$10:$B$1000=$B173,IF(Inventory!$C$10:$C$1000=$C173,IF(Inventory!$D$10:$D$1000=$D173,IF(Inventory!$P$10:$P$1000=F$9,1))))))</f>
        <v/>
      </c>
      <c r="G173" s="121" t="str">
        <f t="array" ref="G173">IF($D173="","",COUNT(IF(Inventory!$B$10:$B$1000=$B173,IF(Inventory!$C$10:$C$1000=$C173,IF(Inventory!$D$10:$D$1000=$D173,IF(Inventory!$P$10:$P$1000=G$9,1))))))</f>
        <v/>
      </c>
      <c r="H173" s="121" t="str">
        <f t="array" ref="H173">IF($D173="","",COUNT(IF(Inventory!$B$10:$B$1000=$B173,IF(Inventory!$C$10:$C$1000=$C173,IF(Inventory!$D$10:$D$1000=$D173,IF(Inventory!$P$10:$P$1000=H$9,1))))))</f>
        <v/>
      </c>
      <c r="I173" s="121" t="str">
        <f t="array" ref="I173">IF($D173="","",COUNT(IF(Inventory!$B$10:$B$1000=$B173,IF(Inventory!$C$10:$C$1000=$C173,IF(Inventory!$D$10:$D$1000=$D173,IF(Inventory!$P$10:$P$1000=I$9,1))))))</f>
        <v/>
      </c>
      <c r="J173" s="121">
        <f t="shared" si="34"/>
        <v>0</v>
      </c>
      <c r="K173" s="121" t="str">
        <f t="array" ref="K173">IF($D173="","",COUNT(IF(Inventory!$B$10:$B$1000=$B173,IF(Inventory!$C$10:$C$1000=$C173,IF(Inventory!$D$10:$D$1000=$D173,IF(Inventory!$J$10:$J$1000=wicr,1)))))+COUNT(IF(Inventory!$B$10:$B$1000=$B173,IF(Inventory!$C$10:$C$1000=$C173,IF(Inventory!$D$10:$D$1000=$D173,IF(Inventory!$J$10:$J$1000=wifr,1))))))</f>
        <v/>
      </c>
      <c r="L173" s="121" t="str">
        <f t="array" ref="L173">IF($D173="","",COUNT(IF(Inventory!$B$10:$B$1000=$B173,IF(Inventory!$C$10:$C$1000=$C173,IF(Inventory!$D$10:$D$1000=$D173,IF(Inventory!$J$10:$J$1000=wicr,IF(Inventory!$P$10:$P$1000=L$9,1))))))+COUNT(IF(Inventory!$B$10:$B$1000=$B173,IF(Inventory!$C$10:$C$1000=$C173,IF(Inventory!$D$10:$D$1000=$D173,IF(Inventory!$J$10:$J$1000=wifr,IF(Inventory!$P$10:$P$1000=L$9,1)))))))</f>
        <v/>
      </c>
      <c r="M173" s="121" t="str">
        <f t="array" ref="M173">IF($D173="","",COUNT(IF(Inventory!$B$10:$B$1000=$B173,IF(Inventory!$C$10:$C$1000=$C173,IF(Inventory!$D$10:$D$1000=$D173,IF(Inventory!$J$10:$J$1000=wicr,IF(Inventory!$P$10:$P$1000=M$9,1))))))+COUNT(IF(Inventory!$B$10:$B$1000=$B173,IF(Inventory!$C$10:$C$1000=$C173,IF(Inventory!$D$10:$D$1000=$D173,IF(Inventory!$J$10:$J$1000=wifr,IF(Inventory!$P$10:$P$1000=M$9,1)))))))</f>
        <v/>
      </c>
      <c r="N173" s="121" t="str">
        <f t="array" ref="N173">IF($D173="","",COUNT(IF(Inventory!$B$10:$B$1000=$B173,IF(Inventory!$C$10:$C$1000=$C173,IF(Inventory!$D$10:$D$1000=$D173,IF(Inventory!$J$10:$J$1000=wicr,IF(Inventory!$P$10:$P$1000=N$9,1))))))+COUNT(IF(Inventory!$B$10:$B$1000=$B173,IF(Inventory!$C$10:$C$1000=$C173,IF(Inventory!$D$10:$D$1000=$D173,IF(Inventory!$J$10:$J$1000=wifr,IF(Inventory!$P$10:$P$1000=N$9,1)))))))</f>
        <v/>
      </c>
      <c r="O173" s="121" t="str">
        <f t="array" ref="O173">IF($D173="","",COUNT(IF(Inventory!$B$10:$B$1000=$B173,IF(Inventory!$C$10:$C$1000=$C173,IF(Inventory!$D$10:$D$1000=$D173,IF(Inventory!$J$10:$J$1000=wicr,IF(Inventory!$P$10:$P$1000=O$9,1))))))+COUNT(IF(Inventory!$B$10:$B$1000=$B173,IF(Inventory!$C$10:$C$1000=$C173,IF(Inventory!$D$10:$D$1000=$D173,IF(Inventory!$J$10:$J$1000=wifr,IF(Inventory!$P$10:$P$1000=O$9,1)))))))</f>
        <v/>
      </c>
      <c r="P173" s="121" t="str">
        <f t="array" ref="P173">IF($D173="","",COUNT(IF(Inventory!$B$10:$B$1000=$B173,IF(Inventory!$C$10:$C$1000=$C173,IF(Inventory!$D$10:$D$1000=$D173,IF(Inventory!$J$10:$J$1000=wicr,IF(Inventory!$P$10:$P$1000=P$9,1))))))+COUNT(IF(Inventory!$B$10:$B$1000=$B173,IF(Inventory!$C$10:$C$1000=$C173,IF(Inventory!$D$10:$D$1000=$D173,IF(Inventory!$J$10:$J$1000=wifr,IF(Inventory!$P$10:$P$1000=P$9,1)))))))</f>
        <v/>
      </c>
      <c r="Q173" s="122" t="str">
        <f t="shared" si="35"/>
        <v/>
      </c>
      <c r="R173" s="121" t="str">
        <f t="array" ref="R173">IF($D173="","",COUNT(IF(Inventory!$B$10:$B$1000=$B173,IF(Inventory!$C$10:$C$1000=$C173,IF(Inventory!$D$10:$D$1000=$D173,IF(Inventory!$J$10:$J$1000=frig,1))))))</f>
        <v/>
      </c>
      <c r="S173" s="121" t="str">
        <f t="array" ref="S173">IF($D173="","",COUNT(IF(Inventory!$B$10:$B$1000=$B173,IF(Inventory!$C$10:$C$1000=$C173,IF(Inventory!$D$10:$D$1000=$D173,IF(Inventory!$J$10:$J$1000=frig,IF(Inventory!$P$10:$P$1000=S$9,1)))))))</f>
        <v/>
      </c>
      <c r="T173" s="121" t="str">
        <f t="array" ref="T173">IF($D173="","",COUNT(IF(Inventory!$B$10:$B$1000=$B173,IF(Inventory!$C$10:$C$1000=$C173,IF(Inventory!$D$10:$D$1000=$D173,IF(Inventory!$J$10:$J$1000=frig,IF(Inventory!$P$10:$P$1000=T$9,1)))))))</f>
        <v/>
      </c>
      <c r="U173" s="121" t="str">
        <f t="array" ref="U173">IF($D173="","",COUNT(IF(Inventory!$B$10:$B$1000=$B173,IF(Inventory!$C$10:$C$1000=$C173,IF(Inventory!$D$10:$D$1000=$D173,IF(Inventory!$J$10:$J$1000=frig,IF(Inventory!$P$10:$P$1000=U$9,1)))))))</f>
        <v/>
      </c>
      <c r="V173" s="121" t="str">
        <f t="array" ref="V173">IF($D173="","",COUNT(IF(Inventory!$B$10:$B$1000=$B173,IF(Inventory!$C$10:$C$1000=$C173,IF(Inventory!$D$10:$D$1000=$D173,IF(Inventory!$J$10:$J$1000=frig,IF(Inventory!$P$10:$P$1000=V$9,1)))))))</f>
        <v/>
      </c>
      <c r="W173" s="121" t="str">
        <f t="array" ref="W173">IF($D173="","",COUNT(IF(Inventory!$B$10:$B$1000=$B173,IF(Inventory!$C$10:$C$1000=$C173,IF(Inventory!$D$10:$D$1000=$D173,IF(Inventory!$J$10:$J$1000=frig,IF(Inventory!$P$10:$P$1000=W$9,1)))))))</f>
        <v/>
      </c>
      <c r="X173" s="122" t="str">
        <f t="shared" si="36"/>
        <v/>
      </c>
      <c r="Y173" s="121" t="str">
        <f t="array" ref="Y173">IF($D173="","",COUNT(IF(Inventory!$B$10:$B$1000=$B173,IF(Inventory!$C$10:$C$1000=$C173,IF(Inventory!$D$10:$D$1000=$D173,IF(Inventory!$J$10:$J$1000=freez,1))))))</f>
        <v/>
      </c>
      <c r="Z173" s="121" t="str">
        <f t="array" ref="Z173">IF($D173="","",COUNT(IF(Inventory!$B$10:$B$1000=$B173,IF(Inventory!$C$10:$C$1000=$C173,IF(Inventory!$D$10:$D$1000=$D173,IF(Inventory!$J$10:$J$1000=freez,IF(Inventory!$P$10:$P$1000=Z$9,1)))))))</f>
        <v/>
      </c>
      <c r="AA173" s="121" t="str">
        <f t="array" ref="AA173">IF($D173="","",COUNT(IF(Inventory!$B$10:$B$1000=$B173,IF(Inventory!$C$10:$C$1000=$C173,IF(Inventory!$D$10:$D$1000=$D173,IF(Inventory!$J$10:$J$1000=freez,IF(Inventory!$P$10:$P$1000=AA$9,1)))))))</f>
        <v/>
      </c>
      <c r="AB173" s="121" t="str">
        <f t="array" ref="AB173">IF($D173="","",COUNT(IF(Inventory!$B$10:$B$1000=$B173,IF(Inventory!$C$10:$C$1000=$C173,IF(Inventory!$D$10:$D$1000=$D173,IF(Inventory!$J$10:$J$1000=freez,IF(Inventory!$P$10:$P$1000=AB$9,1)))))))</f>
        <v/>
      </c>
      <c r="AC173" s="121" t="str">
        <f t="array" ref="AC173">IF($D173="","",COUNT(IF(Inventory!$B$10:$B$1000=$B173,IF(Inventory!$C$10:$C$1000=$C173,IF(Inventory!$D$10:$D$1000=$D173,IF(Inventory!$J$10:$J$1000=freez,IF(Inventory!$P$10:$P$1000=AC$9,1)))))))</f>
        <v/>
      </c>
      <c r="AD173" s="121" t="str">
        <f t="array" ref="AD173">IF($D173="","",COUNT(IF(Inventory!$B$10:$B$1000=$B173,IF(Inventory!$C$10:$C$1000=$C173,IF(Inventory!$D$10:$D$1000=$D173,IF(Inventory!$J$10:$J$1000=freez,IF(Inventory!$P$10:$P$1000=AD$9,1)))))))</f>
        <v/>
      </c>
      <c r="AE173" s="122" t="str">
        <f t="shared" si="37"/>
        <v/>
      </c>
      <c r="AF173" s="121" t="str">
        <f t="array" ref="AF173">IF($D173="","",SUM(IF(Inventory!$B$10:$B$1000=$B173,IF(Inventory!$C$10:$C$1000=$C173,IF(Inventory!$D$10:$D$1000=$D173,IF(Inventory!$J$10:$J$1000=frig,Inventory!$AC$10:$AC$1000)))))+SUM(IF(Inventory!$B$10:$B$1000=$B173,IF(Inventory!$C$10:$C$1000=$C173,IF(Inventory!$D$10:$D$1000=$D173,IF(Inventory!$J$10:$J$1000=wicr,Inventory!$AC$10:$AC$1000))))))</f>
        <v/>
      </c>
      <c r="AG173" s="121" t="str">
        <f t="array" ref="AG173">IF($D173="","",SUM(IF(Inventory!$B$10:$B$1000=$B173,IF(Inventory!$C$10:$C$1000=$C173,IF(Inventory!$D$10:$D$1000=$D173,IF(Inventory!$J$10:$J$1000=frig,IF(Inventory!$P$10:$P$1000=AG$9,Inventory!$AC$10:$AC$1000))))))+SUM(IF(Inventory!$B$10:$B$1000=$B173,IF(Inventory!$C$10:$C$1000=$C173,IF(Inventory!$D$10:$D$1000=$D173,IF(Inventory!$J$10:$J$1000=wicr,IF(Inventory!$P$10:$P$1000=AG$9,Inventory!$AC$10:$AC$1000)))))))</f>
        <v/>
      </c>
      <c r="AH173" s="121" t="str">
        <f t="array" ref="AH173">IF($D173="","",SUM(IF(Inventory!$B$10:$B$1000=$B173,IF(Inventory!$C$10:$C$1000=$C173,IF(Inventory!$D$10:$D$1000=$D173,IF(Inventory!$J$10:$J$1000=frig,IF(Inventory!$P$10:$P$1000=AH$9,Inventory!$AC$10:$AC$1000))))))+SUM(IF(Inventory!$B$10:$B$1000=$B173,IF(Inventory!$C$10:$C$1000=$C173,IF(Inventory!$D$10:$D$1000=$D173,IF(Inventory!$J$10:$J$1000=wicr,IF(Inventory!$P$10:$P$1000=AH$9,Inventory!$AC$10:$AC$1000)))))))</f>
        <v/>
      </c>
      <c r="AI173" s="121" t="str">
        <f t="array" ref="AI173">IF($D173="","",SUM(IF(Inventory!$B$10:$B$1000=$B173,IF(Inventory!$C$10:$C$1000=$C173,IF(Inventory!$D$10:$D$1000=$D173,IF(Inventory!$J$10:$J$1000=frig,IF(Inventory!$P$10:$P$1000=AI$9,Inventory!$AC$10:$AC$1000))))))+SUM(IF(Inventory!$B$10:$B$1000=$B173,IF(Inventory!$C$10:$C$1000=$C173,IF(Inventory!$D$10:$D$1000=$D173,IF(Inventory!$J$10:$J$1000=wicr,IF(Inventory!$P$10:$P$1000=AI$9,Inventory!$AC$10:$AC$1000)))))))</f>
        <v/>
      </c>
      <c r="AJ173" s="121" t="str">
        <f t="array" ref="AJ173">IF($D173="","",SUM(IF(Inventory!$B$10:$B$1000=$B173,IF(Inventory!$C$10:$C$1000=$C173,IF(Inventory!$D$10:$D$1000=$D173,IF(Inventory!$J$10:$J$1000=frig,IF(Inventory!$P$10:$P$1000=AJ$9,Inventory!$AC$10:$AC$1000))))))+SUM(IF(Inventory!$B$10:$B$1000=$B173,IF(Inventory!$C$10:$C$1000=$C173,IF(Inventory!$D$10:$D$1000=$D173,IF(Inventory!$J$10:$J$1000=wicr,IF(Inventory!$P$10:$P$1000=AJ$9,Inventory!$AC$10:$AC$1000)))))))</f>
        <v/>
      </c>
      <c r="AK173" s="121" t="str">
        <f t="array" ref="AK173">IF($D173="","",SUM(IF(Inventory!$B$10:$B$1000=$B173,IF(Inventory!$C$10:$C$1000=$C173,IF(Inventory!$D$10:$D$1000=$D173,IF(Inventory!$J$10:$J$1000=frig,IF(Inventory!$P$10:$P$1000=AK$9,Inventory!$AC$10:$AC$1000))))))+SUM(IF(Inventory!$B$10:$B$1000=$B173,IF(Inventory!$C$10:$C$1000=$C173,IF(Inventory!$D$10:$D$1000=$D173,IF(Inventory!$J$10:$J$1000=wicr,IF(Inventory!$P$10:$P$1000=AK$9,Inventory!$AC$10:$AC$1000)))))))</f>
        <v/>
      </c>
      <c r="AL173" s="123" t="str">
        <f t="shared" si="38"/>
        <v/>
      </c>
      <c r="AM173" s="121" t="str">
        <f t="array" ref="AM173">IF($D173="","",SUM(IF(Inventory!$B$10:$B$1000=$B173,IF(Inventory!$C$10:$C$1000=$C173,IF(Inventory!$D$10:$D$1000=$D173,IF(Inventory!$J$10:$J$1000=freez,Inventory!$AD$10:$AD$1000)))))+SUM(IF(Inventory!$B$10:$B$1000=$B173,IF(Inventory!$C$10:$C$1000=$C173,IF(Inventory!$D$10:$D$1000=$D173,IF(Inventory!$J$10:$J$1000=wifr,Inventory!$AD$10:$AD$1000))))))</f>
        <v/>
      </c>
      <c r="AN173" s="121" t="str">
        <f t="array" ref="AN173">IF($D173="","",SUM(IF(Inventory!$B$10:$B$1000=$B173,IF(Inventory!$C$10:$C$1000=$C173,IF(Inventory!$D$10:$D$1000=$D173,IF(Inventory!$J$10:$J$1000=freez,IF(Inventory!$P$10:$P$1000=AN$9,Inventory!$AD$10:$AD$1000))))))+SUM(IF(Inventory!$B$10:$B$1000=$B173,IF(Inventory!$C$10:$C$1000=$C173,IF(Inventory!$D$10:$D$1000=$D173,IF(Inventory!$J$10:$J$1000=wifr,IF(Inventory!$P$10:$P$1000=AN$9,Inventory!$AD$10:$AD$1000)))))))</f>
        <v/>
      </c>
      <c r="AO173" s="121" t="str">
        <f t="array" ref="AO173">IF($D173="","",SUM(IF(Inventory!$B$10:$B$1000=$B173,IF(Inventory!$C$10:$C$1000=$C173,IF(Inventory!$D$10:$D$1000=$D173,IF(Inventory!$J$10:$J$1000=freez,IF(Inventory!$P$10:$P$1000=AO$9,Inventory!$AD$10:$AD$1000))))))+SUM(IF(Inventory!$B$10:$B$1000=$B173,IF(Inventory!$C$10:$C$1000=$C173,IF(Inventory!$D$10:$D$1000=$D173,IF(Inventory!$J$10:$J$1000=wifr,IF(Inventory!$P$10:$P$1000=AO$9,Inventory!$AD$10:$AD$1000)))))))</f>
        <v/>
      </c>
      <c r="AP173" s="121" t="str">
        <f t="array" ref="AP173">IF($D173="","",SUM(IF(Inventory!$B$10:$B$1000=$B173,IF(Inventory!$C$10:$C$1000=$C173,IF(Inventory!$D$10:$D$1000=$D173,IF(Inventory!$J$10:$J$1000=freez,IF(Inventory!$P$10:$P$1000=AP$9,Inventory!$AD$10:$AD$1000))))))+SUM(IF(Inventory!$B$10:$B$1000=$B173,IF(Inventory!$C$10:$C$1000=$C173,IF(Inventory!$D$10:$D$1000=$D173,IF(Inventory!$J$10:$J$1000=wifr,IF(Inventory!$P$10:$P$1000=AP$9,Inventory!$AD$10:$AD$1000)))))))</f>
        <v/>
      </c>
      <c r="AQ173" s="121" t="str">
        <f t="array" ref="AQ173">IF($D173="","",SUM(IF(Inventory!$B$10:$B$1000=$B173,IF(Inventory!$C$10:$C$1000=$C173,IF(Inventory!$D$10:$D$1000=$D173,IF(Inventory!$J$10:$J$1000=freez,IF(Inventory!$P$10:$P$1000=AQ$9,Inventory!$AD$10:$AD$1000))))))+SUM(IF(Inventory!$B$10:$B$1000=$B173,IF(Inventory!$C$10:$C$1000=$C173,IF(Inventory!$D$10:$D$1000=$D173,IF(Inventory!$J$10:$J$1000=wifr,IF(Inventory!$P$10:$P$1000=AQ$9,Inventory!$AD$10:$AD$1000)))))))</f>
        <v/>
      </c>
      <c r="AR173" s="121" t="str">
        <f t="array" ref="AR173">IF($D173="","",SUM(IF(Inventory!$B$10:$B$1000=$B173,IF(Inventory!$C$10:$C$1000=$C173,IF(Inventory!$D$10:$D$1000=$D173,IF(Inventory!$J$10:$J$1000=freez,IF(Inventory!$P$10:$P$1000=AR$9,Inventory!$AD$10:$AD$1000))))))+SUM(IF(Inventory!$B$10:$B$1000=$B173,IF(Inventory!$C$10:$C$1000=$C173,IF(Inventory!$D$10:$D$1000=$D173,IF(Inventory!$J$10:$J$1000=wifr,IF(Inventory!$P$10:$P$1000=AR$9,Inventory!$AD$10:$AD$1000)))))))</f>
        <v/>
      </c>
      <c r="AS173" s="124" t="str">
        <f t="shared" si="39"/>
        <v/>
      </c>
      <c r="AU173" s="352"/>
      <c r="AV173" s="352"/>
      <c r="AX173" s="125">
        <f>IF($C173="",0,Prog!$H171*AX$6*($AU173+$AV173)/12000)</f>
        <v>0</v>
      </c>
      <c r="AY173" s="125">
        <f>IF($C173="",0,Prog!$H171*AY$6*($AU173+$AV173)/12000)</f>
        <v>0</v>
      </c>
      <c r="AZ173" s="121"/>
    </row>
    <row r="174" spans="1:52" ht="16.5" x14ac:dyDescent="0.3">
      <c r="A174" s="279" t="str">
        <f>IF(Prog!B172="","",Prog!B172)</f>
        <v/>
      </c>
      <c r="B174" s="279" t="str">
        <f>IF(Prog!C172="","",Prog!C172)</f>
        <v/>
      </c>
      <c r="C174" s="279" t="str">
        <f>IF(Prog!D172="","",Prog!D172)</f>
        <v/>
      </c>
      <c r="D174" s="120"/>
      <c r="E174" s="121" t="str">
        <f t="array" ref="E174">IF($D174="","",COUNT(IF(Inventory!$B$10:$B$1000=$B174,IF(Inventory!$C$10:$C$1000=$C174,IF(Inventory!$D$10:$D$1000=$D174,IF(Inventory!$P$10:$P$1000=E$9,1))))))</f>
        <v/>
      </c>
      <c r="F174" s="121" t="str">
        <f t="array" ref="F174">IF($D174="","",COUNT(IF(Inventory!$B$10:$B$1000=$B174,IF(Inventory!$C$10:$C$1000=$C174,IF(Inventory!$D$10:$D$1000=$D174,IF(Inventory!$P$10:$P$1000=F$9,1))))))</f>
        <v/>
      </c>
      <c r="G174" s="121" t="str">
        <f t="array" ref="G174">IF($D174="","",COUNT(IF(Inventory!$B$10:$B$1000=$B174,IF(Inventory!$C$10:$C$1000=$C174,IF(Inventory!$D$10:$D$1000=$D174,IF(Inventory!$P$10:$P$1000=G$9,1))))))</f>
        <v/>
      </c>
      <c r="H174" s="121" t="str">
        <f t="array" ref="H174">IF($D174="","",COUNT(IF(Inventory!$B$10:$B$1000=$B174,IF(Inventory!$C$10:$C$1000=$C174,IF(Inventory!$D$10:$D$1000=$D174,IF(Inventory!$P$10:$P$1000=H$9,1))))))</f>
        <v/>
      </c>
      <c r="I174" s="121" t="str">
        <f t="array" ref="I174">IF($D174="","",COUNT(IF(Inventory!$B$10:$B$1000=$B174,IF(Inventory!$C$10:$C$1000=$C174,IF(Inventory!$D$10:$D$1000=$D174,IF(Inventory!$P$10:$P$1000=I$9,1))))))</f>
        <v/>
      </c>
      <c r="J174" s="121">
        <f t="shared" si="34"/>
        <v>0</v>
      </c>
      <c r="K174" s="121" t="str">
        <f t="array" ref="K174">IF($D174="","",COUNT(IF(Inventory!$B$10:$B$1000=$B174,IF(Inventory!$C$10:$C$1000=$C174,IF(Inventory!$D$10:$D$1000=$D174,IF(Inventory!$J$10:$J$1000=wicr,1)))))+COUNT(IF(Inventory!$B$10:$B$1000=$B174,IF(Inventory!$C$10:$C$1000=$C174,IF(Inventory!$D$10:$D$1000=$D174,IF(Inventory!$J$10:$J$1000=wifr,1))))))</f>
        <v/>
      </c>
      <c r="L174" s="121" t="str">
        <f t="array" ref="L174">IF($D174="","",COUNT(IF(Inventory!$B$10:$B$1000=$B174,IF(Inventory!$C$10:$C$1000=$C174,IF(Inventory!$D$10:$D$1000=$D174,IF(Inventory!$J$10:$J$1000=wicr,IF(Inventory!$P$10:$P$1000=L$9,1))))))+COUNT(IF(Inventory!$B$10:$B$1000=$B174,IF(Inventory!$C$10:$C$1000=$C174,IF(Inventory!$D$10:$D$1000=$D174,IF(Inventory!$J$10:$J$1000=wifr,IF(Inventory!$P$10:$P$1000=L$9,1)))))))</f>
        <v/>
      </c>
      <c r="M174" s="121" t="str">
        <f t="array" ref="M174">IF($D174="","",COUNT(IF(Inventory!$B$10:$B$1000=$B174,IF(Inventory!$C$10:$C$1000=$C174,IF(Inventory!$D$10:$D$1000=$D174,IF(Inventory!$J$10:$J$1000=wicr,IF(Inventory!$P$10:$P$1000=M$9,1))))))+COUNT(IF(Inventory!$B$10:$B$1000=$B174,IF(Inventory!$C$10:$C$1000=$C174,IF(Inventory!$D$10:$D$1000=$D174,IF(Inventory!$J$10:$J$1000=wifr,IF(Inventory!$P$10:$P$1000=M$9,1)))))))</f>
        <v/>
      </c>
      <c r="N174" s="121" t="str">
        <f t="array" ref="N174">IF($D174="","",COUNT(IF(Inventory!$B$10:$B$1000=$B174,IF(Inventory!$C$10:$C$1000=$C174,IF(Inventory!$D$10:$D$1000=$D174,IF(Inventory!$J$10:$J$1000=wicr,IF(Inventory!$P$10:$P$1000=N$9,1))))))+COUNT(IF(Inventory!$B$10:$B$1000=$B174,IF(Inventory!$C$10:$C$1000=$C174,IF(Inventory!$D$10:$D$1000=$D174,IF(Inventory!$J$10:$J$1000=wifr,IF(Inventory!$P$10:$P$1000=N$9,1)))))))</f>
        <v/>
      </c>
      <c r="O174" s="121" t="str">
        <f t="array" ref="O174">IF($D174="","",COUNT(IF(Inventory!$B$10:$B$1000=$B174,IF(Inventory!$C$10:$C$1000=$C174,IF(Inventory!$D$10:$D$1000=$D174,IF(Inventory!$J$10:$J$1000=wicr,IF(Inventory!$P$10:$P$1000=O$9,1))))))+COUNT(IF(Inventory!$B$10:$B$1000=$B174,IF(Inventory!$C$10:$C$1000=$C174,IF(Inventory!$D$10:$D$1000=$D174,IF(Inventory!$J$10:$J$1000=wifr,IF(Inventory!$P$10:$P$1000=O$9,1)))))))</f>
        <v/>
      </c>
      <c r="P174" s="121" t="str">
        <f t="array" ref="P174">IF($D174="","",COUNT(IF(Inventory!$B$10:$B$1000=$B174,IF(Inventory!$C$10:$C$1000=$C174,IF(Inventory!$D$10:$D$1000=$D174,IF(Inventory!$J$10:$J$1000=wicr,IF(Inventory!$P$10:$P$1000=P$9,1))))))+COUNT(IF(Inventory!$B$10:$B$1000=$B174,IF(Inventory!$C$10:$C$1000=$C174,IF(Inventory!$D$10:$D$1000=$D174,IF(Inventory!$J$10:$J$1000=wifr,IF(Inventory!$P$10:$P$1000=P$9,1)))))))</f>
        <v/>
      </c>
      <c r="Q174" s="122" t="str">
        <f t="shared" si="35"/>
        <v/>
      </c>
      <c r="R174" s="121" t="str">
        <f t="array" ref="R174">IF($D174="","",COUNT(IF(Inventory!$B$10:$B$1000=$B174,IF(Inventory!$C$10:$C$1000=$C174,IF(Inventory!$D$10:$D$1000=$D174,IF(Inventory!$J$10:$J$1000=frig,1))))))</f>
        <v/>
      </c>
      <c r="S174" s="121" t="str">
        <f t="array" ref="S174">IF($D174="","",COUNT(IF(Inventory!$B$10:$B$1000=$B174,IF(Inventory!$C$10:$C$1000=$C174,IF(Inventory!$D$10:$D$1000=$D174,IF(Inventory!$J$10:$J$1000=frig,IF(Inventory!$P$10:$P$1000=S$9,1)))))))</f>
        <v/>
      </c>
      <c r="T174" s="121" t="str">
        <f t="array" ref="T174">IF($D174="","",COUNT(IF(Inventory!$B$10:$B$1000=$B174,IF(Inventory!$C$10:$C$1000=$C174,IF(Inventory!$D$10:$D$1000=$D174,IF(Inventory!$J$10:$J$1000=frig,IF(Inventory!$P$10:$P$1000=T$9,1)))))))</f>
        <v/>
      </c>
      <c r="U174" s="121" t="str">
        <f t="array" ref="U174">IF($D174="","",COUNT(IF(Inventory!$B$10:$B$1000=$B174,IF(Inventory!$C$10:$C$1000=$C174,IF(Inventory!$D$10:$D$1000=$D174,IF(Inventory!$J$10:$J$1000=frig,IF(Inventory!$P$10:$P$1000=U$9,1)))))))</f>
        <v/>
      </c>
      <c r="V174" s="121" t="str">
        <f t="array" ref="V174">IF($D174="","",COUNT(IF(Inventory!$B$10:$B$1000=$B174,IF(Inventory!$C$10:$C$1000=$C174,IF(Inventory!$D$10:$D$1000=$D174,IF(Inventory!$J$10:$J$1000=frig,IF(Inventory!$P$10:$P$1000=V$9,1)))))))</f>
        <v/>
      </c>
      <c r="W174" s="121" t="str">
        <f t="array" ref="W174">IF($D174="","",COUNT(IF(Inventory!$B$10:$B$1000=$B174,IF(Inventory!$C$10:$C$1000=$C174,IF(Inventory!$D$10:$D$1000=$D174,IF(Inventory!$J$10:$J$1000=frig,IF(Inventory!$P$10:$P$1000=W$9,1)))))))</f>
        <v/>
      </c>
      <c r="X174" s="122" t="str">
        <f t="shared" si="36"/>
        <v/>
      </c>
      <c r="Y174" s="121" t="str">
        <f t="array" ref="Y174">IF($D174="","",COUNT(IF(Inventory!$B$10:$B$1000=$B174,IF(Inventory!$C$10:$C$1000=$C174,IF(Inventory!$D$10:$D$1000=$D174,IF(Inventory!$J$10:$J$1000=freez,1))))))</f>
        <v/>
      </c>
      <c r="Z174" s="121" t="str">
        <f t="array" ref="Z174">IF($D174="","",COUNT(IF(Inventory!$B$10:$B$1000=$B174,IF(Inventory!$C$10:$C$1000=$C174,IF(Inventory!$D$10:$D$1000=$D174,IF(Inventory!$J$10:$J$1000=freez,IF(Inventory!$P$10:$P$1000=Z$9,1)))))))</f>
        <v/>
      </c>
      <c r="AA174" s="121" t="str">
        <f t="array" ref="AA174">IF($D174="","",COUNT(IF(Inventory!$B$10:$B$1000=$B174,IF(Inventory!$C$10:$C$1000=$C174,IF(Inventory!$D$10:$D$1000=$D174,IF(Inventory!$J$10:$J$1000=freez,IF(Inventory!$P$10:$P$1000=AA$9,1)))))))</f>
        <v/>
      </c>
      <c r="AB174" s="121" t="str">
        <f t="array" ref="AB174">IF($D174="","",COUNT(IF(Inventory!$B$10:$B$1000=$B174,IF(Inventory!$C$10:$C$1000=$C174,IF(Inventory!$D$10:$D$1000=$D174,IF(Inventory!$J$10:$J$1000=freez,IF(Inventory!$P$10:$P$1000=AB$9,1)))))))</f>
        <v/>
      </c>
      <c r="AC174" s="121" t="str">
        <f t="array" ref="AC174">IF($D174="","",COUNT(IF(Inventory!$B$10:$B$1000=$B174,IF(Inventory!$C$10:$C$1000=$C174,IF(Inventory!$D$10:$D$1000=$D174,IF(Inventory!$J$10:$J$1000=freez,IF(Inventory!$P$10:$P$1000=AC$9,1)))))))</f>
        <v/>
      </c>
      <c r="AD174" s="121" t="str">
        <f t="array" ref="AD174">IF($D174="","",COUNT(IF(Inventory!$B$10:$B$1000=$B174,IF(Inventory!$C$10:$C$1000=$C174,IF(Inventory!$D$10:$D$1000=$D174,IF(Inventory!$J$10:$J$1000=freez,IF(Inventory!$P$10:$P$1000=AD$9,1)))))))</f>
        <v/>
      </c>
      <c r="AE174" s="122" t="str">
        <f t="shared" si="37"/>
        <v/>
      </c>
      <c r="AF174" s="121" t="str">
        <f t="array" ref="AF174">IF($D174="","",SUM(IF(Inventory!$B$10:$B$1000=$B174,IF(Inventory!$C$10:$C$1000=$C174,IF(Inventory!$D$10:$D$1000=$D174,IF(Inventory!$J$10:$J$1000=frig,Inventory!$AC$10:$AC$1000)))))+SUM(IF(Inventory!$B$10:$B$1000=$B174,IF(Inventory!$C$10:$C$1000=$C174,IF(Inventory!$D$10:$D$1000=$D174,IF(Inventory!$J$10:$J$1000=wicr,Inventory!$AC$10:$AC$1000))))))</f>
        <v/>
      </c>
      <c r="AG174" s="121" t="str">
        <f t="array" ref="AG174">IF($D174="","",SUM(IF(Inventory!$B$10:$B$1000=$B174,IF(Inventory!$C$10:$C$1000=$C174,IF(Inventory!$D$10:$D$1000=$D174,IF(Inventory!$J$10:$J$1000=frig,IF(Inventory!$P$10:$P$1000=AG$9,Inventory!$AC$10:$AC$1000))))))+SUM(IF(Inventory!$B$10:$B$1000=$B174,IF(Inventory!$C$10:$C$1000=$C174,IF(Inventory!$D$10:$D$1000=$D174,IF(Inventory!$J$10:$J$1000=wicr,IF(Inventory!$P$10:$P$1000=AG$9,Inventory!$AC$10:$AC$1000)))))))</f>
        <v/>
      </c>
      <c r="AH174" s="121" t="str">
        <f t="array" ref="AH174">IF($D174="","",SUM(IF(Inventory!$B$10:$B$1000=$B174,IF(Inventory!$C$10:$C$1000=$C174,IF(Inventory!$D$10:$D$1000=$D174,IF(Inventory!$J$10:$J$1000=frig,IF(Inventory!$P$10:$P$1000=AH$9,Inventory!$AC$10:$AC$1000))))))+SUM(IF(Inventory!$B$10:$B$1000=$B174,IF(Inventory!$C$10:$C$1000=$C174,IF(Inventory!$D$10:$D$1000=$D174,IF(Inventory!$J$10:$J$1000=wicr,IF(Inventory!$P$10:$P$1000=AH$9,Inventory!$AC$10:$AC$1000)))))))</f>
        <v/>
      </c>
      <c r="AI174" s="121" t="str">
        <f t="array" ref="AI174">IF($D174="","",SUM(IF(Inventory!$B$10:$B$1000=$B174,IF(Inventory!$C$10:$C$1000=$C174,IF(Inventory!$D$10:$D$1000=$D174,IF(Inventory!$J$10:$J$1000=frig,IF(Inventory!$P$10:$P$1000=AI$9,Inventory!$AC$10:$AC$1000))))))+SUM(IF(Inventory!$B$10:$B$1000=$B174,IF(Inventory!$C$10:$C$1000=$C174,IF(Inventory!$D$10:$D$1000=$D174,IF(Inventory!$J$10:$J$1000=wicr,IF(Inventory!$P$10:$P$1000=AI$9,Inventory!$AC$10:$AC$1000)))))))</f>
        <v/>
      </c>
      <c r="AJ174" s="121" t="str">
        <f t="array" ref="AJ174">IF($D174="","",SUM(IF(Inventory!$B$10:$B$1000=$B174,IF(Inventory!$C$10:$C$1000=$C174,IF(Inventory!$D$10:$D$1000=$D174,IF(Inventory!$J$10:$J$1000=frig,IF(Inventory!$P$10:$P$1000=AJ$9,Inventory!$AC$10:$AC$1000))))))+SUM(IF(Inventory!$B$10:$B$1000=$B174,IF(Inventory!$C$10:$C$1000=$C174,IF(Inventory!$D$10:$D$1000=$D174,IF(Inventory!$J$10:$J$1000=wicr,IF(Inventory!$P$10:$P$1000=AJ$9,Inventory!$AC$10:$AC$1000)))))))</f>
        <v/>
      </c>
      <c r="AK174" s="121" t="str">
        <f t="array" ref="AK174">IF($D174="","",SUM(IF(Inventory!$B$10:$B$1000=$B174,IF(Inventory!$C$10:$C$1000=$C174,IF(Inventory!$D$10:$D$1000=$D174,IF(Inventory!$J$10:$J$1000=frig,IF(Inventory!$P$10:$P$1000=AK$9,Inventory!$AC$10:$AC$1000))))))+SUM(IF(Inventory!$B$10:$B$1000=$B174,IF(Inventory!$C$10:$C$1000=$C174,IF(Inventory!$D$10:$D$1000=$D174,IF(Inventory!$J$10:$J$1000=wicr,IF(Inventory!$P$10:$P$1000=AK$9,Inventory!$AC$10:$AC$1000)))))))</f>
        <v/>
      </c>
      <c r="AL174" s="123" t="str">
        <f t="shared" si="38"/>
        <v/>
      </c>
      <c r="AM174" s="121" t="str">
        <f t="array" ref="AM174">IF($D174="","",SUM(IF(Inventory!$B$10:$B$1000=$B174,IF(Inventory!$C$10:$C$1000=$C174,IF(Inventory!$D$10:$D$1000=$D174,IF(Inventory!$J$10:$J$1000=freez,Inventory!$AD$10:$AD$1000)))))+SUM(IF(Inventory!$B$10:$B$1000=$B174,IF(Inventory!$C$10:$C$1000=$C174,IF(Inventory!$D$10:$D$1000=$D174,IF(Inventory!$J$10:$J$1000=wifr,Inventory!$AD$10:$AD$1000))))))</f>
        <v/>
      </c>
      <c r="AN174" s="121" t="str">
        <f t="array" ref="AN174">IF($D174="","",SUM(IF(Inventory!$B$10:$B$1000=$B174,IF(Inventory!$C$10:$C$1000=$C174,IF(Inventory!$D$10:$D$1000=$D174,IF(Inventory!$J$10:$J$1000=freez,IF(Inventory!$P$10:$P$1000=AN$9,Inventory!$AD$10:$AD$1000))))))+SUM(IF(Inventory!$B$10:$B$1000=$B174,IF(Inventory!$C$10:$C$1000=$C174,IF(Inventory!$D$10:$D$1000=$D174,IF(Inventory!$J$10:$J$1000=wifr,IF(Inventory!$P$10:$P$1000=AN$9,Inventory!$AD$10:$AD$1000)))))))</f>
        <v/>
      </c>
      <c r="AO174" s="121" t="str">
        <f t="array" ref="AO174">IF($D174="","",SUM(IF(Inventory!$B$10:$B$1000=$B174,IF(Inventory!$C$10:$C$1000=$C174,IF(Inventory!$D$10:$D$1000=$D174,IF(Inventory!$J$10:$J$1000=freez,IF(Inventory!$P$10:$P$1000=AO$9,Inventory!$AD$10:$AD$1000))))))+SUM(IF(Inventory!$B$10:$B$1000=$B174,IF(Inventory!$C$10:$C$1000=$C174,IF(Inventory!$D$10:$D$1000=$D174,IF(Inventory!$J$10:$J$1000=wifr,IF(Inventory!$P$10:$P$1000=AO$9,Inventory!$AD$10:$AD$1000)))))))</f>
        <v/>
      </c>
      <c r="AP174" s="121" t="str">
        <f t="array" ref="AP174">IF($D174="","",SUM(IF(Inventory!$B$10:$B$1000=$B174,IF(Inventory!$C$10:$C$1000=$C174,IF(Inventory!$D$10:$D$1000=$D174,IF(Inventory!$J$10:$J$1000=freez,IF(Inventory!$P$10:$P$1000=AP$9,Inventory!$AD$10:$AD$1000))))))+SUM(IF(Inventory!$B$10:$B$1000=$B174,IF(Inventory!$C$10:$C$1000=$C174,IF(Inventory!$D$10:$D$1000=$D174,IF(Inventory!$J$10:$J$1000=wifr,IF(Inventory!$P$10:$P$1000=AP$9,Inventory!$AD$10:$AD$1000)))))))</f>
        <v/>
      </c>
      <c r="AQ174" s="121" t="str">
        <f t="array" ref="AQ174">IF($D174="","",SUM(IF(Inventory!$B$10:$B$1000=$B174,IF(Inventory!$C$10:$C$1000=$C174,IF(Inventory!$D$10:$D$1000=$D174,IF(Inventory!$J$10:$J$1000=freez,IF(Inventory!$P$10:$P$1000=AQ$9,Inventory!$AD$10:$AD$1000))))))+SUM(IF(Inventory!$B$10:$B$1000=$B174,IF(Inventory!$C$10:$C$1000=$C174,IF(Inventory!$D$10:$D$1000=$D174,IF(Inventory!$J$10:$J$1000=wifr,IF(Inventory!$P$10:$P$1000=AQ$9,Inventory!$AD$10:$AD$1000)))))))</f>
        <v/>
      </c>
      <c r="AR174" s="121" t="str">
        <f t="array" ref="AR174">IF($D174="","",SUM(IF(Inventory!$B$10:$B$1000=$B174,IF(Inventory!$C$10:$C$1000=$C174,IF(Inventory!$D$10:$D$1000=$D174,IF(Inventory!$J$10:$J$1000=freez,IF(Inventory!$P$10:$P$1000=AR$9,Inventory!$AD$10:$AD$1000))))))+SUM(IF(Inventory!$B$10:$B$1000=$B174,IF(Inventory!$C$10:$C$1000=$C174,IF(Inventory!$D$10:$D$1000=$D174,IF(Inventory!$J$10:$J$1000=wifr,IF(Inventory!$P$10:$P$1000=AR$9,Inventory!$AD$10:$AD$1000)))))))</f>
        <v/>
      </c>
      <c r="AS174" s="124" t="str">
        <f t="shared" si="39"/>
        <v/>
      </c>
      <c r="AU174" s="352"/>
      <c r="AV174" s="352"/>
      <c r="AX174" s="125">
        <f>IF($C174="",0,Prog!$H172*AX$6*($AU174+$AV174)/12000)</f>
        <v>0</v>
      </c>
      <c r="AY174" s="125">
        <f>IF($C174="",0,Prog!$H172*AY$6*($AU174+$AV174)/12000)</f>
        <v>0</v>
      </c>
      <c r="AZ174" s="121"/>
    </row>
    <row r="175" spans="1:52" ht="16.5" x14ac:dyDescent="0.3">
      <c r="A175" s="279" t="str">
        <f>IF(Prog!B173="","",Prog!B173)</f>
        <v/>
      </c>
      <c r="B175" s="279" t="str">
        <f>IF(Prog!C173="","",Prog!C173)</f>
        <v/>
      </c>
      <c r="C175" s="279" t="str">
        <f>IF(Prog!D173="","",Prog!D173)</f>
        <v/>
      </c>
      <c r="D175" s="120"/>
      <c r="E175" s="121" t="str">
        <f t="array" ref="E175">IF($D175="","",COUNT(IF(Inventory!$B$10:$B$1000=$B175,IF(Inventory!$C$10:$C$1000=$C175,IF(Inventory!$D$10:$D$1000=$D175,IF(Inventory!$P$10:$P$1000=E$9,1))))))</f>
        <v/>
      </c>
      <c r="F175" s="121" t="str">
        <f t="array" ref="F175">IF($D175="","",COUNT(IF(Inventory!$B$10:$B$1000=$B175,IF(Inventory!$C$10:$C$1000=$C175,IF(Inventory!$D$10:$D$1000=$D175,IF(Inventory!$P$10:$P$1000=F$9,1))))))</f>
        <v/>
      </c>
      <c r="G175" s="121" t="str">
        <f t="array" ref="G175">IF($D175="","",COUNT(IF(Inventory!$B$10:$B$1000=$B175,IF(Inventory!$C$10:$C$1000=$C175,IF(Inventory!$D$10:$D$1000=$D175,IF(Inventory!$P$10:$P$1000=G$9,1))))))</f>
        <v/>
      </c>
      <c r="H175" s="121" t="str">
        <f t="array" ref="H175">IF($D175="","",COUNT(IF(Inventory!$B$10:$B$1000=$B175,IF(Inventory!$C$10:$C$1000=$C175,IF(Inventory!$D$10:$D$1000=$D175,IF(Inventory!$P$10:$P$1000=H$9,1))))))</f>
        <v/>
      </c>
      <c r="I175" s="121" t="str">
        <f t="array" ref="I175">IF($D175="","",COUNT(IF(Inventory!$B$10:$B$1000=$B175,IF(Inventory!$C$10:$C$1000=$C175,IF(Inventory!$D$10:$D$1000=$D175,IF(Inventory!$P$10:$P$1000=I$9,1))))))</f>
        <v/>
      </c>
      <c r="J175" s="121">
        <f t="shared" si="34"/>
        <v>0</v>
      </c>
      <c r="K175" s="121" t="str">
        <f t="array" ref="K175">IF($D175="","",COUNT(IF(Inventory!$B$10:$B$1000=$B175,IF(Inventory!$C$10:$C$1000=$C175,IF(Inventory!$D$10:$D$1000=$D175,IF(Inventory!$J$10:$J$1000=wicr,1)))))+COUNT(IF(Inventory!$B$10:$B$1000=$B175,IF(Inventory!$C$10:$C$1000=$C175,IF(Inventory!$D$10:$D$1000=$D175,IF(Inventory!$J$10:$J$1000=wifr,1))))))</f>
        <v/>
      </c>
      <c r="L175" s="121" t="str">
        <f t="array" ref="L175">IF($D175="","",COUNT(IF(Inventory!$B$10:$B$1000=$B175,IF(Inventory!$C$10:$C$1000=$C175,IF(Inventory!$D$10:$D$1000=$D175,IF(Inventory!$J$10:$J$1000=wicr,IF(Inventory!$P$10:$P$1000=L$9,1))))))+COUNT(IF(Inventory!$B$10:$B$1000=$B175,IF(Inventory!$C$10:$C$1000=$C175,IF(Inventory!$D$10:$D$1000=$D175,IF(Inventory!$J$10:$J$1000=wifr,IF(Inventory!$P$10:$P$1000=L$9,1)))))))</f>
        <v/>
      </c>
      <c r="M175" s="121" t="str">
        <f t="array" ref="M175">IF($D175="","",COUNT(IF(Inventory!$B$10:$B$1000=$B175,IF(Inventory!$C$10:$C$1000=$C175,IF(Inventory!$D$10:$D$1000=$D175,IF(Inventory!$J$10:$J$1000=wicr,IF(Inventory!$P$10:$P$1000=M$9,1))))))+COUNT(IF(Inventory!$B$10:$B$1000=$B175,IF(Inventory!$C$10:$C$1000=$C175,IF(Inventory!$D$10:$D$1000=$D175,IF(Inventory!$J$10:$J$1000=wifr,IF(Inventory!$P$10:$P$1000=M$9,1)))))))</f>
        <v/>
      </c>
      <c r="N175" s="121" t="str">
        <f t="array" ref="N175">IF($D175="","",COUNT(IF(Inventory!$B$10:$B$1000=$B175,IF(Inventory!$C$10:$C$1000=$C175,IF(Inventory!$D$10:$D$1000=$D175,IF(Inventory!$J$10:$J$1000=wicr,IF(Inventory!$P$10:$P$1000=N$9,1))))))+COUNT(IF(Inventory!$B$10:$B$1000=$B175,IF(Inventory!$C$10:$C$1000=$C175,IF(Inventory!$D$10:$D$1000=$D175,IF(Inventory!$J$10:$J$1000=wifr,IF(Inventory!$P$10:$P$1000=N$9,1)))))))</f>
        <v/>
      </c>
      <c r="O175" s="121" t="str">
        <f t="array" ref="O175">IF($D175="","",COUNT(IF(Inventory!$B$10:$B$1000=$B175,IF(Inventory!$C$10:$C$1000=$C175,IF(Inventory!$D$10:$D$1000=$D175,IF(Inventory!$J$10:$J$1000=wicr,IF(Inventory!$P$10:$P$1000=O$9,1))))))+COUNT(IF(Inventory!$B$10:$B$1000=$B175,IF(Inventory!$C$10:$C$1000=$C175,IF(Inventory!$D$10:$D$1000=$D175,IF(Inventory!$J$10:$J$1000=wifr,IF(Inventory!$P$10:$P$1000=O$9,1)))))))</f>
        <v/>
      </c>
      <c r="P175" s="121" t="str">
        <f t="array" ref="P175">IF($D175="","",COUNT(IF(Inventory!$B$10:$B$1000=$B175,IF(Inventory!$C$10:$C$1000=$C175,IF(Inventory!$D$10:$D$1000=$D175,IF(Inventory!$J$10:$J$1000=wicr,IF(Inventory!$P$10:$P$1000=P$9,1))))))+COUNT(IF(Inventory!$B$10:$B$1000=$B175,IF(Inventory!$C$10:$C$1000=$C175,IF(Inventory!$D$10:$D$1000=$D175,IF(Inventory!$J$10:$J$1000=wifr,IF(Inventory!$P$10:$P$1000=P$9,1)))))))</f>
        <v/>
      </c>
      <c r="Q175" s="122" t="str">
        <f t="shared" si="35"/>
        <v/>
      </c>
      <c r="R175" s="121" t="str">
        <f t="array" ref="R175">IF($D175="","",COUNT(IF(Inventory!$B$10:$B$1000=$B175,IF(Inventory!$C$10:$C$1000=$C175,IF(Inventory!$D$10:$D$1000=$D175,IF(Inventory!$J$10:$J$1000=frig,1))))))</f>
        <v/>
      </c>
      <c r="S175" s="121" t="str">
        <f t="array" ref="S175">IF($D175="","",COUNT(IF(Inventory!$B$10:$B$1000=$B175,IF(Inventory!$C$10:$C$1000=$C175,IF(Inventory!$D$10:$D$1000=$D175,IF(Inventory!$J$10:$J$1000=frig,IF(Inventory!$P$10:$P$1000=S$9,1)))))))</f>
        <v/>
      </c>
      <c r="T175" s="121" t="str">
        <f t="array" ref="T175">IF($D175="","",COUNT(IF(Inventory!$B$10:$B$1000=$B175,IF(Inventory!$C$10:$C$1000=$C175,IF(Inventory!$D$10:$D$1000=$D175,IF(Inventory!$J$10:$J$1000=frig,IF(Inventory!$P$10:$P$1000=T$9,1)))))))</f>
        <v/>
      </c>
      <c r="U175" s="121" t="str">
        <f t="array" ref="U175">IF($D175="","",COUNT(IF(Inventory!$B$10:$B$1000=$B175,IF(Inventory!$C$10:$C$1000=$C175,IF(Inventory!$D$10:$D$1000=$D175,IF(Inventory!$J$10:$J$1000=frig,IF(Inventory!$P$10:$P$1000=U$9,1)))))))</f>
        <v/>
      </c>
      <c r="V175" s="121" t="str">
        <f t="array" ref="V175">IF($D175="","",COUNT(IF(Inventory!$B$10:$B$1000=$B175,IF(Inventory!$C$10:$C$1000=$C175,IF(Inventory!$D$10:$D$1000=$D175,IF(Inventory!$J$10:$J$1000=frig,IF(Inventory!$P$10:$P$1000=V$9,1)))))))</f>
        <v/>
      </c>
      <c r="W175" s="121" t="str">
        <f t="array" ref="W175">IF($D175="","",COUNT(IF(Inventory!$B$10:$B$1000=$B175,IF(Inventory!$C$10:$C$1000=$C175,IF(Inventory!$D$10:$D$1000=$D175,IF(Inventory!$J$10:$J$1000=frig,IF(Inventory!$P$10:$P$1000=W$9,1)))))))</f>
        <v/>
      </c>
      <c r="X175" s="122" t="str">
        <f t="shared" si="36"/>
        <v/>
      </c>
      <c r="Y175" s="121" t="str">
        <f t="array" ref="Y175">IF($D175="","",COUNT(IF(Inventory!$B$10:$B$1000=$B175,IF(Inventory!$C$10:$C$1000=$C175,IF(Inventory!$D$10:$D$1000=$D175,IF(Inventory!$J$10:$J$1000=freez,1))))))</f>
        <v/>
      </c>
      <c r="Z175" s="121" t="str">
        <f t="array" ref="Z175">IF($D175="","",COUNT(IF(Inventory!$B$10:$B$1000=$B175,IF(Inventory!$C$10:$C$1000=$C175,IF(Inventory!$D$10:$D$1000=$D175,IF(Inventory!$J$10:$J$1000=freez,IF(Inventory!$P$10:$P$1000=Z$9,1)))))))</f>
        <v/>
      </c>
      <c r="AA175" s="121" t="str">
        <f t="array" ref="AA175">IF($D175="","",COUNT(IF(Inventory!$B$10:$B$1000=$B175,IF(Inventory!$C$10:$C$1000=$C175,IF(Inventory!$D$10:$D$1000=$D175,IF(Inventory!$J$10:$J$1000=freez,IF(Inventory!$P$10:$P$1000=AA$9,1)))))))</f>
        <v/>
      </c>
      <c r="AB175" s="121" t="str">
        <f t="array" ref="AB175">IF($D175="","",COUNT(IF(Inventory!$B$10:$B$1000=$B175,IF(Inventory!$C$10:$C$1000=$C175,IF(Inventory!$D$10:$D$1000=$D175,IF(Inventory!$J$10:$J$1000=freez,IF(Inventory!$P$10:$P$1000=AB$9,1)))))))</f>
        <v/>
      </c>
      <c r="AC175" s="121" t="str">
        <f t="array" ref="AC175">IF($D175="","",COUNT(IF(Inventory!$B$10:$B$1000=$B175,IF(Inventory!$C$10:$C$1000=$C175,IF(Inventory!$D$10:$D$1000=$D175,IF(Inventory!$J$10:$J$1000=freez,IF(Inventory!$P$10:$P$1000=AC$9,1)))))))</f>
        <v/>
      </c>
      <c r="AD175" s="121" t="str">
        <f t="array" ref="AD175">IF($D175="","",COUNT(IF(Inventory!$B$10:$B$1000=$B175,IF(Inventory!$C$10:$C$1000=$C175,IF(Inventory!$D$10:$D$1000=$D175,IF(Inventory!$J$10:$J$1000=freez,IF(Inventory!$P$10:$P$1000=AD$9,1)))))))</f>
        <v/>
      </c>
      <c r="AE175" s="122" t="str">
        <f t="shared" si="37"/>
        <v/>
      </c>
      <c r="AF175" s="121" t="str">
        <f t="array" ref="AF175">IF($D175="","",SUM(IF(Inventory!$B$10:$B$1000=$B175,IF(Inventory!$C$10:$C$1000=$C175,IF(Inventory!$D$10:$D$1000=$D175,IF(Inventory!$J$10:$J$1000=frig,Inventory!$AC$10:$AC$1000)))))+SUM(IF(Inventory!$B$10:$B$1000=$B175,IF(Inventory!$C$10:$C$1000=$C175,IF(Inventory!$D$10:$D$1000=$D175,IF(Inventory!$J$10:$J$1000=wicr,Inventory!$AC$10:$AC$1000))))))</f>
        <v/>
      </c>
      <c r="AG175" s="121" t="str">
        <f t="array" ref="AG175">IF($D175="","",SUM(IF(Inventory!$B$10:$B$1000=$B175,IF(Inventory!$C$10:$C$1000=$C175,IF(Inventory!$D$10:$D$1000=$D175,IF(Inventory!$J$10:$J$1000=frig,IF(Inventory!$P$10:$P$1000=AG$9,Inventory!$AC$10:$AC$1000))))))+SUM(IF(Inventory!$B$10:$B$1000=$B175,IF(Inventory!$C$10:$C$1000=$C175,IF(Inventory!$D$10:$D$1000=$D175,IF(Inventory!$J$10:$J$1000=wicr,IF(Inventory!$P$10:$P$1000=AG$9,Inventory!$AC$10:$AC$1000)))))))</f>
        <v/>
      </c>
      <c r="AH175" s="121" t="str">
        <f t="array" ref="AH175">IF($D175="","",SUM(IF(Inventory!$B$10:$B$1000=$B175,IF(Inventory!$C$10:$C$1000=$C175,IF(Inventory!$D$10:$D$1000=$D175,IF(Inventory!$J$10:$J$1000=frig,IF(Inventory!$P$10:$P$1000=AH$9,Inventory!$AC$10:$AC$1000))))))+SUM(IF(Inventory!$B$10:$B$1000=$B175,IF(Inventory!$C$10:$C$1000=$C175,IF(Inventory!$D$10:$D$1000=$D175,IF(Inventory!$J$10:$J$1000=wicr,IF(Inventory!$P$10:$P$1000=AH$9,Inventory!$AC$10:$AC$1000)))))))</f>
        <v/>
      </c>
      <c r="AI175" s="121" t="str">
        <f t="array" ref="AI175">IF($D175="","",SUM(IF(Inventory!$B$10:$B$1000=$B175,IF(Inventory!$C$10:$C$1000=$C175,IF(Inventory!$D$10:$D$1000=$D175,IF(Inventory!$J$10:$J$1000=frig,IF(Inventory!$P$10:$P$1000=AI$9,Inventory!$AC$10:$AC$1000))))))+SUM(IF(Inventory!$B$10:$B$1000=$B175,IF(Inventory!$C$10:$C$1000=$C175,IF(Inventory!$D$10:$D$1000=$D175,IF(Inventory!$J$10:$J$1000=wicr,IF(Inventory!$P$10:$P$1000=AI$9,Inventory!$AC$10:$AC$1000)))))))</f>
        <v/>
      </c>
      <c r="AJ175" s="121" t="str">
        <f t="array" ref="AJ175">IF($D175="","",SUM(IF(Inventory!$B$10:$B$1000=$B175,IF(Inventory!$C$10:$C$1000=$C175,IF(Inventory!$D$10:$D$1000=$D175,IF(Inventory!$J$10:$J$1000=frig,IF(Inventory!$P$10:$P$1000=AJ$9,Inventory!$AC$10:$AC$1000))))))+SUM(IF(Inventory!$B$10:$B$1000=$B175,IF(Inventory!$C$10:$C$1000=$C175,IF(Inventory!$D$10:$D$1000=$D175,IF(Inventory!$J$10:$J$1000=wicr,IF(Inventory!$P$10:$P$1000=AJ$9,Inventory!$AC$10:$AC$1000)))))))</f>
        <v/>
      </c>
      <c r="AK175" s="121" t="str">
        <f t="array" ref="AK175">IF($D175="","",SUM(IF(Inventory!$B$10:$B$1000=$B175,IF(Inventory!$C$10:$C$1000=$C175,IF(Inventory!$D$10:$D$1000=$D175,IF(Inventory!$J$10:$J$1000=frig,IF(Inventory!$P$10:$P$1000=AK$9,Inventory!$AC$10:$AC$1000))))))+SUM(IF(Inventory!$B$10:$B$1000=$B175,IF(Inventory!$C$10:$C$1000=$C175,IF(Inventory!$D$10:$D$1000=$D175,IF(Inventory!$J$10:$J$1000=wicr,IF(Inventory!$P$10:$P$1000=AK$9,Inventory!$AC$10:$AC$1000)))))))</f>
        <v/>
      </c>
      <c r="AL175" s="123" t="str">
        <f t="shared" si="38"/>
        <v/>
      </c>
      <c r="AM175" s="121" t="str">
        <f t="array" ref="AM175">IF($D175="","",SUM(IF(Inventory!$B$10:$B$1000=$B175,IF(Inventory!$C$10:$C$1000=$C175,IF(Inventory!$D$10:$D$1000=$D175,IF(Inventory!$J$10:$J$1000=freez,Inventory!$AD$10:$AD$1000)))))+SUM(IF(Inventory!$B$10:$B$1000=$B175,IF(Inventory!$C$10:$C$1000=$C175,IF(Inventory!$D$10:$D$1000=$D175,IF(Inventory!$J$10:$J$1000=wifr,Inventory!$AD$10:$AD$1000))))))</f>
        <v/>
      </c>
      <c r="AN175" s="121" t="str">
        <f t="array" ref="AN175">IF($D175="","",SUM(IF(Inventory!$B$10:$B$1000=$B175,IF(Inventory!$C$10:$C$1000=$C175,IF(Inventory!$D$10:$D$1000=$D175,IF(Inventory!$J$10:$J$1000=freez,IF(Inventory!$P$10:$P$1000=AN$9,Inventory!$AD$10:$AD$1000))))))+SUM(IF(Inventory!$B$10:$B$1000=$B175,IF(Inventory!$C$10:$C$1000=$C175,IF(Inventory!$D$10:$D$1000=$D175,IF(Inventory!$J$10:$J$1000=wifr,IF(Inventory!$P$10:$P$1000=AN$9,Inventory!$AD$10:$AD$1000)))))))</f>
        <v/>
      </c>
      <c r="AO175" s="121" t="str">
        <f t="array" ref="AO175">IF($D175="","",SUM(IF(Inventory!$B$10:$B$1000=$B175,IF(Inventory!$C$10:$C$1000=$C175,IF(Inventory!$D$10:$D$1000=$D175,IF(Inventory!$J$10:$J$1000=freez,IF(Inventory!$P$10:$P$1000=AO$9,Inventory!$AD$10:$AD$1000))))))+SUM(IF(Inventory!$B$10:$B$1000=$B175,IF(Inventory!$C$10:$C$1000=$C175,IF(Inventory!$D$10:$D$1000=$D175,IF(Inventory!$J$10:$J$1000=wifr,IF(Inventory!$P$10:$P$1000=AO$9,Inventory!$AD$10:$AD$1000)))))))</f>
        <v/>
      </c>
      <c r="AP175" s="121" t="str">
        <f t="array" ref="AP175">IF($D175="","",SUM(IF(Inventory!$B$10:$B$1000=$B175,IF(Inventory!$C$10:$C$1000=$C175,IF(Inventory!$D$10:$D$1000=$D175,IF(Inventory!$J$10:$J$1000=freez,IF(Inventory!$P$10:$P$1000=AP$9,Inventory!$AD$10:$AD$1000))))))+SUM(IF(Inventory!$B$10:$B$1000=$B175,IF(Inventory!$C$10:$C$1000=$C175,IF(Inventory!$D$10:$D$1000=$D175,IF(Inventory!$J$10:$J$1000=wifr,IF(Inventory!$P$10:$P$1000=AP$9,Inventory!$AD$10:$AD$1000)))))))</f>
        <v/>
      </c>
      <c r="AQ175" s="121" t="str">
        <f t="array" ref="AQ175">IF($D175="","",SUM(IF(Inventory!$B$10:$B$1000=$B175,IF(Inventory!$C$10:$C$1000=$C175,IF(Inventory!$D$10:$D$1000=$D175,IF(Inventory!$J$10:$J$1000=freez,IF(Inventory!$P$10:$P$1000=AQ$9,Inventory!$AD$10:$AD$1000))))))+SUM(IF(Inventory!$B$10:$B$1000=$B175,IF(Inventory!$C$10:$C$1000=$C175,IF(Inventory!$D$10:$D$1000=$D175,IF(Inventory!$J$10:$J$1000=wifr,IF(Inventory!$P$10:$P$1000=AQ$9,Inventory!$AD$10:$AD$1000)))))))</f>
        <v/>
      </c>
      <c r="AR175" s="121" t="str">
        <f t="array" ref="AR175">IF($D175="","",SUM(IF(Inventory!$B$10:$B$1000=$B175,IF(Inventory!$C$10:$C$1000=$C175,IF(Inventory!$D$10:$D$1000=$D175,IF(Inventory!$J$10:$J$1000=freez,IF(Inventory!$P$10:$P$1000=AR$9,Inventory!$AD$10:$AD$1000))))))+SUM(IF(Inventory!$B$10:$B$1000=$B175,IF(Inventory!$C$10:$C$1000=$C175,IF(Inventory!$D$10:$D$1000=$D175,IF(Inventory!$J$10:$J$1000=wifr,IF(Inventory!$P$10:$P$1000=AR$9,Inventory!$AD$10:$AD$1000)))))))</f>
        <v/>
      </c>
      <c r="AS175" s="124" t="str">
        <f t="shared" si="39"/>
        <v/>
      </c>
      <c r="AU175" s="352"/>
      <c r="AV175" s="352"/>
      <c r="AX175" s="125">
        <f>IF($C175="",0,Prog!$H173*AX$6*($AU175+$AV175)/12000)</f>
        <v>0</v>
      </c>
      <c r="AY175" s="125">
        <f>IF($C175="",0,Prog!$H173*AY$6*($AU175+$AV175)/12000)</f>
        <v>0</v>
      </c>
      <c r="AZ175" s="121"/>
    </row>
    <row r="176" spans="1:52" ht="16.5" x14ac:dyDescent="0.3">
      <c r="A176" s="279" t="str">
        <f>IF(Prog!B174="","",Prog!B174)</f>
        <v/>
      </c>
      <c r="B176" s="279" t="str">
        <f>IF(Prog!C174="","",Prog!C174)</f>
        <v/>
      </c>
      <c r="C176" s="279" t="str">
        <f>IF(Prog!D174="","",Prog!D174)</f>
        <v/>
      </c>
      <c r="D176" s="120"/>
      <c r="E176" s="121" t="str">
        <f t="array" ref="E176">IF($D176="","",COUNT(IF(Inventory!$B$10:$B$1000=$B176,IF(Inventory!$C$10:$C$1000=$C176,IF(Inventory!$D$10:$D$1000=$D176,IF(Inventory!$P$10:$P$1000=E$9,1))))))</f>
        <v/>
      </c>
      <c r="F176" s="121" t="str">
        <f t="array" ref="F176">IF($D176="","",COUNT(IF(Inventory!$B$10:$B$1000=$B176,IF(Inventory!$C$10:$C$1000=$C176,IF(Inventory!$D$10:$D$1000=$D176,IF(Inventory!$P$10:$P$1000=F$9,1))))))</f>
        <v/>
      </c>
      <c r="G176" s="121" t="str">
        <f t="array" ref="G176">IF($D176="","",COUNT(IF(Inventory!$B$10:$B$1000=$B176,IF(Inventory!$C$10:$C$1000=$C176,IF(Inventory!$D$10:$D$1000=$D176,IF(Inventory!$P$10:$P$1000=G$9,1))))))</f>
        <v/>
      </c>
      <c r="H176" s="121" t="str">
        <f t="array" ref="H176">IF($D176="","",COUNT(IF(Inventory!$B$10:$B$1000=$B176,IF(Inventory!$C$10:$C$1000=$C176,IF(Inventory!$D$10:$D$1000=$D176,IF(Inventory!$P$10:$P$1000=H$9,1))))))</f>
        <v/>
      </c>
      <c r="I176" s="121" t="str">
        <f t="array" ref="I176">IF($D176="","",COUNT(IF(Inventory!$B$10:$B$1000=$B176,IF(Inventory!$C$10:$C$1000=$C176,IF(Inventory!$D$10:$D$1000=$D176,IF(Inventory!$P$10:$P$1000=I$9,1))))))</f>
        <v/>
      </c>
      <c r="J176" s="121">
        <f t="shared" si="34"/>
        <v>0</v>
      </c>
      <c r="K176" s="121" t="str">
        <f t="array" ref="K176">IF($D176="","",COUNT(IF(Inventory!$B$10:$B$1000=$B176,IF(Inventory!$C$10:$C$1000=$C176,IF(Inventory!$D$10:$D$1000=$D176,IF(Inventory!$J$10:$J$1000=wicr,1)))))+COUNT(IF(Inventory!$B$10:$B$1000=$B176,IF(Inventory!$C$10:$C$1000=$C176,IF(Inventory!$D$10:$D$1000=$D176,IF(Inventory!$J$10:$J$1000=wifr,1))))))</f>
        <v/>
      </c>
      <c r="L176" s="121" t="str">
        <f t="array" ref="L176">IF($D176="","",COUNT(IF(Inventory!$B$10:$B$1000=$B176,IF(Inventory!$C$10:$C$1000=$C176,IF(Inventory!$D$10:$D$1000=$D176,IF(Inventory!$J$10:$J$1000=wicr,IF(Inventory!$P$10:$P$1000=L$9,1))))))+COUNT(IF(Inventory!$B$10:$B$1000=$B176,IF(Inventory!$C$10:$C$1000=$C176,IF(Inventory!$D$10:$D$1000=$D176,IF(Inventory!$J$10:$J$1000=wifr,IF(Inventory!$P$10:$P$1000=L$9,1)))))))</f>
        <v/>
      </c>
      <c r="M176" s="121" t="str">
        <f t="array" ref="M176">IF($D176="","",COUNT(IF(Inventory!$B$10:$B$1000=$B176,IF(Inventory!$C$10:$C$1000=$C176,IF(Inventory!$D$10:$D$1000=$D176,IF(Inventory!$J$10:$J$1000=wicr,IF(Inventory!$P$10:$P$1000=M$9,1))))))+COUNT(IF(Inventory!$B$10:$B$1000=$B176,IF(Inventory!$C$10:$C$1000=$C176,IF(Inventory!$D$10:$D$1000=$D176,IF(Inventory!$J$10:$J$1000=wifr,IF(Inventory!$P$10:$P$1000=M$9,1)))))))</f>
        <v/>
      </c>
      <c r="N176" s="121" t="str">
        <f t="array" ref="N176">IF($D176="","",COUNT(IF(Inventory!$B$10:$B$1000=$B176,IF(Inventory!$C$10:$C$1000=$C176,IF(Inventory!$D$10:$D$1000=$D176,IF(Inventory!$J$10:$J$1000=wicr,IF(Inventory!$P$10:$P$1000=N$9,1))))))+COUNT(IF(Inventory!$B$10:$B$1000=$B176,IF(Inventory!$C$10:$C$1000=$C176,IF(Inventory!$D$10:$D$1000=$D176,IF(Inventory!$J$10:$J$1000=wifr,IF(Inventory!$P$10:$P$1000=N$9,1)))))))</f>
        <v/>
      </c>
      <c r="O176" s="121" t="str">
        <f t="array" ref="O176">IF($D176="","",COUNT(IF(Inventory!$B$10:$B$1000=$B176,IF(Inventory!$C$10:$C$1000=$C176,IF(Inventory!$D$10:$D$1000=$D176,IF(Inventory!$J$10:$J$1000=wicr,IF(Inventory!$P$10:$P$1000=O$9,1))))))+COUNT(IF(Inventory!$B$10:$B$1000=$B176,IF(Inventory!$C$10:$C$1000=$C176,IF(Inventory!$D$10:$D$1000=$D176,IF(Inventory!$J$10:$J$1000=wifr,IF(Inventory!$P$10:$P$1000=O$9,1)))))))</f>
        <v/>
      </c>
      <c r="P176" s="121" t="str">
        <f t="array" ref="P176">IF($D176="","",COUNT(IF(Inventory!$B$10:$B$1000=$B176,IF(Inventory!$C$10:$C$1000=$C176,IF(Inventory!$D$10:$D$1000=$D176,IF(Inventory!$J$10:$J$1000=wicr,IF(Inventory!$P$10:$P$1000=P$9,1))))))+COUNT(IF(Inventory!$B$10:$B$1000=$B176,IF(Inventory!$C$10:$C$1000=$C176,IF(Inventory!$D$10:$D$1000=$D176,IF(Inventory!$J$10:$J$1000=wifr,IF(Inventory!$P$10:$P$1000=P$9,1)))))))</f>
        <v/>
      </c>
      <c r="Q176" s="122" t="str">
        <f t="shared" si="35"/>
        <v/>
      </c>
      <c r="R176" s="121" t="str">
        <f t="array" ref="R176">IF($D176="","",COUNT(IF(Inventory!$B$10:$B$1000=$B176,IF(Inventory!$C$10:$C$1000=$C176,IF(Inventory!$D$10:$D$1000=$D176,IF(Inventory!$J$10:$J$1000=frig,1))))))</f>
        <v/>
      </c>
      <c r="S176" s="121" t="str">
        <f t="array" ref="S176">IF($D176="","",COUNT(IF(Inventory!$B$10:$B$1000=$B176,IF(Inventory!$C$10:$C$1000=$C176,IF(Inventory!$D$10:$D$1000=$D176,IF(Inventory!$J$10:$J$1000=frig,IF(Inventory!$P$10:$P$1000=S$9,1)))))))</f>
        <v/>
      </c>
      <c r="T176" s="121" t="str">
        <f t="array" ref="T176">IF($D176="","",COUNT(IF(Inventory!$B$10:$B$1000=$B176,IF(Inventory!$C$10:$C$1000=$C176,IF(Inventory!$D$10:$D$1000=$D176,IF(Inventory!$J$10:$J$1000=frig,IF(Inventory!$P$10:$P$1000=T$9,1)))))))</f>
        <v/>
      </c>
      <c r="U176" s="121" t="str">
        <f t="array" ref="U176">IF($D176="","",COUNT(IF(Inventory!$B$10:$B$1000=$B176,IF(Inventory!$C$10:$C$1000=$C176,IF(Inventory!$D$10:$D$1000=$D176,IF(Inventory!$J$10:$J$1000=frig,IF(Inventory!$P$10:$P$1000=U$9,1)))))))</f>
        <v/>
      </c>
      <c r="V176" s="121" t="str">
        <f t="array" ref="V176">IF($D176="","",COUNT(IF(Inventory!$B$10:$B$1000=$B176,IF(Inventory!$C$10:$C$1000=$C176,IF(Inventory!$D$10:$D$1000=$D176,IF(Inventory!$J$10:$J$1000=frig,IF(Inventory!$P$10:$P$1000=V$9,1)))))))</f>
        <v/>
      </c>
      <c r="W176" s="121" t="str">
        <f t="array" ref="W176">IF($D176="","",COUNT(IF(Inventory!$B$10:$B$1000=$B176,IF(Inventory!$C$10:$C$1000=$C176,IF(Inventory!$D$10:$D$1000=$D176,IF(Inventory!$J$10:$J$1000=frig,IF(Inventory!$P$10:$P$1000=W$9,1)))))))</f>
        <v/>
      </c>
      <c r="X176" s="122" t="str">
        <f t="shared" si="36"/>
        <v/>
      </c>
      <c r="Y176" s="121" t="str">
        <f t="array" ref="Y176">IF($D176="","",COUNT(IF(Inventory!$B$10:$B$1000=$B176,IF(Inventory!$C$10:$C$1000=$C176,IF(Inventory!$D$10:$D$1000=$D176,IF(Inventory!$J$10:$J$1000=freez,1))))))</f>
        <v/>
      </c>
      <c r="Z176" s="121" t="str">
        <f t="array" ref="Z176">IF($D176="","",COUNT(IF(Inventory!$B$10:$B$1000=$B176,IF(Inventory!$C$10:$C$1000=$C176,IF(Inventory!$D$10:$D$1000=$D176,IF(Inventory!$J$10:$J$1000=freez,IF(Inventory!$P$10:$P$1000=Z$9,1)))))))</f>
        <v/>
      </c>
      <c r="AA176" s="121" t="str">
        <f t="array" ref="AA176">IF($D176="","",COUNT(IF(Inventory!$B$10:$B$1000=$B176,IF(Inventory!$C$10:$C$1000=$C176,IF(Inventory!$D$10:$D$1000=$D176,IF(Inventory!$J$10:$J$1000=freez,IF(Inventory!$P$10:$P$1000=AA$9,1)))))))</f>
        <v/>
      </c>
      <c r="AB176" s="121" t="str">
        <f t="array" ref="AB176">IF($D176="","",COUNT(IF(Inventory!$B$10:$B$1000=$B176,IF(Inventory!$C$10:$C$1000=$C176,IF(Inventory!$D$10:$D$1000=$D176,IF(Inventory!$J$10:$J$1000=freez,IF(Inventory!$P$10:$P$1000=AB$9,1)))))))</f>
        <v/>
      </c>
      <c r="AC176" s="121" t="str">
        <f t="array" ref="AC176">IF($D176="","",COUNT(IF(Inventory!$B$10:$B$1000=$B176,IF(Inventory!$C$10:$C$1000=$C176,IF(Inventory!$D$10:$D$1000=$D176,IF(Inventory!$J$10:$J$1000=freez,IF(Inventory!$P$10:$P$1000=AC$9,1)))))))</f>
        <v/>
      </c>
      <c r="AD176" s="121" t="str">
        <f t="array" ref="AD176">IF($D176="","",COUNT(IF(Inventory!$B$10:$B$1000=$B176,IF(Inventory!$C$10:$C$1000=$C176,IF(Inventory!$D$10:$D$1000=$D176,IF(Inventory!$J$10:$J$1000=freez,IF(Inventory!$P$10:$P$1000=AD$9,1)))))))</f>
        <v/>
      </c>
      <c r="AE176" s="122" t="str">
        <f t="shared" si="37"/>
        <v/>
      </c>
      <c r="AF176" s="121" t="str">
        <f t="array" ref="AF176">IF($D176="","",SUM(IF(Inventory!$B$10:$B$1000=$B176,IF(Inventory!$C$10:$C$1000=$C176,IF(Inventory!$D$10:$D$1000=$D176,IF(Inventory!$J$10:$J$1000=frig,Inventory!$AC$10:$AC$1000)))))+SUM(IF(Inventory!$B$10:$B$1000=$B176,IF(Inventory!$C$10:$C$1000=$C176,IF(Inventory!$D$10:$D$1000=$D176,IF(Inventory!$J$10:$J$1000=wicr,Inventory!$AC$10:$AC$1000))))))</f>
        <v/>
      </c>
      <c r="AG176" s="121" t="str">
        <f t="array" ref="AG176">IF($D176="","",SUM(IF(Inventory!$B$10:$B$1000=$B176,IF(Inventory!$C$10:$C$1000=$C176,IF(Inventory!$D$10:$D$1000=$D176,IF(Inventory!$J$10:$J$1000=frig,IF(Inventory!$P$10:$P$1000=AG$9,Inventory!$AC$10:$AC$1000))))))+SUM(IF(Inventory!$B$10:$B$1000=$B176,IF(Inventory!$C$10:$C$1000=$C176,IF(Inventory!$D$10:$D$1000=$D176,IF(Inventory!$J$10:$J$1000=wicr,IF(Inventory!$P$10:$P$1000=AG$9,Inventory!$AC$10:$AC$1000)))))))</f>
        <v/>
      </c>
      <c r="AH176" s="121" t="str">
        <f t="array" ref="AH176">IF($D176="","",SUM(IF(Inventory!$B$10:$B$1000=$B176,IF(Inventory!$C$10:$C$1000=$C176,IF(Inventory!$D$10:$D$1000=$D176,IF(Inventory!$J$10:$J$1000=frig,IF(Inventory!$P$10:$P$1000=AH$9,Inventory!$AC$10:$AC$1000))))))+SUM(IF(Inventory!$B$10:$B$1000=$B176,IF(Inventory!$C$10:$C$1000=$C176,IF(Inventory!$D$10:$D$1000=$D176,IF(Inventory!$J$10:$J$1000=wicr,IF(Inventory!$P$10:$P$1000=AH$9,Inventory!$AC$10:$AC$1000)))))))</f>
        <v/>
      </c>
      <c r="AI176" s="121" t="str">
        <f t="array" ref="AI176">IF($D176="","",SUM(IF(Inventory!$B$10:$B$1000=$B176,IF(Inventory!$C$10:$C$1000=$C176,IF(Inventory!$D$10:$D$1000=$D176,IF(Inventory!$J$10:$J$1000=frig,IF(Inventory!$P$10:$P$1000=AI$9,Inventory!$AC$10:$AC$1000))))))+SUM(IF(Inventory!$B$10:$B$1000=$B176,IF(Inventory!$C$10:$C$1000=$C176,IF(Inventory!$D$10:$D$1000=$D176,IF(Inventory!$J$10:$J$1000=wicr,IF(Inventory!$P$10:$P$1000=AI$9,Inventory!$AC$10:$AC$1000)))))))</f>
        <v/>
      </c>
      <c r="AJ176" s="121" t="str">
        <f t="array" ref="AJ176">IF($D176="","",SUM(IF(Inventory!$B$10:$B$1000=$B176,IF(Inventory!$C$10:$C$1000=$C176,IF(Inventory!$D$10:$D$1000=$D176,IF(Inventory!$J$10:$J$1000=frig,IF(Inventory!$P$10:$P$1000=AJ$9,Inventory!$AC$10:$AC$1000))))))+SUM(IF(Inventory!$B$10:$B$1000=$B176,IF(Inventory!$C$10:$C$1000=$C176,IF(Inventory!$D$10:$D$1000=$D176,IF(Inventory!$J$10:$J$1000=wicr,IF(Inventory!$P$10:$P$1000=AJ$9,Inventory!$AC$10:$AC$1000)))))))</f>
        <v/>
      </c>
      <c r="AK176" s="121" t="str">
        <f t="array" ref="AK176">IF($D176="","",SUM(IF(Inventory!$B$10:$B$1000=$B176,IF(Inventory!$C$10:$C$1000=$C176,IF(Inventory!$D$10:$D$1000=$D176,IF(Inventory!$J$10:$J$1000=frig,IF(Inventory!$P$10:$P$1000=AK$9,Inventory!$AC$10:$AC$1000))))))+SUM(IF(Inventory!$B$10:$B$1000=$B176,IF(Inventory!$C$10:$C$1000=$C176,IF(Inventory!$D$10:$D$1000=$D176,IF(Inventory!$J$10:$J$1000=wicr,IF(Inventory!$P$10:$P$1000=AK$9,Inventory!$AC$10:$AC$1000)))))))</f>
        <v/>
      </c>
      <c r="AL176" s="123" t="str">
        <f t="shared" si="38"/>
        <v/>
      </c>
      <c r="AM176" s="121" t="str">
        <f t="array" ref="AM176">IF($D176="","",SUM(IF(Inventory!$B$10:$B$1000=$B176,IF(Inventory!$C$10:$C$1000=$C176,IF(Inventory!$D$10:$D$1000=$D176,IF(Inventory!$J$10:$J$1000=freez,Inventory!$AD$10:$AD$1000)))))+SUM(IF(Inventory!$B$10:$B$1000=$B176,IF(Inventory!$C$10:$C$1000=$C176,IF(Inventory!$D$10:$D$1000=$D176,IF(Inventory!$J$10:$J$1000=wifr,Inventory!$AD$10:$AD$1000))))))</f>
        <v/>
      </c>
      <c r="AN176" s="121" t="str">
        <f t="array" ref="AN176">IF($D176="","",SUM(IF(Inventory!$B$10:$B$1000=$B176,IF(Inventory!$C$10:$C$1000=$C176,IF(Inventory!$D$10:$D$1000=$D176,IF(Inventory!$J$10:$J$1000=freez,IF(Inventory!$P$10:$P$1000=AN$9,Inventory!$AD$10:$AD$1000))))))+SUM(IF(Inventory!$B$10:$B$1000=$B176,IF(Inventory!$C$10:$C$1000=$C176,IF(Inventory!$D$10:$D$1000=$D176,IF(Inventory!$J$10:$J$1000=wifr,IF(Inventory!$P$10:$P$1000=AN$9,Inventory!$AD$10:$AD$1000)))))))</f>
        <v/>
      </c>
      <c r="AO176" s="121" t="str">
        <f t="array" ref="AO176">IF($D176="","",SUM(IF(Inventory!$B$10:$B$1000=$B176,IF(Inventory!$C$10:$C$1000=$C176,IF(Inventory!$D$10:$D$1000=$D176,IF(Inventory!$J$10:$J$1000=freez,IF(Inventory!$P$10:$P$1000=AO$9,Inventory!$AD$10:$AD$1000))))))+SUM(IF(Inventory!$B$10:$B$1000=$B176,IF(Inventory!$C$10:$C$1000=$C176,IF(Inventory!$D$10:$D$1000=$D176,IF(Inventory!$J$10:$J$1000=wifr,IF(Inventory!$P$10:$P$1000=AO$9,Inventory!$AD$10:$AD$1000)))))))</f>
        <v/>
      </c>
      <c r="AP176" s="121" t="str">
        <f t="array" ref="AP176">IF($D176="","",SUM(IF(Inventory!$B$10:$B$1000=$B176,IF(Inventory!$C$10:$C$1000=$C176,IF(Inventory!$D$10:$D$1000=$D176,IF(Inventory!$J$10:$J$1000=freez,IF(Inventory!$P$10:$P$1000=AP$9,Inventory!$AD$10:$AD$1000))))))+SUM(IF(Inventory!$B$10:$B$1000=$B176,IF(Inventory!$C$10:$C$1000=$C176,IF(Inventory!$D$10:$D$1000=$D176,IF(Inventory!$J$10:$J$1000=wifr,IF(Inventory!$P$10:$P$1000=AP$9,Inventory!$AD$10:$AD$1000)))))))</f>
        <v/>
      </c>
      <c r="AQ176" s="121" t="str">
        <f t="array" ref="AQ176">IF($D176="","",SUM(IF(Inventory!$B$10:$B$1000=$B176,IF(Inventory!$C$10:$C$1000=$C176,IF(Inventory!$D$10:$D$1000=$D176,IF(Inventory!$J$10:$J$1000=freez,IF(Inventory!$P$10:$P$1000=AQ$9,Inventory!$AD$10:$AD$1000))))))+SUM(IF(Inventory!$B$10:$B$1000=$B176,IF(Inventory!$C$10:$C$1000=$C176,IF(Inventory!$D$10:$D$1000=$D176,IF(Inventory!$J$10:$J$1000=wifr,IF(Inventory!$P$10:$P$1000=AQ$9,Inventory!$AD$10:$AD$1000)))))))</f>
        <v/>
      </c>
      <c r="AR176" s="121" t="str">
        <f t="array" ref="AR176">IF($D176="","",SUM(IF(Inventory!$B$10:$B$1000=$B176,IF(Inventory!$C$10:$C$1000=$C176,IF(Inventory!$D$10:$D$1000=$D176,IF(Inventory!$J$10:$J$1000=freez,IF(Inventory!$P$10:$P$1000=AR$9,Inventory!$AD$10:$AD$1000))))))+SUM(IF(Inventory!$B$10:$B$1000=$B176,IF(Inventory!$C$10:$C$1000=$C176,IF(Inventory!$D$10:$D$1000=$D176,IF(Inventory!$J$10:$J$1000=wifr,IF(Inventory!$P$10:$P$1000=AR$9,Inventory!$AD$10:$AD$1000)))))))</f>
        <v/>
      </c>
      <c r="AS176" s="124" t="str">
        <f t="shared" si="39"/>
        <v/>
      </c>
      <c r="AU176" s="352"/>
      <c r="AV176" s="352"/>
      <c r="AX176" s="125">
        <f>IF($C176="",0,Prog!$H174*AX$6*($AU176+$AV176)/12000)</f>
        <v>0</v>
      </c>
      <c r="AY176" s="125">
        <f>IF($C176="",0,Prog!$H174*AY$6*($AU176+$AV176)/12000)</f>
        <v>0</v>
      </c>
      <c r="AZ176" s="121"/>
    </row>
    <row r="177" spans="1:52" ht="16.5" x14ac:dyDescent="0.3">
      <c r="A177" s="279" t="str">
        <f>IF(Prog!B175="","",Prog!B175)</f>
        <v/>
      </c>
      <c r="B177" s="279" t="str">
        <f>IF(Prog!C175="","",Prog!C175)</f>
        <v/>
      </c>
      <c r="C177" s="279" t="str">
        <f>IF(Prog!D175="","",Prog!D175)</f>
        <v/>
      </c>
      <c r="D177" s="120"/>
      <c r="E177" s="121" t="str">
        <f t="array" ref="E177">IF($D177="","",COUNT(IF(Inventory!$B$10:$B$1000=$B177,IF(Inventory!$C$10:$C$1000=$C177,IF(Inventory!$D$10:$D$1000=$D177,IF(Inventory!$P$10:$P$1000=E$9,1))))))</f>
        <v/>
      </c>
      <c r="F177" s="121" t="str">
        <f t="array" ref="F177">IF($D177="","",COUNT(IF(Inventory!$B$10:$B$1000=$B177,IF(Inventory!$C$10:$C$1000=$C177,IF(Inventory!$D$10:$D$1000=$D177,IF(Inventory!$P$10:$P$1000=F$9,1))))))</f>
        <v/>
      </c>
      <c r="G177" s="121" t="str">
        <f t="array" ref="G177">IF($D177="","",COUNT(IF(Inventory!$B$10:$B$1000=$B177,IF(Inventory!$C$10:$C$1000=$C177,IF(Inventory!$D$10:$D$1000=$D177,IF(Inventory!$P$10:$P$1000=G$9,1))))))</f>
        <v/>
      </c>
      <c r="H177" s="121" t="str">
        <f t="array" ref="H177">IF($D177="","",COUNT(IF(Inventory!$B$10:$B$1000=$B177,IF(Inventory!$C$10:$C$1000=$C177,IF(Inventory!$D$10:$D$1000=$D177,IF(Inventory!$P$10:$P$1000=H$9,1))))))</f>
        <v/>
      </c>
      <c r="I177" s="121" t="str">
        <f t="array" ref="I177">IF($D177="","",COUNT(IF(Inventory!$B$10:$B$1000=$B177,IF(Inventory!$C$10:$C$1000=$C177,IF(Inventory!$D$10:$D$1000=$D177,IF(Inventory!$P$10:$P$1000=I$9,1))))))</f>
        <v/>
      </c>
      <c r="J177" s="121">
        <f t="shared" si="34"/>
        <v>0</v>
      </c>
      <c r="K177" s="121" t="str">
        <f t="array" ref="K177">IF($D177="","",COUNT(IF(Inventory!$B$10:$B$1000=$B177,IF(Inventory!$C$10:$C$1000=$C177,IF(Inventory!$D$10:$D$1000=$D177,IF(Inventory!$J$10:$J$1000=wicr,1)))))+COUNT(IF(Inventory!$B$10:$B$1000=$B177,IF(Inventory!$C$10:$C$1000=$C177,IF(Inventory!$D$10:$D$1000=$D177,IF(Inventory!$J$10:$J$1000=wifr,1))))))</f>
        <v/>
      </c>
      <c r="L177" s="121" t="str">
        <f t="array" ref="L177">IF($D177="","",COUNT(IF(Inventory!$B$10:$B$1000=$B177,IF(Inventory!$C$10:$C$1000=$C177,IF(Inventory!$D$10:$D$1000=$D177,IF(Inventory!$J$10:$J$1000=wicr,IF(Inventory!$P$10:$P$1000=L$9,1))))))+COUNT(IF(Inventory!$B$10:$B$1000=$B177,IF(Inventory!$C$10:$C$1000=$C177,IF(Inventory!$D$10:$D$1000=$D177,IF(Inventory!$J$10:$J$1000=wifr,IF(Inventory!$P$10:$P$1000=L$9,1)))))))</f>
        <v/>
      </c>
      <c r="M177" s="121" t="str">
        <f t="array" ref="M177">IF($D177="","",COUNT(IF(Inventory!$B$10:$B$1000=$B177,IF(Inventory!$C$10:$C$1000=$C177,IF(Inventory!$D$10:$D$1000=$D177,IF(Inventory!$J$10:$J$1000=wicr,IF(Inventory!$P$10:$P$1000=M$9,1))))))+COUNT(IF(Inventory!$B$10:$B$1000=$B177,IF(Inventory!$C$10:$C$1000=$C177,IF(Inventory!$D$10:$D$1000=$D177,IF(Inventory!$J$10:$J$1000=wifr,IF(Inventory!$P$10:$P$1000=M$9,1)))))))</f>
        <v/>
      </c>
      <c r="N177" s="121" t="str">
        <f t="array" ref="N177">IF($D177="","",COUNT(IF(Inventory!$B$10:$B$1000=$B177,IF(Inventory!$C$10:$C$1000=$C177,IF(Inventory!$D$10:$D$1000=$D177,IF(Inventory!$J$10:$J$1000=wicr,IF(Inventory!$P$10:$P$1000=N$9,1))))))+COUNT(IF(Inventory!$B$10:$B$1000=$B177,IF(Inventory!$C$10:$C$1000=$C177,IF(Inventory!$D$10:$D$1000=$D177,IF(Inventory!$J$10:$J$1000=wifr,IF(Inventory!$P$10:$P$1000=N$9,1)))))))</f>
        <v/>
      </c>
      <c r="O177" s="121" t="str">
        <f t="array" ref="O177">IF($D177="","",COUNT(IF(Inventory!$B$10:$B$1000=$B177,IF(Inventory!$C$10:$C$1000=$C177,IF(Inventory!$D$10:$D$1000=$D177,IF(Inventory!$J$10:$J$1000=wicr,IF(Inventory!$P$10:$P$1000=O$9,1))))))+COUNT(IF(Inventory!$B$10:$B$1000=$B177,IF(Inventory!$C$10:$C$1000=$C177,IF(Inventory!$D$10:$D$1000=$D177,IF(Inventory!$J$10:$J$1000=wifr,IF(Inventory!$P$10:$P$1000=O$9,1)))))))</f>
        <v/>
      </c>
      <c r="P177" s="121" t="str">
        <f t="array" ref="P177">IF($D177="","",COUNT(IF(Inventory!$B$10:$B$1000=$B177,IF(Inventory!$C$10:$C$1000=$C177,IF(Inventory!$D$10:$D$1000=$D177,IF(Inventory!$J$10:$J$1000=wicr,IF(Inventory!$P$10:$P$1000=P$9,1))))))+COUNT(IF(Inventory!$B$10:$B$1000=$B177,IF(Inventory!$C$10:$C$1000=$C177,IF(Inventory!$D$10:$D$1000=$D177,IF(Inventory!$J$10:$J$1000=wifr,IF(Inventory!$P$10:$P$1000=P$9,1)))))))</f>
        <v/>
      </c>
      <c r="Q177" s="122" t="str">
        <f t="shared" si="35"/>
        <v/>
      </c>
      <c r="R177" s="121" t="str">
        <f t="array" ref="R177">IF($D177="","",COUNT(IF(Inventory!$B$10:$B$1000=$B177,IF(Inventory!$C$10:$C$1000=$C177,IF(Inventory!$D$10:$D$1000=$D177,IF(Inventory!$J$10:$J$1000=frig,1))))))</f>
        <v/>
      </c>
      <c r="S177" s="121" t="str">
        <f t="array" ref="S177">IF($D177="","",COUNT(IF(Inventory!$B$10:$B$1000=$B177,IF(Inventory!$C$10:$C$1000=$C177,IF(Inventory!$D$10:$D$1000=$D177,IF(Inventory!$J$10:$J$1000=frig,IF(Inventory!$P$10:$P$1000=S$9,1)))))))</f>
        <v/>
      </c>
      <c r="T177" s="121" t="str">
        <f t="array" ref="T177">IF($D177="","",COUNT(IF(Inventory!$B$10:$B$1000=$B177,IF(Inventory!$C$10:$C$1000=$C177,IF(Inventory!$D$10:$D$1000=$D177,IF(Inventory!$J$10:$J$1000=frig,IF(Inventory!$P$10:$P$1000=T$9,1)))))))</f>
        <v/>
      </c>
      <c r="U177" s="121" t="str">
        <f t="array" ref="U177">IF($D177="","",COUNT(IF(Inventory!$B$10:$B$1000=$B177,IF(Inventory!$C$10:$C$1000=$C177,IF(Inventory!$D$10:$D$1000=$D177,IF(Inventory!$J$10:$J$1000=frig,IF(Inventory!$P$10:$P$1000=U$9,1)))))))</f>
        <v/>
      </c>
      <c r="V177" s="121" t="str">
        <f t="array" ref="V177">IF($D177="","",COUNT(IF(Inventory!$B$10:$B$1000=$B177,IF(Inventory!$C$10:$C$1000=$C177,IF(Inventory!$D$10:$D$1000=$D177,IF(Inventory!$J$10:$J$1000=frig,IF(Inventory!$P$10:$P$1000=V$9,1)))))))</f>
        <v/>
      </c>
      <c r="W177" s="121" t="str">
        <f t="array" ref="W177">IF($D177="","",COUNT(IF(Inventory!$B$10:$B$1000=$B177,IF(Inventory!$C$10:$C$1000=$C177,IF(Inventory!$D$10:$D$1000=$D177,IF(Inventory!$J$10:$J$1000=frig,IF(Inventory!$P$10:$P$1000=W$9,1)))))))</f>
        <v/>
      </c>
      <c r="X177" s="122" t="str">
        <f t="shared" si="36"/>
        <v/>
      </c>
      <c r="Y177" s="121" t="str">
        <f t="array" ref="Y177">IF($D177="","",COUNT(IF(Inventory!$B$10:$B$1000=$B177,IF(Inventory!$C$10:$C$1000=$C177,IF(Inventory!$D$10:$D$1000=$D177,IF(Inventory!$J$10:$J$1000=freez,1))))))</f>
        <v/>
      </c>
      <c r="Z177" s="121" t="str">
        <f t="array" ref="Z177">IF($D177="","",COUNT(IF(Inventory!$B$10:$B$1000=$B177,IF(Inventory!$C$10:$C$1000=$C177,IF(Inventory!$D$10:$D$1000=$D177,IF(Inventory!$J$10:$J$1000=freez,IF(Inventory!$P$10:$P$1000=Z$9,1)))))))</f>
        <v/>
      </c>
      <c r="AA177" s="121" t="str">
        <f t="array" ref="AA177">IF($D177="","",COUNT(IF(Inventory!$B$10:$B$1000=$B177,IF(Inventory!$C$10:$C$1000=$C177,IF(Inventory!$D$10:$D$1000=$D177,IF(Inventory!$J$10:$J$1000=freez,IF(Inventory!$P$10:$P$1000=AA$9,1)))))))</f>
        <v/>
      </c>
      <c r="AB177" s="121" t="str">
        <f t="array" ref="AB177">IF($D177="","",COUNT(IF(Inventory!$B$10:$B$1000=$B177,IF(Inventory!$C$10:$C$1000=$C177,IF(Inventory!$D$10:$D$1000=$D177,IF(Inventory!$J$10:$J$1000=freez,IF(Inventory!$P$10:$P$1000=AB$9,1)))))))</f>
        <v/>
      </c>
      <c r="AC177" s="121" t="str">
        <f t="array" ref="AC177">IF($D177="","",COUNT(IF(Inventory!$B$10:$B$1000=$B177,IF(Inventory!$C$10:$C$1000=$C177,IF(Inventory!$D$10:$D$1000=$D177,IF(Inventory!$J$10:$J$1000=freez,IF(Inventory!$P$10:$P$1000=AC$9,1)))))))</f>
        <v/>
      </c>
      <c r="AD177" s="121" t="str">
        <f t="array" ref="AD177">IF($D177="","",COUNT(IF(Inventory!$B$10:$B$1000=$B177,IF(Inventory!$C$10:$C$1000=$C177,IF(Inventory!$D$10:$D$1000=$D177,IF(Inventory!$J$10:$J$1000=freez,IF(Inventory!$P$10:$P$1000=AD$9,1)))))))</f>
        <v/>
      </c>
      <c r="AE177" s="122" t="str">
        <f t="shared" si="37"/>
        <v/>
      </c>
      <c r="AF177" s="121" t="str">
        <f t="array" ref="AF177">IF($D177="","",SUM(IF(Inventory!$B$10:$B$1000=$B177,IF(Inventory!$C$10:$C$1000=$C177,IF(Inventory!$D$10:$D$1000=$D177,IF(Inventory!$J$10:$J$1000=frig,Inventory!$AC$10:$AC$1000)))))+SUM(IF(Inventory!$B$10:$B$1000=$B177,IF(Inventory!$C$10:$C$1000=$C177,IF(Inventory!$D$10:$D$1000=$D177,IF(Inventory!$J$10:$J$1000=wicr,Inventory!$AC$10:$AC$1000))))))</f>
        <v/>
      </c>
      <c r="AG177" s="121" t="str">
        <f t="array" ref="AG177">IF($D177="","",SUM(IF(Inventory!$B$10:$B$1000=$B177,IF(Inventory!$C$10:$C$1000=$C177,IF(Inventory!$D$10:$D$1000=$D177,IF(Inventory!$J$10:$J$1000=frig,IF(Inventory!$P$10:$P$1000=AG$9,Inventory!$AC$10:$AC$1000))))))+SUM(IF(Inventory!$B$10:$B$1000=$B177,IF(Inventory!$C$10:$C$1000=$C177,IF(Inventory!$D$10:$D$1000=$D177,IF(Inventory!$J$10:$J$1000=wicr,IF(Inventory!$P$10:$P$1000=AG$9,Inventory!$AC$10:$AC$1000)))))))</f>
        <v/>
      </c>
      <c r="AH177" s="121" t="str">
        <f t="array" ref="AH177">IF($D177="","",SUM(IF(Inventory!$B$10:$B$1000=$B177,IF(Inventory!$C$10:$C$1000=$C177,IF(Inventory!$D$10:$D$1000=$D177,IF(Inventory!$J$10:$J$1000=frig,IF(Inventory!$P$10:$P$1000=AH$9,Inventory!$AC$10:$AC$1000))))))+SUM(IF(Inventory!$B$10:$B$1000=$B177,IF(Inventory!$C$10:$C$1000=$C177,IF(Inventory!$D$10:$D$1000=$D177,IF(Inventory!$J$10:$J$1000=wicr,IF(Inventory!$P$10:$P$1000=AH$9,Inventory!$AC$10:$AC$1000)))))))</f>
        <v/>
      </c>
      <c r="AI177" s="121" t="str">
        <f t="array" ref="AI177">IF($D177="","",SUM(IF(Inventory!$B$10:$B$1000=$B177,IF(Inventory!$C$10:$C$1000=$C177,IF(Inventory!$D$10:$D$1000=$D177,IF(Inventory!$J$10:$J$1000=frig,IF(Inventory!$P$10:$P$1000=AI$9,Inventory!$AC$10:$AC$1000))))))+SUM(IF(Inventory!$B$10:$B$1000=$B177,IF(Inventory!$C$10:$C$1000=$C177,IF(Inventory!$D$10:$D$1000=$D177,IF(Inventory!$J$10:$J$1000=wicr,IF(Inventory!$P$10:$P$1000=AI$9,Inventory!$AC$10:$AC$1000)))))))</f>
        <v/>
      </c>
      <c r="AJ177" s="121" t="str">
        <f t="array" ref="AJ177">IF($D177="","",SUM(IF(Inventory!$B$10:$B$1000=$B177,IF(Inventory!$C$10:$C$1000=$C177,IF(Inventory!$D$10:$D$1000=$D177,IF(Inventory!$J$10:$J$1000=frig,IF(Inventory!$P$10:$P$1000=AJ$9,Inventory!$AC$10:$AC$1000))))))+SUM(IF(Inventory!$B$10:$B$1000=$B177,IF(Inventory!$C$10:$C$1000=$C177,IF(Inventory!$D$10:$D$1000=$D177,IF(Inventory!$J$10:$J$1000=wicr,IF(Inventory!$P$10:$P$1000=AJ$9,Inventory!$AC$10:$AC$1000)))))))</f>
        <v/>
      </c>
      <c r="AK177" s="121" t="str">
        <f t="array" ref="AK177">IF($D177="","",SUM(IF(Inventory!$B$10:$B$1000=$B177,IF(Inventory!$C$10:$C$1000=$C177,IF(Inventory!$D$10:$D$1000=$D177,IF(Inventory!$J$10:$J$1000=frig,IF(Inventory!$P$10:$P$1000=AK$9,Inventory!$AC$10:$AC$1000))))))+SUM(IF(Inventory!$B$10:$B$1000=$B177,IF(Inventory!$C$10:$C$1000=$C177,IF(Inventory!$D$10:$D$1000=$D177,IF(Inventory!$J$10:$J$1000=wicr,IF(Inventory!$P$10:$P$1000=AK$9,Inventory!$AC$10:$AC$1000)))))))</f>
        <v/>
      </c>
      <c r="AL177" s="123" t="str">
        <f t="shared" si="38"/>
        <v/>
      </c>
      <c r="AM177" s="121" t="str">
        <f t="array" ref="AM177">IF($D177="","",SUM(IF(Inventory!$B$10:$B$1000=$B177,IF(Inventory!$C$10:$C$1000=$C177,IF(Inventory!$D$10:$D$1000=$D177,IF(Inventory!$J$10:$J$1000=freez,Inventory!$AD$10:$AD$1000)))))+SUM(IF(Inventory!$B$10:$B$1000=$B177,IF(Inventory!$C$10:$C$1000=$C177,IF(Inventory!$D$10:$D$1000=$D177,IF(Inventory!$J$10:$J$1000=wifr,Inventory!$AD$10:$AD$1000))))))</f>
        <v/>
      </c>
      <c r="AN177" s="121" t="str">
        <f t="array" ref="AN177">IF($D177="","",SUM(IF(Inventory!$B$10:$B$1000=$B177,IF(Inventory!$C$10:$C$1000=$C177,IF(Inventory!$D$10:$D$1000=$D177,IF(Inventory!$J$10:$J$1000=freez,IF(Inventory!$P$10:$P$1000=AN$9,Inventory!$AD$10:$AD$1000))))))+SUM(IF(Inventory!$B$10:$B$1000=$B177,IF(Inventory!$C$10:$C$1000=$C177,IF(Inventory!$D$10:$D$1000=$D177,IF(Inventory!$J$10:$J$1000=wifr,IF(Inventory!$P$10:$P$1000=AN$9,Inventory!$AD$10:$AD$1000)))))))</f>
        <v/>
      </c>
      <c r="AO177" s="121" t="str">
        <f t="array" ref="AO177">IF($D177="","",SUM(IF(Inventory!$B$10:$B$1000=$B177,IF(Inventory!$C$10:$C$1000=$C177,IF(Inventory!$D$10:$D$1000=$D177,IF(Inventory!$J$10:$J$1000=freez,IF(Inventory!$P$10:$P$1000=AO$9,Inventory!$AD$10:$AD$1000))))))+SUM(IF(Inventory!$B$10:$B$1000=$B177,IF(Inventory!$C$10:$C$1000=$C177,IF(Inventory!$D$10:$D$1000=$D177,IF(Inventory!$J$10:$J$1000=wifr,IF(Inventory!$P$10:$P$1000=AO$9,Inventory!$AD$10:$AD$1000)))))))</f>
        <v/>
      </c>
      <c r="AP177" s="121" t="str">
        <f t="array" ref="AP177">IF($D177="","",SUM(IF(Inventory!$B$10:$B$1000=$B177,IF(Inventory!$C$10:$C$1000=$C177,IF(Inventory!$D$10:$D$1000=$D177,IF(Inventory!$J$10:$J$1000=freez,IF(Inventory!$P$10:$P$1000=AP$9,Inventory!$AD$10:$AD$1000))))))+SUM(IF(Inventory!$B$10:$B$1000=$B177,IF(Inventory!$C$10:$C$1000=$C177,IF(Inventory!$D$10:$D$1000=$D177,IF(Inventory!$J$10:$J$1000=wifr,IF(Inventory!$P$10:$P$1000=AP$9,Inventory!$AD$10:$AD$1000)))))))</f>
        <v/>
      </c>
      <c r="AQ177" s="121" t="str">
        <f t="array" ref="AQ177">IF($D177="","",SUM(IF(Inventory!$B$10:$B$1000=$B177,IF(Inventory!$C$10:$C$1000=$C177,IF(Inventory!$D$10:$D$1000=$D177,IF(Inventory!$J$10:$J$1000=freez,IF(Inventory!$P$10:$P$1000=AQ$9,Inventory!$AD$10:$AD$1000))))))+SUM(IF(Inventory!$B$10:$B$1000=$B177,IF(Inventory!$C$10:$C$1000=$C177,IF(Inventory!$D$10:$D$1000=$D177,IF(Inventory!$J$10:$J$1000=wifr,IF(Inventory!$P$10:$P$1000=AQ$9,Inventory!$AD$10:$AD$1000)))))))</f>
        <v/>
      </c>
      <c r="AR177" s="121" t="str">
        <f t="array" ref="AR177">IF($D177="","",SUM(IF(Inventory!$B$10:$B$1000=$B177,IF(Inventory!$C$10:$C$1000=$C177,IF(Inventory!$D$10:$D$1000=$D177,IF(Inventory!$J$10:$J$1000=freez,IF(Inventory!$P$10:$P$1000=AR$9,Inventory!$AD$10:$AD$1000))))))+SUM(IF(Inventory!$B$10:$B$1000=$B177,IF(Inventory!$C$10:$C$1000=$C177,IF(Inventory!$D$10:$D$1000=$D177,IF(Inventory!$J$10:$J$1000=wifr,IF(Inventory!$P$10:$P$1000=AR$9,Inventory!$AD$10:$AD$1000)))))))</f>
        <v/>
      </c>
      <c r="AS177" s="124" t="str">
        <f t="shared" si="39"/>
        <v/>
      </c>
      <c r="AU177" s="352"/>
      <c r="AV177" s="352"/>
      <c r="AX177" s="125">
        <f>IF($C177="",0,Prog!$H175*AX$6*($AU177+$AV177)/12000)</f>
        <v>0</v>
      </c>
      <c r="AY177" s="125">
        <f>IF($C177="",0,Prog!$H175*AY$6*($AU177+$AV177)/12000)</f>
        <v>0</v>
      </c>
      <c r="AZ177" s="121"/>
    </row>
    <row r="178" spans="1:52" ht="16.5" x14ac:dyDescent="0.3">
      <c r="A178" s="279" t="str">
        <f>IF(Prog!B176="","",Prog!B176)</f>
        <v/>
      </c>
      <c r="B178" s="279" t="str">
        <f>IF(Prog!C176="","",Prog!C176)</f>
        <v/>
      </c>
      <c r="C178" s="279" t="str">
        <f>IF(Prog!D176="","",Prog!D176)</f>
        <v/>
      </c>
      <c r="D178" s="120"/>
      <c r="E178" s="121" t="str">
        <f t="array" ref="E178">IF($D178="","",COUNT(IF(Inventory!$B$10:$B$1000=$B178,IF(Inventory!$C$10:$C$1000=$C178,IF(Inventory!$D$10:$D$1000=$D178,IF(Inventory!$P$10:$P$1000=E$9,1))))))</f>
        <v/>
      </c>
      <c r="F178" s="121" t="str">
        <f t="array" ref="F178">IF($D178="","",COUNT(IF(Inventory!$B$10:$B$1000=$B178,IF(Inventory!$C$10:$C$1000=$C178,IF(Inventory!$D$10:$D$1000=$D178,IF(Inventory!$P$10:$P$1000=F$9,1))))))</f>
        <v/>
      </c>
      <c r="G178" s="121" t="str">
        <f t="array" ref="G178">IF($D178="","",COUNT(IF(Inventory!$B$10:$B$1000=$B178,IF(Inventory!$C$10:$C$1000=$C178,IF(Inventory!$D$10:$D$1000=$D178,IF(Inventory!$P$10:$P$1000=G$9,1))))))</f>
        <v/>
      </c>
      <c r="H178" s="121" t="str">
        <f t="array" ref="H178">IF($D178="","",COUNT(IF(Inventory!$B$10:$B$1000=$B178,IF(Inventory!$C$10:$C$1000=$C178,IF(Inventory!$D$10:$D$1000=$D178,IF(Inventory!$P$10:$P$1000=H$9,1))))))</f>
        <v/>
      </c>
      <c r="I178" s="121" t="str">
        <f t="array" ref="I178">IF($D178="","",COUNT(IF(Inventory!$B$10:$B$1000=$B178,IF(Inventory!$C$10:$C$1000=$C178,IF(Inventory!$D$10:$D$1000=$D178,IF(Inventory!$P$10:$P$1000=I$9,1))))))</f>
        <v/>
      </c>
      <c r="J178" s="121">
        <f t="shared" si="34"/>
        <v>0</v>
      </c>
      <c r="K178" s="121" t="str">
        <f t="array" ref="K178">IF($D178="","",COUNT(IF(Inventory!$B$10:$B$1000=$B178,IF(Inventory!$C$10:$C$1000=$C178,IF(Inventory!$D$10:$D$1000=$D178,IF(Inventory!$J$10:$J$1000=wicr,1)))))+COUNT(IF(Inventory!$B$10:$B$1000=$B178,IF(Inventory!$C$10:$C$1000=$C178,IF(Inventory!$D$10:$D$1000=$D178,IF(Inventory!$J$10:$J$1000=wifr,1))))))</f>
        <v/>
      </c>
      <c r="L178" s="121" t="str">
        <f t="array" ref="L178">IF($D178="","",COUNT(IF(Inventory!$B$10:$B$1000=$B178,IF(Inventory!$C$10:$C$1000=$C178,IF(Inventory!$D$10:$D$1000=$D178,IF(Inventory!$J$10:$J$1000=wicr,IF(Inventory!$P$10:$P$1000=L$9,1))))))+COUNT(IF(Inventory!$B$10:$B$1000=$B178,IF(Inventory!$C$10:$C$1000=$C178,IF(Inventory!$D$10:$D$1000=$D178,IF(Inventory!$J$10:$J$1000=wifr,IF(Inventory!$P$10:$P$1000=L$9,1)))))))</f>
        <v/>
      </c>
      <c r="M178" s="121" t="str">
        <f t="array" ref="M178">IF($D178="","",COUNT(IF(Inventory!$B$10:$B$1000=$B178,IF(Inventory!$C$10:$C$1000=$C178,IF(Inventory!$D$10:$D$1000=$D178,IF(Inventory!$J$10:$J$1000=wicr,IF(Inventory!$P$10:$P$1000=M$9,1))))))+COUNT(IF(Inventory!$B$10:$B$1000=$B178,IF(Inventory!$C$10:$C$1000=$C178,IF(Inventory!$D$10:$D$1000=$D178,IF(Inventory!$J$10:$J$1000=wifr,IF(Inventory!$P$10:$P$1000=M$9,1)))))))</f>
        <v/>
      </c>
      <c r="N178" s="121" t="str">
        <f t="array" ref="N178">IF($D178="","",COUNT(IF(Inventory!$B$10:$B$1000=$B178,IF(Inventory!$C$10:$C$1000=$C178,IF(Inventory!$D$10:$D$1000=$D178,IF(Inventory!$J$10:$J$1000=wicr,IF(Inventory!$P$10:$P$1000=N$9,1))))))+COUNT(IF(Inventory!$B$10:$B$1000=$B178,IF(Inventory!$C$10:$C$1000=$C178,IF(Inventory!$D$10:$D$1000=$D178,IF(Inventory!$J$10:$J$1000=wifr,IF(Inventory!$P$10:$P$1000=N$9,1)))))))</f>
        <v/>
      </c>
      <c r="O178" s="121" t="str">
        <f t="array" ref="O178">IF($D178="","",COUNT(IF(Inventory!$B$10:$B$1000=$B178,IF(Inventory!$C$10:$C$1000=$C178,IF(Inventory!$D$10:$D$1000=$D178,IF(Inventory!$J$10:$J$1000=wicr,IF(Inventory!$P$10:$P$1000=O$9,1))))))+COUNT(IF(Inventory!$B$10:$B$1000=$B178,IF(Inventory!$C$10:$C$1000=$C178,IF(Inventory!$D$10:$D$1000=$D178,IF(Inventory!$J$10:$J$1000=wifr,IF(Inventory!$P$10:$P$1000=O$9,1)))))))</f>
        <v/>
      </c>
      <c r="P178" s="121" t="str">
        <f t="array" ref="P178">IF($D178="","",COUNT(IF(Inventory!$B$10:$B$1000=$B178,IF(Inventory!$C$10:$C$1000=$C178,IF(Inventory!$D$10:$D$1000=$D178,IF(Inventory!$J$10:$J$1000=wicr,IF(Inventory!$P$10:$P$1000=P$9,1))))))+COUNT(IF(Inventory!$B$10:$B$1000=$B178,IF(Inventory!$C$10:$C$1000=$C178,IF(Inventory!$D$10:$D$1000=$D178,IF(Inventory!$J$10:$J$1000=wifr,IF(Inventory!$P$10:$P$1000=P$9,1)))))))</f>
        <v/>
      </c>
      <c r="Q178" s="122" t="str">
        <f t="shared" si="35"/>
        <v/>
      </c>
      <c r="R178" s="121" t="str">
        <f t="array" ref="R178">IF($D178="","",COUNT(IF(Inventory!$B$10:$B$1000=$B178,IF(Inventory!$C$10:$C$1000=$C178,IF(Inventory!$D$10:$D$1000=$D178,IF(Inventory!$J$10:$J$1000=frig,1))))))</f>
        <v/>
      </c>
      <c r="S178" s="121" t="str">
        <f t="array" ref="S178">IF($D178="","",COUNT(IF(Inventory!$B$10:$B$1000=$B178,IF(Inventory!$C$10:$C$1000=$C178,IF(Inventory!$D$10:$D$1000=$D178,IF(Inventory!$J$10:$J$1000=frig,IF(Inventory!$P$10:$P$1000=S$9,1)))))))</f>
        <v/>
      </c>
      <c r="T178" s="121" t="str">
        <f t="array" ref="T178">IF($D178="","",COUNT(IF(Inventory!$B$10:$B$1000=$B178,IF(Inventory!$C$10:$C$1000=$C178,IF(Inventory!$D$10:$D$1000=$D178,IF(Inventory!$J$10:$J$1000=frig,IF(Inventory!$P$10:$P$1000=T$9,1)))))))</f>
        <v/>
      </c>
      <c r="U178" s="121" t="str">
        <f t="array" ref="U178">IF($D178="","",COUNT(IF(Inventory!$B$10:$B$1000=$B178,IF(Inventory!$C$10:$C$1000=$C178,IF(Inventory!$D$10:$D$1000=$D178,IF(Inventory!$J$10:$J$1000=frig,IF(Inventory!$P$10:$P$1000=U$9,1)))))))</f>
        <v/>
      </c>
      <c r="V178" s="121" t="str">
        <f t="array" ref="V178">IF($D178="","",COUNT(IF(Inventory!$B$10:$B$1000=$B178,IF(Inventory!$C$10:$C$1000=$C178,IF(Inventory!$D$10:$D$1000=$D178,IF(Inventory!$J$10:$J$1000=frig,IF(Inventory!$P$10:$P$1000=V$9,1)))))))</f>
        <v/>
      </c>
      <c r="W178" s="121" t="str">
        <f t="array" ref="W178">IF($D178="","",COUNT(IF(Inventory!$B$10:$B$1000=$B178,IF(Inventory!$C$10:$C$1000=$C178,IF(Inventory!$D$10:$D$1000=$D178,IF(Inventory!$J$10:$J$1000=frig,IF(Inventory!$P$10:$P$1000=W$9,1)))))))</f>
        <v/>
      </c>
      <c r="X178" s="122" t="str">
        <f t="shared" si="36"/>
        <v/>
      </c>
      <c r="Y178" s="121" t="str">
        <f t="array" ref="Y178">IF($D178="","",COUNT(IF(Inventory!$B$10:$B$1000=$B178,IF(Inventory!$C$10:$C$1000=$C178,IF(Inventory!$D$10:$D$1000=$D178,IF(Inventory!$J$10:$J$1000=freez,1))))))</f>
        <v/>
      </c>
      <c r="Z178" s="121" t="str">
        <f t="array" ref="Z178">IF($D178="","",COUNT(IF(Inventory!$B$10:$B$1000=$B178,IF(Inventory!$C$10:$C$1000=$C178,IF(Inventory!$D$10:$D$1000=$D178,IF(Inventory!$J$10:$J$1000=freez,IF(Inventory!$P$10:$P$1000=Z$9,1)))))))</f>
        <v/>
      </c>
      <c r="AA178" s="121" t="str">
        <f t="array" ref="AA178">IF($D178="","",COUNT(IF(Inventory!$B$10:$B$1000=$B178,IF(Inventory!$C$10:$C$1000=$C178,IF(Inventory!$D$10:$D$1000=$D178,IF(Inventory!$J$10:$J$1000=freez,IF(Inventory!$P$10:$P$1000=AA$9,1)))))))</f>
        <v/>
      </c>
      <c r="AB178" s="121" t="str">
        <f t="array" ref="AB178">IF($D178="","",COUNT(IF(Inventory!$B$10:$B$1000=$B178,IF(Inventory!$C$10:$C$1000=$C178,IF(Inventory!$D$10:$D$1000=$D178,IF(Inventory!$J$10:$J$1000=freez,IF(Inventory!$P$10:$P$1000=AB$9,1)))))))</f>
        <v/>
      </c>
      <c r="AC178" s="121" t="str">
        <f t="array" ref="AC178">IF($D178="","",COUNT(IF(Inventory!$B$10:$B$1000=$B178,IF(Inventory!$C$10:$C$1000=$C178,IF(Inventory!$D$10:$D$1000=$D178,IF(Inventory!$J$10:$J$1000=freez,IF(Inventory!$P$10:$P$1000=AC$9,1)))))))</f>
        <v/>
      </c>
      <c r="AD178" s="121" t="str">
        <f t="array" ref="AD178">IF($D178="","",COUNT(IF(Inventory!$B$10:$B$1000=$B178,IF(Inventory!$C$10:$C$1000=$C178,IF(Inventory!$D$10:$D$1000=$D178,IF(Inventory!$J$10:$J$1000=freez,IF(Inventory!$P$10:$P$1000=AD$9,1)))))))</f>
        <v/>
      </c>
      <c r="AE178" s="122" t="str">
        <f t="shared" si="37"/>
        <v/>
      </c>
      <c r="AF178" s="121" t="str">
        <f t="array" ref="AF178">IF($D178="","",SUM(IF(Inventory!$B$10:$B$1000=$B178,IF(Inventory!$C$10:$C$1000=$C178,IF(Inventory!$D$10:$D$1000=$D178,IF(Inventory!$J$10:$J$1000=frig,Inventory!$AC$10:$AC$1000)))))+SUM(IF(Inventory!$B$10:$B$1000=$B178,IF(Inventory!$C$10:$C$1000=$C178,IF(Inventory!$D$10:$D$1000=$D178,IF(Inventory!$J$10:$J$1000=wicr,Inventory!$AC$10:$AC$1000))))))</f>
        <v/>
      </c>
      <c r="AG178" s="121" t="str">
        <f t="array" ref="AG178">IF($D178="","",SUM(IF(Inventory!$B$10:$B$1000=$B178,IF(Inventory!$C$10:$C$1000=$C178,IF(Inventory!$D$10:$D$1000=$D178,IF(Inventory!$J$10:$J$1000=frig,IF(Inventory!$P$10:$P$1000=AG$9,Inventory!$AC$10:$AC$1000))))))+SUM(IF(Inventory!$B$10:$B$1000=$B178,IF(Inventory!$C$10:$C$1000=$C178,IF(Inventory!$D$10:$D$1000=$D178,IF(Inventory!$J$10:$J$1000=wicr,IF(Inventory!$P$10:$P$1000=AG$9,Inventory!$AC$10:$AC$1000)))))))</f>
        <v/>
      </c>
      <c r="AH178" s="121" t="str">
        <f t="array" ref="AH178">IF($D178="","",SUM(IF(Inventory!$B$10:$B$1000=$B178,IF(Inventory!$C$10:$C$1000=$C178,IF(Inventory!$D$10:$D$1000=$D178,IF(Inventory!$J$10:$J$1000=frig,IF(Inventory!$P$10:$P$1000=AH$9,Inventory!$AC$10:$AC$1000))))))+SUM(IF(Inventory!$B$10:$B$1000=$B178,IF(Inventory!$C$10:$C$1000=$C178,IF(Inventory!$D$10:$D$1000=$D178,IF(Inventory!$J$10:$J$1000=wicr,IF(Inventory!$P$10:$P$1000=AH$9,Inventory!$AC$10:$AC$1000)))))))</f>
        <v/>
      </c>
      <c r="AI178" s="121" t="str">
        <f t="array" ref="AI178">IF($D178="","",SUM(IF(Inventory!$B$10:$B$1000=$B178,IF(Inventory!$C$10:$C$1000=$C178,IF(Inventory!$D$10:$D$1000=$D178,IF(Inventory!$J$10:$J$1000=frig,IF(Inventory!$P$10:$P$1000=AI$9,Inventory!$AC$10:$AC$1000))))))+SUM(IF(Inventory!$B$10:$B$1000=$B178,IF(Inventory!$C$10:$C$1000=$C178,IF(Inventory!$D$10:$D$1000=$D178,IF(Inventory!$J$10:$J$1000=wicr,IF(Inventory!$P$10:$P$1000=AI$9,Inventory!$AC$10:$AC$1000)))))))</f>
        <v/>
      </c>
      <c r="AJ178" s="121" t="str">
        <f t="array" ref="AJ178">IF($D178="","",SUM(IF(Inventory!$B$10:$B$1000=$B178,IF(Inventory!$C$10:$C$1000=$C178,IF(Inventory!$D$10:$D$1000=$D178,IF(Inventory!$J$10:$J$1000=frig,IF(Inventory!$P$10:$P$1000=AJ$9,Inventory!$AC$10:$AC$1000))))))+SUM(IF(Inventory!$B$10:$B$1000=$B178,IF(Inventory!$C$10:$C$1000=$C178,IF(Inventory!$D$10:$D$1000=$D178,IF(Inventory!$J$10:$J$1000=wicr,IF(Inventory!$P$10:$P$1000=AJ$9,Inventory!$AC$10:$AC$1000)))))))</f>
        <v/>
      </c>
      <c r="AK178" s="121" t="str">
        <f t="array" ref="AK178">IF($D178="","",SUM(IF(Inventory!$B$10:$B$1000=$B178,IF(Inventory!$C$10:$C$1000=$C178,IF(Inventory!$D$10:$D$1000=$D178,IF(Inventory!$J$10:$J$1000=frig,IF(Inventory!$P$10:$P$1000=AK$9,Inventory!$AC$10:$AC$1000))))))+SUM(IF(Inventory!$B$10:$B$1000=$B178,IF(Inventory!$C$10:$C$1000=$C178,IF(Inventory!$D$10:$D$1000=$D178,IF(Inventory!$J$10:$J$1000=wicr,IF(Inventory!$P$10:$P$1000=AK$9,Inventory!$AC$10:$AC$1000)))))))</f>
        <v/>
      </c>
      <c r="AL178" s="123" t="str">
        <f t="shared" si="38"/>
        <v/>
      </c>
      <c r="AM178" s="121" t="str">
        <f t="array" ref="AM178">IF($D178="","",SUM(IF(Inventory!$B$10:$B$1000=$B178,IF(Inventory!$C$10:$C$1000=$C178,IF(Inventory!$D$10:$D$1000=$D178,IF(Inventory!$J$10:$J$1000=freez,Inventory!$AD$10:$AD$1000)))))+SUM(IF(Inventory!$B$10:$B$1000=$B178,IF(Inventory!$C$10:$C$1000=$C178,IF(Inventory!$D$10:$D$1000=$D178,IF(Inventory!$J$10:$J$1000=wifr,Inventory!$AD$10:$AD$1000))))))</f>
        <v/>
      </c>
      <c r="AN178" s="121" t="str">
        <f t="array" ref="AN178">IF($D178="","",SUM(IF(Inventory!$B$10:$B$1000=$B178,IF(Inventory!$C$10:$C$1000=$C178,IF(Inventory!$D$10:$D$1000=$D178,IF(Inventory!$J$10:$J$1000=freez,IF(Inventory!$P$10:$P$1000=AN$9,Inventory!$AD$10:$AD$1000))))))+SUM(IF(Inventory!$B$10:$B$1000=$B178,IF(Inventory!$C$10:$C$1000=$C178,IF(Inventory!$D$10:$D$1000=$D178,IF(Inventory!$J$10:$J$1000=wifr,IF(Inventory!$P$10:$P$1000=AN$9,Inventory!$AD$10:$AD$1000)))))))</f>
        <v/>
      </c>
      <c r="AO178" s="121" t="str">
        <f t="array" ref="AO178">IF($D178="","",SUM(IF(Inventory!$B$10:$B$1000=$B178,IF(Inventory!$C$10:$C$1000=$C178,IF(Inventory!$D$10:$D$1000=$D178,IF(Inventory!$J$10:$J$1000=freez,IF(Inventory!$P$10:$P$1000=AO$9,Inventory!$AD$10:$AD$1000))))))+SUM(IF(Inventory!$B$10:$B$1000=$B178,IF(Inventory!$C$10:$C$1000=$C178,IF(Inventory!$D$10:$D$1000=$D178,IF(Inventory!$J$10:$J$1000=wifr,IF(Inventory!$P$10:$P$1000=AO$9,Inventory!$AD$10:$AD$1000)))))))</f>
        <v/>
      </c>
      <c r="AP178" s="121" t="str">
        <f t="array" ref="AP178">IF($D178="","",SUM(IF(Inventory!$B$10:$B$1000=$B178,IF(Inventory!$C$10:$C$1000=$C178,IF(Inventory!$D$10:$D$1000=$D178,IF(Inventory!$J$10:$J$1000=freez,IF(Inventory!$P$10:$P$1000=AP$9,Inventory!$AD$10:$AD$1000))))))+SUM(IF(Inventory!$B$10:$B$1000=$B178,IF(Inventory!$C$10:$C$1000=$C178,IF(Inventory!$D$10:$D$1000=$D178,IF(Inventory!$J$10:$J$1000=wifr,IF(Inventory!$P$10:$P$1000=AP$9,Inventory!$AD$10:$AD$1000)))))))</f>
        <v/>
      </c>
      <c r="AQ178" s="121" t="str">
        <f t="array" ref="AQ178">IF($D178="","",SUM(IF(Inventory!$B$10:$B$1000=$B178,IF(Inventory!$C$10:$C$1000=$C178,IF(Inventory!$D$10:$D$1000=$D178,IF(Inventory!$J$10:$J$1000=freez,IF(Inventory!$P$10:$P$1000=AQ$9,Inventory!$AD$10:$AD$1000))))))+SUM(IF(Inventory!$B$10:$B$1000=$B178,IF(Inventory!$C$10:$C$1000=$C178,IF(Inventory!$D$10:$D$1000=$D178,IF(Inventory!$J$10:$J$1000=wifr,IF(Inventory!$P$10:$P$1000=AQ$9,Inventory!$AD$10:$AD$1000)))))))</f>
        <v/>
      </c>
      <c r="AR178" s="121" t="str">
        <f t="array" ref="AR178">IF($D178="","",SUM(IF(Inventory!$B$10:$B$1000=$B178,IF(Inventory!$C$10:$C$1000=$C178,IF(Inventory!$D$10:$D$1000=$D178,IF(Inventory!$J$10:$J$1000=freez,IF(Inventory!$P$10:$P$1000=AR$9,Inventory!$AD$10:$AD$1000))))))+SUM(IF(Inventory!$B$10:$B$1000=$B178,IF(Inventory!$C$10:$C$1000=$C178,IF(Inventory!$D$10:$D$1000=$D178,IF(Inventory!$J$10:$J$1000=wifr,IF(Inventory!$P$10:$P$1000=AR$9,Inventory!$AD$10:$AD$1000)))))))</f>
        <v/>
      </c>
      <c r="AS178" s="124" t="str">
        <f t="shared" si="39"/>
        <v/>
      </c>
      <c r="AU178" s="352"/>
      <c r="AV178" s="352"/>
      <c r="AX178" s="125">
        <f>IF($C178="",0,Prog!$H176*AX$6*($AU178+$AV178)/12000)</f>
        <v>0</v>
      </c>
      <c r="AY178" s="125">
        <f>IF($C178="",0,Prog!$H176*AY$6*($AU178+$AV178)/12000)</f>
        <v>0</v>
      </c>
      <c r="AZ178" s="121"/>
    </row>
    <row r="179" spans="1:52" ht="16.5" x14ac:dyDescent="0.3">
      <c r="A179" s="279" t="str">
        <f>IF(Prog!B177="","",Prog!B177)</f>
        <v/>
      </c>
      <c r="B179" s="279" t="str">
        <f>IF(Prog!C177="","",Prog!C177)</f>
        <v/>
      </c>
      <c r="C179" s="279" t="str">
        <f>IF(Prog!D177="","",Prog!D177)</f>
        <v/>
      </c>
      <c r="D179" s="120"/>
      <c r="E179" s="121" t="str">
        <f t="array" ref="E179">IF($D179="","",COUNT(IF(Inventory!$B$10:$B$1000=$B179,IF(Inventory!$C$10:$C$1000=$C179,IF(Inventory!$D$10:$D$1000=$D179,IF(Inventory!$P$10:$P$1000=E$9,1))))))</f>
        <v/>
      </c>
      <c r="F179" s="121" t="str">
        <f t="array" ref="F179">IF($D179="","",COUNT(IF(Inventory!$B$10:$B$1000=$B179,IF(Inventory!$C$10:$C$1000=$C179,IF(Inventory!$D$10:$D$1000=$D179,IF(Inventory!$P$10:$P$1000=F$9,1))))))</f>
        <v/>
      </c>
      <c r="G179" s="121" t="str">
        <f t="array" ref="G179">IF($D179="","",COUNT(IF(Inventory!$B$10:$B$1000=$B179,IF(Inventory!$C$10:$C$1000=$C179,IF(Inventory!$D$10:$D$1000=$D179,IF(Inventory!$P$10:$P$1000=G$9,1))))))</f>
        <v/>
      </c>
      <c r="H179" s="121" t="str">
        <f t="array" ref="H179">IF($D179="","",COUNT(IF(Inventory!$B$10:$B$1000=$B179,IF(Inventory!$C$10:$C$1000=$C179,IF(Inventory!$D$10:$D$1000=$D179,IF(Inventory!$P$10:$P$1000=H$9,1))))))</f>
        <v/>
      </c>
      <c r="I179" s="121" t="str">
        <f t="array" ref="I179">IF($D179="","",COUNT(IF(Inventory!$B$10:$B$1000=$B179,IF(Inventory!$C$10:$C$1000=$C179,IF(Inventory!$D$10:$D$1000=$D179,IF(Inventory!$P$10:$P$1000=I$9,1))))))</f>
        <v/>
      </c>
      <c r="J179" s="121">
        <f t="shared" si="34"/>
        <v>0</v>
      </c>
      <c r="K179" s="121" t="str">
        <f t="array" ref="K179">IF($D179="","",COUNT(IF(Inventory!$B$10:$B$1000=$B179,IF(Inventory!$C$10:$C$1000=$C179,IF(Inventory!$D$10:$D$1000=$D179,IF(Inventory!$J$10:$J$1000=wicr,1)))))+COUNT(IF(Inventory!$B$10:$B$1000=$B179,IF(Inventory!$C$10:$C$1000=$C179,IF(Inventory!$D$10:$D$1000=$D179,IF(Inventory!$J$10:$J$1000=wifr,1))))))</f>
        <v/>
      </c>
      <c r="L179" s="121" t="str">
        <f t="array" ref="L179">IF($D179="","",COUNT(IF(Inventory!$B$10:$B$1000=$B179,IF(Inventory!$C$10:$C$1000=$C179,IF(Inventory!$D$10:$D$1000=$D179,IF(Inventory!$J$10:$J$1000=wicr,IF(Inventory!$P$10:$P$1000=L$9,1))))))+COUNT(IF(Inventory!$B$10:$B$1000=$B179,IF(Inventory!$C$10:$C$1000=$C179,IF(Inventory!$D$10:$D$1000=$D179,IF(Inventory!$J$10:$J$1000=wifr,IF(Inventory!$P$10:$P$1000=L$9,1)))))))</f>
        <v/>
      </c>
      <c r="M179" s="121" t="str">
        <f t="array" ref="M179">IF($D179="","",COUNT(IF(Inventory!$B$10:$B$1000=$B179,IF(Inventory!$C$10:$C$1000=$C179,IF(Inventory!$D$10:$D$1000=$D179,IF(Inventory!$J$10:$J$1000=wicr,IF(Inventory!$P$10:$P$1000=M$9,1))))))+COUNT(IF(Inventory!$B$10:$B$1000=$B179,IF(Inventory!$C$10:$C$1000=$C179,IF(Inventory!$D$10:$D$1000=$D179,IF(Inventory!$J$10:$J$1000=wifr,IF(Inventory!$P$10:$P$1000=M$9,1)))))))</f>
        <v/>
      </c>
      <c r="N179" s="121" t="str">
        <f t="array" ref="N179">IF($D179="","",COUNT(IF(Inventory!$B$10:$B$1000=$B179,IF(Inventory!$C$10:$C$1000=$C179,IF(Inventory!$D$10:$D$1000=$D179,IF(Inventory!$J$10:$J$1000=wicr,IF(Inventory!$P$10:$P$1000=N$9,1))))))+COUNT(IF(Inventory!$B$10:$B$1000=$B179,IF(Inventory!$C$10:$C$1000=$C179,IF(Inventory!$D$10:$D$1000=$D179,IF(Inventory!$J$10:$J$1000=wifr,IF(Inventory!$P$10:$P$1000=N$9,1)))))))</f>
        <v/>
      </c>
      <c r="O179" s="121" t="str">
        <f t="array" ref="O179">IF($D179="","",COUNT(IF(Inventory!$B$10:$B$1000=$B179,IF(Inventory!$C$10:$C$1000=$C179,IF(Inventory!$D$10:$D$1000=$D179,IF(Inventory!$J$10:$J$1000=wicr,IF(Inventory!$P$10:$P$1000=O$9,1))))))+COUNT(IF(Inventory!$B$10:$B$1000=$B179,IF(Inventory!$C$10:$C$1000=$C179,IF(Inventory!$D$10:$D$1000=$D179,IF(Inventory!$J$10:$J$1000=wifr,IF(Inventory!$P$10:$P$1000=O$9,1)))))))</f>
        <v/>
      </c>
      <c r="P179" s="121" t="str">
        <f t="array" ref="P179">IF($D179="","",COUNT(IF(Inventory!$B$10:$B$1000=$B179,IF(Inventory!$C$10:$C$1000=$C179,IF(Inventory!$D$10:$D$1000=$D179,IF(Inventory!$J$10:$J$1000=wicr,IF(Inventory!$P$10:$P$1000=P$9,1))))))+COUNT(IF(Inventory!$B$10:$B$1000=$B179,IF(Inventory!$C$10:$C$1000=$C179,IF(Inventory!$D$10:$D$1000=$D179,IF(Inventory!$J$10:$J$1000=wifr,IF(Inventory!$P$10:$P$1000=P$9,1)))))))</f>
        <v/>
      </c>
      <c r="Q179" s="122" t="str">
        <f t="shared" si="35"/>
        <v/>
      </c>
      <c r="R179" s="121" t="str">
        <f t="array" ref="R179">IF($D179="","",COUNT(IF(Inventory!$B$10:$B$1000=$B179,IF(Inventory!$C$10:$C$1000=$C179,IF(Inventory!$D$10:$D$1000=$D179,IF(Inventory!$J$10:$J$1000=frig,1))))))</f>
        <v/>
      </c>
      <c r="S179" s="121" t="str">
        <f t="array" ref="S179">IF($D179="","",COUNT(IF(Inventory!$B$10:$B$1000=$B179,IF(Inventory!$C$10:$C$1000=$C179,IF(Inventory!$D$10:$D$1000=$D179,IF(Inventory!$J$10:$J$1000=frig,IF(Inventory!$P$10:$P$1000=S$9,1)))))))</f>
        <v/>
      </c>
      <c r="T179" s="121" t="str">
        <f t="array" ref="T179">IF($D179="","",COUNT(IF(Inventory!$B$10:$B$1000=$B179,IF(Inventory!$C$10:$C$1000=$C179,IF(Inventory!$D$10:$D$1000=$D179,IF(Inventory!$J$10:$J$1000=frig,IF(Inventory!$P$10:$P$1000=T$9,1)))))))</f>
        <v/>
      </c>
      <c r="U179" s="121" t="str">
        <f t="array" ref="U179">IF($D179="","",COUNT(IF(Inventory!$B$10:$B$1000=$B179,IF(Inventory!$C$10:$C$1000=$C179,IF(Inventory!$D$10:$D$1000=$D179,IF(Inventory!$J$10:$J$1000=frig,IF(Inventory!$P$10:$P$1000=U$9,1)))))))</f>
        <v/>
      </c>
      <c r="V179" s="121" t="str">
        <f t="array" ref="V179">IF($D179="","",COUNT(IF(Inventory!$B$10:$B$1000=$B179,IF(Inventory!$C$10:$C$1000=$C179,IF(Inventory!$D$10:$D$1000=$D179,IF(Inventory!$J$10:$J$1000=frig,IF(Inventory!$P$10:$P$1000=V$9,1)))))))</f>
        <v/>
      </c>
      <c r="W179" s="121" t="str">
        <f t="array" ref="W179">IF($D179="","",COUNT(IF(Inventory!$B$10:$B$1000=$B179,IF(Inventory!$C$10:$C$1000=$C179,IF(Inventory!$D$10:$D$1000=$D179,IF(Inventory!$J$10:$J$1000=frig,IF(Inventory!$P$10:$P$1000=W$9,1)))))))</f>
        <v/>
      </c>
      <c r="X179" s="122" t="str">
        <f t="shared" si="36"/>
        <v/>
      </c>
      <c r="Y179" s="121" t="str">
        <f t="array" ref="Y179">IF($D179="","",COUNT(IF(Inventory!$B$10:$B$1000=$B179,IF(Inventory!$C$10:$C$1000=$C179,IF(Inventory!$D$10:$D$1000=$D179,IF(Inventory!$J$10:$J$1000=freez,1))))))</f>
        <v/>
      </c>
      <c r="Z179" s="121" t="str">
        <f t="array" ref="Z179">IF($D179="","",COUNT(IF(Inventory!$B$10:$B$1000=$B179,IF(Inventory!$C$10:$C$1000=$C179,IF(Inventory!$D$10:$D$1000=$D179,IF(Inventory!$J$10:$J$1000=freez,IF(Inventory!$P$10:$P$1000=Z$9,1)))))))</f>
        <v/>
      </c>
      <c r="AA179" s="121" t="str">
        <f t="array" ref="AA179">IF($D179="","",COUNT(IF(Inventory!$B$10:$B$1000=$B179,IF(Inventory!$C$10:$C$1000=$C179,IF(Inventory!$D$10:$D$1000=$D179,IF(Inventory!$J$10:$J$1000=freez,IF(Inventory!$P$10:$P$1000=AA$9,1)))))))</f>
        <v/>
      </c>
      <c r="AB179" s="121" t="str">
        <f t="array" ref="AB179">IF($D179="","",COUNT(IF(Inventory!$B$10:$B$1000=$B179,IF(Inventory!$C$10:$C$1000=$C179,IF(Inventory!$D$10:$D$1000=$D179,IF(Inventory!$J$10:$J$1000=freez,IF(Inventory!$P$10:$P$1000=AB$9,1)))))))</f>
        <v/>
      </c>
      <c r="AC179" s="121" t="str">
        <f t="array" ref="AC179">IF($D179="","",COUNT(IF(Inventory!$B$10:$B$1000=$B179,IF(Inventory!$C$10:$C$1000=$C179,IF(Inventory!$D$10:$D$1000=$D179,IF(Inventory!$J$10:$J$1000=freez,IF(Inventory!$P$10:$P$1000=AC$9,1)))))))</f>
        <v/>
      </c>
      <c r="AD179" s="121" t="str">
        <f t="array" ref="AD179">IF($D179="","",COUNT(IF(Inventory!$B$10:$B$1000=$B179,IF(Inventory!$C$10:$C$1000=$C179,IF(Inventory!$D$10:$D$1000=$D179,IF(Inventory!$J$10:$J$1000=freez,IF(Inventory!$P$10:$P$1000=AD$9,1)))))))</f>
        <v/>
      </c>
      <c r="AE179" s="122" t="str">
        <f t="shared" si="37"/>
        <v/>
      </c>
      <c r="AF179" s="121" t="str">
        <f t="array" ref="AF179">IF($D179="","",SUM(IF(Inventory!$B$10:$B$1000=$B179,IF(Inventory!$C$10:$C$1000=$C179,IF(Inventory!$D$10:$D$1000=$D179,IF(Inventory!$J$10:$J$1000=frig,Inventory!$AC$10:$AC$1000)))))+SUM(IF(Inventory!$B$10:$B$1000=$B179,IF(Inventory!$C$10:$C$1000=$C179,IF(Inventory!$D$10:$D$1000=$D179,IF(Inventory!$J$10:$J$1000=wicr,Inventory!$AC$10:$AC$1000))))))</f>
        <v/>
      </c>
      <c r="AG179" s="121" t="str">
        <f t="array" ref="AG179">IF($D179="","",SUM(IF(Inventory!$B$10:$B$1000=$B179,IF(Inventory!$C$10:$C$1000=$C179,IF(Inventory!$D$10:$D$1000=$D179,IF(Inventory!$J$10:$J$1000=frig,IF(Inventory!$P$10:$P$1000=AG$9,Inventory!$AC$10:$AC$1000))))))+SUM(IF(Inventory!$B$10:$B$1000=$B179,IF(Inventory!$C$10:$C$1000=$C179,IF(Inventory!$D$10:$D$1000=$D179,IF(Inventory!$J$10:$J$1000=wicr,IF(Inventory!$P$10:$P$1000=AG$9,Inventory!$AC$10:$AC$1000)))))))</f>
        <v/>
      </c>
      <c r="AH179" s="121" t="str">
        <f t="array" ref="AH179">IF($D179="","",SUM(IF(Inventory!$B$10:$B$1000=$B179,IF(Inventory!$C$10:$C$1000=$C179,IF(Inventory!$D$10:$D$1000=$D179,IF(Inventory!$J$10:$J$1000=frig,IF(Inventory!$P$10:$P$1000=AH$9,Inventory!$AC$10:$AC$1000))))))+SUM(IF(Inventory!$B$10:$B$1000=$B179,IF(Inventory!$C$10:$C$1000=$C179,IF(Inventory!$D$10:$D$1000=$D179,IF(Inventory!$J$10:$J$1000=wicr,IF(Inventory!$P$10:$P$1000=AH$9,Inventory!$AC$10:$AC$1000)))))))</f>
        <v/>
      </c>
      <c r="AI179" s="121" t="str">
        <f t="array" ref="AI179">IF($D179="","",SUM(IF(Inventory!$B$10:$B$1000=$B179,IF(Inventory!$C$10:$C$1000=$C179,IF(Inventory!$D$10:$D$1000=$D179,IF(Inventory!$J$10:$J$1000=frig,IF(Inventory!$P$10:$P$1000=AI$9,Inventory!$AC$10:$AC$1000))))))+SUM(IF(Inventory!$B$10:$B$1000=$B179,IF(Inventory!$C$10:$C$1000=$C179,IF(Inventory!$D$10:$D$1000=$D179,IF(Inventory!$J$10:$J$1000=wicr,IF(Inventory!$P$10:$P$1000=AI$9,Inventory!$AC$10:$AC$1000)))))))</f>
        <v/>
      </c>
      <c r="AJ179" s="121" t="str">
        <f t="array" ref="AJ179">IF($D179="","",SUM(IF(Inventory!$B$10:$B$1000=$B179,IF(Inventory!$C$10:$C$1000=$C179,IF(Inventory!$D$10:$D$1000=$D179,IF(Inventory!$J$10:$J$1000=frig,IF(Inventory!$P$10:$P$1000=AJ$9,Inventory!$AC$10:$AC$1000))))))+SUM(IF(Inventory!$B$10:$B$1000=$B179,IF(Inventory!$C$10:$C$1000=$C179,IF(Inventory!$D$10:$D$1000=$D179,IF(Inventory!$J$10:$J$1000=wicr,IF(Inventory!$P$10:$P$1000=AJ$9,Inventory!$AC$10:$AC$1000)))))))</f>
        <v/>
      </c>
      <c r="AK179" s="121" t="str">
        <f t="array" ref="AK179">IF($D179="","",SUM(IF(Inventory!$B$10:$B$1000=$B179,IF(Inventory!$C$10:$C$1000=$C179,IF(Inventory!$D$10:$D$1000=$D179,IF(Inventory!$J$10:$J$1000=frig,IF(Inventory!$P$10:$P$1000=AK$9,Inventory!$AC$10:$AC$1000))))))+SUM(IF(Inventory!$B$10:$B$1000=$B179,IF(Inventory!$C$10:$C$1000=$C179,IF(Inventory!$D$10:$D$1000=$D179,IF(Inventory!$J$10:$J$1000=wicr,IF(Inventory!$P$10:$P$1000=AK$9,Inventory!$AC$10:$AC$1000)))))))</f>
        <v/>
      </c>
      <c r="AL179" s="123" t="str">
        <f t="shared" si="38"/>
        <v/>
      </c>
      <c r="AM179" s="121" t="str">
        <f t="array" ref="AM179">IF($D179="","",SUM(IF(Inventory!$B$10:$B$1000=$B179,IF(Inventory!$C$10:$C$1000=$C179,IF(Inventory!$D$10:$D$1000=$D179,IF(Inventory!$J$10:$J$1000=freez,Inventory!$AD$10:$AD$1000)))))+SUM(IF(Inventory!$B$10:$B$1000=$B179,IF(Inventory!$C$10:$C$1000=$C179,IF(Inventory!$D$10:$D$1000=$D179,IF(Inventory!$J$10:$J$1000=wifr,Inventory!$AD$10:$AD$1000))))))</f>
        <v/>
      </c>
      <c r="AN179" s="121" t="str">
        <f t="array" ref="AN179">IF($D179="","",SUM(IF(Inventory!$B$10:$B$1000=$B179,IF(Inventory!$C$10:$C$1000=$C179,IF(Inventory!$D$10:$D$1000=$D179,IF(Inventory!$J$10:$J$1000=freez,IF(Inventory!$P$10:$P$1000=AN$9,Inventory!$AD$10:$AD$1000))))))+SUM(IF(Inventory!$B$10:$B$1000=$B179,IF(Inventory!$C$10:$C$1000=$C179,IF(Inventory!$D$10:$D$1000=$D179,IF(Inventory!$J$10:$J$1000=wifr,IF(Inventory!$P$10:$P$1000=AN$9,Inventory!$AD$10:$AD$1000)))))))</f>
        <v/>
      </c>
      <c r="AO179" s="121" t="str">
        <f t="array" ref="AO179">IF($D179="","",SUM(IF(Inventory!$B$10:$B$1000=$B179,IF(Inventory!$C$10:$C$1000=$C179,IF(Inventory!$D$10:$D$1000=$D179,IF(Inventory!$J$10:$J$1000=freez,IF(Inventory!$P$10:$P$1000=AO$9,Inventory!$AD$10:$AD$1000))))))+SUM(IF(Inventory!$B$10:$B$1000=$B179,IF(Inventory!$C$10:$C$1000=$C179,IF(Inventory!$D$10:$D$1000=$D179,IF(Inventory!$J$10:$J$1000=wifr,IF(Inventory!$P$10:$P$1000=AO$9,Inventory!$AD$10:$AD$1000)))))))</f>
        <v/>
      </c>
      <c r="AP179" s="121" t="str">
        <f t="array" ref="AP179">IF($D179="","",SUM(IF(Inventory!$B$10:$B$1000=$B179,IF(Inventory!$C$10:$C$1000=$C179,IF(Inventory!$D$10:$D$1000=$D179,IF(Inventory!$J$10:$J$1000=freez,IF(Inventory!$P$10:$P$1000=AP$9,Inventory!$AD$10:$AD$1000))))))+SUM(IF(Inventory!$B$10:$B$1000=$B179,IF(Inventory!$C$10:$C$1000=$C179,IF(Inventory!$D$10:$D$1000=$D179,IF(Inventory!$J$10:$J$1000=wifr,IF(Inventory!$P$10:$P$1000=AP$9,Inventory!$AD$10:$AD$1000)))))))</f>
        <v/>
      </c>
      <c r="AQ179" s="121" t="str">
        <f t="array" ref="AQ179">IF($D179="","",SUM(IF(Inventory!$B$10:$B$1000=$B179,IF(Inventory!$C$10:$C$1000=$C179,IF(Inventory!$D$10:$D$1000=$D179,IF(Inventory!$J$10:$J$1000=freez,IF(Inventory!$P$10:$P$1000=AQ$9,Inventory!$AD$10:$AD$1000))))))+SUM(IF(Inventory!$B$10:$B$1000=$B179,IF(Inventory!$C$10:$C$1000=$C179,IF(Inventory!$D$10:$D$1000=$D179,IF(Inventory!$J$10:$J$1000=wifr,IF(Inventory!$P$10:$P$1000=AQ$9,Inventory!$AD$10:$AD$1000)))))))</f>
        <v/>
      </c>
      <c r="AR179" s="121" t="str">
        <f t="array" ref="AR179">IF($D179="","",SUM(IF(Inventory!$B$10:$B$1000=$B179,IF(Inventory!$C$10:$C$1000=$C179,IF(Inventory!$D$10:$D$1000=$D179,IF(Inventory!$J$10:$J$1000=freez,IF(Inventory!$P$10:$P$1000=AR$9,Inventory!$AD$10:$AD$1000))))))+SUM(IF(Inventory!$B$10:$B$1000=$B179,IF(Inventory!$C$10:$C$1000=$C179,IF(Inventory!$D$10:$D$1000=$D179,IF(Inventory!$J$10:$J$1000=wifr,IF(Inventory!$P$10:$P$1000=AR$9,Inventory!$AD$10:$AD$1000)))))))</f>
        <v/>
      </c>
      <c r="AS179" s="124" t="str">
        <f t="shared" si="39"/>
        <v/>
      </c>
      <c r="AU179" s="352"/>
      <c r="AV179" s="352"/>
      <c r="AX179" s="125">
        <f>IF($C179="",0,Prog!$H177*AX$6*($AU179+$AV179)/12000)</f>
        <v>0</v>
      </c>
      <c r="AY179" s="125">
        <f>IF($C179="",0,Prog!$H177*AY$6*($AU179+$AV179)/12000)</f>
        <v>0</v>
      </c>
      <c r="AZ179" s="121"/>
    </row>
    <row r="180" spans="1:52" ht="16.5" x14ac:dyDescent="0.3">
      <c r="A180" s="279" t="str">
        <f>IF(Prog!B178="","",Prog!B178)</f>
        <v/>
      </c>
      <c r="B180" s="279" t="str">
        <f>IF(Prog!C178="","",Prog!C178)</f>
        <v/>
      </c>
      <c r="C180" s="279" t="str">
        <f>IF(Prog!D178="","",Prog!D178)</f>
        <v/>
      </c>
      <c r="D180" s="120"/>
      <c r="E180" s="121" t="str">
        <f t="array" ref="E180">IF($D180="","",COUNT(IF(Inventory!$B$10:$B$1000=$B180,IF(Inventory!$C$10:$C$1000=$C180,IF(Inventory!$D$10:$D$1000=$D180,IF(Inventory!$P$10:$P$1000=E$9,1))))))</f>
        <v/>
      </c>
      <c r="F180" s="121" t="str">
        <f t="array" ref="F180">IF($D180="","",COUNT(IF(Inventory!$B$10:$B$1000=$B180,IF(Inventory!$C$10:$C$1000=$C180,IF(Inventory!$D$10:$D$1000=$D180,IF(Inventory!$P$10:$P$1000=F$9,1))))))</f>
        <v/>
      </c>
      <c r="G180" s="121" t="str">
        <f t="array" ref="G180">IF($D180="","",COUNT(IF(Inventory!$B$10:$B$1000=$B180,IF(Inventory!$C$10:$C$1000=$C180,IF(Inventory!$D$10:$D$1000=$D180,IF(Inventory!$P$10:$P$1000=G$9,1))))))</f>
        <v/>
      </c>
      <c r="H180" s="121" t="str">
        <f t="array" ref="H180">IF($D180="","",COUNT(IF(Inventory!$B$10:$B$1000=$B180,IF(Inventory!$C$10:$C$1000=$C180,IF(Inventory!$D$10:$D$1000=$D180,IF(Inventory!$P$10:$P$1000=H$9,1))))))</f>
        <v/>
      </c>
      <c r="I180" s="121" t="str">
        <f t="array" ref="I180">IF($D180="","",COUNT(IF(Inventory!$B$10:$B$1000=$B180,IF(Inventory!$C$10:$C$1000=$C180,IF(Inventory!$D$10:$D$1000=$D180,IF(Inventory!$P$10:$P$1000=I$9,1))))))</f>
        <v/>
      </c>
      <c r="J180" s="121">
        <f t="shared" si="34"/>
        <v>0</v>
      </c>
      <c r="K180" s="121" t="str">
        <f t="array" ref="K180">IF($D180="","",COUNT(IF(Inventory!$B$10:$B$1000=$B180,IF(Inventory!$C$10:$C$1000=$C180,IF(Inventory!$D$10:$D$1000=$D180,IF(Inventory!$J$10:$J$1000=wicr,1)))))+COUNT(IF(Inventory!$B$10:$B$1000=$B180,IF(Inventory!$C$10:$C$1000=$C180,IF(Inventory!$D$10:$D$1000=$D180,IF(Inventory!$J$10:$J$1000=wifr,1))))))</f>
        <v/>
      </c>
      <c r="L180" s="121" t="str">
        <f t="array" ref="L180">IF($D180="","",COUNT(IF(Inventory!$B$10:$B$1000=$B180,IF(Inventory!$C$10:$C$1000=$C180,IF(Inventory!$D$10:$D$1000=$D180,IF(Inventory!$J$10:$J$1000=wicr,IF(Inventory!$P$10:$P$1000=L$9,1))))))+COUNT(IF(Inventory!$B$10:$B$1000=$B180,IF(Inventory!$C$10:$C$1000=$C180,IF(Inventory!$D$10:$D$1000=$D180,IF(Inventory!$J$10:$J$1000=wifr,IF(Inventory!$P$10:$P$1000=L$9,1)))))))</f>
        <v/>
      </c>
      <c r="M180" s="121" t="str">
        <f t="array" ref="M180">IF($D180="","",COUNT(IF(Inventory!$B$10:$B$1000=$B180,IF(Inventory!$C$10:$C$1000=$C180,IF(Inventory!$D$10:$D$1000=$D180,IF(Inventory!$J$10:$J$1000=wicr,IF(Inventory!$P$10:$P$1000=M$9,1))))))+COUNT(IF(Inventory!$B$10:$B$1000=$B180,IF(Inventory!$C$10:$C$1000=$C180,IF(Inventory!$D$10:$D$1000=$D180,IF(Inventory!$J$10:$J$1000=wifr,IF(Inventory!$P$10:$P$1000=M$9,1)))))))</f>
        <v/>
      </c>
      <c r="N180" s="121" t="str">
        <f t="array" ref="N180">IF($D180="","",COUNT(IF(Inventory!$B$10:$B$1000=$B180,IF(Inventory!$C$10:$C$1000=$C180,IF(Inventory!$D$10:$D$1000=$D180,IF(Inventory!$J$10:$J$1000=wicr,IF(Inventory!$P$10:$P$1000=N$9,1))))))+COUNT(IF(Inventory!$B$10:$B$1000=$B180,IF(Inventory!$C$10:$C$1000=$C180,IF(Inventory!$D$10:$D$1000=$D180,IF(Inventory!$J$10:$J$1000=wifr,IF(Inventory!$P$10:$P$1000=N$9,1)))))))</f>
        <v/>
      </c>
      <c r="O180" s="121" t="str">
        <f t="array" ref="O180">IF($D180="","",COUNT(IF(Inventory!$B$10:$B$1000=$B180,IF(Inventory!$C$10:$C$1000=$C180,IF(Inventory!$D$10:$D$1000=$D180,IF(Inventory!$J$10:$J$1000=wicr,IF(Inventory!$P$10:$P$1000=O$9,1))))))+COUNT(IF(Inventory!$B$10:$B$1000=$B180,IF(Inventory!$C$10:$C$1000=$C180,IF(Inventory!$D$10:$D$1000=$D180,IF(Inventory!$J$10:$J$1000=wifr,IF(Inventory!$P$10:$P$1000=O$9,1)))))))</f>
        <v/>
      </c>
      <c r="P180" s="121" t="str">
        <f t="array" ref="P180">IF($D180="","",COUNT(IF(Inventory!$B$10:$B$1000=$B180,IF(Inventory!$C$10:$C$1000=$C180,IF(Inventory!$D$10:$D$1000=$D180,IF(Inventory!$J$10:$J$1000=wicr,IF(Inventory!$P$10:$P$1000=P$9,1))))))+COUNT(IF(Inventory!$B$10:$B$1000=$B180,IF(Inventory!$C$10:$C$1000=$C180,IF(Inventory!$D$10:$D$1000=$D180,IF(Inventory!$J$10:$J$1000=wifr,IF(Inventory!$P$10:$P$1000=P$9,1)))))))</f>
        <v/>
      </c>
      <c r="Q180" s="122" t="str">
        <f t="shared" si="35"/>
        <v/>
      </c>
      <c r="R180" s="121" t="str">
        <f t="array" ref="R180">IF($D180="","",COUNT(IF(Inventory!$B$10:$B$1000=$B180,IF(Inventory!$C$10:$C$1000=$C180,IF(Inventory!$D$10:$D$1000=$D180,IF(Inventory!$J$10:$J$1000=frig,1))))))</f>
        <v/>
      </c>
      <c r="S180" s="121" t="str">
        <f t="array" ref="S180">IF($D180="","",COUNT(IF(Inventory!$B$10:$B$1000=$B180,IF(Inventory!$C$10:$C$1000=$C180,IF(Inventory!$D$10:$D$1000=$D180,IF(Inventory!$J$10:$J$1000=frig,IF(Inventory!$P$10:$P$1000=S$9,1)))))))</f>
        <v/>
      </c>
      <c r="T180" s="121" t="str">
        <f t="array" ref="T180">IF($D180="","",COUNT(IF(Inventory!$B$10:$B$1000=$B180,IF(Inventory!$C$10:$C$1000=$C180,IF(Inventory!$D$10:$D$1000=$D180,IF(Inventory!$J$10:$J$1000=frig,IF(Inventory!$P$10:$P$1000=T$9,1)))))))</f>
        <v/>
      </c>
      <c r="U180" s="121" t="str">
        <f t="array" ref="U180">IF($D180="","",COUNT(IF(Inventory!$B$10:$B$1000=$B180,IF(Inventory!$C$10:$C$1000=$C180,IF(Inventory!$D$10:$D$1000=$D180,IF(Inventory!$J$10:$J$1000=frig,IF(Inventory!$P$10:$P$1000=U$9,1)))))))</f>
        <v/>
      </c>
      <c r="V180" s="121" t="str">
        <f t="array" ref="V180">IF($D180="","",COUNT(IF(Inventory!$B$10:$B$1000=$B180,IF(Inventory!$C$10:$C$1000=$C180,IF(Inventory!$D$10:$D$1000=$D180,IF(Inventory!$J$10:$J$1000=frig,IF(Inventory!$P$10:$P$1000=V$9,1)))))))</f>
        <v/>
      </c>
      <c r="W180" s="121" t="str">
        <f t="array" ref="W180">IF($D180="","",COUNT(IF(Inventory!$B$10:$B$1000=$B180,IF(Inventory!$C$10:$C$1000=$C180,IF(Inventory!$D$10:$D$1000=$D180,IF(Inventory!$J$10:$J$1000=frig,IF(Inventory!$P$10:$P$1000=W$9,1)))))))</f>
        <v/>
      </c>
      <c r="X180" s="122" t="str">
        <f t="shared" si="36"/>
        <v/>
      </c>
      <c r="Y180" s="121" t="str">
        <f t="array" ref="Y180">IF($D180="","",COUNT(IF(Inventory!$B$10:$B$1000=$B180,IF(Inventory!$C$10:$C$1000=$C180,IF(Inventory!$D$10:$D$1000=$D180,IF(Inventory!$J$10:$J$1000=freez,1))))))</f>
        <v/>
      </c>
      <c r="Z180" s="121" t="str">
        <f t="array" ref="Z180">IF($D180="","",COUNT(IF(Inventory!$B$10:$B$1000=$B180,IF(Inventory!$C$10:$C$1000=$C180,IF(Inventory!$D$10:$D$1000=$D180,IF(Inventory!$J$10:$J$1000=freez,IF(Inventory!$P$10:$P$1000=Z$9,1)))))))</f>
        <v/>
      </c>
      <c r="AA180" s="121" t="str">
        <f t="array" ref="AA180">IF($D180="","",COUNT(IF(Inventory!$B$10:$B$1000=$B180,IF(Inventory!$C$10:$C$1000=$C180,IF(Inventory!$D$10:$D$1000=$D180,IF(Inventory!$J$10:$J$1000=freez,IF(Inventory!$P$10:$P$1000=AA$9,1)))))))</f>
        <v/>
      </c>
      <c r="AB180" s="121" t="str">
        <f t="array" ref="AB180">IF($D180="","",COUNT(IF(Inventory!$B$10:$B$1000=$B180,IF(Inventory!$C$10:$C$1000=$C180,IF(Inventory!$D$10:$D$1000=$D180,IF(Inventory!$J$10:$J$1000=freez,IF(Inventory!$P$10:$P$1000=AB$9,1)))))))</f>
        <v/>
      </c>
      <c r="AC180" s="121" t="str">
        <f t="array" ref="AC180">IF($D180="","",COUNT(IF(Inventory!$B$10:$B$1000=$B180,IF(Inventory!$C$10:$C$1000=$C180,IF(Inventory!$D$10:$D$1000=$D180,IF(Inventory!$J$10:$J$1000=freez,IF(Inventory!$P$10:$P$1000=AC$9,1)))))))</f>
        <v/>
      </c>
      <c r="AD180" s="121" t="str">
        <f t="array" ref="AD180">IF($D180="","",COUNT(IF(Inventory!$B$10:$B$1000=$B180,IF(Inventory!$C$10:$C$1000=$C180,IF(Inventory!$D$10:$D$1000=$D180,IF(Inventory!$J$10:$J$1000=freez,IF(Inventory!$P$10:$P$1000=AD$9,1)))))))</f>
        <v/>
      </c>
      <c r="AE180" s="122" t="str">
        <f t="shared" si="37"/>
        <v/>
      </c>
      <c r="AF180" s="121" t="str">
        <f t="array" ref="AF180">IF($D180="","",SUM(IF(Inventory!$B$10:$B$1000=$B180,IF(Inventory!$C$10:$C$1000=$C180,IF(Inventory!$D$10:$D$1000=$D180,IF(Inventory!$J$10:$J$1000=frig,Inventory!$AC$10:$AC$1000)))))+SUM(IF(Inventory!$B$10:$B$1000=$B180,IF(Inventory!$C$10:$C$1000=$C180,IF(Inventory!$D$10:$D$1000=$D180,IF(Inventory!$J$10:$J$1000=wicr,Inventory!$AC$10:$AC$1000))))))</f>
        <v/>
      </c>
      <c r="AG180" s="121" t="str">
        <f t="array" ref="AG180">IF($D180="","",SUM(IF(Inventory!$B$10:$B$1000=$B180,IF(Inventory!$C$10:$C$1000=$C180,IF(Inventory!$D$10:$D$1000=$D180,IF(Inventory!$J$10:$J$1000=frig,IF(Inventory!$P$10:$P$1000=AG$9,Inventory!$AC$10:$AC$1000))))))+SUM(IF(Inventory!$B$10:$B$1000=$B180,IF(Inventory!$C$10:$C$1000=$C180,IF(Inventory!$D$10:$D$1000=$D180,IF(Inventory!$J$10:$J$1000=wicr,IF(Inventory!$P$10:$P$1000=AG$9,Inventory!$AC$10:$AC$1000)))))))</f>
        <v/>
      </c>
      <c r="AH180" s="121" t="str">
        <f t="array" ref="AH180">IF($D180="","",SUM(IF(Inventory!$B$10:$B$1000=$B180,IF(Inventory!$C$10:$C$1000=$C180,IF(Inventory!$D$10:$D$1000=$D180,IF(Inventory!$J$10:$J$1000=frig,IF(Inventory!$P$10:$P$1000=AH$9,Inventory!$AC$10:$AC$1000))))))+SUM(IF(Inventory!$B$10:$B$1000=$B180,IF(Inventory!$C$10:$C$1000=$C180,IF(Inventory!$D$10:$D$1000=$D180,IF(Inventory!$J$10:$J$1000=wicr,IF(Inventory!$P$10:$P$1000=AH$9,Inventory!$AC$10:$AC$1000)))))))</f>
        <v/>
      </c>
      <c r="AI180" s="121" t="str">
        <f t="array" ref="AI180">IF($D180="","",SUM(IF(Inventory!$B$10:$B$1000=$B180,IF(Inventory!$C$10:$C$1000=$C180,IF(Inventory!$D$10:$D$1000=$D180,IF(Inventory!$J$10:$J$1000=frig,IF(Inventory!$P$10:$P$1000=AI$9,Inventory!$AC$10:$AC$1000))))))+SUM(IF(Inventory!$B$10:$B$1000=$B180,IF(Inventory!$C$10:$C$1000=$C180,IF(Inventory!$D$10:$D$1000=$D180,IF(Inventory!$J$10:$J$1000=wicr,IF(Inventory!$P$10:$P$1000=AI$9,Inventory!$AC$10:$AC$1000)))))))</f>
        <v/>
      </c>
      <c r="AJ180" s="121" t="str">
        <f t="array" ref="AJ180">IF($D180="","",SUM(IF(Inventory!$B$10:$B$1000=$B180,IF(Inventory!$C$10:$C$1000=$C180,IF(Inventory!$D$10:$D$1000=$D180,IF(Inventory!$J$10:$J$1000=frig,IF(Inventory!$P$10:$P$1000=AJ$9,Inventory!$AC$10:$AC$1000))))))+SUM(IF(Inventory!$B$10:$B$1000=$B180,IF(Inventory!$C$10:$C$1000=$C180,IF(Inventory!$D$10:$D$1000=$D180,IF(Inventory!$J$10:$J$1000=wicr,IF(Inventory!$P$10:$P$1000=AJ$9,Inventory!$AC$10:$AC$1000)))))))</f>
        <v/>
      </c>
      <c r="AK180" s="121" t="str">
        <f t="array" ref="AK180">IF($D180="","",SUM(IF(Inventory!$B$10:$B$1000=$B180,IF(Inventory!$C$10:$C$1000=$C180,IF(Inventory!$D$10:$D$1000=$D180,IF(Inventory!$J$10:$J$1000=frig,IF(Inventory!$P$10:$P$1000=AK$9,Inventory!$AC$10:$AC$1000))))))+SUM(IF(Inventory!$B$10:$B$1000=$B180,IF(Inventory!$C$10:$C$1000=$C180,IF(Inventory!$D$10:$D$1000=$D180,IF(Inventory!$J$10:$J$1000=wicr,IF(Inventory!$P$10:$P$1000=AK$9,Inventory!$AC$10:$AC$1000)))))))</f>
        <v/>
      </c>
      <c r="AL180" s="123" t="str">
        <f t="shared" si="38"/>
        <v/>
      </c>
      <c r="AM180" s="121" t="str">
        <f t="array" ref="AM180">IF($D180="","",SUM(IF(Inventory!$B$10:$B$1000=$B180,IF(Inventory!$C$10:$C$1000=$C180,IF(Inventory!$D$10:$D$1000=$D180,IF(Inventory!$J$10:$J$1000=freez,Inventory!$AD$10:$AD$1000)))))+SUM(IF(Inventory!$B$10:$B$1000=$B180,IF(Inventory!$C$10:$C$1000=$C180,IF(Inventory!$D$10:$D$1000=$D180,IF(Inventory!$J$10:$J$1000=wifr,Inventory!$AD$10:$AD$1000))))))</f>
        <v/>
      </c>
      <c r="AN180" s="121" t="str">
        <f t="array" ref="AN180">IF($D180="","",SUM(IF(Inventory!$B$10:$B$1000=$B180,IF(Inventory!$C$10:$C$1000=$C180,IF(Inventory!$D$10:$D$1000=$D180,IF(Inventory!$J$10:$J$1000=freez,IF(Inventory!$P$10:$P$1000=AN$9,Inventory!$AD$10:$AD$1000))))))+SUM(IF(Inventory!$B$10:$B$1000=$B180,IF(Inventory!$C$10:$C$1000=$C180,IF(Inventory!$D$10:$D$1000=$D180,IF(Inventory!$J$10:$J$1000=wifr,IF(Inventory!$P$10:$P$1000=AN$9,Inventory!$AD$10:$AD$1000)))))))</f>
        <v/>
      </c>
      <c r="AO180" s="121" t="str">
        <f t="array" ref="AO180">IF($D180="","",SUM(IF(Inventory!$B$10:$B$1000=$B180,IF(Inventory!$C$10:$C$1000=$C180,IF(Inventory!$D$10:$D$1000=$D180,IF(Inventory!$J$10:$J$1000=freez,IF(Inventory!$P$10:$P$1000=AO$9,Inventory!$AD$10:$AD$1000))))))+SUM(IF(Inventory!$B$10:$B$1000=$B180,IF(Inventory!$C$10:$C$1000=$C180,IF(Inventory!$D$10:$D$1000=$D180,IF(Inventory!$J$10:$J$1000=wifr,IF(Inventory!$P$10:$P$1000=AO$9,Inventory!$AD$10:$AD$1000)))))))</f>
        <v/>
      </c>
      <c r="AP180" s="121" t="str">
        <f t="array" ref="AP180">IF($D180="","",SUM(IF(Inventory!$B$10:$B$1000=$B180,IF(Inventory!$C$10:$C$1000=$C180,IF(Inventory!$D$10:$D$1000=$D180,IF(Inventory!$J$10:$J$1000=freez,IF(Inventory!$P$10:$P$1000=AP$9,Inventory!$AD$10:$AD$1000))))))+SUM(IF(Inventory!$B$10:$B$1000=$B180,IF(Inventory!$C$10:$C$1000=$C180,IF(Inventory!$D$10:$D$1000=$D180,IF(Inventory!$J$10:$J$1000=wifr,IF(Inventory!$P$10:$P$1000=AP$9,Inventory!$AD$10:$AD$1000)))))))</f>
        <v/>
      </c>
      <c r="AQ180" s="121" t="str">
        <f t="array" ref="AQ180">IF($D180="","",SUM(IF(Inventory!$B$10:$B$1000=$B180,IF(Inventory!$C$10:$C$1000=$C180,IF(Inventory!$D$10:$D$1000=$D180,IF(Inventory!$J$10:$J$1000=freez,IF(Inventory!$P$10:$P$1000=AQ$9,Inventory!$AD$10:$AD$1000))))))+SUM(IF(Inventory!$B$10:$B$1000=$B180,IF(Inventory!$C$10:$C$1000=$C180,IF(Inventory!$D$10:$D$1000=$D180,IF(Inventory!$J$10:$J$1000=wifr,IF(Inventory!$P$10:$P$1000=AQ$9,Inventory!$AD$10:$AD$1000)))))))</f>
        <v/>
      </c>
      <c r="AR180" s="121" t="str">
        <f t="array" ref="AR180">IF($D180="","",SUM(IF(Inventory!$B$10:$B$1000=$B180,IF(Inventory!$C$10:$C$1000=$C180,IF(Inventory!$D$10:$D$1000=$D180,IF(Inventory!$J$10:$J$1000=freez,IF(Inventory!$P$10:$P$1000=AR$9,Inventory!$AD$10:$AD$1000))))))+SUM(IF(Inventory!$B$10:$B$1000=$B180,IF(Inventory!$C$10:$C$1000=$C180,IF(Inventory!$D$10:$D$1000=$D180,IF(Inventory!$J$10:$J$1000=wifr,IF(Inventory!$P$10:$P$1000=AR$9,Inventory!$AD$10:$AD$1000)))))))</f>
        <v/>
      </c>
      <c r="AS180" s="124" t="str">
        <f t="shared" si="39"/>
        <v/>
      </c>
      <c r="AU180" s="352"/>
      <c r="AV180" s="352"/>
      <c r="AX180" s="125">
        <f>IF($C180="",0,Prog!$H178*AX$6*($AU180+$AV180)/12000)</f>
        <v>0</v>
      </c>
      <c r="AY180" s="125">
        <f>IF($C180="",0,Prog!$H178*AY$6*($AU180+$AV180)/12000)</f>
        <v>0</v>
      </c>
      <c r="AZ180" s="121"/>
    </row>
    <row r="181" spans="1:52" ht="16.5" x14ac:dyDescent="0.3">
      <c r="A181" s="279" t="str">
        <f>IF(Prog!B179="","",Prog!B179)</f>
        <v/>
      </c>
      <c r="B181" s="279" t="str">
        <f>IF(Prog!C179="","",Prog!C179)</f>
        <v/>
      </c>
      <c r="C181" s="279" t="str">
        <f>IF(Prog!D179="","",Prog!D179)</f>
        <v/>
      </c>
      <c r="D181" s="120"/>
      <c r="E181" s="121" t="str">
        <f t="array" ref="E181">IF($D181="","",COUNT(IF(Inventory!$B$10:$B$1000=$B181,IF(Inventory!$C$10:$C$1000=$C181,IF(Inventory!$D$10:$D$1000=$D181,IF(Inventory!$P$10:$P$1000=E$9,1))))))</f>
        <v/>
      </c>
      <c r="F181" s="121" t="str">
        <f t="array" ref="F181">IF($D181="","",COUNT(IF(Inventory!$B$10:$B$1000=$B181,IF(Inventory!$C$10:$C$1000=$C181,IF(Inventory!$D$10:$D$1000=$D181,IF(Inventory!$P$10:$P$1000=F$9,1))))))</f>
        <v/>
      </c>
      <c r="G181" s="121" t="str">
        <f t="array" ref="G181">IF($D181="","",COUNT(IF(Inventory!$B$10:$B$1000=$B181,IF(Inventory!$C$10:$C$1000=$C181,IF(Inventory!$D$10:$D$1000=$D181,IF(Inventory!$P$10:$P$1000=G$9,1))))))</f>
        <v/>
      </c>
      <c r="H181" s="121" t="str">
        <f t="array" ref="H181">IF($D181="","",COUNT(IF(Inventory!$B$10:$B$1000=$B181,IF(Inventory!$C$10:$C$1000=$C181,IF(Inventory!$D$10:$D$1000=$D181,IF(Inventory!$P$10:$P$1000=H$9,1))))))</f>
        <v/>
      </c>
      <c r="I181" s="121" t="str">
        <f t="array" ref="I181">IF($D181="","",COUNT(IF(Inventory!$B$10:$B$1000=$B181,IF(Inventory!$C$10:$C$1000=$C181,IF(Inventory!$D$10:$D$1000=$D181,IF(Inventory!$P$10:$P$1000=I$9,1))))))</f>
        <v/>
      </c>
      <c r="J181" s="121">
        <f t="shared" si="34"/>
        <v>0</v>
      </c>
      <c r="K181" s="121" t="str">
        <f t="array" ref="K181">IF($D181="","",COUNT(IF(Inventory!$B$10:$B$1000=$B181,IF(Inventory!$C$10:$C$1000=$C181,IF(Inventory!$D$10:$D$1000=$D181,IF(Inventory!$J$10:$J$1000=wicr,1)))))+COUNT(IF(Inventory!$B$10:$B$1000=$B181,IF(Inventory!$C$10:$C$1000=$C181,IF(Inventory!$D$10:$D$1000=$D181,IF(Inventory!$J$10:$J$1000=wifr,1))))))</f>
        <v/>
      </c>
      <c r="L181" s="121" t="str">
        <f t="array" ref="L181">IF($D181="","",COUNT(IF(Inventory!$B$10:$B$1000=$B181,IF(Inventory!$C$10:$C$1000=$C181,IF(Inventory!$D$10:$D$1000=$D181,IF(Inventory!$J$10:$J$1000=wicr,IF(Inventory!$P$10:$P$1000=L$9,1))))))+COUNT(IF(Inventory!$B$10:$B$1000=$B181,IF(Inventory!$C$10:$C$1000=$C181,IF(Inventory!$D$10:$D$1000=$D181,IF(Inventory!$J$10:$J$1000=wifr,IF(Inventory!$P$10:$P$1000=L$9,1)))))))</f>
        <v/>
      </c>
      <c r="M181" s="121" t="str">
        <f t="array" ref="M181">IF($D181="","",COUNT(IF(Inventory!$B$10:$B$1000=$B181,IF(Inventory!$C$10:$C$1000=$C181,IF(Inventory!$D$10:$D$1000=$D181,IF(Inventory!$J$10:$J$1000=wicr,IF(Inventory!$P$10:$P$1000=M$9,1))))))+COUNT(IF(Inventory!$B$10:$B$1000=$B181,IF(Inventory!$C$10:$C$1000=$C181,IF(Inventory!$D$10:$D$1000=$D181,IF(Inventory!$J$10:$J$1000=wifr,IF(Inventory!$P$10:$P$1000=M$9,1)))))))</f>
        <v/>
      </c>
      <c r="N181" s="121" t="str">
        <f t="array" ref="N181">IF($D181="","",COUNT(IF(Inventory!$B$10:$B$1000=$B181,IF(Inventory!$C$10:$C$1000=$C181,IF(Inventory!$D$10:$D$1000=$D181,IF(Inventory!$J$10:$J$1000=wicr,IF(Inventory!$P$10:$P$1000=N$9,1))))))+COUNT(IF(Inventory!$B$10:$B$1000=$B181,IF(Inventory!$C$10:$C$1000=$C181,IF(Inventory!$D$10:$D$1000=$D181,IF(Inventory!$J$10:$J$1000=wifr,IF(Inventory!$P$10:$P$1000=N$9,1)))))))</f>
        <v/>
      </c>
      <c r="O181" s="121" t="str">
        <f t="array" ref="O181">IF($D181="","",COUNT(IF(Inventory!$B$10:$B$1000=$B181,IF(Inventory!$C$10:$C$1000=$C181,IF(Inventory!$D$10:$D$1000=$D181,IF(Inventory!$J$10:$J$1000=wicr,IF(Inventory!$P$10:$P$1000=O$9,1))))))+COUNT(IF(Inventory!$B$10:$B$1000=$B181,IF(Inventory!$C$10:$C$1000=$C181,IF(Inventory!$D$10:$D$1000=$D181,IF(Inventory!$J$10:$J$1000=wifr,IF(Inventory!$P$10:$P$1000=O$9,1)))))))</f>
        <v/>
      </c>
      <c r="P181" s="121" t="str">
        <f t="array" ref="P181">IF($D181="","",COUNT(IF(Inventory!$B$10:$B$1000=$B181,IF(Inventory!$C$10:$C$1000=$C181,IF(Inventory!$D$10:$D$1000=$D181,IF(Inventory!$J$10:$J$1000=wicr,IF(Inventory!$P$10:$P$1000=P$9,1))))))+COUNT(IF(Inventory!$B$10:$B$1000=$B181,IF(Inventory!$C$10:$C$1000=$C181,IF(Inventory!$D$10:$D$1000=$D181,IF(Inventory!$J$10:$J$1000=wifr,IF(Inventory!$P$10:$P$1000=P$9,1)))))))</f>
        <v/>
      </c>
      <c r="Q181" s="122" t="str">
        <f t="shared" si="35"/>
        <v/>
      </c>
      <c r="R181" s="121" t="str">
        <f t="array" ref="R181">IF($D181="","",COUNT(IF(Inventory!$B$10:$B$1000=$B181,IF(Inventory!$C$10:$C$1000=$C181,IF(Inventory!$D$10:$D$1000=$D181,IF(Inventory!$J$10:$J$1000=frig,1))))))</f>
        <v/>
      </c>
      <c r="S181" s="121" t="str">
        <f t="array" ref="S181">IF($D181="","",COUNT(IF(Inventory!$B$10:$B$1000=$B181,IF(Inventory!$C$10:$C$1000=$C181,IF(Inventory!$D$10:$D$1000=$D181,IF(Inventory!$J$10:$J$1000=frig,IF(Inventory!$P$10:$P$1000=S$9,1)))))))</f>
        <v/>
      </c>
      <c r="T181" s="121" t="str">
        <f t="array" ref="T181">IF($D181="","",COUNT(IF(Inventory!$B$10:$B$1000=$B181,IF(Inventory!$C$10:$C$1000=$C181,IF(Inventory!$D$10:$D$1000=$D181,IF(Inventory!$J$10:$J$1000=frig,IF(Inventory!$P$10:$P$1000=T$9,1)))))))</f>
        <v/>
      </c>
      <c r="U181" s="121" t="str">
        <f t="array" ref="U181">IF($D181="","",COUNT(IF(Inventory!$B$10:$B$1000=$B181,IF(Inventory!$C$10:$C$1000=$C181,IF(Inventory!$D$10:$D$1000=$D181,IF(Inventory!$J$10:$J$1000=frig,IF(Inventory!$P$10:$P$1000=U$9,1)))))))</f>
        <v/>
      </c>
      <c r="V181" s="121" t="str">
        <f t="array" ref="V181">IF($D181="","",COUNT(IF(Inventory!$B$10:$B$1000=$B181,IF(Inventory!$C$10:$C$1000=$C181,IF(Inventory!$D$10:$D$1000=$D181,IF(Inventory!$J$10:$J$1000=frig,IF(Inventory!$P$10:$P$1000=V$9,1)))))))</f>
        <v/>
      </c>
      <c r="W181" s="121" t="str">
        <f t="array" ref="W181">IF($D181="","",COUNT(IF(Inventory!$B$10:$B$1000=$B181,IF(Inventory!$C$10:$C$1000=$C181,IF(Inventory!$D$10:$D$1000=$D181,IF(Inventory!$J$10:$J$1000=frig,IF(Inventory!$P$10:$P$1000=W$9,1)))))))</f>
        <v/>
      </c>
      <c r="X181" s="122" t="str">
        <f t="shared" si="36"/>
        <v/>
      </c>
      <c r="Y181" s="121" t="str">
        <f t="array" ref="Y181">IF($D181="","",COUNT(IF(Inventory!$B$10:$B$1000=$B181,IF(Inventory!$C$10:$C$1000=$C181,IF(Inventory!$D$10:$D$1000=$D181,IF(Inventory!$J$10:$J$1000=freez,1))))))</f>
        <v/>
      </c>
      <c r="Z181" s="121" t="str">
        <f t="array" ref="Z181">IF($D181="","",COUNT(IF(Inventory!$B$10:$B$1000=$B181,IF(Inventory!$C$10:$C$1000=$C181,IF(Inventory!$D$10:$D$1000=$D181,IF(Inventory!$J$10:$J$1000=freez,IF(Inventory!$P$10:$P$1000=Z$9,1)))))))</f>
        <v/>
      </c>
      <c r="AA181" s="121" t="str">
        <f t="array" ref="AA181">IF($D181="","",COUNT(IF(Inventory!$B$10:$B$1000=$B181,IF(Inventory!$C$10:$C$1000=$C181,IF(Inventory!$D$10:$D$1000=$D181,IF(Inventory!$J$10:$J$1000=freez,IF(Inventory!$P$10:$P$1000=AA$9,1)))))))</f>
        <v/>
      </c>
      <c r="AB181" s="121" t="str">
        <f t="array" ref="AB181">IF($D181="","",COUNT(IF(Inventory!$B$10:$B$1000=$B181,IF(Inventory!$C$10:$C$1000=$C181,IF(Inventory!$D$10:$D$1000=$D181,IF(Inventory!$J$10:$J$1000=freez,IF(Inventory!$P$10:$P$1000=AB$9,1)))))))</f>
        <v/>
      </c>
      <c r="AC181" s="121" t="str">
        <f t="array" ref="AC181">IF($D181="","",COUNT(IF(Inventory!$B$10:$B$1000=$B181,IF(Inventory!$C$10:$C$1000=$C181,IF(Inventory!$D$10:$D$1000=$D181,IF(Inventory!$J$10:$J$1000=freez,IF(Inventory!$P$10:$P$1000=AC$9,1)))))))</f>
        <v/>
      </c>
      <c r="AD181" s="121" t="str">
        <f t="array" ref="AD181">IF($D181="","",COUNT(IF(Inventory!$B$10:$B$1000=$B181,IF(Inventory!$C$10:$C$1000=$C181,IF(Inventory!$D$10:$D$1000=$D181,IF(Inventory!$J$10:$J$1000=freez,IF(Inventory!$P$10:$P$1000=AD$9,1)))))))</f>
        <v/>
      </c>
      <c r="AE181" s="122" t="str">
        <f t="shared" si="37"/>
        <v/>
      </c>
      <c r="AF181" s="121" t="str">
        <f t="array" ref="AF181">IF($D181="","",SUM(IF(Inventory!$B$10:$B$1000=$B181,IF(Inventory!$C$10:$C$1000=$C181,IF(Inventory!$D$10:$D$1000=$D181,IF(Inventory!$J$10:$J$1000=frig,Inventory!$AC$10:$AC$1000)))))+SUM(IF(Inventory!$B$10:$B$1000=$B181,IF(Inventory!$C$10:$C$1000=$C181,IF(Inventory!$D$10:$D$1000=$D181,IF(Inventory!$J$10:$J$1000=wicr,Inventory!$AC$10:$AC$1000))))))</f>
        <v/>
      </c>
      <c r="AG181" s="121" t="str">
        <f t="array" ref="AG181">IF($D181="","",SUM(IF(Inventory!$B$10:$B$1000=$B181,IF(Inventory!$C$10:$C$1000=$C181,IF(Inventory!$D$10:$D$1000=$D181,IF(Inventory!$J$10:$J$1000=frig,IF(Inventory!$P$10:$P$1000=AG$9,Inventory!$AC$10:$AC$1000))))))+SUM(IF(Inventory!$B$10:$B$1000=$B181,IF(Inventory!$C$10:$C$1000=$C181,IF(Inventory!$D$10:$D$1000=$D181,IF(Inventory!$J$10:$J$1000=wicr,IF(Inventory!$P$10:$P$1000=AG$9,Inventory!$AC$10:$AC$1000)))))))</f>
        <v/>
      </c>
      <c r="AH181" s="121" t="str">
        <f t="array" ref="AH181">IF($D181="","",SUM(IF(Inventory!$B$10:$B$1000=$B181,IF(Inventory!$C$10:$C$1000=$C181,IF(Inventory!$D$10:$D$1000=$D181,IF(Inventory!$J$10:$J$1000=frig,IF(Inventory!$P$10:$P$1000=AH$9,Inventory!$AC$10:$AC$1000))))))+SUM(IF(Inventory!$B$10:$B$1000=$B181,IF(Inventory!$C$10:$C$1000=$C181,IF(Inventory!$D$10:$D$1000=$D181,IF(Inventory!$J$10:$J$1000=wicr,IF(Inventory!$P$10:$P$1000=AH$9,Inventory!$AC$10:$AC$1000)))))))</f>
        <v/>
      </c>
      <c r="AI181" s="121" t="str">
        <f t="array" ref="AI181">IF($D181="","",SUM(IF(Inventory!$B$10:$B$1000=$B181,IF(Inventory!$C$10:$C$1000=$C181,IF(Inventory!$D$10:$D$1000=$D181,IF(Inventory!$J$10:$J$1000=frig,IF(Inventory!$P$10:$P$1000=AI$9,Inventory!$AC$10:$AC$1000))))))+SUM(IF(Inventory!$B$10:$B$1000=$B181,IF(Inventory!$C$10:$C$1000=$C181,IF(Inventory!$D$10:$D$1000=$D181,IF(Inventory!$J$10:$J$1000=wicr,IF(Inventory!$P$10:$P$1000=AI$9,Inventory!$AC$10:$AC$1000)))))))</f>
        <v/>
      </c>
      <c r="AJ181" s="121" t="str">
        <f t="array" ref="AJ181">IF($D181="","",SUM(IF(Inventory!$B$10:$B$1000=$B181,IF(Inventory!$C$10:$C$1000=$C181,IF(Inventory!$D$10:$D$1000=$D181,IF(Inventory!$J$10:$J$1000=frig,IF(Inventory!$P$10:$P$1000=AJ$9,Inventory!$AC$10:$AC$1000))))))+SUM(IF(Inventory!$B$10:$B$1000=$B181,IF(Inventory!$C$10:$C$1000=$C181,IF(Inventory!$D$10:$D$1000=$D181,IF(Inventory!$J$10:$J$1000=wicr,IF(Inventory!$P$10:$P$1000=AJ$9,Inventory!$AC$10:$AC$1000)))))))</f>
        <v/>
      </c>
      <c r="AK181" s="121" t="str">
        <f t="array" ref="AK181">IF($D181="","",SUM(IF(Inventory!$B$10:$B$1000=$B181,IF(Inventory!$C$10:$C$1000=$C181,IF(Inventory!$D$10:$D$1000=$D181,IF(Inventory!$J$10:$J$1000=frig,IF(Inventory!$P$10:$P$1000=AK$9,Inventory!$AC$10:$AC$1000))))))+SUM(IF(Inventory!$B$10:$B$1000=$B181,IF(Inventory!$C$10:$C$1000=$C181,IF(Inventory!$D$10:$D$1000=$D181,IF(Inventory!$J$10:$J$1000=wicr,IF(Inventory!$P$10:$P$1000=AK$9,Inventory!$AC$10:$AC$1000)))))))</f>
        <v/>
      </c>
      <c r="AL181" s="123" t="str">
        <f t="shared" si="38"/>
        <v/>
      </c>
      <c r="AM181" s="121" t="str">
        <f t="array" ref="AM181">IF($D181="","",SUM(IF(Inventory!$B$10:$B$1000=$B181,IF(Inventory!$C$10:$C$1000=$C181,IF(Inventory!$D$10:$D$1000=$D181,IF(Inventory!$J$10:$J$1000=freez,Inventory!$AD$10:$AD$1000)))))+SUM(IF(Inventory!$B$10:$B$1000=$B181,IF(Inventory!$C$10:$C$1000=$C181,IF(Inventory!$D$10:$D$1000=$D181,IF(Inventory!$J$10:$J$1000=wifr,Inventory!$AD$10:$AD$1000))))))</f>
        <v/>
      </c>
      <c r="AN181" s="121" t="str">
        <f t="array" ref="AN181">IF($D181="","",SUM(IF(Inventory!$B$10:$B$1000=$B181,IF(Inventory!$C$10:$C$1000=$C181,IF(Inventory!$D$10:$D$1000=$D181,IF(Inventory!$J$10:$J$1000=freez,IF(Inventory!$P$10:$P$1000=AN$9,Inventory!$AD$10:$AD$1000))))))+SUM(IF(Inventory!$B$10:$B$1000=$B181,IF(Inventory!$C$10:$C$1000=$C181,IF(Inventory!$D$10:$D$1000=$D181,IF(Inventory!$J$10:$J$1000=wifr,IF(Inventory!$P$10:$P$1000=AN$9,Inventory!$AD$10:$AD$1000)))))))</f>
        <v/>
      </c>
      <c r="AO181" s="121" t="str">
        <f t="array" ref="AO181">IF($D181="","",SUM(IF(Inventory!$B$10:$B$1000=$B181,IF(Inventory!$C$10:$C$1000=$C181,IF(Inventory!$D$10:$D$1000=$D181,IF(Inventory!$J$10:$J$1000=freez,IF(Inventory!$P$10:$P$1000=AO$9,Inventory!$AD$10:$AD$1000))))))+SUM(IF(Inventory!$B$10:$B$1000=$B181,IF(Inventory!$C$10:$C$1000=$C181,IF(Inventory!$D$10:$D$1000=$D181,IF(Inventory!$J$10:$J$1000=wifr,IF(Inventory!$P$10:$P$1000=AO$9,Inventory!$AD$10:$AD$1000)))))))</f>
        <v/>
      </c>
      <c r="AP181" s="121" t="str">
        <f t="array" ref="AP181">IF($D181="","",SUM(IF(Inventory!$B$10:$B$1000=$B181,IF(Inventory!$C$10:$C$1000=$C181,IF(Inventory!$D$10:$D$1000=$D181,IF(Inventory!$J$10:$J$1000=freez,IF(Inventory!$P$10:$P$1000=AP$9,Inventory!$AD$10:$AD$1000))))))+SUM(IF(Inventory!$B$10:$B$1000=$B181,IF(Inventory!$C$10:$C$1000=$C181,IF(Inventory!$D$10:$D$1000=$D181,IF(Inventory!$J$10:$J$1000=wifr,IF(Inventory!$P$10:$P$1000=AP$9,Inventory!$AD$10:$AD$1000)))))))</f>
        <v/>
      </c>
      <c r="AQ181" s="121" t="str">
        <f t="array" ref="AQ181">IF($D181="","",SUM(IF(Inventory!$B$10:$B$1000=$B181,IF(Inventory!$C$10:$C$1000=$C181,IF(Inventory!$D$10:$D$1000=$D181,IF(Inventory!$J$10:$J$1000=freez,IF(Inventory!$P$10:$P$1000=AQ$9,Inventory!$AD$10:$AD$1000))))))+SUM(IF(Inventory!$B$10:$B$1000=$B181,IF(Inventory!$C$10:$C$1000=$C181,IF(Inventory!$D$10:$D$1000=$D181,IF(Inventory!$J$10:$J$1000=wifr,IF(Inventory!$P$10:$P$1000=AQ$9,Inventory!$AD$10:$AD$1000)))))))</f>
        <v/>
      </c>
      <c r="AR181" s="121" t="str">
        <f t="array" ref="AR181">IF($D181="","",SUM(IF(Inventory!$B$10:$B$1000=$B181,IF(Inventory!$C$10:$C$1000=$C181,IF(Inventory!$D$10:$D$1000=$D181,IF(Inventory!$J$10:$J$1000=freez,IF(Inventory!$P$10:$P$1000=AR$9,Inventory!$AD$10:$AD$1000))))))+SUM(IF(Inventory!$B$10:$B$1000=$B181,IF(Inventory!$C$10:$C$1000=$C181,IF(Inventory!$D$10:$D$1000=$D181,IF(Inventory!$J$10:$J$1000=wifr,IF(Inventory!$P$10:$P$1000=AR$9,Inventory!$AD$10:$AD$1000)))))))</f>
        <v/>
      </c>
      <c r="AS181" s="124" t="str">
        <f t="shared" si="39"/>
        <v/>
      </c>
      <c r="AU181" s="352"/>
      <c r="AV181" s="352"/>
      <c r="AX181" s="125">
        <f>IF($C181="",0,Prog!$H179*AX$6*($AU181+$AV181)/12000)</f>
        <v>0</v>
      </c>
      <c r="AY181" s="125">
        <f>IF($C181="",0,Prog!$H179*AY$6*($AU181+$AV181)/12000)</f>
        <v>0</v>
      </c>
      <c r="AZ181" s="121"/>
    </row>
    <row r="182" spans="1:52" ht="16.5" x14ac:dyDescent="0.3">
      <c r="A182" s="279" t="str">
        <f>IF(Prog!B180="","",Prog!B180)</f>
        <v/>
      </c>
      <c r="B182" s="279" t="str">
        <f>IF(Prog!C180="","",Prog!C180)</f>
        <v/>
      </c>
      <c r="C182" s="279" t="str">
        <f>IF(Prog!D180="","",Prog!D180)</f>
        <v/>
      </c>
      <c r="D182" s="120"/>
      <c r="E182" s="121" t="str">
        <f t="array" ref="E182">IF($D182="","",COUNT(IF(Inventory!$B$10:$B$1000=$B182,IF(Inventory!$C$10:$C$1000=$C182,IF(Inventory!$D$10:$D$1000=$D182,IF(Inventory!$P$10:$P$1000=E$9,1))))))</f>
        <v/>
      </c>
      <c r="F182" s="121" t="str">
        <f t="array" ref="F182">IF($D182="","",COUNT(IF(Inventory!$B$10:$B$1000=$B182,IF(Inventory!$C$10:$C$1000=$C182,IF(Inventory!$D$10:$D$1000=$D182,IF(Inventory!$P$10:$P$1000=F$9,1))))))</f>
        <v/>
      </c>
      <c r="G182" s="121" t="str">
        <f t="array" ref="G182">IF($D182="","",COUNT(IF(Inventory!$B$10:$B$1000=$B182,IF(Inventory!$C$10:$C$1000=$C182,IF(Inventory!$D$10:$D$1000=$D182,IF(Inventory!$P$10:$P$1000=G$9,1))))))</f>
        <v/>
      </c>
      <c r="H182" s="121" t="str">
        <f t="array" ref="H182">IF($D182="","",COUNT(IF(Inventory!$B$10:$B$1000=$B182,IF(Inventory!$C$10:$C$1000=$C182,IF(Inventory!$D$10:$D$1000=$D182,IF(Inventory!$P$10:$P$1000=H$9,1))))))</f>
        <v/>
      </c>
      <c r="I182" s="121" t="str">
        <f t="array" ref="I182">IF($D182="","",COUNT(IF(Inventory!$B$10:$B$1000=$B182,IF(Inventory!$C$10:$C$1000=$C182,IF(Inventory!$D$10:$D$1000=$D182,IF(Inventory!$P$10:$P$1000=I$9,1))))))</f>
        <v/>
      </c>
      <c r="J182" s="121">
        <f t="shared" si="34"/>
        <v>0</v>
      </c>
      <c r="K182" s="121" t="str">
        <f t="array" ref="K182">IF($D182="","",COUNT(IF(Inventory!$B$10:$B$1000=$B182,IF(Inventory!$C$10:$C$1000=$C182,IF(Inventory!$D$10:$D$1000=$D182,IF(Inventory!$J$10:$J$1000=wicr,1)))))+COUNT(IF(Inventory!$B$10:$B$1000=$B182,IF(Inventory!$C$10:$C$1000=$C182,IF(Inventory!$D$10:$D$1000=$D182,IF(Inventory!$J$10:$J$1000=wifr,1))))))</f>
        <v/>
      </c>
      <c r="L182" s="121" t="str">
        <f t="array" ref="L182">IF($D182="","",COUNT(IF(Inventory!$B$10:$B$1000=$B182,IF(Inventory!$C$10:$C$1000=$C182,IF(Inventory!$D$10:$D$1000=$D182,IF(Inventory!$J$10:$J$1000=wicr,IF(Inventory!$P$10:$P$1000=L$9,1))))))+COUNT(IF(Inventory!$B$10:$B$1000=$B182,IF(Inventory!$C$10:$C$1000=$C182,IF(Inventory!$D$10:$D$1000=$D182,IF(Inventory!$J$10:$J$1000=wifr,IF(Inventory!$P$10:$P$1000=L$9,1)))))))</f>
        <v/>
      </c>
      <c r="M182" s="121" t="str">
        <f t="array" ref="M182">IF($D182="","",COUNT(IF(Inventory!$B$10:$B$1000=$B182,IF(Inventory!$C$10:$C$1000=$C182,IF(Inventory!$D$10:$D$1000=$D182,IF(Inventory!$J$10:$J$1000=wicr,IF(Inventory!$P$10:$P$1000=M$9,1))))))+COUNT(IF(Inventory!$B$10:$B$1000=$B182,IF(Inventory!$C$10:$C$1000=$C182,IF(Inventory!$D$10:$D$1000=$D182,IF(Inventory!$J$10:$J$1000=wifr,IF(Inventory!$P$10:$P$1000=M$9,1)))))))</f>
        <v/>
      </c>
      <c r="N182" s="121" t="str">
        <f t="array" ref="N182">IF($D182="","",COUNT(IF(Inventory!$B$10:$B$1000=$B182,IF(Inventory!$C$10:$C$1000=$C182,IF(Inventory!$D$10:$D$1000=$D182,IF(Inventory!$J$10:$J$1000=wicr,IF(Inventory!$P$10:$P$1000=N$9,1))))))+COUNT(IF(Inventory!$B$10:$B$1000=$B182,IF(Inventory!$C$10:$C$1000=$C182,IF(Inventory!$D$10:$D$1000=$D182,IF(Inventory!$J$10:$J$1000=wifr,IF(Inventory!$P$10:$P$1000=N$9,1)))))))</f>
        <v/>
      </c>
      <c r="O182" s="121" t="str">
        <f t="array" ref="O182">IF($D182="","",COUNT(IF(Inventory!$B$10:$B$1000=$B182,IF(Inventory!$C$10:$C$1000=$C182,IF(Inventory!$D$10:$D$1000=$D182,IF(Inventory!$J$10:$J$1000=wicr,IF(Inventory!$P$10:$P$1000=O$9,1))))))+COUNT(IF(Inventory!$B$10:$B$1000=$B182,IF(Inventory!$C$10:$C$1000=$C182,IF(Inventory!$D$10:$D$1000=$D182,IF(Inventory!$J$10:$J$1000=wifr,IF(Inventory!$P$10:$P$1000=O$9,1)))))))</f>
        <v/>
      </c>
      <c r="P182" s="121" t="str">
        <f t="array" ref="P182">IF($D182="","",COUNT(IF(Inventory!$B$10:$B$1000=$B182,IF(Inventory!$C$10:$C$1000=$C182,IF(Inventory!$D$10:$D$1000=$D182,IF(Inventory!$J$10:$J$1000=wicr,IF(Inventory!$P$10:$P$1000=P$9,1))))))+COUNT(IF(Inventory!$B$10:$B$1000=$B182,IF(Inventory!$C$10:$C$1000=$C182,IF(Inventory!$D$10:$D$1000=$D182,IF(Inventory!$J$10:$J$1000=wifr,IF(Inventory!$P$10:$P$1000=P$9,1)))))))</f>
        <v/>
      </c>
      <c r="Q182" s="122" t="str">
        <f t="shared" si="35"/>
        <v/>
      </c>
      <c r="R182" s="121" t="str">
        <f t="array" ref="R182">IF($D182="","",COUNT(IF(Inventory!$B$10:$B$1000=$B182,IF(Inventory!$C$10:$C$1000=$C182,IF(Inventory!$D$10:$D$1000=$D182,IF(Inventory!$J$10:$J$1000=frig,1))))))</f>
        <v/>
      </c>
      <c r="S182" s="121" t="str">
        <f t="array" ref="S182">IF($D182="","",COUNT(IF(Inventory!$B$10:$B$1000=$B182,IF(Inventory!$C$10:$C$1000=$C182,IF(Inventory!$D$10:$D$1000=$D182,IF(Inventory!$J$10:$J$1000=frig,IF(Inventory!$P$10:$P$1000=S$9,1)))))))</f>
        <v/>
      </c>
      <c r="T182" s="121" t="str">
        <f t="array" ref="T182">IF($D182="","",COUNT(IF(Inventory!$B$10:$B$1000=$B182,IF(Inventory!$C$10:$C$1000=$C182,IF(Inventory!$D$10:$D$1000=$D182,IF(Inventory!$J$10:$J$1000=frig,IF(Inventory!$P$10:$P$1000=T$9,1)))))))</f>
        <v/>
      </c>
      <c r="U182" s="121" t="str">
        <f t="array" ref="U182">IF($D182="","",COUNT(IF(Inventory!$B$10:$B$1000=$B182,IF(Inventory!$C$10:$C$1000=$C182,IF(Inventory!$D$10:$D$1000=$D182,IF(Inventory!$J$10:$J$1000=frig,IF(Inventory!$P$10:$P$1000=U$9,1)))))))</f>
        <v/>
      </c>
      <c r="V182" s="121" t="str">
        <f t="array" ref="V182">IF($D182="","",COUNT(IF(Inventory!$B$10:$B$1000=$B182,IF(Inventory!$C$10:$C$1000=$C182,IF(Inventory!$D$10:$D$1000=$D182,IF(Inventory!$J$10:$J$1000=frig,IF(Inventory!$P$10:$P$1000=V$9,1)))))))</f>
        <v/>
      </c>
      <c r="W182" s="121" t="str">
        <f t="array" ref="W182">IF($D182="","",COUNT(IF(Inventory!$B$10:$B$1000=$B182,IF(Inventory!$C$10:$C$1000=$C182,IF(Inventory!$D$10:$D$1000=$D182,IF(Inventory!$J$10:$J$1000=frig,IF(Inventory!$P$10:$P$1000=W$9,1)))))))</f>
        <v/>
      </c>
      <c r="X182" s="122" t="str">
        <f t="shared" si="36"/>
        <v/>
      </c>
      <c r="Y182" s="121" t="str">
        <f t="array" ref="Y182">IF($D182="","",COUNT(IF(Inventory!$B$10:$B$1000=$B182,IF(Inventory!$C$10:$C$1000=$C182,IF(Inventory!$D$10:$D$1000=$D182,IF(Inventory!$J$10:$J$1000=freez,1))))))</f>
        <v/>
      </c>
      <c r="Z182" s="121" t="str">
        <f t="array" ref="Z182">IF($D182="","",COUNT(IF(Inventory!$B$10:$B$1000=$B182,IF(Inventory!$C$10:$C$1000=$C182,IF(Inventory!$D$10:$D$1000=$D182,IF(Inventory!$J$10:$J$1000=freez,IF(Inventory!$P$10:$P$1000=Z$9,1)))))))</f>
        <v/>
      </c>
      <c r="AA182" s="121" t="str">
        <f t="array" ref="AA182">IF($D182="","",COUNT(IF(Inventory!$B$10:$B$1000=$B182,IF(Inventory!$C$10:$C$1000=$C182,IF(Inventory!$D$10:$D$1000=$D182,IF(Inventory!$J$10:$J$1000=freez,IF(Inventory!$P$10:$P$1000=AA$9,1)))))))</f>
        <v/>
      </c>
      <c r="AB182" s="121" t="str">
        <f t="array" ref="AB182">IF($D182="","",COUNT(IF(Inventory!$B$10:$B$1000=$B182,IF(Inventory!$C$10:$C$1000=$C182,IF(Inventory!$D$10:$D$1000=$D182,IF(Inventory!$J$10:$J$1000=freez,IF(Inventory!$P$10:$P$1000=AB$9,1)))))))</f>
        <v/>
      </c>
      <c r="AC182" s="121" t="str">
        <f t="array" ref="AC182">IF($D182="","",COUNT(IF(Inventory!$B$10:$B$1000=$B182,IF(Inventory!$C$10:$C$1000=$C182,IF(Inventory!$D$10:$D$1000=$D182,IF(Inventory!$J$10:$J$1000=freez,IF(Inventory!$P$10:$P$1000=AC$9,1)))))))</f>
        <v/>
      </c>
      <c r="AD182" s="121" t="str">
        <f t="array" ref="AD182">IF($D182="","",COUNT(IF(Inventory!$B$10:$B$1000=$B182,IF(Inventory!$C$10:$C$1000=$C182,IF(Inventory!$D$10:$D$1000=$D182,IF(Inventory!$J$10:$J$1000=freez,IF(Inventory!$P$10:$P$1000=AD$9,1)))))))</f>
        <v/>
      </c>
      <c r="AE182" s="122" t="str">
        <f t="shared" si="37"/>
        <v/>
      </c>
      <c r="AF182" s="121" t="str">
        <f t="array" ref="AF182">IF($D182="","",SUM(IF(Inventory!$B$10:$B$1000=$B182,IF(Inventory!$C$10:$C$1000=$C182,IF(Inventory!$D$10:$D$1000=$D182,IF(Inventory!$J$10:$J$1000=frig,Inventory!$AC$10:$AC$1000)))))+SUM(IF(Inventory!$B$10:$B$1000=$B182,IF(Inventory!$C$10:$C$1000=$C182,IF(Inventory!$D$10:$D$1000=$D182,IF(Inventory!$J$10:$J$1000=wicr,Inventory!$AC$10:$AC$1000))))))</f>
        <v/>
      </c>
      <c r="AG182" s="121" t="str">
        <f t="array" ref="AG182">IF($D182="","",SUM(IF(Inventory!$B$10:$B$1000=$B182,IF(Inventory!$C$10:$C$1000=$C182,IF(Inventory!$D$10:$D$1000=$D182,IF(Inventory!$J$10:$J$1000=frig,IF(Inventory!$P$10:$P$1000=AG$9,Inventory!$AC$10:$AC$1000))))))+SUM(IF(Inventory!$B$10:$B$1000=$B182,IF(Inventory!$C$10:$C$1000=$C182,IF(Inventory!$D$10:$D$1000=$D182,IF(Inventory!$J$10:$J$1000=wicr,IF(Inventory!$P$10:$P$1000=AG$9,Inventory!$AC$10:$AC$1000)))))))</f>
        <v/>
      </c>
      <c r="AH182" s="121" t="str">
        <f t="array" ref="AH182">IF($D182="","",SUM(IF(Inventory!$B$10:$B$1000=$B182,IF(Inventory!$C$10:$C$1000=$C182,IF(Inventory!$D$10:$D$1000=$D182,IF(Inventory!$J$10:$J$1000=frig,IF(Inventory!$P$10:$P$1000=AH$9,Inventory!$AC$10:$AC$1000))))))+SUM(IF(Inventory!$B$10:$B$1000=$B182,IF(Inventory!$C$10:$C$1000=$C182,IF(Inventory!$D$10:$D$1000=$D182,IF(Inventory!$J$10:$J$1000=wicr,IF(Inventory!$P$10:$P$1000=AH$9,Inventory!$AC$10:$AC$1000)))))))</f>
        <v/>
      </c>
      <c r="AI182" s="121" t="str">
        <f t="array" ref="AI182">IF($D182="","",SUM(IF(Inventory!$B$10:$B$1000=$B182,IF(Inventory!$C$10:$C$1000=$C182,IF(Inventory!$D$10:$D$1000=$D182,IF(Inventory!$J$10:$J$1000=frig,IF(Inventory!$P$10:$P$1000=AI$9,Inventory!$AC$10:$AC$1000))))))+SUM(IF(Inventory!$B$10:$B$1000=$B182,IF(Inventory!$C$10:$C$1000=$C182,IF(Inventory!$D$10:$D$1000=$D182,IF(Inventory!$J$10:$J$1000=wicr,IF(Inventory!$P$10:$P$1000=AI$9,Inventory!$AC$10:$AC$1000)))))))</f>
        <v/>
      </c>
      <c r="AJ182" s="121" t="str">
        <f t="array" ref="AJ182">IF($D182="","",SUM(IF(Inventory!$B$10:$B$1000=$B182,IF(Inventory!$C$10:$C$1000=$C182,IF(Inventory!$D$10:$D$1000=$D182,IF(Inventory!$J$10:$J$1000=frig,IF(Inventory!$P$10:$P$1000=AJ$9,Inventory!$AC$10:$AC$1000))))))+SUM(IF(Inventory!$B$10:$B$1000=$B182,IF(Inventory!$C$10:$C$1000=$C182,IF(Inventory!$D$10:$D$1000=$D182,IF(Inventory!$J$10:$J$1000=wicr,IF(Inventory!$P$10:$P$1000=AJ$9,Inventory!$AC$10:$AC$1000)))))))</f>
        <v/>
      </c>
      <c r="AK182" s="121" t="str">
        <f t="array" ref="AK182">IF($D182="","",SUM(IF(Inventory!$B$10:$B$1000=$B182,IF(Inventory!$C$10:$C$1000=$C182,IF(Inventory!$D$10:$D$1000=$D182,IF(Inventory!$J$10:$J$1000=frig,IF(Inventory!$P$10:$P$1000=AK$9,Inventory!$AC$10:$AC$1000))))))+SUM(IF(Inventory!$B$10:$B$1000=$B182,IF(Inventory!$C$10:$C$1000=$C182,IF(Inventory!$D$10:$D$1000=$D182,IF(Inventory!$J$10:$J$1000=wicr,IF(Inventory!$P$10:$P$1000=AK$9,Inventory!$AC$10:$AC$1000)))))))</f>
        <v/>
      </c>
      <c r="AL182" s="123" t="str">
        <f t="shared" si="38"/>
        <v/>
      </c>
      <c r="AM182" s="121" t="str">
        <f t="array" ref="AM182">IF($D182="","",SUM(IF(Inventory!$B$10:$B$1000=$B182,IF(Inventory!$C$10:$C$1000=$C182,IF(Inventory!$D$10:$D$1000=$D182,IF(Inventory!$J$10:$J$1000=freez,Inventory!$AD$10:$AD$1000)))))+SUM(IF(Inventory!$B$10:$B$1000=$B182,IF(Inventory!$C$10:$C$1000=$C182,IF(Inventory!$D$10:$D$1000=$D182,IF(Inventory!$J$10:$J$1000=wifr,Inventory!$AD$10:$AD$1000))))))</f>
        <v/>
      </c>
      <c r="AN182" s="121" t="str">
        <f t="array" ref="AN182">IF($D182="","",SUM(IF(Inventory!$B$10:$B$1000=$B182,IF(Inventory!$C$10:$C$1000=$C182,IF(Inventory!$D$10:$D$1000=$D182,IF(Inventory!$J$10:$J$1000=freez,IF(Inventory!$P$10:$P$1000=AN$9,Inventory!$AD$10:$AD$1000))))))+SUM(IF(Inventory!$B$10:$B$1000=$B182,IF(Inventory!$C$10:$C$1000=$C182,IF(Inventory!$D$10:$D$1000=$D182,IF(Inventory!$J$10:$J$1000=wifr,IF(Inventory!$P$10:$P$1000=AN$9,Inventory!$AD$10:$AD$1000)))))))</f>
        <v/>
      </c>
      <c r="AO182" s="121" t="str">
        <f t="array" ref="AO182">IF($D182="","",SUM(IF(Inventory!$B$10:$B$1000=$B182,IF(Inventory!$C$10:$C$1000=$C182,IF(Inventory!$D$10:$D$1000=$D182,IF(Inventory!$J$10:$J$1000=freez,IF(Inventory!$P$10:$P$1000=AO$9,Inventory!$AD$10:$AD$1000))))))+SUM(IF(Inventory!$B$10:$B$1000=$B182,IF(Inventory!$C$10:$C$1000=$C182,IF(Inventory!$D$10:$D$1000=$D182,IF(Inventory!$J$10:$J$1000=wifr,IF(Inventory!$P$10:$P$1000=AO$9,Inventory!$AD$10:$AD$1000)))))))</f>
        <v/>
      </c>
      <c r="AP182" s="121" t="str">
        <f t="array" ref="AP182">IF($D182="","",SUM(IF(Inventory!$B$10:$B$1000=$B182,IF(Inventory!$C$10:$C$1000=$C182,IF(Inventory!$D$10:$D$1000=$D182,IF(Inventory!$J$10:$J$1000=freez,IF(Inventory!$P$10:$P$1000=AP$9,Inventory!$AD$10:$AD$1000))))))+SUM(IF(Inventory!$B$10:$B$1000=$B182,IF(Inventory!$C$10:$C$1000=$C182,IF(Inventory!$D$10:$D$1000=$D182,IF(Inventory!$J$10:$J$1000=wifr,IF(Inventory!$P$10:$P$1000=AP$9,Inventory!$AD$10:$AD$1000)))))))</f>
        <v/>
      </c>
      <c r="AQ182" s="121" t="str">
        <f t="array" ref="AQ182">IF($D182="","",SUM(IF(Inventory!$B$10:$B$1000=$B182,IF(Inventory!$C$10:$C$1000=$C182,IF(Inventory!$D$10:$D$1000=$D182,IF(Inventory!$J$10:$J$1000=freez,IF(Inventory!$P$10:$P$1000=AQ$9,Inventory!$AD$10:$AD$1000))))))+SUM(IF(Inventory!$B$10:$B$1000=$B182,IF(Inventory!$C$10:$C$1000=$C182,IF(Inventory!$D$10:$D$1000=$D182,IF(Inventory!$J$10:$J$1000=wifr,IF(Inventory!$P$10:$P$1000=AQ$9,Inventory!$AD$10:$AD$1000)))))))</f>
        <v/>
      </c>
      <c r="AR182" s="121" t="str">
        <f t="array" ref="AR182">IF($D182="","",SUM(IF(Inventory!$B$10:$B$1000=$B182,IF(Inventory!$C$10:$C$1000=$C182,IF(Inventory!$D$10:$D$1000=$D182,IF(Inventory!$J$10:$J$1000=freez,IF(Inventory!$P$10:$P$1000=AR$9,Inventory!$AD$10:$AD$1000))))))+SUM(IF(Inventory!$B$10:$B$1000=$B182,IF(Inventory!$C$10:$C$1000=$C182,IF(Inventory!$D$10:$D$1000=$D182,IF(Inventory!$J$10:$J$1000=wifr,IF(Inventory!$P$10:$P$1000=AR$9,Inventory!$AD$10:$AD$1000)))))))</f>
        <v/>
      </c>
      <c r="AS182" s="124" t="str">
        <f t="shared" si="39"/>
        <v/>
      </c>
      <c r="AU182" s="352"/>
      <c r="AV182" s="352"/>
      <c r="AX182" s="125">
        <f>IF($C182="",0,Prog!$H180*AX$6*($AU182+$AV182)/12000)</f>
        <v>0</v>
      </c>
      <c r="AY182" s="125">
        <f>IF($C182="",0,Prog!$H180*AY$6*($AU182+$AV182)/12000)</f>
        <v>0</v>
      </c>
      <c r="AZ182" s="121"/>
    </row>
    <row r="183" spans="1:52" ht="16.5" x14ac:dyDescent="0.3">
      <c r="A183" s="279" t="str">
        <f>IF(Prog!B181="","",Prog!B181)</f>
        <v/>
      </c>
      <c r="B183" s="279" t="str">
        <f>IF(Prog!C181="","",Prog!C181)</f>
        <v/>
      </c>
      <c r="C183" s="279" t="str">
        <f>IF(Prog!D181="","",Prog!D181)</f>
        <v/>
      </c>
      <c r="D183" s="120"/>
      <c r="E183" s="121" t="str">
        <f t="array" ref="E183">IF($D183="","",COUNT(IF(Inventory!$B$10:$B$1000=$B183,IF(Inventory!$C$10:$C$1000=$C183,IF(Inventory!$D$10:$D$1000=$D183,IF(Inventory!$P$10:$P$1000=E$9,1))))))</f>
        <v/>
      </c>
      <c r="F183" s="121" t="str">
        <f t="array" ref="F183">IF($D183="","",COUNT(IF(Inventory!$B$10:$B$1000=$B183,IF(Inventory!$C$10:$C$1000=$C183,IF(Inventory!$D$10:$D$1000=$D183,IF(Inventory!$P$10:$P$1000=F$9,1))))))</f>
        <v/>
      </c>
      <c r="G183" s="121" t="str">
        <f t="array" ref="G183">IF($D183="","",COUNT(IF(Inventory!$B$10:$B$1000=$B183,IF(Inventory!$C$10:$C$1000=$C183,IF(Inventory!$D$10:$D$1000=$D183,IF(Inventory!$P$10:$P$1000=G$9,1))))))</f>
        <v/>
      </c>
      <c r="H183" s="121" t="str">
        <f t="array" ref="H183">IF($D183="","",COUNT(IF(Inventory!$B$10:$B$1000=$B183,IF(Inventory!$C$10:$C$1000=$C183,IF(Inventory!$D$10:$D$1000=$D183,IF(Inventory!$P$10:$P$1000=H$9,1))))))</f>
        <v/>
      </c>
      <c r="I183" s="121" t="str">
        <f t="array" ref="I183">IF($D183="","",COUNT(IF(Inventory!$B$10:$B$1000=$B183,IF(Inventory!$C$10:$C$1000=$C183,IF(Inventory!$D$10:$D$1000=$D183,IF(Inventory!$P$10:$P$1000=I$9,1))))))</f>
        <v/>
      </c>
      <c r="J183" s="121">
        <f t="shared" si="34"/>
        <v>0</v>
      </c>
      <c r="K183" s="121" t="str">
        <f t="array" ref="K183">IF($D183="","",COUNT(IF(Inventory!$B$10:$B$1000=$B183,IF(Inventory!$C$10:$C$1000=$C183,IF(Inventory!$D$10:$D$1000=$D183,IF(Inventory!$J$10:$J$1000=wicr,1)))))+COUNT(IF(Inventory!$B$10:$B$1000=$B183,IF(Inventory!$C$10:$C$1000=$C183,IF(Inventory!$D$10:$D$1000=$D183,IF(Inventory!$J$10:$J$1000=wifr,1))))))</f>
        <v/>
      </c>
      <c r="L183" s="121" t="str">
        <f t="array" ref="L183">IF($D183="","",COUNT(IF(Inventory!$B$10:$B$1000=$B183,IF(Inventory!$C$10:$C$1000=$C183,IF(Inventory!$D$10:$D$1000=$D183,IF(Inventory!$J$10:$J$1000=wicr,IF(Inventory!$P$10:$P$1000=L$9,1))))))+COUNT(IF(Inventory!$B$10:$B$1000=$B183,IF(Inventory!$C$10:$C$1000=$C183,IF(Inventory!$D$10:$D$1000=$D183,IF(Inventory!$J$10:$J$1000=wifr,IF(Inventory!$P$10:$P$1000=L$9,1)))))))</f>
        <v/>
      </c>
      <c r="M183" s="121" t="str">
        <f t="array" ref="M183">IF($D183="","",COUNT(IF(Inventory!$B$10:$B$1000=$B183,IF(Inventory!$C$10:$C$1000=$C183,IF(Inventory!$D$10:$D$1000=$D183,IF(Inventory!$J$10:$J$1000=wicr,IF(Inventory!$P$10:$P$1000=M$9,1))))))+COUNT(IF(Inventory!$B$10:$B$1000=$B183,IF(Inventory!$C$10:$C$1000=$C183,IF(Inventory!$D$10:$D$1000=$D183,IF(Inventory!$J$10:$J$1000=wifr,IF(Inventory!$P$10:$P$1000=M$9,1)))))))</f>
        <v/>
      </c>
      <c r="N183" s="121" t="str">
        <f t="array" ref="N183">IF($D183="","",COUNT(IF(Inventory!$B$10:$B$1000=$B183,IF(Inventory!$C$10:$C$1000=$C183,IF(Inventory!$D$10:$D$1000=$D183,IF(Inventory!$J$10:$J$1000=wicr,IF(Inventory!$P$10:$P$1000=N$9,1))))))+COUNT(IF(Inventory!$B$10:$B$1000=$B183,IF(Inventory!$C$10:$C$1000=$C183,IF(Inventory!$D$10:$D$1000=$D183,IF(Inventory!$J$10:$J$1000=wifr,IF(Inventory!$P$10:$P$1000=N$9,1)))))))</f>
        <v/>
      </c>
      <c r="O183" s="121" t="str">
        <f t="array" ref="O183">IF($D183="","",COUNT(IF(Inventory!$B$10:$B$1000=$B183,IF(Inventory!$C$10:$C$1000=$C183,IF(Inventory!$D$10:$D$1000=$D183,IF(Inventory!$J$10:$J$1000=wicr,IF(Inventory!$P$10:$P$1000=O$9,1))))))+COUNT(IF(Inventory!$B$10:$B$1000=$B183,IF(Inventory!$C$10:$C$1000=$C183,IF(Inventory!$D$10:$D$1000=$D183,IF(Inventory!$J$10:$J$1000=wifr,IF(Inventory!$P$10:$P$1000=O$9,1)))))))</f>
        <v/>
      </c>
      <c r="P183" s="121" t="str">
        <f t="array" ref="P183">IF($D183="","",COUNT(IF(Inventory!$B$10:$B$1000=$B183,IF(Inventory!$C$10:$C$1000=$C183,IF(Inventory!$D$10:$D$1000=$D183,IF(Inventory!$J$10:$J$1000=wicr,IF(Inventory!$P$10:$P$1000=P$9,1))))))+COUNT(IF(Inventory!$B$10:$B$1000=$B183,IF(Inventory!$C$10:$C$1000=$C183,IF(Inventory!$D$10:$D$1000=$D183,IF(Inventory!$J$10:$J$1000=wifr,IF(Inventory!$P$10:$P$1000=P$9,1)))))))</f>
        <v/>
      </c>
      <c r="Q183" s="122" t="str">
        <f t="shared" si="35"/>
        <v/>
      </c>
      <c r="R183" s="121" t="str">
        <f t="array" ref="R183">IF($D183="","",COUNT(IF(Inventory!$B$10:$B$1000=$B183,IF(Inventory!$C$10:$C$1000=$C183,IF(Inventory!$D$10:$D$1000=$D183,IF(Inventory!$J$10:$J$1000=frig,1))))))</f>
        <v/>
      </c>
      <c r="S183" s="121" t="str">
        <f t="array" ref="S183">IF($D183="","",COUNT(IF(Inventory!$B$10:$B$1000=$B183,IF(Inventory!$C$10:$C$1000=$C183,IF(Inventory!$D$10:$D$1000=$D183,IF(Inventory!$J$10:$J$1000=frig,IF(Inventory!$P$10:$P$1000=S$9,1)))))))</f>
        <v/>
      </c>
      <c r="T183" s="121" t="str">
        <f t="array" ref="T183">IF($D183="","",COUNT(IF(Inventory!$B$10:$B$1000=$B183,IF(Inventory!$C$10:$C$1000=$C183,IF(Inventory!$D$10:$D$1000=$D183,IF(Inventory!$J$10:$J$1000=frig,IF(Inventory!$P$10:$P$1000=T$9,1)))))))</f>
        <v/>
      </c>
      <c r="U183" s="121" t="str">
        <f t="array" ref="U183">IF($D183="","",COUNT(IF(Inventory!$B$10:$B$1000=$B183,IF(Inventory!$C$10:$C$1000=$C183,IF(Inventory!$D$10:$D$1000=$D183,IF(Inventory!$J$10:$J$1000=frig,IF(Inventory!$P$10:$P$1000=U$9,1)))))))</f>
        <v/>
      </c>
      <c r="V183" s="121" t="str">
        <f t="array" ref="V183">IF($D183="","",COUNT(IF(Inventory!$B$10:$B$1000=$B183,IF(Inventory!$C$10:$C$1000=$C183,IF(Inventory!$D$10:$D$1000=$D183,IF(Inventory!$J$10:$J$1000=frig,IF(Inventory!$P$10:$P$1000=V$9,1)))))))</f>
        <v/>
      </c>
      <c r="W183" s="121" t="str">
        <f t="array" ref="W183">IF($D183="","",COUNT(IF(Inventory!$B$10:$B$1000=$B183,IF(Inventory!$C$10:$C$1000=$C183,IF(Inventory!$D$10:$D$1000=$D183,IF(Inventory!$J$10:$J$1000=frig,IF(Inventory!$P$10:$P$1000=W$9,1)))))))</f>
        <v/>
      </c>
      <c r="X183" s="122" t="str">
        <f t="shared" si="36"/>
        <v/>
      </c>
      <c r="Y183" s="121" t="str">
        <f t="array" ref="Y183">IF($D183="","",COUNT(IF(Inventory!$B$10:$B$1000=$B183,IF(Inventory!$C$10:$C$1000=$C183,IF(Inventory!$D$10:$D$1000=$D183,IF(Inventory!$J$10:$J$1000=freez,1))))))</f>
        <v/>
      </c>
      <c r="Z183" s="121" t="str">
        <f t="array" ref="Z183">IF($D183="","",COUNT(IF(Inventory!$B$10:$B$1000=$B183,IF(Inventory!$C$10:$C$1000=$C183,IF(Inventory!$D$10:$D$1000=$D183,IF(Inventory!$J$10:$J$1000=freez,IF(Inventory!$P$10:$P$1000=Z$9,1)))))))</f>
        <v/>
      </c>
      <c r="AA183" s="121" t="str">
        <f t="array" ref="AA183">IF($D183="","",COUNT(IF(Inventory!$B$10:$B$1000=$B183,IF(Inventory!$C$10:$C$1000=$C183,IF(Inventory!$D$10:$D$1000=$D183,IF(Inventory!$J$10:$J$1000=freez,IF(Inventory!$P$10:$P$1000=AA$9,1)))))))</f>
        <v/>
      </c>
      <c r="AB183" s="121" t="str">
        <f t="array" ref="AB183">IF($D183="","",COUNT(IF(Inventory!$B$10:$B$1000=$B183,IF(Inventory!$C$10:$C$1000=$C183,IF(Inventory!$D$10:$D$1000=$D183,IF(Inventory!$J$10:$J$1000=freez,IF(Inventory!$P$10:$P$1000=AB$9,1)))))))</f>
        <v/>
      </c>
      <c r="AC183" s="121" t="str">
        <f t="array" ref="AC183">IF($D183="","",COUNT(IF(Inventory!$B$10:$B$1000=$B183,IF(Inventory!$C$10:$C$1000=$C183,IF(Inventory!$D$10:$D$1000=$D183,IF(Inventory!$J$10:$J$1000=freez,IF(Inventory!$P$10:$P$1000=AC$9,1)))))))</f>
        <v/>
      </c>
      <c r="AD183" s="121" t="str">
        <f t="array" ref="AD183">IF($D183="","",COUNT(IF(Inventory!$B$10:$B$1000=$B183,IF(Inventory!$C$10:$C$1000=$C183,IF(Inventory!$D$10:$D$1000=$D183,IF(Inventory!$J$10:$J$1000=freez,IF(Inventory!$P$10:$P$1000=AD$9,1)))))))</f>
        <v/>
      </c>
      <c r="AE183" s="122" t="str">
        <f t="shared" si="37"/>
        <v/>
      </c>
      <c r="AF183" s="121" t="str">
        <f t="array" ref="AF183">IF($D183="","",SUM(IF(Inventory!$B$10:$B$1000=$B183,IF(Inventory!$C$10:$C$1000=$C183,IF(Inventory!$D$10:$D$1000=$D183,IF(Inventory!$J$10:$J$1000=frig,Inventory!$AC$10:$AC$1000)))))+SUM(IF(Inventory!$B$10:$B$1000=$B183,IF(Inventory!$C$10:$C$1000=$C183,IF(Inventory!$D$10:$D$1000=$D183,IF(Inventory!$J$10:$J$1000=wicr,Inventory!$AC$10:$AC$1000))))))</f>
        <v/>
      </c>
      <c r="AG183" s="121" t="str">
        <f t="array" ref="AG183">IF($D183="","",SUM(IF(Inventory!$B$10:$B$1000=$B183,IF(Inventory!$C$10:$C$1000=$C183,IF(Inventory!$D$10:$D$1000=$D183,IF(Inventory!$J$10:$J$1000=frig,IF(Inventory!$P$10:$P$1000=AG$9,Inventory!$AC$10:$AC$1000))))))+SUM(IF(Inventory!$B$10:$B$1000=$B183,IF(Inventory!$C$10:$C$1000=$C183,IF(Inventory!$D$10:$D$1000=$D183,IF(Inventory!$J$10:$J$1000=wicr,IF(Inventory!$P$10:$P$1000=AG$9,Inventory!$AC$10:$AC$1000)))))))</f>
        <v/>
      </c>
      <c r="AH183" s="121" t="str">
        <f t="array" ref="AH183">IF($D183="","",SUM(IF(Inventory!$B$10:$B$1000=$B183,IF(Inventory!$C$10:$C$1000=$C183,IF(Inventory!$D$10:$D$1000=$D183,IF(Inventory!$J$10:$J$1000=frig,IF(Inventory!$P$10:$P$1000=AH$9,Inventory!$AC$10:$AC$1000))))))+SUM(IF(Inventory!$B$10:$B$1000=$B183,IF(Inventory!$C$10:$C$1000=$C183,IF(Inventory!$D$10:$D$1000=$D183,IF(Inventory!$J$10:$J$1000=wicr,IF(Inventory!$P$10:$P$1000=AH$9,Inventory!$AC$10:$AC$1000)))))))</f>
        <v/>
      </c>
      <c r="AI183" s="121" t="str">
        <f t="array" ref="AI183">IF($D183="","",SUM(IF(Inventory!$B$10:$B$1000=$B183,IF(Inventory!$C$10:$C$1000=$C183,IF(Inventory!$D$10:$D$1000=$D183,IF(Inventory!$J$10:$J$1000=frig,IF(Inventory!$P$10:$P$1000=AI$9,Inventory!$AC$10:$AC$1000))))))+SUM(IF(Inventory!$B$10:$B$1000=$B183,IF(Inventory!$C$10:$C$1000=$C183,IF(Inventory!$D$10:$D$1000=$D183,IF(Inventory!$J$10:$J$1000=wicr,IF(Inventory!$P$10:$P$1000=AI$9,Inventory!$AC$10:$AC$1000)))))))</f>
        <v/>
      </c>
      <c r="AJ183" s="121" t="str">
        <f t="array" ref="AJ183">IF($D183="","",SUM(IF(Inventory!$B$10:$B$1000=$B183,IF(Inventory!$C$10:$C$1000=$C183,IF(Inventory!$D$10:$D$1000=$D183,IF(Inventory!$J$10:$J$1000=frig,IF(Inventory!$P$10:$P$1000=AJ$9,Inventory!$AC$10:$AC$1000))))))+SUM(IF(Inventory!$B$10:$B$1000=$B183,IF(Inventory!$C$10:$C$1000=$C183,IF(Inventory!$D$10:$D$1000=$D183,IF(Inventory!$J$10:$J$1000=wicr,IF(Inventory!$P$10:$P$1000=AJ$9,Inventory!$AC$10:$AC$1000)))))))</f>
        <v/>
      </c>
      <c r="AK183" s="121" t="str">
        <f t="array" ref="AK183">IF($D183="","",SUM(IF(Inventory!$B$10:$B$1000=$B183,IF(Inventory!$C$10:$C$1000=$C183,IF(Inventory!$D$10:$D$1000=$D183,IF(Inventory!$J$10:$J$1000=frig,IF(Inventory!$P$10:$P$1000=AK$9,Inventory!$AC$10:$AC$1000))))))+SUM(IF(Inventory!$B$10:$B$1000=$B183,IF(Inventory!$C$10:$C$1000=$C183,IF(Inventory!$D$10:$D$1000=$D183,IF(Inventory!$J$10:$J$1000=wicr,IF(Inventory!$P$10:$P$1000=AK$9,Inventory!$AC$10:$AC$1000)))))))</f>
        <v/>
      </c>
      <c r="AL183" s="123" t="str">
        <f t="shared" si="38"/>
        <v/>
      </c>
      <c r="AM183" s="121" t="str">
        <f t="array" ref="AM183">IF($D183="","",SUM(IF(Inventory!$B$10:$B$1000=$B183,IF(Inventory!$C$10:$C$1000=$C183,IF(Inventory!$D$10:$D$1000=$D183,IF(Inventory!$J$10:$J$1000=freez,Inventory!$AD$10:$AD$1000)))))+SUM(IF(Inventory!$B$10:$B$1000=$B183,IF(Inventory!$C$10:$C$1000=$C183,IF(Inventory!$D$10:$D$1000=$D183,IF(Inventory!$J$10:$J$1000=wifr,Inventory!$AD$10:$AD$1000))))))</f>
        <v/>
      </c>
      <c r="AN183" s="121" t="str">
        <f t="array" ref="AN183">IF($D183="","",SUM(IF(Inventory!$B$10:$B$1000=$B183,IF(Inventory!$C$10:$C$1000=$C183,IF(Inventory!$D$10:$D$1000=$D183,IF(Inventory!$J$10:$J$1000=freez,IF(Inventory!$P$10:$P$1000=AN$9,Inventory!$AD$10:$AD$1000))))))+SUM(IF(Inventory!$B$10:$B$1000=$B183,IF(Inventory!$C$10:$C$1000=$C183,IF(Inventory!$D$10:$D$1000=$D183,IF(Inventory!$J$10:$J$1000=wifr,IF(Inventory!$P$10:$P$1000=AN$9,Inventory!$AD$10:$AD$1000)))))))</f>
        <v/>
      </c>
      <c r="AO183" s="121" t="str">
        <f t="array" ref="AO183">IF($D183="","",SUM(IF(Inventory!$B$10:$B$1000=$B183,IF(Inventory!$C$10:$C$1000=$C183,IF(Inventory!$D$10:$D$1000=$D183,IF(Inventory!$J$10:$J$1000=freez,IF(Inventory!$P$10:$P$1000=AO$9,Inventory!$AD$10:$AD$1000))))))+SUM(IF(Inventory!$B$10:$B$1000=$B183,IF(Inventory!$C$10:$C$1000=$C183,IF(Inventory!$D$10:$D$1000=$D183,IF(Inventory!$J$10:$J$1000=wifr,IF(Inventory!$P$10:$P$1000=AO$9,Inventory!$AD$10:$AD$1000)))))))</f>
        <v/>
      </c>
      <c r="AP183" s="121" t="str">
        <f t="array" ref="AP183">IF($D183="","",SUM(IF(Inventory!$B$10:$B$1000=$B183,IF(Inventory!$C$10:$C$1000=$C183,IF(Inventory!$D$10:$D$1000=$D183,IF(Inventory!$J$10:$J$1000=freez,IF(Inventory!$P$10:$P$1000=AP$9,Inventory!$AD$10:$AD$1000))))))+SUM(IF(Inventory!$B$10:$B$1000=$B183,IF(Inventory!$C$10:$C$1000=$C183,IF(Inventory!$D$10:$D$1000=$D183,IF(Inventory!$J$10:$J$1000=wifr,IF(Inventory!$P$10:$P$1000=AP$9,Inventory!$AD$10:$AD$1000)))))))</f>
        <v/>
      </c>
      <c r="AQ183" s="121" t="str">
        <f t="array" ref="AQ183">IF($D183="","",SUM(IF(Inventory!$B$10:$B$1000=$B183,IF(Inventory!$C$10:$C$1000=$C183,IF(Inventory!$D$10:$D$1000=$D183,IF(Inventory!$J$10:$J$1000=freez,IF(Inventory!$P$10:$P$1000=AQ$9,Inventory!$AD$10:$AD$1000))))))+SUM(IF(Inventory!$B$10:$B$1000=$B183,IF(Inventory!$C$10:$C$1000=$C183,IF(Inventory!$D$10:$D$1000=$D183,IF(Inventory!$J$10:$J$1000=wifr,IF(Inventory!$P$10:$P$1000=AQ$9,Inventory!$AD$10:$AD$1000)))))))</f>
        <v/>
      </c>
      <c r="AR183" s="121" t="str">
        <f t="array" ref="AR183">IF($D183="","",SUM(IF(Inventory!$B$10:$B$1000=$B183,IF(Inventory!$C$10:$C$1000=$C183,IF(Inventory!$D$10:$D$1000=$D183,IF(Inventory!$J$10:$J$1000=freez,IF(Inventory!$P$10:$P$1000=AR$9,Inventory!$AD$10:$AD$1000))))))+SUM(IF(Inventory!$B$10:$B$1000=$B183,IF(Inventory!$C$10:$C$1000=$C183,IF(Inventory!$D$10:$D$1000=$D183,IF(Inventory!$J$10:$J$1000=wifr,IF(Inventory!$P$10:$P$1000=AR$9,Inventory!$AD$10:$AD$1000)))))))</f>
        <v/>
      </c>
      <c r="AS183" s="124" t="str">
        <f t="shared" si="39"/>
        <v/>
      </c>
      <c r="AU183" s="352"/>
      <c r="AV183" s="352"/>
      <c r="AX183" s="125">
        <f>IF($C183="",0,Prog!$H181*AX$6*($AU183+$AV183)/12000)</f>
        <v>0</v>
      </c>
      <c r="AY183" s="125">
        <f>IF($C183="",0,Prog!$H181*AY$6*($AU183+$AV183)/12000)</f>
        <v>0</v>
      </c>
      <c r="AZ183" s="121"/>
    </row>
    <row r="184" spans="1:52" ht="16.5" x14ac:dyDescent="0.3">
      <c r="A184" s="279" t="str">
        <f>IF(Prog!B182="","",Prog!B182)</f>
        <v/>
      </c>
      <c r="B184" s="279" t="str">
        <f>IF(Prog!C182="","",Prog!C182)</f>
        <v/>
      </c>
      <c r="C184" s="279" t="str">
        <f>IF(Prog!D182="","",Prog!D182)</f>
        <v/>
      </c>
      <c r="D184" s="120"/>
      <c r="E184" s="121" t="str">
        <f t="array" ref="E184">IF($D184="","",COUNT(IF(Inventory!$B$10:$B$1000=$B184,IF(Inventory!$C$10:$C$1000=$C184,IF(Inventory!$D$10:$D$1000=$D184,IF(Inventory!$P$10:$P$1000=E$9,1))))))</f>
        <v/>
      </c>
      <c r="F184" s="121" t="str">
        <f t="array" ref="F184">IF($D184="","",COUNT(IF(Inventory!$B$10:$B$1000=$B184,IF(Inventory!$C$10:$C$1000=$C184,IF(Inventory!$D$10:$D$1000=$D184,IF(Inventory!$P$10:$P$1000=F$9,1))))))</f>
        <v/>
      </c>
      <c r="G184" s="121" t="str">
        <f t="array" ref="G184">IF($D184="","",COUNT(IF(Inventory!$B$10:$B$1000=$B184,IF(Inventory!$C$10:$C$1000=$C184,IF(Inventory!$D$10:$D$1000=$D184,IF(Inventory!$P$10:$P$1000=G$9,1))))))</f>
        <v/>
      </c>
      <c r="H184" s="121" t="str">
        <f t="array" ref="H184">IF($D184="","",COUNT(IF(Inventory!$B$10:$B$1000=$B184,IF(Inventory!$C$10:$C$1000=$C184,IF(Inventory!$D$10:$D$1000=$D184,IF(Inventory!$P$10:$P$1000=H$9,1))))))</f>
        <v/>
      </c>
      <c r="I184" s="121" t="str">
        <f t="array" ref="I184">IF($D184="","",COUNT(IF(Inventory!$B$10:$B$1000=$B184,IF(Inventory!$C$10:$C$1000=$C184,IF(Inventory!$D$10:$D$1000=$D184,IF(Inventory!$P$10:$P$1000=I$9,1))))))</f>
        <v/>
      </c>
      <c r="J184" s="121">
        <f t="shared" si="34"/>
        <v>0</v>
      </c>
      <c r="K184" s="121" t="str">
        <f t="array" ref="K184">IF($D184="","",COUNT(IF(Inventory!$B$10:$B$1000=$B184,IF(Inventory!$C$10:$C$1000=$C184,IF(Inventory!$D$10:$D$1000=$D184,IF(Inventory!$J$10:$J$1000=wicr,1)))))+COUNT(IF(Inventory!$B$10:$B$1000=$B184,IF(Inventory!$C$10:$C$1000=$C184,IF(Inventory!$D$10:$D$1000=$D184,IF(Inventory!$J$10:$J$1000=wifr,1))))))</f>
        <v/>
      </c>
      <c r="L184" s="121" t="str">
        <f t="array" ref="L184">IF($D184="","",COUNT(IF(Inventory!$B$10:$B$1000=$B184,IF(Inventory!$C$10:$C$1000=$C184,IF(Inventory!$D$10:$D$1000=$D184,IF(Inventory!$J$10:$J$1000=wicr,IF(Inventory!$P$10:$P$1000=L$9,1))))))+COUNT(IF(Inventory!$B$10:$B$1000=$B184,IF(Inventory!$C$10:$C$1000=$C184,IF(Inventory!$D$10:$D$1000=$D184,IF(Inventory!$J$10:$J$1000=wifr,IF(Inventory!$P$10:$P$1000=L$9,1)))))))</f>
        <v/>
      </c>
      <c r="M184" s="121" t="str">
        <f t="array" ref="M184">IF($D184="","",COUNT(IF(Inventory!$B$10:$B$1000=$B184,IF(Inventory!$C$10:$C$1000=$C184,IF(Inventory!$D$10:$D$1000=$D184,IF(Inventory!$J$10:$J$1000=wicr,IF(Inventory!$P$10:$P$1000=M$9,1))))))+COUNT(IF(Inventory!$B$10:$B$1000=$B184,IF(Inventory!$C$10:$C$1000=$C184,IF(Inventory!$D$10:$D$1000=$D184,IF(Inventory!$J$10:$J$1000=wifr,IF(Inventory!$P$10:$P$1000=M$9,1)))))))</f>
        <v/>
      </c>
      <c r="N184" s="121" t="str">
        <f t="array" ref="N184">IF($D184="","",COUNT(IF(Inventory!$B$10:$B$1000=$B184,IF(Inventory!$C$10:$C$1000=$C184,IF(Inventory!$D$10:$D$1000=$D184,IF(Inventory!$J$10:$J$1000=wicr,IF(Inventory!$P$10:$P$1000=N$9,1))))))+COUNT(IF(Inventory!$B$10:$B$1000=$B184,IF(Inventory!$C$10:$C$1000=$C184,IF(Inventory!$D$10:$D$1000=$D184,IF(Inventory!$J$10:$J$1000=wifr,IF(Inventory!$P$10:$P$1000=N$9,1)))))))</f>
        <v/>
      </c>
      <c r="O184" s="121" t="str">
        <f t="array" ref="O184">IF($D184="","",COUNT(IF(Inventory!$B$10:$B$1000=$B184,IF(Inventory!$C$10:$C$1000=$C184,IF(Inventory!$D$10:$D$1000=$D184,IF(Inventory!$J$10:$J$1000=wicr,IF(Inventory!$P$10:$P$1000=O$9,1))))))+COUNT(IF(Inventory!$B$10:$B$1000=$B184,IF(Inventory!$C$10:$C$1000=$C184,IF(Inventory!$D$10:$D$1000=$D184,IF(Inventory!$J$10:$J$1000=wifr,IF(Inventory!$P$10:$P$1000=O$9,1)))))))</f>
        <v/>
      </c>
      <c r="P184" s="121" t="str">
        <f t="array" ref="P184">IF($D184="","",COUNT(IF(Inventory!$B$10:$B$1000=$B184,IF(Inventory!$C$10:$C$1000=$C184,IF(Inventory!$D$10:$D$1000=$D184,IF(Inventory!$J$10:$J$1000=wicr,IF(Inventory!$P$10:$P$1000=P$9,1))))))+COUNT(IF(Inventory!$B$10:$B$1000=$B184,IF(Inventory!$C$10:$C$1000=$C184,IF(Inventory!$D$10:$D$1000=$D184,IF(Inventory!$J$10:$J$1000=wifr,IF(Inventory!$P$10:$P$1000=P$9,1)))))))</f>
        <v/>
      </c>
      <c r="Q184" s="122" t="str">
        <f t="shared" si="35"/>
        <v/>
      </c>
      <c r="R184" s="121" t="str">
        <f t="array" ref="R184">IF($D184="","",COUNT(IF(Inventory!$B$10:$B$1000=$B184,IF(Inventory!$C$10:$C$1000=$C184,IF(Inventory!$D$10:$D$1000=$D184,IF(Inventory!$J$10:$J$1000=frig,1))))))</f>
        <v/>
      </c>
      <c r="S184" s="121" t="str">
        <f t="array" ref="S184">IF($D184="","",COUNT(IF(Inventory!$B$10:$B$1000=$B184,IF(Inventory!$C$10:$C$1000=$C184,IF(Inventory!$D$10:$D$1000=$D184,IF(Inventory!$J$10:$J$1000=frig,IF(Inventory!$P$10:$P$1000=S$9,1)))))))</f>
        <v/>
      </c>
      <c r="T184" s="121" t="str">
        <f t="array" ref="T184">IF($D184="","",COUNT(IF(Inventory!$B$10:$B$1000=$B184,IF(Inventory!$C$10:$C$1000=$C184,IF(Inventory!$D$10:$D$1000=$D184,IF(Inventory!$J$10:$J$1000=frig,IF(Inventory!$P$10:$P$1000=T$9,1)))))))</f>
        <v/>
      </c>
      <c r="U184" s="121" t="str">
        <f t="array" ref="U184">IF($D184="","",COUNT(IF(Inventory!$B$10:$B$1000=$B184,IF(Inventory!$C$10:$C$1000=$C184,IF(Inventory!$D$10:$D$1000=$D184,IF(Inventory!$J$10:$J$1000=frig,IF(Inventory!$P$10:$P$1000=U$9,1)))))))</f>
        <v/>
      </c>
      <c r="V184" s="121" t="str">
        <f t="array" ref="V184">IF($D184="","",COUNT(IF(Inventory!$B$10:$B$1000=$B184,IF(Inventory!$C$10:$C$1000=$C184,IF(Inventory!$D$10:$D$1000=$D184,IF(Inventory!$J$10:$J$1000=frig,IF(Inventory!$P$10:$P$1000=V$9,1)))))))</f>
        <v/>
      </c>
      <c r="W184" s="121" t="str">
        <f t="array" ref="W184">IF($D184="","",COUNT(IF(Inventory!$B$10:$B$1000=$B184,IF(Inventory!$C$10:$C$1000=$C184,IF(Inventory!$D$10:$D$1000=$D184,IF(Inventory!$J$10:$J$1000=frig,IF(Inventory!$P$10:$P$1000=W$9,1)))))))</f>
        <v/>
      </c>
      <c r="X184" s="122" t="str">
        <f t="shared" si="36"/>
        <v/>
      </c>
      <c r="Y184" s="121" t="str">
        <f t="array" ref="Y184">IF($D184="","",COUNT(IF(Inventory!$B$10:$B$1000=$B184,IF(Inventory!$C$10:$C$1000=$C184,IF(Inventory!$D$10:$D$1000=$D184,IF(Inventory!$J$10:$J$1000=freez,1))))))</f>
        <v/>
      </c>
      <c r="Z184" s="121" t="str">
        <f t="array" ref="Z184">IF($D184="","",COUNT(IF(Inventory!$B$10:$B$1000=$B184,IF(Inventory!$C$10:$C$1000=$C184,IF(Inventory!$D$10:$D$1000=$D184,IF(Inventory!$J$10:$J$1000=freez,IF(Inventory!$P$10:$P$1000=Z$9,1)))))))</f>
        <v/>
      </c>
      <c r="AA184" s="121" t="str">
        <f t="array" ref="AA184">IF($D184="","",COUNT(IF(Inventory!$B$10:$B$1000=$B184,IF(Inventory!$C$10:$C$1000=$C184,IF(Inventory!$D$10:$D$1000=$D184,IF(Inventory!$J$10:$J$1000=freez,IF(Inventory!$P$10:$P$1000=AA$9,1)))))))</f>
        <v/>
      </c>
      <c r="AB184" s="121" t="str">
        <f t="array" ref="AB184">IF($D184="","",COUNT(IF(Inventory!$B$10:$B$1000=$B184,IF(Inventory!$C$10:$C$1000=$C184,IF(Inventory!$D$10:$D$1000=$D184,IF(Inventory!$J$10:$J$1000=freez,IF(Inventory!$P$10:$P$1000=AB$9,1)))))))</f>
        <v/>
      </c>
      <c r="AC184" s="121" t="str">
        <f t="array" ref="AC184">IF($D184="","",COUNT(IF(Inventory!$B$10:$B$1000=$B184,IF(Inventory!$C$10:$C$1000=$C184,IF(Inventory!$D$10:$D$1000=$D184,IF(Inventory!$J$10:$J$1000=freez,IF(Inventory!$P$10:$P$1000=AC$9,1)))))))</f>
        <v/>
      </c>
      <c r="AD184" s="121" t="str">
        <f t="array" ref="AD184">IF($D184="","",COUNT(IF(Inventory!$B$10:$B$1000=$B184,IF(Inventory!$C$10:$C$1000=$C184,IF(Inventory!$D$10:$D$1000=$D184,IF(Inventory!$J$10:$J$1000=freez,IF(Inventory!$P$10:$P$1000=AD$9,1)))))))</f>
        <v/>
      </c>
      <c r="AE184" s="122" t="str">
        <f t="shared" si="37"/>
        <v/>
      </c>
      <c r="AF184" s="121" t="str">
        <f t="array" ref="AF184">IF($D184="","",SUM(IF(Inventory!$B$10:$B$1000=$B184,IF(Inventory!$C$10:$C$1000=$C184,IF(Inventory!$D$10:$D$1000=$D184,IF(Inventory!$J$10:$J$1000=frig,Inventory!$AC$10:$AC$1000)))))+SUM(IF(Inventory!$B$10:$B$1000=$B184,IF(Inventory!$C$10:$C$1000=$C184,IF(Inventory!$D$10:$D$1000=$D184,IF(Inventory!$J$10:$J$1000=wicr,Inventory!$AC$10:$AC$1000))))))</f>
        <v/>
      </c>
      <c r="AG184" s="121" t="str">
        <f t="array" ref="AG184">IF($D184="","",SUM(IF(Inventory!$B$10:$B$1000=$B184,IF(Inventory!$C$10:$C$1000=$C184,IF(Inventory!$D$10:$D$1000=$D184,IF(Inventory!$J$10:$J$1000=frig,IF(Inventory!$P$10:$P$1000=AG$9,Inventory!$AC$10:$AC$1000))))))+SUM(IF(Inventory!$B$10:$B$1000=$B184,IF(Inventory!$C$10:$C$1000=$C184,IF(Inventory!$D$10:$D$1000=$D184,IF(Inventory!$J$10:$J$1000=wicr,IF(Inventory!$P$10:$P$1000=AG$9,Inventory!$AC$10:$AC$1000)))))))</f>
        <v/>
      </c>
      <c r="AH184" s="121" t="str">
        <f t="array" ref="AH184">IF($D184="","",SUM(IF(Inventory!$B$10:$B$1000=$B184,IF(Inventory!$C$10:$C$1000=$C184,IF(Inventory!$D$10:$D$1000=$D184,IF(Inventory!$J$10:$J$1000=frig,IF(Inventory!$P$10:$P$1000=AH$9,Inventory!$AC$10:$AC$1000))))))+SUM(IF(Inventory!$B$10:$B$1000=$B184,IF(Inventory!$C$10:$C$1000=$C184,IF(Inventory!$D$10:$D$1000=$D184,IF(Inventory!$J$10:$J$1000=wicr,IF(Inventory!$P$10:$P$1000=AH$9,Inventory!$AC$10:$AC$1000)))))))</f>
        <v/>
      </c>
      <c r="AI184" s="121" t="str">
        <f t="array" ref="AI184">IF($D184="","",SUM(IF(Inventory!$B$10:$B$1000=$B184,IF(Inventory!$C$10:$C$1000=$C184,IF(Inventory!$D$10:$D$1000=$D184,IF(Inventory!$J$10:$J$1000=frig,IF(Inventory!$P$10:$P$1000=AI$9,Inventory!$AC$10:$AC$1000))))))+SUM(IF(Inventory!$B$10:$B$1000=$B184,IF(Inventory!$C$10:$C$1000=$C184,IF(Inventory!$D$10:$D$1000=$D184,IF(Inventory!$J$10:$J$1000=wicr,IF(Inventory!$P$10:$P$1000=AI$9,Inventory!$AC$10:$AC$1000)))))))</f>
        <v/>
      </c>
      <c r="AJ184" s="121" t="str">
        <f t="array" ref="AJ184">IF($D184="","",SUM(IF(Inventory!$B$10:$B$1000=$B184,IF(Inventory!$C$10:$C$1000=$C184,IF(Inventory!$D$10:$D$1000=$D184,IF(Inventory!$J$10:$J$1000=frig,IF(Inventory!$P$10:$P$1000=AJ$9,Inventory!$AC$10:$AC$1000))))))+SUM(IF(Inventory!$B$10:$B$1000=$B184,IF(Inventory!$C$10:$C$1000=$C184,IF(Inventory!$D$10:$D$1000=$D184,IF(Inventory!$J$10:$J$1000=wicr,IF(Inventory!$P$10:$P$1000=AJ$9,Inventory!$AC$10:$AC$1000)))))))</f>
        <v/>
      </c>
      <c r="AK184" s="121" t="str">
        <f t="array" ref="AK184">IF($D184="","",SUM(IF(Inventory!$B$10:$B$1000=$B184,IF(Inventory!$C$10:$C$1000=$C184,IF(Inventory!$D$10:$D$1000=$D184,IF(Inventory!$J$10:$J$1000=frig,IF(Inventory!$P$10:$P$1000=AK$9,Inventory!$AC$10:$AC$1000))))))+SUM(IF(Inventory!$B$10:$B$1000=$B184,IF(Inventory!$C$10:$C$1000=$C184,IF(Inventory!$D$10:$D$1000=$D184,IF(Inventory!$J$10:$J$1000=wicr,IF(Inventory!$P$10:$P$1000=AK$9,Inventory!$AC$10:$AC$1000)))))))</f>
        <v/>
      </c>
      <c r="AL184" s="123" t="str">
        <f t="shared" si="38"/>
        <v/>
      </c>
      <c r="AM184" s="121" t="str">
        <f t="array" ref="AM184">IF($D184="","",SUM(IF(Inventory!$B$10:$B$1000=$B184,IF(Inventory!$C$10:$C$1000=$C184,IF(Inventory!$D$10:$D$1000=$D184,IF(Inventory!$J$10:$J$1000=freez,Inventory!$AD$10:$AD$1000)))))+SUM(IF(Inventory!$B$10:$B$1000=$B184,IF(Inventory!$C$10:$C$1000=$C184,IF(Inventory!$D$10:$D$1000=$D184,IF(Inventory!$J$10:$J$1000=wifr,Inventory!$AD$10:$AD$1000))))))</f>
        <v/>
      </c>
      <c r="AN184" s="121" t="str">
        <f t="array" ref="AN184">IF($D184="","",SUM(IF(Inventory!$B$10:$B$1000=$B184,IF(Inventory!$C$10:$C$1000=$C184,IF(Inventory!$D$10:$D$1000=$D184,IF(Inventory!$J$10:$J$1000=freez,IF(Inventory!$P$10:$P$1000=AN$9,Inventory!$AD$10:$AD$1000))))))+SUM(IF(Inventory!$B$10:$B$1000=$B184,IF(Inventory!$C$10:$C$1000=$C184,IF(Inventory!$D$10:$D$1000=$D184,IF(Inventory!$J$10:$J$1000=wifr,IF(Inventory!$P$10:$P$1000=AN$9,Inventory!$AD$10:$AD$1000)))))))</f>
        <v/>
      </c>
      <c r="AO184" s="121" t="str">
        <f t="array" ref="AO184">IF($D184="","",SUM(IF(Inventory!$B$10:$B$1000=$B184,IF(Inventory!$C$10:$C$1000=$C184,IF(Inventory!$D$10:$D$1000=$D184,IF(Inventory!$J$10:$J$1000=freez,IF(Inventory!$P$10:$P$1000=AO$9,Inventory!$AD$10:$AD$1000))))))+SUM(IF(Inventory!$B$10:$B$1000=$B184,IF(Inventory!$C$10:$C$1000=$C184,IF(Inventory!$D$10:$D$1000=$D184,IF(Inventory!$J$10:$J$1000=wifr,IF(Inventory!$P$10:$P$1000=AO$9,Inventory!$AD$10:$AD$1000)))))))</f>
        <v/>
      </c>
      <c r="AP184" s="121" t="str">
        <f t="array" ref="AP184">IF($D184="","",SUM(IF(Inventory!$B$10:$B$1000=$B184,IF(Inventory!$C$10:$C$1000=$C184,IF(Inventory!$D$10:$D$1000=$D184,IF(Inventory!$J$10:$J$1000=freez,IF(Inventory!$P$10:$P$1000=AP$9,Inventory!$AD$10:$AD$1000))))))+SUM(IF(Inventory!$B$10:$B$1000=$B184,IF(Inventory!$C$10:$C$1000=$C184,IF(Inventory!$D$10:$D$1000=$D184,IF(Inventory!$J$10:$J$1000=wifr,IF(Inventory!$P$10:$P$1000=AP$9,Inventory!$AD$10:$AD$1000)))))))</f>
        <v/>
      </c>
      <c r="AQ184" s="121" t="str">
        <f t="array" ref="AQ184">IF($D184="","",SUM(IF(Inventory!$B$10:$B$1000=$B184,IF(Inventory!$C$10:$C$1000=$C184,IF(Inventory!$D$10:$D$1000=$D184,IF(Inventory!$J$10:$J$1000=freez,IF(Inventory!$P$10:$P$1000=AQ$9,Inventory!$AD$10:$AD$1000))))))+SUM(IF(Inventory!$B$10:$B$1000=$B184,IF(Inventory!$C$10:$C$1000=$C184,IF(Inventory!$D$10:$D$1000=$D184,IF(Inventory!$J$10:$J$1000=wifr,IF(Inventory!$P$10:$P$1000=AQ$9,Inventory!$AD$10:$AD$1000)))))))</f>
        <v/>
      </c>
      <c r="AR184" s="121" t="str">
        <f t="array" ref="AR184">IF($D184="","",SUM(IF(Inventory!$B$10:$B$1000=$B184,IF(Inventory!$C$10:$C$1000=$C184,IF(Inventory!$D$10:$D$1000=$D184,IF(Inventory!$J$10:$J$1000=freez,IF(Inventory!$P$10:$P$1000=AR$9,Inventory!$AD$10:$AD$1000))))))+SUM(IF(Inventory!$B$10:$B$1000=$B184,IF(Inventory!$C$10:$C$1000=$C184,IF(Inventory!$D$10:$D$1000=$D184,IF(Inventory!$J$10:$J$1000=wifr,IF(Inventory!$P$10:$P$1000=AR$9,Inventory!$AD$10:$AD$1000)))))))</f>
        <v/>
      </c>
      <c r="AS184" s="124" t="str">
        <f t="shared" si="39"/>
        <v/>
      </c>
      <c r="AU184" s="352"/>
      <c r="AV184" s="352"/>
      <c r="AX184" s="125">
        <f>IF($C184="",0,Prog!$H182*AX$6*($AU184+$AV184)/12000)</f>
        <v>0</v>
      </c>
      <c r="AY184" s="125">
        <f>IF($C184="",0,Prog!$H182*AY$6*($AU184+$AV184)/12000)</f>
        <v>0</v>
      </c>
      <c r="AZ184" s="121"/>
    </row>
    <row r="185" spans="1:52" ht="16.5" x14ac:dyDescent="0.3">
      <c r="A185" s="279" t="str">
        <f>IF(Prog!B183="","",Prog!B183)</f>
        <v/>
      </c>
      <c r="B185" s="279" t="str">
        <f>IF(Prog!C183="","",Prog!C183)</f>
        <v/>
      </c>
      <c r="C185" s="279" t="str">
        <f>IF(Prog!D183="","",Prog!D183)</f>
        <v/>
      </c>
      <c r="D185" s="120"/>
      <c r="E185" s="121" t="str">
        <f t="array" ref="E185">IF($D185="","",COUNT(IF(Inventory!$B$10:$B$1000=$B185,IF(Inventory!$C$10:$C$1000=$C185,IF(Inventory!$D$10:$D$1000=$D185,IF(Inventory!$P$10:$P$1000=E$9,1))))))</f>
        <v/>
      </c>
      <c r="F185" s="121" t="str">
        <f t="array" ref="F185">IF($D185="","",COUNT(IF(Inventory!$B$10:$B$1000=$B185,IF(Inventory!$C$10:$C$1000=$C185,IF(Inventory!$D$10:$D$1000=$D185,IF(Inventory!$P$10:$P$1000=F$9,1))))))</f>
        <v/>
      </c>
      <c r="G185" s="121" t="str">
        <f t="array" ref="G185">IF($D185="","",COUNT(IF(Inventory!$B$10:$B$1000=$B185,IF(Inventory!$C$10:$C$1000=$C185,IF(Inventory!$D$10:$D$1000=$D185,IF(Inventory!$P$10:$P$1000=G$9,1))))))</f>
        <v/>
      </c>
      <c r="H185" s="121" t="str">
        <f t="array" ref="H185">IF($D185="","",COUNT(IF(Inventory!$B$10:$B$1000=$B185,IF(Inventory!$C$10:$C$1000=$C185,IF(Inventory!$D$10:$D$1000=$D185,IF(Inventory!$P$10:$P$1000=H$9,1))))))</f>
        <v/>
      </c>
      <c r="I185" s="121" t="str">
        <f t="array" ref="I185">IF($D185="","",COUNT(IF(Inventory!$B$10:$B$1000=$B185,IF(Inventory!$C$10:$C$1000=$C185,IF(Inventory!$D$10:$D$1000=$D185,IF(Inventory!$P$10:$P$1000=I$9,1))))))</f>
        <v/>
      </c>
      <c r="J185" s="121">
        <f t="shared" si="34"/>
        <v>0</v>
      </c>
      <c r="K185" s="121" t="str">
        <f t="array" ref="K185">IF($D185="","",COUNT(IF(Inventory!$B$10:$B$1000=$B185,IF(Inventory!$C$10:$C$1000=$C185,IF(Inventory!$D$10:$D$1000=$D185,IF(Inventory!$J$10:$J$1000=wicr,1)))))+COUNT(IF(Inventory!$B$10:$B$1000=$B185,IF(Inventory!$C$10:$C$1000=$C185,IF(Inventory!$D$10:$D$1000=$D185,IF(Inventory!$J$10:$J$1000=wifr,1))))))</f>
        <v/>
      </c>
      <c r="L185" s="121" t="str">
        <f t="array" ref="L185">IF($D185="","",COUNT(IF(Inventory!$B$10:$B$1000=$B185,IF(Inventory!$C$10:$C$1000=$C185,IF(Inventory!$D$10:$D$1000=$D185,IF(Inventory!$J$10:$J$1000=wicr,IF(Inventory!$P$10:$P$1000=L$9,1))))))+COUNT(IF(Inventory!$B$10:$B$1000=$B185,IF(Inventory!$C$10:$C$1000=$C185,IF(Inventory!$D$10:$D$1000=$D185,IF(Inventory!$J$10:$J$1000=wifr,IF(Inventory!$P$10:$P$1000=L$9,1)))))))</f>
        <v/>
      </c>
      <c r="M185" s="121" t="str">
        <f t="array" ref="M185">IF($D185="","",COUNT(IF(Inventory!$B$10:$B$1000=$B185,IF(Inventory!$C$10:$C$1000=$C185,IF(Inventory!$D$10:$D$1000=$D185,IF(Inventory!$J$10:$J$1000=wicr,IF(Inventory!$P$10:$P$1000=M$9,1))))))+COUNT(IF(Inventory!$B$10:$B$1000=$B185,IF(Inventory!$C$10:$C$1000=$C185,IF(Inventory!$D$10:$D$1000=$D185,IF(Inventory!$J$10:$J$1000=wifr,IF(Inventory!$P$10:$P$1000=M$9,1)))))))</f>
        <v/>
      </c>
      <c r="N185" s="121" t="str">
        <f t="array" ref="N185">IF($D185="","",COUNT(IF(Inventory!$B$10:$B$1000=$B185,IF(Inventory!$C$10:$C$1000=$C185,IF(Inventory!$D$10:$D$1000=$D185,IF(Inventory!$J$10:$J$1000=wicr,IF(Inventory!$P$10:$P$1000=N$9,1))))))+COUNT(IF(Inventory!$B$10:$B$1000=$B185,IF(Inventory!$C$10:$C$1000=$C185,IF(Inventory!$D$10:$D$1000=$D185,IF(Inventory!$J$10:$J$1000=wifr,IF(Inventory!$P$10:$P$1000=N$9,1)))))))</f>
        <v/>
      </c>
      <c r="O185" s="121" t="str">
        <f t="array" ref="O185">IF($D185="","",COUNT(IF(Inventory!$B$10:$B$1000=$B185,IF(Inventory!$C$10:$C$1000=$C185,IF(Inventory!$D$10:$D$1000=$D185,IF(Inventory!$J$10:$J$1000=wicr,IF(Inventory!$P$10:$P$1000=O$9,1))))))+COUNT(IF(Inventory!$B$10:$B$1000=$B185,IF(Inventory!$C$10:$C$1000=$C185,IF(Inventory!$D$10:$D$1000=$D185,IF(Inventory!$J$10:$J$1000=wifr,IF(Inventory!$P$10:$P$1000=O$9,1)))))))</f>
        <v/>
      </c>
      <c r="P185" s="121" t="str">
        <f t="array" ref="P185">IF($D185="","",COUNT(IF(Inventory!$B$10:$B$1000=$B185,IF(Inventory!$C$10:$C$1000=$C185,IF(Inventory!$D$10:$D$1000=$D185,IF(Inventory!$J$10:$J$1000=wicr,IF(Inventory!$P$10:$P$1000=P$9,1))))))+COUNT(IF(Inventory!$B$10:$B$1000=$B185,IF(Inventory!$C$10:$C$1000=$C185,IF(Inventory!$D$10:$D$1000=$D185,IF(Inventory!$J$10:$J$1000=wifr,IF(Inventory!$P$10:$P$1000=P$9,1)))))))</f>
        <v/>
      </c>
      <c r="Q185" s="122" t="str">
        <f t="shared" si="35"/>
        <v/>
      </c>
      <c r="R185" s="121" t="str">
        <f t="array" ref="R185">IF($D185="","",COUNT(IF(Inventory!$B$10:$B$1000=$B185,IF(Inventory!$C$10:$C$1000=$C185,IF(Inventory!$D$10:$D$1000=$D185,IF(Inventory!$J$10:$J$1000=frig,1))))))</f>
        <v/>
      </c>
      <c r="S185" s="121" t="str">
        <f t="array" ref="S185">IF($D185="","",COUNT(IF(Inventory!$B$10:$B$1000=$B185,IF(Inventory!$C$10:$C$1000=$C185,IF(Inventory!$D$10:$D$1000=$D185,IF(Inventory!$J$10:$J$1000=frig,IF(Inventory!$P$10:$P$1000=S$9,1)))))))</f>
        <v/>
      </c>
      <c r="T185" s="121" t="str">
        <f t="array" ref="T185">IF($D185="","",COUNT(IF(Inventory!$B$10:$B$1000=$B185,IF(Inventory!$C$10:$C$1000=$C185,IF(Inventory!$D$10:$D$1000=$D185,IF(Inventory!$J$10:$J$1000=frig,IF(Inventory!$P$10:$P$1000=T$9,1)))))))</f>
        <v/>
      </c>
      <c r="U185" s="121" t="str">
        <f t="array" ref="U185">IF($D185="","",COUNT(IF(Inventory!$B$10:$B$1000=$B185,IF(Inventory!$C$10:$C$1000=$C185,IF(Inventory!$D$10:$D$1000=$D185,IF(Inventory!$J$10:$J$1000=frig,IF(Inventory!$P$10:$P$1000=U$9,1)))))))</f>
        <v/>
      </c>
      <c r="V185" s="121" t="str">
        <f t="array" ref="V185">IF($D185="","",COUNT(IF(Inventory!$B$10:$B$1000=$B185,IF(Inventory!$C$10:$C$1000=$C185,IF(Inventory!$D$10:$D$1000=$D185,IF(Inventory!$J$10:$J$1000=frig,IF(Inventory!$P$10:$P$1000=V$9,1)))))))</f>
        <v/>
      </c>
      <c r="W185" s="121" t="str">
        <f t="array" ref="W185">IF($D185="","",COUNT(IF(Inventory!$B$10:$B$1000=$B185,IF(Inventory!$C$10:$C$1000=$C185,IF(Inventory!$D$10:$D$1000=$D185,IF(Inventory!$J$10:$J$1000=frig,IF(Inventory!$P$10:$P$1000=W$9,1)))))))</f>
        <v/>
      </c>
      <c r="X185" s="122" t="str">
        <f t="shared" si="36"/>
        <v/>
      </c>
      <c r="Y185" s="121" t="str">
        <f t="array" ref="Y185">IF($D185="","",COUNT(IF(Inventory!$B$10:$B$1000=$B185,IF(Inventory!$C$10:$C$1000=$C185,IF(Inventory!$D$10:$D$1000=$D185,IF(Inventory!$J$10:$J$1000=freez,1))))))</f>
        <v/>
      </c>
      <c r="Z185" s="121" t="str">
        <f t="array" ref="Z185">IF($D185="","",COUNT(IF(Inventory!$B$10:$B$1000=$B185,IF(Inventory!$C$10:$C$1000=$C185,IF(Inventory!$D$10:$D$1000=$D185,IF(Inventory!$J$10:$J$1000=freez,IF(Inventory!$P$10:$P$1000=Z$9,1)))))))</f>
        <v/>
      </c>
      <c r="AA185" s="121" t="str">
        <f t="array" ref="AA185">IF($D185="","",COUNT(IF(Inventory!$B$10:$B$1000=$B185,IF(Inventory!$C$10:$C$1000=$C185,IF(Inventory!$D$10:$D$1000=$D185,IF(Inventory!$J$10:$J$1000=freez,IF(Inventory!$P$10:$P$1000=AA$9,1)))))))</f>
        <v/>
      </c>
      <c r="AB185" s="121" t="str">
        <f t="array" ref="AB185">IF($D185="","",COUNT(IF(Inventory!$B$10:$B$1000=$B185,IF(Inventory!$C$10:$C$1000=$C185,IF(Inventory!$D$10:$D$1000=$D185,IF(Inventory!$J$10:$J$1000=freez,IF(Inventory!$P$10:$P$1000=AB$9,1)))))))</f>
        <v/>
      </c>
      <c r="AC185" s="121" t="str">
        <f t="array" ref="AC185">IF($D185="","",COUNT(IF(Inventory!$B$10:$B$1000=$B185,IF(Inventory!$C$10:$C$1000=$C185,IF(Inventory!$D$10:$D$1000=$D185,IF(Inventory!$J$10:$J$1000=freez,IF(Inventory!$P$10:$P$1000=AC$9,1)))))))</f>
        <v/>
      </c>
      <c r="AD185" s="121" t="str">
        <f t="array" ref="AD185">IF($D185="","",COUNT(IF(Inventory!$B$10:$B$1000=$B185,IF(Inventory!$C$10:$C$1000=$C185,IF(Inventory!$D$10:$D$1000=$D185,IF(Inventory!$J$10:$J$1000=freez,IF(Inventory!$P$10:$P$1000=AD$9,1)))))))</f>
        <v/>
      </c>
      <c r="AE185" s="122" t="str">
        <f t="shared" si="37"/>
        <v/>
      </c>
      <c r="AF185" s="121" t="str">
        <f t="array" ref="AF185">IF($D185="","",SUM(IF(Inventory!$B$10:$B$1000=$B185,IF(Inventory!$C$10:$C$1000=$C185,IF(Inventory!$D$10:$D$1000=$D185,IF(Inventory!$J$10:$J$1000=frig,Inventory!$AC$10:$AC$1000)))))+SUM(IF(Inventory!$B$10:$B$1000=$B185,IF(Inventory!$C$10:$C$1000=$C185,IF(Inventory!$D$10:$D$1000=$D185,IF(Inventory!$J$10:$J$1000=wicr,Inventory!$AC$10:$AC$1000))))))</f>
        <v/>
      </c>
      <c r="AG185" s="121" t="str">
        <f t="array" ref="AG185">IF($D185="","",SUM(IF(Inventory!$B$10:$B$1000=$B185,IF(Inventory!$C$10:$C$1000=$C185,IF(Inventory!$D$10:$D$1000=$D185,IF(Inventory!$J$10:$J$1000=frig,IF(Inventory!$P$10:$P$1000=AG$9,Inventory!$AC$10:$AC$1000))))))+SUM(IF(Inventory!$B$10:$B$1000=$B185,IF(Inventory!$C$10:$C$1000=$C185,IF(Inventory!$D$10:$D$1000=$D185,IF(Inventory!$J$10:$J$1000=wicr,IF(Inventory!$P$10:$P$1000=AG$9,Inventory!$AC$10:$AC$1000)))))))</f>
        <v/>
      </c>
      <c r="AH185" s="121" t="str">
        <f t="array" ref="AH185">IF($D185="","",SUM(IF(Inventory!$B$10:$B$1000=$B185,IF(Inventory!$C$10:$C$1000=$C185,IF(Inventory!$D$10:$D$1000=$D185,IF(Inventory!$J$10:$J$1000=frig,IF(Inventory!$P$10:$P$1000=AH$9,Inventory!$AC$10:$AC$1000))))))+SUM(IF(Inventory!$B$10:$B$1000=$B185,IF(Inventory!$C$10:$C$1000=$C185,IF(Inventory!$D$10:$D$1000=$D185,IF(Inventory!$J$10:$J$1000=wicr,IF(Inventory!$P$10:$P$1000=AH$9,Inventory!$AC$10:$AC$1000)))))))</f>
        <v/>
      </c>
      <c r="AI185" s="121" t="str">
        <f t="array" ref="AI185">IF($D185="","",SUM(IF(Inventory!$B$10:$B$1000=$B185,IF(Inventory!$C$10:$C$1000=$C185,IF(Inventory!$D$10:$D$1000=$D185,IF(Inventory!$J$10:$J$1000=frig,IF(Inventory!$P$10:$P$1000=AI$9,Inventory!$AC$10:$AC$1000))))))+SUM(IF(Inventory!$B$10:$B$1000=$B185,IF(Inventory!$C$10:$C$1000=$C185,IF(Inventory!$D$10:$D$1000=$D185,IF(Inventory!$J$10:$J$1000=wicr,IF(Inventory!$P$10:$P$1000=AI$9,Inventory!$AC$10:$AC$1000)))))))</f>
        <v/>
      </c>
      <c r="AJ185" s="121" t="str">
        <f t="array" ref="AJ185">IF($D185="","",SUM(IF(Inventory!$B$10:$B$1000=$B185,IF(Inventory!$C$10:$C$1000=$C185,IF(Inventory!$D$10:$D$1000=$D185,IF(Inventory!$J$10:$J$1000=frig,IF(Inventory!$P$10:$P$1000=AJ$9,Inventory!$AC$10:$AC$1000))))))+SUM(IF(Inventory!$B$10:$B$1000=$B185,IF(Inventory!$C$10:$C$1000=$C185,IF(Inventory!$D$10:$D$1000=$D185,IF(Inventory!$J$10:$J$1000=wicr,IF(Inventory!$P$10:$P$1000=AJ$9,Inventory!$AC$10:$AC$1000)))))))</f>
        <v/>
      </c>
      <c r="AK185" s="121" t="str">
        <f t="array" ref="AK185">IF($D185="","",SUM(IF(Inventory!$B$10:$B$1000=$B185,IF(Inventory!$C$10:$C$1000=$C185,IF(Inventory!$D$10:$D$1000=$D185,IF(Inventory!$J$10:$J$1000=frig,IF(Inventory!$P$10:$P$1000=AK$9,Inventory!$AC$10:$AC$1000))))))+SUM(IF(Inventory!$B$10:$B$1000=$B185,IF(Inventory!$C$10:$C$1000=$C185,IF(Inventory!$D$10:$D$1000=$D185,IF(Inventory!$J$10:$J$1000=wicr,IF(Inventory!$P$10:$P$1000=AK$9,Inventory!$AC$10:$AC$1000)))))))</f>
        <v/>
      </c>
      <c r="AL185" s="123" t="str">
        <f t="shared" si="38"/>
        <v/>
      </c>
      <c r="AM185" s="121" t="str">
        <f t="array" ref="AM185">IF($D185="","",SUM(IF(Inventory!$B$10:$B$1000=$B185,IF(Inventory!$C$10:$C$1000=$C185,IF(Inventory!$D$10:$D$1000=$D185,IF(Inventory!$J$10:$J$1000=freez,Inventory!$AD$10:$AD$1000)))))+SUM(IF(Inventory!$B$10:$B$1000=$B185,IF(Inventory!$C$10:$C$1000=$C185,IF(Inventory!$D$10:$D$1000=$D185,IF(Inventory!$J$10:$J$1000=wifr,Inventory!$AD$10:$AD$1000))))))</f>
        <v/>
      </c>
      <c r="AN185" s="121" t="str">
        <f t="array" ref="AN185">IF($D185="","",SUM(IF(Inventory!$B$10:$B$1000=$B185,IF(Inventory!$C$10:$C$1000=$C185,IF(Inventory!$D$10:$D$1000=$D185,IF(Inventory!$J$10:$J$1000=freez,IF(Inventory!$P$10:$P$1000=AN$9,Inventory!$AD$10:$AD$1000))))))+SUM(IF(Inventory!$B$10:$B$1000=$B185,IF(Inventory!$C$10:$C$1000=$C185,IF(Inventory!$D$10:$D$1000=$D185,IF(Inventory!$J$10:$J$1000=wifr,IF(Inventory!$P$10:$P$1000=AN$9,Inventory!$AD$10:$AD$1000)))))))</f>
        <v/>
      </c>
      <c r="AO185" s="121" t="str">
        <f t="array" ref="AO185">IF($D185="","",SUM(IF(Inventory!$B$10:$B$1000=$B185,IF(Inventory!$C$10:$C$1000=$C185,IF(Inventory!$D$10:$D$1000=$D185,IF(Inventory!$J$10:$J$1000=freez,IF(Inventory!$P$10:$P$1000=AO$9,Inventory!$AD$10:$AD$1000))))))+SUM(IF(Inventory!$B$10:$B$1000=$B185,IF(Inventory!$C$10:$C$1000=$C185,IF(Inventory!$D$10:$D$1000=$D185,IF(Inventory!$J$10:$J$1000=wifr,IF(Inventory!$P$10:$P$1000=AO$9,Inventory!$AD$10:$AD$1000)))))))</f>
        <v/>
      </c>
      <c r="AP185" s="121" t="str">
        <f t="array" ref="AP185">IF($D185="","",SUM(IF(Inventory!$B$10:$B$1000=$B185,IF(Inventory!$C$10:$C$1000=$C185,IF(Inventory!$D$10:$D$1000=$D185,IF(Inventory!$J$10:$J$1000=freez,IF(Inventory!$P$10:$P$1000=AP$9,Inventory!$AD$10:$AD$1000))))))+SUM(IF(Inventory!$B$10:$B$1000=$B185,IF(Inventory!$C$10:$C$1000=$C185,IF(Inventory!$D$10:$D$1000=$D185,IF(Inventory!$J$10:$J$1000=wifr,IF(Inventory!$P$10:$P$1000=AP$9,Inventory!$AD$10:$AD$1000)))))))</f>
        <v/>
      </c>
      <c r="AQ185" s="121" t="str">
        <f t="array" ref="AQ185">IF($D185="","",SUM(IF(Inventory!$B$10:$B$1000=$B185,IF(Inventory!$C$10:$C$1000=$C185,IF(Inventory!$D$10:$D$1000=$D185,IF(Inventory!$J$10:$J$1000=freez,IF(Inventory!$P$10:$P$1000=AQ$9,Inventory!$AD$10:$AD$1000))))))+SUM(IF(Inventory!$B$10:$B$1000=$B185,IF(Inventory!$C$10:$C$1000=$C185,IF(Inventory!$D$10:$D$1000=$D185,IF(Inventory!$J$10:$J$1000=wifr,IF(Inventory!$P$10:$P$1000=AQ$9,Inventory!$AD$10:$AD$1000)))))))</f>
        <v/>
      </c>
      <c r="AR185" s="121" t="str">
        <f t="array" ref="AR185">IF($D185="","",SUM(IF(Inventory!$B$10:$B$1000=$B185,IF(Inventory!$C$10:$C$1000=$C185,IF(Inventory!$D$10:$D$1000=$D185,IF(Inventory!$J$10:$J$1000=freez,IF(Inventory!$P$10:$P$1000=AR$9,Inventory!$AD$10:$AD$1000))))))+SUM(IF(Inventory!$B$10:$B$1000=$B185,IF(Inventory!$C$10:$C$1000=$C185,IF(Inventory!$D$10:$D$1000=$D185,IF(Inventory!$J$10:$J$1000=wifr,IF(Inventory!$P$10:$P$1000=AR$9,Inventory!$AD$10:$AD$1000)))))))</f>
        <v/>
      </c>
      <c r="AS185" s="124" t="str">
        <f t="shared" si="39"/>
        <v/>
      </c>
      <c r="AU185" s="352"/>
      <c r="AV185" s="352"/>
      <c r="AX185" s="125">
        <f>IF($C185="",0,Prog!$H183*AX$6*($AU185+$AV185)/12000)</f>
        <v>0</v>
      </c>
      <c r="AY185" s="125">
        <f>IF($C185="",0,Prog!$H183*AY$6*($AU185+$AV185)/12000)</f>
        <v>0</v>
      </c>
      <c r="AZ185" s="121"/>
    </row>
    <row r="186" spans="1:52" ht="16.5" x14ac:dyDescent="0.3">
      <c r="A186" s="279" t="str">
        <f>IF(Prog!B184="","",Prog!B184)</f>
        <v/>
      </c>
      <c r="B186" s="279" t="str">
        <f>IF(Prog!C184="","",Prog!C184)</f>
        <v/>
      </c>
      <c r="C186" s="279" t="str">
        <f>IF(Prog!D184="","",Prog!D184)</f>
        <v/>
      </c>
      <c r="D186" s="120"/>
      <c r="E186" s="121" t="str">
        <f t="array" ref="E186">IF($D186="","",COUNT(IF(Inventory!$B$10:$B$1000=$B186,IF(Inventory!$C$10:$C$1000=$C186,IF(Inventory!$D$10:$D$1000=$D186,IF(Inventory!$P$10:$P$1000=E$9,1))))))</f>
        <v/>
      </c>
      <c r="F186" s="121" t="str">
        <f t="array" ref="F186">IF($D186="","",COUNT(IF(Inventory!$B$10:$B$1000=$B186,IF(Inventory!$C$10:$C$1000=$C186,IF(Inventory!$D$10:$D$1000=$D186,IF(Inventory!$P$10:$P$1000=F$9,1))))))</f>
        <v/>
      </c>
      <c r="G186" s="121" t="str">
        <f t="array" ref="G186">IF($D186="","",COUNT(IF(Inventory!$B$10:$B$1000=$B186,IF(Inventory!$C$10:$C$1000=$C186,IF(Inventory!$D$10:$D$1000=$D186,IF(Inventory!$P$10:$P$1000=G$9,1))))))</f>
        <v/>
      </c>
      <c r="H186" s="121" t="str">
        <f t="array" ref="H186">IF($D186="","",COUNT(IF(Inventory!$B$10:$B$1000=$B186,IF(Inventory!$C$10:$C$1000=$C186,IF(Inventory!$D$10:$D$1000=$D186,IF(Inventory!$P$10:$P$1000=H$9,1))))))</f>
        <v/>
      </c>
      <c r="I186" s="121" t="str">
        <f t="array" ref="I186">IF($D186="","",COUNT(IF(Inventory!$B$10:$B$1000=$B186,IF(Inventory!$C$10:$C$1000=$C186,IF(Inventory!$D$10:$D$1000=$D186,IF(Inventory!$P$10:$P$1000=I$9,1))))))</f>
        <v/>
      </c>
      <c r="J186" s="121">
        <f t="shared" si="34"/>
        <v>0</v>
      </c>
      <c r="K186" s="121" t="str">
        <f t="array" ref="K186">IF($D186="","",COUNT(IF(Inventory!$B$10:$B$1000=$B186,IF(Inventory!$C$10:$C$1000=$C186,IF(Inventory!$D$10:$D$1000=$D186,IF(Inventory!$J$10:$J$1000=wicr,1)))))+COUNT(IF(Inventory!$B$10:$B$1000=$B186,IF(Inventory!$C$10:$C$1000=$C186,IF(Inventory!$D$10:$D$1000=$D186,IF(Inventory!$J$10:$J$1000=wifr,1))))))</f>
        <v/>
      </c>
      <c r="L186" s="121" t="str">
        <f t="array" ref="L186">IF($D186="","",COUNT(IF(Inventory!$B$10:$B$1000=$B186,IF(Inventory!$C$10:$C$1000=$C186,IF(Inventory!$D$10:$D$1000=$D186,IF(Inventory!$J$10:$J$1000=wicr,IF(Inventory!$P$10:$P$1000=L$9,1))))))+COUNT(IF(Inventory!$B$10:$B$1000=$B186,IF(Inventory!$C$10:$C$1000=$C186,IF(Inventory!$D$10:$D$1000=$D186,IF(Inventory!$J$10:$J$1000=wifr,IF(Inventory!$P$10:$P$1000=L$9,1)))))))</f>
        <v/>
      </c>
      <c r="M186" s="121" t="str">
        <f t="array" ref="M186">IF($D186="","",COUNT(IF(Inventory!$B$10:$B$1000=$B186,IF(Inventory!$C$10:$C$1000=$C186,IF(Inventory!$D$10:$D$1000=$D186,IF(Inventory!$J$10:$J$1000=wicr,IF(Inventory!$P$10:$P$1000=M$9,1))))))+COUNT(IF(Inventory!$B$10:$B$1000=$B186,IF(Inventory!$C$10:$C$1000=$C186,IF(Inventory!$D$10:$D$1000=$D186,IF(Inventory!$J$10:$J$1000=wifr,IF(Inventory!$P$10:$P$1000=M$9,1)))))))</f>
        <v/>
      </c>
      <c r="N186" s="121" t="str">
        <f t="array" ref="N186">IF($D186="","",COUNT(IF(Inventory!$B$10:$B$1000=$B186,IF(Inventory!$C$10:$C$1000=$C186,IF(Inventory!$D$10:$D$1000=$D186,IF(Inventory!$J$10:$J$1000=wicr,IF(Inventory!$P$10:$P$1000=N$9,1))))))+COUNT(IF(Inventory!$B$10:$B$1000=$B186,IF(Inventory!$C$10:$C$1000=$C186,IF(Inventory!$D$10:$D$1000=$D186,IF(Inventory!$J$10:$J$1000=wifr,IF(Inventory!$P$10:$P$1000=N$9,1)))))))</f>
        <v/>
      </c>
      <c r="O186" s="121" t="str">
        <f t="array" ref="O186">IF($D186="","",COUNT(IF(Inventory!$B$10:$B$1000=$B186,IF(Inventory!$C$10:$C$1000=$C186,IF(Inventory!$D$10:$D$1000=$D186,IF(Inventory!$J$10:$J$1000=wicr,IF(Inventory!$P$10:$P$1000=O$9,1))))))+COUNT(IF(Inventory!$B$10:$B$1000=$B186,IF(Inventory!$C$10:$C$1000=$C186,IF(Inventory!$D$10:$D$1000=$D186,IF(Inventory!$J$10:$J$1000=wifr,IF(Inventory!$P$10:$P$1000=O$9,1)))))))</f>
        <v/>
      </c>
      <c r="P186" s="121" t="str">
        <f t="array" ref="P186">IF($D186="","",COUNT(IF(Inventory!$B$10:$B$1000=$B186,IF(Inventory!$C$10:$C$1000=$C186,IF(Inventory!$D$10:$D$1000=$D186,IF(Inventory!$J$10:$J$1000=wicr,IF(Inventory!$P$10:$P$1000=P$9,1))))))+COUNT(IF(Inventory!$B$10:$B$1000=$B186,IF(Inventory!$C$10:$C$1000=$C186,IF(Inventory!$D$10:$D$1000=$D186,IF(Inventory!$J$10:$J$1000=wifr,IF(Inventory!$P$10:$P$1000=P$9,1)))))))</f>
        <v/>
      </c>
      <c r="Q186" s="122" t="str">
        <f t="shared" si="35"/>
        <v/>
      </c>
      <c r="R186" s="121" t="str">
        <f t="array" ref="R186">IF($D186="","",COUNT(IF(Inventory!$B$10:$B$1000=$B186,IF(Inventory!$C$10:$C$1000=$C186,IF(Inventory!$D$10:$D$1000=$D186,IF(Inventory!$J$10:$J$1000=frig,1))))))</f>
        <v/>
      </c>
      <c r="S186" s="121" t="str">
        <f t="array" ref="S186">IF($D186="","",COUNT(IF(Inventory!$B$10:$B$1000=$B186,IF(Inventory!$C$10:$C$1000=$C186,IF(Inventory!$D$10:$D$1000=$D186,IF(Inventory!$J$10:$J$1000=frig,IF(Inventory!$P$10:$P$1000=S$9,1)))))))</f>
        <v/>
      </c>
      <c r="T186" s="121" t="str">
        <f t="array" ref="T186">IF($D186="","",COUNT(IF(Inventory!$B$10:$B$1000=$B186,IF(Inventory!$C$10:$C$1000=$C186,IF(Inventory!$D$10:$D$1000=$D186,IF(Inventory!$J$10:$J$1000=frig,IF(Inventory!$P$10:$P$1000=T$9,1)))))))</f>
        <v/>
      </c>
      <c r="U186" s="121" t="str">
        <f t="array" ref="U186">IF($D186="","",COUNT(IF(Inventory!$B$10:$B$1000=$B186,IF(Inventory!$C$10:$C$1000=$C186,IF(Inventory!$D$10:$D$1000=$D186,IF(Inventory!$J$10:$J$1000=frig,IF(Inventory!$P$10:$P$1000=U$9,1)))))))</f>
        <v/>
      </c>
      <c r="V186" s="121" t="str">
        <f t="array" ref="V186">IF($D186="","",COUNT(IF(Inventory!$B$10:$B$1000=$B186,IF(Inventory!$C$10:$C$1000=$C186,IF(Inventory!$D$10:$D$1000=$D186,IF(Inventory!$J$10:$J$1000=frig,IF(Inventory!$P$10:$P$1000=V$9,1)))))))</f>
        <v/>
      </c>
      <c r="W186" s="121" t="str">
        <f t="array" ref="W186">IF($D186="","",COUNT(IF(Inventory!$B$10:$B$1000=$B186,IF(Inventory!$C$10:$C$1000=$C186,IF(Inventory!$D$10:$D$1000=$D186,IF(Inventory!$J$10:$J$1000=frig,IF(Inventory!$P$10:$P$1000=W$9,1)))))))</f>
        <v/>
      </c>
      <c r="X186" s="122" t="str">
        <f t="shared" si="36"/>
        <v/>
      </c>
      <c r="Y186" s="121" t="str">
        <f t="array" ref="Y186">IF($D186="","",COUNT(IF(Inventory!$B$10:$B$1000=$B186,IF(Inventory!$C$10:$C$1000=$C186,IF(Inventory!$D$10:$D$1000=$D186,IF(Inventory!$J$10:$J$1000=freez,1))))))</f>
        <v/>
      </c>
      <c r="Z186" s="121" t="str">
        <f t="array" ref="Z186">IF($D186="","",COUNT(IF(Inventory!$B$10:$B$1000=$B186,IF(Inventory!$C$10:$C$1000=$C186,IF(Inventory!$D$10:$D$1000=$D186,IF(Inventory!$J$10:$J$1000=freez,IF(Inventory!$P$10:$P$1000=Z$9,1)))))))</f>
        <v/>
      </c>
      <c r="AA186" s="121" t="str">
        <f t="array" ref="AA186">IF($D186="","",COUNT(IF(Inventory!$B$10:$B$1000=$B186,IF(Inventory!$C$10:$C$1000=$C186,IF(Inventory!$D$10:$D$1000=$D186,IF(Inventory!$J$10:$J$1000=freez,IF(Inventory!$P$10:$P$1000=AA$9,1)))))))</f>
        <v/>
      </c>
      <c r="AB186" s="121" t="str">
        <f t="array" ref="AB186">IF($D186="","",COUNT(IF(Inventory!$B$10:$B$1000=$B186,IF(Inventory!$C$10:$C$1000=$C186,IF(Inventory!$D$10:$D$1000=$D186,IF(Inventory!$J$10:$J$1000=freez,IF(Inventory!$P$10:$P$1000=AB$9,1)))))))</f>
        <v/>
      </c>
      <c r="AC186" s="121" t="str">
        <f t="array" ref="AC186">IF($D186="","",COUNT(IF(Inventory!$B$10:$B$1000=$B186,IF(Inventory!$C$10:$C$1000=$C186,IF(Inventory!$D$10:$D$1000=$D186,IF(Inventory!$J$10:$J$1000=freez,IF(Inventory!$P$10:$P$1000=AC$9,1)))))))</f>
        <v/>
      </c>
      <c r="AD186" s="121" t="str">
        <f t="array" ref="AD186">IF($D186="","",COUNT(IF(Inventory!$B$10:$B$1000=$B186,IF(Inventory!$C$10:$C$1000=$C186,IF(Inventory!$D$10:$D$1000=$D186,IF(Inventory!$J$10:$J$1000=freez,IF(Inventory!$P$10:$P$1000=AD$9,1)))))))</f>
        <v/>
      </c>
      <c r="AE186" s="122" t="str">
        <f t="shared" si="37"/>
        <v/>
      </c>
      <c r="AF186" s="121" t="str">
        <f t="array" ref="AF186">IF($D186="","",SUM(IF(Inventory!$B$10:$B$1000=$B186,IF(Inventory!$C$10:$C$1000=$C186,IF(Inventory!$D$10:$D$1000=$D186,IF(Inventory!$J$10:$J$1000=frig,Inventory!$AC$10:$AC$1000)))))+SUM(IF(Inventory!$B$10:$B$1000=$B186,IF(Inventory!$C$10:$C$1000=$C186,IF(Inventory!$D$10:$D$1000=$D186,IF(Inventory!$J$10:$J$1000=wicr,Inventory!$AC$10:$AC$1000))))))</f>
        <v/>
      </c>
      <c r="AG186" s="121" t="str">
        <f t="array" ref="AG186">IF($D186="","",SUM(IF(Inventory!$B$10:$B$1000=$B186,IF(Inventory!$C$10:$C$1000=$C186,IF(Inventory!$D$10:$D$1000=$D186,IF(Inventory!$J$10:$J$1000=frig,IF(Inventory!$P$10:$P$1000=AG$9,Inventory!$AC$10:$AC$1000))))))+SUM(IF(Inventory!$B$10:$B$1000=$B186,IF(Inventory!$C$10:$C$1000=$C186,IF(Inventory!$D$10:$D$1000=$D186,IF(Inventory!$J$10:$J$1000=wicr,IF(Inventory!$P$10:$P$1000=AG$9,Inventory!$AC$10:$AC$1000)))))))</f>
        <v/>
      </c>
      <c r="AH186" s="121" t="str">
        <f t="array" ref="AH186">IF($D186="","",SUM(IF(Inventory!$B$10:$B$1000=$B186,IF(Inventory!$C$10:$C$1000=$C186,IF(Inventory!$D$10:$D$1000=$D186,IF(Inventory!$J$10:$J$1000=frig,IF(Inventory!$P$10:$P$1000=AH$9,Inventory!$AC$10:$AC$1000))))))+SUM(IF(Inventory!$B$10:$B$1000=$B186,IF(Inventory!$C$10:$C$1000=$C186,IF(Inventory!$D$10:$D$1000=$D186,IF(Inventory!$J$10:$J$1000=wicr,IF(Inventory!$P$10:$P$1000=AH$9,Inventory!$AC$10:$AC$1000)))))))</f>
        <v/>
      </c>
      <c r="AI186" s="121" t="str">
        <f t="array" ref="AI186">IF($D186="","",SUM(IF(Inventory!$B$10:$B$1000=$B186,IF(Inventory!$C$10:$C$1000=$C186,IF(Inventory!$D$10:$D$1000=$D186,IF(Inventory!$J$10:$J$1000=frig,IF(Inventory!$P$10:$P$1000=AI$9,Inventory!$AC$10:$AC$1000))))))+SUM(IF(Inventory!$B$10:$B$1000=$B186,IF(Inventory!$C$10:$C$1000=$C186,IF(Inventory!$D$10:$D$1000=$D186,IF(Inventory!$J$10:$J$1000=wicr,IF(Inventory!$P$10:$P$1000=AI$9,Inventory!$AC$10:$AC$1000)))))))</f>
        <v/>
      </c>
      <c r="AJ186" s="121" t="str">
        <f t="array" ref="AJ186">IF($D186="","",SUM(IF(Inventory!$B$10:$B$1000=$B186,IF(Inventory!$C$10:$C$1000=$C186,IF(Inventory!$D$10:$D$1000=$D186,IF(Inventory!$J$10:$J$1000=frig,IF(Inventory!$P$10:$P$1000=AJ$9,Inventory!$AC$10:$AC$1000))))))+SUM(IF(Inventory!$B$10:$B$1000=$B186,IF(Inventory!$C$10:$C$1000=$C186,IF(Inventory!$D$10:$D$1000=$D186,IF(Inventory!$J$10:$J$1000=wicr,IF(Inventory!$P$10:$P$1000=AJ$9,Inventory!$AC$10:$AC$1000)))))))</f>
        <v/>
      </c>
      <c r="AK186" s="121" t="str">
        <f t="array" ref="AK186">IF($D186="","",SUM(IF(Inventory!$B$10:$B$1000=$B186,IF(Inventory!$C$10:$C$1000=$C186,IF(Inventory!$D$10:$D$1000=$D186,IF(Inventory!$J$10:$J$1000=frig,IF(Inventory!$P$10:$P$1000=AK$9,Inventory!$AC$10:$AC$1000))))))+SUM(IF(Inventory!$B$10:$B$1000=$B186,IF(Inventory!$C$10:$C$1000=$C186,IF(Inventory!$D$10:$D$1000=$D186,IF(Inventory!$J$10:$J$1000=wicr,IF(Inventory!$P$10:$P$1000=AK$9,Inventory!$AC$10:$AC$1000)))))))</f>
        <v/>
      </c>
      <c r="AL186" s="123" t="str">
        <f t="shared" si="38"/>
        <v/>
      </c>
      <c r="AM186" s="121" t="str">
        <f t="array" ref="AM186">IF($D186="","",SUM(IF(Inventory!$B$10:$B$1000=$B186,IF(Inventory!$C$10:$C$1000=$C186,IF(Inventory!$D$10:$D$1000=$D186,IF(Inventory!$J$10:$J$1000=freez,Inventory!$AD$10:$AD$1000)))))+SUM(IF(Inventory!$B$10:$B$1000=$B186,IF(Inventory!$C$10:$C$1000=$C186,IF(Inventory!$D$10:$D$1000=$D186,IF(Inventory!$J$10:$J$1000=wifr,Inventory!$AD$10:$AD$1000))))))</f>
        <v/>
      </c>
      <c r="AN186" s="121" t="str">
        <f t="array" ref="AN186">IF($D186="","",SUM(IF(Inventory!$B$10:$B$1000=$B186,IF(Inventory!$C$10:$C$1000=$C186,IF(Inventory!$D$10:$D$1000=$D186,IF(Inventory!$J$10:$J$1000=freez,IF(Inventory!$P$10:$P$1000=AN$9,Inventory!$AD$10:$AD$1000))))))+SUM(IF(Inventory!$B$10:$B$1000=$B186,IF(Inventory!$C$10:$C$1000=$C186,IF(Inventory!$D$10:$D$1000=$D186,IF(Inventory!$J$10:$J$1000=wifr,IF(Inventory!$P$10:$P$1000=AN$9,Inventory!$AD$10:$AD$1000)))))))</f>
        <v/>
      </c>
      <c r="AO186" s="121" t="str">
        <f t="array" ref="AO186">IF($D186="","",SUM(IF(Inventory!$B$10:$B$1000=$B186,IF(Inventory!$C$10:$C$1000=$C186,IF(Inventory!$D$10:$D$1000=$D186,IF(Inventory!$J$10:$J$1000=freez,IF(Inventory!$P$10:$P$1000=AO$9,Inventory!$AD$10:$AD$1000))))))+SUM(IF(Inventory!$B$10:$B$1000=$B186,IF(Inventory!$C$10:$C$1000=$C186,IF(Inventory!$D$10:$D$1000=$D186,IF(Inventory!$J$10:$J$1000=wifr,IF(Inventory!$P$10:$P$1000=AO$9,Inventory!$AD$10:$AD$1000)))))))</f>
        <v/>
      </c>
      <c r="AP186" s="121" t="str">
        <f t="array" ref="AP186">IF($D186="","",SUM(IF(Inventory!$B$10:$B$1000=$B186,IF(Inventory!$C$10:$C$1000=$C186,IF(Inventory!$D$10:$D$1000=$D186,IF(Inventory!$J$10:$J$1000=freez,IF(Inventory!$P$10:$P$1000=AP$9,Inventory!$AD$10:$AD$1000))))))+SUM(IF(Inventory!$B$10:$B$1000=$B186,IF(Inventory!$C$10:$C$1000=$C186,IF(Inventory!$D$10:$D$1000=$D186,IF(Inventory!$J$10:$J$1000=wifr,IF(Inventory!$P$10:$P$1000=AP$9,Inventory!$AD$10:$AD$1000)))))))</f>
        <v/>
      </c>
      <c r="AQ186" s="121" t="str">
        <f t="array" ref="AQ186">IF($D186="","",SUM(IF(Inventory!$B$10:$B$1000=$B186,IF(Inventory!$C$10:$C$1000=$C186,IF(Inventory!$D$10:$D$1000=$D186,IF(Inventory!$J$10:$J$1000=freez,IF(Inventory!$P$10:$P$1000=AQ$9,Inventory!$AD$10:$AD$1000))))))+SUM(IF(Inventory!$B$10:$B$1000=$B186,IF(Inventory!$C$10:$C$1000=$C186,IF(Inventory!$D$10:$D$1000=$D186,IF(Inventory!$J$10:$J$1000=wifr,IF(Inventory!$P$10:$P$1000=AQ$9,Inventory!$AD$10:$AD$1000)))))))</f>
        <v/>
      </c>
      <c r="AR186" s="121" t="str">
        <f t="array" ref="AR186">IF($D186="","",SUM(IF(Inventory!$B$10:$B$1000=$B186,IF(Inventory!$C$10:$C$1000=$C186,IF(Inventory!$D$10:$D$1000=$D186,IF(Inventory!$J$10:$J$1000=freez,IF(Inventory!$P$10:$P$1000=AR$9,Inventory!$AD$10:$AD$1000))))))+SUM(IF(Inventory!$B$10:$B$1000=$B186,IF(Inventory!$C$10:$C$1000=$C186,IF(Inventory!$D$10:$D$1000=$D186,IF(Inventory!$J$10:$J$1000=wifr,IF(Inventory!$P$10:$P$1000=AR$9,Inventory!$AD$10:$AD$1000)))))))</f>
        <v/>
      </c>
      <c r="AS186" s="124" t="str">
        <f t="shared" si="39"/>
        <v/>
      </c>
      <c r="AU186" s="352"/>
      <c r="AV186" s="352"/>
      <c r="AX186" s="125">
        <f>IF($C186="",0,Prog!$H184*AX$6*($AU186+$AV186)/12000)</f>
        <v>0</v>
      </c>
      <c r="AY186" s="125">
        <f>IF($C186="",0,Prog!$H184*AY$6*($AU186+$AV186)/12000)</f>
        <v>0</v>
      </c>
      <c r="AZ186" s="121"/>
    </row>
    <row r="187" spans="1:52" ht="16.5" x14ac:dyDescent="0.3">
      <c r="A187" s="279" t="str">
        <f>IF(Prog!B185="","",Prog!B185)</f>
        <v/>
      </c>
      <c r="B187" s="279" t="str">
        <f>IF(Prog!C185="","",Prog!C185)</f>
        <v/>
      </c>
      <c r="C187" s="279" t="str">
        <f>IF(Prog!D185="","",Prog!D185)</f>
        <v/>
      </c>
      <c r="D187" s="120"/>
      <c r="E187" s="121" t="str">
        <f t="array" ref="E187">IF($D187="","",COUNT(IF(Inventory!$B$10:$B$1000=$B187,IF(Inventory!$C$10:$C$1000=$C187,IF(Inventory!$D$10:$D$1000=$D187,IF(Inventory!$P$10:$P$1000=E$9,1))))))</f>
        <v/>
      </c>
      <c r="F187" s="121" t="str">
        <f t="array" ref="F187">IF($D187="","",COUNT(IF(Inventory!$B$10:$B$1000=$B187,IF(Inventory!$C$10:$C$1000=$C187,IF(Inventory!$D$10:$D$1000=$D187,IF(Inventory!$P$10:$P$1000=F$9,1))))))</f>
        <v/>
      </c>
      <c r="G187" s="121" t="str">
        <f t="array" ref="G187">IF($D187="","",COUNT(IF(Inventory!$B$10:$B$1000=$B187,IF(Inventory!$C$10:$C$1000=$C187,IF(Inventory!$D$10:$D$1000=$D187,IF(Inventory!$P$10:$P$1000=G$9,1))))))</f>
        <v/>
      </c>
      <c r="H187" s="121" t="str">
        <f t="array" ref="H187">IF($D187="","",COUNT(IF(Inventory!$B$10:$B$1000=$B187,IF(Inventory!$C$10:$C$1000=$C187,IF(Inventory!$D$10:$D$1000=$D187,IF(Inventory!$P$10:$P$1000=H$9,1))))))</f>
        <v/>
      </c>
      <c r="I187" s="121" t="str">
        <f t="array" ref="I187">IF($D187="","",COUNT(IF(Inventory!$B$10:$B$1000=$B187,IF(Inventory!$C$10:$C$1000=$C187,IF(Inventory!$D$10:$D$1000=$D187,IF(Inventory!$P$10:$P$1000=I$9,1))))))</f>
        <v/>
      </c>
      <c r="J187" s="121">
        <f t="shared" si="34"/>
        <v>0</v>
      </c>
      <c r="K187" s="121" t="str">
        <f t="array" ref="K187">IF($D187="","",COUNT(IF(Inventory!$B$10:$B$1000=$B187,IF(Inventory!$C$10:$C$1000=$C187,IF(Inventory!$D$10:$D$1000=$D187,IF(Inventory!$J$10:$J$1000=wicr,1)))))+COUNT(IF(Inventory!$B$10:$B$1000=$B187,IF(Inventory!$C$10:$C$1000=$C187,IF(Inventory!$D$10:$D$1000=$D187,IF(Inventory!$J$10:$J$1000=wifr,1))))))</f>
        <v/>
      </c>
      <c r="L187" s="121" t="str">
        <f t="array" ref="L187">IF($D187="","",COUNT(IF(Inventory!$B$10:$B$1000=$B187,IF(Inventory!$C$10:$C$1000=$C187,IF(Inventory!$D$10:$D$1000=$D187,IF(Inventory!$J$10:$J$1000=wicr,IF(Inventory!$P$10:$P$1000=L$9,1))))))+COUNT(IF(Inventory!$B$10:$B$1000=$B187,IF(Inventory!$C$10:$C$1000=$C187,IF(Inventory!$D$10:$D$1000=$D187,IF(Inventory!$J$10:$J$1000=wifr,IF(Inventory!$P$10:$P$1000=L$9,1)))))))</f>
        <v/>
      </c>
      <c r="M187" s="121" t="str">
        <f t="array" ref="M187">IF($D187="","",COUNT(IF(Inventory!$B$10:$B$1000=$B187,IF(Inventory!$C$10:$C$1000=$C187,IF(Inventory!$D$10:$D$1000=$D187,IF(Inventory!$J$10:$J$1000=wicr,IF(Inventory!$P$10:$P$1000=M$9,1))))))+COUNT(IF(Inventory!$B$10:$B$1000=$B187,IF(Inventory!$C$10:$C$1000=$C187,IF(Inventory!$D$10:$D$1000=$D187,IF(Inventory!$J$10:$J$1000=wifr,IF(Inventory!$P$10:$P$1000=M$9,1)))))))</f>
        <v/>
      </c>
      <c r="N187" s="121" t="str">
        <f t="array" ref="N187">IF($D187="","",COUNT(IF(Inventory!$B$10:$B$1000=$B187,IF(Inventory!$C$10:$C$1000=$C187,IF(Inventory!$D$10:$D$1000=$D187,IF(Inventory!$J$10:$J$1000=wicr,IF(Inventory!$P$10:$P$1000=N$9,1))))))+COUNT(IF(Inventory!$B$10:$B$1000=$B187,IF(Inventory!$C$10:$C$1000=$C187,IF(Inventory!$D$10:$D$1000=$D187,IF(Inventory!$J$10:$J$1000=wifr,IF(Inventory!$P$10:$P$1000=N$9,1)))))))</f>
        <v/>
      </c>
      <c r="O187" s="121" t="str">
        <f t="array" ref="O187">IF($D187="","",COUNT(IF(Inventory!$B$10:$B$1000=$B187,IF(Inventory!$C$10:$C$1000=$C187,IF(Inventory!$D$10:$D$1000=$D187,IF(Inventory!$J$10:$J$1000=wicr,IF(Inventory!$P$10:$P$1000=O$9,1))))))+COUNT(IF(Inventory!$B$10:$B$1000=$B187,IF(Inventory!$C$10:$C$1000=$C187,IF(Inventory!$D$10:$D$1000=$D187,IF(Inventory!$J$10:$J$1000=wifr,IF(Inventory!$P$10:$P$1000=O$9,1)))))))</f>
        <v/>
      </c>
      <c r="P187" s="121" t="str">
        <f t="array" ref="P187">IF($D187="","",COUNT(IF(Inventory!$B$10:$B$1000=$B187,IF(Inventory!$C$10:$C$1000=$C187,IF(Inventory!$D$10:$D$1000=$D187,IF(Inventory!$J$10:$J$1000=wicr,IF(Inventory!$P$10:$P$1000=P$9,1))))))+COUNT(IF(Inventory!$B$10:$B$1000=$B187,IF(Inventory!$C$10:$C$1000=$C187,IF(Inventory!$D$10:$D$1000=$D187,IF(Inventory!$J$10:$J$1000=wifr,IF(Inventory!$P$10:$P$1000=P$9,1)))))))</f>
        <v/>
      </c>
      <c r="Q187" s="122" t="str">
        <f t="shared" si="35"/>
        <v/>
      </c>
      <c r="R187" s="121" t="str">
        <f t="array" ref="R187">IF($D187="","",COUNT(IF(Inventory!$B$10:$B$1000=$B187,IF(Inventory!$C$10:$C$1000=$C187,IF(Inventory!$D$10:$D$1000=$D187,IF(Inventory!$J$10:$J$1000=frig,1))))))</f>
        <v/>
      </c>
      <c r="S187" s="121" t="str">
        <f t="array" ref="S187">IF($D187="","",COUNT(IF(Inventory!$B$10:$B$1000=$B187,IF(Inventory!$C$10:$C$1000=$C187,IF(Inventory!$D$10:$D$1000=$D187,IF(Inventory!$J$10:$J$1000=frig,IF(Inventory!$P$10:$P$1000=S$9,1)))))))</f>
        <v/>
      </c>
      <c r="T187" s="121" t="str">
        <f t="array" ref="T187">IF($D187="","",COUNT(IF(Inventory!$B$10:$B$1000=$B187,IF(Inventory!$C$10:$C$1000=$C187,IF(Inventory!$D$10:$D$1000=$D187,IF(Inventory!$J$10:$J$1000=frig,IF(Inventory!$P$10:$P$1000=T$9,1)))))))</f>
        <v/>
      </c>
      <c r="U187" s="121" t="str">
        <f t="array" ref="U187">IF($D187="","",COUNT(IF(Inventory!$B$10:$B$1000=$B187,IF(Inventory!$C$10:$C$1000=$C187,IF(Inventory!$D$10:$D$1000=$D187,IF(Inventory!$J$10:$J$1000=frig,IF(Inventory!$P$10:$P$1000=U$9,1)))))))</f>
        <v/>
      </c>
      <c r="V187" s="121" t="str">
        <f t="array" ref="V187">IF($D187="","",COUNT(IF(Inventory!$B$10:$B$1000=$B187,IF(Inventory!$C$10:$C$1000=$C187,IF(Inventory!$D$10:$D$1000=$D187,IF(Inventory!$J$10:$J$1000=frig,IF(Inventory!$P$10:$P$1000=V$9,1)))))))</f>
        <v/>
      </c>
      <c r="W187" s="121" t="str">
        <f t="array" ref="W187">IF($D187="","",COUNT(IF(Inventory!$B$10:$B$1000=$B187,IF(Inventory!$C$10:$C$1000=$C187,IF(Inventory!$D$10:$D$1000=$D187,IF(Inventory!$J$10:$J$1000=frig,IF(Inventory!$P$10:$P$1000=W$9,1)))))))</f>
        <v/>
      </c>
      <c r="X187" s="122" t="str">
        <f t="shared" si="36"/>
        <v/>
      </c>
      <c r="Y187" s="121" t="str">
        <f t="array" ref="Y187">IF($D187="","",COUNT(IF(Inventory!$B$10:$B$1000=$B187,IF(Inventory!$C$10:$C$1000=$C187,IF(Inventory!$D$10:$D$1000=$D187,IF(Inventory!$J$10:$J$1000=freez,1))))))</f>
        <v/>
      </c>
      <c r="Z187" s="121" t="str">
        <f t="array" ref="Z187">IF($D187="","",COUNT(IF(Inventory!$B$10:$B$1000=$B187,IF(Inventory!$C$10:$C$1000=$C187,IF(Inventory!$D$10:$D$1000=$D187,IF(Inventory!$J$10:$J$1000=freez,IF(Inventory!$P$10:$P$1000=Z$9,1)))))))</f>
        <v/>
      </c>
      <c r="AA187" s="121" t="str">
        <f t="array" ref="AA187">IF($D187="","",COUNT(IF(Inventory!$B$10:$B$1000=$B187,IF(Inventory!$C$10:$C$1000=$C187,IF(Inventory!$D$10:$D$1000=$D187,IF(Inventory!$J$10:$J$1000=freez,IF(Inventory!$P$10:$P$1000=AA$9,1)))))))</f>
        <v/>
      </c>
      <c r="AB187" s="121" t="str">
        <f t="array" ref="AB187">IF($D187="","",COUNT(IF(Inventory!$B$10:$B$1000=$B187,IF(Inventory!$C$10:$C$1000=$C187,IF(Inventory!$D$10:$D$1000=$D187,IF(Inventory!$J$10:$J$1000=freez,IF(Inventory!$P$10:$P$1000=AB$9,1)))))))</f>
        <v/>
      </c>
      <c r="AC187" s="121" t="str">
        <f t="array" ref="AC187">IF($D187="","",COUNT(IF(Inventory!$B$10:$B$1000=$B187,IF(Inventory!$C$10:$C$1000=$C187,IF(Inventory!$D$10:$D$1000=$D187,IF(Inventory!$J$10:$J$1000=freez,IF(Inventory!$P$10:$P$1000=AC$9,1)))))))</f>
        <v/>
      </c>
      <c r="AD187" s="121" t="str">
        <f t="array" ref="AD187">IF($D187="","",COUNT(IF(Inventory!$B$10:$B$1000=$B187,IF(Inventory!$C$10:$C$1000=$C187,IF(Inventory!$D$10:$D$1000=$D187,IF(Inventory!$J$10:$J$1000=freez,IF(Inventory!$P$10:$P$1000=AD$9,1)))))))</f>
        <v/>
      </c>
      <c r="AE187" s="122" t="str">
        <f t="shared" si="37"/>
        <v/>
      </c>
      <c r="AF187" s="121" t="str">
        <f t="array" ref="AF187">IF($D187="","",SUM(IF(Inventory!$B$10:$B$1000=$B187,IF(Inventory!$C$10:$C$1000=$C187,IF(Inventory!$D$10:$D$1000=$D187,IF(Inventory!$J$10:$J$1000=frig,Inventory!$AC$10:$AC$1000)))))+SUM(IF(Inventory!$B$10:$B$1000=$B187,IF(Inventory!$C$10:$C$1000=$C187,IF(Inventory!$D$10:$D$1000=$D187,IF(Inventory!$J$10:$J$1000=wicr,Inventory!$AC$10:$AC$1000))))))</f>
        <v/>
      </c>
      <c r="AG187" s="121" t="str">
        <f t="array" ref="AG187">IF($D187="","",SUM(IF(Inventory!$B$10:$B$1000=$B187,IF(Inventory!$C$10:$C$1000=$C187,IF(Inventory!$D$10:$D$1000=$D187,IF(Inventory!$J$10:$J$1000=frig,IF(Inventory!$P$10:$P$1000=AG$9,Inventory!$AC$10:$AC$1000))))))+SUM(IF(Inventory!$B$10:$B$1000=$B187,IF(Inventory!$C$10:$C$1000=$C187,IF(Inventory!$D$10:$D$1000=$D187,IF(Inventory!$J$10:$J$1000=wicr,IF(Inventory!$P$10:$P$1000=AG$9,Inventory!$AC$10:$AC$1000)))))))</f>
        <v/>
      </c>
      <c r="AH187" s="121" t="str">
        <f t="array" ref="AH187">IF($D187="","",SUM(IF(Inventory!$B$10:$B$1000=$B187,IF(Inventory!$C$10:$C$1000=$C187,IF(Inventory!$D$10:$D$1000=$D187,IF(Inventory!$J$10:$J$1000=frig,IF(Inventory!$P$10:$P$1000=AH$9,Inventory!$AC$10:$AC$1000))))))+SUM(IF(Inventory!$B$10:$B$1000=$B187,IF(Inventory!$C$10:$C$1000=$C187,IF(Inventory!$D$10:$D$1000=$D187,IF(Inventory!$J$10:$J$1000=wicr,IF(Inventory!$P$10:$P$1000=AH$9,Inventory!$AC$10:$AC$1000)))))))</f>
        <v/>
      </c>
      <c r="AI187" s="121" t="str">
        <f t="array" ref="AI187">IF($D187="","",SUM(IF(Inventory!$B$10:$B$1000=$B187,IF(Inventory!$C$10:$C$1000=$C187,IF(Inventory!$D$10:$D$1000=$D187,IF(Inventory!$J$10:$J$1000=frig,IF(Inventory!$P$10:$P$1000=AI$9,Inventory!$AC$10:$AC$1000))))))+SUM(IF(Inventory!$B$10:$B$1000=$B187,IF(Inventory!$C$10:$C$1000=$C187,IF(Inventory!$D$10:$D$1000=$D187,IF(Inventory!$J$10:$J$1000=wicr,IF(Inventory!$P$10:$P$1000=AI$9,Inventory!$AC$10:$AC$1000)))))))</f>
        <v/>
      </c>
      <c r="AJ187" s="121" t="str">
        <f t="array" ref="AJ187">IF($D187="","",SUM(IF(Inventory!$B$10:$B$1000=$B187,IF(Inventory!$C$10:$C$1000=$C187,IF(Inventory!$D$10:$D$1000=$D187,IF(Inventory!$J$10:$J$1000=frig,IF(Inventory!$P$10:$P$1000=AJ$9,Inventory!$AC$10:$AC$1000))))))+SUM(IF(Inventory!$B$10:$B$1000=$B187,IF(Inventory!$C$10:$C$1000=$C187,IF(Inventory!$D$10:$D$1000=$D187,IF(Inventory!$J$10:$J$1000=wicr,IF(Inventory!$P$10:$P$1000=AJ$9,Inventory!$AC$10:$AC$1000)))))))</f>
        <v/>
      </c>
      <c r="AK187" s="121" t="str">
        <f t="array" ref="AK187">IF($D187="","",SUM(IF(Inventory!$B$10:$B$1000=$B187,IF(Inventory!$C$10:$C$1000=$C187,IF(Inventory!$D$10:$D$1000=$D187,IF(Inventory!$J$10:$J$1000=frig,IF(Inventory!$P$10:$P$1000=AK$9,Inventory!$AC$10:$AC$1000))))))+SUM(IF(Inventory!$B$10:$B$1000=$B187,IF(Inventory!$C$10:$C$1000=$C187,IF(Inventory!$D$10:$D$1000=$D187,IF(Inventory!$J$10:$J$1000=wicr,IF(Inventory!$P$10:$P$1000=AK$9,Inventory!$AC$10:$AC$1000)))))))</f>
        <v/>
      </c>
      <c r="AL187" s="123" t="str">
        <f t="shared" si="38"/>
        <v/>
      </c>
      <c r="AM187" s="121" t="str">
        <f t="array" ref="AM187">IF($D187="","",SUM(IF(Inventory!$B$10:$B$1000=$B187,IF(Inventory!$C$10:$C$1000=$C187,IF(Inventory!$D$10:$D$1000=$D187,IF(Inventory!$J$10:$J$1000=freez,Inventory!$AD$10:$AD$1000)))))+SUM(IF(Inventory!$B$10:$B$1000=$B187,IF(Inventory!$C$10:$C$1000=$C187,IF(Inventory!$D$10:$D$1000=$D187,IF(Inventory!$J$10:$J$1000=wifr,Inventory!$AD$10:$AD$1000))))))</f>
        <v/>
      </c>
      <c r="AN187" s="121" t="str">
        <f t="array" ref="AN187">IF($D187="","",SUM(IF(Inventory!$B$10:$B$1000=$B187,IF(Inventory!$C$10:$C$1000=$C187,IF(Inventory!$D$10:$D$1000=$D187,IF(Inventory!$J$10:$J$1000=freez,IF(Inventory!$P$10:$P$1000=AN$9,Inventory!$AD$10:$AD$1000))))))+SUM(IF(Inventory!$B$10:$B$1000=$B187,IF(Inventory!$C$10:$C$1000=$C187,IF(Inventory!$D$10:$D$1000=$D187,IF(Inventory!$J$10:$J$1000=wifr,IF(Inventory!$P$10:$P$1000=AN$9,Inventory!$AD$10:$AD$1000)))))))</f>
        <v/>
      </c>
      <c r="AO187" s="121" t="str">
        <f t="array" ref="AO187">IF($D187="","",SUM(IF(Inventory!$B$10:$B$1000=$B187,IF(Inventory!$C$10:$C$1000=$C187,IF(Inventory!$D$10:$D$1000=$D187,IF(Inventory!$J$10:$J$1000=freez,IF(Inventory!$P$10:$P$1000=AO$9,Inventory!$AD$10:$AD$1000))))))+SUM(IF(Inventory!$B$10:$B$1000=$B187,IF(Inventory!$C$10:$C$1000=$C187,IF(Inventory!$D$10:$D$1000=$D187,IF(Inventory!$J$10:$J$1000=wifr,IF(Inventory!$P$10:$P$1000=AO$9,Inventory!$AD$10:$AD$1000)))))))</f>
        <v/>
      </c>
      <c r="AP187" s="121" t="str">
        <f t="array" ref="AP187">IF($D187="","",SUM(IF(Inventory!$B$10:$B$1000=$B187,IF(Inventory!$C$10:$C$1000=$C187,IF(Inventory!$D$10:$D$1000=$D187,IF(Inventory!$J$10:$J$1000=freez,IF(Inventory!$P$10:$P$1000=AP$9,Inventory!$AD$10:$AD$1000))))))+SUM(IF(Inventory!$B$10:$B$1000=$B187,IF(Inventory!$C$10:$C$1000=$C187,IF(Inventory!$D$10:$D$1000=$D187,IF(Inventory!$J$10:$J$1000=wifr,IF(Inventory!$P$10:$P$1000=AP$9,Inventory!$AD$10:$AD$1000)))))))</f>
        <v/>
      </c>
      <c r="AQ187" s="121" t="str">
        <f t="array" ref="AQ187">IF($D187="","",SUM(IF(Inventory!$B$10:$B$1000=$B187,IF(Inventory!$C$10:$C$1000=$C187,IF(Inventory!$D$10:$D$1000=$D187,IF(Inventory!$J$10:$J$1000=freez,IF(Inventory!$P$10:$P$1000=AQ$9,Inventory!$AD$10:$AD$1000))))))+SUM(IF(Inventory!$B$10:$B$1000=$B187,IF(Inventory!$C$10:$C$1000=$C187,IF(Inventory!$D$10:$D$1000=$D187,IF(Inventory!$J$10:$J$1000=wifr,IF(Inventory!$P$10:$P$1000=AQ$9,Inventory!$AD$10:$AD$1000)))))))</f>
        <v/>
      </c>
      <c r="AR187" s="121" t="str">
        <f t="array" ref="AR187">IF($D187="","",SUM(IF(Inventory!$B$10:$B$1000=$B187,IF(Inventory!$C$10:$C$1000=$C187,IF(Inventory!$D$10:$D$1000=$D187,IF(Inventory!$J$10:$J$1000=freez,IF(Inventory!$P$10:$P$1000=AR$9,Inventory!$AD$10:$AD$1000))))))+SUM(IF(Inventory!$B$10:$B$1000=$B187,IF(Inventory!$C$10:$C$1000=$C187,IF(Inventory!$D$10:$D$1000=$D187,IF(Inventory!$J$10:$J$1000=wifr,IF(Inventory!$P$10:$P$1000=AR$9,Inventory!$AD$10:$AD$1000)))))))</f>
        <v/>
      </c>
      <c r="AS187" s="124" t="str">
        <f t="shared" si="39"/>
        <v/>
      </c>
      <c r="AU187" s="352"/>
      <c r="AV187" s="352"/>
      <c r="AX187" s="125">
        <f>IF($C187="",0,Prog!$H185*AX$6*($AU187+$AV187)/12000)</f>
        <v>0</v>
      </c>
      <c r="AY187" s="125">
        <f>IF($C187="",0,Prog!$H185*AY$6*($AU187+$AV187)/12000)</f>
        <v>0</v>
      </c>
      <c r="AZ187" s="121"/>
    </row>
    <row r="188" spans="1:52" ht="16.5" x14ac:dyDescent="0.3">
      <c r="A188" s="279" t="str">
        <f>IF(Prog!B186="","",Prog!B186)</f>
        <v/>
      </c>
      <c r="B188" s="279" t="str">
        <f>IF(Prog!C186="","",Prog!C186)</f>
        <v/>
      </c>
      <c r="C188" s="279" t="str">
        <f>IF(Prog!D186="","",Prog!D186)</f>
        <v/>
      </c>
      <c r="D188" s="120"/>
      <c r="E188" s="121" t="str">
        <f t="array" ref="E188">IF($D188="","",COUNT(IF(Inventory!$B$10:$B$1000=$B188,IF(Inventory!$C$10:$C$1000=$C188,IF(Inventory!$D$10:$D$1000=$D188,IF(Inventory!$P$10:$P$1000=E$9,1))))))</f>
        <v/>
      </c>
      <c r="F188" s="121" t="str">
        <f t="array" ref="F188">IF($D188="","",COUNT(IF(Inventory!$B$10:$B$1000=$B188,IF(Inventory!$C$10:$C$1000=$C188,IF(Inventory!$D$10:$D$1000=$D188,IF(Inventory!$P$10:$P$1000=F$9,1))))))</f>
        <v/>
      </c>
      <c r="G188" s="121" t="str">
        <f t="array" ref="G188">IF($D188="","",COUNT(IF(Inventory!$B$10:$B$1000=$B188,IF(Inventory!$C$10:$C$1000=$C188,IF(Inventory!$D$10:$D$1000=$D188,IF(Inventory!$P$10:$P$1000=G$9,1))))))</f>
        <v/>
      </c>
      <c r="H188" s="121" t="str">
        <f t="array" ref="H188">IF($D188="","",COUNT(IF(Inventory!$B$10:$B$1000=$B188,IF(Inventory!$C$10:$C$1000=$C188,IF(Inventory!$D$10:$D$1000=$D188,IF(Inventory!$P$10:$P$1000=H$9,1))))))</f>
        <v/>
      </c>
      <c r="I188" s="121" t="str">
        <f t="array" ref="I188">IF($D188="","",COUNT(IF(Inventory!$B$10:$B$1000=$B188,IF(Inventory!$C$10:$C$1000=$C188,IF(Inventory!$D$10:$D$1000=$D188,IF(Inventory!$P$10:$P$1000=I$9,1))))))</f>
        <v/>
      </c>
      <c r="J188" s="121">
        <f t="shared" si="34"/>
        <v>0</v>
      </c>
      <c r="K188" s="121" t="str">
        <f t="array" ref="K188">IF($D188="","",COUNT(IF(Inventory!$B$10:$B$1000=$B188,IF(Inventory!$C$10:$C$1000=$C188,IF(Inventory!$D$10:$D$1000=$D188,IF(Inventory!$J$10:$J$1000=wicr,1)))))+COUNT(IF(Inventory!$B$10:$B$1000=$B188,IF(Inventory!$C$10:$C$1000=$C188,IF(Inventory!$D$10:$D$1000=$D188,IF(Inventory!$J$10:$J$1000=wifr,1))))))</f>
        <v/>
      </c>
      <c r="L188" s="121" t="str">
        <f t="array" ref="L188">IF($D188="","",COUNT(IF(Inventory!$B$10:$B$1000=$B188,IF(Inventory!$C$10:$C$1000=$C188,IF(Inventory!$D$10:$D$1000=$D188,IF(Inventory!$J$10:$J$1000=wicr,IF(Inventory!$P$10:$P$1000=L$9,1))))))+COUNT(IF(Inventory!$B$10:$B$1000=$B188,IF(Inventory!$C$10:$C$1000=$C188,IF(Inventory!$D$10:$D$1000=$D188,IF(Inventory!$J$10:$J$1000=wifr,IF(Inventory!$P$10:$P$1000=L$9,1)))))))</f>
        <v/>
      </c>
      <c r="M188" s="121" t="str">
        <f t="array" ref="M188">IF($D188="","",COUNT(IF(Inventory!$B$10:$B$1000=$B188,IF(Inventory!$C$10:$C$1000=$C188,IF(Inventory!$D$10:$D$1000=$D188,IF(Inventory!$J$10:$J$1000=wicr,IF(Inventory!$P$10:$P$1000=M$9,1))))))+COUNT(IF(Inventory!$B$10:$B$1000=$B188,IF(Inventory!$C$10:$C$1000=$C188,IF(Inventory!$D$10:$D$1000=$D188,IF(Inventory!$J$10:$J$1000=wifr,IF(Inventory!$P$10:$P$1000=M$9,1)))))))</f>
        <v/>
      </c>
      <c r="N188" s="121" t="str">
        <f t="array" ref="N188">IF($D188="","",COUNT(IF(Inventory!$B$10:$B$1000=$B188,IF(Inventory!$C$10:$C$1000=$C188,IF(Inventory!$D$10:$D$1000=$D188,IF(Inventory!$J$10:$J$1000=wicr,IF(Inventory!$P$10:$P$1000=N$9,1))))))+COUNT(IF(Inventory!$B$10:$B$1000=$B188,IF(Inventory!$C$10:$C$1000=$C188,IF(Inventory!$D$10:$D$1000=$D188,IF(Inventory!$J$10:$J$1000=wifr,IF(Inventory!$P$10:$P$1000=N$9,1)))))))</f>
        <v/>
      </c>
      <c r="O188" s="121" t="str">
        <f t="array" ref="O188">IF($D188="","",COUNT(IF(Inventory!$B$10:$B$1000=$B188,IF(Inventory!$C$10:$C$1000=$C188,IF(Inventory!$D$10:$D$1000=$D188,IF(Inventory!$J$10:$J$1000=wicr,IF(Inventory!$P$10:$P$1000=O$9,1))))))+COUNT(IF(Inventory!$B$10:$B$1000=$B188,IF(Inventory!$C$10:$C$1000=$C188,IF(Inventory!$D$10:$D$1000=$D188,IF(Inventory!$J$10:$J$1000=wifr,IF(Inventory!$P$10:$P$1000=O$9,1)))))))</f>
        <v/>
      </c>
      <c r="P188" s="121" t="str">
        <f t="array" ref="P188">IF($D188="","",COUNT(IF(Inventory!$B$10:$B$1000=$B188,IF(Inventory!$C$10:$C$1000=$C188,IF(Inventory!$D$10:$D$1000=$D188,IF(Inventory!$J$10:$J$1000=wicr,IF(Inventory!$P$10:$P$1000=P$9,1))))))+COUNT(IF(Inventory!$B$10:$B$1000=$B188,IF(Inventory!$C$10:$C$1000=$C188,IF(Inventory!$D$10:$D$1000=$D188,IF(Inventory!$J$10:$J$1000=wifr,IF(Inventory!$P$10:$P$1000=P$9,1)))))))</f>
        <v/>
      </c>
      <c r="Q188" s="122" t="str">
        <f t="shared" si="35"/>
        <v/>
      </c>
      <c r="R188" s="121" t="str">
        <f t="array" ref="R188">IF($D188="","",COUNT(IF(Inventory!$B$10:$B$1000=$B188,IF(Inventory!$C$10:$C$1000=$C188,IF(Inventory!$D$10:$D$1000=$D188,IF(Inventory!$J$10:$J$1000=frig,1))))))</f>
        <v/>
      </c>
      <c r="S188" s="121" t="str">
        <f t="array" ref="S188">IF($D188="","",COUNT(IF(Inventory!$B$10:$B$1000=$B188,IF(Inventory!$C$10:$C$1000=$C188,IF(Inventory!$D$10:$D$1000=$D188,IF(Inventory!$J$10:$J$1000=frig,IF(Inventory!$P$10:$P$1000=S$9,1)))))))</f>
        <v/>
      </c>
      <c r="T188" s="121" t="str">
        <f t="array" ref="T188">IF($D188="","",COUNT(IF(Inventory!$B$10:$B$1000=$B188,IF(Inventory!$C$10:$C$1000=$C188,IF(Inventory!$D$10:$D$1000=$D188,IF(Inventory!$J$10:$J$1000=frig,IF(Inventory!$P$10:$P$1000=T$9,1)))))))</f>
        <v/>
      </c>
      <c r="U188" s="121" t="str">
        <f t="array" ref="U188">IF($D188="","",COUNT(IF(Inventory!$B$10:$B$1000=$B188,IF(Inventory!$C$10:$C$1000=$C188,IF(Inventory!$D$10:$D$1000=$D188,IF(Inventory!$J$10:$J$1000=frig,IF(Inventory!$P$10:$P$1000=U$9,1)))))))</f>
        <v/>
      </c>
      <c r="V188" s="121" t="str">
        <f t="array" ref="V188">IF($D188="","",COUNT(IF(Inventory!$B$10:$B$1000=$B188,IF(Inventory!$C$10:$C$1000=$C188,IF(Inventory!$D$10:$D$1000=$D188,IF(Inventory!$J$10:$J$1000=frig,IF(Inventory!$P$10:$P$1000=V$9,1)))))))</f>
        <v/>
      </c>
      <c r="W188" s="121" t="str">
        <f t="array" ref="W188">IF($D188="","",COUNT(IF(Inventory!$B$10:$B$1000=$B188,IF(Inventory!$C$10:$C$1000=$C188,IF(Inventory!$D$10:$D$1000=$D188,IF(Inventory!$J$10:$J$1000=frig,IF(Inventory!$P$10:$P$1000=W$9,1)))))))</f>
        <v/>
      </c>
      <c r="X188" s="122" t="str">
        <f t="shared" si="36"/>
        <v/>
      </c>
      <c r="Y188" s="121" t="str">
        <f t="array" ref="Y188">IF($D188="","",COUNT(IF(Inventory!$B$10:$B$1000=$B188,IF(Inventory!$C$10:$C$1000=$C188,IF(Inventory!$D$10:$D$1000=$D188,IF(Inventory!$J$10:$J$1000=freez,1))))))</f>
        <v/>
      </c>
      <c r="Z188" s="121" t="str">
        <f t="array" ref="Z188">IF($D188="","",COUNT(IF(Inventory!$B$10:$B$1000=$B188,IF(Inventory!$C$10:$C$1000=$C188,IF(Inventory!$D$10:$D$1000=$D188,IF(Inventory!$J$10:$J$1000=freez,IF(Inventory!$P$10:$P$1000=Z$9,1)))))))</f>
        <v/>
      </c>
      <c r="AA188" s="121" t="str">
        <f t="array" ref="AA188">IF($D188="","",COUNT(IF(Inventory!$B$10:$B$1000=$B188,IF(Inventory!$C$10:$C$1000=$C188,IF(Inventory!$D$10:$D$1000=$D188,IF(Inventory!$J$10:$J$1000=freez,IF(Inventory!$P$10:$P$1000=AA$9,1)))))))</f>
        <v/>
      </c>
      <c r="AB188" s="121" t="str">
        <f t="array" ref="AB188">IF($D188="","",COUNT(IF(Inventory!$B$10:$B$1000=$B188,IF(Inventory!$C$10:$C$1000=$C188,IF(Inventory!$D$10:$D$1000=$D188,IF(Inventory!$J$10:$J$1000=freez,IF(Inventory!$P$10:$P$1000=AB$9,1)))))))</f>
        <v/>
      </c>
      <c r="AC188" s="121" t="str">
        <f t="array" ref="AC188">IF($D188="","",COUNT(IF(Inventory!$B$10:$B$1000=$B188,IF(Inventory!$C$10:$C$1000=$C188,IF(Inventory!$D$10:$D$1000=$D188,IF(Inventory!$J$10:$J$1000=freez,IF(Inventory!$P$10:$P$1000=AC$9,1)))))))</f>
        <v/>
      </c>
      <c r="AD188" s="121" t="str">
        <f t="array" ref="AD188">IF($D188="","",COUNT(IF(Inventory!$B$10:$B$1000=$B188,IF(Inventory!$C$10:$C$1000=$C188,IF(Inventory!$D$10:$D$1000=$D188,IF(Inventory!$J$10:$J$1000=freez,IF(Inventory!$P$10:$P$1000=AD$9,1)))))))</f>
        <v/>
      </c>
      <c r="AE188" s="122" t="str">
        <f t="shared" si="37"/>
        <v/>
      </c>
      <c r="AF188" s="121" t="str">
        <f t="array" ref="AF188">IF($D188="","",SUM(IF(Inventory!$B$10:$B$1000=$B188,IF(Inventory!$C$10:$C$1000=$C188,IF(Inventory!$D$10:$D$1000=$D188,IF(Inventory!$J$10:$J$1000=frig,Inventory!$AC$10:$AC$1000)))))+SUM(IF(Inventory!$B$10:$B$1000=$B188,IF(Inventory!$C$10:$C$1000=$C188,IF(Inventory!$D$10:$D$1000=$D188,IF(Inventory!$J$10:$J$1000=wicr,Inventory!$AC$10:$AC$1000))))))</f>
        <v/>
      </c>
      <c r="AG188" s="121" t="str">
        <f t="array" ref="AG188">IF($D188="","",SUM(IF(Inventory!$B$10:$B$1000=$B188,IF(Inventory!$C$10:$C$1000=$C188,IF(Inventory!$D$10:$D$1000=$D188,IF(Inventory!$J$10:$J$1000=frig,IF(Inventory!$P$10:$P$1000=AG$9,Inventory!$AC$10:$AC$1000))))))+SUM(IF(Inventory!$B$10:$B$1000=$B188,IF(Inventory!$C$10:$C$1000=$C188,IF(Inventory!$D$10:$D$1000=$D188,IF(Inventory!$J$10:$J$1000=wicr,IF(Inventory!$P$10:$P$1000=AG$9,Inventory!$AC$10:$AC$1000)))))))</f>
        <v/>
      </c>
      <c r="AH188" s="121" t="str">
        <f t="array" ref="AH188">IF($D188="","",SUM(IF(Inventory!$B$10:$B$1000=$B188,IF(Inventory!$C$10:$C$1000=$C188,IF(Inventory!$D$10:$D$1000=$D188,IF(Inventory!$J$10:$J$1000=frig,IF(Inventory!$P$10:$P$1000=AH$9,Inventory!$AC$10:$AC$1000))))))+SUM(IF(Inventory!$B$10:$B$1000=$B188,IF(Inventory!$C$10:$C$1000=$C188,IF(Inventory!$D$10:$D$1000=$D188,IF(Inventory!$J$10:$J$1000=wicr,IF(Inventory!$P$10:$P$1000=AH$9,Inventory!$AC$10:$AC$1000)))))))</f>
        <v/>
      </c>
      <c r="AI188" s="121" t="str">
        <f t="array" ref="AI188">IF($D188="","",SUM(IF(Inventory!$B$10:$B$1000=$B188,IF(Inventory!$C$10:$C$1000=$C188,IF(Inventory!$D$10:$D$1000=$D188,IF(Inventory!$J$10:$J$1000=frig,IF(Inventory!$P$10:$P$1000=AI$9,Inventory!$AC$10:$AC$1000))))))+SUM(IF(Inventory!$B$10:$B$1000=$B188,IF(Inventory!$C$10:$C$1000=$C188,IF(Inventory!$D$10:$D$1000=$D188,IF(Inventory!$J$10:$J$1000=wicr,IF(Inventory!$P$10:$P$1000=AI$9,Inventory!$AC$10:$AC$1000)))))))</f>
        <v/>
      </c>
      <c r="AJ188" s="121" t="str">
        <f t="array" ref="AJ188">IF($D188="","",SUM(IF(Inventory!$B$10:$B$1000=$B188,IF(Inventory!$C$10:$C$1000=$C188,IF(Inventory!$D$10:$D$1000=$D188,IF(Inventory!$J$10:$J$1000=frig,IF(Inventory!$P$10:$P$1000=AJ$9,Inventory!$AC$10:$AC$1000))))))+SUM(IF(Inventory!$B$10:$B$1000=$B188,IF(Inventory!$C$10:$C$1000=$C188,IF(Inventory!$D$10:$D$1000=$D188,IF(Inventory!$J$10:$J$1000=wicr,IF(Inventory!$P$10:$P$1000=AJ$9,Inventory!$AC$10:$AC$1000)))))))</f>
        <v/>
      </c>
      <c r="AK188" s="121" t="str">
        <f t="array" ref="AK188">IF($D188="","",SUM(IF(Inventory!$B$10:$B$1000=$B188,IF(Inventory!$C$10:$C$1000=$C188,IF(Inventory!$D$10:$D$1000=$D188,IF(Inventory!$J$10:$J$1000=frig,IF(Inventory!$P$10:$P$1000=AK$9,Inventory!$AC$10:$AC$1000))))))+SUM(IF(Inventory!$B$10:$B$1000=$B188,IF(Inventory!$C$10:$C$1000=$C188,IF(Inventory!$D$10:$D$1000=$D188,IF(Inventory!$J$10:$J$1000=wicr,IF(Inventory!$P$10:$P$1000=AK$9,Inventory!$AC$10:$AC$1000)))))))</f>
        <v/>
      </c>
      <c r="AL188" s="123" t="str">
        <f t="shared" si="38"/>
        <v/>
      </c>
      <c r="AM188" s="121" t="str">
        <f t="array" ref="AM188">IF($D188="","",SUM(IF(Inventory!$B$10:$B$1000=$B188,IF(Inventory!$C$10:$C$1000=$C188,IF(Inventory!$D$10:$D$1000=$D188,IF(Inventory!$J$10:$J$1000=freez,Inventory!$AD$10:$AD$1000)))))+SUM(IF(Inventory!$B$10:$B$1000=$B188,IF(Inventory!$C$10:$C$1000=$C188,IF(Inventory!$D$10:$D$1000=$D188,IF(Inventory!$J$10:$J$1000=wifr,Inventory!$AD$10:$AD$1000))))))</f>
        <v/>
      </c>
      <c r="AN188" s="121" t="str">
        <f t="array" ref="AN188">IF($D188="","",SUM(IF(Inventory!$B$10:$B$1000=$B188,IF(Inventory!$C$10:$C$1000=$C188,IF(Inventory!$D$10:$D$1000=$D188,IF(Inventory!$J$10:$J$1000=freez,IF(Inventory!$P$10:$P$1000=AN$9,Inventory!$AD$10:$AD$1000))))))+SUM(IF(Inventory!$B$10:$B$1000=$B188,IF(Inventory!$C$10:$C$1000=$C188,IF(Inventory!$D$10:$D$1000=$D188,IF(Inventory!$J$10:$J$1000=wifr,IF(Inventory!$P$10:$P$1000=AN$9,Inventory!$AD$10:$AD$1000)))))))</f>
        <v/>
      </c>
      <c r="AO188" s="121" t="str">
        <f t="array" ref="AO188">IF($D188="","",SUM(IF(Inventory!$B$10:$B$1000=$B188,IF(Inventory!$C$10:$C$1000=$C188,IF(Inventory!$D$10:$D$1000=$D188,IF(Inventory!$J$10:$J$1000=freez,IF(Inventory!$P$10:$P$1000=AO$9,Inventory!$AD$10:$AD$1000))))))+SUM(IF(Inventory!$B$10:$B$1000=$B188,IF(Inventory!$C$10:$C$1000=$C188,IF(Inventory!$D$10:$D$1000=$D188,IF(Inventory!$J$10:$J$1000=wifr,IF(Inventory!$P$10:$P$1000=AO$9,Inventory!$AD$10:$AD$1000)))))))</f>
        <v/>
      </c>
      <c r="AP188" s="121" t="str">
        <f t="array" ref="AP188">IF($D188="","",SUM(IF(Inventory!$B$10:$B$1000=$B188,IF(Inventory!$C$10:$C$1000=$C188,IF(Inventory!$D$10:$D$1000=$D188,IF(Inventory!$J$10:$J$1000=freez,IF(Inventory!$P$10:$P$1000=AP$9,Inventory!$AD$10:$AD$1000))))))+SUM(IF(Inventory!$B$10:$B$1000=$B188,IF(Inventory!$C$10:$C$1000=$C188,IF(Inventory!$D$10:$D$1000=$D188,IF(Inventory!$J$10:$J$1000=wifr,IF(Inventory!$P$10:$P$1000=AP$9,Inventory!$AD$10:$AD$1000)))))))</f>
        <v/>
      </c>
      <c r="AQ188" s="121" t="str">
        <f t="array" ref="AQ188">IF($D188="","",SUM(IF(Inventory!$B$10:$B$1000=$B188,IF(Inventory!$C$10:$C$1000=$C188,IF(Inventory!$D$10:$D$1000=$D188,IF(Inventory!$J$10:$J$1000=freez,IF(Inventory!$P$10:$P$1000=AQ$9,Inventory!$AD$10:$AD$1000))))))+SUM(IF(Inventory!$B$10:$B$1000=$B188,IF(Inventory!$C$10:$C$1000=$C188,IF(Inventory!$D$10:$D$1000=$D188,IF(Inventory!$J$10:$J$1000=wifr,IF(Inventory!$P$10:$P$1000=AQ$9,Inventory!$AD$10:$AD$1000)))))))</f>
        <v/>
      </c>
      <c r="AR188" s="121" t="str">
        <f t="array" ref="AR188">IF($D188="","",SUM(IF(Inventory!$B$10:$B$1000=$B188,IF(Inventory!$C$10:$C$1000=$C188,IF(Inventory!$D$10:$D$1000=$D188,IF(Inventory!$J$10:$J$1000=freez,IF(Inventory!$P$10:$P$1000=AR$9,Inventory!$AD$10:$AD$1000))))))+SUM(IF(Inventory!$B$10:$B$1000=$B188,IF(Inventory!$C$10:$C$1000=$C188,IF(Inventory!$D$10:$D$1000=$D188,IF(Inventory!$J$10:$J$1000=wifr,IF(Inventory!$P$10:$P$1000=AR$9,Inventory!$AD$10:$AD$1000)))))))</f>
        <v/>
      </c>
      <c r="AS188" s="124" t="str">
        <f t="shared" si="39"/>
        <v/>
      </c>
      <c r="AU188" s="352"/>
      <c r="AV188" s="352"/>
      <c r="AX188" s="125">
        <f>IF($C188="",0,Prog!$H186*AX$6*($AU188+$AV188)/12000)</f>
        <v>0</v>
      </c>
      <c r="AY188" s="125">
        <f>IF($C188="",0,Prog!$H186*AY$6*($AU188+$AV188)/12000)</f>
        <v>0</v>
      </c>
      <c r="AZ188" s="121"/>
    </row>
    <row r="189" spans="1:52" ht="16.5" x14ac:dyDescent="0.3">
      <c r="A189" s="279" t="str">
        <f>IF(Prog!B187="","",Prog!B187)</f>
        <v/>
      </c>
      <c r="B189" s="279" t="str">
        <f>IF(Prog!C187="","",Prog!C187)</f>
        <v/>
      </c>
      <c r="C189" s="279" t="str">
        <f>IF(Prog!D187="","",Prog!D187)</f>
        <v/>
      </c>
      <c r="D189" s="120"/>
      <c r="E189" s="121" t="str">
        <f t="array" ref="E189">IF($D189="","",COUNT(IF(Inventory!$B$10:$B$1000=$B189,IF(Inventory!$C$10:$C$1000=$C189,IF(Inventory!$D$10:$D$1000=$D189,IF(Inventory!$P$10:$P$1000=E$9,1))))))</f>
        <v/>
      </c>
      <c r="F189" s="121" t="str">
        <f t="array" ref="F189">IF($D189="","",COUNT(IF(Inventory!$B$10:$B$1000=$B189,IF(Inventory!$C$10:$C$1000=$C189,IF(Inventory!$D$10:$D$1000=$D189,IF(Inventory!$P$10:$P$1000=F$9,1))))))</f>
        <v/>
      </c>
      <c r="G189" s="121" t="str">
        <f t="array" ref="G189">IF($D189="","",COUNT(IF(Inventory!$B$10:$B$1000=$B189,IF(Inventory!$C$10:$C$1000=$C189,IF(Inventory!$D$10:$D$1000=$D189,IF(Inventory!$P$10:$P$1000=G$9,1))))))</f>
        <v/>
      </c>
      <c r="H189" s="121" t="str">
        <f t="array" ref="H189">IF($D189="","",COUNT(IF(Inventory!$B$10:$B$1000=$B189,IF(Inventory!$C$10:$C$1000=$C189,IF(Inventory!$D$10:$D$1000=$D189,IF(Inventory!$P$10:$P$1000=H$9,1))))))</f>
        <v/>
      </c>
      <c r="I189" s="121" t="str">
        <f t="array" ref="I189">IF($D189="","",COUNT(IF(Inventory!$B$10:$B$1000=$B189,IF(Inventory!$C$10:$C$1000=$C189,IF(Inventory!$D$10:$D$1000=$D189,IF(Inventory!$P$10:$P$1000=I$9,1))))))</f>
        <v/>
      </c>
      <c r="J189" s="121">
        <f t="shared" si="34"/>
        <v>0</v>
      </c>
      <c r="K189" s="121" t="str">
        <f t="array" ref="K189">IF($D189="","",COUNT(IF(Inventory!$B$10:$B$1000=$B189,IF(Inventory!$C$10:$C$1000=$C189,IF(Inventory!$D$10:$D$1000=$D189,IF(Inventory!$J$10:$J$1000=wicr,1)))))+COUNT(IF(Inventory!$B$10:$B$1000=$B189,IF(Inventory!$C$10:$C$1000=$C189,IF(Inventory!$D$10:$D$1000=$D189,IF(Inventory!$J$10:$J$1000=wifr,1))))))</f>
        <v/>
      </c>
      <c r="L189" s="121" t="str">
        <f t="array" ref="L189">IF($D189="","",COUNT(IF(Inventory!$B$10:$B$1000=$B189,IF(Inventory!$C$10:$C$1000=$C189,IF(Inventory!$D$10:$D$1000=$D189,IF(Inventory!$J$10:$J$1000=wicr,IF(Inventory!$P$10:$P$1000=L$9,1))))))+COUNT(IF(Inventory!$B$10:$B$1000=$B189,IF(Inventory!$C$10:$C$1000=$C189,IF(Inventory!$D$10:$D$1000=$D189,IF(Inventory!$J$10:$J$1000=wifr,IF(Inventory!$P$10:$P$1000=L$9,1)))))))</f>
        <v/>
      </c>
      <c r="M189" s="121" t="str">
        <f t="array" ref="M189">IF($D189="","",COUNT(IF(Inventory!$B$10:$B$1000=$B189,IF(Inventory!$C$10:$C$1000=$C189,IF(Inventory!$D$10:$D$1000=$D189,IF(Inventory!$J$10:$J$1000=wicr,IF(Inventory!$P$10:$P$1000=M$9,1))))))+COUNT(IF(Inventory!$B$10:$B$1000=$B189,IF(Inventory!$C$10:$C$1000=$C189,IF(Inventory!$D$10:$D$1000=$D189,IF(Inventory!$J$10:$J$1000=wifr,IF(Inventory!$P$10:$P$1000=M$9,1)))))))</f>
        <v/>
      </c>
      <c r="N189" s="121" t="str">
        <f t="array" ref="N189">IF($D189="","",COUNT(IF(Inventory!$B$10:$B$1000=$B189,IF(Inventory!$C$10:$C$1000=$C189,IF(Inventory!$D$10:$D$1000=$D189,IF(Inventory!$J$10:$J$1000=wicr,IF(Inventory!$P$10:$P$1000=N$9,1))))))+COUNT(IF(Inventory!$B$10:$B$1000=$B189,IF(Inventory!$C$10:$C$1000=$C189,IF(Inventory!$D$10:$D$1000=$D189,IF(Inventory!$J$10:$J$1000=wifr,IF(Inventory!$P$10:$P$1000=N$9,1)))))))</f>
        <v/>
      </c>
      <c r="O189" s="121" t="str">
        <f t="array" ref="O189">IF($D189="","",COUNT(IF(Inventory!$B$10:$B$1000=$B189,IF(Inventory!$C$10:$C$1000=$C189,IF(Inventory!$D$10:$D$1000=$D189,IF(Inventory!$J$10:$J$1000=wicr,IF(Inventory!$P$10:$P$1000=O$9,1))))))+COUNT(IF(Inventory!$B$10:$B$1000=$B189,IF(Inventory!$C$10:$C$1000=$C189,IF(Inventory!$D$10:$D$1000=$D189,IF(Inventory!$J$10:$J$1000=wifr,IF(Inventory!$P$10:$P$1000=O$9,1)))))))</f>
        <v/>
      </c>
      <c r="P189" s="121" t="str">
        <f t="array" ref="P189">IF($D189="","",COUNT(IF(Inventory!$B$10:$B$1000=$B189,IF(Inventory!$C$10:$C$1000=$C189,IF(Inventory!$D$10:$D$1000=$D189,IF(Inventory!$J$10:$J$1000=wicr,IF(Inventory!$P$10:$P$1000=P$9,1))))))+COUNT(IF(Inventory!$B$10:$B$1000=$B189,IF(Inventory!$C$10:$C$1000=$C189,IF(Inventory!$D$10:$D$1000=$D189,IF(Inventory!$J$10:$J$1000=wifr,IF(Inventory!$P$10:$P$1000=P$9,1)))))))</f>
        <v/>
      </c>
      <c r="Q189" s="122" t="str">
        <f t="shared" si="35"/>
        <v/>
      </c>
      <c r="R189" s="121" t="str">
        <f t="array" ref="R189">IF($D189="","",COUNT(IF(Inventory!$B$10:$B$1000=$B189,IF(Inventory!$C$10:$C$1000=$C189,IF(Inventory!$D$10:$D$1000=$D189,IF(Inventory!$J$10:$J$1000=frig,1))))))</f>
        <v/>
      </c>
      <c r="S189" s="121" t="str">
        <f t="array" ref="S189">IF($D189="","",COUNT(IF(Inventory!$B$10:$B$1000=$B189,IF(Inventory!$C$10:$C$1000=$C189,IF(Inventory!$D$10:$D$1000=$D189,IF(Inventory!$J$10:$J$1000=frig,IF(Inventory!$P$10:$P$1000=S$9,1)))))))</f>
        <v/>
      </c>
      <c r="T189" s="121" t="str">
        <f t="array" ref="T189">IF($D189="","",COUNT(IF(Inventory!$B$10:$B$1000=$B189,IF(Inventory!$C$10:$C$1000=$C189,IF(Inventory!$D$10:$D$1000=$D189,IF(Inventory!$J$10:$J$1000=frig,IF(Inventory!$P$10:$P$1000=T$9,1)))))))</f>
        <v/>
      </c>
      <c r="U189" s="121" t="str">
        <f t="array" ref="U189">IF($D189="","",COUNT(IF(Inventory!$B$10:$B$1000=$B189,IF(Inventory!$C$10:$C$1000=$C189,IF(Inventory!$D$10:$D$1000=$D189,IF(Inventory!$J$10:$J$1000=frig,IF(Inventory!$P$10:$P$1000=U$9,1)))))))</f>
        <v/>
      </c>
      <c r="V189" s="121" t="str">
        <f t="array" ref="V189">IF($D189="","",COUNT(IF(Inventory!$B$10:$B$1000=$B189,IF(Inventory!$C$10:$C$1000=$C189,IF(Inventory!$D$10:$D$1000=$D189,IF(Inventory!$J$10:$J$1000=frig,IF(Inventory!$P$10:$P$1000=V$9,1)))))))</f>
        <v/>
      </c>
      <c r="W189" s="121" t="str">
        <f t="array" ref="W189">IF($D189="","",COUNT(IF(Inventory!$B$10:$B$1000=$B189,IF(Inventory!$C$10:$C$1000=$C189,IF(Inventory!$D$10:$D$1000=$D189,IF(Inventory!$J$10:$J$1000=frig,IF(Inventory!$P$10:$P$1000=W$9,1)))))))</f>
        <v/>
      </c>
      <c r="X189" s="122" t="str">
        <f t="shared" si="36"/>
        <v/>
      </c>
      <c r="Y189" s="121" t="str">
        <f t="array" ref="Y189">IF($D189="","",COUNT(IF(Inventory!$B$10:$B$1000=$B189,IF(Inventory!$C$10:$C$1000=$C189,IF(Inventory!$D$10:$D$1000=$D189,IF(Inventory!$J$10:$J$1000=freez,1))))))</f>
        <v/>
      </c>
      <c r="Z189" s="121" t="str">
        <f t="array" ref="Z189">IF($D189="","",COUNT(IF(Inventory!$B$10:$B$1000=$B189,IF(Inventory!$C$10:$C$1000=$C189,IF(Inventory!$D$10:$D$1000=$D189,IF(Inventory!$J$10:$J$1000=freez,IF(Inventory!$P$10:$P$1000=Z$9,1)))))))</f>
        <v/>
      </c>
      <c r="AA189" s="121" t="str">
        <f t="array" ref="AA189">IF($D189="","",COUNT(IF(Inventory!$B$10:$B$1000=$B189,IF(Inventory!$C$10:$C$1000=$C189,IF(Inventory!$D$10:$D$1000=$D189,IF(Inventory!$J$10:$J$1000=freez,IF(Inventory!$P$10:$P$1000=AA$9,1)))))))</f>
        <v/>
      </c>
      <c r="AB189" s="121" t="str">
        <f t="array" ref="AB189">IF($D189="","",COUNT(IF(Inventory!$B$10:$B$1000=$B189,IF(Inventory!$C$10:$C$1000=$C189,IF(Inventory!$D$10:$D$1000=$D189,IF(Inventory!$J$10:$J$1000=freez,IF(Inventory!$P$10:$P$1000=AB$9,1)))))))</f>
        <v/>
      </c>
      <c r="AC189" s="121" t="str">
        <f t="array" ref="AC189">IF($D189="","",COUNT(IF(Inventory!$B$10:$B$1000=$B189,IF(Inventory!$C$10:$C$1000=$C189,IF(Inventory!$D$10:$D$1000=$D189,IF(Inventory!$J$10:$J$1000=freez,IF(Inventory!$P$10:$P$1000=AC$9,1)))))))</f>
        <v/>
      </c>
      <c r="AD189" s="121" t="str">
        <f t="array" ref="AD189">IF($D189="","",COUNT(IF(Inventory!$B$10:$B$1000=$B189,IF(Inventory!$C$10:$C$1000=$C189,IF(Inventory!$D$10:$D$1000=$D189,IF(Inventory!$J$10:$J$1000=freez,IF(Inventory!$P$10:$P$1000=AD$9,1)))))))</f>
        <v/>
      </c>
      <c r="AE189" s="122" t="str">
        <f t="shared" si="37"/>
        <v/>
      </c>
      <c r="AF189" s="121" t="str">
        <f t="array" ref="AF189">IF($D189="","",SUM(IF(Inventory!$B$10:$B$1000=$B189,IF(Inventory!$C$10:$C$1000=$C189,IF(Inventory!$D$10:$D$1000=$D189,IF(Inventory!$J$10:$J$1000=frig,Inventory!$AC$10:$AC$1000)))))+SUM(IF(Inventory!$B$10:$B$1000=$B189,IF(Inventory!$C$10:$C$1000=$C189,IF(Inventory!$D$10:$D$1000=$D189,IF(Inventory!$J$10:$J$1000=wicr,Inventory!$AC$10:$AC$1000))))))</f>
        <v/>
      </c>
      <c r="AG189" s="121" t="str">
        <f t="array" ref="AG189">IF($D189="","",SUM(IF(Inventory!$B$10:$B$1000=$B189,IF(Inventory!$C$10:$C$1000=$C189,IF(Inventory!$D$10:$D$1000=$D189,IF(Inventory!$J$10:$J$1000=frig,IF(Inventory!$P$10:$P$1000=AG$9,Inventory!$AC$10:$AC$1000))))))+SUM(IF(Inventory!$B$10:$B$1000=$B189,IF(Inventory!$C$10:$C$1000=$C189,IF(Inventory!$D$10:$D$1000=$D189,IF(Inventory!$J$10:$J$1000=wicr,IF(Inventory!$P$10:$P$1000=AG$9,Inventory!$AC$10:$AC$1000)))))))</f>
        <v/>
      </c>
      <c r="AH189" s="121" t="str">
        <f t="array" ref="AH189">IF($D189="","",SUM(IF(Inventory!$B$10:$B$1000=$B189,IF(Inventory!$C$10:$C$1000=$C189,IF(Inventory!$D$10:$D$1000=$D189,IF(Inventory!$J$10:$J$1000=frig,IF(Inventory!$P$10:$P$1000=AH$9,Inventory!$AC$10:$AC$1000))))))+SUM(IF(Inventory!$B$10:$B$1000=$B189,IF(Inventory!$C$10:$C$1000=$C189,IF(Inventory!$D$10:$D$1000=$D189,IF(Inventory!$J$10:$J$1000=wicr,IF(Inventory!$P$10:$P$1000=AH$9,Inventory!$AC$10:$AC$1000)))))))</f>
        <v/>
      </c>
      <c r="AI189" s="121" t="str">
        <f t="array" ref="AI189">IF($D189="","",SUM(IF(Inventory!$B$10:$B$1000=$B189,IF(Inventory!$C$10:$C$1000=$C189,IF(Inventory!$D$10:$D$1000=$D189,IF(Inventory!$J$10:$J$1000=frig,IF(Inventory!$P$10:$P$1000=AI$9,Inventory!$AC$10:$AC$1000))))))+SUM(IF(Inventory!$B$10:$B$1000=$B189,IF(Inventory!$C$10:$C$1000=$C189,IF(Inventory!$D$10:$D$1000=$D189,IF(Inventory!$J$10:$J$1000=wicr,IF(Inventory!$P$10:$P$1000=AI$9,Inventory!$AC$10:$AC$1000)))))))</f>
        <v/>
      </c>
      <c r="AJ189" s="121" t="str">
        <f t="array" ref="AJ189">IF($D189="","",SUM(IF(Inventory!$B$10:$B$1000=$B189,IF(Inventory!$C$10:$C$1000=$C189,IF(Inventory!$D$10:$D$1000=$D189,IF(Inventory!$J$10:$J$1000=frig,IF(Inventory!$P$10:$P$1000=AJ$9,Inventory!$AC$10:$AC$1000))))))+SUM(IF(Inventory!$B$10:$B$1000=$B189,IF(Inventory!$C$10:$C$1000=$C189,IF(Inventory!$D$10:$D$1000=$D189,IF(Inventory!$J$10:$J$1000=wicr,IF(Inventory!$P$10:$P$1000=AJ$9,Inventory!$AC$10:$AC$1000)))))))</f>
        <v/>
      </c>
      <c r="AK189" s="121" t="str">
        <f t="array" ref="AK189">IF($D189="","",SUM(IF(Inventory!$B$10:$B$1000=$B189,IF(Inventory!$C$10:$C$1000=$C189,IF(Inventory!$D$10:$D$1000=$D189,IF(Inventory!$J$10:$J$1000=frig,IF(Inventory!$P$10:$P$1000=AK$9,Inventory!$AC$10:$AC$1000))))))+SUM(IF(Inventory!$B$10:$B$1000=$B189,IF(Inventory!$C$10:$C$1000=$C189,IF(Inventory!$D$10:$D$1000=$D189,IF(Inventory!$J$10:$J$1000=wicr,IF(Inventory!$P$10:$P$1000=AK$9,Inventory!$AC$10:$AC$1000)))))))</f>
        <v/>
      </c>
      <c r="AL189" s="123" t="str">
        <f t="shared" si="38"/>
        <v/>
      </c>
      <c r="AM189" s="121" t="str">
        <f t="array" ref="AM189">IF($D189="","",SUM(IF(Inventory!$B$10:$B$1000=$B189,IF(Inventory!$C$10:$C$1000=$C189,IF(Inventory!$D$10:$D$1000=$D189,IF(Inventory!$J$10:$J$1000=freez,Inventory!$AD$10:$AD$1000)))))+SUM(IF(Inventory!$B$10:$B$1000=$B189,IF(Inventory!$C$10:$C$1000=$C189,IF(Inventory!$D$10:$D$1000=$D189,IF(Inventory!$J$10:$J$1000=wifr,Inventory!$AD$10:$AD$1000))))))</f>
        <v/>
      </c>
      <c r="AN189" s="121" t="str">
        <f t="array" ref="AN189">IF($D189="","",SUM(IF(Inventory!$B$10:$B$1000=$B189,IF(Inventory!$C$10:$C$1000=$C189,IF(Inventory!$D$10:$D$1000=$D189,IF(Inventory!$J$10:$J$1000=freez,IF(Inventory!$P$10:$P$1000=AN$9,Inventory!$AD$10:$AD$1000))))))+SUM(IF(Inventory!$B$10:$B$1000=$B189,IF(Inventory!$C$10:$C$1000=$C189,IF(Inventory!$D$10:$D$1000=$D189,IF(Inventory!$J$10:$J$1000=wifr,IF(Inventory!$P$10:$P$1000=AN$9,Inventory!$AD$10:$AD$1000)))))))</f>
        <v/>
      </c>
      <c r="AO189" s="121" t="str">
        <f t="array" ref="AO189">IF($D189="","",SUM(IF(Inventory!$B$10:$B$1000=$B189,IF(Inventory!$C$10:$C$1000=$C189,IF(Inventory!$D$10:$D$1000=$D189,IF(Inventory!$J$10:$J$1000=freez,IF(Inventory!$P$10:$P$1000=AO$9,Inventory!$AD$10:$AD$1000))))))+SUM(IF(Inventory!$B$10:$B$1000=$B189,IF(Inventory!$C$10:$C$1000=$C189,IF(Inventory!$D$10:$D$1000=$D189,IF(Inventory!$J$10:$J$1000=wifr,IF(Inventory!$P$10:$P$1000=AO$9,Inventory!$AD$10:$AD$1000)))))))</f>
        <v/>
      </c>
      <c r="AP189" s="121" t="str">
        <f t="array" ref="AP189">IF($D189="","",SUM(IF(Inventory!$B$10:$B$1000=$B189,IF(Inventory!$C$10:$C$1000=$C189,IF(Inventory!$D$10:$D$1000=$D189,IF(Inventory!$J$10:$J$1000=freez,IF(Inventory!$P$10:$P$1000=AP$9,Inventory!$AD$10:$AD$1000))))))+SUM(IF(Inventory!$B$10:$B$1000=$B189,IF(Inventory!$C$10:$C$1000=$C189,IF(Inventory!$D$10:$D$1000=$D189,IF(Inventory!$J$10:$J$1000=wifr,IF(Inventory!$P$10:$P$1000=AP$9,Inventory!$AD$10:$AD$1000)))))))</f>
        <v/>
      </c>
      <c r="AQ189" s="121" t="str">
        <f t="array" ref="AQ189">IF($D189="","",SUM(IF(Inventory!$B$10:$B$1000=$B189,IF(Inventory!$C$10:$C$1000=$C189,IF(Inventory!$D$10:$D$1000=$D189,IF(Inventory!$J$10:$J$1000=freez,IF(Inventory!$P$10:$P$1000=AQ$9,Inventory!$AD$10:$AD$1000))))))+SUM(IF(Inventory!$B$10:$B$1000=$B189,IF(Inventory!$C$10:$C$1000=$C189,IF(Inventory!$D$10:$D$1000=$D189,IF(Inventory!$J$10:$J$1000=wifr,IF(Inventory!$P$10:$P$1000=AQ$9,Inventory!$AD$10:$AD$1000)))))))</f>
        <v/>
      </c>
      <c r="AR189" s="121" t="str">
        <f t="array" ref="AR189">IF($D189="","",SUM(IF(Inventory!$B$10:$B$1000=$B189,IF(Inventory!$C$10:$C$1000=$C189,IF(Inventory!$D$10:$D$1000=$D189,IF(Inventory!$J$10:$J$1000=freez,IF(Inventory!$P$10:$P$1000=AR$9,Inventory!$AD$10:$AD$1000))))))+SUM(IF(Inventory!$B$10:$B$1000=$B189,IF(Inventory!$C$10:$C$1000=$C189,IF(Inventory!$D$10:$D$1000=$D189,IF(Inventory!$J$10:$J$1000=wifr,IF(Inventory!$P$10:$P$1000=AR$9,Inventory!$AD$10:$AD$1000)))))))</f>
        <v/>
      </c>
      <c r="AS189" s="124" t="str">
        <f t="shared" si="39"/>
        <v/>
      </c>
      <c r="AU189" s="352"/>
      <c r="AV189" s="352"/>
      <c r="AX189" s="125">
        <f>IF($C189="",0,Prog!$H187*AX$6*($AU189+$AV189)/12000)</f>
        <v>0</v>
      </c>
      <c r="AY189" s="125">
        <f>IF($C189="",0,Prog!$H187*AY$6*($AU189+$AV189)/12000)</f>
        <v>0</v>
      </c>
      <c r="AZ189" s="121"/>
    </row>
    <row r="190" spans="1:52" ht="16.5" x14ac:dyDescent="0.3">
      <c r="A190" s="279" t="str">
        <f>IF(Prog!B188="","",Prog!B188)</f>
        <v/>
      </c>
      <c r="B190" s="279" t="str">
        <f>IF(Prog!C188="","",Prog!C188)</f>
        <v/>
      </c>
      <c r="C190" s="279" t="str">
        <f>IF(Prog!D188="","",Prog!D188)</f>
        <v/>
      </c>
      <c r="D190" s="120"/>
      <c r="E190" s="121" t="str">
        <f t="array" ref="E190">IF($D190="","",COUNT(IF(Inventory!$B$10:$B$1000=$B190,IF(Inventory!$C$10:$C$1000=$C190,IF(Inventory!$D$10:$D$1000=$D190,IF(Inventory!$P$10:$P$1000=E$9,1))))))</f>
        <v/>
      </c>
      <c r="F190" s="121" t="str">
        <f t="array" ref="F190">IF($D190="","",COUNT(IF(Inventory!$B$10:$B$1000=$B190,IF(Inventory!$C$10:$C$1000=$C190,IF(Inventory!$D$10:$D$1000=$D190,IF(Inventory!$P$10:$P$1000=F$9,1))))))</f>
        <v/>
      </c>
      <c r="G190" s="121" t="str">
        <f t="array" ref="G190">IF($D190="","",COUNT(IF(Inventory!$B$10:$B$1000=$B190,IF(Inventory!$C$10:$C$1000=$C190,IF(Inventory!$D$10:$D$1000=$D190,IF(Inventory!$P$10:$P$1000=G$9,1))))))</f>
        <v/>
      </c>
      <c r="H190" s="121" t="str">
        <f t="array" ref="H190">IF($D190="","",COUNT(IF(Inventory!$B$10:$B$1000=$B190,IF(Inventory!$C$10:$C$1000=$C190,IF(Inventory!$D$10:$D$1000=$D190,IF(Inventory!$P$10:$P$1000=H$9,1))))))</f>
        <v/>
      </c>
      <c r="I190" s="121" t="str">
        <f t="array" ref="I190">IF($D190="","",COUNT(IF(Inventory!$B$10:$B$1000=$B190,IF(Inventory!$C$10:$C$1000=$C190,IF(Inventory!$D$10:$D$1000=$D190,IF(Inventory!$P$10:$P$1000=I$9,1))))))</f>
        <v/>
      </c>
      <c r="J190" s="121">
        <f t="shared" si="34"/>
        <v>0</v>
      </c>
      <c r="K190" s="121" t="str">
        <f t="array" ref="K190">IF($D190="","",COUNT(IF(Inventory!$B$10:$B$1000=$B190,IF(Inventory!$C$10:$C$1000=$C190,IF(Inventory!$D$10:$D$1000=$D190,IF(Inventory!$J$10:$J$1000=wicr,1)))))+COUNT(IF(Inventory!$B$10:$B$1000=$B190,IF(Inventory!$C$10:$C$1000=$C190,IF(Inventory!$D$10:$D$1000=$D190,IF(Inventory!$J$10:$J$1000=wifr,1))))))</f>
        <v/>
      </c>
      <c r="L190" s="121" t="str">
        <f t="array" ref="L190">IF($D190="","",COUNT(IF(Inventory!$B$10:$B$1000=$B190,IF(Inventory!$C$10:$C$1000=$C190,IF(Inventory!$D$10:$D$1000=$D190,IF(Inventory!$J$10:$J$1000=wicr,IF(Inventory!$P$10:$P$1000=L$9,1))))))+COUNT(IF(Inventory!$B$10:$B$1000=$B190,IF(Inventory!$C$10:$C$1000=$C190,IF(Inventory!$D$10:$D$1000=$D190,IF(Inventory!$J$10:$J$1000=wifr,IF(Inventory!$P$10:$P$1000=L$9,1)))))))</f>
        <v/>
      </c>
      <c r="M190" s="121" t="str">
        <f t="array" ref="M190">IF($D190="","",COUNT(IF(Inventory!$B$10:$B$1000=$B190,IF(Inventory!$C$10:$C$1000=$C190,IF(Inventory!$D$10:$D$1000=$D190,IF(Inventory!$J$10:$J$1000=wicr,IF(Inventory!$P$10:$P$1000=M$9,1))))))+COUNT(IF(Inventory!$B$10:$B$1000=$B190,IF(Inventory!$C$10:$C$1000=$C190,IF(Inventory!$D$10:$D$1000=$D190,IF(Inventory!$J$10:$J$1000=wifr,IF(Inventory!$P$10:$P$1000=M$9,1)))))))</f>
        <v/>
      </c>
      <c r="N190" s="121" t="str">
        <f t="array" ref="N190">IF($D190="","",COUNT(IF(Inventory!$B$10:$B$1000=$B190,IF(Inventory!$C$10:$C$1000=$C190,IF(Inventory!$D$10:$D$1000=$D190,IF(Inventory!$J$10:$J$1000=wicr,IF(Inventory!$P$10:$P$1000=N$9,1))))))+COUNT(IF(Inventory!$B$10:$B$1000=$B190,IF(Inventory!$C$10:$C$1000=$C190,IF(Inventory!$D$10:$D$1000=$D190,IF(Inventory!$J$10:$J$1000=wifr,IF(Inventory!$P$10:$P$1000=N$9,1)))))))</f>
        <v/>
      </c>
      <c r="O190" s="121" t="str">
        <f t="array" ref="O190">IF($D190="","",COUNT(IF(Inventory!$B$10:$B$1000=$B190,IF(Inventory!$C$10:$C$1000=$C190,IF(Inventory!$D$10:$D$1000=$D190,IF(Inventory!$J$10:$J$1000=wicr,IF(Inventory!$P$10:$P$1000=O$9,1))))))+COUNT(IF(Inventory!$B$10:$B$1000=$B190,IF(Inventory!$C$10:$C$1000=$C190,IF(Inventory!$D$10:$D$1000=$D190,IF(Inventory!$J$10:$J$1000=wifr,IF(Inventory!$P$10:$P$1000=O$9,1)))))))</f>
        <v/>
      </c>
      <c r="P190" s="121" t="str">
        <f t="array" ref="P190">IF($D190="","",COUNT(IF(Inventory!$B$10:$B$1000=$B190,IF(Inventory!$C$10:$C$1000=$C190,IF(Inventory!$D$10:$D$1000=$D190,IF(Inventory!$J$10:$J$1000=wicr,IF(Inventory!$P$10:$P$1000=P$9,1))))))+COUNT(IF(Inventory!$B$10:$B$1000=$B190,IF(Inventory!$C$10:$C$1000=$C190,IF(Inventory!$D$10:$D$1000=$D190,IF(Inventory!$J$10:$J$1000=wifr,IF(Inventory!$P$10:$P$1000=P$9,1)))))))</f>
        <v/>
      </c>
      <c r="Q190" s="122" t="str">
        <f t="shared" si="35"/>
        <v/>
      </c>
      <c r="R190" s="121" t="str">
        <f t="array" ref="R190">IF($D190="","",COUNT(IF(Inventory!$B$10:$B$1000=$B190,IF(Inventory!$C$10:$C$1000=$C190,IF(Inventory!$D$10:$D$1000=$D190,IF(Inventory!$J$10:$J$1000=frig,1))))))</f>
        <v/>
      </c>
      <c r="S190" s="121" t="str">
        <f t="array" ref="S190">IF($D190="","",COUNT(IF(Inventory!$B$10:$B$1000=$B190,IF(Inventory!$C$10:$C$1000=$C190,IF(Inventory!$D$10:$D$1000=$D190,IF(Inventory!$J$10:$J$1000=frig,IF(Inventory!$P$10:$P$1000=S$9,1)))))))</f>
        <v/>
      </c>
      <c r="T190" s="121" t="str">
        <f t="array" ref="T190">IF($D190="","",COUNT(IF(Inventory!$B$10:$B$1000=$B190,IF(Inventory!$C$10:$C$1000=$C190,IF(Inventory!$D$10:$D$1000=$D190,IF(Inventory!$J$10:$J$1000=frig,IF(Inventory!$P$10:$P$1000=T$9,1)))))))</f>
        <v/>
      </c>
      <c r="U190" s="121" t="str">
        <f t="array" ref="U190">IF($D190="","",COUNT(IF(Inventory!$B$10:$B$1000=$B190,IF(Inventory!$C$10:$C$1000=$C190,IF(Inventory!$D$10:$D$1000=$D190,IF(Inventory!$J$10:$J$1000=frig,IF(Inventory!$P$10:$P$1000=U$9,1)))))))</f>
        <v/>
      </c>
      <c r="V190" s="121" t="str">
        <f t="array" ref="V190">IF($D190="","",COUNT(IF(Inventory!$B$10:$B$1000=$B190,IF(Inventory!$C$10:$C$1000=$C190,IF(Inventory!$D$10:$D$1000=$D190,IF(Inventory!$J$10:$J$1000=frig,IF(Inventory!$P$10:$P$1000=V$9,1)))))))</f>
        <v/>
      </c>
      <c r="W190" s="121" t="str">
        <f t="array" ref="W190">IF($D190="","",COUNT(IF(Inventory!$B$10:$B$1000=$B190,IF(Inventory!$C$10:$C$1000=$C190,IF(Inventory!$D$10:$D$1000=$D190,IF(Inventory!$J$10:$J$1000=frig,IF(Inventory!$P$10:$P$1000=W$9,1)))))))</f>
        <v/>
      </c>
      <c r="X190" s="122" t="str">
        <f t="shared" si="36"/>
        <v/>
      </c>
      <c r="Y190" s="121" t="str">
        <f t="array" ref="Y190">IF($D190="","",COUNT(IF(Inventory!$B$10:$B$1000=$B190,IF(Inventory!$C$10:$C$1000=$C190,IF(Inventory!$D$10:$D$1000=$D190,IF(Inventory!$J$10:$J$1000=freez,1))))))</f>
        <v/>
      </c>
      <c r="Z190" s="121" t="str">
        <f t="array" ref="Z190">IF($D190="","",COUNT(IF(Inventory!$B$10:$B$1000=$B190,IF(Inventory!$C$10:$C$1000=$C190,IF(Inventory!$D$10:$D$1000=$D190,IF(Inventory!$J$10:$J$1000=freez,IF(Inventory!$P$10:$P$1000=Z$9,1)))))))</f>
        <v/>
      </c>
      <c r="AA190" s="121" t="str">
        <f t="array" ref="AA190">IF($D190="","",COUNT(IF(Inventory!$B$10:$B$1000=$B190,IF(Inventory!$C$10:$C$1000=$C190,IF(Inventory!$D$10:$D$1000=$D190,IF(Inventory!$J$10:$J$1000=freez,IF(Inventory!$P$10:$P$1000=AA$9,1)))))))</f>
        <v/>
      </c>
      <c r="AB190" s="121" t="str">
        <f t="array" ref="AB190">IF($D190="","",COUNT(IF(Inventory!$B$10:$B$1000=$B190,IF(Inventory!$C$10:$C$1000=$C190,IF(Inventory!$D$10:$D$1000=$D190,IF(Inventory!$J$10:$J$1000=freez,IF(Inventory!$P$10:$P$1000=AB$9,1)))))))</f>
        <v/>
      </c>
      <c r="AC190" s="121" t="str">
        <f t="array" ref="AC190">IF($D190="","",COUNT(IF(Inventory!$B$10:$B$1000=$B190,IF(Inventory!$C$10:$C$1000=$C190,IF(Inventory!$D$10:$D$1000=$D190,IF(Inventory!$J$10:$J$1000=freez,IF(Inventory!$P$10:$P$1000=AC$9,1)))))))</f>
        <v/>
      </c>
      <c r="AD190" s="121" t="str">
        <f t="array" ref="AD190">IF($D190="","",COUNT(IF(Inventory!$B$10:$B$1000=$B190,IF(Inventory!$C$10:$C$1000=$C190,IF(Inventory!$D$10:$D$1000=$D190,IF(Inventory!$J$10:$J$1000=freez,IF(Inventory!$P$10:$P$1000=AD$9,1)))))))</f>
        <v/>
      </c>
      <c r="AE190" s="122" t="str">
        <f t="shared" si="37"/>
        <v/>
      </c>
      <c r="AF190" s="121" t="str">
        <f t="array" ref="AF190">IF($D190="","",SUM(IF(Inventory!$B$10:$B$1000=$B190,IF(Inventory!$C$10:$C$1000=$C190,IF(Inventory!$D$10:$D$1000=$D190,IF(Inventory!$J$10:$J$1000=frig,Inventory!$AC$10:$AC$1000)))))+SUM(IF(Inventory!$B$10:$B$1000=$B190,IF(Inventory!$C$10:$C$1000=$C190,IF(Inventory!$D$10:$D$1000=$D190,IF(Inventory!$J$10:$J$1000=wicr,Inventory!$AC$10:$AC$1000))))))</f>
        <v/>
      </c>
      <c r="AG190" s="121" t="str">
        <f t="array" ref="AG190">IF($D190="","",SUM(IF(Inventory!$B$10:$B$1000=$B190,IF(Inventory!$C$10:$C$1000=$C190,IF(Inventory!$D$10:$D$1000=$D190,IF(Inventory!$J$10:$J$1000=frig,IF(Inventory!$P$10:$P$1000=AG$9,Inventory!$AC$10:$AC$1000))))))+SUM(IF(Inventory!$B$10:$B$1000=$B190,IF(Inventory!$C$10:$C$1000=$C190,IF(Inventory!$D$10:$D$1000=$D190,IF(Inventory!$J$10:$J$1000=wicr,IF(Inventory!$P$10:$P$1000=AG$9,Inventory!$AC$10:$AC$1000)))))))</f>
        <v/>
      </c>
      <c r="AH190" s="121" t="str">
        <f t="array" ref="AH190">IF($D190="","",SUM(IF(Inventory!$B$10:$B$1000=$B190,IF(Inventory!$C$10:$C$1000=$C190,IF(Inventory!$D$10:$D$1000=$D190,IF(Inventory!$J$10:$J$1000=frig,IF(Inventory!$P$10:$P$1000=AH$9,Inventory!$AC$10:$AC$1000))))))+SUM(IF(Inventory!$B$10:$B$1000=$B190,IF(Inventory!$C$10:$C$1000=$C190,IF(Inventory!$D$10:$D$1000=$D190,IF(Inventory!$J$10:$J$1000=wicr,IF(Inventory!$P$10:$P$1000=AH$9,Inventory!$AC$10:$AC$1000)))))))</f>
        <v/>
      </c>
      <c r="AI190" s="121" t="str">
        <f t="array" ref="AI190">IF($D190="","",SUM(IF(Inventory!$B$10:$B$1000=$B190,IF(Inventory!$C$10:$C$1000=$C190,IF(Inventory!$D$10:$D$1000=$D190,IF(Inventory!$J$10:$J$1000=frig,IF(Inventory!$P$10:$P$1000=AI$9,Inventory!$AC$10:$AC$1000))))))+SUM(IF(Inventory!$B$10:$B$1000=$B190,IF(Inventory!$C$10:$C$1000=$C190,IF(Inventory!$D$10:$D$1000=$D190,IF(Inventory!$J$10:$J$1000=wicr,IF(Inventory!$P$10:$P$1000=AI$9,Inventory!$AC$10:$AC$1000)))))))</f>
        <v/>
      </c>
      <c r="AJ190" s="121" t="str">
        <f t="array" ref="AJ190">IF($D190="","",SUM(IF(Inventory!$B$10:$B$1000=$B190,IF(Inventory!$C$10:$C$1000=$C190,IF(Inventory!$D$10:$D$1000=$D190,IF(Inventory!$J$10:$J$1000=frig,IF(Inventory!$P$10:$P$1000=AJ$9,Inventory!$AC$10:$AC$1000))))))+SUM(IF(Inventory!$B$10:$B$1000=$B190,IF(Inventory!$C$10:$C$1000=$C190,IF(Inventory!$D$10:$D$1000=$D190,IF(Inventory!$J$10:$J$1000=wicr,IF(Inventory!$P$10:$P$1000=AJ$9,Inventory!$AC$10:$AC$1000)))))))</f>
        <v/>
      </c>
      <c r="AK190" s="121" t="str">
        <f t="array" ref="AK190">IF($D190="","",SUM(IF(Inventory!$B$10:$B$1000=$B190,IF(Inventory!$C$10:$C$1000=$C190,IF(Inventory!$D$10:$D$1000=$D190,IF(Inventory!$J$10:$J$1000=frig,IF(Inventory!$P$10:$P$1000=AK$9,Inventory!$AC$10:$AC$1000))))))+SUM(IF(Inventory!$B$10:$B$1000=$B190,IF(Inventory!$C$10:$C$1000=$C190,IF(Inventory!$D$10:$D$1000=$D190,IF(Inventory!$J$10:$J$1000=wicr,IF(Inventory!$P$10:$P$1000=AK$9,Inventory!$AC$10:$AC$1000)))))))</f>
        <v/>
      </c>
      <c r="AL190" s="123" t="str">
        <f t="shared" si="38"/>
        <v/>
      </c>
      <c r="AM190" s="121" t="str">
        <f t="array" ref="AM190">IF($D190="","",SUM(IF(Inventory!$B$10:$B$1000=$B190,IF(Inventory!$C$10:$C$1000=$C190,IF(Inventory!$D$10:$D$1000=$D190,IF(Inventory!$J$10:$J$1000=freez,Inventory!$AD$10:$AD$1000)))))+SUM(IF(Inventory!$B$10:$B$1000=$B190,IF(Inventory!$C$10:$C$1000=$C190,IF(Inventory!$D$10:$D$1000=$D190,IF(Inventory!$J$10:$J$1000=wifr,Inventory!$AD$10:$AD$1000))))))</f>
        <v/>
      </c>
      <c r="AN190" s="121" t="str">
        <f t="array" ref="AN190">IF($D190="","",SUM(IF(Inventory!$B$10:$B$1000=$B190,IF(Inventory!$C$10:$C$1000=$C190,IF(Inventory!$D$10:$D$1000=$D190,IF(Inventory!$J$10:$J$1000=freez,IF(Inventory!$P$10:$P$1000=AN$9,Inventory!$AD$10:$AD$1000))))))+SUM(IF(Inventory!$B$10:$B$1000=$B190,IF(Inventory!$C$10:$C$1000=$C190,IF(Inventory!$D$10:$D$1000=$D190,IF(Inventory!$J$10:$J$1000=wifr,IF(Inventory!$P$10:$P$1000=AN$9,Inventory!$AD$10:$AD$1000)))))))</f>
        <v/>
      </c>
      <c r="AO190" s="121" t="str">
        <f t="array" ref="AO190">IF($D190="","",SUM(IF(Inventory!$B$10:$B$1000=$B190,IF(Inventory!$C$10:$C$1000=$C190,IF(Inventory!$D$10:$D$1000=$D190,IF(Inventory!$J$10:$J$1000=freez,IF(Inventory!$P$10:$P$1000=AO$9,Inventory!$AD$10:$AD$1000))))))+SUM(IF(Inventory!$B$10:$B$1000=$B190,IF(Inventory!$C$10:$C$1000=$C190,IF(Inventory!$D$10:$D$1000=$D190,IF(Inventory!$J$10:$J$1000=wifr,IF(Inventory!$P$10:$P$1000=AO$9,Inventory!$AD$10:$AD$1000)))))))</f>
        <v/>
      </c>
      <c r="AP190" s="121" t="str">
        <f t="array" ref="AP190">IF($D190="","",SUM(IF(Inventory!$B$10:$B$1000=$B190,IF(Inventory!$C$10:$C$1000=$C190,IF(Inventory!$D$10:$D$1000=$D190,IF(Inventory!$J$10:$J$1000=freez,IF(Inventory!$P$10:$P$1000=AP$9,Inventory!$AD$10:$AD$1000))))))+SUM(IF(Inventory!$B$10:$B$1000=$B190,IF(Inventory!$C$10:$C$1000=$C190,IF(Inventory!$D$10:$D$1000=$D190,IF(Inventory!$J$10:$J$1000=wifr,IF(Inventory!$P$10:$P$1000=AP$9,Inventory!$AD$10:$AD$1000)))))))</f>
        <v/>
      </c>
      <c r="AQ190" s="121" t="str">
        <f t="array" ref="AQ190">IF($D190="","",SUM(IF(Inventory!$B$10:$B$1000=$B190,IF(Inventory!$C$10:$C$1000=$C190,IF(Inventory!$D$10:$D$1000=$D190,IF(Inventory!$J$10:$J$1000=freez,IF(Inventory!$P$10:$P$1000=AQ$9,Inventory!$AD$10:$AD$1000))))))+SUM(IF(Inventory!$B$10:$B$1000=$B190,IF(Inventory!$C$10:$C$1000=$C190,IF(Inventory!$D$10:$D$1000=$D190,IF(Inventory!$J$10:$J$1000=wifr,IF(Inventory!$P$10:$P$1000=AQ$9,Inventory!$AD$10:$AD$1000)))))))</f>
        <v/>
      </c>
      <c r="AR190" s="121" t="str">
        <f t="array" ref="AR190">IF($D190="","",SUM(IF(Inventory!$B$10:$B$1000=$B190,IF(Inventory!$C$10:$C$1000=$C190,IF(Inventory!$D$10:$D$1000=$D190,IF(Inventory!$J$10:$J$1000=freez,IF(Inventory!$P$10:$P$1000=AR$9,Inventory!$AD$10:$AD$1000))))))+SUM(IF(Inventory!$B$10:$B$1000=$B190,IF(Inventory!$C$10:$C$1000=$C190,IF(Inventory!$D$10:$D$1000=$D190,IF(Inventory!$J$10:$J$1000=wifr,IF(Inventory!$P$10:$P$1000=AR$9,Inventory!$AD$10:$AD$1000)))))))</f>
        <v/>
      </c>
      <c r="AS190" s="124" t="str">
        <f t="shared" si="39"/>
        <v/>
      </c>
      <c r="AU190" s="352"/>
      <c r="AV190" s="352"/>
      <c r="AX190" s="125">
        <f>IF($C190="",0,Prog!$H188*AX$6*($AU190+$AV190)/12000)</f>
        <v>0</v>
      </c>
      <c r="AY190" s="125">
        <f>IF($C190="",0,Prog!$H188*AY$6*($AU190+$AV190)/12000)</f>
        <v>0</v>
      </c>
      <c r="AZ190" s="121"/>
    </row>
    <row r="191" spans="1:52" ht="16.5" x14ac:dyDescent="0.3">
      <c r="A191" s="279" t="str">
        <f>IF(Prog!B189="","",Prog!B189)</f>
        <v/>
      </c>
      <c r="B191" s="279" t="str">
        <f>IF(Prog!C189="","",Prog!C189)</f>
        <v/>
      </c>
      <c r="C191" s="279" t="str">
        <f>IF(Prog!D189="","",Prog!D189)</f>
        <v/>
      </c>
      <c r="D191" s="120"/>
      <c r="E191" s="121" t="str">
        <f t="array" ref="E191">IF($D191="","",COUNT(IF(Inventory!$B$10:$B$1000=$B191,IF(Inventory!$C$10:$C$1000=$C191,IF(Inventory!$D$10:$D$1000=$D191,IF(Inventory!$P$10:$P$1000=E$9,1))))))</f>
        <v/>
      </c>
      <c r="F191" s="121" t="str">
        <f t="array" ref="F191">IF($D191="","",COUNT(IF(Inventory!$B$10:$B$1000=$B191,IF(Inventory!$C$10:$C$1000=$C191,IF(Inventory!$D$10:$D$1000=$D191,IF(Inventory!$P$10:$P$1000=F$9,1))))))</f>
        <v/>
      </c>
      <c r="G191" s="121" t="str">
        <f t="array" ref="G191">IF($D191="","",COUNT(IF(Inventory!$B$10:$B$1000=$B191,IF(Inventory!$C$10:$C$1000=$C191,IF(Inventory!$D$10:$D$1000=$D191,IF(Inventory!$P$10:$P$1000=G$9,1))))))</f>
        <v/>
      </c>
      <c r="H191" s="121" t="str">
        <f t="array" ref="H191">IF($D191="","",COUNT(IF(Inventory!$B$10:$B$1000=$B191,IF(Inventory!$C$10:$C$1000=$C191,IF(Inventory!$D$10:$D$1000=$D191,IF(Inventory!$P$10:$P$1000=H$9,1))))))</f>
        <v/>
      </c>
      <c r="I191" s="121" t="str">
        <f t="array" ref="I191">IF($D191="","",COUNT(IF(Inventory!$B$10:$B$1000=$B191,IF(Inventory!$C$10:$C$1000=$C191,IF(Inventory!$D$10:$D$1000=$D191,IF(Inventory!$P$10:$P$1000=I$9,1))))))</f>
        <v/>
      </c>
      <c r="J191" s="121">
        <f t="shared" si="34"/>
        <v>0</v>
      </c>
      <c r="K191" s="121" t="str">
        <f t="array" ref="K191">IF($D191="","",COUNT(IF(Inventory!$B$10:$B$1000=$B191,IF(Inventory!$C$10:$C$1000=$C191,IF(Inventory!$D$10:$D$1000=$D191,IF(Inventory!$J$10:$J$1000=wicr,1)))))+COUNT(IF(Inventory!$B$10:$B$1000=$B191,IF(Inventory!$C$10:$C$1000=$C191,IF(Inventory!$D$10:$D$1000=$D191,IF(Inventory!$J$10:$J$1000=wifr,1))))))</f>
        <v/>
      </c>
      <c r="L191" s="121" t="str">
        <f t="array" ref="L191">IF($D191="","",COUNT(IF(Inventory!$B$10:$B$1000=$B191,IF(Inventory!$C$10:$C$1000=$C191,IF(Inventory!$D$10:$D$1000=$D191,IF(Inventory!$J$10:$J$1000=wicr,IF(Inventory!$P$10:$P$1000=L$9,1))))))+COUNT(IF(Inventory!$B$10:$B$1000=$B191,IF(Inventory!$C$10:$C$1000=$C191,IF(Inventory!$D$10:$D$1000=$D191,IF(Inventory!$J$10:$J$1000=wifr,IF(Inventory!$P$10:$P$1000=L$9,1)))))))</f>
        <v/>
      </c>
      <c r="M191" s="121" t="str">
        <f t="array" ref="M191">IF($D191="","",COUNT(IF(Inventory!$B$10:$B$1000=$B191,IF(Inventory!$C$10:$C$1000=$C191,IF(Inventory!$D$10:$D$1000=$D191,IF(Inventory!$J$10:$J$1000=wicr,IF(Inventory!$P$10:$P$1000=M$9,1))))))+COUNT(IF(Inventory!$B$10:$B$1000=$B191,IF(Inventory!$C$10:$C$1000=$C191,IF(Inventory!$D$10:$D$1000=$D191,IF(Inventory!$J$10:$J$1000=wifr,IF(Inventory!$P$10:$P$1000=M$9,1)))))))</f>
        <v/>
      </c>
      <c r="N191" s="121" t="str">
        <f t="array" ref="N191">IF($D191="","",COUNT(IF(Inventory!$B$10:$B$1000=$B191,IF(Inventory!$C$10:$C$1000=$C191,IF(Inventory!$D$10:$D$1000=$D191,IF(Inventory!$J$10:$J$1000=wicr,IF(Inventory!$P$10:$P$1000=N$9,1))))))+COUNT(IF(Inventory!$B$10:$B$1000=$B191,IF(Inventory!$C$10:$C$1000=$C191,IF(Inventory!$D$10:$D$1000=$D191,IF(Inventory!$J$10:$J$1000=wifr,IF(Inventory!$P$10:$P$1000=N$9,1)))))))</f>
        <v/>
      </c>
      <c r="O191" s="121" t="str">
        <f t="array" ref="O191">IF($D191="","",COUNT(IF(Inventory!$B$10:$B$1000=$B191,IF(Inventory!$C$10:$C$1000=$C191,IF(Inventory!$D$10:$D$1000=$D191,IF(Inventory!$J$10:$J$1000=wicr,IF(Inventory!$P$10:$P$1000=O$9,1))))))+COUNT(IF(Inventory!$B$10:$B$1000=$B191,IF(Inventory!$C$10:$C$1000=$C191,IF(Inventory!$D$10:$D$1000=$D191,IF(Inventory!$J$10:$J$1000=wifr,IF(Inventory!$P$10:$P$1000=O$9,1)))))))</f>
        <v/>
      </c>
      <c r="P191" s="121" t="str">
        <f t="array" ref="P191">IF($D191="","",COUNT(IF(Inventory!$B$10:$B$1000=$B191,IF(Inventory!$C$10:$C$1000=$C191,IF(Inventory!$D$10:$D$1000=$D191,IF(Inventory!$J$10:$J$1000=wicr,IF(Inventory!$P$10:$P$1000=P$9,1))))))+COUNT(IF(Inventory!$B$10:$B$1000=$B191,IF(Inventory!$C$10:$C$1000=$C191,IF(Inventory!$D$10:$D$1000=$D191,IF(Inventory!$J$10:$J$1000=wifr,IF(Inventory!$P$10:$P$1000=P$9,1)))))))</f>
        <v/>
      </c>
      <c r="Q191" s="122" t="str">
        <f t="shared" si="35"/>
        <v/>
      </c>
      <c r="R191" s="121" t="str">
        <f t="array" ref="R191">IF($D191="","",COUNT(IF(Inventory!$B$10:$B$1000=$B191,IF(Inventory!$C$10:$C$1000=$C191,IF(Inventory!$D$10:$D$1000=$D191,IF(Inventory!$J$10:$J$1000=frig,1))))))</f>
        <v/>
      </c>
      <c r="S191" s="121" t="str">
        <f t="array" ref="S191">IF($D191="","",COUNT(IF(Inventory!$B$10:$B$1000=$B191,IF(Inventory!$C$10:$C$1000=$C191,IF(Inventory!$D$10:$D$1000=$D191,IF(Inventory!$J$10:$J$1000=frig,IF(Inventory!$P$10:$P$1000=S$9,1)))))))</f>
        <v/>
      </c>
      <c r="T191" s="121" t="str">
        <f t="array" ref="T191">IF($D191="","",COUNT(IF(Inventory!$B$10:$B$1000=$B191,IF(Inventory!$C$10:$C$1000=$C191,IF(Inventory!$D$10:$D$1000=$D191,IF(Inventory!$J$10:$J$1000=frig,IF(Inventory!$P$10:$P$1000=T$9,1)))))))</f>
        <v/>
      </c>
      <c r="U191" s="121" t="str">
        <f t="array" ref="U191">IF($D191="","",COUNT(IF(Inventory!$B$10:$B$1000=$B191,IF(Inventory!$C$10:$C$1000=$C191,IF(Inventory!$D$10:$D$1000=$D191,IF(Inventory!$J$10:$J$1000=frig,IF(Inventory!$P$10:$P$1000=U$9,1)))))))</f>
        <v/>
      </c>
      <c r="V191" s="121" t="str">
        <f t="array" ref="V191">IF($D191="","",COUNT(IF(Inventory!$B$10:$B$1000=$B191,IF(Inventory!$C$10:$C$1000=$C191,IF(Inventory!$D$10:$D$1000=$D191,IF(Inventory!$J$10:$J$1000=frig,IF(Inventory!$P$10:$P$1000=V$9,1)))))))</f>
        <v/>
      </c>
      <c r="W191" s="121" t="str">
        <f t="array" ref="W191">IF($D191="","",COUNT(IF(Inventory!$B$10:$B$1000=$B191,IF(Inventory!$C$10:$C$1000=$C191,IF(Inventory!$D$10:$D$1000=$D191,IF(Inventory!$J$10:$J$1000=frig,IF(Inventory!$P$10:$P$1000=W$9,1)))))))</f>
        <v/>
      </c>
      <c r="X191" s="122" t="str">
        <f t="shared" si="36"/>
        <v/>
      </c>
      <c r="Y191" s="121" t="str">
        <f t="array" ref="Y191">IF($D191="","",COUNT(IF(Inventory!$B$10:$B$1000=$B191,IF(Inventory!$C$10:$C$1000=$C191,IF(Inventory!$D$10:$D$1000=$D191,IF(Inventory!$J$10:$J$1000=freez,1))))))</f>
        <v/>
      </c>
      <c r="Z191" s="121" t="str">
        <f t="array" ref="Z191">IF($D191="","",COUNT(IF(Inventory!$B$10:$B$1000=$B191,IF(Inventory!$C$10:$C$1000=$C191,IF(Inventory!$D$10:$D$1000=$D191,IF(Inventory!$J$10:$J$1000=freez,IF(Inventory!$P$10:$P$1000=Z$9,1)))))))</f>
        <v/>
      </c>
      <c r="AA191" s="121" t="str">
        <f t="array" ref="AA191">IF($D191="","",COUNT(IF(Inventory!$B$10:$B$1000=$B191,IF(Inventory!$C$10:$C$1000=$C191,IF(Inventory!$D$10:$D$1000=$D191,IF(Inventory!$J$10:$J$1000=freez,IF(Inventory!$P$10:$P$1000=AA$9,1)))))))</f>
        <v/>
      </c>
      <c r="AB191" s="121" t="str">
        <f t="array" ref="AB191">IF($D191="","",COUNT(IF(Inventory!$B$10:$B$1000=$B191,IF(Inventory!$C$10:$C$1000=$C191,IF(Inventory!$D$10:$D$1000=$D191,IF(Inventory!$J$10:$J$1000=freez,IF(Inventory!$P$10:$P$1000=AB$9,1)))))))</f>
        <v/>
      </c>
      <c r="AC191" s="121" t="str">
        <f t="array" ref="AC191">IF($D191="","",COUNT(IF(Inventory!$B$10:$B$1000=$B191,IF(Inventory!$C$10:$C$1000=$C191,IF(Inventory!$D$10:$D$1000=$D191,IF(Inventory!$J$10:$J$1000=freez,IF(Inventory!$P$10:$P$1000=AC$9,1)))))))</f>
        <v/>
      </c>
      <c r="AD191" s="121" t="str">
        <f t="array" ref="AD191">IF($D191="","",COUNT(IF(Inventory!$B$10:$B$1000=$B191,IF(Inventory!$C$10:$C$1000=$C191,IF(Inventory!$D$10:$D$1000=$D191,IF(Inventory!$J$10:$J$1000=freez,IF(Inventory!$P$10:$P$1000=AD$9,1)))))))</f>
        <v/>
      </c>
      <c r="AE191" s="122" t="str">
        <f t="shared" si="37"/>
        <v/>
      </c>
      <c r="AF191" s="121" t="str">
        <f t="array" ref="AF191">IF($D191="","",SUM(IF(Inventory!$B$10:$B$1000=$B191,IF(Inventory!$C$10:$C$1000=$C191,IF(Inventory!$D$10:$D$1000=$D191,IF(Inventory!$J$10:$J$1000=frig,Inventory!$AC$10:$AC$1000)))))+SUM(IF(Inventory!$B$10:$B$1000=$B191,IF(Inventory!$C$10:$C$1000=$C191,IF(Inventory!$D$10:$D$1000=$D191,IF(Inventory!$J$10:$J$1000=wicr,Inventory!$AC$10:$AC$1000))))))</f>
        <v/>
      </c>
      <c r="AG191" s="121" t="str">
        <f t="array" ref="AG191">IF($D191="","",SUM(IF(Inventory!$B$10:$B$1000=$B191,IF(Inventory!$C$10:$C$1000=$C191,IF(Inventory!$D$10:$D$1000=$D191,IF(Inventory!$J$10:$J$1000=frig,IF(Inventory!$P$10:$P$1000=AG$9,Inventory!$AC$10:$AC$1000))))))+SUM(IF(Inventory!$B$10:$B$1000=$B191,IF(Inventory!$C$10:$C$1000=$C191,IF(Inventory!$D$10:$D$1000=$D191,IF(Inventory!$J$10:$J$1000=wicr,IF(Inventory!$P$10:$P$1000=AG$9,Inventory!$AC$10:$AC$1000)))))))</f>
        <v/>
      </c>
      <c r="AH191" s="121" t="str">
        <f t="array" ref="AH191">IF($D191="","",SUM(IF(Inventory!$B$10:$B$1000=$B191,IF(Inventory!$C$10:$C$1000=$C191,IF(Inventory!$D$10:$D$1000=$D191,IF(Inventory!$J$10:$J$1000=frig,IF(Inventory!$P$10:$P$1000=AH$9,Inventory!$AC$10:$AC$1000))))))+SUM(IF(Inventory!$B$10:$B$1000=$B191,IF(Inventory!$C$10:$C$1000=$C191,IF(Inventory!$D$10:$D$1000=$D191,IF(Inventory!$J$10:$J$1000=wicr,IF(Inventory!$P$10:$P$1000=AH$9,Inventory!$AC$10:$AC$1000)))))))</f>
        <v/>
      </c>
      <c r="AI191" s="121" t="str">
        <f t="array" ref="AI191">IF($D191="","",SUM(IF(Inventory!$B$10:$B$1000=$B191,IF(Inventory!$C$10:$C$1000=$C191,IF(Inventory!$D$10:$D$1000=$D191,IF(Inventory!$J$10:$J$1000=frig,IF(Inventory!$P$10:$P$1000=AI$9,Inventory!$AC$10:$AC$1000))))))+SUM(IF(Inventory!$B$10:$B$1000=$B191,IF(Inventory!$C$10:$C$1000=$C191,IF(Inventory!$D$10:$D$1000=$D191,IF(Inventory!$J$10:$J$1000=wicr,IF(Inventory!$P$10:$P$1000=AI$9,Inventory!$AC$10:$AC$1000)))))))</f>
        <v/>
      </c>
      <c r="AJ191" s="121" t="str">
        <f t="array" ref="AJ191">IF($D191="","",SUM(IF(Inventory!$B$10:$B$1000=$B191,IF(Inventory!$C$10:$C$1000=$C191,IF(Inventory!$D$10:$D$1000=$D191,IF(Inventory!$J$10:$J$1000=frig,IF(Inventory!$P$10:$P$1000=AJ$9,Inventory!$AC$10:$AC$1000))))))+SUM(IF(Inventory!$B$10:$B$1000=$B191,IF(Inventory!$C$10:$C$1000=$C191,IF(Inventory!$D$10:$D$1000=$D191,IF(Inventory!$J$10:$J$1000=wicr,IF(Inventory!$P$10:$P$1000=AJ$9,Inventory!$AC$10:$AC$1000)))))))</f>
        <v/>
      </c>
      <c r="AK191" s="121" t="str">
        <f t="array" ref="AK191">IF($D191="","",SUM(IF(Inventory!$B$10:$B$1000=$B191,IF(Inventory!$C$10:$C$1000=$C191,IF(Inventory!$D$10:$D$1000=$D191,IF(Inventory!$J$10:$J$1000=frig,IF(Inventory!$P$10:$P$1000=AK$9,Inventory!$AC$10:$AC$1000))))))+SUM(IF(Inventory!$B$10:$B$1000=$B191,IF(Inventory!$C$10:$C$1000=$C191,IF(Inventory!$D$10:$D$1000=$D191,IF(Inventory!$J$10:$J$1000=wicr,IF(Inventory!$P$10:$P$1000=AK$9,Inventory!$AC$10:$AC$1000)))))))</f>
        <v/>
      </c>
      <c r="AL191" s="123" t="str">
        <f t="shared" si="38"/>
        <v/>
      </c>
      <c r="AM191" s="121" t="str">
        <f t="array" ref="AM191">IF($D191="","",SUM(IF(Inventory!$B$10:$B$1000=$B191,IF(Inventory!$C$10:$C$1000=$C191,IF(Inventory!$D$10:$D$1000=$D191,IF(Inventory!$J$10:$J$1000=freez,Inventory!$AD$10:$AD$1000)))))+SUM(IF(Inventory!$B$10:$B$1000=$B191,IF(Inventory!$C$10:$C$1000=$C191,IF(Inventory!$D$10:$D$1000=$D191,IF(Inventory!$J$10:$J$1000=wifr,Inventory!$AD$10:$AD$1000))))))</f>
        <v/>
      </c>
      <c r="AN191" s="121" t="str">
        <f t="array" ref="AN191">IF($D191="","",SUM(IF(Inventory!$B$10:$B$1000=$B191,IF(Inventory!$C$10:$C$1000=$C191,IF(Inventory!$D$10:$D$1000=$D191,IF(Inventory!$J$10:$J$1000=freez,IF(Inventory!$P$10:$P$1000=AN$9,Inventory!$AD$10:$AD$1000))))))+SUM(IF(Inventory!$B$10:$B$1000=$B191,IF(Inventory!$C$10:$C$1000=$C191,IF(Inventory!$D$10:$D$1000=$D191,IF(Inventory!$J$10:$J$1000=wifr,IF(Inventory!$P$10:$P$1000=AN$9,Inventory!$AD$10:$AD$1000)))))))</f>
        <v/>
      </c>
      <c r="AO191" s="121" t="str">
        <f t="array" ref="AO191">IF($D191="","",SUM(IF(Inventory!$B$10:$B$1000=$B191,IF(Inventory!$C$10:$C$1000=$C191,IF(Inventory!$D$10:$D$1000=$D191,IF(Inventory!$J$10:$J$1000=freez,IF(Inventory!$P$10:$P$1000=AO$9,Inventory!$AD$10:$AD$1000))))))+SUM(IF(Inventory!$B$10:$B$1000=$B191,IF(Inventory!$C$10:$C$1000=$C191,IF(Inventory!$D$10:$D$1000=$D191,IF(Inventory!$J$10:$J$1000=wifr,IF(Inventory!$P$10:$P$1000=AO$9,Inventory!$AD$10:$AD$1000)))))))</f>
        <v/>
      </c>
      <c r="AP191" s="121" t="str">
        <f t="array" ref="AP191">IF($D191="","",SUM(IF(Inventory!$B$10:$B$1000=$B191,IF(Inventory!$C$10:$C$1000=$C191,IF(Inventory!$D$10:$D$1000=$D191,IF(Inventory!$J$10:$J$1000=freez,IF(Inventory!$P$10:$P$1000=AP$9,Inventory!$AD$10:$AD$1000))))))+SUM(IF(Inventory!$B$10:$B$1000=$B191,IF(Inventory!$C$10:$C$1000=$C191,IF(Inventory!$D$10:$D$1000=$D191,IF(Inventory!$J$10:$J$1000=wifr,IF(Inventory!$P$10:$P$1000=AP$9,Inventory!$AD$10:$AD$1000)))))))</f>
        <v/>
      </c>
      <c r="AQ191" s="121" t="str">
        <f t="array" ref="AQ191">IF($D191="","",SUM(IF(Inventory!$B$10:$B$1000=$B191,IF(Inventory!$C$10:$C$1000=$C191,IF(Inventory!$D$10:$D$1000=$D191,IF(Inventory!$J$10:$J$1000=freez,IF(Inventory!$P$10:$P$1000=AQ$9,Inventory!$AD$10:$AD$1000))))))+SUM(IF(Inventory!$B$10:$B$1000=$B191,IF(Inventory!$C$10:$C$1000=$C191,IF(Inventory!$D$10:$D$1000=$D191,IF(Inventory!$J$10:$J$1000=wifr,IF(Inventory!$P$10:$P$1000=AQ$9,Inventory!$AD$10:$AD$1000)))))))</f>
        <v/>
      </c>
      <c r="AR191" s="121" t="str">
        <f t="array" ref="AR191">IF($D191="","",SUM(IF(Inventory!$B$10:$B$1000=$B191,IF(Inventory!$C$10:$C$1000=$C191,IF(Inventory!$D$10:$D$1000=$D191,IF(Inventory!$J$10:$J$1000=freez,IF(Inventory!$P$10:$P$1000=AR$9,Inventory!$AD$10:$AD$1000))))))+SUM(IF(Inventory!$B$10:$B$1000=$B191,IF(Inventory!$C$10:$C$1000=$C191,IF(Inventory!$D$10:$D$1000=$D191,IF(Inventory!$J$10:$J$1000=wifr,IF(Inventory!$P$10:$P$1000=AR$9,Inventory!$AD$10:$AD$1000)))))))</f>
        <v/>
      </c>
      <c r="AS191" s="124" t="str">
        <f t="shared" si="39"/>
        <v/>
      </c>
      <c r="AU191" s="352"/>
      <c r="AV191" s="352"/>
      <c r="AX191" s="125">
        <f>IF($C191="",0,Prog!$H189*AX$6*($AU191+$AV191)/12000)</f>
        <v>0</v>
      </c>
      <c r="AY191" s="125">
        <f>IF($C191="",0,Prog!$H189*AY$6*($AU191+$AV191)/12000)</f>
        <v>0</v>
      </c>
      <c r="AZ191" s="121"/>
    </row>
    <row r="192" spans="1:52" ht="16.5" x14ac:dyDescent="0.3">
      <c r="A192" s="279" t="str">
        <f>IF(Prog!B190="","",Prog!B190)</f>
        <v/>
      </c>
      <c r="B192" s="279" t="str">
        <f>IF(Prog!C190="","",Prog!C190)</f>
        <v/>
      </c>
      <c r="C192" s="279" t="str">
        <f>IF(Prog!D190="","",Prog!D190)</f>
        <v/>
      </c>
      <c r="D192" s="120"/>
      <c r="E192" s="121" t="str">
        <f t="array" ref="E192">IF($D192="","",COUNT(IF(Inventory!$B$10:$B$1000=$B192,IF(Inventory!$C$10:$C$1000=$C192,IF(Inventory!$D$10:$D$1000=$D192,IF(Inventory!$P$10:$P$1000=E$9,1))))))</f>
        <v/>
      </c>
      <c r="F192" s="121" t="str">
        <f t="array" ref="F192">IF($D192="","",COUNT(IF(Inventory!$B$10:$B$1000=$B192,IF(Inventory!$C$10:$C$1000=$C192,IF(Inventory!$D$10:$D$1000=$D192,IF(Inventory!$P$10:$P$1000=F$9,1))))))</f>
        <v/>
      </c>
      <c r="G192" s="121" t="str">
        <f t="array" ref="G192">IF($D192="","",COUNT(IF(Inventory!$B$10:$B$1000=$B192,IF(Inventory!$C$10:$C$1000=$C192,IF(Inventory!$D$10:$D$1000=$D192,IF(Inventory!$P$10:$P$1000=G$9,1))))))</f>
        <v/>
      </c>
      <c r="H192" s="121" t="str">
        <f t="array" ref="H192">IF($D192="","",COUNT(IF(Inventory!$B$10:$B$1000=$B192,IF(Inventory!$C$10:$C$1000=$C192,IF(Inventory!$D$10:$D$1000=$D192,IF(Inventory!$P$10:$P$1000=H$9,1))))))</f>
        <v/>
      </c>
      <c r="I192" s="121" t="str">
        <f t="array" ref="I192">IF($D192="","",COUNT(IF(Inventory!$B$10:$B$1000=$B192,IF(Inventory!$C$10:$C$1000=$C192,IF(Inventory!$D$10:$D$1000=$D192,IF(Inventory!$P$10:$P$1000=I$9,1))))))</f>
        <v/>
      </c>
      <c r="J192" s="121">
        <f t="shared" si="34"/>
        <v>0</v>
      </c>
      <c r="K192" s="121" t="str">
        <f t="array" ref="K192">IF($D192="","",COUNT(IF(Inventory!$B$10:$B$1000=$B192,IF(Inventory!$C$10:$C$1000=$C192,IF(Inventory!$D$10:$D$1000=$D192,IF(Inventory!$J$10:$J$1000=wicr,1)))))+COUNT(IF(Inventory!$B$10:$B$1000=$B192,IF(Inventory!$C$10:$C$1000=$C192,IF(Inventory!$D$10:$D$1000=$D192,IF(Inventory!$J$10:$J$1000=wifr,1))))))</f>
        <v/>
      </c>
      <c r="L192" s="121" t="str">
        <f t="array" ref="L192">IF($D192="","",COUNT(IF(Inventory!$B$10:$B$1000=$B192,IF(Inventory!$C$10:$C$1000=$C192,IF(Inventory!$D$10:$D$1000=$D192,IF(Inventory!$J$10:$J$1000=wicr,IF(Inventory!$P$10:$P$1000=L$9,1))))))+COUNT(IF(Inventory!$B$10:$B$1000=$B192,IF(Inventory!$C$10:$C$1000=$C192,IF(Inventory!$D$10:$D$1000=$D192,IF(Inventory!$J$10:$J$1000=wifr,IF(Inventory!$P$10:$P$1000=L$9,1)))))))</f>
        <v/>
      </c>
      <c r="M192" s="121" t="str">
        <f t="array" ref="M192">IF($D192="","",COUNT(IF(Inventory!$B$10:$B$1000=$B192,IF(Inventory!$C$10:$C$1000=$C192,IF(Inventory!$D$10:$D$1000=$D192,IF(Inventory!$J$10:$J$1000=wicr,IF(Inventory!$P$10:$P$1000=M$9,1))))))+COUNT(IF(Inventory!$B$10:$B$1000=$B192,IF(Inventory!$C$10:$C$1000=$C192,IF(Inventory!$D$10:$D$1000=$D192,IF(Inventory!$J$10:$J$1000=wifr,IF(Inventory!$P$10:$P$1000=M$9,1)))))))</f>
        <v/>
      </c>
      <c r="N192" s="121" t="str">
        <f t="array" ref="N192">IF($D192="","",COUNT(IF(Inventory!$B$10:$B$1000=$B192,IF(Inventory!$C$10:$C$1000=$C192,IF(Inventory!$D$10:$D$1000=$D192,IF(Inventory!$J$10:$J$1000=wicr,IF(Inventory!$P$10:$P$1000=N$9,1))))))+COUNT(IF(Inventory!$B$10:$B$1000=$B192,IF(Inventory!$C$10:$C$1000=$C192,IF(Inventory!$D$10:$D$1000=$D192,IF(Inventory!$J$10:$J$1000=wifr,IF(Inventory!$P$10:$P$1000=N$9,1)))))))</f>
        <v/>
      </c>
      <c r="O192" s="121" t="str">
        <f t="array" ref="O192">IF($D192="","",COUNT(IF(Inventory!$B$10:$B$1000=$B192,IF(Inventory!$C$10:$C$1000=$C192,IF(Inventory!$D$10:$D$1000=$D192,IF(Inventory!$J$10:$J$1000=wicr,IF(Inventory!$P$10:$P$1000=O$9,1))))))+COUNT(IF(Inventory!$B$10:$B$1000=$B192,IF(Inventory!$C$10:$C$1000=$C192,IF(Inventory!$D$10:$D$1000=$D192,IF(Inventory!$J$10:$J$1000=wifr,IF(Inventory!$P$10:$P$1000=O$9,1)))))))</f>
        <v/>
      </c>
      <c r="P192" s="121" t="str">
        <f t="array" ref="P192">IF($D192="","",COUNT(IF(Inventory!$B$10:$B$1000=$B192,IF(Inventory!$C$10:$C$1000=$C192,IF(Inventory!$D$10:$D$1000=$D192,IF(Inventory!$J$10:$J$1000=wicr,IF(Inventory!$P$10:$P$1000=P$9,1))))))+COUNT(IF(Inventory!$B$10:$B$1000=$B192,IF(Inventory!$C$10:$C$1000=$C192,IF(Inventory!$D$10:$D$1000=$D192,IF(Inventory!$J$10:$J$1000=wifr,IF(Inventory!$P$10:$P$1000=P$9,1)))))))</f>
        <v/>
      </c>
      <c r="Q192" s="122" t="str">
        <f t="shared" si="35"/>
        <v/>
      </c>
      <c r="R192" s="121" t="str">
        <f t="array" ref="R192">IF($D192="","",COUNT(IF(Inventory!$B$10:$B$1000=$B192,IF(Inventory!$C$10:$C$1000=$C192,IF(Inventory!$D$10:$D$1000=$D192,IF(Inventory!$J$10:$J$1000=frig,1))))))</f>
        <v/>
      </c>
      <c r="S192" s="121" t="str">
        <f t="array" ref="S192">IF($D192="","",COUNT(IF(Inventory!$B$10:$B$1000=$B192,IF(Inventory!$C$10:$C$1000=$C192,IF(Inventory!$D$10:$D$1000=$D192,IF(Inventory!$J$10:$J$1000=frig,IF(Inventory!$P$10:$P$1000=S$9,1)))))))</f>
        <v/>
      </c>
      <c r="T192" s="121" t="str">
        <f t="array" ref="T192">IF($D192="","",COUNT(IF(Inventory!$B$10:$B$1000=$B192,IF(Inventory!$C$10:$C$1000=$C192,IF(Inventory!$D$10:$D$1000=$D192,IF(Inventory!$J$10:$J$1000=frig,IF(Inventory!$P$10:$P$1000=T$9,1)))))))</f>
        <v/>
      </c>
      <c r="U192" s="121" t="str">
        <f t="array" ref="U192">IF($D192="","",COUNT(IF(Inventory!$B$10:$B$1000=$B192,IF(Inventory!$C$10:$C$1000=$C192,IF(Inventory!$D$10:$D$1000=$D192,IF(Inventory!$J$10:$J$1000=frig,IF(Inventory!$P$10:$P$1000=U$9,1)))))))</f>
        <v/>
      </c>
      <c r="V192" s="121" t="str">
        <f t="array" ref="V192">IF($D192="","",COUNT(IF(Inventory!$B$10:$B$1000=$B192,IF(Inventory!$C$10:$C$1000=$C192,IF(Inventory!$D$10:$D$1000=$D192,IF(Inventory!$J$10:$J$1000=frig,IF(Inventory!$P$10:$P$1000=V$9,1)))))))</f>
        <v/>
      </c>
      <c r="W192" s="121" t="str">
        <f t="array" ref="W192">IF($D192="","",COUNT(IF(Inventory!$B$10:$B$1000=$B192,IF(Inventory!$C$10:$C$1000=$C192,IF(Inventory!$D$10:$D$1000=$D192,IF(Inventory!$J$10:$J$1000=frig,IF(Inventory!$P$10:$P$1000=W$9,1)))))))</f>
        <v/>
      </c>
      <c r="X192" s="122" t="str">
        <f t="shared" si="36"/>
        <v/>
      </c>
      <c r="Y192" s="121" t="str">
        <f t="array" ref="Y192">IF($D192="","",COUNT(IF(Inventory!$B$10:$B$1000=$B192,IF(Inventory!$C$10:$C$1000=$C192,IF(Inventory!$D$10:$D$1000=$D192,IF(Inventory!$J$10:$J$1000=freez,1))))))</f>
        <v/>
      </c>
      <c r="Z192" s="121" t="str">
        <f t="array" ref="Z192">IF($D192="","",COUNT(IF(Inventory!$B$10:$B$1000=$B192,IF(Inventory!$C$10:$C$1000=$C192,IF(Inventory!$D$10:$D$1000=$D192,IF(Inventory!$J$10:$J$1000=freez,IF(Inventory!$P$10:$P$1000=Z$9,1)))))))</f>
        <v/>
      </c>
      <c r="AA192" s="121" t="str">
        <f t="array" ref="AA192">IF($D192="","",COUNT(IF(Inventory!$B$10:$B$1000=$B192,IF(Inventory!$C$10:$C$1000=$C192,IF(Inventory!$D$10:$D$1000=$D192,IF(Inventory!$J$10:$J$1000=freez,IF(Inventory!$P$10:$P$1000=AA$9,1)))))))</f>
        <v/>
      </c>
      <c r="AB192" s="121" t="str">
        <f t="array" ref="AB192">IF($D192="","",COUNT(IF(Inventory!$B$10:$B$1000=$B192,IF(Inventory!$C$10:$C$1000=$C192,IF(Inventory!$D$10:$D$1000=$D192,IF(Inventory!$J$10:$J$1000=freez,IF(Inventory!$P$10:$P$1000=AB$9,1)))))))</f>
        <v/>
      </c>
      <c r="AC192" s="121" t="str">
        <f t="array" ref="AC192">IF($D192="","",COUNT(IF(Inventory!$B$10:$B$1000=$B192,IF(Inventory!$C$10:$C$1000=$C192,IF(Inventory!$D$10:$D$1000=$D192,IF(Inventory!$J$10:$J$1000=freez,IF(Inventory!$P$10:$P$1000=AC$9,1)))))))</f>
        <v/>
      </c>
      <c r="AD192" s="121" t="str">
        <f t="array" ref="AD192">IF($D192="","",COUNT(IF(Inventory!$B$10:$B$1000=$B192,IF(Inventory!$C$10:$C$1000=$C192,IF(Inventory!$D$10:$D$1000=$D192,IF(Inventory!$J$10:$J$1000=freez,IF(Inventory!$P$10:$P$1000=AD$9,1)))))))</f>
        <v/>
      </c>
      <c r="AE192" s="122" t="str">
        <f t="shared" si="37"/>
        <v/>
      </c>
      <c r="AF192" s="121" t="str">
        <f t="array" ref="AF192">IF($D192="","",SUM(IF(Inventory!$B$10:$B$1000=$B192,IF(Inventory!$C$10:$C$1000=$C192,IF(Inventory!$D$10:$D$1000=$D192,IF(Inventory!$J$10:$J$1000=frig,Inventory!$AC$10:$AC$1000)))))+SUM(IF(Inventory!$B$10:$B$1000=$B192,IF(Inventory!$C$10:$C$1000=$C192,IF(Inventory!$D$10:$D$1000=$D192,IF(Inventory!$J$10:$J$1000=wicr,Inventory!$AC$10:$AC$1000))))))</f>
        <v/>
      </c>
      <c r="AG192" s="121" t="str">
        <f t="array" ref="AG192">IF($D192="","",SUM(IF(Inventory!$B$10:$B$1000=$B192,IF(Inventory!$C$10:$C$1000=$C192,IF(Inventory!$D$10:$D$1000=$D192,IF(Inventory!$J$10:$J$1000=frig,IF(Inventory!$P$10:$P$1000=AG$9,Inventory!$AC$10:$AC$1000))))))+SUM(IF(Inventory!$B$10:$B$1000=$B192,IF(Inventory!$C$10:$C$1000=$C192,IF(Inventory!$D$10:$D$1000=$D192,IF(Inventory!$J$10:$J$1000=wicr,IF(Inventory!$P$10:$P$1000=AG$9,Inventory!$AC$10:$AC$1000)))))))</f>
        <v/>
      </c>
      <c r="AH192" s="121" t="str">
        <f t="array" ref="AH192">IF($D192="","",SUM(IF(Inventory!$B$10:$B$1000=$B192,IF(Inventory!$C$10:$C$1000=$C192,IF(Inventory!$D$10:$D$1000=$D192,IF(Inventory!$J$10:$J$1000=frig,IF(Inventory!$P$10:$P$1000=AH$9,Inventory!$AC$10:$AC$1000))))))+SUM(IF(Inventory!$B$10:$B$1000=$B192,IF(Inventory!$C$10:$C$1000=$C192,IF(Inventory!$D$10:$D$1000=$D192,IF(Inventory!$J$10:$J$1000=wicr,IF(Inventory!$P$10:$P$1000=AH$9,Inventory!$AC$10:$AC$1000)))))))</f>
        <v/>
      </c>
      <c r="AI192" s="121" t="str">
        <f t="array" ref="AI192">IF($D192="","",SUM(IF(Inventory!$B$10:$B$1000=$B192,IF(Inventory!$C$10:$C$1000=$C192,IF(Inventory!$D$10:$D$1000=$D192,IF(Inventory!$J$10:$J$1000=frig,IF(Inventory!$P$10:$P$1000=AI$9,Inventory!$AC$10:$AC$1000))))))+SUM(IF(Inventory!$B$10:$B$1000=$B192,IF(Inventory!$C$10:$C$1000=$C192,IF(Inventory!$D$10:$D$1000=$D192,IF(Inventory!$J$10:$J$1000=wicr,IF(Inventory!$P$10:$P$1000=AI$9,Inventory!$AC$10:$AC$1000)))))))</f>
        <v/>
      </c>
      <c r="AJ192" s="121" t="str">
        <f t="array" ref="AJ192">IF($D192="","",SUM(IF(Inventory!$B$10:$B$1000=$B192,IF(Inventory!$C$10:$C$1000=$C192,IF(Inventory!$D$10:$D$1000=$D192,IF(Inventory!$J$10:$J$1000=frig,IF(Inventory!$P$10:$P$1000=AJ$9,Inventory!$AC$10:$AC$1000))))))+SUM(IF(Inventory!$B$10:$B$1000=$B192,IF(Inventory!$C$10:$C$1000=$C192,IF(Inventory!$D$10:$D$1000=$D192,IF(Inventory!$J$10:$J$1000=wicr,IF(Inventory!$P$10:$P$1000=AJ$9,Inventory!$AC$10:$AC$1000)))))))</f>
        <v/>
      </c>
      <c r="AK192" s="121" t="str">
        <f t="array" ref="AK192">IF($D192="","",SUM(IF(Inventory!$B$10:$B$1000=$B192,IF(Inventory!$C$10:$C$1000=$C192,IF(Inventory!$D$10:$D$1000=$D192,IF(Inventory!$J$10:$J$1000=frig,IF(Inventory!$P$10:$P$1000=AK$9,Inventory!$AC$10:$AC$1000))))))+SUM(IF(Inventory!$B$10:$B$1000=$B192,IF(Inventory!$C$10:$C$1000=$C192,IF(Inventory!$D$10:$D$1000=$D192,IF(Inventory!$J$10:$J$1000=wicr,IF(Inventory!$P$10:$P$1000=AK$9,Inventory!$AC$10:$AC$1000)))))))</f>
        <v/>
      </c>
      <c r="AL192" s="123" t="str">
        <f t="shared" si="38"/>
        <v/>
      </c>
      <c r="AM192" s="121" t="str">
        <f t="array" ref="AM192">IF($D192="","",SUM(IF(Inventory!$B$10:$B$1000=$B192,IF(Inventory!$C$10:$C$1000=$C192,IF(Inventory!$D$10:$D$1000=$D192,IF(Inventory!$J$10:$J$1000=freez,Inventory!$AD$10:$AD$1000)))))+SUM(IF(Inventory!$B$10:$B$1000=$B192,IF(Inventory!$C$10:$C$1000=$C192,IF(Inventory!$D$10:$D$1000=$D192,IF(Inventory!$J$10:$J$1000=wifr,Inventory!$AD$10:$AD$1000))))))</f>
        <v/>
      </c>
      <c r="AN192" s="121" t="str">
        <f t="array" ref="AN192">IF($D192="","",SUM(IF(Inventory!$B$10:$B$1000=$B192,IF(Inventory!$C$10:$C$1000=$C192,IF(Inventory!$D$10:$D$1000=$D192,IF(Inventory!$J$10:$J$1000=freez,IF(Inventory!$P$10:$P$1000=AN$9,Inventory!$AD$10:$AD$1000))))))+SUM(IF(Inventory!$B$10:$B$1000=$B192,IF(Inventory!$C$10:$C$1000=$C192,IF(Inventory!$D$10:$D$1000=$D192,IF(Inventory!$J$10:$J$1000=wifr,IF(Inventory!$P$10:$P$1000=AN$9,Inventory!$AD$10:$AD$1000)))))))</f>
        <v/>
      </c>
      <c r="AO192" s="121" t="str">
        <f t="array" ref="AO192">IF($D192="","",SUM(IF(Inventory!$B$10:$B$1000=$B192,IF(Inventory!$C$10:$C$1000=$C192,IF(Inventory!$D$10:$D$1000=$D192,IF(Inventory!$J$10:$J$1000=freez,IF(Inventory!$P$10:$P$1000=AO$9,Inventory!$AD$10:$AD$1000))))))+SUM(IF(Inventory!$B$10:$B$1000=$B192,IF(Inventory!$C$10:$C$1000=$C192,IF(Inventory!$D$10:$D$1000=$D192,IF(Inventory!$J$10:$J$1000=wifr,IF(Inventory!$P$10:$P$1000=AO$9,Inventory!$AD$10:$AD$1000)))))))</f>
        <v/>
      </c>
      <c r="AP192" s="121" t="str">
        <f t="array" ref="AP192">IF($D192="","",SUM(IF(Inventory!$B$10:$B$1000=$B192,IF(Inventory!$C$10:$C$1000=$C192,IF(Inventory!$D$10:$D$1000=$D192,IF(Inventory!$J$10:$J$1000=freez,IF(Inventory!$P$10:$P$1000=AP$9,Inventory!$AD$10:$AD$1000))))))+SUM(IF(Inventory!$B$10:$B$1000=$B192,IF(Inventory!$C$10:$C$1000=$C192,IF(Inventory!$D$10:$D$1000=$D192,IF(Inventory!$J$10:$J$1000=wifr,IF(Inventory!$P$10:$P$1000=AP$9,Inventory!$AD$10:$AD$1000)))))))</f>
        <v/>
      </c>
      <c r="AQ192" s="121" t="str">
        <f t="array" ref="AQ192">IF($D192="","",SUM(IF(Inventory!$B$10:$B$1000=$B192,IF(Inventory!$C$10:$C$1000=$C192,IF(Inventory!$D$10:$D$1000=$D192,IF(Inventory!$J$10:$J$1000=freez,IF(Inventory!$P$10:$P$1000=AQ$9,Inventory!$AD$10:$AD$1000))))))+SUM(IF(Inventory!$B$10:$B$1000=$B192,IF(Inventory!$C$10:$C$1000=$C192,IF(Inventory!$D$10:$D$1000=$D192,IF(Inventory!$J$10:$J$1000=wifr,IF(Inventory!$P$10:$P$1000=AQ$9,Inventory!$AD$10:$AD$1000)))))))</f>
        <v/>
      </c>
      <c r="AR192" s="121" t="str">
        <f t="array" ref="AR192">IF($D192="","",SUM(IF(Inventory!$B$10:$B$1000=$B192,IF(Inventory!$C$10:$C$1000=$C192,IF(Inventory!$D$10:$D$1000=$D192,IF(Inventory!$J$10:$J$1000=freez,IF(Inventory!$P$10:$P$1000=AR$9,Inventory!$AD$10:$AD$1000))))))+SUM(IF(Inventory!$B$10:$B$1000=$B192,IF(Inventory!$C$10:$C$1000=$C192,IF(Inventory!$D$10:$D$1000=$D192,IF(Inventory!$J$10:$J$1000=wifr,IF(Inventory!$P$10:$P$1000=AR$9,Inventory!$AD$10:$AD$1000)))))))</f>
        <v/>
      </c>
      <c r="AS192" s="124" t="str">
        <f t="shared" si="39"/>
        <v/>
      </c>
      <c r="AU192" s="352"/>
      <c r="AV192" s="352"/>
      <c r="AX192" s="125">
        <f>IF($C192="",0,Prog!$H190*AX$6*($AU192+$AV192)/12000)</f>
        <v>0</v>
      </c>
      <c r="AY192" s="125">
        <f>IF($C192="",0,Prog!$H190*AY$6*($AU192+$AV192)/12000)</f>
        <v>0</v>
      </c>
      <c r="AZ192" s="121"/>
    </row>
    <row r="193" spans="1:52" ht="16.5" x14ac:dyDescent="0.3">
      <c r="A193" s="279" t="str">
        <f>IF(Prog!B191="","",Prog!B191)</f>
        <v/>
      </c>
      <c r="B193" s="279" t="str">
        <f>IF(Prog!C191="","",Prog!C191)</f>
        <v/>
      </c>
      <c r="C193" s="279" t="str">
        <f>IF(Prog!D191="","",Prog!D191)</f>
        <v/>
      </c>
      <c r="D193" s="120"/>
      <c r="E193" s="121" t="str">
        <f t="array" ref="E193">IF($D193="","",COUNT(IF(Inventory!$B$10:$B$1000=$B193,IF(Inventory!$C$10:$C$1000=$C193,IF(Inventory!$D$10:$D$1000=$D193,IF(Inventory!$P$10:$P$1000=E$9,1))))))</f>
        <v/>
      </c>
      <c r="F193" s="121" t="str">
        <f t="array" ref="F193">IF($D193="","",COUNT(IF(Inventory!$B$10:$B$1000=$B193,IF(Inventory!$C$10:$C$1000=$C193,IF(Inventory!$D$10:$D$1000=$D193,IF(Inventory!$P$10:$P$1000=F$9,1))))))</f>
        <v/>
      </c>
      <c r="G193" s="121" t="str">
        <f t="array" ref="G193">IF($D193="","",COUNT(IF(Inventory!$B$10:$B$1000=$B193,IF(Inventory!$C$10:$C$1000=$C193,IF(Inventory!$D$10:$D$1000=$D193,IF(Inventory!$P$10:$P$1000=G$9,1))))))</f>
        <v/>
      </c>
      <c r="H193" s="121" t="str">
        <f t="array" ref="H193">IF($D193="","",COUNT(IF(Inventory!$B$10:$B$1000=$B193,IF(Inventory!$C$10:$C$1000=$C193,IF(Inventory!$D$10:$D$1000=$D193,IF(Inventory!$P$10:$P$1000=H$9,1))))))</f>
        <v/>
      </c>
      <c r="I193" s="121" t="str">
        <f t="array" ref="I193">IF($D193="","",COUNT(IF(Inventory!$B$10:$B$1000=$B193,IF(Inventory!$C$10:$C$1000=$C193,IF(Inventory!$D$10:$D$1000=$D193,IF(Inventory!$P$10:$P$1000=I$9,1))))))</f>
        <v/>
      </c>
      <c r="J193" s="121">
        <f t="shared" si="34"/>
        <v>0</v>
      </c>
      <c r="K193" s="121" t="str">
        <f t="array" ref="K193">IF($D193="","",COUNT(IF(Inventory!$B$10:$B$1000=$B193,IF(Inventory!$C$10:$C$1000=$C193,IF(Inventory!$D$10:$D$1000=$D193,IF(Inventory!$J$10:$J$1000=wicr,1)))))+COUNT(IF(Inventory!$B$10:$B$1000=$B193,IF(Inventory!$C$10:$C$1000=$C193,IF(Inventory!$D$10:$D$1000=$D193,IF(Inventory!$J$10:$J$1000=wifr,1))))))</f>
        <v/>
      </c>
      <c r="L193" s="121" t="str">
        <f t="array" ref="L193">IF($D193="","",COUNT(IF(Inventory!$B$10:$B$1000=$B193,IF(Inventory!$C$10:$C$1000=$C193,IF(Inventory!$D$10:$D$1000=$D193,IF(Inventory!$J$10:$J$1000=wicr,IF(Inventory!$P$10:$P$1000=L$9,1))))))+COUNT(IF(Inventory!$B$10:$B$1000=$B193,IF(Inventory!$C$10:$C$1000=$C193,IF(Inventory!$D$10:$D$1000=$D193,IF(Inventory!$J$10:$J$1000=wifr,IF(Inventory!$P$10:$P$1000=L$9,1)))))))</f>
        <v/>
      </c>
      <c r="M193" s="121" t="str">
        <f t="array" ref="M193">IF($D193="","",COUNT(IF(Inventory!$B$10:$B$1000=$B193,IF(Inventory!$C$10:$C$1000=$C193,IF(Inventory!$D$10:$D$1000=$D193,IF(Inventory!$J$10:$J$1000=wicr,IF(Inventory!$P$10:$P$1000=M$9,1))))))+COUNT(IF(Inventory!$B$10:$B$1000=$B193,IF(Inventory!$C$10:$C$1000=$C193,IF(Inventory!$D$10:$D$1000=$D193,IF(Inventory!$J$10:$J$1000=wifr,IF(Inventory!$P$10:$P$1000=M$9,1)))))))</f>
        <v/>
      </c>
      <c r="N193" s="121" t="str">
        <f t="array" ref="N193">IF($D193="","",COUNT(IF(Inventory!$B$10:$B$1000=$B193,IF(Inventory!$C$10:$C$1000=$C193,IF(Inventory!$D$10:$D$1000=$D193,IF(Inventory!$J$10:$J$1000=wicr,IF(Inventory!$P$10:$P$1000=N$9,1))))))+COUNT(IF(Inventory!$B$10:$B$1000=$B193,IF(Inventory!$C$10:$C$1000=$C193,IF(Inventory!$D$10:$D$1000=$D193,IF(Inventory!$J$10:$J$1000=wifr,IF(Inventory!$P$10:$P$1000=N$9,1)))))))</f>
        <v/>
      </c>
      <c r="O193" s="121" t="str">
        <f t="array" ref="O193">IF($D193="","",COUNT(IF(Inventory!$B$10:$B$1000=$B193,IF(Inventory!$C$10:$C$1000=$C193,IF(Inventory!$D$10:$D$1000=$D193,IF(Inventory!$J$10:$J$1000=wicr,IF(Inventory!$P$10:$P$1000=O$9,1))))))+COUNT(IF(Inventory!$B$10:$B$1000=$B193,IF(Inventory!$C$10:$C$1000=$C193,IF(Inventory!$D$10:$D$1000=$D193,IF(Inventory!$J$10:$J$1000=wifr,IF(Inventory!$P$10:$P$1000=O$9,1)))))))</f>
        <v/>
      </c>
      <c r="P193" s="121" t="str">
        <f t="array" ref="P193">IF($D193="","",COUNT(IF(Inventory!$B$10:$B$1000=$B193,IF(Inventory!$C$10:$C$1000=$C193,IF(Inventory!$D$10:$D$1000=$D193,IF(Inventory!$J$10:$J$1000=wicr,IF(Inventory!$P$10:$P$1000=P$9,1))))))+COUNT(IF(Inventory!$B$10:$B$1000=$B193,IF(Inventory!$C$10:$C$1000=$C193,IF(Inventory!$D$10:$D$1000=$D193,IF(Inventory!$J$10:$J$1000=wifr,IF(Inventory!$P$10:$P$1000=P$9,1)))))))</f>
        <v/>
      </c>
      <c r="Q193" s="122" t="str">
        <f t="shared" si="35"/>
        <v/>
      </c>
      <c r="R193" s="121" t="str">
        <f t="array" ref="R193">IF($D193="","",COUNT(IF(Inventory!$B$10:$B$1000=$B193,IF(Inventory!$C$10:$C$1000=$C193,IF(Inventory!$D$10:$D$1000=$D193,IF(Inventory!$J$10:$J$1000=frig,1))))))</f>
        <v/>
      </c>
      <c r="S193" s="121" t="str">
        <f t="array" ref="S193">IF($D193="","",COUNT(IF(Inventory!$B$10:$B$1000=$B193,IF(Inventory!$C$10:$C$1000=$C193,IF(Inventory!$D$10:$D$1000=$D193,IF(Inventory!$J$10:$J$1000=frig,IF(Inventory!$P$10:$P$1000=S$9,1)))))))</f>
        <v/>
      </c>
      <c r="T193" s="121" t="str">
        <f t="array" ref="T193">IF($D193="","",COUNT(IF(Inventory!$B$10:$B$1000=$B193,IF(Inventory!$C$10:$C$1000=$C193,IF(Inventory!$D$10:$D$1000=$D193,IF(Inventory!$J$10:$J$1000=frig,IF(Inventory!$P$10:$P$1000=T$9,1)))))))</f>
        <v/>
      </c>
      <c r="U193" s="121" t="str">
        <f t="array" ref="U193">IF($D193="","",COUNT(IF(Inventory!$B$10:$B$1000=$B193,IF(Inventory!$C$10:$C$1000=$C193,IF(Inventory!$D$10:$D$1000=$D193,IF(Inventory!$J$10:$J$1000=frig,IF(Inventory!$P$10:$P$1000=U$9,1)))))))</f>
        <v/>
      </c>
      <c r="V193" s="121" t="str">
        <f t="array" ref="V193">IF($D193="","",COUNT(IF(Inventory!$B$10:$B$1000=$B193,IF(Inventory!$C$10:$C$1000=$C193,IF(Inventory!$D$10:$D$1000=$D193,IF(Inventory!$J$10:$J$1000=frig,IF(Inventory!$P$10:$P$1000=V$9,1)))))))</f>
        <v/>
      </c>
      <c r="W193" s="121" t="str">
        <f t="array" ref="W193">IF($D193="","",COUNT(IF(Inventory!$B$10:$B$1000=$B193,IF(Inventory!$C$10:$C$1000=$C193,IF(Inventory!$D$10:$D$1000=$D193,IF(Inventory!$J$10:$J$1000=frig,IF(Inventory!$P$10:$P$1000=W$9,1)))))))</f>
        <v/>
      </c>
      <c r="X193" s="122" t="str">
        <f t="shared" si="36"/>
        <v/>
      </c>
      <c r="Y193" s="121" t="str">
        <f t="array" ref="Y193">IF($D193="","",COUNT(IF(Inventory!$B$10:$B$1000=$B193,IF(Inventory!$C$10:$C$1000=$C193,IF(Inventory!$D$10:$D$1000=$D193,IF(Inventory!$J$10:$J$1000=freez,1))))))</f>
        <v/>
      </c>
      <c r="Z193" s="121" t="str">
        <f t="array" ref="Z193">IF($D193="","",COUNT(IF(Inventory!$B$10:$B$1000=$B193,IF(Inventory!$C$10:$C$1000=$C193,IF(Inventory!$D$10:$D$1000=$D193,IF(Inventory!$J$10:$J$1000=freez,IF(Inventory!$P$10:$P$1000=Z$9,1)))))))</f>
        <v/>
      </c>
      <c r="AA193" s="121" t="str">
        <f t="array" ref="AA193">IF($D193="","",COUNT(IF(Inventory!$B$10:$B$1000=$B193,IF(Inventory!$C$10:$C$1000=$C193,IF(Inventory!$D$10:$D$1000=$D193,IF(Inventory!$J$10:$J$1000=freez,IF(Inventory!$P$10:$P$1000=AA$9,1)))))))</f>
        <v/>
      </c>
      <c r="AB193" s="121" t="str">
        <f t="array" ref="AB193">IF($D193="","",COUNT(IF(Inventory!$B$10:$B$1000=$B193,IF(Inventory!$C$10:$C$1000=$C193,IF(Inventory!$D$10:$D$1000=$D193,IF(Inventory!$J$10:$J$1000=freez,IF(Inventory!$P$10:$P$1000=AB$9,1)))))))</f>
        <v/>
      </c>
      <c r="AC193" s="121" t="str">
        <f t="array" ref="AC193">IF($D193="","",COUNT(IF(Inventory!$B$10:$B$1000=$B193,IF(Inventory!$C$10:$C$1000=$C193,IF(Inventory!$D$10:$D$1000=$D193,IF(Inventory!$J$10:$J$1000=freez,IF(Inventory!$P$10:$P$1000=AC$9,1)))))))</f>
        <v/>
      </c>
      <c r="AD193" s="121" t="str">
        <f t="array" ref="AD193">IF($D193="","",COUNT(IF(Inventory!$B$10:$B$1000=$B193,IF(Inventory!$C$10:$C$1000=$C193,IF(Inventory!$D$10:$D$1000=$D193,IF(Inventory!$J$10:$J$1000=freez,IF(Inventory!$P$10:$P$1000=AD$9,1)))))))</f>
        <v/>
      </c>
      <c r="AE193" s="122" t="str">
        <f t="shared" si="37"/>
        <v/>
      </c>
      <c r="AF193" s="121" t="str">
        <f t="array" ref="AF193">IF($D193="","",SUM(IF(Inventory!$B$10:$B$1000=$B193,IF(Inventory!$C$10:$C$1000=$C193,IF(Inventory!$D$10:$D$1000=$D193,IF(Inventory!$J$10:$J$1000=frig,Inventory!$AC$10:$AC$1000)))))+SUM(IF(Inventory!$B$10:$B$1000=$B193,IF(Inventory!$C$10:$C$1000=$C193,IF(Inventory!$D$10:$D$1000=$D193,IF(Inventory!$J$10:$J$1000=wicr,Inventory!$AC$10:$AC$1000))))))</f>
        <v/>
      </c>
      <c r="AG193" s="121" t="str">
        <f t="array" ref="AG193">IF($D193="","",SUM(IF(Inventory!$B$10:$B$1000=$B193,IF(Inventory!$C$10:$C$1000=$C193,IF(Inventory!$D$10:$D$1000=$D193,IF(Inventory!$J$10:$J$1000=frig,IF(Inventory!$P$10:$P$1000=AG$9,Inventory!$AC$10:$AC$1000))))))+SUM(IF(Inventory!$B$10:$B$1000=$B193,IF(Inventory!$C$10:$C$1000=$C193,IF(Inventory!$D$10:$D$1000=$D193,IF(Inventory!$J$10:$J$1000=wicr,IF(Inventory!$P$10:$P$1000=AG$9,Inventory!$AC$10:$AC$1000)))))))</f>
        <v/>
      </c>
      <c r="AH193" s="121" t="str">
        <f t="array" ref="AH193">IF($D193="","",SUM(IF(Inventory!$B$10:$B$1000=$B193,IF(Inventory!$C$10:$C$1000=$C193,IF(Inventory!$D$10:$D$1000=$D193,IF(Inventory!$J$10:$J$1000=frig,IF(Inventory!$P$10:$P$1000=AH$9,Inventory!$AC$10:$AC$1000))))))+SUM(IF(Inventory!$B$10:$B$1000=$B193,IF(Inventory!$C$10:$C$1000=$C193,IF(Inventory!$D$10:$D$1000=$D193,IF(Inventory!$J$10:$J$1000=wicr,IF(Inventory!$P$10:$P$1000=AH$9,Inventory!$AC$10:$AC$1000)))))))</f>
        <v/>
      </c>
      <c r="AI193" s="121" t="str">
        <f t="array" ref="AI193">IF($D193="","",SUM(IF(Inventory!$B$10:$B$1000=$B193,IF(Inventory!$C$10:$C$1000=$C193,IF(Inventory!$D$10:$D$1000=$D193,IF(Inventory!$J$10:$J$1000=frig,IF(Inventory!$P$10:$P$1000=AI$9,Inventory!$AC$10:$AC$1000))))))+SUM(IF(Inventory!$B$10:$B$1000=$B193,IF(Inventory!$C$10:$C$1000=$C193,IF(Inventory!$D$10:$D$1000=$D193,IF(Inventory!$J$10:$J$1000=wicr,IF(Inventory!$P$10:$P$1000=AI$9,Inventory!$AC$10:$AC$1000)))))))</f>
        <v/>
      </c>
      <c r="AJ193" s="121" t="str">
        <f t="array" ref="AJ193">IF($D193="","",SUM(IF(Inventory!$B$10:$B$1000=$B193,IF(Inventory!$C$10:$C$1000=$C193,IF(Inventory!$D$10:$D$1000=$D193,IF(Inventory!$J$10:$J$1000=frig,IF(Inventory!$P$10:$P$1000=AJ$9,Inventory!$AC$10:$AC$1000))))))+SUM(IF(Inventory!$B$10:$B$1000=$B193,IF(Inventory!$C$10:$C$1000=$C193,IF(Inventory!$D$10:$D$1000=$D193,IF(Inventory!$J$10:$J$1000=wicr,IF(Inventory!$P$10:$P$1000=AJ$9,Inventory!$AC$10:$AC$1000)))))))</f>
        <v/>
      </c>
      <c r="AK193" s="121" t="str">
        <f t="array" ref="AK193">IF($D193="","",SUM(IF(Inventory!$B$10:$B$1000=$B193,IF(Inventory!$C$10:$C$1000=$C193,IF(Inventory!$D$10:$D$1000=$D193,IF(Inventory!$J$10:$J$1000=frig,IF(Inventory!$P$10:$P$1000=AK$9,Inventory!$AC$10:$AC$1000))))))+SUM(IF(Inventory!$B$10:$B$1000=$B193,IF(Inventory!$C$10:$C$1000=$C193,IF(Inventory!$D$10:$D$1000=$D193,IF(Inventory!$J$10:$J$1000=wicr,IF(Inventory!$P$10:$P$1000=AK$9,Inventory!$AC$10:$AC$1000)))))))</f>
        <v/>
      </c>
      <c r="AL193" s="123" t="str">
        <f t="shared" si="38"/>
        <v/>
      </c>
      <c r="AM193" s="121" t="str">
        <f t="array" ref="AM193">IF($D193="","",SUM(IF(Inventory!$B$10:$B$1000=$B193,IF(Inventory!$C$10:$C$1000=$C193,IF(Inventory!$D$10:$D$1000=$D193,IF(Inventory!$J$10:$J$1000=freez,Inventory!$AD$10:$AD$1000)))))+SUM(IF(Inventory!$B$10:$B$1000=$B193,IF(Inventory!$C$10:$C$1000=$C193,IF(Inventory!$D$10:$D$1000=$D193,IF(Inventory!$J$10:$J$1000=wifr,Inventory!$AD$10:$AD$1000))))))</f>
        <v/>
      </c>
      <c r="AN193" s="121" t="str">
        <f t="array" ref="AN193">IF($D193="","",SUM(IF(Inventory!$B$10:$B$1000=$B193,IF(Inventory!$C$10:$C$1000=$C193,IF(Inventory!$D$10:$D$1000=$D193,IF(Inventory!$J$10:$J$1000=freez,IF(Inventory!$P$10:$P$1000=AN$9,Inventory!$AD$10:$AD$1000))))))+SUM(IF(Inventory!$B$10:$B$1000=$B193,IF(Inventory!$C$10:$C$1000=$C193,IF(Inventory!$D$10:$D$1000=$D193,IF(Inventory!$J$10:$J$1000=wifr,IF(Inventory!$P$10:$P$1000=AN$9,Inventory!$AD$10:$AD$1000)))))))</f>
        <v/>
      </c>
      <c r="AO193" s="121" t="str">
        <f t="array" ref="AO193">IF($D193="","",SUM(IF(Inventory!$B$10:$B$1000=$B193,IF(Inventory!$C$10:$C$1000=$C193,IF(Inventory!$D$10:$D$1000=$D193,IF(Inventory!$J$10:$J$1000=freez,IF(Inventory!$P$10:$P$1000=AO$9,Inventory!$AD$10:$AD$1000))))))+SUM(IF(Inventory!$B$10:$B$1000=$B193,IF(Inventory!$C$10:$C$1000=$C193,IF(Inventory!$D$10:$D$1000=$D193,IF(Inventory!$J$10:$J$1000=wifr,IF(Inventory!$P$10:$P$1000=AO$9,Inventory!$AD$10:$AD$1000)))))))</f>
        <v/>
      </c>
      <c r="AP193" s="121" t="str">
        <f t="array" ref="AP193">IF($D193="","",SUM(IF(Inventory!$B$10:$B$1000=$B193,IF(Inventory!$C$10:$C$1000=$C193,IF(Inventory!$D$10:$D$1000=$D193,IF(Inventory!$J$10:$J$1000=freez,IF(Inventory!$P$10:$P$1000=AP$9,Inventory!$AD$10:$AD$1000))))))+SUM(IF(Inventory!$B$10:$B$1000=$B193,IF(Inventory!$C$10:$C$1000=$C193,IF(Inventory!$D$10:$D$1000=$D193,IF(Inventory!$J$10:$J$1000=wifr,IF(Inventory!$P$10:$P$1000=AP$9,Inventory!$AD$10:$AD$1000)))))))</f>
        <v/>
      </c>
      <c r="AQ193" s="121" t="str">
        <f t="array" ref="AQ193">IF($D193="","",SUM(IF(Inventory!$B$10:$B$1000=$B193,IF(Inventory!$C$10:$C$1000=$C193,IF(Inventory!$D$10:$D$1000=$D193,IF(Inventory!$J$10:$J$1000=freez,IF(Inventory!$P$10:$P$1000=AQ$9,Inventory!$AD$10:$AD$1000))))))+SUM(IF(Inventory!$B$10:$B$1000=$B193,IF(Inventory!$C$10:$C$1000=$C193,IF(Inventory!$D$10:$D$1000=$D193,IF(Inventory!$J$10:$J$1000=wifr,IF(Inventory!$P$10:$P$1000=AQ$9,Inventory!$AD$10:$AD$1000)))))))</f>
        <v/>
      </c>
      <c r="AR193" s="121" t="str">
        <f t="array" ref="AR193">IF($D193="","",SUM(IF(Inventory!$B$10:$B$1000=$B193,IF(Inventory!$C$10:$C$1000=$C193,IF(Inventory!$D$10:$D$1000=$D193,IF(Inventory!$J$10:$J$1000=freez,IF(Inventory!$P$10:$P$1000=AR$9,Inventory!$AD$10:$AD$1000))))))+SUM(IF(Inventory!$B$10:$B$1000=$B193,IF(Inventory!$C$10:$C$1000=$C193,IF(Inventory!$D$10:$D$1000=$D193,IF(Inventory!$J$10:$J$1000=wifr,IF(Inventory!$P$10:$P$1000=AR$9,Inventory!$AD$10:$AD$1000)))))))</f>
        <v/>
      </c>
      <c r="AS193" s="124" t="str">
        <f t="shared" si="39"/>
        <v/>
      </c>
      <c r="AU193" s="352"/>
      <c r="AV193" s="352"/>
      <c r="AX193" s="125">
        <f>IF($C193="",0,Prog!$H191*AX$6*($AU193+$AV193)/12000)</f>
        <v>0</v>
      </c>
      <c r="AY193" s="125">
        <f>IF($C193="",0,Prog!$H191*AY$6*($AU193+$AV193)/12000)</f>
        <v>0</v>
      </c>
      <c r="AZ193" s="121"/>
    </row>
    <row r="194" spans="1:52" ht="16.5" x14ac:dyDescent="0.3">
      <c r="A194" s="279" t="str">
        <f>IF(Prog!B192="","",Prog!B192)</f>
        <v/>
      </c>
      <c r="B194" s="279" t="str">
        <f>IF(Prog!C192="","",Prog!C192)</f>
        <v/>
      </c>
      <c r="C194" s="279" t="str">
        <f>IF(Prog!D192="","",Prog!D192)</f>
        <v/>
      </c>
      <c r="D194" s="120"/>
      <c r="E194" s="121" t="str">
        <f t="array" ref="E194">IF($D194="","",COUNT(IF(Inventory!$B$10:$B$1000=$B194,IF(Inventory!$C$10:$C$1000=$C194,IF(Inventory!$D$10:$D$1000=$D194,IF(Inventory!$P$10:$P$1000=E$9,1))))))</f>
        <v/>
      </c>
      <c r="F194" s="121" t="str">
        <f t="array" ref="F194">IF($D194="","",COUNT(IF(Inventory!$B$10:$B$1000=$B194,IF(Inventory!$C$10:$C$1000=$C194,IF(Inventory!$D$10:$D$1000=$D194,IF(Inventory!$P$10:$P$1000=F$9,1))))))</f>
        <v/>
      </c>
      <c r="G194" s="121" t="str">
        <f t="array" ref="G194">IF($D194="","",COUNT(IF(Inventory!$B$10:$B$1000=$B194,IF(Inventory!$C$10:$C$1000=$C194,IF(Inventory!$D$10:$D$1000=$D194,IF(Inventory!$P$10:$P$1000=G$9,1))))))</f>
        <v/>
      </c>
      <c r="H194" s="121" t="str">
        <f t="array" ref="H194">IF($D194="","",COUNT(IF(Inventory!$B$10:$B$1000=$B194,IF(Inventory!$C$10:$C$1000=$C194,IF(Inventory!$D$10:$D$1000=$D194,IF(Inventory!$P$10:$P$1000=H$9,1))))))</f>
        <v/>
      </c>
      <c r="I194" s="121" t="str">
        <f t="array" ref="I194">IF($D194="","",COUNT(IF(Inventory!$B$10:$B$1000=$B194,IF(Inventory!$C$10:$C$1000=$C194,IF(Inventory!$D$10:$D$1000=$D194,IF(Inventory!$P$10:$P$1000=I$9,1))))))</f>
        <v/>
      </c>
      <c r="J194" s="121">
        <f t="shared" si="34"/>
        <v>0</v>
      </c>
      <c r="K194" s="121" t="str">
        <f t="array" ref="K194">IF($D194="","",COUNT(IF(Inventory!$B$10:$B$1000=$B194,IF(Inventory!$C$10:$C$1000=$C194,IF(Inventory!$D$10:$D$1000=$D194,IF(Inventory!$J$10:$J$1000=wicr,1)))))+COUNT(IF(Inventory!$B$10:$B$1000=$B194,IF(Inventory!$C$10:$C$1000=$C194,IF(Inventory!$D$10:$D$1000=$D194,IF(Inventory!$J$10:$J$1000=wifr,1))))))</f>
        <v/>
      </c>
      <c r="L194" s="121" t="str">
        <f t="array" ref="L194">IF($D194="","",COUNT(IF(Inventory!$B$10:$B$1000=$B194,IF(Inventory!$C$10:$C$1000=$C194,IF(Inventory!$D$10:$D$1000=$D194,IF(Inventory!$J$10:$J$1000=wicr,IF(Inventory!$P$10:$P$1000=L$9,1))))))+COUNT(IF(Inventory!$B$10:$B$1000=$B194,IF(Inventory!$C$10:$C$1000=$C194,IF(Inventory!$D$10:$D$1000=$D194,IF(Inventory!$J$10:$J$1000=wifr,IF(Inventory!$P$10:$P$1000=L$9,1)))))))</f>
        <v/>
      </c>
      <c r="M194" s="121" t="str">
        <f t="array" ref="M194">IF($D194="","",COUNT(IF(Inventory!$B$10:$B$1000=$B194,IF(Inventory!$C$10:$C$1000=$C194,IF(Inventory!$D$10:$D$1000=$D194,IF(Inventory!$J$10:$J$1000=wicr,IF(Inventory!$P$10:$P$1000=M$9,1))))))+COUNT(IF(Inventory!$B$10:$B$1000=$B194,IF(Inventory!$C$10:$C$1000=$C194,IF(Inventory!$D$10:$D$1000=$D194,IF(Inventory!$J$10:$J$1000=wifr,IF(Inventory!$P$10:$P$1000=M$9,1)))))))</f>
        <v/>
      </c>
      <c r="N194" s="121" t="str">
        <f t="array" ref="N194">IF($D194="","",COUNT(IF(Inventory!$B$10:$B$1000=$B194,IF(Inventory!$C$10:$C$1000=$C194,IF(Inventory!$D$10:$D$1000=$D194,IF(Inventory!$J$10:$J$1000=wicr,IF(Inventory!$P$10:$P$1000=N$9,1))))))+COUNT(IF(Inventory!$B$10:$B$1000=$B194,IF(Inventory!$C$10:$C$1000=$C194,IF(Inventory!$D$10:$D$1000=$D194,IF(Inventory!$J$10:$J$1000=wifr,IF(Inventory!$P$10:$P$1000=N$9,1)))))))</f>
        <v/>
      </c>
      <c r="O194" s="121" t="str">
        <f t="array" ref="O194">IF($D194="","",COUNT(IF(Inventory!$B$10:$B$1000=$B194,IF(Inventory!$C$10:$C$1000=$C194,IF(Inventory!$D$10:$D$1000=$D194,IF(Inventory!$J$10:$J$1000=wicr,IF(Inventory!$P$10:$P$1000=O$9,1))))))+COUNT(IF(Inventory!$B$10:$B$1000=$B194,IF(Inventory!$C$10:$C$1000=$C194,IF(Inventory!$D$10:$D$1000=$D194,IF(Inventory!$J$10:$J$1000=wifr,IF(Inventory!$P$10:$P$1000=O$9,1)))))))</f>
        <v/>
      </c>
      <c r="P194" s="121" t="str">
        <f t="array" ref="P194">IF($D194="","",COUNT(IF(Inventory!$B$10:$B$1000=$B194,IF(Inventory!$C$10:$C$1000=$C194,IF(Inventory!$D$10:$D$1000=$D194,IF(Inventory!$J$10:$J$1000=wicr,IF(Inventory!$P$10:$P$1000=P$9,1))))))+COUNT(IF(Inventory!$B$10:$B$1000=$B194,IF(Inventory!$C$10:$C$1000=$C194,IF(Inventory!$D$10:$D$1000=$D194,IF(Inventory!$J$10:$J$1000=wifr,IF(Inventory!$P$10:$P$1000=P$9,1)))))))</f>
        <v/>
      </c>
      <c r="Q194" s="122" t="str">
        <f t="shared" si="35"/>
        <v/>
      </c>
      <c r="R194" s="121" t="str">
        <f t="array" ref="R194">IF($D194="","",COUNT(IF(Inventory!$B$10:$B$1000=$B194,IF(Inventory!$C$10:$C$1000=$C194,IF(Inventory!$D$10:$D$1000=$D194,IF(Inventory!$J$10:$J$1000=frig,1))))))</f>
        <v/>
      </c>
      <c r="S194" s="121" t="str">
        <f t="array" ref="S194">IF($D194="","",COUNT(IF(Inventory!$B$10:$B$1000=$B194,IF(Inventory!$C$10:$C$1000=$C194,IF(Inventory!$D$10:$D$1000=$D194,IF(Inventory!$J$10:$J$1000=frig,IF(Inventory!$P$10:$P$1000=S$9,1)))))))</f>
        <v/>
      </c>
      <c r="T194" s="121" t="str">
        <f t="array" ref="T194">IF($D194="","",COUNT(IF(Inventory!$B$10:$B$1000=$B194,IF(Inventory!$C$10:$C$1000=$C194,IF(Inventory!$D$10:$D$1000=$D194,IF(Inventory!$J$10:$J$1000=frig,IF(Inventory!$P$10:$P$1000=T$9,1)))))))</f>
        <v/>
      </c>
      <c r="U194" s="121" t="str">
        <f t="array" ref="U194">IF($D194="","",COUNT(IF(Inventory!$B$10:$B$1000=$B194,IF(Inventory!$C$10:$C$1000=$C194,IF(Inventory!$D$10:$D$1000=$D194,IF(Inventory!$J$10:$J$1000=frig,IF(Inventory!$P$10:$P$1000=U$9,1)))))))</f>
        <v/>
      </c>
      <c r="V194" s="121" t="str">
        <f t="array" ref="V194">IF($D194="","",COUNT(IF(Inventory!$B$10:$B$1000=$B194,IF(Inventory!$C$10:$C$1000=$C194,IF(Inventory!$D$10:$D$1000=$D194,IF(Inventory!$J$10:$J$1000=frig,IF(Inventory!$P$10:$P$1000=V$9,1)))))))</f>
        <v/>
      </c>
      <c r="W194" s="121" t="str">
        <f t="array" ref="W194">IF($D194="","",COUNT(IF(Inventory!$B$10:$B$1000=$B194,IF(Inventory!$C$10:$C$1000=$C194,IF(Inventory!$D$10:$D$1000=$D194,IF(Inventory!$J$10:$J$1000=frig,IF(Inventory!$P$10:$P$1000=W$9,1)))))))</f>
        <v/>
      </c>
      <c r="X194" s="122" t="str">
        <f t="shared" si="36"/>
        <v/>
      </c>
      <c r="Y194" s="121" t="str">
        <f t="array" ref="Y194">IF($D194="","",COUNT(IF(Inventory!$B$10:$B$1000=$B194,IF(Inventory!$C$10:$C$1000=$C194,IF(Inventory!$D$10:$D$1000=$D194,IF(Inventory!$J$10:$J$1000=freez,1))))))</f>
        <v/>
      </c>
      <c r="Z194" s="121" t="str">
        <f t="array" ref="Z194">IF($D194="","",COUNT(IF(Inventory!$B$10:$B$1000=$B194,IF(Inventory!$C$10:$C$1000=$C194,IF(Inventory!$D$10:$D$1000=$D194,IF(Inventory!$J$10:$J$1000=freez,IF(Inventory!$P$10:$P$1000=Z$9,1)))))))</f>
        <v/>
      </c>
      <c r="AA194" s="121" t="str">
        <f t="array" ref="AA194">IF($D194="","",COUNT(IF(Inventory!$B$10:$B$1000=$B194,IF(Inventory!$C$10:$C$1000=$C194,IF(Inventory!$D$10:$D$1000=$D194,IF(Inventory!$J$10:$J$1000=freez,IF(Inventory!$P$10:$P$1000=AA$9,1)))))))</f>
        <v/>
      </c>
      <c r="AB194" s="121" t="str">
        <f t="array" ref="AB194">IF($D194="","",COUNT(IF(Inventory!$B$10:$B$1000=$B194,IF(Inventory!$C$10:$C$1000=$C194,IF(Inventory!$D$10:$D$1000=$D194,IF(Inventory!$J$10:$J$1000=freez,IF(Inventory!$P$10:$P$1000=AB$9,1)))))))</f>
        <v/>
      </c>
      <c r="AC194" s="121" t="str">
        <f t="array" ref="AC194">IF($D194="","",COUNT(IF(Inventory!$B$10:$B$1000=$B194,IF(Inventory!$C$10:$C$1000=$C194,IF(Inventory!$D$10:$D$1000=$D194,IF(Inventory!$J$10:$J$1000=freez,IF(Inventory!$P$10:$P$1000=AC$9,1)))))))</f>
        <v/>
      </c>
      <c r="AD194" s="121" t="str">
        <f t="array" ref="AD194">IF($D194="","",COUNT(IF(Inventory!$B$10:$B$1000=$B194,IF(Inventory!$C$10:$C$1000=$C194,IF(Inventory!$D$10:$D$1000=$D194,IF(Inventory!$J$10:$J$1000=freez,IF(Inventory!$P$10:$P$1000=AD$9,1)))))))</f>
        <v/>
      </c>
      <c r="AE194" s="122" t="str">
        <f t="shared" si="37"/>
        <v/>
      </c>
      <c r="AF194" s="121" t="str">
        <f t="array" ref="AF194">IF($D194="","",SUM(IF(Inventory!$B$10:$B$1000=$B194,IF(Inventory!$C$10:$C$1000=$C194,IF(Inventory!$D$10:$D$1000=$D194,IF(Inventory!$J$10:$J$1000=frig,Inventory!$AC$10:$AC$1000)))))+SUM(IF(Inventory!$B$10:$B$1000=$B194,IF(Inventory!$C$10:$C$1000=$C194,IF(Inventory!$D$10:$D$1000=$D194,IF(Inventory!$J$10:$J$1000=wicr,Inventory!$AC$10:$AC$1000))))))</f>
        <v/>
      </c>
      <c r="AG194" s="121" t="str">
        <f t="array" ref="AG194">IF($D194="","",SUM(IF(Inventory!$B$10:$B$1000=$B194,IF(Inventory!$C$10:$C$1000=$C194,IF(Inventory!$D$10:$D$1000=$D194,IF(Inventory!$J$10:$J$1000=frig,IF(Inventory!$P$10:$P$1000=AG$9,Inventory!$AC$10:$AC$1000))))))+SUM(IF(Inventory!$B$10:$B$1000=$B194,IF(Inventory!$C$10:$C$1000=$C194,IF(Inventory!$D$10:$D$1000=$D194,IF(Inventory!$J$10:$J$1000=wicr,IF(Inventory!$P$10:$P$1000=AG$9,Inventory!$AC$10:$AC$1000)))))))</f>
        <v/>
      </c>
      <c r="AH194" s="121" t="str">
        <f t="array" ref="AH194">IF($D194="","",SUM(IF(Inventory!$B$10:$B$1000=$B194,IF(Inventory!$C$10:$C$1000=$C194,IF(Inventory!$D$10:$D$1000=$D194,IF(Inventory!$J$10:$J$1000=frig,IF(Inventory!$P$10:$P$1000=AH$9,Inventory!$AC$10:$AC$1000))))))+SUM(IF(Inventory!$B$10:$B$1000=$B194,IF(Inventory!$C$10:$C$1000=$C194,IF(Inventory!$D$10:$D$1000=$D194,IF(Inventory!$J$10:$J$1000=wicr,IF(Inventory!$P$10:$P$1000=AH$9,Inventory!$AC$10:$AC$1000)))))))</f>
        <v/>
      </c>
      <c r="AI194" s="121" t="str">
        <f t="array" ref="AI194">IF($D194="","",SUM(IF(Inventory!$B$10:$B$1000=$B194,IF(Inventory!$C$10:$C$1000=$C194,IF(Inventory!$D$10:$D$1000=$D194,IF(Inventory!$J$10:$J$1000=frig,IF(Inventory!$P$10:$P$1000=AI$9,Inventory!$AC$10:$AC$1000))))))+SUM(IF(Inventory!$B$10:$B$1000=$B194,IF(Inventory!$C$10:$C$1000=$C194,IF(Inventory!$D$10:$D$1000=$D194,IF(Inventory!$J$10:$J$1000=wicr,IF(Inventory!$P$10:$P$1000=AI$9,Inventory!$AC$10:$AC$1000)))))))</f>
        <v/>
      </c>
      <c r="AJ194" s="121" t="str">
        <f t="array" ref="AJ194">IF($D194="","",SUM(IF(Inventory!$B$10:$B$1000=$B194,IF(Inventory!$C$10:$C$1000=$C194,IF(Inventory!$D$10:$D$1000=$D194,IF(Inventory!$J$10:$J$1000=frig,IF(Inventory!$P$10:$P$1000=AJ$9,Inventory!$AC$10:$AC$1000))))))+SUM(IF(Inventory!$B$10:$B$1000=$B194,IF(Inventory!$C$10:$C$1000=$C194,IF(Inventory!$D$10:$D$1000=$D194,IF(Inventory!$J$10:$J$1000=wicr,IF(Inventory!$P$10:$P$1000=AJ$9,Inventory!$AC$10:$AC$1000)))))))</f>
        <v/>
      </c>
      <c r="AK194" s="121" t="str">
        <f t="array" ref="AK194">IF($D194="","",SUM(IF(Inventory!$B$10:$B$1000=$B194,IF(Inventory!$C$10:$C$1000=$C194,IF(Inventory!$D$10:$D$1000=$D194,IF(Inventory!$J$10:$J$1000=frig,IF(Inventory!$P$10:$P$1000=AK$9,Inventory!$AC$10:$AC$1000))))))+SUM(IF(Inventory!$B$10:$B$1000=$B194,IF(Inventory!$C$10:$C$1000=$C194,IF(Inventory!$D$10:$D$1000=$D194,IF(Inventory!$J$10:$J$1000=wicr,IF(Inventory!$P$10:$P$1000=AK$9,Inventory!$AC$10:$AC$1000)))))))</f>
        <v/>
      </c>
      <c r="AL194" s="123" t="str">
        <f t="shared" si="38"/>
        <v/>
      </c>
      <c r="AM194" s="121" t="str">
        <f t="array" ref="AM194">IF($D194="","",SUM(IF(Inventory!$B$10:$B$1000=$B194,IF(Inventory!$C$10:$C$1000=$C194,IF(Inventory!$D$10:$D$1000=$D194,IF(Inventory!$J$10:$J$1000=freez,Inventory!$AD$10:$AD$1000)))))+SUM(IF(Inventory!$B$10:$B$1000=$B194,IF(Inventory!$C$10:$C$1000=$C194,IF(Inventory!$D$10:$D$1000=$D194,IF(Inventory!$J$10:$J$1000=wifr,Inventory!$AD$10:$AD$1000))))))</f>
        <v/>
      </c>
      <c r="AN194" s="121" t="str">
        <f t="array" ref="AN194">IF($D194="","",SUM(IF(Inventory!$B$10:$B$1000=$B194,IF(Inventory!$C$10:$C$1000=$C194,IF(Inventory!$D$10:$D$1000=$D194,IF(Inventory!$J$10:$J$1000=freez,IF(Inventory!$P$10:$P$1000=AN$9,Inventory!$AD$10:$AD$1000))))))+SUM(IF(Inventory!$B$10:$B$1000=$B194,IF(Inventory!$C$10:$C$1000=$C194,IF(Inventory!$D$10:$D$1000=$D194,IF(Inventory!$J$10:$J$1000=wifr,IF(Inventory!$P$10:$P$1000=AN$9,Inventory!$AD$10:$AD$1000)))))))</f>
        <v/>
      </c>
      <c r="AO194" s="121" t="str">
        <f t="array" ref="AO194">IF($D194="","",SUM(IF(Inventory!$B$10:$B$1000=$B194,IF(Inventory!$C$10:$C$1000=$C194,IF(Inventory!$D$10:$D$1000=$D194,IF(Inventory!$J$10:$J$1000=freez,IF(Inventory!$P$10:$P$1000=AO$9,Inventory!$AD$10:$AD$1000))))))+SUM(IF(Inventory!$B$10:$B$1000=$B194,IF(Inventory!$C$10:$C$1000=$C194,IF(Inventory!$D$10:$D$1000=$D194,IF(Inventory!$J$10:$J$1000=wifr,IF(Inventory!$P$10:$P$1000=AO$9,Inventory!$AD$10:$AD$1000)))))))</f>
        <v/>
      </c>
      <c r="AP194" s="121" t="str">
        <f t="array" ref="AP194">IF($D194="","",SUM(IF(Inventory!$B$10:$B$1000=$B194,IF(Inventory!$C$10:$C$1000=$C194,IF(Inventory!$D$10:$D$1000=$D194,IF(Inventory!$J$10:$J$1000=freez,IF(Inventory!$P$10:$P$1000=AP$9,Inventory!$AD$10:$AD$1000))))))+SUM(IF(Inventory!$B$10:$B$1000=$B194,IF(Inventory!$C$10:$C$1000=$C194,IF(Inventory!$D$10:$D$1000=$D194,IF(Inventory!$J$10:$J$1000=wifr,IF(Inventory!$P$10:$P$1000=AP$9,Inventory!$AD$10:$AD$1000)))))))</f>
        <v/>
      </c>
      <c r="AQ194" s="121" t="str">
        <f t="array" ref="AQ194">IF($D194="","",SUM(IF(Inventory!$B$10:$B$1000=$B194,IF(Inventory!$C$10:$C$1000=$C194,IF(Inventory!$D$10:$D$1000=$D194,IF(Inventory!$J$10:$J$1000=freez,IF(Inventory!$P$10:$P$1000=AQ$9,Inventory!$AD$10:$AD$1000))))))+SUM(IF(Inventory!$B$10:$B$1000=$B194,IF(Inventory!$C$10:$C$1000=$C194,IF(Inventory!$D$10:$D$1000=$D194,IF(Inventory!$J$10:$J$1000=wifr,IF(Inventory!$P$10:$P$1000=AQ$9,Inventory!$AD$10:$AD$1000)))))))</f>
        <v/>
      </c>
      <c r="AR194" s="121" t="str">
        <f t="array" ref="AR194">IF($D194="","",SUM(IF(Inventory!$B$10:$B$1000=$B194,IF(Inventory!$C$10:$C$1000=$C194,IF(Inventory!$D$10:$D$1000=$D194,IF(Inventory!$J$10:$J$1000=freez,IF(Inventory!$P$10:$P$1000=AR$9,Inventory!$AD$10:$AD$1000))))))+SUM(IF(Inventory!$B$10:$B$1000=$B194,IF(Inventory!$C$10:$C$1000=$C194,IF(Inventory!$D$10:$D$1000=$D194,IF(Inventory!$J$10:$J$1000=wifr,IF(Inventory!$P$10:$P$1000=AR$9,Inventory!$AD$10:$AD$1000)))))))</f>
        <v/>
      </c>
      <c r="AS194" s="124" t="str">
        <f t="shared" si="39"/>
        <v/>
      </c>
      <c r="AU194" s="352"/>
      <c r="AV194" s="352"/>
      <c r="AX194" s="125">
        <f>IF($C194="",0,Prog!$H192*AX$6*($AU194+$AV194)/12000)</f>
        <v>0</v>
      </c>
      <c r="AY194" s="125">
        <f>IF($C194="",0,Prog!$H192*AY$6*($AU194+$AV194)/12000)</f>
        <v>0</v>
      </c>
      <c r="AZ194" s="121"/>
    </row>
    <row r="195" spans="1:52" ht="16.5" x14ac:dyDescent="0.3">
      <c r="A195" s="279" t="str">
        <f>IF(Prog!B193="","",Prog!B193)</f>
        <v/>
      </c>
      <c r="B195" s="279" t="str">
        <f>IF(Prog!C193="","",Prog!C193)</f>
        <v/>
      </c>
      <c r="C195" s="279" t="str">
        <f>IF(Prog!D193="","",Prog!D193)</f>
        <v/>
      </c>
      <c r="D195" s="120"/>
      <c r="E195" s="121" t="str">
        <f t="array" ref="E195">IF($D195="","",COUNT(IF(Inventory!$B$10:$B$1000=$B195,IF(Inventory!$C$10:$C$1000=$C195,IF(Inventory!$D$10:$D$1000=$D195,IF(Inventory!$P$10:$P$1000=E$9,1))))))</f>
        <v/>
      </c>
      <c r="F195" s="121" t="str">
        <f t="array" ref="F195">IF($D195="","",COUNT(IF(Inventory!$B$10:$B$1000=$B195,IF(Inventory!$C$10:$C$1000=$C195,IF(Inventory!$D$10:$D$1000=$D195,IF(Inventory!$P$10:$P$1000=F$9,1))))))</f>
        <v/>
      </c>
      <c r="G195" s="121" t="str">
        <f t="array" ref="G195">IF($D195="","",COUNT(IF(Inventory!$B$10:$B$1000=$B195,IF(Inventory!$C$10:$C$1000=$C195,IF(Inventory!$D$10:$D$1000=$D195,IF(Inventory!$P$10:$P$1000=G$9,1))))))</f>
        <v/>
      </c>
      <c r="H195" s="121" t="str">
        <f t="array" ref="H195">IF($D195="","",COUNT(IF(Inventory!$B$10:$B$1000=$B195,IF(Inventory!$C$10:$C$1000=$C195,IF(Inventory!$D$10:$D$1000=$D195,IF(Inventory!$P$10:$P$1000=H$9,1))))))</f>
        <v/>
      </c>
      <c r="I195" s="121" t="str">
        <f t="array" ref="I195">IF($D195="","",COUNT(IF(Inventory!$B$10:$B$1000=$B195,IF(Inventory!$C$10:$C$1000=$C195,IF(Inventory!$D$10:$D$1000=$D195,IF(Inventory!$P$10:$P$1000=I$9,1))))))</f>
        <v/>
      </c>
      <c r="J195" s="121">
        <f t="shared" si="34"/>
        <v>0</v>
      </c>
      <c r="K195" s="121" t="str">
        <f t="array" ref="K195">IF($D195="","",COUNT(IF(Inventory!$B$10:$B$1000=$B195,IF(Inventory!$C$10:$C$1000=$C195,IF(Inventory!$D$10:$D$1000=$D195,IF(Inventory!$J$10:$J$1000=wicr,1)))))+COUNT(IF(Inventory!$B$10:$B$1000=$B195,IF(Inventory!$C$10:$C$1000=$C195,IF(Inventory!$D$10:$D$1000=$D195,IF(Inventory!$J$10:$J$1000=wifr,1))))))</f>
        <v/>
      </c>
      <c r="L195" s="121" t="str">
        <f t="array" ref="L195">IF($D195="","",COUNT(IF(Inventory!$B$10:$B$1000=$B195,IF(Inventory!$C$10:$C$1000=$C195,IF(Inventory!$D$10:$D$1000=$D195,IF(Inventory!$J$10:$J$1000=wicr,IF(Inventory!$P$10:$P$1000=L$9,1))))))+COUNT(IF(Inventory!$B$10:$B$1000=$B195,IF(Inventory!$C$10:$C$1000=$C195,IF(Inventory!$D$10:$D$1000=$D195,IF(Inventory!$J$10:$J$1000=wifr,IF(Inventory!$P$10:$P$1000=L$9,1)))))))</f>
        <v/>
      </c>
      <c r="M195" s="121" t="str">
        <f t="array" ref="M195">IF($D195="","",COUNT(IF(Inventory!$B$10:$B$1000=$B195,IF(Inventory!$C$10:$C$1000=$C195,IF(Inventory!$D$10:$D$1000=$D195,IF(Inventory!$J$10:$J$1000=wicr,IF(Inventory!$P$10:$P$1000=M$9,1))))))+COUNT(IF(Inventory!$B$10:$B$1000=$B195,IF(Inventory!$C$10:$C$1000=$C195,IF(Inventory!$D$10:$D$1000=$D195,IF(Inventory!$J$10:$J$1000=wifr,IF(Inventory!$P$10:$P$1000=M$9,1)))))))</f>
        <v/>
      </c>
      <c r="N195" s="121" t="str">
        <f t="array" ref="N195">IF($D195="","",COUNT(IF(Inventory!$B$10:$B$1000=$B195,IF(Inventory!$C$10:$C$1000=$C195,IF(Inventory!$D$10:$D$1000=$D195,IF(Inventory!$J$10:$J$1000=wicr,IF(Inventory!$P$10:$P$1000=N$9,1))))))+COUNT(IF(Inventory!$B$10:$B$1000=$B195,IF(Inventory!$C$10:$C$1000=$C195,IF(Inventory!$D$10:$D$1000=$D195,IF(Inventory!$J$10:$J$1000=wifr,IF(Inventory!$P$10:$P$1000=N$9,1)))))))</f>
        <v/>
      </c>
      <c r="O195" s="121" t="str">
        <f t="array" ref="O195">IF($D195="","",COUNT(IF(Inventory!$B$10:$B$1000=$B195,IF(Inventory!$C$10:$C$1000=$C195,IF(Inventory!$D$10:$D$1000=$D195,IF(Inventory!$J$10:$J$1000=wicr,IF(Inventory!$P$10:$P$1000=O$9,1))))))+COUNT(IF(Inventory!$B$10:$B$1000=$B195,IF(Inventory!$C$10:$C$1000=$C195,IF(Inventory!$D$10:$D$1000=$D195,IF(Inventory!$J$10:$J$1000=wifr,IF(Inventory!$P$10:$P$1000=O$9,1)))))))</f>
        <v/>
      </c>
      <c r="P195" s="121" t="str">
        <f t="array" ref="P195">IF($D195="","",COUNT(IF(Inventory!$B$10:$B$1000=$B195,IF(Inventory!$C$10:$C$1000=$C195,IF(Inventory!$D$10:$D$1000=$D195,IF(Inventory!$J$10:$J$1000=wicr,IF(Inventory!$P$10:$P$1000=P$9,1))))))+COUNT(IF(Inventory!$B$10:$B$1000=$B195,IF(Inventory!$C$10:$C$1000=$C195,IF(Inventory!$D$10:$D$1000=$D195,IF(Inventory!$J$10:$J$1000=wifr,IF(Inventory!$P$10:$P$1000=P$9,1)))))))</f>
        <v/>
      </c>
      <c r="Q195" s="122" t="str">
        <f t="shared" si="35"/>
        <v/>
      </c>
      <c r="R195" s="121" t="str">
        <f t="array" ref="R195">IF($D195="","",COUNT(IF(Inventory!$B$10:$B$1000=$B195,IF(Inventory!$C$10:$C$1000=$C195,IF(Inventory!$D$10:$D$1000=$D195,IF(Inventory!$J$10:$J$1000=frig,1))))))</f>
        <v/>
      </c>
      <c r="S195" s="121" t="str">
        <f t="array" ref="S195">IF($D195="","",COUNT(IF(Inventory!$B$10:$B$1000=$B195,IF(Inventory!$C$10:$C$1000=$C195,IF(Inventory!$D$10:$D$1000=$D195,IF(Inventory!$J$10:$J$1000=frig,IF(Inventory!$P$10:$P$1000=S$9,1)))))))</f>
        <v/>
      </c>
      <c r="T195" s="121" t="str">
        <f t="array" ref="T195">IF($D195="","",COUNT(IF(Inventory!$B$10:$B$1000=$B195,IF(Inventory!$C$10:$C$1000=$C195,IF(Inventory!$D$10:$D$1000=$D195,IF(Inventory!$J$10:$J$1000=frig,IF(Inventory!$P$10:$P$1000=T$9,1)))))))</f>
        <v/>
      </c>
      <c r="U195" s="121" t="str">
        <f t="array" ref="U195">IF($D195="","",COUNT(IF(Inventory!$B$10:$B$1000=$B195,IF(Inventory!$C$10:$C$1000=$C195,IF(Inventory!$D$10:$D$1000=$D195,IF(Inventory!$J$10:$J$1000=frig,IF(Inventory!$P$10:$P$1000=U$9,1)))))))</f>
        <v/>
      </c>
      <c r="V195" s="121" t="str">
        <f t="array" ref="V195">IF($D195="","",COUNT(IF(Inventory!$B$10:$B$1000=$B195,IF(Inventory!$C$10:$C$1000=$C195,IF(Inventory!$D$10:$D$1000=$D195,IF(Inventory!$J$10:$J$1000=frig,IF(Inventory!$P$10:$P$1000=V$9,1)))))))</f>
        <v/>
      </c>
      <c r="W195" s="121" t="str">
        <f t="array" ref="W195">IF($D195="","",COUNT(IF(Inventory!$B$10:$B$1000=$B195,IF(Inventory!$C$10:$C$1000=$C195,IF(Inventory!$D$10:$D$1000=$D195,IF(Inventory!$J$10:$J$1000=frig,IF(Inventory!$P$10:$P$1000=W$9,1)))))))</f>
        <v/>
      </c>
      <c r="X195" s="122" t="str">
        <f t="shared" si="36"/>
        <v/>
      </c>
      <c r="Y195" s="121" t="str">
        <f t="array" ref="Y195">IF($D195="","",COUNT(IF(Inventory!$B$10:$B$1000=$B195,IF(Inventory!$C$10:$C$1000=$C195,IF(Inventory!$D$10:$D$1000=$D195,IF(Inventory!$J$10:$J$1000=freez,1))))))</f>
        <v/>
      </c>
      <c r="Z195" s="121" t="str">
        <f t="array" ref="Z195">IF($D195="","",COUNT(IF(Inventory!$B$10:$B$1000=$B195,IF(Inventory!$C$10:$C$1000=$C195,IF(Inventory!$D$10:$D$1000=$D195,IF(Inventory!$J$10:$J$1000=freez,IF(Inventory!$P$10:$P$1000=Z$9,1)))))))</f>
        <v/>
      </c>
      <c r="AA195" s="121" t="str">
        <f t="array" ref="AA195">IF($D195="","",COUNT(IF(Inventory!$B$10:$B$1000=$B195,IF(Inventory!$C$10:$C$1000=$C195,IF(Inventory!$D$10:$D$1000=$D195,IF(Inventory!$J$10:$J$1000=freez,IF(Inventory!$P$10:$P$1000=AA$9,1)))))))</f>
        <v/>
      </c>
      <c r="AB195" s="121" t="str">
        <f t="array" ref="AB195">IF($D195="","",COUNT(IF(Inventory!$B$10:$B$1000=$B195,IF(Inventory!$C$10:$C$1000=$C195,IF(Inventory!$D$10:$D$1000=$D195,IF(Inventory!$J$10:$J$1000=freez,IF(Inventory!$P$10:$P$1000=AB$9,1)))))))</f>
        <v/>
      </c>
      <c r="AC195" s="121" t="str">
        <f t="array" ref="AC195">IF($D195="","",COUNT(IF(Inventory!$B$10:$B$1000=$B195,IF(Inventory!$C$10:$C$1000=$C195,IF(Inventory!$D$10:$D$1000=$D195,IF(Inventory!$J$10:$J$1000=freez,IF(Inventory!$P$10:$P$1000=AC$9,1)))))))</f>
        <v/>
      </c>
      <c r="AD195" s="121" t="str">
        <f t="array" ref="AD195">IF($D195="","",COUNT(IF(Inventory!$B$10:$B$1000=$B195,IF(Inventory!$C$10:$C$1000=$C195,IF(Inventory!$D$10:$D$1000=$D195,IF(Inventory!$J$10:$J$1000=freez,IF(Inventory!$P$10:$P$1000=AD$9,1)))))))</f>
        <v/>
      </c>
      <c r="AE195" s="122" t="str">
        <f t="shared" si="37"/>
        <v/>
      </c>
      <c r="AF195" s="121" t="str">
        <f t="array" ref="AF195">IF($D195="","",SUM(IF(Inventory!$B$10:$B$1000=$B195,IF(Inventory!$C$10:$C$1000=$C195,IF(Inventory!$D$10:$D$1000=$D195,IF(Inventory!$J$10:$J$1000=frig,Inventory!$AC$10:$AC$1000)))))+SUM(IF(Inventory!$B$10:$B$1000=$B195,IF(Inventory!$C$10:$C$1000=$C195,IF(Inventory!$D$10:$D$1000=$D195,IF(Inventory!$J$10:$J$1000=wicr,Inventory!$AC$10:$AC$1000))))))</f>
        <v/>
      </c>
      <c r="AG195" s="121" t="str">
        <f t="array" ref="AG195">IF($D195="","",SUM(IF(Inventory!$B$10:$B$1000=$B195,IF(Inventory!$C$10:$C$1000=$C195,IF(Inventory!$D$10:$D$1000=$D195,IF(Inventory!$J$10:$J$1000=frig,IF(Inventory!$P$10:$P$1000=AG$9,Inventory!$AC$10:$AC$1000))))))+SUM(IF(Inventory!$B$10:$B$1000=$B195,IF(Inventory!$C$10:$C$1000=$C195,IF(Inventory!$D$10:$D$1000=$D195,IF(Inventory!$J$10:$J$1000=wicr,IF(Inventory!$P$10:$P$1000=AG$9,Inventory!$AC$10:$AC$1000)))))))</f>
        <v/>
      </c>
      <c r="AH195" s="121" t="str">
        <f t="array" ref="AH195">IF($D195="","",SUM(IF(Inventory!$B$10:$B$1000=$B195,IF(Inventory!$C$10:$C$1000=$C195,IF(Inventory!$D$10:$D$1000=$D195,IF(Inventory!$J$10:$J$1000=frig,IF(Inventory!$P$10:$P$1000=AH$9,Inventory!$AC$10:$AC$1000))))))+SUM(IF(Inventory!$B$10:$B$1000=$B195,IF(Inventory!$C$10:$C$1000=$C195,IF(Inventory!$D$10:$D$1000=$D195,IF(Inventory!$J$10:$J$1000=wicr,IF(Inventory!$P$10:$P$1000=AH$9,Inventory!$AC$10:$AC$1000)))))))</f>
        <v/>
      </c>
      <c r="AI195" s="121" t="str">
        <f t="array" ref="AI195">IF($D195="","",SUM(IF(Inventory!$B$10:$B$1000=$B195,IF(Inventory!$C$10:$C$1000=$C195,IF(Inventory!$D$10:$D$1000=$D195,IF(Inventory!$J$10:$J$1000=frig,IF(Inventory!$P$10:$P$1000=AI$9,Inventory!$AC$10:$AC$1000))))))+SUM(IF(Inventory!$B$10:$B$1000=$B195,IF(Inventory!$C$10:$C$1000=$C195,IF(Inventory!$D$10:$D$1000=$D195,IF(Inventory!$J$10:$J$1000=wicr,IF(Inventory!$P$10:$P$1000=AI$9,Inventory!$AC$10:$AC$1000)))))))</f>
        <v/>
      </c>
      <c r="AJ195" s="121" t="str">
        <f t="array" ref="AJ195">IF($D195="","",SUM(IF(Inventory!$B$10:$B$1000=$B195,IF(Inventory!$C$10:$C$1000=$C195,IF(Inventory!$D$10:$D$1000=$D195,IF(Inventory!$J$10:$J$1000=frig,IF(Inventory!$P$10:$P$1000=AJ$9,Inventory!$AC$10:$AC$1000))))))+SUM(IF(Inventory!$B$10:$B$1000=$B195,IF(Inventory!$C$10:$C$1000=$C195,IF(Inventory!$D$10:$D$1000=$D195,IF(Inventory!$J$10:$J$1000=wicr,IF(Inventory!$P$10:$P$1000=AJ$9,Inventory!$AC$10:$AC$1000)))))))</f>
        <v/>
      </c>
      <c r="AK195" s="121" t="str">
        <f t="array" ref="AK195">IF($D195="","",SUM(IF(Inventory!$B$10:$B$1000=$B195,IF(Inventory!$C$10:$C$1000=$C195,IF(Inventory!$D$10:$D$1000=$D195,IF(Inventory!$J$10:$J$1000=frig,IF(Inventory!$P$10:$P$1000=AK$9,Inventory!$AC$10:$AC$1000))))))+SUM(IF(Inventory!$B$10:$B$1000=$B195,IF(Inventory!$C$10:$C$1000=$C195,IF(Inventory!$D$10:$D$1000=$D195,IF(Inventory!$J$10:$J$1000=wicr,IF(Inventory!$P$10:$P$1000=AK$9,Inventory!$AC$10:$AC$1000)))))))</f>
        <v/>
      </c>
      <c r="AL195" s="123" t="str">
        <f t="shared" si="38"/>
        <v/>
      </c>
      <c r="AM195" s="121" t="str">
        <f t="array" ref="AM195">IF($D195="","",SUM(IF(Inventory!$B$10:$B$1000=$B195,IF(Inventory!$C$10:$C$1000=$C195,IF(Inventory!$D$10:$D$1000=$D195,IF(Inventory!$J$10:$J$1000=freez,Inventory!$AD$10:$AD$1000)))))+SUM(IF(Inventory!$B$10:$B$1000=$B195,IF(Inventory!$C$10:$C$1000=$C195,IF(Inventory!$D$10:$D$1000=$D195,IF(Inventory!$J$10:$J$1000=wifr,Inventory!$AD$10:$AD$1000))))))</f>
        <v/>
      </c>
      <c r="AN195" s="121" t="str">
        <f t="array" ref="AN195">IF($D195="","",SUM(IF(Inventory!$B$10:$B$1000=$B195,IF(Inventory!$C$10:$C$1000=$C195,IF(Inventory!$D$10:$D$1000=$D195,IF(Inventory!$J$10:$J$1000=freez,IF(Inventory!$P$10:$P$1000=AN$9,Inventory!$AD$10:$AD$1000))))))+SUM(IF(Inventory!$B$10:$B$1000=$B195,IF(Inventory!$C$10:$C$1000=$C195,IF(Inventory!$D$10:$D$1000=$D195,IF(Inventory!$J$10:$J$1000=wifr,IF(Inventory!$P$10:$P$1000=AN$9,Inventory!$AD$10:$AD$1000)))))))</f>
        <v/>
      </c>
      <c r="AO195" s="121" t="str">
        <f t="array" ref="AO195">IF($D195="","",SUM(IF(Inventory!$B$10:$B$1000=$B195,IF(Inventory!$C$10:$C$1000=$C195,IF(Inventory!$D$10:$D$1000=$D195,IF(Inventory!$J$10:$J$1000=freez,IF(Inventory!$P$10:$P$1000=AO$9,Inventory!$AD$10:$AD$1000))))))+SUM(IF(Inventory!$B$10:$B$1000=$B195,IF(Inventory!$C$10:$C$1000=$C195,IF(Inventory!$D$10:$D$1000=$D195,IF(Inventory!$J$10:$J$1000=wifr,IF(Inventory!$P$10:$P$1000=AO$9,Inventory!$AD$10:$AD$1000)))))))</f>
        <v/>
      </c>
      <c r="AP195" s="121" t="str">
        <f t="array" ref="AP195">IF($D195="","",SUM(IF(Inventory!$B$10:$B$1000=$B195,IF(Inventory!$C$10:$C$1000=$C195,IF(Inventory!$D$10:$D$1000=$D195,IF(Inventory!$J$10:$J$1000=freez,IF(Inventory!$P$10:$P$1000=AP$9,Inventory!$AD$10:$AD$1000))))))+SUM(IF(Inventory!$B$10:$B$1000=$B195,IF(Inventory!$C$10:$C$1000=$C195,IF(Inventory!$D$10:$D$1000=$D195,IF(Inventory!$J$10:$J$1000=wifr,IF(Inventory!$P$10:$P$1000=AP$9,Inventory!$AD$10:$AD$1000)))))))</f>
        <v/>
      </c>
      <c r="AQ195" s="121" t="str">
        <f t="array" ref="AQ195">IF($D195="","",SUM(IF(Inventory!$B$10:$B$1000=$B195,IF(Inventory!$C$10:$C$1000=$C195,IF(Inventory!$D$10:$D$1000=$D195,IF(Inventory!$J$10:$J$1000=freez,IF(Inventory!$P$10:$P$1000=AQ$9,Inventory!$AD$10:$AD$1000))))))+SUM(IF(Inventory!$B$10:$B$1000=$B195,IF(Inventory!$C$10:$C$1000=$C195,IF(Inventory!$D$10:$D$1000=$D195,IF(Inventory!$J$10:$J$1000=wifr,IF(Inventory!$P$10:$P$1000=AQ$9,Inventory!$AD$10:$AD$1000)))))))</f>
        <v/>
      </c>
      <c r="AR195" s="121" t="str">
        <f t="array" ref="AR195">IF($D195="","",SUM(IF(Inventory!$B$10:$B$1000=$B195,IF(Inventory!$C$10:$C$1000=$C195,IF(Inventory!$D$10:$D$1000=$D195,IF(Inventory!$J$10:$J$1000=freez,IF(Inventory!$P$10:$P$1000=AR$9,Inventory!$AD$10:$AD$1000))))))+SUM(IF(Inventory!$B$10:$B$1000=$B195,IF(Inventory!$C$10:$C$1000=$C195,IF(Inventory!$D$10:$D$1000=$D195,IF(Inventory!$J$10:$J$1000=wifr,IF(Inventory!$P$10:$P$1000=AR$9,Inventory!$AD$10:$AD$1000)))))))</f>
        <v/>
      </c>
      <c r="AS195" s="124" t="str">
        <f t="shared" si="39"/>
        <v/>
      </c>
      <c r="AU195" s="352"/>
      <c r="AV195" s="352"/>
      <c r="AX195" s="125">
        <f>IF($C195="",0,Prog!$H193*AX$6*($AU195+$AV195)/12000)</f>
        <v>0</v>
      </c>
      <c r="AY195" s="125">
        <f>IF($C195="",0,Prog!$H193*AY$6*($AU195+$AV195)/12000)</f>
        <v>0</v>
      </c>
      <c r="AZ195" s="121"/>
    </row>
    <row r="196" spans="1:52" ht="16.5" x14ac:dyDescent="0.3">
      <c r="A196" s="279" t="str">
        <f>IF(Prog!B194="","",Prog!B194)</f>
        <v/>
      </c>
      <c r="B196" s="279" t="str">
        <f>IF(Prog!C194="","",Prog!C194)</f>
        <v/>
      </c>
      <c r="C196" s="279" t="str">
        <f>IF(Prog!D194="","",Prog!D194)</f>
        <v/>
      </c>
      <c r="D196" s="120"/>
      <c r="E196" s="121" t="str">
        <f t="array" ref="E196">IF($D196="","",COUNT(IF(Inventory!$B$10:$B$1000=$B196,IF(Inventory!$C$10:$C$1000=$C196,IF(Inventory!$D$10:$D$1000=$D196,IF(Inventory!$P$10:$P$1000=E$9,1))))))</f>
        <v/>
      </c>
      <c r="F196" s="121" t="str">
        <f t="array" ref="F196">IF($D196="","",COUNT(IF(Inventory!$B$10:$B$1000=$B196,IF(Inventory!$C$10:$C$1000=$C196,IF(Inventory!$D$10:$D$1000=$D196,IF(Inventory!$P$10:$P$1000=F$9,1))))))</f>
        <v/>
      </c>
      <c r="G196" s="121" t="str">
        <f t="array" ref="G196">IF($D196="","",COUNT(IF(Inventory!$B$10:$B$1000=$B196,IF(Inventory!$C$10:$C$1000=$C196,IF(Inventory!$D$10:$D$1000=$D196,IF(Inventory!$P$10:$P$1000=G$9,1))))))</f>
        <v/>
      </c>
      <c r="H196" s="121" t="str">
        <f t="array" ref="H196">IF($D196="","",COUNT(IF(Inventory!$B$10:$B$1000=$B196,IF(Inventory!$C$10:$C$1000=$C196,IF(Inventory!$D$10:$D$1000=$D196,IF(Inventory!$P$10:$P$1000=H$9,1))))))</f>
        <v/>
      </c>
      <c r="I196" s="121" t="str">
        <f t="array" ref="I196">IF($D196="","",COUNT(IF(Inventory!$B$10:$B$1000=$B196,IF(Inventory!$C$10:$C$1000=$C196,IF(Inventory!$D$10:$D$1000=$D196,IF(Inventory!$P$10:$P$1000=I$9,1))))))</f>
        <v/>
      </c>
      <c r="J196" s="121">
        <f t="shared" si="34"/>
        <v>0</v>
      </c>
      <c r="K196" s="121" t="str">
        <f t="array" ref="K196">IF($D196="","",COUNT(IF(Inventory!$B$10:$B$1000=$B196,IF(Inventory!$C$10:$C$1000=$C196,IF(Inventory!$D$10:$D$1000=$D196,IF(Inventory!$J$10:$J$1000=wicr,1)))))+COUNT(IF(Inventory!$B$10:$B$1000=$B196,IF(Inventory!$C$10:$C$1000=$C196,IF(Inventory!$D$10:$D$1000=$D196,IF(Inventory!$J$10:$J$1000=wifr,1))))))</f>
        <v/>
      </c>
      <c r="L196" s="121" t="str">
        <f t="array" ref="L196">IF($D196="","",COUNT(IF(Inventory!$B$10:$B$1000=$B196,IF(Inventory!$C$10:$C$1000=$C196,IF(Inventory!$D$10:$D$1000=$D196,IF(Inventory!$J$10:$J$1000=wicr,IF(Inventory!$P$10:$P$1000=L$9,1))))))+COUNT(IF(Inventory!$B$10:$B$1000=$B196,IF(Inventory!$C$10:$C$1000=$C196,IF(Inventory!$D$10:$D$1000=$D196,IF(Inventory!$J$10:$J$1000=wifr,IF(Inventory!$P$10:$P$1000=L$9,1)))))))</f>
        <v/>
      </c>
      <c r="M196" s="121" t="str">
        <f t="array" ref="M196">IF($D196="","",COUNT(IF(Inventory!$B$10:$B$1000=$B196,IF(Inventory!$C$10:$C$1000=$C196,IF(Inventory!$D$10:$D$1000=$D196,IF(Inventory!$J$10:$J$1000=wicr,IF(Inventory!$P$10:$P$1000=M$9,1))))))+COUNT(IF(Inventory!$B$10:$B$1000=$B196,IF(Inventory!$C$10:$C$1000=$C196,IF(Inventory!$D$10:$D$1000=$D196,IF(Inventory!$J$10:$J$1000=wifr,IF(Inventory!$P$10:$P$1000=M$9,1)))))))</f>
        <v/>
      </c>
      <c r="N196" s="121" t="str">
        <f t="array" ref="N196">IF($D196="","",COUNT(IF(Inventory!$B$10:$B$1000=$B196,IF(Inventory!$C$10:$C$1000=$C196,IF(Inventory!$D$10:$D$1000=$D196,IF(Inventory!$J$10:$J$1000=wicr,IF(Inventory!$P$10:$P$1000=N$9,1))))))+COUNT(IF(Inventory!$B$10:$B$1000=$B196,IF(Inventory!$C$10:$C$1000=$C196,IF(Inventory!$D$10:$D$1000=$D196,IF(Inventory!$J$10:$J$1000=wifr,IF(Inventory!$P$10:$P$1000=N$9,1)))))))</f>
        <v/>
      </c>
      <c r="O196" s="121" t="str">
        <f t="array" ref="O196">IF($D196="","",COUNT(IF(Inventory!$B$10:$B$1000=$B196,IF(Inventory!$C$10:$C$1000=$C196,IF(Inventory!$D$10:$D$1000=$D196,IF(Inventory!$J$10:$J$1000=wicr,IF(Inventory!$P$10:$P$1000=O$9,1))))))+COUNT(IF(Inventory!$B$10:$B$1000=$B196,IF(Inventory!$C$10:$C$1000=$C196,IF(Inventory!$D$10:$D$1000=$D196,IF(Inventory!$J$10:$J$1000=wifr,IF(Inventory!$P$10:$P$1000=O$9,1)))))))</f>
        <v/>
      </c>
      <c r="P196" s="121" t="str">
        <f t="array" ref="P196">IF($D196="","",COUNT(IF(Inventory!$B$10:$B$1000=$B196,IF(Inventory!$C$10:$C$1000=$C196,IF(Inventory!$D$10:$D$1000=$D196,IF(Inventory!$J$10:$J$1000=wicr,IF(Inventory!$P$10:$P$1000=P$9,1))))))+COUNT(IF(Inventory!$B$10:$B$1000=$B196,IF(Inventory!$C$10:$C$1000=$C196,IF(Inventory!$D$10:$D$1000=$D196,IF(Inventory!$J$10:$J$1000=wifr,IF(Inventory!$P$10:$P$1000=P$9,1)))))))</f>
        <v/>
      </c>
      <c r="Q196" s="122" t="str">
        <f t="shared" si="35"/>
        <v/>
      </c>
      <c r="R196" s="121" t="str">
        <f t="array" ref="R196">IF($D196="","",COUNT(IF(Inventory!$B$10:$B$1000=$B196,IF(Inventory!$C$10:$C$1000=$C196,IF(Inventory!$D$10:$D$1000=$D196,IF(Inventory!$J$10:$J$1000=frig,1))))))</f>
        <v/>
      </c>
      <c r="S196" s="121" t="str">
        <f t="array" ref="S196">IF($D196="","",COUNT(IF(Inventory!$B$10:$B$1000=$B196,IF(Inventory!$C$10:$C$1000=$C196,IF(Inventory!$D$10:$D$1000=$D196,IF(Inventory!$J$10:$J$1000=frig,IF(Inventory!$P$10:$P$1000=S$9,1)))))))</f>
        <v/>
      </c>
      <c r="T196" s="121" t="str">
        <f t="array" ref="T196">IF($D196="","",COUNT(IF(Inventory!$B$10:$B$1000=$B196,IF(Inventory!$C$10:$C$1000=$C196,IF(Inventory!$D$10:$D$1000=$D196,IF(Inventory!$J$10:$J$1000=frig,IF(Inventory!$P$10:$P$1000=T$9,1)))))))</f>
        <v/>
      </c>
      <c r="U196" s="121" t="str">
        <f t="array" ref="U196">IF($D196="","",COUNT(IF(Inventory!$B$10:$B$1000=$B196,IF(Inventory!$C$10:$C$1000=$C196,IF(Inventory!$D$10:$D$1000=$D196,IF(Inventory!$J$10:$J$1000=frig,IF(Inventory!$P$10:$P$1000=U$9,1)))))))</f>
        <v/>
      </c>
      <c r="V196" s="121" t="str">
        <f t="array" ref="V196">IF($D196="","",COUNT(IF(Inventory!$B$10:$B$1000=$B196,IF(Inventory!$C$10:$C$1000=$C196,IF(Inventory!$D$10:$D$1000=$D196,IF(Inventory!$J$10:$J$1000=frig,IF(Inventory!$P$10:$P$1000=V$9,1)))))))</f>
        <v/>
      </c>
      <c r="W196" s="121" t="str">
        <f t="array" ref="W196">IF($D196="","",COUNT(IF(Inventory!$B$10:$B$1000=$B196,IF(Inventory!$C$10:$C$1000=$C196,IF(Inventory!$D$10:$D$1000=$D196,IF(Inventory!$J$10:$J$1000=frig,IF(Inventory!$P$10:$P$1000=W$9,1)))))))</f>
        <v/>
      </c>
      <c r="X196" s="122" t="str">
        <f t="shared" si="36"/>
        <v/>
      </c>
      <c r="Y196" s="121" t="str">
        <f t="array" ref="Y196">IF($D196="","",COUNT(IF(Inventory!$B$10:$B$1000=$B196,IF(Inventory!$C$10:$C$1000=$C196,IF(Inventory!$D$10:$D$1000=$D196,IF(Inventory!$J$10:$J$1000=freez,1))))))</f>
        <v/>
      </c>
      <c r="Z196" s="121" t="str">
        <f t="array" ref="Z196">IF($D196="","",COUNT(IF(Inventory!$B$10:$B$1000=$B196,IF(Inventory!$C$10:$C$1000=$C196,IF(Inventory!$D$10:$D$1000=$D196,IF(Inventory!$J$10:$J$1000=freez,IF(Inventory!$P$10:$P$1000=Z$9,1)))))))</f>
        <v/>
      </c>
      <c r="AA196" s="121" t="str">
        <f t="array" ref="AA196">IF($D196="","",COUNT(IF(Inventory!$B$10:$B$1000=$B196,IF(Inventory!$C$10:$C$1000=$C196,IF(Inventory!$D$10:$D$1000=$D196,IF(Inventory!$J$10:$J$1000=freez,IF(Inventory!$P$10:$P$1000=AA$9,1)))))))</f>
        <v/>
      </c>
      <c r="AB196" s="121" t="str">
        <f t="array" ref="AB196">IF($D196="","",COUNT(IF(Inventory!$B$10:$B$1000=$B196,IF(Inventory!$C$10:$C$1000=$C196,IF(Inventory!$D$10:$D$1000=$D196,IF(Inventory!$J$10:$J$1000=freez,IF(Inventory!$P$10:$P$1000=AB$9,1)))))))</f>
        <v/>
      </c>
      <c r="AC196" s="121" t="str">
        <f t="array" ref="AC196">IF($D196="","",COUNT(IF(Inventory!$B$10:$B$1000=$B196,IF(Inventory!$C$10:$C$1000=$C196,IF(Inventory!$D$10:$D$1000=$D196,IF(Inventory!$J$10:$J$1000=freez,IF(Inventory!$P$10:$P$1000=AC$9,1)))))))</f>
        <v/>
      </c>
      <c r="AD196" s="121" t="str">
        <f t="array" ref="AD196">IF($D196="","",COUNT(IF(Inventory!$B$10:$B$1000=$B196,IF(Inventory!$C$10:$C$1000=$C196,IF(Inventory!$D$10:$D$1000=$D196,IF(Inventory!$J$10:$J$1000=freez,IF(Inventory!$P$10:$P$1000=AD$9,1)))))))</f>
        <v/>
      </c>
      <c r="AE196" s="122" t="str">
        <f t="shared" si="37"/>
        <v/>
      </c>
      <c r="AF196" s="121" t="str">
        <f t="array" ref="AF196">IF($D196="","",SUM(IF(Inventory!$B$10:$B$1000=$B196,IF(Inventory!$C$10:$C$1000=$C196,IF(Inventory!$D$10:$D$1000=$D196,IF(Inventory!$J$10:$J$1000=frig,Inventory!$AC$10:$AC$1000)))))+SUM(IF(Inventory!$B$10:$B$1000=$B196,IF(Inventory!$C$10:$C$1000=$C196,IF(Inventory!$D$10:$D$1000=$D196,IF(Inventory!$J$10:$J$1000=wicr,Inventory!$AC$10:$AC$1000))))))</f>
        <v/>
      </c>
      <c r="AG196" s="121" t="str">
        <f t="array" ref="AG196">IF($D196="","",SUM(IF(Inventory!$B$10:$B$1000=$B196,IF(Inventory!$C$10:$C$1000=$C196,IF(Inventory!$D$10:$D$1000=$D196,IF(Inventory!$J$10:$J$1000=frig,IF(Inventory!$P$10:$P$1000=AG$9,Inventory!$AC$10:$AC$1000))))))+SUM(IF(Inventory!$B$10:$B$1000=$B196,IF(Inventory!$C$10:$C$1000=$C196,IF(Inventory!$D$10:$D$1000=$D196,IF(Inventory!$J$10:$J$1000=wicr,IF(Inventory!$P$10:$P$1000=AG$9,Inventory!$AC$10:$AC$1000)))))))</f>
        <v/>
      </c>
      <c r="AH196" s="121" t="str">
        <f t="array" ref="AH196">IF($D196="","",SUM(IF(Inventory!$B$10:$B$1000=$B196,IF(Inventory!$C$10:$C$1000=$C196,IF(Inventory!$D$10:$D$1000=$D196,IF(Inventory!$J$10:$J$1000=frig,IF(Inventory!$P$10:$P$1000=AH$9,Inventory!$AC$10:$AC$1000))))))+SUM(IF(Inventory!$B$10:$B$1000=$B196,IF(Inventory!$C$10:$C$1000=$C196,IF(Inventory!$D$10:$D$1000=$D196,IF(Inventory!$J$10:$J$1000=wicr,IF(Inventory!$P$10:$P$1000=AH$9,Inventory!$AC$10:$AC$1000)))))))</f>
        <v/>
      </c>
      <c r="AI196" s="121" t="str">
        <f t="array" ref="AI196">IF($D196="","",SUM(IF(Inventory!$B$10:$B$1000=$B196,IF(Inventory!$C$10:$C$1000=$C196,IF(Inventory!$D$10:$D$1000=$D196,IF(Inventory!$J$10:$J$1000=frig,IF(Inventory!$P$10:$P$1000=AI$9,Inventory!$AC$10:$AC$1000))))))+SUM(IF(Inventory!$B$10:$B$1000=$B196,IF(Inventory!$C$10:$C$1000=$C196,IF(Inventory!$D$10:$D$1000=$D196,IF(Inventory!$J$10:$J$1000=wicr,IF(Inventory!$P$10:$P$1000=AI$9,Inventory!$AC$10:$AC$1000)))))))</f>
        <v/>
      </c>
      <c r="AJ196" s="121" t="str">
        <f t="array" ref="AJ196">IF($D196="","",SUM(IF(Inventory!$B$10:$B$1000=$B196,IF(Inventory!$C$10:$C$1000=$C196,IF(Inventory!$D$10:$D$1000=$D196,IF(Inventory!$J$10:$J$1000=frig,IF(Inventory!$P$10:$P$1000=AJ$9,Inventory!$AC$10:$AC$1000))))))+SUM(IF(Inventory!$B$10:$B$1000=$B196,IF(Inventory!$C$10:$C$1000=$C196,IF(Inventory!$D$10:$D$1000=$D196,IF(Inventory!$J$10:$J$1000=wicr,IF(Inventory!$P$10:$P$1000=AJ$9,Inventory!$AC$10:$AC$1000)))))))</f>
        <v/>
      </c>
      <c r="AK196" s="121" t="str">
        <f t="array" ref="AK196">IF($D196="","",SUM(IF(Inventory!$B$10:$B$1000=$B196,IF(Inventory!$C$10:$C$1000=$C196,IF(Inventory!$D$10:$D$1000=$D196,IF(Inventory!$J$10:$J$1000=frig,IF(Inventory!$P$10:$P$1000=AK$9,Inventory!$AC$10:$AC$1000))))))+SUM(IF(Inventory!$B$10:$B$1000=$B196,IF(Inventory!$C$10:$C$1000=$C196,IF(Inventory!$D$10:$D$1000=$D196,IF(Inventory!$J$10:$J$1000=wicr,IF(Inventory!$P$10:$P$1000=AK$9,Inventory!$AC$10:$AC$1000)))))))</f>
        <v/>
      </c>
      <c r="AL196" s="123" t="str">
        <f t="shared" si="38"/>
        <v/>
      </c>
      <c r="AM196" s="121" t="str">
        <f t="array" ref="AM196">IF($D196="","",SUM(IF(Inventory!$B$10:$B$1000=$B196,IF(Inventory!$C$10:$C$1000=$C196,IF(Inventory!$D$10:$D$1000=$D196,IF(Inventory!$J$10:$J$1000=freez,Inventory!$AD$10:$AD$1000)))))+SUM(IF(Inventory!$B$10:$B$1000=$B196,IF(Inventory!$C$10:$C$1000=$C196,IF(Inventory!$D$10:$D$1000=$D196,IF(Inventory!$J$10:$J$1000=wifr,Inventory!$AD$10:$AD$1000))))))</f>
        <v/>
      </c>
      <c r="AN196" s="121" t="str">
        <f t="array" ref="AN196">IF($D196="","",SUM(IF(Inventory!$B$10:$B$1000=$B196,IF(Inventory!$C$10:$C$1000=$C196,IF(Inventory!$D$10:$D$1000=$D196,IF(Inventory!$J$10:$J$1000=freez,IF(Inventory!$P$10:$P$1000=AN$9,Inventory!$AD$10:$AD$1000))))))+SUM(IF(Inventory!$B$10:$B$1000=$B196,IF(Inventory!$C$10:$C$1000=$C196,IF(Inventory!$D$10:$D$1000=$D196,IF(Inventory!$J$10:$J$1000=wifr,IF(Inventory!$P$10:$P$1000=AN$9,Inventory!$AD$10:$AD$1000)))))))</f>
        <v/>
      </c>
      <c r="AO196" s="121" t="str">
        <f t="array" ref="AO196">IF($D196="","",SUM(IF(Inventory!$B$10:$B$1000=$B196,IF(Inventory!$C$10:$C$1000=$C196,IF(Inventory!$D$10:$D$1000=$D196,IF(Inventory!$J$10:$J$1000=freez,IF(Inventory!$P$10:$P$1000=AO$9,Inventory!$AD$10:$AD$1000))))))+SUM(IF(Inventory!$B$10:$B$1000=$B196,IF(Inventory!$C$10:$C$1000=$C196,IF(Inventory!$D$10:$D$1000=$D196,IF(Inventory!$J$10:$J$1000=wifr,IF(Inventory!$P$10:$P$1000=AO$9,Inventory!$AD$10:$AD$1000)))))))</f>
        <v/>
      </c>
      <c r="AP196" s="121" t="str">
        <f t="array" ref="AP196">IF($D196="","",SUM(IF(Inventory!$B$10:$B$1000=$B196,IF(Inventory!$C$10:$C$1000=$C196,IF(Inventory!$D$10:$D$1000=$D196,IF(Inventory!$J$10:$J$1000=freez,IF(Inventory!$P$10:$P$1000=AP$9,Inventory!$AD$10:$AD$1000))))))+SUM(IF(Inventory!$B$10:$B$1000=$B196,IF(Inventory!$C$10:$C$1000=$C196,IF(Inventory!$D$10:$D$1000=$D196,IF(Inventory!$J$10:$J$1000=wifr,IF(Inventory!$P$10:$P$1000=AP$9,Inventory!$AD$10:$AD$1000)))))))</f>
        <v/>
      </c>
      <c r="AQ196" s="121" t="str">
        <f t="array" ref="AQ196">IF($D196="","",SUM(IF(Inventory!$B$10:$B$1000=$B196,IF(Inventory!$C$10:$C$1000=$C196,IF(Inventory!$D$10:$D$1000=$D196,IF(Inventory!$J$10:$J$1000=freez,IF(Inventory!$P$10:$P$1000=AQ$9,Inventory!$AD$10:$AD$1000))))))+SUM(IF(Inventory!$B$10:$B$1000=$B196,IF(Inventory!$C$10:$C$1000=$C196,IF(Inventory!$D$10:$D$1000=$D196,IF(Inventory!$J$10:$J$1000=wifr,IF(Inventory!$P$10:$P$1000=AQ$9,Inventory!$AD$10:$AD$1000)))))))</f>
        <v/>
      </c>
      <c r="AR196" s="121" t="str">
        <f t="array" ref="AR196">IF($D196="","",SUM(IF(Inventory!$B$10:$B$1000=$B196,IF(Inventory!$C$10:$C$1000=$C196,IF(Inventory!$D$10:$D$1000=$D196,IF(Inventory!$J$10:$J$1000=freez,IF(Inventory!$P$10:$P$1000=AR$9,Inventory!$AD$10:$AD$1000))))))+SUM(IF(Inventory!$B$10:$B$1000=$B196,IF(Inventory!$C$10:$C$1000=$C196,IF(Inventory!$D$10:$D$1000=$D196,IF(Inventory!$J$10:$J$1000=wifr,IF(Inventory!$P$10:$P$1000=AR$9,Inventory!$AD$10:$AD$1000)))))))</f>
        <v/>
      </c>
      <c r="AS196" s="124" t="str">
        <f t="shared" si="39"/>
        <v/>
      </c>
      <c r="AU196" s="352"/>
      <c r="AV196" s="352"/>
      <c r="AX196" s="125">
        <f>IF($C196="",0,Prog!$H194*AX$6*($AU196+$AV196)/12000)</f>
        <v>0</v>
      </c>
      <c r="AY196" s="125">
        <f>IF($C196="",0,Prog!$H194*AY$6*($AU196+$AV196)/12000)</f>
        <v>0</v>
      </c>
      <c r="AZ196" s="121"/>
    </row>
    <row r="197" spans="1:52" ht="16.5" x14ac:dyDescent="0.3">
      <c r="A197" s="279" t="str">
        <f>IF(Prog!B195="","",Prog!B195)</f>
        <v/>
      </c>
      <c r="B197" s="279" t="str">
        <f>IF(Prog!C195="","",Prog!C195)</f>
        <v/>
      </c>
      <c r="C197" s="279" t="str">
        <f>IF(Prog!D195="","",Prog!D195)</f>
        <v/>
      </c>
      <c r="D197" s="120"/>
      <c r="E197" s="121" t="str">
        <f t="array" ref="E197">IF($D197="","",COUNT(IF(Inventory!$B$10:$B$1000=$B197,IF(Inventory!$C$10:$C$1000=$C197,IF(Inventory!$D$10:$D$1000=$D197,IF(Inventory!$P$10:$P$1000=E$9,1))))))</f>
        <v/>
      </c>
      <c r="F197" s="121" t="str">
        <f t="array" ref="F197">IF($D197="","",COUNT(IF(Inventory!$B$10:$B$1000=$B197,IF(Inventory!$C$10:$C$1000=$C197,IF(Inventory!$D$10:$D$1000=$D197,IF(Inventory!$P$10:$P$1000=F$9,1))))))</f>
        <v/>
      </c>
      <c r="G197" s="121" t="str">
        <f t="array" ref="G197">IF($D197="","",COUNT(IF(Inventory!$B$10:$B$1000=$B197,IF(Inventory!$C$10:$C$1000=$C197,IF(Inventory!$D$10:$D$1000=$D197,IF(Inventory!$P$10:$P$1000=G$9,1))))))</f>
        <v/>
      </c>
      <c r="H197" s="121" t="str">
        <f t="array" ref="H197">IF($D197="","",COUNT(IF(Inventory!$B$10:$B$1000=$B197,IF(Inventory!$C$10:$C$1000=$C197,IF(Inventory!$D$10:$D$1000=$D197,IF(Inventory!$P$10:$P$1000=H$9,1))))))</f>
        <v/>
      </c>
      <c r="I197" s="121" t="str">
        <f t="array" ref="I197">IF($D197="","",COUNT(IF(Inventory!$B$10:$B$1000=$B197,IF(Inventory!$C$10:$C$1000=$C197,IF(Inventory!$D$10:$D$1000=$D197,IF(Inventory!$P$10:$P$1000=I$9,1))))))</f>
        <v/>
      </c>
      <c r="J197" s="121">
        <f t="shared" si="34"/>
        <v>0</v>
      </c>
      <c r="K197" s="121" t="str">
        <f t="array" ref="K197">IF($D197="","",COUNT(IF(Inventory!$B$10:$B$1000=$B197,IF(Inventory!$C$10:$C$1000=$C197,IF(Inventory!$D$10:$D$1000=$D197,IF(Inventory!$J$10:$J$1000=wicr,1)))))+COUNT(IF(Inventory!$B$10:$B$1000=$B197,IF(Inventory!$C$10:$C$1000=$C197,IF(Inventory!$D$10:$D$1000=$D197,IF(Inventory!$J$10:$J$1000=wifr,1))))))</f>
        <v/>
      </c>
      <c r="L197" s="121" t="str">
        <f t="array" ref="L197">IF($D197="","",COUNT(IF(Inventory!$B$10:$B$1000=$B197,IF(Inventory!$C$10:$C$1000=$C197,IF(Inventory!$D$10:$D$1000=$D197,IF(Inventory!$J$10:$J$1000=wicr,IF(Inventory!$P$10:$P$1000=L$9,1))))))+COUNT(IF(Inventory!$B$10:$B$1000=$B197,IF(Inventory!$C$10:$C$1000=$C197,IF(Inventory!$D$10:$D$1000=$D197,IF(Inventory!$J$10:$J$1000=wifr,IF(Inventory!$P$10:$P$1000=L$9,1)))))))</f>
        <v/>
      </c>
      <c r="M197" s="121" t="str">
        <f t="array" ref="M197">IF($D197="","",COUNT(IF(Inventory!$B$10:$B$1000=$B197,IF(Inventory!$C$10:$C$1000=$C197,IF(Inventory!$D$10:$D$1000=$D197,IF(Inventory!$J$10:$J$1000=wicr,IF(Inventory!$P$10:$P$1000=M$9,1))))))+COUNT(IF(Inventory!$B$10:$B$1000=$B197,IF(Inventory!$C$10:$C$1000=$C197,IF(Inventory!$D$10:$D$1000=$D197,IF(Inventory!$J$10:$J$1000=wifr,IF(Inventory!$P$10:$P$1000=M$9,1)))))))</f>
        <v/>
      </c>
      <c r="N197" s="121" t="str">
        <f t="array" ref="N197">IF($D197="","",COUNT(IF(Inventory!$B$10:$B$1000=$B197,IF(Inventory!$C$10:$C$1000=$C197,IF(Inventory!$D$10:$D$1000=$D197,IF(Inventory!$J$10:$J$1000=wicr,IF(Inventory!$P$10:$P$1000=N$9,1))))))+COUNT(IF(Inventory!$B$10:$B$1000=$B197,IF(Inventory!$C$10:$C$1000=$C197,IF(Inventory!$D$10:$D$1000=$D197,IF(Inventory!$J$10:$J$1000=wifr,IF(Inventory!$P$10:$P$1000=N$9,1)))))))</f>
        <v/>
      </c>
      <c r="O197" s="121" t="str">
        <f t="array" ref="O197">IF($D197="","",COUNT(IF(Inventory!$B$10:$B$1000=$B197,IF(Inventory!$C$10:$C$1000=$C197,IF(Inventory!$D$10:$D$1000=$D197,IF(Inventory!$J$10:$J$1000=wicr,IF(Inventory!$P$10:$P$1000=O$9,1))))))+COUNT(IF(Inventory!$B$10:$B$1000=$B197,IF(Inventory!$C$10:$C$1000=$C197,IF(Inventory!$D$10:$D$1000=$D197,IF(Inventory!$J$10:$J$1000=wifr,IF(Inventory!$P$10:$P$1000=O$9,1)))))))</f>
        <v/>
      </c>
      <c r="P197" s="121" t="str">
        <f t="array" ref="P197">IF($D197="","",COUNT(IF(Inventory!$B$10:$B$1000=$B197,IF(Inventory!$C$10:$C$1000=$C197,IF(Inventory!$D$10:$D$1000=$D197,IF(Inventory!$J$10:$J$1000=wicr,IF(Inventory!$P$10:$P$1000=P$9,1))))))+COUNT(IF(Inventory!$B$10:$B$1000=$B197,IF(Inventory!$C$10:$C$1000=$C197,IF(Inventory!$D$10:$D$1000=$D197,IF(Inventory!$J$10:$J$1000=wifr,IF(Inventory!$P$10:$P$1000=P$9,1)))))))</f>
        <v/>
      </c>
      <c r="Q197" s="122" t="str">
        <f t="shared" si="35"/>
        <v/>
      </c>
      <c r="R197" s="121" t="str">
        <f t="array" ref="R197">IF($D197="","",COUNT(IF(Inventory!$B$10:$B$1000=$B197,IF(Inventory!$C$10:$C$1000=$C197,IF(Inventory!$D$10:$D$1000=$D197,IF(Inventory!$J$10:$J$1000=frig,1))))))</f>
        <v/>
      </c>
      <c r="S197" s="121" t="str">
        <f t="array" ref="S197">IF($D197="","",COUNT(IF(Inventory!$B$10:$B$1000=$B197,IF(Inventory!$C$10:$C$1000=$C197,IF(Inventory!$D$10:$D$1000=$D197,IF(Inventory!$J$10:$J$1000=frig,IF(Inventory!$P$10:$P$1000=S$9,1)))))))</f>
        <v/>
      </c>
      <c r="T197" s="121" t="str">
        <f t="array" ref="T197">IF($D197="","",COUNT(IF(Inventory!$B$10:$B$1000=$B197,IF(Inventory!$C$10:$C$1000=$C197,IF(Inventory!$D$10:$D$1000=$D197,IF(Inventory!$J$10:$J$1000=frig,IF(Inventory!$P$10:$P$1000=T$9,1)))))))</f>
        <v/>
      </c>
      <c r="U197" s="121" t="str">
        <f t="array" ref="U197">IF($D197="","",COUNT(IF(Inventory!$B$10:$B$1000=$B197,IF(Inventory!$C$10:$C$1000=$C197,IF(Inventory!$D$10:$D$1000=$D197,IF(Inventory!$J$10:$J$1000=frig,IF(Inventory!$P$10:$P$1000=U$9,1)))))))</f>
        <v/>
      </c>
      <c r="V197" s="121" t="str">
        <f t="array" ref="V197">IF($D197="","",COUNT(IF(Inventory!$B$10:$B$1000=$B197,IF(Inventory!$C$10:$C$1000=$C197,IF(Inventory!$D$10:$D$1000=$D197,IF(Inventory!$J$10:$J$1000=frig,IF(Inventory!$P$10:$P$1000=V$9,1)))))))</f>
        <v/>
      </c>
      <c r="W197" s="121" t="str">
        <f t="array" ref="W197">IF($D197="","",COUNT(IF(Inventory!$B$10:$B$1000=$B197,IF(Inventory!$C$10:$C$1000=$C197,IF(Inventory!$D$10:$D$1000=$D197,IF(Inventory!$J$10:$J$1000=frig,IF(Inventory!$P$10:$P$1000=W$9,1)))))))</f>
        <v/>
      </c>
      <c r="X197" s="122" t="str">
        <f t="shared" si="36"/>
        <v/>
      </c>
      <c r="Y197" s="121" t="str">
        <f t="array" ref="Y197">IF($D197="","",COUNT(IF(Inventory!$B$10:$B$1000=$B197,IF(Inventory!$C$10:$C$1000=$C197,IF(Inventory!$D$10:$D$1000=$D197,IF(Inventory!$J$10:$J$1000=freez,1))))))</f>
        <v/>
      </c>
      <c r="Z197" s="121" t="str">
        <f t="array" ref="Z197">IF($D197="","",COUNT(IF(Inventory!$B$10:$B$1000=$B197,IF(Inventory!$C$10:$C$1000=$C197,IF(Inventory!$D$10:$D$1000=$D197,IF(Inventory!$J$10:$J$1000=freez,IF(Inventory!$P$10:$P$1000=Z$9,1)))))))</f>
        <v/>
      </c>
      <c r="AA197" s="121" t="str">
        <f t="array" ref="AA197">IF($D197="","",COUNT(IF(Inventory!$B$10:$B$1000=$B197,IF(Inventory!$C$10:$C$1000=$C197,IF(Inventory!$D$10:$D$1000=$D197,IF(Inventory!$J$10:$J$1000=freez,IF(Inventory!$P$10:$P$1000=AA$9,1)))))))</f>
        <v/>
      </c>
      <c r="AB197" s="121" t="str">
        <f t="array" ref="AB197">IF($D197="","",COUNT(IF(Inventory!$B$10:$B$1000=$B197,IF(Inventory!$C$10:$C$1000=$C197,IF(Inventory!$D$10:$D$1000=$D197,IF(Inventory!$J$10:$J$1000=freez,IF(Inventory!$P$10:$P$1000=AB$9,1)))))))</f>
        <v/>
      </c>
      <c r="AC197" s="121" t="str">
        <f t="array" ref="AC197">IF($D197="","",COUNT(IF(Inventory!$B$10:$B$1000=$B197,IF(Inventory!$C$10:$C$1000=$C197,IF(Inventory!$D$10:$D$1000=$D197,IF(Inventory!$J$10:$J$1000=freez,IF(Inventory!$P$10:$P$1000=AC$9,1)))))))</f>
        <v/>
      </c>
      <c r="AD197" s="121" t="str">
        <f t="array" ref="AD197">IF($D197="","",COUNT(IF(Inventory!$B$10:$B$1000=$B197,IF(Inventory!$C$10:$C$1000=$C197,IF(Inventory!$D$10:$D$1000=$D197,IF(Inventory!$J$10:$J$1000=freez,IF(Inventory!$P$10:$P$1000=AD$9,1)))))))</f>
        <v/>
      </c>
      <c r="AE197" s="122" t="str">
        <f t="shared" si="37"/>
        <v/>
      </c>
      <c r="AF197" s="121" t="str">
        <f t="array" ref="AF197">IF($D197="","",SUM(IF(Inventory!$B$10:$B$1000=$B197,IF(Inventory!$C$10:$C$1000=$C197,IF(Inventory!$D$10:$D$1000=$D197,IF(Inventory!$J$10:$J$1000=frig,Inventory!$AC$10:$AC$1000)))))+SUM(IF(Inventory!$B$10:$B$1000=$B197,IF(Inventory!$C$10:$C$1000=$C197,IF(Inventory!$D$10:$D$1000=$D197,IF(Inventory!$J$10:$J$1000=wicr,Inventory!$AC$10:$AC$1000))))))</f>
        <v/>
      </c>
      <c r="AG197" s="121" t="str">
        <f t="array" ref="AG197">IF($D197="","",SUM(IF(Inventory!$B$10:$B$1000=$B197,IF(Inventory!$C$10:$C$1000=$C197,IF(Inventory!$D$10:$D$1000=$D197,IF(Inventory!$J$10:$J$1000=frig,IF(Inventory!$P$10:$P$1000=AG$9,Inventory!$AC$10:$AC$1000))))))+SUM(IF(Inventory!$B$10:$B$1000=$B197,IF(Inventory!$C$10:$C$1000=$C197,IF(Inventory!$D$10:$D$1000=$D197,IF(Inventory!$J$10:$J$1000=wicr,IF(Inventory!$P$10:$P$1000=AG$9,Inventory!$AC$10:$AC$1000)))))))</f>
        <v/>
      </c>
      <c r="AH197" s="121" t="str">
        <f t="array" ref="AH197">IF($D197="","",SUM(IF(Inventory!$B$10:$B$1000=$B197,IF(Inventory!$C$10:$C$1000=$C197,IF(Inventory!$D$10:$D$1000=$D197,IF(Inventory!$J$10:$J$1000=frig,IF(Inventory!$P$10:$P$1000=AH$9,Inventory!$AC$10:$AC$1000))))))+SUM(IF(Inventory!$B$10:$B$1000=$B197,IF(Inventory!$C$10:$C$1000=$C197,IF(Inventory!$D$10:$D$1000=$D197,IF(Inventory!$J$10:$J$1000=wicr,IF(Inventory!$P$10:$P$1000=AH$9,Inventory!$AC$10:$AC$1000)))))))</f>
        <v/>
      </c>
      <c r="AI197" s="121" t="str">
        <f t="array" ref="AI197">IF($D197="","",SUM(IF(Inventory!$B$10:$B$1000=$B197,IF(Inventory!$C$10:$C$1000=$C197,IF(Inventory!$D$10:$D$1000=$D197,IF(Inventory!$J$10:$J$1000=frig,IF(Inventory!$P$10:$P$1000=AI$9,Inventory!$AC$10:$AC$1000))))))+SUM(IF(Inventory!$B$10:$B$1000=$B197,IF(Inventory!$C$10:$C$1000=$C197,IF(Inventory!$D$10:$D$1000=$D197,IF(Inventory!$J$10:$J$1000=wicr,IF(Inventory!$P$10:$P$1000=AI$9,Inventory!$AC$10:$AC$1000)))))))</f>
        <v/>
      </c>
      <c r="AJ197" s="121" t="str">
        <f t="array" ref="AJ197">IF($D197="","",SUM(IF(Inventory!$B$10:$B$1000=$B197,IF(Inventory!$C$10:$C$1000=$C197,IF(Inventory!$D$10:$D$1000=$D197,IF(Inventory!$J$10:$J$1000=frig,IF(Inventory!$P$10:$P$1000=AJ$9,Inventory!$AC$10:$AC$1000))))))+SUM(IF(Inventory!$B$10:$B$1000=$B197,IF(Inventory!$C$10:$C$1000=$C197,IF(Inventory!$D$10:$D$1000=$D197,IF(Inventory!$J$10:$J$1000=wicr,IF(Inventory!$P$10:$P$1000=AJ$9,Inventory!$AC$10:$AC$1000)))))))</f>
        <v/>
      </c>
      <c r="AK197" s="121" t="str">
        <f t="array" ref="AK197">IF($D197="","",SUM(IF(Inventory!$B$10:$B$1000=$B197,IF(Inventory!$C$10:$C$1000=$C197,IF(Inventory!$D$10:$D$1000=$D197,IF(Inventory!$J$10:$J$1000=frig,IF(Inventory!$P$10:$P$1000=AK$9,Inventory!$AC$10:$AC$1000))))))+SUM(IF(Inventory!$B$10:$B$1000=$B197,IF(Inventory!$C$10:$C$1000=$C197,IF(Inventory!$D$10:$D$1000=$D197,IF(Inventory!$J$10:$J$1000=wicr,IF(Inventory!$P$10:$P$1000=AK$9,Inventory!$AC$10:$AC$1000)))))))</f>
        <v/>
      </c>
      <c r="AL197" s="123" t="str">
        <f t="shared" si="38"/>
        <v/>
      </c>
      <c r="AM197" s="121" t="str">
        <f t="array" ref="AM197">IF($D197="","",SUM(IF(Inventory!$B$10:$B$1000=$B197,IF(Inventory!$C$10:$C$1000=$C197,IF(Inventory!$D$10:$D$1000=$D197,IF(Inventory!$J$10:$J$1000=freez,Inventory!$AD$10:$AD$1000)))))+SUM(IF(Inventory!$B$10:$B$1000=$B197,IF(Inventory!$C$10:$C$1000=$C197,IF(Inventory!$D$10:$D$1000=$D197,IF(Inventory!$J$10:$J$1000=wifr,Inventory!$AD$10:$AD$1000))))))</f>
        <v/>
      </c>
      <c r="AN197" s="121" t="str">
        <f t="array" ref="AN197">IF($D197="","",SUM(IF(Inventory!$B$10:$B$1000=$B197,IF(Inventory!$C$10:$C$1000=$C197,IF(Inventory!$D$10:$D$1000=$D197,IF(Inventory!$J$10:$J$1000=freez,IF(Inventory!$P$10:$P$1000=AN$9,Inventory!$AD$10:$AD$1000))))))+SUM(IF(Inventory!$B$10:$B$1000=$B197,IF(Inventory!$C$10:$C$1000=$C197,IF(Inventory!$D$10:$D$1000=$D197,IF(Inventory!$J$10:$J$1000=wifr,IF(Inventory!$P$10:$P$1000=AN$9,Inventory!$AD$10:$AD$1000)))))))</f>
        <v/>
      </c>
      <c r="AO197" s="121" t="str">
        <f t="array" ref="AO197">IF($D197="","",SUM(IF(Inventory!$B$10:$B$1000=$B197,IF(Inventory!$C$10:$C$1000=$C197,IF(Inventory!$D$10:$D$1000=$D197,IF(Inventory!$J$10:$J$1000=freez,IF(Inventory!$P$10:$P$1000=AO$9,Inventory!$AD$10:$AD$1000))))))+SUM(IF(Inventory!$B$10:$B$1000=$B197,IF(Inventory!$C$10:$C$1000=$C197,IF(Inventory!$D$10:$D$1000=$D197,IF(Inventory!$J$10:$J$1000=wifr,IF(Inventory!$P$10:$P$1000=AO$9,Inventory!$AD$10:$AD$1000)))))))</f>
        <v/>
      </c>
      <c r="AP197" s="121" t="str">
        <f t="array" ref="AP197">IF($D197="","",SUM(IF(Inventory!$B$10:$B$1000=$B197,IF(Inventory!$C$10:$C$1000=$C197,IF(Inventory!$D$10:$D$1000=$D197,IF(Inventory!$J$10:$J$1000=freez,IF(Inventory!$P$10:$P$1000=AP$9,Inventory!$AD$10:$AD$1000))))))+SUM(IF(Inventory!$B$10:$B$1000=$B197,IF(Inventory!$C$10:$C$1000=$C197,IF(Inventory!$D$10:$D$1000=$D197,IF(Inventory!$J$10:$J$1000=wifr,IF(Inventory!$P$10:$P$1000=AP$9,Inventory!$AD$10:$AD$1000)))))))</f>
        <v/>
      </c>
      <c r="AQ197" s="121" t="str">
        <f t="array" ref="AQ197">IF($D197="","",SUM(IF(Inventory!$B$10:$B$1000=$B197,IF(Inventory!$C$10:$C$1000=$C197,IF(Inventory!$D$10:$D$1000=$D197,IF(Inventory!$J$10:$J$1000=freez,IF(Inventory!$P$10:$P$1000=AQ$9,Inventory!$AD$10:$AD$1000))))))+SUM(IF(Inventory!$B$10:$B$1000=$B197,IF(Inventory!$C$10:$C$1000=$C197,IF(Inventory!$D$10:$D$1000=$D197,IF(Inventory!$J$10:$J$1000=wifr,IF(Inventory!$P$10:$P$1000=AQ$9,Inventory!$AD$10:$AD$1000)))))))</f>
        <v/>
      </c>
      <c r="AR197" s="121" t="str">
        <f t="array" ref="AR197">IF($D197="","",SUM(IF(Inventory!$B$10:$B$1000=$B197,IF(Inventory!$C$10:$C$1000=$C197,IF(Inventory!$D$10:$D$1000=$D197,IF(Inventory!$J$10:$J$1000=freez,IF(Inventory!$P$10:$P$1000=AR$9,Inventory!$AD$10:$AD$1000))))))+SUM(IF(Inventory!$B$10:$B$1000=$B197,IF(Inventory!$C$10:$C$1000=$C197,IF(Inventory!$D$10:$D$1000=$D197,IF(Inventory!$J$10:$J$1000=wifr,IF(Inventory!$P$10:$P$1000=AR$9,Inventory!$AD$10:$AD$1000)))))))</f>
        <v/>
      </c>
      <c r="AS197" s="124" t="str">
        <f t="shared" si="39"/>
        <v/>
      </c>
      <c r="AU197" s="352"/>
      <c r="AV197" s="352"/>
      <c r="AX197" s="125">
        <f>IF($C197="",0,Prog!$H195*AX$6*($AU197+$AV197)/12000)</f>
        <v>0</v>
      </c>
      <c r="AY197" s="125">
        <f>IF($C197="",0,Prog!$H195*AY$6*($AU197+$AV197)/12000)</f>
        <v>0</v>
      </c>
      <c r="AZ197" s="121"/>
    </row>
    <row r="198" spans="1:52" ht="16.5" x14ac:dyDescent="0.3">
      <c r="A198" s="279" t="str">
        <f>IF(Prog!B196="","",Prog!B196)</f>
        <v/>
      </c>
      <c r="B198" s="279" t="str">
        <f>IF(Prog!C196="","",Prog!C196)</f>
        <v/>
      </c>
      <c r="C198" s="279" t="str">
        <f>IF(Prog!D196="","",Prog!D196)</f>
        <v/>
      </c>
      <c r="D198" s="120"/>
      <c r="E198" s="121" t="str">
        <f t="array" ref="E198">IF($D198="","",COUNT(IF(Inventory!$B$10:$B$1000=$B198,IF(Inventory!$C$10:$C$1000=$C198,IF(Inventory!$D$10:$D$1000=$D198,IF(Inventory!$P$10:$P$1000=E$9,1))))))</f>
        <v/>
      </c>
      <c r="F198" s="121" t="str">
        <f t="array" ref="F198">IF($D198="","",COUNT(IF(Inventory!$B$10:$B$1000=$B198,IF(Inventory!$C$10:$C$1000=$C198,IF(Inventory!$D$10:$D$1000=$D198,IF(Inventory!$P$10:$P$1000=F$9,1))))))</f>
        <v/>
      </c>
      <c r="G198" s="121" t="str">
        <f t="array" ref="G198">IF($D198="","",COUNT(IF(Inventory!$B$10:$B$1000=$B198,IF(Inventory!$C$10:$C$1000=$C198,IF(Inventory!$D$10:$D$1000=$D198,IF(Inventory!$P$10:$P$1000=G$9,1))))))</f>
        <v/>
      </c>
      <c r="H198" s="121" t="str">
        <f t="array" ref="H198">IF($D198="","",COUNT(IF(Inventory!$B$10:$B$1000=$B198,IF(Inventory!$C$10:$C$1000=$C198,IF(Inventory!$D$10:$D$1000=$D198,IF(Inventory!$P$10:$P$1000=H$9,1))))))</f>
        <v/>
      </c>
      <c r="I198" s="121" t="str">
        <f t="array" ref="I198">IF($D198="","",COUNT(IF(Inventory!$B$10:$B$1000=$B198,IF(Inventory!$C$10:$C$1000=$C198,IF(Inventory!$D$10:$D$1000=$D198,IF(Inventory!$P$10:$P$1000=I$9,1))))))</f>
        <v/>
      </c>
      <c r="J198" s="121">
        <f t="shared" si="34"/>
        <v>0</v>
      </c>
      <c r="K198" s="121" t="str">
        <f t="array" ref="K198">IF($D198="","",COUNT(IF(Inventory!$B$10:$B$1000=$B198,IF(Inventory!$C$10:$C$1000=$C198,IF(Inventory!$D$10:$D$1000=$D198,IF(Inventory!$J$10:$J$1000=wicr,1)))))+COUNT(IF(Inventory!$B$10:$B$1000=$B198,IF(Inventory!$C$10:$C$1000=$C198,IF(Inventory!$D$10:$D$1000=$D198,IF(Inventory!$J$10:$J$1000=wifr,1))))))</f>
        <v/>
      </c>
      <c r="L198" s="121" t="str">
        <f t="array" ref="L198">IF($D198="","",COUNT(IF(Inventory!$B$10:$B$1000=$B198,IF(Inventory!$C$10:$C$1000=$C198,IF(Inventory!$D$10:$D$1000=$D198,IF(Inventory!$J$10:$J$1000=wicr,IF(Inventory!$P$10:$P$1000=L$9,1))))))+COUNT(IF(Inventory!$B$10:$B$1000=$B198,IF(Inventory!$C$10:$C$1000=$C198,IF(Inventory!$D$10:$D$1000=$D198,IF(Inventory!$J$10:$J$1000=wifr,IF(Inventory!$P$10:$P$1000=L$9,1)))))))</f>
        <v/>
      </c>
      <c r="M198" s="121" t="str">
        <f t="array" ref="M198">IF($D198="","",COUNT(IF(Inventory!$B$10:$B$1000=$B198,IF(Inventory!$C$10:$C$1000=$C198,IF(Inventory!$D$10:$D$1000=$D198,IF(Inventory!$J$10:$J$1000=wicr,IF(Inventory!$P$10:$P$1000=M$9,1))))))+COUNT(IF(Inventory!$B$10:$B$1000=$B198,IF(Inventory!$C$10:$C$1000=$C198,IF(Inventory!$D$10:$D$1000=$D198,IF(Inventory!$J$10:$J$1000=wifr,IF(Inventory!$P$10:$P$1000=M$9,1)))))))</f>
        <v/>
      </c>
      <c r="N198" s="121" t="str">
        <f t="array" ref="N198">IF($D198="","",COUNT(IF(Inventory!$B$10:$B$1000=$B198,IF(Inventory!$C$10:$C$1000=$C198,IF(Inventory!$D$10:$D$1000=$D198,IF(Inventory!$J$10:$J$1000=wicr,IF(Inventory!$P$10:$P$1000=N$9,1))))))+COUNT(IF(Inventory!$B$10:$B$1000=$B198,IF(Inventory!$C$10:$C$1000=$C198,IF(Inventory!$D$10:$D$1000=$D198,IF(Inventory!$J$10:$J$1000=wifr,IF(Inventory!$P$10:$P$1000=N$9,1)))))))</f>
        <v/>
      </c>
      <c r="O198" s="121" t="str">
        <f t="array" ref="O198">IF($D198="","",COUNT(IF(Inventory!$B$10:$B$1000=$B198,IF(Inventory!$C$10:$C$1000=$C198,IF(Inventory!$D$10:$D$1000=$D198,IF(Inventory!$J$10:$J$1000=wicr,IF(Inventory!$P$10:$P$1000=O$9,1))))))+COUNT(IF(Inventory!$B$10:$B$1000=$B198,IF(Inventory!$C$10:$C$1000=$C198,IF(Inventory!$D$10:$D$1000=$D198,IF(Inventory!$J$10:$J$1000=wifr,IF(Inventory!$P$10:$P$1000=O$9,1)))))))</f>
        <v/>
      </c>
      <c r="P198" s="121" t="str">
        <f t="array" ref="P198">IF($D198="","",COUNT(IF(Inventory!$B$10:$B$1000=$B198,IF(Inventory!$C$10:$C$1000=$C198,IF(Inventory!$D$10:$D$1000=$D198,IF(Inventory!$J$10:$J$1000=wicr,IF(Inventory!$P$10:$P$1000=P$9,1))))))+COUNT(IF(Inventory!$B$10:$B$1000=$B198,IF(Inventory!$C$10:$C$1000=$C198,IF(Inventory!$D$10:$D$1000=$D198,IF(Inventory!$J$10:$J$1000=wifr,IF(Inventory!$P$10:$P$1000=P$9,1)))))))</f>
        <v/>
      </c>
      <c r="Q198" s="122" t="str">
        <f t="shared" si="35"/>
        <v/>
      </c>
      <c r="R198" s="121" t="str">
        <f t="array" ref="R198">IF($D198="","",COUNT(IF(Inventory!$B$10:$B$1000=$B198,IF(Inventory!$C$10:$C$1000=$C198,IF(Inventory!$D$10:$D$1000=$D198,IF(Inventory!$J$10:$J$1000=frig,1))))))</f>
        <v/>
      </c>
      <c r="S198" s="121" t="str">
        <f t="array" ref="S198">IF($D198="","",COUNT(IF(Inventory!$B$10:$B$1000=$B198,IF(Inventory!$C$10:$C$1000=$C198,IF(Inventory!$D$10:$D$1000=$D198,IF(Inventory!$J$10:$J$1000=frig,IF(Inventory!$P$10:$P$1000=S$9,1)))))))</f>
        <v/>
      </c>
      <c r="T198" s="121" t="str">
        <f t="array" ref="T198">IF($D198="","",COUNT(IF(Inventory!$B$10:$B$1000=$B198,IF(Inventory!$C$10:$C$1000=$C198,IF(Inventory!$D$10:$D$1000=$D198,IF(Inventory!$J$10:$J$1000=frig,IF(Inventory!$P$10:$P$1000=T$9,1)))))))</f>
        <v/>
      </c>
      <c r="U198" s="121" t="str">
        <f t="array" ref="U198">IF($D198="","",COUNT(IF(Inventory!$B$10:$B$1000=$B198,IF(Inventory!$C$10:$C$1000=$C198,IF(Inventory!$D$10:$D$1000=$D198,IF(Inventory!$J$10:$J$1000=frig,IF(Inventory!$P$10:$P$1000=U$9,1)))))))</f>
        <v/>
      </c>
      <c r="V198" s="121" t="str">
        <f t="array" ref="V198">IF($D198="","",COUNT(IF(Inventory!$B$10:$B$1000=$B198,IF(Inventory!$C$10:$C$1000=$C198,IF(Inventory!$D$10:$D$1000=$D198,IF(Inventory!$J$10:$J$1000=frig,IF(Inventory!$P$10:$P$1000=V$9,1)))))))</f>
        <v/>
      </c>
      <c r="W198" s="121" t="str">
        <f t="array" ref="W198">IF($D198="","",COUNT(IF(Inventory!$B$10:$B$1000=$B198,IF(Inventory!$C$10:$C$1000=$C198,IF(Inventory!$D$10:$D$1000=$D198,IF(Inventory!$J$10:$J$1000=frig,IF(Inventory!$P$10:$P$1000=W$9,1)))))))</f>
        <v/>
      </c>
      <c r="X198" s="122" t="str">
        <f t="shared" si="36"/>
        <v/>
      </c>
      <c r="Y198" s="121" t="str">
        <f t="array" ref="Y198">IF($D198="","",COUNT(IF(Inventory!$B$10:$B$1000=$B198,IF(Inventory!$C$10:$C$1000=$C198,IF(Inventory!$D$10:$D$1000=$D198,IF(Inventory!$J$10:$J$1000=freez,1))))))</f>
        <v/>
      </c>
      <c r="Z198" s="121" t="str">
        <f t="array" ref="Z198">IF($D198="","",COUNT(IF(Inventory!$B$10:$B$1000=$B198,IF(Inventory!$C$10:$C$1000=$C198,IF(Inventory!$D$10:$D$1000=$D198,IF(Inventory!$J$10:$J$1000=freez,IF(Inventory!$P$10:$P$1000=Z$9,1)))))))</f>
        <v/>
      </c>
      <c r="AA198" s="121" t="str">
        <f t="array" ref="AA198">IF($D198="","",COUNT(IF(Inventory!$B$10:$B$1000=$B198,IF(Inventory!$C$10:$C$1000=$C198,IF(Inventory!$D$10:$D$1000=$D198,IF(Inventory!$J$10:$J$1000=freez,IF(Inventory!$P$10:$P$1000=AA$9,1)))))))</f>
        <v/>
      </c>
      <c r="AB198" s="121" t="str">
        <f t="array" ref="AB198">IF($D198="","",COUNT(IF(Inventory!$B$10:$B$1000=$B198,IF(Inventory!$C$10:$C$1000=$C198,IF(Inventory!$D$10:$D$1000=$D198,IF(Inventory!$J$10:$J$1000=freez,IF(Inventory!$P$10:$P$1000=AB$9,1)))))))</f>
        <v/>
      </c>
      <c r="AC198" s="121" t="str">
        <f t="array" ref="AC198">IF($D198="","",COUNT(IF(Inventory!$B$10:$B$1000=$B198,IF(Inventory!$C$10:$C$1000=$C198,IF(Inventory!$D$10:$D$1000=$D198,IF(Inventory!$J$10:$J$1000=freez,IF(Inventory!$P$10:$P$1000=AC$9,1)))))))</f>
        <v/>
      </c>
      <c r="AD198" s="121" t="str">
        <f t="array" ref="AD198">IF($D198="","",COUNT(IF(Inventory!$B$10:$B$1000=$B198,IF(Inventory!$C$10:$C$1000=$C198,IF(Inventory!$D$10:$D$1000=$D198,IF(Inventory!$J$10:$J$1000=freez,IF(Inventory!$P$10:$P$1000=AD$9,1)))))))</f>
        <v/>
      </c>
      <c r="AE198" s="122" t="str">
        <f t="shared" si="37"/>
        <v/>
      </c>
      <c r="AF198" s="121" t="str">
        <f t="array" ref="AF198">IF($D198="","",SUM(IF(Inventory!$B$10:$B$1000=$B198,IF(Inventory!$C$10:$C$1000=$C198,IF(Inventory!$D$10:$D$1000=$D198,IF(Inventory!$J$10:$J$1000=frig,Inventory!$AC$10:$AC$1000)))))+SUM(IF(Inventory!$B$10:$B$1000=$B198,IF(Inventory!$C$10:$C$1000=$C198,IF(Inventory!$D$10:$D$1000=$D198,IF(Inventory!$J$10:$J$1000=wicr,Inventory!$AC$10:$AC$1000))))))</f>
        <v/>
      </c>
      <c r="AG198" s="121" t="str">
        <f t="array" ref="AG198">IF($D198="","",SUM(IF(Inventory!$B$10:$B$1000=$B198,IF(Inventory!$C$10:$C$1000=$C198,IF(Inventory!$D$10:$D$1000=$D198,IF(Inventory!$J$10:$J$1000=frig,IF(Inventory!$P$10:$P$1000=AG$9,Inventory!$AC$10:$AC$1000))))))+SUM(IF(Inventory!$B$10:$B$1000=$B198,IF(Inventory!$C$10:$C$1000=$C198,IF(Inventory!$D$10:$D$1000=$D198,IF(Inventory!$J$10:$J$1000=wicr,IF(Inventory!$P$10:$P$1000=AG$9,Inventory!$AC$10:$AC$1000)))))))</f>
        <v/>
      </c>
      <c r="AH198" s="121" t="str">
        <f t="array" ref="AH198">IF($D198="","",SUM(IF(Inventory!$B$10:$B$1000=$B198,IF(Inventory!$C$10:$C$1000=$C198,IF(Inventory!$D$10:$D$1000=$D198,IF(Inventory!$J$10:$J$1000=frig,IF(Inventory!$P$10:$P$1000=AH$9,Inventory!$AC$10:$AC$1000))))))+SUM(IF(Inventory!$B$10:$B$1000=$B198,IF(Inventory!$C$10:$C$1000=$C198,IF(Inventory!$D$10:$D$1000=$D198,IF(Inventory!$J$10:$J$1000=wicr,IF(Inventory!$P$10:$P$1000=AH$9,Inventory!$AC$10:$AC$1000)))))))</f>
        <v/>
      </c>
      <c r="AI198" s="121" t="str">
        <f t="array" ref="AI198">IF($D198="","",SUM(IF(Inventory!$B$10:$B$1000=$B198,IF(Inventory!$C$10:$C$1000=$C198,IF(Inventory!$D$10:$D$1000=$D198,IF(Inventory!$J$10:$J$1000=frig,IF(Inventory!$P$10:$P$1000=AI$9,Inventory!$AC$10:$AC$1000))))))+SUM(IF(Inventory!$B$10:$B$1000=$B198,IF(Inventory!$C$10:$C$1000=$C198,IF(Inventory!$D$10:$D$1000=$D198,IF(Inventory!$J$10:$J$1000=wicr,IF(Inventory!$P$10:$P$1000=AI$9,Inventory!$AC$10:$AC$1000)))))))</f>
        <v/>
      </c>
      <c r="AJ198" s="121" t="str">
        <f t="array" ref="AJ198">IF($D198="","",SUM(IF(Inventory!$B$10:$B$1000=$B198,IF(Inventory!$C$10:$C$1000=$C198,IF(Inventory!$D$10:$D$1000=$D198,IF(Inventory!$J$10:$J$1000=frig,IF(Inventory!$P$10:$P$1000=AJ$9,Inventory!$AC$10:$AC$1000))))))+SUM(IF(Inventory!$B$10:$B$1000=$B198,IF(Inventory!$C$10:$C$1000=$C198,IF(Inventory!$D$10:$D$1000=$D198,IF(Inventory!$J$10:$J$1000=wicr,IF(Inventory!$P$10:$P$1000=AJ$9,Inventory!$AC$10:$AC$1000)))))))</f>
        <v/>
      </c>
      <c r="AK198" s="121" t="str">
        <f t="array" ref="AK198">IF($D198="","",SUM(IF(Inventory!$B$10:$B$1000=$B198,IF(Inventory!$C$10:$C$1000=$C198,IF(Inventory!$D$10:$D$1000=$D198,IF(Inventory!$J$10:$J$1000=frig,IF(Inventory!$P$10:$P$1000=AK$9,Inventory!$AC$10:$AC$1000))))))+SUM(IF(Inventory!$B$10:$B$1000=$B198,IF(Inventory!$C$10:$C$1000=$C198,IF(Inventory!$D$10:$D$1000=$D198,IF(Inventory!$J$10:$J$1000=wicr,IF(Inventory!$P$10:$P$1000=AK$9,Inventory!$AC$10:$AC$1000)))))))</f>
        <v/>
      </c>
      <c r="AL198" s="123" t="str">
        <f t="shared" si="38"/>
        <v/>
      </c>
      <c r="AM198" s="121" t="str">
        <f t="array" ref="AM198">IF($D198="","",SUM(IF(Inventory!$B$10:$B$1000=$B198,IF(Inventory!$C$10:$C$1000=$C198,IF(Inventory!$D$10:$D$1000=$D198,IF(Inventory!$J$10:$J$1000=freez,Inventory!$AD$10:$AD$1000)))))+SUM(IF(Inventory!$B$10:$B$1000=$B198,IF(Inventory!$C$10:$C$1000=$C198,IF(Inventory!$D$10:$D$1000=$D198,IF(Inventory!$J$10:$J$1000=wifr,Inventory!$AD$10:$AD$1000))))))</f>
        <v/>
      </c>
      <c r="AN198" s="121" t="str">
        <f t="array" ref="AN198">IF($D198="","",SUM(IF(Inventory!$B$10:$B$1000=$B198,IF(Inventory!$C$10:$C$1000=$C198,IF(Inventory!$D$10:$D$1000=$D198,IF(Inventory!$J$10:$J$1000=freez,IF(Inventory!$P$10:$P$1000=AN$9,Inventory!$AD$10:$AD$1000))))))+SUM(IF(Inventory!$B$10:$B$1000=$B198,IF(Inventory!$C$10:$C$1000=$C198,IF(Inventory!$D$10:$D$1000=$D198,IF(Inventory!$J$10:$J$1000=wifr,IF(Inventory!$P$10:$P$1000=AN$9,Inventory!$AD$10:$AD$1000)))))))</f>
        <v/>
      </c>
      <c r="AO198" s="121" t="str">
        <f t="array" ref="AO198">IF($D198="","",SUM(IF(Inventory!$B$10:$B$1000=$B198,IF(Inventory!$C$10:$C$1000=$C198,IF(Inventory!$D$10:$D$1000=$D198,IF(Inventory!$J$10:$J$1000=freez,IF(Inventory!$P$10:$P$1000=AO$9,Inventory!$AD$10:$AD$1000))))))+SUM(IF(Inventory!$B$10:$B$1000=$B198,IF(Inventory!$C$10:$C$1000=$C198,IF(Inventory!$D$10:$D$1000=$D198,IF(Inventory!$J$10:$J$1000=wifr,IF(Inventory!$P$10:$P$1000=AO$9,Inventory!$AD$10:$AD$1000)))))))</f>
        <v/>
      </c>
      <c r="AP198" s="121" t="str">
        <f t="array" ref="AP198">IF($D198="","",SUM(IF(Inventory!$B$10:$B$1000=$B198,IF(Inventory!$C$10:$C$1000=$C198,IF(Inventory!$D$10:$D$1000=$D198,IF(Inventory!$J$10:$J$1000=freez,IF(Inventory!$P$10:$P$1000=AP$9,Inventory!$AD$10:$AD$1000))))))+SUM(IF(Inventory!$B$10:$B$1000=$B198,IF(Inventory!$C$10:$C$1000=$C198,IF(Inventory!$D$10:$D$1000=$D198,IF(Inventory!$J$10:$J$1000=wifr,IF(Inventory!$P$10:$P$1000=AP$9,Inventory!$AD$10:$AD$1000)))))))</f>
        <v/>
      </c>
      <c r="AQ198" s="121" t="str">
        <f t="array" ref="AQ198">IF($D198="","",SUM(IF(Inventory!$B$10:$B$1000=$B198,IF(Inventory!$C$10:$C$1000=$C198,IF(Inventory!$D$10:$D$1000=$D198,IF(Inventory!$J$10:$J$1000=freez,IF(Inventory!$P$10:$P$1000=AQ$9,Inventory!$AD$10:$AD$1000))))))+SUM(IF(Inventory!$B$10:$B$1000=$B198,IF(Inventory!$C$10:$C$1000=$C198,IF(Inventory!$D$10:$D$1000=$D198,IF(Inventory!$J$10:$J$1000=wifr,IF(Inventory!$P$10:$P$1000=AQ$9,Inventory!$AD$10:$AD$1000)))))))</f>
        <v/>
      </c>
      <c r="AR198" s="121" t="str">
        <f t="array" ref="AR198">IF($D198="","",SUM(IF(Inventory!$B$10:$B$1000=$B198,IF(Inventory!$C$10:$C$1000=$C198,IF(Inventory!$D$10:$D$1000=$D198,IF(Inventory!$J$10:$J$1000=freez,IF(Inventory!$P$10:$P$1000=AR$9,Inventory!$AD$10:$AD$1000))))))+SUM(IF(Inventory!$B$10:$B$1000=$B198,IF(Inventory!$C$10:$C$1000=$C198,IF(Inventory!$D$10:$D$1000=$D198,IF(Inventory!$J$10:$J$1000=wifr,IF(Inventory!$P$10:$P$1000=AR$9,Inventory!$AD$10:$AD$1000)))))))</f>
        <v/>
      </c>
      <c r="AS198" s="124" t="str">
        <f t="shared" si="39"/>
        <v/>
      </c>
      <c r="AU198" s="352"/>
      <c r="AV198" s="352"/>
      <c r="AX198" s="125">
        <f>IF($C198="",0,Prog!$H196*AX$6*($AU198+$AV198)/12000)</f>
        <v>0</v>
      </c>
      <c r="AY198" s="125">
        <f>IF($C198="",0,Prog!$H196*AY$6*($AU198+$AV198)/12000)</f>
        <v>0</v>
      </c>
      <c r="AZ198" s="121"/>
    </row>
    <row r="199" spans="1:52" ht="16.5" x14ac:dyDescent="0.3">
      <c r="A199" s="279" t="str">
        <f>IF(Prog!B197="","",Prog!B197)</f>
        <v/>
      </c>
      <c r="B199" s="279" t="str">
        <f>IF(Prog!C197="","",Prog!C197)</f>
        <v/>
      </c>
      <c r="C199" s="279" t="str">
        <f>IF(Prog!D197="","",Prog!D197)</f>
        <v/>
      </c>
      <c r="D199" s="120"/>
      <c r="E199" s="121" t="str">
        <f t="array" ref="E199">IF($D199="","",COUNT(IF(Inventory!$B$10:$B$1000=$B199,IF(Inventory!$C$10:$C$1000=$C199,IF(Inventory!$D$10:$D$1000=$D199,IF(Inventory!$P$10:$P$1000=E$9,1))))))</f>
        <v/>
      </c>
      <c r="F199" s="121" t="str">
        <f t="array" ref="F199">IF($D199="","",COUNT(IF(Inventory!$B$10:$B$1000=$B199,IF(Inventory!$C$10:$C$1000=$C199,IF(Inventory!$D$10:$D$1000=$D199,IF(Inventory!$P$10:$P$1000=F$9,1))))))</f>
        <v/>
      </c>
      <c r="G199" s="121" t="str">
        <f t="array" ref="G199">IF($D199="","",COUNT(IF(Inventory!$B$10:$B$1000=$B199,IF(Inventory!$C$10:$C$1000=$C199,IF(Inventory!$D$10:$D$1000=$D199,IF(Inventory!$P$10:$P$1000=G$9,1))))))</f>
        <v/>
      </c>
      <c r="H199" s="121" t="str">
        <f t="array" ref="H199">IF($D199="","",COUNT(IF(Inventory!$B$10:$B$1000=$B199,IF(Inventory!$C$10:$C$1000=$C199,IF(Inventory!$D$10:$D$1000=$D199,IF(Inventory!$P$10:$P$1000=H$9,1))))))</f>
        <v/>
      </c>
      <c r="I199" s="121" t="str">
        <f t="array" ref="I199">IF($D199="","",COUNT(IF(Inventory!$B$10:$B$1000=$B199,IF(Inventory!$C$10:$C$1000=$C199,IF(Inventory!$D$10:$D$1000=$D199,IF(Inventory!$P$10:$P$1000=I$9,1))))))</f>
        <v/>
      </c>
      <c r="J199" s="121">
        <f t="shared" si="34"/>
        <v>0</v>
      </c>
      <c r="K199" s="121" t="str">
        <f t="array" ref="K199">IF($D199="","",COUNT(IF(Inventory!$B$10:$B$1000=$B199,IF(Inventory!$C$10:$C$1000=$C199,IF(Inventory!$D$10:$D$1000=$D199,IF(Inventory!$J$10:$J$1000=wicr,1)))))+COUNT(IF(Inventory!$B$10:$B$1000=$B199,IF(Inventory!$C$10:$C$1000=$C199,IF(Inventory!$D$10:$D$1000=$D199,IF(Inventory!$J$10:$J$1000=wifr,1))))))</f>
        <v/>
      </c>
      <c r="L199" s="121" t="str">
        <f t="array" ref="L199">IF($D199="","",COUNT(IF(Inventory!$B$10:$B$1000=$B199,IF(Inventory!$C$10:$C$1000=$C199,IF(Inventory!$D$10:$D$1000=$D199,IF(Inventory!$J$10:$J$1000=wicr,IF(Inventory!$P$10:$P$1000=L$9,1))))))+COUNT(IF(Inventory!$B$10:$B$1000=$B199,IF(Inventory!$C$10:$C$1000=$C199,IF(Inventory!$D$10:$D$1000=$D199,IF(Inventory!$J$10:$J$1000=wifr,IF(Inventory!$P$10:$P$1000=L$9,1)))))))</f>
        <v/>
      </c>
      <c r="M199" s="121" t="str">
        <f t="array" ref="M199">IF($D199="","",COUNT(IF(Inventory!$B$10:$B$1000=$B199,IF(Inventory!$C$10:$C$1000=$C199,IF(Inventory!$D$10:$D$1000=$D199,IF(Inventory!$J$10:$J$1000=wicr,IF(Inventory!$P$10:$P$1000=M$9,1))))))+COUNT(IF(Inventory!$B$10:$B$1000=$B199,IF(Inventory!$C$10:$C$1000=$C199,IF(Inventory!$D$10:$D$1000=$D199,IF(Inventory!$J$10:$J$1000=wifr,IF(Inventory!$P$10:$P$1000=M$9,1)))))))</f>
        <v/>
      </c>
      <c r="N199" s="121" t="str">
        <f t="array" ref="N199">IF($D199="","",COUNT(IF(Inventory!$B$10:$B$1000=$B199,IF(Inventory!$C$10:$C$1000=$C199,IF(Inventory!$D$10:$D$1000=$D199,IF(Inventory!$J$10:$J$1000=wicr,IF(Inventory!$P$10:$P$1000=N$9,1))))))+COUNT(IF(Inventory!$B$10:$B$1000=$B199,IF(Inventory!$C$10:$C$1000=$C199,IF(Inventory!$D$10:$D$1000=$D199,IF(Inventory!$J$10:$J$1000=wifr,IF(Inventory!$P$10:$P$1000=N$9,1)))))))</f>
        <v/>
      </c>
      <c r="O199" s="121" t="str">
        <f t="array" ref="O199">IF($D199="","",COUNT(IF(Inventory!$B$10:$B$1000=$B199,IF(Inventory!$C$10:$C$1000=$C199,IF(Inventory!$D$10:$D$1000=$D199,IF(Inventory!$J$10:$J$1000=wicr,IF(Inventory!$P$10:$P$1000=O$9,1))))))+COUNT(IF(Inventory!$B$10:$B$1000=$B199,IF(Inventory!$C$10:$C$1000=$C199,IF(Inventory!$D$10:$D$1000=$D199,IF(Inventory!$J$10:$J$1000=wifr,IF(Inventory!$P$10:$P$1000=O$9,1)))))))</f>
        <v/>
      </c>
      <c r="P199" s="121" t="str">
        <f t="array" ref="P199">IF($D199="","",COUNT(IF(Inventory!$B$10:$B$1000=$B199,IF(Inventory!$C$10:$C$1000=$C199,IF(Inventory!$D$10:$D$1000=$D199,IF(Inventory!$J$10:$J$1000=wicr,IF(Inventory!$P$10:$P$1000=P$9,1))))))+COUNT(IF(Inventory!$B$10:$B$1000=$B199,IF(Inventory!$C$10:$C$1000=$C199,IF(Inventory!$D$10:$D$1000=$D199,IF(Inventory!$J$10:$J$1000=wifr,IF(Inventory!$P$10:$P$1000=P$9,1)))))))</f>
        <v/>
      </c>
      <c r="Q199" s="122" t="str">
        <f t="shared" si="35"/>
        <v/>
      </c>
      <c r="R199" s="121" t="str">
        <f t="array" ref="R199">IF($D199="","",COUNT(IF(Inventory!$B$10:$B$1000=$B199,IF(Inventory!$C$10:$C$1000=$C199,IF(Inventory!$D$10:$D$1000=$D199,IF(Inventory!$J$10:$J$1000=frig,1))))))</f>
        <v/>
      </c>
      <c r="S199" s="121" t="str">
        <f t="array" ref="S199">IF($D199="","",COUNT(IF(Inventory!$B$10:$B$1000=$B199,IF(Inventory!$C$10:$C$1000=$C199,IF(Inventory!$D$10:$D$1000=$D199,IF(Inventory!$J$10:$J$1000=frig,IF(Inventory!$P$10:$P$1000=S$9,1)))))))</f>
        <v/>
      </c>
      <c r="T199" s="121" t="str">
        <f t="array" ref="T199">IF($D199="","",COUNT(IF(Inventory!$B$10:$B$1000=$B199,IF(Inventory!$C$10:$C$1000=$C199,IF(Inventory!$D$10:$D$1000=$D199,IF(Inventory!$J$10:$J$1000=frig,IF(Inventory!$P$10:$P$1000=T$9,1)))))))</f>
        <v/>
      </c>
      <c r="U199" s="121" t="str">
        <f t="array" ref="U199">IF($D199="","",COUNT(IF(Inventory!$B$10:$B$1000=$B199,IF(Inventory!$C$10:$C$1000=$C199,IF(Inventory!$D$10:$D$1000=$D199,IF(Inventory!$J$10:$J$1000=frig,IF(Inventory!$P$10:$P$1000=U$9,1)))))))</f>
        <v/>
      </c>
      <c r="V199" s="121" t="str">
        <f t="array" ref="V199">IF($D199="","",COUNT(IF(Inventory!$B$10:$B$1000=$B199,IF(Inventory!$C$10:$C$1000=$C199,IF(Inventory!$D$10:$D$1000=$D199,IF(Inventory!$J$10:$J$1000=frig,IF(Inventory!$P$10:$P$1000=V$9,1)))))))</f>
        <v/>
      </c>
      <c r="W199" s="121" t="str">
        <f t="array" ref="W199">IF($D199="","",COUNT(IF(Inventory!$B$10:$B$1000=$B199,IF(Inventory!$C$10:$C$1000=$C199,IF(Inventory!$D$10:$D$1000=$D199,IF(Inventory!$J$10:$J$1000=frig,IF(Inventory!$P$10:$P$1000=W$9,1)))))))</f>
        <v/>
      </c>
      <c r="X199" s="122" t="str">
        <f t="shared" si="36"/>
        <v/>
      </c>
      <c r="Y199" s="121" t="str">
        <f t="array" ref="Y199">IF($D199="","",COUNT(IF(Inventory!$B$10:$B$1000=$B199,IF(Inventory!$C$10:$C$1000=$C199,IF(Inventory!$D$10:$D$1000=$D199,IF(Inventory!$J$10:$J$1000=freez,1))))))</f>
        <v/>
      </c>
      <c r="Z199" s="121" t="str">
        <f t="array" ref="Z199">IF($D199="","",COUNT(IF(Inventory!$B$10:$B$1000=$B199,IF(Inventory!$C$10:$C$1000=$C199,IF(Inventory!$D$10:$D$1000=$D199,IF(Inventory!$J$10:$J$1000=freez,IF(Inventory!$P$10:$P$1000=Z$9,1)))))))</f>
        <v/>
      </c>
      <c r="AA199" s="121" t="str">
        <f t="array" ref="AA199">IF($D199="","",COUNT(IF(Inventory!$B$10:$B$1000=$B199,IF(Inventory!$C$10:$C$1000=$C199,IF(Inventory!$D$10:$D$1000=$D199,IF(Inventory!$J$10:$J$1000=freez,IF(Inventory!$P$10:$P$1000=AA$9,1)))))))</f>
        <v/>
      </c>
      <c r="AB199" s="121" t="str">
        <f t="array" ref="AB199">IF($D199="","",COUNT(IF(Inventory!$B$10:$B$1000=$B199,IF(Inventory!$C$10:$C$1000=$C199,IF(Inventory!$D$10:$D$1000=$D199,IF(Inventory!$J$10:$J$1000=freez,IF(Inventory!$P$10:$P$1000=AB$9,1)))))))</f>
        <v/>
      </c>
      <c r="AC199" s="121" t="str">
        <f t="array" ref="AC199">IF($D199="","",COUNT(IF(Inventory!$B$10:$B$1000=$B199,IF(Inventory!$C$10:$C$1000=$C199,IF(Inventory!$D$10:$D$1000=$D199,IF(Inventory!$J$10:$J$1000=freez,IF(Inventory!$P$10:$P$1000=AC$9,1)))))))</f>
        <v/>
      </c>
      <c r="AD199" s="121" t="str">
        <f t="array" ref="AD199">IF($D199="","",COUNT(IF(Inventory!$B$10:$B$1000=$B199,IF(Inventory!$C$10:$C$1000=$C199,IF(Inventory!$D$10:$D$1000=$D199,IF(Inventory!$J$10:$J$1000=freez,IF(Inventory!$P$10:$P$1000=AD$9,1)))))))</f>
        <v/>
      </c>
      <c r="AE199" s="122" t="str">
        <f t="shared" si="37"/>
        <v/>
      </c>
      <c r="AF199" s="121" t="str">
        <f t="array" ref="AF199">IF($D199="","",SUM(IF(Inventory!$B$10:$B$1000=$B199,IF(Inventory!$C$10:$C$1000=$C199,IF(Inventory!$D$10:$D$1000=$D199,IF(Inventory!$J$10:$J$1000=frig,Inventory!$AC$10:$AC$1000)))))+SUM(IF(Inventory!$B$10:$B$1000=$B199,IF(Inventory!$C$10:$C$1000=$C199,IF(Inventory!$D$10:$D$1000=$D199,IF(Inventory!$J$10:$J$1000=wicr,Inventory!$AC$10:$AC$1000))))))</f>
        <v/>
      </c>
      <c r="AG199" s="121" t="str">
        <f t="array" ref="AG199">IF($D199="","",SUM(IF(Inventory!$B$10:$B$1000=$B199,IF(Inventory!$C$10:$C$1000=$C199,IF(Inventory!$D$10:$D$1000=$D199,IF(Inventory!$J$10:$J$1000=frig,IF(Inventory!$P$10:$P$1000=AG$9,Inventory!$AC$10:$AC$1000))))))+SUM(IF(Inventory!$B$10:$B$1000=$B199,IF(Inventory!$C$10:$C$1000=$C199,IF(Inventory!$D$10:$D$1000=$D199,IF(Inventory!$J$10:$J$1000=wicr,IF(Inventory!$P$10:$P$1000=AG$9,Inventory!$AC$10:$AC$1000)))))))</f>
        <v/>
      </c>
      <c r="AH199" s="121" t="str">
        <f t="array" ref="AH199">IF($D199="","",SUM(IF(Inventory!$B$10:$B$1000=$B199,IF(Inventory!$C$10:$C$1000=$C199,IF(Inventory!$D$10:$D$1000=$D199,IF(Inventory!$J$10:$J$1000=frig,IF(Inventory!$P$10:$P$1000=AH$9,Inventory!$AC$10:$AC$1000))))))+SUM(IF(Inventory!$B$10:$B$1000=$B199,IF(Inventory!$C$10:$C$1000=$C199,IF(Inventory!$D$10:$D$1000=$D199,IF(Inventory!$J$10:$J$1000=wicr,IF(Inventory!$P$10:$P$1000=AH$9,Inventory!$AC$10:$AC$1000)))))))</f>
        <v/>
      </c>
      <c r="AI199" s="121" t="str">
        <f t="array" ref="AI199">IF($D199="","",SUM(IF(Inventory!$B$10:$B$1000=$B199,IF(Inventory!$C$10:$C$1000=$C199,IF(Inventory!$D$10:$D$1000=$D199,IF(Inventory!$J$10:$J$1000=frig,IF(Inventory!$P$10:$P$1000=AI$9,Inventory!$AC$10:$AC$1000))))))+SUM(IF(Inventory!$B$10:$B$1000=$B199,IF(Inventory!$C$10:$C$1000=$C199,IF(Inventory!$D$10:$D$1000=$D199,IF(Inventory!$J$10:$J$1000=wicr,IF(Inventory!$P$10:$P$1000=AI$9,Inventory!$AC$10:$AC$1000)))))))</f>
        <v/>
      </c>
      <c r="AJ199" s="121" t="str">
        <f t="array" ref="AJ199">IF($D199="","",SUM(IF(Inventory!$B$10:$B$1000=$B199,IF(Inventory!$C$10:$C$1000=$C199,IF(Inventory!$D$10:$D$1000=$D199,IF(Inventory!$J$10:$J$1000=frig,IF(Inventory!$P$10:$P$1000=AJ$9,Inventory!$AC$10:$AC$1000))))))+SUM(IF(Inventory!$B$10:$B$1000=$B199,IF(Inventory!$C$10:$C$1000=$C199,IF(Inventory!$D$10:$D$1000=$D199,IF(Inventory!$J$10:$J$1000=wicr,IF(Inventory!$P$10:$P$1000=AJ$9,Inventory!$AC$10:$AC$1000)))))))</f>
        <v/>
      </c>
      <c r="AK199" s="121" t="str">
        <f t="array" ref="AK199">IF($D199="","",SUM(IF(Inventory!$B$10:$B$1000=$B199,IF(Inventory!$C$10:$C$1000=$C199,IF(Inventory!$D$10:$D$1000=$D199,IF(Inventory!$J$10:$J$1000=frig,IF(Inventory!$P$10:$P$1000=AK$9,Inventory!$AC$10:$AC$1000))))))+SUM(IF(Inventory!$B$10:$B$1000=$B199,IF(Inventory!$C$10:$C$1000=$C199,IF(Inventory!$D$10:$D$1000=$D199,IF(Inventory!$J$10:$J$1000=wicr,IF(Inventory!$P$10:$P$1000=AK$9,Inventory!$AC$10:$AC$1000)))))))</f>
        <v/>
      </c>
      <c r="AL199" s="123" t="str">
        <f t="shared" si="38"/>
        <v/>
      </c>
      <c r="AM199" s="121" t="str">
        <f t="array" ref="AM199">IF($D199="","",SUM(IF(Inventory!$B$10:$B$1000=$B199,IF(Inventory!$C$10:$C$1000=$C199,IF(Inventory!$D$10:$D$1000=$D199,IF(Inventory!$J$10:$J$1000=freez,Inventory!$AD$10:$AD$1000)))))+SUM(IF(Inventory!$B$10:$B$1000=$B199,IF(Inventory!$C$10:$C$1000=$C199,IF(Inventory!$D$10:$D$1000=$D199,IF(Inventory!$J$10:$J$1000=wifr,Inventory!$AD$10:$AD$1000))))))</f>
        <v/>
      </c>
      <c r="AN199" s="121" t="str">
        <f t="array" ref="AN199">IF($D199="","",SUM(IF(Inventory!$B$10:$B$1000=$B199,IF(Inventory!$C$10:$C$1000=$C199,IF(Inventory!$D$10:$D$1000=$D199,IF(Inventory!$J$10:$J$1000=freez,IF(Inventory!$P$10:$P$1000=AN$9,Inventory!$AD$10:$AD$1000))))))+SUM(IF(Inventory!$B$10:$B$1000=$B199,IF(Inventory!$C$10:$C$1000=$C199,IF(Inventory!$D$10:$D$1000=$D199,IF(Inventory!$J$10:$J$1000=wifr,IF(Inventory!$P$10:$P$1000=AN$9,Inventory!$AD$10:$AD$1000)))))))</f>
        <v/>
      </c>
      <c r="AO199" s="121" t="str">
        <f t="array" ref="AO199">IF($D199="","",SUM(IF(Inventory!$B$10:$B$1000=$B199,IF(Inventory!$C$10:$C$1000=$C199,IF(Inventory!$D$10:$D$1000=$D199,IF(Inventory!$J$10:$J$1000=freez,IF(Inventory!$P$10:$P$1000=AO$9,Inventory!$AD$10:$AD$1000))))))+SUM(IF(Inventory!$B$10:$B$1000=$B199,IF(Inventory!$C$10:$C$1000=$C199,IF(Inventory!$D$10:$D$1000=$D199,IF(Inventory!$J$10:$J$1000=wifr,IF(Inventory!$P$10:$P$1000=AO$9,Inventory!$AD$10:$AD$1000)))))))</f>
        <v/>
      </c>
      <c r="AP199" s="121" t="str">
        <f t="array" ref="AP199">IF($D199="","",SUM(IF(Inventory!$B$10:$B$1000=$B199,IF(Inventory!$C$10:$C$1000=$C199,IF(Inventory!$D$10:$D$1000=$D199,IF(Inventory!$J$10:$J$1000=freez,IF(Inventory!$P$10:$P$1000=AP$9,Inventory!$AD$10:$AD$1000))))))+SUM(IF(Inventory!$B$10:$B$1000=$B199,IF(Inventory!$C$10:$C$1000=$C199,IF(Inventory!$D$10:$D$1000=$D199,IF(Inventory!$J$10:$J$1000=wifr,IF(Inventory!$P$10:$P$1000=AP$9,Inventory!$AD$10:$AD$1000)))))))</f>
        <v/>
      </c>
      <c r="AQ199" s="121" t="str">
        <f t="array" ref="AQ199">IF($D199="","",SUM(IF(Inventory!$B$10:$B$1000=$B199,IF(Inventory!$C$10:$C$1000=$C199,IF(Inventory!$D$10:$D$1000=$D199,IF(Inventory!$J$10:$J$1000=freez,IF(Inventory!$P$10:$P$1000=AQ$9,Inventory!$AD$10:$AD$1000))))))+SUM(IF(Inventory!$B$10:$B$1000=$B199,IF(Inventory!$C$10:$C$1000=$C199,IF(Inventory!$D$10:$D$1000=$D199,IF(Inventory!$J$10:$J$1000=wifr,IF(Inventory!$P$10:$P$1000=AQ$9,Inventory!$AD$10:$AD$1000)))))))</f>
        <v/>
      </c>
      <c r="AR199" s="121" t="str">
        <f t="array" ref="AR199">IF($D199="","",SUM(IF(Inventory!$B$10:$B$1000=$B199,IF(Inventory!$C$10:$C$1000=$C199,IF(Inventory!$D$10:$D$1000=$D199,IF(Inventory!$J$10:$J$1000=freez,IF(Inventory!$P$10:$P$1000=AR$9,Inventory!$AD$10:$AD$1000))))))+SUM(IF(Inventory!$B$10:$B$1000=$B199,IF(Inventory!$C$10:$C$1000=$C199,IF(Inventory!$D$10:$D$1000=$D199,IF(Inventory!$J$10:$J$1000=wifr,IF(Inventory!$P$10:$P$1000=AR$9,Inventory!$AD$10:$AD$1000)))))))</f>
        <v/>
      </c>
      <c r="AS199" s="124" t="str">
        <f t="shared" si="39"/>
        <v/>
      </c>
      <c r="AU199" s="352"/>
      <c r="AV199" s="352"/>
      <c r="AX199" s="125">
        <f>IF($C199="",0,Prog!$H197*AX$6*($AU199+$AV199)/12000)</f>
        <v>0</v>
      </c>
      <c r="AY199" s="125">
        <f>IF($C199="",0,Prog!$H197*AY$6*($AU199+$AV199)/12000)</f>
        <v>0</v>
      </c>
      <c r="AZ199" s="121"/>
    </row>
    <row r="200" spans="1:52" ht="16.5" x14ac:dyDescent="0.3">
      <c r="A200" s="279" t="str">
        <f>IF(Prog!B198="","",Prog!B198)</f>
        <v/>
      </c>
      <c r="B200" s="279" t="str">
        <f>IF(Prog!C198="","",Prog!C198)</f>
        <v/>
      </c>
      <c r="C200" s="279" t="str">
        <f>IF(Prog!D198="","",Prog!D198)</f>
        <v/>
      </c>
      <c r="D200" s="120"/>
      <c r="E200" s="121" t="str">
        <f t="array" ref="E200">IF($D200="","",COUNT(IF(Inventory!$B$10:$B$1000=$B200,IF(Inventory!$C$10:$C$1000=$C200,IF(Inventory!$D$10:$D$1000=$D200,IF(Inventory!$P$10:$P$1000=E$9,1))))))</f>
        <v/>
      </c>
      <c r="F200" s="121" t="str">
        <f t="array" ref="F200">IF($D200="","",COUNT(IF(Inventory!$B$10:$B$1000=$B200,IF(Inventory!$C$10:$C$1000=$C200,IF(Inventory!$D$10:$D$1000=$D200,IF(Inventory!$P$10:$P$1000=F$9,1))))))</f>
        <v/>
      </c>
      <c r="G200" s="121" t="str">
        <f t="array" ref="G200">IF($D200="","",COUNT(IF(Inventory!$B$10:$B$1000=$B200,IF(Inventory!$C$10:$C$1000=$C200,IF(Inventory!$D$10:$D$1000=$D200,IF(Inventory!$P$10:$P$1000=G$9,1))))))</f>
        <v/>
      </c>
      <c r="H200" s="121" t="str">
        <f t="array" ref="H200">IF($D200="","",COUNT(IF(Inventory!$B$10:$B$1000=$B200,IF(Inventory!$C$10:$C$1000=$C200,IF(Inventory!$D$10:$D$1000=$D200,IF(Inventory!$P$10:$P$1000=H$9,1))))))</f>
        <v/>
      </c>
      <c r="I200" s="121" t="str">
        <f t="array" ref="I200">IF($D200="","",COUNT(IF(Inventory!$B$10:$B$1000=$B200,IF(Inventory!$C$10:$C$1000=$C200,IF(Inventory!$D$10:$D$1000=$D200,IF(Inventory!$P$10:$P$1000=I$9,1))))))</f>
        <v/>
      </c>
      <c r="J200" s="121">
        <f t="shared" si="34"/>
        <v>0</v>
      </c>
      <c r="K200" s="121" t="str">
        <f t="array" ref="K200">IF($D200="","",COUNT(IF(Inventory!$B$10:$B$1000=$B200,IF(Inventory!$C$10:$C$1000=$C200,IF(Inventory!$D$10:$D$1000=$D200,IF(Inventory!$J$10:$J$1000=wicr,1)))))+COUNT(IF(Inventory!$B$10:$B$1000=$B200,IF(Inventory!$C$10:$C$1000=$C200,IF(Inventory!$D$10:$D$1000=$D200,IF(Inventory!$J$10:$J$1000=wifr,1))))))</f>
        <v/>
      </c>
      <c r="L200" s="121" t="str">
        <f t="array" ref="L200">IF($D200="","",COUNT(IF(Inventory!$B$10:$B$1000=$B200,IF(Inventory!$C$10:$C$1000=$C200,IF(Inventory!$D$10:$D$1000=$D200,IF(Inventory!$J$10:$J$1000=wicr,IF(Inventory!$P$10:$P$1000=L$9,1))))))+COUNT(IF(Inventory!$B$10:$B$1000=$B200,IF(Inventory!$C$10:$C$1000=$C200,IF(Inventory!$D$10:$D$1000=$D200,IF(Inventory!$J$10:$J$1000=wifr,IF(Inventory!$P$10:$P$1000=L$9,1)))))))</f>
        <v/>
      </c>
      <c r="M200" s="121" t="str">
        <f t="array" ref="M200">IF($D200="","",COUNT(IF(Inventory!$B$10:$B$1000=$B200,IF(Inventory!$C$10:$C$1000=$C200,IF(Inventory!$D$10:$D$1000=$D200,IF(Inventory!$J$10:$J$1000=wicr,IF(Inventory!$P$10:$P$1000=M$9,1))))))+COUNT(IF(Inventory!$B$10:$B$1000=$B200,IF(Inventory!$C$10:$C$1000=$C200,IF(Inventory!$D$10:$D$1000=$D200,IF(Inventory!$J$10:$J$1000=wifr,IF(Inventory!$P$10:$P$1000=M$9,1)))))))</f>
        <v/>
      </c>
      <c r="N200" s="121" t="str">
        <f t="array" ref="N200">IF($D200="","",COUNT(IF(Inventory!$B$10:$B$1000=$B200,IF(Inventory!$C$10:$C$1000=$C200,IF(Inventory!$D$10:$D$1000=$D200,IF(Inventory!$J$10:$J$1000=wicr,IF(Inventory!$P$10:$P$1000=N$9,1))))))+COUNT(IF(Inventory!$B$10:$B$1000=$B200,IF(Inventory!$C$10:$C$1000=$C200,IF(Inventory!$D$10:$D$1000=$D200,IF(Inventory!$J$10:$J$1000=wifr,IF(Inventory!$P$10:$P$1000=N$9,1)))))))</f>
        <v/>
      </c>
      <c r="O200" s="121" t="str">
        <f t="array" ref="O200">IF($D200="","",COUNT(IF(Inventory!$B$10:$B$1000=$B200,IF(Inventory!$C$10:$C$1000=$C200,IF(Inventory!$D$10:$D$1000=$D200,IF(Inventory!$J$10:$J$1000=wicr,IF(Inventory!$P$10:$P$1000=O$9,1))))))+COUNT(IF(Inventory!$B$10:$B$1000=$B200,IF(Inventory!$C$10:$C$1000=$C200,IF(Inventory!$D$10:$D$1000=$D200,IF(Inventory!$J$10:$J$1000=wifr,IF(Inventory!$P$10:$P$1000=O$9,1)))))))</f>
        <v/>
      </c>
      <c r="P200" s="121" t="str">
        <f t="array" ref="P200">IF($D200="","",COUNT(IF(Inventory!$B$10:$B$1000=$B200,IF(Inventory!$C$10:$C$1000=$C200,IF(Inventory!$D$10:$D$1000=$D200,IF(Inventory!$J$10:$J$1000=wicr,IF(Inventory!$P$10:$P$1000=P$9,1))))))+COUNT(IF(Inventory!$B$10:$B$1000=$B200,IF(Inventory!$C$10:$C$1000=$C200,IF(Inventory!$D$10:$D$1000=$D200,IF(Inventory!$J$10:$J$1000=wifr,IF(Inventory!$P$10:$P$1000=P$9,1)))))))</f>
        <v/>
      </c>
      <c r="Q200" s="122" t="str">
        <f t="shared" si="35"/>
        <v/>
      </c>
      <c r="R200" s="121" t="str">
        <f t="array" ref="R200">IF($D200="","",COUNT(IF(Inventory!$B$10:$B$1000=$B200,IF(Inventory!$C$10:$C$1000=$C200,IF(Inventory!$D$10:$D$1000=$D200,IF(Inventory!$J$10:$J$1000=frig,1))))))</f>
        <v/>
      </c>
      <c r="S200" s="121" t="str">
        <f t="array" ref="S200">IF($D200="","",COUNT(IF(Inventory!$B$10:$B$1000=$B200,IF(Inventory!$C$10:$C$1000=$C200,IF(Inventory!$D$10:$D$1000=$D200,IF(Inventory!$J$10:$J$1000=frig,IF(Inventory!$P$10:$P$1000=S$9,1)))))))</f>
        <v/>
      </c>
      <c r="T200" s="121" t="str">
        <f t="array" ref="T200">IF($D200="","",COUNT(IF(Inventory!$B$10:$B$1000=$B200,IF(Inventory!$C$10:$C$1000=$C200,IF(Inventory!$D$10:$D$1000=$D200,IF(Inventory!$J$10:$J$1000=frig,IF(Inventory!$P$10:$P$1000=T$9,1)))))))</f>
        <v/>
      </c>
      <c r="U200" s="121" t="str">
        <f t="array" ref="U200">IF($D200="","",COUNT(IF(Inventory!$B$10:$B$1000=$B200,IF(Inventory!$C$10:$C$1000=$C200,IF(Inventory!$D$10:$D$1000=$D200,IF(Inventory!$J$10:$J$1000=frig,IF(Inventory!$P$10:$P$1000=U$9,1)))))))</f>
        <v/>
      </c>
      <c r="V200" s="121" t="str">
        <f t="array" ref="V200">IF($D200="","",COUNT(IF(Inventory!$B$10:$B$1000=$B200,IF(Inventory!$C$10:$C$1000=$C200,IF(Inventory!$D$10:$D$1000=$D200,IF(Inventory!$J$10:$J$1000=frig,IF(Inventory!$P$10:$P$1000=V$9,1)))))))</f>
        <v/>
      </c>
      <c r="W200" s="121" t="str">
        <f t="array" ref="W200">IF($D200="","",COUNT(IF(Inventory!$B$10:$B$1000=$B200,IF(Inventory!$C$10:$C$1000=$C200,IF(Inventory!$D$10:$D$1000=$D200,IF(Inventory!$J$10:$J$1000=frig,IF(Inventory!$P$10:$P$1000=W$9,1)))))))</f>
        <v/>
      </c>
      <c r="X200" s="122" t="str">
        <f t="shared" si="36"/>
        <v/>
      </c>
      <c r="Y200" s="121" t="str">
        <f t="array" ref="Y200">IF($D200="","",COUNT(IF(Inventory!$B$10:$B$1000=$B200,IF(Inventory!$C$10:$C$1000=$C200,IF(Inventory!$D$10:$D$1000=$D200,IF(Inventory!$J$10:$J$1000=freez,1))))))</f>
        <v/>
      </c>
      <c r="Z200" s="121" t="str">
        <f t="array" ref="Z200">IF($D200="","",COUNT(IF(Inventory!$B$10:$B$1000=$B200,IF(Inventory!$C$10:$C$1000=$C200,IF(Inventory!$D$10:$D$1000=$D200,IF(Inventory!$J$10:$J$1000=freez,IF(Inventory!$P$10:$P$1000=Z$9,1)))))))</f>
        <v/>
      </c>
      <c r="AA200" s="121" t="str">
        <f t="array" ref="AA200">IF($D200="","",COUNT(IF(Inventory!$B$10:$B$1000=$B200,IF(Inventory!$C$10:$C$1000=$C200,IF(Inventory!$D$10:$D$1000=$D200,IF(Inventory!$J$10:$J$1000=freez,IF(Inventory!$P$10:$P$1000=AA$9,1)))))))</f>
        <v/>
      </c>
      <c r="AB200" s="121" t="str">
        <f t="array" ref="AB200">IF($D200="","",COUNT(IF(Inventory!$B$10:$B$1000=$B200,IF(Inventory!$C$10:$C$1000=$C200,IF(Inventory!$D$10:$D$1000=$D200,IF(Inventory!$J$10:$J$1000=freez,IF(Inventory!$P$10:$P$1000=AB$9,1)))))))</f>
        <v/>
      </c>
      <c r="AC200" s="121" t="str">
        <f t="array" ref="AC200">IF($D200="","",COUNT(IF(Inventory!$B$10:$B$1000=$B200,IF(Inventory!$C$10:$C$1000=$C200,IF(Inventory!$D$10:$D$1000=$D200,IF(Inventory!$J$10:$J$1000=freez,IF(Inventory!$P$10:$P$1000=AC$9,1)))))))</f>
        <v/>
      </c>
      <c r="AD200" s="121" t="str">
        <f t="array" ref="AD200">IF($D200="","",COUNT(IF(Inventory!$B$10:$B$1000=$B200,IF(Inventory!$C$10:$C$1000=$C200,IF(Inventory!$D$10:$D$1000=$D200,IF(Inventory!$J$10:$J$1000=freez,IF(Inventory!$P$10:$P$1000=AD$9,1)))))))</f>
        <v/>
      </c>
      <c r="AE200" s="122" t="str">
        <f t="shared" si="37"/>
        <v/>
      </c>
      <c r="AF200" s="121" t="str">
        <f t="array" ref="AF200">IF($D200="","",SUM(IF(Inventory!$B$10:$B$1000=$B200,IF(Inventory!$C$10:$C$1000=$C200,IF(Inventory!$D$10:$D$1000=$D200,IF(Inventory!$J$10:$J$1000=frig,Inventory!$AC$10:$AC$1000)))))+SUM(IF(Inventory!$B$10:$B$1000=$B200,IF(Inventory!$C$10:$C$1000=$C200,IF(Inventory!$D$10:$D$1000=$D200,IF(Inventory!$J$10:$J$1000=wicr,Inventory!$AC$10:$AC$1000))))))</f>
        <v/>
      </c>
      <c r="AG200" s="121" t="str">
        <f t="array" ref="AG200">IF($D200="","",SUM(IF(Inventory!$B$10:$B$1000=$B200,IF(Inventory!$C$10:$C$1000=$C200,IF(Inventory!$D$10:$D$1000=$D200,IF(Inventory!$J$10:$J$1000=frig,IF(Inventory!$P$10:$P$1000=AG$9,Inventory!$AC$10:$AC$1000))))))+SUM(IF(Inventory!$B$10:$B$1000=$B200,IF(Inventory!$C$10:$C$1000=$C200,IF(Inventory!$D$10:$D$1000=$D200,IF(Inventory!$J$10:$J$1000=wicr,IF(Inventory!$P$10:$P$1000=AG$9,Inventory!$AC$10:$AC$1000)))))))</f>
        <v/>
      </c>
      <c r="AH200" s="121" t="str">
        <f t="array" ref="AH200">IF($D200="","",SUM(IF(Inventory!$B$10:$B$1000=$B200,IF(Inventory!$C$10:$C$1000=$C200,IF(Inventory!$D$10:$D$1000=$D200,IF(Inventory!$J$10:$J$1000=frig,IF(Inventory!$P$10:$P$1000=AH$9,Inventory!$AC$10:$AC$1000))))))+SUM(IF(Inventory!$B$10:$B$1000=$B200,IF(Inventory!$C$10:$C$1000=$C200,IF(Inventory!$D$10:$D$1000=$D200,IF(Inventory!$J$10:$J$1000=wicr,IF(Inventory!$P$10:$P$1000=AH$9,Inventory!$AC$10:$AC$1000)))))))</f>
        <v/>
      </c>
      <c r="AI200" s="121" t="str">
        <f t="array" ref="AI200">IF($D200="","",SUM(IF(Inventory!$B$10:$B$1000=$B200,IF(Inventory!$C$10:$C$1000=$C200,IF(Inventory!$D$10:$D$1000=$D200,IF(Inventory!$J$10:$J$1000=frig,IF(Inventory!$P$10:$P$1000=AI$9,Inventory!$AC$10:$AC$1000))))))+SUM(IF(Inventory!$B$10:$B$1000=$B200,IF(Inventory!$C$10:$C$1000=$C200,IF(Inventory!$D$10:$D$1000=$D200,IF(Inventory!$J$10:$J$1000=wicr,IF(Inventory!$P$10:$P$1000=AI$9,Inventory!$AC$10:$AC$1000)))))))</f>
        <v/>
      </c>
      <c r="AJ200" s="121" t="str">
        <f t="array" ref="AJ200">IF($D200="","",SUM(IF(Inventory!$B$10:$B$1000=$B200,IF(Inventory!$C$10:$C$1000=$C200,IF(Inventory!$D$10:$D$1000=$D200,IF(Inventory!$J$10:$J$1000=frig,IF(Inventory!$P$10:$P$1000=AJ$9,Inventory!$AC$10:$AC$1000))))))+SUM(IF(Inventory!$B$10:$B$1000=$B200,IF(Inventory!$C$10:$C$1000=$C200,IF(Inventory!$D$10:$D$1000=$D200,IF(Inventory!$J$10:$J$1000=wicr,IF(Inventory!$P$10:$P$1000=AJ$9,Inventory!$AC$10:$AC$1000)))))))</f>
        <v/>
      </c>
      <c r="AK200" s="121" t="str">
        <f t="array" ref="AK200">IF($D200="","",SUM(IF(Inventory!$B$10:$B$1000=$B200,IF(Inventory!$C$10:$C$1000=$C200,IF(Inventory!$D$10:$D$1000=$D200,IF(Inventory!$J$10:$J$1000=frig,IF(Inventory!$P$10:$P$1000=AK$9,Inventory!$AC$10:$AC$1000))))))+SUM(IF(Inventory!$B$10:$B$1000=$B200,IF(Inventory!$C$10:$C$1000=$C200,IF(Inventory!$D$10:$D$1000=$D200,IF(Inventory!$J$10:$J$1000=wicr,IF(Inventory!$P$10:$P$1000=AK$9,Inventory!$AC$10:$AC$1000)))))))</f>
        <v/>
      </c>
      <c r="AL200" s="123" t="str">
        <f t="shared" si="38"/>
        <v/>
      </c>
      <c r="AM200" s="121" t="str">
        <f t="array" ref="AM200">IF($D200="","",SUM(IF(Inventory!$B$10:$B$1000=$B200,IF(Inventory!$C$10:$C$1000=$C200,IF(Inventory!$D$10:$D$1000=$D200,IF(Inventory!$J$10:$J$1000=freez,Inventory!$AD$10:$AD$1000)))))+SUM(IF(Inventory!$B$10:$B$1000=$B200,IF(Inventory!$C$10:$C$1000=$C200,IF(Inventory!$D$10:$D$1000=$D200,IF(Inventory!$J$10:$J$1000=wifr,Inventory!$AD$10:$AD$1000))))))</f>
        <v/>
      </c>
      <c r="AN200" s="121" t="str">
        <f t="array" ref="AN200">IF($D200="","",SUM(IF(Inventory!$B$10:$B$1000=$B200,IF(Inventory!$C$10:$C$1000=$C200,IF(Inventory!$D$10:$D$1000=$D200,IF(Inventory!$J$10:$J$1000=freez,IF(Inventory!$P$10:$P$1000=AN$9,Inventory!$AD$10:$AD$1000))))))+SUM(IF(Inventory!$B$10:$B$1000=$B200,IF(Inventory!$C$10:$C$1000=$C200,IF(Inventory!$D$10:$D$1000=$D200,IF(Inventory!$J$10:$J$1000=wifr,IF(Inventory!$P$10:$P$1000=AN$9,Inventory!$AD$10:$AD$1000)))))))</f>
        <v/>
      </c>
      <c r="AO200" s="121" t="str">
        <f t="array" ref="AO200">IF($D200="","",SUM(IF(Inventory!$B$10:$B$1000=$B200,IF(Inventory!$C$10:$C$1000=$C200,IF(Inventory!$D$10:$D$1000=$D200,IF(Inventory!$J$10:$J$1000=freez,IF(Inventory!$P$10:$P$1000=AO$9,Inventory!$AD$10:$AD$1000))))))+SUM(IF(Inventory!$B$10:$B$1000=$B200,IF(Inventory!$C$10:$C$1000=$C200,IF(Inventory!$D$10:$D$1000=$D200,IF(Inventory!$J$10:$J$1000=wifr,IF(Inventory!$P$10:$P$1000=AO$9,Inventory!$AD$10:$AD$1000)))))))</f>
        <v/>
      </c>
      <c r="AP200" s="121" t="str">
        <f t="array" ref="AP200">IF($D200="","",SUM(IF(Inventory!$B$10:$B$1000=$B200,IF(Inventory!$C$10:$C$1000=$C200,IF(Inventory!$D$10:$D$1000=$D200,IF(Inventory!$J$10:$J$1000=freez,IF(Inventory!$P$10:$P$1000=AP$9,Inventory!$AD$10:$AD$1000))))))+SUM(IF(Inventory!$B$10:$B$1000=$B200,IF(Inventory!$C$10:$C$1000=$C200,IF(Inventory!$D$10:$D$1000=$D200,IF(Inventory!$J$10:$J$1000=wifr,IF(Inventory!$P$10:$P$1000=AP$9,Inventory!$AD$10:$AD$1000)))))))</f>
        <v/>
      </c>
      <c r="AQ200" s="121" t="str">
        <f t="array" ref="AQ200">IF($D200="","",SUM(IF(Inventory!$B$10:$B$1000=$B200,IF(Inventory!$C$10:$C$1000=$C200,IF(Inventory!$D$10:$D$1000=$D200,IF(Inventory!$J$10:$J$1000=freez,IF(Inventory!$P$10:$P$1000=AQ$9,Inventory!$AD$10:$AD$1000))))))+SUM(IF(Inventory!$B$10:$B$1000=$B200,IF(Inventory!$C$10:$C$1000=$C200,IF(Inventory!$D$10:$D$1000=$D200,IF(Inventory!$J$10:$J$1000=wifr,IF(Inventory!$P$10:$P$1000=AQ$9,Inventory!$AD$10:$AD$1000)))))))</f>
        <v/>
      </c>
      <c r="AR200" s="121" t="str">
        <f t="array" ref="AR200">IF($D200="","",SUM(IF(Inventory!$B$10:$B$1000=$B200,IF(Inventory!$C$10:$C$1000=$C200,IF(Inventory!$D$10:$D$1000=$D200,IF(Inventory!$J$10:$J$1000=freez,IF(Inventory!$P$10:$P$1000=AR$9,Inventory!$AD$10:$AD$1000))))))+SUM(IF(Inventory!$B$10:$B$1000=$B200,IF(Inventory!$C$10:$C$1000=$C200,IF(Inventory!$D$10:$D$1000=$D200,IF(Inventory!$J$10:$J$1000=wifr,IF(Inventory!$P$10:$P$1000=AR$9,Inventory!$AD$10:$AD$1000)))))))</f>
        <v/>
      </c>
      <c r="AS200" s="124" t="str">
        <f t="shared" si="39"/>
        <v/>
      </c>
      <c r="AU200" s="352"/>
      <c r="AV200" s="352"/>
      <c r="AX200" s="125">
        <f>IF($C200="",0,Prog!$H198*AX$6*($AU200+$AV200)/12000)</f>
        <v>0</v>
      </c>
      <c r="AY200" s="125">
        <f>IF($C200="",0,Prog!$H198*AY$6*($AU200+$AV200)/12000)</f>
        <v>0</v>
      </c>
      <c r="AZ200" s="121"/>
    </row>
    <row r="201" spans="1:52" ht="16.5" x14ac:dyDescent="0.3">
      <c r="A201" s="279" t="str">
        <f>IF(Prog!B199="","",Prog!B199)</f>
        <v/>
      </c>
      <c r="B201" s="279" t="str">
        <f>IF(Prog!C199="","",Prog!C199)</f>
        <v/>
      </c>
      <c r="C201" s="279" t="str">
        <f>IF(Prog!D199="","",Prog!D199)</f>
        <v/>
      </c>
      <c r="D201" s="120"/>
      <c r="E201" s="121" t="str">
        <f t="array" ref="E201">IF($D201="","",COUNT(IF(Inventory!$B$10:$B$1000=$B201,IF(Inventory!$C$10:$C$1000=$C201,IF(Inventory!$D$10:$D$1000=$D201,IF(Inventory!$P$10:$P$1000=E$9,1))))))</f>
        <v/>
      </c>
      <c r="F201" s="121" t="str">
        <f t="array" ref="F201">IF($D201="","",COUNT(IF(Inventory!$B$10:$B$1000=$B201,IF(Inventory!$C$10:$C$1000=$C201,IF(Inventory!$D$10:$D$1000=$D201,IF(Inventory!$P$10:$P$1000=F$9,1))))))</f>
        <v/>
      </c>
      <c r="G201" s="121" t="str">
        <f t="array" ref="G201">IF($D201="","",COUNT(IF(Inventory!$B$10:$B$1000=$B201,IF(Inventory!$C$10:$C$1000=$C201,IF(Inventory!$D$10:$D$1000=$D201,IF(Inventory!$P$10:$P$1000=G$9,1))))))</f>
        <v/>
      </c>
      <c r="H201" s="121" t="str">
        <f t="array" ref="H201">IF($D201="","",COUNT(IF(Inventory!$B$10:$B$1000=$B201,IF(Inventory!$C$10:$C$1000=$C201,IF(Inventory!$D$10:$D$1000=$D201,IF(Inventory!$P$10:$P$1000=H$9,1))))))</f>
        <v/>
      </c>
      <c r="I201" s="121" t="str">
        <f t="array" ref="I201">IF($D201="","",COUNT(IF(Inventory!$B$10:$B$1000=$B201,IF(Inventory!$C$10:$C$1000=$C201,IF(Inventory!$D$10:$D$1000=$D201,IF(Inventory!$P$10:$P$1000=I$9,1))))))</f>
        <v/>
      </c>
      <c r="J201" s="121">
        <f t="shared" si="34"/>
        <v>0</v>
      </c>
      <c r="K201" s="121" t="str">
        <f t="array" ref="K201">IF($D201="","",COUNT(IF(Inventory!$B$10:$B$1000=$B201,IF(Inventory!$C$10:$C$1000=$C201,IF(Inventory!$D$10:$D$1000=$D201,IF(Inventory!$J$10:$J$1000=wicr,1)))))+COUNT(IF(Inventory!$B$10:$B$1000=$B201,IF(Inventory!$C$10:$C$1000=$C201,IF(Inventory!$D$10:$D$1000=$D201,IF(Inventory!$J$10:$J$1000=wifr,1))))))</f>
        <v/>
      </c>
      <c r="L201" s="121" t="str">
        <f t="array" ref="L201">IF($D201="","",COUNT(IF(Inventory!$B$10:$B$1000=$B201,IF(Inventory!$C$10:$C$1000=$C201,IF(Inventory!$D$10:$D$1000=$D201,IF(Inventory!$J$10:$J$1000=wicr,IF(Inventory!$P$10:$P$1000=L$9,1))))))+COUNT(IF(Inventory!$B$10:$B$1000=$B201,IF(Inventory!$C$10:$C$1000=$C201,IF(Inventory!$D$10:$D$1000=$D201,IF(Inventory!$J$10:$J$1000=wifr,IF(Inventory!$P$10:$P$1000=L$9,1)))))))</f>
        <v/>
      </c>
      <c r="M201" s="121" t="str">
        <f t="array" ref="M201">IF($D201="","",COUNT(IF(Inventory!$B$10:$B$1000=$B201,IF(Inventory!$C$10:$C$1000=$C201,IF(Inventory!$D$10:$D$1000=$D201,IF(Inventory!$J$10:$J$1000=wicr,IF(Inventory!$P$10:$P$1000=M$9,1))))))+COUNT(IF(Inventory!$B$10:$B$1000=$B201,IF(Inventory!$C$10:$C$1000=$C201,IF(Inventory!$D$10:$D$1000=$D201,IF(Inventory!$J$10:$J$1000=wifr,IF(Inventory!$P$10:$P$1000=M$9,1)))))))</f>
        <v/>
      </c>
      <c r="N201" s="121" t="str">
        <f t="array" ref="N201">IF($D201="","",COUNT(IF(Inventory!$B$10:$B$1000=$B201,IF(Inventory!$C$10:$C$1000=$C201,IF(Inventory!$D$10:$D$1000=$D201,IF(Inventory!$J$10:$J$1000=wicr,IF(Inventory!$P$10:$P$1000=N$9,1))))))+COUNT(IF(Inventory!$B$10:$B$1000=$B201,IF(Inventory!$C$10:$C$1000=$C201,IF(Inventory!$D$10:$D$1000=$D201,IF(Inventory!$J$10:$J$1000=wifr,IF(Inventory!$P$10:$P$1000=N$9,1)))))))</f>
        <v/>
      </c>
      <c r="O201" s="121" t="str">
        <f t="array" ref="O201">IF($D201="","",COUNT(IF(Inventory!$B$10:$B$1000=$B201,IF(Inventory!$C$10:$C$1000=$C201,IF(Inventory!$D$10:$D$1000=$D201,IF(Inventory!$J$10:$J$1000=wicr,IF(Inventory!$P$10:$P$1000=O$9,1))))))+COUNT(IF(Inventory!$B$10:$B$1000=$B201,IF(Inventory!$C$10:$C$1000=$C201,IF(Inventory!$D$10:$D$1000=$D201,IF(Inventory!$J$10:$J$1000=wifr,IF(Inventory!$P$10:$P$1000=O$9,1)))))))</f>
        <v/>
      </c>
      <c r="P201" s="121" t="str">
        <f t="array" ref="P201">IF($D201="","",COUNT(IF(Inventory!$B$10:$B$1000=$B201,IF(Inventory!$C$10:$C$1000=$C201,IF(Inventory!$D$10:$D$1000=$D201,IF(Inventory!$J$10:$J$1000=wicr,IF(Inventory!$P$10:$P$1000=P$9,1))))))+COUNT(IF(Inventory!$B$10:$B$1000=$B201,IF(Inventory!$C$10:$C$1000=$C201,IF(Inventory!$D$10:$D$1000=$D201,IF(Inventory!$J$10:$J$1000=wifr,IF(Inventory!$P$10:$P$1000=P$9,1)))))))</f>
        <v/>
      </c>
      <c r="Q201" s="122" t="str">
        <f t="shared" si="35"/>
        <v/>
      </c>
      <c r="R201" s="121" t="str">
        <f t="array" ref="R201">IF($D201="","",COUNT(IF(Inventory!$B$10:$B$1000=$B201,IF(Inventory!$C$10:$C$1000=$C201,IF(Inventory!$D$10:$D$1000=$D201,IF(Inventory!$J$10:$J$1000=frig,1))))))</f>
        <v/>
      </c>
      <c r="S201" s="121" t="str">
        <f t="array" ref="S201">IF($D201="","",COUNT(IF(Inventory!$B$10:$B$1000=$B201,IF(Inventory!$C$10:$C$1000=$C201,IF(Inventory!$D$10:$D$1000=$D201,IF(Inventory!$J$10:$J$1000=frig,IF(Inventory!$P$10:$P$1000=S$9,1)))))))</f>
        <v/>
      </c>
      <c r="T201" s="121" t="str">
        <f t="array" ref="T201">IF($D201="","",COUNT(IF(Inventory!$B$10:$B$1000=$B201,IF(Inventory!$C$10:$C$1000=$C201,IF(Inventory!$D$10:$D$1000=$D201,IF(Inventory!$J$10:$J$1000=frig,IF(Inventory!$P$10:$P$1000=T$9,1)))))))</f>
        <v/>
      </c>
      <c r="U201" s="121" t="str">
        <f t="array" ref="U201">IF($D201="","",COUNT(IF(Inventory!$B$10:$B$1000=$B201,IF(Inventory!$C$10:$C$1000=$C201,IF(Inventory!$D$10:$D$1000=$D201,IF(Inventory!$J$10:$J$1000=frig,IF(Inventory!$P$10:$P$1000=U$9,1)))))))</f>
        <v/>
      </c>
      <c r="V201" s="121" t="str">
        <f t="array" ref="V201">IF($D201="","",COUNT(IF(Inventory!$B$10:$B$1000=$B201,IF(Inventory!$C$10:$C$1000=$C201,IF(Inventory!$D$10:$D$1000=$D201,IF(Inventory!$J$10:$J$1000=frig,IF(Inventory!$P$10:$P$1000=V$9,1)))))))</f>
        <v/>
      </c>
      <c r="W201" s="121" t="str">
        <f t="array" ref="W201">IF($D201="","",COUNT(IF(Inventory!$B$10:$B$1000=$B201,IF(Inventory!$C$10:$C$1000=$C201,IF(Inventory!$D$10:$D$1000=$D201,IF(Inventory!$J$10:$J$1000=frig,IF(Inventory!$P$10:$P$1000=W$9,1)))))))</f>
        <v/>
      </c>
      <c r="X201" s="122" t="str">
        <f t="shared" si="36"/>
        <v/>
      </c>
      <c r="Y201" s="121" t="str">
        <f t="array" ref="Y201">IF($D201="","",COUNT(IF(Inventory!$B$10:$B$1000=$B201,IF(Inventory!$C$10:$C$1000=$C201,IF(Inventory!$D$10:$D$1000=$D201,IF(Inventory!$J$10:$J$1000=freez,1))))))</f>
        <v/>
      </c>
      <c r="Z201" s="121" t="str">
        <f t="array" ref="Z201">IF($D201="","",COUNT(IF(Inventory!$B$10:$B$1000=$B201,IF(Inventory!$C$10:$C$1000=$C201,IF(Inventory!$D$10:$D$1000=$D201,IF(Inventory!$J$10:$J$1000=freez,IF(Inventory!$P$10:$P$1000=Z$9,1)))))))</f>
        <v/>
      </c>
      <c r="AA201" s="121" t="str">
        <f t="array" ref="AA201">IF($D201="","",COUNT(IF(Inventory!$B$10:$B$1000=$B201,IF(Inventory!$C$10:$C$1000=$C201,IF(Inventory!$D$10:$D$1000=$D201,IF(Inventory!$J$10:$J$1000=freez,IF(Inventory!$P$10:$P$1000=AA$9,1)))))))</f>
        <v/>
      </c>
      <c r="AB201" s="121" t="str">
        <f t="array" ref="AB201">IF($D201="","",COUNT(IF(Inventory!$B$10:$B$1000=$B201,IF(Inventory!$C$10:$C$1000=$C201,IF(Inventory!$D$10:$D$1000=$D201,IF(Inventory!$J$10:$J$1000=freez,IF(Inventory!$P$10:$P$1000=AB$9,1)))))))</f>
        <v/>
      </c>
      <c r="AC201" s="121" t="str">
        <f t="array" ref="AC201">IF($D201="","",COUNT(IF(Inventory!$B$10:$B$1000=$B201,IF(Inventory!$C$10:$C$1000=$C201,IF(Inventory!$D$10:$D$1000=$D201,IF(Inventory!$J$10:$J$1000=freez,IF(Inventory!$P$10:$P$1000=AC$9,1)))))))</f>
        <v/>
      </c>
      <c r="AD201" s="121" t="str">
        <f t="array" ref="AD201">IF($D201="","",COUNT(IF(Inventory!$B$10:$B$1000=$B201,IF(Inventory!$C$10:$C$1000=$C201,IF(Inventory!$D$10:$D$1000=$D201,IF(Inventory!$J$10:$J$1000=freez,IF(Inventory!$P$10:$P$1000=AD$9,1)))))))</f>
        <v/>
      </c>
      <c r="AE201" s="122" t="str">
        <f t="shared" si="37"/>
        <v/>
      </c>
      <c r="AF201" s="121" t="str">
        <f t="array" ref="AF201">IF($D201="","",SUM(IF(Inventory!$B$10:$B$1000=$B201,IF(Inventory!$C$10:$C$1000=$C201,IF(Inventory!$D$10:$D$1000=$D201,IF(Inventory!$J$10:$J$1000=frig,Inventory!$AC$10:$AC$1000)))))+SUM(IF(Inventory!$B$10:$B$1000=$B201,IF(Inventory!$C$10:$C$1000=$C201,IF(Inventory!$D$10:$D$1000=$D201,IF(Inventory!$J$10:$J$1000=wicr,Inventory!$AC$10:$AC$1000))))))</f>
        <v/>
      </c>
      <c r="AG201" s="121" t="str">
        <f t="array" ref="AG201">IF($D201="","",SUM(IF(Inventory!$B$10:$B$1000=$B201,IF(Inventory!$C$10:$C$1000=$C201,IF(Inventory!$D$10:$D$1000=$D201,IF(Inventory!$J$10:$J$1000=frig,IF(Inventory!$P$10:$P$1000=AG$9,Inventory!$AC$10:$AC$1000))))))+SUM(IF(Inventory!$B$10:$B$1000=$B201,IF(Inventory!$C$10:$C$1000=$C201,IF(Inventory!$D$10:$D$1000=$D201,IF(Inventory!$J$10:$J$1000=wicr,IF(Inventory!$P$10:$P$1000=AG$9,Inventory!$AC$10:$AC$1000)))))))</f>
        <v/>
      </c>
      <c r="AH201" s="121" t="str">
        <f t="array" ref="AH201">IF($D201="","",SUM(IF(Inventory!$B$10:$B$1000=$B201,IF(Inventory!$C$10:$C$1000=$C201,IF(Inventory!$D$10:$D$1000=$D201,IF(Inventory!$J$10:$J$1000=frig,IF(Inventory!$P$10:$P$1000=AH$9,Inventory!$AC$10:$AC$1000))))))+SUM(IF(Inventory!$B$10:$B$1000=$B201,IF(Inventory!$C$10:$C$1000=$C201,IF(Inventory!$D$10:$D$1000=$D201,IF(Inventory!$J$10:$J$1000=wicr,IF(Inventory!$P$10:$P$1000=AH$9,Inventory!$AC$10:$AC$1000)))))))</f>
        <v/>
      </c>
      <c r="AI201" s="121" t="str">
        <f t="array" ref="AI201">IF($D201="","",SUM(IF(Inventory!$B$10:$B$1000=$B201,IF(Inventory!$C$10:$C$1000=$C201,IF(Inventory!$D$10:$D$1000=$D201,IF(Inventory!$J$10:$J$1000=frig,IF(Inventory!$P$10:$P$1000=AI$9,Inventory!$AC$10:$AC$1000))))))+SUM(IF(Inventory!$B$10:$B$1000=$B201,IF(Inventory!$C$10:$C$1000=$C201,IF(Inventory!$D$10:$D$1000=$D201,IF(Inventory!$J$10:$J$1000=wicr,IF(Inventory!$P$10:$P$1000=AI$9,Inventory!$AC$10:$AC$1000)))))))</f>
        <v/>
      </c>
      <c r="AJ201" s="121" t="str">
        <f t="array" ref="AJ201">IF($D201="","",SUM(IF(Inventory!$B$10:$B$1000=$B201,IF(Inventory!$C$10:$C$1000=$C201,IF(Inventory!$D$10:$D$1000=$D201,IF(Inventory!$J$10:$J$1000=frig,IF(Inventory!$P$10:$P$1000=AJ$9,Inventory!$AC$10:$AC$1000))))))+SUM(IF(Inventory!$B$10:$B$1000=$B201,IF(Inventory!$C$10:$C$1000=$C201,IF(Inventory!$D$10:$D$1000=$D201,IF(Inventory!$J$10:$J$1000=wicr,IF(Inventory!$P$10:$P$1000=AJ$9,Inventory!$AC$10:$AC$1000)))))))</f>
        <v/>
      </c>
      <c r="AK201" s="121" t="str">
        <f t="array" ref="AK201">IF($D201="","",SUM(IF(Inventory!$B$10:$B$1000=$B201,IF(Inventory!$C$10:$C$1000=$C201,IF(Inventory!$D$10:$D$1000=$D201,IF(Inventory!$J$10:$J$1000=frig,IF(Inventory!$P$10:$P$1000=AK$9,Inventory!$AC$10:$AC$1000))))))+SUM(IF(Inventory!$B$10:$B$1000=$B201,IF(Inventory!$C$10:$C$1000=$C201,IF(Inventory!$D$10:$D$1000=$D201,IF(Inventory!$J$10:$J$1000=wicr,IF(Inventory!$P$10:$P$1000=AK$9,Inventory!$AC$10:$AC$1000)))))))</f>
        <v/>
      </c>
      <c r="AL201" s="123" t="str">
        <f t="shared" si="38"/>
        <v/>
      </c>
      <c r="AM201" s="121" t="str">
        <f t="array" ref="AM201">IF($D201="","",SUM(IF(Inventory!$B$10:$B$1000=$B201,IF(Inventory!$C$10:$C$1000=$C201,IF(Inventory!$D$10:$D$1000=$D201,IF(Inventory!$J$10:$J$1000=freez,Inventory!$AD$10:$AD$1000)))))+SUM(IF(Inventory!$B$10:$B$1000=$B201,IF(Inventory!$C$10:$C$1000=$C201,IF(Inventory!$D$10:$D$1000=$D201,IF(Inventory!$J$10:$J$1000=wifr,Inventory!$AD$10:$AD$1000))))))</f>
        <v/>
      </c>
      <c r="AN201" s="121" t="str">
        <f t="array" ref="AN201">IF($D201="","",SUM(IF(Inventory!$B$10:$B$1000=$B201,IF(Inventory!$C$10:$C$1000=$C201,IF(Inventory!$D$10:$D$1000=$D201,IF(Inventory!$J$10:$J$1000=freez,IF(Inventory!$P$10:$P$1000=AN$9,Inventory!$AD$10:$AD$1000))))))+SUM(IF(Inventory!$B$10:$B$1000=$B201,IF(Inventory!$C$10:$C$1000=$C201,IF(Inventory!$D$10:$D$1000=$D201,IF(Inventory!$J$10:$J$1000=wifr,IF(Inventory!$P$10:$P$1000=AN$9,Inventory!$AD$10:$AD$1000)))))))</f>
        <v/>
      </c>
      <c r="AO201" s="121" t="str">
        <f t="array" ref="AO201">IF($D201="","",SUM(IF(Inventory!$B$10:$B$1000=$B201,IF(Inventory!$C$10:$C$1000=$C201,IF(Inventory!$D$10:$D$1000=$D201,IF(Inventory!$J$10:$J$1000=freez,IF(Inventory!$P$10:$P$1000=AO$9,Inventory!$AD$10:$AD$1000))))))+SUM(IF(Inventory!$B$10:$B$1000=$B201,IF(Inventory!$C$10:$C$1000=$C201,IF(Inventory!$D$10:$D$1000=$D201,IF(Inventory!$J$10:$J$1000=wifr,IF(Inventory!$P$10:$P$1000=AO$9,Inventory!$AD$10:$AD$1000)))))))</f>
        <v/>
      </c>
      <c r="AP201" s="121" t="str">
        <f t="array" ref="AP201">IF($D201="","",SUM(IF(Inventory!$B$10:$B$1000=$B201,IF(Inventory!$C$10:$C$1000=$C201,IF(Inventory!$D$10:$D$1000=$D201,IF(Inventory!$J$10:$J$1000=freez,IF(Inventory!$P$10:$P$1000=AP$9,Inventory!$AD$10:$AD$1000))))))+SUM(IF(Inventory!$B$10:$B$1000=$B201,IF(Inventory!$C$10:$C$1000=$C201,IF(Inventory!$D$10:$D$1000=$D201,IF(Inventory!$J$10:$J$1000=wifr,IF(Inventory!$P$10:$P$1000=AP$9,Inventory!$AD$10:$AD$1000)))))))</f>
        <v/>
      </c>
      <c r="AQ201" s="121" t="str">
        <f t="array" ref="AQ201">IF($D201="","",SUM(IF(Inventory!$B$10:$B$1000=$B201,IF(Inventory!$C$10:$C$1000=$C201,IF(Inventory!$D$10:$D$1000=$D201,IF(Inventory!$J$10:$J$1000=freez,IF(Inventory!$P$10:$P$1000=AQ$9,Inventory!$AD$10:$AD$1000))))))+SUM(IF(Inventory!$B$10:$B$1000=$B201,IF(Inventory!$C$10:$C$1000=$C201,IF(Inventory!$D$10:$D$1000=$D201,IF(Inventory!$J$10:$J$1000=wifr,IF(Inventory!$P$10:$P$1000=AQ$9,Inventory!$AD$10:$AD$1000)))))))</f>
        <v/>
      </c>
      <c r="AR201" s="121" t="str">
        <f t="array" ref="AR201">IF($D201="","",SUM(IF(Inventory!$B$10:$B$1000=$B201,IF(Inventory!$C$10:$C$1000=$C201,IF(Inventory!$D$10:$D$1000=$D201,IF(Inventory!$J$10:$J$1000=freez,IF(Inventory!$P$10:$P$1000=AR$9,Inventory!$AD$10:$AD$1000))))))+SUM(IF(Inventory!$B$10:$B$1000=$B201,IF(Inventory!$C$10:$C$1000=$C201,IF(Inventory!$D$10:$D$1000=$D201,IF(Inventory!$J$10:$J$1000=wifr,IF(Inventory!$P$10:$P$1000=AR$9,Inventory!$AD$10:$AD$1000)))))))</f>
        <v/>
      </c>
      <c r="AS201" s="124" t="str">
        <f t="shared" si="39"/>
        <v/>
      </c>
      <c r="AU201" s="352"/>
      <c r="AV201" s="352"/>
      <c r="AX201" s="125">
        <f>IF($C201="",0,Prog!$H199*AX$6*($AU201+$AV201)/12000)</f>
        <v>0</v>
      </c>
      <c r="AY201" s="125">
        <f>IF($C201="",0,Prog!$H199*AY$6*($AU201+$AV201)/12000)</f>
        <v>0</v>
      </c>
      <c r="AZ201" s="121"/>
    </row>
    <row r="202" spans="1:52" ht="16.5" x14ac:dyDescent="0.3">
      <c r="A202" s="279" t="str">
        <f>IF(Prog!B200="","",Prog!B200)</f>
        <v/>
      </c>
      <c r="B202" s="279" t="str">
        <f>IF(Prog!C200="","",Prog!C200)</f>
        <v/>
      </c>
      <c r="C202" s="279" t="str">
        <f>IF(Prog!D200="","",Prog!D200)</f>
        <v/>
      </c>
      <c r="D202" s="120"/>
      <c r="E202" s="121" t="str">
        <f t="array" ref="E202">IF($D202="","",COUNT(IF(Inventory!$B$10:$B$1000=$B202,IF(Inventory!$C$10:$C$1000=$C202,IF(Inventory!$D$10:$D$1000=$D202,IF(Inventory!$P$10:$P$1000=E$9,1))))))</f>
        <v/>
      </c>
      <c r="F202" s="121" t="str">
        <f t="array" ref="F202">IF($D202="","",COUNT(IF(Inventory!$B$10:$B$1000=$B202,IF(Inventory!$C$10:$C$1000=$C202,IF(Inventory!$D$10:$D$1000=$D202,IF(Inventory!$P$10:$P$1000=F$9,1))))))</f>
        <v/>
      </c>
      <c r="G202" s="121" t="str">
        <f t="array" ref="G202">IF($D202="","",COUNT(IF(Inventory!$B$10:$B$1000=$B202,IF(Inventory!$C$10:$C$1000=$C202,IF(Inventory!$D$10:$D$1000=$D202,IF(Inventory!$P$10:$P$1000=G$9,1))))))</f>
        <v/>
      </c>
      <c r="H202" s="121" t="str">
        <f t="array" ref="H202">IF($D202="","",COUNT(IF(Inventory!$B$10:$B$1000=$B202,IF(Inventory!$C$10:$C$1000=$C202,IF(Inventory!$D$10:$D$1000=$D202,IF(Inventory!$P$10:$P$1000=H$9,1))))))</f>
        <v/>
      </c>
      <c r="I202" s="121" t="str">
        <f t="array" ref="I202">IF($D202="","",COUNT(IF(Inventory!$B$10:$B$1000=$B202,IF(Inventory!$C$10:$C$1000=$C202,IF(Inventory!$D$10:$D$1000=$D202,IF(Inventory!$P$10:$P$1000=I$9,1))))))</f>
        <v/>
      </c>
      <c r="J202" s="121">
        <f t="shared" si="34"/>
        <v>0</v>
      </c>
      <c r="K202" s="121" t="str">
        <f t="array" ref="K202">IF($D202="","",COUNT(IF(Inventory!$B$10:$B$1000=$B202,IF(Inventory!$C$10:$C$1000=$C202,IF(Inventory!$D$10:$D$1000=$D202,IF(Inventory!$J$10:$J$1000=wicr,1)))))+COUNT(IF(Inventory!$B$10:$B$1000=$B202,IF(Inventory!$C$10:$C$1000=$C202,IF(Inventory!$D$10:$D$1000=$D202,IF(Inventory!$J$10:$J$1000=wifr,1))))))</f>
        <v/>
      </c>
      <c r="L202" s="121" t="str">
        <f t="array" ref="L202">IF($D202="","",COUNT(IF(Inventory!$B$10:$B$1000=$B202,IF(Inventory!$C$10:$C$1000=$C202,IF(Inventory!$D$10:$D$1000=$D202,IF(Inventory!$J$10:$J$1000=wicr,IF(Inventory!$P$10:$P$1000=L$9,1))))))+COUNT(IF(Inventory!$B$10:$B$1000=$B202,IF(Inventory!$C$10:$C$1000=$C202,IF(Inventory!$D$10:$D$1000=$D202,IF(Inventory!$J$10:$J$1000=wifr,IF(Inventory!$P$10:$P$1000=L$9,1)))))))</f>
        <v/>
      </c>
      <c r="M202" s="121" t="str">
        <f t="array" ref="M202">IF($D202="","",COUNT(IF(Inventory!$B$10:$B$1000=$B202,IF(Inventory!$C$10:$C$1000=$C202,IF(Inventory!$D$10:$D$1000=$D202,IF(Inventory!$J$10:$J$1000=wicr,IF(Inventory!$P$10:$P$1000=M$9,1))))))+COUNT(IF(Inventory!$B$10:$B$1000=$B202,IF(Inventory!$C$10:$C$1000=$C202,IF(Inventory!$D$10:$D$1000=$D202,IF(Inventory!$J$10:$J$1000=wifr,IF(Inventory!$P$10:$P$1000=M$9,1)))))))</f>
        <v/>
      </c>
      <c r="N202" s="121" t="str">
        <f t="array" ref="N202">IF($D202="","",COUNT(IF(Inventory!$B$10:$B$1000=$B202,IF(Inventory!$C$10:$C$1000=$C202,IF(Inventory!$D$10:$D$1000=$D202,IF(Inventory!$J$10:$J$1000=wicr,IF(Inventory!$P$10:$P$1000=N$9,1))))))+COUNT(IF(Inventory!$B$10:$B$1000=$B202,IF(Inventory!$C$10:$C$1000=$C202,IF(Inventory!$D$10:$D$1000=$D202,IF(Inventory!$J$10:$J$1000=wifr,IF(Inventory!$P$10:$P$1000=N$9,1)))))))</f>
        <v/>
      </c>
      <c r="O202" s="121" t="str">
        <f t="array" ref="O202">IF($D202="","",COUNT(IF(Inventory!$B$10:$B$1000=$B202,IF(Inventory!$C$10:$C$1000=$C202,IF(Inventory!$D$10:$D$1000=$D202,IF(Inventory!$J$10:$J$1000=wicr,IF(Inventory!$P$10:$P$1000=O$9,1))))))+COUNT(IF(Inventory!$B$10:$B$1000=$B202,IF(Inventory!$C$10:$C$1000=$C202,IF(Inventory!$D$10:$D$1000=$D202,IF(Inventory!$J$10:$J$1000=wifr,IF(Inventory!$P$10:$P$1000=O$9,1)))))))</f>
        <v/>
      </c>
      <c r="P202" s="121" t="str">
        <f t="array" ref="P202">IF($D202="","",COUNT(IF(Inventory!$B$10:$B$1000=$B202,IF(Inventory!$C$10:$C$1000=$C202,IF(Inventory!$D$10:$D$1000=$D202,IF(Inventory!$J$10:$J$1000=wicr,IF(Inventory!$P$10:$P$1000=P$9,1))))))+COUNT(IF(Inventory!$B$10:$B$1000=$B202,IF(Inventory!$C$10:$C$1000=$C202,IF(Inventory!$D$10:$D$1000=$D202,IF(Inventory!$J$10:$J$1000=wifr,IF(Inventory!$P$10:$P$1000=P$9,1)))))))</f>
        <v/>
      </c>
      <c r="Q202" s="122" t="str">
        <f t="shared" si="35"/>
        <v/>
      </c>
      <c r="R202" s="121" t="str">
        <f t="array" ref="R202">IF($D202="","",COUNT(IF(Inventory!$B$10:$B$1000=$B202,IF(Inventory!$C$10:$C$1000=$C202,IF(Inventory!$D$10:$D$1000=$D202,IF(Inventory!$J$10:$J$1000=frig,1))))))</f>
        <v/>
      </c>
      <c r="S202" s="121" t="str">
        <f t="array" ref="S202">IF($D202="","",COUNT(IF(Inventory!$B$10:$B$1000=$B202,IF(Inventory!$C$10:$C$1000=$C202,IF(Inventory!$D$10:$D$1000=$D202,IF(Inventory!$J$10:$J$1000=frig,IF(Inventory!$P$10:$P$1000=S$9,1)))))))</f>
        <v/>
      </c>
      <c r="T202" s="121" t="str">
        <f t="array" ref="T202">IF($D202="","",COUNT(IF(Inventory!$B$10:$B$1000=$B202,IF(Inventory!$C$10:$C$1000=$C202,IF(Inventory!$D$10:$D$1000=$D202,IF(Inventory!$J$10:$J$1000=frig,IF(Inventory!$P$10:$P$1000=T$9,1)))))))</f>
        <v/>
      </c>
      <c r="U202" s="121" t="str">
        <f t="array" ref="U202">IF($D202="","",COUNT(IF(Inventory!$B$10:$B$1000=$B202,IF(Inventory!$C$10:$C$1000=$C202,IF(Inventory!$D$10:$D$1000=$D202,IF(Inventory!$J$10:$J$1000=frig,IF(Inventory!$P$10:$P$1000=U$9,1)))))))</f>
        <v/>
      </c>
      <c r="V202" s="121" t="str">
        <f t="array" ref="V202">IF($D202="","",COUNT(IF(Inventory!$B$10:$B$1000=$B202,IF(Inventory!$C$10:$C$1000=$C202,IF(Inventory!$D$10:$D$1000=$D202,IF(Inventory!$J$10:$J$1000=frig,IF(Inventory!$P$10:$P$1000=V$9,1)))))))</f>
        <v/>
      </c>
      <c r="W202" s="121" t="str">
        <f t="array" ref="W202">IF($D202="","",COUNT(IF(Inventory!$B$10:$B$1000=$B202,IF(Inventory!$C$10:$C$1000=$C202,IF(Inventory!$D$10:$D$1000=$D202,IF(Inventory!$J$10:$J$1000=frig,IF(Inventory!$P$10:$P$1000=W$9,1)))))))</f>
        <v/>
      </c>
      <c r="X202" s="122" t="str">
        <f t="shared" si="36"/>
        <v/>
      </c>
      <c r="Y202" s="121" t="str">
        <f t="array" ref="Y202">IF($D202="","",COUNT(IF(Inventory!$B$10:$B$1000=$B202,IF(Inventory!$C$10:$C$1000=$C202,IF(Inventory!$D$10:$D$1000=$D202,IF(Inventory!$J$10:$J$1000=freez,1))))))</f>
        <v/>
      </c>
      <c r="Z202" s="121" t="str">
        <f t="array" ref="Z202">IF($D202="","",COUNT(IF(Inventory!$B$10:$B$1000=$B202,IF(Inventory!$C$10:$C$1000=$C202,IF(Inventory!$D$10:$D$1000=$D202,IF(Inventory!$J$10:$J$1000=freez,IF(Inventory!$P$10:$P$1000=Z$9,1)))))))</f>
        <v/>
      </c>
      <c r="AA202" s="121" t="str">
        <f t="array" ref="AA202">IF($D202="","",COUNT(IF(Inventory!$B$10:$B$1000=$B202,IF(Inventory!$C$10:$C$1000=$C202,IF(Inventory!$D$10:$D$1000=$D202,IF(Inventory!$J$10:$J$1000=freez,IF(Inventory!$P$10:$P$1000=AA$9,1)))))))</f>
        <v/>
      </c>
      <c r="AB202" s="121" t="str">
        <f t="array" ref="AB202">IF($D202="","",COUNT(IF(Inventory!$B$10:$B$1000=$B202,IF(Inventory!$C$10:$C$1000=$C202,IF(Inventory!$D$10:$D$1000=$D202,IF(Inventory!$J$10:$J$1000=freez,IF(Inventory!$P$10:$P$1000=AB$9,1)))))))</f>
        <v/>
      </c>
      <c r="AC202" s="121" t="str">
        <f t="array" ref="AC202">IF($D202="","",COUNT(IF(Inventory!$B$10:$B$1000=$B202,IF(Inventory!$C$10:$C$1000=$C202,IF(Inventory!$D$10:$D$1000=$D202,IF(Inventory!$J$10:$J$1000=freez,IF(Inventory!$P$10:$P$1000=AC$9,1)))))))</f>
        <v/>
      </c>
      <c r="AD202" s="121" t="str">
        <f t="array" ref="AD202">IF($D202="","",COUNT(IF(Inventory!$B$10:$B$1000=$B202,IF(Inventory!$C$10:$C$1000=$C202,IF(Inventory!$D$10:$D$1000=$D202,IF(Inventory!$J$10:$J$1000=freez,IF(Inventory!$P$10:$P$1000=AD$9,1)))))))</f>
        <v/>
      </c>
      <c r="AE202" s="122" t="str">
        <f t="shared" si="37"/>
        <v/>
      </c>
      <c r="AF202" s="121" t="str">
        <f t="array" ref="AF202">IF($D202="","",SUM(IF(Inventory!$B$10:$B$1000=$B202,IF(Inventory!$C$10:$C$1000=$C202,IF(Inventory!$D$10:$D$1000=$D202,IF(Inventory!$J$10:$J$1000=frig,Inventory!$AC$10:$AC$1000)))))+SUM(IF(Inventory!$B$10:$B$1000=$B202,IF(Inventory!$C$10:$C$1000=$C202,IF(Inventory!$D$10:$D$1000=$D202,IF(Inventory!$J$10:$J$1000=wicr,Inventory!$AC$10:$AC$1000))))))</f>
        <v/>
      </c>
      <c r="AG202" s="121" t="str">
        <f t="array" ref="AG202">IF($D202="","",SUM(IF(Inventory!$B$10:$B$1000=$B202,IF(Inventory!$C$10:$C$1000=$C202,IF(Inventory!$D$10:$D$1000=$D202,IF(Inventory!$J$10:$J$1000=frig,IF(Inventory!$P$10:$P$1000=AG$9,Inventory!$AC$10:$AC$1000))))))+SUM(IF(Inventory!$B$10:$B$1000=$B202,IF(Inventory!$C$10:$C$1000=$C202,IF(Inventory!$D$10:$D$1000=$D202,IF(Inventory!$J$10:$J$1000=wicr,IF(Inventory!$P$10:$P$1000=AG$9,Inventory!$AC$10:$AC$1000)))))))</f>
        <v/>
      </c>
      <c r="AH202" s="121" t="str">
        <f t="array" ref="AH202">IF($D202="","",SUM(IF(Inventory!$B$10:$B$1000=$B202,IF(Inventory!$C$10:$C$1000=$C202,IF(Inventory!$D$10:$D$1000=$D202,IF(Inventory!$J$10:$J$1000=frig,IF(Inventory!$P$10:$P$1000=AH$9,Inventory!$AC$10:$AC$1000))))))+SUM(IF(Inventory!$B$10:$B$1000=$B202,IF(Inventory!$C$10:$C$1000=$C202,IF(Inventory!$D$10:$D$1000=$D202,IF(Inventory!$J$10:$J$1000=wicr,IF(Inventory!$P$10:$P$1000=AH$9,Inventory!$AC$10:$AC$1000)))))))</f>
        <v/>
      </c>
      <c r="AI202" s="121" t="str">
        <f t="array" ref="AI202">IF($D202="","",SUM(IF(Inventory!$B$10:$B$1000=$B202,IF(Inventory!$C$10:$C$1000=$C202,IF(Inventory!$D$10:$D$1000=$D202,IF(Inventory!$J$10:$J$1000=frig,IF(Inventory!$P$10:$P$1000=AI$9,Inventory!$AC$10:$AC$1000))))))+SUM(IF(Inventory!$B$10:$B$1000=$B202,IF(Inventory!$C$10:$C$1000=$C202,IF(Inventory!$D$10:$D$1000=$D202,IF(Inventory!$J$10:$J$1000=wicr,IF(Inventory!$P$10:$P$1000=AI$9,Inventory!$AC$10:$AC$1000)))))))</f>
        <v/>
      </c>
      <c r="AJ202" s="121" t="str">
        <f t="array" ref="AJ202">IF($D202="","",SUM(IF(Inventory!$B$10:$B$1000=$B202,IF(Inventory!$C$10:$C$1000=$C202,IF(Inventory!$D$10:$D$1000=$D202,IF(Inventory!$J$10:$J$1000=frig,IF(Inventory!$P$10:$P$1000=AJ$9,Inventory!$AC$10:$AC$1000))))))+SUM(IF(Inventory!$B$10:$B$1000=$B202,IF(Inventory!$C$10:$C$1000=$C202,IF(Inventory!$D$10:$D$1000=$D202,IF(Inventory!$J$10:$J$1000=wicr,IF(Inventory!$P$10:$P$1000=AJ$9,Inventory!$AC$10:$AC$1000)))))))</f>
        <v/>
      </c>
      <c r="AK202" s="121" t="str">
        <f t="array" ref="AK202">IF($D202="","",SUM(IF(Inventory!$B$10:$B$1000=$B202,IF(Inventory!$C$10:$C$1000=$C202,IF(Inventory!$D$10:$D$1000=$D202,IF(Inventory!$J$10:$J$1000=frig,IF(Inventory!$P$10:$P$1000=AK$9,Inventory!$AC$10:$AC$1000))))))+SUM(IF(Inventory!$B$10:$B$1000=$B202,IF(Inventory!$C$10:$C$1000=$C202,IF(Inventory!$D$10:$D$1000=$D202,IF(Inventory!$J$10:$J$1000=wicr,IF(Inventory!$P$10:$P$1000=AK$9,Inventory!$AC$10:$AC$1000)))))))</f>
        <v/>
      </c>
      <c r="AL202" s="123" t="str">
        <f t="shared" si="38"/>
        <v/>
      </c>
      <c r="AM202" s="121" t="str">
        <f t="array" ref="AM202">IF($D202="","",SUM(IF(Inventory!$B$10:$B$1000=$B202,IF(Inventory!$C$10:$C$1000=$C202,IF(Inventory!$D$10:$D$1000=$D202,IF(Inventory!$J$10:$J$1000=freez,Inventory!$AD$10:$AD$1000)))))+SUM(IF(Inventory!$B$10:$B$1000=$B202,IF(Inventory!$C$10:$C$1000=$C202,IF(Inventory!$D$10:$D$1000=$D202,IF(Inventory!$J$10:$J$1000=wifr,Inventory!$AD$10:$AD$1000))))))</f>
        <v/>
      </c>
      <c r="AN202" s="121" t="str">
        <f t="array" ref="AN202">IF($D202="","",SUM(IF(Inventory!$B$10:$B$1000=$B202,IF(Inventory!$C$10:$C$1000=$C202,IF(Inventory!$D$10:$D$1000=$D202,IF(Inventory!$J$10:$J$1000=freez,IF(Inventory!$P$10:$P$1000=AN$9,Inventory!$AD$10:$AD$1000))))))+SUM(IF(Inventory!$B$10:$B$1000=$B202,IF(Inventory!$C$10:$C$1000=$C202,IF(Inventory!$D$10:$D$1000=$D202,IF(Inventory!$J$10:$J$1000=wifr,IF(Inventory!$P$10:$P$1000=AN$9,Inventory!$AD$10:$AD$1000)))))))</f>
        <v/>
      </c>
      <c r="AO202" s="121" t="str">
        <f t="array" ref="AO202">IF($D202="","",SUM(IF(Inventory!$B$10:$B$1000=$B202,IF(Inventory!$C$10:$C$1000=$C202,IF(Inventory!$D$10:$D$1000=$D202,IF(Inventory!$J$10:$J$1000=freez,IF(Inventory!$P$10:$P$1000=AO$9,Inventory!$AD$10:$AD$1000))))))+SUM(IF(Inventory!$B$10:$B$1000=$B202,IF(Inventory!$C$10:$C$1000=$C202,IF(Inventory!$D$10:$D$1000=$D202,IF(Inventory!$J$10:$J$1000=wifr,IF(Inventory!$P$10:$P$1000=AO$9,Inventory!$AD$10:$AD$1000)))))))</f>
        <v/>
      </c>
      <c r="AP202" s="121" t="str">
        <f t="array" ref="AP202">IF($D202="","",SUM(IF(Inventory!$B$10:$B$1000=$B202,IF(Inventory!$C$10:$C$1000=$C202,IF(Inventory!$D$10:$D$1000=$D202,IF(Inventory!$J$10:$J$1000=freez,IF(Inventory!$P$10:$P$1000=AP$9,Inventory!$AD$10:$AD$1000))))))+SUM(IF(Inventory!$B$10:$B$1000=$B202,IF(Inventory!$C$10:$C$1000=$C202,IF(Inventory!$D$10:$D$1000=$D202,IF(Inventory!$J$10:$J$1000=wifr,IF(Inventory!$P$10:$P$1000=AP$9,Inventory!$AD$10:$AD$1000)))))))</f>
        <v/>
      </c>
      <c r="AQ202" s="121" t="str">
        <f t="array" ref="AQ202">IF($D202="","",SUM(IF(Inventory!$B$10:$B$1000=$B202,IF(Inventory!$C$10:$C$1000=$C202,IF(Inventory!$D$10:$D$1000=$D202,IF(Inventory!$J$10:$J$1000=freez,IF(Inventory!$P$10:$P$1000=AQ$9,Inventory!$AD$10:$AD$1000))))))+SUM(IF(Inventory!$B$10:$B$1000=$B202,IF(Inventory!$C$10:$C$1000=$C202,IF(Inventory!$D$10:$D$1000=$D202,IF(Inventory!$J$10:$J$1000=wifr,IF(Inventory!$P$10:$P$1000=AQ$9,Inventory!$AD$10:$AD$1000)))))))</f>
        <v/>
      </c>
      <c r="AR202" s="121" t="str">
        <f t="array" ref="AR202">IF($D202="","",SUM(IF(Inventory!$B$10:$B$1000=$B202,IF(Inventory!$C$10:$C$1000=$C202,IF(Inventory!$D$10:$D$1000=$D202,IF(Inventory!$J$10:$J$1000=freez,IF(Inventory!$P$10:$P$1000=AR$9,Inventory!$AD$10:$AD$1000))))))+SUM(IF(Inventory!$B$10:$B$1000=$B202,IF(Inventory!$C$10:$C$1000=$C202,IF(Inventory!$D$10:$D$1000=$D202,IF(Inventory!$J$10:$J$1000=wifr,IF(Inventory!$P$10:$P$1000=AR$9,Inventory!$AD$10:$AD$1000)))))))</f>
        <v/>
      </c>
      <c r="AS202" s="124" t="str">
        <f t="shared" si="39"/>
        <v/>
      </c>
      <c r="AU202" s="352"/>
      <c r="AV202" s="352"/>
      <c r="AX202" s="125">
        <f>IF($C202="",0,Prog!$H200*AX$6*($AU202+$AV202)/12000)</f>
        <v>0</v>
      </c>
      <c r="AY202" s="125">
        <f>IF($C202="",0,Prog!$H200*AY$6*($AU202+$AV202)/12000)</f>
        <v>0</v>
      </c>
      <c r="AZ202" s="121"/>
    </row>
    <row r="203" spans="1:52" ht="16.5" x14ac:dyDescent="0.3">
      <c r="A203" s="279" t="str">
        <f>IF(Prog!B201="","",Prog!B201)</f>
        <v/>
      </c>
      <c r="B203" s="279" t="str">
        <f>IF(Prog!C201="","",Prog!C201)</f>
        <v/>
      </c>
      <c r="C203" s="279" t="str">
        <f>IF(Prog!D201="","",Prog!D201)</f>
        <v/>
      </c>
      <c r="D203" s="120"/>
      <c r="E203" s="121" t="str">
        <f t="array" ref="E203">IF($D203="","",COUNT(IF(Inventory!$B$10:$B$1000=$B203,IF(Inventory!$C$10:$C$1000=$C203,IF(Inventory!$D$10:$D$1000=$D203,IF(Inventory!$P$10:$P$1000=E$9,1))))))</f>
        <v/>
      </c>
      <c r="F203" s="121" t="str">
        <f t="array" ref="F203">IF($D203="","",COUNT(IF(Inventory!$B$10:$B$1000=$B203,IF(Inventory!$C$10:$C$1000=$C203,IF(Inventory!$D$10:$D$1000=$D203,IF(Inventory!$P$10:$P$1000=F$9,1))))))</f>
        <v/>
      </c>
      <c r="G203" s="121" t="str">
        <f t="array" ref="G203">IF($D203="","",COUNT(IF(Inventory!$B$10:$B$1000=$B203,IF(Inventory!$C$10:$C$1000=$C203,IF(Inventory!$D$10:$D$1000=$D203,IF(Inventory!$P$10:$P$1000=G$9,1))))))</f>
        <v/>
      </c>
      <c r="H203" s="121" t="str">
        <f t="array" ref="H203">IF($D203="","",COUNT(IF(Inventory!$B$10:$B$1000=$B203,IF(Inventory!$C$10:$C$1000=$C203,IF(Inventory!$D$10:$D$1000=$D203,IF(Inventory!$P$10:$P$1000=H$9,1))))))</f>
        <v/>
      </c>
      <c r="I203" s="121" t="str">
        <f t="array" ref="I203">IF($D203="","",COUNT(IF(Inventory!$B$10:$B$1000=$B203,IF(Inventory!$C$10:$C$1000=$C203,IF(Inventory!$D$10:$D$1000=$D203,IF(Inventory!$P$10:$P$1000=I$9,1))))))</f>
        <v/>
      </c>
      <c r="J203" s="121">
        <f t="shared" si="34"/>
        <v>0</v>
      </c>
      <c r="K203" s="121" t="str">
        <f t="array" ref="K203">IF($D203="","",COUNT(IF(Inventory!$B$10:$B$1000=$B203,IF(Inventory!$C$10:$C$1000=$C203,IF(Inventory!$D$10:$D$1000=$D203,IF(Inventory!$J$10:$J$1000=wicr,1)))))+COUNT(IF(Inventory!$B$10:$B$1000=$B203,IF(Inventory!$C$10:$C$1000=$C203,IF(Inventory!$D$10:$D$1000=$D203,IF(Inventory!$J$10:$J$1000=wifr,1))))))</f>
        <v/>
      </c>
      <c r="L203" s="121" t="str">
        <f t="array" ref="L203">IF($D203="","",COUNT(IF(Inventory!$B$10:$B$1000=$B203,IF(Inventory!$C$10:$C$1000=$C203,IF(Inventory!$D$10:$D$1000=$D203,IF(Inventory!$J$10:$J$1000=wicr,IF(Inventory!$P$10:$P$1000=L$9,1))))))+COUNT(IF(Inventory!$B$10:$B$1000=$B203,IF(Inventory!$C$10:$C$1000=$C203,IF(Inventory!$D$10:$D$1000=$D203,IF(Inventory!$J$10:$J$1000=wifr,IF(Inventory!$P$10:$P$1000=L$9,1)))))))</f>
        <v/>
      </c>
      <c r="M203" s="121" t="str">
        <f t="array" ref="M203">IF($D203="","",COUNT(IF(Inventory!$B$10:$B$1000=$B203,IF(Inventory!$C$10:$C$1000=$C203,IF(Inventory!$D$10:$D$1000=$D203,IF(Inventory!$J$10:$J$1000=wicr,IF(Inventory!$P$10:$P$1000=M$9,1))))))+COUNT(IF(Inventory!$B$10:$B$1000=$B203,IF(Inventory!$C$10:$C$1000=$C203,IF(Inventory!$D$10:$D$1000=$D203,IF(Inventory!$J$10:$J$1000=wifr,IF(Inventory!$P$10:$P$1000=M$9,1)))))))</f>
        <v/>
      </c>
      <c r="N203" s="121" t="str">
        <f t="array" ref="N203">IF($D203="","",COUNT(IF(Inventory!$B$10:$B$1000=$B203,IF(Inventory!$C$10:$C$1000=$C203,IF(Inventory!$D$10:$D$1000=$D203,IF(Inventory!$J$10:$J$1000=wicr,IF(Inventory!$P$10:$P$1000=N$9,1))))))+COUNT(IF(Inventory!$B$10:$B$1000=$B203,IF(Inventory!$C$10:$C$1000=$C203,IF(Inventory!$D$10:$D$1000=$D203,IF(Inventory!$J$10:$J$1000=wifr,IF(Inventory!$P$10:$P$1000=N$9,1)))))))</f>
        <v/>
      </c>
      <c r="O203" s="121" t="str">
        <f t="array" ref="O203">IF($D203="","",COUNT(IF(Inventory!$B$10:$B$1000=$B203,IF(Inventory!$C$10:$C$1000=$C203,IF(Inventory!$D$10:$D$1000=$D203,IF(Inventory!$J$10:$J$1000=wicr,IF(Inventory!$P$10:$P$1000=O$9,1))))))+COUNT(IF(Inventory!$B$10:$B$1000=$B203,IF(Inventory!$C$10:$C$1000=$C203,IF(Inventory!$D$10:$D$1000=$D203,IF(Inventory!$J$10:$J$1000=wifr,IF(Inventory!$P$10:$P$1000=O$9,1)))))))</f>
        <v/>
      </c>
      <c r="P203" s="121" t="str">
        <f t="array" ref="P203">IF($D203="","",COUNT(IF(Inventory!$B$10:$B$1000=$B203,IF(Inventory!$C$10:$C$1000=$C203,IF(Inventory!$D$10:$D$1000=$D203,IF(Inventory!$J$10:$J$1000=wicr,IF(Inventory!$P$10:$P$1000=P$9,1))))))+COUNT(IF(Inventory!$B$10:$B$1000=$B203,IF(Inventory!$C$10:$C$1000=$C203,IF(Inventory!$D$10:$D$1000=$D203,IF(Inventory!$J$10:$J$1000=wifr,IF(Inventory!$P$10:$P$1000=P$9,1)))))))</f>
        <v/>
      </c>
      <c r="Q203" s="122" t="str">
        <f t="shared" si="35"/>
        <v/>
      </c>
      <c r="R203" s="121" t="str">
        <f t="array" ref="R203">IF($D203="","",COUNT(IF(Inventory!$B$10:$B$1000=$B203,IF(Inventory!$C$10:$C$1000=$C203,IF(Inventory!$D$10:$D$1000=$D203,IF(Inventory!$J$10:$J$1000=frig,1))))))</f>
        <v/>
      </c>
      <c r="S203" s="121" t="str">
        <f t="array" ref="S203">IF($D203="","",COUNT(IF(Inventory!$B$10:$B$1000=$B203,IF(Inventory!$C$10:$C$1000=$C203,IF(Inventory!$D$10:$D$1000=$D203,IF(Inventory!$J$10:$J$1000=frig,IF(Inventory!$P$10:$P$1000=S$9,1)))))))</f>
        <v/>
      </c>
      <c r="T203" s="121" t="str">
        <f t="array" ref="T203">IF($D203="","",COUNT(IF(Inventory!$B$10:$B$1000=$B203,IF(Inventory!$C$10:$C$1000=$C203,IF(Inventory!$D$10:$D$1000=$D203,IF(Inventory!$J$10:$J$1000=frig,IF(Inventory!$P$10:$P$1000=T$9,1)))))))</f>
        <v/>
      </c>
      <c r="U203" s="121" t="str">
        <f t="array" ref="U203">IF($D203="","",COUNT(IF(Inventory!$B$10:$B$1000=$B203,IF(Inventory!$C$10:$C$1000=$C203,IF(Inventory!$D$10:$D$1000=$D203,IF(Inventory!$J$10:$J$1000=frig,IF(Inventory!$P$10:$P$1000=U$9,1)))))))</f>
        <v/>
      </c>
      <c r="V203" s="121" t="str">
        <f t="array" ref="V203">IF($D203="","",COUNT(IF(Inventory!$B$10:$B$1000=$B203,IF(Inventory!$C$10:$C$1000=$C203,IF(Inventory!$D$10:$D$1000=$D203,IF(Inventory!$J$10:$J$1000=frig,IF(Inventory!$P$10:$P$1000=V$9,1)))))))</f>
        <v/>
      </c>
      <c r="W203" s="121" t="str">
        <f t="array" ref="W203">IF($D203="","",COUNT(IF(Inventory!$B$10:$B$1000=$B203,IF(Inventory!$C$10:$C$1000=$C203,IF(Inventory!$D$10:$D$1000=$D203,IF(Inventory!$J$10:$J$1000=frig,IF(Inventory!$P$10:$P$1000=W$9,1)))))))</f>
        <v/>
      </c>
      <c r="X203" s="122" t="str">
        <f t="shared" si="36"/>
        <v/>
      </c>
      <c r="Y203" s="121" t="str">
        <f t="array" ref="Y203">IF($D203="","",COUNT(IF(Inventory!$B$10:$B$1000=$B203,IF(Inventory!$C$10:$C$1000=$C203,IF(Inventory!$D$10:$D$1000=$D203,IF(Inventory!$J$10:$J$1000=freez,1))))))</f>
        <v/>
      </c>
      <c r="Z203" s="121" t="str">
        <f t="array" ref="Z203">IF($D203="","",COUNT(IF(Inventory!$B$10:$B$1000=$B203,IF(Inventory!$C$10:$C$1000=$C203,IF(Inventory!$D$10:$D$1000=$D203,IF(Inventory!$J$10:$J$1000=freez,IF(Inventory!$P$10:$P$1000=Z$9,1)))))))</f>
        <v/>
      </c>
      <c r="AA203" s="121" t="str">
        <f t="array" ref="AA203">IF($D203="","",COUNT(IF(Inventory!$B$10:$B$1000=$B203,IF(Inventory!$C$10:$C$1000=$C203,IF(Inventory!$D$10:$D$1000=$D203,IF(Inventory!$J$10:$J$1000=freez,IF(Inventory!$P$10:$P$1000=AA$9,1)))))))</f>
        <v/>
      </c>
      <c r="AB203" s="121" t="str">
        <f t="array" ref="AB203">IF($D203="","",COUNT(IF(Inventory!$B$10:$B$1000=$B203,IF(Inventory!$C$10:$C$1000=$C203,IF(Inventory!$D$10:$D$1000=$D203,IF(Inventory!$J$10:$J$1000=freez,IF(Inventory!$P$10:$P$1000=AB$9,1)))))))</f>
        <v/>
      </c>
      <c r="AC203" s="121" t="str">
        <f t="array" ref="AC203">IF($D203="","",COUNT(IF(Inventory!$B$10:$B$1000=$B203,IF(Inventory!$C$10:$C$1000=$C203,IF(Inventory!$D$10:$D$1000=$D203,IF(Inventory!$J$10:$J$1000=freez,IF(Inventory!$P$10:$P$1000=AC$9,1)))))))</f>
        <v/>
      </c>
      <c r="AD203" s="121" t="str">
        <f t="array" ref="AD203">IF($D203="","",COUNT(IF(Inventory!$B$10:$B$1000=$B203,IF(Inventory!$C$10:$C$1000=$C203,IF(Inventory!$D$10:$D$1000=$D203,IF(Inventory!$J$10:$J$1000=freez,IF(Inventory!$P$10:$P$1000=AD$9,1)))))))</f>
        <v/>
      </c>
      <c r="AE203" s="122" t="str">
        <f t="shared" si="37"/>
        <v/>
      </c>
      <c r="AF203" s="121" t="str">
        <f t="array" ref="AF203">IF($D203="","",SUM(IF(Inventory!$B$10:$B$1000=$B203,IF(Inventory!$C$10:$C$1000=$C203,IF(Inventory!$D$10:$D$1000=$D203,IF(Inventory!$J$10:$J$1000=frig,Inventory!$AC$10:$AC$1000)))))+SUM(IF(Inventory!$B$10:$B$1000=$B203,IF(Inventory!$C$10:$C$1000=$C203,IF(Inventory!$D$10:$D$1000=$D203,IF(Inventory!$J$10:$J$1000=wicr,Inventory!$AC$10:$AC$1000))))))</f>
        <v/>
      </c>
      <c r="AG203" s="121" t="str">
        <f t="array" ref="AG203">IF($D203="","",SUM(IF(Inventory!$B$10:$B$1000=$B203,IF(Inventory!$C$10:$C$1000=$C203,IF(Inventory!$D$10:$D$1000=$D203,IF(Inventory!$J$10:$J$1000=frig,IF(Inventory!$P$10:$P$1000=AG$9,Inventory!$AC$10:$AC$1000))))))+SUM(IF(Inventory!$B$10:$B$1000=$B203,IF(Inventory!$C$10:$C$1000=$C203,IF(Inventory!$D$10:$D$1000=$D203,IF(Inventory!$J$10:$J$1000=wicr,IF(Inventory!$P$10:$P$1000=AG$9,Inventory!$AC$10:$AC$1000)))))))</f>
        <v/>
      </c>
      <c r="AH203" s="121" t="str">
        <f t="array" ref="AH203">IF($D203="","",SUM(IF(Inventory!$B$10:$B$1000=$B203,IF(Inventory!$C$10:$C$1000=$C203,IF(Inventory!$D$10:$D$1000=$D203,IF(Inventory!$J$10:$J$1000=frig,IF(Inventory!$P$10:$P$1000=AH$9,Inventory!$AC$10:$AC$1000))))))+SUM(IF(Inventory!$B$10:$B$1000=$B203,IF(Inventory!$C$10:$C$1000=$C203,IF(Inventory!$D$10:$D$1000=$D203,IF(Inventory!$J$10:$J$1000=wicr,IF(Inventory!$P$10:$P$1000=AH$9,Inventory!$AC$10:$AC$1000)))))))</f>
        <v/>
      </c>
      <c r="AI203" s="121" t="str">
        <f t="array" ref="AI203">IF($D203="","",SUM(IF(Inventory!$B$10:$B$1000=$B203,IF(Inventory!$C$10:$C$1000=$C203,IF(Inventory!$D$10:$D$1000=$D203,IF(Inventory!$J$10:$J$1000=frig,IF(Inventory!$P$10:$P$1000=AI$9,Inventory!$AC$10:$AC$1000))))))+SUM(IF(Inventory!$B$10:$B$1000=$B203,IF(Inventory!$C$10:$C$1000=$C203,IF(Inventory!$D$10:$D$1000=$D203,IF(Inventory!$J$10:$J$1000=wicr,IF(Inventory!$P$10:$P$1000=AI$9,Inventory!$AC$10:$AC$1000)))))))</f>
        <v/>
      </c>
      <c r="AJ203" s="121" t="str">
        <f t="array" ref="AJ203">IF($D203="","",SUM(IF(Inventory!$B$10:$B$1000=$B203,IF(Inventory!$C$10:$C$1000=$C203,IF(Inventory!$D$10:$D$1000=$D203,IF(Inventory!$J$10:$J$1000=frig,IF(Inventory!$P$10:$P$1000=AJ$9,Inventory!$AC$10:$AC$1000))))))+SUM(IF(Inventory!$B$10:$B$1000=$B203,IF(Inventory!$C$10:$C$1000=$C203,IF(Inventory!$D$10:$D$1000=$D203,IF(Inventory!$J$10:$J$1000=wicr,IF(Inventory!$P$10:$P$1000=AJ$9,Inventory!$AC$10:$AC$1000)))))))</f>
        <v/>
      </c>
      <c r="AK203" s="121" t="str">
        <f t="array" ref="AK203">IF($D203="","",SUM(IF(Inventory!$B$10:$B$1000=$B203,IF(Inventory!$C$10:$C$1000=$C203,IF(Inventory!$D$10:$D$1000=$D203,IF(Inventory!$J$10:$J$1000=frig,IF(Inventory!$P$10:$P$1000=AK$9,Inventory!$AC$10:$AC$1000))))))+SUM(IF(Inventory!$B$10:$B$1000=$B203,IF(Inventory!$C$10:$C$1000=$C203,IF(Inventory!$D$10:$D$1000=$D203,IF(Inventory!$J$10:$J$1000=wicr,IF(Inventory!$P$10:$P$1000=AK$9,Inventory!$AC$10:$AC$1000)))))))</f>
        <v/>
      </c>
      <c r="AL203" s="123" t="str">
        <f t="shared" si="38"/>
        <v/>
      </c>
      <c r="AM203" s="121" t="str">
        <f t="array" ref="AM203">IF($D203="","",SUM(IF(Inventory!$B$10:$B$1000=$B203,IF(Inventory!$C$10:$C$1000=$C203,IF(Inventory!$D$10:$D$1000=$D203,IF(Inventory!$J$10:$J$1000=freez,Inventory!$AD$10:$AD$1000)))))+SUM(IF(Inventory!$B$10:$B$1000=$B203,IF(Inventory!$C$10:$C$1000=$C203,IF(Inventory!$D$10:$D$1000=$D203,IF(Inventory!$J$10:$J$1000=wifr,Inventory!$AD$10:$AD$1000))))))</f>
        <v/>
      </c>
      <c r="AN203" s="121" t="str">
        <f t="array" ref="AN203">IF($D203="","",SUM(IF(Inventory!$B$10:$B$1000=$B203,IF(Inventory!$C$10:$C$1000=$C203,IF(Inventory!$D$10:$D$1000=$D203,IF(Inventory!$J$10:$J$1000=freez,IF(Inventory!$P$10:$P$1000=AN$9,Inventory!$AD$10:$AD$1000))))))+SUM(IF(Inventory!$B$10:$B$1000=$B203,IF(Inventory!$C$10:$C$1000=$C203,IF(Inventory!$D$10:$D$1000=$D203,IF(Inventory!$J$10:$J$1000=wifr,IF(Inventory!$P$10:$P$1000=AN$9,Inventory!$AD$10:$AD$1000)))))))</f>
        <v/>
      </c>
      <c r="AO203" s="121" t="str">
        <f t="array" ref="AO203">IF($D203="","",SUM(IF(Inventory!$B$10:$B$1000=$B203,IF(Inventory!$C$10:$C$1000=$C203,IF(Inventory!$D$10:$D$1000=$D203,IF(Inventory!$J$10:$J$1000=freez,IF(Inventory!$P$10:$P$1000=AO$9,Inventory!$AD$10:$AD$1000))))))+SUM(IF(Inventory!$B$10:$B$1000=$B203,IF(Inventory!$C$10:$C$1000=$C203,IF(Inventory!$D$10:$D$1000=$D203,IF(Inventory!$J$10:$J$1000=wifr,IF(Inventory!$P$10:$P$1000=AO$9,Inventory!$AD$10:$AD$1000)))))))</f>
        <v/>
      </c>
      <c r="AP203" s="121" t="str">
        <f t="array" ref="AP203">IF($D203="","",SUM(IF(Inventory!$B$10:$B$1000=$B203,IF(Inventory!$C$10:$C$1000=$C203,IF(Inventory!$D$10:$D$1000=$D203,IF(Inventory!$J$10:$J$1000=freez,IF(Inventory!$P$10:$P$1000=AP$9,Inventory!$AD$10:$AD$1000))))))+SUM(IF(Inventory!$B$10:$B$1000=$B203,IF(Inventory!$C$10:$C$1000=$C203,IF(Inventory!$D$10:$D$1000=$D203,IF(Inventory!$J$10:$J$1000=wifr,IF(Inventory!$P$10:$P$1000=AP$9,Inventory!$AD$10:$AD$1000)))))))</f>
        <v/>
      </c>
      <c r="AQ203" s="121" t="str">
        <f t="array" ref="AQ203">IF($D203="","",SUM(IF(Inventory!$B$10:$B$1000=$B203,IF(Inventory!$C$10:$C$1000=$C203,IF(Inventory!$D$10:$D$1000=$D203,IF(Inventory!$J$10:$J$1000=freez,IF(Inventory!$P$10:$P$1000=AQ$9,Inventory!$AD$10:$AD$1000))))))+SUM(IF(Inventory!$B$10:$B$1000=$B203,IF(Inventory!$C$10:$C$1000=$C203,IF(Inventory!$D$10:$D$1000=$D203,IF(Inventory!$J$10:$J$1000=wifr,IF(Inventory!$P$10:$P$1000=AQ$9,Inventory!$AD$10:$AD$1000)))))))</f>
        <v/>
      </c>
      <c r="AR203" s="121" t="str">
        <f t="array" ref="AR203">IF($D203="","",SUM(IF(Inventory!$B$10:$B$1000=$B203,IF(Inventory!$C$10:$C$1000=$C203,IF(Inventory!$D$10:$D$1000=$D203,IF(Inventory!$J$10:$J$1000=freez,IF(Inventory!$P$10:$P$1000=AR$9,Inventory!$AD$10:$AD$1000))))))+SUM(IF(Inventory!$B$10:$B$1000=$B203,IF(Inventory!$C$10:$C$1000=$C203,IF(Inventory!$D$10:$D$1000=$D203,IF(Inventory!$J$10:$J$1000=wifr,IF(Inventory!$P$10:$P$1000=AR$9,Inventory!$AD$10:$AD$1000)))))))</f>
        <v/>
      </c>
      <c r="AS203" s="124" t="str">
        <f t="shared" si="39"/>
        <v/>
      </c>
      <c r="AU203" s="352"/>
      <c r="AV203" s="352"/>
      <c r="AX203" s="125">
        <f>IF($C203="",0,Prog!$H201*AX$6*($AU203+$AV203)/12000)</f>
        <v>0</v>
      </c>
      <c r="AY203" s="125">
        <f>IF($C203="",0,Prog!$H201*AY$6*($AU203+$AV203)/12000)</f>
        <v>0</v>
      </c>
      <c r="AZ203" s="121"/>
    </row>
    <row r="204" spans="1:52" ht="16.5" x14ac:dyDescent="0.3">
      <c r="A204" s="279" t="str">
        <f>IF(Prog!B202="","",Prog!B202)</f>
        <v/>
      </c>
      <c r="B204" s="279" t="str">
        <f>IF(Prog!C202="","",Prog!C202)</f>
        <v/>
      </c>
      <c r="C204" s="279" t="str">
        <f>IF(Prog!D202="","",Prog!D202)</f>
        <v/>
      </c>
      <c r="D204" s="120"/>
      <c r="E204" s="121" t="str">
        <f t="array" ref="E204">IF($D204="","",COUNT(IF(Inventory!$B$10:$B$1000=$B204,IF(Inventory!$C$10:$C$1000=$C204,IF(Inventory!$D$10:$D$1000=$D204,IF(Inventory!$P$10:$P$1000=E$9,1))))))</f>
        <v/>
      </c>
      <c r="F204" s="121" t="str">
        <f t="array" ref="F204">IF($D204="","",COUNT(IF(Inventory!$B$10:$B$1000=$B204,IF(Inventory!$C$10:$C$1000=$C204,IF(Inventory!$D$10:$D$1000=$D204,IF(Inventory!$P$10:$P$1000=F$9,1))))))</f>
        <v/>
      </c>
      <c r="G204" s="121" t="str">
        <f t="array" ref="G204">IF($D204="","",COUNT(IF(Inventory!$B$10:$B$1000=$B204,IF(Inventory!$C$10:$C$1000=$C204,IF(Inventory!$D$10:$D$1000=$D204,IF(Inventory!$P$10:$P$1000=G$9,1))))))</f>
        <v/>
      </c>
      <c r="H204" s="121" t="str">
        <f t="array" ref="H204">IF($D204="","",COUNT(IF(Inventory!$B$10:$B$1000=$B204,IF(Inventory!$C$10:$C$1000=$C204,IF(Inventory!$D$10:$D$1000=$D204,IF(Inventory!$P$10:$P$1000=H$9,1))))))</f>
        <v/>
      </c>
      <c r="I204" s="121" t="str">
        <f t="array" ref="I204">IF($D204="","",COUNT(IF(Inventory!$B$10:$B$1000=$B204,IF(Inventory!$C$10:$C$1000=$C204,IF(Inventory!$D$10:$D$1000=$D204,IF(Inventory!$P$10:$P$1000=I$9,1))))))</f>
        <v/>
      </c>
      <c r="J204" s="121">
        <f t="shared" si="34"/>
        <v>0</v>
      </c>
      <c r="K204" s="121" t="str">
        <f t="array" ref="K204">IF($D204="","",COUNT(IF(Inventory!$B$10:$B$1000=$B204,IF(Inventory!$C$10:$C$1000=$C204,IF(Inventory!$D$10:$D$1000=$D204,IF(Inventory!$J$10:$J$1000=wicr,1)))))+COUNT(IF(Inventory!$B$10:$B$1000=$B204,IF(Inventory!$C$10:$C$1000=$C204,IF(Inventory!$D$10:$D$1000=$D204,IF(Inventory!$J$10:$J$1000=wifr,1))))))</f>
        <v/>
      </c>
      <c r="L204" s="121" t="str">
        <f t="array" ref="L204">IF($D204="","",COUNT(IF(Inventory!$B$10:$B$1000=$B204,IF(Inventory!$C$10:$C$1000=$C204,IF(Inventory!$D$10:$D$1000=$D204,IF(Inventory!$J$10:$J$1000=wicr,IF(Inventory!$P$10:$P$1000=L$9,1))))))+COUNT(IF(Inventory!$B$10:$B$1000=$B204,IF(Inventory!$C$10:$C$1000=$C204,IF(Inventory!$D$10:$D$1000=$D204,IF(Inventory!$J$10:$J$1000=wifr,IF(Inventory!$P$10:$P$1000=L$9,1)))))))</f>
        <v/>
      </c>
      <c r="M204" s="121" t="str">
        <f t="array" ref="M204">IF($D204="","",COUNT(IF(Inventory!$B$10:$B$1000=$B204,IF(Inventory!$C$10:$C$1000=$C204,IF(Inventory!$D$10:$D$1000=$D204,IF(Inventory!$J$10:$J$1000=wicr,IF(Inventory!$P$10:$P$1000=M$9,1))))))+COUNT(IF(Inventory!$B$10:$B$1000=$B204,IF(Inventory!$C$10:$C$1000=$C204,IF(Inventory!$D$10:$D$1000=$D204,IF(Inventory!$J$10:$J$1000=wifr,IF(Inventory!$P$10:$P$1000=M$9,1)))))))</f>
        <v/>
      </c>
      <c r="N204" s="121" t="str">
        <f t="array" ref="N204">IF($D204="","",COUNT(IF(Inventory!$B$10:$B$1000=$B204,IF(Inventory!$C$10:$C$1000=$C204,IF(Inventory!$D$10:$D$1000=$D204,IF(Inventory!$J$10:$J$1000=wicr,IF(Inventory!$P$10:$P$1000=N$9,1))))))+COUNT(IF(Inventory!$B$10:$B$1000=$B204,IF(Inventory!$C$10:$C$1000=$C204,IF(Inventory!$D$10:$D$1000=$D204,IF(Inventory!$J$10:$J$1000=wifr,IF(Inventory!$P$10:$P$1000=N$9,1)))))))</f>
        <v/>
      </c>
      <c r="O204" s="121" t="str">
        <f t="array" ref="O204">IF($D204="","",COUNT(IF(Inventory!$B$10:$B$1000=$B204,IF(Inventory!$C$10:$C$1000=$C204,IF(Inventory!$D$10:$D$1000=$D204,IF(Inventory!$J$10:$J$1000=wicr,IF(Inventory!$P$10:$P$1000=O$9,1))))))+COUNT(IF(Inventory!$B$10:$B$1000=$B204,IF(Inventory!$C$10:$C$1000=$C204,IF(Inventory!$D$10:$D$1000=$D204,IF(Inventory!$J$10:$J$1000=wifr,IF(Inventory!$P$10:$P$1000=O$9,1)))))))</f>
        <v/>
      </c>
      <c r="P204" s="121" t="str">
        <f t="array" ref="P204">IF($D204="","",COUNT(IF(Inventory!$B$10:$B$1000=$B204,IF(Inventory!$C$10:$C$1000=$C204,IF(Inventory!$D$10:$D$1000=$D204,IF(Inventory!$J$10:$J$1000=wicr,IF(Inventory!$P$10:$P$1000=P$9,1))))))+COUNT(IF(Inventory!$B$10:$B$1000=$B204,IF(Inventory!$C$10:$C$1000=$C204,IF(Inventory!$D$10:$D$1000=$D204,IF(Inventory!$J$10:$J$1000=wifr,IF(Inventory!$P$10:$P$1000=P$9,1)))))))</f>
        <v/>
      </c>
      <c r="Q204" s="122" t="str">
        <f t="shared" si="35"/>
        <v/>
      </c>
      <c r="R204" s="121" t="str">
        <f t="array" ref="R204">IF($D204="","",COUNT(IF(Inventory!$B$10:$B$1000=$B204,IF(Inventory!$C$10:$C$1000=$C204,IF(Inventory!$D$10:$D$1000=$D204,IF(Inventory!$J$10:$J$1000=frig,1))))))</f>
        <v/>
      </c>
      <c r="S204" s="121" t="str">
        <f t="array" ref="S204">IF($D204="","",COUNT(IF(Inventory!$B$10:$B$1000=$B204,IF(Inventory!$C$10:$C$1000=$C204,IF(Inventory!$D$10:$D$1000=$D204,IF(Inventory!$J$10:$J$1000=frig,IF(Inventory!$P$10:$P$1000=S$9,1)))))))</f>
        <v/>
      </c>
      <c r="T204" s="121" t="str">
        <f t="array" ref="T204">IF($D204="","",COUNT(IF(Inventory!$B$10:$B$1000=$B204,IF(Inventory!$C$10:$C$1000=$C204,IF(Inventory!$D$10:$D$1000=$D204,IF(Inventory!$J$10:$J$1000=frig,IF(Inventory!$P$10:$P$1000=T$9,1)))))))</f>
        <v/>
      </c>
      <c r="U204" s="121" t="str">
        <f t="array" ref="U204">IF($D204="","",COUNT(IF(Inventory!$B$10:$B$1000=$B204,IF(Inventory!$C$10:$C$1000=$C204,IF(Inventory!$D$10:$D$1000=$D204,IF(Inventory!$J$10:$J$1000=frig,IF(Inventory!$P$10:$P$1000=U$9,1)))))))</f>
        <v/>
      </c>
      <c r="V204" s="121" t="str">
        <f t="array" ref="V204">IF($D204="","",COUNT(IF(Inventory!$B$10:$B$1000=$B204,IF(Inventory!$C$10:$C$1000=$C204,IF(Inventory!$D$10:$D$1000=$D204,IF(Inventory!$J$10:$J$1000=frig,IF(Inventory!$P$10:$P$1000=V$9,1)))))))</f>
        <v/>
      </c>
      <c r="W204" s="121" t="str">
        <f t="array" ref="W204">IF($D204="","",COUNT(IF(Inventory!$B$10:$B$1000=$B204,IF(Inventory!$C$10:$C$1000=$C204,IF(Inventory!$D$10:$D$1000=$D204,IF(Inventory!$J$10:$J$1000=frig,IF(Inventory!$P$10:$P$1000=W$9,1)))))))</f>
        <v/>
      </c>
      <c r="X204" s="122" t="str">
        <f t="shared" si="36"/>
        <v/>
      </c>
      <c r="Y204" s="121" t="str">
        <f t="array" ref="Y204">IF($D204="","",COUNT(IF(Inventory!$B$10:$B$1000=$B204,IF(Inventory!$C$10:$C$1000=$C204,IF(Inventory!$D$10:$D$1000=$D204,IF(Inventory!$J$10:$J$1000=freez,1))))))</f>
        <v/>
      </c>
      <c r="Z204" s="121" t="str">
        <f t="array" ref="Z204">IF($D204="","",COUNT(IF(Inventory!$B$10:$B$1000=$B204,IF(Inventory!$C$10:$C$1000=$C204,IF(Inventory!$D$10:$D$1000=$D204,IF(Inventory!$J$10:$J$1000=freez,IF(Inventory!$P$10:$P$1000=Z$9,1)))))))</f>
        <v/>
      </c>
      <c r="AA204" s="121" t="str">
        <f t="array" ref="AA204">IF($D204="","",COUNT(IF(Inventory!$B$10:$B$1000=$B204,IF(Inventory!$C$10:$C$1000=$C204,IF(Inventory!$D$10:$D$1000=$D204,IF(Inventory!$J$10:$J$1000=freez,IF(Inventory!$P$10:$P$1000=AA$9,1)))))))</f>
        <v/>
      </c>
      <c r="AB204" s="121" t="str">
        <f t="array" ref="AB204">IF($D204="","",COUNT(IF(Inventory!$B$10:$B$1000=$B204,IF(Inventory!$C$10:$C$1000=$C204,IF(Inventory!$D$10:$D$1000=$D204,IF(Inventory!$J$10:$J$1000=freez,IF(Inventory!$P$10:$P$1000=AB$9,1)))))))</f>
        <v/>
      </c>
      <c r="AC204" s="121" t="str">
        <f t="array" ref="AC204">IF($D204="","",COUNT(IF(Inventory!$B$10:$B$1000=$B204,IF(Inventory!$C$10:$C$1000=$C204,IF(Inventory!$D$10:$D$1000=$D204,IF(Inventory!$J$10:$J$1000=freez,IF(Inventory!$P$10:$P$1000=AC$9,1)))))))</f>
        <v/>
      </c>
      <c r="AD204" s="121" t="str">
        <f t="array" ref="AD204">IF($D204="","",COUNT(IF(Inventory!$B$10:$B$1000=$B204,IF(Inventory!$C$10:$C$1000=$C204,IF(Inventory!$D$10:$D$1000=$D204,IF(Inventory!$J$10:$J$1000=freez,IF(Inventory!$P$10:$P$1000=AD$9,1)))))))</f>
        <v/>
      </c>
      <c r="AE204" s="122" t="str">
        <f t="shared" si="37"/>
        <v/>
      </c>
      <c r="AF204" s="121" t="str">
        <f t="array" ref="AF204">IF($D204="","",SUM(IF(Inventory!$B$10:$B$1000=$B204,IF(Inventory!$C$10:$C$1000=$C204,IF(Inventory!$D$10:$D$1000=$D204,IF(Inventory!$J$10:$J$1000=frig,Inventory!$AC$10:$AC$1000)))))+SUM(IF(Inventory!$B$10:$B$1000=$B204,IF(Inventory!$C$10:$C$1000=$C204,IF(Inventory!$D$10:$D$1000=$D204,IF(Inventory!$J$10:$J$1000=wicr,Inventory!$AC$10:$AC$1000))))))</f>
        <v/>
      </c>
      <c r="AG204" s="121" t="str">
        <f t="array" ref="AG204">IF($D204="","",SUM(IF(Inventory!$B$10:$B$1000=$B204,IF(Inventory!$C$10:$C$1000=$C204,IF(Inventory!$D$10:$D$1000=$D204,IF(Inventory!$J$10:$J$1000=frig,IF(Inventory!$P$10:$P$1000=AG$9,Inventory!$AC$10:$AC$1000))))))+SUM(IF(Inventory!$B$10:$B$1000=$B204,IF(Inventory!$C$10:$C$1000=$C204,IF(Inventory!$D$10:$D$1000=$D204,IF(Inventory!$J$10:$J$1000=wicr,IF(Inventory!$P$10:$P$1000=AG$9,Inventory!$AC$10:$AC$1000)))))))</f>
        <v/>
      </c>
      <c r="AH204" s="121" t="str">
        <f t="array" ref="AH204">IF($D204="","",SUM(IF(Inventory!$B$10:$B$1000=$B204,IF(Inventory!$C$10:$C$1000=$C204,IF(Inventory!$D$10:$D$1000=$D204,IF(Inventory!$J$10:$J$1000=frig,IF(Inventory!$P$10:$P$1000=AH$9,Inventory!$AC$10:$AC$1000))))))+SUM(IF(Inventory!$B$10:$B$1000=$B204,IF(Inventory!$C$10:$C$1000=$C204,IF(Inventory!$D$10:$D$1000=$D204,IF(Inventory!$J$10:$J$1000=wicr,IF(Inventory!$P$10:$P$1000=AH$9,Inventory!$AC$10:$AC$1000)))))))</f>
        <v/>
      </c>
      <c r="AI204" s="121" t="str">
        <f t="array" ref="AI204">IF($D204="","",SUM(IF(Inventory!$B$10:$B$1000=$B204,IF(Inventory!$C$10:$C$1000=$C204,IF(Inventory!$D$10:$D$1000=$D204,IF(Inventory!$J$10:$J$1000=frig,IF(Inventory!$P$10:$P$1000=AI$9,Inventory!$AC$10:$AC$1000))))))+SUM(IF(Inventory!$B$10:$B$1000=$B204,IF(Inventory!$C$10:$C$1000=$C204,IF(Inventory!$D$10:$D$1000=$D204,IF(Inventory!$J$10:$J$1000=wicr,IF(Inventory!$P$10:$P$1000=AI$9,Inventory!$AC$10:$AC$1000)))))))</f>
        <v/>
      </c>
      <c r="AJ204" s="121" t="str">
        <f t="array" ref="AJ204">IF($D204="","",SUM(IF(Inventory!$B$10:$B$1000=$B204,IF(Inventory!$C$10:$C$1000=$C204,IF(Inventory!$D$10:$D$1000=$D204,IF(Inventory!$J$10:$J$1000=frig,IF(Inventory!$P$10:$P$1000=AJ$9,Inventory!$AC$10:$AC$1000))))))+SUM(IF(Inventory!$B$10:$B$1000=$B204,IF(Inventory!$C$10:$C$1000=$C204,IF(Inventory!$D$10:$D$1000=$D204,IF(Inventory!$J$10:$J$1000=wicr,IF(Inventory!$P$10:$P$1000=AJ$9,Inventory!$AC$10:$AC$1000)))))))</f>
        <v/>
      </c>
      <c r="AK204" s="121" t="str">
        <f t="array" ref="AK204">IF($D204="","",SUM(IF(Inventory!$B$10:$B$1000=$B204,IF(Inventory!$C$10:$C$1000=$C204,IF(Inventory!$D$10:$D$1000=$D204,IF(Inventory!$J$10:$J$1000=frig,IF(Inventory!$P$10:$P$1000=AK$9,Inventory!$AC$10:$AC$1000))))))+SUM(IF(Inventory!$B$10:$B$1000=$B204,IF(Inventory!$C$10:$C$1000=$C204,IF(Inventory!$D$10:$D$1000=$D204,IF(Inventory!$J$10:$J$1000=wicr,IF(Inventory!$P$10:$P$1000=AK$9,Inventory!$AC$10:$AC$1000)))))))</f>
        <v/>
      </c>
      <c r="AL204" s="123" t="str">
        <f t="shared" si="38"/>
        <v/>
      </c>
      <c r="AM204" s="121" t="str">
        <f t="array" ref="AM204">IF($D204="","",SUM(IF(Inventory!$B$10:$B$1000=$B204,IF(Inventory!$C$10:$C$1000=$C204,IF(Inventory!$D$10:$D$1000=$D204,IF(Inventory!$J$10:$J$1000=freez,Inventory!$AD$10:$AD$1000)))))+SUM(IF(Inventory!$B$10:$B$1000=$B204,IF(Inventory!$C$10:$C$1000=$C204,IF(Inventory!$D$10:$D$1000=$D204,IF(Inventory!$J$10:$J$1000=wifr,Inventory!$AD$10:$AD$1000))))))</f>
        <v/>
      </c>
      <c r="AN204" s="121" t="str">
        <f t="array" ref="AN204">IF($D204="","",SUM(IF(Inventory!$B$10:$B$1000=$B204,IF(Inventory!$C$10:$C$1000=$C204,IF(Inventory!$D$10:$D$1000=$D204,IF(Inventory!$J$10:$J$1000=freez,IF(Inventory!$P$10:$P$1000=AN$9,Inventory!$AD$10:$AD$1000))))))+SUM(IF(Inventory!$B$10:$B$1000=$B204,IF(Inventory!$C$10:$C$1000=$C204,IF(Inventory!$D$10:$D$1000=$D204,IF(Inventory!$J$10:$J$1000=wifr,IF(Inventory!$P$10:$P$1000=AN$9,Inventory!$AD$10:$AD$1000)))))))</f>
        <v/>
      </c>
      <c r="AO204" s="121" t="str">
        <f t="array" ref="AO204">IF($D204="","",SUM(IF(Inventory!$B$10:$B$1000=$B204,IF(Inventory!$C$10:$C$1000=$C204,IF(Inventory!$D$10:$D$1000=$D204,IF(Inventory!$J$10:$J$1000=freez,IF(Inventory!$P$10:$P$1000=AO$9,Inventory!$AD$10:$AD$1000))))))+SUM(IF(Inventory!$B$10:$B$1000=$B204,IF(Inventory!$C$10:$C$1000=$C204,IF(Inventory!$D$10:$D$1000=$D204,IF(Inventory!$J$10:$J$1000=wifr,IF(Inventory!$P$10:$P$1000=AO$9,Inventory!$AD$10:$AD$1000)))))))</f>
        <v/>
      </c>
      <c r="AP204" s="121" t="str">
        <f t="array" ref="AP204">IF($D204="","",SUM(IF(Inventory!$B$10:$B$1000=$B204,IF(Inventory!$C$10:$C$1000=$C204,IF(Inventory!$D$10:$D$1000=$D204,IF(Inventory!$J$10:$J$1000=freez,IF(Inventory!$P$10:$P$1000=AP$9,Inventory!$AD$10:$AD$1000))))))+SUM(IF(Inventory!$B$10:$B$1000=$B204,IF(Inventory!$C$10:$C$1000=$C204,IF(Inventory!$D$10:$D$1000=$D204,IF(Inventory!$J$10:$J$1000=wifr,IF(Inventory!$P$10:$P$1000=AP$9,Inventory!$AD$10:$AD$1000)))))))</f>
        <v/>
      </c>
      <c r="AQ204" s="121" t="str">
        <f t="array" ref="AQ204">IF($D204="","",SUM(IF(Inventory!$B$10:$B$1000=$B204,IF(Inventory!$C$10:$C$1000=$C204,IF(Inventory!$D$10:$D$1000=$D204,IF(Inventory!$J$10:$J$1000=freez,IF(Inventory!$P$10:$P$1000=AQ$9,Inventory!$AD$10:$AD$1000))))))+SUM(IF(Inventory!$B$10:$B$1000=$B204,IF(Inventory!$C$10:$C$1000=$C204,IF(Inventory!$D$10:$D$1000=$D204,IF(Inventory!$J$10:$J$1000=wifr,IF(Inventory!$P$10:$P$1000=AQ$9,Inventory!$AD$10:$AD$1000)))))))</f>
        <v/>
      </c>
      <c r="AR204" s="121" t="str">
        <f t="array" ref="AR204">IF($D204="","",SUM(IF(Inventory!$B$10:$B$1000=$B204,IF(Inventory!$C$10:$C$1000=$C204,IF(Inventory!$D$10:$D$1000=$D204,IF(Inventory!$J$10:$J$1000=freez,IF(Inventory!$P$10:$P$1000=AR$9,Inventory!$AD$10:$AD$1000))))))+SUM(IF(Inventory!$B$10:$B$1000=$B204,IF(Inventory!$C$10:$C$1000=$C204,IF(Inventory!$D$10:$D$1000=$D204,IF(Inventory!$J$10:$J$1000=wifr,IF(Inventory!$P$10:$P$1000=AR$9,Inventory!$AD$10:$AD$1000)))))))</f>
        <v/>
      </c>
      <c r="AS204" s="124" t="str">
        <f t="shared" si="39"/>
        <v/>
      </c>
      <c r="AU204" s="352"/>
      <c r="AV204" s="352"/>
      <c r="AX204" s="125">
        <f>IF($C204="",0,Prog!$H202*AX$6*($AU204+$AV204)/12000)</f>
        <v>0</v>
      </c>
      <c r="AY204" s="125">
        <f>IF($C204="",0,Prog!$H202*AY$6*($AU204+$AV204)/12000)</f>
        <v>0</v>
      </c>
      <c r="AZ204" s="121"/>
    </row>
    <row r="205" spans="1:52" ht="16.5" x14ac:dyDescent="0.3">
      <c r="A205" s="279" t="str">
        <f>IF(Prog!B203="","",Prog!B203)</f>
        <v/>
      </c>
      <c r="B205" s="279" t="str">
        <f>IF(Prog!C203="","",Prog!C203)</f>
        <v/>
      </c>
      <c r="C205" s="279" t="str">
        <f>IF(Prog!D203="","",Prog!D203)</f>
        <v/>
      </c>
      <c r="D205" s="120"/>
      <c r="E205" s="121" t="str">
        <f t="array" ref="E205">IF($D205="","",COUNT(IF(Inventory!$B$10:$B$1000=$B205,IF(Inventory!$C$10:$C$1000=$C205,IF(Inventory!$D$10:$D$1000=$D205,IF(Inventory!$P$10:$P$1000=E$9,1))))))</f>
        <v/>
      </c>
      <c r="F205" s="121" t="str">
        <f t="array" ref="F205">IF($D205="","",COUNT(IF(Inventory!$B$10:$B$1000=$B205,IF(Inventory!$C$10:$C$1000=$C205,IF(Inventory!$D$10:$D$1000=$D205,IF(Inventory!$P$10:$P$1000=F$9,1))))))</f>
        <v/>
      </c>
      <c r="G205" s="121" t="str">
        <f t="array" ref="G205">IF($D205="","",COUNT(IF(Inventory!$B$10:$B$1000=$B205,IF(Inventory!$C$10:$C$1000=$C205,IF(Inventory!$D$10:$D$1000=$D205,IF(Inventory!$P$10:$P$1000=G$9,1))))))</f>
        <v/>
      </c>
      <c r="H205" s="121" t="str">
        <f t="array" ref="H205">IF($D205="","",COUNT(IF(Inventory!$B$10:$B$1000=$B205,IF(Inventory!$C$10:$C$1000=$C205,IF(Inventory!$D$10:$D$1000=$D205,IF(Inventory!$P$10:$P$1000=H$9,1))))))</f>
        <v/>
      </c>
      <c r="I205" s="121" t="str">
        <f t="array" ref="I205">IF($D205="","",COUNT(IF(Inventory!$B$10:$B$1000=$B205,IF(Inventory!$C$10:$C$1000=$C205,IF(Inventory!$D$10:$D$1000=$D205,IF(Inventory!$P$10:$P$1000=I$9,1))))))</f>
        <v/>
      </c>
      <c r="J205" s="121">
        <f t="shared" si="34"/>
        <v>0</v>
      </c>
      <c r="K205" s="121" t="str">
        <f t="array" ref="K205">IF($D205="","",COUNT(IF(Inventory!$B$10:$B$1000=$B205,IF(Inventory!$C$10:$C$1000=$C205,IF(Inventory!$D$10:$D$1000=$D205,IF(Inventory!$J$10:$J$1000=wicr,1)))))+COUNT(IF(Inventory!$B$10:$B$1000=$B205,IF(Inventory!$C$10:$C$1000=$C205,IF(Inventory!$D$10:$D$1000=$D205,IF(Inventory!$J$10:$J$1000=wifr,1))))))</f>
        <v/>
      </c>
      <c r="L205" s="121" t="str">
        <f t="array" ref="L205">IF($D205="","",COUNT(IF(Inventory!$B$10:$B$1000=$B205,IF(Inventory!$C$10:$C$1000=$C205,IF(Inventory!$D$10:$D$1000=$D205,IF(Inventory!$J$10:$J$1000=wicr,IF(Inventory!$P$10:$P$1000=L$9,1))))))+COUNT(IF(Inventory!$B$10:$B$1000=$B205,IF(Inventory!$C$10:$C$1000=$C205,IF(Inventory!$D$10:$D$1000=$D205,IF(Inventory!$J$10:$J$1000=wifr,IF(Inventory!$P$10:$P$1000=L$9,1)))))))</f>
        <v/>
      </c>
      <c r="M205" s="121" t="str">
        <f t="array" ref="M205">IF($D205="","",COUNT(IF(Inventory!$B$10:$B$1000=$B205,IF(Inventory!$C$10:$C$1000=$C205,IF(Inventory!$D$10:$D$1000=$D205,IF(Inventory!$J$10:$J$1000=wicr,IF(Inventory!$P$10:$P$1000=M$9,1))))))+COUNT(IF(Inventory!$B$10:$B$1000=$B205,IF(Inventory!$C$10:$C$1000=$C205,IF(Inventory!$D$10:$D$1000=$D205,IF(Inventory!$J$10:$J$1000=wifr,IF(Inventory!$P$10:$P$1000=M$9,1)))))))</f>
        <v/>
      </c>
      <c r="N205" s="121" t="str">
        <f t="array" ref="N205">IF($D205="","",COUNT(IF(Inventory!$B$10:$B$1000=$B205,IF(Inventory!$C$10:$C$1000=$C205,IF(Inventory!$D$10:$D$1000=$D205,IF(Inventory!$J$10:$J$1000=wicr,IF(Inventory!$P$10:$P$1000=N$9,1))))))+COUNT(IF(Inventory!$B$10:$B$1000=$B205,IF(Inventory!$C$10:$C$1000=$C205,IF(Inventory!$D$10:$D$1000=$D205,IF(Inventory!$J$10:$J$1000=wifr,IF(Inventory!$P$10:$P$1000=N$9,1)))))))</f>
        <v/>
      </c>
      <c r="O205" s="121" t="str">
        <f t="array" ref="O205">IF($D205="","",COUNT(IF(Inventory!$B$10:$B$1000=$B205,IF(Inventory!$C$10:$C$1000=$C205,IF(Inventory!$D$10:$D$1000=$D205,IF(Inventory!$J$10:$J$1000=wicr,IF(Inventory!$P$10:$P$1000=O$9,1))))))+COUNT(IF(Inventory!$B$10:$B$1000=$B205,IF(Inventory!$C$10:$C$1000=$C205,IF(Inventory!$D$10:$D$1000=$D205,IF(Inventory!$J$10:$J$1000=wifr,IF(Inventory!$P$10:$P$1000=O$9,1)))))))</f>
        <v/>
      </c>
      <c r="P205" s="121" t="str">
        <f t="array" ref="P205">IF($D205="","",COUNT(IF(Inventory!$B$10:$B$1000=$B205,IF(Inventory!$C$10:$C$1000=$C205,IF(Inventory!$D$10:$D$1000=$D205,IF(Inventory!$J$10:$J$1000=wicr,IF(Inventory!$P$10:$P$1000=P$9,1))))))+COUNT(IF(Inventory!$B$10:$B$1000=$B205,IF(Inventory!$C$10:$C$1000=$C205,IF(Inventory!$D$10:$D$1000=$D205,IF(Inventory!$J$10:$J$1000=wifr,IF(Inventory!$P$10:$P$1000=P$9,1)))))))</f>
        <v/>
      </c>
      <c r="Q205" s="122" t="str">
        <f t="shared" si="35"/>
        <v/>
      </c>
      <c r="R205" s="121" t="str">
        <f t="array" ref="R205">IF($D205="","",COUNT(IF(Inventory!$B$10:$B$1000=$B205,IF(Inventory!$C$10:$C$1000=$C205,IF(Inventory!$D$10:$D$1000=$D205,IF(Inventory!$J$10:$J$1000=frig,1))))))</f>
        <v/>
      </c>
      <c r="S205" s="121" t="str">
        <f t="array" ref="S205">IF($D205="","",COUNT(IF(Inventory!$B$10:$B$1000=$B205,IF(Inventory!$C$10:$C$1000=$C205,IF(Inventory!$D$10:$D$1000=$D205,IF(Inventory!$J$10:$J$1000=frig,IF(Inventory!$P$10:$P$1000=S$9,1)))))))</f>
        <v/>
      </c>
      <c r="T205" s="121" t="str">
        <f t="array" ref="T205">IF($D205="","",COUNT(IF(Inventory!$B$10:$B$1000=$B205,IF(Inventory!$C$10:$C$1000=$C205,IF(Inventory!$D$10:$D$1000=$D205,IF(Inventory!$J$10:$J$1000=frig,IF(Inventory!$P$10:$P$1000=T$9,1)))))))</f>
        <v/>
      </c>
      <c r="U205" s="121" t="str">
        <f t="array" ref="U205">IF($D205="","",COUNT(IF(Inventory!$B$10:$B$1000=$B205,IF(Inventory!$C$10:$C$1000=$C205,IF(Inventory!$D$10:$D$1000=$D205,IF(Inventory!$J$10:$J$1000=frig,IF(Inventory!$P$10:$P$1000=U$9,1)))))))</f>
        <v/>
      </c>
      <c r="V205" s="121" t="str">
        <f t="array" ref="V205">IF($D205="","",COUNT(IF(Inventory!$B$10:$B$1000=$B205,IF(Inventory!$C$10:$C$1000=$C205,IF(Inventory!$D$10:$D$1000=$D205,IF(Inventory!$J$10:$J$1000=frig,IF(Inventory!$P$10:$P$1000=V$9,1)))))))</f>
        <v/>
      </c>
      <c r="W205" s="121" t="str">
        <f t="array" ref="W205">IF($D205="","",COUNT(IF(Inventory!$B$10:$B$1000=$B205,IF(Inventory!$C$10:$C$1000=$C205,IF(Inventory!$D$10:$D$1000=$D205,IF(Inventory!$J$10:$J$1000=frig,IF(Inventory!$P$10:$P$1000=W$9,1)))))))</f>
        <v/>
      </c>
      <c r="X205" s="122" t="str">
        <f t="shared" si="36"/>
        <v/>
      </c>
      <c r="Y205" s="121" t="str">
        <f t="array" ref="Y205">IF($D205="","",COUNT(IF(Inventory!$B$10:$B$1000=$B205,IF(Inventory!$C$10:$C$1000=$C205,IF(Inventory!$D$10:$D$1000=$D205,IF(Inventory!$J$10:$J$1000=freez,1))))))</f>
        <v/>
      </c>
      <c r="Z205" s="121" t="str">
        <f t="array" ref="Z205">IF($D205="","",COUNT(IF(Inventory!$B$10:$B$1000=$B205,IF(Inventory!$C$10:$C$1000=$C205,IF(Inventory!$D$10:$D$1000=$D205,IF(Inventory!$J$10:$J$1000=freez,IF(Inventory!$P$10:$P$1000=Z$9,1)))))))</f>
        <v/>
      </c>
      <c r="AA205" s="121" t="str">
        <f t="array" ref="AA205">IF($D205="","",COUNT(IF(Inventory!$B$10:$B$1000=$B205,IF(Inventory!$C$10:$C$1000=$C205,IF(Inventory!$D$10:$D$1000=$D205,IF(Inventory!$J$10:$J$1000=freez,IF(Inventory!$P$10:$P$1000=AA$9,1)))))))</f>
        <v/>
      </c>
      <c r="AB205" s="121" t="str">
        <f t="array" ref="AB205">IF($D205="","",COUNT(IF(Inventory!$B$10:$B$1000=$B205,IF(Inventory!$C$10:$C$1000=$C205,IF(Inventory!$D$10:$D$1000=$D205,IF(Inventory!$J$10:$J$1000=freez,IF(Inventory!$P$10:$P$1000=AB$9,1)))))))</f>
        <v/>
      </c>
      <c r="AC205" s="121" t="str">
        <f t="array" ref="AC205">IF($D205="","",COUNT(IF(Inventory!$B$10:$B$1000=$B205,IF(Inventory!$C$10:$C$1000=$C205,IF(Inventory!$D$10:$D$1000=$D205,IF(Inventory!$J$10:$J$1000=freez,IF(Inventory!$P$10:$P$1000=AC$9,1)))))))</f>
        <v/>
      </c>
      <c r="AD205" s="121" t="str">
        <f t="array" ref="AD205">IF($D205="","",COUNT(IF(Inventory!$B$10:$B$1000=$B205,IF(Inventory!$C$10:$C$1000=$C205,IF(Inventory!$D$10:$D$1000=$D205,IF(Inventory!$J$10:$J$1000=freez,IF(Inventory!$P$10:$P$1000=AD$9,1)))))))</f>
        <v/>
      </c>
      <c r="AE205" s="122" t="str">
        <f t="shared" si="37"/>
        <v/>
      </c>
      <c r="AF205" s="121" t="str">
        <f t="array" ref="AF205">IF($D205="","",SUM(IF(Inventory!$B$10:$B$1000=$B205,IF(Inventory!$C$10:$C$1000=$C205,IF(Inventory!$D$10:$D$1000=$D205,IF(Inventory!$J$10:$J$1000=frig,Inventory!$AC$10:$AC$1000)))))+SUM(IF(Inventory!$B$10:$B$1000=$B205,IF(Inventory!$C$10:$C$1000=$C205,IF(Inventory!$D$10:$D$1000=$D205,IF(Inventory!$J$10:$J$1000=wicr,Inventory!$AC$10:$AC$1000))))))</f>
        <v/>
      </c>
      <c r="AG205" s="121" t="str">
        <f t="array" ref="AG205">IF($D205="","",SUM(IF(Inventory!$B$10:$B$1000=$B205,IF(Inventory!$C$10:$C$1000=$C205,IF(Inventory!$D$10:$D$1000=$D205,IF(Inventory!$J$10:$J$1000=frig,IF(Inventory!$P$10:$P$1000=AG$9,Inventory!$AC$10:$AC$1000))))))+SUM(IF(Inventory!$B$10:$B$1000=$B205,IF(Inventory!$C$10:$C$1000=$C205,IF(Inventory!$D$10:$D$1000=$D205,IF(Inventory!$J$10:$J$1000=wicr,IF(Inventory!$P$10:$P$1000=AG$9,Inventory!$AC$10:$AC$1000)))))))</f>
        <v/>
      </c>
      <c r="AH205" s="121" t="str">
        <f t="array" ref="AH205">IF($D205="","",SUM(IF(Inventory!$B$10:$B$1000=$B205,IF(Inventory!$C$10:$C$1000=$C205,IF(Inventory!$D$10:$D$1000=$D205,IF(Inventory!$J$10:$J$1000=frig,IF(Inventory!$P$10:$P$1000=AH$9,Inventory!$AC$10:$AC$1000))))))+SUM(IF(Inventory!$B$10:$B$1000=$B205,IF(Inventory!$C$10:$C$1000=$C205,IF(Inventory!$D$10:$D$1000=$D205,IF(Inventory!$J$10:$J$1000=wicr,IF(Inventory!$P$10:$P$1000=AH$9,Inventory!$AC$10:$AC$1000)))))))</f>
        <v/>
      </c>
      <c r="AI205" s="121" t="str">
        <f t="array" ref="AI205">IF($D205="","",SUM(IF(Inventory!$B$10:$B$1000=$B205,IF(Inventory!$C$10:$C$1000=$C205,IF(Inventory!$D$10:$D$1000=$D205,IF(Inventory!$J$10:$J$1000=frig,IF(Inventory!$P$10:$P$1000=AI$9,Inventory!$AC$10:$AC$1000))))))+SUM(IF(Inventory!$B$10:$B$1000=$B205,IF(Inventory!$C$10:$C$1000=$C205,IF(Inventory!$D$10:$D$1000=$D205,IF(Inventory!$J$10:$J$1000=wicr,IF(Inventory!$P$10:$P$1000=AI$9,Inventory!$AC$10:$AC$1000)))))))</f>
        <v/>
      </c>
      <c r="AJ205" s="121" t="str">
        <f t="array" ref="AJ205">IF($D205="","",SUM(IF(Inventory!$B$10:$B$1000=$B205,IF(Inventory!$C$10:$C$1000=$C205,IF(Inventory!$D$10:$D$1000=$D205,IF(Inventory!$J$10:$J$1000=frig,IF(Inventory!$P$10:$P$1000=AJ$9,Inventory!$AC$10:$AC$1000))))))+SUM(IF(Inventory!$B$10:$B$1000=$B205,IF(Inventory!$C$10:$C$1000=$C205,IF(Inventory!$D$10:$D$1000=$D205,IF(Inventory!$J$10:$J$1000=wicr,IF(Inventory!$P$10:$P$1000=AJ$9,Inventory!$AC$10:$AC$1000)))))))</f>
        <v/>
      </c>
      <c r="AK205" s="121" t="str">
        <f t="array" ref="AK205">IF($D205="","",SUM(IF(Inventory!$B$10:$B$1000=$B205,IF(Inventory!$C$10:$C$1000=$C205,IF(Inventory!$D$10:$D$1000=$D205,IF(Inventory!$J$10:$J$1000=frig,IF(Inventory!$P$10:$P$1000=AK$9,Inventory!$AC$10:$AC$1000))))))+SUM(IF(Inventory!$B$10:$B$1000=$B205,IF(Inventory!$C$10:$C$1000=$C205,IF(Inventory!$D$10:$D$1000=$D205,IF(Inventory!$J$10:$J$1000=wicr,IF(Inventory!$P$10:$P$1000=AK$9,Inventory!$AC$10:$AC$1000)))))))</f>
        <v/>
      </c>
      <c r="AL205" s="123" t="str">
        <f t="shared" si="38"/>
        <v/>
      </c>
      <c r="AM205" s="121" t="str">
        <f t="array" ref="AM205">IF($D205="","",SUM(IF(Inventory!$B$10:$B$1000=$B205,IF(Inventory!$C$10:$C$1000=$C205,IF(Inventory!$D$10:$D$1000=$D205,IF(Inventory!$J$10:$J$1000=freez,Inventory!$AD$10:$AD$1000)))))+SUM(IF(Inventory!$B$10:$B$1000=$B205,IF(Inventory!$C$10:$C$1000=$C205,IF(Inventory!$D$10:$D$1000=$D205,IF(Inventory!$J$10:$J$1000=wifr,Inventory!$AD$10:$AD$1000))))))</f>
        <v/>
      </c>
      <c r="AN205" s="121" t="str">
        <f t="array" ref="AN205">IF($D205="","",SUM(IF(Inventory!$B$10:$B$1000=$B205,IF(Inventory!$C$10:$C$1000=$C205,IF(Inventory!$D$10:$D$1000=$D205,IF(Inventory!$J$10:$J$1000=freez,IF(Inventory!$P$10:$P$1000=AN$9,Inventory!$AD$10:$AD$1000))))))+SUM(IF(Inventory!$B$10:$B$1000=$B205,IF(Inventory!$C$10:$C$1000=$C205,IF(Inventory!$D$10:$D$1000=$D205,IF(Inventory!$J$10:$J$1000=wifr,IF(Inventory!$P$10:$P$1000=AN$9,Inventory!$AD$10:$AD$1000)))))))</f>
        <v/>
      </c>
      <c r="AO205" s="121" t="str">
        <f t="array" ref="AO205">IF($D205="","",SUM(IF(Inventory!$B$10:$B$1000=$B205,IF(Inventory!$C$10:$C$1000=$C205,IF(Inventory!$D$10:$D$1000=$D205,IF(Inventory!$J$10:$J$1000=freez,IF(Inventory!$P$10:$P$1000=AO$9,Inventory!$AD$10:$AD$1000))))))+SUM(IF(Inventory!$B$10:$B$1000=$B205,IF(Inventory!$C$10:$C$1000=$C205,IF(Inventory!$D$10:$D$1000=$D205,IF(Inventory!$J$10:$J$1000=wifr,IF(Inventory!$P$10:$P$1000=AO$9,Inventory!$AD$10:$AD$1000)))))))</f>
        <v/>
      </c>
      <c r="AP205" s="121" t="str">
        <f t="array" ref="AP205">IF($D205="","",SUM(IF(Inventory!$B$10:$B$1000=$B205,IF(Inventory!$C$10:$C$1000=$C205,IF(Inventory!$D$10:$D$1000=$D205,IF(Inventory!$J$10:$J$1000=freez,IF(Inventory!$P$10:$P$1000=AP$9,Inventory!$AD$10:$AD$1000))))))+SUM(IF(Inventory!$B$10:$B$1000=$B205,IF(Inventory!$C$10:$C$1000=$C205,IF(Inventory!$D$10:$D$1000=$D205,IF(Inventory!$J$10:$J$1000=wifr,IF(Inventory!$P$10:$P$1000=AP$9,Inventory!$AD$10:$AD$1000)))))))</f>
        <v/>
      </c>
      <c r="AQ205" s="121" t="str">
        <f t="array" ref="AQ205">IF($D205="","",SUM(IF(Inventory!$B$10:$B$1000=$B205,IF(Inventory!$C$10:$C$1000=$C205,IF(Inventory!$D$10:$D$1000=$D205,IF(Inventory!$J$10:$J$1000=freez,IF(Inventory!$P$10:$P$1000=AQ$9,Inventory!$AD$10:$AD$1000))))))+SUM(IF(Inventory!$B$10:$B$1000=$B205,IF(Inventory!$C$10:$C$1000=$C205,IF(Inventory!$D$10:$D$1000=$D205,IF(Inventory!$J$10:$J$1000=wifr,IF(Inventory!$P$10:$P$1000=AQ$9,Inventory!$AD$10:$AD$1000)))))))</f>
        <v/>
      </c>
      <c r="AR205" s="121" t="str">
        <f t="array" ref="AR205">IF($D205="","",SUM(IF(Inventory!$B$10:$B$1000=$B205,IF(Inventory!$C$10:$C$1000=$C205,IF(Inventory!$D$10:$D$1000=$D205,IF(Inventory!$J$10:$J$1000=freez,IF(Inventory!$P$10:$P$1000=AR$9,Inventory!$AD$10:$AD$1000))))))+SUM(IF(Inventory!$B$10:$B$1000=$B205,IF(Inventory!$C$10:$C$1000=$C205,IF(Inventory!$D$10:$D$1000=$D205,IF(Inventory!$J$10:$J$1000=wifr,IF(Inventory!$P$10:$P$1000=AR$9,Inventory!$AD$10:$AD$1000)))))))</f>
        <v/>
      </c>
      <c r="AS205" s="124" t="str">
        <f t="shared" si="39"/>
        <v/>
      </c>
      <c r="AU205" s="352"/>
      <c r="AV205" s="352"/>
      <c r="AX205" s="125">
        <f>IF($C205="",0,Prog!$H203*AX$6*($AU205+$AV205)/12000)</f>
        <v>0</v>
      </c>
      <c r="AY205" s="125">
        <f>IF($C205="",0,Prog!$H203*AY$6*($AU205+$AV205)/12000)</f>
        <v>0</v>
      </c>
      <c r="AZ205" s="121"/>
    </row>
    <row r="206" spans="1:52" ht="16.5" x14ac:dyDescent="0.3">
      <c r="A206" s="279" t="str">
        <f>IF(Prog!B204="","",Prog!B204)</f>
        <v/>
      </c>
      <c r="B206" s="279" t="str">
        <f>IF(Prog!C204="","",Prog!C204)</f>
        <v/>
      </c>
      <c r="C206" s="279" t="str">
        <f>IF(Prog!D204="","",Prog!D204)</f>
        <v/>
      </c>
      <c r="D206" s="120"/>
      <c r="E206" s="121" t="str">
        <f t="array" ref="E206">IF($D206="","",COUNT(IF(Inventory!$B$10:$B$1000=$B206,IF(Inventory!$C$10:$C$1000=$C206,IF(Inventory!$D$10:$D$1000=$D206,IF(Inventory!$P$10:$P$1000=E$9,1))))))</f>
        <v/>
      </c>
      <c r="F206" s="121" t="str">
        <f t="array" ref="F206">IF($D206="","",COUNT(IF(Inventory!$B$10:$B$1000=$B206,IF(Inventory!$C$10:$C$1000=$C206,IF(Inventory!$D$10:$D$1000=$D206,IF(Inventory!$P$10:$P$1000=F$9,1))))))</f>
        <v/>
      </c>
      <c r="G206" s="121" t="str">
        <f t="array" ref="G206">IF($D206="","",COUNT(IF(Inventory!$B$10:$B$1000=$B206,IF(Inventory!$C$10:$C$1000=$C206,IF(Inventory!$D$10:$D$1000=$D206,IF(Inventory!$P$10:$P$1000=G$9,1))))))</f>
        <v/>
      </c>
      <c r="H206" s="121" t="str">
        <f t="array" ref="H206">IF($D206="","",COUNT(IF(Inventory!$B$10:$B$1000=$B206,IF(Inventory!$C$10:$C$1000=$C206,IF(Inventory!$D$10:$D$1000=$D206,IF(Inventory!$P$10:$P$1000=H$9,1))))))</f>
        <v/>
      </c>
      <c r="I206" s="121" t="str">
        <f t="array" ref="I206">IF($D206="","",COUNT(IF(Inventory!$B$10:$B$1000=$B206,IF(Inventory!$C$10:$C$1000=$C206,IF(Inventory!$D$10:$D$1000=$D206,IF(Inventory!$P$10:$P$1000=I$9,1))))))</f>
        <v/>
      </c>
      <c r="J206" s="121">
        <f t="shared" si="34"/>
        <v>0</v>
      </c>
      <c r="K206" s="121" t="str">
        <f t="array" ref="K206">IF($D206="","",COUNT(IF(Inventory!$B$10:$B$1000=$B206,IF(Inventory!$C$10:$C$1000=$C206,IF(Inventory!$D$10:$D$1000=$D206,IF(Inventory!$J$10:$J$1000=wicr,1)))))+COUNT(IF(Inventory!$B$10:$B$1000=$B206,IF(Inventory!$C$10:$C$1000=$C206,IF(Inventory!$D$10:$D$1000=$D206,IF(Inventory!$J$10:$J$1000=wifr,1))))))</f>
        <v/>
      </c>
      <c r="L206" s="121" t="str">
        <f t="array" ref="L206">IF($D206="","",COUNT(IF(Inventory!$B$10:$B$1000=$B206,IF(Inventory!$C$10:$C$1000=$C206,IF(Inventory!$D$10:$D$1000=$D206,IF(Inventory!$J$10:$J$1000=wicr,IF(Inventory!$P$10:$P$1000=L$9,1))))))+COUNT(IF(Inventory!$B$10:$B$1000=$B206,IF(Inventory!$C$10:$C$1000=$C206,IF(Inventory!$D$10:$D$1000=$D206,IF(Inventory!$J$10:$J$1000=wifr,IF(Inventory!$P$10:$P$1000=L$9,1)))))))</f>
        <v/>
      </c>
      <c r="M206" s="121" t="str">
        <f t="array" ref="M206">IF($D206="","",COUNT(IF(Inventory!$B$10:$B$1000=$B206,IF(Inventory!$C$10:$C$1000=$C206,IF(Inventory!$D$10:$D$1000=$D206,IF(Inventory!$J$10:$J$1000=wicr,IF(Inventory!$P$10:$P$1000=M$9,1))))))+COUNT(IF(Inventory!$B$10:$B$1000=$B206,IF(Inventory!$C$10:$C$1000=$C206,IF(Inventory!$D$10:$D$1000=$D206,IF(Inventory!$J$10:$J$1000=wifr,IF(Inventory!$P$10:$P$1000=M$9,1)))))))</f>
        <v/>
      </c>
      <c r="N206" s="121" t="str">
        <f t="array" ref="N206">IF($D206="","",COUNT(IF(Inventory!$B$10:$B$1000=$B206,IF(Inventory!$C$10:$C$1000=$C206,IF(Inventory!$D$10:$D$1000=$D206,IF(Inventory!$J$10:$J$1000=wicr,IF(Inventory!$P$10:$P$1000=N$9,1))))))+COUNT(IF(Inventory!$B$10:$B$1000=$B206,IF(Inventory!$C$10:$C$1000=$C206,IF(Inventory!$D$10:$D$1000=$D206,IF(Inventory!$J$10:$J$1000=wifr,IF(Inventory!$P$10:$P$1000=N$9,1)))))))</f>
        <v/>
      </c>
      <c r="O206" s="121" t="str">
        <f t="array" ref="O206">IF($D206="","",COUNT(IF(Inventory!$B$10:$B$1000=$B206,IF(Inventory!$C$10:$C$1000=$C206,IF(Inventory!$D$10:$D$1000=$D206,IF(Inventory!$J$10:$J$1000=wicr,IF(Inventory!$P$10:$P$1000=O$9,1))))))+COUNT(IF(Inventory!$B$10:$B$1000=$B206,IF(Inventory!$C$10:$C$1000=$C206,IF(Inventory!$D$10:$D$1000=$D206,IF(Inventory!$J$10:$J$1000=wifr,IF(Inventory!$P$10:$P$1000=O$9,1)))))))</f>
        <v/>
      </c>
      <c r="P206" s="121" t="str">
        <f t="array" ref="P206">IF($D206="","",COUNT(IF(Inventory!$B$10:$B$1000=$B206,IF(Inventory!$C$10:$C$1000=$C206,IF(Inventory!$D$10:$D$1000=$D206,IF(Inventory!$J$10:$J$1000=wicr,IF(Inventory!$P$10:$P$1000=P$9,1))))))+COUNT(IF(Inventory!$B$10:$B$1000=$B206,IF(Inventory!$C$10:$C$1000=$C206,IF(Inventory!$D$10:$D$1000=$D206,IF(Inventory!$J$10:$J$1000=wifr,IF(Inventory!$P$10:$P$1000=P$9,1)))))))</f>
        <v/>
      </c>
      <c r="Q206" s="122" t="str">
        <f t="shared" si="35"/>
        <v/>
      </c>
      <c r="R206" s="121" t="str">
        <f t="array" ref="R206">IF($D206="","",COUNT(IF(Inventory!$B$10:$B$1000=$B206,IF(Inventory!$C$10:$C$1000=$C206,IF(Inventory!$D$10:$D$1000=$D206,IF(Inventory!$J$10:$J$1000=frig,1))))))</f>
        <v/>
      </c>
      <c r="S206" s="121" t="str">
        <f t="array" ref="S206">IF($D206="","",COUNT(IF(Inventory!$B$10:$B$1000=$B206,IF(Inventory!$C$10:$C$1000=$C206,IF(Inventory!$D$10:$D$1000=$D206,IF(Inventory!$J$10:$J$1000=frig,IF(Inventory!$P$10:$P$1000=S$9,1)))))))</f>
        <v/>
      </c>
      <c r="T206" s="121" t="str">
        <f t="array" ref="T206">IF($D206="","",COUNT(IF(Inventory!$B$10:$B$1000=$B206,IF(Inventory!$C$10:$C$1000=$C206,IF(Inventory!$D$10:$D$1000=$D206,IF(Inventory!$J$10:$J$1000=frig,IF(Inventory!$P$10:$P$1000=T$9,1)))))))</f>
        <v/>
      </c>
      <c r="U206" s="121" t="str">
        <f t="array" ref="U206">IF($D206="","",COUNT(IF(Inventory!$B$10:$B$1000=$B206,IF(Inventory!$C$10:$C$1000=$C206,IF(Inventory!$D$10:$D$1000=$D206,IF(Inventory!$J$10:$J$1000=frig,IF(Inventory!$P$10:$P$1000=U$9,1)))))))</f>
        <v/>
      </c>
      <c r="V206" s="121" t="str">
        <f t="array" ref="V206">IF($D206="","",COUNT(IF(Inventory!$B$10:$B$1000=$B206,IF(Inventory!$C$10:$C$1000=$C206,IF(Inventory!$D$10:$D$1000=$D206,IF(Inventory!$J$10:$J$1000=frig,IF(Inventory!$P$10:$P$1000=V$9,1)))))))</f>
        <v/>
      </c>
      <c r="W206" s="121" t="str">
        <f t="array" ref="W206">IF($D206="","",COUNT(IF(Inventory!$B$10:$B$1000=$B206,IF(Inventory!$C$10:$C$1000=$C206,IF(Inventory!$D$10:$D$1000=$D206,IF(Inventory!$J$10:$J$1000=frig,IF(Inventory!$P$10:$P$1000=W$9,1)))))))</f>
        <v/>
      </c>
      <c r="X206" s="122" t="str">
        <f t="shared" si="36"/>
        <v/>
      </c>
      <c r="Y206" s="121" t="str">
        <f t="array" ref="Y206">IF($D206="","",COUNT(IF(Inventory!$B$10:$B$1000=$B206,IF(Inventory!$C$10:$C$1000=$C206,IF(Inventory!$D$10:$D$1000=$D206,IF(Inventory!$J$10:$J$1000=freez,1))))))</f>
        <v/>
      </c>
      <c r="Z206" s="121" t="str">
        <f t="array" ref="Z206">IF($D206="","",COUNT(IF(Inventory!$B$10:$B$1000=$B206,IF(Inventory!$C$10:$C$1000=$C206,IF(Inventory!$D$10:$D$1000=$D206,IF(Inventory!$J$10:$J$1000=freez,IF(Inventory!$P$10:$P$1000=Z$9,1)))))))</f>
        <v/>
      </c>
      <c r="AA206" s="121" t="str">
        <f t="array" ref="AA206">IF($D206="","",COUNT(IF(Inventory!$B$10:$B$1000=$B206,IF(Inventory!$C$10:$C$1000=$C206,IF(Inventory!$D$10:$D$1000=$D206,IF(Inventory!$J$10:$J$1000=freez,IF(Inventory!$P$10:$P$1000=AA$9,1)))))))</f>
        <v/>
      </c>
      <c r="AB206" s="121" t="str">
        <f t="array" ref="AB206">IF($D206="","",COUNT(IF(Inventory!$B$10:$B$1000=$B206,IF(Inventory!$C$10:$C$1000=$C206,IF(Inventory!$D$10:$D$1000=$D206,IF(Inventory!$J$10:$J$1000=freez,IF(Inventory!$P$10:$P$1000=AB$9,1)))))))</f>
        <v/>
      </c>
      <c r="AC206" s="121" t="str">
        <f t="array" ref="AC206">IF($D206="","",COUNT(IF(Inventory!$B$10:$B$1000=$B206,IF(Inventory!$C$10:$C$1000=$C206,IF(Inventory!$D$10:$D$1000=$D206,IF(Inventory!$J$10:$J$1000=freez,IF(Inventory!$P$10:$P$1000=AC$9,1)))))))</f>
        <v/>
      </c>
      <c r="AD206" s="121" t="str">
        <f t="array" ref="AD206">IF($D206="","",COUNT(IF(Inventory!$B$10:$B$1000=$B206,IF(Inventory!$C$10:$C$1000=$C206,IF(Inventory!$D$10:$D$1000=$D206,IF(Inventory!$J$10:$J$1000=freez,IF(Inventory!$P$10:$P$1000=AD$9,1)))))))</f>
        <v/>
      </c>
      <c r="AE206" s="122" t="str">
        <f t="shared" si="37"/>
        <v/>
      </c>
      <c r="AF206" s="121" t="str">
        <f t="array" ref="AF206">IF($D206="","",SUM(IF(Inventory!$B$10:$B$1000=$B206,IF(Inventory!$C$10:$C$1000=$C206,IF(Inventory!$D$10:$D$1000=$D206,IF(Inventory!$J$10:$J$1000=frig,Inventory!$AC$10:$AC$1000)))))+SUM(IF(Inventory!$B$10:$B$1000=$B206,IF(Inventory!$C$10:$C$1000=$C206,IF(Inventory!$D$10:$D$1000=$D206,IF(Inventory!$J$10:$J$1000=wicr,Inventory!$AC$10:$AC$1000))))))</f>
        <v/>
      </c>
      <c r="AG206" s="121" t="str">
        <f t="array" ref="AG206">IF($D206="","",SUM(IF(Inventory!$B$10:$B$1000=$B206,IF(Inventory!$C$10:$C$1000=$C206,IF(Inventory!$D$10:$D$1000=$D206,IF(Inventory!$J$10:$J$1000=frig,IF(Inventory!$P$10:$P$1000=AG$9,Inventory!$AC$10:$AC$1000))))))+SUM(IF(Inventory!$B$10:$B$1000=$B206,IF(Inventory!$C$10:$C$1000=$C206,IF(Inventory!$D$10:$D$1000=$D206,IF(Inventory!$J$10:$J$1000=wicr,IF(Inventory!$P$10:$P$1000=AG$9,Inventory!$AC$10:$AC$1000)))))))</f>
        <v/>
      </c>
      <c r="AH206" s="121" t="str">
        <f t="array" ref="AH206">IF($D206="","",SUM(IF(Inventory!$B$10:$B$1000=$B206,IF(Inventory!$C$10:$C$1000=$C206,IF(Inventory!$D$10:$D$1000=$D206,IF(Inventory!$J$10:$J$1000=frig,IF(Inventory!$P$10:$P$1000=AH$9,Inventory!$AC$10:$AC$1000))))))+SUM(IF(Inventory!$B$10:$B$1000=$B206,IF(Inventory!$C$10:$C$1000=$C206,IF(Inventory!$D$10:$D$1000=$D206,IF(Inventory!$J$10:$J$1000=wicr,IF(Inventory!$P$10:$P$1000=AH$9,Inventory!$AC$10:$AC$1000)))))))</f>
        <v/>
      </c>
      <c r="AI206" s="121" t="str">
        <f t="array" ref="AI206">IF($D206="","",SUM(IF(Inventory!$B$10:$B$1000=$B206,IF(Inventory!$C$10:$C$1000=$C206,IF(Inventory!$D$10:$D$1000=$D206,IF(Inventory!$J$10:$J$1000=frig,IF(Inventory!$P$10:$P$1000=AI$9,Inventory!$AC$10:$AC$1000))))))+SUM(IF(Inventory!$B$10:$B$1000=$B206,IF(Inventory!$C$10:$C$1000=$C206,IF(Inventory!$D$10:$D$1000=$D206,IF(Inventory!$J$10:$J$1000=wicr,IF(Inventory!$P$10:$P$1000=AI$9,Inventory!$AC$10:$AC$1000)))))))</f>
        <v/>
      </c>
      <c r="AJ206" s="121" t="str">
        <f t="array" ref="AJ206">IF($D206="","",SUM(IF(Inventory!$B$10:$B$1000=$B206,IF(Inventory!$C$10:$C$1000=$C206,IF(Inventory!$D$10:$D$1000=$D206,IF(Inventory!$J$10:$J$1000=frig,IF(Inventory!$P$10:$P$1000=AJ$9,Inventory!$AC$10:$AC$1000))))))+SUM(IF(Inventory!$B$10:$B$1000=$B206,IF(Inventory!$C$10:$C$1000=$C206,IF(Inventory!$D$10:$D$1000=$D206,IF(Inventory!$J$10:$J$1000=wicr,IF(Inventory!$P$10:$P$1000=AJ$9,Inventory!$AC$10:$AC$1000)))))))</f>
        <v/>
      </c>
      <c r="AK206" s="121" t="str">
        <f t="array" ref="AK206">IF($D206="","",SUM(IF(Inventory!$B$10:$B$1000=$B206,IF(Inventory!$C$10:$C$1000=$C206,IF(Inventory!$D$10:$D$1000=$D206,IF(Inventory!$J$10:$J$1000=frig,IF(Inventory!$P$10:$P$1000=AK$9,Inventory!$AC$10:$AC$1000))))))+SUM(IF(Inventory!$B$10:$B$1000=$B206,IF(Inventory!$C$10:$C$1000=$C206,IF(Inventory!$D$10:$D$1000=$D206,IF(Inventory!$J$10:$J$1000=wicr,IF(Inventory!$P$10:$P$1000=AK$9,Inventory!$AC$10:$AC$1000)))))))</f>
        <v/>
      </c>
      <c r="AL206" s="123" t="str">
        <f t="shared" si="38"/>
        <v/>
      </c>
      <c r="AM206" s="121" t="str">
        <f t="array" ref="AM206">IF($D206="","",SUM(IF(Inventory!$B$10:$B$1000=$B206,IF(Inventory!$C$10:$C$1000=$C206,IF(Inventory!$D$10:$D$1000=$D206,IF(Inventory!$J$10:$J$1000=freez,Inventory!$AD$10:$AD$1000)))))+SUM(IF(Inventory!$B$10:$B$1000=$B206,IF(Inventory!$C$10:$C$1000=$C206,IF(Inventory!$D$10:$D$1000=$D206,IF(Inventory!$J$10:$J$1000=wifr,Inventory!$AD$10:$AD$1000))))))</f>
        <v/>
      </c>
      <c r="AN206" s="121" t="str">
        <f t="array" ref="AN206">IF($D206="","",SUM(IF(Inventory!$B$10:$B$1000=$B206,IF(Inventory!$C$10:$C$1000=$C206,IF(Inventory!$D$10:$D$1000=$D206,IF(Inventory!$J$10:$J$1000=freez,IF(Inventory!$P$10:$P$1000=AN$9,Inventory!$AD$10:$AD$1000))))))+SUM(IF(Inventory!$B$10:$B$1000=$B206,IF(Inventory!$C$10:$C$1000=$C206,IF(Inventory!$D$10:$D$1000=$D206,IF(Inventory!$J$10:$J$1000=wifr,IF(Inventory!$P$10:$P$1000=AN$9,Inventory!$AD$10:$AD$1000)))))))</f>
        <v/>
      </c>
      <c r="AO206" s="121" t="str">
        <f t="array" ref="AO206">IF($D206="","",SUM(IF(Inventory!$B$10:$B$1000=$B206,IF(Inventory!$C$10:$C$1000=$C206,IF(Inventory!$D$10:$D$1000=$D206,IF(Inventory!$J$10:$J$1000=freez,IF(Inventory!$P$10:$P$1000=AO$9,Inventory!$AD$10:$AD$1000))))))+SUM(IF(Inventory!$B$10:$B$1000=$B206,IF(Inventory!$C$10:$C$1000=$C206,IF(Inventory!$D$10:$D$1000=$D206,IF(Inventory!$J$10:$J$1000=wifr,IF(Inventory!$P$10:$P$1000=AO$9,Inventory!$AD$10:$AD$1000)))))))</f>
        <v/>
      </c>
      <c r="AP206" s="121" t="str">
        <f t="array" ref="AP206">IF($D206="","",SUM(IF(Inventory!$B$10:$B$1000=$B206,IF(Inventory!$C$10:$C$1000=$C206,IF(Inventory!$D$10:$D$1000=$D206,IF(Inventory!$J$10:$J$1000=freez,IF(Inventory!$P$10:$P$1000=AP$9,Inventory!$AD$10:$AD$1000))))))+SUM(IF(Inventory!$B$10:$B$1000=$B206,IF(Inventory!$C$10:$C$1000=$C206,IF(Inventory!$D$10:$D$1000=$D206,IF(Inventory!$J$10:$J$1000=wifr,IF(Inventory!$P$10:$P$1000=AP$9,Inventory!$AD$10:$AD$1000)))))))</f>
        <v/>
      </c>
      <c r="AQ206" s="121" t="str">
        <f t="array" ref="AQ206">IF($D206="","",SUM(IF(Inventory!$B$10:$B$1000=$B206,IF(Inventory!$C$10:$C$1000=$C206,IF(Inventory!$D$10:$D$1000=$D206,IF(Inventory!$J$10:$J$1000=freez,IF(Inventory!$P$10:$P$1000=AQ$9,Inventory!$AD$10:$AD$1000))))))+SUM(IF(Inventory!$B$10:$B$1000=$B206,IF(Inventory!$C$10:$C$1000=$C206,IF(Inventory!$D$10:$D$1000=$D206,IF(Inventory!$J$10:$J$1000=wifr,IF(Inventory!$P$10:$P$1000=AQ$9,Inventory!$AD$10:$AD$1000)))))))</f>
        <v/>
      </c>
      <c r="AR206" s="121" t="str">
        <f t="array" ref="AR206">IF($D206="","",SUM(IF(Inventory!$B$10:$B$1000=$B206,IF(Inventory!$C$10:$C$1000=$C206,IF(Inventory!$D$10:$D$1000=$D206,IF(Inventory!$J$10:$J$1000=freez,IF(Inventory!$P$10:$P$1000=AR$9,Inventory!$AD$10:$AD$1000))))))+SUM(IF(Inventory!$B$10:$B$1000=$B206,IF(Inventory!$C$10:$C$1000=$C206,IF(Inventory!$D$10:$D$1000=$D206,IF(Inventory!$J$10:$J$1000=wifr,IF(Inventory!$P$10:$P$1000=AR$9,Inventory!$AD$10:$AD$1000)))))))</f>
        <v/>
      </c>
      <c r="AS206" s="124" t="str">
        <f t="shared" si="39"/>
        <v/>
      </c>
      <c r="AU206" s="352"/>
      <c r="AV206" s="352"/>
      <c r="AX206" s="125">
        <f>IF($C206="",0,Prog!$H204*AX$6*($AU206+$AV206)/12000)</f>
        <v>0</v>
      </c>
      <c r="AY206" s="125">
        <f>IF($C206="",0,Prog!$H204*AY$6*($AU206+$AV206)/12000)</f>
        <v>0</v>
      </c>
      <c r="AZ206" s="121"/>
    </row>
    <row r="207" spans="1:52" ht="16.5" x14ac:dyDescent="0.3">
      <c r="A207" s="279" t="str">
        <f>IF(Prog!B205="","",Prog!B205)</f>
        <v/>
      </c>
      <c r="B207" s="279" t="str">
        <f>IF(Prog!C205="","",Prog!C205)</f>
        <v/>
      </c>
      <c r="C207" s="279" t="str">
        <f>IF(Prog!D205="","",Prog!D205)</f>
        <v/>
      </c>
      <c r="D207" s="120"/>
      <c r="E207" s="121" t="str">
        <f t="array" ref="E207">IF($D207="","",COUNT(IF(Inventory!$B$10:$B$1000=$B207,IF(Inventory!$C$10:$C$1000=$C207,IF(Inventory!$D$10:$D$1000=$D207,IF(Inventory!$P$10:$P$1000=E$9,1))))))</f>
        <v/>
      </c>
      <c r="F207" s="121" t="str">
        <f t="array" ref="F207">IF($D207="","",COUNT(IF(Inventory!$B$10:$B$1000=$B207,IF(Inventory!$C$10:$C$1000=$C207,IF(Inventory!$D$10:$D$1000=$D207,IF(Inventory!$P$10:$P$1000=F$9,1))))))</f>
        <v/>
      </c>
      <c r="G207" s="121" t="str">
        <f t="array" ref="G207">IF($D207="","",COUNT(IF(Inventory!$B$10:$B$1000=$B207,IF(Inventory!$C$10:$C$1000=$C207,IF(Inventory!$D$10:$D$1000=$D207,IF(Inventory!$P$10:$P$1000=G$9,1))))))</f>
        <v/>
      </c>
      <c r="H207" s="121" t="str">
        <f t="array" ref="H207">IF($D207="","",COUNT(IF(Inventory!$B$10:$B$1000=$B207,IF(Inventory!$C$10:$C$1000=$C207,IF(Inventory!$D$10:$D$1000=$D207,IF(Inventory!$P$10:$P$1000=H$9,1))))))</f>
        <v/>
      </c>
      <c r="I207" s="121" t="str">
        <f t="array" ref="I207">IF($D207="","",COUNT(IF(Inventory!$B$10:$B$1000=$B207,IF(Inventory!$C$10:$C$1000=$C207,IF(Inventory!$D$10:$D$1000=$D207,IF(Inventory!$P$10:$P$1000=I$9,1))))))</f>
        <v/>
      </c>
      <c r="J207" s="121">
        <f t="shared" si="34"/>
        <v>0</v>
      </c>
      <c r="K207" s="121" t="str">
        <f t="array" ref="K207">IF($D207="","",COUNT(IF(Inventory!$B$10:$B$1000=$B207,IF(Inventory!$C$10:$C$1000=$C207,IF(Inventory!$D$10:$D$1000=$D207,IF(Inventory!$J$10:$J$1000=wicr,1)))))+COUNT(IF(Inventory!$B$10:$B$1000=$B207,IF(Inventory!$C$10:$C$1000=$C207,IF(Inventory!$D$10:$D$1000=$D207,IF(Inventory!$J$10:$J$1000=wifr,1))))))</f>
        <v/>
      </c>
      <c r="L207" s="121" t="str">
        <f t="array" ref="L207">IF($D207="","",COUNT(IF(Inventory!$B$10:$B$1000=$B207,IF(Inventory!$C$10:$C$1000=$C207,IF(Inventory!$D$10:$D$1000=$D207,IF(Inventory!$J$10:$J$1000=wicr,IF(Inventory!$P$10:$P$1000=L$9,1))))))+COUNT(IF(Inventory!$B$10:$B$1000=$B207,IF(Inventory!$C$10:$C$1000=$C207,IF(Inventory!$D$10:$D$1000=$D207,IF(Inventory!$J$10:$J$1000=wifr,IF(Inventory!$P$10:$P$1000=L$9,1)))))))</f>
        <v/>
      </c>
      <c r="M207" s="121" t="str">
        <f t="array" ref="M207">IF($D207="","",COUNT(IF(Inventory!$B$10:$B$1000=$B207,IF(Inventory!$C$10:$C$1000=$C207,IF(Inventory!$D$10:$D$1000=$D207,IF(Inventory!$J$10:$J$1000=wicr,IF(Inventory!$P$10:$P$1000=M$9,1))))))+COUNT(IF(Inventory!$B$10:$B$1000=$B207,IF(Inventory!$C$10:$C$1000=$C207,IF(Inventory!$D$10:$D$1000=$D207,IF(Inventory!$J$10:$J$1000=wifr,IF(Inventory!$P$10:$P$1000=M$9,1)))))))</f>
        <v/>
      </c>
      <c r="N207" s="121" t="str">
        <f t="array" ref="N207">IF($D207="","",COUNT(IF(Inventory!$B$10:$B$1000=$B207,IF(Inventory!$C$10:$C$1000=$C207,IF(Inventory!$D$10:$D$1000=$D207,IF(Inventory!$J$10:$J$1000=wicr,IF(Inventory!$P$10:$P$1000=N$9,1))))))+COUNT(IF(Inventory!$B$10:$B$1000=$B207,IF(Inventory!$C$10:$C$1000=$C207,IF(Inventory!$D$10:$D$1000=$D207,IF(Inventory!$J$10:$J$1000=wifr,IF(Inventory!$P$10:$P$1000=N$9,1)))))))</f>
        <v/>
      </c>
      <c r="O207" s="121" t="str">
        <f t="array" ref="O207">IF($D207="","",COUNT(IF(Inventory!$B$10:$B$1000=$B207,IF(Inventory!$C$10:$C$1000=$C207,IF(Inventory!$D$10:$D$1000=$D207,IF(Inventory!$J$10:$J$1000=wicr,IF(Inventory!$P$10:$P$1000=O$9,1))))))+COUNT(IF(Inventory!$B$10:$B$1000=$B207,IF(Inventory!$C$10:$C$1000=$C207,IF(Inventory!$D$10:$D$1000=$D207,IF(Inventory!$J$10:$J$1000=wifr,IF(Inventory!$P$10:$P$1000=O$9,1)))))))</f>
        <v/>
      </c>
      <c r="P207" s="121" t="str">
        <f t="array" ref="P207">IF($D207="","",COUNT(IF(Inventory!$B$10:$B$1000=$B207,IF(Inventory!$C$10:$C$1000=$C207,IF(Inventory!$D$10:$D$1000=$D207,IF(Inventory!$J$10:$J$1000=wicr,IF(Inventory!$P$10:$P$1000=P$9,1))))))+COUNT(IF(Inventory!$B$10:$B$1000=$B207,IF(Inventory!$C$10:$C$1000=$C207,IF(Inventory!$D$10:$D$1000=$D207,IF(Inventory!$J$10:$J$1000=wifr,IF(Inventory!$P$10:$P$1000=P$9,1)))))))</f>
        <v/>
      </c>
      <c r="Q207" s="122" t="str">
        <f t="shared" si="35"/>
        <v/>
      </c>
      <c r="R207" s="121" t="str">
        <f t="array" ref="R207">IF($D207="","",COUNT(IF(Inventory!$B$10:$B$1000=$B207,IF(Inventory!$C$10:$C$1000=$C207,IF(Inventory!$D$10:$D$1000=$D207,IF(Inventory!$J$10:$J$1000=frig,1))))))</f>
        <v/>
      </c>
      <c r="S207" s="121" t="str">
        <f t="array" ref="S207">IF($D207="","",COUNT(IF(Inventory!$B$10:$B$1000=$B207,IF(Inventory!$C$10:$C$1000=$C207,IF(Inventory!$D$10:$D$1000=$D207,IF(Inventory!$J$10:$J$1000=frig,IF(Inventory!$P$10:$P$1000=S$9,1)))))))</f>
        <v/>
      </c>
      <c r="T207" s="121" t="str">
        <f t="array" ref="T207">IF($D207="","",COUNT(IF(Inventory!$B$10:$B$1000=$B207,IF(Inventory!$C$10:$C$1000=$C207,IF(Inventory!$D$10:$D$1000=$D207,IF(Inventory!$J$10:$J$1000=frig,IF(Inventory!$P$10:$P$1000=T$9,1)))))))</f>
        <v/>
      </c>
      <c r="U207" s="121" t="str">
        <f t="array" ref="U207">IF($D207="","",COUNT(IF(Inventory!$B$10:$B$1000=$B207,IF(Inventory!$C$10:$C$1000=$C207,IF(Inventory!$D$10:$D$1000=$D207,IF(Inventory!$J$10:$J$1000=frig,IF(Inventory!$P$10:$P$1000=U$9,1)))))))</f>
        <v/>
      </c>
      <c r="V207" s="121" t="str">
        <f t="array" ref="V207">IF($D207="","",COUNT(IF(Inventory!$B$10:$B$1000=$B207,IF(Inventory!$C$10:$C$1000=$C207,IF(Inventory!$D$10:$D$1000=$D207,IF(Inventory!$J$10:$J$1000=frig,IF(Inventory!$P$10:$P$1000=V$9,1)))))))</f>
        <v/>
      </c>
      <c r="W207" s="121" t="str">
        <f t="array" ref="W207">IF($D207="","",COUNT(IF(Inventory!$B$10:$B$1000=$B207,IF(Inventory!$C$10:$C$1000=$C207,IF(Inventory!$D$10:$D$1000=$D207,IF(Inventory!$J$10:$J$1000=frig,IF(Inventory!$P$10:$P$1000=W$9,1)))))))</f>
        <v/>
      </c>
      <c r="X207" s="122" t="str">
        <f t="shared" si="36"/>
        <v/>
      </c>
      <c r="Y207" s="121" t="str">
        <f t="array" ref="Y207">IF($D207="","",COUNT(IF(Inventory!$B$10:$B$1000=$B207,IF(Inventory!$C$10:$C$1000=$C207,IF(Inventory!$D$10:$D$1000=$D207,IF(Inventory!$J$10:$J$1000=freez,1))))))</f>
        <v/>
      </c>
      <c r="Z207" s="121" t="str">
        <f t="array" ref="Z207">IF($D207="","",COUNT(IF(Inventory!$B$10:$B$1000=$B207,IF(Inventory!$C$10:$C$1000=$C207,IF(Inventory!$D$10:$D$1000=$D207,IF(Inventory!$J$10:$J$1000=freez,IF(Inventory!$P$10:$P$1000=Z$9,1)))))))</f>
        <v/>
      </c>
      <c r="AA207" s="121" t="str">
        <f t="array" ref="AA207">IF($D207="","",COUNT(IF(Inventory!$B$10:$B$1000=$B207,IF(Inventory!$C$10:$C$1000=$C207,IF(Inventory!$D$10:$D$1000=$D207,IF(Inventory!$J$10:$J$1000=freez,IF(Inventory!$P$10:$P$1000=AA$9,1)))))))</f>
        <v/>
      </c>
      <c r="AB207" s="121" t="str">
        <f t="array" ref="AB207">IF($D207="","",COUNT(IF(Inventory!$B$10:$B$1000=$B207,IF(Inventory!$C$10:$C$1000=$C207,IF(Inventory!$D$10:$D$1000=$D207,IF(Inventory!$J$10:$J$1000=freez,IF(Inventory!$P$10:$P$1000=AB$9,1)))))))</f>
        <v/>
      </c>
      <c r="AC207" s="121" t="str">
        <f t="array" ref="AC207">IF($D207="","",COUNT(IF(Inventory!$B$10:$B$1000=$B207,IF(Inventory!$C$10:$C$1000=$C207,IF(Inventory!$D$10:$D$1000=$D207,IF(Inventory!$J$10:$J$1000=freez,IF(Inventory!$P$10:$P$1000=AC$9,1)))))))</f>
        <v/>
      </c>
      <c r="AD207" s="121" t="str">
        <f t="array" ref="AD207">IF($D207="","",COUNT(IF(Inventory!$B$10:$B$1000=$B207,IF(Inventory!$C$10:$C$1000=$C207,IF(Inventory!$D$10:$D$1000=$D207,IF(Inventory!$J$10:$J$1000=freez,IF(Inventory!$P$10:$P$1000=AD$9,1)))))))</f>
        <v/>
      </c>
      <c r="AE207" s="122" t="str">
        <f t="shared" si="37"/>
        <v/>
      </c>
      <c r="AF207" s="121" t="str">
        <f t="array" ref="AF207">IF($D207="","",SUM(IF(Inventory!$B$10:$B$1000=$B207,IF(Inventory!$C$10:$C$1000=$C207,IF(Inventory!$D$10:$D$1000=$D207,IF(Inventory!$J$10:$J$1000=frig,Inventory!$AC$10:$AC$1000)))))+SUM(IF(Inventory!$B$10:$B$1000=$B207,IF(Inventory!$C$10:$C$1000=$C207,IF(Inventory!$D$10:$D$1000=$D207,IF(Inventory!$J$10:$J$1000=wicr,Inventory!$AC$10:$AC$1000))))))</f>
        <v/>
      </c>
      <c r="AG207" s="121" t="str">
        <f t="array" ref="AG207">IF($D207="","",SUM(IF(Inventory!$B$10:$B$1000=$B207,IF(Inventory!$C$10:$C$1000=$C207,IF(Inventory!$D$10:$D$1000=$D207,IF(Inventory!$J$10:$J$1000=frig,IF(Inventory!$P$10:$P$1000=AG$9,Inventory!$AC$10:$AC$1000))))))+SUM(IF(Inventory!$B$10:$B$1000=$B207,IF(Inventory!$C$10:$C$1000=$C207,IF(Inventory!$D$10:$D$1000=$D207,IF(Inventory!$J$10:$J$1000=wicr,IF(Inventory!$P$10:$P$1000=AG$9,Inventory!$AC$10:$AC$1000)))))))</f>
        <v/>
      </c>
      <c r="AH207" s="121" t="str">
        <f t="array" ref="AH207">IF($D207="","",SUM(IF(Inventory!$B$10:$B$1000=$B207,IF(Inventory!$C$10:$C$1000=$C207,IF(Inventory!$D$10:$D$1000=$D207,IF(Inventory!$J$10:$J$1000=frig,IF(Inventory!$P$10:$P$1000=AH$9,Inventory!$AC$10:$AC$1000))))))+SUM(IF(Inventory!$B$10:$B$1000=$B207,IF(Inventory!$C$10:$C$1000=$C207,IF(Inventory!$D$10:$D$1000=$D207,IF(Inventory!$J$10:$J$1000=wicr,IF(Inventory!$P$10:$P$1000=AH$9,Inventory!$AC$10:$AC$1000)))))))</f>
        <v/>
      </c>
      <c r="AI207" s="121" t="str">
        <f t="array" ref="AI207">IF($D207="","",SUM(IF(Inventory!$B$10:$B$1000=$B207,IF(Inventory!$C$10:$C$1000=$C207,IF(Inventory!$D$10:$D$1000=$D207,IF(Inventory!$J$10:$J$1000=frig,IF(Inventory!$P$10:$P$1000=AI$9,Inventory!$AC$10:$AC$1000))))))+SUM(IF(Inventory!$B$10:$B$1000=$B207,IF(Inventory!$C$10:$C$1000=$C207,IF(Inventory!$D$10:$D$1000=$D207,IF(Inventory!$J$10:$J$1000=wicr,IF(Inventory!$P$10:$P$1000=AI$9,Inventory!$AC$10:$AC$1000)))))))</f>
        <v/>
      </c>
      <c r="AJ207" s="121" t="str">
        <f t="array" ref="AJ207">IF($D207="","",SUM(IF(Inventory!$B$10:$B$1000=$B207,IF(Inventory!$C$10:$C$1000=$C207,IF(Inventory!$D$10:$D$1000=$D207,IF(Inventory!$J$10:$J$1000=frig,IF(Inventory!$P$10:$P$1000=AJ$9,Inventory!$AC$10:$AC$1000))))))+SUM(IF(Inventory!$B$10:$B$1000=$B207,IF(Inventory!$C$10:$C$1000=$C207,IF(Inventory!$D$10:$D$1000=$D207,IF(Inventory!$J$10:$J$1000=wicr,IF(Inventory!$P$10:$P$1000=AJ$9,Inventory!$AC$10:$AC$1000)))))))</f>
        <v/>
      </c>
      <c r="AK207" s="121" t="str">
        <f t="array" ref="AK207">IF($D207="","",SUM(IF(Inventory!$B$10:$B$1000=$B207,IF(Inventory!$C$10:$C$1000=$C207,IF(Inventory!$D$10:$D$1000=$D207,IF(Inventory!$J$10:$J$1000=frig,IF(Inventory!$P$10:$P$1000=AK$9,Inventory!$AC$10:$AC$1000))))))+SUM(IF(Inventory!$B$10:$B$1000=$B207,IF(Inventory!$C$10:$C$1000=$C207,IF(Inventory!$D$10:$D$1000=$D207,IF(Inventory!$J$10:$J$1000=wicr,IF(Inventory!$P$10:$P$1000=AK$9,Inventory!$AC$10:$AC$1000)))))))</f>
        <v/>
      </c>
      <c r="AL207" s="123" t="str">
        <f t="shared" si="38"/>
        <v/>
      </c>
      <c r="AM207" s="121" t="str">
        <f t="array" ref="AM207">IF($D207="","",SUM(IF(Inventory!$B$10:$B$1000=$B207,IF(Inventory!$C$10:$C$1000=$C207,IF(Inventory!$D$10:$D$1000=$D207,IF(Inventory!$J$10:$J$1000=freez,Inventory!$AD$10:$AD$1000)))))+SUM(IF(Inventory!$B$10:$B$1000=$B207,IF(Inventory!$C$10:$C$1000=$C207,IF(Inventory!$D$10:$D$1000=$D207,IF(Inventory!$J$10:$J$1000=wifr,Inventory!$AD$10:$AD$1000))))))</f>
        <v/>
      </c>
      <c r="AN207" s="121" t="str">
        <f t="array" ref="AN207">IF($D207="","",SUM(IF(Inventory!$B$10:$B$1000=$B207,IF(Inventory!$C$10:$C$1000=$C207,IF(Inventory!$D$10:$D$1000=$D207,IF(Inventory!$J$10:$J$1000=freez,IF(Inventory!$P$10:$P$1000=AN$9,Inventory!$AD$10:$AD$1000))))))+SUM(IF(Inventory!$B$10:$B$1000=$B207,IF(Inventory!$C$10:$C$1000=$C207,IF(Inventory!$D$10:$D$1000=$D207,IF(Inventory!$J$10:$J$1000=wifr,IF(Inventory!$P$10:$P$1000=AN$9,Inventory!$AD$10:$AD$1000)))))))</f>
        <v/>
      </c>
      <c r="AO207" s="121" t="str">
        <f t="array" ref="AO207">IF($D207="","",SUM(IF(Inventory!$B$10:$B$1000=$B207,IF(Inventory!$C$10:$C$1000=$C207,IF(Inventory!$D$10:$D$1000=$D207,IF(Inventory!$J$10:$J$1000=freez,IF(Inventory!$P$10:$P$1000=AO$9,Inventory!$AD$10:$AD$1000))))))+SUM(IF(Inventory!$B$10:$B$1000=$B207,IF(Inventory!$C$10:$C$1000=$C207,IF(Inventory!$D$10:$D$1000=$D207,IF(Inventory!$J$10:$J$1000=wifr,IF(Inventory!$P$10:$P$1000=AO$9,Inventory!$AD$10:$AD$1000)))))))</f>
        <v/>
      </c>
      <c r="AP207" s="121" t="str">
        <f t="array" ref="AP207">IF($D207="","",SUM(IF(Inventory!$B$10:$B$1000=$B207,IF(Inventory!$C$10:$C$1000=$C207,IF(Inventory!$D$10:$D$1000=$D207,IF(Inventory!$J$10:$J$1000=freez,IF(Inventory!$P$10:$P$1000=AP$9,Inventory!$AD$10:$AD$1000))))))+SUM(IF(Inventory!$B$10:$B$1000=$B207,IF(Inventory!$C$10:$C$1000=$C207,IF(Inventory!$D$10:$D$1000=$D207,IF(Inventory!$J$10:$J$1000=wifr,IF(Inventory!$P$10:$P$1000=AP$9,Inventory!$AD$10:$AD$1000)))))))</f>
        <v/>
      </c>
      <c r="AQ207" s="121" t="str">
        <f t="array" ref="AQ207">IF($D207="","",SUM(IF(Inventory!$B$10:$B$1000=$B207,IF(Inventory!$C$10:$C$1000=$C207,IF(Inventory!$D$10:$D$1000=$D207,IF(Inventory!$J$10:$J$1000=freez,IF(Inventory!$P$10:$P$1000=AQ$9,Inventory!$AD$10:$AD$1000))))))+SUM(IF(Inventory!$B$10:$B$1000=$B207,IF(Inventory!$C$10:$C$1000=$C207,IF(Inventory!$D$10:$D$1000=$D207,IF(Inventory!$J$10:$J$1000=wifr,IF(Inventory!$P$10:$P$1000=AQ$9,Inventory!$AD$10:$AD$1000)))))))</f>
        <v/>
      </c>
      <c r="AR207" s="121" t="str">
        <f t="array" ref="AR207">IF($D207="","",SUM(IF(Inventory!$B$10:$B$1000=$B207,IF(Inventory!$C$10:$C$1000=$C207,IF(Inventory!$D$10:$D$1000=$D207,IF(Inventory!$J$10:$J$1000=freez,IF(Inventory!$P$10:$P$1000=AR$9,Inventory!$AD$10:$AD$1000))))))+SUM(IF(Inventory!$B$10:$B$1000=$B207,IF(Inventory!$C$10:$C$1000=$C207,IF(Inventory!$D$10:$D$1000=$D207,IF(Inventory!$J$10:$J$1000=wifr,IF(Inventory!$P$10:$P$1000=AR$9,Inventory!$AD$10:$AD$1000)))))))</f>
        <v/>
      </c>
      <c r="AS207" s="124" t="str">
        <f t="shared" si="39"/>
        <v/>
      </c>
      <c r="AU207" s="352"/>
      <c r="AV207" s="352"/>
      <c r="AX207" s="125">
        <f>IF($C207="",0,Prog!$H205*AX$6*($AU207+$AV207)/12000)</f>
        <v>0</v>
      </c>
      <c r="AY207" s="125">
        <f>IF($C207="",0,Prog!$H205*AY$6*($AU207+$AV207)/12000)</f>
        <v>0</v>
      </c>
      <c r="AZ207" s="121"/>
    </row>
    <row r="208" spans="1:52" ht="16.5" x14ac:dyDescent="0.3">
      <c r="A208" s="279" t="str">
        <f>IF(Prog!B206="","",Prog!B206)</f>
        <v/>
      </c>
      <c r="B208" s="279" t="str">
        <f>IF(Prog!C206="","",Prog!C206)</f>
        <v/>
      </c>
      <c r="C208" s="279" t="str">
        <f>IF(Prog!D206="","",Prog!D206)</f>
        <v/>
      </c>
      <c r="D208" s="120"/>
      <c r="E208" s="121" t="str">
        <f t="array" ref="E208">IF($D208="","",COUNT(IF(Inventory!$B$10:$B$1000=$B208,IF(Inventory!$C$10:$C$1000=$C208,IF(Inventory!$D$10:$D$1000=$D208,IF(Inventory!$P$10:$P$1000=E$9,1))))))</f>
        <v/>
      </c>
      <c r="F208" s="121" t="str">
        <f t="array" ref="F208">IF($D208="","",COUNT(IF(Inventory!$B$10:$B$1000=$B208,IF(Inventory!$C$10:$C$1000=$C208,IF(Inventory!$D$10:$D$1000=$D208,IF(Inventory!$P$10:$P$1000=F$9,1))))))</f>
        <v/>
      </c>
      <c r="G208" s="121" t="str">
        <f t="array" ref="G208">IF($D208="","",COUNT(IF(Inventory!$B$10:$B$1000=$B208,IF(Inventory!$C$10:$C$1000=$C208,IF(Inventory!$D$10:$D$1000=$D208,IF(Inventory!$P$10:$P$1000=G$9,1))))))</f>
        <v/>
      </c>
      <c r="H208" s="121" t="str">
        <f t="array" ref="H208">IF($D208="","",COUNT(IF(Inventory!$B$10:$B$1000=$B208,IF(Inventory!$C$10:$C$1000=$C208,IF(Inventory!$D$10:$D$1000=$D208,IF(Inventory!$P$10:$P$1000=H$9,1))))))</f>
        <v/>
      </c>
      <c r="I208" s="121" t="str">
        <f t="array" ref="I208">IF($D208="","",COUNT(IF(Inventory!$B$10:$B$1000=$B208,IF(Inventory!$C$10:$C$1000=$C208,IF(Inventory!$D$10:$D$1000=$D208,IF(Inventory!$P$10:$P$1000=I$9,1))))))</f>
        <v/>
      </c>
      <c r="J208" s="121">
        <f t="shared" si="34"/>
        <v>0</v>
      </c>
      <c r="K208" s="121" t="str">
        <f t="array" ref="K208">IF($D208="","",COUNT(IF(Inventory!$B$10:$B$1000=$B208,IF(Inventory!$C$10:$C$1000=$C208,IF(Inventory!$D$10:$D$1000=$D208,IF(Inventory!$J$10:$J$1000=wicr,1)))))+COUNT(IF(Inventory!$B$10:$B$1000=$B208,IF(Inventory!$C$10:$C$1000=$C208,IF(Inventory!$D$10:$D$1000=$D208,IF(Inventory!$J$10:$J$1000=wifr,1))))))</f>
        <v/>
      </c>
      <c r="L208" s="121" t="str">
        <f t="array" ref="L208">IF($D208="","",COUNT(IF(Inventory!$B$10:$B$1000=$B208,IF(Inventory!$C$10:$C$1000=$C208,IF(Inventory!$D$10:$D$1000=$D208,IF(Inventory!$J$10:$J$1000=wicr,IF(Inventory!$P$10:$P$1000=L$9,1))))))+COUNT(IF(Inventory!$B$10:$B$1000=$B208,IF(Inventory!$C$10:$C$1000=$C208,IF(Inventory!$D$10:$D$1000=$D208,IF(Inventory!$J$10:$J$1000=wifr,IF(Inventory!$P$10:$P$1000=L$9,1)))))))</f>
        <v/>
      </c>
      <c r="M208" s="121" t="str">
        <f t="array" ref="M208">IF($D208="","",COUNT(IF(Inventory!$B$10:$B$1000=$B208,IF(Inventory!$C$10:$C$1000=$C208,IF(Inventory!$D$10:$D$1000=$D208,IF(Inventory!$J$10:$J$1000=wicr,IF(Inventory!$P$10:$P$1000=M$9,1))))))+COUNT(IF(Inventory!$B$10:$B$1000=$B208,IF(Inventory!$C$10:$C$1000=$C208,IF(Inventory!$D$10:$D$1000=$D208,IF(Inventory!$J$10:$J$1000=wifr,IF(Inventory!$P$10:$P$1000=M$9,1)))))))</f>
        <v/>
      </c>
      <c r="N208" s="121" t="str">
        <f t="array" ref="N208">IF($D208="","",COUNT(IF(Inventory!$B$10:$B$1000=$B208,IF(Inventory!$C$10:$C$1000=$C208,IF(Inventory!$D$10:$D$1000=$D208,IF(Inventory!$J$10:$J$1000=wicr,IF(Inventory!$P$10:$P$1000=N$9,1))))))+COUNT(IF(Inventory!$B$10:$B$1000=$B208,IF(Inventory!$C$10:$C$1000=$C208,IF(Inventory!$D$10:$D$1000=$D208,IF(Inventory!$J$10:$J$1000=wifr,IF(Inventory!$P$10:$P$1000=N$9,1)))))))</f>
        <v/>
      </c>
      <c r="O208" s="121" t="str">
        <f t="array" ref="O208">IF($D208="","",COUNT(IF(Inventory!$B$10:$B$1000=$B208,IF(Inventory!$C$10:$C$1000=$C208,IF(Inventory!$D$10:$D$1000=$D208,IF(Inventory!$J$10:$J$1000=wicr,IF(Inventory!$P$10:$P$1000=O$9,1))))))+COUNT(IF(Inventory!$B$10:$B$1000=$B208,IF(Inventory!$C$10:$C$1000=$C208,IF(Inventory!$D$10:$D$1000=$D208,IF(Inventory!$J$10:$J$1000=wifr,IF(Inventory!$P$10:$P$1000=O$9,1)))))))</f>
        <v/>
      </c>
      <c r="P208" s="121" t="str">
        <f t="array" ref="P208">IF($D208="","",COUNT(IF(Inventory!$B$10:$B$1000=$B208,IF(Inventory!$C$10:$C$1000=$C208,IF(Inventory!$D$10:$D$1000=$D208,IF(Inventory!$J$10:$J$1000=wicr,IF(Inventory!$P$10:$P$1000=P$9,1))))))+COUNT(IF(Inventory!$B$10:$B$1000=$B208,IF(Inventory!$C$10:$C$1000=$C208,IF(Inventory!$D$10:$D$1000=$D208,IF(Inventory!$J$10:$J$1000=wifr,IF(Inventory!$P$10:$P$1000=P$9,1)))))))</f>
        <v/>
      </c>
      <c r="Q208" s="122" t="str">
        <f t="shared" si="35"/>
        <v/>
      </c>
      <c r="R208" s="121" t="str">
        <f t="array" ref="R208">IF($D208="","",COUNT(IF(Inventory!$B$10:$B$1000=$B208,IF(Inventory!$C$10:$C$1000=$C208,IF(Inventory!$D$10:$D$1000=$D208,IF(Inventory!$J$10:$J$1000=frig,1))))))</f>
        <v/>
      </c>
      <c r="S208" s="121" t="str">
        <f t="array" ref="S208">IF($D208="","",COUNT(IF(Inventory!$B$10:$B$1000=$B208,IF(Inventory!$C$10:$C$1000=$C208,IF(Inventory!$D$10:$D$1000=$D208,IF(Inventory!$J$10:$J$1000=frig,IF(Inventory!$P$10:$P$1000=S$9,1)))))))</f>
        <v/>
      </c>
      <c r="T208" s="121" t="str">
        <f t="array" ref="T208">IF($D208="","",COUNT(IF(Inventory!$B$10:$B$1000=$B208,IF(Inventory!$C$10:$C$1000=$C208,IF(Inventory!$D$10:$D$1000=$D208,IF(Inventory!$J$10:$J$1000=frig,IF(Inventory!$P$10:$P$1000=T$9,1)))))))</f>
        <v/>
      </c>
      <c r="U208" s="121" t="str">
        <f t="array" ref="U208">IF($D208="","",COUNT(IF(Inventory!$B$10:$B$1000=$B208,IF(Inventory!$C$10:$C$1000=$C208,IF(Inventory!$D$10:$D$1000=$D208,IF(Inventory!$J$10:$J$1000=frig,IF(Inventory!$P$10:$P$1000=U$9,1)))))))</f>
        <v/>
      </c>
      <c r="V208" s="121" t="str">
        <f t="array" ref="V208">IF($D208="","",COUNT(IF(Inventory!$B$10:$B$1000=$B208,IF(Inventory!$C$10:$C$1000=$C208,IF(Inventory!$D$10:$D$1000=$D208,IF(Inventory!$J$10:$J$1000=frig,IF(Inventory!$P$10:$P$1000=V$9,1)))))))</f>
        <v/>
      </c>
      <c r="W208" s="121" t="str">
        <f t="array" ref="W208">IF($D208="","",COUNT(IF(Inventory!$B$10:$B$1000=$B208,IF(Inventory!$C$10:$C$1000=$C208,IF(Inventory!$D$10:$D$1000=$D208,IF(Inventory!$J$10:$J$1000=frig,IF(Inventory!$P$10:$P$1000=W$9,1)))))))</f>
        <v/>
      </c>
      <c r="X208" s="122" t="str">
        <f t="shared" si="36"/>
        <v/>
      </c>
      <c r="Y208" s="121" t="str">
        <f t="array" ref="Y208">IF($D208="","",COUNT(IF(Inventory!$B$10:$B$1000=$B208,IF(Inventory!$C$10:$C$1000=$C208,IF(Inventory!$D$10:$D$1000=$D208,IF(Inventory!$J$10:$J$1000=freez,1))))))</f>
        <v/>
      </c>
      <c r="Z208" s="121" t="str">
        <f t="array" ref="Z208">IF($D208="","",COUNT(IF(Inventory!$B$10:$B$1000=$B208,IF(Inventory!$C$10:$C$1000=$C208,IF(Inventory!$D$10:$D$1000=$D208,IF(Inventory!$J$10:$J$1000=freez,IF(Inventory!$P$10:$P$1000=Z$9,1)))))))</f>
        <v/>
      </c>
      <c r="AA208" s="121" t="str">
        <f t="array" ref="AA208">IF($D208="","",COUNT(IF(Inventory!$B$10:$B$1000=$B208,IF(Inventory!$C$10:$C$1000=$C208,IF(Inventory!$D$10:$D$1000=$D208,IF(Inventory!$J$10:$J$1000=freez,IF(Inventory!$P$10:$P$1000=AA$9,1)))))))</f>
        <v/>
      </c>
      <c r="AB208" s="121" t="str">
        <f t="array" ref="AB208">IF($D208="","",COUNT(IF(Inventory!$B$10:$B$1000=$B208,IF(Inventory!$C$10:$C$1000=$C208,IF(Inventory!$D$10:$D$1000=$D208,IF(Inventory!$J$10:$J$1000=freez,IF(Inventory!$P$10:$P$1000=AB$9,1)))))))</f>
        <v/>
      </c>
      <c r="AC208" s="121" t="str">
        <f t="array" ref="AC208">IF($D208="","",COUNT(IF(Inventory!$B$10:$B$1000=$B208,IF(Inventory!$C$10:$C$1000=$C208,IF(Inventory!$D$10:$D$1000=$D208,IF(Inventory!$J$10:$J$1000=freez,IF(Inventory!$P$10:$P$1000=AC$9,1)))))))</f>
        <v/>
      </c>
      <c r="AD208" s="121" t="str">
        <f t="array" ref="AD208">IF($D208="","",COUNT(IF(Inventory!$B$10:$B$1000=$B208,IF(Inventory!$C$10:$C$1000=$C208,IF(Inventory!$D$10:$D$1000=$D208,IF(Inventory!$J$10:$J$1000=freez,IF(Inventory!$P$10:$P$1000=AD$9,1)))))))</f>
        <v/>
      </c>
      <c r="AE208" s="122" t="str">
        <f t="shared" si="37"/>
        <v/>
      </c>
      <c r="AF208" s="121" t="str">
        <f t="array" ref="AF208">IF($D208="","",SUM(IF(Inventory!$B$10:$B$1000=$B208,IF(Inventory!$C$10:$C$1000=$C208,IF(Inventory!$D$10:$D$1000=$D208,IF(Inventory!$J$10:$J$1000=frig,Inventory!$AC$10:$AC$1000)))))+SUM(IF(Inventory!$B$10:$B$1000=$B208,IF(Inventory!$C$10:$C$1000=$C208,IF(Inventory!$D$10:$D$1000=$D208,IF(Inventory!$J$10:$J$1000=wicr,Inventory!$AC$10:$AC$1000))))))</f>
        <v/>
      </c>
      <c r="AG208" s="121" t="str">
        <f t="array" ref="AG208">IF($D208="","",SUM(IF(Inventory!$B$10:$B$1000=$B208,IF(Inventory!$C$10:$C$1000=$C208,IF(Inventory!$D$10:$D$1000=$D208,IF(Inventory!$J$10:$J$1000=frig,IF(Inventory!$P$10:$P$1000=AG$9,Inventory!$AC$10:$AC$1000))))))+SUM(IF(Inventory!$B$10:$B$1000=$B208,IF(Inventory!$C$10:$C$1000=$C208,IF(Inventory!$D$10:$D$1000=$D208,IF(Inventory!$J$10:$J$1000=wicr,IF(Inventory!$P$10:$P$1000=AG$9,Inventory!$AC$10:$AC$1000)))))))</f>
        <v/>
      </c>
      <c r="AH208" s="121" t="str">
        <f t="array" ref="AH208">IF($D208="","",SUM(IF(Inventory!$B$10:$B$1000=$B208,IF(Inventory!$C$10:$C$1000=$C208,IF(Inventory!$D$10:$D$1000=$D208,IF(Inventory!$J$10:$J$1000=frig,IF(Inventory!$P$10:$P$1000=AH$9,Inventory!$AC$10:$AC$1000))))))+SUM(IF(Inventory!$B$10:$B$1000=$B208,IF(Inventory!$C$10:$C$1000=$C208,IF(Inventory!$D$10:$D$1000=$D208,IF(Inventory!$J$10:$J$1000=wicr,IF(Inventory!$P$10:$P$1000=AH$9,Inventory!$AC$10:$AC$1000)))))))</f>
        <v/>
      </c>
      <c r="AI208" s="121" t="str">
        <f t="array" ref="AI208">IF($D208="","",SUM(IF(Inventory!$B$10:$B$1000=$B208,IF(Inventory!$C$10:$C$1000=$C208,IF(Inventory!$D$10:$D$1000=$D208,IF(Inventory!$J$10:$J$1000=frig,IF(Inventory!$P$10:$P$1000=AI$9,Inventory!$AC$10:$AC$1000))))))+SUM(IF(Inventory!$B$10:$B$1000=$B208,IF(Inventory!$C$10:$C$1000=$C208,IF(Inventory!$D$10:$D$1000=$D208,IF(Inventory!$J$10:$J$1000=wicr,IF(Inventory!$P$10:$P$1000=AI$9,Inventory!$AC$10:$AC$1000)))))))</f>
        <v/>
      </c>
      <c r="AJ208" s="121" t="str">
        <f t="array" ref="AJ208">IF($D208="","",SUM(IF(Inventory!$B$10:$B$1000=$B208,IF(Inventory!$C$10:$C$1000=$C208,IF(Inventory!$D$10:$D$1000=$D208,IF(Inventory!$J$10:$J$1000=frig,IF(Inventory!$P$10:$P$1000=AJ$9,Inventory!$AC$10:$AC$1000))))))+SUM(IF(Inventory!$B$10:$B$1000=$B208,IF(Inventory!$C$10:$C$1000=$C208,IF(Inventory!$D$10:$D$1000=$D208,IF(Inventory!$J$10:$J$1000=wicr,IF(Inventory!$P$10:$P$1000=AJ$9,Inventory!$AC$10:$AC$1000)))))))</f>
        <v/>
      </c>
      <c r="AK208" s="121" t="str">
        <f t="array" ref="AK208">IF($D208="","",SUM(IF(Inventory!$B$10:$B$1000=$B208,IF(Inventory!$C$10:$C$1000=$C208,IF(Inventory!$D$10:$D$1000=$D208,IF(Inventory!$J$10:$J$1000=frig,IF(Inventory!$P$10:$P$1000=AK$9,Inventory!$AC$10:$AC$1000))))))+SUM(IF(Inventory!$B$10:$B$1000=$B208,IF(Inventory!$C$10:$C$1000=$C208,IF(Inventory!$D$10:$D$1000=$D208,IF(Inventory!$J$10:$J$1000=wicr,IF(Inventory!$P$10:$P$1000=AK$9,Inventory!$AC$10:$AC$1000)))))))</f>
        <v/>
      </c>
      <c r="AL208" s="123" t="str">
        <f t="shared" si="38"/>
        <v/>
      </c>
      <c r="AM208" s="121" t="str">
        <f t="array" ref="AM208">IF($D208="","",SUM(IF(Inventory!$B$10:$B$1000=$B208,IF(Inventory!$C$10:$C$1000=$C208,IF(Inventory!$D$10:$D$1000=$D208,IF(Inventory!$J$10:$J$1000=freez,Inventory!$AD$10:$AD$1000)))))+SUM(IF(Inventory!$B$10:$B$1000=$B208,IF(Inventory!$C$10:$C$1000=$C208,IF(Inventory!$D$10:$D$1000=$D208,IF(Inventory!$J$10:$J$1000=wifr,Inventory!$AD$10:$AD$1000))))))</f>
        <v/>
      </c>
      <c r="AN208" s="121" t="str">
        <f t="array" ref="AN208">IF($D208="","",SUM(IF(Inventory!$B$10:$B$1000=$B208,IF(Inventory!$C$10:$C$1000=$C208,IF(Inventory!$D$10:$D$1000=$D208,IF(Inventory!$J$10:$J$1000=freez,IF(Inventory!$P$10:$P$1000=AN$9,Inventory!$AD$10:$AD$1000))))))+SUM(IF(Inventory!$B$10:$B$1000=$B208,IF(Inventory!$C$10:$C$1000=$C208,IF(Inventory!$D$10:$D$1000=$D208,IF(Inventory!$J$10:$J$1000=wifr,IF(Inventory!$P$10:$P$1000=AN$9,Inventory!$AD$10:$AD$1000)))))))</f>
        <v/>
      </c>
      <c r="AO208" s="121" t="str">
        <f t="array" ref="AO208">IF($D208="","",SUM(IF(Inventory!$B$10:$B$1000=$B208,IF(Inventory!$C$10:$C$1000=$C208,IF(Inventory!$D$10:$D$1000=$D208,IF(Inventory!$J$10:$J$1000=freez,IF(Inventory!$P$10:$P$1000=AO$9,Inventory!$AD$10:$AD$1000))))))+SUM(IF(Inventory!$B$10:$B$1000=$B208,IF(Inventory!$C$10:$C$1000=$C208,IF(Inventory!$D$10:$D$1000=$D208,IF(Inventory!$J$10:$J$1000=wifr,IF(Inventory!$P$10:$P$1000=AO$9,Inventory!$AD$10:$AD$1000)))))))</f>
        <v/>
      </c>
      <c r="AP208" s="121" t="str">
        <f t="array" ref="AP208">IF($D208="","",SUM(IF(Inventory!$B$10:$B$1000=$B208,IF(Inventory!$C$10:$C$1000=$C208,IF(Inventory!$D$10:$D$1000=$D208,IF(Inventory!$J$10:$J$1000=freez,IF(Inventory!$P$10:$P$1000=AP$9,Inventory!$AD$10:$AD$1000))))))+SUM(IF(Inventory!$B$10:$B$1000=$B208,IF(Inventory!$C$10:$C$1000=$C208,IF(Inventory!$D$10:$D$1000=$D208,IF(Inventory!$J$10:$J$1000=wifr,IF(Inventory!$P$10:$P$1000=AP$9,Inventory!$AD$10:$AD$1000)))))))</f>
        <v/>
      </c>
      <c r="AQ208" s="121" t="str">
        <f t="array" ref="AQ208">IF($D208="","",SUM(IF(Inventory!$B$10:$B$1000=$B208,IF(Inventory!$C$10:$C$1000=$C208,IF(Inventory!$D$10:$D$1000=$D208,IF(Inventory!$J$10:$J$1000=freez,IF(Inventory!$P$10:$P$1000=AQ$9,Inventory!$AD$10:$AD$1000))))))+SUM(IF(Inventory!$B$10:$B$1000=$B208,IF(Inventory!$C$10:$C$1000=$C208,IF(Inventory!$D$10:$D$1000=$D208,IF(Inventory!$J$10:$J$1000=wifr,IF(Inventory!$P$10:$P$1000=AQ$9,Inventory!$AD$10:$AD$1000)))))))</f>
        <v/>
      </c>
      <c r="AR208" s="121" t="str">
        <f t="array" ref="AR208">IF($D208="","",SUM(IF(Inventory!$B$10:$B$1000=$B208,IF(Inventory!$C$10:$C$1000=$C208,IF(Inventory!$D$10:$D$1000=$D208,IF(Inventory!$J$10:$J$1000=freez,IF(Inventory!$P$10:$P$1000=AR$9,Inventory!$AD$10:$AD$1000))))))+SUM(IF(Inventory!$B$10:$B$1000=$B208,IF(Inventory!$C$10:$C$1000=$C208,IF(Inventory!$D$10:$D$1000=$D208,IF(Inventory!$J$10:$J$1000=wifr,IF(Inventory!$P$10:$P$1000=AR$9,Inventory!$AD$10:$AD$1000)))))))</f>
        <v/>
      </c>
      <c r="AS208" s="124" t="str">
        <f t="shared" si="39"/>
        <v/>
      </c>
      <c r="AU208" s="352"/>
      <c r="AV208" s="352"/>
      <c r="AX208" s="125">
        <f>IF($C208="",0,Prog!$H206*AX$6*($AU208+$AV208)/12000)</f>
        <v>0</v>
      </c>
      <c r="AY208" s="125">
        <f>IF($C208="",0,Prog!$H206*AY$6*($AU208+$AV208)/12000)</f>
        <v>0</v>
      </c>
      <c r="AZ208" s="121"/>
    </row>
    <row r="209" spans="1:52" ht="16.5" x14ac:dyDescent="0.3">
      <c r="A209" s="279" t="str">
        <f>IF(Prog!B207="","",Prog!B207)</f>
        <v/>
      </c>
      <c r="B209" s="279" t="str">
        <f>IF(Prog!C207="","",Prog!C207)</f>
        <v/>
      </c>
      <c r="C209" s="279" t="str">
        <f>IF(Prog!D207="","",Prog!D207)</f>
        <v/>
      </c>
      <c r="D209" s="120"/>
      <c r="E209" s="121" t="str">
        <f t="array" ref="E209">IF($D209="","",COUNT(IF(Inventory!$B$10:$B$1000=$B209,IF(Inventory!$C$10:$C$1000=$C209,IF(Inventory!$D$10:$D$1000=$D209,IF(Inventory!$P$10:$P$1000=E$9,1))))))</f>
        <v/>
      </c>
      <c r="F209" s="121" t="str">
        <f t="array" ref="F209">IF($D209="","",COUNT(IF(Inventory!$B$10:$B$1000=$B209,IF(Inventory!$C$10:$C$1000=$C209,IF(Inventory!$D$10:$D$1000=$D209,IF(Inventory!$P$10:$P$1000=F$9,1))))))</f>
        <v/>
      </c>
      <c r="G209" s="121" t="str">
        <f t="array" ref="G209">IF($D209="","",COUNT(IF(Inventory!$B$10:$B$1000=$B209,IF(Inventory!$C$10:$C$1000=$C209,IF(Inventory!$D$10:$D$1000=$D209,IF(Inventory!$P$10:$P$1000=G$9,1))))))</f>
        <v/>
      </c>
      <c r="H209" s="121" t="str">
        <f t="array" ref="H209">IF($D209="","",COUNT(IF(Inventory!$B$10:$B$1000=$B209,IF(Inventory!$C$10:$C$1000=$C209,IF(Inventory!$D$10:$D$1000=$D209,IF(Inventory!$P$10:$P$1000=H$9,1))))))</f>
        <v/>
      </c>
      <c r="I209" s="121" t="str">
        <f t="array" ref="I209">IF($D209="","",COUNT(IF(Inventory!$B$10:$B$1000=$B209,IF(Inventory!$C$10:$C$1000=$C209,IF(Inventory!$D$10:$D$1000=$D209,IF(Inventory!$P$10:$P$1000=I$9,1))))))</f>
        <v/>
      </c>
      <c r="J209" s="121">
        <f t="shared" si="34"/>
        <v>0</v>
      </c>
      <c r="K209" s="121" t="str">
        <f t="array" ref="K209">IF($D209="","",COUNT(IF(Inventory!$B$10:$B$1000=$B209,IF(Inventory!$C$10:$C$1000=$C209,IF(Inventory!$D$10:$D$1000=$D209,IF(Inventory!$J$10:$J$1000=wicr,1)))))+COUNT(IF(Inventory!$B$10:$B$1000=$B209,IF(Inventory!$C$10:$C$1000=$C209,IF(Inventory!$D$10:$D$1000=$D209,IF(Inventory!$J$10:$J$1000=wifr,1))))))</f>
        <v/>
      </c>
      <c r="L209" s="121" t="str">
        <f t="array" ref="L209">IF($D209="","",COUNT(IF(Inventory!$B$10:$B$1000=$B209,IF(Inventory!$C$10:$C$1000=$C209,IF(Inventory!$D$10:$D$1000=$D209,IF(Inventory!$J$10:$J$1000=wicr,IF(Inventory!$P$10:$P$1000=L$9,1))))))+COUNT(IF(Inventory!$B$10:$B$1000=$B209,IF(Inventory!$C$10:$C$1000=$C209,IF(Inventory!$D$10:$D$1000=$D209,IF(Inventory!$J$10:$J$1000=wifr,IF(Inventory!$P$10:$P$1000=L$9,1)))))))</f>
        <v/>
      </c>
      <c r="M209" s="121" t="str">
        <f t="array" ref="M209">IF($D209="","",COUNT(IF(Inventory!$B$10:$B$1000=$B209,IF(Inventory!$C$10:$C$1000=$C209,IF(Inventory!$D$10:$D$1000=$D209,IF(Inventory!$J$10:$J$1000=wicr,IF(Inventory!$P$10:$P$1000=M$9,1))))))+COUNT(IF(Inventory!$B$10:$B$1000=$B209,IF(Inventory!$C$10:$C$1000=$C209,IF(Inventory!$D$10:$D$1000=$D209,IF(Inventory!$J$10:$J$1000=wifr,IF(Inventory!$P$10:$P$1000=M$9,1)))))))</f>
        <v/>
      </c>
      <c r="N209" s="121" t="str">
        <f t="array" ref="N209">IF($D209="","",COUNT(IF(Inventory!$B$10:$B$1000=$B209,IF(Inventory!$C$10:$C$1000=$C209,IF(Inventory!$D$10:$D$1000=$D209,IF(Inventory!$J$10:$J$1000=wicr,IF(Inventory!$P$10:$P$1000=N$9,1))))))+COUNT(IF(Inventory!$B$10:$B$1000=$B209,IF(Inventory!$C$10:$C$1000=$C209,IF(Inventory!$D$10:$D$1000=$D209,IF(Inventory!$J$10:$J$1000=wifr,IF(Inventory!$P$10:$P$1000=N$9,1)))))))</f>
        <v/>
      </c>
      <c r="O209" s="121" t="str">
        <f t="array" ref="O209">IF($D209="","",COUNT(IF(Inventory!$B$10:$B$1000=$B209,IF(Inventory!$C$10:$C$1000=$C209,IF(Inventory!$D$10:$D$1000=$D209,IF(Inventory!$J$10:$J$1000=wicr,IF(Inventory!$P$10:$P$1000=O$9,1))))))+COUNT(IF(Inventory!$B$10:$B$1000=$B209,IF(Inventory!$C$10:$C$1000=$C209,IF(Inventory!$D$10:$D$1000=$D209,IF(Inventory!$J$10:$J$1000=wifr,IF(Inventory!$P$10:$P$1000=O$9,1)))))))</f>
        <v/>
      </c>
      <c r="P209" s="121" t="str">
        <f t="array" ref="P209">IF($D209="","",COUNT(IF(Inventory!$B$10:$B$1000=$B209,IF(Inventory!$C$10:$C$1000=$C209,IF(Inventory!$D$10:$D$1000=$D209,IF(Inventory!$J$10:$J$1000=wicr,IF(Inventory!$P$10:$P$1000=P$9,1))))))+COUNT(IF(Inventory!$B$10:$B$1000=$B209,IF(Inventory!$C$10:$C$1000=$C209,IF(Inventory!$D$10:$D$1000=$D209,IF(Inventory!$J$10:$J$1000=wifr,IF(Inventory!$P$10:$P$1000=P$9,1)))))))</f>
        <v/>
      </c>
      <c r="Q209" s="122" t="str">
        <f t="shared" si="35"/>
        <v/>
      </c>
      <c r="R209" s="121" t="str">
        <f t="array" ref="R209">IF($D209="","",COUNT(IF(Inventory!$B$10:$B$1000=$B209,IF(Inventory!$C$10:$C$1000=$C209,IF(Inventory!$D$10:$D$1000=$D209,IF(Inventory!$J$10:$J$1000=frig,1))))))</f>
        <v/>
      </c>
      <c r="S209" s="121" t="str">
        <f t="array" ref="S209">IF($D209="","",COUNT(IF(Inventory!$B$10:$B$1000=$B209,IF(Inventory!$C$10:$C$1000=$C209,IF(Inventory!$D$10:$D$1000=$D209,IF(Inventory!$J$10:$J$1000=frig,IF(Inventory!$P$10:$P$1000=S$9,1)))))))</f>
        <v/>
      </c>
      <c r="T209" s="121" t="str">
        <f t="array" ref="T209">IF($D209="","",COUNT(IF(Inventory!$B$10:$B$1000=$B209,IF(Inventory!$C$10:$C$1000=$C209,IF(Inventory!$D$10:$D$1000=$D209,IF(Inventory!$J$10:$J$1000=frig,IF(Inventory!$P$10:$P$1000=T$9,1)))))))</f>
        <v/>
      </c>
      <c r="U209" s="121" t="str">
        <f t="array" ref="U209">IF($D209="","",COUNT(IF(Inventory!$B$10:$B$1000=$B209,IF(Inventory!$C$10:$C$1000=$C209,IF(Inventory!$D$10:$D$1000=$D209,IF(Inventory!$J$10:$J$1000=frig,IF(Inventory!$P$10:$P$1000=U$9,1)))))))</f>
        <v/>
      </c>
      <c r="V209" s="121" t="str">
        <f t="array" ref="V209">IF($D209="","",COUNT(IF(Inventory!$B$10:$B$1000=$B209,IF(Inventory!$C$10:$C$1000=$C209,IF(Inventory!$D$10:$D$1000=$D209,IF(Inventory!$J$10:$J$1000=frig,IF(Inventory!$P$10:$P$1000=V$9,1)))))))</f>
        <v/>
      </c>
      <c r="W209" s="121" t="str">
        <f t="array" ref="W209">IF($D209="","",COUNT(IF(Inventory!$B$10:$B$1000=$B209,IF(Inventory!$C$10:$C$1000=$C209,IF(Inventory!$D$10:$D$1000=$D209,IF(Inventory!$J$10:$J$1000=frig,IF(Inventory!$P$10:$P$1000=W$9,1)))))))</f>
        <v/>
      </c>
      <c r="X209" s="122" t="str">
        <f t="shared" si="36"/>
        <v/>
      </c>
      <c r="Y209" s="121" t="str">
        <f t="array" ref="Y209">IF($D209="","",COUNT(IF(Inventory!$B$10:$B$1000=$B209,IF(Inventory!$C$10:$C$1000=$C209,IF(Inventory!$D$10:$D$1000=$D209,IF(Inventory!$J$10:$J$1000=freez,1))))))</f>
        <v/>
      </c>
      <c r="Z209" s="121" t="str">
        <f t="array" ref="Z209">IF($D209="","",COUNT(IF(Inventory!$B$10:$B$1000=$B209,IF(Inventory!$C$10:$C$1000=$C209,IF(Inventory!$D$10:$D$1000=$D209,IF(Inventory!$J$10:$J$1000=freez,IF(Inventory!$P$10:$P$1000=Z$9,1)))))))</f>
        <v/>
      </c>
      <c r="AA209" s="121" t="str">
        <f t="array" ref="AA209">IF($D209="","",COUNT(IF(Inventory!$B$10:$B$1000=$B209,IF(Inventory!$C$10:$C$1000=$C209,IF(Inventory!$D$10:$D$1000=$D209,IF(Inventory!$J$10:$J$1000=freez,IF(Inventory!$P$10:$P$1000=AA$9,1)))))))</f>
        <v/>
      </c>
      <c r="AB209" s="121" t="str">
        <f t="array" ref="AB209">IF($D209="","",COUNT(IF(Inventory!$B$10:$B$1000=$B209,IF(Inventory!$C$10:$C$1000=$C209,IF(Inventory!$D$10:$D$1000=$D209,IF(Inventory!$J$10:$J$1000=freez,IF(Inventory!$P$10:$P$1000=AB$9,1)))))))</f>
        <v/>
      </c>
      <c r="AC209" s="121" t="str">
        <f t="array" ref="AC209">IF($D209="","",COUNT(IF(Inventory!$B$10:$B$1000=$B209,IF(Inventory!$C$10:$C$1000=$C209,IF(Inventory!$D$10:$D$1000=$D209,IF(Inventory!$J$10:$J$1000=freez,IF(Inventory!$P$10:$P$1000=AC$9,1)))))))</f>
        <v/>
      </c>
      <c r="AD209" s="121" t="str">
        <f t="array" ref="AD209">IF($D209="","",COUNT(IF(Inventory!$B$10:$B$1000=$B209,IF(Inventory!$C$10:$C$1000=$C209,IF(Inventory!$D$10:$D$1000=$D209,IF(Inventory!$J$10:$J$1000=freez,IF(Inventory!$P$10:$P$1000=AD$9,1)))))))</f>
        <v/>
      </c>
      <c r="AE209" s="122" t="str">
        <f t="shared" si="37"/>
        <v/>
      </c>
      <c r="AF209" s="121" t="str">
        <f t="array" ref="AF209">IF($D209="","",SUM(IF(Inventory!$B$10:$B$1000=$B209,IF(Inventory!$C$10:$C$1000=$C209,IF(Inventory!$D$10:$D$1000=$D209,IF(Inventory!$J$10:$J$1000=frig,Inventory!$AC$10:$AC$1000)))))+SUM(IF(Inventory!$B$10:$B$1000=$B209,IF(Inventory!$C$10:$C$1000=$C209,IF(Inventory!$D$10:$D$1000=$D209,IF(Inventory!$J$10:$J$1000=wicr,Inventory!$AC$10:$AC$1000))))))</f>
        <v/>
      </c>
      <c r="AG209" s="121" t="str">
        <f t="array" ref="AG209">IF($D209="","",SUM(IF(Inventory!$B$10:$B$1000=$B209,IF(Inventory!$C$10:$C$1000=$C209,IF(Inventory!$D$10:$D$1000=$D209,IF(Inventory!$J$10:$J$1000=frig,IF(Inventory!$P$10:$P$1000=AG$9,Inventory!$AC$10:$AC$1000))))))+SUM(IF(Inventory!$B$10:$B$1000=$B209,IF(Inventory!$C$10:$C$1000=$C209,IF(Inventory!$D$10:$D$1000=$D209,IF(Inventory!$J$10:$J$1000=wicr,IF(Inventory!$P$10:$P$1000=AG$9,Inventory!$AC$10:$AC$1000)))))))</f>
        <v/>
      </c>
      <c r="AH209" s="121" t="str">
        <f t="array" ref="AH209">IF($D209="","",SUM(IF(Inventory!$B$10:$B$1000=$B209,IF(Inventory!$C$10:$C$1000=$C209,IF(Inventory!$D$10:$D$1000=$D209,IF(Inventory!$J$10:$J$1000=frig,IF(Inventory!$P$10:$P$1000=AH$9,Inventory!$AC$10:$AC$1000))))))+SUM(IF(Inventory!$B$10:$B$1000=$B209,IF(Inventory!$C$10:$C$1000=$C209,IF(Inventory!$D$10:$D$1000=$D209,IF(Inventory!$J$10:$J$1000=wicr,IF(Inventory!$P$10:$P$1000=AH$9,Inventory!$AC$10:$AC$1000)))))))</f>
        <v/>
      </c>
      <c r="AI209" s="121" t="str">
        <f t="array" ref="AI209">IF($D209="","",SUM(IF(Inventory!$B$10:$B$1000=$B209,IF(Inventory!$C$10:$C$1000=$C209,IF(Inventory!$D$10:$D$1000=$D209,IF(Inventory!$J$10:$J$1000=frig,IF(Inventory!$P$10:$P$1000=AI$9,Inventory!$AC$10:$AC$1000))))))+SUM(IF(Inventory!$B$10:$B$1000=$B209,IF(Inventory!$C$10:$C$1000=$C209,IF(Inventory!$D$10:$D$1000=$D209,IF(Inventory!$J$10:$J$1000=wicr,IF(Inventory!$P$10:$P$1000=AI$9,Inventory!$AC$10:$AC$1000)))))))</f>
        <v/>
      </c>
      <c r="AJ209" s="121" t="str">
        <f t="array" ref="AJ209">IF($D209="","",SUM(IF(Inventory!$B$10:$B$1000=$B209,IF(Inventory!$C$10:$C$1000=$C209,IF(Inventory!$D$10:$D$1000=$D209,IF(Inventory!$J$10:$J$1000=frig,IF(Inventory!$P$10:$P$1000=AJ$9,Inventory!$AC$10:$AC$1000))))))+SUM(IF(Inventory!$B$10:$B$1000=$B209,IF(Inventory!$C$10:$C$1000=$C209,IF(Inventory!$D$10:$D$1000=$D209,IF(Inventory!$J$10:$J$1000=wicr,IF(Inventory!$P$10:$P$1000=AJ$9,Inventory!$AC$10:$AC$1000)))))))</f>
        <v/>
      </c>
      <c r="AK209" s="121" t="str">
        <f t="array" ref="AK209">IF($D209="","",SUM(IF(Inventory!$B$10:$B$1000=$B209,IF(Inventory!$C$10:$C$1000=$C209,IF(Inventory!$D$10:$D$1000=$D209,IF(Inventory!$J$10:$J$1000=frig,IF(Inventory!$P$10:$P$1000=AK$9,Inventory!$AC$10:$AC$1000))))))+SUM(IF(Inventory!$B$10:$B$1000=$B209,IF(Inventory!$C$10:$C$1000=$C209,IF(Inventory!$D$10:$D$1000=$D209,IF(Inventory!$J$10:$J$1000=wicr,IF(Inventory!$P$10:$P$1000=AK$9,Inventory!$AC$10:$AC$1000)))))))</f>
        <v/>
      </c>
      <c r="AL209" s="123" t="str">
        <f t="shared" si="38"/>
        <v/>
      </c>
      <c r="AM209" s="121" t="str">
        <f t="array" ref="AM209">IF($D209="","",SUM(IF(Inventory!$B$10:$B$1000=$B209,IF(Inventory!$C$10:$C$1000=$C209,IF(Inventory!$D$10:$D$1000=$D209,IF(Inventory!$J$10:$J$1000=freez,Inventory!$AD$10:$AD$1000)))))+SUM(IF(Inventory!$B$10:$B$1000=$B209,IF(Inventory!$C$10:$C$1000=$C209,IF(Inventory!$D$10:$D$1000=$D209,IF(Inventory!$J$10:$J$1000=wifr,Inventory!$AD$10:$AD$1000))))))</f>
        <v/>
      </c>
      <c r="AN209" s="121" t="str">
        <f t="array" ref="AN209">IF($D209="","",SUM(IF(Inventory!$B$10:$B$1000=$B209,IF(Inventory!$C$10:$C$1000=$C209,IF(Inventory!$D$10:$D$1000=$D209,IF(Inventory!$J$10:$J$1000=freez,IF(Inventory!$P$10:$P$1000=AN$9,Inventory!$AD$10:$AD$1000))))))+SUM(IF(Inventory!$B$10:$B$1000=$B209,IF(Inventory!$C$10:$C$1000=$C209,IF(Inventory!$D$10:$D$1000=$D209,IF(Inventory!$J$10:$J$1000=wifr,IF(Inventory!$P$10:$P$1000=AN$9,Inventory!$AD$10:$AD$1000)))))))</f>
        <v/>
      </c>
      <c r="AO209" s="121" t="str">
        <f t="array" ref="AO209">IF($D209="","",SUM(IF(Inventory!$B$10:$B$1000=$B209,IF(Inventory!$C$10:$C$1000=$C209,IF(Inventory!$D$10:$D$1000=$D209,IF(Inventory!$J$10:$J$1000=freez,IF(Inventory!$P$10:$P$1000=AO$9,Inventory!$AD$10:$AD$1000))))))+SUM(IF(Inventory!$B$10:$B$1000=$B209,IF(Inventory!$C$10:$C$1000=$C209,IF(Inventory!$D$10:$D$1000=$D209,IF(Inventory!$J$10:$J$1000=wifr,IF(Inventory!$P$10:$P$1000=AO$9,Inventory!$AD$10:$AD$1000)))))))</f>
        <v/>
      </c>
      <c r="AP209" s="121" t="str">
        <f t="array" ref="AP209">IF($D209="","",SUM(IF(Inventory!$B$10:$B$1000=$B209,IF(Inventory!$C$10:$C$1000=$C209,IF(Inventory!$D$10:$D$1000=$D209,IF(Inventory!$J$10:$J$1000=freez,IF(Inventory!$P$10:$P$1000=AP$9,Inventory!$AD$10:$AD$1000))))))+SUM(IF(Inventory!$B$10:$B$1000=$B209,IF(Inventory!$C$10:$C$1000=$C209,IF(Inventory!$D$10:$D$1000=$D209,IF(Inventory!$J$10:$J$1000=wifr,IF(Inventory!$P$10:$P$1000=AP$9,Inventory!$AD$10:$AD$1000)))))))</f>
        <v/>
      </c>
      <c r="AQ209" s="121" t="str">
        <f t="array" ref="AQ209">IF($D209="","",SUM(IF(Inventory!$B$10:$B$1000=$B209,IF(Inventory!$C$10:$C$1000=$C209,IF(Inventory!$D$10:$D$1000=$D209,IF(Inventory!$J$10:$J$1000=freez,IF(Inventory!$P$10:$P$1000=AQ$9,Inventory!$AD$10:$AD$1000))))))+SUM(IF(Inventory!$B$10:$B$1000=$B209,IF(Inventory!$C$10:$C$1000=$C209,IF(Inventory!$D$10:$D$1000=$D209,IF(Inventory!$J$10:$J$1000=wifr,IF(Inventory!$P$10:$P$1000=AQ$9,Inventory!$AD$10:$AD$1000)))))))</f>
        <v/>
      </c>
      <c r="AR209" s="121" t="str">
        <f t="array" ref="AR209">IF($D209="","",SUM(IF(Inventory!$B$10:$B$1000=$B209,IF(Inventory!$C$10:$C$1000=$C209,IF(Inventory!$D$10:$D$1000=$D209,IF(Inventory!$J$10:$J$1000=freez,IF(Inventory!$P$10:$P$1000=AR$9,Inventory!$AD$10:$AD$1000))))))+SUM(IF(Inventory!$B$10:$B$1000=$B209,IF(Inventory!$C$10:$C$1000=$C209,IF(Inventory!$D$10:$D$1000=$D209,IF(Inventory!$J$10:$J$1000=wifr,IF(Inventory!$P$10:$P$1000=AR$9,Inventory!$AD$10:$AD$1000)))))))</f>
        <v/>
      </c>
      <c r="AS209" s="124" t="str">
        <f t="shared" si="39"/>
        <v/>
      </c>
      <c r="AU209" s="352"/>
      <c r="AV209" s="352"/>
      <c r="AX209" s="125">
        <f>IF($C209="",0,Prog!$H207*AX$6*($AU209+$AV209)/12000)</f>
        <v>0</v>
      </c>
      <c r="AY209" s="125">
        <f>IF($C209="",0,Prog!$H207*AY$6*($AU209+$AV209)/12000)</f>
        <v>0</v>
      </c>
      <c r="AZ209" s="121"/>
    </row>
    <row r="210" spans="1:52" ht="16.5" x14ac:dyDescent="0.3">
      <c r="A210" s="279" t="str">
        <f>IF(Prog!B208="","",Prog!B208)</f>
        <v/>
      </c>
      <c r="B210" s="279" t="str">
        <f>IF(Prog!C208="","",Prog!C208)</f>
        <v/>
      </c>
      <c r="C210" s="279" t="str">
        <f>IF(Prog!D208="","",Prog!D208)</f>
        <v/>
      </c>
      <c r="D210" s="120"/>
      <c r="E210" s="121" t="str">
        <f t="array" ref="E210">IF($D210="","",COUNT(IF(Inventory!$B$10:$B$1000=$B210,IF(Inventory!$C$10:$C$1000=$C210,IF(Inventory!$D$10:$D$1000=$D210,IF(Inventory!$P$10:$P$1000=E$9,1))))))</f>
        <v/>
      </c>
      <c r="F210" s="121" t="str">
        <f t="array" ref="F210">IF($D210="","",COUNT(IF(Inventory!$B$10:$B$1000=$B210,IF(Inventory!$C$10:$C$1000=$C210,IF(Inventory!$D$10:$D$1000=$D210,IF(Inventory!$P$10:$P$1000=F$9,1))))))</f>
        <v/>
      </c>
      <c r="G210" s="121" t="str">
        <f t="array" ref="G210">IF($D210="","",COUNT(IF(Inventory!$B$10:$B$1000=$B210,IF(Inventory!$C$10:$C$1000=$C210,IF(Inventory!$D$10:$D$1000=$D210,IF(Inventory!$P$10:$P$1000=G$9,1))))))</f>
        <v/>
      </c>
      <c r="H210" s="121" t="str">
        <f t="array" ref="H210">IF($D210="","",COUNT(IF(Inventory!$B$10:$B$1000=$B210,IF(Inventory!$C$10:$C$1000=$C210,IF(Inventory!$D$10:$D$1000=$D210,IF(Inventory!$P$10:$P$1000=H$9,1))))))</f>
        <v/>
      </c>
      <c r="I210" s="121" t="str">
        <f t="array" ref="I210">IF($D210="","",COUNT(IF(Inventory!$B$10:$B$1000=$B210,IF(Inventory!$C$10:$C$1000=$C210,IF(Inventory!$D$10:$D$1000=$D210,IF(Inventory!$P$10:$P$1000=I$9,1))))))</f>
        <v/>
      </c>
      <c r="J210" s="121">
        <f t="shared" si="34"/>
        <v>0</v>
      </c>
      <c r="K210" s="121" t="str">
        <f t="array" ref="K210">IF($D210="","",COUNT(IF(Inventory!$B$10:$B$1000=$B210,IF(Inventory!$C$10:$C$1000=$C210,IF(Inventory!$D$10:$D$1000=$D210,IF(Inventory!$J$10:$J$1000=wicr,1)))))+COUNT(IF(Inventory!$B$10:$B$1000=$B210,IF(Inventory!$C$10:$C$1000=$C210,IF(Inventory!$D$10:$D$1000=$D210,IF(Inventory!$J$10:$J$1000=wifr,1))))))</f>
        <v/>
      </c>
      <c r="L210" s="121" t="str">
        <f t="array" ref="L210">IF($D210="","",COUNT(IF(Inventory!$B$10:$B$1000=$B210,IF(Inventory!$C$10:$C$1000=$C210,IF(Inventory!$D$10:$D$1000=$D210,IF(Inventory!$J$10:$J$1000=wicr,IF(Inventory!$P$10:$P$1000=L$9,1))))))+COUNT(IF(Inventory!$B$10:$B$1000=$B210,IF(Inventory!$C$10:$C$1000=$C210,IF(Inventory!$D$10:$D$1000=$D210,IF(Inventory!$J$10:$J$1000=wifr,IF(Inventory!$P$10:$P$1000=L$9,1)))))))</f>
        <v/>
      </c>
      <c r="M210" s="121" t="str">
        <f t="array" ref="M210">IF($D210="","",COUNT(IF(Inventory!$B$10:$B$1000=$B210,IF(Inventory!$C$10:$C$1000=$C210,IF(Inventory!$D$10:$D$1000=$D210,IF(Inventory!$J$10:$J$1000=wicr,IF(Inventory!$P$10:$P$1000=M$9,1))))))+COUNT(IF(Inventory!$B$10:$B$1000=$B210,IF(Inventory!$C$10:$C$1000=$C210,IF(Inventory!$D$10:$D$1000=$D210,IF(Inventory!$J$10:$J$1000=wifr,IF(Inventory!$P$10:$P$1000=M$9,1)))))))</f>
        <v/>
      </c>
      <c r="N210" s="121" t="str">
        <f t="array" ref="N210">IF($D210="","",COUNT(IF(Inventory!$B$10:$B$1000=$B210,IF(Inventory!$C$10:$C$1000=$C210,IF(Inventory!$D$10:$D$1000=$D210,IF(Inventory!$J$10:$J$1000=wicr,IF(Inventory!$P$10:$P$1000=N$9,1))))))+COUNT(IF(Inventory!$B$10:$B$1000=$B210,IF(Inventory!$C$10:$C$1000=$C210,IF(Inventory!$D$10:$D$1000=$D210,IF(Inventory!$J$10:$J$1000=wifr,IF(Inventory!$P$10:$P$1000=N$9,1)))))))</f>
        <v/>
      </c>
      <c r="O210" s="121" t="str">
        <f t="array" ref="O210">IF($D210="","",COUNT(IF(Inventory!$B$10:$B$1000=$B210,IF(Inventory!$C$10:$C$1000=$C210,IF(Inventory!$D$10:$D$1000=$D210,IF(Inventory!$J$10:$J$1000=wicr,IF(Inventory!$P$10:$P$1000=O$9,1))))))+COUNT(IF(Inventory!$B$10:$B$1000=$B210,IF(Inventory!$C$10:$C$1000=$C210,IF(Inventory!$D$10:$D$1000=$D210,IF(Inventory!$J$10:$J$1000=wifr,IF(Inventory!$P$10:$P$1000=O$9,1)))))))</f>
        <v/>
      </c>
      <c r="P210" s="121" t="str">
        <f t="array" ref="P210">IF($D210="","",COUNT(IF(Inventory!$B$10:$B$1000=$B210,IF(Inventory!$C$10:$C$1000=$C210,IF(Inventory!$D$10:$D$1000=$D210,IF(Inventory!$J$10:$J$1000=wicr,IF(Inventory!$P$10:$P$1000=P$9,1))))))+COUNT(IF(Inventory!$B$10:$B$1000=$B210,IF(Inventory!$C$10:$C$1000=$C210,IF(Inventory!$D$10:$D$1000=$D210,IF(Inventory!$J$10:$J$1000=wifr,IF(Inventory!$P$10:$P$1000=P$9,1)))))))</f>
        <v/>
      </c>
      <c r="Q210" s="122" t="str">
        <f t="shared" si="35"/>
        <v/>
      </c>
      <c r="R210" s="121" t="str">
        <f t="array" ref="R210">IF($D210="","",COUNT(IF(Inventory!$B$10:$B$1000=$B210,IF(Inventory!$C$10:$C$1000=$C210,IF(Inventory!$D$10:$D$1000=$D210,IF(Inventory!$J$10:$J$1000=frig,1))))))</f>
        <v/>
      </c>
      <c r="S210" s="121" t="str">
        <f t="array" ref="S210">IF($D210="","",COUNT(IF(Inventory!$B$10:$B$1000=$B210,IF(Inventory!$C$10:$C$1000=$C210,IF(Inventory!$D$10:$D$1000=$D210,IF(Inventory!$J$10:$J$1000=frig,IF(Inventory!$P$10:$P$1000=S$9,1)))))))</f>
        <v/>
      </c>
      <c r="T210" s="121" t="str">
        <f t="array" ref="T210">IF($D210="","",COUNT(IF(Inventory!$B$10:$B$1000=$B210,IF(Inventory!$C$10:$C$1000=$C210,IF(Inventory!$D$10:$D$1000=$D210,IF(Inventory!$J$10:$J$1000=frig,IF(Inventory!$P$10:$P$1000=T$9,1)))))))</f>
        <v/>
      </c>
      <c r="U210" s="121" t="str">
        <f t="array" ref="U210">IF($D210="","",COUNT(IF(Inventory!$B$10:$B$1000=$B210,IF(Inventory!$C$10:$C$1000=$C210,IF(Inventory!$D$10:$D$1000=$D210,IF(Inventory!$J$10:$J$1000=frig,IF(Inventory!$P$10:$P$1000=U$9,1)))))))</f>
        <v/>
      </c>
      <c r="V210" s="121" t="str">
        <f t="array" ref="V210">IF($D210="","",COUNT(IF(Inventory!$B$10:$B$1000=$B210,IF(Inventory!$C$10:$C$1000=$C210,IF(Inventory!$D$10:$D$1000=$D210,IF(Inventory!$J$10:$J$1000=frig,IF(Inventory!$P$10:$P$1000=V$9,1)))))))</f>
        <v/>
      </c>
      <c r="W210" s="121" t="str">
        <f t="array" ref="W210">IF($D210="","",COUNT(IF(Inventory!$B$10:$B$1000=$B210,IF(Inventory!$C$10:$C$1000=$C210,IF(Inventory!$D$10:$D$1000=$D210,IF(Inventory!$J$10:$J$1000=frig,IF(Inventory!$P$10:$P$1000=W$9,1)))))))</f>
        <v/>
      </c>
      <c r="X210" s="122" t="str">
        <f t="shared" si="36"/>
        <v/>
      </c>
      <c r="Y210" s="121" t="str">
        <f t="array" ref="Y210">IF($D210="","",COUNT(IF(Inventory!$B$10:$B$1000=$B210,IF(Inventory!$C$10:$C$1000=$C210,IF(Inventory!$D$10:$D$1000=$D210,IF(Inventory!$J$10:$J$1000=freez,1))))))</f>
        <v/>
      </c>
      <c r="Z210" s="121" t="str">
        <f t="array" ref="Z210">IF($D210="","",COUNT(IF(Inventory!$B$10:$B$1000=$B210,IF(Inventory!$C$10:$C$1000=$C210,IF(Inventory!$D$10:$D$1000=$D210,IF(Inventory!$J$10:$J$1000=freez,IF(Inventory!$P$10:$P$1000=Z$9,1)))))))</f>
        <v/>
      </c>
      <c r="AA210" s="121" t="str">
        <f t="array" ref="AA210">IF($D210="","",COUNT(IF(Inventory!$B$10:$B$1000=$B210,IF(Inventory!$C$10:$C$1000=$C210,IF(Inventory!$D$10:$D$1000=$D210,IF(Inventory!$J$10:$J$1000=freez,IF(Inventory!$P$10:$P$1000=AA$9,1)))))))</f>
        <v/>
      </c>
      <c r="AB210" s="121" t="str">
        <f t="array" ref="AB210">IF($D210="","",COUNT(IF(Inventory!$B$10:$B$1000=$B210,IF(Inventory!$C$10:$C$1000=$C210,IF(Inventory!$D$10:$D$1000=$D210,IF(Inventory!$J$10:$J$1000=freez,IF(Inventory!$P$10:$P$1000=AB$9,1)))))))</f>
        <v/>
      </c>
      <c r="AC210" s="121" t="str">
        <f t="array" ref="AC210">IF($D210="","",COUNT(IF(Inventory!$B$10:$B$1000=$B210,IF(Inventory!$C$10:$C$1000=$C210,IF(Inventory!$D$10:$D$1000=$D210,IF(Inventory!$J$10:$J$1000=freez,IF(Inventory!$P$10:$P$1000=AC$9,1)))))))</f>
        <v/>
      </c>
      <c r="AD210" s="121" t="str">
        <f t="array" ref="AD210">IF($D210="","",COUNT(IF(Inventory!$B$10:$B$1000=$B210,IF(Inventory!$C$10:$C$1000=$C210,IF(Inventory!$D$10:$D$1000=$D210,IF(Inventory!$J$10:$J$1000=freez,IF(Inventory!$P$10:$P$1000=AD$9,1)))))))</f>
        <v/>
      </c>
      <c r="AE210" s="122" t="str">
        <f t="shared" si="37"/>
        <v/>
      </c>
      <c r="AF210" s="121" t="str">
        <f t="array" ref="AF210">IF($D210="","",SUM(IF(Inventory!$B$10:$B$1000=$B210,IF(Inventory!$C$10:$C$1000=$C210,IF(Inventory!$D$10:$D$1000=$D210,IF(Inventory!$J$10:$J$1000=frig,Inventory!$AC$10:$AC$1000)))))+SUM(IF(Inventory!$B$10:$B$1000=$B210,IF(Inventory!$C$10:$C$1000=$C210,IF(Inventory!$D$10:$D$1000=$D210,IF(Inventory!$J$10:$J$1000=wicr,Inventory!$AC$10:$AC$1000))))))</f>
        <v/>
      </c>
      <c r="AG210" s="121" t="str">
        <f t="array" ref="AG210">IF($D210="","",SUM(IF(Inventory!$B$10:$B$1000=$B210,IF(Inventory!$C$10:$C$1000=$C210,IF(Inventory!$D$10:$D$1000=$D210,IF(Inventory!$J$10:$J$1000=frig,IF(Inventory!$P$10:$P$1000=AG$9,Inventory!$AC$10:$AC$1000))))))+SUM(IF(Inventory!$B$10:$B$1000=$B210,IF(Inventory!$C$10:$C$1000=$C210,IF(Inventory!$D$10:$D$1000=$D210,IF(Inventory!$J$10:$J$1000=wicr,IF(Inventory!$P$10:$P$1000=AG$9,Inventory!$AC$10:$AC$1000)))))))</f>
        <v/>
      </c>
      <c r="AH210" s="121" t="str">
        <f t="array" ref="AH210">IF($D210="","",SUM(IF(Inventory!$B$10:$B$1000=$B210,IF(Inventory!$C$10:$C$1000=$C210,IF(Inventory!$D$10:$D$1000=$D210,IF(Inventory!$J$10:$J$1000=frig,IF(Inventory!$P$10:$P$1000=AH$9,Inventory!$AC$10:$AC$1000))))))+SUM(IF(Inventory!$B$10:$B$1000=$B210,IF(Inventory!$C$10:$C$1000=$C210,IF(Inventory!$D$10:$D$1000=$D210,IF(Inventory!$J$10:$J$1000=wicr,IF(Inventory!$P$10:$P$1000=AH$9,Inventory!$AC$10:$AC$1000)))))))</f>
        <v/>
      </c>
      <c r="AI210" s="121" t="str">
        <f t="array" ref="AI210">IF($D210="","",SUM(IF(Inventory!$B$10:$B$1000=$B210,IF(Inventory!$C$10:$C$1000=$C210,IF(Inventory!$D$10:$D$1000=$D210,IF(Inventory!$J$10:$J$1000=frig,IF(Inventory!$P$10:$P$1000=AI$9,Inventory!$AC$10:$AC$1000))))))+SUM(IF(Inventory!$B$10:$B$1000=$B210,IF(Inventory!$C$10:$C$1000=$C210,IF(Inventory!$D$10:$D$1000=$D210,IF(Inventory!$J$10:$J$1000=wicr,IF(Inventory!$P$10:$P$1000=AI$9,Inventory!$AC$10:$AC$1000)))))))</f>
        <v/>
      </c>
      <c r="AJ210" s="121" t="str">
        <f t="array" ref="AJ210">IF($D210="","",SUM(IF(Inventory!$B$10:$B$1000=$B210,IF(Inventory!$C$10:$C$1000=$C210,IF(Inventory!$D$10:$D$1000=$D210,IF(Inventory!$J$10:$J$1000=frig,IF(Inventory!$P$10:$P$1000=AJ$9,Inventory!$AC$10:$AC$1000))))))+SUM(IF(Inventory!$B$10:$B$1000=$B210,IF(Inventory!$C$10:$C$1000=$C210,IF(Inventory!$D$10:$D$1000=$D210,IF(Inventory!$J$10:$J$1000=wicr,IF(Inventory!$P$10:$P$1000=AJ$9,Inventory!$AC$10:$AC$1000)))))))</f>
        <v/>
      </c>
      <c r="AK210" s="121" t="str">
        <f t="array" ref="AK210">IF($D210="","",SUM(IF(Inventory!$B$10:$B$1000=$B210,IF(Inventory!$C$10:$C$1000=$C210,IF(Inventory!$D$10:$D$1000=$D210,IF(Inventory!$J$10:$J$1000=frig,IF(Inventory!$P$10:$P$1000=AK$9,Inventory!$AC$10:$AC$1000))))))+SUM(IF(Inventory!$B$10:$B$1000=$B210,IF(Inventory!$C$10:$C$1000=$C210,IF(Inventory!$D$10:$D$1000=$D210,IF(Inventory!$J$10:$J$1000=wicr,IF(Inventory!$P$10:$P$1000=AK$9,Inventory!$AC$10:$AC$1000)))))))</f>
        <v/>
      </c>
      <c r="AL210" s="123" t="str">
        <f t="shared" si="38"/>
        <v/>
      </c>
      <c r="AM210" s="121" t="str">
        <f t="array" ref="AM210">IF($D210="","",SUM(IF(Inventory!$B$10:$B$1000=$B210,IF(Inventory!$C$10:$C$1000=$C210,IF(Inventory!$D$10:$D$1000=$D210,IF(Inventory!$J$10:$J$1000=freez,Inventory!$AD$10:$AD$1000)))))+SUM(IF(Inventory!$B$10:$B$1000=$B210,IF(Inventory!$C$10:$C$1000=$C210,IF(Inventory!$D$10:$D$1000=$D210,IF(Inventory!$J$10:$J$1000=wifr,Inventory!$AD$10:$AD$1000))))))</f>
        <v/>
      </c>
      <c r="AN210" s="121" t="str">
        <f t="array" ref="AN210">IF($D210="","",SUM(IF(Inventory!$B$10:$B$1000=$B210,IF(Inventory!$C$10:$C$1000=$C210,IF(Inventory!$D$10:$D$1000=$D210,IF(Inventory!$J$10:$J$1000=freez,IF(Inventory!$P$10:$P$1000=AN$9,Inventory!$AD$10:$AD$1000))))))+SUM(IF(Inventory!$B$10:$B$1000=$B210,IF(Inventory!$C$10:$C$1000=$C210,IF(Inventory!$D$10:$D$1000=$D210,IF(Inventory!$J$10:$J$1000=wifr,IF(Inventory!$P$10:$P$1000=AN$9,Inventory!$AD$10:$AD$1000)))))))</f>
        <v/>
      </c>
      <c r="AO210" s="121" t="str">
        <f t="array" ref="AO210">IF($D210="","",SUM(IF(Inventory!$B$10:$B$1000=$B210,IF(Inventory!$C$10:$C$1000=$C210,IF(Inventory!$D$10:$D$1000=$D210,IF(Inventory!$J$10:$J$1000=freez,IF(Inventory!$P$10:$P$1000=AO$9,Inventory!$AD$10:$AD$1000))))))+SUM(IF(Inventory!$B$10:$B$1000=$B210,IF(Inventory!$C$10:$C$1000=$C210,IF(Inventory!$D$10:$D$1000=$D210,IF(Inventory!$J$10:$J$1000=wifr,IF(Inventory!$P$10:$P$1000=AO$9,Inventory!$AD$10:$AD$1000)))))))</f>
        <v/>
      </c>
      <c r="AP210" s="121" t="str">
        <f t="array" ref="AP210">IF($D210="","",SUM(IF(Inventory!$B$10:$B$1000=$B210,IF(Inventory!$C$10:$C$1000=$C210,IF(Inventory!$D$10:$D$1000=$D210,IF(Inventory!$J$10:$J$1000=freez,IF(Inventory!$P$10:$P$1000=AP$9,Inventory!$AD$10:$AD$1000))))))+SUM(IF(Inventory!$B$10:$B$1000=$B210,IF(Inventory!$C$10:$C$1000=$C210,IF(Inventory!$D$10:$D$1000=$D210,IF(Inventory!$J$10:$J$1000=wifr,IF(Inventory!$P$10:$P$1000=AP$9,Inventory!$AD$10:$AD$1000)))))))</f>
        <v/>
      </c>
      <c r="AQ210" s="121" t="str">
        <f t="array" ref="AQ210">IF($D210="","",SUM(IF(Inventory!$B$10:$B$1000=$B210,IF(Inventory!$C$10:$C$1000=$C210,IF(Inventory!$D$10:$D$1000=$D210,IF(Inventory!$J$10:$J$1000=freez,IF(Inventory!$P$10:$P$1000=AQ$9,Inventory!$AD$10:$AD$1000))))))+SUM(IF(Inventory!$B$10:$B$1000=$B210,IF(Inventory!$C$10:$C$1000=$C210,IF(Inventory!$D$10:$D$1000=$D210,IF(Inventory!$J$10:$J$1000=wifr,IF(Inventory!$P$10:$P$1000=AQ$9,Inventory!$AD$10:$AD$1000)))))))</f>
        <v/>
      </c>
      <c r="AR210" s="121" t="str">
        <f t="array" ref="AR210">IF($D210="","",SUM(IF(Inventory!$B$10:$B$1000=$B210,IF(Inventory!$C$10:$C$1000=$C210,IF(Inventory!$D$10:$D$1000=$D210,IF(Inventory!$J$10:$J$1000=freez,IF(Inventory!$P$10:$P$1000=AR$9,Inventory!$AD$10:$AD$1000))))))+SUM(IF(Inventory!$B$10:$B$1000=$B210,IF(Inventory!$C$10:$C$1000=$C210,IF(Inventory!$D$10:$D$1000=$D210,IF(Inventory!$J$10:$J$1000=wifr,IF(Inventory!$P$10:$P$1000=AR$9,Inventory!$AD$10:$AD$1000)))))))</f>
        <v/>
      </c>
      <c r="AS210" s="124" t="str">
        <f t="shared" si="39"/>
        <v/>
      </c>
      <c r="AU210" s="352"/>
      <c r="AV210" s="352"/>
      <c r="AX210" s="125">
        <f>IF($C210="",0,Prog!$H208*AX$6*($AU210+$AV210)/12000)</f>
        <v>0</v>
      </c>
      <c r="AY210" s="125">
        <f>IF($C210="",0,Prog!$H208*AY$6*($AU210+$AV210)/12000)</f>
        <v>0</v>
      </c>
      <c r="AZ210" s="121"/>
    </row>
    <row r="211" spans="1:52" ht="16.5" x14ac:dyDescent="0.3">
      <c r="A211" s="279" t="str">
        <f>IF(Prog!B209="","",Prog!B209)</f>
        <v/>
      </c>
      <c r="B211" s="279" t="str">
        <f>IF(Prog!C209="","",Prog!C209)</f>
        <v/>
      </c>
      <c r="C211" s="279" t="str">
        <f>IF(Prog!D209="","",Prog!D209)</f>
        <v/>
      </c>
      <c r="D211" s="120"/>
      <c r="E211" s="121" t="str">
        <f t="array" ref="E211">IF($D211="","",COUNT(IF(Inventory!$B$10:$B$1000=$B211,IF(Inventory!$C$10:$C$1000=$C211,IF(Inventory!$D$10:$D$1000=$D211,IF(Inventory!$P$10:$P$1000=E$9,1))))))</f>
        <v/>
      </c>
      <c r="F211" s="121" t="str">
        <f t="array" ref="F211">IF($D211="","",COUNT(IF(Inventory!$B$10:$B$1000=$B211,IF(Inventory!$C$10:$C$1000=$C211,IF(Inventory!$D$10:$D$1000=$D211,IF(Inventory!$P$10:$P$1000=F$9,1))))))</f>
        <v/>
      </c>
      <c r="G211" s="121" t="str">
        <f t="array" ref="G211">IF($D211="","",COUNT(IF(Inventory!$B$10:$B$1000=$B211,IF(Inventory!$C$10:$C$1000=$C211,IF(Inventory!$D$10:$D$1000=$D211,IF(Inventory!$P$10:$P$1000=G$9,1))))))</f>
        <v/>
      </c>
      <c r="H211" s="121" t="str">
        <f t="array" ref="H211">IF($D211="","",COUNT(IF(Inventory!$B$10:$B$1000=$B211,IF(Inventory!$C$10:$C$1000=$C211,IF(Inventory!$D$10:$D$1000=$D211,IF(Inventory!$P$10:$P$1000=H$9,1))))))</f>
        <v/>
      </c>
      <c r="I211" s="121" t="str">
        <f t="array" ref="I211">IF($D211="","",COUNT(IF(Inventory!$B$10:$B$1000=$B211,IF(Inventory!$C$10:$C$1000=$C211,IF(Inventory!$D$10:$D$1000=$D211,IF(Inventory!$P$10:$P$1000=I$9,1))))))</f>
        <v/>
      </c>
      <c r="J211" s="121">
        <f t="shared" si="34"/>
        <v>0</v>
      </c>
      <c r="K211" s="121" t="str">
        <f t="array" ref="K211">IF($D211="","",COUNT(IF(Inventory!$B$10:$B$1000=$B211,IF(Inventory!$C$10:$C$1000=$C211,IF(Inventory!$D$10:$D$1000=$D211,IF(Inventory!$J$10:$J$1000=wicr,1)))))+COUNT(IF(Inventory!$B$10:$B$1000=$B211,IF(Inventory!$C$10:$C$1000=$C211,IF(Inventory!$D$10:$D$1000=$D211,IF(Inventory!$J$10:$J$1000=wifr,1))))))</f>
        <v/>
      </c>
      <c r="L211" s="121" t="str">
        <f t="array" ref="L211">IF($D211="","",COUNT(IF(Inventory!$B$10:$B$1000=$B211,IF(Inventory!$C$10:$C$1000=$C211,IF(Inventory!$D$10:$D$1000=$D211,IF(Inventory!$J$10:$J$1000=wicr,IF(Inventory!$P$10:$P$1000=L$9,1))))))+COUNT(IF(Inventory!$B$10:$B$1000=$B211,IF(Inventory!$C$10:$C$1000=$C211,IF(Inventory!$D$10:$D$1000=$D211,IF(Inventory!$J$10:$J$1000=wifr,IF(Inventory!$P$10:$P$1000=L$9,1)))))))</f>
        <v/>
      </c>
      <c r="M211" s="121" t="str">
        <f t="array" ref="M211">IF($D211="","",COUNT(IF(Inventory!$B$10:$B$1000=$B211,IF(Inventory!$C$10:$C$1000=$C211,IF(Inventory!$D$10:$D$1000=$D211,IF(Inventory!$J$10:$J$1000=wicr,IF(Inventory!$P$10:$P$1000=M$9,1))))))+COUNT(IF(Inventory!$B$10:$B$1000=$B211,IF(Inventory!$C$10:$C$1000=$C211,IF(Inventory!$D$10:$D$1000=$D211,IF(Inventory!$J$10:$J$1000=wifr,IF(Inventory!$P$10:$P$1000=M$9,1)))))))</f>
        <v/>
      </c>
      <c r="N211" s="121" t="str">
        <f t="array" ref="N211">IF($D211="","",COUNT(IF(Inventory!$B$10:$B$1000=$B211,IF(Inventory!$C$10:$C$1000=$C211,IF(Inventory!$D$10:$D$1000=$D211,IF(Inventory!$J$10:$J$1000=wicr,IF(Inventory!$P$10:$P$1000=N$9,1))))))+COUNT(IF(Inventory!$B$10:$B$1000=$B211,IF(Inventory!$C$10:$C$1000=$C211,IF(Inventory!$D$10:$D$1000=$D211,IF(Inventory!$J$10:$J$1000=wifr,IF(Inventory!$P$10:$P$1000=N$9,1)))))))</f>
        <v/>
      </c>
      <c r="O211" s="121" t="str">
        <f t="array" ref="O211">IF($D211="","",COUNT(IF(Inventory!$B$10:$B$1000=$B211,IF(Inventory!$C$10:$C$1000=$C211,IF(Inventory!$D$10:$D$1000=$D211,IF(Inventory!$J$10:$J$1000=wicr,IF(Inventory!$P$10:$P$1000=O$9,1))))))+COUNT(IF(Inventory!$B$10:$B$1000=$B211,IF(Inventory!$C$10:$C$1000=$C211,IF(Inventory!$D$10:$D$1000=$D211,IF(Inventory!$J$10:$J$1000=wifr,IF(Inventory!$P$10:$P$1000=O$9,1)))))))</f>
        <v/>
      </c>
      <c r="P211" s="121" t="str">
        <f t="array" ref="P211">IF($D211="","",COUNT(IF(Inventory!$B$10:$B$1000=$B211,IF(Inventory!$C$10:$C$1000=$C211,IF(Inventory!$D$10:$D$1000=$D211,IF(Inventory!$J$10:$J$1000=wicr,IF(Inventory!$P$10:$P$1000=P$9,1))))))+COUNT(IF(Inventory!$B$10:$B$1000=$B211,IF(Inventory!$C$10:$C$1000=$C211,IF(Inventory!$D$10:$D$1000=$D211,IF(Inventory!$J$10:$J$1000=wifr,IF(Inventory!$P$10:$P$1000=P$9,1)))))))</f>
        <v/>
      </c>
      <c r="Q211" s="122" t="str">
        <f t="shared" si="35"/>
        <v/>
      </c>
      <c r="R211" s="121" t="str">
        <f t="array" ref="R211">IF($D211="","",COUNT(IF(Inventory!$B$10:$B$1000=$B211,IF(Inventory!$C$10:$C$1000=$C211,IF(Inventory!$D$10:$D$1000=$D211,IF(Inventory!$J$10:$J$1000=frig,1))))))</f>
        <v/>
      </c>
      <c r="S211" s="121" t="str">
        <f t="array" ref="S211">IF($D211="","",COUNT(IF(Inventory!$B$10:$B$1000=$B211,IF(Inventory!$C$10:$C$1000=$C211,IF(Inventory!$D$10:$D$1000=$D211,IF(Inventory!$J$10:$J$1000=frig,IF(Inventory!$P$10:$P$1000=S$9,1)))))))</f>
        <v/>
      </c>
      <c r="T211" s="121" t="str">
        <f t="array" ref="T211">IF($D211="","",COUNT(IF(Inventory!$B$10:$B$1000=$B211,IF(Inventory!$C$10:$C$1000=$C211,IF(Inventory!$D$10:$D$1000=$D211,IF(Inventory!$J$10:$J$1000=frig,IF(Inventory!$P$10:$P$1000=T$9,1)))))))</f>
        <v/>
      </c>
      <c r="U211" s="121" t="str">
        <f t="array" ref="U211">IF($D211="","",COUNT(IF(Inventory!$B$10:$B$1000=$B211,IF(Inventory!$C$10:$C$1000=$C211,IF(Inventory!$D$10:$D$1000=$D211,IF(Inventory!$J$10:$J$1000=frig,IF(Inventory!$P$10:$P$1000=U$9,1)))))))</f>
        <v/>
      </c>
      <c r="V211" s="121" t="str">
        <f t="array" ref="V211">IF($D211="","",COUNT(IF(Inventory!$B$10:$B$1000=$B211,IF(Inventory!$C$10:$C$1000=$C211,IF(Inventory!$D$10:$D$1000=$D211,IF(Inventory!$J$10:$J$1000=frig,IF(Inventory!$P$10:$P$1000=V$9,1)))))))</f>
        <v/>
      </c>
      <c r="W211" s="121" t="str">
        <f t="array" ref="W211">IF($D211="","",COUNT(IF(Inventory!$B$10:$B$1000=$B211,IF(Inventory!$C$10:$C$1000=$C211,IF(Inventory!$D$10:$D$1000=$D211,IF(Inventory!$J$10:$J$1000=frig,IF(Inventory!$P$10:$P$1000=W$9,1)))))))</f>
        <v/>
      </c>
      <c r="X211" s="122" t="str">
        <f t="shared" si="36"/>
        <v/>
      </c>
      <c r="Y211" s="121" t="str">
        <f t="array" ref="Y211">IF($D211="","",COUNT(IF(Inventory!$B$10:$B$1000=$B211,IF(Inventory!$C$10:$C$1000=$C211,IF(Inventory!$D$10:$D$1000=$D211,IF(Inventory!$J$10:$J$1000=freez,1))))))</f>
        <v/>
      </c>
      <c r="Z211" s="121" t="str">
        <f t="array" ref="Z211">IF($D211="","",COUNT(IF(Inventory!$B$10:$B$1000=$B211,IF(Inventory!$C$10:$C$1000=$C211,IF(Inventory!$D$10:$D$1000=$D211,IF(Inventory!$J$10:$J$1000=freez,IF(Inventory!$P$10:$P$1000=Z$9,1)))))))</f>
        <v/>
      </c>
      <c r="AA211" s="121" t="str">
        <f t="array" ref="AA211">IF($D211="","",COUNT(IF(Inventory!$B$10:$B$1000=$B211,IF(Inventory!$C$10:$C$1000=$C211,IF(Inventory!$D$10:$D$1000=$D211,IF(Inventory!$J$10:$J$1000=freez,IF(Inventory!$P$10:$P$1000=AA$9,1)))))))</f>
        <v/>
      </c>
      <c r="AB211" s="121" t="str">
        <f t="array" ref="AB211">IF($D211="","",COUNT(IF(Inventory!$B$10:$B$1000=$B211,IF(Inventory!$C$10:$C$1000=$C211,IF(Inventory!$D$10:$D$1000=$D211,IF(Inventory!$J$10:$J$1000=freez,IF(Inventory!$P$10:$P$1000=AB$9,1)))))))</f>
        <v/>
      </c>
      <c r="AC211" s="121" t="str">
        <f t="array" ref="AC211">IF($D211="","",COUNT(IF(Inventory!$B$10:$B$1000=$B211,IF(Inventory!$C$10:$C$1000=$C211,IF(Inventory!$D$10:$D$1000=$D211,IF(Inventory!$J$10:$J$1000=freez,IF(Inventory!$P$10:$P$1000=AC$9,1)))))))</f>
        <v/>
      </c>
      <c r="AD211" s="121" t="str">
        <f t="array" ref="AD211">IF($D211="","",COUNT(IF(Inventory!$B$10:$B$1000=$B211,IF(Inventory!$C$10:$C$1000=$C211,IF(Inventory!$D$10:$D$1000=$D211,IF(Inventory!$J$10:$J$1000=freez,IF(Inventory!$P$10:$P$1000=AD$9,1)))))))</f>
        <v/>
      </c>
      <c r="AE211" s="122" t="str">
        <f t="shared" si="37"/>
        <v/>
      </c>
      <c r="AF211" s="121" t="str">
        <f t="array" ref="AF211">IF($D211="","",SUM(IF(Inventory!$B$10:$B$1000=$B211,IF(Inventory!$C$10:$C$1000=$C211,IF(Inventory!$D$10:$D$1000=$D211,IF(Inventory!$J$10:$J$1000=frig,Inventory!$AC$10:$AC$1000)))))+SUM(IF(Inventory!$B$10:$B$1000=$B211,IF(Inventory!$C$10:$C$1000=$C211,IF(Inventory!$D$10:$D$1000=$D211,IF(Inventory!$J$10:$J$1000=wicr,Inventory!$AC$10:$AC$1000))))))</f>
        <v/>
      </c>
      <c r="AG211" s="121" t="str">
        <f t="array" ref="AG211">IF($D211="","",SUM(IF(Inventory!$B$10:$B$1000=$B211,IF(Inventory!$C$10:$C$1000=$C211,IF(Inventory!$D$10:$D$1000=$D211,IF(Inventory!$J$10:$J$1000=frig,IF(Inventory!$P$10:$P$1000=AG$9,Inventory!$AC$10:$AC$1000))))))+SUM(IF(Inventory!$B$10:$B$1000=$B211,IF(Inventory!$C$10:$C$1000=$C211,IF(Inventory!$D$10:$D$1000=$D211,IF(Inventory!$J$10:$J$1000=wicr,IF(Inventory!$P$10:$P$1000=AG$9,Inventory!$AC$10:$AC$1000)))))))</f>
        <v/>
      </c>
      <c r="AH211" s="121" t="str">
        <f t="array" ref="AH211">IF($D211="","",SUM(IF(Inventory!$B$10:$B$1000=$B211,IF(Inventory!$C$10:$C$1000=$C211,IF(Inventory!$D$10:$D$1000=$D211,IF(Inventory!$J$10:$J$1000=frig,IF(Inventory!$P$10:$P$1000=AH$9,Inventory!$AC$10:$AC$1000))))))+SUM(IF(Inventory!$B$10:$B$1000=$B211,IF(Inventory!$C$10:$C$1000=$C211,IF(Inventory!$D$10:$D$1000=$D211,IF(Inventory!$J$10:$J$1000=wicr,IF(Inventory!$P$10:$P$1000=AH$9,Inventory!$AC$10:$AC$1000)))))))</f>
        <v/>
      </c>
      <c r="AI211" s="121" t="str">
        <f t="array" ref="AI211">IF($D211="","",SUM(IF(Inventory!$B$10:$B$1000=$B211,IF(Inventory!$C$10:$C$1000=$C211,IF(Inventory!$D$10:$D$1000=$D211,IF(Inventory!$J$10:$J$1000=frig,IF(Inventory!$P$10:$P$1000=AI$9,Inventory!$AC$10:$AC$1000))))))+SUM(IF(Inventory!$B$10:$B$1000=$B211,IF(Inventory!$C$10:$C$1000=$C211,IF(Inventory!$D$10:$D$1000=$D211,IF(Inventory!$J$10:$J$1000=wicr,IF(Inventory!$P$10:$P$1000=AI$9,Inventory!$AC$10:$AC$1000)))))))</f>
        <v/>
      </c>
      <c r="AJ211" s="121" t="str">
        <f t="array" ref="AJ211">IF($D211="","",SUM(IF(Inventory!$B$10:$B$1000=$B211,IF(Inventory!$C$10:$C$1000=$C211,IF(Inventory!$D$10:$D$1000=$D211,IF(Inventory!$J$10:$J$1000=frig,IF(Inventory!$P$10:$P$1000=AJ$9,Inventory!$AC$10:$AC$1000))))))+SUM(IF(Inventory!$B$10:$B$1000=$B211,IF(Inventory!$C$10:$C$1000=$C211,IF(Inventory!$D$10:$D$1000=$D211,IF(Inventory!$J$10:$J$1000=wicr,IF(Inventory!$P$10:$P$1000=AJ$9,Inventory!$AC$10:$AC$1000)))))))</f>
        <v/>
      </c>
      <c r="AK211" s="121" t="str">
        <f t="array" ref="AK211">IF($D211="","",SUM(IF(Inventory!$B$10:$B$1000=$B211,IF(Inventory!$C$10:$C$1000=$C211,IF(Inventory!$D$10:$D$1000=$D211,IF(Inventory!$J$10:$J$1000=frig,IF(Inventory!$P$10:$P$1000=AK$9,Inventory!$AC$10:$AC$1000))))))+SUM(IF(Inventory!$B$10:$B$1000=$B211,IF(Inventory!$C$10:$C$1000=$C211,IF(Inventory!$D$10:$D$1000=$D211,IF(Inventory!$J$10:$J$1000=wicr,IF(Inventory!$P$10:$P$1000=AK$9,Inventory!$AC$10:$AC$1000)))))))</f>
        <v/>
      </c>
      <c r="AL211" s="123" t="str">
        <f t="shared" si="38"/>
        <v/>
      </c>
      <c r="AM211" s="121" t="str">
        <f t="array" ref="AM211">IF($D211="","",SUM(IF(Inventory!$B$10:$B$1000=$B211,IF(Inventory!$C$10:$C$1000=$C211,IF(Inventory!$D$10:$D$1000=$D211,IF(Inventory!$J$10:$J$1000=freez,Inventory!$AD$10:$AD$1000)))))+SUM(IF(Inventory!$B$10:$B$1000=$B211,IF(Inventory!$C$10:$C$1000=$C211,IF(Inventory!$D$10:$D$1000=$D211,IF(Inventory!$J$10:$J$1000=wifr,Inventory!$AD$10:$AD$1000))))))</f>
        <v/>
      </c>
      <c r="AN211" s="121" t="str">
        <f t="array" ref="AN211">IF($D211="","",SUM(IF(Inventory!$B$10:$B$1000=$B211,IF(Inventory!$C$10:$C$1000=$C211,IF(Inventory!$D$10:$D$1000=$D211,IF(Inventory!$J$10:$J$1000=freez,IF(Inventory!$P$10:$P$1000=AN$9,Inventory!$AD$10:$AD$1000))))))+SUM(IF(Inventory!$B$10:$B$1000=$B211,IF(Inventory!$C$10:$C$1000=$C211,IF(Inventory!$D$10:$D$1000=$D211,IF(Inventory!$J$10:$J$1000=wifr,IF(Inventory!$P$10:$P$1000=AN$9,Inventory!$AD$10:$AD$1000)))))))</f>
        <v/>
      </c>
      <c r="AO211" s="121" t="str">
        <f t="array" ref="AO211">IF($D211="","",SUM(IF(Inventory!$B$10:$B$1000=$B211,IF(Inventory!$C$10:$C$1000=$C211,IF(Inventory!$D$10:$D$1000=$D211,IF(Inventory!$J$10:$J$1000=freez,IF(Inventory!$P$10:$P$1000=AO$9,Inventory!$AD$10:$AD$1000))))))+SUM(IF(Inventory!$B$10:$B$1000=$B211,IF(Inventory!$C$10:$C$1000=$C211,IF(Inventory!$D$10:$D$1000=$D211,IF(Inventory!$J$10:$J$1000=wifr,IF(Inventory!$P$10:$P$1000=AO$9,Inventory!$AD$10:$AD$1000)))))))</f>
        <v/>
      </c>
      <c r="AP211" s="121" t="str">
        <f t="array" ref="AP211">IF($D211="","",SUM(IF(Inventory!$B$10:$B$1000=$B211,IF(Inventory!$C$10:$C$1000=$C211,IF(Inventory!$D$10:$D$1000=$D211,IF(Inventory!$J$10:$J$1000=freez,IF(Inventory!$P$10:$P$1000=AP$9,Inventory!$AD$10:$AD$1000))))))+SUM(IF(Inventory!$B$10:$B$1000=$B211,IF(Inventory!$C$10:$C$1000=$C211,IF(Inventory!$D$10:$D$1000=$D211,IF(Inventory!$J$10:$J$1000=wifr,IF(Inventory!$P$10:$P$1000=AP$9,Inventory!$AD$10:$AD$1000)))))))</f>
        <v/>
      </c>
      <c r="AQ211" s="121" t="str">
        <f t="array" ref="AQ211">IF($D211="","",SUM(IF(Inventory!$B$10:$B$1000=$B211,IF(Inventory!$C$10:$C$1000=$C211,IF(Inventory!$D$10:$D$1000=$D211,IF(Inventory!$J$10:$J$1000=freez,IF(Inventory!$P$10:$P$1000=AQ$9,Inventory!$AD$10:$AD$1000))))))+SUM(IF(Inventory!$B$10:$B$1000=$B211,IF(Inventory!$C$10:$C$1000=$C211,IF(Inventory!$D$10:$D$1000=$D211,IF(Inventory!$J$10:$J$1000=wifr,IF(Inventory!$P$10:$P$1000=AQ$9,Inventory!$AD$10:$AD$1000)))))))</f>
        <v/>
      </c>
      <c r="AR211" s="121" t="str">
        <f t="array" ref="AR211">IF($D211="","",SUM(IF(Inventory!$B$10:$B$1000=$B211,IF(Inventory!$C$10:$C$1000=$C211,IF(Inventory!$D$10:$D$1000=$D211,IF(Inventory!$J$10:$J$1000=freez,IF(Inventory!$P$10:$P$1000=AR$9,Inventory!$AD$10:$AD$1000))))))+SUM(IF(Inventory!$B$10:$B$1000=$B211,IF(Inventory!$C$10:$C$1000=$C211,IF(Inventory!$D$10:$D$1000=$D211,IF(Inventory!$J$10:$J$1000=wifr,IF(Inventory!$P$10:$P$1000=AR$9,Inventory!$AD$10:$AD$1000)))))))</f>
        <v/>
      </c>
      <c r="AS211" s="124" t="str">
        <f t="shared" si="39"/>
        <v/>
      </c>
      <c r="AU211" s="352"/>
      <c r="AV211" s="352"/>
      <c r="AX211" s="125">
        <f>IF($C211="",0,Prog!$H209*AX$6*($AU211+$AV211)/12000)</f>
        <v>0</v>
      </c>
      <c r="AY211" s="125">
        <f>IF($C211="",0,Prog!$H209*AY$6*($AU211+$AV211)/12000)</f>
        <v>0</v>
      </c>
      <c r="AZ211" s="121"/>
    </row>
    <row r="212" spans="1:52" ht="16.5" x14ac:dyDescent="0.3">
      <c r="A212" s="279" t="str">
        <f>IF(Prog!B210="","",Prog!B210)</f>
        <v/>
      </c>
      <c r="B212" s="279" t="str">
        <f>IF(Prog!C210="","",Prog!C210)</f>
        <v/>
      </c>
      <c r="C212" s="279" t="str">
        <f>IF(Prog!D210="","",Prog!D210)</f>
        <v/>
      </c>
      <c r="D212" s="120"/>
      <c r="E212" s="121" t="str">
        <f t="array" ref="E212">IF($D212="","",COUNT(IF(Inventory!$B$10:$B$1000=$B212,IF(Inventory!$C$10:$C$1000=$C212,IF(Inventory!$D$10:$D$1000=$D212,IF(Inventory!$P$10:$P$1000=E$9,1))))))</f>
        <v/>
      </c>
      <c r="F212" s="121" t="str">
        <f t="array" ref="F212">IF($D212="","",COUNT(IF(Inventory!$B$10:$B$1000=$B212,IF(Inventory!$C$10:$C$1000=$C212,IF(Inventory!$D$10:$D$1000=$D212,IF(Inventory!$P$10:$P$1000=F$9,1))))))</f>
        <v/>
      </c>
      <c r="G212" s="121" t="str">
        <f t="array" ref="G212">IF($D212="","",COUNT(IF(Inventory!$B$10:$B$1000=$B212,IF(Inventory!$C$10:$C$1000=$C212,IF(Inventory!$D$10:$D$1000=$D212,IF(Inventory!$P$10:$P$1000=G$9,1))))))</f>
        <v/>
      </c>
      <c r="H212" s="121" t="str">
        <f t="array" ref="H212">IF($D212="","",COUNT(IF(Inventory!$B$10:$B$1000=$B212,IF(Inventory!$C$10:$C$1000=$C212,IF(Inventory!$D$10:$D$1000=$D212,IF(Inventory!$P$10:$P$1000=H$9,1))))))</f>
        <v/>
      </c>
      <c r="I212" s="121" t="str">
        <f t="array" ref="I212">IF($D212="","",COUNT(IF(Inventory!$B$10:$B$1000=$B212,IF(Inventory!$C$10:$C$1000=$C212,IF(Inventory!$D$10:$D$1000=$D212,IF(Inventory!$P$10:$P$1000=I$9,1))))))</f>
        <v/>
      </c>
      <c r="J212" s="121">
        <f t="shared" si="34"/>
        <v>0</v>
      </c>
      <c r="K212" s="121" t="str">
        <f t="array" ref="K212">IF($D212="","",COUNT(IF(Inventory!$B$10:$B$1000=$B212,IF(Inventory!$C$10:$C$1000=$C212,IF(Inventory!$D$10:$D$1000=$D212,IF(Inventory!$J$10:$J$1000=wicr,1)))))+COUNT(IF(Inventory!$B$10:$B$1000=$B212,IF(Inventory!$C$10:$C$1000=$C212,IF(Inventory!$D$10:$D$1000=$D212,IF(Inventory!$J$10:$J$1000=wifr,1))))))</f>
        <v/>
      </c>
      <c r="L212" s="121" t="str">
        <f t="array" ref="L212">IF($D212="","",COUNT(IF(Inventory!$B$10:$B$1000=$B212,IF(Inventory!$C$10:$C$1000=$C212,IF(Inventory!$D$10:$D$1000=$D212,IF(Inventory!$J$10:$J$1000=wicr,IF(Inventory!$P$10:$P$1000=L$9,1))))))+COUNT(IF(Inventory!$B$10:$B$1000=$B212,IF(Inventory!$C$10:$C$1000=$C212,IF(Inventory!$D$10:$D$1000=$D212,IF(Inventory!$J$10:$J$1000=wifr,IF(Inventory!$P$10:$P$1000=L$9,1)))))))</f>
        <v/>
      </c>
      <c r="M212" s="121" t="str">
        <f t="array" ref="M212">IF($D212="","",COUNT(IF(Inventory!$B$10:$B$1000=$B212,IF(Inventory!$C$10:$C$1000=$C212,IF(Inventory!$D$10:$D$1000=$D212,IF(Inventory!$J$10:$J$1000=wicr,IF(Inventory!$P$10:$P$1000=M$9,1))))))+COUNT(IF(Inventory!$B$10:$B$1000=$B212,IF(Inventory!$C$10:$C$1000=$C212,IF(Inventory!$D$10:$D$1000=$D212,IF(Inventory!$J$10:$J$1000=wifr,IF(Inventory!$P$10:$P$1000=M$9,1)))))))</f>
        <v/>
      </c>
      <c r="N212" s="121" t="str">
        <f t="array" ref="N212">IF($D212="","",COUNT(IF(Inventory!$B$10:$B$1000=$B212,IF(Inventory!$C$10:$C$1000=$C212,IF(Inventory!$D$10:$D$1000=$D212,IF(Inventory!$J$10:$J$1000=wicr,IF(Inventory!$P$10:$P$1000=N$9,1))))))+COUNT(IF(Inventory!$B$10:$B$1000=$B212,IF(Inventory!$C$10:$C$1000=$C212,IF(Inventory!$D$10:$D$1000=$D212,IF(Inventory!$J$10:$J$1000=wifr,IF(Inventory!$P$10:$P$1000=N$9,1)))))))</f>
        <v/>
      </c>
      <c r="O212" s="121" t="str">
        <f t="array" ref="O212">IF($D212="","",COUNT(IF(Inventory!$B$10:$B$1000=$B212,IF(Inventory!$C$10:$C$1000=$C212,IF(Inventory!$D$10:$D$1000=$D212,IF(Inventory!$J$10:$J$1000=wicr,IF(Inventory!$P$10:$P$1000=O$9,1))))))+COUNT(IF(Inventory!$B$10:$B$1000=$B212,IF(Inventory!$C$10:$C$1000=$C212,IF(Inventory!$D$10:$D$1000=$D212,IF(Inventory!$J$10:$J$1000=wifr,IF(Inventory!$P$10:$P$1000=O$9,1)))))))</f>
        <v/>
      </c>
      <c r="P212" s="121" t="str">
        <f t="array" ref="P212">IF($D212="","",COUNT(IF(Inventory!$B$10:$B$1000=$B212,IF(Inventory!$C$10:$C$1000=$C212,IF(Inventory!$D$10:$D$1000=$D212,IF(Inventory!$J$10:$J$1000=wicr,IF(Inventory!$P$10:$P$1000=P$9,1))))))+COUNT(IF(Inventory!$B$10:$B$1000=$B212,IF(Inventory!$C$10:$C$1000=$C212,IF(Inventory!$D$10:$D$1000=$D212,IF(Inventory!$J$10:$J$1000=wifr,IF(Inventory!$P$10:$P$1000=P$9,1)))))))</f>
        <v/>
      </c>
      <c r="Q212" s="122" t="str">
        <f t="shared" si="35"/>
        <v/>
      </c>
      <c r="R212" s="121" t="str">
        <f t="array" ref="R212">IF($D212="","",COUNT(IF(Inventory!$B$10:$B$1000=$B212,IF(Inventory!$C$10:$C$1000=$C212,IF(Inventory!$D$10:$D$1000=$D212,IF(Inventory!$J$10:$J$1000=frig,1))))))</f>
        <v/>
      </c>
      <c r="S212" s="121" t="str">
        <f t="array" ref="S212">IF($D212="","",COUNT(IF(Inventory!$B$10:$B$1000=$B212,IF(Inventory!$C$10:$C$1000=$C212,IF(Inventory!$D$10:$D$1000=$D212,IF(Inventory!$J$10:$J$1000=frig,IF(Inventory!$P$10:$P$1000=S$9,1)))))))</f>
        <v/>
      </c>
      <c r="T212" s="121" t="str">
        <f t="array" ref="T212">IF($D212="","",COUNT(IF(Inventory!$B$10:$B$1000=$B212,IF(Inventory!$C$10:$C$1000=$C212,IF(Inventory!$D$10:$D$1000=$D212,IF(Inventory!$J$10:$J$1000=frig,IF(Inventory!$P$10:$P$1000=T$9,1)))))))</f>
        <v/>
      </c>
      <c r="U212" s="121" t="str">
        <f t="array" ref="U212">IF($D212="","",COUNT(IF(Inventory!$B$10:$B$1000=$B212,IF(Inventory!$C$10:$C$1000=$C212,IF(Inventory!$D$10:$D$1000=$D212,IF(Inventory!$J$10:$J$1000=frig,IF(Inventory!$P$10:$P$1000=U$9,1)))))))</f>
        <v/>
      </c>
      <c r="V212" s="121" t="str">
        <f t="array" ref="V212">IF($D212="","",COUNT(IF(Inventory!$B$10:$B$1000=$B212,IF(Inventory!$C$10:$C$1000=$C212,IF(Inventory!$D$10:$D$1000=$D212,IF(Inventory!$J$10:$J$1000=frig,IF(Inventory!$P$10:$P$1000=V$9,1)))))))</f>
        <v/>
      </c>
      <c r="W212" s="121" t="str">
        <f t="array" ref="W212">IF($D212="","",COUNT(IF(Inventory!$B$10:$B$1000=$B212,IF(Inventory!$C$10:$C$1000=$C212,IF(Inventory!$D$10:$D$1000=$D212,IF(Inventory!$J$10:$J$1000=frig,IF(Inventory!$P$10:$P$1000=W$9,1)))))))</f>
        <v/>
      </c>
      <c r="X212" s="122" t="str">
        <f t="shared" si="36"/>
        <v/>
      </c>
      <c r="Y212" s="121" t="str">
        <f t="array" ref="Y212">IF($D212="","",COUNT(IF(Inventory!$B$10:$B$1000=$B212,IF(Inventory!$C$10:$C$1000=$C212,IF(Inventory!$D$10:$D$1000=$D212,IF(Inventory!$J$10:$J$1000=freez,1))))))</f>
        <v/>
      </c>
      <c r="Z212" s="121" t="str">
        <f t="array" ref="Z212">IF($D212="","",COUNT(IF(Inventory!$B$10:$B$1000=$B212,IF(Inventory!$C$10:$C$1000=$C212,IF(Inventory!$D$10:$D$1000=$D212,IF(Inventory!$J$10:$J$1000=freez,IF(Inventory!$P$10:$P$1000=Z$9,1)))))))</f>
        <v/>
      </c>
      <c r="AA212" s="121" t="str">
        <f t="array" ref="AA212">IF($D212="","",COUNT(IF(Inventory!$B$10:$B$1000=$B212,IF(Inventory!$C$10:$C$1000=$C212,IF(Inventory!$D$10:$D$1000=$D212,IF(Inventory!$J$10:$J$1000=freez,IF(Inventory!$P$10:$P$1000=AA$9,1)))))))</f>
        <v/>
      </c>
      <c r="AB212" s="121" t="str">
        <f t="array" ref="AB212">IF($D212="","",COUNT(IF(Inventory!$B$10:$B$1000=$B212,IF(Inventory!$C$10:$C$1000=$C212,IF(Inventory!$D$10:$D$1000=$D212,IF(Inventory!$J$10:$J$1000=freez,IF(Inventory!$P$10:$P$1000=AB$9,1)))))))</f>
        <v/>
      </c>
      <c r="AC212" s="121" t="str">
        <f t="array" ref="AC212">IF($D212="","",COUNT(IF(Inventory!$B$10:$B$1000=$B212,IF(Inventory!$C$10:$C$1000=$C212,IF(Inventory!$D$10:$D$1000=$D212,IF(Inventory!$J$10:$J$1000=freez,IF(Inventory!$P$10:$P$1000=AC$9,1)))))))</f>
        <v/>
      </c>
      <c r="AD212" s="121" t="str">
        <f t="array" ref="AD212">IF($D212="","",COUNT(IF(Inventory!$B$10:$B$1000=$B212,IF(Inventory!$C$10:$C$1000=$C212,IF(Inventory!$D$10:$D$1000=$D212,IF(Inventory!$J$10:$J$1000=freez,IF(Inventory!$P$10:$P$1000=AD$9,1)))))))</f>
        <v/>
      </c>
      <c r="AE212" s="122" t="str">
        <f t="shared" si="37"/>
        <v/>
      </c>
      <c r="AF212" s="121" t="str">
        <f t="array" ref="AF212">IF($D212="","",SUM(IF(Inventory!$B$10:$B$1000=$B212,IF(Inventory!$C$10:$C$1000=$C212,IF(Inventory!$D$10:$D$1000=$D212,IF(Inventory!$J$10:$J$1000=frig,Inventory!$AC$10:$AC$1000)))))+SUM(IF(Inventory!$B$10:$B$1000=$B212,IF(Inventory!$C$10:$C$1000=$C212,IF(Inventory!$D$10:$D$1000=$D212,IF(Inventory!$J$10:$J$1000=wicr,Inventory!$AC$10:$AC$1000))))))</f>
        <v/>
      </c>
      <c r="AG212" s="121" t="str">
        <f t="array" ref="AG212">IF($D212="","",SUM(IF(Inventory!$B$10:$B$1000=$B212,IF(Inventory!$C$10:$C$1000=$C212,IF(Inventory!$D$10:$D$1000=$D212,IF(Inventory!$J$10:$J$1000=frig,IF(Inventory!$P$10:$P$1000=AG$9,Inventory!$AC$10:$AC$1000))))))+SUM(IF(Inventory!$B$10:$B$1000=$B212,IF(Inventory!$C$10:$C$1000=$C212,IF(Inventory!$D$10:$D$1000=$D212,IF(Inventory!$J$10:$J$1000=wicr,IF(Inventory!$P$10:$P$1000=AG$9,Inventory!$AC$10:$AC$1000)))))))</f>
        <v/>
      </c>
      <c r="AH212" s="121" t="str">
        <f t="array" ref="AH212">IF($D212="","",SUM(IF(Inventory!$B$10:$B$1000=$B212,IF(Inventory!$C$10:$C$1000=$C212,IF(Inventory!$D$10:$D$1000=$D212,IF(Inventory!$J$10:$J$1000=frig,IF(Inventory!$P$10:$P$1000=AH$9,Inventory!$AC$10:$AC$1000))))))+SUM(IF(Inventory!$B$10:$B$1000=$B212,IF(Inventory!$C$10:$C$1000=$C212,IF(Inventory!$D$10:$D$1000=$D212,IF(Inventory!$J$10:$J$1000=wicr,IF(Inventory!$P$10:$P$1000=AH$9,Inventory!$AC$10:$AC$1000)))))))</f>
        <v/>
      </c>
      <c r="AI212" s="121" t="str">
        <f t="array" ref="AI212">IF($D212="","",SUM(IF(Inventory!$B$10:$B$1000=$B212,IF(Inventory!$C$10:$C$1000=$C212,IF(Inventory!$D$10:$D$1000=$D212,IF(Inventory!$J$10:$J$1000=frig,IF(Inventory!$P$10:$P$1000=AI$9,Inventory!$AC$10:$AC$1000))))))+SUM(IF(Inventory!$B$10:$B$1000=$B212,IF(Inventory!$C$10:$C$1000=$C212,IF(Inventory!$D$10:$D$1000=$D212,IF(Inventory!$J$10:$J$1000=wicr,IF(Inventory!$P$10:$P$1000=AI$9,Inventory!$AC$10:$AC$1000)))))))</f>
        <v/>
      </c>
      <c r="AJ212" s="121" t="str">
        <f t="array" ref="AJ212">IF($D212="","",SUM(IF(Inventory!$B$10:$B$1000=$B212,IF(Inventory!$C$10:$C$1000=$C212,IF(Inventory!$D$10:$D$1000=$D212,IF(Inventory!$J$10:$J$1000=frig,IF(Inventory!$P$10:$P$1000=AJ$9,Inventory!$AC$10:$AC$1000))))))+SUM(IF(Inventory!$B$10:$B$1000=$B212,IF(Inventory!$C$10:$C$1000=$C212,IF(Inventory!$D$10:$D$1000=$D212,IF(Inventory!$J$10:$J$1000=wicr,IF(Inventory!$P$10:$P$1000=AJ$9,Inventory!$AC$10:$AC$1000)))))))</f>
        <v/>
      </c>
      <c r="AK212" s="121" t="str">
        <f t="array" ref="AK212">IF($D212="","",SUM(IF(Inventory!$B$10:$B$1000=$B212,IF(Inventory!$C$10:$C$1000=$C212,IF(Inventory!$D$10:$D$1000=$D212,IF(Inventory!$J$10:$J$1000=frig,IF(Inventory!$P$10:$P$1000=AK$9,Inventory!$AC$10:$AC$1000))))))+SUM(IF(Inventory!$B$10:$B$1000=$B212,IF(Inventory!$C$10:$C$1000=$C212,IF(Inventory!$D$10:$D$1000=$D212,IF(Inventory!$J$10:$J$1000=wicr,IF(Inventory!$P$10:$P$1000=AK$9,Inventory!$AC$10:$AC$1000)))))))</f>
        <v/>
      </c>
      <c r="AL212" s="123" t="str">
        <f t="shared" si="38"/>
        <v/>
      </c>
      <c r="AM212" s="121" t="str">
        <f t="array" ref="AM212">IF($D212="","",SUM(IF(Inventory!$B$10:$B$1000=$B212,IF(Inventory!$C$10:$C$1000=$C212,IF(Inventory!$D$10:$D$1000=$D212,IF(Inventory!$J$10:$J$1000=freez,Inventory!$AD$10:$AD$1000)))))+SUM(IF(Inventory!$B$10:$B$1000=$B212,IF(Inventory!$C$10:$C$1000=$C212,IF(Inventory!$D$10:$D$1000=$D212,IF(Inventory!$J$10:$J$1000=wifr,Inventory!$AD$10:$AD$1000))))))</f>
        <v/>
      </c>
      <c r="AN212" s="121" t="str">
        <f t="array" ref="AN212">IF($D212="","",SUM(IF(Inventory!$B$10:$B$1000=$B212,IF(Inventory!$C$10:$C$1000=$C212,IF(Inventory!$D$10:$D$1000=$D212,IF(Inventory!$J$10:$J$1000=freez,IF(Inventory!$P$10:$P$1000=AN$9,Inventory!$AD$10:$AD$1000))))))+SUM(IF(Inventory!$B$10:$B$1000=$B212,IF(Inventory!$C$10:$C$1000=$C212,IF(Inventory!$D$10:$D$1000=$D212,IF(Inventory!$J$10:$J$1000=wifr,IF(Inventory!$P$10:$P$1000=AN$9,Inventory!$AD$10:$AD$1000)))))))</f>
        <v/>
      </c>
      <c r="AO212" s="121" t="str">
        <f t="array" ref="AO212">IF($D212="","",SUM(IF(Inventory!$B$10:$B$1000=$B212,IF(Inventory!$C$10:$C$1000=$C212,IF(Inventory!$D$10:$D$1000=$D212,IF(Inventory!$J$10:$J$1000=freez,IF(Inventory!$P$10:$P$1000=AO$9,Inventory!$AD$10:$AD$1000))))))+SUM(IF(Inventory!$B$10:$B$1000=$B212,IF(Inventory!$C$10:$C$1000=$C212,IF(Inventory!$D$10:$D$1000=$D212,IF(Inventory!$J$10:$J$1000=wifr,IF(Inventory!$P$10:$P$1000=AO$9,Inventory!$AD$10:$AD$1000)))))))</f>
        <v/>
      </c>
      <c r="AP212" s="121" t="str">
        <f t="array" ref="AP212">IF($D212="","",SUM(IF(Inventory!$B$10:$B$1000=$B212,IF(Inventory!$C$10:$C$1000=$C212,IF(Inventory!$D$10:$D$1000=$D212,IF(Inventory!$J$10:$J$1000=freez,IF(Inventory!$P$10:$P$1000=AP$9,Inventory!$AD$10:$AD$1000))))))+SUM(IF(Inventory!$B$10:$B$1000=$B212,IF(Inventory!$C$10:$C$1000=$C212,IF(Inventory!$D$10:$D$1000=$D212,IF(Inventory!$J$10:$J$1000=wifr,IF(Inventory!$P$10:$P$1000=AP$9,Inventory!$AD$10:$AD$1000)))))))</f>
        <v/>
      </c>
      <c r="AQ212" s="121" t="str">
        <f t="array" ref="AQ212">IF($D212="","",SUM(IF(Inventory!$B$10:$B$1000=$B212,IF(Inventory!$C$10:$C$1000=$C212,IF(Inventory!$D$10:$D$1000=$D212,IF(Inventory!$J$10:$J$1000=freez,IF(Inventory!$P$10:$P$1000=AQ$9,Inventory!$AD$10:$AD$1000))))))+SUM(IF(Inventory!$B$10:$B$1000=$B212,IF(Inventory!$C$10:$C$1000=$C212,IF(Inventory!$D$10:$D$1000=$D212,IF(Inventory!$J$10:$J$1000=wifr,IF(Inventory!$P$10:$P$1000=AQ$9,Inventory!$AD$10:$AD$1000)))))))</f>
        <v/>
      </c>
      <c r="AR212" s="121" t="str">
        <f t="array" ref="AR212">IF($D212="","",SUM(IF(Inventory!$B$10:$B$1000=$B212,IF(Inventory!$C$10:$C$1000=$C212,IF(Inventory!$D$10:$D$1000=$D212,IF(Inventory!$J$10:$J$1000=freez,IF(Inventory!$P$10:$P$1000=AR$9,Inventory!$AD$10:$AD$1000))))))+SUM(IF(Inventory!$B$10:$B$1000=$B212,IF(Inventory!$C$10:$C$1000=$C212,IF(Inventory!$D$10:$D$1000=$D212,IF(Inventory!$J$10:$J$1000=wifr,IF(Inventory!$P$10:$P$1000=AR$9,Inventory!$AD$10:$AD$1000)))))))</f>
        <v/>
      </c>
      <c r="AS212" s="124" t="str">
        <f t="shared" si="39"/>
        <v/>
      </c>
      <c r="AU212" s="352"/>
      <c r="AV212" s="352"/>
      <c r="AX212" s="125">
        <f>IF($C212="",0,Prog!$H210*AX$6*($AU212+$AV212)/12000)</f>
        <v>0</v>
      </c>
      <c r="AY212" s="125">
        <f>IF($C212="",0,Prog!$H210*AY$6*($AU212+$AV212)/12000)</f>
        <v>0</v>
      </c>
      <c r="AZ212" s="121"/>
    </row>
    <row r="213" spans="1:52" ht="16.5" x14ac:dyDescent="0.3">
      <c r="A213" s="279" t="str">
        <f>IF(Prog!B211="","",Prog!B211)</f>
        <v/>
      </c>
      <c r="B213" s="279" t="str">
        <f>IF(Prog!C211="","",Prog!C211)</f>
        <v/>
      </c>
      <c r="C213" s="279" t="str">
        <f>IF(Prog!D211="","",Prog!D211)</f>
        <v/>
      </c>
      <c r="D213" s="120"/>
      <c r="E213" s="121" t="str">
        <f t="array" ref="E213">IF($D213="","",COUNT(IF(Inventory!$B$10:$B$1000=$B213,IF(Inventory!$C$10:$C$1000=$C213,IF(Inventory!$D$10:$D$1000=$D213,IF(Inventory!$P$10:$P$1000=E$9,1))))))</f>
        <v/>
      </c>
      <c r="F213" s="121" t="str">
        <f t="array" ref="F213">IF($D213="","",COUNT(IF(Inventory!$B$10:$B$1000=$B213,IF(Inventory!$C$10:$C$1000=$C213,IF(Inventory!$D$10:$D$1000=$D213,IF(Inventory!$P$10:$P$1000=F$9,1))))))</f>
        <v/>
      </c>
      <c r="G213" s="121" t="str">
        <f t="array" ref="G213">IF($D213="","",COUNT(IF(Inventory!$B$10:$B$1000=$B213,IF(Inventory!$C$10:$C$1000=$C213,IF(Inventory!$D$10:$D$1000=$D213,IF(Inventory!$P$10:$P$1000=G$9,1))))))</f>
        <v/>
      </c>
      <c r="H213" s="121" t="str">
        <f t="array" ref="H213">IF($D213="","",COUNT(IF(Inventory!$B$10:$B$1000=$B213,IF(Inventory!$C$10:$C$1000=$C213,IF(Inventory!$D$10:$D$1000=$D213,IF(Inventory!$P$10:$P$1000=H$9,1))))))</f>
        <v/>
      </c>
      <c r="I213" s="121" t="str">
        <f t="array" ref="I213">IF($D213="","",COUNT(IF(Inventory!$B$10:$B$1000=$B213,IF(Inventory!$C$10:$C$1000=$C213,IF(Inventory!$D$10:$D$1000=$D213,IF(Inventory!$P$10:$P$1000=I$9,1))))))</f>
        <v/>
      </c>
      <c r="J213" s="121">
        <f t="shared" si="34"/>
        <v>0</v>
      </c>
      <c r="K213" s="121" t="str">
        <f t="array" ref="K213">IF($D213="","",COUNT(IF(Inventory!$B$10:$B$1000=$B213,IF(Inventory!$C$10:$C$1000=$C213,IF(Inventory!$D$10:$D$1000=$D213,IF(Inventory!$J$10:$J$1000=wicr,1)))))+COUNT(IF(Inventory!$B$10:$B$1000=$B213,IF(Inventory!$C$10:$C$1000=$C213,IF(Inventory!$D$10:$D$1000=$D213,IF(Inventory!$J$10:$J$1000=wifr,1))))))</f>
        <v/>
      </c>
      <c r="L213" s="121" t="str">
        <f t="array" ref="L213">IF($D213="","",COUNT(IF(Inventory!$B$10:$B$1000=$B213,IF(Inventory!$C$10:$C$1000=$C213,IF(Inventory!$D$10:$D$1000=$D213,IF(Inventory!$J$10:$J$1000=wicr,IF(Inventory!$P$10:$P$1000=L$9,1))))))+COUNT(IF(Inventory!$B$10:$B$1000=$B213,IF(Inventory!$C$10:$C$1000=$C213,IF(Inventory!$D$10:$D$1000=$D213,IF(Inventory!$J$10:$J$1000=wifr,IF(Inventory!$P$10:$P$1000=L$9,1)))))))</f>
        <v/>
      </c>
      <c r="M213" s="121" t="str">
        <f t="array" ref="M213">IF($D213="","",COUNT(IF(Inventory!$B$10:$B$1000=$B213,IF(Inventory!$C$10:$C$1000=$C213,IF(Inventory!$D$10:$D$1000=$D213,IF(Inventory!$J$10:$J$1000=wicr,IF(Inventory!$P$10:$P$1000=M$9,1))))))+COUNT(IF(Inventory!$B$10:$B$1000=$B213,IF(Inventory!$C$10:$C$1000=$C213,IF(Inventory!$D$10:$D$1000=$D213,IF(Inventory!$J$10:$J$1000=wifr,IF(Inventory!$P$10:$P$1000=M$9,1)))))))</f>
        <v/>
      </c>
      <c r="N213" s="121" t="str">
        <f t="array" ref="N213">IF($D213="","",COUNT(IF(Inventory!$B$10:$B$1000=$B213,IF(Inventory!$C$10:$C$1000=$C213,IF(Inventory!$D$10:$D$1000=$D213,IF(Inventory!$J$10:$J$1000=wicr,IF(Inventory!$P$10:$P$1000=N$9,1))))))+COUNT(IF(Inventory!$B$10:$B$1000=$B213,IF(Inventory!$C$10:$C$1000=$C213,IF(Inventory!$D$10:$D$1000=$D213,IF(Inventory!$J$10:$J$1000=wifr,IF(Inventory!$P$10:$P$1000=N$9,1)))))))</f>
        <v/>
      </c>
      <c r="O213" s="121" t="str">
        <f t="array" ref="O213">IF($D213="","",COUNT(IF(Inventory!$B$10:$B$1000=$B213,IF(Inventory!$C$10:$C$1000=$C213,IF(Inventory!$D$10:$D$1000=$D213,IF(Inventory!$J$10:$J$1000=wicr,IF(Inventory!$P$10:$P$1000=O$9,1))))))+COUNT(IF(Inventory!$B$10:$B$1000=$B213,IF(Inventory!$C$10:$C$1000=$C213,IF(Inventory!$D$10:$D$1000=$D213,IF(Inventory!$J$10:$J$1000=wifr,IF(Inventory!$P$10:$P$1000=O$9,1)))))))</f>
        <v/>
      </c>
      <c r="P213" s="121" t="str">
        <f t="array" ref="P213">IF($D213="","",COUNT(IF(Inventory!$B$10:$B$1000=$B213,IF(Inventory!$C$10:$C$1000=$C213,IF(Inventory!$D$10:$D$1000=$D213,IF(Inventory!$J$10:$J$1000=wicr,IF(Inventory!$P$10:$P$1000=P$9,1))))))+COUNT(IF(Inventory!$B$10:$B$1000=$B213,IF(Inventory!$C$10:$C$1000=$C213,IF(Inventory!$D$10:$D$1000=$D213,IF(Inventory!$J$10:$J$1000=wifr,IF(Inventory!$P$10:$P$1000=P$9,1)))))))</f>
        <v/>
      </c>
      <c r="Q213" s="122" t="str">
        <f t="shared" si="35"/>
        <v/>
      </c>
      <c r="R213" s="121" t="str">
        <f t="array" ref="R213">IF($D213="","",COUNT(IF(Inventory!$B$10:$B$1000=$B213,IF(Inventory!$C$10:$C$1000=$C213,IF(Inventory!$D$10:$D$1000=$D213,IF(Inventory!$J$10:$J$1000=frig,1))))))</f>
        <v/>
      </c>
      <c r="S213" s="121" t="str">
        <f t="array" ref="S213">IF($D213="","",COUNT(IF(Inventory!$B$10:$B$1000=$B213,IF(Inventory!$C$10:$C$1000=$C213,IF(Inventory!$D$10:$D$1000=$D213,IF(Inventory!$J$10:$J$1000=frig,IF(Inventory!$P$10:$P$1000=S$9,1)))))))</f>
        <v/>
      </c>
      <c r="T213" s="121" t="str">
        <f t="array" ref="T213">IF($D213="","",COUNT(IF(Inventory!$B$10:$B$1000=$B213,IF(Inventory!$C$10:$C$1000=$C213,IF(Inventory!$D$10:$D$1000=$D213,IF(Inventory!$J$10:$J$1000=frig,IF(Inventory!$P$10:$P$1000=T$9,1)))))))</f>
        <v/>
      </c>
      <c r="U213" s="121" t="str">
        <f t="array" ref="U213">IF($D213="","",COUNT(IF(Inventory!$B$10:$B$1000=$B213,IF(Inventory!$C$10:$C$1000=$C213,IF(Inventory!$D$10:$D$1000=$D213,IF(Inventory!$J$10:$J$1000=frig,IF(Inventory!$P$10:$P$1000=U$9,1)))))))</f>
        <v/>
      </c>
      <c r="V213" s="121" t="str">
        <f t="array" ref="V213">IF($D213="","",COUNT(IF(Inventory!$B$10:$B$1000=$B213,IF(Inventory!$C$10:$C$1000=$C213,IF(Inventory!$D$10:$D$1000=$D213,IF(Inventory!$J$10:$J$1000=frig,IF(Inventory!$P$10:$P$1000=V$9,1)))))))</f>
        <v/>
      </c>
      <c r="W213" s="121" t="str">
        <f t="array" ref="W213">IF($D213="","",COUNT(IF(Inventory!$B$10:$B$1000=$B213,IF(Inventory!$C$10:$C$1000=$C213,IF(Inventory!$D$10:$D$1000=$D213,IF(Inventory!$J$10:$J$1000=frig,IF(Inventory!$P$10:$P$1000=W$9,1)))))))</f>
        <v/>
      </c>
      <c r="X213" s="122" t="str">
        <f t="shared" si="36"/>
        <v/>
      </c>
      <c r="Y213" s="121" t="str">
        <f t="array" ref="Y213">IF($D213="","",COUNT(IF(Inventory!$B$10:$B$1000=$B213,IF(Inventory!$C$10:$C$1000=$C213,IF(Inventory!$D$10:$D$1000=$D213,IF(Inventory!$J$10:$J$1000=freez,1))))))</f>
        <v/>
      </c>
      <c r="Z213" s="121" t="str">
        <f t="array" ref="Z213">IF($D213="","",COUNT(IF(Inventory!$B$10:$B$1000=$B213,IF(Inventory!$C$10:$C$1000=$C213,IF(Inventory!$D$10:$D$1000=$D213,IF(Inventory!$J$10:$J$1000=freez,IF(Inventory!$P$10:$P$1000=Z$9,1)))))))</f>
        <v/>
      </c>
      <c r="AA213" s="121" t="str">
        <f t="array" ref="AA213">IF($D213="","",COUNT(IF(Inventory!$B$10:$B$1000=$B213,IF(Inventory!$C$10:$C$1000=$C213,IF(Inventory!$D$10:$D$1000=$D213,IF(Inventory!$J$10:$J$1000=freez,IF(Inventory!$P$10:$P$1000=AA$9,1)))))))</f>
        <v/>
      </c>
      <c r="AB213" s="121" t="str">
        <f t="array" ref="AB213">IF($D213="","",COUNT(IF(Inventory!$B$10:$B$1000=$B213,IF(Inventory!$C$10:$C$1000=$C213,IF(Inventory!$D$10:$D$1000=$D213,IF(Inventory!$J$10:$J$1000=freez,IF(Inventory!$P$10:$P$1000=AB$9,1)))))))</f>
        <v/>
      </c>
      <c r="AC213" s="121" t="str">
        <f t="array" ref="AC213">IF($D213="","",COUNT(IF(Inventory!$B$10:$B$1000=$B213,IF(Inventory!$C$10:$C$1000=$C213,IF(Inventory!$D$10:$D$1000=$D213,IF(Inventory!$J$10:$J$1000=freez,IF(Inventory!$P$10:$P$1000=AC$9,1)))))))</f>
        <v/>
      </c>
      <c r="AD213" s="121" t="str">
        <f t="array" ref="AD213">IF($D213="","",COUNT(IF(Inventory!$B$10:$B$1000=$B213,IF(Inventory!$C$10:$C$1000=$C213,IF(Inventory!$D$10:$D$1000=$D213,IF(Inventory!$J$10:$J$1000=freez,IF(Inventory!$P$10:$P$1000=AD$9,1)))))))</f>
        <v/>
      </c>
      <c r="AE213" s="122" t="str">
        <f t="shared" si="37"/>
        <v/>
      </c>
      <c r="AF213" s="121" t="str">
        <f t="array" ref="AF213">IF($D213="","",SUM(IF(Inventory!$B$10:$B$1000=$B213,IF(Inventory!$C$10:$C$1000=$C213,IF(Inventory!$D$10:$D$1000=$D213,IF(Inventory!$J$10:$J$1000=frig,Inventory!$AC$10:$AC$1000)))))+SUM(IF(Inventory!$B$10:$B$1000=$B213,IF(Inventory!$C$10:$C$1000=$C213,IF(Inventory!$D$10:$D$1000=$D213,IF(Inventory!$J$10:$J$1000=wicr,Inventory!$AC$10:$AC$1000))))))</f>
        <v/>
      </c>
      <c r="AG213" s="121" t="str">
        <f t="array" ref="AG213">IF($D213="","",SUM(IF(Inventory!$B$10:$B$1000=$B213,IF(Inventory!$C$10:$C$1000=$C213,IF(Inventory!$D$10:$D$1000=$D213,IF(Inventory!$J$10:$J$1000=frig,IF(Inventory!$P$10:$P$1000=AG$9,Inventory!$AC$10:$AC$1000))))))+SUM(IF(Inventory!$B$10:$B$1000=$B213,IF(Inventory!$C$10:$C$1000=$C213,IF(Inventory!$D$10:$D$1000=$D213,IF(Inventory!$J$10:$J$1000=wicr,IF(Inventory!$P$10:$P$1000=AG$9,Inventory!$AC$10:$AC$1000)))))))</f>
        <v/>
      </c>
      <c r="AH213" s="121" t="str">
        <f t="array" ref="AH213">IF($D213="","",SUM(IF(Inventory!$B$10:$B$1000=$B213,IF(Inventory!$C$10:$C$1000=$C213,IF(Inventory!$D$10:$D$1000=$D213,IF(Inventory!$J$10:$J$1000=frig,IF(Inventory!$P$10:$P$1000=AH$9,Inventory!$AC$10:$AC$1000))))))+SUM(IF(Inventory!$B$10:$B$1000=$B213,IF(Inventory!$C$10:$C$1000=$C213,IF(Inventory!$D$10:$D$1000=$D213,IF(Inventory!$J$10:$J$1000=wicr,IF(Inventory!$P$10:$P$1000=AH$9,Inventory!$AC$10:$AC$1000)))))))</f>
        <v/>
      </c>
      <c r="AI213" s="121" t="str">
        <f t="array" ref="AI213">IF($D213="","",SUM(IF(Inventory!$B$10:$B$1000=$B213,IF(Inventory!$C$10:$C$1000=$C213,IF(Inventory!$D$10:$D$1000=$D213,IF(Inventory!$J$10:$J$1000=frig,IF(Inventory!$P$10:$P$1000=AI$9,Inventory!$AC$10:$AC$1000))))))+SUM(IF(Inventory!$B$10:$B$1000=$B213,IF(Inventory!$C$10:$C$1000=$C213,IF(Inventory!$D$10:$D$1000=$D213,IF(Inventory!$J$10:$J$1000=wicr,IF(Inventory!$P$10:$P$1000=AI$9,Inventory!$AC$10:$AC$1000)))))))</f>
        <v/>
      </c>
      <c r="AJ213" s="121" t="str">
        <f t="array" ref="AJ213">IF($D213="","",SUM(IF(Inventory!$B$10:$B$1000=$B213,IF(Inventory!$C$10:$C$1000=$C213,IF(Inventory!$D$10:$D$1000=$D213,IF(Inventory!$J$10:$J$1000=frig,IF(Inventory!$P$10:$P$1000=AJ$9,Inventory!$AC$10:$AC$1000))))))+SUM(IF(Inventory!$B$10:$B$1000=$B213,IF(Inventory!$C$10:$C$1000=$C213,IF(Inventory!$D$10:$D$1000=$D213,IF(Inventory!$J$10:$J$1000=wicr,IF(Inventory!$P$10:$P$1000=AJ$9,Inventory!$AC$10:$AC$1000)))))))</f>
        <v/>
      </c>
      <c r="AK213" s="121" t="str">
        <f t="array" ref="AK213">IF($D213="","",SUM(IF(Inventory!$B$10:$B$1000=$B213,IF(Inventory!$C$10:$C$1000=$C213,IF(Inventory!$D$10:$D$1000=$D213,IF(Inventory!$J$10:$J$1000=frig,IF(Inventory!$P$10:$P$1000=AK$9,Inventory!$AC$10:$AC$1000))))))+SUM(IF(Inventory!$B$10:$B$1000=$B213,IF(Inventory!$C$10:$C$1000=$C213,IF(Inventory!$D$10:$D$1000=$D213,IF(Inventory!$J$10:$J$1000=wicr,IF(Inventory!$P$10:$P$1000=AK$9,Inventory!$AC$10:$AC$1000)))))))</f>
        <v/>
      </c>
      <c r="AL213" s="123" t="str">
        <f t="shared" si="38"/>
        <v/>
      </c>
      <c r="AM213" s="121" t="str">
        <f t="array" ref="AM213">IF($D213="","",SUM(IF(Inventory!$B$10:$B$1000=$B213,IF(Inventory!$C$10:$C$1000=$C213,IF(Inventory!$D$10:$D$1000=$D213,IF(Inventory!$J$10:$J$1000=freez,Inventory!$AD$10:$AD$1000)))))+SUM(IF(Inventory!$B$10:$B$1000=$B213,IF(Inventory!$C$10:$C$1000=$C213,IF(Inventory!$D$10:$D$1000=$D213,IF(Inventory!$J$10:$J$1000=wifr,Inventory!$AD$10:$AD$1000))))))</f>
        <v/>
      </c>
      <c r="AN213" s="121" t="str">
        <f t="array" ref="AN213">IF($D213="","",SUM(IF(Inventory!$B$10:$B$1000=$B213,IF(Inventory!$C$10:$C$1000=$C213,IF(Inventory!$D$10:$D$1000=$D213,IF(Inventory!$J$10:$J$1000=freez,IF(Inventory!$P$10:$P$1000=AN$9,Inventory!$AD$10:$AD$1000))))))+SUM(IF(Inventory!$B$10:$B$1000=$B213,IF(Inventory!$C$10:$C$1000=$C213,IF(Inventory!$D$10:$D$1000=$D213,IF(Inventory!$J$10:$J$1000=wifr,IF(Inventory!$P$10:$P$1000=AN$9,Inventory!$AD$10:$AD$1000)))))))</f>
        <v/>
      </c>
      <c r="AO213" s="121" t="str">
        <f t="array" ref="AO213">IF($D213="","",SUM(IF(Inventory!$B$10:$B$1000=$B213,IF(Inventory!$C$10:$C$1000=$C213,IF(Inventory!$D$10:$D$1000=$D213,IF(Inventory!$J$10:$J$1000=freez,IF(Inventory!$P$10:$P$1000=AO$9,Inventory!$AD$10:$AD$1000))))))+SUM(IF(Inventory!$B$10:$B$1000=$B213,IF(Inventory!$C$10:$C$1000=$C213,IF(Inventory!$D$10:$D$1000=$D213,IF(Inventory!$J$10:$J$1000=wifr,IF(Inventory!$P$10:$P$1000=AO$9,Inventory!$AD$10:$AD$1000)))))))</f>
        <v/>
      </c>
      <c r="AP213" s="121" t="str">
        <f t="array" ref="AP213">IF($D213="","",SUM(IF(Inventory!$B$10:$B$1000=$B213,IF(Inventory!$C$10:$C$1000=$C213,IF(Inventory!$D$10:$D$1000=$D213,IF(Inventory!$J$10:$J$1000=freez,IF(Inventory!$P$10:$P$1000=AP$9,Inventory!$AD$10:$AD$1000))))))+SUM(IF(Inventory!$B$10:$B$1000=$B213,IF(Inventory!$C$10:$C$1000=$C213,IF(Inventory!$D$10:$D$1000=$D213,IF(Inventory!$J$10:$J$1000=wifr,IF(Inventory!$P$10:$P$1000=AP$9,Inventory!$AD$10:$AD$1000)))))))</f>
        <v/>
      </c>
      <c r="AQ213" s="121" t="str">
        <f t="array" ref="AQ213">IF($D213="","",SUM(IF(Inventory!$B$10:$B$1000=$B213,IF(Inventory!$C$10:$C$1000=$C213,IF(Inventory!$D$10:$D$1000=$D213,IF(Inventory!$J$10:$J$1000=freez,IF(Inventory!$P$10:$P$1000=AQ$9,Inventory!$AD$10:$AD$1000))))))+SUM(IF(Inventory!$B$10:$B$1000=$B213,IF(Inventory!$C$10:$C$1000=$C213,IF(Inventory!$D$10:$D$1000=$D213,IF(Inventory!$J$10:$J$1000=wifr,IF(Inventory!$P$10:$P$1000=AQ$9,Inventory!$AD$10:$AD$1000)))))))</f>
        <v/>
      </c>
      <c r="AR213" s="121" t="str">
        <f t="array" ref="AR213">IF($D213="","",SUM(IF(Inventory!$B$10:$B$1000=$B213,IF(Inventory!$C$10:$C$1000=$C213,IF(Inventory!$D$10:$D$1000=$D213,IF(Inventory!$J$10:$J$1000=freez,IF(Inventory!$P$10:$P$1000=AR$9,Inventory!$AD$10:$AD$1000))))))+SUM(IF(Inventory!$B$10:$B$1000=$B213,IF(Inventory!$C$10:$C$1000=$C213,IF(Inventory!$D$10:$D$1000=$D213,IF(Inventory!$J$10:$J$1000=wifr,IF(Inventory!$P$10:$P$1000=AR$9,Inventory!$AD$10:$AD$1000)))))))</f>
        <v/>
      </c>
      <c r="AS213" s="124" t="str">
        <f t="shared" si="39"/>
        <v/>
      </c>
      <c r="AU213" s="352"/>
      <c r="AV213" s="352"/>
      <c r="AX213" s="125">
        <f>IF($C213="",0,Prog!$H211*AX$6*($AU213+$AV213)/12000)</f>
        <v>0</v>
      </c>
      <c r="AY213" s="125">
        <f>IF($C213="",0,Prog!$H211*AY$6*($AU213+$AV213)/12000)</f>
        <v>0</v>
      </c>
      <c r="AZ213" s="121"/>
    </row>
    <row r="214" spans="1:52" ht="16.5" x14ac:dyDescent="0.3">
      <c r="A214" s="279" t="str">
        <f>IF(Prog!B212="","",Prog!B212)</f>
        <v/>
      </c>
      <c r="B214" s="279" t="str">
        <f>IF(Prog!C212="","",Prog!C212)</f>
        <v/>
      </c>
      <c r="C214" s="279" t="str">
        <f>IF(Prog!D212="","",Prog!D212)</f>
        <v/>
      </c>
      <c r="D214" s="120"/>
      <c r="E214" s="121" t="str">
        <f t="array" ref="E214">IF($D214="","",COUNT(IF(Inventory!$B$10:$B$1000=$B214,IF(Inventory!$C$10:$C$1000=$C214,IF(Inventory!$D$10:$D$1000=$D214,IF(Inventory!$P$10:$P$1000=E$9,1))))))</f>
        <v/>
      </c>
      <c r="F214" s="121" t="str">
        <f t="array" ref="F214">IF($D214="","",COUNT(IF(Inventory!$B$10:$B$1000=$B214,IF(Inventory!$C$10:$C$1000=$C214,IF(Inventory!$D$10:$D$1000=$D214,IF(Inventory!$P$10:$P$1000=F$9,1))))))</f>
        <v/>
      </c>
      <c r="G214" s="121" t="str">
        <f t="array" ref="G214">IF($D214="","",COUNT(IF(Inventory!$B$10:$B$1000=$B214,IF(Inventory!$C$10:$C$1000=$C214,IF(Inventory!$D$10:$D$1000=$D214,IF(Inventory!$P$10:$P$1000=G$9,1))))))</f>
        <v/>
      </c>
      <c r="H214" s="121" t="str">
        <f t="array" ref="H214">IF($D214="","",COUNT(IF(Inventory!$B$10:$B$1000=$B214,IF(Inventory!$C$10:$C$1000=$C214,IF(Inventory!$D$10:$D$1000=$D214,IF(Inventory!$P$10:$P$1000=H$9,1))))))</f>
        <v/>
      </c>
      <c r="I214" s="121" t="str">
        <f t="array" ref="I214">IF($D214="","",COUNT(IF(Inventory!$B$10:$B$1000=$B214,IF(Inventory!$C$10:$C$1000=$C214,IF(Inventory!$D$10:$D$1000=$D214,IF(Inventory!$P$10:$P$1000=I$9,1))))))</f>
        <v/>
      </c>
      <c r="J214" s="121">
        <f t="shared" si="34"/>
        <v>0</v>
      </c>
      <c r="K214" s="121" t="str">
        <f t="array" ref="K214">IF($D214="","",COUNT(IF(Inventory!$B$10:$B$1000=$B214,IF(Inventory!$C$10:$C$1000=$C214,IF(Inventory!$D$10:$D$1000=$D214,IF(Inventory!$J$10:$J$1000=wicr,1)))))+COUNT(IF(Inventory!$B$10:$B$1000=$B214,IF(Inventory!$C$10:$C$1000=$C214,IF(Inventory!$D$10:$D$1000=$D214,IF(Inventory!$J$10:$J$1000=wifr,1))))))</f>
        <v/>
      </c>
      <c r="L214" s="121" t="str">
        <f t="array" ref="L214">IF($D214="","",COUNT(IF(Inventory!$B$10:$B$1000=$B214,IF(Inventory!$C$10:$C$1000=$C214,IF(Inventory!$D$10:$D$1000=$D214,IF(Inventory!$J$10:$J$1000=wicr,IF(Inventory!$P$10:$P$1000=L$9,1))))))+COUNT(IF(Inventory!$B$10:$B$1000=$B214,IF(Inventory!$C$10:$C$1000=$C214,IF(Inventory!$D$10:$D$1000=$D214,IF(Inventory!$J$10:$J$1000=wifr,IF(Inventory!$P$10:$P$1000=L$9,1)))))))</f>
        <v/>
      </c>
      <c r="M214" s="121" t="str">
        <f t="array" ref="M214">IF($D214="","",COUNT(IF(Inventory!$B$10:$B$1000=$B214,IF(Inventory!$C$10:$C$1000=$C214,IF(Inventory!$D$10:$D$1000=$D214,IF(Inventory!$J$10:$J$1000=wicr,IF(Inventory!$P$10:$P$1000=M$9,1))))))+COUNT(IF(Inventory!$B$10:$B$1000=$B214,IF(Inventory!$C$10:$C$1000=$C214,IF(Inventory!$D$10:$D$1000=$D214,IF(Inventory!$J$10:$J$1000=wifr,IF(Inventory!$P$10:$P$1000=M$9,1)))))))</f>
        <v/>
      </c>
      <c r="N214" s="121" t="str">
        <f t="array" ref="N214">IF($D214="","",COUNT(IF(Inventory!$B$10:$B$1000=$B214,IF(Inventory!$C$10:$C$1000=$C214,IF(Inventory!$D$10:$D$1000=$D214,IF(Inventory!$J$10:$J$1000=wicr,IF(Inventory!$P$10:$P$1000=N$9,1))))))+COUNT(IF(Inventory!$B$10:$B$1000=$B214,IF(Inventory!$C$10:$C$1000=$C214,IF(Inventory!$D$10:$D$1000=$D214,IF(Inventory!$J$10:$J$1000=wifr,IF(Inventory!$P$10:$P$1000=N$9,1)))))))</f>
        <v/>
      </c>
      <c r="O214" s="121" t="str">
        <f t="array" ref="O214">IF($D214="","",COUNT(IF(Inventory!$B$10:$B$1000=$B214,IF(Inventory!$C$10:$C$1000=$C214,IF(Inventory!$D$10:$D$1000=$D214,IF(Inventory!$J$10:$J$1000=wicr,IF(Inventory!$P$10:$P$1000=O$9,1))))))+COUNT(IF(Inventory!$B$10:$B$1000=$B214,IF(Inventory!$C$10:$C$1000=$C214,IF(Inventory!$D$10:$D$1000=$D214,IF(Inventory!$J$10:$J$1000=wifr,IF(Inventory!$P$10:$P$1000=O$9,1)))))))</f>
        <v/>
      </c>
      <c r="P214" s="121" t="str">
        <f t="array" ref="P214">IF($D214="","",COUNT(IF(Inventory!$B$10:$B$1000=$B214,IF(Inventory!$C$10:$C$1000=$C214,IF(Inventory!$D$10:$D$1000=$D214,IF(Inventory!$J$10:$J$1000=wicr,IF(Inventory!$P$10:$P$1000=P$9,1))))))+COUNT(IF(Inventory!$B$10:$B$1000=$B214,IF(Inventory!$C$10:$C$1000=$C214,IF(Inventory!$D$10:$D$1000=$D214,IF(Inventory!$J$10:$J$1000=wifr,IF(Inventory!$P$10:$P$1000=P$9,1)))))))</f>
        <v/>
      </c>
      <c r="Q214" s="122" t="str">
        <f t="shared" si="35"/>
        <v/>
      </c>
      <c r="R214" s="121" t="str">
        <f t="array" ref="R214">IF($D214="","",COUNT(IF(Inventory!$B$10:$B$1000=$B214,IF(Inventory!$C$10:$C$1000=$C214,IF(Inventory!$D$10:$D$1000=$D214,IF(Inventory!$J$10:$J$1000=frig,1))))))</f>
        <v/>
      </c>
      <c r="S214" s="121" t="str">
        <f t="array" ref="S214">IF($D214="","",COUNT(IF(Inventory!$B$10:$B$1000=$B214,IF(Inventory!$C$10:$C$1000=$C214,IF(Inventory!$D$10:$D$1000=$D214,IF(Inventory!$J$10:$J$1000=frig,IF(Inventory!$P$10:$P$1000=S$9,1)))))))</f>
        <v/>
      </c>
      <c r="T214" s="121" t="str">
        <f t="array" ref="T214">IF($D214="","",COUNT(IF(Inventory!$B$10:$B$1000=$B214,IF(Inventory!$C$10:$C$1000=$C214,IF(Inventory!$D$10:$D$1000=$D214,IF(Inventory!$J$10:$J$1000=frig,IF(Inventory!$P$10:$P$1000=T$9,1)))))))</f>
        <v/>
      </c>
      <c r="U214" s="121" t="str">
        <f t="array" ref="U214">IF($D214="","",COUNT(IF(Inventory!$B$10:$B$1000=$B214,IF(Inventory!$C$10:$C$1000=$C214,IF(Inventory!$D$10:$D$1000=$D214,IF(Inventory!$J$10:$J$1000=frig,IF(Inventory!$P$10:$P$1000=U$9,1)))))))</f>
        <v/>
      </c>
      <c r="V214" s="121" t="str">
        <f t="array" ref="V214">IF($D214="","",COUNT(IF(Inventory!$B$10:$B$1000=$B214,IF(Inventory!$C$10:$C$1000=$C214,IF(Inventory!$D$10:$D$1000=$D214,IF(Inventory!$J$10:$J$1000=frig,IF(Inventory!$P$10:$P$1000=V$9,1)))))))</f>
        <v/>
      </c>
      <c r="W214" s="121" t="str">
        <f t="array" ref="W214">IF($D214="","",COUNT(IF(Inventory!$B$10:$B$1000=$B214,IF(Inventory!$C$10:$C$1000=$C214,IF(Inventory!$D$10:$D$1000=$D214,IF(Inventory!$J$10:$J$1000=frig,IF(Inventory!$P$10:$P$1000=W$9,1)))))))</f>
        <v/>
      </c>
      <c r="X214" s="122" t="str">
        <f t="shared" si="36"/>
        <v/>
      </c>
      <c r="Y214" s="121" t="str">
        <f t="array" ref="Y214">IF($D214="","",COUNT(IF(Inventory!$B$10:$B$1000=$B214,IF(Inventory!$C$10:$C$1000=$C214,IF(Inventory!$D$10:$D$1000=$D214,IF(Inventory!$J$10:$J$1000=freez,1))))))</f>
        <v/>
      </c>
      <c r="Z214" s="121" t="str">
        <f t="array" ref="Z214">IF($D214="","",COUNT(IF(Inventory!$B$10:$B$1000=$B214,IF(Inventory!$C$10:$C$1000=$C214,IF(Inventory!$D$10:$D$1000=$D214,IF(Inventory!$J$10:$J$1000=freez,IF(Inventory!$P$10:$P$1000=Z$9,1)))))))</f>
        <v/>
      </c>
      <c r="AA214" s="121" t="str">
        <f t="array" ref="AA214">IF($D214="","",COUNT(IF(Inventory!$B$10:$B$1000=$B214,IF(Inventory!$C$10:$C$1000=$C214,IF(Inventory!$D$10:$D$1000=$D214,IF(Inventory!$J$10:$J$1000=freez,IF(Inventory!$P$10:$P$1000=AA$9,1)))))))</f>
        <v/>
      </c>
      <c r="AB214" s="121" t="str">
        <f t="array" ref="AB214">IF($D214="","",COUNT(IF(Inventory!$B$10:$B$1000=$B214,IF(Inventory!$C$10:$C$1000=$C214,IF(Inventory!$D$10:$D$1000=$D214,IF(Inventory!$J$10:$J$1000=freez,IF(Inventory!$P$10:$P$1000=AB$9,1)))))))</f>
        <v/>
      </c>
      <c r="AC214" s="121" t="str">
        <f t="array" ref="AC214">IF($D214="","",COUNT(IF(Inventory!$B$10:$B$1000=$B214,IF(Inventory!$C$10:$C$1000=$C214,IF(Inventory!$D$10:$D$1000=$D214,IF(Inventory!$J$10:$J$1000=freez,IF(Inventory!$P$10:$P$1000=AC$9,1)))))))</f>
        <v/>
      </c>
      <c r="AD214" s="121" t="str">
        <f t="array" ref="AD214">IF($D214="","",COUNT(IF(Inventory!$B$10:$B$1000=$B214,IF(Inventory!$C$10:$C$1000=$C214,IF(Inventory!$D$10:$D$1000=$D214,IF(Inventory!$J$10:$J$1000=freez,IF(Inventory!$P$10:$P$1000=AD$9,1)))))))</f>
        <v/>
      </c>
      <c r="AE214" s="122" t="str">
        <f t="shared" si="37"/>
        <v/>
      </c>
      <c r="AF214" s="121" t="str">
        <f t="array" ref="AF214">IF($D214="","",SUM(IF(Inventory!$B$10:$B$1000=$B214,IF(Inventory!$C$10:$C$1000=$C214,IF(Inventory!$D$10:$D$1000=$D214,IF(Inventory!$J$10:$J$1000=frig,Inventory!$AC$10:$AC$1000)))))+SUM(IF(Inventory!$B$10:$B$1000=$B214,IF(Inventory!$C$10:$C$1000=$C214,IF(Inventory!$D$10:$D$1000=$D214,IF(Inventory!$J$10:$J$1000=wicr,Inventory!$AC$10:$AC$1000))))))</f>
        <v/>
      </c>
      <c r="AG214" s="121" t="str">
        <f t="array" ref="AG214">IF($D214="","",SUM(IF(Inventory!$B$10:$B$1000=$B214,IF(Inventory!$C$10:$C$1000=$C214,IF(Inventory!$D$10:$D$1000=$D214,IF(Inventory!$J$10:$J$1000=frig,IF(Inventory!$P$10:$P$1000=AG$9,Inventory!$AC$10:$AC$1000))))))+SUM(IF(Inventory!$B$10:$B$1000=$B214,IF(Inventory!$C$10:$C$1000=$C214,IF(Inventory!$D$10:$D$1000=$D214,IF(Inventory!$J$10:$J$1000=wicr,IF(Inventory!$P$10:$P$1000=AG$9,Inventory!$AC$10:$AC$1000)))))))</f>
        <v/>
      </c>
      <c r="AH214" s="121" t="str">
        <f t="array" ref="AH214">IF($D214="","",SUM(IF(Inventory!$B$10:$B$1000=$B214,IF(Inventory!$C$10:$C$1000=$C214,IF(Inventory!$D$10:$D$1000=$D214,IF(Inventory!$J$10:$J$1000=frig,IF(Inventory!$P$10:$P$1000=AH$9,Inventory!$AC$10:$AC$1000))))))+SUM(IF(Inventory!$B$10:$B$1000=$B214,IF(Inventory!$C$10:$C$1000=$C214,IF(Inventory!$D$10:$D$1000=$D214,IF(Inventory!$J$10:$J$1000=wicr,IF(Inventory!$P$10:$P$1000=AH$9,Inventory!$AC$10:$AC$1000)))))))</f>
        <v/>
      </c>
      <c r="AI214" s="121" t="str">
        <f t="array" ref="AI214">IF($D214="","",SUM(IF(Inventory!$B$10:$B$1000=$B214,IF(Inventory!$C$10:$C$1000=$C214,IF(Inventory!$D$10:$D$1000=$D214,IF(Inventory!$J$10:$J$1000=frig,IF(Inventory!$P$10:$P$1000=AI$9,Inventory!$AC$10:$AC$1000))))))+SUM(IF(Inventory!$B$10:$B$1000=$B214,IF(Inventory!$C$10:$C$1000=$C214,IF(Inventory!$D$10:$D$1000=$D214,IF(Inventory!$J$10:$J$1000=wicr,IF(Inventory!$P$10:$P$1000=AI$9,Inventory!$AC$10:$AC$1000)))))))</f>
        <v/>
      </c>
      <c r="AJ214" s="121" t="str">
        <f t="array" ref="AJ214">IF($D214="","",SUM(IF(Inventory!$B$10:$B$1000=$B214,IF(Inventory!$C$10:$C$1000=$C214,IF(Inventory!$D$10:$D$1000=$D214,IF(Inventory!$J$10:$J$1000=frig,IF(Inventory!$P$10:$P$1000=AJ$9,Inventory!$AC$10:$AC$1000))))))+SUM(IF(Inventory!$B$10:$B$1000=$B214,IF(Inventory!$C$10:$C$1000=$C214,IF(Inventory!$D$10:$D$1000=$D214,IF(Inventory!$J$10:$J$1000=wicr,IF(Inventory!$P$10:$P$1000=AJ$9,Inventory!$AC$10:$AC$1000)))))))</f>
        <v/>
      </c>
      <c r="AK214" s="121" t="str">
        <f t="array" ref="AK214">IF($D214="","",SUM(IF(Inventory!$B$10:$B$1000=$B214,IF(Inventory!$C$10:$C$1000=$C214,IF(Inventory!$D$10:$D$1000=$D214,IF(Inventory!$J$10:$J$1000=frig,IF(Inventory!$P$10:$P$1000=AK$9,Inventory!$AC$10:$AC$1000))))))+SUM(IF(Inventory!$B$10:$B$1000=$B214,IF(Inventory!$C$10:$C$1000=$C214,IF(Inventory!$D$10:$D$1000=$D214,IF(Inventory!$J$10:$J$1000=wicr,IF(Inventory!$P$10:$P$1000=AK$9,Inventory!$AC$10:$AC$1000)))))))</f>
        <v/>
      </c>
      <c r="AL214" s="123" t="str">
        <f t="shared" si="38"/>
        <v/>
      </c>
      <c r="AM214" s="121" t="str">
        <f t="array" ref="AM214">IF($D214="","",SUM(IF(Inventory!$B$10:$B$1000=$B214,IF(Inventory!$C$10:$C$1000=$C214,IF(Inventory!$D$10:$D$1000=$D214,IF(Inventory!$J$10:$J$1000=freez,Inventory!$AD$10:$AD$1000)))))+SUM(IF(Inventory!$B$10:$B$1000=$B214,IF(Inventory!$C$10:$C$1000=$C214,IF(Inventory!$D$10:$D$1000=$D214,IF(Inventory!$J$10:$J$1000=wifr,Inventory!$AD$10:$AD$1000))))))</f>
        <v/>
      </c>
      <c r="AN214" s="121" t="str">
        <f t="array" ref="AN214">IF($D214="","",SUM(IF(Inventory!$B$10:$B$1000=$B214,IF(Inventory!$C$10:$C$1000=$C214,IF(Inventory!$D$10:$D$1000=$D214,IF(Inventory!$J$10:$J$1000=freez,IF(Inventory!$P$10:$P$1000=AN$9,Inventory!$AD$10:$AD$1000))))))+SUM(IF(Inventory!$B$10:$B$1000=$B214,IF(Inventory!$C$10:$C$1000=$C214,IF(Inventory!$D$10:$D$1000=$D214,IF(Inventory!$J$10:$J$1000=wifr,IF(Inventory!$P$10:$P$1000=AN$9,Inventory!$AD$10:$AD$1000)))))))</f>
        <v/>
      </c>
      <c r="AO214" s="121" t="str">
        <f t="array" ref="AO214">IF($D214="","",SUM(IF(Inventory!$B$10:$B$1000=$B214,IF(Inventory!$C$10:$C$1000=$C214,IF(Inventory!$D$10:$D$1000=$D214,IF(Inventory!$J$10:$J$1000=freez,IF(Inventory!$P$10:$P$1000=AO$9,Inventory!$AD$10:$AD$1000))))))+SUM(IF(Inventory!$B$10:$B$1000=$B214,IF(Inventory!$C$10:$C$1000=$C214,IF(Inventory!$D$10:$D$1000=$D214,IF(Inventory!$J$10:$J$1000=wifr,IF(Inventory!$P$10:$P$1000=AO$9,Inventory!$AD$10:$AD$1000)))))))</f>
        <v/>
      </c>
      <c r="AP214" s="121" t="str">
        <f t="array" ref="AP214">IF($D214="","",SUM(IF(Inventory!$B$10:$B$1000=$B214,IF(Inventory!$C$10:$C$1000=$C214,IF(Inventory!$D$10:$D$1000=$D214,IF(Inventory!$J$10:$J$1000=freez,IF(Inventory!$P$10:$P$1000=AP$9,Inventory!$AD$10:$AD$1000))))))+SUM(IF(Inventory!$B$10:$B$1000=$B214,IF(Inventory!$C$10:$C$1000=$C214,IF(Inventory!$D$10:$D$1000=$D214,IF(Inventory!$J$10:$J$1000=wifr,IF(Inventory!$P$10:$P$1000=AP$9,Inventory!$AD$10:$AD$1000)))))))</f>
        <v/>
      </c>
      <c r="AQ214" s="121" t="str">
        <f t="array" ref="AQ214">IF($D214="","",SUM(IF(Inventory!$B$10:$B$1000=$B214,IF(Inventory!$C$10:$C$1000=$C214,IF(Inventory!$D$10:$D$1000=$D214,IF(Inventory!$J$10:$J$1000=freez,IF(Inventory!$P$10:$P$1000=AQ$9,Inventory!$AD$10:$AD$1000))))))+SUM(IF(Inventory!$B$10:$B$1000=$B214,IF(Inventory!$C$10:$C$1000=$C214,IF(Inventory!$D$10:$D$1000=$D214,IF(Inventory!$J$10:$J$1000=wifr,IF(Inventory!$P$10:$P$1000=AQ$9,Inventory!$AD$10:$AD$1000)))))))</f>
        <v/>
      </c>
      <c r="AR214" s="121" t="str">
        <f t="array" ref="AR214">IF($D214="","",SUM(IF(Inventory!$B$10:$B$1000=$B214,IF(Inventory!$C$10:$C$1000=$C214,IF(Inventory!$D$10:$D$1000=$D214,IF(Inventory!$J$10:$J$1000=freez,IF(Inventory!$P$10:$P$1000=AR$9,Inventory!$AD$10:$AD$1000))))))+SUM(IF(Inventory!$B$10:$B$1000=$B214,IF(Inventory!$C$10:$C$1000=$C214,IF(Inventory!$D$10:$D$1000=$D214,IF(Inventory!$J$10:$J$1000=wifr,IF(Inventory!$P$10:$P$1000=AR$9,Inventory!$AD$10:$AD$1000)))))))</f>
        <v/>
      </c>
      <c r="AS214" s="124" t="str">
        <f t="shared" si="39"/>
        <v/>
      </c>
      <c r="AU214" s="352"/>
      <c r="AV214" s="352"/>
      <c r="AX214" s="125">
        <f>IF($C214="",0,Prog!$H212*AX$6*($AU214+$AV214)/12000)</f>
        <v>0</v>
      </c>
      <c r="AY214" s="125">
        <f>IF($C214="",0,Prog!$H212*AY$6*($AU214+$AV214)/12000)</f>
        <v>0</v>
      </c>
      <c r="AZ214" s="121"/>
    </row>
    <row r="215" spans="1:52" ht="16.5" x14ac:dyDescent="0.3">
      <c r="A215" s="279" t="str">
        <f>IF(Prog!B213="","",Prog!B213)</f>
        <v/>
      </c>
      <c r="B215" s="279" t="str">
        <f>IF(Prog!C213="","",Prog!C213)</f>
        <v/>
      </c>
      <c r="C215" s="279" t="str">
        <f>IF(Prog!D213="","",Prog!D213)</f>
        <v/>
      </c>
      <c r="D215" s="120"/>
      <c r="E215" s="121" t="str">
        <f t="array" ref="E215">IF($D215="","",COUNT(IF(Inventory!$B$10:$B$1000=$B215,IF(Inventory!$C$10:$C$1000=$C215,IF(Inventory!$D$10:$D$1000=$D215,IF(Inventory!$P$10:$P$1000=E$9,1))))))</f>
        <v/>
      </c>
      <c r="F215" s="121" t="str">
        <f t="array" ref="F215">IF($D215="","",COUNT(IF(Inventory!$B$10:$B$1000=$B215,IF(Inventory!$C$10:$C$1000=$C215,IF(Inventory!$D$10:$D$1000=$D215,IF(Inventory!$P$10:$P$1000=F$9,1))))))</f>
        <v/>
      </c>
      <c r="G215" s="121" t="str">
        <f t="array" ref="G215">IF($D215="","",COUNT(IF(Inventory!$B$10:$B$1000=$B215,IF(Inventory!$C$10:$C$1000=$C215,IF(Inventory!$D$10:$D$1000=$D215,IF(Inventory!$P$10:$P$1000=G$9,1))))))</f>
        <v/>
      </c>
      <c r="H215" s="121" t="str">
        <f t="array" ref="H215">IF($D215="","",COUNT(IF(Inventory!$B$10:$B$1000=$B215,IF(Inventory!$C$10:$C$1000=$C215,IF(Inventory!$D$10:$D$1000=$D215,IF(Inventory!$P$10:$P$1000=H$9,1))))))</f>
        <v/>
      </c>
      <c r="I215" s="121" t="str">
        <f t="array" ref="I215">IF($D215="","",COUNT(IF(Inventory!$B$10:$B$1000=$B215,IF(Inventory!$C$10:$C$1000=$C215,IF(Inventory!$D$10:$D$1000=$D215,IF(Inventory!$P$10:$P$1000=I$9,1))))))</f>
        <v/>
      </c>
      <c r="J215" s="121">
        <f t="shared" si="34"/>
        <v>0</v>
      </c>
      <c r="K215" s="121" t="str">
        <f t="array" ref="K215">IF($D215="","",COUNT(IF(Inventory!$B$10:$B$1000=$B215,IF(Inventory!$C$10:$C$1000=$C215,IF(Inventory!$D$10:$D$1000=$D215,IF(Inventory!$J$10:$J$1000=wicr,1)))))+COUNT(IF(Inventory!$B$10:$B$1000=$B215,IF(Inventory!$C$10:$C$1000=$C215,IF(Inventory!$D$10:$D$1000=$D215,IF(Inventory!$J$10:$J$1000=wifr,1))))))</f>
        <v/>
      </c>
      <c r="L215" s="121" t="str">
        <f t="array" ref="L215">IF($D215="","",COUNT(IF(Inventory!$B$10:$B$1000=$B215,IF(Inventory!$C$10:$C$1000=$C215,IF(Inventory!$D$10:$D$1000=$D215,IF(Inventory!$J$10:$J$1000=wicr,IF(Inventory!$P$10:$P$1000=L$9,1))))))+COUNT(IF(Inventory!$B$10:$B$1000=$B215,IF(Inventory!$C$10:$C$1000=$C215,IF(Inventory!$D$10:$D$1000=$D215,IF(Inventory!$J$10:$J$1000=wifr,IF(Inventory!$P$10:$P$1000=L$9,1)))))))</f>
        <v/>
      </c>
      <c r="M215" s="121" t="str">
        <f t="array" ref="M215">IF($D215="","",COUNT(IF(Inventory!$B$10:$B$1000=$B215,IF(Inventory!$C$10:$C$1000=$C215,IF(Inventory!$D$10:$D$1000=$D215,IF(Inventory!$J$10:$J$1000=wicr,IF(Inventory!$P$10:$P$1000=M$9,1))))))+COUNT(IF(Inventory!$B$10:$B$1000=$B215,IF(Inventory!$C$10:$C$1000=$C215,IF(Inventory!$D$10:$D$1000=$D215,IF(Inventory!$J$10:$J$1000=wifr,IF(Inventory!$P$10:$P$1000=M$9,1)))))))</f>
        <v/>
      </c>
      <c r="N215" s="121" t="str">
        <f t="array" ref="N215">IF($D215="","",COUNT(IF(Inventory!$B$10:$B$1000=$B215,IF(Inventory!$C$10:$C$1000=$C215,IF(Inventory!$D$10:$D$1000=$D215,IF(Inventory!$J$10:$J$1000=wicr,IF(Inventory!$P$10:$P$1000=N$9,1))))))+COUNT(IF(Inventory!$B$10:$B$1000=$B215,IF(Inventory!$C$10:$C$1000=$C215,IF(Inventory!$D$10:$D$1000=$D215,IF(Inventory!$J$10:$J$1000=wifr,IF(Inventory!$P$10:$P$1000=N$9,1)))))))</f>
        <v/>
      </c>
      <c r="O215" s="121" t="str">
        <f t="array" ref="O215">IF($D215="","",COUNT(IF(Inventory!$B$10:$B$1000=$B215,IF(Inventory!$C$10:$C$1000=$C215,IF(Inventory!$D$10:$D$1000=$D215,IF(Inventory!$J$10:$J$1000=wicr,IF(Inventory!$P$10:$P$1000=O$9,1))))))+COUNT(IF(Inventory!$B$10:$B$1000=$B215,IF(Inventory!$C$10:$C$1000=$C215,IF(Inventory!$D$10:$D$1000=$D215,IF(Inventory!$J$10:$J$1000=wifr,IF(Inventory!$P$10:$P$1000=O$9,1)))))))</f>
        <v/>
      </c>
      <c r="P215" s="121" t="str">
        <f t="array" ref="P215">IF($D215="","",COUNT(IF(Inventory!$B$10:$B$1000=$B215,IF(Inventory!$C$10:$C$1000=$C215,IF(Inventory!$D$10:$D$1000=$D215,IF(Inventory!$J$10:$J$1000=wicr,IF(Inventory!$P$10:$P$1000=P$9,1))))))+COUNT(IF(Inventory!$B$10:$B$1000=$B215,IF(Inventory!$C$10:$C$1000=$C215,IF(Inventory!$D$10:$D$1000=$D215,IF(Inventory!$J$10:$J$1000=wifr,IF(Inventory!$P$10:$P$1000=P$9,1)))))))</f>
        <v/>
      </c>
      <c r="Q215" s="122" t="str">
        <f t="shared" si="35"/>
        <v/>
      </c>
      <c r="R215" s="121" t="str">
        <f t="array" ref="R215">IF($D215="","",COUNT(IF(Inventory!$B$10:$B$1000=$B215,IF(Inventory!$C$10:$C$1000=$C215,IF(Inventory!$D$10:$D$1000=$D215,IF(Inventory!$J$10:$J$1000=frig,1))))))</f>
        <v/>
      </c>
      <c r="S215" s="121" t="str">
        <f t="array" ref="S215">IF($D215="","",COUNT(IF(Inventory!$B$10:$B$1000=$B215,IF(Inventory!$C$10:$C$1000=$C215,IF(Inventory!$D$10:$D$1000=$D215,IF(Inventory!$J$10:$J$1000=frig,IF(Inventory!$P$10:$P$1000=S$9,1)))))))</f>
        <v/>
      </c>
      <c r="T215" s="121" t="str">
        <f t="array" ref="T215">IF($D215="","",COUNT(IF(Inventory!$B$10:$B$1000=$B215,IF(Inventory!$C$10:$C$1000=$C215,IF(Inventory!$D$10:$D$1000=$D215,IF(Inventory!$J$10:$J$1000=frig,IF(Inventory!$P$10:$P$1000=T$9,1)))))))</f>
        <v/>
      </c>
      <c r="U215" s="121" t="str">
        <f t="array" ref="U215">IF($D215="","",COUNT(IF(Inventory!$B$10:$B$1000=$B215,IF(Inventory!$C$10:$C$1000=$C215,IF(Inventory!$D$10:$D$1000=$D215,IF(Inventory!$J$10:$J$1000=frig,IF(Inventory!$P$10:$P$1000=U$9,1)))))))</f>
        <v/>
      </c>
      <c r="V215" s="121" t="str">
        <f t="array" ref="V215">IF($D215="","",COUNT(IF(Inventory!$B$10:$B$1000=$B215,IF(Inventory!$C$10:$C$1000=$C215,IF(Inventory!$D$10:$D$1000=$D215,IF(Inventory!$J$10:$J$1000=frig,IF(Inventory!$P$10:$P$1000=V$9,1)))))))</f>
        <v/>
      </c>
      <c r="W215" s="121" t="str">
        <f t="array" ref="W215">IF($D215="","",COUNT(IF(Inventory!$B$10:$B$1000=$B215,IF(Inventory!$C$10:$C$1000=$C215,IF(Inventory!$D$10:$D$1000=$D215,IF(Inventory!$J$10:$J$1000=frig,IF(Inventory!$P$10:$P$1000=W$9,1)))))))</f>
        <v/>
      </c>
      <c r="X215" s="122" t="str">
        <f t="shared" si="36"/>
        <v/>
      </c>
      <c r="Y215" s="121" t="str">
        <f t="array" ref="Y215">IF($D215="","",COUNT(IF(Inventory!$B$10:$B$1000=$B215,IF(Inventory!$C$10:$C$1000=$C215,IF(Inventory!$D$10:$D$1000=$D215,IF(Inventory!$J$10:$J$1000=freez,1))))))</f>
        <v/>
      </c>
      <c r="Z215" s="121" t="str">
        <f t="array" ref="Z215">IF($D215="","",COUNT(IF(Inventory!$B$10:$B$1000=$B215,IF(Inventory!$C$10:$C$1000=$C215,IF(Inventory!$D$10:$D$1000=$D215,IF(Inventory!$J$10:$J$1000=freez,IF(Inventory!$P$10:$P$1000=Z$9,1)))))))</f>
        <v/>
      </c>
      <c r="AA215" s="121" t="str">
        <f t="array" ref="AA215">IF($D215="","",COUNT(IF(Inventory!$B$10:$B$1000=$B215,IF(Inventory!$C$10:$C$1000=$C215,IF(Inventory!$D$10:$D$1000=$D215,IF(Inventory!$J$10:$J$1000=freez,IF(Inventory!$P$10:$P$1000=AA$9,1)))))))</f>
        <v/>
      </c>
      <c r="AB215" s="121" t="str">
        <f t="array" ref="AB215">IF($D215="","",COUNT(IF(Inventory!$B$10:$B$1000=$B215,IF(Inventory!$C$10:$C$1000=$C215,IF(Inventory!$D$10:$D$1000=$D215,IF(Inventory!$J$10:$J$1000=freez,IF(Inventory!$P$10:$P$1000=AB$9,1)))))))</f>
        <v/>
      </c>
      <c r="AC215" s="121" t="str">
        <f t="array" ref="AC215">IF($D215="","",COUNT(IF(Inventory!$B$10:$B$1000=$B215,IF(Inventory!$C$10:$C$1000=$C215,IF(Inventory!$D$10:$D$1000=$D215,IF(Inventory!$J$10:$J$1000=freez,IF(Inventory!$P$10:$P$1000=AC$9,1)))))))</f>
        <v/>
      </c>
      <c r="AD215" s="121" t="str">
        <f t="array" ref="AD215">IF($D215="","",COUNT(IF(Inventory!$B$10:$B$1000=$B215,IF(Inventory!$C$10:$C$1000=$C215,IF(Inventory!$D$10:$D$1000=$D215,IF(Inventory!$J$10:$J$1000=freez,IF(Inventory!$P$10:$P$1000=AD$9,1)))))))</f>
        <v/>
      </c>
      <c r="AE215" s="122" t="str">
        <f t="shared" si="37"/>
        <v/>
      </c>
      <c r="AF215" s="121" t="str">
        <f t="array" ref="AF215">IF($D215="","",SUM(IF(Inventory!$B$10:$B$1000=$B215,IF(Inventory!$C$10:$C$1000=$C215,IF(Inventory!$D$10:$D$1000=$D215,IF(Inventory!$J$10:$J$1000=frig,Inventory!$AC$10:$AC$1000)))))+SUM(IF(Inventory!$B$10:$B$1000=$B215,IF(Inventory!$C$10:$C$1000=$C215,IF(Inventory!$D$10:$D$1000=$D215,IF(Inventory!$J$10:$J$1000=wicr,Inventory!$AC$10:$AC$1000))))))</f>
        <v/>
      </c>
      <c r="AG215" s="121" t="str">
        <f t="array" ref="AG215">IF($D215="","",SUM(IF(Inventory!$B$10:$B$1000=$B215,IF(Inventory!$C$10:$C$1000=$C215,IF(Inventory!$D$10:$D$1000=$D215,IF(Inventory!$J$10:$J$1000=frig,IF(Inventory!$P$10:$P$1000=AG$9,Inventory!$AC$10:$AC$1000))))))+SUM(IF(Inventory!$B$10:$B$1000=$B215,IF(Inventory!$C$10:$C$1000=$C215,IF(Inventory!$D$10:$D$1000=$D215,IF(Inventory!$J$10:$J$1000=wicr,IF(Inventory!$P$10:$P$1000=AG$9,Inventory!$AC$10:$AC$1000)))))))</f>
        <v/>
      </c>
      <c r="AH215" s="121" t="str">
        <f t="array" ref="AH215">IF($D215="","",SUM(IF(Inventory!$B$10:$B$1000=$B215,IF(Inventory!$C$10:$C$1000=$C215,IF(Inventory!$D$10:$D$1000=$D215,IF(Inventory!$J$10:$J$1000=frig,IF(Inventory!$P$10:$P$1000=AH$9,Inventory!$AC$10:$AC$1000))))))+SUM(IF(Inventory!$B$10:$B$1000=$B215,IF(Inventory!$C$10:$C$1000=$C215,IF(Inventory!$D$10:$D$1000=$D215,IF(Inventory!$J$10:$J$1000=wicr,IF(Inventory!$P$10:$P$1000=AH$9,Inventory!$AC$10:$AC$1000)))))))</f>
        <v/>
      </c>
      <c r="AI215" s="121" t="str">
        <f t="array" ref="AI215">IF($D215="","",SUM(IF(Inventory!$B$10:$B$1000=$B215,IF(Inventory!$C$10:$C$1000=$C215,IF(Inventory!$D$10:$D$1000=$D215,IF(Inventory!$J$10:$J$1000=frig,IF(Inventory!$P$10:$P$1000=AI$9,Inventory!$AC$10:$AC$1000))))))+SUM(IF(Inventory!$B$10:$B$1000=$B215,IF(Inventory!$C$10:$C$1000=$C215,IF(Inventory!$D$10:$D$1000=$D215,IF(Inventory!$J$10:$J$1000=wicr,IF(Inventory!$P$10:$P$1000=AI$9,Inventory!$AC$10:$AC$1000)))))))</f>
        <v/>
      </c>
      <c r="AJ215" s="121" t="str">
        <f t="array" ref="AJ215">IF($D215="","",SUM(IF(Inventory!$B$10:$B$1000=$B215,IF(Inventory!$C$10:$C$1000=$C215,IF(Inventory!$D$10:$D$1000=$D215,IF(Inventory!$J$10:$J$1000=frig,IF(Inventory!$P$10:$P$1000=AJ$9,Inventory!$AC$10:$AC$1000))))))+SUM(IF(Inventory!$B$10:$B$1000=$B215,IF(Inventory!$C$10:$C$1000=$C215,IF(Inventory!$D$10:$D$1000=$D215,IF(Inventory!$J$10:$J$1000=wicr,IF(Inventory!$P$10:$P$1000=AJ$9,Inventory!$AC$10:$AC$1000)))))))</f>
        <v/>
      </c>
      <c r="AK215" s="121" t="str">
        <f t="array" ref="AK215">IF($D215="","",SUM(IF(Inventory!$B$10:$B$1000=$B215,IF(Inventory!$C$10:$C$1000=$C215,IF(Inventory!$D$10:$D$1000=$D215,IF(Inventory!$J$10:$J$1000=frig,IF(Inventory!$P$10:$P$1000=AK$9,Inventory!$AC$10:$AC$1000))))))+SUM(IF(Inventory!$B$10:$B$1000=$B215,IF(Inventory!$C$10:$C$1000=$C215,IF(Inventory!$D$10:$D$1000=$D215,IF(Inventory!$J$10:$J$1000=wicr,IF(Inventory!$P$10:$P$1000=AK$9,Inventory!$AC$10:$AC$1000)))))))</f>
        <v/>
      </c>
      <c r="AL215" s="123" t="str">
        <f t="shared" si="38"/>
        <v/>
      </c>
      <c r="AM215" s="121" t="str">
        <f t="array" ref="AM215">IF($D215="","",SUM(IF(Inventory!$B$10:$B$1000=$B215,IF(Inventory!$C$10:$C$1000=$C215,IF(Inventory!$D$10:$D$1000=$D215,IF(Inventory!$J$10:$J$1000=freez,Inventory!$AD$10:$AD$1000)))))+SUM(IF(Inventory!$B$10:$B$1000=$B215,IF(Inventory!$C$10:$C$1000=$C215,IF(Inventory!$D$10:$D$1000=$D215,IF(Inventory!$J$10:$J$1000=wifr,Inventory!$AD$10:$AD$1000))))))</f>
        <v/>
      </c>
      <c r="AN215" s="121" t="str">
        <f t="array" ref="AN215">IF($D215="","",SUM(IF(Inventory!$B$10:$B$1000=$B215,IF(Inventory!$C$10:$C$1000=$C215,IF(Inventory!$D$10:$D$1000=$D215,IF(Inventory!$J$10:$J$1000=freez,IF(Inventory!$P$10:$P$1000=AN$9,Inventory!$AD$10:$AD$1000))))))+SUM(IF(Inventory!$B$10:$B$1000=$B215,IF(Inventory!$C$10:$C$1000=$C215,IF(Inventory!$D$10:$D$1000=$D215,IF(Inventory!$J$10:$J$1000=wifr,IF(Inventory!$P$10:$P$1000=AN$9,Inventory!$AD$10:$AD$1000)))))))</f>
        <v/>
      </c>
      <c r="AO215" s="121" t="str">
        <f t="array" ref="AO215">IF($D215="","",SUM(IF(Inventory!$B$10:$B$1000=$B215,IF(Inventory!$C$10:$C$1000=$C215,IF(Inventory!$D$10:$D$1000=$D215,IF(Inventory!$J$10:$J$1000=freez,IF(Inventory!$P$10:$P$1000=AO$9,Inventory!$AD$10:$AD$1000))))))+SUM(IF(Inventory!$B$10:$B$1000=$B215,IF(Inventory!$C$10:$C$1000=$C215,IF(Inventory!$D$10:$D$1000=$D215,IF(Inventory!$J$10:$J$1000=wifr,IF(Inventory!$P$10:$P$1000=AO$9,Inventory!$AD$10:$AD$1000)))))))</f>
        <v/>
      </c>
      <c r="AP215" s="121" t="str">
        <f t="array" ref="AP215">IF($D215="","",SUM(IF(Inventory!$B$10:$B$1000=$B215,IF(Inventory!$C$10:$C$1000=$C215,IF(Inventory!$D$10:$D$1000=$D215,IF(Inventory!$J$10:$J$1000=freez,IF(Inventory!$P$10:$P$1000=AP$9,Inventory!$AD$10:$AD$1000))))))+SUM(IF(Inventory!$B$10:$B$1000=$B215,IF(Inventory!$C$10:$C$1000=$C215,IF(Inventory!$D$10:$D$1000=$D215,IF(Inventory!$J$10:$J$1000=wifr,IF(Inventory!$P$10:$P$1000=AP$9,Inventory!$AD$10:$AD$1000)))))))</f>
        <v/>
      </c>
      <c r="AQ215" s="121" t="str">
        <f t="array" ref="AQ215">IF($D215="","",SUM(IF(Inventory!$B$10:$B$1000=$B215,IF(Inventory!$C$10:$C$1000=$C215,IF(Inventory!$D$10:$D$1000=$D215,IF(Inventory!$J$10:$J$1000=freez,IF(Inventory!$P$10:$P$1000=AQ$9,Inventory!$AD$10:$AD$1000))))))+SUM(IF(Inventory!$B$10:$B$1000=$B215,IF(Inventory!$C$10:$C$1000=$C215,IF(Inventory!$D$10:$D$1000=$D215,IF(Inventory!$J$10:$J$1000=wifr,IF(Inventory!$P$10:$P$1000=AQ$9,Inventory!$AD$10:$AD$1000)))))))</f>
        <v/>
      </c>
      <c r="AR215" s="121" t="str">
        <f t="array" ref="AR215">IF($D215="","",SUM(IF(Inventory!$B$10:$B$1000=$B215,IF(Inventory!$C$10:$C$1000=$C215,IF(Inventory!$D$10:$D$1000=$D215,IF(Inventory!$J$10:$J$1000=freez,IF(Inventory!$P$10:$P$1000=AR$9,Inventory!$AD$10:$AD$1000))))))+SUM(IF(Inventory!$B$10:$B$1000=$B215,IF(Inventory!$C$10:$C$1000=$C215,IF(Inventory!$D$10:$D$1000=$D215,IF(Inventory!$J$10:$J$1000=wifr,IF(Inventory!$P$10:$P$1000=AR$9,Inventory!$AD$10:$AD$1000)))))))</f>
        <v/>
      </c>
      <c r="AS215" s="124" t="str">
        <f t="shared" si="39"/>
        <v/>
      </c>
      <c r="AU215" s="352"/>
      <c r="AV215" s="352"/>
      <c r="AX215" s="125">
        <f>IF($C215="",0,Prog!$H213*AX$6*($AU215+$AV215)/12000)</f>
        <v>0</v>
      </c>
      <c r="AY215" s="125">
        <f>IF($C215="",0,Prog!$H213*AY$6*($AU215+$AV215)/12000)</f>
        <v>0</v>
      </c>
      <c r="AZ215" s="121"/>
    </row>
    <row r="216" spans="1:52" ht="16.5" x14ac:dyDescent="0.3">
      <c r="A216" s="279" t="str">
        <f>IF(Prog!B214="","",Prog!B214)</f>
        <v/>
      </c>
      <c r="B216" s="279" t="str">
        <f>IF(Prog!C214="","",Prog!C214)</f>
        <v/>
      </c>
      <c r="C216" s="279" t="str">
        <f>IF(Prog!D214="","",Prog!D214)</f>
        <v/>
      </c>
      <c r="D216" s="120"/>
      <c r="E216" s="121" t="str">
        <f t="array" ref="E216">IF($D216="","",COUNT(IF(Inventory!$B$10:$B$1000=$B216,IF(Inventory!$C$10:$C$1000=$C216,IF(Inventory!$D$10:$D$1000=$D216,IF(Inventory!$P$10:$P$1000=E$9,1))))))</f>
        <v/>
      </c>
      <c r="F216" s="121" t="str">
        <f t="array" ref="F216">IF($D216="","",COUNT(IF(Inventory!$B$10:$B$1000=$B216,IF(Inventory!$C$10:$C$1000=$C216,IF(Inventory!$D$10:$D$1000=$D216,IF(Inventory!$P$10:$P$1000=F$9,1))))))</f>
        <v/>
      </c>
      <c r="G216" s="121" t="str">
        <f t="array" ref="G216">IF($D216="","",COUNT(IF(Inventory!$B$10:$B$1000=$B216,IF(Inventory!$C$10:$C$1000=$C216,IF(Inventory!$D$10:$D$1000=$D216,IF(Inventory!$P$10:$P$1000=G$9,1))))))</f>
        <v/>
      </c>
      <c r="H216" s="121" t="str">
        <f t="array" ref="H216">IF($D216="","",COUNT(IF(Inventory!$B$10:$B$1000=$B216,IF(Inventory!$C$10:$C$1000=$C216,IF(Inventory!$D$10:$D$1000=$D216,IF(Inventory!$P$10:$P$1000=H$9,1))))))</f>
        <v/>
      </c>
      <c r="I216" s="121" t="str">
        <f t="array" ref="I216">IF($D216="","",COUNT(IF(Inventory!$B$10:$B$1000=$B216,IF(Inventory!$C$10:$C$1000=$C216,IF(Inventory!$D$10:$D$1000=$D216,IF(Inventory!$P$10:$P$1000=I$9,1))))))</f>
        <v/>
      </c>
      <c r="J216" s="121">
        <f t="shared" si="34"/>
        <v>0</v>
      </c>
      <c r="K216" s="121" t="str">
        <f t="array" ref="K216">IF($D216="","",COUNT(IF(Inventory!$B$10:$B$1000=$B216,IF(Inventory!$C$10:$C$1000=$C216,IF(Inventory!$D$10:$D$1000=$D216,IF(Inventory!$J$10:$J$1000=wicr,1)))))+COUNT(IF(Inventory!$B$10:$B$1000=$B216,IF(Inventory!$C$10:$C$1000=$C216,IF(Inventory!$D$10:$D$1000=$D216,IF(Inventory!$J$10:$J$1000=wifr,1))))))</f>
        <v/>
      </c>
      <c r="L216" s="121" t="str">
        <f t="array" ref="L216">IF($D216="","",COUNT(IF(Inventory!$B$10:$B$1000=$B216,IF(Inventory!$C$10:$C$1000=$C216,IF(Inventory!$D$10:$D$1000=$D216,IF(Inventory!$J$10:$J$1000=wicr,IF(Inventory!$P$10:$P$1000=L$9,1))))))+COUNT(IF(Inventory!$B$10:$B$1000=$B216,IF(Inventory!$C$10:$C$1000=$C216,IF(Inventory!$D$10:$D$1000=$D216,IF(Inventory!$J$10:$J$1000=wifr,IF(Inventory!$P$10:$P$1000=L$9,1)))))))</f>
        <v/>
      </c>
      <c r="M216" s="121" t="str">
        <f t="array" ref="M216">IF($D216="","",COUNT(IF(Inventory!$B$10:$B$1000=$B216,IF(Inventory!$C$10:$C$1000=$C216,IF(Inventory!$D$10:$D$1000=$D216,IF(Inventory!$J$10:$J$1000=wicr,IF(Inventory!$P$10:$P$1000=M$9,1))))))+COUNT(IF(Inventory!$B$10:$B$1000=$B216,IF(Inventory!$C$10:$C$1000=$C216,IF(Inventory!$D$10:$D$1000=$D216,IF(Inventory!$J$10:$J$1000=wifr,IF(Inventory!$P$10:$P$1000=M$9,1)))))))</f>
        <v/>
      </c>
      <c r="N216" s="121" t="str">
        <f t="array" ref="N216">IF($D216="","",COUNT(IF(Inventory!$B$10:$B$1000=$B216,IF(Inventory!$C$10:$C$1000=$C216,IF(Inventory!$D$10:$D$1000=$D216,IF(Inventory!$J$10:$J$1000=wicr,IF(Inventory!$P$10:$P$1000=N$9,1))))))+COUNT(IF(Inventory!$B$10:$B$1000=$B216,IF(Inventory!$C$10:$C$1000=$C216,IF(Inventory!$D$10:$D$1000=$D216,IF(Inventory!$J$10:$J$1000=wifr,IF(Inventory!$P$10:$P$1000=N$9,1)))))))</f>
        <v/>
      </c>
      <c r="O216" s="121" t="str">
        <f t="array" ref="O216">IF($D216="","",COUNT(IF(Inventory!$B$10:$B$1000=$B216,IF(Inventory!$C$10:$C$1000=$C216,IF(Inventory!$D$10:$D$1000=$D216,IF(Inventory!$J$10:$J$1000=wicr,IF(Inventory!$P$10:$P$1000=O$9,1))))))+COUNT(IF(Inventory!$B$10:$B$1000=$B216,IF(Inventory!$C$10:$C$1000=$C216,IF(Inventory!$D$10:$D$1000=$D216,IF(Inventory!$J$10:$J$1000=wifr,IF(Inventory!$P$10:$P$1000=O$9,1)))))))</f>
        <v/>
      </c>
      <c r="P216" s="121" t="str">
        <f t="array" ref="P216">IF($D216="","",COUNT(IF(Inventory!$B$10:$B$1000=$B216,IF(Inventory!$C$10:$C$1000=$C216,IF(Inventory!$D$10:$D$1000=$D216,IF(Inventory!$J$10:$J$1000=wicr,IF(Inventory!$P$10:$P$1000=P$9,1))))))+COUNT(IF(Inventory!$B$10:$B$1000=$B216,IF(Inventory!$C$10:$C$1000=$C216,IF(Inventory!$D$10:$D$1000=$D216,IF(Inventory!$J$10:$J$1000=wifr,IF(Inventory!$P$10:$P$1000=P$9,1)))))))</f>
        <v/>
      </c>
      <c r="Q216" s="122" t="str">
        <f t="shared" si="35"/>
        <v/>
      </c>
      <c r="R216" s="121" t="str">
        <f t="array" ref="R216">IF($D216="","",COUNT(IF(Inventory!$B$10:$B$1000=$B216,IF(Inventory!$C$10:$C$1000=$C216,IF(Inventory!$D$10:$D$1000=$D216,IF(Inventory!$J$10:$J$1000=frig,1))))))</f>
        <v/>
      </c>
      <c r="S216" s="121" t="str">
        <f t="array" ref="S216">IF($D216="","",COUNT(IF(Inventory!$B$10:$B$1000=$B216,IF(Inventory!$C$10:$C$1000=$C216,IF(Inventory!$D$10:$D$1000=$D216,IF(Inventory!$J$10:$J$1000=frig,IF(Inventory!$P$10:$P$1000=S$9,1)))))))</f>
        <v/>
      </c>
      <c r="T216" s="121" t="str">
        <f t="array" ref="T216">IF($D216="","",COUNT(IF(Inventory!$B$10:$B$1000=$B216,IF(Inventory!$C$10:$C$1000=$C216,IF(Inventory!$D$10:$D$1000=$D216,IF(Inventory!$J$10:$J$1000=frig,IF(Inventory!$P$10:$P$1000=T$9,1)))))))</f>
        <v/>
      </c>
      <c r="U216" s="121" t="str">
        <f t="array" ref="U216">IF($D216="","",COUNT(IF(Inventory!$B$10:$B$1000=$B216,IF(Inventory!$C$10:$C$1000=$C216,IF(Inventory!$D$10:$D$1000=$D216,IF(Inventory!$J$10:$J$1000=frig,IF(Inventory!$P$10:$P$1000=U$9,1)))))))</f>
        <v/>
      </c>
      <c r="V216" s="121" t="str">
        <f t="array" ref="V216">IF($D216="","",COUNT(IF(Inventory!$B$10:$B$1000=$B216,IF(Inventory!$C$10:$C$1000=$C216,IF(Inventory!$D$10:$D$1000=$D216,IF(Inventory!$J$10:$J$1000=frig,IF(Inventory!$P$10:$P$1000=V$9,1)))))))</f>
        <v/>
      </c>
      <c r="W216" s="121" t="str">
        <f t="array" ref="W216">IF($D216="","",COUNT(IF(Inventory!$B$10:$B$1000=$B216,IF(Inventory!$C$10:$C$1000=$C216,IF(Inventory!$D$10:$D$1000=$D216,IF(Inventory!$J$10:$J$1000=frig,IF(Inventory!$P$10:$P$1000=W$9,1)))))))</f>
        <v/>
      </c>
      <c r="X216" s="122" t="str">
        <f t="shared" si="36"/>
        <v/>
      </c>
      <c r="Y216" s="121" t="str">
        <f t="array" ref="Y216">IF($D216="","",COUNT(IF(Inventory!$B$10:$B$1000=$B216,IF(Inventory!$C$10:$C$1000=$C216,IF(Inventory!$D$10:$D$1000=$D216,IF(Inventory!$J$10:$J$1000=freez,1))))))</f>
        <v/>
      </c>
      <c r="Z216" s="121" t="str">
        <f t="array" ref="Z216">IF($D216="","",COUNT(IF(Inventory!$B$10:$B$1000=$B216,IF(Inventory!$C$10:$C$1000=$C216,IF(Inventory!$D$10:$D$1000=$D216,IF(Inventory!$J$10:$J$1000=freez,IF(Inventory!$P$10:$P$1000=Z$9,1)))))))</f>
        <v/>
      </c>
      <c r="AA216" s="121" t="str">
        <f t="array" ref="AA216">IF($D216="","",COUNT(IF(Inventory!$B$10:$B$1000=$B216,IF(Inventory!$C$10:$C$1000=$C216,IF(Inventory!$D$10:$D$1000=$D216,IF(Inventory!$J$10:$J$1000=freez,IF(Inventory!$P$10:$P$1000=AA$9,1)))))))</f>
        <v/>
      </c>
      <c r="AB216" s="121" t="str">
        <f t="array" ref="AB216">IF($D216="","",COUNT(IF(Inventory!$B$10:$B$1000=$B216,IF(Inventory!$C$10:$C$1000=$C216,IF(Inventory!$D$10:$D$1000=$D216,IF(Inventory!$J$10:$J$1000=freez,IF(Inventory!$P$10:$P$1000=AB$9,1)))))))</f>
        <v/>
      </c>
      <c r="AC216" s="121" t="str">
        <f t="array" ref="AC216">IF($D216="","",COUNT(IF(Inventory!$B$10:$B$1000=$B216,IF(Inventory!$C$10:$C$1000=$C216,IF(Inventory!$D$10:$D$1000=$D216,IF(Inventory!$J$10:$J$1000=freez,IF(Inventory!$P$10:$P$1000=AC$9,1)))))))</f>
        <v/>
      </c>
      <c r="AD216" s="121" t="str">
        <f t="array" ref="AD216">IF($D216="","",COUNT(IF(Inventory!$B$10:$B$1000=$B216,IF(Inventory!$C$10:$C$1000=$C216,IF(Inventory!$D$10:$D$1000=$D216,IF(Inventory!$J$10:$J$1000=freez,IF(Inventory!$P$10:$P$1000=AD$9,1)))))))</f>
        <v/>
      </c>
      <c r="AE216" s="122" t="str">
        <f t="shared" si="37"/>
        <v/>
      </c>
      <c r="AF216" s="121" t="str">
        <f t="array" ref="AF216">IF($D216="","",SUM(IF(Inventory!$B$10:$B$1000=$B216,IF(Inventory!$C$10:$C$1000=$C216,IF(Inventory!$D$10:$D$1000=$D216,IF(Inventory!$J$10:$J$1000=frig,Inventory!$AC$10:$AC$1000)))))+SUM(IF(Inventory!$B$10:$B$1000=$B216,IF(Inventory!$C$10:$C$1000=$C216,IF(Inventory!$D$10:$D$1000=$D216,IF(Inventory!$J$10:$J$1000=wicr,Inventory!$AC$10:$AC$1000))))))</f>
        <v/>
      </c>
      <c r="AG216" s="121" t="str">
        <f t="array" ref="AG216">IF($D216="","",SUM(IF(Inventory!$B$10:$B$1000=$B216,IF(Inventory!$C$10:$C$1000=$C216,IF(Inventory!$D$10:$D$1000=$D216,IF(Inventory!$J$10:$J$1000=frig,IF(Inventory!$P$10:$P$1000=AG$9,Inventory!$AC$10:$AC$1000))))))+SUM(IF(Inventory!$B$10:$B$1000=$B216,IF(Inventory!$C$10:$C$1000=$C216,IF(Inventory!$D$10:$D$1000=$D216,IF(Inventory!$J$10:$J$1000=wicr,IF(Inventory!$P$10:$P$1000=AG$9,Inventory!$AC$10:$AC$1000)))))))</f>
        <v/>
      </c>
      <c r="AH216" s="121" t="str">
        <f t="array" ref="AH216">IF($D216="","",SUM(IF(Inventory!$B$10:$B$1000=$B216,IF(Inventory!$C$10:$C$1000=$C216,IF(Inventory!$D$10:$D$1000=$D216,IF(Inventory!$J$10:$J$1000=frig,IF(Inventory!$P$10:$P$1000=AH$9,Inventory!$AC$10:$AC$1000))))))+SUM(IF(Inventory!$B$10:$B$1000=$B216,IF(Inventory!$C$10:$C$1000=$C216,IF(Inventory!$D$10:$D$1000=$D216,IF(Inventory!$J$10:$J$1000=wicr,IF(Inventory!$P$10:$P$1000=AH$9,Inventory!$AC$10:$AC$1000)))))))</f>
        <v/>
      </c>
      <c r="AI216" s="121" t="str">
        <f t="array" ref="AI216">IF($D216="","",SUM(IF(Inventory!$B$10:$B$1000=$B216,IF(Inventory!$C$10:$C$1000=$C216,IF(Inventory!$D$10:$D$1000=$D216,IF(Inventory!$J$10:$J$1000=frig,IF(Inventory!$P$10:$P$1000=AI$9,Inventory!$AC$10:$AC$1000))))))+SUM(IF(Inventory!$B$10:$B$1000=$B216,IF(Inventory!$C$10:$C$1000=$C216,IF(Inventory!$D$10:$D$1000=$D216,IF(Inventory!$J$10:$J$1000=wicr,IF(Inventory!$P$10:$P$1000=AI$9,Inventory!$AC$10:$AC$1000)))))))</f>
        <v/>
      </c>
      <c r="AJ216" s="121" t="str">
        <f t="array" ref="AJ216">IF($D216="","",SUM(IF(Inventory!$B$10:$B$1000=$B216,IF(Inventory!$C$10:$C$1000=$C216,IF(Inventory!$D$10:$D$1000=$D216,IF(Inventory!$J$10:$J$1000=frig,IF(Inventory!$P$10:$P$1000=AJ$9,Inventory!$AC$10:$AC$1000))))))+SUM(IF(Inventory!$B$10:$B$1000=$B216,IF(Inventory!$C$10:$C$1000=$C216,IF(Inventory!$D$10:$D$1000=$D216,IF(Inventory!$J$10:$J$1000=wicr,IF(Inventory!$P$10:$P$1000=AJ$9,Inventory!$AC$10:$AC$1000)))))))</f>
        <v/>
      </c>
      <c r="AK216" s="121" t="str">
        <f t="array" ref="AK216">IF($D216="","",SUM(IF(Inventory!$B$10:$B$1000=$B216,IF(Inventory!$C$10:$C$1000=$C216,IF(Inventory!$D$10:$D$1000=$D216,IF(Inventory!$J$10:$J$1000=frig,IF(Inventory!$P$10:$P$1000=AK$9,Inventory!$AC$10:$AC$1000))))))+SUM(IF(Inventory!$B$10:$B$1000=$B216,IF(Inventory!$C$10:$C$1000=$C216,IF(Inventory!$D$10:$D$1000=$D216,IF(Inventory!$J$10:$J$1000=wicr,IF(Inventory!$P$10:$P$1000=AK$9,Inventory!$AC$10:$AC$1000)))))))</f>
        <v/>
      </c>
      <c r="AL216" s="123" t="str">
        <f t="shared" si="38"/>
        <v/>
      </c>
      <c r="AM216" s="121" t="str">
        <f t="array" ref="AM216">IF($D216="","",SUM(IF(Inventory!$B$10:$B$1000=$B216,IF(Inventory!$C$10:$C$1000=$C216,IF(Inventory!$D$10:$D$1000=$D216,IF(Inventory!$J$10:$J$1000=freez,Inventory!$AD$10:$AD$1000)))))+SUM(IF(Inventory!$B$10:$B$1000=$B216,IF(Inventory!$C$10:$C$1000=$C216,IF(Inventory!$D$10:$D$1000=$D216,IF(Inventory!$J$10:$J$1000=wifr,Inventory!$AD$10:$AD$1000))))))</f>
        <v/>
      </c>
      <c r="AN216" s="121" t="str">
        <f t="array" ref="AN216">IF($D216="","",SUM(IF(Inventory!$B$10:$B$1000=$B216,IF(Inventory!$C$10:$C$1000=$C216,IF(Inventory!$D$10:$D$1000=$D216,IF(Inventory!$J$10:$J$1000=freez,IF(Inventory!$P$10:$P$1000=AN$9,Inventory!$AD$10:$AD$1000))))))+SUM(IF(Inventory!$B$10:$B$1000=$B216,IF(Inventory!$C$10:$C$1000=$C216,IF(Inventory!$D$10:$D$1000=$D216,IF(Inventory!$J$10:$J$1000=wifr,IF(Inventory!$P$10:$P$1000=AN$9,Inventory!$AD$10:$AD$1000)))))))</f>
        <v/>
      </c>
      <c r="AO216" s="121" t="str">
        <f t="array" ref="AO216">IF($D216="","",SUM(IF(Inventory!$B$10:$B$1000=$B216,IF(Inventory!$C$10:$C$1000=$C216,IF(Inventory!$D$10:$D$1000=$D216,IF(Inventory!$J$10:$J$1000=freez,IF(Inventory!$P$10:$P$1000=AO$9,Inventory!$AD$10:$AD$1000))))))+SUM(IF(Inventory!$B$10:$B$1000=$B216,IF(Inventory!$C$10:$C$1000=$C216,IF(Inventory!$D$10:$D$1000=$D216,IF(Inventory!$J$10:$J$1000=wifr,IF(Inventory!$P$10:$P$1000=AO$9,Inventory!$AD$10:$AD$1000)))))))</f>
        <v/>
      </c>
      <c r="AP216" s="121" t="str">
        <f t="array" ref="AP216">IF($D216="","",SUM(IF(Inventory!$B$10:$B$1000=$B216,IF(Inventory!$C$10:$C$1000=$C216,IF(Inventory!$D$10:$D$1000=$D216,IF(Inventory!$J$10:$J$1000=freez,IF(Inventory!$P$10:$P$1000=AP$9,Inventory!$AD$10:$AD$1000))))))+SUM(IF(Inventory!$B$10:$B$1000=$B216,IF(Inventory!$C$10:$C$1000=$C216,IF(Inventory!$D$10:$D$1000=$D216,IF(Inventory!$J$10:$J$1000=wifr,IF(Inventory!$P$10:$P$1000=AP$9,Inventory!$AD$10:$AD$1000)))))))</f>
        <v/>
      </c>
      <c r="AQ216" s="121" t="str">
        <f t="array" ref="AQ216">IF($D216="","",SUM(IF(Inventory!$B$10:$B$1000=$B216,IF(Inventory!$C$10:$C$1000=$C216,IF(Inventory!$D$10:$D$1000=$D216,IF(Inventory!$J$10:$J$1000=freez,IF(Inventory!$P$10:$P$1000=AQ$9,Inventory!$AD$10:$AD$1000))))))+SUM(IF(Inventory!$B$10:$B$1000=$B216,IF(Inventory!$C$10:$C$1000=$C216,IF(Inventory!$D$10:$D$1000=$D216,IF(Inventory!$J$10:$J$1000=wifr,IF(Inventory!$P$10:$P$1000=AQ$9,Inventory!$AD$10:$AD$1000)))))))</f>
        <v/>
      </c>
      <c r="AR216" s="121" t="str">
        <f t="array" ref="AR216">IF($D216="","",SUM(IF(Inventory!$B$10:$B$1000=$B216,IF(Inventory!$C$10:$C$1000=$C216,IF(Inventory!$D$10:$D$1000=$D216,IF(Inventory!$J$10:$J$1000=freez,IF(Inventory!$P$10:$P$1000=AR$9,Inventory!$AD$10:$AD$1000))))))+SUM(IF(Inventory!$B$10:$B$1000=$B216,IF(Inventory!$C$10:$C$1000=$C216,IF(Inventory!$D$10:$D$1000=$D216,IF(Inventory!$J$10:$J$1000=wifr,IF(Inventory!$P$10:$P$1000=AR$9,Inventory!$AD$10:$AD$1000)))))))</f>
        <v/>
      </c>
      <c r="AS216" s="124" t="str">
        <f t="shared" si="39"/>
        <v/>
      </c>
      <c r="AU216" s="352"/>
      <c r="AV216" s="352"/>
      <c r="AX216" s="125">
        <f>IF($C216="",0,Prog!$H214*AX$6*($AU216+$AV216)/12000)</f>
        <v>0</v>
      </c>
      <c r="AY216" s="125">
        <f>IF($C216="",0,Prog!$H214*AY$6*($AU216+$AV216)/12000)</f>
        <v>0</v>
      </c>
      <c r="AZ216" s="121"/>
    </row>
    <row r="217" spans="1:52" ht="16.5" x14ac:dyDescent="0.3">
      <c r="A217" s="279" t="str">
        <f>IF(Prog!B215="","",Prog!B215)</f>
        <v/>
      </c>
      <c r="B217" s="279" t="str">
        <f>IF(Prog!C215="","",Prog!C215)</f>
        <v/>
      </c>
      <c r="C217" s="279" t="str">
        <f>IF(Prog!D215="","",Prog!D215)</f>
        <v/>
      </c>
      <c r="D217" s="120"/>
      <c r="E217" s="121" t="str">
        <f t="array" ref="E217">IF($D217="","",COUNT(IF(Inventory!$B$10:$B$1000=$B217,IF(Inventory!$C$10:$C$1000=$C217,IF(Inventory!$D$10:$D$1000=$D217,IF(Inventory!$P$10:$P$1000=E$9,1))))))</f>
        <v/>
      </c>
      <c r="F217" s="121" t="str">
        <f t="array" ref="F217">IF($D217="","",COUNT(IF(Inventory!$B$10:$B$1000=$B217,IF(Inventory!$C$10:$C$1000=$C217,IF(Inventory!$D$10:$D$1000=$D217,IF(Inventory!$P$10:$P$1000=F$9,1))))))</f>
        <v/>
      </c>
      <c r="G217" s="121" t="str">
        <f t="array" ref="G217">IF($D217="","",COUNT(IF(Inventory!$B$10:$B$1000=$B217,IF(Inventory!$C$10:$C$1000=$C217,IF(Inventory!$D$10:$D$1000=$D217,IF(Inventory!$P$10:$P$1000=G$9,1))))))</f>
        <v/>
      </c>
      <c r="H217" s="121" t="str">
        <f t="array" ref="H217">IF($D217="","",COUNT(IF(Inventory!$B$10:$B$1000=$B217,IF(Inventory!$C$10:$C$1000=$C217,IF(Inventory!$D$10:$D$1000=$D217,IF(Inventory!$P$10:$P$1000=H$9,1))))))</f>
        <v/>
      </c>
      <c r="I217" s="121" t="str">
        <f t="array" ref="I217">IF($D217="","",COUNT(IF(Inventory!$B$10:$B$1000=$B217,IF(Inventory!$C$10:$C$1000=$C217,IF(Inventory!$D$10:$D$1000=$D217,IF(Inventory!$P$10:$P$1000=I$9,1))))))</f>
        <v/>
      </c>
      <c r="J217" s="121">
        <f t="shared" si="34"/>
        <v>0</v>
      </c>
      <c r="K217" s="121" t="str">
        <f t="array" ref="K217">IF($D217="","",COUNT(IF(Inventory!$B$10:$B$1000=$B217,IF(Inventory!$C$10:$C$1000=$C217,IF(Inventory!$D$10:$D$1000=$D217,IF(Inventory!$J$10:$J$1000=wicr,1)))))+COUNT(IF(Inventory!$B$10:$B$1000=$B217,IF(Inventory!$C$10:$C$1000=$C217,IF(Inventory!$D$10:$D$1000=$D217,IF(Inventory!$J$10:$J$1000=wifr,1))))))</f>
        <v/>
      </c>
      <c r="L217" s="121" t="str">
        <f t="array" ref="L217">IF($D217="","",COUNT(IF(Inventory!$B$10:$B$1000=$B217,IF(Inventory!$C$10:$C$1000=$C217,IF(Inventory!$D$10:$D$1000=$D217,IF(Inventory!$J$10:$J$1000=wicr,IF(Inventory!$P$10:$P$1000=L$9,1))))))+COUNT(IF(Inventory!$B$10:$B$1000=$B217,IF(Inventory!$C$10:$C$1000=$C217,IF(Inventory!$D$10:$D$1000=$D217,IF(Inventory!$J$10:$J$1000=wifr,IF(Inventory!$P$10:$P$1000=L$9,1)))))))</f>
        <v/>
      </c>
      <c r="M217" s="121" t="str">
        <f t="array" ref="M217">IF($D217="","",COUNT(IF(Inventory!$B$10:$B$1000=$B217,IF(Inventory!$C$10:$C$1000=$C217,IF(Inventory!$D$10:$D$1000=$D217,IF(Inventory!$J$10:$J$1000=wicr,IF(Inventory!$P$10:$P$1000=M$9,1))))))+COUNT(IF(Inventory!$B$10:$B$1000=$B217,IF(Inventory!$C$10:$C$1000=$C217,IF(Inventory!$D$10:$D$1000=$D217,IF(Inventory!$J$10:$J$1000=wifr,IF(Inventory!$P$10:$P$1000=M$9,1)))))))</f>
        <v/>
      </c>
      <c r="N217" s="121" t="str">
        <f t="array" ref="N217">IF($D217="","",COUNT(IF(Inventory!$B$10:$B$1000=$B217,IF(Inventory!$C$10:$C$1000=$C217,IF(Inventory!$D$10:$D$1000=$D217,IF(Inventory!$J$10:$J$1000=wicr,IF(Inventory!$P$10:$P$1000=N$9,1))))))+COUNT(IF(Inventory!$B$10:$B$1000=$B217,IF(Inventory!$C$10:$C$1000=$C217,IF(Inventory!$D$10:$D$1000=$D217,IF(Inventory!$J$10:$J$1000=wifr,IF(Inventory!$P$10:$P$1000=N$9,1)))))))</f>
        <v/>
      </c>
      <c r="O217" s="121" t="str">
        <f t="array" ref="O217">IF($D217="","",COUNT(IF(Inventory!$B$10:$B$1000=$B217,IF(Inventory!$C$10:$C$1000=$C217,IF(Inventory!$D$10:$D$1000=$D217,IF(Inventory!$J$10:$J$1000=wicr,IF(Inventory!$P$10:$P$1000=O$9,1))))))+COUNT(IF(Inventory!$B$10:$B$1000=$B217,IF(Inventory!$C$10:$C$1000=$C217,IF(Inventory!$D$10:$D$1000=$D217,IF(Inventory!$J$10:$J$1000=wifr,IF(Inventory!$P$10:$P$1000=O$9,1)))))))</f>
        <v/>
      </c>
      <c r="P217" s="121" t="str">
        <f t="array" ref="P217">IF($D217="","",COUNT(IF(Inventory!$B$10:$B$1000=$B217,IF(Inventory!$C$10:$C$1000=$C217,IF(Inventory!$D$10:$D$1000=$D217,IF(Inventory!$J$10:$J$1000=wicr,IF(Inventory!$P$10:$P$1000=P$9,1))))))+COUNT(IF(Inventory!$B$10:$B$1000=$B217,IF(Inventory!$C$10:$C$1000=$C217,IF(Inventory!$D$10:$D$1000=$D217,IF(Inventory!$J$10:$J$1000=wifr,IF(Inventory!$P$10:$P$1000=P$9,1)))))))</f>
        <v/>
      </c>
      <c r="Q217" s="122" t="str">
        <f t="shared" si="35"/>
        <v/>
      </c>
      <c r="R217" s="121" t="str">
        <f t="array" ref="R217">IF($D217="","",COUNT(IF(Inventory!$B$10:$B$1000=$B217,IF(Inventory!$C$10:$C$1000=$C217,IF(Inventory!$D$10:$D$1000=$D217,IF(Inventory!$J$10:$J$1000=frig,1))))))</f>
        <v/>
      </c>
      <c r="S217" s="121" t="str">
        <f t="array" ref="S217">IF($D217="","",COUNT(IF(Inventory!$B$10:$B$1000=$B217,IF(Inventory!$C$10:$C$1000=$C217,IF(Inventory!$D$10:$D$1000=$D217,IF(Inventory!$J$10:$J$1000=frig,IF(Inventory!$P$10:$P$1000=S$9,1)))))))</f>
        <v/>
      </c>
      <c r="T217" s="121" t="str">
        <f t="array" ref="T217">IF($D217="","",COUNT(IF(Inventory!$B$10:$B$1000=$B217,IF(Inventory!$C$10:$C$1000=$C217,IF(Inventory!$D$10:$D$1000=$D217,IF(Inventory!$J$10:$J$1000=frig,IF(Inventory!$P$10:$P$1000=T$9,1)))))))</f>
        <v/>
      </c>
      <c r="U217" s="121" t="str">
        <f t="array" ref="U217">IF($D217="","",COUNT(IF(Inventory!$B$10:$B$1000=$B217,IF(Inventory!$C$10:$C$1000=$C217,IF(Inventory!$D$10:$D$1000=$D217,IF(Inventory!$J$10:$J$1000=frig,IF(Inventory!$P$10:$P$1000=U$9,1)))))))</f>
        <v/>
      </c>
      <c r="V217" s="121" t="str">
        <f t="array" ref="V217">IF($D217="","",COUNT(IF(Inventory!$B$10:$B$1000=$B217,IF(Inventory!$C$10:$C$1000=$C217,IF(Inventory!$D$10:$D$1000=$D217,IF(Inventory!$J$10:$J$1000=frig,IF(Inventory!$P$10:$P$1000=V$9,1)))))))</f>
        <v/>
      </c>
      <c r="W217" s="121" t="str">
        <f t="array" ref="W217">IF($D217="","",COUNT(IF(Inventory!$B$10:$B$1000=$B217,IF(Inventory!$C$10:$C$1000=$C217,IF(Inventory!$D$10:$D$1000=$D217,IF(Inventory!$J$10:$J$1000=frig,IF(Inventory!$P$10:$P$1000=W$9,1)))))))</f>
        <v/>
      </c>
      <c r="X217" s="122" t="str">
        <f t="shared" si="36"/>
        <v/>
      </c>
      <c r="Y217" s="121" t="str">
        <f t="array" ref="Y217">IF($D217="","",COUNT(IF(Inventory!$B$10:$B$1000=$B217,IF(Inventory!$C$10:$C$1000=$C217,IF(Inventory!$D$10:$D$1000=$D217,IF(Inventory!$J$10:$J$1000=freez,1))))))</f>
        <v/>
      </c>
      <c r="Z217" s="121" t="str">
        <f t="array" ref="Z217">IF($D217="","",COUNT(IF(Inventory!$B$10:$B$1000=$B217,IF(Inventory!$C$10:$C$1000=$C217,IF(Inventory!$D$10:$D$1000=$D217,IF(Inventory!$J$10:$J$1000=freez,IF(Inventory!$P$10:$P$1000=Z$9,1)))))))</f>
        <v/>
      </c>
      <c r="AA217" s="121" t="str">
        <f t="array" ref="AA217">IF($D217="","",COUNT(IF(Inventory!$B$10:$B$1000=$B217,IF(Inventory!$C$10:$C$1000=$C217,IF(Inventory!$D$10:$D$1000=$D217,IF(Inventory!$J$10:$J$1000=freez,IF(Inventory!$P$10:$P$1000=AA$9,1)))))))</f>
        <v/>
      </c>
      <c r="AB217" s="121" t="str">
        <f t="array" ref="AB217">IF($D217="","",COUNT(IF(Inventory!$B$10:$B$1000=$B217,IF(Inventory!$C$10:$C$1000=$C217,IF(Inventory!$D$10:$D$1000=$D217,IF(Inventory!$J$10:$J$1000=freez,IF(Inventory!$P$10:$P$1000=AB$9,1)))))))</f>
        <v/>
      </c>
      <c r="AC217" s="121" t="str">
        <f t="array" ref="AC217">IF($D217="","",COUNT(IF(Inventory!$B$10:$B$1000=$B217,IF(Inventory!$C$10:$C$1000=$C217,IF(Inventory!$D$10:$D$1000=$D217,IF(Inventory!$J$10:$J$1000=freez,IF(Inventory!$P$10:$P$1000=AC$9,1)))))))</f>
        <v/>
      </c>
      <c r="AD217" s="121" t="str">
        <f t="array" ref="AD217">IF($D217="","",COUNT(IF(Inventory!$B$10:$B$1000=$B217,IF(Inventory!$C$10:$C$1000=$C217,IF(Inventory!$D$10:$D$1000=$D217,IF(Inventory!$J$10:$J$1000=freez,IF(Inventory!$P$10:$P$1000=AD$9,1)))))))</f>
        <v/>
      </c>
      <c r="AE217" s="122" t="str">
        <f t="shared" si="37"/>
        <v/>
      </c>
      <c r="AF217" s="121" t="str">
        <f t="array" ref="AF217">IF($D217="","",SUM(IF(Inventory!$B$10:$B$1000=$B217,IF(Inventory!$C$10:$C$1000=$C217,IF(Inventory!$D$10:$D$1000=$D217,IF(Inventory!$J$10:$J$1000=frig,Inventory!$AC$10:$AC$1000)))))+SUM(IF(Inventory!$B$10:$B$1000=$B217,IF(Inventory!$C$10:$C$1000=$C217,IF(Inventory!$D$10:$D$1000=$D217,IF(Inventory!$J$10:$J$1000=wicr,Inventory!$AC$10:$AC$1000))))))</f>
        <v/>
      </c>
      <c r="AG217" s="121" t="str">
        <f t="array" ref="AG217">IF($D217="","",SUM(IF(Inventory!$B$10:$B$1000=$B217,IF(Inventory!$C$10:$C$1000=$C217,IF(Inventory!$D$10:$D$1000=$D217,IF(Inventory!$J$10:$J$1000=frig,IF(Inventory!$P$10:$P$1000=AG$9,Inventory!$AC$10:$AC$1000))))))+SUM(IF(Inventory!$B$10:$B$1000=$B217,IF(Inventory!$C$10:$C$1000=$C217,IF(Inventory!$D$10:$D$1000=$D217,IF(Inventory!$J$10:$J$1000=wicr,IF(Inventory!$P$10:$P$1000=AG$9,Inventory!$AC$10:$AC$1000)))))))</f>
        <v/>
      </c>
      <c r="AH217" s="121" t="str">
        <f t="array" ref="AH217">IF($D217="","",SUM(IF(Inventory!$B$10:$B$1000=$B217,IF(Inventory!$C$10:$C$1000=$C217,IF(Inventory!$D$10:$D$1000=$D217,IF(Inventory!$J$10:$J$1000=frig,IF(Inventory!$P$10:$P$1000=AH$9,Inventory!$AC$10:$AC$1000))))))+SUM(IF(Inventory!$B$10:$B$1000=$B217,IF(Inventory!$C$10:$C$1000=$C217,IF(Inventory!$D$10:$D$1000=$D217,IF(Inventory!$J$10:$J$1000=wicr,IF(Inventory!$P$10:$P$1000=AH$9,Inventory!$AC$10:$AC$1000)))))))</f>
        <v/>
      </c>
      <c r="AI217" s="121" t="str">
        <f t="array" ref="AI217">IF($D217="","",SUM(IF(Inventory!$B$10:$B$1000=$B217,IF(Inventory!$C$10:$C$1000=$C217,IF(Inventory!$D$10:$D$1000=$D217,IF(Inventory!$J$10:$J$1000=frig,IF(Inventory!$P$10:$P$1000=AI$9,Inventory!$AC$10:$AC$1000))))))+SUM(IF(Inventory!$B$10:$B$1000=$B217,IF(Inventory!$C$10:$C$1000=$C217,IF(Inventory!$D$10:$D$1000=$D217,IF(Inventory!$J$10:$J$1000=wicr,IF(Inventory!$P$10:$P$1000=AI$9,Inventory!$AC$10:$AC$1000)))))))</f>
        <v/>
      </c>
      <c r="AJ217" s="121" t="str">
        <f t="array" ref="AJ217">IF($D217="","",SUM(IF(Inventory!$B$10:$B$1000=$B217,IF(Inventory!$C$10:$C$1000=$C217,IF(Inventory!$D$10:$D$1000=$D217,IF(Inventory!$J$10:$J$1000=frig,IF(Inventory!$P$10:$P$1000=AJ$9,Inventory!$AC$10:$AC$1000))))))+SUM(IF(Inventory!$B$10:$B$1000=$B217,IF(Inventory!$C$10:$C$1000=$C217,IF(Inventory!$D$10:$D$1000=$D217,IF(Inventory!$J$10:$J$1000=wicr,IF(Inventory!$P$10:$P$1000=AJ$9,Inventory!$AC$10:$AC$1000)))))))</f>
        <v/>
      </c>
      <c r="AK217" s="121" t="str">
        <f t="array" ref="AK217">IF($D217="","",SUM(IF(Inventory!$B$10:$B$1000=$B217,IF(Inventory!$C$10:$C$1000=$C217,IF(Inventory!$D$10:$D$1000=$D217,IF(Inventory!$J$10:$J$1000=frig,IF(Inventory!$P$10:$P$1000=AK$9,Inventory!$AC$10:$AC$1000))))))+SUM(IF(Inventory!$B$10:$B$1000=$B217,IF(Inventory!$C$10:$C$1000=$C217,IF(Inventory!$D$10:$D$1000=$D217,IF(Inventory!$J$10:$J$1000=wicr,IF(Inventory!$P$10:$P$1000=AK$9,Inventory!$AC$10:$AC$1000)))))))</f>
        <v/>
      </c>
      <c r="AL217" s="123" t="str">
        <f t="shared" si="38"/>
        <v/>
      </c>
      <c r="AM217" s="121" t="str">
        <f t="array" ref="AM217">IF($D217="","",SUM(IF(Inventory!$B$10:$B$1000=$B217,IF(Inventory!$C$10:$C$1000=$C217,IF(Inventory!$D$10:$D$1000=$D217,IF(Inventory!$J$10:$J$1000=freez,Inventory!$AD$10:$AD$1000)))))+SUM(IF(Inventory!$B$10:$B$1000=$B217,IF(Inventory!$C$10:$C$1000=$C217,IF(Inventory!$D$10:$D$1000=$D217,IF(Inventory!$J$10:$J$1000=wifr,Inventory!$AD$10:$AD$1000))))))</f>
        <v/>
      </c>
      <c r="AN217" s="121" t="str">
        <f t="array" ref="AN217">IF($D217="","",SUM(IF(Inventory!$B$10:$B$1000=$B217,IF(Inventory!$C$10:$C$1000=$C217,IF(Inventory!$D$10:$D$1000=$D217,IF(Inventory!$J$10:$J$1000=freez,IF(Inventory!$P$10:$P$1000=AN$9,Inventory!$AD$10:$AD$1000))))))+SUM(IF(Inventory!$B$10:$B$1000=$B217,IF(Inventory!$C$10:$C$1000=$C217,IF(Inventory!$D$10:$D$1000=$D217,IF(Inventory!$J$10:$J$1000=wifr,IF(Inventory!$P$10:$P$1000=AN$9,Inventory!$AD$10:$AD$1000)))))))</f>
        <v/>
      </c>
      <c r="AO217" s="121" t="str">
        <f t="array" ref="AO217">IF($D217="","",SUM(IF(Inventory!$B$10:$B$1000=$B217,IF(Inventory!$C$10:$C$1000=$C217,IF(Inventory!$D$10:$D$1000=$D217,IF(Inventory!$J$10:$J$1000=freez,IF(Inventory!$P$10:$P$1000=AO$9,Inventory!$AD$10:$AD$1000))))))+SUM(IF(Inventory!$B$10:$B$1000=$B217,IF(Inventory!$C$10:$C$1000=$C217,IF(Inventory!$D$10:$D$1000=$D217,IF(Inventory!$J$10:$J$1000=wifr,IF(Inventory!$P$10:$P$1000=AO$9,Inventory!$AD$10:$AD$1000)))))))</f>
        <v/>
      </c>
      <c r="AP217" s="121" t="str">
        <f t="array" ref="AP217">IF($D217="","",SUM(IF(Inventory!$B$10:$B$1000=$B217,IF(Inventory!$C$10:$C$1000=$C217,IF(Inventory!$D$10:$D$1000=$D217,IF(Inventory!$J$10:$J$1000=freez,IF(Inventory!$P$10:$P$1000=AP$9,Inventory!$AD$10:$AD$1000))))))+SUM(IF(Inventory!$B$10:$B$1000=$B217,IF(Inventory!$C$10:$C$1000=$C217,IF(Inventory!$D$10:$D$1000=$D217,IF(Inventory!$J$10:$J$1000=wifr,IF(Inventory!$P$10:$P$1000=AP$9,Inventory!$AD$10:$AD$1000)))))))</f>
        <v/>
      </c>
      <c r="AQ217" s="121" t="str">
        <f t="array" ref="AQ217">IF($D217="","",SUM(IF(Inventory!$B$10:$B$1000=$B217,IF(Inventory!$C$10:$C$1000=$C217,IF(Inventory!$D$10:$D$1000=$D217,IF(Inventory!$J$10:$J$1000=freez,IF(Inventory!$P$10:$P$1000=AQ$9,Inventory!$AD$10:$AD$1000))))))+SUM(IF(Inventory!$B$10:$B$1000=$B217,IF(Inventory!$C$10:$C$1000=$C217,IF(Inventory!$D$10:$D$1000=$D217,IF(Inventory!$J$10:$J$1000=wifr,IF(Inventory!$P$10:$P$1000=AQ$9,Inventory!$AD$10:$AD$1000)))))))</f>
        <v/>
      </c>
      <c r="AR217" s="121" t="str">
        <f t="array" ref="AR217">IF($D217="","",SUM(IF(Inventory!$B$10:$B$1000=$B217,IF(Inventory!$C$10:$C$1000=$C217,IF(Inventory!$D$10:$D$1000=$D217,IF(Inventory!$J$10:$J$1000=freez,IF(Inventory!$P$10:$P$1000=AR$9,Inventory!$AD$10:$AD$1000))))))+SUM(IF(Inventory!$B$10:$B$1000=$B217,IF(Inventory!$C$10:$C$1000=$C217,IF(Inventory!$D$10:$D$1000=$D217,IF(Inventory!$J$10:$J$1000=wifr,IF(Inventory!$P$10:$P$1000=AR$9,Inventory!$AD$10:$AD$1000)))))))</f>
        <v/>
      </c>
      <c r="AS217" s="124" t="str">
        <f t="shared" si="39"/>
        <v/>
      </c>
      <c r="AU217" s="352"/>
      <c r="AV217" s="352"/>
      <c r="AX217" s="125">
        <f>IF($C217="",0,Prog!$H215*AX$6*($AU217+$AV217)/12000)</f>
        <v>0</v>
      </c>
      <c r="AY217" s="125">
        <f>IF($C217="",0,Prog!$H215*AY$6*($AU217+$AV217)/12000)</f>
        <v>0</v>
      </c>
      <c r="AZ217" s="121"/>
    </row>
    <row r="218" spans="1:52" ht="16.5" x14ac:dyDescent="0.3">
      <c r="A218" s="279" t="str">
        <f>IF(Prog!B216="","",Prog!B216)</f>
        <v/>
      </c>
      <c r="B218" s="279" t="str">
        <f>IF(Prog!C216="","",Prog!C216)</f>
        <v/>
      </c>
      <c r="C218" s="279" t="str">
        <f>IF(Prog!D216="","",Prog!D216)</f>
        <v/>
      </c>
      <c r="D218" s="120"/>
      <c r="E218" s="121" t="str">
        <f t="array" ref="E218">IF($D218="","",COUNT(IF(Inventory!$B$10:$B$1000=$B218,IF(Inventory!$C$10:$C$1000=$C218,IF(Inventory!$D$10:$D$1000=$D218,IF(Inventory!$P$10:$P$1000=E$9,1))))))</f>
        <v/>
      </c>
      <c r="F218" s="121" t="str">
        <f t="array" ref="F218">IF($D218="","",COUNT(IF(Inventory!$B$10:$B$1000=$B218,IF(Inventory!$C$10:$C$1000=$C218,IF(Inventory!$D$10:$D$1000=$D218,IF(Inventory!$P$10:$P$1000=F$9,1))))))</f>
        <v/>
      </c>
      <c r="G218" s="121" t="str">
        <f t="array" ref="G218">IF($D218="","",COUNT(IF(Inventory!$B$10:$B$1000=$B218,IF(Inventory!$C$10:$C$1000=$C218,IF(Inventory!$D$10:$D$1000=$D218,IF(Inventory!$P$10:$P$1000=G$9,1))))))</f>
        <v/>
      </c>
      <c r="H218" s="121" t="str">
        <f t="array" ref="H218">IF($D218="","",COUNT(IF(Inventory!$B$10:$B$1000=$B218,IF(Inventory!$C$10:$C$1000=$C218,IF(Inventory!$D$10:$D$1000=$D218,IF(Inventory!$P$10:$P$1000=H$9,1))))))</f>
        <v/>
      </c>
      <c r="I218" s="121" t="str">
        <f t="array" ref="I218">IF($D218="","",COUNT(IF(Inventory!$B$10:$B$1000=$B218,IF(Inventory!$C$10:$C$1000=$C218,IF(Inventory!$D$10:$D$1000=$D218,IF(Inventory!$P$10:$P$1000=I$9,1))))))</f>
        <v/>
      </c>
      <c r="J218" s="121">
        <f t="shared" si="34"/>
        <v>0</v>
      </c>
      <c r="K218" s="121" t="str">
        <f t="array" ref="K218">IF($D218="","",COUNT(IF(Inventory!$B$10:$B$1000=$B218,IF(Inventory!$C$10:$C$1000=$C218,IF(Inventory!$D$10:$D$1000=$D218,IF(Inventory!$J$10:$J$1000=wicr,1)))))+COUNT(IF(Inventory!$B$10:$B$1000=$B218,IF(Inventory!$C$10:$C$1000=$C218,IF(Inventory!$D$10:$D$1000=$D218,IF(Inventory!$J$10:$J$1000=wifr,1))))))</f>
        <v/>
      </c>
      <c r="L218" s="121" t="str">
        <f t="array" ref="L218">IF($D218="","",COUNT(IF(Inventory!$B$10:$B$1000=$B218,IF(Inventory!$C$10:$C$1000=$C218,IF(Inventory!$D$10:$D$1000=$D218,IF(Inventory!$J$10:$J$1000=wicr,IF(Inventory!$P$10:$P$1000=L$9,1))))))+COUNT(IF(Inventory!$B$10:$B$1000=$B218,IF(Inventory!$C$10:$C$1000=$C218,IF(Inventory!$D$10:$D$1000=$D218,IF(Inventory!$J$10:$J$1000=wifr,IF(Inventory!$P$10:$P$1000=L$9,1)))))))</f>
        <v/>
      </c>
      <c r="M218" s="121" t="str">
        <f t="array" ref="M218">IF($D218="","",COUNT(IF(Inventory!$B$10:$B$1000=$B218,IF(Inventory!$C$10:$C$1000=$C218,IF(Inventory!$D$10:$D$1000=$D218,IF(Inventory!$J$10:$J$1000=wicr,IF(Inventory!$P$10:$P$1000=M$9,1))))))+COUNT(IF(Inventory!$B$10:$B$1000=$B218,IF(Inventory!$C$10:$C$1000=$C218,IF(Inventory!$D$10:$D$1000=$D218,IF(Inventory!$J$10:$J$1000=wifr,IF(Inventory!$P$10:$P$1000=M$9,1)))))))</f>
        <v/>
      </c>
      <c r="N218" s="121" t="str">
        <f t="array" ref="N218">IF($D218="","",COUNT(IF(Inventory!$B$10:$B$1000=$B218,IF(Inventory!$C$10:$C$1000=$C218,IF(Inventory!$D$10:$D$1000=$D218,IF(Inventory!$J$10:$J$1000=wicr,IF(Inventory!$P$10:$P$1000=N$9,1))))))+COUNT(IF(Inventory!$B$10:$B$1000=$B218,IF(Inventory!$C$10:$C$1000=$C218,IF(Inventory!$D$10:$D$1000=$D218,IF(Inventory!$J$10:$J$1000=wifr,IF(Inventory!$P$10:$P$1000=N$9,1)))))))</f>
        <v/>
      </c>
      <c r="O218" s="121" t="str">
        <f t="array" ref="O218">IF($D218="","",COUNT(IF(Inventory!$B$10:$B$1000=$B218,IF(Inventory!$C$10:$C$1000=$C218,IF(Inventory!$D$10:$D$1000=$D218,IF(Inventory!$J$10:$J$1000=wicr,IF(Inventory!$P$10:$P$1000=O$9,1))))))+COUNT(IF(Inventory!$B$10:$B$1000=$B218,IF(Inventory!$C$10:$C$1000=$C218,IF(Inventory!$D$10:$D$1000=$D218,IF(Inventory!$J$10:$J$1000=wifr,IF(Inventory!$P$10:$P$1000=O$9,1)))))))</f>
        <v/>
      </c>
      <c r="P218" s="121" t="str">
        <f t="array" ref="P218">IF($D218="","",COUNT(IF(Inventory!$B$10:$B$1000=$B218,IF(Inventory!$C$10:$C$1000=$C218,IF(Inventory!$D$10:$D$1000=$D218,IF(Inventory!$J$10:$J$1000=wicr,IF(Inventory!$P$10:$P$1000=P$9,1))))))+COUNT(IF(Inventory!$B$10:$B$1000=$B218,IF(Inventory!$C$10:$C$1000=$C218,IF(Inventory!$D$10:$D$1000=$D218,IF(Inventory!$J$10:$J$1000=wifr,IF(Inventory!$P$10:$P$1000=P$9,1)))))))</f>
        <v/>
      </c>
      <c r="Q218" s="122" t="str">
        <f t="shared" si="35"/>
        <v/>
      </c>
      <c r="R218" s="121" t="str">
        <f t="array" ref="R218">IF($D218="","",COUNT(IF(Inventory!$B$10:$B$1000=$B218,IF(Inventory!$C$10:$C$1000=$C218,IF(Inventory!$D$10:$D$1000=$D218,IF(Inventory!$J$10:$J$1000=frig,1))))))</f>
        <v/>
      </c>
      <c r="S218" s="121" t="str">
        <f t="array" ref="S218">IF($D218="","",COUNT(IF(Inventory!$B$10:$B$1000=$B218,IF(Inventory!$C$10:$C$1000=$C218,IF(Inventory!$D$10:$D$1000=$D218,IF(Inventory!$J$10:$J$1000=frig,IF(Inventory!$P$10:$P$1000=S$9,1)))))))</f>
        <v/>
      </c>
      <c r="T218" s="121" t="str">
        <f t="array" ref="T218">IF($D218="","",COUNT(IF(Inventory!$B$10:$B$1000=$B218,IF(Inventory!$C$10:$C$1000=$C218,IF(Inventory!$D$10:$D$1000=$D218,IF(Inventory!$J$10:$J$1000=frig,IF(Inventory!$P$10:$P$1000=T$9,1)))))))</f>
        <v/>
      </c>
      <c r="U218" s="121" t="str">
        <f t="array" ref="U218">IF($D218="","",COUNT(IF(Inventory!$B$10:$B$1000=$B218,IF(Inventory!$C$10:$C$1000=$C218,IF(Inventory!$D$10:$D$1000=$D218,IF(Inventory!$J$10:$J$1000=frig,IF(Inventory!$P$10:$P$1000=U$9,1)))))))</f>
        <v/>
      </c>
      <c r="V218" s="121" t="str">
        <f t="array" ref="V218">IF($D218="","",COUNT(IF(Inventory!$B$10:$B$1000=$B218,IF(Inventory!$C$10:$C$1000=$C218,IF(Inventory!$D$10:$D$1000=$D218,IF(Inventory!$J$10:$J$1000=frig,IF(Inventory!$P$10:$P$1000=V$9,1)))))))</f>
        <v/>
      </c>
      <c r="W218" s="121" t="str">
        <f t="array" ref="W218">IF($D218="","",COUNT(IF(Inventory!$B$10:$B$1000=$B218,IF(Inventory!$C$10:$C$1000=$C218,IF(Inventory!$D$10:$D$1000=$D218,IF(Inventory!$J$10:$J$1000=frig,IF(Inventory!$P$10:$P$1000=W$9,1)))))))</f>
        <v/>
      </c>
      <c r="X218" s="122" t="str">
        <f t="shared" si="36"/>
        <v/>
      </c>
      <c r="Y218" s="121" t="str">
        <f t="array" ref="Y218">IF($D218="","",COUNT(IF(Inventory!$B$10:$B$1000=$B218,IF(Inventory!$C$10:$C$1000=$C218,IF(Inventory!$D$10:$D$1000=$D218,IF(Inventory!$J$10:$J$1000=freez,1))))))</f>
        <v/>
      </c>
      <c r="Z218" s="121" t="str">
        <f t="array" ref="Z218">IF($D218="","",COUNT(IF(Inventory!$B$10:$B$1000=$B218,IF(Inventory!$C$10:$C$1000=$C218,IF(Inventory!$D$10:$D$1000=$D218,IF(Inventory!$J$10:$J$1000=freez,IF(Inventory!$P$10:$P$1000=Z$9,1)))))))</f>
        <v/>
      </c>
      <c r="AA218" s="121" t="str">
        <f t="array" ref="AA218">IF($D218="","",COUNT(IF(Inventory!$B$10:$B$1000=$B218,IF(Inventory!$C$10:$C$1000=$C218,IF(Inventory!$D$10:$D$1000=$D218,IF(Inventory!$J$10:$J$1000=freez,IF(Inventory!$P$10:$P$1000=AA$9,1)))))))</f>
        <v/>
      </c>
      <c r="AB218" s="121" t="str">
        <f t="array" ref="AB218">IF($D218="","",COUNT(IF(Inventory!$B$10:$B$1000=$B218,IF(Inventory!$C$10:$C$1000=$C218,IF(Inventory!$D$10:$D$1000=$D218,IF(Inventory!$J$10:$J$1000=freez,IF(Inventory!$P$10:$P$1000=AB$9,1)))))))</f>
        <v/>
      </c>
      <c r="AC218" s="121" t="str">
        <f t="array" ref="AC218">IF($D218="","",COUNT(IF(Inventory!$B$10:$B$1000=$B218,IF(Inventory!$C$10:$C$1000=$C218,IF(Inventory!$D$10:$D$1000=$D218,IF(Inventory!$J$10:$J$1000=freez,IF(Inventory!$P$10:$P$1000=AC$9,1)))))))</f>
        <v/>
      </c>
      <c r="AD218" s="121" t="str">
        <f t="array" ref="AD218">IF($D218="","",COUNT(IF(Inventory!$B$10:$B$1000=$B218,IF(Inventory!$C$10:$C$1000=$C218,IF(Inventory!$D$10:$D$1000=$D218,IF(Inventory!$J$10:$J$1000=freez,IF(Inventory!$P$10:$P$1000=AD$9,1)))))))</f>
        <v/>
      </c>
      <c r="AE218" s="122" t="str">
        <f t="shared" si="37"/>
        <v/>
      </c>
      <c r="AF218" s="121" t="str">
        <f t="array" ref="AF218">IF($D218="","",SUM(IF(Inventory!$B$10:$B$1000=$B218,IF(Inventory!$C$10:$C$1000=$C218,IF(Inventory!$D$10:$D$1000=$D218,IF(Inventory!$J$10:$J$1000=frig,Inventory!$AC$10:$AC$1000)))))+SUM(IF(Inventory!$B$10:$B$1000=$B218,IF(Inventory!$C$10:$C$1000=$C218,IF(Inventory!$D$10:$D$1000=$D218,IF(Inventory!$J$10:$J$1000=wicr,Inventory!$AC$10:$AC$1000))))))</f>
        <v/>
      </c>
      <c r="AG218" s="121" t="str">
        <f t="array" ref="AG218">IF($D218="","",SUM(IF(Inventory!$B$10:$B$1000=$B218,IF(Inventory!$C$10:$C$1000=$C218,IF(Inventory!$D$10:$D$1000=$D218,IF(Inventory!$J$10:$J$1000=frig,IF(Inventory!$P$10:$P$1000=AG$9,Inventory!$AC$10:$AC$1000))))))+SUM(IF(Inventory!$B$10:$B$1000=$B218,IF(Inventory!$C$10:$C$1000=$C218,IF(Inventory!$D$10:$D$1000=$D218,IF(Inventory!$J$10:$J$1000=wicr,IF(Inventory!$P$10:$P$1000=AG$9,Inventory!$AC$10:$AC$1000)))))))</f>
        <v/>
      </c>
      <c r="AH218" s="121" t="str">
        <f t="array" ref="AH218">IF($D218="","",SUM(IF(Inventory!$B$10:$B$1000=$B218,IF(Inventory!$C$10:$C$1000=$C218,IF(Inventory!$D$10:$D$1000=$D218,IF(Inventory!$J$10:$J$1000=frig,IF(Inventory!$P$10:$P$1000=AH$9,Inventory!$AC$10:$AC$1000))))))+SUM(IF(Inventory!$B$10:$B$1000=$B218,IF(Inventory!$C$10:$C$1000=$C218,IF(Inventory!$D$10:$D$1000=$D218,IF(Inventory!$J$10:$J$1000=wicr,IF(Inventory!$P$10:$P$1000=AH$9,Inventory!$AC$10:$AC$1000)))))))</f>
        <v/>
      </c>
      <c r="AI218" s="121" t="str">
        <f t="array" ref="AI218">IF($D218="","",SUM(IF(Inventory!$B$10:$B$1000=$B218,IF(Inventory!$C$10:$C$1000=$C218,IF(Inventory!$D$10:$D$1000=$D218,IF(Inventory!$J$10:$J$1000=frig,IF(Inventory!$P$10:$P$1000=AI$9,Inventory!$AC$10:$AC$1000))))))+SUM(IF(Inventory!$B$10:$B$1000=$B218,IF(Inventory!$C$10:$C$1000=$C218,IF(Inventory!$D$10:$D$1000=$D218,IF(Inventory!$J$10:$J$1000=wicr,IF(Inventory!$P$10:$P$1000=AI$9,Inventory!$AC$10:$AC$1000)))))))</f>
        <v/>
      </c>
      <c r="AJ218" s="121" t="str">
        <f t="array" ref="AJ218">IF($D218="","",SUM(IF(Inventory!$B$10:$B$1000=$B218,IF(Inventory!$C$10:$C$1000=$C218,IF(Inventory!$D$10:$D$1000=$D218,IF(Inventory!$J$10:$J$1000=frig,IF(Inventory!$P$10:$P$1000=AJ$9,Inventory!$AC$10:$AC$1000))))))+SUM(IF(Inventory!$B$10:$B$1000=$B218,IF(Inventory!$C$10:$C$1000=$C218,IF(Inventory!$D$10:$D$1000=$D218,IF(Inventory!$J$10:$J$1000=wicr,IF(Inventory!$P$10:$P$1000=AJ$9,Inventory!$AC$10:$AC$1000)))))))</f>
        <v/>
      </c>
      <c r="AK218" s="121" t="str">
        <f t="array" ref="AK218">IF($D218="","",SUM(IF(Inventory!$B$10:$B$1000=$B218,IF(Inventory!$C$10:$C$1000=$C218,IF(Inventory!$D$10:$D$1000=$D218,IF(Inventory!$J$10:$J$1000=frig,IF(Inventory!$P$10:$P$1000=AK$9,Inventory!$AC$10:$AC$1000))))))+SUM(IF(Inventory!$B$10:$B$1000=$B218,IF(Inventory!$C$10:$C$1000=$C218,IF(Inventory!$D$10:$D$1000=$D218,IF(Inventory!$J$10:$J$1000=wicr,IF(Inventory!$P$10:$P$1000=AK$9,Inventory!$AC$10:$AC$1000)))))))</f>
        <v/>
      </c>
      <c r="AL218" s="123" t="str">
        <f t="shared" si="38"/>
        <v/>
      </c>
      <c r="AM218" s="121" t="str">
        <f t="array" ref="AM218">IF($D218="","",SUM(IF(Inventory!$B$10:$B$1000=$B218,IF(Inventory!$C$10:$C$1000=$C218,IF(Inventory!$D$10:$D$1000=$D218,IF(Inventory!$J$10:$J$1000=freez,Inventory!$AD$10:$AD$1000)))))+SUM(IF(Inventory!$B$10:$B$1000=$B218,IF(Inventory!$C$10:$C$1000=$C218,IF(Inventory!$D$10:$D$1000=$D218,IF(Inventory!$J$10:$J$1000=wifr,Inventory!$AD$10:$AD$1000))))))</f>
        <v/>
      </c>
      <c r="AN218" s="121" t="str">
        <f t="array" ref="AN218">IF($D218="","",SUM(IF(Inventory!$B$10:$B$1000=$B218,IF(Inventory!$C$10:$C$1000=$C218,IF(Inventory!$D$10:$D$1000=$D218,IF(Inventory!$J$10:$J$1000=freez,IF(Inventory!$P$10:$P$1000=AN$9,Inventory!$AD$10:$AD$1000))))))+SUM(IF(Inventory!$B$10:$B$1000=$B218,IF(Inventory!$C$10:$C$1000=$C218,IF(Inventory!$D$10:$D$1000=$D218,IF(Inventory!$J$10:$J$1000=wifr,IF(Inventory!$P$10:$P$1000=AN$9,Inventory!$AD$10:$AD$1000)))))))</f>
        <v/>
      </c>
      <c r="AO218" s="121" t="str">
        <f t="array" ref="AO218">IF($D218="","",SUM(IF(Inventory!$B$10:$B$1000=$B218,IF(Inventory!$C$10:$C$1000=$C218,IF(Inventory!$D$10:$D$1000=$D218,IF(Inventory!$J$10:$J$1000=freez,IF(Inventory!$P$10:$P$1000=AO$9,Inventory!$AD$10:$AD$1000))))))+SUM(IF(Inventory!$B$10:$B$1000=$B218,IF(Inventory!$C$10:$C$1000=$C218,IF(Inventory!$D$10:$D$1000=$D218,IF(Inventory!$J$10:$J$1000=wifr,IF(Inventory!$P$10:$P$1000=AO$9,Inventory!$AD$10:$AD$1000)))))))</f>
        <v/>
      </c>
      <c r="AP218" s="121" t="str">
        <f t="array" ref="AP218">IF($D218="","",SUM(IF(Inventory!$B$10:$B$1000=$B218,IF(Inventory!$C$10:$C$1000=$C218,IF(Inventory!$D$10:$D$1000=$D218,IF(Inventory!$J$10:$J$1000=freez,IF(Inventory!$P$10:$P$1000=AP$9,Inventory!$AD$10:$AD$1000))))))+SUM(IF(Inventory!$B$10:$B$1000=$B218,IF(Inventory!$C$10:$C$1000=$C218,IF(Inventory!$D$10:$D$1000=$D218,IF(Inventory!$J$10:$J$1000=wifr,IF(Inventory!$P$10:$P$1000=AP$9,Inventory!$AD$10:$AD$1000)))))))</f>
        <v/>
      </c>
      <c r="AQ218" s="121" t="str">
        <f t="array" ref="AQ218">IF($D218="","",SUM(IF(Inventory!$B$10:$B$1000=$B218,IF(Inventory!$C$10:$C$1000=$C218,IF(Inventory!$D$10:$D$1000=$D218,IF(Inventory!$J$10:$J$1000=freez,IF(Inventory!$P$10:$P$1000=AQ$9,Inventory!$AD$10:$AD$1000))))))+SUM(IF(Inventory!$B$10:$B$1000=$B218,IF(Inventory!$C$10:$C$1000=$C218,IF(Inventory!$D$10:$D$1000=$D218,IF(Inventory!$J$10:$J$1000=wifr,IF(Inventory!$P$10:$P$1000=AQ$9,Inventory!$AD$10:$AD$1000)))))))</f>
        <v/>
      </c>
      <c r="AR218" s="121" t="str">
        <f t="array" ref="AR218">IF($D218="","",SUM(IF(Inventory!$B$10:$B$1000=$B218,IF(Inventory!$C$10:$C$1000=$C218,IF(Inventory!$D$10:$D$1000=$D218,IF(Inventory!$J$10:$J$1000=freez,IF(Inventory!$P$10:$P$1000=AR$9,Inventory!$AD$10:$AD$1000))))))+SUM(IF(Inventory!$B$10:$B$1000=$B218,IF(Inventory!$C$10:$C$1000=$C218,IF(Inventory!$D$10:$D$1000=$D218,IF(Inventory!$J$10:$J$1000=wifr,IF(Inventory!$P$10:$P$1000=AR$9,Inventory!$AD$10:$AD$1000)))))))</f>
        <v/>
      </c>
      <c r="AS218" s="124" t="str">
        <f t="shared" si="39"/>
        <v/>
      </c>
      <c r="AU218" s="352"/>
      <c r="AV218" s="352"/>
      <c r="AX218" s="125">
        <f>IF($C218="",0,Prog!$H216*AX$6*($AU218+$AV218)/12000)</f>
        <v>0</v>
      </c>
      <c r="AY218" s="125">
        <f>IF($C218="",0,Prog!$H216*AY$6*($AU218+$AV218)/12000)</f>
        <v>0</v>
      </c>
      <c r="AZ218" s="121"/>
    </row>
    <row r="219" spans="1:52" ht="16.5" x14ac:dyDescent="0.3">
      <c r="A219" s="279" t="str">
        <f>IF(Prog!B217="","",Prog!B217)</f>
        <v/>
      </c>
      <c r="B219" s="279" t="str">
        <f>IF(Prog!C217="","",Prog!C217)</f>
        <v/>
      </c>
      <c r="C219" s="279" t="str">
        <f>IF(Prog!D217="","",Prog!D217)</f>
        <v/>
      </c>
      <c r="D219" s="120"/>
      <c r="E219" s="121" t="str">
        <f t="array" ref="E219">IF($D219="","",COUNT(IF(Inventory!$B$10:$B$1000=$B219,IF(Inventory!$C$10:$C$1000=$C219,IF(Inventory!$D$10:$D$1000=$D219,IF(Inventory!$P$10:$P$1000=E$9,1))))))</f>
        <v/>
      </c>
      <c r="F219" s="121" t="str">
        <f t="array" ref="F219">IF($D219="","",COUNT(IF(Inventory!$B$10:$B$1000=$B219,IF(Inventory!$C$10:$C$1000=$C219,IF(Inventory!$D$10:$D$1000=$D219,IF(Inventory!$P$10:$P$1000=F$9,1))))))</f>
        <v/>
      </c>
      <c r="G219" s="121" t="str">
        <f t="array" ref="G219">IF($D219="","",COUNT(IF(Inventory!$B$10:$B$1000=$B219,IF(Inventory!$C$10:$C$1000=$C219,IF(Inventory!$D$10:$D$1000=$D219,IF(Inventory!$P$10:$P$1000=G$9,1))))))</f>
        <v/>
      </c>
      <c r="H219" s="121" t="str">
        <f t="array" ref="H219">IF($D219="","",COUNT(IF(Inventory!$B$10:$B$1000=$B219,IF(Inventory!$C$10:$C$1000=$C219,IF(Inventory!$D$10:$D$1000=$D219,IF(Inventory!$P$10:$P$1000=H$9,1))))))</f>
        <v/>
      </c>
      <c r="I219" s="121" t="str">
        <f t="array" ref="I219">IF($D219="","",COUNT(IF(Inventory!$B$10:$B$1000=$B219,IF(Inventory!$C$10:$C$1000=$C219,IF(Inventory!$D$10:$D$1000=$D219,IF(Inventory!$P$10:$P$1000=I$9,1))))))</f>
        <v/>
      </c>
      <c r="J219" s="121">
        <f t="shared" si="34"/>
        <v>0</v>
      </c>
      <c r="K219" s="121" t="str">
        <f t="array" ref="K219">IF($D219="","",COUNT(IF(Inventory!$B$10:$B$1000=$B219,IF(Inventory!$C$10:$C$1000=$C219,IF(Inventory!$D$10:$D$1000=$D219,IF(Inventory!$J$10:$J$1000=wicr,1)))))+COUNT(IF(Inventory!$B$10:$B$1000=$B219,IF(Inventory!$C$10:$C$1000=$C219,IF(Inventory!$D$10:$D$1000=$D219,IF(Inventory!$J$10:$J$1000=wifr,1))))))</f>
        <v/>
      </c>
      <c r="L219" s="121" t="str">
        <f t="array" ref="L219">IF($D219="","",COUNT(IF(Inventory!$B$10:$B$1000=$B219,IF(Inventory!$C$10:$C$1000=$C219,IF(Inventory!$D$10:$D$1000=$D219,IF(Inventory!$J$10:$J$1000=wicr,IF(Inventory!$P$10:$P$1000=L$9,1))))))+COUNT(IF(Inventory!$B$10:$B$1000=$B219,IF(Inventory!$C$10:$C$1000=$C219,IF(Inventory!$D$10:$D$1000=$D219,IF(Inventory!$J$10:$J$1000=wifr,IF(Inventory!$P$10:$P$1000=L$9,1)))))))</f>
        <v/>
      </c>
      <c r="M219" s="121" t="str">
        <f t="array" ref="M219">IF($D219="","",COUNT(IF(Inventory!$B$10:$B$1000=$B219,IF(Inventory!$C$10:$C$1000=$C219,IF(Inventory!$D$10:$D$1000=$D219,IF(Inventory!$J$10:$J$1000=wicr,IF(Inventory!$P$10:$P$1000=M$9,1))))))+COUNT(IF(Inventory!$B$10:$B$1000=$B219,IF(Inventory!$C$10:$C$1000=$C219,IF(Inventory!$D$10:$D$1000=$D219,IF(Inventory!$J$10:$J$1000=wifr,IF(Inventory!$P$10:$P$1000=M$9,1)))))))</f>
        <v/>
      </c>
      <c r="N219" s="121" t="str">
        <f t="array" ref="N219">IF($D219="","",COUNT(IF(Inventory!$B$10:$B$1000=$B219,IF(Inventory!$C$10:$C$1000=$C219,IF(Inventory!$D$10:$D$1000=$D219,IF(Inventory!$J$10:$J$1000=wicr,IF(Inventory!$P$10:$P$1000=N$9,1))))))+COUNT(IF(Inventory!$B$10:$B$1000=$B219,IF(Inventory!$C$10:$C$1000=$C219,IF(Inventory!$D$10:$D$1000=$D219,IF(Inventory!$J$10:$J$1000=wifr,IF(Inventory!$P$10:$P$1000=N$9,1)))))))</f>
        <v/>
      </c>
      <c r="O219" s="121" t="str">
        <f t="array" ref="O219">IF($D219="","",COUNT(IF(Inventory!$B$10:$B$1000=$B219,IF(Inventory!$C$10:$C$1000=$C219,IF(Inventory!$D$10:$D$1000=$D219,IF(Inventory!$J$10:$J$1000=wicr,IF(Inventory!$P$10:$P$1000=O$9,1))))))+COUNT(IF(Inventory!$B$10:$B$1000=$B219,IF(Inventory!$C$10:$C$1000=$C219,IF(Inventory!$D$10:$D$1000=$D219,IF(Inventory!$J$10:$J$1000=wifr,IF(Inventory!$P$10:$P$1000=O$9,1)))))))</f>
        <v/>
      </c>
      <c r="P219" s="121" t="str">
        <f t="array" ref="P219">IF($D219="","",COUNT(IF(Inventory!$B$10:$B$1000=$B219,IF(Inventory!$C$10:$C$1000=$C219,IF(Inventory!$D$10:$D$1000=$D219,IF(Inventory!$J$10:$J$1000=wicr,IF(Inventory!$P$10:$P$1000=P$9,1))))))+COUNT(IF(Inventory!$B$10:$B$1000=$B219,IF(Inventory!$C$10:$C$1000=$C219,IF(Inventory!$D$10:$D$1000=$D219,IF(Inventory!$J$10:$J$1000=wifr,IF(Inventory!$P$10:$P$1000=P$9,1)))))))</f>
        <v/>
      </c>
      <c r="Q219" s="122" t="str">
        <f t="shared" si="35"/>
        <v/>
      </c>
      <c r="R219" s="121" t="str">
        <f t="array" ref="R219">IF($D219="","",COUNT(IF(Inventory!$B$10:$B$1000=$B219,IF(Inventory!$C$10:$C$1000=$C219,IF(Inventory!$D$10:$D$1000=$D219,IF(Inventory!$J$10:$J$1000=frig,1))))))</f>
        <v/>
      </c>
      <c r="S219" s="121" t="str">
        <f t="array" ref="S219">IF($D219="","",COUNT(IF(Inventory!$B$10:$B$1000=$B219,IF(Inventory!$C$10:$C$1000=$C219,IF(Inventory!$D$10:$D$1000=$D219,IF(Inventory!$J$10:$J$1000=frig,IF(Inventory!$P$10:$P$1000=S$9,1)))))))</f>
        <v/>
      </c>
      <c r="T219" s="121" t="str">
        <f t="array" ref="T219">IF($D219="","",COUNT(IF(Inventory!$B$10:$B$1000=$B219,IF(Inventory!$C$10:$C$1000=$C219,IF(Inventory!$D$10:$D$1000=$D219,IF(Inventory!$J$10:$J$1000=frig,IF(Inventory!$P$10:$P$1000=T$9,1)))))))</f>
        <v/>
      </c>
      <c r="U219" s="121" t="str">
        <f t="array" ref="U219">IF($D219="","",COUNT(IF(Inventory!$B$10:$B$1000=$B219,IF(Inventory!$C$10:$C$1000=$C219,IF(Inventory!$D$10:$D$1000=$D219,IF(Inventory!$J$10:$J$1000=frig,IF(Inventory!$P$10:$P$1000=U$9,1)))))))</f>
        <v/>
      </c>
      <c r="V219" s="121" t="str">
        <f t="array" ref="V219">IF($D219="","",COUNT(IF(Inventory!$B$10:$B$1000=$B219,IF(Inventory!$C$10:$C$1000=$C219,IF(Inventory!$D$10:$D$1000=$D219,IF(Inventory!$J$10:$J$1000=frig,IF(Inventory!$P$10:$P$1000=V$9,1)))))))</f>
        <v/>
      </c>
      <c r="W219" s="121" t="str">
        <f t="array" ref="W219">IF($D219="","",COUNT(IF(Inventory!$B$10:$B$1000=$B219,IF(Inventory!$C$10:$C$1000=$C219,IF(Inventory!$D$10:$D$1000=$D219,IF(Inventory!$J$10:$J$1000=frig,IF(Inventory!$P$10:$P$1000=W$9,1)))))))</f>
        <v/>
      </c>
      <c r="X219" s="122" t="str">
        <f t="shared" si="36"/>
        <v/>
      </c>
      <c r="Y219" s="121" t="str">
        <f t="array" ref="Y219">IF($D219="","",COUNT(IF(Inventory!$B$10:$B$1000=$B219,IF(Inventory!$C$10:$C$1000=$C219,IF(Inventory!$D$10:$D$1000=$D219,IF(Inventory!$J$10:$J$1000=freez,1))))))</f>
        <v/>
      </c>
      <c r="Z219" s="121" t="str">
        <f t="array" ref="Z219">IF($D219="","",COUNT(IF(Inventory!$B$10:$B$1000=$B219,IF(Inventory!$C$10:$C$1000=$C219,IF(Inventory!$D$10:$D$1000=$D219,IF(Inventory!$J$10:$J$1000=freez,IF(Inventory!$P$10:$P$1000=Z$9,1)))))))</f>
        <v/>
      </c>
      <c r="AA219" s="121" t="str">
        <f t="array" ref="AA219">IF($D219="","",COUNT(IF(Inventory!$B$10:$B$1000=$B219,IF(Inventory!$C$10:$C$1000=$C219,IF(Inventory!$D$10:$D$1000=$D219,IF(Inventory!$J$10:$J$1000=freez,IF(Inventory!$P$10:$P$1000=AA$9,1)))))))</f>
        <v/>
      </c>
      <c r="AB219" s="121" t="str">
        <f t="array" ref="AB219">IF($D219="","",COUNT(IF(Inventory!$B$10:$B$1000=$B219,IF(Inventory!$C$10:$C$1000=$C219,IF(Inventory!$D$10:$D$1000=$D219,IF(Inventory!$J$10:$J$1000=freez,IF(Inventory!$P$10:$P$1000=AB$9,1)))))))</f>
        <v/>
      </c>
      <c r="AC219" s="121" t="str">
        <f t="array" ref="AC219">IF($D219="","",COUNT(IF(Inventory!$B$10:$B$1000=$B219,IF(Inventory!$C$10:$C$1000=$C219,IF(Inventory!$D$10:$D$1000=$D219,IF(Inventory!$J$10:$J$1000=freez,IF(Inventory!$P$10:$P$1000=AC$9,1)))))))</f>
        <v/>
      </c>
      <c r="AD219" s="121" t="str">
        <f t="array" ref="AD219">IF($D219="","",COUNT(IF(Inventory!$B$10:$B$1000=$B219,IF(Inventory!$C$10:$C$1000=$C219,IF(Inventory!$D$10:$D$1000=$D219,IF(Inventory!$J$10:$J$1000=freez,IF(Inventory!$P$10:$P$1000=AD$9,1)))))))</f>
        <v/>
      </c>
      <c r="AE219" s="122" t="str">
        <f t="shared" si="37"/>
        <v/>
      </c>
      <c r="AF219" s="121" t="str">
        <f t="array" ref="AF219">IF($D219="","",SUM(IF(Inventory!$B$10:$B$1000=$B219,IF(Inventory!$C$10:$C$1000=$C219,IF(Inventory!$D$10:$D$1000=$D219,IF(Inventory!$J$10:$J$1000=frig,Inventory!$AC$10:$AC$1000)))))+SUM(IF(Inventory!$B$10:$B$1000=$B219,IF(Inventory!$C$10:$C$1000=$C219,IF(Inventory!$D$10:$D$1000=$D219,IF(Inventory!$J$10:$J$1000=wicr,Inventory!$AC$10:$AC$1000))))))</f>
        <v/>
      </c>
      <c r="AG219" s="121" t="str">
        <f t="array" ref="AG219">IF($D219="","",SUM(IF(Inventory!$B$10:$B$1000=$B219,IF(Inventory!$C$10:$C$1000=$C219,IF(Inventory!$D$10:$D$1000=$D219,IF(Inventory!$J$10:$J$1000=frig,IF(Inventory!$P$10:$P$1000=AG$9,Inventory!$AC$10:$AC$1000))))))+SUM(IF(Inventory!$B$10:$B$1000=$B219,IF(Inventory!$C$10:$C$1000=$C219,IF(Inventory!$D$10:$D$1000=$D219,IF(Inventory!$J$10:$J$1000=wicr,IF(Inventory!$P$10:$P$1000=AG$9,Inventory!$AC$10:$AC$1000)))))))</f>
        <v/>
      </c>
      <c r="AH219" s="121" t="str">
        <f t="array" ref="AH219">IF($D219="","",SUM(IF(Inventory!$B$10:$B$1000=$B219,IF(Inventory!$C$10:$C$1000=$C219,IF(Inventory!$D$10:$D$1000=$D219,IF(Inventory!$J$10:$J$1000=frig,IF(Inventory!$P$10:$P$1000=AH$9,Inventory!$AC$10:$AC$1000))))))+SUM(IF(Inventory!$B$10:$B$1000=$B219,IF(Inventory!$C$10:$C$1000=$C219,IF(Inventory!$D$10:$D$1000=$D219,IF(Inventory!$J$10:$J$1000=wicr,IF(Inventory!$P$10:$P$1000=AH$9,Inventory!$AC$10:$AC$1000)))))))</f>
        <v/>
      </c>
      <c r="AI219" s="121" t="str">
        <f t="array" ref="AI219">IF($D219="","",SUM(IF(Inventory!$B$10:$B$1000=$B219,IF(Inventory!$C$10:$C$1000=$C219,IF(Inventory!$D$10:$D$1000=$D219,IF(Inventory!$J$10:$J$1000=frig,IF(Inventory!$P$10:$P$1000=AI$9,Inventory!$AC$10:$AC$1000))))))+SUM(IF(Inventory!$B$10:$B$1000=$B219,IF(Inventory!$C$10:$C$1000=$C219,IF(Inventory!$D$10:$D$1000=$D219,IF(Inventory!$J$10:$J$1000=wicr,IF(Inventory!$P$10:$P$1000=AI$9,Inventory!$AC$10:$AC$1000)))))))</f>
        <v/>
      </c>
      <c r="AJ219" s="121" t="str">
        <f t="array" ref="AJ219">IF($D219="","",SUM(IF(Inventory!$B$10:$B$1000=$B219,IF(Inventory!$C$10:$C$1000=$C219,IF(Inventory!$D$10:$D$1000=$D219,IF(Inventory!$J$10:$J$1000=frig,IF(Inventory!$P$10:$P$1000=AJ$9,Inventory!$AC$10:$AC$1000))))))+SUM(IF(Inventory!$B$10:$B$1000=$B219,IF(Inventory!$C$10:$C$1000=$C219,IF(Inventory!$D$10:$D$1000=$D219,IF(Inventory!$J$10:$J$1000=wicr,IF(Inventory!$P$10:$P$1000=AJ$9,Inventory!$AC$10:$AC$1000)))))))</f>
        <v/>
      </c>
      <c r="AK219" s="121" t="str">
        <f t="array" ref="AK219">IF($D219="","",SUM(IF(Inventory!$B$10:$B$1000=$B219,IF(Inventory!$C$10:$C$1000=$C219,IF(Inventory!$D$10:$D$1000=$D219,IF(Inventory!$J$10:$J$1000=frig,IF(Inventory!$P$10:$P$1000=AK$9,Inventory!$AC$10:$AC$1000))))))+SUM(IF(Inventory!$B$10:$B$1000=$B219,IF(Inventory!$C$10:$C$1000=$C219,IF(Inventory!$D$10:$D$1000=$D219,IF(Inventory!$J$10:$J$1000=wicr,IF(Inventory!$P$10:$P$1000=AK$9,Inventory!$AC$10:$AC$1000)))))))</f>
        <v/>
      </c>
      <c r="AL219" s="123" t="str">
        <f t="shared" si="38"/>
        <v/>
      </c>
      <c r="AM219" s="121" t="str">
        <f t="array" ref="AM219">IF($D219="","",SUM(IF(Inventory!$B$10:$B$1000=$B219,IF(Inventory!$C$10:$C$1000=$C219,IF(Inventory!$D$10:$D$1000=$D219,IF(Inventory!$J$10:$J$1000=freez,Inventory!$AD$10:$AD$1000)))))+SUM(IF(Inventory!$B$10:$B$1000=$B219,IF(Inventory!$C$10:$C$1000=$C219,IF(Inventory!$D$10:$D$1000=$D219,IF(Inventory!$J$10:$J$1000=wifr,Inventory!$AD$10:$AD$1000))))))</f>
        <v/>
      </c>
      <c r="AN219" s="121" t="str">
        <f t="array" ref="AN219">IF($D219="","",SUM(IF(Inventory!$B$10:$B$1000=$B219,IF(Inventory!$C$10:$C$1000=$C219,IF(Inventory!$D$10:$D$1000=$D219,IF(Inventory!$J$10:$J$1000=freez,IF(Inventory!$P$10:$P$1000=AN$9,Inventory!$AD$10:$AD$1000))))))+SUM(IF(Inventory!$B$10:$B$1000=$B219,IF(Inventory!$C$10:$C$1000=$C219,IF(Inventory!$D$10:$D$1000=$D219,IF(Inventory!$J$10:$J$1000=wifr,IF(Inventory!$P$10:$P$1000=AN$9,Inventory!$AD$10:$AD$1000)))))))</f>
        <v/>
      </c>
      <c r="AO219" s="121" t="str">
        <f t="array" ref="AO219">IF($D219="","",SUM(IF(Inventory!$B$10:$B$1000=$B219,IF(Inventory!$C$10:$C$1000=$C219,IF(Inventory!$D$10:$D$1000=$D219,IF(Inventory!$J$10:$J$1000=freez,IF(Inventory!$P$10:$P$1000=AO$9,Inventory!$AD$10:$AD$1000))))))+SUM(IF(Inventory!$B$10:$B$1000=$B219,IF(Inventory!$C$10:$C$1000=$C219,IF(Inventory!$D$10:$D$1000=$D219,IF(Inventory!$J$10:$J$1000=wifr,IF(Inventory!$P$10:$P$1000=AO$9,Inventory!$AD$10:$AD$1000)))))))</f>
        <v/>
      </c>
      <c r="AP219" s="121" t="str">
        <f t="array" ref="AP219">IF($D219="","",SUM(IF(Inventory!$B$10:$B$1000=$B219,IF(Inventory!$C$10:$C$1000=$C219,IF(Inventory!$D$10:$D$1000=$D219,IF(Inventory!$J$10:$J$1000=freez,IF(Inventory!$P$10:$P$1000=AP$9,Inventory!$AD$10:$AD$1000))))))+SUM(IF(Inventory!$B$10:$B$1000=$B219,IF(Inventory!$C$10:$C$1000=$C219,IF(Inventory!$D$10:$D$1000=$D219,IF(Inventory!$J$10:$J$1000=wifr,IF(Inventory!$P$10:$P$1000=AP$9,Inventory!$AD$10:$AD$1000)))))))</f>
        <v/>
      </c>
      <c r="AQ219" s="121" t="str">
        <f t="array" ref="AQ219">IF($D219="","",SUM(IF(Inventory!$B$10:$B$1000=$B219,IF(Inventory!$C$10:$C$1000=$C219,IF(Inventory!$D$10:$D$1000=$D219,IF(Inventory!$J$10:$J$1000=freez,IF(Inventory!$P$10:$P$1000=AQ$9,Inventory!$AD$10:$AD$1000))))))+SUM(IF(Inventory!$B$10:$B$1000=$B219,IF(Inventory!$C$10:$C$1000=$C219,IF(Inventory!$D$10:$D$1000=$D219,IF(Inventory!$J$10:$J$1000=wifr,IF(Inventory!$P$10:$P$1000=AQ$9,Inventory!$AD$10:$AD$1000)))))))</f>
        <v/>
      </c>
      <c r="AR219" s="121" t="str">
        <f t="array" ref="AR219">IF($D219="","",SUM(IF(Inventory!$B$10:$B$1000=$B219,IF(Inventory!$C$10:$C$1000=$C219,IF(Inventory!$D$10:$D$1000=$D219,IF(Inventory!$J$10:$J$1000=freez,IF(Inventory!$P$10:$P$1000=AR$9,Inventory!$AD$10:$AD$1000))))))+SUM(IF(Inventory!$B$10:$B$1000=$B219,IF(Inventory!$C$10:$C$1000=$C219,IF(Inventory!$D$10:$D$1000=$D219,IF(Inventory!$J$10:$J$1000=wifr,IF(Inventory!$P$10:$P$1000=AR$9,Inventory!$AD$10:$AD$1000)))))))</f>
        <v/>
      </c>
      <c r="AS219" s="124" t="str">
        <f t="shared" si="39"/>
        <v/>
      </c>
      <c r="AU219" s="352"/>
      <c r="AV219" s="352"/>
      <c r="AX219" s="125">
        <f>IF($C219="",0,Prog!$H217*AX$6*($AU219+$AV219)/12000)</f>
        <v>0</v>
      </c>
      <c r="AY219" s="125">
        <f>IF($C219="",0,Prog!$H217*AY$6*($AU219+$AV219)/12000)</f>
        <v>0</v>
      </c>
      <c r="AZ219" s="121"/>
    </row>
    <row r="220" spans="1:52" ht="16.5" x14ac:dyDescent="0.3">
      <c r="A220" s="279" t="str">
        <f>IF(Prog!B218="","",Prog!B218)</f>
        <v/>
      </c>
      <c r="B220" s="279" t="str">
        <f>IF(Prog!C218="","",Prog!C218)</f>
        <v/>
      </c>
      <c r="C220" s="279" t="str">
        <f>IF(Prog!D218="","",Prog!D218)</f>
        <v/>
      </c>
      <c r="D220" s="120"/>
      <c r="E220" s="121" t="str">
        <f t="array" ref="E220">IF($D220="","",COUNT(IF(Inventory!$B$10:$B$1000=$B220,IF(Inventory!$C$10:$C$1000=$C220,IF(Inventory!$D$10:$D$1000=$D220,IF(Inventory!$P$10:$P$1000=E$9,1))))))</f>
        <v/>
      </c>
      <c r="F220" s="121" t="str">
        <f t="array" ref="F220">IF($D220="","",COUNT(IF(Inventory!$B$10:$B$1000=$B220,IF(Inventory!$C$10:$C$1000=$C220,IF(Inventory!$D$10:$D$1000=$D220,IF(Inventory!$P$10:$P$1000=F$9,1))))))</f>
        <v/>
      </c>
      <c r="G220" s="121" t="str">
        <f t="array" ref="G220">IF($D220="","",COUNT(IF(Inventory!$B$10:$B$1000=$B220,IF(Inventory!$C$10:$C$1000=$C220,IF(Inventory!$D$10:$D$1000=$D220,IF(Inventory!$P$10:$P$1000=G$9,1))))))</f>
        <v/>
      </c>
      <c r="H220" s="121" t="str">
        <f t="array" ref="H220">IF($D220="","",COUNT(IF(Inventory!$B$10:$B$1000=$B220,IF(Inventory!$C$10:$C$1000=$C220,IF(Inventory!$D$10:$D$1000=$D220,IF(Inventory!$P$10:$P$1000=H$9,1))))))</f>
        <v/>
      </c>
      <c r="I220" s="121" t="str">
        <f t="array" ref="I220">IF($D220="","",COUNT(IF(Inventory!$B$10:$B$1000=$B220,IF(Inventory!$C$10:$C$1000=$C220,IF(Inventory!$D$10:$D$1000=$D220,IF(Inventory!$P$10:$P$1000=I$9,1))))))</f>
        <v/>
      </c>
      <c r="J220" s="121">
        <f t="shared" si="34"/>
        <v>0</v>
      </c>
      <c r="K220" s="121" t="str">
        <f t="array" ref="K220">IF($D220="","",COUNT(IF(Inventory!$B$10:$B$1000=$B220,IF(Inventory!$C$10:$C$1000=$C220,IF(Inventory!$D$10:$D$1000=$D220,IF(Inventory!$J$10:$J$1000=wicr,1)))))+COUNT(IF(Inventory!$B$10:$B$1000=$B220,IF(Inventory!$C$10:$C$1000=$C220,IF(Inventory!$D$10:$D$1000=$D220,IF(Inventory!$J$10:$J$1000=wifr,1))))))</f>
        <v/>
      </c>
      <c r="L220" s="121" t="str">
        <f t="array" ref="L220">IF($D220="","",COUNT(IF(Inventory!$B$10:$B$1000=$B220,IF(Inventory!$C$10:$C$1000=$C220,IF(Inventory!$D$10:$D$1000=$D220,IF(Inventory!$J$10:$J$1000=wicr,IF(Inventory!$P$10:$P$1000=L$9,1))))))+COUNT(IF(Inventory!$B$10:$B$1000=$B220,IF(Inventory!$C$10:$C$1000=$C220,IF(Inventory!$D$10:$D$1000=$D220,IF(Inventory!$J$10:$J$1000=wifr,IF(Inventory!$P$10:$P$1000=L$9,1)))))))</f>
        <v/>
      </c>
      <c r="M220" s="121" t="str">
        <f t="array" ref="M220">IF($D220="","",COUNT(IF(Inventory!$B$10:$B$1000=$B220,IF(Inventory!$C$10:$C$1000=$C220,IF(Inventory!$D$10:$D$1000=$D220,IF(Inventory!$J$10:$J$1000=wicr,IF(Inventory!$P$10:$P$1000=M$9,1))))))+COUNT(IF(Inventory!$B$10:$B$1000=$B220,IF(Inventory!$C$10:$C$1000=$C220,IF(Inventory!$D$10:$D$1000=$D220,IF(Inventory!$J$10:$J$1000=wifr,IF(Inventory!$P$10:$P$1000=M$9,1)))))))</f>
        <v/>
      </c>
      <c r="N220" s="121" t="str">
        <f t="array" ref="N220">IF($D220="","",COUNT(IF(Inventory!$B$10:$B$1000=$B220,IF(Inventory!$C$10:$C$1000=$C220,IF(Inventory!$D$10:$D$1000=$D220,IF(Inventory!$J$10:$J$1000=wicr,IF(Inventory!$P$10:$P$1000=N$9,1))))))+COUNT(IF(Inventory!$B$10:$B$1000=$B220,IF(Inventory!$C$10:$C$1000=$C220,IF(Inventory!$D$10:$D$1000=$D220,IF(Inventory!$J$10:$J$1000=wifr,IF(Inventory!$P$10:$P$1000=N$9,1)))))))</f>
        <v/>
      </c>
      <c r="O220" s="121" t="str">
        <f t="array" ref="O220">IF($D220="","",COUNT(IF(Inventory!$B$10:$B$1000=$B220,IF(Inventory!$C$10:$C$1000=$C220,IF(Inventory!$D$10:$D$1000=$D220,IF(Inventory!$J$10:$J$1000=wicr,IF(Inventory!$P$10:$P$1000=O$9,1))))))+COUNT(IF(Inventory!$B$10:$B$1000=$B220,IF(Inventory!$C$10:$C$1000=$C220,IF(Inventory!$D$10:$D$1000=$D220,IF(Inventory!$J$10:$J$1000=wifr,IF(Inventory!$P$10:$P$1000=O$9,1)))))))</f>
        <v/>
      </c>
      <c r="P220" s="121" t="str">
        <f t="array" ref="P220">IF($D220="","",COUNT(IF(Inventory!$B$10:$B$1000=$B220,IF(Inventory!$C$10:$C$1000=$C220,IF(Inventory!$D$10:$D$1000=$D220,IF(Inventory!$J$10:$J$1000=wicr,IF(Inventory!$P$10:$P$1000=P$9,1))))))+COUNT(IF(Inventory!$B$10:$B$1000=$B220,IF(Inventory!$C$10:$C$1000=$C220,IF(Inventory!$D$10:$D$1000=$D220,IF(Inventory!$J$10:$J$1000=wifr,IF(Inventory!$P$10:$P$1000=P$9,1)))))))</f>
        <v/>
      </c>
      <c r="Q220" s="122" t="str">
        <f t="shared" si="35"/>
        <v/>
      </c>
      <c r="R220" s="121" t="str">
        <f t="array" ref="R220">IF($D220="","",COUNT(IF(Inventory!$B$10:$B$1000=$B220,IF(Inventory!$C$10:$C$1000=$C220,IF(Inventory!$D$10:$D$1000=$D220,IF(Inventory!$J$10:$J$1000=frig,1))))))</f>
        <v/>
      </c>
      <c r="S220" s="121" t="str">
        <f t="array" ref="S220">IF($D220="","",COUNT(IF(Inventory!$B$10:$B$1000=$B220,IF(Inventory!$C$10:$C$1000=$C220,IF(Inventory!$D$10:$D$1000=$D220,IF(Inventory!$J$10:$J$1000=frig,IF(Inventory!$P$10:$P$1000=S$9,1)))))))</f>
        <v/>
      </c>
      <c r="T220" s="121" t="str">
        <f t="array" ref="T220">IF($D220="","",COUNT(IF(Inventory!$B$10:$B$1000=$B220,IF(Inventory!$C$10:$C$1000=$C220,IF(Inventory!$D$10:$D$1000=$D220,IF(Inventory!$J$10:$J$1000=frig,IF(Inventory!$P$10:$P$1000=T$9,1)))))))</f>
        <v/>
      </c>
      <c r="U220" s="121" t="str">
        <f t="array" ref="U220">IF($D220="","",COUNT(IF(Inventory!$B$10:$B$1000=$B220,IF(Inventory!$C$10:$C$1000=$C220,IF(Inventory!$D$10:$D$1000=$D220,IF(Inventory!$J$10:$J$1000=frig,IF(Inventory!$P$10:$P$1000=U$9,1)))))))</f>
        <v/>
      </c>
      <c r="V220" s="121" t="str">
        <f t="array" ref="V220">IF($D220="","",COUNT(IF(Inventory!$B$10:$B$1000=$B220,IF(Inventory!$C$10:$C$1000=$C220,IF(Inventory!$D$10:$D$1000=$D220,IF(Inventory!$J$10:$J$1000=frig,IF(Inventory!$P$10:$P$1000=V$9,1)))))))</f>
        <v/>
      </c>
      <c r="W220" s="121" t="str">
        <f t="array" ref="W220">IF($D220="","",COUNT(IF(Inventory!$B$10:$B$1000=$B220,IF(Inventory!$C$10:$C$1000=$C220,IF(Inventory!$D$10:$D$1000=$D220,IF(Inventory!$J$10:$J$1000=frig,IF(Inventory!$P$10:$P$1000=W$9,1)))))))</f>
        <v/>
      </c>
      <c r="X220" s="122" t="str">
        <f t="shared" si="36"/>
        <v/>
      </c>
      <c r="Y220" s="121" t="str">
        <f t="array" ref="Y220">IF($D220="","",COUNT(IF(Inventory!$B$10:$B$1000=$B220,IF(Inventory!$C$10:$C$1000=$C220,IF(Inventory!$D$10:$D$1000=$D220,IF(Inventory!$J$10:$J$1000=freez,1))))))</f>
        <v/>
      </c>
      <c r="Z220" s="121" t="str">
        <f t="array" ref="Z220">IF($D220="","",COUNT(IF(Inventory!$B$10:$B$1000=$B220,IF(Inventory!$C$10:$C$1000=$C220,IF(Inventory!$D$10:$D$1000=$D220,IF(Inventory!$J$10:$J$1000=freez,IF(Inventory!$P$10:$P$1000=Z$9,1)))))))</f>
        <v/>
      </c>
      <c r="AA220" s="121" t="str">
        <f t="array" ref="AA220">IF($D220="","",COUNT(IF(Inventory!$B$10:$B$1000=$B220,IF(Inventory!$C$10:$C$1000=$C220,IF(Inventory!$D$10:$D$1000=$D220,IF(Inventory!$J$10:$J$1000=freez,IF(Inventory!$P$10:$P$1000=AA$9,1)))))))</f>
        <v/>
      </c>
      <c r="AB220" s="121" t="str">
        <f t="array" ref="AB220">IF($D220="","",COUNT(IF(Inventory!$B$10:$B$1000=$B220,IF(Inventory!$C$10:$C$1000=$C220,IF(Inventory!$D$10:$D$1000=$D220,IF(Inventory!$J$10:$J$1000=freez,IF(Inventory!$P$10:$P$1000=AB$9,1)))))))</f>
        <v/>
      </c>
      <c r="AC220" s="121" t="str">
        <f t="array" ref="AC220">IF($D220="","",COUNT(IF(Inventory!$B$10:$B$1000=$B220,IF(Inventory!$C$10:$C$1000=$C220,IF(Inventory!$D$10:$D$1000=$D220,IF(Inventory!$J$10:$J$1000=freez,IF(Inventory!$P$10:$P$1000=AC$9,1)))))))</f>
        <v/>
      </c>
      <c r="AD220" s="121" t="str">
        <f t="array" ref="AD220">IF($D220="","",COUNT(IF(Inventory!$B$10:$B$1000=$B220,IF(Inventory!$C$10:$C$1000=$C220,IF(Inventory!$D$10:$D$1000=$D220,IF(Inventory!$J$10:$J$1000=freez,IF(Inventory!$P$10:$P$1000=AD$9,1)))))))</f>
        <v/>
      </c>
      <c r="AE220" s="122" t="str">
        <f t="shared" si="37"/>
        <v/>
      </c>
      <c r="AF220" s="121" t="str">
        <f t="array" ref="AF220">IF($D220="","",SUM(IF(Inventory!$B$10:$B$1000=$B220,IF(Inventory!$C$10:$C$1000=$C220,IF(Inventory!$D$10:$D$1000=$D220,IF(Inventory!$J$10:$J$1000=frig,Inventory!$AC$10:$AC$1000)))))+SUM(IF(Inventory!$B$10:$B$1000=$B220,IF(Inventory!$C$10:$C$1000=$C220,IF(Inventory!$D$10:$D$1000=$D220,IF(Inventory!$J$10:$J$1000=wicr,Inventory!$AC$10:$AC$1000))))))</f>
        <v/>
      </c>
      <c r="AG220" s="121" t="str">
        <f t="array" ref="AG220">IF($D220="","",SUM(IF(Inventory!$B$10:$B$1000=$B220,IF(Inventory!$C$10:$C$1000=$C220,IF(Inventory!$D$10:$D$1000=$D220,IF(Inventory!$J$10:$J$1000=frig,IF(Inventory!$P$10:$P$1000=AG$9,Inventory!$AC$10:$AC$1000))))))+SUM(IF(Inventory!$B$10:$B$1000=$B220,IF(Inventory!$C$10:$C$1000=$C220,IF(Inventory!$D$10:$D$1000=$D220,IF(Inventory!$J$10:$J$1000=wicr,IF(Inventory!$P$10:$P$1000=AG$9,Inventory!$AC$10:$AC$1000)))))))</f>
        <v/>
      </c>
      <c r="AH220" s="121" t="str">
        <f t="array" ref="AH220">IF($D220="","",SUM(IF(Inventory!$B$10:$B$1000=$B220,IF(Inventory!$C$10:$C$1000=$C220,IF(Inventory!$D$10:$D$1000=$D220,IF(Inventory!$J$10:$J$1000=frig,IF(Inventory!$P$10:$P$1000=AH$9,Inventory!$AC$10:$AC$1000))))))+SUM(IF(Inventory!$B$10:$B$1000=$B220,IF(Inventory!$C$10:$C$1000=$C220,IF(Inventory!$D$10:$D$1000=$D220,IF(Inventory!$J$10:$J$1000=wicr,IF(Inventory!$P$10:$P$1000=AH$9,Inventory!$AC$10:$AC$1000)))))))</f>
        <v/>
      </c>
      <c r="AI220" s="121" t="str">
        <f t="array" ref="AI220">IF($D220="","",SUM(IF(Inventory!$B$10:$B$1000=$B220,IF(Inventory!$C$10:$C$1000=$C220,IF(Inventory!$D$10:$D$1000=$D220,IF(Inventory!$J$10:$J$1000=frig,IF(Inventory!$P$10:$P$1000=AI$9,Inventory!$AC$10:$AC$1000))))))+SUM(IF(Inventory!$B$10:$B$1000=$B220,IF(Inventory!$C$10:$C$1000=$C220,IF(Inventory!$D$10:$D$1000=$D220,IF(Inventory!$J$10:$J$1000=wicr,IF(Inventory!$P$10:$P$1000=AI$9,Inventory!$AC$10:$AC$1000)))))))</f>
        <v/>
      </c>
      <c r="AJ220" s="121" t="str">
        <f t="array" ref="AJ220">IF($D220="","",SUM(IF(Inventory!$B$10:$B$1000=$B220,IF(Inventory!$C$10:$C$1000=$C220,IF(Inventory!$D$10:$D$1000=$D220,IF(Inventory!$J$10:$J$1000=frig,IF(Inventory!$P$10:$P$1000=AJ$9,Inventory!$AC$10:$AC$1000))))))+SUM(IF(Inventory!$B$10:$B$1000=$B220,IF(Inventory!$C$10:$C$1000=$C220,IF(Inventory!$D$10:$D$1000=$D220,IF(Inventory!$J$10:$J$1000=wicr,IF(Inventory!$P$10:$P$1000=AJ$9,Inventory!$AC$10:$AC$1000)))))))</f>
        <v/>
      </c>
      <c r="AK220" s="121" t="str">
        <f t="array" ref="AK220">IF($D220="","",SUM(IF(Inventory!$B$10:$B$1000=$B220,IF(Inventory!$C$10:$C$1000=$C220,IF(Inventory!$D$10:$D$1000=$D220,IF(Inventory!$J$10:$J$1000=frig,IF(Inventory!$P$10:$P$1000=AK$9,Inventory!$AC$10:$AC$1000))))))+SUM(IF(Inventory!$B$10:$B$1000=$B220,IF(Inventory!$C$10:$C$1000=$C220,IF(Inventory!$D$10:$D$1000=$D220,IF(Inventory!$J$10:$J$1000=wicr,IF(Inventory!$P$10:$P$1000=AK$9,Inventory!$AC$10:$AC$1000)))))))</f>
        <v/>
      </c>
      <c r="AL220" s="123" t="str">
        <f t="shared" si="38"/>
        <v/>
      </c>
      <c r="AM220" s="121" t="str">
        <f t="array" ref="AM220">IF($D220="","",SUM(IF(Inventory!$B$10:$B$1000=$B220,IF(Inventory!$C$10:$C$1000=$C220,IF(Inventory!$D$10:$D$1000=$D220,IF(Inventory!$J$10:$J$1000=freez,Inventory!$AD$10:$AD$1000)))))+SUM(IF(Inventory!$B$10:$B$1000=$B220,IF(Inventory!$C$10:$C$1000=$C220,IF(Inventory!$D$10:$D$1000=$D220,IF(Inventory!$J$10:$J$1000=wifr,Inventory!$AD$10:$AD$1000))))))</f>
        <v/>
      </c>
      <c r="AN220" s="121" t="str">
        <f t="array" ref="AN220">IF($D220="","",SUM(IF(Inventory!$B$10:$B$1000=$B220,IF(Inventory!$C$10:$C$1000=$C220,IF(Inventory!$D$10:$D$1000=$D220,IF(Inventory!$J$10:$J$1000=freez,IF(Inventory!$P$10:$P$1000=AN$9,Inventory!$AD$10:$AD$1000))))))+SUM(IF(Inventory!$B$10:$B$1000=$B220,IF(Inventory!$C$10:$C$1000=$C220,IF(Inventory!$D$10:$D$1000=$D220,IF(Inventory!$J$10:$J$1000=wifr,IF(Inventory!$P$10:$P$1000=AN$9,Inventory!$AD$10:$AD$1000)))))))</f>
        <v/>
      </c>
      <c r="AO220" s="121" t="str">
        <f t="array" ref="AO220">IF($D220="","",SUM(IF(Inventory!$B$10:$B$1000=$B220,IF(Inventory!$C$10:$C$1000=$C220,IF(Inventory!$D$10:$D$1000=$D220,IF(Inventory!$J$10:$J$1000=freez,IF(Inventory!$P$10:$P$1000=AO$9,Inventory!$AD$10:$AD$1000))))))+SUM(IF(Inventory!$B$10:$B$1000=$B220,IF(Inventory!$C$10:$C$1000=$C220,IF(Inventory!$D$10:$D$1000=$D220,IF(Inventory!$J$10:$J$1000=wifr,IF(Inventory!$P$10:$P$1000=AO$9,Inventory!$AD$10:$AD$1000)))))))</f>
        <v/>
      </c>
      <c r="AP220" s="121" t="str">
        <f t="array" ref="AP220">IF($D220="","",SUM(IF(Inventory!$B$10:$B$1000=$B220,IF(Inventory!$C$10:$C$1000=$C220,IF(Inventory!$D$10:$D$1000=$D220,IF(Inventory!$J$10:$J$1000=freez,IF(Inventory!$P$10:$P$1000=AP$9,Inventory!$AD$10:$AD$1000))))))+SUM(IF(Inventory!$B$10:$B$1000=$B220,IF(Inventory!$C$10:$C$1000=$C220,IF(Inventory!$D$10:$D$1000=$D220,IF(Inventory!$J$10:$J$1000=wifr,IF(Inventory!$P$10:$P$1000=AP$9,Inventory!$AD$10:$AD$1000)))))))</f>
        <v/>
      </c>
      <c r="AQ220" s="121" t="str">
        <f t="array" ref="AQ220">IF($D220="","",SUM(IF(Inventory!$B$10:$B$1000=$B220,IF(Inventory!$C$10:$C$1000=$C220,IF(Inventory!$D$10:$D$1000=$D220,IF(Inventory!$J$10:$J$1000=freez,IF(Inventory!$P$10:$P$1000=AQ$9,Inventory!$AD$10:$AD$1000))))))+SUM(IF(Inventory!$B$10:$B$1000=$B220,IF(Inventory!$C$10:$C$1000=$C220,IF(Inventory!$D$10:$D$1000=$D220,IF(Inventory!$J$10:$J$1000=wifr,IF(Inventory!$P$10:$P$1000=AQ$9,Inventory!$AD$10:$AD$1000)))))))</f>
        <v/>
      </c>
      <c r="AR220" s="121" t="str">
        <f t="array" ref="AR220">IF($D220="","",SUM(IF(Inventory!$B$10:$B$1000=$B220,IF(Inventory!$C$10:$C$1000=$C220,IF(Inventory!$D$10:$D$1000=$D220,IF(Inventory!$J$10:$J$1000=freez,IF(Inventory!$P$10:$P$1000=AR$9,Inventory!$AD$10:$AD$1000))))))+SUM(IF(Inventory!$B$10:$B$1000=$B220,IF(Inventory!$C$10:$C$1000=$C220,IF(Inventory!$D$10:$D$1000=$D220,IF(Inventory!$J$10:$J$1000=wifr,IF(Inventory!$P$10:$P$1000=AR$9,Inventory!$AD$10:$AD$1000)))))))</f>
        <v/>
      </c>
      <c r="AS220" s="124" t="str">
        <f t="shared" si="39"/>
        <v/>
      </c>
      <c r="AU220" s="352"/>
      <c r="AV220" s="352"/>
      <c r="AX220" s="125">
        <f>IF($C220="",0,Prog!$H218*AX$6*($AU220+$AV220)/12000)</f>
        <v>0</v>
      </c>
      <c r="AY220" s="125">
        <f>IF($C220="",0,Prog!$H218*AY$6*($AU220+$AV220)/12000)</f>
        <v>0</v>
      </c>
      <c r="AZ220" s="121"/>
    </row>
    <row r="221" spans="1:52" ht="16.5" x14ac:dyDescent="0.3">
      <c r="A221" s="279" t="str">
        <f>IF(Prog!B219="","",Prog!B219)</f>
        <v/>
      </c>
      <c r="B221" s="279" t="str">
        <f>IF(Prog!C219="","",Prog!C219)</f>
        <v/>
      </c>
      <c r="C221" s="279" t="str">
        <f>IF(Prog!D219="","",Prog!D219)</f>
        <v/>
      </c>
      <c r="D221" s="120"/>
      <c r="E221" s="121" t="str">
        <f t="array" ref="E221">IF($D221="","",COUNT(IF(Inventory!$B$10:$B$1000=$B221,IF(Inventory!$C$10:$C$1000=$C221,IF(Inventory!$D$10:$D$1000=$D221,IF(Inventory!$P$10:$P$1000=E$9,1))))))</f>
        <v/>
      </c>
      <c r="F221" s="121" t="str">
        <f t="array" ref="F221">IF($D221="","",COUNT(IF(Inventory!$B$10:$B$1000=$B221,IF(Inventory!$C$10:$C$1000=$C221,IF(Inventory!$D$10:$D$1000=$D221,IF(Inventory!$P$10:$P$1000=F$9,1))))))</f>
        <v/>
      </c>
      <c r="G221" s="121" t="str">
        <f t="array" ref="G221">IF($D221="","",COUNT(IF(Inventory!$B$10:$B$1000=$B221,IF(Inventory!$C$10:$C$1000=$C221,IF(Inventory!$D$10:$D$1000=$D221,IF(Inventory!$P$10:$P$1000=G$9,1))))))</f>
        <v/>
      </c>
      <c r="H221" s="121" t="str">
        <f t="array" ref="H221">IF($D221="","",COUNT(IF(Inventory!$B$10:$B$1000=$B221,IF(Inventory!$C$10:$C$1000=$C221,IF(Inventory!$D$10:$D$1000=$D221,IF(Inventory!$P$10:$P$1000=H$9,1))))))</f>
        <v/>
      </c>
      <c r="I221" s="121" t="str">
        <f t="array" ref="I221">IF($D221="","",COUNT(IF(Inventory!$B$10:$B$1000=$B221,IF(Inventory!$C$10:$C$1000=$C221,IF(Inventory!$D$10:$D$1000=$D221,IF(Inventory!$P$10:$P$1000=I$9,1))))))</f>
        <v/>
      </c>
      <c r="J221" s="121">
        <f t="shared" si="34"/>
        <v>0</v>
      </c>
      <c r="K221" s="121" t="str">
        <f t="array" ref="K221">IF($D221="","",COUNT(IF(Inventory!$B$10:$B$1000=$B221,IF(Inventory!$C$10:$C$1000=$C221,IF(Inventory!$D$10:$D$1000=$D221,IF(Inventory!$J$10:$J$1000=wicr,1)))))+COUNT(IF(Inventory!$B$10:$B$1000=$B221,IF(Inventory!$C$10:$C$1000=$C221,IF(Inventory!$D$10:$D$1000=$D221,IF(Inventory!$J$10:$J$1000=wifr,1))))))</f>
        <v/>
      </c>
      <c r="L221" s="121" t="str">
        <f t="array" ref="L221">IF($D221="","",COUNT(IF(Inventory!$B$10:$B$1000=$B221,IF(Inventory!$C$10:$C$1000=$C221,IF(Inventory!$D$10:$D$1000=$D221,IF(Inventory!$J$10:$J$1000=wicr,IF(Inventory!$P$10:$P$1000=L$9,1))))))+COUNT(IF(Inventory!$B$10:$B$1000=$B221,IF(Inventory!$C$10:$C$1000=$C221,IF(Inventory!$D$10:$D$1000=$D221,IF(Inventory!$J$10:$J$1000=wifr,IF(Inventory!$P$10:$P$1000=L$9,1)))))))</f>
        <v/>
      </c>
      <c r="M221" s="121" t="str">
        <f t="array" ref="M221">IF($D221="","",COUNT(IF(Inventory!$B$10:$B$1000=$B221,IF(Inventory!$C$10:$C$1000=$C221,IF(Inventory!$D$10:$D$1000=$D221,IF(Inventory!$J$10:$J$1000=wicr,IF(Inventory!$P$10:$P$1000=M$9,1))))))+COUNT(IF(Inventory!$B$10:$B$1000=$B221,IF(Inventory!$C$10:$C$1000=$C221,IF(Inventory!$D$10:$D$1000=$D221,IF(Inventory!$J$10:$J$1000=wifr,IF(Inventory!$P$10:$P$1000=M$9,1)))))))</f>
        <v/>
      </c>
      <c r="N221" s="121" t="str">
        <f t="array" ref="N221">IF($D221="","",COUNT(IF(Inventory!$B$10:$B$1000=$B221,IF(Inventory!$C$10:$C$1000=$C221,IF(Inventory!$D$10:$D$1000=$D221,IF(Inventory!$J$10:$J$1000=wicr,IF(Inventory!$P$10:$P$1000=N$9,1))))))+COUNT(IF(Inventory!$B$10:$B$1000=$B221,IF(Inventory!$C$10:$C$1000=$C221,IF(Inventory!$D$10:$D$1000=$D221,IF(Inventory!$J$10:$J$1000=wifr,IF(Inventory!$P$10:$P$1000=N$9,1)))))))</f>
        <v/>
      </c>
      <c r="O221" s="121" t="str">
        <f t="array" ref="O221">IF($D221="","",COUNT(IF(Inventory!$B$10:$B$1000=$B221,IF(Inventory!$C$10:$C$1000=$C221,IF(Inventory!$D$10:$D$1000=$D221,IF(Inventory!$J$10:$J$1000=wicr,IF(Inventory!$P$10:$P$1000=O$9,1))))))+COUNT(IF(Inventory!$B$10:$B$1000=$B221,IF(Inventory!$C$10:$C$1000=$C221,IF(Inventory!$D$10:$D$1000=$D221,IF(Inventory!$J$10:$J$1000=wifr,IF(Inventory!$P$10:$P$1000=O$9,1)))))))</f>
        <v/>
      </c>
      <c r="P221" s="121" t="str">
        <f t="array" ref="P221">IF($D221="","",COUNT(IF(Inventory!$B$10:$B$1000=$B221,IF(Inventory!$C$10:$C$1000=$C221,IF(Inventory!$D$10:$D$1000=$D221,IF(Inventory!$J$10:$J$1000=wicr,IF(Inventory!$P$10:$P$1000=P$9,1))))))+COUNT(IF(Inventory!$B$10:$B$1000=$B221,IF(Inventory!$C$10:$C$1000=$C221,IF(Inventory!$D$10:$D$1000=$D221,IF(Inventory!$J$10:$J$1000=wifr,IF(Inventory!$P$10:$P$1000=P$9,1)))))))</f>
        <v/>
      </c>
      <c r="Q221" s="122" t="str">
        <f t="shared" si="35"/>
        <v/>
      </c>
      <c r="R221" s="121" t="str">
        <f t="array" ref="R221">IF($D221="","",COUNT(IF(Inventory!$B$10:$B$1000=$B221,IF(Inventory!$C$10:$C$1000=$C221,IF(Inventory!$D$10:$D$1000=$D221,IF(Inventory!$J$10:$J$1000=frig,1))))))</f>
        <v/>
      </c>
      <c r="S221" s="121" t="str">
        <f t="array" ref="S221">IF($D221="","",COUNT(IF(Inventory!$B$10:$B$1000=$B221,IF(Inventory!$C$10:$C$1000=$C221,IF(Inventory!$D$10:$D$1000=$D221,IF(Inventory!$J$10:$J$1000=frig,IF(Inventory!$P$10:$P$1000=S$9,1)))))))</f>
        <v/>
      </c>
      <c r="T221" s="121" t="str">
        <f t="array" ref="T221">IF($D221="","",COUNT(IF(Inventory!$B$10:$B$1000=$B221,IF(Inventory!$C$10:$C$1000=$C221,IF(Inventory!$D$10:$D$1000=$D221,IF(Inventory!$J$10:$J$1000=frig,IF(Inventory!$P$10:$P$1000=T$9,1)))))))</f>
        <v/>
      </c>
      <c r="U221" s="121" t="str">
        <f t="array" ref="U221">IF($D221="","",COUNT(IF(Inventory!$B$10:$B$1000=$B221,IF(Inventory!$C$10:$C$1000=$C221,IF(Inventory!$D$10:$D$1000=$D221,IF(Inventory!$J$10:$J$1000=frig,IF(Inventory!$P$10:$P$1000=U$9,1)))))))</f>
        <v/>
      </c>
      <c r="V221" s="121" t="str">
        <f t="array" ref="V221">IF($D221="","",COUNT(IF(Inventory!$B$10:$B$1000=$B221,IF(Inventory!$C$10:$C$1000=$C221,IF(Inventory!$D$10:$D$1000=$D221,IF(Inventory!$J$10:$J$1000=frig,IF(Inventory!$P$10:$P$1000=V$9,1)))))))</f>
        <v/>
      </c>
      <c r="W221" s="121" t="str">
        <f t="array" ref="W221">IF($D221="","",COUNT(IF(Inventory!$B$10:$B$1000=$B221,IF(Inventory!$C$10:$C$1000=$C221,IF(Inventory!$D$10:$D$1000=$D221,IF(Inventory!$J$10:$J$1000=frig,IF(Inventory!$P$10:$P$1000=W$9,1)))))))</f>
        <v/>
      </c>
      <c r="X221" s="122" t="str">
        <f t="shared" si="36"/>
        <v/>
      </c>
      <c r="Y221" s="121" t="str">
        <f t="array" ref="Y221">IF($D221="","",COUNT(IF(Inventory!$B$10:$B$1000=$B221,IF(Inventory!$C$10:$C$1000=$C221,IF(Inventory!$D$10:$D$1000=$D221,IF(Inventory!$J$10:$J$1000=freez,1))))))</f>
        <v/>
      </c>
      <c r="Z221" s="121" t="str">
        <f t="array" ref="Z221">IF($D221="","",COUNT(IF(Inventory!$B$10:$B$1000=$B221,IF(Inventory!$C$10:$C$1000=$C221,IF(Inventory!$D$10:$D$1000=$D221,IF(Inventory!$J$10:$J$1000=freez,IF(Inventory!$P$10:$P$1000=Z$9,1)))))))</f>
        <v/>
      </c>
      <c r="AA221" s="121" t="str">
        <f t="array" ref="AA221">IF($D221="","",COUNT(IF(Inventory!$B$10:$B$1000=$B221,IF(Inventory!$C$10:$C$1000=$C221,IF(Inventory!$D$10:$D$1000=$D221,IF(Inventory!$J$10:$J$1000=freez,IF(Inventory!$P$10:$P$1000=AA$9,1)))))))</f>
        <v/>
      </c>
      <c r="AB221" s="121" t="str">
        <f t="array" ref="AB221">IF($D221="","",COUNT(IF(Inventory!$B$10:$B$1000=$B221,IF(Inventory!$C$10:$C$1000=$C221,IF(Inventory!$D$10:$D$1000=$D221,IF(Inventory!$J$10:$J$1000=freez,IF(Inventory!$P$10:$P$1000=AB$9,1)))))))</f>
        <v/>
      </c>
      <c r="AC221" s="121" t="str">
        <f t="array" ref="AC221">IF($D221="","",COUNT(IF(Inventory!$B$10:$B$1000=$B221,IF(Inventory!$C$10:$C$1000=$C221,IF(Inventory!$D$10:$D$1000=$D221,IF(Inventory!$J$10:$J$1000=freez,IF(Inventory!$P$10:$P$1000=AC$9,1)))))))</f>
        <v/>
      </c>
      <c r="AD221" s="121" t="str">
        <f t="array" ref="AD221">IF($D221="","",COUNT(IF(Inventory!$B$10:$B$1000=$B221,IF(Inventory!$C$10:$C$1000=$C221,IF(Inventory!$D$10:$D$1000=$D221,IF(Inventory!$J$10:$J$1000=freez,IF(Inventory!$P$10:$P$1000=AD$9,1)))))))</f>
        <v/>
      </c>
      <c r="AE221" s="122" t="str">
        <f t="shared" si="37"/>
        <v/>
      </c>
      <c r="AF221" s="121" t="str">
        <f t="array" ref="AF221">IF($D221="","",SUM(IF(Inventory!$B$10:$B$1000=$B221,IF(Inventory!$C$10:$C$1000=$C221,IF(Inventory!$D$10:$D$1000=$D221,IF(Inventory!$J$10:$J$1000=frig,Inventory!$AC$10:$AC$1000)))))+SUM(IF(Inventory!$B$10:$B$1000=$B221,IF(Inventory!$C$10:$C$1000=$C221,IF(Inventory!$D$10:$D$1000=$D221,IF(Inventory!$J$10:$J$1000=wicr,Inventory!$AC$10:$AC$1000))))))</f>
        <v/>
      </c>
      <c r="AG221" s="121" t="str">
        <f t="array" ref="AG221">IF($D221="","",SUM(IF(Inventory!$B$10:$B$1000=$B221,IF(Inventory!$C$10:$C$1000=$C221,IF(Inventory!$D$10:$D$1000=$D221,IF(Inventory!$J$10:$J$1000=frig,IF(Inventory!$P$10:$P$1000=AG$9,Inventory!$AC$10:$AC$1000))))))+SUM(IF(Inventory!$B$10:$B$1000=$B221,IF(Inventory!$C$10:$C$1000=$C221,IF(Inventory!$D$10:$D$1000=$D221,IF(Inventory!$J$10:$J$1000=wicr,IF(Inventory!$P$10:$P$1000=AG$9,Inventory!$AC$10:$AC$1000)))))))</f>
        <v/>
      </c>
      <c r="AH221" s="121" t="str">
        <f t="array" ref="AH221">IF($D221="","",SUM(IF(Inventory!$B$10:$B$1000=$B221,IF(Inventory!$C$10:$C$1000=$C221,IF(Inventory!$D$10:$D$1000=$D221,IF(Inventory!$J$10:$J$1000=frig,IF(Inventory!$P$10:$P$1000=AH$9,Inventory!$AC$10:$AC$1000))))))+SUM(IF(Inventory!$B$10:$B$1000=$B221,IF(Inventory!$C$10:$C$1000=$C221,IF(Inventory!$D$10:$D$1000=$D221,IF(Inventory!$J$10:$J$1000=wicr,IF(Inventory!$P$10:$P$1000=AH$9,Inventory!$AC$10:$AC$1000)))))))</f>
        <v/>
      </c>
      <c r="AI221" s="121" t="str">
        <f t="array" ref="AI221">IF($D221="","",SUM(IF(Inventory!$B$10:$B$1000=$B221,IF(Inventory!$C$10:$C$1000=$C221,IF(Inventory!$D$10:$D$1000=$D221,IF(Inventory!$J$10:$J$1000=frig,IF(Inventory!$P$10:$P$1000=AI$9,Inventory!$AC$10:$AC$1000))))))+SUM(IF(Inventory!$B$10:$B$1000=$B221,IF(Inventory!$C$10:$C$1000=$C221,IF(Inventory!$D$10:$D$1000=$D221,IF(Inventory!$J$10:$J$1000=wicr,IF(Inventory!$P$10:$P$1000=AI$9,Inventory!$AC$10:$AC$1000)))))))</f>
        <v/>
      </c>
      <c r="AJ221" s="121" t="str">
        <f t="array" ref="AJ221">IF($D221="","",SUM(IF(Inventory!$B$10:$B$1000=$B221,IF(Inventory!$C$10:$C$1000=$C221,IF(Inventory!$D$10:$D$1000=$D221,IF(Inventory!$J$10:$J$1000=frig,IF(Inventory!$P$10:$P$1000=AJ$9,Inventory!$AC$10:$AC$1000))))))+SUM(IF(Inventory!$B$10:$B$1000=$B221,IF(Inventory!$C$10:$C$1000=$C221,IF(Inventory!$D$10:$D$1000=$D221,IF(Inventory!$J$10:$J$1000=wicr,IF(Inventory!$P$10:$P$1000=AJ$9,Inventory!$AC$10:$AC$1000)))))))</f>
        <v/>
      </c>
      <c r="AK221" s="121" t="str">
        <f t="array" ref="AK221">IF($D221="","",SUM(IF(Inventory!$B$10:$B$1000=$B221,IF(Inventory!$C$10:$C$1000=$C221,IF(Inventory!$D$10:$D$1000=$D221,IF(Inventory!$J$10:$J$1000=frig,IF(Inventory!$P$10:$P$1000=AK$9,Inventory!$AC$10:$AC$1000))))))+SUM(IF(Inventory!$B$10:$B$1000=$B221,IF(Inventory!$C$10:$C$1000=$C221,IF(Inventory!$D$10:$D$1000=$D221,IF(Inventory!$J$10:$J$1000=wicr,IF(Inventory!$P$10:$P$1000=AK$9,Inventory!$AC$10:$AC$1000)))))))</f>
        <v/>
      </c>
      <c r="AL221" s="123" t="str">
        <f t="shared" si="38"/>
        <v/>
      </c>
      <c r="AM221" s="121" t="str">
        <f t="array" ref="AM221">IF($D221="","",SUM(IF(Inventory!$B$10:$B$1000=$B221,IF(Inventory!$C$10:$C$1000=$C221,IF(Inventory!$D$10:$D$1000=$D221,IF(Inventory!$J$10:$J$1000=freez,Inventory!$AD$10:$AD$1000)))))+SUM(IF(Inventory!$B$10:$B$1000=$B221,IF(Inventory!$C$10:$C$1000=$C221,IF(Inventory!$D$10:$D$1000=$D221,IF(Inventory!$J$10:$J$1000=wifr,Inventory!$AD$10:$AD$1000))))))</f>
        <v/>
      </c>
      <c r="AN221" s="121" t="str">
        <f t="array" ref="AN221">IF($D221="","",SUM(IF(Inventory!$B$10:$B$1000=$B221,IF(Inventory!$C$10:$C$1000=$C221,IF(Inventory!$D$10:$D$1000=$D221,IF(Inventory!$J$10:$J$1000=freez,IF(Inventory!$P$10:$P$1000=AN$9,Inventory!$AD$10:$AD$1000))))))+SUM(IF(Inventory!$B$10:$B$1000=$B221,IF(Inventory!$C$10:$C$1000=$C221,IF(Inventory!$D$10:$D$1000=$D221,IF(Inventory!$J$10:$J$1000=wifr,IF(Inventory!$P$10:$P$1000=AN$9,Inventory!$AD$10:$AD$1000)))))))</f>
        <v/>
      </c>
      <c r="AO221" s="121" t="str">
        <f t="array" ref="AO221">IF($D221="","",SUM(IF(Inventory!$B$10:$B$1000=$B221,IF(Inventory!$C$10:$C$1000=$C221,IF(Inventory!$D$10:$D$1000=$D221,IF(Inventory!$J$10:$J$1000=freez,IF(Inventory!$P$10:$P$1000=AO$9,Inventory!$AD$10:$AD$1000))))))+SUM(IF(Inventory!$B$10:$B$1000=$B221,IF(Inventory!$C$10:$C$1000=$C221,IF(Inventory!$D$10:$D$1000=$D221,IF(Inventory!$J$10:$J$1000=wifr,IF(Inventory!$P$10:$P$1000=AO$9,Inventory!$AD$10:$AD$1000)))))))</f>
        <v/>
      </c>
      <c r="AP221" s="121" t="str">
        <f t="array" ref="AP221">IF($D221="","",SUM(IF(Inventory!$B$10:$B$1000=$B221,IF(Inventory!$C$10:$C$1000=$C221,IF(Inventory!$D$10:$D$1000=$D221,IF(Inventory!$J$10:$J$1000=freez,IF(Inventory!$P$10:$P$1000=AP$9,Inventory!$AD$10:$AD$1000))))))+SUM(IF(Inventory!$B$10:$B$1000=$B221,IF(Inventory!$C$10:$C$1000=$C221,IF(Inventory!$D$10:$D$1000=$D221,IF(Inventory!$J$10:$J$1000=wifr,IF(Inventory!$P$10:$P$1000=AP$9,Inventory!$AD$10:$AD$1000)))))))</f>
        <v/>
      </c>
      <c r="AQ221" s="121" t="str">
        <f t="array" ref="AQ221">IF($D221="","",SUM(IF(Inventory!$B$10:$B$1000=$B221,IF(Inventory!$C$10:$C$1000=$C221,IF(Inventory!$D$10:$D$1000=$D221,IF(Inventory!$J$10:$J$1000=freez,IF(Inventory!$P$10:$P$1000=AQ$9,Inventory!$AD$10:$AD$1000))))))+SUM(IF(Inventory!$B$10:$B$1000=$B221,IF(Inventory!$C$10:$C$1000=$C221,IF(Inventory!$D$10:$D$1000=$D221,IF(Inventory!$J$10:$J$1000=wifr,IF(Inventory!$P$10:$P$1000=AQ$9,Inventory!$AD$10:$AD$1000)))))))</f>
        <v/>
      </c>
      <c r="AR221" s="121" t="str">
        <f t="array" ref="AR221">IF($D221="","",SUM(IF(Inventory!$B$10:$B$1000=$B221,IF(Inventory!$C$10:$C$1000=$C221,IF(Inventory!$D$10:$D$1000=$D221,IF(Inventory!$J$10:$J$1000=freez,IF(Inventory!$P$10:$P$1000=AR$9,Inventory!$AD$10:$AD$1000))))))+SUM(IF(Inventory!$B$10:$B$1000=$B221,IF(Inventory!$C$10:$C$1000=$C221,IF(Inventory!$D$10:$D$1000=$D221,IF(Inventory!$J$10:$J$1000=wifr,IF(Inventory!$P$10:$P$1000=AR$9,Inventory!$AD$10:$AD$1000)))))))</f>
        <v/>
      </c>
      <c r="AS221" s="124" t="str">
        <f t="shared" si="39"/>
        <v/>
      </c>
      <c r="AU221" s="352"/>
      <c r="AV221" s="352"/>
      <c r="AX221" s="125">
        <f>IF($C221="",0,Prog!$H219*AX$6*($AU221+$AV221)/12000)</f>
        <v>0</v>
      </c>
      <c r="AY221" s="125">
        <f>IF($C221="",0,Prog!$H219*AY$6*($AU221+$AV221)/12000)</f>
        <v>0</v>
      </c>
      <c r="AZ221" s="121"/>
    </row>
    <row r="222" spans="1:52" ht="16.5" x14ac:dyDescent="0.3">
      <c r="A222" s="279" t="str">
        <f>IF(Prog!B220="","",Prog!B220)</f>
        <v/>
      </c>
      <c r="B222" s="279" t="str">
        <f>IF(Prog!C220="","",Prog!C220)</f>
        <v/>
      </c>
      <c r="C222" s="279" t="str">
        <f>IF(Prog!D220="","",Prog!D220)</f>
        <v/>
      </c>
      <c r="D222" s="120"/>
      <c r="E222" s="121" t="str">
        <f t="array" ref="E222">IF($D222="","",COUNT(IF(Inventory!$B$10:$B$1000=$B222,IF(Inventory!$C$10:$C$1000=$C222,IF(Inventory!$D$10:$D$1000=$D222,IF(Inventory!$P$10:$P$1000=E$9,1))))))</f>
        <v/>
      </c>
      <c r="F222" s="121" t="str">
        <f t="array" ref="F222">IF($D222="","",COUNT(IF(Inventory!$B$10:$B$1000=$B222,IF(Inventory!$C$10:$C$1000=$C222,IF(Inventory!$D$10:$D$1000=$D222,IF(Inventory!$P$10:$P$1000=F$9,1))))))</f>
        <v/>
      </c>
      <c r="G222" s="121" t="str">
        <f t="array" ref="G222">IF($D222="","",COUNT(IF(Inventory!$B$10:$B$1000=$B222,IF(Inventory!$C$10:$C$1000=$C222,IF(Inventory!$D$10:$D$1000=$D222,IF(Inventory!$P$10:$P$1000=G$9,1))))))</f>
        <v/>
      </c>
      <c r="H222" s="121" t="str">
        <f t="array" ref="H222">IF($D222="","",COUNT(IF(Inventory!$B$10:$B$1000=$B222,IF(Inventory!$C$10:$C$1000=$C222,IF(Inventory!$D$10:$D$1000=$D222,IF(Inventory!$P$10:$P$1000=H$9,1))))))</f>
        <v/>
      </c>
      <c r="I222" s="121" t="str">
        <f t="array" ref="I222">IF($D222="","",COUNT(IF(Inventory!$B$10:$B$1000=$B222,IF(Inventory!$C$10:$C$1000=$C222,IF(Inventory!$D$10:$D$1000=$D222,IF(Inventory!$P$10:$P$1000=I$9,1))))))</f>
        <v/>
      </c>
      <c r="J222" s="121">
        <f t="shared" si="34"/>
        <v>0</v>
      </c>
      <c r="K222" s="121" t="str">
        <f t="array" ref="K222">IF($D222="","",COUNT(IF(Inventory!$B$10:$B$1000=$B222,IF(Inventory!$C$10:$C$1000=$C222,IF(Inventory!$D$10:$D$1000=$D222,IF(Inventory!$J$10:$J$1000=wicr,1)))))+COUNT(IF(Inventory!$B$10:$B$1000=$B222,IF(Inventory!$C$10:$C$1000=$C222,IF(Inventory!$D$10:$D$1000=$D222,IF(Inventory!$J$10:$J$1000=wifr,1))))))</f>
        <v/>
      </c>
      <c r="L222" s="121" t="str">
        <f t="array" ref="L222">IF($D222="","",COUNT(IF(Inventory!$B$10:$B$1000=$B222,IF(Inventory!$C$10:$C$1000=$C222,IF(Inventory!$D$10:$D$1000=$D222,IF(Inventory!$J$10:$J$1000=wicr,IF(Inventory!$P$10:$P$1000=L$9,1))))))+COUNT(IF(Inventory!$B$10:$B$1000=$B222,IF(Inventory!$C$10:$C$1000=$C222,IF(Inventory!$D$10:$D$1000=$D222,IF(Inventory!$J$10:$J$1000=wifr,IF(Inventory!$P$10:$P$1000=L$9,1)))))))</f>
        <v/>
      </c>
      <c r="M222" s="121" t="str">
        <f t="array" ref="M222">IF($D222="","",COUNT(IF(Inventory!$B$10:$B$1000=$B222,IF(Inventory!$C$10:$C$1000=$C222,IF(Inventory!$D$10:$D$1000=$D222,IF(Inventory!$J$10:$J$1000=wicr,IF(Inventory!$P$10:$P$1000=M$9,1))))))+COUNT(IF(Inventory!$B$10:$B$1000=$B222,IF(Inventory!$C$10:$C$1000=$C222,IF(Inventory!$D$10:$D$1000=$D222,IF(Inventory!$J$10:$J$1000=wifr,IF(Inventory!$P$10:$P$1000=M$9,1)))))))</f>
        <v/>
      </c>
      <c r="N222" s="121" t="str">
        <f t="array" ref="N222">IF($D222="","",COUNT(IF(Inventory!$B$10:$B$1000=$B222,IF(Inventory!$C$10:$C$1000=$C222,IF(Inventory!$D$10:$D$1000=$D222,IF(Inventory!$J$10:$J$1000=wicr,IF(Inventory!$P$10:$P$1000=N$9,1))))))+COUNT(IF(Inventory!$B$10:$B$1000=$B222,IF(Inventory!$C$10:$C$1000=$C222,IF(Inventory!$D$10:$D$1000=$D222,IF(Inventory!$J$10:$J$1000=wifr,IF(Inventory!$P$10:$P$1000=N$9,1)))))))</f>
        <v/>
      </c>
      <c r="O222" s="121" t="str">
        <f t="array" ref="O222">IF($D222="","",COUNT(IF(Inventory!$B$10:$B$1000=$B222,IF(Inventory!$C$10:$C$1000=$C222,IF(Inventory!$D$10:$D$1000=$D222,IF(Inventory!$J$10:$J$1000=wicr,IF(Inventory!$P$10:$P$1000=O$9,1))))))+COUNT(IF(Inventory!$B$10:$B$1000=$B222,IF(Inventory!$C$10:$C$1000=$C222,IF(Inventory!$D$10:$D$1000=$D222,IF(Inventory!$J$10:$J$1000=wifr,IF(Inventory!$P$10:$P$1000=O$9,1)))))))</f>
        <v/>
      </c>
      <c r="P222" s="121" t="str">
        <f t="array" ref="P222">IF($D222="","",COUNT(IF(Inventory!$B$10:$B$1000=$B222,IF(Inventory!$C$10:$C$1000=$C222,IF(Inventory!$D$10:$D$1000=$D222,IF(Inventory!$J$10:$J$1000=wicr,IF(Inventory!$P$10:$P$1000=P$9,1))))))+COUNT(IF(Inventory!$B$10:$B$1000=$B222,IF(Inventory!$C$10:$C$1000=$C222,IF(Inventory!$D$10:$D$1000=$D222,IF(Inventory!$J$10:$J$1000=wifr,IF(Inventory!$P$10:$P$1000=P$9,1)))))))</f>
        <v/>
      </c>
      <c r="Q222" s="122" t="str">
        <f t="shared" si="35"/>
        <v/>
      </c>
      <c r="R222" s="121" t="str">
        <f t="array" ref="R222">IF($D222="","",COUNT(IF(Inventory!$B$10:$B$1000=$B222,IF(Inventory!$C$10:$C$1000=$C222,IF(Inventory!$D$10:$D$1000=$D222,IF(Inventory!$J$10:$J$1000=frig,1))))))</f>
        <v/>
      </c>
      <c r="S222" s="121" t="str">
        <f t="array" ref="S222">IF($D222="","",COUNT(IF(Inventory!$B$10:$B$1000=$B222,IF(Inventory!$C$10:$C$1000=$C222,IF(Inventory!$D$10:$D$1000=$D222,IF(Inventory!$J$10:$J$1000=frig,IF(Inventory!$P$10:$P$1000=S$9,1)))))))</f>
        <v/>
      </c>
      <c r="T222" s="121" t="str">
        <f t="array" ref="T222">IF($D222="","",COUNT(IF(Inventory!$B$10:$B$1000=$B222,IF(Inventory!$C$10:$C$1000=$C222,IF(Inventory!$D$10:$D$1000=$D222,IF(Inventory!$J$10:$J$1000=frig,IF(Inventory!$P$10:$P$1000=T$9,1)))))))</f>
        <v/>
      </c>
      <c r="U222" s="121" t="str">
        <f t="array" ref="U222">IF($D222="","",COUNT(IF(Inventory!$B$10:$B$1000=$B222,IF(Inventory!$C$10:$C$1000=$C222,IF(Inventory!$D$10:$D$1000=$D222,IF(Inventory!$J$10:$J$1000=frig,IF(Inventory!$P$10:$P$1000=U$9,1)))))))</f>
        <v/>
      </c>
      <c r="V222" s="121" t="str">
        <f t="array" ref="V222">IF($D222="","",COUNT(IF(Inventory!$B$10:$B$1000=$B222,IF(Inventory!$C$10:$C$1000=$C222,IF(Inventory!$D$10:$D$1000=$D222,IF(Inventory!$J$10:$J$1000=frig,IF(Inventory!$P$10:$P$1000=V$9,1)))))))</f>
        <v/>
      </c>
      <c r="W222" s="121" t="str">
        <f t="array" ref="W222">IF($D222="","",COUNT(IF(Inventory!$B$10:$B$1000=$B222,IF(Inventory!$C$10:$C$1000=$C222,IF(Inventory!$D$10:$D$1000=$D222,IF(Inventory!$J$10:$J$1000=frig,IF(Inventory!$P$10:$P$1000=W$9,1)))))))</f>
        <v/>
      </c>
      <c r="X222" s="122" t="str">
        <f t="shared" si="36"/>
        <v/>
      </c>
      <c r="Y222" s="121" t="str">
        <f t="array" ref="Y222">IF($D222="","",COUNT(IF(Inventory!$B$10:$B$1000=$B222,IF(Inventory!$C$10:$C$1000=$C222,IF(Inventory!$D$10:$D$1000=$D222,IF(Inventory!$J$10:$J$1000=freez,1))))))</f>
        <v/>
      </c>
      <c r="Z222" s="121" t="str">
        <f t="array" ref="Z222">IF($D222="","",COUNT(IF(Inventory!$B$10:$B$1000=$B222,IF(Inventory!$C$10:$C$1000=$C222,IF(Inventory!$D$10:$D$1000=$D222,IF(Inventory!$J$10:$J$1000=freez,IF(Inventory!$P$10:$P$1000=Z$9,1)))))))</f>
        <v/>
      </c>
      <c r="AA222" s="121" t="str">
        <f t="array" ref="AA222">IF($D222="","",COUNT(IF(Inventory!$B$10:$B$1000=$B222,IF(Inventory!$C$10:$C$1000=$C222,IF(Inventory!$D$10:$D$1000=$D222,IF(Inventory!$J$10:$J$1000=freez,IF(Inventory!$P$10:$P$1000=AA$9,1)))))))</f>
        <v/>
      </c>
      <c r="AB222" s="121" t="str">
        <f t="array" ref="AB222">IF($D222="","",COUNT(IF(Inventory!$B$10:$B$1000=$B222,IF(Inventory!$C$10:$C$1000=$C222,IF(Inventory!$D$10:$D$1000=$D222,IF(Inventory!$J$10:$J$1000=freez,IF(Inventory!$P$10:$P$1000=AB$9,1)))))))</f>
        <v/>
      </c>
      <c r="AC222" s="121" t="str">
        <f t="array" ref="AC222">IF($D222="","",COUNT(IF(Inventory!$B$10:$B$1000=$B222,IF(Inventory!$C$10:$C$1000=$C222,IF(Inventory!$D$10:$D$1000=$D222,IF(Inventory!$J$10:$J$1000=freez,IF(Inventory!$P$10:$P$1000=AC$9,1)))))))</f>
        <v/>
      </c>
      <c r="AD222" s="121" t="str">
        <f t="array" ref="AD222">IF($D222="","",COUNT(IF(Inventory!$B$10:$B$1000=$B222,IF(Inventory!$C$10:$C$1000=$C222,IF(Inventory!$D$10:$D$1000=$D222,IF(Inventory!$J$10:$J$1000=freez,IF(Inventory!$P$10:$P$1000=AD$9,1)))))))</f>
        <v/>
      </c>
      <c r="AE222" s="122" t="str">
        <f t="shared" si="37"/>
        <v/>
      </c>
      <c r="AF222" s="121" t="str">
        <f t="array" ref="AF222">IF($D222="","",SUM(IF(Inventory!$B$10:$B$1000=$B222,IF(Inventory!$C$10:$C$1000=$C222,IF(Inventory!$D$10:$D$1000=$D222,IF(Inventory!$J$10:$J$1000=frig,Inventory!$AC$10:$AC$1000)))))+SUM(IF(Inventory!$B$10:$B$1000=$B222,IF(Inventory!$C$10:$C$1000=$C222,IF(Inventory!$D$10:$D$1000=$D222,IF(Inventory!$J$10:$J$1000=wicr,Inventory!$AC$10:$AC$1000))))))</f>
        <v/>
      </c>
      <c r="AG222" s="121" t="str">
        <f t="array" ref="AG222">IF($D222="","",SUM(IF(Inventory!$B$10:$B$1000=$B222,IF(Inventory!$C$10:$C$1000=$C222,IF(Inventory!$D$10:$D$1000=$D222,IF(Inventory!$J$10:$J$1000=frig,IF(Inventory!$P$10:$P$1000=AG$9,Inventory!$AC$10:$AC$1000))))))+SUM(IF(Inventory!$B$10:$B$1000=$B222,IF(Inventory!$C$10:$C$1000=$C222,IF(Inventory!$D$10:$D$1000=$D222,IF(Inventory!$J$10:$J$1000=wicr,IF(Inventory!$P$10:$P$1000=AG$9,Inventory!$AC$10:$AC$1000)))))))</f>
        <v/>
      </c>
      <c r="AH222" s="121" t="str">
        <f t="array" ref="AH222">IF($D222="","",SUM(IF(Inventory!$B$10:$B$1000=$B222,IF(Inventory!$C$10:$C$1000=$C222,IF(Inventory!$D$10:$D$1000=$D222,IF(Inventory!$J$10:$J$1000=frig,IF(Inventory!$P$10:$P$1000=AH$9,Inventory!$AC$10:$AC$1000))))))+SUM(IF(Inventory!$B$10:$B$1000=$B222,IF(Inventory!$C$10:$C$1000=$C222,IF(Inventory!$D$10:$D$1000=$D222,IF(Inventory!$J$10:$J$1000=wicr,IF(Inventory!$P$10:$P$1000=AH$9,Inventory!$AC$10:$AC$1000)))))))</f>
        <v/>
      </c>
      <c r="AI222" s="121" t="str">
        <f t="array" ref="AI222">IF($D222="","",SUM(IF(Inventory!$B$10:$B$1000=$B222,IF(Inventory!$C$10:$C$1000=$C222,IF(Inventory!$D$10:$D$1000=$D222,IF(Inventory!$J$10:$J$1000=frig,IF(Inventory!$P$10:$P$1000=AI$9,Inventory!$AC$10:$AC$1000))))))+SUM(IF(Inventory!$B$10:$B$1000=$B222,IF(Inventory!$C$10:$C$1000=$C222,IF(Inventory!$D$10:$D$1000=$D222,IF(Inventory!$J$10:$J$1000=wicr,IF(Inventory!$P$10:$P$1000=AI$9,Inventory!$AC$10:$AC$1000)))))))</f>
        <v/>
      </c>
      <c r="AJ222" s="121" t="str">
        <f t="array" ref="AJ222">IF($D222="","",SUM(IF(Inventory!$B$10:$B$1000=$B222,IF(Inventory!$C$10:$C$1000=$C222,IF(Inventory!$D$10:$D$1000=$D222,IF(Inventory!$J$10:$J$1000=frig,IF(Inventory!$P$10:$P$1000=AJ$9,Inventory!$AC$10:$AC$1000))))))+SUM(IF(Inventory!$B$10:$B$1000=$B222,IF(Inventory!$C$10:$C$1000=$C222,IF(Inventory!$D$10:$D$1000=$D222,IF(Inventory!$J$10:$J$1000=wicr,IF(Inventory!$P$10:$P$1000=AJ$9,Inventory!$AC$10:$AC$1000)))))))</f>
        <v/>
      </c>
      <c r="AK222" s="121" t="str">
        <f t="array" ref="AK222">IF($D222="","",SUM(IF(Inventory!$B$10:$B$1000=$B222,IF(Inventory!$C$10:$C$1000=$C222,IF(Inventory!$D$10:$D$1000=$D222,IF(Inventory!$J$10:$J$1000=frig,IF(Inventory!$P$10:$P$1000=AK$9,Inventory!$AC$10:$AC$1000))))))+SUM(IF(Inventory!$B$10:$B$1000=$B222,IF(Inventory!$C$10:$C$1000=$C222,IF(Inventory!$D$10:$D$1000=$D222,IF(Inventory!$J$10:$J$1000=wicr,IF(Inventory!$P$10:$P$1000=AK$9,Inventory!$AC$10:$AC$1000)))))))</f>
        <v/>
      </c>
      <c r="AL222" s="123" t="str">
        <f t="shared" si="38"/>
        <v/>
      </c>
      <c r="AM222" s="121" t="str">
        <f t="array" ref="AM222">IF($D222="","",SUM(IF(Inventory!$B$10:$B$1000=$B222,IF(Inventory!$C$10:$C$1000=$C222,IF(Inventory!$D$10:$D$1000=$D222,IF(Inventory!$J$10:$J$1000=freez,Inventory!$AD$10:$AD$1000)))))+SUM(IF(Inventory!$B$10:$B$1000=$B222,IF(Inventory!$C$10:$C$1000=$C222,IF(Inventory!$D$10:$D$1000=$D222,IF(Inventory!$J$10:$J$1000=wifr,Inventory!$AD$10:$AD$1000))))))</f>
        <v/>
      </c>
      <c r="AN222" s="121" t="str">
        <f t="array" ref="AN222">IF($D222="","",SUM(IF(Inventory!$B$10:$B$1000=$B222,IF(Inventory!$C$10:$C$1000=$C222,IF(Inventory!$D$10:$D$1000=$D222,IF(Inventory!$J$10:$J$1000=freez,IF(Inventory!$P$10:$P$1000=AN$9,Inventory!$AD$10:$AD$1000))))))+SUM(IF(Inventory!$B$10:$B$1000=$B222,IF(Inventory!$C$10:$C$1000=$C222,IF(Inventory!$D$10:$D$1000=$D222,IF(Inventory!$J$10:$J$1000=wifr,IF(Inventory!$P$10:$P$1000=AN$9,Inventory!$AD$10:$AD$1000)))))))</f>
        <v/>
      </c>
      <c r="AO222" s="121" t="str">
        <f t="array" ref="AO222">IF($D222="","",SUM(IF(Inventory!$B$10:$B$1000=$B222,IF(Inventory!$C$10:$C$1000=$C222,IF(Inventory!$D$10:$D$1000=$D222,IF(Inventory!$J$10:$J$1000=freez,IF(Inventory!$P$10:$P$1000=AO$9,Inventory!$AD$10:$AD$1000))))))+SUM(IF(Inventory!$B$10:$B$1000=$B222,IF(Inventory!$C$10:$C$1000=$C222,IF(Inventory!$D$10:$D$1000=$D222,IF(Inventory!$J$10:$J$1000=wifr,IF(Inventory!$P$10:$P$1000=AO$9,Inventory!$AD$10:$AD$1000)))))))</f>
        <v/>
      </c>
      <c r="AP222" s="121" t="str">
        <f t="array" ref="AP222">IF($D222="","",SUM(IF(Inventory!$B$10:$B$1000=$B222,IF(Inventory!$C$10:$C$1000=$C222,IF(Inventory!$D$10:$D$1000=$D222,IF(Inventory!$J$10:$J$1000=freez,IF(Inventory!$P$10:$P$1000=AP$9,Inventory!$AD$10:$AD$1000))))))+SUM(IF(Inventory!$B$10:$B$1000=$B222,IF(Inventory!$C$10:$C$1000=$C222,IF(Inventory!$D$10:$D$1000=$D222,IF(Inventory!$J$10:$J$1000=wifr,IF(Inventory!$P$10:$P$1000=AP$9,Inventory!$AD$10:$AD$1000)))))))</f>
        <v/>
      </c>
      <c r="AQ222" s="121" t="str">
        <f t="array" ref="AQ222">IF($D222="","",SUM(IF(Inventory!$B$10:$B$1000=$B222,IF(Inventory!$C$10:$C$1000=$C222,IF(Inventory!$D$10:$D$1000=$D222,IF(Inventory!$J$10:$J$1000=freez,IF(Inventory!$P$10:$P$1000=AQ$9,Inventory!$AD$10:$AD$1000))))))+SUM(IF(Inventory!$B$10:$B$1000=$B222,IF(Inventory!$C$10:$C$1000=$C222,IF(Inventory!$D$10:$D$1000=$D222,IF(Inventory!$J$10:$J$1000=wifr,IF(Inventory!$P$10:$P$1000=AQ$9,Inventory!$AD$10:$AD$1000)))))))</f>
        <v/>
      </c>
      <c r="AR222" s="121" t="str">
        <f t="array" ref="AR222">IF($D222="","",SUM(IF(Inventory!$B$10:$B$1000=$B222,IF(Inventory!$C$10:$C$1000=$C222,IF(Inventory!$D$10:$D$1000=$D222,IF(Inventory!$J$10:$J$1000=freez,IF(Inventory!$P$10:$P$1000=AR$9,Inventory!$AD$10:$AD$1000))))))+SUM(IF(Inventory!$B$10:$B$1000=$B222,IF(Inventory!$C$10:$C$1000=$C222,IF(Inventory!$D$10:$D$1000=$D222,IF(Inventory!$J$10:$J$1000=wifr,IF(Inventory!$P$10:$P$1000=AR$9,Inventory!$AD$10:$AD$1000)))))))</f>
        <v/>
      </c>
      <c r="AS222" s="124" t="str">
        <f t="shared" si="39"/>
        <v/>
      </c>
      <c r="AU222" s="352"/>
      <c r="AV222" s="352"/>
      <c r="AX222" s="125">
        <f>IF($C222="",0,Prog!$H220*AX$6*($AU222+$AV222)/12000)</f>
        <v>0</v>
      </c>
      <c r="AY222" s="125">
        <f>IF($C222="",0,Prog!$H220*AY$6*($AU222+$AV222)/12000)</f>
        <v>0</v>
      </c>
      <c r="AZ222" s="121"/>
    </row>
    <row r="223" spans="1:52" ht="16.5" x14ac:dyDescent="0.3">
      <c r="A223" s="279" t="str">
        <f>IF(Prog!B221="","",Prog!B221)</f>
        <v/>
      </c>
      <c r="B223" s="279" t="str">
        <f>IF(Prog!C221="","",Prog!C221)</f>
        <v/>
      </c>
      <c r="C223" s="279" t="str">
        <f>IF(Prog!D221="","",Prog!D221)</f>
        <v/>
      </c>
      <c r="D223" s="120"/>
      <c r="E223" s="121" t="str">
        <f t="array" ref="E223">IF($D223="","",COUNT(IF(Inventory!$B$10:$B$1000=$B223,IF(Inventory!$C$10:$C$1000=$C223,IF(Inventory!$D$10:$D$1000=$D223,IF(Inventory!$P$10:$P$1000=E$9,1))))))</f>
        <v/>
      </c>
      <c r="F223" s="121" t="str">
        <f t="array" ref="F223">IF($D223="","",COUNT(IF(Inventory!$B$10:$B$1000=$B223,IF(Inventory!$C$10:$C$1000=$C223,IF(Inventory!$D$10:$D$1000=$D223,IF(Inventory!$P$10:$P$1000=F$9,1))))))</f>
        <v/>
      </c>
      <c r="G223" s="121" t="str">
        <f t="array" ref="G223">IF($D223="","",COUNT(IF(Inventory!$B$10:$B$1000=$B223,IF(Inventory!$C$10:$C$1000=$C223,IF(Inventory!$D$10:$D$1000=$D223,IF(Inventory!$P$10:$P$1000=G$9,1))))))</f>
        <v/>
      </c>
      <c r="H223" s="121" t="str">
        <f t="array" ref="H223">IF($D223="","",COUNT(IF(Inventory!$B$10:$B$1000=$B223,IF(Inventory!$C$10:$C$1000=$C223,IF(Inventory!$D$10:$D$1000=$D223,IF(Inventory!$P$10:$P$1000=H$9,1))))))</f>
        <v/>
      </c>
      <c r="I223" s="121" t="str">
        <f t="array" ref="I223">IF($D223="","",COUNT(IF(Inventory!$B$10:$B$1000=$B223,IF(Inventory!$C$10:$C$1000=$C223,IF(Inventory!$D$10:$D$1000=$D223,IF(Inventory!$P$10:$P$1000=I$9,1))))))</f>
        <v/>
      </c>
      <c r="J223" s="121">
        <f t="shared" si="34"/>
        <v>0</v>
      </c>
      <c r="K223" s="121" t="str">
        <f t="array" ref="K223">IF($D223="","",COUNT(IF(Inventory!$B$10:$B$1000=$B223,IF(Inventory!$C$10:$C$1000=$C223,IF(Inventory!$D$10:$D$1000=$D223,IF(Inventory!$J$10:$J$1000=wicr,1)))))+COUNT(IF(Inventory!$B$10:$B$1000=$B223,IF(Inventory!$C$10:$C$1000=$C223,IF(Inventory!$D$10:$D$1000=$D223,IF(Inventory!$J$10:$J$1000=wifr,1))))))</f>
        <v/>
      </c>
      <c r="L223" s="121" t="str">
        <f t="array" ref="L223">IF($D223="","",COUNT(IF(Inventory!$B$10:$B$1000=$B223,IF(Inventory!$C$10:$C$1000=$C223,IF(Inventory!$D$10:$D$1000=$D223,IF(Inventory!$J$10:$J$1000=wicr,IF(Inventory!$P$10:$P$1000=L$9,1))))))+COUNT(IF(Inventory!$B$10:$B$1000=$B223,IF(Inventory!$C$10:$C$1000=$C223,IF(Inventory!$D$10:$D$1000=$D223,IF(Inventory!$J$10:$J$1000=wifr,IF(Inventory!$P$10:$P$1000=L$9,1)))))))</f>
        <v/>
      </c>
      <c r="M223" s="121" t="str">
        <f t="array" ref="M223">IF($D223="","",COUNT(IF(Inventory!$B$10:$B$1000=$B223,IF(Inventory!$C$10:$C$1000=$C223,IF(Inventory!$D$10:$D$1000=$D223,IF(Inventory!$J$10:$J$1000=wicr,IF(Inventory!$P$10:$P$1000=M$9,1))))))+COUNT(IF(Inventory!$B$10:$B$1000=$B223,IF(Inventory!$C$10:$C$1000=$C223,IF(Inventory!$D$10:$D$1000=$D223,IF(Inventory!$J$10:$J$1000=wifr,IF(Inventory!$P$10:$P$1000=M$9,1)))))))</f>
        <v/>
      </c>
      <c r="N223" s="121" t="str">
        <f t="array" ref="N223">IF($D223="","",COUNT(IF(Inventory!$B$10:$B$1000=$B223,IF(Inventory!$C$10:$C$1000=$C223,IF(Inventory!$D$10:$D$1000=$D223,IF(Inventory!$J$10:$J$1000=wicr,IF(Inventory!$P$10:$P$1000=N$9,1))))))+COUNT(IF(Inventory!$B$10:$B$1000=$B223,IF(Inventory!$C$10:$C$1000=$C223,IF(Inventory!$D$10:$D$1000=$D223,IF(Inventory!$J$10:$J$1000=wifr,IF(Inventory!$P$10:$P$1000=N$9,1)))))))</f>
        <v/>
      </c>
      <c r="O223" s="121" t="str">
        <f t="array" ref="O223">IF($D223="","",COUNT(IF(Inventory!$B$10:$B$1000=$B223,IF(Inventory!$C$10:$C$1000=$C223,IF(Inventory!$D$10:$D$1000=$D223,IF(Inventory!$J$10:$J$1000=wicr,IF(Inventory!$P$10:$P$1000=O$9,1))))))+COUNT(IF(Inventory!$B$10:$B$1000=$B223,IF(Inventory!$C$10:$C$1000=$C223,IF(Inventory!$D$10:$D$1000=$D223,IF(Inventory!$J$10:$J$1000=wifr,IF(Inventory!$P$10:$P$1000=O$9,1)))))))</f>
        <v/>
      </c>
      <c r="P223" s="121" t="str">
        <f t="array" ref="P223">IF($D223="","",COUNT(IF(Inventory!$B$10:$B$1000=$B223,IF(Inventory!$C$10:$C$1000=$C223,IF(Inventory!$D$10:$D$1000=$D223,IF(Inventory!$J$10:$J$1000=wicr,IF(Inventory!$P$10:$P$1000=P$9,1))))))+COUNT(IF(Inventory!$B$10:$B$1000=$B223,IF(Inventory!$C$10:$C$1000=$C223,IF(Inventory!$D$10:$D$1000=$D223,IF(Inventory!$J$10:$J$1000=wifr,IF(Inventory!$P$10:$P$1000=P$9,1)))))))</f>
        <v/>
      </c>
      <c r="Q223" s="122" t="str">
        <f t="shared" si="35"/>
        <v/>
      </c>
      <c r="R223" s="121" t="str">
        <f t="array" ref="R223">IF($D223="","",COUNT(IF(Inventory!$B$10:$B$1000=$B223,IF(Inventory!$C$10:$C$1000=$C223,IF(Inventory!$D$10:$D$1000=$D223,IF(Inventory!$J$10:$J$1000=frig,1))))))</f>
        <v/>
      </c>
      <c r="S223" s="121" t="str">
        <f t="array" ref="S223">IF($D223="","",COUNT(IF(Inventory!$B$10:$B$1000=$B223,IF(Inventory!$C$10:$C$1000=$C223,IF(Inventory!$D$10:$D$1000=$D223,IF(Inventory!$J$10:$J$1000=frig,IF(Inventory!$P$10:$P$1000=S$9,1)))))))</f>
        <v/>
      </c>
      <c r="T223" s="121" t="str">
        <f t="array" ref="T223">IF($D223="","",COUNT(IF(Inventory!$B$10:$B$1000=$B223,IF(Inventory!$C$10:$C$1000=$C223,IF(Inventory!$D$10:$D$1000=$D223,IF(Inventory!$J$10:$J$1000=frig,IF(Inventory!$P$10:$P$1000=T$9,1)))))))</f>
        <v/>
      </c>
      <c r="U223" s="121" t="str">
        <f t="array" ref="U223">IF($D223="","",COUNT(IF(Inventory!$B$10:$B$1000=$B223,IF(Inventory!$C$10:$C$1000=$C223,IF(Inventory!$D$10:$D$1000=$D223,IF(Inventory!$J$10:$J$1000=frig,IF(Inventory!$P$10:$P$1000=U$9,1)))))))</f>
        <v/>
      </c>
      <c r="V223" s="121" t="str">
        <f t="array" ref="V223">IF($D223="","",COUNT(IF(Inventory!$B$10:$B$1000=$B223,IF(Inventory!$C$10:$C$1000=$C223,IF(Inventory!$D$10:$D$1000=$D223,IF(Inventory!$J$10:$J$1000=frig,IF(Inventory!$P$10:$P$1000=V$9,1)))))))</f>
        <v/>
      </c>
      <c r="W223" s="121" t="str">
        <f t="array" ref="W223">IF($D223="","",COUNT(IF(Inventory!$B$10:$B$1000=$B223,IF(Inventory!$C$10:$C$1000=$C223,IF(Inventory!$D$10:$D$1000=$D223,IF(Inventory!$J$10:$J$1000=frig,IF(Inventory!$P$10:$P$1000=W$9,1)))))))</f>
        <v/>
      </c>
      <c r="X223" s="122" t="str">
        <f t="shared" si="36"/>
        <v/>
      </c>
      <c r="Y223" s="121" t="str">
        <f t="array" ref="Y223">IF($D223="","",COUNT(IF(Inventory!$B$10:$B$1000=$B223,IF(Inventory!$C$10:$C$1000=$C223,IF(Inventory!$D$10:$D$1000=$D223,IF(Inventory!$J$10:$J$1000=freez,1))))))</f>
        <v/>
      </c>
      <c r="Z223" s="121" t="str">
        <f t="array" ref="Z223">IF($D223="","",COUNT(IF(Inventory!$B$10:$B$1000=$B223,IF(Inventory!$C$10:$C$1000=$C223,IF(Inventory!$D$10:$D$1000=$D223,IF(Inventory!$J$10:$J$1000=freez,IF(Inventory!$P$10:$P$1000=Z$9,1)))))))</f>
        <v/>
      </c>
      <c r="AA223" s="121" t="str">
        <f t="array" ref="AA223">IF($D223="","",COUNT(IF(Inventory!$B$10:$B$1000=$B223,IF(Inventory!$C$10:$C$1000=$C223,IF(Inventory!$D$10:$D$1000=$D223,IF(Inventory!$J$10:$J$1000=freez,IF(Inventory!$P$10:$P$1000=AA$9,1)))))))</f>
        <v/>
      </c>
      <c r="AB223" s="121" t="str">
        <f t="array" ref="AB223">IF($D223="","",COUNT(IF(Inventory!$B$10:$B$1000=$B223,IF(Inventory!$C$10:$C$1000=$C223,IF(Inventory!$D$10:$D$1000=$D223,IF(Inventory!$J$10:$J$1000=freez,IF(Inventory!$P$10:$P$1000=AB$9,1)))))))</f>
        <v/>
      </c>
      <c r="AC223" s="121" t="str">
        <f t="array" ref="AC223">IF($D223="","",COUNT(IF(Inventory!$B$10:$B$1000=$B223,IF(Inventory!$C$10:$C$1000=$C223,IF(Inventory!$D$10:$D$1000=$D223,IF(Inventory!$J$10:$J$1000=freez,IF(Inventory!$P$10:$P$1000=AC$9,1)))))))</f>
        <v/>
      </c>
      <c r="AD223" s="121" t="str">
        <f t="array" ref="AD223">IF($D223="","",COUNT(IF(Inventory!$B$10:$B$1000=$B223,IF(Inventory!$C$10:$C$1000=$C223,IF(Inventory!$D$10:$D$1000=$D223,IF(Inventory!$J$10:$J$1000=freez,IF(Inventory!$P$10:$P$1000=AD$9,1)))))))</f>
        <v/>
      </c>
      <c r="AE223" s="122" t="str">
        <f t="shared" si="37"/>
        <v/>
      </c>
      <c r="AF223" s="121" t="str">
        <f t="array" ref="AF223">IF($D223="","",SUM(IF(Inventory!$B$10:$B$1000=$B223,IF(Inventory!$C$10:$C$1000=$C223,IF(Inventory!$D$10:$D$1000=$D223,IF(Inventory!$J$10:$J$1000=frig,Inventory!$AC$10:$AC$1000)))))+SUM(IF(Inventory!$B$10:$B$1000=$B223,IF(Inventory!$C$10:$C$1000=$C223,IF(Inventory!$D$10:$D$1000=$D223,IF(Inventory!$J$10:$J$1000=wicr,Inventory!$AC$10:$AC$1000))))))</f>
        <v/>
      </c>
      <c r="AG223" s="121" t="str">
        <f t="array" ref="AG223">IF($D223="","",SUM(IF(Inventory!$B$10:$B$1000=$B223,IF(Inventory!$C$10:$C$1000=$C223,IF(Inventory!$D$10:$D$1000=$D223,IF(Inventory!$J$10:$J$1000=frig,IF(Inventory!$P$10:$P$1000=AG$9,Inventory!$AC$10:$AC$1000))))))+SUM(IF(Inventory!$B$10:$B$1000=$B223,IF(Inventory!$C$10:$C$1000=$C223,IF(Inventory!$D$10:$D$1000=$D223,IF(Inventory!$J$10:$J$1000=wicr,IF(Inventory!$P$10:$P$1000=AG$9,Inventory!$AC$10:$AC$1000)))))))</f>
        <v/>
      </c>
      <c r="AH223" s="121" t="str">
        <f t="array" ref="AH223">IF($D223="","",SUM(IF(Inventory!$B$10:$B$1000=$B223,IF(Inventory!$C$10:$C$1000=$C223,IF(Inventory!$D$10:$D$1000=$D223,IF(Inventory!$J$10:$J$1000=frig,IF(Inventory!$P$10:$P$1000=AH$9,Inventory!$AC$10:$AC$1000))))))+SUM(IF(Inventory!$B$10:$B$1000=$B223,IF(Inventory!$C$10:$C$1000=$C223,IF(Inventory!$D$10:$D$1000=$D223,IF(Inventory!$J$10:$J$1000=wicr,IF(Inventory!$P$10:$P$1000=AH$9,Inventory!$AC$10:$AC$1000)))))))</f>
        <v/>
      </c>
      <c r="AI223" s="121" t="str">
        <f t="array" ref="AI223">IF($D223="","",SUM(IF(Inventory!$B$10:$B$1000=$B223,IF(Inventory!$C$10:$C$1000=$C223,IF(Inventory!$D$10:$D$1000=$D223,IF(Inventory!$J$10:$J$1000=frig,IF(Inventory!$P$10:$P$1000=AI$9,Inventory!$AC$10:$AC$1000))))))+SUM(IF(Inventory!$B$10:$B$1000=$B223,IF(Inventory!$C$10:$C$1000=$C223,IF(Inventory!$D$10:$D$1000=$D223,IF(Inventory!$J$10:$J$1000=wicr,IF(Inventory!$P$10:$P$1000=AI$9,Inventory!$AC$10:$AC$1000)))))))</f>
        <v/>
      </c>
      <c r="AJ223" s="121" t="str">
        <f t="array" ref="AJ223">IF($D223="","",SUM(IF(Inventory!$B$10:$B$1000=$B223,IF(Inventory!$C$10:$C$1000=$C223,IF(Inventory!$D$10:$D$1000=$D223,IF(Inventory!$J$10:$J$1000=frig,IF(Inventory!$P$10:$P$1000=AJ$9,Inventory!$AC$10:$AC$1000))))))+SUM(IF(Inventory!$B$10:$B$1000=$B223,IF(Inventory!$C$10:$C$1000=$C223,IF(Inventory!$D$10:$D$1000=$D223,IF(Inventory!$J$10:$J$1000=wicr,IF(Inventory!$P$10:$P$1000=AJ$9,Inventory!$AC$10:$AC$1000)))))))</f>
        <v/>
      </c>
      <c r="AK223" s="121" t="str">
        <f t="array" ref="AK223">IF($D223="","",SUM(IF(Inventory!$B$10:$B$1000=$B223,IF(Inventory!$C$10:$C$1000=$C223,IF(Inventory!$D$10:$D$1000=$D223,IF(Inventory!$J$10:$J$1000=frig,IF(Inventory!$P$10:$P$1000=AK$9,Inventory!$AC$10:$AC$1000))))))+SUM(IF(Inventory!$B$10:$B$1000=$B223,IF(Inventory!$C$10:$C$1000=$C223,IF(Inventory!$D$10:$D$1000=$D223,IF(Inventory!$J$10:$J$1000=wicr,IF(Inventory!$P$10:$P$1000=AK$9,Inventory!$AC$10:$AC$1000)))))))</f>
        <v/>
      </c>
      <c r="AL223" s="123" t="str">
        <f t="shared" si="38"/>
        <v/>
      </c>
      <c r="AM223" s="121" t="str">
        <f t="array" ref="AM223">IF($D223="","",SUM(IF(Inventory!$B$10:$B$1000=$B223,IF(Inventory!$C$10:$C$1000=$C223,IF(Inventory!$D$10:$D$1000=$D223,IF(Inventory!$J$10:$J$1000=freez,Inventory!$AD$10:$AD$1000)))))+SUM(IF(Inventory!$B$10:$B$1000=$B223,IF(Inventory!$C$10:$C$1000=$C223,IF(Inventory!$D$10:$D$1000=$D223,IF(Inventory!$J$10:$J$1000=wifr,Inventory!$AD$10:$AD$1000))))))</f>
        <v/>
      </c>
      <c r="AN223" s="121" t="str">
        <f t="array" ref="AN223">IF($D223="","",SUM(IF(Inventory!$B$10:$B$1000=$B223,IF(Inventory!$C$10:$C$1000=$C223,IF(Inventory!$D$10:$D$1000=$D223,IF(Inventory!$J$10:$J$1000=freez,IF(Inventory!$P$10:$P$1000=AN$9,Inventory!$AD$10:$AD$1000))))))+SUM(IF(Inventory!$B$10:$B$1000=$B223,IF(Inventory!$C$10:$C$1000=$C223,IF(Inventory!$D$10:$D$1000=$D223,IF(Inventory!$J$10:$J$1000=wifr,IF(Inventory!$P$10:$P$1000=AN$9,Inventory!$AD$10:$AD$1000)))))))</f>
        <v/>
      </c>
      <c r="AO223" s="121" t="str">
        <f t="array" ref="AO223">IF($D223="","",SUM(IF(Inventory!$B$10:$B$1000=$B223,IF(Inventory!$C$10:$C$1000=$C223,IF(Inventory!$D$10:$D$1000=$D223,IF(Inventory!$J$10:$J$1000=freez,IF(Inventory!$P$10:$P$1000=AO$9,Inventory!$AD$10:$AD$1000))))))+SUM(IF(Inventory!$B$10:$B$1000=$B223,IF(Inventory!$C$10:$C$1000=$C223,IF(Inventory!$D$10:$D$1000=$D223,IF(Inventory!$J$10:$J$1000=wifr,IF(Inventory!$P$10:$P$1000=AO$9,Inventory!$AD$10:$AD$1000)))))))</f>
        <v/>
      </c>
      <c r="AP223" s="121" t="str">
        <f t="array" ref="AP223">IF($D223="","",SUM(IF(Inventory!$B$10:$B$1000=$B223,IF(Inventory!$C$10:$C$1000=$C223,IF(Inventory!$D$10:$D$1000=$D223,IF(Inventory!$J$10:$J$1000=freez,IF(Inventory!$P$10:$P$1000=AP$9,Inventory!$AD$10:$AD$1000))))))+SUM(IF(Inventory!$B$10:$B$1000=$B223,IF(Inventory!$C$10:$C$1000=$C223,IF(Inventory!$D$10:$D$1000=$D223,IF(Inventory!$J$10:$J$1000=wifr,IF(Inventory!$P$10:$P$1000=AP$9,Inventory!$AD$10:$AD$1000)))))))</f>
        <v/>
      </c>
      <c r="AQ223" s="121" t="str">
        <f t="array" ref="AQ223">IF($D223="","",SUM(IF(Inventory!$B$10:$B$1000=$B223,IF(Inventory!$C$10:$C$1000=$C223,IF(Inventory!$D$10:$D$1000=$D223,IF(Inventory!$J$10:$J$1000=freez,IF(Inventory!$P$10:$P$1000=AQ$9,Inventory!$AD$10:$AD$1000))))))+SUM(IF(Inventory!$B$10:$B$1000=$B223,IF(Inventory!$C$10:$C$1000=$C223,IF(Inventory!$D$10:$D$1000=$D223,IF(Inventory!$J$10:$J$1000=wifr,IF(Inventory!$P$10:$P$1000=AQ$9,Inventory!$AD$10:$AD$1000)))))))</f>
        <v/>
      </c>
      <c r="AR223" s="121" t="str">
        <f t="array" ref="AR223">IF($D223="","",SUM(IF(Inventory!$B$10:$B$1000=$B223,IF(Inventory!$C$10:$C$1000=$C223,IF(Inventory!$D$10:$D$1000=$D223,IF(Inventory!$J$10:$J$1000=freez,IF(Inventory!$P$10:$P$1000=AR$9,Inventory!$AD$10:$AD$1000))))))+SUM(IF(Inventory!$B$10:$B$1000=$B223,IF(Inventory!$C$10:$C$1000=$C223,IF(Inventory!$D$10:$D$1000=$D223,IF(Inventory!$J$10:$J$1000=wifr,IF(Inventory!$P$10:$P$1000=AR$9,Inventory!$AD$10:$AD$1000)))))))</f>
        <v/>
      </c>
      <c r="AS223" s="124" t="str">
        <f t="shared" si="39"/>
        <v/>
      </c>
      <c r="AU223" s="352"/>
      <c r="AV223" s="352"/>
      <c r="AX223" s="125">
        <f>IF($C223="",0,Prog!$H221*AX$6*($AU223+$AV223)/12000)</f>
        <v>0</v>
      </c>
      <c r="AY223" s="125">
        <f>IF($C223="",0,Prog!$H221*AY$6*($AU223+$AV223)/12000)</f>
        <v>0</v>
      </c>
      <c r="AZ223" s="121"/>
    </row>
    <row r="224" spans="1:52" ht="16.5" x14ac:dyDescent="0.3">
      <c r="A224" s="279" t="str">
        <f>IF(Prog!B222="","",Prog!B222)</f>
        <v/>
      </c>
      <c r="B224" s="279" t="str">
        <f>IF(Prog!C222="","",Prog!C222)</f>
        <v/>
      </c>
      <c r="C224" s="279" t="str">
        <f>IF(Prog!D222="","",Prog!D222)</f>
        <v/>
      </c>
      <c r="D224" s="120"/>
      <c r="E224" s="121" t="str">
        <f t="array" ref="E224">IF($D224="","",COUNT(IF(Inventory!$B$10:$B$1000=$B224,IF(Inventory!$C$10:$C$1000=$C224,IF(Inventory!$D$10:$D$1000=$D224,IF(Inventory!$P$10:$P$1000=E$9,1))))))</f>
        <v/>
      </c>
      <c r="F224" s="121" t="str">
        <f t="array" ref="F224">IF($D224="","",COUNT(IF(Inventory!$B$10:$B$1000=$B224,IF(Inventory!$C$10:$C$1000=$C224,IF(Inventory!$D$10:$D$1000=$D224,IF(Inventory!$P$10:$P$1000=F$9,1))))))</f>
        <v/>
      </c>
      <c r="G224" s="121" t="str">
        <f t="array" ref="G224">IF($D224="","",COUNT(IF(Inventory!$B$10:$B$1000=$B224,IF(Inventory!$C$10:$C$1000=$C224,IF(Inventory!$D$10:$D$1000=$D224,IF(Inventory!$P$10:$P$1000=G$9,1))))))</f>
        <v/>
      </c>
      <c r="H224" s="121" t="str">
        <f t="array" ref="H224">IF($D224="","",COUNT(IF(Inventory!$B$10:$B$1000=$B224,IF(Inventory!$C$10:$C$1000=$C224,IF(Inventory!$D$10:$D$1000=$D224,IF(Inventory!$P$10:$P$1000=H$9,1))))))</f>
        <v/>
      </c>
      <c r="I224" s="121" t="str">
        <f t="array" ref="I224">IF($D224="","",COUNT(IF(Inventory!$B$10:$B$1000=$B224,IF(Inventory!$C$10:$C$1000=$C224,IF(Inventory!$D$10:$D$1000=$D224,IF(Inventory!$P$10:$P$1000=I$9,1))))))</f>
        <v/>
      </c>
      <c r="J224" s="121">
        <f t="shared" si="34"/>
        <v>0</v>
      </c>
      <c r="K224" s="121" t="str">
        <f t="array" ref="K224">IF($D224="","",COUNT(IF(Inventory!$B$10:$B$1000=$B224,IF(Inventory!$C$10:$C$1000=$C224,IF(Inventory!$D$10:$D$1000=$D224,IF(Inventory!$J$10:$J$1000=wicr,1)))))+COUNT(IF(Inventory!$B$10:$B$1000=$B224,IF(Inventory!$C$10:$C$1000=$C224,IF(Inventory!$D$10:$D$1000=$D224,IF(Inventory!$J$10:$J$1000=wifr,1))))))</f>
        <v/>
      </c>
      <c r="L224" s="121" t="str">
        <f t="array" ref="L224">IF($D224="","",COUNT(IF(Inventory!$B$10:$B$1000=$B224,IF(Inventory!$C$10:$C$1000=$C224,IF(Inventory!$D$10:$D$1000=$D224,IF(Inventory!$J$10:$J$1000=wicr,IF(Inventory!$P$10:$P$1000=L$9,1))))))+COUNT(IF(Inventory!$B$10:$B$1000=$B224,IF(Inventory!$C$10:$C$1000=$C224,IF(Inventory!$D$10:$D$1000=$D224,IF(Inventory!$J$10:$J$1000=wifr,IF(Inventory!$P$10:$P$1000=L$9,1)))))))</f>
        <v/>
      </c>
      <c r="M224" s="121" t="str">
        <f t="array" ref="M224">IF($D224="","",COUNT(IF(Inventory!$B$10:$B$1000=$B224,IF(Inventory!$C$10:$C$1000=$C224,IF(Inventory!$D$10:$D$1000=$D224,IF(Inventory!$J$10:$J$1000=wicr,IF(Inventory!$P$10:$P$1000=M$9,1))))))+COUNT(IF(Inventory!$B$10:$B$1000=$B224,IF(Inventory!$C$10:$C$1000=$C224,IF(Inventory!$D$10:$D$1000=$D224,IF(Inventory!$J$10:$J$1000=wifr,IF(Inventory!$P$10:$P$1000=M$9,1)))))))</f>
        <v/>
      </c>
      <c r="N224" s="121" t="str">
        <f t="array" ref="N224">IF($D224="","",COUNT(IF(Inventory!$B$10:$B$1000=$B224,IF(Inventory!$C$10:$C$1000=$C224,IF(Inventory!$D$10:$D$1000=$D224,IF(Inventory!$J$10:$J$1000=wicr,IF(Inventory!$P$10:$P$1000=N$9,1))))))+COUNT(IF(Inventory!$B$10:$B$1000=$B224,IF(Inventory!$C$10:$C$1000=$C224,IF(Inventory!$D$10:$D$1000=$D224,IF(Inventory!$J$10:$J$1000=wifr,IF(Inventory!$P$10:$P$1000=N$9,1)))))))</f>
        <v/>
      </c>
      <c r="O224" s="121" t="str">
        <f t="array" ref="O224">IF($D224="","",COUNT(IF(Inventory!$B$10:$B$1000=$B224,IF(Inventory!$C$10:$C$1000=$C224,IF(Inventory!$D$10:$D$1000=$D224,IF(Inventory!$J$10:$J$1000=wicr,IF(Inventory!$P$10:$P$1000=O$9,1))))))+COUNT(IF(Inventory!$B$10:$B$1000=$B224,IF(Inventory!$C$10:$C$1000=$C224,IF(Inventory!$D$10:$D$1000=$D224,IF(Inventory!$J$10:$J$1000=wifr,IF(Inventory!$P$10:$P$1000=O$9,1)))))))</f>
        <v/>
      </c>
      <c r="P224" s="121" t="str">
        <f t="array" ref="P224">IF($D224="","",COUNT(IF(Inventory!$B$10:$B$1000=$B224,IF(Inventory!$C$10:$C$1000=$C224,IF(Inventory!$D$10:$D$1000=$D224,IF(Inventory!$J$10:$J$1000=wicr,IF(Inventory!$P$10:$P$1000=P$9,1))))))+COUNT(IF(Inventory!$B$10:$B$1000=$B224,IF(Inventory!$C$10:$C$1000=$C224,IF(Inventory!$D$10:$D$1000=$D224,IF(Inventory!$J$10:$J$1000=wifr,IF(Inventory!$P$10:$P$1000=P$9,1)))))))</f>
        <v/>
      </c>
      <c r="Q224" s="122" t="str">
        <f t="shared" si="35"/>
        <v/>
      </c>
      <c r="R224" s="121" t="str">
        <f t="array" ref="R224">IF($D224="","",COUNT(IF(Inventory!$B$10:$B$1000=$B224,IF(Inventory!$C$10:$C$1000=$C224,IF(Inventory!$D$10:$D$1000=$D224,IF(Inventory!$J$10:$J$1000=frig,1))))))</f>
        <v/>
      </c>
      <c r="S224" s="121" t="str">
        <f t="array" ref="S224">IF($D224="","",COUNT(IF(Inventory!$B$10:$B$1000=$B224,IF(Inventory!$C$10:$C$1000=$C224,IF(Inventory!$D$10:$D$1000=$D224,IF(Inventory!$J$10:$J$1000=frig,IF(Inventory!$P$10:$P$1000=S$9,1)))))))</f>
        <v/>
      </c>
      <c r="T224" s="121" t="str">
        <f t="array" ref="T224">IF($D224="","",COUNT(IF(Inventory!$B$10:$B$1000=$B224,IF(Inventory!$C$10:$C$1000=$C224,IF(Inventory!$D$10:$D$1000=$D224,IF(Inventory!$J$10:$J$1000=frig,IF(Inventory!$P$10:$P$1000=T$9,1)))))))</f>
        <v/>
      </c>
      <c r="U224" s="121" t="str">
        <f t="array" ref="U224">IF($D224="","",COUNT(IF(Inventory!$B$10:$B$1000=$B224,IF(Inventory!$C$10:$C$1000=$C224,IF(Inventory!$D$10:$D$1000=$D224,IF(Inventory!$J$10:$J$1000=frig,IF(Inventory!$P$10:$P$1000=U$9,1)))))))</f>
        <v/>
      </c>
      <c r="V224" s="121" t="str">
        <f t="array" ref="V224">IF($D224="","",COUNT(IF(Inventory!$B$10:$B$1000=$B224,IF(Inventory!$C$10:$C$1000=$C224,IF(Inventory!$D$10:$D$1000=$D224,IF(Inventory!$J$10:$J$1000=frig,IF(Inventory!$P$10:$P$1000=V$9,1)))))))</f>
        <v/>
      </c>
      <c r="W224" s="121" t="str">
        <f t="array" ref="W224">IF($D224="","",COUNT(IF(Inventory!$B$10:$B$1000=$B224,IF(Inventory!$C$10:$C$1000=$C224,IF(Inventory!$D$10:$D$1000=$D224,IF(Inventory!$J$10:$J$1000=frig,IF(Inventory!$P$10:$P$1000=W$9,1)))))))</f>
        <v/>
      </c>
      <c r="X224" s="122" t="str">
        <f t="shared" si="36"/>
        <v/>
      </c>
      <c r="Y224" s="121" t="str">
        <f t="array" ref="Y224">IF($D224="","",COUNT(IF(Inventory!$B$10:$B$1000=$B224,IF(Inventory!$C$10:$C$1000=$C224,IF(Inventory!$D$10:$D$1000=$D224,IF(Inventory!$J$10:$J$1000=freez,1))))))</f>
        <v/>
      </c>
      <c r="Z224" s="121" t="str">
        <f t="array" ref="Z224">IF($D224="","",COUNT(IF(Inventory!$B$10:$B$1000=$B224,IF(Inventory!$C$10:$C$1000=$C224,IF(Inventory!$D$10:$D$1000=$D224,IF(Inventory!$J$10:$J$1000=freez,IF(Inventory!$P$10:$P$1000=Z$9,1)))))))</f>
        <v/>
      </c>
      <c r="AA224" s="121" t="str">
        <f t="array" ref="AA224">IF($D224="","",COUNT(IF(Inventory!$B$10:$B$1000=$B224,IF(Inventory!$C$10:$C$1000=$C224,IF(Inventory!$D$10:$D$1000=$D224,IF(Inventory!$J$10:$J$1000=freez,IF(Inventory!$P$10:$P$1000=AA$9,1)))))))</f>
        <v/>
      </c>
      <c r="AB224" s="121" t="str">
        <f t="array" ref="AB224">IF($D224="","",COUNT(IF(Inventory!$B$10:$B$1000=$B224,IF(Inventory!$C$10:$C$1000=$C224,IF(Inventory!$D$10:$D$1000=$D224,IF(Inventory!$J$10:$J$1000=freez,IF(Inventory!$P$10:$P$1000=AB$9,1)))))))</f>
        <v/>
      </c>
      <c r="AC224" s="121" t="str">
        <f t="array" ref="AC224">IF($D224="","",COUNT(IF(Inventory!$B$10:$B$1000=$B224,IF(Inventory!$C$10:$C$1000=$C224,IF(Inventory!$D$10:$D$1000=$D224,IF(Inventory!$J$10:$J$1000=freez,IF(Inventory!$P$10:$P$1000=AC$9,1)))))))</f>
        <v/>
      </c>
      <c r="AD224" s="121" t="str">
        <f t="array" ref="AD224">IF($D224="","",COUNT(IF(Inventory!$B$10:$B$1000=$B224,IF(Inventory!$C$10:$C$1000=$C224,IF(Inventory!$D$10:$D$1000=$D224,IF(Inventory!$J$10:$J$1000=freez,IF(Inventory!$P$10:$P$1000=AD$9,1)))))))</f>
        <v/>
      </c>
      <c r="AE224" s="122" t="str">
        <f t="shared" si="37"/>
        <v/>
      </c>
      <c r="AF224" s="121" t="str">
        <f t="array" ref="AF224">IF($D224="","",SUM(IF(Inventory!$B$10:$B$1000=$B224,IF(Inventory!$C$10:$C$1000=$C224,IF(Inventory!$D$10:$D$1000=$D224,IF(Inventory!$J$10:$J$1000=frig,Inventory!$AC$10:$AC$1000)))))+SUM(IF(Inventory!$B$10:$B$1000=$B224,IF(Inventory!$C$10:$C$1000=$C224,IF(Inventory!$D$10:$D$1000=$D224,IF(Inventory!$J$10:$J$1000=wicr,Inventory!$AC$10:$AC$1000))))))</f>
        <v/>
      </c>
      <c r="AG224" s="121" t="str">
        <f t="array" ref="AG224">IF($D224="","",SUM(IF(Inventory!$B$10:$B$1000=$B224,IF(Inventory!$C$10:$C$1000=$C224,IF(Inventory!$D$10:$D$1000=$D224,IF(Inventory!$J$10:$J$1000=frig,IF(Inventory!$P$10:$P$1000=AG$9,Inventory!$AC$10:$AC$1000))))))+SUM(IF(Inventory!$B$10:$B$1000=$B224,IF(Inventory!$C$10:$C$1000=$C224,IF(Inventory!$D$10:$D$1000=$D224,IF(Inventory!$J$10:$J$1000=wicr,IF(Inventory!$P$10:$P$1000=AG$9,Inventory!$AC$10:$AC$1000)))))))</f>
        <v/>
      </c>
      <c r="AH224" s="121" t="str">
        <f t="array" ref="AH224">IF($D224="","",SUM(IF(Inventory!$B$10:$B$1000=$B224,IF(Inventory!$C$10:$C$1000=$C224,IF(Inventory!$D$10:$D$1000=$D224,IF(Inventory!$J$10:$J$1000=frig,IF(Inventory!$P$10:$P$1000=AH$9,Inventory!$AC$10:$AC$1000))))))+SUM(IF(Inventory!$B$10:$B$1000=$B224,IF(Inventory!$C$10:$C$1000=$C224,IF(Inventory!$D$10:$D$1000=$D224,IF(Inventory!$J$10:$J$1000=wicr,IF(Inventory!$P$10:$P$1000=AH$9,Inventory!$AC$10:$AC$1000)))))))</f>
        <v/>
      </c>
      <c r="AI224" s="121" t="str">
        <f t="array" ref="AI224">IF($D224="","",SUM(IF(Inventory!$B$10:$B$1000=$B224,IF(Inventory!$C$10:$C$1000=$C224,IF(Inventory!$D$10:$D$1000=$D224,IF(Inventory!$J$10:$J$1000=frig,IF(Inventory!$P$10:$P$1000=AI$9,Inventory!$AC$10:$AC$1000))))))+SUM(IF(Inventory!$B$10:$B$1000=$B224,IF(Inventory!$C$10:$C$1000=$C224,IF(Inventory!$D$10:$D$1000=$D224,IF(Inventory!$J$10:$J$1000=wicr,IF(Inventory!$P$10:$P$1000=AI$9,Inventory!$AC$10:$AC$1000)))))))</f>
        <v/>
      </c>
      <c r="AJ224" s="121" t="str">
        <f t="array" ref="AJ224">IF($D224="","",SUM(IF(Inventory!$B$10:$B$1000=$B224,IF(Inventory!$C$10:$C$1000=$C224,IF(Inventory!$D$10:$D$1000=$D224,IF(Inventory!$J$10:$J$1000=frig,IF(Inventory!$P$10:$P$1000=AJ$9,Inventory!$AC$10:$AC$1000))))))+SUM(IF(Inventory!$B$10:$B$1000=$B224,IF(Inventory!$C$10:$C$1000=$C224,IF(Inventory!$D$10:$D$1000=$D224,IF(Inventory!$J$10:$J$1000=wicr,IF(Inventory!$P$10:$P$1000=AJ$9,Inventory!$AC$10:$AC$1000)))))))</f>
        <v/>
      </c>
      <c r="AK224" s="121" t="str">
        <f t="array" ref="AK224">IF($D224="","",SUM(IF(Inventory!$B$10:$B$1000=$B224,IF(Inventory!$C$10:$C$1000=$C224,IF(Inventory!$D$10:$D$1000=$D224,IF(Inventory!$J$10:$J$1000=frig,IF(Inventory!$P$10:$P$1000=AK$9,Inventory!$AC$10:$AC$1000))))))+SUM(IF(Inventory!$B$10:$B$1000=$B224,IF(Inventory!$C$10:$C$1000=$C224,IF(Inventory!$D$10:$D$1000=$D224,IF(Inventory!$J$10:$J$1000=wicr,IF(Inventory!$P$10:$P$1000=AK$9,Inventory!$AC$10:$AC$1000)))))))</f>
        <v/>
      </c>
      <c r="AL224" s="123" t="str">
        <f t="shared" si="38"/>
        <v/>
      </c>
      <c r="AM224" s="121" t="str">
        <f t="array" ref="AM224">IF($D224="","",SUM(IF(Inventory!$B$10:$B$1000=$B224,IF(Inventory!$C$10:$C$1000=$C224,IF(Inventory!$D$10:$D$1000=$D224,IF(Inventory!$J$10:$J$1000=freez,Inventory!$AD$10:$AD$1000)))))+SUM(IF(Inventory!$B$10:$B$1000=$B224,IF(Inventory!$C$10:$C$1000=$C224,IF(Inventory!$D$10:$D$1000=$D224,IF(Inventory!$J$10:$J$1000=wifr,Inventory!$AD$10:$AD$1000))))))</f>
        <v/>
      </c>
      <c r="AN224" s="121" t="str">
        <f t="array" ref="AN224">IF($D224="","",SUM(IF(Inventory!$B$10:$B$1000=$B224,IF(Inventory!$C$10:$C$1000=$C224,IF(Inventory!$D$10:$D$1000=$D224,IF(Inventory!$J$10:$J$1000=freez,IF(Inventory!$P$10:$P$1000=AN$9,Inventory!$AD$10:$AD$1000))))))+SUM(IF(Inventory!$B$10:$B$1000=$B224,IF(Inventory!$C$10:$C$1000=$C224,IF(Inventory!$D$10:$D$1000=$D224,IF(Inventory!$J$10:$J$1000=wifr,IF(Inventory!$P$10:$P$1000=AN$9,Inventory!$AD$10:$AD$1000)))))))</f>
        <v/>
      </c>
      <c r="AO224" s="121" t="str">
        <f t="array" ref="AO224">IF($D224="","",SUM(IF(Inventory!$B$10:$B$1000=$B224,IF(Inventory!$C$10:$C$1000=$C224,IF(Inventory!$D$10:$D$1000=$D224,IF(Inventory!$J$10:$J$1000=freez,IF(Inventory!$P$10:$P$1000=AO$9,Inventory!$AD$10:$AD$1000))))))+SUM(IF(Inventory!$B$10:$B$1000=$B224,IF(Inventory!$C$10:$C$1000=$C224,IF(Inventory!$D$10:$D$1000=$D224,IF(Inventory!$J$10:$J$1000=wifr,IF(Inventory!$P$10:$P$1000=AO$9,Inventory!$AD$10:$AD$1000)))))))</f>
        <v/>
      </c>
      <c r="AP224" s="121" t="str">
        <f t="array" ref="AP224">IF($D224="","",SUM(IF(Inventory!$B$10:$B$1000=$B224,IF(Inventory!$C$10:$C$1000=$C224,IF(Inventory!$D$10:$D$1000=$D224,IF(Inventory!$J$10:$J$1000=freez,IF(Inventory!$P$10:$P$1000=AP$9,Inventory!$AD$10:$AD$1000))))))+SUM(IF(Inventory!$B$10:$B$1000=$B224,IF(Inventory!$C$10:$C$1000=$C224,IF(Inventory!$D$10:$D$1000=$D224,IF(Inventory!$J$10:$J$1000=wifr,IF(Inventory!$P$10:$P$1000=AP$9,Inventory!$AD$10:$AD$1000)))))))</f>
        <v/>
      </c>
      <c r="AQ224" s="121" t="str">
        <f t="array" ref="AQ224">IF($D224="","",SUM(IF(Inventory!$B$10:$B$1000=$B224,IF(Inventory!$C$10:$C$1000=$C224,IF(Inventory!$D$10:$D$1000=$D224,IF(Inventory!$J$10:$J$1000=freez,IF(Inventory!$P$10:$P$1000=AQ$9,Inventory!$AD$10:$AD$1000))))))+SUM(IF(Inventory!$B$10:$B$1000=$B224,IF(Inventory!$C$10:$C$1000=$C224,IF(Inventory!$D$10:$D$1000=$D224,IF(Inventory!$J$10:$J$1000=wifr,IF(Inventory!$P$10:$P$1000=AQ$9,Inventory!$AD$10:$AD$1000)))))))</f>
        <v/>
      </c>
      <c r="AR224" s="121" t="str">
        <f t="array" ref="AR224">IF($D224="","",SUM(IF(Inventory!$B$10:$B$1000=$B224,IF(Inventory!$C$10:$C$1000=$C224,IF(Inventory!$D$10:$D$1000=$D224,IF(Inventory!$J$10:$J$1000=freez,IF(Inventory!$P$10:$P$1000=AR$9,Inventory!$AD$10:$AD$1000))))))+SUM(IF(Inventory!$B$10:$B$1000=$B224,IF(Inventory!$C$10:$C$1000=$C224,IF(Inventory!$D$10:$D$1000=$D224,IF(Inventory!$J$10:$J$1000=wifr,IF(Inventory!$P$10:$P$1000=AR$9,Inventory!$AD$10:$AD$1000)))))))</f>
        <v/>
      </c>
      <c r="AS224" s="124" t="str">
        <f t="shared" si="39"/>
        <v/>
      </c>
      <c r="AU224" s="352"/>
      <c r="AV224" s="352"/>
      <c r="AX224" s="125">
        <f>IF($C224="",0,Prog!$H222*AX$6*($AU224+$AV224)/12000)</f>
        <v>0</v>
      </c>
      <c r="AY224" s="125">
        <f>IF($C224="",0,Prog!$H222*AY$6*($AU224+$AV224)/12000)</f>
        <v>0</v>
      </c>
      <c r="AZ224" s="121"/>
    </row>
    <row r="225" spans="1:52" ht="16.5" x14ac:dyDescent="0.3">
      <c r="A225" s="279" t="str">
        <f>IF(Prog!B223="","",Prog!B223)</f>
        <v/>
      </c>
      <c r="B225" s="279" t="str">
        <f>IF(Prog!C223="","",Prog!C223)</f>
        <v/>
      </c>
      <c r="C225" s="279" t="str">
        <f>IF(Prog!D223="","",Prog!D223)</f>
        <v/>
      </c>
      <c r="D225" s="120"/>
      <c r="E225" s="121" t="str">
        <f t="array" ref="E225">IF($D225="","",COUNT(IF(Inventory!$B$10:$B$1000=$B225,IF(Inventory!$C$10:$C$1000=$C225,IF(Inventory!$D$10:$D$1000=$D225,IF(Inventory!$P$10:$P$1000=E$9,1))))))</f>
        <v/>
      </c>
      <c r="F225" s="121" t="str">
        <f t="array" ref="F225">IF($D225="","",COUNT(IF(Inventory!$B$10:$B$1000=$B225,IF(Inventory!$C$10:$C$1000=$C225,IF(Inventory!$D$10:$D$1000=$D225,IF(Inventory!$P$10:$P$1000=F$9,1))))))</f>
        <v/>
      </c>
      <c r="G225" s="121" t="str">
        <f t="array" ref="G225">IF($D225="","",COUNT(IF(Inventory!$B$10:$B$1000=$B225,IF(Inventory!$C$10:$C$1000=$C225,IF(Inventory!$D$10:$D$1000=$D225,IF(Inventory!$P$10:$P$1000=G$9,1))))))</f>
        <v/>
      </c>
      <c r="H225" s="121" t="str">
        <f t="array" ref="H225">IF($D225="","",COUNT(IF(Inventory!$B$10:$B$1000=$B225,IF(Inventory!$C$10:$C$1000=$C225,IF(Inventory!$D$10:$D$1000=$D225,IF(Inventory!$P$10:$P$1000=H$9,1))))))</f>
        <v/>
      </c>
      <c r="I225" s="121" t="str">
        <f t="array" ref="I225">IF($D225="","",COUNT(IF(Inventory!$B$10:$B$1000=$B225,IF(Inventory!$C$10:$C$1000=$C225,IF(Inventory!$D$10:$D$1000=$D225,IF(Inventory!$P$10:$P$1000=I$9,1))))))</f>
        <v/>
      </c>
      <c r="J225" s="121">
        <f t="shared" si="34"/>
        <v>0</v>
      </c>
      <c r="K225" s="121" t="str">
        <f t="array" ref="K225">IF($D225="","",COUNT(IF(Inventory!$B$10:$B$1000=$B225,IF(Inventory!$C$10:$C$1000=$C225,IF(Inventory!$D$10:$D$1000=$D225,IF(Inventory!$J$10:$J$1000=wicr,1)))))+COUNT(IF(Inventory!$B$10:$B$1000=$B225,IF(Inventory!$C$10:$C$1000=$C225,IF(Inventory!$D$10:$D$1000=$D225,IF(Inventory!$J$10:$J$1000=wifr,1))))))</f>
        <v/>
      </c>
      <c r="L225" s="121" t="str">
        <f t="array" ref="L225">IF($D225="","",COUNT(IF(Inventory!$B$10:$B$1000=$B225,IF(Inventory!$C$10:$C$1000=$C225,IF(Inventory!$D$10:$D$1000=$D225,IF(Inventory!$J$10:$J$1000=wicr,IF(Inventory!$P$10:$P$1000=L$9,1))))))+COUNT(IF(Inventory!$B$10:$B$1000=$B225,IF(Inventory!$C$10:$C$1000=$C225,IF(Inventory!$D$10:$D$1000=$D225,IF(Inventory!$J$10:$J$1000=wifr,IF(Inventory!$P$10:$P$1000=L$9,1)))))))</f>
        <v/>
      </c>
      <c r="M225" s="121" t="str">
        <f t="array" ref="M225">IF($D225="","",COUNT(IF(Inventory!$B$10:$B$1000=$B225,IF(Inventory!$C$10:$C$1000=$C225,IF(Inventory!$D$10:$D$1000=$D225,IF(Inventory!$J$10:$J$1000=wicr,IF(Inventory!$P$10:$P$1000=M$9,1))))))+COUNT(IF(Inventory!$B$10:$B$1000=$B225,IF(Inventory!$C$10:$C$1000=$C225,IF(Inventory!$D$10:$D$1000=$D225,IF(Inventory!$J$10:$J$1000=wifr,IF(Inventory!$P$10:$P$1000=M$9,1)))))))</f>
        <v/>
      </c>
      <c r="N225" s="121" t="str">
        <f t="array" ref="N225">IF($D225="","",COUNT(IF(Inventory!$B$10:$B$1000=$B225,IF(Inventory!$C$10:$C$1000=$C225,IF(Inventory!$D$10:$D$1000=$D225,IF(Inventory!$J$10:$J$1000=wicr,IF(Inventory!$P$10:$P$1000=N$9,1))))))+COUNT(IF(Inventory!$B$10:$B$1000=$B225,IF(Inventory!$C$10:$C$1000=$C225,IF(Inventory!$D$10:$D$1000=$D225,IF(Inventory!$J$10:$J$1000=wifr,IF(Inventory!$P$10:$P$1000=N$9,1)))))))</f>
        <v/>
      </c>
      <c r="O225" s="121" t="str">
        <f t="array" ref="O225">IF($D225="","",COUNT(IF(Inventory!$B$10:$B$1000=$B225,IF(Inventory!$C$10:$C$1000=$C225,IF(Inventory!$D$10:$D$1000=$D225,IF(Inventory!$J$10:$J$1000=wicr,IF(Inventory!$P$10:$P$1000=O$9,1))))))+COUNT(IF(Inventory!$B$10:$B$1000=$B225,IF(Inventory!$C$10:$C$1000=$C225,IF(Inventory!$D$10:$D$1000=$D225,IF(Inventory!$J$10:$J$1000=wifr,IF(Inventory!$P$10:$P$1000=O$9,1)))))))</f>
        <v/>
      </c>
      <c r="P225" s="121" t="str">
        <f t="array" ref="P225">IF($D225="","",COUNT(IF(Inventory!$B$10:$B$1000=$B225,IF(Inventory!$C$10:$C$1000=$C225,IF(Inventory!$D$10:$D$1000=$D225,IF(Inventory!$J$10:$J$1000=wicr,IF(Inventory!$P$10:$P$1000=P$9,1))))))+COUNT(IF(Inventory!$B$10:$B$1000=$B225,IF(Inventory!$C$10:$C$1000=$C225,IF(Inventory!$D$10:$D$1000=$D225,IF(Inventory!$J$10:$J$1000=wifr,IF(Inventory!$P$10:$P$1000=P$9,1)))))))</f>
        <v/>
      </c>
      <c r="Q225" s="122" t="str">
        <f t="shared" si="35"/>
        <v/>
      </c>
      <c r="R225" s="121" t="str">
        <f t="array" ref="R225">IF($D225="","",COUNT(IF(Inventory!$B$10:$B$1000=$B225,IF(Inventory!$C$10:$C$1000=$C225,IF(Inventory!$D$10:$D$1000=$D225,IF(Inventory!$J$10:$J$1000=frig,1))))))</f>
        <v/>
      </c>
      <c r="S225" s="121" t="str">
        <f t="array" ref="S225">IF($D225="","",COUNT(IF(Inventory!$B$10:$B$1000=$B225,IF(Inventory!$C$10:$C$1000=$C225,IF(Inventory!$D$10:$D$1000=$D225,IF(Inventory!$J$10:$J$1000=frig,IF(Inventory!$P$10:$P$1000=S$9,1)))))))</f>
        <v/>
      </c>
      <c r="T225" s="121" t="str">
        <f t="array" ref="T225">IF($D225="","",COUNT(IF(Inventory!$B$10:$B$1000=$B225,IF(Inventory!$C$10:$C$1000=$C225,IF(Inventory!$D$10:$D$1000=$D225,IF(Inventory!$J$10:$J$1000=frig,IF(Inventory!$P$10:$P$1000=T$9,1)))))))</f>
        <v/>
      </c>
      <c r="U225" s="121" t="str">
        <f t="array" ref="U225">IF($D225="","",COUNT(IF(Inventory!$B$10:$B$1000=$B225,IF(Inventory!$C$10:$C$1000=$C225,IF(Inventory!$D$10:$D$1000=$D225,IF(Inventory!$J$10:$J$1000=frig,IF(Inventory!$P$10:$P$1000=U$9,1)))))))</f>
        <v/>
      </c>
      <c r="V225" s="121" t="str">
        <f t="array" ref="V225">IF($D225="","",COUNT(IF(Inventory!$B$10:$B$1000=$B225,IF(Inventory!$C$10:$C$1000=$C225,IF(Inventory!$D$10:$D$1000=$D225,IF(Inventory!$J$10:$J$1000=frig,IF(Inventory!$P$10:$P$1000=V$9,1)))))))</f>
        <v/>
      </c>
      <c r="W225" s="121" t="str">
        <f t="array" ref="W225">IF($D225="","",COUNT(IF(Inventory!$B$10:$B$1000=$B225,IF(Inventory!$C$10:$C$1000=$C225,IF(Inventory!$D$10:$D$1000=$D225,IF(Inventory!$J$10:$J$1000=frig,IF(Inventory!$P$10:$P$1000=W$9,1)))))))</f>
        <v/>
      </c>
      <c r="X225" s="122" t="str">
        <f t="shared" si="36"/>
        <v/>
      </c>
      <c r="Y225" s="121" t="str">
        <f t="array" ref="Y225">IF($D225="","",COUNT(IF(Inventory!$B$10:$B$1000=$B225,IF(Inventory!$C$10:$C$1000=$C225,IF(Inventory!$D$10:$D$1000=$D225,IF(Inventory!$J$10:$J$1000=freez,1))))))</f>
        <v/>
      </c>
      <c r="Z225" s="121" t="str">
        <f t="array" ref="Z225">IF($D225="","",COUNT(IF(Inventory!$B$10:$B$1000=$B225,IF(Inventory!$C$10:$C$1000=$C225,IF(Inventory!$D$10:$D$1000=$D225,IF(Inventory!$J$10:$J$1000=freez,IF(Inventory!$P$10:$P$1000=Z$9,1)))))))</f>
        <v/>
      </c>
      <c r="AA225" s="121" t="str">
        <f t="array" ref="AA225">IF($D225="","",COUNT(IF(Inventory!$B$10:$B$1000=$B225,IF(Inventory!$C$10:$C$1000=$C225,IF(Inventory!$D$10:$D$1000=$D225,IF(Inventory!$J$10:$J$1000=freez,IF(Inventory!$P$10:$P$1000=AA$9,1)))))))</f>
        <v/>
      </c>
      <c r="AB225" s="121" t="str">
        <f t="array" ref="AB225">IF($D225="","",COUNT(IF(Inventory!$B$10:$B$1000=$B225,IF(Inventory!$C$10:$C$1000=$C225,IF(Inventory!$D$10:$D$1000=$D225,IF(Inventory!$J$10:$J$1000=freez,IF(Inventory!$P$10:$P$1000=AB$9,1)))))))</f>
        <v/>
      </c>
      <c r="AC225" s="121" t="str">
        <f t="array" ref="AC225">IF($D225="","",COUNT(IF(Inventory!$B$10:$B$1000=$B225,IF(Inventory!$C$10:$C$1000=$C225,IF(Inventory!$D$10:$D$1000=$D225,IF(Inventory!$J$10:$J$1000=freez,IF(Inventory!$P$10:$P$1000=AC$9,1)))))))</f>
        <v/>
      </c>
      <c r="AD225" s="121" t="str">
        <f t="array" ref="AD225">IF($D225="","",COUNT(IF(Inventory!$B$10:$B$1000=$B225,IF(Inventory!$C$10:$C$1000=$C225,IF(Inventory!$D$10:$D$1000=$D225,IF(Inventory!$J$10:$J$1000=freez,IF(Inventory!$P$10:$P$1000=AD$9,1)))))))</f>
        <v/>
      </c>
      <c r="AE225" s="122" t="str">
        <f t="shared" si="37"/>
        <v/>
      </c>
      <c r="AF225" s="121" t="str">
        <f t="array" ref="AF225">IF($D225="","",SUM(IF(Inventory!$B$10:$B$1000=$B225,IF(Inventory!$C$10:$C$1000=$C225,IF(Inventory!$D$10:$D$1000=$D225,IF(Inventory!$J$10:$J$1000=frig,Inventory!$AC$10:$AC$1000)))))+SUM(IF(Inventory!$B$10:$B$1000=$B225,IF(Inventory!$C$10:$C$1000=$C225,IF(Inventory!$D$10:$D$1000=$D225,IF(Inventory!$J$10:$J$1000=wicr,Inventory!$AC$10:$AC$1000))))))</f>
        <v/>
      </c>
      <c r="AG225" s="121" t="str">
        <f t="array" ref="AG225">IF($D225="","",SUM(IF(Inventory!$B$10:$B$1000=$B225,IF(Inventory!$C$10:$C$1000=$C225,IF(Inventory!$D$10:$D$1000=$D225,IF(Inventory!$J$10:$J$1000=frig,IF(Inventory!$P$10:$P$1000=AG$9,Inventory!$AC$10:$AC$1000))))))+SUM(IF(Inventory!$B$10:$B$1000=$B225,IF(Inventory!$C$10:$C$1000=$C225,IF(Inventory!$D$10:$D$1000=$D225,IF(Inventory!$J$10:$J$1000=wicr,IF(Inventory!$P$10:$P$1000=AG$9,Inventory!$AC$10:$AC$1000)))))))</f>
        <v/>
      </c>
      <c r="AH225" s="121" t="str">
        <f t="array" ref="AH225">IF($D225="","",SUM(IF(Inventory!$B$10:$B$1000=$B225,IF(Inventory!$C$10:$C$1000=$C225,IF(Inventory!$D$10:$D$1000=$D225,IF(Inventory!$J$10:$J$1000=frig,IF(Inventory!$P$10:$P$1000=AH$9,Inventory!$AC$10:$AC$1000))))))+SUM(IF(Inventory!$B$10:$B$1000=$B225,IF(Inventory!$C$10:$C$1000=$C225,IF(Inventory!$D$10:$D$1000=$D225,IF(Inventory!$J$10:$J$1000=wicr,IF(Inventory!$P$10:$P$1000=AH$9,Inventory!$AC$10:$AC$1000)))))))</f>
        <v/>
      </c>
      <c r="AI225" s="121" t="str">
        <f t="array" ref="AI225">IF($D225="","",SUM(IF(Inventory!$B$10:$B$1000=$B225,IF(Inventory!$C$10:$C$1000=$C225,IF(Inventory!$D$10:$D$1000=$D225,IF(Inventory!$J$10:$J$1000=frig,IF(Inventory!$P$10:$P$1000=AI$9,Inventory!$AC$10:$AC$1000))))))+SUM(IF(Inventory!$B$10:$B$1000=$B225,IF(Inventory!$C$10:$C$1000=$C225,IF(Inventory!$D$10:$D$1000=$D225,IF(Inventory!$J$10:$J$1000=wicr,IF(Inventory!$P$10:$P$1000=AI$9,Inventory!$AC$10:$AC$1000)))))))</f>
        <v/>
      </c>
      <c r="AJ225" s="121" t="str">
        <f t="array" ref="AJ225">IF($D225="","",SUM(IF(Inventory!$B$10:$B$1000=$B225,IF(Inventory!$C$10:$C$1000=$C225,IF(Inventory!$D$10:$D$1000=$D225,IF(Inventory!$J$10:$J$1000=frig,IF(Inventory!$P$10:$P$1000=AJ$9,Inventory!$AC$10:$AC$1000))))))+SUM(IF(Inventory!$B$10:$B$1000=$B225,IF(Inventory!$C$10:$C$1000=$C225,IF(Inventory!$D$10:$D$1000=$D225,IF(Inventory!$J$10:$J$1000=wicr,IF(Inventory!$P$10:$P$1000=AJ$9,Inventory!$AC$10:$AC$1000)))))))</f>
        <v/>
      </c>
      <c r="AK225" s="121" t="str">
        <f t="array" ref="AK225">IF($D225="","",SUM(IF(Inventory!$B$10:$B$1000=$B225,IF(Inventory!$C$10:$C$1000=$C225,IF(Inventory!$D$10:$D$1000=$D225,IF(Inventory!$J$10:$J$1000=frig,IF(Inventory!$P$10:$P$1000=AK$9,Inventory!$AC$10:$AC$1000))))))+SUM(IF(Inventory!$B$10:$B$1000=$B225,IF(Inventory!$C$10:$C$1000=$C225,IF(Inventory!$D$10:$D$1000=$D225,IF(Inventory!$J$10:$J$1000=wicr,IF(Inventory!$P$10:$P$1000=AK$9,Inventory!$AC$10:$AC$1000)))))))</f>
        <v/>
      </c>
      <c r="AL225" s="123" t="str">
        <f t="shared" si="38"/>
        <v/>
      </c>
      <c r="AM225" s="121" t="str">
        <f t="array" ref="AM225">IF($D225="","",SUM(IF(Inventory!$B$10:$B$1000=$B225,IF(Inventory!$C$10:$C$1000=$C225,IF(Inventory!$D$10:$D$1000=$D225,IF(Inventory!$J$10:$J$1000=freez,Inventory!$AD$10:$AD$1000)))))+SUM(IF(Inventory!$B$10:$B$1000=$B225,IF(Inventory!$C$10:$C$1000=$C225,IF(Inventory!$D$10:$D$1000=$D225,IF(Inventory!$J$10:$J$1000=wifr,Inventory!$AD$10:$AD$1000))))))</f>
        <v/>
      </c>
      <c r="AN225" s="121" t="str">
        <f t="array" ref="AN225">IF($D225="","",SUM(IF(Inventory!$B$10:$B$1000=$B225,IF(Inventory!$C$10:$C$1000=$C225,IF(Inventory!$D$10:$D$1000=$D225,IF(Inventory!$J$10:$J$1000=freez,IF(Inventory!$P$10:$P$1000=AN$9,Inventory!$AD$10:$AD$1000))))))+SUM(IF(Inventory!$B$10:$B$1000=$B225,IF(Inventory!$C$10:$C$1000=$C225,IF(Inventory!$D$10:$D$1000=$D225,IF(Inventory!$J$10:$J$1000=wifr,IF(Inventory!$P$10:$P$1000=AN$9,Inventory!$AD$10:$AD$1000)))))))</f>
        <v/>
      </c>
      <c r="AO225" s="121" t="str">
        <f t="array" ref="AO225">IF($D225="","",SUM(IF(Inventory!$B$10:$B$1000=$B225,IF(Inventory!$C$10:$C$1000=$C225,IF(Inventory!$D$10:$D$1000=$D225,IF(Inventory!$J$10:$J$1000=freez,IF(Inventory!$P$10:$P$1000=AO$9,Inventory!$AD$10:$AD$1000))))))+SUM(IF(Inventory!$B$10:$B$1000=$B225,IF(Inventory!$C$10:$C$1000=$C225,IF(Inventory!$D$10:$D$1000=$D225,IF(Inventory!$J$10:$J$1000=wifr,IF(Inventory!$P$10:$P$1000=AO$9,Inventory!$AD$10:$AD$1000)))))))</f>
        <v/>
      </c>
      <c r="AP225" s="121" t="str">
        <f t="array" ref="AP225">IF($D225="","",SUM(IF(Inventory!$B$10:$B$1000=$B225,IF(Inventory!$C$10:$C$1000=$C225,IF(Inventory!$D$10:$D$1000=$D225,IF(Inventory!$J$10:$J$1000=freez,IF(Inventory!$P$10:$P$1000=AP$9,Inventory!$AD$10:$AD$1000))))))+SUM(IF(Inventory!$B$10:$B$1000=$B225,IF(Inventory!$C$10:$C$1000=$C225,IF(Inventory!$D$10:$D$1000=$D225,IF(Inventory!$J$10:$J$1000=wifr,IF(Inventory!$P$10:$P$1000=AP$9,Inventory!$AD$10:$AD$1000)))))))</f>
        <v/>
      </c>
      <c r="AQ225" s="121" t="str">
        <f t="array" ref="AQ225">IF($D225="","",SUM(IF(Inventory!$B$10:$B$1000=$B225,IF(Inventory!$C$10:$C$1000=$C225,IF(Inventory!$D$10:$D$1000=$D225,IF(Inventory!$J$10:$J$1000=freez,IF(Inventory!$P$10:$P$1000=AQ$9,Inventory!$AD$10:$AD$1000))))))+SUM(IF(Inventory!$B$10:$B$1000=$B225,IF(Inventory!$C$10:$C$1000=$C225,IF(Inventory!$D$10:$D$1000=$D225,IF(Inventory!$J$10:$J$1000=wifr,IF(Inventory!$P$10:$P$1000=AQ$9,Inventory!$AD$10:$AD$1000)))))))</f>
        <v/>
      </c>
      <c r="AR225" s="121" t="str">
        <f t="array" ref="AR225">IF($D225="","",SUM(IF(Inventory!$B$10:$B$1000=$B225,IF(Inventory!$C$10:$C$1000=$C225,IF(Inventory!$D$10:$D$1000=$D225,IF(Inventory!$J$10:$J$1000=freez,IF(Inventory!$P$10:$P$1000=AR$9,Inventory!$AD$10:$AD$1000))))))+SUM(IF(Inventory!$B$10:$B$1000=$B225,IF(Inventory!$C$10:$C$1000=$C225,IF(Inventory!$D$10:$D$1000=$D225,IF(Inventory!$J$10:$J$1000=wifr,IF(Inventory!$P$10:$P$1000=AR$9,Inventory!$AD$10:$AD$1000)))))))</f>
        <v/>
      </c>
      <c r="AS225" s="124" t="str">
        <f t="shared" si="39"/>
        <v/>
      </c>
      <c r="AU225" s="352"/>
      <c r="AV225" s="352"/>
      <c r="AX225" s="125">
        <f>IF($C225="",0,Prog!$H223*AX$6*($AU225+$AV225)/12000)</f>
        <v>0</v>
      </c>
      <c r="AY225" s="125">
        <f>IF($C225="",0,Prog!$H223*AY$6*($AU225+$AV225)/12000)</f>
        <v>0</v>
      </c>
      <c r="AZ225" s="121"/>
    </row>
    <row r="226" spans="1:52" ht="16.5" x14ac:dyDescent="0.3">
      <c r="A226" s="279" t="str">
        <f>IF(Prog!B224="","",Prog!B224)</f>
        <v/>
      </c>
      <c r="B226" s="279" t="str">
        <f>IF(Prog!C224="","",Prog!C224)</f>
        <v/>
      </c>
      <c r="C226" s="279" t="str">
        <f>IF(Prog!D224="","",Prog!D224)</f>
        <v/>
      </c>
      <c r="D226" s="120"/>
      <c r="E226" s="121" t="str">
        <f t="array" ref="E226">IF($D226="","",COUNT(IF(Inventory!$B$10:$B$1000=$B226,IF(Inventory!$C$10:$C$1000=$C226,IF(Inventory!$D$10:$D$1000=$D226,IF(Inventory!$P$10:$P$1000=E$9,1))))))</f>
        <v/>
      </c>
      <c r="F226" s="121" t="str">
        <f t="array" ref="F226">IF($D226="","",COUNT(IF(Inventory!$B$10:$B$1000=$B226,IF(Inventory!$C$10:$C$1000=$C226,IF(Inventory!$D$10:$D$1000=$D226,IF(Inventory!$P$10:$P$1000=F$9,1))))))</f>
        <v/>
      </c>
      <c r="G226" s="121" t="str">
        <f t="array" ref="G226">IF($D226="","",COUNT(IF(Inventory!$B$10:$B$1000=$B226,IF(Inventory!$C$10:$C$1000=$C226,IF(Inventory!$D$10:$D$1000=$D226,IF(Inventory!$P$10:$P$1000=G$9,1))))))</f>
        <v/>
      </c>
      <c r="H226" s="121" t="str">
        <f t="array" ref="H226">IF($D226="","",COUNT(IF(Inventory!$B$10:$B$1000=$B226,IF(Inventory!$C$10:$C$1000=$C226,IF(Inventory!$D$10:$D$1000=$D226,IF(Inventory!$P$10:$P$1000=H$9,1))))))</f>
        <v/>
      </c>
      <c r="I226" s="121" t="str">
        <f t="array" ref="I226">IF($D226="","",COUNT(IF(Inventory!$B$10:$B$1000=$B226,IF(Inventory!$C$10:$C$1000=$C226,IF(Inventory!$D$10:$D$1000=$D226,IF(Inventory!$P$10:$P$1000=I$9,1))))))</f>
        <v/>
      </c>
      <c r="J226" s="121">
        <f t="shared" si="34"/>
        <v>0</v>
      </c>
      <c r="K226" s="121" t="str">
        <f t="array" ref="K226">IF($D226="","",COUNT(IF(Inventory!$B$10:$B$1000=$B226,IF(Inventory!$C$10:$C$1000=$C226,IF(Inventory!$D$10:$D$1000=$D226,IF(Inventory!$J$10:$J$1000=wicr,1)))))+COUNT(IF(Inventory!$B$10:$B$1000=$B226,IF(Inventory!$C$10:$C$1000=$C226,IF(Inventory!$D$10:$D$1000=$D226,IF(Inventory!$J$10:$J$1000=wifr,1))))))</f>
        <v/>
      </c>
      <c r="L226" s="121" t="str">
        <f t="array" ref="L226">IF($D226="","",COUNT(IF(Inventory!$B$10:$B$1000=$B226,IF(Inventory!$C$10:$C$1000=$C226,IF(Inventory!$D$10:$D$1000=$D226,IF(Inventory!$J$10:$J$1000=wicr,IF(Inventory!$P$10:$P$1000=L$9,1))))))+COUNT(IF(Inventory!$B$10:$B$1000=$B226,IF(Inventory!$C$10:$C$1000=$C226,IF(Inventory!$D$10:$D$1000=$D226,IF(Inventory!$J$10:$J$1000=wifr,IF(Inventory!$P$10:$P$1000=L$9,1)))))))</f>
        <v/>
      </c>
      <c r="M226" s="121" t="str">
        <f t="array" ref="M226">IF($D226="","",COUNT(IF(Inventory!$B$10:$B$1000=$B226,IF(Inventory!$C$10:$C$1000=$C226,IF(Inventory!$D$10:$D$1000=$D226,IF(Inventory!$J$10:$J$1000=wicr,IF(Inventory!$P$10:$P$1000=M$9,1))))))+COUNT(IF(Inventory!$B$10:$B$1000=$B226,IF(Inventory!$C$10:$C$1000=$C226,IF(Inventory!$D$10:$D$1000=$D226,IF(Inventory!$J$10:$J$1000=wifr,IF(Inventory!$P$10:$P$1000=M$9,1)))))))</f>
        <v/>
      </c>
      <c r="N226" s="121" t="str">
        <f t="array" ref="N226">IF($D226="","",COUNT(IF(Inventory!$B$10:$B$1000=$B226,IF(Inventory!$C$10:$C$1000=$C226,IF(Inventory!$D$10:$D$1000=$D226,IF(Inventory!$J$10:$J$1000=wicr,IF(Inventory!$P$10:$P$1000=N$9,1))))))+COUNT(IF(Inventory!$B$10:$B$1000=$B226,IF(Inventory!$C$10:$C$1000=$C226,IF(Inventory!$D$10:$D$1000=$D226,IF(Inventory!$J$10:$J$1000=wifr,IF(Inventory!$P$10:$P$1000=N$9,1)))))))</f>
        <v/>
      </c>
      <c r="O226" s="121" t="str">
        <f t="array" ref="O226">IF($D226="","",COUNT(IF(Inventory!$B$10:$B$1000=$B226,IF(Inventory!$C$10:$C$1000=$C226,IF(Inventory!$D$10:$D$1000=$D226,IF(Inventory!$J$10:$J$1000=wicr,IF(Inventory!$P$10:$P$1000=O$9,1))))))+COUNT(IF(Inventory!$B$10:$B$1000=$B226,IF(Inventory!$C$10:$C$1000=$C226,IF(Inventory!$D$10:$D$1000=$D226,IF(Inventory!$J$10:$J$1000=wifr,IF(Inventory!$P$10:$P$1000=O$9,1)))))))</f>
        <v/>
      </c>
      <c r="P226" s="121" t="str">
        <f t="array" ref="P226">IF($D226="","",COUNT(IF(Inventory!$B$10:$B$1000=$B226,IF(Inventory!$C$10:$C$1000=$C226,IF(Inventory!$D$10:$D$1000=$D226,IF(Inventory!$J$10:$J$1000=wicr,IF(Inventory!$P$10:$P$1000=P$9,1))))))+COUNT(IF(Inventory!$B$10:$B$1000=$B226,IF(Inventory!$C$10:$C$1000=$C226,IF(Inventory!$D$10:$D$1000=$D226,IF(Inventory!$J$10:$J$1000=wifr,IF(Inventory!$P$10:$P$1000=P$9,1)))))))</f>
        <v/>
      </c>
      <c r="Q226" s="122" t="str">
        <f t="shared" si="35"/>
        <v/>
      </c>
      <c r="R226" s="121" t="str">
        <f t="array" ref="R226">IF($D226="","",COUNT(IF(Inventory!$B$10:$B$1000=$B226,IF(Inventory!$C$10:$C$1000=$C226,IF(Inventory!$D$10:$D$1000=$D226,IF(Inventory!$J$10:$J$1000=frig,1))))))</f>
        <v/>
      </c>
      <c r="S226" s="121" t="str">
        <f t="array" ref="S226">IF($D226="","",COUNT(IF(Inventory!$B$10:$B$1000=$B226,IF(Inventory!$C$10:$C$1000=$C226,IF(Inventory!$D$10:$D$1000=$D226,IF(Inventory!$J$10:$J$1000=frig,IF(Inventory!$P$10:$P$1000=S$9,1)))))))</f>
        <v/>
      </c>
      <c r="T226" s="121" t="str">
        <f t="array" ref="T226">IF($D226="","",COUNT(IF(Inventory!$B$10:$B$1000=$B226,IF(Inventory!$C$10:$C$1000=$C226,IF(Inventory!$D$10:$D$1000=$D226,IF(Inventory!$J$10:$J$1000=frig,IF(Inventory!$P$10:$P$1000=T$9,1)))))))</f>
        <v/>
      </c>
      <c r="U226" s="121" t="str">
        <f t="array" ref="U226">IF($D226="","",COUNT(IF(Inventory!$B$10:$B$1000=$B226,IF(Inventory!$C$10:$C$1000=$C226,IF(Inventory!$D$10:$D$1000=$D226,IF(Inventory!$J$10:$J$1000=frig,IF(Inventory!$P$10:$P$1000=U$9,1)))))))</f>
        <v/>
      </c>
      <c r="V226" s="121" t="str">
        <f t="array" ref="V226">IF($D226="","",COUNT(IF(Inventory!$B$10:$B$1000=$B226,IF(Inventory!$C$10:$C$1000=$C226,IF(Inventory!$D$10:$D$1000=$D226,IF(Inventory!$J$10:$J$1000=frig,IF(Inventory!$P$10:$P$1000=V$9,1)))))))</f>
        <v/>
      </c>
      <c r="W226" s="121" t="str">
        <f t="array" ref="W226">IF($D226="","",COUNT(IF(Inventory!$B$10:$B$1000=$B226,IF(Inventory!$C$10:$C$1000=$C226,IF(Inventory!$D$10:$D$1000=$D226,IF(Inventory!$J$10:$J$1000=frig,IF(Inventory!$P$10:$P$1000=W$9,1)))))))</f>
        <v/>
      </c>
      <c r="X226" s="122" t="str">
        <f t="shared" si="36"/>
        <v/>
      </c>
      <c r="Y226" s="121" t="str">
        <f t="array" ref="Y226">IF($D226="","",COUNT(IF(Inventory!$B$10:$B$1000=$B226,IF(Inventory!$C$10:$C$1000=$C226,IF(Inventory!$D$10:$D$1000=$D226,IF(Inventory!$J$10:$J$1000=freez,1))))))</f>
        <v/>
      </c>
      <c r="Z226" s="121" t="str">
        <f t="array" ref="Z226">IF($D226="","",COUNT(IF(Inventory!$B$10:$B$1000=$B226,IF(Inventory!$C$10:$C$1000=$C226,IF(Inventory!$D$10:$D$1000=$D226,IF(Inventory!$J$10:$J$1000=freez,IF(Inventory!$P$10:$P$1000=Z$9,1)))))))</f>
        <v/>
      </c>
      <c r="AA226" s="121" t="str">
        <f t="array" ref="AA226">IF($D226="","",COUNT(IF(Inventory!$B$10:$B$1000=$B226,IF(Inventory!$C$10:$C$1000=$C226,IF(Inventory!$D$10:$D$1000=$D226,IF(Inventory!$J$10:$J$1000=freez,IF(Inventory!$P$10:$P$1000=AA$9,1)))))))</f>
        <v/>
      </c>
      <c r="AB226" s="121" t="str">
        <f t="array" ref="AB226">IF($D226="","",COUNT(IF(Inventory!$B$10:$B$1000=$B226,IF(Inventory!$C$10:$C$1000=$C226,IF(Inventory!$D$10:$D$1000=$D226,IF(Inventory!$J$10:$J$1000=freez,IF(Inventory!$P$10:$P$1000=AB$9,1)))))))</f>
        <v/>
      </c>
      <c r="AC226" s="121" t="str">
        <f t="array" ref="AC226">IF($D226="","",COUNT(IF(Inventory!$B$10:$B$1000=$B226,IF(Inventory!$C$10:$C$1000=$C226,IF(Inventory!$D$10:$D$1000=$D226,IF(Inventory!$J$10:$J$1000=freez,IF(Inventory!$P$10:$P$1000=AC$9,1)))))))</f>
        <v/>
      </c>
      <c r="AD226" s="121" t="str">
        <f t="array" ref="AD226">IF($D226="","",COUNT(IF(Inventory!$B$10:$B$1000=$B226,IF(Inventory!$C$10:$C$1000=$C226,IF(Inventory!$D$10:$D$1000=$D226,IF(Inventory!$J$10:$J$1000=freez,IF(Inventory!$P$10:$P$1000=AD$9,1)))))))</f>
        <v/>
      </c>
      <c r="AE226" s="122" t="str">
        <f t="shared" si="37"/>
        <v/>
      </c>
      <c r="AF226" s="121" t="str">
        <f t="array" ref="AF226">IF($D226="","",SUM(IF(Inventory!$B$10:$B$1000=$B226,IF(Inventory!$C$10:$C$1000=$C226,IF(Inventory!$D$10:$D$1000=$D226,IF(Inventory!$J$10:$J$1000=frig,Inventory!$AC$10:$AC$1000)))))+SUM(IF(Inventory!$B$10:$B$1000=$B226,IF(Inventory!$C$10:$C$1000=$C226,IF(Inventory!$D$10:$D$1000=$D226,IF(Inventory!$J$10:$J$1000=wicr,Inventory!$AC$10:$AC$1000))))))</f>
        <v/>
      </c>
      <c r="AG226" s="121" t="str">
        <f t="array" ref="AG226">IF($D226="","",SUM(IF(Inventory!$B$10:$B$1000=$B226,IF(Inventory!$C$10:$C$1000=$C226,IF(Inventory!$D$10:$D$1000=$D226,IF(Inventory!$J$10:$J$1000=frig,IF(Inventory!$P$10:$P$1000=AG$9,Inventory!$AC$10:$AC$1000))))))+SUM(IF(Inventory!$B$10:$B$1000=$B226,IF(Inventory!$C$10:$C$1000=$C226,IF(Inventory!$D$10:$D$1000=$D226,IF(Inventory!$J$10:$J$1000=wicr,IF(Inventory!$P$10:$P$1000=AG$9,Inventory!$AC$10:$AC$1000)))))))</f>
        <v/>
      </c>
      <c r="AH226" s="121" t="str">
        <f t="array" ref="AH226">IF($D226="","",SUM(IF(Inventory!$B$10:$B$1000=$B226,IF(Inventory!$C$10:$C$1000=$C226,IF(Inventory!$D$10:$D$1000=$D226,IF(Inventory!$J$10:$J$1000=frig,IF(Inventory!$P$10:$P$1000=AH$9,Inventory!$AC$10:$AC$1000))))))+SUM(IF(Inventory!$B$10:$B$1000=$B226,IF(Inventory!$C$10:$C$1000=$C226,IF(Inventory!$D$10:$D$1000=$D226,IF(Inventory!$J$10:$J$1000=wicr,IF(Inventory!$P$10:$P$1000=AH$9,Inventory!$AC$10:$AC$1000)))))))</f>
        <v/>
      </c>
      <c r="AI226" s="121" t="str">
        <f t="array" ref="AI226">IF($D226="","",SUM(IF(Inventory!$B$10:$B$1000=$B226,IF(Inventory!$C$10:$C$1000=$C226,IF(Inventory!$D$10:$D$1000=$D226,IF(Inventory!$J$10:$J$1000=frig,IF(Inventory!$P$10:$P$1000=AI$9,Inventory!$AC$10:$AC$1000))))))+SUM(IF(Inventory!$B$10:$B$1000=$B226,IF(Inventory!$C$10:$C$1000=$C226,IF(Inventory!$D$10:$D$1000=$D226,IF(Inventory!$J$10:$J$1000=wicr,IF(Inventory!$P$10:$P$1000=AI$9,Inventory!$AC$10:$AC$1000)))))))</f>
        <v/>
      </c>
      <c r="AJ226" s="121" t="str">
        <f t="array" ref="AJ226">IF($D226="","",SUM(IF(Inventory!$B$10:$B$1000=$B226,IF(Inventory!$C$10:$C$1000=$C226,IF(Inventory!$D$10:$D$1000=$D226,IF(Inventory!$J$10:$J$1000=frig,IF(Inventory!$P$10:$P$1000=AJ$9,Inventory!$AC$10:$AC$1000))))))+SUM(IF(Inventory!$B$10:$B$1000=$B226,IF(Inventory!$C$10:$C$1000=$C226,IF(Inventory!$D$10:$D$1000=$D226,IF(Inventory!$J$10:$J$1000=wicr,IF(Inventory!$P$10:$P$1000=AJ$9,Inventory!$AC$10:$AC$1000)))))))</f>
        <v/>
      </c>
      <c r="AK226" s="121" t="str">
        <f t="array" ref="AK226">IF($D226="","",SUM(IF(Inventory!$B$10:$B$1000=$B226,IF(Inventory!$C$10:$C$1000=$C226,IF(Inventory!$D$10:$D$1000=$D226,IF(Inventory!$J$10:$J$1000=frig,IF(Inventory!$P$10:$P$1000=AK$9,Inventory!$AC$10:$AC$1000))))))+SUM(IF(Inventory!$B$10:$B$1000=$B226,IF(Inventory!$C$10:$C$1000=$C226,IF(Inventory!$D$10:$D$1000=$D226,IF(Inventory!$J$10:$J$1000=wicr,IF(Inventory!$P$10:$P$1000=AK$9,Inventory!$AC$10:$AC$1000)))))))</f>
        <v/>
      </c>
      <c r="AL226" s="123" t="str">
        <f t="shared" si="38"/>
        <v/>
      </c>
      <c r="AM226" s="121" t="str">
        <f t="array" ref="AM226">IF($D226="","",SUM(IF(Inventory!$B$10:$B$1000=$B226,IF(Inventory!$C$10:$C$1000=$C226,IF(Inventory!$D$10:$D$1000=$D226,IF(Inventory!$J$10:$J$1000=freez,Inventory!$AD$10:$AD$1000)))))+SUM(IF(Inventory!$B$10:$B$1000=$B226,IF(Inventory!$C$10:$C$1000=$C226,IF(Inventory!$D$10:$D$1000=$D226,IF(Inventory!$J$10:$J$1000=wifr,Inventory!$AD$10:$AD$1000))))))</f>
        <v/>
      </c>
      <c r="AN226" s="121" t="str">
        <f t="array" ref="AN226">IF($D226="","",SUM(IF(Inventory!$B$10:$B$1000=$B226,IF(Inventory!$C$10:$C$1000=$C226,IF(Inventory!$D$10:$D$1000=$D226,IF(Inventory!$J$10:$J$1000=freez,IF(Inventory!$P$10:$P$1000=AN$9,Inventory!$AD$10:$AD$1000))))))+SUM(IF(Inventory!$B$10:$B$1000=$B226,IF(Inventory!$C$10:$C$1000=$C226,IF(Inventory!$D$10:$D$1000=$D226,IF(Inventory!$J$10:$J$1000=wifr,IF(Inventory!$P$10:$P$1000=AN$9,Inventory!$AD$10:$AD$1000)))))))</f>
        <v/>
      </c>
      <c r="AO226" s="121" t="str">
        <f t="array" ref="AO226">IF($D226="","",SUM(IF(Inventory!$B$10:$B$1000=$B226,IF(Inventory!$C$10:$C$1000=$C226,IF(Inventory!$D$10:$D$1000=$D226,IF(Inventory!$J$10:$J$1000=freez,IF(Inventory!$P$10:$P$1000=AO$9,Inventory!$AD$10:$AD$1000))))))+SUM(IF(Inventory!$B$10:$B$1000=$B226,IF(Inventory!$C$10:$C$1000=$C226,IF(Inventory!$D$10:$D$1000=$D226,IF(Inventory!$J$10:$J$1000=wifr,IF(Inventory!$P$10:$P$1000=AO$9,Inventory!$AD$10:$AD$1000)))))))</f>
        <v/>
      </c>
      <c r="AP226" s="121" t="str">
        <f t="array" ref="AP226">IF($D226="","",SUM(IF(Inventory!$B$10:$B$1000=$B226,IF(Inventory!$C$10:$C$1000=$C226,IF(Inventory!$D$10:$D$1000=$D226,IF(Inventory!$J$10:$J$1000=freez,IF(Inventory!$P$10:$P$1000=AP$9,Inventory!$AD$10:$AD$1000))))))+SUM(IF(Inventory!$B$10:$B$1000=$B226,IF(Inventory!$C$10:$C$1000=$C226,IF(Inventory!$D$10:$D$1000=$D226,IF(Inventory!$J$10:$J$1000=wifr,IF(Inventory!$P$10:$P$1000=AP$9,Inventory!$AD$10:$AD$1000)))))))</f>
        <v/>
      </c>
      <c r="AQ226" s="121" t="str">
        <f t="array" ref="AQ226">IF($D226="","",SUM(IF(Inventory!$B$10:$B$1000=$B226,IF(Inventory!$C$10:$C$1000=$C226,IF(Inventory!$D$10:$D$1000=$D226,IF(Inventory!$J$10:$J$1000=freez,IF(Inventory!$P$10:$P$1000=AQ$9,Inventory!$AD$10:$AD$1000))))))+SUM(IF(Inventory!$B$10:$B$1000=$B226,IF(Inventory!$C$10:$C$1000=$C226,IF(Inventory!$D$10:$D$1000=$D226,IF(Inventory!$J$10:$J$1000=wifr,IF(Inventory!$P$10:$P$1000=AQ$9,Inventory!$AD$10:$AD$1000)))))))</f>
        <v/>
      </c>
      <c r="AR226" s="121" t="str">
        <f t="array" ref="AR226">IF($D226="","",SUM(IF(Inventory!$B$10:$B$1000=$B226,IF(Inventory!$C$10:$C$1000=$C226,IF(Inventory!$D$10:$D$1000=$D226,IF(Inventory!$J$10:$J$1000=freez,IF(Inventory!$P$10:$P$1000=AR$9,Inventory!$AD$10:$AD$1000))))))+SUM(IF(Inventory!$B$10:$B$1000=$B226,IF(Inventory!$C$10:$C$1000=$C226,IF(Inventory!$D$10:$D$1000=$D226,IF(Inventory!$J$10:$J$1000=wifr,IF(Inventory!$P$10:$P$1000=AR$9,Inventory!$AD$10:$AD$1000)))))))</f>
        <v/>
      </c>
      <c r="AS226" s="124" t="str">
        <f t="shared" si="39"/>
        <v/>
      </c>
      <c r="AU226" s="352"/>
      <c r="AV226" s="352"/>
      <c r="AX226" s="125">
        <f>IF($C226="",0,Prog!$H224*AX$6*($AU226+$AV226)/12000)</f>
        <v>0</v>
      </c>
      <c r="AY226" s="125">
        <f>IF($C226="",0,Prog!$H224*AY$6*($AU226+$AV226)/12000)</f>
        <v>0</v>
      </c>
      <c r="AZ226" s="121"/>
    </row>
    <row r="227" spans="1:52" ht="16.5" x14ac:dyDescent="0.3">
      <c r="A227" s="279" t="str">
        <f>IF(Prog!B225="","",Prog!B225)</f>
        <v/>
      </c>
      <c r="B227" s="279" t="str">
        <f>IF(Prog!C225="","",Prog!C225)</f>
        <v/>
      </c>
      <c r="C227" s="279" t="str">
        <f>IF(Prog!D225="","",Prog!D225)</f>
        <v/>
      </c>
      <c r="D227" s="120"/>
      <c r="E227" s="121" t="str">
        <f t="array" ref="E227">IF($D227="","",COUNT(IF(Inventory!$B$10:$B$1000=$B227,IF(Inventory!$C$10:$C$1000=$C227,IF(Inventory!$D$10:$D$1000=$D227,IF(Inventory!$P$10:$P$1000=E$9,1))))))</f>
        <v/>
      </c>
      <c r="F227" s="121" t="str">
        <f t="array" ref="F227">IF($D227="","",COUNT(IF(Inventory!$B$10:$B$1000=$B227,IF(Inventory!$C$10:$C$1000=$C227,IF(Inventory!$D$10:$D$1000=$D227,IF(Inventory!$P$10:$P$1000=F$9,1))))))</f>
        <v/>
      </c>
      <c r="G227" s="121" t="str">
        <f t="array" ref="G227">IF($D227="","",COUNT(IF(Inventory!$B$10:$B$1000=$B227,IF(Inventory!$C$10:$C$1000=$C227,IF(Inventory!$D$10:$D$1000=$D227,IF(Inventory!$P$10:$P$1000=G$9,1))))))</f>
        <v/>
      </c>
      <c r="H227" s="121" t="str">
        <f t="array" ref="H227">IF($D227="","",COUNT(IF(Inventory!$B$10:$B$1000=$B227,IF(Inventory!$C$10:$C$1000=$C227,IF(Inventory!$D$10:$D$1000=$D227,IF(Inventory!$P$10:$P$1000=H$9,1))))))</f>
        <v/>
      </c>
      <c r="I227" s="121" t="str">
        <f t="array" ref="I227">IF($D227="","",COUNT(IF(Inventory!$B$10:$B$1000=$B227,IF(Inventory!$C$10:$C$1000=$C227,IF(Inventory!$D$10:$D$1000=$D227,IF(Inventory!$P$10:$P$1000=I$9,1))))))</f>
        <v/>
      </c>
      <c r="J227" s="121">
        <f t="shared" si="34"/>
        <v>0</v>
      </c>
      <c r="K227" s="121" t="str">
        <f t="array" ref="K227">IF($D227="","",COUNT(IF(Inventory!$B$10:$B$1000=$B227,IF(Inventory!$C$10:$C$1000=$C227,IF(Inventory!$D$10:$D$1000=$D227,IF(Inventory!$J$10:$J$1000=wicr,1)))))+COUNT(IF(Inventory!$B$10:$B$1000=$B227,IF(Inventory!$C$10:$C$1000=$C227,IF(Inventory!$D$10:$D$1000=$D227,IF(Inventory!$J$10:$J$1000=wifr,1))))))</f>
        <v/>
      </c>
      <c r="L227" s="121" t="str">
        <f t="array" ref="L227">IF($D227="","",COUNT(IF(Inventory!$B$10:$B$1000=$B227,IF(Inventory!$C$10:$C$1000=$C227,IF(Inventory!$D$10:$D$1000=$D227,IF(Inventory!$J$10:$J$1000=wicr,IF(Inventory!$P$10:$P$1000=L$9,1))))))+COUNT(IF(Inventory!$B$10:$B$1000=$B227,IF(Inventory!$C$10:$C$1000=$C227,IF(Inventory!$D$10:$D$1000=$D227,IF(Inventory!$J$10:$J$1000=wifr,IF(Inventory!$P$10:$P$1000=L$9,1)))))))</f>
        <v/>
      </c>
      <c r="M227" s="121" t="str">
        <f t="array" ref="M227">IF($D227="","",COUNT(IF(Inventory!$B$10:$B$1000=$B227,IF(Inventory!$C$10:$C$1000=$C227,IF(Inventory!$D$10:$D$1000=$D227,IF(Inventory!$J$10:$J$1000=wicr,IF(Inventory!$P$10:$P$1000=M$9,1))))))+COUNT(IF(Inventory!$B$10:$B$1000=$B227,IF(Inventory!$C$10:$C$1000=$C227,IF(Inventory!$D$10:$D$1000=$D227,IF(Inventory!$J$10:$J$1000=wifr,IF(Inventory!$P$10:$P$1000=M$9,1)))))))</f>
        <v/>
      </c>
      <c r="N227" s="121" t="str">
        <f t="array" ref="N227">IF($D227="","",COUNT(IF(Inventory!$B$10:$B$1000=$B227,IF(Inventory!$C$10:$C$1000=$C227,IF(Inventory!$D$10:$D$1000=$D227,IF(Inventory!$J$10:$J$1000=wicr,IF(Inventory!$P$10:$P$1000=N$9,1))))))+COUNT(IF(Inventory!$B$10:$B$1000=$B227,IF(Inventory!$C$10:$C$1000=$C227,IF(Inventory!$D$10:$D$1000=$D227,IF(Inventory!$J$10:$J$1000=wifr,IF(Inventory!$P$10:$P$1000=N$9,1)))))))</f>
        <v/>
      </c>
      <c r="O227" s="121" t="str">
        <f t="array" ref="O227">IF($D227="","",COUNT(IF(Inventory!$B$10:$B$1000=$B227,IF(Inventory!$C$10:$C$1000=$C227,IF(Inventory!$D$10:$D$1000=$D227,IF(Inventory!$J$10:$J$1000=wicr,IF(Inventory!$P$10:$P$1000=O$9,1))))))+COUNT(IF(Inventory!$B$10:$B$1000=$B227,IF(Inventory!$C$10:$C$1000=$C227,IF(Inventory!$D$10:$D$1000=$D227,IF(Inventory!$J$10:$J$1000=wifr,IF(Inventory!$P$10:$P$1000=O$9,1)))))))</f>
        <v/>
      </c>
      <c r="P227" s="121" t="str">
        <f t="array" ref="P227">IF($D227="","",COUNT(IF(Inventory!$B$10:$B$1000=$B227,IF(Inventory!$C$10:$C$1000=$C227,IF(Inventory!$D$10:$D$1000=$D227,IF(Inventory!$J$10:$J$1000=wicr,IF(Inventory!$P$10:$P$1000=P$9,1))))))+COUNT(IF(Inventory!$B$10:$B$1000=$B227,IF(Inventory!$C$10:$C$1000=$C227,IF(Inventory!$D$10:$D$1000=$D227,IF(Inventory!$J$10:$J$1000=wifr,IF(Inventory!$P$10:$P$1000=P$9,1)))))))</f>
        <v/>
      </c>
      <c r="Q227" s="122" t="str">
        <f t="shared" si="35"/>
        <v/>
      </c>
      <c r="R227" s="121" t="str">
        <f t="array" ref="R227">IF($D227="","",COUNT(IF(Inventory!$B$10:$B$1000=$B227,IF(Inventory!$C$10:$C$1000=$C227,IF(Inventory!$D$10:$D$1000=$D227,IF(Inventory!$J$10:$J$1000=frig,1))))))</f>
        <v/>
      </c>
      <c r="S227" s="121" t="str">
        <f t="array" ref="S227">IF($D227="","",COUNT(IF(Inventory!$B$10:$B$1000=$B227,IF(Inventory!$C$10:$C$1000=$C227,IF(Inventory!$D$10:$D$1000=$D227,IF(Inventory!$J$10:$J$1000=frig,IF(Inventory!$P$10:$P$1000=S$9,1)))))))</f>
        <v/>
      </c>
      <c r="T227" s="121" t="str">
        <f t="array" ref="T227">IF($D227="","",COUNT(IF(Inventory!$B$10:$B$1000=$B227,IF(Inventory!$C$10:$C$1000=$C227,IF(Inventory!$D$10:$D$1000=$D227,IF(Inventory!$J$10:$J$1000=frig,IF(Inventory!$P$10:$P$1000=T$9,1)))))))</f>
        <v/>
      </c>
      <c r="U227" s="121" t="str">
        <f t="array" ref="U227">IF($D227="","",COUNT(IF(Inventory!$B$10:$B$1000=$B227,IF(Inventory!$C$10:$C$1000=$C227,IF(Inventory!$D$10:$D$1000=$D227,IF(Inventory!$J$10:$J$1000=frig,IF(Inventory!$P$10:$P$1000=U$9,1)))))))</f>
        <v/>
      </c>
      <c r="V227" s="121" t="str">
        <f t="array" ref="V227">IF($D227="","",COUNT(IF(Inventory!$B$10:$B$1000=$B227,IF(Inventory!$C$10:$C$1000=$C227,IF(Inventory!$D$10:$D$1000=$D227,IF(Inventory!$J$10:$J$1000=frig,IF(Inventory!$P$10:$P$1000=V$9,1)))))))</f>
        <v/>
      </c>
      <c r="W227" s="121" t="str">
        <f t="array" ref="W227">IF($D227="","",COUNT(IF(Inventory!$B$10:$B$1000=$B227,IF(Inventory!$C$10:$C$1000=$C227,IF(Inventory!$D$10:$D$1000=$D227,IF(Inventory!$J$10:$J$1000=frig,IF(Inventory!$P$10:$P$1000=W$9,1)))))))</f>
        <v/>
      </c>
      <c r="X227" s="122" t="str">
        <f t="shared" si="36"/>
        <v/>
      </c>
      <c r="Y227" s="121" t="str">
        <f t="array" ref="Y227">IF($D227="","",COUNT(IF(Inventory!$B$10:$B$1000=$B227,IF(Inventory!$C$10:$C$1000=$C227,IF(Inventory!$D$10:$D$1000=$D227,IF(Inventory!$J$10:$J$1000=freez,1))))))</f>
        <v/>
      </c>
      <c r="Z227" s="121" t="str">
        <f t="array" ref="Z227">IF($D227="","",COUNT(IF(Inventory!$B$10:$B$1000=$B227,IF(Inventory!$C$10:$C$1000=$C227,IF(Inventory!$D$10:$D$1000=$D227,IF(Inventory!$J$10:$J$1000=freez,IF(Inventory!$P$10:$P$1000=Z$9,1)))))))</f>
        <v/>
      </c>
      <c r="AA227" s="121" t="str">
        <f t="array" ref="AA227">IF($D227="","",COUNT(IF(Inventory!$B$10:$B$1000=$B227,IF(Inventory!$C$10:$C$1000=$C227,IF(Inventory!$D$10:$D$1000=$D227,IF(Inventory!$J$10:$J$1000=freez,IF(Inventory!$P$10:$P$1000=AA$9,1)))))))</f>
        <v/>
      </c>
      <c r="AB227" s="121" t="str">
        <f t="array" ref="AB227">IF($D227="","",COUNT(IF(Inventory!$B$10:$B$1000=$B227,IF(Inventory!$C$10:$C$1000=$C227,IF(Inventory!$D$10:$D$1000=$D227,IF(Inventory!$J$10:$J$1000=freez,IF(Inventory!$P$10:$P$1000=AB$9,1)))))))</f>
        <v/>
      </c>
      <c r="AC227" s="121" t="str">
        <f t="array" ref="AC227">IF($D227="","",COUNT(IF(Inventory!$B$10:$B$1000=$B227,IF(Inventory!$C$10:$C$1000=$C227,IF(Inventory!$D$10:$D$1000=$D227,IF(Inventory!$J$10:$J$1000=freez,IF(Inventory!$P$10:$P$1000=AC$9,1)))))))</f>
        <v/>
      </c>
      <c r="AD227" s="121" t="str">
        <f t="array" ref="AD227">IF($D227="","",COUNT(IF(Inventory!$B$10:$B$1000=$B227,IF(Inventory!$C$10:$C$1000=$C227,IF(Inventory!$D$10:$D$1000=$D227,IF(Inventory!$J$10:$J$1000=freez,IF(Inventory!$P$10:$P$1000=AD$9,1)))))))</f>
        <v/>
      </c>
      <c r="AE227" s="122" t="str">
        <f t="shared" si="37"/>
        <v/>
      </c>
      <c r="AF227" s="121" t="str">
        <f t="array" ref="AF227">IF($D227="","",SUM(IF(Inventory!$B$10:$B$1000=$B227,IF(Inventory!$C$10:$C$1000=$C227,IF(Inventory!$D$10:$D$1000=$D227,IF(Inventory!$J$10:$J$1000=frig,Inventory!$AC$10:$AC$1000)))))+SUM(IF(Inventory!$B$10:$B$1000=$B227,IF(Inventory!$C$10:$C$1000=$C227,IF(Inventory!$D$10:$D$1000=$D227,IF(Inventory!$J$10:$J$1000=wicr,Inventory!$AC$10:$AC$1000))))))</f>
        <v/>
      </c>
      <c r="AG227" s="121" t="str">
        <f t="array" ref="AG227">IF($D227="","",SUM(IF(Inventory!$B$10:$B$1000=$B227,IF(Inventory!$C$10:$C$1000=$C227,IF(Inventory!$D$10:$D$1000=$D227,IF(Inventory!$J$10:$J$1000=frig,IF(Inventory!$P$10:$P$1000=AG$9,Inventory!$AC$10:$AC$1000))))))+SUM(IF(Inventory!$B$10:$B$1000=$B227,IF(Inventory!$C$10:$C$1000=$C227,IF(Inventory!$D$10:$D$1000=$D227,IF(Inventory!$J$10:$J$1000=wicr,IF(Inventory!$P$10:$P$1000=AG$9,Inventory!$AC$10:$AC$1000)))))))</f>
        <v/>
      </c>
      <c r="AH227" s="121" t="str">
        <f t="array" ref="AH227">IF($D227="","",SUM(IF(Inventory!$B$10:$B$1000=$B227,IF(Inventory!$C$10:$C$1000=$C227,IF(Inventory!$D$10:$D$1000=$D227,IF(Inventory!$J$10:$J$1000=frig,IF(Inventory!$P$10:$P$1000=AH$9,Inventory!$AC$10:$AC$1000))))))+SUM(IF(Inventory!$B$10:$B$1000=$B227,IF(Inventory!$C$10:$C$1000=$C227,IF(Inventory!$D$10:$D$1000=$D227,IF(Inventory!$J$10:$J$1000=wicr,IF(Inventory!$P$10:$P$1000=AH$9,Inventory!$AC$10:$AC$1000)))))))</f>
        <v/>
      </c>
      <c r="AI227" s="121" t="str">
        <f t="array" ref="AI227">IF($D227="","",SUM(IF(Inventory!$B$10:$B$1000=$B227,IF(Inventory!$C$10:$C$1000=$C227,IF(Inventory!$D$10:$D$1000=$D227,IF(Inventory!$J$10:$J$1000=frig,IF(Inventory!$P$10:$P$1000=AI$9,Inventory!$AC$10:$AC$1000))))))+SUM(IF(Inventory!$B$10:$B$1000=$B227,IF(Inventory!$C$10:$C$1000=$C227,IF(Inventory!$D$10:$D$1000=$D227,IF(Inventory!$J$10:$J$1000=wicr,IF(Inventory!$P$10:$P$1000=AI$9,Inventory!$AC$10:$AC$1000)))))))</f>
        <v/>
      </c>
      <c r="AJ227" s="121" t="str">
        <f t="array" ref="AJ227">IF($D227="","",SUM(IF(Inventory!$B$10:$B$1000=$B227,IF(Inventory!$C$10:$C$1000=$C227,IF(Inventory!$D$10:$D$1000=$D227,IF(Inventory!$J$10:$J$1000=frig,IF(Inventory!$P$10:$P$1000=AJ$9,Inventory!$AC$10:$AC$1000))))))+SUM(IF(Inventory!$B$10:$B$1000=$B227,IF(Inventory!$C$10:$C$1000=$C227,IF(Inventory!$D$10:$D$1000=$D227,IF(Inventory!$J$10:$J$1000=wicr,IF(Inventory!$P$10:$P$1000=AJ$9,Inventory!$AC$10:$AC$1000)))))))</f>
        <v/>
      </c>
      <c r="AK227" s="121" t="str">
        <f t="array" ref="AK227">IF($D227="","",SUM(IF(Inventory!$B$10:$B$1000=$B227,IF(Inventory!$C$10:$C$1000=$C227,IF(Inventory!$D$10:$D$1000=$D227,IF(Inventory!$J$10:$J$1000=frig,IF(Inventory!$P$10:$P$1000=AK$9,Inventory!$AC$10:$AC$1000))))))+SUM(IF(Inventory!$B$10:$B$1000=$B227,IF(Inventory!$C$10:$C$1000=$C227,IF(Inventory!$D$10:$D$1000=$D227,IF(Inventory!$J$10:$J$1000=wicr,IF(Inventory!$P$10:$P$1000=AK$9,Inventory!$AC$10:$AC$1000)))))))</f>
        <v/>
      </c>
      <c r="AL227" s="123" t="str">
        <f t="shared" si="38"/>
        <v/>
      </c>
      <c r="AM227" s="121" t="str">
        <f t="array" ref="AM227">IF($D227="","",SUM(IF(Inventory!$B$10:$B$1000=$B227,IF(Inventory!$C$10:$C$1000=$C227,IF(Inventory!$D$10:$D$1000=$D227,IF(Inventory!$J$10:$J$1000=freez,Inventory!$AD$10:$AD$1000)))))+SUM(IF(Inventory!$B$10:$B$1000=$B227,IF(Inventory!$C$10:$C$1000=$C227,IF(Inventory!$D$10:$D$1000=$D227,IF(Inventory!$J$10:$J$1000=wifr,Inventory!$AD$10:$AD$1000))))))</f>
        <v/>
      </c>
      <c r="AN227" s="121" t="str">
        <f t="array" ref="AN227">IF($D227="","",SUM(IF(Inventory!$B$10:$B$1000=$B227,IF(Inventory!$C$10:$C$1000=$C227,IF(Inventory!$D$10:$D$1000=$D227,IF(Inventory!$J$10:$J$1000=freez,IF(Inventory!$P$10:$P$1000=AN$9,Inventory!$AD$10:$AD$1000))))))+SUM(IF(Inventory!$B$10:$B$1000=$B227,IF(Inventory!$C$10:$C$1000=$C227,IF(Inventory!$D$10:$D$1000=$D227,IF(Inventory!$J$10:$J$1000=wifr,IF(Inventory!$P$10:$P$1000=AN$9,Inventory!$AD$10:$AD$1000)))))))</f>
        <v/>
      </c>
      <c r="AO227" s="121" t="str">
        <f t="array" ref="AO227">IF($D227="","",SUM(IF(Inventory!$B$10:$B$1000=$B227,IF(Inventory!$C$10:$C$1000=$C227,IF(Inventory!$D$10:$D$1000=$D227,IF(Inventory!$J$10:$J$1000=freez,IF(Inventory!$P$10:$P$1000=AO$9,Inventory!$AD$10:$AD$1000))))))+SUM(IF(Inventory!$B$10:$B$1000=$B227,IF(Inventory!$C$10:$C$1000=$C227,IF(Inventory!$D$10:$D$1000=$D227,IF(Inventory!$J$10:$J$1000=wifr,IF(Inventory!$P$10:$P$1000=AO$9,Inventory!$AD$10:$AD$1000)))))))</f>
        <v/>
      </c>
      <c r="AP227" s="121" t="str">
        <f t="array" ref="AP227">IF($D227="","",SUM(IF(Inventory!$B$10:$B$1000=$B227,IF(Inventory!$C$10:$C$1000=$C227,IF(Inventory!$D$10:$D$1000=$D227,IF(Inventory!$J$10:$J$1000=freez,IF(Inventory!$P$10:$P$1000=AP$9,Inventory!$AD$10:$AD$1000))))))+SUM(IF(Inventory!$B$10:$B$1000=$B227,IF(Inventory!$C$10:$C$1000=$C227,IF(Inventory!$D$10:$D$1000=$D227,IF(Inventory!$J$10:$J$1000=wifr,IF(Inventory!$P$10:$P$1000=AP$9,Inventory!$AD$10:$AD$1000)))))))</f>
        <v/>
      </c>
      <c r="AQ227" s="121" t="str">
        <f t="array" ref="AQ227">IF($D227="","",SUM(IF(Inventory!$B$10:$B$1000=$B227,IF(Inventory!$C$10:$C$1000=$C227,IF(Inventory!$D$10:$D$1000=$D227,IF(Inventory!$J$10:$J$1000=freez,IF(Inventory!$P$10:$P$1000=AQ$9,Inventory!$AD$10:$AD$1000))))))+SUM(IF(Inventory!$B$10:$B$1000=$B227,IF(Inventory!$C$10:$C$1000=$C227,IF(Inventory!$D$10:$D$1000=$D227,IF(Inventory!$J$10:$J$1000=wifr,IF(Inventory!$P$10:$P$1000=AQ$9,Inventory!$AD$10:$AD$1000)))))))</f>
        <v/>
      </c>
      <c r="AR227" s="121" t="str">
        <f t="array" ref="AR227">IF($D227="","",SUM(IF(Inventory!$B$10:$B$1000=$B227,IF(Inventory!$C$10:$C$1000=$C227,IF(Inventory!$D$10:$D$1000=$D227,IF(Inventory!$J$10:$J$1000=freez,IF(Inventory!$P$10:$P$1000=AR$9,Inventory!$AD$10:$AD$1000))))))+SUM(IF(Inventory!$B$10:$B$1000=$B227,IF(Inventory!$C$10:$C$1000=$C227,IF(Inventory!$D$10:$D$1000=$D227,IF(Inventory!$J$10:$J$1000=wifr,IF(Inventory!$P$10:$P$1000=AR$9,Inventory!$AD$10:$AD$1000)))))))</f>
        <v/>
      </c>
      <c r="AS227" s="124" t="str">
        <f t="shared" si="39"/>
        <v/>
      </c>
      <c r="AU227" s="352"/>
      <c r="AV227" s="352"/>
      <c r="AX227" s="125">
        <f>IF($C227="",0,Prog!$H225*AX$6*($AU227+$AV227)/12000)</f>
        <v>0</v>
      </c>
      <c r="AY227" s="125">
        <f>IF($C227="",0,Prog!$H225*AY$6*($AU227+$AV227)/12000)</f>
        <v>0</v>
      </c>
      <c r="AZ227" s="121"/>
    </row>
    <row r="228" spans="1:52" ht="16.5" x14ac:dyDescent="0.3">
      <c r="A228" s="279" t="str">
        <f>IF(Prog!B226="","",Prog!B226)</f>
        <v/>
      </c>
      <c r="B228" s="279" t="str">
        <f>IF(Prog!C226="","",Prog!C226)</f>
        <v/>
      </c>
      <c r="C228" s="279" t="str">
        <f>IF(Prog!D226="","",Prog!D226)</f>
        <v/>
      </c>
      <c r="D228" s="120"/>
      <c r="E228" s="121" t="str">
        <f t="array" ref="E228">IF($D228="","",COUNT(IF(Inventory!$B$10:$B$1000=$B228,IF(Inventory!$C$10:$C$1000=$C228,IF(Inventory!$D$10:$D$1000=$D228,IF(Inventory!$P$10:$P$1000=E$9,1))))))</f>
        <v/>
      </c>
      <c r="F228" s="121" t="str">
        <f t="array" ref="F228">IF($D228="","",COUNT(IF(Inventory!$B$10:$B$1000=$B228,IF(Inventory!$C$10:$C$1000=$C228,IF(Inventory!$D$10:$D$1000=$D228,IF(Inventory!$P$10:$P$1000=F$9,1))))))</f>
        <v/>
      </c>
      <c r="G228" s="121" t="str">
        <f t="array" ref="G228">IF($D228="","",COUNT(IF(Inventory!$B$10:$B$1000=$B228,IF(Inventory!$C$10:$C$1000=$C228,IF(Inventory!$D$10:$D$1000=$D228,IF(Inventory!$P$10:$P$1000=G$9,1))))))</f>
        <v/>
      </c>
      <c r="H228" s="121" t="str">
        <f t="array" ref="H228">IF($D228="","",COUNT(IF(Inventory!$B$10:$B$1000=$B228,IF(Inventory!$C$10:$C$1000=$C228,IF(Inventory!$D$10:$D$1000=$D228,IF(Inventory!$P$10:$P$1000=H$9,1))))))</f>
        <v/>
      </c>
      <c r="I228" s="121" t="str">
        <f t="array" ref="I228">IF($D228="","",COUNT(IF(Inventory!$B$10:$B$1000=$B228,IF(Inventory!$C$10:$C$1000=$C228,IF(Inventory!$D$10:$D$1000=$D228,IF(Inventory!$P$10:$P$1000=I$9,1))))))</f>
        <v/>
      </c>
      <c r="J228" s="121">
        <f t="shared" si="34"/>
        <v>0</v>
      </c>
      <c r="K228" s="121" t="str">
        <f t="array" ref="K228">IF($D228="","",COUNT(IF(Inventory!$B$10:$B$1000=$B228,IF(Inventory!$C$10:$C$1000=$C228,IF(Inventory!$D$10:$D$1000=$D228,IF(Inventory!$J$10:$J$1000=wicr,1)))))+COUNT(IF(Inventory!$B$10:$B$1000=$B228,IF(Inventory!$C$10:$C$1000=$C228,IF(Inventory!$D$10:$D$1000=$D228,IF(Inventory!$J$10:$J$1000=wifr,1))))))</f>
        <v/>
      </c>
      <c r="L228" s="121" t="str">
        <f t="array" ref="L228">IF($D228="","",COUNT(IF(Inventory!$B$10:$B$1000=$B228,IF(Inventory!$C$10:$C$1000=$C228,IF(Inventory!$D$10:$D$1000=$D228,IF(Inventory!$J$10:$J$1000=wicr,IF(Inventory!$P$10:$P$1000=L$9,1))))))+COUNT(IF(Inventory!$B$10:$B$1000=$B228,IF(Inventory!$C$10:$C$1000=$C228,IF(Inventory!$D$10:$D$1000=$D228,IF(Inventory!$J$10:$J$1000=wifr,IF(Inventory!$P$10:$P$1000=L$9,1)))))))</f>
        <v/>
      </c>
      <c r="M228" s="121" t="str">
        <f t="array" ref="M228">IF($D228="","",COUNT(IF(Inventory!$B$10:$B$1000=$B228,IF(Inventory!$C$10:$C$1000=$C228,IF(Inventory!$D$10:$D$1000=$D228,IF(Inventory!$J$10:$J$1000=wicr,IF(Inventory!$P$10:$P$1000=M$9,1))))))+COUNT(IF(Inventory!$B$10:$B$1000=$B228,IF(Inventory!$C$10:$C$1000=$C228,IF(Inventory!$D$10:$D$1000=$D228,IF(Inventory!$J$10:$J$1000=wifr,IF(Inventory!$P$10:$P$1000=M$9,1)))))))</f>
        <v/>
      </c>
      <c r="N228" s="121" t="str">
        <f t="array" ref="N228">IF($D228="","",COUNT(IF(Inventory!$B$10:$B$1000=$B228,IF(Inventory!$C$10:$C$1000=$C228,IF(Inventory!$D$10:$D$1000=$D228,IF(Inventory!$J$10:$J$1000=wicr,IF(Inventory!$P$10:$P$1000=N$9,1))))))+COUNT(IF(Inventory!$B$10:$B$1000=$B228,IF(Inventory!$C$10:$C$1000=$C228,IF(Inventory!$D$10:$D$1000=$D228,IF(Inventory!$J$10:$J$1000=wifr,IF(Inventory!$P$10:$P$1000=N$9,1)))))))</f>
        <v/>
      </c>
      <c r="O228" s="121" t="str">
        <f t="array" ref="O228">IF($D228="","",COUNT(IF(Inventory!$B$10:$B$1000=$B228,IF(Inventory!$C$10:$C$1000=$C228,IF(Inventory!$D$10:$D$1000=$D228,IF(Inventory!$J$10:$J$1000=wicr,IF(Inventory!$P$10:$P$1000=O$9,1))))))+COUNT(IF(Inventory!$B$10:$B$1000=$B228,IF(Inventory!$C$10:$C$1000=$C228,IF(Inventory!$D$10:$D$1000=$D228,IF(Inventory!$J$10:$J$1000=wifr,IF(Inventory!$P$10:$P$1000=O$9,1)))))))</f>
        <v/>
      </c>
      <c r="P228" s="121" t="str">
        <f t="array" ref="P228">IF($D228="","",COUNT(IF(Inventory!$B$10:$B$1000=$B228,IF(Inventory!$C$10:$C$1000=$C228,IF(Inventory!$D$10:$D$1000=$D228,IF(Inventory!$J$10:$J$1000=wicr,IF(Inventory!$P$10:$P$1000=P$9,1))))))+COUNT(IF(Inventory!$B$10:$B$1000=$B228,IF(Inventory!$C$10:$C$1000=$C228,IF(Inventory!$D$10:$D$1000=$D228,IF(Inventory!$J$10:$J$1000=wifr,IF(Inventory!$P$10:$P$1000=P$9,1)))))))</f>
        <v/>
      </c>
      <c r="Q228" s="122" t="str">
        <f t="shared" si="35"/>
        <v/>
      </c>
      <c r="R228" s="121" t="str">
        <f t="array" ref="R228">IF($D228="","",COUNT(IF(Inventory!$B$10:$B$1000=$B228,IF(Inventory!$C$10:$C$1000=$C228,IF(Inventory!$D$10:$D$1000=$D228,IF(Inventory!$J$10:$J$1000=frig,1))))))</f>
        <v/>
      </c>
      <c r="S228" s="121" t="str">
        <f t="array" ref="S228">IF($D228="","",COUNT(IF(Inventory!$B$10:$B$1000=$B228,IF(Inventory!$C$10:$C$1000=$C228,IF(Inventory!$D$10:$D$1000=$D228,IF(Inventory!$J$10:$J$1000=frig,IF(Inventory!$P$10:$P$1000=S$9,1)))))))</f>
        <v/>
      </c>
      <c r="T228" s="121" t="str">
        <f t="array" ref="T228">IF($D228="","",COUNT(IF(Inventory!$B$10:$B$1000=$B228,IF(Inventory!$C$10:$C$1000=$C228,IF(Inventory!$D$10:$D$1000=$D228,IF(Inventory!$J$10:$J$1000=frig,IF(Inventory!$P$10:$P$1000=T$9,1)))))))</f>
        <v/>
      </c>
      <c r="U228" s="121" t="str">
        <f t="array" ref="U228">IF($D228="","",COUNT(IF(Inventory!$B$10:$B$1000=$B228,IF(Inventory!$C$10:$C$1000=$C228,IF(Inventory!$D$10:$D$1000=$D228,IF(Inventory!$J$10:$J$1000=frig,IF(Inventory!$P$10:$P$1000=U$9,1)))))))</f>
        <v/>
      </c>
      <c r="V228" s="121" t="str">
        <f t="array" ref="V228">IF($D228="","",COUNT(IF(Inventory!$B$10:$B$1000=$B228,IF(Inventory!$C$10:$C$1000=$C228,IF(Inventory!$D$10:$D$1000=$D228,IF(Inventory!$J$10:$J$1000=frig,IF(Inventory!$P$10:$P$1000=V$9,1)))))))</f>
        <v/>
      </c>
      <c r="W228" s="121" t="str">
        <f t="array" ref="W228">IF($D228="","",COUNT(IF(Inventory!$B$10:$B$1000=$B228,IF(Inventory!$C$10:$C$1000=$C228,IF(Inventory!$D$10:$D$1000=$D228,IF(Inventory!$J$10:$J$1000=frig,IF(Inventory!$P$10:$P$1000=W$9,1)))))))</f>
        <v/>
      </c>
      <c r="X228" s="122" t="str">
        <f t="shared" si="36"/>
        <v/>
      </c>
      <c r="Y228" s="121" t="str">
        <f t="array" ref="Y228">IF($D228="","",COUNT(IF(Inventory!$B$10:$B$1000=$B228,IF(Inventory!$C$10:$C$1000=$C228,IF(Inventory!$D$10:$D$1000=$D228,IF(Inventory!$J$10:$J$1000=freez,1))))))</f>
        <v/>
      </c>
      <c r="Z228" s="121" t="str">
        <f t="array" ref="Z228">IF($D228="","",COUNT(IF(Inventory!$B$10:$B$1000=$B228,IF(Inventory!$C$10:$C$1000=$C228,IF(Inventory!$D$10:$D$1000=$D228,IF(Inventory!$J$10:$J$1000=freez,IF(Inventory!$P$10:$P$1000=Z$9,1)))))))</f>
        <v/>
      </c>
      <c r="AA228" s="121" t="str">
        <f t="array" ref="AA228">IF($D228="","",COUNT(IF(Inventory!$B$10:$B$1000=$B228,IF(Inventory!$C$10:$C$1000=$C228,IF(Inventory!$D$10:$D$1000=$D228,IF(Inventory!$J$10:$J$1000=freez,IF(Inventory!$P$10:$P$1000=AA$9,1)))))))</f>
        <v/>
      </c>
      <c r="AB228" s="121" t="str">
        <f t="array" ref="AB228">IF($D228="","",COUNT(IF(Inventory!$B$10:$B$1000=$B228,IF(Inventory!$C$10:$C$1000=$C228,IF(Inventory!$D$10:$D$1000=$D228,IF(Inventory!$J$10:$J$1000=freez,IF(Inventory!$P$10:$P$1000=AB$9,1)))))))</f>
        <v/>
      </c>
      <c r="AC228" s="121" t="str">
        <f t="array" ref="AC228">IF($D228="","",COUNT(IF(Inventory!$B$10:$B$1000=$B228,IF(Inventory!$C$10:$C$1000=$C228,IF(Inventory!$D$10:$D$1000=$D228,IF(Inventory!$J$10:$J$1000=freez,IF(Inventory!$P$10:$P$1000=AC$9,1)))))))</f>
        <v/>
      </c>
      <c r="AD228" s="121" t="str">
        <f t="array" ref="AD228">IF($D228="","",COUNT(IF(Inventory!$B$10:$B$1000=$B228,IF(Inventory!$C$10:$C$1000=$C228,IF(Inventory!$D$10:$D$1000=$D228,IF(Inventory!$J$10:$J$1000=freez,IF(Inventory!$P$10:$P$1000=AD$9,1)))))))</f>
        <v/>
      </c>
      <c r="AE228" s="122" t="str">
        <f t="shared" si="37"/>
        <v/>
      </c>
      <c r="AF228" s="121" t="str">
        <f t="array" ref="AF228">IF($D228="","",SUM(IF(Inventory!$B$10:$B$1000=$B228,IF(Inventory!$C$10:$C$1000=$C228,IF(Inventory!$D$10:$D$1000=$D228,IF(Inventory!$J$10:$J$1000=frig,Inventory!$AC$10:$AC$1000)))))+SUM(IF(Inventory!$B$10:$B$1000=$B228,IF(Inventory!$C$10:$C$1000=$C228,IF(Inventory!$D$10:$D$1000=$D228,IF(Inventory!$J$10:$J$1000=wicr,Inventory!$AC$10:$AC$1000))))))</f>
        <v/>
      </c>
      <c r="AG228" s="121" t="str">
        <f t="array" ref="AG228">IF($D228="","",SUM(IF(Inventory!$B$10:$B$1000=$B228,IF(Inventory!$C$10:$C$1000=$C228,IF(Inventory!$D$10:$D$1000=$D228,IF(Inventory!$J$10:$J$1000=frig,IF(Inventory!$P$10:$P$1000=AG$9,Inventory!$AC$10:$AC$1000))))))+SUM(IF(Inventory!$B$10:$B$1000=$B228,IF(Inventory!$C$10:$C$1000=$C228,IF(Inventory!$D$10:$D$1000=$D228,IF(Inventory!$J$10:$J$1000=wicr,IF(Inventory!$P$10:$P$1000=AG$9,Inventory!$AC$10:$AC$1000)))))))</f>
        <v/>
      </c>
      <c r="AH228" s="121" t="str">
        <f t="array" ref="AH228">IF($D228="","",SUM(IF(Inventory!$B$10:$B$1000=$B228,IF(Inventory!$C$10:$C$1000=$C228,IF(Inventory!$D$10:$D$1000=$D228,IF(Inventory!$J$10:$J$1000=frig,IF(Inventory!$P$10:$P$1000=AH$9,Inventory!$AC$10:$AC$1000))))))+SUM(IF(Inventory!$B$10:$B$1000=$B228,IF(Inventory!$C$10:$C$1000=$C228,IF(Inventory!$D$10:$D$1000=$D228,IF(Inventory!$J$10:$J$1000=wicr,IF(Inventory!$P$10:$P$1000=AH$9,Inventory!$AC$10:$AC$1000)))))))</f>
        <v/>
      </c>
      <c r="AI228" s="121" t="str">
        <f t="array" ref="AI228">IF($D228="","",SUM(IF(Inventory!$B$10:$B$1000=$B228,IF(Inventory!$C$10:$C$1000=$C228,IF(Inventory!$D$10:$D$1000=$D228,IF(Inventory!$J$10:$J$1000=frig,IF(Inventory!$P$10:$P$1000=AI$9,Inventory!$AC$10:$AC$1000))))))+SUM(IF(Inventory!$B$10:$B$1000=$B228,IF(Inventory!$C$10:$C$1000=$C228,IF(Inventory!$D$10:$D$1000=$D228,IF(Inventory!$J$10:$J$1000=wicr,IF(Inventory!$P$10:$P$1000=AI$9,Inventory!$AC$10:$AC$1000)))))))</f>
        <v/>
      </c>
      <c r="AJ228" s="121" t="str">
        <f t="array" ref="AJ228">IF($D228="","",SUM(IF(Inventory!$B$10:$B$1000=$B228,IF(Inventory!$C$10:$C$1000=$C228,IF(Inventory!$D$10:$D$1000=$D228,IF(Inventory!$J$10:$J$1000=frig,IF(Inventory!$P$10:$P$1000=AJ$9,Inventory!$AC$10:$AC$1000))))))+SUM(IF(Inventory!$B$10:$B$1000=$B228,IF(Inventory!$C$10:$C$1000=$C228,IF(Inventory!$D$10:$D$1000=$D228,IF(Inventory!$J$10:$J$1000=wicr,IF(Inventory!$P$10:$P$1000=AJ$9,Inventory!$AC$10:$AC$1000)))))))</f>
        <v/>
      </c>
      <c r="AK228" s="121" t="str">
        <f t="array" ref="AK228">IF($D228="","",SUM(IF(Inventory!$B$10:$B$1000=$B228,IF(Inventory!$C$10:$C$1000=$C228,IF(Inventory!$D$10:$D$1000=$D228,IF(Inventory!$J$10:$J$1000=frig,IF(Inventory!$P$10:$P$1000=AK$9,Inventory!$AC$10:$AC$1000))))))+SUM(IF(Inventory!$B$10:$B$1000=$B228,IF(Inventory!$C$10:$C$1000=$C228,IF(Inventory!$D$10:$D$1000=$D228,IF(Inventory!$J$10:$J$1000=wicr,IF(Inventory!$P$10:$P$1000=AK$9,Inventory!$AC$10:$AC$1000)))))))</f>
        <v/>
      </c>
      <c r="AL228" s="123" t="str">
        <f t="shared" si="38"/>
        <v/>
      </c>
      <c r="AM228" s="121" t="str">
        <f t="array" ref="AM228">IF($D228="","",SUM(IF(Inventory!$B$10:$B$1000=$B228,IF(Inventory!$C$10:$C$1000=$C228,IF(Inventory!$D$10:$D$1000=$D228,IF(Inventory!$J$10:$J$1000=freez,Inventory!$AD$10:$AD$1000)))))+SUM(IF(Inventory!$B$10:$B$1000=$B228,IF(Inventory!$C$10:$C$1000=$C228,IF(Inventory!$D$10:$D$1000=$D228,IF(Inventory!$J$10:$J$1000=wifr,Inventory!$AD$10:$AD$1000))))))</f>
        <v/>
      </c>
      <c r="AN228" s="121" t="str">
        <f t="array" ref="AN228">IF($D228="","",SUM(IF(Inventory!$B$10:$B$1000=$B228,IF(Inventory!$C$10:$C$1000=$C228,IF(Inventory!$D$10:$D$1000=$D228,IF(Inventory!$J$10:$J$1000=freez,IF(Inventory!$P$10:$P$1000=AN$9,Inventory!$AD$10:$AD$1000))))))+SUM(IF(Inventory!$B$10:$B$1000=$B228,IF(Inventory!$C$10:$C$1000=$C228,IF(Inventory!$D$10:$D$1000=$D228,IF(Inventory!$J$10:$J$1000=wifr,IF(Inventory!$P$10:$P$1000=AN$9,Inventory!$AD$10:$AD$1000)))))))</f>
        <v/>
      </c>
      <c r="AO228" s="121" t="str">
        <f t="array" ref="AO228">IF($D228="","",SUM(IF(Inventory!$B$10:$B$1000=$B228,IF(Inventory!$C$10:$C$1000=$C228,IF(Inventory!$D$10:$D$1000=$D228,IF(Inventory!$J$10:$J$1000=freez,IF(Inventory!$P$10:$P$1000=AO$9,Inventory!$AD$10:$AD$1000))))))+SUM(IF(Inventory!$B$10:$B$1000=$B228,IF(Inventory!$C$10:$C$1000=$C228,IF(Inventory!$D$10:$D$1000=$D228,IF(Inventory!$J$10:$J$1000=wifr,IF(Inventory!$P$10:$P$1000=AO$9,Inventory!$AD$10:$AD$1000)))))))</f>
        <v/>
      </c>
      <c r="AP228" s="121" t="str">
        <f t="array" ref="AP228">IF($D228="","",SUM(IF(Inventory!$B$10:$B$1000=$B228,IF(Inventory!$C$10:$C$1000=$C228,IF(Inventory!$D$10:$D$1000=$D228,IF(Inventory!$J$10:$J$1000=freez,IF(Inventory!$P$10:$P$1000=AP$9,Inventory!$AD$10:$AD$1000))))))+SUM(IF(Inventory!$B$10:$B$1000=$B228,IF(Inventory!$C$10:$C$1000=$C228,IF(Inventory!$D$10:$D$1000=$D228,IF(Inventory!$J$10:$J$1000=wifr,IF(Inventory!$P$10:$P$1000=AP$9,Inventory!$AD$10:$AD$1000)))))))</f>
        <v/>
      </c>
      <c r="AQ228" s="121" t="str">
        <f t="array" ref="AQ228">IF($D228="","",SUM(IF(Inventory!$B$10:$B$1000=$B228,IF(Inventory!$C$10:$C$1000=$C228,IF(Inventory!$D$10:$D$1000=$D228,IF(Inventory!$J$10:$J$1000=freez,IF(Inventory!$P$10:$P$1000=AQ$9,Inventory!$AD$10:$AD$1000))))))+SUM(IF(Inventory!$B$10:$B$1000=$B228,IF(Inventory!$C$10:$C$1000=$C228,IF(Inventory!$D$10:$D$1000=$D228,IF(Inventory!$J$10:$J$1000=wifr,IF(Inventory!$P$10:$P$1000=AQ$9,Inventory!$AD$10:$AD$1000)))))))</f>
        <v/>
      </c>
      <c r="AR228" s="121" t="str">
        <f t="array" ref="AR228">IF($D228="","",SUM(IF(Inventory!$B$10:$B$1000=$B228,IF(Inventory!$C$10:$C$1000=$C228,IF(Inventory!$D$10:$D$1000=$D228,IF(Inventory!$J$10:$J$1000=freez,IF(Inventory!$P$10:$P$1000=AR$9,Inventory!$AD$10:$AD$1000))))))+SUM(IF(Inventory!$B$10:$B$1000=$B228,IF(Inventory!$C$10:$C$1000=$C228,IF(Inventory!$D$10:$D$1000=$D228,IF(Inventory!$J$10:$J$1000=wifr,IF(Inventory!$P$10:$P$1000=AR$9,Inventory!$AD$10:$AD$1000)))))))</f>
        <v/>
      </c>
      <c r="AS228" s="124" t="str">
        <f t="shared" si="39"/>
        <v/>
      </c>
      <c r="AU228" s="352"/>
      <c r="AV228" s="352"/>
      <c r="AX228" s="125">
        <f>IF($C228="",0,Prog!$H226*AX$6*($AU228+$AV228)/12000)</f>
        <v>0</v>
      </c>
      <c r="AY228" s="125">
        <f>IF($C228="",0,Prog!$H226*AY$6*($AU228+$AV228)/12000)</f>
        <v>0</v>
      </c>
      <c r="AZ228" s="121"/>
    </row>
    <row r="229" spans="1:52" ht="16.5" x14ac:dyDescent="0.3">
      <c r="A229" s="279" t="str">
        <f>IF(Prog!B227="","",Prog!B227)</f>
        <v/>
      </c>
      <c r="B229" s="279" t="str">
        <f>IF(Prog!C227="","",Prog!C227)</f>
        <v/>
      </c>
      <c r="C229" s="279" t="str">
        <f>IF(Prog!D227="","",Prog!D227)</f>
        <v/>
      </c>
      <c r="D229" s="120"/>
      <c r="E229" s="121" t="str">
        <f t="array" ref="E229">IF($D229="","",COUNT(IF(Inventory!$B$10:$B$1000=$B229,IF(Inventory!$C$10:$C$1000=$C229,IF(Inventory!$D$10:$D$1000=$D229,IF(Inventory!$P$10:$P$1000=E$9,1))))))</f>
        <v/>
      </c>
      <c r="F229" s="121" t="str">
        <f t="array" ref="F229">IF($D229="","",COUNT(IF(Inventory!$B$10:$B$1000=$B229,IF(Inventory!$C$10:$C$1000=$C229,IF(Inventory!$D$10:$D$1000=$D229,IF(Inventory!$P$10:$P$1000=F$9,1))))))</f>
        <v/>
      </c>
      <c r="G229" s="121" t="str">
        <f t="array" ref="G229">IF($D229="","",COUNT(IF(Inventory!$B$10:$B$1000=$B229,IF(Inventory!$C$10:$C$1000=$C229,IF(Inventory!$D$10:$D$1000=$D229,IF(Inventory!$P$10:$P$1000=G$9,1))))))</f>
        <v/>
      </c>
      <c r="H229" s="121" t="str">
        <f t="array" ref="H229">IF($D229="","",COUNT(IF(Inventory!$B$10:$B$1000=$B229,IF(Inventory!$C$10:$C$1000=$C229,IF(Inventory!$D$10:$D$1000=$D229,IF(Inventory!$P$10:$P$1000=H$9,1))))))</f>
        <v/>
      </c>
      <c r="I229" s="121" t="str">
        <f t="array" ref="I229">IF($D229="","",COUNT(IF(Inventory!$B$10:$B$1000=$B229,IF(Inventory!$C$10:$C$1000=$C229,IF(Inventory!$D$10:$D$1000=$D229,IF(Inventory!$P$10:$P$1000=I$9,1))))))</f>
        <v/>
      </c>
      <c r="J229" s="121">
        <f t="shared" si="34"/>
        <v>0</v>
      </c>
      <c r="K229" s="121" t="str">
        <f t="array" ref="K229">IF($D229="","",COUNT(IF(Inventory!$B$10:$B$1000=$B229,IF(Inventory!$C$10:$C$1000=$C229,IF(Inventory!$D$10:$D$1000=$D229,IF(Inventory!$J$10:$J$1000=wicr,1)))))+COUNT(IF(Inventory!$B$10:$B$1000=$B229,IF(Inventory!$C$10:$C$1000=$C229,IF(Inventory!$D$10:$D$1000=$D229,IF(Inventory!$J$10:$J$1000=wifr,1))))))</f>
        <v/>
      </c>
      <c r="L229" s="121" t="str">
        <f t="array" ref="L229">IF($D229="","",COUNT(IF(Inventory!$B$10:$B$1000=$B229,IF(Inventory!$C$10:$C$1000=$C229,IF(Inventory!$D$10:$D$1000=$D229,IF(Inventory!$J$10:$J$1000=wicr,IF(Inventory!$P$10:$P$1000=L$9,1))))))+COUNT(IF(Inventory!$B$10:$B$1000=$B229,IF(Inventory!$C$10:$C$1000=$C229,IF(Inventory!$D$10:$D$1000=$D229,IF(Inventory!$J$10:$J$1000=wifr,IF(Inventory!$P$10:$P$1000=L$9,1)))))))</f>
        <v/>
      </c>
      <c r="M229" s="121" t="str">
        <f t="array" ref="M229">IF($D229="","",COUNT(IF(Inventory!$B$10:$B$1000=$B229,IF(Inventory!$C$10:$C$1000=$C229,IF(Inventory!$D$10:$D$1000=$D229,IF(Inventory!$J$10:$J$1000=wicr,IF(Inventory!$P$10:$P$1000=M$9,1))))))+COUNT(IF(Inventory!$B$10:$B$1000=$B229,IF(Inventory!$C$10:$C$1000=$C229,IF(Inventory!$D$10:$D$1000=$D229,IF(Inventory!$J$10:$J$1000=wifr,IF(Inventory!$P$10:$P$1000=M$9,1)))))))</f>
        <v/>
      </c>
      <c r="N229" s="121" t="str">
        <f t="array" ref="N229">IF($D229="","",COUNT(IF(Inventory!$B$10:$B$1000=$B229,IF(Inventory!$C$10:$C$1000=$C229,IF(Inventory!$D$10:$D$1000=$D229,IF(Inventory!$J$10:$J$1000=wicr,IF(Inventory!$P$10:$P$1000=N$9,1))))))+COUNT(IF(Inventory!$B$10:$B$1000=$B229,IF(Inventory!$C$10:$C$1000=$C229,IF(Inventory!$D$10:$D$1000=$D229,IF(Inventory!$J$10:$J$1000=wifr,IF(Inventory!$P$10:$P$1000=N$9,1)))))))</f>
        <v/>
      </c>
      <c r="O229" s="121" t="str">
        <f t="array" ref="O229">IF($D229="","",COUNT(IF(Inventory!$B$10:$B$1000=$B229,IF(Inventory!$C$10:$C$1000=$C229,IF(Inventory!$D$10:$D$1000=$D229,IF(Inventory!$J$10:$J$1000=wicr,IF(Inventory!$P$10:$P$1000=O$9,1))))))+COUNT(IF(Inventory!$B$10:$B$1000=$B229,IF(Inventory!$C$10:$C$1000=$C229,IF(Inventory!$D$10:$D$1000=$D229,IF(Inventory!$J$10:$J$1000=wifr,IF(Inventory!$P$10:$P$1000=O$9,1)))))))</f>
        <v/>
      </c>
      <c r="P229" s="121" t="str">
        <f t="array" ref="P229">IF($D229="","",COUNT(IF(Inventory!$B$10:$B$1000=$B229,IF(Inventory!$C$10:$C$1000=$C229,IF(Inventory!$D$10:$D$1000=$D229,IF(Inventory!$J$10:$J$1000=wicr,IF(Inventory!$P$10:$P$1000=P$9,1))))))+COUNT(IF(Inventory!$B$10:$B$1000=$B229,IF(Inventory!$C$10:$C$1000=$C229,IF(Inventory!$D$10:$D$1000=$D229,IF(Inventory!$J$10:$J$1000=wifr,IF(Inventory!$P$10:$P$1000=P$9,1)))))))</f>
        <v/>
      </c>
      <c r="Q229" s="122" t="str">
        <f t="shared" si="35"/>
        <v/>
      </c>
      <c r="R229" s="121" t="str">
        <f t="array" ref="R229">IF($D229="","",COUNT(IF(Inventory!$B$10:$B$1000=$B229,IF(Inventory!$C$10:$C$1000=$C229,IF(Inventory!$D$10:$D$1000=$D229,IF(Inventory!$J$10:$J$1000=frig,1))))))</f>
        <v/>
      </c>
      <c r="S229" s="121" t="str">
        <f t="array" ref="S229">IF($D229="","",COUNT(IF(Inventory!$B$10:$B$1000=$B229,IF(Inventory!$C$10:$C$1000=$C229,IF(Inventory!$D$10:$D$1000=$D229,IF(Inventory!$J$10:$J$1000=frig,IF(Inventory!$P$10:$P$1000=S$9,1)))))))</f>
        <v/>
      </c>
      <c r="T229" s="121" t="str">
        <f t="array" ref="T229">IF($D229="","",COUNT(IF(Inventory!$B$10:$B$1000=$B229,IF(Inventory!$C$10:$C$1000=$C229,IF(Inventory!$D$10:$D$1000=$D229,IF(Inventory!$J$10:$J$1000=frig,IF(Inventory!$P$10:$P$1000=T$9,1)))))))</f>
        <v/>
      </c>
      <c r="U229" s="121" t="str">
        <f t="array" ref="U229">IF($D229="","",COUNT(IF(Inventory!$B$10:$B$1000=$B229,IF(Inventory!$C$10:$C$1000=$C229,IF(Inventory!$D$10:$D$1000=$D229,IF(Inventory!$J$10:$J$1000=frig,IF(Inventory!$P$10:$P$1000=U$9,1)))))))</f>
        <v/>
      </c>
      <c r="V229" s="121" t="str">
        <f t="array" ref="V229">IF($D229="","",COUNT(IF(Inventory!$B$10:$B$1000=$B229,IF(Inventory!$C$10:$C$1000=$C229,IF(Inventory!$D$10:$D$1000=$D229,IF(Inventory!$J$10:$J$1000=frig,IF(Inventory!$P$10:$P$1000=V$9,1)))))))</f>
        <v/>
      </c>
      <c r="W229" s="121" t="str">
        <f t="array" ref="W229">IF($D229="","",COUNT(IF(Inventory!$B$10:$B$1000=$B229,IF(Inventory!$C$10:$C$1000=$C229,IF(Inventory!$D$10:$D$1000=$D229,IF(Inventory!$J$10:$J$1000=frig,IF(Inventory!$P$10:$P$1000=W$9,1)))))))</f>
        <v/>
      </c>
      <c r="X229" s="122" t="str">
        <f t="shared" si="36"/>
        <v/>
      </c>
      <c r="Y229" s="121" t="str">
        <f t="array" ref="Y229">IF($D229="","",COUNT(IF(Inventory!$B$10:$B$1000=$B229,IF(Inventory!$C$10:$C$1000=$C229,IF(Inventory!$D$10:$D$1000=$D229,IF(Inventory!$J$10:$J$1000=freez,1))))))</f>
        <v/>
      </c>
      <c r="Z229" s="121" t="str">
        <f t="array" ref="Z229">IF($D229="","",COUNT(IF(Inventory!$B$10:$B$1000=$B229,IF(Inventory!$C$10:$C$1000=$C229,IF(Inventory!$D$10:$D$1000=$D229,IF(Inventory!$J$10:$J$1000=freez,IF(Inventory!$P$10:$P$1000=Z$9,1)))))))</f>
        <v/>
      </c>
      <c r="AA229" s="121" t="str">
        <f t="array" ref="AA229">IF($D229="","",COUNT(IF(Inventory!$B$10:$B$1000=$B229,IF(Inventory!$C$10:$C$1000=$C229,IF(Inventory!$D$10:$D$1000=$D229,IF(Inventory!$J$10:$J$1000=freez,IF(Inventory!$P$10:$P$1000=AA$9,1)))))))</f>
        <v/>
      </c>
      <c r="AB229" s="121" t="str">
        <f t="array" ref="AB229">IF($D229="","",COUNT(IF(Inventory!$B$10:$B$1000=$B229,IF(Inventory!$C$10:$C$1000=$C229,IF(Inventory!$D$10:$D$1000=$D229,IF(Inventory!$J$10:$J$1000=freez,IF(Inventory!$P$10:$P$1000=AB$9,1)))))))</f>
        <v/>
      </c>
      <c r="AC229" s="121" t="str">
        <f t="array" ref="AC229">IF($D229="","",COUNT(IF(Inventory!$B$10:$B$1000=$B229,IF(Inventory!$C$10:$C$1000=$C229,IF(Inventory!$D$10:$D$1000=$D229,IF(Inventory!$J$10:$J$1000=freez,IF(Inventory!$P$10:$P$1000=AC$9,1)))))))</f>
        <v/>
      </c>
      <c r="AD229" s="121" t="str">
        <f t="array" ref="AD229">IF($D229="","",COUNT(IF(Inventory!$B$10:$B$1000=$B229,IF(Inventory!$C$10:$C$1000=$C229,IF(Inventory!$D$10:$D$1000=$D229,IF(Inventory!$J$10:$J$1000=freez,IF(Inventory!$P$10:$P$1000=AD$9,1)))))))</f>
        <v/>
      </c>
      <c r="AE229" s="122" t="str">
        <f t="shared" si="37"/>
        <v/>
      </c>
      <c r="AF229" s="121" t="str">
        <f t="array" ref="AF229">IF($D229="","",SUM(IF(Inventory!$B$10:$B$1000=$B229,IF(Inventory!$C$10:$C$1000=$C229,IF(Inventory!$D$10:$D$1000=$D229,IF(Inventory!$J$10:$J$1000=frig,Inventory!$AC$10:$AC$1000)))))+SUM(IF(Inventory!$B$10:$B$1000=$B229,IF(Inventory!$C$10:$C$1000=$C229,IF(Inventory!$D$10:$D$1000=$D229,IF(Inventory!$J$10:$J$1000=wicr,Inventory!$AC$10:$AC$1000))))))</f>
        <v/>
      </c>
      <c r="AG229" s="121" t="str">
        <f t="array" ref="AG229">IF($D229="","",SUM(IF(Inventory!$B$10:$B$1000=$B229,IF(Inventory!$C$10:$C$1000=$C229,IF(Inventory!$D$10:$D$1000=$D229,IF(Inventory!$J$10:$J$1000=frig,IF(Inventory!$P$10:$P$1000=AG$9,Inventory!$AC$10:$AC$1000))))))+SUM(IF(Inventory!$B$10:$B$1000=$B229,IF(Inventory!$C$10:$C$1000=$C229,IF(Inventory!$D$10:$D$1000=$D229,IF(Inventory!$J$10:$J$1000=wicr,IF(Inventory!$P$10:$P$1000=AG$9,Inventory!$AC$10:$AC$1000)))))))</f>
        <v/>
      </c>
      <c r="AH229" s="121" t="str">
        <f t="array" ref="AH229">IF($D229="","",SUM(IF(Inventory!$B$10:$B$1000=$B229,IF(Inventory!$C$10:$C$1000=$C229,IF(Inventory!$D$10:$D$1000=$D229,IF(Inventory!$J$10:$J$1000=frig,IF(Inventory!$P$10:$P$1000=AH$9,Inventory!$AC$10:$AC$1000))))))+SUM(IF(Inventory!$B$10:$B$1000=$B229,IF(Inventory!$C$10:$C$1000=$C229,IF(Inventory!$D$10:$D$1000=$D229,IF(Inventory!$J$10:$J$1000=wicr,IF(Inventory!$P$10:$P$1000=AH$9,Inventory!$AC$10:$AC$1000)))))))</f>
        <v/>
      </c>
      <c r="AI229" s="121" t="str">
        <f t="array" ref="AI229">IF($D229="","",SUM(IF(Inventory!$B$10:$B$1000=$B229,IF(Inventory!$C$10:$C$1000=$C229,IF(Inventory!$D$10:$D$1000=$D229,IF(Inventory!$J$10:$J$1000=frig,IF(Inventory!$P$10:$P$1000=AI$9,Inventory!$AC$10:$AC$1000))))))+SUM(IF(Inventory!$B$10:$B$1000=$B229,IF(Inventory!$C$10:$C$1000=$C229,IF(Inventory!$D$10:$D$1000=$D229,IF(Inventory!$J$10:$J$1000=wicr,IF(Inventory!$P$10:$P$1000=AI$9,Inventory!$AC$10:$AC$1000)))))))</f>
        <v/>
      </c>
      <c r="AJ229" s="121" t="str">
        <f t="array" ref="AJ229">IF($D229="","",SUM(IF(Inventory!$B$10:$B$1000=$B229,IF(Inventory!$C$10:$C$1000=$C229,IF(Inventory!$D$10:$D$1000=$D229,IF(Inventory!$J$10:$J$1000=frig,IF(Inventory!$P$10:$P$1000=AJ$9,Inventory!$AC$10:$AC$1000))))))+SUM(IF(Inventory!$B$10:$B$1000=$B229,IF(Inventory!$C$10:$C$1000=$C229,IF(Inventory!$D$10:$D$1000=$D229,IF(Inventory!$J$10:$J$1000=wicr,IF(Inventory!$P$10:$P$1000=AJ$9,Inventory!$AC$10:$AC$1000)))))))</f>
        <v/>
      </c>
      <c r="AK229" s="121" t="str">
        <f t="array" ref="AK229">IF($D229="","",SUM(IF(Inventory!$B$10:$B$1000=$B229,IF(Inventory!$C$10:$C$1000=$C229,IF(Inventory!$D$10:$D$1000=$D229,IF(Inventory!$J$10:$J$1000=frig,IF(Inventory!$P$10:$P$1000=AK$9,Inventory!$AC$10:$AC$1000))))))+SUM(IF(Inventory!$B$10:$B$1000=$B229,IF(Inventory!$C$10:$C$1000=$C229,IF(Inventory!$D$10:$D$1000=$D229,IF(Inventory!$J$10:$J$1000=wicr,IF(Inventory!$P$10:$P$1000=AK$9,Inventory!$AC$10:$AC$1000)))))))</f>
        <v/>
      </c>
      <c r="AL229" s="123" t="str">
        <f t="shared" si="38"/>
        <v/>
      </c>
      <c r="AM229" s="121" t="str">
        <f t="array" ref="AM229">IF($D229="","",SUM(IF(Inventory!$B$10:$B$1000=$B229,IF(Inventory!$C$10:$C$1000=$C229,IF(Inventory!$D$10:$D$1000=$D229,IF(Inventory!$J$10:$J$1000=freez,Inventory!$AD$10:$AD$1000)))))+SUM(IF(Inventory!$B$10:$B$1000=$B229,IF(Inventory!$C$10:$C$1000=$C229,IF(Inventory!$D$10:$D$1000=$D229,IF(Inventory!$J$10:$J$1000=wifr,Inventory!$AD$10:$AD$1000))))))</f>
        <v/>
      </c>
      <c r="AN229" s="121" t="str">
        <f t="array" ref="AN229">IF($D229="","",SUM(IF(Inventory!$B$10:$B$1000=$B229,IF(Inventory!$C$10:$C$1000=$C229,IF(Inventory!$D$10:$D$1000=$D229,IF(Inventory!$J$10:$J$1000=freez,IF(Inventory!$P$10:$P$1000=AN$9,Inventory!$AD$10:$AD$1000))))))+SUM(IF(Inventory!$B$10:$B$1000=$B229,IF(Inventory!$C$10:$C$1000=$C229,IF(Inventory!$D$10:$D$1000=$D229,IF(Inventory!$J$10:$J$1000=wifr,IF(Inventory!$P$10:$P$1000=AN$9,Inventory!$AD$10:$AD$1000)))))))</f>
        <v/>
      </c>
      <c r="AO229" s="121" t="str">
        <f t="array" ref="AO229">IF($D229="","",SUM(IF(Inventory!$B$10:$B$1000=$B229,IF(Inventory!$C$10:$C$1000=$C229,IF(Inventory!$D$10:$D$1000=$D229,IF(Inventory!$J$10:$J$1000=freez,IF(Inventory!$P$10:$P$1000=AO$9,Inventory!$AD$10:$AD$1000))))))+SUM(IF(Inventory!$B$10:$B$1000=$B229,IF(Inventory!$C$10:$C$1000=$C229,IF(Inventory!$D$10:$D$1000=$D229,IF(Inventory!$J$10:$J$1000=wifr,IF(Inventory!$P$10:$P$1000=AO$9,Inventory!$AD$10:$AD$1000)))))))</f>
        <v/>
      </c>
      <c r="AP229" s="121" t="str">
        <f t="array" ref="AP229">IF($D229="","",SUM(IF(Inventory!$B$10:$B$1000=$B229,IF(Inventory!$C$10:$C$1000=$C229,IF(Inventory!$D$10:$D$1000=$D229,IF(Inventory!$J$10:$J$1000=freez,IF(Inventory!$P$10:$P$1000=AP$9,Inventory!$AD$10:$AD$1000))))))+SUM(IF(Inventory!$B$10:$B$1000=$B229,IF(Inventory!$C$10:$C$1000=$C229,IF(Inventory!$D$10:$D$1000=$D229,IF(Inventory!$J$10:$J$1000=wifr,IF(Inventory!$P$10:$P$1000=AP$9,Inventory!$AD$10:$AD$1000)))))))</f>
        <v/>
      </c>
      <c r="AQ229" s="121" t="str">
        <f t="array" ref="AQ229">IF($D229="","",SUM(IF(Inventory!$B$10:$B$1000=$B229,IF(Inventory!$C$10:$C$1000=$C229,IF(Inventory!$D$10:$D$1000=$D229,IF(Inventory!$J$10:$J$1000=freez,IF(Inventory!$P$10:$P$1000=AQ$9,Inventory!$AD$10:$AD$1000))))))+SUM(IF(Inventory!$B$10:$B$1000=$B229,IF(Inventory!$C$10:$C$1000=$C229,IF(Inventory!$D$10:$D$1000=$D229,IF(Inventory!$J$10:$J$1000=wifr,IF(Inventory!$P$10:$P$1000=AQ$9,Inventory!$AD$10:$AD$1000)))))))</f>
        <v/>
      </c>
      <c r="AR229" s="121" t="str">
        <f t="array" ref="AR229">IF($D229="","",SUM(IF(Inventory!$B$10:$B$1000=$B229,IF(Inventory!$C$10:$C$1000=$C229,IF(Inventory!$D$10:$D$1000=$D229,IF(Inventory!$J$10:$J$1000=freez,IF(Inventory!$P$10:$P$1000=AR$9,Inventory!$AD$10:$AD$1000))))))+SUM(IF(Inventory!$B$10:$B$1000=$B229,IF(Inventory!$C$10:$C$1000=$C229,IF(Inventory!$D$10:$D$1000=$D229,IF(Inventory!$J$10:$J$1000=wifr,IF(Inventory!$P$10:$P$1000=AR$9,Inventory!$AD$10:$AD$1000)))))))</f>
        <v/>
      </c>
      <c r="AS229" s="124" t="str">
        <f t="shared" si="39"/>
        <v/>
      </c>
      <c r="AU229" s="352"/>
      <c r="AV229" s="352"/>
      <c r="AX229" s="125">
        <f>IF($C229="",0,Prog!$H227*AX$6*($AU229+$AV229)/12000)</f>
        <v>0</v>
      </c>
      <c r="AY229" s="125">
        <f>IF($C229="",0,Prog!$H227*AY$6*($AU229+$AV229)/12000)</f>
        <v>0</v>
      </c>
      <c r="AZ229" s="121"/>
    </row>
    <row r="230" spans="1:52" ht="16.5" x14ac:dyDescent="0.3">
      <c r="A230" s="279" t="str">
        <f>IF(Prog!B228="","",Prog!B228)</f>
        <v/>
      </c>
      <c r="B230" s="279" t="str">
        <f>IF(Prog!C228="","",Prog!C228)</f>
        <v/>
      </c>
      <c r="C230" s="279" t="str">
        <f>IF(Prog!D228="","",Prog!D228)</f>
        <v/>
      </c>
      <c r="D230" s="120"/>
      <c r="E230" s="121" t="str">
        <f t="array" ref="E230">IF($D230="","",COUNT(IF(Inventory!$B$10:$B$1000=$B230,IF(Inventory!$C$10:$C$1000=$C230,IF(Inventory!$D$10:$D$1000=$D230,IF(Inventory!$P$10:$P$1000=E$9,1))))))</f>
        <v/>
      </c>
      <c r="F230" s="121" t="str">
        <f t="array" ref="F230">IF($D230="","",COUNT(IF(Inventory!$B$10:$B$1000=$B230,IF(Inventory!$C$10:$C$1000=$C230,IF(Inventory!$D$10:$D$1000=$D230,IF(Inventory!$P$10:$P$1000=F$9,1))))))</f>
        <v/>
      </c>
      <c r="G230" s="121" t="str">
        <f t="array" ref="G230">IF($D230="","",COUNT(IF(Inventory!$B$10:$B$1000=$B230,IF(Inventory!$C$10:$C$1000=$C230,IF(Inventory!$D$10:$D$1000=$D230,IF(Inventory!$P$10:$P$1000=G$9,1))))))</f>
        <v/>
      </c>
      <c r="H230" s="121" t="str">
        <f t="array" ref="H230">IF($D230="","",COUNT(IF(Inventory!$B$10:$B$1000=$B230,IF(Inventory!$C$10:$C$1000=$C230,IF(Inventory!$D$10:$D$1000=$D230,IF(Inventory!$P$10:$P$1000=H$9,1))))))</f>
        <v/>
      </c>
      <c r="I230" s="121" t="str">
        <f t="array" ref="I230">IF($D230="","",COUNT(IF(Inventory!$B$10:$B$1000=$B230,IF(Inventory!$C$10:$C$1000=$C230,IF(Inventory!$D$10:$D$1000=$D230,IF(Inventory!$P$10:$P$1000=I$9,1))))))</f>
        <v/>
      </c>
      <c r="J230" s="121">
        <f t="shared" ref="J230:J293" si="40">SUM(E230:I230)</f>
        <v>0</v>
      </c>
      <c r="K230" s="121" t="str">
        <f t="array" ref="K230">IF($D230="","",COUNT(IF(Inventory!$B$10:$B$1000=$B230,IF(Inventory!$C$10:$C$1000=$C230,IF(Inventory!$D$10:$D$1000=$D230,IF(Inventory!$J$10:$J$1000=wicr,1)))))+COUNT(IF(Inventory!$B$10:$B$1000=$B230,IF(Inventory!$C$10:$C$1000=$C230,IF(Inventory!$D$10:$D$1000=$D230,IF(Inventory!$J$10:$J$1000=wifr,1))))))</f>
        <v/>
      </c>
      <c r="L230" s="121" t="str">
        <f t="array" ref="L230">IF($D230="","",COUNT(IF(Inventory!$B$10:$B$1000=$B230,IF(Inventory!$C$10:$C$1000=$C230,IF(Inventory!$D$10:$D$1000=$D230,IF(Inventory!$J$10:$J$1000=wicr,IF(Inventory!$P$10:$P$1000=L$9,1))))))+COUNT(IF(Inventory!$B$10:$B$1000=$B230,IF(Inventory!$C$10:$C$1000=$C230,IF(Inventory!$D$10:$D$1000=$D230,IF(Inventory!$J$10:$J$1000=wifr,IF(Inventory!$P$10:$P$1000=L$9,1)))))))</f>
        <v/>
      </c>
      <c r="M230" s="121" t="str">
        <f t="array" ref="M230">IF($D230="","",COUNT(IF(Inventory!$B$10:$B$1000=$B230,IF(Inventory!$C$10:$C$1000=$C230,IF(Inventory!$D$10:$D$1000=$D230,IF(Inventory!$J$10:$J$1000=wicr,IF(Inventory!$P$10:$P$1000=M$9,1))))))+COUNT(IF(Inventory!$B$10:$B$1000=$B230,IF(Inventory!$C$10:$C$1000=$C230,IF(Inventory!$D$10:$D$1000=$D230,IF(Inventory!$J$10:$J$1000=wifr,IF(Inventory!$P$10:$P$1000=M$9,1)))))))</f>
        <v/>
      </c>
      <c r="N230" s="121" t="str">
        <f t="array" ref="N230">IF($D230="","",COUNT(IF(Inventory!$B$10:$B$1000=$B230,IF(Inventory!$C$10:$C$1000=$C230,IF(Inventory!$D$10:$D$1000=$D230,IF(Inventory!$J$10:$J$1000=wicr,IF(Inventory!$P$10:$P$1000=N$9,1))))))+COUNT(IF(Inventory!$B$10:$B$1000=$B230,IF(Inventory!$C$10:$C$1000=$C230,IF(Inventory!$D$10:$D$1000=$D230,IF(Inventory!$J$10:$J$1000=wifr,IF(Inventory!$P$10:$P$1000=N$9,1)))))))</f>
        <v/>
      </c>
      <c r="O230" s="121" t="str">
        <f t="array" ref="O230">IF($D230="","",COUNT(IF(Inventory!$B$10:$B$1000=$B230,IF(Inventory!$C$10:$C$1000=$C230,IF(Inventory!$D$10:$D$1000=$D230,IF(Inventory!$J$10:$J$1000=wicr,IF(Inventory!$P$10:$P$1000=O$9,1))))))+COUNT(IF(Inventory!$B$10:$B$1000=$B230,IF(Inventory!$C$10:$C$1000=$C230,IF(Inventory!$D$10:$D$1000=$D230,IF(Inventory!$J$10:$J$1000=wifr,IF(Inventory!$P$10:$P$1000=O$9,1)))))))</f>
        <v/>
      </c>
      <c r="P230" s="121" t="str">
        <f t="array" ref="P230">IF($D230="","",COUNT(IF(Inventory!$B$10:$B$1000=$B230,IF(Inventory!$C$10:$C$1000=$C230,IF(Inventory!$D$10:$D$1000=$D230,IF(Inventory!$J$10:$J$1000=wicr,IF(Inventory!$P$10:$P$1000=P$9,1))))))+COUNT(IF(Inventory!$B$10:$B$1000=$B230,IF(Inventory!$C$10:$C$1000=$C230,IF(Inventory!$D$10:$D$1000=$D230,IF(Inventory!$J$10:$J$1000=wifr,IF(Inventory!$P$10:$P$1000=P$9,1)))))))</f>
        <v/>
      </c>
      <c r="Q230" s="122" t="str">
        <f t="shared" ref="Q230:Q293" si="41">IF($J230=0,"",K230/$J230)</f>
        <v/>
      </c>
      <c r="R230" s="121" t="str">
        <f t="array" ref="R230">IF($D230="","",COUNT(IF(Inventory!$B$10:$B$1000=$B230,IF(Inventory!$C$10:$C$1000=$C230,IF(Inventory!$D$10:$D$1000=$D230,IF(Inventory!$J$10:$J$1000=frig,1))))))</f>
        <v/>
      </c>
      <c r="S230" s="121" t="str">
        <f t="array" ref="S230">IF($D230="","",COUNT(IF(Inventory!$B$10:$B$1000=$B230,IF(Inventory!$C$10:$C$1000=$C230,IF(Inventory!$D$10:$D$1000=$D230,IF(Inventory!$J$10:$J$1000=frig,IF(Inventory!$P$10:$P$1000=S$9,1)))))))</f>
        <v/>
      </c>
      <c r="T230" s="121" t="str">
        <f t="array" ref="T230">IF($D230="","",COUNT(IF(Inventory!$B$10:$B$1000=$B230,IF(Inventory!$C$10:$C$1000=$C230,IF(Inventory!$D$10:$D$1000=$D230,IF(Inventory!$J$10:$J$1000=frig,IF(Inventory!$P$10:$P$1000=T$9,1)))))))</f>
        <v/>
      </c>
      <c r="U230" s="121" t="str">
        <f t="array" ref="U230">IF($D230="","",COUNT(IF(Inventory!$B$10:$B$1000=$B230,IF(Inventory!$C$10:$C$1000=$C230,IF(Inventory!$D$10:$D$1000=$D230,IF(Inventory!$J$10:$J$1000=frig,IF(Inventory!$P$10:$P$1000=U$9,1)))))))</f>
        <v/>
      </c>
      <c r="V230" s="121" t="str">
        <f t="array" ref="V230">IF($D230="","",COUNT(IF(Inventory!$B$10:$B$1000=$B230,IF(Inventory!$C$10:$C$1000=$C230,IF(Inventory!$D$10:$D$1000=$D230,IF(Inventory!$J$10:$J$1000=frig,IF(Inventory!$P$10:$P$1000=V$9,1)))))))</f>
        <v/>
      </c>
      <c r="W230" s="121" t="str">
        <f t="array" ref="W230">IF($D230="","",COUNT(IF(Inventory!$B$10:$B$1000=$B230,IF(Inventory!$C$10:$C$1000=$C230,IF(Inventory!$D$10:$D$1000=$D230,IF(Inventory!$J$10:$J$1000=frig,IF(Inventory!$P$10:$P$1000=W$9,1)))))))</f>
        <v/>
      </c>
      <c r="X230" s="122" t="str">
        <f t="shared" ref="X230:X293" si="42">IF($J230=0,"",R230/$J230)</f>
        <v/>
      </c>
      <c r="Y230" s="121" t="str">
        <f t="array" ref="Y230">IF($D230="","",COUNT(IF(Inventory!$B$10:$B$1000=$B230,IF(Inventory!$C$10:$C$1000=$C230,IF(Inventory!$D$10:$D$1000=$D230,IF(Inventory!$J$10:$J$1000=freez,1))))))</f>
        <v/>
      </c>
      <c r="Z230" s="121" t="str">
        <f t="array" ref="Z230">IF($D230="","",COUNT(IF(Inventory!$B$10:$B$1000=$B230,IF(Inventory!$C$10:$C$1000=$C230,IF(Inventory!$D$10:$D$1000=$D230,IF(Inventory!$J$10:$J$1000=freez,IF(Inventory!$P$10:$P$1000=Z$9,1)))))))</f>
        <v/>
      </c>
      <c r="AA230" s="121" t="str">
        <f t="array" ref="AA230">IF($D230="","",COUNT(IF(Inventory!$B$10:$B$1000=$B230,IF(Inventory!$C$10:$C$1000=$C230,IF(Inventory!$D$10:$D$1000=$D230,IF(Inventory!$J$10:$J$1000=freez,IF(Inventory!$P$10:$P$1000=AA$9,1)))))))</f>
        <v/>
      </c>
      <c r="AB230" s="121" t="str">
        <f t="array" ref="AB230">IF($D230="","",COUNT(IF(Inventory!$B$10:$B$1000=$B230,IF(Inventory!$C$10:$C$1000=$C230,IF(Inventory!$D$10:$D$1000=$D230,IF(Inventory!$J$10:$J$1000=freez,IF(Inventory!$P$10:$P$1000=AB$9,1)))))))</f>
        <v/>
      </c>
      <c r="AC230" s="121" t="str">
        <f t="array" ref="AC230">IF($D230="","",COUNT(IF(Inventory!$B$10:$B$1000=$B230,IF(Inventory!$C$10:$C$1000=$C230,IF(Inventory!$D$10:$D$1000=$D230,IF(Inventory!$J$10:$J$1000=freez,IF(Inventory!$P$10:$P$1000=AC$9,1)))))))</f>
        <v/>
      </c>
      <c r="AD230" s="121" t="str">
        <f t="array" ref="AD230">IF($D230="","",COUNT(IF(Inventory!$B$10:$B$1000=$B230,IF(Inventory!$C$10:$C$1000=$C230,IF(Inventory!$D$10:$D$1000=$D230,IF(Inventory!$J$10:$J$1000=freez,IF(Inventory!$P$10:$P$1000=AD$9,1)))))))</f>
        <v/>
      </c>
      <c r="AE230" s="122" t="str">
        <f t="shared" ref="AE230:AE293" si="43">IF($J230=0,"",Y230/$J230)</f>
        <v/>
      </c>
      <c r="AF230" s="121" t="str">
        <f t="array" ref="AF230">IF($D230="","",SUM(IF(Inventory!$B$10:$B$1000=$B230,IF(Inventory!$C$10:$C$1000=$C230,IF(Inventory!$D$10:$D$1000=$D230,IF(Inventory!$J$10:$J$1000=frig,Inventory!$AC$10:$AC$1000)))))+SUM(IF(Inventory!$B$10:$B$1000=$B230,IF(Inventory!$C$10:$C$1000=$C230,IF(Inventory!$D$10:$D$1000=$D230,IF(Inventory!$J$10:$J$1000=wicr,Inventory!$AC$10:$AC$1000))))))</f>
        <v/>
      </c>
      <c r="AG230" s="121" t="str">
        <f t="array" ref="AG230">IF($D230="","",SUM(IF(Inventory!$B$10:$B$1000=$B230,IF(Inventory!$C$10:$C$1000=$C230,IF(Inventory!$D$10:$D$1000=$D230,IF(Inventory!$J$10:$J$1000=frig,IF(Inventory!$P$10:$P$1000=AG$9,Inventory!$AC$10:$AC$1000))))))+SUM(IF(Inventory!$B$10:$B$1000=$B230,IF(Inventory!$C$10:$C$1000=$C230,IF(Inventory!$D$10:$D$1000=$D230,IF(Inventory!$J$10:$J$1000=wicr,IF(Inventory!$P$10:$P$1000=AG$9,Inventory!$AC$10:$AC$1000)))))))</f>
        <v/>
      </c>
      <c r="AH230" s="121" t="str">
        <f t="array" ref="AH230">IF($D230="","",SUM(IF(Inventory!$B$10:$B$1000=$B230,IF(Inventory!$C$10:$C$1000=$C230,IF(Inventory!$D$10:$D$1000=$D230,IF(Inventory!$J$10:$J$1000=frig,IF(Inventory!$P$10:$P$1000=AH$9,Inventory!$AC$10:$AC$1000))))))+SUM(IF(Inventory!$B$10:$B$1000=$B230,IF(Inventory!$C$10:$C$1000=$C230,IF(Inventory!$D$10:$D$1000=$D230,IF(Inventory!$J$10:$J$1000=wicr,IF(Inventory!$P$10:$P$1000=AH$9,Inventory!$AC$10:$AC$1000)))))))</f>
        <v/>
      </c>
      <c r="AI230" s="121" t="str">
        <f t="array" ref="AI230">IF($D230="","",SUM(IF(Inventory!$B$10:$B$1000=$B230,IF(Inventory!$C$10:$C$1000=$C230,IF(Inventory!$D$10:$D$1000=$D230,IF(Inventory!$J$10:$J$1000=frig,IF(Inventory!$P$10:$P$1000=AI$9,Inventory!$AC$10:$AC$1000))))))+SUM(IF(Inventory!$B$10:$B$1000=$B230,IF(Inventory!$C$10:$C$1000=$C230,IF(Inventory!$D$10:$D$1000=$D230,IF(Inventory!$J$10:$J$1000=wicr,IF(Inventory!$P$10:$P$1000=AI$9,Inventory!$AC$10:$AC$1000)))))))</f>
        <v/>
      </c>
      <c r="AJ230" s="121" t="str">
        <f t="array" ref="AJ230">IF($D230="","",SUM(IF(Inventory!$B$10:$B$1000=$B230,IF(Inventory!$C$10:$C$1000=$C230,IF(Inventory!$D$10:$D$1000=$D230,IF(Inventory!$J$10:$J$1000=frig,IF(Inventory!$P$10:$P$1000=AJ$9,Inventory!$AC$10:$AC$1000))))))+SUM(IF(Inventory!$B$10:$B$1000=$B230,IF(Inventory!$C$10:$C$1000=$C230,IF(Inventory!$D$10:$D$1000=$D230,IF(Inventory!$J$10:$J$1000=wicr,IF(Inventory!$P$10:$P$1000=AJ$9,Inventory!$AC$10:$AC$1000)))))))</f>
        <v/>
      </c>
      <c r="AK230" s="121" t="str">
        <f t="array" ref="AK230">IF($D230="","",SUM(IF(Inventory!$B$10:$B$1000=$B230,IF(Inventory!$C$10:$C$1000=$C230,IF(Inventory!$D$10:$D$1000=$D230,IF(Inventory!$J$10:$J$1000=frig,IF(Inventory!$P$10:$P$1000=AK$9,Inventory!$AC$10:$AC$1000))))))+SUM(IF(Inventory!$B$10:$B$1000=$B230,IF(Inventory!$C$10:$C$1000=$C230,IF(Inventory!$D$10:$D$1000=$D230,IF(Inventory!$J$10:$J$1000=wicr,IF(Inventory!$P$10:$P$1000=AK$9,Inventory!$AC$10:$AC$1000)))))))</f>
        <v/>
      </c>
      <c r="AL230" s="123" t="str">
        <f t="shared" ref="AL230:AL293" si="44">AG230</f>
        <v/>
      </c>
      <c r="AM230" s="121" t="str">
        <f t="array" ref="AM230">IF($D230="","",SUM(IF(Inventory!$B$10:$B$1000=$B230,IF(Inventory!$C$10:$C$1000=$C230,IF(Inventory!$D$10:$D$1000=$D230,IF(Inventory!$J$10:$J$1000=freez,Inventory!$AD$10:$AD$1000)))))+SUM(IF(Inventory!$B$10:$B$1000=$B230,IF(Inventory!$C$10:$C$1000=$C230,IF(Inventory!$D$10:$D$1000=$D230,IF(Inventory!$J$10:$J$1000=wifr,Inventory!$AD$10:$AD$1000))))))</f>
        <v/>
      </c>
      <c r="AN230" s="121" t="str">
        <f t="array" ref="AN230">IF($D230="","",SUM(IF(Inventory!$B$10:$B$1000=$B230,IF(Inventory!$C$10:$C$1000=$C230,IF(Inventory!$D$10:$D$1000=$D230,IF(Inventory!$J$10:$J$1000=freez,IF(Inventory!$P$10:$P$1000=AN$9,Inventory!$AD$10:$AD$1000))))))+SUM(IF(Inventory!$B$10:$B$1000=$B230,IF(Inventory!$C$10:$C$1000=$C230,IF(Inventory!$D$10:$D$1000=$D230,IF(Inventory!$J$10:$J$1000=wifr,IF(Inventory!$P$10:$P$1000=AN$9,Inventory!$AD$10:$AD$1000)))))))</f>
        <v/>
      </c>
      <c r="AO230" s="121" t="str">
        <f t="array" ref="AO230">IF($D230="","",SUM(IF(Inventory!$B$10:$B$1000=$B230,IF(Inventory!$C$10:$C$1000=$C230,IF(Inventory!$D$10:$D$1000=$D230,IF(Inventory!$J$10:$J$1000=freez,IF(Inventory!$P$10:$P$1000=AO$9,Inventory!$AD$10:$AD$1000))))))+SUM(IF(Inventory!$B$10:$B$1000=$B230,IF(Inventory!$C$10:$C$1000=$C230,IF(Inventory!$D$10:$D$1000=$D230,IF(Inventory!$J$10:$J$1000=wifr,IF(Inventory!$P$10:$P$1000=AO$9,Inventory!$AD$10:$AD$1000)))))))</f>
        <v/>
      </c>
      <c r="AP230" s="121" t="str">
        <f t="array" ref="AP230">IF($D230="","",SUM(IF(Inventory!$B$10:$B$1000=$B230,IF(Inventory!$C$10:$C$1000=$C230,IF(Inventory!$D$10:$D$1000=$D230,IF(Inventory!$J$10:$J$1000=freez,IF(Inventory!$P$10:$P$1000=AP$9,Inventory!$AD$10:$AD$1000))))))+SUM(IF(Inventory!$B$10:$B$1000=$B230,IF(Inventory!$C$10:$C$1000=$C230,IF(Inventory!$D$10:$D$1000=$D230,IF(Inventory!$J$10:$J$1000=wifr,IF(Inventory!$P$10:$P$1000=AP$9,Inventory!$AD$10:$AD$1000)))))))</f>
        <v/>
      </c>
      <c r="AQ230" s="121" t="str">
        <f t="array" ref="AQ230">IF($D230="","",SUM(IF(Inventory!$B$10:$B$1000=$B230,IF(Inventory!$C$10:$C$1000=$C230,IF(Inventory!$D$10:$D$1000=$D230,IF(Inventory!$J$10:$J$1000=freez,IF(Inventory!$P$10:$P$1000=AQ$9,Inventory!$AD$10:$AD$1000))))))+SUM(IF(Inventory!$B$10:$B$1000=$B230,IF(Inventory!$C$10:$C$1000=$C230,IF(Inventory!$D$10:$D$1000=$D230,IF(Inventory!$J$10:$J$1000=wifr,IF(Inventory!$P$10:$P$1000=AQ$9,Inventory!$AD$10:$AD$1000)))))))</f>
        <v/>
      </c>
      <c r="AR230" s="121" t="str">
        <f t="array" ref="AR230">IF($D230="","",SUM(IF(Inventory!$B$10:$B$1000=$B230,IF(Inventory!$C$10:$C$1000=$C230,IF(Inventory!$D$10:$D$1000=$D230,IF(Inventory!$J$10:$J$1000=freez,IF(Inventory!$P$10:$P$1000=AR$9,Inventory!$AD$10:$AD$1000))))))+SUM(IF(Inventory!$B$10:$B$1000=$B230,IF(Inventory!$C$10:$C$1000=$C230,IF(Inventory!$D$10:$D$1000=$D230,IF(Inventory!$J$10:$J$1000=wifr,IF(Inventory!$P$10:$P$1000=AR$9,Inventory!$AD$10:$AD$1000)))))))</f>
        <v/>
      </c>
      <c r="AS230" s="124" t="str">
        <f t="shared" ref="AS230:AS293" si="45">AN230</f>
        <v/>
      </c>
      <c r="AU230" s="352"/>
      <c r="AV230" s="352"/>
      <c r="AX230" s="125">
        <f>IF($C230="",0,Prog!$H228*AX$6*($AU230+$AV230)/12000)</f>
        <v>0</v>
      </c>
      <c r="AY230" s="125">
        <f>IF($C230="",0,Prog!$H228*AY$6*($AU230+$AV230)/12000)</f>
        <v>0</v>
      </c>
      <c r="AZ230" s="121"/>
    </row>
    <row r="231" spans="1:52" ht="16.5" x14ac:dyDescent="0.3">
      <c r="A231" s="279" t="str">
        <f>IF(Prog!B229="","",Prog!B229)</f>
        <v/>
      </c>
      <c r="B231" s="279" t="str">
        <f>IF(Prog!C229="","",Prog!C229)</f>
        <v/>
      </c>
      <c r="C231" s="279" t="str">
        <f>IF(Prog!D229="","",Prog!D229)</f>
        <v/>
      </c>
      <c r="D231" s="120"/>
      <c r="E231" s="121" t="str">
        <f t="array" ref="E231">IF($D231="","",COUNT(IF(Inventory!$B$10:$B$1000=$B231,IF(Inventory!$C$10:$C$1000=$C231,IF(Inventory!$D$10:$D$1000=$D231,IF(Inventory!$P$10:$P$1000=E$9,1))))))</f>
        <v/>
      </c>
      <c r="F231" s="121" t="str">
        <f t="array" ref="F231">IF($D231="","",COUNT(IF(Inventory!$B$10:$B$1000=$B231,IF(Inventory!$C$10:$C$1000=$C231,IF(Inventory!$D$10:$D$1000=$D231,IF(Inventory!$P$10:$P$1000=F$9,1))))))</f>
        <v/>
      </c>
      <c r="G231" s="121" t="str">
        <f t="array" ref="G231">IF($D231="","",COUNT(IF(Inventory!$B$10:$B$1000=$B231,IF(Inventory!$C$10:$C$1000=$C231,IF(Inventory!$D$10:$D$1000=$D231,IF(Inventory!$P$10:$P$1000=G$9,1))))))</f>
        <v/>
      </c>
      <c r="H231" s="121" t="str">
        <f t="array" ref="H231">IF($D231="","",COUNT(IF(Inventory!$B$10:$B$1000=$B231,IF(Inventory!$C$10:$C$1000=$C231,IF(Inventory!$D$10:$D$1000=$D231,IF(Inventory!$P$10:$P$1000=H$9,1))))))</f>
        <v/>
      </c>
      <c r="I231" s="121" t="str">
        <f t="array" ref="I231">IF($D231="","",COUNT(IF(Inventory!$B$10:$B$1000=$B231,IF(Inventory!$C$10:$C$1000=$C231,IF(Inventory!$D$10:$D$1000=$D231,IF(Inventory!$P$10:$P$1000=I$9,1))))))</f>
        <v/>
      </c>
      <c r="J231" s="121">
        <f t="shared" si="40"/>
        <v>0</v>
      </c>
      <c r="K231" s="121" t="str">
        <f t="array" ref="K231">IF($D231="","",COUNT(IF(Inventory!$B$10:$B$1000=$B231,IF(Inventory!$C$10:$C$1000=$C231,IF(Inventory!$D$10:$D$1000=$D231,IF(Inventory!$J$10:$J$1000=wicr,1)))))+COUNT(IF(Inventory!$B$10:$B$1000=$B231,IF(Inventory!$C$10:$C$1000=$C231,IF(Inventory!$D$10:$D$1000=$D231,IF(Inventory!$J$10:$J$1000=wifr,1))))))</f>
        <v/>
      </c>
      <c r="L231" s="121" t="str">
        <f t="array" ref="L231">IF($D231="","",COUNT(IF(Inventory!$B$10:$B$1000=$B231,IF(Inventory!$C$10:$C$1000=$C231,IF(Inventory!$D$10:$D$1000=$D231,IF(Inventory!$J$10:$J$1000=wicr,IF(Inventory!$P$10:$P$1000=L$9,1))))))+COUNT(IF(Inventory!$B$10:$B$1000=$B231,IF(Inventory!$C$10:$C$1000=$C231,IF(Inventory!$D$10:$D$1000=$D231,IF(Inventory!$J$10:$J$1000=wifr,IF(Inventory!$P$10:$P$1000=L$9,1)))))))</f>
        <v/>
      </c>
      <c r="M231" s="121" t="str">
        <f t="array" ref="M231">IF($D231="","",COUNT(IF(Inventory!$B$10:$B$1000=$B231,IF(Inventory!$C$10:$C$1000=$C231,IF(Inventory!$D$10:$D$1000=$D231,IF(Inventory!$J$10:$J$1000=wicr,IF(Inventory!$P$10:$P$1000=M$9,1))))))+COUNT(IF(Inventory!$B$10:$B$1000=$B231,IF(Inventory!$C$10:$C$1000=$C231,IF(Inventory!$D$10:$D$1000=$D231,IF(Inventory!$J$10:$J$1000=wifr,IF(Inventory!$P$10:$P$1000=M$9,1)))))))</f>
        <v/>
      </c>
      <c r="N231" s="121" t="str">
        <f t="array" ref="N231">IF($D231="","",COUNT(IF(Inventory!$B$10:$B$1000=$B231,IF(Inventory!$C$10:$C$1000=$C231,IF(Inventory!$D$10:$D$1000=$D231,IF(Inventory!$J$10:$J$1000=wicr,IF(Inventory!$P$10:$P$1000=N$9,1))))))+COUNT(IF(Inventory!$B$10:$B$1000=$B231,IF(Inventory!$C$10:$C$1000=$C231,IF(Inventory!$D$10:$D$1000=$D231,IF(Inventory!$J$10:$J$1000=wifr,IF(Inventory!$P$10:$P$1000=N$9,1)))))))</f>
        <v/>
      </c>
      <c r="O231" s="121" t="str">
        <f t="array" ref="O231">IF($D231="","",COUNT(IF(Inventory!$B$10:$B$1000=$B231,IF(Inventory!$C$10:$C$1000=$C231,IF(Inventory!$D$10:$D$1000=$D231,IF(Inventory!$J$10:$J$1000=wicr,IF(Inventory!$P$10:$P$1000=O$9,1))))))+COUNT(IF(Inventory!$B$10:$B$1000=$B231,IF(Inventory!$C$10:$C$1000=$C231,IF(Inventory!$D$10:$D$1000=$D231,IF(Inventory!$J$10:$J$1000=wifr,IF(Inventory!$P$10:$P$1000=O$9,1)))))))</f>
        <v/>
      </c>
      <c r="P231" s="121" t="str">
        <f t="array" ref="P231">IF($D231="","",COUNT(IF(Inventory!$B$10:$B$1000=$B231,IF(Inventory!$C$10:$C$1000=$C231,IF(Inventory!$D$10:$D$1000=$D231,IF(Inventory!$J$10:$J$1000=wicr,IF(Inventory!$P$10:$P$1000=P$9,1))))))+COUNT(IF(Inventory!$B$10:$B$1000=$B231,IF(Inventory!$C$10:$C$1000=$C231,IF(Inventory!$D$10:$D$1000=$D231,IF(Inventory!$J$10:$J$1000=wifr,IF(Inventory!$P$10:$P$1000=P$9,1)))))))</f>
        <v/>
      </c>
      <c r="Q231" s="122" t="str">
        <f t="shared" si="41"/>
        <v/>
      </c>
      <c r="R231" s="121" t="str">
        <f t="array" ref="R231">IF($D231="","",COUNT(IF(Inventory!$B$10:$B$1000=$B231,IF(Inventory!$C$10:$C$1000=$C231,IF(Inventory!$D$10:$D$1000=$D231,IF(Inventory!$J$10:$J$1000=frig,1))))))</f>
        <v/>
      </c>
      <c r="S231" s="121" t="str">
        <f t="array" ref="S231">IF($D231="","",COUNT(IF(Inventory!$B$10:$B$1000=$B231,IF(Inventory!$C$10:$C$1000=$C231,IF(Inventory!$D$10:$D$1000=$D231,IF(Inventory!$J$10:$J$1000=frig,IF(Inventory!$P$10:$P$1000=S$9,1)))))))</f>
        <v/>
      </c>
      <c r="T231" s="121" t="str">
        <f t="array" ref="T231">IF($D231="","",COUNT(IF(Inventory!$B$10:$B$1000=$B231,IF(Inventory!$C$10:$C$1000=$C231,IF(Inventory!$D$10:$D$1000=$D231,IF(Inventory!$J$10:$J$1000=frig,IF(Inventory!$P$10:$P$1000=T$9,1)))))))</f>
        <v/>
      </c>
      <c r="U231" s="121" t="str">
        <f t="array" ref="U231">IF($D231="","",COUNT(IF(Inventory!$B$10:$B$1000=$B231,IF(Inventory!$C$10:$C$1000=$C231,IF(Inventory!$D$10:$D$1000=$D231,IF(Inventory!$J$10:$J$1000=frig,IF(Inventory!$P$10:$P$1000=U$9,1)))))))</f>
        <v/>
      </c>
      <c r="V231" s="121" t="str">
        <f t="array" ref="V231">IF($D231="","",COUNT(IF(Inventory!$B$10:$B$1000=$B231,IF(Inventory!$C$10:$C$1000=$C231,IF(Inventory!$D$10:$D$1000=$D231,IF(Inventory!$J$10:$J$1000=frig,IF(Inventory!$P$10:$P$1000=V$9,1)))))))</f>
        <v/>
      </c>
      <c r="W231" s="121" t="str">
        <f t="array" ref="W231">IF($D231="","",COUNT(IF(Inventory!$B$10:$B$1000=$B231,IF(Inventory!$C$10:$C$1000=$C231,IF(Inventory!$D$10:$D$1000=$D231,IF(Inventory!$J$10:$J$1000=frig,IF(Inventory!$P$10:$P$1000=W$9,1)))))))</f>
        <v/>
      </c>
      <c r="X231" s="122" t="str">
        <f t="shared" si="42"/>
        <v/>
      </c>
      <c r="Y231" s="121" t="str">
        <f t="array" ref="Y231">IF($D231="","",COUNT(IF(Inventory!$B$10:$B$1000=$B231,IF(Inventory!$C$10:$C$1000=$C231,IF(Inventory!$D$10:$D$1000=$D231,IF(Inventory!$J$10:$J$1000=freez,1))))))</f>
        <v/>
      </c>
      <c r="Z231" s="121" t="str">
        <f t="array" ref="Z231">IF($D231="","",COUNT(IF(Inventory!$B$10:$B$1000=$B231,IF(Inventory!$C$10:$C$1000=$C231,IF(Inventory!$D$10:$D$1000=$D231,IF(Inventory!$J$10:$J$1000=freez,IF(Inventory!$P$10:$P$1000=Z$9,1)))))))</f>
        <v/>
      </c>
      <c r="AA231" s="121" t="str">
        <f t="array" ref="AA231">IF($D231="","",COUNT(IF(Inventory!$B$10:$B$1000=$B231,IF(Inventory!$C$10:$C$1000=$C231,IF(Inventory!$D$10:$D$1000=$D231,IF(Inventory!$J$10:$J$1000=freez,IF(Inventory!$P$10:$P$1000=AA$9,1)))))))</f>
        <v/>
      </c>
      <c r="AB231" s="121" t="str">
        <f t="array" ref="AB231">IF($D231="","",COUNT(IF(Inventory!$B$10:$B$1000=$B231,IF(Inventory!$C$10:$C$1000=$C231,IF(Inventory!$D$10:$D$1000=$D231,IF(Inventory!$J$10:$J$1000=freez,IF(Inventory!$P$10:$P$1000=AB$9,1)))))))</f>
        <v/>
      </c>
      <c r="AC231" s="121" t="str">
        <f t="array" ref="AC231">IF($D231="","",COUNT(IF(Inventory!$B$10:$B$1000=$B231,IF(Inventory!$C$10:$C$1000=$C231,IF(Inventory!$D$10:$D$1000=$D231,IF(Inventory!$J$10:$J$1000=freez,IF(Inventory!$P$10:$P$1000=AC$9,1)))))))</f>
        <v/>
      </c>
      <c r="AD231" s="121" t="str">
        <f t="array" ref="AD231">IF($D231="","",COUNT(IF(Inventory!$B$10:$B$1000=$B231,IF(Inventory!$C$10:$C$1000=$C231,IF(Inventory!$D$10:$D$1000=$D231,IF(Inventory!$J$10:$J$1000=freez,IF(Inventory!$P$10:$P$1000=AD$9,1)))))))</f>
        <v/>
      </c>
      <c r="AE231" s="122" t="str">
        <f t="shared" si="43"/>
        <v/>
      </c>
      <c r="AF231" s="121" t="str">
        <f t="array" ref="AF231">IF($D231="","",SUM(IF(Inventory!$B$10:$B$1000=$B231,IF(Inventory!$C$10:$C$1000=$C231,IF(Inventory!$D$10:$D$1000=$D231,IF(Inventory!$J$10:$J$1000=frig,Inventory!$AC$10:$AC$1000)))))+SUM(IF(Inventory!$B$10:$B$1000=$B231,IF(Inventory!$C$10:$C$1000=$C231,IF(Inventory!$D$10:$D$1000=$D231,IF(Inventory!$J$10:$J$1000=wicr,Inventory!$AC$10:$AC$1000))))))</f>
        <v/>
      </c>
      <c r="AG231" s="121" t="str">
        <f t="array" ref="AG231">IF($D231="","",SUM(IF(Inventory!$B$10:$B$1000=$B231,IF(Inventory!$C$10:$C$1000=$C231,IF(Inventory!$D$10:$D$1000=$D231,IF(Inventory!$J$10:$J$1000=frig,IF(Inventory!$P$10:$P$1000=AG$9,Inventory!$AC$10:$AC$1000))))))+SUM(IF(Inventory!$B$10:$B$1000=$B231,IF(Inventory!$C$10:$C$1000=$C231,IF(Inventory!$D$10:$D$1000=$D231,IF(Inventory!$J$10:$J$1000=wicr,IF(Inventory!$P$10:$P$1000=AG$9,Inventory!$AC$10:$AC$1000)))))))</f>
        <v/>
      </c>
      <c r="AH231" s="121" t="str">
        <f t="array" ref="AH231">IF($D231="","",SUM(IF(Inventory!$B$10:$B$1000=$B231,IF(Inventory!$C$10:$C$1000=$C231,IF(Inventory!$D$10:$D$1000=$D231,IF(Inventory!$J$10:$J$1000=frig,IF(Inventory!$P$10:$P$1000=AH$9,Inventory!$AC$10:$AC$1000))))))+SUM(IF(Inventory!$B$10:$B$1000=$B231,IF(Inventory!$C$10:$C$1000=$C231,IF(Inventory!$D$10:$D$1000=$D231,IF(Inventory!$J$10:$J$1000=wicr,IF(Inventory!$P$10:$P$1000=AH$9,Inventory!$AC$10:$AC$1000)))))))</f>
        <v/>
      </c>
      <c r="AI231" s="121" t="str">
        <f t="array" ref="AI231">IF($D231="","",SUM(IF(Inventory!$B$10:$B$1000=$B231,IF(Inventory!$C$10:$C$1000=$C231,IF(Inventory!$D$10:$D$1000=$D231,IF(Inventory!$J$10:$J$1000=frig,IF(Inventory!$P$10:$P$1000=AI$9,Inventory!$AC$10:$AC$1000))))))+SUM(IF(Inventory!$B$10:$B$1000=$B231,IF(Inventory!$C$10:$C$1000=$C231,IF(Inventory!$D$10:$D$1000=$D231,IF(Inventory!$J$10:$J$1000=wicr,IF(Inventory!$P$10:$P$1000=AI$9,Inventory!$AC$10:$AC$1000)))))))</f>
        <v/>
      </c>
      <c r="AJ231" s="121" t="str">
        <f t="array" ref="AJ231">IF($D231="","",SUM(IF(Inventory!$B$10:$B$1000=$B231,IF(Inventory!$C$10:$C$1000=$C231,IF(Inventory!$D$10:$D$1000=$D231,IF(Inventory!$J$10:$J$1000=frig,IF(Inventory!$P$10:$P$1000=AJ$9,Inventory!$AC$10:$AC$1000))))))+SUM(IF(Inventory!$B$10:$B$1000=$B231,IF(Inventory!$C$10:$C$1000=$C231,IF(Inventory!$D$10:$D$1000=$D231,IF(Inventory!$J$10:$J$1000=wicr,IF(Inventory!$P$10:$P$1000=AJ$9,Inventory!$AC$10:$AC$1000)))))))</f>
        <v/>
      </c>
      <c r="AK231" s="121" t="str">
        <f t="array" ref="AK231">IF($D231="","",SUM(IF(Inventory!$B$10:$B$1000=$B231,IF(Inventory!$C$10:$C$1000=$C231,IF(Inventory!$D$10:$D$1000=$D231,IF(Inventory!$J$10:$J$1000=frig,IF(Inventory!$P$10:$P$1000=AK$9,Inventory!$AC$10:$AC$1000))))))+SUM(IF(Inventory!$B$10:$B$1000=$B231,IF(Inventory!$C$10:$C$1000=$C231,IF(Inventory!$D$10:$D$1000=$D231,IF(Inventory!$J$10:$J$1000=wicr,IF(Inventory!$P$10:$P$1000=AK$9,Inventory!$AC$10:$AC$1000)))))))</f>
        <v/>
      </c>
      <c r="AL231" s="123" t="str">
        <f t="shared" si="44"/>
        <v/>
      </c>
      <c r="AM231" s="121" t="str">
        <f t="array" ref="AM231">IF($D231="","",SUM(IF(Inventory!$B$10:$B$1000=$B231,IF(Inventory!$C$10:$C$1000=$C231,IF(Inventory!$D$10:$D$1000=$D231,IF(Inventory!$J$10:$J$1000=freez,Inventory!$AD$10:$AD$1000)))))+SUM(IF(Inventory!$B$10:$B$1000=$B231,IF(Inventory!$C$10:$C$1000=$C231,IF(Inventory!$D$10:$D$1000=$D231,IF(Inventory!$J$10:$J$1000=wifr,Inventory!$AD$10:$AD$1000))))))</f>
        <v/>
      </c>
      <c r="AN231" s="121" t="str">
        <f t="array" ref="AN231">IF($D231="","",SUM(IF(Inventory!$B$10:$B$1000=$B231,IF(Inventory!$C$10:$C$1000=$C231,IF(Inventory!$D$10:$D$1000=$D231,IF(Inventory!$J$10:$J$1000=freez,IF(Inventory!$P$10:$P$1000=AN$9,Inventory!$AD$10:$AD$1000))))))+SUM(IF(Inventory!$B$10:$B$1000=$B231,IF(Inventory!$C$10:$C$1000=$C231,IF(Inventory!$D$10:$D$1000=$D231,IF(Inventory!$J$10:$J$1000=wifr,IF(Inventory!$P$10:$P$1000=AN$9,Inventory!$AD$10:$AD$1000)))))))</f>
        <v/>
      </c>
      <c r="AO231" s="121" t="str">
        <f t="array" ref="AO231">IF($D231="","",SUM(IF(Inventory!$B$10:$B$1000=$B231,IF(Inventory!$C$10:$C$1000=$C231,IF(Inventory!$D$10:$D$1000=$D231,IF(Inventory!$J$10:$J$1000=freez,IF(Inventory!$P$10:$P$1000=AO$9,Inventory!$AD$10:$AD$1000))))))+SUM(IF(Inventory!$B$10:$B$1000=$B231,IF(Inventory!$C$10:$C$1000=$C231,IF(Inventory!$D$10:$D$1000=$D231,IF(Inventory!$J$10:$J$1000=wifr,IF(Inventory!$P$10:$P$1000=AO$9,Inventory!$AD$10:$AD$1000)))))))</f>
        <v/>
      </c>
      <c r="AP231" s="121" t="str">
        <f t="array" ref="AP231">IF($D231="","",SUM(IF(Inventory!$B$10:$B$1000=$B231,IF(Inventory!$C$10:$C$1000=$C231,IF(Inventory!$D$10:$D$1000=$D231,IF(Inventory!$J$10:$J$1000=freez,IF(Inventory!$P$10:$P$1000=AP$9,Inventory!$AD$10:$AD$1000))))))+SUM(IF(Inventory!$B$10:$B$1000=$B231,IF(Inventory!$C$10:$C$1000=$C231,IF(Inventory!$D$10:$D$1000=$D231,IF(Inventory!$J$10:$J$1000=wifr,IF(Inventory!$P$10:$P$1000=AP$9,Inventory!$AD$10:$AD$1000)))))))</f>
        <v/>
      </c>
      <c r="AQ231" s="121" t="str">
        <f t="array" ref="AQ231">IF($D231="","",SUM(IF(Inventory!$B$10:$B$1000=$B231,IF(Inventory!$C$10:$C$1000=$C231,IF(Inventory!$D$10:$D$1000=$D231,IF(Inventory!$J$10:$J$1000=freez,IF(Inventory!$P$10:$P$1000=AQ$9,Inventory!$AD$10:$AD$1000))))))+SUM(IF(Inventory!$B$10:$B$1000=$B231,IF(Inventory!$C$10:$C$1000=$C231,IF(Inventory!$D$10:$D$1000=$D231,IF(Inventory!$J$10:$J$1000=wifr,IF(Inventory!$P$10:$P$1000=AQ$9,Inventory!$AD$10:$AD$1000)))))))</f>
        <v/>
      </c>
      <c r="AR231" s="121" t="str">
        <f t="array" ref="AR231">IF($D231="","",SUM(IF(Inventory!$B$10:$B$1000=$B231,IF(Inventory!$C$10:$C$1000=$C231,IF(Inventory!$D$10:$D$1000=$D231,IF(Inventory!$J$10:$J$1000=freez,IF(Inventory!$P$10:$P$1000=AR$9,Inventory!$AD$10:$AD$1000))))))+SUM(IF(Inventory!$B$10:$B$1000=$B231,IF(Inventory!$C$10:$C$1000=$C231,IF(Inventory!$D$10:$D$1000=$D231,IF(Inventory!$J$10:$J$1000=wifr,IF(Inventory!$P$10:$P$1000=AR$9,Inventory!$AD$10:$AD$1000)))))))</f>
        <v/>
      </c>
      <c r="AS231" s="124" t="str">
        <f t="shared" si="45"/>
        <v/>
      </c>
      <c r="AU231" s="352"/>
      <c r="AV231" s="352"/>
      <c r="AX231" s="125">
        <f>IF($C231="",0,Prog!$H229*AX$6*($AU231+$AV231)/12000)</f>
        <v>0</v>
      </c>
      <c r="AY231" s="125">
        <f>IF($C231="",0,Prog!$H229*AY$6*($AU231+$AV231)/12000)</f>
        <v>0</v>
      </c>
      <c r="AZ231" s="121"/>
    </row>
    <row r="232" spans="1:52" ht="16.5" x14ac:dyDescent="0.3">
      <c r="A232" s="279" t="str">
        <f>IF(Prog!B230="","",Prog!B230)</f>
        <v/>
      </c>
      <c r="B232" s="279" t="str">
        <f>IF(Prog!C230="","",Prog!C230)</f>
        <v/>
      </c>
      <c r="C232" s="279" t="str">
        <f>IF(Prog!D230="","",Prog!D230)</f>
        <v/>
      </c>
      <c r="D232" s="120"/>
      <c r="E232" s="121" t="str">
        <f t="array" ref="E232">IF($D232="","",COUNT(IF(Inventory!$B$10:$B$1000=$B232,IF(Inventory!$C$10:$C$1000=$C232,IF(Inventory!$D$10:$D$1000=$D232,IF(Inventory!$P$10:$P$1000=E$9,1))))))</f>
        <v/>
      </c>
      <c r="F232" s="121" t="str">
        <f t="array" ref="F232">IF($D232="","",COUNT(IF(Inventory!$B$10:$B$1000=$B232,IF(Inventory!$C$10:$C$1000=$C232,IF(Inventory!$D$10:$D$1000=$D232,IF(Inventory!$P$10:$P$1000=F$9,1))))))</f>
        <v/>
      </c>
      <c r="G232" s="121" t="str">
        <f t="array" ref="G232">IF($D232="","",COUNT(IF(Inventory!$B$10:$B$1000=$B232,IF(Inventory!$C$10:$C$1000=$C232,IF(Inventory!$D$10:$D$1000=$D232,IF(Inventory!$P$10:$P$1000=G$9,1))))))</f>
        <v/>
      </c>
      <c r="H232" s="121" t="str">
        <f t="array" ref="H232">IF($D232="","",COUNT(IF(Inventory!$B$10:$B$1000=$B232,IF(Inventory!$C$10:$C$1000=$C232,IF(Inventory!$D$10:$D$1000=$D232,IF(Inventory!$P$10:$P$1000=H$9,1))))))</f>
        <v/>
      </c>
      <c r="I232" s="121" t="str">
        <f t="array" ref="I232">IF($D232="","",COUNT(IF(Inventory!$B$10:$B$1000=$B232,IF(Inventory!$C$10:$C$1000=$C232,IF(Inventory!$D$10:$D$1000=$D232,IF(Inventory!$P$10:$P$1000=I$9,1))))))</f>
        <v/>
      </c>
      <c r="J232" s="121">
        <f t="shared" si="40"/>
        <v>0</v>
      </c>
      <c r="K232" s="121" t="str">
        <f t="array" ref="K232">IF($D232="","",COUNT(IF(Inventory!$B$10:$B$1000=$B232,IF(Inventory!$C$10:$C$1000=$C232,IF(Inventory!$D$10:$D$1000=$D232,IF(Inventory!$J$10:$J$1000=wicr,1)))))+COUNT(IF(Inventory!$B$10:$B$1000=$B232,IF(Inventory!$C$10:$C$1000=$C232,IF(Inventory!$D$10:$D$1000=$D232,IF(Inventory!$J$10:$J$1000=wifr,1))))))</f>
        <v/>
      </c>
      <c r="L232" s="121" t="str">
        <f t="array" ref="L232">IF($D232="","",COUNT(IF(Inventory!$B$10:$B$1000=$B232,IF(Inventory!$C$10:$C$1000=$C232,IF(Inventory!$D$10:$D$1000=$D232,IF(Inventory!$J$10:$J$1000=wicr,IF(Inventory!$P$10:$P$1000=L$9,1))))))+COUNT(IF(Inventory!$B$10:$B$1000=$B232,IF(Inventory!$C$10:$C$1000=$C232,IF(Inventory!$D$10:$D$1000=$D232,IF(Inventory!$J$10:$J$1000=wifr,IF(Inventory!$P$10:$P$1000=L$9,1)))))))</f>
        <v/>
      </c>
      <c r="M232" s="121" t="str">
        <f t="array" ref="M232">IF($D232="","",COUNT(IF(Inventory!$B$10:$B$1000=$B232,IF(Inventory!$C$10:$C$1000=$C232,IF(Inventory!$D$10:$D$1000=$D232,IF(Inventory!$J$10:$J$1000=wicr,IF(Inventory!$P$10:$P$1000=M$9,1))))))+COUNT(IF(Inventory!$B$10:$B$1000=$B232,IF(Inventory!$C$10:$C$1000=$C232,IF(Inventory!$D$10:$D$1000=$D232,IF(Inventory!$J$10:$J$1000=wifr,IF(Inventory!$P$10:$P$1000=M$9,1)))))))</f>
        <v/>
      </c>
      <c r="N232" s="121" t="str">
        <f t="array" ref="N232">IF($D232="","",COUNT(IF(Inventory!$B$10:$B$1000=$B232,IF(Inventory!$C$10:$C$1000=$C232,IF(Inventory!$D$10:$D$1000=$D232,IF(Inventory!$J$10:$J$1000=wicr,IF(Inventory!$P$10:$P$1000=N$9,1))))))+COUNT(IF(Inventory!$B$10:$B$1000=$B232,IF(Inventory!$C$10:$C$1000=$C232,IF(Inventory!$D$10:$D$1000=$D232,IF(Inventory!$J$10:$J$1000=wifr,IF(Inventory!$P$10:$P$1000=N$9,1)))))))</f>
        <v/>
      </c>
      <c r="O232" s="121" t="str">
        <f t="array" ref="O232">IF($D232="","",COUNT(IF(Inventory!$B$10:$B$1000=$B232,IF(Inventory!$C$10:$C$1000=$C232,IF(Inventory!$D$10:$D$1000=$D232,IF(Inventory!$J$10:$J$1000=wicr,IF(Inventory!$P$10:$P$1000=O$9,1))))))+COUNT(IF(Inventory!$B$10:$B$1000=$B232,IF(Inventory!$C$10:$C$1000=$C232,IF(Inventory!$D$10:$D$1000=$D232,IF(Inventory!$J$10:$J$1000=wifr,IF(Inventory!$P$10:$P$1000=O$9,1)))))))</f>
        <v/>
      </c>
      <c r="P232" s="121" t="str">
        <f t="array" ref="P232">IF($D232="","",COUNT(IF(Inventory!$B$10:$B$1000=$B232,IF(Inventory!$C$10:$C$1000=$C232,IF(Inventory!$D$10:$D$1000=$D232,IF(Inventory!$J$10:$J$1000=wicr,IF(Inventory!$P$10:$P$1000=P$9,1))))))+COUNT(IF(Inventory!$B$10:$B$1000=$B232,IF(Inventory!$C$10:$C$1000=$C232,IF(Inventory!$D$10:$D$1000=$D232,IF(Inventory!$J$10:$J$1000=wifr,IF(Inventory!$P$10:$P$1000=P$9,1)))))))</f>
        <v/>
      </c>
      <c r="Q232" s="122" t="str">
        <f t="shared" si="41"/>
        <v/>
      </c>
      <c r="R232" s="121" t="str">
        <f t="array" ref="R232">IF($D232="","",COUNT(IF(Inventory!$B$10:$B$1000=$B232,IF(Inventory!$C$10:$C$1000=$C232,IF(Inventory!$D$10:$D$1000=$D232,IF(Inventory!$J$10:$J$1000=frig,1))))))</f>
        <v/>
      </c>
      <c r="S232" s="121" t="str">
        <f t="array" ref="S232">IF($D232="","",COUNT(IF(Inventory!$B$10:$B$1000=$B232,IF(Inventory!$C$10:$C$1000=$C232,IF(Inventory!$D$10:$D$1000=$D232,IF(Inventory!$J$10:$J$1000=frig,IF(Inventory!$P$10:$P$1000=S$9,1)))))))</f>
        <v/>
      </c>
      <c r="T232" s="121" t="str">
        <f t="array" ref="T232">IF($D232="","",COUNT(IF(Inventory!$B$10:$B$1000=$B232,IF(Inventory!$C$10:$C$1000=$C232,IF(Inventory!$D$10:$D$1000=$D232,IF(Inventory!$J$10:$J$1000=frig,IF(Inventory!$P$10:$P$1000=T$9,1)))))))</f>
        <v/>
      </c>
      <c r="U232" s="121" t="str">
        <f t="array" ref="U232">IF($D232="","",COUNT(IF(Inventory!$B$10:$B$1000=$B232,IF(Inventory!$C$10:$C$1000=$C232,IF(Inventory!$D$10:$D$1000=$D232,IF(Inventory!$J$10:$J$1000=frig,IF(Inventory!$P$10:$P$1000=U$9,1)))))))</f>
        <v/>
      </c>
      <c r="V232" s="121" t="str">
        <f t="array" ref="V232">IF($D232="","",COUNT(IF(Inventory!$B$10:$B$1000=$B232,IF(Inventory!$C$10:$C$1000=$C232,IF(Inventory!$D$10:$D$1000=$D232,IF(Inventory!$J$10:$J$1000=frig,IF(Inventory!$P$10:$P$1000=V$9,1)))))))</f>
        <v/>
      </c>
      <c r="W232" s="121" t="str">
        <f t="array" ref="W232">IF($D232="","",COUNT(IF(Inventory!$B$10:$B$1000=$B232,IF(Inventory!$C$10:$C$1000=$C232,IF(Inventory!$D$10:$D$1000=$D232,IF(Inventory!$J$10:$J$1000=frig,IF(Inventory!$P$10:$P$1000=W$9,1)))))))</f>
        <v/>
      </c>
      <c r="X232" s="122" t="str">
        <f t="shared" si="42"/>
        <v/>
      </c>
      <c r="Y232" s="121" t="str">
        <f t="array" ref="Y232">IF($D232="","",COUNT(IF(Inventory!$B$10:$B$1000=$B232,IF(Inventory!$C$10:$C$1000=$C232,IF(Inventory!$D$10:$D$1000=$D232,IF(Inventory!$J$10:$J$1000=freez,1))))))</f>
        <v/>
      </c>
      <c r="Z232" s="121" t="str">
        <f t="array" ref="Z232">IF($D232="","",COUNT(IF(Inventory!$B$10:$B$1000=$B232,IF(Inventory!$C$10:$C$1000=$C232,IF(Inventory!$D$10:$D$1000=$D232,IF(Inventory!$J$10:$J$1000=freez,IF(Inventory!$P$10:$P$1000=Z$9,1)))))))</f>
        <v/>
      </c>
      <c r="AA232" s="121" t="str">
        <f t="array" ref="AA232">IF($D232="","",COUNT(IF(Inventory!$B$10:$B$1000=$B232,IF(Inventory!$C$10:$C$1000=$C232,IF(Inventory!$D$10:$D$1000=$D232,IF(Inventory!$J$10:$J$1000=freez,IF(Inventory!$P$10:$P$1000=AA$9,1)))))))</f>
        <v/>
      </c>
      <c r="AB232" s="121" t="str">
        <f t="array" ref="AB232">IF($D232="","",COUNT(IF(Inventory!$B$10:$B$1000=$B232,IF(Inventory!$C$10:$C$1000=$C232,IF(Inventory!$D$10:$D$1000=$D232,IF(Inventory!$J$10:$J$1000=freez,IF(Inventory!$P$10:$P$1000=AB$9,1)))))))</f>
        <v/>
      </c>
      <c r="AC232" s="121" t="str">
        <f t="array" ref="AC232">IF($D232="","",COUNT(IF(Inventory!$B$10:$B$1000=$B232,IF(Inventory!$C$10:$C$1000=$C232,IF(Inventory!$D$10:$D$1000=$D232,IF(Inventory!$J$10:$J$1000=freez,IF(Inventory!$P$10:$P$1000=AC$9,1)))))))</f>
        <v/>
      </c>
      <c r="AD232" s="121" t="str">
        <f t="array" ref="AD232">IF($D232="","",COUNT(IF(Inventory!$B$10:$B$1000=$B232,IF(Inventory!$C$10:$C$1000=$C232,IF(Inventory!$D$10:$D$1000=$D232,IF(Inventory!$J$10:$J$1000=freez,IF(Inventory!$P$10:$P$1000=AD$9,1)))))))</f>
        <v/>
      </c>
      <c r="AE232" s="122" t="str">
        <f t="shared" si="43"/>
        <v/>
      </c>
      <c r="AF232" s="121" t="str">
        <f t="array" ref="AF232">IF($D232="","",SUM(IF(Inventory!$B$10:$B$1000=$B232,IF(Inventory!$C$10:$C$1000=$C232,IF(Inventory!$D$10:$D$1000=$D232,IF(Inventory!$J$10:$J$1000=frig,Inventory!$AC$10:$AC$1000)))))+SUM(IF(Inventory!$B$10:$B$1000=$B232,IF(Inventory!$C$10:$C$1000=$C232,IF(Inventory!$D$10:$D$1000=$D232,IF(Inventory!$J$10:$J$1000=wicr,Inventory!$AC$10:$AC$1000))))))</f>
        <v/>
      </c>
      <c r="AG232" s="121" t="str">
        <f t="array" ref="AG232">IF($D232="","",SUM(IF(Inventory!$B$10:$B$1000=$B232,IF(Inventory!$C$10:$C$1000=$C232,IF(Inventory!$D$10:$D$1000=$D232,IF(Inventory!$J$10:$J$1000=frig,IF(Inventory!$P$10:$P$1000=AG$9,Inventory!$AC$10:$AC$1000))))))+SUM(IF(Inventory!$B$10:$B$1000=$B232,IF(Inventory!$C$10:$C$1000=$C232,IF(Inventory!$D$10:$D$1000=$D232,IF(Inventory!$J$10:$J$1000=wicr,IF(Inventory!$P$10:$P$1000=AG$9,Inventory!$AC$10:$AC$1000)))))))</f>
        <v/>
      </c>
      <c r="AH232" s="121" t="str">
        <f t="array" ref="AH232">IF($D232="","",SUM(IF(Inventory!$B$10:$B$1000=$B232,IF(Inventory!$C$10:$C$1000=$C232,IF(Inventory!$D$10:$D$1000=$D232,IF(Inventory!$J$10:$J$1000=frig,IF(Inventory!$P$10:$P$1000=AH$9,Inventory!$AC$10:$AC$1000))))))+SUM(IF(Inventory!$B$10:$B$1000=$B232,IF(Inventory!$C$10:$C$1000=$C232,IF(Inventory!$D$10:$D$1000=$D232,IF(Inventory!$J$10:$J$1000=wicr,IF(Inventory!$P$10:$P$1000=AH$9,Inventory!$AC$10:$AC$1000)))))))</f>
        <v/>
      </c>
      <c r="AI232" s="121" t="str">
        <f t="array" ref="AI232">IF($D232="","",SUM(IF(Inventory!$B$10:$B$1000=$B232,IF(Inventory!$C$10:$C$1000=$C232,IF(Inventory!$D$10:$D$1000=$D232,IF(Inventory!$J$10:$J$1000=frig,IF(Inventory!$P$10:$P$1000=AI$9,Inventory!$AC$10:$AC$1000))))))+SUM(IF(Inventory!$B$10:$B$1000=$B232,IF(Inventory!$C$10:$C$1000=$C232,IF(Inventory!$D$10:$D$1000=$D232,IF(Inventory!$J$10:$J$1000=wicr,IF(Inventory!$P$10:$P$1000=AI$9,Inventory!$AC$10:$AC$1000)))))))</f>
        <v/>
      </c>
      <c r="AJ232" s="121" t="str">
        <f t="array" ref="AJ232">IF($D232="","",SUM(IF(Inventory!$B$10:$B$1000=$B232,IF(Inventory!$C$10:$C$1000=$C232,IF(Inventory!$D$10:$D$1000=$D232,IF(Inventory!$J$10:$J$1000=frig,IF(Inventory!$P$10:$P$1000=AJ$9,Inventory!$AC$10:$AC$1000))))))+SUM(IF(Inventory!$B$10:$B$1000=$B232,IF(Inventory!$C$10:$C$1000=$C232,IF(Inventory!$D$10:$D$1000=$D232,IF(Inventory!$J$10:$J$1000=wicr,IF(Inventory!$P$10:$P$1000=AJ$9,Inventory!$AC$10:$AC$1000)))))))</f>
        <v/>
      </c>
      <c r="AK232" s="121" t="str">
        <f t="array" ref="AK232">IF($D232="","",SUM(IF(Inventory!$B$10:$B$1000=$B232,IF(Inventory!$C$10:$C$1000=$C232,IF(Inventory!$D$10:$D$1000=$D232,IF(Inventory!$J$10:$J$1000=frig,IF(Inventory!$P$10:$P$1000=AK$9,Inventory!$AC$10:$AC$1000))))))+SUM(IF(Inventory!$B$10:$B$1000=$B232,IF(Inventory!$C$10:$C$1000=$C232,IF(Inventory!$D$10:$D$1000=$D232,IF(Inventory!$J$10:$J$1000=wicr,IF(Inventory!$P$10:$P$1000=AK$9,Inventory!$AC$10:$AC$1000)))))))</f>
        <v/>
      </c>
      <c r="AL232" s="123" t="str">
        <f t="shared" si="44"/>
        <v/>
      </c>
      <c r="AM232" s="121" t="str">
        <f t="array" ref="AM232">IF($D232="","",SUM(IF(Inventory!$B$10:$B$1000=$B232,IF(Inventory!$C$10:$C$1000=$C232,IF(Inventory!$D$10:$D$1000=$D232,IF(Inventory!$J$10:$J$1000=freez,Inventory!$AD$10:$AD$1000)))))+SUM(IF(Inventory!$B$10:$B$1000=$B232,IF(Inventory!$C$10:$C$1000=$C232,IF(Inventory!$D$10:$D$1000=$D232,IF(Inventory!$J$10:$J$1000=wifr,Inventory!$AD$10:$AD$1000))))))</f>
        <v/>
      </c>
      <c r="AN232" s="121" t="str">
        <f t="array" ref="AN232">IF($D232="","",SUM(IF(Inventory!$B$10:$B$1000=$B232,IF(Inventory!$C$10:$C$1000=$C232,IF(Inventory!$D$10:$D$1000=$D232,IF(Inventory!$J$10:$J$1000=freez,IF(Inventory!$P$10:$P$1000=AN$9,Inventory!$AD$10:$AD$1000))))))+SUM(IF(Inventory!$B$10:$B$1000=$B232,IF(Inventory!$C$10:$C$1000=$C232,IF(Inventory!$D$10:$D$1000=$D232,IF(Inventory!$J$10:$J$1000=wifr,IF(Inventory!$P$10:$P$1000=AN$9,Inventory!$AD$10:$AD$1000)))))))</f>
        <v/>
      </c>
      <c r="AO232" s="121" t="str">
        <f t="array" ref="AO232">IF($D232="","",SUM(IF(Inventory!$B$10:$B$1000=$B232,IF(Inventory!$C$10:$C$1000=$C232,IF(Inventory!$D$10:$D$1000=$D232,IF(Inventory!$J$10:$J$1000=freez,IF(Inventory!$P$10:$P$1000=AO$9,Inventory!$AD$10:$AD$1000))))))+SUM(IF(Inventory!$B$10:$B$1000=$B232,IF(Inventory!$C$10:$C$1000=$C232,IF(Inventory!$D$10:$D$1000=$D232,IF(Inventory!$J$10:$J$1000=wifr,IF(Inventory!$P$10:$P$1000=AO$9,Inventory!$AD$10:$AD$1000)))))))</f>
        <v/>
      </c>
      <c r="AP232" s="121" t="str">
        <f t="array" ref="AP232">IF($D232="","",SUM(IF(Inventory!$B$10:$B$1000=$B232,IF(Inventory!$C$10:$C$1000=$C232,IF(Inventory!$D$10:$D$1000=$D232,IF(Inventory!$J$10:$J$1000=freez,IF(Inventory!$P$10:$P$1000=AP$9,Inventory!$AD$10:$AD$1000))))))+SUM(IF(Inventory!$B$10:$B$1000=$B232,IF(Inventory!$C$10:$C$1000=$C232,IF(Inventory!$D$10:$D$1000=$D232,IF(Inventory!$J$10:$J$1000=wifr,IF(Inventory!$P$10:$P$1000=AP$9,Inventory!$AD$10:$AD$1000)))))))</f>
        <v/>
      </c>
      <c r="AQ232" s="121" t="str">
        <f t="array" ref="AQ232">IF($D232="","",SUM(IF(Inventory!$B$10:$B$1000=$B232,IF(Inventory!$C$10:$C$1000=$C232,IF(Inventory!$D$10:$D$1000=$D232,IF(Inventory!$J$10:$J$1000=freez,IF(Inventory!$P$10:$P$1000=AQ$9,Inventory!$AD$10:$AD$1000))))))+SUM(IF(Inventory!$B$10:$B$1000=$B232,IF(Inventory!$C$10:$C$1000=$C232,IF(Inventory!$D$10:$D$1000=$D232,IF(Inventory!$J$10:$J$1000=wifr,IF(Inventory!$P$10:$P$1000=AQ$9,Inventory!$AD$10:$AD$1000)))))))</f>
        <v/>
      </c>
      <c r="AR232" s="121" t="str">
        <f t="array" ref="AR232">IF($D232="","",SUM(IF(Inventory!$B$10:$B$1000=$B232,IF(Inventory!$C$10:$C$1000=$C232,IF(Inventory!$D$10:$D$1000=$D232,IF(Inventory!$J$10:$J$1000=freez,IF(Inventory!$P$10:$P$1000=AR$9,Inventory!$AD$10:$AD$1000))))))+SUM(IF(Inventory!$B$10:$B$1000=$B232,IF(Inventory!$C$10:$C$1000=$C232,IF(Inventory!$D$10:$D$1000=$D232,IF(Inventory!$J$10:$J$1000=wifr,IF(Inventory!$P$10:$P$1000=AR$9,Inventory!$AD$10:$AD$1000)))))))</f>
        <v/>
      </c>
      <c r="AS232" s="124" t="str">
        <f t="shared" si="45"/>
        <v/>
      </c>
      <c r="AU232" s="352"/>
      <c r="AV232" s="352"/>
      <c r="AX232" s="125">
        <f>IF($C232="",0,Prog!$H230*AX$6*($AU232+$AV232)/12000)</f>
        <v>0</v>
      </c>
      <c r="AY232" s="125">
        <f>IF($C232="",0,Prog!$H230*AY$6*($AU232+$AV232)/12000)</f>
        <v>0</v>
      </c>
      <c r="AZ232" s="121"/>
    </row>
    <row r="233" spans="1:52" ht="16.5" x14ac:dyDescent="0.3">
      <c r="A233" s="279" t="str">
        <f>IF(Prog!B231="","",Prog!B231)</f>
        <v/>
      </c>
      <c r="B233" s="279" t="str">
        <f>IF(Prog!C231="","",Prog!C231)</f>
        <v/>
      </c>
      <c r="C233" s="279" t="str">
        <f>IF(Prog!D231="","",Prog!D231)</f>
        <v/>
      </c>
      <c r="D233" s="120"/>
      <c r="E233" s="121" t="str">
        <f t="array" ref="E233">IF($D233="","",COUNT(IF(Inventory!$B$10:$B$1000=$B233,IF(Inventory!$C$10:$C$1000=$C233,IF(Inventory!$D$10:$D$1000=$D233,IF(Inventory!$P$10:$P$1000=E$9,1))))))</f>
        <v/>
      </c>
      <c r="F233" s="121" t="str">
        <f t="array" ref="F233">IF($D233="","",COUNT(IF(Inventory!$B$10:$B$1000=$B233,IF(Inventory!$C$10:$C$1000=$C233,IF(Inventory!$D$10:$D$1000=$D233,IF(Inventory!$P$10:$P$1000=F$9,1))))))</f>
        <v/>
      </c>
      <c r="G233" s="121" t="str">
        <f t="array" ref="G233">IF($D233="","",COUNT(IF(Inventory!$B$10:$B$1000=$B233,IF(Inventory!$C$10:$C$1000=$C233,IF(Inventory!$D$10:$D$1000=$D233,IF(Inventory!$P$10:$P$1000=G$9,1))))))</f>
        <v/>
      </c>
      <c r="H233" s="121" t="str">
        <f t="array" ref="H233">IF($D233="","",COUNT(IF(Inventory!$B$10:$B$1000=$B233,IF(Inventory!$C$10:$C$1000=$C233,IF(Inventory!$D$10:$D$1000=$D233,IF(Inventory!$P$10:$P$1000=H$9,1))))))</f>
        <v/>
      </c>
      <c r="I233" s="121" t="str">
        <f t="array" ref="I233">IF($D233="","",COUNT(IF(Inventory!$B$10:$B$1000=$B233,IF(Inventory!$C$10:$C$1000=$C233,IF(Inventory!$D$10:$D$1000=$D233,IF(Inventory!$P$10:$P$1000=I$9,1))))))</f>
        <v/>
      </c>
      <c r="J233" s="121">
        <f t="shared" si="40"/>
        <v>0</v>
      </c>
      <c r="K233" s="121" t="str">
        <f t="array" ref="K233">IF($D233="","",COUNT(IF(Inventory!$B$10:$B$1000=$B233,IF(Inventory!$C$10:$C$1000=$C233,IF(Inventory!$D$10:$D$1000=$D233,IF(Inventory!$J$10:$J$1000=wicr,1)))))+COUNT(IF(Inventory!$B$10:$B$1000=$B233,IF(Inventory!$C$10:$C$1000=$C233,IF(Inventory!$D$10:$D$1000=$D233,IF(Inventory!$J$10:$J$1000=wifr,1))))))</f>
        <v/>
      </c>
      <c r="L233" s="121" t="str">
        <f t="array" ref="L233">IF($D233="","",COUNT(IF(Inventory!$B$10:$B$1000=$B233,IF(Inventory!$C$10:$C$1000=$C233,IF(Inventory!$D$10:$D$1000=$D233,IF(Inventory!$J$10:$J$1000=wicr,IF(Inventory!$P$10:$P$1000=L$9,1))))))+COUNT(IF(Inventory!$B$10:$B$1000=$B233,IF(Inventory!$C$10:$C$1000=$C233,IF(Inventory!$D$10:$D$1000=$D233,IF(Inventory!$J$10:$J$1000=wifr,IF(Inventory!$P$10:$P$1000=L$9,1)))))))</f>
        <v/>
      </c>
      <c r="M233" s="121" t="str">
        <f t="array" ref="M233">IF($D233="","",COUNT(IF(Inventory!$B$10:$B$1000=$B233,IF(Inventory!$C$10:$C$1000=$C233,IF(Inventory!$D$10:$D$1000=$D233,IF(Inventory!$J$10:$J$1000=wicr,IF(Inventory!$P$10:$P$1000=M$9,1))))))+COUNT(IF(Inventory!$B$10:$B$1000=$B233,IF(Inventory!$C$10:$C$1000=$C233,IF(Inventory!$D$10:$D$1000=$D233,IF(Inventory!$J$10:$J$1000=wifr,IF(Inventory!$P$10:$P$1000=M$9,1)))))))</f>
        <v/>
      </c>
      <c r="N233" s="121" t="str">
        <f t="array" ref="N233">IF($D233="","",COUNT(IF(Inventory!$B$10:$B$1000=$B233,IF(Inventory!$C$10:$C$1000=$C233,IF(Inventory!$D$10:$D$1000=$D233,IF(Inventory!$J$10:$J$1000=wicr,IF(Inventory!$P$10:$P$1000=N$9,1))))))+COUNT(IF(Inventory!$B$10:$B$1000=$B233,IF(Inventory!$C$10:$C$1000=$C233,IF(Inventory!$D$10:$D$1000=$D233,IF(Inventory!$J$10:$J$1000=wifr,IF(Inventory!$P$10:$P$1000=N$9,1)))))))</f>
        <v/>
      </c>
      <c r="O233" s="121" t="str">
        <f t="array" ref="O233">IF($D233="","",COUNT(IF(Inventory!$B$10:$B$1000=$B233,IF(Inventory!$C$10:$C$1000=$C233,IF(Inventory!$D$10:$D$1000=$D233,IF(Inventory!$J$10:$J$1000=wicr,IF(Inventory!$P$10:$P$1000=O$9,1))))))+COUNT(IF(Inventory!$B$10:$B$1000=$B233,IF(Inventory!$C$10:$C$1000=$C233,IF(Inventory!$D$10:$D$1000=$D233,IF(Inventory!$J$10:$J$1000=wifr,IF(Inventory!$P$10:$P$1000=O$9,1)))))))</f>
        <v/>
      </c>
      <c r="P233" s="121" t="str">
        <f t="array" ref="P233">IF($D233="","",COUNT(IF(Inventory!$B$10:$B$1000=$B233,IF(Inventory!$C$10:$C$1000=$C233,IF(Inventory!$D$10:$D$1000=$D233,IF(Inventory!$J$10:$J$1000=wicr,IF(Inventory!$P$10:$P$1000=P$9,1))))))+COUNT(IF(Inventory!$B$10:$B$1000=$B233,IF(Inventory!$C$10:$C$1000=$C233,IF(Inventory!$D$10:$D$1000=$D233,IF(Inventory!$J$10:$J$1000=wifr,IF(Inventory!$P$10:$P$1000=P$9,1)))))))</f>
        <v/>
      </c>
      <c r="Q233" s="122" t="str">
        <f t="shared" si="41"/>
        <v/>
      </c>
      <c r="R233" s="121" t="str">
        <f t="array" ref="R233">IF($D233="","",COUNT(IF(Inventory!$B$10:$B$1000=$B233,IF(Inventory!$C$10:$C$1000=$C233,IF(Inventory!$D$10:$D$1000=$D233,IF(Inventory!$J$10:$J$1000=frig,1))))))</f>
        <v/>
      </c>
      <c r="S233" s="121" t="str">
        <f t="array" ref="S233">IF($D233="","",COUNT(IF(Inventory!$B$10:$B$1000=$B233,IF(Inventory!$C$10:$C$1000=$C233,IF(Inventory!$D$10:$D$1000=$D233,IF(Inventory!$J$10:$J$1000=frig,IF(Inventory!$P$10:$P$1000=S$9,1)))))))</f>
        <v/>
      </c>
      <c r="T233" s="121" t="str">
        <f t="array" ref="T233">IF($D233="","",COUNT(IF(Inventory!$B$10:$B$1000=$B233,IF(Inventory!$C$10:$C$1000=$C233,IF(Inventory!$D$10:$D$1000=$D233,IF(Inventory!$J$10:$J$1000=frig,IF(Inventory!$P$10:$P$1000=T$9,1)))))))</f>
        <v/>
      </c>
      <c r="U233" s="121" t="str">
        <f t="array" ref="U233">IF($D233="","",COUNT(IF(Inventory!$B$10:$B$1000=$B233,IF(Inventory!$C$10:$C$1000=$C233,IF(Inventory!$D$10:$D$1000=$D233,IF(Inventory!$J$10:$J$1000=frig,IF(Inventory!$P$10:$P$1000=U$9,1)))))))</f>
        <v/>
      </c>
      <c r="V233" s="121" t="str">
        <f t="array" ref="V233">IF($D233="","",COUNT(IF(Inventory!$B$10:$B$1000=$B233,IF(Inventory!$C$10:$C$1000=$C233,IF(Inventory!$D$10:$D$1000=$D233,IF(Inventory!$J$10:$J$1000=frig,IF(Inventory!$P$10:$P$1000=V$9,1)))))))</f>
        <v/>
      </c>
      <c r="W233" s="121" t="str">
        <f t="array" ref="W233">IF($D233="","",COUNT(IF(Inventory!$B$10:$B$1000=$B233,IF(Inventory!$C$10:$C$1000=$C233,IF(Inventory!$D$10:$D$1000=$D233,IF(Inventory!$J$10:$J$1000=frig,IF(Inventory!$P$10:$P$1000=W$9,1)))))))</f>
        <v/>
      </c>
      <c r="X233" s="122" t="str">
        <f t="shared" si="42"/>
        <v/>
      </c>
      <c r="Y233" s="121" t="str">
        <f t="array" ref="Y233">IF($D233="","",COUNT(IF(Inventory!$B$10:$B$1000=$B233,IF(Inventory!$C$10:$C$1000=$C233,IF(Inventory!$D$10:$D$1000=$D233,IF(Inventory!$J$10:$J$1000=freez,1))))))</f>
        <v/>
      </c>
      <c r="Z233" s="121" t="str">
        <f t="array" ref="Z233">IF($D233="","",COUNT(IF(Inventory!$B$10:$B$1000=$B233,IF(Inventory!$C$10:$C$1000=$C233,IF(Inventory!$D$10:$D$1000=$D233,IF(Inventory!$J$10:$J$1000=freez,IF(Inventory!$P$10:$P$1000=Z$9,1)))))))</f>
        <v/>
      </c>
      <c r="AA233" s="121" t="str">
        <f t="array" ref="AA233">IF($D233="","",COUNT(IF(Inventory!$B$10:$B$1000=$B233,IF(Inventory!$C$10:$C$1000=$C233,IF(Inventory!$D$10:$D$1000=$D233,IF(Inventory!$J$10:$J$1000=freez,IF(Inventory!$P$10:$P$1000=AA$9,1)))))))</f>
        <v/>
      </c>
      <c r="AB233" s="121" t="str">
        <f t="array" ref="AB233">IF($D233="","",COUNT(IF(Inventory!$B$10:$B$1000=$B233,IF(Inventory!$C$10:$C$1000=$C233,IF(Inventory!$D$10:$D$1000=$D233,IF(Inventory!$J$10:$J$1000=freez,IF(Inventory!$P$10:$P$1000=AB$9,1)))))))</f>
        <v/>
      </c>
      <c r="AC233" s="121" t="str">
        <f t="array" ref="AC233">IF($D233="","",COUNT(IF(Inventory!$B$10:$B$1000=$B233,IF(Inventory!$C$10:$C$1000=$C233,IF(Inventory!$D$10:$D$1000=$D233,IF(Inventory!$J$10:$J$1000=freez,IF(Inventory!$P$10:$P$1000=AC$9,1)))))))</f>
        <v/>
      </c>
      <c r="AD233" s="121" t="str">
        <f t="array" ref="AD233">IF($D233="","",COUNT(IF(Inventory!$B$10:$B$1000=$B233,IF(Inventory!$C$10:$C$1000=$C233,IF(Inventory!$D$10:$D$1000=$D233,IF(Inventory!$J$10:$J$1000=freez,IF(Inventory!$P$10:$P$1000=AD$9,1)))))))</f>
        <v/>
      </c>
      <c r="AE233" s="122" t="str">
        <f t="shared" si="43"/>
        <v/>
      </c>
      <c r="AF233" s="121" t="str">
        <f t="array" ref="AF233">IF($D233="","",SUM(IF(Inventory!$B$10:$B$1000=$B233,IF(Inventory!$C$10:$C$1000=$C233,IF(Inventory!$D$10:$D$1000=$D233,IF(Inventory!$J$10:$J$1000=frig,Inventory!$AC$10:$AC$1000)))))+SUM(IF(Inventory!$B$10:$B$1000=$B233,IF(Inventory!$C$10:$C$1000=$C233,IF(Inventory!$D$10:$D$1000=$D233,IF(Inventory!$J$10:$J$1000=wicr,Inventory!$AC$10:$AC$1000))))))</f>
        <v/>
      </c>
      <c r="AG233" s="121" t="str">
        <f t="array" ref="AG233">IF($D233="","",SUM(IF(Inventory!$B$10:$B$1000=$B233,IF(Inventory!$C$10:$C$1000=$C233,IF(Inventory!$D$10:$D$1000=$D233,IF(Inventory!$J$10:$J$1000=frig,IF(Inventory!$P$10:$P$1000=AG$9,Inventory!$AC$10:$AC$1000))))))+SUM(IF(Inventory!$B$10:$B$1000=$B233,IF(Inventory!$C$10:$C$1000=$C233,IF(Inventory!$D$10:$D$1000=$D233,IF(Inventory!$J$10:$J$1000=wicr,IF(Inventory!$P$10:$P$1000=AG$9,Inventory!$AC$10:$AC$1000)))))))</f>
        <v/>
      </c>
      <c r="AH233" s="121" t="str">
        <f t="array" ref="AH233">IF($D233="","",SUM(IF(Inventory!$B$10:$B$1000=$B233,IF(Inventory!$C$10:$C$1000=$C233,IF(Inventory!$D$10:$D$1000=$D233,IF(Inventory!$J$10:$J$1000=frig,IF(Inventory!$P$10:$P$1000=AH$9,Inventory!$AC$10:$AC$1000))))))+SUM(IF(Inventory!$B$10:$B$1000=$B233,IF(Inventory!$C$10:$C$1000=$C233,IF(Inventory!$D$10:$D$1000=$D233,IF(Inventory!$J$10:$J$1000=wicr,IF(Inventory!$P$10:$P$1000=AH$9,Inventory!$AC$10:$AC$1000)))))))</f>
        <v/>
      </c>
      <c r="AI233" s="121" t="str">
        <f t="array" ref="AI233">IF($D233="","",SUM(IF(Inventory!$B$10:$B$1000=$B233,IF(Inventory!$C$10:$C$1000=$C233,IF(Inventory!$D$10:$D$1000=$D233,IF(Inventory!$J$10:$J$1000=frig,IF(Inventory!$P$10:$P$1000=AI$9,Inventory!$AC$10:$AC$1000))))))+SUM(IF(Inventory!$B$10:$B$1000=$B233,IF(Inventory!$C$10:$C$1000=$C233,IF(Inventory!$D$10:$D$1000=$D233,IF(Inventory!$J$10:$J$1000=wicr,IF(Inventory!$P$10:$P$1000=AI$9,Inventory!$AC$10:$AC$1000)))))))</f>
        <v/>
      </c>
      <c r="AJ233" s="121" t="str">
        <f t="array" ref="AJ233">IF($D233="","",SUM(IF(Inventory!$B$10:$B$1000=$B233,IF(Inventory!$C$10:$C$1000=$C233,IF(Inventory!$D$10:$D$1000=$D233,IF(Inventory!$J$10:$J$1000=frig,IF(Inventory!$P$10:$P$1000=AJ$9,Inventory!$AC$10:$AC$1000))))))+SUM(IF(Inventory!$B$10:$B$1000=$B233,IF(Inventory!$C$10:$C$1000=$C233,IF(Inventory!$D$10:$D$1000=$D233,IF(Inventory!$J$10:$J$1000=wicr,IF(Inventory!$P$10:$P$1000=AJ$9,Inventory!$AC$10:$AC$1000)))))))</f>
        <v/>
      </c>
      <c r="AK233" s="121" t="str">
        <f t="array" ref="AK233">IF($D233="","",SUM(IF(Inventory!$B$10:$B$1000=$B233,IF(Inventory!$C$10:$C$1000=$C233,IF(Inventory!$D$10:$D$1000=$D233,IF(Inventory!$J$10:$J$1000=frig,IF(Inventory!$P$10:$P$1000=AK$9,Inventory!$AC$10:$AC$1000))))))+SUM(IF(Inventory!$B$10:$B$1000=$B233,IF(Inventory!$C$10:$C$1000=$C233,IF(Inventory!$D$10:$D$1000=$D233,IF(Inventory!$J$10:$J$1000=wicr,IF(Inventory!$P$10:$P$1000=AK$9,Inventory!$AC$10:$AC$1000)))))))</f>
        <v/>
      </c>
      <c r="AL233" s="123" t="str">
        <f t="shared" si="44"/>
        <v/>
      </c>
      <c r="AM233" s="121" t="str">
        <f t="array" ref="AM233">IF($D233="","",SUM(IF(Inventory!$B$10:$B$1000=$B233,IF(Inventory!$C$10:$C$1000=$C233,IF(Inventory!$D$10:$D$1000=$D233,IF(Inventory!$J$10:$J$1000=freez,Inventory!$AD$10:$AD$1000)))))+SUM(IF(Inventory!$B$10:$B$1000=$B233,IF(Inventory!$C$10:$C$1000=$C233,IF(Inventory!$D$10:$D$1000=$D233,IF(Inventory!$J$10:$J$1000=wifr,Inventory!$AD$10:$AD$1000))))))</f>
        <v/>
      </c>
      <c r="AN233" s="121" t="str">
        <f t="array" ref="AN233">IF($D233="","",SUM(IF(Inventory!$B$10:$B$1000=$B233,IF(Inventory!$C$10:$C$1000=$C233,IF(Inventory!$D$10:$D$1000=$D233,IF(Inventory!$J$10:$J$1000=freez,IF(Inventory!$P$10:$P$1000=AN$9,Inventory!$AD$10:$AD$1000))))))+SUM(IF(Inventory!$B$10:$B$1000=$B233,IF(Inventory!$C$10:$C$1000=$C233,IF(Inventory!$D$10:$D$1000=$D233,IF(Inventory!$J$10:$J$1000=wifr,IF(Inventory!$P$10:$P$1000=AN$9,Inventory!$AD$10:$AD$1000)))))))</f>
        <v/>
      </c>
      <c r="AO233" s="121" t="str">
        <f t="array" ref="AO233">IF($D233="","",SUM(IF(Inventory!$B$10:$B$1000=$B233,IF(Inventory!$C$10:$C$1000=$C233,IF(Inventory!$D$10:$D$1000=$D233,IF(Inventory!$J$10:$J$1000=freez,IF(Inventory!$P$10:$P$1000=AO$9,Inventory!$AD$10:$AD$1000))))))+SUM(IF(Inventory!$B$10:$B$1000=$B233,IF(Inventory!$C$10:$C$1000=$C233,IF(Inventory!$D$10:$D$1000=$D233,IF(Inventory!$J$10:$J$1000=wifr,IF(Inventory!$P$10:$P$1000=AO$9,Inventory!$AD$10:$AD$1000)))))))</f>
        <v/>
      </c>
      <c r="AP233" s="121" t="str">
        <f t="array" ref="AP233">IF($D233="","",SUM(IF(Inventory!$B$10:$B$1000=$B233,IF(Inventory!$C$10:$C$1000=$C233,IF(Inventory!$D$10:$D$1000=$D233,IF(Inventory!$J$10:$J$1000=freez,IF(Inventory!$P$10:$P$1000=AP$9,Inventory!$AD$10:$AD$1000))))))+SUM(IF(Inventory!$B$10:$B$1000=$B233,IF(Inventory!$C$10:$C$1000=$C233,IF(Inventory!$D$10:$D$1000=$D233,IF(Inventory!$J$10:$J$1000=wifr,IF(Inventory!$P$10:$P$1000=AP$9,Inventory!$AD$10:$AD$1000)))))))</f>
        <v/>
      </c>
      <c r="AQ233" s="121" t="str">
        <f t="array" ref="AQ233">IF($D233="","",SUM(IF(Inventory!$B$10:$B$1000=$B233,IF(Inventory!$C$10:$C$1000=$C233,IF(Inventory!$D$10:$D$1000=$D233,IF(Inventory!$J$10:$J$1000=freez,IF(Inventory!$P$10:$P$1000=AQ$9,Inventory!$AD$10:$AD$1000))))))+SUM(IF(Inventory!$B$10:$B$1000=$B233,IF(Inventory!$C$10:$C$1000=$C233,IF(Inventory!$D$10:$D$1000=$D233,IF(Inventory!$J$10:$J$1000=wifr,IF(Inventory!$P$10:$P$1000=AQ$9,Inventory!$AD$10:$AD$1000)))))))</f>
        <v/>
      </c>
      <c r="AR233" s="121" t="str">
        <f t="array" ref="AR233">IF($D233="","",SUM(IF(Inventory!$B$10:$B$1000=$B233,IF(Inventory!$C$10:$C$1000=$C233,IF(Inventory!$D$10:$D$1000=$D233,IF(Inventory!$J$10:$J$1000=freez,IF(Inventory!$P$10:$P$1000=AR$9,Inventory!$AD$10:$AD$1000))))))+SUM(IF(Inventory!$B$10:$B$1000=$B233,IF(Inventory!$C$10:$C$1000=$C233,IF(Inventory!$D$10:$D$1000=$D233,IF(Inventory!$J$10:$J$1000=wifr,IF(Inventory!$P$10:$P$1000=AR$9,Inventory!$AD$10:$AD$1000)))))))</f>
        <v/>
      </c>
      <c r="AS233" s="124" t="str">
        <f t="shared" si="45"/>
        <v/>
      </c>
      <c r="AU233" s="352"/>
      <c r="AV233" s="352"/>
      <c r="AX233" s="125">
        <f>IF($C233="",0,Prog!$H231*AX$6*($AU233+$AV233)/12000)</f>
        <v>0</v>
      </c>
      <c r="AY233" s="125">
        <f>IF($C233="",0,Prog!$H231*AY$6*($AU233+$AV233)/12000)</f>
        <v>0</v>
      </c>
      <c r="AZ233" s="121"/>
    </row>
    <row r="234" spans="1:52" ht="16.5" x14ac:dyDescent="0.3">
      <c r="A234" s="279" t="str">
        <f>IF(Prog!B232="","",Prog!B232)</f>
        <v/>
      </c>
      <c r="B234" s="279" t="str">
        <f>IF(Prog!C232="","",Prog!C232)</f>
        <v/>
      </c>
      <c r="C234" s="279" t="str">
        <f>IF(Prog!D232="","",Prog!D232)</f>
        <v/>
      </c>
      <c r="D234" s="120"/>
      <c r="E234" s="121" t="str">
        <f t="array" ref="E234">IF($D234="","",COUNT(IF(Inventory!$B$10:$B$1000=$B234,IF(Inventory!$C$10:$C$1000=$C234,IF(Inventory!$D$10:$D$1000=$D234,IF(Inventory!$P$10:$P$1000=E$9,1))))))</f>
        <v/>
      </c>
      <c r="F234" s="121" t="str">
        <f t="array" ref="F234">IF($D234="","",COUNT(IF(Inventory!$B$10:$B$1000=$B234,IF(Inventory!$C$10:$C$1000=$C234,IF(Inventory!$D$10:$D$1000=$D234,IF(Inventory!$P$10:$P$1000=F$9,1))))))</f>
        <v/>
      </c>
      <c r="G234" s="121" t="str">
        <f t="array" ref="G234">IF($D234="","",COUNT(IF(Inventory!$B$10:$B$1000=$B234,IF(Inventory!$C$10:$C$1000=$C234,IF(Inventory!$D$10:$D$1000=$D234,IF(Inventory!$P$10:$P$1000=G$9,1))))))</f>
        <v/>
      </c>
      <c r="H234" s="121" t="str">
        <f t="array" ref="H234">IF($D234="","",COUNT(IF(Inventory!$B$10:$B$1000=$B234,IF(Inventory!$C$10:$C$1000=$C234,IF(Inventory!$D$10:$D$1000=$D234,IF(Inventory!$P$10:$P$1000=H$9,1))))))</f>
        <v/>
      </c>
      <c r="I234" s="121" t="str">
        <f t="array" ref="I234">IF($D234="","",COUNT(IF(Inventory!$B$10:$B$1000=$B234,IF(Inventory!$C$10:$C$1000=$C234,IF(Inventory!$D$10:$D$1000=$D234,IF(Inventory!$P$10:$P$1000=I$9,1))))))</f>
        <v/>
      </c>
      <c r="J234" s="121">
        <f t="shared" si="40"/>
        <v>0</v>
      </c>
      <c r="K234" s="121" t="str">
        <f t="array" ref="K234">IF($D234="","",COUNT(IF(Inventory!$B$10:$B$1000=$B234,IF(Inventory!$C$10:$C$1000=$C234,IF(Inventory!$D$10:$D$1000=$D234,IF(Inventory!$J$10:$J$1000=wicr,1)))))+COUNT(IF(Inventory!$B$10:$B$1000=$B234,IF(Inventory!$C$10:$C$1000=$C234,IF(Inventory!$D$10:$D$1000=$D234,IF(Inventory!$J$10:$J$1000=wifr,1))))))</f>
        <v/>
      </c>
      <c r="L234" s="121" t="str">
        <f t="array" ref="L234">IF($D234="","",COUNT(IF(Inventory!$B$10:$B$1000=$B234,IF(Inventory!$C$10:$C$1000=$C234,IF(Inventory!$D$10:$D$1000=$D234,IF(Inventory!$J$10:$J$1000=wicr,IF(Inventory!$P$10:$P$1000=L$9,1))))))+COUNT(IF(Inventory!$B$10:$B$1000=$B234,IF(Inventory!$C$10:$C$1000=$C234,IF(Inventory!$D$10:$D$1000=$D234,IF(Inventory!$J$10:$J$1000=wifr,IF(Inventory!$P$10:$P$1000=L$9,1)))))))</f>
        <v/>
      </c>
      <c r="M234" s="121" t="str">
        <f t="array" ref="M234">IF($D234="","",COUNT(IF(Inventory!$B$10:$B$1000=$B234,IF(Inventory!$C$10:$C$1000=$C234,IF(Inventory!$D$10:$D$1000=$D234,IF(Inventory!$J$10:$J$1000=wicr,IF(Inventory!$P$10:$P$1000=M$9,1))))))+COUNT(IF(Inventory!$B$10:$B$1000=$B234,IF(Inventory!$C$10:$C$1000=$C234,IF(Inventory!$D$10:$D$1000=$D234,IF(Inventory!$J$10:$J$1000=wifr,IF(Inventory!$P$10:$P$1000=M$9,1)))))))</f>
        <v/>
      </c>
      <c r="N234" s="121" t="str">
        <f t="array" ref="N234">IF($D234="","",COUNT(IF(Inventory!$B$10:$B$1000=$B234,IF(Inventory!$C$10:$C$1000=$C234,IF(Inventory!$D$10:$D$1000=$D234,IF(Inventory!$J$10:$J$1000=wicr,IF(Inventory!$P$10:$P$1000=N$9,1))))))+COUNT(IF(Inventory!$B$10:$B$1000=$B234,IF(Inventory!$C$10:$C$1000=$C234,IF(Inventory!$D$10:$D$1000=$D234,IF(Inventory!$J$10:$J$1000=wifr,IF(Inventory!$P$10:$P$1000=N$9,1)))))))</f>
        <v/>
      </c>
      <c r="O234" s="121" t="str">
        <f t="array" ref="O234">IF($D234="","",COUNT(IF(Inventory!$B$10:$B$1000=$B234,IF(Inventory!$C$10:$C$1000=$C234,IF(Inventory!$D$10:$D$1000=$D234,IF(Inventory!$J$10:$J$1000=wicr,IF(Inventory!$P$10:$P$1000=O$9,1))))))+COUNT(IF(Inventory!$B$10:$B$1000=$B234,IF(Inventory!$C$10:$C$1000=$C234,IF(Inventory!$D$10:$D$1000=$D234,IF(Inventory!$J$10:$J$1000=wifr,IF(Inventory!$P$10:$P$1000=O$9,1)))))))</f>
        <v/>
      </c>
      <c r="P234" s="121" t="str">
        <f t="array" ref="P234">IF($D234="","",COUNT(IF(Inventory!$B$10:$B$1000=$B234,IF(Inventory!$C$10:$C$1000=$C234,IF(Inventory!$D$10:$D$1000=$D234,IF(Inventory!$J$10:$J$1000=wicr,IF(Inventory!$P$10:$P$1000=P$9,1))))))+COUNT(IF(Inventory!$B$10:$B$1000=$B234,IF(Inventory!$C$10:$C$1000=$C234,IF(Inventory!$D$10:$D$1000=$D234,IF(Inventory!$J$10:$J$1000=wifr,IF(Inventory!$P$10:$P$1000=P$9,1)))))))</f>
        <v/>
      </c>
      <c r="Q234" s="122" t="str">
        <f t="shared" si="41"/>
        <v/>
      </c>
      <c r="R234" s="121" t="str">
        <f t="array" ref="R234">IF($D234="","",COUNT(IF(Inventory!$B$10:$B$1000=$B234,IF(Inventory!$C$10:$C$1000=$C234,IF(Inventory!$D$10:$D$1000=$D234,IF(Inventory!$J$10:$J$1000=frig,1))))))</f>
        <v/>
      </c>
      <c r="S234" s="121" t="str">
        <f t="array" ref="S234">IF($D234="","",COUNT(IF(Inventory!$B$10:$B$1000=$B234,IF(Inventory!$C$10:$C$1000=$C234,IF(Inventory!$D$10:$D$1000=$D234,IF(Inventory!$J$10:$J$1000=frig,IF(Inventory!$P$10:$P$1000=S$9,1)))))))</f>
        <v/>
      </c>
      <c r="T234" s="121" t="str">
        <f t="array" ref="T234">IF($D234="","",COUNT(IF(Inventory!$B$10:$B$1000=$B234,IF(Inventory!$C$10:$C$1000=$C234,IF(Inventory!$D$10:$D$1000=$D234,IF(Inventory!$J$10:$J$1000=frig,IF(Inventory!$P$10:$P$1000=T$9,1)))))))</f>
        <v/>
      </c>
      <c r="U234" s="121" t="str">
        <f t="array" ref="U234">IF($D234="","",COUNT(IF(Inventory!$B$10:$B$1000=$B234,IF(Inventory!$C$10:$C$1000=$C234,IF(Inventory!$D$10:$D$1000=$D234,IF(Inventory!$J$10:$J$1000=frig,IF(Inventory!$P$10:$P$1000=U$9,1)))))))</f>
        <v/>
      </c>
      <c r="V234" s="121" t="str">
        <f t="array" ref="V234">IF($D234="","",COUNT(IF(Inventory!$B$10:$B$1000=$B234,IF(Inventory!$C$10:$C$1000=$C234,IF(Inventory!$D$10:$D$1000=$D234,IF(Inventory!$J$10:$J$1000=frig,IF(Inventory!$P$10:$P$1000=V$9,1)))))))</f>
        <v/>
      </c>
      <c r="W234" s="121" t="str">
        <f t="array" ref="W234">IF($D234="","",COUNT(IF(Inventory!$B$10:$B$1000=$B234,IF(Inventory!$C$10:$C$1000=$C234,IF(Inventory!$D$10:$D$1000=$D234,IF(Inventory!$J$10:$J$1000=frig,IF(Inventory!$P$10:$P$1000=W$9,1)))))))</f>
        <v/>
      </c>
      <c r="X234" s="122" t="str">
        <f t="shared" si="42"/>
        <v/>
      </c>
      <c r="Y234" s="121" t="str">
        <f t="array" ref="Y234">IF($D234="","",COUNT(IF(Inventory!$B$10:$B$1000=$B234,IF(Inventory!$C$10:$C$1000=$C234,IF(Inventory!$D$10:$D$1000=$D234,IF(Inventory!$J$10:$J$1000=freez,1))))))</f>
        <v/>
      </c>
      <c r="Z234" s="121" t="str">
        <f t="array" ref="Z234">IF($D234="","",COUNT(IF(Inventory!$B$10:$B$1000=$B234,IF(Inventory!$C$10:$C$1000=$C234,IF(Inventory!$D$10:$D$1000=$D234,IF(Inventory!$J$10:$J$1000=freez,IF(Inventory!$P$10:$P$1000=Z$9,1)))))))</f>
        <v/>
      </c>
      <c r="AA234" s="121" t="str">
        <f t="array" ref="AA234">IF($D234="","",COUNT(IF(Inventory!$B$10:$B$1000=$B234,IF(Inventory!$C$10:$C$1000=$C234,IF(Inventory!$D$10:$D$1000=$D234,IF(Inventory!$J$10:$J$1000=freez,IF(Inventory!$P$10:$P$1000=AA$9,1)))))))</f>
        <v/>
      </c>
      <c r="AB234" s="121" t="str">
        <f t="array" ref="AB234">IF($D234="","",COUNT(IF(Inventory!$B$10:$B$1000=$B234,IF(Inventory!$C$10:$C$1000=$C234,IF(Inventory!$D$10:$D$1000=$D234,IF(Inventory!$J$10:$J$1000=freez,IF(Inventory!$P$10:$P$1000=AB$9,1)))))))</f>
        <v/>
      </c>
      <c r="AC234" s="121" t="str">
        <f t="array" ref="AC234">IF($D234="","",COUNT(IF(Inventory!$B$10:$B$1000=$B234,IF(Inventory!$C$10:$C$1000=$C234,IF(Inventory!$D$10:$D$1000=$D234,IF(Inventory!$J$10:$J$1000=freez,IF(Inventory!$P$10:$P$1000=AC$9,1)))))))</f>
        <v/>
      </c>
      <c r="AD234" s="121" t="str">
        <f t="array" ref="AD234">IF($D234="","",COUNT(IF(Inventory!$B$10:$B$1000=$B234,IF(Inventory!$C$10:$C$1000=$C234,IF(Inventory!$D$10:$D$1000=$D234,IF(Inventory!$J$10:$J$1000=freez,IF(Inventory!$P$10:$P$1000=AD$9,1)))))))</f>
        <v/>
      </c>
      <c r="AE234" s="122" t="str">
        <f t="shared" si="43"/>
        <v/>
      </c>
      <c r="AF234" s="121" t="str">
        <f t="array" ref="AF234">IF($D234="","",SUM(IF(Inventory!$B$10:$B$1000=$B234,IF(Inventory!$C$10:$C$1000=$C234,IF(Inventory!$D$10:$D$1000=$D234,IF(Inventory!$J$10:$J$1000=frig,Inventory!$AC$10:$AC$1000)))))+SUM(IF(Inventory!$B$10:$B$1000=$B234,IF(Inventory!$C$10:$C$1000=$C234,IF(Inventory!$D$10:$D$1000=$D234,IF(Inventory!$J$10:$J$1000=wicr,Inventory!$AC$10:$AC$1000))))))</f>
        <v/>
      </c>
      <c r="AG234" s="121" t="str">
        <f t="array" ref="AG234">IF($D234="","",SUM(IF(Inventory!$B$10:$B$1000=$B234,IF(Inventory!$C$10:$C$1000=$C234,IF(Inventory!$D$10:$D$1000=$D234,IF(Inventory!$J$10:$J$1000=frig,IF(Inventory!$P$10:$P$1000=AG$9,Inventory!$AC$10:$AC$1000))))))+SUM(IF(Inventory!$B$10:$B$1000=$B234,IF(Inventory!$C$10:$C$1000=$C234,IF(Inventory!$D$10:$D$1000=$D234,IF(Inventory!$J$10:$J$1000=wicr,IF(Inventory!$P$10:$P$1000=AG$9,Inventory!$AC$10:$AC$1000)))))))</f>
        <v/>
      </c>
      <c r="AH234" s="121" t="str">
        <f t="array" ref="AH234">IF($D234="","",SUM(IF(Inventory!$B$10:$B$1000=$B234,IF(Inventory!$C$10:$C$1000=$C234,IF(Inventory!$D$10:$D$1000=$D234,IF(Inventory!$J$10:$J$1000=frig,IF(Inventory!$P$10:$P$1000=AH$9,Inventory!$AC$10:$AC$1000))))))+SUM(IF(Inventory!$B$10:$B$1000=$B234,IF(Inventory!$C$10:$C$1000=$C234,IF(Inventory!$D$10:$D$1000=$D234,IF(Inventory!$J$10:$J$1000=wicr,IF(Inventory!$P$10:$P$1000=AH$9,Inventory!$AC$10:$AC$1000)))))))</f>
        <v/>
      </c>
      <c r="AI234" s="121" t="str">
        <f t="array" ref="AI234">IF($D234="","",SUM(IF(Inventory!$B$10:$B$1000=$B234,IF(Inventory!$C$10:$C$1000=$C234,IF(Inventory!$D$10:$D$1000=$D234,IF(Inventory!$J$10:$J$1000=frig,IF(Inventory!$P$10:$P$1000=AI$9,Inventory!$AC$10:$AC$1000))))))+SUM(IF(Inventory!$B$10:$B$1000=$B234,IF(Inventory!$C$10:$C$1000=$C234,IF(Inventory!$D$10:$D$1000=$D234,IF(Inventory!$J$10:$J$1000=wicr,IF(Inventory!$P$10:$P$1000=AI$9,Inventory!$AC$10:$AC$1000)))))))</f>
        <v/>
      </c>
      <c r="AJ234" s="121" t="str">
        <f t="array" ref="AJ234">IF($D234="","",SUM(IF(Inventory!$B$10:$B$1000=$B234,IF(Inventory!$C$10:$C$1000=$C234,IF(Inventory!$D$10:$D$1000=$D234,IF(Inventory!$J$10:$J$1000=frig,IF(Inventory!$P$10:$P$1000=AJ$9,Inventory!$AC$10:$AC$1000))))))+SUM(IF(Inventory!$B$10:$B$1000=$B234,IF(Inventory!$C$10:$C$1000=$C234,IF(Inventory!$D$10:$D$1000=$D234,IF(Inventory!$J$10:$J$1000=wicr,IF(Inventory!$P$10:$P$1000=AJ$9,Inventory!$AC$10:$AC$1000)))))))</f>
        <v/>
      </c>
      <c r="AK234" s="121" t="str">
        <f t="array" ref="AK234">IF($D234="","",SUM(IF(Inventory!$B$10:$B$1000=$B234,IF(Inventory!$C$10:$C$1000=$C234,IF(Inventory!$D$10:$D$1000=$D234,IF(Inventory!$J$10:$J$1000=frig,IF(Inventory!$P$10:$P$1000=AK$9,Inventory!$AC$10:$AC$1000))))))+SUM(IF(Inventory!$B$10:$B$1000=$B234,IF(Inventory!$C$10:$C$1000=$C234,IF(Inventory!$D$10:$D$1000=$D234,IF(Inventory!$J$10:$J$1000=wicr,IF(Inventory!$P$10:$P$1000=AK$9,Inventory!$AC$10:$AC$1000)))))))</f>
        <v/>
      </c>
      <c r="AL234" s="123" t="str">
        <f t="shared" si="44"/>
        <v/>
      </c>
      <c r="AM234" s="121" t="str">
        <f t="array" ref="AM234">IF($D234="","",SUM(IF(Inventory!$B$10:$B$1000=$B234,IF(Inventory!$C$10:$C$1000=$C234,IF(Inventory!$D$10:$D$1000=$D234,IF(Inventory!$J$10:$J$1000=freez,Inventory!$AD$10:$AD$1000)))))+SUM(IF(Inventory!$B$10:$B$1000=$B234,IF(Inventory!$C$10:$C$1000=$C234,IF(Inventory!$D$10:$D$1000=$D234,IF(Inventory!$J$10:$J$1000=wifr,Inventory!$AD$10:$AD$1000))))))</f>
        <v/>
      </c>
      <c r="AN234" s="121" t="str">
        <f t="array" ref="AN234">IF($D234="","",SUM(IF(Inventory!$B$10:$B$1000=$B234,IF(Inventory!$C$10:$C$1000=$C234,IF(Inventory!$D$10:$D$1000=$D234,IF(Inventory!$J$10:$J$1000=freez,IF(Inventory!$P$10:$P$1000=AN$9,Inventory!$AD$10:$AD$1000))))))+SUM(IF(Inventory!$B$10:$B$1000=$B234,IF(Inventory!$C$10:$C$1000=$C234,IF(Inventory!$D$10:$D$1000=$D234,IF(Inventory!$J$10:$J$1000=wifr,IF(Inventory!$P$10:$P$1000=AN$9,Inventory!$AD$10:$AD$1000)))))))</f>
        <v/>
      </c>
      <c r="AO234" s="121" t="str">
        <f t="array" ref="AO234">IF($D234="","",SUM(IF(Inventory!$B$10:$B$1000=$B234,IF(Inventory!$C$10:$C$1000=$C234,IF(Inventory!$D$10:$D$1000=$D234,IF(Inventory!$J$10:$J$1000=freez,IF(Inventory!$P$10:$P$1000=AO$9,Inventory!$AD$10:$AD$1000))))))+SUM(IF(Inventory!$B$10:$B$1000=$B234,IF(Inventory!$C$10:$C$1000=$C234,IF(Inventory!$D$10:$D$1000=$D234,IF(Inventory!$J$10:$J$1000=wifr,IF(Inventory!$P$10:$P$1000=AO$9,Inventory!$AD$10:$AD$1000)))))))</f>
        <v/>
      </c>
      <c r="AP234" s="121" t="str">
        <f t="array" ref="AP234">IF($D234="","",SUM(IF(Inventory!$B$10:$B$1000=$B234,IF(Inventory!$C$10:$C$1000=$C234,IF(Inventory!$D$10:$D$1000=$D234,IF(Inventory!$J$10:$J$1000=freez,IF(Inventory!$P$10:$P$1000=AP$9,Inventory!$AD$10:$AD$1000))))))+SUM(IF(Inventory!$B$10:$B$1000=$B234,IF(Inventory!$C$10:$C$1000=$C234,IF(Inventory!$D$10:$D$1000=$D234,IF(Inventory!$J$10:$J$1000=wifr,IF(Inventory!$P$10:$P$1000=AP$9,Inventory!$AD$10:$AD$1000)))))))</f>
        <v/>
      </c>
      <c r="AQ234" s="121" t="str">
        <f t="array" ref="AQ234">IF($D234="","",SUM(IF(Inventory!$B$10:$B$1000=$B234,IF(Inventory!$C$10:$C$1000=$C234,IF(Inventory!$D$10:$D$1000=$D234,IF(Inventory!$J$10:$J$1000=freez,IF(Inventory!$P$10:$P$1000=AQ$9,Inventory!$AD$10:$AD$1000))))))+SUM(IF(Inventory!$B$10:$B$1000=$B234,IF(Inventory!$C$10:$C$1000=$C234,IF(Inventory!$D$10:$D$1000=$D234,IF(Inventory!$J$10:$J$1000=wifr,IF(Inventory!$P$10:$P$1000=AQ$9,Inventory!$AD$10:$AD$1000)))))))</f>
        <v/>
      </c>
      <c r="AR234" s="121" t="str">
        <f t="array" ref="AR234">IF($D234="","",SUM(IF(Inventory!$B$10:$B$1000=$B234,IF(Inventory!$C$10:$C$1000=$C234,IF(Inventory!$D$10:$D$1000=$D234,IF(Inventory!$J$10:$J$1000=freez,IF(Inventory!$P$10:$P$1000=AR$9,Inventory!$AD$10:$AD$1000))))))+SUM(IF(Inventory!$B$10:$B$1000=$B234,IF(Inventory!$C$10:$C$1000=$C234,IF(Inventory!$D$10:$D$1000=$D234,IF(Inventory!$J$10:$J$1000=wifr,IF(Inventory!$P$10:$P$1000=AR$9,Inventory!$AD$10:$AD$1000)))))))</f>
        <v/>
      </c>
      <c r="AS234" s="124" t="str">
        <f t="shared" si="45"/>
        <v/>
      </c>
      <c r="AU234" s="352"/>
      <c r="AV234" s="352"/>
      <c r="AX234" s="125">
        <f>IF($C234="",0,Prog!$H232*AX$6*($AU234+$AV234)/12000)</f>
        <v>0</v>
      </c>
      <c r="AY234" s="125">
        <f>IF($C234="",0,Prog!$H232*AY$6*($AU234+$AV234)/12000)</f>
        <v>0</v>
      </c>
      <c r="AZ234" s="121"/>
    </row>
    <row r="235" spans="1:52" ht="16.5" x14ac:dyDescent="0.3">
      <c r="A235" s="279" t="str">
        <f>IF(Prog!B233="","",Prog!B233)</f>
        <v/>
      </c>
      <c r="B235" s="279" t="str">
        <f>IF(Prog!C233="","",Prog!C233)</f>
        <v/>
      </c>
      <c r="C235" s="279" t="str">
        <f>IF(Prog!D233="","",Prog!D233)</f>
        <v/>
      </c>
      <c r="D235" s="120"/>
      <c r="E235" s="121" t="str">
        <f t="array" ref="E235">IF($D235="","",COUNT(IF(Inventory!$B$10:$B$1000=$B235,IF(Inventory!$C$10:$C$1000=$C235,IF(Inventory!$D$10:$D$1000=$D235,IF(Inventory!$P$10:$P$1000=E$9,1))))))</f>
        <v/>
      </c>
      <c r="F235" s="121" t="str">
        <f t="array" ref="F235">IF($D235="","",COUNT(IF(Inventory!$B$10:$B$1000=$B235,IF(Inventory!$C$10:$C$1000=$C235,IF(Inventory!$D$10:$D$1000=$D235,IF(Inventory!$P$10:$P$1000=F$9,1))))))</f>
        <v/>
      </c>
      <c r="G235" s="121" t="str">
        <f t="array" ref="G235">IF($D235="","",COUNT(IF(Inventory!$B$10:$B$1000=$B235,IF(Inventory!$C$10:$C$1000=$C235,IF(Inventory!$D$10:$D$1000=$D235,IF(Inventory!$P$10:$P$1000=G$9,1))))))</f>
        <v/>
      </c>
      <c r="H235" s="121" t="str">
        <f t="array" ref="H235">IF($D235="","",COUNT(IF(Inventory!$B$10:$B$1000=$B235,IF(Inventory!$C$10:$C$1000=$C235,IF(Inventory!$D$10:$D$1000=$D235,IF(Inventory!$P$10:$P$1000=H$9,1))))))</f>
        <v/>
      </c>
      <c r="I235" s="121" t="str">
        <f t="array" ref="I235">IF($D235="","",COUNT(IF(Inventory!$B$10:$B$1000=$B235,IF(Inventory!$C$10:$C$1000=$C235,IF(Inventory!$D$10:$D$1000=$D235,IF(Inventory!$P$10:$P$1000=I$9,1))))))</f>
        <v/>
      </c>
      <c r="J235" s="121">
        <f t="shared" si="40"/>
        <v>0</v>
      </c>
      <c r="K235" s="121" t="str">
        <f t="array" ref="K235">IF($D235="","",COUNT(IF(Inventory!$B$10:$B$1000=$B235,IF(Inventory!$C$10:$C$1000=$C235,IF(Inventory!$D$10:$D$1000=$D235,IF(Inventory!$J$10:$J$1000=wicr,1)))))+COUNT(IF(Inventory!$B$10:$B$1000=$B235,IF(Inventory!$C$10:$C$1000=$C235,IF(Inventory!$D$10:$D$1000=$D235,IF(Inventory!$J$10:$J$1000=wifr,1))))))</f>
        <v/>
      </c>
      <c r="L235" s="121" t="str">
        <f t="array" ref="L235">IF($D235="","",COUNT(IF(Inventory!$B$10:$B$1000=$B235,IF(Inventory!$C$10:$C$1000=$C235,IF(Inventory!$D$10:$D$1000=$D235,IF(Inventory!$J$10:$J$1000=wicr,IF(Inventory!$P$10:$P$1000=L$9,1))))))+COUNT(IF(Inventory!$B$10:$B$1000=$B235,IF(Inventory!$C$10:$C$1000=$C235,IF(Inventory!$D$10:$D$1000=$D235,IF(Inventory!$J$10:$J$1000=wifr,IF(Inventory!$P$10:$P$1000=L$9,1)))))))</f>
        <v/>
      </c>
      <c r="M235" s="121" t="str">
        <f t="array" ref="M235">IF($D235="","",COUNT(IF(Inventory!$B$10:$B$1000=$B235,IF(Inventory!$C$10:$C$1000=$C235,IF(Inventory!$D$10:$D$1000=$D235,IF(Inventory!$J$10:$J$1000=wicr,IF(Inventory!$P$10:$P$1000=M$9,1))))))+COUNT(IF(Inventory!$B$10:$B$1000=$B235,IF(Inventory!$C$10:$C$1000=$C235,IF(Inventory!$D$10:$D$1000=$D235,IF(Inventory!$J$10:$J$1000=wifr,IF(Inventory!$P$10:$P$1000=M$9,1)))))))</f>
        <v/>
      </c>
      <c r="N235" s="121" t="str">
        <f t="array" ref="N235">IF($D235="","",COUNT(IF(Inventory!$B$10:$B$1000=$B235,IF(Inventory!$C$10:$C$1000=$C235,IF(Inventory!$D$10:$D$1000=$D235,IF(Inventory!$J$10:$J$1000=wicr,IF(Inventory!$P$10:$P$1000=N$9,1))))))+COUNT(IF(Inventory!$B$10:$B$1000=$B235,IF(Inventory!$C$10:$C$1000=$C235,IF(Inventory!$D$10:$D$1000=$D235,IF(Inventory!$J$10:$J$1000=wifr,IF(Inventory!$P$10:$P$1000=N$9,1)))))))</f>
        <v/>
      </c>
      <c r="O235" s="121" t="str">
        <f t="array" ref="O235">IF($D235="","",COUNT(IF(Inventory!$B$10:$B$1000=$B235,IF(Inventory!$C$10:$C$1000=$C235,IF(Inventory!$D$10:$D$1000=$D235,IF(Inventory!$J$10:$J$1000=wicr,IF(Inventory!$P$10:$P$1000=O$9,1))))))+COUNT(IF(Inventory!$B$10:$B$1000=$B235,IF(Inventory!$C$10:$C$1000=$C235,IF(Inventory!$D$10:$D$1000=$D235,IF(Inventory!$J$10:$J$1000=wifr,IF(Inventory!$P$10:$P$1000=O$9,1)))))))</f>
        <v/>
      </c>
      <c r="P235" s="121" t="str">
        <f t="array" ref="P235">IF($D235="","",COUNT(IF(Inventory!$B$10:$B$1000=$B235,IF(Inventory!$C$10:$C$1000=$C235,IF(Inventory!$D$10:$D$1000=$D235,IF(Inventory!$J$10:$J$1000=wicr,IF(Inventory!$P$10:$P$1000=P$9,1))))))+COUNT(IF(Inventory!$B$10:$B$1000=$B235,IF(Inventory!$C$10:$C$1000=$C235,IF(Inventory!$D$10:$D$1000=$D235,IF(Inventory!$J$10:$J$1000=wifr,IF(Inventory!$P$10:$P$1000=P$9,1)))))))</f>
        <v/>
      </c>
      <c r="Q235" s="122" t="str">
        <f t="shared" si="41"/>
        <v/>
      </c>
      <c r="R235" s="121" t="str">
        <f t="array" ref="R235">IF($D235="","",COUNT(IF(Inventory!$B$10:$B$1000=$B235,IF(Inventory!$C$10:$C$1000=$C235,IF(Inventory!$D$10:$D$1000=$D235,IF(Inventory!$J$10:$J$1000=frig,1))))))</f>
        <v/>
      </c>
      <c r="S235" s="121" t="str">
        <f t="array" ref="S235">IF($D235="","",COUNT(IF(Inventory!$B$10:$B$1000=$B235,IF(Inventory!$C$10:$C$1000=$C235,IF(Inventory!$D$10:$D$1000=$D235,IF(Inventory!$J$10:$J$1000=frig,IF(Inventory!$P$10:$P$1000=S$9,1)))))))</f>
        <v/>
      </c>
      <c r="T235" s="121" t="str">
        <f t="array" ref="T235">IF($D235="","",COUNT(IF(Inventory!$B$10:$B$1000=$B235,IF(Inventory!$C$10:$C$1000=$C235,IF(Inventory!$D$10:$D$1000=$D235,IF(Inventory!$J$10:$J$1000=frig,IF(Inventory!$P$10:$P$1000=T$9,1)))))))</f>
        <v/>
      </c>
      <c r="U235" s="121" t="str">
        <f t="array" ref="U235">IF($D235="","",COUNT(IF(Inventory!$B$10:$B$1000=$B235,IF(Inventory!$C$10:$C$1000=$C235,IF(Inventory!$D$10:$D$1000=$D235,IF(Inventory!$J$10:$J$1000=frig,IF(Inventory!$P$10:$P$1000=U$9,1)))))))</f>
        <v/>
      </c>
      <c r="V235" s="121" t="str">
        <f t="array" ref="V235">IF($D235="","",COUNT(IF(Inventory!$B$10:$B$1000=$B235,IF(Inventory!$C$10:$C$1000=$C235,IF(Inventory!$D$10:$D$1000=$D235,IF(Inventory!$J$10:$J$1000=frig,IF(Inventory!$P$10:$P$1000=V$9,1)))))))</f>
        <v/>
      </c>
      <c r="W235" s="121" t="str">
        <f t="array" ref="W235">IF($D235="","",COUNT(IF(Inventory!$B$10:$B$1000=$B235,IF(Inventory!$C$10:$C$1000=$C235,IF(Inventory!$D$10:$D$1000=$D235,IF(Inventory!$J$10:$J$1000=frig,IF(Inventory!$P$10:$P$1000=W$9,1)))))))</f>
        <v/>
      </c>
      <c r="X235" s="122" t="str">
        <f t="shared" si="42"/>
        <v/>
      </c>
      <c r="Y235" s="121" t="str">
        <f t="array" ref="Y235">IF($D235="","",COUNT(IF(Inventory!$B$10:$B$1000=$B235,IF(Inventory!$C$10:$C$1000=$C235,IF(Inventory!$D$10:$D$1000=$D235,IF(Inventory!$J$10:$J$1000=freez,1))))))</f>
        <v/>
      </c>
      <c r="Z235" s="121" t="str">
        <f t="array" ref="Z235">IF($D235="","",COUNT(IF(Inventory!$B$10:$B$1000=$B235,IF(Inventory!$C$10:$C$1000=$C235,IF(Inventory!$D$10:$D$1000=$D235,IF(Inventory!$J$10:$J$1000=freez,IF(Inventory!$P$10:$P$1000=Z$9,1)))))))</f>
        <v/>
      </c>
      <c r="AA235" s="121" t="str">
        <f t="array" ref="AA235">IF($D235="","",COUNT(IF(Inventory!$B$10:$B$1000=$B235,IF(Inventory!$C$10:$C$1000=$C235,IF(Inventory!$D$10:$D$1000=$D235,IF(Inventory!$J$10:$J$1000=freez,IF(Inventory!$P$10:$P$1000=AA$9,1)))))))</f>
        <v/>
      </c>
      <c r="AB235" s="121" t="str">
        <f t="array" ref="AB235">IF($D235="","",COUNT(IF(Inventory!$B$10:$B$1000=$B235,IF(Inventory!$C$10:$C$1000=$C235,IF(Inventory!$D$10:$D$1000=$D235,IF(Inventory!$J$10:$J$1000=freez,IF(Inventory!$P$10:$P$1000=AB$9,1)))))))</f>
        <v/>
      </c>
      <c r="AC235" s="121" t="str">
        <f t="array" ref="AC235">IF($D235="","",COUNT(IF(Inventory!$B$10:$B$1000=$B235,IF(Inventory!$C$10:$C$1000=$C235,IF(Inventory!$D$10:$D$1000=$D235,IF(Inventory!$J$10:$J$1000=freez,IF(Inventory!$P$10:$P$1000=AC$9,1)))))))</f>
        <v/>
      </c>
      <c r="AD235" s="121" t="str">
        <f t="array" ref="AD235">IF($D235="","",COUNT(IF(Inventory!$B$10:$B$1000=$B235,IF(Inventory!$C$10:$C$1000=$C235,IF(Inventory!$D$10:$D$1000=$D235,IF(Inventory!$J$10:$J$1000=freez,IF(Inventory!$P$10:$P$1000=AD$9,1)))))))</f>
        <v/>
      </c>
      <c r="AE235" s="122" t="str">
        <f t="shared" si="43"/>
        <v/>
      </c>
      <c r="AF235" s="121" t="str">
        <f t="array" ref="AF235">IF($D235="","",SUM(IF(Inventory!$B$10:$B$1000=$B235,IF(Inventory!$C$10:$C$1000=$C235,IF(Inventory!$D$10:$D$1000=$D235,IF(Inventory!$J$10:$J$1000=frig,Inventory!$AC$10:$AC$1000)))))+SUM(IF(Inventory!$B$10:$B$1000=$B235,IF(Inventory!$C$10:$C$1000=$C235,IF(Inventory!$D$10:$D$1000=$D235,IF(Inventory!$J$10:$J$1000=wicr,Inventory!$AC$10:$AC$1000))))))</f>
        <v/>
      </c>
      <c r="AG235" s="121" t="str">
        <f t="array" ref="AG235">IF($D235="","",SUM(IF(Inventory!$B$10:$B$1000=$B235,IF(Inventory!$C$10:$C$1000=$C235,IF(Inventory!$D$10:$D$1000=$D235,IF(Inventory!$J$10:$J$1000=frig,IF(Inventory!$P$10:$P$1000=AG$9,Inventory!$AC$10:$AC$1000))))))+SUM(IF(Inventory!$B$10:$B$1000=$B235,IF(Inventory!$C$10:$C$1000=$C235,IF(Inventory!$D$10:$D$1000=$D235,IF(Inventory!$J$10:$J$1000=wicr,IF(Inventory!$P$10:$P$1000=AG$9,Inventory!$AC$10:$AC$1000)))))))</f>
        <v/>
      </c>
      <c r="AH235" s="121" t="str">
        <f t="array" ref="AH235">IF($D235="","",SUM(IF(Inventory!$B$10:$B$1000=$B235,IF(Inventory!$C$10:$C$1000=$C235,IF(Inventory!$D$10:$D$1000=$D235,IF(Inventory!$J$10:$J$1000=frig,IF(Inventory!$P$10:$P$1000=AH$9,Inventory!$AC$10:$AC$1000))))))+SUM(IF(Inventory!$B$10:$B$1000=$B235,IF(Inventory!$C$10:$C$1000=$C235,IF(Inventory!$D$10:$D$1000=$D235,IF(Inventory!$J$10:$J$1000=wicr,IF(Inventory!$P$10:$P$1000=AH$9,Inventory!$AC$10:$AC$1000)))))))</f>
        <v/>
      </c>
      <c r="AI235" s="121" t="str">
        <f t="array" ref="AI235">IF($D235="","",SUM(IF(Inventory!$B$10:$B$1000=$B235,IF(Inventory!$C$10:$C$1000=$C235,IF(Inventory!$D$10:$D$1000=$D235,IF(Inventory!$J$10:$J$1000=frig,IF(Inventory!$P$10:$P$1000=AI$9,Inventory!$AC$10:$AC$1000))))))+SUM(IF(Inventory!$B$10:$B$1000=$B235,IF(Inventory!$C$10:$C$1000=$C235,IF(Inventory!$D$10:$D$1000=$D235,IF(Inventory!$J$10:$J$1000=wicr,IF(Inventory!$P$10:$P$1000=AI$9,Inventory!$AC$10:$AC$1000)))))))</f>
        <v/>
      </c>
      <c r="AJ235" s="121" t="str">
        <f t="array" ref="AJ235">IF($D235="","",SUM(IF(Inventory!$B$10:$B$1000=$B235,IF(Inventory!$C$10:$C$1000=$C235,IF(Inventory!$D$10:$D$1000=$D235,IF(Inventory!$J$10:$J$1000=frig,IF(Inventory!$P$10:$P$1000=AJ$9,Inventory!$AC$10:$AC$1000))))))+SUM(IF(Inventory!$B$10:$B$1000=$B235,IF(Inventory!$C$10:$C$1000=$C235,IF(Inventory!$D$10:$D$1000=$D235,IF(Inventory!$J$10:$J$1000=wicr,IF(Inventory!$P$10:$P$1000=AJ$9,Inventory!$AC$10:$AC$1000)))))))</f>
        <v/>
      </c>
      <c r="AK235" s="121" t="str">
        <f t="array" ref="AK235">IF($D235="","",SUM(IF(Inventory!$B$10:$B$1000=$B235,IF(Inventory!$C$10:$C$1000=$C235,IF(Inventory!$D$10:$D$1000=$D235,IF(Inventory!$J$10:$J$1000=frig,IF(Inventory!$P$10:$P$1000=AK$9,Inventory!$AC$10:$AC$1000))))))+SUM(IF(Inventory!$B$10:$B$1000=$B235,IF(Inventory!$C$10:$C$1000=$C235,IF(Inventory!$D$10:$D$1000=$D235,IF(Inventory!$J$10:$J$1000=wicr,IF(Inventory!$P$10:$P$1000=AK$9,Inventory!$AC$10:$AC$1000)))))))</f>
        <v/>
      </c>
      <c r="AL235" s="123" t="str">
        <f t="shared" si="44"/>
        <v/>
      </c>
      <c r="AM235" s="121" t="str">
        <f t="array" ref="AM235">IF($D235="","",SUM(IF(Inventory!$B$10:$B$1000=$B235,IF(Inventory!$C$10:$C$1000=$C235,IF(Inventory!$D$10:$D$1000=$D235,IF(Inventory!$J$10:$J$1000=freez,Inventory!$AD$10:$AD$1000)))))+SUM(IF(Inventory!$B$10:$B$1000=$B235,IF(Inventory!$C$10:$C$1000=$C235,IF(Inventory!$D$10:$D$1000=$D235,IF(Inventory!$J$10:$J$1000=wifr,Inventory!$AD$10:$AD$1000))))))</f>
        <v/>
      </c>
      <c r="AN235" s="121" t="str">
        <f t="array" ref="AN235">IF($D235="","",SUM(IF(Inventory!$B$10:$B$1000=$B235,IF(Inventory!$C$10:$C$1000=$C235,IF(Inventory!$D$10:$D$1000=$D235,IF(Inventory!$J$10:$J$1000=freez,IF(Inventory!$P$10:$P$1000=AN$9,Inventory!$AD$10:$AD$1000))))))+SUM(IF(Inventory!$B$10:$B$1000=$B235,IF(Inventory!$C$10:$C$1000=$C235,IF(Inventory!$D$10:$D$1000=$D235,IF(Inventory!$J$10:$J$1000=wifr,IF(Inventory!$P$10:$P$1000=AN$9,Inventory!$AD$10:$AD$1000)))))))</f>
        <v/>
      </c>
      <c r="AO235" s="121" t="str">
        <f t="array" ref="AO235">IF($D235="","",SUM(IF(Inventory!$B$10:$B$1000=$B235,IF(Inventory!$C$10:$C$1000=$C235,IF(Inventory!$D$10:$D$1000=$D235,IF(Inventory!$J$10:$J$1000=freez,IF(Inventory!$P$10:$P$1000=AO$9,Inventory!$AD$10:$AD$1000))))))+SUM(IF(Inventory!$B$10:$B$1000=$B235,IF(Inventory!$C$10:$C$1000=$C235,IF(Inventory!$D$10:$D$1000=$D235,IF(Inventory!$J$10:$J$1000=wifr,IF(Inventory!$P$10:$P$1000=AO$9,Inventory!$AD$10:$AD$1000)))))))</f>
        <v/>
      </c>
      <c r="AP235" s="121" t="str">
        <f t="array" ref="AP235">IF($D235="","",SUM(IF(Inventory!$B$10:$B$1000=$B235,IF(Inventory!$C$10:$C$1000=$C235,IF(Inventory!$D$10:$D$1000=$D235,IF(Inventory!$J$10:$J$1000=freez,IF(Inventory!$P$10:$P$1000=AP$9,Inventory!$AD$10:$AD$1000))))))+SUM(IF(Inventory!$B$10:$B$1000=$B235,IF(Inventory!$C$10:$C$1000=$C235,IF(Inventory!$D$10:$D$1000=$D235,IF(Inventory!$J$10:$J$1000=wifr,IF(Inventory!$P$10:$P$1000=AP$9,Inventory!$AD$10:$AD$1000)))))))</f>
        <v/>
      </c>
      <c r="AQ235" s="121" t="str">
        <f t="array" ref="AQ235">IF($D235="","",SUM(IF(Inventory!$B$10:$B$1000=$B235,IF(Inventory!$C$10:$C$1000=$C235,IF(Inventory!$D$10:$D$1000=$D235,IF(Inventory!$J$10:$J$1000=freez,IF(Inventory!$P$10:$P$1000=AQ$9,Inventory!$AD$10:$AD$1000))))))+SUM(IF(Inventory!$B$10:$B$1000=$B235,IF(Inventory!$C$10:$C$1000=$C235,IF(Inventory!$D$10:$D$1000=$D235,IF(Inventory!$J$10:$J$1000=wifr,IF(Inventory!$P$10:$P$1000=AQ$9,Inventory!$AD$10:$AD$1000)))))))</f>
        <v/>
      </c>
      <c r="AR235" s="121" t="str">
        <f t="array" ref="AR235">IF($D235="","",SUM(IF(Inventory!$B$10:$B$1000=$B235,IF(Inventory!$C$10:$C$1000=$C235,IF(Inventory!$D$10:$D$1000=$D235,IF(Inventory!$J$10:$J$1000=freez,IF(Inventory!$P$10:$P$1000=AR$9,Inventory!$AD$10:$AD$1000))))))+SUM(IF(Inventory!$B$10:$B$1000=$B235,IF(Inventory!$C$10:$C$1000=$C235,IF(Inventory!$D$10:$D$1000=$D235,IF(Inventory!$J$10:$J$1000=wifr,IF(Inventory!$P$10:$P$1000=AR$9,Inventory!$AD$10:$AD$1000)))))))</f>
        <v/>
      </c>
      <c r="AS235" s="124" t="str">
        <f t="shared" si="45"/>
        <v/>
      </c>
      <c r="AU235" s="352"/>
      <c r="AV235" s="352"/>
      <c r="AX235" s="125">
        <f>IF($C235="",0,Prog!$H233*AX$6*($AU235+$AV235)/12000)</f>
        <v>0</v>
      </c>
      <c r="AY235" s="125">
        <f>IF($C235="",0,Prog!$H233*AY$6*($AU235+$AV235)/12000)</f>
        <v>0</v>
      </c>
      <c r="AZ235" s="121"/>
    </row>
    <row r="236" spans="1:52" ht="16.5" x14ac:dyDescent="0.3">
      <c r="A236" s="279" t="str">
        <f>IF(Prog!B234="","",Prog!B234)</f>
        <v/>
      </c>
      <c r="B236" s="279" t="str">
        <f>IF(Prog!C234="","",Prog!C234)</f>
        <v/>
      </c>
      <c r="C236" s="279" t="str">
        <f>IF(Prog!D234="","",Prog!D234)</f>
        <v/>
      </c>
      <c r="D236" s="120"/>
      <c r="E236" s="121" t="str">
        <f t="array" ref="E236">IF($D236="","",COUNT(IF(Inventory!$B$10:$B$1000=$B236,IF(Inventory!$C$10:$C$1000=$C236,IF(Inventory!$D$10:$D$1000=$D236,IF(Inventory!$P$10:$P$1000=E$9,1))))))</f>
        <v/>
      </c>
      <c r="F236" s="121" t="str">
        <f t="array" ref="F236">IF($D236="","",COUNT(IF(Inventory!$B$10:$B$1000=$B236,IF(Inventory!$C$10:$C$1000=$C236,IF(Inventory!$D$10:$D$1000=$D236,IF(Inventory!$P$10:$P$1000=F$9,1))))))</f>
        <v/>
      </c>
      <c r="G236" s="121" t="str">
        <f t="array" ref="G236">IF($D236="","",COUNT(IF(Inventory!$B$10:$B$1000=$B236,IF(Inventory!$C$10:$C$1000=$C236,IF(Inventory!$D$10:$D$1000=$D236,IF(Inventory!$P$10:$P$1000=G$9,1))))))</f>
        <v/>
      </c>
      <c r="H236" s="121" t="str">
        <f t="array" ref="H236">IF($D236="","",COUNT(IF(Inventory!$B$10:$B$1000=$B236,IF(Inventory!$C$10:$C$1000=$C236,IF(Inventory!$D$10:$D$1000=$D236,IF(Inventory!$P$10:$P$1000=H$9,1))))))</f>
        <v/>
      </c>
      <c r="I236" s="121" t="str">
        <f t="array" ref="I236">IF($D236="","",COUNT(IF(Inventory!$B$10:$B$1000=$B236,IF(Inventory!$C$10:$C$1000=$C236,IF(Inventory!$D$10:$D$1000=$D236,IF(Inventory!$P$10:$P$1000=I$9,1))))))</f>
        <v/>
      </c>
      <c r="J236" s="121">
        <f t="shared" si="40"/>
        <v>0</v>
      </c>
      <c r="K236" s="121" t="str">
        <f t="array" ref="K236">IF($D236="","",COUNT(IF(Inventory!$B$10:$B$1000=$B236,IF(Inventory!$C$10:$C$1000=$C236,IF(Inventory!$D$10:$D$1000=$D236,IF(Inventory!$J$10:$J$1000=wicr,1)))))+COUNT(IF(Inventory!$B$10:$B$1000=$B236,IF(Inventory!$C$10:$C$1000=$C236,IF(Inventory!$D$10:$D$1000=$D236,IF(Inventory!$J$10:$J$1000=wifr,1))))))</f>
        <v/>
      </c>
      <c r="L236" s="121" t="str">
        <f t="array" ref="L236">IF($D236="","",COUNT(IF(Inventory!$B$10:$B$1000=$B236,IF(Inventory!$C$10:$C$1000=$C236,IF(Inventory!$D$10:$D$1000=$D236,IF(Inventory!$J$10:$J$1000=wicr,IF(Inventory!$P$10:$P$1000=L$9,1))))))+COUNT(IF(Inventory!$B$10:$B$1000=$B236,IF(Inventory!$C$10:$C$1000=$C236,IF(Inventory!$D$10:$D$1000=$D236,IF(Inventory!$J$10:$J$1000=wifr,IF(Inventory!$P$10:$P$1000=L$9,1)))))))</f>
        <v/>
      </c>
      <c r="M236" s="121" t="str">
        <f t="array" ref="M236">IF($D236="","",COUNT(IF(Inventory!$B$10:$B$1000=$B236,IF(Inventory!$C$10:$C$1000=$C236,IF(Inventory!$D$10:$D$1000=$D236,IF(Inventory!$J$10:$J$1000=wicr,IF(Inventory!$P$10:$P$1000=M$9,1))))))+COUNT(IF(Inventory!$B$10:$B$1000=$B236,IF(Inventory!$C$10:$C$1000=$C236,IF(Inventory!$D$10:$D$1000=$D236,IF(Inventory!$J$10:$J$1000=wifr,IF(Inventory!$P$10:$P$1000=M$9,1)))))))</f>
        <v/>
      </c>
      <c r="N236" s="121" t="str">
        <f t="array" ref="N236">IF($D236="","",COUNT(IF(Inventory!$B$10:$B$1000=$B236,IF(Inventory!$C$10:$C$1000=$C236,IF(Inventory!$D$10:$D$1000=$D236,IF(Inventory!$J$10:$J$1000=wicr,IF(Inventory!$P$10:$P$1000=N$9,1))))))+COUNT(IF(Inventory!$B$10:$B$1000=$B236,IF(Inventory!$C$10:$C$1000=$C236,IF(Inventory!$D$10:$D$1000=$D236,IF(Inventory!$J$10:$J$1000=wifr,IF(Inventory!$P$10:$P$1000=N$9,1)))))))</f>
        <v/>
      </c>
      <c r="O236" s="121" t="str">
        <f t="array" ref="O236">IF($D236="","",COUNT(IF(Inventory!$B$10:$B$1000=$B236,IF(Inventory!$C$10:$C$1000=$C236,IF(Inventory!$D$10:$D$1000=$D236,IF(Inventory!$J$10:$J$1000=wicr,IF(Inventory!$P$10:$P$1000=O$9,1))))))+COUNT(IF(Inventory!$B$10:$B$1000=$B236,IF(Inventory!$C$10:$C$1000=$C236,IF(Inventory!$D$10:$D$1000=$D236,IF(Inventory!$J$10:$J$1000=wifr,IF(Inventory!$P$10:$P$1000=O$9,1)))))))</f>
        <v/>
      </c>
      <c r="P236" s="121" t="str">
        <f t="array" ref="P236">IF($D236="","",COUNT(IF(Inventory!$B$10:$B$1000=$B236,IF(Inventory!$C$10:$C$1000=$C236,IF(Inventory!$D$10:$D$1000=$D236,IF(Inventory!$J$10:$J$1000=wicr,IF(Inventory!$P$10:$P$1000=P$9,1))))))+COUNT(IF(Inventory!$B$10:$B$1000=$B236,IF(Inventory!$C$10:$C$1000=$C236,IF(Inventory!$D$10:$D$1000=$D236,IF(Inventory!$J$10:$J$1000=wifr,IF(Inventory!$P$10:$P$1000=P$9,1)))))))</f>
        <v/>
      </c>
      <c r="Q236" s="122" t="str">
        <f t="shared" si="41"/>
        <v/>
      </c>
      <c r="R236" s="121" t="str">
        <f t="array" ref="R236">IF($D236="","",COUNT(IF(Inventory!$B$10:$B$1000=$B236,IF(Inventory!$C$10:$C$1000=$C236,IF(Inventory!$D$10:$D$1000=$D236,IF(Inventory!$J$10:$J$1000=frig,1))))))</f>
        <v/>
      </c>
      <c r="S236" s="121" t="str">
        <f t="array" ref="S236">IF($D236="","",COUNT(IF(Inventory!$B$10:$B$1000=$B236,IF(Inventory!$C$10:$C$1000=$C236,IF(Inventory!$D$10:$D$1000=$D236,IF(Inventory!$J$10:$J$1000=frig,IF(Inventory!$P$10:$P$1000=S$9,1)))))))</f>
        <v/>
      </c>
      <c r="T236" s="121" t="str">
        <f t="array" ref="T236">IF($D236="","",COUNT(IF(Inventory!$B$10:$B$1000=$B236,IF(Inventory!$C$10:$C$1000=$C236,IF(Inventory!$D$10:$D$1000=$D236,IF(Inventory!$J$10:$J$1000=frig,IF(Inventory!$P$10:$P$1000=T$9,1)))))))</f>
        <v/>
      </c>
      <c r="U236" s="121" t="str">
        <f t="array" ref="U236">IF($D236="","",COUNT(IF(Inventory!$B$10:$B$1000=$B236,IF(Inventory!$C$10:$C$1000=$C236,IF(Inventory!$D$10:$D$1000=$D236,IF(Inventory!$J$10:$J$1000=frig,IF(Inventory!$P$10:$P$1000=U$9,1)))))))</f>
        <v/>
      </c>
      <c r="V236" s="121" t="str">
        <f t="array" ref="V236">IF($D236="","",COUNT(IF(Inventory!$B$10:$B$1000=$B236,IF(Inventory!$C$10:$C$1000=$C236,IF(Inventory!$D$10:$D$1000=$D236,IF(Inventory!$J$10:$J$1000=frig,IF(Inventory!$P$10:$P$1000=V$9,1)))))))</f>
        <v/>
      </c>
      <c r="W236" s="121" t="str">
        <f t="array" ref="W236">IF($D236="","",COUNT(IF(Inventory!$B$10:$B$1000=$B236,IF(Inventory!$C$10:$C$1000=$C236,IF(Inventory!$D$10:$D$1000=$D236,IF(Inventory!$J$10:$J$1000=frig,IF(Inventory!$P$10:$P$1000=W$9,1)))))))</f>
        <v/>
      </c>
      <c r="X236" s="122" t="str">
        <f t="shared" si="42"/>
        <v/>
      </c>
      <c r="Y236" s="121" t="str">
        <f t="array" ref="Y236">IF($D236="","",COUNT(IF(Inventory!$B$10:$B$1000=$B236,IF(Inventory!$C$10:$C$1000=$C236,IF(Inventory!$D$10:$D$1000=$D236,IF(Inventory!$J$10:$J$1000=freez,1))))))</f>
        <v/>
      </c>
      <c r="Z236" s="121" t="str">
        <f t="array" ref="Z236">IF($D236="","",COUNT(IF(Inventory!$B$10:$B$1000=$B236,IF(Inventory!$C$10:$C$1000=$C236,IF(Inventory!$D$10:$D$1000=$D236,IF(Inventory!$J$10:$J$1000=freez,IF(Inventory!$P$10:$P$1000=Z$9,1)))))))</f>
        <v/>
      </c>
      <c r="AA236" s="121" t="str">
        <f t="array" ref="AA236">IF($D236="","",COUNT(IF(Inventory!$B$10:$B$1000=$B236,IF(Inventory!$C$10:$C$1000=$C236,IF(Inventory!$D$10:$D$1000=$D236,IF(Inventory!$J$10:$J$1000=freez,IF(Inventory!$P$10:$P$1000=AA$9,1)))))))</f>
        <v/>
      </c>
      <c r="AB236" s="121" t="str">
        <f t="array" ref="AB236">IF($D236="","",COUNT(IF(Inventory!$B$10:$B$1000=$B236,IF(Inventory!$C$10:$C$1000=$C236,IF(Inventory!$D$10:$D$1000=$D236,IF(Inventory!$J$10:$J$1000=freez,IF(Inventory!$P$10:$P$1000=AB$9,1)))))))</f>
        <v/>
      </c>
      <c r="AC236" s="121" t="str">
        <f t="array" ref="AC236">IF($D236="","",COUNT(IF(Inventory!$B$10:$B$1000=$B236,IF(Inventory!$C$10:$C$1000=$C236,IF(Inventory!$D$10:$D$1000=$D236,IF(Inventory!$J$10:$J$1000=freez,IF(Inventory!$P$10:$P$1000=AC$9,1)))))))</f>
        <v/>
      </c>
      <c r="AD236" s="121" t="str">
        <f t="array" ref="AD236">IF($D236="","",COUNT(IF(Inventory!$B$10:$B$1000=$B236,IF(Inventory!$C$10:$C$1000=$C236,IF(Inventory!$D$10:$D$1000=$D236,IF(Inventory!$J$10:$J$1000=freez,IF(Inventory!$P$10:$P$1000=AD$9,1)))))))</f>
        <v/>
      </c>
      <c r="AE236" s="122" t="str">
        <f t="shared" si="43"/>
        <v/>
      </c>
      <c r="AF236" s="121" t="str">
        <f t="array" ref="AF236">IF($D236="","",SUM(IF(Inventory!$B$10:$B$1000=$B236,IF(Inventory!$C$10:$C$1000=$C236,IF(Inventory!$D$10:$D$1000=$D236,IF(Inventory!$J$10:$J$1000=frig,Inventory!$AC$10:$AC$1000)))))+SUM(IF(Inventory!$B$10:$B$1000=$B236,IF(Inventory!$C$10:$C$1000=$C236,IF(Inventory!$D$10:$D$1000=$D236,IF(Inventory!$J$10:$J$1000=wicr,Inventory!$AC$10:$AC$1000))))))</f>
        <v/>
      </c>
      <c r="AG236" s="121" t="str">
        <f t="array" ref="AG236">IF($D236="","",SUM(IF(Inventory!$B$10:$B$1000=$B236,IF(Inventory!$C$10:$C$1000=$C236,IF(Inventory!$D$10:$D$1000=$D236,IF(Inventory!$J$10:$J$1000=frig,IF(Inventory!$P$10:$P$1000=AG$9,Inventory!$AC$10:$AC$1000))))))+SUM(IF(Inventory!$B$10:$B$1000=$B236,IF(Inventory!$C$10:$C$1000=$C236,IF(Inventory!$D$10:$D$1000=$D236,IF(Inventory!$J$10:$J$1000=wicr,IF(Inventory!$P$10:$P$1000=AG$9,Inventory!$AC$10:$AC$1000)))))))</f>
        <v/>
      </c>
      <c r="AH236" s="121" t="str">
        <f t="array" ref="AH236">IF($D236="","",SUM(IF(Inventory!$B$10:$B$1000=$B236,IF(Inventory!$C$10:$C$1000=$C236,IF(Inventory!$D$10:$D$1000=$D236,IF(Inventory!$J$10:$J$1000=frig,IF(Inventory!$P$10:$P$1000=AH$9,Inventory!$AC$10:$AC$1000))))))+SUM(IF(Inventory!$B$10:$B$1000=$B236,IF(Inventory!$C$10:$C$1000=$C236,IF(Inventory!$D$10:$D$1000=$D236,IF(Inventory!$J$10:$J$1000=wicr,IF(Inventory!$P$10:$P$1000=AH$9,Inventory!$AC$10:$AC$1000)))))))</f>
        <v/>
      </c>
      <c r="AI236" s="121" t="str">
        <f t="array" ref="AI236">IF($D236="","",SUM(IF(Inventory!$B$10:$B$1000=$B236,IF(Inventory!$C$10:$C$1000=$C236,IF(Inventory!$D$10:$D$1000=$D236,IF(Inventory!$J$10:$J$1000=frig,IF(Inventory!$P$10:$P$1000=AI$9,Inventory!$AC$10:$AC$1000))))))+SUM(IF(Inventory!$B$10:$B$1000=$B236,IF(Inventory!$C$10:$C$1000=$C236,IF(Inventory!$D$10:$D$1000=$D236,IF(Inventory!$J$10:$J$1000=wicr,IF(Inventory!$P$10:$P$1000=AI$9,Inventory!$AC$10:$AC$1000)))))))</f>
        <v/>
      </c>
      <c r="AJ236" s="121" t="str">
        <f t="array" ref="AJ236">IF($D236="","",SUM(IF(Inventory!$B$10:$B$1000=$B236,IF(Inventory!$C$10:$C$1000=$C236,IF(Inventory!$D$10:$D$1000=$D236,IF(Inventory!$J$10:$J$1000=frig,IF(Inventory!$P$10:$P$1000=AJ$9,Inventory!$AC$10:$AC$1000))))))+SUM(IF(Inventory!$B$10:$B$1000=$B236,IF(Inventory!$C$10:$C$1000=$C236,IF(Inventory!$D$10:$D$1000=$D236,IF(Inventory!$J$10:$J$1000=wicr,IF(Inventory!$P$10:$P$1000=AJ$9,Inventory!$AC$10:$AC$1000)))))))</f>
        <v/>
      </c>
      <c r="AK236" s="121" t="str">
        <f t="array" ref="AK236">IF($D236="","",SUM(IF(Inventory!$B$10:$B$1000=$B236,IF(Inventory!$C$10:$C$1000=$C236,IF(Inventory!$D$10:$D$1000=$D236,IF(Inventory!$J$10:$J$1000=frig,IF(Inventory!$P$10:$P$1000=AK$9,Inventory!$AC$10:$AC$1000))))))+SUM(IF(Inventory!$B$10:$B$1000=$B236,IF(Inventory!$C$10:$C$1000=$C236,IF(Inventory!$D$10:$D$1000=$D236,IF(Inventory!$J$10:$J$1000=wicr,IF(Inventory!$P$10:$P$1000=AK$9,Inventory!$AC$10:$AC$1000)))))))</f>
        <v/>
      </c>
      <c r="AL236" s="123" t="str">
        <f t="shared" si="44"/>
        <v/>
      </c>
      <c r="AM236" s="121" t="str">
        <f t="array" ref="AM236">IF($D236="","",SUM(IF(Inventory!$B$10:$B$1000=$B236,IF(Inventory!$C$10:$C$1000=$C236,IF(Inventory!$D$10:$D$1000=$D236,IF(Inventory!$J$10:$J$1000=freez,Inventory!$AD$10:$AD$1000)))))+SUM(IF(Inventory!$B$10:$B$1000=$B236,IF(Inventory!$C$10:$C$1000=$C236,IF(Inventory!$D$10:$D$1000=$D236,IF(Inventory!$J$10:$J$1000=wifr,Inventory!$AD$10:$AD$1000))))))</f>
        <v/>
      </c>
      <c r="AN236" s="121" t="str">
        <f t="array" ref="AN236">IF($D236="","",SUM(IF(Inventory!$B$10:$B$1000=$B236,IF(Inventory!$C$10:$C$1000=$C236,IF(Inventory!$D$10:$D$1000=$D236,IF(Inventory!$J$10:$J$1000=freez,IF(Inventory!$P$10:$P$1000=AN$9,Inventory!$AD$10:$AD$1000))))))+SUM(IF(Inventory!$B$10:$B$1000=$B236,IF(Inventory!$C$10:$C$1000=$C236,IF(Inventory!$D$10:$D$1000=$D236,IF(Inventory!$J$10:$J$1000=wifr,IF(Inventory!$P$10:$P$1000=AN$9,Inventory!$AD$10:$AD$1000)))))))</f>
        <v/>
      </c>
      <c r="AO236" s="121" t="str">
        <f t="array" ref="AO236">IF($D236="","",SUM(IF(Inventory!$B$10:$B$1000=$B236,IF(Inventory!$C$10:$C$1000=$C236,IF(Inventory!$D$10:$D$1000=$D236,IF(Inventory!$J$10:$J$1000=freez,IF(Inventory!$P$10:$P$1000=AO$9,Inventory!$AD$10:$AD$1000))))))+SUM(IF(Inventory!$B$10:$B$1000=$B236,IF(Inventory!$C$10:$C$1000=$C236,IF(Inventory!$D$10:$D$1000=$D236,IF(Inventory!$J$10:$J$1000=wifr,IF(Inventory!$P$10:$P$1000=AO$9,Inventory!$AD$10:$AD$1000)))))))</f>
        <v/>
      </c>
      <c r="AP236" s="121" t="str">
        <f t="array" ref="AP236">IF($D236="","",SUM(IF(Inventory!$B$10:$B$1000=$B236,IF(Inventory!$C$10:$C$1000=$C236,IF(Inventory!$D$10:$D$1000=$D236,IF(Inventory!$J$10:$J$1000=freez,IF(Inventory!$P$10:$P$1000=AP$9,Inventory!$AD$10:$AD$1000))))))+SUM(IF(Inventory!$B$10:$B$1000=$B236,IF(Inventory!$C$10:$C$1000=$C236,IF(Inventory!$D$10:$D$1000=$D236,IF(Inventory!$J$10:$J$1000=wifr,IF(Inventory!$P$10:$P$1000=AP$9,Inventory!$AD$10:$AD$1000)))))))</f>
        <v/>
      </c>
      <c r="AQ236" s="121" t="str">
        <f t="array" ref="AQ236">IF($D236="","",SUM(IF(Inventory!$B$10:$B$1000=$B236,IF(Inventory!$C$10:$C$1000=$C236,IF(Inventory!$D$10:$D$1000=$D236,IF(Inventory!$J$10:$J$1000=freez,IF(Inventory!$P$10:$P$1000=AQ$9,Inventory!$AD$10:$AD$1000))))))+SUM(IF(Inventory!$B$10:$B$1000=$B236,IF(Inventory!$C$10:$C$1000=$C236,IF(Inventory!$D$10:$D$1000=$D236,IF(Inventory!$J$10:$J$1000=wifr,IF(Inventory!$P$10:$P$1000=AQ$9,Inventory!$AD$10:$AD$1000)))))))</f>
        <v/>
      </c>
      <c r="AR236" s="121" t="str">
        <f t="array" ref="AR236">IF($D236="","",SUM(IF(Inventory!$B$10:$B$1000=$B236,IF(Inventory!$C$10:$C$1000=$C236,IF(Inventory!$D$10:$D$1000=$D236,IF(Inventory!$J$10:$J$1000=freez,IF(Inventory!$P$10:$P$1000=AR$9,Inventory!$AD$10:$AD$1000))))))+SUM(IF(Inventory!$B$10:$B$1000=$B236,IF(Inventory!$C$10:$C$1000=$C236,IF(Inventory!$D$10:$D$1000=$D236,IF(Inventory!$J$10:$J$1000=wifr,IF(Inventory!$P$10:$P$1000=AR$9,Inventory!$AD$10:$AD$1000)))))))</f>
        <v/>
      </c>
      <c r="AS236" s="124" t="str">
        <f t="shared" si="45"/>
        <v/>
      </c>
      <c r="AU236" s="352"/>
      <c r="AV236" s="352"/>
      <c r="AX236" s="125">
        <f>IF($C236="",0,Prog!$H234*AX$6*($AU236+$AV236)/12000)</f>
        <v>0</v>
      </c>
      <c r="AY236" s="125">
        <f>IF($C236="",0,Prog!$H234*AY$6*($AU236+$AV236)/12000)</f>
        <v>0</v>
      </c>
      <c r="AZ236" s="121"/>
    </row>
    <row r="237" spans="1:52" ht="16.5" x14ac:dyDescent="0.3">
      <c r="A237" s="279" t="str">
        <f>IF(Prog!B235="","",Prog!B235)</f>
        <v/>
      </c>
      <c r="B237" s="279" t="str">
        <f>IF(Prog!C235="","",Prog!C235)</f>
        <v/>
      </c>
      <c r="C237" s="279" t="str">
        <f>IF(Prog!D235="","",Prog!D235)</f>
        <v/>
      </c>
      <c r="D237" s="120"/>
      <c r="E237" s="121" t="str">
        <f t="array" ref="E237">IF($D237="","",COUNT(IF(Inventory!$B$10:$B$1000=$B237,IF(Inventory!$C$10:$C$1000=$C237,IF(Inventory!$D$10:$D$1000=$D237,IF(Inventory!$P$10:$P$1000=E$9,1))))))</f>
        <v/>
      </c>
      <c r="F237" s="121" t="str">
        <f t="array" ref="F237">IF($D237="","",COUNT(IF(Inventory!$B$10:$B$1000=$B237,IF(Inventory!$C$10:$C$1000=$C237,IF(Inventory!$D$10:$D$1000=$D237,IF(Inventory!$P$10:$P$1000=F$9,1))))))</f>
        <v/>
      </c>
      <c r="G237" s="121" t="str">
        <f t="array" ref="G237">IF($D237="","",COUNT(IF(Inventory!$B$10:$B$1000=$B237,IF(Inventory!$C$10:$C$1000=$C237,IF(Inventory!$D$10:$D$1000=$D237,IF(Inventory!$P$10:$P$1000=G$9,1))))))</f>
        <v/>
      </c>
      <c r="H237" s="121" t="str">
        <f t="array" ref="H237">IF($D237="","",COUNT(IF(Inventory!$B$10:$B$1000=$B237,IF(Inventory!$C$10:$C$1000=$C237,IF(Inventory!$D$10:$D$1000=$D237,IF(Inventory!$P$10:$P$1000=H$9,1))))))</f>
        <v/>
      </c>
      <c r="I237" s="121" t="str">
        <f t="array" ref="I237">IF($D237="","",COUNT(IF(Inventory!$B$10:$B$1000=$B237,IF(Inventory!$C$10:$C$1000=$C237,IF(Inventory!$D$10:$D$1000=$D237,IF(Inventory!$P$10:$P$1000=I$9,1))))))</f>
        <v/>
      </c>
      <c r="J237" s="121">
        <f t="shared" si="40"/>
        <v>0</v>
      </c>
      <c r="K237" s="121" t="str">
        <f t="array" ref="K237">IF($D237="","",COUNT(IF(Inventory!$B$10:$B$1000=$B237,IF(Inventory!$C$10:$C$1000=$C237,IF(Inventory!$D$10:$D$1000=$D237,IF(Inventory!$J$10:$J$1000=wicr,1)))))+COUNT(IF(Inventory!$B$10:$B$1000=$B237,IF(Inventory!$C$10:$C$1000=$C237,IF(Inventory!$D$10:$D$1000=$D237,IF(Inventory!$J$10:$J$1000=wifr,1))))))</f>
        <v/>
      </c>
      <c r="L237" s="121" t="str">
        <f t="array" ref="L237">IF($D237="","",COUNT(IF(Inventory!$B$10:$B$1000=$B237,IF(Inventory!$C$10:$C$1000=$C237,IF(Inventory!$D$10:$D$1000=$D237,IF(Inventory!$J$10:$J$1000=wicr,IF(Inventory!$P$10:$P$1000=L$9,1))))))+COUNT(IF(Inventory!$B$10:$B$1000=$B237,IF(Inventory!$C$10:$C$1000=$C237,IF(Inventory!$D$10:$D$1000=$D237,IF(Inventory!$J$10:$J$1000=wifr,IF(Inventory!$P$10:$P$1000=L$9,1)))))))</f>
        <v/>
      </c>
      <c r="M237" s="121" t="str">
        <f t="array" ref="M237">IF($D237="","",COUNT(IF(Inventory!$B$10:$B$1000=$B237,IF(Inventory!$C$10:$C$1000=$C237,IF(Inventory!$D$10:$D$1000=$D237,IF(Inventory!$J$10:$J$1000=wicr,IF(Inventory!$P$10:$P$1000=M$9,1))))))+COUNT(IF(Inventory!$B$10:$B$1000=$B237,IF(Inventory!$C$10:$C$1000=$C237,IF(Inventory!$D$10:$D$1000=$D237,IF(Inventory!$J$10:$J$1000=wifr,IF(Inventory!$P$10:$P$1000=M$9,1)))))))</f>
        <v/>
      </c>
      <c r="N237" s="121" t="str">
        <f t="array" ref="N237">IF($D237="","",COUNT(IF(Inventory!$B$10:$B$1000=$B237,IF(Inventory!$C$10:$C$1000=$C237,IF(Inventory!$D$10:$D$1000=$D237,IF(Inventory!$J$10:$J$1000=wicr,IF(Inventory!$P$10:$P$1000=N$9,1))))))+COUNT(IF(Inventory!$B$10:$B$1000=$B237,IF(Inventory!$C$10:$C$1000=$C237,IF(Inventory!$D$10:$D$1000=$D237,IF(Inventory!$J$10:$J$1000=wifr,IF(Inventory!$P$10:$P$1000=N$9,1)))))))</f>
        <v/>
      </c>
      <c r="O237" s="121" t="str">
        <f t="array" ref="O237">IF($D237="","",COUNT(IF(Inventory!$B$10:$B$1000=$B237,IF(Inventory!$C$10:$C$1000=$C237,IF(Inventory!$D$10:$D$1000=$D237,IF(Inventory!$J$10:$J$1000=wicr,IF(Inventory!$P$10:$P$1000=O$9,1))))))+COUNT(IF(Inventory!$B$10:$B$1000=$B237,IF(Inventory!$C$10:$C$1000=$C237,IF(Inventory!$D$10:$D$1000=$D237,IF(Inventory!$J$10:$J$1000=wifr,IF(Inventory!$P$10:$P$1000=O$9,1)))))))</f>
        <v/>
      </c>
      <c r="P237" s="121" t="str">
        <f t="array" ref="P237">IF($D237="","",COUNT(IF(Inventory!$B$10:$B$1000=$B237,IF(Inventory!$C$10:$C$1000=$C237,IF(Inventory!$D$10:$D$1000=$D237,IF(Inventory!$J$10:$J$1000=wicr,IF(Inventory!$P$10:$P$1000=P$9,1))))))+COUNT(IF(Inventory!$B$10:$B$1000=$B237,IF(Inventory!$C$10:$C$1000=$C237,IF(Inventory!$D$10:$D$1000=$D237,IF(Inventory!$J$10:$J$1000=wifr,IF(Inventory!$P$10:$P$1000=P$9,1)))))))</f>
        <v/>
      </c>
      <c r="Q237" s="122" t="str">
        <f t="shared" si="41"/>
        <v/>
      </c>
      <c r="R237" s="121" t="str">
        <f t="array" ref="R237">IF($D237="","",COUNT(IF(Inventory!$B$10:$B$1000=$B237,IF(Inventory!$C$10:$C$1000=$C237,IF(Inventory!$D$10:$D$1000=$D237,IF(Inventory!$J$10:$J$1000=frig,1))))))</f>
        <v/>
      </c>
      <c r="S237" s="121" t="str">
        <f t="array" ref="S237">IF($D237="","",COUNT(IF(Inventory!$B$10:$B$1000=$B237,IF(Inventory!$C$10:$C$1000=$C237,IF(Inventory!$D$10:$D$1000=$D237,IF(Inventory!$J$10:$J$1000=frig,IF(Inventory!$P$10:$P$1000=S$9,1)))))))</f>
        <v/>
      </c>
      <c r="T237" s="121" t="str">
        <f t="array" ref="T237">IF($D237="","",COUNT(IF(Inventory!$B$10:$B$1000=$B237,IF(Inventory!$C$10:$C$1000=$C237,IF(Inventory!$D$10:$D$1000=$D237,IF(Inventory!$J$10:$J$1000=frig,IF(Inventory!$P$10:$P$1000=T$9,1)))))))</f>
        <v/>
      </c>
      <c r="U237" s="121" t="str">
        <f t="array" ref="U237">IF($D237="","",COUNT(IF(Inventory!$B$10:$B$1000=$B237,IF(Inventory!$C$10:$C$1000=$C237,IF(Inventory!$D$10:$D$1000=$D237,IF(Inventory!$J$10:$J$1000=frig,IF(Inventory!$P$10:$P$1000=U$9,1)))))))</f>
        <v/>
      </c>
      <c r="V237" s="121" t="str">
        <f t="array" ref="V237">IF($D237="","",COUNT(IF(Inventory!$B$10:$B$1000=$B237,IF(Inventory!$C$10:$C$1000=$C237,IF(Inventory!$D$10:$D$1000=$D237,IF(Inventory!$J$10:$J$1000=frig,IF(Inventory!$P$10:$P$1000=V$9,1)))))))</f>
        <v/>
      </c>
      <c r="W237" s="121" t="str">
        <f t="array" ref="W237">IF($D237="","",COUNT(IF(Inventory!$B$10:$B$1000=$B237,IF(Inventory!$C$10:$C$1000=$C237,IF(Inventory!$D$10:$D$1000=$D237,IF(Inventory!$J$10:$J$1000=frig,IF(Inventory!$P$10:$P$1000=W$9,1)))))))</f>
        <v/>
      </c>
      <c r="X237" s="122" t="str">
        <f t="shared" si="42"/>
        <v/>
      </c>
      <c r="Y237" s="121" t="str">
        <f t="array" ref="Y237">IF($D237="","",COUNT(IF(Inventory!$B$10:$B$1000=$B237,IF(Inventory!$C$10:$C$1000=$C237,IF(Inventory!$D$10:$D$1000=$D237,IF(Inventory!$J$10:$J$1000=freez,1))))))</f>
        <v/>
      </c>
      <c r="Z237" s="121" t="str">
        <f t="array" ref="Z237">IF($D237="","",COUNT(IF(Inventory!$B$10:$B$1000=$B237,IF(Inventory!$C$10:$C$1000=$C237,IF(Inventory!$D$10:$D$1000=$D237,IF(Inventory!$J$10:$J$1000=freez,IF(Inventory!$P$10:$P$1000=Z$9,1)))))))</f>
        <v/>
      </c>
      <c r="AA237" s="121" t="str">
        <f t="array" ref="AA237">IF($D237="","",COUNT(IF(Inventory!$B$10:$B$1000=$B237,IF(Inventory!$C$10:$C$1000=$C237,IF(Inventory!$D$10:$D$1000=$D237,IF(Inventory!$J$10:$J$1000=freez,IF(Inventory!$P$10:$P$1000=AA$9,1)))))))</f>
        <v/>
      </c>
      <c r="AB237" s="121" t="str">
        <f t="array" ref="AB237">IF($D237="","",COUNT(IF(Inventory!$B$10:$B$1000=$B237,IF(Inventory!$C$10:$C$1000=$C237,IF(Inventory!$D$10:$D$1000=$D237,IF(Inventory!$J$10:$J$1000=freez,IF(Inventory!$P$10:$P$1000=AB$9,1)))))))</f>
        <v/>
      </c>
      <c r="AC237" s="121" t="str">
        <f t="array" ref="AC237">IF($D237="","",COUNT(IF(Inventory!$B$10:$B$1000=$B237,IF(Inventory!$C$10:$C$1000=$C237,IF(Inventory!$D$10:$D$1000=$D237,IF(Inventory!$J$10:$J$1000=freez,IF(Inventory!$P$10:$P$1000=AC$9,1)))))))</f>
        <v/>
      </c>
      <c r="AD237" s="121" t="str">
        <f t="array" ref="AD237">IF($D237="","",COUNT(IF(Inventory!$B$10:$B$1000=$B237,IF(Inventory!$C$10:$C$1000=$C237,IF(Inventory!$D$10:$D$1000=$D237,IF(Inventory!$J$10:$J$1000=freez,IF(Inventory!$P$10:$P$1000=AD$9,1)))))))</f>
        <v/>
      </c>
      <c r="AE237" s="122" t="str">
        <f t="shared" si="43"/>
        <v/>
      </c>
      <c r="AF237" s="121" t="str">
        <f t="array" ref="AF237">IF($D237="","",SUM(IF(Inventory!$B$10:$B$1000=$B237,IF(Inventory!$C$10:$C$1000=$C237,IF(Inventory!$D$10:$D$1000=$D237,IF(Inventory!$J$10:$J$1000=frig,Inventory!$AC$10:$AC$1000)))))+SUM(IF(Inventory!$B$10:$B$1000=$B237,IF(Inventory!$C$10:$C$1000=$C237,IF(Inventory!$D$10:$D$1000=$D237,IF(Inventory!$J$10:$J$1000=wicr,Inventory!$AC$10:$AC$1000))))))</f>
        <v/>
      </c>
      <c r="AG237" s="121" t="str">
        <f t="array" ref="AG237">IF($D237="","",SUM(IF(Inventory!$B$10:$B$1000=$B237,IF(Inventory!$C$10:$C$1000=$C237,IF(Inventory!$D$10:$D$1000=$D237,IF(Inventory!$J$10:$J$1000=frig,IF(Inventory!$P$10:$P$1000=AG$9,Inventory!$AC$10:$AC$1000))))))+SUM(IF(Inventory!$B$10:$B$1000=$B237,IF(Inventory!$C$10:$C$1000=$C237,IF(Inventory!$D$10:$D$1000=$D237,IF(Inventory!$J$10:$J$1000=wicr,IF(Inventory!$P$10:$P$1000=AG$9,Inventory!$AC$10:$AC$1000)))))))</f>
        <v/>
      </c>
      <c r="AH237" s="121" t="str">
        <f t="array" ref="AH237">IF($D237="","",SUM(IF(Inventory!$B$10:$B$1000=$B237,IF(Inventory!$C$10:$C$1000=$C237,IF(Inventory!$D$10:$D$1000=$D237,IF(Inventory!$J$10:$J$1000=frig,IF(Inventory!$P$10:$P$1000=AH$9,Inventory!$AC$10:$AC$1000))))))+SUM(IF(Inventory!$B$10:$B$1000=$B237,IF(Inventory!$C$10:$C$1000=$C237,IF(Inventory!$D$10:$D$1000=$D237,IF(Inventory!$J$10:$J$1000=wicr,IF(Inventory!$P$10:$P$1000=AH$9,Inventory!$AC$10:$AC$1000)))))))</f>
        <v/>
      </c>
      <c r="AI237" s="121" t="str">
        <f t="array" ref="AI237">IF($D237="","",SUM(IF(Inventory!$B$10:$B$1000=$B237,IF(Inventory!$C$10:$C$1000=$C237,IF(Inventory!$D$10:$D$1000=$D237,IF(Inventory!$J$10:$J$1000=frig,IF(Inventory!$P$10:$P$1000=AI$9,Inventory!$AC$10:$AC$1000))))))+SUM(IF(Inventory!$B$10:$B$1000=$B237,IF(Inventory!$C$10:$C$1000=$C237,IF(Inventory!$D$10:$D$1000=$D237,IF(Inventory!$J$10:$J$1000=wicr,IF(Inventory!$P$10:$P$1000=AI$9,Inventory!$AC$10:$AC$1000)))))))</f>
        <v/>
      </c>
      <c r="AJ237" s="121" t="str">
        <f t="array" ref="AJ237">IF($D237="","",SUM(IF(Inventory!$B$10:$B$1000=$B237,IF(Inventory!$C$10:$C$1000=$C237,IF(Inventory!$D$10:$D$1000=$D237,IF(Inventory!$J$10:$J$1000=frig,IF(Inventory!$P$10:$P$1000=AJ$9,Inventory!$AC$10:$AC$1000))))))+SUM(IF(Inventory!$B$10:$B$1000=$B237,IF(Inventory!$C$10:$C$1000=$C237,IF(Inventory!$D$10:$D$1000=$D237,IF(Inventory!$J$10:$J$1000=wicr,IF(Inventory!$P$10:$P$1000=AJ$9,Inventory!$AC$10:$AC$1000)))))))</f>
        <v/>
      </c>
      <c r="AK237" s="121" t="str">
        <f t="array" ref="AK237">IF($D237="","",SUM(IF(Inventory!$B$10:$B$1000=$B237,IF(Inventory!$C$10:$C$1000=$C237,IF(Inventory!$D$10:$D$1000=$D237,IF(Inventory!$J$10:$J$1000=frig,IF(Inventory!$P$10:$P$1000=AK$9,Inventory!$AC$10:$AC$1000))))))+SUM(IF(Inventory!$B$10:$B$1000=$B237,IF(Inventory!$C$10:$C$1000=$C237,IF(Inventory!$D$10:$D$1000=$D237,IF(Inventory!$J$10:$J$1000=wicr,IF(Inventory!$P$10:$P$1000=AK$9,Inventory!$AC$10:$AC$1000)))))))</f>
        <v/>
      </c>
      <c r="AL237" s="123" t="str">
        <f t="shared" si="44"/>
        <v/>
      </c>
      <c r="AM237" s="121" t="str">
        <f t="array" ref="AM237">IF($D237="","",SUM(IF(Inventory!$B$10:$B$1000=$B237,IF(Inventory!$C$10:$C$1000=$C237,IF(Inventory!$D$10:$D$1000=$D237,IF(Inventory!$J$10:$J$1000=freez,Inventory!$AD$10:$AD$1000)))))+SUM(IF(Inventory!$B$10:$B$1000=$B237,IF(Inventory!$C$10:$C$1000=$C237,IF(Inventory!$D$10:$D$1000=$D237,IF(Inventory!$J$10:$J$1000=wifr,Inventory!$AD$10:$AD$1000))))))</f>
        <v/>
      </c>
      <c r="AN237" s="121" t="str">
        <f t="array" ref="AN237">IF($D237="","",SUM(IF(Inventory!$B$10:$B$1000=$B237,IF(Inventory!$C$10:$C$1000=$C237,IF(Inventory!$D$10:$D$1000=$D237,IF(Inventory!$J$10:$J$1000=freez,IF(Inventory!$P$10:$P$1000=AN$9,Inventory!$AD$10:$AD$1000))))))+SUM(IF(Inventory!$B$10:$B$1000=$B237,IF(Inventory!$C$10:$C$1000=$C237,IF(Inventory!$D$10:$D$1000=$D237,IF(Inventory!$J$10:$J$1000=wifr,IF(Inventory!$P$10:$P$1000=AN$9,Inventory!$AD$10:$AD$1000)))))))</f>
        <v/>
      </c>
      <c r="AO237" s="121" t="str">
        <f t="array" ref="AO237">IF($D237="","",SUM(IF(Inventory!$B$10:$B$1000=$B237,IF(Inventory!$C$10:$C$1000=$C237,IF(Inventory!$D$10:$D$1000=$D237,IF(Inventory!$J$10:$J$1000=freez,IF(Inventory!$P$10:$P$1000=AO$9,Inventory!$AD$10:$AD$1000))))))+SUM(IF(Inventory!$B$10:$B$1000=$B237,IF(Inventory!$C$10:$C$1000=$C237,IF(Inventory!$D$10:$D$1000=$D237,IF(Inventory!$J$10:$J$1000=wifr,IF(Inventory!$P$10:$P$1000=AO$9,Inventory!$AD$10:$AD$1000)))))))</f>
        <v/>
      </c>
      <c r="AP237" s="121" t="str">
        <f t="array" ref="AP237">IF($D237="","",SUM(IF(Inventory!$B$10:$B$1000=$B237,IF(Inventory!$C$10:$C$1000=$C237,IF(Inventory!$D$10:$D$1000=$D237,IF(Inventory!$J$10:$J$1000=freez,IF(Inventory!$P$10:$P$1000=AP$9,Inventory!$AD$10:$AD$1000))))))+SUM(IF(Inventory!$B$10:$B$1000=$B237,IF(Inventory!$C$10:$C$1000=$C237,IF(Inventory!$D$10:$D$1000=$D237,IF(Inventory!$J$10:$J$1000=wifr,IF(Inventory!$P$10:$P$1000=AP$9,Inventory!$AD$10:$AD$1000)))))))</f>
        <v/>
      </c>
      <c r="AQ237" s="121" t="str">
        <f t="array" ref="AQ237">IF($D237="","",SUM(IF(Inventory!$B$10:$B$1000=$B237,IF(Inventory!$C$10:$C$1000=$C237,IF(Inventory!$D$10:$D$1000=$D237,IF(Inventory!$J$10:$J$1000=freez,IF(Inventory!$P$10:$P$1000=AQ$9,Inventory!$AD$10:$AD$1000))))))+SUM(IF(Inventory!$B$10:$B$1000=$B237,IF(Inventory!$C$10:$C$1000=$C237,IF(Inventory!$D$10:$D$1000=$D237,IF(Inventory!$J$10:$J$1000=wifr,IF(Inventory!$P$10:$P$1000=AQ$9,Inventory!$AD$10:$AD$1000)))))))</f>
        <v/>
      </c>
      <c r="AR237" s="121" t="str">
        <f t="array" ref="AR237">IF($D237="","",SUM(IF(Inventory!$B$10:$B$1000=$B237,IF(Inventory!$C$10:$C$1000=$C237,IF(Inventory!$D$10:$D$1000=$D237,IF(Inventory!$J$10:$J$1000=freez,IF(Inventory!$P$10:$P$1000=AR$9,Inventory!$AD$10:$AD$1000))))))+SUM(IF(Inventory!$B$10:$B$1000=$B237,IF(Inventory!$C$10:$C$1000=$C237,IF(Inventory!$D$10:$D$1000=$D237,IF(Inventory!$J$10:$J$1000=wifr,IF(Inventory!$P$10:$P$1000=AR$9,Inventory!$AD$10:$AD$1000)))))))</f>
        <v/>
      </c>
      <c r="AS237" s="124" t="str">
        <f t="shared" si="45"/>
        <v/>
      </c>
      <c r="AU237" s="352"/>
      <c r="AV237" s="352"/>
      <c r="AX237" s="125">
        <f>IF($C237="",0,Prog!$H235*AX$6*($AU237+$AV237)/12000)</f>
        <v>0</v>
      </c>
      <c r="AY237" s="125">
        <f>IF($C237="",0,Prog!$H235*AY$6*($AU237+$AV237)/12000)</f>
        <v>0</v>
      </c>
      <c r="AZ237" s="121"/>
    </row>
    <row r="238" spans="1:52" ht="16.5" x14ac:dyDescent="0.3">
      <c r="A238" s="279" t="str">
        <f>IF(Prog!B236="","",Prog!B236)</f>
        <v/>
      </c>
      <c r="B238" s="279" t="str">
        <f>IF(Prog!C236="","",Prog!C236)</f>
        <v/>
      </c>
      <c r="C238" s="279" t="str">
        <f>IF(Prog!D236="","",Prog!D236)</f>
        <v/>
      </c>
      <c r="D238" s="120"/>
      <c r="E238" s="121" t="str">
        <f t="array" ref="E238">IF($D238="","",COUNT(IF(Inventory!$B$10:$B$1000=$B238,IF(Inventory!$C$10:$C$1000=$C238,IF(Inventory!$D$10:$D$1000=$D238,IF(Inventory!$P$10:$P$1000=E$9,1))))))</f>
        <v/>
      </c>
      <c r="F238" s="121" t="str">
        <f t="array" ref="F238">IF($D238="","",COUNT(IF(Inventory!$B$10:$B$1000=$B238,IF(Inventory!$C$10:$C$1000=$C238,IF(Inventory!$D$10:$D$1000=$D238,IF(Inventory!$P$10:$P$1000=F$9,1))))))</f>
        <v/>
      </c>
      <c r="G238" s="121" t="str">
        <f t="array" ref="G238">IF($D238="","",COUNT(IF(Inventory!$B$10:$B$1000=$B238,IF(Inventory!$C$10:$C$1000=$C238,IF(Inventory!$D$10:$D$1000=$D238,IF(Inventory!$P$10:$P$1000=G$9,1))))))</f>
        <v/>
      </c>
      <c r="H238" s="121" t="str">
        <f t="array" ref="H238">IF($D238="","",COUNT(IF(Inventory!$B$10:$B$1000=$B238,IF(Inventory!$C$10:$C$1000=$C238,IF(Inventory!$D$10:$D$1000=$D238,IF(Inventory!$P$10:$P$1000=H$9,1))))))</f>
        <v/>
      </c>
      <c r="I238" s="121" t="str">
        <f t="array" ref="I238">IF($D238="","",COUNT(IF(Inventory!$B$10:$B$1000=$B238,IF(Inventory!$C$10:$C$1000=$C238,IF(Inventory!$D$10:$D$1000=$D238,IF(Inventory!$P$10:$P$1000=I$9,1))))))</f>
        <v/>
      </c>
      <c r="J238" s="121">
        <f t="shared" si="40"/>
        <v>0</v>
      </c>
      <c r="K238" s="121" t="str">
        <f t="array" ref="K238">IF($D238="","",COUNT(IF(Inventory!$B$10:$B$1000=$B238,IF(Inventory!$C$10:$C$1000=$C238,IF(Inventory!$D$10:$D$1000=$D238,IF(Inventory!$J$10:$J$1000=wicr,1)))))+COUNT(IF(Inventory!$B$10:$B$1000=$B238,IF(Inventory!$C$10:$C$1000=$C238,IF(Inventory!$D$10:$D$1000=$D238,IF(Inventory!$J$10:$J$1000=wifr,1))))))</f>
        <v/>
      </c>
      <c r="L238" s="121" t="str">
        <f t="array" ref="L238">IF($D238="","",COUNT(IF(Inventory!$B$10:$B$1000=$B238,IF(Inventory!$C$10:$C$1000=$C238,IF(Inventory!$D$10:$D$1000=$D238,IF(Inventory!$J$10:$J$1000=wicr,IF(Inventory!$P$10:$P$1000=L$9,1))))))+COUNT(IF(Inventory!$B$10:$B$1000=$B238,IF(Inventory!$C$10:$C$1000=$C238,IF(Inventory!$D$10:$D$1000=$D238,IF(Inventory!$J$10:$J$1000=wifr,IF(Inventory!$P$10:$P$1000=L$9,1)))))))</f>
        <v/>
      </c>
      <c r="M238" s="121" t="str">
        <f t="array" ref="M238">IF($D238="","",COUNT(IF(Inventory!$B$10:$B$1000=$B238,IF(Inventory!$C$10:$C$1000=$C238,IF(Inventory!$D$10:$D$1000=$D238,IF(Inventory!$J$10:$J$1000=wicr,IF(Inventory!$P$10:$P$1000=M$9,1))))))+COUNT(IF(Inventory!$B$10:$B$1000=$B238,IF(Inventory!$C$10:$C$1000=$C238,IF(Inventory!$D$10:$D$1000=$D238,IF(Inventory!$J$10:$J$1000=wifr,IF(Inventory!$P$10:$P$1000=M$9,1)))))))</f>
        <v/>
      </c>
      <c r="N238" s="121" t="str">
        <f t="array" ref="N238">IF($D238="","",COUNT(IF(Inventory!$B$10:$B$1000=$B238,IF(Inventory!$C$10:$C$1000=$C238,IF(Inventory!$D$10:$D$1000=$D238,IF(Inventory!$J$10:$J$1000=wicr,IF(Inventory!$P$10:$P$1000=N$9,1))))))+COUNT(IF(Inventory!$B$10:$B$1000=$B238,IF(Inventory!$C$10:$C$1000=$C238,IF(Inventory!$D$10:$D$1000=$D238,IF(Inventory!$J$10:$J$1000=wifr,IF(Inventory!$P$10:$P$1000=N$9,1)))))))</f>
        <v/>
      </c>
      <c r="O238" s="121" t="str">
        <f t="array" ref="O238">IF($D238="","",COUNT(IF(Inventory!$B$10:$B$1000=$B238,IF(Inventory!$C$10:$C$1000=$C238,IF(Inventory!$D$10:$D$1000=$D238,IF(Inventory!$J$10:$J$1000=wicr,IF(Inventory!$P$10:$P$1000=O$9,1))))))+COUNT(IF(Inventory!$B$10:$B$1000=$B238,IF(Inventory!$C$10:$C$1000=$C238,IF(Inventory!$D$10:$D$1000=$D238,IF(Inventory!$J$10:$J$1000=wifr,IF(Inventory!$P$10:$P$1000=O$9,1)))))))</f>
        <v/>
      </c>
      <c r="P238" s="121" t="str">
        <f t="array" ref="P238">IF($D238="","",COUNT(IF(Inventory!$B$10:$B$1000=$B238,IF(Inventory!$C$10:$C$1000=$C238,IF(Inventory!$D$10:$D$1000=$D238,IF(Inventory!$J$10:$J$1000=wicr,IF(Inventory!$P$10:$P$1000=P$9,1))))))+COUNT(IF(Inventory!$B$10:$B$1000=$B238,IF(Inventory!$C$10:$C$1000=$C238,IF(Inventory!$D$10:$D$1000=$D238,IF(Inventory!$J$10:$J$1000=wifr,IF(Inventory!$P$10:$P$1000=P$9,1)))))))</f>
        <v/>
      </c>
      <c r="Q238" s="122" t="str">
        <f t="shared" si="41"/>
        <v/>
      </c>
      <c r="R238" s="121" t="str">
        <f t="array" ref="R238">IF($D238="","",COUNT(IF(Inventory!$B$10:$B$1000=$B238,IF(Inventory!$C$10:$C$1000=$C238,IF(Inventory!$D$10:$D$1000=$D238,IF(Inventory!$J$10:$J$1000=frig,1))))))</f>
        <v/>
      </c>
      <c r="S238" s="121" t="str">
        <f t="array" ref="S238">IF($D238="","",COUNT(IF(Inventory!$B$10:$B$1000=$B238,IF(Inventory!$C$10:$C$1000=$C238,IF(Inventory!$D$10:$D$1000=$D238,IF(Inventory!$J$10:$J$1000=frig,IF(Inventory!$P$10:$P$1000=S$9,1)))))))</f>
        <v/>
      </c>
      <c r="T238" s="121" t="str">
        <f t="array" ref="T238">IF($D238="","",COUNT(IF(Inventory!$B$10:$B$1000=$B238,IF(Inventory!$C$10:$C$1000=$C238,IF(Inventory!$D$10:$D$1000=$D238,IF(Inventory!$J$10:$J$1000=frig,IF(Inventory!$P$10:$P$1000=T$9,1)))))))</f>
        <v/>
      </c>
      <c r="U238" s="121" t="str">
        <f t="array" ref="U238">IF($D238="","",COUNT(IF(Inventory!$B$10:$B$1000=$B238,IF(Inventory!$C$10:$C$1000=$C238,IF(Inventory!$D$10:$D$1000=$D238,IF(Inventory!$J$10:$J$1000=frig,IF(Inventory!$P$10:$P$1000=U$9,1)))))))</f>
        <v/>
      </c>
      <c r="V238" s="121" t="str">
        <f t="array" ref="V238">IF($D238="","",COUNT(IF(Inventory!$B$10:$B$1000=$B238,IF(Inventory!$C$10:$C$1000=$C238,IF(Inventory!$D$10:$D$1000=$D238,IF(Inventory!$J$10:$J$1000=frig,IF(Inventory!$P$10:$P$1000=V$9,1)))))))</f>
        <v/>
      </c>
      <c r="W238" s="121" t="str">
        <f t="array" ref="W238">IF($D238="","",COUNT(IF(Inventory!$B$10:$B$1000=$B238,IF(Inventory!$C$10:$C$1000=$C238,IF(Inventory!$D$10:$D$1000=$D238,IF(Inventory!$J$10:$J$1000=frig,IF(Inventory!$P$10:$P$1000=W$9,1)))))))</f>
        <v/>
      </c>
      <c r="X238" s="122" t="str">
        <f t="shared" si="42"/>
        <v/>
      </c>
      <c r="Y238" s="121" t="str">
        <f t="array" ref="Y238">IF($D238="","",COUNT(IF(Inventory!$B$10:$B$1000=$B238,IF(Inventory!$C$10:$C$1000=$C238,IF(Inventory!$D$10:$D$1000=$D238,IF(Inventory!$J$10:$J$1000=freez,1))))))</f>
        <v/>
      </c>
      <c r="Z238" s="121" t="str">
        <f t="array" ref="Z238">IF($D238="","",COUNT(IF(Inventory!$B$10:$B$1000=$B238,IF(Inventory!$C$10:$C$1000=$C238,IF(Inventory!$D$10:$D$1000=$D238,IF(Inventory!$J$10:$J$1000=freez,IF(Inventory!$P$10:$P$1000=Z$9,1)))))))</f>
        <v/>
      </c>
      <c r="AA238" s="121" t="str">
        <f t="array" ref="AA238">IF($D238="","",COUNT(IF(Inventory!$B$10:$B$1000=$B238,IF(Inventory!$C$10:$C$1000=$C238,IF(Inventory!$D$10:$D$1000=$D238,IF(Inventory!$J$10:$J$1000=freez,IF(Inventory!$P$10:$P$1000=AA$9,1)))))))</f>
        <v/>
      </c>
      <c r="AB238" s="121" t="str">
        <f t="array" ref="AB238">IF($D238="","",COUNT(IF(Inventory!$B$10:$B$1000=$B238,IF(Inventory!$C$10:$C$1000=$C238,IF(Inventory!$D$10:$D$1000=$D238,IF(Inventory!$J$10:$J$1000=freez,IF(Inventory!$P$10:$P$1000=AB$9,1)))))))</f>
        <v/>
      </c>
      <c r="AC238" s="121" t="str">
        <f t="array" ref="AC238">IF($D238="","",COUNT(IF(Inventory!$B$10:$B$1000=$B238,IF(Inventory!$C$10:$C$1000=$C238,IF(Inventory!$D$10:$D$1000=$D238,IF(Inventory!$J$10:$J$1000=freez,IF(Inventory!$P$10:$P$1000=AC$9,1)))))))</f>
        <v/>
      </c>
      <c r="AD238" s="121" t="str">
        <f t="array" ref="AD238">IF($D238="","",COUNT(IF(Inventory!$B$10:$B$1000=$B238,IF(Inventory!$C$10:$C$1000=$C238,IF(Inventory!$D$10:$D$1000=$D238,IF(Inventory!$J$10:$J$1000=freez,IF(Inventory!$P$10:$P$1000=AD$9,1)))))))</f>
        <v/>
      </c>
      <c r="AE238" s="122" t="str">
        <f t="shared" si="43"/>
        <v/>
      </c>
      <c r="AF238" s="121" t="str">
        <f t="array" ref="AF238">IF($D238="","",SUM(IF(Inventory!$B$10:$B$1000=$B238,IF(Inventory!$C$10:$C$1000=$C238,IF(Inventory!$D$10:$D$1000=$D238,IF(Inventory!$J$10:$J$1000=frig,Inventory!$AC$10:$AC$1000)))))+SUM(IF(Inventory!$B$10:$B$1000=$B238,IF(Inventory!$C$10:$C$1000=$C238,IF(Inventory!$D$10:$D$1000=$D238,IF(Inventory!$J$10:$J$1000=wicr,Inventory!$AC$10:$AC$1000))))))</f>
        <v/>
      </c>
      <c r="AG238" s="121" t="str">
        <f t="array" ref="AG238">IF($D238="","",SUM(IF(Inventory!$B$10:$B$1000=$B238,IF(Inventory!$C$10:$C$1000=$C238,IF(Inventory!$D$10:$D$1000=$D238,IF(Inventory!$J$10:$J$1000=frig,IF(Inventory!$P$10:$P$1000=AG$9,Inventory!$AC$10:$AC$1000))))))+SUM(IF(Inventory!$B$10:$B$1000=$B238,IF(Inventory!$C$10:$C$1000=$C238,IF(Inventory!$D$10:$D$1000=$D238,IF(Inventory!$J$10:$J$1000=wicr,IF(Inventory!$P$10:$P$1000=AG$9,Inventory!$AC$10:$AC$1000)))))))</f>
        <v/>
      </c>
      <c r="AH238" s="121" t="str">
        <f t="array" ref="AH238">IF($D238="","",SUM(IF(Inventory!$B$10:$B$1000=$B238,IF(Inventory!$C$10:$C$1000=$C238,IF(Inventory!$D$10:$D$1000=$D238,IF(Inventory!$J$10:$J$1000=frig,IF(Inventory!$P$10:$P$1000=AH$9,Inventory!$AC$10:$AC$1000))))))+SUM(IF(Inventory!$B$10:$B$1000=$B238,IF(Inventory!$C$10:$C$1000=$C238,IF(Inventory!$D$10:$D$1000=$D238,IF(Inventory!$J$10:$J$1000=wicr,IF(Inventory!$P$10:$P$1000=AH$9,Inventory!$AC$10:$AC$1000)))))))</f>
        <v/>
      </c>
      <c r="AI238" s="121" t="str">
        <f t="array" ref="AI238">IF($D238="","",SUM(IF(Inventory!$B$10:$B$1000=$B238,IF(Inventory!$C$10:$C$1000=$C238,IF(Inventory!$D$10:$D$1000=$D238,IF(Inventory!$J$10:$J$1000=frig,IF(Inventory!$P$10:$P$1000=AI$9,Inventory!$AC$10:$AC$1000))))))+SUM(IF(Inventory!$B$10:$B$1000=$B238,IF(Inventory!$C$10:$C$1000=$C238,IF(Inventory!$D$10:$D$1000=$D238,IF(Inventory!$J$10:$J$1000=wicr,IF(Inventory!$P$10:$P$1000=AI$9,Inventory!$AC$10:$AC$1000)))))))</f>
        <v/>
      </c>
      <c r="AJ238" s="121" t="str">
        <f t="array" ref="AJ238">IF($D238="","",SUM(IF(Inventory!$B$10:$B$1000=$B238,IF(Inventory!$C$10:$C$1000=$C238,IF(Inventory!$D$10:$D$1000=$D238,IF(Inventory!$J$10:$J$1000=frig,IF(Inventory!$P$10:$P$1000=AJ$9,Inventory!$AC$10:$AC$1000))))))+SUM(IF(Inventory!$B$10:$B$1000=$B238,IF(Inventory!$C$10:$C$1000=$C238,IF(Inventory!$D$10:$D$1000=$D238,IF(Inventory!$J$10:$J$1000=wicr,IF(Inventory!$P$10:$P$1000=AJ$9,Inventory!$AC$10:$AC$1000)))))))</f>
        <v/>
      </c>
      <c r="AK238" s="121" t="str">
        <f t="array" ref="AK238">IF($D238="","",SUM(IF(Inventory!$B$10:$B$1000=$B238,IF(Inventory!$C$10:$C$1000=$C238,IF(Inventory!$D$10:$D$1000=$D238,IF(Inventory!$J$10:$J$1000=frig,IF(Inventory!$P$10:$P$1000=AK$9,Inventory!$AC$10:$AC$1000))))))+SUM(IF(Inventory!$B$10:$B$1000=$B238,IF(Inventory!$C$10:$C$1000=$C238,IF(Inventory!$D$10:$D$1000=$D238,IF(Inventory!$J$10:$J$1000=wicr,IF(Inventory!$P$10:$P$1000=AK$9,Inventory!$AC$10:$AC$1000)))))))</f>
        <v/>
      </c>
      <c r="AL238" s="123" t="str">
        <f t="shared" si="44"/>
        <v/>
      </c>
      <c r="AM238" s="121" t="str">
        <f t="array" ref="AM238">IF($D238="","",SUM(IF(Inventory!$B$10:$B$1000=$B238,IF(Inventory!$C$10:$C$1000=$C238,IF(Inventory!$D$10:$D$1000=$D238,IF(Inventory!$J$10:$J$1000=freez,Inventory!$AD$10:$AD$1000)))))+SUM(IF(Inventory!$B$10:$B$1000=$B238,IF(Inventory!$C$10:$C$1000=$C238,IF(Inventory!$D$10:$D$1000=$D238,IF(Inventory!$J$10:$J$1000=wifr,Inventory!$AD$10:$AD$1000))))))</f>
        <v/>
      </c>
      <c r="AN238" s="121" t="str">
        <f t="array" ref="AN238">IF($D238="","",SUM(IF(Inventory!$B$10:$B$1000=$B238,IF(Inventory!$C$10:$C$1000=$C238,IF(Inventory!$D$10:$D$1000=$D238,IF(Inventory!$J$10:$J$1000=freez,IF(Inventory!$P$10:$P$1000=AN$9,Inventory!$AD$10:$AD$1000))))))+SUM(IF(Inventory!$B$10:$B$1000=$B238,IF(Inventory!$C$10:$C$1000=$C238,IF(Inventory!$D$10:$D$1000=$D238,IF(Inventory!$J$10:$J$1000=wifr,IF(Inventory!$P$10:$P$1000=AN$9,Inventory!$AD$10:$AD$1000)))))))</f>
        <v/>
      </c>
      <c r="AO238" s="121" t="str">
        <f t="array" ref="AO238">IF($D238="","",SUM(IF(Inventory!$B$10:$B$1000=$B238,IF(Inventory!$C$10:$C$1000=$C238,IF(Inventory!$D$10:$D$1000=$D238,IF(Inventory!$J$10:$J$1000=freez,IF(Inventory!$P$10:$P$1000=AO$9,Inventory!$AD$10:$AD$1000))))))+SUM(IF(Inventory!$B$10:$B$1000=$B238,IF(Inventory!$C$10:$C$1000=$C238,IF(Inventory!$D$10:$D$1000=$D238,IF(Inventory!$J$10:$J$1000=wifr,IF(Inventory!$P$10:$P$1000=AO$9,Inventory!$AD$10:$AD$1000)))))))</f>
        <v/>
      </c>
      <c r="AP238" s="121" t="str">
        <f t="array" ref="AP238">IF($D238="","",SUM(IF(Inventory!$B$10:$B$1000=$B238,IF(Inventory!$C$10:$C$1000=$C238,IF(Inventory!$D$10:$D$1000=$D238,IF(Inventory!$J$10:$J$1000=freez,IF(Inventory!$P$10:$P$1000=AP$9,Inventory!$AD$10:$AD$1000))))))+SUM(IF(Inventory!$B$10:$B$1000=$B238,IF(Inventory!$C$10:$C$1000=$C238,IF(Inventory!$D$10:$D$1000=$D238,IF(Inventory!$J$10:$J$1000=wifr,IF(Inventory!$P$10:$P$1000=AP$9,Inventory!$AD$10:$AD$1000)))))))</f>
        <v/>
      </c>
      <c r="AQ238" s="121" t="str">
        <f t="array" ref="AQ238">IF($D238="","",SUM(IF(Inventory!$B$10:$B$1000=$B238,IF(Inventory!$C$10:$C$1000=$C238,IF(Inventory!$D$10:$D$1000=$D238,IF(Inventory!$J$10:$J$1000=freez,IF(Inventory!$P$10:$P$1000=AQ$9,Inventory!$AD$10:$AD$1000))))))+SUM(IF(Inventory!$B$10:$B$1000=$B238,IF(Inventory!$C$10:$C$1000=$C238,IF(Inventory!$D$10:$D$1000=$D238,IF(Inventory!$J$10:$J$1000=wifr,IF(Inventory!$P$10:$P$1000=AQ$9,Inventory!$AD$10:$AD$1000)))))))</f>
        <v/>
      </c>
      <c r="AR238" s="121" t="str">
        <f t="array" ref="AR238">IF($D238="","",SUM(IF(Inventory!$B$10:$B$1000=$B238,IF(Inventory!$C$10:$C$1000=$C238,IF(Inventory!$D$10:$D$1000=$D238,IF(Inventory!$J$10:$J$1000=freez,IF(Inventory!$P$10:$P$1000=AR$9,Inventory!$AD$10:$AD$1000))))))+SUM(IF(Inventory!$B$10:$B$1000=$B238,IF(Inventory!$C$10:$C$1000=$C238,IF(Inventory!$D$10:$D$1000=$D238,IF(Inventory!$J$10:$J$1000=wifr,IF(Inventory!$P$10:$P$1000=AR$9,Inventory!$AD$10:$AD$1000)))))))</f>
        <v/>
      </c>
      <c r="AS238" s="124" t="str">
        <f t="shared" si="45"/>
        <v/>
      </c>
      <c r="AU238" s="352"/>
      <c r="AV238" s="352"/>
      <c r="AX238" s="125">
        <f>IF($C238="",0,Prog!$H236*AX$6*($AU238+$AV238)/12000)</f>
        <v>0</v>
      </c>
      <c r="AY238" s="125">
        <f>IF($C238="",0,Prog!$H236*AY$6*($AU238+$AV238)/12000)</f>
        <v>0</v>
      </c>
      <c r="AZ238" s="121"/>
    </row>
    <row r="239" spans="1:52" ht="16.5" x14ac:dyDescent="0.3">
      <c r="A239" s="279" t="str">
        <f>IF(Prog!B237="","",Prog!B237)</f>
        <v/>
      </c>
      <c r="B239" s="279" t="str">
        <f>IF(Prog!C237="","",Prog!C237)</f>
        <v/>
      </c>
      <c r="C239" s="279" t="str">
        <f>IF(Prog!D237="","",Prog!D237)</f>
        <v/>
      </c>
      <c r="D239" s="120"/>
      <c r="E239" s="121" t="str">
        <f t="array" ref="E239">IF($D239="","",COUNT(IF(Inventory!$B$10:$B$1000=$B239,IF(Inventory!$C$10:$C$1000=$C239,IF(Inventory!$D$10:$D$1000=$D239,IF(Inventory!$P$10:$P$1000=E$9,1))))))</f>
        <v/>
      </c>
      <c r="F239" s="121" t="str">
        <f t="array" ref="F239">IF($D239="","",COUNT(IF(Inventory!$B$10:$B$1000=$B239,IF(Inventory!$C$10:$C$1000=$C239,IF(Inventory!$D$10:$D$1000=$D239,IF(Inventory!$P$10:$P$1000=F$9,1))))))</f>
        <v/>
      </c>
      <c r="G239" s="121" t="str">
        <f t="array" ref="G239">IF($D239="","",COUNT(IF(Inventory!$B$10:$B$1000=$B239,IF(Inventory!$C$10:$C$1000=$C239,IF(Inventory!$D$10:$D$1000=$D239,IF(Inventory!$P$10:$P$1000=G$9,1))))))</f>
        <v/>
      </c>
      <c r="H239" s="121" t="str">
        <f t="array" ref="H239">IF($D239="","",COUNT(IF(Inventory!$B$10:$B$1000=$B239,IF(Inventory!$C$10:$C$1000=$C239,IF(Inventory!$D$10:$D$1000=$D239,IF(Inventory!$P$10:$P$1000=H$9,1))))))</f>
        <v/>
      </c>
      <c r="I239" s="121" t="str">
        <f t="array" ref="I239">IF($D239="","",COUNT(IF(Inventory!$B$10:$B$1000=$B239,IF(Inventory!$C$10:$C$1000=$C239,IF(Inventory!$D$10:$D$1000=$D239,IF(Inventory!$P$10:$P$1000=I$9,1))))))</f>
        <v/>
      </c>
      <c r="J239" s="121">
        <f t="shared" si="40"/>
        <v>0</v>
      </c>
      <c r="K239" s="121" t="str">
        <f t="array" ref="K239">IF($D239="","",COUNT(IF(Inventory!$B$10:$B$1000=$B239,IF(Inventory!$C$10:$C$1000=$C239,IF(Inventory!$D$10:$D$1000=$D239,IF(Inventory!$J$10:$J$1000=wicr,1)))))+COUNT(IF(Inventory!$B$10:$B$1000=$B239,IF(Inventory!$C$10:$C$1000=$C239,IF(Inventory!$D$10:$D$1000=$D239,IF(Inventory!$J$10:$J$1000=wifr,1))))))</f>
        <v/>
      </c>
      <c r="L239" s="121" t="str">
        <f t="array" ref="L239">IF($D239="","",COUNT(IF(Inventory!$B$10:$B$1000=$B239,IF(Inventory!$C$10:$C$1000=$C239,IF(Inventory!$D$10:$D$1000=$D239,IF(Inventory!$J$10:$J$1000=wicr,IF(Inventory!$P$10:$P$1000=L$9,1))))))+COUNT(IF(Inventory!$B$10:$B$1000=$B239,IF(Inventory!$C$10:$C$1000=$C239,IF(Inventory!$D$10:$D$1000=$D239,IF(Inventory!$J$10:$J$1000=wifr,IF(Inventory!$P$10:$P$1000=L$9,1)))))))</f>
        <v/>
      </c>
      <c r="M239" s="121" t="str">
        <f t="array" ref="M239">IF($D239="","",COUNT(IF(Inventory!$B$10:$B$1000=$B239,IF(Inventory!$C$10:$C$1000=$C239,IF(Inventory!$D$10:$D$1000=$D239,IF(Inventory!$J$10:$J$1000=wicr,IF(Inventory!$P$10:$P$1000=M$9,1))))))+COUNT(IF(Inventory!$B$10:$B$1000=$B239,IF(Inventory!$C$10:$C$1000=$C239,IF(Inventory!$D$10:$D$1000=$D239,IF(Inventory!$J$10:$J$1000=wifr,IF(Inventory!$P$10:$P$1000=M$9,1)))))))</f>
        <v/>
      </c>
      <c r="N239" s="121" t="str">
        <f t="array" ref="N239">IF($D239="","",COUNT(IF(Inventory!$B$10:$B$1000=$B239,IF(Inventory!$C$10:$C$1000=$C239,IF(Inventory!$D$10:$D$1000=$D239,IF(Inventory!$J$10:$J$1000=wicr,IF(Inventory!$P$10:$P$1000=N$9,1))))))+COUNT(IF(Inventory!$B$10:$B$1000=$B239,IF(Inventory!$C$10:$C$1000=$C239,IF(Inventory!$D$10:$D$1000=$D239,IF(Inventory!$J$10:$J$1000=wifr,IF(Inventory!$P$10:$P$1000=N$9,1)))))))</f>
        <v/>
      </c>
      <c r="O239" s="121" t="str">
        <f t="array" ref="O239">IF($D239="","",COUNT(IF(Inventory!$B$10:$B$1000=$B239,IF(Inventory!$C$10:$C$1000=$C239,IF(Inventory!$D$10:$D$1000=$D239,IF(Inventory!$J$10:$J$1000=wicr,IF(Inventory!$P$10:$P$1000=O$9,1))))))+COUNT(IF(Inventory!$B$10:$B$1000=$B239,IF(Inventory!$C$10:$C$1000=$C239,IF(Inventory!$D$10:$D$1000=$D239,IF(Inventory!$J$10:$J$1000=wifr,IF(Inventory!$P$10:$P$1000=O$9,1)))))))</f>
        <v/>
      </c>
      <c r="P239" s="121" t="str">
        <f t="array" ref="P239">IF($D239="","",COUNT(IF(Inventory!$B$10:$B$1000=$B239,IF(Inventory!$C$10:$C$1000=$C239,IF(Inventory!$D$10:$D$1000=$D239,IF(Inventory!$J$10:$J$1000=wicr,IF(Inventory!$P$10:$P$1000=P$9,1))))))+COUNT(IF(Inventory!$B$10:$B$1000=$B239,IF(Inventory!$C$10:$C$1000=$C239,IF(Inventory!$D$10:$D$1000=$D239,IF(Inventory!$J$10:$J$1000=wifr,IF(Inventory!$P$10:$P$1000=P$9,1)))))))</f>
        <v/>
      </c>
      <c r="Q239" s="122" t="str">
        <f t="shared" si="41"/>
        <v/>
      </c>
      <c r="R239" s="121" t="str">
        <f t="array" ref="R239">IF($D239="","",COUNT(IF(Inventory!$B$10:$B$1000=$B239,IF(Inventory!$C$10:$C$1000=$C239,IF(Inventory!$D$10:$D$1000=$D239,IF(Inventory!$J$10:$J$1000=frig,1))))))</f>
        <v/>
      </c>
      <c r="S239" s="121" t="str">
        <f t="array" ref="S239">IF($D239="","",COUNT(IF(Inventory!$B$10:$B$1000=$B239,IF(Inventory!$C$10:$C$1000=$C239,IF(Inventory!$D$10:$D$1000=$D239,IF(Inventory!$J$10:$J$1000=frig,IF(Inventory!$P$10:$P$1000=S$9,1)))))))</f>
        <v/>
      </c>
      <c r="T239" s="121" t="str">
        <f t="array" ref="T239">IF($D239="","",COUNT(IF(Inventory!$B$10:$B$1000=$B239,IF(Inventory!$C$10:$C$1000=$C239,IF(Inventory!$D$10:$D$1000=$D239,IF(Inventory!$J$10:$J$1000=frig,IF(Inventory!$P$10:$P$1000=T$9,1)))))))</f>
        <v/>
      </c>
      <c r="U239" s="121" t="str">
        <f t="array" ref="U239">IF($D239="","",COUNT(IF(Inventory!$B$10:$B$1000=$B239,IF(Inventory!$C$10:$C$1000=$C239,IF(Inventory!$D$10:$D$1000=$D239,IF(Inventory!$J$10:$J$1000=frig,IF(Inventory!$P$10:$P$1000=U$9,1)))))))</f>
        <v/>
      </c>
      <c r="V239" s="121" t="str">
        <f t="array" ref="V239">IF($D239="","",COUNT(IF(Inventory!$B$10:$B$1000=$B239,IF(Inventory!$C$10:$C$1000=$C239,IF(Inventory!$D$10:$D$1000=$D239,IF(Inventory!$J$10:$J$1000=frig,IF(Inventory!$P$10:$P$1000=V$9,1)))))))</f>
        <v/>
      </c>
      <c r="W239" s="121" t="str">
        <f t="array" ref="W239">IF($D239="","",COUNT(IF(Inventory!$B$10:$B$1000=$B239,IF(Inventory!$C$10:$C$1000=$C239,IF(Inventory!$D$10:$D$1000=$D239,IF(Inventory!$J$10:$J$1000=frig,IF(Inventory!$P$10:$P$1000=W$9,1)))))))</f>
        <v/>
      </c>
      <c r="X239" s="122" t="str">
        <f t="shared" si="42"/>
        <v/>
      </c>
      <c r="Y239" s="121" t="str">
        <f t="array" ref="Y239">IF($D239="","",COUNT(IF(Inventory!$B$10:$B$1000=$B239,IF(Inventory!$C$10:$C$1000=$C239,IF(Inventory!$D$10:$D$1000=$D239,IF(Inventory!$J$10:$J$1000=freez,1))))))</f>
        <v/>
      </c>
      <c r="Z239" s="121" t="str">
        <f t="array" ref="Z239">IF($D239="","",COUNT(IF(Inventory!$B$10:$B$1000=$B239,IF(Inventory!$C$10:$C$1000=$C239,IF(Inventory!$D$10:$D$1000=$D239,IF(Inventory!$J$10:$J$1000=freez,IF(Inventory!$P$10:$P$1000=Z$9,1)))))))</f>
        <v/>
      </c>
      <c r="AA239" s="121" t="str">
        <f t="array" ref="AA239">IF($D239="","",COUNT(IF(Inventory!$B$10:$B$1000=$B239,IF(Inventory!$C$10:$C$1000=$C239,IF(Inventory!$D$10:$D$1000=$D239,IF(Inventory!$J$10:$J$1000=freez,IF(Inventory!$P$10:$P$1000=AA$9,1)))))))</f>
        <v/>
      </c>
      <c r="AB239" s="121" t="str">
        <f t="array" ref="AB239">IF($D239="","",COUNT(IF(Inventory!$B$10:$B$1000=$B239,IF(Inventory!$C$10:$C$1000=$C239,IF(Inventory!$D$10:$D$1000=$D239,IF(Inventory!$J$10:$J$1000=freez,IF(Inventory!$P$10:$P$1000=AB$9,1)))))))</f>
        <v/>
      </c>
      <c r="AC239" s="121" t="str">
        <f t="array" ref="AC239">IF($D239="","",COUNT(IF(Inventory!$B$10:$B$1000=$B239,IF(Inventory!$C$10:$C$1000=$C239,IF(Inventory!$D$10:$D$1000=$D239,IF(Inventory!$J$10:$J$1000=freez,IF(Inventory!$P$10:$P$1000=AC$9,1)))))))</f>
        <v/>
      </c>
      <c r="AD239" s="121" t="str">
        <f t="array" ref="AD239">IF($D239="","",COUNT(IF(Inventory!$B$10:$B$1000=$B239,IF(Inventory!$C$10:$C$1000=$C239,IF(Inventory!$D$10:$D$1000=$D239,IF(Inventory!$J$10:$J$1000=freez,IF(Inventory!$P$10:$P$1000=AD$9,1)))))))</f>
        <v/>
      </c>
      <c r="AE239" s="122" t="str">
        <f t="shared" si="43"/>
        <v/>
      </c>
      <c r="AF239" s="121" t="str">
        <f t="array" ref="AF239">IF($D239="","",SUM(IF(Inventory!$B$10:$B$1000=$B239,IF(Inventory!$C$10:$C$1000=$C239,IF(Inventory!$D$10:$D$1000=$D239,IF(Inventory!$J$10:$J$1000=frig,Inventory!$AC$10:$AC$1000)))))+SUM(IF(Inventory!$B$10:$B$1000=$B239,IF(Inventory!$C$10:$C$1000=$C239,IF(Inventory!$D$10:$D$1000=$D239,IF(Inventory!$J$10:$J$1000=wicr,Inventory!$AC$10:$AC$1000))))))</f>
        <v/>
      </c>
      <c r="AG239" s="121" t="str">
        <f t="array" ref="AG239">IF($D239="","",SUM(IF(Inventory!$B$10:$B$1000=$B239,IF(Inventory!$C$10:$C$1000=$C239,IF(Inventory!$D$10:$D$1000=$D239,IF(Inventory!$J$10:$J$1000=frig,IF(Inventory!$P$10:$P$1000=AG$9,Inventory!$AC$10:$AC$1000))))))+SUM(IF(Inventory!$B$10:$B$1000=$B239,IF(Inventory!$C$10:$C$1000=$C239,IF(Inventory!$D$10:$D$1000=$D239,IF(Inventory!$J$10:$J$1000=wicr,IF(Inventory!$P$10:$P$1000=AG$9,Inventory!$AC$10:$AC$1000)))))))</f>
        <v/>
      </c>
      <c r="AH239" s="121" t="str">
        <f t="array" ref="AH239">IF($D239="","",SUM(IF(Inventory!$B$10:$B$1000=$B239,IF(Inventory!$C$10:$C$1000=$C239,IF(Inventory!$D$10:$D$1000=$D239,IF(Inventory!$J$10:$J$1000=frig,IF(Inventory!$P$10:$P$1000=AH$9,Inventory!$AC$10:$AC$1000))))))+SUM(IF(Inventory!$B$10:$B$1000=$B239,IF(Inventory!$C$10:$C$1000=$C239,IF(Inventory!$D$10:$D$1000=$D239,IF(Inventory!$J$10:$J$1000=wicr,IF(Inventory!$P$10:$P$1000=AH$9,Inventory!$AC$10:$AC$1000)))))))</f>
        <v/>
      </c>
      <c r="AI239" s="121" t="str">
        <f t="array" ref="AI239">IF($D239="","",SUM(IF(Inventory!$B$10:$B$1000=$B239,IF(Inventory!$C$10:$C$1000=$C239,IF(Inventory!$D$10:$D$1000=$D239,IF(Inventory!$J$10:$J$1000=frig,IF(Inventory!$P$10:$P$1000=AI$9,Inventory!$AC$10:$AC$1000))))))+SUM(IF(Inventory!$B$10:$B$1000=$B239,IF(Inventory!$C$10:$C$1000=$C239,IF(Inventory!$D$10:$D$1000=$D239,IF(Inventory!$J$10:$J$1000=wicr,IF(Inventory!$P$10:$P$1000=AI$9,Inventory!$AC$10:$AC$1000)))))))</f>
        <v/>
      </c>
      <c r="AJ239" s="121" t="str">
        <f t="array" ref="AJ239">IF($D239="","",SUM(IF(Inventory!$B$10:$B$1000=$B239,IF(Inventory!$C$10:$C$1000=$C239,IF(Inventory!$D$10:$D$1000=$D239,IF(Inventory!$J$10:$J$1000=frig,IF(Inventory!$P$10:$P$1000=AJ$9,Inventory!$AC$10:$AC$1000))))))+SUM(IF(Inventory!$B$10:$B$1000=$B239,IF(Inventory!$C$10:$C$1000=$C239,IF(Inventory!$D$10:$D$1000=$D239,IF(Inventory!$J$10:$J$1000=wicr,IF(Inventory!$P$10:$P$1000=AJ$9,Inventory!$AC$10:$AC$1000)))))))</f>
        <v/>
      </c>
      <c r="AK239" s="121" t="str">
        <f t="array" ref="AK239">IF($D239="","",SUM(IF(Inventory!$B$10:$B$1000=$B239,IF(Inventory!$C$10:$C$1000=$C239,IF(Inventory!$D$10:$D$1000=$D239,IF(Inventory!$J$10:$J$1000=frig,IF(Inventory!$P$10:$P$1000=AK$9,Inventory!$AC$10:$AC$1000))))))+SUM(IF(Inventory!$B$10:$B$1000=$B239,IF(Inventory!$C$10:$C$1000=$C239,IF(Inventory!$D$10:$D$1000=$D239,IF(Inventory!$J$10:$J$1000=wicr,IF(Inventory!$P$10:$P$1000=AK$9,Inventory!$AC$10:$AC$1000)))))))</f>
        <v/>
      </c>
      <c r="AL239" s="123" t="str">
        <f t="shared" si="44"/>
        <v/>
      </c>
      <c r="AM239" s="121" t="str">
        <f t="array" ref="AM239">IF($D239="","",SUM(IF(Inventory!$B$10:$B$1000=$B239,IF(Inventory!$C$10:$C$1000=$C239,IF(Inventory!$D$10:$D$1000=$D239,IF(Inventory!$J$10:$J$1000=freez,Inventory!$AD$10:$AD$1000)))))+SUM(IF(Inventory!$B$10:$B$1000=$B239,IF(Inventory!$C$10:$C$1000=$C239,IF(Inventory!$D$10:$D$1000=$D239,IF(Inventory!$J$10:$J$1000=wifr,Inventory!$AD$10:$AD$1000))))))</f>
        <v/>
      </c>
      <c r="AN239" s="121" t="str">
        <f t="array" ref="AN239">IF($D239="","",SUM(IF(Inventory!$B$10:$B$1000=$B239,IF(Inventory!$C$10:$C$1000=$C239,IF(Inventory!$D$10:$D$1000=$D239,IF(Inventory!$J$10:$J$1000=freez,IF(Inventory!$P$10:$P$1000=AN$9,Inventory!$AD$10:$AD$1000))))))+SUM(IF(Inventory!$B$10:$B$1000=$B239,IF(Inventory!$C$10:$C$1000=$C239,IF(Inventory!$D$10:$D$1000=$D239,IF(Inventory!$J$10:$J$1000=wifr,IF(Inventory!$P$10:$P$1000=AN$9,Inventory!$AD$10:$AD$1000)))))))</f>
        <v/>
      </c>
      <c r="AO239" s="121" t="str">
        <f t="array" ref="AO239">IF($D239="","",SUM(IF(Inventory!$B$10:$B$1000=$B239,IF(Inventory!$C$10:$C$1000=$C239,IF(Inventory!$D$10:$D$1000=$D239,IF(Inventory!$J$10:$J$1000=freez,IF(Inventory!$P$10:$P$1000=AO$9,Inventory!$AD$10:$AD$1000))))))+SUM(IF(Inventory!$B$10:$B$1000=$B239,IF(Inventory!$C$10:$C$1000=$C239,IF(Inventory!$D$10:$D$1000=$D239,IF(Inventory!$J$10:$J$1000=wifr,IF(Inventory!$P$10:$P$1000=AO$9,Inventory!$AD$10:$AD$1000)))))))</f>
        <v/>
      </c>
      <c r="AP239" s="121" t="str">
        <f t="array" ref="AP239">IF($D239="","",SUM(IF(Inventory!$B$10:$B$1000=$B239,IF(Inventory!$C$10:$C$1000=$C239,IF(Inventory!$D$10:$D$1000=$D239,IF(Inventory!$J$10:$J$1000=freez,IF(Inventory!$P$10:$P$1000=AP$9,Inventory!$AD$10:$AD$1000))))))+SUM(IF(Inventory!$B$10:$B$1000=$B239,IF(Inventory!$C$10:$C$1000=$C239,IF(Inventory!$D$10:$D$1000=$D239,IF(Inventory!$J$10:$J$1000=wifr,IF(Inventory!$P$10:$P$1000=AP$9,Inventory!$AD$10:$AD$1000)))))))</f>
        <v/>
      </c>
      <c r="AQ239" s="121" t="str">
        <f t="array" ref="AQ239">IF($D239="","",SUM(IF(Inventory!$B$10:$B$1000=$B239,IF(Inventory!$C$10:$C$1000=$C239,IF(Inventory!$D$10:$D$1000=$D239,IF(Inventory!$J$10:$J$1000=freez,IF(Inventory!$P$10:$P$1000=AQ$9,Inventory!$AD$10:$AD$1000))))))+SUM(IF(Inventory!$B$10:$B$1000=$B239,IF(Inventory!$C$10:$C$1000=$C239,IF(Inventory!$D$10:$D$1000=$D239,IF(Inventory!$J$10:$J$1000=wifr,IF(Inventory!$P$10:$P$1000=AQ$9,Inventory!$AD$10:$AD$1000)))))))</f>
        <v/>
      </c>
      <c r="AR239" s="121" t="str">
        <f t="array" ref="AR239">IF($D239="","",SUM(IF(Inventory!$B$10:$B$1000=$B239,IF(Inventory!$C$10:$C$1000=$C239,IF(Inventory!$D$10:$D$1000=$D239,IF(Inventory!$J$10:$J$1000=freez,IF(Inventory!$P$10:$P$1000=AR$9,Inventory!$AD$10:$AD$1000))))))+SUM(IF(Inventory!$B$10:$B$1000=$B239,IF(Inventory!$C$10:$C$1000=$C239,IF(Inventory!$D$10:$D$1000=$D239,IF(Inventory!$J$10:$J$1000=wifr,IF(Inventory!$P$10:$P$1000=AR$9,Inventory!$AD$10:$AD$1000)))))))</f>
        <v/>
      </c>
      <c r="AS239" s="124" t="str">
        <f t="shared" si="45"/>
        <v/>
      </c>
      <c r="AU239" s="352"/>
      <c r="AV239" s="352"/>
      <c r="AX239" s="125">
        <f>IF($C239="",0,Prog!$H237*AX$6*($AU239+$AV239)/12000)</f>
        <v>0</v>
      </c>
      <c r="AY239" s="125">
        <f>IF($C239="",0,Prog!$H237*AY$6*($AU239+$AV239)/12000)</f>
        <v>0</v>
      </c>
      <c r="AZ239" s="121"/>
    </row>
    <row r="240" spans="1:52" ht="16.5" x14ac:dyDescent="0.3">
      <c r="A240" s="279" t="str">
        <f>IF(Prog!B238="","",Prog!B238)</f>
        <v/>
      </c>
      <c r="B240" s="279" t="str">
        <f>IF(Prog!C238="","",Prog!C238)</f>
        <v/>
      </c>
      <c r="C240" s="279" t="str">
        <f>IF(Prog!D238="","",Prog!D238)</f>
        <v/>
      </c>
      <c r="D240" s="120"/>
      <c r="E240" s="121" t="str">
        <f t="array" ref="E240">IF($D240="","",COUNT(IF(Inventory!$B$10:$B$1000=$B240,IF(Inventory!$C$10:$C$1000=$C240,IF(Inventory!$D$10:$D$1000=$D240,IF(Inventory!$P$10:$P$1000=E$9,1))))))</f>
        <v/>
      </c>
      <c r="F240" s="121" t="str">
        <f t="array" ref="F240">IF($D240="","",COUNT(IF(Inventory!$B$10:$B$1000=$B240,IF(Inventory!$C$10:$C$1000=$C240,IF(Inventory!$D$10:$D$1000=$D240,IF(Inventory!$P$10:$P$1000=F$9,1))))))</f>
        <v/>
      </c>
      <c r="G240" s="121" t="str">
        <f t="array" ref="G240">IF($D240="","",COUNT(IF(Inventory!$B$10:$B$1000=$B240,IF(Inventory!$C$10:$C$1000=$C240,IF(Inventory!$D$10:$D$1000=$D240,IF(Inventory!$P$10:$P$1000=G$9,1))))))</f>
        <v/>
      </c>
      <c r="H240" s="121" t="str">
        <f t="array" ref="H240">IF($D240="","",COUNT(IF(Inventory!$B$10:$B$1000=$B240,IF(Inventory!$C$10:$C$1000=$C240,IF(Inventory!$D$10:$D$1000=$D240,IF(Inventory!$P$10:$P$1000=H$9,1))))))</f>
        <v/>
      </c>
      <c r="I240" s="121" t="str">
        <f t="array" ref="I240">IF($D240="","",COUNT(IF(Inventory!$B$10:$B$1000=$B240,IF(Inventory!$C$10:$C$1000=$C240,IF(Inventory!$D$10:$D$1000=$D240,IF(Inventory!$P$10:$P$1000=I$9,1))))))</f>
        <v/>
      </c>
      <c r="J240" s="121">
        <f t="shared" si="40"/>
        <v>0</v>
      </c>
      <c r="K240" s="121" t="str">
        <f t="array" ref="K240">IF($D240="","",COUNT(IF(Inventory!$B$10:$B$1000=$B240,IF(Inventory!$C$10:$C$1000=$C240,IF(Inventory!$D$10:$D$1000=$D240,IF(Inventory!$J$10:$J$1000=wicr,1)))))+COUNT(IF(Inventory!$B$10:$B$1000=$B240,IF(Inventory!$C$10:$C$1000=$C240,IF(Inventory!$D$10:$D$1000=$D240,IF(Inventory!$J$10:$J$1000=wifr,1))))))</f>
        <v/>
      </c>
      <c r="L240" s="121" t="str">
        <f t="array" ref="L240">IF($D240="","",COUNT(IF(Inventory!$B$10:$B$1000=$B240,IF(Inventory!$C$10:$C$1000=$C240,IF(Inventory!$D$10:$D$1000=$D240,IF(Inventory!$J$10:$J$1000=wicr,IF(Inventory!$P$10:$P$1000=L$9,1))))))+COUNT(IF(Inventory!$B$10:$B$1000=$B240,IF(Inventory!$C$10:$C$1000=$C240,IF(Inventory!$D$10:$D$1000=$D240,IF(Inventory!$J$10:$J$1000=wifr,IF(Inventory!$P$10:$P$1000=L$9,1)))))))</f>
        <v/>
      </c>
      <c r="M240" s="121" t="str">
        <f t="array" ref="M240">IF($D240="","",COUNT(IF(Inventory!$B$10:$B$1000=$B240,IF(Inventory!$C$10:$C$1000=$C240,IF(Inventory!$D$10:$D$1000=$D240,IF(Inventory!$J$10:$J$1000=wicr,IF(Inventory!$P$10:$P$1000=M$9,1))))))+COUNT(IF(Inventory!$B$10:$B$1000=$B240,IF(Inventory!$C$10:$C$1000=$C240,IF(Inventory!$D$10:$D$1000=$D240,IF(Inventory!$J$10:$J$1000=wifr,IF(Inventory!$P$10:$P$1000=M$9,1)))))))</f>
        <v/>
      </c>
      <c r="N240" s="121" t="str">
        <f t="array" ref="N240">IF($D240="","",COUNT(IF(Inventory!$B$10:$B$1000=$B240,IF(Inventory!$C$10:$C$1000=$C240,IF(Inventory!$D$10:$D$1000=$D240,IF(Inventory!$J$10:$J$1000=wicr,IF(Inventory!$P$10:$P$1000=N$9,1))))))+COUNT(IF(Inventory!$B$10:$B$1000=$B240,IF(Inventory!$C$10:$C$1000=$C240,IF(Inventory!$D$10:$D$1000=$D240,IF(Inventory!$J$10:$J$1000=wifr,IF(Inventory!$P$10:$P$1000=N$9,1)))))))</f>
        <v/>
      </c>
      <c r="O240" s="121" t="str">
        <f t="array" ref="O240">IF($D240="","",COUNT(IF(Inventory!$B$10:$B$1000=$B240,IF(Inventory!$C$10:$C$1000=$C240,IF(Inventory!$D$10:$D$1000=$D240,IF(Inventory!$J$10:$J$1000=wicr,IF(Inventory!$P$10:$P$1000=O$9,1))))))+COUNT(IF(Inventory!$B$10:$B$1000=$B240,IF(Inventory!$C$10:$C$1000=$C240,IF(Inventory!$D$10:$D$1000=$D240,IF(Inventory!$J$10:$J$1000=wifr,IF(Inventory!$P$10:$P$1000=O$9,1)))))))</f>
        <v/>
      </c>
      <c r="P240" s="121" t="str">
        <f t="array" ref="P240">IF($D240="","",COUNT(IF(Inventory!$B$10:$B$1000=$B240,IF(Inventory!$C$10:$C$1000=$C240,IF(Inventory!$D$10:$D$1000=$D240,IF(Inventory!$J$10:$J$1000=wicr,IF(Inventory!$P$10:$P$1000=P$9,1))))))+COUNT(IF(Inventory!$B$10:$B$1000=$B240,IF(Inventory!$C$10:$C$1000=$C240,IF(Inventory!$D$10:$D$1000=$D240,IF(Inventory!$J$10:$J$1000=wifr,IF(Inventory!$P$10:$P$1000=P$9,1)))))))</f>
        <v/>
      </c>
      <c r="Q240" s="122" t="str">
        <f t="shared" si="41"/>
        <v/>
      </c>
      <c r="R240" s="121" t="str">
        <f t="array" ref="R240">IF($D240="","",COUNT(IF(Inventory!$B$10:$B$1000=$B240,IF(Inventory!$C$10:$C$1000=$C240,IF(Inventory!$D$10:$D$1000=$D240,IF(Inventory!$J$10:$J$1000=frig,1))))))</f>
        <v/>
      </c>
      <c r="S240" s="121" t="str">
        <f t="array" ref="S240">IF($D240="","",COUNT(IF(Inventory!$B$10:$B$1000=$B240,IF(Inventory!$C$10:$C$1000=$C240,IF(Inventory!$D$10:$D$1000=$D240,IF(Inventory!$J$10:$J$1000=frig,IF(Inventory!$P$10:$P$1000=S$9,1)))))))</f>
        <v/>
      </c>
      <c r="T240" s="121" t="str">
        <f t="array" ref="T240">IF($D240="","",COUNT(IF(Inventory!$B$10:$B$1000=$B240,IF(Inventory!$C$10:$C$1000=$C240,IF(Inventory!$D$10:$D$1000=$D240,IF(Inventory!$J$10:$J$1000=frig,IF(Inventory!$P$10:$P$1000=T$9,1)))))))</f>
        <v/>
      </c>
      <c r="U240" s="121" t="str">
        <f t="array" ref="U240">IF($D240="","",COUNT(IF(Inventory!$B$10:$B$1000=$B240,IF(Inventory!$C$10:$C$1000=$C240,IF(Inventory!$D$10:$D$1000=$D240,IF(Inventory!$J$10:$J$1000=frig,IF(Inventory!$P$10:$P$1000=U$9,1)))))))</f>
        <v/>
      </c>
      <c r="V240" s="121" t="str">
        <f t="array" ref="V240">IF($D240="","",COUNT(IF(Inventory!$B$10:$B$1000=$B240,IF(Inventory!$C$10:$C$1000=$C240,IF(Inventory!$D$10:$D$1000=$D240,IF(Inventory!$J$10:$J$1000=frig,IF(Inventory!$P$10:$P$1000=V$9,1)))))))</f>
        <v/>
      </c>
      <c r="W240" s="121" t="str">
        <f t="array" ref="W240">IF($D240="","",COUNT(IF(Inventory!$B$10:$B$1000=$B240,IF(Inventory!$C$10:$C$1000=$C240,IF(Inventory!$D$10:$D$1000=$D240,IF(Inventory!$J$10:$J$1000=frig,IF(Inventory!$P$10:$P$1000=W$9,1)))))))</f>
        <v/>
      </c>
      <c r="X240" s="122" t="str">
        <f t="shared" si="42"/>
        <v/>
      </c>
      <c r="Y240" s="121" t="str">
        <f t="array" ref="Y240">IF($D240="","",COUNT(IF(Inventory!$B$10:$B$1000=$B240,IF(Inventory!$C$10:$C$1000=$C240,IF(Inventory!$D$10:$D$1000=$D240,IF(Inventory!$J$10:$J$1000=freez,1))))))</f>
        <v/>
      </c>
      <c r="Z240" s="121" t="str">
        <f t="array" ref="Z240">IF($D240="","",COUNT(IF(Inventory!$B$10:$B$1000=$B240,IF(Inventory!$C$10:$C$1000=$C240,IF(Inventory!$D$10:$D$1000=$D240,IF(Inventory!$J$10:$J$1000=freez,IF(Inventory!$P$10:$P$1000=Z$9,1)))))))</f>
        <v/>
      </c>
      <c r="AA240" s="121" t="str">
        <f t="array" ref="AA240">IF($D240="","",COUNT(IF(Inventory!$B$10:$B$1000=$B240,IF(Inventory!$C$10:$C$1000=$C240,IF(Inventory!$D$10:$D$1000=$D240,IF(Inventory!$J$10:$J$1000=freez,IF(Inventory!$P$10:$P$1000=AA$9,1)))))))</f>
        <v/>
      </c>
      <c r="AB240" s="121" t="str">
        <f t="array" ref="AB240">IF($D240="","",COUNT(IF(Inventory!$B$10:$B$1000=$B240,IF(Inventory!$C$10:$C$1000=$C240,IF(Inventory!$D$10:$D$1000=$D240,IF(Inventory!$J$10:$J$1000=freez,IF(Inventory!$P$10:$P$1000=AB$9,1)))))))</f>
        <v/>
      </c>
      <c r="AC240" s="121" t="str">
        <f t="array" ref="AC240">IF($D240="","",COUNT(IF(Inventory!$B$10:$B$1000=$B240,IF(Inventory!$C$10:$C$1000=$C240,IF(Inventory!$D$10:$D$1000=$D240,IF(Inventory!$J$10:$J$1000=freez,IF(Inventory!$P$10:$P$1000=AC$9,1)))))))</f>
        <v/>
      </c>
      <c r="AD240" s="121" t="str">
        <f t="array" ref="AD240">IF($D240="","",COUNT(IF(Inventory!$B$10:$B$1000=$B240,IF(Inventory!$C$10:$C$1000=$C240,IF(Inventory!$D$10:$D$1000=$D240,IF(Inventory!$J$10:$J$1000=freez,IF(Inventory!$P$10:$P$1000=AD$9,1)))))))</f>
        <v/>
      </c>
      <c r="AE240" s="122" t="str">
        <f t="shared" si="43"/>
        <v/>
      </c>
      <c r="AF240" s="121" t="str">
        <f t="array" ref="AF240">IF($D240="","",SUM(IF(Inventory!$B$10:$B$1000=$B240,IF(Inventory!$C$10:$C$1000=$C240,IF(Inventory!$D$10:$D$1000=$D240,IF(Inventory!$J$10:$J$1000=frig,Inventory!$AC$10:$AC$1000)))))+SUM(IF(Inventory!$B$10:$B$1000=$B240,IF(Inventory!$C$10:$C$1000=$C240,IF(Inventory!$D$10:$D$1000=$D240,IF(Inventory!$J$10:$J$1000=wicr,Inventory!$AC$10:$AC$1000))))))</f>
        <v/>
      </c>
      <c r="AG240" s="121" t="str">
        <f t="array" ref="AG240">IF($D240="","",SUM(IF(Inventory!$B$10:$B$1000=$B240,IF(Inventory!$C$10:$C$1000=$C240,IF(Inventory!$D$10:$D$1000=$D240,IF(Inventory!$J$10:$J$1000=frig,IF(Inventory!$P$10:$P$1000=AG$9,Inventory!$AC$10:$AC$1000))))))+SUM(IF(Inventory!$B$10:$B$1000=$B240,IF(Inventory!$C$10:$C$1000=$C240,IF(Inventory!$D$10:$D$1000=$D240,IF(Inventory!$J$10:$J$1000=wicr,IF(Inventory!$P$10:$P$1000=AG$9,Inventory!$AC$10:$AC$1000)))))))</f>
        <v/>
      </c>
      <c r="AH240" s="121" t="str">
        <f t="array" ref="AH240">IF($D240="","",SUM(IF(Inventory!$B$10:$B$1000=$B240,IF(Inventory!$C$10:$C$1000=$C240,IF(Inventory!$D$10:$D$1000=$D240,IF(Inventory!$J$10:$J$1000=frig,IF(Inventory!$P$10:$P$1000=AH$9,Inventory!$AC$10:$AC$1000))))))+SUM(IF(Inventory!$B$10:$B$1000=$B240,IF(Inventory!$C$10:$C$1000=$C240,IF(Inventory!$D$10:$D$1000=$D240,IF(Inventory!$J$10:$J$1000=wicr,IF(Inventory!$P$10:$P$1000=AH$9,Inventory!$AC$10:$AC$1000)))))))</f>
        <v/>
      </c>
      <c r="AI240" s="121" t="str">
        <f t="array" ref="AI240">IF($D240="","",SUM(IF(Inventory!$B$10:$B$1000=$B240,IF(Inventory!$C$10:$C$1000=$C240,IF(Inventory!$D$10:$D$1000=$D240,IF(Inventory!$J$10:$J$1000=frig,IF(Inventory!$P$10:$P$1000=AI$9,Inventory!$AC$10:$AC$1000))))))+SUM(IF(Inventory!$B$10:$B$1000=$B240,IF(Inventory!$C$10:$C$1000=$C240,IF(Inventory!$D$10:$D$1000=$D240,IF(Inventory!$J$10:$J$1000=wicr,IF(Inventory!$P$10:$P$1000=AI$9,Inventory!$AC$10:$AC$1000)))))))</f>
        <v/>
      </c>
      <c r="AJ240" s="121" t="str">
        <f t="array" ref="AJ240">IF($D240="","",SUM(IF(Inventory!$B$10:$B$1000=$B240,IF(Inventory!$C$10:$C$1000=$C240,IF(Inventory!$D$10:$D$1000=$D240,IF(Inventory!$J$10:$J$1000=frig,IF(Inventory!$P$10:$P$1000=AJ$9,Inventory!$AC$10:$AC$1000))))))+SUM(IF(Inventory!$B$10:$B$1000=$B240,IF(Inventory!$C$10:$C$1000=$C240,IF(Inventory!$D$10:$D$1000=$D240,IF(Inventory!$J$10:$J$1000=wicr,IF(Inventory!$P$10:$P$1000=AJ$9,Inventory!$AC$10:$AC$1000)))))))</f>
        <v/>
      </c>
      <c r="AK240" s="121" t="str">
        <f t="array" ref="AK240">IF($D240="","",SUM(IF(Inventory!$B$10:$B$1000=$B240,IF(Inventory!$C$10:$C$1000=$C240,IF(Inventory!$D$10:$D$1000=$D240,IF(Inventory!$J$10:$J$1000=frig,IF(Inventory!$P$10:$P$1000=AK$9,Inventory!$AC$10:$AC$1000))))))+SUM(IF(Inventory!$B$10:$B$1000=$B240,IF(Inventory!$C$10:$C$1000=$C240,IF(Inventory!$D$10:$D$1000=$D240,IF(Inventory!$J$10:$J$1000=wicr,IF(Inventory!$P$10:$P$1000=AK$9,Inventory!$AC$10:$AC$1000)))))))</f>
        <v/>
      </c>
      <c r="AL240" s="123" t="str">
        <f t="shared" si="44"/>
        <v/>
      </c>
      <c r="AM240" s="121" t="str">
        <f t="array" ref="AM240">IF($D240="","",SUM(IF(Inventory!$B$10:$B$1000=$B240,IF(Inventory!$C$10:$C$1000=$C240,IF(Inventory!$D$10:$D$1000=$D240,IF(Inventory!$J$10:$J$1000=freez,Inventory!$AD$10:$AD$1000)))))+SUM(IF(Inventory!$B$10:$B$1000=$B240,IF(Inventory!$C$10:$C$1000=$C240,IF(Inventory!$D$10:$D$1000=$D240,IF(Inventory!$J$10:$J$1000=wifr,Inventory!$AD$10:$AD$1000))))))</f>
        <v/>
      </c>
      <c r="AN240" s="121" t="str">
        <f t="array" ref="AN240">IF($D240="","",SUM(IF(Inventory!$B$10:$B$1000=$B240,IF(Inventory!$C$10:$C$1000=$C240,IF(Inventory!$D$10:$D$1000=$D240,IF(Inventory!$J$10:$J$1000=freez,IF(Inventory!$P$10:$P$1000=AN$9,Inventory!$AD$10:$AD$1000))))))+SUM(IF(Inventory!$B$10:$B$1000=$B240,IF(Inventory!$C$10:$C$1000=$C240,IF(Inventory!$D$10:$D$1000=$D240,IF(Inventory!$J$10:$J$1000=wifr,IF(Inventory!$P$10:$P$1000=AN$9,Inventory!$AD$10:$AD$1000)))))))</f>
        <v/>
      </c>
      <c r="AO240" s="121" t="str">
        <f t="array" ref="AO240">IF($D240="","",SUM(IF(Inventory!$B$10:$B$1000=$B240,IF(Inventory!$C$10:$C$1000=$C240,IF(Inventory!$D$10:$D$1000=$D240,IF(Inventory!$J$10:$J$1000=freez,IF(Inventory!$P$10:$P$1000=AO$9,Inventory!$AD$10:$AD$1000))))))+SUM(IF(Inventory!$B$10:$B$1000=$B240,IF(Inventory!$C$10:$C$1000=$C240,IF(Inventory!$D$10:$D$1000=$D240,IF(Inventory!$J$10:$J$1000=wifr,IF(Inventory!$P$10:$P$1000=AO$9,Inventory!$AD$10:$AD$1000)))))))</f>
        <v/>
      </c>
      <c r="AP240" s="121" t="str">
        <f t="array" ref="AP240">IF($D240="","",SUM(IF(Inventory!$B$10:$B$1000=$B240,IF(Inventory!$C$10:$C$1000=$C240,IF(Inventory!$D$10:$D$1000=$D240,IF(Inventory!$J$10:$J$1000=freez,IF(Inventory!$P$10:$P$1000=AP$9,Inventory!$AD$10:$AD$1000))))))+SUM(IF(Inventory!$B$10:$B$1000=$B240,IF(Inventory!$C$10:$C$1000=$C240,IF(Inventory!$D$10:$D$1000=$D240,IF(Inventory!$J$10:$J$1000=wifr,IF(Inventory!$P$10:$P$1000=AP$9,Inventory!$AD$10:$AD$1000)))))))</f>
        <v/>
      </c>
      <c r="AQ240" s="121" t="str">
        <f t="array" ref="AQ240">IF($D240="","",SUM(IF(Inventory!$B$10:$B$1000=$B240,IF(Inventory!$C$10:$C$1000=$C240,IF(Inventory!$D$10:$D$1000=$D240,IF(Inventory!$J$10:$J$1000=freez,IF(Inventory!$P$10:$P$1000=AQ$9,Inventory!$AD$10:$AD$1000))))))+SUM(IF(Inventory!$B$10:$B$1000=$B240,IF(Inventory!$C$10:$C$1000=$C240,IF(Inventory!$D$10:$D$1000=$D240,IF(Inventory!$J$10:$J$1000=wifr,IF(Inventory!$P$10:$P$1000=AQ$9,Inventory!$AD$10:$AD$1000)))))))</f>
        <v/>
      </c>
      <c r="AR240" s="121" t="str">
        <f t="array" ref="AR240">IF($D240="","",SUM(IF(Inventory!$B$10:$B$1000=$B240,IF(Inventory!$C$10:$C$1000=$C240,IF(Inventory!$D$10:$D$1000=$D240,IF(Inventory!$J$10:$J$1000=freez,IF(Inventory!$P$10:$P$1000=AR$9,Inventory!$AD$10:$AD$1000))))))+SUM(IF(Inventory!$B$10:$B$1000=$B240,IF(Inventory!$C$10:$C$1000=$C240,IF(Inventory!$D$10:$D$1000=$D240,IF(Inventory!$J$10:$J$1000=wifr,IF(Inventory!$P$10:$P$1000=AR$9,Inventory!$AD$10:$AD$1000)))))))</f>
        <v/>
      </c>
      <c r="AS240" s="124" t="str">
        <f t="shared" si="45"/>
        <v/>
      </c>
      <c r="AU240" s="352"/>
      <c r="AV240" s="352"/>
      <c r="AX240" s="125">
        <f>IF($C240="",0,Prog!$H238*AX$6*($AU240+$AV240)/12000)</f>
        <v>0</v>
      </c>
      <c r="AY240" s="125">
        <f>IF($C240="",0,Prog!$H238*AY$6*($AU240+$AV240)/12000)</f>
        <v>0</v>
      </c>
      <c r="AZ240" s="121"/>
    </row>
    <row r="241" spans="1:52" ht="16.5" x14ac:dyDescent="0.3">
      <c r="A241" s="279" t="str">
        <f>IF(Prog!B239="","",Prog!B239)</f>
        <v/>
      </c>
      <c r="B241" s="279" t="str">
        <f>IF(Prog!C239="","",Prog!C239)</f>
        <v/>
      </c>
      <c r="C241" s="279" t="str">
        <f>IF(Prog!D239="","",Prog!D239)</f>
        <v/>
      </c>
      <c r="D241" s="120"/>
      <c r="E241" s="121" t="str">
        <f t="array" ref="E241">IF($D241="","",COUNT(IF(Inventory!$B$10:$B$1000=$B241,IF(Inventory!$C$10:$C$1000=$C241,IF(Inventory!$D$10:$D$1000=$D241,IF(Inventory!$P$10:$P$1000=E$9,1))))))</f>
        <v/>
      </c>
      <c r="F241" s="121" t="str">
        <f t="array" ref="F241">IF($D241="","",COUNT(IF(Inventory!$B$10:$B$1000=$B241,IF(Inventory!$C$10:$C$1000=$C241,IF(Inventory!$D$10:$D$1000=$D241,IF(Inventory!$P$10:$P$1000=F$9,1))))))</f>
        <v/>
      </c>
      <c r="G241" s="121" t="str">
        <f t="array" ref="G241">IF($D241="","",COUNT(IF(Inventory!$B$10:$B$1000=$B241,IF(Inventory!$C$10:$C$1000=$C241,IF(Inventory!$D$10:$D$1000=$D241,IF(Inventory!$P$10:$P$1000=G$9,1))))))</f>
        <v/>
      </c>
      <c r="H241" s="121" t="str">
        <f t="array" ref="H241">IF($D241="","",COUNT(IF(Inventory!$B$10:$B$1000=$B241,IF(Inventory!$C$10:$C$1000=$C241,IF(Inventory!$D$10:$D$1000=$D241,IF(Inventory!$P$10:$P$1000=H$9,1))))))</f>
        <v/>
      </c>
      <c r="I241" s="121" t="str">
        <f t="array" ref="I241">IF($D241="","",COUNT(IF(Inventory!$B$10:$B$1000=$B241,IF(Inventory!$C$10:$C$1000=$C241,IF(Inventory!$D$10:$D$1000=$D241,IF(Inventory!$P$10:$P$1000=I$9,1))))))</f>
        <v/>
      </c>
      <c r="J241" s="121">
        <f t="shared" si="40"/>
        <v>0</v>
      </c>
      <c r="K241" s="121" t="str">
        <f t="array" ref="K241">IF($D241="","",COUNT(IF(Inventory!$B$10:$B$1000=$B241,IF(Inventory!$C$10:$C$1000=$C241,IF(Inventory!$D$10:$D$1000=$D241,IF(Inventory!$J$10:$J$1000=wicr,1)))))+COUNT(IF(Inventory!$B$10:$B$1000=$B241,IF(Inventory!$C$10:$C$1000=$C241,IF(Inventory!$D$10:$D$1000=$D241,IF(Inventory!$J$10:$J$1000=wifr,1))))))</f>
        <v/>
      </c>
      <c r="L241" s="121" t="str">
        <f t="array" ref="L241">IF($D241="","",COUNT(IF(Inventory!$B$10:$B$1000=$B241,IF(Inventory!$C$10:$C$1000=$C241,IF(Inventory!$D$10:$D$1000=$D241,IF(Inventory!$J$10:$J$1000=wicr,IF(Inventory!$P$10:$P$1000=L$9,1))))))+COUNT(IF(Inventory!$B$10:$B$1000=$B241,IF(Inventory!$C$10:$C$1000=$C241,IF(Inventory!$D$10:$D$1000=$D241,IF(Inventory!$J$10:$J$1000=wifr,IF(Inventory!$P$10:$P$1000=L$9,1)))))))</f>
        <v/>
      </c>
      <c r="M241" s="121" t="str">
        <f t="array" ref="M241">IF($D241="","",COUNT(IF(Inventory!$B$10:$B$1000=$B241,IF(Inventory!$C$10:$C$1000=$C241,IF(Inventory!$D$10:$D$1000=$D241,IF(Inventory!$J$10:$J$1000=wicr,IF(Inventory!$P$10:$P$1000=M$9,1))))))+COUNT(IF(Inventory!$B$10:$B$1000=$B241,IF(Inventory!$C$10:$C$1000=$C241,IF(Inventory!$D$10:$D$1000=$D241,IF(Inventory!$J$10:$J$1000=wifr,IF(Inventory!$P$10:$P$1000=M$9,1)))))))</f>
        <v/>
      </c>
      <c r="N241" s="121" t="str">
        <f t="array" ref="N241">IF($D241="","",COUNT(IF(Inventory!$B$10:$B$1000=$B241,IF(Inventory!$C$10:$C$1000=$C241,IF(Inventory!$D$10:$D$1000=$D241,IF(Inventory!$J$10:$J$1000=wicr,IF(Inventory!$P$10:$P$1000=N$9,1))))))+COUNT(IF(Inventory!$B$10:$B$1000=$B241,IF(Inventory!$C$10:$C$1000=$C241,IF(Inventory!$D$10:$D$1000=$D241,IF(Inventory!$J$10:$J$1000=wifr,IF(Inventory!$P$10:$P$1000=N$9,1)))))))</f>
        <v/>
      </c>
      <c r="O241" s="121" t="str">
        <f t="array" ref="O241">IF($D241="","",COUNT(IF(Inventory!$B$10:$B$1000=$B241,IF(Inventory!$C$10:$C$1000=$C241,IF(Inventory!$D$10:$D$1000=$D241,IF(Inventory!$J$10:$J$1000=wicr,IF(Inventory!$P$10:$P$1000=O$9,1))))))+COUNT(IF(Inventory!$B$10:$B$1000=$B241,IF(Inventory!$C$10:$C$1000=$C241,IF(Inventory!$D$10:$D$1000=$D241,IF(Inventory!$J$10:$J$1000=wifr,IF(Inventory!$P$10:$P$1000=O$9,1)))))))</f>
        <v/>
      </c>
      <c r="P241" s="121" t="str">
        <f t="array" ref="P241">IF($D241="","",COUNT(IF(Inventory!$B$10:$B$1000=$B241,IF(Inventory!$C$10:$C$1000=$C241,IF(Inventory!$D$10:$D$1000=$D241,IF(Inventory!$J$10:$J$1000=wicr,IF(Inventory!$P$10:$P$1000=P$9,1))))))+COUNT(IF(Inventory!$B$10:$B$1000=$B241,IF(Inventory!$C$10:$C$1000=$C241,IF(Inventory!$D$10:$D$1000=$D241,IF(Inventory!$J$10:$J$1000=wifr,IF(Inventory!$P$10:$P$1000=P$9,1)))))))</f>
        <v/>
      </c>
      <c r="Q241" s="122" t="str">
        <f t="shared" si="41"/>
        <v/>
      </c>
      <c r="R241" s="121" t="str">
        <f t="array" ref="R241">IF($D241="","",COUNT(IF(Inventory!$B$10:$B$1000=$B241,IF(Inventory!$C$10:$C$1000=$C241,IF(Inventory!$D$10:$D$1000=$D241,IF(Inventory!$J$10:$J$1000=frig,1))))))</f>
        <v/>
      </c>
      <c r="S241" s="121" t="str">
        <f t="array" ref="S241">IF($D241="","",COUNT(IF(Inventory!$B$10:$B$1000=$B241,IF(Inventory!$C$10:$C$1000=$C241,IF(Inventory!$D$10:$D$1000=$D241,IF(Inventory!$J$10:$J$1000=frig,IF(Inventory!$P$10:$P$1000=S$9,1)))))))</f>
        <v/>
      </c>
      <c r="T241" s="121" t="str">
        <f t="array" ref="T241">IF($D241="","",COUNT(IF(Inventory!$B$10:$B$1000=$B241,IF(Inventory!$C$10:$C$1000=$C241,IF(Inventory!$D$10:$D$1000=$D241,IF(Inventory!$J$10:$J$1000=frig,IF(Inventory!$P$10:$P$1000=T$9,1)))))))</f>
        <v/>
      </c>
      <c r="U241" s="121" t="str">
        <f t="array" ref="U241">IF($D241="","",COUNT(IF(Inventory!$B$10:$B$1000=$B241,IF(Inventory!$C$10:$C$1000=$C241,IF(Inventory!$D$10:$D$1000=$D241,IF(Inventory!$J$10:$J$1000=frig,IF(Inventory!$P$10:$P$1000=U$9,1)))))))</f>
        <v/>
      </c>
      <c r="V241" s="121" t="str">
        <f t="array" ref="V241">IF($D241="","",COUNT(IF(Inventory!$B$10:$B$1000=$B241,IF(Inventory!$C$10:$C$1000=$C241,IF(Inventory!$D$10:$D$1000=$D241,IF(Inventory!$J$10:$J$1000=frig,IF(Inventory!$P$10:$P$1000=V$9,1)))))))</f>
        <v/>
      </c>
      <c r="W241" s="121" t="str">
        <f t="array" ref="W241">IF($D241="","",COUNT(IF(Inventory!$B$10:$B$1000=$B241,IF(Inventory!$C$10:$C$1000=$C241,IF(Inventory!$D$10:$D$1000=$D241,IF(Inventory!$J$10:$J$1000=frig,IF(Inventory!$P$10:$P$1000=W$9,1)))))))</f>
        <v/>
      </c>
      <c r="X241" s="122" t="str">
        <f t="shared" si="42"/>
        <v/>
      </c>
      <c r="Y241" s="121" t="str">
        <f t="array" ref="Y241">IF($D241="","",COUNT(IF(Inventory!$B$10:$B$1000=$B241,IF(Inventory!$C$10:$C$1000=$C241,IF(Inventory!$D$10:$D$1000=$D241,IF(Inventory!$J$10:$J$1000=freez,1))))))</f>
        <v/>
      </c>
      <c r="Z241" s="121" t="str">
        <f t="array" ref="Z241">IF($D241="","",COUNT(IF(Inventory!$B$10:$B$1000=$B241,IF(Inventory!$C$10:$C$1000=$C241,IF(Inventory!$D$10:$D$1000=$D241,IF(Inventory!$J$10:$J$1000=freez,IF(Inventory!$P$10:$P$1000=Z$9,1)))))))</f>
        <v/>
      </c>
      <c r="AA241" s="121" t="str">
        <f t="array" ref="AA241">IF($D241="","",COUNT(IF(Inventory!$B$10:$B$1000=$B241,IF(Inventory!$C$10:$C$1000=$C241,IF(Inventory!$D$10:$D$1000=$D241,IF(Inventory!$J$10:$J$1000=freez,IF(Inventory!$P$10:$P$1000=AA$9,1)))))))</f>
        <v/>
      </c>
      <c r="AB241" s="121" t="str">
        <f t="array" ref="AB241">IF($D241="","",COUNT(IF(Inventory!$B$10:$B$1000=$B241,IF(Inventory!$C$10:$C$1000=$C241,IF(Inventory!$D$10:$D$1000=$D241,IF(Inventory!$J$10:$J$1000=freez,IF(Inventory!$P$10:$P$1000=AB$9,1)))))))</f>
        <v/>
      </c>
      <c r="AC241" s="121" t="str">
        <f t="array" ref="AC241">IF($D241="","",COUNT(IF(Inventory!$B$10:$B$1000=$B241,IF(Inventory!$C$10:$C$1000=$C241,IF(Inventory!$D$10:$D$1000=$D241,IF(Inventory!$J$10:$J$1000=freez,IF(Inventory!$P$10:$P$1000=AC$9,1)))))))</f>
        <v/>
      </c>
      <c r="AD241" s="121" t="str">
        <f t="array" ref="AD241">IF($D241="","",COUNT(IF(Inventory!$B$10:$B$1000=$B241,IF(Inventory!$C$10:$C$1000=$C241,IF(Inventory!$D$10:$D$1000=$D241,IF(Inventory!$J$10:$J$1000=freez,IF(Inventory!$P$10:$P$1000=AD$9,1)))))))</f>
        <v/>
      </c>
      <c r="AE241" s="122" t="str">
        <f t="shared" si="43"/>
        <v/>
      </c>
      <c r="AF241" s="121" t="str">
        <f t="array" ref="AF241">IF($D241="","",SUM(IF(Inventory!$B$10:$B$1000=$B241,IF(Inventory!$C$10:$C$1000=$C241,IF(Inventory!$D$10:$D$1000=$D241,IF(Inventory!$J$10:$J$1000=frig,Inventory!$AC$10:$AC$1000)))))+SUM(IF(Inventory!$B$10:$B$1000=$B241,IF(Inventory!$C$10:$C$1000=$C241,IF(Inventory!$D$10:$D$1000=$D241,IF(Inventory!$J$10:$J$1000=wicr,Inventory!$AC$10:$AC$1000))))))</f>
        <v/>
      </c>
      <c r="AG241" s="121" t="str">
        <f t="array" ref="AG241">IF($D241="","",SUM(IF(Inventory!$B$10:$B$1000=$B241,IF(Inventory!$C$10:$C$1000=$C241,IF(Inventory!$D$10:$D$1000=$D241,IF(Inventory!$J$10:$J$1000=frig,IF(Inventory!$P$10:$P$1000=AG$9,Inventory!$AC$10:$AC$1000))))))+SUM(IF(Inventory!$B$10:$B$1000=$B241,IF(Inventory!$C$10:$C$1000=$C241,IF(Inventory!$D$10:$D$1000=$D241,IF(Inventory!$J$10:$J$1000=wicr,IF(Inventory!$P$10:$P$1000=AG$9,Inventory!$AC$10:$AC$1000)))))))</f>
        <v/>
      </c>
      <c r="AH241" s="121" t="str">
        <f t="array" ref="AH241">IF($D241="","",SUM(IF(Inventory!$B$10:$B$1000=$B241,IF(Inventory!$C$10:$C$1000=$C241,IF(Inventory!$D$10:$D$1000=$D241,IF(Inventory!$J$10:$J$1000=frig,IF(Inventory!$P$10:$P$1000=AH$9,Inventory!$AC$10:$AC$1000))))))+SUM(IF(Inventory!$B$10:$B$1000=$B241,IF(Inventory!$C$10:$C$1000=$C241,IF(Inventory!$D$10:$D$1000=$D241,IF(Inventory!$J$10:$J$1000=wicr,IF(Inventory!$P$10:$P$1000=AH$9,Inventory!$AC$10:$AC$1000)))))))</f>
        <v/>
      </c>
      <c r="AI241" s="121" t="str">
        <f t="array" ref="AI241">IF($D241="","",SUM(IF(Inventory!$B$10:$B$1000=$B241,IF(Inventory!$C$10:$C$1000=$C241,IF(Inventory!$D$10:$D$1000=$D241,IF(Inventory!$J$10:$J$1000=frig,IF(Inventory!$P$10:$P$1000=AI$9,Inventory!$AC$10:$AC$1000))))))+SUM(IF(Inventory!$B$10:$B$1000=$B241,IF(Inventory!$C$10:$C$1000=$C241,IF(Inventory!$D$10:$D$1000=$D241,IF(Inventory!$J$10:$J$1000=wicr,IF(Inventory!$P$10:$P$1000=AI$9,Inventory!$AC$10:$AC$1000)))))))</f>
        <v/>
      </c>
      <c r="AJ241" s="121" t="str">
        <f t="array" ref="AJ241">IF($D241="","",SUM(IF(Inventory!$B$10:$B$1000=$B241,IF(Inventory!$C$10:$C$1000=$C241,IF(Inventory!$D$10:$D$1000=$D241,IF(Inventory!$J$10:$J$1000=frig,IF(Inventory!$P$10:$P$1000=AJ$9,Inventory!$AC$10:$AC$1000))))))+SUM(IF(Inventory!$B$10:$B$1000=$B241,IF(Inventory!$C$10:$C$1000=$C241,IF(Inventory!$D$10:$D$1000=$D241,IF(Inventory!$J$10:$J$1000=wicr,IF(Inventory!$P$10:$P$1000=AJ$9,Inventory!$AC$10:$AC$1000)))))))</f>
        <v/>
      </c>
      <c r="AK241" s="121" t="str">
        <f t="array" ref="AK241">IF($D241="","",SUM(IF(Inventory!$B$10:$B$1000=$B241,IF(Inventory!$C$10:$C$1000=$C241,IF(Inventory!$D$10:$D$1000=$D241,IF(Inventory!$J$10:$J$1000=frig,IF(Inventory!$P$10:$P$1000=AK$9,Inventory!$AC$10:$AC$1000))))))+SUM(IF(Inventory!$B$10:$B$1000=$B241,IF(Inventory!$C$10:$C$1000=$C241,IF(Inventory!$D$10:$D$1000=$D241,IF(Inventory!$J$10:$J$1000=wicr,IF(Inventory!$P$10:$P$1000=AK$9,Inventory!$AC$10:$AC$1000)))))))</f>
        <v/>
      </c>
      <c r="AL241" s="123" t="str">
        <f t="shared" si="44"/>
        <v/>
      </c>
      <c r="AM241" s="121" t="str">
        <f t="array" ref="AM241">IF($D241="","",SUM(IF(Inventory!$B$10:$B$1000=$B241,IF(Inventory!$C$10:$C$1000=$C241,IF(Inventory!$D$10:$D$1000=$D241,IF(Inventory!$J$10:$J$1000=freez,Inventory!$AD$10:$AD$1000)))))+SUM(IF(Inventory!$B$10:$B$1000=$B241,IF(Inventory!$C$10:$C$1000=$C241,IF(Inventory!$D$10:$D$1000=$D241,IF(Inventory!$J$10:$J$1000=wifr,Inventory!$AD$10:$AD$1000))))))</f>
        <v/>
      </c>
      <c r="AN241" s="121" t="str">
        <f t="array" ref="AN241">IF($D241="","",SUM(IF(Inventory!$B$10:$B$1000=$B241,IF(Inventory!$C$10:$C$1000=$C241,IF(Inventory!$D$10:$D$1000=$D241,IF(Inventory!$J$10:$J$1000=freez,IF(Inventory!$P$10:$P$1000=AN$9,Inventory!$AD$10:$AD$1000))))))+SUM(IF(Inventory!$B$10:$B$1000=$B241,IF(Inventory!$C$10:$C$1000=$C241,IF(Inventory!$D$10:$D$1000=$D241,IF(Inventory!$J$10:$J$1000=wifr,IF(Inventory!$P$10:$P$1000=AN$9,Inventory!$AD$10:$AD$1000)))))))</f>
        <v/>
      </c>
      <c r="AO241" s="121" t="str">
        <f t="array" ref="AO241">IF($D241="","",SUM(IF(Inventory!$B$10:$B$1000=$B241,IF(Inventory!$C$10:$C$1000=$C241,IF(Inventory!$D$10:$D$1000=$D241,IF(Inventory!$J$10:$J$1000=freez,IF(Inventory!$P$10:$P$1000=AO$9,Inventory!$AD$10:$AD$1000))))))+SUM(IF(Inventory!$B$10:$B$1000=$B241,IF(Inventory!$C$10:$C$1000=$C241,IF(Inventory!$D$10:$D$1000=$D241,IF(Inventory!$J$10:$J$1000=wifr,IF(Inventory!$P$10:$P$1000=AO$9,Inventory!$AD$10:$AD$1000)))))))</f>
        <v/>
      </c>
      <c r="AP241" s="121" t="str">
        <f t="array" ref="AP241">IF($D241="","",SUM(IF(Inventory!$B$10:$B$1000=$B241,IF(Inventory!$C$10:$C$1000=$C241,IF(Inventory!$D$10:$D$1000=$D241,IF(Inventory!$J$10:$J$1000=freez,IF(Inventory!$P$10:$P$1000=AP$9,Inventory!$AD$10:$AD$1000))))))+SUM(IF(Inventory!$B$10:$B$1000=$B241,IF(Inventory!$C$10:$C$1000=$C241,IF(Inventory!$D$10:$D$1000=$D241,IF(Inventory!$J$10:$J$1000=wifr,IF(Inventory!$P$10:$P$1000=AP$9,Inventory!$AD$10:$AD$1000)))))))</f>
        <v/>
      </c>
      <c r="AQ241" s="121" t="str">
        <f t="array" ref="AQ241">IF($D241="","",SUM(IF(Inventory!$B$10:$B$1000=$B241,IF(Inventory!$C$10:$C$1000=$C241,IF(Inventory!$D$10:$D$1000=$D241,IF(Inventory!$J$10:$J$1000=freez,IF(Inventory!$P$10:$P$1000=AQ$9,Inventory!$AD$10:$AD$1000))))))+SUM(IF(Inventory!$B$10:$B$1000=$B241,IF(Inventory!$C$10:$C$1000=$C241,IF(Inventory!$D$10:$D$1000=$D241,IF(Inventory!$J$10:$J$1000=wifr,IF(Inventory!$P$10:$P$1000=AQ$9,Inventory!$AD$10:$AD$1000)))))))</f>
        <v/>
      </c>
      <c r="AR241" s="121" t="str">
        <f t="array" ref="AR241">IF($D241="","",SUM(IF(Inventory!$B$10:$B$1000=$B241,IF(Inventory!$C$10:$C$1000=$C241,IF(Inventory!$D$10:$D$1000=$D241,IF(Inventory!$J$10:$J$1000=freez,IF(Inventory!$P$10:$P$1000=AR$9,Inventory!$AD$10:$AD$1000))))))+SUM(IF(Inventory!$B$10:$B$1000=$B241,IF(Inventory!$C$10:$C$1000=$C241,IF(Inventory!$D$10:$D$1000=$D241,IF(Inventory!$J$10:$J$1000=wifr,IF(Inventory!$P$10:$P$1000=AR$9,Inventory!$AD$10:$AD$1000)))))))</f>
        <v/>
      </c>
      <c r="AS241" s="124" t="str">
        <f t="shared" si="45"/>
        <v/>
      </c>
      <c r="AU241" s="352"/>
      <c r="AV241" s="352"/>
      <c r="AX241" s="125">
        <f>IF($C241="",0,Prog!$H239*AX$6*($AU241+$AV241)/12000)</f>
        <v>0</v>
      </c>
      <c r="AY241" s="125">
        <f>IF($C241="",0,Prog!$H239*AY$6*($AU241+$AV241)/12000)</f>
        <v>0</v>
      </c>
      <c r="AZ241" s="121"/>
    </row>
    <row r="242" spans="1:52" ht="16.5" x14ac:dyDescent="0.3">
      <c r="A242" s="279" t="str">
        <f>IF(Prog!B240="","",Prog!B240)</f>
        <v/>
      </c>
      <c r="B242" s="279" t="str">
        <f>IF(Prog!C240="","",Prog!C240)</f>
        <v/>
      </c>
      <c r="C242" s="279" t="str">
        <f>IF(Prog!D240="","",Prog!D240)</f>
        <v/>
      </c>
      <c r="D242" s="120"/>
      <c r="E242" s="121" t="str">
        <f t="array" ref="E242">IF($D242="","",COUNT(IF(Inventory!$B$10:$B$1000=$B242,IF(Inventory!$C$10:$C$1000=$C242,IF(Inventory!$D$10:$D$1000=$D242,IF(Inventory!$P$10:$P$1000=E$9,1))))))</f>
        <v/>
      </c>
      <c r="F242" s="121" t="str">
        <f t="array" ref="F242">IF($D242="","",COUNT(IF(Inventory!$B$10:$B$1000=$B242,IF(Inventory!$C$10:$C$1000=$C242,IF(Inventory!$D$10:$D$1000=$D242,IF(Inventory!$P$10:$P$1000=F$9,1))))))</f>
        <v/>
      </c>
      <c r="G242" s="121" t="str">
        <f t="array" ref="G242">IF($D242="","",COUNT(IF(Inventory!$B$10:$B$1000=$B242,IF(Inventory!$C$10:$C$1000=$C242,IF(Inventory!$D$10:$D$1000=$D242,IF(Inventory!$P$10:$P$1000=G$9,1))))))</f>
        <v/>
      </c>
      <c r="H242" s="121" t="str">
        <f t="array" ref="H242">IF($D242="","",COUNT(IF(Inventory!$B$10:$B$1000=$B242,IF(Inventory!$C$10:$C$1000=$C242,IF(Inventory!$D$10:$D$1000=$D242,IF(Inventory!$P$10:$P$1000=H$9,1))))))</f>
        <v/>
      </c>
      <c r="I242" s="121" t="str">
        <f t="array" ref="I242">IF($D242="","",COUNT(IF(Inventory!$B$10:$B$1000=$B242,IF(Inventory!$C$10:$C$1000=$C242,IF(Inventory!$D$10:$D$1000=$D242,IF(Inventory!$P$10:$P$1000=I$9,1))))))</f>
        <v/>
      </c>
      <c r="J242" s="121">
        <f t="shared" si="40"/>
        <v>0</v>
      </c>
      <c r="K242" s="121" t="str">
        <f t="array" ref="K242">IF($D242="","",COUNT(IF(Inventory!$B$10:$B$1000=$B242,IF(Inventory!$C$10:$C$1000=$C242,IF(Inventory!$D$10:$D$1000=$D242,IF(Inventory!$J$10:$J$1000=wicr,1)))))+COUNT(IF(Inventory!$B$10:$B$1000=$B242,IF(Inventory!$C$10:$C$1000=$C242,IF(Inventory!$D$10:$D$1000=$D242,IF(Inventory!$J$10:$J$1000=wifr,1))))))</f>
        <v/>
      </c>
      <c r="L242" s="121" t="str">
        <f t="array" ref="L242">IF($D242="","",COUNT(IF(Inventory!$B$10:$B$1000=$B242,IF(Inventory!$C$10:$C$1000=$C242,IF(Inventory!$D$10:$D$1000=$D242,IF(Inventory!$J$10:$J$1000=wicr,IF(Inventory!$P$10:$P$1000=L$9,1))))))+COUNT(IF(Inventory!$B$10:$B$1000=$B242,IF(Inventory!$C$10:$C$1000=$C242,IF(Inventory!$D$10:$D$1000=$D242,IF(Inventory!$J$10:$J$1000=wifr,IF(Inventory!$P$10:$P$1000=L$9,1)))))))</f>
        <v/>
      </c>
      <c r="M242" s="121" t="str">
        <f t="array" ref="M242">IF($D242="","",COUNT(IF(Inventory!$B$10:$B$1000=$B242,IF(Inventory!$C$10:$C$1000=$C242,IF(Inventory!$D$10:$D$1000=$D242,IF(Inventory!$J$10:$J$1000=wicr,IF(Inventory!$P$10:$P$1000=M$9,1))))))+COUNT(IF(Inventory!$B$10:$B$1000=$B242,IF(Inventory!$C$10:$C$1000=$C242,IF(Inventory!$D$10:$D$1000=$D242,IF(Inventory!$J$10:$J$1000=wifr,IF(Inventory!$P$10:$P$1000=M$9,1)))))))</f>
        <v/>
      </c>
      <c r="N242" s="121" t="str">
        <f t="array" ref="N242">IF($D242="","",COUNT(IF(Inventory!$B$10:$B$1000=$B242,IF(Inventory!$C$10:$C$1000=$C242,IF(Inventory!$D$10:$D$1000=$D242,IF(Inventory!$J$10:$J$1000=wicr,IF(Inventory!$P$10:$P$1000=N$9,1))))))+COUNT(IF(Inventory!$B$10:$B$1000=$B242,IF(Inventory!$C$10:$C$1000=$C242,IF(Inventory!$D$10:$D$1000=$D242,IF(Inventory!$J$10:$J$1000=wifr,IF(Inventory!$P$10:$P$1000=N$9,1)))))))</f>
        <v/>
      </c>
      <c r="O242" s="121" t="str">
        <f t="array" ref="O242">IF($D242="","",COUNT(IF(Inventory!$B$10:$B$1000=$B242,IF(Inventory!$C$10:$C$1000=$C242,IF(Inventory!$D$10:$D$1000=$D242,IF(Inventory!$J$10:$J$1000=wicr,IF(Inventory!$P$10:$P$1000=O$9,1))))))+COUNT(IF(Inventory!$B$10:$B$1000=$B242,IF(Inventory!$C$10:$C$1000=$C242,IF(Inventory!$D$10:$D$1000=$D242,IF(Inventory!$J$10:$J$1000=wifr,IF(Inventory!$P$10:$P$1000=O$9,1)))))))</f>
        <v/>
      </c>
      <c r="P242" s="121" t="str">
        <f t="array" ref="P242">IF($D242="","",COUNT(IF(Inventory!$B$10:$B$1000=$B242,IF(Inventory!$C$10:$C$1000=$C242,IF(Inventory!$D$10:$D$1000=$D242,IF(Inventory!$J$10:$J$1000=wicr,IF(Inventory!$P$10:$P$1000=P$9,1))))))+COUNT(IF(Inventory!$B$10:$B$1000=$B242,IF(Inventory!$C$10:$C$1000=$C242,IF(Inventory!$D$10:$D$1000=$D242,IF(Inventory!$J$10:$J$1000=wifr,IF(Inventory!$P$10:$P$1000=P$9,1)))))))</f>
        <v/>
      </c>
      <c r="Q242" s="122" t="str">
        <f t="shared" si="41"/>
        <v/>
      </c>
      <c r="R242" s="121" t="str">
        <f t="array" ref="R242">IF($D242="","",COUNT(IF(Inventory!$B$10:$B$1000=$B242,IF(Inventory!$C$10:$C$1000=$C242,IF(Inventory!$D$10:$D$1000=$D242,IF(Inventory!$J$10:$J$1000=frig,1))))))</f>
        <v/>
      </c>
      <c r="S242" s="121" t="str">
        <f t="array" ref="S242">IF($D242="","",COUNT(IF(Inventory!$B$10:$B$1000=$B242,IF(Inventory!$C$10:$C$1000=$C242,IF(Inventory!$D$10:$D$1000=$D242,IF(Inventory!$J$10:$J$1000=frig,IF(Inventory!$P$10:$P$1000=S$9,1)))))))</f>
        <v/>
      </c>
      <c r="T242" s="121" t="str">
        <f t="array" ref="T242">IF($D242="","",COUNT(IF(Inventory!$B$10:$B$1000=$B242,IF(Inventory!$C$10:$C$1000=$C242,IF(Inventory!$D$10:$D$1000=$D242,IF(Inventory!$J$10:$J$1000=frig,IF(Inventory!$P$10:$P$1000=T$9,1)))))))</f>
        <v/>
      </c>
      <c r="U242" s="121" t="str">
        <f t="array" ref="U242">IF($D242="","",COUNT(IF(Inventory!$B$10:$B$1000=$B242,IF(Inventory!$C$10:$C$1000=$C242,IF(Inventory!$D$10:$D$1000=$D242,IF(Inventory!$J$10:$J$1000=frig,IF(Inventory!$P$10:$P$1000=U$9,1)))))))</f>
        <v/>
      </c>
      <c r="V242" s="121" t="str">
        <f t="array" ref="V242">IF($D242="","",COUNT(IF(Inventory!$B$10:$B$1000=$B242,IF(Inventory!$C$10:$C$1000=$C242,IF(Inventory!$D$10:$D$1000=$D242,IF(Inventory!$J$10:$J$1000=frig,IF(Inventory!$P$10:$P$1000=V$9,1)))))))</f>
        <v/>
      </c>
      <c r="W242" s="121" t="str">
        <f t="array" ref="W242">IF($D242="","",COUNT(IF(Inventory!$B$10:$B$1000=$B242,IF(Inventory!$C$10:$C$1000=$C242,IF(Inventory!$D$10:$D$1000=$D242,IF(Inventory!$J$10:$J$1000=frig,IF(Inventory!$P$10:$P$1000=W$9,1)))))))</f>
        <v/>
      </c>
      <c r="X242" s="122" t="str">
        <f t="shared" si="42"/>
        <v/>
      </c>
      <c r="Y242" s="121" t="str">
        <f t="array" ref="Y242">IF($D242="","",COUNT(IF(Inventory!$B$10:$B$1000=$B242,IF(Inventory!$C$10:$C$1000=$C242,IF(Inventory!$D$10:$D$1000=$D242,IF(Inventory!$J$10:$J$1000=freez,1))))))</f>
        <v/>
      </c>
      <c r="Z242" s="121" t="str">
        <f t="array" ref="Z242">IF($D242="","",COUNT(IF(Inventory!$B$10:$B$1000=$B242,IF(Inventory!$C$10:$C$1000=$C242,IF(Inventory!$D$10:$D$1000=$D242,IF(Inventory!$J$10:$J$1000=freez,IF(Inventory!$P$10:$P$1000=Z$9,1)))))))</f>
        <v/>
      </c>
      <c r="AA242" s="121" t="str">
        <f t="array" ref="AA242">IF($D242="","",COUNT(IF(Inventory!$B$10:$B$1000=$B242,IF(Inventory!$C$10:$C$1000=$C242,IF(Inventory!$D$10:$D$1000=$D242,IF(Inventory!$J$10:$J$1000=freez,IF(Inventory!$P$10:$P$1000=AA$9,1)))))))</f>
        <v/>
      </c>
      <c r="AB242" s="121" t="str">
        <f t="array" ref="AB242">IF($D242="","",COUNT(IF(Inventory!$B$10:$B$1000=$B242,IF(Inventory!$C$10:$C$1000=$C242,IF(Inventory!$D$10:$D$1000=$D242,IF(Inventory!$J$10:$J$1000=freez,IF(Inventory!$P$10:$P$1000=AB$9,1)))))))</f>
        <v/>
      </c>
      <c r="AC242" s="121" t="str">
        <f t="array" ref="AC242">IF($D242="","",COUNT(IF(Inventory!$B$10:$B$1000=$B242,IF(Inventory!$C$10:$C$1000=$C242,IF(Inventory!$D$10:$D$1000=$D242,IF(Inventory!$J$10:$J$1000=freez,IF(Inventory!$P$10:$P$1000=AC$9,1)))))))</f>
        <v/>
      </c>
      <c r="AD242" s="121" t="str">
        <f t="array" ref="AD242">IF($D242="","",COUNT(IF(Inventory!$B$10:$B$1000=$B242,IF(Inventory!$C$10:$C$1000=$C242,IF(Inventory!$D$10:$D$1000=$D242,IF(Inventory!$J$10:$J$1000=freez,IF(Inventory!$P$10:$P$1000=AD$9,1)))))))</f>
        <v/>
      </c>
      <c r="AE242" s="122" t="str">
        <f t="shared" si="43"/>
        <v/>
      </c>
      <c r="AF242" s="121" t="str">
        <f t="array" ref="AF242">IF($D242="","",SUM(IF(Inventory!$B$10:$B$1000=$B242,IF(Inventory!$C$10:$C$1000=$C242,IF(Inventory!$D$10:$D$1000=$D242,IF(Inventory!$J$10:$J$1000=frig,Inventory!$AC$10:$AC$1000)))))+SUM(IF(Inventory!$B$10:$B$1000=$B242,IF(Inventory!$C$10:$C$1000=$C242,IF(Inventory!$D$10:$D$1000=$D242,IF(Inventory!$J$10:$J$1000=wicr,Inventory!$AC$10:$AC$1000))))))</f>
        <v/>
      </c>
      <c r="AG242" s="121" t="str">
        <f t="array" ref="AG242">IF($D242="","",SUM(IF(Inventory!$B$10:$B$1000=$B242,IF(Inventory!$C$10:$C$1000=$C242,IF(Inventory!$D$10:$D$1000=$D242,IF(Inventory!$J$10:$J$1000=frig,IF(Inventory!$P$10:$P$1000=AG$9,Inventory!$AC$10:$AC$1000))))))+SUM(IF(Inventory!$B$10:$B$1000=$B242,IF(Inventory!$C$10:$C$1000=$C242,IF(Inventory!$D$10:$D$1000=$D242,IF(Inventory!$J$10:$J$1000=wicr,IF(Inventory!$P$10:$P$1000=AG$9,Inventory!$AC$10:$AC$1000)))))))</f>
        <v/>
      </c>
      <c r="AH242" s="121" t="str">
        <f t="array" ref="AH242">IF($D242="","",SUM(IF(Inventory!$B$10:$B$1000=$B242,IF(Inventory!$C$10:$C$1000=$C242,IF(Inventory!$D$10:$D$1000=$D242,IF(Inventory!$J$10:$J$1000=frig,IF(Inventory!$P$10:$P$1000=AH$9,Inventory!$AC$10:$AC$1000))))))+SUM(IF(Inventory!$B$10:$B$1000=$B242,IF(Inventory!$C$10:$C$1000=$C242,IF(Inventory!$D$10:$D$1000=$D242,IF(Inventory!$J$10:$J$1000=wicr,IF(Inventory!$P$10:$P$1000=AH$9,Inventory!$AC$10:$AC$1000)))))))</f>
        <v/>
      </c>
      <c r="AI242" s="121" t="str">
        <f t="array" ref="AI242">IF($D242="","",SUM(IF(Inventory!$B$10:$B$1000=$B242,IF(Inventory!$C$10:$C$1000=$C242,IF(Inventory!$D$10:$D$1000=$D242,IF(Inventory!$J$10:$J$1000=frig,IF(Inventory!$P$10:$P$1000=AI$9,Inventory!$AC$10:$AC$1000))))))+SUM(IF(Inventory!$B$10:$B$1000=$B242,IF(Inventory!$C$10:$C$1000=$C242,IF(Inventory!$D$10:$D$1000=$D242,IF(Inventory!$J$10:$J$1000=wicr,IF(Inventory!$P$10:$P$1000=AI$9,Inventory!$AC$10:$AC$1000)))))))</f>
        <v/>
      </c>
      <c r="AJ242" s="121" t="str">
        <f t="array" ref="AJ242">IF($D242="","",SUM(IF(Inventory!$B$10:$B$1000=$B242,IF(Inventory!$C$10:$C$1000=$C242,IF(Inventory!$D$10:$D$1000=$D242,IF(Inventory!$J$10:$J$1000=frig,IF(Inventory!$P$10:$P$1000=AJ$9,Inventory!$AC$10:$AC$1000))))))+SUM(IF(Inventory!$B$10:$B$1000=$B242,IF(Inventory!$C$10:$C$1000=$C242,IF(Inventory!$D$10:$D$1000=$D242,IF(Inventory!$J$10:$J$1000=wicr,IF(Inventory!$P$10:$P$1000=AJ$9,Inventory!$AC$10:$AC$1000)))))))</f>
        <v/>
      </c>
      <c r="AK242" s="121" t="str">
        <f t="array" ref="AK242">IF($D242="","",SUM(IF(Inventory!$B$10:$B$1000=$B242,IF(Inventory!$C$10:$C$1000=$C242,IF(Inventory!$D$10:$D$1000=$D242,IF(Inventory!$J$10:$J$1000=frig,IF(Inventory!$P$10:$P$1000=AK$9,Inventory!$AC$10:$AC$1000))))))+SUM(IF(Inventory!$B$10:$B$1000=$B242,IF(Inventory!$C$10:$C$1000=$C242,IF(Inventory!$D$10:$D$1000=$D242,IF(Inventory!$J$10:$J$1000=wicr,IF(Inventory!$P$10:$P$1000=AK$9,Inventory!$AC$10:$AC$1000)))))))</f>
        <v/>
      </c>
      <c r="AL242" s="123" t="str">
        <f t="shared" si="44"/>
        <v/>
      </c>
      <c r="AM242" s="121" t="str">
        <f t="array" ref="AM242">IF($D242="","",SUM(IF(Inventory!$B$10:$B$1000=$B242,IF(Inventory!$C$10:$C$1000=$C242,IF(Inventory!$D$10:$D$1000=$D242,IF(Inventory!$J$10:$J$1000=freez,Inventory!$AD$10:$AD$1000)))))+SUM(IF(Inventory!$B$10:$B$1000=$B242,IF(Inventory!$C$10:$C$1000=$C242,IF(Inventory!$D$10:$D$1000=$D242,IF(Inventory!$J$10:$J$1000=wifr,Inventory!$AD$10:$AD$1000))))))</f>
        <v/>
      </c>
      <c r="AN242" s="121" t="str">
        <f t="array" ref="AN242">IF($D242="","",SUM(IF(Inventory!$B$10:$B$1000=$B242,IF(Inventory!$C$10:$C$1000=$C242,IF(Inventory!$D$10:$D$1000=$D242,IF(Inventory!$J$10:$J$1000=freez,IF(Inventory!$P$10:$P$1000=AN$9,Inventory!$AD$10:$AD$1000))))))+SUM(IF(Inventory!$B$10:$B$1000=$B242,IF(Inventory!$C$10:$C$1000=$C242,IF(Inventory!$D$10:$D$1000=$D242,IF(Inventory!$J$10:$J$1000=wifr,IF(Inventory!$P$10:$P$1000=AN$9,Inventory!$AD$10:$AD$1000)))))))</f>
        <v/>
      </c>
      <c r="AO242" s="121" t="str">
        <f t="array" ref="AO242">IF($D242="","",SUM(IF(Inventory!$B$10:$B$1000=$B242,IF(Inventory!$C$10:$C$1000=$C242,IF(Inventory!$D$10:$D$1000=$D242,IF(Inventory!$J$10:$J$1000=freez,IF(Inventory!$P$10:$P$1000=AO$9,Inventory!$AD$10:$AD$1000))))))+SUM(IF(Inventory!$B$10:$B$1000=$B242,IF(Inventory!$C$10:$C$1000=$C242,IF(Inventory!$D$10:$D$1000=$D242,IF(Inventory!$J$10:$J$1000=wifr,IF(Inventory!$P$10:$P$1000=AO$9,Inventory!$AD$10:$AD$1000)))))))</f>
        <v/>
      </c>
      <c r="AP242" s="121" t="str">
        <f t="array" ref="AP242">IF($D242="","",SUM(IF(Inventory!$B$10:$B$1000=$B242,IF(Inventory!$C$10:$C$1000=$C242,IF(Inventory!$D$10:$D$1000=$D242,IF(Inventory!$J$10:$J$1000=freez,IF(Inventory!$P$10:$P$1000=AP$9,Inventory!$AD$10:$AD$1000))))))+SUM(IF(Inventory!$B$10:$B$1000=$B242,IF(Inventory!$C$10:$C$1000=$C242,IF(Inventory!$D$10:$D$1000=$D242,IF(Inventory!$J$10:$J$1000=wifr,IF(Inventory!$P$10:$P$1000=AP$9,Inventory!$AD$10:$AD$1000)))))))</f>
        <v/>
      </c>
      <c r="AQ242" s="121" t="str">
        <f t="array" ref="AQ242">IF($D242="","",SUM(IF(Inventory!$B$10:$B$1000=$B242,IF(Inventory!$C$10:$C$1000=$C242,IF(Inventory!$D$10:$D$1000=$D242,IF(Inventory!$J$10:$J$1000=freez,IF(Inventory!$P$10:$P$1000=AQ$9,Inventory!$AD$10:$AD$1000))))))+SUM(IF(Inventory!$B$10:$B$1000=$B242,IF(Inventory!$C$10:$C$1000=$C242,IF(Inventory!$D$10:$D$1000=$D242,IF(Inventory!$J$10:$J$1000=wifr,IF(Inventory!$P$10:$P$1000=AQ$9,Inventory!$AD$10:$AD$1000)))))))</f>
        <v/>
      </c>
      <c r="AR242" s="121" t="str">
        <f t="array" ref="AR242">IF($D242="","",SUM(IF(Inventory!$B$10:$B$1000=$B242,IF(Inventory!$C$10:$C$1000=$C242,IF(Inventory!$D$10:$D$1000=$D242,IF(Inventory!$J$10:$J$1000=freez,IF(Inventory!$P$10:$P$1000=AR$9,Inventory!$AD$10:$AD$1000))))))+SUM(IF(Inventory!$B$10:$B$1000=$B242,IF(Inventory!$C$10:$C$1000=$C242,IF(Inventory!$D$10:$D$1000=$D242,IF(Inventory!$J$10:$J$1000=wifr,IF(Inventory!$P$10:$P$1000=AR$9,Inventory!$AD$10:$AD$1000)))))))</f>
        <v/>
      </c>
      <c r="AS242" s="124" t="str">
        <f t="shared" si="45"/>
        <v/>
      </c>
      <c r="AU242" s="352"/>
      <c r="AV242" s="352"/>
      <c r="AX242" s="125">
        <f>IF($C242="",0,Prog!$H240*AX$6*($AU242+$AV242)/12000)</f>
        <v>0</v>
      </c>
      <c r="AY242" s="125">
        <f>IF($C242="",0,Prog!$H240*AY$6*($AU242+$AV242)/12000)</f>
        <v>0</v>
      </c>
      <c r="AZ242" s="121"/>
    </row>
    <row r="243" spans="1:52" ht="16.5" x14ac:dyDescent="0.3">
      <c r="A243" s="279" t="str">
        <f>IF(Prog!B241="","",Prog!B241)</f>
        <v/>
      </c>
      <c r="B243" s="279" t="str">
        <f>IF(Prog!C241="","",Prog!C241)</f>
        <v/>
      </c>
      <c r="C243" s="279" t="str">
        <f>IF(Prog!D241="","",Prog!D241)</f>
        <v/>
      </c>
      <c r="D243" s="120"/>
      <c r="E243" s="121" t="str">
        <f t="array" ref="E243">IF($D243="","",COUNT(IF(Inventory!$B$10:$B$1000=$B243,IF(Inventory!$C$10:$C$1000=$C243,IF(Inventory!$D$10:$D$1000=$D243,IF(Inventory!$P$10:$P$1000=E$9,1))))))</f>
        <v/>
      </c>
      <c r="F243" s="121" t="str">
        <f t="array" ref="F243">IF($D243="","",COUNT(IF(Inventory!$B$10:$B$1000=$B243,IF(Inventory!$C$10:$C$1000=$C243,IF(Inventory!$D$10:$D$1000=$D243,IF(Inventory!$P$10:$P$1000=F$9,1))))))</f>
        <v/>
      </c>
      <c r="G243" s="121" t="str">
        <f t="array" ref="G243">IF($D243="","",COUNT(IF(Inventory!$B$10:$B$1000=$B243,IF(Inventory!$C$10:$C$1000=$C243,IF(Inventory!$D$10:$D$1000=$D243,IF(Inventory!$P$10:$P$1000=G$9,1))))))</f>
        <v/>
      </c>
      <c r="H243" s="121" t="str">
        <f t="array" ref="H243">IF($D243="","",COUNT(IF(Inventory!$B$10:$B$1000=$B243,IF(Inventory!$C$10:$C$1000=$C243,IF(Inventory!$D$10:$D$1000=$D243,IF(Inventory!$P$10:$P$1000=H$9,1))))))</f>
        <v/>
      </c>
      <c r="I243" s="121" t="str">
        <f t="array" ref="I243">IF($D243="","",COUNT(IF(Inventory!$B$10:$B$1000=$B243,IF(Inventory!$C$10:$C$1000=$C243,IF(Inventory!$D$10:$D$1000=$D243,IF(Inventory!$P$10:$P$1000=I$9,1))))))</f>
        <v/>
      </c>
      <c r="J243" s="121">
        <f t="shared" si="40"/>
        <v>0</v>
      </c>
      <c r="K243" s="121" t="str">
        <f t="array" ref="K243">IF($D243="","",COUNT(IF(Inventory!$B$10:$B$1000=$B243,IF(Inventory!$C$10:$C$1000=$C243,IF(Inventory!$D$10:$D$1000=$D243,IF(Inventory!$J$10:$J$1000=wicr,1)))))+COUNT(IF(Inventory!$B$10:$B$1000=$B243,IF(Inventory!$C$10:$C$1000=$C243,IF(Inventory!$D$10:$D$1000=$D243,IF(Inventory!$J$10:$J$1000=wifr,1))))))</f>
        <v/>
      </c>
      <c r="L243" s="121" t="str">
        <f t="array" ref="L243">IF($D243="","",COUNT(IF(Inventory!$B$10:$B$1000=$B243,IF(Inventory!$C$10:$C$1000=$C243,IF(Inventory!$D$10:$D$1000=$D243,IF(Inventory!$J$10:$J$1000=wicr,IF(Inventory!$P$10:$P$1000=L$9,1))))))+COUNT(IF(Inventory!$B$10:$B$1000=$B243,IF(Inventory!$C$10:$C$1000=$C243,IF(Inventory!$D$10:$D$1000=$D243,IF(Inventory!$J$10:$J$1000=wifr,IF(Inventory!$P$10:$P$1000=L$9,1)))))))</f>
        <v/>
      </c>
      <c r="M243" s="121" t="str">
        <f t="array" ref="M243">IF($D243="","",COUNT(IF(Inventory!$B$10:$B$1000=$B243,IF(Inventory!$C$10:$C$1000=$C243,IF(Inventory!$D$10:$D$1000=$D243,IF(Inventory!$J$10:$J$1000=wicr,IF(Inventory!$P$10:$P$1000=M$9,1))))))+COUNT(IF(Inventory!$B$10:$B$1000=$B243,IF(Inventory!$C$10:$C$1000=$C243,IF(Inventory!$D$10:$D$1000=$D243,IF(Inventory!$J$10:$J$1000=wifr,IF(Inventory!$P$10:$P$1000=M$9,1)))))))</f>
        <v/>
      </c>
      <c r="N243" s="121" t="str">
        <f t="array" ref="N243">IF($D243="","",COUNT(IF(Inventory!$B$10:$B$1000=$B243,IF(Inventory!$C$10:$C$1000=$C243,IF(Inventory!$D$10:$D$1000=$D243,IF(Inventory!$J$10:$J$1000=wicr,IF(Inventory!$P$10:$P$1000=N$9,1))))))+COUNT(IF(Inventory!$B$10:$B$1000=$B243,IF(Inventory!$C$10:$C$1000=$C243,IF(Inventory!$D$10:$D$1000=$D243,IF(Inventory!$J$10:$J$1000=wifr,IF(Inventory!$P$10:$P$1000=N$9,1)))))))</f>
        <v/>
      </c>
      <c r="O243" s="121" t="str">
        <f t="array" ref="O243">IF($D243="","",COUNT(IF(Inventory!$B$10:$B$1000=$B243,IF(Inventory!$C$10:$C$1000=$C243,IF(Inventory!$D$10:$D$1000=$D243,IF(Inventory!$J$10:$J$1000=wicr,IF(Inventory!$P$10:$P$1000=O$9,1))))))+COUNT(IF(Inventory!$B$10:$B$1000=$B243,IF(Inventory!$C$10:$C$1000=$C243,IF(Inventory!$D$10:$D$1000=$D243,IF(Inventory!$J$10:$J$1000=wifr,IF(Inventory!$P$10:$P$1000=O$9,1)))))))</f>
        <v/>
      </c>
      <c r="P243" s="121" t="str">
        <f t="array" ref="P243">IF($D243="","",COUNT(IF(Inventory!$B$10:$B$1000=$B243,IF(Inventory!$C$10:$C$1000=$C243,IF(Inventory!$D$10:$D$1000=$D243,IF(Inventory!$J$10:$J$1000=wicr,IF(Inventory!$P$10:$P$1000=P$9,1))))))+COUNT(IF(Inventory!$B$10:$B$1000=$B243,IF(Inventory!$C$10:$C$1000=$C243,IF(Inventory!$D$10:$D$1000=$D243,IF(Inventory!$J$10:$J$1000=wifr,IF(Inventory!$P$10:$P$1000=P$9,1)))))))</f>
        <v/>
      </c>
      <c r="Q243" s="122" t="str">
        <f t="shared" si="41"/>
        <v/>
      </c>
      <c r="R243" s="121" t="str">
        <f t="array" ref="R243">IF($D243="","",COUNT(IF(Inventory!$B$10:$B$1000=$B243,IF(Inventory!$C$10:$C$1000=$C243,IF(Inventory!$D$10:$D$1000=$D243,IF(Inventory!$J$10:$J$1000=frig,1))))))</f>
        <v/>
      </c>
      <c r="S243" s="121" t="str">
        <f t="array" ref="S243">IF($D243="","",COUNT(IF(Inventory!$B$10:$B$1000=$B243,IF(Inventory!$C$10:$C$1000=$C243,IF(Inventory!$D$10:$D$1000=$D243,IF(Inventory!$J$10:$J$1000=frig,IF(Inventory!$P$10:$P$1000=S$9,1)))))))</f>
        <v/>
      </c>
      <c r="T243" s="121" t="str">
        <f t="array" ref="T243">IF($D243="","",COUNT(IF(Inventory!$B$10:$B$1000=$B243,IF(Inventory!$C$10:$C$1000=$C243,IF(Inventory!$D$10:$D$1000=$D243,IF(Inventory!$J$10:$J$1000=frig,IF(Inventory!$P$10:$P$1000=T$9,1)))))))</f>
        <v/>
      </c>
      <c r="U243" s="121" t="str">
        <f t="array" ref="U243">IF($D243="","",COUNT(IF(Inventory!$B$10:$B$1000=$B243,IF(Inventory!$C$10:$C$1000=$C243,IF(Inventory!$D$10:$D$1000=$D243,IF(Inventory!$J$10:$J$1000=frig,IF(Inventory!$P$10:$P$1000=U$9,1)))))))</f>
        <v/>
      </c>
      <c r="V243" s="121" t="str">
        <f t="array" ref="V243">IF($D243="","",COUNT(IF(Inventory!$B$10:$B$1000=$B243,IF(Inventory!$C$10:$C$1000=$C243,IF(Inventory!$D$10:$D$1000=$D243,IF(Inventory!$J$10:$J$1000=frig,IF(Inventory!$P$10:$P$1000=V$9,1)))))))</f>
        <v/>
      </c>
      <c r="W243" s="121" t="str">
        <f t="array" ref="W243">IF($D243="","",COUNT(IF(Inventory!$B$10:$B$1000=$B243,IF(Inventory!$C$10:$C$1000=$C243,IF(Inventory!$D$10:$D$1000=$D243,IF(Inventory!$J$10:$J$1000=frig,IF(Inventory!$P$10:$P$1000=W$9,1)))))))</f>
        <v/>
      </c>
      <c r="X243" s="122" t="str">
        <f t="shared" si="42"/>
        <v/>
      </c>
      <c r="Y243" s="121" t="str">
        <f t="array" ref="Y243">IF($D243="","",COUNT(IF(Inventory!$B$10:$B$1000=$B243,IF(Inventory!$C$10:$C$1000=$C243,IF(Inventory!$D$10:$D$1000=$D243,IF(Inventory!$J$10:$J$1000=freez,1))))))</f>
        <v/>
      </c>
      <c r="Z243" s="121" t="str">
        <f t="array" ref="Z243">IF($D243="","",COUNT(IF(Inventory!$B$10:$B$1000=$B243,IF(Inventory!$C$10:$C$1000=$C243,IF(Inventory!$D$10:$D$1000=$D243,IF(Inventory!$J$10:$J$1000=freez,IF(Inventory!$P$10:$P$1000=Z$9,1)))))))</f>
        <v/>
      </c>
      <c r="AA243" s="121" t="str">
        <f t="array" ref="AA243">IF($D243="","",COUNT(IF(Inventory!$B$10:$B$1000=$B243,IF(Inventory!$C$10:$C$1000=$C243,IF(Inventory!$D$10:$D$1000=$D243,IF(Inventory!$J$10:$J$1000=freez,IF(Inventory!$P$10:$P$1000=AA$9,1)))))))</f>
        <v/>
      </c>
      <c r="AB243" s="121" t="str">
        <f t="array" ref="AB243">IF($D243="","",COUNT(IF(Inventory!$B$10:$B$1000=$B243,IF(Inventory!$C$10:$C$1000=$C243,IF(Inventory!$D$10:$D$1000=$D243,IF(Inventory!$J$10:$J$1000=freez,IF(Inventory!$P$10:$P$1000=AB$9,1)))))))</f>
        <v/>
      </c>
      <c r="AC243" s="121" t="str">
        <f t="array" ref="AC243">IF($D243="","",COUNT(IF(Inventory!$B$10:$B$1000=$B243,IF(Inventory!$C$10:$C$1000=$C243,IF(Inventory!$D$10:$D$1000=$D243,IF(Inventory!$J$10:$J$1000=freez,IF(Inventory!$P$10:$P$1000=AC$9,1)))))))</f>
        <v/>
      </c>
      <c r="AD243" s="121" t="str">
        <f t="array" ref="AD243">IF($D243="","",COUNT(IF(Inventory!$B$10:$B$1000=$B243,IF(Inventory!$C$10:$C$1000=$C243,IF(Inventory!$D$10:$D$1000=$D243,IF(Inventory!$J$10:$J$1000=freez,IF(Inventory!$P$10:$P$1000=AD$9,1)))))))</f>
        <v/>
      </c>
      <c r="AE243" s="122" t="str">
        <f t="shared" si="43"/>
        <v/>
      </c>
      <c r="AF243" s="121" t="str">
        <f t="array" ref="AF243">IF($D243="","",SUM(IF(Inventory!$B$10:$B$1000=$B243,IF(Inventory!$C$10:$C$1000=$C243,IF(Inventory!$D$10:$D$1000=$D243,IF(Inventory!$J$10:$J$1000=frig,Inventory!$AC$10:$AC$1000)))))+SUM(IF(Inventory!$B$10:$B$1000=$B243,IF(Inventory!$C$10:$C$1000=$C243,IF(Inventory!$D$10:$D$1000=$D243,IF(Inventory!$J$10:$J$1000=wicr,Inventory!$AC$10:$AC$1000))))))</f>
        <v/>
      </c>
      <c r="AG243" s="121" t="str">
        <f t="array" ref="AG243">IF($D243="","",SUM(IF(Inventory!$B$10:$B$1000=$B243,IF(Inventory!$C$10:$C$1000=$C243,IF(Inventory!$D$10:$D$1000=$D243,IF(Inventory!$J$10:$J$1000=frig,IF(Inventory!$P$10:$P$1000=AG$9,Inventory!$AC$10:$AC$1000))))))+SUM(IF(Inventory!$B$10:$B$1000=$B243,IF(Inventory!$C$10:$C$1000=$C243,IF(Inventory!$D$10:$D$1000=$D243,IF(Inventory!$J$10:$J$1000=wicr,IF(Inventory!$P$10:$P$1000=AG$9,Inventory!$AC$10:$AC$1000)))))))</f>
        <v/>
      </c>
      <c r="AH243" s="121" t="str">
        <f t="array" ref="AH243">IF($D243="","",SUM(IF(Inventory!$B$10:$B$1000=$B243,IF(Inventory!$C$10:$C$1000=$C243,IF(Inventory!$D$10:$D$1000=$D243,IF(Inventory!$J$10:$J$1000=frig,IF(Inventory!$P$10:$P$1000=AH$9,Inventory!$AC$10:$AC$1000))))))+SUM(IF(Inventory!$B$10:$B$1000=$B243,IF(Inventory!$C$10:$C$1000=$C243,IF(Inventory!$D$10:$D$1000=$D243,IF(Inventory!$J$10:$J$1000=wicr,IF(Inventory!$P$10:$P$1000=AH$9,Inventory!$AC$10:$AC$1000)))))))</f>
        <v/>
      </c>
      <c r="AI243" s="121" t="str">
        <f t="array" ref="AI243">IF($D243="","",SUM(IF(Inventory!$B$10:$B$1000=$B243,IF(Inventory!$C$10:$C$1000=$C243,IF(Inventory!$D$10:$D$1000=$D243,IF(Inventory!$J$10:$J$1000=frig,IF(Inventory!$P$10:$P$1000=AI$9,Inventory!$AC$10:$AC$1000))))))+SUM(IF(Inventory!$B$10:$B$1000=$B243,IF(Inventory!$C$10:$C$1000=$C243,IF(Inventory!$D$10:$D$1000=$D243,IF(Inventory!$J$10:$J$1000=wicr,IF(Inventory!$P$10:$P$1000=AI$9,Inventory!$AC$10:$AC$1000)))))))</f>
        <v/>
      </c>
      <c r="AJ243" s="121" t="str">
        <f t="array" ref="AJ243">IF($D243="","",SUM(IF(Inventory!$B$10:$B$1000=$B243,IF(Inventory!$C$10:$C$1000=$C243,IF(Inventory!$D$10:$D$1000=$D243,IF(Inventory!$J$10:$J$1000=frig,IF(Inventory!$P$10:$P$1000=AJ$9,Inventory!$AC$10:$AC$1000))))))+SUM(IF(Inventory!$B$10:$B$1000=$B243,IF(Inventory!$C$10:$C$1000=$C243,IF(Inventory!$D$10:$D$1000=$D243,IF(Inventory!$J$10:$J$1000=wicr,IF(Inventory!$P$10:$P$1000=AJ$9,Inventory!$AC$10:$AC$1000)))))))</f>
        <v/>
      </c>
      <c r="AK243" s="121" t="str">
        <f t="array" ref="AK243">IF($D243="","",SUM(IF(Inventory!$B$10:$B$1000=$B243,IF(Inventory!$C$10:$C$1000=$C243,IF(Inventory!$D$10:$D$1000=$D243,IF(Inventory!$J$10:$J$1000=frig,IF(Inventory!$P$10:$P$1000=AK$9,Inventory!$AC$10:$AC$1000))))))+SUM(IF(Inventory!$B$10:$B$1000=$B243,IF(Inventory!$C$10:$C$1000=$C243,IF(Inventory!$D$10:$D$1000=$D243,IF(Inventory!$J$10:$J$1000=wicr,IF(Inventory!$P$10:$P$1000=AK$9,Inventory!$AC$10:$AC$1000)))))))</f>
        <v/>
      </c>
      <c r="AL243" s="123" t="str">
        <f t="shared" si="44"/>
        <v/>
      </c>
      <c r="AM243" s="121" t="str">
        <f t="array" ref="AM243">IF($D243="","",SUM(IF(Inventory!$B$10:$B$1000=$B243,IF(Inventory!$C$10:$C$1000=$C243,IF(Inventory!$D$10:$D$1000=$D243,IF(Inventory!$J$10:$J$1000=freez,Inventory!$AD$10:$AD$1000)))))+SUM(IF(Inventory!$B$10:$B$1000=$B243,IF(Inventory!$C$10:$C$1000=$C243,IF(Inventory!$D$10:$D$1000=$D243,IF(Inventory!$J$10:$J$1000=wifr,Inventory!$AD$10:$AD$1000))))))</f>
        <v/>
      </c>
      <c r="AN243" s="121" t="str">
        <f t="array" ref="AN243">IF($D243="","",SUM(IF(Inventory!$B$10:$B$1000=$B243,IF(Inventory!$C$10:$C$1000=$C243,IF(Inventory!$D$10:$D$1000=$D243,IF(Inventory!$J$10:$J$1000=freez,IF(Inventory!$P$10:$P$1000=AN$9,Inventory!$AD$10:$AD$1000))))))+SUM(IF(Inventory!$B$10:$B$1000=$B243,IF(Inventory!$C$10:$C$1000=$C243,IF(Inventory!$D$10:$D$1000=$D243,IF(Inventory!$J$10:$J$1000=wifr,IF(Inventory!$P$10:$P$1000=AN$9,Inventory!$AD$10:$AD$1000)))))))</f>
        <v/>
      </c>
      <c r="AO243" s="121" t="str">
        <f t="array" ref="AO243">IF($D243="","",SUM(IF(Inventory!$B$10:$B$1000=$B243,IF(Inventory!$C$10:$C$1000=$C243,IF(Inventory!$D$10:$D$1000=$D243,IF(Inventory!$J$10:$J$1000=freez,IF(Inventory!$P$10:$P$1000=AO$9,Inventory!$AD$10:$AD$1000))))))+SUM(IF(Inventory!$B$10:$B$1000=$B243,IF(Inventory!$C$10:$C$1000=$C243,IF(Inventory!$D$10:$D$1000=$D243,IF(Inventory!$J$10:$J$1000=wifr,IF(Inventory!$P$10:$P$1000=AO$9,Inventory!$AD$10:$AD$1000)))))))</f>
        <v/>
      </c>
      <c r="AP243" s="121" t="str">
        <f t="array" ref="AP243">IF($D243="","",SUM(IF(Inventory!$B$10:$B$1000=$B243,IF(Inventory!$C$10:$C$1000=$C243,IF(Inventory!$D$10:$D$1000=$D243,IF(Inventory!$J$10:$J$1000=freez,IF(Inventory!$P$10:$P$1000=AP$9,Inventory!$AD$10:$AD$1000))))))+SUM(IF(Inventory!$B$10:$B$1000=$B243,IF(Inventory!$C$10:$C$1000=$C243,IF(Inventory!$D$10:$D$1000=$D243,IF(Inventory!$J$10:$J$1000=wifr,IF(Inventory!$P$10:$P$1000=AP$9,Inventory!$AD$10:$AD$1000)))))))</f>
        <v/>
      </c>
      <c r="AQ243" s="121" t="str">
        <f t="array" ref="AQ243">IF($D243="","",SUM(IF(Inventory!$B$10:$B$1000=$B243,IF(Inventory!$C$10:$C$1000=$C243,IF(Inventory!$D$10:$D$1000=$D243,IF(Inventory!$J$10:$J$1000=freez,IF(Inventory!$P$10:$P$1000=AQ$9,Inventory!$AD$10:$AD$1000))))))+SUM(IF(Inventory!$B$10:$B$1000=$B243,IF(Inventory!$C$10:$C$1000=$C243,IF(Inventory!$D$10:$D$1000=$D243,IF(Inventory!$J$10:$J$1000=wifr,IF(Inventory!$P$10:$P$1000=AQ$9,Inventory!$AD$10:$AD$1000)))))))</f>
        <v/>
      </c>
      <c r="AR243" s="121" t="str">
        <f t="array" ref="AR243">IF($D243="","",SUM(IF(Inventory!$B$10:$B$1000=$B243,IF(Inventory!$C$10:$C$1000=$C243,IF(Inventory!$D$10:$D$1000=$D243,IF(Inventory!$J$10:$J$1000=freez,IF(Inventory!$P$10:$P$1000=AR$9,Inventory!$AD$10:$AD$1000))))))+SUM(IF(Inventory!$B$10:$B$1000=$B243,IF(Inventory!$C$10:$C$1000=$C243,IF(Inventory!$D$10:$D$1000=$D243,IF(Inventory!$J$10:$J$1000=wifr,IF(Inventory!$P$10:$P$1000=AR$9,Inventory!$AD$10:$AD$1000)))))))</f>
        <v/>
      </c>
      <c r="AS243" s="124" t="str">
        <f t="shared" si="45"/>
        <v/>
      </c>
      <c r="AU243" s="352"/>
      <c r="AV243" s="352"/>
      <c r="AX243" s="125">
        <f>IF($C243="",0,Prog!$H241*AX$6*($AU243+$AV243)/12000)</f>
        <v>0</v>
      </c>
      <c r="AY243" s="125">
        <f>IF($C243="",0,Prog!$H241*AY$6*($AU243+$AV243)/12000)</f>
        <v>0</v>
      </c>
      <c r="AZ243" s="121"/>
    </row>
    <row r="244" spans="1:52" ht="16.5" x14ac:dyDescent="0.3">
      <c r="A244" s="279" t="str">
        <f>IF(Prog!B242="","",Prog!B242)</f>
        <v/>
      </c>
      <c r="B244" s="279" t="str">
        <f>IF(Prog!C242="","",Prog!C242)</f>
        <v/>
      </c>
      <c r="C244" s="279" t="str">
        <f>IF(Prog!D242="","",Prog!D242)</f>
        <v/>
      </c>
      <c r="D244" s="120"/>
      <c r="E244" s="121" t="str">
        <f t="array" ref="E244">IF($D244="","",COUNT(IF(Inventory!$B$10:$B$1000=$B244,IF(Inventory!$C$10:$C$1000=$C244,IF(Inventory!$D$10:$D$1000=$D244,IF(Inventory!$P$10:$P$1000=E$9,1))))))</f>
        <v/>
      </c>
      <c r="F244" s="121" t="str">
        <f t="array" ref="F244">IF($D244="","",COUNT(IF(Inventory!$B$10:$B$1000=$B244,IF(Inventory!$C$10:$C$1000=$C244,IF(Inventory!$D$10:$D$1000=$D244,IF(Inventory!$P$10:$P$1000=F$9,1))))))</f>
        <v/>
      </c>
      <c r="G244" s="121" t="str">
        <f t="array" ref="G244">IF($D244="","",COUNT(IF(Inventory!$B$10:$B$1000=$B244,IF(Inventory!$C$10:$C$1000=$C244,IF(Inventory!$D$10:$D$1000=$D244,IF(Inventory!$P$10:$P$1000=G$9,1))))))</f>
        <v/>
      </c>
      <c r="H244" s="121" t="str">
        <f t="array" ref="H244">IF($D244="","",COUNT(IF(Inventory!$B$10:$B$1000=$B244,IF(Inventory!$C$10:$C$1000=$C244,IF(Inventory!$D$10:$D$1000=$D244,IF(Inventory!$P$10:$P$1000=H$9,1))))))</f>
        <v/>
      </c>
      <c r="I244" s="121" t="str">
        <f t="array" ref="I244">IF($D244="","",COUNT(IF(Inventory!$B$10:$B$1000=$B244,IF(Inventory!$C$10:$C$1000=$C244,IF(Inventory!$D$10:$D$1000=$D244,IF(Inventory!$P$10:$P$1000=I$9,1))))))</f>
        <v/>
      </c>
      <c r="J244" s="121">
        <f t="shared" si="40"/>
        <v>0</v>
      </c>
      <c r="K244" s="121" t="str">
        <f t="array" ref="K244">IF($D244="","",COUNT(IF(Inventory!$B$10:$B$1000=$B244,IF(Inventory!$C$10:$C$1000=$C244,IF(Inventory!$D$10:$D$1000=$D244,IF(Inventory!$J$10:$J$1000=wicr,1)))))+COUNT(IF(Inventory!$B$10:$B$1000=$B244,IF(Inventory!$C$10:$C$1000=$C244,IF(Inventory!$D$10:$D$1000=$D244,IF(Inventory!$J$10:$J$1000=wifr,1))))))</f>
        <v/>
      </c>
      <c r="L244" s="121" t="str">
        <f t="array" ref="L244">IF($D244="","",COUNT(IF(Inventory!$B$10:$B$1000=$B244,IF(Inventory!$C$10:$C$1000=$C244,IF(Inventory!$D$10:$D$1000=$D244,IF(Inventory!$J$10:$J$1000=wicr,IF(Inventory!$P$10:$P$1000=L$9,1))))))+COUNT(IF(Inventory!$B$10:$B$1000=$B244,IF(Inventory!$C$10:$C$1000=$C244,IF(Inventory!$D$10:$D$1000=$D244,IF(Inventory!$J$10:$J$1000=wifr,IF(Inventory!$P$10:$P$1000=L$9,1)))))))</f>
        <v/>
      </c>
      <c r="M244" s="121" t="str">
        <f t="array" ref="M244">IF($D244="","",COUNT(IF(Inventory!$B$10:$B$1000=$B244,IF(Inventory!$C$10:$C$1000=$C244,IF(Inventory!$D$10:$D$1000=$D244,IF(Inventory!$J$10:$J$1000=wicr,IF(Inventory!$P$10:$P$1000=M$9,1))))))+COUNT(IF(Inventory!$B$10:$B$1000=$B244,IF(Inventory!$C$10:$C$1000=$C244,IF(Inventory!$D$10:$D$1000=$D244,IF(Inventory!$J$10:$J$1000=wifr,IF(Inventory!$P$10:$P$1000=M$9,1)))))))</f>
        <v/>
      </c>
      <c r="N244" s="121" t="str">
        <f t="array" ref="N244">IF($D244="","",COUNT(IF(Inventory!$B$10:$B$1000=$B244,IF(Inventory!$C$10:$C$1000=$C244,IF(Inventory!$D$10:$D$1000=$D244,IF(Inventory!$J$10:$J$1000=wicr,IF(Inventory!$P$10:$P$1000=N$9,1))))))+COUNT(IF(Inventory!$B$10:$B$1000=$B244,IF(Inventory!$C$10:$C$1000=$C244,IF(Inventory!$D$10:$D$1000=$D244,IF(Inventory!$J$10:$J$1000=wifr,IF(Inventory!$P$10:$P$1000=N$9,1)))))))</f>
        <v/>
      </c>
      <c r="O244" s="121" t="str">
        <f t="array" ref="O244">IF($D244="","",COUNT(IF(Inventory!$B$10:$B$1000=$B244,IF(Inventory!$C$10:$C$1000=$C244,IF(Inventory!$D$10:$D$1000=$D244,IF(Inventory!$J$10:$J$1000=wicr,IF(Inventory!$P$10:$P$1000=O$9,1))))))+COUNT(IF(Inventory!$B$10:$B$1000=$B244,IF(Inventory!$C$10:$C$1000=$C244,IF(Inventory!$D$10:$D$1000=$D244,IF(Inventory!$J$10:$J$1000=wifr,IF(Inventory!$P$10:$P$1000=O$9,1)))))))</f>
        <v/>
      </c>
      <c r="P244" s="121" t="str">
        <f t="array" ref="P244">IF($D244="","",COUNT(IF(Inventory!$B$10:$B$1000=$B244,IF(Inventory!$C$10:$C$1000=$C244,IF(Inventory!$D$10:$D$1000=$D244,IF(Inventory!$J$10:$J$1000=wicr,IF(Inventory!$P$10:$P$1000=P$9,1))))))+COUNT(IF(Inventory!$B$10:$B$1000=$B244,IF(Inventory!$C$10:$C$1000=$C244,IF(Inventory!$D$10:$D$1000=$D244,IF(Inventory!$J$10:$J$1000=wifr,IF(Inventory!$P$10:$P$1000=P$9,1)))))))</f>
        <v/>
      </c>
      <c r="Q244" s="122" t="str">
        <f t="shared" si="41"/>
        <v/>
      </c>
      <c r="R244" s="121" t="str">
        <f t="array" ref="R244">IF($D244="","",COUNT(IF(Inventory!$B$10:$B$1000=$B244,IF(Inventory!$C$10:$C$1000=$C244,IF(Inventory!$D$10:$D$1000=$D244,IF(Inventory!$J$10:$J$1000=frig,1))))))</f>
        <v/>
      </c>
      <c r="S244" s="121" t="str">
        <f t="array" ref="S244">IF($D244="","",COUNT(IF(Inventory!$B$10:$B$1000=$B244,IF(Inventory!$C$10:$C$1000=$C244,IF(Inventory!$D$10:$D$1000=$D244,IF(Inventory!$J$10:$J$1000=frig,IF(Inventory!$P$10:$P$1000=S$9,1)))))))</f>
        <v/>
      </c>
      <c r="T244" s="121" t="str">
        <f t="array" ref="T244">IF($D244="","",COUNT(IF(Inventory!$B$10:$B$1000=$B244,IF(Inventory!$C$10:$C$1000=$C244,IF(Inventory!$D$10:$D$1000=$D244,IF(Inventory!$J$10:$J$1000=frig,IF(Inventory!$P$10:$P$1000=T$9,1)))))))</f>
        <v/>
      </c>
      <c r="U244" s="121" t="str">
        <f t="array" ref="U244">IF($D244="","",COUNT(IF(Inventory!$B$10:$B$1000=$B244,IF(Inventory!$C$10:$C$1000=$C244,IF(Inventory!$D$10:$D$1000=$D244,IF(Inventory!$J$10:$J$1000=frig,IF(Inventory!$P$10:$P$1000=U$9,1)))))))</f>
        <v/>
      </c>
      <c r="V244" s="121" t="str">
        <f t="array" ref="V244">IF($D244="","",COUNT(IF(Inventory!$B$10:$B$1000=$B244,IF(Inventory!$C$10:$C$1000=$C244,IF(Inventory!$D$10:$D$1000=$D244,IF(Inventory!$J$10:$J$1000=frig,IF(Inventory!$P$10:$P$1000=V$9,1)))))))</f>
        <v/>
      </c>
      <c r="W244" s="121" t="str">
        <f t="array" ref="W244">IF($D244="","",COUNT(IF(Inventory!$B$10:$B$1000=$B244,IF(Inventory!$C$10:$C$1000=$C244,IF(Inventory!$D$10:$D$1000=$D244,IF(Inventory!$J$10:$J$1000=frig,IF(Inventory!$P$10:$P$1000=W$9,1)))))))</f>
        <v/>
      </c>
      <c r="X244" s="122" t="str">
        <f t="shared" si="42"/>
        <v/>
      </c>
      <c r="Y244" s="121" t="str">
        <f t="array" ref="Y244">IF($D244="","",COUNT(IF(Inventory!$B$10:$B$1000=$B244,IF(Inventory!$C$10:$C$1000=$C244,IF(Inventory!$D$10:$D$1000=$D244,IF(Inventory!$J$10:$J$1000=freez,1))))))</f>
        <v/>
      </c>
      <c r="Z244" s="121" t="str">
        <f t="array" ref="Z244">IF($D244="","",COUNT(IF(Inventory!$B$10:$B$1000=$B244,IF(Inventory!$C$10:$C$1000=$C244,IF(Inventory!$D$10:$D$1000=$D244,IF(Inventory!$J$10:$J$1000=freez,IF(Inventory!$P$10:$P$1000=Z$9,1)))))))</f>
        <v/>
      </c>
      <c r="AA244" s="121" t="str">
        <f t="array" ref="AA244">IF($D244="","",COUNT(IF(Inventory!$B$10:$B$1000=$B244,IF(Inventory!$C$10:$C$1000=$C244,IF(Inventory!$D$10:$D$1000=$D244,IF(Inventory!$J$10:$J$1000=freez,IF(Inventory!$P$10:$P$1000=AA$9,1)))))))</f>
        <v/>
      </c>
      <c r="AB244" s="121" t="str">
        <f t="array" ref="AB244">IF($D244="","",COUNT(IF(Inventory!$B$10:$B$1000=$B244,IF(Inventory!$C$10:$C$1000=$C244,IF(Inventory!$D$10:$D$1000=$D244,IF(Inventory!$J$10:$J$1000=freez,IF(Inventory!$P$10:$P$1000=AB$9,1)))))))</f>
        <v/>
      </c>
      <c r="AC244" s="121" t="str">
        <f t="array" ref="AC244">IF($D244="","",COUNT(IF(Inventory!$B$10:$B$1000=$B244,IF(Inventory!$C$10:$C$1000=$C244,IF(Inventory!$D$10:$D$1000=$D244,IF(Inventory!$J$10:$J$1000=freez,IF(Inventory!$P$10:$P$1000=AC$9,1)))))))</f>
        <v/>
      </c>
      <c r="AD244" s="121" t="str">
        <f t="array" ref="AD244">IF($D244="","",COUNT(IF(Inventory!$B$10:$B$1000=$B244,IF(Inventory!$C$10:$C$1000=$C244,IF(Inventory!$D$10:$D$1000=$D244,IF(Inventory!$J$10:$J$1000=freez,IF(Inventory!$P$10:$P$1000=AD$9,1)))))))</f>
        <v/>
      </c>
      <c r="AE244" s="122" t="str">
        <f t="shared" si="43"/>
        <v/>
      </c>
      <c r="AF244" s="121" t="str">
        <f t="array" ref="AF244">IF($D244="","",SUM(IF(Inventory!$B$10:$B$1000=$B244,IF(Inventory!$C$10:$C$1000=$C244,IF(Inventory!$D$10:$D$1000=$D244,IF(Inventory!$J$10:$J$1000=frig,Inventory!$AC$10:$AC$1000)))))+SUM(IF(Inventory!$B$10:$B$1000=$B244,IF(Inventory!$C$10:$C$1000=$C244,IF(Inventory!$D$10:$D$1000=$D244,IF(Inventory!$J$10:$J$1000=wicr,Inventory!$AC$10:$AC$1000))))))</f>
        <v/>
      </c>
      <c r="AG244" s="121" t="str">
        <f t="array" ref="AG244">IF($D244="","",SUM(IF(Inventory!$B$10:$B$1000=$B244,IF(Inventory!$C$10:$C$1000=$C244,IF(Inventory!$D$10:$D$1000=$D244,IF(Inventory!$J$10:$J$1000=frig,IF(Inventory!$P$10:$P$1000=AG$9,Inventory!$AC$10:$AC$1000))))))+SUM(IF(Inventory!$B$10:$B$1000=$B244,IF(Inventory!$C$10:$C$1000=$C244,IF(Inventory!$D$10:$D$1000=$D244,IF(Inventory!$J$10:$J$1000=wicr,IF(Inventory!$P$10:$P$1000=AG$9,Inventory!$AC$10:$AC$1000)))))))</f>
        <v/>
      </c>
      <c r="AH244" s="121" t="str">
        <f t="array" ref="AH244">IF($D244="","",SUM(IF(Inventory!$B$10:$B$1000=$B244,IF(Inventory!$C$10:$C$1000=$C244,IF(Inventory!$D$10:$D$1000=$D244,IF(Inventory!$J$10:$J$1000=frig,IF(Inventory!$P$10:$P$1000=AH$9,Inventory!$AC$10:$AC$1000))))))+SUM(IF(Inventory!$B$10:$B$1000=$B244,IF(Inventory!$C$10:$C$1000=$C244,IF(Inventory!$D$10:$D$1000=$D244,IF(Inventory!$J$10:$J$1000=wicr,IF(Inventory!$P$10:$P$1000=AH$9,Inventory!$AC$10:$AC$1000)))))))</f>
        <v/>
      </c>
      <c r="AI244" s="121" t="str">
        <f t="array" ref="AI244">IF($D244="","",SUM(IF(Inventory!$B$10:$B$1000=$B244,IF(Inventory!$C$10:$C$1000=$C244,IF(Inventory!$D$10:$D$1000=$D244,IF(Inventory!$J$10:$J$1000=frig,IF(Inventory!$P$10:$P$1000=AI$9,Inventory!$AC$10:$AC$1000))))))+SUM(IF(Inventory!$B$10:$B$1000=$B244,IF(Inventory!$C$10:$C$1000=$C244,IF(Inventory!$D$10:$D$1000=$D244,IF(Inventory!$J$10:$J$1000=wicr,IF(Inventory!$P$10:$P$1000=AI$9,Inventory!$AC$10:$AC$1000)))))))</f>
        <v/>
      </c>
      <c r="AJ244" s="121" t="str">
        <f t="array" ref="AJ244">IF($D244="","",SUM(IF(Inventory!$B$10:$B$1000=$B244,IF(Inventory!$C$10:$C$1000=$C244,IF(Inventory!$D$10:$D$1000=$D244,IF(Inventory!$J$10:$J$1000=frig,IF(Inventory!$P$10:$P$1000=AJ$9,Inventory!$AC$10:$AC$1000))))))+SUM(IF(Inventory!$B$10:$B$1000=$B244,IF(Inventory!$C$10:$C$1000=$C244,IF(Inventory!$D$10:$D$1000=$D244,IF(Inventory!$J$10:$J$1000=wicr,IF(Inventory!$P$10:$P$1000=AJ$9,Inventory!$AC$10:$AC$1000)))))))</f>
        <v/>
      </c>
      <c r="AK244" s="121" t="str">
        <f t="array" ref="AK244">IF($D244="","",SUM(IF(Inventory!$B$10:$B$1000=$B244,IF(Inventory!$C$10:$C$1000=$C244,IF(Inventory!$D$10:$D$1000=$D244,IF(Inventory!$J$10:$J$1000=frig,IF(Inventory!$P$10:$P$1000=AK$9,Inventory!$AC$10:$AC$1000))))))+SUM(IF(Inventory!$B$10:$B$1000=$B244,IF(Inventory!$C$10:$C$1000=$C244,IF(Inventory!$D$10:$D$1000=$D244,IF(Inventory!$J$10:$J$1000=wicr,IF(Inventory!$P$10:$P$1000=AK$9,Inventory!$AC$10:$AC$1000)))))))</f>
        <v/>
      </c>
      <c r="AL244" s="123" t="str">
        <f t="shared" si="44"/>
        <v/>
      </c>
      <c r="AM244" s="121" t="str">
        <f t="array" ref="AM244">IF($D244="","",SUM(IF(Inventory!$B$10:$B$1000=$B244,IF(Inventory!$C$10:$C$1000=$C244,IF(Inventory!$D$10:$D$1000=$D244,IF(Inventory!$J$10:$J$1000=freez,Inventory!$AD$10:$AD$1000)))))+SUM(IF(Inventory!$B$10:$B$1000=$B244,IF(Inventory!$C$10:$C$1000=$C244,IF(Inventory!$D$10:$D$1000=$D244,IF(Inventory!$J$10:$J$1000=wifr,Inventory!$AD$10:$AD$1000))))))</f>
        <v/>
      </c>
      <c r="AN244" s="121" t="str">
        <f t="array" ref="AN244">IF($D244="","",SUM(IF(Inventory!$B$10:$B$1000=$B244,IF(Inventory!$C$10:$C$1000=$C244,IF(Inventory!$D$10:$D$1000=$D244,IF(Inventory!$J$10:$J$1000=freez,IF(Inventory!$P$10:$P$1000=AN$9,Inventory!$AD$10:$AD$1000))))))+SUM(IF(Inventory!$B$10:$B$1000=$B244,IF(Inventory!$C$10:$C$1000=$C244,IF(Inventory!$D$10:$D$1000=$D244,IF(Inventory!$J$10:$J$1000=wifr,IF(Inventory!$P$10:$P$1000=AN$9,Inventory!$AD$10:$AD$1000)))))))</f>
        <v/>
      </c>
      <c r="AO244" s="121" t="str">
        <f t="array" ref="AO244">IF($D244="","",SUM(IF(Inventory!$B$10:$B$1000=$B244,IF(Inventory!$C$10:$C$1000=$C244,IF(Inventory!$D$10:$D$1000=$D244,IF(Inventory!$J$10:$J$1000=freez,IF(Inventory!$P$10:$P$1000=AO$9,Inventory!$AD$10:$AD$1000))))))+SUM(IF(Inventory!$B$10:$B$1000=$B244,IF(Inventory!$C$10:$C$1000=$C244,IF(Inventory!$D$10:$D$1000=$D244,IF(Inventory!$J$10:$J$1000=wifr,IF(Inventory!$P$10:$P$1000=AO$9,Inventory!$AD$10:$AD$1000)))))))</f>
        <v/>
      </c>
      <c r="AP244" s="121" t="str">
        <f t="array" ref="AP244">IF($D244="","",SUM(IF(Inventory!$B$10:$B$1000=$B244,IF(Inventory!$C$10:$C$1000=$C244,IF(Inventory!$D$10:$D$1000=$D244,IF(Inventory!$J$10:$J$1000=freez,IF(Inventory!$P$10:$P$1000=AP$9,Inventory!$AD$10:$AD$1000))))))+SUM(IF(Inventory!$B$10:$B$1000=$B244,IF(Inventory!$C$10:$C$1000=$C244,IF(Inventory!$D$10:$D$1000=$D244,IF(Inventory!$J$10:$J$1000=wifr,IF(Inventory!$P$10:$P$1000=AP$9,Inventory!$AD$10:$AD$1000)))))))</f>
        <v/>
      </c>
      <c r="AQ244" s="121" t="str">
        <f t="array" ref="AQ244">IF($D244="","",SUM(IF(Inventory!$B$10:$B$1000=$B244,IF(Inventory!$C$10:$C$1000=$C244,IF(Inventory!$D$10:$D$1000=$D244,IF(Inventory!$J$10:$J$1000=freez,IF(Inventory!$P$10:$P$1000=AQ$9,Inventory!$AD$10:$AD$1000))))))+SUM(IF(Inventory!$B$10:$B$1000=$B244,IF(Inventory!$C$10:$C$1000=$C244,IF(Inventory!$D$10:$D$1000=$D244,IF(Inventory!$J$10:$J$1000=wifr,IF(Inventory!$P$10:$P$1000=AQ$9,Inventory!$AD$10:$AD$1000)))))))</f>
        <v/>
      </c>
      <c r="AR244" s="121" t="str">
        <f t="array" ref="AR244">IF($D244="","",SUM(IF(Inventory!$B$10:$B$1000=$B244,IF(Inventory!$C$10:$C$1000=$C244,IF(Inventory!$D$10:$D$1000=$D244,IF(Inventory!$J$10:$J$1000=freez,IF(Inventory!$P$10:$P$1000=AR$9,Inventory!$AD$10:$AD$1000))))))+SUM(IF(Inventory!$B$10:$B$1000=$B244,IF(Inventory!$C$10:$C$1000=$C244,IF(Inventory!$D$10:$D$1000=$D244,IF(Inventory!$J$10:$J$1000=wifr,IF(Inventory!$P$10:$P$1000=AR$9,Inventory!$AD$10:$AD$1000)))))))</f>
        <v/>
      </c>
      <c r="AS244" s="124" t="str">
        <f t="shared" si="45"/>
        <v/>
      </c>
      <c r="AU244" s="352"/>
      <c r="AV244" s="352"/>
      <c r="AX244" s="125">
        <f>IF($C244="",0,Prog!$H242*AX$6*($AU244+$AV244)/12000)</f>
        <v>0</v>
      </c>
      <c r="AY244" s="125">
        <f>IF($C244="",0,Prog!$H242*AY$6*($AU244+$AV244)/12000)</f>
        <v>0</v>
      </c>
      <c r="AZ244" s="121"/>
    </row>
    <row r="245" spans="1:52" ht="16.5" x14ac:dyDescent="0.3">
      <c r="A245" s="279" t="str">
        <f>IF(Prog!B243="","",Prog!B243)</f>
        <v/>
      </c>
      <c r="B245" s="279" t="str">
        <f>IF(Prog!C243="","",Prog!C243)</f>
        <v/>
      </c>
      <c r="C245" s="279" t="str">
        <f>IF(Prog!D243="","",Prog!D243)</f>
        <v/>
      </c>
      <c r="D245" s="120"/>
      <c r="E245" s="121" t="str">
        <f t="array" ref="E245">IF($D245="","",COUNT(IF(Inventory!$B$10:$B$1000=$B245,IF(Inventory!$C$10:$C$1000=$C245,IF(Inventory!$D$10:$D$1000=$D245,IF(Inventory!$P$10:$P$1000=E$9,1))))))</f>
        <v/>
      </c>
      <c r="F245" s="121" t="str">
        <f t="array" ref="F245">IF($D245="","",COUNT(IF(Inventory!$B$10:$B$1000=$B245,IF(Inventory!$C$10:$C$1000=$C245,IF(Inventory!$D$10:$D$1000=$D245,IF(Inventory!$P$10:$P$1000=F$9,1))))))</f>
        <v/>
      </c>
      <c r="G245" s="121" t="str">
        <f t="array" ref="G245">IF($D245="","",COUNT(IF(Inventory!$B$10:$B$1000=$B245,IF(Inventory!$C$10:$C$1000=$C245,IF(Inventory!$D$10:$D$1000=$D245,IF(Inventory!$P$10:$P$1000=G$9,1))))))</f>
        <v/>
      </c>
      <c r="H245" s="121" t="str">
        <f t="array" ref="H245">IF($D245="","",COUNT(IF(Inventory!$B$10:$B$1000=$B245,IF(Inventory!$C$10:$C$1000=$C245,IF(Inventory!$D$10:$D$1000=$D245,IF(Inventory!$P$10:$P$1000=H$9,1))))))</f>
        <v/>
      </c>
      <c r="I245" s="121" t="str">
        <f t="array" ref="I245">IF($D245="","",COUNT(IF(Inventory!$B$10:$B$1000=$B245,IF(Inventory!$C$10:$C$1000=$C245,IF(Inventory!$D$10:$D$1000=$D245,IF(Inventory!$P$10:$P$1000=I$9,1))))))</f>
        <v/>
      </c>
      <c r="J245" s="121">
        <f t="shared" si="40"/>
        <v>0</v>
      </c>
      <c r="K245" s="121" t="str">
        <f t="array" ref="K245">IF($D245="","",COUNT(IF(Inventory!$B$10:$B$1000=$B245,IF(Inventory!$C$10:$C$1000=$C245,IF(Inventory!$D$10:$D$1000=$D245,IF(Inventory!$J$10:$J$1000=wicr,1)))))+COUNT(IF(Inventory!$B$10:$B$1000=$B245,IF(Inventory!$C$10:$C$1000=$C245,IF(Inventory!$D$10:$D$1000=$D245,IF(Inventory!$J$10:$J$1000=wifr,1))))))</f>
        <v/>
      </c>
      <c r="L245" s="121" t="str">
        <f t="array" ref="L245">IF($D245="","",COUNT(IF(Inventory!$B$10:$B$1000=$B245,IF(Inventory!$C$10:$C$1000=$C245,IF(Inventory!$D$10:$D$1000=$D245,IF(Inventory!$J$10:$J$1000=wicr,IF(Inventory!$P$10:$P$1000=L$9,1))))))+COUNT(IF(Inventory!$B$10:$B$1000=$B245,IF(Inventory!$C$10:$C$1000=$C245,IF(Inventory!$D$10:$D$1000=$D245,IF(Inventory!$J$10:$J$1000=wifr,IF(Inventory!$P$10:$P$1000=L$9,1)))))))</f>
        <v/>
      </c>
      <c r="M245" s="121" t="str">
        <f t="array" ref="M245">IF($D245="","",COUNT(IF(Inventory!$B$10:$B$1000=$B245,IF(Inventory!$C$10:$C$1000=$C245,IF(Inventory!$D$10:$D$1000=$D245,IF(Inventory!$J$10:$J$1000=wicr,IF(Inventory!$P$10:$P$1000=M$9,1))))))+COUNT(IF(Inventory!$B$10:$B$1000=$B245,IF(Inventory!$C$10:$C$1000=$C245,IF(Inventory!$D$10:$D$1000=$D245,IF(Inventory!$J$10:$J$1000=wifr,IF(Inventory!$P$10:$P$1000=M$9,1)))))))</f>
        <v/>
      </c>
      <c r="N245" s="121" t="str">
        <f t="array" ref="N245">IF($D245="","",COUNT(IF(Inventory!$B$10:$B$1000=$B245,IF(Inventory!$C$10:$C$1000=$C245,IF(Inventory!$D$10:$D$1000=$D245,IF(Inventory!$J$10:$J$1000=wicr,IF(Inventory!$P$10:$P$1000=N$9,1))))))+COUNT(IF(Inventory!$B$10:$B$1000=$B245,IF(Inventory!$C$10:$C$1000=$C245,IF(Inventory!$D$10:$D$1000=$D245,IF(Inventory!$J$10:$J$1000=wifr,IF(Inventory!$P$10:$P$1000=N$9,1)))))))</f>
        <v/>
      </c>
      <c r="O245" s="121" t="str">
        <f t="array" ref="O245">IF($D245="","",COUNT(IF(Inventory!$B$10:$B$1000=$B245,IF(Inventory!$C$10:$C$1000=$C245,IF(Inventory!$D$10:$D$1000=$D245,IF(Inventory!$J$10:$J$1000=wicr,IF(Inventory!$P$10:$P$1000=O$9,1))))))+COUNT(IF(Inventory!$B$10:$B$1000=$B245,IF(Inventory!$C$10:$C$1000=$C245,IF(Inventory!$D$10:$D$1000=$D245,IF(Inventory!$J$10:$J$1000=wifr,IF(Inventory!$P$10:$P$1000=O$9,1)))))))</f>
        <v/>
      </c>
      <c r="P245" s="121" t="str">
        <f t="array" ref="P245">IF($D245="","",COUNT(IF(Inventory!$B$10:$B$1000=$B245,IF(Inventory!$C$10:$C$1000=$C245,IF(Inventory!$D$10:$D$1000=$D245,IF(Inventory!$J$10:$J$1000=wicr,IF(Inventory!$P$10:$P$1000=P$9,1))))))+COUNT(IF(Inventory!$B$10:$B$1000=$B245,IF(Inventory!$C$10:$C$1000=$C245,IF(Inventory!$D$10:$D$1000=$D245,IF(Inventory!$J$10:$J$1000=wifr,IF(Inventory!$P$10:$P$1000=P$9,1)))))))</f>
        <v/>
      </c>
      <c r="Q245" s="122" t="str">
        <f t="shared" si="41"/>
        <v/>
      </c>
      <c r="R245" s="121" t="str">
        <f t="array" ref="R245">IF($D245="","",COUNT(IF(Inventory!$B$10:$B$1000=$B245,IF(Inventory!$C$10:$C$1000=$C245,IF(Inventory!$D$10:$D$1000=$D245,IF(Inventory!$J$10:$J$1000=frig,1))))))</f>
        <v/>
      </c>
      <c r="S245" s="121" t="str">
        <f t="array" ref="S245">IF($D245="","",COUNT(IF(Inventory!$B$10:$B$1000=$B245,IF(Inventory!$C$10:$C$1000=$C245,IF(Inventory!$D$10:$D$1000=$D245,IF(Inventory!$J$10:$J$1000=frig,IF(Inventory!$P$10:$P$1000=S$9,1)))))))</f>
        <v/>
      </c>
      <c r="T245" s="121" t="str">
        <f t="array" ref="T245">IF($D245="","",COUNT(IF(Inventory!$B$10:$B$1000=$B245,IF(Inventory!$C$10:$C$1000=$C245,IF(Inventory!$D$10:$D$1000=$D245,IF(Inventory!$J$10:$J$1000=frig,IF(Inventory!$P$10:$P$1000=T$9,1)))))))</f>
        <v/>
      </c>
      <c r="U245" s="121" t="str">
        <f t="array" ref="U245">IF($D245="","",COUNT(IF(Inventory!$B$10:$B$1000=$B245,IF(Inventory!$C$10:$C$1000=$C245,IF(Inventory!$D$10:$D$1000=$D245,IF(Inventory!$J$10:$J$1000=frig,IF(Inventory!$P$10:$P$1000=U$9,1)))))))</f>
        <v/>
      </c>
      <c r="V245" s="121" t="str">
        <f t="array" ref="V245">IF($D245="","",COUNT(IF(Inventory!$B$10:$B$1000=$B245,IF(Inventory!$C$10:$C$1000=$C245,IF(Inventory!$D$10:$D$1000=$D245,IF(Inventory!$J$10:$J$1000=frig,IF(Inventory!$P$10:$P$1000=V$9,1)))))))</f>
        <v/>
      </c>
      <c r="W245" s="121" t="str">
        <f t="array" ref="W245">IF($D245="","",COUNT(IF(Inventory!$B$10:$B$1000=$B245,IF(Inventory!$C$10:$C$1000=$C245,IF(Inventory!$D$10:$D$1000=$D245,IF(Inventory!$J$10:$J$1000=frig,IF(Inventory!$P$10:$P$1000=W$9,1)))))))</f>
        <v/>
      </c>
      <c r="X245" s="122" t="str">
        <f t="shared" si="42"/>
        <v/>
      </c>
      <c r="Y245" s="121" t="str">
        <f t="array" ref="Y245">IF($D245="","",COUNT(IF(Inventory!$B$10:$B$1000=$B245,IF(Inventory!$C$10:$C$1000=$C245,IF(Inventory!$D$10:$D$1000=$D245,IF(Inventory!$J$10:$J$1000=freez,1))))))</f>
        <v/>
      </c>
      <c r="Z245" s="121" t="str">
        <f t="array" ref="Z245">IF($D245="","",COUNT(IF(Inventory!$B$10:$B$1000=$B245,IF(Inventory!$C$10:$C$1000=$C245,IF(Inventory!$D$10:$D$1000=$D245,IF(Inventory!$J$10:$J$1000=freez,IF(Inventory!$P$10:$P$1000=Z$9,1)))))))</f>
        <v/>
      </c>
      <c r="AA245" s="121" t="str">
        <f t="array" ref="AA245">IF($D245="","",COUNT(IF(Inventory!$B$10:$B$1000=$B245,IF(Inventory!$C$10:$C$1000=$C245,IF(Inventory!$D$10:$D$1000=$D245,IF(Inventory!$J$10:$J$1000=freez,IF(Inventory!$P$10:$P$1000=AA$9,1)))))))</f>
        <v/>
      </c>
      <c r="AB245" s="121" t="str">
        <f t="array" ref="AB245">IF($D245="","",COUNT(IF(Inventory!$B$10:$B$1000=$B245,IF(Inventory!$C$10:$C$1000=$C245,IF(Inventory!$D$10:$D$1000=$D245,IF(Inventory!$J$10:$J$1000=freez,IF(Inventory!$P$10:$P$1000=AB$9,1)))))))</f>
        <v/>
      </c>
      <c r="AC245" s="121" t="str">
        <f t="array" ref="AC245">IF($D245="","",COUNT(IF(Inventory!$B$10:$B$1000=$B245,IF(Inventory!$C$10:$C$1000=$C245,IF(Inventory!$D$10:$D$1000=$D245,IF(Inventory!$J$10:$J$1000=freez,IF(Inventory!$P$10:$P$1000=AC$9,1)))))))</f>
        <v/>
      </c>
      <c r="AD245" s="121" t="str">
        <f t="array" ref="AD245">IF($D245="","",COUNT(IF(Inventory!$B$10:$B$1000=$B245,IF(Inventory!$C$10:$C$1000=$C245,IF(Inventory!$D$10:$D$1000=$D245,IF(Inventory!$J$10:$J$1000=freez,IF(Inventory!$P$10:$P$1000=AD$9,1)))))))</f>
        <v/>
      </c>
      <c r="AE245" s="122" t="str">
        <f t="shared" si="43"/>
        <v/>
      </c>
      <c r="AF245" s="121" t="str">
        <f t="array" ref="AF245">IF($D245="","",SUM(IF(Inventory!$B$10:$B$1000=$B245,IF(Inventory!$C$10:$C$1000=$C245,IF(Inventory!$D$10:$D$1000=$D245,IF(Inventory!$J$10:$J$1000=frig,Inventory!$AC$10:$AC$1000)))))+SUM(IF(Inventory!$B$10:$B$1000=$B245,IF(Inventory!$C$10:$C$1000=$C245,IF(Inventory!$D$10:$D$1000=$D245,IF(Inventory!$J$10:$J$1000=wicr,Inventory!$AC$10:$AC$1000))))))</f>
        <v/>
      </c>
      <c r="AG245" s="121" t="str">
        <f t="array" ref="AG245">IF($D245="","",SUM(IF(Inventory!$B$10:$B$1000=$B245,IF(Inventory!$C$10:$C$1000=$C245,IF(Inventory!$D$10:$D$1000=$D245,IF(Inventory!$J$10:$J$1000=frig,IF(Inventory!$P$10:$P$1000=AG$9,Inventory!$AC$10:$AC$1000))))))+SUM(IF(Inventory!$B$10:$B$1000=$B245,IF(Inventory!$C$10:$C$1000=$C245,IF(Inventory!$D$10:$D$1000=$D245,IF(Inventory!$J$10:$J$1000=wicr,IF(Inventory!$P$10:$P$1000=AG$9,Inventory!$AC$10:$AC$1000)))))))</f>
        <v/>
      </c>
      <c r="AH245" s="121" t="str">
        <f t="array" ref="AH245">IF($D245="","",SUM(IF(Inventory!$B$10:$B$1000=$B245,IF(Inventory!$C$10:$C$1000=$C245,IF(Inventory!$D$10:$D$1000=$D245,IF(Inventory!$J$10:$J$1000=frig,IF(Inventory!$P$10:$P$1000=AH$9,Inventory!$AC$10:$AC$1000))))))+SUM(IF(Inventory!$B$10:$B$1000=$B245,IF(Inventory!$C$10:$C$1000=$C245,IF(Inventory!$D$10:$D$1000=$D245,IF(Inventory!$J$10:$J$1000=wicr,IF(Inventory!$P$10:$P$1000=AH$9,Inventory!$AC$10:$AC$1000)))))))</f>
        <v/>
      </c>
      <c r="AI245" s="121" t="str">
        <f t="array" ref="AI245">IF($D245="","",SUM(IF(Inventory!$B$10:$B$1000=$B245,IF(Inventory!$C$10:$C$1000=$C245,IF(Inventory!$D$10:$D$1000=$D245,IF(Inventory!$J$10:$J$1000=frig,IF(Inventory!$P$10:$P$1000=AI$9,Inventory!$AC$10:$AC$1000))))))+SUM(IF(Inventory!$B$10:$B$1000=$B245,IF(Inventory!$C$10:$C$1000=$C245,IF(Inventory!$D$10:$D$1000=$D245,IF(Inventory!$J$10:$J$1000=wicr,IF(Inventory!$P$10:$P$1000=AI$9,Inventory!$AC$10:$AC$1000)))))))</f>
        <v/>
      </c>
      <c r="AJ245" s="121" t="str">
        <f t="array" ref="AJ245">IF($D245="","",SUM(IF(Inventory!$B$10:$B$1000=$B245,IF(Inventory!$C$10:$C$1000=$C245,IF(Inventory!$D$10:$D$1000=$D245,IF(Inventory!$J$10:$J$1000=frig,IF(Inventory!$P$10:$P$1000=AJ$9,Inventory!$AC$10:$AC$1000))))))+SUM(IF(Inventory!$B$10:$B$1000=$B245,IF(Inventory!$C$10:$C$1000=$C245,IF(Inventory!$D$10:$D$1000=$D245,IF(Inventory!$J$10:$J$1000=wicr,IF(Inventory!$P$10:$P$1000=AJ$9,Inventory!$AC$10:$AC$1000)))))))</f>
        <v/>
      </c>
      <c r="AK245" s="121" t="str">
        <f t="array" ref="AK245">IF($D245="","",SUM(IF(Inventory!$B$10:$B$1000=$B245,IF(Inventory!$C$10:$C$1000=$C245,IF(Inventory!$D$10:$D$1000=$D245,IF(Inventory!$J$10:$J$1000=frig,IF(Inventory!$P$10:$P$1000=AK$9,Inventory!$AC$10:$AC$1000))))))+SUM(IF(Inventory!$B$10:$B$1000=$B245,IF(Inventory!$C$10:$C$1000=$C245,IF(Inventory!$D$10:$D$1000=$D245,IF(Inventory!$J$10:$J$1000=wicr,IF(Inventory!$P$10:$P$1000=AK$9,Inventory!$AC$10:$AC$1000)))))))</f>
        <v/>
      </c>
      <c r="AL245" s="123" t="str">
        <f t="shared" si="44"/>
        <v/>
      </c>
      <c r="AM245" s="121" t="str">
        <f t="array" ref="AM245">IF($D245="","",SUM(IF(Inventory!$B$10:$B$1000=$B245,IF(Inventory!$C$10:$C$1000=$C245,IF(Inventory!$D$10:$D$1000=$D245,IF(Inventory!$J$10:$J$1000=freez,Inventory!$AD$10:$AD$1000)))))+SUM(IF(Inventory!$B$10:$B$1000=$B245,IF(Inventory!$C$10:$C$1000=$C245,IF(Inventory!$D$10:$D$1000=$D245,IF(Inventory!$J$10:$J$1000=wifr,Inventory!$AD$10:$AD$1000))))))</f>
        <v/>
      </c>
      <c r="AN245" s="121" t="str">
        <f t="array" ref="AN245">IF($D245="","",SUM(IF(Inventory!$B$10:$B$1000=$B245,IF(Inventory!$C$10:$C$1000=$C245,IF(Inventory!$D$10:$D$1000=$D245,IF(Inventory!$J$10:$J$1000=freez,IF(Inventory!$P$10:$P$1000=AN$9,Inventory!$AD$10:$AD$1000))))))+SUM(IF(Inventory!$B$10:$B$1000=$B245,IF(Inventory!$C$10:$C$1000=$C245,IF(Inventory!$D$10:$D$1000=$D245,IF(Inventory!$J$10:$J$1000=wifr,IF(Inventory!$P$10:$P$1000=AN$9,Inventory!$AD$10:$AD$1000)))))))</f>
        <v/>
      </c>
      <c r="AO245" s="121" t="str">
        <f t="array" ref="AO245">IF($D245="","",SUM(IF(Inventory!$B$10:$B$1000=$B245,IF(Inventory!$C$10:$C$1000=$C245,IF(Inventory!$D$10:$D$1000=$D245,IF(Inventory!$J$10:$J$1000=freez,IF(Inventory!$P$10:$P$1000=AO$9,Inventory!$AD$10:$AD$1000))))))+SUM(IF(Inventory!$B$10:$B$1000=$B245,IF(Inventory!$C$10:$C$1000=$C245,IF(Inventory!$D$10:$D$1000=$D245,IF(Inventory!$J$10:$J$1000=wifr,IF(Inventory!$P$10:$P$1000=AO$9,Inventory!$AD$10:$AD$1000)))))))</f>
        <v/>
      </c>
      <c r="AP245" s="121" t="str">
        <f t="array" ref="AP245">IF($D245="","",SUM(IF(Inventory!$B$10:$B$1000=$B245,IF(Inventory!$C$10:$C$1000=$C245,IF(Inventory!$D$10:$D$1000=$D245,IF(Inventory!$J$10:$J$1000=freez,IF(Inventory!$P$10:$P$1000=AP$9,Inventory!$AD$10:$AD$1000))))))+SUM(IF(Inventory!$B$10:$B$1000=$B245,IF(Inventory!$C$10:$C$1000=$C245,IF(Inventory!$D$10:$D$1000=$D245,IF(Inventory!$J$10:$J$1000=wifr,IF(Inventory!$P$10:$P$1000=AP$9,Inventory!$AD$10:$AD$1000)))))))</f>
        <v/>
      </c>
      <c r="AQ245" s="121" t="str">
        <f t="array" ref="AQ245">IF($D245="","",SUM(IF(Inventory!$B$10:$B$1000=$B245,IF(Inventory!$C$10:$C$1000=$C245,IF(Inventory!$D$10:$D$1000=$D245,IF(Inventory!$J$10:$J$1000=freez,IF(Inventory!$P$10:$P$1000=AQ$9,Inventory!$AD$10:$AD$1000))))))+SUM(IF(Inventory!$B$10:$B$1000=$B245,IF(Inventory!$C$10:$C$1000=$C245,IF(Inventory!$D$10:$D$1000=$D245,IF(Inventory!$J$10:$J$1000=wifr,IF(Inventory!$P$10:$P$1000=AQ$9,Inventory!$AD$10:$AD$1000)))))))</f>
        <v/>
      </c>
      <c r="AR245" s="121" t="str">
        <f t="array" ref="AR245">IF($D245="","",SUM(IF(Inventory!$B$10:$B$1000=$B245,IF(Inventory!$C$10:$C$1000=$C245,IF(Inventory!$D$10:$D$1000=$D245,IF(Inventory!$J$10:$J$1000=freez,IF(Inventory!$P$10:$P$1000=AR$9,Inventory!$AD$10:$AD$1000))))))+SUM(IF(Inventory!$B$10:$B$1000=$B245,IF(Inventory!$C$10:$C$1000=$C245,IF(Inventory!$D$10:$D$1000=$D245,IF(Inventory!$J$10:$J$1000=wifr,IF(Inventory!$P$10:$P$1000=AR$9,Inventory!$AD$10:$AD$1000)))))))</f>
        <v/>
      </c>
      <c r="AS245" s="124" t="str">
        <f t="shared" si="45"/>
        <v/>
      </c>
      <c r="AU245" s="352"/>
      <c r="AV245" s="352"/>
      <c r="AX245" s="125">
        <f>IF($C245="",0,Prog!$H243*AX$6*($AU245+$AV245)/12000)</f>
        <v>0</v>
      </c>
      <c r="AY245" s="125">
        <f>IF($C245="",0,Prog!$H243*AY$6*($AU245+$AV245)/12000)</f>
        <v>0</v>
      </c>
      <c r="AZ245" s="121"/>
    </row>
    <row r="246" spans="1:52" ht="16.5" x14ac:dyDescent="0.3">
      <c r="A246" s="279" t="str">
        <f>IF(Prog!B244="","",Prog!B244)</f>
        <v/>
      </c>
      <c r="B246" s="279" t="str">
        <f>IF(Prog!C244="","",Prog!C244)</f>
        <v/>
      </c>
      <c r="C246" s="279" t="str">
        <f>IF(Prog!D244="","",Prog!D244)</f>
        <v/>
      </c>
      <c r="D246" s="120"/>
      <c r="E246" s="121" t="str">
        <f t="array" ref="E246">IF($D246="","",COUNT(IF(Inventory!$B$10:$B$1000=$B246,IF(Inventory!$C$10:$C$1000=$C246,IF(Inventory!$D$10:$D$1000=$D246,IF(Inventory!$P$10:$P$1000=E$9,1))))))</f>
        <v/>
      </c>
      <c r="F246" s="121" t="str">
        <f t="array" ref="F246">IF($D246="","",COUNT(IF(Inventory!$B$10:$B$1000=$B246,IF(Inventory!$C$10:$C$1000=$C246,IF(Inventory!$D$10:$D$1000=$D246,IF(Inventory!$P$10:$P$1000=F$9,1))))))</f>
        <v/>
      </c>
      <c r="G246" s="121" t="str">
        <f t="array" ref="G246">IF($D246="","",COUNT(IF(Inventory!$B$10:$B$1000=$B246,IF(Inventory!$C$10:$C$1000=$C246,IF(Inventory!$D$10:$D$1000=$D246,IF(Inventory!$P$10:$P$1000=G$9,1))))))</f>
        <v/>
      </c>
      <c r="H246" s="121" t="str">
        <f t="array" ref="H246">IF($D246="","",COUNT(IF(Inventory!$B$10:$B$1000=$B246,IF(Inventory!$C$10:$C$1000=$C246,IF(Inventory!$D$10:$D$1000=$D246,IF(Inventory!$P$10:$P$1000=H$9,1))))))</f>
        <v/>
      </c>
      <c r="I246" s="121" t="str">
        <f t="array" ref="I246">IF($D246="","",COUNT(IF(Inventory!$B$10:$B$1000=$B246,IF(Inventory!$C$10:$C$1000=$C246,IF(Inventory!$D$10:$D$1000=$D246,IF(Inventory!$P$10:$P$1000=I$9,1))))))</f>
        <v/>
      </c>
      <c r="J246" s="121">
        <f t="shared" si="40"/>
        <v>0</v>
      </c>
      <c r="K246" s="121" t="str">
        <f t="array" ref="K246">IF($D246="","",COUNT(IF(Inventory!$B$10:$B$1000=$B246,IF(Inventory!$C$10:$C$1000=$C246,IF(Inventory!$D$10:$D$1000=$D246,IF(Inventory!$J$10:$J$1000=wicr,1)))))+COUNT(IF(Inventory!$B$10:$B$1000=$B246,IF(Inventory!$C$10:$C$1000=$C246,IF(Inventory!$D$10:$D$1000=$D246,IF(Inventory!$J$10:$J$1000=wifr,1))))))</f>
        <v/>
      </c>
      <c r="L246" s="121" t="str">
        <f t="array" ref="L246">IF($D246="","",COUNT(IF(Inventory!$B$10:$B$1000=$B246,IF(Inventory!$C$10:$C$1000=$C246,IF(Inventory!$D$10:$D$1000=$D246,IF(Inventory!$J$10:$J$1000=wicr,IF(Inventory!$P$10:$P$1000=L$9,1))))))+COUNT(IF(Inventory!$B$10:$B$1000=$B246,IF(Inventory!$C$10:$C$1000=$C246,IF(Inventory!$D$10:$D$1000=$D246,IF(Inventory!$J$10:$J$1000=wifr,IF(Inventory!$P$10:$P$1000=L$9,1)))))))</f>
        <v/>
      </c>
      <c r="M246" s="121" t="str">
        <f t="array" ref="M246">IF($D246="","",COUNT(IF(Inventory!$B$10:$B$1000=$B246,IF(Inventory!$C$10:$C$1000=$C246,IF(Inventory!$D$10:$D$1000=$D246,IF(Inventory!$J$10:$J$1000=wicr,IF(Inventory!$P$10:$P$1000=M$9,1))))))+COUNT(IF(Inventory!$B$10:$B$1000=$B246,IF(Inventory!$C$10:$C$1000=$C246,IF(Inventory!$D$10:$D$1000=$D246,IF(Inventory!$J$10:$J$1000=wifr,IF(Inventory!$P$10:$P$1000=M$9,1)))))))</f>
        <v/>
      </c>
      <c r="N246" s="121" t="str">
        <f t="array" ref="N246">IF($D246="","",COUNT(IF(Inventory!$B$10:$B$1000=$B246,IF(Inventory!$C$10:$C$1000=$C246,IF(Inventory!$D$10:$D$1000=$D246,IF(Inventory!$J$10:$J$1000=wicr,IF(Inventory!$P$10:$P$1000=N$9,1))))))+COUNT(IF(Inventory!$B$10:$B$1000=$B246,IF(Inventory!$C$10:$C$1000=$C246,IF(Inventory!$D$10:$D$1000=$D246,IF(Inventory!$J$10:$J$1000=wifr,IF(Inventory!$P$10:$P$1000=N$9,1)))))))</f>
        <v/>
      </c>
      <c r="O246" s="121" t="str">
        <f t="array" ref="O246">IF($D246="","",COUNT(IF(Inventory!$B$10:$B$1000=$B246,IF(Inventory!$C$10:$C$1000=$C246,IF(Inventory!$D$10:$D$1000=$D246,IF(Inventory!$J$10:$J$1000=wicr,IF(Inventory!$P$10:$P$1000=O$9,1))))))+COUNT(IF(Inventory!$B$10:$B$1000=$B246,IF(Inventory!$C$10:$C$1000=$C246,IF(Inventory!$D$10:$D$1000=$D246,IF(Inventory!$J$10:$J$1000=wifr,IF(Inventory!$P$10:$P$1000=O$9,1)))))))</f>
        <v/>
      </c>
      <c r="P246" s="121" t="str">
        <f t="array" ref="P246">IF($D246="","",COUNT(IF(Inventory!$B$10:$B$1000=$B246,IF(Inventory!$C$10:$C$1000=$C246,IF(Inventory!$D$10:$D$1000=$D246,IF(Inventory!$J$10:$J$1000=wicr,IF(Inventory!$P$10:$P$1000=P$9,1))))))+COUNT(IF(Inventory!$B$10:$B$1000=$B246,IF(Inventory!$C$10:$C$1000=$C246,IF(Inventory!$D$10:$D$1000=$D246,IF(Inventory!$J$10:$J$1000=wifr,IF(Inventory!$P$10:$P$1000=P$9,1)))))))</f>
        <v/>
      </c>
      <c r="Q246" s="122" t="str">
        <f t="shared" si="41"/>
        <v/>
      </c>
      <c r="R246" s="121" t="str">
        <f t="array" ref="R246">IF($D246="","",COUNT(IF(Inventory!$B$10:$B$1000=$B246,IF(Inventory!$C$10:$C$1000=$C246,IF(Inventory!$D$10:$D$1000=$D246,IF(Inventory!$J$10:$J$1000=frig,1))))))</f>
        <v/>
      </c>
      <c r="S246" s="121" t="str">
        <f t="array" ref="S246">IF($D246="","",COUNT(IF(Inventory!$B$10:$B$1000=$B246,IF(Inventory!$C$10:$C$1000=$C246,IF(Inventory!$D$10:$D$1000=$D246,IF(Inventory!$J$10:$J$1000=frig,IF(Inventory!$P$10:$P$1000=S$9,1)))))))</f>
        <v/>
      </c>
      <c r="T246" s="121" t="str">
        <f t="array" ref="T246">IF($D246="","",COUNT(IF(Inventory!$B$10:$B$1000=$B246,IF(Inventory!$C$10:$C$1000=$C246,IF(Inventory!$D$10:$D$1000=$D246,IF(Inventory!$J$10:$J$1000=frig,IF(Inventory!$P$10:$P$1000=T$9,1)))))))</f>
        <v/>
      </c>
      <c r="U246" s="121" t="str">
        <f t="array" ref="U246">IF($D246="","",COUNT(IF(Inventory!$B$10:$B$1000=$B246,IF(Inventory!$C$10:$C$1000=$C246,IF(Inventory!$D$10:$D$1000=$D246,IF(Inventory!$J$10:$J$1000=frig,IF(Inventory!$P$10:$P$1000=U$9,1)))))))</f>
        <v/>
      </c>
      <c r="V246" s="121" t="str">
        <f t="array" ref="V246">IF($D246="","",COUNT(IF(Inventory!$B$10:$B$1000=$B246,IF(Inventory!$C$10:$C$1000=$C246,IF(Inventory!$D$10:$D$1000=$D246,IF(Inventory!$J$10:$J$1000=frig,IF(Inventory!$P$10:$P$1000=V$9,1)))))))</f>
        <v/>
      </c>
      <c r="W246" s="121" t="str">
        <f t="array" ref="W246">IF($D246="","",COUNT(IF(Inventory!$B$10:$B$1000=$B246,IF(Inventory!$C$10:$C$1000=$C246,IF(Inventory!$D$10:$D$1000=$D246,IF(Inventory!$J$10:$J$1000=frig,IF(Inventory!$P$10:$P$1000=W$9,1)))))))</f>
        <v/>
      </c>
      <c r="X246" s="122" t="str">
        <f t="shared" si="42"/>
        <v/>
      </c>
      <c r="Y246" s="121" t="str">
        <f t="array" ref="Y246">IF($D246="","",COUNT(IF(Inventory!$B$10:$B$1000=$B246,IF(Inventory!$C$10:$C$1000=$C246,IF(Inventory!$D$10:$D$1000=$D246,IF(Inventory!$J$10:$J$1000=freez,1))))))</f>
        <v/>
      </c>
      <c r="Z246" s="121" t="str">
        <f t="array" ref="Z246">IF($D246="","",COUNT(IF(Inventory!$B$10:$B$1000=$B246,IF(Inventory!$C$10:$C$1000=$C246,IF(Inventory!$D$10:$D$1000=$D246,IF(Inventory!$J$10:$J$1000=freez,IF(Inventory!$P$10:$P$1000=Z$9,1)))))))</f>
        <v/>
      </c>
      <c r="AA246" s="121" t="str">
        <f t="array" ref="AA246">IF($D246="","",COUNT(IF(Inventory!$B$10:$B$1000=$B246,IF(Inventory!$C$10:$C$1000=$C246,IF(Inventory!$D$10:$D$1000=$D246,IF(Inventory!$J$10:$J$1000=freez,IF(Inventory!$P$10:$P$1000=AA$9,1)))))))</f>
        <v/>
      </c>
      <c r="AB246" s="121" t="str">
        <f t="array" ref="AB246">IF($D246="","",COUNT(IF(Inventory!$B$10:$B$1000=$B246,IF(Inventory!$C$10:$C$1000=$C246,IF(Inventory!$D$10:$D$1000=$D246,IF(Inventory!$J$10:$J$1000=freez,IF(Inventory!$P$10:$P$1000=AB$9,1)))))))</f>
        <v/>
      </c>
      <c r="AC246" s="121" t="str">
        <f t="array" ref="AC246">IF($D246="","",COUNT(IF(Inventory!$B$10:$B$1000=$B246,IF(Inventory!$C$10:$C$1000=$C246,IF(Inventory!$D$10:$D$1000=$D246,IF(Inventory!$J$10:$J$1000=freez,IF(Inventory!$P$10:$P$1000=AC$9,1)))))))</f>
        <v/>
      </c>
      <c r="AD246" s="121" t="str">
        <f t="array" ref="AD246">IF($D246="","",COUNT(IF(Inventory!$B$10:$B$1000=$B246,IF(Inventory!$C$10:$C$1000=$C246,IF(Inventory!$D$10:$D$1000=$D246,IF(Inventory!$J$10:$J$1000=freez,IF(Inventory!$P$10:$P$1000=AD$9,1)))))))</f>
        <v/>
      </c>
      <c r="AE246" s="122" t="str">
        <f t="shared" si="43"/>
        <v/>
      </c>
      <c r="AF246" s="121" t="str">
        <f t="array" ref="AF246">IF($D246="","",SUM(IF(Inventory!$B$10:$B$1000=$B246,IF(Inventory!$C$10:$C$1000=$C246,IF(Inventory!$D$10:$D$1000=$D246,IF(Inventory!$J$10:$J$1000=frig,Inventory!$AC$10:$AC$1000)))))+SUM(IF(Inventory!$B$10:$B$1000=$B246,IF(Inventory!$C$10:$C$1000=$C246,IF(Inventory!$D$10:$D$1000=$D246,IF(Inventory!$J$10:$J$1000=wicr,Inventory!$AC$10:$AC$1000))))))</f>
        <v/>
      </c>
      <c r="AG246" s="121" t="str">
        <f t="array" ref="AG246">IF($D246="","",SUM(IF(Inventory!$B$10:$B$1000=$B246,IF(Inventory!$C$10:$C$1000=$C246,IF(Inventory!$D$10:$D$1000=$D246,IF(Inventory!$J$10:$J$1000=frig,IF(Inventory!$P$10:$P$1000=AG$9,Inventory!$AC$10:$AC$1000))))))+SUM(IF(Inventory!$B$10:$B$1000=$B246,IF(Inventory!$C$10:$C$1000=$C246,IF(Inventory!$D$10:$D$1000=$D246,IF(Inventory!$J$10:$J$1000=wicr,IF(Inventory!$P$10:$P$1000=AG$9,Inventory!$AC$10:$AC$1000)))))))</f>
        <v/>
      </c>
      <c r="AH246" s="121" t="str">
        <f t="array" ref="AH246">IF($D246="","",SUM(IF(Inventory!$B$10:$B$1000=$B246,IF(Inventory!$C$10:$C$1000=$C246,IF(Inventory!$D$10:$D$1000=$D246,IF(Inventory!$J$10:$J$1000=frig,IF(Inventory!$P$10:$P$1000=AH$9,Inventory!$AC$10:$AC$1000))))))+SUM(IF(Inventory!$B$10:$B$1000=$B246,IF(Inventory!$C$10:$C$1000=$C246,IF(Inventory!$D$10:$D$1000=$D246,IF(Inventory!$J$10:$J$1000=wicr,IF(Inventory!$P$10:$P$1000=AH$9,Inventory!$AC$10:$AC$1000)))))))</f>
        <v/>
      </c>
      <c r="AI246" s="121" t="str">
        <f t="array" ref="AI246">IF($D246="","",SUM(IF(Inventory!$B$10:$B$1000=$B246,IF(Inventory!$C$10:$C$1000=$C246,IF(Inventory!$D$10:$D$1000=$D246,IF(Inventory!$J$10:$J$1000=frig,IF(Inventory!$P$10:$P$1000=AI$9,Inventory!$AC$10:$AC$1000))))))+SUM(IF(Inventory!$B$10:$B$1000=$B246,IF(Inventory!$C$10:$C$1000=$C246,IF(Inventory!$D$10:$D$1000=$D246,IF(Inventory!$J$10:$J$1000=wicr,IF(Inventory!$P$10:$P$1000=AI$9,Inventory!$AC$10:$AC$1000)))))))</f>
        <v/>
      </c>
      <c r="AJ246" s="121" t="str">
        <f t="array" ref="AJ246">IF($D246="","",SUM(IF(Inventory!$B$10:$B$1000=$B246,IF(Inventory!$C$10:$C$1000=$C246,IF(Inventory!$D$10:$D$1000=$D246,IF(Inventory!$J$10:$J$1000=frig,IF(Inventory!$P$10:$P$1000=AJ$9,Inventory!$AC$10:$AC$1000))))))+SUM(IF(Inventory!$B$10:$B$1000=$B246,IF(Inventory!$C$10:$C$1000=$C246,IF(Inventory!$D$10:$D$1000=$D246,IF(Inventory!$J$10:$J$1000=wicr,IF(Inventory!$P$10:$P$1000=AJ$9,Inventory!$AC$10:$AC$1000)))))))</f>
        <v/>
      </c>
      <c r="AK246" s="121" t="str">
        <f t="array" ref="AK246">IF($D246="","",SUM(IF(Inventory!$B$10:$B$1000=$B246,IF(Inventory!$C$10:$C$1000=$C246,IF(Inventory!$D$10:$D$1000=$D246,IF(Inventory!$J$10:$J$1000=frig,IF(Inventory!$P$10:$P$1000=AK$9,Inventory!$AC$10:$AC$1000))))))+SUM(IF(Inventory!$B$10:$B$1000=$B246,IF(Inventory!$C$10:$C$1000=$C246,IF(Inventory!$D$10:$D$1000=$D246,IF(Inventory!$J$10:$J$1000=wicr,IF(Inventory!$P$10:$P$1000=AK$9,Inventory!$AC$10:$AC$1000)))))))</f>
        <v/>
      </c>
      <c r="AL246" s="123" t="str">
        <f t="shared" si="44"/>
        <v/>
      </c>
      <c r="AM246" s="121" t="str">
        <f t="array" ref="AM246">IF($D246="","",SUM(IF(Inventory!$B$10:$B$1000=$B246,IF(Inventory!$C$10:$C$1000=$C246,IF(Inventory!$D$10:$D$1000=$D246,IF(Inventory!$J$10:$J$1000=freez,Inventory!$AD$10:$AD$1000)))))+SUM(IF(Inventory!$B$10:$B$1000=$B246,IF(Inventory!$C$10:$C$1000=$C246,IF(Inventory!$D$10:$D$1000=$D246,IF(Inventory!$J$10:$J$1000=wifr,Inventory!$AD$10:$AD$1000))))))</f>
        <v/>
      </c>
      <c r="AN246" s="121" t="str">
        <f t="array" ref="AN246">IF($D246="","",SUM(IF(Inventory!$B$10:$B$1000=$B246,IF(Inventory!$C$10:$C$1000=$C246,IF(Inventory!$D$10:$D$1000=$D246,IF(Inventory!$J$10:$J$1000=freez,IF(Inventory!$P$10:$P$1000=AN$9,Inventory!$AD$10:$AD$1000))))))+SUM(IF(Inventory!$B$10:$B$1000=$B246,IF(Inventory!$C$10:$C$1000=$C246,IF(Inventory!$D$10:$D$1000=$D246,IF(Inventory!$J$10:$J$1000=wifr,IF(Inventory!$P$10:$P$1000=AN$9,Inventory!$AD$10:$AD$1000)))))))</f>
        <v/>
      </c>
      <c r="AO246" s="121" t="str">
        <f t="array" ref="AO246">IF($D246="","",SUM(IF(Inventory!$B$10:$B$1000=$B246,IF(Inventory!$C$10:$C$1000=$C246,IF(Inventory!$D$10:$D$1000=$D246,IF(Inventory!$J$10:$J$1000=freez,IF(Inventory!$P$10:$P$1000=AO$9,Inventory!$AD$10:$AD$1000))))))+SUM(IF(Inventory!$B$10:$B$1000=$B246,IF(Inventory!$C$10:$C$1000=$C246,IF(Inventory!$D$10:$D$1000=$D246,IF(Inventory!$J$10:$J$1000=wifr,IF(Inventory!$P$10:$P$1000=AO$9,Inventory!$AD$10:$AD$1000)))))))</f>
        <v/>
      </c>
      <c r="AP246" s="121" t="str">
        <f t="array" ref="AP246">IF($D246="","",SUM(IF(Inventory!$B$10:$B$1000=$B246,IF(Inventory!$C$10:$C$1000=$C246,IF(Inventory!$D$10:$D$1000=$D246,IF(Inventory!$J$10:$J$1000=freez,IF(Inventory!$P$10:$P$1000=AP$9,Inventory!$AD$10:$AD$1000))))))+SUM(IF(Inventory!$B$10:$B$1000=$B246,IF(Inventory!$C$10:$C$1000=$C246,IF(Inventory!$D$10:$D$1000=$D246,IF(Inventory!$J$10:$J$1000=wifr,IF(Inventory!$P$10:$P$1000=AP$9,Inventory!$AD$10:$AD$1000)))))))</f>
        <v/>
      </c>
      <c r="AQ246" s="121" t="str">
        <f t="array" ref="AQ246">IF($D246="","",SUM(IF(Inventory!$B$10:$B$1000=$B246,IF(Inventory!$C$10:$C$1000=$C246,IF(Inventory!$D$10:$D$1000=$D246,IF(Inventory!$J$10:$J$1000=freez,IF(Inventory!$P$10:$P$1000=AQ$9,Inventory!$AD$10:$AD$1000))))))+SUM(IF(Inventory!$B$10:$B$1000=$B246,IF(Inventory!$C$10:$C$1000=$C246,IF(Inventory!$D$10:$D$1000=$D246,IF(Inventory!$J$10:$J$1000=wifr,IF(Inventory!$P$10:$P$1000=AQ$9,Inventory!$AD$10:$AD$1000)))))))</f>
        <v/>
      </c>
      <c r="AR246" s="121" t="str">
        <f t="array" ref="AR246">IF($D246="","",SUM(IF(Inventory!$B$10:$B$1000=$B246,IF(Inventory!$C$10:$C$1000=$C246,IF(Inventory!$D$10:$D$1000=$D246,IF(Inventory!$J$10:$J$1000=freez,IF(Inventory!$P$10:$P$1000=AR$9,Inventory!$AD$10:$AD$1000))))))+SUM(IF(Inventory!$B$10:$B$1000=$B246,IF(Inventory!$C$10:$C$1000=$C246,IF(Inventory!$D$10:$D$1000=$D246,IF(Inventory!$J$10:$J$1000=wifr,IF(Inventory!$P$10:$P$1000=AR$9,Inventory!$AD$10:$AD$1000)))))))</f>
        <v/>
      </c>
      <c r="AS246" s="124" t="str">
        <f t="shared" si="45"/>
        <v/>
      </c>
      <c r="AU246" s="352"/>
      <c r="AV246" s="352"/>
      <c r="AX246" s="125">
        <f>IF($C246="",0,Prog!$H244*AX$6*($AU246+$AV246)/12000)</f>
        <v>0</v>
      </c>
      <c r="AY246" s="125">
        <f>IF($C246="",0,Prog!$H244*AY$6*($AU246+$AV246)/12000)</f>
        <v>0</v>
      </c>
      <c r="AZ246" s="121"/>
    </row>
    <row r="247" spans="1:52" ht="16.5" x14ac:dyDescent="0.3">
      <c r="A247" s="279" t="str">
        <f>IF(Prog!B245="","",Prog!B245)</f>
        <v/>
      </c>
      <c r="B247" s="279" t="str">
        <f>IF(Prog!C245="","",Prog!C245)</f>
        <v/>
      </c>
      <c r="C247" s="279" t="str">
        <f>IF(Prog!D245="","",Prog!D245)</f>
        <v/>
      </c>
      <c r="D247" s="120"/>
      <c r="E247" s="121" t="str">
        <f t="array" ref="E247">IF($D247="","",COUNT(IF(Inventory!$B$10:$B$1000=$B247,IF(Inventory!$C$10:$C$1000=$C247,IF(Inventory!$D$10:$D$1000=$D247,IF(Inventory!$P$10:$P$1000=E$9,1))))))</f>
        <v/>
      </c>
      <c r="F247" s="121" t="str">
        <f t="array" ref="F247">IF($D247="","",COUNT(IF(Inventory!$B$10:$B$1000=$B247,IF(Inventory!$C$10:$C$1000=$C247,IF(Inventory!$D$10:$D$1000=$D247,IF(Inventory!$P$10:$P$1000=F$9,1))))))</f>
        <v/>
      </c>
      <c r="G247" s="121" t="str">
        <f t="array" ref="G247">IF($D247="","",COUNT(IF(Inventory!$B$10:$B$1000=$B247,IF(Inventory!$C$10:$C$1000=$C247,IF(Inventory!$D$10:$D$1000=$D247,IF(Inventory!$P$10:$P$1000=G$9,1))))))</f>
        <v/>
      </c>
      <c r="H247" s="121" t="str">
        <f t="array" ref="H247">IF($D247="","",COUNT(IF(Inventory!$B$10:$B$1000=$B247,IF(Inventory!$C$10:$C$1000=$C247,IF(Inventory!$D$10:$D$1000=$D247,IF(Inventory!$P$10:$P$1000=H$9,1))))))</f>
        <v/>
      </c>
      <c r="I247" s="121" t="str">
        <f t="array" ref="I247">IF($D247="","",COUNT(IF(Inventory!$B$10:$B$1000=$B247,IF(Inventory!$C$10:$C$1000=$C247,IF(Inventory!$D$10:$D$1000=$D247,IF(Inventory!$P$10:$P$1000=I$9,1))))))</f>
        <v/>
      </c>
      <c r="J247" s="121">
        <f t="shared" si="40"/>
        <v>0</v>
      </c>
      <c r="K247" s="121" t="str">
        <f t="array" ref="K247">IF($D247="","",COUNT(IF(Inventory!$B$10:$B$1000=$B247,IF(Inventory!$C$10:$C$1000=$C247,IF(Inventory!$D$10:$D$1000=$D247,IF(Inventory!$J$10:$J$1000=wicr,1)))))+COUNT(IF(Inventory!$B$10:$B$1000=$B247,IF(Inventory!$C$10:$C$1000=$C247,IF(Inventory!$D$10:$D$1000=$D247,IF(Inventory!$J$10:$J$1000=wifr,1))))))</f>
        <v/>
      </c>
      <c r="L247" s="121" t="str">
        <f t="array" ref="L247">IF($D247="","",COUNT(IF(Inventory!$B$10:$B$1000=$B247,IF(Inventory!$C$10:$C$1000=$C247,IF(Inventory!$D$10:$D$1000=$D247,IF(Inventory!$J$10:$J$1000=wicr,IF(Inventory!$P$10:$P$1000=L$9,1))))))+COUNT(IF(Inventory!$B$10:$B$1000=$B247,IF(Inventory!$C$10:$C$1000=$C247,IF(Inventory!$D$10:$D$1000=$D247,IF(Inventory!$J$10:$J$1000=wifr,IF(Inventory!$P$10:$P$1000=L$9,1)))))))</f>
        <v/>
      </c>
      <c r="M247" s="121" t="str">
        <f t="array" ref="M247">IF($D247="","",COUNT(IF(Inventory!$B$10:$B$1000=$B247,IF(Inventory!$C$10:$C$1000=$C247,IF(Inventory!$D$10:$D$1000=$D247,IF(Inventory!$J$10:$J$1000=wicr,IF(Inventory!$P$10:$P$1000=M$9,1))))))+COUNT(IF(Inventory!$B$10:$B$1000=$B247,IF(Inventory!$C$10:$C$1000=$C247,IF(Inventory!$D$10:$D$1000=$D247,IF(Inventory!$J$10:$J$1000=wifr,IF(Inventory!$P$10:$P$1000=M$9,1)))))))</f>
        <v/>
      </c>
      <c r="N247" s="121" t="str">
        <f t="array" ref="N247">IF($D247="","",COUNT(IF(Inventory!$B$10:$B$1000=$B247,IF(Inventory!$C$10:$C$1000=$C247,IF(Inventory!$D$10:$D$1000=$D247,IF(Inventory!$J$10:$J$1000=wicr,IF(Inventory!$P$10:$P$1000=N$9,1))))))+COUNT(IF(Inventory!$B$10:$B$1000=$B247,IF(Inventory!$C$10:$C$1000=$C247,IF(Inventory!$D$10:$D$1000=$D247,IF(Inventory!$J$10:$J$1000=wifr,IF(Inventory!$P$10:$P$1000=N$9,1)))))))</f>
        <v/>
      </c>
      <c r="O247" s="121" t="str">
        <f t="array" ref="O247">IF($D247="","",COUNT(IF(Inventory!$B$10:$B$1000=$B247,IF(Inventory!$C$10:$C$1000=$C247,IF(Inventory!$D$10:$D$1000=$D247,IF(Inventory!$J$10:$J$1000=wicr,IF(Inventory!$P$10:$P$1000=O$9,1))))))+COUNT(IF(Inventory!$B$10:$B$1000=$B247,IF(Inventory!$C$10:$C$1000=$C247,IF(Inventory!$D$10:$D$1000=$D247,IF(Inventory!$J$10:$J$1000=wifr,IF(Inventory!$P$10:$P$1000=O$9,1)))))))</f>
        <v/>
      </c>
      <c r="P247" s="121" t="str">
        <f t="array" ref="P247">IF($D247="","",COUNT(IF(Inventory!$B$10:$B$1000=$B247,IF(Inventory!$C$10:$C$1000=$C247,IF(Inventory!$D$10:$D$1000=$D247,IF(Inventory!$J$10:$J$1000=wicr,IF(Inventory!$P$10:$P$1000=P$9,1))))))+COUNT(IF(Inventory!$B$10:$B$1000=$B247,IF(Inventory!$C$10:$C$1000=$C247,IF(Inventory!$D$10:$D$1000=$D247,IF(Inventory!$J$10:$J$1000=wifr,IF(Inventory!$P$10:$P$1000=P$9,1)))))))</f>
        <v/>
      </c>
      <c r="Q247" s="122" t="str">
        <f t="shared" si="41"/>
        <v/>
      </c>
      <c r="R247" s="121" t="str">
        <f t="array" ref="R247">IF($D247="","",COUNT(IF(Inventory!$B$10:$B$1000=$B247,IF(Inventory!$C$10:$C$1000=$C247,IF(Inventory!$D$10:$D$1000=$D247,IF(Inventory!$J$10:$J$1000=frig,1))))))</f>
        <v/>
      </c>
      <c r="S247" s="121" t="str">
        <f t="array" ref="S247">IF($D247="","",COUNT(IF(Inventory!$B$10:$B$1000=$B247,IF(Inventory!$C$10:$C$1000=$C247,IF(Inventory!$D$10:$D$1000=$D247,IF(Inventory!$J$10:$J$1000=frig,IF(Inventory!$P$10:$P$1000=S$9,1)))))))</f>
        <v/>
      </c>
      <c r="T247" s="121" t="str">
        <f t="array" ref="T247">IF($D247="","",COUNT(IF(Inventory!$B$10:$B$1000=$B247,IF(Inventory!$C$10:$C$1000=$C247,IF(Inventory!$D$10:$D$1000=$D247,IF(Inventory!$J$10:$J$1000=frig,IF(Inventory!$P$10:$P$1000=T$9,1)))))))</f>
        <v/>
      </c>
      <c r="U247" s="121" t="str">
        <f t="array" ref="U247">IF($D247="","",COUNT(IF(Inventory!$B$10:$B$1000=$B247,IF(Inventory!$C$10:$C$1000=$C247,IF(Inventory!$D$10:$D$1000=$D247,IF(Inventory!$J$10:$J$1000=frig,IF(Inventory!$P$10:$P$1000=U$9,1)))))))</f>
        <v/>
      </c>
      <c r="V247" s="121" t="str">
        <f t="array" ref="V247">IF($D247="","",COUNT(IF(Inventory!$B$10:$B$1000=$B247,IF(Inventory!$C$10:$C$1000=$C247,IF(Inventory!$D$10:$D$1000=$D247,IF(Inventory!$J$10:$J$1000=frig,IF(Inventory!$P$10:$P$1000=V$9,1)))))))</f>
        <v/>
      </c>
      <c r="W247" s="121" t="str">
        <f t="array" ref="W247">IF($D247="","",COUNT(IF(Inventory!$B$10:$B$1000=$B247,IF(Inventory!$C$10:$C$1000=$C247,IF(Inventory!$D$10:$D$1000=$D247,IF(Inventory!$J$10:$J$1000=frig,IF(Inventory!$P$10:$P$1000=W$9,1)))))))</f>
        <v/>
      </c>
      <c r="X247" s="122" t="str">
        <f t="shared" si="42"/>
        <v/>
      </c>
      <c r="Y247" s="121" t="str">
        <f t="array" ref="Y247">IF($D247="","",COUNT(IF(Inventory!$B$10:$B$1000=$B247,IF(Inventory!$C$10:$C$1000=$C247,IF(Inventory!$D$10:$D$1000=$D247,IF(Inventory!$J$10:$J$1000=freez,1))))))</f>
        <v/>
      </c>
      <c r="Z247" s="121" t="str">
        <f t="array" ref="Z247">IF($D247="","",COUNT(IF(Inventory!$B$10:$B$1000=$B247,IF(Inventory!$C$10:$C$1000=$C247,IF(Inventory!$D$10:$D$1000=$D247,IF(Inventory!$J$10:$J$1000=freez,IF(Inventory!$P$10:$P$1000=Z$9,1)))))))</f>
        <v/>
      </c>
      <c r="AA247" s="121" t="str">
        <f t="array" ref="AA247">IF($D247="","",COUNT(IF(Inventory!$B$10:$B$1000=$B247,IF(Inventory!$C$10:$C$1000=$C247,IF(Inventory!$D$10:$D$1000=$D247,IF(Inventory!$J$10:$J$1000=freez,IF(Inventory!$P$10:$P$1000=AA$9,1)))))))</f>
        <v/>
      </c>
      <c r="AB247" s="121" t="str">
        <f t="array" ref="AB247">IF($D247="","",COUNT(IF(Inventory!$B$10:$B$1000=$B247,IF(Inventory!$C$10:$C$1000=$C247,IF(Inventory!$D$10:$D$1000=$D247,IF(Inventory!$J$10:$J$1000=freez,IF(Inventory!$P$10:$P$1000=AB$9,1)))))))</f>
        <v/>
      </c>
      <c r="AC247" s="121" t="str">
        <f t="array" ref="AC247">IF($D247="","",COUNT(IF(Inventory!$B$10:$B$1000=$B247,IF(Inventory!$C$10:$C$1000=$C247,IF(Inventory!$D$10:$D$1000=$D247,IF(Inventory!$J$10:$J$1000=freez,IF(Inventory!$P$10:$P$1000=AC$9,1)))))))</f>
        <v/>
      </c>
      <c r="AD247" s="121" t="str">
        <f t="array" ref="AD247">IF($D247="","",COUNT(IF(Inventory!$B$10:$B$1000=$B247,IF(Inventory!$C$10:$C$1000=$C247,IF(Inventory!$D$10:$D$1000=$D247,IF(Inventory!$J$10:$J$1000=freez,IF(Inventory!$P$10:$P$1000=AD$9,1)))))))</f>
        <v/>
      </c>
      <c r="AE247" s="122" t="str">
        <f t="shared" si="43"/>
        <v/>
      </c>
      <c r="AF247" s="121" t="str">
        <f t="array" ref="AF247">IF($D247="","",SUM(IF(Inventory!$B$10:$B$1000=$B247,IF(Inventory!$C$10:$C$1000=$C247,IF(Inventory!$D$10:$D$1000=$D247,IF(Inventory!$J$10:$J$1000=frig,Inventory!$AC$10:$AC$1000)))))+SUM(IF(Inventory!$B$10:$B$1000=$B247,IF(Inventory!$C$10:$C$1000=$C247,IF(Inventory!$D$10:$D$1000=$D247,IF(Inventory!$J$10:$J$1000=wicr,Inventory!$AC$10:$AC$1000))))))</f>
        <v/>
      </c>
      <c r="AG247" s="121" t="str">
        <f t="array" ref="AG247">IF($D247="","",SUM(IF(Inventory!$B$10:$B$1000=$B247,IF(Inventory!$C$10:$C$1000=$C247,IF(Inventory!$D$10:$D$1000=$D247,IF(Inventory!$J$10:$J$1000=frig,IF(Inventory!$P$10:$P$1000=AG$9,Inventory!$AC$10:$AC$1000))))))+SUM(IF(Inventory!$B$10:$B$1000=$B247,IF(Inventory!$C$10:$C$1000=$C247,IF(Inventory!$D$10:$D$1000=$D247,IF(Inventory!$J$10:$J$1000=wicr,IF(Inventory!$P$10:$P$1000=AG$9,Inventory!$AC$10:$AC$1000)))))))</f>
        <v/>
      </c>
      <c r="AH247" s="121" t="str">
        <f t="array" ref="AH247">IF($D247="","",SUM(IF(Inventory!$B$10:$B$1000=$B247,IF(Inventory!$C$10:$C$1000=$C247,IF(Inventory!$D$10:$D$1000=$D247,IF(Inventory!$J$10:$J$1000=frig,IF(Inventory!$P$10:$P$1000=AH$9,Inventory!$AC$10:$AC$1000))))))+SUM(IF(Inventory!$B$10:$B$1000=$B247,IF(Inventory!$C$10:$C$1000=$C247,IF(Inventory!$D$10:$D$1000=$D247,IF(Inventory!$J$10:$J$1000=wicr,IF(Inventory!$P$10:$P$1000=AH$9,Inventory!$AC$10:$AC$1000)))))))</f>
        <v/>
      </c>
      <c r="AI247" s="121" t="str">
        <f t="array" ref="AI247">IF($D247="","",SUM(IF(Inventory!$B$10:$B$1000=$B247,IF(Inventory!$C$10:$C$1000=$C247,IF(Inventory!$D$10:$D$1000=$D247,IF(Inventory!$J$10:$J$1000=frig,IF(Inventory!$P$10:$P$1000=AI$9,Inventory!$AC$10:$AC$1000))))))+SUM(IF(Inventory!$B$10:$B$1000=$B247,IF(Inventory!$C$10:$C$1000=$C247,IF(Inventory!$D$10:$D$1000=$D247,IF(Inventory!$J$10:$J$1000=wicr,IF(Inventory!$P$10:$P$1000=AI$9,Inventory!$AC$10:$AC$1000)))))))</f>
        <v/>
      </c>
      <c r="AJ247" s="121" t="str">
        <f t="array" ref="AJ247">IF($D247="","",SUM(IF(Inventory!$B$10:$B$1000=$B247,IF(Inventory!$C$10:$C$1000=$C247,IF(Inventory!$D$10:$D$1000=$D247,IF(Inventory!$J$10:$J$1000=frig,IF(Inventory!$P$10:$P$1000=AJ$9,Inventory!$AC$10:$AC$1000))))))+SUM(IF(Inventory!$B$10:$B$1000=$B247,IF(Inventory!$C$10:$C$1000=$C247,IF(Inventory!$D$10:$D$1000=$D247,IF(Inventory!$J$10:$J$1000=wicr,IF(Inventory!$P$10:$P$1000=AJ$9,Inventory!$AC$10:$AC$1000)))))))</f>
        <v/>
      </c>
      <c r="AK247" s="121" t="str">
        <f t="array" ref="AK247">IF($D247="","",SUM(IF(Inventory!$B$10:$B$1000=$B247,IF(Inventory!$C$10:$C$1000=$C247,IF(Inventory!$D$10:$D$1000=$D247,IF(Inventory!$J$10:$J$1000=frig,IF(Inventory!$P$10:$P$1000=AK$9,Inventory!$AC$10:$AC$1000))))))+SUM(IF(Inventory!$B$10:$B$1000=$B247,IF(Inventory!$C$10:$C$1000=$C247,IF(Inventory!$D$10:$D$1000=$D247,IF(Inventory!$J$10:$J$1000=wicr,IF(Inventory!$P$10:$P$1000=AK$9,Inventory!$AC$10:$AC$1000)))))))</f>
        <v/>
      </c>
      <c r="AL247" s="123" t="str">
        <f t="shared" si="44"/>
        <v/>
      </c>
      <c r="AM247" s="121" t="str">
        <f t="array" ref="AM247">IF($D247="","",SUM(IF(Inventory!$B$10:$B$1000=$B247,IF(Inventory!$C$10:$C$1000=$C247,IF(Inventory!$D$10:$D$1000=$D247,IF(Inventory!$J$10:$J$1000=freez,Inventory!$AD$10:$AD$1000)))))+SUM(IF(Inventory!$B$10:$B$1000=$B247,IF(Inventory!$C$10:$C$1000=$C247,IF(Inventory!$D$10:$D$1000=$D247,IF(Inventory!$J$10:$J$1000=wifr,Inventory!$AD$10:$AD$1000))))))</f>
        <v/>
      </c>
      <c r="AN247" s="121" t="str">
        <f t="array" ref="AN247">IF($D247="","",SUM(IF(Inventory!$B$10:$B$1000=$B247,IF(Inventory!$C$10:$C$1000=$C247,IF(Inventory!$D$10:$D$1000=$D247,IF(Inventory!$J$10:$J$1000=freez,IF(Inventory!$P$10:$P$1000=AN$9,Inventory!$AD$10:$AD$1000))))))+SUM(IF(Inventory!$B$10:$B$1000=$B247,IF(Inventory!$C$10:$C$1000=$C247,IF(Inventory!$D$10:$D$1000=$D247,IF(Inventory!$J$10:$J$1000=wifr,IF(Inventory!$P$10:$P$1000=AN$9,Inventory!$AD$10:$AD$1000)))))))</f>
        <v/>
      </c>
      <c r="AO247" s="121" t="str">
        <f t="array" ref="AO247">IF($D247="","",SUM(IF(Inventory!$B$10:$B$1000=$B247,IF(Inventory!$C$10:$C$1000=$C247,IF(Inventory!$D$10:$D$1000=$D247,IF(Inventory!$J$10:$J$1000=freez,IF(Inventory!$P$10:$P$1000=AO$9,Inventory!$AD$10:$AD$1000))))))+SUM(IF(Inventory!$B$10:$B$1000=$B247,IF(Inventory!$C$10:$C$1000=$C247,IF(Inventory!$D$10:$D$1000=$D247,IF(Inventory!$J$10:$J$1000=wifr,IF(Inventory!$P$10:$P$1000=AO$9,Inventory!$AD$10:$AD$1000)))))))</f>
        <v/>
      </c>
      <c r="AP247" s="121" t="str">
        <f t="array" ref="AP247">IF($D247="","",SUM(IF(Inventory!$B$10:$B$1000=$B247,IF(Inventory!$C$10:$C$1000=$C247,IF(Inventory!$D$10:$D$1000=$D247,IF(Inventory!$J$10:$J$1000=freez,IF(Inventory!$P$10:$P$1000=AP$9,Inventory!$AD$10:$AD$1000))))))+SUM(IF(Inventory!$B$10:$B$1000=$B247,IF(Inventory!$C$10:$C$1000=$C247,IF(Inventory!$D$10:$D$1000=$D247,IF(Inventory!$J$10:$J$1000=wifr,IF(Inventory!$P$10:$P$1000=AP$9,Inventory!$AD$10:$AD$1000)))))))</f>
        <v/>
      </c>
      <c r="AQ247" s="121" t="str">
        <f t="array" ref="AQ247">IF($D247="","",SUM(IF(Inventory!$B$10:$B$1000=$B247,IF(Inventory!$C$10:$C$1000=$C247,IF(Inventory!$D$10:$D$1000=$D247,IF(Inventory!$J$10:$J$1000=freez,IF(Inventory!$P$10:$P$1000=AQ$9,Inventory!$AD$10:$AD$1000))))))+SUM(IF(Inventory!$B$10:$B$1000=$B247,IF(Inventory!$C$10:$C$1000=$C247,IF(Inventory!$D$10:$D$1000=$D247,IF(Inventory!$J$10:$J$1000=wifr,IF(Inventory!$P$10:$P$1000=AQ$9,Inventory!$AD$10:$AD$1000)))))))</f>
        <v/>
      </c>
      <c r="AR247" s="121" t="str">
        <f t="array" ref="AR247">IF($D247="","",SUM(IF(Inventory!$B$10:$B$1000=$B247,IF(Inventory!$C$10:$C$1000=$C247,IF(Inventory!$D$10:$D$1000=$D247,IF(Inventory!$J$10:$J$1000=freez,IF(Inventory!$P$10:$P$1000=AR$9,Inventory!$AD$10:$AD$1000))))))+SUM(IF(Inventory!$B$10:$B$1000=$B247,IF(Inventory!$C$10:$C$1000=$C247,IF(Inventory!$D$10:$D$1000=$D247,IF(Inventory!$J$10:$J$1000=wifr,IF(Inventory!$P$10:$P$1000=AR$9,Inventory!$AD$10:$AD$1000)))))))</f>
        <v/>
      </c>
      <c r="AS247" s="124" t="str">
        <f t="shared" si="45"/>
        <v/>
      </c>
      <c r="AU247" s="352"/>
      <c r="AV247" s="352"/>
      <c r="AX247" s="125">
        <f>IF($C247="",0,Prog!$H245*AX$6*($AU247+$AV247)/12000)</f>
        <v>0</v>
      </c>
      <c r="AY247" s="125">
        <f>IF($C247="",0,Prog!$H245*AY$6*($AU247+$AV247)/12000)</f>
        <v>0</v>
      </c>
      <c r="AZ247" s="121"/>
    </row>
    <row r="248" spans="1:52" ht="16.5" x14ac:dyDescent="0.3">
      <c r="A248" s="279" t="str">
        <f>IF(Prog!B246="","",Prog!B246)</f>
        <v/>
      </c>
      <c r="B248" s="279" t="str">
        <f>IF(Prog!C246="","",Prog!C246)</f>
        <v/>
      </c>
      <c r="C248" s="279" t="str">
        <f>IF(Prog!D246="","",Prog!D246)</f>
        <v/>
      </c>
      <c r="D248" s="120"/>
      <c r="E248" s="121" t="str">
        <f t="array" ref="E248">IF($D248="","",COUNT(IF(Inventory!$B$10:$B$1000=$B248,IF(Inventory!$C$10:$C$1000=$C248,IF(Inventory!$D$10:$D$1000=$D248,IF(Inventory!$P$10:$P$1000=E$9,1))))))</f>
        <v/>
      </c>
      <c r="F248" s="121" t="str">
        <f t="array" ref="F248">IF($D248="","",COUNT(IF(Inventory!$B$10:$B$1000=$B248,IF(Inventory!$C$10:$C$1000=$C248,IF(Inventory!$D$10:$D$1000=$D248,IF(Inventory!$P$10:$P$1000=F$9,1))))))</f>
        <v/>
      </c>
      <c r="G248" s="121" t="str">
        <f t="array" ref="G248">IF($D248="","",COUNT(IF(Inventory!$B$10:$B$1000=$B248,IF(Inventory!$C$10:$C$1000=$C248,IF(Inventory!$D$10:$D$1000=$D248,IF(Inventory!$P$10:$P$1000=G$9,1))))))</f>
        <v/>
      </c>
      <c r="H248" s="121" t="str">
        <f t="array" ref="H248">IF($D248="","",COUNT(IF(Inventory!$B$10:$B$1000=$B248,IF(Inventory!$C$10:$C$1000=$C248,IF(Inventory!$D$10:$D$1000=$D248,IF(Inventory!$P$10:$P$1000=H$9,1))))))</f>
        <v/>
      </c>
      <c r="I248" s="121" t="str">
        <f t="array" ref="I248">IF($D248="","",COUNT(IF(Inventory!$B$10:$B$1000=$B248,IF(Inventory!$C$10:$C$1000=$C248,IF(Inventory!$D$10:$D$1000=$D248,IF(Inventory!$P$10:$P$1000=I$9,1))))))</f>
        <v/>
      </c>
      <c r="J248" s="121">
        <f t="shared" si="40"/>
        <v>0</v>
      </c>
      <c r="K248" s="121" t="str">
        <f t="array" ref="K248">IF($D248="","",COUNT(IF(Inventory!$B$10:$B$1000=$B248,IF(Inventory!$C$10:$C$1000=$C248,IF(Inventory!$D$10:$D$1000=$D248,IF(Inventory!$J$10:$J$1000=wicr,1)))))+COUNT(IF(Inventory!$B$10:$B$1000=$B248,IF(Inventory!$C$10:$C$1000=$C248,IF(Inventory!$D$10:$D$1000=$D248,IF(Inventory!$J$10:$J$1000=wifr,1))))))</f>
        <v/>
      </c>
      <c r="L248" s="121" t="str">
        <f t="array" ref="L248">IF($D248="","",COUNT(IF(Inventory!$B$10:$B$1000=$B248,IF(Inventory!$C$10:$C$1000=$C248,IF(Inventory!$D$10:$D$1000=$D248,IF(Inventory!$J$10:$J$1000=wicr,IF(Inventory!$P$10:$P$1000=L$9,1))))))+COUNT(IF(Inventory!$B$10:$B$1000=$B248,IF(Inventory!$C$10:$C$1000=$C248,IF(Inventory!$D$10:$D$1000=$D248,IF(Inventory!$J$10:$J$1000=wifr,IF(Inventory!$P$10:$P$1000=L$9,1)))))))</f>
        <v/>
      </c>
      <c r="M248" s="121" t="str">
        <f t="array" ref="M248">IF($D248="","",COUNT(IF(Inventory!$B$10:$B$1000=$B248,IF(Inventory!$C$10:$C$1000=$C248,IF(Inventory!$D$10:$D$1000=$D248,IF(Inventory!$J$10:$J$1000=wicr,IF(Inventory!$P$10:$P$1000=M$9,1))))))+COUNT(IF(Inventory!$B$10:$B$1000=$B248,IF(Inventory!$C$10:$C$1000=$C248,IF(Inventory!$D$10:$D$1000=$D248,IF(Inventory!$J$10:$J$1000=wifr,IF(Inventory!$P$10:$P$1000=M$9,1)))))))</f>
        <v/>
      </c>
      <c r="N248" s="121" t="str">
        <f t="array" ref="N248">IF($D248="","",COUNT(IF(Inventory!$B$10:$B$1000=$B248,IF(Inventory!$C$10:$C$1000=$C248,IF(Inventory!$D$10:$D$1000=$D248,IF(Inventory!$J$10:$J$1000=wicr,IF(Inventory!$P$10:$P$1000=N$9,1))))))+COUNT(IF(Inventory!$B$10:$B$1000=$B248,IF(Inventory!$C$10:$C$1000=$C248,IF(Inventory!$D$10:$D$1000=$D248,IF(Inventory!$J$10:$J$1000=wifr,IF(Inventory!$P$10:$P$1000=N$9,1)))))))</f>
        <v/>
      </c>
      <c r="O248" s="121" t="str">
        <f t="array" ref="O248">IF($D248="","",COUNT(IF(Inventory!$B$10:$B$1000=$B248,IF(Inventory!$C$10:$C$1000=$C248,IF(Inventory!$D$10:$D$1000=$D248,IF(Inventory!$J$10:$J$1000=wicr,IF(Inventory!$P$10:$P$1000=O$9,1))))))+COUNT(IF(Inventory!$B$10:$B$1000=$B248,IF(Inventory!$C$10:$C$1000=$C248,IF(Inventory!$D$10:$D$1000=$D248,IF(Inventory!$J$10:$J$1000=wifr,IF(Inventory!$P$10:$P$1000=O$9,1)))))))</f>
        <v/>
      </c>
      <c r="P248" s="121" t="str">
        <f t="array" ref="P248">IF($D248="","",COUNT(IF(Inventory!$B$10:$B$1000=$B248,IF(Inventory!$C$10:$C$1000=$C248,IF(Inventory!$D$10:$D$1000=$D248,IF(Inventory!$J$10:$J$1000=wicr,IF(Inventory!$P$10:$P$1000=P$9,1))))))+COUNT(IF(Inventory!$B$10:$B$1000=$B248,IF(Inventory!$C$10:$C$1000=$C248,IF(Inventory!$D$10:$D$1000=$D248,IF(Inventory!$J$10:$J$1000=wifr,IF(Inventory!$P$10:$P$1000=P$9,1)))))))</f>
        <v/>
      </c>
      <c r="Q248" s="122" t="str">
        <f t="shared" si="41"/>
        <v/>
      </c>
      <c r="R248" s="121" t="str">
        <f t="array" ref="R248">IF($D248="","",COUNT(IF(Inventory!$B$10:$B$1000=$B248,IF(Inventory!$C$10:$C$1000=$C248,IF(Inventory!$D$10:$D$1000=$D248,IF(Inventory!$J$10:$J$1000=frig,1))))))</f>
        <v/>
      </c>
      <c r="S248" s="121" t="str">
        <f t="array" ref="S248">IF($D248="","",COUNT(IF(Inventory!$B$10:$B$1000=$B248,IF(Inventory!$C$10:$C$1000=$C248,IF(Inventory!$D$10:$D$1000=$D248,IF(Inventory!$J$10:$J$1000=frig,IF(Inventory!$P$10:$P$1000=S$9,1)))))))</f>
        <v/>
      </c>
      <c r="T248" s="121" t="str">
        <f t="array" ref="T248">IF($D248="","",COUNT(IF(Inventory!$B$10:$B$1000=$B248,IF(Inventory!$C$10:$C$1000=$C248,IF(Inventory!$D$10:$D$1000=$D248,IF(Inventory!$J$10:$J$1000=frig,IF(Inventory!$P$10:$P$1000=T$9,1)))))))</f>
        <v/>
      </c>
      <c r="U248" s="121" t="str">
        <f t="array" ref="U248">IF($D248="","",COUNT(IF(Inventory!$B$10:$B$1000=$B248,IF(Inventory!$C$10:$C$1000=$C248,IF(Inventory!$D$10:$D$1000=$D248,IF(Inventory!$J$10:$J$1000=frig,IF(Inventory!$P$10:$P$1000=U$9,1)))))))</f>
        <v/>
      </c>
      <c r="V248" s="121" t="str">
        <f t="array" ref="V248">IF($D248="","",COUNT(IF(Inventory!$B$10:$B$1000=$B248,IF(Inventory!$C$10:$C$1000=$C248,IF(Inventory!$D$10:$D$1000=$D248,IF(Inventory!$J$10:$J$1000=frig,IF(Inventory!$P$10:$P$1000=V$9,1)))))))</f>
        <v/>
      </c>
      <c r="W248" s="121" t="str">
        <f t="array" ref="W248">IF($D248="","",COUNT(IF(Inventory!$B$10:$B$1000=$B248,IF(Inventory!$C$10:$C$1000=$C248,IF(Inventory!$D$10:$D$1000=$D248,IF(Inventory!$J$10:$J$1000=frig,IF(Inventory!$P$10:$P$1000=W$9,1)))))))</f>
        <v/>
      </c>
      <c r="X248" s="122" t="str">
        <f t="shared" si="42"/>
        <v/>
      </c>
      <c r="Y248" s="121" t="str">
        <f t="array" ref="Y248">IF($D248="","",COUNT(IF(Inventory!$B$10:$B$1000=$B248,IF(Inventory!$C$10:$C$1000=$C248,IF(Inventory!$D$10:$D$1000=$D248,IF(Inventory!$J$10:$J$1000=freez,1))))))</f>
        <v/>
      </c>
      <c r="Z248" s="121" t="str">
        <f t="array" ref="Z248">IF($D248="","",COUNT(IF(Inventory!$B$10:$B$1000=$B248,IF(Inventory!$C$10:$C$1000=$C248,IF(Inventory!$D$10:$D$1000=$D248,IF(Inventory!$J$10:$J$1000=freez,IF(Inventory!$P$10:$P$1000=Z$9,1)))))))</f>
        <v/>
      </c>
      <c r="AA248" s="121" t="str">
        <f t="array" ref="AA248">IF($D248="","",COUNT(IF(Inventory!$B$10:$B$1000=$B248,IF(Inventory!$C$10:$C$1000=$C248,IF(Inventory!$D$10:$D$1000=$D248,IF(Inventory!$J$10:$J$1000=freez,IF(Inventory!$P$10:$P$1000=AA$9,1)))))))</f>
        <v/>
      </c>
      <c r="AB248" s="121" t="str">
        <f t="array" ref="AB248">IF($D248="","",COUNT(IF(Inventory!$B$10:$B$1000=$B248,IF(Inventory!$C$10:$C$1000=$C248,IF(Inventory!$D$10:$D$1000=$D248,IF(Inventory!$J$10:$J$1000=freez,IF(Inventory!$P$10:$P$1000=AB$9,1)))))))</f>
        <v/>
      </c>
      <c r="AC248" s="121" t="str">
        <f t="array" ref="AC248">IF($D248="","",COUNT(IF(Inventory!$B$10:$B$1000=$B248,IF(Inventory!$C$10:$C$1000=$C248,IF(Inventory!$D$10:$D$1000=$D248,IF(Inventory!$J$10:$J$1000=freez,IF(Inventory!$P$10:$P$1000=AC$9,1)))))))</f>
        <v/>
      </c>
      <c r="AD248" s="121" t="str">
        <f t="array" ref="AD248">IF($D248="","",COUNT(IF(Inventory!$B$10:$B$1000=$B248,IF(Inventory!$C$10:$C$1000=$C248,IF(Inventory!$D$10:$D$1000=$D248,IF(Inventory!$J$10:$J$1000=freez,IF(Inventory!$P$10:$P$1000=AD$9,1)))))))</f>
        <v/>
      </c>
      <c r="AE248" s="122" t="str">
        <f t="shared" si="43"/>
        <v/>
      </c>
      <c r="AF248" s="121" t="str">
        <f t="array" ref="AF248">IF($D248="","",SUM(IF(Inventory!$B$10:$B$1000=$B248,IF(Inventory!$C$10:$C$1000=$C248,IF(Inventory!$D$10:$D$1000=$D248,IF(Inventory!$J$10:$J$1000=frig,Inventory!$AC$10:$AC$1000)))))+SUM(IF(Inventory!$B$10:$B$1000=$B248,IF(Inventory!$C$10:$C$1000=$C248,IF(Inventory!$D$10:$D$1000=$D248,IF(Inventory!$J$10:$J$1000=wicr,Inventory!$AC$10:$AC$1000))))))</f>
        <v/>
      </c>
      <c r="AG248" s="121" t="str">
        <f t="array" ref="AG248">IF($D248="","",SUM(IF(Inventory!$B$10:$B$1000=$B248,IF(Inventory!$C$10:$C$1000=$C248,IF(Inventory!$D$10:$D$1000=$D248,IF(Inventory!$J$10:$J$1000=frig,IF(Inventory!$P$10:$P$1000=AG$9,Inventory!$AC$10:$AC$1000))))))+SUM(IF(Inventory!$B$10:$B$1000=$B248,IF(Inventory!$C$10:$C$1000=$C248,IF(Inventory!$D$10:$D$1000=$D248,IF(Inventory!$J$10:$J$1000=wicr,IF(Inventory!$P$10:$P$1000=AG$9,Inventory!$AC$10:$AC$1000)))))))</f>
        <v/>
      </c>
      <c r="AH248" s="121" t="str">
        <f t="array" ref="AH248">IF($D248="","",SUM(IF(Inventory!$B$10:$B$1000=$B248,IF(Inventory!$C$10:$C$1000=$C248,IF(Inventory!$D$10:$D$1000=$D248,IF(Inventory!$J$10:$J$1000=frig,IF(Inventory!$P$10:$P$1000=AH$9,Inventory!$AC$10:$AC$1000))))))+SUM(IF(Inventory!$B$10:$B$1000=$B248,IF(Inventory!$C$10:$C$1000=$C248,IF(Inventory!$D$10:$D$1000=$D248,IF(Inventory!$J$10:$J$1000=wicr,IF(Inventory!$P$10:$P$1000=AH$9,Inventory!$AC$10:$AC$1000)))))))</f>
        <v/>
      </c>
      <c r="AI248" s="121" t="str">
        <f t="array" ref="AI248">IF($D248="","",SUM(IF(Inventory!$B$10:$B$1000=$B248,IF(Inventory!$C$10:$C$1000=$C248,IF(Inventory!$D$10:$D$1000=$D248,IF(Inventory!$J$10:$J$1000=frig,IF(Inventory!$P$10:$P$1000=AI$9,Inventory!$AC$10:$AC$1000))))))+SUM(IF(Inventory!$B$10:$B$1000=$B248,IF(Inventory!$C$10:$C$1000=$C248,IF(Inventory!$D$10:$D$1000=$D248,IF(Inventory!$J$10:$J$1000=wicr,IF(Inventory!$P$10:$P$1000=AI$9,Inventory!$AC$10:$AC$1000)))))))</f>
        <v/>
      </c>
      <c r="AJ248" s="121" t="str">
        <f t="array" ref="AJ248">IF($D248="","",SUM(IF(Inventory!$B$10:$B$1000=$B248,IF(Inventory!$C$10:$C$1000=$C248,IF(Inventory!$D$10:$D$1000=$D248,IF(Inventory!$J$10:$J$1000=frig,IF(Inventory!$P$10:$P$1000=AJ$9,Inventory!$AC$10:$AC$1000))))))+SUM(IF(Inventory!$B$10:$B$1000=$B248,IF(Inventory!$C$10:$C$1000=$C248,IF(Inventory!$D$10:$D$1000=$D248,IF(Inventory!$J$10:$J$1000=wicr,IF(Inventory!$P$10:$P$1000=AJ$9,Inventory!$AC$10:$AC$1000)))))))</f>
        <v/>
      </c>
      <c r="AK248" s="121" t="str">
        <f t="array" ref="AK248">IF($D248="","",SUM(IF(Inventory!$B$10:$B$1000=$B248,IF(Inventory!$C$10:$C$1000=$C248,IF(Inventory!$D$10:$D$1000=$D248,IF(Inventory!$J$10:$J$1000=frig,IF(Inventory!$P$10:$P$1000=AK$9,Inventory!$AC$10:$AC$1000))))))+SUM(IF(Inventory!$B$10:$B$1000=$B248,IF(Inventory!$C$10:$C$1000=$C248,IF(Inventory!$D$10:$D$1000=$D248,IF(Inventory!$J$10:$J$1000=wicr,IF(Inventory!$P$10:$P$1000=AK$9,Inventory!$AC$10:$AC$1000)))))))</f>
        <v/>
      </c>
      <c r="AL248" s="123" t="str">
        <f t="shared" si="44"/>
        <v/>
      </c>
      <c r="AM248" s="121" t="str">
        <f t="array" ref="AM248">IF($D248="","",SUM(IF(Inventory!$B$10:$B$1000=$B248,IF(Inventory!$C$10:$C$1000=$C248,IF(Inventory!$D$10:$D$1000=$D248,IF(Inventory!$J$10:$J$1000=freez,Inventory!$AD$10:$AD$1000)))))+SUM(IF(Inventory!$B$10:$B$1000=$B248,IF(Inventory!$C$10:$C$1000=$C248,IF(Inventory!$D$10:$D$1000=$D248,IF(Inventory!$J$10:$J$1000=wifr,Inventory!$AD$10:$AD$1000))))))</f>
        <v/>
      </c>
      <c r="AN248" s="121" t="str">
        <f t="array" ref="AN248">IF($D248="","",SUM(IF(Inventory!$B$10:$B$1000=$B248,IF(Inventory!$C$10:$C$1000=$C248,IF(Inventory!$D$10:$D$1000=$D248,IF(Inventory!$J$10:$J$1000=freez,IF(Inventory!$P$10:$P$1000=AN$9,Inventory!$AD$10:$AD$1000))))))+SUM(IF(Inventory!$B$10:$B$1000=$B248,IF(Inventory!$C$10:$C$1000=$C248,IF(Inventory!$D$10:$D$1000=$D248,IF(Inventory!$J$10:$J$1000=wifr,IF(Inventory!$P$10:$P$1000=AN$9,Inventory!$AD$10:$AD$1000)))))))</f>
        <v/>
      </c>
      <c r="AO248" s="121" t="str">
        <f t="array" ref="AO248">IF($D248="","",SUM(IF(Inventory!$B$10:$B$1000=$B248,IF(Inventory!$C$10:$C$1000=$C248,IF(Inventory!$D$10:$D$1000=$D248,IF(Inventory!$J$10:$J$1000=freez,IF(Inventory!$P$10:$P$1000=AO$9,Inventory!$AD$10:$AD$1000))))))+SUM(IF(Inventory!$B$10:$B$1000=$B248,IF(Inventory!$C$10:$C$1000=$C248,IF(Inventory!$D$10:$D$1000=$D248,IF(Inventory!$J$10:$J$1000=wifr,IF(Inventory!$P$10:$P$1000=AO$9,Inventory!$AD$10:$AD$1000)))))))</f>
        <v/>
      </c>
      <c r="AP248" s="121" t="str">
        <f t="array" ref="AP248">IF($D248="","",SUM(IF(Inventory!$B$10:$B$1000=$B248,IF(Inventory!$C$10:$C$1000=$C248,IF(Inventory!$D$10:$D$1000=$D248,IF(Inventory!$J$10:$J$1000=freez,IF(Inventory!$P$10:$P$1000=AP$9,Inventory!$AD$10:$AD$1000))))))+SUM(IF(Inventory!$B$10:$B$1000=$B248,IF(Inventory!$C$10:$C$1000=$C248,IF(Inventory!$D$10:$D$1000=$D248,IF(Inventory!$J$10:$J$1000=wifr,IF(Inventory!$P$10:$P$1000=AP$9,Inventory!$AD$10:$AD$1000)))))))</f>
        <v/>
      </c>
      <c r="AQ248" s="121" t="str">
        <f t="array" ref="AQ248">IF($D248="","",SUM(IF(Inventory!$B$10:$B$1000=$B248,IF(Inventory!$C$10:$C$1000=$C248,IF(Inventory!$D$10:$D$1000=$D248,IF(Inventory!$J$10:$J$1000=freez,IF(Inventory!$P$10:$P$1000=AQ$9,Inventory!$AD$10:$AD$1000))))))+SUM(IF(Inventory!$B$10:$B$1000=$B248,IF(Inventory!$C$10:$C$1000=$C248,IF(Inventory!$D$10:$D$1000=$D248,IF(Inventory!$J$10:$J$1000=wifr,IF(Inventory!$P$10:$P$1000=AQ$9,Inventory!$AD$10:$AD$1000)))))))</f>
        <v/>
      </c>
      <c r="AR248" s="121" t="str">
        <f t="array" ref="AR248">IF($D248="","",SUM(IF(Inventory!$B$10:$B$1000=$B248,IF(Inventory!$C$10:$C$1000=$C248,IF(Inventory!$D$10:$D$1000=$D248,IF(Inventory!$J$10:$J$1000=freez,IF(Inventory!$P$10:$P$1000=AR$9,Inventory!$AD$10:$AD$1000))))))+SUM(IF(Inventory!$B$10:$B$1000=$B248,IF(Inventory!$C$10:$C$1000=$C248,IF(Inventory!$D$10:$D$1000=$D248,IF(Inventory!$J$10:$J$1000=wifr,IF(Inventory!$P$10:$P$1000=AR$9,Inventory!$AD$10:$AD$1000)))))))</f>
        <v/>
      </c>
      <c r="AS248" s="124" t="str">
        <f t="shared" si="45"/>
        <v/>
      </c>
      <c r="AU248" s="352"/>
      <c r="AV248" s="352"/>
      <c r="AX248" s="125">
        <f>IF($C248="",0,Prog!$H246*AX$6*($AU248+$AV248)/12000)</f>
        <v>0</v>
      </c>
      <c r="AY248" s="125">
        <f>IF($C248="",0,Prog!$H246*AY$6*($AU248+$AV248)/12000)</f>
        <v>0</v>
      </c>
      <c r="AZ248" s="121"/>
    </row>
    <row r="249" spans="1:52" ht="16.5" x14ac:dyDescent="0.3">
      <c r="A249" s="279" t="str">
        <f>IF(Prog!B247="","",Prog!B247)</f>
        <v/>
      </c>
      <c r="B249" s="279" t="str">
        <f>IF(Prog!C247="","",Prog!C247)</f>
        <v/>
      </c>
      <c r="C249" s="279" t="str">
        <f>IF(Prog!D247="","",Prog!D247)</f>
        <v/>
      </c>
      <c r="D249" s="120"/>
      <c r="E249" s="121" t="str">
        <f t="array" ref="E249">IF($D249="","",COUNT(IF(Inventory!$B$10:$B$1000=$B249,IF(Inventory!$C$10:$C$1000=$C249,IF(Inventory!$D$10:$D$1000=$D249,IF(Inventory!$P$10:$P$1000=E$9,1))))))</f>
        <v/>
      </c>
      <c r="F249" s="121" t="str">
        <f t="array" ref="F249">IF($D249="","",COUNT(IF(Inventory!$B$10:$B$1000=$B249,IF(Inventory!$C$10:$C$1000=$C249,IF(Inventory!$D$10:$D$1000=$D249,IF(Inventory!$P$10:$P$1000=F$9,1))))))</f>
        <v/>
      </c>
      <c r="G249" s="121" t="str">
        <f t="array" ref="G249">IF($D249="","",COUNT(IF(Inventory!$B$10:$B$1000=$B249,IF(Inventory!$C$10:$C$1000=$C249,IF(Inventory!$D$10:$D$1000=$D249,IF(Inventory!$P$10:$P$1000=G$9,1))))))</f>
        <v/>
      </c>
      <c r="H249" s="121" t="str">
        <f t="array" ref="H249">IF($D249="","",COUNT(IF(Inventory!$B$10:$B$1000=$B249,IF(Inventory!$C$10:$C$1000=$C249,IF(Inventory!$D$10:$D$1000=$D249,IF(Inventory!$P$10:$P$1000=H$9,1))))))</f>
        <v/>
      </c>
      <c r="I249" s="121" t="str">
        <f t="array" ref="I249">IF($D249="","",COUNT(IF(Inventory!$B$10:$B$1000=$B249,IF(Inventory!$C$10:$C$1000=$C249,IF(Inventory!$D$10:$D$1000=$D249,IF(Inventory!$P$10:$P$1000=I$9,1))))))</f>
        <v/>
      </c>
      <c r="J249" s="121">
        <f t="shared" si="40"/>
        <v>0</v>
      </c>
      <c r="K249" s="121" t="str">
        <f t="array" ref="K249">IF($D249="","",COUNT(IF(Inventory!$B$10:$B$1000=$B249,IF(Inventory!$C$10:$C$1000=$C249,IF(Inventory!$D$10:$D$1000=$D249,IF(Inventory!$J$10:$J$1000=wicr,1)))))+COUNT(IF(Inventory!$B$10:$B$1000=$B249,IF(Inventory!$C$10:$C$1000=$C249,IF(Inventory!$D$10:$D$1000=$D249,IF(Inventory!$J$10:$J$1000=wifr,1))))))</f>
        <v/>
      </c>
      <c r="L249" s="121" t="str">
        <f t="array" ref="L249">IF($D249="","",COUNT(IF(Inventory!$B$10:$B$1000=$B249,IF(Inventory!$C$10:$C$1000=$C249,IF(Inventory!$D$10:$D$1000=$D249,IF(Inventory!$J$10:$J$1000=wicr,IF(Inventory!$P$10:$P$1000=L$9,1))))))+COUNT(IF(Inventory!$B$10:$B$1000=$B249,IF(Inventory!$C$10:$C$1000=$C249,IF(Inventory!$D$10:$D$1000=$D249,IF(Inventory!$J$10:$J$1000=wifr,IF(Inventory!$P$10:$P$1000=L$9,1)))))))</f>
        <v/>
      </c>
      <c r="M249" s="121" t="str">
        <f t="array" ref="M249">IF($D249="","",COUNT(IF(Inventory!$B$10:$B$1000=$B249,IF(Inventory!$C$10:$C$1000=$C249,IF(Inventory!$D$10:$D$1000=$D249,IF(Inventory!$J$10:$J$1000=wicr,IF(Inventory!$P$10:$P$1000=M$9,1))))))+COUNT(IF(Inventory!$B$10:$B$1000=$B249,IF(Inventory!$C$10:$C$1000=$C249,IF(Inventory!$D$10:$D$1000=$D249,IF(Inventory!$J$10:$J$1000=wifr,IF(Inventory!$P$10:$P$1000=M$9,1)))))))</f>
        <v/>
      </c>
      <c r="N249" s="121" t="str">
        <f t="array" ref="N249">IF($D249="","",COUNT(IF(Inventory!$B$10:$B$1000=$B249,IF(Inventory!$C$10:$C$1000=$C249,IF(Inventory!$D$10:$D$1000=$D249,IF(Inventory!$J$10:$J$1000=wicr,IF(Inventory!$P$10:$P$1000=N$9,1))))))+COUNT(IF(Inventory!$B$10:$B$1000=$B249,IF(Inventory!$C$10:$C$1000=$C249,IF(Inventory!$D$10:$D$1000=$D249,IF(Inventory!$J$10:$J$1000=wifr,IF(Inventory!$P$10:$P$1000=N$9,1)))))))</f>
        <v/>
      </c>
      <c r="O249" s="121" t="str">
        <f t="array" ref="O249">IF($D249="","",COUNT(IF(Inventory!$B$10:$B$1000=$B249,IF(Inventory!$C$10:$C$1000=$C249,IF(Inventory!$D$10:$D$1000=$D249,IF(Inventory!$J$10:$J$1000=wicr,IF(Inventory!$P$10:$P$1000=O$9,1))))))+COUNT(IF(Inventory!$B$10:$B$1000=$B249,IF(Inventory!$C$10:$C$1000=$C249,IF(Inventory!$D$10:$D$1000=$D249,IF(Inventory!$J$10:$J$1000=wifr,IF(Inventory!$P$10:$P$1000=O$9,1)))))))</f>
        <v/>
      </c>
      <c r="P249" s="121" t="str">
        <f t="array" ref="P249">IF($D249="","",COUNT(IF(Inventory!$B$10:$B$1000=$B249,IF(Inventory!$C$10:$C$1000=$C249,IF(Inventory!$D$10:$D$1000=$D249,IF(Inventory!$J$10:$J$1000=wicr,IF(Inventory!$P$10:$P$1000=P$9,1))))))+COUNT(IF(Inventory!$B$10:$B$1000=$B249,IF(Inventory!$C$10:$C$1000=$C249,IF(Inventory!$D$10:$D$1000=$D249,IF(Inventory!$J$10:$J$1000=wifr,IF(Inventory!$P$10:$P$1000=P$9,1)))))))</f>
        <v/>
      </c>
      <c r="Q249" s="122" t="str">
        <f t="shared" si="41"/>
        <v/>
      </c>
      <c r="R249" s="121" t="str">
        <f t="array" ref="R249">IF($D249="","",COUNT(IF(Inventory!$B$10:$B$1000=$B249,IF(Inventory!$C$10:$C$1000=$C249,IF(Inventory!$D$10:$D$1000=$D249,IF(Inventory!$J$10:$J$1000=frig,1))))))</f>
        <v/>
      </c>
      <c r="S249" s="121" t="str">
        <f t="array" ref="S249">IF($D249="","",COUNT(IF(Inventory!$B$10:$B$1000=$B249,IF(Inventory!$C$10:$C$1000=$C249,IF(Inventory!$D$10:$D$1000=$D249,IF(Inventory!$J$10:$J$1000=frig,IF(Inventory!$P$10:$P$1000=S$9,1)))))))</f>
        <v/>
      </c>
      <c r="T249" s="121" t="str">
        <f t="array" ref="T249">IF($D249="","",COUNT(IF(Inventory!$B$10:$B$1000=$B249,IF(Inventory!$C$10:$C$1000=$C249,IF(Inventory!$D$10:$D$1000=$D249,IF(Inventory!$J$10:$J$1000=frig,IF(Inventory!$P$10:$P$1000=T$9,1)))))))</f>
        <v/>
      </c>
      <c r="U249" s="121" t="str">
        <f t="array" ref="U249">IF($D249="","",COUNT(IF(Inventory!$B$10:$B$1000=$B249,IF(Inventory!$C$10:$C$1000=$C249,IF(Inventory!$D$10:$D$1000=$D249,IF(Inventory!$J$10:$J$1000=frig,IF(Inventory!$P$10:$P$1000=U$9,1)))))))</f>
        <v/>
      </c>
      <c r="V249" s="121" t="str">
        <f t="array" ref="V249">IF($D249="","",COUNT(IF(Inventory!$B$10:$B$1000=$B249,IF(Inventory!$C$10:$C$1000=$C249,IF(Inventory!$D$10:$D$1000=$D249,IF(Inventory!$J$10:$J$1000=frig,IF(Inventory!$P$10:$P$1000=V$9,1)))))))</f>
        <v/>
      </c>
      <c r="W249" s="121" t="str">
        <f t="array" ref="W249">IF($D249="","",COUNT(IF(Inventory!$B$10:$B$1000=$B249,IF(Inventory!$C$10:$C$1000=$C249,IF(Inventory!$D$10:$D$1000=$D249,IF(Inventory!$J$10:$J$1000=frig,IF(Inventory!$P$10:$P$1000=W$9,1)))))))</f>
        <v/>
      </c>
      <c r="X249" s="122" t="str">
        <f t="shared" si="42"/>
        <v/>
      </c>
      <c r="Y249" s="121" t="str">
        <f t="array" ref="Y249">IF($D249="","",COUNT(IF(Inventory!$B$10:$B$1000=$B249,IF(Inventory!$C$10:$C$1000=$C249,IF(Inventory!$D$10:$D$1000=$D249,IF(Inventory!$J$10:$J$1000=freez,1))))))</f>
        <v/>
      </c>
      <c r="Z249" s="121" t="str">
        <f t="array" ref="Z249">IF($D249="","",COUNT(IF(Inventory!$B$10:$B$1000=$B249,IF(Inventory!$C$10:$C$1000=$C249,IF(Inventory!$D$10:$D$1000=$D249,IF(Inventory!$J$10:$J$1000=freez,IF(Inventory!$P$10:$P$1000=Z$9,1)))))))</f>
        <v/>
      </c>
      <c r="AA249" s="121" t="str">
        <f t="array" ref="AA249">IF($D249="","",COUNT(IF(Inventory!$B$10:$B$1000=$B249,IF(Inventory!$C$10:$C$1000=$C249,IF(Inventory!$D$10:$D$1000=$D249,IF(Inventory!$J$10:$J$1000=freez,IF(Inventory!$P$10:$P$1000=AA$9,1)))))))</f>
        <v/>
      </c>
      <c r="AB249" s="121" t="str">
        <f t="array" ref="AB249">IF($D249="","",COUNT(IF(Inventory!$B$10:$B$1000=$B249,IF(Inventory!$C$10:$C$1000=$C249,IF(Inventory!$D$10:$D$1000=$D249,IF(Inventory!$J$10:$J$1000=freez,IF(Inventory!$P$10:$P$1000=AB$9,1)))))))</f>
        <v/>
      </c>
      <c r="AC249" s="121" t="str">
        <f t="array" ref="AC249">IF($D249="","",COUNT(IF(Inventory!$B$10:$B$1000=$B249,IF(Inventory!$C$10:$C$1000=$C249,IF(Inventory!$D$10:$D$1000=$D249,IF(Inventory!$J$10:$J$1000=freez,IF(Inventory!$P$10:$P$1000=AC$9,1)))))))</f>
        <v/>
      </c>
      <c r="AD249" s="121" t="str">
        <f t="array" ref="AD249">IF($D249="","",COUNT(IF(Inventory!$B$10:$B$1000=$B249,IF(Inventory!$C$10:$C$1000=$C249,IF(Inventory!$D$10:$D$1000=$D249,IF(Inventory!$J$10:$J$1000=freez,IF(Inventory!$P$10:$P$1000=AD$9,1)))))))</f>
        <v/>
      </c>
      <c r="AE249" s="122" t="str">
        <f t="shared" si="43"/>
        <v/>
      </c>
      <c r="AF249" s="121" t="str">
        <f t="array" ref="AF249">IF($D249="","",SUM(IF(Inventory!$B$10:$B$1000=$B249,IF(Inventory!$C$10:$C$1000=$C249,IF(Inventory!$D$10:$D$1000=$D249,IF(Inventory!$J$10:$J$1000=frig,Inventory!$AC$10:$AC$1000)))))+SUM(IF(Inventory!$B$10:$B$1000=$B249,IF(Inventory!$C$10:$C$1000=$C249,IF(Inventory!$D$10:$D$1000=$D249,IF(Inventory!$J$10:$J$1000=wicr,Inventory!$AC$10:$AC$1000))))))</f>
        <v/>
      </c>
      <c r="AG249" s="121" t="str">
        <f t="array" ref="AG249">IF($D249="","",SUM(IF(Inventory!$B$10:$B$1000=$B249,IF(Inventory!$C$10:$C$1000=$C249,IF(Inventory!$D$10:$D$1000=$D249,IF(Inventory!$J$10:$J$1000=frig,IF(Inventory!$P$10:$P$1000=AG$9,Inventory!$AC$10:$AC$1000))))))+SUM(IF(Inventory!$B$10:$B$1000=$B249,IF(Inventory!$C$10:$C$1000=$C249,IF(Inventory!$D$10:$D$1000=$D249,IF(Inventory!$J$10:$J$1000=wicr,IF(Inventory!$P$10:$P$1000=AG$9,Inventory!$AC$10:$AC$1000)))))))</f>
        <v/>
      </c>
      <c r="AH249" s="121" t="str">
        <f t="array" ref="AH249">IF($D249="","",SUM(IF(Inventory!$B$10:$B$1000=$B249,IF(Inventory!$C$10:$C$1000=$C249,IF(Inventory!$D$10:$D$1000=$D249,IF(Inventory!$J$10:$J$1000=frig,IF(Inventory!$P$10:$P$1000=AH$9,Inventory!$AC$10:$AC$1000))))))+SUM(IF(Inventory!$B$10:$B$1000=$B249,IF(Inventory!$C$10:$C$1000=$C249,IF(Inventory!$D$10:$D$1000=$D249,IF(Inventory!$J$10:$J$1000=wicr,IF(Inventory!$P$10:$P$1000=AH$9,Inventory!$AC$10:$AC$1000)))))))</f>
        <v/>
      </c>
      <c r="AI249" s="121" t="str">
        <f t="array" ref="AI249">IF($D249="","",SUM(IF(Inventory!$B$10:$B$1000=$B249,IF(Inventory!$C$10:$C$1000=$C249,IF(Inventory!$D$10:$D$1000=$D249,IF(Inventory!$J$10:$J$1000=frig,IF(Inventory!$P$10:$P$1000=AI$9,Inventory!$AC$10:$AC$1000))))))+SUM(IF(Inventory!$B$10:$B$1000=$B249,IF(Inventory!$C$10:$C$1000=$C249,IF(Inventory!$D$10:$D$1000=$D249,IF(Inventory!$J$10:$J$1000=wicr,IF(Inventory!$P$10:$P$1000=AI$9,Inventory!$AC$10:$AC$1000)))))))</f>
        <v/>
      </c>
      <c r="AJ249" s="121" t="str">
        <f t="array" ref="AJ249">IF($D249="","",SUM(IF(Inventory!$B$10:$B$1000=$B249,IF(Inventory!$C$10:$C$1000=$C249,IF(Inventory!$D$10:$D$1000=$D249,IF(Inventory!$J$10:$J$1000=frig,IF(Inventory!$P$10:$P$1000=AJ$9,Inventory!$AC$10:$AC$1000))))))+SUM(IF(Inventory!$B$10:$B$1000=$B249,IF(Inventory!$C$10:$C$1000=$C249,IF(Inventory!$D$10:$D$1000=$D249,IF(Inventory!$J$10:$J$1000=wicr,IF(Inventory!$P$10:$P$1000=AJ$9,Inventory!$AC$10:$AC$1000)))))))</f>
        <v/>
      </c>
      <c r="AK249" s="121" t="str">
        <f t="array" ref="AK249">IF($D249="","",SUM(IF(Inventory!$B$10:$B$1000=$B249,IF(Inventory!$C$10:$C$1000=$C249,IF(Inventory!$D$10:$D$1000=$D249,IF(Inventory!$J$10:$J$1000=frig,IF(Inventory!$P$10:$P$1000=AK$9,Inventory!$AC$10:$AC$1000))))))+SUM(IF(Inventory!$B$10:$B$1000=$B249,IF(Inventory!$C$10:$C$1000=$C249,IF(Inventory!$D$10:$D$1000=$D249,IF(Inventory!$J$10:$J$1000=wicr,IF(Inventory!$P$10:$P$1000=AK$9,Inventory!$AC$10:$AC$1000)))))))</f>
        <v/>
      </c>
      <c r="AL249" s="123" t="str">
        <f t="shared" si="44"/>
        <v/>
      </c>
      <c r="AM249" s="121" t="str">
        <f t="array" ref="AM249">IF($D249="","",SUM(IF(Inventory!$B$10:$B$1000=$B249,IF(Inventory!$C$10:$C$1000=$C249,IF(Inventory!$D$10:$D$1000=$D249,IF(Inventory!$J$10:$J$1000=freez,Inventory!$AD$10:$AD$1000)))))+SUM(IF(Inventory!$B$10:$B$1000=$B249,IF(Inventory!$C$10:$C$1000=$C249,IF(Inventory!$D$10:$D$1000=$D249,IF(Inventory!$J$10:$J$1000=wifr,Inventory!$AD$10:$AD$1000))))))</f>
        <v/>
      </c>
      <c r="AN249" s="121" t="str">
        <f t="array" ref="AN249">IF($D249="","",SUM(IF(Inventory!$B$10:$B$1000=$B249,IF(Inventory!$C$10:$C$1000=$C249,IF(Inventory!$D$10:$D$1000=$D249,IF(Inventory!$J$10:$J$1000=freez,IF(Inventory!$P$10:$P$1000=AN$9,Inventory!$AD$10:$AD$1000))))))+SUM(IF(Inventory!$B$10:$B$1000=$B249,IF(Inventory!$C$10:$C$1000=$C249,IF(Inventory!$D$10:$D$1000=$D249,IF(Inventory!$J$10:$J$1000=wifr,IF(Inventory!$P$10:$P$1000=AN$9,Inventory!$AD$10:$AD$1000)))))))</f>
        <v/>
      </c>
      <c r="AO249" s="121" t="str">
        <f t="array" ref="AO249">IF($D249="","",SUM(IF(Inventory!$B$10:$B$1000=$B249,IF(Inventory!$C$10:$C$1000=$C249,IF(Inventory!$D$10:$D$1000=$D249,IF(Inventory!$J$10:$J$1000=freez,IF(Inventory!$P$10:$P$1000=AO$9,Inventory!$AD$10:$AD$1000))))))+SUM(IF(Inventory!$B$10:$B$1000=$B249,IF(Inventory!$C$10:$C$1000=$C249,IF(Inventory!$D$10:$D$1000=$D249,IF(Inventory!$J$10:$J$1000=wifr,IF(Inventory!$P$10:$P$1000=AO$9,Inventory!$AD$10:$AD$1000)))))))</f>
        <v/>
      </c>
      <c r="AP249" s="121" t="str">
        <f t="array" ref="AP249">IF($D249="","",SUM(IF(Inventory!$B$10:$B$1000=$B249,IF(Inventory!$C$10:$C$1000=$C249,IF(Inventory!$D$10:$D$1000=$D249,IF(Inventory!$J$10:$J$1000=freez,IF(Inventory!$P$10:$P$1000=AP$9,Inventory!$AD$10:$AD$1000))))))+SUM(IF(Inventory!$B$10:$B$1000=$B249,IF(Inventory!$C$10:$C$1000=$C249,IF(Inventory!$D$10:$D$1000=$D249,IF(Inventory!$J$10:$J$1000=wifr,IF(Inventory!$P$10:$P$1000=AP$9,Inventory!$AD$10:$AD$1000)))))))</f>
        <v/>
      </c>
      <c r="AQ249" s="121" t="str">
        <f t="array" ref="AQ249">IF($D249="","",SUM(IF(Inventory!$B$10:$B$1000=$B249,IF(Inventory!$C$10:$C$1000=$C249,IF(Inventory!$D$10:$D$1000=$D249,IF(Inventory!$J$10:$J$1000=freez,IF(Inventory!$P$10:$P$1000=AQ$9,Inventory!$AD$10:$AD$1000))))))+SUM(IF(Inventory!$B$10:$B$1000=$B249,IF(Inventory!$C$10:$C$1000=$C249,IF(Inventory!$D$10:$D$1000=$D249,IF(Inventory!$J$10:$J$1000=wifr,IF(Inventory!$P$10:$P$1000=AQ$9,Inventory!$AD$10:$AD$1000)))))))</f>
        <v/>
      </c>
      <c r="AR249" s="121" t="str">
        <f t="array" ref="AR249">IF($D249="","",SUM(IF(Inventory!$B$10:$B$1000=$B249,IF(Inventory!$C$10:$C$1000=$C249,IF(Inventory!$D$10:$D$1000=$D249,IF(Inventory!$J$10:$J$1000=freez,IF(Inventory!$P$10:$P$1000=AR$9,Inventory!$AD$10:$AD$1000))))))+SUM(IF(Inventory!$B$10:$B$1000=$B249,IF(Inventory!$C$10:$C$1000=$C249,IF(Inventory!$D$10:$D$1000=$D249,IF(Inventory!$J$10:$J$1000=wifr,IF(Inventory!$P$10:$P$1000=AR$9,Inventory!$AD$10:$AD$1000)))))))</f>
        <v/>
      </c>
      <c r="AS249" s="124" t="str">
        <f t="shared" si="45"/>
        <v/>
      </c>
      <c r="AU249" s="352"/>
      <c r="AV249" s="352"/>
      <c r="AX249" s="125">
        <f>IF($C249="",0,Prog!$H247*AX$6*($AU249+$AV249)/12000)</f>
        <v>0</v>
      </c>
      <c r="AY249" s="125">
        <f>IF($C249="",0,Prog!$H247*AY$6*($AU249+$AV249)/12000)</f>
        <v>0</v>
      </c>
      <c r="AZ249" s="121"/>
    </row>
    <row r="250" spans="1:52" ht="16.5" x14ac:dyDescent="0.3">
      <c r="A250" s="279" t="str">
        <f>IF(Prog!B248="","",Prog!B248)</f>
        <v/>
      </c>
      <c r="B250" s="279" t="str">
        <f>IF(Prog!C248="","",Prog!C248)</f>
        <v/>
      </c>
      <c r="C250" s="279" t="str">
        <f>IF(Prog!D248="","",Prog!D248)</f>
        <v/>
      </c>
      <c r="D250" s="120"/>
      <c r="E250" s="121" t="str">
        <f t="array" ref="E250">IF($D250="","",COUNT(IF(Inventory!$B$10:$B$1000=$B250,IF(Inventory!$C$10:$C$1000=$C250,IF(Inventory!$D$10:$D$1000=$D250,IF(Inventory!$P$10:$P$1000=E$9,1))))))</f>
        <v/>
      </c>
      <c r="F250" s="121" t="str">
        <f t="array" ref="F250">IF($D250="","",COUNT(IF(Inventory!$B$10:$B$1000=$B250,IF(Inventory!$C$10:$C$1000=$C250,IF(Inventory!$D$10:$D$1000=$D250,IF(Inventory!$P$10:$P$1000=F$9,1))))))</f>
        <v/>
      </c>
      <c r="G250" s="121" t="str">
        <f t="array" ref="G250">IF($D250="","",COUNT(IF(Inventory!$B$10:$B$1000=$B250,IF(Inventory!$C$10:$C$1000=$C250,IF(Inventory!$D$10:$D$1000=$D250,IF(Inventory!$P$10:$P$1000=G$9,1))))))</f>
        <v/>
      </c>
      <c r="H250" s="121" t="str">
        <f t="array" ref="H250">IF($D250="","",COUNT(IF(Inventory!$B$10:$B$1000=$B250,IF(Inventory!$C$10:$C$1000=$C250,IF(Inventory!$D$10:$D$1000=$D250,IF(Inventory!$P$10:$P$1000=H$9,1))))))</f>
        <v/>
      </c>
      <c r="I250" s="121" t="str">
        <f t="array" ref="I250">IF($D250="","",COUNT(IF(Inventory!$B$10:$B$1000=$B250,IF(Inventory!$C$10:$C$1000=$C250,IF(Inventory!$D$10:$D$1000=$D250,IF(Inventory!$P$10:$P$1000=I$9,1))))))</f>
        <v/>
      </c>
      <c r="J250" s="121">
        <f t="shared" si="40"/>
        <v>0</v>
      </c>
      <c r="K250" s="121" t="str">
        <f t="array" ref="K250">IF($D250="","",COUNT(IF(Inventory!$B$10:$B$1000=$B250,IF(Inventory!$C$10:$C$1000=$C250,IF(Inventory!$D$10:$D$1000=$D250,IF(Inventory!$J$10:$J$1000=wicr,1)))))+COUNT(IF(Inventory!$B$10:$B$1000=$B250,IF(Inventory!$C$10:$C$1000=$C250,IF(Inventory!$D$10:$D$1000=$D250,IF(Inventory!$J$10:$J$1000=wifr,1))))))</f>
        <v/>
      </c>
      <c r="L250" s="121" t="str">
        <f t="array" ref="L250">IF($D250="","",COUNT(IF(Inventory!$B$10:$B$1000=$B250,IF(Inventory!$C$10:$C$1000=$C250,IF(Inventory!$D$10:$D$1000=$D250,IF(Inventory!$J$10:$J$1000=wicr,IF(Inventory!$P$10:$P$1000=L$9,1))))))+COUNT(IF(Inventory!$B$10:$B$1000=$B250,IF(Inventory!$C$10:$C$1000=$C250,IF(Inventory!$D$10:$D$1000=$D250,IF(Inventory!$J$10:$J$1000=wifr,IF(Inventory!$P$10:$P$1000=L$9,1)))))))</f>
        <v/>
      </c>
      <c r="M250" s="121" t="str">
        <f t="array" ref="M250">IF($D250="","",COUNT(IF(Inventory!$B$10:$B$1000=$B250,IF(Inventory!$C$10:$C$1000=$C250,IF(Inventory!$D$10:$D$1000=$D250,IF(Inventory!$J$10:$J$1000=wicr,IF(Inventory!$P$10:$P$1000=M$9,1))))))+COUNT(IF(Inventory!$B$10:$B$1000=$B250,IF(Inventory!$C$10:$C$1000=$C250,IF(Inventory!$D$10:$D$1000=$D250,IF(Inventory!$J$10:$J$1000=wifr,IF(Inventory!$P$10:$P$1000=M$9,1)))))))</f>
        <v/>
      </c>
      <c r="N250" s="121" t="str">
        <f t="array" ref="N250">IF($D250="","",COUNT(IF(Inventory!$B$10:$B$1000=$B250,IF(Inventory!$C$10:$C$1000=$C250,IF(Inventory!$D$10:$D$1000=$D250,IF(Inventory!$J$10:$J$1000=wicr,IF(Inventory!$P$10:$P$1000=N$9,1))))))+COUNT(IF(Inventory!$B$10:$B$1000=$B250,IF(Inventory!$C$10:$C$1000=$C250,IF(Inventory!$D$10:$D$1000=$D250,IF(Inventory!$J$10:$J$1000=wifr,IF(Inventory!$P$10:$P$1000=N$9,1)))))))</f>
        <v/>
      </c>
      <c r="O250" s="121" t="str">
        <f t="array" ref="O250">IF($D250="","",COUNT(IF(Inventory!$B$10:$B$1000=$B250,IF(Inventory!$C$10:$C$1000=$C250,IF(Inventory!$D$10:$D$1000=$D250,IF(Inventory!$J$10:$J$1000=wicr,IF(Inventory!$P$10:$P$1000=O$9,1))))))+COUNT(IF(Inventory!$B$10:$B$1000=$B250,IF(Inventory!$C$10:$C$1000=$C250,IF(Inventory!$D$10:$D$1000=$D250,IF(Inventory!$J$10:$J$1000=wifr,IF(Inventory!$P$10:$P$1000=O$9,1)))))))</f>
        <v/>
      </c>
      <c r="P250" s="121" t="str">
        <f t="array" ref="P250">IF($D250="","",COUNT(IF(Inventory!$B$10:$B$1000=$B250,IF(Inventory!$C$10:$C$1000=$C250,IF(Inventory!$D$10:$D$1000=$D250,IF(Inventory!$J$10:$J$1000=wicr,IF(Inventory!$P$10:$P$1000=P$9,1))))))+COUNT(IF(Inventory!$B$10:$B$1000=$B250,IF(Inventory!$C$10:$C$1000=$C250,IF(Inventory!$D$10:$D$1000=$D250,IF(Inventory!$J$10:$J$1000=wifr,IF(Inventory!$P$10:$P$1000=P$9,1)))))))</f>
        <v/>
      </c>
      <c r="Q250" s="122" t="str">
        <f t="shared" si="41"/>
        <v/>
      </c>
      <c r="R250" s="121" t="str">
        <f t="array" ref="R250">IF($D250="","",COUNT(IF(Inventory!$B$10:$B$1000=$B250,IF(Inventory!$C$10:$C$1000=$C250,IF(Inventory!$D$10:$D$1000=$D250,IF(Inventory!$J$10:$J$1000=frig,1))))))</f>
        <v/>
      </c>
      <c r="S250" s="121" t="str">
        <f t="array" ref="S250">IF($D250="","",COUNT(IF(Inventory!$B$10:$B$1000=$B250,IF(Inventory!$C$10:$C$1000=$C250,IF(Inventory!$D$10:$D$1000=$D250,IF(Inventory!$J$10:$J$1000=frig,IF(Inventory!$P$10:$P$1000=S$9,1)))))))</f>
        <v/>
      </c>
      <c r="T250" s="121" t="str">
        <f t="array" ref="T250">IF($D250="","",COUNT(IF(Inventory!$B$10:$B$1000=$B250,IF(Inventory!$C$10:$C$1000=$C250,IF(Inventory!$D$10:$D$1000=$D250,IF(Inventory!$J$10:$J$1000=frig,IF(Inventory!$P$10:$P$1000=T$9,1)))))))</f>
        <v/>
      </c>
      <c r="U250" s="121" t="str">
        <f t="array" ref="U250">IF($D250="","",COUNT(IF(Inventory!$B$10:$B$1000=$B250,IF(Inventory!$C$10:$C$1000=$C250,IF(Inventory!$D$10:$D$1000=$D250,IF(Inventory!$J$10:$J$1000=frig,IF(Inventory!$P$10:$P$1000=U$9,1)))))))</f>
        <v/>
      </c>
      <c r="V250" s="121" t="str">
        <f t="array" ref="V250">IF($D250="","",COUNT(IF(Inventory!$B$10:$B$1000=$B250,IF(Inventory!$C$10:$C$1000=$C250,IF(Inventory!$D$10:$D$1000=$D250,IF(Inventory!$J$10:$J$1000=frig,IF(Inventory!$P$10:$P$1000=V$9,1)))))))</f>
        <v/>
      </c>
      <c r="W250" s="121" t="str">
        <f t="array" ref="W250">IF($D250="","",COUNT(IF(Inventory!$B$10:$B$1000=$B250,IF(Inventory!$C$10:$C$1000=$C250,IF(Inventory!$D$10:$D$1000=$D250,IF(Inventory!$J$10:$J$1000=frig,IF(Inventory!$P$10:$P$1000=W$9,1)))))))</f>
        <v/>
      </c>
      <c r="X250" s="122" t="str">
        <f t="shared" si="42"/>
        <v/>
      </c>
      <c r="Y250" s="121" t="str">
        <f t="array" ref="Y250">IF($D250="","",COUNT(IF(Inventory!$B$10:$B$1000=$B250,IF(Inventory!$C$10:$C$1000=$C250,IF(Inventory!$D$10:$D$1000=$D250,IF(Inventory!$J$10:$J$1000=freez,1))))))</f>
        <v/>
      </c>
      <c r="Z250" s="121" t="str">
        <f t="array" ref="Z250">IF($D250="","",COUNT(IF(Inventory!$B$10:$B$1000=$B250,IF(Inventory!$C$10:$C$1000=$C250,IF(Inventory!$D$10:$D$1000=$D250,IF(Inventory!$J$10:$J$1000=freez,IF(Inventory!$P$10:$P$1000=Z$9,1)))))))</f>
        <v/>
      </c>
      <c r="AA250" s="121" t="str">
        <f t="array" ref="AA250">IF($D250="","",COUNT(IF(Inventory!$B$10:$B$1000=$B250,IF(Inventory!$C$10:$C$1000=$C250,IF(Inventory!$D$10:$D$1000=$D250,IF(Inventory!$J$10:$J$1000=freez,IF(Inventory!$P$10:$P$1000=AA$9,1)))))))</f>
        <v/>
      </c>
      <c r="AB250" s="121" t="str">
        <f t="array" ref="AB250">IF($D250="","",COUNT(IF(Inventory!$B$10:$B$1000=$B250,IF(Inventory!$C$10:$C$1000=$C250,IF(Inventory!$D$10:$D$1000=$D250,IF(Inventory!$J$10:$J$1000=freez,IF(Inventory!$P$10:$P$1000=AB$9,1)))))))</f>
        <v/>
      </c>
      <c r="AC250" s="121" t="str">
        <f t="array" ref="AC250">IF($D250="","",COUNT(IF(Inventory!$B$10:$B$1000=$B250,IF(Inventory!$C$10:$C$1000=$C250,IF(Inventory!$D$10:$D$1000=$D250,IF(Inventory!$J$10:$J$1000=freez,IF(Inventory!$P$10:$P$1000=AC$9,1)))))))</f>
        <v/>
      </c>
      <c r="AD250" s="121" t="str">
        <f t="array" ref="AD250">IF($D250="","",COUNT(IF(Inventory!$B$10:$B$1000=$B250,IF(Inventory!$C$10:$C$1000=$C250,IF(Inventory!$D$10:$D$1000=$D250,IF(Inventory!$J$10:$J$1000=freez,IF(Inventory!$P$10:$P$1000=AD$9,1)))))))</f>
        <v/>
      </c>
      <c r="AE250" s="122" t="str">
        <f t="shared" si="43"/>
        <v/>
      </c>
      <c r="AF250" s="121" t="str">
        <f t="array" ref="AF250">IF($D250="","",SUM(IF(Inventory!$B$10:$B$1000=$B250,IF(Inventory!$C$10:$C$1000=$C250,IF(Inventory!$D$10:$D$1000=$D250,IF(Inventory!$J$10:$J$1000=frig,Inventory!$AC$10:$AC$1000)))))+SUM(IF(Inventory!$B$10:$B$1000=$B250,IF(Inventory!$C$10:$C$1000=$C250,IF(Inventory!$D$10:$D$1000=$D250,IF(Inventory!$J$10:$J$1000=wicr,Inventory!$AC$10:$AC$1000))))))</f>
        <v/>
      </c>
      <c r="AG250" s="121" t="str">
        <f t="array" ref="AG250">IF($D250="","",SUM(IF(Inventory!$B$10:$B$1000=$B250,IF(Inventory!$C$10:$C$1000=$C250,IF(Inventory!$D$10:$D$1000=$D250,IF(Inventory!$J$10:$J$1000=frig,IF(Inventory!$P$10:$P$1000=AG$9,Inventory!$AC$10:$AC$1000))))))+SUM(IF(Inventory!$B$10:$B$1000=$B250,IF(Inventory!$C$10:$C$1000=$C250,IF(Inventory!$D$10:$D$1000=$D250,IF(Inventory!$J$10:$J$1000=wicr,IF(Inventory!$P$10:$P$1000=AG$9,Inventory!$AC$10:$AC$1000)))))))</f>
        <v/>
      </c>
      <c r="AH250" s="121" t="str">
        <f t="array" ref="AH250">IF($D250="","",SUM(IF(Inventory!$B$10:$B$1000=$B250,IF(Inventory!$C$10:$C$1000=$C250,IF(Inventory!$D$10:$D$1000=$D250,IF(Inventory!$J$10:$J$1000=frig,IF(Inventory!$P$10:$P$1000=AH$9,Inventory!$AC$10:$AC$1000))))))+SUM(IF(Inventory!$B$10:$B$1000=$B250,IF(Inventory!$C$10:$C$1000=$C250,IF(Inventory!$D$10:$D$1000=$D250,IF(Inventory!$J$10:$J$1000=wicr,IF(Inventory!$P$10:$P$1000=AH$9,Inventory!$AC$10:$AC$1000)))))))</f>
        <v/>
      </c>
      <c r="AI250" s="121" t="str">
        <f t="array" ref="AI250">IF($D250="","",SUM(IF(Inventory!$B$10:$B$1000=$B250,IF(Inventory!$C$10:$C$1000=$C250,IF(Inventory!$D$10:$D$1000=$D250,IF(Inventory!$J$10:$J$1000=frig,IF(Inventory!$P$10:$P$1000=AI$9,Inventory!$AC$10:$AC$1000))))))+SUM(IF(Inventory!$B$10:$B$1000=$B250,IF(Inventory!$C$10:$C$1000=$C250,IF(Inventory!$D$10:$D$1000=$D250,IF(Inventory!$J$10:$J$1000=wicr,IF(Inventory!$P$10:$P$1000=AI$9,Inventory!$AC$10:$AC$1000)))))))</f>
        <v/>
      </c>
      <c r="AJ250" s="121" t="str">
        <f t="array" ref="AJ250">IF($D250="","",SUM(IF(Inventory!$B$10:$B$1000=$B250,IF(Inventory!$C$10:$C$1000=$C250,IF(Inventory!$D$10:$D$1000=$D250,IF(Inventory!$J$10:$J$1000=frig,IF(Inventory!$P$10:$P$1000=AJ$9,Inventory!$AC$10:$AC$1000))))))+SUM(IF(Inventory!$B$10:$B$1000=$B250,IF(Inventory!$C$10:$C$1000=$C250,IF(Inventory!$D$10:$D$1000=$D250,IF(Inventory!$J$10:$J$1000=wicr,IF(Inventory!$P$10:$P$1000=AJ$9,Inventory!$AC$10:$AC$1000)))))))</f>
        <v/>
      </c>
      <c r="AK250" s="121" t="str">
        <f t="array" ref="AK250">IF($D250="","",SUM(IF(Inventory!$B$10:$B$1000=$B250,IF(Inventory!$C$10:$C$1000=$C250,IF(Inventory!$D$10:$D$1000=$D250,IF(Inventory!$J$10:$J$1000=frig,IF(Inventory!$P$10:$P$1000=AK$9,Inventory!$AC$10:$AC$1000))))))+SUM(IF(Inventory!$B$10:$B$1000=$B250,IF(Inventory!$C$10:$C$1000=$C250,IF(Inventory!$D$10:$D$1000=$D250,IF(Inventory!$J$10:$J$1000=wicr,IF(Inventory!$P$10:$P$1000=AK$9,Inventory!$AC$10:$AC$1000)))))))</f>
        <v/>
      </c>
      <c r="AL250" s="123" t="str">
        <f t="shared" si="44"/>
        <v/>
      </c>
      <c r="AM250" s="121" t="str">
        <f t="array" ref="AM250">IF($D250="","",SUM(IF(Inventory!$B$10:$B$1000=$B250,IF(Inventory!$C$10:$C$1000=$C250,IF(Inventory!$D$10:$D$1000=$D250,IF(Inventory!$J$10:$J$1000=freez,Inventory!$AD$10:$AD$1000)))))+SUM(IF(Inventory!$B$10:$B$1000=$B250,IF(Inventory!$C$10:$C$1000=$C250,IF(Inventory!$D$10:$D$1000=$D250,IF(Inventory!$J$10:$J$1000=wifr,Inventory!$AD$10:$AD$1000))))))</f>
        <v/>
      </c>
      <c r="AN250" s="121" t="str">
        <f t="array" ref="AN250">IF($D250="","",SUM(IF(Inventory!$B$10:$B$1000=$B250,IF(Inventory!$C$10:$C$1000=$C250,IF(Inventory!$D$10:$D$1000=$D250,IF(Inventory!$J$10:$J$1000=freez,IF(Inventory!$P$10:$P$1000=AN$9,Inventory!$AD$10:$AD$1000))))))+SUM(IF(Inventory!$B$10:$B$1000=$B250,IF(Inventory!$C$10:$C$1000=$C250,IF(Inventory!$D$10:$D$1000=$D250,IF(Inventory!$J$10:$J$1000=wifr,IF(Inventory!$P$10:$P$1000=AN$9,Inventory!$AD$10:$AD$1000)))))))</f>
        <v/>
      </c>
      <c r="AO250" s="121" t="str">
        <f t="array" ref="AO250">IF($D250="","",SUM(IF(Inventory!$B$10:$B$1000=$B250,IF(Inventory!$C$10:$C$1000=$C250,IF(Inventory!$D$10:$D$1000=$D250,IF(Inventory!$J$10:$J$1000=freez,IF(Inventory!$P$10:$P$1000=AO$9,Inventory!$AD$10:$AD$1000))))))+SUM(IF(Inventory!$B$10:$B$1000=$B250,IF(Inventory!$C$10:$C$1000=$C250,IF(Inventory!$D$10:$D$1000=$D250,IF(Inventory!$J$10:$J$1000=wifr,IF(Inventory!$P$10:$P$1000=AO$9,Inventory!$AD$10:$AD$1000)))))))</f>
        <v/>
      </c>
      <c r="AP250" s="121" t="str">
        <f t="array" ref="AP250">IF($D250="","",SUM(IF(Inventory!$B$10:$B$1000=$B250,IF(Inventory!$C$10:$C$1000=$C250,IF(Inventory!$D$10:$D$1000=$D250,IF(Inventory!$J$10:$J$1000=freez,IF(Inventory!$P$10:$P$1000=AP$9,Inventory!$AD$10:$AD$1000))))))+SUM(IF(Inventory!$B$10:$B$1000=$B250,IF(Inventory!$C$10:$C$1000=$C250,IF(Inventory!$D$10:$D$1000=$D250,IF(Inventory!$J$10:$J$1000=wifr,IF(Inventory!$P$10:$P$1000=AP$9,Inventory!$AD$10:$AD$1000)))))))</f>
        <v/>
      </c>
      <c r="AQ250" s="121" t="str">
        <f t="array" ref="AQ250">IF($D250="","",SUM(IF(Inventory!$B$10:$B$1000=$B250,IF(Inventory!$C$10:$C$1000=$C250,IF(Inventory!$D$10:$D$1000=$D250,IF(Inventory!$J$10:$J$1000=freez,IF(Inventory!$P$10:$P$1000=AQ$9,Inventory!$AD$10:$AD$1000))))))+SUM(IF(Inventory!$B$10:$B$1000=$B250,IF(Inventory!$C$10:$C$1000=$C250,IF(Inventory!$D$10:$D$1000=$D250,IF(Inventory!$J$10:$J$1000=wifr,IF(Inventory!$P$10:$P$1000=AQ$9,Inventory!$AD$10:$AD$1000)))))))</f>
        <v/>
      </c>
      <c r="AR250" s="121" t="str">
        <f t="array" ref="AR250">IF($D250="","",SUM(IF(Inventory!$B$10:$B$1000=$B250,IF(Inventory!$C$10:$C$1000=$C250,IF(Inventory!$D$10:$D$1000=$D250,IF(Inventory!$J$10:$J$1000=freez,IF(Inventory!$P$10:$P$1000=AR$9,Inventory!$AD$10:$AD$1000))))))+SUM(IF(Inventory!$B$10:$B$1000=$B250,IF(Inventory!$C$10:$C$1000=$C250,IF(Inventory!$D$10:$D$1000=$D250,IF(Inventory!$J$10:$J$1000=wifr,IF(Inventory!$P$10:$P$1000=AR$9,Inventory!$AD$10:$AD$1000)))))))</f>
        <v/>
      </c>
      <c r="AS250" s="124" t="str">
        <f t="shared" si="45"/>
        <v/>
      </c>
      <c r="AU250" s="352"/>
      <c r="AV250" s="352"/>
      <c r="AX250" s="125">
        <f>IF($C250="",0,Prog!$H248*AX$6*($AU250+$AV250)/12000)</f>
        <v>0</v>
      </c>
      <c r="AY250" s="125">
        <f>IF($C250="",0,Prog!$H248*AY$6*($AU250+$AV250)/12000)</f>
        <v>0</v>
      </c>
      <c r="AZ250" s="121"/>
    </row>
    <row r="251" spans="1:52" ht="16.5" x14ac:dyDescent="0.3">
      <c r="A251" s="279" t="str">
        <f>IF(Prog!B249="","",Prog!B249)</f>
        <v/>
      </c>
      <c r="B251" s="279" t="str">
        <f>IF(Prog!C249="","",Prog!C249)</f>
        <v/>
      </c>
      <c r="C251" s="279" t="str">
        <f>IF(Prog!D249="","",Prog!D249)</f>
        <v/>
      </c>
      <c r="D251" s="120"/>
      <c r="E251" s="121" t="str">
        <f t="array" ref="E251">IF($D251="","",COUNT(IF(Inventory!$B$10:$B$1000=$B251,IF(Inventory!$C$10:$C$1000=$C251,IF(Inventory!$D$10:$D$1000=$D251,IF(Inventory!$P$10:$P$1000=E$9,1))))))</f>
        <v/>
      </c>
      <c r="F251" s="121" t="str">
        <f t="array" ref="F251">IF($D251="","",COUNT(IF(Inventory!$B$10:$B$1000=$B251,IF(Inventory!$C$10:$C$1000=$C251,IF(Inventory!$D$10:$D$1000=$D251,IF(Inventory!$P$10:$P$1000=F$9,1))))))</f>
        <v/>
      </c>
      <c r="G251" s="121" t="str">
        <f t="array" ref="G251">IF($D251="","",COUNT(IF(Inventory!$B$10:$B$1000=$B251,IF(Inventory!$C$10:$C$1000=$C251,IF(Inventory!$D$10:$D$1000=$D251,IF(Inventory!$P$10:$P$1000=G$9,1))))))</f>
        <v/>
      </c>
      <c r="H251" s="121" t="str">
        <f t="array" ref="H251">IF($D251="","",COUNT(IF(Inventory!$B$10:$B$1000=$B251,IF(Inventory!$C$10:$C$1000=$C251,IF(Inventory!$D$10:$D$1000=$D251,IF(Inventory!$P$10:$P$1000=H$9,1))))))</f>
        <v/>
      </c>
      <c r="I251" s="121" t="str">
        <f t="array" ref="I251">IF($D251="","",COUNT(IF(Inventory!$B$10:$B$1000=$B251,IF(Inventory!$C$10:$C$1000=$C251,IF(Inventory!$D$10:$D$1000=$D251,IF(Inventory!$P$10:$P$1000=I$9,1))))))</f>
        <v/>
      </c>
      <c r="J251" s="121">
        <f t="shared" si="40"/>
        <v>0</v>
      </c>
      <c r="K251" s="121" t="str">
        <f t="array" ref="K251">IF($D251="","",COUNT(IF(Inventory!$B$10:$B$1000=$B251,IF(Inventory!$C$10:$C$1000=$C251,IF(Inventory!$D$10:$D$1000=$D251,IF(Inventory!$J$10:$J$1000=wicr,1)))))+COUNT(IF(Inventory!$B$10:$B$1000=$B251,IF(Inventory!$C$10:$C$1000=$C251,IF(Inventory!$D$10:$D$1000=$D251,IF(Inventory!$J$10:$J$1000=wifr,1))))))</f>
        <v/>
      </c>
      <c r="L251" s="121" t="str">
        <f t="array" ref="L251">IF($D251="","",COUNT(IF(Inventory!$B$10:$B$1000=$B251,IF(Inventory!$C$10:$C$1000=$C251,IF(Inventory!$D$10:$D$1000=$D251,IF(Inventory!$J$10:$J$1000=wicr,IF(Inventory!$P$10:$P$1000=L$9,1))))))+COUNT(IF(Inventory!$B$10:$B$1000=$B251,IF(Inventory!$C$10:$C$1000=$C251,IF(Inventory!$D$10:$D$1000=$D251,IF(Inventory!$J$10:$J$1000=wifr,IF(Inventory!$P$10:$P$1000=L$9,1)))))))</f>
        <v/>
      </c>
      <c r="M251" s="121" t="str">
        <f t="array" ref="M251">IF($D251="","",COUNT(IF(Inventory!$B$10:$B$1000=$B251,IF(Inventory!$C$10:$C$1000=$C251,IF(Inventory!$D$10:$D$1000=$D251,IF(Inventory!$J$10:$J$1000=wicr,IF(Inventory!$P$10:$P$1000=M$9,1))))))+COUNT(IF(Inventory!$B$10:$B$1000=$B251,IF(Inventory!$C$10:$C$1000=$C251,IF(Inventory!$D$10:$D$1000=$D251,IF(Inventory!$J$10:$J$1000=wifr,IF(Inventory!$P$10:$P$1000=M$9,1)))))))</f>
        <v/>
      </c>
      <c r="N251" s="121" t="str">
        <f t="array" ref="N251">IF($D251="","",COUNT(IF(Inventory!$B$10:$B$1000=$B251,IF(Inventory!$C$10:$C$1000=$C251,IF(Inventory!$D$10:$D$1000=$D251,IF(Inventory!$J$10:$J$1000=wicr,IF(Inventory!$P$10:$P$1000=N$9,1))))))+COUNT(IF(Inventory!$B$10:$B$1000=$B251,IF(Inventory!$C$10:$C$1000=$C251,IF(Inventory!$D$10:$D$1000=$D251,IF(Inventory!$J$10:$J$1000=wifr,IF(Inventory!$P$10:$P$1000=N$9,1)))))))</f>
        <v/>
      </c>
      <c r="O251" s="121" t="str">
        <f t="array" ref="O251">IF($D251="","",COUNT(IF(Inventory!$B$10:$B$1000=$B251,IF(Inventory!$C$10:$C$1000=$C251,IF(Inventory!$D$10:$D$1000=$D251,IF(Inventory!$J$10:$J$1000=wicr,IF(Inventory!$P$10:$P$1000=O$9,1))))))+COUNT(IF(Inventory!$B$10:$B$1000=$B251,IF(Inventory!$C$10:$C$1000=$C251,IF(Inventory!$D$10:$D$1000=$D251,IF(Inventory!$J$10:$J$1000=wifr,IF(Inventory!$P$10:$P$1000=O$9,1)))))))</f>
        <v/>
      </c>
      <c r="P251" s="121" t="str">
        <f t="array" ref="P251">IF($D251="","",COUNT(IF(Inventory!$B$10:$B$1000=$B251,IF(Inventory!$C$10:$C$1000=$C251,IF(Inventory!$D$10:$D$1000=$D251,IF(Inventory!$J$10:$J$1000=wicr,IF(Inventory!$P$10:$P$1000=P$9,1))))))+COUNT(IF(Inventory!$B$10:$B$1000=$B251,IF(Inventory!$C$10:$C$1000=$C251,IF(Inventory!$D$10:$D$1000=$D251,IF(Inventory!$J$10:$J$1000=wifr,IF(Inventory!$P$10:$P$1000=P$9,1)))))))</f>
        <v/>
      </c>
      <c r="Q251" s="122" t="str">
        <f t="shared" si="41"/>
        <v/>
      </c>
      <c r="R251" s="121" t="str">
        <f t="array" ref="R251">IF($D251="","",COUNT(IF(Inventory!$B$10:$B$1000=$B251,IF(Inventory!$C$10:$C$1000=$C251,IF(Inventory!$D$10:$D$1000=$D251,IF(Inventory!$J$10:$J$1000=frig,1))))))</f>
        <v/>
      </c>
      <c r="S251" s="121" t="str">
        <f t="array" ref="S251">IF($D251="","",COUNT(IF(Inventory!$B$10:$B$1000=$B251,IF(Inventory!$C$10:$C$1000=$C251,IF(Inventory!$D$10:$D$1000=$D251,IF(Inventory!$J$10:$J$1000=frig,IF(Inventory!$P$10:$P$1000=S$9,1)))))))</f>
        <v/>
      </c>
      <c r="T251" s="121" t="str">
        <f t="array" ref="T251">IF($D251="","",COUNT(IF(Inventory!$B$10:$B$1000=$B251,IF(Inventory!$C$10:$C$1000=$C251,IF(Inventory!$D$10:$D$1000=$D251,IF(Inventory!$J$10:$J$1000=frig,IF(Inventory!$P$10:$P$1000=T$9,1)))))))</f>
        <v/>
      </c>
      <c r="U251" s="121" t="str">
        <f t="array" ref="U251">IF($D251="","",COUNT(IF(Inventory!$B$10:$B$1000=$B251,IF(Inventory!$C$10:$C$1000=$C251,IF(Inventory!$D$10:$D$1000=$D251,IF(Inventory!$J$10:$J$1000=frig,IF(Inventory!$P$10:$P$1000=U$9,1)))))))</f>
        <v/>
      </c>
      <c r="V251" s="121" t="str">
        <f t="array" ref="V251">IF($D251="","",COUNT(IF(Inventory!$B$10:$B$1000=$B251,IF(Inventory!$C$10:$C$1000=$C251,IF(Inventory!$D$10:$D$1000=$D251,IF(Inventory!$J$10:$J$1000=frig,IF(Inventory!$P$10:$P$1000=V$9,1)))))))</f>
        <v/>
      </c>
      <c r="W251" s="121" t="str">
        <f t="array" ref="W251">IF($D251="","",COUNT(IF(Inventory!$B$10:$B$1000=$B251,IF(Inventory!$C$10:$C$1000=$C251,IF(Inventory!$D$10:$D$1000=$D251,IF(Inventory!$J$10:$J$1000=frig,IF(Inventory!$P$10:$P$1000=W$9,1)))))))</f>
        <v/>
      </c>
      <c r="X251" s="122" t="str">
        <f t="shared" si="42"/>
        <v/>
      </c>
      <c r="Y251" s="121" t="str">
        <f t="array" ref="Y251">IF($D251="","",COUNT(IF(Inventory!$B$10:$B$1000=$B251,IF(Inventory!$C$10:$C$1000=$C251,IF(Inventory!$D$10:$D$1000=$D251,IF(Inventory!$J$10:$J$1000=freez,1))))))</f>
        <v/>
      </c>
      <c r="Z251" s="121" t="str">
        <f t="array" ref="Z251">IF($D251="","",COUNT(IF(Inventory!$B$10:$B$1000=$B251,IF(Inventory!$C$10:$C$1000=$C251,IF(Inventory!$D$10:$D$1000=$D251,IF(Inventory!$J$10:$J$1000=freez,IF(Inventory!$P$10:$P$1000=Z$9,1)))))))</f>
        <v/>
      </c>
      <c r="AA251" s="121" t="str">
        <f t="array" ref="AA251">IF($D251="","",COUNT(IF(Inventory!$B$10:$B$1000=$B251,IF(Inventory!$C$10:$C$1000=$C251,IF(Inventory!$D$10:$D$1000=$D251,IF(Inventory!$J$10:$J$1000=freez,IF(Inventory!$P$10:$P$1000=AA$9,1)))))))</f>
        <v/>
      </c>
      <c r="AB251" s="121" t="str">
        <f t="array" ref="AB251">IF($D251="","",COUNT(IF(Inventory!$B$10:$B$1000=$B251,IF(Inventory!$C$10:$C$1000=$C251,IF(Inventory!$D$10:$D$1000=$D251,IF(Inventory!$J$10:$J$1000=freez,IF(Inventory!$P$10:$P$1000=AB$9,1)))))))</f>
        <v/>
      </c>
      <c r="AC251" s="121" t="str">
        <f t="array" ref="AC251">IF($D251="","",COUNT(IF(Inventory!$B$10:$B$1000=$B251,IF(Inventory!$C$10:$C$1000=$C251,IF(Inventory!$D$10:$D$1000=$D251,IF(Inventory!$J$10:$J$1000=freez,IF(Inventory!$P$10:$P$1000=AC$9,1)))))))</f>
        <v/>
      </c>
      <c r="AD251" s="121" t="str">
        <f t="array" ref="AD251">IF($D251="","",COUNT(IF(Inventory!$B$10:$B$1000=$B251,IF(Inventory!$C$10:$C$1000=$C251,IF(Inventory!$D$10:$D$1000=$D251,IF(Inventory!$J$10:$J$1000=freez,IF(Inventory!$P$10:$P$1000=AD$9,1)))))))</f>
        <v/>
      </c>
      <c r="AE251" s="122" t="str">
        <f t="shared" si="43"/>
        <v/>
      </c>
      <c r="AF251" s="121" t="str">
        <f t="array" ref="AF251">IF($D251="","",SUM(IF(Inventory!$B$10:$B$1000=$B251,IF(Inventory!$C$10:$C$1000=$C251,IF(Inventory!$D$10:$D$1000=$D251,IF(Inventory!$J$10:$J$1000=frig,Inventory!$AC$10:$AC$1000)))))+SUM(IF(Inventory!$B$10:$B$1000=$B251,IF(Inventory!$C$10:$C$1000=$C251,IF(Inventory!$D$10:$D$1000=$D251,IF(Inventory!$J$10:$J$1000=wicr,Inventory!$AC$10:$AC$1000))))))</f>
        <v/>
      </c>
      <c r="AG251" s="121" t="str">
        <f t="array" ref="AG251">IF($D251="","",SUM(IF(Inventory!$B$10:$B$1000=$B251,IF(Inventory!$C$10:$C$1000=$C251,IF(Inventory!$D$10:$D$1000=$D251,IF(Inventory!$J$10:$J$1000=frig,IF(Inventory!$P$10:$P$1000=AG$9,Inventory!$AC$10:$AC$1000))))))+SUM(IF(Inventory!$B$10:$B$1000=$B251,IF(Inventory!$C$10:$C$1000=$C251,IF(Inventory!$D$10:$D$1000=$D251,IF(Inventory!$J$10:$J$1000=wicr,IF(Inventory!$P$10:$P$1000=AG$9,Inventory!$AC$10:$AC$1000)))))))</f>
        <v/>
      </c>
      <c r="AH251" s="121" t="str">
        <f t="array" ref="AH251">IF($D251="","",SUM(IF(Inventory!$B$10:$B$1000=$B251,IF(Inventory!$C$10:$C$1000=$C251,IF(Inventory!$D$10:$D$1000=$D251,IF(Inventory!$J$10:$J$1000=frig,IF(Inventory!$P$10:$P$1000=AH$9,Inventory!$AC$10:$AC$1000))))))+SUM(IF(Inventory!$B$10:$B$1000=$B251,IF(Inventory!$C$10:$C$1000=$C251,IF(Inventory!$D$10:$D$1000=$D251,IF(Inventory!$J$10:$J$1000=wicr,IF(Inventory!$P$10:$P$1000=AH$9,Inventory!$AC$10:$AC$1000)))))))</f>
        <v/>
      </c>
      <c r="AI251" s="121" t="str">
        <f t="array" ref="AI251">IF($D251="","",SUM(IF(Inventory!$B$10:$B$1000=$B251,IF(Inventory!$C$10:$C$1000=$C251,IF(Inventory!$D$10:$D$1000=$D251,IF(Inventory!$J$10:$J$1000=frig,IF(Inventory!$P$10:$P$1000=AI$9,Inventory!$AC$10:$AC$1000))))))+SUM(IF(Inventory!$B$10:$B$1000=$B251,IF(Inventory!$C$10:$C$1000=$C251,IF(Inventory!$D$10:$D$1000=$D251,IF(Inventory!$J$10:$J$1000=wicr,IF(Inventory!$P$10:$P$1000=AI$9,Inventory!$AC$10:$AC$1000)))))))</f>
        <v/>
      </c>
      <c r="AJ251" s="121" t="str">
        <f t="array" ref="AJ251">IF($D251="","",SUM(IF(Inventory!$B$10:$B$1000=$B251,IF(Inventory!$C$10:$C$1000=$C251,IF(Inventory!$D$10:$D$1000=$D251,IF(Inventory!$J$10:$J$1000=frig,IF(Inventory!$P$10:$P$1000=AJ$9,Inventory!$AC$10:$AC$1000))))))+SUM(IF(Inventory!$B$10:$B$1000=$B251,IF(Inventory!$C$10:$C$1000=$C251,IF(Inventory!$D$10:$D$1000=$D251,IF(Inventory!$J$10:$J$1000=wicr,IF(Inventory!$P$10:$P$1000=AJ$9,Inventory!$AC$10:$AC$1000)))))))</f>
        <v/>
      </c>
      <c r="AK251" s="121" t="str">
        <f t="array" ref="AK251">IF($D251="","",SUM(IF(Inventory!$B$10:$B$1000=$B251,IF(Inventory!$C$10:$C$1000=$C251,IF(Inventory!$D$10:$D$1000=$D251,IF(Inventory!$J$10:$J$1000=frig,IF(Inventory!$P$10:$P$1000=AK$9,Inventory!$AC$10:$AC$1000))))))+SUM(IF(Inventory!$B$10:$B$1000=$B251,IF(Inventory!$C$10:$C$1000=$C251,IF(Inventory!$D$10:$D$1000=$D251,IF(Inventory!$J$10:$J$1000=wicr,IF(Inventory!$P$10:$P$1000=AK$9,Inventory!$AC$10:$AC$1000)))))))</f>
        <v/>
      </c>
      <c r="AL251" s="123" t="str">
        <f t="shared" si="44"/>
        <v/>
      </c>
      <c r="AM251" s="121" t="str">
        <f t="array" ref="AM251">IF($D251="","",SUM(IF(Inventory!$B$10:$B$1000=$B251,IF(Inventory!$C$10:$C$1000=$C251,IF(Inventory!$D$10:$D$1000=$D251,IF(Inventory!$J$10:$J$1000=freez,Inventory!$AD$10:$AD$1000)))))+SUM(IF(Inventory!$B$10:$B$1000=$B251,IF(Inventory!$C$10:$C$1000=$C251,IF(Inventory!$D$10:$D$1000=$D251,IF(Inventory!$J$10:$J$1000=wifr,Inventory!$AD$10:$AD$1000))))))</f>
        <v/>
      </c>
      <c r="AN251" s="121" t="str">
        <f t="array" ref="AN251">IF($D251="","",SUM(IF(Inventory!$B$10:$B$1000=$B251,IF(Inventory!$C$10:$C$1000=$C251,IF(Inventory!$D$10:$D$1000=$D251,IF(Inventory!$J$10:$J$1000=freez,IF(Inventory!$P$10:$P$1000=AN$9,Inventory!$AD$10:$AD$1000))))))+SUM(IF(Inventory!$B$10:$B$1000=$B251,IF(Inventory!$C$10:$C$1000=$C251,IF(Inventory!$D$10:$D$1000=$D251,IF(Inventory!$J$10:$J$1000=wifr,IF(Inventory!$P$10:$P$1000=AN$9,Inventory!$AD$10:$AD$1000)))))))</f>
        <v/>
      </c>
      <c r="AO251" s="121" t="str">
        <f t="array" ref="AO251">IF($D251="","",SUM(IF(Inventory!$B$10:$B$1000=$B251,IF(Inventory!$C$10:$C$1000=$C251,IF(Inventory!$D$10:$D$1000=$D251,IF(Inventory!$J$10:$J$1000=freez,IF(Inventory!$P$10:$P$1000=AO$9,Inventory!$AD$10:$AD$1000))))))+SUM(IF(Inventory!$B$10:$B$1000=$B251,IF(Inventory!$C$10:$C$1000=$C251,IF(Inventory!$D$10:$D$1000=$D251,IF(Inventory!$J$10:$J$1000=wifr,IF(Inventory!$P$10:$P$1000=AO$9,Inventory!$AD$10:$AD$1000)))))))</f>
        <v/>
      </c>
      <c r="AP251" s="121" t="str">
        <f t="array" ref="AP251">IF($D251="","",SUM(IF(Inventory!$B$10:$B$1000=$B251,IF(Inventory!$C$10:$C$1000=$C251,IF(Inventory!$D$10:$D$1000=$D251,IF(Inventory!$J$10:$J$1000=freez,IF(Inventory!$P$10:$P$1000=AP$9,Inventory!$AD$10:$AD$1000))))))+SUM(IF(Inventory!$B$10:$B$1000=$B251,IF(Inventory!$C$10:$C$1000=$C251,IF(Inventory!$D$10:$D$1000=$D251,IF(Inventory!$J$10:$J$1000=wifr,IF(Inventory!$P$10:$P$1000=AP$9,Inventory!$AD$10:$AD$1000)))))))</f>
        <v/>
      </c>
      <c r="AQ251" s="121" t="str">
        <f t="array" ref="AQ251">IF($D251="","",SUM(IF(Inventory!$B$10:$B$1000=$B251,IF(Inventory!$C$10:$C$1000=$C251,IF(Inventory!$D$10:$D$1000=$D251,IF(Inventory!$J$10:$J$1000=freez,IF(Inventory!$P$10:$P$1000=AQ$9,Inventory!$AD$10:$AD$1000))))))+SUM(IF(Inventory!$B$10:$B$1000=$B251,IF(Inventory!$C$10:$C$1000=$C251,IF(Inventory!$D$10:$D$1000=$D251,IF(Inventory!$J$10:$J$1000=wifr,IF(Inventory!$P$10:$P$1000=AQ$9,Inventory!$AD$10:$AD$1000)))))))</f>
        <v/>
      </c>
      <c r="AR251" s="121" t="str">
        <f t="array" ref="AR251">IF($D251="","",SUM(IF(Inventory!$B$10:$B$1000=$B251,IF(Inventory!$C$10:$C$1000=$C251,IF(Inventory!$D$10:$D$1000=$D251,IF(Inventory!$J$10:$J$1000=freez,IF(Inventory!$P$10:$P$1000=AR$9,Inventory!$AD$10:$AD$1000))))))+SUM(IF(Inventory!$B$10:$B$1000=$B251,IF(Inventory!$C$10:$C$1000=$C251,IF(Inventory!$D$10:$D$1000=$D251,IF(Inventory!$J$10:$J$1000=wifr,IF(Inventory!$P$10:$P$1000=AR$9,Inventory!$AD$10:$AD$1000)))))))</f>
        <v/>
      </c>
      <c r="AS251" s="124" t="str">
        <f t="shared" si="45"/>
        <v/>
      </c>
      <c r="AU251" s="352"/>
      <c r="AV251" s="352"/>
      <c r="AX251" s="125">
        <f>IF($C251="",0,Prog!$H249*AX$6*($AU251+$AV251)/12000)</f>
        <v>0</v>
      </c>
      <c r="AY251" s="125">
        <f>IF($C251="",0,Prog!$H249*AY$6*($AU251+$AV251)/12000)</f>
        <v>0</v>
      </c>
      <c r="AZ251" s="121"/>
    </row>
    <row r="252" spans="1:52" ht="16.5" x14ac:dyDescent="0.3">
      <c r="A252" s="279" t="str">
        <f>IF(Prog!B250="","",Prog!B250)</f>
        <v/>
      </c>
      <c r="B252" s="279" t="str">
        <f>IF(Prog!C250="","",Prog!C250)</f>
        <v/>
      </c>
      <c r="C252" s="279" t="str">
        <f>IF(Prog!D250="","",Prog!D250)</f>
        <v/>
      </c>
      <c r="D252" s="120"/>
      <c r="E252" s="121" t="str">
        <f t="array" ref="E252">IF($D252="","",COUNT(IF(Inventory!$B$10:$B$1000=$B252,IF(Inventory!$C$10:$C$1000=$C252,IF(Inventory!$D$10:$D$1000=$D252,IF(Inventory!$P$10:$P$1000=E$9,1))))))</f>
        <v/>
      </c>
      <c r="F252" s="121" t="str">
        <f t="array" ref="F252">IF($D252="","",COUNT(IF(Inventory!$B$10:$B$1000=$B252,IF(Inventory!$C$10:$C$1000=$C252,IF(Inventory!$D$10:$D$1000=$D252,IF(Inventory!$P$10:$P$1000=F$9,1))))))</f>
        <v/>
      </c>
      <c r="G252" s="121" t="str">
        <f t="array" ref="G252">IF($D252="","",COUNT(IF(Inventory!$B$10:$B$1000=$B252,IF(Inventory!$C$10:$C$1000=$C252,IF(Inventory!$D$10:$D$1000=$D252,IF(Inventory!$P$10:$P$1000=G$9,1))))))</f>
        <v/>
      </c>
      <c r="H252" s="121" t="str">
        <f t="array" ref="H252">IF($D252="","",COUNT(IF(Inventory!$B$10:$B$1000=$B252,IF(Inventory!$C$10:$C$1000=$C252,IF(Inventory!$D$10:$D$1000=$D252,IF(Inventory!$P$10:$P$1000=H$9,1))))))</f>
        <v/>
      </c>
      <c r="I252" s="121" t="str">
        <f t="array" ref="I252">IF($D252="","",COUNT(IF(Inventory!$B$10:$B$1000=$B252,IF(Inventory!$C$10:$C$1000=$C252,IF(Inventory!$D$10:$D$1000=$D252,IF(Inventory!$P$10:$P$1000=I$9,1))))))</f>
        <v/>
      </c>
      <c r="J252" s="121">
        <f t="shared" si="40"/>
        <v>0</v>
      </c>
      <c r="K252" s="121" t="str">
        <f t="array" ref="K252">IF($D252="","",COUNT(IF(Inventory!$B$10:$B$1000=$B252,IF(Inventory!$C$10:$C$1000=$C252,IF(Inventory!$D$10:$D$1000=$D252,IF(Inventory!$J$10:$J$1000=wicr,1)))))+COUNT(IF(Inventory!$B$10:$B$1000=$B252,IF(Inventory!$C$10:$C$1000=$C252,IF(Inventory!$D$10:$D$1000=$D252,IF(Inventory!$J$10:$J$1000=wifr,1))))))</f>
        <v/>
      </c>
      <c r="L252" s="121" t="str">
        <f t="array" ref="L252">IF($D252="","",COUNT(IF(Inventory!$B$10:$B$1000=$B252,IF(Inventory!$C$10:$C$1000=$C252,IF(Inventory!$D$10:$D$1000=$D252,IF(Inventory!$J$10:$J$1000=wicr,IF(Inventory!$P$10:$P$1000=L$9,1))))))+COUNT(IF(Inventory!$B$10:$B$1000=$B252,IF(Inventory!$C$10:$C$1000=$C252,IF(Inventory!$D$10:$D$1000=$D252,IF(Inventory!$J$10:$J$1000=wifr,IF(Inventory!$P$10:$P$1000=L$9,1)))))))</f>
        <v/>
      </c>
      <c r="M252" s="121" t="str">
        <f t="array" ref="M252">IF($D252="","",COUNT(IF(Inventory!$B$10:$B$1000=$B252,IF(Inventory!$C$10:$C$1000=$C252,IF(Inventory!$D$10:$D$1000=$D252,IF(Inventory!$J$10:$J$1000=wicr,IF(Inventory!$P$10:$P$1000=M$9,1))))))+COUNT(IF(Inventory!$B$10:$B$1000=$B252,IF(Inventory!$C$10:$C$1000=$C252,IF(Inventory!$D$10:$D$1000=$D252,IF(Inventory!$J$10:$J$1000=wifr,IF(Inventory!$P$10:$P$1000=M$9,1)))))))</f>
        <v/>
      </c>
      <c r="N252" s="121" t="str">
        <f t="array" ref="N252">IF($D252="","",COUNT(IF(Inventory!$B$10:$B$1000=$B252,IF(Inventory!$C$10:$C$1000=$C252,IF(Inventory!$D$10:$D$1000=$D252,IF(Inventory!$J$10:$J$1000=wicr,IF(Inventory!$P$10:$P$1000=N$9,1))))))+COUNT(IF(Inventory!$B$10:$B$1000=$B252,IF(Inventory!$C$10:$C$1000=$C252,IF(Inventory!$D$10:$D$1000=$D252,IF(Inventory!$J$10:$J$1000=wifr,IF(Inventory!$P$10:$P$1000=N$9,1)))))))</f>
        <v/>
      </c>
      <c r="O252" s="121" t="str">
        <f t="array" ref="O252">IF($D252="","",COUNT(IF(Inventory!$B$10:$B$1000=$B252,IF(Inventory!$C$10:$C$1000=$C252,IF(Inventory!$D$10:$D$1000=$D252,IF(Inventory!$J$10:$J$1000=wicr,IF(Inventory!$P$10:$P$1000=O$9,1))))))+COUNT(IF(Inventory!$B$10:$B$1000=$B252,IF(Inventory!$C$10:$C$1000=$C252,IF(Inventory!$D$10:$D$1000=$D252,IF(Inventory!$J$10:$J$1000=wifr,IF(Inventory!$P$10:$P$1000=O$9,1)))))))</f>
        <v/>
      </c>
      <c r="P252" s="121" t="str">
        <f t="array" ref="P252">IF($D252="","",COUNT(IF(Inventory!$B$10:$B$1000=$B252,IF(Inventory!$C$10:$C$1000=$C252,IF(Inventory!$D$10:$D$1000=$D252,IF(Inventory!$J$10:$J$1000=wicr,IF(Inventory!$P$10:$P$1000=P$9,1))))))+COUNT(IF(Inventory!$B$10:$B$1000=$B252,IF(Inventory!$C$10:$C$1000=$C252,IF(Inventory!$D$10:$D$1000=$D252,IF(Inventory!$J$10:$J$1000=wifr,IF(Inventory!$P$10:$P$1000=P$9,1)))))))</f>
        <v/>
      </c>
      <c r="Q252" s="122" t="str">
        <f t="shared" si="41"/>
        <v/>
      </c>
      <c r="R252" s="121" t="str">
        <f t="array" ref="R252">IF($D252="","",COUNT(IF(Inventory!$B$10:$B$1000=$B252,IF(Inventory!$C$10:$C$1000=$C252,IF(Inventory!$D$10:$D$1000=$D252,IF(Inventory!$J$10:$J$1000=frig,1))))))</f>
        <v/>
      </c>
      <c r="S252" s="121" t="str">
        <f t="array" ref="S252">IF($D252="","",COUNT(IF(Inventory!$B$10:$B$1000=$B252,IF(Inventory!$C$10:$C$1000=$C252,IF(Inventory!$D$10:$D$1000=$D252,IF(Inventory!$J$10:$J$1000=frig,IF(Inventory!$P$10:$P$1000=S$9,1)))))))</f>
        <v/>
      </c>
      <c r="T252" s="121" t="str">
        <f t="array" ref="T252">IF($D252="","",COUNT(IF(Inventory!$B$10:$B$1000=$B252,IF(Inventory!$C$10:$C$1000=$C252,IF(Inventory!$D$10:$D$1000=$D252,IF(Inventory!$J$10:$J$1000=frig,IF(Inventory!$P$10:$P$1000=T$9,1)))))))</f>
        <v/>
      </c>
      <c r="U252" s="121" t="str">
        <f t="array" ref="U252">IF($D252="","",COUNT(IF(Inventory!$B$10:$B$1000=$B252,IF(Inventory!$C$10:$C$1000=$C252,IF(Inventory!$D$10:$D$1000=$D252,IF(Inventory!$J$10:$J$1000=frig,IF(Inventory!$P$10:$P$1000=U$9,1)))))))</f>
        <v/>
      </c>
      <c r="V252" s="121" t="str">
        <f t="array" ref="V252">IF($D252="","",COUNT(IF(Inventory!$B$10:$B$1000=$B252,IF(Inventory!$C$10:$C$1000=$C252,IF(Inventory!$D$10:$D$1000=$D252,IF(Inventory!$J$10:$J$1000=frig,IF(Inventory!$P$10:$P$1000=V$9,1)))))))</f>
        <v/>
      </c>
      <c r="W252" s="121" t="str">
        <f t="array" ref="W252">IF($D252="","",COUNT(IF(Inventory!$B$10:$B$1000=$B252,IF(Inventory!$C$10:$C$1000=$C252,IF(Inventory!$D$10:$D$1000=$D252,IF(Inventory!$J$10:$J$1000=frig,IF(Inventory!$P$10:$P$1000=W$9,1)))))))</f>
        <v/>
      </c>
      <c r="X252" s="122" t="str">
        <f t="shared" si="42"/>
        <v/>
      </c>
      <c r="Y252" s="121" t="str">
        <f t="array" ref="Y252">IF($D252="","",COUNT(IF(Inventory!$B$10:$B$1000=$B252,IF(Inventory!$C$10:$C$1000=$C252,IF(Inventory!$D$10:$D$1000=$D252,IF(Inventory!$J$10:$J$1000=freez,1))))))</f>
        <v/>
      </c>
      <c r="Z252" s="121" t="str">
        <f t="array" ref="Z252">IF($D252="","",COUNT(IF(Inventory!$B$10:$B$1000=$B252,IF(Inventory!$C$10:$C$1000=$C252,IF(Inventory!$D$10:$D$1000=$D252,IF(Inventory!$J$10:$J$1000=freez,IF(Inventory!$P$10:$P$1000=Z$9,1)))))))</f>
        <v/>
      </c>
      <c r="AA252" s="121" t="str">
        <f t="array" ref="AA252">IF($D252="","",COUNT(IF(Inventory!$B$10:$B$1000=$B252,IF(Inventory!$C$10:$C$1000=$C252,IF(Inventory!$D$10:$D$1000=$D252,IF(Inventory!$J$10:$J$1000=freez,IF(Inventory!$P$10:$P$1000=AA$9,1)))))))</f>
        <v/>
      </c>
      <c r="AB252" s="121" t="str">
        <f t="array" ref="AB252">IF($D252="","",COUNT(IF(Inventory!$B$10:$B$1000=$B252,IF(Inventory!$C$10:$C$1000=$C252,IF(Inventory!$D$10:$D$1000=$D252,IF(Inventory!$J$10:$J$1000=freez,IF(Inventory!$P$10:$P$1000=AB$9,1)))))))</f>
        <v/>
      </c>
      <c r="AC252" s="121" t="str">
        <f t="array" ref="AC252">IF($D252="","",COUNT(IF(Inventory!$B$10:$B$1000=$B252,IF(Inventory!$C$10:$C$1000=$C252,IF(Inventory!$D$10:$D$1000=$D252,IF(Inventory!$J$10:$J$1000=freez,IF(Inventory!$P$10:$P$1000=AC$9,1)))))))</f>
        <v/>
      </c>
      <c r="AD252" s="121" t="str">
        <f t="array" ref="AD252">IF($D252="","",COUNT(IF(Inventory!$B$10:$B$1000=$B252,IF(Inventory!$C$10:$C$1000=$C252,IF(Inventory!$D$10:$D$1000=$D252,IF(Inventory!$J$10:$J$1000=freez,IF(Inventory!$P$10:$P$1000=AD$9,1)))))))</f>
        <v/>
      </c>
      <c r="AE252" s="122" t="str">
        <f t="shared" si="43"/>
        <v/>
      </c>
      <c r="AF252" s="121" t="str">
        <f t="array" ref="AF252">IF($D252="","",SUM(IF(Inventory!$B$10:$B$1000=$B252,IF(Inventory!$C$10:$C$1000=$C252,IF(Inventory!$D$10:$D$1000=$D252,IF(Inventory!$J$10:$J$1000=frig,Inventory!$AC$10:$AC$1000)))))+SUM(IF(Inventory!$B$10:$B$1000=$B252,IF(Inventory!$C$10:$C$1000=$C252,IF(Inventory!$D$10:$D$1000=$D252,IF(Inventory!$J$10:$J$1000=wicr,Inventory!$AC$10:$AC$1000))))))</f>
        <v/>
      </c>
      <c r="AG252" s="121" t="str">
        <f t="array" ref="AG252">IF($D252="","",SUM(IF(Inventory!$B$10:$B$1000=$B252,IF(Inventory!$C$10:$C$1000=$C252,IF(Inventory!$D$10:$D$1000=$D252,IF(Inventory!$J$10:$J$1000=frig,IF(Inventory!$P$10:$P$1000=AG$9,Inventory!$AC$10:$AC$1000))))))+SUM(IF(Inventory!$B$10:$B$1000=$B252,IF(Inventory!$C$10:$C$1000=$C252,IF(Inventory!$D$10:$D$1000=$D252,IF(Inventory!$J$10:$J$1000=wicr,IF(Inventory!$P$10:$P$1000=AG$9,Inventory!$AC$10:$AC$1000)))))))</f>
        <v/>
      </c>
      <c r="AH252" s="121" t="str">
        <f t="array" ref="AH252">IF($D252="","",SUM(IF(Inventory!$B$10:$B$1000=$B252,IF(Inventory!$C$10:$C$1000=$C252,IF(Inventory!$D$10:$D$1000=$D252,IF(Inventory!$J$10:$J$1000=frig,IF(Inventory!$P$10:$P$1000=AH$9,Inventory!$AC$10:$AC$1000))))))+SUM(IF(Inventory!$B$10:$B$1000=$B252,IF(Inventory!$C$10:$C$1000=$C252,IF(Inventory!$D$10:$D$1000=$D252,IF(Inventory!$J$10:$J$1000=wicr,IF(Inventory!$P$10:$P$1000=AH$9,Inventory!$AC$10:$AC$1000)))))))</f>
        <v/>
      </c>
      <c r="AI252" s="121" t="str">
        <f t="array" ref="AI252">IF($D252="","",SUM(IF(Inventory!$B$10:$B$1000=$B252,IF(Inventory!$C$10:$C$1000=$C252,IF(Inventory!$D$10:$D$1000=$D252,IF(Inventory!$J$10:$J$1000=frig,IF(Inventory!$P$10:$P$1000=AI$9,Inventory!$AC$10:$AC$1000))))))+SUM(IF(Inventory!$B$10:$B$1000=$B252,IF(Inventory!$C$10:$C$1000=$C252,IF(Inventory!$D$10:$D$1000=$D252,IF(Inventory!$J$10:$J$1000=wicr,IF(Inventory!$P$10:$P$1000=AI$9,Inventory!$AC$10:$AC$1000)))))))</f>
        <v/>
      </c>
      <c r="AJ252" s="121" t="str">
        <f t="array" ref="AJ252">IF($D252="","",SUM(IF(Inventory!$B$10:$B$1000=$B252,IF(Inventory!$C$10:$C$1000=$C252,IF(Inventory!$D$10:$D$1000=$D252,IF(Inventory!$J$10:$J$1000=frig,IF(Inventory!$P$10:$P$1000=AJ$9,Inventory!$AC$10:$AC$1000))))))+SUM(IF(Inventory!$B$10:$B$1000=$B252,IF(Inventory!$C$10:$C$1000=$C252,IF(Inventory!$D$10:$D$1000=$D252,IF(Inventory!$J$10:$J$1000=wicr,IF(Inventory!$P$10:$P$1000=AJ$9,Inventory!$AC$10:$AC$1000)))))))</f>
        <v/>
      </c>
      <c r="AK252" s="121" t="str">
        <f t="array" ref="AK252">IF($D252="","",SUM(IF(Inventory!$B$10:$B$1000=$B252,IF(Inventory!$C$10:$C$1000=$C252,IF(Inventory!$D$10:$D$1000=$D252,IF(Inventory!$J$10:$J$1000=frig,IF(Inventory!$P$10:$P$1000=AK$9,Inventory!$AC$10:$AC$1000))))))+SUM(IF(Inventory!$B$10:$B$1000=$B252,IF(Inventory!$C$10:$C$1000=$C252,IF(Inventory!$D$10:$D$1000=$D252,IF(Inventory!$J$10:$J$1000=wicr,IF(Inventory!$P$10:$P$1000=AK$9,Inventory!$AC$10:$AC$1000)))))))</f>
        <v/>
      </c>
      <c r="AL252" s="123" t="str">
        <f t="shared" si="44"/>
        <v/>
      </c>
      <c r="AM252" s="121" t="str">
        <f t="array" ref="AM252">IF($D252="","",SUM(IF(Inventory!$B$10:$B$1000=$B252,IF(Inventory!$C$10:$C$1000=$C252,IF(Inventory!$D$10:$D$1000=$D252,IF(Inventory!$J$10:$J$1000=freez,Inventory!$AD$10:$AD$1000)))))+SUM(IF(Inventory!$B$10:$B$1000=$B252,IF(Inventory!$C$10:$C$1000=$C252,IF(Inventory!$D$10:$D$1000=$D252,IF(Inventory!$J$10:$J$1000=wifr,Inventory!$AD$10:$AD$1000))))))</f>
        <v/>
      </c>
      <c r="AN252" s="121" t="str">
        <f t="array" ref="AN252">IF($D252="","",SUM(IF(Inventory!$B$10:$B$1000=$B252,IF(Inventory!$C$10:$C$1000=$C252,IF(Inventory!$D$10:$D$1000=$D252,IF(Inventory!$J$10:$J$1000=freez,IF(Inventory!$P$10:$P$1000=AN$9,Inventory!$AD$10:$AD$1000))))))+SUM(IF(Inventory!$B$10:$B$1000=$B252,IF(Inventory!$C$10:$C$1000=$C252,IF(Inventory!$D$10:$D$1000=$D252,IF(Inventory!$J$10:$J$1000=wifr,IF(Inventory!$P$10:$P$1000=AN$9,Inventory!$AD$10:$AD$1000)))))))</f>
        <v/>
      </c>
      <c r="AO252" s="121" t="str">
        <f t="array" ref="AO252">IF($D252="","",SUM(IF(Inventory!$B$10:$B$1000=$B252,IF(Inventory!$C$10:$C$1000=$C252,IF(Inventory!$D$10:$D$1000=$D252,IF(Inventory!$J$10:$J$1000=freez,IF(Inventory!$P$10:$P$1000=AO$9,Inventory!$AD$10:$AD$1000))))))+SUM(IF(Inventory!$B$10:$B$1000=$B252,IF(Inventory!$C$10:$C$1000=$C252,IF(Inventory!$D$10:$D$1000=$D252,IF(Inventory!$J$10:$J$1000=wifr,IF(Inventory!$P$10:$P$1000=AO$9,Inventory!$AD$10:$AD$1000)))))))</f>
        <v/>
      </c>
      <c r="AP252" s="121" t="str">
        <f t="array" ref="AP252">IF($D252="","",SUM(IF(Inventory!$B$10:$B$1000=$B252,IF(Inventory!$C$10:$C$1000=$C252,IF(Inventory!$D$10:$D$1000=$D252,IF(Inventory!$J$10:$J$1000=freez,IF(Inventory!$P$10:$P$1000=AP$9,Inventory!$AD$10:$AD$1000))))))+SUM(IF(Inventory!$B$10:$B$1000=$B252,IF(Inventory!$C$10:$C$1000=$C252,IF(Inventory!$D$10:$D$1000=$D252,IF(Inventory!$J$10:$J$1000=wifr,IF(Inventory!$P$10:$P$1000=AP$9,Inventory!$AD$10:$AD$1000)))))))</f>
        <v/>
      </c>
      <c r="AQ252" s="121" t="str">
        <f t="array" ref="AQ252">IF($D252="","",SUM(IF(Inventory!$B$10:$B$1000=$B252,IF(Inventory!$C$10:$C$1000=$C252,IF(Inventory!$D$10:$D$1000=$D252,IF(Inventory!$J$10:$J$1000=freez,IF(Inventory!$P$10:$P$1000=AQ$9,Inventory!$AD$10:$AD$1000))))))+SUM(IF(Inventory!$B$10:$B$1000=$B252,IF(Inventory!$C$10:$C$1000=$C252,IF(Inventory!$D$10:$D$1000=$D252,IF(Inventory!$J$10:$J$1000=wifr,IF(Inventory!$P$10:$P$1000=AQ$9,Inventory!$AD$10:$AD$1000)))))))</f>
        <v/>
      </c>
      <c r="AR252" s="121" t="str">
        <f t="array" ref="AR252">IF($D252="","",SUM(IF(Inventory!$B$10:$B$1000=$B252,IF(Inventory!$C$10:$C$1000=$C252,IF(Inventory!$D$10:$D$1000=$D252,IF(Inventory!$J$10:$J$1000=freez,IF(Inventory!$P$10:$P$1000=AR$9,Inventory!$AD$10:$AD$1000))))))+SUM(IF(Inventory!$B$10:$B$1000=$B252,IF(Inventory!$C$10:$C$1000=$C252,IF(Inventory!$D$10:$D$1000=$D252,IF(Inventory!$J$10:$J$1000=wifr,IF(Inventory!$P$10:$P$1000=AR$9,Inventory!$AD$10:$AD$1000)))))))</f>
        <v/>
      </c>
      <c r="AS252" s="124" t="str">
        <f t="shared" si="45"/>
        <v/>
      </c>
      <c r="AU252" s="352"/>
      <c r="AV252" s="352"/>
      <c r="AX252" s="125">
        <f>IF($C252="",0,Prog!$H250*AX$6*($AU252+$AV252)/12000)</f>
        <v>0</v>
      </c>
      <c r="AY252" s="125">
        <f>IF($C252="",0,Prog!$H250*AY$6*($AU252+$AV252)/12000)</f>
        <v>0</v>
      </c>
      <c r="AZ252" s="121"/>
    </row>
    <row r="253" spans="1:52" ht="16.5" x14ac:dyDescent="0.3">
      <c r="A253" s="279" t="str">
        <f>IF(Prog!B251="","",Prog!B251)</f>
        <v/>
      </c>
      <c r="B253" s="279" t="str">
        <f>IF(Prog!C251="","",Prog!C251)</f>
        <v/>
      </c>
      <c r="C253" s="279" t="str">
        <f>IF(Prog!D251="","",Prog!D251)</f>
        <v/>
      </c>
      <c r="D253" s="120"/>
      <c r="E253" s="121" t="str">
        <f t="array" ref="E253">IF($D253="","",COUNT(IF(Inventory!$B$10:$B$1000=$B253,IF(Inventory!$C$10:$C$1000=$C253,IF(Inventory!$D$10:$D$1000=$D253,IF(Inventory!$P$10:$P$1000=E$9,1))))))</f>
        <v/>
      </c>
      <c r="F253" s="121" t="str">
        <f t="array" ref="F253">IF($D253="","",COUNT(IF(Inventory!$B$10:$B$1000=$B253,IF(Inventory!$C$10:$C$1000=$C253,IF(Inventory!$D$10:$D$1000=$D253,IF(Inventory!$P$10:$P$1000=F$9,1))))))</f>
        <v/>
      </c>
      <c r="G253" s="121" t="str">
        <f t="array" ref="G253">IF($D253="","",COUNT(IF(Inventory!$B$10:$B$1000=$B253,IF(Inventory!$C$10:$C$1000=$C253,IF(Inventory!$D$10:$D$1000=$D253,IF(Inventory!$P$10:$P$1000=G$9,1))))))</f>
        <v/>
      </c>
      <c r="H253" s="121" t="str">
        <f t="array" ref="H253">IF($D253="","",COUNT(IF(Inventory!$B$10:$B$1000=$B253,IF(Inventory!$C$10:$C$1000=$C253,IF(Inventory!$D$10:$D$1000=$D253,IF(Inventory!$P$10:$P$1000=H$9,1))))))</f>
        <v/>
      </c>
      <c r="I253" s="121" t="str">
        <f t="array" ref="I253">IF($D253="","",COUNT(IF(Inventory!$B$10:$B$1000=$B253,IF(Inventory!$C$10:$C$1000=$C253,IF(Inventory!$D$10:$D$1000=$D253,IF(Inventory!$P$10:$P$1000=I$9,1))))))</f>
        <v/>
      </c>
      <c r="J253" s="121">
        <f t="shared" si="40"/>
        <v>0</v>
      </c>
      <c r="K253" s="121" t="str">
        <f t="array" ref="K253">IF($D253="","",COUNT(IF(Inventory!$B$10:$B$1000=$B253,IF(Inventory!$C$10:$C$1000=$C253,IF(Inventory!$D$10:$D$1000=$D253,IF(Inventory!$J$10:$J$1000=wicr,1)))))+COUNT(IF(Inventory!$B$10:$B$1000=$B253,IF(Inventory!$C$10:$C$1000=$C253,IF(Inventory!$D$10:$D$1000=$D253,IF(Inventory!$J$10:$J$1000=wifr,1))))))</f>
        <v/>
      </c>
      <c r="L253" s="121" t="str">
        <f t="array" ref="L253">IF($D253="","",COUNT(IF(Inventory!$B$10:$B$1000=$B253,IF(Inventory!$C$10:$C$1000=$C253,IF(Inventory!$D$10:$D$1000=$D253,IF(Inventory!$J$10:$J$1000=wicr,IF(Inventory!$P$10:$P$1000=L$9,1))))))+COUNT(IF(Inventory!$B$10:$B$1000=$B253,IF(Inventory!$C$10:$C$1000=$C253,IF(Inventory!$D$10:$D$1000=$D253,IF(Inventory!$J$10:$J$1000=wifr,IF(Inventory!$P$10:$P$1000=L$9,1)))))))</f>
        <v/>
      </c>
      <c r="M253" s="121" t="str">
        <f t="array" ref="M253">IF($D253="","",COUNT(IF(Inventory!$B$10:$B$1000=$B253,IF(Inventory!$C$10:$C$1000=$C253,IF(Inventory!$D$10:$D$1000=$D253,IF(Inventory!$J$10:$J$1000=wicr,IF(Inventory!$P$10:$P$1000=M$9,1))))))+COUNT(IF(Inventory!$B$10:$B$1000=$B253,IF(Inventory!$C$10:$C$1000=$C253,IF(Inventory!$D$10:$D$1000=$D253,IF(Inventory!$J$10:$J$1000=wifr,IF(Inventory!$P$10:$P$1000=M$9,1)))))))</f>
        <v/>
      </c>
      <c r="N253" s="121" t="str">
        <f t="array" ref="N253">IF($D253="","",COUNT(IF(Inventory!$B$10:$B$1000=$B253,IF(Inventory!$C$10:$C$1000=$C253,IF(Inventory!$D$10:$D$1000=$D253,IF(Inventory!$J$10:$J$1000=wicr,IF(Inventory!$P$10:$P$1000=N$9,1))))))+COUNT(IF(Inventory!$B$10:$B$1000=$B253,IF(Inventory!$C$10:$C$1000=$C253,IF(Inventory!$D$10:$D$1000=$D253,IF(Inventory!$J$10:$J$1000=wifr,IF(Inventory!$P$10:$P$1000=N$9,1)))))))</f>
        <v/>
      </c>
      <c r="O253" s="121" t="str">
        <f t="array" ref="O253">IF($D253="","",COUNT(IF(Inventory!$B$10:$B$1000=$B253,IF(Inventory!$C$10:$C$1000=$C253,IF(Inventory!$D$10:$D$1000=$D253,IF(Inventory!$J$10:$J$1000=wicr,IF(Inventory!$P$10:$P$1000=O$9,1))))))+COUNT(IF(Inventory!$B$10:$B$1000=$B253,IF(Inventory!$C$10:$C$1000=$C253,IF(Inventory!$D$10:$D$1000=$D253,IF(Inventory!$J$10:$J$1000=wifr,IF(Inventory!$P$10:$P$1000=O$9,1)))))))</f>
        <v/>
      </c>
      <c r="P253" s="121" t="str">
        <f t="array" ref="P253">IF($D253="","",COUNT(IF(Inventory!$B$10:$B$1000=$B253,IF(Inventory!$C$10:$C$1000=$C253,IF(Inventory!$D$10:$D$1000=$D253,IF(Inventory!$J$10:$J$1000=wicr,IF(Inventory!$P$10:$P$1000=P$9,1))))))+COUNT(IF(Inventory!$B$10:$B$1000=$B253,IF(Inventory!$C$10:$C$1000=$C253,IF(Inventory!$D$10:$D$1000=$D253,IF(Inventory!$J$10:$J$1000=wifr,IF(Inventory!$P$10:$P$1000=P$9,1)))))))</f>
        <v/>
      </c>
      <c r="Q253" s="122" t="str">
        <f t="shared" si="41"/>
        <v/>
      </c>
      <c r="R253" s="121" t="str">
        <f t="array" ref="R253">IF($D253="","",COUNT(IF(Inventory!$B$10:$B$1000=$B253,IF(Inventory!$C$10:$C$1000=$C253,IF(Inventory!$D$10:$D$1000=$D253,IF(Inventory!$J$10:$J$1000=frig,1))))))</f>
        <v/>
      </c>
      <c r="S253" s="121" t="str">
        <f t="array" ref="S253">IF($D253="","",COUNT(IF(Inventory!$B$10:$B$1000=$B253,IF(Inventory!$C$10:$C$1000=$C253,IF(Inventory!$D$10:$D$1000=$D253,IF(Inventory!$J$10:$J$1000=frig,IF(Inventory!$P$10:$P$1000=S$9,1)))))))</f>
        <v/>
      </c>
      <c r="T253" s="121" t="str">
        <f t="array" ref="T253">IF($D253="","",COUNT(IF(Inventory!$B$10:$B$1000=$B253,IF(Inventory!$C$10:$C$1000=$C253,IF(Inventory!$D$10:$D$1000=$D253,IF(Inventory!$J$10:$J$1000=frig,IF(Inventory!$P$10:$P$1000=T$9,1)))))))</f>
        <v/>
      </c>
      <c r="U253" s="121" t="str">
        <f t="array" ref="U253">IF($D253="","",COUNT(IF(Inventory!$B$10:$B$1000=$B253,IF(Inventory!$C$10:$C$1000=$C253,IF(Inventory!$D$10:$D$1000=$D253,IF(Inventory!$J$10:$J$1000=frig,IF(Inventory!$P$10:$P$1000=U$9,1)))))))</f>
        <v/>
      </c>
      <c r="V253" s="121" t="str">
        <f t="array" ref="V253">IF($D253="","",COUNT(IF(Inventory!$B$10:$B$1000=$B253,IF(Inventory!$C$10:$C$1000=$C253,IF(Inventory!$D$10:$D$1000=$D253,IF(Inventory!$J$10:$J$1000=frig,IF(Inventory!$P$10:$P$1000=V$9,1)))))))</f>
        <v/>
      </c>
      <c r="W253" s="121" t="str">
        <f t="array" ref="W253">IF($D253="","",COUNT(IF(Inventory!$B$10:$B$1000=$B253,IF(Inventory!$C$10:$C$1000=$C253,IF(Inventory!$D$10:$D$1000=$D253,IF(Inventory!$J$10:$J$1000=frig,IF(Inventory!$P$10:$P$1000=W$9,1)))))))</f>
        <v/>
      </c>
      <c r="X253" s="122" t="str">
        <f t="shared" si="42"/>
        <v/>
      </c>
      <c r="Y253" s="121" t="str">
        <f t="array" ref="Y253">IF($D253="","",COUNT(IF(Inventory!$B$10:$B$1000=$B253,IF(Inventory!$C$10:$C$1000=$C253,IF(Inventory!$D$10:$D$1000=$D253,IF(Inventory!$J$10:$J$1000=freez,1))))))</f>
        <v/>
      </c>
      <c r="Z253" s="121" t="str">
        <f t="array" ref="Z253">IF($D253="","",COUNT(IF(Inventory!$B$10:$B$1000=$B253,IF(Inventory!$C$10:$C$1000=$C253,IF(Inventory!$D$10:$D$1000=$D253,IF(Inventory!$J$10:$J$1000=freez,IF(Inventory!$P$10:$P$1000=Z$9,1)))))))</f>
        <v/>
      </c>
      <c r="AA253" s="121" t="str">
        <f t="array" ref="AA253">IF($D253="","",COUNT(IF(Inventory!$B$10:$B$1000=$B253,IF(Inventory!$C$10:$C$1000=$C253,IF(Inventory!$D$10:$D$1000=$D253,IF(Inventory!$J$10:$J$1000=freez,IF(Inventory!$P$10:$P$1000=AA$9,1)))))))</f>
        <v/>
      </c>
      <c r="AB253" s="121" t="str">
        <f t="array" ref="AB253">IF($D253="","",COUNT(IF(Inventory!$B$10:$B$1000=$B253,IF(Inventory!$C$10:$C$1000=$C253,IF(Inventory!$D$10:$D$1000=$D253,IF(Inventory!$J$10:$J$1000=freez,IF(Inventory!$P$10:$P$1000=AB$9,1)))))))</f>
        <v/>
      </c>
      <c r="AC253" s="121" t="str">
        <f t="array" ref="AC253">IF($D253="","",COUNT(IF(Inventory!$B$10:$B$1000=$B253,IF(Inventory!$C$10:$C$1000=$C253,IF(Inventory!$D$10:$D$1000=$D253,IF(Inventory!$J$10:$J$1000=freez,IF(Inventory!$P$10:$P$1000=AC$9,1)))))))</f>
        <v/>
      </c>
      <c r="AD253" s="121" t="str">
        <f t="array" ref="AD253">IF($D253="","",COUNT(IF(Inventory!$B$10:$B$1000=$B253,IF(Inventory!$C$10:$C$1000=$C253,IF(Inventory!$D$10:$D$1000=$D253,IF(Inventory!$J$10:$J$1000=freez,IF(Inventory!$P$10:$P$1000=AD$9,1)))))))</f>
        <v/>
      </c>
      <c r="AE253" s="122" t="str">
        <f t="shared" si="43"/>
        <v/>
      </c>
      <c r="AF253" s="121" t="str">
        <f t="array" ref="AF253">IF($D253="","",SUM(IF(Inventory!$B$10:$B$1000=$B253,IF(Inventory!$C$10:$C$1000=$C253,IF(Inventory!$D$10:$D$1000=$D253,IF(Inventory!$J$10:$J$1000=frig,Inventory!$AC$10:$AC$1000)))))+SUM(IF(Inventory!$B$10:$B$1000=$B253,IF(Inventory!$C$10:$C$1000=$C253,IF(Inventory!$D$10:$D$1000=$D253,IF(Inventory!$J$10:$J$1000=wicr,Inventory!$AC$10:$AC$1000))))))</f>
        <v/>
      </c>
      <c r="AG253" s="121" t="str">
        <f t="array" ref="AG253">IF($D253="","",SUM(IF(Inventory!$B$10:$B$1000=$B253,IF(Inventory!$C$10:$C$1000=$C253,IF(Inventory!$D$10:$D$1000=$D253,IF(Inventory!$J$10:$J$1000=frig,IF(Inventory!$P$10:$P$1000=AG$9,Inventory!$AC$10:$AC$1000))))))+SUM(IF(Inventory!$B$10:$B$1000=$B253,IF(Inventory!$C$10:$C$1000=$C253,IF(Inventory!$D$10:$D$1000=$D253,IF(Inventory!$J$10:$J$1000=wicr,IF(Inventory!$P$10:$P$1000=AG$9,Inventory!$AC$10:$AC$1000)))))))</f>
        <v/>
      </c>
      <c r="AH253" s="121" t="str">
        <f t="array" ref="AH253">IF($D253="","",SUM(IF(Inventory!$B$10:$B$1000=$B253,IF(Inventory!$C$10:$C$1000=$C253,IF(Inventory!$D$10:$D$1000=$D253,IF(Inventory!$J$10:$J$1000=frig,IF(Inventory!$P$10:$P$1000=AH$9,Inventory!$AC$10:$AC$1000))))))+SUM(IF(Inventory!$B$10:$B$1000=$B253,IF(Inventory!$C$10:$C$1000=$C253,IF(Inventory!$D$10:$D$1000=$D253,IF(Inventory!$J$10:$J$1000=wicr,IF(Inventory!$P$10:$P$1000=AH$9,Inventory!$AC$10:$AC$1000)))))))</f>
        <v/>
      </c>
      <c r="AI253" s="121" t="str">
        <f t="array" ref="AI253">IF($D253="","",SUM(IF(Inventory!$B$10:$B$1000=$B253,IF(Inventory!$C$10:$C$1000=$C253,IF(Inventory!$D$10:$D$1000=$D253,IF(Inventory!$J$10:$J$1000=frig,IF(Inventory!$P$10:$P$1000=AI$9,Inventory!$AC$10:$AC$1000))))))+SUM(IF(Inventory!$B$10:$B$1000=$B253,IF(Inventory!$C$10:$C$1000=$C253,IF(Inventory!$D$10:$D$1000=$D253,IF(Inventory!$J$10:$J$1000=wicr,IF(Inventory!$P$10:$P$1000=AI$9,Inventory!$AC$10:$AC$1000)))))))</f>
        <v/>
      </c>
      <c r="AJ253" s="121" t="str">
        <f t="array" ref="AJ253">IF($D253="","",SUM(IF(Inventory!$B$10:$B$1000=$B253,IF(Inventory!$C$10:$C$1000=$C253,IF(Inventory!$D$10:$D$1000=$D253,IF(Inventory!$J$10:$J$1000=frig,IF(Inventory!$P$10:$P$1000=AJ$9,Inventory!$AC$10:$AC$1000))))))+SUM(IF(Inventory!$B$10:$B$1000=$B253,IF(Inventory!$C$10:$C$1000=$C253,IF(Inventory!$D$10:$D$1000=$D253,IF(Inventory!$J$10:$J$1000=wicr,IF(Inventory!$P$10:$P$1000=AJ$9,Inventory!$AC$10:$AC$1000)))))))</f>
        <v/>
      </c>
      <c r="AK253" s="121" t="str">
        <f t="array" ref="AK253">IF($D253="","",SUM(IF(Inventory!$B$10:$B$1000=$B253,IF(Inventory!$C$10:$C$1000=$C253,IF(Inventory!$D$10:$D$1000=$D253,IF(Inventory!$J$10:$J$1000=frig,IF(Inventory!$P$10:$P$1000=AK$9,Inventory!$AC$10:$AC$1000))))))+SUM(IF(Inventory!$B$10:$B$1000=$B253,IF(Inventory!$C$10:$C$1000=$C253,IF(Inventory!$D$10:$D$1000=$D253,IF(Inventory!$J$10:$J$1000=wicr,IF(Inventory!$P$10:$P$1000=AK$9,Inventory!$AC$10:$AC$1000)))))))</f>
        <v/>
      </c>
      <c r="AL253" s="123" t="str">
        <f t="shared" si="44"/>
        <v/>
      </c>
      <c r="AM253" s="121" t="str">
        <f t="array" ref="AM253">IF($D253="","",SUM(IF(Inventory!$B$10:$B$1000=$B253,IF(Inventory!$C$10:$C$1000=$C253,IF(Inventory!$D$10:$D$1000=$D253,IF(Inventory!$J$10:$J$1000=freez,Inventory!$AD$10:$AD$1000)))))+SUM(IF(Inventory!$B$10:$B$1000=$B253,IF(Inventory!$C$10:$C$1000=$C253,IF(Inventory!$D$10:$D$1000=$D253,IF(Inventory!$J$10:$J$1000=wifr,Inventory!$AD$10:$AD$1000))))))</f>
        <v/>
      </c>
      <c r="AN253" s="121" t="str">
        <f t="array" ref="AN253">IF($D253="","",SUM(IF(Inventory!$B$10:$B$1000=$B253,IF(Inventory!$C$10:$C$1000=$C253,IF(Inventory!$D$10:$D$1000=$D253,IF(Inventory!$J$10:$J$1000=freez,IF(Inventory!$P$10:$P$1000=AN$9,Inventory!$AD$10:$AD$1000))))))+SUM(IF(Inventory!$B$10:$B$1000=$B253,IF(Inventory!$C$10:$C$1000=$C253,IF(Inventory!$D$10:$D$1000=$D253,IF(Inventory!$J$10:$J$1000=wifr,IF(Inventory!$P$10:$P$1000=AN$9,Inventory!$AD$10:$AD$1000)))))))</f>
        <v/>
      </c>
      <c r="AO253" s="121" t="str">
        <f t="array" ref="AO253">IF($D253="","",SUM(IF(Inventory!$B$10:$B$1000=$B253,IF(Inventory!$C$10:$C$1000=$C253,IF(Inventory!$D$10:$D$1000=$D253,IF(Inventory!$J$10:$J$1000=freez,IF(Inventory!$P$10:$P$1000=AO$9,Inventory!$AD$10:$AD$1000))))))+SUM(IF(Inventory!$B$10:$B$1000=$B253,IF(Inventory!$C$10:$C$1000=$C253,IF(Inventory!$D$10:$D$1000=$D253,IF(Inventory!$J$10:$J$1000=wifr,IF(Inventory!$P$10:$P$1000=AO$9,Inventory!$AD$10:$AD$1000)))))))</f>
        <v/>
      </c>
      <c r="AP253" s="121" t="str">
        <f t="array" ref="AP253">IF($D253="","",SUM(IF(Inventory!$B$10:$B$1000=$B253,IF(Inventory!$C$10:$C$1000=$C253,IF(Inventory!$D$10:$D$1000=$D253,IF(Inventory!$J$10:$J$1000=freez,IF(Inventory!$P$10:$P$1000=AP$9,Inventory!$AD$10:$AD$1000))))))+SUM(IF(Inventory!$B$10:$B$1000=$B253,IF(Inventory!$C$10:$C$1000=$C253,IF(Inventory!$D$10:$D$1000=$D253,IF(Inventory!$J$10:$J$1000=wifr,IF(Inventory!$P$10:$P$1000=AP$9,Inventory!$AD$10:$AD$1000)))))))</f>
        <v/>
      </c>
      <c r="AQ253" s="121" t="str">
        <f t="array" ref="AQ253">IF($D253="","",SUM(IF(Inventory!$B$10:$B$1000=$B253,IF(Inventory!$C$10:$C$1000=$C253,IF(Inventory!$D$10:$D$1000=$D253,IF(Inventory!$J$10:$J$1000=freez,IF(Inventory!$P$10:$P$1000=AQ$9,Inventory!$AD$10:$AD$1000))))))+SUM(IF(Inventory!$B$10:$B$1000=$B253,IF(Inventory!$C$10:$C$1000=$C253,IF(Inventory!$D$10:$D$1000=$D253,IF(Inventory!$J$10:$J$1000=wifr,IF(Inventory!$P$10:$P$1000=AQ$9,Inventory!$AD$10:$AD$1000)))))))</f>
        <v/>
      </c>
      <c r="AR253" s="121" t="str">
        <f t="array" ref="AR253">IF($D253="","",SUM(IF(Inventory!$B$10:$B$1000=$B253,IF(Inventory!$C$10:$C$1000=$C253,IF(Inventory!$D$10:$D$1000=$D253,IF(Inventory!$J$10:$J$1000=freez,IF(Inventory!$P$10:$P$1000=AR$9,Inventory!$AD$10:$AD$1000))))))+SUM(IF(Inventory!$B$10:$B$1000=$B253,IF(Inventory!$C$10:$C$1000=$C253,IF(Inventory!$D$10:$D$1000=$D253,IF(Inventory!$J$10:$J$1000=wifr,IF(Inventory!$P$10:$P$1000=AR$9,Inventory!$AD$10:$AD$1000)))))))</f>
        <v/>
      </c>
      <c r="AS253" s="124" t="str">
        <f t="shared" si="45"/>
        <v/>
      </c>
      <c r="AU253" s="352"/>
      <c r="AV253" s="352"/>
      <c r="AX253" s="125">
        <f>IF($C253="",0,Prog!$H251*AX$6*($AU253+$AV253)/12000)</f>
        <v>0</v>
      </c>
      <c r="AY253" s="125">
        <f>IF($C253="",0,Prog!$H251*AY$6*($AU253+$AV253)/12000)</f>
        <v>0</v>
      </c>
      <c r="AZ253" s="121"/>
    </row>
    <row r="254" spans="1:52" ht="16.5" x14ac:dyDescent="0.3">
      <c r="A254" s="279" t="str">
        <f>IF(Prog!B252="","",Prog!B252)</f>
        <v/>
      </c>
      <c r="B254" s="279" t="str">
        <f>IF(Prog!C252="","",Prog!C252)</f>
        <v/>
      </c>
      <c r="C254" s="279" t="str">
        <f>IF(Prog!D252="","",Prog!D252)</f>
        <v/>
      </c>
      <c r="D254" s="120"/>
      <c r="E254" s="121" t="str">
        <f t="array" ref="E254">IF($D254="","",COUNT(IF(Inventory!$B$10:$B$1000=$B254,IF(Inventory!$C$10:$C$1000=$C254,IF(Inventory!$D$10:$D$1000=$D254,IF(Inventory!$P$10:$P$1000=E$9,1))))))</f>
        <v/>
      </c>
      <c r="F254" s="121" t="str">
        <f t="array" ref="F254">IF($D254="","",COUNT(IF(Inventory!$B$10:$B$1000=$B254,IF(Inventory!$C$10:$C$1000=$C254,IF(Inventory!$D$10:$D$1000=$D254,IF(Inventory!$P$10:$P$1000=F$9,1))))))</f>
        <v/>
      </c>
      <c r="G254" s="121" t="str">
        <f t="array" ref="G254">IF($D254="","",COUNT(IF(Inventory!$B$10:$B$1000=$B254,IF(Inventory!$C$10:$C$1000=$C254,IF(Inventory!$D$10:$D$1000=$D254,IF(Inventory!$P$10:$P$1000=G$9,1))))))</f>
        <v/>
      </c>
      <c r="H254" s="121" t="str">
        <f t="array" ref="H254">IF($D254="","",COUNT(IF(Inventory!$B$10:$B$1000=$B254,IF(Inventory!$C$10:$C$1000=$C254,IF(Inventory!$D$10:$D$1000=$D254,IF(Inventory!$P$10:$P$1000=H$9,1))))))</f>
        <v/>
      </c>
      <c r="I254" s="121" t="str">
        <f t="array" ref="I254">IF($D254="","",COUNT(IF(Inventory!$B$10:$B$1000=$B254,IF(Inventory!$C$10:$C$1000=$C254,IF(Inventory!$D$10:$D$1000=$D254,IF(Inventory!$P$10:$P$1000=I$9,1))))))</f>
        <v/>
      </c>
      <c r="J254" s="121">
        <f t="shared" si="40"/>
        <v>0</v>
      </c>
      <c r="K254" s="121" t="str">
        <f t="array" ref="K254">IF($D254="","",COUNT(IF(Inventory!$B$10:$B$1000=$B254,IF(Inventory!$C$10:$C$1000=$C254,IF(Inventory!$D$10:$D$1000=$D254,IF(Inventory!$J$10:$J$1000=wicr,1)))))+COUNT(IF(Inventory!$B$10:$B$1000=$B254,IF(Inventory!$C$10:$C$1000=$C254,IF(Inventory!$D$10:$D$1000=$D254,IF(Inventory!$J$10:$J$1000=wifr,1))))))</f>
        <v/>
      </c>
      <c r="L254" s="121" t="str">
        <f t="array" ref="L254">IF($D254="","",COUNT(IF(Inventory!$B$10:$B$1000=$B254,IF(Inventory!$C$10:$C$1000=$C254,IF(Inventory!$D$10:$D$1000=$D254,IF(Inventory!$J$10:$J$1000=wicr,IF(Inventory!$P$10:$P$1000=L$9,1))))))+COUNT(IF(Inventory!$B$10:$B$1000=$B254,IF(Inventory!$C$10:$C$1000=$C254,IF(Inventory!$D$10:$D$1000=$D254,IF(Inventory!$J$10:$J$1000=wifr,IF(Inventory!$P$10:$P$1000=L$9,1)))))))</f>
        <v/>
      </c>
      <c r="M254" s="121" t="str">
        <f t="array" ref="M254">IF($D254="","",COUNT(IF(Inventory!$B$10:$B$1000=$B254,IF(Inventory!$C$10:$C$1000=$C254,IF(Inventory!$D$10:$D$1000=$D254,IF(Inventory!$J$10:$J$1000=wicr,IF(Inventory!$P$10:$P$1000=M$9,1))))))+COUNT(IF(Inventory!$B$10:$B$1000=$B254,IF(Inventory!$C$10:$C$1000=$C254,IF(Inventory!$D$10:$D$1000=$D254,IF(Inventory!$J$10:$J$1000=wifr,IF(Inventory!$P$10:$P$1000=M$9,1)))))))</f>
        <v/>
      </c>
      <c r="N254" s="121" t="str">
        <f t="array" ref="N254">IF($D254="","",COUNT(IF(Inventory!$B$10:$B$1000=$B254,IF(Inventory!$C$10:$C$1000=$C254,IF(Inventory!$D$10:$D$1000=$D254,IF(Inventory!$J$10:$J$1000=wicr,IF(Inventory!$P$10:$P$1000=N$9,1))))))+COUNT(IF(Inventory!$B$10:$B$1000=$B254,IF(Inventory!$C$10:$C$1000=$C254,IF(Inventory!$D$10:$D$1000=$D254,IF(Inventory!$J$10:$J$1000=wifr,IF(Inventory!$P$10:$P$1000=N$9,1)))))))</f>
        <v/>
      </c>
      <c r="O254" s="121" t="str">
        <f t="array" ref="O254">IF($D254="","",COUNT(IF(Inventory!$B$10:$B$1000=$B254,IF(Inventory!$C$10:$C$1000=$C254,IF(Inventory!$D$10:$D$1000=$D254,IF(Inventory!$J$10:$J$1000=wicr,IF(Inventory!$P$10:$P$1000=O$9,1))))))+COUNT(IF(Inventory!$B$10:$B$1000=$B254,IF(Inventory!$C$10:$C$1000=$C254,IF(Inventory!$D$10:$D$1000=$D254,IF(Inventory!$J$10:$J$1000=wifr,IF(Inventory!$P$10:$P$1000=O$9,1)))))))</f>
        <v/>
      </c>
      <c r="P254" s="121" t="str">
        <f t="array" ref="P254">IF($D254="","",COUNT(IF(Inventory!$B$10:$B$1000=$B254,IF(Inventory!$C$10:$C$1000=$C254,IF(Inventory!$D$10:$D$1000=$D254,IF(Inventory!$J$10:$J$1000=wicr,IF(Inventory!$P$10:$P$1000=P$9,1))))))+COUNT(IF(Inventory!$B$10:$B$1000=$B254,IF(Inventory!$C$10:$C$1000=$C254,IF(Inventory!$D$10:$D$1000=$D254,IF(Inventory!$J$10:$J$1000=wifr,IF(Inventory!$P$10:$P$1000=P$9,1)))))))</f>
        <v/>
      </c>
      <c r="Q254" s="122" t="str">
        <f t="shared" si="41"/>
        <v/>
      </c>
      <c r="R254" s="121" t="str">
        <f t="array" ref="R254">IF($D254="","",COUNT(IF(Inventory!$B$10:$B$1000=$B254,IF(Inventory!$C$10:$C$1000=$C254,IF(Inventory!$D$10:$D$1000=$D254,IF(Inventory!$J$10:$J$1000=frig,1))))))</f>
        <v/>
      </c>
      <c r="S254" s="121" t="str">
        <f t="array" ref="S254">IF($D254="","",COUNT(IF(Inventory!$B$10:$B$1000=$B254,IF(Inventory!$C$10:$C$1000=$C254,IF(Inventory!$D$10:$D$1000=$D254,IF(Inventory!$J$10:$J$1000=frig,IF(Inventory!$P$10:$P$1000=S$9,1)))))))</f>
        <v/>
      </c>
      <c r="T254" s="121" t="str">
        <f t="array" ref="T254">IF($D254="","",COUNT(IF(Inventory!$B$10:$B$1000=$B254,IF(Inventory!$C$10:$C$1000=$C254,IF(Inventory!$D$10:$D$1000=$D254,IF(Inventory!$J$10:$J$1000=frig,IF(Inventory!$P$10:$P$1000=T$9,1)))))))</f>
        <v/>
      </c>
      <c r="U254" s="121" t="str">
        <f t="array" ref="U254">IF($D254="","",COUNT(IF(Inventory!$B$10:$B$1000=$B254,IF(Inventory!$C$10:$C$1000=$C254,IF(Inventory!$D$10:$D$1000=$D254,IF(Inventory!$J$10:$J$1000=frig,IF(Inventory!$P$10:$P$1000=U$9,1)))))))</f>
        <v/>
      </c>
      <c r="V254" s="121" t="str">
        <f t="array" ref="V254">IF($D254="","",COUNT(IF(Inventory!$B$10:$B$1000=$B254,IF(Inventory!$C$10:$C$1000=$C254,IF(Inventory!$D$10:$D$1000=$D254,IF(Inventory!$J$10:$J$1000=frig,IF(Inventory!$P$10:$P$1000=V$9,1)))))))</f>
        <v/>
      </c>
      <c r="W254" s="121" t="str">
        <f t="array" ref="W254">IF($D254="","",COUNT(IF(Inventory!$B$10:$B$1000=$B254,IF(Inventory!$C$10:$C$1000=$C254,IF(Inventory!$D$10:$D$1000=$D254,IF(Inventory!$J$10:$J$1000=frig,IF(Inventory!$P$10:$P$1000=W$9,1)))))))</f>
        <v/>
      </c>
      <c r="X254" s="122" t="str">
        <f t="shared" si="42"/>
        <v/>
      </c>
      <c r="Y254" s="121" t="str">
        <f t="array" ref="Y254">IF($D254="","",COUNT(IF(Inventory!$B$10:$B$1000=$B254,IF(Inventory!$C$10:$C$1000=$C254,IF(Inventory!$D$10:$D$1000=$D254,IF(Inventory!$J$10:$J$1000=freez,1))))))</f>
        <v/>
      </c>
      <c r="Z254" s="121" t="str">
        <f t="array" ref="Z254">IF($D254="","",COUNT(IF(Inventory!$B$10:$B$1000=$B254,IF(Inventory!$C$10:$C$1000=$C254,IF(Inventory!$D$10:$D$1000=$D254,IF(Inventory!$J$10:$J$1000=freez,IF(Inventory!$P$10:$P$1000=Z$9,1)))))))</f>
        <v/>
      </c>
      <c r="AA254" s="121" t="str">
        <f t="array" ref="AA254">IF($D254="","",COUNT(IF(Inventory!$B$10:$B$1000=$B254,IF(Inventory!$C$10:$C$1000=$C254,IF(Inventory!$D$10:$D$1000=$D254,IF(Inventory!$J$10:$J$1000=freez,IF(Inventory!$P$10:$P$1000=AA$9,1)))))))</f>
        <v/>
      </c>
      <c r="AB254" s="121" t="str">
        <f t="array" ref="AB254">IF($D254="","",COUNT(IF(Inventory!$B$10:$B$1000=$B254,IF(Inventory!$C$10:$C$1000=$C254,IF(Inventory!$D$10:$D$1000=$D254,IF(Inventory!$J$10:$J$1000=freez,IF(Inventory!$P$10:$P$1000=AB$9,1)))))))</f>
        <v/>
      </c>
      <c r="AC254" s="121" t="str">
        <f t="array" ref="AC254">IF($D254="","",COUNT(IF(Inventory!$B$10:$B$1000=$B254,IF(Inventory!$C$10:$C$1000=$C254,IF(Inventory!$D$10:$D$1000=$D254,IF(Inventory!$J$10:$J$1000=freez,IF(Inventory!$P$10:$P$1000=AC$9,1)))))))</f>
        <v/>
      </c>
      <c r="AD254" s="121" t="str">
        <f t="array" ref="AD254">IF($D254="","",COUNT(IF(Inventory!$B$10:$B$1000=$B254,IF(Inventory!$C$10:$C$1000=$C254,IF(Inventory!$D$10:$D$1000=$D254,IF(Inventory!$J$10:$J$1000=freez,IF(Inventory!$P$10:$P$1000=AD$9,1)))))))</f>
        <v/>
      </c>
      <c r="AE254" s="122" t="str">
        <f t="shared" si="43"/>
        <v/>
      </c>
      <c r="AF254" s="121" t="str">
        <f t="array" ref="AF254">IF($D254="","",SUM(IF(Inventory!$B$10:$B$1000=$B254,IF(Inventory!$C$10:$C$1000=$C254,IF(Inventory!$D$10:$D$1000=$D254,IF(Inventory!$J$10:$J$1000=frig,Inventory!$AC$10:$AC$1000)))))+SUM(IF(Inventory!$B$10:$B$1000=$B254,IF(Inventory!$C$10:$C$1000=$C254,IF(Inventory!$D$10:$D$1000=$D254,IF(Inventory!$J$10:$J$1000=wicr,Inventory!$AC$10:$AC$1000))))))</f>
        <v/>
      </c>
      <c r="AG254" s="121" t="str">
        <f t="array" ref="AG254">IF($D254="","",SUM(IF(Inventory!$B$10:$B$1000=$B254,IF(Inventory!$C$10:$C$1000=$C254,IF(Inventory!$D$10:$D$1000=$D254,IF(Inventory!$J$10:$J$1000=frig,IF(Inventory!$P$10:$P$1000=AG$9,Inventory!$AC$10:$AC$1000))))))+SUM(IF(Inventory!$B$10:$B$1000=$B254,IF(Inventory!$C$10:$C$1000=$C254,IF(Inventory!$D$10:$D$1000=$D254,IF(Inventory!$J$10:$J$1000=wicr,IF(Inventory!$P$10:$P$1000=AG$9,Inventory!$AC$10:$AC$1000)))))))</f>
        <v/>
      </c>
      <c r="AH254" s="121" t="str">
        <f t="array" ref="AH254">IF($D254="","",SUM(IF(Inventory!$B$10:$B$1000=$B254,IF(Inventory!$C$10:$C$1000=$C254,IF(Inventory!$D$10:$D$1000=$D254,IF(Inventory!$J$10:$J$1000=frig,IF(Inventory!$P$10:$P$1000=AH$9,Inventory!$AC$10:$AC$1000))))))+SUM(IF(Inventory!$B$10:$B$1000=$B254,IF(Inventory!$C$10:$C$1000=$C254,IF(Inventory!$D$10:$D$1000=$D254,IF(Inventory!$J$10:$J$1000=wicr,IF(Inventory!$P$10:$P$1000=AH$9,Inventory!$AC$10:$AC$1000)))))))</f>
        <v/>
      </c>
      <c r="AI254" s="121" t="str">
        <f t="array" ref="AI254">IF($D254="","",SUM(IF(Inventory!$B$10:$B$1000=$B254,IF(Inventory!$C$10:$C$1000=$C254,IF(Inventory!$D$10:$D$1000=$D254,IF(Inventory!$J$10:$J$1000=frig,IF(Inventory!$P$10:$P$1000=AI$9,Inventory!$AC$10:$AC$1000))))))+SUM(IF(Inventory!$B$10:$B$1000=$B254,IF(Inventory!$C$10:$C$1000=$C254,IF(Inventory!$D$10:$D$1000=$D254,IF(Inventory!$J$10:$J$1000=wicr,IF(Inventory!$P$10:$P$1000=AI$9,Inventory!$AC$10:$AC$1000)))))))</f>
        <v/>
      </c>
      <c r="AJ254" s="121" t="str">
        <f t="array" ref="AJ254">IF($D254="","",SUM(IF(Inventory!$B$10:$B$1000=$B254,IF(Inventory!$C$10:$C$1000=$C254,IF(Inventory!$D$10:$D$1000=$D254,IF(Inventory!$J$10:$J$1000=frig,IF(Inventory!$P$10:$P$1000=AJ$9,Inventory!$AC$10:$AC$1000))))))+SUM(IF(Inventory!$B$10:$B$1000=$B254,IF(Inventory!$C$10:$C$1000=$C254,IF(Inventory!$D$10:$D$1000=$D254,IF(Inventory!$J$10:$J$1000=wicr,IF(Inventory!$P$10:$P$1000=AJ$9,Inventory!$AC$10:$AC$1000)))))))</f>
        <v/>
      </c>
      <c r="AK254" s="121" t="str">
        <f t="array" ref="AK254">IF($D254="","",SUM(IF(Inventory!$B$10:$B$1000=$B254,IF(Inventory!$C$10:$C$1000=$C254,IF(Inventory!$D$10:$D$1000=$D254,IF(Inventory!$J$10:$J$1000=frig,IF(Inventory!$P$10:$P$1000=AK$9,Inventory!$AC$10:$AC$1000))))))+SUM(IF(Inventory!$B$10:$B$1000=$B254,IF(Inventory!$C$10:$C$1000=$C254,IF(Inventory!$D$10:$D$1000=$D254,IF(Inventory!$J$10:$J$1000=wicr,IF(Inventory!$P$10:$P$1000=AK$9,Inventory!$AC$10:$AC$1000)))))))</f>
        <v/>
      </c>
      <c r="AL254" s="123" t="str">
        <f t="shared" si="44"/>
        <v/>
      </c>
      <c r="AM254" s="121" t="str">
        <f t="array" ref="AM254">IF($D254="","",SUM(IF(Inventory!$B$10:$B$1000=$B254,IF(Inventory!$C$10:$C$1000=$C254,IF(Inventory!$D$10:$D$1000=$D254,IF(Inventory!$J$10:$J$1000=freez,Inventory!$AD$10:$AD$1000)))))+SUM(IF(Inventory!$B$10:$B$1000=$B254,IF(Inventory!$C$10:$C$1000=$C254,IF(Inventory!$D$10:$D$1000=$D254,IF(Inventory!$J$10:$J$1000=wifr,Inventory!$AD$10:$AD$1000))))))</f>
        <v/>
      </c>
      <c r="AN254" s="121" t="str">
        <f t="array" ref="AN254">IF($D254="","",SUM(IF(Inventory!$B$10:$B$1000=$B254,IF(Inventory!$C$10:$C$1000=$C254,IF(Inventory!$D$10:$D$1000=$D254,IF(Inventory!$J$10:$J$1000=freez,IF(Inventory!$P$10:$P$1000=AN$9,Inventory!$AD$10:$AD$1000))))))+SUM(IF(Inventory!$B$10:$B$1000=$B254,IF(Inventory!$C$10:$C$1000=$C254,IF(Inventory!$D$10:$D$1000=$D254,IF(Inventory!$J$10:$J$1000=wifr,IF(Inventory!$P$10:$P$1000=AN$9,Inventory!$AD$10:$AD$1000)))))))</f>
        <v/>
      </c>
      <c r="AO254" s="121" t="str">
        <f t="array" ref="AO254">IF($D254="","",SUM(IF(Inventory!$B$10:$B$1000=$B254,IF(Inventory!$C$10:$C$1000=$C254,IF(Inventory!$D$10:$D$1000=$D254,IF(Inventory!$J$10:$J$1000=freez,IF(Inventory!$P$10:$P$1000=AO$9,Inventory!$AD$10:$AD$1000))))))+SUM(IF(Inventory!$B$10:$B$1000=$B254,IF(Inventory!$C$10:$C$1000=$C254,IF(Inventory!$D$10:$D$1000=$D254,IF(Inventory!$J$10:$J$1000=wifr,IF(Inventory!$P$10:$P$1000=AO$9,Inventory!$AD$10:$AD$1000)))))))</f>
        <v/>
      </c>
      <c r="AP254" s="121" t="str">
        <f t="array" ref="AP254">IF($D254="","",SUM(IF(Inventory!$B$10:$B$1000=$B254,IF(Inventory!$C$10:$C$1000=$C254,IF(Inventory!$D$10:$D$1000=$D254,IF(Inventory!$J$10:$J$1000=freez,IF(Inventory!$P$10:$P$1000=AP$9,Inventory!$AD$10:$AD$1000))))))+SUM(IF(Inventory!$B$10:$B$1000=$B254,IF(Inventory!$C$10:$C$1000=$C254,IF(Inventory!$D$10:$D$1000=$D254,IF(Inventory!$J$10:$J$1000=wifr,IF(Inventory!$P$10:$P$1000=AP$9,Inventory!$AD$10:$AD$1000)))))))</f>
        <v/>
      </c>
      <c r="AQ254" s="121" t="str">
        <f t="array" ref="AQ254">IF($D254="","",SUM(IF(Inventory!$B$10:$B$1000=$B254,IF(Inventory!$C$10:$C$1000=$C254,IF(Inventory!$D$10:$D$1000=$D254,IF(Inventory!$J$10:$J$1000=freez,IF(Inventory!$P$10:$P$1000=AQ$9,Inventory!$AD$10:$AD$1000))))))+SUM(IF(Inventory!$B$10:$B$1000=$B254,IF(Inventory!$C$10:$C$1000=$C254,IF(Inventory!$D$10:$D$1000=$D254,IF(Inventory!$J$10:$J$1000=wifr,IF(Inventory!$P$10:$P$1000=AQ$9,Inventory!$AD$10:$AD$1000)))))))</f>
        <v/>
      </c>
      <c r="AR254" s="121" t="str">
        <f t="array" ref="AR254">IF($D254="","",SUM(IF(Inventory!$B$10:$B$1000=$B254,IF(Inventory!$C$10:$C$1000=$C254,IF(Inventory!$D$10:$D$1000=$D254,IF(Inventory!$J$10:$J$1000=freez,IF(Inventory!$P$10:$P$1000=AR$9,Inventory!$AD$10:$AD$1000))))))+SUM(IF(Inventory!$B$10:$B$1000=$B254,IF(Inventory!$C$10:$C$1000=$C254,IF(Inventory!$D$10:$D$1000=$D254,IF(Inventory!$J$10:$J$1000=wifr,IF(Inventory!$P$10:$P$1000=AR$9,Inventory!$AD$10:$AD$1000)))))))</f>
        <v/>
      </c>
      <c r="AS254" s="124" t="str">
        <f t="shared" si="45"/>
        <v/>
      </c>
      <c r="AU254" s="352"/>
      <c r="AV254" s="352"/>
      <c r="AX254" s="125">
        <f>IF($C254="",0,Prog!$H252*AX$6*($AU254+$AV254)/12000)</f>
        <v>0</v>
      </c>
      <c r="AY254" s="125">
        <f>IF($C254="",0,Prog!$H252*AY$6*($AU254+$AV254)/12000)</f>
        <v>0</v>
      </c>
      <c r="AZ254" s="121"/>
    </row>
    <row r="255" spans="1:52" ht="16.5" x14ac:dyDescent="0.3">
      <c r="A255" s="279" t="str">
        <f>IF(Prog!B253="","",Prog!B253)</f>
        <v/>
      </c>
      <c r="B255" s="279" t="str">
        <f>IF(Prog!C253="","",Prog!C253)</f>
        <v/>
      </c>
      <c r="C255" s="279" t="str">
        <f>IF(Prog!D253="","",Prog!D253)</f>
        <v/>
      </c>
      <c r="D255" s="120"/>
      <c r="E255" s="121" t="str">
        <f t="array" ref="E255">IF($D255="","",COUNT(IF(Inventory!$B$10:$B$1000=$B255,IF(Inventory!$C$10:$C$1000=$C255,IF(Inventory!$D$10:$D$1000=$D255,IF(Inventory!$P$10:$P$1000=E$9,1))))))</f>
        <v/>
      </c>
      <c r="F255" s="121" t="str">
        <f t="array" ref="F255">IF($D255="","",COUNT(IF(Inventory!$B$10:$B$1000=$B255,IF(Inventory!$C$10:$C$1000=$C255,IF(Inventory!$D$10:$D$1000=$D255,IF(Inventory!$P$10:$P$1000=F$9,1))))))</f>
        <v/>
      </c>
      <c r="G255" s="121" t="str">
        <f t="array" ref="G255">IF($D255="","",COUNT(IF(Inventory!$B$10:$B$1000=$B255,IF(Inventory!$C$10:$C$1000=$C255,IF(Inventory!$D$10:$D$1000=$D255,IF(Inventory!$P$10:$P$1000=G$9,1))))))</f>
        <v/>
      </c>
      <c r="H255" s="121" t="str">
        <f t="array" ref="H255">IF($D255="","",COUNT(IF(Inventory!$B$10:$B$1000=$B255,IF(Inventory!$C$10:$C$1000=$C255,IF(Inventory!$D$10:$D$1000=$D255,IF(Inventory!$P$10:$P$1000=H$9,1))))))</f>
        <v/>
      </c>
      <c r="I255" s="121" t="str">
        <f t="array" ref="I255">IF($D255="","",COUNT(IF(Inventory!$B$10:$B$1000=$B255,IF(Inventory!$C$10:$C$1000=$C255,IF(Inventory!$D$10:$D$1000=$D255,IF(Inventory!$P$10:$P$1000=I$9,1))))))</f>
        <v/>
      </c>
      <c r="J255" s="121">
        <f t="shared" si="40"/>
        <v>0</v>
      </c>
      <c r="K255" s="121" t="str">
        <f t="array" ref="K255">IF($D255="","",COUNT(IF(Inventory!$B$10:$B$1000=$B255,IF(Inventory!$C$10:$C$1000=$C255,IF(Inventory!$D$10:$D$1000=$D255,IF(Inventory!$J$10:$J$1000=wicr,1)))))+COUNT(IF(Inventory!$B$10:$B$1000=$B255,IF(Inventory!$C$10:$C$1000=$C255,IF(Inventory!$D$10:$D$1000=$D255,IF(Inventory!$J$10:$J$1000=wifr,1))))))</f>
        <v/>
      </c>
      <c r="L255" s="121" t="str">
        <f t="array" ref="L255">IF($D255="","",COUNT(IF(Inventory!$B$10:$B$1000=$B255,IF(Inventory!$C$10:$C$1000=$C255,IF(Inventory!$D$10:$D$1000=$D255,IF(Inventory!$J$10:$J$1000=wicr,IF(Inventory!$P$10:$P$1000=L$9,1))))))+COUNT(IF(Inventory!$B$10:$B$1000=$B255,IF(Inventory!$C$10:$C$1000=$C255,IF(Inventory!$D$10:$D$1000=$D255,IF(Inventory!$J$10:$J$1000=wifr,IF(Inventory!$P$10:$P$1000=L$9,1)))))))</f>
        <v/>
      </c>
      <c r="M255" s="121" t="str">
        <f t="array" ref="M255">IF($D255="","",COUNT(IF(Inventory!$B$10:$B$1000=$B255,IF(Inventory!$C$10:$C$1000=$C255,IF(Inventory!$D$10:$D$1000=$D255,IF(Inventory!$J$10:$J$1000=wicr,IF(Inventory!$P$10:$P$1000=M$9,1))))))+COUNT(IF(Inventory!$B$10:$B$1000=$B255,IF(Inventory!$C$10:$C$1000=$C255,IF(Inventory!$D$10:$D$1000=$D255,IF(Inventory!$J$10:$J$1000=wifr,IF(Inventory!$P$10:$P$1000=M$9,1)))))))</f>
        <v/>
      </c>
      <c r="N255" s="121" t="str">
        <f t="array" ref="N255">IF($D255="","",COUNT(IF(Inventory!$B$10:$B$1000=$B255,IF(Inventory!$C$10:$C$1000=$C255,IF(Inventory!$D$10:$D$1000=$D255,IF(Inventory!$J$10:$J$1000=wicr,IF(Inventory!$P$10:$P$1000=N$9,1))))))+COUNT(IF(Inventory!$B$10:$B$1000=$B255,IF(Inventory!$C$10:$C$1000=$C255,IF(Inventory!$D$10:$D$1000=$D255,IF(Inventory!$J$10:$J$1000=wifr,IF(Inventory!$P$10:$P$1000=N$9,1)))))))</f>
        <v/>
      </c>
      <c r="O255" s="121" t="str">
        <f t="array" ref="O255">IF($D255="","",COUNT(IF(Inventory!$B$10:$B$1000=$B255,IF(Inventory!$C$10:$C$1000=$C255,IF(Inventory!$D$10:$D$1000=$D255,IF(Inventory!$J$10:$J$1000=wicr,IF(Inventory!$P$10:$P$1000=O$9,1))))))+COUNT(IF(Inventory!$B$10:$B$1000=$B255,IF(Inventory!$C$10:$C$1000=$C255,IF(Inventory!$D$10:$D$1000=$D255,IF(Inventory!$J$10:$J$1000=wifr,IF(Inventory!$P$10:$P$1000=O$9,1)))))))</f>
        <v/>
      </c>
      <c r="P255" s="121" t="str">
        <f t="array" ref="P255">IF($D255="","",COUNT(IF(Inventory!$B$10:$B$1000=$B255,IF(Inventory!$C$10:$C$1000=$C255,IF(Inventory!$D$10:$D$1000=$D255,IF(Inventory!$J$10:$J$1000=wicr,IF(Inventory!$P$10:$P$1000=P$9,1))))))+COUNT(IF(Inventory!$B$10:$B$1000=$B255,IF(Inventory!$C$10:$C$1000=$C255,IF(Inventory!$D$10:$D$1000=$D255,IF(Inventory!$J$10:$J$1000=wifr,IF(Inventory!$P$10:$P$1000=P$9,1)))))))</f>
        <v/>
      </c>
      <c r="Q255" s="122" t="str">
        <f t="shared" si="41"/>
        <v/>
      </c>
      <c r="R255" s="121" t="str">
        <f t="array" ref="R255">IF($D255="","",COUNT(IF(Inventory!$B$10:$B$1000=$B255,IF(Inventory!$C$10:$C$1000=$C255,IF(Inventory!$D$10:$D$1000=$D255,IF(Inventory!$J$10:$J$1000=frig,1))))))</f>
        <v/>
      </c>
      <c r="S255" s="121" t="str">
        <f t="array" ref="S255">IF($D255="","",COUNT(IF(Inventory!$B$10:$B$1000=$B255,IF(Inventory!$C$10:$C$1000=$C255,IF(Inventory!$D$10:$D$1000=$D255,IF(Inventory!$J$10:$J$1000=frig,IF(Inventory!$P$10:$P$1000=S$9,1)))))))</f>
        <v/>
      </c>
      <c r="T255" s="121" t="str">
        <f t="array" ref="T255">IF($D255="","",COUNT(IF(Inventory!$B$10:$B$1000=$B255,IF(Inventory!$C$10:$C$1000=$C255,IF(Inventory!$D$10:$D$1000=$D255,IF(Inventory!$J$10:$J$1000=frig,IF(Inventory!$P$10:$P$1000=T$9,1)))))))</f>
        <v/>
      </c>
      <c r="U255" s="121" t="str">
        <f t="array" ref="U255">IF($D255="","",COUNT(IF(Inventory!$B$10:$B$1000=$B255,IF(Inventory!$C$10:$C$1000=$C255,IF(Inventory!$D$10:$D$1000=$D255,IF(Inventory!$J$10:$J$1000=frig,IF(Inventory!$P$10:$P$1000=U$9,1)))))))</f>
        <v/>
      </c>
      <c r="V255" s="121" t="str">
        <f t="array" ref="V255">IF($D255="","",COUNT(IF(Inventory!$B$10:$B$1000=$B255,IF(Inventory!$C$10:$C$1000=$C255,IF(Inventory!$D$10:$D$1000=$D255,IF(Inventory!$J$10:$J$1000=frig,IF(Inventory!$P$10:$P$1000=V$9,1)))))))</f>
        <v/>
      </c>
      <c r="W255" s="121" t="str">
        <f t="array" ref="W255">IF($D255="","",COUNT(IF(Inventory!$B$10:$B$1000=$B255,IF(Inventory!$C$10:$C$1000=$C255,IF(Inventory!$D$10:$D$1000=$D255,IF(Inventory!$J$10:$J$1000=frig,IF(Inventory!$P$10:$P$1000=W$9,1)))))))</f>
        <v/>
      </c>
      <c r="X255" s="122" t="str">
        <f t="shared" si="42"/>
        <v/>
      </c>
      <c r="Y255" s="121" t="str">
        <f t="array" ref="Y255">IF($D255="","",COUNT(IF(Inventory!$B$10:$B$1000=$B255,IF(Inventory!$C$10:$C$1000=$C255,IF(Inventory!$D$10:$D$1000=$D255,IF(Inventory!$J$10:$J$1000=freez,1))))))</f>
        <v/>
      </c>
      <c r="Z255" s="121" t="str">
        <f t="array" ref="Z255">IF($D255="","",COUNT(IF(Inventory!$B$10:$B$1000=$B255,IF(Inventory!$C$10:$C$1000=$C255,IF(Inventory!$D$10:$D$1000=$D255,IF(Inventory!$J$10:$J$1000=freez,IF(Inventory!$P$10:$P$1000=Z$9,1)))))))</f>
        <v/>
      </c>
      <c r="AA255" s="121" t="str">
        <f t="array" ref="AA255">IF($D255="","",COUNT(IF(Inventory!$B$10:$B$1000=$B255,IF(Inventory!$C$10:$C$1000=$C255,IF(Inventory!$D$10:$D$1000=$D255,IF(Inventory!$J$10:$J$1000=freez,IF(Inventory!$P$10:$P$1000=AA$9,1)))))))</f>
        <v/>
      </c>
      <c r="AB255" s="121" t="str">
        <f t="array" ref="AB255">IF($D255="","",COUNT(IF(Inventory!$B$10:$B$1000=$B255,IF(Inventory!$C$10:$C$1000=$C255,IF(Inventory!$D$10:$D$1000=$D255,IF(Inventory!$J$10:$J$1000=freez,IF(Inventory!$P$10:$P$1000=AB$9,1)))))))</f>
        <v/>
      </c>
      <c r="AC255" s="121" t="str">
        <f t="array" ref="AC255">IF($D255="","",COUNT(IF(Inventory!$B$10:$B$1000=$B255,IF(Inventory!$C$10:$C$1000=$C255,IF(Inventory!$D$10:$D$1000=$D255,IF(Inventory!$J$10:$J$1000=freez,IF(Inventory!$P$10:$P$1000=AC$9,1)))))))</f>
        <v/>
      </c>
      <c r="AD255" s="121" t="str">
        <f t="array" ref="AD255">IF($D255="","",COUNT(IF(Inventory!$B$10:$B$1000=$B255,IF(Inventory!$C$10:$C$1000=$C255,IF(Inventory!$D$10:$D$1000=$D255,IF(Inventory!$J$10:$J$1000=freez,IF(Inventory!$P$10:$P$1000=AD$9,1)))))))</f>
        <v/>
      </c>
      <c r="AE255" s="122" t="str">
        <f t="shared" si="43"/>
        <v/>
      </c>
      <c r="AF255" s="121" t="str">
        <f t="array" ref="AF255">IF($D255="","",SUM(IF(Inventory!$B$10:$B$1000=$B255,IF(Inventory!$C$10:$C$1000=$C255,IF(Inventory!$D$10:$D$1000=$D255,IF(Inventory!$J$10:$J$1000=frig,Inventory!$AC$10:$AC$1000)))))+SUM(IF(Inventory!$B$10:$B$1000=$B255,IF(Inventory!$C$10:$C$1000=$C255,IF(Inventory!$D$10:$D$1000=$D255,IF(Inventory!$J$10:$J$1000=wicr,Inventory!$AC$10:$AC$1000))))))</f>
        <v/>
      </c>
      <c r="AG255" s="121" t="str">
        <f t="array" ref="AG255">IF($D255="","",SUM(IF(Inventory!$B$10:$B$1000=$B255,IF(Inventory!$C$10:$C$1000=$C255,IF(Inventory!$D$10:$D$1000=$D255,IF(Inventory!$J$10:$J$1000=frig,IF(Inventory!$P$10:$P$1000=AG$9,Inventory!$AC$10:$AC$1000))))))+SUM(IF(Inventory!$B$10:$B$1000=$B255,IF(Inventory!$C$10:$C$1000=$C255,IF(Inventory!$D$10:$D$1000=$D255,IF(Inventory!$J$10:$J$1000=wicr,IF(Inventory!$P$10:$P$1000=AG$9,Inventory!$AC$10:$AC$1000)))))))</f>
        <v/>
      </c>
      <c r="AH255" s="121" t="str">
        <f t="array" ref="AH255">IF($D255="","",SUM(IF(Inventory!$B$10:$B$1000=$B255,IF(Inventory!$C$10:$C$1000=$C255,IF(Inventory!$D$10:$D$1000=$D255,IF(Inventory!$J$10:$J$1000=frig,IF(Inventory!$P$10:$P$1000=AH$9,Inventory!$AC$10:$AC$1000))))))+SUM(IF(Inventory!$B$10:$B$1000=$B255,IF(Inventory!$C$10:$C$1000=$C255,IF(Inventory!$D$10:$D$1000=$D255,IF(Inventory!$J$10:$J$1000=wicr,IF(Inventory!$P$10:$P$1000=AH$9,Inventory!$AC$10:$AC$1000)))))))</f>
        <v/>
      </c>
      <c r="AI255" s="121" t="str">
        <f t="array" ref="AI255">IF($D255="","",SUM(IF(Inventory!$B$10:$B$1000=$B255,IF(Inventory!$C$10:$C$1000=$C255,IF(Inventory!$D$10:$D$1000=$D255,IF(Inventory!$J$10:$J$1000=frig,IF(Inventory!$P$10:$P$1000=AI$9,Inventory!$AC$10:$AC$1000))))))+SUM(IF(Inventory!$B$10:$B$1000=$B255,IF(Inventory!$C$10:$C$1000=$C255,IF(Inventory!$D$10:$D$1000=$D255,IF(Inventory!$J$10:$J$1000=wicr,IF(Inventory!$P$10:$P$1000=AI$9,Inventory!$AC$10:$AC$1000)))))))</f>
        <v/>
      </c>
      <c r="AJ255" s="121" t="str">
        <f t="array" ref="AJ255">IF($D255="","",SUM(IF(Inventory!$B$10:$B$1000=$B255,IF(Inventory!$C$10:$C$1000=$C255,IF(Inventory!$D$10:$D$1000=$D255,IF(Inventory!$J$10:$J$1000=frig,IF(Inventory!$P$10:$P$1000=AJ$9,Inventory!$AC$10:$AC$1000))))))+SUM(IF(Inventory!$B$10:$B$1000=$B255,IF(Inventory!$C$10:$C$1000=$C255,IF(Inventory!$D$10:$D$1000=$D255,IF(Inventory!$J$10:$J$1000=wicr,IF(Inventory!$P$10:$P$1000=AJ$9,Inventory!$AC$10:$AC$1000)))))))</f>
        <v/>
      </c>
      <c r="AK255" s="121" t="str">
        <f t="array" ref="AK255">IF($D255="","",SUM(IF(Inventory!$B$10:$B$1000=$B255,IF(Inventory!$C$10:$C$1000=$C255,IF(Inventory!$D$10:$D$1000=$D255,IF(Inventory!$J$10:$J$1000=frig,IF(Inventory!$P$10:$P$1000=AK$9,Inventory!$AC$10:$AC$1000))))))+SUM(IF(Inventory!$B$10:$B$1000=$B255,IF(Inventory!$C$10:$C$1000=$C255,IF(Inventory!$D$10:$D$1000=$D255,IF(Inventory!$J$10:$J$1000=wicr,IF(Inventory!$P$10:$P$1000=AK$9,Inventory!$AC$10:$AC$1000)))))))</f>
        <v/>
      </c>
      <c r="AL255" s="123" t="str">
        <f t="shared" si="44"/>
        <v/>
      </c>
      <c r="AM255" s="121" t="str">
        <f t="array" ref="AM255">IF($D255="","",SUM(IF(Inventory!$B$10:$B$1000=$B255,IF(Inventory!$C$10:$C$1000=$C255,IF(Inventory!$D$10:$D$1000=$D255,IF(Inventory!$J$10:$J$1000=freez,Inventory!$AD$10:$AD$1000)))))+SUM(IF(Inventory!$B$10:$B$1000=$B255,IF(Inventory!$C$10:$C$1000=$C255,IF(Inventory!$D$10:$D$1000=$D255,IF(Inventory!$J$10:$J$1000=wifr,Inventory!$AD$10:$AD$1000))))))</f>
        <v/>
      </c>
      <c r="AN255" s="121" t="str">
        <f t="array" ref="AN255">IF($D255="","",SUM(IF(Inventory!$B$10:$B$1000=$B255,IF(Inventory!$C$10:$C$1000=$C255,IF(Inventory!$D$10:$D$1000=$D255,IF(Inventory!$J$10:$J$1000=freez,IF(Inventory!$P$10:$P$1000=AN$9,Inventory!$AD$10:$AD$1000))))))+SUM(IF(Inventory!$B$10:$B$1000=$B255,IF(Inventory!$C$10:$C$1000=$C255,IF(Inventory!$D$10:$D$1000=$D255,IF(Inventory!$J$10:$J$1000=wifr,IF(Inventory!$P$10:$P$1000=AN$9,Inventory!$AD$10:$AD$1000)))))))</f>
        <v/>
      </c>
      <c r="AO255" s="121" t="str">
        <f t="array" ref="AO255">IF($D255="","",SUM(IF(Inventory!$B$10:$B$1000=$B255,IF(Inventory!$C$10:$C$1000=$C255,IF(Inventory!$D$10:$D$1000=$D255,IF(Inventory!$J$10:$J$1000=freez,IF(Inventory!$P$10:$P$1000=AO$9,Inventory!$AD$10:$AD$1000))))))+SUM(IF(Inventory!$B$10:$B$1000=$B255,IF(Inventory!$C$10:$C$1000=$C255,IF(Inventory!$D$10:$D$1000=$D255,IF(Inventory!$J$10:$J$1000=wifr,IF(Inventory!$P$10:$P$1000=AO$9,Inventory!$AD$10:$AD$1000)))))))</f>
        <v/>
      </c>
      <c r="AP255" s="121" t="str">
        <f t="array" ref="AP255">IF($D255="","",SUM(IF(Inventory!$B$10:$B$1000=$B255,IF(Inventory!$C$10:$C$1000=$C255,IF(Inventory!$D$10:$D$1000=$D255,IF(Inventory!$J$10:$J$1000=freez,IF(Inventory!$P$10:$P$1000=AP$9,Inventory!$AD$10:$AD$1000))))))+SUM(IF(Inventory!$B$10:$B$1000=$B255,IF(Inventory!$C$10:$C$1000=$C255,IF(Inventory!$D$10:$D$1000=$D255,IF(Inventory!$J$10:$J$1000=wifr,IF(Inventory!$P$10:$P$1000=AP$9,Inventory!$AD$10:$AD$1000)))))))</f>
        <v/>
      </c>
      <c r="AQ255" s="121" t="str">
        <f t="array" ref="AQ255">IF($D255="","",SUM(IF(Inventory!$B$10:$B$1000=$B255,IF(Inventory!$C$10:$C$1000=$C255,IF(Inventory!$D$10:$D$1000=$D255,IF(Inventory!$J$10:$J$1000=freez,IF(Inventory!$P$10:$P$1000=AQ$9,Inventory!$AD$10:$AD$1000))))))+SUM(IF(Inventory!$B$10:$B$1000=$B255,IF(Inventory!$C$10:$C$1000=$C255,IF(Inventory!$D$10:$D$1000=$D255,IF(Inventory!$J$10:$J$1000=wifr,IF(Inventory!$P$10:$P$1000=AQ$9,Inventory!$AD$10:$AD$1000)))))))</f>
        <v/>
      </c>
      <c r="AR255" s="121" t="str">
        <f t="array" ref="AR255">IF($D255="","",SUM(IF(Inventory!$B$10:$B$1000=$B255,IF(Inventory!$C$10:$C$1000=$C255,IF(Inventory!$D$10:$D$1000=$D255,IF(Inventory!$J$10:$J$1000=freez,IF(Inventory!$P$10:$P$1000=AR$9,Inventory!$AD$10:$AD$1000))))))+SUM(IF(Inventory!$B$10:$B$1000=$B255,IF(Inventory!$C$10:$C$1000=$C255,IF(Inventory!$D$10:$D$1000=$D255,IF(Inventory!$J$10:$J$1000=wifr,IF(Inventory!$P$10:$P$1000=AR$9,Inventory!$AD$10:$AD$1000)))))))</f>
        <v/>
      </c>
      <c r="AS255" s="124" t="str">
        <f t="shared" si="45"/>
        <v/>
      </c>
      <c r="AU255" s="352"/>
      <c r="AV255" s="352"/>
      <c r="AX255" s="125">
        <f>IF($C255="",0,Prog!$H253*AX$6*($AU255+$AV255)/12000)</f>
        <v>0</v>
      </c>
      <c r="AY255" s="125">
        <f>IF($C255="",0,Prog!$H253*AY$6*($AU255+$AV255)/12000)</f>
        <v>0</v>
      </c>
      <c r="AZ255" s="121"/>
    </row>
    <row r="256" spans="1:52" ht="16.5" x14ac:dyDescent="0.3">
      <c r="A256" s="279" t="str">
        <f>IF(Prog!B254="","",Prog!B254)</f>
        <v/>
      </c>
      <c r="B256" s="279" t="str">
        <f>IF(Prog!C254="","",Prog!C254)</f>
        <v/>
      </c>
      <c r="C256" s="279" t="str">
        <f>IF(Prog!D254="","",Prog!D254)</f>
        <v/>
      </c>
      <c r="D256" s="120"/>
      <c r="E256" s="121" t="str">
        <f t="array" ref="E256">IF($D256="","",COUNT(IF(Inventory!$B$10:$B$1000=$B256,IF(Inventory!$C$10:$C$1000=$C256,IF(Inventory!$D$10:$D$1000=$D256,IF(Inventory!$P$10:$P$1000=E$9,1))))))</f>
        <v/>
      </c>
      <c r="F256" s="121" t="str">
        <f t="array" ref="F256">IF($D256="","",COUNT(IF(Inventory!$B$10:$B$1000=$B256,IF(Inventory!$C$10:$C$1000=$C256,IF(Inventory!$D$10:$D$1000=$D256,IF(Inventory!$P$10:$P$1000=F$9,1))))))</f>
        <v/>
      </c>
      <c r="G256" s="121" t="str">
        <f t="array" ref="G256">IF($D256="","",COUNT(IF(Inventory!$B$10:$B$1000=$B256,IF(Inventory!$C$10:$C$1000=$C256,IF(Inventory!$D$10:$D$1000=$D256,IF(Inventory!$P$10:$P$1000=G$9,1))))))</f>
        <v/>
      </c>
      <c r="H256" s="121" t="str">
        <f t="array" ref="H256">IF($D256="","",COUNT(IF(Inventory!$B$10:$B$1000=$B256,IF(Inventory!$C$10:$C$1000=$C256,IF(Inventory!$D$10:$D$1000=$D256,IF(Inventory!$P$10:$P$1000=H$9,1))))))</f>
        <v/>
      </c>
      <c r="I256" s="121" t="str">
        <f t="array" ref="I256">IF($D256="","",COUNT(IF(Inventory!$B$10:$B$1000=$B256,IF(Inventory!$C$10:$C$1000=$C256,IF(Inventory!$D$10:$D$1000=$D256,IF(Inventory!$P$10:$P$1000=I$9,1))))))</f>
        <v/>
      </c>
      <c r="J256" s="121">
        <f t="shared" si="40"/>
        <v>0</v>
      </c>
      <c r="K256" s="121" t="str">
        <f t="array" ref="K256">IF($D256="","",COUNT(IF(Inventory!$B$10:$B$1000=$B256,IF(Inventory!$C$10:$C$1000=$C256,IF(Inventory!$D$10:$D$1000=$D256,IF(Inventory!$J$10:$J$1000=wicr,1)))))+COUNT(IF(Inventory!$B$10:$B$1000=$B256,IF(Inventory!$C$10:$C$1000=$C256,IF(Inventory!$D$10:$D$1000=$D256,IF(Inventory!$J$10:$J$1000=wifr,1))))))</f>
        <v/>
      </c>
      <c r="L256" s="121" t="str">
        <f t="array" ref="L256">IF($D256="","",COUNT(IF(Inventory!$B$10:$B$1000=$B256,IF(Inventory!$C$10:$C$1000=$C256,IF(Inventory!$D$10:$D$1000=$D256,IF(Inventory!$J$10:$J$1000=wicr,IF(Inventory!$P$10:$P$1000=L$9,1))))))+COUNT(IF(Inventory!$B$10:$B$1000=$B256,IF(Inventory!$C$10:$C$1000=$C256,IF(Inventory!$D$10:$D$1000=$D256,IF(Inventory!$J$10:$J$1000=wifr,IF(Inventory!$P$10:$P$1000=L$9,1)))))))</f>
        <v/>
      </c>
      <c r="M256" s="121" t="str">
        <f t="array" ref="M256">IF($D256="","",COUNT(IF(Inventory!$B$10:$B$1000=$B256,IF(Inventory!$C$10:$C$1000=$C256,IF(Inventory!$D$10:$D$1000=$D256,IF(Inventory!$J$10:$J$1000=wicr,IF(Inventory!$P$10:$P$1000=M$9,1))))))+COUNT(IF(Inventory!$B$10:$B$1000=$B256,IF(Inventory!$C$10:$C$1000=$C256,IF(Inventory!$D$10:$D$1000=$D256,IF(Inventory!$J$10:$J$1000=wifr,IF(Inventory!$P$10:$P$1000=M$9,1)))))))</f>
        <v/>
      </c>
      <c r="N256" s="121" t="str">
        <f t="array" ref="N256">IF($D256="","",COUNT(IF(Inventory!$B$10:$B$1000=$B256,IF(Inventory!$C$10:$C$1000=$C256,IF(Inventory!$D$10:$D$1000=$D256,IF(Inventory!$J$10:$J$1000=wicr,IF(Inventory!$P$10:$P$1000=N$9,1))))))+COUNT(IF(Inventory!$B$10:$B$1000=$B256,IF(Inventory!$C$10:$C$1000=$C256,IF(Inventory!$D$10:$D$1000=$D256,IF(Inventory!$J$10:$J$1000=wifr,IF(Inventory!$P$10:$P$1000=N$9,1)))))))</f>
        <v/>
      </c>
      <c r="O256" s="121" t="str">
        <f t="array" ref="O256">IF($D256="","",COUNT(IF(Inventory!$B$10:$B$1000=$B256,IF(Inventory!$C$10:$C$1000=$C256,IF(Inventory!$D$10:$D$1000=$D256,IF(Inventory!$J$10:$J$1000=wicr,IF(Inventory!$P$10:$P$1000=O$9,1))))))+COUNT(IF(Inventory!$B$10:$B$1000=$B256,IF(Inventory!$C$10:$C$1000=$C256,IF(Inventory!$D$10:$D$1000=$D256,IF(Inventory!$J$10:$J$1000=wifr,IF(Inventory!$P$10:$P$1000=O$9,1)))))))</f>
        <v/>
      </c>
      <c r="P256" s="121" t="str">
        <f t="array" ref="P256">IF($D256="","",COUNT(IF(Inventory!$B$10:$B$1000=$B256,IF(Inventory!$C$10:$C$1000=$C256,IF(Inventory!$D$10:$D$1000=$D256,IF(Inventory!$J$10:$J$1000=wicr,IF(Inventory!$P$10:$P$1000=P$9,1))))))+COUNT(IF(Inventory!$B$10:$B$1000=$B256,IF(Inventory!$C$10:$C$1000=$C256,IF(Inventory!$D$10:$D$1000=$D256,IF(Inventory!$J$10:$J$1000=wifr,IF(Inventory!$P$10:$P$1000=P$9,1)))))))</f>
        <v/>
      </c>
      <c r="Q256" s="122" t="str">
        <f t="shared" si="41"/>
        <v/>
      </c>
      <c r="R256" s="121" t="str">
        <f t="array" ref="R256">IF($D256="","",COUNT(IF(Inventory!$B$10:$B$1000=$B256,IF(Inventory!$C$10:$C$1000=$C256,IF(Inventory!$D$10:$D$1000=$D256,IF(Inventory!$J$10:$J$1000=frig,1))))))</f>
        <v/>
      </c>
      <c r="S256" s="121" t="str">
        <f t="array" ref="S256">IF($D256="","",COUNT(IF(Inventory!$B$10:$B$1000=$B256,IF(Inventory!$C$10:$C$1000=$C256,IF(Inventory!$D$10:$D$1000=$D256,IF(Inventory!$J$10:$J$1000=frig,IF(Inventory!$P$10:$P$1000=S$9,1)))))))</f>
        <v/>
      </c>
      <c r="T256" s="121" t="str">
        <f t="array" ref="T256">IF($D256="","",COUNT(IF(Inventory!$B$10:$B$1000=$B256,IF(Inventory!$C$10:$C$1000=$C256,IF(Inventory!$D$10:$D$1000=$D256,IF(Inventory!$J$10:$J$1000=frig,IF(Inventory!$P$10:$P$1000=T$9,1)))))))</f>
        <v/>
      </c>
      <c r="U256" s="121" t="str">
        <f t="array" ref="U256">IF($D256="","",COUNT(IF(Inventory!$B$10:$B$1000=$B256,IF(Inventory!$C$10:$C$1000=$C256,IF(Inventory!$D$10:$D$1000=$D256,IF(Inventory!$J$10:$J$1000=frig,IF(Inventory!$P$10:$P$1000=U$9,1)))))))</f>
        <v/>
      </c>
      <c r="V256" s="121" t="str">
        <f t="array" ref="V256">IF($D256="","",COUNT(IF(Inventory!$B$10:$B$1000=$B256,IF(Inventory!$C$10:$C$1000=$C256,IF(Inventory!$D$10:$D$1000=$D256,IF(Inventory!$J$10:$J$1000=frig,IF(Inventory!$P$10:$P$1000=V$9,1)))))))</f>
        <v/>
      </c>
      <c r="W256" s="121" t="str">
        <f t="array" ref="W256">IF($D256="","",COUNT(IF(Inventory!$B$10:$B$1000=$B256,IF(Inventory!$C$10:$C$1000=$C256,IF(Inventory!$D$10:$D$1000=$D256,IF(Inventory!$J$10:$J$1000=frig,IF(Inventory!$P$10:$P$1000=W$9,1)))))))</f>
        <v/>
      </c>
      <c r="X256" s="122" t="str">
        <f t="shared" si="42"/>
        <v/>
      </c>
      <c r="Y256" s="121" t="str">
        <f t="array" ref="Y256">IF($D256="","",COUNT(IF(Inventory!$B$10:$B$1000=$B256,IF(Inventory!$C$10:$C$1000=$C256,IF(Inventory!$D$10:$D$1000=$D256,IF(Inventory!$J$10:$J$1000=freez,1))))))</f>
        <v/>
      </c>
      <c r="Z256" s="121" t="str">
        <f t="array" ref="Z256">IF($D256="","",COUNT(IF(Inventory!$B$10:$B$1000=$B256,IF(Inventory!$C$10:$C$1000=$C256,IF(Inventory!$D$10:$D$1000=$D256,IF(Inventory!$J$10:$J$1000=freez,IF(Inventory!$P$10:$P$1000=Z$9,1)))))))</f>
        <v/>
      </c>
      <c r="AA256" s="121" t="str">
        <f t="array" ref="AA256">IF($D256="","",COUNT(IF(Inventory!$B$10:$B$1000=$B256,IF(Inventory!$C$10:$C$1000=$C256,IF(Inventory!$D$10:$D$1000=$D256,IF(Inventory!$J$10:$J$1000=freez,IF(Inventory!$P$10:$P$1000=AA$9,1)))))))</f>
        <v/>
      </c>
      <c r="AB256" s="121" t="str">
        <f t="array" ref="AB256">IF($D256="","",COUNT(IF(Inventory!$B$10:$B$1000=$B256,IF(Inventory!$C$10:$C$1000=$C256,IF(Inventory!$D$10:$D$1000=$D256,IF(Inventory!$J$10:$J$1000=freez,IF(Inventory!$P$10:$P$1000=AB$9,1)))))))</f>
        <v/>
      </c>
      <c r="AC256" s="121" t="str">
        <f t="array" ref="AC256">IF($D256="","",COUNT(IF(Inventory!$B$10:$B$1000=$B256,IF(Inventory!$C$10:$C$1000=$C256,IF(Inventory!$D$10:$D$1000=$D256,IF(Inventory!$J$10:$J$1000=freez,IF(Inventory!$P$10:$P$1000=AC$9,1)))))))</f>
        <v/>
      </c>
      <c r="AD256" s="121" t="str">
        <f t="array" ref="AD256">IF($D256="","",COUNT(IF(Inventory!$B$10:$B$1000=$B256,IF(Inventory!$C$10:$C$1000=$C256,IF(Inventory!$D$10:$D$1000=$D256,IF(Inventory!$J$10:$J$1000=freez,IF(Inventory!$P$10:$P$1000=AD$9,1)))))))</f>
        <v/>
      </c>
      <c r="AE256" s="122" t="str">
        <f t="shared" si="43"/>
        <v/>
      </c>
      <c r="AF256" s="121" t="str">
        <f t="array" ref="AF256">IF($D256="","",SUM(IF(Inventory!$B$10:$B$1000=$B256,IF(Inventory!$C$10:$C$1000=$C256,IF(Inventory!$D$10:$D$1000=$D256,IF(Inventory!$J$10:$J$1000=frig,Inventory!$AC$10:$AC$1000)))))+SUM(IF(Inventory!$B$10:$B$1000=$B256,IF(Inventory!$C$10:$C$1000=$C256,IF(Inventory!$D$10:$D$1000=$D256,IF(Inventory!$J$10:$J$1000=wicr,Inventory!$AC$10:$AC$1000))))))</f>
        <v/>
      </c>
      <c r="AG256" s="121" t="str">
        <f t="array" ref="AG256">IF($D256="","",SUM(IF(Inventory!$B$10:$B$1000=$B256,IF(Inventory!$C$10:$C$1000=$C256,IF(Inventory!$D$10:$D$1000=$D256,IF(Inventory!$J$10:$J$1000=frig,IF(Inventory!$P$10:$P$1000=AG$9,Inventory!$AC$10:$AC$1000))))))+SUM(IF(Inventory!$B$10:$B$1000=$B256,IF(Inventory!$C$10:$C$1000=$C256,IF(Inventory!$D$10:$D$1000=$D256,IF(Inventory!$J$10:$J$1000=wicr,IF(Inventory!$P$10:$P$1000=AG$9,Inventory!$AC$10:$AC$1000)))))))</f>
        <v/>
      </c>
      <c r="AH256" s="121" t="str">
        <f t="array" ref="AH256">IF($D256="","",SUM(IF(Inventory!$B$10:$B$1000=$B256,IF(Inventory!$C$10:$C$1000=$C256,IF(Inventory!$D$10:$D$1000=$D256,IF(Inventory!$J$10:$J$1000=frig,IF(Inventory!$P$10:$P$1000=AH$9,Inventory!$AC$10:$AC$1000))))))+SUM(IF(Inventory!$B$10:$B$1000=$B256,IF(Inventory!$C$10:$C$1000=$C256,IF(Inventory!$D$10:$D$1000=$D256,IF(Inventory!$J$10:$J$1000=wicr,IF(Inventory!$P$10:$P$1000=AH$9,Inventory!$AC$10:$AC$1000)))))))</f>
        <v/>
      </c>
      <c r="AI256" s="121" t="str">
        <f t="array" ref="AI256">IF($D256="","",SUM(IF(Inventory!$B$10:$B$1000=$B256,IF(Inventory!$C$10:$C$1000=$C256,IF(Inventory!$D$10:$D$1000=$D256,IF(Inventory!$J$10:$J$1000=frig,IF(Inventory!$P$10:$P$1000=AI$9,Inventory!$AC$10:$AC$1000))))))+SUM(IF(Inventory!$B$10:$B$1000=$B256,IF(Inventory!$C$10:$C$1000=$C256,IF(Inventory!$D$10:$D$1000=$D256,IF(Inventory!$J$10:$J$1000=wicr,IF(Inventory!$P$10:$P$1000=AI$9,Inventory!$AC$10:$AC$1000)))))))</f>
        <v/>
      </c>
      <c r="AJ256" s="121" t="str">
        <f t="array" ref="AJ256">IF($D256="","",SUM(IF(Inventory!$B$10:$B$1000=$B256,IF(Inventory!$C$10:$C$1000=$C256,IF(Inventory!$D$10:$D$1000=$D256,IF(Inventory!$J$10:$J$1000=frig,IF(Inventory!$P$10:$P$1000=AJ$9,Inventory!$AC$10:$AC$1000))))))+SUM(IF(Inventory!$B$10:$B$1000=$B256,IF(Inventory!$C$10:$C$1000=$C256,IF(Inventory!$D$10:$D$1000=$D256,IF(Inventory!$J$10:$J$1000=wicr,IF(Inventory!$P$10:$P$1000=AJ$9,Inventory!$AC$10:$AC$1000)))))))</f>
        <v/>
      </c>
      <c r="AK256" s="121" t="str">
        <f t="array" ref="AK256">IF($D256="","",SUM(IF(Inventory!$B$10:$B$1000=$B256,IF(Inventory!$C$10:$C$1000=$C256,IF(Inventory!$D$10:$D$1000=$D256,IF(Inventory!$J$10:$J$1000=frig,IF(Inventory!$P$10:$P$1000=AK$9,Inventory!$AC$10:$AC$1000))))))+SUM(IF(Inventory!$B$10:$B$1000=$B256,IF(Inventory!$C$10:$C$1000=$C256,IF(Inventory!$D$10:$D$1000=$D256,IF(Inventory!$J$10:$J$1000=wicr,IF(Inventory!$P$10:$P$1000=AK$9,Inventory!$AC$10:$AC$1000)))))))</f>
        <v/>
      </c>
      <c r="AL256" s="123" t="str">
        <f t="shared" si="44"/>
        <v/>
      </c>
      <c r="AM256" s="121" t="str">
        <f t="array" ref="AM256">IF($D256="","",SUM(IF(Inventory!$B$10:$B$1000=$B256,IF(Inventory!$C$10:$C$1000=$C256,IF(Inventory!$D$10:$D$1000=$D256,IF(Inventory!$J$10:$J$1000=freez,Inventory!$AD$10:$AD$1000)))))+SUM(IF(Inventory!$B$10:$B$1000=$B256,IF(Inventory!$C$10:$C$1000=$C256,IF(Inventory!$D$10:$D$1000=$D256,IF(Inventory!$J$10:$J$1000=wifr,Inventory!$AD$10:$AD$1000))))))</f>
        <v/>
      </c>
      <c r="AN256" s="121" t="str">
        <f t="array" ref="AN256">IF($D256="","",SUM(IF(Inventory!$B$10:$B$1000=$B256,IF(Inventory!$C$10:$C$1000=$C256,IF(Inventory!$D$10:$D$1000=$D256,IF(Inventory!$J$10:$J$1000=freez,IF(Inventory!$P$10:$P$1000=AN$9,Inventory!$AD$10:$AD$1000))))))+SUM(IF(Inventory!$B$10:$B$1000=$B256,IF(Inventory!$C$10:$C$1000=$C256,IF(Inventory!$D$10:$D$1000=$D256,IF(Inventory!$J$10:$J$1000=wifr,IF(Inventory!$P$10:$P$1000=AN$9,Inventory!$AD$10:$AD$1000)))))))</f>
        <v/>
      </c>
      <c r="AO256" s="121" t="str">
        <f t="array" ref="AO256">IF($D256="","",SUM(IF(Inventory!$B$10:$B$1000=$B256,IF(Inventory!$C$10:$C$1000=$C256,IF(Inventory!$D$10:$D$1000=$D256,IF(Inventory!$J$10:$J$1000=freez,IF(Inventory!$P$10:$P$1000=AO$9,Inventory!$AD$10:$AD$1000))))))+SUM(IF(Inventory!$B$10:$B$1000=$B256,IF(Inventory!$C$10:$C$1000=$C256,IF(Inventory!$D$10:$D$1000=$D256,IF(Inventory!$J$10:$J$1000=wifr,IF(Inventory!$P$10:$P$1000=AO$9,Inventory!$AD$10:$AD$1000)))))))</f>
        <v/>
      </c>
      <c r="AP256" s="121" t="str">
        <f t="array" ref="AP256">IF($D256="","",SUM(IF(Inventory!$B$10:$B$1000=$B256,IF(Inventory!$C$10:$C$1000=$C256,IF(Inventory!$D$10:$D$1000=$D256,IF(Inventory!$J$10:$J$1000=freez,IF(Inventory!$P$10:$P$1000=AP$9,Inventory!$AD$10:$AD$1000))))))+SUM(IF(Inventory!$B$10:$B$1000=$B256,IF(Inventory!$C$10:$C$1000=$C256,IF(Inventory!$D$10:$D$1000=$D256,IF(Inventory!$J$10:$J$1000=wifr,IF(Inventory!$P$10:$P$1000=AP$9,Inventory!$AD$10:$AD$1000)))))))</f>
        <v/>
      </c>
      <c r="AQ256" s="121" t="str">
        <f t="array" ref="AQ256">IF($D256="","",SUM(IF(Inventory!$B$10:$B$1000=$B256,IF(Inventory!$C$10:$C$1000=$C256,IF(Inventory!$D$10:$D$1000=$D256,IF(Inventory!$J$10:$J$1000=freez,IF(Inventory!$P$10:$P$1000=AQ$9,Inventory!$AD$10:$AD$1000))))))+SUM(IF(Inventory!$B$10:$B$1000=$B256,IF(Inventory!$C$10:$C$1000=$C256,IF(Inventory!$D$10:$D$1000=$D256,IF(Inventory!$J$10:$J$1000=wifr,IF(Inventory!$P$10:$P$1000=AQ$9,Inventory!$AD$10:$AD$1000)))))))</f>
        <v/>
      </c>
      <c r="AR256" s="121" t="str">
        <f t="array" ref="AR256">IF($D256="","",SUM(IF(Inventory!$B$10:$B$1000=$B256,IF(Inventory!$C$10:$C$1000=$C256,IF(Inventory!$D$10:$D$1000=$D256,IF(Inventory!$J$10:$J$1000=freez,IF(Inventory!$P$10:$P$1000=AR$9,Inventory!$AD$10:$AD$1000))))))+SUM(IF(Inventory!$B$10:$B$1000=$B256,IF(Inventory!$C$10:$C$1000=$C256,IF(Inventory!$D$10:$D$1000=$D256,IF(Inventory!$J$10:$J$1000=wifr,IF(Inventory!$P$10:$P$1000=AR$9,Inventory!$AD$10:$AD$1000)))))))</f>
        <v/>
      </c>
      <c r="AS256" s="124" t="str">
        <f t="shared" si="45"/>
        <v/>
      </c>
      <c r="AU256" s="352"/>
      <c r="AV256" s="352"/>
      <c r="AX256" s="125">
        <f>IF($C256="",0,Prog!$H254*AX$6*($AU256+$AV256)/12000)</f>
        <v>0</v>
      </c>
      <c r="AY256" s="125">
        <f>IF($C256="",0,Prog!$H254*AY$6*($AU256+$AV256)/12000)</f>
        <v>0</v>
      </c>
      <c r="AZ256" s="121"/>
    </row>
    <row r="257" spans="1:52" ht="16.5" x14ac:dyDescent="0.3">
      <c r="A257" s="279" t="str">
        <f>IF(Prog!B255="","",Prog!B255)</f>
        <v/>
      </c>
      <c r="B257" s="279" t="str">
        <f>IF(Prog!C255="","",Prog!C255)</f>
        <v/>
      </c>
      <c r="C257" s="279" t="str">
        <f>IF(Prog!D255="","",Prog!D255)</f>
        <v/>
      </c>
      <c r="D257" s="120"/>
      <c r="E257" s="121" t="str">
        <f t="array" ref="E257">IF($D257="","",COUNT(IF(Inventory!$B$10:$B$1000=$B257,IF(Inventory!$C$10:$C$1000=$C257,IF(Inventory!$D$10:$D$1000=$D257,IF(Inventory!$P$10:$P$1000=E$9,1))))))</f>
        <v/>
      </c>
      <c r="F257" s="121" t="str">
        <f t="array" ref="F257">IF($D257="","",COUNT(IF(Inventory!$B$10:$B$1000=$B257,IF(Inventory!$C$10:$C$1000=$C257,IF(Inventory!$D$10:$D$1000=$D257,IF(Inventory!$P$10:$P$1000=F$9,1))))))</f>
        <v/>
      </c>
      <c r="G257" s="121" t="str">
        <f t="array" ref="G257">IF($D257="","",COUNT(IF(Inventory!$B$10:$B$1000=$B257,IF(Inventory!$C$10:$C$1000=$C257,IF(Inventory!$D$10:$D$1000=$D257,IF(Inventory!$P$10:$P$1000=G$9,1))))))</f>
        <v/>
      </c>
      <c r="H257" s="121" t="str">
        <f t="array" ref="H257">IF($D257="","",COUNT(IF(Inventory!$B$10:$B$1000=$B257,IF(Inventory!$C$10:$C$1000=$C257,IF(Inventory!$D$10:$D$1000=$D257,IF(Inventory!$P$10:$P$1000=H$9,1))))))</f>
        <v/>
      </c>
      <c r="I257" s="121" t="str">
        <f t="array" ref="I257">IF($D257="","",COUNT(IF(Inventory!$B$10:$B$1000=$B257,IF(Inventory!$C$10:$C$1000=$C257,IF(Inventory!$D$10:$D$1000=$D257,IF(Inventory!$P$10:$P$1000=I$9,1))))))</f>
        <v/>
      </c>
      <c r="J257" s="121">
        <f t="shared" si="40"/>
        <v>0</v>
      </c>
      <c r="K257" s="121" t="str">
        <f t="array" ref="K257">IF($D257="","",COUNT(IF(Inventory!$B$10:$B$1000=$B257,IF(Inventory!$C$10:$C$1000=$C257,IF(Inventory!$D$10:$D$1000=$D257,IF(Inventory!$J$10:$J$1000=wicr,1)))))+COUNT(IF(Inventory!$B$10:$B$1000=$B257,IF(Inventory!$C$10:$C$1000=$C257,IF(Inventory!$D$10:$D$1000=$D257,IF(Inventory!$J$10:$J$1000=wifr,1))))))</f>
        <v/>
      </c>
      <c r="L257" s="121" t="str">
        <f t="array" ref="L257">IF($D257="","",COUNT(IF(Inventory!$B$10:$B$1000=$B257,IF(Inventory!$C$10:$C$1000=$C257,IF(Inventory!$D$10:$D$1000=$D257,IF(Inventory!$J$10:$J$1000=wicr,IF(Inventory!$P$10:$P$1000=L$9,1))))))+COUNT(IF(Inventory!$B$10:$B$1000=$B257,IF(Inventory!$C$10:$C$1000=$C257,IF(Inventory!$D$10:$D$1000=$D257,IF(Inventory!$J$10:$J$1000=wifr,IF(Inventory!$P$10:$P$1000=L$9,1)))))))</f>
        <v/>
      </c>
      <c r="M257" s="121" t="str">
        <f t="array" ref="M257">IF($D257="","",COUNT(IF(Inventory!$B$10:$B$1000=$B257,IF(Inventory!$C$10:$C$1000=$C257,IF(Inventory!$D$10:$D$1000=$D257,IF(Inventory!$J$10:$J$1000=wicr,IF(Inventory!$P$10:$P$1000=M$9,1))))))+COUNT(IF(Inventory!$B$10:$B$1000=$B257,IF(Inventory!$C$10:$C$1000=$C257,IF(Inventory!$D$10:$D$1000=$D257,IF(Inventory!$J$10:$J$1000=wifr,IF(Inventory!$P$10:$P$1000=M$9,1)))))))</f>
        <v/>
      </c>
      <c r="N257" s="121" t="str">
        <f t="array" ref="N257">IF($D257="","",COUNT(IF(Inventory!$B$10:$B$1000=$B257,IF(Inventory!$C$10:$C$1000=$C257,IF(Inventory!$D$10:$D$1000=$D257,IF(Inventory!$J$10:$J$1000=wicr,IF(Inventory!$P$10:$P$1000=N$9,1))))))+COUNT(IF(Inventory!$B$10:$B$1000=$B257,IF(Inventory!$C$10:$C$1000=$C257,IF(Inventory!$D$10:$D$1000=$D257,IF(Inventory!$J$10:$J$1000=wifr,IF(Inventory!$P$10:$P$1000=N$9,1)))))))</f>
        <v/>
      </c>
      <c r="O257" s="121" t="str">
        <f t="array" ref="O257">IF($D257="","",COUNT(IF(Inventory!$B$10:$B$1000=$B257,IF(Inventory!$C$10:$C$1000=$C257,IF(Inventory!$D$10:$D$1000=$D257,IF(Inventory!$J$10:$J$1000=wicr,IF(Inventory!$P$10:$P$1000=O$9,1))))))+COUNT(IF(Inventory!$B$10:$B$1000=$B257,IF(Inventory!$C$10:$C$1000=$C257,IF(Inventory!$D$10:$D$1000=$D257,IF(Inventory!$J$10:$J$1000=wifr,IF(Inventory!$P$10:$P$1000=O$9,1)))))))</f>
        <v/>
      </c>
      <c r="P257" s="121" t="str">
        <f t="array" ref="P257">IF($D257="","",COUNT(IF(Inventory!$B$10:$B$1000=$B257,IF(Inventory!$C$10:$C$1000=$C257,IF(Inventory!$D$10:$D$1000=$D257,IF(Inventory!$J$10:$J$1000=wicr,IF(Inventory!$P$10:$P$1000=P$9,1))))))+COUNT(IF(Inventory!$B$10:$B$1000=$B257,IF(Inventory!$C$10:$C$1000=$C257,IF(Inventory!$D$10:$D$1000=$D257,IF(Inventory!$J$10:$J$1000=wifr,IF(Inventory!$P$10:$P$1000=P$9,1)))))))</f>
        <v/>
      </c>
      <c r="Q257" s="122" t="str">
        <f t="shared" si="41"/>
        <v/>
      </c>
      <c r="R257" s="121" t="str">
        <f t="array" ref="R257">IF($D257="","",COUNT(IF(Inventory!$B$10:$B$1000=$B257,IF(Inventory!$C$10:$C$1000=$C257,IF(Inventory!$D$10:$D$1000=$D257,IF(Inventory!$J$10:$J$1000=frig,1))))))</f>
        <v/>
      </c>
      <c r="S257" s="121" t="str">
        <f t="array" ref="S257">IF($D257="","",COUNT(IF(Inventory!$B$10:$B$1000=$B257,IF(Inventory!$C$10:$C$1000=$C257,IF(Inventory!$D$10:$D$1000=$D257,IF(Inventory!$J$10:$J$1000=frig,IF(Inventory!$P$10:$P$1000=S$9,1)))))))</f>
        <v/>
      </c>
      <c r="T257" s="121" t="str">
        <f t="array" ref="T257">IF($D257="","",COUNT(IF(Inventory!$B$10:$B$1000=$B257,IF(Inventory!$C$10:$C$1000=$C257,IF(Inventory!$D$10:$D$1000=$D257,IF(Inventory!$J$10:$J$1000=frig,IF(Inventory!$P$10:$P$1000=T$9,1)))))))</f>
        <v/>
      </c>
      <c r="U257" s="121" t="str">
        <f t="array" ref="U257">IF($D257="","",COUNT(IF(Inventory!$B$10:$B$1000=$B257,IF(Inventory!$C$10:$C$1000=$C257,IF(Inventory!$D$10:$D$1000=$D257,IF(Inventory!$J$10:$J$1000=frig,IF(Inventory!$P$10:$P$1000=U$9,1)))))))</f>
        <v/>
      </c>
      <c r="V257" s="121" t="str">
        <f t="array" ref="V257">IF($D257="","",COUNT(IF(Inventory!$B$10:$B$1000=$B257,IF(Inventory!$C$10:$C$1000=$C257,IF(Inventory!$D$10:$D$1000=$D257,IF(Inventory!$J$10:$J$1000=frig,IF(Inventory!$P$10:$P$1000=V$9,1)))))))</f>
        <v/>
      </c>
      <c r="W257" s="121" t="str">
        <f t="array" ref="W257">IF($D257="","",COUNT(IF(Inventory!$B$10:$B$1000=$B257,IF(Inventory!$C$10:$C$1000=$C257,IF(Inventory!$D$10:$D$1000=$D257,IF(Inventory!$J$10:$J$1000=frig,IF(Inventory!$P$10:$P$1000=W$9,1)))))))</f>
        <v/>
      </c>
      <c r="X257" s="122" t="str">
        <f t="shared" si="42"/>
        <v/>
      </c>
      <c r="Y257" s="121" t="str">
        <f t="array" ref="Y257">IF($D257="","",COUNT(IF(Inventory!$B$10:$B$1000=$B257,IF(Inventory!$C$10:$C$1000=$C257,IF(Inventory!$D$10:$D$1000=$D257,IF(Inventory!$J$10:$J$1000=freez,1))))))</f>
        <v/>
      </c>
      <c r="Z257" s="121" t="str">
        <f t="array" ref="Z257">IF($D257="","",COUNT(IF(Inventory!$B$10:$B$1000=$B257,IF(Inventory!$C$10:$C$1000=$C257,IF(Inventory!$D$10:$D$1000=$D257,IF(Inventory!$J$10:$J$1000=freez,IF(Inventory!$P$10:$P$1000=Z$9,1)))))))</f>
        <v/>
      </c>
      <c r="AA257" s="121" t="str">
        <f t="array" ref="AA257">IF($D257="","",COUNT(IF(Inventory!$B$10:$B$1000=$B257,IF(Inventory!$C$10:$C$1000=$C257,IF(Inventory!$D$10:$D$1000=$D257,IF(Inventory!$J$10:$J$1000=freez,IF(Inventory!$P$10:$P$1000=AA$9,1)))))))</f>
        <v/>
      </c>
      <c r="AB257" s="121" t="str">
        <f t="array" ref="AB257">IF($D257="","",COUNT(IF(Inventory!$B$10:$B$1000=$B257,IF(Inventory!$C$10:$C$1000=$C257,IF(Inventory!$D$10:$D$1000=$D257,IF(Inventory!$J$10:$J$1000=freez,IF(Inventory!$P$10:$P$1000=AB$9,1)))))))</f>
        <v/>
      </c>
      <c r="AC257" s="121" t="str">
        <f t="array" ref="AC257">IF($D257="","",COUNT(IF(Inventory!$B$10:$B$1000=$B257,IF(Inventory!$C$10:$C$1000=$C257,IF(Inventory!$D$10:$D$1000=$D257,IF(Inventory!$J$10:$J$1000=freez,IF(Inventory!$P$10:$P$1000=AC$9,1)))))))</f>
        <v/>
      </c>
      <c r="AD257" s="121" t="str">
        <f t="array" ref="AD257">IF($D257="","",COUNT(IF(Inventory!$B$10:$B$1000=$B257,IF(Inventory!$C$10:$C$1000=$C257,IF(Inventory!$D$10:$D$1000=$D257,IF(Inventory!$J$10:$J$1000=freez,IF(Inventory!$P$10:$P$1000=AD$9,1)))))))</f>
        <v/>
      </c>
      <c r="AE257" s="122" t="str">
        <f t="shared" si="43"/>
        <v/>
      </c>
      <c r="AF257" s="121" t="str">
        <f t="array" ref="AF257">IF($D257="","",SUM(IF(Inventory!$B$10:$B$1000=$B257,IF(Inventory!$C$10:$C$1000=$C257,IF(Inventory!$D$10:$D$1000=$D257,IF(Inventory!$J$10:$J$1000=frig,Inventory!$AC$10:$AC$1000)))))+SUM(IF(Inventory!$B$10:$B$1000=$B257,IF(Inventory!$C$10:$C$1000=$C257,IF(Inventory!$D$10:$D$1000=$D257,IF(Inventory!$J$10:$J$1000=wicr,Inventory!$AC$10:$AC$1000))))))</f>
        <v/>
      </c>
      <c r="AG257" s="121" t="str">
        <f t="array" ref="AG257">IF($D257="","",SUM(IF(Inventory!$B$10:$B$1000=$B257,IF(Inventory!$C$10:$C$1000=$C257,IF(Inventory!$D$10:$D$1000=$D257,IF(Inventory!$J$10:$J$1000=frig,IF(Inventory!$P$10:$P$1000=AG$9,Inventory!$AC$10:$AC$1000))))))+SUM(IF(Inventory!$B$10:$B$1000=$B257,IF(Inventory!$C$10:$C$1000=$C257,IF(Inventory!$D$10:$D$1000=$D257,IF(Inventory!$J$10:$J$1000=wicr,IF(Inventory!$P$10:$P$1000=AG$9,Inventory!$AC$10:$AC$1000)))))))</f>
        <v/>
      </c>
      <c r="AH257" s="121" t="str">
        <f t="array" ref="AH257">IF($D257="","",SUM(IF(Inventory!$B$10:$B$1000=$B257,IF(Inventory!$C$10:$C$1000=$C257,IF(Inventory!$D$10:$D$1000=$D257,IF(Inventory!$J$10:$J$1000=frig,IF(Inventory!$P$10:$P$1000=AH$9,Inventory!$AC$10:$AC$1000))))))+SUM(IF(Inventory!$B$10:$B$1000=$B257,IF(Inventory!$C$10:$C$1000=$C257,IF(Inventory!$D$10:$D$1000=$D257,IF(Inventory!$J$10:$J$1000=wicr,IF(Inventory!$P$10:$P$1000=AH$9,Inventory!$AC$10:$AC$1000)))))))</f>
        <v/>
      </c>
      <c r="AI257" s="121" t="str">
        <f t="array" ref="AI257">IF($D257="","",SUM(IF(Inventory!$B$10:$B$1000=$B257,IF(Inventory!$C$10:$C$1000=$C257,IF(Inventory!$D$10:$D$1000=$D257,IF(Inventory!$J$10:$J$1000=frig,IF(Inventory!$P$10:$P$1000=AI$9,Inventory!$AC$10:$AC$1000))))))+SUM(IF(Inventory!$B$10:$B$1000=$B257,IF(Inventory!$C$10:$C$1000=$C257,IF(Inventory!$D$10:$D$1000=$D257,IF(Inventory!$J$10:$J$1000=wicr,IF(Inventory!$P$10:$P$1000=AI$9,Inventory!$AC$10:$AC$1000)))))))</f>
        <v/>
      </c>
      <c r="AJ257" s="121" t="str">
        <f t="array" ref="AJ257">IF($D257="","",SUM(IF(Inventory!$B$10:$B$1000=$B257,IF(Inventory!$C$10:$C$1000=$C257,IF(Inventory!$D$10:$D$1000=$D257,IF(Inventory!$J$10:$J$1000=frig,IF(Inventory!$P$10:$P$1000=AJ$9,Inventory!$AC$10:$AC$1000))))))+SUM(IF(Inventory!$B$10:$B$1000=$B257,IF(Inventory!$C$10:$C$1000=$C257,IF(Inventory!$D$10:$D$1000=$D257,IF(Inventory!$J$10:$J$1000=wicr,IF(Inventory!$P$10:$P$1000=AJ$9,Inventory!$AC$10:$AC$1000)))))))</f>
        <v/>
      </c>
      <c r="AK257" s="121" t="str">
        <f t="array" ref="AK257">IF($D257="","",SUM(IF(Inventory!$B$10:$B$1000=$B257,IF(Inventory!$C$10:$C$1000=$C257,IF(Inventory!$D$10:$D$1000=$D257,IF(Inventory!$J$10:$J$1000=frig,IF(Inventory!$P$10:$P$1000=AK$9,Inventory!$AC$10:$AC$1000))))))+SUM(IF(Inventory!$B$10:$B$1000=$B257,IF(Inventory!$C$10:$C$1000=$C257,IF(Inventory!$D$10:$D$1000=$D257,IF(Inventory!$J$10:$J$1000=wicr,IF(Inventory!$P$10:$P$1000=AK$9,Inventory!$AC$10:$AC$1000)))))))</f>
        <v/>
      </c>
      <c r="AL257" s="123" t="str">
        <f t="shared" si="44"/>
        <v/>
      </c>
      <c r="AM257" s="121" t="str">
        <f t="array" ref="AM257">IF($D257="","",SUM(IF(Inventory!$B$10:$B$1000=$B257,IF(Inventory!$C$10:$C$1000=$C257,IF(Inventory!$D$10:$D$1000=$D257,IF(Inventory!$J$10:$J$1000=freez,Inventory!$AD$10:$AD$1000)))))+SUM(IF(Inventory!$B$10:$B$1000=$B257,IF(Inventory!$C$10:$C$1000=$C257,IF(Inventory!$D$10:$D$1000=$D257,IF(Inventory!$J$10:$J$1000=wifr,Inventory!$AD$10:$AD$1000))))))</f>
        <v/>
      </c>
      <c r="AN257" s="121" t="str">
        <f t="array" ref="AN257">IF($D257="","",SUM(IF(Inventory!$B$10:$B$1000=$B257,IF(Inventory!$C$10:$C$1000=$C257,IF(Inventory!$D$10:$D$1000=$D257,IF(Inventory!$J$10:$J$1000=freez,IF(Inventory!$P$10:$P$1000=AN$9,Inventory!$AD$10:$AD$1000))))))+SUM(IF(Inventory!$B$10:$B$1000=$B257,IF(Inventory!$C$10:$C$1000=$C257,IF(Inventory!$D$10:$D$1000=$D257,IF(Inventory!$J$10:$J$1000=wifr,IF(Inventory!$P$10:$P$1000=AN$9,Inventory!$AD$10:$AD$1000)))))))</f>
        <v/>
      </c>
      <c r="AO257" s="121" t="str">
        <f t="array" ref="AO257">IF($D257="","",SUM(IF(Inventory!$B$10:$B$1000=$B257,IF(Inventory!$C$10:$C$1000=$C257,IF(Inventory!$D$10:$D$1000=$D257,IF(Inventory!$J$10:$J$1000=freez,IF(Inventory!$P$10:$P$1000=AO$9,Inventory!$AD$10:$AD$1000))))))+SUM(IF(Inventory!$B$10:$B$1000=$B257,IF(Inventory!$C$10:$C$1000=$C257,IF(Inventory!$D$10:$D$1000=$D257,IF(Inventory!$J$10:$J$1000=wifr,IF(Inventory!$P$10:$P$1000=AO$9,Inventory!$AD$10:$AD$1000)))))))</f>
        <v/>
      </c>
      <c r="AP257" s="121" t="str">
        <f t="array" ref="AP257">IF($D257="","",SUM(IF(Inventory!$B$10:$B$1000=$B257,IF(Inventory!$C$10:$C$1000=$C257,IF(Inventory!$D$10:$D$1000=$D257,IF(Inventory!$J$10:$J$1000=freez,IF(Inventory!$P$10:$P$1000=AP$9,Inventory!$AD$10:$AD$1000))))))+SUM(IF(Inventory!$B$10:$B$1000=$B257,IF(Inventory!$C$10:$C$1000=$C257,IF(Inventory!$D$10:$D$1000=$D257,IF(Inventory!$J$10:$J$1000=wifr,IF(Inventory!$P$10:$P$1000=AP$9,Inventory!$AD$10:$AD$1000)))))))</f>
        <v/>
      </c>
      <c r="AQ257" s="121" t="str">
        <f t="array" ref="AQ257">IF($D257="","",SUM(IF(Inventory!$B$10:$B$1000=$B257,IF(Inventory!$C$10:$C$1000=$C257,IF(Inventory!$D$10:$D$1000=$D257,IF(Inventory!$J$10:$J$1000=freez,IF(Inventory!$P$10:$P$1000=AQ$9,Inventory!$AD$10:$AD$1000))))))+SUM(IF(Inventory!$B$10:$B$1000=$B257,IF(Inventory!$C$10:$C$1000=$C257,IF(Inventory!$D$10:$D$1000=$D257,IF(Inventory!$J$10:$J$1000=wifr,IF(Inventory!$P$10:$P$1000=AQ$9,Inventory!$AD$10:$AD$1000)))))))</f>
        <v/>
      </c>
      <c r="AR257" s="121" t="str">
        <f t="array" ref="AR257">IF($D257="","",SUM(IF(Inventory!$B$10:$B$1000=$B257,IF(Inventory!$C$10:$C$1000=$C257,IF(Inventory!$D$10:$D$1000=$D257,IF(Inventory!$J$10:$J$1000=freez,IF(Inventory!$P$10:$P$1000=AR$9,Inventory!$AD$10:$AD$1000))))))+SUM(IF(Inventory!$B$10:$B$1000=$B257,IF(Inventory!$C$10:$C$1000=$C257,IF(Inventory!$D$10:$D$1000=$D257,IF(Inventory!$J$10:$J$1000=wifr,IF(Inventory!$P$10:$P$1000=AR$9,Inventory!$AD$10:$AD$1000)))))))</f>
        <v/>
      </c>
      <c r="AS257" s="124" t="str">
        <f t="shared" si="45"/>
        <v/>
      </c>
      <c r="AU257" s="352"/>
      <c r="AV257" s="352"/>
      <c r="AX257" s="125">
        <f>IF($C257="",0,Prog!$H255*AX$6*($AU257+$AV257)/12000)</f>
        <v>0</v>
      </c>
      <c r="AY257" s="125">
        <f>IF($C257="",0,Prog!$H255*AY$6*($AU257+$AV257)/12000)</f>
        <v>0</v>
      </c>
      <c r="AZ257" s="121"/>
    </row>
    <row r="258" spans="1:52" ht="16.5" x14ac:dyDescent="0.3">
      <c r="A258" s="279" t="str">
        <f>IF(Prog!B256="","",Prog!B256)</f>
        <v/>
      </c>
      <c r="B258" s="279" t="str">
        <f>IF(Prog!C256="","",Prog!C256)</f>
        <v/>
      </c>
      <c r="C258" s="279" t="str">
        <f>IF(Prog!D256="","",Prog!D256)</f>
        <v/>
      </c>
      <c r="D258" s="120"/>
      <c r="E258" s="121" t="str">
        <f t="array" ref="E258">IF($D258="","",COUNT(IF(Inventory!$B$10:$B$1000=$B258,IF(Inventory!$C$10:$C$1000=$C258,IF(Inventory!$D$10:$D$1000=$D258,IF(Inventory!$P$10:$P$1000=E$9,1))))))</f>
        <v/>
      </c>
      <c r="F258" s="121" t="str">
        <f t="array" ref="F258">IF($D258="","",COUNT(IF(Inventory!$B$10:$B$1000=$B258,IF(Inventory!$C$10:$C$1000=$C258,IF(Inventory!$D$10:$D$1000=$D258,IF(Inventory!$P$10:$P$1000=F$9,1))))))</f>
        <v/>
      </c>
      <c r="G258" s="121" t="str">
        <f t="array" ref="G258">IF($D258="","",COUNT(IF(Inventory!$B$10:$B$1000=$B258,IF(Inventory!$C$10:$C$1000=$C258,IF(Inventory!$D$10:$D$1000=$D258,IF(Inventory!$P$10:$P$1000=G$9,1))))))</f>
        <v/>
      </c>
      <c r="H258" s="121" t="str">
        <f t="array" ref="H258">IF($D258="","",COUNT(IF(Inventory!$B$10:$B$1000=$B258,IF(Inventory!$C$10:$C$1000=$C258,IF(Inventory!$D$10:$D$1000=$D258,IF(Inventory!$P$10:$P$1000=H$9,1))))))</f>
        <v/>
      </c>
      <c r="I258" s="121" t="str">
        <f t="array" ref="I258">IF($D258="","",COUNT(IF(Inventory!$B$10:$B$1000=$B258,IF(Inventory!$C$10:$C$1000=$C258,IF(Inventory!$D$10:$D$1000=$D258,IF(Inventory!$P$10:$P$1000=I$9,1))))))</f>
        <v/>
      </c>
      <c r="J258" s="121">
        <f t="shared" si="40"/>
        <v>0</v>
      </c>
      <c r="K258" s="121" t="str">
        <f t="array" ref="K258">IF($D258="","",COUNT(IF(Inventory!$B$10:$B$1000=$B258,IF(Inventory!$C$10:$C$1000=$C258,IF(Inventory!$D$10:$D$1000=$D258,IF(Inventory!$J$10:$J$1000=wicr,1)))))+COUNT(IF(Inventory!$B$10:$B$1000=$B258,IF(Inventory!$C$10:$C$1000=$C258,IF(Inventory!$D$10:$D$1000=$D258,IF(Inventory!$J$10:$J$1000=wifr,1))))))</f>
        <v/>
      </c>
      <c r="L258" s="121" t="str">
        <f t="array" ref="L258">IF($D258="","",COUNT(IF(Inventory!$B$10:$B$1000=$B258,IF(Inventory!$C$10:$C$1000=$C258,IF(Inventory!$D$10:$D$1000=$D258,IF(Inventory!$J$10:$J$1000=wicr,IF(Inventory!$P$10:$P$1000=L$9,1))))))+COUNT(IF(Inventory!$B$10:$B$1000=$B258,IF(Inventory!$C$10:$C$1000=$C258,IF(Inventory!$D$10:$D$1000=$D258,IF(Inventory!$J$10:$J$1000=wifr,IF(Inventory!$P$10:$P$1000=L$9,1)))))))</f>
        <v/>
      </c>
      <c r="M258" s="121" t="str">
        <f t="array" ref="M258">IF($D258="","",COUNT(IF(Inventory!$B$10:$B$1000=$B258,IF(Inventory!$C$10:$C$1000=$C258,IF(Inventory!$D$10:$D$1000=$D258,IF(Inventory!$J$10:$J$1000=wicr,IF(Inventory!$P$10:$P$1000=M$9,1))))))+COUNT(IF(Inventory!$B$10:$B$1000=$B258,IF(Inventory!$C$10:$C$1000=$C258,IF(Inventory!$D$10:$D$1000=$D258,IF(Inventory!$J$10:$J$1000=wifr,IF(Inventory!$P$10:$P$1000=M$9,1)))))))</f>
        <v/>
      </c>
      <c r="N258" s="121" t="str">
        <f t="array" ref="N258">IF($D258="","",COUNT(IF(Inventory!$B$10:$B$1000=$B258,IF(Inventory!$C$10:$C$1000=$C258,IF(Inventory!$D$10:$D$1000=$D258,IF(Inventory!$J$10:$J$1000=wicr,IF(Inventory!$P$10:$P$1000=N$9,1))))))+COUNT(IF(Inventory!$B$10:$B$1000=$B258,IF(Inventory!$C$10:$C$1000=$C258,IF(Inventory!$D$10:$D$1000=$D258,IF(Inventory!$J$10:$J$1000=wifr,IF(Inventory!$P$10:$P$1000=N$9,1)))))))</f>
        <v/>
      </c>
      <c r="O258" s="121" t="str">
        <f t="array" ref="O258">IF($D258="","",COUNT(IF(Inventory!$B$10:$B$1000=$B258,IF(Inventory!$C$10:$C$1000=$C258,IF(Inventory!$D$10:$D$1000=$D258,IF(Inventory!$J$10:$J$1000=wicr,IF(Inventory!$P$10:$P$1000=O$9,1))))))+COUNT(IF(Inventory!$B$10:$B$1000=$B258,IF(Inventory!$C$10:$C$1000=$C258,IF(Inventory!$D$10:$D$1000=$D258,IF(Inventory!$J$10:$J$1000=wifr,IF(Inventory!$P$10:$P$1000=O$9,1)))))))</f>
        <v/>
      </c>
      <c r="P258" s="121" t="str">
        <f t="array" ref="P258">IF($D258="","",COUNT(IF(Inventory!$B$10:$B$1000=$B258,IF(Inventory!$C$10:$C$1000=$C258,IF(Inventory!$D$10:$D$1000=$D258,IF(Inventory!$J$10:$J$1000=wicr,IF(Inventory!$P$10:$P$1000=P$9,1))))))+COUNT(IF(Inventory!$B$10:$B$1000=$B258,IF(Inventory!$C$10:$C$1000=$C258,IF(Inventory!$D$10:$D$1000=$D258,IF(Inventory!$J$10:$J$1000=wifr,IF(Inventory!$P$10:$P$1000=P$9,1)))))))</f>
        <v/>
      </c>
      <c r="Q258" s="122" t="str">
        <f t="shared" si="41"/>
        <v/>
      </c>
      <c r="R258" s="121" t="str">
        <f t="array" ref="R258">IF($D258="","",COUNT(IF(Inventory!$B$10:$B$1000=$B258,IF(Inventory!$C$10:$C$1000=$C258,IF(Inventory!$D$10:$D$1000=$D258,IF(Inventory!$J$10:$J$1000=frig,1))))))</f>
        <v/>
      </c>
      <c r="S258" s="121" t="str">
        <f t="array" ref="S258">IF($D258="","",COUNT(IF(Inventory!$B$10:$B$1000=$B258,IF(Inventory!$C$10:$C$1000=$C258,IF(Inventory!$D$10:$D$1000=$D258,IF(Inventory!$J$10:$J$1000=frig,IF(Inventory!$P$10:$P$1000=S$9,1)))))))</f>
        <v/>
      </c>
      <c r="T258" s="121" t="str">
        <f t="array" ref="T258">IF($D258="","",COUNT(IF(Inventory!$B$10:$B$1000=$B258,IF(Inventory!$C$10:$C$1000=$C258,IF(Inventory!$D$10:$D$1000=$D258,IF(Inventory!$J$10:$J$1000=frig,IF(Inventory!$P$10:$P$1000=T$9,1)))))))</f>
        <v/>
      </c>
      <c r="U258" s="121" t="str">
        <f t="array" ref="U258">IF($D258="","",COUNT(IF(Inventory!$B$10:$B$1000=$B258,IF(Inventory!$C$10:$C$1000=$C258,IF(Inventory!$D$10:$D$1000=$D258,IF(Inventory!$J$10:$J$1000=frig,IF(Inventory!$P$10:$P$1000=U$9,1)))))))</f>
        <v/>
      </c>
      <c r="V258" s="121" t="str">
        <f t="array" ref="V258">IF($D258="","",COUNT(IF(Inventory!$B$10:$B$1000=$B258,IF(Inventory!$C$10:$C$1000=$C258,IF(Inventory!$D$10:$D$1000=$D258,IF(Inventory!$J$10:$J$1000=frig,IF(Inventory!$P$10:$P$1000=V$9,1)))))))</f>
        <v/>
      </c>
      <c r="W258" s="121" t="str">
        <f t="array" ref="W258">IF($D258="","",COUNT(IF(Inventory!$B$10:$B$1000=$B258,IF(Inventory!$C$10:$C$1000=$C258,IF(Inventory!$D$10:$D$1000=$D258,IF(Inventory!$J$10:$J$1000=frig,IF(Inventory!$P$10:$P$1000=W$9,1)))))))</f>
        <v/>
      </c>
      <c r="X258" s="122" t="str">
        <f t="shared" si="42"/>
        <v/>
      </c>
      <c r="Y258" s="121" t="str">
        <f t="array" ref="Y258">IF($D258="","",COUNT(IF(Inventory!$B$10:$B$1000=$B258,IF(Inventory!$C$10:$C$1000=$C258,IF(Inventory!$D$10:$D$1000=$D258,IF(Inventory!$J$10:$J$1000=freez,1))))))</f>
        <v/>
      </c>
      <c r="Z258" s="121" t="str">
        <f t="array" ref="Z258">IF($D258="","",COUNT(IF(Inventory!$B$10:$B$1000=$B258,IF(Inventory!$C$10:$C$1000=$C258,IF(Inventory!$D$10:$D$1000=$D258,IF(Inventory!$J$10:$J$1000=freez,IF(Inventory!$P$10:$P$1000=Z$9,1)))))))</f>
        <v/>
      </c>
      <c r="AA258" s="121" t="str">
        <f t="array" ref="AA258">IF($D258="","",COUNT(IF(Inventory!$B$10:$B$1000=$B258,IF(Inventory!$C$10:$C$1000=$C258,IF(Inventory!$D$10:$D$1000=$D258,IF(Inventory!$J$10:$J$1000=freez,IF(Inventory!$P$10:$P$1000=AA$9,1)))))))</f>
        <v/>
      </c>
      <c r="AB258" s="121" t="str">
        <f t="array" ref="AB258">IF($D258="","",COUNT(IF(Inventory!$B$10:$B$1000=$B258,IF(Inventory!$C$10:$C$1000=$C258,IF(Inventory!$D$10:$D$1000=$D258,IF(Inventory!$J$10:$J$1000=freez,IF(Inventory!$P$10:$P$1000=AB$9,1)))))))</f>
        <v/>
      </c>
      <c r="AC258" s="121" t="str">
        <f t="array" ref="AC258">IF($D258="","",COUNT(IF(Inventory!$B$10:$B$1000=$B258,IF(Inventory!$C$10:$C$1000=$C258,IF(Inventory!$D$10:$D$1000=$D258,IF(Inventory!$J$10:$J$1000=freez,IF(Inventory!$P$10:$P$1000=AC$9,1)))))))</f>
        <v/>
      </c>
      <c r="AD258" s="121" t="str">
        <f t="array" ref="AD258">IF($D258="","",COUNT(IF(Inventory!$B$10:$B$1000=$B258,IF(Inventory!$C$10:$C$1000=$C258,IF(Inventory!$D$10:$D$1000=$D258,IF(Inventory!$J$10:$J$1000=freez,IF(Inventory!$P$10:$P$1000=AD$9,1)))))))</f>
        <v/>
      </c>
      <c r="AE258" s="122" t="str">
        <f t="shared" si="43"/>
        <v/>
      </c>
      <c r="AF258" s="121" t="str">
        <f t="array" ref="AF258">IF($D258="","",SUM(IF(Inventory!$B$10:$B$1000=$B258,IF(Inventory!$C$10:$C$1000=$C258,IF(Inventory!$D$10:$D$1000=$D258,IF(Inventory!$J$10:$J$1000=frig,Inventory!$AC$10:$AC$1000)))))+SUM(IF(Inventory!$B$10:$B$1000=$B258,IF(Inventory!$C$10:$C$1000=$C258,IF(Inventory!$D$10:$D$1000=$D258,IF(Inventory!$J$10:$J$1000=wicr,Inventory!$AC$10:$AC$1000))))))</f>
        <v/>
      </c>
      <c r="AG258" s="121" t="str">
        <f t="array" ref="AG258">IF($D258="","",SUM(IF(Inventory!$B$10:$B$1000=$B258,IF(Inventory!$C$10:$C$1000=$C258,IF(Inventory!$D$10:$D$1000=$D258,IF(Inventory!$J$10:$J$1000=frig,IF(Inventory!$P$10:$P$1000=AG$9,Inventory!$AC$10:$AC$1000))))))+SUM(IF(Inventory!$B$10:$B$1000=$B258,IF(Inventory!$C$10:$C$1000=$C258,IF(Inventory!$D$10:$D$1000=$D258,IF(Inventory!$J$10:$J$1000=wicr,IF(Inventory!$P$10:$P$1000=AG$9,Inventory!$AC$10:$AC$1000)))))))</f>
        <v/>
      </c>
      <c r="AH258" s="121" t="str">
        <f t="array" ref="AH258">IF($D258="","",SUM(IF(Inventory!$B$10:$B$1000=$B258,IF(Inventory!$C$10:$C$1000=$C258,IF(Inventory!$D$10:$D$1000=$D258,IF(Inventory!$J$10:$J$1000=frig,IF(Inventory!$P$10:$P$1000=AH$9,Inventory!$AC$10:$AC$1000))))))+SUM(IF(Inventory!$B$10:$B$1000=$B258,IF(Inventory!$C$10:$C$1000=$C258,IF(Inventory!$D$10:$D$1000=$D258,IF(Inventory!$J$10:$J$1000=wicr,IF(Inventory!$P$10:$P$1000=AH$9,Inventory!$AC$10:$AC$1000)))))))</f>
        <v/>
      </c>
      <c r="AI258" s="121" t="str">
        <f t="array" ref="AI258">IF($D258="","",SUM(IF(Inventory!$B$10:$B$1000=$B258,IF(Inventory!$C$10:$C$1000=$C258,IF(Inventory!$D$10:$D$1000=$D258,IF(Inventory!$J$10:$J$1000=frig,IF(Inventory!$P$10:$P$1000=AI$9,Inventory!$AC$10:$AC$1000))))))+SUM(IF(Inventory!$B$10:$B$1000=$B258,IF(Inventory!$C$10:$C$1000=$C258,IF(Inventory!$D$10:$D$1000=$D258,IF(Inventory!$J$10:$J$1000=wicr,IF(Inventory!$P$10:$P$1000=AI$9,Inventory!$AC$10:$AC$1000)))))))</f>
        <v/>
      </c>
      <c r="AJ258" s="121" t="str">
        <f t="array" ref="AJ258">IF($D258="","",SUM(IF(Inventory!$B$10:$B$1000=$B258,IF(Inventory!$C$10:$C$1000=$C258,IF(Inventory!$D$10:$D$1000=$D258,IF(Inventory!$J$10:$J$1000=frig,IF(Inventory!$P$10:$P$1000=AJ$9,Inventory!$AC$10:$AC$1000))))))+SUM(IF(Inventory!$B$10:$B$1000=$B258,IF(Inventory!$C$10:$C$1000=$C258,IF(Inventory!$D$10:$D$1000=$D258,IF(Inventory!$J$10:$J$1000=wicr,IF(Inventory!$P$10:$P$1000=AJ$9,Inventory!$AC$10:$AC$1000)))))))</f>
        <v/>
      </c>
      <c r="AK258" s="121" t="str">
        <f t="array" ref="AK258">IF($D258="","",SUM(IF(Inventory!$B$10:$B$1000=$B258,IF(Inventory!$C$10:$C$1000=$C258,IF(Inventory!$D$10:$D$1000=$D258,IF(Inventory!$J$10:$J$1000=frig,IF(Inventory!$P$10:$P$1000=AK$9,Inventory!$AC$10:$AC$1000))))))+SUM(IF(Inventory!$B$10:$B$1000=$B258,IF(Inventory!$C$10:$C$1000=$C258,IF(Inventory!$D$10:$D$1000=$D258,IF(Inventory!$J$10:$J$1000=wicr,IF(Inventory!$P$10:$P$1000=AK$9,Inventory!$AC$10:$AC$1000)))))))</f>
        <v/>
      </c>
      <c r="AL258" s="123" t="str">
        <f t="shared" si="44"/>
        <v/>
      </c>
      <c r="AM258" s="121" t="str">
        <f t="array" ref="AM258">IF($D258="","",SUM(IF(Inventory!$B$10:$B$1000=$B258,IF(Inventory!$C$10:$C$1000=$C258,IF(Inventory!$D$10:$D$1000=$D258,IF(Inventory!$J$10:$J$1000=freez,Inventory!$AD$10:$AD$1000)))))+SUM(IF(Inventory!$B$10:$B$1000=$B258,IF(Inventory!$C$10:$C$1000=$C258,IF(Inventory!$D$10:$D$1000=$D258,IF(Inventory!$J$10:$J$1000=wifr,Inventory!$AD$10:$AD$1000))))))</f>
        <v/>
      </c>
      <c r="AN258" s="121" t="str">
        <f t="array" ref="AN258">IF($D258="","",SUM(IF(Inventory!$B$10:$B$1000=$B258,IF(Inventory!$C$10:$C$1000=$C258,IF(Inventory!$D$10:$D$1000=$D258,IF(Inventory!$J$10:$J$1000=freez,IF(Inventory!$P$10:$P$1000=AN$9,Inventory!$AD$10:$AD$1000))))))+SUM(IF(Inventory!$B$10:$B$1000=$B258,IF(Inventory!$C$10:$C$1000=$C258,IF(Inventory!$D$10:$D$1000=$D258,IF(Inventory!$J$10:$J$1000=wifr,IF(Inventory!$P$10:$P$1000=AN$9,Inventory!$AD$10:$AD$1000)))))))</f>
        <v/>
      </c>
      <c r="AO258" s="121" t="str">
        <f t="array" ref="AO258">IF($D258="","",SUM(IF(Inventory!$B$10:$B$1000=$B258,IF(Inventory!$C$10:$C$1000=$C258,IF(Inventory!$D$10:$D$1000=$D258,IF(Inventory!$J$10:$J$1000=freez,IF(Inventory!$P$10:$P$1000=AO$9,Inventory!$AD$10:$AD$1000))))))+SUM(IF(Inventory!$B$10:$B$1000=$B258,IF(Inventory!$C$10:$C$1000=$C258,IF(Inventory!$D$10:$D$1000=$D258,IF(Inventory!$J$10:$J$1000=wifr,IF(Inventory!$P$10:$P$1000=AO$9,Inventory!$AD$10:$AD$1000)))))))</f>
        <v/>
      </c>
      <c r="AP258" s="121" t="str">
        <f t="array" ref="AP258">IF($D258="","",SUM(IF(Inventory!$B$10:$B$1000=$B258,IF(Inventory!$C$10:$C$1000=$C258,IF(Inventory!$D$10:$D$1000=$D258,IF(Inventory!$J$10:$J$1000=freez,IF(Inventory!$P$10:$P$1000=AP$9,Inventory!$AD$10:$AD$1000))))))+SUM(IF(Inventory!$B$10:$B$1000=$B258,IF(Inventory!$C$10:$C$1000=$C258,IF(Inventory!$D$10:$D$1000=$D258,IF(Inventory!$J$10:$J$1000=wifr,IF(Inventory!$P$10:$P$1000=AP$9,Inventory!$AD$10:$AD$1000)))))))</f>
        <v/>
      </c>
      <c r="AQ258" s="121" t="str">
        <f t="array" ref="AQ258">IF($D258="","",SUM(IF(Inventory!$B$10:$B$1000=$B258,IF(Inventory!$C$10:$C$1000=$C258,IF(Inventory!$D$10:$D$1000=$D258,IF(Inventory!$J$10:$J$1000=freez,IF(Inventory!$P$10:$P$1000=AQ$9,Inventory!$AD$10:$AD$1000))))))+SUM(IF(Inventory!$B$10:$B$1000=$B258,IF(Inventory!$C$10:$C$1000=$C258,IF(Inventory!$D$10:$D$1000=$D258,IF(Inventory!$J$10:$J$1000=wifr,IF(Inventory!$P$10:$P$1000=AQ$9,Inventory!$AD$10:$AD$1000)))))))</f>
        <v/>
      </c>
      <c r="AR258" s="121" t="str">
        <f t="array" ref="AR258">IF($D258="","",SUM(IF(Inventory!$B$10:$B$1000=$B258,IF(Inventory!$C$10:$C$1000=$C258,IF(Inventory!$D$10:$D$1000=$D258,IF(Inventory!$J$10:$J$1000=freez,IF(Inventory!$P$10:$P$1000=AR$9,Inventory!$AD$10:$AD$1000))))))+SUM(IF(Inventory!$B$10:$B$1000=$B258,IF(Inventory!$C$10:$C$1000=$C258,IF(Inventory!$D$10:$D$1000=$D258,IF(Inventory!$J$10:$J$1000=wifr,IF(Inventory!$P$10:$P$1000=AR$9,Inventory!$AD$10:$AD$1000)))))))</f>
        <v/>
      </c>
      <c r="AS258" s="124" t="str">
        <f t="shared" si="45"/>
        <v/>
      </c>
      <c r="AU258" s="352"/>
      <c r="AV258" s="352"/>
      <c r="AX258" s="125">
        <f>IF($C258="",0,Prog!$H256*AX$6*($AU258+$AV258)/12000)</f>
        <v>0</v>
      </c>
      <c r="AY258" s="125">
        <f>IF($C258="",0,Prog!$H256*AY$6*($AU258+$AV258)/12000)</f>
        <v>0</v>
      </c>
      <c r="AZ258" s="121"/>
    </row>
    <row r="259" spans="1:52" ht="16.5" x14ac:dyDescent="0.3">
      <c r="A259" s="279" t="str">
        <f>IF(Prog!B257="","",Prog!B257)</f>
        <v/>
      </c>
      <c r="B259" s="279" t="str">
        <f>IF(Prog!C257="","",Prog!C257)</f>
        <v/>
      </c>
      <c r="C259" s="279" t="str">
        <f>IF(Prog!D257="","",Prog!D257)</f>
        <v/>
      </c>
      <c r="D259" s="120"/>
      <c r="E259" s="121" t="str">
        <f t="array" ref="E259">IF($D259="","",COUNT(IF(Inventory!$B$10:$B$1000=$B259,IF(Inventory!$C$10:$C$1000=$C259,IF(Inventory!$D$10:$D$1000=$D259,IF(Inventory!$P$10:$P$1000=E$9,1))))))</f>
        <v/>
      </c>
      <c r="F259" s="121" t="str">
        <f t="array" ref="F259">IF($D259="","",COUNT(IF(Inventory!$B$10:$B$1000=$B259,IF(Inventory!$C$10:$C$1000=$C259,IF(Inventory!$D$10:$D$1000=$D259,IF(Inventory!$P$10:$P$1000=F$9,1))))))</f>
        <v/>
      </c>
      <c r="G259" s="121" t="str">
        <f t="array" ref="G259">IF($D259="","",COUNT(IF(Inventory!$B$10:$B$1000=$B259,IF(Inventory!$C$10:$C$1000=$C259,IF(Inventory!$D$10:$D$1000=$D259,IF(Inventory!$P$10:$P$1000=G$9,1))))))</f>
        <v/>
      </c>
      <c r="H259" s="121" t="str">
        <f t="array" ref="H259">IF($D259="","",COUNT(IF(Inventory!$B$10:$B$1000=$B259,IF(Inventory!$C$10:$C$1000=$C259,IF(Inventory!$D$10:$D$1000=$D259,IF(Inventory!$P$10:$P$1000=H$9,1))))))</f>
        <v/>
      </c>
      <c r="I259" s="121" t="str">
        <f t="array" ref="I259">IF($D259="","",COUNT(IF(Inventory!$B$10:$B$1000=$B259,IF(Inventory!$C$10:$C$1000=$C259,IF(Inventory!$D$10:$D$1000=$D259,IF(Inventory!$P$10:$P$1000=I$9,1))))))</f>
        <v/>
      </c>
      <c r="J259" s="121">
        <f t="shared" si="40"/>
        <v>0</v>
      </c>
      <c r="K259" s="121" t="str">
        <f t="array" ref="K259">IF($D259="","",COUNT(IF(Inventory!$B$10:$B$1000=$B259,IF(Inventory!$C$10:$C$1000=$C259,IF(Inventory!$D$10:$D$1000=$D259,IF(Inventory!$J$10:$J$1000=wicr,1)))))+COUNT(IF(Inventory!$B$10:$B$1000=$B259,IF(Inventory!$C$10:$C$1000=$C259,IF(Inventory!$D$10:$D$1000=$D259,IF(Inventory!$J$10:$J$1000=wifr,1))))))</f>
        <v/>
      </c>
      <c r="L259" s="121" t="str">
        <f t="array" ref="L259">IF($D259="","",COUNT(IF(Inventory!$B$10:$B$1000=$B259,IF(Inventory!$C$10:$C$1000=$C259,IF(Inventory!$D$10:$D$1000=$D259,IF(Inventory!$J$10:$J$1000=wicr,IF(Inventory!$P$10:$P$1000=L$9,1))))))+COUNT(IF(Inventory!$B$10:$B$1000=$B259,IF(Inventory!$C$10:$C$1000=$C259,IF(Inventory!$D$10:$D$1000=$D259,IF(Inventory!$J$10:$J$1000=wifr,IF(Inventory!$P$10:$P$1000=L$9,1)))))))</f>
        <v/>
      </c>
      <c r="M259" s="121" t="str">
        <f t="array" ref="M259">IF($D259="","",COUNT(IF(Inventory!$B$10:$B$1000=$B259,IF(Inventory!$C$10:$C$1000=$C259,IF(Inventory!$D$10:$D$1000=$D259,IF(Inventory!$J$10:$J$1000=wicr,IF(Inventory!$P$10:$P$1000=M$9,1))))))+COUNT(IF(Inventory!$B$10:$B$1000=$B259,IF(Inventory!$C$10:$C$1000=$C259,IF(Inventory!$D$10:$D$1000=$D259,IF(Inventory!$J$10:$J$1000=wifr,IF(Inventory!$P$10:$P$1000=M$9,1)))))))</f>
        <v/>
      </c>
      <c r="N259" s="121" t="str">
        <f t="array" ref="N259">IF($D259="","",COUNT(IF(Inventory!$B$10:$B$1000=$B259,IF(Inventory!$C$10:$C$1000=$C259,IF(Inventory!$D$10:$D$1000=$D259,IF(Inventory!$J$10:$J$1000=wicr,IF(Inventory!$P$10:$P$1000=N$9,1))))))+COUNT(IF(Inventory!$B$10:$B$1000=$B259,IF(Inventory!$C$10:$C$1000=$C259,IF(Inventory!$D$10:$D$1000=$D259,IF(Inventory!$J$10:$J$1000=wifr,IF(Inventory!$P$10:$P$1000=N$9,1)))))))</f>
        <v/>
      </c>
      <c r="O259" s="121" t="str">
        <f t="array" ref="O259">IF($D259="","",COUNT(IF(Inventory!$B$10:$B$1000=$B259,IF(Inventory!$C$10:$C$1000=$C259,IF(Inventory!$D$10:$D$1000=$D259,IF(Inventory!$J$10:$J$1000=wicr,IF(Inventory!$P$10:$P$1000=O$9,1))))))+COUNT(IF(Inventory!$B$10:$B$1000=$B259,IF(Inventory!$C$10:$C$1000=$C259,IF(Inventory!$D$10:$D$1000=$D259,IF(Inventory!$J$10:$J$1000=wifr,IF(Inventory!$P$10:$P$1000=O$9,1)))))))</f>
        <v/>
      </c>
      <c r="P259" s="121" t="str">
        <f t="array" ref="P259">IF($D259="","",COUNT(IF(Inventory!$B$10:$B$1000=$B259,IF(Inventory!$C$10:$C$1000=$C259,IF(Inventory!$D$10:$D$1000=$D259,IF(Inventory!$J$10:$J$1000=wicr,IF(Inventory!$P$10:$P$1000=P$9,1))))))+COUNT(IF(Inventory!$B$10:$B$1000=$B259,IF(Inventory!$C$10:$C$1000=$C259,IF(Inventory!$D$10:$D$1000=$D259,IF(Inventory!$J$10:$J$1000=wifr,IF(Inventory!$P$10:$P$1000=P$9,1)))))))</f>
        <v/>
      </c>
      <c r="Q259" s="122" t="str">
        <f t="shared" si="41"/>
        <v/>
      </c>
      <c r="R259" s="121" t="str">
        <f t="array" ref="R259">IF($D259="","",COUNT(IF(Inventory!$B$10:$B$1000=$B259,IF(Inventory!$C$10:$C$1000=$C259,IF(Inventory!$D$10:$D$1000=$D259,IF(Inventory!$J$10:$J$1000=frig,1))))))</f>
        <v/>
      </c>
      <c r="S259" s="121" t="str">
        <f t="array" ref="S259">IF($D259="","",COUNT(IF(Inventory!$B$10:$B$1000=$B259,IF(Inventory!$C$10:$C$1000=$C259,IF(Inventory!$D$10:$D$1000=$D259,IF(Inventory!$J$10:$J$1000=frig,IF(Inventory!$P$10:$P$1000=S$9,1)))))))</f>
        <v/>
      </c>
      <c r="T259" s="121" t="str">
        <f t="array" ref="T259">IF($D259="","",COUNT(IF(Inventory!$B$10:$B$1000=$B259,IF(Inventory!$C$10:$C$1000=$C259,IF(Inventory!$D$10:$D$1000=$D259,IF(Inventory!$J$10:$J$1000=frig,IF(Inventory!$P$10:$P$1000=T$9,1)))))))</f>
        <v/>
      </c>
      <c r="U259" s="121" t="str">
        <f t="array" ref="U259">IF($D259="","",COUNT(IF(Inventory!$B$10:$B$1000=$B259,IF(Inventory!$C$10:$C$1000=$C259,IF(Inventory!$D$10:$D$1000=$D259,IF(Inventory!$J$10:$J$1000=frig,IF(Inventory!$P$10:$P$1000=U$9,1)))))))</f>
        <v/>
      </c>
      <c r="V259" s="121" t="str">
        <f t="array" ref="V259">IF($D259="","",COUNT(IF(Inventory!$B$10:$B$1000=$B259,IF(Inventory!$C$10:$C$1000=$C259,IF(Inventory!$D$10:$D$1000=$D259,IF(Inventory!$J$10:$J$1000=frig,IF(Inventory!$P$10:$P$1000=V$9,1)))))))</f>
        <v/>
      </c>
      <c r="W259" s="121" t="str">
        <f t="array" ref="W259">IF($D259="","",COUNT(IF(Inventory!$B$10:$B$1000=$B259,IF(Inventory!$C$10:$C$1000=$C259,IF(Inventory!$D$10:$D$1000=$D259,IF(Inventory!$J$10:$J$1000=frig,IF(Inventory!$P$10:$P$1000=W$9,1)))))))</f>
        <v/>
      </c>
      <c r="X259" s="122" t="str">
        <f t="shared" si="42"/>
        <v/>
      </c>
      <c r="Y259" s="121" t="str">
        <f t="array" ref="Y259">IF($D259="","",COUNT(IF(Inventory!$B$10:$B$1000=$B259,IF(Inventory!$C$10:$C$1000=$C259,IF(Inventory!$D$10:$D$1000=$D259,IF(Inventory!$J$10:$J$1000=freez,1))))))</f>
        <v/>
      </c>
      <c r="Z259" s="121" t="str">
        <f t="array" ref="Z259">IF($D259="","",COUNT(IF(Inventory!$B$10:$B$1000=$B259,IF(Inventory!$C$10:$C$1000=$C259,IF(Inventory!$D$10:$D$1000=$D259,IF(Inventory!$J$10:$J$1000=freez,IF(Inventory!$P$10:$P$1000=Z$9,1)))))))</f>
        <v/>
      </c>
      <c r="AA259" s="121" t="str">
        <f t="array" ref="AA259">IF($D259="","",COUNT(IF(Inventory!$B$10:$B$1000=$B259,IF(Inventory!$C$10:$C$1000=$C259,IF(Inventory!$D$10:$D$1000=$D259,IF(Inventory!$J$10:$J$1000=freez,IF(Inventory!$P$10:$P$1000=AA$9,1)))))))</f>
        <v/>
      </c>
      <c r="AB259" s="121" t="str">
        <f t="array" ref="AB259">IF($D259="","",COUNT(IF(Inventory!$B$10:$B$1000=$B259,IF(Inventory!$C$10:$C$1000=$C259,IF(Inventory!$D$10:$D$1000=$D259,IF(Inventory!$J$10:$J$1000=freez,IF(Inventory!$P$10:$P$1000=AB$9,1)))))))</f>
        <v/>
      </c>
      <c r="AC259" s="121" t="str">
        <f t="array" ref="AC259">IF($D259="","",COUNT(IF(Inventory!$B$10:$B$1000=$B259,IF(Inventory!$C$10:$C$1000=$C259,IF(Inventory!$D$10:$D$1000=$D259,IF(Inventory!$J$10:$J$1000=freez,IF(Inventory!$P$10:$P$1000=AC$9,1)))))))</f>
        <v/>
      </c>
      <c r="AD259" s="121" t="str">
        <f t="array" ref="AD259">IF($D259="","",COUNT(IF(Inventory!$B$10:$B$1000=$B259,IF(Inventory!$C$10:$C$1000=$C259,IF(Inventory!$D$10:$D$1000=$D259,IF(Inventory!$J$10:$J$1000=freez,IF(Inventory!$P$10:$P$1000=AD$9,1)))))))</f>
        <v/>
      </c>
      <c r="AE259" s="122" t="str">
        <f t="shared" si="43"/>
        <v/>
      </c>
      <c r="AF259" s="121" t="str">
        <f t="array" ref="AF259">IF($D259="","",SUM(IF(Inventory!$B$10:$B$1000=$B259,IF(Inventory!$C$10:$C$1000=$C259,IF(Inventory!$D$10:$D$1000=$D259,IF(Inventory!$J$10:$J$1000=frig,Inventory!$AC$10:$AC$1000)))))+SUM(IF(Inventory!$B$10:$B$1000=$B259,IF(Inventory!$C$10:$C$1000=$C259,IF(Inventory!$D$10:$D$1000=$D259,IF(Inventory!$J$10:$J$1000=wicr,Inventory!$AC$10:$AC$1000))))))</f>
        <v/>
      </c>
      <c r="AG259" s="121" t="str">
        <f t="array" ref="AG259">IF($D259="","",SUM(IF(Inventory!$B$10:$B$1000=$B259,IF(Inventory!$C$10:$C$1000=$C259,IF(Inventory!$D$10:$D$1000=$D259,IF(Inventory!$J$10:$J$1000=frig,IF(Inventory!$P$10:$P$1000=AG$9,Inventory!$AC$10:$AC$1000))))))+SUM(IF(Inventory!$B$10:$B$1000=$B259,IF(Inventory!$C$10:$C$1000=$C259,IF(Inventory!$D$10:$D$1000=$D259,IF(Inventory!$J$10:$J$1000=wicr,IF(Inventory!$P$10:$P$1000=AG$9,Inventory!$AC$10:$AC$1000)))))))</f>
        <v/>
      </c>
      <c r="AH259" s="121" t="str">
        <f t="array" ref="AH259">IF($D259="","",SUM(IF(Inventory!$B$10:$B$1000=$B259,IF(Inventory!$C$10:$C$1000=$C259,IF(Inventory!$D$10:$D$1000=$D259,IF(Inventory!$J$10:$J$1000=frig,IF(Inventory!$P$10:$P$1000=AH$9,Inventory!$AC$10:$AC$1000))))))+SUM(IF(Inventory!$B$10:$B$1000=$B259,IF(Inventory!$C$10:$C$1000=$C259,IF(Inventory!$D$10:$D$1000=$D259,IF(Inventory!$J$10:$J$1000=wicr,IF(Inventory!$P$10:$P$1000=AH$9,Inventory!$AC$10:$AC$1000)))))))</f>
        <v/>
      </c>
      <c r="AI259" s="121" t="str">
        <f t="array" ref="AI259">IF($D259="","",SUM(IF(Inventory!$B$10:$B$1000=$B259,IF(Inventory!$C$10:$C$1000=$C259,IF(Inventory!$D$10:$D$1000=$D259,IF(Inventory!$J$10:$J$1000=frig,IF(Inventory!$P$10:$P$1000=AI$9,Inventory!$AC$10:$AC$1000))))))+SUM(IF(Inventory!$B$10:$B$1000=$B259,IF(Inventory!$C$10:$C$1000=$C259,IF(Inventory!$D$10:$D$1000=$D259,IF(Inventory!$J$10:$J$1000=wicr,IF(Inventory!$P$10:$P$1000=AI$9,Inventory!$AC$10:$AC$1000)))))))</f>
        <v/>
      </c>
      <c r="AJ259" s="121" t="str">
        <f t="array" ref="AJ259">IF($D259="","",SUM(IF(Inventory!$B$10:$B$1000=$B259,IF(Inventory!$C$10:$C$1000=$C259,IF(Inventory!$D$10:$D$1000=$D259,IF(Inventory!$J$10:$J$1000=frig,IF(Inventory!$P$10:$P$1000=AJ$9,Inventory!$AC$10:$AC$1000))))))+SUM(IF(Inventory!$B$10:$B$1000=$B259,IF(Inventory!$C$10:$C$1000=$C259,IF(Inventory!$D$10:$D$1000=$D259,IF(Inventory!$J$10:$J$1000=wicr,IF(Inventory!$P$10:$P$1000=AJ$9,Inventory!$AC$10:$AC$1000)))))))</f>
        <v/>
      </c>
      <c r="AK259" s="121" t="str">
        <f t="array" ref="AK259">IF($D259="","",SUM(IF(Inventory!$B$10:$B$1000=$B259,IF(Inventory!$C$10:$C$1000=$C259,IF(Inventory!$D$10:$D$1000=$D259,IF(Inventory!$J$10:$J$1000=frig,IF(Inventory!$P$10:$P$1000=AK$9,Inventory!$AC$10:$AC$1000))))))+SUM(IF(Inventory!$B$10:$B$1000=$B259,IF(Inventory!$C$10:$C$1000=$C259,IF(Inventory!$D$10:$D$1000=$D259,IF(Inventory!$J$10:$J$1000=wicr,IF(Inventory!$P$10:$P$1000=AK$9,Inventory!$AC$10:$AC$1000)))))))</f>
        <v/>
      </c>
      <c r="AL259" s="123" t="str">
        <f t="shared" si="44"/>
        <v/>
      </c>
      <c r="AM259" s="121" t="str">
        <f t="array" ref="AM259">IF($D259="","",SUM(IF(Inventory!$B$10:$B$1000=$B259,IF(Inventory!$C$10:$C$1000=$C259,IF(Inventory!$D$10:$D$1000=$D259,IF(Inventory!$J$10:$J$1000=freez,Inventory!$AD$10:$AD$1000)))))+SUM(IF(Inventory!$B$10:$B$1000=$B259,IF(Inventory!$C$10:$C$1000=$C259,IF(Inventory!$D$10:$D$1000=$D259,IF(Inventory!$J$10:$J$1000=wifr,Inventory!$AD$10:$AD$1000))))))</f>
        <v/>
      </c>
      <c r="AN259" s="121" t="str">
        <f t="array" ref="AN259">IF($D259="","",SUM(IF(Inventory!$B$10:$B$1000=$B259,IF(Inventory!$C$10:$C$1000=$C259,IF(Inventory!$D$10:$D$1000=$D259,IF(Inventory!$J$10:$J$1000=freez,IF(Inventory!$P$10:$P$1000=AN$9,Inventory!$AD$10:$AD$1000))))))+SUM(IF(Inventory!$B$10:$B$1000=$B259,IF(Inventory!$C$10:$C$1000=$C259,IF(Inventory!$D$10:$D$1000=$D259,IF(Inventory!$J$10:$J$1000=wifr,IF(Inventory!$P$10:$P$1000=AN$9,Inventory!$AD$10:$AD$1000)))))))</f>
        <v/>
      </c>
      <c r="AO259" s="121" t="str">
        <f t="array" ref="AO259">IF($D259="","",SUM(IF(Inventory!$B$10:$B$1000=$B259,IF(Inventory!$C$10:$C$1000=$C259,IF(Inventory!$D$10:$D$1000=$D259,IF(Inventory!$J$10:$J$1000=freez,IF(Inventory!$P$10:$P$1000=AO$9,Inventory!$AD$10:$AD$1000))))))+SUM(IF(Inventory!$B$10:$B$1000=$B259,IF(Inventory!$C$10:$C$1000=$C259,IF(Inventory!$D$10:$D$1000=$D259,IF(Inventory!$J$10:$J$1000=wifr,IF(Inventory!$P$10:$P$1000=AO$9,Inventory!$AD$10:$AD$1000)))))))</f>
        <v/>
      </c>
      <c r="AP259" s="121" t="str">
        <f t="array" ref="AP259">IF($D259="","",SUM(IF(Inventory!$B$10:$B$1000=$B259,IF(Inventory!$C$10:$C$1000=$C259,IF(Inventory!$D$10:$D$1000=$D259,IF(Inventory!$J$10:$J$1000=freez,IF(Inventory!$P$10:$P$1000=AP$9,Inventory!$AD$10:$AD$1000))))))+SUM(IF(Inventory!$B$10:$B$1000=$B259,IF(Inventory!$C$10:$C$1000=$C259,IF(Inventory!$D$10:$D$1000=$D259,IF(Inventory!$J$10:$J$1000=wifr,IF(Inventory!$P$10:$P$1000=AP$9,Inventory!$AD$10:$AD$1000)))))))</f>
        <v/>
      </c>
      <c r="AQ259" s="121" t="str">
        <f t="array" ref="AQ259">IF($D259="","",SUM(IF(Inventory!$B$10:$B$1000=$B259,IF(Inventory!$C$10:$C$1000=$C259,IF(Inventory!$D$10:$D$1000=$D259,IF(Inventory!$J$10:$J$1000=freez,IF(Inventory!$P$10:$P$1000=AQ$9,Inventory!$AD$10:$AD$1000))))))+SUM(IF(Inventory!$B$10:$B$1000=$B259,IF(Inventory!$C$10:$C$1000=$C259,IF(Inventory!$D$10:$D$1000=$D259,IF(Inventory!$J$10:$J$1000=wifr,IF(Inventory!$P$10:$P$1000=AQ$9,Inventory!$AD$10:$AD$1000)))))))</f>
        <v/>
      </c>
      <c r="AR259" s="121" t="str">
        <f t="array" ref="AR259">IF($D259="","",SUM(IF(Inventory!$B$10:$B$1000=$B259,IF(Inventory!$C$10:$C$1000=$C259,IF(Inventory!$D$10:$D$1000=$D259,IF(Inventory!$J$10:$J$1000=freez,IF(Inventory!$P$10:$P$1000=AR$9,Inventory!$AD$10:$AD$1000))))))+SUM(IF(Inventory!$B$10:$B$1000=$B259,IF(Inventory!$C$10:$C$1000=$C259,IF(Inventory!$D$10:$D$1000=$D259,IF(Inventory!$J$10:$J$1000=wifr,IF(Inventory!$P$10:$P$1000=AR$9,Inventory!$AD$10:$AD$1000)))))))</f>
        <v/>
      </c>
      <c r="AS259" s="124" t="str">
        <f t="shared" si="45"/>
        <v/>
      </c>
      <c r="AU259" s="352"/>
      <c r="AV259" s="352"/>
      <c r="AX259" s="125">
        <f>IF($C259="",0,Prog!$H257*AX$6*($AU259+$AV259)/12000)</f>
        <v>0</v>
      </c>
      <c r="AY259" s="125">
        <f>IF($C259="",0,Prog!$H257*AY$6*($AU259+$AV259)/12000)</f>
        <v>0</v>
      </c>
      <c r="AZ259" s="121"/>
    </row>
    <row r="260" spans="1:52" ht="16.5" x14ac:dyDescent="0.3">
      <c r="A260" s="279" t="str">
        <f>IF(Prog!B258="","",Prog!B258)</f>
        <v/>
      </c>
      <c r="B260" s="279" t="str">
        <f>IF(Prog!C258="","",Prog!C258)</f>
        <v/>
      </c>
      <c r="C260" s="279" t="str">
        <f>IF(Prog!D258="","",Prog!D258)</f>
        <v/>
      </c>
      <c r="D260" s="120"/>
      <c r="E260" s="121" t="str">
        <f t="array" ref="E260">IF($D260="","",COUNT(IF(Inventory!$B$10:$B$1000=$B260,IF(Inventory!$C$10:$C$1000=$C260,IF(Inventory!$D$10:$D$1000=$D260,IF(Inventory!$P$10:$P$1000=E$9,1))))))</f>
        <v/>
      </c>
      <c r="F260" s="121" t="str">
        <f t="array" ref="F260">IF($D260="","",COUNT(IF(Inventory!$B$10:$B$1000=$B260,IF(Inventory!$C$10:$C$1000=$C260,IF(Inventory!$D$10:$D$1000=$D260,IF(Inventory!$P$10:$P$1000=F$9,1))))))</f>
        <v/>
      </c>
      <c r="G260" s="121" t="str">
        <f t="array" ref="G260">IF($D260="","",COUNT(IF(Inventory!$B$10:$B$1000=$B260,IF(Inventory!$C$10:$C$1000=$C260,IF(Inventory!$D$10:$D$1000=$D260,IF(Inventory!$P$10:$P$1000=G$9,1))))))</f>
        <v/>
      </c>
      <c r="H260" s="121" t="str">
        <f t="array" ref="H260">IF($D260="","",COUNT(IF(Inventory!$B$10:$B$1000=$B260,IF(Inventory!$C$10:$C$1000=$C260,IF(Inventory!$D$10:$D$1000=$D260,IF(Inventory!$P$10:$P$1000=H$9,1))))))</f>
        <v/>
      </c>
      <c r="I260" s="121" t="str">
        <f t="array" ref="I260">IF($D260="","",COUNT(IF(Inventory!$B$10:$B$1000=$B260,IF(Inventory!$C$10:$C$1000=$C260,IF(Inventory!$D$10:$D$1000=$D260,IF(Inventory!$P$10:$P$1000=I$9,1))))))</f>
        <v/>
      </c>
      <c r="J260" s="121">
        <f t="shared" si="40"/>
        <v>0</v>
      </c>
      <c r="K260" s="121" t="str">
        <f t="array" ref="K260">IF($D260="","",COUNT(IF(Inventory!$B$10:$B$1000=$B260,IF(Inventory!$C$10:$C$1000=$C260,IF(Inventory!$D$10:$D$1000=$D260,IF(Inventory!$J$10:$J$1000=wicr,1)))))+COUNT(IF(Inventory!$B$10:$B$1000=$B260,IF(Inventory!$C$10:$C$1000=$C260,IF(Inventory!$D$10:$D$1000=$D260,IF(Inventory!$J$10:$J$1000=wifr,1))))))</f>
        <v/>
      </c>
      <c r="L260" s="121" t="str">
        <f t="array" ref="L260">IF($D260="","",COUNT(IF(Inventory!$B$10:$B$1000=$B260,IF(Inventory!$C$10:$C$1000=$C260,IF(Inventory!$D$10:$D$1000=$D260,IF(Inventory!$J$10:$J$1000=wicr,IF(Inventory!$P$10:$P$1000=L$9,1))))))+COUNT(IF(Inventory!$B$10:$B$1000=$B260,IF(Inventory!$C$10:$C$1000=$C260,IF(Inventory!$D$10:$D$1000=$D260,IF(Inventory!$J$10:$J$1000=wifr,IF(Inventory!$P$10:$P$1000=L$9,1)))))))</f>
        <v/>
      </c>
      <c r="M260" s="121" t="str">
        <f t="array" ref="M260">IF($D260="","",COUNT(IF(Inventory!$B$10:$B$1000=$B260,IF(Inventory!$C$10:$C$1000=$C260,IF(Inventory!$D$10:$D$1000=$D260,IF(Inventory!$J$10:$J$1000=wicr,IF(Inventory!$P$10:$P$1000=M$9,1))))))+COUNT(IF(Inventory!$B$10:$B$1000=$B260,IF(Inventory!$C$10:$C$1000=$C260,IF(Inventory!$D$10:$D$1000=$D260,IF(Inventory!$J$10:$J$1000=wifr,IF(Inventory!$P$10:$P$1000=M$9,1)))))))</f>
        <v/>
      </c>
      <c r="N260" s="121" t="str">
        <f t="array" ref="N260">IF($D260="","",COUNT(IF(Inventory!$B$10:$B$1000=$B260,IF(Inventory!$C$10:$C$1000=$C260,IF(Inventory!$D$10:$D$1000=$D260,IF(Inventory!$J$10:$J$1000=wicr,IF(Inventory!$P$10:$P$1000=N$9,1))))))+COUNT(IF(Inventory!$B$10:$B$1000=$B260,IF(Inventory!$C$10:$C$1000=$C260,IF(Inventory!$D$10:$D$1000=$D260,IF(Inventory!$J$10:$J$1000=wifr,IF(Inventory!$P$10:$P$1000=N$9,1)))))))</f>
        <v/>
      </c>
      <c r="O260" s="121" t="str">
        <f t="array" ref="O260">IF($D260="","",COUNT(IF(Inventory!$B$10:$B$1000=$B260,IF(Inventory!$C$10:$C$1000=$C260,IF(Inventory!$D$10:$D$1000=$D260,IF(Inventory!$J$10:$J$1000=wicr,IF(Inventory!$P$10:$P$1000=O$9,1))))))+COUNT(IF(Inventory!$B$10:$B$1000=$B260,IF(Inventory!$C$10:$C$1000=$C260,IF(Inventory!$D$10:$D$1000=$D260,IF(Inventory!$J$10:$J$1000=wifr,IF(Inventory!$P$10:$P$1000=O$9,1)))))))</f>
        <v/>
      </c>
      <c r="P260" s="121" t="str">
        <f t="array" ref="P260">IF($D260="","",COUNT(IF(Inventory!$B$10:$B$1000=$B260,IF(Inventory!$C$10:$C$1000=$C260,IF(Inventory!$D$10:$D$1000=$D260,IF(Inventory!$J$10:$J$1000=wicr,IF(Inventory!$P$10:$P$1000=P$9,1))))))+COUNT(IF(Inventory!$B$10:$B$1000=$B260,IF(Inventory!$C$10:$C$1000=$C260,IF(Inventory!$D$10:$D$1000=$D260,IF(Inventory!$J$10:$J$1000=wifr,IF(Inventory!$P$10:$P$1000=P$9,1)))))))</f>
        <v/>
      </c>
      <c r="Q260" s="122" t="str">
        <f t="shared" si="41"/>
        <v/>
      </c>
      <c r="R260" s="121" t="str">
        <f t="array" ref="R260">IF($D260="","",COUNT(IF(Inventory!$B$10:$B$1000=$B260,IF(Inventory!$C$10:$C$1000=$C260,IF(Inventory!$D$10:$D$1000=$D260,IF(Inventory!$J$10:$J$1000=frig,1))))))</f>
        <v/>
      </c>
      <c r="S260" s="121" t="str">
        <f t="array" ref="S260">IF($D260="","",COUNT(IF(Inventory!$B$10:$B$1000=$B260,IF(Inventory!$C$10:$C$1000=$C260,IF(Inventory!$D$10:$D$1000=$D260,IF(Inventory!$J$10:$J$1000=frig,IF(Inventory!$P$10:$P$1000=S$9,1)))))))</f>
        <v/>
      </c>
      <c r="T260" s="121" t="str">
        <f t="array" ref="T260">IF($D260="","",COUNT(IF(Inventory!$B$10:$B$1000=$B260,IF(Inventory!$C$10:$C$1000=$C260,IF(Inventory!$D$10:$D$1000=$D260,IF(Inventory!$J$10:$J$1000=frig,IF(Inventory!$P$10:$P$1000=T$9,1)))))))</f>
        <v/>
      </c>
      <c r="U260" s="121" t="str">
        <f t="array" ref="U260">IF($D260="","",COUNT(IF(Inventory!$B$10:$B$1000=$B260,IF(Inventory!$C$10:$C$1000=$C260,IF(Inventory!$D$10:$D$1000=$D260,IF(Inventory!$J$10:$J$1000=frig,IF(Inventory!$P$10:$P$1000=U$9,1)))))))</f>
        <v/>
      </c>
      <c r="V260" s="121" t="str">
        <f t="array" ref="V260">IF($D260="","",COUNT(IF(Inventory!$B$10:$B$1000=$B260,IF(Inventory!$C$10:$C$1000=$C260,IF(Inventory!$D$10:$D$1000=$D260,IF(Inventory!$J$10:$J$1000=frig,IF(Inventory!$P$10:$P$1000=V$9,1)))))))</f>
        <v/>
      </c>
      <c r="W260" s="121" t="str">
        <f t="array" ref="W260">IF($D260="","",COUNT(IF(Inventory!$B$10:$B$1000=$B260,IF(Inventory!$C$10:$C$1000=$C260,IF(Inventory!$D$10:$D$1000=$D260,IF(Inventory!$J$10:$J$1000=frig,IF(Inventory!$P$10:$P$1000=W$9,1)))))))</f>
        <v/>
      </c>
      <c r="X260" s="122" t="str">
        <f t="shared" si="42"/>
        <v/>
      </c>
      <c r="Y260" s="121" t="str">
        <f t="array" ref="Y260">IF($D260="","",COUNT(IF(Inventory!$B$10:$B$1000=$B260,IF(Inventory!$C$10:$C$1000=$C260,IF(Inventory!$D$10:$D$1000=$D260,IF(Inventory!$J$10:$J$1000=freez,1))))))</f>
        <v/>
      </c>
      <c r="Z260" s="121" t="str">
        <f t="array" ref="Z260">IF($D260="","",COUNT(IF(Inventory!$B$10:$B$1000=$B260,IF(Inventory!$C$10:$C$1000=$C260,IF(Inventory!$D$10:$D$1000=$D260,IF(Inventory!$J$10:$J$1000=freez,IF(Inventory!$P$10:$P$1000=Z$9,1)))))))</f>
        <v/>
      </c>
      <c r="AA260" s="121" t="str">
        <f t="array" ref="AA260">IF($D260="","",COUNT(IF(Inventory!$B$10:$B$1000=$B260,IF(Inventory!$C$10:$C$1000=$C260,IF(Inventory!$D$10:$D$1000=$D260,IF(Inventory!$J$10:$J$1000=freez,IF(Inventory!$P$10:$P$1000=AA$9,1)))))))</f>
        <v/>
      </c>
      <c r="AB260" s="121" t="str">
        <f t="array" ref="AB260">IF($D260="","",COUNT(IF(Inventory!$B$10:$B$1000=$B260,IF(Inventory!$C$10:$C$1000=$C260,IF(Inventory!$D$10:$D$1000=$D260,IF(Inventory!$J$10:$J$1000=freez,IF(Inventory!$P$10:$P$1000=AB$9,1)))))))</f>
        <v/>
      </c>
      <c r="AC260" s="121" t="str">
        <f t="array" ref="AC260">IF($D260="","",COUNT(IF(Inventory!$B$10:$B$1000=$B260,IF(Inventory!$C$10:$C$1000=$C260,IF(Inventory!$D$10:$D$1000=$D260,IF(Inventory!$J$10:$J$1000=freez,IF(Inventory!$P$10:$P$1000=AC$9,1)))))))</f>
        <v/>
      </c>
      <c r="AD260" s="121" t="str">
        <f t="array" ref="AD260">IF($D260="","",COUNT(IF(Inventory!$B$10:$B$1000=$B260,IF(Inventory!$C$10:$C$1000=$C260,IF(Inventory!$D$10:$D$1000=$D260,IF(Inventory!$J$10:$J$1000=freez,IF(Inventory!$P$10:$P$1000=AD$9,1)))))))</f>
        <v/>
      </c>
      <c r="AE260" s="122" t="str">
        <f t="shared" si="43"/>
        <v/>
      </c>
      <c r="AF260" s="121" t="str">
        <f t="array" ref="AF260">IF($D260="","",SUM(IF(Inventory!$B$10:$B$1000=$B260,IF(Inventory!$C$10:$C$1000=$C260,IF(Inventory!$D$10:$D$1000=$D260,IF(Inventory!$J$10:$J$1000=frig,Inventory!$AC$10:$AC$1000)))))+SUM(IF(Inventory!$B$10:$B$1000=$B260,IF(Inventory!$C$10:$C$1000=$C260,IF(Inventory!$D$10:$D$1000=$D260,IF(Inventory!$J$10:$J$1000=wicr,Inventory!$AC$10:$AC$1000))))))</f>
        <v/>
      </c>
      <c r="AG260" s="121" t="str">
        <f t="array" ref="AG260">IF($D260="","",SUM(IF(Inventory!$B$10:$B$1000=$B260,IF(Inventory!$C$10:$C$1000=$C260,IF(Inventory!$D$10:$D$1000=$D260,IF(Inventory!$J$10:$J$1000=frig,IF(Inventory!$P$10:$P$1000=AG$9,Inventory!$AC$10:$AC$1000))))))+SUM(IF(Inventory!$B$10:$B$1000=$B260,IF(Inventory!$C$10:$C$1000=$C260,IF(Inventory!$D$10:$D$1000=$D260,IF(Inventory!$J$10:$J$1000=wicr,IF(Inventory!$P$10:$P$1000=AG$9,Inventory!$AC$10:$AC$1000)))))))</f>
        <v/>
      </c>
      <c r="AH260" s="121" t="str">
        <f t="array" ref="AH260">IF($D260="","",SUM(IF(Inventory!$B$10:$B$1000=$B260,IF(Inventory!$C$10:$C$1000=$C260,IF(Inventory!$D$10:$D$1000=$D260,IF(Inventory!$J$10:$J$1000=frig,IF(Inventory!$P$10:$P$1000=AH$9,Inventory!$AC$10:$AC$1000))))))+SUM(IF(Inventory!$B$10:$B$1000=$B260,IF(Inventory!$C$10:$C$1000=$C260,IF(Inventory!$D$10:$D$1000=$D260,IF(Inventory!$J$10:$J$1000=wicr,IF(Inventory!$P$10:$P$1000=AH$9,Inventory!$AC$10:$AC$1000)))))))</f>
        <v/>
      </c>
      <c r="AI260" s="121" t="str">
        <f t="array" ref="AI260">IF($D260="","",SUM(IF(Inventory!$B$10:$B$1000=$B260,IF(Inventory!$C$10:$C$1000=$C260,IF(Inventory!$D$10:$D$1000=$D260,IF(Inventory!$J$10:$J$1000=frig,IF(Inventory!$P$10:$P$1000=AI$9,Inventory!$AC$10:$AC$1000))))))+SUM(IF(Inventory!$B$10:$B$1000=$B260,IF(Inventory!$C$10:$C$1000=$C260,IF(Inventory!$D$10:$D$1000=$D260,IF(Inventory!$J$10:$J$1000=wicr,IF(Inventory!$P$10:$P$1000=AI$9,Inventory!$AC$10:$AC$1000)))))))</f>
        <v/>
      </c>
      <c r="AJ260" s="121" t="str">
        <f t="array" ref="AJ260">IF($D260="","",SUM(IF(Inventory!$B$10:$B$1000=$B260,IF(Inventory!$C$10:$C$1000=$C260,IF(Inventory!$D$10:$D$1000=$D260,IF(Inventory!$J$10:$J$1000=frig,IF(Inventory!$P$10:$P$1000=AJ$9,Inventory!$AC$10:$AC$1000))))))+SUM(IF(Inventory!$B$10:$B$1000=$B260,IF(Inventory!$C$10:$C$1000=$C260,IF(Inventory!$D$10:$D$1000=$D260,IF(Inventory!$J$10:$J$1000=wicr,IF(Inventory!$P$10:$P$1000=AJ$9,Inventory!$AC$10:$AC$1000)))))))</f>
        <v/>
      </c>
      <c r="AK260" s="121" t="str">
        <f t="array" ref="AK260">IF($D260="","",SUM(IF(Inventory!$B$10:$B$1000=$B260,IF(Inventory!$C$10:$C$1000=$C260,IF(Inventory!$D$10:$D$1000=$D260,IF(Inventory!$J$10:$J$1000=frig,IF(Inventory!$P$10:$P$1000=AK$9,Inventory!$AC$10:$AC$1000))))))+SUM(IF(Inventory!$B$10:$B$1000=$B260,IF(Inventory!$C$10:$C$1000=$C260,IF(Inventory!$D$10:$D$1000=$D260,IF(Inventory!$J$10:$J$1000=wicr,IF(Inventory!$P$10:$P$1000=AK$9,Inventory!$AC$10:$AC$1000)))))))</f>
        <v/>
      </c>
      <c r="AL260" s="123" t="str">
        <f t="shared" si="44"/>
        <v/>
      </c>
      <c r="AM260" s="121" t="str">
        <f t="array" ref="AM260">IF($D260="","",SUM(IF(Inventory!$B$10:$B$1000=$B260,IF(Inventory!$C$10:$C$1000=$C260,IF(Inventory!$D$10:$D$1000=$D260,IF(Inventory!$J$10:$J$1000=freez,Inventory!$AD$10:$AD$1000)))))+SUM(IF(Inventory!$B$10:$B$1000=$B260,IF(Inventory!$C$10:$C$1000=$C260,IF(Inventory!$D$10:$D$1000=$D260,IF(Inventory!$J$10:$J$1000=wifr,Inventory!$AD$10:$AD$1000))))))</f>
        <v/>
      </c>
      <c r="AN260" s="121" t="str">
        <f t="array" ref="AN260">IF($D260="","",SUM(IF(Inventory!$B$10:$B$1000=$B260,IF(Inventory!$C$10:$C$1000=$C260,IF(Inventory!$D$10:$D$1000=$D260,IF(Inventory!$J$10:$J$1000=freez,IF(Inventory!$P$10:$P$1000=AN$9,Inventory!$AD$10:$AD$1000))))))+SUM(IF(Inventory!$B$10:$B$1000=$B260,IF(Inventory!$C$10:$C$1000=$C260,IF(Inventory!$D$10:$D$1000=$D260,IF(Inventory!$J$10:$J$1000=wifr,IF(Inventory!$P$10:$P$1000=AN$9,Inventory!$AD$10:$AD$1000)))))))</f>
        <v/>
      </c>
      <c r="AO260" s="121" t="str">
        <f t="array" ref="AO260">IF($D260="","",SUM(IF(Inventory!$B$10:$B$1000=$B260,IF(Inventory!$C$10:$C$1000=$C260,IF(Inventory!$D$10:$D$1000=$D260,IF(Inventory!$J$10:$J$1000=freez,IF(Inventory!$P$10:$P$1000=AO$9,Inventory!$AD$10:$AD$1000))))))+SUM(IF(Inventory!$B$10:$B$1000=$B260,IF(Inventory!$C$10:$C$1000=$C260,IF(Inventory!$D$10:$D$1000=$D260,IF(Inventory!$J$10:$J$1000=wifr,IF(Inventory!$P$10:$P$1000=AO$9,Inventory!$AD$10:$AD$1000)))))))</f>
        <v/>
      </c>
      <c r="AP260" s="121" t="str">
        <f t="array" ref="AP260">IF($D260="","",SUM(IF(Inventory!$B$10:$B$1000=$B260,IF(Inventory!$C$10:$C$1000=$C260,IF(Inventory!$D$10:$D$1000=$D260,IF(Inventory!$J$10:$J$1000=freez,IF(Inventory!$P$10:$P$1000=AP$9,Inventory!$AD$10:$AD$1000))))))+SUM(IF(Inventory!$B$10:$B$1000=$B260,IF(Inventory!$C$10:$C$1000=$C260,IF(Inventory!$D$10:$D$1000=$D260,IF(Inventory!$J$10:$J$1000=wifr,IF(Inventory!$P$10:$P$1000=AP$9,Inventory!$AD$10:$AD$1000)))))))</f>
        <v/>
      </c>
      <c r="AQ260" s="121" t="str">
        <f t="array" ref="AQ260">IF($D260="","",SUM(IF(Inventory!$B$10:$B$1000=$B260,IF(Inventory!$C$10:$C$1000=$C260,IF(Inventory!$D$10:$D$1000=$D260,IF(Inventory!$J$10:$J$1000=freez,IF(Inventory!$P$10:$P$1000=AQ$9,Inventory!$AD$10:$AD$1000))))))+SUM(IF(Inventory!$B$10:$B$1000=$B260,IF(Inventory!$C$10:$C$1000=$C260,IF(Inventory!$D$10:$D$1000=$D260,IF(Inventory!$J$10:$J$1000=wifr,IF(Inventory!$P$10:$P$1000=AQ$9,Inventory!$AD$10:$AD$1000)))))))</f>
        <v/>
      </c>
      <c r="AR260" s="121" t="str">
        <f t="array" ref="AR260">IF($D260="","",SUM(IF(Inventory!$B$10:$B$1000=$B260,IF(Inventory!$C$10:$C$1000=$C260,IF(Inventory!$D$10:$D$1000=$D260,IF(Inventory!$J$10:$J$1000=freez,IF(Inventory!$P$10:$P$1000=AR$9,Inventory!$AD$10:$AD$1000))))))+SUM(IF(Inventory!$B$10:$B$1000=$B260,IF(Inventory!$C$10:$C$1000=$C260,IF(Inventory!$D$10:$D$1000=$D260,IF(Inventory!$J$10:$J$1000=wifr,IF(Inventory!$P$10:$P$1000=AR$9,Inventory!$AD$10:$AD$1000)))))))</f>
        <v/>
      </c>
      <c r="AS260" s="124" t="str">
        <f t="shared" si="45"/>
        <v/>
      </c>
      <c r="AU260" s="352"/>
      <c r="AV260" s="352"/>
      <c r="AX260" s="125">
        <f>IF($C260="",0,Prog!$H258*AX$6*($AU260+$AV260)/12000)</f>
        <v>0</v>
      </c>
      <c r="AY260" s="125">
        <f>IF($C260="",0,Prog!$H258*AY$6*($AU260+$AV260)/12000)</f>
        <v>0</v>
      </c>
      <c r="AZ260" s="121"/>
    </row>
    <row r="261" spans="1:52" ht="16.5" x14ac:dyDescent="0.3">
      <c r="A261" s="279" t="str">
        <f>IF(Prog!B259="","",Prog!B259)</f>
        <v/>
      </c>
      <c r="B261" s="279" t="str">
        <f>IF(Prog!C259="","",Prog!C259)</f>
        <v/>
      </c>
      <c r="C261" s="279" t="str">
        <f>IF(Prog!D259="","",Prog!D259)</f>
        <v/>
      </c>
      <c r="D261" s="120"/>
      <c r="E261" s="121" t="str">
        <f t="array" ref="E261">IF($D261="","",COUNT(IF(Inventory!$B$10:$B$1000=$B261,IF(Inventory!$C$10:$C$1000=$C261,IF(Inventory!$D$10:$D$1000=$D261,IF(Inventory!$P$10:$P$1000=E$9,1))))))</f>
        <v/>
      </c>
      <c r="F261" s="121" t="str">
        <f t="array" ref="F261">IF($D261="","",COUNT(IF(Inventory!$B$10:$B$1000=$B261,IF(Inventory!$C$10:$C$1000=$C261,IF(Inventory!$D$10:$D$1000=$D261,IF(Inventory!$P$10:$P$1000=F$9,1))))))</f>
        <v/>
      </c>
      <c r="G261" s="121" t="str">
        <f t="array" ref="G261">IF($D261="","",COUNT(IF(Inventory!$B$10:$B$1000=$B261,IF(Inventory!$C$10:$C$1000=$C261,IF(Inventory!$D$10:$D$1000=$D261,IF(Inventory!$P$10:$P$1000=G$9,1))))))</f>
        <v/>
      </c>
      <c r="H261" s="121" t="str">
        <f t="array" ref="H261">IF($D261="","",COUNT(IF(Inventory!$B$10:$B$1000=$B261,IF(Inventory!$C$10:$C$1000=$C261,IF(Inventory!$D$10:$D$1000=$D261,IF(Inventory!$P$10:$P$1000=H$9,1))))))</f>
        <v/>
      </c>
      <c r="I261" s="121" t="str">
        <f t="array" ref="I261">IF($D261="","",COUNT(IF(Inventory!$B$10:$B$1000=$B261,IF(Inventory!$C$10:$C$1000=$C261,IF(Inventory!$D$10:$D$1000=$D261,IF(Inventory!$P$10:$P$1000=I$9,1))))))</f>
        <v/>
      </c>
      <c r="J261" s="121">
        <f t="shared" si="40"/>
        <v>0</v>
      </c>
      <c r="K261" s="121" t="str">
        <f t="array" ref="K261">IF($D261="","",COUNT(IF(Inventory!$B$10:$B$1000=$B261,IF(Inventory!$C$10:$C$1000=$C261,IF(Inventory!$D$10:$D$1000=$D261,IF(Inventory!$J$10:$J$1000=wicr,1)))))+COUNT(IF(Inventory!$B$10:$B$1000=$B261,IF(Inventory!$C$10:$C$1000=$C261,IF(Inventory!$D$10:$D$1000=$D261,IF(Inventory!$J$10:$J$1000=wifr,1))))))</f>
        <v/>
      </c>
      <c r="L261" s="121" t="str">
        <f t="array" ref="L261">IF($D261="","",COUNT(IF(Inventory!$B$10:$B$1000=$B261,IF(Inventory!$C$10:$C$1000=$C261,IF(Inventory!$D$10:$D$1000=$D261,IF(Inventory!$J$10:$J$1000=wicr,IF(Inventory!$P$10:$P$1000=L$9,1))))))+COUNT(IF(Inventory!$B$10:$B$1000=$B261,IF(Inventory!$C$10:$C$1000=$C261,IF(Inventory!$D$10:$D$1000=$D261,IF(Inventory!$J$10:$J$1000=wifr,IF(Inventory!$P$10:$P$1000=L$9,1)))))))</f>
        <v/>
      </c>
      <c r="M261" s="121" t="str">
        <f t="array" ref="M261">IF($D261="","",COUNT(IF(Inventory!$B$10:$B$1000=$B261,IF(Inventory!$C$10:$C$1000=$C261,IF(Inventory!$D$10:$D$1000=$D261,IF(Inventory!$J$10:$J$1000=wicr,IF(Inventory!$P$10:$P$1000=M$9,1))))))+COUNT(IF(Inventory!$B$10:$B$1000=$B261,IF(Inventory!$C$10:$C$1000=$C261,IF(Inventory!$D$10:$D$1000=$D261,IF(Inventory!$J$10:$J$1000=wifr,IF(Inventory!$P$10:$P$1000=M$9,1)))))))</f>
        <v/>
      </c>
      <c r="N261" s="121" t="str">
        <f t="array" ref="N261">IF($D261="","",COUNT(IF(Inventory!$B$10:$B$1000=$B261,IF(Inventory!$C$10:$C$1000=$C261,IF(Inventory!$D$10:$D$1000=$D261,IF(Inventory!$J$10:$J$1000=wicr,IF(Inventory!$P$10:$P$1000=N$9,1))))))+COUNT(IF(Inventory!$B$10:$B$1000=$B261,IF(Inventory!$C$10:$C$1000=$C261,IF(Inventory!$D$10:$D$1000=$D261,IF(Inventory!$J$10:$J$1000=wifr,IF(Inventory!$P$10:$P$1000=N$9,1)))))))</f>
        <v/>
      </c>
      <c r="O261" s="121" t="str">
        <f t="array" ref="O261">IF($D261="","",COUNT(IF(Inventory!$B$10:$B$1000=$B261,IF(Inventory!$C$10:$C$1000=$C261,IF(Inventory!$D$10:$D$1000=$D261,IF(Inventory!$J$10:$J$1000=wicr,IF(Inventory!$P$10:$P$1000=O$9,1))))))+COUNT(IF(Inventory!$B$10:$B$1000=$B261,IF(Inventory!$C$10:$C$1000=$C261,IF(Inventory!$D$10:$D$1000=$D261,IF(Inventory!$J$10:$J$1000=wifr,IF(Inventory!$P$10:$P$1000=O$9,1)))))))</f>
        <v/>
      </c>
      <c r="P261" s="121" t="str">
        <f t="array" ref="P261">IF($D261="","",COUNT(IF(Inventory!$B$10:$B$1000=$B261,IF(Inventory!$C$10:$C$1000=$C261,IF(Inventory!$D$10:$D$1000=$D261,IF(Inventory!$J$10:$J$1000=wicr,IF(Inventory!$P$10:$P$1000=P$9,1))))))+COUNT(IF(Inventory!$B$10:$B$1000=$B261,IF(Inventory!$C$10:$C$1000=$C261,IF(Inventory!$D$10:$D$1000=$D261,IF(Inventory!$J$10:$J$1000=wifr,IF(Inventory!$P$10:$P$1000=P$9,1)))))))</f>
        <v/>
      </c>
      <c r="Q261" s="122" t="str">
        <f t="shared" si="41"/>
        <v/>
      </c>
      <c r="R261" s="121" t="str">
        <f t="array" ref="R261">IF($D261="","",COUNT(IF(Inventory!$B$10:$B$1000=$B261,IF(Inventory!$C$10:$C$1000=$C261,IF(Inventory!$D$10:$D$1000=$D261,IF(Inventory!$J$10:$J$1000=frig,1))))))</f>
        <v/>
      </c>
      <c r="S261" s="121" t="str">
        <f t="array" ref="S261">IF($D261="","",COUNT(IF(Inventory!$B$10:$B$1000=$B261,IF(Inventory!$C$10:$C$1000=$C261,IF(Inventory!$D$10:$D$1000=$D261,IF(Inventory!$J$10:$J$1000=frig,IF(Inventory!$P$10:$P$1000=S$9,1)))))))</f>
        <v/>
      </c>
      <c r="T261" s="121" t="str">
        <f t="array" ref="T261">IF($D261="","",COUNT(IF(Inventory!$B$10:$B$1000=$B261,IF(Inventory!$C$10:$C$1000=$C261,IF(Inventory!$D$10:$D$1000=$D261,IF(Inventory!$J$10:$J$1000=frig,IF(Inventory!$P$10:$P$1000=T$9,1)))))))</f>
        <v/>
      </c>
      <c r="U261" s="121" t="str">
        <f t="array" ref="U261">IF($D261="","",COUNT(IF(Inventory!$B$10:$B$1000=$B261,IF(Inventory!$C$10:$C$1000=$C261,IF(Inventory!$D$10:$D$1000=$D261,IF(Inventory!$J$10:$J$1000=frig,IF(Inventory!$P$10:$P$1000=U$9,1)))))))</f>
        <v/>
      </c>
      <c r="V261" s="121" t="str">
        <f t="array" ref="V261">IF($D261="","",COUNT(IF(Inventory!$B$10:$B$1000=$B261,IF(Inventory!$C$10:$C$1000=$C261,IF(Inventory!$D$10:$D$1000=$D261,IF(Inventory!$J$10:$J$1000=frig,IF(Inventory!$P$10:$P$1000=V$9,1)))))))</f>
        <v/>
      </c>
      <c r="W261" s="121" t="str">
        <f t="array" ref="W261">IF($D261="","",COUNT(IF(Inventory!$B$10:$B$1000=$B261,IF(Inventory!$C$10:$C$1000=$C261,IF(Inventory!$D$10:$D$1000=$D261,IF(Inventory!$J$10:$J$1000=frig,IF(Inventory!$P$10:$P$1000=W$9,1)))))))</f>
        <v/>
      </c>
      <c r="X261" s="122" t="str">
        <f t="shared" si="42"/>
        <v/>
      </c>
      <c r="Y261" s="121" t="str">
        <f t="array" ref="Y261">IF($D261="","",COUNT(IF(Inventory!$B$10:$B$1000=$B261,IF(Inventory!$C$10:$C$1000=$C261,IF(Inventory!$D$10:$D$1000=$D261,IF(Inventory!$J$10:$J$1000=freez,1))))))</f>
        <v/>
      </c>
      <c r="Z261" s="121" t="str">
        <f t="array" ref="Z261">IF($D261="","",COUNT(IF(Inventory!$B$10:$B$1000=$B261,IF(Inventory!$C$10:$C$1000=$C261,IF(Inventory!$D$10:$D$1000=$D261,IF(Inventory!$J$10:$J$1000=freez,IF(Inventory!$P$10:$P$1000=Z$9,1)))))))</f>
        <v/>
      </c>
      <c r="AA261" s="121" t="str">
        <f t="array" ref="AA261">IF($D261="","",COUNT(IF(Inventory!$B$10:$B$1000=$B261,IF(Inventory!$C$10:$C$1000=$C261,IF(Inventory!$D$10:$D$1000=$D261,IF(Inventory!$J$10:$J$1000=freez,IF(Inventory!$P$10:$P$1000=AA$9,1)))))))</f>
        <v/>
      </c>
      <c r="AB261" s="121" t="str">
        <f t="array" ref="AB261">IF($D261="","",COUNT(IF(Inventory!$B$10:$B$1000=$B261,IF(Inventory!$C$10:$C$1000=$C261,IF(Inventory!$D$10:$D$1000=$D261,IF(Inventory!$J$10:$J$1000=freez,IF(Inventory!$P$10:$P$1000=AB$9,1)))))))</f>
        <v/>
      </c>
      <c r="AC261" s="121" t="str">
        <f t="array" ref="AC261">IF($D261="","",COUNT(IF(Inventory!$B$10:$B$1000=$B261,IF(Inventory!$C$10:$C$1000=$C261,IF(Inventory!$D$10:$D$1000=$D261,IF(Inventory!$J$10:$J$1000=freez,IF(Inventory!$P$10:$P$1000=AC$9,1)))))))</f>
        <v/>
      </c>
      <c r="AD261" s="121" t="str">
        <f t="array" ref="AD261">IF($D261="","",COUNT(IF(Inventory!$B$10:$B$1000=$B261,IF(Inventory!$C$10:$C$1000=$C261,IF(Inventory!$D$10:$D$1000=$D261,IF(Inventory!$J$10:$J$1000=freez,IF(Inventory!$P$10:$P$1000=AD$9,1)))))))</f>
        <v/>
      </c>
      <c r="AE261" s="122" t="str">
        <f t="shared" si="43"/>
        <v/>
      </c>
      <c r="AF261" s="121" t="str">
        <f t="array" ref="AF261">IF($D261="","",SUM(IF(Inventory!$B$10:$B$1000=$B261,IF(Inventory!$C$10:$C$1000=$C261,IF(Inventory!$D$10:$D$1000=$D261,IF(Inventory!$J$10:$J$1000=frig,Inventory!$AC$10:$AC$1000)))))+SUM(IF(Inventory!$B$10:$B$1000=$B261,IF(Inventory!$C$10:$C$1000=$C261,IF(Inventory!$D$10:$D$1000=$D261,IF(Inventory!$J$10:$J$1000=wicr,Inventory!$AC$10:$AC$1000))))))</f>
        <v/>
      </c>
      <c r="AG261" s="121" t="str">
        <f t="array" ref="AG261">IF($D261="","",SUM(IF(Inventory!$B$10:$B$1000=$B261,IF(Inventory!$C$10:$C$1000=$C261,IF(Inventory!$D$10:$D$1000=$D261,IF(Inventory!$J$10:$J$1000=frig,IF(Inventory!$P$10:$P$1000=AG$9,Inventory!$AC$10:$AC$1000))))))+SUM(IF(Inventory!$B$10:$B$1000=$B261,IF(Inventory!$C$10:$C$1000=$C261,IF(Inventory!$D$10:$D$1000=$D261,IF(Inventory!$J$10:$J$1000=wicr,IF(Inventory!$P$10:$P$1000=AG$9,Inventory!$AC$10:$AC$1000)))))))</f>
        <v/>
      </c>
      <c r="AH261" s="121" t="str">
        <f t="array" ref="AH261">IF($D261="","",SUM(IF(Inventory!$B$10:$B$1000=$B261,IF(Inventory!$C$10:$C$1000=$C261,IF(Inventory!$D$10:$D$1000=$D261,IF(Inventory!$J$10:$J$1000=frig,IF(Inventory!$P$10:$P$1000=AH$9,Inventory!$AC$10:$AC$1000))))))+SUM(IF(Inventory!$B$10:$B$1000=$B261,IF(Inventory!$C$10:$C$1000=$C261,IF(Inventory!$D$10:$D$1000=$D261,IF(Inventory!$J$10:$J$1000=wicr,IF(Inventory!$P$10:$P$1000=AH$9,Inventory!$AC$10:$AC$1000)))))))</f>
        <v/>
      </c>
      <c r="AI261" s="121" t="str">
        <f t="array" ref="AI261">IF($D261="","",SUM(IF(Inventory!$B$10:$B$1000=$B261,IF(Inventory!$C$10:$C$1000=$C261,IF(Inventory!$D$10:$D$1000=$D261,IF(Inventory!$J$10:$J$1000=frig,IF(Inventory!$P$10:$P$1000=AI$9,Inventory!$AC$10:$AC$1000))))))+SUM(IF(Inventory!$B$10:$B$1000=$B261,IF(Inventory!$C$10:$C$1000=$C261,IF(Inventory!$D$10:$D$1000=$D261,IF(Inventory!$J$10:$J$1000=wicr,IF(Inventory!$P$10:$P$1000=AI$9,Inventory!$AC$10:$AC$1000)))))))</f>
        <v/>
      </c>
      <c r="AJ261" s="121" t="str">
        <f t="array" ref="AJ261">IF($D261="","",SUM(IF(Inventory!$B$10:$B$1000=$B261,IF(Inventory!$C$10:$C$1000=$C261,IF(Inventory!$D$10:$D$1000=$D261,IF(Inventory!$J$10:$J$1000=frig,IF(Inventory!$P$10:$P$1000=AJ$9,Inventory!$AC$10:$AC$1000))))))+SUM(IF(Inventory!$B$10:$B$1000=$B261,IF(Inventory!$C$10:$C$1000=$C261,IF(Inventory!$D$10:$D$1000=$D261,IF(Inventory!$J$10:$J$1000=wicr,IF(Inventory!$P$10:$P$1000=AJ$9,Inventory!$AC$10:$AC$1000)))))))</f>
        <v/>
      </c>
      <c r="AK261" s="121" t="str">
        <f t="array" ref="AK261">IF($D261="","",SUM(IF(Inventory!$B$10:$B$1000=$B261,IF(Inventory!$C$10:$C$1000=$C261,IF(Inventory!$D$10:$D$1000=$D261,IF(Inventory!$J$10:$J$1000=frig,IF(Inventory!$P$10:$P$1000=AK$9,Inventory!$AC$10:$AC$1000))))))+SUM(IF(Inventory!$B$10:$B$1000=$B261,IF(Inventory!$C$10:$C$1000=$C261,IF(Inventory!$D$10:$D$1000=$D261,IF(Inventory!$J$10:$J$1000=wicr,IF(Inventory!$P$10:$P$1000=AK$9,Inventory!$AC$10:$AC$1000)))))))</f>
        <v/>
      </c>
      <c r="AL261" s="123" t="str">
        <f t="shared" si="44"/>
        <v/>
      </c>
      <c r="AM261" s="121" t="str">
        <f t="array" ref="AM261">IF($D261="","",SUM(IF(Inventory!$B$10:$B$1000=$B261,IF(Inventory!$C$10:$C$1000=$C261,IF(Inventory!$D$10:$D$1000=$D261,IF(Inventory!$J$10:$J$1000=freez,Inventory!$AD$10:$AD$1000)))))+SUM(IF(Inventory!$B$10:$B$1000=$B261,IF(Inventory!$C$10:$C$1000=$C261,IF(Inventory!$D$10:$D$1000=$D261,IF(Inventory!$J$10:$J$1000=wifr,Inventory!$AD$10:$AD$1000))))))</f>
        <v/>
      </c>
      <c r="AN261" s="121" t="str">
        <f t="array" ref="AN261">IF($D261="","",SUM(IF(Inventory!$B$10:$B$1000=$B261,IF(Inventory!$C$10:$C$1000=$C261,IF(Inventory!$D$10:$D$1000=$D261,IF(Inventory!$J$10:$J$1000=freez,IF(Inventory!$P$10:$P$1000=AN$9,Inventory!$AD$10:$AD$1000))))))+SUM(IF(Inventory!$B$10:$B$1000=$B261,IF(Inventory!$C$10:$C$1000=$C261,IF(Inventory!$D$10:$D$1000=$D261,IF(Inventory!$J$10:$J$1000=wifr,IF(Inventory!$P$10:$P$1000=AN$9,Inventory!$AD$10:$AD$1000)))))))</f>
        <v/>
      </c>
      <c r="AO261" s="121" t="str">
        <f t="array" ref="AO261">IF($D261="","",SUM(IF(Inventory!$B$10:$B$1000=$B261,IF(Inventory!$C$10:$C$1000=$C261,IF(Inventory!$D$10:$D$1000=$D261,IF(Inventory!$J$10:$J$1000=freez,IF(Inventory!$P$10:$P$1000=AO$9,Inventory!$AD$10:$AD$1000))))))+SUM(IF(Inventory!$B$10:$B$1000=$B261,IF(Inventory!$C$10:$C$1000=$C261,IF(Inventory!$D$10:$D$1000=$D261,IF(Inventory!$J$10:$J$1000=wifr,IF(Inventory!$P$10:$P$1000=AO$9,Inventory!$AD$10:$AD$1000)))))))</f>
        <v/>
      </c>
      <c r="AP261" s="121" t="str">
        <f t="array" ref="AP261">IF($D261="","",SUM(IF(Inventory!$B$10:$B$1000=$B261,IF(Inventory!$C$10:$C$1000=$C261,IF(Inventory!$D$10:$D$1000=$D261,IF(Inventory!$J$10:$J$1000=freez,IF(Inventory!$P$10:$P$1000=AP$9,Inventory!$AD$10:$AD$1000))))))+SUM(IF(Inventory!$B$10:$B$1000=$B261,IF(Inventory!$C$10:$C$1000=$C261,IF(Inventory!$D$10:$D$1000=$D261,IF(Inventory!$J$10:$J$1000=wifr,IF(Inventory!$P$10:$P$1000=AP$9,Inventory!$AD$10:$AD$1000)))))))</f>
        <v/>
      </c>
      <c r="AQ261" s="121" t="str">
        <f t="array" ref="AQ261">IF($D261="","",SUM(IF(Inventory!$B$10:$B$1000=$B261,IF(Inventory!$C$10:$C$1000=$C261,IF(Inventory!$D$10:$D$1000=$D261,IF(Inventory!$J$10:$J$1000=freez,IF(Inventory!$P$10:$P$1000=AQ$9,Inventory!$AD$10:$AD$1000))))))+SUM(IF(Inventory!$B$10:$B$1000=$B261,IF(Inventory!$C$10:$C$1000=$C261,IF(Inventory!$D$10:$D$1000=$D261,IF(Inventory!$J$10:$J$1000=wifr,IF(Inventory!$P$10:$P$1000=AQ$9,Inventory!$AD$10:$AD$1000)))))))</f>
        <v/>
      </c>
      <c r="AR261" s="121" t="str">
        <f t="array" ref="AR261">IF($D261="","",SUM(IF(Inventory!$B$10:$B$1000=$B261,IF(Inventory!$C$10:$C$1000=$C261,IF(Inventory!$D$10:$D$1000=$D261,IF(Inventory!$J$10:$J$1000=freez,IF(Inventory!$P$10:$P$1000=AR$9,Inventory!$AD$10:$AD$1000))))))+SUM(IF(Inventory!$B$10:$B$1000=$B261,IF(Inventory!$C$10:$C$1000=$C261,IF(Inventory!$D$10:$D$1000=$D261,IF(Inventory!$J$10:$J$1000=wifr,IF(Inventory!$P$10:$P$1000=AR$9,Inventory!$AD$10:$AD$1000)))))))</f>
        <v/>
      </c>
      <c r="AS261" s="124" t="str">
        <f t="shared" si="45"/>
        <v/>
      </c>
      <c r="AU261" s="352"/>
      <c r="AV261" s="352"/>
      <c r="AX261" s="125">
        <f>IF($C261="",0,Prog!$H259*AX$6*($AU261+$AV261)/12000)</f>
        <v>0</v>
      </c>
      <c r="AY261" s="125">
        <f>IF($C261="",0,Prog!$H259*AY$6*($AU261+$AV261)/12000)</f>
        <v>0</v>
      </c>
      <c r="AZ261" s="121"/>
    </row>
    <row r="262" spans="1:52" ht="16.5" x14ac:dyDescent="0.3">
      <c r="A262" s="279" t="str">
        <f>IF(Prog!B260="","",Prog!B260)</f>
        <v/>
      </c>
      <c r="B262" s="279" t="str">
        <f>IF(Prog!C260="","",Prog!C260)</f>
        <v/>
      </c>
      <c r="C262" s="279" t="str">
        <f>IF(Prog!D260="","",Prog!D260)</f>
        <v/>
      </c>
      <c r="D262" s="120"/>
      <c r="E262" s="121" t="str">
        <f t="array" ref="E262">IF($D262="","",COUNT(IF(Inventory!$B$10:$B$1000=$B262,IF(Inventory!$C$10:$C$1000=$C262,IF(Inventory!$D$10:$D$1000=$D262,IF(Inventory!$P$10:$P$1000=E$9,1))))))</f>
        <v/>
      </c>
      <c r="F262" s="121" t="str">
        <f t="array" ref="F262">IF($D262="","",COUNT(IF(Inventory!$B$10:$B$1000=$B262,IF(Inventory!$C$10:$C$1000=$C262,IF(Inventory!$D$10:$D$1000=$D262,IF(Inventory!$P$10:$P$1000=F$9,1))))))</f>
        <v/>
      </c>
      <c r="G262" s="121" t="str">
        <f t="array" ref="G262">IF($D262="","",COUNT(IF(Inventory!$B$10:$B$1000=$B262,IF(Inventory!$C$10:$C$1000=$C262,IF(Inventory!$D$10:$D$1000=$D262,IF(Inventory!$P$10:$P$1000=G$9,1))))))</f>
        <v/>
      </c>
      <c r="H262" s="121" t="str">
        <f t="array" ref="H262">IF($D262="","",COUNT(IF(Inventory!$B$10:$B$1000=$B262,IF(Inventory!$C$10:$C$1000=$C262,IF(Inventory!$D$10:$D$1000=$D262,IF(Inventory!$P$10:$P$1000=H$9,1))))))</f>
        <v/>
      </c>
      <c r="I262" s="121" t="str">
        <f t="array" ref="I262">IF($D262="","",COUNT(IF(Inventory!$B$10:$B$1000=$B262,IF(Inventory!$C$10:$C$1000=$C262,IF(Inventory!$D$10:$D$1000=$D262,IF(Inventory!$P$10:$P$1000=I$9,1))))))</f>
        <v/>
      </c>
      <c r="J262" s="121">
        <f t="shared" si="40"/>
        <v>0</v>
      </c>
      <c r="K262" s="121" t="str">
        <f t="array" ref="K262">IF($D262="","",COUNT(IF(Inventory!$B$10:$B$1000=$B262,IF(Inventory!$C$10:$C$1000=$C262,IF(Inventory!$D$10:$D$1000=$D262,IF(Inventory!$J$10:$J$1000=wicr,1)))))+COUNT(IF(Inventory!$B$10:$B$1000=$B262,IF(Inventory!$C$10:$C$1000=$C262,IF(Inventory!$D$10:$D$1000=$D262,IF(Inventory!$J$10:$J$1000=wifr,1))))))</f>
        <v/>
      </c>
      <c r="L262" s="121" t="str">
        <f t="array" ref="L262">IF($D262="","",COUNT(IF(Inventory!$B$10:$B$1000=$B262,IF(Inventory!$C$10:$C$1000=$C262,IF(Inventory!$D$10:$D$1000=$D262,IF(Inventory!$J$10:$J$1000=wicr,IF(Inventory!$P$10:$P$1000=L$9,1))))))+COUNT(IF(Inventory!$B$10:$B$1000=$B262,IF(Inventory!$C$10:$C$1000=$C262,IF(Inventory!$D$10:$D$1000=$D262,IF(Inventory!$J$10:$J$1000=wifr,IF(Inventory!$P$10:$P$1000=L$9,1)))))))</f>
        <v/>
      </c>
      <c r="M262" s="121" t="str">
        <f t="array" ref="M262">IF($D262="","",COUNT(IF(Inventory!$B$10:$B$1000=$B262,IF(Inventory!$C$10:$C$1000=$C262,IF(Inventory!$D$10:$D$1000=$D262,IF(Inventory!$J$10:$J$1000=wicr,IF(Inventory!$P$10:$P$1000=M$9,1))))))+COUNT(IF(Inventory!$B$10:$B$1000=$B262,IF(Inventory!$C$10:$C$1000=$C262,IF(Inventory!$D$10:$D$1000=$D262,IF(Inventory!$J$10:$J$1000=wifr,IF(Inventory!$P$10:$P$1000=M$9,1)))))))</f>
        <v/>
      </c>
      <c r="N262" s="121" t="str">
        <f t="array" ref="N262">IF($D262="","",COUNT(IF(Inventory!$B$10:$B$1000=$B262,IF(Inventory!$C$10:$C$1000=$C262,IF(Inventory!$D$10:$D$1000=$D262,IF(Inventory!$J$10:$J$1000=wicr,IF(Inventory!$P$10:$P$1000=N$9,1))))))+COUNT(IF(Inventory!$B$10:$B$1000=$B262,IF(Inventory!$C$10:$C$1000=$C262,IF(Inventory!$D$10:$D$1000=$D262,IF(Inventory!$J$10:$J$1000=wifr,IF(Inventory!$P$10:$P$1000=N$9,1)))))))</f>
        <v/>
      </c>
      <c r="O262" s="121" t="str">
        <f t="array" ref="O262">IF($D262="","",COUNT(IF(Inventory!$B$10:$B$1000=$B262,IF(Inventory!$C$10:$C$1000=$C262,IF(Inventory!$D$10:$D$1000=$D262,IF(Inventory!$J$10:$J$1000=wicr,IF(Inventory!$P$10:$P$1000=O$9,1))))))+COUNT(IF(Inventory!$B$10:$B$1000=$B262,IF(Inventory!$C$10:$C$1000=$C262,IF(Inventory!$D$10:$D$1000=$D262,IF(Inventory!$J$10:$J$1000=wifr,IF(Inventory!$P$10:$P$1000=O$9,1)))))))</f>
        <v/>
      </c>
      <c r="P262" s="121" t="str">
        <f t="array" ref="P262">IF($D262="","",COUNT(IF(Inventory!$B$10:$B$1000=$B262,IF(Inventory!$C$10:$C$1000=$C262,IF(Inventory!$D$10:$D$1000=$D262,IF(Inventory!$J$10:$J$1000=wicr,IF(Inventory!$P$10:$P$1000=P$9,1))))))+COUNT(IF(Inventory!$B$10:$B$1000=$B262,IF(Inventory!$C$10:$C$1000=$C262,IF(Inventory!$D$10:$D$1000=$D262,IF(Inventory!$J$10:$J$1000=wifr,IF(Inventory!$P$10:$P$1000=P$9,1)))))))</f>
        <v/>
      </c>
      <c r="Q262" s="122" t="str">
        <f t="shared" si="41"/>
        <v/>
      </c>
      <c r="R262" s="121" t="str">
        <f t="array" ref="R262">IF($D262="","",COUNT(IF(Inventory!$B$10:$B$1000=$B262,IF(Inventory!$C$10:$C$1000=$C262,IF(Inventory!$D$10:$D$1000=$D262,IF(Inventory!$J$10:$J$1000=frig,1))))))</f>
        <v/>
      </c>
      <c r="S262" s="121" t="str">
        <f t="array" ref="S262">IF($D262="","",COUNT(IF(Inventory!$B$10:$B$1000=$B262,IF(Inventory!$C$10:$C$1000=$C262,IF(Inventory!$D$10:$D$1000=$D262,IF(Inventory!$J$10:$J$1000=frig,IF(Inventory!$P$10:$P$1000=S$9,1)))))))</f>
        <v/>
      </c>
      <c r="T262" s="121" t="str">
        <f t="array" ref="T262">IF($D262="","",COUNT(IF(Inventory!$B$10:$B$1000=$B262,IF(Inventory!$C$10:$C$1000=$C262,IF(Inventory!$D$10:$D$1000=$D262,IF(Inventory!$J$10:$J$1000=frig,IF(Inventory!$P$10:$P$1000=T$9,1)))))))</f>
        <v/>
      </c>
      <c r="U262" s="121" t="str">
        <f t="array" ref="U262">IF($D262="","",COUNT(IF(Inventory!$B$10:$B$1000=$B262,IF(Inventory!$C$10:$C$1000=$C262,IF(Inventory!$D$10:$D$1000=$D262,IF(Inventory!$J$10:$J$1000=frig,IF(Inventory!$P$10:$P$1000=U$9,1)))))))</f>
        <v/>
      </c>
      <c r="V262" s="121" t="str">
        <f t="array" ref="V262">IF($D262="","",COUNT(IF(Inventory!$B$10:$B$1000=$B262,IF(Inventory!$C$10:$C$1000=$C262,IF(Inventory!$D$10:$D$1000=$D262,IF(Inventory!$J$10:$J$1000=frig,IF(Inventory!$P$10:$P$1000=V$9,1)))))))</f>
        <v/>
      </c>
      <c r="W262" s="121" t="str">
        <f t="array" ref="W262">IF($D262="","",COUNT(IF(Inventory!$B$10:$B$1000=$B262,IF(Inventory!$C$10:$C$1000=$C262,IF(Inventory!$D$10:$D$1000=$D262,IF(Inventory!$J$10:$J$1000=frig,IF(Inventory!$P$10:$P$1000=W$9,1)))))))</f>
        <v/>
      </c>
      <c r="X262" s="122" t="str">
        <f t="shared" si="42"/>
        <v/>
      </c>
      <c r="Y262" s="121" t="str">
        <f t="array" ref="Y262">IF($D262="","",COUNT(IF(Inventory!$B$10:$B$1000=$B262,IF(Inventory!$C$10:$C$1000=$C262,IF(Inventory!$D$10:$D$1000=$D262,IF(Inventory!$J$10:$J$1000=freez,1))))))</f>
        <v/>
      </c>
      <c r="Z262" s="121" t="str">
        <f t="array" ref="Z262">IF($D262="","",COUNT(IF(Inventory!$B$10:$B$1000=$B262,IF(Inventory!$C$10:$C$1000=$C262,IF(Inventory!$D$10:$D$1000=$D262,IF(Inventory!$J$10:$J$1000=freez,IF(Inventory!$P$10:$P$1000=Z$9,1)))))))</f>
        <v/>
      </c>
      <c r="AA262" s="121" t="str">
        <f t="array" ref="AA262">IF($D262="","",COUNT(IF(Inventory!$B$10:$B$1000=$B262,IF(Inventory!$C$10:$C$1000=$C262,IF(Inventory!$D$10:$D$1000=$D262,IF(Inventory!$J$10:$J$1000=freez,IF(Inventory!$P$10:$P$1000=AA$9,1)))))))</f>
        <v/>
      </c>
      <c r="AB262" s="121" t="str">
        <f t="array" ref="AB262">IF($D262="","",COUNT(IF(Inventory!$B$10:$B$1000=$B262,IF(Inventory!$C$10:$C$1000=$C262,IF(Inventory!$D$10:$D$1000=$D262,IF(Inventory!$J$10:$J$1000=freez,IF(Inventory!$P$10:$P$1000=AB$9,1)))))))</f>
        <v/>
      </c>
      <c r="AC262" s="121" t="str">
        <f t="array" ref="AC262">IF($D262="","",COUNT(IF(Inventory!$B$10:$B$1000=$B262,IF(Inventory!$C$10:$C$1000=$C262,IF(Inventory!$D$10:$D$1000=$D262,IF(Inventory!$J$10:$J$1000=freez,IF(Inventory!$P$10:$P$1000=AC$9,1)))))))</f>
        <v/>
      </c>
      <c r="AD262" s="121" t="str">
        <f t="array" ref="AD262">IF($D262="","",COUNT(IF(Inventory!$B$10:$B$1000=$B262,IF(Inventory!$C$10:$C$1000=$C262,IF(Inventory!$D$10:$D$1000=$D262,IF(Inventory!$J$10:$J$1000=freez,IF(Inventory!$P$10:$P$1000=AD$9,1)))))))</f>
        <v/>
      </c>
      <c r="AE262" s="122" t="str">
        <f t="shared" si="43"/>
        <v/>
      </c>
      <c r="AF262" s="121" t="str">
        <f t="array" ref="AF262">IF($D262="","",SUM(IF(Inventory!$B$10:$B$1000=$B262,IF(Inventory!$C$10:$C$1000=$C262,IF(Inventory!$D$10:$D$1000=$D262,IF(Inventory!$J$10:$J$1000=frig,Inventory!$AC$10:$AC$1000)))))+SUM(IF(Inventory!$B$10:$B$1000=$B262,IF(Inventory!$C$10:$C$1000=$C262,IF(Inventory!$D$10:$D$1000=$D262,IF(Inventory!$J$10:$J$1000=wicr,Inventory!$AC$10:$AC$1000))))))</f>
        <v/>
      </c>
      <c r="AG262" s="121" t="str">
        <f t="array" ref="AG262">IF($D262="","",SUM(IF(Inventory!$B$10:$B$1000=$B262,IF(Inventory!$C$10:$C$1000=$C262,IF(Inventory!$D$10:$D$1000=$D262,IF(Inventory!$J$10:$J$1000=frig,IF(Inventory!$P$10:$P$1000=AG$9,Inventory!$AC$10:$AC$1000))))))+SUM(IF(Inventory!$B$10:$B$1000=$B262,IF(Inventory!$C$10:$C$1000=$C262,IF(Inventory!$D$10:$D$1000=$D262,IF(Inventory!$J$10:$J$1000=wicr,IF(Inventory!$P$10:$P$1000=AG$9,Inventory!$AC$10:$AC$1000)))))))</f>
        <v/>
      </c>
      <c r="AH262" s="121" t="str">
        <f t="array" ref="AH262">IF($D262="","",SUM(IF(Inventory!$B$10:$B$1000=$B262,IF(Inventory!$C$10:$C$1000=$C262,IF(Inventory!$D$10:$D$1000=$D262,IF(Inventory!$J$10:$J$1000=frig,IF(Inventory!$P$10:$P$1000=AH$9,Inventory!$AC$10:$AC$1000))))))+SUM(IF(Inventory!$B$10:$B$1000=$B262,IF(Inventory!$C$10:$C$1000=$C262,IF(Inventory!$D$10:$D$1000=$D262,IF(Inventory!$J$10:$J$1000=wicr,IF(Inventory!$P$10:$P$1000=AH$9,Inventory!$AC$10:$AC$1000)))))))</f>
        <v/>
      </c>
      <c r="AI262" s="121" t="str">
        <f t="array" ref="AI262">IF($D262="","",SUM(IF(Inventory!$B$10:$B$1000=$B262,IF(Inventory!$C$10:$C$1000=$C262,IF(Inventory!$D$10:$D$1000=$D262,IF(Inventory!$J$10:$J$1000=frig,IF(Inventory!$P$10:$P$1000=AI$9,Inventory!$AC$10:$AC$1000))))))+SUM(IF(Inventory!$B$10:$B$1000=$B262,IF(Inventory!$C$10:$C$1000=$C262,IF(Inventory!$D$10:$D$1000=$D262,IF(Inventory!$J$10:$J$1000=wicr,IF(Inventory!$P$10:$P$1000=AI$9,Inventory!$AC$10:$AC$1000)))))))</f>
        <v/>
      </c>
      <c r="AJ262" s="121" t="str">
        <f t="array" ref="AJ262">IF($D262="","",SUM(IF(Inventory!$B$10:$B$1000=$B262,IF(Inventory!$C$10:$C$1000=$C262,IF(Inventory!$D$10:$D$1000=$D262,IF(Inventory!$J$10:$J$1000=frig,IF(Inventory!$P$10:$P$1000=AJ$9,Inventory!$AC$10:$AC$1000))))))+SUM(IF(Inventory!$B$10:$B$1000=$B262,IF(Inventory!$C$10:$C$1000=$C262,IF(Inventory!$D$10:$D$1000=$D262,IF(Inventory!$J$10:$J$1000=wicr,IF(Inventory!$P$10:$P$1000=AJ$9,Inventory!$AC$10:$AC$1000)))))))</f>
        <v/>
      </c>
      <c r="AK262" s="121" t="str">
        <f t="array" ref="AK262">IF($D262="","",SUM(IF(Inventory!$B$10:$B$1000=$B262,IF(Inventory!$C$10:$C$1000=$C262,IF(Inventory!$D$10:$D$1000=$D262,IF(Inventory!$J$10:$J$1000=frig,IF(Inventory!$P$10:$P$1000=AK$9,Inventory!$AC$10:$AC$1000))))))+SUM(IF(Inventory!$B$10:$B$1000=$B262,IF(Inventory!$C$10:$C$1000=$C262,IF(Inventory!$D$10:$D$1000=$D262,IF(Inventory!$J$10:$J$1000=wicr,IF(Inventory!$P$10:$P$1000=AK$9,Inventory!$AC$10:$AC$1000)))))))</f>
        <v/>
      </c>
      <c r="AL262" s="123" t="str">
        <f t="shared" si="44"/>
        <v/>
      </c>
      <c r="AM262" s="121" t="str">
        <f t="array" ref="AM262">IF($D262="","",SUM(IF(Inventory!$B$10:$B$1000=$B262,IF(Inventory!$C$10:$C$1000=$C262,IF(Inventory!$D$10:$D$1000=$D262,IF(Inventory!$J$10:$J$1000=freez,Inventory!$AD$10:$AD$1000)))))+SUM(IF(Inventory!$B$10:$B$1000=$B262,IF(Inventory!$C$10:$C$1000=$C262,IF(Inventory!$D$10:$D$1000=$D262,IF(Inventory!$J$10:$J$1000=wifr,Inventory!$AD$10:$AD$1000))))))</f>
        <v/>
      </c>
      <c r="AN262" s="121" t="str">
        <f t="array" ref="AN262">IF($D262="","",SUM(IF(Inventory!$B$10:$B$1000=$B262,IF(Inventory!$C$10:$C$1000=$C262,IF(Inventory!$D$10:$D$1000=$D262,IF(Inventory!$J$10:$J$1000=freez,IF(Inventory!$P$10:$P$1000=AN$9,Inventory!$AD$10:$AD$1000))))))+SUM(IF(Inventory!$B$10:$B$1000=$B262,IF(Inventory!$C$10:$C$1000=$C262,IF(Inventory!$D$10:$D$1000=$D262,IF(Inventory!$J$10:$J$1000=wifr,IF(Inventory!$P$10:$P$1000=AN$9,Inventory!$AD$10:$AD$1000)))))))</f>
        <v/>
      </c>
      <c r="AO262" s="121" t="str">
        <f t="array" ref="AO262">IF($D262="","",SUM(IF(Inventory!$B$10:$B$1000=$B262,IF(Inventory!$C$10:$C$1000=$C262,IF(Inventory!$D$10:$D$1000=$D262,IF(Inventory!$J$10:$J$1000=freez,IF(Inventory!$P$10:$P$1000=AO$9,Inventory!$AD$10:$AD$1000))))))+SUM(IF(Inventory!$B$10:$B$1000=$B262,IF(Inventory!$C$10:$C$1000=$C262,IF(Inventory!$D$10:$D$1000=$D262,IF(Inventory!$J$10:$J$1000=wifr,IF(Inventory!$P$10:$P$1000=AO$9,Inventory!$AD$10:$AD$1000)))))))</f>
        <v/>
      </c>
      <c r="AP262" s="121" t="str">
        <f t="array" ref="AP262">IF($D262="","",SUM(IF(Inventory!$B$10:$B$1000=$B262,IF(Inventory!$C$10:$C$1000=$C262,IF(Inventory!$D$10:$D$1000=$D262,IF(Inventory!$J$10:$J$1000=freez,IF(Inventory!$P$10:$P$1000=AP$9,Inventory!$AD$10:$AD$1000))))))+SUM(IF(Inventory!$B$10:$B$1000=$B262,IF(Inventory!$C$10:$C$1000=$C262,IF(Inventory!$D$10:$D$1000=$D262,IF(Inventory!$J$10:$J$1000=wifr,IF(Inventory!$P$10:$P$1000=AP$9,Inventory!$AD$10:$AD$1000)))))))</f>
        <v/>
      </c>
      <c r="AQ262" s="121" t="str">
        <f t="array" ref="AQ262">IF($D262="","",SUM(IF(Inventory!$B$10:$B$1000=$B262,IF(Inventory!$C$10:$C$1000=$C262,IF(Inventory!$D$10:$D$1000=$D262,IF(Inventory!$J$10:$J$1000=freez,IF(Inventory!$P$10:$P$1000=AQ$9,Inventory!$AD$10:$AD$1000))))))+SUM(IF(Inventory!$B$10:$B$1000=$B262,IF(Inventory!$C$10:$C$1000=$C262,IF(Inventory!$D$10:$D$1000=$D262,IF(Inventory!$J$10:$J$1000=wifr,IF(Inventory!$P$10:$P$1000=AQ$9,Inventory!$AD$10:$AD$1000)))))))</f>
        <v/>
      </c>
      <c r="AR262" s="121" t="str">
        <f t="array" ref="AR262">IF($D262="","",SUM(IF(Inventory!$B$10:$B$1000=$B262,IF(Inventory!$C$10:$C$1000=$C262,IF(Inventory!$D$10:$D$1000=$D262,IF(Inventory!$J$10:$J$1000=freez,IF(Inventory!$P$10:$P$1000=AR$9,Inventory!$AD$10:$AD$1000))))))+SUM(IF(Inventory!$B$10:$B$1000=$B262,IF(Inventory!$C$10:$C$1000=$C262,IF(Inventory!$D$10:$D$1000=$D262,IF(Inventory!$J$10:$J$1000=wifr,IF(Inventory!$P$10:$P$1000=AR$9,Inventory!$AD$10:$AD$1000)))))))</f>
        <v/>
      </c>
      <c r="AS262" s="124" t="str">
        <f t="shared" si="45"/>
        <v/>
      </c>
      <c r="AU262" s="352"/>
      <c r="AV262" s="352"/>
      <c r="AX262" s="125">
        <f>IF($C262="",0,Prog!$H260*AX$6*($AU262+$AV262)/12000)</f>
        <v>0</v>
      </c>
      <c r="AY262" s="125">
        <f>IF($C262="",0,Prog!$H260*AY$6*($AU262+$AV262)/12000)</f>
        <v>0</v>
      </c>
      <c r="AZ262" s="121"/>
    </row>
    <row r="263" spans="1:52" ht="16.5" x14ac:dyDescent="0.3">
      <c r="A263" s="279" t="str">
        <f>IF(Prog!B261="","",Prog!B261)</f>
        <v/>
      </c>
      <c r="B263" s="279" t="str">
        <f>IF(Prog!C261="","",Prog!C261)</f>
        <v/>
      </c>
      <c r="C263" s="279" t="str">
        <f>IF(Prog!D261="","",Prog!D261)</f>
        <v/>
      </c>
      <c r="D263" s="120"/>
      <c r="E263" s="121" t="str">
        <f t="array" ref="E263">IF($D263="","",COUNT(IF(Inventory!$B$10:$B$1000=$B263,IF(Inventory!$C$10:$C$1000=$C263,IF(Inventory!$D$10:$D$1000=$D263,IF(Inventory!$P$10:$P$1000=E$9,1))))))</f>
        <v/>
      </c>
      <c r="F263" s="121" t="str">
        <f t="array" ref="F263">IF($D263="","",COUNT(IF(Inventory!$B$10:$B$1000=$B263,IF(Inventory!$C$10:$C$1000=$C263,IF(Inventory!$D$10:$D$1000=$D263,IF(Inventory!$P$10:$P$1000=F$9,1))))))</f>
        <v/>
      </c>
      <c r="G263" s="121" t="str">
        <f t="array" ref="G263">IF($D263="","",COUNT(IF(Inventory!$B$10:$B$1000=$B263,IF(Inventory!$C$10:$C$1000=$C263,IF(Inventory!$D$10:$D$1000=$D263,IF(Inventory!$P$10:$P$1000=G$9,1))))))</f>
        <v/>
      </c>
      <c r="H263" s="121" t="str">
        <f t="array" ref="H263">IF($D263="","",COUNT(IF(Inventory!$B$10:$B$1000=$B263,IF(Inventory!$C$10:$C$1000=$C263,IF(Inventory!$D$10:$D$1000=$D263,IF(Inventory!$P$10:$P$1000=H$9,1))))))</f>
        <v/>
      </c>
      <c r="I263" s="121" t="str">
        <f t="array" ref="I263">IF($D263="","",COUNT(IF(Inventory!$B$10:$B$1000=$B263,IF(Inventory!$C$10:$C$1000=$C263,IF(Inventory!$D$10:$D$1000=$D263,IF(Inventory!$P$10:$P$1000=I$9,1))))))</f>
        <v/>
      </c>
      <c r="J263" s="121">
        <f t="shared" si="40"/>
        <v>0</v>
      </c>
      <c r="K263" s="121" t="str">
        <f t="array" ref="K263">IF($D263="","",COUNT(IF(Inventory!$B$10:$B$1000=$B263,IF(Inventory!$C$10:$C$1000=$C263,IF(Inventory!$D$10:$D$1000=$D263,IF(Inventory!$J$10:$J$1000=wicr,1)))))+COUNT(IF(Inventory!$B$10:$B$1000=$B263,IF(Inventory!$C$10:$C$1000=$C263,IF(Inventory!$D$10:$D$1000=$D263,IF(Inventory!$J$10:$J$1000=wifr,1))))))</f>
        <v/>
      </c>
      <c r="L263" s="121" t="str">
        <f t="array" ref="L263">IF($D263="","",COUNT(IF(Inventory!$B$10:$B$1000=$B263,IF(Inventory!$C$10:$C$1000=$C263,IF(Inventory!$D$10:$D$1000=$D263,IF(Inventory!$J$10:$J$1000=wicr,IF(Inventory!$P$10:$P$1000=L$9,1))))))+COUNT(IF(Inventory!$B$10:$B$1000=$B263,IF(Inventory!$C$10:$C$1000=$C263,IF(Inventory!$D$10:$D$1000=$D263,IF(Inventory!$J$10:$J$1000=wifr,IF(Inventory!$P$10:$P$1000=L$9,1)))))))</f>
        <v/>
      </c>
      <c r="M263" s="121" t="str">
        <f t="array" ref="M263">IF($D263="","",COUNT(IF(Inventory!$B$10:$B$1000=$B263,IF(Inventory!$C$10:$C$1000=$C263,IF(Inventory!$D$10:$D$1000=$D263,IF(Inventory!$J$10:$J$1000=wicr,IF(Inventory!$P$10:$P$1000=M$9,1))))))+COUNT(IF(Inventory!$B$10:$B$1000=$B263,IF(Inventory!$C$10:$C$1000=$C263,IF(Inventory!$D$10:$D$1000=$D263,IF(Inventory!$J$10:$J$1000=wifr,IF(Inventory!$P$10:$P$1000=M$9,1)))))))</f>
        <v/>
      </c>
      <c r="N263" s="121" t="str">
        <f t="array" ref="N263">IF($D263="","",COUNT(IF(Inventory!$B$10:$B$1000=$B263,IF(Inventory!$C$10:$C$1000=$C263,IF(Inventory!$D$10:$D$1000=$D263,IF(Inventory!$J$10:$J$1000=wicr,IF(Inventory!$P$10:$P$1000=N$9,1))))))+COUNT(IF(Inventory!$B$10:$B$1000=$B263,IF(Inventory!$C$10:$C$1000=$C263,IF(Inventory!$D$10:$D$1000=$D263,IF(Inventory!$J$10:$J$1000=wifr,IF(Inventory!$P$10:$P$1000=N$9,1)))))))</f>
        <v/>
      </c>
      <c r="O263" s="121" t="str">
        <f t="array" ref="O263">IF($D263="","",COUNT(IF(Inventory!$B$10:$B$1000=$B263,IF(Inventory!$C$10:$C$1000=$C263,IF(Inventory!$D$10:$D$1000=$D263,IF(Inventory!$J$10:$J$1000=wicr,IF(Inventory!$P$10:$P$1000=O$9,1))))))+COUNT(IF(Inventory!$B$10:$B$1000=$B263,IF(Inventory!$C$10:$C$1000=$C263,IF(Inventory!$D$10:$D$1000=$D263,IF(Inventory!$J$10:$J$1000=wifr,IF(Inventory!$P$10:$P$1000=O$9,1)))))))</f>
        <v/>
      </c>
      <c r="P263" s="121" t="str">
        <f t="array" ref="P263">IF($D263="","",COUNT(IF(Inventory!$B$10:$B$1000=$B263,IF(Inventory!$C$10:$C$1000=$C263,IF(Inventory!$D$10:$D$1000=$D263,IF(Inventory!$J$10:$J$1000=wicr,IF(Inventory!$P$10:$P$1000=P$9,1))))))+COUNT(IF(Inventory!$B$10:$B$1000=$B263,IF(Inventory!$C$10:$C$1000=$C263,IF(Inventory!$D$10:$D$1000=$D263,IF(Inventory!$J$10:$J$1000=wifr,IF(Inventory!$P$10:$P$1000=P$9,1)))))))</f>
        <v/>
      </c>
      <c r="Q263" s="122" t="str">
        <f t="shared" si="41"/>
        <v/>
      </c>
      <c r="R263" s="121" t="str">
        <f t="array" ref="R263">IF($D263="","",COUNT(IF(Inventory!$B$10:$B$1000=$B263,IF(Inventory!$C$10:$C$1000=$C263,IF(Inventory!$D$10:$D$1000=$D263,IF(Inventory!$J$10:$J$1000=frig,1))))))</f>
        <v/>
      </c>
      <c r="S263" s="121" t="str">
        <f t="array" ref="S263">IF($D263="","",COUNT(IF(Inventory!$B$10:$B$1000=$B263,IF(Inventory!$C$10:$C$1000=$C263,IF(Inventory!$D$10:$D$1000=$D263,IF(Inventory!$J$10:$J$1000=frig,IF(Inventory!$P$10:$P$1000=S$9,1)))))))</f>
        <v/>
      </c>
      <c r="T263" s="121" t="str">
        <f t="array" ref="T263">IF($D263="","",COUNT(IF(Inventory!$B$10:$B$1000=$B263,IF(Inventory!$C$10:$C$1000=$C263,IF(Inventory!$D$10:$D$1000=$D263,IF(Inventory!$J$10:$J$1000=frig,IF(Inventory!$P$10:$P$1000=T$9,1)))))))</f>
        <v/>
      </c>
      <c r="U263" s="121" t="str">
        <f t="array" ref="U263">IF($D263="","",COUNT(IF(Inventory!$B$10:$B$1000=$B263,IF(Inventory!$C$10:$C$1000=$C263,IF(Inventory!$D$10:$D$1000=$D263,IF(Inventory!$J$10:$J$1000=frig,IF(Inventory!$P$10:$P$1000=U$9,1)))))))</f>
        <v/>
      </c>
      <c r="V263" s="121" t="str">
        <f t="array" ref="V263">IF($D263="","",COUNT(IF(Inventory!$B$10:$B$1000=$B263,IF(Inventory!$C$10:$C$1000=$C263,IF(Inventory!$D$10:$D$1000=$D263,IF(Inventory!$J$10:$J$1000=frig,IF(Inventory!$P$10:$P$1000=V$9,1)))))))</f>
        <v/>
      </c>
      <c r="W263" s="121" t="str">
        <f t="array" ref="W263">IF($D263="","",COUNT(IF(Inventory!$B$10:$B$1000=$B263,IF(Inventory!$C$10:$C$1000=$C263,IF(Inventory!$D$10:$D$1000=$D263,IF(Inventory!$J$10:$J$1000=frig,IF(Inventory!$P$10:$P$1000=W$9,1)))))))</f>
        <v/>
      </c>
      <c r="X263" s="122" t="str">
        <f t="shared" si="42"/>
        <v/>
      </c>
      <c r="Y263" s="121" t="str">
        <f t="array" ref="Y263">IF($D263="","",COUNT(IF(Inventory!$B$10:$B$1000=$B263,IF(Inventory!$C$10:$C$1000=$C263,IF(Inventory!$D$10:$D$1000=$D263,IF(Inventory!$J$10:$J$1000=freez,1))))))</f>
        <v/>
      </c>
      <c r="Z263" s="121" t="str">
        <f t="array" ref="Z263">IF($D263="","",COUNT(IF(Inventory!$B$10:$B$1000=$B263,IF(Inventory!$C$10:$C$1000=$C263,IF(Inventory!$D$10:$D$1000=$D263,IF(Inventory!$J$10:$J$1000=freez,IF(Inventory!$P$10:$P$1000=Z$9,1)))))))</f>
        <v/>
      </c>
      <c r="AA263" s="121" t="str">
        <f t="array" ref="AA263">IF($D263="","",COUNT(IF(Inventory!$B$10:$B$1000=$B263,IF(Inventory!$C$10:$C$1000=$C263,IF(Inventory!$D$10:$D$1000=$D263,IF(Inventory!$J$10:$J$1000=freez,IF(Inventory!$P$10:$P$1000=AA$9,1)))))))</f>
        <v/>
      </c>
      <c r="AB263" s="121" t="str">
        <f t="array" ref="AB263">IF($D263="","",COUNT(IF(Inventory!$B$10:$B$1000=$B263,IF(Inventory!$C$10:$C$1000=$C263,IF(Inventory!$D$10:$D$1000=$D263,IF(Inventory!$J$10:$J$1000=freez,IF(Inventory!$P$10:$P$1000=AB$9,1)))))))</f>
        <v/>
      </c>
      <c r="AC263" s="121" t="str">
        <f t="array" ref="AC263">IF($D263="","",COUNT(IF(Inventory!$B$10:$B$1000=$B263,IF(Inventory!$C$10:$C$1000=$C263,IF(Inventory!$D$10:$D$1000=$D263,IF(Inventory!$J$10:$J$1000=freez,IF(Inventory!$P$10:$P$1000=AC$9,1)))))))</f>
        <v/>
      </c>
      <c r="AD263" s="121" t="str">
        <f t="array" ref="AD263">IF($D263="","",COUNT(IF(Inventory!$B$10:$B$1000=$B263,IF(Inventory!$C$10:$C$1000=$C263,IF(Inventory!$D$10:$D$1000=$D263,IF(Inventory!$J$10:$J$1000=freez,IF(Inventory!$P$10:$P$1000=AD$9,1)))))))</f>
        <v/>
      </c>
      <c r="AE263" s="122" t="str">
        <f t="shared" si="43"/>
        <v/>
      </c>
      <c r="AF263" s="121" t="str">
        <f t="array" ref="AF263">IF($D263="","",SUM(IF(Inventory!$B$10:$B$1000=$B263,IF(Inventory!$C$10:$C$1000=$C263,IF(Inventory!$D$10:$D$1000=$D263,IF(Inventory!$J$10:$J$1000=frig,Inventory!$AC$10:$AC$1000)))))+SUM(IF(Inventory!$B$10:$B$1000=$B263,IF(Inventory!$C$10:$C$1000=$C263,IF(Inventory!$D$10:$D$1000=$D263,IF(Inventory!$J$10:$J$1000=wicr,Inventory!$AC$10:$AC$1000))))))</f>
        <v/>
      </c>
      <c r="AG263" s="121" t="str">
        <f t="array" ref="AG263">IF($D263="","",SUM(IF(Inventory!$B$10:$B$1000=$B263,IF(Inventory!$C$10:$C$1000=$C263,IF(Inventory!$D$10:$D$1000=$D263,IF(Inventory!$J$10:$J$1000=frig,IF(Inventory!$P$10:$P$1000=AG$9,Inventory!$AC$10:$AC$1000))))))+SUM(IF(Inventory!$B$10:$B$1000=$B263,IF(Inventory!$C$10:$C$1000=$C263,IF(Inventory!$D$10:$D$1000=$D263,IF(Inventory!$J$10:$J$1000=wicr,IF(Inventory!$P$10:$P$1000=AG$9,Inventory!$AC$10:$AC$1000)))))))</f>
        <v/>
      </c>
      <c r="AH263" s="121" t="str">
        <f t="array" ref="AH263">IF($D263="","",SUM(IF(Inventory!$B$10:$B$1000=$B263,IF(Inventory!$C$10:$C$1000=$C263,IF(Inventory!$D$10:$D$1000=$D263,IF(Inventory!$J$10:$J$1000=frig,IF(Inventory!$P$10:$P$1000=AH$9,Inventory!$AC$10:$AC$1000))))))+SUM(IF(Inventory!$B$10:$B$1000=$B263,IF(Inventory!$C$10:$C$1000=$C263,IF(Inventory!$D$10:$D$1000=$D263,IF(Inventory!$J$10:$J$1000=wicr,IF(Inventory!$P$10:$P$1000=AH$9,Inventory!$AC$10:$AC$1000)))))))</f>
        <v/>
      </c>
      <c r="AI263" s="121" t="str">
        <f t="array" ref="AI263">IF($D263="","",SUM(IF(Inventory!$B$10:$B$1000=$B263,IF(Inventory!$C$10:$C$1000=$C263,IF(Inventory!$D$10:$D$1000=$D263,IF(Inventory!$J$10:$J$1000=frig,IF(Inventory!$P$10:$P$1000=AI$9,Inventory!$AC$10:$AC$1000))))))+SUM(IF(Inventory!$B$10:$B$1000=$B263,IF(Inventory!$C$10:$C$1000=$C263,IF(Inventory!$D$10:$D$1000=$D263,IF(Inventory!$J$10:$J$1000=wicr,IF(Inventory!$P$10:$P$1000=AI$9,Inventory!$AC$10:$AC$1000)))))))</f>
        <v/>
      </c>
      <c r="AJ263" s="121" t="str">
        <f t="array" ref="AJ263">IF($D263="","",SUM(IF(Inventory!$B$10:$B$1000=$B263,IF(Inventory!$C$10:$C$1000=$C263,IF(Inventory!$D$10:$D$1000=$D263,IF(Inventory!$J$10:$J$1000=frig,IF(Inventory!$P$10:$P$1000=AJ$9,Inventory!$AC$10:$AC$1000))))))+SUM(IF(Inventory!$B$10:$B$1000=$B263,IF(Inventory!$C$10:$C$1000=$C263,IF(Inventory!$D$10:$D$1000=$D263,IF(Inventory!$J$10:$J$1000=wicr,IF(Inventory!$P$10:$P$1000=AJ$9,Inventory!$AC$10:$AC$1000)))))))</f>
        <v/>
      </c>
      <c r="AK263" s="121" t="str">
        <f t="array" ref="AK263">IF($D263="","",SUM(IF(Inventory!$B$10:$B$1000=$B263,IF(Inventory!$C$10:$C$1000=$C263,IF(Inventory!$D$10:$D$1000=$D263,IF(Inventory!$J$10:$J$1000=frig,IF(Inventory!$P$10:$P$1000=AK$9,Inventory!$AC$10:$AC$1000))))))+SUM(IF(Inventory!$B$10:$B$1000=$B263,IF(Inventory!$C$10:$C$1000=$C263,IF(Inventory!$D$10:$D$1000=$D263,IF(Inventory!$J$10:$J$1000=wicr,IF(Inventory!$P$10:$P$1000=AK$9,Inventory!$AC$10:$AC$1000)))))))</f>
        <v/>
      </c>
      <c r="AL263" s="123" t="str">
        <f t="shared" si="44"/>
        <v/>
      </c>
      <c r="AM263" s="121" t="str">
        <f t="array" ref="AM263">IF($D263="","",SUM(IF(Inventory!$B$10:$B$1000=$B263,IF(Inventory!$C$10:$C$1000=$C263,IF(Inventory!$D$10:$D$1000=$D263,IF(Inventory!$J$10:$J$1000=freez,Inventory!$AD$10:$AD$1000)))))+SUM(IF(Inventory!$B$10:$B$1000=$B263,IF(Inventory!$C$10:$C$1000=$C263,IF(Inventory!$D$10:$D$1000=$D263,IF(Inventory!$J$10:$J$1000=wifr,Inventory!$AD$10:$AD$1000))))))</f>
        <v/>
      </c>
      <c r="AN263" s="121" t="str">
        <f t="array" ref="AN263">IF($D263="","",SUM(IF(Inventory!$B$10:$B$1000=$B263,IF(Inventory!$C$10:$C$1000=$C263,IF(Inventory!$D$10:$D$1000=$D263,IF(Inventory!$J$10:$J$1000=freez,IF(Inventory!$P$10:$P$1000=AN$9,Inventory!$AD$10:$AD$1000))))))+SUM(IF(Inventory!$B$10:$B$1000=$B263,IF(Inventory!$C$10:$C$1000=$C263,IF(Inventory!$D$10:$D$1000=$D263,IF(Inventory!$J$10:$J$1000=wifr,IF(Inventory!$P$10:$P$1000=AN$9,Inventory!$AD$10:$AD$1000)))))))</f>
        <v/>
      </c>
      <c r="AO263" s="121" t="str">
        <f t="array" ref="AO263">IF($D263="","",SUM(IF(Inventory!$B$10:$B$1000=$B263,IF(Inventory!$C$10:$C$1000=$C263,IF(Inventory!$D$10:$D$1000=$D263,IF(Inventory!$J$10:$J$1000=freez,IF(Inventory!$P$10:$P$1000=AO$9,Inventory!$AD$10:$AD$1000))))))+SUM(IF(Inventory!$B$10:$B$1000=$B263,IF(Inventory!$C$10:$C$1000=$C263,IF(Inventory!$D$10:$D$1000=$D263,IF(Inventory!$J$10:$J$1000=wifr,IF(Inventory!$P$10:$P$1000=AO$9,Inventory!$AD$10:$AD$1000)))))))</f>
        <v/>
      </c>
      <c r="AP263" s="121" t="str">
        <f t="array" ref="AP263">IF($D263="","",SUM(IF(Inventory!$B$10:$B$1000=$B263,IF(Inventory!$C$10:$C$1000=$C263,IF(Inventory!$D$10:$D$1000=$D263,IF(Inventory!$J$10:$J$1000=freez,IF(Inventory!$P$10:$P$1000=AP$9,Inventory!$AD$10:$AD$1000))))))+SUM(IF(Inventory!$B$10:$B$1000=$B263,IF(Inventory!$C$10:$C$1000=$C263,IF(Inventory!$D$10:$D$1000=$D263,IF(Inventory!$J$10:$J$1000=wifr,IF(Inventory!$P$10:$P$1000=AP$9,Inventory!$AD$10:$AD$1000)))))))</f>
        <v/>
      </c>
      <c r="AQ263" s="121" t="str">
        <f t="array" ref="AQ263">IF($D263="","",SUM(IF(Inventory!$B$10:$B$1000=$B263,IF(Inventory!$C$10:$C$1000=$C263,IF(Inventory!$D$10:$D$1000=$D263,IF(Inventory!$J$10:$J$1000=freez,IF(Inventory!$P$10:$P$1000=AQ$9,Inventory!$AD$10:$AD$1000))))))+SUM(IF(Inventory!$B$10:$B$1000=$B263,IF(Inventory!$C$10:$C$1000=$C263,IF(Inventory!$D$10:$D$1000=$D263,IF(Inventory!$J$10:$J$1000=wifr,IF(Inventory!$P$10:$P$1000=AQ$9,Inventory!$AD$10:$AD$1000)))))))</f>
        <v/>
      </c>
      <c r="AR263" s="121" t="str">
        <f t="array" ref="AR263">IF($D263="","",SUM(IF(Inventory!$B$10:$B$1000=$B263,IF(Inventory!$C$10:$C$1000=$C263,IF(Inventory!$D$10:$D$1000=$D263,IF(Inventory!$J$10:$J$1000=freez,IF(Inventory!$P$10:$P$1000=AR$9,Inventory!$AD$10:$AD$1000))))))+SUM(IF(Inventory!$B$10:$B$1000=$B263,IF(Inventory!$C$10:$C$1000=$C263,IF(Inventory!$D$10:$D$1000=$D263,IF(Inventory!$J$10:$J$1000=wifr,IF(Inventory!$P$10:$P$1000=AR$9,Inventory!$AD$10:$AD$1000)))))))</f>
        <v/>
      </c>
      <c r="AS263" s="124" t="str">
        <f t="shared" si="45"/>
        <v/>
      </c>
      <c r="AU263" s="352"/>
      <c r="AV263" s="352"/>
      <c r="AX263" s="125">
        <f>IF($C263="",0,Prog!$H261*AX$6*($AU263+$AV263)/12000)</f>
        <v>0</v>
      </c>
      <c r="AY263" s="125">
        <f>IF($C263="",0,Prog!$H261*AY$6*($AU263+$AV263)/12000)</f>
        <v>0</v>
      </c>
      <c r="AZ263" s="121"/>
    </row>
    <row r="264" spans="1:52" ht="16.5" x14ac:dyDescent="0.3">
      <c r="A264" s="279" t="str">
        <f>IF(Prog!B262="","",Prog!B262)</f>
        <v/>
      </c>
      <c r="B264" s="279" t="str">
        <f>IF(Prog!C262="","",Prog!C262)</f>
        <v/>
      </c>
      <c r="C264" s="279" t="str">
        <f>IF(Prog!D262="","",Prog!D262)</f>
        <v/>
      </c>
      <c r="D264" s="120"/>
      <c r="E264" s="121" t="str">
        <f t="array" ref="E264">IF($D264="","",COUNT(IF(Inventory!$B$10:$B$1000=$B264,IF(Inventory!$C$10:$C$1000=$C264,IF(Inventory!$D$10:$D$1000=$D264,IF(Inventory!$P$10:$P$1000=E$9,1))))))</f>
        <v/>
      </c>
      <c r="F264" s="121" t="str">
        <f t="array" ref="F264">IF($D264="","",COUNT(IF(Inventory!$B$10:$B$1000=$B264,IF(Inventory!$C$10:$C$1000=$C264,IF(Inventory!$D$10:$D$1000=$D264,IF(Inventory!$P$10:$P$1000=F$9,1))))))</f>
        <v/>
      </c>
      <c r="G264" s="121" t="str">
        <f t="array" ref="G264">IF($D264="","",COUNT(IF(Inventory!$B$10:$B$1000=$B264,IF(Inventory!$C$10:$C$1000=$C264,IF(Inventory!$D$10:$D$1000=$D264,IF(Inventory!$P$10:$P$1000=G$9,1))))))</f>
        <v/>
      </c>
      <c r="H264" s="121" t="str">
        <f t="array" ref="H264">IF($D264="","",COUNT(IF(Inventory!$B$10:$B$1000=$B264,IF(Inventory!$C$10:$C$1000=$C264,IF(Inventory!$D$10:$D$1000=$D264,IF(Inventory!$P$10:$P$1000=H$9,1))))))</f>
        <v/>
      </c>
      <c r="I264" s="121" t="str">
        <f t="array" ref="I264">IF($D264="","",COUNT(IF(Inventory!$B$10:$B$1000=$B264,IF(Inventory!$C$10:$C$1000=$C264,IF(Inventory!$D$10:$D$1000=$D264,IF(Inventory!$P$10:$P$1000=I$9,1))))))</f>
        <v/>
      </c>
      <c r="J264" s="121">
        <f t="shared" si="40"/>
        <v>0</v>
      </c>
      <c r="K264" s="121" t="str">
        <f t="array" ref="K264">IF($D264="","",COUNT(IF(Inventory!$B$10:$B$1000=$B264,IF(Inventory!$C$10:$C$1000=$C264,IF(Inventory!$D$10:$D$1000=$D264,IF(Inventory!$J$10:$J$1000=wicr,1)))))+COUNT(IF(Inventory!$B$10:$B$1000=$B264,IF(Inventory!$C$10:$C$1000=$C264,IF(Inventory!$D$10:$D$1000=$D264,IF(Inventory!$J$10:$J$1000=wifr,1))))))</f>
        <v/>
      </c>
      <c r="L264" s="121" t="str">
        <f t="array" ref="L264">IF($D264="","",COUNT(IF(Inventory!$B$10:$B$1000=$B264,IF(Inventory!$C$10:$C$1000=$C264,IF(Inventory!$D$10:$D$1000=$D264,IF(Inventory!$J$10:$J$1000=wicr,IF(Inventory!$P$10:$P$1000=L$9,1))))))+COUNT(IF(Inventory!$B$10:$B$1000=$B264,IF(Inventory!$C$10:$C$1000=$C264,IF(Inventory!$D$10:$D$1000=$D264,IF(Inventory!$J$10:$J$1000=wifr,IF(Inventory!$P$10:$P$1000=L$9,1)))))))</f>
        <v/>
      </c>
      <c r="M264" s="121" t="str">
        <f t="array" ref="M264">IF($D264="","",COUNT(IF(Inventory!$B$10:$B$1000=$B264,IF(Inventory!$C$10:$C$1000=$C264,IF(Inventory!$D$10:$D$1000=$D264,IF(Inventory!$J$10:$J$1000=wicr,IF(Inventory!$P$10:$P$1000=M$9,1))))))+COUNT(IF(Inventory!$B$10:$B$1000=$B264,IF(Inventory!$C$10:$C$1000=$C264,IF(Inventory!$D$10:$D$1000=$D264,IF(Inventory!$J$10:$J$1000=wifr,IF(Inventory!$P$10:$P$1000=M$9,1)))))))</f>
        <v/>
      </c>
      <c r="N264" s="121" t="str">
        <f t="array" ref="N264">IF($D264="","",COUNT(IF(Inventory!$B$10:$B$1000=$B264,IF(Inventory!$C$10:$C$1000=$C264,IF(Inventory!$D$10:$D$1000=$D264,IF(Inventory!$J$10:$J$1000=wicr,IF(Inventory!$P$10:$P$1000=N$9,1))))))+COUNT(IF(Inventory!$B$10:$B$1000=$B264,IF(Inventory!$C$10:$C$1000=$C264,IF(Inventory!$D$10:$D$1000=$D264,IF(Inventory!$J$10:$J$1000=wifr,IF(Inventory!$P$10:$P$1000=N$9,1)))))))</f>
        <v/>
      </c>
      <c r="O264" s="121" t="str">
        <f t="array" ref="O264">IF($D264="","",COUNT(IF(Inventory!$B$10:$B$1000=$B264,IF(Inventory!$C$10:$C$1000=$C264,IF(Inventory!$D$10:$D$1000=$D264,IF(Inventory!$J$10:$J$1000=wicr,IF(Inventory!$P$10:$P$1000=O$9,1))))))+COUNT(IF(Inventory!$B$10:$B$1000=$B264,IF(Inventory!$C$10:$C$1000=$C264,IF(Inventory!$D$10:$D$1000=$D264,IF(Inventory!$J$10:$J$1000=wifr,IF(Inventory!$P$10:$P$1000=O$9,1)))))))</f>
        <v/>
      </c>
      <c r="P264" s="121" t="str">
        <f t="array" ref="P264">IF($D264="","",COUNT(IF(Inventory!$B$10:$B$1000=$B264,IF(Inventory!$C$10:$C$1000=$C264,IF(Inventory!$D$10:$D$1000=$D264,IF(Inventory!$J$10:$J$1000=wicr,IF(Inventory!$P$10:$P$1000=P$9,1))))))+COUNT(IF(Inventory!$B$10:$B$1000=$B264,IF(Inventory!$C$10:$C$1000=$C264,IF(Inventory!$D$10:$D$1000=$D264,IF(Inventory!$J$10:$J$1000=wifr,IF(Inventory!$P$10:$P$1000=P$9,1)))))))</f>
        <v/>
      </c>
      <c r="Q264" s="122" t="str">
        <f t="shared" si="41"/>
        <v/>
      </c>
      <c r="R264" s="121" t="str">
        <f t="array" ref="R264">IF($D264="","",COUNT(IF(Inventory!$B$10:$B$1000=$B264,IF(Inventory!$C$10:$C$1000=$C264,IF(Inventory!$D$10:$D$1000=$D264,IF(Inventory!$J$10:$J$1000=frig,1))))))</f>
        <v/>
      </c>
      <c r="S264" s="121" t="str">
        <f t="array" ref="S264">IF($D264="","",COUNT(IF(Inventory!$B$10:$B$1000=$B264,IF(Inventory!$C$10:$C$1000=$C264,IF(Inventory!$D$10:$D$1000=$D264,IF(Inventory!$J$10:$J$1000=frig,IF(Inventory!$P$10:$P$1000=S$9,1)))))))</f>
        <v/>
      </c>
      <c r="T264" s="121" t="str">
        <f t="array" ref="T264">IF($D264="","",COUNT(IF(Inventory!$B$10:$B$1000=$B264,IF(Inventory!$C$10:$C$1000=$C264,IF(Inventory!$D$10:$D$1000=$D264,IF(Inventory!$J$10:$J$1000=frig,IF(Inventory!$P$10:$P$1000=T$9,1)))))))</f>
        <v/>
      </c>
      <c r="U264" s="121" t="str">
        <f t="array" ref="U264">IF($D264="","",COUNT(IF(Inventory!$B$10:$B$1000=$B264,IF(Inventory!$C$10:$C$1000=$C264,IF(Inventory!$D$10:$D$1000=$D264,IF(Inventory!$J$10:$J$1000=frig,IF(Inventory!$P$10:$P$1000=U$9,1)))))))</f>
        <v/>
      </c>
      <c r="V264" s="121" t="str">
        <f t="array" ref="V264">IF($D264="","",COUNT(IF(Inventory!$B$10:$B$1000=$B264,IF(Inventory!$C$10:$C$1000=$C264,IF(Inventory!$D$10:$D$1000=$D264,IF(Inventory!$J$10:$J$1000=frig,IF(Inventory!$P$10:$P$1000=V$9,1)))))))</f>
        <v/>
      </c>
      <c r="W264" s="121" t="str">
        <f t="array" ref="W264">IF($D264="","",COUNT(IF(Inventory!$B$10:$B$1000=$B264,IF(Inventory!$C$10:$C$1000=$C264,IF(Inventory!$D$10:$D$1000=$D264,IF(Inventory!$J$10:$J$1000=frig,IF(Inventory!$P$10:$P$1000=W$9,1)))))))</f>
        <v/>
      </c>
      <c r="X264" s="122" t="str">
        <f t="shared" si="42"/>
        <v/>
      </c>
      <c r="Y264" s="121" t="str">
        <f t="array" ref="Y264">IF($D264="","",COUNT(IF(Inventory!$B$10:$B$1000=$B264,IF(Inventory!$C$10:$C$1000=$C264,IF(Inventory!$D$10:$D$1000=$D264,IF(Inventory!$J$10:$J$1000=freez,1))))))</f>
        <v/>
      </c>
      <c r="Z264" s="121" t="str">
        <f t="array" ref="Z264">IF($D264="","",COUNT(IF(Inventory!$B$10:$B$1000=$B264,IF(Inventory!$C$10:$C$1000=$C264,IF(Inventory!$D$10:$D$1000=$D264,IF(Inventory!$J$10:$J$1000=freez,IF(Inventory!$P$10:$P$1000=Z$9,1)))))))</f>
        <v/>
      </c>
      <c r="AA264" s="121" t="str">
        <f t="array" ref="AA264">IF($D264="","",COUNT(IF(Inventory!$B$10:$B$1000=$B264,IF(Inventory!$C$10:$C$1000=$C264,IF(Inventory!$D$10:$D$1000=$D264,IF(Inventory!$J$10:$J$1000=freez,IF(Inventory!$P$10:$P$1000=AA$9,1)))))))</f>
        <v/>
      </c>
      <c r="AB264" s="121" t="str">
        <f t="array" ref="AB264">IF($D264="","",COUNT(IF(Inventory!$B$10:$B$1000=$B264,IF(Inventory!$C$10:$C$1000=$C264,IF(Inventory!$D$10:$D$1000=$D264,IF(Inventory!$J$10:$J$1000=freez,IF(Inventory!$P$10:$P$1000=AB$9,1)))))))</f>
        <v/>
      </c>
      <c r="AC264" s="121" t="str">
        <f t="array" ref="AC264">IF($D264="","",COUNT(IF(Inventory!$B$10:$B$1000=$B264,IF(Inventory!$C$10:$C$1000=$C264,IF(Inventory!$D$10:$D$1000=$D264,IF(Inventory!$J$10:$J$1000=freez,IF(Inventory!$P$10:$P$1000=AC$9,1)))))))</f>
        <v/>
      </c>
      <c r="AD264" s="121" t="str">
        <f t="array" ref="AD264">IF($D264="","",COUNT(IF(Inventory!$B$10:$B$1000=$B264,IF(Inventory!$C$10:$C$1000=$C264,IF(Inventory!$D$10:$D$1000=$D264,IF(Inventory!$J$10:$J$1000=freez,IF(Inventory!$P$10:$P$1000=AD$9,1)))))))</f>
        <v/>
      </c>
      <c r="AE264" s="122" t="str">
        <f t="shared" si="43"/>
        <v/>
      </c>
      <c r="AF264" s="121" t="str">
        <f t="array" ref="AF264">IF($D264="","",SUM(IF(Inventory!$B$10:$B$1000=$B264,IF(Inventory!$C$10:$C$1000=$C264,IF(Inventory!$D$10:$D$1000=$D264,IF(Inventory!$J$10:$J$1000=frig,Inventory!$AC$10:$AC$1000)))))+SUM(IF(Inventory!$B$10:$B$1000=$B264,IF(Inventory!$C$10:$C$1000=$C264,IF(Inventory!$D$10:$D$1000=$D264,IF(Inventory!$J$10:$J$1000=wicr,Inventory!$AC$10:$AC$1000))))))</f>
        <v/>
      </c>
      <c r="AG264" s="121" t="str">
        <f t="array" ref="AG264">IF($D264="","",SUM(IF(Inventory!$B$10:$B$1000=$B264,IF(Inventory!$C$10:$C$1000=$C264,IF(Inventory!$D$10:$D$1000=$D264,IF(Inventory!$J$10:$J$1000=frig,IF(Inventory!$P$10:$P$1000=AG$9,Inventory!$AC$10:$AC$1000))))))+SUM(IF(Inventory!$B$10:$B$1000=$B264,IF(Inventory!$C$10:$C$1000=$C264,IF(Inventory!$D$10:$D$1000=$D264,IF(Inventory!$J$10:$J$1000=wicr,IF(Inventory!$P$10:$P$1000=AG$9,Inventory!$AC$10:$AC$1000)))))))</f>
        <v/>
      </c>
      <c r="AH264" s="121" t="str">
        <f t="array" ref="AH264">IF($D264="","",SUM(IF(Inventory!$B$10:$B$1000=$B264,IF(Inventory!$C$10:$C$1000=$C264,IF(Inventory!$D$10:$D$1000=$D264,IF(Inventory!$J$10:$J$1000=frig,IF(Inventory!$P$10:$P$1000=AH$9,Inventory!$AC$10:$AC$1000))))))+SUM(IF(Inventory!$B$10:$B$1000=$B264,IF(Inventory!$C$10:$C$1000=$C264,IF(Inventory!$D$10:$D$1000=$D264,IF(Inventory!$J$10:$J$1000=wicr,IF(Inventory!$P$10:$P$1000=AH$9,Inventory!$AC$10:$AC$1000)))))))</f>
        <v/>
      </c>
      <c r="AI264" s="121" t="str">
        <f t="array" ref="AI264">IF($D264="","",SUM(IF(Inventory!$B$10:$B$1000=$B264,IF(Inventory!$C$10:$C$1000=$C264,IF(Inventory!$D$10:$D$1000=$D264,IF(Inventory!$J$10:$J$1000=frig,IF(Inventory!$P$10:$P$1000=AI$9,Inventory!$AC$10:$AC$1000))))))+SUM(IF(Inventory!$B$10:$B$1000=$B264,IF(Inventory!$C$10:$C$1000=$C264,IF(Inventory!$D$10:$D$1000=$D264,IF(Inventory!$J$10:$J$1000=wicr,IF(Inventory!$P$10:$P$1000=AI$9,Inventory!$AC$10:$AC$1000)))))))</f>
        <v/>
      </c>
      <c r="AJ264" s="121" t="str">
        <f t="array" ref="AJ264">IF($D264="","",SUM(IF(Inventory!$B$10:$B$1000=$B264,IF(Inventory!$C$10:$C$1000=$C264,IF(Inventory!$D$10:$D$1000=$D264,IF(Inventory!$J$10:$J$1000=frig,IF(Inventory!$P$10:$P$1000=AJ$9,Inventory!$AC$10:$AC$1000))))))+SUM(IF(Inventory!$B$10:$B$1000=$B264,IF(Inventory!$C$10:$C$1000=$C264,IF(Inventory!$D$10:$D$1000=$D264,IF(Inventory!$J$10:$J$1000=wicr,IF(Inventory!$P$10:$P$1000=AJ$9,Inventory!$AC$10:$AC$1000)))))))</f>
        <v/>
      </c>
      <c r="AK264" s="121" t="str">
        <f t="array" ref="AK264">IF($D264="","",SUM(IF(Inventory!$B$10:$B$1000=$B264,IF(Inventory!$C$10:$C$1000=$C264,IF(Inventory!$D$10:$D$1000=$D264,IF(Inventory!$J$10:$J$1000=frig,IF(Inventory!$P$10:$P$1000=AK$9,Inventory!$AC$10:$AC$1000))))))+SUM(IF(Inventory!$B$10:$B$1000=$B264,IF(Inventory!$C$10:$C$1000=$C264,IF(Inventory!$D$10:$D$1000=$D264,IF(Inventory!$J$10:$J$1000=wicr,IF(Inventory!$P$10:$P$1000=AK$9,Inventory!$AC$10:$AC$1000)))))))</f>
        <v/>
      </c>
      <c r="AL264" s="123" t="str">
        <f t="shared" si="44"/>
        <v/>
      </c>
      <c r="AM264" s="121" t="str">
        <f t="array" ref="AM264">IF($D264="","",SUM(IF(Inventory!$B$10:$B$1000=$B264,IF(Inventory!$C$10:$C$1000=$C264,IF(Inventory!$D$10:$D$1000=$D264,IF(Inventory!$J$10:$J$1000=freez,Inventory!$AD$10:$AD$1000)))))+SUM(IF(Inventory!$B$10:$B$1000=$B264,IF(Inventory!$C$10:$C$1000=$C264,IF(Inventory!$D$10:$D$1000=$D264,IF(Inventory!$J$10:$J$1000=wifr,Inventory!$AD$10:$AD$1000))))))</f>
        <v/>
      </c>
      <c r="AN264" s="121" t="str">
        <f t="array" ref="AN264">IF($D264="","",SUM(IF(Inventory!$B$10:$B$1000=$B264,IF(Inventory!$C$10:$C$1000=$C264,IF(Inventory!$D$10:$D$1000=$D264,IF(Inventory!$J$10:$J$1000=freez,IF(Inventory!$P$10:$P$1000=AN$9,Inventory!$AD$10:$AD$1000))))))+SUM(IF(Inventory!$B$10:$B$1000=$B264,IF(Inventory!$C$10:$C$1000=$C264,IF(Inventory!$D$10:$D$1000=$D264,IF(Inventory!$J$10:$J$1000=wifr,IF(Inventory!$P$10:$P$1000=AN$9,Inventory!$AD$10:$AD$1000)))))))</f>
        <v/>
      </c>
      <c r="AO264" s="121" t="str">
        <f t="array" ref="AO264">IF($D264="","",SUM(IF(Inventory!$B$10:$B$1000=$B264,IF(Inventory!$C$10:$C$1000=$C264,IF(Inventory!$D$10:$D$1000=$D264,IF(Inventory!$J$10:$J$1000=freez,IF(Inventory!$P$10:$P$1000=AO$9,Inventory!$AD$10:$AD$1000))))))+SUM(IF(Inventory!$B$10:$B$1000=$B264,IF(Inventory!$C$10:$C$1000=$C264,IF(Inventory!$D$10:$D$1000=$D264,IF(Inventory!$J$10:$J$1000=wifr,IF(Inventory!$P$10:$P$1000=AO$9,Inventory!$AD$10:$AD$1000)))))))</f>
        <v/>
      </c>
      <c r="AP264" s="121" t="str">
        <f t="array" ref="AP264">IF($D264="","",SUM(IF(Inventory!$B$10:$B$1000=$B264,IF(Inventory!$C$10:$C$1000=$C264,IF(Inventory!$D$10:$D$1000=$D264,IF(Inventory!$J$10:$J$1000=freez,IF(Inventory!$P$10:$P$1000=AP$9,Inventory!$AD$10:$AD$1000))))))+SUM(IF(Inventory!$B$10:$B$1000=$B264,IF(Inventory!$C$10:$C$1000=$C264,IF(Inventory!$D$10:$D$1000=$D264,IF(Inventory!$J$10:$J$1000=wifr,IF(Inventory!$P$10:$P$1000=AP$9,Inventory!$AD$10:$AD$1000)))))))</f>
        <v/>
      </c>
      <c r="AQ264" s="121" t="str">
        <f t="array" ref="AQ264">IF($D264="","",SUM(IF(Inventory!$B$10:$B$1000=$B264,IF(Inventory!$C$10:$C$1000=$C264,IF(Inventory!$D$10:$D$1000=$D264,IF(Inventory!$J$10:$J$1000=freez,IF(Inventory!$P$10:$P$1000=AQ$9,Inventory!$AD$10:$AD$1000))))))+SUM(IF(Inventory!$B$10:$B$1000=$B264,IF(Inventory!$C$10:$C$1000=$C264,IF(Inventory!$D$10:$D$1000=$D264,IF(Inventory!$J$10:$J$1000=wifr,IF(Inventory!$P$10:$P$1000=AQ$9,Inventory!$AD$10:$AD$1000)))))))</f>
        <v/>
      </c>
      <c r="AR264" s="121" t="str">
        <f t="array" ref="AR264">IF($D264="","",SUM(IF(Inventory!$B$10:$B$1000=$B264,IF(Inventory!$C$10:$C$1000=$C264,IF(Inventory!$D$10:$D$1000=$D264,IF(Inventory!$J$10:$J$1000=freez,IF(Inventory!$P$10:$P$1000=AR$9,Inventory!$AD$10:$AD$1000))))))+SUM(IF(Inventory!$B$10:$B$1000=$B264,IF(Inventory!$C$10:$C$1000=$C264,IF(Inventory!$D$10:$D$1000=$D264,IF(Inventory!$J$10:$J$1000=wifr,IF(Inventory!$P$10:$P$1000=AR$9,Inventory!$AD$10:$AD$1000)))))))</f>
        <v/>
      </c>
      <c r="AS264" s="124" t="str">
        <f t="shared" si="45"/>
        <v/>
      </c>
      <c r="AU264" s="352"/>
      <c r="AV264" s="352"/>
      <c r="AX264" s="125">
        <f>IF($C264="",0,Prog!$H262*AX$6*($AU264+$AV264)/12000)</f>
        <v>0</v>
      </c>
      <c r="AY264" s="125">
        <f>IF($C264="",0,Prog!$H262*AY$6*($AU264+$AV264)/12000)</f>
        <v>0</v>
      </c>
      <c r="AZ264" s="121"/>
    </row>
    <row r="265" spans="1:52" ht="16.5" x14ac:dyDescent="0.3">
      <c r="A265" s="279" t="str">
        <f>IF(Prog!B263="","",Prog!B263)</f>
        <v/>
      </c>
      <c r="B265" s="279" t="str">
        <f>IF(Prog!C263="","",Prog!C263)</f>
        <v/>
      </c>
      <c r="C265" s="279" t="str">
        <f>IF(Prog!D263="","",Prog!D263)</f>
        <v/>
      </c>
      <c r="D265" s="120"/>
      <c r="E265" s="121" t="str">
        <f t="array" ref="E265">IF($D265="","",COUNT(IF(Inventory!$B$10:$B$1000=$B265,IF(Inventory!$C$10:$C$1000=$C265,IF(Inventory!$D$10:$D$1000=$D265,IF(Inventory!$P$10:$P$1000=E$9,1))))))</f>
        <v/>
      </c>
      <c r="F265" s="121" t="str">
        <f t="array" ref="F265">IF($D265="","",COUNT(IF(Inventory!$B$10:$B$1000=$B265,IF(Inventory!$C$10:$C$1000=$C265,IF(Inventory!$D$10:$D$1000=$D265,IF(Inventory!$P$10:$P$1000=F$9,1))))))</f>
        <v/>
      </c>
      <c r="G265" s="121" t="str">
        <f t="array" ref="G265">IF($D265="","",COUNT(IF(Inventory!$B$10:$B$1000=$B265,IF(Inventory!$C$10:$C$1000=$C265,IF(Inventory!$D$10:$D$1000=$D265,IF(Inventory!$P$10:$P$1000=G$9,1))))))</f>
        <v/>
      </c>
      <c r="H265" s="121" t="str">
        <f t="array" ref="H265">IF($D265="","",COUNT(IF(Inventory!$B$10:$B$1000=$B265,IF(Inventory!$C$10:$C$1000=$C265,IF(Inventory!$D$10:$D$1000=$D265,IF(Inventory!$P$10:$P$1000=H$9,1))))))</f>
        <v/>
      </c>
      <c r="I265" s="121" t="str">
        <f t="array" ref="I265">IF($D265="","",COUNT(IF(Inventory!$B$10:$B$1000=$B265,IF(Inventory!$C$10:$C$1000=$C265,IF(Inventory!$D$10:$D$1000=$D265,IF(Inventory!$P$10:$P$1000=I$9,1))))))</f>
        <v/>
      </c>
      <c r="J265" s="121">
        <f t="shared" si="40"/>
        <v>0</v>
      </c>
      <c r="K265" s="121" t="str">
        <f t="array" ref="K265">IF($D265="","",COUNT(IF(Inventory!$B$10:$B$1000=$B265,IF(Inventory!$C$10:$C$1000=$C265,IF(Inventory!$D$10:$D$1000=$D265,IF(Inventory!$J$10:$J$1000=wicr,1)))))+COUNT(IF(Inventory!$B$10:$B$1000=$B265,IF(Inventory!$C$10:$C$1000=$C265,IF(Inventory!$D$10:$D$1000=$D265,IF(Inventory!$J$10:$J$1000=wifr,1))))))</f>
        <v/>
      </c>
      <c r="L265" s="121" t="str">
        <f t="array" ref="L265">IF($D265="","",COUNT(IF(Inventory!$B$10:$B$1000=$B265,IF(Inventory!$C$10:$C$1000=$C265,IF(Inventory!$D$10:$D$1000=$D265,IF(Inventory!$J$10:$J$1000=wicr,IF(Inventory!$P$10:$P$1000=L$9,1))))))+COUNT(IF(Inventory!$B$10:$B$1000=$B265,IF(Inventory!$C$10:$C$1000=$C265,IF(Inventory!$D$10:$D$1000=$D265,IF(Inventory!$J$10:$J$1000=wifr,IF(Inventory!$P$10:$P$1000=L$9,1)))))))</f>
        <v/>
      </c>
      <c r="M265" s="121" t="str">
        <f t="array" ref="M265">IF($D265="","",COUNT(IF(Inventory!$B$10:$B$1000=$B265,IF(Inventory!$C$10:$C$1000=$C265,IF(Inventory!$D$10:$D$1000=$D265,IF(Inventory!$J$10:$J$1000=wicr,IF(Inventory!$P$10:$P$1000=M$9,1))))))+COUNT(IF(Inventory!$B$10:$B$1000=$B265,IF(Inventory!$C$10:$C$1000=$C265,IF(Inventory!$D$10:$D$1000=$D265,IF(Inventory!$J$10:$J$1000=wifr,IF(Inventory!$P$10:$P$1000=M$9,1)))))))</f>
        <v/>
      </c>
      <c r="N265" s="121" t="str">
        <f t="array" ref="N265">IF($D265="","",COUNT(IF(Inventory!$B$10:$B$1000=$B265,IF(Inventory!$C$10:$C$1000=$C265,IF(Inventory!$D$10:$D$1000=$D265,IF(Inventory!$J$10:$J$1000=wicr,IF(Inventory!$P$10:$P$1000=N$9,1))))))+COUNT(IF(Inventory!$B$10:$B$1000=$B265,IF(Inventory!$C$10:$C$1000=$C265,IF(Inventory!$D$10:$D$1000=$D265,IF(Inventory!$J$10:$J$1000=wifr,IF(Inventory!$P$10:$P$1000=N$9,1)))))))</f>
        <v/>
      </c>
      <c r="O265" s="121" t="str">
        <f t="array" ref="O265">IF($D265="","",COUNT(IF(Inventory!$B$10:$B$1000=$B265,IF(Inventory!$C$10:$C$1000=$C265,IF(Inventory!$D$10:$D$1000=$D265,IF(Inventory!$J$10:$J$1000=wicr,IF(Inventory!$P$10:$P$1000=O$9,1))))))+COUNT(IF(Inventory!$B$10:$B$1000=$B265,IF(Inventory!$C$10:$C$1000=$C265,IF(Inventory!$D$10:$D$1000=$D265,IF(Inventory!$J$10:$J$1000=wifr,IF(Inventory!$P$10:$P$1000=O$9,1)))))))</f>
        <v/>
      </c>
      <c r="P265" s="121" t="str">
        <f t="array" ref="P265">IF($D265="","",COUNT(IF(Inventory!$B$10:$B$1000=$B265,IF(Inventory!$C$10:$C$1000=$C265,IF(Inventory!$D$10:$D$1000=$D265,IF(Inventory!$J$10:$J$1000=wicr,IF(Inventory!$P$10:$P$1000=P$9,1))))))+COUNT(IF(Inventory!$B$10:$B$1000=$B265,IF(Inventory!$C$10:$C$1000=$C265,IF(Inventory!$D$10:$D$1000=$D265,IF(Inventory!$J$10:$J$1000=wifr,IF(Inventory!$P$10:$P$1000=P$9,1)))))))</f>
        <v/>
      </c>
      <c r="Q265" s="122" t="str">
        <f t="shared" si="41"/>
        <v/>
      </c>
      <c r="R265" s="121" t="str">
        <f t="array" ref="R265">IF($D265="","",COUNT(IF(Inventory!$B$10:$B$1000=$B265,IF(Inventory!$C$10:$C$1000=$C265,IF(Inventory!$D$10:$D$1000=$D265,IF(Inventory!$J$10:$J$1000=frig,1))))))</f>
        <v/>
      </c>
      <c r="S265" s="121" t="str">
        <f t="array" ref="S265">IF($D265="","",COUNT(IF(Inventory!$B$10:$B$1000=$B265,IF(Inventory!$C$10:$C$1000=$C265,IF(Inventory!$D$10:$D$1000=$D265,IF(Inventory!$J$10:$J$1000=frig,IF(Inventory!$P$10:$P$1000=S$9,1)))))))</f>
        <v/>
      </c>
      <c r="T265" s="121" t="str">
        <f t="array" ref="T265">IF($D265="","",COUNT(IF(Inventory!$B$10:$B$1000=$B265,IF(Inventory!$C$10:$C$1000=$C265,IF(Inventory!$D$10:$D$1000=$D265,IF(Inventory!$J$10:$J$1000=frig,IF(Inventory!$P$10:$P$1000=T$9,1)))))))</f>
        <v/>
      </c>
      <c r="U265" s="121" t="str">
        <f t="array" ref="U265">IF($D265="","",COUNT(IF(Inventory!$B$10:$B$1000=$B265,IF(Inventory!$C$10:$C$1000=$C265,IF(Inventory!$D$10:$D$1000=$D265,IF(Inventory!$J$10:$J$1000=frig,IF(Inventory!$P$10:$P$1000=U$9,1)))))))</f>
        <v/>
      </c>
      <c r="V265" s="121" t="str">
        <f t="array" ref="V265">IF($D265="","",COUNT(IF(Inventory!$B$10:$B$1000=$B265,IF(Inventory!$C$10:$C$1000=$C265,IF(Inventory!$D$10:$D$1000=$D265,IF(Inventory!$J$10:$J$1000=frig,IF(Inventory!$P$10:$P$1000=V$9,1)))))))</f>
        <v/>
      </c>
      <c r="W265" s="121" t="str">
        <f t="array" ref="W265">IF($D265="","",COUNT(IF(Inventory!$B$10:$B$1000=$B265,IF(Inventory!$C$10:$C$1000=$C265,IF(Inventory!$D$10:$D$1000=$D265,IF(Inventory!$J$10:$J$1000=frig,IF(Inventory!$P$10:$P$1000=W$9,1)))))))</f>
        <v/>
      </c>
      <c r="X265" s="122" t="str">
        <f t="shared" si="42"/>
        <v/>
      </c>
      <c r="Y265" s="121" t="str">
        <f t="array" ref="Y265">IF($D265="","",COUNT(IF(Inventory!$B$10:$B$1000=$B265,IF(Inventory!$C$10:$C$1000=$C265,IF(Inventory!$D$10:$D$1000=$D265,IF(Inventory!$J$10:$J$1000=freez,1))))))</f>
        <v/>
      </c>
      <c r="Z265" s="121" t="str">
        <f t="array" ref="Z265">IF($D265="","",COUNT(IF(Inventory!$B$10:$B$1000=$B265,IF(Inventory!$C$10:$C$1000=$C265,IF(Inventory!$D$10:$D$1000=$D265,IF(Inventory!$J$10:$J$1000=freez,IF(Inventory!$P$10:$P$1000=Z$9,1)))))))</f>
        <v/>
      </c>
      <c r="AA265" s="121" t="str">
        <f t="array" ref="AA265">IF($D265="","",COUNT(IF(Inventory!$B$10:$B$1000=$B265,IF(Inventory!$C$10:$C$1000=$C265,IF(Inventory!$D$10:$D$1000=$D265,IF(Inventory!$J$10:$J$1000=freez,IF(Inventory!$P$10:$P$1000=AA$9,1)))))))</f>
        <v/>
      </c>
      <c r="AB265" s="121" t="str">
        <f t="array" ref="AB265">IF($D265="","",COUNT(IF(Inventory!$B$10:$B$1000=$B265,IF(Inventory!$C$10:$C$1000=$C265,IF(Inventory!$D$10:$D$1000=$D265,IF(Inventory!$J$10:$J$1000=freez,IF(Inventory!$P$10:$P$1000=AB$9,1)))))))</f>
        <v/>
      </c>
      <c r="AC265" s="121" t="str">
        <f t="array" ref="AC265">IF($D265="","",COUNT(IF(Inventory!$B$10:$B$1000=$B265,IF(Inventory!$C$10:$C$1000=$C265,IF(Inventory!$D$10:$D$1000=$D265,IF(Inventory!$J$10:$J$1000=freez,IF(Inventory!$P$10:$P$1000=AC$9,1)))))))</f>
        <v/>
      </c>
      <c r="AD265" s="121" t="str">
        <f t="array" ref="AD265">IF($D265="","",COUNT(IF(Inventory!$B$10:$B$1000=$B265,IF(Inventory!$C$10:$C$1000=$C265,IF(Inventory!$D$10:$D$1000=$D265,IF(Inventory!$J$10:$J$1000=freez,IF(Inventory!$P$10:$P$1000=AD$9,1)))))))</f>
        <v/>
      </c>
      <c r="AE265" s="122" t="str">
        <f t="shared" si="43"/>
        <v/>
      </c>
      <c r="AF265" s="121" t="str">
        <f t="array" ref="AF265">IF($D265="","",SUM(IF(Inventory!$B$10:$B$1000=$B265,IF(Inventory!$C$10:$C$1000=$C265,IF(Inventory!$D$10:$D$1000=$D265,IF(Inventory!$J$10:$J$1000=frig,Inventory!$AC$10:$AC$1000)))))+SUM(IF(Inventory!$B$10:$B$1000=$B265,IF(Inventory!$C$10:$C$1000=$C265,IF(Inventory!$D$10:$D$1000=$D265,IF(Inventory!$J$10:$J$1000=wicr,Inventory!$AC$10:$AC$1000))))))</f>
        <v/>
      </c>
      <c r="AG265" s="121" t="str">
        <f t="array" ref="AG265">IF($D265="","",SUM(IF(Inventory!$B$10:$B$1000=$B265,IF(Inventory!$C$10:$C$1000=$C265,IF(Inventory!$D$10:$D$1000=$D265,IF(Inventory!$J$10:$J$1000=frig,IF(Inventory!$P$10:$P$1000=AG$9,Inventory!$AC$10:$AC$1000))))))+SUM(IF(Inventory!$B$10:$B$1000=$B265,IF(Inventory!$C$10:$C$1000=$C265,IF(Inventory!$D$10:$D$1000=$D265,IF(Inventory!$J$10:$J$1000=wicr,IF(Inventory!$P$10:$P$1000=AG$9,Inventory!$AC$10:$AC$1000)))))))</f>
        <v/>
      </c>
      <c r="AH265" s="121" t="str">
        <f t="array" ref="AH265">IF($D265="","",SUM(IF(Inventory!$B$10:$B$1000=$B265,IF(Inventory!$C$10:$C$1000=$C265,IF(Inventory!$D$10:$D$1000=$D265,IF(Inventory!$J$10:$J$1000=frig,IF(Inventory!$P$10:$P$1000=AH$9,Inventory!$AC$10:$AC$1000))))))+SUM(IF(Inventory!$B$10:$B$1000=$B265,IF(Inventory!$C$10:$C$1000=$C265,IF(Inventory!$D$10:$D$1000=$D265,IF(Inventory!$J$10:$J$1000=wicr,IF(Inventory!$P$10:$P$1000=AH$9,Inventory!$AC$10:$AC$1000)))))))</f>
        <v/>
      </c>
      <c r="AI265" s="121" t="str">
        <f t="array" ref="AI265">IF($D265="","",SUM(IF(Inventory!$B$10:$B$1000=$B265,IF(Inventory!$C$10:$C$1000=$C265,IF(Inventory!$D$10:$D$1000=$D265,IF(Inventory!$J$10:$J$1000=frig,IF(Inventory!$P$10:$P$1000=AI$9,Inventory!$AC$10:$AC$1000))))))+SUM(IF(Inventory!$B$10:$B$1000=$B265,IF(Inventory!$C$10:$C$1000=$C265,IF(Inventory!$D$10:$D$1000=$D265,IF(Inventory!$J$10:$J$1000=wicr,IF(Inventory!$P$10:$P$1000=AI$9,Inventory!$AC$10:$AC$1000)))))))</f>
        <v/>
      </c>
      <c r="AJ265" s="121" t="str">
        <f t="array" ref="AJ265">IF($D265="","",SUM(IF(Inventory!$B$10:$B$1000=$B265,IF(Inventory!$C$10:$C$1000=$C265,IF(Inventory!$D$10:$D$1000=$D265,IF(Inventory!$J$10:$J$1000=frig,IF(Inventory!$P$10:$P$1000=AJ$9,Inventory!$AC$10:$AC$1000))))))+SUM(IF(Inventory!$B$10:$B$1000=$B265,IF(Inventory!$C$10:$C$1000=$C265,IF(Inventory!$D$10:$D$1000=$D265,IF(Inventory!$J$10:$J$1000=wicr,IF(Inventory!$P$10:$P$1000=AJ$9,Inventory!$AC$10:$AC$1000)))))))</f>
        <v/>
      </c>
      <c r="AK265" s="121" t="str">
        <f t="array" ref="AK265">IF($D265="","",SUM(IF(Inventory!$B$10:$B$1000=$B265,IF(Inventory!$C$10:$C$1000=$C265,IF(Inventory!$D$10:$D$1000=$D265,IF(Inventory!$J$10:$J$1000=frig,IF(Inventory!$P$10:$P$1000=AK$9,Inventory!$AC$10:$AC$1000))))))+SUM(IF(Inventory!$B$10:$B$1000=$B265,IF(Inventory!$C$10:$C$1000=$C265,IF(Inventory!$D$10:$D$1000=$D265,IF(Inventory!$J$10:$J$1000=wicr,IF(Inventory!$P$10:$P$1000=AK$9,Inventory!$AC$10:$AC$1000)))))))</f>
        <v/>
      </c>
      <c r="AL265" s="123" t="str">
        <f t="shared" si="44"/>
        <v/>
      </c>
      <c r="AM265" s="121" t="str">
        <f t="array" ref="AM265">IF($D265="","",SUM(IF(Inventory!$B$10:$B$1000=$B265,IF(Inventory!$C$10:$C$1000=$C265,IF(Inventory!$D$10:$D$1000=$D265,IF(Inventory!$J$10:$J$1000=freez,Inventory!$AD$10:$AD$1000)))))+SUM(IF(Inventory!$B$10:$B$1000=$B265,IF(Inventory!$C$10:$C$1000=$C265,IF(Inventory!$D$10:$D$1000=$D265,IF(Inventory!$J$10:$J$1000=wifr,Inventory!$AD$10:$AD$1000))))))</f>
        <v/>
      </c>
      <c r="AN265" s="121" t="str">
        <f t="array" ref="AN265">IF($D265="","",SUM(IF(Inventory!$B$10:$B$1000=$B265,IF(Inventory!$C$10:$C$1000=$C265,IF(Inventory!$D$10:$D$1000=$D265,IF(Inventory!$J$10:$J$1000=freez,IF(Inventory!$P$10:$P$1000=AN$9,Inventory!$AD$10:$AD$1000))))))+SUM(IF(Inventory!$B$10:$B$1000=$B265,IF(Inventory!$C$10:$C$1000=$C265,IF(Inventory!$D$10:$D$1000=$D265,IF(Inventory!$J$10:$J$1000=wifr,IF(Inventory!$P$10:$P$1000=AN$9,Inventory!$AD$10:$AD$1000)))))))</f>
        <v/>
      </c>
      <c r="AO265" s="121" t="str">
        <f t="array" ref="AO265">IF($D265="","",SUM(IF(Inventory!$B$10:$B$1000=$B265,IF(Inventory!$C$10:$C$1000=$C265,IF(Inventory!$D$10:$D$1000=$D265,IF(Inventory!$J$10:$J$1000=freez,IF(Inventory!$P$10:$P$1000=AO$9,Inventory!$AD$10:$AD$1000))))))+SUM(IF(Inventory!$B$10:$B$1000=$B265,IF(Inventory!$C$10:$C$1000=$C265,IF(Inventory!$D$10:$D$1000=$D265,IF(Inventory!$J$10:$J$1000=wifr,IF(Inventory!$P$10:$P$1000=AO$9,Inventory!$AD$10:$AD$1000)))))))</f>
        <v/>
      </c>
      <c r="AP265" s="121" t="str">
        <f t="array" ref="AP265">IF($D265="","",SUM(IF(Inventory!$B$10:$B$1000=$B265,IF(Inventory!$C$10:$C$1000=$C265,IF(Inventory!$D$10:$D$1000=$D265,IF(Inventory!$J$10:$J$1000=freez,IF(Inventory!$P$10:$P$1000=AP$9,Inventory!$AD$10:$AD$1000))))))+SUM(IF(Inventory!$B$10:$B$1000=$B265,IF(Inventory!$C$10:$C$1000=$C265,IF(Inventory!$D$10:$D$1000=$D265,IF(Inventory!$J$10:$J$1000=wifr,IF(Inventory!$P$10:$P$1000=AP$9,Inventory!$AD$10:$AD$1000)))))))</f>
        <v/>
      </c>
      <c r="AQ265" s="121" t="str">
        <f t="array" ref="AQ265">IF($D265="","",SUM(IF(Inventory!$B$10:$B$1000=$B265,IF(Inventory!$C$10:$C$1000=$C265,IF(Inventory!$D$10:$D$1000=$D265,IF(Inventory!$J$10:$J$1000=freez,IF(Inventory!$P$10:$P$1000=AQ$9,Inventory!$AD$10:$AD$1000))))))+SUM(IF(Inventory!$B$10:$B$1000=$B265,IF(Inventory!$C$10:$C$1000=$C265,IF(Inventory!$D$10:$D$1000=$D265,IF(Inventory!$J$10:$J$1000=wifr,IF(Inventory!$P$10:$P$1000=AQ$9,Inventory!$AD$10:$AD$1000)))))))</f>
        <v/>
      </c>
      <c r="AR265" s="121" t="str">
        <f t="array" ref="AR265">IF($D265="","",SUM(IF(Inventory!$B$10:$B$1000=$B265,IF(Inventory!$C$10:$C$1000=$C265,IF(Inventory!$D$10:$D$1000=$D265,IF(Inventory!$J$10:$J$1000=freez,IF(Inventory!$P$10:$P$1000=AR$9,Inventory!$AD$10:$AD$1000))))))+SUM(IF(Inventory!$B$10:$B$1000=$B265,IF(Inventory!$C$10:$C$1000=$C265,IF(Inventory!$D$10:$D$1000=$D265,IF(Inventory!$J$10:$J$1000=wifr,IF(Inventory!$P$10:$P$1000=AR$9,Inventory!$AD$10:$AD$1000)))))))</f>
        <v/>
      </c>
      <c r="AS265" s="124" t="str">
        <f t="shared" si="45"/>
        <v/>
      </c>
      <c r="AU265" s="352"/>
      <c r="AV265" s="352"/>
      <c r="AX265" s="125">
        <f>IF($C265="",0,Prog!$H263*AX$6*($AU265+$AV265)/12000)</f>
        <v>0</v>
      </c>
      <c r="AY265" s="125">
        <f>IF($C265="",0,Prog!$H263*AY$6*($AU265+$AV265)/12000)</f>
        <v>0</v>
      </c>
      <c r="AZ265" s="121"/>
    </row>
    <row r="266" spans="1:52" ht="16.5" x14ac:dyDescent="0.3">
      <c r="A266" s="279" t="str">
        <f>IF(Prog!B264="","",Prog!B264)</f>
        <v/>
      </c>
      <c r="B266" s="279" t="str">
        <f>IF(Prog!C264="","",Prog!C264)</f>
        <v/>
      </c>
      <c r="C266" s="279" t="str">
        <f>IF(Prog!D264="","",Prog!D264)</f>
        <v/>
      </c>
      <c r="D266" s="120"/>
      <c r="E266" s="121" t="str">
        <f t="array" ref="E266">IF($D266="","",COUNT(IF(Inventory!$B$10:$B$1000=$B266,IF(Inventory!$C$10:$C$1000=$C266,IF(Inventory!$D$10:$D$1000=$D266,IF(Inventory!$P$10:$P$1000=E$9,1))))))</f>
        <v/>
      </c>
      <c r="F266" s="121" t="str">
        <f t="array" ref="F266">IF($D266="","",COUNT(IF(Inventory!$B$10:$B$1000=$B266,IF(Inventory!$C$10:$C$1000=$C266,IF(Inventory!$D$10:$D$1000=$D266,IF(Inventory!$P$10:$P$1000=F$9,1))))))</f>
        <v/>
      </c>
      <c r="G266" s="121" t="str">
        <f t="array" ref="G266">IF($D266="","",COUNT(IF(Inventory!$B$10:$B$1000=$B266,IF(Inventory!$C$10:$C$1000=$C266,IF(Inventory!$D$10:$D$1000=$D266,IF(Inventory!$P$10:$P$1000=G$9,1))))))</f>
        <v/>
      </c>
      <c r="H266" s="121" t="str">
        <f t="array" ref="H266">IF($D266="","",COUNT(IF(Inventory!$B$10:$B$1000=$B266,IF(Inventory!$C$10:$C$1000=$C266,IF(Inventory!$D$10:$D$1000=$D266,IF(Inventory!$P$10:$P$1000=H$9,1))))))</f>
        <v/>
      </c>
      <c r="I266" s="121" t="str">
        <f t="array" ref="I266">IF($D266="","",COUNT(IF(Inventory!$B$10:$B$1000=$B266,IF(Inventory!$C$10:$C$1000=$C266,IF(Inventory!$D$10:$D$1000=$D266,IF(Inventory!$P$10:$P$1000=I$9,1))))))</f>
        <v/>
      </c>
      <c r="J266" s="121">
        <f t="shared" si="40"/>
        <v>0</v>
      </c>
      <c r="K266" s="121" t="str">
        <f t="array" ref="K266">IF($D266="","",COUNT(IF(Inventory!$B$10:$B$1000=$B266,IF(Inventory!$C$10:$C$1000=$C266,IF(Inventory!$D$10:$D$1000=$D266,IF(Inventory!$J$10:$J$1000=wicr,1)))))+COUNT(IF(Inventory!$B$10:$B$1000=$B266,IF(Inventory!$C$10:$C$1000=$C266,IF(Inventory!$D$10:$D$1000=$D266,IF(Inventory!$J$10:$J$1000=wifr,1))))))</f>
        <v/>
      </c>
      <c r="L266" s="121" t="str">
        <f t="array" ref="L266">IF($D266="","",COUNT(IF(Inventory!$B$10:$B$1000=$B266,IF(Inventory!$C$10:$C$1000=$C266,IF(Inventory!$D$10:$D$1000=$D266,IF(Inventory!$J$10:$J$1000=wicr,IF(Inventory!$P$10:$P$1000=L$9,1))))))+COUNT(IF(Inventory!$B$10:$B$1000=$B266,IF(Inventory!$C$10:$C$1000=$C266,IF(Inventory!$D$10:$D$1000=$D266,IF(Inventory!$J$10:$J$1000=wifr,IF(Inventory!$P$10:$P$1000=L$9,1)))))))</f>
        <v/>
      </c>
      <c r="M266" s="121" t="str">
        <f t="array" ref="M266">IF($D266="","",COUNT(IF(Inventory!$B$10:$B$1000=$B266,IF(Inventory!$C$10:$C$1000=$C266,IF(Inventory!$D$10:$D$1000=$D266,IF(Inventory!$J$10:$J$1000=wicr,IF(Inventory!$P$10:$P$1000=M$9,1))))))+COUNT(IF(Inventory!$B$10:$B$1000=$B266,IF(Inventory!$C$10:$C$1000=$C266,IF(Inventory!$D$10:$D$1000=$D266,IF(Inventory!$J$10:$J$1000=wifr,IF(Inventory!$P$10:$P$1000=M$9,1)))))))</f>
        <v/>
      </c>
      <c r="N266" s="121" t="str">
        <f t="array" ref="N266">IF($D266="","",COUNT(IF(Inventory!$B$10:$B$1000=$B266,IF(Inventory!$C$10:$C$1000=$C266,IF(Inventory!$D$10:$D$1000=$D266,IF(Inventory!$J$10:$J$1000=wicr,IF(Inventory!$P$10:$P$1000=N$9,1))))))+COUNT(IF(Inventory!$B$10:$B$1000=$B266,IF(Inventory!$C$10:$C$1000=$C266,IF(Inventory!$D$10:$D$1000=$D266,IF(Inventory!$J$10:$J$1000=wifr,IF(Inventory!$P$10:$P$1000=N$9,1)))))))</f>
        <v/>
      </c>
      <c r="O266" s="121" t="str">
        <f t="array" ref="O266">IF($D266="","",COUNT(IF(Inventory!$B$10:$B$1000=$B266,IF(Inventory!$C$10:$C$1000=$C266,IF(Inventory!$D$10:$D$1000=$D266,IF(Inventory!$J$10:$J$1000=wicr,IF(Inventory!$P$10:$P$1000=O$9,1))))))+COUNT(IF(Inventory!$B$10:$B$1000=$B266,IF(Inventory!$C$10:$C$1000=$C266,IF(Inventory!$D$10:$D$1000=$D266,IF(Inventory!$J$10:$J$1000=wifr,IF(Inventory!$P$10:$P$1000=O$9,1)))))))</f>
        <v/>
      </c>
      <c r="P266" s="121" t="str">
        <f t="array" ref="P266">IF($D266="","",COUNT(IF(Inventory!$B$10:$B$1000=$B266,IF(Inventory!$C$10:$C$1000=$C266,IF(Inventory!$D$10:$D$1000=$D266,IF(Inventory!$J$10:$J$1000=wicr,IF(Inventory!$P$10:$P$1000=P$9,1))))))+COUNT(IF(Inventory!$B$10:$B$1000=$B266,IF(Inventory!$C$10:$C$1000=$C266,IF(Inventory!$D$10:$D$1000=$D266,IF(Inventory!$J$10:$J$1000=wifr,IF(Inventory!$P$10:$P$1000=P$9,1)))))))</f>
        <v/>
      </c>
      <c r="Q266" s="122" t="str">
        <f t="shared" si="41"/>
        <v/>
      </c>
      <c r="R266" s="121" t="str">
        <f t="array" ref="R266">IF($D266="","",COUNT(IF(Inventory!$B$10:$B$1000=$B266,IF(Inventory!$C$10:$C$1000=$C266,IF(Inventory!$D$10:$D$1000=$D266,IF(Inventory!$J$10:$J$1000=frig,1))))))</f>
        <v/>
      </c>
      <c r="S266" s="121" t="str">
        <f t="array" ref="S266">IF($D266="","",COUNT(IF(Inventory!$B$10:$B$1000=$B266,IF(Inventory!$C$10:$C$1000=$C266,IF(Inventory!$D$10:$D$1000=$D266,IF(Inventory!$J$10:$J$1000=frig,IF(Inventory!$P$10:$P$1000=S$9,1)))))))</f>
        <v/>
      </c>
      <c r="T266" s="121" t="str">
        <f t="array" ref="T266">IF($D266="","",COUNT(IF(Inventory!$B$10:$B$1000=$B266,IF(Inventory!$C$10:$C$1000=$C266,IF(Inventory!$D$10:$D$1000=$D266,IF(Inventory!$J$10:$J$1000=frig,IF(Inventory!$P$10:$P$1000=T$9,1)))))))</f>
        <v/>
      </c>
      <c r="U266" s="121" t="str">
        <f t="array" ref="U266">IF($D266="","",COUNT(IF(Inventory!$B$10:$B$1000=$B266,IF(Inventory!$C$10:$C$1000=$C266,IF(Inventory!$D$10:$D$1000=$D266,IF(Inventory!$J$10:$J$1000=frig,IF(Inventory!$P$10:$P$1000=U$9,1)))))))</f>
        <v/>
      </c>
      <c r="V266" s="121" t="str">
        <f t="array" ref="V266">IF($D266="","",COUNT(IF(Inventory!$B$10:$B$1000=$B266,IF(Inventory!$C$10:$C$1000=$C266,IF(Inventory!$D$10:$D$1000=$D266,IF(Inventory!$J$10:$J$1000=frig,IF(Inventory!$P$10:$P$1000=V$9,1)))))))</f>
        <v/>
      </c>
      <c r="W266" s="121" t="str">
        <f t="array" ref="W266">IF($D266="","",COUNT(IF(Inventory!$B$10:$B$1000=$B266,IF(Inventory!$C$10:$C$1000=$C266,IF(Inventory!$D$10:$D$1000=$D266,IF(Inventory!$J$10:$J$1000=frig,IF(Inventory!$P$10:$P$1000=W$9,1)))))))</f>
        <v/>
      </c>
      <c r="X266" s="122" t="str">
        <f t="shared" si="42"/>
        <v/>
      </c>
      <c r="Y266" s="121" t="str">
        <f t="array" ref="Y266">IF($D266="","",COUNT(IF(Inventory!$B$10:$B$1000=$B266,IF(Inventory!$C$10:$C$1000=$C266,IF(Inventory!$D$10:$D$1000=$D266,IF(Inventory!$J$10:$J$1000=freez,1))))))</f>
        <v/>
      </c>
      <c r="Z266" s="121" t="str">
        <f t="array" ref="Z266">IF($D266="","",COUNT(IF(Inventory!$B$10:$B$1000=$B266,IF(Inventory!$C$10:$C$1000=$C266,IF(Inventory!$D$10:$D$1000=$D266,IF(Inventory!$J$10:$J$1000=freez,IF(Inventory!$P$10:$P$1000=Z$9,1)))))))</f>
        <v/>
      </c>
      <c r="AA266" s="121" t="str">
        <f t="array" ref="AA266">IF($D266="","",COUNT(IF(Inventory!$B$10:$B$1000=$B266,IF(Inventory!$C$10:$C$1000=$C266,IF(Inventory!$D$10:$D$1000=$D266,IF(Inventory!$J$10:$J$1000=freez,IF(Inventory!$P$10:$P$1000=AA$9,1)))))))</f>
        <v/>
      </c>
      <c r="AB266" s="121" t="str">
        <f t="array" ref="AB266">IF($D266="","",COUNT(IF(Inventory!$B$10:$B$1000=$B266,IF(Inventory!$C$10:$C$1000=$C266,IF(Inventory!$D$10:$D$1000=$D266,IF(Inventory!$J$10:$J$1000=freez,IF(Inventory!$P$10:$P$1000=AB$9,1)))))))</f>
        <v/>
      </c>
      <c r="AC266" s="121" t="str">
        <f t="array" ref="AC266">IF($D266="","",COUNT(IF(Inventory!$B$10:$B$1000=$B266,IF(Inventory!$C$10:$C$1000=$C266,IF(Inventory!$D$10:$D$1000=$D266,IF(Inventory!$J$10:$J$1000=freez,IF(Inventory!$P$10:$P$1000=AC$9,1)))))))</f>
        <v/>
      </c>
      <c r="AD266" s="121" t="str">
        <f t="array" ref="AD266">IF($D266="","",COUNT(IF(Inventory!$B$10:$B$1000=$B266,IF(Inventory!$C$10:$C$1000=$C266,IF(Inventory!$D$10:$D$1000=$D266,IF(Inventory!$J$10:$J$1000=freez,IF(Inventory!$P$10:$P$1000=AD$9,1)))))))</f>
        <v/>
      </c>
      <c r="AE266" s="122" t="str">
        <f t="shared" si="43"/>
        <v/>
      </c>
      <c r="AF266" s="121" t="str">
        <f t="array" ref="AF266">IF($D266="","",SUM(IF(Inventory!$B$10:$B$1000=$B266,IF(Inventory!$C$10:$C$1000=$C266,IF(Inventory!$D$10:$D$1000=$D266,IF(Inventory!$J$10:$J$1000=frig,Inventory!$AC$10:$AC$1000)))))+SUM(IF(Inventory!$B$10:$B$1000=$B266,IF(Inventory!$C$10:$C$1000=$C266,IF(Inventory!$D$10:$D$1000=$D266,IF(Inventory!$J$10:$J$1000=wicr,Inventory!$AC$10:$AC$1000))))))</f>
        <v/>
      </c>
      <c r="AG266" s="121" t="str">
        <f t="array" ref="AG266">IF($D266="","",SUM(IF(Inventory!$B$10:$B$1000=$B266,IF(Inventory!$C$10:$C$1000=$C266,IF(Inventory!$D$10:$D$1000=$D266,IF(Inventory!$J$10:$J$1000=frig,IF(Inventory!$P$10:$P$1000=AG$9,Inventory!$AC$10:$AC$1000))))))+SUM(IF(Inventory!$B$10:$B$1000=$B266,IF(Inventory!$C$10:$C$1000=$C266,IF(Inventory!$D$10:$D$1000=$D266,IF(Inventory!$J$10:$J$1000=wicr,IF(Inventory!$P$10:$P$1000=AG$9,Inventory!$AC$10:$AC$1000)))))))</f>
        <v/>
      </c>
      <c r="AH266" s="121" t="str">
        <f t="array" ref="AH266">IF($D266="","",SUM(IF(Inventory!$B$10:$B$1000=$B266,IF(Inventory!$C$10:$C$1000=$C266,IF(Inventory!$D$10:$D$1000=$D266,IF(Inventory!$J$10:$J$1000=frig,IF(Inventory!$P$10:$P$1000=AH$9,Inventory!$AC$10:$AC$1000))))))+SUM(IF(Inventory!$B$10:$B$1000=$B266,IF(Inventory!$C$10:$C$1000=$C266,IF(Inventory!$D$10:$D$1000=$D266,IF(Inventory!$J$10:$J$1000=wicr,IF(Inventory!$P$10:$P$1000=AH$9,Inventory!$AC$10:$AC$1000)))))))</f>
        <v/>
      </c>
      <c r="AI266" s="121" t="str">
        <f t="array" ref="AI266">IF($D266="","",SUM(IF(Inventory!$B$10:$B$1000=$B266,IF(Inventory!$C$10:$C$1000=$C266,IF(Inventory!$D$10:$D$1000=$D266,IF(Inventory!$J$10:$J$1000=frig,IF(Inventory!$P$10:$P$1000=AI$9,Inventory!$AC$10:$AC$1000))))))+SUM(IF(Inventory!$B$10:$B$1000=$B266,IF(Inventory!$C$10:$C$1000=$C266,IF(Inventory!$D$10:$D$1000=$D266,IF(Inventory!$J$10:$J$1000=wicr,IF(Inventory!$P$10:$P$1000=AI$9,Inventory!$AC$10:$AC$1000)))))))</f>
        <v/>
      </c>
      <c r="AJ266" s="121" t="str">
        <f t="array" ref="AJ266">IF($D266="","",SUM(IF(Inventory!$B$10:$B$1000=$B266,IF(Inventory!$C$10:$C$1000=$C266,IF(Inventory!$D$10:$D$1000=$D266,IF(Inventory!$J$10:$J$1000=frig,IF(Inventory!$P$10:$P$1000=AJ$9,Inventory!$AC$10:$AC$1000))))))+SUM(IF(Inventory!$B$10:$B$1000=$B266,IF(Inventory!$C$10:$C$1000=$C266,IF(Inventory!$D$10:$D$1000=$D266,IF(Inventory!$J$10:$J$1000=wicr,IF(Inventory!$P$10:$P$1000=AJ$9,Inventory!$AC$10:$AC$1000)))))))</f>
        <v/>
      </c>
      <c r="AK266" s="121" t="str">
        <f t="array" ref="AK266">IF($D266="","",SUM(IF(Inventory!$B$10:$B$1000=$B266,IF(Inventory!$C$10:$C$1000=$C266,IF(Inventory!$D$10:$D$1000=$D266,IF(Inventory!$J$10:$J$1000=frig,IF(Inventory!$P$10:$P$1000=AK$9,Inventory!$AC$10:$AC$1000))))))+SUM(IF(Inventory!$B$10:$B$1000=$B266,IF(Inventory!$C$10:$C$1000=$C266,IF(Inventory!$D$10:$D$1000=$D266,IF(Inventory!$J$10:$J$1000=wicr,IF(Inventory!$P$10:$P$1000=AK$9,Inventory!$AC$10:$AC$1000)))))))</f>
        <v/>
      </c>
      <c r="AL266" s="123" t="str">
        <f t="shared" si="44"/>
        <v/>
      </c>
      <c r="AM266" s="121" t="str">
        <f t="array" ref="AM266">IF($D266="","",SUM(IF(Inventory!$B$10:$B$1000=$B266,IF(Inventory!$C$10:$C$1000=$C266,IF(Inventory!$D$10:$D$1000=$D266,IF(Inventory!$J$10:$J$1000=freez,Inventory!$AD$10:$AD$1000)))))+SUM(IF(Inventory!$B$10:$B$1000=$B266,IF(Inventory!$C$10:$C$1000=$C266,IF(Inventory!$D$10:$D$1000=$D266,IF(Inventory!$J$10:$J$1000=wifr,Inventory!$AD$10:$AD$1000))))))</f>
        <v/>
      </c>
      <c r="AN266" s="121" t="str">
        <f t="array" ref="AN266">IF($D266="","",SUM(IF(Inventory!$B$10:$B$1000=$B266,IF(Inventory!$C$10:$C$1000=$C266,IF(Inventory!$D$10:$D$1000=$D266,IF(Inventory!$J$10:$J$1000=freez,IF(Inventory!$P$10:$P$1000=AN$9,Inventory!$AD$10:$AD$1000))))))+SUM(IF(Inventory!$B$10:$B$1000=$B266,IF(Inventory!$C$10:$C$1000=$C266,IF(Inventory!$D$10:$D$1000=$D266,IF(Inventory!$J$10:$J$1000=wifr,IF(Inventory!$P$10:$P$1000=AN$9,Inventory!$AD$10:$AD$1000)))))))</f>
        <v/>
      </c>
      <c r="AO266" s="121" t="str">
        <f t="array" ref="AO266">IF($D266="","",SUM(IF(Inventory!$B$10:$B$1000=$B266,IF(Inventory!$C$10:$C$1000=$C266,IF(Inventory!$D$10:$D$1000=$D266,IF(Inventory!$J$10:$J$1000=freez,IF(Inventory!$P$10:$P$1000=AO$9,Inventory!$AD$10:$AD$1000))))))+SUM(IF(Inventory!$B$10:$B$1000=$B266,IF(Inventory!$C$10:$C$1000=$C266,IF(Inventory!$D$10:$D$1000=$D266,IF(Inventory!$J$10:$J$1000=wifr,IF(Inventory!$P$10:$P$1000=AO$9,Inventory!$AD$10:$AD$1000)))))))</f>
        <v/>
      </c>
      <c r="AP266" s="121" t="str">
        <f t="array" ref="AP266">IF($D266="","",SUM(IF(Inventory!$B$10:$B$1000=$B266,IF(Inventory!$C$10:$C$1000=$C266,IF(Inventory!$D$10:$D$1000=$D266,IF(Inventory!$J$10:$J$1000=freez,IF(Inventory!$P$10:$P$1000=AP$9,Inventory!$AD$10:$AD$1000))))))+SUM(IF(Inventory!$B$10:$B$1000=$B266,IF(Inventory!$C$10:$C$1000=$C266,IF(Inventory!$D$10:$D$1000=$D266,IF(Inventory!$J$10:$J$1000=wifr,IF(Inventory!$P$10:$P$1000=AP$9,Inventory!$AD$10:$AD$1000)))))))</f>
        <v/>
      </c>
      <c r="AQ266" s="121" t="str">
        <f t="array" ref="AQ266">IF($D266="","",SUM(IF(Inventory!$B$10:$B$1000=$B266,IF(Inventory!$C$10:$C$1000=$C266,IF(Inventory!$D$10:$D$1000=$D266,IF(Inventory!$J$10:$J$1000=freez,IF(Inventory!$P$10:$P$1000=AQ$9,Inventory!$AD$10:$AD$1000))))))+SUM(IF(Inventory!$B$10:$B$1000=$B266,IF(Inventory!$C$10:$C$1000=$C266,IF(Inventory!$D$10:$D$1000=$D266,IF(Inventory!$J$10:$J$1000=wifr,IF(Inventory!$P$10:$P$1000=AQ$9,Inventory!$AD$10:$AD$1000)))))))</f>
        <v/>
      </c>
      <c r="AR266" s="121" t="str">
        <f t="array" ref="AR266">IF($D266="","",SUM(IF(Inventory!$B$10:$B$1000=$B266,IF(Inventory!$C$10:$C$1000=$C266,IF(Inventory!$D$10:$D$1000=$D266,IF(Inventory!$J$10:$J$1000=freez,IF(Inventory!$P$10:$P$1000=AR$9,Inventory!$AD$10:$AD$1000))))))+SUM(IF(Inventory!$B$10:$B$1000=$B266,IF(Inventory!$C$10:$C$1000=$C266,IF(Inventory!$D$10:$D$1000=$D266,IF(Inventory!$J$10:$J$1000=wifr,IF(Inventory!$P$10:$P$1000=AR$9,Inventory!$AD$10:$AD$1000)))))))</f>
        <v/>
      </c>
      <c r="AS266" s="124" t="str">
        <f t="shared" si="45"/>
        <v/>
      </c>
      <c r="AU266" s="352"/>
      <c r="AV266" s="352"/>
      <c r="AX266" s="125">
        <f>IF($C266="",0,Prog!$H264*AX$6*($AU266+$AV266)/12000)</f>
        <v>0</v>
      </c>
      <c r="AY266" s="125">
        <f>IF($C266="",0,Prog!$H264*AY$6*($AU266+$AV266)/12000)</f>
        <v>0</v>
      </c>
      <c r="AZ266" s="121"/>
    </row>
    <row r="267" spans="1:52" ht="16.5" x14ac:dyDescent="0.3">
      <c r="A267" s="279" t="str">
        <f>IF(Prog!B265="","",Prog!B265)</f>
        <v/>
      </c>
      <c r="B267" s="279" t="str">
        <f>IF(Prog!C265="","",Prog!C265)</f>
        <v/>
      </c>
      <c r="C267" s="279" t="str">
        <f>IF(Prog!D265="","",Prog!D265)</f>
        <v/>
      </c>
      <c r="D267" s="120"/>
      <c r="E267" s="121" t="str">
        <f t="array" ref="E267">IF($D267="","",COUNT(IF(Inventory!$B$10:$B$1000=$B267,IF(Inventory!$C$10:$C$1000=$C267,IF(Inventory!$D$10:$D$1000=$D267,IF(Inventory!$P$10:$P$1000=E$9,1))))))</f>
        <v/>
      </c>
      <c r="F267" s="121" t="str">
        <f t="array" ref="F267">IF($D267="","",COUNT(IF(Inventory!$B$10:$B$1000=$B267,IF(Inventory!$C$10:$C$1000=$C267,IF(Inventory!$D$10:$D$1000=$D267,IF(Inventory!$P$10:$P$1000=F$9,1))))))</f>
        <v/>
      </c>
      <c r="G267" s="121" t="str">
        <f t="array" ref="G267">IF($D267="","",COUNT(IF(Inventory!$B$10:$B$1000=$B267,IF(Inventory!$C$10:$C$1000=$C267,IF(Inventory!$D$10:$D$1000=$D267,IF(Inventory!$P$10:$P$1000=G$9,1))))))</f>
        <v/>
      </c>
      <c r="H267" s="121" t="str">
        <f t="array" ref="H267">IF($D267="","",COUNT(IF(Inventory!$B$10:$B$1000=$B267,IF(Inventory!$C$10:$C$1000=$C267,IF(Inventory!$D$10:$D$1000=$D267,IF(Inventory!$P$10:$P$1000=H$9,1))))))</f>
        <v/>
      </c>
      <c r="I267" s="121" t="str">
        <f t="array" ref="I267">IF($D267="","",COUNT(IF(Inventory!$B$10:$B$1000=$B267,IF(Inventory!$C$10:$C$1000=$C267,IF(Inventory!$D$10:$D$1000=$D267,IF(Inventory!$P$10:$P$1000=I$9,1))))))</f>
        <v/>
      </c>
      <c r="J267" s="121">
        <f t="shared" si="40"/>
        <v>0</v>
      </c>
      <c r="K267" s="121" t="str">
        <f t="array" ref="K267">IF($D267="","",COUNT(IF(Inventory!$B$10:$B$1000=$B267,IF(Inventory!$C$10:$C$1000=$C267,IF(Inventory!$D$10:$D$1000=$D267,IF(Inventory!$J$10:$J$1000=wicr,1)))))+COUNT(IF(Inventory!$B$10:$B$1000=$B267,IF(Inventory!$C$10:$C$1000=$C267,IF(Inventory!$D$10:$D$1000=$D267,IF(Inventory!$J$10:$J$1000=wifr,1))))))</f>
        <v/>
      </c>
      <c r="L267" s="121" t="str">
        <f t="array" ref="L267">IF($D267="","",COUNT(IF(Inventory!$B$10:$B$1000=$B267,IF(Inventory!$C$10:$C$1000=$C267,IF(Inventory!$D$10:$D$1000=$D267,IF(Inventory!$J$10:$J$1000=wicr,IF(Inventory!$P$10:$P$1000=L$9,1))))))+COUNT(IF(Inventory!$B$10:$B$1000=$B267,IF(Inventory!$C$10:$C$1000=$C267,IF(Inventory!$D$10:$D$1000=$D267,IF(Inventory!$J$10:$J$1000=wifr,IF(Inventory!$P$10:$P$1000=L$9,1)))))))</f>
        <v/>
      </c>
      <c r="M267" s="121" t="str">
        <f t="array" ref="M267">IF($D267="","",COUNT(IF(Inventory!$B$10:$B$1000=$B267,IF(Inventory!$C$10:$C$1000=$C267,IF(Inventory!$D$10:$D$1000=$D267,IF(Inventory!$J$10:$J$1000=wicr,IF(Inventory!$P$10:$P$1000=M$9,1))))))+COUNT(IF(Inventory!$B$10:$B$1000=$B267,IF(Inventory!$C$10:$C$1000=$C267,IF(Inventory!$D$10:$D$1000=$D267,IF(Inventory!$J$10:$J$1000=wifr,IF(Inventory!$P$10:$P$1000=M$9,1)))))))</f>
        <v/>
      </c>
      <c r="N267" s="121" t="str">
        <f t="array" ref="N267">IF($D267="","",COUNT(IF(Inventory!$B$10:$B$1000=$B267,IF(Inventory!$C$10:$C$1000=$C267,IF(Inventory!$D$10:$D$1000=$D267,IF(Inventory!$J$10:$J$1000=wicr,IF(Inventory!$P$10:$P$1000=N$9,1))))))+COUNT(IF(Inventory!$B$10:$B$1000=$B267,IF(Inventory!$C$10:$C$1000=$C267,IF(Inventory!$D$10:$D$1000=$D267,IF(Inventory!$J$10:$J$1000=wifr,IF(Inventory!$P$10:$P$1000=N$9,1)))))))</f>
        <v/>
      </c>
      <c r="O267" s="121" t="str">
        <f t="array" ref="O267">IF($D267="","",COUNT(IF(Inventory!$B$10:$B$1000=$B267,IF(Inventory!$C$10:$C$1000=$C267,IF(Inventory!$D$10:$D$1000=$D267,IF(Inventory!$J$10:$J$1000=wicr,IF(Inventory!$P$10:$P$1000=O$9,1))))))+COUNT(IF(Inventory!$B$10:$B$1000=$B267,IF(Inventory!$C$10:$C$1000=$C267,IF(Inventory!$D$10:$D$1000=$D267,IF(Inventory!$J$10:$J$1000=wifr,IF(Inventory!$P$10:$P$1000=O$9,1)))))))</f>
        <v/>
      </c>
      <c r="P267" s="121" t="str">
        <f t="array" ref="P267">IF($D267="","",COUNT(IF(Inventory!$B$10:$B$1000=$B267,IF(Inventory!$C$10:$C$1000=$C267,IF(Inventory!$D$10:$D$1000=$D267,IF(Inventory!$J$10:$J$1000=wicr,IF(Inventory!$P$10:$P$1000=P$9,1))))))+COUNT(IF(Inventory!$B$10:$B$1000=$B267,IF(Inventory!$C$10:$C$1000=$C267,IF(Inventory!$D$10:$D$1000=$D267,IF(Inventory!$J$10:$J$1000=wifr,IF(Inventory!$P$10:$P$1000=P$9,1)))))))</f>
        <v/>
      </c>
      <c r="Q267" s="122" t="str">
        <f t="shared" si="41"/>
        <v/>
      </c>
      <c r="R267" s="121" t="str">
        <f t="array" ref="R267">IF($D267="","",COUNT(IF(Inventory!$B$10:$B$1000=$B267,IF(Inventory!$C$10:$C$1000=$C267,IF(Inventory!$D$10:$D$1000=$D267,IF(Inventory!$J$10:$J$1000=frig,1))))))</f>
        <v/>
      </c>
      <c r="S267" s="121" t="str">
        <f t="array" ref="S267">IF($D267="","",COUNT(IF(Inventory!$B$10:$B$1000=$B267,IF(Inventory!$C$10:$C$1000=$C267,IF(Inventory!$D$10:$D$1000=$D267,IF(Inventory!$J$10:$J$1000=frig,IF(Inventory!$P$10:$P$1000=S$9,1)))))))</f>
        <v/>
      </c>
      <c r="T267" s="121" t="str">
        <f t="array" ref="T267">IF($D267="","",COUNT(IF(Inventory!$B$10:$B$1000=$B267,IF(Inventory!$C$10:$C$1000=$C267,IF(Inventory!$D$10:$D$1000=$D267,IF(Inventory!$J$10:$J$1000=frig,IF(Inventory!$P$10:$P$1000=T$9,1)))))))</f>
        <v/>
      </c>
      <c r="U267" s="121" t="str">
        <f t="array" ref="U267">IF($D267="","",COUNT(IF(Inventory!$B$10:$B$1000=$B267,IF(Inventory!$C$10:$C$1000=$C267,IF(Inventory!$D$10:$D$1000=$D267,IF(Inventory!$J$10:$J$1000=frig,IF(Inventory!$P$10:$P$1000=U$9,1)))))))</f>
        <v/>
      </c>
      <c r="V267" s="121" t="str">
        <f t="array" ref="V267">IF($D267="","",COUNT(IF(Inventory!$B$10:$B$1000=$B267,IF(Inventory!$C$10:$C$1000=$C267,IF(Inventory!$D$10:$D$1000=$D267,IF(Inventory!$J$10:$J$1000=frig,IF(Inventory!$P$10:$P$1000=V$9,1)))))))</f>
        <v/>
      </c>
      <c r="W267" s="121" t="str">
        <f t="array" ref="W267">IF($D267="","",COUNT(IF(Inventory!$B$10:$B$1000=$B267,IF(Inventory!$C$10:$C$1000=$C267,IF(Inventory!$D$10:$D$1000=$D267,IF(Inventory!$J$10:$J$1000=frig,IF(Inventory!$P$10:$P$1000=W$9,1)))))))</f>
        <v/>
      </c>
      <c r="X267" s="122" t="str">
        <f t="shared" si="42"/>
        <v/>
      </c>
      <c r="Y267" s="121" t="str">
        <f t="array" ref="Y267">IF($D267="","",COUNT(IF(Inventory!$B$10:$B$1000=$B267,IF(Inventory!$C$10:$C$1000=$C267,IF(Inventory!$D$10:$D$1000=$D267,IF(Inventory!$J$10:$J$1000=freez,1))))))</f>
        <v/>
      </c>
      <c r="Z267" s="121" t="str">
        <f t="array" ref="Z267">IF($D267="","",COUNT(IF(Inventory!$B$10:$B$1000=$B267,IF(Inventory!$C$10:$C$1000=$C267,IF(Inventory!$D$10:$D$1000=$D267,IF(Inventory!$J$10:$J$1000=freez,IF(Inventory!$P$10:$P$1000=Z$9,1)))))))</f>
        <v/>
      </c>
      <c r="AA267" s="121" t="str">
        <f t="array" ref="AA267">IF($D267="","",COUNT(IF(Inventory!$B$10:$B$1000=$B267,IF(Inventory!$C$10:$C$1000=$C267,IF(Inventory!$D$10:$D$1000=$D267,IF(Inventory!$J$10:$J$1000=freez,IF(Inventory!$P$10:$P$1000=AA$9,1)))))))</f>
        <v/>
      </c>
      <c r="AB267" s="121" t="str">
        <f t="array" ref="AB267">IF($D267="","",COUNT(IF(Inventory!$B$10:$B$1000=$B267,IF(Inventory!$C$10:$C$1000=$C267,IF(Inventory!$D$10:$D$1000=$D267,IF(Inventory!$J$10:$J$1000=freez,IF(Inventory!$P$10:$P$1000=AB$9,1)))))))</f>
        <v/>
      </c>
      <c r="AC267" s="121" t="str">
        <f t="array" ref="AC267">IF($D267="","",COUNT(IF(Inventory!$B$10:$B$1000=$B267,IF(Inventory!$C$10:$C$1000=$C267,IF(Inventory!$D$10:$D$1000=$D267,IF(Inventory!$J$10:$J$1000=freez,IF(Inventory!$P$10:$P$1000=AC$9,1)))))))</f>
        <v/>
      </c>
      <c r="AD267" s="121" t="str">
        <f t="array" ref="AD267">IF($D267="","",COUNT(IF(Inventory!$B$10:$B$1000=$B267,IF(Inventory!$C$10:$C$1000=$C267,IF(Inventory!$D$10:$D$1000=$D267,IF(Inventory!$J$10:$J$1000=freez,IF(Inventory!$P$10:$P$1000=AD$9,1)))))))</f>
        <v/>
      </c>
      <c r="AE267" s="122" t="str">
        <f t="shared" si="43"/>
        <v/>
      </c>
      <c r="AF267" s="121" t="str">
        <f t="array" ref="AF267">IF($D267="","",SUM(IF(Inventory!$B$10:$B$1000=$B267,IF(Inventory!$C$10:$C$1000=$C267,IF(Inventory!$D$10:$D$1000=$D267,IF(Inventory!$J$10:$J$1000=frig,Inventory!$AC$10:$AC$1000)))))+SUM(IF(Inventory!$B$10:$B$1000=$B267,IF(Inventory!$C$10:$C$1000=$C267,IF(Inventory!$D$10:$D$1000=$D267,IF(Inventory!$J$10:$J$1000=wicr,Inventory!$AC$10:$AC$1000))))))</f>
        <v/>
      </c>
      <c r="AG267" s="121" t="str">
        <f t="array" ref="AG267">IF($D267="","",SUM(IF(Inventory!$B$10:$B$1000=$B267,IF(Inventory!$C$10:$C$1000=$C267,IF(Inventory!$D$10:$D$1000=$D267,IF(Inventory!$J$10:$J$1000=frig,IF(Inventory!$P$10:$P$1000=AG$9,Inventory!$AC$10:$AC$1000))))))+SUM(IF(Inventory!$B$10:$B$1000=$B267,IF(Inventory!$C$10:$C$1000=$C267,IF(Inventory!$D$10:$D$1000=$D267,IF(Inventory!$J$10:$J$1000=wicr,IF(Inventory!$P$10:$P$1000=AG$9,Inventory!$AC$10:$AC$1000)))))))</f>
        <v/>
      </c>
      <c r="AH267" s="121" t="str">
        <f t="array" ref="AH267">IF($D267="","",SUM(IF(Inventory!$B$10:$B$1000=$B267,IF(Inventory!$C$10:$C$1000=$C267,IF(Inventory!$D$10:$D$1000=$D267,IF(Inventory!$J$10:$J$1000=frig,IF(Inventory!$P$10:$P$1000=AH$9,Inventory!$AC$10:$AC$1000))))))+SUM(IF(Inventory!$B$10:$B$1000=$B267,IF(Inventory!$C$10:$C$1000=$C267,IF(Inventory!$D$10:$D$1000=$D267,IF(Inventory!$J$10:$J$1000=wicr,IF(Inventory!$P$10:$P$1000=AH$9,Inventory!$AC$10:$AC$1000)))))))</f>
        <v/>
      </c>
      <c r="AI267" s="121" t="str">
        <f t="array" ref="AI267">IF($D267="","",SUM(IF(Inventory!$B$10:$B$1000=$B267,IF(Inventory!$C$10:$C$1000=$C267,IF(Inventory!$D$10:$D$1000=$D267,IF(Inventory!$J$10:$J$1000=frig,IF(Inventory!$P$10:$P$1000=AI$9,Inventory!$AC$10:$AC$1000))))))+SUM(IF(Inventory!$B$10:$B$1000=$B267,IF(Inventory!$C$10:$C$1000=$C267,IF(Inventory!$D$10:$D$1000=$D267,IF(Inventory!$J$10:$J$1000=wicr,IF(Inventory!$P$10:$P$1000=AI$9,Inventory!$AC$10:$AC$1000)))))))</f>
        <v/>
      </c>
      <c r="AJ267" s="121" t="str">
        <f t="array" ref="AJ267">IF($D267="","",SUM(IF(Inventory!$B$10:$B$1000=$B267,IF(Inventory!$C$10:$C$1000=$C267,IF(Inventory!$D$10:$D$1000=$D267,IF(Inventory!$J$10:$J$1000=frig,IF(Inventory!$P$10:$P$1000=AJ$9,Inventory!$AC$10:$AC$1000))))))+SUM(IF(Inventory!$B$10:$B$1000=$B267,IF(Inventory!$C$10:$C$1000=$C267,IF(Inventory!$D$10:$D$1000=$D267,IF(Inventory!$J$10:$J$1000=wicr,IF(Inventory!$P$10:$P$1000=AJ$9,Inventory!$AC$10:$AC$1000)))))))</f>
        <v/>
      </c>
      <c r="AK267" s="121" t="str">
        <f t="array" ref="AK267">IF($D267="","",SUM(IF(Inventory!$B$10:$B$1000=$B267,IF(Inventory!$C$10:$C$1000=$C267,IF(Inventory!$D$10:$D$1000=$D267,IF(Inventory!$J$10:$J$1000=frig,IF(Inventory!$P$10:$P$1000=AK$9,Inventory!$AC$10:$AC$1000))))))+SUM(IF(Inventory!$B$10:$B$1000=$B267,IF(Inventory!$C$10:$C$1000=$C267,IF(Inventory!$D$10:$D$1000=$D267,IF(Inventory!$J$10:$J$1000=wicr,IF(Inventory!$P$10:$P$1000=AK$9,Inventory!$AC$10:$AC$1000)))))))</f>
        <v/>
      </c>
      <c r="AL267" s="123" t="str">
        <f t="shared" si="44"/>
        <v/>
      </c>
      <c r="AM267" s="121" t="str">
        <f t="array" ref="AM267">IF($D267="","",SUM(IF(Inventory!$B$10:$B$1000=$B267,IF(Inventory!$C$10:$C$1000=$C267,IF(Inventory!$D$10:$D$1000=$D267,IF(Inventory!$J$10:$J$1000=freez,Inventory!$AD$10:$AD$1000)))))+SUM(IF(Inventory!$B$10:$B$1000=$B267,IF(Inventory!$C$10:$C$1000=$C267,IF(Inventory!$D$10:$D$1000=$D267,IF(Inventory!$J$10:$J$1000=wifr,Inventory!$AD$10:$AD$1000))))))</f>
        <v/>
      </c>
      <c r="AN267" s="121" t="str">
        <f t="array" ref="AN267">IF($D267="","",SUM(IF(Inventory!$B$10:$B$1000=$B267,IF(Inventory!$C$10:$C$1000=$C267,IF(Inventory!$D$10:$D$1000=$D267,IF(Inventory!$J$10:$J$1000=freez,IF(Inventory!$P$10:$P$1000=AN$9,Inventory!$AD$10:$AD$1000))))))+SUM(IF(Inventory!$B$10:$B$1000=$B267,IF(Inventory!$C$10:$C$1000=$C267,IF(Inventory!$D$10:$D$1000=$D267,IF(Inventory!$J$10:$J$1000=wifr,IF(Inventory!$P$10:$P$1000=AN$9,Inventory!$AD$10:$AD$1000)))))))</f>
        <v/>
      </c>
      <c r="AO267" s="121" t="str">
        <f t="array" ref="AO267">IF($D267="","",SUM(IF(Inventory!$B$10:$B$1000=$B267,IF(Inventory!$C$10:$C$1000=$C267,IF(Inventory!$D$10:$D$1000=$D267,IF(Inventory!$J$10:$J$1000=freez,IF(Inventory!$P$10:$P$1000=AO$9,Inventory!$AD$10:$AD$1000))))))+SUM(IF(Inventory!$B$10:$B$1000=$B267,IF(Inventory!$C$10:$C$1000=$C267,IF(Inventory!$D$10:$D$1000=$D267,IF(Inventory!$J$10:$J$1000=wifr,IF(Inventory!$P$10:$P$1000=AO$9,Inventory!$AD$10:$AD$1000)))))))</f>
        <v/>
      </c>
      <c r="AP267" s="121" t="str">
        <f t="array" ref="AP267">IF($D267="","",SUM(IF(Inventory!$B$10:$B$1000=$B267,IF(Inventory!$C$10:$C$1000=$C267,IF(Inventory!$D$10:$D$1000=$D267,IF(Inventory!$J$10:$J$1000=freez,IF(Inventory!$P$10:$P$1000=AP$9,Inventory!$AD$10:$AD$1000))))))+SUM(IF(Inventory!$B$10:$B$1000=$B267,IF(Inventory!$C$10:$C$1000=$C267,IF(Inventory!$D$10:$D$1000=$D267,IF(Inventory!$J$10:$J$1000=wifr,IF(Inventory!$P$10:$P$1000=AP$9,Inventory!$AD$10:$AD$1000)))))))</f>
        <v/>
      </c>
      <c r="AQ267" s="121" t="str">
        <f t="array" ref="AQ267">IF($D267="","",SUM(IF(Inventory!$B$10:$B$1000=$B267,IF(Inventory!$C$10:$C$1000=$C267,IF(Inventory!$D$10:$D$1000=$D267,IF(Inventory!$J$10:$J$1000=freez,IF(Inventory!$P$10:$P$1000=AQ$9,Inventory!$AD$10:$AD$1000))))))+SUM(IF(Inventory!$B$10:$B$1000=$B267,IF(Inventory!$C$10:$C$1000=$C267,IF(Inventory!$D$10:$D$1000=$D267,IF(Inventory!$J$10:$J$1000=wifr,IF(Inventory!$P$10:$P$1000=AQ$9,Inventory!$AD$10:$AD$1000)))))))</f>
        <v/>
      </c>
      <c r="AR267" s="121" t="str">
        <f t="array" ref="AR267">IF($D267="","",SUM(IF(Inventory!$B$10:$B$1000=$B267,IF(Inventory!$C$10:$C$1000=$C267,IF(Inventory!$D$10:$D$1000=$D267,IF(Inventory!$J$10:$J$1000=freez,IF(Inventory!$P$10:$P$1000=AR$9,Inventory!$AD$10:$AD$1000))))))+SUM(IF(Inventory!$B$10:$B$1000=$B267,IF(Inventory!$C$10:$C$1000=$C267,IF(Inventory!$D$10:$D$1000=$D267,IF(Inventory!$J$10:$J$1000=wifr,IF(Inventory!$P$10:$P$1000=AR$9,Inventory!$AD$10:$AD$1000)))))))</f>
        <v/>
      </c>
      <c r="AS267" s="124" t="str">
        <f t="shared" si="45"/>
        <v/>
      </c>
      <c r="AU267" s="352"/>
      <c r="AV267" s="352"/>
      <c r="AX267" s="125">
        <f>IF($C267="",0,Prog!$H265*AX$6*($AU267+$AV267)/12000)</f>
        <v>0</v>
      </c>
      <c r="AY267" s="125">
        <f>IF($C267="",0,Prog!$H265*AY$6*($AU267+$AV267)/12000)</f>
        <v>0</v>
      </c>
      <c r="AZ267" s="121"/>
    </row>
    <row r="268" spans="1:52" ht="16.5" x14ac:dyDescent="0.3">
      <c r="A268" s="279" t="str">
        <f>IF(Prog!B266="","",Prog!B266)</f>
        <v/>
      </c>
      <c r="B268" s="279" t="str">
        <f>IF(Prog!C266="","",Prog!C266)</f>
        <v/>
      </c>
      <c r="C268" s="279" t="str">
        <f>IF(Prog!D266="","",Prog!D266)</f>
        <v/>
      </c>
      <c r="D268" s="120"/>
      <c r="E268" s="121" t="str">
        <f t="array" ref="E268">IF($D268="","",COUNT(IF(Inventory!$B$10:$B$1000=$B268,IF(Inventory!$C$10:$C$1000=$C268,IF(Inventory!$D$10:$D$1000=$D268,IF(Inventory!$P$10:$P$1000=E$9,1))))))</f>
        <v/>
      </c>
      <c r="F268" s="121" t="str">
        <f t="array" ref="F268">IF($D268="","",COUNT(IF(Inventory!$B$10:$B$1000=$B268,IF(Inventory!$C$10:$C$1000=$C268,IF(Inventory!$D$10:$D$1000=$D268,IF(Inventory!$P$10:$P$1000=F$9,1))))))</f>
        <v/>
      </c>
      <c r="G268" s="121" t="str">
        <f t="array" ref="G268">IF($D268="","",COUNT(IF(Inventory!$B$10:$B$1000=$B268,IF(Inventory!$C$10:$C$1000=$C268,IF(Inventory!$D$10:$D$1000=$D268,IF(Inventory!$P$10:$P$1000=G$9,1))))))</f>
        <v/>
      </c>
      <c r="H268" s="121" t="str">
        <f t="array" ref="H268">IF($D268="","",COUNT(IF(Inventory!$B$10:$B$1000=$B268,IF(Inventory!$C$10:$C$1000=$C268,IF(Inventory!$D$10:$D$1000=$D268,IF(Inventory!$P$10:$P$1000=H$9,1))))))</f>
        <v/>
      </c>
      <c r="I268" s="121" t="str">
        <f t="array" ref="I268">IF($D268="","",COUNT(IF(Inventory!$B$10:$B$1000=$B268,IF(Inventory!$C$10:$C$1000=$C268,IF(Inventory!$D$10:$D$1000=$D268,IF(Inventory!$P$10:$P$1000=I$9,1))))))</f>
        <v/>
      </c>
      <c r="J268" s="121">
        <f t="shared" si="40"/>
        <v>0</v>
      </c>
      <c r="K268" s="121" t="str">
        <f t="array" ref="K268">IF($D268="","",COUNT(IF(Inventory!$B$10:$B$1000=$B268,IF(Inventory!$C$10:$C$1000=$C268,IF(Inventory!$D$10:$D$1000=$D268,IF(Inventory!$J$10:$J$1000=wicr,1)))))+COUNT(IF(Inventory!$B$10:$B$1000=$B268,IF(Inventory!$C$10:$C$1000=$C268,IF(Inventory!$D$10:$D$1000=$D268,IF(Inventory!$J$10:$J$1000=wifr,1))))))</f>
        <v/>
      </c>
      <c r="L268" s="121" t="str">
        <f t="array" ref="L268">IF($D268="","",COUNT(IF(Inventory!$B$10:$B$1000=$B268,IF(Inventory!$C$10:$C$1000=$C268,IF(Inventory!$D$10:$D$1000=$D268,IF(Inventory!$J$10:$J$1000=wicr,IF(Inventory!$P$10:$P$1000=L$9,1))))))+COUNT(IF(Inventory!$B$10:$B$1000=$B268,IF(Inventory!$C$10:$C$1000=$C268,IF(Inventory!$D$10:$D$1000=$D268,IF(Inventory!$J$10:$J$1000=wifr,IF(Inventory!$P$10:$P$1000=L$9,1)))))))</f>
        <v/>
      </c>
      <c r="M268" s="121" t="str">
        <f t="array" ref="M268">IF($D268="","",COUNT(IF(Inventory!$B$10:$B$1000=$B268,IF(Inventory!$C$10:$C$1000=$C268,IF(Inventory!$D$10:$D$1000=$D268,IF(Inventory!$J$10:$J$1000=wicr,IF(Inventory!$P$10:$P$1000=M$9,1))))))+COUNT(IF(Inventory!$B$10:$B$1000=$B268,IF(Inventory!$C$10:$C$1000=$C268,IF(Inventory!$D$10:$D$1000=$D268,IF(Inventory!$J$10:$J$1000=wifr,IF(Inventory!$P$10:$P$1000=M$9,1)))))))</f>
        <v/>
      </c>
      <c r="N268" s="121" t="str">
        <f t="array" ref="N268">IF($D268="","",COUNT(IF(Inventory!$B$10:$B$1000=$B268,IF(Inventory!$C$10:$C$1000=$C268,IF(Inventory!$D$10:$D$1000=$D268,IF(Inventory!$J$10:$J$1000=wicr,IF(Inventory!$P$10:$P$1000=N$9,1))))))+COUNT(IF(Inventory!$B$10:$B$1000=$B268,IF(Inventory!$C$10:$C$1000=$C268,IF(Inventory!$D$10:$D$1000=$D268,IF(Inventory!$J$10:$J$1000=wifr,IF(Inventory!$P$10:$P$1000=N$9,1)))))))</f>
        <v/>
      </c>
      <c r="O268" s="121" t="str">
        <f t="array" ref="O268">IF($D268="","",COUNT(IF(Inventory!$B$10:$B$1000=$B268,IF(Inventory!$C$10:$C$1000=$C268,IF(Inventory!$D$10:$D$1000=$D268,IF(Inventory!$J$10:$J$1000=wicr,IF(Inventory!$P$10:$P$1000=O$9,1))))))+COUNT(IF(Inventory!$B$10:$B$1000=$B268,IF(Inventory!$C$10:$C$1000=$C268,IF(Inventory!$D$10:$D$1000=$D268,IF(Inventory!$J$10:$J$1000=wifr,IF(Inventory!$P$10:$P$1000=O$9,1)))))))</f>
        <v/>
      </c>
      <c r="P268" s="121" t="str">
        <f t="array" ref="P268">IF($D268="","",COUNT(IF(Inventory!$B$10:$B$1000=$B268,IF(Inventory!$C$10:$C$1000=$C268,IF(Inventory!$D$10:$D$1000=$D268,IF(Inventory!$J$10:$J$1000=wicr,IF(Inventory!$P$10:$P$1000=P$9,1))))))+COUNT(IF(Inventory!$B$10:$B$1000=$B268,IF(Inventory!$C$10:$C$1000=$C268,IF(Inventory!$D$10:$D$1000=$D268,IF(Inventory!$J$10:$J$1000=wifr,IF(Inventory!$P$10:$P$1000=P$9,1)))))))</f>
        <v/>
      </c>
      <c r="Q268" s="122" t="str">
        <f t="shared" si="41"/>
        <v/>
      </c>
      <c r="R268" s="121" t="str">
        <f t="array" ref="R268">IF($D268="","",COUNT(IF(Inventory!$B$10:$B$1000=$B268,IF(Inventory!$C$10:$C$1000=$C268,IF(Inventory!$D$10:$D$1000=$D268,IF(Inventory!$J$10:$J$1000=frig,1))))))</f>
        <v/>
      </c>
      <c r="S268" s="121" t="str">
        <f t="array" ref="S268">IF($D268="","",COUNT(IF(Inventory!$B$10:$B$1000=$B268,IF(Inventory!$C$10:$C$1000=$C268,IF(Inventory!$D$10:$D$1000=$D268,IF(Inventory!$J$10:$J$1000=frig,IF(Inventory!$P$10:$P$1000=S$9,1)))))))</f>
        <v/>
      </c>
      <c r="T268" s="121" t="str">
        <f t="array" ref="T268">IF($D268="","",COUNT(IF(Inventory!$B$10:$B$1000=$B268,IF(Inventory!$C$10:$C$1000=$C268,IF(Inventory!$D$10:$D$1000=$D268,IF(Inventory!$J$10:$J$1000=frig,IF(Inventory!$P$10:$P$1000=T$9,1)))))))</f>
        <v/>
      </c>
      <c r="U268" s="121" t="str">
        <f t="array" ref="U268">IF($D268="","",COUNT(IF(Inventory!$B$10:$B$1000=$B268,IF(Inventory!$C$10:$C$1000=$C268,IF(Inventory!$D$10:$D$1000=$D268,IF(Inventory!$J$10:$J$1000=frig,IF(Inventory!$P$10:$P$1000=U$9,1)))))))</f>
        <v/>
      </c>
      <c r="V268" s="121" t="str">
        <f t="array" ref="V268">IF($D268="","",COUNT(IF(Inventory!$B$10:$B$1000=$B268,IF(Inventory!$C$10:$C$1000=$C268,IF(Inventory!$D$10:$D$1000=$D268,IF(Inventory!$J$10:$J$1000=frig,IF(Inventory!$P$10:$P$1000=V$9,1)))))))</f>
        <v/>
      </c>
      <c r="W268" s="121" t="str">
        <f t="array" ref="W268">IF($D268="","",COUNT(IF(Inventory!$B$10:$B$1000=$B268,IF(Inventory!$C$10:$C$1000=$C268,IF(Inventory!$D$10:$D$1000=$D268,IF(Inventory!$J$10:$J$1000=frig,IF(Inventory!$P$10:$P$1000=W$9,1)))))))</f>
        <v/>
      </c>
      <c r="X268" s="122" t="str">
        <f t="shared" si="42"/>
        <v/>
      </c>
      <c r="Y268" s="121" t="str">
        <f t="array" ref="Y268">IF($D268="","",COUNT(IF(Inventory!$B$10:$B$1000=$B268,IF(Inventory!$C$10:$C$1000=$C268,IF(Inventory!$D$10:$D$1000=$D268,IF(Inventory!$J$10:$J$1000=freez,1))))))</f>
        <v/>
      </c>
      <c r="Z268" s="121" t="str">
        <f t="array" ref="Z268">IF($D268="","",COUNT(IF(Inventory!$B$10:$B$1000=$B268,IF(Inventory!$C$10:$C$1000=$C268,IF(Inventory!$D$10:$D$1000=$D268,IF(Inventory!$J$10:$J$1000=freez,IF(Inventory!$P$10:$P$1000=Z$9,1)))))))</f>
        <v/>
      </c>
      <c r="AA268" s="121" t="str">
        <f t="array" ref="AA268">IF($D268="","",COUNT(IF(Inventory!$B$10:$B$1000=$B268,IF(Inventory!$C$10:$C$1000=$C268,IF(Inventory!$D$10:$D$1000=$D268,IF(Inventory!$J$10:$J$1000=freez,IF(Inventory!$P$10:$P$1000=AA$9,1)))))))</f>
        <v/>
      </c>
      <c r="AB268" s="121" t="str">
        <f t="array" ref="AB268">IF($D268="","",COUNT(IF(Inventory!$B$10:$B$1000=$B268,IF(Inventory!$C$10:$C$1000=$C268,IF(Inventory!$D$10:$D$1000=$D268,IF(Inventory!$J$10:$J$1000=freez,IF(Inventory!$P$10:$P$1000=AB$9,1)))))))</f>
        <v/>
      </c>
      <c r="AC268" s="121" t="str">
        <f t="array" ref="AC268">IF($D268="","",COUNT(IF(Inventory!$B$10:$B$1000=$B268,IF(Inventory!$C$10:$C$1000=$C268,IF(Inventory!$D$10:$D$1000=$D268,IF(Inventory!$J$10:$J$1000=freez,IF(Inventory!$P$10:$P$1000=AC$9,1)))))))</f>
        <v/>
      </c>
      <c r="AD268" s="121" t="str">
        <f t="array" ref="AD268">IF($D268="","",COUNT(IF(Inventory!$B$10:$B$1000=$B268,IF(Inventory!$C$10:$C$1000=$C268,IF(Inventory!$D$10:$D$1000=$D268,IF(Inventory!$J$10:$J$1000=freez,IF(Inventory!$P$10:$P$1000=AD$9,1)))))))</f>
        <v/>
      </c>
      <c r="AE268" s="122" t="str">
        <f t="shared" si="43"/>
        <v/>
      </c>
      <c r="AF268" s="121" t="str">
        <f t="array" ref="AF268">IF($D268="","",SUM(IF(Inventory!$B$10:$B$1000=$B268,IF(Inventory!$C$10:$C$1000=$C268,IF(Inventory!$D$10:$D$1000=$D268,IF(Inventory!$J$10:$J$1000=frig,Inventory!$AC$10:$AC$1000)))))+SUM(IF(Inventory!$B$10:$B$1000=$B268,IF(Inventory!$C$10:$C$1000=$C268,IF(Inventory!$D$10:$D$1000=$D268,IF(Inventory!$J$10:$J$1000=wicr,Inventory!$AC$10:$AC$1000))))))</f>
        <v/>
      </c>
      <c r="AG268" s="121" t="str">
        <f t="array" ref="AG268">IF($D268="","",SUM(IF(Inventory!$B$10:$B$1000=$B268,IF(Inventory!$C$10:$C$1000=$C268,IF(Inventory!$D$10:$D$1000=$D268,IF(Inventory!$J$10:$J$1000=frig,IF(Inventory!$P$10:$P$1000=AG$9,Inventory!$AC$10:$AC$1000))))))+SUM(IF(Inventory!$B$10:$B$1000=$B268,IF(Inventory!$C$10:$C$1000=$C268,IF(Inventory!$D$10:$D$1000=$D268,IF(Inventory!$J$10:$J$1000=wicr,IF(Inventory!$P$10:$P$1000=AG$9,Inventory!$AC$10:$AC$1000)))))))</f>
        <v/>
      </c>
      <c r="AH268" s="121" t="str">
        <f t="array" ref="AH268">IF($D268="","",SUM(IF(Inventory!$B$10:$B$1000=$B268,IF(Inventory!$C$10:$C$1000=$C268,IF(Inventory!$D$10:$D$1000=$D268,IF(Inventory!$J$10:$J$1000=frig,IF(Inventory!$P$10:$P$1000=AH$9,Inventory!$AC$10:$AC$1000))))))+SUM(IF(Inventory!$B$10:$B$1000=$B268,IF(Inventory!$C$10:$C$1000=$C268,IF(Inventory!$D$10:$D$1000=$D268,IF(Inventory!$J$10:$J$1000=wicr,IF(Inventory!$P$10:$P$1000=AH$9,Inventory!$AC$10:$AC$1000)))))))</f>
        <v/>
      </c>
      <c r="AI268" s="121" t="str">
        <f t="array" ref="AI268">IF($D268="","",SUM(IF(Inventory!$B$10:$B$1000=$B268,IF(Inventory!$C$10:$C$1000=$C268,IF(Inventory!$D$10:$D$1000=$D268,IF(Inventory!$J$10:$J$1000=frig,IF(Inventory!$P$10:$P$1000=AI$9,Inventory!$AC$10:$AC$1000))))))+SUM(IF(Inventory!$B$10:$B$1000=$B268,IF(Inventory!$C$10:$C$1000=$C268,IF(Inventory!$D$10:$D$1000=$D268,IF(Inventory!$J$10:$J$1000=wicr,IF(Inventory!$P$10:$P$1000=AI$9,Inventory!$AC$10:$AC$1000)))))))</f>
        <v/>
      </c>
      <c r="AJ268" s="121" t="str">
        <f t="array" ref="AJ268">IF($D268="","",SUM(IF(Inventory!$B$10:$B$1000=$B268,IF(Inventory!$C$10:$C$1000=$C268,IF(Inventory!$D$10:$D$1000=$D268,IF(Inventory!$J$10:$J$1000=frig,IF(Inventory!$P$10:$P$1000=AJ$9,Inventory!$AC$10:$AC$1000))))))+SUM(IF(Inventory!$B$10:$B$1000=$B268,IF(Inventory!$C$10:$C$1000=$C268,IF(Inventory!$D$10:$D$1000=$D268,IF(Inventory!$J$10:$J$1000=wicr,IF(Inventory!$P$10:$P$1000=AJ$9,Inventory!$AC$10:$AC$1000)))))))</f>
        <v/>
      </c>
      <c r="AK268" s="121" t="str">
        <f t="array" ref="AK268">IF($D268="","",SUM(IF(Inventory!$B$10:$B$1000=$B268,IF(Inventory!$C$10:$C$1000=$C268,IF(Inventory!$D$10:$D$1000=$D268,IF(Inventory!$J$10:$J$1000=frig,IF(Inventory!$P$10:$P$1000=AK$9,Inventory!$AC$10:$AC$1000))))))+SUM(IF(Inventory!$B$10:$B$1000=$B268,IF(Inventory!$C$10:$C$1000=$C268,IF(Inventory!$D$10:$D$1000=$D268,IF(Inventory!$J$10:$J$1000=wicr,IF(Inventory!$P$10:$P$1000=AK$9,Inventory!$AC$10:$AC$1000)))))))</f>
        <v/>
      </c>
      <c r="AL268" s="123" t="str">
        <f t="shared" si="44"/>
        <v/>
      </c>
      <c r="AM268" s="121" t="str">
        <f t="array" ref="AM268">IF($D268="","",SUM(IF(Inventory!$B$10:$B$1000=$B268,IF(Inventory!$C$10:$C$1000=$C268,IF(Inventory!$D$10:$D$1000=$D268,IF(Inventory!$J$10:$J$1000=freez,Inventory!$AD$10:$AD$1000)))))+SUM(IF(Inventory!$B$10:$B$1000=$B268,IF(Inventory!$C$10:$C$1000=$C268,IF(Inventory!$D$10:$D$1000=$D268,IF(Inventory!$J$10:$J$1000=wifr,Inventory!$AD$10:$AD$1000))))))</f>
        <v/>
      </c>
      <c r="AN268" s="121" t="str">
        <f t="array" ref="AN268">IF($D268="","",SUM(IF(Inventory!$B$10:$B$1000=$B268,IF(Inventory!$C$10:$C$1000=$C268,IF(Inventory!$D$10:$D$1000=$D268,IF(Inventory!$J$10:$J$1000=freez,IF(Inventory!$P$10:$P$1000=AN$9,Inventory!$AD$10:$AD$1000))))))+SUM(IF(Inventory!$B$10:$B$1000=$B268,IF(Inventory!$C$10:$C$1000=$C268,IF(Inventory!$D$10:$D$1000=$D268,IF(Inventory!$J$10:$J$1000=wifr,IF(Inventory!$P$10:$P$1000=AN$9,Inventory!$AD$10:$AD$1000)))))))</f>
        <v/>
      </c>
      <c r="AO268" s="121" t="str">
        <f t="array" ref="AO268">IF($D268="","",SUM(IF(Inventory!$B$10:$B$1000=$B268,IF(Inventory!$C$10:$C$1000=$C268,IF(Inventory!$D$10:$D$1000=$D268,IF(Inventory!$J$10:$J$1000=freez,IF(Inventory!$P$10:$P$1000=AO$9,Inventory!$AD$10:$AD$1000))))))+SUM(IF(Inventory!$B$10:$B$1000=$B268,IF(Inventory!$C$10:$C$1000=$C268,IF(Inventory!$D$10:$D$1000=$D268,IF(Inventory!$J$10:$J$1000=wifr,IF(Inventory!$P$10:$P$1000=AO$9,Inventory!$AD$10:$AD$1000)))))))</f>
        <v/>
      </c>
      <c r="AP268" s="121" t="str">
        <f t="array" ref="AP268">IF($D268="","",SUM(IF(Inventory!$B$10:$B$1000=$B268,IF(Inventory!$C$10:$C$1000=$C268,IF(Inventory!$D$10:$D$1000=$D268,IF(Inventory!$J$10:$J$1000=freez,IF(Inventory!$P$10:$P$1000=AP$9,Inventory!$AD$10:$AD$1000))))))+SUM(IF(Inventory!$B$10:$B$1000=$B268,IF(Inventory!$C$10:$C$1000=$C268,IF(Inventory!$D$10:$D$1000=$D268,IF(Inventory!$J$10:$J$1000=wifr,IF(Inventory!$P$10:$P$1000=AP$9,Inventory!$AD$10:$AD$1000)))))))</f>
        <v/>
      </c>
      <c r="AQ268" s="121" t="str">
        <f t="array" ref="AQ268">IF($D268="","",SUM(IF(Inventory!$B$10:$B$1000=$B268,IF(Inventory!$C$10:$C$1000=$C268,IF(Inventory!$D$10:$D$1000=$D268,IF(Inventory!$J$10:$J$1000=freez,IF(Inventory!$P$10:$P$1000=AQ$9,Inventory!$AD$10:$AD$1000))))))+SUM(IF(Inventory!$B$10:$B$1000=$B268,IF(Inventory!$C$10:$C$1000=$C268,IF(Inventory!$D$10:$D$1000=$D268,IF(Inventory!$J$10:$J$1000=wifr,IF(Inventory!$P$10:$P$1000=AQ$9,Inventory!$AD$10:$AD$1000)))))))</f>
        <v/>
      </c>
      <c r="AR268" s="121" t="str">
        <f t="array" ref="AR268">IF($D268="","",SUM(IF(Inventory!$B$10:$B$1000=$B268,IF(Inventory!$C$10:$C$1000=$C268,IF(Inventory!$D$10:$D$1000=$D268,IF(Inventory!$J$10:$J$1000=freez,IF(Inventory!$P$10:$P$1000=AR$9,Inventory!$AD$10:$AD$1000))))))+SUM(IF(Inventory!$B$10:$B$1000=$B268,IF(Inventory!$C$10:$C$1000=$C268,IF(Inventory!$D$10:$D$1000=$D268,IF(Inventory!$J$10:$J$1000=wifr,IF(Inventory!$P$10:$P$1000=AR$9,Inventory!$AD$10:$AD$1000)))))))</f>
        <v/>
      </c>
      <c r="AS268" s="124" t="str">
        <f t="shared" si="45"/>
        <v/>
      </c>
      <c r="AU268" s="352"/>
      <c r="AV268" s="352"/>
      <c r="AX268" s="125">
        <f>IF($C268="",0,Prog!$H266*AX$6*($AU268+$AV268)/12000)</f>
        <v>0</v>
      </c>
      <c r="AY268" s="125">
        <f>IF($C268="",0,Prog!$H266*AY$6*($AU268+$AV268)/12000)</f>
        <v>0</v>
      </c>
      <c r="AZ268" s="121"/>
    </row>
    <row r="269" spans="1:52" ht="16.5" x14ac:dyDescent="0.3">
      <c r="A269" s="279" t="str">
        <f>IF(Prog!B267="","",Prog!B267)</f>
        <v/>
      </c>
      <c r="B269" s="279" t="str">
        <f>IF(Prog!C267="","",Prog!C267)</f>
        <v/>
      </c>
      <c r="C269" s="279" t="str">
        <f>IF(Prog!D267="","",Prog!D267)</f>
        <v/>
      </c>
      <c r="D269" s="120"/>
      <c r="E269" s="121" t="str">
        <f t="array" ref="E269">IF($D269="","",COUNT(IF(Inventory!$B$10:$B$1000=$B269,IF(Inventory!$C$10:$C$1000=$C269,IF(Inventory!$D$10:$D$1000=$D269,IF(Inventory!$P$10:$P$1000=E$9,1))))))</f>
        <v/>
      </c>
      <c r="F269" s="121" t="str">
        <f t="array" ref="F269">IF($D269="","",COUNT(IF(Inventory!$B$10:$B$1000=$B269,IF(Inventory!$C$10:$C$1000=$C269,IF(Inventory!$D$10:$D$1000=$D269,IF(Inventory!$P$10:$P$1000=F$9,1))))))</f>
        <v/>
      </c>
      <c r="G269" s="121" t="str">
        <f t="array" ref="G269">IF($D269="","",COUNT(IF(Inventory!$B$10:$B$1000=$B269,IF(Inventory!$C$10:$C$1000=$C269,IF(Inventory!$D$10:$D$1000=$D269,IF(Inventory!$P$10:$P$1000=G$9,1))))))</f>
        <v/>
      </c>
      <c r="H269" s="121" t="str">
        <f t="array" ref="H269">IF($D269="","",COUNT(IF(Inventory!$B$10:$B$1000=$B269,IF(Inventory!$C$10:$C$1000=$C269,IF(Inventory!$D$10:$D$1000=$D269,IF(Inventory!$P$10:$P$1000=H$9,1))))))</f>
        <v/>
      </c>
      <c r="I269" s="121" t="str">
        <f t="array" ref="I269">IF($D269="","",COUNT(IF(Inventory!$B$10:$B$1000=$B269,IF(Inventory!$C$10:$C$1000=$C269,IF(Inventory!$D$10:$D$1000=$D269,IF(Inventory!$P$10:$P$1000=I$9,1))))))</f>
        <v/>
      </c>
      <c r="J269" s="121">
        <f t="shared" si="40"/>
        <v>0</v>
      </c>
      <c r="K269" s="121" t="str">
        <f t="array" ref="K269">IF($D269="","",COUNT(IF(Inventory!$B$10:$B$1000=$B269,IF(Inventory!$C$10:$C$1000=$C269,IF(Inventory!$D$10:$D$1000=$D269,IF(Inventory!$J$10:$J$1000=wicr,1)))))+COUNT(IF(Inventory!$B$10:$B$1000=$B269,IF(Inventory!$C$10:$C$1000=$C269,IF(Inventory!$D$10:$D$1000=$D269,IF(Inventory!$J$10:$J$1000=wifr,1))))))</f>
        <v/>
      </c>
      <c r="L269" s="121" t="str">
        <f t="array" ref="L269">IF($D269="","",COUNT(IF(Inventory!$B$10:$B$1000=$B269,IF(Inventory!$C$10:$C$1000=$C269,IF(Inventory!$D$10:$D$1000=$D269,IF(Inventory!$J$10:$J$1000=wicr,IF(Inventory!$P$10:$P$1000=L$9,1))))))+COUNT(IF(Inventory!$B$10:$B$1000=$B269,IF(Inventory!$C$10:$C$1000=$C269,IF(Inventory!$D$10:$D$1000=$D269,IF(Inventory!$J$10:$J$1000=wifr,IF(Inventory!$P$10:$P$1000=L$9,1)))))))</f>
        <v/>
      </c>
      <c r="M269" s="121" t="str">
        <f t="array" ref="M269">IF($D269="","",COUNT(IF(Inventory!$B$10:$B$1000=$B269,IF(Inventory!$C$10:$C$1000=$C269,IF(Inventory!$D$10:$D$1000=$D269,IF(Inventory!$J$10:$J$1000=wicr,IF(Inventory!$P$10:$P$1000=M$9,1))))))+COUNT(IF(Inventory!$B$10:$B$1000=$B269,IF(Inventory!$C$10:$C$1000=$C269,IF(Inventory!$D$10:$D$1000=$D269,IF(Inventory!$J$10:$J$1000=wifr,IF(Inventory!$P$10:$P$1000=M$9,1)))))))</f>
        <v/>
      </c>
      <c r="N269" s="121" t="str">
        <f t="array" ref="N269">IF($D269="","",COUNT(IF(Inventory!$B$10:$B$1000=$B269,IF(Inventory!$C$10:$C$1000=$C269,IF(Inventory!$D$10:$D$1000=$D269,IF(Inventory!$J$10:$J$1000=wicr,IF(Inventory!$P$10:$P$1000=N$9,1))))))+COUNT(IF(Inventory!$B$10:$B$1000=$B269,IF(Inventory!$C$10:$C$1000=$C269,IF(Inventory!$D$10:$D$1000=$D269,IF(Inventory!$J$10:$J$1000=wifr,IF(Inventory!$P$10:$P$1000=N$9,1)))))))</f>
        <v/>
      </c>
      <c r="O269" s="121" t="str">
        <f t="array" ref="O269">IF($D269="","",COUNT(IF(Inventory!$B$10:$B$1000=$B269,IF(Inventory!$C$10:$C$1000=$C269,IF(Inventory!$D$10:$D$1000=$D269,IF(Inventory!$J$10:$J$1000=wicr,IF(Inventory!$P$10:$P$1000=O$9,1))))))+COUNT(IF(Inventory!$B$10:$B$1000=$B269,IF(Inventory!$C$10:$C$1000=$C269,IF(Inventory!$D$10:$D$1000=$D269,IF(Inventory!$J$10:$J$1000=wifr,IF(Inventory!$P$10:$P$1000=O$9,1)))))))</f>
        <v/>
      </c>
      <c r="P269" s="121" t="str">
        <f t="array" ref="P269">IF($D269="","",COUNT(IF(Inventory!$B$10:$B$1000=$B269,IF(Inventory!$C$10:$C$1000=$C269,IF(Inventory!$D$10:$D$1000=$D269,IF(Inventory!$J$10:$J$1000=wicr,IF(Inventory!$P$10:$P$1000=P$9,1))))))+COUNT(IF(Inventory!$B$10:$B$1000=$B269,IF(Inventory!$C$10:$C$1000=$C269,IF(Inventory!$D$10:$D$1000=$D269,IF(Inventory!$J$10:$J$1000=wifr,IF(Inventory!$P$10:$P$1000=P$9,1)))))))</f>
        <v/>
      </c>
      <c r="Q269" s="122" t="str">
        <f t="shared" si="41"/>
        <v/>
      </c>
      <c r="R269" s="121" t="str">
        <f t="array" ref="R269">IF($D269="","",COUNT(IF(Inventory!$B$10:$B$1000=$B269,IF(Inventory!$C$10:$C$1000=$C269,IF(Inventory!$D$10:$D$1000=$D269,IF(Inventory!$J$10:$J$1000=frig,1))))))</f>
        <v/>
      </c>
      <c r="S269" s="121" t="str">
        <f t="array" ref="S269">IF($D269="","",COUNT(IF(Inventory!$B$10:$B$1000=$B269,IF(Inventory!$C$10:$C$1000=$C269,IF(Inventory!$D$10:$D$1000=$D269,IF(Inventory!$J$10:$J$1000=frig,IF(Inventory!$P$10:$P$1000=S$9,1)))))))</f>
        <v/>
      </c>
      <c r="T269" s="121" t="str">
        <f t="array" ref="T269">IF($D269="","",COUNT(IF(Inventory!$B$10:$B$1000=$B269,IF(Inventory!$C$10:$C$1000=$C269,IF(Inventory!$D$10:$D$1000=$D269,IF(Inventory!$J$10:$J$1000=frig,IF(Inventory!$P$10:$P$1000=T$9,1)))))))</f>
        <v/>
      </c>
      <c r="U269" s="121" t="str">
        <f t="array" ref="U269">IF($D269="","",COUNT(IF(Inventory!$B$10:$B$1000=$B269,IF(Inventory!$C$10:$C$1000=$C269,IF(Inventory!$D$10:$D$1000=$D269,IF(Inventory!$J$10:$J$1000=frig,IF(Inventory!$P$10:$P$1000=U$9,1)))))))</f>
        <v/>
      </c>
      <c r="V269" s="121" t="str">
        <f t="array" ref="V269">IF($D269="","",COUNT(IF(Inventory!$B$10:$B$1000=$B269,IF(Inventory!$C$10:$C$1000=$C269,IF(Inventory!$D$10:$D$1000=$D269,IF(Inventory!$J$10:$J$1000=frig,IF(Inventory!$P$10:$P$1000=V$9,1)))))))</f>
        <v/>
      </c>
      <c r="W269" s="121" t="str">
        <f t="array" ref="W269">IF($D269="","",COUNT(IF(Inventory!$B$10:$B$1000=$B269,IF(Inventory!$C$10:$C$1000=$C269,IF(Inventory!$D$10:$D$1000=$D269,IF(Inventory!$J$10:$J$1000=frig,IF(Inventory!$P$10:$P$1000=W$9,1)))))))</f>
        <v/>
      </c>
      <c r="X269" s="122" t="str">
        <f t="shared" si="42"/>
        <v/>
      </c>
      <c r="Y269" s="121" t="str">
        <f t="array" ref="Y269">IF($D269="","",COUNT(IF(Inventory!$B$10:$B$1000=$B269,IF(Inventory!$C$10:$C$1000=$C269,IF(Inventory!$D$10:$D$1000=$D269,IF(Inventory!$J$10:$J$1000=freez,1))))))</f>
        <v/>
      </c>
      <c r="Z269" s="121" t="str">
        <f t="array" ref="Z269">IF($D269="","",COUNT(IF(Inventory!$B$10:$B$1000=$B269,IF(Inventory!$C$10:$C$1000=$C269,IF(Inventory!$D$10:$D$1000=$D269,IF(Inventory!$J$10:$J$1000=freez,IF(Inventory!$P$10:$P$1000=Z$9,1)))))))</f>
        <v/>
      </c>
      <c r="AA269" s="121" t="str">
        <f t="array" ref="AA269">IF($D269="","",COUNT(IF(Inventory!$B$10:$B$1000=$B269,IF(Inventory!$C$10:$C$1000=$C269,IF(Inventory!$D$10:$D$1000=$D269,IF(Inventory!$J$10:$J$1000=freez,IF(Inventory!$P$10:$P$1000=AA$9,1)))))))</f>
        <v/>
      </c>
      <c r="AB269" s="121" t="str">
        <f t="array" ref="AB269">IF($D269="","",COUNT(IF(Inventory!$B$10:$B$1000=$B269,IF(Inventory!$C$10:$C$1000=$C269,IF(Inventory!$D$10:$D$1000=$D269,IF(Inventory!$J$10:$J$1000=freez,IF(Inventory!$P$10:$P$1000=AB$9,1)))))))</f>
        <v/>
      </c>
      <c r="AC269" s="121" t="str">
        <f t="array" ref="AC269">IF($D269="","",COUNT(IF(Inventory!$B$10:$B$1000=$B269,IF(Inventory!$C$10:$C$1000=$C269,IF(Inventory!$D$10:$D$1000=$D269,IF(Inventory!$J$10:$J$1000=freez,IF(Inventory!$P$10:$P$1000=AC$9,1)))))))</f>
        <v/>
      </c>
      <c r="AD269" s="121" t="str">
        <f t="array" ref="AD269">IF($D269="","",COUNT(IF(Inventory!$B$10:$B$1000=$B269,IF(Inventory!$C$10:$C$1000=$C269,IF(Inventory!$D$10:$D$1000=$D269,IF(Inventory!$J$10:$J$1000=freez,IF(Inventory!$P$10:$P$1000=AD$9,1)))))))</f>
        <v/>
      </c>
      <c r="AE269" s="122" t="str">
        <f t="shared" si="43"/>
        <v/>
      </c>
      <c r="AF269" s="121" t="str">
        <f t="array" ref="AF269">IF($D269="","",SUM(IF(Inventory!$B$10:$B$1000=$B269,IF(Inventory!$C$10:$C$1000=$C269,IF(Inventory!$D$10:$D$1000=$D269,IF(Inventory!$J$10:$J$1000=frig,Inventory!$AC$10:$AC$1000)))))+SUM(IF(Inventory!$B$10:$B$1000=$B269,IF(Inventory!$C$10:$C$1000=$C269,IF(Inventory!$D$10:$D$1000=$D269,IF(Inventory!$J$10:$J$1000=wicr,Inventory!$AC$10:$AC$1000))))))</f>
        <v/>
      </c>
      <c r="AG269" s="121" t="str">
        <f t="array" ref="AG269">IF($D269="","",SUM(IF(Inventory!$B$10:$B$1000=$B269,IF(Inventory!$C$10:$C$1000=$C269,IF(Inventory!$D$10:$D$1000=$D269,IF(Inventory!$J$10:$J$1000=frig,IF(Inventory!$P$10:$P$1000=AG$9,Inventory!$AC$10:$AC$1000))))))+SUM(IF(Inventory!$B$10:$B$1000=$B269,IF(Inventory!$C$10:$C$1000=$C269,IF(Inventory!$D$10:$D$1000=$D269,IF(Inventory!$J$10:$J$1000=wicr,IF(Inventory!$P$10:$P$1000=AG$9,Inventory!$AC$10:$AC$1000)))))))</f>
        <v/>
      </c>
      <c r="AH269" s="121" t="str">
        <f t="array" ref="AH269">IF($D269="","",SUM(IF(Inventory!$B$10:$B$1000=$B269,IF(Inventory!$C$10:$C$1000=$C269,IF(Inventory!$D$10:$D$1000=$D269,IF(Inventory!$J$10:$J$1000=frig,IF(Inventory!$P$10:$P$1000=AH$9,Inventory!$AC$10:$AC$1000))))))+SUM(IF(Inventory!$B$10:$B$1000=$B269,IF(Inventory!$C$10:$C$1000=$C269,IF(Inventory!$D$10:$D$1000=$D269,IF(Inventory!$J$10:$J$1000=wicr,IF(Inventory!$P$10:$P$1000=AH$9,Inventory!$AC$10:$AC$1000)))))))</f>
        <v/>
      </c>
      <c r="AI269" s="121" t="str">
        <f t="array" ref="AI269">IF($D269="","",SUM(IF(Inventory!$B$10:$B$1000=$B269,IF(Inventory!$C$10:$C$1000=$C269,IF(Inventory!$D$10:$D$1000=$D269,IF(Inventory!$J$10:$J$1000=frig,IF(Inventory!$P$10:$P$1000=AI$9,Inventory!$AC$10:$AC$1000))))))+SUM(IF(Inventory!$B$10:$B$1000=$B269,IF(Inventory!$C$10:$C$1000=$C269,IF(Inventory!$D$10:$D$1000=$D269,IF(Inventory!$J$10:$J$1000=wicr,IF(Inventory!$P$10:$P$1000=AI$9,Inventory!$AC$10:$AC$1000)))))))</f>
        <v/>
      </c>
      <c r="AJ269" s="121" t="str">
        <f t="array" ref="AJ269">IF($D269="","",SUM(IF(Inventory!$B$10:$B$1000=$B269,IF(Inventory!$C$10:$C$1000=$C269,IF(Inventory!$D$10:$D$1000=$D269,IF(Inventory!$J$10:$J$1000=frig,IF(Inventory!$P$10:$P$1000=AJ$9,Inventory!$AC$10:$AC$1000))))))+SUM(IF(Inventory!$B$10:$B$1000=$B269,IF(Inventory!$C$10:$C$1000=$C269,IF(Inventory!$D$10:$D$1000=$D269,IF(Inventory!$J$10:$J$1000=wicr,IF(Inventory!$P$10:$P$1000=AJ$9,Inventory!$AC$10:$AC$1000)))))))</f>
        <v/>
      </c>
      <c r="AK269" s="121" t="str">
        <f t="array" ref="AK269">IF($D269="","",SUM(IF(Inventory!$B$10:$B$1000=$B269,IF(Inventory!$C$10:$C$1000=$C269,IF(Inventory!$D$10:$D$1000=$D269,IF(Inventory!$J$10:$J$1000=frig,IF(Inventory!$P$10:$P$1000=AK$9,Inventory!$AC$10:$AC$1000))))))+SUM(IF(Inventory!$B$10:$B$1000=$B269,IF(Inventory!$C$10:$C$1000=$C269,IF(Inventory!$D$10:$D$1000=$D269,IF(Inventory!$J$10:$J$1000=wicr,IF(Inventory!$P$10:$P$1000=AK$9,Inventory!$AC$10:$AC$1000)))))))</f>
        <v/>
      </c>
      <c r="AL269" s="123" t="str">
        <f t="shared" si="44"/>
        <v/>
      </c>
      <c r="AM269" s="121" t="str">
        <f t="array" ref="AM269">IF($D269="","",SUM(IF(Inventory!$B$10:$B$1000=$B269,IF(Inventory!$C$10:$C$1000=$C269,IF(Inventory!$D$10:$D$1000=$D269,IF(Inventory!$J$10:$J$1000=freez,Inventory!$AD$10:$AD$1000)))))+SUM(IF(Inventory!$B$10:$B$1000=$B269,IF(Inventory!$C$10:$C$1000=$C269,IF(Inventory!$D$10:$D$1000=$D269,IF(Inventory!$J$10:$J$1000=wifr,Inventory!$AD$10:$AD$1000))))))</f>
        <v/>
      </c>
      <c r="AN269" s="121" t="str">
        <f t="array" ref="AN269">IF($D269="","",SUM(IF(Inventory!$B$10:$B$1000=$B269,IF(Inventory!$C$10:$C$1000=$C269,IF(Inventory!$D$10:$D$1000=$D269,IF(Inventory!$J$10:$J$1000=freez,IF(Inventory!$P$10:$P$1000=AN$9,Inventory!$AD$10:$AD$1000))))))+SUM(IF(Inventory!$B$10:$B$1000=$B269,IF(Inventory!$C$10:$C$1000=$C269,IF(Inventory!$D$10:$D$1000=$D269,IF(Inventory!$J$10:$J$1000=wifr,IF(Inventory!$P$10:$P$1000=AN$9,Inventory!$AD$10:$AD$1000)))))))</f>
        <v/>
      </c>
      <c r="AO269" s="121" t="str">
        <f t="array" ref="AO269">IF($D269="","",SUM(IF(Inventory!$B$10:$B$1000=$B269,IF(Inventory!$C$10:$C$1000=$C269,IF(Inventory!$D$10:$D$1000=$D269,IF(Inventory!$J$10:$J$1000=freez,IF(Inventory!$P$10:$P$1000=AO$9,Inventory!$AD$10:$AD$1000))))))+SUM(IF(Inventory!$B$10:$B$1000=$B269,IF(Inventory!$C$10:$C$1000=$C269,IF(Inventory!$D$10:$D$1000=$D269,IF(Inventory!$J$10:$J$1000=wifr,IF(Inventory!$P$10:$P$1000=AO$9,Inventory!$AD$10:$AD$1000)))))))</f>
        <v/>
      </c>
      <c r="AP269" s="121" t="str">
        <f t="array" ref="AP269">IF($D269="","",SUM(IF(Inventory!$B$10:$B$1000=$B269,IF(Inventory!$C$10:$C$1000=$C269,IF(Inventory!$D$10:$D$1000=$D269,IF(Inventory!$J$10:$J$1000=freez,IF(Inventory!$P$10:$P$1000=AP$9,Inventory!$AD$10:$AD$1000))))))+SUM(IF(Inventory!$B$10:$B$1000=$B269,IF(Inventory!$C$10:$C$1000=$C269,IF(Inventory!$D$10:$D$1000=$D269,IF(Inventory!$J$10:$J$1000=wifr,IF(Inventory!$P$10:$P$1000=AP$9,Inventory!$AD$10:$AD$1000)))))))</f>
        <v/>
      </c>
      <c r="AQ269" s="121" t="str">
        <f t="array" ref="AQ269">IF($D269="","",SUM(IF(Inventory!$B$10:$B$1000=$B269,IF(Inventory!$C$10:$C$1000=$C269,IF(Inventory!$D$10:$D$1000=$D269,IF(Inventory!$J$10:$J$1000=freez,IF(Inventory!$P$10:$P$1000=AQ$9,Inventory!$AD$10:$AD$1000))))))+SUM(IF(Inventory!$B$10:$B$1000=$B269,IF(Inventory!$C$10:$C$1000=$C269,IF(Inventory!$D$10:$D$1000=$D269,IF(Inventory!$J$10:$J$1000=wifr,IF(Inventory!$P$10:$P$1000=AQ$9,Inventory!$AD$10:$AD$1000)))))))</f>
        <v/>
      </c>
      <c r="AR269" s="121" t="str">
        <f t="array" ref="AR269">IF($D269="","",SUM(IF(Inventory!$B$10:$B$1000=$B269,IF(Inventory!$C$10:$C$1000=$C269,IF(Inventory!$D$10:$D$1000=$D269,IF(Inventory!$J$10:$J$1000=freez,IF(Inventory!$P$10:$P$1000=AR$9,Inventory!$AD$10:$AD$1000))))))+SUM(IF(Inventory!$B$10:$B$1000=$B269,IF(Inventory!$C$10:$C$1000=$C269,IF(Inventory!$D$10:$D$1000=$D269,IF(Inventory!$J$10:$J$1000=wifr,IF(Inventory!$P$10:$P$1000=AR$9,Inventory!$AD$10:$AD$1000)))))))</f>
        <v/>
      </c>
      <c r="AS269" s="124" t="str">
        <f t="shared" si="45"/>
        <v/>
      </c>
      <c r="AU269" s="352"/>
      <c r="AV269" s="352"/>
      <c r="AX269" s="125">
        <f>IF($C269="",0,Prog!$H267*AX$6*($AU269+$AV269)/12000)</f>
        <v>0</v>
      </c>
      <c r="AY269" s="125">
        <f>IF($C269="",0,Prog!$H267*AY$6*($AU269+$AV269)/12000)</f>
        <v>0</v>
      </c>
      <c r="AZ269" s="121"/>
    </row>
    <row r="270" spans="1:52" ht="16.5" x14ac:dyDescent="0.3">
      <c r="A270" s="279" t="str">
        <f>IF(Prog!B268="","",Prog!B268)</f>
        <v/>
      </c>
      <c r="B270" s="279" t="str">
        <f>IF(Prog!C268="","",Prog!C268)</f>
        <v/>
      </c>
      <c r="C270" s="279" t="str">
        <f>IF(Prog!D268="","",Prog!D268)</f>
        <v/>
      </c>
      <c r="D270" s="120"/>
      <c r="E270" s="121" t="str">
        <f t="array" ref="E270">IF($D270="","",COUNT(IF(Inventory!$B$10:$B$1000=$B270,IF(Inventory!$C$10:$C$1000=$C270,IF(Inventory!$D$10:$D$1000=$D270,IF(Inventory!$P$10:$P$1000=E$9,1))))))</f>
        <v/>
      </c>
      <c r="F270" s="121" t="str">
        <f t="array" ref="F270">IF($D270="","",COUNT(IF(Inventory!$B$10:$B$1000=$B270,IF(Inventory!$C$10:$C$1000=$C270,IF(Inventory!$D$10:$D$1000=$D270,IF(Inventory!$P$10:$P$1000=F$9,1))))))</f>
        <v/>
      </c>
      <c r="G270" s="121" t="str">
        <f t="array" ref="G270">IF($D270="","",COUNT(IF(Inventory!$B$10:$B$1000=$B270,IF(Inventory!$C$10:$C$1000=$C270,IF(Inventory!$D$10:$D$1000=$D270,IF(Inventory!$P$10:$P$1000=G$9,1))))))</f>
        <v/>
      </c>
      <c r="H270" s="121" t="str">
        <f t="array" ref="H270">IF($D270="","",COUNT(IF(Inventory!$B$10:$B$1000=$B270,IF(Inventory!$C$10:$C$1000=$C270,IF(Inventory!$D$10:$D$1000=$D270,IF(Inventory!$P$10:$P$1000=H$9,1))))))</f>
        <v/>
      </c>
      <c r="I270" s="121" t="str">
        <f t="array" ref="I270">IF($D270="","",COUNT(IF(Inventory!$B$10:$B$1000=$B270,IF(Inventory!$C$10:$C$1000=$C270,IF(Inventory!$D$10:$D$1000=$D270,IF(Inventory!$P$10:$P$1000=I$9,1))))))</f>
        <v/>
      </c>
      <c r="J270" s="121">
        <f t="shared" si="40"/>
        <v>0</v>
      </c>
      <c r="K270" s="121" t="str">
        <f t="array" ref="K270">IF($D270="","",COUNT(IF(Inventory!$B$10:$B$1000=$B270,IF(Inventory!$C$10:$C$1000=$C270,IF(Inventory!$D$10:$D$1000=$D270,IF(Inventory!$J$10:$J$1000=wicr,1)))))+COUNT(IF(Inventory!$B$10:$B$1000=$B270,IF(Inventory!$C$10:$C$1000=$C270,IF(Inventory!$D$10:$D$1000=$D270,IF(Inventory!$J$10:$J$1000=wifr,1))))))</f>
        <v/>
      </c>
      <c r="L270" s="121" t="str">
        <f t="array" ref="L270">IF($D270="","",COUNT(IF(Inventory!$B$10:$B$1000=$B270,IF(Inventory!$C$10:$C$1000=$C270,IF(Inventory!$D$10:$D$1000=$D270,IF(Inventory!$J$10:$J$1000=wicr,IF(Inventory!$P$10:$P$1000=L$9,1))))))+COUNT(IF(Inventory!$B$10:$B$1000=$B270,IF(Inventory!$C$10:$C$1000=$C270,IF(Inventory!$D$10:$D$1000=$D270,IF(Inventory!$J$10:$J$1000=wifr,IF(Inventory!$P$10:$P$1000=L$9,1)))))))</f>
        <v/>
      </c>
      <c r="M270" s="121" t="str">
        <f t="array" ref="M270">IF($D270="","",COUNT(IF(Inventory!$B$10:$B$1000=$B270,IF(Inventory!$C$10:$C$1000=$C270,IF(Inventory!$D$10:$D$1000=$D270,IF(Inventory!$J$10:$J$1000=wicr,IF(Inventory!$P$10:$P$1000=M$9,1))))))+COUNT(IF(Inventory!$B$10:$B$1000=$B270,IF(Inventory!$C$10:$C$1000=$C270,IF(Inventory!$D$10:$D$1000=$D270,IF(Inventory!$J$10:$J$1000=wifr,IF(Inventory!$P$10:$P$1000=M$9,1)))))))</f>
        <v/>
      </c>
      <c r="N270" s="121" t="str">
        <f t="array" ref="N270">IF($D270="","",COUNT(IF(Inventory!$B$10:$B$1000=$B270,IF(Inventory!$C$10:$C$1000=$C270,IF(Inventory!$D$10:$D$1000=$D270,IF(Inventory!$J$10:$J$1000=wicr,IF(Inventory!$P$10:$P$1000=N$9,1))))))+COUNT(IF(Inventory!$B$10:$B$1000=$B270,IF(Inventory!$C$10:$C$1000=$C270,IF(Inventory!$D$10:$D$1000=$D270,IF(Inventory!$J$10:$J$1000=wifr,IF(Inventory!$P$10:$P$1000=N$9,1)))))))</f>
        <v/>
      </c>
      <c r="O270" s="121" t="str">
        <f t="array" ref="O270">IF($D270="","",COUNT(IF(Inventory!$B$10:$B$1000=$B270,IF(Inventory!$C$10:$C$1000=$C270,IF(Inventory!$D$10:$D$1000=$D270,IF(Inventory!$J$10:$J$1000=wicr,IF(Inventory!$P$10:$P$1000=O$9,1))))))+COUNT(IF(Inventory!$B$10:$B$1000=$B270,IF(Inventory!$C$10:$C$1000=$C270,IF(Inventory!$D$10:$D$1000=$D270,IF(Inventory!$J$10:$J$1000=wifr,IF(Inventory!$P$10:$P$1000=O$9,1)))))))</f>
        <v/>
      </c>
      <c r="P270" s="121" t="str">
        <f t="array" ref="P270">IF($D270="","",COUNT(IF(Inventory!$B$10:$B$1000=$B270,IF(Inventory!$C$10:$C$1000=$C270,IF(Inventory!$D$10:$D$1000=$D270,IF(Inventory!$J$10:$J$1000=wicr,IF(Inventory!$P$10:$P$1000=P$9,1))))))+COUNT(IF(Inventory!$B$10:$B$1000=$B270,IF(Inventory!$C$10:$C$1000=$C270,IF(Inventory!$D$10:$D$1000=$D270,IF(Inventory!$J$10:$J$1000=wifr,IF(Inventory!$P$10:$P$1000=P$9,1)))))))</f>
        <v/>
      </c>
      <c r="Q270" s="122" t="str">
        <f t="shared" si="41"/>
        <v/>
      </c>
      <c r="R270" s="121" t="str">
        <f t="array" ref="R270">IF($D270="","",COUNT(IF(Inventory!$B$10:$B$1000=$B270,IF(Inventory!$C$10:$C$1000=$C270,IF(Inventory!$D$10:$D$1000=$D270,IF(Inventory!$J$10:$J$1000=frig,1))))))</f>
        <v/>
      </c>
      <c r="S270" s="121" t="str">
        <f t="array" ref="S270">IF($D270="","",COUNT(IF(Inventory!$B$10:$B$1000=$B270,IF(Inventory!$C$10:$C$1000=$C270,IF(Inventory!$D$10:$D$1000=$D270,IF(Inventory!$J$10:$J$1000=frig,IF(Inventory!$P$10:$P$1000=S$9,1)))))))</f>
        <v/>
      </c>
      <c r="T270" s="121" t="str">
        <f t="array" ref="T270">IF($D270="","",COUNT(IF(Inventory!$B$10:$B$1000=$B270,IF(Inventory!$C$10:$C$1000=$C270,IF(Inventory!$D$10:$D$1000=$D270,IF(Inventory!$J$10:$J$1000=frig,IF(Inventory!$P$10:$P$1000=T$9,1)))))))</f>
        <v/>
      </c>
      <c r="U270" s="121" t="str">
        <f t="array" ref="U270">IF($D270="","",COUNT(IF(Inventory!$B$10:$B$1000=$B270,IF(Inventory!$C$10:$C$1000=$C270,IF(Inventory!$D$10:$D$1000=$D270,IF(Inventory!$J$10:$J$1000=frig,IF(Inventory!$P$10:$P$1000=U$9,1)))))))</f>
        <v/>
      </c>
      <c r="V270" s="121" t="str">
        <f t="array" ref="V270">IF($D270="","",COUNT(IF(Inventory!$B$10:$B$1000=$B270,IF(Inventory!$C$10:$C$1000=$C270,IF(Inventory!$D$10:$D$1000=$D270,IF(Inventory!$J$10:$J$1000=frig,IF(Inventory!$P$10:$P$1000=V$9,1)))))))</f>
        <v/>
      </c>
      <c r="W270" s="121" t="str">
        <f t="array" ref="W270">IF($D270="","",COUNT(IF(Inventory!$B$10:$B$1000=$B270,IF(Inventory!$C$10:$C$1000=$C270,IF(Inventory!$D$10:$D$1000=$D270,IF(Inventory!$J$10:$J$1000=frig,IF(Inventory!$P$10:$P$1000=W$9,1)))))))</f>
        <v/>
      </c>
      <c r="X270" s="122" t="str">
        <f t="shared" si="42"/>
        <v/>
      </c>
      <c r="Y270" s="121" t="str">
        <f t="array" ref="Y270">IF($D270="","",COUNT(IF(Inventory!$B$10:$B$1000=$B270,IF(Inventory!$C$10:$C$1000=$C270,IF(Inventory!$D$10:$D$1000=$D270,IF(Inventory!$J$10:$J$1000=freez,1))))))</f>
        <v/>
      </c>
      <c r="Z270" s="121" t="str">
        <f t="array" ref="Z270">IF($D270="","",COUNT(IF(Inventory!$B$10:$B$1000=$B270,IF(Inventory!$C$10:$C$1000=$C270,IF(Inventory!$D$10:$D$1000=$D270,IF(Inventory!$J$10:$J$1000=freez,IF(Inventory!$P$10:$P$1000=Z$9,1)))))))</f>
        <v/>
      </c>
      <c r="AA270" s="121" t="str">
        <f t="array" ref="AA270">IF($D270="","",COUNT(IF(Inventory!$B$10:$B$1000=$B270,IF(Inventory!$C$10:$C$1000=$C270,IF(Inventory!$D$10:$D$1000=$D270,IF(Inventory!$J$10:$J$1000=freez,IF(Inventory!$P$10:$P$1000=AA$9,1)))))))</f>
        <v/>
      </c>
      <c r="AB270" s="121" t="str">
        <f t="array" ref="AB270">IF($D270="","",COUNT(IF(Inventory!$B$10:$B$1000=$B270,IF(Inventory!$C$10:$C$1000=$C270,IF(Inventory!$D$10:$D$1000=$D270,IF(Inventory!$J$10:$J$1000=freez,IF(Inventory!$P$10:$P$1000=AB$9,1)))))))</f>
        <v/>
      </c>
      <c r="AC270" s="121" t="str">
        <f t="array" ref="AC270">IF($D270="","",COUNT(IF(Inventory!$B$10:$B$1000=$B270,IF(Inventory!$C$10:$C$1000=$C270,IF(Inventory!$D$10:$D$1000=$D270,IF(Inventory!$J$10:$J$1000=freez,IF(Inventory!$P$10:$P$1000=AC$9,1)))))))</f>
        <v/>
      </c>
      <c r="AD270" s="121" t="str">
        <f t="array" ref="AD270">IF($D270="","",COUNT(IF(Inventory!$B$10:$B$1000=$B270,IF(Inventory!$C$10:$C$1000=$C270,IF(Inventory!$D$10:$D$1000=$D270,IF(Inventory!$J$10:$J$1000=freez,IF(Inventory!$P$10:$P$1000=AD$9,1)))))))</f>
        <v/>
      </c>
      <c r="AE270" s="122" t="str">
        <f t="shared" si="43"/>
        <v/>
      </c>
      <c r="AF270" s="121" t="str">
        <f t="array" ref="AF270">IF($D270="","",SUM(IF(Inventory!$B$10:$B$1000=$B270,IF(Inventory!$C$10:$C$1000=$C270,IF(Inventory!$D$10:$D$1000=$D270,IF(Inventory!$J$10:$J$1000=frig,Inventory!$AC$10:$AC$1000)))))+SUM(IF(Inventory!$B$10:$B$1000=$B270,IF(Inventory!$C$10:$C$1000=$C270,IF(Inventory!$D$10:$D$1000=$D270,IF(Inventory!$J$10:$J$1000=wicr,Inventory!$AC$10:$AC$1000))))))</f>
        <v/>
      </c>
      <c r="AG270" s="121" t="str">
        <f t="array" ref="AG270">IF($D270="","",SUM(IF(Inventory!$B$10:$B$1000=$B270,IF(Inventory!$C$10:$C$1000=$C270,IF(Inventory!$D$10:$D$1000=$D270,IF(Inventory!$J$10:$J$1000=frig,IF(Inventory!$P$10:$P$1000=AG$9,Inventory!$AC$10:$AC$1000))))))+SUM(IF(Inventory!$B$10:$B$1000=$B270,IF(Inventory!$C$10:$C$1000=$C270,IF(Inventory!$D$10:$D$1000=$D270,IF(Inventory!$J$10:$J$1000=wicr,IF(Inventory!$P$10:$P$1000=AG$9,Inventory!$AC$10:$AC$1000)))))))</f>
        <v/>
      </c>
      <c r="AH270" s="121" t="str">
        <f t="array" ref="AH270">IF($D270="","",SUM(IF(Inventory!$B$10:$B$1000=$B270,IF(Inventory!$C$10:$C$1000=$C270,IF(Inventory!$D$10:$D$1000=$D270,IF(Inventory!$J$10:$J$1000=frig,IF(Inventory!$P$10:$P$1000=AH$9,Inventory!$AC$10:$AC$1000))))))+SUM(IF(Inventory!$B$10:$B$1000=$B270,IF(Inventory!$C$10:$C$1000=$C270,IF(Inventory!$D$10:$D$1000=$D270,IF(Inventory!$J$10:$J$1000=wicr,IF(Inventory!$P$10:$P$1000=AH$9,Inventory!$AC$10:$AC$1000)))))))</f>
        <v/>
      </c>
      <c r="AI270" s="121" t="str">
        <f t="array" ref="AI270">IF($D270="","",SUM(IF(Inventory!$B$10:$B$1000=$B270,IF(Inventory!$C$10:$C$1000=$C270,IF(Inventory!$D$10:$D$1000=$D270,IF(Inventory!$J$10:$J$1000=frig,IF(Inventory!$P$10:$P$1000=AI$9,Inventory!$AC$10:$AC$1000))))))+SUM(IF(Inventory!$B$10:$B$1000=$B270,IF(Inventory!$C$10:$C$1000=$C270,IF(Inventory!$D$10:$D$1000=$D270,IF(Inventory!$J$10:$J$1000=wicr,IF(Inventory!$P$10:$P$1000=AI$9,Inventory!$AC$10:$AC$1000)))))))</f>
        <v/>
      </c>
      <c r="AJ270" s="121" t="str">
        <f t="array" ref="AJ270">IF($D270="","",SUM(IF(Inventory!$B$10:$B$1000=$B270,IF(Inventory!$C$10:$C$1000=$C270,IF(Inventory!$D$10:$D$1000=$D270,IF(Inventory!$J$10:$J$1000=frig,IF(Inventory!$P$10:$P$1000=AJ$9,Inventory!$AC$10:$AC$1000))))))+SUM(IF(Inventory!$B$10:$B$1000=$B270,IF(Inventory!$C$10:$C$1000=$C270,IF(Inventory!$D$10:$D$1000=$D270,IF(Inventory!$J$10:$J$1000=wicr,IF(Inventory!$P$10:$P$1000=AJ$9,Inventory!$AC$10:$AC$1000)))))))</f>
        <v/>
      </c>
      <c r="AK270" s="121" t="str">
        <f t="array" ref="AK270">IF($D270="","",SUM(IF(Inventory!$B$10:$B$1000=$B270,IF(Inventory!$C$10:$C$1000=$C270,IF(Inventory!$D$10:$D$1000=$D270,IF(Inventory!$J$10:$J$1000=frig,IF(Inventory!$P$10:$P$1000=AK$9,Inventory!$AC$10:$AC$1000))))))+SUM(IF(Inventory!$B$10:$B$1000=$B270,IF(Inventory!$C$10:$C$1000=$C270,IF(Inventory!$D$10:$D$1000=$D270,IF(Inventory!$J$10:$J$1000=wicr,IF(Inventory!$P$10:$P$1000=AK$9,Inventory!$AC$10:$AC$1000)))))))</f>
        <v/>
      </c>
      <c r="AL270" s="123" t="str">
        <f t="shared" si="44"/>
        <v/>
      </c>
      <c r="AM270" s="121" t="str">
        <f t="array" ref="AM270">IF($D270="","",SUM(IF(Inventory!$B$10:$B$1000=$B270,IF(Inventory!$C$10:$C$1000=$C270,IF(Inventory!$D$10:$D$1000=$D270,IF(Inventory!$J$10:$J$1000=freez,Inventory!$AD$10:$AD$1000)))))+SUM(IF(Inventory!$B$10:$B$1000=$B270,IF(Inventory!$C$10:$C$1000=$C270,IF(Inventory!$D$10:$D$1000=$D270,IF(Inventory!$J$10:$J$1000=wifr,Inventory!$AD$10:$AD$1000))))))</f>
        <v/>
      </c>
      <c r="AN270" s="121" t="str">
        <f t="array" ref="AN270">IF($D270="","",SUM(IF(Inventory!$B$10:$B$1000=$B270,IF(Inventory!$C$10:$C$1000=$C270,IF(Inventory!$D$10:$D$1000=$D270,IF(Inventory!$J$10:$J$1000=freez,IF(Inventory!$P$10:$P$1000=AN$9,Inventory!$AD$10:$AD$1000))))))+SUM(IF(Inventory!$B$10:$B$1000=$B270,IF(Inventory!$C$10:$C$1000=$C270,IF(Inventory!$D$10:$D$1000=$D270,IF(Inventory!$J$10:$J$1000=wifr,IF(Inventory!$P$10:$P$1000=AN$9,Inventory!$AD$10:$AD$1000)))))))</f>
        <v/>
      </c>
      <c r="AO270" s="121" t="str">
        <f t="array" ref="AO270">IF($D270="","",SUM(IF(Inventory!$B$10:$B$1000=$B270,IF(Inventory!$C$10:$C$1000=$C270,IF(Inventory!$D$10:$D$1000=$D270,IF(Inventory!$J$10:$J$1000=freez,IF(Inventory!$P$10:$P$1000=AO$9,Inventory!$AD$10:$AD$1000))))))+SUM(IF(Inventory!$B$10:$B$1000=$B270,IF(Inventory!$C$10:$C$1000=$C270,IF(Inventory!$D$10:$D$1000=$D270,IF(Inventory!$J$10:$J$1000=wifr,IF(Inventory!$P$10:$P$1000=AO$9,Inventory!$AD$10:$AD$1000)))))))</f>
        <v/>
      </c>
      <c r="AP270" s="121" t="str">
        <f t="array" ref="AP270">IF($D270="","",SUM(IF(Inventory!$B$10:$B$1000=$B270,IF(Inventory!$C$10:$C$1000=$C270,IF(Inventory!$D$10:$D$1000=$D270,IF(Inventory!$J$10:$J$1000=freez,IF(Inventory!$P$10:$P$1000=AP$9,Inventory!$AD$10:$AD$1000))))))+SUM(IF(Inventory!$B$10:$B$1000=$B270,IF(Inventory!$C$10:$C$1000=$C270,IF(Inventory!$D$10:$D$1000=$D270,IF(Inventory!$J$10:$J$1000=wifr,IF(Inventory!$P$10:$P$1000=AP$9,Inventory!$AD$10:$AD$1000)))))))</f>
        <v/>
      </c>
      <c r="AQ270" s="121" t="str">
        <f t="array" ref="AQ270">IF($D270="","",SUM(IF(Inventory!$B$10:$B$1000=$B270,IF(Inventory!$C$10:$C$1000=$C270,IF(Inventory!$D$10:$D$1000=$D270,IF(Inventory!$J$10:$J$1000=freez,IF(Inventory!$P$10:$P$1000=AQ$9,Inventory!$AD$10:$AD$1000))))))+SUM(IF(Inventory!$B$10:$B$1000=$B270,IF(Inventory!$C$10:$C$1000=$C270,IF(Inventory!$D$10:$D$1000=$D270,IF(Inventory!$J$10:$J$1000=wifr,IF(Inventory!$P$10:$P$1000=AQ$9,Inventory!$AD$10:$AD$1000)))))))</f>
        <v/>
      </c>
      <c r="AR270" s="121" t="str">
        <f t="array" ref="AR270">IF($D270="","",SUM(IF(Inventory!$B$10:$B$1000=$B270,IF(Inventory!$C$10:$C$1000=$C270,IF(Inventory!$D$10:$D$1000=$D270,IF(Inventory!$J$10:$J$1000=freez,IF(Inventory!$P$10:$P$1000=AR$9,Inventory!$AD$10:$AD$1000))))))+SUM(IF(Inventory!$B$10:$B$1000=$B270,IF(Inventory!$C$10:$C$1000=$C270,IF(Inventory!$D$10:$D$1000=$D270,IF(Inventory!$J$10:$J$1000=wifr,IF(Inventory!$P$10:$P$1000=AR$9,Inventory!$AD$10:$AD$1000)))))))</f>
        <v/>
      </c>
      <c r="AS270" s="124" t="str">
        <f t="shared" si="45"/>
        <v/>
      </c>
      <c r="AU270" s="352"/>
      <c r="AV270" s="352"/>
      <c r="AX270" s="125">
        <f>IF($C270="",0,Prog!$H268*AX$6*($AU270+$AV270)/12000)</f>
        <v>0</v>
      </c>
      <c r="AY270" s="125">
        <f>IF($C270="",0,Prog!$H268*AY$6*($AU270+$AV270)/12000)</f>
        <v>0</v>
      </c>
      <c r="AZ270" s="121"/>
    </row>
    <row r="271" spans="1:52" ht="16.5" x14ac:dyDescent="0.3">
      <c r="A271" s="279" t="str">
        <f>IF(Prog!B269="","",Prog!B269)</f>
        <v/>
      </c>
      <c r="B271" s="279" t="str">
        <f>IF(Prog!C269="","",Prog!C269)</f>
        <v/>
      </c>
      <c r="C271" s="279" t="str">
        <f>IF(Prog!D269="","",Prog!D269)</f>
        <v/>
      </c>
      <c r="D271" s="120"/>
      <c r="E271" s="121" t="str">
        <f t="array" ref="E271">IF($D271="","",COUNT(IF(Inventory!$B$10:$B$1000=$B271,IF(Inventory!$C$10:$C$1000=$C271,IF(Inventory!$D$10:$D$1000=$D271,IF(Inventory!$P$10:$P$1000=E$9,1))))))</f>
        <v/>
      </c>
      <c r="F271" s="121" t="str">
        <f t="array" ref="F271">IF($D271="","",COUNT(IF(Inventory!$B$10:$B$1000=$B271,IF(Inventory!$C$10:$C$1000=$C271,IF(Inventory!$D$10:$D$1000=$D271,IF(Inventory!$P$10:$P$1000=F$9,1))))))</f>
        <v/>
      </c>
      <c r="G271" s="121" t="str">
        <f t="array" ref="G271">IF($D271="","",COUNT(IF(Inventory!$B$10:$B$1000=$B271,IF(Inventory!$C$10:$C$1000=$C271,IF(Inventory!$D$10:$D$1000=$D271,IF(Inventory!$P$10:$P$1000=G$9,1))))))</f>
        <v/>
      </c>
      <c r="H271" s="121" t="str">
        <f t="array" ref="H271">IF($D271="","",COUNT(IF(Inventory!$B$10:$B$1000=$B271,IF(Inventory!$C$10:$C$1000=$C271,IF(Inventory!$D$10:$D$1000=$D271,IF(Inventory!$P$10:$P$1000=H$9,1))))))</f>
        <v/>
      </c>
      <c r="I271" s="121" t="str">
        <f t="array" ref="I271">IF($D271="","",COUNT(IF(Inventory!$B$10:$B$1000=$B271,IF(Inventory!$C$10:$C$1000=$C271,IF(Inventory!$D$10:$D$1000=$D271,IF(Inventory!$P$10:$P$1000=I$9,1))))))</f>
        <v/>
      </c>
      <c r="J271" s="121">
        <f t="shared" si="40"/>
        <v>0</v>
      </c>
      <c r="K271" s="121" t="str">
        <f t="array" ref="K271">IF($D271="","",COUNT(IF(Inventory!$B$10:$B$1000=$B271,IF(Inventory!$C$10:$C$1000=$C271,IF(Inventory!$D$10:$D$1000=$D271,IF(Inventory!$J$10:$J$1000=wicr,1)))))+COUNT(IF(Inventory!$B$10:$B$1000=$B271,IF(Inventory!$C$10:$C$1000=$C271,IF(Inventory!$D$10:$D$1000=$D271,IF(Inventory!$J$10:$J$1000=wifr,1))))))</f>
        <v/>
      </c>
      <c r="L271" s="121" t="str">
        <f t="array" ref="L271">IF($D271="","",COUNT(IF(Inventory!$B$10:$B$1000=$B271,IF(Inventory!$C$10:$C$1000=$C271,IF(Inventory!$D$10:$D$1000=$D271,IF(Inventory!$J$10:$J$1000=wicr,IF(Inventory!$P$10:$P$1000=L$9,1))))))+COUNT(IF(Inventory!$B$10:$B$1000=$B271,IF(Inventory!$C$10:$C$1000=$C271,IF(Inventory!$D$10:$D$1000=$D271,IF(Inventory!$J$10:$J$1000=wifr,IF(Inventory!$P$10:$P$1000=L$9,1)))))))</f>
        <v/>
      </c>
      <c r="M271" s="121" t="str">
        <f t="array" ref="M271">IF($D271="","",COUNT(IF(Inventory!$B$10:$B$1000=$B271,IF(Inventory!$C$10:$C$1000=$C271,IF(Inventory!$D$10:$D$1000=$D271,IF(Inventory!$J$10:$J$1000=wicr,IF(Inventory!$P$10:$P$1000=M$9,1))))))+COUNT(IF(Inventory!$B$10:$B$1000=$B271,IF(Inventory!$C$10:$C$1000=$C271,IF(Inventory!$D$10:$D$1000=$D271,IF(Inventory!$J$10:$J$1000=wifr,IF(Inventory!$P$10:$P$1000=M$9,1)))))))</f>
        <v/>
      </c>
      <c r="N271" s="121" t="str">
        <f t="array" ref="N271">IF($D271="","",COUNT(IF(Inventory!$B$10:$B$1000=$B271,IF(Inventory!$C$10:$C$1000=$C271,IF(Inventory!$D$10:$D$1000=$D271,IF(Inventory!$J$10:$J$1000=wicr,IF(Inventory!$P$10:$P$1000=N$9,1))))))+COUNT(IF(Inventory!$B$10:$B$1000=$B271,IF(Inventory!$C$10:$C$1000=$C271,IF(Inventory!$D$10:$D$1000=$D271,IF(Inventory!$J$10:$J$1000=wifr,IF(Inventory!$P$10:$P$1000=N$9,1)))))))</f>
        <v/>
      </c>
      <c r="O271" s="121" t="str">
        <f t="array" ref="O271">IF($D271="","",COUNT(IF(Inventory!$B$10:$B$1000=$B271,IF(Inventory!$C$10:$C$1000=$C271,IF(Inventory!$D$10:$D$1000=$D271,IF(Inventory!$J$10:$J$1000=wicr,IF(Inventory!$P$10:$P$1000=O$9,1))))))+COUNT(IF(Inventory!$B$10:$B$1000=$B271,IF(Inventory!$C$10:$C$1000=$C271,IF(Inventory!$D$10:$D$1000=$D271,IF(Inventory!$J$10:$J$1000=wifr,IF(Inventory!$P$10:$P$1000=O$9,1)))))))</f>
        <v/>
      </c>
      <c r="P271" s="121" t="str">
        <f t="array" ref="P271">IF($D271="","",COUNT(IF(Inventory!$B$10:$B$1000=$B271,IF(Inventory!$C$10:$C$1000=$C271,IF(Inventory!$D$10:$D$1000=$D271,IF(Inventory!$J$10:$J$1000=wicr,IF(Inventory!$P$10:$P$1000=P$9,1))))))+COUNT(IF(Inventory!$B$10:$B$1000=$B271,IF(Inventory!$C$10:$C$1000=$C271,IF(Inventory!$D$10:$D$1000=$D271,IF(Inventory!$J$10:$J$1000=wifr,IF(Inventory!$P$10:$P$1000=P$9,1)))))))</f>
        <v/>
      </c>
      <c r="Q271" s="122" t="str">
        <f t="shared" si="41"/>
        <v/>
      </c>
      <c r="R271" s="121" t="str">
        <f t="array" ref="R271">IF($D271="","",COUNT(IF(Inventory!$B$10:$B$1000=$B271,IF(Inventory!$C$10:$C$1000=$C271,IF(Inventory!$D$10:$D$1000=$D271,IF(Inventory!$J$10:$J$1000=frig,1))))))</f>
        <v/>
      </c>
      <c r="S271" s="121" t="str">
        <f t="array" ref="S271">IF($D271="","",COUNT(IF(Inventory!$B$10:$B$1000=$B271,IF(Inventory!$C$10:$C$1000=$C271,IF(Inventory!$D$10:$D$1000=$D271,IF(Inventory!$J$10:$J$1000=frig,IF(Inventory!$P$10:$P$1000=S$9,1)))))))</f>
        <v/>
      </c>
      <c r="T271" s="121" t="str">
        <f t="array" ref="T271">IF($D271="","",COUNT(IF(Inventory!$B$10:$B$1000=$B271,IF(Inventory!$C$10:$C$1000=$C271,IF(Inventory!$D$10:$D$1000=$D271,IF(Inventory!$J$10:$J$1000=frig,IF(Inventory!$P$10:$P$1000=T$9,1)))))))</f>
        <v/>
      </c>
      <c r="U271" s="121" t="str">
        <f t="array" ref="U271">IF($D271="","",COUNT(IF(Inventory!$B$10:$B$1000=$B271,IF(Inventory!$C$10:$C$1000=$C271,IF(Inventory!$D$10:$D$1000=$D271,IF(Inventory!$J$10:$J$1000=frig,IF(Inventory!$P$10:$P$1000=U$9,1)))))))</f>
        <v/>
      </c>
      <c r="V271" s="121" t="str">
        <f t="array" ref="V271">IF($D271="","",COUNT(IF(Inventory!$B$10:$B$1000=$B271,IF(Inventory!$C$10:$C$1000=$C271,IF(Inventory!$D$10:$D$1000=$D271,IF(Inventory!$J$10:$J$1000=frig,IF(Inventory!$P$10:$P$1000=V$9,1)))))))</f>
        <v/>
      </c>
      <c r="W271" s="121" t="str">
        <f t="array" ref="W271">IF($D271="","",COUNT(IF(Inventory!$B$10:$B$1000=$B271,IF(Inventory!$C$10:$C$1000=$C271,IF(Inventory!$D$10:$D$1000=$D271,IF(Inventory!$J$10:$J$1000=frig,IF(Inventory!$P$10:$P$1000=W$9,1)))))))</f>
        <v/>
      </c>
      <c r="X271" s="122" t="str">
        <f t="shared" si="42"/>
        <v/>
      </c>
      <c r="Y271" s="121" t="str">
        <f t="array" ref="Y271">IF($D271="","",COUNT(IF(Inventory!$B$10:$B$1000=$B271,IF(Inventory!$C$10:$C$1000=$C271,IF(Inventory!$D$10:$D$1000=$D271,IF(Inventory!$J$10:$J$1000=freez,1))))))</f>
        <v/>
      </c>
      <c r="Z271" s="121" t="str">
        <f t="array" ref="Z271">IF($D271="","",COUNT(IF(Inventory!$B$10:$B$1000=$B271,IF(Inventory!$C$10:$C$1000=$C271,IF(Inventory!$D$10:$D$1000=$D271,IF(Inventory!$J$10:$J$1000=freez,IF(Inventory!$P$10:$P$1000=Z$9,1)))))))</f>
        <v/>
      </c>
      <c r="AA271" s="121" t="str">
        <f t="array" ref="AA271">IF($D271="","",COUNT(IF(Inventory!$B$10:$B$1000=$B271,IF(Inventory!$C$10:$C$1000=$C271,IF(Inventory!$D$10:$D$1000=$D271,IF(Inventory!$J$10:$J$1000=freez,IF(Inventory!$P$10:$P$1000=AA$9,1)))))))</f>
        <v/>
      </c>
      <c r="AB271" s="121" t="str">
        <f t="array" ref="AB271">IF($D271="","",COUNT(IF(Inventory!$B$10:$B$1000=$B271,IF(Inventory!$C$10:$C$1000=$C271,IF(Inventory!$D$10:$D$1000=$D271,IF(Inventory!$J$10:$J$1000=freez,IF(Inventory!$P$10:$P$1000=AB$9,1)))))))</f>
        <v/>
      </c>
      <c r="AC271" s="121" t="str">
        <f t="array" ref="AC271">IF($D271="","",COUNT(IF(Inventory!$B$10:$B$1000=$B271,IF(Inventory!$C$10:$C$1000=$C271,IF(Inventory!$D$10:$D$1000=$D271,IF(Inventory!$J$10:$J$1000=freez,IF(Inventory!$P$10:$P$1000=AC$9,1)))))))</f>
        <v/>
      </c>
      <c r="AD271" s="121" t="str">
        <f t="array" ref="AD271">IF($D271="","",COUNT(IF(Inventory!$B$10:$B$1000=$B271,IF(Inventory!$C$10:$C$1000=$C271,IF(Inventory!$D$10:$D$1000=$D271,IF(Inventory!$J$10:$J$1000=freez,IF(Inventory!$P$10:$P$1000=AD$9,1)))))))</f>
        <v/>
      </c>
      <c r="AE271" s="122" t="str">
        <f t="shared" si="43"/>
        <v/>
      </c>
      <c r="AF271" s="121" t="str">
        <f t="array" ref="AF271">IF($D271="","",SUM(IF(Inventory!$B$10:$B$1000=$B271,IF(Inventory!$C$10:$C$1000=$C271,IF(Inventory!$D$10:$D$1000=$D271,IF(Inventory!$J$10:$J$1000=frig,Inventory!$AC$10:$AC$1000)))))+SUM(IF(Inventory!$B$10:$B$1000=$B271,IF(Inventory!$C$10:$C$1000=$C271,IF(Inventory!$D$10:$D$1000=$D271,IF(Inventory!$J$10:$J$1000=wicr,Inventory!$AC$10:$AC$1000))))))</f>
        <v/>
      </c>
      <c r="AG271" s="121" t="str">
        <f t="array" ref="AG271">IF($D271="","",SUM(IF(Inventory!$B$10:$B$1000=$B271,IF(Inventory!$C$10:$C$1000=$C271,IF(Inventory!$D$10:$D$1000=$D271,IF(Inventory!$J$10:$J$1000=frig,IF(Inventory!$P$10:$P$1000=AG$9,Inventory!$AC$10:$AC$1000))))))+SUM(IF(Inventory!$B$10:$B$1000=$B271,IF(Inventory!$C$10:$C$1000=$C271,IF(Inventory!$D$10:$D$1000=$D271,IF(Inventory!$J$10:$J$1000=wicr,IF(Inventory!$P$10:$P$1000=AG$9,Inventory!$AC$10:$AC$1000)))))))</f>
        <v/>
      </c>
      <c r="AH271" s="121" t="str">
        <f t="array" ref="AH271">IF($D271="","",SUM(IF(Inventory!$B$10:$B$1000=$B271,IF(Inventory!$C$10:$C$1000=$C271,IF(Inventory!$D$10:$D$1000=$D271,IF(Inventory!$J$10:$J$1000=frig,IF(Inventory!$P$10:$P$1000=AH$9,Inventory!$AC$10:$AC$1000))))))+SUM(IF(Inventory!$B$10:$B$1000=$B271,IF(Inventory!$C$10:$C$1000=$C271,IF(Inventory!$D$10:$D$1000=$D271,IF(Inventory!$J$10:$J$1000=wicr,IF(Inventory!$P$10:$P$1000=AH$9,Inventory!$AC$10:$AC$1000)))))))</f>
        <v/>
      </c>
      <c r="AI271" s="121" t="str">
        <f t="array" ref="AI271">IF($D271="","",SUM(IF(Inventory!$B$10:$B$1000=$B271,IF(Inventory!$C$10:$C$1000=$C271,IF(Inventory!$D$10:$D$1000=$D271,IF(Inventory!$J$10:$J$1000=frig,IF(Inventory!$P$10:$P$1000=AI$9,Inventory!$AC$10:$AC$1000))))))+SUM(IF(Inventory!$B$10:$B$1000=$B271,IF(Inventory!$C$10:$C$1000=$C271,IF(Inventory!$D$10:$D$1000=$D271,IF(Inventory!$J$10:$J$1000=wicr,IF(Inventory!$P$10:$P$1000=AI$9,Inventory!$AC$10:$AC$1000)))))))</f>
        <v/>
      </c>
      <c r="AJ271" s="121" t="str">
        <f t="array" ref="AJ271">IF($D271="","",SUM(IF(Inventory!$B$10:$B$1000=$B271,IF(Inventory!$C$10:$C$1000=$C271,IF(Inventory!$D$10:$D$1000=$D271,IF(Inventory!$J$10:$J$1000=frig,IF(Inventory!$P$10:$P$1000=AJ$9,Inventory!$AC$10:$AC$1000))))))+SUM(IF(Inventory!$B$10:$B$1000=$B271,IF(Inventory!$C$10:$C$1000=$C271,IF(Inventory!$D$10:$D$1000=$D271,IF(Inventory!$J$10:$J$1000=wicr,IF(Inventory!$P$10:$P$1000=AJ$9,Inventory!$AC$10:$AC$1000)))))))</f>
        <v/>
      </c>
      <c r="AK271" s="121" t="str">
        <f t="array" ref="AK271">IF($D271="","",SUM(IF(Inventory!$B$10:$B$1000=$B271,IF(Inventory!$C$10:$C$1000=$C271,IF(Inventory!$D$10:$D$1000=$D271,IF(Inventory!$J$10:$J$1000=frig,IF(Inventory!$P$10:$P$1000=AK$9,Inventory!$AC$10:$AC$1000))))))+SUM(IF(Inventory!$B$10:$B$1000=$B271,IF(Inventory!$C$10:$C$1000=$C271,IF(Inventory!$D$10:$D$1000=$D271,IF(Inventory!$J$10:$J$1000=wicr,IF(Inventory!$P$10:$P$1000=AK$9,Inventory!$AC$10:$AC$1000)))))))</f>
        <v/>
      </c>
      <c r="AL271" s="123" t="str">
        <f t="shared" si="44"/>
        <v/>
      </c>
      <c r="AM271" s="121" t="str">
        <f t="array" ref="AM271">IF($D271="","",SUM(IF(Inventory!$B$10:$B$1000=$B271,IF(Inventory!$C$10:$C$1000=$C271,IF(Inventory!$D$10:$D$1000=$D271,IF(Inventory!$J$10:$J$1000=freez,Inventory!$AD$10:$AD$1000)))))+SUM(IF(Inventory!$B$10:$B$1000=$B271,IF(Inventory!$C$10:$C$1000=$C271,IF(Inventory!$D$10:$D$1000=$D271,IF(Inventory!$J$10:$J$1000=wifr,Inventory!$AD$10:$AD$1000))))))</f>
        <v/>
      </c>
      <c r="AN271" s="121" t="str">
        <f t="array" ref="AN271">IF($D271="","",SUM(IF(Inventory!$B$10:$B$1000=$B271,IF(Inventory!$C$10:$C$1000=$C271,IF(Inventory!$D$10:$D$1000=$D271,IF(Inventory!$J$10:$J$1000=freez,IF(Inventory!$P$10:$P$1000=AN$9,Inventory!$AD$10:$AD$1000))))))+SUM(IF(Inventory!$B$10:$B$1000=$B271,IF(Inventory!$C$10:$C$1000=$C271,IF(Inventory!$D$10:$D$1000=$D271,IF(Inventory!$J$10:$J$1000=wifr,IF(Inventory!$P$10:$P$1000=AN$9,Inventory!$AD$10:$AD$1000)))))))</f>
        <v/>
      </c>
      <c r="AO271" s="121" t="str">
        <f t="array" ref="AO271">IF($D271="","",SUM(IF(Inventory!$B$10:$B$1000=$B271,IF(Inventory!$C$10:$C$1000=$C271,IF(Inventory!$D$10:$D$1000=$D271,IF(Inventory!$J$10:$J$1000=freez,IF(Inventory!$P$10:$P$1000=AO$9,Inventory!$AD$10:$AD$1000))))))+SUM(IF(Inventory!$B$10:$B$1000=$B271,IF(Inventory!$C$10:$C$1000=$C271,IF(Inventory!$D$10:$D$1000=$D271,IF(Inventory!$J$10:$J$1000=wifr,IF(Inventory!$P$10:$P$1000=AO$9,Inventory!$AD$10:$AD$1000)))))))</f>
        <v/>
      </c>
      <c r="AP271" s="121" t="str">
        <f t="array" ref="AP271">IF($D271="","",SUM(IF(Inventory!$B$10:$B$1000=$B271,IF(Inventory!$C$10:$C$1000=$C271,IF(Inventory!$D$10:$D$1000=$D271,IF(Inventory!$J$10:$J$1000=freez,IF(Inventory!$P$10:$P$1000=AP$9,Inventory!$AD$10:$AD$1000))))))+SUM(IF(Inventory!$B$10:$B$1000=$B271,IF(Inventory!$C$10:$C$1000=$C271,IF(Inventory!$D$10:$D$1000=$D271,IF(Inventory!$J$10:$J$1000=wifr,IF(Inventory!$P$10:$P$1000=AP$9,Inventory!$AD$10:$AD$1000)))))))</f>
        <v/>
      </c>
      <c r="AQ271" s="121" t="str">
        <f t="array" ref="AQ271">IF($D271="","",SUM(IF(Inventory!$B$10:$B$1000=$B271,IF(Inventory!$C$10:$C$1000=$C271,IF(Inventory!$D$10:$D$1000=$D271,IF(Inventory!$J$10:$J$1000=freez,IF(Inventory!$P$10:$P$1000=AQ$9,Inventory!$AD$10:$AD$1000))))))+SUM(IF(Inventory!$B$10:$B$1000=$B271,IF(Inventory!$C$10:$C$1000=$C271,IF(Inventory!$D$10:$D$1000=$D271,IF(Inventory!$J$10:$J$1000=wifr,IF(Inventory!$P$10:$P$1000=AQ$9,Inventory!$AD$10:$AD$1000)))))))</f>
        <v/>
      </c>
      <c r="AR271" s="121" t="str">
        <f t="array" ref="AR271">IF($D271="","",SUM(IF(Inventory!$B$10:$B$1000=$B271,IF(Inventory!$C$10:$C$1000=$C271,IF(Inventory!$D$10:$D$1000=$D271,IF(Inventory!$J$10:$J$1000=freez,IF(Inventory!$P$10:$P$1000=AR$9,Inventory!$AD$10:$AD$1000))))))+SUM(IF(Inventory!$B$10:$B$1000=$B271,IF(Inventory!$C$10:$C$1000=$C271,IF(Inventory!$D$10:$D$1000=$D271,IF(Inventory!$J$10:$J$1000=wifr,IF(Inventory!$P$10:$P$1000=AR$9,Inventory!$AD$10:$AD$1000)))))))</f>
        <v/>
      </c>
      <c r="AS271" s="124" t="str">
        <f t="shared" si="45"/>
        <v/>
      </c>
      <c r="AU271" s="352"/>
      <c r="AV271" s="352"/>
      <c r="AX271" s="125">
        <f>IF($C271="",0,Prog!$H269*AX$6*($AU271+$AV271)/12000)</f>
        <v>0</v>
      </c>
      <c r="AY271" s="125">
        <f>IF($C271="",0,Prog!$H269*AY$6*($AU271+$AV271)/12000)</f>
        <v>0</v>
      </c>
      <c r="AZ271" s="121"/>
    </row>
    <row r="272" spans="1:52" ht="16.5" x14ac:dyDescent="0.3">
      <c r="A272" s="279" t="str">
        <f>IF(Prog!B270="","",Prog!B270)</f>
        <v/>
      </c>
      <c r="B272" s="279" t="str">
        <f>IF(Prog!C270="","",Prog!C270)</f>
        <v/>
      </c>
      <c r="C272" s="279" t="str">
        <f>IF(Prog!D270="","",Prog!D270)</f>
        <v/>
      </c>
      <c r="D272" s="120"/>
      <c r="E272" s="121" t="str">
        <f t="array" ref="E272">IF($D272="","",COUNT(IF(Inventory!$B$10:$B$1000=$B272,IF(Inventory!$C$10:$C$1000=$C272,IF(Inventory!$D$10:$D$1000=$D272,IF(Inventory!$P$10:$P$1000=E$9,1))))))</f>
        <v/>
      </c>
      <c r="F272" s="121" t="str">
        <f t="array" ref="F272">IF($D272="","",COUNT(IF(Inventory!$B$10:$B$1000=$B272,IF(Inventory!$C$10:$C$1000=$C272,IF(Inventory!$D$10:$D$1000=$D272,IF(Inventory!$P$10:$P$1000=F$9,1))))))</f>
        <v/>
      </c>
      <c r="G272" s="121" t="str">
        <f t="array" ref="G272">IF($D272="","",COUNT(IF(Inventory!$B$10:$B$1000=$B272,IF(Inventory!$C$10:$C$1000=$C272,IF(Inventory!$D$10:$D$1000=$D272,IF(Inventory!$P$10:$P$1000=G$9,1))))))</f>
        <v/>
      </c>
      <c r="H272" s="121" t="str">
        <f t="array" ref="H272">IF($D272="","",COUNT(IF(Inventory!$B$10:$B$1000=$B272,IF(Inventory!$C$10:$C$1000=$C272,IF(Inventory!$D$10:$D$1000=$D272,IF(Inventory!$P$10:$P$1000=H$9,1))))))</f>
        <v/>
      </c>
      <c r="I272" s="121" t="str">
        <f t="array" ref="I272">IF($D272="","",COUNT(IF(Inventory!$B$10:$B$1000=$B272,IF(Inventory!$C$10:$C$1000=$C272,IF(Inventory!$D$10:$D$1000=$D272,IF(Inventory!$P$10:$P$1000=I$9,1))))))</f>
        <v/>
      </c>
      <c r="J272" s="121">
        <f t="shared" si="40"/>
        <v>0</v>
      </c>
      <c r="K272" s="121" t="str">
        <f t="array" ref="K272">IF($D272="","",COUNT(IF(Inventory!$B$10:$B$1000=$B272,IF(Inventory!$C$10:$C$1000=$C272,IF(Inventory!$D$10:$D$1000=$D272,IF(Inventory!$J$10:$J$1000=wicr,1)))))+COUNT(IF(Inventory!$B$10:$B$1000=$B272,IF(Inventory!$C$10:$C$1000=$C272,IF(Inventory!$D$10:$D$1000=$D272,IF(Inventory!$J$10:$J$1000=wifr,1))))))</f>
        <v/>
      </c>
      <c r="L272" s="121" t="str">
        <f t="array" ref="L272">IF($D272="","",COUNT(IF(Inventory!$B$10:$B$1000=$B272,IF(Inventory!$C$10:$C$1000=$C272,IF(Inventory!$D$10:$D$1000=$D272,IF(Inventory!$J$10:$J$1000=wicr,IF(Inventory!$P$10:$P$1000=L$9,1))))))+COUNT(IF(Inventory!$B$10:$B$1000=$B272,IF(Inventory!$C$10:$C$1000=$C272,IF(Inventory!$D$10:$D$1000=$D272,IF(Inventory!$J$10:$J$1000=wifr,IF(Inventory!$P$10:$P$1000=L$9,1)))))))</f>
        <v/>
      </c>
      <c r="M272" s="121" t="str">
        <f t="array" ref="M272">IF($D272="","",COUNT(IF(Inventory!$B$10:$B$1000=$B272,IF(Inventory!$C$10:$C$1000=$C272,IF(Inventory!$D$10:$D$1000=$D272,IF(Inventory!$J$10:$J$1000=wicr,IF(Inventory!$P$10:$P$1000=M$9,1))))))+COUNT(IF(Inventory!$B$10:$B$1000=$B272,IF(Inventory!$C$10:$C$1000=$C272,IF(Inventory!$D$10:$D$1000=$D272,IF(Inventory!$J$10:$J$1000=wifr,IF(Inventory!$P$10:$P$1000=M$9,1)))))))</f>
        <v/>
      </c>
      <c r="N272" s="121" t="str">
        <f t="array" ref="N272">IF($D272="","",COUNT(IF(Inventory!$B$10:$B$1000=$B272,IF(Inventory!$C$10:$C$1000=$C272,IF(Inventory!$D$10:$D$1000=$D272,IF(Inventory!$J$10:$J$1000=wicr,IF(Inventory!$P$10:$P$1000=N$9,1))))))+COUNT(IF(Inventory!$B$10:$B$1000=$B272,IF(Inventory!$C$10:$C$1000=$C272,IF(Inventory!$D$10:$D$1000=$D272,IF(Inventory!$J$10:$J$1000=wifr,IF(Inventory!$P$10:$P$1000=N$9,1)))))))</f>
        <v/>
      </c>
      <c r="O272" s="121" t="str">
        <f t="array" ref="O272">IF($D272="","",COUNT(IF(Inventory!$B$10:$B$1000=$B272,IF(Inventory!$C$10:$C$1000=$C272,IF(Inventory!$D$10:$D$1000=$D272,IF(Inventory!$J$10:$J$1000=wicr,IF(Inventory!$P$10:$P$1000=O$9,1))))))+COUNT(IF(Inventory!$B$10:$B$1000=$B272,IF(Inventory!$C$10:$C$1000=$C272,IF(Inventory!$D$10:$D$1000=$D272,IF(Inventory!$J$10:$J$1000=wifr,IF(Inventory!$P$10:$P$1000=O$9,1)))))))</f>
        <v/>
      </c>
      <c r="P272" s="121" t="str">
        <f t="array" ref="P272">IF($D272="","",COUNT(IF(Inventory!$B$10:$B$1000=$B272,IF(Inventory!$C$10:$C$1000=$C272,IF(Inventory!$D$10:$D$1000=$D272,IF(Inventory!$J$10:$J$1000=wicr,IF(Inventory!$P$10:$P$1000=P$9,1))))))+COUNT(IF(Inventory!$B$10:$B$1000=$B272,IF(Inventory!$C$10:$C$1000=$C272,IF(Inventory!$D$10:$D$1000=$D272,IF(Inventory!$J$10:$J$1000=wifr,IF(Inventory!$P$10:$P$1000=P$9,1)))))))</f>
        <v/>
      </c>
      <c r="Q272" s="122" t="str">
        <f t="shared" si="41"/>
        <v/>
      </c>
      <c r="R272" s="121" t="str">
        <f t="array" ref="R272">IF($D272="","",COUNT(IF(Inventory!$B$10:$B$1000=$B272,IF(Inventory!$C$10:$C$1000=$C272,IF(Inventory!$D$10:$D$1000=$D272,IF(Inventory!$J$10:$J$1000=frig,1))))))</f>
        <v/>
      </c>
      <c r="S272" s="121" t="str">
        <f t="array" ref="S272">IF($D272="","",COUNT(IF(Inventory!$B$10:$B$1000=$B272,IF(Inventory!$C$10:$C$1000=$C272,IF(Inventory!$D$10:$D$1000=$D272,IF(Inventory!$J$10:$J$1000=frig,IF(Inventory!$P$10:$P$1000=S$9,1)))))))</f>
        <v/>
      </c>
      <c r="T272" s="121" t="str">
        <f t="array" ref="T272">IF($D272="","",COUNT(IF(Inventory!$B$10:$B$1000=$B272,IF(Inventory!$C$10:$C$1000=$C272,IF(Inventory!$D$10:$D$1000=$D272,IF(Inventory!$J$10:$J$1000=frig,IF(Inventory!$P$10:$P$1000=T$9,1)))))))</f>
        <v/>
      </c>
      <c r="U272" s="121" t="str">
        <f t="array" ref="U272">IF($D272="","",COUNT(IF(Inventory!$B$10:$B$1000=$B272,IF(Inventory!$C$10:$C$1000=$C272,IF(Inventory!$D$10:$D$1000=$D272,IF(Inventory!$J$10:$J$1000=frig,IF(Inventory!$P$10:$P$1000=U$9,1)))))))</f>
        <v/>
      </c>
      <c r="V272" s="121" t="str">
        <f t="array" ref="V272">IF($D272="","",COUNT(IF(Inventory!$B$10:$B$1000=$B272,IF(Inventory!$C$10:$C$1000=$C272,IF(Inventory!$D$10:$D$1000=$D272,IF(Inventory!$J$10:$J$1000=frig,IF(Inventory!$P$10:$P$1000=V$9,1)))))))</f>
        <v/>
      </c>
      <c r="W272" s="121" t="str">
        <f t="array" ref="W272">IF($D272="","",COUNT(IF(Inventory!$B$10:$B$1000=$B272,IF(Inventory!$C$10:$C$1000=$C272,IF(Inventory!$D$10:$D$1000=$D272,IF(Inventory!$J$10:$J$1000=frig,IF(Inventory!$P$10:$P$1000=W$9,1)))))))</f>
        <v/>
      </c>
      <c r="X272" s="122" t="str">
        <f t="shared" si="42"/>
        <v/>
      </c>
      <c r="Y272" s="121" t="str">
        <f t="array" ref="Y272">IF($D272="","",COUNT(IF(Inventory!$B$10:$B$1000=$B272,IF(Inventory!$C$10:$C$1000=$C272,IF(Inventory!$D$10:$D$1000=$D272,IF(Inventory!$J$10:$J$1000=freez,1))))))</f>
        <v/>
      </c>
      <c r="Z272" s="121" t="str">
        <f t="array" ref="Z272">IF($D272="","",COUNT(IF(Inventory!$B$10:$B$1000=$B272,IF(Inventory!$C$10:$C$1000=$C272,IF(Inventory!$D$10:$D$1000=$D272,IF(Inventory!$J$10:$J$1000=freez,IF(Inventory!$P$10:$P$1000=Z$9,1)))))))</f>
        <v/>
      </c>
      <c r="AA272" s="121" t="str">
        <f t="array" ref="AA272">IF($D272="","",COUNT(IF(Inventory!$B$10:$B$1000=$B272,IF(Inventory!$C$10:$C$1000=$C272,IF(Inventory!$D$10:$D$1000=$D272,IF(Inventory!$J$10:$J$1000=freez,IF(Inventory!$P$10:$P$1000=AA$9,1)))))))</f>
        <v/>
      </c>
      <c r="AB272" s="121" t="str">
        <f t="array" ref="AB272">IF($D272="","",COUNT(IF(Inventory!$B$10:$B$1000=$B272,IF(Inventory!$C$10:$C$1000=$C272,IF(Inventory!$D$10:$D$1000=$D272,IF(Inventory!$J$10:$J$1000=freez,IF(Inventory!$P$10:$P$1000=AB$9,1)))))))</f>
        <v/>
      </c>
      <c r="AC272" s="121" t="str">
        <f t="array" ref="AC272">IF($D272="","",COUNT(IF(Inventory!$B$10:$B$1000=$B272,IF(Inventory!$C$10:$C$1000=$C272,IF(Inventory!$D$10:$D$1000=$D272,IF(Inventory!$J$10:$J$1000=freez,IF(Inventory!$P$10:$P$1000=AC$9,1)))))))</f>
        <v/>
      </c>
      <c r="AD272" s="121" t="str">
        <f t="array" ref="AD272">IF($D272="","",COUNT(IF(Inventory!$B$10:$B$1000=$B272,IF(Inventory!$C$10:$C$1000=$C272,IF(Inventory!$D$10:$D$1000=$D272,IF(Inventory!$J$10:$J$1000=freez,IF(Inventory!$P$10:$P$1000=AD$9,1)))))))</f>
        <v/>
      </c>
      <c r="AE272" s="122" t="str">
        <f t="shared" si="43"/>
        <v/>
      </c>
      <c r="AF272" s="121" t="str">
        <f t="array" ref="AF272">IF($D272="","",SUM(IF(Inventory!$B$10:$B$1000=$B272,IF(Inventory!$C$10:$C$1000=$C272,IF(Inventory!$D$10:$D$1000=$D272,IF(Inventory!$J$10:$J$1000=frig,Inventory!$AC$10:$AC$1000)))))+SUM(IF(Inventory!$B$10:$B$1000=$B272,IF(Inventory!$C$10:$C$1000=$C272,IF(Inventory!$D$10:$D$1000=$D272,IF(Inventory!$J$10:$J$1000=wicr,Inventory!$AC$10:$AC$1000))))))</f>
        <v/>
      </c>
      <c r="AG272" s="121" t="str">
        <f t="array" ref="AG272">IF($D272="","",SUM(IF(Inventory!$B$10:$B$1000=$B272,IF(Inventory!$C$10:$C$1000=$C272,IF(Inventory!$D$10:$D$1000=$D272,IF(Inventory!$J$10:$J$1000=frig,IF(Inventory!$P$10:$P$1000=AG$9,Inventory!$AC$10:$AC$1000))))))+SUM(IF(Inventory!$B$10:$B$1000=$B272,IF(Inventory!$C$10:$C$1000=$C272,IF(Inventory!$D$10:$D$1000=$D272,IF(Inventory!$J$10:$J$1000=wicr,IF(Inventory!$P$10:$P$1000=AG$9,Inventory!$AC$10:$AC$1000)))))))</f>
        <v/>
      </c>
      <c r="AH272" s="121" t="str">
        <f t="array" ref="AH272">IF($D272="","",SUM(IF(Inventory!$B$10:$B$1000=$B272,IF(Inventory!$C$10:$C$1000=$C272,IF(Inventory!$D$10:$D$1000=$D272,IF(Inventory!$J$10:$J$1000=frig,IF(Inventory!$P$10:$P$1000=AH$9,Inventory!$AC$10:$AC$1000))))))+SUM(IF(Inventory!$B$10:$B$1000=$B272,IF(Inventory!$C$10:$C$1000=$C272,IF(Inventory!$D$10:$D$1000=$D272,IF(Inventory!$J$10:$J$1000=wicr,IF(Inventory!$P$10:$P$1000=AH$9,Inventory!$AC$10:$AC$1000)))))))</f>
        <v/>
      </c>
      <c r="AI272" s="121" t="str">
        <f t="array" ref="AI272">IF($D272="","",SUM(IF(Inventory!$B$10:$B$1000=$B272,IF(Inventory!$C$10:$C$1000=$C272,IF(Inventory!$D$10:$D$1000=$D272,IF(Inventory!$J$10:$J$1000=frig,IF(Inventory!$P$10:$P$1000=AI$9,Inventory!$AC$10:$AC$1000))))))+SUM(IF(Inventory!$B$10:$B$1000=$B272,IF(Inventory!$C$10:$C$1000=$C272,IF(Inventory!$D$10:$D$1000=$D272,IF(Inventory!$J$10:$J$1000=wicr,IF(Inventory!$P$10:$P$1000=AI$9,Inventory!$AC$10:$AC$1000)))))))</f>
        <v/>
      </c>
      <c r="AJ272" s="121" t="str">
        <f t="array" ref="AJ272">IF($D272="","",SUM(IF(Inventory!$B$10:$B$1000=$B272,IF(Inventory!$C$10:$C$1000=$C272,IF(Inventory!$D$10:$D$1000=$D272,IF(Inventory!$J$10:$J$1000=frig,IF(Inventory!$P$10:$P$1000=AJ$9,Inventory!$AC$10:$AC$1000))))))+SUM(IF(Inventory!$B$10:$B$1000=$B272,IF(Inventory!$C$10:$C$1000=$C272,IF(Inventory!$D$10:$D$1000=$D272,IF(Inventory!$J$10:$J$1000=wicr,IF(Inventory!$P$10:$P$1000=AJ$9,Inventory!$AC$10:$AC$1000)))))))</f>
        <v/>
      </c>
      <c r="AK272" s="121" t="str">
        <f t="array" ref="AK272">IF($D272="","",SUM(IF(Inventory!$B$10:$B$1000=$B272,IF(Inventory!$C$10:$C$1000=$C272,IF(Inventory!$D$10:$D$1000=$D272,IF(Inventory!$J$10:$J$1000=frig,IF(Inventory!$P$10:$P$1000=AK$9,Inventory!$AC$10:$AC$1000))))))+SUM(IF(Inventory!$B$10:$B$1000=$B272,IF(Inventory!$C$10:$C$1000=$C272,IF(Inventory!$D$10:$D$1000=$D272,IF(Inventory!$J$10:$J$1000=wicr,IF(Inventory!$P$10:$P$1000=AK$9,Inventory!$AC$10:$AC$1000)))))))</f>
        <v/>
      </c>
      <c r="AL272" s="123" t="str">
        <f t="shared" si="44"/>
        <v/>
      </c>
      <c r="AM272" s="121" t="str">
        <f t="array" ref="AM272">IF($D272="","",SUM(IF(Inventory!$B$10:$B$1000=$B272,IF(Inventory!$C$10:$C$1000=$C272,IF(Inventory!$D$10:$D$1000=$D272,IF(Inventory!$J$10:$J$1000=freez,Inventory!$AD$10:$AD$1000)))))+SUM(IF(Inventory!$B$10:$B$1000=$B272,IF(Inventory!$C$10:$C$1000=$C272,IF(Inventory!$D$10:$D$1000=$D272,IF(Inventory!$J$10:$J$1000=wifr,Inventory!$AD$10:$AD$1000))))))</f>
        <v/>
      </c>
      <c r="AN272" s="121" t="str">
        <f t="array" ref="AN272">IF($D272="","",SUM(IF(Inventory!$B$10:$B$1000=$B272,IF(Inventory!$C$10:$C$1000=$C272,IF(Inventory!$D$10:$D$1000=$D272,IF(Inventory!$J$10:$J$1000=freez,IF(Inventory!$P$10:$P$1000=AN$9,Inventory!$AD$10:$AD$1000))))))+SUM(IF(Inventory!$B$10:$B$1000=$B272,IF(Inventory!$C$10:$C$1000=$C272,IF(Inventory!$D$10:$D$1000=$D272,IF(Inventory!$J$10:$J$1000=wifr,IF(Inventory!$P$10:$P$1000=AN$9,Inventory!$AD$10:$AD$1000)))))))</f>
        <v/>
      </c>
      <c r="AO272" s="121" t="str">
        <f t="array" ref="AO272">IF($D272="","",SUM(IF(Inventory!$B$10:$B$1000=$B272,IF(Inventory!$C$10:$C$1000=$C272,IF(Inventory!$D$10:$D$1000=$D272,IF(Inventory!$J$10:$J$1000=freez,IF(Inventory!$P$10:$P$1000=AO$9,Inventory!$AD$10:$AD$1000))))))+SUM(IF(Inventory!$B$10:$B$1000=$B272,IF(Inventory!$C$10:$C$1000=$C272,IF(Inventory!$D$10:$D$1000=$D272,IF(Inventory!$J$10:$J$1000=wifr,IF(Inventory!$P$10:$P$1000=AO$9,Inventory!$AD$10:$AD$1000)))))))</f>
        <v/>
      </c>
      <c r="AP272" s="121" t="str">
        <f t="array" ref="AP272">IF($D272="","",SUM(IF(Inventory!$B$10:$B$1000=$B272,IF(Inventory!$C$10:$C$1000=$C272,IF(Inventory!$D$10:$D$1000=$D272,IF(Inventory!$J$10:$J$1000=freez,IF(Inventory!$P$10:$P$1000=AP$9,Inventory!$AD$10:$AD$1000))))))+SUM(IF(Inventory!$B$10:$B$1000=$B272,IF(Inventory!$C$10:$C$1000=$C272,IF(Inventory!$D$10:$D$1000=$D272,IF(Inventory!$J$10:$J$1000=wifr,IF(Inventory!$P$10:$P$1000=AP$9,Inventory!$AD$10:$AD$1000)))))))</f>
        <v/>
      </c>
      <c r="AQ272" s="121" t="str">
        <f t="array" ref="AQ272">IF($D272="","",SUM(IF(Inventory!$B$10:$B$1000=$B272,IF(Inventory!$C$10:$C$1000=$C272,IF(Inventory!$D$10:$D$1000=$D272,IF(Inventory!$J$10:$J$1000=freez,IF(Inventory!$P$10:$P$1000=AQ$9,Inventory!$AD$10:$AD$1000))))))+SUM(IF(Inventory!$B$10:$B$1000=$B272,IF(Inventory!$C$10:$C$1000=$C272,IF(Inventory!$D$10:$D$1000=$D272,IF(Inventory!$J$10:$J$1000=wifr,IF(Inventory!$P$10:$P$1000=AQ$9,Inventory!$AD$10:$AD$1000)))))))</f>
        <v/>
      </c>
      <c r="AR272" s="121" t="str">
        <f t="array" ref="AR272">IF($D272="","",SUM(IF(Inventory!$B$10:$B$1000=$B272,IF(Inventory!$C$10:$C$1000=$C272,IF(Inventory!$D$10:$D$1000=$D272,IF(Inventory!$J$10:$J$1000=freez,IF(Inventory!$P$10:$P$1000=AR$9,Inventory!$AD$10:$AD$1000))))))+SUM(IF(Inventory!$B$10:$B$1000=$B272,IF(Inventory!$C$10:$C$1000=$C272,IF(Inventory!$D$10:$D$1000=$D272,IF(Inventory!$J$10:$J$1000=wifr,IF(Inventory!$P$10:$P$1000=AR$9,Inventory!$AD$10:$AD$1000)))))))</f>
        <v/>
      </c>
      <c r="AS272" s="124" t="str">
        <f t="shared" si="45"/>
        <v/>
      </c>
      <c r="AU272" s="352"/>
      <c r="AV272" s="352"/>
      <c r="AX272" s="125">
        <f>IF($C272="",0,Prog!$H270*AX$6*($AU272+$AV272)/12000)</f>
        <v>0</v>
      </c>
      <c r="AY272" s="125">
        <f>IF($C272="",0,Prog!$H270*AY$6*($AU272+$AV272)/12000)</f>
        <v>0</v>
      </c>
      <c r="AZ272" s="121"/>
    </row>
    <row r="273" spans="1:52" ht="16.5" x14ac:dyDescent="0.3">
      <c r="A273" s="279" t="str">
        <f>IF(Prog!B271="","",Prog!B271)</f>
        <v/>
      </c>
      <c r="B273" s="279" t="str">
        <f>IF(Prog!C271="","",Prog!C271)</f>
        <v/>
      </c>
      <c r="C273" s="279" t="str">
        <f>IF(Prog!D271="","",Prog!D271)</f>
        <v/>
      </c>
      <c r="D273" s="120"/>
      <c r="E273" s="121" t="str">
        <f t="array" ref="E273">IF($D273="","",COUNT(IF(Inventory!$B$10:$B$1000=$B273,IF(Inventory!$C$10:$C$1000=$C273,IF(Inventory!$D$10:$D$1000=$D273,IF(Inventory!$P$10:$P$1000=E$9,1))))))</f>
        <v/>
      </c>
      <c r="F273" s="121" t="str">
        <f t="array" ref="F273">IF($D273="","",COUNT(IF(Inventory!$B$10:$B$1000=$B273,IF(Inventory!$C$10:$C$1000=$C273,IF(Inventory!$D$10:$D$1000=$D273,IF(Inventory!$P$10:$P$1000=F$9,1))))))</f>
        <v/>
      </c>
      <c r="G273" s="121" t="str">
        <f t="array" ref="G273">IF($D273="","",COUNT(IF(Inventory!$B$10:$B$1000=$B273,IF(Inventory!$C$10:$C$1000=$C273,IF(Inventory!$D$10:$D$1000=$D273,IF(Inventory!$P$10:$P$1000=G$9,1))))))</f>
        <v/>
      </c>
      <c r="H273" s="121" t="str">
        <f t="array" ref="H273">IF($D273="","",COUNT(IF(Inventory!$B$10:$B$1000=$B273,IF(Inventory!$C$10:$C$1000=$C273,IF(Inventory!$D$10:$D$1000=$D273,IF(Inventory!$P$10:$P$1000=H$9,1))))))</f>
        <v/>
      </c>
      <c r="I273" s="121" t="str">
        <f t="array" ref="I273">IF($D273="","",COUNT(IF(Inventory!$B$10:$B$1000=$B273,IF(Inventory!$C$10:$C$1000=$C273,IF(Inventory!$D$10:$D$1000=$D273,IF(Inventory!$P$10:$P$1000=I$9,1))))))</f>
        <v/>
      </c>
      <c r="J273" s="121">
        <f t="shared" si="40"/>
        <v>0</v>
      </c>
      <c r="K273" s="121" t="str">
        <f t="array" ref="K273">IF($D273="","",COUNT(IF(Inventory!$B$10:$B$1000=$B273,IF(Inventory!$C$10:$C$1000=$C273,IF(Inventory!$D$10:$D$1000=$D273,IF(Inventory!$J$10:$J$1000=wicr,1)))))+COUNT(IF(Inventory!$B$10:$B$1000=$B273,IF(Inventory!$C$10:$C$1000=$C273,IF(Inventory!$D$10:$D$1000=$D273,IF(Inventory!$J$10:$J$1000=wifr,1))))))</f>
        <v/>
      </c>
      <c r="L273" s="121" t="str">
        <f t="array" ref="L273">IF($D273="","",COUNT(IF(Inventory!$B$10:$B$1000=$B273,IF(Inventory!$C$10:$C$1000=$C273,IF(Inventory!$D$10:$D$1000=$D273,IF(Inventory!$J$10:$J$1000=wicr,IF(Inventory!$P$10:$P$1000=L$9,1))))))+COUNT(IF(Inventory!$B$10:$B$1000=$B273,IF(Inventory!$C$10:$C$1000=$C273,IF(Inventory!$D$10:$D$1000=$D273,IF(Inventory!$J$10:$J$1000=wifr,IF(Inventory!$P$10:$P$1000=L$9,1)))))))</f>
        <v/>
      </c>
      <c r="M273" s="121" t="str">
        <f t="array" ref="M273">IF($D273="","",COUNT(IF(Inventory!$B$10:$B$1000=$B273,IF(Inventory!$C$10:$C$1000=$C273,IF(Inventory!$D$10:$D$1000=$D273,IF(Inventory!$J$10:$J$1000=wicr,IF(Inventory!$P$10:$P$1000=M$9,1))))))+COUNT(IF(Inventory!$B$10:$B$1000=$B273,IF(Inventory!$C$10:$C$1000=$C273,IF(Inventory!$D$10:$D$1000=$D273,IF(Inventory!$J$10:$J$1000=wifr,IF(Inventory!$P$10:$P$1000=M$9,1)))))))</f>
        <v/>
      </c>
      <c r="N273" s="121" t="str">
        <f t="array" ref="N273">IF($D273="","",COUNT(IF(Inventory!$B$10:$B$1000=$B273,IF(Inventory!$C$10:$C$1000=$C273,IF(Inventory!$D$10:$D$1000=$D273,IF(Inventory!$J$10:$J$1000=wicr,IF(Inventory!$P$10:$P$1000=N$9,1))))))+COUNT(IF(Inventory!$B$10:$B$1000=$B273,IF(Inventory!$C$10:$C$1000=$C273,IF(Inventory!$D$10:$D$1000=$D273,IF(Inventory!$J$10:$J$1000=wifr,IF(Inventory!$P$10:$P$1000=N$9,1)))))))</f>
        <v/>
      </c>
      <c r="O273" s="121" t="str">
        <f t="array" ref="O273">IF($D273="","",COUNT(IF(Inventory!$B$10:$B$1000=$B273,IF(Inventory!$C$10:$C$1000=$C273,IF(Inventory!$D$10:$D$1000=$D273,IF(Inventory!$J$10:$J$1000=wicr,IF(Inventory!$P$10:$P$1000=O$9,1))))))+COUNT(IF(Inventory!$B$10:$B$1000=$B273,IF(Inventory!$C$10:$C$1000=$C273,IF(Inventory!$D$10:$D$1000=$D273,IF(Inventory!$J$10:$J$1000=wifr,IF(Inventory!$P$10:$P$1000=O$9,1)))))))</f>
        <v/>
      </c>
      <c r="P273" s="121" t="str">
        <f t="array" ref="P273">IF($D273="","",COUNT(IF(Inventory!$B$10:$B$1000=$B273,IF(Inventory!$C$10:$C$1000=$C273,IF(Inventory!$D$10:$D$1000=$D273,IF(Inventory!$J$10:$J$1000=wicr,IF(Inventory!$P$10:$P$1000=P$9,1))))))+COUNT(IF(Inventory!$B$10:$B$1000=$B273,IF(Inventory!$C$10:$C$1000=$C273,IF(Inventory!$D$10:$D$1000=$D273,IF(Inventory!$J$10:$J$1000=wifr,IF(Inventory!$P$10:$P$1000=P$9,1)))))))</f>
        <v/>
      </c>
      <c r="Q273" s="122" t="str">
        <f t="shared" si="41"/>
        <v/>
      </c>
      <c r="R273" s="121" t="str">
        <f t="array" ref="R273">IF($D273="","",COUNT(IF(Inventory!$B$10:$B$1000=$B273,IF(Inventory!$C$10:$C$1000=$C273,IF(Inventory!$D$10:$D$1000=$D273,IF(Inventory!$J$10:$J$1000=frig,1))))))</f>
        <v/>
      </c>
      <c r="S273" s="121" t="str">
        <f t="array" ref="S273">IF($D273="","",COUNT(IF(Inventory!$B$10:$B$1000=$B273,IF(Inventory!$C$10:$C$1000=$C273,IF(Inventory!$D$10:$D$1000=$D273,IF(Inventory!$J$10:$J$1000=frig,IF(Inventory!$P$10:$P$1000=S$9,1)))))))</f>
        <v/>
      </c>
      <c r="T273" s="121" t="str">
        <f t="array" ref="T273">IF($D273="","",COUNT(IF(Inventory!$B$10:$B$1000=$B273,IF(Inventory!$C$10:$C$1000=$C273,IF(Inventory!$D$10:$D$1000=$D273,IF(Inventory!$J$10:$J$1000=frig,IF(Inventory!$P$10:$P$1000=T$9,1)))))))</f>
        <v/>
      </c>
      <c r="U273" s="121" t="str">
        <f t="array" ref="U273">IF($D273="","",COUNT(IF(Inventory!$B$10:$B$1000=$B273,IF(Inventory!$C$10:$C$1000=$C273,IF(Inventory!$D$10:$D$1000=$D273,IF(Inventory!$J$10:$J$1000=frig,IF(Inventory!$P$10:$P$1000=U$9,1)))))))</f>
        <v/>
      </c>
      <c r="V273" s="121" t="str">
        <f t="array" ref="V273">IF($D273="","",COUNT(IF(Inventory!$B$10:$B$1000=$B273,IF(Inventory!$C$10:$C$1000=$C273,IF(Inventory!$D$10:$D$1000=$D273,IF(Inventory!$J$10:$J$1000=frig,IF(Inventory!$P$10:$P$1000=V$9,1)))))))</f>
        <v/>
      </c>
      <c r="W273" s="121" t="str">
        <f t="array" ref="W273">IF($D273="","",COUNT(IF(Inventory!$B$10:$B$1000=$B273,IF(Inventory!$C$10:$C$1000=$C273,IF(Inventory!$D$10:$D$1000=$D273,IF(Inventory!$J$10:$J$1000=frig,IF(Inventory!$P$10:$P$1000=W$9,1)))))))</f>
        <v/>
      </c>
      <c r="X273" s="122" t="str">
        <f t="shared" si="42"/>
        <v/>
      </c>
      <c r="Y273" s="121" t="str">
        <f t="array" ref="Y273">IF($D273="","",COUNT(IF(Inventory!$B$10:$B$1000=$B273,IF(Inventory!$C$10:$C$1000=$C273,IF(Inventory!$D$10:$D$1000=$D273,IF(Inventory!$J$10:$J$1000=freez,1))))))</f>
        <v/>
      </c>
      <c r="Z273" s="121" t="str">
        <f t="array" ref="Z273">IF($D273="","",COUNT(IF(Inventory!$B$10:$B$1000=$B273,IF(Inventory!$C$10:$C$1000=$C273,IF(Inventory!$D$10:$D$1000=$D273,IF(Inventory!$J$10:$J$1000=freez,IF(Inventory!$P$10:$P$1000=Z$9,1)))))))</f>
        <v/>
      </c>
      <c r="AA273" s="121" t="str">
        <f t="array" ref="AA273">IF($D273="","",COUNT(IF(Inventory!$B$10:$B$1000=$B273,IF(Inventory!$C$10:$C$1000=$C273,IF(Inventory!$D$10:$D$1000=$D273,IF(Inventory!$J$10:$J$1000=freez,IF(Inventory!$P$10:$P$1000=AA$9,1)))))))</f>
        <v/>
      </c>
      <c r="AB273" s="121" t="str">
        <f t="array" ref="AB273">IF($D273="","",COUNT(IF(Inventory!$B$10:$B$1000=$B273,IF(Inventory!$C$10:$C$1000=$C273,IF(Inventory!$D$10:$D$1000=$D273,IF(Inventory!$J$10:$J$1000=freez,IF(Inventory!$P$10:$P$1000=AB$9,1)))))))</f>
        <v/>
      </c>
      <c r="AC273" s="121" t="str">
        <f t="array" ref="AC273">IF($D273="","",COUNT(IF(Inventory!$B$10:$B$1000=$B273,IF(Inventory!$C$10:$C$1000=$C273,IF(Inventory!$D$10:$D$1000=$D273,IF(Inventory!$J$10:$J$1000=freez,IF(Inventory!$P$10:$P$1000=AC$9,1)))))))</f>
        <v/>
      </c>
      <c r="AD273" s="121" t="str">
        <f t="array" ref="AD273">IF($D273="","",COUNT(IF(Inventory!$B$10:$B$1000=$B273,IF(Inventory!$C$10:$C$1000=$C273,IF(Inventory!$D$10:$D$1000=$D273,IF(Inventory!$J$10:$J$1000=freez,IF(Inventory!$P$10:$P$1000=AD$9,1)))))))</f>
        <v/>
      </c>
      <c r="AE273" s="122" t="str">
        <f t="shared" si="43"/>
        <v/>
      </c>
      <c r="AF273" s="121" t="str">
        <f t="array" ref="AF273">IF($D273="","",SUM(IF(Inventory!$B$10:$B$1000=$B273,IF(Inventory!$C$10:$C$1000=$C273,IF(Inventory!$D$10:$D$1000=$D273,IF(Inventory!$J$10:$J$1000=frig,Inventory!$AC$10:$AC$1000)))))+SUM(IF(Inventory!$B$10:$B$1000=$B273,IF(Inventory!$C$10:$C$1000=$C273,IF(Inventory!$D$10:$D$1000=$D273,IF(Inventory!$J$10:$J$1000=wicr,Inventory!$AC$10:$AC$1000))))))</f>
        <v/>
      </c>
      <c r="AG273" s="121" t="str">
        <f t="array" ref="AG273">IF($D273="","",SUM(IF(Inventory!$B$10:$B$1000=$B273,IF(Inventory!$C$10:$C$1000=$C273,IF(Inventory!$D$10:$D$1000=$D273,IF(Inventory!$J$10:$J$1000=frig,IF(Inventory!$P$10:$P$1000=AG$9,Inventory!$AC$10:$AC$1000))))))+SUM(IF(Inventory!$B$10:$B$1000=$B273,IF(Inventory!$C$10:$C$1000=$C273,IF(Inventory!$D$10:$D$1000=$D273,IF(Inventory!$J$10:$J$1000=wicr,IF(Inventory!$P$10:$P$1000=AG$9,Inventory!$AC$10:$AC$1000)))))))</f>
        <v/>
      </c>
      <c r="AH273" s="121" t="str">
        <f t="array" ref="AH273">IF($D273="","",SUM(IF(Inventory!$B$10:$B$1000=$B273,IF(Inventory!$C$10:$C$1000=$C273,IF(Inventory!$D$10:$D$1000=$D273,IF(Inventory!$J$10:$J$1000=frig,IF(Inventory!$P$10:$P$1000=AH$9,Inventory!$AC$10:$AC$1000))))))+SUM(IF(Inventory!$B$10:$B$1000=$B273,IF(Inventory!$C$10:$C$1000=$C273,IF(Inventory!$D$10:$D$1000=$D273,IF(Inventory!$J$10:$J$1000=wicr,IF(Inventory!$P$10:$P$1000=AH$9,Inventory!$AC$10:$AC$1000)))))))</f>
        <v/>
      </c>
      <c r="AI273" s="121" t="str">
        <f t="array" ref="AI273">IF($D273="","",SUM(IF(Inventory!$B$10:$B$1000=$B273,IF(Inventory!$C$10:$C$1000=$C273,IF(Inventory!$D$10:$D$1000=$D273,IF(Inventory!$J$10:$J$1000=frig,IF(Inventory!$P$10:$P$1000=AI$9,Inventory!$AC$10:$AC$1000))))))+SUM(IF(Inventory!$B$10:$B$1000=$B273,IF(Inventory!$C$10:$C$1000=$C273,IF(Inventory!$D$10:$D$1000=$D273,IF(Inventory!$J$10:$J$1000=wicr,IF(Inventory!$P$10:$P$1000=AI$9,Inventory!$AC$10:$AC$1000)))))))</f>
        <v/>
      </c>
      <c r="AJ273" s="121" t="str">
        <f t="array" ref="AJ273">IF($D273="","",SUM(IF(Inventory!$B$10:$B$1000=$B273,IF(Inventory!$C$10:$C$1000=$C273,IF(Inventory!$D$10:$D$1000=$D273,IF(Inventory!$J$10:$J$1000=frig,IF(Inventory!$P$10:$P$1000=AJ$9,Inventory!$AC$10:$AC$1000))))))+SUM(IF(Inventory!$B$10:$B$1000=$B273,IF(Inventory!$C$10:$C$1000=$C273,IF(Inventory!$D$10:$D$1000=$D273,IF(Inventory!$J$10:$J$1000=wicr,IF(Inventory!$P$10:$P$1000=AJ$9,Inventory!$AC$10:$AC$1000)))))))</f>
        <v/>
      </c>
      <c r="AK273" s="121" t="str">
        <f t="array" ref="AK273">IF($D273="","",SUM(IF(Inventory!$B$10:$B$1000=$B273,IF(Inventory!$C$10:$C$1000=$C273,IF(Inventory!$D$10:$D$1000=$D273,IF(Inventory!$J$10:$J$1000=frig,IF(Inventory!$P$10:$P$1000=AK$9,Inventory!$AC$10:$AC$1000))))))+SUM(IF(Inventory!$B$10:$B$1000=$B273,IF(Inventory!$C$10:$C$1000=$C273,IF(Inventory!$D$10:$D$1000=$D273,IF(Inventory!$J$10:$J$1000=wicr,IF(Inventory!$P$10:$P$1000=AK$9,Inventory!$AC$10:$AC$1000)))))))</f>
        <v/>
      </c>
      <c r="AL273" s="123" t="str">
        <f t="shared" si="44"/>
        <v/>
      </c>
      <c r="AM273" s="121" t="str">
        <f t="array" ref="AM273">IF($D273="","",SUM(IF(Inventory!$B$10:$B$1000=$B273,IF(Inventory!$C$10:$C$1000=$C273,IF(Inventory!$D$10:$D$1000=$D273,IF(Inventory!$J$10:$J$1000=freez,Inventory!$AD$10:$AD$1000)))))+SUM(IF(Inventory!$B$10:$B$1000=$B273,IF(Inventory!$C$10:$C$1000=$C273,IF(Inventory!$D$10:$D$1000=$D273,IF(Inventory!$J$10:$J$1000=wifr,Inventory!$AD$10:$AD$1000))))))</f>
        <v/>
      </c>
      <c r="AN273" s="121" t="str">
        <f t="array" ref="AN273">IF($D273="","",SUM(IF(Inventory!$B$10:$B$1000=$B273,IF(Inventory!$C$10:$C$1000=$C273,IF(Inventory!$D$10:$D$1000=$D273,IF(Inventory!$J$10:$J$1000=freez,IF(Inventory!$P$10:$P$1000=AN$9,Inventory!$AD$10:$AD$1000))))))+SUM(IF(Inventory!$B$10:$B$1000=$B273,IF(Inventory!$C$10:$C$1000=$C273,IF(Inventory!$D$10:$D$1000=$D273,IF(Inventory!$J$10:$J$1000=wifr,IF(Inventory!$P$10:$P$1000=AN$9,Inventory!$AD$10:$AD$1000)))))))</f>
        <v/>
      </c>
      <c r="AO273" s="121" t="str">
        <f t="array" ref="AO273">IF($D273="","",SUM(IF(Inventory!$B$10:$B$1000=$B273,IF(Inventory!$C$10:$C$1000=$C273,IF(Inventory!$D$10:$D$1000=$D273,IF(Inventory!$J$10:$J$1000=freez,IF(Inventory!$P$10:$P$1000=AO$9,Inventory!$AD$10:$AD$1000))))))+SUM(IF(Inventory!$B$10:$B$1000=$B273,IF(Inventory!$C$10:$C$1000=$C273,IF(Inventory!$D$10:$D$1000=$D273,IF(Inventory!$J$10:$J$1000=wifr,IF(Inventory!$P$10:$P$1000=AO$9,Inventory!$AD$10:$AD$1000)))))))</f>
        <v/>
      </c>
      <c r="AP273" s="121" t="str">
        <f t="array" ref="AP273">IF($D273="","",SUM(IF(Inventory!$B$10:$B$1000=$B273,IF(Inventory!$C$10:$C$1000=$C273,IF(Inventory!$D$10:$D$1000=$D273,IF(Inventory!$J$10:$J$1000=freez,IF(Inventory!$P$10:$P$1000=AP$9,Inventory!$AD$10:$AD$1000))))))+SUM(IF(Inventory!$B$10:$B$1000=$B273,IF(Inventory!$C$10:$C$1000=$C273,IF(Inventory!$D$10:$D$1000=$D273,IF(Inventory!$J$10:$J$1000=wifr,IF(Inventory!$P$10:$P$1000=AP$9,Inventory!$AD$10:$AD$1000)))))))</f>
        <v/>
      </c>
      <c r="AQ273" s="121" t="str">
        <f t="array" ref="AQ273">IF($D273="","",SUM(IF(Inventory!$B$10:$B$1000=$B273,IF(Inventory!$C$10:$C$1000=$C273,IF(Inventory!$D$10:$D$1000=$D273,IF(Inventory!$J$10:$J$1000=freez,IF(Inventory!$P$10:$P$1000=AQ$9,Inventory!$AD$10:$AD$1000))))))+SUM(IF(Inventory!$B$10:$B$1000=$B273,IF(Inventory!$C$10:$C$1000=$C273,IF(Inventory!$D$10:$D$1000=$D273,IF(Inventory!$J$10:$J$1000=wifr,IF(Inventory!$P$10:$P$1000=AQ$9,Inventory!$AD$10:$AD$1000)))))))</f>
        <v/>
      </c>
      <c r="AR273" s="121" t="str">
        <f t="array" ref="AR273">IF($D273="","",SUM(IF(Inventory!$B$10:$B$1000=$B273,IF(Inventory!$C$10:$C$1000=$C273,IF(Inventory!$D$10:$D$1000=$D273,IF(Inventory!$J$10:$J$1000=freez,IF(Inventory!$P$10:$P$1000=AR$9,Inventory!$AD$10:$AD$1000))))))+SUM(IF(Inventory!$B$10:$B$1000=$B273,IF(Inventory!$C$10:$C$1000=$C273,IF(Inventory!$D$10:$D$1000=$D273,IF(Inventory!$J$10:$J$1000=wifr,IF(Inventory!$P$10:$P$1000=AR$9,Inventory!$AD$10:$AD$1000)))))))</f>
        <v/>
      </c>
      <c r="AS273" s="124" t="str">
        <f t="shared" si="45"/>
        <v/>
      </c>
      <c r="AU273" s="352"/>
      <c r="AV273" s="352"/>
      <c r="AX273" s="125">
        <f>IF($C273="",0,Prog!$H271*AX$6*($AU273+$AV273)/12000)</f>
        <v>0</v>
      </c>
      <c r="AY273" s="125">
        <f>IF($C273="",0,Prog!$H271*AY$6*($AU273+$AV273)/12000)</f>
        <v>0</v>
      </c>
      <c r="AZ273" s="121"/>
    </row>
    <row r="274" spans="1:52" ht="16.5" x14ac:dyDescent="0.3">
      <c r="A274" s="279" t="str">
        <f>IF(Prog!B272="","",Prog!B272)</f>
        <v/>
      </c>
      <c r="B274" s="279" t="str">
        <f>IF(Prog!C272="","",Prog!C272)</f>
        <v/>
      </c>
      <c r="C274" s="279" t="str">
        <f>IF(Prog!D272="","",Prog!D272)</f>
        <v/>
      </c>
      <c r="D274" s="120"/>
      <c r="E274" s="121" t="str">
        <f t="array" ref="E274">IF($D274="","",COUNT(IF(Inventory!$B$10:$B$1000=$B274,IF(Inventory!$C$10:$C$1000=$C274,IF(Inventory!$D$10:$D$1000=$D274,IF(Inventory!$P$10:$P$1000=E$9,1))))))</f>
        <v/>
      </c>
      <c r="F274" s="121" t="str">
        <f t="array" ref="F274">IF($D274="","",COUNT(IF(Inventory!$B$10:$B$1000=$B274,IF(Inventory!$C$10:$C$1000=$C274,IF(Inventory!$D$10:$D$1000=$D274,IF(Inventory!$P$10:$P$1000=F$9,1))))))</f>
        <v/>
      </c>
      <c r="G274" s="121" t="str">
        <f t="array" ref="G274">IF($D274="","",COUNT(IF(Inventory!$B$10:$B$1000=$B274,IF(Inventory!$C$10:$C$1000=$C274,IF(Inventory!$D$10:$D$1000=$D274,IF(Inventory!$P$10:$P$1000=G$9,1))))))</f>
        <v/>
      </c>
      <c r="H274" s="121" t="str">
        <f t="array" ref="H274">IF($D274="","",COUNT(IF(Inventory!$B$10:$B$1000=$B274,IF(Inventory!$C$10:$C$1000=$C274,IF(Inventory!$D$10:$D$1000=$D274,IF(Inventory!$P$10:$P$1000=H$9,1))))))</f>
        <v/>
      </c>
      <c r="I274" s="121" t="str">
        <f t="array" ref="I274">IF($D274="","",COUNT(IF(Inventory!$B$10:$B$1000=$B274,IF(Inventory!$C$10:$C$1000=$C274,IF(Inventory!$D$10:$D$1000=$D274,IF(Inventory!$P$10:$P$1000=I$9,1))))))</f>
        <v/>
      </c>
      <c r="J274" s="121">
        <f t="shared" si="40"/>
        <v>0</v>
      </c>
      <c r="K274" s="121" t="str">
        <f t="array" ref="K274">IF($D274="","",COUNT(IF(Inventory!$B$10:$B$1000=$B274,IF(Inventory!$C$10:$C$1000=$C274,IF(Inventory!$D$10:$D$1000=$D274,IF(Inventory!$J$10:$J$1000=wicr,1)))))+COUNT(IF(Inventory!$B$10:$B$1000=$B274,IF(Inventory!$C$10:$C$1000=$C274,IF(Inventory!$D$10:$D$1000=$D274,IF(Inventory!$J$10:$J$1000=wifr,1))))))</f>
        <v/>
      </c>
      <c r="L274" s="121" t="str">
        <f t="array" ref="L274">IF($D274="","",COUNT(IF(Inventory!$B$10:$B$1000=$B274,IF(Inventory!$C$10:$C$1000=$C274,IF(Inventory!$D$10:$D$1000=$D274,IF(Inventory!$J$10:$J$1000=wicr,IF(Inventory!$P$10:$P$1000=L$9,1))))))+COUNT(IF(Inventory!$B$10:$B$1000=$B274,IF(Inventory!$C$10:$C$1000=$C274,IF(Inventory!$D$10:$D$1000=$D274,IF(Inventory!$J$10:$J$1000=wifr,IF(Inventory!$P$10:$P$1000=L$9,1)))))))</f>
        <v/>
      </c>
      <c r="M274" s="121" t="str">
        <f t="array" ref="M274">IF($D274="","",COUNT(IF(Inventory!$B$10:$B$1000=$B274,IF(Inventory!$C$10:$C$1000=$C274,IF(Inventory!$D$10:$D$1000=$D274,IF(Inventory!$J$10:$J$1000=wicr,IF(Inventory!$P$10:$P$1000=M$9,1))))))+COUNT(IF(Inventory!$B$10:$B$1000=$B274,IF(Inventory!$C$10:$C$1000=$C274,IF(Inventory!$D$10:$D$1000=$D274,IF(Inventory!$J$10:$J$1000=wifr,IF(Inventory!$P$10:$P$1000=M$9,1)))))))</f>
        <v/>
      </c>
      <c r="N274" s="121" t="str">
        <f t="array" ref="N274">IF($D274="","",COUNT(IF(Inventory!$B$10:$B$1000=$B274,IF(Inventory!$C$10:$C$1000=$C274,IF(Inventory!$D$10:$D$1000=$D274,IF(Inventory!$J$10:$J$1000=wicr,IF(Inventory!$P$10:$P$1000=N$9,1))))))+COUNT(IF(Inventory!$B$10:$B$1000=$B274,IF(Inventory!$C$10:$C$1000=$C274,IF(Inventory!$D$10:$D$1000=$D274,IF(Inventory!$J$10:$J$1000=wifr,IF(Inventory!$P$10:$P$1000=N$9,1)))))))</f>
        <v/>
      </c>
      <c r="O274" s="121" t="str">
        <f t="array" ref="O274">IF($D274="","",COUNT(IF(Inventory!$B$10:$B$1000=$B274,IF(Inventory!$C$10:$C$1000=$C274,IF(Inventory!$D$10:$D$1000=$D274,IF(Inventory!$J$10:$J$1000=wicr,IF(Inventory!$P$10:$P$1000=O$9,1))))))+COUNT(IF(Inventory!$B$10:$B$1000=$B274,IF(Inventory!$C$10:$C$1000=$C274,IF(Inventory!$D$10:$D$1000=$D274,IF(Inventory!$J$10:$J$1000=wifr,IF(Inventory!$P$10:$P$1000=O$9,1)))))))</f>
        <v/>
      </c>
      <c r="P274" s="121" t="str">
        <f t="array" ref="P274">IF($D274="","",COUNT(IF(Inventory!$B$10:$B$1000=$B274,IF(Inventory!$C$10:$C$1000=$C274,IF(Inventory!$D$10:$D$1000=$D274,IF(Inventory!$J$10:$J$1000=wicr,IF(Inventory!$P$10:$P$1000=P$9,1))))))+COUNT(IF(Inventory!$B$10:$B$1000=$B274,IF(Inventory!$C$10:$C$1000=$C274,IF(Inventory!$D$10:$D$1000=$D274,IF(Inventory!$J$10:$J$1000=wifr,IF(Inventory!$P$10:$P$1000=P$9,1)))))))</f>
        <v/>
      </c>
      <c r="Q274" s="122" t="str">
        <f t="shared" si="41"/>
        <v/>
      </c>
      <c r="R274" s="121" t="str">
        <f t="array" ref="R274">IF($D274="","",COUNT(IF(Inventory!$B$10:$B$1000=$B274,IF(Inventory!$C$10:$C$1000=$C274,IF(Inventory!$D$10:$D$1000=$D274,IF(Inventory!$J$10:$J$1000=frig,1))))))</f>
        <v/>
      </c>
      <c r="S274" s="121" t="str">
        <f t="array" ref="S274">IF($D274="","",COUNT(IF(Inventory!$B$10:$B$1000=$B274,IF(Inventory!$C$10:$C$1000=$C274,IF(Inventory!$D$10:$D$1000=$D274,IF(Inventory!$J$10:$J$1000=frig,IF(Inventory!$P$10:$P$1000=S$9,1)))))))</f>
        <v/>
      </c>
      <c r="T274" s="121" t="str">
        <f t="array" ref="T274">IF($D274="","",COUNT(IF(Inventory!$B$10:$B$1000=$B274,IF(Inventory!$C$10:$C$1000=$C274,IF(Inventory!$D$10:$D$1000=$D274,IF(Inventory!$J$10:$J$1000=frig,IF(Inventory!$P$10:$P$1000=T$9,1)))))))</f>
        <v/>
      </c>
      <c r="U274" s="121" t="str">
        <f t="array" ref="U274">IF($D274="","",COUNT(IF(Inventory!$B$10:$B$1000=$B274,IF(Inventory!$C$10:$C$1000=$C274,IF(Inventory!$D$10:$D$1000=$D274,IF(Inventory!$J$10:$J$1000=frig,IF(Inventory!$P$10:$P$1000=U$9,1)))))))</f>
        <v/>
      </c>
      <c r="V274" s="121" t="str">
        <f t="array" ref="V274">IF($D274="","",COUNT(IF(Inventory!$B$10:$B$1000=$B274,IF(Inventory!$C$10:$C$1000=$C274,IF(Inventory!$D$10:$D$1000=$D274,IF(Inventory!$J$10:$J$1000=frig,IF(Inventory!$P$10:$P$1000=V$9,1)))))))</f>
        <v/>
      </c>
      <c r="W274" s="121" t="str">
        <f t="array" ref="W274">IF($D274="","",COUNT(IF(Inventory!$B$10:$B$1000=$B274,IF(Inventory!$C$10:$C$1000=$C274,IF(Inventory!$D$10:$D$1000=$D274,IF(Inventory!$J$10:$J$1000=frig,IF(Inventory!$P$10:$P$1000=W$9,1)))))))</f>
        <v/>
      </c>
      <c r="X274" s="122" t="str">
        <f t="shared" si="42"/>
        <v/>
      </c>
      <c r="Y274" s="121" t="str">
        <f t="array" ref="Y274">IF($D274="","",COUNT(IF(Inventory!$B$10:$B$1000=$B274,IF(Inventory!$C$10:$C$1000=$C274,IF(Inventory!$D$10:$D$1000=$D274,IF(Inventory!$J$10:$J$1000=freez,1))))))</f>
        <v/>
      </c>
      <c r="Z274" s="121" t="str">
        <f t="array" ref="Z274">IF($D274="","",COUNT(IF(Inventory!$B$10:$B$1000=$B274,IF(Inventory!$C$10:$C$1000=$C274,IF(Inventory!$D$10:$D$1000=$D274,IF(Inventory!$J$10:$J$1000=freez,IF(Inventory!$P$10:$P$1000=Z$9,1)))))))</f>
        <v/>
      </c>
      <c r="AA274" s="121" t="str">
        <f t="array" ref="AA274">IF($D274="","",COUNT(IF(Inventory!$B$10:$B$1000=$B274,IF(Inventory!$C$10:$C$1000=$C274,IF(Inventory!$D$10:$D$1000=$D274,IF(Inventory!$J$10:$J$1000=freez,IF(Inventory!$P$10:$P$1000=AA$9,1)))))))</f>
        <v/>
      </c>
      <c r="AB274" s="121" t="str">
        <f t="array" ref="AB274">IF($D274="","",COUNT(IF(Inventory!$B$10:$B$1000=$B274,IF(Inventory!$C$10:$C$1000=$C274,IF(Inventory!$D$10:$D$1000=$D274,IF(Inventory!$J$10:$J$1000=freez,IF(Inventory!$P$10:$P$1000=AB$9,1)))))))</f>
        <v/>
      </c>
      <c r="AC274" s="121" t="str">
        <f t="array" ref="AC274">IF($D274="","",COUNT(IF(Inventory!$B$10:$B$1000=$B274,IF(Inventory!$C$10:$C$1000=$C274,IF(Inventory!$D$10:$D$1000=$D274,IF(Inventory!$J$10:$J$1000=freez,IF(Inventory!$P$10:$P$1000=AC$9,1)))))))</f>
        <v/>
      </c>
      <c r="AD274" s="121" t="str">
        <f t="array" ref="AD274">IF($D274="","",COUNT(IF(Inventory!$B$10:$B$1000=$B274,IF(Inventory!$C$10:$C$1000=$C274,IF(Inventory!$D$10:$D$1000=$D274,IF(Inventory!$J$10:$J$1000=freez,IF(Inventory!$P$10:$P$1000=AD$9,1)))))))</f>
        <v/>
      </c>
      <c r="AE274" s="122" t="str">
        <f t="shared" si="43"/>
        <v/>
      </c>
      <c r="AF274" s="121" t="str">
        <f t="array" ref="AF274">IF($D274="","",SUM(IF(Inventory!$B$10:$B$1000=$B274,IF(Inventory!$C$10:$C$1000=$C274,IF(Inventory!$D$10:$D$1000=$D274,IF(Inventory!$J$10:$J$1000=frig,Inventory!$AC$10:$AC$1000)))))+SUM(IF(Inventory!$B$10:$B$1000=$B274,IF(Inventory!$C$10:$C$1000=$C274,IF(Inventory!$D$10:$D$1000=$D274,IF(Inventory!$J$10:$J$1000=wicr,Inventory!$AC$10:$AC$1000))))))</f>
        <v/>
      </c>
      <c r="AG274" s="121" t="str">
        <f t="array" ref="AG274">IF($D274="","",SUM(IF(Inventory!$B$10:$B$1000=$B274,IF(Inventory!$C$10:$C$1000=$C274,IF(Inventory!$D$10:$D$1000=$D274,IF(Inventory!$J$10:$J$1000=frig,IF(Inventory!$P$10:$P$1000=AG$9,Inventory!$AC$10:$AC$1000))))))+SUM(IF(Inventory!$B$10:$B$1000=$B274,IF(Inventory!$C$10:$C$1000=$C274,IF(Inventory!$D$10:$D$1000=$D274,IF(Inventory!$J$10:$J$1000=wicr,IF(Inventory!$P$10:$P$1000=AG$9,Inventory!$AC$10:$AC$1000)))))))</f>
        <v/>
      </c>
      <c r="AH274" s="121" t="str">
        <f t="array" ref="AH274">IF($D274="","",SUM(IF(Inventory!$B$10:$B$1000=$B274,IF(Inventory!$C$10:$C$1000=$C274,IF(Inventory!$D$10:$D$1000=$D274,IF(Inventory!$J$10:$J$1000=frig,IF(Inventory!$P$10:$P$1000=AH$9,Inventory!$AC$10:$AC$1000))))))+SUM(IF(Inventory!$B$10:$B$1000=$B274,IF(Inventory!$C$10:$C$1000=$C274,IF(Inventory!$D$10:$D$1000=$D274,IF(Inventory!$J$10:$J$1000=wicr,IF(Inventory!$P$10:$P$1000=AH$9,Inventory!$AC$10:$AC$1000)))))))</f>
        <v/>
      </c>
      <c r="AI274" s="121" t="str">
        <f t="array" ref="AI274">IF($D274="","",SUM(IF(Inventory!$B$10:$B$1000=$B274,IF(Inventory!$C$10:$C$1000=$C274,IF(Inventory!$D$10:$D$1000=$D274,IF(Inventory!$J$10:$J$1000=frig,IF(Inventory!$P$10:$P$1000=AI$9,Inventory!$AC$10:$AC$1000))))))+SUM(IF(Inventory!$B$10:$B$1000=$B274,IF(Inventory!$C$10:$C$1000=$C274,IF(Inventory!$D$10:$D$1000=$D274,IF(Inventory!$J$10:$J$1000=wicr,IF(Inventory!$P$10:$P$1000=AI$9,Inventory!$AC$10:$AC$1000)))))))</f>
        <v/>
      </c>
      <c r="AJ274" s="121" t="str">
        <f t="array" ref="AJ274">IF($D274="","",SUM(IF(Inventory!$B$10:$B$1000=$B274,IF(Inventory!$C$10:$C$1000=$C274,IF(Inventory!$D$10:$D$1000=$D274,IF(Inventory!$J$10:$J$1000=frig,IF(Inventory!$P$10:$P$1000=AJ$9,Inventory!$AC$10:$AC$1000))))))+SUM(IF(Inventory!$B$10:$B$1000=$B274,IF(Inventory!$C$10:$C$1000=$C274,IF(Inventory!$D$10:$D$1000=$D274,IF(Inventory!$J$10:$J$1000=wicr,IF(Inventory!$P$10:$P$1000=AJ$9,Inventory!$AC$10:$AC$1000)))))))</f>
        <v/>
      </c>
      <c r="AK274" s="121" t="str">
        <f t="array" ref="AK274">IF($D274="","",SUM(IF(Inventory!$B$10:$B$1000=$B274,IF(Inventory!$C$10:$C$1000=$C274,IF(Inventory!$D$10:$D$1000=$D274,IF(Inventory!$J$10:$J$1000=frig,IF(Inventory!$P$10:$P$1000=AK$9,Inventory!$AC$10:$AC$1000))))))+SUM(IF(Inventory!$B$10:$B$1000=$B274,IF(Inventory!$C$10:$C$1000=$C274,IF(Inventory!$D$10:$D$1000=$D274,IF(Inventory!$J$10:$J$1000=wicr,IF(Inventory!$P$10:$P$1000=AK$9,Inventory!$AC$10:$AC$1000)))))))</f>
        <v/>
      </c>
      <c r="AL274" s="123" t="str">
        <f t="shared" si="44"/>
        <v/>
      </c>
      <c r="AM274" s="121" t="str">
        <f t="array" ref="AM274">IF($D274="","",SUM(IF(Inventory!$B$10:$B$1000=$B274,IF(Inventory!$C$10:$C$1000=$C274,IF(Inventory!$D$10:$D$1000=$D274,IF(Inventory!$J$10:$J$1000=freez,Inventory!$AD$10:$AD$1000)))))+SUM(IF(Inventory!$B$10:$B$1000=$B274,IF(Inventory!$C$10:$C$1000=$C274,IF(Inventory!$D$10:$D$1000=$D274,IF(Inventory!$J$10:$J$1000=wifr,Inventory!$AD$10:$AD$1000))))))</f>
        <v/>
      </c>
      <c r="AN274" s="121" t="str">
        <f t="array" ref="AN274">IF($D274="","",SUM(IF(Inventory!$B$10:$B$1000=$B274,IF(Inventory!$C$10:$C$1000=$C274,IF(Inventory!$D$10:$D$1000=$D274,IF(Inventory!$J$10:$J$1000=freez,IF(Inventory!$P$10:$P$1000=AN$9,Inventory!$AD$10:$AD$1000))))))+SUM(IF(Inventory!$B$10:$B$1000=$B274,IF(Inventory!$C$10:$C$1000=$C274,IF(Inventory!$D$10:$D$1000=$D274,IF(Inventory!$J$10:$J$1000=wifr,IF(Inventory!$P$10:$P$1000=AN$9,Inventory!$AD$10:$AD$1000)))))))</f>
        <v/>
      </c>
      <c r="AO274" s="121" t="str">
        <f t="array" ref="AO274">IF($D274="","",SUM(IF(Inventory!$B$10:$B$1000=$B274,IF(Inventory!$C$10:$C$1000=$C274,IF(Inventory!$D$10:$D$1000=$D274,IF(Inventory!$J$10:$J$1000=freez,IF(Inventory!$P$10:$P$1000=AO$9,Inventory!$AD$10:$AD$1000))))))+SUM(IF(Inventory!$B$10:$B$1000=$B274,IF(Inventory!$C$10:$C$1000=$C274,IF(Inventory!$D$10:$D$1000=$D274,IF(Inventory!$J$10:$J$1000=wifr,IF(Inventory!$P$10:$P$1000=AO$9,Inventory!$AD$10:$AD$1000)))))))</f>
        <v/>
      </c>
      <c r="AP274" s="121" t="str">
        <f t="array" ref="AP274">IF($D274="","",SUM(IF(Inventory!$B$10:$B$1000=$B274,IF(Inventory!$C$10:$C$1000=$C274,IF(Inventory!$D$10:$D$1000=$D274,IF(Inventory!$J$10:$J$1000=freez,IF(Inventory!$P$10:$P$1000=AP$9,Inventory!$AD$10:$AD$1000))))))+SUM(IF(Inventory!$B$10:$B$1000=$B274,IF(Inventory!$C$10:$C$1000=$C274,IF(Inventory!$D$10:$D$1000=$D274,IF(Inventory!$J$10:$J$1000=wifr,IF(Inventory!$P$10:$P$1000=AP$9,Inventory!$AD$10:$AD$1000)))))))</f>
        <v/>
      </c>
      <c r="AQ274" s="121" t="str">
        <f t="array" ref="AQ274">IF($D274="","",SUM(IF(Inventory!$B$10:$B$1000=$B274,IF(Inventory!$C$10:$C$1000=$C274,IF(Inventory!$D$10:$D$1000=$D274,IF(Inventory!$J$10:$J$1000=freez,IF(Inventory!$P$10:$P$1000=AQ$9,Inventory!$AD$10:$AD$1000))))))+SUM(IF(Inventory!$B$10:$B$1000=$B274,IF(Inventory!$C$10:$C$1000=$C274,IF(Inventory!$D$10:$D$1000=$D274,IF(Inventory!$J$10:$J$1000=wifr,IF(Inventory!$P$10:$P$1000=AQ$9,Inventory!$AD$10:$AD$1000)))))))</f>
        <v/>
      </c>
      <c r="AR274" s="121" t="str">
        <f t="array" ref="AR274">IF($D274="","",SUM(IF(Inventory!$B$10:$B$1000=$B274,IF(Inventory!$C$10:$C$1000=$C274,IF(Inventory!$D$10:$D$1000=$D274,IF(Inventory!$J$10:$J$1000=freez,IF(Inventory!$P$10:$P$1000=AR$9,Inventory!$AD$10:$AD$1000))))))+SUM(IF(Inventory!$B$10:$B$1000=$B274,IF(Inventory!$C$10:$C$1000=$C274,IF(Inventory!$D$10:$D$1000=$D274,IF(Inventory!$J$10:$J$1000=wifr,IF(Inventory!$P$10:$P$1000=AR$9,Inventory!$AD$10:$AD$1000)))))))</f>
        <v/>
      </c>
      <c r="AS274" s="124" t="str">
        <f t="shared" si="45"/>
        <v/>
      </c>
      <c r="AU274" s="352"/>
      <c r="AV274" s="352"/>
      <c r="AX274" s="125">
        <f>IF($C274="",0,Prog!$H272*AX$6*($AU274+$AV274)/12000)</f>
        <v>0</v>
      </c>
      <c r="AY274" s="125">
        <f>IF($C274="",0,Prog!$H272*AY$6*($AU274+$AV274)/12000)</f>
        <v>0</v>
      </c>
      <c r="AZ274" s="121"/>
    </row>
    <row r="275" spans="1:52" ht="16.5" x14ac:dyDescent="0.3">
      <c r="A275" s="279" t="str">
        <f>IF(Prog!B273="","",Prog!B273)</f>
        <v/>
      </c>
      <c r="B275" s="279" t="str">
        <f>IF(Prog!C273="","",Prog!C273)</f>
        <v/>
      </c>
      <c r="C275" s="279" t="str">
        <f>IF(Prog!D273="","",Prog!D273)</f>
        <v/>
      </c>
      <c r="D275" s="120"/>
      <c r="E275" s="121" t="str">
        <f t="array" ref="E275">IF($D275="","",COUNT(IF(Inventory!$B$10:$B$1000=$B275,IF(Inventory!$C$10:$C$1000=$C275,IF(Inventory!$D$10:$D$1000=$D275,IF(Inventory!$P$10:$P$1000=E$9,1))))))</f>
        <v/>
      </c>
      <c r="F275" s="121" t="str">
        <f t="array" ref="F275">IF($D275="","",COUNT(IF(Inventory!$B$10:$B$1000=$B275,IF(Inventory!$C$10:$C$1000=$C275,IF(Inventory!$D$10:$D$1000=$D275,IF(Inventory!$P$10:$P$1000=F$9,1))))))</f>
        <v/>
      </c>
      <c r="G275" s="121" t="str">
        <f t="array" ref="G275">IF($D275="","",COUNT(IF(Inventory!$B$10:$B$1000=$B275,IF(Inventory!$C$10:$C$1000=$C275,IF(Inventory!$D$10:$D$1000=$D275,IF(Inventory!$P$10:$P$1000=G$9,1))))))</f>
        <v/>
      </c>
      <c r="H275" s="121" t="str">
        <f t="array" ref="H275">IF($D275="","",COUNT(IF(Inventory!$B$10:$B$1000=$B275,IF(Inventory!$C$10:$C$1000=$C275,IF(Inventory!$D$10:$D$1000=$D275,IF(Inventory!$P$10:$P$1000=H$9,1))))))</f>
        <v/>
      </c>
      <c r="I275" s="121" t="str">
        <f t="array" ref="I275">IF($D275="","",COUNT(IF(Inventory!$B$10:$B$1000=$B275,IF(Inventory!$C$10:$C$1000=$C275,IF(Inventory!$D$10:$D$1000=$D275,IF(Inventory!$P$10:$P$1000=I$9,1))))))</f>
        <v/>
      </c>
      <c r="J275" s="121">
        <f t="shared" si="40"/>
        <v>0</v>
      </c>
      <c r="K275" s="121" t="str">
        <f t="array" ref="K275">IF($D275="","",COUNT(IF(Inventory!$B$10:$B$1000=$B275,IF(Inventory!$C$10:$C$1000=$C275,IF(Inventory!$D$10:$D$1000=$D275,IF(Inventory!$J$10:$J$1000=wicr,1)))))+COUNT(IF(Inventory!$B$10:$B$1000=$B275,IF(Inventory!$C$10:$C$1000=$C275,IF(Inventory!$D$10:$D$1000=$D275,IF(Inventory!$J$10:$J$1000=wifr,1))))))</f>
        <v/>
      </c>
      <c r="L275" s="121" t="str">
        <f t="array" ref="L275">IF($D275="","",COUNT(IF(Inventory!$B$10:$B$1000=$B275,IF(Inventory!$C$10:$C$1000=$C275,IF(Inventory!$D$10:$D$1000=$D275,IF(Inventory!$J$10:$J$1000=wicr,IF(Inventory!$P$10:$P$1000=L$9,1))))))+COUNT(IF(Inventory!$B$10:$B$1000=$B275,IF(Inventory!$C$10:$C$1000=$C275,IF(Inventory!$D$10:$D$1000=$D275,IF(Inventory!$J$10:$J$1000=wifr,IF(Inventory!$P$10:$P$1000=L$9,1)))))))</f>
        <v/>
      </c>
      <c r="M275" s="121" t="str">
        <f t="array" ref="M275">IF($D275="","",COUNT(IF(Inventory!$B$10:$B$1000=$B275,IF(Inventory!$C$10:$C$1000=$C275,IF(Inventory!$D$10:$D$1000=$D275,IF(Inventory!$J$10:$J$1000=wicr,IF(Inventory!$P$10:$P$1000=M$9,1))))))+COUNT(IF(Inventory!$B$10:$B$1000=$B275,IF(Inventory!$C$10:$C$1000=$C275,IF(Inventory!$D$10:$D$1000=$D275,IF(Inventory!$J$10:$J$1000=wifr,IF(Inventory!$P$10:$P$1000=M$9,1)))))))</f>
        <v/>
      </c>
      <c r="N275" s="121" t="str">
        <f t="array" ref="N275">IF($D275="","",COUNT(IF(Inventory!$B$10:$B$1000=$B275,IF(Inventory!$C$10:$C$1000=$C275,IF(Inventory!$D$10:$D$1000=$D275,IF(Inventory!$J$10:$J$1000=wicr,IF(Inventory!$P$10:$P$1000=N$9,1))))))+COUNT(IF(Inventory!$B$10:$B$1000=$B275,IF(Inventory!$C$10:$C$1000=$C275,IF(Inventory!$D$10:$D$1000=$D275,IF(Inventory!$J$10:$J$1000=wifr,IF(Inventory!$P$10:$P$1000=N$9,1)))))))</f>
        <v/>
      </c>
      <c r="O275" s="121" t="str">
        <f t="array" ref="O275">IF($D275="","",COUNT(IF(Inventory!$B$10:$B$1000=$B275,IF(Inventory!$C$10:$C$1000=$C275,IF(Inventory!$D$10:$D$1000=$D275,IF(Inventory!$J$10:$J$1000=wicr,IF(Inventory!$P$10:$P$1000=O$9,1))))))+COUNT(IF(Inventory!$B$10:$B$1000=$B275,IF(Inventory!$C$10:$C$1000=$C275,IF(Inventory!$D$10:$D$1000=$D275,IF(Inventory!$J$10:$J$1000=wifr,IF(Inventory!$P$10:$P$1000=O$9,1)))))))</f>
        <v/>
      </c>
      <c r="P275" s="121" t="str">
        <f t="array" ref="P275">IF($D275="","",COUNT(IF(Inventory!$B$10:$B$1000=$B275,IF(Inventory!$C$10:$C$1000=$C275,IF(Inventory!$D$10:$D$1000=$D275,IF(Inventory!$J$10:$J$1000=wicr,IF(Inventory!$P$10:$P$1000=P$9,1))))))+COUNT(IF(Inventory!$B$10:$B$1000=$B275,IF(Inventory!$C$10:$C$1000=$C275,IF(Inventory!$D$10:$D$1000=$D275,IF(Inventory!$J$10:$J$1000=wifr,IF(Inventory!$P$10:$P$1000=P$9,1)))))))</f>
        <v/>
      </c>
      <c r="Q275" s="122" t="str">
        <f t="shared" si="41"/>
        <v/>
      </c>
      <c r="R275" s="121" t="str">
        <f t="array" ref="R275">IF($D275="","",COUNT(IF(Inventory!$B$10:$B$1000=$B275,IF(Inventory!$C$10:$C$1000=$C275,IF(Inventory!$D$10:$D$1000=$D275,IF(Inventory!$J$10:$J$1000=frig,1))))))</f>
        <v/>
      </c>
      <c r="S275" s="121" t="str">
        <f t="array" ref="S275">IF($D275="","",COUNT(IF(Inventory!$B$10:$B$1000=$B275,IF(Inventory!$C$10:$C$1000=$C275,IF(Inventory!$D$10:$D$1000=$D275,IF(Inventory!$J$10:$J$1000=frig,IF(Inventory!$P$10:$P$1000=S$9,1)))))))</f>
        <v/>
      </c>
      <c r="T275" s="121" t="str">
        <f t="array" ref="T275">IF($D275="","",COUNT(IF(Inventory!$B$10:$B$1000=$B275,IF(Inventory!$C$10:$C$1000=$C275,IF(Inventory!$D$10:$D$1000=$D275,IF(Inventory!$J$10:$J$1000=frig,IF(Inventory!$P$10:$P$1000=T$9,1)))))))</f>
        <v/>
      </c>
      <c r="U275" s="121" t="str">
        <f t="array" ref="U275">IF($D275="","",COUNT(IF(Inventory!$B$10:$B$1000=$B275,IF(Inventory!$C$10:$C$1000=$C275,IF(Inventory!$D$10:$D$1000=$D275,IF(Inventory!$J$10:$J$1000=frig,IF(Inventory!$P$10:$P$1000=U$9,1)))))))</f>
        <v/>
      </c>
      <c r="V275" s="121" t="str">
        <f t="array" ref="V275">IF($D275="","",COUNT(IF(Inventory!$B$10:$B$1000=$B275,IF(Inventory!$C$10:$C$1000=$C275,IF(Inventory!$D$10:$D$1000=$D275,IF(Inventory!$J$10:$J$1000=frig,IF(Inventory!$P$10:$P$1000=V$9,1)))))))</f>
        <v/>
      </c>
      <c r="W275" s="121" t="str">
        <f t="array" ref="W275">IF($D275="","",COUNT(IF(Inventory!$B$10:$B$1000=$B275,IF(Inventory!$C$10:$C$1000=$C275,IF(Inventory!$D$10:$D$1000=$D275,IF(Inventory!$J$10:$J$1000=frig,IF(Inventory!$P$10:$P$1000=W$9,1)))))))</f>
        <v/>
      </c>
      <c r="X275" s="122" t="str">
        <f t="shared" si="42"/>
        <v/>
      </c>
      <c r="Y275" s="121" t="str">
        <f t="array" ref="Y275">IF($D275="","",COUNT(IF(Inventory!$B$10:$B$1000=$B275,IF(Inventory!$C$10:$C$1000=$C275,IF(Inventory!$D$10:$D$1000=$D275,IF(Inventory!$J$10:$J$1000=freez,1))))))</f>
        <v/>
      </c>
      <c r="Z275" s="121" t="str">
        <f t="array" ref="Z275">IF($D275="","",COUNT(IF(Inventory!$B$10:$B$1000=$B275,IF(Inventory!$C$10:$C$1000=$C275,IF(Inventory!$D$10:$D$1000=$D275,IF(Inventory!$J$10:$J$1000=freez,IF(Inventory!$P$10:$P$1000=Z$9,1)))))))</f>
        <v/>
      </c>
      <c r="AA275" s="121" t="str">
        <f t="array" ref="AA275">IF($D275="","",COUNT(IF(Inventory!$B$10:$B$1000=$B275,IF(Inventory!$C$10:$C$1000=$C275,IF(Inventory!$D$10:$D$1000=$D275,IF(Inventory!$J$10:$J$1000=freez,IF(Inventory!$P$10:$P$1000=AA$9,1)))))))</f>
        <v/>
      </c>
      <c r="AB275" s="121" t="str">
        <f t="array" ref="AB275">IF($D275="","",COUNT(IF(Inventory!$B$10:$B$1000=$B275,IF(Inventory!$C$10:$C$1000=$C275,IF(Inventory!$D$10:$D$1000=$D275,IF(Inventory!$J$10:$J$1000=freez,IF(Inventory!$P$10:$P$1000=AB$9,1)))))))</f>
        <v/>
      </c>
      <c r="AC275" s="121" t="str">
        <f t="array" ref="AC275">IF($D275="","",COUNT(IF(Inventory!$B$10:$B$1000=$B275,IF(Inventory!$C$10:$C$1000=$C275,IF(Inventory!$D$10:$D$1000=$D275,IF(Inventory!$J$10:$J$1000=freez,IF(Inventory!$P$10:$P$1000=AC$9,1)))))))</f>
        <v/>
      </c>
      <c r="AD275" s="121" t="str">
        <f t="array" ref="AD275">IF($D275="","",COUNT(IF(Inventory!$B$10:$B$1000=$B275,IF(Inventory!$C$10:$C$1000=$C275,IF(Inventory!$D$10:$D$1000=$D275,IF(Inventory!$J$10:$J$1000=freez,IF(Inventory!$P$10:$P$1000=AD$9,1)))))))</f>
        <v/>
      </c>
      <c r="AE275" s="122" t="str">
        <f t="shared" si="43"/>
        <v/>
      </c>
      <c r="AF275" s="121" t="str">
        <f t="array" ref="AF275">IF($D275="","",SUM(IF(Inventory!$B$10:$B$1000=$B275,IF(Inventory!$C$10:$C$1000=$C275,IF(Inventory!$D$10:$D$1000=$D275,IF(Inventory!$J$10:$J$1000=frig,Inventory!$AC$10:$AC$1000)))))+SUM(IF(Inventory!$B$10:$B$1000=$B275,IF(Inventory!$C$10:$C$1000=$C275,IF(Inventory!$D$10:$D$1000=$D275,IF(Inventory!$J$10:$J$1000=wicr,Inventory!$AC$10:$AC$1000))))))</f>
        <v/>
      </c>
      <c r="AG275" s="121" t="str">
        <f t="array" ref="AG275">IF($D275="","",SUM(IF(Inventory!$B$10:$B$1000=$B275,IF(Inventory!$C$10:$C$1000=$C275,IF(Inventory!$D$10:$D$1000=$D275,IF(Inventory!$J$10:$J$1000=frig,IF(Inventory!$P$10:$P$1000=AG$9,Inventory!$AC$10:$AC$1000))))))+SUM(IF(Inventory!$B$10:$B$1000=$B275,IF(Inventory!$C$10:$C$1000=$C275,IF(Inventory!$D$10:$D$1000=$D275,IF(Inventory!$J$10:$J$1000=wicr,IF(Inventory!$P$10:$P$1000=AG$9,Inventory!$AC$10:$AC$1000)))))))</f>
        <v/>
      </c>
      <c r="AH275" s="121" t="str">
        <f t="array" ref="AH275">IF($D275="","",SUM(IF(Inventory!$B$10:$B$1000=$B275,IF(Inventory!$C$10:$C$1000=$C275,IF(Inventory!$D$10:$D$1000=$D275,IF(Inventory!$J$10:$J$1000=frig,IF(Inventory!$P$10:$P$1000=AH$9,Inventory!$AC$10:$AC$1000))))))+SUM(IF(Inventory!$B$10:$B$1000=$B275,IF(Inventory!$C$10:$C$1000=$C275,IF(Inventory!$D$10:$D$1000=$D275,IF(Inventory!$J$10:$J$1000=wicr,IF(Inventory!$P$10:$P$1000=AH$9,Inventory!$AC$10:$AC$1000)))))))</f>
        <v/>
      </c>
      <c r="AI275" s="121" t="str">
        <f t="array" ref="AI275">IF($D275="","",SUM(IF(Inventory!$B$10:$B$1000=$B275,IF(Inventory!$C$10:$C$1000=$C275,IF(Inventory!$D$10:$D$1000=$D275,IF(Inventory!$J$10:$J$1000=frig,IF(Inventory!$P$10:$P$1000=AI$9,Inventory!$AC$10:$AC$1000))))))+SUM(IF(Inventory!$B$10:$B$1000=$B275,IF(Inventory!$C$10:$C$1000=$C275,IF(Inventory!$D$10:$D$1000=$D275,IF(Inventory!$J$10:$J$1000=wicr,IF(Inventory!$P$10:$P$1000=AI$9,Inventory!$AC$10:$AC$1000)))))))</f>
        <v/>
      </c>
      <c r="AJ275" s="121" t="str">
        <f t="array" ref="AJ275">IF($D275="","",SUM(IF(Inventory!$B$10:$B$1000=$B275,IF(Inventory!$C$10:$C$1000=$C275,IF(Inventory!$D$10:$D$1000=$D275,IF(Inventory!$J$10:$J$1000=frig,IF(Inventory!$P$10:$P$1000=AJ$9,Inventory!$AC$10:$AC$1000))))))+SUM(IF(Inventory!$B$10:$B$1000=$B275,IF(Inventory!$C$10:$C$1000=$C275,IF(Inventory!$D$10:$D$1000=$D275,IF(Inventory!$J$10:$J$1000=wicr,IF(Inventory!$P$10:$P$1000=AJ$9,Inventory!$AC$10:$AC$1000)))))))</f>
        <v/>
      </c>
      <c r="AK275" s="121" t="str">
        <f t="array" ref="AK275">IF($D275="","",SUM(IF(Inventory!$B$10:$B$1000=$B275,IF(Inventory!$C$10:$C$1000=$C275,IF(Inventory!$D$10:$D$1000=$D275,IF(Inventory!$J$10:$J$1000=frig,IF(Inventory!$P$10:$P$1000=AK$9,Inventory!$AC$10:$AC$1000))))))+SUM(IF(Inventory!$B$10:$B$1000=$B275,IF(Inventory!$C$10:$C$1000=$C275,IF(Inventory!$D$10:$D$1000=$D275,IF(Inventory!$J$10:$J$1000=wicr,IF(Inventory!$P$10:$P$1000=AK$9,Inventory!$AC$10:$AC$1000)))))))</f>
        <v/>
      </c>
      <c r="AL275" s="123" t="str">
        <f t="shared" si="44"/>
        <v/>
      </c>
      <c r="AM275" s="121" t="str">
        <f t="array" ref="AM275">IF($D275="","",SUM(IF(Inventory!$B$10:$B$1000=$B275,IF(Inventory!$C$10:$C$1000=$C275,IF(Inventory!$D$10:$D$1000=$D275,IF(Inventory!$J$10:$J$1000=freez,Inventory!$AD$10:$AD$1000)))))+SUM(IF(Inventory!$B$10:$B$1000=$B275,IF(Inventory!$C$10:$C$1000=$C275,IF(Inventory!$D$10:$D$1000=$D275,IF(Inventory!$J$10:$J$1000=wifr,Inventory!$AD$10:$AD$1000))))))</f>
        <v/>
      </c>
      <c r="AN275" s="121" t="str">
        <f t="array" ref="AN275">IF($D275="","",SUM(IF(Inventory!$B$10:$B$1000=$B275,IF(Inventory!$C$10:$C$1000=$C275,IF(Inventory!$D$10:$D$1000=$D275,IF(Inventory!$J$10:$J$1000=freez,IF(Inventory!$P$10:$P$1000=AN$9,Inventory!$AD$10:$AD$1000))))))+SUM(IF(Inventory!$B$10:$B$1000=$B275,IF(Inventory!$C$10:$C$1000=$C275,IF(Inventory!$D$10:$D$1000=$D275,IF(Inventory!$J$10:$J$1000=wifr,IF(Inventory!$P$10:$P$1000=AN$9,Inventory!$AD$10:$AD$1000)))))))</f>
        <v/>
      </c>
      <c r="AO275" s="121" t="str">
        <f t="array" ref="AO275">IF($D275="","",SUM(IF(Inventory!$B$10:$B$1000=$B275,IF(Inventory!$C$10:$C$1000=$C275,IF(Inventory!$D$10:$D$1000=$D275,IF(Inventory!$J$10:$J$1000=freez,IF(Inventory!$P$10:$P$1000=AO$9,Inventory!$AD$10:$AD$1000))))))+SUM(IF(Inventory!$B$10:$B$1000=$B275,IF(Inventory!$C$10:$C$1000=$C275,IF(Inventory!$D$10:$D$1000=$D275,IF(Inventory!$J$10:$J$1000=wifr,IF(Inventory!$P$10:$P$1000=AO$9,Inventory!$AD$10:$AD$1000)))))))</f>
        <v/>
      </c>
      <c r="AP275" s="121" t="str">
        <f t="array" ref="AP275">IF($D275="","",SUM(IF(Inventory!$B$10:$B$1000=$B275,IF(Inventory!$C$10:$C$1000=$C275,IF(Inventory!$D$10:$D$1000=$D275,IF(Inventory!$J$10:$J$1000=freez,IF(Inventory!$P$10:$P$1000=AP$9,Inventory!$AD$10:$AD$1000))))))+SUM(IF(Inventory!$B$10:$B$1000=$B275,IF(Inventory!$C$10:$C$1000=$C275,IF(Inventory!$D$10:$D$1000=$D275,IF(Inventory!$J$10:$J$1000=wifr,IF(Inventory!$P$10:$P$1000=AP$9,Inventory!$AD$10:$AD$1000)))))))</f>
        <v/>
      </c>
      <c r="AQ275" s="121" t="str">
        <f t="array" ref="AQ275">IF($D275="","",SUM(IF(Inventory!$B$10:$B$1000=$B275,IF(Inventory!$C$10:$C$1000=$C275,IF(Inventory!$D$10:$D$1000=$D275,IF(Inventory!$J$10:$J$1000=freez,IF(Inventory!$P$10:$P$1000=AQ$9,Inventory!$AD$10:$AD$1000))))))+SUM(IF(Inventory!$B$10:$B$1000=$B275,IF(Inventory!$C$10:$C$1000=$C275,IF(Inventory!$D$10:$D$1000=$D275,IF(Inventory!$J$10:$J$1000=wifr,IF(Inventory!$P$10:$P$1000=AQ$9,Inventory!$AD$10:$AD$1000)))))))</f>
        <v/>
      </c>
      <c r="AR275" s="121" t="str">
        <f t="array" ref="AR275">IF($D275="","",SUM(IF(Inventory!$B$10:$B$1000=$B275,IF(Inventory!$C$10:$C$1000=$C275,IF(Inventory!$D$10:$D$1000=$D275,IF(Inventory!$J$10:$J$1000=freez,IF(Inventory!$P$10:$P$1000=AR$9,Inventory!$AD$10:$AD$1000))))))+SUM(IF(Inventory!$B$10:$B$1000=$B275,IF(Inventory!$C$10:$C$1000=$C275,IF(Inventory!$D$10:$D$1000=$D275,IF(Inventory!$J$10:$J$1000=wifr,IF(Inventory!$P$10:$P$1000=AR$9,Inventory!$AD$10:$AD$1000)))))))</f>
        <v/>
      </c>
      <c r="AS275" s="124" t="str">
        <f t="shared" si="45"/>
        <v/>
      </c>
      <c r="AU275" s="352"/>
      <c r="AV275" s="352"/>
      <c r="AX275" s="125">
        <f>IF($C275="",0,Prog!$H273*AX$6*($AU275+$AV275)/12000)</f>
        <v>0</v>
      </c>
      <c r="AY275" s="125">
        <f>IF($C275="",0,Prog!$H273*AY$6*($AU275+$AV275)/12000)</f>
        <v>0</v>
      </c>
      <c r="AZ275" s="121"/>
    </row>
    <row r="276" spans="1:52" ht="16.5" x14ac:dyDescent="0.3">
      <c r="A276" s="279" t="str">
        <f>IF(Prog!B274="","",Prog!B274)</f>
        <v/>
      </c>
      <c r="B276" s="279" t="str">
        <f>IF(Prog!C274="","",Prog!C274)</f>
        <v/>
      </c>
      <c r="C276" s="279" t="str">
        <f>IF(Prog!D274="","",Prog!D274)</f>
        <v/>
      </c>
      <c r="D276" s="120"/>
      <c r="E276" s="121" t="str">
        <f t="array" ref="E276">IF($D276="","",COUNT(IF(Inventory!$B$10:$B$1000=$B276,IF(Inventory!$C$10:$C$1000=$C276,IF(Inventory!$D$10:$D$1000=$D276,IF(Inventory!$P$10:$P$1000=E$9,1))))))</f>
        <v/>
      </c>
      <c r="F276" s="121" t="str">
        <f t="array" ref="F276">IF($D276="","",COUNT(IF(Inventory!$B$10:$B$1000=$B276,IF(Inventory!$C$10:$C$1000=$C276,IF(Inventory!$D$10:$D$1000=$D276,IF(Inventory!$P$10:$P$1000=F$9,1))))))</f>
        <v/>
      </c>
      <c r="G276" s="121" t="str">
        <f t="array" ref="G276">IF($D276="","",COUNT(IF(Inventory!$B$10:$B$1000=$B276,IF(Inventory!$C$10:$C$1000=$C276,IF(Inventory!$D$10:$D$1000=$D276,IF(Inventory!$P$10:$P$1000=G$9,1))))))</f>
        <v/>
      </c>
      <c r="H276" s="121" t="str">
        <f t="array" ref="H276">IF($D276="","",COUNT(IF(Inventory!$B$10:$B$1000=$B276,IF(Inventory!$C$10:$C$1000=$C276,IF(Inventory!$D$10:$D$1000=$D276,IF(Inventory!$P$10:$P$1000=H$9,1))))))</f>
        <v/>
      </c>
      <c r="I276" s="121" t="str">
        <f t="array" ref="I276">IF($D276="","",COUNT(IF(Inventory!$B$10:$B$1000=$B276,IF(Inventory!$C$10:$C$1000=$C276,IF(Inventory!$D$10:$D$1000=$D276,IF(Inventory!$P$10:$P$1000=I$9,1))))))</f>
        <v/>
      </c>
      <c r="J276" s="121">
        <f t="shared" si="40"/>
        <v>0</v>
      </c>
      <c r="K276" s="121" t="str">
        <f t="array" ref="K276">IF($D276="","",COUNT(IF(Inventory!$B$10:$B$1000=$B276,IF(Inventory!$C$10:$C$1000=$C276,IF(Inventory!$D$10:$D$1000=$D276,IF(Inventory!$J$10:$J$1000=wicr,1)))))+COUNT(IF(Inventory!$B$10:$B$1000=$B276,IF(Inventory!$C$10:$C$1000=$C276,IF(Inventory!$D$10:$D$1000=$D276,IF(Inventory!$J$10:$J$1000=wifr,1))))))</f>
        <v/>
      </c>
      <c r="L276" s="121" t="str">
        <f t="array" ref="L276">IF($D276="","",COUNT(IF(Inventory!$B$10:$B$1000=$B276,IF(Inventory!$C$10:$C$1000=$C276,IF(Inventory!$D$10:$D$1000=$D276,IF(Inventory!$J$10:$J$1000=wicr,IF(Inventory!$P$10:$P$1000=L$9,1))))))+COUNT(IF(Inventory!$B$10:$B$1000=$B276,IF(Inventory!$C$10:$C$1000=$C276,IF(Inventory!$D$10:$D$1000=$D276,IF(Inventory!$J$10:$J$1000=wifr,IF(Inventory!$P$10:$P$1000=L$9,1)))))))</f>
        <v/>
      </c>
      <c r="M276" s="121" t="str">
        <f t="array" ref="M276">IF($D276="","",COUNT(IF(Inventory!$B$10:$B$1000=$B276,IF(Inventory!$C$10:$C$1000=$C276,IF(Inventory!$D$10:$D$1000=$D276,IF(Inventory!$J$10:$J$1000=wicr,IF(Inventory!$P$10:$P$1000=M$9,1))))))+COUNT(IF(Inventory!$B$10:$B$1000=$B276,IF(Inventory!$C$10:$C$1000=$C276,IF(Inventory!$D$10:$D$1000=$D276,IF(Inventory!$J$10:$J$1000=wifr,IF(Inventory!$P$10:$P$1000=M$9,1)))))))</f>
        <v/>
      </c>
      <c r="N276" s="121" t="str">
        <f t="array" ref="N276">IF($D276="","",COUNT(IF(Inventory!$B$10:$B$1000=$B276,IF(Inventory!$C$10:$C$1000=$C276,IF(Inventory!$D$10:$D$1000=$D276,IF(Inventory!$J$10:$J$1000=wicr,IF(Inventory!$P$10:$P$1000=N$9,1))))))+COUNT(IF(Inventory!$B$10:$B$1000=$B276,IF(Inventory!$C$10:$C$1000=$C276,IF(Inventory!$D$10:$D$1000=$D276,IF(Inventory!$J$10:$J$1000=wifr,IF(Inventory!$P$10:$P$1000=N$9,1)))))))</f>
        <v/>
      </c>
      <c r="O276" s="121" t="str">
        <f t="array" ref="O276">IF($D276="","",COUNT(IF(Inventory!$B$10:$B$1000=$B276,IF(Inventory!$C$10:$C$1000=$C276,IF(Inventory!$D$10:$D$1000=$D276,IF(Inventory!$J$10:$J$1000=wicr,IF(Inventory!$P$10:$P$1000=O$9,1))))))+COUNT(IF(Inventory!$B$10:$B$1000=$B276,IF(Inventory!$C$10:$C$1000=$C276,IF(Inventory!$D$10:$D$1000=$D276,IF(Inventory!$J$10:$J$1000=wifr,IF(Inventory!$P$10:$P$1000=O$9,1)))))))</f>
        <v/>
      </c>
      <c r="P276" s="121" t="str">
        <f t="array" ref="P276">IF($D276="","",COUNT(IF(Inventory!$B$10:$B$1000=$B276,IF(Inventory!$C$10:$C$1000=$C276,IF(Inventory!$D$10:$D$1000=$D276,IF(Inventory!$J$10:$J$1000=wicr,IF(Inventory!$P$10:$P$1000=P$9,1))))))+COUNT(IF(Inventory!$B$10:$B$1000=$B276,IF(Inventory!$C$10:$C$1000=$C276,IF(Inventory!$D$10:$D$1000=$D276,IF(Inventory!$J$10:$J$1000=wifr,IF(Inventory!$P$10:$P$1000=P$9,1)))))))</f>
        <v/>
      </c>
      <c r="Q276" s="122" t="str">
        <f t="shared" si="41"/>
        <v/>
      </c>
      <c r="R276" s="121" t="str">
        <f t="array" ref="R276">IF($D276="","",COUNT(IF(Inventory!$B$10:$B$1000=$B276,IF(Inventory!$C$10:$C$1000=$C276,IF(Inventory!$D$10:$D$1000=$D276,IF(Inventory!$J$10:$J$1000=frig,1))))))</f>
        <v/>
      </c>
      <c r="S276" s="121" t="str">
        <f t="array" ref="S276">IF($D276="","",COUNT(IF(Inventory!$B$10:$B$1000=$B276,IF(Inventory!$C$10:$C$1000=$C276,IF(Inventory!$D$10:$D$1000=$D276,IF(Inventory!$J$10:$J$1000=frig,IF(Inventory!$P$10:$P$1000=S$9,1)))))))</f>
        <v/>
      </c>
      <c r="T276" s="121" t="str">
        <f t="array" ref="T276">IF($D276="","",COUNT(IF(Inventory!$B$10:$B$1000=$B276,IF(Inventory!$C$10:$C$1000=$C276,IF(Inventory!$D$10:$D$1000=$D276,IF(Inventory!$J$10:$J$1000=frig,IF(Inventory!$P$10:$P$1000=T$9,1)))))))</f>
        <v/>
      </c>
      <c r="U276" s="121" t="str">
        <f t="array" ref="U276">IF($D276="","",COUNT(IF(Inventory!$B$10:$B$1000=$B276,IF(Inventory!$C$10:$C$1000=$C276,IF(Inventory!$D$10:$D$1000=$D276,IF(Inventory!$J$10:$J$1000=frig,IF(Inventory!$P$10:$P$1000=U$9,1)))))))</f>
        <v/>
      </c>
      <c r="V276" s="121" t="str">
        <f t="array" ref="V276">IF($D276="","",COUNT(IF(Inventory!$B$10:$B$1000=$B276,IF(Inventory!$C$10:$C$1000=$C276,IF(Inventory!$D$10:$D$1000=$D276,IF(Inventory!$J$10:$J$1000=frig,IF(Inventory!$P$10:$P$1000=V$9,1)))))))</f>
        <v/>
      </c>
      <c r="W276" s="121" t="str">
        <f t="array" ref="W276">IF($D276="","",COUNT(IF(Inventory!$B$10:$B$1000=$B276,IF(Inventory!$C$10:$C$1000=$C276,IF(Inventory!$D$10:$D$1000=$D276,IF(Inventory!$J$10:$J$1000=frig,IF(Inventory!$P$10:$P$1000=W$9,1)))))))</f>
        <v/>
      </c>
      <c r="X276" s="122" t="str">
        <f t="shared" si="42"/>
        <v/>
      </c>
      <c r="Y276" s="121" t="str">
        <f t="array" ref="Y276">IF($D276="","",COUNT(IF(Inventory!$B$10:$B$1000=$B276,IF(Inventory!$C$10:$C$1000=$C276,IF(Inventory!$D$10:$D$1000=$D276,IF(Inventory!$J$10:$J$1000=freez,1))))))</f>
        <v/>
      </c>
      <c r="Z276" s="121" t="str">
        <f t="array" ref="Z276">IF($D276="","",COUNT(IF(Inventory!$B$10:$B$1000=$B276,IF(Inventory!$C$10:$C$1000=$C276,IF(Inventory!$D$10:$D$1000=$D276,IF(Inventory!$J$10:$J$1000=freez,IF(Inventory!$P$10:$P$1000=Z$9,1)))))))</f>
        <v/>
      </c>
      <c r="AA276" s="121" t="str">
        <f t="array" ref="AA276">IF($D276="","",COUNT(IF(Inventory!$B$10:$B$1000=$B276,IF(Inventory!$C$10:$C$1000=$C276,IF(Inventory!$D$10:$D$1000=$D276,IF(Inventory!$J$10:$J$1000=freez,IF(Inventory!$P$10:$P$1000=AA$9,1)))))))</f>
        <v/>
      </c>
      <c r="AB276" s="121" t="str">
        <f t="array" ref="AB276">IF($D276="","",COUNT(IF(Inventory!$B$10:$B$1000=$B276,IF(Inventory!$C$10:$C$1000=$C276,IF(Inventory!$D$10:$D$1000=$D276,IF(Inventory!$J$10:$J$1000=freez,IF(Inventory!$P$10:$P$1000=AB$9,1)))))))</f>
        <v/>
      </c>
      <c r="AC276" s="121" t="str">
        <f t="array" ref="AC276">IF($D276="","",COUNT(IF(Inventory!$B$10:$B$1000=$B276,IF(Inventory!$C$10:$C$1000=$C276,IF(Inventory!$D$10:$D$1000=$D276,IF(Inventory!$J$10:$J$1000=freez,IF(Inventory!$P$10:$P$1000=AC$9,1)))))))</f>
        <v/>
      </c>
      <c r="AD276" s="121" t="str">
        <f t="array" ref="AD276">IF($D276="","",COUNT(IF(Inventory!$B$10:$B$1000=$B276,IF(Inventory!$C$10:$C$1000=$C276,IF(Inventory!$D$10:$D$1000=$D276,IF(Inventory!$J$10:$J$1000=freez,IF(Inventory!$P$10:$P$1000=AD$9,1)))))))</f>
        <v/>
      </c>
      <c r="AE276" s="122" t="str">
        <f t="shared" si="43"/>
        <v/>
      </c>
      <c r="AF276" s="121" t="str">
        <f t="array" ref="AF276">IF($D276="","",SUM(IF(Inventory!$B$10:$B$1000=$B276,IF(Inventory!$C$10:$C$1000=$C276,IF(Inventory!$D$10:$D$1000=$D276,IF(Inventory!$J$10:$J$1000=frig,Inventory!$AC$10:$AC$1000)))))+SUM(IF(Inventory!$B$10:$B$1000=$B276,IF(Inventory!$C$10:$C$1000=$C276,IF(Inventory!$D$10:$D$1000=$D276,IF(Inventory!$J$10:$J$1000=wicr,Inventory!$AC$10:$AC$1000))))))</f>
        <v/>
      </c>
      <c r="AG276" s="121" t="str">
        <f t="array" ref="AG276">IF($D276="","",SUM(IF(Inventory!$B$10:$B$1000=$B276,IF(Inventory!$C$10:$C$1000=$C276,IF(Inventory!$D$10:$D$1000=$D276,IF(Inventory!$J$10:$J$1000=frig,IF(Inventory!$P$10:$P$1000=AG$9,Inventory!$AC$10:$AC$1000))))))+SUM(IF(Inventory!$B$10:$B$1000=$B276,IF(Inventory!$C$10:$C$1000=$C276,IF(Inventory!$D$10:$D$1000=$D276,IF(Inventory!$J$10:$J$1000=wicr,IF(Inventory!$P$10:$P$1000=AG$9,Inventory!$AC$10:$AC$1000)))))))</f>
        <v/>
      </c>
      <c r="AH276" s="121" t="str">
        <f t="array" ref="AH276">IF($D276="","",SUM(IF(Inventory!$B$10:$B$1000=$B276,IF(Inventory!$C$10:$C$1000=$C276,IF(Inventory!$D$10:$D$1000=$D276,IF(Inventory!$J$10:$J$1000=frig,IF(Inventory!$P$10:$P$1000=AH$9,Inventory!$AC$10:$AC$1000))))))+SUM(IF(Inventory!$B$10:$B$1000=$B276,IF(Inventory!$C$10:$C$1000=$C276,IF(Inventory!$D$10:$D$1000=$D276,IF(Inventory!$J$10:$J$1000=wicr,IF(Inventory!$P$10:$P$1000=AH$9,Inventory!$AC$10:$AC$1000)))))))</f>
        <v/>
      </c>
      <c r="AI276" s="121" t="str">
        <f t="array" ref="AI276">IF($D276="","",SUM(IF(Inventory!$B$10:$B$1000=$B276,IF(Inventory!$C$10:$C$1000=$C276,IF(Inventory!$D$10:$D$1000=$D276,IF(Inventory!$J$10:$J$1000=frig,IF(Inventory!$P$10:$P$1000=AI$9,Inventory!$AC$10:$AC$1000))))))+SUM(IF(Inventory!$B$10:$B$1000=$B276,IF(Inventory!$C$10:$C$1000=$C276,IF(Inventory!$D$10:$D$1000=$D276,IF(Inventory!$J$10:$J$1000=wicr,IF(Inventory!$P$10:$P$1000=AI$9,Inventory!$AC$10:$AC$1000)))))))</f>
        <v/>
      </c>
      <c r="AJ276" s="121" t="str">
        <f t="array" ref="AJ276">IF($D276="","",SUM(IF(Inventory!$B$10:$B$1000=$B276,IF(Inventory!$C$10:$C$1000=$C276,IF(Inventory!$D$10:$D$1000=$D276,IF(Inventory!$J$10:$J$1000=frig,IF(Inventory!$P$10:$P$1000=AJ$9,Inventory!$AC$10:$AC$1000))))))+SUM(IF(Inventory!$B$10:$B$1000=$B276,IF(Inventory!$C$10:$C$1000=$C276,IF(Inventory!$D$10:$D$1000=$D276,IF(Inventory!$J$10:$J$1000=wicr,IF(Inventory!$P$10:$P$1000=AJ$9,Inventory!$AC$10:$AC$1000)))))))</f>
        <v/>
      </c>
      <c r="AK276" s="121" t="str">
        <f t="array" ref="AK276">IF($D276="","",SUM(IF(Inventory!$B$10:$B$1000=$B276,IF(Inventory!$C$10:$C$1000=$C276,IF(Inventory!$D$10:$D$1000=$D276,IF(Inventory!$J$10:$J$1000=frig,IF(Inventory!$P$10:$P$1000=AK$9,Inventory!$AC$10:$AC$1000))))))+SUM(IF(Inventory!$B$10:$B$1000=$B276,IF(Inventory!$C$10:$C$1000=$C276,IF(Inventory!$D$10:$D$1000=$D276,IF(Inventory!$J$10:$J$1000=wicr,IF(Inventory!$P$10:$P$1000=AK$9,Inventory!$AC$10:$AC$1000)))))))</f>
        <v/>
      </c>
      <c r="AL276" s="123" t="str">
        <f t="shared" si="44"/>
        <v/>
      </c>
      <c r="AM276" s="121" t="str">
        <f t="array" ref="AM276">IF($D276="","",SUM(IF(Inventory!$B$10:$B$1000=$B276,IF(Inventory!$C$10:$C$1000=$C276,IF(Inventory!$D$10:$D$1000=$D276,IF(Inventory!$J$10:$J$1000=freez,Inventory!$AD$10:$AD$1000)))))+SUM(IF(Inventory!$B$10:$B$1000=$B276,IF(Inventory!$C$10:$C$1000=$C276,IF(Inventory!$D$10:$D$1000=$D276,IF(Inventory!$J$10:$J$1000=wifr,Inventory!$AD$10:$AD$1000))))))</f>
        <v/>
      </c>
      <c r="AN276" s="121" t="str">
        <f t="array" ref="AN276">IF($D276="","",SUM(IF(Inventory!$B$10:$B$1000=$B276,IF(Inventory!$C$10:$C$1000=$C276,IF(Inventory!$D$10:$D$1000=$D276,IF(Inventory!$J$10:$J$1000=freez,IF(Inventory!$P$10:$P$1000=AN$9,Inventory!$AD$10:$AD$1000))))))+SUM(IF(Inventory!$B$10:$B$1000=$B276,IF(Inventory!$C$10:$C$1000=$C276,IF(Inventory!$D$10:$D$1000=$D276,IF(Inventory!$J$10:$J$1000=wifr,IF(Inventory!$P$10:$P$1000=AN$9,Inventory!$AD$10:$AD$1000)))))))</f>
        <v/>
      </c>
      <c r="AO276" s="121" t="str">
        <f t="array" ref="AO276">IF($D276="","",SUM(IF(Inventory!$B$10:$B$1000=$B276,IF(Inventory!$C$10:$C$1000=$C276,IF(Inventory!$D$10:$D$1000=$D276,IF(Inventory!$J$10:$J$1000=freez,IF(Inventory!$P$10:$P$1000=AO$9,Inventory!$AD$10:$AD$1000))))))+SUM(IF(Inventory!$B$10:$B$1000=$B276,IF(Inventory!$C$10:$C$1000=$C276,IF(Inventory!$D$10:$D$1000=$D276,IF(Inventory!$J$10:$J$1000=wifr,IF(Inventory!$P$10:$P$1000=AO$9,Inventory!$AD$10:$AD$1000)))))))</f>
        <v/>
      </c>
      <c r="AP276" s="121" t="str">
        <f t="array" ref="AP276">IF($D276="","",SUM(IF(Inventory!$B$10:$B$1000=$B276,IF(Inventory!$C$10:$C$1000=$C276,IF(Inventory!$D$10:$D$1000=$D276,IF(Inventory!$J$10:$J$1000=freez,IF(Inventory!$P$10:$P$1000=AP$9,Inventory!$AD$10:$AD$1000))))))+SUM(IF(Inventory!$B$10:$B$1000=$B276,IF(Inventory!$C$10:$C$1000=$C276,IF(Inventory!$D$10:$D$1000=$D276,IF(Inventory!$J$10:$J$1000=wifr,IF(Inventory!$P$10:$P$1000=AP$9,Inventory!$AD$10:$AD$1000)))))))</f>
        <v/>
      </c>
      <c r="AQ276" s="121" t="str">
        <f t="array" ref="AQ276">IF($D276="","",SUM(IF(Inventory!$B$10:$B$1000=$B276,IF(Inventory!$C$10:$C$1000=$C276,IF(Inventory!$D$10:$D$1000=$D276,IF(Inventory!$J$10:$J$1000=freez,IF(Inventory!$P$10:$P$1000=AQ$9,Inventory!$AD$10:$AD$1000))))))+SUM(IF(Inventory!$B$10:$B$1000=$B276,IF(Inventory!$C$10:$C$1000=$C276,IF(Inventory!$D$10:$D$1000=$D276,IF(Inventory!$J$10:$J$1000=wifr,IF(Inventory!$P$10:$P$1000=AQ$9,Inventory!$AD$10:$AD$1000)))))))</f>
        <v/>
      </c>
      <c r="AR276" s="121" t="str">
        <f t="array" ref="AR276">IF($D276="","",SUM(IF(Inventory!$B$10:$B$1000=$B276,IF(Inventory!$C$10:$C$1000=$C276,IF(Inventory!$D$10:$D$1000=$D276,IF(Inventory!$J$10:$J$1000=freez,IF(Inventory!$P$10:$P$1000=AR$9,Inventory!$AD$10:$AD$1000))))))+SUM(IF(Inventory!$B$10:$B$1000=$B276,IF(Inventory!$C$10:$C$1000=$C276,IF(Inventory!$D$10:$D$1000=$D276,IF(Inventory!$J$10:$J$1000=wifr,IF(Inventory!$P$10:$P$1000=AR$9,Inventory!$AD$10:$AD$1000)))))))</f>
        <v/>
      </c>
      <c r="AS276" s="124" t="str">
        <f t="shared" si="45"/>
        <v/>
      </c>
      <c r="AU276" s="352"/>
      <c r="AV276" s="352"/>
      <c r="AX276" s="125">
        <f>IF($C276="",0,Prog!$H274*AX$6*($AU276+$AV276)/12000)</f>
        <v>0</v>
      </c>
      <c r="AY276" s="125">
        <f>IF($C276="",0,Prog!$H274*AY$6*($AU276+$AV276)/12000)</f>
        <v>0</v>
      </c>
      <c r="AZ276" s="121"/>
    </row>
    <row r="277" spans="1:52" ht="16.5" x14ac:dyDescent="0.3">
      <c r="A277" s="279" t="str">
        <f>IF(Prog!B275="","",Prog!B275)</f>
        <v/>
      </c>
      <c r="B277" s="279" t="str">
        <f>IF(Prog!C275="","",Prog!C275)</f>
        <v/>
      </c>
      <c r="C277" s="279" t="str">
        <f>IF(Prog!D275="","",Prog!D275)</f>
        <v/>
      </c>
      <c r="D277" s="120"/>
      <c r="E277" s="121" t="str">
        <f t="array" ref="E277">IF($D277="","",COUNT(IF(Inventory!$B$10:$B$1000=$B277,IF(Inventory!$C$10:$C$1000=$C277,IF(Inventory!$D$10:$D$1000=$D277,IF(Inventory!$P$10:$P$1000=E$9,1))))))</f>
        <v/>
      </c>
      <c r="F277" s="121" t="str">
        <f t="array" ref="F277">IF($D277="","",COUNT(IF(Inventory!$B$10:$B$1000=$B277,IF(Inventory!$C$10:$C$1000=$C277,IF(Inventory!$D$10:$D$1000=$D277,IF(Inventory!$P$10:$P$1000=F$9,1))))))</f>
        <v/>
      </c>
      <c r="G277" s="121" t="str">
        <f t="array" ref="G277">IF($D277="","",COUNT(IF(Inventory!$B$10:$B$1000=$B277,IF(Inventory!$C$10:$C$1000=$C277,IF(Inventory!$D$10:$D$1000=$D277,IF(Inventory!$P$10:$P$1000=G$9,1))))))</f>
        <v/>
      </c>
      <c r="H277" s="121" t="str">
        <f t="array" ref="H277">IF($D277="","",COUNT(IF(Inventory!$B$10:$B$1000=$B277,IF(Inventory!$C$10:$C$1000=$C277,IF(Inventory!$D$10:$D$1000=$D277,IF(Inventory!$P$10:$P$1000=H$9,1))))))</f>
        <v/>
      </c>
      <c r="I277" s="121" t="str">
        <f t="array" ref="I277">IF($D277="","",COUNT(IF(Inventory!$B$10:$B$1000=$B277,IF(Inventory!$C$10:$C$1000=$C277,IF(Inventory!$D$10:$D$1000=$D277,IF(Inventory!$P$10:$P$1000=I$9,1))))))</f>
        <v/>
      </c>
      <c r="J277" s="121">
        <f t="shared" si="40"/>
        <v>0</v>
      </c>
      <c r="K277" s="121" t="str">
        <f t="array" ref="K277">IF($D277="","",COUNT(IF(Inventory!$B$10:$B$1000=$B277,IF(Inventory!$C$10:$C$1000=$C277,IF(Inventory!$D$10:$D$1000=$D277,IF(Inventory!$J$10:$J$1000=wicr,1)))))+COUNT(IF(Inventory!$B$10:$B$1000=$B277,IF(Inventory!$C$10:$C$1000=$C277,IF(Inventory!$D$10:$D$1000=$D277,IF(Inventory!$J$10:$J$1000=wifr,1))))))</f>
        <v/>
      </c>
      <c r="L277" s="121" t="str">
        <f t="array" ref="L277">IF($D277="","",COUNT(IF(Inventory!$B$10:$B$1000=$B277,IF(Inventory!$C$10:$C$1000=$C277,IF(Inventory!$D$10:$D$1000=$D277,IF(Inventory!$J$10:$J$1000=wicr,IF(Inventory!$P$10:$P$1000=L$9,1))))))+COUNT(IF(Inventory!$B$10:$B$1000=$B277,IF(Inventory!$C$10:$C$1000=$C277,IF(Inventory!$D$10:$D$1000=$D277,IF(Inventory!$J$10:$J$1000=wifr,IF(Inventory!$P$10:$P$1000=L$9,1)))))))</f>
        <v/>
      </c>
      <c r="M277" s="121" t="str">
        <f t="array" ref="M277">IF($D277="","",COUNT(IF(Inventory!$B$10:$B$1000=$B277,IF(Inventory!$C$10:$C$1000=$C277,IF(Inventory!$D$10:$D$1000=$D277,IF(Inventory!$J$10:$J$1000=wicr,IF(Inventory!$P$10:$P$1000=M$9,1))))))+COUNT(IF(Inventory!$B$10:$B$1000=$B277,IF(Inventory!$C$10:$C$1000=$C277,IF(Inventory!$D$10:$D$1000=$D277,IF(Inventory!$J$10:$J$1000=wifr,IF(Inventory!$P$10:$P$1000=M$9,1)))))))</f>
        <v/>
      </c>
      <c r="N277" s="121" t="str">
        <f t="array" ref="N277">IF($D277="","",COUNT(IF(Inventory!$B$10:$B$1000=$B277,IF(Inventory!$C$10:$C$1000=$C277,IF(Inventory!$D$10:$D$1000=$D277,IF(Inventory!$J$10:$J$1000=wicr,IF(Inventory!$P$10:$P$1000=N$9,1))))))+COUNT(IF(Inventory!$B$10:$B$1000=$B277,IF(Inventory!$C$10:$C$1000=$C277,IF(Inventory!$D$10:$D$1000=$D277,IF(Inventory!$J$10:$J$1000=wifr,IF(Inventory!$P$10:$P$1000=N$9,1)))))))</f>
        <v/>
      </c>
      <c r="O277" s="121" t="str">
        <f t="array" ref="O277">IF($D277="","",COUNT(IF(Inventory!$B$10:$B$1000=$B277,IF(Inventory!$C$10:$C$1000=$C277,IF(Inventory!$D$10:$D$1000=$D277,IF(Inventory!$J$10:$J$1000=wicr,IF(Inventory!$P$10:$P$1000=O$9,1))))))+COUNT(IF(Inventory!$B$10:$B$1000=$B277,IF(Inventory!$C$10:$C$1000=$C277,IF(Inventory!$D$10:$D$1000=$D277,IF(Inventory!$J$10:$J$1000=wifr,IF(Inventory!$P$10:$P$1000=O$9,1)))))))</f>
        <v/>
      </c>
      <c r="P277" s="121" t="str">
        <f t="array" ref="P277">IF($D277="","",COUNT(IF(Inventory!$B$10:$B$1000=$B277,IF(Inventory!$C$10:$C$1000=$C277,IF(Inventory!$D$10:$D$1000=$D277,IF(Inventory!$J$10:$J$1000=wicr,IF(Inventory!$P$10:$P$1000=P$9,1))))))+COUNT(IF(Inventory!$B$10:$B$1000=$B277,IF(Inventory!$C$10:$C$1000=$C277,IF(Inventory!$D$10:$D$1000=$D277,IF(Inventory!$J$10:$J$1000=wifr,IF(Inventory!$P$10:$P$1000=P$9,1)))))))</f>
        <v/>
      </c>
      <c r="Q277" s="122" t="str">
        <f t="shared" si="41"/>
        <v/>
      </c>
      <c r="R277" s="121" t="str">
        <f t="array" ref="R277">IF($D277="","",COUNT(IF(Inventory!$B$10:$B$1000=$B277,IF(Inventory!$C$10:$C$1000=$C277,IF(Inventory!$D$10:$D$1000=$D277,IF(Inventory!$J$10:$J$1000=frig,1))))))</f>
        <v/>
      </c>
      <c r="S277" s="121" t="str">
        <f t="array" ref="S277">IF($D277="","",COUNT(IF(Inventory!$B$10:$B$1000=$B277,IF(Inventory!$C$10:$C$1000=$C277,IF(Inventory!$D$10:$D$1000=$D277,IF(Inventory!$J$10:$J$1000=frig,IF(Inventory!$P$10:$P$1000=S$9,1)))))))</f>
        <v/>
      </c>
      <c r="T277" s="121" t="str">
        <f t="array" ref="T277">IF($D277="","",COUNT(IF(Inventory!$B$10:$B$1000=$B277,IF(Inventory!$C$10:$C$1000=$C277,IF(Inventory!$D$10:$D$1000=$D277,IF(Inventory!$J$10:$J$1000=frig,IF(Inventory!$P$10:$P$1000=T$9,1)))))))</f>
        <v/>
      </c>
      <c r="U277" s="121" t="str">
        <f t="array" ref="U277">IF($D277="","",COUNT(IF(Inventory!$B$10:$B$1000=$B277,IF(Inventory!$C$10:$C$1000=$C277,IF(Inventory!$D$10:$D$1000=$D277,IF(Inventory!$J$10:$J$1000=frig,IF(Inventory!$P$10:$P$1000=U$9,1)))))))</f>
        <v/>
      </c>
      <c r="V277" s="121" t="str">
        <f t="array" ref="V277">IF($D277="","",COUNT(IF(Inventory!$B$10:$B$1000=$B277,IF(Inventory!$C$10:$C$1000=$C277,IF(Inventory!$D$10:$D$1000=$D277,IF(Inventory!$J$10:$J$1000=frig,IF(Inventory!$P$10:$P$1000=V$9,1)))))))</f>
        <v/>
      </c>
      <c r="W277" s="121" t="str">
        <f t="array" ref="W277">IF($D277="","",COUNT(IF(Inventory!$B$10:$B$1000=$B277,IF(Inventory!$C$10:$C$1000=$C277,IF(Inventory!$D$10:$D$1000=$D277,IF(Inventory!$J$10:$J$1000=frig,IF(Inventory!$P$10:$P$1000=W$9,1)))))))</f>
        <v/>
      </c>
      <c r="X277" s="122" t="str">
        <f t="shared" si="42"/>
        <v/>
      </c>
      <c r="Y277" s="121" t="str">
        <f t="array" ref="Y277">IF($D277="","",COUNT(IF(Inventory!$B$10:$B$1000=$B277,IF(Inventory!$C$10:$C$1000=$C277,IF(Inventory!$D$10:$D$1000=$D277,IF(Inventory!$J$10:$J$1000=freez,1))))))</f>
        <v/>
      </c>
      <c r="Z277" s="121" t="str">
        <f t="array" ref="Z277">IF($D277="","",COUNT(IF(Inventory!$B$10:$B$1000=$B277,IF(Inventory!$C$10:$C$1000=$C277,IF(Inventory!$D$10:$D$1000=$D277,IF(Inventory!$J$10:$J$1000=freez,IF(Inventory!$P$10:$P$1000=Z$9,1)))))))</f>
        <v/>
      </c>
      <c r="AA277" s="121" t="str">
        <f t="array" ref="AA277">IF($D277="","",COUNT(IF(Inventory!$B$10:$B$1000=$B277,IF(Inventory!$C$10:$C$1000=$C277,IF(Inventory!$D$10:$D$1000=$D277,IF(Inventory!$J$10:$J$1000=freez,IF(Inventory!$P$10:$P$1000=AA$9,1)))))))</f>
        <v/>
      </c>
      <c r="AB277" s="121" t="str">
        <f t="array" ref="AB277">IF($D277="","",COUNT(IF(Inventory!$B$10:$B$1000=$B277,IF(Inventory!$C$10:$C$1000=$C277,IF(Inventory!$D$10:$D$1000=$D277,IF(Inventory!$J$10:$J$1000=freez,IF(Inventory!$P$10:$P$1000=AB$9,1)))))))</f>
        <v/>
      </c>
      <c r="AC277" s="121" t="str">
        <f t="array" ref="AC277">IF($D277="","",COUNT(IF(Inventory!$B$10:$B$1000=$B277,IF(Inventory!$C$10:$C$1000=$C277,IF(Inventory!$D$10:$D$1000=$D277,IF(Inventory!$J$10:$J$1000=freez,IF(Inventory!$P$10:$P$1000=AC$9,1)))))))</f>
        <v/>
      </c>
      <c r="AD277" s="121" t="str">
        <f t="array" ref="AD277">IF($D277="","",COUNT(IF(Inventory!$B$10:$B$1000=$B277,IF(Inventory!$C$10:$C$1000=$C277,IF(Inventory!$D$10:$D$1000=$D277,IF(Inventory!$J$10:$J$1000=freez,IF(Inventory!$P$10:$P$1000=AD$9,1)))))))</f>
        <v/>
      </c>
      <c r="AE277" s="122" t="str">
        <f t="shared" si="43"/>
        <v/>
      </c>
      <c r="AF277" s="121" t="str">
        <f t="array" ref="AF277">IF($D277="","",SUM(IF(Inventory!$B$10:$B$1000=$B277,IF(Inventory!$C$10:$C$1000=$C277,IF(Inventory!$D$10:$D$1000=$D277,IF(Inventory!$J$10:$J$1000=frig,Inventory!$AC$10:$AC$1000)))))+SUM(IF(Inventory!$B$10:$B$1000=$B277,IF(Inventory!$C$10:$C$1000=$C277,IF(Inventory!$D$10:$D$1000=$D277,IF(Inventory!$J$10:$J$1000=wicr,Inventory!$AC$10:$AC$1000))))))</f>
        <v/>
      </c>
      <c r="AG277" s="121" t="str">
        <f t="array" ref="AG277">IF($D277="","",SUM(IF(Inventory!$B$10:$B$1000=$B277,IF(Inventory!$C$10:$C$1000=$C277,IF(Inventory!$D$10:$D$1000=$D277,IF(Inventory!$J$10:$J$1000=frig,IF(Inventory!$P$10:$P$1000=AG$9,Inventory!$AC$10:$AC$1000))))))+SUM(IF(Inventory!$B$10:$B$1000=$B277,IF(Inventory!$C$10:$C$1000=$C277,IF(Inventory!$D$10:$D$1000=$D277,IF(Inventory!$J$10:$J$1000=wicr,IF(Inventory!$P$10:$P$1000=AG$9,Inventory!$AC$10:$AC$1000)))))))</f>
        <v/>
      </c>
      <c r="AH277" s="121" t="str">
        <f t="array" ref="AH277">IF($D277="","",SUM(IF(Inventory!$B$10:$B$1000=$B277,IF(Inventory!$C$10:$C$1000=$C277,IF(Inventory!$D$10:$D$1000=$D277,IF(Inventory!$J$10:$J$1000=frig,IF(Inventory!$P$10:$P$1000=AH$9,Inventory!$AC$10:$AC$1000))))))+SUM(IF(Inventory!$B$10:$B$1000=$B277,IF(Inventory!$C$10:$C$1000=$C277,IF(Inventory!$D$10:$D$1000=$D277,IF(Inventory!$J$10:$J$1000=wicr,IF(Inventory!$P$10:$P$1000=AH$9,Inventory!$AC$10:$AC$1000)))))))</f>
        <v/>
      </c>
      <c r="AI277" s="121" t="str">
        <f t="array" ref="AI277">IF($D277="","",SUM(IF(Inventory!$B$10:$B$1000=$B277,IF(Inventory!$C$10:$C$1000=$C277,IF(Inventory!$D$10:$D$1000=$D277,IF(Inventory!$J$10:$J$1000=frig,IF(Inventory!$P$10:$P$1000=AI$9,Inventory!$AC$10:$AC$1000))))))+SUM(IF(Inventory!$B$10:$B$1000=$B277,IF(Inventory!$C$10:$C$1000=$C277,IF(Inventory!$D$10:$D$1000=$D277,IF(Inventory!$J$10:$J$1000=wicr,IF(Inventory!$P$10:$P$1000=AI$9,Inventory!$AC$10:$AC$1000)))))))</f>
        <v/>
      </c>
      <c r="AJ277" s="121" t="str">
        <f t="array" ref="AJ277">IF($D277="","",SUM(IF(Inventory!$B$10:$B$1000=$B277,IF(Inventory!$C$10:$C$1000=$C277,IF(Inventory!$D$10:$D$1000=$D277,IF(Inventory!$J$10:$J$1000=frig,IF(Inventory!$P$10:$P$1000=AJ$9,Inventory!$AC$10:$AC$1000))))))+SUM(IF(Inventory!$B$10:$B$1000=$B277,IF(Inventory!$C$10:$C$1000=$C277,IF(Inventory!$D$10:$D$1000=$D277,IF(Inventory!$J$10:$J$1000=wicr,IF(Inventory!$P$10:$P$1000=AJ$9,Inventory!$AC$10:$AC$1000)))))))</f>
        <v/>
      </c>
      <c r="AK277" s="121" t="str">
        <f t="array" ref="AK277">IF($D277="","",SUM(IF(Inventory!$B$10:$B$1000=$B277,IF(Inventory!$C$10:$C$1000=$C277,IF(Inventory!$D$10:$D$1000=$D277,IF(Inventory!$J$10:$J$1000=frig,IF(Inventory!$P$10:$P$1000=AK$9,Inventory!$AC$10:$AC$1000))))))+SUM(IF(Inventory!$B$10:$B$1000=$B277,IF(Inventory!$C$10:$C$1000=$C277,IF(Inventory!$D$10:$D$1000=$D277,IF(Inventory!$J$10:$J$1000=wicr,IF(Inventory!$P$10:$P$1000=AK$9,Inventory!$AC$10:$AC$1000)))))))</f>
        <v/>
      </c>
      <c r="AL277" s="123" t="str">
        <f t="shared" si="44"/>
        <v/>
      </c>
      <c r="AM277" s="121" t="str">
        <f t="array" ref="AM277">IF($D277="","",SUM(IF(Inventory!$B$10:$B$1000=$B277,IF(Inventory!$C$10:$C$1000=$C277,IF(Inventory!$D$10:$D$1000=$D277,IF(Inventory!$J$10:$J$1000=freez,Inventory!$AD$10:$AD$1000)))))+SUM(IF(Inventory!$B$10:$B$1000=$B277,IF(Inventory!$C$10:$C$1000=$C277,IF(Inventory!$D$10:$D$1000=$D277,IF(Inventory!$J$10:$J$1000=wifr,Inventory!$AD$10:$AD$1000))))))</f>
        <v/>
      </c>
      <c r="AN277" s="121" t="str">
        <f t="array" ref="AN277">IF($D277="","",SUM(IF(Inventory!$B$10:$B$1000=$B277,IF(Inventory!$C$10:$C$1000=$C277,IF(Inventory!$D$10:$D$1000=$D277,IF(Inventory!$J$10:$J$1000=freez,IF(Inventory!$P$10:$P$1000=AN$9,Inventory!$AD$10:$AD$1000))))))+SUM(IF(Inventory!$B$10:$B$1000=$B277,IF(Inventory!$C$10:$C$1000=$C277,IF(Inventory!$D$10:$D$1000=$D277,IF(Inventory!$J$10:$J$1000=wifr,IF(Inventory!$P$10:$P$1000=AN$9,Inventory!$AD$10:$AD$1000)))))))</f>
        <v/>
      </c>
      <c r="AO277" s="121" t="str">
        <f t="array" ref="AO277">IF($D277="","",SUM(IF(Inventory!$B$10:$B$1000=$B277,IF(Inventory!$C$10:$C$1000=$C277,IF(Inventory!$D$10:$D$1000=$D277,IF(Inventory!$J$10:$J$1000=freez,IF(Inventory!$P$10:$P$1000=AO$9,Inventory!$AD$10:$AD$1000))))))+SUM(IF(Inventory!$B$10:$B$1000=$B277,IF(Inventory!$C$10:$C$1000=$C277,IF(Inventory!$D$10:$D$1000=$D277,IF(Inventory!$J$10:$J$1000=wifr,IF(Inventory!$P$10:$P$1000=AO$9,Inventory!$AD$10:$AD$1000)))))))</f>
        <v/>
      </c>
      <c r="AP277" s="121" t="str">
        <f t="array" ref="AP277">IF($D277="","",SUM(IF(Inventory!$B$10:$B$1000=$B277,IF(Inventory!$C$10:$C$1000=$C277,IF(Inventory!$D$10:$D$1000=$D277,IF(Inventory!$J$10:$J$1000=freez,IF(Inventory!$P$10:$P$1000=AP$9,Inventory!$AD$10:$AD$1000))))))+SUM(IF(Inventory!$B$10:$B$1000=$B277,IF(Inventory!$C$10:$C$1000=$C277,IF(Inventory!$D$10:$D$1000=$D277,IF(Inventory!$J$10:$J$1000=wifr,IF(Inventory!$P$10:$P$1000=AP$9,Inventory!$AD$10:$AD$1000)))))))</f>
        <v/>
      </c>
      <c r="AQ277" s="121" t="str">
        <f t="array" ref="AQ277">IF($D277="","",SUM(IF(Inventory!$B$10:$B$1000=$B277,IF(Inventory!$C$10:$C$1000=$C277,IF(Inventory!$D$10:$D$1000=$D277,IF(Inventory!$J$10:$J$1000=freez,IF(Inventory!$P$10:$P$1000=AQ$9,Inventory!$AD$10:$AD$1000))))))+SUM(IF(Inventory!$B$10:$B$1000=$B277,IF(Inventory!$C$10:$C$1000=$C277,IF(Inventory!$D$10:$D$1000=$D277,IF(Inventory!$J$10:$J$1000=wifr,IF(Inventory!$P$10:$P$1000=AQ$9,Inventory!$AD$10:$AD$1000)))))))</f>
        <v/>
      </c>
      <c r="AR277" s="121" t="str">
        <f t="array" ref="AR277">IF($D277="","",SUM(IF(Inventory!$B$10:$B$1000=$B277,IF(Inventory!$C$10:$C$1000=$C277,IF(Inventory!$D$10:$D$1000=$D277,IF(Inventory!$J$10:$J$1000=freez,IF(Inventory!$P$10:$P$1000=AR$9,Inventory!$AD$10:$AD$1000))))))+SUM(IF(Inventory!$B$10:$B$1000=$B277,IF(Inventory!$C$10:$C$1000=$C277,IF(Inventory!$D$10:$D$1000=$D277,IF(Inventory!$J$10:$J$1000=wifr,IF(Inventory!$P$10:$P$1000=AR$9,Inventory!$AD$10:$AD$1000)))))))</f>
        <v/>
      </c>
      <c r="AS277" s="124" t="str">
        <f t="shared" si="45"/>
        <v/>
      </c>
      <c r="AU277" s="352"/>
      <c r="AV277" s="352"/>
      <c r="AX277" s="125">
        <f>IF($C277="",0,Prog!$H275*AX$6*($AU277+$AV277)/12000)</f>
        <v>0</v>
      </c>
      <c r="AY277" s="125">
        <f>IF($C277="",0,Prog!$H275*AY$6*($AU277+$AV277)/12000)</f>
        <v>0</v>
      </c>
      <c r="AZ277" s="121"/>
    </row>
    <row r="278" spans="1:52" ht="16.5" x14ac:dyDescent="0.3">
      <c r="A278" s="279" t="str">
        <f>IF(Prog!B276="","",Prog!B276)</f>
        <v/>
      </c>
      <c r="B278" s="279" t="str">
        <f>IF(Prog!C276="","",Prog!C276)</f>
        <v/>
      </c>
      <c r="C278" s="279" t="str">
        <f>IF(Prog!D276="","",Prog!D276)</f>
        <v/>
      </c>
      <c r="D278" s="120"/>
      <c r="E278" s="121" t="str">
        <f t="array" ref="E278">IF($D278="","",COUNT(IF(Inventory!$B$10:$B$1000=$B278,IF(Inventory!$C$10:$C$1000=$C278,IF(Inventory!$D$10:$D$1000=$D278,IF(Inventory!$P$10:$P$1000=E$9,1))))))</f>
        <v/>
      </c>
      <c r="F278" s="121" t="str">
        <f t="array" ref="F278">IF($D278="","",COUNT(IF(Inventory!$B$10:$B$1000=$B278,IF(Inventory!$C$10:$C$1000=$C278,IF(Inventory!$D$10:$D$1000=$D278,IF(Inventory!$P$10:$P$1000=F$9,1))))))</f>
        <v/>
      </c>
      <c r="G278" s="121" t="str">
        <f t="array" ref="G278">IF($D278="","",COUNT(IF(Inventory!$B$10:$B$1000=$B278,IF(Inventory!$C$10:$C$1000=$C278,IF(Inventory!$D$10:$D$1000=$D278,IF(Inventory!$P$10:$P$1000=G$9,1))))))</f>
        <v/>
      </c>
      <c r="H278" s="121" t="str">
        <f t="array" ref="H278">IF($D278="","",COUNT(IF(Inventory!$B$10:$B$1000=$B278,IF(Inventory!$C$10:$C$1000=$C278,IF(Inventory!$D$10:$D$1000=$D278,IF(Inventory!$P$10:$P$1000=H$9,1))))))</f>
        <v/>
      </c>
      <c r="I278" s="121" t="str">
        <f t="array" ref="I278">IF($D278="","",COUNT(IF(Inventory!$B$10:$B$1000=$B278,IF(Inventory!$C$10:$C$1000=$C278,IF(Inventory!$D$10:$D$1000=$D278,IF(Inventory!$P$10:$P$1000=I$9,1))))))</f>
        <v/>
      </c>
      <c r="J278" s="121">
        <f t="shared" si="40"/>
        <v>0</v>
      </c>
      <c r="K278" s="121" t="str">
        <f t="array" ref="K278">IF($D278="","",COUNT(IF(Inventory!$B$10:$B$1000=$B278,IF(Inventory!$C$10:$C$1000=$C278,IF(Inventory!$D$10:$D$1000=$D278,IF(Inventory!$J$10:$J$1000=wicr,1)))))+COUNT(IF(Inventory!$B$10:$B$1000=$B278,IF(Inventory!$C$10:$C$1000=$C278,IF(Inventory!$D$10:$D$1000=$D278,IF(Inventory!$J$10:$J$1000=wifr,1))))))</f>
        <v/>
      </c>
      <c r="L278" s="121" t="str">
        <f t="array" ref="L278">IF($D278="","",COUNT(IF(Inventory!$B$10:$B$1000=$B278,IF(Inventory!$C$10:$C$1000=$C278,IF(Inventory!$D$10:$D$1000=$D278,IF(Inventory!$J$10:$J$1000=wicr,IF(Inventory!$P$10:$P$1000=L$9,1))))))+COUNT(IF(Inventory!$B$10:$B$1000=$B278,IF(Inventory!$C$10:$C$1000=$C278,IF(Inventory!$D$10:$D$1000=$D278,IF(Inventory!$J$10:$J$1000=wifr,IF(Inventory!$P$10:$P$1000=L$9,1)))))))</f>
        <v/>
      </c>
      <c r="M278" s="121" t="str">
        <f t="array" ref="M278">IF($D278="","",COUNT(IF(Inventory!$B$10:$B$1000=$B278,IF(Inventory!$C$10:$C$1000=$C278,IF(Inventory!$D$10:$D$1000=$D278,IF(Inventory!$J$10:$J$1000=wicr,IF(Inventory!$P$10:$P$1000=M$9,1))))))+COUNT(IF(Inventory!$B$10:$B$1000=$B278,IF(Inventory!$C$10:$C$1000=$C278,IF(Inventory!$D$10:$D$1000=$D278,IF(Inventory!$J$10:$J$1000=wifr,IF(Inventory!$P$10:$P$1000=M$9,1)))))))</f>
        <v/>
      </c>
      <c r="N278" s="121" t="str">
        <f t="array" ref="N278">IF($D278="","",COUNT(IF(Inventory!$B$10:$B$1000=$B278,IF(Inventory!$C$10:$C$1000=$C278,IF(Inventory!$D$10:$D$1000=$D278,IF(Inventory!$J$10:$J$1000=wicr,IF(Inventory!$P$10:$P$1000=N$9,1))))))+COUNT(IF(Inventory!$B$10:$B$1000=$B278,IF(Inventory!$C$10:$C$1000=$C278,IF(Inventory!$D$10:$D$1000=$D278,IF(Inventory!$J$10:$J$1000=wifr,IF(Inventory!$P$10:$P$1000=N$9,1)))))))</f>
        <v/>
      </c>
      <c r="O278" s="121" t="str">
        <f t="array" ref="O278">IF($D278="","",COUNT(IF(Inventory!$B$10:$B$1000=$B278,IF(Inventory!$C$10:$C$1000=$C278,IF(Inventory!$D$10:$D$1000=$D278,IF(Inventory!$J$10:$J$1000=wicr,IF(Inventory!$P$10:$P$1000=O$9,1))))))+COUNT(IF(Inventory!$B$10:$B$1000=$B278,IF(Inventory!$C$10:$C$1000=$C278,IF(Inventory!$D$10:$D$1000=$D278,IF(Inventory!$J$10:$J$1000=wifr,IF(Inventory!$P$10:$P$1000=O$9,1)))))))</f>
        <v/>
      </c>
      <c r="P278" s="121" t="str">
        <f t="array" ref="P278">IF($D278="","",COUNT(IF(Inventory!$B$10:$B$1000=$B278,IF(Inventory!$C$10:$C$1000=$C278,IF(Inventory!$D$10:$D$1000=$D278,IF(Inventory!$J$10:$J$1000=wicr,IF(Inventory!$P$10:$P$1000=P$9,1))))))+COUNT(IF(Inventory!$B$10:$B$1000=$B278,IF(Inventory!$C$10:$C$1000=$C278,IF(Inventory!$D$10:$D$1000=$D278,IF(Inventory!$J$10:$J$1000=wifr,IF(Inventory!$P$10:$P$1000=P$9,1)))))))</f>
        <v/>
      </c>
      <c r="Q278" s="122" t="str">
        <f t="shared" si="41"/>
        <v/>
      </c>
      <c r="R278" s="121" t="str">
        <f t="array" ref="R278">IF($D278="","",COUNT(IF(Inventory!$B$10:$B$1000=$B278,IF(Inventory!$C$10:$C$1000=$C278,IF(Inventory!$D$10:$D$1000=$D278,IF(Inventory!$J$10:$J$1000=frig,1))))))</f>
        <v/>
      </c>
      <c r="S278" s="121" t="str">
        <f t="array" ref="S278">IF($D278="","",COUNT(IF(Inventory!$B$10:$B$1000=$B278,IF(Inventory!$C$10:$C$1000=$C278,IF(Inventory!$D$10:$D$1000=$D278,IF(Inventory!$J$10:$J$1000=frig,IF(Inventory!$P$10:$P$1000=S$9,1)))))))</f>
        <v/>
      </c>
      <c r="T278" s="121" t="str">
        <f t="array" ref="T278">IF($D278="","",COUNT(IF(Inventory!$B$10:$B$1000=$B278,IF(Inventory!$C$10:$C$1000=$C278,IF(Inventory!$D$10:$D$1000=$D278,IF(Inventory!$J$10:$J$1000=frig,IF(Inventory!$P$10:$P$1000=T$9,1)))))))</f>
        <v/>
      </c>
      <c r="U278" s="121" t="str">
        <f t="array" ref="U278">IF($D278="","",COUNT(IF(Inventory!$B$10:$B$1000=$B278,IF(Inventory!$C$10:$C$1000=$C278,IF(Inventory!$D$10:$D$1000=$D278,IF(Inventory!$J$10:$J$1000=frig,IF(Inventory!$P$10:$P$1000=U$9,1)))))))</f>
        <v/>
      </c>
      <c r="V278" s="121" t="str">
        <f t="array" ref="V278">IF($D278="","",COUNT(IF(Inventory!$B$10:$B$1000=$B278,IF(Inventory!$C$10:$C$1000=$C278,IF(Inventory!$D$10:$D$1000=$D278,IF(Inventory!$J$10:$J$1000=frig,IF(Inventory!$P$10:$P$1000=V$9,1)))))))</f>
        <v/>
      </c>
      <c r="W278" s="121" t="str">
        <f t="array" ref="W278">IF($D278="","",COUNT(IF(Inventory!$B$10:$B$1000=$B278,IF(Inventory!$C$10:$C$1000=$C278,IF(Inventory!$D$10:$D$1000=$D278,IF(Inventory!$J$10:$J$1000=frig,IF(Inventory!$P$10:$P$1000=W$9,1)))))))</f>
        <v/>
      </c>
      <c r="X278" s="122" t="str">
        <f t="shared" si="42"/>
        <v/>
      </c>
      <c r="Y278" s="121" t="str">
        <f t="array" ref="Y278">IF($D278="","",COUNT(IF(Inventory!$B$10:$B$1000=$B278,IF(Inventory!$C$10:$C$1000=$C278,IF(Inventory!$D$10:$D$1000=$D278,IF(Inventory!$J$10:$J$1000=freez,1))))))</f>
        <v/>
      </c>
      <c r="Z278" s="121" t="str">
        <f t="array" ref="Z278">IF($D278="","",COUNT(IF(Inventory!$B$10:$B$1000=$B278,IF(Inventory!$C$10:$C$1000=$C278,IF(Inventory!$D$10:$D$1000=$D278,IF(Inventory!$J$10:$J$1000=freez,IF(Inventory!$P$10:$P$1000=Z$9,1)))))))</f>
        <v/>
      </c>
      <c r="AA278" s="121" t="str">
        <f t="array" ref="AA278">IF($D278="","",COUNT(IF(Inventory!$B$10:$B$1000=$B278,IF(Inventory!$C$10:$C$1000=$C278,IF(Inventory!$D$10:$D$1000=$D278,IF(Inventory!$J$10:$J$1000=freez,IF(Inventory!$P$10:$P$1000=AA$9,1)))))))</f>
        <v/>
      </c>
      <c r="AB278" s="121" t="str">
        <f t="array" ref="AB278">IF($D278="","",COUNT(IF(Inventory!$B$10:$B$1000=$B278,IF(Inventory!$C$10:$C$1000=$C278,IF(Inventory!$D$10:$D$1000=$D278,IF(Inventory!$J$10:$J$1000=freez,IF(Inventory!$P$10:$P$1000=AB$9,1)))))))</f>
        <v/>
      </c>
      <c r="AC278" s="121" t="str">
        <f t="array" ref="AC278">IF($D278="","",COUNT(IF(Inventory!$B$10:$B$1000=$B278,IF(Inventory!$C$10:$C$1000=$C278,IF(Inventory!$D$10:$D$1000=$D278,IF(Inventory!$J$10:$J$1000=freez,IF(Inventory!$P$10:$P$1000=AC$9,1)))))))</f>
        <v/>
      </c>
      <c r="AD278" s="121" t="str">
        <f t="array" ref="AD278">IF($D278="","",COUNT(IF(Inventory!$B$10:$B$1000=$B278,IF(Inventory!$C$10:$C$1000=$C278,IF(Inventory!$D$10:$D$1000=$D278,IF(Inventory!$J$10:$J$1000=freez,IF(Inventory!$P$10:$P$1000=AD$9,1)))))))</f>
        <v/>
      </c>
      <c r="AE278" s="122" t="str">
        <f t="shared" si="43"/>
        <v/>
      </c>
      <c r="AF278" s="121" t="str">
        <f t="array" ref="AF278">IF($D278="","",SUM(IF(Inventory!$B$10:$B$1000=$B278,IF(Inventory!$C$10:$C$1000=$C278,IF(Inventory!$D$10:$D$1000=$D278,IF(Inventory!$J$10:$J$1000=frig,Inventory!$AC$10:$AC$1000)))))+SUM(IF(Inventory!$B$10:$B$1000=$B278,IF(Inventory!$C$10:$C$1000=$C278,IF(Inventory!$D$10:$D$1000=$D278,IF(Inventory!$J$10:$J$1000=wicr,Inventory!$AC$10:$AC$1000))))))</f>
        <v/>
      </c>
      <c r="AG278" s="121" t="str">
        <f t="array" ref="AG278">IF($D278="","",SUM(IF(Inventory!$B$10:$B$1000=$B278,IF(Inventory!$C$10:$C$1000=$C278,IF(Inventory!$D$10:$D$1000=$D278,IF(Inventory!$J$10:$J$1000=frig,IF(Inventory!$P$10:$P$1000=AG$9,Inventory!$AC$10:$AC$1000))))))+SUM(IF(Inventory!$B$10:$B$1000=$B278,IF(Inventory!$C$10:$C$1000=$C278,IF(Inventory!$D$10:$D$1000=$D278,IF(Inventory!$J$10:$J$1000=wicr,IF(Inventory!$P$10:$P$1000=AG$9,Inventory!$AC$10:$AC$1000)))))))</f>
        <v/>
      </c>
      <c r="AH278" s="121" t="str">
        <f t="array" ref="AH278">IF($D278="","",SUM(IF(Inventory!$B$10:$B$1000=$B278,IF(Inventory!$C$10:$C$1000=$C278,IF(Inventory!$D$10:$D$1000=$D278,IF(Inventory!$J$10:$J$1000=frig,IF(Inventory!$P$10:$P$1000=AH$9,Inventory!$AC$10:$AC$1000))))))+SUM(IF(Inventory!$B$10:$B$1000=$B278,IF(Inventory!$C$10:$C$1000=$C278,IF(Inventory!$D$10:$D$1000=$D278,IF(Inventory!$J$10:$J$1000=wicr,IF(Inventory!$P$10:$P$1000=AH$9,Inventory!$AC$10:$AC$1000)))))))</f>
        <v/>
      </c>
      <c r="AI278" s="121" t="str">
        <f t="array" ref="AI278">IF($D278="","",SUM(IF(Inventory!$B$10:$B$1000=$B278,IF(Inventory!$C$10:$C$1000=$C278,IF(Inventory!$D$10:$D$1000=$D278,IF(Inventory!$J$10:$J$1000=frig,IF(Inventory!$P$10:$P$1000=AI$9,Inventory!$AC$10:$AC$1000))))))+SUM(IF(Inventory!$B$10:$B$1000=$B278,IF(Inventory!$C$10:$C$1000=$C278,IF(Inventory!$D$10:$D$1000=$D278,IF(Inventory!$J$10:$J$1000=wicr,IF(Inventory!$P$10:$P$1000=AI$9,Inventory!$AC$10:$AC$1000)))))))</f>
        <v/>
      </c>
      <c r="AJ278" s="121" t="str">
        <f t="array" ref="AJ278">IF($D278="","",SUM(IF(Inventory!$B$10:$B$1000=$B278,IF(Inventory!$C$10:$C$1000=$C278,IF(Inventory!$D$10:$D$1000=$D278,IF(Inventory!$J$10:$J$1000=frig,IF(Inventory!$P$10:$P$1000=AJ$9,Inventory!$AC$10:$AC$1000))))))+SUM(IF(Inventory!$B$10:$B$1000=$B278,IF(Inventory!$C$10:$C$1000=$C278,IF(Inventory!$D$10:$D$1000=$D278,IF(Inventory!$J$10:$J$1000=wicr,IF(Inventory!$P$10:$P$1000=AJ$9,Inventory!$AC$10:$AC$1000)))))))</f>
        <v/>
      </c>
      <c r="AK278" s="121" t="str">
        <f t="array" ref="AK278">IF($D278="","",SUM(IF(Inventory!$B$10:$B$1000=$B278,IF(Inventory!$C$10:$C$1000=$C278,IF(Inventory!$D$10:$D$1000=$D278,IF(Inventory!$J$10:$J$1000=frig,IF(Inventory!$P$10:$P$1000=AK$9,Inventory!$AC$10:$AC$1000))))))+SUM(IF(Inventory!$B$10:$B$1000=$B278,IF(Inventory!$C$10:$C$1000=$C278,IF(Inventory!$D$10:$D$1000=$D278,IF(Inventory!$J$10:$J$1000=wicr,IF(Inventory!$P$10:$P$1000=AK$9,Inventory!$AC$10:$AC$1000)))))))</f>
        <v/>
      </c>
      <c r="AL278" s="123" t="str">
        <f t="shared" si="44"/>
        <v/>
      </c>
      <c r="AM278" s="121" t="str">
        <f t="array" ref="AM278">IF($D278="","",SUM(IF(Inventory!$B$10:$B$1000=$B278,IF(Inventory!$C$10:$C$1000=$C278,IF(Inventory!$D$10:$D$1000=$D278,IF(Inventory!$J$10:$J$1000=freez,Inventory!$AD$10:$AD$1000)))))+SUM(IF(Inventory!$B$10:$B$1000=$B278,IF(Inventory!$C$10:$C$1000=$C278,IF(Inventory!$D$10:$D$1000=$D278,IF(Inventory!$J$10:$J$1000=wifr,Inventory!$AD$10:$AD$1000))))))</f>
        <v/>
      </c>
      <c r="AN278" s="121" t="str">
        <f t="array" ref="AN278">IF($D278="","",SUM(IF(Inventory!$B$10:$B$1000=$B278,IF(Inventory!$C$10:$C$1000=$C278,IF(Inventory!$D$10:$D$1000=$D278,IF(Inventory!$J$10:$J$1000=freez,IF(Inventory!$P$10:$P$1000=AN$9,Inventory!$AD$10:$AD$1000))))))+SUM(IF(Inventory!$B$10:$B$1000=$B278,IF(Inventory!$C$10:$C$1000=$C278,IF(Inventory!$D$10:$D$1000=$D278,IF(Inventory!$J$10:$J$1000=wifr,IF(Inventory!$P$10:$P$1000=AN$9,Inventory!$AD$10:$AD$1000)))))))</f>
        <v/>
      </c>
      <c r="AO278" s="121" t="str">
        <f t="array" ref="AO278">IF($D278="","",SUM(IF(Inventory!$B$10:$B$1000=$B278,IF(Inventory!$C$10:$C$1000=$C278,IF(Inventory!$D$10:$D$1000=$D278,IF(Inventory!$J$10:$J$1000=freez,IF(Inventory!$P$10:$P$1000=AO$9,Inventory!$AD$10:$AD$1000))))))+SUM(IF(Inventory!$B$10:$B$1000=$B278,IF(Inventory!$C$10:$C$1000=$C278,IF(Inventory!$D$10:$D$1000=$D278,IF(Inventory!$J$10:$J$1000=wifr,IF(Inventory!$P$10:$P$1000=AO$9,Inventory!$AD$10:$AD$1000)))))))</f>
        <v/>
      </c>
      <c r="AP278" s="121" t="str">
        <f t="array" ref="AP278">IF($D278="","",SUM(IF(Inventory!$B$10:$B$1000=$B278,IF(Inventory!$C$10:$C$1000=$C278,IF(Inventory!$D$10:$D$1000=$D278,IF(Inventory!$J$10:$J$1000=freez,IF(Inventory!$P$10:$P$1000=AP$9,Inventory!$AD$10:$AD$1000))))))+SUM(IF(Inventory!$B$10:$B$1000=$B278,IF(Inventory!$C$10:$C$1000=$C278,IF(Inventory!$D$10:$D$1000=$D278,IF(Inventory!$J$10:$J$1000=wifr,IF(Inventory!$P$10:$P$1000=AP$9,Inventory!$AD$10:$AD$1000)))))))</f>
        <v/>
      </c>
      <c r="AQ278" s="121" t="str">
        <f t="array" ref="AQ278">IF($D278="","",SUM(IF(Inventory!$B$10:$B$1000=$B278,IF(Inventory!$C$10:$C$1000=$C278,IF(Inventory!$D$10:$D$1000=$D278,IF(Inventory!$J$10:$J$1000=freez,IF(Inventory!$P$10:$P$1000=AQ$9,Inventory!$AD$10:$AD$1000))))))+SUM(IF(Inventory!$B$10:$B$1000=$B278,IF(Inventory!$C$10:$C$1000=$C278,IF(Inventory!$D$10:$D$1000=$D278,IF(Inventory!$J$10:$J$1000=wifr,IF(Inventory!$P$10:$P$1000=AQ$9,Inventory!$AD$10:$AD$1000)))))))</f>
        <v/>
      </c>
      <c r="AR278" s="121" t="str">
        <f t="array" ref="AR278">IF($D278="","",SUM(IF(Inventory!$B$10:$B$1000=$B278,IF(Inventory!$C$10:$C$1000=$C278,IF(Inventory!$D$10:$D$1000=$D278,IF(Inventory!$J$10:$J$1000=freez,IF(Inventory!$P$10:$P$1000=AR$9,Inventory!$AD$10:$AD$1000))))))+SUM(IF(Inventory!$B$10:$B$1000=$B278,IF(Inventory!$C$10:$C$1000=$C278,IF(Inventory!$D$10:$D$1000=$D278,IF(Inventory!$J$10:$J$1000=wifr,IF(Inventory!$P$10:$P$1000=AR$9,Inventory!$AD$10:$AD$1000)))))))</f>
        <v/>
      </c>
      <c r="AS278" s="124" t="str">
        <f t="shared" si="45"/>
        <v/>
      </c>
      <c r="AU278" s="352"/>
      <c r="AV278" s="352"/>
      <c r="AX278" s="125">
        <f>IF($C278="",0,Prog!$H276*AX$6*($AU278+$AV278)/12000)</f>
        <v>0</v>
      </c>
      <c r="AY278" s="125">
        <f>IF($C278="",0,Prog!$H276*AY$6*($AU278+$AV278)/12000)</f>
        <v>0</v>
      </c>
      <c r="AZ278" s="121"/>
    </row>
    <row r="279" spans="1:52" ht="16.5" x14ac:dyDescent="0.3">
      <c r="A279" s="279" t="str">
        <f>IF(Prog!B277="","",Prog!B277)</f>
        <v/>
      </c>
      <c r="B279" s="279" t="str">
        <f>IF(Prog!C277="","",Prog!C277)</f>
        <v/>
      </c>
      <c r="C279" s="279" t="str">
        <f>IF(Prog!D277="","",Prog!D277)</f>
        <v/>
      </c>
      <c r="D279" s="120"/>
      <c r="E279" s="121" t="str">
        <f t="array" ref="E279">IF($D279="","",COUNT(IF(Inventory!$B$10:$B$1000=$B279,IF(Inventory!$C$10:$C$1000=$C279,IF(Inventory!$D$10:$D$1000=$D279,IF(Inventory!$P$10:$P$1000=E$9,1))))))</f>
        <v/>
      </c>
      <c r="F279" s="121" t="str">
        <f t="array" ref="F279">IF($D279="","",COUNT(IF(Inventory!$B$10:$B$1000=$B279,IF(Inventory!$C$10:$C$1000=$C279,IF(Inventory!$D$10:$D$1000=$D279,IF(Inventory!$P$10:$P$1000=F$9,1))))))</f>
        <v/>
      </c>
      <c r="G279" s="121" t="str">
        <f t="array" ref="G279">IF($D279="","",COUNT(IF(Inventory!$B$10:$B$1000=$B279,IF(Inventory!$C$10:$C$1000=$C279,IF(Inventory!$D$10:$D$1000=$D279,IF(Inventory!$P$10:$P$1000=G$9,1))))))</f>
        <v/>
      </c>
      <c r="H279" s="121" t="str">
        <f t="array" ref="H279">IF($D279="","",COUNT(IF(Inventory!$B$10:$B$1000=$B279,IF(Inventory!$C$10:$C$1000=$C279,IF(Inventory!$D$10:$D$1000=$D279,IF(Inventory!$P$10:$P$1000=H$9,1))))))</f>
        <v/>
      </c>
      <c r="I279" s="121" t="str">
        <f t="array" ref="I279">IF($D279="","",COUNT(IF(Inventory!$B$10:$B$1000=$B279,IF(Inventory!$C$10:$C$1000=$C279,IF(Inventory!$D$10:$D$1000=$D279,IF(Inventory!$P$10:$P$1000=I$9,1))))))</f>
        <v/>
      </c>
      <c r="J279" s="121">
        <f t="shared" si="40"/>
        <v>0</v>
      </c>
      <c r="K279" s="121" t="str">
        <f t="array" ref="K279">IF($D279="","",COUNT(IF(Inventory!$B$10:$B$1000=$B279,IF(Inventory!$C$10:$C$1000=$C279,IF(Inventory!$D$10:$D$1000=$D279,IF(Inventory!$J$10:$J$1000=wicr,1)))))+COUNT(IF(Inventory!$B$10:$B$1000=$B279,IF(Inventory!$C$10:$C$1000=$C279,IF(Inventory!$D$10:$D$1000=$D279,IF(Inventory!$J$10:$J$1000=wifr,1))))))</f>
        <v/>
      </c>
      <c r="L279" s="121" t="str">
        <f t="array" ref="L279">IF($D279="","",COUNT(IF(Inventory!$B$10:$B$1000=$B279,IF(Inventory!$C$10:$C$1000=$C279,IF(Inventory!$D$10:$D$1000=$D279,IF(Inventory!$J$10:$J$1000=wicr,IF(Inventory!$P$10:$P$1000=L$9,1))))))+COUNT(IF(Inventory!$B$10:$B$1000=$B279,IF(Inventory!$C$10:$C$1000=$C279,IF(Inventory!$D$10:$D$1000=$D279,IF(Inventory!$J$10:$J$1000=wifr,IF(Inventory!$P$10:$P$1000=L$9,1)))))))</f>
        <v/>
      </c>
      <c r="M279" s="121" t="str">
        <f t="array" ref="M279">IF($D279="","",COUNT(IF(Inventory!$B$10:$B$1000=$B279,IF(Inventory!$C$10:$C$1000=$C279,IF(Inventory!$D$10:$D$1000=$D279,IF(Inventory!$J$10:$J$1000=wicr,IF(Inventory!$P$10:$P$1000=M$9,1))))))+COUNT(IF(Inventory!$B$10:$B$1000=$B279,IF(Inventory!$C$10:$C$1000=$C279,IF(Inventory!$D$10:$D$1000=$D279,IF(Inventory!$J$10:$J$1000=wifr,IF(Inventory!$P$10:$P$1000=M$9,1)))))))</f>
        <v/>
      </c>
      <c r="N279" s="121" t="str">
        <f t="array" ref="N279">IF($D279="","",COUNT(IF(Inventory!$B$10:$B$1000=$B279,IF(Inventory!$C$10:$C$1000=$C279,IF(Inventory!$D$10:$D$1000=$D279,IF(Inventory!$J$10:$J$1000=wicr,IF(Inventory!$P$10:$P$1000=N$9,1))))))+COUNT(IF(Inventory!$B$10:$B$1000=$B279,IF(Inventory!$C$10:$C$1000=$C279,IF(Inventory!$D$10:$D$1000=$D279,IF(Inventory!$J$10:$J$1000=wifr,IF(Inventory!$P$10:$P$1000=N$9,1)))))))</f>
        <v/>
      </c>
      <c r="O279" s="121" t="str">
        <f t="array" ref="O279">IF($D279="","",COUNT(IF(Inventory!$B$10:$B$1000=$B279,IF(Inventory!$C$10:$C$1000=$C279,IF(Inventory!$D$10:$D$1000=$D279,IF(Inventory!$J$10:$J$1000=wicr,IF(Inventory!$P$10:$P$1000=O$9,1))))))+COUNT(IF(Inventory!$B$10:$B$1000=$B279,IF(Inventory!$C$10:$C$1000=$C279,IF(Inventory!$D$10:$D$1000=$D279,IF(Inventory!$J$10:$J$1000=wifr,IF(Inventory!$P$10:$P$1000=O$9,1)))))))</f>
        <v/>
      </c>
      <c r="P279" s="121" t="str">
        <f t="array" ref="P279">IF($D279="","",COUNT(IF(Inventory!$B$10:$B$1000=$B279,IF(Inventory!$C$10:$C$1000=$C279,IF(Inventory!$D$10:$D$1000=$D279,IF(Inventory!$J$10:$J$1000=wicr,IF(Inventory!$P$10:$P$1000=P$9,1))))))+COUNT(IF(Inventory!$B$10:$B$1000=$B279,IF(Inventory!$C$10:$C$1000=$C279,IF(Inventory!$D$10:$D$1000=$D279,IF(Inventory!$J$10:$J$1000=wifr,IF(Inventory!$P$10:$P$1000=P$9,1)))))))</f>
        <v/>
      </c>
      <c r="Q279" s="122" t="str">
        <f t="shared" si="41"/>
        <v/>
      </c>
      <c r="R279" s="121" t="str">
        <f t="array" ref="R279">IF($D279="","",COUNT(IF(Inventory!$B$10:$B$1000=$B279,IF(Inventory!$C$10:$C$1000=$C279,IF(Inventory!$D$10:$D$1000=$D279,IF(Inventory!$J$10:$J$1000=frig,1))))))</f>
        <v/>
      </c>
      <c r="S279" s="121" t="str">
        <f t="array" ref="S279">IF($D279="","",COUNT(IF(Inventory!$B$10:$B$1000=$B279,IF(Inventory!$C$10:$C$1000=$C279,IF(Inventory!$D$10:$D$1000=$D279,IF(Inventory!$J$10:$J$1000=frig,IF(Inventory!$P$10:$P$1000=S$9,1)))))))</f>
        <v/>
      </c>
      <c r="T279" s="121" t="str">
        <f t="array" ref="T279">IF($D279="","",COUNT(IF(Inventory!$B$10:$B$1000=$B279,IF(Inventory!$C$10:$C$1000=$C279,IF(Inventory!$D$10:$D$1000=$D279,IF(Inventory!$J$10:$J$1000=frig,IF(Inventory!$P$10:$P$1000=T$9,1)))))))</f>
        <v/>
      </c>
      <c r="U279" s="121" t="str">
        <f t="array" ref="U279">IF($D279="","",COUNT(IF(Inventory!$B$10:$B$1000=$B279,IF(Inventory!$C$10:$C$1000=$C279,IF(Inventory!$D$10:$D$1000=$D279,IF(Inventory!$J$10:$J$1000=frig,IF(Inventory!$P$10:$P$1000=U$9,1)))))))</f>
        <v/>
      </c>
      <c r="V279" s="121" t="str">
        <f t="array" ref="V279">IF($D279="","",COUNT(IF(Inventory!$B$10:$B$1000=$B279,IF(Inventory!$C$10:$C$1000=$C279,IF(Inventory!$D$10:$D$1000=$D279,IF(Inventory!$J$10:$J$1000=frig,IF(Inventory!$P$10:$P$1000=V$9,1)))))))</f>
        <v/>
      </c>
      <c r="W279" s="121" t="str">
        <f t="array" ref="W279">IF($D279="","",COUNT(IF(Inventory!$B$10:$B$1000=$B279,IF(Inventory!$C$10:$C$1000=$C279,IF(Inventory!$D$10:$D$1000=$D279,IF(Inventory!$J$10:$J$1000=frig,IF(Inventory!$P$10:$P$1000=W$9,1)))))))</f>
        <v/>
      </c>
      <c r="X279" s="122" t="str">
        <f t="shared" si="42"/>
        <v/>
      </c>
      <c r="Y279" s="121" t="str">
        <f t="array" ref="Y279">IF($D279="","",COUNT(IF(Inventory!$B$10:$B$1000=$B279,IF(Inventory!$C$10:$C$1000=$C279,IF(Inventory!$D$10:$D$1000=$D279,IF(Inventory!$J$10:$J$1000=freez,1))))))</f>
        <v/>
      </c>
      <c r="Z279" s="121" t="str">
        <f t="array" ref="Z279">IF($D279="","",COUNT(IF(Inventory!$B$10:$B$1000=$B279,IF(Inventory!$C$10:$C$1000=$C279,IF(Inventory!$D$10:$D$1000=$D279,IF(Inventory!$J$10:$J$1000=freez,IF(Inventory!$P$10:$P$1000=Z$9,1)))))))</f>
        <v/>
      </c>
      <c r="AA279" s="121" t="str">
        <f t="array" ref="AA279">IF($D279="","",COUNT(IF(Inventory!$B$10:$B$1000=$B279,IF(Inventory!$C$10:$C$1000=$C279,IF(Inventory!$D$10:$D$1000=$D279,IF(Inventory!$J$10:$J$1000=freez,IF(Inventory!$P$10:$P$1000=AA$9,1)))))))</f>
        <v/>
      </c>
      <c r="AB279" s="121" t="str">
        <f t="array" ref="AB279">IF($D279="","",COUNT(IF(Inventory!$B$10:$B$1000=$B279,IF(Inventory!$C$10:$C$1000=$C279,IF(Inventory!$D$10:$D$1000=$D279,IF(Inventory!$J$10:$J$1000=freez,IF(Inventory!$P$10:$P$1000=AB$9,1)))))))</f>
        <v/>
      </c>
      <c r="AC279" s="121" t="str">
        <f t="array" ref="AC279">IF($D279="","",COUNT(IF(Inventory!$B$10:$B$1000=$B279,IF(Inventory!$C$10:$C$1000=$C279,IF(Inventory!$D$10:$D$1000=$D279,IF(Inventory!$J$10:$J$1000=freez,IF(Inventory!$P$10:$P$1000=AC$9,1)))))))</f>
        <v/>
      </c>
      <c r="AD279" s="121" t="str">
        <f t="array" ref="AD279">IF($D279="","",COUNT(IF(Inventory!$B$10:$B$1000=$B279,IF(Inventory!$C$10:$C$1000=$C279,IF(Inventory!$D$10:$D$1000=$D279,IF(Inventory!$J$10:$J$1000=freez,IF(Inventory!$P$10:$P$1000=AD$9,1)))))))</f>
        <v/>
      </c>
      <c r="AE279" s="122" t="str">
        <f t="shared" si="43"/>
        <v/>
      </c>
      <c r="AF279" s="121" t="str">
        <f t="array" ref="AF279">IF($D279="","",SUM(IF(Inventory!$B$10:$B$1000=$B279,IF(Inventory!$C$10:$C$1000=$C279,IF(Inventory!$D$10:$D$1000=$D279,IF(Inventory!$J$10:$J$1000=frig,Inventory!$AC$10:$AC$1000)))))+SUM(IF(Inventory!$B$10:$B$1000=$B279,IF(Inventory!$C$10:$C$1000=$C279,IF(Inventory!$D$10:$D$1000=$D279,IF(Inventory!$J$10:$J$1000=wicr,Inventory!$AC$10:$AC$1000))))))</f>
        <v/>
      </c>
      <c r="AG279" s="121" t="str">
        <f t="array" ref="AG279">IF($D279="","",SUM(IF(Inventory!$B$10:$B$1000=$B279,IF(Inventory!$C$10:$C$1000=$C279,IF(Inventory!$D$10:$D$1000=$D279,IF(Inventory!$J$10:$J$1000=frig,IF(Inventory!$P$10:$P$1000=AG$9,Inventory!$AC$10:$AC$1000))))))+SUM(IF(Inventory!$B$10:$B$1000=$B279,IF(Inventory!$C$10:$C$1000=$C279,IF(Inventory!$D$10:$D$1000=$D279,IF(Inventory!$J$10:$J$1000=wicr,IF(Inventory!$P$10:$P$1000=AG$9,Inventory!$AC$10:$AC$1000)))))))</f>
        <v/>
      </c>
      <c r="AH279" s="121" t="str">
        <f t="array" ref="AH279">IF($D279="","",SUM(IF(Inventory!$B$10:$B$1000=$B279,IF(Inventory!$C$10:$C$1000=$C279,IF(Inventory!$D$10:$D$1000=$D279,IF(Inventory!$J$10:$J$1000=frig,IF(Inventory!$P$10:$P$1000=AH$9,Inventory!$AC$10:$AC$1000))))))+SUM(IF(Inventory!$B$10:$B$1000=$B279,IF(Inventory!$C$10:$C$1000=$C279,IF(Inventory!$D$10:$D$1000=$D279,IF(Inventory!$J$10:$J$1000=wicr,IF(Inventory!$P$10:$P$1000=AH$9,Inventory!$AC$10:$AC$1000)))))))</f>
        <v/>
      </c>
      <c r="AI279" s="121" t="str">
        <f t="array" ref="AI279">IF($D279="","",SUM(IF(Inventory!$B$10:$B$1000=$B279,IF(Inventory!$C$10:$C$1000=$C279,IF(Inventory!$D$10:$D$1000=$D279,IF(Inventory!$J$10:$J$1000=frig,IF(Inventory!$P$10:$P$1000=AI$9,Inventory!$AC$10:$AC$1000))))))+SUM(IF(Inventory!$B$10:$B$1000=$B279,IF(Inventory!$C$10:$C$1000=$C279,IF(Inventory!$D$10:$D$1000=$D279,IF(Inventory!$J$10:$J$1000=wicr,IF(Inventory!$P$10:$P$1000=AI$9,Inventory!$AC$10:$AC$1000)))))))</f>
        <v/>
      </c>
      <c r="AJ279" s="121" t="str">
        <f t="array" ref="AJ279">IF($D279="","",SUM(IF(Inventory!$B$10:$B$1000=$B279,IF(Inventory!$C$10:$C$1000=$C279,IF(Inventory!$D$10:$D$1000=$D279,IF(Inventory!$J$10:$J$1000=frig,IF(Inventory!$P$10:$P$1000=AJ$9,Inventory!$AC$10:$AC$1000))))))+SUM(IF(Inventory!$B$10:$B$1000=$B279,IF(Inventory!$C$10:$C$1000=$C279,IF(Inventory!$D$10:$D$1000=$D279,IF(Inventory!$J$10:$J$1000=wicr,IF(Inventory!$P$10:$P$1000=AJ$9,Inventory!$AC$10:$AC$1000)))))))</f>
        <v/>
      </c>
      <c r="AK279" s="121" t="str">
        <f t="array" ref="AK279">IF($D279="","",SUM(IF(Inventory!$B$10:$B$1000=$B279,IF(Inventory!$C$10:$C$1000=$C279,IF(Inventory!$D$10:$D$1000=$D279,IF(Inventory!$J$10:$J$1000=frig,IF(Inventory!$P$10:$P$1000=AK$9,Inventory!$AC$10:$AC$1000))))))+SUM(IF(Inventory!$B$10:$B$1000=$B279,IF(Inventory!$C$10:$C$1000=$C279,IF(Inventory!$D$10:$D$1000=$D279,IF(Inventory!$J$10:$J$1000=wicr,IF(Inventory!$P$10:$P$1000=AK$9,Inventory!$AC$10:$AC$1000)))))))</f>
        <v/>
      </c>
      <c r="AL279" s="123" t="str">
        <f t="shared" si="44"/>
        <v/>
      </c>
      <c r="AM279" s="121" t="str">
        <f t="array" ref="AM279">IF($D279="","",SUM(IF(Inventory!$B$10:$B$1000=$B279,IF(Inventory!$C$10:$C$1000=$C279,IF(Inventory!$D$10:$D$1000=$D279,IF(Inventory!$J$10:$J$1000=freez,Inventory!$AD$10:$AD$1000)))))+SUM(IF(Inventory!$B$10:$B$1000=$B279,IF(Inventory!$C$10:$C$1000=$C279,IF(Inventory!$D$10:$D$1000=$D279,IF(Inventory!$J$10:$J$1000=wifr,Inventory!$AD$10:$AD$1000))))))</f>
        <v/>
      </c>
      <c r="AN279" s="121" t="str">
        <f t="array" ref="AN279">IF($D279="","",SUM(IF(Inventory!$B$10:$B$1000=$B279,IF(Inventory!$C$10:$C$1000=$C279,IF(Inventory!$D$10:$D$1000=$D279,IF(Inventory!$J$10:$J$1000=freez,IF(Inventory!$P$10:$P$1000=AN$9,Inventory!$AD$10:$AD$1000))))))+SUM(IF(Inventory!$B$10:$B$1000=$B279,IF(Inventory!$C$10:$C$1000=$C279,IF(Inventory!$D$10:$D$1000=$D279,IF(Inventory!$J$10:$J$1000=wifr,IF(Inventory!$P$10:$P$1000=AN$9,Inventory!$AD$10:$AD$1000)))))))</f>
        <v/>
      </c>
      <c r="AO279" s="121" t="str">
        <f t="array" ref="AO279">IF($D279="","",SUM(IF(Inventory!$B$10:$B$1000=$B279,IF(Inventory!$C$10:$C$1000=$C279,IF(Inventory!$D$10:$D$1000=$D279,IF(Inventory!$J$10:$J$1000=freez,IF(Inventory!$P$10:$P$1000=AO$9,Inventory!$AD$10:$AD$1000))))))+SUM(IF(Inventory!$B$10:$B$1000=$B279,IF(Inventory!$C$10:$C$1000=$C279,IF(Inventory!$D$10:$D$1000=$D279,IF(Inventory!$J$10:$J$1000=wifr,IF(Inventory!$P$10:$P$1000=AO$9,Inventory!$AD$10:$AD$1000)))))))</f>
        <v/>
      </c>
      <c r="AP279" s="121" t="str">
        <f t="array" ref="AP279">IF($D279="","",SUM(IF(Inventory!$B$10:$B$1000=$B279,IF(Inventory!$C$10:$C$1000=$C279,IF(Inventory!$D$10:$D$1000=$D279,IF(Inventory!$J$10:$J$1000=freez,IF(Inventory!$P$10:$P$1000=AP$9,Inventory!$AD$10:$AD$1000))))))+SUM(IF(Inventory!$B$10:$B$1000=$B279,IF(Inventory!$C$10:$C$1000=$C279,IF(Inventory!$D$10:$D$1000=$D279,IF(Inventory!$J$10:$J$1000=wifr,IF(Inventory!$P$10:$P$1000=AP$9,Inventory!$AD$10:$AD$1000)))))))</f>
        <v/>
      </c>
      <c r="AQ279" s="121" t="str">
        <f t="array" ref="AQ279">IF($D279="","",SUM(IF(Inventory!$B$10:$B$1000=$B279,IF(Inventory!$C$10:$C$1000=$C279,IF(Inventory!$D$10:$D$1000=$D279,IF(Inventory!$J$10:$J$1000=freez,IF(Inventory!$P$10:$P$1000=AQ$9,Inventory!$AD$10:$AD$1000))))))+SUM(IF(Inventory!$B$10:$B$1000=$B279,IF(Inventory!$C$10:$C$1000=$C279,IF(Inventory!$D$10:$D$1000=$D279,IF(Inventory!$J$10:$J$1000=wifr,IF(Inventory!$P$10:$P$1000=AQ$9,Inventory!$AD$10:$AD$1000)))))))</f>
        <v/>
      </c>
      <c r="AR279" s="121" t="str">
        <f t="array" ref="AR279">IF($D279="","",SUM(IF(Inventory!$B$10:$B$1000=$B279,IF(Inventory!$C$10:$C$1000=$C279,IF(Inventory!$D$10:$D$1000=$D279,IF(Inventory!$J$10:$J$1000=freez,IF(Inventory!$P$10:$P$1000=AR$9,Inventory!$AD$10:$AD$1000))))))+SUM(IF(Inventory!$B$10:$B$1000=$B279,IF(Inventory!$C$10:$C$1000=$C279,IF(Inventory!$D$10:$D$1000=$D279,IF(Inventory!$J$10:$J$1000=wifr,IF(Inventory!$P$10:$P$1000=AR$9,Inventory!$AD$10:$AD$1000)))))))</f>
        <v/>
      </c>
      <c r="AS279" s="124" t="str">
        <f t="shared" si="45"/>
        <v/>
      </c>
      <c r="AU279" s="352"/>
      <c r="AV279" s="352"/>
      <c r="AX279" s="125">
        <f>IF($C279="",0,Prog!$H277*AX$6*($AU279+$AV279)/12000)</f>
        <v>0</v>
      </c>
      <c r="AY279" s="125">
        <f>IF($C279="",0,Prog!$H277*AY$6*($AU279+$AV279)/12000)</f>
        <v>0</v>
      </c>
      <c r="AZ279" s="121"/>
    </row>
    <row r="280" spans="1:52" ht="16.5" x14ac:dyDescent="0.3">
      <c r="A280" s="279" t="str">
        <f>IF(Prog!B278="","",Prog!B278)</f>
        <v/>
      </c>
      <c r="B280" s="279" t="str">
        <f>IF(Prog!C278="","",Prog!C278)</f>
        <v/>
      </c>
      <c r="C280" s="279" t="str">
        <f>IF(Prog!D278="","",Prog!D278)</f>
        <v/>
      </c>
      <c r="D280" s="120"/>
      <c r="E280" s="121" t="str">
        <f t="array" ref="E280">IF($D280="","",COUNT(IF(Inventory!$B$10:$B$1000=$B280,IF(Inventory!$C$10:$C$1000=$C280,IF(Inventory!$D$10:$D$1000=$D280,IF(Inventory!$P$10:$P$1000=E$9,1))))))</f>
        <v/>
      </c>
      <c r="F280" s="121" t="str">
        <f t="array" ref="F280">IF($D280="","",COUNT(IF(Inventory!$B$10:$B$1000=$B280,IF(Inventory!$C$10:$C$1000=$C280,IF(Inventory!$D$10:$D$1000=$D280,IF(Inventory!$P$10:$P$1000=F$9,1))))))</f>
        <v/>
      </c>
      <c r="G280" s="121" t="str">
        <f t="array" ref="G280">IF($D280="","",COUNT(IF(Inventory!$B$10:$B$1000=$B280,IF(Inventory!$C$10:$C$1000=$C280,IF(Inventory!$D$10:$D$1000=$D280,IF(Inventory!$P$10:$P$1000=G$9,1))))))</f>
        <v/>
      </c>
      <c r="H280" s="121" t="str">
        <f t="array" ref="H280">IF($D280="","",COUNT(IF(Inventory!$B$10:$B$1000=$B280,IF(Inventory!$C$10:$C$1000=$C280,IF(Inventory!$D$10:$D$1000=$D280,IF(Inventory!$P$10:$P$1000=H$9,1))))))</f>
        <v/>
      </c>
      <c r="I280" s="121" t="str">
        <f t="array" ref="I280">IF($D280="","",COUNT(IF(Inventory!$B$10:$B$1000=$B280,IF(Inventory!$C$10:$C$1000=$C280,IF(Inventory!$D$10:$D$1000=$D280,IF(Inventory!$P$10:$P$1000=I$9,1))))))</f>
        <v/>
      </c>
      <c r="J280" s="121">
        <f t="shared" si="40"/>
        <v>0</v>
      </c>
      <c r="K280" s="121" t="str">
        <f t="array" ref="K280">IF($D280="","",COUNT(IF(Inventory!$B$10:$B$1000=$B280,IF(Inventory!$C$10:$C$1000=$C280,IF(Inventory!$D$10:$D$1000=$D280,IF(Inventory!$J$10:$J$1000=wicr,1)))))+COUNT(IF(Inventory!$B$10:$B$1000=$B280,IF(Inventory!$C$10:$C$1000=$C280,IF(Inventory!$D$10:$D$1000=$D280,IF(Inventory!$J$10:$J$1000=wifr,1))))))</f>
        <v/>
      </c>
      <c r="L280" s="121" t="str">
        <f t="array" ref="L280">IF($D280="","",COUNT(IF(Inventory!$B$10:$B$1000=$B280,IF(Inventory!$C$10:$C$1000=$C280,IF(Inventory!$D$10:$D$1000=$D280,IF(Inventory!$J$10:$J$1000=wicr,IF(Inventory!$P$10:$P$1000=L$9,1))))))+COUNT(IF(Inventory!$B$10:$B$1000=$B280,IF(Inventory!$C$10:$C$1000=$C280,IF(Inventory!$D$10:$D$1000=$D280,IF(Inventory!$J$10:$J$1000=wifr,IF(Inventory!$P$10:$P$1000=L$9,1)))))))</f>
        <v/>
      </c>
      <c r="M280" s="121" t="str">
        <f t="array" ref="M280">IF($D280="","",COUNT(IF(Inventory!$B$10:$B$1000=$B280,IF(Inventory!$C$10:$C$1000=$C280,IF(Inventory!$D$10:$D$1000=$D280,IF(Inventory!$J$10:$J$1000=wicr,IF(Inventory!$P$10:$P$1000=M$9,1))))))+COUNT(IF(Inventory!$B$10:$B$1000=$B280,IF(Inventory!$C$10:$C$1000=$C280,IF(Inventory!$D$10:$D$1000=$D280,IF(Inventory!$J$10:$J$1000=wifr,IF(Inventory!$P$10:$P$1000=M$9,1)))))))</f>
        <v/>
      </c>
      <c r="N280" s="121" t="str">
        <f t="array" ref="N280">IF($D280="","",COUNT(IF(Inventory!$B$10:$B$1000=$B280,IF(Inventory!$C$10:$C$1000=$C280,IF(Inventory!$D$10:$D$1000=$D280,IF(Inventory!$J$10:$J$1000=wicr,IF(Inventory!$P$10:$P$1000=N$9,1))))))+COUNT(IF(Inventory!$B$10:$B$1000=$B280,IF(Inventory!$C$10:$C$1000=$C280,IF(Inventory!$D$10:$D$1000=$D280,IF(Inventory!$J$10:$J$1000=wifr,IF(Inventory!$P$10:$P$1000=N$9,1)))))))</f>
        <v/>
      </c>
      <c r="O280" s="121" t="str">
        <f t="array" ref="O280">IF($D280="","",COUNT(IF(Inventory!$B$10:$B$1000=$B280,IF(Inventory!$C$10:$C$1000=$C280,IF(Inventory!$D$10:$D$1000=$D280,IF(Inventory!$J$10:$J$1000=wicr,IF(Inventory!$P$10:$P$1000=O$9,1))))))+COUNT(IF(Inventory!$B$10:$B$1000=$B280,IF(Inventory!$C$10:$C$1000=$C280,IF(Inventory!$D$10:$D$1000=$D280,IF(Inventory!$J$10:$J$1000=wifr,IF(Inventory!$P$10:$P$1000=O$9,1)))))))</f>
        <v/>
      </c>
      <c r="P280" s="121" t="str">
        <f t="array" ref="P280">IF($D280="","",COUNT(IF(Inventory!$B$10:$B$1000=$B280,IF(Inventory!$C$10:$C$1000=$C280,IF(Inventory!$D$10:$D$1000=$D280,IF(Inventory!$J$10:$J$1000=wicr,IF(Inventory!$P$10:$P$1000=P$9,1))))))+COUNT(IF(Inventory!$B$10:$B$1000=$B280,IF(Inventory!$C$10:$C$1000=$C280,IF(Inventory!$D$10:$D$1000=$D280,IF(Inventory!$J$10:$J$1000=wifr,IF(Inventory!$P$10:$P$1000=P$9,1)))))))</f>
        <v/>
      </c>
      <c r="Q280" s="122" t="str">
        <f t="shared" si="41"/>
        <v/>
      </c>
      <c r="R280" s="121" t="str">
        <f t="array" ref="R280">IF($D280="","",COUNT(IF(Inventory!$B$10:$B$1000=$B280,IF(Inventory!$C$10:$C$1000=$C280,IF(Inventory!$D$10:$D$1000=$D280,IF(Inventory!$J$10:$J$1000=frig,1))))))</f>
        <v/>
      </c>
      <c r="S280" s="121" t="str">
        <f t="array" ref="S280">IF($D280="","",COUNT(IF(Inventory!$B$10:$B$1000=$B280,IF(Inventory!$C$10:$C$1000=$C280,IF(Inventory!$D$10:$D$1000=$D280,IF(Inventory!$J$10:$J$1000=frig,IF(Inventory!$P$10:$P$1000=S$9,1)))))))</f>
        <v/>
      </c>
      <c r="T280" s="121" t="str">
        <f t="array" ref="T280">IF($D280="","",COUNT(IF(Inventory!$B$10:$B$1000=$B280,IF(Inventory!$C$10:$C$1000=$C280,IF(Inventory!$D$10:$D$1000=$D280,IF(Inventory!$J$10:$J$1000=frig,IF(Inventory!$P$10:$P$1000=T$9,1)))))))</f>
        <v/>
      </c>
      <c r="U280" s="121" t="str">
        <f t="array" ref="U280">IF($D280="","",COUNT(IF(Inventory!$B$10:$B$1000=$B280,IF(Inventory!$C$10:$C$1000=$C280,IF(Inventory!$D$10:$D$1000=$D280,IF(Inventory!$J$10:$J$1000=frig,IF(Inventory!$P$10:$P$1000=U$9,1)))))))</f>
        <v/>
      </c>
      <c r="V280" s="121" t="str">
        <f t="array" ref="V280">IF($D280="","",COUNT(IF(Inventory!$B$10:$B$1000=$B280,IF(Inventory!$C$10:$C$1000=$C280,IF(Inventory!$D$10:$D$1000=$D280,IF(Inventory!$J$10:$J$1000=frig,IF(Inventory!$P$10:$P$1000=V$9,1)))))))</f>
        <v/>
      </c>
      <c r="W280" s="121" t="str">
        <f t="array" ref="W280">IF($D280="","",COUNT(IF(Inventory!$B$10:$B$1000=$B280,IF(Inventory!$C$10:$C$1000=$C280,IF(Inventory!$D$10:$D$1000=$D280,IF(Inventory!$J$10:$J$1000=frig,IF(Inventory!$P$10:$P$1000=W$9,1)))))))</f>
        <v/>
      </c>
      <c r="X280" s="122" t="str">
        <f t="shared" si="42"/>
        <v/>
      </c>
      <c r="Y280" s="121" t="str">
        <f t="array" ref="Y280">IF($D280="","",COUNT(IF(Inventory!$B$10:$B$1000=$B280,IF(Inventory!$C$10:$C$1000=$C280,IF(Inventory!$D$10:$D$1000=$D280,IF(Inventory!$J$10:$J$1000=freez,1))))))</f>
        <v/>
      </c>
      <c r="Z280" s="121" t="str">
        <f t="array" ref="Z280">IF($D280="","",COUNT(IF(Inventory!$B$10:$B$1000=$B280,IF(Inventory!$C$10:$C$1000=$C280,IF(Inventory!$D$10:$D$1000=$D280,IF(Inventory!$J$10:$J$1000=freez,IF(Inventory!$P$10:$P$1000=Z$9,1)))))))</f>
        <v/>
      </c>
      <c r="AA280" s="121" t="str">
        <f t="array" ref="AA280">IF($D280="","",COUNT(IF(Inventory!$B$10:$B$1000=$B280,IF(Inventory!$C$10:$C$1000=$C280,IF(Inventory!$D$10:$D$1000=$D280,IF(Inventory!$J$10:$J$1000=freez,IF(Inventory!$P$10:$P$1000=AA$9,1)))))))</f>
        <v/>
      </c>
      <c r="AB280" s="121" t="str">
        <f t="array" ref="AB280">IF($D280="","",COUNT(IF(Inventory!$B$10:$B$1000=$B280,IF(Inventory!$C$10:$C$1000=$C280,IF(Inventory!$D$10:$D$1000=$D280,IF(Inventory!$J$10:$J$1000=freez,IF(Inventory!$P$10:$P$1000=AB$9,1)))))))</f>
        <v/>
      </c>
      <c r="AC280" s="121" t="str">
        <f t="array" ref="AC280">IF($D280="","",COUNT(IF(Inventory!$B$10:$B$1000=$B280,IF(Inventory!$C$10:$C$1000=$C280,IF(Inventory!$D$10:$D$1000=$D280,IF(Inventory!$J$10:$J$1000=freez,IF(Inventory!$P$10:$P$1000=AC$9,1)))))))</f>
        <v/>
      </c>
      <c r="AD280" s="121" t="str">
        <f t="array" ref="AD280">IF($D280="","",COUNT(IF(Inventory!$B$10:$B$1000=$B280,IF(Inventory!$C$10:$C$1000=$C280,IF(Inventory!$D$10:$D$1000=$D280,IF(Inventory!$J$10:$J$1000=freez,IF(Inventory!$P$10:$P$1000=AD$9,1)))))))</f>
        <v/>
      </c>
      <c r="AE280" s="122" t="str">
        <f t="shared" si="43"/>
        <v/>
      </c>
      <c r="AF280" s="121" t="str">
        <f t="array" ref="AF280">IF($D280="","",SUM(IF(Inventory!$B$10:$B$1000=$B280,IF(Inventory!$C$10:$C$1000=$C280,IF(Inventory!$D$10:$D$1000=$D280,IF(Inventory!$J$10:$J$1000=frig,Inventory!$AC$10:$AC$1000)))))+SUM(IF(Inventory!$B$10:$B$1000=$B280,IF(Inventory!$C$10:$C$1000=$C280,IF(Inventory!$D$10:$D$1000=$D280,IF(Inventory!$J$10:$J$1000=wicr,Inventory!$AC$10:$AC$1000))))))</f>
        <v/>
      </c>
      <c r="AG280" s="121" t="str">
        <f t="array" ref="AG280">IF($D280="","",SUM(IF(Inventory!$B$10:$B$1000=$B280,IF(Inventory!$C$10:$C$1000=$C280,IF(Inventory!$D$10:$D$1000=$D280,IF(Inventory!$J$10:$J$1000=frig,IF(Inventory!$P$10:$P$1000=AG$9,Inventory!$AC$10:$AC$1000))))))+SUM(IF(Inventory!$B$10:$B$1000=$B280,IF(Inventory!$C$10:$C$1000=$C280,IF(Inventory!$D$10:$D$1000=$D280,IF(Inventory!$J$10:$J$1000=wicr,IF(Inventory!$P$10:$P$1000=AG$9,Inventory!$AC$10:$AC$1000)))))))</f>
        <v/>
      </c>
      <c r="AH280" s="121" t="str">
        <f t="array" ref="AH280">IF($D280="","",SUM(IF(Inventory!$B$10:$B$1000=$B280,IF(Inventory!$C$10:$C$1000=$C280,IF(Inventory!$D$10:$D$1000=$D280,IF(Inventory!$J$10:$J$1000=frig,IF(Inventory!$P$10:$P$1000=AH$9,Inventory!$AC$10:$AC$1000))))))+SUM(IF(Inventory!$B$10:$B$1000=$B280,IF(Inventory!$C$10:$C$1000=$C280,IF(Inventory!$D$10:$D$1000=$D280,IF(Inventory!$J$10:$J$1000=wicr,IF(Inventory!$P$10:$P$1000=AH$9,Inventory!$AC$10:$AC$1000)))))))</f>
        <v/>
      </c>
      <c r="AI280" s="121" t="str">
        <f t="array" ref="AI280">IF($D280="","",SUM(IF(Inventory!$B$10:$B$1000=$B280,IF(Inventory!$C$10:$C$1000=$C280,IF(Inventory!$D$10:$D$1000=$D280,IF(Inventory!$J$10:$J$1000=frig,IF(Inventory!$P$10:$P$1000=AI$9,Inventory!$AC$10:$AC$1000))))))+SUM(IF(Inventory!$B$10:$B$1000=$B280,IF(Inventory!$C$10:$C$1000=$C280,IF(Inventory!$D$10:$D$1000=$D280,IF(Inventory!$J$10:$J$1000=wicr,IF(Inventory!$P$10:$P$1000=AI$9,Inventory!$AC$10:$AC$1000)))))))</f>
        <v/>
      </c>
      <c r="AJ280" s="121" t="str">
        <f t="array" ref="AJ280">IF($D280="","",SUM(IF(Inventory!$B$10:$B$1000=$B280,IF(Inventory!$C$10:$C$1000=$C280,IF(Inventory!$D$10:$D$1000=$D280,IF(Inventory!$J$10:$J$1000=frig,IF(Inventory!$P$10:$P$1000=AJ$9,Inventory!$AC$10:$AC$1000))))))+SUM(IF(Inventory!$B$10:$B$1000=$B280,IF(Inventory!$C$10:$C$1000=$C280,IF(Inventory!$D$10:$D$1000=$D280,IF(Inventory!$J$10:$J$1000=wicr,IF(Inventory!$P$10:$P$1000=AJ$9,Inventory!$AC$10:$AC$1000)))))))</f>
        <v/>
      </c>
      <c r="AK280" s="121" t="str">
        <f t="array" ref="AK280">IF($D280="","",SUM(IF(Inventory!$B$10:$B$1000=$B280,IF(Inventory!$C$10:$C$1000=$C280,IF(Inventory!$D$10:$D$1000=$D280,IF(Inventory!$J$10:$J$1000=frig,IF(Inventory!$P$10:$P$1000=AK$9,Inventory!$AC$10:$AC$1000))))))+SUM(IF(Inventory!$B$10:$B$1000=$B280,IF(Inventory!$C$10:$C$1000=$C280,IF(Inventory!$D$10:$D$1000=$D280,IF(Inventory!$J$10:$J$1000=wicr,IF(Inventory!$P$10:$P$1000=AK$9,Inventory!$AC$10:$AC$1000)))))))</f>
        <v/>
      </c>
      <c r="AL280" s="123" t="str">
        <f t="shared" si="44"/>
        <v/>
      </c>
      <c r="AM280" s="121" t="str">
        <f t="array" ref="AM280">IF($D280="","",SUM(IF(Inventory!$B$10:$B$1000=$B280,IF(Inventory!$C$10:$C$1000=$C280,IF(Inventory!$D$10:$D$1000=$D280,IF(Inventory!$J$10:$J$1000=freez,Inventory!$AD$10:$AD$1000)))))+SUM(IF(Inventory!$B$10:$B$1000=$B280,IF(Inventory!$C$10:$C$1000=$C280,IF(Inventory!$D$10:$D$1000=$D280,IF(Inventory!$J$10:$J$1000=wifr,Inventory!$AD$10:$AD$1000))))))</f>
        <v/>
      </c>
      <c r="AN280" s="121" t="str">
        <f t="array" ref="AN280">IF($D280="","",SUM(IF(Inventory!$B$10:$B$1000=$B280,IF(Inventory!$C$10:$C$1000=$C280,IF(Inventory!$D$10:$D$1000=$D280,IF(Inventory!$J$10:$J$1000=freez,IF(Inventory!$P$10:$P$1000=AN$9,Inventory!$AD$10:$AD$1000))))))+SUM(IF(Inventory!$B$10:$B$1000=$B280,IF(Inventory!$C$10:$C$1000=$C280,IF(Inventory!$D$10:$D$1000=$D280,IF(Inventory!$J$10:$J$1000=wifr,IF(Inventory!$P$10:$P$1000=AN$9,Inventory!$AD$10:$AD$1000)))))))</f>
        <v/>
      </c>
      <c r="AO280" s="121" t="str">
        <f t="array" ref="AO280">IF($D280="","",SUM(IF(Inventory!$B$10:$B$1000=$B280,IF(Inventory!$C$10:$C$1000=$C280,IF(Inventory!$D$10:$D$1000=$D280,IF(Inventory!$J$10:$J$1000=freez,IF(Inventory!$P$10:$P$1000=AO$9,Inventory!$AD$10:$AD$1000))))))+SUM(IF(Inventory!$B$10:$B$1000=$B280,IF(Inventory!$C$10:$C$1000=$C280,IF(Inventory!$D$10:$D$1000=$D280,IF(Inventory!$J$10:$J$1000=wifr,IF(Inventory!$P$10:$P$1000=AO$9,Inventory!$AD$10:$AD$1000)))))))</f>
        <v/>
      </c>
      <c r="AP280" s="121" t="str">
        <f t="array" ref="AP280">IF($D280="","",SUM(IF(Inventory!$B$10:$B$1000=$B280,IF(Inventory!$C$10:$C$1000=$C280,IF(Inventory!$D$10:$D$1000=$D280,IF(Inventory!$J$10:$J$1000=freez,IF(Inventory!$P$10:$P$1000=AP$9,Inventory!$AD$10:$AD$1000))))))+SUM(IF(Inventory!$B$10:$B$1000=$B280,IF(Inventory!$C$10:$C$1000=$C280,IF(Inventory!$D$10:$D$1000=$D280,IF(Inventory!$J$10:$J$1000=wifr,IF(Inventory!$P$10:$P$1000=AP$9,Inventory!$AD$10:$AD$1000)))))))</f>
        <v/>
      </c>
      <c r="AQ280" s="121" t="str">
        <f t="array" ref="AQ280">IF($D280="","",SUM(IF(Inventory!$B$10:$B$1000=$B280,IF(Inventory!$C$10:$C$1000=$C280,IF(Inventory!$D$10:$D$1000=$D280,IF(Inventory!$J$10:$J$1000=freez,IF(Inventory!$P$10:$P$1000=AQ$9,Inventory!$AD$10:$AD$1000))))))+SUM(IF(Inventory!$B$10:$B$1000=$B280,IF(Inventory!$C$10:$C$1000=$C280,IF(Inventory!$D$10:$D$1000=$D280,IF(Inventory!$J$10:$J$1000=wifr,IF(Inventory!$P$10:$P$1000=AQ$9,Inventory!$AD$10:$AD$1000)))))))</f>
        <v/>
      </c>
      <c r="AR280" s="121" t="str">
        <f t="array" ref="AR280">IF($D280="","",SUM(IF(Inventory!$B$10:$B$1000=$B280,IF(Inventory!$C$10:$C$1000=$C280,IF(Inventory!$D$10:$D$1000=$D280,IF(Inventory!$J$10:$J$1000=freez,IF(Inventory!$P$10:$P$1000=AR$9,Inventory!$AD$10:$AD$1000))))))+SUM(IF(Inventory!$B$10:$B$1000=$B280,IF(Inventory!$C$10:$C$1000=$C280,IF(Inventory!$D$10:$D$1000=$D280,IF(Inventory!$J$10:$J$1000=wifr,IF(Inventory!$P$10:$P$1000=AR$9,Inventory!$AD$10:$AD$1000)))))))</f>
        <v/>
      </c>
      <c r="AS280" s="124" t="str">
        <f t="shared" si="45"/>
        <v/>
      </c>
      <c r="AU280" s="352"/>
      <c r="AV280" s="352"/>
      <c r="AX280" s="125">
        <f>IF($C280="",0,Prog!$H278*AX$6*($AU280+$AV280)/12000)</f>
        <v>0</v>
      </c>
      <c r="AY280" s="125">
        <f>IF($C280="",0,Prog!$H278*AY$6*($AU280+$AV280)/12000)</f>
        <v>0</v>
      </c>
      <c r="AZ280" s="121"/>
    </row>
    <row r="281" spans="1:52" ht="16.5" x14ac:dyDescent="0.3">
      <c r="A281" s="279" t="str">
        <f>IF(Prog!B279="","",Prog!B279)</f>
        <v/>
      </c>
      <c r="B281" s="279" t="str">
        <f>IF(Prog!C279="","",Prog!C279)</f>
        <v/>
      </c>
      <c r="C281" s="279" t="str">
        <f>IF(Prog!D279="","",Prog!D279)</f>
        <v/>
      </c>
      <c r="D281" s="120"/>
      <c r="E281" s="121" t="str">
        <f t="array" ref="E281">IF($D281="","",COUNT(IF(Inventory!$B$10:$B$1000=$B281,IF(Inventory!$C$10:$C$1000=$C281,IF(Inventory!$D$10:$D$1000=$D281,IF(Inventory!$P$10:$P$1000=E$9,1))))))</f>
        <v/>
      </c>
      <c r="F281" s="121" t="str">
        <f t="array" ref="F281">IF($D281="","",COUNT(IF(Inventory!$B$10:$B$1000=$B281,IF(Inventory!$C$10:$C$1000=$C281,IF(Inventory!$D$10:$D$1000=$D281,IF(Inventory!$P$10:$P$1000=F$9,1))))))</f>
        <v/>
      </c>
      <c r="G281" s="121" t="str">
        <f t="array" ref="G281">IF($D281="","",COUNT(IF(Inventory!$B$10:$B$1000=$B281,IF(Inventory!$C$10:$C$1000=$C281,IF(Inventory!$D$10:$D$1000=$D281,IF(Inventory!$P$10:$P$1000=G$9,1))))))</f>
        <v/>
      </c>
      <c r="H281" s="121" t="str">
        <f t="array" ref="H281">IF($D281="","",COUNT(IF(Inventory!$B$10:$B$1000=$B281,IF(Inventory!$C$10:$C$1000=$C281,IF(Inventory!$D$10:$D$1000=$D281,IF(Inventory!$P$10:$P$1000=H$9,1))))))</f>
        <v/>
      </c>
      <c r="I281" s="121" t="str">
        <f t="array" ref="I281">IF($D281="","",COUNT(IF(Inventory!$B$10:$B$1000=$B281,IF(Inventory!$C$10:$C$1000=$C281,IF(Inventory!$D$10:$D$1000=$D281,IF(Inventory!$P$10:$P$1000=I$9,1))))))</f>
        <v/>
      </c>
      <c r="J281" s="121">
        <f t="shared" si="40"/>
        <v>0</v>
      </c>
      <c r="K281" s="121" t="str">
        <f t="array" ref="K281">IF($D281="","",COUNT(IF(Inventory!$B$10:$B$1000=$B281,IF(Inventory!$C$10:$C$1000=$C281,IF(Inventory!$D$10:$D$1000=$D281,IF(Inventory!$J$10:$J$1000=wicr,1)))))+COUNT(IF(Inventory!$B$10:$B$1000=$B281,IF(Inventory!$C$10:$C$1000=$C281,IF(Inventory!$D$10:$D$1000=$D281,IF(Inventory!$J$10:$J$1000=wifr,1))))))</f>
        <v/>
      </c>
      <c r="L281" s="121" t="str">
        <f t="array" ref="L281">IF($D281="","",COUNT(IF(Inventory!$B$10:$B$1000=$B281,IF(Inventory!$C$10:$C$1000=$C281,IF(Inventory!$D$10:$D$1000=$D281,IF(Inventory!$J$10:$J$1000=wicr,IF(Inventory!$P$10:$P$1000=L$9,1))))))+COUNT(IF(Inventory!$B$10:$B$1000=$B281,IF(Inventory!$C$10:$C$1000=$C281,IF(Inventory!$D$10:$D$1000=$D281,IF(Inventory!$J$10:$J$1000=wifr,IF(Inventory!$P$10:$P$1000=L$9,1)))))))</f>
        <v/>
      </c>
      <c r="M281" s="121" t="str">
        <f t="array" ref="M281">IF($D281="","",COUNT(IF(Inventory!$B$10:$B$1000=$B281,IF(Inventory!$C$10:$C$1000=$C281,IF(Inventory!$D$10:$D$1000=$D281,IF(Inventory!$J$10:$J$1000=wicr,IF(Inventory!$P$10:$P$1000=M$9,1))))))+COUNT(IF(Inventory!$B$10:$B$1000=$B281,IF(Inventory!$C$10:$C$1000=$C281,IF(Inventory!$D$10:$D$1000=$D281,IF(Inventory!$J$10:$J$1000=wifr,IF(Inventory!$P$10:$P$1000=M$9,1)))))))</f>
        <v/>
      </c>
      <c r="N281" s="121" t="str">
        <f t="array" ref="N281">IF($D281="","",COUNT(IF(Inventory!$B$10:$B$1000=$B281,IF(Inventory!$C$10:$C$1000=$C281,IF(Inventory!$D$10:$D$1000=$D281,IF(Inventory!$J$10:$J$1000=wicr,IF(Inventory!$P$10:$P$1000=N$9,1))))))+COUNT(IF(Inventory!$B$10:$B$1000=$B281,IF(Inventory!$C$10:$C$1000=$C281,IF(Inventory!$D$10:$D$1000=$D281,IF(Inventory!$J$10:$J$1000=wifr,IF(Inventory!$P$10:$P$1000=N$9,1)))))))</f>
        <v/>
      </c>
      <c r="O281" s="121" t="str">
        <f t="array" ref="O281">IF($D281="","",COUNT(IF(Inventory!$B$10:$B$1000=$B281,IF(Inventory!$C$10:$C$1000=$C281,IF(Inventory!$D$10:$D$1000=$D281,IF(Inventory!$J$10:$J$1000=wicr,IF(Inventory!$P$10:$P$1000=O$9,1))))))+COUNT(IF(Inventory!$B$10:$B$1000=$B281,IF(Inventory!$C$10:$C$1000=$C281,IF(Inventory!$D$10:$D$1000=$D281,IF(Inventory!$J$10:$J$1000=wifr,IF(Inventory!$P$10:$P$1000=O$9,1)))))))</f>
        <v/>
      </c>
      <c r="P281" s="121" t="str">
        <f t="array" ref="P281">IF($D281="","",COUNT(IF(Inventory!$B$10:$B$1000=$B281,IF(Inventory!$C$10:$C$1000=$C281,IF(Inventory!$D$10:$D$1000=$D281,IF(Inventory!$J$10:$J$1000=wicr,IF(Inventory!$P$10:$P$1000=P$9,1))))))+COUNT(IF(Inventory!$B$10:$B$1000=$B281,IF(Inventory!$C$10:$C$1000=$C281,IF(Inventory!$D$10:$D$1000=$D281,IF(Inventory!$J$10:$J$1000=wifr,IF(Inventory!$P$10:$P$1000=P$9,1)))))))</f>
        <v/>
      </c>
      <c r="Q281" s="122" t="str">
        <f t="shared" si="41"/>
        <v/>
      </c>
      <c r="R281" s="121" t="str">
        <f t="array" ref="R281">IF($D281="","",COUNT(IF(Inventory!$B$10:$B$1000=$B281,IF(Inventory!$C$10:$C$1000=$C281,IF(Inventory!$D$10:$D$1000=$D281,IF(Inventory!$J$10:$J$1000=frig,1))))))</f>
        <v/>
      </c>
      <c r="S281" s="121" t="str">
        <f t="array" ref="S281">IF($D281="","",COUNT(IF(Inventory!$B$10:$B$1000=$B281,IF(Inventory!$C$10:$C$1000=$C281,IF(Inventory!$D$10:$D$1000=$D281,IF(Inventory!$J$10:$J$1000=frig,IF(Inventory!$P$10:$P$1000=S$9,1)))))))</f>
        <v/>
      </c>
      <c r="T281" s="121" t="str">
        <f t="array" ref="T281">IF($D281="","",COUNT(IF(Inventory!$B$10:$B$1000=$B281,IF(Inventory!$C$10:$C$1000=$C281,IF(Inventory!$D$10:$D$1000=$D281,IF(Inventory!$J$10:$J$1000=frig,IF(Inventory!$P$10:$P$1000=T$9,1)))))))</f>
        <v/>
      </c>
      <c r="U281" s="121" t="str">
        <f t="array" ref="U281">IF($D281="","",COUNT(IF(Inventory!$B$10:$B$1000=$B281,IF(Inventory!$C$10:$C$1000=$C281,IF(Inventory!$D$10:$D$1000=$D281,IF(Inventory!$J$10:$J$1000=frig,IF(Inventory!$P$10:$P$1000=U$9,1)))))))</f>
        <v/>
      </c>
      <c r="V281" s="121" t="str">
        <f t="array" ref="V281">IF($D281="","",COUNT(IF(Inventory!$B$10:$B$1000=$B281,IF(Inventory!$C$10:$C$1000=$C281,IF(Inventory!$D$10:$D$1000=$D281,IF(Inventory!$J$10:$J$1000=frig,IF(Inventory!$P$10:$P$1000=V$9,1)))))))</f>
        <v/>
      </c>
      <c r="W281" s="121" t="str">
        <f t="array" ref="W281">IF($D281="","",COUNT(IF(Inventory!$B$10:$B$1000=$B281,IF(Inventory!$C$10:$C$1000=$C281,IF(Inventory!$D$10:$D$1000=$D281,IF(Inventory!$J$10:$J$1000=frig,IF(Inventory!$P$10:$P$1000=W$9,1)))))))</f>
        <v/>
      </c>
      <c r="X281" s="122" t="str">
        <f t="shared" si="42"/>
        <v/>
      </c>
      <c r="Y281" s="121" t="str">
        <f t="array" ref="Y281">IF($D281="","",COUNT(IF(Inventory!$B$10:$B$1000=$B281,IF(Inventory!$C$10:$C$1000=$C281,IF(Inventory!$D$10:$D$1000=$D281,IF(Inventory!$J$10:$J$1000=freez,1))))))</f>
        <v/>
      </c>
      <c r="Z281" s="121" t="str">
        <f t="array" ref="Z281">IF($D281="","",COUNT(IF(Inventory!$B$10:$B$1000=$B281,IF(Inventory!$C$10:$C$1000=$C281,IF(Inventory!$D$10:$D$1000=$D281,IF(Inventory!$J$10:$J$1000=freez,IF(Inventory!$P$10:$P$1000=Z$9,1)))))))</f>
        <v/>
      </c>
      <c r="AA281" s="121" t="str">
        <f t="array" ref="AA281">IF($D281="","",COUNT(IF(Inventory!$B$10:$B$1000=$B281,IF(Inventory!$C$10:$C$1000=$C281,IF(Inventory!$D$10:$D$1000=$D281,IF(Inventory!$J$10:$J$1000=freez,IF(Inventory!$P$10:$P$1000=AA$9,1)))))))</f>
        <v/>
      </c>
      <c r="AB281" s="121" t="str">
        <f t="array" ref="AB281">IF($D281="","",COUNT(IF(Inventory!$B$10:$B$1000=$B281,IF(Inventory!$C$10:$C$1000=$C281,IF(Inventory!$D$10:$D$1000=$D281,IF(Inventory!$J$10:$J$1000=freez,IF(Inventory!$P$10:$P$1000=AB$9,1)))))))</f>
        <v/>
      </c>
      <c r="AC281" s="121" t="str">
        <f t="array" ref="AC281">IF($D281="","",COUNT(IF(Inventory!$B$10:$B$1000=$B281,IF(Inventory!$C$10:$C$1000=$C281,IF(Inventory!$D$10:$D$1000=$D281,IF(Inventory!$J$10:$J$1000=freez,IF(Inventory!$P$10:$P$1000=AC$9,1)))))))</f>
        <v/>
      </c>
      <c r="AD281" s="121" t="str">
        <f t="array" ref="AD281">IF($D281="","",COUNT(IF(Inventory!$B$10:$B$1000=$B281,IF(Inventory!$C$10:$C$1000=$C281,IF(Inventory!$D$10:$D$1000=$D281,IF(Inventory!$J$10:$J$1000=freez,IF(Inventory!$P$10:$P$1000=AD$9,1)))))))</f>
        <v/>
      </c>
      <c r="AE281" s="122" t="str">
        <f t="shared" si="43"/>
        <v/>
      </c>
      <c r="AF281" s="121" t="str">
        <f t="array" ref="AF281">IF($D281="","",SUM(IF(Inventory!$B$10:$B$1000=$B281,IF(Inventory!$C$10:$C$1000=$C281,IF(Inventory!$D$10:$D$1000=$D281,IF(Inventory!$J$10:$J$1000=frig,Inventory!$AC$10:$AC$1000)))))+SUM(IF(Inventory!$B$10:$B$1000=$B281,IF(Inventory!$C$10:$C$1000=$C281,IF(Inventory!$D$10:$D$1000=$D281,IF(Inventory!$J$10:$J$1000=wicr,Inventory!$AC$10:$AC$1000))))))</f>
        <v/>
      </c>
      <c r="AG281" s="121" t="str">
        <f t="array" ref="AG281">IF($D281="","",SUM(IF(Inventory!$B$10:$B$1000=$B281,IF(Inventory!$C$10:$C$1000=$C281,IF(Inventory!$D$10:$D$1000=$D281,IF(Inventory!$J$10:$J$1000=frig,IF(Inventory!$P$10:$P$1000=AG$9,Inventory!$AC$10:$AC$1000))))))+SUM(IF(Inventory!$B$10:$B$1000=$B281,IF(Inventory!$C$10:$C$1000=$C281,IF(Inventory!$D$10:$D$1000=$D281,IF(Inventory!$J$10:$J$1000=wicr,IF(Inventory!$P$10:$P$1000=AG$9,Inventory!$AC$10:$AC$1000)))))))</f>
        <v/>
      </c>
      <c r="AH281" s="121" t="str">
        <f t="array" ref="AH281">IF($D281="","",SUM(IF(Inventory!$B$10:$B$1000=$B281,IF(Inventory!$C$10:$C$1000=$C281,IF(Inventory!$D$10:$D$1000=$D281,IF(Inventory!$J$10:$J$1000=frig,IF(Inventory!$P$10:$P$1000=AH$9,Inventory!$AC$10:$AC$1000))))))+SUM(IF(Inventory!$B$10:$B$1000=$B281,IF(Inventory!$C$10:$C$1000=$C281,IF(Inventory!$D$10:$D$1000=$D281,IF(Inventory!$J$10:$J$1000=wicr,IF(Inventory!$P$10:$P$1000=AH$9,Inventory!$AC$10:$AC$1000)))))))</f>
        <v/>
      </c>
      <c r="AI281" s="121" t="str">
        <f t="array" ref="AI281">IF($D281="","",SUM(IF(Inventory!$B$10:$B$1000=$B281,IF(Inventory!$C$10:$C$1000=$C281,IF(Inventory!$D$10:$D$1000=$D281,IF(Inventory!$J$10:$J$1000=frig,IF(Inventory!$P$10:$P$1000=AI$9,Inventory!$AC$10:$AC$1000))))))+SUM(IF(Inventory!$B$10:$B$1000=$B281,IF(Inventory!$C$10:$C$1000=$C281,IF(Inventory!$D$10:$D$1000=$D281,IF(Inventory!$J$10:$J$1000=wicr,IF(Inventory!$P$10:$P$1000=AI$9,Inventory!$AC$10:$AC$1000)))))))</f>
        <v/>
      </c>
      <c r="AJ281" s="121" t="str">
        <f t="array" ref="AJ281">IF($D281="","",SUM(IF(Inventory!$B$10:$B$1000=$B281,IF(Inventory!$C$10:$C$1000=$C281,IF(Inventory!$D$10:$D$1000=$D281,IF(Inventory!$J$10:$J$1000=frig,IF(Inventory!$P$10:$P$1000=AJ$9,Inventory!$AC$10:$AC$1000))))))+SUM(IF(Inventory!$B$10:$B$1000=$B281,IF(Inventory!$C$10:$C$1000=$C281,IF(Inventory!$D$10:$D$1000=$D281,IF(Inventory!$J$10:$J$1000=wicr,IF(Inventory!$P$10:$P$1000=AJ$9,Inventory!$AC$10:$AC$1000)))))))</f>
        <v/>
      </c>
      <c r="AK281" s="121" t="str">
        <f t="array" ref="AK281">IF($D281="","",SUM(IF(Inventory!$B$10:$B$1000=$B281,IF(Inventory!$C$10:$C$1000=$C281,IF(Inventory!$D$10:$D$1000=$D281,IF(Inventory!$J$10:$J$1000=frig,IF(Inventory!$P$10:$P$1000=AK$9,Inventory!$AC$10:$AC$1000))))))+SUM(IF(Inventory!$B$10:$B$1000=$B281,IF(Inventory!$C$10:$C$1000=$C281,IF(Inventory!$D$10:$D$1000=$D281,IF(Inventory!$J$10:$J$1000=wicr,IF(Inventory!$P$10:$P$1000=AK$9,Inventory!$AC$10:$AC$1000)))))))</f>
        <v/>
      </c>
      <c r="AL281" s="123" t="str">
        <f t="shared" si="44"/>
        <v/>
      </c>
      <c r="AM281" s="121" t="str">
        <f t="array" ref="AM281">IF($D281="","",SUM(IF(Inventory!$B$10:$B$1000=$B281,IF(Inventory!$C$10:$C$1000=$C281,IF(Inventory!$D$10:$D$1000=$D281,IF(Inventory!$J$10:$J$1000=freez,Inventory!$AD$10:$AD$1000)))))+SUM(IF(Inventory!$B$10:$B$1000=$B281,IF(Inventory!$C$10:$C$1000=$C281,IF(Inventory!$D$10:$D$1000=$D281,IF(Inventory!$J$10:$J$1000=wifr,Inventory!$AD$10:$AD$1000))))))</f>
        <v/>
      </c>
      <c r="AN281" s="121" t="str">
        <f t="array" ref="AN281">IF($D281="","",SUM(IF(Inventory!$B$10:$B$1000=$B281,IF(Inventory!$C$10:$C$1000=$C281,IF(Inventory!$D$10:$D$1000=$D281,IF(Inventory!$J$10:$J$1000=freez,IF(Inventory!$P$10:$P$1000=AN$9,Inventory!$AD$10:$AD$1000))))))+SUM(IF(Inventory!$B$10:$B$1000=$B281,IF(Inventory!$C$10:$C$1000=$C281,IF(Inventory!$D$10:$D$1000=$D281,IF(Inventory!$J$10:$J$1000=wifr,IF(Inventory!$P$10:$P$1000=AN$9,Inventory!$AD$10:$AD$1000)))))))</f>
        <v/>
      </c>
      <c r="AO281" s="121" t="str">
        <f t="array" ref="AO281">IF($D281="","",SUM(IF(Inventory!$B$10:$B$1000=$B281,IF(Inventory!$C$10:$C$1000=$C281,IF(Inventory!$D$10:$D$1000=$D281,IF(Inventory!$J$10:$J$1000=freez,IF(Inventory!$P$10:$P$1000=AO$9,Inventory!$AD$10:$AD$1000))))))+SUM(IF(Inventory!$B$10:$B$1000=$B281,IF(Inventory!$C$10:$C$1000=$C281,IF(Inventory!$D$10:$D$1000=$D281,IF(Inventory!$J$10:$J$1000=wifr,IF(Inventory!$P$10:$P$1000=AO$9,Inventory!$AD$10:$AD$1000)))))))</f>
        <v/>
      </c>
      <c r="AP281" s="121" t="str">
        <f t="array" ref="AP281">IF($D281="","",SUM(IF(Inventory!$B$10:$B$1000=$B281,IF(Inventory!$C$10:$C$1000=$C281,IF(Inventory!$D$10:$D$1000=$D281,IF(Inventory!$J$10:$J$1000=freez,IF(Inventory!$P$10:$P$1000=AP$9,Inventory!$AD$10:$AD$1000))))))+SUM(IF(Inventory!$B$10:$B$1000=$B281,IF(Inventory!$C$10:$C$1000=$C281,IF(Inventory!$D$10:$D$1000=$D281,IF(Inventory!$J$10:$J$1000=wifr,IF(Inventory!$P$10:$P$1000=AP$9,Inventory!$AD$10:$AD$1000)))))))</f>
        <v/>
      </c>
      <c r="AQ281" s="121" t="str">
        <f t="array" ref="AQ281">IF($D281="","",SUM(IF(Inventory!$B$10:$B$1000=$B281,IF(Inventory!$C$10:$C$1000=$C281,IF(Inventory!$D$10:$D$1000=$D281,IF(Inventory!$J$10:$J$1000=freez,IF(Inventory!$P$10:$P$1000=AQ$9,Inventory!$AD$10:$AD$1000))))))+SUM(IF(Inventory!$B$10:$B$1000=$B281,IF(Inventory!$C$10:$C$1000=$C281,IF(Inventory!$D$10:$D$1000=$D281,IF(Inventory!$J$10:$J$1000=wifr,IF(Inventory!$P$10:$P$1000=AQ$9,Inventory!$AD$10:$AD$1000)))))))</f>
        <v/>
      </c>
      <c r="AR281" s="121" t="str">
        <f t="array" ref="AR281">IF($D281="","",SUM(IF(Inventory!$B$10:$B$1000=$B281,IF(Inventory!$C$10:$C$1000=$C281,IF(Inventory!$D$10:$D$1000=$D281,IF(Inventory!$J$10:$J$1000=freez,IF(Inventory!$P$10:$P$1000=AR$9,Inventory!$AD$10:$AD$1000))))))+SUM(IF(Inventory!$B$10:$B$1000=$B281,IF(Inventory!$C$10:$C$1000=$C281,IF(Inventory!$D$10:$D$1000=$D281,IF(Inventory!$J$10:$J$1000=wifr,IF(Inventory!$P$10:$P$1000=AR$9,Inventory!$AD$10:$AD$1000)))))))</f>
        <v/>
      </c>
      <c r="AS281" s="124" t="str">
        <f t="shared" si="45"/>
        <v/>
      </c>
      <c r="AU281" s="352"/>
      <c r="AV281" s="352"/>
      <c r="AX281" s="125">
        <f>IF($C281="",0,Prog!$H279*AX$6*($AU281+$AV281)/12000)</f>
        <v>0</v>
      </c>
      <c r="AY281" s="125">
        <f>IF($C281="",0,Prog!$H279*AY$6*($AU281+$AV281)/12000)</f>
        <v>0</v>
      </c>
      <c r="AZ281" s="121"/>
    </row>
    <row r="282" spans="1:52" ht="16.5" x14ac:dyDescent="0.3">
      <c r="A282" s="279" t="str">
        <f>IF(Prog!B280="","",Prog!B280)</f>
        <v/>
      </c>
      <c r="B282" s="279" t="str">
        <f>IF(Prog!C280="","",Prog!C280)</f>
        <v/>
      </c>
      <c r="C282" s="279" t="str">
        <f>IF(Prog!D280="","",Prog!D280)</f>
        <v/>
      </c>
      <c r="D282" s="120"/>
      <c r="E282" s="121" t="str">
        <f t="array" ref="E282">IF($D282="","",COUNT(IF(Inventory!$B$10:$B$1000=$B282,IF(Inventory!$C$10:$C$1000=$C282,IF(Inventory!$D$10:$D$1000=$D282,IF(Inventory!$P$10:$P$1000=E$9,1))))))</f>
        <v/>
      </c>
      <c r="F282" s="121" t="str">
        <f t="array" ref="F282">IF($D282="","",COUNT(IF(Inventory!$B$10:$B$1000=$B282,IF(Inventory!$C$10:$C$1000=$C282,IF(Inventory!$D$10:$D$1000=$D282,IF(Inventory!$P$10:$P$1000=F$9,1))))))</f>
        <v/>
      </c>
      <c r="G282" s="121" t="str">
        <f t="array" ref="G282">IF($D282="","",COUNT(IF(Inventory!$B$10:$B$1000=$B282,IF(Inventory!$C$10:$C$1000=$C282,IF(Inventory!$D$10:$D$1000=$D282,IF(Inventory!$P$10:$P$1000=G$9,1))))))</f>
        <v/>
      </c>
      <c r="H282" s="121" t="str">
        <f t="array" ref="H282">IF($D282="","",COUNT(IF(Inventory!$B$10:$B$1000=$B282,IF(Inventory!$C$10:$C$1000=$C282,IF(Inventory!$D$10:$D$1000=$D282,IF(Inventory!$P$10:$P$1000=H$9,1))))))</f>
        <v/>
      </c>
      <c r="I282" s="121" t="str">
        <f t="array" ref="I282">IF($D282="","",COUNT(IF(Inventory!$B$10:$B$1000=$B282,IF(Inventory!$C$10:$C$1000=$C282,IF(Inventory!$D$10:$D$1000=$D282,IF(Inventory!$P$10:$P$1000=I$9,1))))))</f>
        <v/>
      </c>
      <c r="J282" s="121">
        <f t="shared" si="40"/>
        <v>0</v>
      </c>
      <c r="K282" s="121" t="str">
        <f t="array" ref="K282">IF($D282="","",COUNT(IF(Inventory!$B$10:$B$1000=$B282,IF(Inventory!$C$10:$C$1000=$C282,IF(Inventory!$D$10:$D$1000=$D282,IF(Inventory!$J$10:$J$1000=wicr,1)))))+COUNT(IF(Inventory!$B$10:$B$1000=$B282,IF(Inventory!$C$10:$C$1000=$C282,IF(Inventory!$D$10:$D$1000=$D282,IF(Inventory!$J$10:$J$1000=wifr,1))))))</f>
        <v/>
      </c>
      <c r="L282" s="121" t="str">
        <f t="array" ref="L282">IF($D282="","",COUNT(IF(Inventory!$B$10:$B$1000=$B282,IF(Inventory!$C$10:$C$1000=$C282,IF(Inventory!$D$10:$D$1000=$D282,IF(Inventory!$J$10:$J$1000=wicr,IF(Inventory!$P$10:$P$1000=L$9,1))))))+COUNT(IF(Inventory!$B$10:$B$1000=$B282,IF(Inventory!$C$10:$C$1000=$C282,IF(Inventory!$D$10:$D$1000=$D282,IF(Inventory!$J$10:$J$1000=wifr,IF(Inventory!$P$10:$P$1000=L$9,1)))))))</f>
        <v/>
      </c>
      <c r="M282" s="121" t="str">
        <f t="array" ref="M282">IF($D282="","",COUNT(IF(Inventory!$B$10:$B$1000=$B282,IF(Inventory!$C$10:$C$1000=$C282,IF(Inventory!$D$10:$D$1000=$D282,IF(Inventory!$J$10:$J$1000=wicr,IF(Inventory!$P$10:$P$1000=M$9,1))))))+COUNT(IF(Inventory!$B$10:$B$1000=$B282,IF(Inventory!$C$10:$C$1000=$C282,IF(Inventory!$D$10:$D$1000=$D282,IF(Inventory!$J$10:$J$1000=wifr,IF(Inventory!$P$10:$P$1000=M$9,1)))))))</f>
        <v/>
      </c>
      <c r="N282" s="121" t="str">
        <f t="array" ref="N282">IF($D282="","",COUNT(IF(Inventory!$B$10:$B$1000=$B282,IF(Inventory!$C$10:$C$1000=$C282,IF(Inventory!$D$10:$D$1000=$D282,IF(Inventory!$J$10:$J$1000=wicr,IF(Inventory!$P$10:$P$1000=N$9,1))))))+COUNT(IF(Inventory!$B$10:$B$1000=$B282,IF(Inventory!$C$10:$C$1000=$C282,IF(Inventory!$D$10:$D$1000=$D282,IF(Inventory!$J$10:$J$1000=wifr,IF(Inventory!$P$10:$P$1000=N$9,1)))))))</f>
        <v/>
      </c>
      <c r="O282" s="121" t="str">
        <f t="array" ref="O282">IF($D282="","",COUNT(IF(Inventory!$B$10:$B$1000=$B282,IF(Inventory!$C$10:$C$1000=$C282,IF(Inventory!$D$10:$D$1000=$D282,IF(Inventory!$J$10:$J$1000=wicr,IF(Inventory!$P$10:$P$1000=O$9,1))))))+COUNT(IF(Inventory!$B$10:$B$1000=$B282,IF(Inventory!$C$10:$C$1000=$C282,IF(Inventory!$D$10:$D$1000=$D282,IF(Inventory!$J$10:$J$1000=wifr,IF(Inventory!$P$10:$P$1000=O$9,1)))))))</f>
        <v/>
      </c>
      <c r="P282" s="121" t="str">
        <f t="array" ref="P282">IF($D282="","",COUNT(IF(Inventory!$B$10:$B$1000=$B282,IF(Inventory!$C$10:$C$1000=$C282,IF(Inventory!$D$10:$D$1000=$D282,IF(Inventory!$J$10:$J$1000=wicr,IF(Inventory!$P$10:$P$1000=P$9,1))))))+COUNT(IF(Inventory!$B$10:$B$1000=$B282,IF(Inventory!$C$10:$C$1000=$C282,IF(Inventory!$D$10:$D$1000=$D282,IF(Inventory!$J$10:$J$1000=wifr,IF(Inventory!$P$10:$P$1000=P$9,1)))))))</f>
        <v/>
      </c>
      <c r="Q282" s="122" t="str">
        <f t="shared" si="41"/>
        <v/>
      </c>
      <c r="R282" s="121" t="str">
        <f t="array" ref="R282">IF($D282="","",COUNT(IF(Inventory!$B$10:$B$1000=$B282,IF(Inventory!$C$10:$C$1000=$C282,IF(Inventory!$D$10:$D$1000=$D282,IF(Inventory!$J$10:$J$1000=frig,1))))))</f>
        <v/>
      </c>
      <c r="S282" s="121" t="str">
        <f t="array" ref="S282">IF($D282="","",COUNT(IF(Inventory!$B$10:$B$1000=$B282,IF(Inventory!$C$10:$C$1000=$C282,IF(Inventory!$D$10:$D$1000=$D282,IF(Inventory!$J$10:$J$1000=frig,IF(Inventory!$P$10:$P$1000=S$9,1)))))))</f>
        <v/>
      </c>
      <c r="T282" s="121" t="str">
        <f t="array" ref="T282">IF($D282="","",COUNT(IF(Inventory!$B$10:$B$1000=$B282,IF(Inventory!$C$10:$C$1000=$C282,IF(Inventory!$D$10:$D$1000=$D282,IF(Inventory!$J$10:$J$1000=frig,IF(Inventory!$P$10:$P$1000=T$9,1)))))))</f>
        <v/>
      </c>
      <c r="U282" s="121" t="str">
        <f t="array" ref="U282">IF($D282="","",COUNT(IF(Inventory!$B$10:$B$1000=$B282,IF(Inventory!$C$10:$C$1000=$C282,IF(Inventory!$D$10:$D$1000=$D282,IF(Inventory!$J$10:$J$1000=frig,IF(Inventory!$P$10:$P$1000=U$9,1)))))))</f>
        <v/>
      </c>
      <c r="V282" s="121" t="str">
        <f t="array" ref="V282">IF($D282="","",COUNT(IF(Inventory!$B$10:$B$1000=$B282,IF(Inventory!$C$10:$C$1000=$C282,IF(Inventory!$D$10:$D$1000=$D282,IF(Inventory!$J$10:$J$1000=frig,IF(Inventory!$P$10:$P$1000=V$9,1)))))))</f>
        <v/>
      </c>
      <c r="W282" s="121" t="str">
        <f t="array" ref="W282">IF($D282="","",COUNT(IF(Inventory!$B$10:$B$1000=$B282,IF(Inventory!$C$10:$C$1000=$C282,IF(Inventory!$D$10:$D$1000=$D282,IF(Inventory!$J$10:$J$1000=frig,IF(Inventory!$P$10:$P$1000=W$9,1)))))))</f>
        <v/>
      </c>
      <c r="X282" s="122" t="str">
        <f t="shared" si="42"/>
        <v/>
      </c>
      <c r="Y282" s="121" t="str">
        <f t="array" ref="Y282">IF($D282="","",COUNT(IF(Inventory!$B$10:$B$1000=$B282,IF(Inventory!$C$10:$C$1000=$C282,IF(Inventory!$D$10:$D$1000=$D282,IF(Inventory!$J$10:$J$1000=freez,1))))))</f>
        <v/>
      </c>
      <c r="Z282" s="121" t="str">
        <f t="array" ref="Z282">IF($D282="","",COUNT(IF(Inventory!$B$10:$B$1000=$B282,IF(Inventory!$C$10:$C$1000=$C282,IF(Inventory!$D$10:$D$1000=$D282,IF(Inventory!$J$10:$J$1000=freez,IF(Inventory!$P$10:$P$1000=Z$9,1)))))))</f>
        <v/>
      </c>
      <c r="AA282" s="121" t="str">
        <f t="array" ref="AA282">IF($D282="","",COUNT(IF(Inventory!$B$10:$B$1000=$B282,IF(Inventory!$C$10:$C$1000=$C282,IF(Inventory!$D$10:$D$1000=$D282,IF(Inventory!$J$10:$J$1000=freez,IF(Inventory!$P$10:$P$1000=AA$9,1)))))))</f>
        <v/>
      </c>
      <c r="AB282" s="121" t="str">
        <f t="array" ref="AB282">IF($D282="","",COUNT(IF(Inventory!$B$10:$B$1000=$B282,IF(Inventory!$C$10:$C$1000=$C282,IF(Inventory!$D$10:$D$1000=$D282,IF(Inventory!$J$10:$J$1000=freez,IF(Inventory!$P$10:$P$1000=AB$9,1)))))))</f>
        <v/>
      </c>
      <c r="AC282" s="121" t="str">
        <f t="array" ref="AC282">IF($D282="","",COUNT(IF(Inventory!$B$10:$B$1000=$B282,IF(Inventory!$C$10:$C$1000=$C282,IF(Inventory!$D$10:$D$1000=$D282,IF(Inventory!$J$10:$J$1000=freez,IF(Inventory!$P$10:$P$1000=AC$9,1)))))))</f>
        <v/>
      </c>
      <c r="AD282" s="121" t="str">
        <f t="array" ref="AD282">IF($D282="","",COUNT(IF(Inventory!$B$10:$B$1000=$B282,IF(Inventory!$C$10:$C$1000=$C282,IF(Inventory!$D$10:$D$1000=$D282,IF(Inventory!$J$10:$J$1000=freez,IF(Inventory!$P$10:$P$1000=AD$9,1)))))))</f>
        <v/>
      </c>
      <c r="AE282" s="122" t="str">
        <f t="shared" si="43"/>
        <v/>
      </c>
      <c r="AF282" s="121" t="str">
        <f t="array" ref="AF282">IF($D282="","",SUM(IF(Inventory!$B$10:$B$1000=$B282,IF(Inventory!$C$10:$C$1000=$C282,IF(Inventory!$D$10:$D$1000=$D282,IF(Inventory!$J$10:$J$1000=frig,Inventory!$AC$10:$AC$1000)))))+SUM(IF(Inventory!$B$10:$B$1000=$B282,IF(Inventory!$C$10:$C$1000=$C282,IF(Inventory!$D$10:$D$1000=$D282,IF(Inventory!$J$10:$J$1000=wicr,Inventory!$AC$10:$AC$1000))))))</f>
        <v/>
      </c>
      <c r="AG282" s="121" t="str">
        <f t="array" ref="AG282">IF($D282="","",SUM(IF(Inventory!$B$10:$B$1000=$B282,IF(Inventory!$C$10:$C$1000=$C282,IF(Inventory!$D$10:$D$1000=$D282,IF(Inventory!$J$10:$J$1000=frig,IF(Inventory!$P$10:$P$1000=AG$9,Inventory!$AC$10:$AC$1000))))))+SUM(IF(Inventory!$B$10:$B$1000=$B282,IF(Inventory!$C$10:$C$1000=$C282,IF(Inventory!$D$10:$D$1000=$D282,IF(Inventory!$J$10:$J$1000=wicr,IF(Inventory!$P$10:$P$1000=AG$9,Inventory!$AC$10:$AC$1000)))))))</f>
        <v/>
      </c>
      <c r="AH282" s="121" t="str">
        <f t="array" ref="AH282">IF($D282="","",SUM(IF(Inventory!$B$10:$B$1000=$B282,IF(Inventory!$C$10:$C$1000=$C282,IF(Inventory!$D$10:$D$1000=$D282,IF(Inventory!$J$10:$J$1000=frig,IF(Inventory!$P$10:$P$1000=AH$9,Inventory!$AC$10:$AC$1000))))))+SUM(IF(Inventory!$B$10:$B$1000=$B282,IF(Inventory!$C$10:$C$1000=$C282,IF(Inventory!$D$10:$D$1000=$D282,IF(Inventory!$J$10:$J$1000=wicr,IF(Inventory!$P$10:$P$1000=AH$9,Inventory!$AC$10:$AC$1000)))))))</f>
        <v/>
      </c>
      <c r="AI282" s="121" t="str">
        <f t="array" ref="AI282">IF($D282="","",SUM(IF(Inventory!$B$10:$B$1000=$B282,IF(Inventory!$C$10:$C$1000=$C282,IF(Inventory!$D$10:$D$1000=$D282,IF(Inventory!$J$10:$J$1000=frig,IF(Inventory!$P$10:$P$1000=AI$9,Inventory!$AC$10:$AC$1000))))))+SUM(IF(Inventory!$B$10:$B$1000=$B282,IF(Inventory!$C$10:$C$1000=$C282,IF(Inventory!$D$10:$D$1000=$D282,IF(Inventory!$J$10:$J$1000=wicr,IF(Inventory!$P$10:$P$1000=AI$9,Inventory!$AC$10:$AC$1000)))))))</f>
        <v/>
      </c>
      <c r="AJ282" s="121" t="str">
        <f t="array" ref="AJ282">IF($D282="","",SUM(IF(Inventory!$B$10:$B$1000=$B282,IF(Inventory!$C$10:$C$1000=$C282,IF(Inventory!$D$10:$D$1000=$D282,IF(Inventory!$J$10:$J$1000=frig,IF(Inventory!$P$10:$P$1000=AJ$9,Inventory!$AC$10:$AC$1000))))))+SUM(IF(Inventory!$B$10:$B$1000=$B282,IF(Inventory!$C$10:$C$1000=$C282,IF(Inventory!$D$10:$D$1000=$D282,IF(Inventory!$J$10:$J$1000=wicr,IF(Inventory!$P$10:$P$1000=AJ$9,Inventory!$AC$10:$AC$1000)))))))</f>
        <v/>
      </c>
      <c r="AK282" s="121" t="str">
        <f t="array" ref="AK282">IF($D282="","",SUM(IF(Inventory!$B$10:$B$1000=$B282,IF(Inventory!$C$10:$C$1000=$C282,IF(Inventory!$D$10:$D$1000=$D282,IF(Inventory!$J$10:$J$1000=frig,IF(Inventory!$P$10:$P$1000=AK$9,Inventory!$AC$10:$AC$1000))))))+SUM(IF(Inventory!$B$10:$B$1000=$B282,IF(Inventory!$C$10:$C$1000=$C282,IF(Inventory!$D$10:$D$1000=$D282,IF(Inventory!$J$10:$J$1000=wicr,IF(Inventory!$P$10:$P$1000=AK$9,Inventory!$AC$10:$AC$1000)))))))</f>
        <v/>
      </c>
      <c r="AL282" s="123" t="str">
        <f t="shared" si="44"/>
        <v/>
      </c>
      <c r="AM282" s="121" t="str">
        <f t="array" ref="AM282">IF($D282="","",SUM(IF(Inventory!$B$10:$B$1000=$B282,IF(Inventory!$C$10:$C$1000=$C282,IF(Inventory!$D$10:$D$1000=$D282,IF(Inventory!$J$10:$J$1000=freez,Inventory!$AD$10:$AD$1000)))))+SUM(IF(Inventory!$B$10:$B$1000=$B282,IF(Inventory!$C$10:$C$1000=$C282,IF(Inventory!$D$10:$D$1000=$D282,IF(Inventory!$J$10:$J$1000=wifr,Inventory!$AD$10:$AD$1000))))))</f>
        <v/>
      </c>
      <c r="AN282" s="121" t="str">
        <f t="array" ref="AN282">IF($D282="","",SUM(IF(Inventory!$B$10:$B$1000=$B282,IF(Inventory!$C$10:$C$1000=$C282,IF(Inventory!$D$10:$D$1000=$D282,IF(Inventory!$J$10:$J$1000=freez,IF(Inventory!$P$10:$P$1000=AN$9,Inventory!$AD$10:$AD$1000))))))+SUM(IF(Inventory!$B$10:$B$1000=$B282,IF(Inventory!$C$10:$C$1000=$C282,IF(Inventory!$D$10:$D$1000=$D282,IF(Inventory!$J$10:$J$1000=wifr,IF(Inventory!$P$10:$P$1000=AN$9,Inventory!$AD$10:$AD$1000)))))))</f>
        <v/>
      </c>
      <c r="AO282" s="121" t="str">
        <f t="array" ref="AO282">IF($D282="","",SUM(IF(Inventory!$B$10:$B$1000=$B282,IF(Inventory!$C$10:$C$1000=$C282,IF(Inventory!$D$10:$D$1000=$D282,IF(Inventory!$J$10:$J$1000=freez,IF(Inventory!$P$10:$P$1000=AO$9,Inventory!$AD$10:$AD$1000))))))+SUM(IF(Inventory!$B$10:$B$1000=$B282,IF(Inventory!$C$10:$C$1000=$C282,IF(Inventory!$D$10:$D$1000=$D282,IF(Inventory!$J$10:$J$1000=wifr,IF(Inventory!$P$10:$P$1000=AO$9,Inventory!$AD$10:$AD$1000)))))))</f>
        <v/>
      </c>
      <c r="AP282" s="121" t="str">
        <f t="array" ref="AP282">IF($D282="","",SUM(IF(Inventory!$B$10:$B$1000=$B282,IF(Inventory!$C$10:$C$1000=$C282,IF(Inventory!$D$10:$D$1000=$D282,IF(Inventory!$J$10:$J$1000=freez,IF(Inventory!$P$10:$P$1000=AP$9,Inventory!$AD$10:$AD$1000))))))+SUM(IF(Inventory!$B$10:$B$1000=$B282,IF(Inventory!$C$10:$C$1000=$C282,IF(Inventory!$D$10:$D$1000=$D282,IF(Inventory!$J$10:$J$1000=wifr,IF(Inventory!$P$10:$P$1000=AP$9,Inventory!$AD$10:$AD$1000)))))))</f>
        <v/>
      </c>
      <c r="AQ282" s="121" t="str">
        <f t="array" ref="AQ282">IF($D282="","",SUM(IF(Inventory!$B$10:$B$1000=$B282,IF(Inventory!$C$10:$C$1000=$C282,IF(Inventory!$D$10:$D$1000=$D282,IF(Inventory!$J$10:$J$1000=freez,IF(Inventory!$P$10:$P$1000=AQ$9,Inventory!$AD$10:$AD$1000))))))+SUM(IF(Inventory!$B$10:$B$1000=$B282,IF(Inventory!$C$10:$C$1000=$C282,IF(Inventory!$D$10:$D$1000=$D282,IF(Inventory!$J$10:$J$1000=wifr,IF(Inventory!$P$10:$P$1000=AQ$9,Inventory!$AD$10:$AD$1000)))))))</f>
        <v/>
      </c>
      <c r="AR282" s="121" t="str">
        <f t="array" ref="AR282">IF($D282="","",SUM(IF(Inventory!$B$10:$B$1000=$B282,IF(Inventory!$C$10:$C$1000=$C282,IF(Inventory!$D$10:$D$1000=$D282,IF(Inventory!$J$10:$J$1000=freez,IF(Inventory!$P$10:$P$1000=AR$9,Inventory!$AD$10:$AD$1000))))))+SUM(IF(Inventory!$B$10:$B$1000=$B282,IF(Inventory!$C$10:$C$1000=$C282,IF(Inventory!$D$10:$D$1000=$D282,IF(Inventory!$J$10:$J$1000=wifr,IF(Inventory!$P$10:$P$1000=AR$9,Inventory!$AD$10:$AD$1000)))))))</f>
        <v/>
      </c>
      <c r="AS282" s="124" t="str">
        <f t="shared" si="45"/>
        <v/>
      </c>
      <c r="AU282" s="352"/>
      <c r="AV282" s="352"/>
      <c r="AX282" s="125">
        <f>IF($C282="",0,Prog!$H280*AX$6*($AU282+$AV282)/12000)</f>
        <v>0</v>
      </c>
      <c r="AY282" s="125">
        <f>IF($C282="",0,Prog!$H280*AY$6*($AU282+$AV282)/12000)</f>
        <v>0</v>
      </c>
      <c r="AZ282" s="121"/>
    </row>
    <row r="283" spans="1:52" ht="16.5" x14ac:dyDescent="0.3">
      <c r="A283" s="279" t="str">
        <f>IF(Prog!B281="","",Prog!B281)</f>
        <v/>
      </c>
      <c r="B283" s="279" t="str">
        <f>IF(Prog!C281="","",Prog!C281)</f>
        <v/>
      </c>
      <c r="C283" s="279" t="str">
        <f>IF(Prog!D281="","",Prog!D281)</f>
        <v/>
      </c>
      <c r="D283" s="120"/>
      <c r="E283" s="121" t="str">
        <f t="array" ref="E283">IF($D283="","",COUNT(IF(Inventory!$B$10:$B$1000=$B283,IF(Inventory!$C$10:$C$1000=$C283,IF(Inventory!$D$10:$D$1000=$D283,IF(Inventory!$P$10:$P$1000=E$9,1))))))</f>
        <v/>
      </c>
      <c r="F283" s="121" t="str">
        <f t="array" ref="F283">IF($D283="","",COUNT(IF(Inventory!$B$10:$B$1000=$B283,IF(Inventory!$C$10:$C$1000=$C283,IF(Inventory!$D$10:$D$1000=$D283,IF(Inventory!$P$10:$P$1000=F$9,1))))))</f>
        <v/>
      </c>
      <c r="G283" s="121" t="str">
        <f t="array" ref="G283">IF($D283="","",COUNT(IF(Inventory!$B$10:$B$1000=$B283,IF(Inventory!$C$10:$C$1000=$C283,IF(Inventory!$D$10:$D$1000=$D283,IF(Inventory!$P$10:$P$1000=G$9,1))))))</f>
        <v/>
      </c>
      <c r="H283" s="121" t="str">
        <f t="array" ref="H283">IF($D283="","",COUNT(IF(Inventory!$B$10:$B$1000=$B283,IF(Inventory!$C$10:$C$1000=$C283,IF(Inventory!$D$10:$D$1000=$D283,IF(Inventory!$P$10:$P$1000=H$9,1))))))</f>
        <v/>
      </c>
      <c r="I283" s="121" t="str">
        <f t="array" ref="I283">IF($D283="","",COUNT(IF(Inventory!$B$10:$B$1000=$B283,IF(Inventory!$C$10:$C$1000=$C283,IF(Inventory!$D$10:$D$1000=$D283,IF(Inventory!$P$10:$P$1000=I$9,1))))))</f>
        <v/>
      </c>
      <c r="J283" s="121">
        <f t="shared" si="40"/>
        <v>0</v>
      </c>
      <c r="K283" s="121" t="str">
        <f t="array" ref="K283">IF($D283="","",COUNT(IF(Inventory!$B$10:$B$1000=$B283,IF(Inventory!$C$10:$C$1000=$C283,IF(Inventory!$D$10:$D$1000=$D283,IF(Inventory!$J$10:$J$1000=wicr,1)))))+COUNT(IF(Inventory!$B$10:$B$1000=$B283,IF(Inventory!$C$10:$C$1000=$C283,IF(Inventory!$D$10:$D$1000=$D283,IF(Inventory!$J$10:$J$1000=wifr,1))))))</f>
        <v/>
      </c>
      <c r="L283" s="121" t="str">
        <f t="array" ref="L283">IF($D283="","",COUNT(IF(Inventory!$B$10:$B$1000=$B283,IF(Inventory!$C$10:$C$1000=$C283,IF(Inventory!$D$10:$D$1000=$D283,IF(Inventory!$J$10:$J$1000=wicr,IF(Inventory!$P$10:$P$1000=L$9,1))))))+COUNT(IF(Inventory!$B$10:$B$1000=$B283,IF(Inventory!$C$10:$C$1000=$C283,IF(Inventory!$D$10:$D$1000=$D283,IF(Inventory!$J$10:$J$1000=wifr,IF(Inventory!$P$10:$P$1000=L$9,1)))))))</f>
        <v/>
      </c>
      <c r="M283" s="121" t="str">
        <f t="array" ref="M283">IF($D283="","",COUNT(IF(Inventory!$B$10:$B$1000=$B283,IF(Inventory!$C$10:$C$1000=$C283,IF(Inventory!$D$10:$D$1000=$D283,IF(Inventory!$J$10:$J$1000=wicr,IF(Inventory!$P$10:$P$1000=M$9,1))))))+COUNT(IF(Inventory!$B$10:$B$1000=$B283,IF(Inventory!$C$10:$C$1000=$C283,IF(Inventory!$D$10:$D$1000=$D283,IF(Inventory!$J$10:$J$1000=wifr,IF(Inventory!$P$10:$P$1000=M$9,1)))))))</f>
        <v/>
      </c>
      <c r="N283" s="121" t="str">
        <f t="array" ref="N283">IF($D283="","",COUNT(IF(Inventory!$B$10:$B$1000=$B283,IF(Inventory!$C$10:$C$1000=$C283,IF(Inventory!$D$10:$D$1000=$D283,IF(Inventory!$J$10:$J$1000=wicr,IF(Inventory!$P$10:$P$1000=N$9,1))))))+COUNT(IF(Inventory!$B$10:$B$1000=$B283,IF(Inventory!$C$10:$C$1000=$C283,IF(Inventory!$D$10:$D$1000=$D283,IF(Inventory!$J$10:$J$1000=wifr,IF(Inventory!$P$10:$P$1000=N$9,1)))))))</f>
        <v/>
      </c>
      <c r="O283" s="121" t="str">
        <f t="array" ref="O283">IF($D283="","",COUNT(IF(Inventory!$B$10:$B$1000=$B283,IF(Inventory!$C$10:$C$1000=$C283,IF(Inventory!$D$10:$D$1000=$D283,IF(Inventory!$J$10:$J$1000=wicr,IF(Inventory!$P$10:$P$1000=O$9,1))))))+COUNT(IF(Inventory!$B$10:$B$1000=$B283,IF(Inventory!$C$10:$C$1000=$C283,IF(Inventory!$D$10:$D$1000=$D283,IF(Inventory!$J$10:$J$1000=wifr,IF(Inventory!$P$10:$P$1000=O$9,1)))))))</f>
        <v/>
      </c>
      <c r="P283" s="121" t="str">
        <f t="array" ref="P283">IF($D283="","",COUNT(IF(Inventory!$B$10:$B$1000=$B283,IF(Inventory!$C$10:$C$1000=$C283,IF(Inventory!$D$10:$D$1000=$D283,IF(Inventory!$J$10:$J$1000=wicr,IF(Inventory!$P$10:$P$1000=P$9,1))))))+COUNT(IF(Inventory!$B$10:$B$1000=$B283,IF(Inventory!$C$10:$C$1000=$C283,IF(Inventory!$D$10:$D$1000=$D283,IF(Inventory!$J$10:$J$1000=wifr,IF(Inventory!$P$10:$P$1000=P$9,1)))))))</f>
        <v/>
      </c>
      <c r="Q283" s="122" t="str">
        <f t="shared" si="41"/>
        <v/>
      </c>
      <c r="R283" s="121" t="str">
        <f t="array" ref="R283">IF($D283="","",COUNT(IF(Inventory!$B$10:$B$1000=$B283,IF(Inventory!$C$10:$C$1000=$C283,IF(Inventory!$D$10:$D$1000=$D283,IF(Inventory!$J$10:$J$1000=frig,1))))))</f>
        <v/>
      </c>
      <c r="S283" s="121" t="str">
        <f t="array" ref="S283">IF($D283="","",COUNT(IF(Inventory!$B$10:$B$1000=$B283,IF(Inventory!$C$10:$C$1000=$C283,IF(Inventory!$D$10:$D$1000=$D283,IF(Inventory!$J$10:$J$1000=frig,IF(Inventory!$P$10:$P$1000=S$9,1)))))))</f>
        <v/>
      </c>
      <c r="T283" s="121" t="str">
        <f t="array" ref="T283">IF($D283="","",COUNT(IF(Inventory!$B$10:$B$1000=$B283,IF(Inventory!$C$10:$C$1000=$C283,IF(Inventory!$D$10:$D$1000=$D283,IF(Inventory!$J$10:$J$1000=frig,IF(Inventory!$P$10:$P$1000=T$9,1)))))))</f>
        <v/>
      </c>
      <c r="U283" s="121" t="str">
        <f t="array" ref="U283">IF($D283="","",COUNT(IF(Inventory!$B$10:$B$1000=$B283,IF(Inventory!$C$10:$C$1000=$C283,IF(Inventory!$D$10:$D$1000=$D283,IF(Inventory!$J$10:$J$1000=frig,IF(Inventory!$P$10:$P$1000=U$9,1)))))))</f>
        <v/>
      </c>
      <c r="V283" s="121" t="str">
        <f t="array" ref="V283">IF($D283="","",COUNT(IF(Inventory!$B$10:$B$1000=$B283,IF(Inventory!$C$10:$C$1000=$C283,IF(Inventory!$D$10:$D$1000=$D283,IF(Inventory!$J$10:$J$1000=frig,IF(Inventory!$P$10:$P$1000=V$9,1)))))))</f>
        <v/>
      </c>
      <c r="W283" s="121" t="str">
        <f t="array" ref="W283">IF($D283="","",COUNT(IF(Inventory!$B$10:$B$1000=$B283,IF(Inventory!$C$10:$C$1000=$C283,IF(Inventory!$D$10:$D$1000=$D283,IF(Inventory!$J$10:$J$1000=frig,IF(Inventory!$P$10:$P$1000=W$9,1)))))))</f>
        <v/>
      </c>
      <c r="X283" s="122" t="str">
        <f t="shared" si="42"/>
        <v/>
      </c>
      <c r="Y283" s="121" t="str">
        <f t="array" ref="Y283">IF($D283="","",COUNT(IF(Inventory!$B$10:$B$1000=$B283,IF(Inventory!$C$10:$C$1000=$C283,IF(Inventory!$D$10:$D$1000=$D283,IF(Inventory!$J$10:$J$1000=freez,1))))))</f>
        <v/>
      </c>
      <c r="Z283" s="121" t="str">
        <f t="array" ref="Z283">IF($D283="","",COUNT(IF(Inventory!$B$10:$B$1000=$B283,IF(Inventory!$C$10:$C$1000=$C283,IF(Inventory!$D$10:$D$1000=$D283,IF(Inventory!$J$10:$J$1000=freez,IF(Inventory!$P$10:$P$1000=Z$9,1)))))))</f>
        <v/>
      </c>
      <c r="AA283" s="121" t="str">
        <f t="array" ref="AA283">IF($D283="","",COUNT(IF(Inventory!$B$10:$B$1000=$B283,IF(Inventory!$C$10:$C$1000=$C283,IF(Inventory!$D$10:$D$1000=$D283,IF(Inventory!$J$10:$J$1000=freez,IF(Inventory!$P$10:$P$1000=AA$9,1)))))))</f>
        <v/>
      </c>
      <c r="AB283" s="121" t="str">
        <f t="array" ref="AB283">IF($D283="","",COUNT(IF(Inventory!$B$10:$B$1000=$B283,IF(Inventory!$C$10:$C$1000=$C283,IF(Inventory!$D$10:$D$1000=$D283,IF(Inventory!$J$10:$J$1000=freez,IF(Inventory!$P$10:$P$1000=AB$9,1)))))))</f>
        <v/>
      </c>
      <c r="AC283" s="121" t="str">
        <f t="array" ref="AC283">IF($D283="","",COUNT(IF(Inventory!$B$10:$B$1000=$B283,IF(Inventory!$C$10:$C$1000=$C283,IF(Inventory!$D$10:$D$1000=$D283,IF(Inventory!$J$10:$J$1000=freez,IF(Inventory!$P$10:$P$1000=AC$9,1)))))))</f>
        <v/>
      </c>
      <c r="AD283" s="121" t="str">
        <f t="array" ref="AD283">IF($D283="","",COUNT(IF(Inventory!$B$10:$B$1000=$B283,IF(Inventory!$C$10:$C$1000=$C283,IF(Inventory!$D$10:$D$1000=$D283,IF(Inventory!$J$10:$J$1000=freez,IF(Inventory!$P$10:$P$1000=AD$9,1)))))))</f>
        <v/>
      </c>
      <c r="AE283" s="122" t="str">
        <f t="shared" si="43"/>
        <v/>
      </c>
      <c r="AF283" s="121" t="str">
        <f t="array" ref="AF283">IF($D283="","",SUM(IF(Inventory!$B$10:$B$1000=$B283,IF(Inventory!$C$10:$C$1000=$C283,IF(Inventory!$D$10:$D$1000=$D283,IF(Inventory!$J$10:$J$1000=frig,Inventory!$AC$10:$AC$1000)))))+SUM(IF(Inventory!$B$10:$B$1000=$B283,IF(Inventory!$C$10:$C$1000=$C283,IF(Inventory!$D$10:$D$1000=$D283,IF(Inventory!$J$10:$J$1000=wicr,Inventory!$AC$10:$AC$1000))))))</f>
        <v/>
      </c>
      <c r="AG283" s="121" t="str">
        <f t="array" ref="AG283">IF($D283="","",SUM(IF(Inventory!$B$10:$B$1000=$B283,IF(Inventory!$C$10:$C$1000=$C283,IF(Inventory!$D$10:$D$1000=$D283,IF(Inventory!$J$10:$J$1000=frig,IF(Inventory!$P$10:$P$1000=AG$9,Inventory!$AC$10:$AC$1000))))))+SUM(IF(Inventory!$B$10:$B$1000=$B283,IF(Inventory!$C$10:$C$1000=$C283,IF(Inventory!$D$10:$D$1000=$D283,IF(Inventory!$J$10:$J$1000=wicr,IF(Inventory!$P$10:$P$1000=AG$9,Inventory!$AC$10:$AC$1000)))))))</f>
        <v/>
      </c>
      <c r="AH283" s="121" t="str">
        <f t="array" ref="AH283">IF($D283="","",SUM(IF(Inventory!$B$10:$B$1000=$B283,IF(Inventory!$C$10:$C$1000=$C283,IF(Inventory!$D$10:$D$1000=$D283,IF(Inventory!$J$10:$J$1000=frig,IF(Inventory!$P$10:$P$1000=AH$9,Inventory!$AC$10:$AC$1000))))))+SUM(IF(Inventory!$B$10:$B$1000=$B283,IF(Inventory!$C$10:$C$1000=$C283,IF(Inventory!$D$10:$D$1000=$D283,IF(Inventory!$J$10:$J$1000=wicr,IF(Inventory!$P$10:$P$1000=AH$9,Inventory!$AC$10:$AC$1000)))))))</f>
        <v/>
      </c>
      <c r="AI283" s="121" t="str">
        <f t="array" ref="AI283">IF($D283="","",SUM(IF(Inventory!$B$10:$B$1000=$B283,IF(Inventory!$C$10:$C$1000=$C283,IF(Inventory!$D$10:$D$1000=$D283,IF(Inventory!$J$10:$J$1000=frig,IF(Inventory!$P$10:$P$1000=AI$9,Inventory!$AC$10:$AC$1000))))))+SUM(IF(Inventory!$B$10:$B$1000=$B283,IF(Inventory!$C$10:$C$1000=$C283,IF(Inventory!$D$10:$D$1000=$D283,IF(Inventory!$J$10:$J$1000=wicr,IF(Inventory!$P$10:$P$1000=AI$9,Inventory!$AC$10:$AC$1000)))))))</f>
        <v/>
      </c>
      <c r="AJ283" s="121" t="str">
        <f t="array" ref="AJ283">IF($D283="","",SUM(IF(Inventory!$B$10:$B$1000=$B283,IF(Inventory!$C$10:$C$1000=$C283,IF(Inventory!$D$10:$D$1000=$D283,IF(Inventory!$J$10:$J$1000=frig,IF(Inventory!$P$10:$P$1000=AJ$9,Inventory!$AC$10:$AC$1000))))))+SUM(IF(Inventory!$B$10:$B$1000=$B283,IF(Inventory!$C$10:$C$1000=$C283,IF(Inventory!$D$10:$D$1000=$D283,IF(Inventory!$J$10:$J$1000=wicr,IF(Inventory!$P$10:$P$1000=AJ$9,Inventory!$AC$10:$AC$1000)))))))</f>
        <v/>
      </c>
      <c r="AK283" s="121" t="str">
        <f t="array" ref="AK283">IF($D283="","",SUM(IF(Inventory!$B$10:$B$1000=$B283,IF(Inventory!$C$10:$C$1000=$C283,IF(Inventory!$D$10:$D$1000=$D283,IF(Inventory!$J$10:$J$1000=frig,IF(Inventory!$P$10:$P$1000=AK$9,Inventory!$AC$10:$AC$1000))))))+SUM(IF(Inventory!$B$10:$B$1000=$B283,IF(Inventory!$C$10:$C$1000=$C283,IF(Inventory!$D$10:$D$1000=$D283,IF(Inventory!$J$10:$J$1000=wicr,IF(Inventory!$P$10:$P$1000=AK$9,Inventory!$AC$10:$AC$1000)))))))</f>
        <v/>
      </c>
      <c r="AL283" s="123" t="str">
        <f t="shared" si="44"/>
        <v/>
      </c>
      <c r="AM283" s="121" t="str">
        <f t="array" ref="AM283">IF($D283="","",SUM(IF(Inventory!$B$10:$B$1000=$B283,IF(Inventory!$C$10:$C$1000=$C283,IF(Inventory!$D$10:$D$1000=$D283,IF(Inventory!$J$10:$J$1000=freez,Inventory!$AD$10:$AD$1000)))))+SUM(IF(Inventory!$B$10:$B$1000=$B283,IF(Inventory!$C$10:$C$1000=$C283,IF(Inventory!$D$10:$D$1000=$D283,IF(Inventory!$J$10:$J$1000=wifr,Inventory!$AD$10:$AD$1000))))))</f>
        <v/>
      </c>
      <c r="AN283" s="121" t="str">
        <f t="array" ref="AN283">IF($D283="","",SUM(IF(Inventory!$B$10:$B$1000=$B283,IF(Inventory!$C$10:$C$1000=$C283,IF(Inventory!$D$10:$D$1000=$D283,IF(Inventory!$J$10:$J$1000=freez,IF(Inventory!$P$10:$P$1000=AN$9,Inventory!$AD$10:$AD$1000))))))+SUM(IF(Inventory!$B$10:$B$1000=$B283,IF(Inventory!$C$10:$C$1000=$C283,IF(Inventory!$D$10:$D$1000=$D283,IF(Inventory!$J$10:$J$1000=wifr,IF(Inventory!$P$10:$P$1000=AN$9,Inventory!$AD$10:$AD$1000)))))))</f>
        <v/>
      </c>
      <c r="AO283" s="121" t="str">
        <f t="array" ref="AO283">IF($D283="","",SUM(IF(Inventory!$B$10:$B$1000=$B283,IF(Inventory!$C$10:$C$1000=$C283,IF(Inventory!$D$10:$D$1000=$D283,IF(Inventory!$J$10:$J$1000=freez,IF(Inventory!$P$10:$P$1000=AO$9,Inventory!$AD$10:$AD$1000))))))+SUM(IF(Inventory!$B$10:$B$1000=$B283,IF(Inventory!$C$10:$C$1000=$C283,IF(Inventory!$D$10:$D$1000=$D283,IF(Inventory!$J$10:$J$1000=wifr,IF(Inventory!$P$10:$P$1000=AO$9,Inventory!$AD$10:$AD$1000)))))))</f>
        <v/>
      </c>
      <c r="AP283" s="121" t="str">
        <f t="array" ref="AP283">IF($D283="","",SUM(IF(Inventory!$B$10:$B$1000=$B283,IF(Inventory!$C$10:$C$1000=$C283,IF(Inventory!$D$10:$D$1000=$D283,IF(Inventory!$J$10:$J$1000=freez,IF(Inventory!$P$10:$P$1000=AP$9,Inventory!$AD$10:$AD$1000))))))+SUM(IF(Inventory!$B$10:$B$1000=$B283,IF(Inventory!$C$10:$C$1000=$C283,IF(Inventory!$D$10:$D$1000=$D283,IF(Inventory!$J$10:$J$1000=wifr,IF(Inventory!$P$10:$P$1000=AP$9,Inventory!$AD$10:$AD$1000)))))))</f>
        <v/>
      </c>
      <c r="AQ283" s="121" t="str">
        <f t="array" ref="AQ283">IF($D283="","",SUM(IF(Inventory!$B$10:$B$1000=$B283,IF(Inventory!$C$10:$C$1000=$C283,IF(Inventory!$D$10:$D$1000=$D283,IF(Inventory!$J$10:$J$1000=freez,IF(Inventory!$P$10:$P$1000=AQ$9,Inventory!$AD$10:$AD$1000))))))+SUM(IF(Inventory!$B$10:$B$1000=$B283,IF(Inventory!$C$10:$C$1000=$C283,IF(Inventory!$D$10:$D$1000=$D283,IF(Inventory!$J$10:$J$1000=wifr,IF(Inventory!$P$10:$P$1000=AQ$9,Inventory!$AD$10:$AD$1000)))))))</f>
        <v/>
      </c>
      <c r="AR283" s="121" t="str">
        <f t="array" ref="AR283">IF($D283="","",SUM(IF(Inventory!$B$10:$B$1000=$B283,IF(Inventory!$C$10:$C$1000=$C283,IF(Inventory!$D$10:$D$1000=$D283,IF(Inventory!$J$10:$J$1000=freez,IF(Inventory!$P$10:$P$1000=AR$9,Inventory!$AD$10:$AD$1000))))))+SUM(IF(Inventory!$B$10:$B$1000=$B283,IF(Inventory!$C$10:$C$1000=$C283,IF(Inventory!$D$10:$D$1000=$D283,IF(Inventory!$J$10:$J$1000=wifr,IF(Inventory!$P$10:$P$1000=AR$9,Inventory!$AD$10:$AD$1000)))))))</f>
        <v/>
      </c>
      <c r="AS283" s="124" t="str">
        <f t="shared" si="45"/>
        <v/>
      </c>
      <c r="AU283" s="352"/>
      <c r="AV283" s="352"/>
      <c r="AX283" s="125">
        <f>IF($C283="",0,Prog!$H281*AX$6*($AU283+$AV283)/12000)</f>
        <v>0</v>
      </c>
      <c r="AY283" s="125">
        <f>IF($C283="",0,Prog!$H281*AY$6*($AU283+$AV283)/12000)</f>
        <v>0</v>
      </c>
      <c r="AZ283" s="121"/>
    </row>
    <row r="284" spans="1:52" ht="16.5" x14ac:dyDescent="0.3">
      <c r="A284" s="279" t="str">
        <f>IF(Prog!B282="","",Prog!B282)</f>
        <v/>
      </c>
      <c r="B284" s="279" t="str">
        <f>IF(Prog!C282="","",Prog!C282)</f>
        <v/>
      </c>
      <c r="C284" s="279" t="str">
        <f>IF(Prog!D282="","",Prog!D282)</f>
        <v/>
      </c>
      <c r="D284" s="120"/>
      <c r="E284" s="121" t="str">
        <f t="array" ref="E284">IF($D284="","",COUNT(IF(Inventory!$B$10:$B$1000=$B284,IF(Inventory!$C$10:$C$1000=$C284,IF(Inventory!$D$10:$D$1000=$D284,IF(Inventory!$P$10:$P$1000=E$9,1))))))</f>
        <v/>
      </c>
      <c r="F284" s="121" t="str">
        <f t="array" ref="F284">IF($D284="","",COUNT(IF(Inventory!$B$10:$B$1000=$B284,IF(Inventory!$C$10:$C$1000=$C284,IF(Inventory!$D$10:$D$1000=$D284,IF(Inventory!$P$10:$P$1000=F$9,1))))))</f>
        <v/>
      </c>
      <c r="G284" s="121" t="str">
        <f t="array" ref="G284">IF($D284="","",COUNT(IF(Inventory!$B$10:$B$1000=$B284,IF(Inventory!$C$10:$C$1000=$C284,IF(Inventory!$D$10:$D$1000=$D284,IF(Inventory!$P$10:$P$1000=G$9,1))))))</f>
        <v/>
      </c>
      <c r="H284" s="121" t="str">
        <f t="array" ref="H284">IF($D284="","",COUNT(IF(Inventory!$B$10:$B$1000=$B284,IF(Inventory!$C$10:$C$1000=$C284,IF(Inventory!$D$10:$D$1000=$D284,IF(Inventory!$P$10:$P$1000=H$9,1))))))</f>
        <v/>
      </c>
      <c r="I284" s="121" t="str">
        <f t="array" ref="I284">IF($D284="","",COUNT(IF(Inventory!$B$10:$B$1000=$B284,IF(Inventory!$C$10:$C$1000=$C284,IF(Inventory!$D$10:$D$1000=$D284,IF(Inventory!$P$10:$P$1000=I$9,1))))))</f>
        <v/>
      </c>
      <c r="J284" s="121">
        <f t="shared" si="40"/>
        <v>0</v>
      </c>
      <c r="K284" s="121" t="str">
        <f t="array" ref="K284">IF($D284="","",COUNT(IF(Inventory!$B$10:$B$1000=$B284,IF(Inventory!$C$10:$C$1000=$C284,IF(Inventory!$D$10:$D$1000=$D284,IF(Inventory!$J$10:$J$1000=wicr,1)))))+COUNT(IF(Inventory!$B$10:$B$1000=$B284,IF(Inventory!$C$10:$C$1000=$C284,IF(Inventory!$D$10:$D$1000=$D284,IF(Inventory!$J$10:$J$1000=wifr,1))))))</f>
        <v/>
      </c>
      <c r="L284" s="121" t="str">
        <f t="array" ref="L284">IF($D284="","",COUNT(IF(Inventory!$B$10:$B$1000=$B284,IF(Inventory!$C$10:$C$1000=$C284,IF(Inventory!$D$10:$D$1000=$D284,IF(Inventory!$J$10:$J$1000=wicr,IF(Inventory!$P$10:$P$1000=L$9,1))))))+COUNT(IF(Inventory!$B$10:$B$1000=$B284,IF(Inventory!$C$10:$C$1000=$C284,IF(Inventory!$D$10:$D$1000=$D284,IF(Inventory!$J$10:$J$1000=wifr,IF(Inventory!$P$10:$P$1000=L$9,1)))))))</f>
        <v/>
      </c>
      <c r="M284" s="121" t="str">
        <f t="array" ref="M284">IF($D284="","",COUNT(IF(Inventory!$B$10:$B$1000=$B284,IF(Inventory!$C$10:$C$1000=$C284,IF(Inventory!$D$10:$D$1000=$D284,IF(Inventory!$J$10:$J$1000=wicr,IF(Inventory!$P$10:$P$1000=M$9,1))))))+COUNT(IF(Inventory!$B$10:$B$1000=$B284,IF(Inventory!$C$10:$C$1000=$C284,IF(Inventory!$D$10:$D$1000=$D284,IF(Inventory!$J$10:$J$1000=wifr,IF(Inventory!$P$10:$P$1000=M$9,1)))))))</f>
        <v/>
      </c>
      <c r="N284" s="121" t="str">
        <f t="array" ref="N284">IF($D284="","",COUNT(IF(Inventory!$B$10:$B$1000=$B284,IF(Inventory!$C$10:$C$1000=$C284,IF(Inventory!$D$10:$D$1000=$D284,IF(Inventory!$J$10:$J$1000=wicr,IF(Inventory!$P$10:$P$1000=N$9,1))))))+COUNT(IF(Inventory!$B$10:$B$1000=$B284,IF(Inventory!$C$10:$C$1000=$C284,IF(Inventory!$D$10:$D$1000=$D284,IF(Inventory!$J$10:$J$1000=wifr,IF(Inventory!$P$10:$P$1000=N$9,1)))))))</f>
        <v/>
      </c>
      <c r="O284" s="121" t="str">
        <f t="array" ref="O284">IF($D284="","",COUNT(IF(Inventory!$B$10:$B$1000=$B284,IF(Inventory!$C$10:$C$1000=$C284,IF(Inventory!$D$10:$D$1000=$D284,IF(Inventory!$J$10:$J$1000=wicr,IF(Inventory!$P$10:$P$1000=O$9,1))))))+COUNT(IF(Inventory!$B$10:$B$1000=$B284,IF(Inventory!$C$10:$C$1000=$C284,IF(Inventory!$D$10:$D$1000=$D284,IF(Inventory!$J$10:$J$1000=wifr,IF(Inventory!$P$10:$P$1000=O$9,1)))))))</f>
        <v/>
      </c>
      <c r="P284" s="121" t="str">
        <f t="array" ref="P284">IF($D284="","",COUNT(IF(Inventory!$B$10:$B$1000=$B284,IF(Inventory!$C$10:$C$1000=$C284,IF(Inventory!$D$10:$D$1000=$D284,IF(Inventory!$J$10:$J$1000=wicr,IF(Inventory!$P$10:$P$1000=P$9,1))))))+COUNT(IF(Inventory!$B$10:$B$1000=$B284,IF(Inventory!$C$10:$C$1000=$C284,IF(Inventory!$D$10:$D$1000=$D284,IF(Inventory!$J$10:$J$1000=wifr,IF(Inventory!$P$10:$P$1000=P$9,1)))))))</f>
        <v/>
      </c>
      <c r="Q284" s="122" t="str">
        <f t="shared" si="41"/>
        <v/>
      </c>
      <c r="R284" s="121" t="str">
        <f t="array" ref="R284">IF($D284="","",COUNT(IF(Inventory!$B$10:$B$1000=$B284,IF(Inventory!$C$10:$C$1000=$C284,IF(Inventory!$D$10:$D$1000=$D284,IF(Inventory!$J$10:$J$1000=frig,1))))))</f>
        <v/>
      </c>
      <c r="S284" s="121" t="str">
        <f t="array" ref="S284">IF($D284="","",COUNT(IF(Inventory!$B$10:$B$1000=$B284,IF(Inventory!$C$10:$C$1000=$C284,IF(Inventory!$D$10:$D$1000=$D284,IF(Inventory!$J$10:$J$1000=frig,IF(Inventory!$P$10:$P$1000=S$9,1)))))))</f>
        <v/>
      </c>
      <c r="T284" s="121" t="str">
        <f t="array" ref="T284">IF($D284="","",COUNT(IF(Inventory!$B$10:$B$1000=$B284,IF(Inventory!$C$10:$C$1000=$C284,IF(Inventory!$D$10:$D$1000=$D284,IF(Inventory!$J$10:$J$1000=frig,IF(Inventory!$P$10:$P$1000=T$9,1)))))))</f>
        <v/>
      </c>
      <c r="U284" s="121" t="str">
        <f t="array" ref="U284">IF($D284="","",COUNT(IF(Inventory!$B$10:$B$1000=$B284,IF(Inventory!$C$10:$C$1000=$C284,IF(Inventory!$D$10:$D$1000=$D284,IF(Inventory!$J$10:$J$1000=frig,IF(Inventory!$P$10:$P$1000=U$9,1)))))))</f>
        <v/>
      </c>
      <c r="V284" s="121" t="str">
        <f t="array" ref="V284">IF($D284="","",COUNT(IF(Inventory!$B$10:$B$1000=$B284,IF(Inventory!$C$10:$C$1000=$C284,IF(Inventory!$D$10:$D$1000=$D284,IF(Inventory!$J$10:$J$1000=frig,IF(Inventory!$P$10:$P$1000=V$9,1)))))))</f>
        <v/>
      </c>
      <c r="W284" s="121" t="str">
        <f t="array" ref="W284">IF($D284="","",COUNT(IF(Inventory!$B$10:$B$1000=$B284,IF(Inventory!$C$10:$C$1000=$C284,IF(Inventory!$D$10:$D$1000=$D284,IF(Inventory!$J$10:$J$1000=frig,IF(Inventory!$P$10:$P$1000=W$9,1)))))))</f>
        <v/>
      </c>
      <c r="X284" s="122" t="str">
        <f t="shared" si="42"/>
        <v/>
      </c>
      <c r="Y284" s="121" t="str">
        <f t="array" ref="Y284">IF($D284="","",COUNT(IF(Inventory!$B$10:$B$1000=$B284,IF(Inventory!$C$10:$C$1000=$C284,IF(Inventory!$D$10:$D$1000=$D284,IF(Inventory!$J$10:$J$1000=freez,1))))))</f>
        <v/>
      </c>
      <c r="Z284" s="121" t="str">
        <f t="array" ref="Z284">IF($D284="","",COUNT(IF(Inventory!$B$10:$B$1000=$B284,IF(Inventory!$C$10:$C$1000=$C284,IF(Inventory!$D$10:$D$1000=$D284,IF(Inventory!$J$10:$J$1000=freez,IF(Inventory!$P$10:$P$1000=Z$9,1)))))))</f>
        <v/>
      </c>
      <c r="AA284" s="121" t="str">
        <f t="array" ref="AA284">IF($D284="","",COUNT(IF(Inventory!$B$10:$B$1000=$B284,IF(Inventory!$C$10:$C$1000=$C284,IF(Inventory!$D$10:$D$1000=$D284,IF(Inventory!$J$10:$J$1000=freez,IF(Inventory!$P$10:$P$1000=AA$9,1)))))))</f>
        <v/>
      </c>
      <c r="AB284" s="121" t="str">
        <f t="array" ref="AB284">IF($D284="","",COUNT(IF(Inventory!$B$10:$B$1000=$B284,IF(Inventory!$C$10:$C$1000=$C284,IF(Inventory!$D$10:$D$1000=$D284,IF(Inventory!$J$10:$J$1000=freez,IF(Inventory!$P$10:$P$1000=AB$9,1)))))))</f>
        <v/>
      </c>
      <c r="AC284" s="121" t="str">
        <f t="array" ref="AC284">IF($D284="","",COUNT(IF(Inventory!$B$10:$B$1000=$B284,IF(Inventory!$C$10:$C$1000=$C284,IF(Inventory!$D$10:$D$1000=$D284,IF(Inventory!$J$10:$J$1000=freez,IF(Inventory!$P$10:$P$1000=AC$9,1)))))))</f>
        <v/>
      </c>
      <c r="AD284" s="121" t="str">
        <f t="array" ref="AD284">IF($D284="","",COUNT(IF(Inventory!$B$10:$B$1000=$B284,IF(Inventory!$C$10:$C$1000=$C284,IF(Inventory!$D$10:$D$1000=$D284,IF(Inventory!$J$10:$J$1000=freez,IF(Inventory!$P$10:$P$1000=AD$9,1)))))))</f>
        <v/>
      </c>
      <c r="AE284" s="122" t="str">
        <f t="shared" si="43"/>
        <v/>
      </c>
      <c r="AF284" s="121" t="str">
        <f t="array" ref="AF284">IF($D284="","",SUM(IF(Inventory!$B$10:$B$1000=$B284,IF(Inventory!$C$10:$C$1000=$C284,IF(Inventory!$D$10:$D$1000=$D284,IF(Inventory!$J$10:$J$1000=frig,Inventory!$AC$10:$AC$1000)))))+SUM(IF(Inventory!$B$10:$B$1000=$B284,IF(Inventory!$C$10:$C$1000=$C284,IF(Inventory!$D$10:$D$1000=$D284,IF(Inventory!$J$10:$J$1000=wicr,Inventory!$AC$10:$AC$1000))))))</f>
        <v/>
      </c>
      <c r="AG284" s="121" t="str">
        <f t="array" ref="AG284">IF($D284="","",SUM(IF(Inventory!$B$10:$B$1000=$B284,IF(Inventory!$C$10:$C$1000=$C284,IF(Inventory!$D$10:$D$1000=$D284,IF(Inventory!$J$10:$J$1000=frig,IF(Inventory!$P$10:$P$1000=AG$9,Inventory!$AC$10:$AC$1000))))))+SUM(IF(Inventory!$B$10:$B$1000=$B284,IF(Inventory!$C$10:$C$1000=$C284,IF(Inventory!$D$10:$D$1000=$D284,IF(Inventory!$J$10:$J$1000=wicr,IF(Inventory!$P$10:$P$1000=AG$9,Inventory!$AC$10:$AC$1000)))))))</f>
        <v/>
      </c>
      <c r="AH284" s="121" t="str">
        <f t="array" ref="AH284">IF($D284="","",SUM(IF(Inventory!$B$10:$B$1000=$B284,IF(Inventory!$C$10:$C$1000=$C284,IF(Inventory!$D$10:$D$1000=$D284,IF(Inventory!$J$10:$J$1000=frig,IF(Inventory!$P$10:$P$1000=AH$9,Inventory!$AC$10:$AC$1000))))))+SUM(IF(Inventory!$B$10:$B$1000=$B284,IF(Inventory!$C$10:$C$1000=$C284,IF(Inventory!$D$10:$D$1000=$D284,IF(Inventory!$J$10:$J$1000=wicr,IF(Inventory!$P$10:$P$1000=AH$9,Inventory!$AC$10:$AC$1000)))))))</f>
        <v/>
      </c>
      <c r="AI284" s="121" t="str">
        <f t="array" ref="AI284">IF($D284="","",SUM(IF(Inventory!$B$10:$B$1000=$B284,IF(Inventory!$C$10:$C$1000=$C284,IF(Inventory!$D$10:$D$1000=$D284,IF(Inventory!$J$10:$J$1000=frig,IF(Inventory!$P$10:$P$1000=AI$9,Inventory!$AC$10:$AC$1000))))))+SUM(IF(Inventory!$B$10:$B$1000=$B284,IF(Inventory!$C$10:$C$1000=$C284,IF(Inventory!$D$10:$D$1000=$D284,IF(Inventory!$J$10:$J$1000=wicr,IF(Inventory!$P$10:$P$1000=AI$9,Inventory!$AC$10:$AC$1000)))))))</f>
        <v/>
      </c>
      <c r="AJ284" s="121" t="str">
        <f t="array" ref="AJ284">IF($D284="","",SUM(IF(Inventory!$B$10:$B$1000=$B284,IF(Inventory!$C$10:$C$1000=$C284,IF(Inventory!$D$10:$D$1000=$D284,IF(Inventory!$J$10:$J$1000=frig,IF(Inventory!$P$10:$P$1000=AJ$9,Inventory!$AC$10:$AC$1000))))))+SUM(IF(Inventory!$B$10:$B$1000=$B284,IF(Inventory!$C$10:$C$1000=$C284,IF(Inventory!$D$10:$D$1000=$D284,IF(Inventory!$J$10:$J$1000=wicr,IF(Inventory!$P$10:$P$1000=AJ$9,Inventory!$AC$10:$AC$1000)))))))</f>
        <v/>
      </c>
      <c r="AK284" s="121" t="str">
        <f t="array" ref="AK284">IF($D284="","",SUM(IF(Inventory!$B$10:$B$1000=$B284,IF(Inventory!$C$10:$C$1000=$C284,IF(Inventory!$D$10:$D$1000=$D284,IF(Inventory!$J$10:$J$1000=frig,IF(Inventory!$P$10:$P$1000=AK$9,Inventory!$AC$10:$AC$1000))))))+SUM(IF(Inventory!$B$10:$B$1000=$B284,IF(Inventory!$C$10:$C$1000=$C284,IF(Inventory!$D$10:$D$1000=$D284,IF(Inventory!$J$10:$J$1000=wicr,IF(Inventory!$P$10:$P$1000=AK$9,Inventory!$AC$10:$AC$1000)))))))</f>
        <v/>
      </c>
      <c r="AL284" s="123" t="str">
        <f t="shared" si="44"/>
        <v/>
      </c>
      <c r="AM284" s="121" t="str">
        <f t="array" ref="AM284">IF($D284="","",SUM(IF(Inventory!$B$10:$B$1000=$B284,IF(Inventory!$C$10:$C$1000=$C284,IF(Inventory!$D$10:$D$1000=$D284,IF(Inventory!$J$10:$J$1000=freez,Inventory!$AD$10:$AD$1000)))))+SUM(IF(Inventory!$B$10:$B$1000=$B284,IF(Inventory!$C$10:$C$1000=$C284,IF(Inventory!$D$10:$D$1000=$D284,IF(Inventory!$J$10:$J$1000=wifr,Inventory!$AD$10:$AD$1000))))))</f>
        <v/>
      </c>
      <c r="AN284" s="121" t="str">
        <f t="array" ref="AN284">IF($D284="","",SUM(IF(Inventory!$B$10:$B$1000=$B284,IF(Inventory!$C$10:$C$1000=$C284,IF(Inventory!$D$10:$D$1000=$D284,IF(Inventory!$J$10:$J$1000=freez,IF(Inventory!$P$10:$P$1000=AN$9,Inventory!$AD$10:$AD$1000))))))+SUM(IF(Inventory!$B$10:$B$1000=$B284,IF(Inventory!$C$10:$C$1000=$C284,IF(Inventory!$D$10:$D$1000=$D284,IF(Inventory!$J$10:$J$1000=wifr,IF(Inventory!$P$10:$P$1000=AN$9,Inventory!$AD$10:$AD$1000)))))))</f>
        <v/>
      </c>
      <c r="AO284" s="121" t="str">
        <f t="array" ref="AO284">IF($D284="","",SUM(IF(Inventory!$B$10:$B$1000=$B284,IF(Inventory!$C$10:$C$1000=$C284,IF(Inventory!$D$10:$D$1000=$D284,IF(Inventory!$J$10:$J$1000=freez,IF(Inventory!$P$10:$P$1000=AO$9,Inventory!$AD$10:$AD$1000))))))+SUM(IF(Inventory!$B$10:$B$1000=$B284,IF(Inventory!$C$10:$C$1000=$C284,IF(Inventory!$D$10:$D$1000=$D284,IF(Inventory!$J$10:$J$1000=wifr,IF(Inventory!$P$10:$P$1000=AO$9,Inventory!$AD$10:$AD$1000)))))))</f>
        <v/>
      </c>
      <c r="AP284" s="121" t="str">
        <f t="array" ref="AP284">IF($D284="","",SUM(IF(Inventory!$B$10:$B$1000=$B284,IF(Inventory!$C$10:$C$1000=$C284,IF(Inventory!$D$10:$D$1000=$D284,IF(Inventory!$J$10:$J$1000=freez,IF(Inventory!$P$10:$P$1000=AP$9,Inventory!$AD$10:$AD$1000))))))+SUM(IF(Inventory!$B$10:$B$1000=$B284,IF(Inventory!$C$10:$C$1000=$C284,IF(Inventory!$D$10:$D$1000=$D284,IF(Inventory!$J$10:$J$1000=wifr,IF(Inventory!$P$10:$P$1000=AP$9,Inventory!$AD$10:$AD$1000)))))))</f>
        <v/>
      </c>
      <c r="AQ284" s="121" t="str">
        <f t="array" ref="AQ284">IF($D284="","",SUM(IF(Inventory!$B$10:$B$1000=$B284,IF(Inventory!$C$10:$C$1000=$C284,IF(Inventory!$D$10:$D$1000=$D284,IF(Inventory!$J$10:$J$1000=freez,IF(Inventory!$P$10:$P$1000=AQ$9,Inventory!$AD$10:$AD$1000))))))+SUM(IF(Inventory!$B$10:$B$1000=$B284,IF(Inventory!$C$10:$C$1000=$C284,IF(Inventory!$D$10:$D$1000=$D284,IF(Inventory!$J$10:$J$1000=wifr,IF(Inventory!$P$10:$P$1000=AQ$9,Inventory!$AD$10:$AD$1000)))))))</f>
        <v/>
      </c>
      <c r="AR284" s="121" t="str">
        <f t="array" ref="AR284">IF($D284="","",SUM(IF(Inventory!$B$10:$B$1000=$B284,IF(Inventory!$C$10:$C$1000=$C284,IF(Inventory!$D$10:$D$1000=$D284,IF(Inventory!$J$10:$J$1000=freez,IF(Inventory!$P$10:$P$1000=AR$9,Inventory!$AD$10:$AD$1000))))))+SUM(IF(Inventory!$B$10:$B$1000=$B284,IF(Inventory!$C$10:$C$1000=$C284,IF(Inventory!$D$10:$D$1000=$D284,IF(Inventory!$J$10:$J$1000=wifr,IF(Inventory!$P$10:$P$1000=AR$9,Inventory!$AD$10:$AD$1000)))))))</f>
        <v/>
      </c>
      <c r="AS284" s="124" t="str">
        <f t="shared" si="45"/>
        <v/>
      </c>
      <c r="AU284" s="352"/>
      <c r="AV284" s="352"/>
      <c r="AX284" s="125">
        <f>IF($C284="",0,Prog!$H282*AX$6*($AU284+$AV284)/12000)</f>
        <v>0</v>
      </c>
      <c r="AY284" s="125">
        <f>IF($C284="",0,Prog!$H282*AY$6*($AU284+$AV284)/12000)</f>
        <v>0</v>
      </c>
      <c r="AZ284" s="121"/>
    </row>
    <row r="285" spans="1:52" ht="16.5" x14ac:dyDescent="0.3">
      <c r="A285" s="279" t="str">
        <f>IF(Prog!B283="","",Prog!B283)</f>
        <v/>
      </c>
      <c r="B285" s="279" t="str">
        <f>IF(Prog!C283="","",Prog!C283)</f>
        <v/>
      </c>
      <c r="C285" s="279" t="str">
        <f>IF(Prog!D283="","",Prog!D283)</f>
        <v/>
      </c>
      <c r="D285" s="120"/>
      <c r="E285" s="121" t="str">
        <f t="array" ref="E285">IF($D285="","",COUNT(IF(Inventory!$B$10:$B$1000=$B285,IF(Inventory!$C$10:$C$1000=$C285,IF(Inventory!$D$10:$D$1000=$D285,IF(Inventory!$P$10:$P$1000=E$9,1))))))</f>
        <v/>
      </c>
      <c r="F285" s="121" t="str">
        <f t="array" ref="F285">IF($D285="","",COUNT(IF(Inventory!$B$10:$B$1000=$B285,IF(Inventory!$C$10:$C$1000=$C285,IF(Inventory!$D$10:$D$1000=$D285,IF(Inventory!$P$10:$P$1000=F$9,1))))))</f>
        <v/>
      </c>
      <c r="G285" s="121" t="str">
        <f t="array" ref="G285">IF($D285="","",COUNT(IF(Inventory!$B$10:$B$1000=$B285,IF(Inventory!$C$10:$C$1000=$C285,IF(Inventory!$D$10:$D$1000=$D285,IF(Inventory!$P$10:$P$1000=G$9,1))))))</f>
        <v/>
      </c>
      <c r="H285" s="121" t="str">
        <f t="array" ref="H285">IF($D285="","",COUNT(IF(Inventory!$B$10:$B$1000=$B285,IF(Inventory!$C$10:$C$1000=$C285,IF(Inventory!$D$10:$D$1000=$D285,IF(Inventory!$P$10:$P$1000=H$9,1))))))</f>
        <v/>
      </c>
      <c r="I285" s="121" t="str">
        <f t="array" ref="I285">IF($D285="","",COUNT(IF(Inventory!$B$10:$B$1000=$B285,IF(Inventory!$C$10:$C$1000=$C285,IF(Inventory!$D$10:$D$1000=$D285,IF(Inventory!$P$10:$P$1000=I$9,1))))))</f>
        <v/>
      </c>
      <c r="J285" s="121">
        <f t="shared" si="40"/>
        <v>0</v>
      </c>
      <c r="K285" s="121" t="str">
        <f t="array" ref="K285">IF($D285="","",COUNT(IF(Inventory!$B$10:$B$1000=$B285,IF(Inventory!$C$10:$C$1000=$C285,IF(Inventory!$D$10:$D$1000=$D285,IF(Inventory!$J$10:$J$1000=wicr,1)))))+COUNT(IF(Inventory!$B$10:$B$1000=$B285,IF(Inventory!$C$10:$C$1000=$C285,IF(Inventory!$D$10:$D$1000=$D285,IF(Inventory!$J$10:$J$1000=wifr,1))))))</f>
        <v/>
      </c>
      <c r="L285" s="121" t="str">
        <f t="array" ref="L285">IF($D285="","",COUNT(IF(Inventory!$B$10:$B$1000=$B285,IF(Inventory!$C$10:$C$1000=$C285,IF(Inventory!$D$10:$D$1000=$D285,IF(Inventory!$J$10:$J$1000=wicr,IF(Inventory!$P$10:$P$1000=L$9,1))))))+COUNT(IF(Inventory!$B$10:$B$1000=$B285,IF(Inventory!$C$10:$C$1000=$C285,IF(Inventory!$D$10:$D$1000=$D285,IF(Inventory!$J$10:$J$1000=wifr,IF(Inventory!$P$10:$P$1000=L$9,1)))))))</f>
        <v/>
      </c>
      <c r="M285" s="121" t="str">
        <f t="array" ref="M285">IF($D285="","",COUNT(IF(Inventory!$B$10:$B$1000=$B285,IF(Inventory!$C$10:$C$1000=$C285,IF(Inventory!$D$10:$D$1000=$D285,IF(Inventory!$J$10:$J$1000=wicr,IF(Inventory!$P$10:$P$1000=M$9,1))))))+COUNT(IF(Inventory!$B$10:$B$1000=$B285,IF(Inventory!$C$10:$C$1000=$C285,IF(Inventory!$D$10:$D$1000=$D285,IF(Inventory!$J$10:$J$1000=wifr,IF(Inventory!$P$10:$P$1000=M$9,1)))))))</f>
        <v/>
      </c>
      <c r="N285" s="121" t="str">
        <f t="array" ref="N285">IF($D285="","",COUNT(IF(Inventory!$B$10:$B$1000=$B285,IF(Inventory!$C$10:$C$1000=$C285,IF(Inventory!$D$10:$D$1000=$D285,IF(Inventory!$J$10:$J$1000=wicr,IF(Inventory!$P$10:$P$1000=N$9,1))))))+COUNT(IF(Inventory!$B$10:$B$1000=$B285,IF(Inventory!$C$10:$C$1000=$C285,IF(Inventory!$D$10:$D$1000=$D285,IF(Inventory!$J$10:$J$1000=wifr,IF(Inventory!$P$10:$P$1000=N$9,1)))))))</f>
        <v/>
      </c>
      <c r="O285" s="121" t="str">
        <f t="array" ref="O285">IF($D285="","",COUNT(IF(Inventory!$B$10:$B$1000=$B285,IF(Inventory!$C$10:$C$1000=$C285,IF(Inventory!$D$10:$D$1000=$D285,IF(Inventory!$J$10:$J$1000=wicr,IF(Inventory!$P$10:$P$1000=O$9,1))))))+COUNT(IF(Inventory!$B$10:$B$1000=$B285,IF(Inventory!$C$10:$C$1000=$C285,IF(Inventory!$D$10:$D$1000=$D285,IF(Inventory!$J$10:$J$1000=wifr,IF(Inventory!$P$10:$P$1000=O$9,1)))))))</f>
        <v/>
      </c>
      <c r="P285" s="121" t="str">
        <f t="array" ref="P285">IF($D285="","",COUNT(IF(Inventory!$B$10:$B$1000=$B285,IF(Inventory!$C$10:$C$1000=$C285,IF(Inventory!$D$10:$D$1000=$D285,IF(Inventory!$J$10:$J$1000=wicr,IF(Inventory!$P$10:$P$1000=P$9,1))))))+COUNT(IF(Inventory!$B$10:$B$1000=$B285,IF(Inventory!$C$10:$C$1000=$C285,IF(Inventory!$D$10:$D$1000=$D285,IF(Inventory!$J$10:$J$1000=wifr,IF(Inventory!$P$10:$P$1000=P$9,1)))))))</f>
        <v/>
      </c>
      <c r="Q285" s="122" t="str">
        <f t="shared" si="41"/>
        <v/>
      </c>
      <c r="R285" s="121" t="str">
        <f t="array" ref="R285">IF($D285="","",COUNT(IF(Inventory!$B$10:$B$1000=$B285,IF(Inventory!$C$10:$C$1000=$C285,IF(Inventory!$D$10:$D$1000=$D285,IF(Inventory!$J$10:$J$1000=frig,1))))))</f>
        <v/>
      </c>
      <c r="S285" s="121" t="str">
        <f t="array" ref="S285">IF($D285="","",COUNT(IF(Inventory!$B$10:$B$1000=$B285,IF(Inventory!$C$10:$C$1000=$C285,IF(Inventory!$D$10:$D$1000=$D285,IF(Inventory!$J$10:$J$1000=frig,IF(Inventory!$P$10:$P$1000=S$9,1)))))))</f>
        <v/>
      </c>
      <c r="T285" s="121" t="str">
        <f t="array" ref="T285">IF($D285="","",COUNT(IF(Inventory!$B$10:$B$1000=$B285,IF(Inventory!$C$10:$C$1000=$C285,IF(Inventory!$D$10:$D$1000=$D285,IF(Inventory!$J$10:$J$1000=frig,IF(Inventory!$P$10:$P$1000=T$9,1)))))))</f>
        <v/>
      </c>
      <c r="U285" s="121" t="str">
        <f t="array" ref="U285">IF($D285="","",COUNT(IF(Inventory!$B$10:$B$1000=$B285,IF(Inventory!$C$10:$C$1000=$C285,IF(Inventory!$D$10:$D$1000=$D285,IF(Inventory!$J$10:$J$1000=frig,IF(Inventory!$P$10:$P$1000=U$9,1)))))))</f>
        <v/>
      </c>
      <c r="V285" s="121" t="str">
        <f t="array" ref="V285">IF($D285="","",COUNT(IF(Inventory!$B$10:$B$1000=$B285,IF(Inventory!$C$10:$C$1000=$C285,IF(Inventory!$D$10:$D$1000=$D285,IF(Inventory!$J$10:$J$1000=frig,IF(Inventory!$P$10:$P$1000=V$9,1)))))))</f>
        <v/>
      </c>
      <c r="W285" s="121" t="str">
        <f t="array" ref="W285">IF($D285="","",COUNT(IF(Inventory!$B$10:$B$1000=$B285,IF(Inventory!$C$10:$C$1000=$C285,IF(Inventory!$D$10:$D$1000=$D285,IF(Inventory!$J$10:$J$1000=frig,IF(Inventory!$P$10:$P$1000=W$9,1)))))))</f>
        <v/>
      </c>
      <c r="X285" s="122" t="str">
        <f t="shared" si="42"/>
        <v/>
      </c>
      <c r="Y285" s="121" t="str">
        <f t="array" ref="Y285">IF($D285="","",COUNT(IF(Inventory!$B$10:$B$1000=$B285,IF(Inventory!$C$10:$C$1000=$C285,IF(Inventory!$D$10:$D$1000=$D285,IF(Inventory!$J$10:$J$1000=freez,1))))))</f>
        <v/>
      </c>
      <c r="Z285" s="121" t="str">
        <f t="array" ref="Z285">IF($D285="","",COUNT(IF(Inventory!$B$10:$B$1000=$B285,IF(Inventory!$C$10:$C$1000=$C285,IF(Inventory!$D$10:$D$1000=$D285,IF(Inventory!$J$10:$J$1000=freez,IF(Inventory!$P$10:$P$1000=Z$9,1)))))))</f>
        <v/>
      </c>
      <c r="AA285" s="121" t="str">
        <f t="array" ref="AA285">IF($D285="","",COUNT(IF(Inventory!$B$10:$B$1000=$B285,IF(Inventory!$C$10:$C$1000=$C285,IF(Inventory!$D$10:$D$1000=$D285,IF(Inventory!$J$10:$J$1000=freez,IF(Inventory!$P$10:$P$1000=AA$9,1)))))))</f>
        <v/>
      </c>
      <c r="AB285" s="121" t="str">
        <f t="array" ref="AB285">IF($D285="","",COUNT(IF(Inventory!$B$10:$B$1000=$B285,IF(Inventory!$C$10:$C$1000=$C285,IF(Inventory!$D$10:$D$1000=$D285,IF(Inventory!$J$10:$J$1000=freez,IF(Inventory!$P$10:$P$1000=AB$9,1)))))))</f>
        <v/>
      </c>
      <c r="AC285" s="121" t="str">
        <f t="array" ref="AC285">IF($D285="","",COUNT(IF(Inventory!$B$10:$B$1000=$B285,IF(Inventory!$C$10:$C$1000=$C285,IF(Inventory!$D$10:$D$1000=$D285,IF(Inventory!$J$10:$J$1000=freez,IF(Inventory!$P$10:$P$1000=AC$9,1)))))))</f>
        <v/>
      </c>
      <c r="AD285" s="121" t="str">
        <f t="array" ref="AD285">IF($D285="","",COUNT(IF(Inventory!$B$10:$B$1000=$B285,IF(Inventory!$C$10:$C$1000=$C285,IF(Inventory!$D$10:$D$1000=$D285,IF(Inventory!$J$10:$J$1000=freez,IF(Inventory!$P$10:$P$1000=AD$9,1)))))))</f>
        <v/>
      </c>
      <c r="AE285" s="122" t="str">
        <f t="shared" si="43"/>
        <v/>
      </c>
      <c r="AF285" s="121" t="str">
        <f t="array" ref="AF285">IF($D285="","",SUM(IF(Inventory!$B$10:$B$1000=$B285,IF(Inventory!$C$10:$C$1000=$C285,IF(Inventory!$D$10:$D$1000=$D285,IF(Inventory!$J$10:$J$1000=frig,Inventory!$AC$10:$AC$1000)))))+SUM(IF(Inventory!$B$10:$B$1000=$B285,IF(Inventory!$C$10:$C$1000=$C285,IF(Inventory!$D$10:$D$1000=$D285,IF(Inventory!$J$10:$J$1000=wicr,Inventory!$AC$10:$AC$1000))))))</f>
        <v/>
      </c>
      <c r="AG285" s="121" t="str">
        <f t="array" ref="AG285">IF($D285="","",SUM(IF(Inventory!$B$10:$B$1000=$B285,IF(Inventory!$C$10:$C$1000=$C285,IF(Inventory!$D$10:$D$1000=$D285,IF(Inventory!$J$10:$J$1000=frig,IF(Inventory!$P$10:$P$1000=AG$9,Inventory!$AC$10:$AC$1000))))))+SUM(IF(Inventory!$B$10:$B$1000=$B285,IF(Inventory!$C$10:$C$1000=$C285,IF(Inventory!$D$10:$D$1000=$D285,IF(Inventory!$J$10:$J$1000=wicr,IF(Inventory!$P$10:$P$1000=AG$9,Inventory!$AC$10:$AC$1000)))))))</f>
        <v/>
      </c>
      <c r="AH285" s="121" t="str">
        <f t="array" ref="AH285">IF($D285="","",SUM(IF(Inventory!$B$10:$B$1000=$B285,IF(Inventory!$C$10:$C$1000=$C285,IF(Inventory!$D$10:$D$1000=$D285,IF(Inventory!$J$10:$J$1000=frig,IF(Inventory!$P$10:$P$1000=AH$9,Inventory!$AC$10:$AC$1000))))))+SUM(IF(Inventory!$B$10:$B$1000=$B285,IF(Inventory!$C$10:$C$1000=$C285,IF(Inventory!$D$10:$D$1000=$D285,IF(Inventory!$J$10:$J$1000=wicr,IF(Inventory!$P$10:$P$1000=AH$9,Inventory!$AC$10:$AC$1000)))))))</f>
        <v/>
      </c>
      <c r="AI285" s="121" t="str">
        <f t="array" ref="AI285">IF($D285="","",SUM(IF(Inventory!$B$10:$B$1000=$B285,IF(Inventory!$C$10:$C$1000=$C285,IF(Inventory!$D$10:$D$1000=$D285,IF(Inventory!$J$10:$J$1000=frig,IF(Inventory!$P$10:$P$1000=AI$9,Inventory!$AC$10:$AC$1000))))))+SUM(IF(Inventory!$B$10:$B$1000=$B285,IF(Inventory!$C$10:$C$1000=$C285,IF(Inventory!$D$10:$D$1000=$D285,IF(Inventory!$J$10:$J$1000=wicr,IF(Inventory!$P$10:$P$1000=AI$9,Inventory!$AC$10:$AC$1000)))))))</f>
        <v/>
      </c>
      <c r="AJ285" s="121" t="str">
        <f t="array" ref="AJ285">IF($D285="","",SUM(IF(Inventory!$B$10:$B$1000=$B285,IF(Inventory!$C$10:$C$1000=$C285,IF(Inventory!$D$10:$D$1000=$D285,IF(Inventory!$J$10:$J$1000=frig,IF(Inventory!$P$10:$P$1000=AJ$9,Inventory!$AC$10:$AC$1000))))))+SUM(IF(Inventory!$B$10:$B$1000=$B285,IF(Inventory!$C$10:$C$1000=$C285,IF(Inventory!$D$10:$D$1000=$D285,IF(Inventory!$J$10:$J$1000=wicr,IF(Inventory!$P$10:$P$1000=AJ$9,Inventory!$AC$10:$AC$1000)))))))</f>
        <v/>
      </c>
      <c r="AK285" s="121" t="str">
        <f t="array" ref="AK285">IF($D285="","",SUM(IF(Inventory!$B$10:$B$1000=$B285,IF(Inventory!$C$10:$C$1000=$C285,IF(Inventory!$D$10:$D$1000=$D285,IF(Inventory!$J$10:$J$1000=frig,IF(Inventory!$P$10:$P$1000=AK$9,Inventory!$AC$10:$AC$1000))))))+SUM(IF(Inventory!$B$10:$B$1000=$B285,IF(Inventory!$C$10:$C$1000=$C285,IF(Inventory!$D$10:$D$1000=$D285,IF(Inventory!$J$10:$J$1000=wicr,IF(Inventory!$P$10:$P$1000=AK$9,Inventory!$AC$10:$AC$1000)))))))</f>
        <v/>
      </c>
      <c r="AL285" s="123" t="str">
        <f t="shared" si="44"/>
        <v/>
      </c>
      <c r="AM285" s="121" t="str">
        <f t="array" ref="AM285">IF($D285="","",SUM(IF(Inventory!$B$10:$B$1000=$B285,IF(Inventory!$C$10:$C$1000=$C285,IF(Inventory!$D$10:$D$1000=$D285,IF(Inventory!$J$10:$J$1000=freez,Inventory!$AD$10:$AD$1000)))))+SUM(IF(Inventory!$B$10:$B$1000=$B285,IF(Inventory!$C$10:$C$1000=$C285,IF(Inventory!$D$10:$D$1000=$D285,IF(Inventory!$J$10:$J$1000=wifr,Inventory!$AD$10:$AD$1000))))))</f>
        <v/>
      </c>
      <c r="AN285" s="121" t="str">
        <f t="array" ref="AN285">IF($D285="","",SUM(IF(Inventory!$B$10:$B$1000=$B285,IF(Inventory!$C$10:$C$1000=$C285,IF(Inventory!$D$10:$D$1000=$D285,IF(Inventory!$J$10:$J$1000=freez,IF(Inventory!$P$10:$P$1000=AN$9,Inventory!$AD$10:$AD$1000))))))+SUM(IF(Inventory!$B$10:$B$1000=$B285,IF(Inventory!$C$10:$C$1000=$C285,IF(Inventory!$D$10:$D$1000=$D285,IF(Inventory!$J$10:$J$1000=wifr,IF(Inventory!$P$10:$P$1000=AN$9,Inventory!$AD$10:$AD$1000)))))))</f>
        <v/>
      </c>
      <c r="AO285" s="121" t="str">
        <f t="array" ref="AO285">IF($D285="","",SUM(IF(Inventory!$B$10:$B$1000=$B285,IF(Inventory!$C$10:$C$1000=$C285,IF(Inventory!$D$10:$D$1000=$D285,IF(Inventory!$J$10:$J$1000=freez,IF(Inventory!$P$10:$P$1000=AO$9,Inventory!$AD$10:$AD$1000))))))+SUM(IF(Inventory!$B$10:$B$1000=$B285,IF(Inventory!$C$10:$C$1000=$C285,IF(Inventory!$D$10:$D$1000=$D285,IF(Inventory!$J$10:$J$1000=wifr,IF(Inventory!$P$10:$P$1000=AO$9,Inventory!$AD$10:$AD$1000)))))))</f>
        <v/>
      </c>
      <c r="AP285" s="121" t="str">
        <f t="array" ref="AP285">IF($D285="","",SUM(IF(Inventory!$B$10:$B$1000=$B285,IF(Inventory!$C$10:$C$1000=$C285,IF(Inventory!$D$10:$D$1000=$D285,IF(Inventory!$J$10:$J$1000=freez,IF(Inventory!$P$10:$P$1000=AP$9,Inventory!$AD$10:$AD$1000))))))+SUM(IF(Inventory!$B$10:$B$1000=$B285,IF(Inventory!$C$10:$C$1000=$C285,IF(Inventory!$D$10:$D$1000=$D285,IF(Inventory!$J$10:$J$1000=wifr,IF(Inventory!$P$10:$P$1000=AP$9,Inventory!$AD$10:$AD$1000)))))))</f>
        <v/>
      </c>
      <c r="AQ285" s="121" t="str">
        <f t="array" ref="AQ285">IF($D285="","",SUM(IF(Inventory!$B$10:$B$1000=$B285,IF(Inventory!$C$10:$C$1000=$C285,IF(Inventory!$D$10:$D$1000=$D285,IF(Inventory!$J$10:$J$1000=freez,IF(Inventory!$P$10:$P$1000=AQ$9,Inventory!$AD$10:$AD$1000))))))+SUM(IF(Inventory!$B$10:$B$1000=$B285,IF(Inventory!$C$10:$C$1000=$C285,IF(Inventory!$D$10:$D$1000=$D285,IF(Inventory!$J$10:$J$1000=wifr,IF(Inventory!$P$10:$P$1000=AQ$9,Inventory!$AD$10:$AD$1000)))))))</f>
        <v/>
      </c>
      <c r="AR285" s="121" t="str">
        <f t="array" ref="AR285">IF($D285="","",SUM(IF(Inventory!$B$10:$B$1000=$B285,IF(Inventory!$C$10:$C$1000=$C285,IF(Inventory!$D$10:$D$1000=$D285,IF(Inventory!$J$10:$J$1000=freez,IF(Inventory!$P$10:$P$1000=AR$9,Inventory!$AD$10:$AD$1000))))))+SUM(IF(Inventory!$B$10:$B$1000=$B285,IF(Inventory!$C$10:$C$1000=$C285,IF(Inventory!$D$10:$D$1000=$D285,IF(Inventory!$J$10:$J$1000=wifr,IF(Inventory!$P$10:$P$1000=AR$9,Inventory!$AD$10:$AD$1000)))))))</f>
        <v/>
      </c>
      <c r="AS285" s="124" t="str">
        <f t="shared" si="45"/>
        <v/>
      </c>
      <c r="AU285" s="352"/>
      <c r="AV285" s="352"/>
      <c r="AX285" s="125">
        <f>IF($C285="",0,Prog!$H283*AX$6*($AU285+$AV285)/12000)</f>
        <v>0</v>
      </c>
      <c r="AY285" s="125">
        <f>IF($C285="",0,Prog!$H283*AY$6*($AU285+$AV285)/12000)</f>
        <v>0</v>
      </c>
      <c r="AZ285" s="121"/>
    </row>
    <row r="286" spans="1:52" ht="16.5" x14ac:dyDescent="0.3">
      <c r="A286" s="279" t="str">
        <f>IF(Prog!B284="","",Prog!B284)</f>
        <v/>
      </c>
      <c r="B286" s="279" t="str">
        <f>IF(Prog!C284="","",Prog!C284)</f>
        <v/>
      </c>
      <c r="C286" s="279" t="str">
        <f>IF(Prog!D284="","",Prog!D284)</f>
        <v/>
      </c>
      <c r="D286" s="120"/>
      <c r="E286" s="121" t="str">
        <f t="array" ref="E286">IF($D286="","",COUNT(IF(Inventory!$B$10:$B$1000=$B286,IF(Inventory!$C$10:$C$1000=$C286,IF(Inventory!$D$10:$D$1000=$D286,IF(Inventory!$P$10:$P$1000=E$9,1))))))</f>
        <v/>
      </c>
      <c r="F286" s="121" t="str">
        <f t="array" ref="F286">IF($D286="","",COUNT(IF(Inventory!$B$10:$B$1000=$B286,IF(Inventory!$C$10:$C$1000=$C286,IF(Inventory!$D$10:$D$1000=$D286,IF(Inventory!$P$10:$P$1000=F$9,1))))))</f>
        <v/>
      </c>
      <c r="G286" s="121" t="str">
        <f t="array" ref="G286">IF($D286="","",COUNT(IF(Inventory!$B$10:$B$1000=$B286,IF(Inventory!$C$10:$C$1000=$C286,IF(Inventory!$D$10:$D$1000=$D286,IF(Inventory!$P$10:$P$1000=G$9,1))))))</f>
        <v/>
      </c>
      <c r="H286" s="121" t="str">
        <f t="array" ref="H286">IF($D286="","",COUNT(IF(Inventory!$B$10:$B$1000=$B286,IF(Inventory!$C$10:$C$1000=$C286,IF(Inventory!$D$10:$D$1000=$D286,IF(Inventory!$P$10:$P$1000=H$9,1))))))</f>
        <v/>
      </c>
      <c r="I286" s="121" t="str">
        <f t="array" ref="I286">IF($D286="","",COUNT(IF(Inventory!$B$10:$B$1000=$B286,IF(Inventory!$C$10:$C$1000=$C286,IF(Inventory!$D$10:$D$1000=$D286,IF(Inventory!$P$10:$P$1000=I$9,1))))))</f>
        <v/>
      </c>
      <c r="J286" s="121">
        <f t="shared" si="40"/>
        <v>0</v>
      </c>
      <c r="K286" s="121" t="str">
        <f t="array" ref="K286">IF($D286="","",COUNT(IF(Inventory!$B$10:$B$1000=$B286,IF(Inventory!$C$10:$C$1000=$C286,IF(Inventory!$D$10:$D$1000=$D286,IF(Inventory!$J$10:$J$1000=wicr,1)))))+COUNT(IF(Inventory!$B$10:$B$1000=$B286,IF(Inventory!$C$10:$C$1000=$C286,IF(Inventory!$D$10:$D$1000=$D286,IF(Inventory!$J$10:$J$1000=wifr,1))))))</f>
        <v/>
      </c>
      <c r="L286" s="121" t="str">
        <f t="array" ref="L286">IF($D286="","",COUNT(IF(Inventory!$B$10:$B$1000=$B286,IF(Inventory!$C$10:$C$1000=$C286,IF(Inventory!$D$10:$D$1000=$D286,IF(Inventory!$J$10:$J$1000=wicr,IF(Inventory!$P$10:$P$1000=L$9,1))))))+COUNT(IF(Inventory!$B$10:$B$1000=$B286,IF(Inventory!$C$10:$C$1000=$C286,IF(Inventory!$D$10:$D$1000=$D286,IF(Inventory!$J$10:$J$1000=wifr,IF(Inventory!$P$10:$P$1000=L$9,1)))))))</f>
        <v/>
      </c>
      <c r="M286" s="121" t="str">
        <f t="array" ref="M286">IF($D286="","",COUNT(IF(Inventory!$B$10:$B$1000=$B286,IF(Inventory!$C$10:$C$1000=$C286,IF(Inventory!$D$10:$D$1000=$D286,IF(Inventory!$J$10:$J$1000=wicr,IF(Inventory!$P$10:$P$1000=M$9,1))))))+COUNT(IF(Inventory!$B$10:$B$1000=$B286,IF(Inventory!$C$10:$C$1000=$C286,IF(Inventory!$D$10:$D$1000=$D286,IF(Inventory!$J$10:$J$1000=wifr,IF(Inventory!$P$10:$P$1000=M$9,1)))))))</f>
        <v/>
      </c>
      <c r="N286" s="121" t="str">
        <f t="array" ref="N286">IF($D286="","",COUNT(IF(Inventory!$B$10:$B$1000=$B286,IF(Inventory!$C$10:$C$1000=$C286,IF(Inventory!$D$10:$D$1000=$D286,IF(Inventory!$J$10:$J$1000=wicr,IF(Inventory!$P$10:$P$1000=N$9,1))))))+COUNT(IF(Inventory!$B$10:$B$1000=$B286,IF(Inventory!$C$10:$C$1000=$C286,IF(Inventory!$D$10:$D$1000=$D286,IF(Inventory!$J$10:$J$1000=wifr,IF(Inventory!$P$10:$P$1000=N$9,1)))))))</f>
        <v/>
      </c>
      <c r="O286" s="121" t="str">
        <f t="array" ref="O286">IF($D286="","",COUNT(IF(Inventory!$B$10:$B$1000=$B286,IF(Inventory!$C$10:$C$1000=$C286,IF(Inventory!$D$10:$D$1000=$D286,IF(Inventory!$J$10:$J$1000=wicr,IF(Inventory!$P$10:$P$1000=O$9,1))))))+COUNT(IF(Inventory!$B$10:$B$1000=$B286,IF(Inventory!$C$10:$C$1000=$C286,IF(Inventory!$D$10:$D$1000=$D286,IF(Inventory!$J$10:$J$1000=wifr,IF(Inventory!$P$10:$P$1000=O$9,1)))))))</f>
        <v/>
      </c>
      <c r="P286" s="121" t="str">
        <f t="array" ref="P286">IF($D286="","",COUNT(IF(Inventory!$B$10:$B$1000=$B286,IF(Inventory!$C$10:$C$1000=$C286,IF(Inventory!$D$10:$D$1000=$D286,IF(Inventory!$J$10:$J$1000=wicr,IF(Inventory!$P$10:$P$1000=P$9,1))))))+COUNT(IF(Inventory!$B$10:$B$1000=$B286,IF(Inventory!$C$10:$C$1000=$C286,IF(Inventory!$D$10:$D$1000=$D286,IF(Inventory!$J$10:$J$1000=wifr,IF(Inventory!$P$10:$P$1000=P$9,1)))))))</f>
        <v/>
      </c>
      <c r="Q286" s="122" t="str">
        <f t="shared" si="41"/>
        <v/>
      </c>
      <c r="R286" s="121" t="str">
        <f t="array" ref="R286">IF($D286="","",COUNT(IF(Inventory!$B$10:$B$1000=$B286,IF(Inventory!$C$10:$C$1000=$C286,IF(Inventory!$D$10:$D$1000=$D286,IF(Inventory!$J$10:$J$1000=frig,1))))))</f>
        <v/>
      </c>
      <c r="S286" s="121" t="str">
        <f t="array" ref="S286">IF($D286="","",COUNT(IF(Inventory!$B$10:$B$1000=$B286,IF(Inventory!$C$10:$C$1000=$C286,IF(Inventory!$D$10:$D$1000=$D286,IF(Inventory!$J$10:$J$1000=frig,IF(Inventory!$P$10:$P$1000=S$9,1)))))))</f>
        <v/>
      </c>
      <c r="T286" s="121" t="str">
        <f t="array" ref="T286">IF($D286="","",COUNT(IF(Inventory!$B$10:$B$1000=$B286,IF(Inventory!$C$10:$C$1000=$C286,IF(Inventory!$D$10:$D$1000=$D286,IF(Inventory!$J$10:$J$1000=frig,IF(Inventory!$P$10:$P$1000=T$9,1)))))))</f>
        <v/>
      </c>
      <c r="U286" s="121" t="str">
        <f t="array" ref="U286">IF($D286="","",COUNT(IF(Inventory!$B$10:$B$1000=$B286,IF(Inventory!$C$10:$C$1000=$C286,IF(Inventory!$D$10:$D$1000=$D286,IF(Inventory!$J$10:$J$1000=frig,IF(Inventory!$P$10:$P$1000=U$9,1)))))))</f>
        <v/>
      </c>
      <c r="V286" s="121" t="str">
        <f t="array" ref="V286">IF($D286="","",COUNT(IF(Inventory!$B$10:$B$1000=$B286,IF(Inventory!$C$10:$C$1000=$C286,IF(Inventory!$D$10:$D$1000=$D286,IF(Inventory!$J$10:$J$1000=frig,IF(Inventory!$P$10:$P$1000=V$9,1)))))))</f>
        <v/>
      </c>
      <c r="W286" s="121" t="str">
        <f t="array" ref="W286">IF($D286="","",COUNT(IF(Inventory!$B$10:$B$1000=$B286,IF(Inventory!$C$10:$C$1000=$C286,IF(Inventory!$D$10:$D$1000=$D286,IF(Inventory!$J$10:$J$1000=frig,IF(Inventory!$P$10:$P$1000=W$9,1)))))))</f>
        <v/>
      </c>
      <c r="X286" s="122" t="str">
        <f t="shared" si="42"/>
        <v/>
      </c>
      <c r="Y286" s="121" t="str">
        <f t="array" ref="Y286">IF($D286="","",COUNT(IF(Inventory!$B$10:$B$1000=$B286,IF(Inventory!$C$10:$C$1000=$C286,IF(Inventory!$D$10:$D$1000=$D286,IF(Inventory!$J$10:$J$1000=freez,1))))))</f>
        <v/>
      </c>
      <c r="Z286" s="121" t="str">
        <f t="array" ref="Z286">IF($D286="","",COUNT(IF(Inventory!$B$10:$B$1000=$B286,IF(Inventory!$C$10:$C$1000=$C286,IF(Inventory!$D$10:$D$1000=$D286,IF(Inventory!$J$10:$J$1000=freez,IF(Inventory!$P$10:$P$1000=Z$9,1)))))))</f>
        <v/>
      </c>
      <c r="AA286" s="121" t="str">
        <f t="array" ref="AA286">IF($D286="","",COUNT(IF(Inventory!$B$10:$B$1000=$B286,IF(Inventory!$C$10:$C$1000=$C286,IF(Inventory!$D$10:$D$1000=$D286,IF(Inventory!$J$10:$J$1000=freez,IF(Inventory!$P$10:$P$1000=AA$9,1)))))))</f>
        <v/>
      </c>
      <c r="AB286" s="121" t="str">
        <f t="array" ref="AB286">IF($D286="","",COUNT(IF(Inventory!$B$10:$B$1000=$B286,IF(Inventory!$C$10:$C$1000=$C286,IF(Inventory!$D$10:$D$1000=$D286,IF(Inventory!$J$10:$J$1000=freez,IF(Inventory!$P$10:$P$1000=AB$9,1)))))))</f>
        <v/>
      </c>
      <c r="AC286" s="121" t="str">
        <f t="array" ref="AC286">IF($D286="","",COUNT(IF(Inventory!$B$10:$B$1000=$B286,IF(Inventory!$C$10:$C$1000=$C286,IF(Inventory!$D$10:$D$1000=$D286,IF(Inventory!$J$10:$J$1000=freez,IF(Inventory!$P$10:$P$1000=AC$9,1)))))))</f>
        <v/>
      </c>
      <c r="AD286" s="121" t="str">
        <f t="array" ref="AD286">IF($D286="","",COUNT(IF(Inventory!$B$10:$B$1000=$B286,IF(Inventory!$C$10:$C$1000=$C286,IF(Inventory!$D$10:$D$1000=$D286,IF(Inventory!$J$10:$J$1000=freez,IF(Inventory!$P$10:$P$1000=AD$9,1)))))))</f>
        <v/>
      </c>
      <c r="AE286" s="122" t="str">
        <f t="shared" si="43"/>
        <v/>
      </c>
      <c r="AF286" s="121" t="str">
        <f t="array" ref="AF286">IF($D286="","",SUM(IF(Inventory!$B$10:$B$1000=$B286,IF(Inventory!$C$10:$C$1000=$C286,IF(Inventory!$D$10:$D$1000=$D286,IF(Inventory!$J$10:$J$1000=frig,Inventory!$AC$10:$AC$1000)))))+SUM(IF(Inventory!$B$10:$B$1000=$B286,IF(Inventory!$C$10:$C$1000=$C286,IF(Inventory!$D$10:$D$1000=$D286,IF(Inventory!$J$10:$J$1000=wicr,Inventory!$AC$10:$AC$1000))))))</f>
        <v/>
      </c>
      <c r="AG286" s="121" t="str">
        <f t="array" ref="AG286">IF($D286="","",SUM(IF(Inventory!$B$10:$B$1000=$B286,IF(Inventory!$C$10:$C$1000=$C286,IF(Inventory!$D$10:$D$1000=$D286,IF(Inventory!$J$10:$J$1000=frig,IF(Inventory!$P$10:$P$1000=AG$9,Inventory!$AC$10:$AC$1000))))))+SUM(IF(Inventory!$B$10:$B$1000=$B286,IF(Inventory!$C$10:$C$1000=$C286,IF(Inventory!$D$10:$D$1000=$D286,IF(Inventory!$J$10:$J$1000=wicr,IF(Inventory!$P$10:$P$1000=AG$9,Inventory!$AC$10:$AC$1000)))))))</f>
        <v/>
      </c>
      <c r="AH286" s="121" t="str">
        <f t="array" ref="AH286">IF($D286="","",SUM(IF(Inventory!$B$10:$B$1000=$B286,IF(Inventory!$C$10:$C$1000=$C286,IF(Inventory!$D$10:$D$1000=$D286,IF(Inventory!$J$10:$J$1000=frig,IF(Inventory!$P$10:$P$1000=AH$9,Inventory!$AC$10:$AC$1000))))))+SUM(IF(Inventory!$B$10:$B$1000=$B286,IF(Inventory!$C$10:$C$1000=$C286,IF(Inventory!$D$10:$D$1000=$D286,IF(Inventory!$J$10:$J$1000=wicr,IF(Inventory!$P$10:$P$1000=AH$9,Inventory!$AC$10:$AC$1000)))))))</f>
        <v/>
      </c>
      <c r="AI286" s="121" t="str">
        <f t="array" ref="AI286">IF($D286="","",SUM(IF(Inventory!$B$10:$B$1000=$B286,IF(Inventory!$C$10:$C$1000=$C286,IF(Inventory!$D$10:$D$1000=$D286,IF(Inventory!$J$10:$J$1000=frig,IF(Inventory!$P$10:$P$1000=AI$9,Inventory!$AC$10:$AC$1000))))))+SUM(IF(Inventory!$B$10:$B$1000=$B286,IF(Inventory!$C$10:$C$1000=$C286,IF(Inventory!$D$10:$D$1000=$D286,IF(Inventory!$J$10:$J$1000=wicr,IF(Inventory!$P$10:$P$1000=AI$9,Inventory!$AC$10:$AC$1000)))))))</f>
        <v/>
      </c>
      <c r="AJ286" s="121" t="str">
        <f t="array" ref="AJ286">IF($D286="","",SUM(IF(Inventory!$B$10:$B$1000=$B286,IF(Inventory!$C$10:$C$1000=$C286,IF(Inventory!$D$10:$D$1000=$D286,IF(Inventory!$J$10:$J$1000=frig,IF(Inventory!$P$10:$P$1000=AJ$9,Inventory!$AC$10:$AC$1000))))))+SUM(IF(Inventory!$B$10:$B$1000=$B286,IF(Inventory!$C$10:$C$1000=$C286,IF(Inventory!$D$10:$D$1000=$D286,IF(Inventory!$J$10:$J$1000=wicr,IF(Inventory!$P$10:$P$1000=AJ$9,Inventory!$AC$10:$AC$1000)))))))</f>
        <v/>
      </c>
      <c r="AK286" s="121" t="str">
        <f t="array" ref="AK286">IF($D286="","",SUM(IF(Inventory!$B$10:$B$1000=$B286,IF(Inventory!$C$10:$C$1000=$C286,IF(Inventory!$D$10:$D$1000=$D286,IF(Inventory!$J$10:$J$1000=frig,IF(Inventory!$P$10:$P$1000=AK$9,Inventory!$AC$10:$AC$1000))))))+SUM(IF(Inventory!$B$10:$B$1000=$B286,IF(Inventory!$C$10:$C$1000=$C286,IF(Inventory!$D$10:$D$1000=$D286,IF(Inventory!$J$10:$J$1000=wicr,IF(Inventory!$P$10:$P$1000=AK$9,Inventory!$AC$10:$AC$1000)))))))</f>
        <v/>
      </c>
      <c r="AL286" s="123" t="str">
        <f t="shared" si="44"/>
        <v/>
      </c>
      <c r="AM286" s="121" t="str">
        <f t="array" ref="AM286">IF($D286="","",SUM(IF(Inventory!$B$10:$B$1000=$B286,IF(Inventory!$C$10:$C$1000=$C286,IF(Inventory!$D$10:$D$1000=$D286,IF(Inventory!$J$10:$J$1000=freez,Inventory!$AD$10:$AD$1000)))))+SUM(IF(Inventory!$B$10:$B$1000=$B286,IF(Inventory!$C$10:$C$1000=$C286,IF(Inventory!$D$10:$D$1000=$D286,IF(Inventory!$J$10:$J$1000=wifr,Inventory!$AD$10:$AD$1000))))))</f>
        <v/>
      </c>
      <c r="AN286" s="121" t="str">
        <f t="array" ref="AN286">IF($D286="","",SUM(IF(Inventory!$B$10:$B$1000=$B286,IF(Inventory!$C$10:$C$1000=$C286,IF(Inventory!$D$10:$D$1000=$D286,IF(Inventory!$J$10:$J$1000=freez,IF(Inventory!$P$10:$P$1000=AN$9,Inventory!$AD$10:$AD$1000))))))+SUM(IF(Inventory!$B$10:$B$1000=$B286,IF(Inventory!$C$10:$C$1000=$C286,IF(Inventory!$D$10:$D$1000=$D286,IF(Inventory!$J$10:$J$1000=wifr,IF(Inventory!$P$10:$P$1000=AN$9,Inventory!$AD$10:$AD$1000)))))))</f>
        <v/>
      </c>
      <c r="AO286" s="121" t="str">
        <f t="array" ref="AO286">IF($D286="","",SUM(IF(Inventory!$B$10:$B$1000=$B286,IF(Inventory!$C$10:$C$1000=$C286,IF(Inventory!$D$10:$D$1000=$D286,IF(Inventory!$J$10:$J$1000=freez,IF(Inventory!$P$10:$P$1000=AO$9,Inventory!$AD$10:$AD$1000))))))+SUM(IF(Inventory!$B$10:$B$1000=$B286,IF(Inventory!$C$10:$C$1000=$C286,IF(Inventory!$D$10:$D$1000=$D286,IF(Inventory!$J$10:$J$1000=wifr,IF(Inventory!$P$10:$P$1000=AO$9,Inventory!$AD$10:$AD$1000)))))))</f>
        <v/>
      </c>
      <c r="AP286" s="121" t="str">
        <f t="array" ref="AP286">IF($D286="","",SUM(IF(Inventory!$B$10:$B$1000=$B286,IF(Inventory!$C$10:$C$1000=$C286,IF(Inventory!$D$10:$D$1000=$D286,IF(Inventory!$J$10:$J$1000=freez,IF(Inventory!$P$10:$P$1000=AP$9,Inventory!$AD$10:$AD$1000))))))+SUM(IF(Inventory!$B$10:$B$1000=$B286,IF(Inventory!$C$10:$C$1000=$C286,IF(Inventory!$D$10:$D$1000=$D286,IF(Inventory!$J$10:$J$1000=wifr,IF(Inventory!$P$10:$P$1000=AP$9,Inventory!$AD$10:$AD$1000)))))))</f>
        <v/>
      </c>
      <c r="AQ286" s="121" t="str">
        <f t="array" ref="AQ286">IF($D286="","",SUM(IF(Inventory!$B$10:$B$1000=$B286,IF(Inventory!$C$10:$C$1000=$C286,IF(Inventory!$D$10:$D$1000=$D286,IF(Inventory!$J$10:$J$1000=freez,IF(Inventory!$P$10:$P$1000=AQ$9,Inventory!$AD$10:$AD$1000))))))+SUM(IF(Inventory!$B$10:$B$1000=$B286,IF(Inventory!$C$10:$C$1000=$C286,IF(Inventory!$D$10:$D$1000=$D286,IF(Inventory!$J$10:$J$1000=wifr,IF(Inventory!$P$10:$P$1000=AQ$9,Inventory!$AD$10:$AD$1000)))))))</f>
        <v/>
      </c>
      <c r="AR286" s="121" t="str">
        <f t="array" ref="AR286">IF($D286="","",SUM(IF(Inventory!$B$10:$B$1000=$B286,IF(Inventory!$C$10:$C$1000=$C286,IF(Inventory!$D$10:$D$1000=$D286,IF(Inventory!$J$10:$J$1000=freez,IF(Inventory!$P$10:$P$1000=AR$9,Inventory!$AD$10:$AD$1000))))))+SUM(IF(Inventory!$B$10:$B$1000=$B286,IF(Inventory!$C$10:$C$1000=$C286,IF(Inventory!$D$10:$D$1000=$D286,IF(Inventory!$J$10:$J$1000=wifr,IF(Inventory!$P$10:$P$1000=AR$9,Inventory!$AD$10:$AD$1000)))))))</f>
        <v/>
      </c>
      <c r="AS286" s="124" t="str">
        <f t="shared" si="45"/>
        <v/>
      </c>
      <c r="AU286" s="352"/>
      <c r="AV286" s="352"/>
      <c r="AX286" s="125">
        <f>IF($C286="",0,Prog!$H284*AX$6*($AU286+$AV286)/12000)</f>
        <v>0</v>
      </c>
      <c r="AY286" s="125">
        <f>IF($C286="",0,Prog!$H284*AY$6*($AU286+$AV286)/12000)</f>
        <v>0</v>
      </c>
      <c r="AZ286" s="121"/>
    </row>
    <row r="287" spans="1:52" ht="16.5" x14ac:dyDescent="0.3">
      <c r="A287" s="279" t="str">
        <f>IF(Prog!B285="","",Prog!B285)</f>
        <v/>
      </c>
      <c r="B287" s="279" t="str">
        <f>IF(Prog!C285="","",Prog!C285)</f>
        <v/>
      </c>
      <c r="C287" s="279" t="str">
        <f>IF(Prog!D285="","",Prog!D285)</f>
        <v/>
      </c>
      <c r="D287" s="120"/>
      <c r="E287" s="121" t="str">
        <f t="array" ref="E287">IF($D287="","",COUNT(IF(Inventory!$B$10:$B$1000=$B287,IF(Inventory!$C$10:$C$1000=$C287,IF(Inventory!$D$10:$D$1000=$D287,IF(Inventory!$P$10:$P$1000=E$9,1))))))</f>
        <v/>
      </c>
      <c r="F287" s="121" t="str">
        <f t="array" ref="F287">IF($D287="","",COUNT(IF(Inventory!$B$10:$B$1000=$B287,IF(Inventory!$C$10:$C$1000=$C287,IF(Inventory!$D$10:$D$1000=$D287,IF(Inventory!$P$10:$P$1000=F$9,1))))))</f>
        <v/>
      </c>
      <c r="G287" s="121" t="str">
        <f t="array" ref="G287">IF($D287="","",COUNT(IF(Inventory!$B$10:$B$1000=$B287,IF(Inventory!$C$10:$C$1000=$C287,IF(Inventory!$D$10:$D$1000=$D287,IF(Inventory!$P$10:$P$1000=G$9,1))))))</f>
        <v/>
      </c>
      <c r="H287" s="121" t="str">
        <f t="array" ref="H287">IF($D287="","",COUNT(IF(Inventory!$B$10:$B$1000=$B287,IF(Inventory!$C$10:$C$1000=$C287,IF(Inventory!$D$10:$D$1000=$D287,IF(Inventory!$P$10:$P$1000=H$9,1))))))</f>
        <v/>
      </c>
      <c r="I287" s="121" t="str">
        <f t="array" ref="I287">IF($D287="","",COUNT(IF(Inventory!$B$10:$B$1000=$B287,IF(Inventory!$C$10:$C$1000=$C287,IF(Inventory!$D$10:$D$1000=$D287,IF(Inventory!$P$10:$P$1000=I$9,1))))))</f>
        <v/>
      </c>
      <c r="J287" s="121">
        <f t="shared" si="40"/>
        <v>0</v>
      </c>
      <c r="K287" s="121" t="str">
        <f t="array" ref="K287">IF($D287="","",COUNT(IF(Inventory!$B$10:$B$1000=$B287,IF(Inventory!$C$10:$C$1000=$C287,IF(Inventory!$D$10:$D$1000=$D287,IF(Inventory!$J$10:$J$1000=wicr,1)))))+COUNT(IF(Inventory!$B$10:$B$1000=$B287,IF(Inventory!$C$10:$C$1000=$C287,IF(Inventory!$D$10:$D$1000=$D287,IF(Inventory!$J$10:$J$1000=wifr,1))))))</f>
        <v/>
      </c>
      <c r="L287" s="121" t="str">
        <f t="array" ref="L287">IF($D287="","",COUNT(IF(Inventory!$B$10:$B$1000=$B287,IF(Inventory!$C$10:$C$1000=$C287,IF(Inventory!$D$10:$D$1000=$D287,IF(Inventory!$J$10:$J$1000=wicr,IF(Inventory!$P$10:$P$1000=L$9,1))))))+COUNT(IF(Inventory!$B$10:$B$1000=$B287,IF(Inventory!$C$10:$C$1000=$C287,IF(Inventory!$D$10:$D$1000=$D287,IF(Inventory!$J$10:$J$1000=wifr,IF(Inventory!$P$10:$P$1000=L$9,1)))))))</f>
        <v/>
      </c>
      <c r="M287" s="121" t="str">
        <f t="array" ref="M287">IF($D287="","",COUNT(IF(Inventory!$B$10:$B$1000=$B287,IF(Inventory!$C$10:$C$1000=$C287,IF(Inventory!$D$10:$D$1000=$D287,IF(Inventory!$J$10:$J$1000=wicr,IF(Inventory!$P$10:$P$1000=M$9,1))))))+COUNT(IF(Inventory!$B$10:$B$1000=$B287,IF(Inventory!$C$10:$C$1000=$C287,IF(Inventory!$D$10:$D$1000=$D287,IF(Inventory!$J$10:$J$1000=wifr,IF(Inventory!$P$10:$P$1000=M$9,1)))))))</f>
        <v/>
      </c>
      <c r="N287" s="121" t="str">
        <f t="array" ref="N287">IF($D287="","",COUNT(IF(Inventory!$B$10:$B$1000=$B287,IF(Inventory!$C$10:$C$1000=$C287,IF(Inventory!$D$10:$D$1000=$D287,IF(Inventory!$J$10:$J$1000=wicr,IF(Inventory!$P$10:$P$1000=N$9,1))))))+COUNT(IF(Inventory!$B$10:$B$1000=$B287,IF(Inventory!$C$10:$C$1000=$C287,IF(Inventory!$D$10:$D$1000=$D287,IF(Inventory!$J$10:$J$1000=wifr,IF(Inventory!$P$10:$P$1000=N$9,1)))))))</f>
        <v/>
      </c>
      <c r="O287" s="121" t="str">
        <f t="array" ref="O287">IF($D287="","",COUNT(IF(Inventory!$B$10:$B$1000=$B287,IF(Inventory!$C$10:$C$1000=$C287,IF(Inventory!$D$10:$D$1000=$D287,IF(Inventory!$J$10:$J$1000=wicr,IF(Inventory!$P$10:$P$1000=O$9,1))))))+COUNT(IF(Inventory!$B$10:$B$1000=$B287,IF(Inventory!$C$10:$C$1000=$C287,IF(Inventory!$D$10:$D$1000=$D287,IF(Inventory!$J$10:$J$1000=wifr,IF(Inventory!$P$10:$P$1000=O$9,1)))))))</f>
        <v/>
      </c>
      <c r="P287" s="121" t="str">
        <f t="array" ref="P287">IF($D287="","",COUNT(IF(Inventory!$B$10:$B$1000=$B287,IF(Inventory!$C$10:$C$1000=$C287,IF(Inventory!$D$10:$D$1000=$D287,IF(Inventory!$J$10:$J$1000=wicr,IF(Inventory!$P$10:$P$1000=P$9,1))))))+COUNT(IF(Inventory!$B$10:$B$1000=$B287,IF(Inventory!$C$10:$C$1000=$C287,IF(Inventory!$D$10:$D$1000=$D287,IF(Inventory!$J$10:$J$1000=wifr,IF(Inventory!$P$10:$P$1000=P$9,1)))))))</f>
        <v/>
      </c>
      <c r="Q287" s="122" t="str">
        <f t="shared" si="41"/>
        <v/>
      </c>
      <c r="R287" s="121" t="str">
        <f t="array" ref="R287">IF($D287="","",COUNT(IF(Inventory!$B$10:$B$1000=$B287,IF(Inventory!$C$10:$C$1000=$C287,IF(Inventory!$D$10:$D$1000=$D287,IF(Inventory!$J$10:$J$1000=frig,1))))))</f>
        <v/>
      </c>
      <c r="S287" s="121" t="str">
        <f t="array" ref="S287">IF($D287="","",COUNT(IF(Inventory!$B$10:$B$1000=$B287,IF(Inventory!$C$10:$C$1000=$C287,IF(Inventory!$D$10:$D$1000=$D287,IF(Inventory!$J$10:$J$1000=frig,IF(Inventory!$P$10:$P$1000=S$9,1)))))))</f>
        <v/>
      </c>
      <c r="T287" s="121" t="str">
        <f t="array" ref="T287">IF($D287="","",COUNT(IF(Inventory!$B$10:$B$1000=$B287,IF(Inventory!$C$10:$C$1000=$C287,IF(Inventory!$D$10:$D$1000=$D287,IF(Inventory!$J$10:$J$1000=frig,IF(Inventory!$P$10:$P$1000=T$9,1)))))))</f>
        <v/>
      </c>
      <c r="U287" s="121" t="str">
        <f t="array" ref="U287">IF($D287="","",COUNT(IF(Inventory!$B$10:$B$1000=$B287,IF(Inventory!$C$10:$C$1000=$C287,IF(Inventory!$D$10:$D$1000=$D287,IF(Inventory!$J$10:$J$1000=frig,IF(Inventory!$P$10:$P$1000=U$9,1)))))))</f>
        <v/>
      </c>
      <c r="V287" s="121" t="str">
        <f t="array" ref="V287">IF($D287="","",COUNT(IF(Inventory!$B$10:$B$1000=$B287,IF(Inventory!$C$10:$C$1000=$C287,IF(Inventory!$D$10:$D$1000=$D287,IF(Inventory!$J$10:$J$1000=frig,IF(Inventory!$P$10:$P$1000=V$9,1)))))))</f>
        <v/>
      </c>
      <c r="W287" s="121" t="str">
        <f t="array" ref="W287">IF($D287="","",COUNT(IF(Inventory!$B$10:$B$1000=$B287,IF(Inventory!$C$10:$C$1000=$C287,IF(Inventory!$D$10:$D$1000=$D287,IF(Inventory!$J$10:$J$1000=frig,IF(Inventory!$P$10:$P$1000=W$9,1)))))))</f>
        <v/>
      </c>
      <c r="X287" s="122" t="str">
        <f t="shared" si="42"/>
        <v/>
      </c>
      <c r="Y287" s="121" t="str">
        <f t="array" ref="Y287">IF($D287="","",COUNT(IF(Inventory!$B$10:$B$1000=$B287,IF(Inventory!$C$10:$C$1000=$C287,IF(Inventory!$D$10:$D$1000=$D287,IF(Inventory!$J$10:$J$1000=freez,1))))))</f>
        <v/>
      </c>
      <c r="Z287" s="121" t="str">
        <f t="array" ref="Z287">IF($D287="","",COUNT(IF(Inventory!$B$10:$B$1000=$B287,IF(Inventory!$C$10:$C$1000=$C287,IF(Inventory!$D$10:$D$1000=$D287,IF(Inventory!$J$10:$J$1000=freez,IF(Inventory!$P$10:$P$1000=Z$9,1)))))))</f>
        <v/>
      </c>
      <c r="AA287" s="121" t="str">
        <f t="array" ref="AA287">IF($D287="","",COUNT(IF(Inventory!$B$10:$B$1000=$B287,IF(Inventory!$C$10:$C$1000=$C287,IF(Inventory!$D$10:$D$1000=$D287,IF(Inventory!$J$10:$J$1000=freez,IF(Inventory!$P$10:$P$1000=AA$9,1)))))))</f>
        <v/>
      </c>
      <c r="AB287" s="121" t="str">
        <f t="array" ref="AB287">IF($D287="","",COUNT(IF(Inventory!$B$10:$B$1000=$B287,IF(Inventory!$C$10:$C$1000=$C287,IF(Inventory!$D$10:$D$1000=$D287,IF(Inventory!$J$10:$J$1000=freez,IF(Inventory!$P$10:$P$1000=AB$9,1)))))))</f>
        <v/>
      </c>
      <c r="AC287" s="121" t="str">
        <f t="array" ref="AC287">IF($D287="","",COUNT(IF(Inventory!$B$10:$B$1000=$B287,IF(Inventory!$C$10:$C$1000=$C287,IF(Inventory!$D$10:$D$1000=$D287,IF(Inventory!$J$10:$J$1000=freez,IF(Inventory!$P$10:$P$1000=AC$9,1)))))))</f>
        <v/>
      </c>
      <c r="AD287" s="121" t="str">
        <f t="array" ref="AD287">IF($D287="","",COUNT(IF(Inventory!$B$10:$B$1000=$B287,IF(Inventory!$C$10:$C$1000=$C287,IF(Inventory!$D$10:$D$1000=$D287,IF(Inventory!$J$10:$J$1000=freez,IF(Inventory!$P$10:$P$1000=AD$9,1)))))))</f>
        <v/>
      </c>
      <c r="AE287" s="122" t="str">
        <f t="shared" si="43"/>
        <v/>
      </c>
      <c r="AF287" s="121" t="str">
        <f t="array" ref="AF287">IF($D287="","",SUM(IF(Inventory!$B$10:$B$1000=$B287,IF(Inventory!$C$10:$C$1000=$C287,IF(Inventory!$D$10:$D$1000=$D287,IF(Inventory!$J$10:$J$1000=frig,Inventory!$AC$10:$AC$1000)))))+SUM(IF(Inventory!$B$10:$B$1000=$B287,IF(Inventory!$C$10:$C$1000=$C287,IF(Inventory!$D$10:$D$1000=$D287,IF(Inventory!$J$10:$J$1000=wicr,Inventory!$AC$10:$AC$1000))))))</f>
        <v/>
      </c>
      <c r="AG287" s="121" t="str">
        <f t="array" ref="AG287">IF($D287="","",SUM(IF(Inventory!$B$10:$B$1000=$B287,IF(Inventory!$C$10:$C$1000=$C287,IF(Inventory!$D$10:$D$1000=$D287,IF(Inventory!$J$10:$J$1000=frig,IF(Inventory!$P$10:$P$1000=AG$9,Inventory!$AC$10:$AC$1000))))))+SUM(IF(Inventory!$B$10:$B$1000=$B287,IF(Inventory!$C$10:$C$1000=$C287,IF(Inventory!$D$10:$D$1000=$D287,IF(Inventory!$J$10:$J$1000=wicr,IF(Inventory!$P$10:$P$1000=AG$9,Inventory!$AC$10:$AC$1000)))))))</f>
        <v/>
      </c>
      <c r="AH287" s="121" t="str">
        <f t="array" ref="AH287">IF($D287="","",SUM(IF(Inventory!$B$10:$B$1000=$B287,IF(Inventory!$C$10:$C$1000=$C287,IF(Inventory!$D$10:$D$1000=$D287,IF(Inventory!$J$10:$J$1000=frig,IF(Inventory!$P$10:$P$1000=AH$9,Inventory!$AC$10:$AC$1000))))))+SUM(IF(Inventory!$B$10:$B$1000=$B287,IF(Inventory!$C$10:$C$1000=$C287,IF(Inventory!$D$10:$D$1000=$D287,IF(Inventory!$J$10:$J$1000=wicr,IF(Inventory!$P$10:$P$1000=AH$9,Inventory!$AC$10:$AC$1000)))))))</f>
        <v/>
      </c>
      <c r="AI287" s="121" t="str">
        <f t="array" ref="AI287">IF($D287="","",SUM(IF(Inventory!$B$10:$B$1000=$B287,IF(Inventory!$C$10:$C$1000=$C287,IF(Inventory!$D$10:$D$1000=$D287,IF(Inventory!$J$10:$J$1000=frig,IF(Inventory!$P$10:$P$1000=AI$9,Inventory!$AC$10:$AC$1000))))))+SUM(IF(Inventory!$B$10:$B$1000=$B287,IF(Inventory!$C$10:$C$1000=$C287,IF(Inventory!$D$10:$D$1000=$D287,IF(Inventory!$J$10:$J$1000=wicr,IF(Inventory!$P$10:$P$1000=AI$9,Inventory!$AC$10:$AC$1000)))))))</f>
        <v/>
      </c>
      <c r="AJ287" s="121" t="str">
        <f t="array" ref="AJ287">IF($D287="","",SUM(IF(Inventory!$B$10:$B$1000=$B287,IF(Inventory!$C$10:$C$1000=$C287,IF(Inventory!$D$10:$D$1000=$D287,IF(Inventory!$J$10:$J$1000=frig,IF(Inventory!$P$10:$P$1000=AJ$9,Inventory!$AC$10:$AC$1000))))))+SUM(IF(Inventory!$B$10:$B$1000=$B287,IF(Inventory!$C$10:$C$1000=$C287,IF(Inventory!$D$10:$D$1000=$D287,IF(Inventory!$J$10:$J$1000=wicr,IF(Inventory!$P$10:$P$1000=AJ$9,Inventory!$AC$10:$AC$1000)))))))</f>
        <v/>
      </c>
      <c r="AK287" s="121" t="str">
        <f t="array" ref="AK287">IF($D287="","",SUM(IF(Inventory!$B$10:$B$1000=$B287,IF(Inventory!$C$10:$C$1000=$C287,IF(Inventory!$D$10:$D$1000=$D287,IF(Inventory!$J$10:$J$1000=frig,IF(Inventory!$P$10:$P$1000=AK$9,Inventory!$AC$10:$AC$1000))))))+SUM(IF(Inventory!$B$10:$B$1000=$B287,IF(Inventory!$C$10:$C$1000=$C287,IF(Inventory!$D$10:$D$1000=$D287,IF(Inventory!$J$10:$J$1000=wicr,IF(Inventory!$P$10:$P$1000=AK$9,Inventory!$AC$10:$AC$1000)))))))</f>
        <v/>
      </c>
      <c r="AL287" s="123" t="str">
        <f t="shared" si="44"/>
        <v/>
      </c>
      <c r="AM287" s="121" t="str">
        <f t="array" ref="AM287">IF($D287="","",SUM(IF(Inventory!$B$10:$B$1000=$B287,IF(Inventory!$C$10:$C$1000=$C287,IF(Inventory!$D$10:$D$1000=$D287,IF(Inventory!$J$10:$J$1000=freez,Inventory!$AD$10:$AD$1000)))))+SUM(IF(Inventory!$B$10:$B$1000=$B287,IF(Inventory!$C$10:$C$1000=$C287,IF(Inventory!$D$10:$D$1000=$D287,IF(Inventory!$J$10:$J$1000=wifr,Inventory!$AD$10:$AD$1000))))))</f>
        <v/>
      </c>
      <c r="AN287" s="121" t="str">
        <f t="array" ref="AN287">IF($D287="","",SUM(IF(Inventory!$B$10:$B$1000=$B287,IF(Inventory!$C$10:$C$1000=$C287,IF(Inventory!$D$10:$D$1000=$D287,IF(Inventory!$J$10:$J$1000=freez,IF(Inventory!$P$10:$P$1000=AN$9,Inventory!$AD$10:$AD$1000))))))+SUM(IF(Inventory!$B$10:$B$1000=$B287,IF(Inventory!$C$10:$C$1000=$C287,IF(Inventory!$D$10:$D$1000=$D287,IF(Inventory!$J$10:$J$1000=wifr,IF(Inventory!$P$10:$P$1000=AN$9,Inventory!$AD$10:$AD$1000)))))))</f>
        <v/>
      </c>
      <c r="AO287" s="121" t="str">
        <f t="array" ref="AO287">IF($D287="","",SUM(IF(Inventory!$B$10:$B$1000=$B287,IF(Inventory!$C$10:$C$1000=$C287,IF(Inventory!$D$10:$D$1000=$D287,IF(Inventory!$J$10:$J$1000=freez,IF(Inventory!$P$10:$P$1000=AO$9,Inventory!$AD$10:$AD$1000))))))+SUM(IF(Inventory!$B$10:$B$1000=$B287,IF(Inventory!$C$10:$C$1000=$C287,IF(Inventory!$D$10:$D$1000=$D287,IF(Inventory!$J$10:$J$1000=wifr,IF(Inventory!$P$10:$P$1000=AO$9,Inventory!$AD$10:$AD$1000)))))))</f>
        <v/>
      </c>
      <c r="AP287" s="121" t="str">
        <f t="array" ref="AP287">IF($D287="","",SUM(IF(Inventory!$B$10:$B$1000=$B287,IF(Inventory!$C$10:$C$1000=$C287,IF(Inventory!$D$10:$D$1000=$D287,IF(Inventory!$J$10:$J$1000=freez,IF(Inventory!$P$10:$P$1000=AP$9,Inventory!$AD$10:$AD$1000))))))+SUM(IF(Inventory!$B$10:$B$1000=$B287,IF(Inventory!$C$10:$C$1000=$C287,IF(Inventory!$D$10:$D$1000=$D287,IF(Inventory!$J$10:$J$1000=wifr,IF(Inventory!$P$10:$P$1000=AP$9,Inventory!$AD$10:$AD$1000)))))))</f>
        <v/>
      </c>
      <c r="AQ287" s="121" t="str">
        <f t="array" ref="AQ287">IF($D287="","",SUM(IF(Inventory!$B$10:$B$1000=$B287,IF(Inventory!$C$10:$C$1000=$C287,IF(Inventory!$D$10:$D$1000=$D287,IF(Inventory!$J$10:$J$1000=freez,IF(Inventory!$P$10:$P$1000=AQ$9,Inventory!$AD$10:$AD$1000))))))+SUM(IF(Inventory!$B$10:$B$1000=$B287,IF(Inventory!$C$10:$C$1000=$C287,IF(Inventory!$D$10:$D$1000=$D287,IF(Inventory!$J$10:$J$1000=wifr,IF(Inventory!$P$10:$P$1000=AQ$9,Inventory!$AD$10:$AD$1000)))))))</f>
        <v/>
      </c>
      <c r="AR287" s="121" t="str">
        <f t="array" ref="AR287">IF($D287="","",SUM(IF(Inventory!$B$10:$B$1000=$B287,IF(Inventory!$C$10:$C$1000=$C287,IF(Inventory!$D$10:$D$1000=$D287,IF(Inventory!$J$10:$J$1000=freez,IF(Inventory!$P$10:$P$1000=AR$9,Inventory!$AD$10:$AD$1000))))))+SUM(IF(Inventory!$B$10:$B$1000=$B287,IF(Inventory!$C$10:$C$1000=$C287,IF(Inventory!$D$10:$D$1000=$D287,IF(Inventory!$J$10:$J$1000=wifr,IF(Inventory!$P$10:$P$1000=AR$9,Inventory!$AD$10:$AD$1000)))))))</f>
        <v/>
      </c>
      <c r="AS287" s="124" t="str">
        <f t="shared" si="45"/>
        <v/>
      </c>
      <c r="AU287" s="352"/>
      <c r="AV287" s="352"/>
      <c r="AX287" s="125">
        <f>IF($C287="",0,Prog!$H285*AX$6*($AU287+$AV287)/12000)</f>
        <v>0</v>
      </c>
      <c r="AY287" s="125">
        <f>IF($C287="",0,Prog!$H285*AY$6*($AU287+$AV287)/12000)</f>
        <v>0</v>
      </c>
      <c r="AZ287" s="121"/>
    </row>
    <row r="288" spans="1:52" ht="16.5" x14ac:dyDescent="0.3">
      <c r="A288" s="279" t="str">
        <f>IF(Prog!B286="","",Prog!B286)</f>
        <v/>
      </c>
      <c r="B288" s="279" t="str">
        <f>IF(Prog!C286="","",Prog!C286)</f>
        <v/>
      </c>
      <c r="C288" s="279" t="str">
        <f>IF(Prog!D286="","",Prog!D286)</f>
        <v/>
      </c>
      <c r="D288" s="120"/>
      <c r="E288" s="121" t="str">
        <f t="array" ref="E288">IF($D288="","",COUNT(IF(Inventory!$B$10:$B$1000=$B288,IF(Inventory!$C$10:$C$1000=$C288,IF(Inventory!$D$10:$D$1000=$D288,IF(Inventory!$P$10:$P$1000=E$9,1))))))</f>
        <v/>
      </c>
      <c r="F288" s="121" t="str">
        <f t="array" ref="F288">IF($D288="","",COUNT(IF(Inventory!$B$10:$B$1000=$B288,IF(Inventory!$C$10:$C$1000=$C288,IF(Inventory!$D$10:$D$1000=$D288,IF(Inventory!$P$10:$P$1000=F$9,1))))))</f>
        <v/>
      </c>
      <c r="G288" s="121" t="str">
        <f t="array" ref="G288">IF($D288="","",COUNT(IF(Inventory!$B$10:$B$1000=$B288,IF(Inventory!$C$10:$C$1000=$C288,IF(Inventory!$D$10:$D$1000=$D288,IF(Inventory!$P$10:$P$1000=G$9,1))))))</f>
        <v/>
      </c>
      <c r="H288" s="121" t="str">
        <f t="array" ref="H288">IF($D288="","",COUNT(IF(Inventory!$B$10:$B$1000=$B288,IF(Inventory!$C$10:$C$1000=$C288,IF(Inventory!$D$10:$D$1000=$D288,IF(Inventory!$P$10:$P$1000=H$9,1))))))</f>
        <v/>
      </c>
      <c r="I288" s="121" t="str">
        <f t="array" ref="I288">IF($D288="","",COUNT(IF(Inventory!$B$10:$B$1000=$B288,IF(Inventory!$C$10:$C$1000=$C288,IF(Inventory!$D$10:$D$1000=$D288,IF(Inventory!$P$10:$P$1000=I$9,1))))))</f>
        <v/>
      </c>
      <c r="J288" s="121">
        <f t="shared" si="40"/>
        <v>0</v>
      </c>
      <c r="K288" s="121" t="str">
        <f t="array" ref="K288">IF($D288="","",COUNT(IF(Inventory!$B$10:$B$1000=$B288,IF(Inventory!$C$10:$C$1000=$C288,IF(Inventory!$D$10:$D$1000=$D288,IF(Inventory!$J$10:$J$1000=wicr,1)))))+COUNT(IF(Inventory!$B$10:$B$1000=$B288,IF(Inventory!$C$10:$C$1000=$C288,IF(Inventory!$D$10:$D$1000=$D288,IF(Inventory!$J$10:$J$1000=wifr,1))))))</f>
        <v/>
      </c>
      <c r="L288" s="121" t="str">
        <f t="array" ref="L288">IF($D288="","",COUNT(IF(Inventory!$B$10:$B$1000=$B288,IF(Inventory!$C$10:$C$1000=$C288,IF(Inventory!$D$10:$D$1000=$D288,IF(Inventory!$J$10:$J$1000=wicr,IF(Inventory!$P$10:$P$1000=L$9,1))))))+COUNT(IF(Inventory!$B$10:$B$1000=$B288,IF(Inventory!$C$10:$C$1000=$C288,IF(Inventory!$D$10:$D$1000=$D288,IF(Inventory!$J$10:$J$1000=wifr,IF(Inventory!$P$10:$P$1000=L$9,1)))))))</f>
        <v/>
      </c>
      <c r="M288" s="121" t="str">
        <f t="array" ref="M288">IF($D288="","",COUNT(IF(Inventory!$B$10:$B$1000=$B288,IF(Inventory!$C$10:$C$1000=$C288,IF(Inventory!$D$10:$D$1000=$D288,IF(Inventory!$J$10:$J$1000=wicr,IF(Inventory!$P$10:$P$1000=M$9,1))))))+COUNT(IF(Inventory!$B$10:$B$1000=$B288,IF(Inventory!$C$10:$C$1000=$C288,IF(Inventory!$D$10:$D$1000=$D288,IF(Inventory!$J$10:$J$1000=wifr,IF(Inventory!$P$10:$P$1000=M$9,1)))))))</f>
        <v/>
      </c>
      <c r="N288" s="121" t="str">
        <f t="array" ref="N288">IF($D288="","",COUNT(IF(Inventory!$B$10:$B$1000=$B288,IF(Inventory!$C$10:$C$1000=$C288,IF(Inventory!$D$10:$D$1000=$D288,IF(Inventory!$J$10:$J$1000=wicr,IF(Inventory!$P$10:$P$1000=N$9,1))))))+COUNT(IF(Inventory!$B$10:$B$1000=$B288,IF(Inventory!$C$10:$C$1000=$C288,IF(Inventory!$D$10:$D$1000=$D288,IF(Inventory!$J$10:$J$1000=wifr,IF(Inventory!$P$10:$P$1000=N$9,1)))))))</f>
        <v/>
      </c>
      <c r="O288" s="121" t="str">
        <f t="array" ref="O288">IF($D288="","",COUNT(IF(Inventory!$B$10:$B$1000=$B288,IF(Inventory!$C$10:$C$1000=$C288,IF(Inventory!$D$10:$D$1000=$D288,IF(Inventory!$J$10:$J$1000=wicr,IF(Inventory!$P$10:$P$1000=O$9,1))))))+COUNT(IF(Inventory!$B$10:$B$1000=$B288,IF(Inventory!$C$10:$C$1000=$C288,IF(Inventory!$D$10:$D$1000=$D288,IF(Inventory!$J$10:$J$1000=wifr,IF(Inventory!$P$10:$P$1000=O$9,1)))))))</f>
        <v/>
      </c>
      <c r="P288" s="121" t="str">
        <f t="array" ref="P288">IF($D288="","",COUNT(IF(Inventory!$B$10:$B$1000=$B288,IF(Inventory!$C$10:$C$1000=$C288,IF(Inventory!$D$10:$D$1000=$D288,IF(Inventory!$J$10:$J$1000=wicr,IF(Inventory!$P$10:$P$1000=P$9,1))))))+COUNT(IF(Inventory!$B$10:$B$1000=$B288,IF(Inventory!$C$10:$C$1000=$C288,IF(Inventory!$D$10:$D$1000=$D288,IF(Inventory!$J$10:$J$1000=wifr,IF(Inventory!$P$10:$P$1000=P$9,1)))))))</f>
        <v/>
      </c>
      <c r="Q288" s="122" t="str">
        <f t="shared" si="41"/>
        <v/>
      </c>
      <c r="R288" s="121" t="str">
        <f t="array" ref="R288">IF($D288="","",COUNT(IF(Inventory!$B$10:$B$1000=$B288,IF(Inventory!$C$10:$C$1000=$C288,IF(Inventory!$D$10:$D$1000=$D288,IF(Inventory!$J$10:$J$1000=frig,1))))))</f>
        <v/>
      </c>
      <c r="S288" s="121" t="str">
        <f t="array" ref="S288">IF($D288="","",COUNT(IF(Inventory!$B$10:$B$1000=$B288,IF(Inventory!$C$10:$C$1000=$C288,IF(Inventory!$D$10:$D$1000=$D288,IF(Inventory!$J$10:$J$1000=frig,IF(Inventory!$P$10:$P$1000=S$9,1)))))))</f>
        <v/>
      </c>
      <c r="T288" s="121" t="str">
        <f t="array" ref="T288">IF($D288="","",COUNT(IF(Inventory!$B$10:$B$1000=$B288,IF(Inventory!$C$10:$C$1000=$C288,IF(Inventory!$D$10:$D$1000=$D288,IF(Inventory!$J$10:$J$1000=frig,IF(Inventory!$P$10:$P$1000=T$9,1)))))))</f>
        <v/>
      </c>
      <c r="U288" s="121" t="str">
        <f t="array" ref="U288">IF($D288="","",COUNT(IF(Inventory!$B$10:$B$1000=$B288,IF(Inventory!$C$10:$C$1000=$C288,IF(Inventory!$D$10:$D$1000=$D288,IF(Inventory!$J$10:$J$1000=frig,IF(Inventory!$P$10:$P$1000=U$9,1)))))))</f>
        <v/>
      </c>
      <c r="V288" s="121" t="str">
        <f t="array" ref="V288">IF($D288="","",COUNT(IF(Inventory!$B$10:$B$1000=$B288,IF(Inventory!$C$10:$C$1000=$C288,IF(Inventory!$D$10:$D$1000=$D288,IF(Inventory!$J$10:$J$1000=frig,IF(Inventory!$P$10:$P$1000=V$9,1)))))))</f>
        <v/>
      </c>
      <c r="W288" s="121" t="str">
        <f t="array" ref="W288">IF($D288="","",COUNT(IF(Inventory!$B$10:$B$1000=$B288,IF(Inventory!$C$10:$C$1000=$C288,IF(Inventory!$D$10:$D$1000=$D288,IF(Inventory!$J$10:$J$1000=frig,IF(Inventory!$P$10:$P$1000=W$9,1)))))))</f>
        <v/>
      </c>
      <c r="X288" s="122" t="str">
        <f t="shared" si="42"/>
        <v/>
      </c>
      <c r="Y288" s="121" t="str">
        <f t="array" ref="Y288">IF($D288="","",COUNT(IF(Inventory!$B$10:$B$1000=$B288,IF(Inventory!$C$10:$C$1000=$C288,IF(Inventory!$D$10:$D$1000=$D288,IF(Inventory!$J$10:$J$1000=freez,1))))))</f>
        <v/>
      </c>
      <c r="Z288" s="121" t="str">
        <f t="array" ref="Z288">IF($D288="","",COUNT(IF(Inventory!$B$10:$B$1000=$B288,IF(Inventory!$C$10:$C$1000=$C288,IF(Inventory!$D$10:$D$1000=$D288,IF(Inventory!$J$10:$J$1000=freez,IF(Inventory!$P$10:$P$1000=Z$9,1)))))))</f>
        <v/>
      </c>
      <c r="AA288" s="121" t="str">
        <f t="array" ref="AA288">IF($D288="","",COUNT(IF(Inventory!$B$10:$B$1000=$B288,IF(Inventory!$C$10:$C$1000=$C288,IF(Inventory!$D$10:$D$1000=$D288,IF(Inventory!$J$10:$J$1000=freez,IF(Inventory!$P$10:$P$1000=AA$9,1)))))))</f>
        <v/>
      </c>
      <c r="AB288" s="121" t="str">
        <f t="array" ref="AB288">IF($D288="","",COUNT(IF(Inventory!$B$10:$B$1000=$B288,IF(Inventory!$C$10:$C$1000=$C288,IF(Inventory!$D$10:$D$1000=$D288,IF(Inventory!$J$10:$J$1000=freez,IF(Inventory!$P$10:$P$1000=AB$9,1)))))))</f>
        <v/>
      </c>
      <c r="AC288" s="121" t="str">
        <f t="array" ref="AC288">IF($D288="","",COUNT(IF(Inventory!$B$10:$B$1000=$B288,IF(Inventory!$C$10:$C$1000=$C288,IF(Inventory!$D$10:$D$1000=$D288,IF(Inventory!$J$10:$J$1000=freez,IF(Inventory!$P$10:$P$1000=AC$9,1)))))))</f>
        <v/>
      </c>
      <c r="AD288" s="121" t="str">
        <f t="array" ref="AD288">IF($D288="","",COUNT(IF(Inventory!$B$10:$B$1000=$B288,IF(Inventory!$C$10:$C$1000=$C288,IF(Inventory!$D$10:$D$1000=$D288,IF(Inventory!$J$10:$J$1000=freez,IF(Inventory!$P$10:$P$1000=AD$9,1)))))))</f>
        <v/>
      </c>
      <c r="AE288" s="122" t="str">
        <f t="shared" si="43"/>
        <v/>
      </c>
      <c r="AF288" s="121" t="str">
        <f t="array" ref="AF288">IF($D288="","",SUM(IF(Inventory!$B$10:$B$1000=$B288,IF(Inventory!$C$10:$C$1000=$C288,IF(Inventory!$D$10:$D$1000=$D288,IF(Inventory!$J$10:$J$1000=frig,Inventory!$AC$10:$AC$1000)))))+SUM(IF(Inventory!$B$10:$B$1000=$B288,IF(Inventory!$C$10:$C$1000=$C288,IF(Inventory!$D$10:$D$1000=$D288,IF(Inventory!$J$10:$J$1000=wicr,Inventory!$AC$10:$AC$1000))))))</f>
        <v/>
      </c>
      <c r="AG288" s="121" t="str">
        <f t="array" ref="AG288">IF($D288="","",SUM(IF(Inventory!$B$10:$B$1000=$B288,IF(Inventory!$C$10:$C$1000=$C288,IF(Inventory!$D$10:$D$1000=$D288,IF(Inventory!$J$10:$J$1000=frig,IF(Inventory!$P$10:$P$1000=AG$9,Inventory!$AC$10:$AC$1000))))))+SUM(IF(Inventory!$B$10:$B$1000=$B288,IF(Inventory!$C$10:$C$1000=$C288,IF(Inventory!$D$10:$D$1000=$D288,IF(Inventory!$J$10:$J$1000=wicr,IF(Inventory!$P$10:$P$1000=AG$9,Inventory!$AC$10:$AC$1000)))))))</f>
        <v/>
      </c>
      <c r="AH288" s="121" t="str">
        <f t="array" ref="AH288">IF($D288="","",SUM(IF(Inventory!$B$10:$B$1000=$B288,IF(Inventory!$C$10:$C$1000=$C288,IF(Inventory!$D$10:$D$1000=$D288,IF(Inventory!$J$10:$J$1000=frig,IF(Inventory!$P$10:$P$1000=AH$9,Inventory!$AC$10:$AC$1000))))))+SUM(IF(Inventory!$B$10:$B$1000=$B288,IF(Inventory!$C$10:$C$1000=$C288,IF(Inventory!$D$10:$D$1000=$D288,IF(Inventory!$J$10:$J$1000=wicr,IF(Inventory!$P$10:$P$1000=AH$9,Inventory!$AC$10:$AC$1000)))))))</f>
        <v/>
      </c>
      <c r="AI288" s="121" t="str">
        <f t="array" ref="AI288">IF($D288="","",SUM(IF(Inventory!$B$10:$B$1000=$B288,IF(Inventory!$C$10:$C$1000=$C288,IF(Inventory!$D$10:$D$1000=$D288,IF(Inventory!$J$10:$J$1000=frig,IF(Inventory!$P$10:$P$1000=AI$9,Inventory!$AC$10:$AC$1000))))))+SUM(IF(Inventory!$B$10:$B$1000=$B288,IF(Inventory!$C$10:$C$1000=$C288,IF(Inventory!$D$10:$D$1000=$D288,IF(Inventory!$J$10:$J$1000=wicr,IF(Inventory!$P$10:$P$1000=AI$9,Inventory!$AC$10:$AC$1000)))))))</f>
        <v/>
      </c>
      <c r="AJ288" s="121" t="str">
        <f t="array" ref="AJ288">IF($D288="","",SUM(IF(Inventory!$B$10:$B$1000=$B288,IF(Inventory!$C$10:$C$1000=$C288,IF(Inventory!$D$10:$D$1000=$D288,IF(Inventory!$J$10:$J$1000=frig,IF(Inventory!$P$10:$P$1000=AJ$9,Inventory!$AC$10:$AC$1000))))))+SUM(IF(Inventory!$B$10:$B$1000=$B288,IF(Inventory!$C$10:$C$1000=$C288,IF(Inventory!$D$10:$D$1000=$D288,IF(Inventory!$J$10:$J$1000=wicr,IF(Inventory!$P$10:$P$1000=AJ$9,Inventory!$AC$10:$AC$1000)))))))</f>
        <v/>
      </c>
      <c r="AK288" s="121" t="str">
        <f t="array" ref="AK288">IF($D288="","",SUM(IF(Inventory!$B$10:$B$1000=$B288,IF(Inventory!$C$10:$C$1000=$C288,IF(Inventory!$D$10:$D$1000=$D288,IF(Inventory!$J$10:$J$1000=frig,IF(Inventory!$P$10:$P$1000=AK$9,Inventory!$AC$10:$AC$1000))))))+SUM(IF(Inventory!$B$10:$B$1000=$B288,IF(Inventory!$C$10:$C$1000=$C288,IF(Inventory!$D$10:$D$1000=$D288,IF(Inventory!$J$10:$J$1000=wicr,IF(Inventory!$P$10:$P$1000=AK$9,Inventory!$AC$10:$AC$1000)))))))</f>
        <v/>
      </c>
      <c r="AL288" s="123" t="str">
        <f t="shared" si="44"/>
        <v/>
      </c>
      <c r="AM288" s="121" t="str">
        <f t="array" ref="AM288">IF($D288="","",SUM(IF(Inventory!$B$10:$B$1000=$B288,IF(Inventory!$C$10:$C$1000=$C288,IF(Inventory!$D$10:$D$1000=$D288,IF(Inventory!$J$10:$J$1000=freez,Inventory!$AD$10:$AD$1000)))))+SUM(IF(Inventory!$B$10:$B$1000=$B288,IF(Inventory!$C$10:$C$1000=$C288,IF(Inventory!$D$10:$D$1000=$D288,IF(Inventory!$J$10:$J$1000=wifr,Inventory!$AD$10:$AD$1000))))))</f>
        <v/>
      </c>
      <c r="AN288" s="121" t="str">
        <f t="array" ref="AN288">IF($D288="","",SUM(IF(Inventory!$B$10:$B$1000=$B288,IF(Inventory!$C$10:$C$1000=$C288,IF(Inventory!$D$10:$D$1000=$D288,IF(Inventory!$J$10:$J$1000=freez,IF(Inventory!$P$10:$P$1000=AN$9,Inventory!$AD$10:$AD$1000))))))+SUM(IF(Inventory!$B$10:$B$1000=$B288,IF(Inventory!$C$10:$C$1000=$C288,IF(Inventory!$D$10:$D$1000=$D288,IF(Inventory!$J$10:$J$1000=wifr,IF(Inventory!$P$10:$P$1000=AN$9,Inventory!$AD$10:$AD$1000)))))))</f>
        <v/>
      </c>
      <c r="AO288" s="121" t="str">
        <f t="array" ref="AO288">IF($D288="","",SUM(IF(Inventory!$B$10:$B$1000=$B288,IF(Inventory!$C$10:$C$1000=$C288,IF(Inventory!$D$10:$D$1000=$D288,IF(Inventory!$J$10:$J$1000=freez,IF(Inventory!$P$10:$P$1000=AO$9,Inventory!$AD$10:$AD$1000))))))+SUM(IF(Inventory!$B$10:$B$1000=$B288,IF(Inventory!$C$10:$C$1000=$C288,IF(Inventory!$D$10:$D$1000=$D288,IF(Inventory!$J$10:$J$1000=wifr,IF(Inventory!$P$10:$P$1000=AO$9,Inventory!$AD$10:$AD$1000)))))))</f>
        <v/>
      </c>
      <c r="AP288" s="121" t="str">
        <f t="array" ref="AP288">IF($D288="","",SUM(IF(Inventory!$B$10:$B$1000=$B288,IF(Inventory!$C$10:$C$1000=$C288,IF(Inventory!$D$10:$D$1000=$D288,IF(Inventory!$J$10:$J$1000=freez,IF(Inventory!$P$10:$P$1000=AP$9,Inventory!$AD$10:$AD$1000))))))+SUM(IF(Inventory!$B$10:$B$1000=$B288,IF(Inventory!$C$10:$C$1000=$C288,IF(Inventory!$D$10:$D$1000=$D288,IF(Inventory!$J$10:$J$1000=wifr,IF(Inventory!$P$10:$P$1000=AP$9,Inventory!$AD$10:$AD$1000)))))))</f>
        <v/>
      </c>
      <c r="AQ288" s="121" t="str">
        <f t="array" ref="AQ288">IF($D288="","",SUM(IF(Inventory!$B$10:$B$1000=$B288,IF(Inventory!$C$10:$C$1000=$C288,IF(Inventory!$D$10:$D$1000=$D288,IF(Inventory!$J$10:$J$1000=freez,IF(Inventory!$P$10:$P$1000=AQ$9,Inventory!$AD$10:$AD$1000))))))+SUM(IF(Inventory!$B$10:$B$1000=$B288,IF(Inventory!$C$10:$C$1000=$C288,IF(Inventory!$D$10:$D$1000=$D288,IF(Inventory!$J$10:$J$1000=wifr,IF(Inventory!$P$10:$P$1000=AQ$9,Inventory!$AD$10:$AD$1000)))))))</f>
        <v/>
      </c>
      <c r="AR288" s="121" t="str">
        <f t="array" ref="AR288">IF($D288="","",SUM(IF(Inventory!$B$10:$B$1000=$B288,IF(Inventory!$C$10:$C$1000=$C288,IF(Inventory!$D$10:$D$1000=$D288,IF(Inventory!$J$10:$J$1000=freez,IF(Inventory!$P$10:$P$1000=AR$9,Inventory!$AD$10:$AD$1000))))))+SUM(IF(Inventory!$B$10:$B$1000=$B288,IF(Inventory!$C$10:$C$1000=$C288,IF(Inventory!$D$10:$D$1000=$D288,IF(Inventory!$J$10:$J$1000=wifr,IF(Inventory!$P$10:$P$1000=AR$9,Inventory!$AD$10:$AD$1000)))))))</f>
        <v/>
      </c>
      <c r="AS288" s="124" t="str">
        <f t="shared" si="45"/>
        <v/>
      </c>
      <c r="AU288" s="352"/>
      <c r="AV288" s="352"/>
      <c r="AX288" s="125">
        <f>IF($C288="",0,Prog!$H286*AX$6*($AU288+$AV288)/12000)</f>
        <v>0</v>
      </c>
      <c r="AY288" s="125">
        <f>IF($C288="",0,Prog!$H286*AY$6*($AU288+$AV288)/12000)</f>
        <v>0</v>
      </c>
      <c r="AZ288" s="121"/>
    </row>
    <row r="289" spans="1:52" ht="16.5" x14ac:dyDescent="0.3">
      <c r="A289" s="279" t="str">
        <f>IF(Prog!B287="","",Prog!B287)</f>
        <v/>
      </c>
      <c r="B289" s="279" t="str">
        <f>IF(Prog!C287="","",Prog!C287)</f>
        <v/>
      </c>
      <c r="C289" s="279" t="str">
        <f>IF(Prog!D287="","",Prog!D287)</f>
        <v/>
      </c>
      <c r="D289" s="120"/>
      <c r="E289" s="121" t="str">
        <f t="array" ref="E289">IF($D289="","",COUNT(IF(Inventory!$B$10:$B$1000=$B289,IF(Inventory!$C$10:$C$1000=$C289,IF(Inventory!$D$10:$D$1000=$D289,IF(Inventory!$P$10:$P$1000=E$9,1))))))</f>
        <v/>
      </c>
      <c r="F289" s="121" t="str">
        <f t="array" ref="F289">IF($D289="","",COUNT(IF(Inventory!$B$10:$B$1000=$B289,IF(Inventory!$C$10:$C$1000=$C289,IF(Inventory!$D$10:$D$1000=$D289,IF(Inventory!$P$10:$P$1000=F$9,1))))))</f>
        <v/>
      </c>
      <c r="G289" s="121" t="str">
        <f t="array" ref="G289">IF($D289="","",COUNT(IF(Inventory!$B$10:$B$1000=$B289,IF(Inventory!$C$10:$C$1000=$C289,IF(Inventory!$D$10:$D$1000=$D289,IF(Inventory!$P$10:$P$1000=G$9,1))))))</f>
        <v/>
      </c>
      <c r="H289" s="121" t="str">
        <f t="array" ref="H289">IF($D289="","",COUNT(IF(Inventory!$B$10:$B$1000=$B289,IF(Inventory!$C$10:$C$1000=$C289,IF(Inventory!$D$10:$D$1000=$D289,IF(Inventory!$P$10:$P$1000=H$9,1))))))</f>
        <v/>
      </c>
      <c r="I289" s="121" t="str">
        <f t="array" ref="I289">IF($D289="","",COUNT(IF(Inventory!$B$10:$B$1000=$B289,IF(Inventory!$C$10:$C$1000=$C289,IF(Inventory!$D$10:$D$1000=$D289,IF(Inventory!$P$10:$P$1000=I$9,1))))))</f>
        <v/>
      </c>
      <c r="J289" s="121">
        <f t="shared" si="40"/>
        <v>0</v>
      </c>
      <c r="K289" s="121" t="str">
        <f t="array" ref="K289">IF($D289="","",COUNT(IF(Inventory!$B$10:$B$1000=$B289,IF(Inventory!$C$10:$C$1000=$C289,IF(Inventory!$D$10:$D$1000=$D289,IF(Inventory!$J$10:$J$1000=wicr,1)))))+COUNT(IF(Inventory!$B$10:$B$1000=$B289,IF(Inventory!$C$10:$C$1000=$C289,IF(Inventory!$D$10:$D$1000=$D289,IF(Inventory!$J$10:$J$1000=wifr,1))))))</f>
        <v/>
      </c>
      <c r="L289" s="121" t="str">
        <f t="array" ref="L289">IF($D289="","",COUNT(IF(Inventory!$B$10:$B$1000=$B289,IF(Inventory!$C$10:$C$1000=$C289,IF(Inventory!$D$10:$D$1000=$D289,IF(Inventory!$J$10:$J$1000=wicr,IF(Inventory!$P$10:$P$1000=L$9,1))))))+COUNT(IF(Inventory!$B$10:$B$1000=$B289,IF(Inventory!$C$10:$C$1000=$C289,IF(Inventory!$D$10:$D$1000=$D289,IF(Inventory!$J$10:$J$1000=wifr,IF(Inventory!$P$10:$P$1000=L$9,1)))))))</f>
        <v/>
      </c>
      <c r="M289" s="121" t="str">
        <f t="array" ref="M289">IF($D289="","",COUNT(IF(Inventory!$B$10:$B$1000=$B289,IF(Inventory!$C$10:$C$1000=$C289,IF(Inventory!$D$10:$D$1000=$D289,IF(Inventory!$J$10:$J$1000=wicr,IF(Inventory!$P$10:$P$1000=M$9,1))))))+COUNT(IF(Inventory!$B$10:$B$1000=$B289,IF(Inventory!$C$10:$C$1000=$C289,IF(Inventory!$D$10:$D$1000=$D289,IF(Inventory!$J$10:$J$1000=wifr,IF(Inventory!$P$10:$P$1000=M$9,1)))))))</f>
        <v/>
      </c>
      <c r="N289" s="121" t="str">
        <f t="array" ref="N289">IF($D289="","",COUNT(IF(Inventory!$B$10:$B$1000=$B289,IF(Inventory!$C$10:$C$1000=$C289,IF(Inventory!$D$10:$D$1000=$D289,IF(Inventory!$J$10:$J$1000=wicr,IF(Inventory!$P$10:$P$1000=N$9,1))))))+COUNT(IF(Inventory!$B$10:$B$1000=$B289,IF(Inventory!$C$10:$C$1000=$C289,IF(Inventory!$D$10:$D$1000=$D289,IF(Inventory!$J$10:$J$1000=wifr,IF(Inventory!$P$10:$P$1000=N$9,1)))))))</f>
        <v/>
      </c>
      <c r="O289" s="121" t="str">
        <f t="array" ref="O289">IF($D289="","",COUNT(IF(Inventory!$B$10:$B$1000=$B289,IF(Inventory!$C$10:$C$1000=$C289,IF(Inventory!$D$10:$D$1000=$D289,IF(Inventory!$J$10:$J$1000=wicr,IF(Inventory!$P$10:$P$1000=O$9,1))))))+COUNT(IF(Inventory!$B$10:$B$1000=$B289,IF(Inventory!$C$10:$C$1000=$C289,IF(Inventory!$D$10:$D$1000=$D289,IF(Inventory!$J$10:$J$1000=wifr,IF(Inventory!$P$10:$P$1000=O$9,1)))))))</f>
        <v/>
      </c>
      <c r="P289" s="121" t="str">
        <f t="array" ref="P289">IF($D289="","",COUNT(IF(Inventory!$B$10:$B$1000=$B289,IF(Inventory!$C$10:$C$1000=$C289,IF(Inventory!$D$10:$D$1000=$D289,IF(Inventory!$J$10:$J$1000=wicr,IF(Inventory!$P$10:$P$1000=P$9,1))))))+COUNT(IF(Inventory!$B$10:$B$1000=$B289,IF(Inventory!$C$10:$C$1000=$C289,IF(Inventory!$D$10:$D$1000=$D289,IF(Inventory!$J$10:$J$1000=wifr,IF(Inventory!$P$10:$P$1000=P$9,1)))))))</f>
        <v/>
      </c>
      <c r="Q289" s="122" t="str">
        <f t="shared" si="41"/>
        <v/>
      </c>
      <c r="R289" s="121" t="str">
        <f t="array" ref="R289">IF($D289="","",COUNT(IF(Inventory!$B$10:$B$1000=$B289,IF(Inventory!$C$10:$C$1000=$C289,IF(Inventory!$D$10:$D$1000=$D289,IF(Inventory!$J$10:$J$1000=frig,1))))))</f>
        <v/>
      </c>
      <c r="S289" s="121" t="str">
        <f t="array" ref="S289">IF($D289="","",COUNT(IF(Inventory!$B$10:$B$1000=$B289,IF(Inventory!$C$10:$C$1000=$C289,IF(Inventory!$D$10:$D$1000=$D289,IF(Inventory!$J$10:$J$1000=frig,IF(Inventory!$P$10:$P$1000=S$9,1)))))))</f>
        <v/>
      </c>
      <c r="T289" s="121" t="str">
        <f t="array" ref="T289">IF($D289="","",COUNT(IF(Inventory!$B$10:$B$1000=$B289,IF(Inventory!$C$10:$C$1000=$C289,IF(Inventory!$D$10:$D$1000=$D289,IF(Inventory!$J$10:$J$1000=frig,IF(Inventory!$P$10:$P$1000=T$9,1)))))))</f>
        <v/>
      </c>
      <c r="U289" s="121" t="str">
        <f t="array" ref="U289">IF($D289="","",COUNT(IF(Inventory!$B$10:$B$1000=$B289,IF(Inventory!$C$10:$C$1000=$C289,IF(Inventory!$D$10:$D$1000=$D289,IF(Inventory!$J$10:$J$1000=frig,IF(Inventory!$P$10:$P$1000=U$9,1)))))))</f>
        <v/>
      </c>
      <c r="V289" s="121" t="str">
        <f t="array" ref="V289">IF($D289="","",COUNT(IF(Inventory!$B$10:$B$1000=$B289,IF(Inventory!$C$10:$C$1000=$C289,IF(Inventory!$D$10:$D$1000=$D289,IF(Inventory!$J$10:$J$1000=frig,IF(Inventory!$P$10:$P$1000=V$9,1)))))))</f>
        <v/>
      </c>
      <c r="W289" s="121" t="str">
        <f t="array" ref="W289">IF($D289="","",COUNT(IF(Inventory!$B$10:$B$1000=$B289,IF(Inventory!$C$10:$C$1000=$C289,IF(Inventory!$D$10:$D$1000=$D289,IF(Inventory!$J$10:$J$1000=frig,IF(Inventory!$P$10:$P$1000=W$9,1)))))))</f>
        <v/>
      </c>
      <c r="X289" s="122" t="str">
        <f t="shared" si="42"/>
        <v/>
      </c>
      <c r="Y289" s="121" t="str">
        <f t="array" ref="Y289">IF($D289="","",COUNT(IF(Inventory!$B$10:$B$1000=$B289,IF(Inventory!$C$10:$C$1000=$C289,IF(Inventory!$D$10:$D$1000=$D289,IF(Inventory!$J$10:$J$1000=freez,1))))))</f>
        <v/>
      </c>
      <c r="Z289" s="121" t="str">
        <f t="array" ref="Z289">IF($D289="","",COUNT(IF(Inventory!$B$10:$B$1000=$B289,IF(Inventory!$C$10:$C$1000=$C289,IF(Inventory!$D$10:$D$1000=$D289,IF(Inventory!$J$10:$J$1000=freez,IF(Inventory!$P$10:$P$1000=Z$9,1)))))))</f>
        <v/>
      </c>
      <c r="AA289" s="121" t="str">
        <f t="array" ref="AA289">IF($D289="","",COUNT(IF(Inventory!$B$10:$B$1000=$B289,IF(Inventory!$C$10:$C$1000=$C289,IF(Inventory!$D$10:$D$1000=$D289,IF(Inventory!$J$10:$J$1000=freez,IF(Inventory!$P$10:$P$1000=AA$9,1)))))))</f>
        <v/>
      </c>
      <c r="AB289" s="121" t="str">
        <f t="array" ref="AB289">IF($D289="","",COUNT(IF(Inventory!$B$10:$B$1000=$B289,IF(Inventory!$C$10:$C$1000=$C289,IF(Inventory!$D$10:$D$1000=$D289,IF(Inventory!$J$10:$J$1000=freez,IF(Inventory!$P$10:$P$1000=AB$9,1)))))))</f>
        <v/>
      </c>
      <c r="AC289" s="121" t="str">
        <f t="array" ref="AC289">IF($D289="","",COUNT(IF(Inventory!$B$10:$B$1000=$B289,IF(Inventory!$C$10:$C$1000=$C289,IF(Inventory!$D$10:$D$1000=$D289,IF(Inventory!$J$10:$J$1000=freez,IF(Inventory!$P$10:$P$1000=AC$9,1)))))))</f>
        <v/>
      </c>
      <c r="AD289" s="121" t="str">
        <f t="array" ref="AD289">IF($D289="","",COUNT(IF(Inventory!$B$10:$B$1000=$B289,IF(Inventory!$C$10:$C$1000=$C289,IF(Inventory!$D$10:$D$1000=$D289,IF(Inventory!$J$10:$J$1000=freez,IF(Inventory!$P$10:$P$1000=AD$9,1)))))))</f>
        <v/>
      </c>
      <c r="AE289" s="122" t="str">
        <f t="shared" si="43"/>
        <v/>
      </c>
      <c r="AF289" s="121" t="str">
        <f t="array" ref="AF289">IF($D289="","",SUM(IF(Inventory!$B$10:$B$1000=$B289,IF(Inventory!$C$10:$C$1000=$C289,IF(Inventory!$D$10:$D$1000=$D289,IF(Inventory!$J$10:$J$1000=frig,Inventory!$AC$10:$AC$1000)))))+SUM(IF(Inventory!$B$10:$B$1000=$B289,IF(Inventory!$C$10:$C$1000=$C289,IF(Inventory!$D$10:$D$1000=$D289,IF(Inventory!$J$10:$J$1000=wicr,Inventory!$AC$10:$AC$1000))))))</f>
        <v/>
      </c>
      <c r="AG289" s="121" t="str">
        <f t="array" ref="AG289">IF($D289="","",SUM(IF(Inventory!$B$10:$B$1000=$B289,IF(Inventory!$C$10:$C$1000=$C289,IF(Inventory!$D$10:$D$1000=$D289,IF(Inventory!$J$10:$J$1000=frig,IF(Inventory!$P$10:$P$1000=AG$9,Inventory!$AC$10:$AC$1000))))))+SUM(IF(Inventory!$B$10:$B$1000=$B289,IF(Inventory!$C$10:$C$1000=$C289,IF(Inventory!$D$10:$D$1000=$D289,IF(Inventory!$J$10:$J$1000=wicr,IF(Inventory!$P$10:$P$1000=AG$9,Inventory!$AC$10:$AC$1000)))))))</f>
        <v/>
      </c>
      <c r="AH289" s="121" t="str">
        <f t="array" ref="AH289">IF($D289="","",SUM(IF(Inventory!$B$10:$B$1000=$B289,IF(Inventory!$C$10:$C$1000=$C289,IF(Inventory!$D$10:$D$1000=$D289,IF(Inventory!$J$10:$J$1000=frig,IF(Inventory!$P$10:$P$1000=AH$9,Inventory!$AC$10:$AC$1000))))))+SUM(IF(Inventory!$B$10:$B$1000=$B289,IF(Inventory!$C$10:$C$1000=$C289,IF(Inventory!$D$10:$D$1000=$D289,IF(Inventory!$J$10:$J$1000=wicr,IF(Inventory!$P$10:$P$1000=AH$9,Inventory!$AC$10:$AC$1000)))))))</f>
        <v/>
      </c>
      <c r="AI289" s="121" t="str">
        <f t="array" ref="AI289">IF($D289="","",SUM(IF(Inventory!$B$10:$B$1000=$B289,IF(Inventory!$C$10:$C$1000=$C289,IF(Inventory!$D$10:$D$1000=$D289,IF(Inventory!$J$10:$J$1000=frig,IF(Inventory!$P$10:$P$1000=AI$9,Inventory!$AC$10:$AC$1000))))))+SUM(IF(Inventory!$B$10:$B$1000=$B289,IF(Inventory!$C$10:$C$1000=$C289,IF(Inventory!$D$10:$D$1000=$D289,IF(Inventory!$J$10:$J$1000=wicr,IF(Inventory!$P$10:$P$1000=AI$9,Inventory!$AC$10:$AC$1000)))))))</f>
        <v/>
      </c>
      <c r="AJ289" s="121" t="str">
        <f t="array" ref="AJ289">IF($D289="","",SUM(IF(Inventory!$B$10:$B$1000=$B289,IF(Inventory!$C$10:$C$1000=$C289,IF(Inventory!$D$10:$D$1000=$D289,IF(Inventory!$J$10:$J$1000=frig,IF(Inventory!$P$10:$P$1000=AJ$9,Inventory!$AC$10:$AC$1000))))))+SUM(IF(Inventory!$B$10:$B$1000=$B289,IF(Inventory!$C$10:$C$1000=$C289,IF(Inventory!$D$10:$D$1000=$D289,IF(Inventory!$J$10:$J$1000=wicr,IF(Inventory!$P$10:$P$1000=AJ$9,Inventory!$AC$10:$AC$1000)))))))</f>
        <v/>
      </c>
      <c r="AK289" s="121" t="str">
        <f t="array" ref="AK289">IF($D289="","",SUM(IF(Inventory!$B$10:$B$1000=$B289,IF(Inventory!$C$10:$C$1000=$C289,IF(Inventory!$D$10:$D$1000=$D289,IF(Inventory!$J$10:$J$1000=frig,IF(Inventory!$P$10:$P$1000=AK$9,Inventory!$AC$10:$AC$1000))))))+SUM(IF(Inventory!$B$10:$B$1000=$B289,IF(Inventory!$C$10:$C$1000=$C289,IF(Inventory!$D$10:$D$1000=$D289,IF(Inventory!$J$10:$J$1000=wicr,IF(Inventory!$P$10:$P$1000=AK$9,Inventory!$AC$10:$AC$1000)))))))</f>
        <v/>
      </c>
      <c r="AL289" s="123" t="str">
        <f t="shared" si="44"/>
        <v/>
      </c>
      <c r="AM289" s="121" t="str">
        <f t="array" ref="AM289">IF($D289="","",SUM(IF(Inventory!$B$10:$B$1000=$B289,IF(Inventory!$C$10:$C$1000=$C289,IF(Inventory!$D$10:$D$1000=$D289,IF(Inventory!$J$10:$J$1000=freez,Inventory!$AD$10:$AD$1000)))))+SUM(IF(Inventory!$B$10:$B$1000=$B289,IF(Inventory!$C$10:$C$1000=$C289,IF(Inventory!$D$10:$D$1000=$D289,IF(Inventory!$J$10:$J$1000=wifr,Inventory!$AD$10:$AD$1000))))))</f>
        <v/>
      </c>
      <c r="AN289" s="121" t="str">
        <f t="array" ref="AN289">IF($D289="","",SUM(IF(Inventory!$B$10:$B$1000=$B289,IF(Inventory!$C$10:$C$1000=$C289,IF(Inventory!$D$10:$D$1000=$D289,IF(Inventory!$J$10:$J$1000=freez,IF(Inventory!$P$10:$P$1000=AN$9,Inventory!$AD$10:$AD$1000))))))+SUM(IF(Inventory!$B$10:$B$1000=$B289,IF(Inventory!$C$10:$C$1000=$C289,IF(Inventory!$D$10:$D$1000=$D289,IF(Inventory!$J$10:$J$1000=wifr,IF(Inventory!$P$10:$P$1000=AN$9,Inventory!$AD$10:$AD$1000)))))))</f>
        <v/>
      </c>
      <c r="AO289" s="121" t="str">
        <f t="array" ref="AO289">IF($D289="","",SUM(IF(Inventory!$B$10:$B$1000=$B289,IF(Inventory!$C$10:$C$1000=$C289,IF(Inventory!$D$10:$D$1000=$D289,IF(Inventory!$J$10:$J$1000=freez,IF(Inventory!$P$10:$P$1000=AO$9,Inventory!$AD$10:$AD$1000))))))+SUM(IF(Inventory!$B$10:$B$1000=$B289,IF(Inventory!$C$10:$C$1000=$C289,IF(Inventory!$D$10:$D$1000=$D289,IF(Inventory!$J$10:$J$1000=wifr,IF(Inventory!$P$10:$P$1000=AO$9,Inventory!$AD$10:$AD$1000)))))))</f>
        <v/>
      </c>
      <c r="AP289" s="121" t="str">
        <f t="array" ref="AP289">IF($D289="","",SUM(IF(Inventory!$B$10:$B$1000=$B289,IF(Inventory!$C$10:$C$1000=$C289,IF(Inventory!$D$10:$D$1000=$D289,IF(Inventory!$J$10:$J$1000=freez,IF(Inventory!$P$10:$P$1000=AP$9,Inventory!$AD$10:$AD$1000))))))+SUM(IF(Inventory!$B$10:$B$1000=$B289,IF(Inventory!$C$10:$C$1000=$C289,IF(Inventory!$D$10:$D$1000=$D289,IF(Inventory!$J$10:$J$1000=wifr,IF(Inventory!$P$10:$P$1000=AP$9,Inventory!$AD$10:$AD$1000)))))))</f>
        <v/>
      </c>
      <c r="AQ289" s="121" t="str">
        <f t="array" ref="AQ289">IF($D289="","",SUM(IF(Inventory!$B$10:$B$1000=$B289,IF(Inventory!$C$10:$C$1000=$C289,IF(Inventory!$D$10:$D$1000=$D289,IF(Inventory!$J$10:$J$1000=freez,IF(Inventory!$P$10:$P$1000=AQ$9,Inventory!$AD$10:$AD$1000))))))+SUM(IF(Inventory!$B$10:$B$1000=$B289,IF(Inventory!$C$10:$C$1000=$C289,IF(Inventory!$D$10:$D$1000=$D289,IF(Inventory!$J$10:$J$1000=wifr,IF(Inventory!$P$10:$P$1000=AQ$9,Inventory!$AD$10:$AD$1000)))))))</f>
        <v/>
      </c>
      <c r="AR289" s="121" t="str">
        <f t="array" ref="AR289">IF($D289="","",SUM(IF(Inventory!$B$10:$B$1000=$B289,IF(Inventory!$C$10:$C$1000=$C289,IF(Inventory!$D$10:$D$1000=$D289,IF(Inventory!$J$10:$J$1000=freez,IF(Inventory!$P$10:$P$1000=AR$9,Inventory!$AD$10:$AD$1000))))))+SUM(IF(Inventory!$B$10:$B$1000=$B289,IF(Inventory!$C$10:$C$1000=$C289,IF(Inventory!$D$10:$D$1000=$D289,IF(Inventory!$J$10:$J$1000=wifr,IF(Inventory!$P$10:$P$1000=AR$9,Inventory!$AD$10:$AD$1000)))))))</f>
        <v/>
      </c>
      <c r="AS289" s="124" t="str">
        <f t="shared" si="45"/>
        <v/>
      </c>
      <c r="AU289" s="352"/>
      <c r="AV289" s="352"/>
      <c r="AX289" s="125">
        <f>IF($C289="",0,Prog!$H287*AX$6*($AU289+$AV289)/12000)</f>
        <v>0</v>
      </c>
      <c r="AY289" s="125">
        <f>IF($C289="",0,Prog!$H287*AY$6*($AU289+$AV289)/12000)</f>
        <v>0</v>
      </c>
      <c r="AZ289" s="121"/>
    </row>
    <row r="290" spans="1:52" ht="16.5" x14ac:dyDescent="0.3">
      <c r="A290" s="279" t="str">
        <f>IF(Prog!B288="","",Prog!B288)</f>
        <v/>
      </c>
      <c r="B290" s="279" t="str">
        <f>IF(Prog!C288="","",Prog!C288)</f>
        <v/>
      </c>
      <c r="C290" s="279" t="str">
        <f>IF(Prog!D288="","",Prog!D288)</f>
        <v/>
      </c>
      <c r="D290" s="120"/>
      <c r="E290" s="121" t="str">
        <f t="array" ref="E290">IF($D290="","",COUNT(IF(Inventory!$B$10:$B$1000=$B290,IF(Inventory!$C$10:$C$1000=$C290,IF(Inventory!$D$10:$D$1000=$D290,IF(Inventory!$P$10:$P$1000=E$9,1))))))</f>
        <v/>
      </c>
      <c r="F290" s="121" t="str">
        <f t="array" ref="F290">IF($D290="","",COUNT(IF(Inventory!$B$10:$B$1000=$B290,IF(Inventory!$C$10:$C$1000=$C290,IF(Inventory!$D$10:$D$1000=$D290,IF(Inventory!$P$10:$P$1000=F$9,1))))))</f>
        <v/>
      </c>
      <c r="G290" s="121" t="str">
        <f t="array" ref="G290">IF($D290="","",COUNT(IF(Inventory!$B$10:$B$1000=$B290,IF(Inventory!$C$10:$C$1000=$C290,IF(Inventory!$D$10:$D$1000=$D290,IF(Inventory!$P$10:$P$1000=G$9,1))))))</f>
        <v/>
      </c>
      <c r="H290" s="121" t="str">
        <f t="array" ref="H290">IF($D290="","",COUNT(IF(Inventory!$B$10:$B$1000=$B290,IF(Inventory!$C$10:$C$1000=$C290,IF(Inventory!$D$10:$D$1000=$D290,IF(Inventory!$P$10:$P$1000=H$9,1))))))</f>
        <v/>
      </c>
      <c r="I290" s="121" t="str">
        <f t="array" ref="I290">IF($D290="","",COUNT(IF(Inventory!$B$10:$B$1000=$B290,IF(Inventory!$C$10:$C$1000=$C290,IF(Inventory!$D$10:$D$1000=$D290,IF(Inventory!$P$10:$P$1000=I$9,1))))))</f>
        <v/>
      </c>
      <c r="J290" s="121">
        <f t="shared" si="40"/>
        <v>0</v>
      </c>
      <c r="K290" s="121" t="str">
        <f t="array" ref="K290">IF($D290="","",COUNT(IF(Inventory!$B$10:$B$1000=$B290,IF(Inventory!$C$10:$C$1000=$C290,IF(Inventory!$D$10:$D$1000=$D290,IF(Inventory!$J$10:$J$1000=wicr,1)))))+COUNT(IF(Inventory!$B$10:$B$1000=$B290,IF(Inventory!$C$10:$C$1000=$C290,IF(Inventory!$D$10:$D$1000=$D290,IF(Inventory!$J$10:$J$1000=wifr,1))))))</f>
        <v/>
      </c>
      <c r="L290" s="121" t="str">
        <f t="array" ref="L290">IF($D290="","",COUNT(IF(Inventory!$B$10:$B$1000=$B290,IF(Inventory!$C$10:$C$1000=$C290,IF(Inventory!$D$10:$D$1000=$D290,IF(Inventory!$J$10:$J$1000=wicr,IF(Inventory!$P$10:$P$1000=L$9,1))))))+COUNT(IF(Inventory!$B$10:$B$1000=$B290,IF(Inventory!$C$10:$C$1000=$C290,IF(Inventory!$D$10:$D$1000=$D290,IF(Inventory!$J$10:$J$1000=wifr,IF(Inventory!$P$10:$P$1000=L$9,1)))))))</f>
        <v/>
      </c>
      <c r="M290" s="121" t="str">
        <f t="array" ref="M290">IF($D290="","",COUNT(IF(Inventory!$B$10:$B$1000=$B290,IF(Inventory!$C$10:$C$1000=$C290,IF(Inventory!$D$10:$D$1000=$D290,IF(Inventory!$J$10:$J$1000=wicr,IF(Inventory!$P$10:$P$1000=M$9,1))))))+COUNT(IF(Inventory!$B$10:$B$1000=$B290,IF(Inventory!$C$10:$C$1000=$C290,IF(Inventory!$D$10:$D$1000=$D290,IF(Inventory!$J$10:$J$1000=wifr,IF(Inventory!$P$10:$P$1000=M$9,1)))))))</f>
        <v/>
      </c>
      <c r="N290" s="121" t="str">
        <f t="array" ref="N290">IF($D290="","",COUNT(IF(Inventory!$B$10:$B$1000=$B290,IF(Inventory!$C$10:$C$1000=$C290,IF(Inventory!$D$10:$D$1000=$D290,IF(Inventory!$J$10:$J$1000=wicr,IF(Inventory!$P$10:$P$1000=N$9,1))))))+COUNT(IF(Inventory!$B$10:$B$1000=$B290,IF(Inventory!$C$10:$C$1000=$C290,IF(Inventory!$D$10:$D$1000=$D290,IF(Inventory!$J$10:$J$1000=wifr,IF(Inventory!$P$10:$P$1000=N$9,1)))))))</f>
        <v/>
      </c>
      <c r="O290" s="121" t="str">
        <f t="array" ref="O290">IF($D290="","",COUNT(IF(Inventory!$B$10:$B$1000=$B290,IF(Inventory!$C$10:$C$1000=$C290,IF(Inventory!$D$10:$D$1000=$D290,IF(Inventory!$J$10:$J$1000=wicr,IF(Inventory!$P$10:$P$1000=O$9,1))))))+COUNT(IF(Inventory!$B$10:$B$1000=$B290,IF(Inventory!$C$10:$C$1000=$C290,IF(Inventory!$D$10:$D$1000=$D290,IF(Inventory!$J$10:$J$1000=wifr,IF(Inventory!$P$10:$P$1000=O$9,1)))))))</f>
        <v/>
      </c>
      <c r="P290" s="121" t="str">
        <f t="array" ref="P290">IF($D290="","",COUNT(IF(Inventory!$B$10:$B$1000=$B290,IF(Inventory!$C$10:$C$1000=$C290,IF(Inventory!$D$10:$D$1000=$D290,IF(Inventory!$J$10:$J$1000=wicr,IF(Inventory!$P$10:$P$1000=P$9,1))))))+COUNT(IF(Inventory!$B$10:$B$1000=$B290,IF(Inventory!$C$10:$C$1000=$C290,IF(Inventory!$D$10:$D$1000=$D290,IF(Inventory!$J$10:$J$1000=wifr,IF(Inventory!$P$10:$P$1000=P$9,1)))))))</f>
        <v/>
      </c>
      <c r="Q290" s="122" t="str">
        <f t="shared" si="41"/>
        <v/>
      </c>
      <c r="R290" s="121" t="str">
        <f t="array" ref="R290">IF($D290="","",COUNT(IF(Inventory!$B$10:$B$1000=$B290,IF(Inventory!$C$10:$C$1000=$C290,IF(Inventory!$D$10:$D$1000=$D290,IF(Inventory!$J$10:$J$1000=frig,1))))))</f>
        <v/>
      </c>
      <c r="S290" s="121" t="str">
        <f t="array" ref="S290">IF($D290="","",COUNT(IF(Inventory!$B$10:$B$1000=$B290,IF(Inventory!$C$10:$C$1000=$C290,IF(Inventory!$D$10:$D$1000=$D290,IF(Inventory!$J$10:$J$1000=frig,IF(Inventory!$P$10:$P$1000=S$9,1)))))))</f>
        <v/>
      </c>
      <c r="T290" s="121" t="str">
        <f t="array" ref="T290">IF($D290="","",COUNT(IF(Inventory!$B$10:$B$1000=$B290,IF(Inventory!$C$10:$C$1000=$C290,IF(Inventory!$D$10:$D$1000=$D290,IF(Inventory!$J$10:$J$1000=frig,IF(Inventory!$P$10:$P$1000=T$9,1)))))))</f>
        <v/>
      </c>
      <c r="U290" s="121" t="str">
        <f t="array" ref="U290">IF($D290="","",COUNT(IF(Inventory!$B$10:$B$1000=$B290,IF(Inventory!$C$10:$C$1000=$C290,IF(Inventory!$D$10:$D$1000=$D290,IF(Inventory!$J$10:$J$1000=frig,IF(Inventory!$P$10:$P$1000=U$9,1)))))))</f>
        <v/>
      </c>
      <c r="V290" s="121" t="str">
        <f t="array" ref="V290">IF($D290="","",COUNT(IF(Inventory!$B$10:$B$1000=$B290,IF(Inventory!$C$10:$C$1000=$C290,IF(Inventory!$D$10:$D$1000=$D290,IF(Inventory!$J$10:$J$1000=frig,IF(Inventory!$P$10:$P$1000=V$9,1)))))))</f>
        <v/>
      </c>
      <c r="W290" s="121" t="str">
        <f t="array" ref="W290">IF($D290="","",COUNT(IF(Inventory!$B$10:$B$1000=$B290,IF(Inventory!$C$10:$C$1000=$C290,IF(Inventory!$D$10:$D$1000=$D290,IF(Inventory!$J$10:$J$1000=frig,IF(Inventory!$P$10:$P$1000=W$9,1)))))))</f>
        <v/>
      </c>
      <c r="X290" s="122" t="str">
        <f t="shared" si="42"/>
        <v/>
      </c>
      <c r="Y290" s="121" t="str">
        <f t="array" ref="Y290">IF($D290="","",COUNT(IF(Inventory!$B$10:$B$1000=$B290,IF(Inventory!$C$10:$C$1000=$C290,IF(Inventory!$D$10:$D$1000=$D290,IF(Inventory!$J$10:$J$1000=freez,1))))))</f>
        <v/>
      </c>
      <c r="Z290" s="121" t="str">
        <f t="array" ref="Z290">IF($D290="","",COUNT(IF(Inventory!$B$10:$B$1000=$B290,IF(Inventory!$C$10:$C$1000=$C290,IF(Inventory!$D$10:$D$1000=$D290,IF(Inventory!$J$10:$J$1000=freez,IF(Inventory!$P$10:$P$1000=Z$9,1)))))))</f>
        <v/>
      </c>
      <c r="AA290" s="121" t="str">
        <f t="array" ref="AA290">IF($D290="","",COUNT(IF(Inventory!$B$10:$B$1000=$B290,IF(Inventory!$C$10:$C$1000=$C290,IF(Inventory!$D$10:$D$1000=$D290,IF(Inventory!$J$10:$J$1000=freez,IF(Inventory!$P$10:$P$1000=AA$9,1)))))))</f>
        <v/>
      </c>
      <c r="AB290" s="121" t="str">
        <f t="array" ref="AB290">IF($D290="","",COUNT(IF(Inventory!$B$10:$B$1000=$B290,IF(Inventory!$C$10:$C$1000=$C290,IF(Inventory!$D$10:$D$1000=$D290,IF(Inventory!$J$10:$J$1000=freez,IF(Inventory!$P$10:$P$1000=AB$9,1)))))))</f>
        <v/>
      </c>
      <c r="AC290" s="121" t="str">
        <f t="array" ref="AC290">IF($D290="","",COUNT(IF(Inventory!$B$10:$B$1000=$B290,IF(Inventory!$C$10:$C$1000=$C290,IF(Inventory!$D$10:$D$1000=$D290,IF(Inventory!$J$10:$J$1000=freez,IF(Inventory!$P$10:$P$1000=AC$9,1)))))))</f>
        <v/>
      </c>
      <c r="AD290" s="121" t="str">
        <f t="array" ref="AD290">IF($D290="","",COUNT(IF(Inventory!$B$10:$B$1000=$B290,IF(Inventory!$C$10:$C$1000=$C290,IF(Inventory!$D$10:$D$1000=$D290,IF(Inventory!$J$10:$J$1000=freez,IF(Inventory!$P$10:$P$1000=AD$9,1)))))))</f>
        <v/>
      </c>
      <c r="AE290" s="122" t="str">
        <f t="shared" si="43"/>
        <v/>
      </c>
      <c r="AF290" s="121" t="str">
        <f t="array" ref="AF290">IF($D290="","",SUM(IF(Inventory!$B$10:$B$1000=$B290,IF(Inventory!$C$10:$C$1000=$C290,IF(Inventory!$D$10:$D$1000=$D290,IF(Inventory!$J$10:$J$1000=frig,Inventory!$AC$10:$AC$1000)))))+SUM(IF(Inventory!$B$10:$B$1000=$B290,IF(Inventory!$C$10:$C$1000=$C290,IF(Inventory!$D$10:$D$1000=$D290,IF(Inventory!$J$10:$J$1000=wicr,Inventory!$AC$10:$AC$1000))))))</f>
        <v/>
      </c>
      <c r="AG290" s="121" t="str">
        <f t="array" ref="AG290">IF($D290="","",SUM(IF(Inventory!$B$10:$B$1000=$B290,IF(Inventory!$C$10:$C$1000=$C290,IF(Inventory!$D$10:$D$1000=$D290,IF(Inventory!$J$10:$J$1000=frig,IF(Inventory!$P$10:$P$1000=AG$9,Inventory!$AC$10:$AC$1000))))))+SUM(IF(Inventory!$B$10:$B$1000=$B290,IF(Inventory!$C$10:$C$1000=$C290,IF(Inventory!$D$10:$D$1000=$D290,IF(Inventory!$J$10:$J$1000=wicr,IF(Inventory!$P$10:$P$1000=AG$9,Inventory!$AC$10:$AC$1000)))))))</f>
        <v/>
      </c>
      <c r="AH290" s="121" t="str">
        <f t="array" ref="AH290">IF($D290="","",SUM(IF(Inventory!$B$10:$B$1000=$B290,IF(Inventory!$C$10:$C$1000=$C290,IF(Inventory!$D$10:$D$1000=$D290,IF(Inventory!$J$10:$J$1000=frig,IF(Inventory!$P$10:$P$1000=AH$9,Inventory!$AC$10:$AC$1000))))))+SUM(IF(Inventory!$B$10:$B$1000=$B290,IF(Inventory!$C$10:$C$1000=$C290,IF(Inventory!$D$10:$D$1000=$D290,IF(Inventory!$J$10:$J$1000=wicr,IF(Inventory!$P$10:$P$1000=AH$9,Inventory!$AC$10:$AC$1000)))))))</f>
        <v/>
      </c>
      <c r="AI290" s="121" t="str">
        <f t="array" ref="AI290">IF($D290="","",SUM(IF(Inventory!$B$10:$B$1000=$B290,IF(Inventory!$C$10:$C$1000=$C290,IF(Inventory!$D$10:$D$1000=$D290,IF(Inventory!$J$10:$J$1000=frig,IF(Inventory!$P$10:$P$1000=AI$9,Inventory!$AC$10:$AC$1000))))))+SUM(IF(Inventory!$B$10:$B$1000=$B290,IF(Inventory!$C$10:$C$1000=$C290,IF(Inventory!$D$10:$D$1000=$D290,IF(Inventory!$J$10:$J$1000=wicr,IF(Inventory!$P$10:$P$1000=AI$9,Inventory!$AC$10:$AC$1000)))))))</f>
        <v/>
      </c>
      <c r="AJ290" s="121" t="str">
        <f t="array" ref="AJ290">IF($D290="","",SUM(IF(Inventory!$B$10:$B$1000=$B290,IF(Inventory!$C$10:$C$1000=$C290,IF(Inventory!$D$10:$D$1000=$D290,IF(Inventory!$J$10:$J$1000=frig,IF(Inventory!$P$10:$P$1000=AJ$9,Inventory!$AC$10:$AC$1000))))))+SUM(IF(Inventory!$B$10:$B$1000=$B290,IF(Inventory!$C$10:$C$1000=$C290,IF(Inventory!$D$10:$D$1000=$D290,IF(Inventory!$J$10:$J$1000=wicr,IF(Inventory!$P$10:$P$1000=AJ$9,Inventory!$AC$10:$AC$1000)))))))</f>
        <v/>
      </c>
      <c r="AK290" s="121" t="str">
        <f t="array" ref="AK290">IF($D290="","",SUM(IF(Inventory!$B$10:$B$1000=$B290,IF(Inventory!$C$10:$C$1000=$C290,IF(Inventory!$D$10:$D$1000=$D290,IF(Inventory!$J$10:$J$1000=frig,IF(Inventory!$P$10:$P$1000=AK$9,Inventory!$AC$10:$AC$1000))))))+SUM(IF(Inventory!$B$10:$B$1000=$B290,IF(Inventory!$C$10:$C$1000=$C290,IF(Inventory!$D$10:$D$1000=$D290,IF(Inventory!$J$10:$J$1000=wicr,IF(Inventory!$P$10:$P$1000=AK$9,Inventory!$AC$10:$AC$1000)))))))</f>
        <v/>
      </c>
      <c r="AL290" s="123" t="str">
        <f t="shared" si="44"/>
        <v/>
      </c>
      <c r="AM290" s="121" t="str">
        <f t="array" ref="AM290">IF($D290="","",SUM(IF(Inventory!$B$10:$B$1000=$B290,IF(Inventory!$C$10:$C$1000=$C290,IF(Inventory!$D$10:$D$1000=$D290,IF(Inventory!$J$10:$J$1000=freez,Inventory!$AD$10:$AD$1000)))))+SUM(IF(Inventory!$B$10:$B$1000=$B290,IF(Inventory!$C$10:$C$1000=$C290,IF(Inventory!$D$10:$D$1000=$D290,IF(Inventory!$J$10:$J$1000=wifr,Inventory!$AD$10:$AD$1000))))))</f>
        <v/>
      </c>
      <c r="AN290" s="121" t="str">
        <f t="array" ref="AN290">IF($D290="","",SUM(IF(Inventory!$B$10:$B$1000=$B290,IF(Inventory!$C$10:$C$1000=$C290,IF(Inventory!$D$10:$D$1000=$D290,IF(Inventory!$J$10:$J$1000=freez,IF(Inventory!$P$10:$P$1000=AN$9,Inventory!$AD$10:$AD$1000))))))+SUM(IF(Inventory!$B$10:$B$1000=$B290,IF(Inventory!$C$10:$C$1000=$C290,IF(Inventory!$D$10:$D$1000=$D290,IF(Inventory!$J$10:$J$1000=wifr,IF(Inventory!$P$10:$P$1000=AN$9,Inventory!$AD$10:$AD$1000)))))))</f>
        <v/>
      </c>
      <c r="AO290" s="121" t="str">
        <f t="array" ref="AO290">IF($D290="","",SUM(IF(Inventory!$B$10:$B$1000=$B290,IF(Inventory!$C$10:$C$1000=$C290,IF(Inventory!$D$10:$D$1000=$D290,IF(Inventory!$J$10:$J$1000=freez,IF(Inventory!$P$10:$P$1000=AO$9,Inventory!$AD$10:$AD$1000))))))+SUM(IF(Inventory!$B$10:$B$1000=$B290,IF(Inventory!$C$10:$C$1000=$C290,IF(Inventory!$D$10:$D$1000=$D290,IF(Inventory!$J$10:$J$1000=wifr,IF(Inventory!$P$10:$P$1000=AO$9,Inventory!$AD$10:$AD$1000)))))))</f>
        <v/>
      </c>
      <c r="AP290" s="121" t="str">
        <f t="array" ref="AP290">IF($D290="","",SUM(IF(Inventory!$B$10:$B$1000=$B290,IF(Inventory!$C$10:$C$1000=$C290,IF(Inventory!$D$10:$D$1000=$D290,IF(Inventory!$J$10:$J$1000=freez,IF(Inventory!$P$10:$P$1000=AP$9,Inventory!$AD$10:$AD$1000))))))+SUM(IF(Inventory!$B$10:$B$1000=$B290,IF(Inventory!$C$10:$C$1000=$C290,IF(Inventory!$D$10:$D$1000=$D290,IF(Inventory!$J$10:$J$1000=wifr,IF(Inventory!$P$10:$P$1000=AP$9,Inventory!$AD$10:$AD$1000)))))))</f>
        <v/>
      </c>
      <c r="AQ290" s="121" t="str">
        <f t="array" ref="AQ290">IF($D290="","",SUM(IF(Inventory!$B$10:$B$1000=$B290,IF(Inventory!$C$10:$C$1000=$C290,IF(Inventory!$D$10:$D$1000=$D290,IF(Inventory!$J$10:$J$1000=freez,IF(Inventory!$P$10:$P$1000=AQ$9,Inventory!$AD$10:$AD$1000))))))+SUM(IF(Inventory!$B$10:$B$1000=$B290,IF(Inventory!$C$10:$C$1000=$C290,IF(Inventory!$D$10:$D$1000=$D290,IF(Inventory!$J$10:$J$1000=wifr,IF(Inventory!$P$10:$P$1000=AQ$9,Inventory!$AD$10:$AD$1000)))))))</f>
        <v/>
      </c>
      <c r="AR290" s="121" t="str">
        <f t="array" ref="AR290">IF($D290="","",SUM(IF(Inventory!$B$10:$B$1000=$B290,IF(Inventory!$C$10:$C$1000=$C290,IF(Inventory!$D$10:$D$1000=$D290,IF(Inventory!$J$10:$J$1000=freez,IF(Inventory!$P$10:$P$1000=AR$9,Inventory!$AD$10:$AD$1000))))))+SUM(IF(Inventory!$B$10:$B$1000=$B290,IF(Inventory!$C$10:$C$1000=$C290,IF(Inventory!$D$10:$D$1000=$D290,IF(Inventory!$J$10:$J$1000=wifr,IF(Inventory!$P$10:$P$1000=AR$9,Inventory!$AD$10:$AD$1000)))))))</f>
        <v/>
      </c>
      <c r="AS290" s="124" t="str">
        <f t="shared" si="45"/>
        <v/>
      </c>
      <c r="AU290" s="352"/>
      <c r="AV290" s="352"/>
      <c r="AX290" s="125">
        <f>IF($C290="",0,Prog!$H288*AX$6*($AU290+$AV290)/12000)</f>
        <v>0</v>
      </c>
      <c r="AY290" s="125">
        <f>IF($C290="",0,Prog!$H288*AY$6*($AU290+$AV290)/12000)</f>
        <v>0</v>
      </c>
      <c r="AZ290" s="121"/>
    </row>
    <row r="291" spans="1:52" ht="16.5" x14ac:dyDescent="0.3">
      <c r="A291" s="279" t="str">
        <f>IF(Prog!B289="","",Prog!B289)</f>
        <v/>
      </c>
      <c r="B291" s="279" t="str">
        <f>IF(Prog!C289="","",Prog!C289)</f>
        <v/>
      </c>
      <c r="C291" s="279" t="str">
        <f>IF(Prog!D289="","",Prog!D289)</f>
        <v/>
      </c>
      <c r="D291" s="120"/>
      <c r="E291" s="121" t="str">
        <f t="array" ref="E291">IF($D291="","",COUNT(IF(Inventory!$B$10:$B$1000=$B291,IF(Inventory!$C$10:$C$1000=$C291,IF(Inventory!$D$10:$D$1000=$D291,IF(Inventory!$P$10:$P$1000=E$9,1))))))</f>
        <v/>
      </c>
      <c r="F291" s="121" t="str">
        <f t="array" ref="F291">IF($D291="","",COUNT(IF(Inventory!$B$10:$B$1000=$B291,IF(Inventory!$C$10:$C$1000=$C291,IF(Inventory!$D$10:$D$1000=$D291,IF(Inventory!$P$10:$P$1000=F$9,1))))))</f>
        <v/>
      </c>
      <c r="G291" s="121" t="str">
        <f t="array" ref="G291">IF($D291="","",COUNT(IF(Inventory!$B$10:$B$1000=$B291,IF(Inventory!$C$10:$C$1000=$C291,IF(Inventory!$D$10:$D$1000=$D291,IF(Inventory!$P$10:$P$1000=G$9,1))))))</f>
        <v/>
      </c>
      <c r="H291" s="121" t="str">
        <f t="array" ref="H291">IF($D291="","",COUNT(IF(Inventory!$B$10:$B$1000=$B291,IF(Inventory!$C$10:$C$1000=$C291,IF(Inventory!$D$10:$D$1000=$D291,IF(Inventory!$P$10:$P$1000=H$9,1))))))</f>
        <v/>
      </c>
      <c r="I291" s="121" t="str">
        <f t="array" ref="I291">IF($D291="","",COUNT(IF(Inventory!$B$10:$B$1000=$B291,IF(Inventory!$C$10:$C$1000=$C291,IF(Inventory!$D$10:$D$1000=$D291,IF(Inventory!$P$10:$P$1000=I$9,1))))))</f>
        <v/>
      </c>
      <c r="J291" s="121">
        <f t="shared" si="40"/>
        <v>0</v>
      </c>
      <c r="K291" s="121" t="str">
        <f t="array" ref="K291">IF($D291="","",COUNT(IF(Inventory!$B$10:$B$1000=$B291,IF(Inventory!$C$10:$C$1000=$C291,IF(Inventory!$D$10:$D$1000=$D291,IF(Inventory!$J$10:$J$1000=wicr,1)))))+COUNT(IF(Inventory!$B$10:$B$1000=$B291,IF(Inventory!$C$10:$C$1000=$C291,IF(Inventory!$D$10:$D$1000=$D291,IF(Inventory!$J$10:$J$1000=wifr,1))))))</f>
        <v/>
      </c>
      <c r="L291" s="121" t="str">
        <f t="array" ref="L291">IF($D291="","",COUNT(IF(Inventory!$B$10:$B$1000=$B291,IF(Inventory!$C$10:$C$1000=$C291,IF(Inventory!$D$10:$D$1000=$D291,IF(Inventory!$J$10:$J$1000=wicr,IF(Inventory!$P$10:$P$1000=L$9,1))))))+COUNT(IF(Inventory!$B$10:$B$1000=$B291,IF(Inventory!$C$10:$C$1000=$C291,IF(Inventory!$D$10:$D$1000=$D291,IF(Inventory!$J$10:$J$1000=wifr,IF(Inventory!$P$10:$P$1000=L$9,1)))))))</f>
        <v/>
      </c>
      <c r="M291" s="121" t="str">
        <f t="array" ref="M291">IF($D291="","",COUNT(IF(Inventory!$B$10:$B$1000=$B291,IF(Inventory!$C$10:$C$1000=$C291,IF(Inventory!$D$10:$D$1000=$D291,IF(Inventory!$J$10:$J$1000=wicr,IF(Inventory!$P$10:$P$1000=M$9,1))))))+COUNT(IF(Inventory!$B$10:$B$1000=$B291,IF(Inventory!$C$10:$C$1000=$C291,IF(Inventory!$D$10:$D$1000=$D291,IF(Inventory!$J$10:$J$1000=wifr,IF(Inventory!$P$10:$P$1000=M$9,1)))))))</f>
        <v/>
      </c>
      <c r="N291" s="121" t="str">
        <f t="array" ref="N291">IF($D291="","",COUNT(IF(Inventory!$B$10:$B$1000=$B291,IF(Inventory!$C$10:$C$1000=$C291,IF(Inventory!$D$10:$D$1000=$D291,IF(Inventory!$J$10:$J$1000=wicr,IF(Inventory!$P$10:$P$1000=N$9,1))))))+COUNT(IF(Inventory!$B$10:$B$1000=$B291,IF(Inventory!$C$10:$C$1000=$C291,IF(Inventory!$D$10:$D$1000=$D291,IF(Inventory!$J$10:$J$1000=wifr,IF(Inventory!$P$10:$P$1000=N$9,1)))))))</f>
        <v/>
      </c>
      <c r="O291" s="121" t="str">
        <f t="array" ref="O291">IF($D291="","",COUNT(IF(Inventory!$B$10:$B$1000=$B291,IF(Inventory!$C$10:$C$1000=$C291,IF(Inventory!$D$10:$D$1000=$D291,IF(Inventory!$J$10:$J$1000=wicr,IF(Inventory!$P$10:$P$1000=O$9,1))))))+COUNT(IF(Inventory!$B$10:$B$1000=$B291,IF(Inventory!$C$10:$C$1000=$C291,IF(Inventory!$D$10:$D$1000=$D291,IF(Inventory!$J$10:$J$1000=wifr,IF(Inventory!$P$10:$P$1000=O$9,1)))))))</f>
        <v/>
      </c>
      <c r="P291" s="121" t="str">
        <f t="array" ref="P291">IF($D291="","",COUNT(IF(Inventory!$B$10:$B$1000=$B291,IF(Inventory!$C$10:$C$1000=$C291,IF(Inventory!$D$10:$D$1000=$D291,IF(Inventory!$J$10:$J$1000=wicr,IF(Inventory!$P$10:$P$1000=P$9,1))))))+COUNT(IF(Inventory!$B$10:$B$1000=$B291,IF(Inventory!$C$10:$C$1000=$C291,IF(Inventory!$D$10:$D$1000=$D291,IF(Inventory!$J$10:$J$1000=wifr,IF(Inventory!$P$10:$P$1000=P$9,1)))))))</f>
        <v/>
      </c>
      <c r="Q291" s="122" t="str">
        <f t="shared" si="41"/>
        <v/>
      </c>
      <c r="R291" s="121" t="str">
        <f t="array" ref="R291">IF($D291="","",COUNT(IF(Inventory!$B$10:$B$1000=$B291,IF(Inventory!$C$10:$C$1000=$C291,IF(Inventory!$D$10:$D$1000=$D291,IF(Inventory!$J$10:$J$1000=frig,1))))))</f>
        <v/>
      </c>
      <c r="S291" s="121" t="str">
        <f t="array" ref="S291">IF($D291="","",COUNT(IF(Inventory!$B$10:$B$1000=$B291,IF(Inventory!$C$10:$C$1000=$C291,IF(Inventory!$D$10:$D$1000=$D291,IF(Inventory!$J$10:$J$1000=frig,IF(Inventory!$P$10:$P$1000=S$9,1)))))))</f>
        <v/>
      </c>
      <c r="T291" s="121" t="str">
        <f t="array" ref="T291">IF($D291="","",COUNT(IF(Inventory!$B$10:$B$1000=$B291,IF(Inventory!$C$10:$C$1000=$C291,IF(Inventory!$D$10:$D$1000=$D291,IF(Inventory!$J$10:$J$1000=frig,IF(Inventory!$P$10:$P$1000=T$9,1)))))))</f>
        <v/>
      </c>
      <c r="U291" s="121" t="str">
        <f t="array" ref="U291">IF($D291="","",COUNT(IF(Inventory!$B$10:$B$1000=$B291,IF(Inventory!$C$10:$C$1000=$C291,IF(Inventory!$D$10:$D$1000=$D291,IF(Inventory!$J$10:$J$1000=frig,IF(Inventory!$P$10:$P$1000=U$9,1)))))))</f>
        <v/>
      </c>
      <c r="V291" s="121" t="str">
        <f t="array" ref="V291">IF($D291="","",COUNT(IF(Inventory!$B$10:$B$1000=$B291,IF(Inventory!$C$10:$C$1000=$C291,IF(Inventory!$D$10:$D$1000=$D291,IF(Inventory!$J$10:$J$1000=frig,IF(Inventory!$P$10:$P$1000=V$9,1)))))))</f>
        <v/>
      </c>
      <c r="W291" s="121" t="str">
        <f t="array" ref="W291">IF($D291="","",COUNT(IF(Inventory!$B$10:$B$1000=$B291,IF(Inventory!$C$10:$C$1000=$C291,IF(Inventory!$D$10:$D$1000=$D291,IF(Inventory!$J$10:$J$1000=frig,IF(Inventory!$P$10:$P$1000=W$9,1)))))))</f>
        <v/>
      </c>
      <c r="X291" s="122" t="str">
        <f t="shared" si="42"/>
        <v/>
      </c>
      <c r="Y291" s="121" t="str">
        <f t="array" ref="Y291">IF($D291="","",COUNT(IF(Inventory!$B$10:$B$1000=$B291,IF(Inventory!$C$10:$C$1000=$C291,IF(Inventory!$D$10:$D$1000=$D291,IF(Inventory!$J$10:$J$1000=freez,1))))))</f>
        <v/>
      </c>
      <c r="Z291" s="121" t="str">
        <f t="array" ref="Z291">IF($D291="","",COUNT(IF(Inventory!$B$10:$B$1000=$B291,IF(Inventory!$C$10:$C$1000=$C291,IF(Inventory!$D$10:$D$1000=$D291,IF(Inventory!$J$10:$J$1000=freez,IF(Inventory!$P$10:$P$1000=Z$9,1)))))))</f>
        <v/>
      </c>
      <c r="AA291" s="121" t="str">
        <f t="array" ref="AA291">IF($D291="","",COUNT(IF(Inventory!$B$10:$B$1000=$B291,IF(Inventory!$C$10:$C$1000=$C291,IF(Inventory!$D$10:$D$1000=$D291,IF(Inventory!$J$10:$J$1000=freez,IF(Inventory!$P$10:$P$1000=AA$9,1)))))))</f>
        <v/>
      </c>
      <c r="AB291" s="121" t="str">
        <f t="array" ref="AB291">IF($D291="","",COUNT(IF(Inventory!$B$10:$B$1000=$B291,IF(Inventory!$C$10:$C$1000=$C291,IF(Inventory!$D$10:$D$1000=$D291,IF(Inventory!$J$10:$J$1000=freez,IF(Inventory!$P$10:$P$1000=AB$9,1)))))))</f>
        <v/>
      </c>
      <c r="AC291" s="121" t="str">
        <f t="array" ref="AC291">IF($D291="","",COUNT(IF(Inventory!$B$10:$B$1000=$B291,IF(Inventory!$C$10:$C$1000=$C291,IF(Inventory!$D$10:$D$1000=$D291,IF(Inventory!$J$10:$J$1000=freez,IF(Inventory!$P$10:$P$1000=AC$9,1)))))))</f>
        <v/>
      </c>
      <c r="AD291" s="121" t="str">
        <f t="array" ref="AD291">IF($D291="","",COUNT(IF(Inventory!$B$10:$B$1000=$B291,IF(Inventory!$C$10:$C$1000=$C291,IF(Inventory!$D$10:$D$1000=$D291,IF(Inventory!$J$10:$J$1000=freez,IF(Inventory!$P$10:$P$1000=AD$9,1)))))))</f>
        <v/>
      </c>
      <c r="AE291" s="122" t="str">
        <f t="shared" si="43"/>
        <v/>
      </c>
      <c r="AF291" s="121" t="str">
        <f t="array" ref="AF291">IF($D291="","",SUM(IF(Inventory!$B$10:$B$1000=$B291,IF(Inventory!$C$10:$C$1000=$C291,IF(Inventory!$D$10:$D$1000=$D291,IF(Inventory!$J$10:$J$1000=frig,Inventory!$AC$10:$AC$1000)))))+SUM(IF(Inventory!$B$10:$B$1000=$B291,IF(Inventory!$C$10:$C$1000=$C291,IF(Inventory!$D$10:$D$1000=$D291,IF(Inventory!$J$10:$J$1000=wicr,Inventory!$AC$10:$AC$1000))))))</f>
        <v/>
      </c>
      <c r="AG291" s="121" t="str">
        <f t="array" ref="AG291">IF($D291="","",SUM(IF(Inventory!$B$10:$B$1000=$B291,IF(Inventory!$C$10:$C$1000=$C291,IF(Inventory!$D$10:$D$1000=$D291,IF(Inventory!$J$10:$J$1000=frig,IF(Inventory!$P$10:$P$1000=AG$9,Inventory!$AC$10:$AC$1000))))))+SUM(IF(Inventory!$B$10:$B$1000=$B291,IF(Inventory!$C$10:$C$1000=$C291,IF(Inventory!$D$10:$D$1000=$D291,IF(Inventory!$J$10:$J$1000=wicr,IF(Inventory!$P$10:$P$1000=AG$9,Inventory!$AC$10:$AC$1000)))))))</f>
        <v/>
      </c>
      <c r="AH291" s="121" t="str">
        <f t="array" ref="AH291">IF($D291="","",SUM(IF(Inventory!$B$10:$B$1000=$B291,IF(Inventory!$C$10:$C$1000=$C291,IF(Inventory!$D$10:$D$1000=$D291,IF(Inventory!$J$10:$J$1000=frig,IF(Inventory!$P$10:$P$1000=AH$9,Inventory!$AC$10:$AC$1000))))))+SUM(IF(Inventory!$B$10:$B$1000=$B291,IF(Inventory!$C$10:$C$1000=$C291,IF(Inventory!$D$10:$D$1000=$D291,IF(Inventory!$J$10:$J$1000=wicr,IF(Inventory!$P$10:$P$1000=AH$9,Inventory!$AC$10:$AC$1000)))))))</f>
        <v/>
      </c>
      <c r="AI291" s="121" t="str">
        <f t="array" ref="AI291">IF($D291="","",SUM(IF(Inventory!$B$10:$B$1000=$B291,IF(Inventory!$C$10:$C$1000=$C291,IF(Inventory!$D$10:$D$1000=$D291,IF(Inventory!$J$10:$J$1000=frig,IF(Inventory!$P$10:$P$1000=AI$9,Inventory!$AC$10:$AC$1000))))))+SUM(IF(Inventory!$B$10:$B$1000=$B291,IF(Inventory!$C$10:$C$1000=$C291,IF(Inventory!$D$10:$D$1000=$D291,IF(Inventory!$J$10:$J$1000=wicr,IF(Inventory!$P$10:$P$1000=AI$9,Inventory!$AC$10:$AC$1000)))))))</f>
        <v/>
      </c>
      <c r="AJ291" s="121" t="str">
        <f t="array" ref="AJ291">IF($D291="","",SUM(IF(Inventory!$B$10:$B$1000=$B291,IF(Inventory!$C$10:$C$1000=$C291,IF(Inventory!$D$10:$D$1000=$D291,IF(Inventory!$J$10:$J$1000=frig,IF(Inventory!$P$10:$P$1000=AJ$9,Inventory!$AC$10:$AC$1000))))))+SUM(IF(Inventory!$B$10:$B$1000=$B291,IF(Inventory!$C$10:$C$1000=$C291,IF(Inventory!$D$10:$D$1000=$D291,IF(Inventory!$J$10:$J$1000=wicr,IF(Inventory!$P$10:$P$1000=AJ$9,Inventory!$AC$10:$AC$1000)))))))</f>
        <v/>
      </c>
      <c r="AK291" s="121" t="str">
        <f t="array" ref="AK291">IF($D291="","",SUM(IF(Inventory!$B$10:$B$1000=$B291,IF(Inventory!$C$10:$C$1000=$C291,IF(Inventory!$D$10:$D$1000=$D291,IF(Inventory!$J$10:$J$1000=frig,IF(Inventory!$P$10:$P$1000=AK$9,Inventory!$AC$10:$AC$1000))))))+SUM(IF(Inventory!$B$10:$B$1000=$B291,IF(Inventory!$C$10:$C$1000=$C291,IF(Inventory!$D$10:$D$1000=$D291,IF(Inventory!$J$10:$J$1000=wicr,IF(Inventory!$P$10:$P$1000=AK$9,Inventory!$AC$10:$AC$1000)))))))</f>
        <v/>
      </c>
      <c r="AL291" s="123" t="str">
        <f t="shared" si="44"/>
        <v/>
      </c>
      <c r="AM291" s="121" t="str">
        <f t="array" ref="AM291">IF($D291="","",SUM(IF(Inventory!$B$10:$B$1000=$B291,IF(Inventory!$C$10:$C$1000=$C291,IF(Inventory!$D$10:$D$1000=$D291,IF(Inventory!$J$10:$J$1000=freez,Inventory!$AD$10:$AD$1000)))))+SUM(IF(Inventory!$B$10:$B$1000=$B291,IF(Inventory!$C$10:$C$1000=$C291,IF(Inventory!$D$10:$D$1000=$D291,IF(Inventory!$J$10:$J$1000=wifr,Inventory!$AD$10:$AD$1000))))))</f>
        <v/>
      </c>
      <c r="AN291" s="121" t="str">
        <f t="array" ref="AN291">IF($D291="","",SUM(IF(Inventory!$B$10:$B$1000=$B291,IF(Inventory!$C$10:$C$1000=$C291,IF(Inventory!$D$10:$D$1000=$D291,IF(Inventory!$J$10:$J$1000=freez,IF(Inventory!$P$10:$P$1000=AN$9,Inventory!$AD$10:$AD$1000))))))+SUM(IF(Inventory!$B$10:$B$1000=$B291,IF(Inventory!$C$10:$C$1000=$C291,IF(Inventory!$D$10:$D$1000=$D291,IF(Inventory!$J$10:$J$1000=wifr,IF(Inventory!$P$10:$P$1000=AN$9,Inventory!$AD$10:$AD$1000)))))))</f>
        <v/>
      </c>
      <c r="AO291" s="121" t="str">
        <f t="array" ref="AO291">IF($D291="","",SUM(IF(Inventory!$B$10:$B$1000=$B291,IF(Inventory!$C$10:$C$1000=$C291,IF(Inventory!$D$10:$D$1000=$D291,IF(Inventory!$J$10:$J$1000=freez,IF(Inventory!$P$10:$P$1000=AO$9,Inventory!$AD$10:$AD$1000))))))+SUM(IF(Inventory!$B$10:$B$1000=$B291,IF(Inventory!$C$10:$C$1000=$C291,IF(Inventory!$D$10:$D$1000=$D291,IF(Inventory!$J$10:$J$1000=wifr,IF(Inventory!$P$10:$P$1000=AO$9,Inventory!$AD$10:$AD$1000)))))))</f>
        <v/>
      </c>
      <c r="AP291" s="121" t="str">
        <f t="array" ref="AP291">IF($D291="","",SUM(IF(Inventory!$B$10:$B$1000=$B291,IF(Inventory!$C$10:$C$1000=$C291,IF(Inventory!$D$10:$D$1000=$D291,IF(Inventory!$J$10:$J$1000=freez,IF(Inventory!$P$10:$P$1000=AP$9,Inventory!$AD$10:$AD$1000))))))+SUM(IF(Inventory!$B$10:$B$1000=$B291,IF(Inventory!$C$10:$C$1000=$C291,IF(Inventory!$D$10:$D$1000=$D291,IF(Inventory!$J$10:$J$1000=wifr,IF(Inventory!$P$10:$P$1000=AP$9,Inventory!$AD$10:$AD$1000)))))))</f>
        <v/>
      </c>
      <c r="AQ291" s="121" t="str">
        <f t="array" ref="AQ291">IF($D291="","",SUM(IF(Inventory!$B$10:$B$1000=$B291,IF(Inventory!$C$10:$C$1000=$C291,IF(Inventory!$D$10:$D$1000=$D291,IF(Inventory!$J$10:$J$1000=freez,IF(Inventory!$P$10:$P$1000=AQ$9,Inventory!$AD$10:$AD$1000))))))+SUM(IF(Inventory!$B$10:$B$1000=$B291,IF(Inventory!$C$10:$C$1000=$C291,IF(Inventory!$D$10:$D$1000=$D291,IF(Inventory!$J$10:$J$1000=wifr,IF(Inventory!$P$10:$P$1000=AQ$9,Inventory!$AD$10:$AD$1000)))))))</f>
        <v/>
      </c>
      <c r="AR291" s="121" t="str">
        <f t="array" ref="AR291">IF($D291="","",SUM(IF(Inventory!$B$10:$B$1000=$B291,IF(Inventory!$C$10:$C$1000=$C291,IF(Inventory!$D$10:$D$1000=$D291,IF(Inventory!$J$10:$J$1000=freez,IF(Inventory!$P$10:$P$1000=AR$9,Inventory!$AD$10:$AD$1000))))))+SUM(IF(Inventory!$B$10:$B$1000=$B291,IF(Inventory!$C$10:$C$1000=$C291,IF(Inventory!$D$10:$D$1000=$D291,IF(Inventory!$J$10:$J$1000=wifr,IF(Inventory!$P$10:$P$1000=AR$9,Inventory!$AD$10:$AD$1000)))))))</f>
        <v/>
      </c>
      <c r="AS291" s="124" t="str">
        <f t="shared" si="45"/>
        <v/>
      </c>
      <c r="AU291" s="352"/>
      <c r="AV291" s="352"/>
      <c r="AX291" s="125">
        <f>IF($C291="",0,Prog!$H289*AX$6*($AU291+$AV291)/12000)</f>
        <v>0</v>
      </c>
      <c r="AY291" s="125">
        <f>IF($C291="",0,Prog!$H289*AY$6*($AU291+$AV291)/12000)</f>
        <v>0</v>
      </c>
      <c r="AZ291" s="121"/>
    </row>
    <row r="292" spans="1:52" ht="16.5" x14ac:dyDescent="0.3">
      <c r="A292" s="279" t="str">
        <f>IF(Prog!B290="","",Prog!B290)</f>
        <v/>
      </c>
      <c r="B292" s="279" t="str">
        <f>IF(Prog!C290="","",Prog!C290)</f>
        <v/>
      </c>
      <c r="C292" s="279" t="str">
        <f>IF(Prog!D290="","",Prog!D290)</f>
        <v/>
      </c>
      <c r="D292" s="120"/>
      <c r="E292" s="121" t="str">
        <f t="array" ref="E292">IF($D292="","",COUNT(IF(Inventory!$B$10:$B$1000=$B292,IF(Inventory!$C$10:$C$1000=$C292,IF(Inventory!$D$10:$D$1000=$D292,IF(Inventory!$P$10:$P$1000=E$9,1))))))</f>
        <v/>
      </c>
      <c r="F292" s="121" t="str">
        <f t="array" ref="F292">IF($D292="","",COUNT(IF(Inventory!$B$10:$B$1000=$B292,IF(Inventory!$C$10:$C$1000=$C292,IF(Inventory!$D$10:$D$1000=$D292,IF(Inventory!$P$10:$P$1000=F$9,1))))))</f>
        <v/>
      </c>
      <c r="G292" s="121" t="str">
        <f t="array" ref="G292">IF($D292="","",COUNT(IF(Inventory!$B$10:$B$1000=$B292,IF(Inventory!$C$10:$C$1000=$C292,IF(Inventory!$D$10:$D$1000=$D292,IF(Inventory!$P$10:$P$1000=G$9,1))))))</f>
        <v/>
      </c>
      <c r="H292" s="121" t="str">
        <f t="array" ref="H292">IF($D292="","",COUNT(IF(Inventory!$B$10:$B$1000=$B292,IF(Inventory!$C$10:$C$1000=$C292,IF(Inventory!$D$10:$D$1000=$D292,IF(Inventory!$P$10:$P$1000=H$9,1))))))</f>
        <v/>
      </c>
      <c r="I292" s="121" t="str">
        <f t="array" ref="I292">IF($D292="","",COUNT(IF(Inventory!$B$10:$B$1000=$B292,IF(Inventory!$C$10:$C$1000=$C292,IF(Inventory!$D$10:$D$1000=$D292,IF(Inventory!$P$10:$P$1000=I$9,1))))))</f>
        <v/>
      </c>
      <c r="J292" s="121">
        <f t="shared" si="40"/>
        <v>0</v>
      </c>
      <c r="K292" s="121" t="str">
        <f t="array" ref="K292">IF($D292="","",COUNT(IF(Inventory!$B$10:$B$1000=$B292,IF(Inventory!$C$10:$C$1000=$C292,IF(Inventory!$D$10:$D$1000=$D292,IF(Inventory!$J$10:$J$1000=wicr,1)))))+COUNT(IF(Inventory!$B$10:$B$1000=$B292,IF(Inventory!$C$10:$C$1000=$C292,IF(Inventory!$D$10:$D$1000=$D292,IF(Inventory!$J$10:$J$1000=wifr,1))))))</f>
        <v/>
      </c>
      <c r="L292" s="121" t="str">
        <f t="array" ref="L292">IF($D292="","",COUNT(IF(Inventory!$B$10:$B$1000=$B292,IF(Inventory!$C$10:$C$1000=$C292,IF(Inventory!$D$10:$D$1000=$D292,IF(Inventory!$J$10:$J$1000=wicr,IF(Inventory!$P$10:$P$1000=L$9,1))))))+COUNT(IF(Inventory!$B$10:$B$1000=$B292,IF(Inventory!$C$10:$C$1000=$C292,IF(Inventory!$D$10:$D$1000=$D292,IF(Inventory!$J$10:$J$1000=wifr,IF(Inventory!$P$10:$P$1000=L$9,1)))))))</f>
        <v/>
      </c>
      <c r="M292" s="121" t="str">
        <f t="array" ref="M292">IF($D292="","",COUNT(IF(Inventory!$B$10:$B$1000=$B292,IF(Inventory!$C$10:$C$1000=$C292,IF(Inventory!$D$10:$D$1000=$D292,IF(Inventory!$J$10:$J$1000=wicr,IF(Inventory!$P$10:$P$1000=M$9,1))))))+COUNT(IF(Inventory!$B$10:$B$1000=$B292,IF(Inventory!$C$10:$C$1000=$C292,IF(Inventory!$D$10:$D$1000=$D292,IF(Inventory!$J$10:$J$1000=wifr,IF(Inventory!$P$10:$P$1000=M$9,1)))))))</f>
        <v/>
      </c>
      <c r="N292" s="121" t="str">
        <f t="array" ref="N292">IF($D292="","",COUNT(IF(Inventory!$B$10:$B$1000=$B292,IF(Inventory!$C$10:$C$1000=$C292,IF(Inventory!$D$10:$D$1000=$D292,IF(Inventory!$J$10:$J$1000=wicr,IF(Inventory!$P$10:$P$1000=N$9,1))))))+COUNT(IF(Inventory!$B$10:$B$1000=$B292,IF(Inventory!$C$10:$C$1000=$C292,IF(Inventory!$D$10:$D$1000=$D292,IF(Inventory!$J$10:$J$1000=wifr,IF(Inventory!$P$10:$P$1000=N$9,1)))))))</f>
        <v/>
      </c>
      <c r="O292" s="121" t="str">
        <f t="array" ref="O292">IF($D292="","",COUNT(IF(Inventory!$B$10:$B$1000=$B292,IF(Inventory!$C$10:$C$1000=$C292,IF(Inventory!$D$10:$D$1000=$D292,IF(Inventory!$J$10:$J$1000=wicr,IF(Inventory!$P$10:$P$1000=O$9,1))))))+COUNT(IF(Inventory!$B$10:$B$1000=$B292,IF(Inventory!$C$10:$C$1000=$C292,IF(Inventory!$D$10:$D$1000=$D292,IF(Inventory!$J$10:$J$1000=wifr,IF(Inventory!$P$10:$P$1000=O$9,1)))))))</f>
        <v/>
      </c>
      <c r="P292" s="121" t="str">
        <f t="array" ref="P292">IF($D292="","",COUNT(IF(Inventory!$B$10:$B$1000=$B292,IF(Inventory!$C$10:$C$1000=$C292,IF(Inventory!$D$10:$D$1000=$D292,IF(Inventory!$J$10:$J$1000=wicr,IF(Inventory!$P$10:$P$1000=P$9,1))))))+COUNT(IF(Inventory!$B$10:$B$1000=$B292,IF(Inventory!$C$10:$C$1000=$C292,IF(Inventory!$D$10:$D$1000=$D292,IF(Inventory!$J$10:$J$1000=wifr,IF(Inventory!$P$10:$P$1000=P$9,1)))))))</f>
        <v/>
      </c>
      <c r="Q292" s="122" t="str">
        <f t="shared" si="41"/>
        <v/>
      </c>
      <c r="R292" s="121" t="str">
        <f t="array" ref="R292">IF($D292="","",COUNT(IF(Inventory!$B$10:$B$1000=$B292,IF(Inventory!$C$10:$C$1000=$C292,IF(Inventory!$D$10:$D$1000=$D292,IF(Inventory!$J$10:$J$1000=frig,1))))))</f>
        <v/>
      </c>
      <c r="S292" s="121" t="str">
        <f t="array" ref="S292">IF($D292="","",COUNT(IF(Inventory!$B$10:$B$1000=$B292,IF(Inventory!$C$10:$C$1000=$C292,IF(Inventory!$D$10:$D$1000=$D292,IF(Inventory!$J$10:$J$1000=frig,IF(Inventory!$P$10:$P$1000=S$9,1)))))))</f>
        <v/>
      </c>
      <c r="T292" s="121" t="str">
        <f t="array" ref="T292">IF($D292="","",COUNT(IF(Inventory!$B$10:$B$1000=$B292,IF(Inventory!$C$10:$C$1000=$C292,IF(Inventory!$D$10:$D$1000=$D292,IF(Inventory!$J$10:$J$1000=frig,IF(Inventory!$P$10:$P$1000=T$9,1)))))))</f>
        <v/>
      </c>
      <c r="U292" s="121" t="str">
        <f t="array" ref="U292">IF($D292="","",COUNT(IF(Inventory!$B$10:$B$1000=$B292,IF(Inventory!$C$10:$C$1000=$C292,IF(Inventory!$D$10:$D$1000=$D292,IF(Inventory!$J$10:$J$1000=frig,IF(Inventory!$P$10:$P$1000=U$9,1)))))))</f>
        <v/>
      </c>
      <c r="V292" s="121" t="str">
        <f t="array" ref="V292">IF($D292="","",COUNT(IF(Inventory!$B$10:$B$1000=$B292,IF(Inventory!$C$10:$C$1000=$C292,IF(Inventory!$D$10:$D$1000=$D292,IF(Inventory!$J$10:$J$1000=frig,IF(Inventory!$P$10:$P$1000=V$9,1)))))))</f>
        <v/>
      </c>
      <c r="W292" s="121" t="str">
        <f t="array" ref="W292">IF($D292="","",COUNT(IF(Inventory!$B$10:$B$1000=$B292,IF(Inventory!$C$10:$C$1000=$C292,IF(Inventory!$D$10:$D$1000=$D292,IF(Inventory!$J$10:$J$1000=frig,IF(Inventory!$P$10:$P$1000=W$9,1)))))))</f>
        <v/>
      </c>
      <c r="X292" s="122" t="str">
        <f t="shared" si="42"/>
        <v/>
      </c>
      <c r="Y292" s="121" t="str">
        <f t="array" ref="Y292">IF($D292="","",COUNT(IF(Inventory!$B$10:$B$1000=$B292,IF(Inventory!$C$10:$C$1000=$C292,IF(Inventory!$D$10:$D$1000=$D292,IF(Inventory!$J$10:$J$1000=freez,1))))))</f>
        <v/>
      </c>
      <c r="Z292" s="121" t="str">
        <f t="array" ref="Z292">IF($D292="","",COUNT(IF(Inventory!$B$10:$B$1000=$B292,IF(Inventory!$C$10:$C$1000=$C292,IF(Inventory!$D$10:$D$1000=$D292,IF(Inventory!$J$10:$J$1000=freez,IF(Inventory!$P$10:$P$1000=Z$9,1)))))))</f>
        <v/>
      </c>
      <c r="AA292" s="121" t="str">
        <f t="array" ref="AA292">IF($D292="","",COUNT(IF(Inventory!$B$10:$B$1000=$B292,IF(Inventory!$C$10:$C$1000=$C292,IF(Inventory!$D$10:$D$1000=$D292,IF(Inventory!$J$10:$J$1000=freez,IF(Inventory!$P$10:$P$1000=AA$9,1)))))))</f>
        <v/>
      </c>
      <c r="AB292" s="121" t="str">
        <f t="array" ref="AB292">IF($D292="","",COUNT(IF(Inventory!$B$10:$B$1000=$B292,IF(Inventory!$C$10:$C$1000=$C292,IF(Inventory!$D$10:$D$1000=$D292,IF(Inventory!$J$10:$J$1000=freez,IF(Inventory!$P$10:$P$1000=AB$9,1)))))))</f>
        <v/>
      </c>
      <c r="AC292" s="121" t="str">
        <f t="array" ref="AC292">IF($D292="","",COUNT(IF(Inventory!$B$10:$B$1000=$B292,IF(Inventory!$C$10:$C$1000=$C292,IF(Inventory!$D$10:$D$1000=$D292,IF(Inventory!$J$10:$J$1000=freez,IF(Inventory!$P$10:$P$1000=AC$9,1)))))))</f>
        <v/>
      </c>
      <c r="AD292" s="121" t="str">
        <f t="array" ref="AD292">IF($D292="","",COUNT(IF(Inventory!$B$10:$B$1000=$B292,IF(Inventory!$C$10:$C$1000=$C292,IF(Inventory!$D$10:$D$1000=$D292,IF(Inventory!$J$10:$J$1000=freez,IF(Inventory!$P$10:$P$1000=AD$9,1)))))))</f>
        <v/>
      </c>
      <c r="AE292" s="122" t="str">
        <f t="shared" si="43"/>
        <v/>
      </c>
      <c r="AF292" s="121" t="str">
        <f t="array" ref="AF292">IF($D292="","",SUM(IF(Inventory!$B$10:$B$1000=$B292,IF(Inventory!$C$10:$C$1000=$C292,IF(Inventory!$D$10:$D$1000=$D292,IF(Inventory!$J$10:$J$1000=frig,Inventory!$AC$10:$AC$1000)))))+SUM(IF(Inventory!$B$10:$B$1000=$B292,IF(Inventory!$C$10:$C$1000=$C292,IF(Inventory!$D$10:$D$1000=$D292,IF(Inventory!$J$10:$J$1000=wicr,Inventory!$AC$10:$AC$1000))))))</f>
        <v/>
      </c>
      <c r="AG292" s="121" t="str">
        <f t="array" ref="AG292">IF($D292="","",SUM(IF(Inventory!$B$10:$B$1000=$B292,IF(Inventory!$C$10:$C$1000=$C292,IF(Inventory!$D$10:$D$1000=$D292,IF(Inventory!$J$10:$J$1000=frig,IF(Inventory!$P$10:$P$1000=AG$9,Inventory!$AC$10:$AC$1000))))))+SUM(IF(Inventory!$B$10:$B$1000=$B292,IF(Inventory!$C$10:$C$1000=$C292,IF(Inventory!$D$10:$D$1000=$D292,IF(Inventory!$J$10:$J$1000=wicr,IF(Inventory!$P$10:$P$1000=AG$9,Inventory!$AC$10:$AC$1000)))))))</f>
        <v/>
      </c>
      <c r="AH292" s="121" t="str">
        <f t="array" ref="AH292">IF($D292="","",SUM(IF(Inventory!$B$10:$B$1000=$B292,IF(Inventory!$C$10:$C$1000=$C292,IF(Inventory!$D$10:$D$1000=$D292,IF(Inventory!$J$10:$J$1000=frig,IF(Inventory!$P$10:$P$1000=AH$9,Inventory!$AC$10:$AC$1000))))))+SUM(IF(Inventory!$B$10:$B$1000=$B292,IF(Inventory!$C$10:$C$1000=$C292,IF(Inventory!$D$10:$D$1000=$D292,IF(Inventory!$J$10:$J$1000=wicr,IF(Inventory!$P$10:$P$1000=AH$9,Inventory!$AC$10:$AC$1000)))))))</f>
        <v/>
      </c>
      <c r="AI292" s="121" t="str">
        <f t="array" ref="AI292">IF($D292="","",SUM(IF(Inventory!$B$10:$B$1000=$B292,IF(Inventory!$C$10:$C$1000=$C292,IF(Inventory!$D$10:$D$1000=$D292,IF(Inventory!$J$10:$J$1000=frig,IF(Inventory!$P$10:$P$1000=AI$9,Inventory!$AC$10:$AC$1000))))))+SUM(IF(Inventory!$B$10:$B$1000=$B292,IF(Inventory!$C$10:$C$1000=$C292,IF(Inventory!$D$10:$D$1000=$D292,IF(Inventory!$J$10:$J$1000=wicr,IF(Inventory!$P$10:$P$1000=AI$9,Inventory!$AC$10:$AC$1000)))))))</f>
        <v/>
      </c>
      <c r="AJ292" s="121" t="str">
        <f t="array" ref="AJ292">IF($D292="","",SUM(IF(Inventory!$B$10:$B$1000=$B292,IF(Inventory!$C$10:$C$1000=$C292,IF(Inventory!$D$10:$D$1000=$D292,IF(Inventory!$J$10:$J$1000=frig,IF(Inventory!$P$10:$P$1000=AJ$9,Inventory!$AC$10:$AC$1000))))))+SUM(IF(Inventory!$B$10:$B$1000=$B292,IF(Inventory!$C$10:$C$1000=$C292,IF(Inventory!$D$10:$D$1000=$D292,IF(Inventory!$J$10:$J$1000=wicr,IF(Inventory!$P$10:$P$1000=AJ$9,Inventory!$AC$10:$AC$1000)))))))</f>
        <v/>
      </c>
      <c r="AK292" s="121" t="str">
        <f t="array" ref="AK292">IF($D292="","",SUM(IF(Inventory!$B$10:$B$1000=$B292,IF(Inventory!$C$10:$C$1000=$C292,IF(Inventory!$D$10:$D$1000=$D292,IF(Inventory!$J$10:$J$1000=frig,IF(Inventory!$P$10:$P$1000=AK$9,Inventory!$AC$10:$AC$1000))))))+SUM(IF(Inventory!$B$10:$B$1000=$B292,IF(Inventory!$C$10:$C$1000=$C292,IF(Inventory!$D$10:$D$1000=$D292,IF(Inventory!$J$10:$J$1000=wicr,IF(Inventory!$P$10:$P$1000=AK$9,Inventory!$AC$10:$AC$1000)))))))</f>
        <v/>
      </c>
      <c r="AL292" s="123" t="str">
        <f t="shared" si="44"/>
        <v/>
      </c>
      <c r="AM292" s="121" t="str">
        <f t="array" ref="AM292">IF($D292="","",SUM(IF(Inventory!$B$10:$B$1000=$B292,IF(Inventory!$C$10:$C$1000=$C292,IF(Inventory!$D$10:$D$1000=$D292,IF(Inventory!$J$10:$J$1000=freez,Inventory!$AD$10:$AD$1000)))))+SUM(IF(Inventory!$B$10:$B$1000=$B292,IF(Inventory!$C$10:$C$1000=$C292,IF(Inventory!$D$10:$D$1000=$D292,IF(Inventory!$J$10:$J$1000=wifr,Inventory!$AD$10:$AD$1000))))))</f>
        <v/>
      </c>
      <c r="AN292" s="121" t="str">
        <f t="array" ref="AN292">IF($D292="","",SUM(IF(Inventory!$B$10:$B$1000=$B292,IF(Inventory!$C$10:$C$1000=$C292,IF(Inventory!$D$10:$D$1000=$D292,IF(Inventory!$J$10:$J$1000=freez,IF(Inventory!$P$10:$P$1000=AN$9,Inventory!$AD$10:$AD$1000))))))+SUM(IF(Inventory!$B$10:$B$1000=$B292,IF(Inventory!$C$10:$C$1000=$C292,IF(Inventory!$D$10:$D$1000=$D292,IF(Inventory!$J$10:$J$1000=wifr,IF(Inventory!$P$10:$P$1000=AN$9,Inventory!$AD$10:$AD$1000)))))))</f>
        <v/>
      </c>
      <c r="AO292" s="121" t="str">
        <f t="array" ref="AO292">IF($D292="","",SUM(IF(Inventory!$B$10:$B$1000=$B292,IF(Inventory!$C$10:$C$1000=$C292,IF(Inventory!$D$10:$D$1000=$D292,IF(Inventory!$J$10:$J$1000=freez,IF(Inventory!$P$10:$P$1000=AO$9,Inventory!$AD$10:$AD$1000))))))+SUM(IF(Inventory!$B$10:$B$1000=$B292,IF(Inventory!$C$10:$C$1000=$C292,IF(Inventory!$D$10:$D$1000=$D292,IF(Inventory!$J$10:$J$1000=wifr,IF(Inventory!$P$10:$P$1000=AO$9,Inventory!$AD$10:$AD$1000)))))))</f>
        <v/>
      </c>
      <c r="AP292" s="121" t="str">
        <f t="array" ref="AP292">IF($D292="","",SUM(IF(Inventory!$B$10:$B$1000=$B292,IF(Inventory!$C$10:$C$1000=$C292,IF(Inventory!$D$10:$D$1000=$D292,IF(Inventory!$J$10:$J$1000=freez,IF(Inventory!$P$10:$P$1000=AP$9,Inventory!$AD$10:$AD$1000))))))+SUM(IF(Inventory!$B$10:$B$1000=$B292,IF(Inventory!$C$10:$C$1000=$C292,IF(Inventory!$D$10:$D$1000=$D292,IF(Inventory!$J$10:$J$1000=wifr,IF(Inventory!$P$10:$P$1000=AP$9,Inventory!$AD$10:$AD$1000)))))))</f>
        <v/>
      </c>
      <c r="AQ292" s="121" t="str">
        <f t="array" ref="AQ292">IF($D292="","",SUM(IF(Inventory!$B$10:$B$1000=$B292,IF(Inventory!$C$10:$C$1000=$C292,IF(Inventory!$D$10:$D$1000=$D292,IF(Inventory!$J$10:$J$1000=freez,IF(Inventory!$P$10:$P$1000=AQ$9,Inventory!$AD$10:$AD$1000))))))+SUM(IF(Inventory!$B$10:$B$1000=$B292,IF(Inventory!$C$10:$C$1000=$C292,IF(Inventory!$D$10:$D$1000=$D292,IF(Inventory!$J$10:$J$1000=wifr,IF(Inventory!$P$10:$P$1000=AQ$9,Inventory!$AD$10:$AD$1000)))))))</f>
        <v/>
      </c>
      <c r="AR292" s="121" t="str">
        <f t="array" ref="AR292">IF($D292="","",SUM(IF(Inventory!$B$10:$B$1000=$B292,IF(Inventory!$C$10:$C$1000=$C292,IF(Inventory!$D$10:$D$1000=$D292,IF(Inventory!$J$10:$J$1000=freez,IF(Inventory!$P$10:$P$1000=AR$9,Inventory!$AD$10:$AD$1000))))))+SUM(IF(Inventory!$B$10:$B$1000=$B292,IF(Inventory!$C$10:$C$1000=$C292,IF(Inventory!$D$10:$D$1000=$D292,IF(Inventory!$J$10:$J$1000=wifr,IF(Inventory!$P$10:$P$1000=AR$9,Inventory!$AD$10:$AD$1000)))))))</f>
        <v/>
      </c>
      <c r="AS292" s="124" t="str">
        <f t="shared" si="45"/>
        <v/>
      </c>
      <c r="AU292" s="352"/>
      <c r="AV292" s="352"/>
      <c r="AX292" s="125">
        <f>IF($C292="",0,Prog!$H290*AX$6*($AU292+$AV292)/12000)</f>
        <v>0</v>
      </c>
      <c r="AY292" s="125">
        <f>IF($C292="",0,Prog!$H290*AY$6*($AU292+$AV292)/12000)</f>
        <v>0</v>
      </c>
      <c r="AZ292" s="121"/>
    </row>
    <row r="293" spans="1:52" ht="16.5" x14ac:dyDescent="0.3">
      <c r="A293" s="279" t="str">
        <f>IF(Prog!B291="","",Prog!B291)</f>
        <v/>
      </c>
      <c r="B293" s="279" t="str">
        <f>IF(Prog!C291="","",Prog!C291)</f>
        <v/>
      </c>
      <c r="C293" s="279" t="str">
        <f>IF(Prog!D291="","",Prog!D291)</f>
        <v/>
      </c>
      <c r="D293" s="120"/>
      <c r="E293" s="121" t="str">
        <f t="array" ref="E293">IF($D293="","",COUNT(IF(Inventory!$B$10:$B$1000=$B293,IF(Inventory!$C$10:$C$1000=$C293,IF(Inventory!$D$10:$D$1000=$D293,IF(Inventory!$P$10:$P$1000=E$9,1))))))</f>
        <v/>
      </c>
      <c r="F293" s="121" t="str">
        <f t="array" ref="F293">IF($D293="","",COUNT(IF(Inventory!$B$10:$B$1000=$B293,IF(Inventory!$C$10:$C$1000=$C293,IF(Inventory!$D$10:$D$1000=$D293,IF(Inventory!$P$10:$P$1000=F$9,1))))))</f>
        <v/>
      </c>
      <c r="G293" s="121" t="str">
        <f t="array" ref="G293">IF($D293="","",COUNT(IF(Inventory!$B$10:$B$1000=$B293,IF(Inventory!$C$10:$C$1000=$C293,IF(Inventory!$D$10:$D$1000=$D293,IF(Inventory!$P$10:$P$1000=G$9,1))))))</f>
        <v/>
      </c>
      <c r="H293" s="121" t="str">
        <f t="array" ref="H293">IF($D293="","",COUNT(IF(Inventory!$B$10:$B$1000=$B293,IF(Inventory!$C$10:$C$1000=$C293,IF(Inventory!$D$10:$D$1000=$D293,IF(Inventory!$P$10:$P$1000=H$9,1))))))</f>
        <v/>
      </c>
      <c r="I293" s="121" t="str">
        <f t="array" ref="I293">IF($D293="","",COUNT(IF(Inventory!$B$10:$B$1000=$B293,IF(Inventory!$C$10:$C$1000=$C293,IF(Inventory!$D$10:$D$1000=$D293,IF(Inventory!$P$10:$P$1000=I$9,1))))))</f>
        <v/>
      </c>
      <c r="J293" s="121">
        <f t="shared" si="40"/>
        <v>0</v>
      </c>
      <c r="K293" s="121" t="str">
        <f t="array" ref="K293">IF($D293="","",COUNT(IF(Inventory!$B$10:$B$1000=$B293,IF(Inventory!$C$10:$C$1000=$C293,IF(Inventory!$D$10:$D$1000=$D293,IF(Inventory!$J$10:$J$1000=wicr,1)))))+COUNT(IF(Inventory!$B$10:$B$1000=$B293,IF(Inventory!$C$10:$C$1000=$C293,IF(Inventory!$D$10:$D$1000=$D293,IF(Inventory!$J$10:$J$1000=wifr,1))))))</f>
        <v/>
      </c>
      <c r="L293" s="121" t="str">
        <f t="array" ref="L293">IF($D293="","",COUNT(IF(Inventory!$B$10:$B$1000=$B293,IF(Inventory!$C$10:$C$1000=$C293,IF(Inventory!$D$10:$D$1000=$D293,IF(Inventory!$J$10:$J$1000=wicr,IF(Inventory!$P$10:$P$1000=L$9,1))))))+COUNT(IF(Inventory!$B$10:$B$1000=$B293,IF(Inventory!$C$10:$C$1000=$C293,IF(Inventory!$D$10:$D$1000=$D293,IF(Inventory!$J$10:$J$1000=wifr,IF(Inventory!$P$10:$P$1000=L$9,1)))))))</f>
        <v/>
      </c>
      <c r="M293" s="121" t="str">
        <f t="array" ref="M293">IF($D293="","",COUNT(IF(Inventory!$B$10:$B$1000=$B293,IF(Inventory!$C$10:$C$1000=$C293,IF(Inventory!$D$10:$D$1000=$D293,IF(Inventory!$J$10:$J$1000=wicr,IF(Inventory!$P$10:$P$1000=M$9,1))))))+COUNT(IF(Inventory!$B$10:$B$1000=$B293,IF(Inventory!$C$10:$C$1000=$C293,IF(Inventory!$D$10:$D$1000=$D293,IF(Inventory!$J$10:$J$1000=wifr,IF(Inventory!$P$10:$P$1000=M$9,1)))))))</f>
        <v/>
      </c>
      <c r="N293" s="121" t="str">
        <f t="array" ref="N293">IF($D293="","",COUNT(IF(Inventory!$B$10:$B$1000=$B293,IF(Inventory!$C$10:$C$1000=$C293,IF(Inventory!$D$10:$D$1000=$D293,IF(Inventory!$J$10:$J$1000=wicr,IF(Inventory!$P$10:$P$1000=N$9,1))))))+COUNT(IF(Inventory!$B$10:$B$1000=$B293,IF(Inventory!$C$10:$C$1000=$C293,IF(Inventory!$D$10:$D$1000=$D293,IF(Inventory!$J$10:$J$1000=wifr,IF(Inventory!$P$10:$P$1000=N$9,1)))))))</f>
        <v/>
      </c>
      <c r="O293" s="121" t="str">
        <f t="array" ref="O293">IF($D293="","",COUNT(IF(Inventory!$B$10:$B$1000=$B293,IF(Inventory!$C$10:$C$1000=$C293,IF(Inventory!$D$10:$D$1000=$D293,IF(Inventory!$J$10:$J$1000=wicr,IF(Inventory!$P$10:$P$1000=O$9,1))))))+COUNT(IF(Inventory!$B$10:$B$1000=$B293,IF(Inventory!$C$10:$C$1000=$C293,IF(Inventory!$D$10:$D$1000=$D293,IF(Inventory!$J$10:$J$1000=wifr,IF(Inventory!$P$10:$P$1000=O$9,1)))))))</f>
        <v/>
      </c>
      <c r="P293" s="121" t="str">
        <f t="array" ref="P293">IF($D293="","",COUNT(IF(Inventory!$B$10:$B$1000=$B293,IF(Inventory!$C$10:$C$1000=$C293,IF(Inventory!$D$10:$D$1000=$D293,IF(Inventory!$J$10:$J$1000=wicr,IF(Inventory!$P$10:$P$1000=P$9,1))))))+COUNT(IF(Inventory!$B$10:$B$1000=$B293,IF(Inventory!$C$10:$C$1000=$C293,IF(Inventory!$D$10:$D$1000=$D293,IF(Inventory!$J$10:$J$1000=wifr,IF(Inventory!$P$10:$P$1000=P$9,1)))))))</f>
        <v/>
      </c>
      <c r="Q293" s="122" t="str">
        <f t="shared" si="41"/>
        <v/>
      </c>
      <c r="R293" s="121" t="str">
        <f t="array" ref="R293">IF($D293="","",COUNT(IF(Inventory!$B$10:$B$1000=$B293,IF(Inventory!$C$10:$C$1000=$C293,IF(Inventory!$D$10:$D$1000=$D293,IF(Inventory!$J$10:$J$1000=frig,1))))))</f>
        <v/>
      </c>
      <c r="S293" s="121" t="str">
        <f t="array" ref="S293">IF($D293="","",COUNT(IF(Inventory!$B$10:$B$1000=$B293,IF(Inventory!$C$10:$C$1000=$C293,IF(Inventory!$D$10:$D$1000=$D293,IF(Inventory!$J$10:$J$1000=frig,IF(Inventory!$P$10:$P$1000=S$9,1)))))))</f>
        <v/>
      </c>
      <c r="T293" s="121" t="str">
        <f t="array" ref="T293">IF($D293="","",COUNT(IF(Inventory!$B$10:$B$1000=$B293,IF(Inventory!$C$10:$C$1000=$C293,IF(Inventory!$D$10:$D$1000=$D293,IF(Inventory!$J$10:$J$1000=frig,IF(Inventory!$P$10:$P$1000=T$9,1)))))))</f>
        <v/>
      </c>
      <c r="U293" s="121" t="str">
        <f t="array" ref="U293">IF($D293="","",COUNT(IF(Inventory!$B$10:$B$1000=$B293,IF(Inventory!$C$10:$C$1000=$C293,IF(Inventory!$D$10:$D$1000=$D293,IF(Inventory!$J$10:$J$1000=frig,IF(Inventory!$P$10:$P$1000=U$9,1)))))))</f>
        <v/>
      </c>
      <c r="V293" s="121" t="str">
        <f t="array" ref="V293">IF($D293="","",COUNT(IF(Inventory!$B$10:$B$1000=$B293,IF(Inventory!$C$10:$C$1000=$C293,IF(Inventory!$D$10:$D$1000=$D293,IF(Inventory!$J$10:$J$1000=frig,IF(Inventory!$P$10:$P$1000=V$9,1)))))))</f>
        <v/>
      </c>
      <c r="W293" s="121" t="str">
        <f t="array" ref="W293">IF($D293="","",COUNT(IF(Inventory!$B$10:$B$1000=$B293,IF(Inventory!$C$10:$C$1000=$C293,IF(Inventory!$D$10:$D$1000=$D293,IF(Inventory!$J$10:$J$1000=frig,IF(Inventory!$P$10:$P$1000=W$9,1)))))))</f>
        <v/>
      </c>
      <c r="X293" s="122" t="str">
        <f t="shared" si="42"/>
        <v/>
      </c>
      <c r="Y293" s="121" t="str">
        <f t="array" ref="Y293">IF($D293="","",COUNT(IF(Inventory!$B$10:$B$1000=$B293,IF(Inventory!$C$10:$C$1000=$C293,IF(Inventory!$D$10:$D$1000=$D293,IF(Inventory!$J$10:$J$1000=freez,1))))))</f>
        <v/>
      </c>
      <c r="Z293" s="121" t="str">
        <f t="array" ref="Z293">IF($D293="","",COUNT(IF(Inventory!$B$10:$B$1000=$B293,IF(Inventory!$C$10:$C$1000=$C293,IF(Inventory!$D$10:$D$1000=$D293,IF(Inventory!$J$10:$J$1000=freez,IF(Inventory!$P$10:$P$1000=Z$9,1)))))))</f>
        <v/>
      </c>
      <c r="AA293" s="121" t="str">
        <f t="array" ref="AA293">IF($D293="","",COUNT(IF(Inventory!$B$10:$B$1000=$B293,IF(Inventory!$C$10:$C$1000=$C293,IF(Inventory!$D$10:$D$1000=$D293,IF(Inventory!$J$10:$J$1000=freez,IF(Inventory!$P$10:$P$1000=AA$9,1)))))))</f>
        <v/>
      </c>
      <c r="AB293" s="121" t="str">
        <f t="array" ref="AB293">IF($D293="","",COUNT(IF(Inventory!$B$10:$B$1000=$B293,IF(Inventory!$C$10:$C$1000=$C293,IF(Inventory!$D$10:$D$1000=$D293,IF(Inventory!$J$10:$J$1000=freez,IF(Inventory!$P$10:$P$1000=AB$9,1)))))))</f>
        <v/>
      </c>
      <c r="AC293" s="121" t="str">
        <f t="array" ref="AC293">IF($D293="","",COUNT(IF(Inventory!$B$10:$B$1000=$B293,IF(Inventory!$C$10:$C$1000=$C293,IF(Inventory!$D$10:$D$1000=$D293,IF(Inventory!$J$10:$J$1000=freez,IF(Inventory!$P$10:$P$1000=AC$9,1)))))))</f>
        <v/>
      </c>
      <c r="AD293" s="121" t="str">
        <f t="array" ref="AD293">IF($D293="","",COUNT(IF(Inventory!$B$10:$B$1000=$B293,IF(Inventory!$C$10:$C$1000=$C293,IF(Inventory!$D$10:$D$1000=$D293,IF(Inventory!$J$10:$J$1000=freez,IF(Inventory!$P$10:$P$1000=AD$9,1)))))))</f>
        <v/>
      </c>
      <c r="AE293" s="122" t="str">
        <f t="shared" si="43"/>
        <v/>
      </c>
      <c r="AF293" s="121" t="str">
        <f t="array" ref="AF293">IF($D293="","",SUM(IF(Inventory!$B$10:$B$1000=$B293,IF(Inventory!$C$10:$C$1000=$C293,IF(Inventory!$D$10:$D$1000=$D293,IF(Inventory!$J$10:$J$1000=frig,Inventory!$AC$10:$AC$1000)))))+SUM(IF(Inventory!$B$10:$B$1000=$B293,IF(Inventory!$C$10:$C$1000=$C293,IF(Inventory!$D$10:$D$1000=$D293,IF(Inventory!$J$10:$J$1000=wicr,Inventory!$AC$10:$AC$1000))))))</f>
        <v/>
      </c>
      <c r="AG293" s="121" t="str">
        <f t="array" ref="AG293">IF($D293="","",SUM(IF(Inventory!$B$10:$B$1000=$B293,IF(Inventory!$C$10:$C$1000=$C293,IF(Inventory!$D$10:$D$1000=$D293,IF(Inventory!$J$10:$J$1000=frig,IF(Inventory!$P$10:$P$1000=AG$9,Inventory!$AC$10:$AC$1000))))))+SUM(IF(Inventory!$B$10:$B$1000=$B293,IF(Inventory!$C$10:$C$1000=$C293,IF(Inventory!$D$10:$D$1000=$D293,IF(Inventory!$J$10:$J$1000=wicr,IF(Inventory!$P$10:$P$1000=AG$9,Inventory!$AC$10:$AC$1000)))))))</f>
        <v/>
      </c>
      <c r="AH293" s="121" t="str">
        <f t="array" ref="AH293">IF($D293="","",SUM(IF(Inventory!$B$10:$B$1000=$B293,IF(Inventory!$C$10:$C$1000=$C293,IF(Inventory!$D$10:$D$1000=$D293,IF(Inventory!$J$10:$J$1000=frig,IF(Inventory!$P$10:$P$1000=AH$9,Inventory!$AC$10:$AC$1000))))))+SUM(IF(Inventory!$B$10:$B$1000=$B293,IF(Inventory!$C$10:$C$1000=$C293,IF(Inventory!$D$10:$D$1000=$D293,IF(Inventory!$J$10:$J$1000=wicr,IF(Inventory!$P$10:$P$1000=AH$9,Inventory!$AC$10:$AC$1000)))))))</f>
        <v/>
      </c>
      <c r="AI293" s="121" t="str">
        <f t="array" ref="AI293">IF($D293="","",SUM(IF(Inventory!$B$10:$B$1000=$B293,IF(Inventory!$C$10:$C$1000=$C293,IF(Inventory!$D$10:$D$1000=$D293,IF(Inventory!$J$10:$J$1000=frig,IF(Inventory!$P$10:$P$1000=AI$9,Inventory!$AC$10:$AC$1000))))))+SUM(IF(Inventory!$B$10:$B$1000=$B293,IF(Inventory!$C$10:$C$1000=$C293,IF(Inventory!$D$10:$D$1000=$D293,IF(Inventory!$J$10:$J$1000=wicr,IF(Inventory!$P$10:$P$1000=AI$9,Inventory!$AC$10:$AC$1000)))))))</f>
        <v/>
      </c>
      <c r="AJ293" s="121" t="str">
        <f t="array" ref="AJ293">IF($D293="","",SUM(IF(Inventory!$B$10:$B$1000=$B293,IF(Inventory!$C$10:$C$1000=$C293,IF(Inventory!$D$10:$D$1000=$D293,IF(Inventory!$J$10:$J$1000=frig,IF(Inventory!$P$10:$P$1000=AJ$9,Inventory!$AC$10:$AC$1000))))))+SUM(IF(Inventory!$B$10:$B$1000=$B293,IF(Inventory!$C$10:$C$1000=$C293,IF(Inventory!$D$10:$D$1000=$D293,IF(Inventory!$J$10:$J$1000=wicr,IF(Inventory!$P$10:$P$1000=AJ$9,Inventory!$AC$10:$AC$1000)))))))</f>
        <v/>
      </c>
      <c r="AK293" s="121" t="str">
        <f t="array" ref="AK293">IF($D293="","",SUM(IF(Inventory!$B$10:$B$1000=$B293,IF(Inventory!$C$10:$C$1000=$C293,IF(Inventory!$D$10:$D$1000=$D293,IF(Inventory!$J$10:$J$1000=frig,IF(Inventory!$P$10:$P$1000=AK$9,Inventory!$AC$10:$AC$1000))))))+SUM(IF(Inventory!$B$10:$B$1000=$B293,IF(Inventory!$C$10:$C$1000=$C293,IF(Inventory!$D$10:$D$1000=$D293,IF(Inventory!$J$10:$J$1000=wicr,IF(Inventory!$P$10:$P$1000=AK$9,Inventory!$AC$10:$AC$1000)))))))</f>
        <v/>
      </c>
      <c r="AL293" s="123" t="str">
        <f t="shared" si="44"/>
        <v/>
      </c>
      <c r="AM293" s="121" t="str">
        <f t="array" ref="AM293">IF($D293="","",SUM(IF(Inventory!$B$10:$B$1000=$B293,IF(Inventory!$C$10:$C$1000=$C293,IF(Inventory!$D$10:$D$1000=$D293,IF(Inventory!$J$10:$J$1000=freez,Inventory!$AD$10:$AD$1000)))))+SUM(IF(Inventory!$B$10:$B$1000=$B293,IF(Inventory!$C$10:$C$1000=$C293,IF(Inventory!$D$10:$D$1000=$D293,IF(Inventory!$J$10:$J$1000=wifr,Inventory!$AD$10:$AD$1000))))))</f>
        <v/>
      </c>
      <c r="AN293" s="121" t="str">
        <f t="array" ref="AN293">IF($D293="","",SUM(IF(Inventory!$B$10:$B$1000=$B293,IF(Inventory!$C$10:$C$1000=$C293,IF(Inventory!$D$10:$D$1000=$D293,IF(Inventory!$J$10:$J$1000=freez,IF(Inventory!$P$10:$P$1000=AN$9,Inventory!$AD$10:$AD$1000))))))+SUM(IF(Inventory!$B$10:$B$1000=$B293,IF(Inventory!$C$10:$C$1000=$C293,IF(Inventory!$D$10:$D$1000=$D293,IF(Inventory!$J$10:$J$1000=wifr,IF(Inventory!$P$10:$P$1000=AN$9,Inventory!$AD$10:$AD$1000)))))))</f>
        <v/>
      </c>
      <c r="AO293" s="121" t="str">
        <f t="array" ref="AO293">IF($D293="","",SUM(IF(Inventory!$B$10:$B$1000=$B293,IF(Inventory!$C$10:$C$1000=$C293,IF(Inventory!$D$10:$D$1000=$D293,IF(Inventory!$J$10:$J$1000=freez,IF(Inventory!$P$10:$P$1000=AO$9,Inventory!$AD$10:$AD$1000))))))+SUM(IF(Inventory!$B$10:$B$1000=$B293,IF(Inventory!$C$10:$C$1000=$C293,IF(Inventory!$D$10:$D$1000=$D293,IF(Inventory!$J$10:$J$1000=wifr,IF(Inventory!$P$10:$P$1000=AO$9,Inventory!$AD$10:$AD$1000)))))))</f>
        <v/>
      </c>
      <c r="AP293" s="121" t="str">
        <f t="array" ref="AP293">IF($D293="","",SUM(IF(Inventory!$B$10:$B$1000=$B293,IF(Inventory!$C$10:$C$1000=$C293,IF(Inventory!$D$10:$D$1000=$D293,IF(Inventory!$J$10:$J$1000=freez,IF(Inventory!$P$10:$P$1000=AP$9,Inventory!$AD$10:$AD$1000))))))+SUM(IF(Inventory!$B$10:$B$1000=$B293,IF(Inventory!$C$10:$C$1000=$C293,IF(Inventory!$D$10:$D$1000=$D293,IF(Inventory!$J$10:$J$1000=wifr,IF(Inventory!$P$10:$P$1000=AP$9,Inventory!$AD$10:$AD$1000)))))))</f>
        <v/>
      </c>
      <c r="AQ293" s="121" t="str">
        <f t="array" ref="AQ293">IF($D293="","",SUM(IF(Inventory!$B$10:$B$1000=$B293,IF(Inventory!$C$10:$C$1000=$C293,IF(Inventory!$D$10:$D$1000=$D293,IF(Inventory!$J$10:$J$1000=freez,IF(Inventory!$P$10:$P$1000=AQ$9,Inventory!$AD$10:$AD$1000))))))+SUM(IF(Inventory!$B$10:$B$1000=$B293,IF(Inventory!$C$10:$C$1000=$C293,IF(Inventory!$D$10:$D$1000=$D293,IF(Inventory!$J$10:$J$1000=wifr,IF(Inventory!$P$10:$P$1000=AQ$9,Inventory!$AD$10:$AD$1000)))))))</f>
        <v/>
      </c>
      <c r="AR293" s="121" t="str">
        <f t="array" ref="AR293">IF($D293="","",SUM(IF(Inventory!$B$10:$B$1000=$B293,IF(Inventory!$C$10:$C$1000=$C293,IF(Inventory!$D$10:$D$1000=$D293,IF(Inventory!$J$10:$J$1000=freez,IF(Inventory!$P$10:$P$1000=AR$9,Inventory!$AD$10:$AD$1000))))))+SUM(IF(Inventory!$B$10:$B$1000=$B293,IF(Inventory!$C$10:$C$1000=$C293,IF(Inventory!$D$10:$D$1000=$D293,IF(Inventory!$J$10:$J$1000=wifr,IF(Inventory!$P$10:$P$1000=AR$9,Inventory!$AD$10:$AD$1000)))))))</f>
        <v/>
      </c>
      <c r="AS293" s="124" t="str">
        <f t="shared" si="45"/>
        <v/>
      </c>
      <c r="AU293" s="352"/>
      <c r="AV293" s="352"/>
      <c r="AX293" s="125">
        <f>IF($C293="",0,Prog!$H291*AX$6*($AU293+$AV293)/12000)</f>
        <v>0</v>
      </c>
      <c r="AY293" s="125">
        <f>IF($C293="",0,Prog!$H291*AY$6*($AU293+$AV293)/12000)</f>
        <v>0</v>
      </c>
      <c r="AZ293" s="121"/>
    </row>
    <row r="294" spans="1:52" ht="16.5" x14ac:dyDescent="0.3">
      <c r="A294" s="279" t="str">
        <f>IF(Prog!B292="","",Prog!B292)</f>
        <v/>
      </c>
      <c r="B294" s="279" t="str">
        <f>IF(Prog!C292="","",Prog!C292)</f>
        <v/>
      </c>
      <c r="C294" s="279" t="str">
        <f>IF(Prog!D292="","",Prog!D292)</f>
        <v/>
      </c>
      <c r="D294" s="120"/>
      <c r="E294" s="121" t="str">
        <f t="array" ref="E294">IF($D294="","",COUNT(IF(Inventory!$B$10:$B$1000=$B294,IF(Inventory!$C$10:$C$1000=$C294,IF(Inventory!$D$10:$D$1000=$D294,IF(Inventory!$P$10:$P$1000=E$9,1))))))</f>
        <v/>
      </c>
      <c r="F294" s="121" t="str">
        <f t="array" ref="F294">IF($D294="","",COUNT(IF(Inventory!$B$10:$B$1000=$B294,IF(Inventory!$C$10:$C$1000=$C294,IF(Inventory!$D$10:$D$1000=$D294,IF(Inventory!$P$10:$P$1000=F$9,1))))))</f>
        <v/>
      </c>
      <c r="G294" s="121" t="str">
        <f t="array" ref="G294">IF($D294="","",COUNT(IF(Inventory!$B$10:$B$1000=$B294,IF(Inventory!$C$10:$C$1000=$C294,IF(Inventory!$D$10:$D$1000=$D294,IF(Inventory!$P$10:$P$1000=G$9,1))))))</f>
        <v/>
      </c>
      <c r="H294" s="121" t="str">
        <f t="array" ref="H294">IF($D294="","",COUNT(IF(Inventory!$B$10:$B$1000=$B294,IF(Inventory!$C$10:$C$1000=$C294,IF(Inventory!$D$10:$D$1000=$D294,IF(Inventory!$P$10:$P$1000=H$9,1))))))</f>
        <v/>
      </c>
      <c r="I294" s="121" t="str">
        <f t="array" ref="I294">IF($D294="","",COUNT(IF(Inventory!$B$10:$B$1000=$B294,IF(Inventory!$C$10:$C$1000=$C294,IF(Inventory!$D$10:$D$1000=$D294,IF(Inventory!$P$10:$P$1000=I$9,1))))))</f>
        <v/>
      </c>
      <c r="J294" s="121">
        <f t="shared" ref="J294:J299" si="46">SUM(E294:I294)</f>
        <v>0</v>
      </c>
      <c r="K294" s="121" t="str">
        <f t="array" ref="K294">IF($D294="","",COUNT(IF(Inventory!$B$10:$B$1000=$B294,IF(Inventory!$C$10:$C$1000=$C294,IF(Inventory!$D$10:$D$1000=$D294,IF(Inventory!$J$10:$J$1000=wicr,1)))))+COUNT(IF(Inventory!$B$10:$B$1000=$B294,IF(Inventory!$C$10:$C$1000=$C294,IF(Inventory!$D$10:$D$1000=$D294,IF(Inventory!$J$10:$J$1000=wifr,1))))))</f>
        <v/>
      </c>
      <c r="L294" s="121" t="str">
        <f t="array" ref="L294">IF($D294="","",COUNT(IF(Inventory!$B$10:$B$1000=$B294,IF(Inventory!$C$10:$C$1000=$C294,IF(Inventory!$D$10:$D$1000=$D294,IF(Inventory!$J$10:$J$1000=wicr,IF(Inventory!$P$10:$P$1000=L$9,1))))))+COUNT(IF(Inventory!$B$10:$B$1000=$B294,IF(Inventory!$C$10:$C$1000=$C294,IF(Inventory!$D$10:$D$1000=$D294,IF(Inventory!$J$10:$J$1000=wifr,IF(Inventory!$P$10:$P$1000=L$9,1)))))))</f>
        <v/>
      </c>
      <c r="M294" s="121" t="str">
        <f t="array" ref="M294">IF($D294="","",COUNT(IF(Inventory!$B$10:$B$1000=$B294,IF(Inventory!$C$10:$C$1000=$C294,IF(Inventory!$D$10:$D$1000=$D294,IF(Inventory!$J$10:$J$1000=wicr,IF(Inventory!$P$10:$P$1000=M$9,1))))))+COUNT(IF(Inventory!$B$10:$B$1000=$B294,IF(Inventory!$C$10:$C$1000=$C294,IF(Inventory!$D$10:$D$1000=$D294,IF(Inventory!$J$10:$J$1000=wifr,IF(Inventory!$P$10:$P$1000=M$9,1)))))))</f>
        <v/>
      </c>
      <c r="N294" s="121" t="str">
        <f t="array" ref="N294">IF($D294="","",COUNT(IF(Inventory!$B$10:$B$1000=$B294,IF(Inventory!$C$10:$C$1000=$C294,IF(Inventory!$D$10:$D$1000=$D294,IF(Inventory!$J$10:$J$1000=wicr,IF(Inventory!$P$10:$P$1000=N$9,1))))))+COUNT(IF(Inventory!$B$10:$B$1000=$B294,IF(Inventory!$C$10:$C$1000=$C294,IF(Inventory!$D$10:$D$1000=$D294,IF(Inventory!$J$10:$J$1000=wifr,IF(Inventory!$P$10:$P$1000=N$9,1)))))))</f>
        <v/>
      </c>
      <c r="O294" s="121" t="str">
        <f t="array" ref="O294">IF($D294="","",COUNT(IF(Inventory!$B$10:$B$1000=$B294,IF(Inventory!$C$10:$C$1000=$C294,IF(Inventory!$D$10:$D$1000=$D294,IF(Inventory!$J$10:$J$1000=wicr,IF(Inventory!$P$10:$P$1000=O$9,1))))))+COUNT(IF(Inventory!$B$10:$B$1000=$B294,IF(Inventory!$C$10:$C$1000=$C294,IF(Inventory!$D$10:$D$1000=$D294,IF(Inventory!$J$10:$J$1000=wifr,IF(Inventory!$P$10:$P$1000=O$9,1)))))))</f>
        <v/>
      </c>
      <c r="P294" s="121" t="str">
        <f t="array" ref="P294">IF($D294="","",COUNT(IF(Inventory!$B$10:$B$1000=$B294,IF(Inventory!$C$10:$C$1000=$C294,IF(Inventory!$D$10:$D$1000=$D294,IF(Inventory!$J$10:$J$1000=wicr,IF(Inventory!$P$10:$P$1000=P$9,1))))))+COUNT(IF(Inventory!$B$10:$B$1000=$B294,IF(Inventory!$C$10:$C$1000=$C294,IF(Inventory!$D$10:$D$1000=$D294,IF(Inventory!$J$10:$J$1000=wifr,IF(Inventory!$P$10:$P$1000=P$9,1)))))))</f>
        <v/>
      </c>
      <c r="Q294" s="122" t="str">
        <f t="shared" ref="Q294:Q299" si="47">IF($J294=0,"",K294/$J294)</f>
        <v/>
      </c>
      <c r="R294" s="121" t="str">
        <f t="array" ref="R294">IF($D294="","",COUNT(IF(Inventory!$B$10:$B$1000=$B294,IF(Inventory!$C$10:$C$1000=$C294,IF(Inventory!$D$10:$D$1000=$D294,IF(Inventory!$J$10:$J$1000=frig,1))))))</f>
        <v/>
      </c>
      <c r="S294" s="121" t="str">
        <f t="array" ref="S294">IF($D294="","",COUNT(IF(Inventory!$B$10:$B$1000=$B294,IF(Inventory!$C$10:$C$1000=$C294,IF(Inventory!$D$10:$D$1000=$D294,IF(Inventory!$J$10:$J$1000=frig,IF(Inventory!$P$10:$P$1000=S$9,1)))))))</f>
        <v/>
      </c>
      <c r="T294" s="121" t="str">
        <f t="array" ref="T294">IF($D294="","",COUNT(IF(Inventory!$B$10:$B$1000=$B294,IF(Inventory!$C$10:$C$1000=$C294,IF(Inventory!$D$10:$D$1000=$D294,IF(Inventory!$J$10:$J$1000=frig,IF(Inventory!$P$10:$P$1000=T$9,1)))))))</f>
        <v/>
      </c>
      <c r="U294" s="121" t="str">
        <f t="array" ref="U294">IF($D294="","",COUNT(IF(Inventory!$B$10:$B$1000=$B294,IF(Inventory!$C$10:$C$1000=$C294,IF(Inventory!$D$10:$D$1000=$D294,IF(Inventory!$J$10:$J$1000=frig,IF(Inventory!$P$10:$P$1000=U$9,1)))))))</f>
        <v/>
      </c>
      <c r="V294" s="121" t="str">
        <f t="array" ref="V294">IF($D294="","",COUNT(IF(Inventory!$B$10:$B$1000=$B294,IF(Inventory!$C$10:$C$1000=$C294,IF(Inventory!$D$10:$D$1000=$D294,IF(Inventory!$J$10:$J$1000=frig,IF(Inventory!$P$10:$P$1000=V$9,1)))))))</f>
        <v/>
      </c>
      <c r="W294" s="121" t="str">
        <f t="array" ref="W294">IF($D294="","",COUNT(IF(Inventory!$B$10:$B$1000=$B294,IF(Inventory!$C$10:$C$1000=$C294,IF(Inventory!$D$10:$D$1000=$D294,IF(Inventory!$J$10:$J$1000=frig,IF(Inventory!$P$10:$P$1000=W$9,1)))))))</f>
        <v/>
      </c>
      <c r="X294" s="122" t="str">
        <f t="shared" ref="X294:X299" si="48">IF($J294=0,"",R294/$J294)</f>
        <v/>
      </c>
      <c r="Y294" s="121" t="str">
        <f t="array" ref="Y294">IF($D294="","",COUNT(IF(Inventory!$B$10:$B$1000=$B294,IF(Inventory!$C$10:$C$1000=$C294,IF(Inventory!$D$10:$D$1000=$D294,IF(Inventory!$J$10:$J$1000=freez,1))))))</f>
        <v/>
      </c>
      <c r="Z294" s="121" t="str">
        <f t="array" ref="Z294">IF($D294="","",COUNT(IF(Inventory!$B$10:$B$1000=$B294,IF(Inventory!$C$10:$C$1000=$C294,IF(Inventory!$D$10:$D$1000=$D294,IF(Inventory!$J$10:$J$1000=freez,IF(Inventory!$P$10:$P$1000=Z$9,1)))))))</f>
        <v/>
      </c>
      <c r="AA294" s="121" t="str">
        <f t="array" ref="AA294">IF($D294="","",COUNT(IF(Inventory!$B$10:$B$1000=$B294,IF(Inventory!$C$10:$C$1000=$C294,IF(Inventory!$D$10:$D$1000=$D294,IF(Inventory!$J$10:$J$1000=freez,IF(Inventory!$P$10:$P$1000=AA$9,1)))))))</f>
        <v/>
      </c>
      <c r="AB294" s="121" t="str">
        <f t="array" ref="AB294">IF($D294="","",COUNT(IF(Inventory!$B$10:$B$1000=$B294,IF(Inventory!$C$10:$C$1000=$C294,IF(Inventory!$D$10:$D$1000=$D294,IF(Inventory!$J$10:$J$1000=freez,IF(Inventory!$P$10:$P$1000=AB$9,1)))))))</f>
        <v/>
      </c>
      <c r="AC294" s="121" t="str">
        <f t="array" ref="AC294">IF($D294="","",COUNT(IF(Inventory!$B$10:$B$1000=$B294,IF(Inventory!$C$10:$C$1000=$C294,IF(Inventory!$D$10:$D$1000=$D294,IF(Inventory!$J$10:$J$1000=freez,IF(Inventory!$P$10:$P$1000=AC$9,1)))))))</f>
        <v/>
      </c>
      <c r="AD294" s="121" t="str">
        <f t="array" ref="AD294">IF($D294="","",COUNT(IF(Inventory!$B$10:$B$1000=$B294,IF(Inventory!$C$10:$C$1000=$C294,IF(Inventory!$D$10:$D$1000=$D294,IF(Inventory!$J$10:$J$1000=freez,IF(Inventory!$P$10:$P$1000=AD$9,1)))))))</f>
        <v/>
      </c>
      <c r="AE294" s="122" t="str">
        <f t="shared" ref="AE294:AE299" si="49">IF($J294=0,"",Y294/$J294)</f>
        <v/>
      </c>
      <c r="AF294" s="121" t="str">
        <f t="array" ref="AF294">IF($D294="","",SUM(IF(Inventory!$B$10:$B$1000=$B294,IF(Inventory!$C$10:$C$1000=$C294,IF(Inventory!$D$10:$D$1000=$D294,IF(Inventory!$J$10:$J$1000=frig,Inventory!$AC$10:$AC$1000)))))+SUM(IF(Inventory!$B$10:$B$1000=$B294,IF(Inventory!$C$10:$C$1000=$C294,IF(Inventory!$D$10:$D$1000=$D294,IF(Inventory!$J$10:$J$1000=wicr,Inventory!$AC$10:$AC$1000))))))</f>
        <v/>
      </c>
      <c r="AG294" s="121" t="str">
        <f t="array" ref="AG294">IF($D294="","",SUM(IF(Inventory!$B$10:$B$1000=$B294,IF(Inventory!$C$10:$C$1000=$C294,IF(Inventory!$D$10:$D$1000=$D294,IF(Inventory!$J$10:$J$1000=frig,IF(Inventory!$P$10:$P$1000=AG$9,Inventory!$AC$10:$AC$1000))))))+SUM(IF(Inventory!$B$10:$B$1000=$B294,IF(Inventory!$C$10:$C$1000=$C294,IF(Inventory!$D$10:$D$1000=$D294,IF(Inventory!$J$10:$J$1000=wicr,IF(Inventory!$P$10:$P$1000=AG$9,Inventory!$AC$10:$AC$1000)))))))</f>
        <v/>
      </c>
      <c r="AH294" s="121" t="str">
        <f t="array" ref="AH294">IF($D294="","",SUM(IF(Inventory!$B$10:$B$1000=$B294,IF(Inventory!$C$10:$C$1000=$C294,IF(Inventory!$D$10:$D$1000=$D294,IF(Inventory!$J$10:$J$1000=frig,IF(Inventory!$P$10:$P$1000=AH$9,Inventory!$AC$10:$AC$1000))))))+SUM(IF(Inventory!$B$10:$B$1000=$B294,IF(Inventory!$C$10:$C$1000=$C294,IF(Inventory!$D$10:$D$1000=$D294,IF(Inventory!$J$10:$J$1000=wicr,IF(Inventory!$P$10:$P$1000=AH$9,Inventory!$AC$10:$AC$1000)))))))</f>
        <v/>
      </c>
      <c r="AI294" s="121" t="str">
        <f t="array" ref="AI294">IF($D294="","",SUM(IF(Inventory!$B$10:$B$1000=$B294,IF(Inventory!$C$10:$C$1000=$C294,IF(Inventory!$D$10:$D$1000=$D294,IF(Inventory!$J$10:$J$1000=frig,IF(Inventory!$P$10:$P$1000=AI$9,Inventory!$AC$10:$AC$1000))))))+SUM(IF(Inventory!$B$10:$B$1000=$B294,IF(Inventory!$C$10:$C$1000=$C294,IF(Inventory!$D$10:$D$1000=$D294,IF(Inventory!$J$10:$J$1000=wicr,IF(Inventory!$P$10:$P$1000=AI$9,Inventory!$AC$10:$AC$1000)))))))</f>
        <v/>
      </c>
      <c r="AJ294" s="121" t="str">
        <f t="array" ref="AJ294">IF($D294="","",SUM(IF(Inventory!$B$10:$B$1000=$B294,IF(Inventory!$C$10:$C$1000=$C294,IF(Inventory!$D$10:$D$1000=$D294,IF(Inventory!$J$10:$J$1000=frig,IF(Inventory!$P$10:$P$1000=AJ$9,Inventory!$AC$10:$AC$1000))))))+SUM(IF(Inventory!$B$10:$B$1000=$B294,IF(Inventory!$C$10:$C$1000=$C294,IF(Inventory!$D$10:$D$1000=$D294,IF(Inventory!$J$10:$J$1000=wicr,IF(Inventory!$P$10:$P$1000=AJ$9,Inventory!$AC$10:$AC$1000)))))))</f>
        <v/>
      </c>
      <c r="AK294" s="121" t="str">
        <f t="array" ref="AK294">IF($D294="","",SUM(IF(Inventory!$B$10:$B$1000=$B294,IF(Inventory!$C$10:$C$1000=$C294,IF(Inventory!$D$10:$D$1000=$D294,IF(Inventory!$J$10:$J$1000=frig,IF(Inventory!$P$10:$P$1000=AK$9,Inventory!$AC$10:$AC$1000))))))+SUM(IF(Inventory!$B$10:$B$1000=$B294,IF(Inventory!$C$10:$C$1000=$C294,IF(Inventory!$D$10:$D$1000=$D294,IF(Inventory!$J$10:$J$1000=wicr,IF(Inventory!$P$10:$P$1000=AK$9,Inventory!$AC$10:$AC$1000)))))))</f>
        <v/>
      </c>
      <c r="AL294" s="123" t="str">
        <f t="shared" ref="AL294:AL299" si="50">AG294</f>
        <v/>
      </c>
      <c r="AM294" s="121" t="str">
        <f t="array" ref="AM294">IF($D294="","",SUM(IF(Inventory!$B$10:$B$1000=$B294,IF(Inventory!$C$10:$C$1000=$C294,IF(Inventory!$D$10:$D$1000=$D294,IF(Inventory!$J$10:$J$1000=freez,Inventory!$AD$10:$AD$1000)))))+SUM(IF(Inventory!$B$10:$B$1000=$B294,IF(Inventory!$C$10:$C$1000=$C294,IF(Inventory!$D$10:$D$1000=$D294,IF(Inventory!$J$10:$J$1000=wifr,Inventory!$AD$10:$AD$1000))))))</f>
        <v/>
      </c>
      <c r="AN294" s="121" t="str">
        <f t="array" ref="AN294">IF($D294="","",SUM(IF(Inventory!$B$10:$B$1000=$B294,IF(Inventory!$C$10:$C$1000=$C294,IF(Inventory!$D$10:$D$1000=$D294,IF(Inventory!$J$10:$J$1000=freez,IF(Inventory!$P$10:$P$1000=AN$9,Inventory!$AD$10:$AD$1000))))))+SUM(IF(Inventory!$B$10:$B$1000=$B294,IF(Inventory!$C$10:$C$1000=$C294,IF(Inventory!$D$10:$D$1000=$D294,IF(Inventory!$J$10:$J$1000=wifr,IF(Inventory!$P$10:$P$1000=AN$9,Inventory!$AD$10:$AD$1000)))))))</f>
        <v/>
      </c>
      <c r="AO294" s="121" t="str">
        <f t="array" ref="AO294">IF($D294="","",SUM(IF(Inventory!$B$10:$B$1000=$B294,IF(Inventory!$C$10:$C$1000=$C294,IF(Inventory!$D$10:$D$1000=$D294,IF(Inventory!$J$10:$J$1000=freez,IF(Inventory!$P$10:$P$1000=AO$9,Inventory!$AD$10:$AD$1000))))))+SUM(IF(Inventory!$B$10:$B$1000=$B294,IF(Inventory!$C$10:$C$1000=$C294,IF(Inventory!$D$10:$D$1000=$D294,IF(Inventory!$J$10:$J$1000=wifr,IF(Inventory!$P$10:$P$1000=AO$9,Inventory!$AD$10:$AD$1000)))))))</f>
        <v/>
      </c>
      <c r="AP294" s="121" t="str">
        <f t="array" ref="AP294">IF($D294="","",SUM(IF(Inventory!$B$10:$B$1000=$B294,IF(Inventory!$C$10:$C$1000=$C294,IF(Inventory!$D$10:$D$1000=$D294,IF(Inventory!$J$10:$J$1000=freez,IF(Inventory!$P$10:$P$1000=AP$9,Inventory!$AD$10:$AD$1000))))))+SUM(IF(Inventory!$B$10:$B$1000=$B294,IF(Inventory!$C$10:$C$1000=$C294,IF(Inventory!$D$10:$D$1000=$D294,IF(Inventory!$J$10:$J$1000=wifr,IF(Inventory!$P$10:$P$1000=AP$9,Inventory!$AD$10:$AD$1000)))))))</f>
        <v/>
      </c>
      <c r="AQ294" s="121" t="str">
        <f t="array" ref="AQ294">IF($D294="","",SUM(IF(Inventory!$B$10:$B$1000=$B294,IF(Inventory!$C$10:$C$1000=$C294,IF(Inventory!$D$10:$D$1000=$D294,IF(Inventory!$J$10:$J$1000=freez,IF(Inventory!$P$10:$P$1000=AQ$9,Inventory!$AD$10:$AD$1000))))))+SUM(IF(Inventory!$B$10:$B$1000=$B294,IF(Inventory!$C$10:$C$1000=$C294,IF(Inventory!$D$10:$D$1000=$D294,IF(Inventory!$J$10:$J$1000=wifr,IF(Inventory!$P$10:$P$1000=AQ$9,Inventory!$AD$10:$AD$1000)))))))</f>
        <v/>
      </c>
      <c r="AR294" s="121" t="str">
        <f t="array" ref="AR294">IF($D294="","",SUM(IF(Inventory!$B$10:$B$1000=$B294,IF(Inventory!$C$10:$C$1000=$C294,IF(Inventory!$D$10:$D$1000=$D294,IF(Inventory!$J$10:$J$1000=freez,IF(Inventory!$P$10:$P$1000=AR$9,Inventory!$AD$10:$AD$1000))))))+SUM(IF(Inventory!$B$10:$B$1000=$B294,IF(Inventory!$C$10:$C$1000=$C294,IF(Inventory!$D$10:$D$1000=$D294,IF(Inventory!$J$10:$J$1000=wifr,IF(Inventory!$P$10:$P$1000=AR$9,Inventory!$AD$10:$AD$1000)))))))</f>
        <v/>
      </c>
      <c r="AS294" s="124" t="str">
        <f t="shared" ref="AS294:AS299" si="51">AN294</f>
        <v/>
      </c>
      <c r="AU294" s="352"/>
      <c r="AV294" s="352"/>
      <c r="AX294" s="125">
        <f>IF($C294="",0,Prog!$H292*AX$6*($AU294+$AV294)/12000)</f>
        <v>0</v>
      </c>
      <c r="AY294" s="125">
        <f>IF($C294="",0,Prog!$H292*AY$6*($AU294+$AV294)/12000)</f>
        <v>0</v>
      </c>
      <c r="AZ294" s="121"/>
    </row>
    <row r="295" spans="1:52" ht="16.5" x14ac:dyDescent="0.3">
      <c r="A295" s="279" t="str">
        <f>IF(Prog!B293="","",Prog!B293)</f>
        <v/>
      </c>
      <c r="B295" s="279" t="str">
        <f>IF(Prog!C293="","",Prog!C293)</f>
        <v/>
      </c>
      <c r="C295" s="279" t="str">
        <f>IF(Prog!D293="","",Prog!D293)</f>
        <v/>
      </c>
      <c r="D295" s="120"/>
      <c r="E295" s="121" t="str">
        <f t="array" ref="E295">IF($D295="","",COUNT(IF(Inventory!$B$10:$B$1000=$B295,IF(Inventory!$C$10:$C$1000=$C295,IF(Inventory!$D$10:$D$1000=$D295,IF(Inventory!$P$10:$P$1000=E$9,1))))))</f>
        <v/>
      </c>
      <c r="F295" s="121" t="str">
        <f t="array" ref="F295">IF($D295="","",COUNT(IF(Inventory!$B$10:$B$1000=$B295,IF(Inventory!$C$10:$C$1000=$C295,IF(Inventory!$D$10:$D$1000=$D295,IF(Inventory!$P$10:$P$1000=F$9,1))))))</f>
        <v/>
      </c>
      <c r="G295" s="121" t="str">
        <f t="array" ref="G295">IF($D295="","",COUNT(IF(Inventory!$B$10:$B$1000=$B295,IF(Inventory!$C$10:$C$1000=$C295,IF(Inventory!$D$10:$D$1000=$D295,IF(Inventory!$P$10:$P$1000=G$9,1))))))</f>
        <v/>
      </c>
      <c r="H295" s="121" t="str">
        <f t="array" ref="H295">IF($D295="","",COUNT(IF(Inventory!$B$10:$B$1000=$B295,IF(Inventory!$C$10:$C$1000=$C295,IF(Inventory!$D$10:$D$1000=$D295,IF(Inventory!$P$10:$P$1000=H$9,1))))))</f>
        <v/>
      </c>
      <c r="I295" s="121" t="str">
        <f t="array" ref="I295">IF($D295="","",COUNT(IF(Inventory!$B$10:$B$1000=$B295,IF(Inventory!$C$10:$C$1000=$C295,IF(Inventory!$D$10:$D$1000=$D295,IF(Inventory!$P$10:$P$1000=I$9,1))))))</f>
        <v/>
      </c>
      <c r="J295" s="121">
        <f t="shared" si="46"/>
        <v>0</v>
      </c>
      <c r="K295" s="121" t="str">
        <f t="array" ref="K295">IF($D295="","",COUNT(IF(Inventory!$B$10:$B$1000=$B295,IF(Inventory!$C$10:$C$1000=$C295,IF(Inventory!$D$10:$D$1000=$D295,IF(Inventory!$J$10:$J$1000=wicr,1)))))+COUNT(IF(Inventory!$B$10:$B$1000=$B295,IF(Inventory!$C$10:$C$1000=$C295,IF(Inventory!$D$10:$D$1000=$D295,IF(Inventory!$J$10:$J$1000=wifr,1))))))</f>
        <v/>
      </c>
      <c r="L295" s="121" t="str">
        <f t="array" ref="L295">IF($D295="","",COUNT(IF(Inventory!$B$10:$B$1000=$B295,IF(Inventory!$C$10:$C$1000=$C295,IF(Inventory!$D$10:$D$1000=$D295,IF(Inventory!$J$10:$J$1000=wicr,IF(Inventory!$P$10:$P$1000=L$9,1))))))+COUNT(IF(Inventory!$B$10:$B$1000=$B295,IF(Inventory!$C$10:$C$1000=$C295,IF(Inventory!$D$10:$D$1000=$D295,IF(Inventory!$J$10:$J$1000=wifr,IF(Inventory!$P$10:$P$1000=L$9,1)))))))</f>
        <v/>
      </c>
      <c r="M295" s="121" t="str">
        <f t="array" ref="M295">IF($D295="","",COUNT(IF(Inventory!$B$10:$B$1000=$B295,IF(Inventory!$C$10:$C$1000=$C295,IF(Inventory!$D$10:$D$1000=$D295,IF(Inventory!$J$10:$J$1000=wicr,IF(Inventory!$P$10:$P$1000=M$9,1))))))+COUNT(IF(Inventory!$B$10:$B$1000=$B295,IF(Inventory!$C$10:$C$1000=$C295,IF(Inventory!$D$10:$D$1000=$D295,IF(Inventory!$J$10:$J$1000=wifr,IF(Inventory!$P$10:$P$1000=M$9,1)))))))</f>
        <v/>
      </c>
      <c r="N295" s="121" t="str">
        <f t="array" ref="N295">IF($D295="","",COUNT(IF(Inventory!$B$10:$B$1000=$B295,IF(Inventory!$C$10:$C$1000=$C295,IF(Inventory!$D$10:$D$1000=$D295,IF(Inventory!$J$10:$J$1000=wicr,IF(Inventory!$P$10:$P$1000=N$9,1))))))+COUNT(IF(Inventory!$B$10:$B$1000=$B295,IF(Inventory!$C$10:$C$1000=$C295,IF(Inventory!$D$10:$D$1000=$D295,IF(Inventory!$J$10:$J$1000=wifr,IF(Inventory!$P$10:$P$1000=N$9,1)))))))</f>
        <v/>
      </c>
      <c r="O295" s="121" t="str">
        <f t="array" ref="O295">IF($D295="","",COUNT(IF(Inventory!$B$10:$B$1000=$B295,IF(Inventory!$C$10:$C$1000=$C295,IF(Inventory!$D$10:$D$1000=$D295,IF(Inventory!$J$10:$J$1000=wicr,IF(Inventory!$P$10:$P$1000=O$9,1))))))+COUNT(IF(Inventory!$B$10:$B$1000=$B295,IF(Inventory!$C$10:$C$1000=$C295,IF(Inventory!$D$10:$D$1000=$D295,IF(Inventory!$J$10:$J$1000=wifr,IF(Inventory!$P$10:$P$1000=O$9,1)))))))</f>
        <v/>
      </c>
      <c r="P295" s="121" t="str">
        <f t="array" ref="P295">IF($D295="","",COUNT(IF(Inventory!$B$10:$B$1000=$B295,IF(Inventory!$C$10:$C$1000=$C295,IF(Inventory!$D$10:$D$1000=$D295,IF(Inventory!$J$10:$J$1000=wicr,IF(Inventory!$P$10:$P$1000=P$9,1))))))+COUNT(IF(Inventory!$B$10:$B$1000=$B295,IF(Inventory!$C$10:$C$1000=$C295,IF(Inventory!$D$10:$D$1000=$D295,IF(Inventory!$J$10:$J$1000=wifr,IF(Inventory!$P$10:$P$1000=P$9,1)))))))</f>
        <v/>
      </c>
      <c r="Q295" s="122" t="str">
        <f t="shared" si="47"/>
        <v/>
      </c>
      <c r="R295" s="121" t="str">
        <f t="array" ref="R295">IF($D295="","",COUNT(IF(Inventory!$B$10:$B$1000=$B295,IF(Inventory!$C$10:$C$1000=$C295,IF(Inventory!$D$10:$D$1000=$D295,IF(Inventory!$J$10:$J$1000=frig,1))))))</f>
        <v/>
      </c>
      <c r="S295" s="121" t="str">
        <f t="array" ref="S295">IF($D295="","",COUNT(IF(Inventory!$B$10:$B$1000=$B295,IF(Inventory!$C$10:$C$1000=$C295,IF(Inventory!$D$10:$D$1000=$D295,IF(Inventory!$J$10:$J$1000=frig,IF(Inventory!$P$10:$P$1000=S$9,1)))))))</f>
        <v/>
      </c>
      <c r="T295" s="121" t="str">
        <f t="array" ref="T295">IF($D295="","",COUNT(IF(Inventory!$B$10:$B$1000=$B295,IF(Inventory!$C$10:$C$1000=$C295,IF(Inventory!$D$10:$D$1000=$D295,IF(Inventory!$J$10:$J$1000=frig,IF(Inventory!$P$10:$P$1000=T$9,1)))))))</f>
        <v/>
      </c>
      <c r="U295" s="121" t="str">
        <f t="array" ref="U295">IF($D295="","",COUNT(IF(Inventory!$B$10:$B$1000=$B295,IF(Inventory!$C$10:$C$1000=$C295,IF(Inventory!$D$10:$D$1000=$D295,IF(Inventory!$J$10:$J$1000=frig,IF(Inventory!$P$10:$P$1000=U$9,1)))))))</f>
        <v/>
      </c>
      <c r="V295" s="121" t="str">
        <f t="array" ref="V295">IF($D295="","",COUNT(IF(Inventory!$B$10:$B$1000=$B295,IF(Inventory!$C$10:$C$1000=$C295,IF(Inventory!$D$10:$D$1000=$D295,IF(Inventory!$J$10:$J$1000=frig,IF(Inventory!$P$10:$P$1000=V$9,1)))))))</f>
        <v/>
      </c>
      <c r="W295" s="121" t="str">
        <f t="array" ref="W295">IF($D295="","",COUNT(IF(Inventory!$B$10:$B$1000=$B295,IF(Inventory!$C$10:$C$1000=$C295,IF(Inventory!$D$10:$D$1000=$D295,IF(Inventory!$J$10:$J$1000=frig,IF(Inventory!$P$10:$P$1000=W$9,1)))))))</f>
        <v/>
      </c>
      <c r="X295" s="122" t="str">
        <f t="shared" si="48"/>
        <v/>
      </c>
      <c r="Y295" s="121" t="str">
        <f t="array" ref="Y295">IF($D295="","",COUNT(IF(Inventory!$B$10:$B$1000=$B295,IF(Inventory!$C$10:$C$1000=$C295,IF(Inventory!$D$10:$D$1000=$D295,IF(Inventory!$J$10:$J$1000=freez,1))))))</f>
        <v/>
      </c>
      <c r="Z295" s="121" t="str">
        <f t="array" ref="Z295">IF($D295="","",COUNT(IF(Inventory!$B$10:$B$1000=$B295,IF(Inventory!$C$10:$C$1000=$C295,IF(Inventory!$D$10:$D$1000=$D295,IF(Inventory!$J$10:$J$1000=freez,IF(Inventory!$P$10:$P$1000=Z$9,1)))))))</f>
        <v/>
      </c>
      <c r="AA295" s="121" t="str">
        <f t="array" ref="AA295">IF($D295="","",COUNT(IF(Inventory!$B$10:$B$1000=$B295,IF(Inventory!$C$10:$C$1000=$C295,IF(Inventory!$D$10:$D$1000=$D295,IF(Inventory!$J$10:$J$1000=freez,IF(Inventory!$P$10:$P$1000=AA$9,1)))))))</f>
        <v/>
      </c>
      <c r="AB295" s="121" t="str">
        <f t="array" ref="AB295">IF($D295="","",COUNT(IF(Inventory!$B$10:$B$1000=$B295,IF(Inventory!$C$10:$C$1000=$C295,IF(Inventory!$D$10:$D$1000=$D295,IF(Inventory!$J$10:$J$1000=freez,IF(Inventory!$P$10:$P$1000=AB$9,1)))))))</f>
        <v/>
      </c>
      <c r="AC295" s="121" t="str">
        <f t="array" ref="AC295">IF($D295="","",COUNT(IF(Inventory!$B$10:$B$1000=$B295,IF(Inventory!$C$10:$C$1000=$C295,IF(Inventory!$D$10:$D$1000=$D295,IF(Inventory!$J$10:$J$1000=freez,IF(Inventory!$P$10:$P$1000=AC$9,1)))))))</f>
        <v/>
      </c>
      <c r="AD295" s="121" t="str">
        <f t="array" ref="AD295">IF($D295="","",COUNT(IF(Inventory!$B$10:$B$1000=$B295,IF(Inventory!$C$10:$C$1000=$C295,IF(Inventory!$D$10:$D$1000=$D295,IF(Inventory!$J$10:$J$1000=freez,IF(Inventory!$P$10:$P$1000=AD$9,1)))))))</f>
        <v/>
      </c>
      <c r="AE295" s="122" t="str">
        <f t="shared" si="49"/>
        <v/>
      </c>
      <c r="AF295" s="121" t="str">
        <f t="array" ref="AF295">IF($D295="","",SUM(IF(Inventory!$B$10:$B$1000=$B295,IF(Inventory!$C$10:$C$1000=$C295,IF(Inventory!$D$10:$D$1000=$D295,IF(Inventory!$J$10:$J$1000=frig,Inventory!$AC$10:$AC$1000)))))+SUM(IF(Inventory!$B$10:$B$1000=$B295,IF(Inventory!$C$10:$C$1000=$C295,IF(Inventory!$D$10:$D$1000=$D295,IF(Inventory!$J$10:$J$1000=wicr,Inventory!$AC$10:$AC$1000))))))</f>
        <v/>
      </c>
      <c r="AG295" s="121" t="str">
        <f t="array" ref="AG295">IF($D295="","",SUM(IF(Inventory!$B$10:$B$1000=$B295,IF(Inventory!$C$10:$C$1000=$C295,IF(Inventory!$D$10:$D$1000=$D295,IF(Inventory!$J$10:$J$1000=frig,IF(Inventory!$P$10:$P$1000=AG$9,Inventory!$AC$10:$AC$1000))))))+SUM(IF(Inventory!$B$10:$B$1000=$B295,IF(Inventory!$C$10:$C$1000=$C295,IF(Inventory!$D$10:$D$1000=$D295,IF(Inventory!$J$10:$J$1000=wicr,IF(Inventory!$P$10:$P$1000=AG$9,Inventory!$AC$10:$AC$1000)))))))</f>
        <v/>
      </c>
      <c r="AH295" s="121" t="str">
        <f t="array" ref="AH295">IF($D295="","",SUM(IF(Inventory!$B$10:$B$1000=$B295,IF(Inventory!$C$10:$C$1000=$C295,IF(Inventory!$D$10:$D$1000=$D295,IF(Inventory!$J$10:$J$1000=frig,IF(Inventory!$P$10:$P$1000=AH$9,Inventory!$AC$10:$AC$1000))))))+SUM(IF(Inventory!$B$10:$B$1000=$B295,IF(Inventory!$C$10:$C$1000=$C295,IF(Inventory!$D$10:$D$1000=$D295,IF(Inventory!$J$10:$J$1000=wicr,IF(Inventory!$P$10:$P$1000=AH$9,Inventory!$AC$10:$AC$1000)))))))</f>
        <v/>
      </c>
      <c r="AI295" s="121" t="str">
        <f t="array" ref="AI295">IF($D295="","",SUM(IF(Inventory!$B$10:$B$1000=$B295,IF(Inventory!$C$10:$C$1000=$C295,IF(Inventory!$D$10:$D$1000=$D295,IF(Inventory!$J$10:$J$1000=frig,IF(Inventory!$P$10:$P$1000=AI$9,Inventory!$AC$10:$AC$1000))))))+SUM(IF(Inventory!$B$10:$B$1000=$B295,IF(Inventory!$C$10:$C$1000=$C295,IF(Inventory!$D$10:$D$1000=$D295,IF(Inventory!$J$10:$J$1000=wicr,IF(Inventory!$P$10:$P$1000=AI$9,Inventory!$AC$10:$AC$1000)))))))</f>
        <v/>
      </c>
      <c r="AJ295" s="121" t="str">
        <f t="array" ref="AJ295">IF($D295="","",SUM(IF(Inventory!$B$10:$B$1000=$B295,IF(Inventory!$C$10:$C$1000=$C295,IF(Inventory!$D$10:$D$1000=$D295,IF(Inventory!$J$10:$J$1000=frig,IF(Inventory!$P$10:$P$1000=AJ$9,Inventory!$AC$10:$AC$1000))))))+SUM(IF(Inventory!$B$10:$B$1000=$B295,IF(Inventory!$C$10:$C$1000=$C295,IF(Inventory!$D$10:$D$1000=$D295,IF(Inventory!$J$10:$J$1000=wicr,IF(Inventory!$P$10:$P$1000=AJ$9,Inventory!$AC$10:$AC$1000)))))))</f>
        <v/>
      </c>
      <c r="AK295" s="121" t="str">
        <f t="array" ref="AK295">IF($D295="","",SUM(IF(Inventory!$B$10:$B$1000=$B295,IF(Inventory!$C$10:$C$1000=$C295,IF(Inventory!$D$10:$D$1000=$D295,IF(Inventory!$J$10:$J$1000=frig,IF(Inventory!$P$10:$P$1000=AK$9,Inventory!$AC$10:$AC$1000))))))+SUM(IF(Inventory!$B$10:$B$1000=$B295,IF(Inventory!$C$10:$C$1000=$C295,IF(Inventory!$D$10:$D$1000=$D295,IF(Inventory!$J$10:$J$1000=wicr,IF(Inventory!$P$10:$P$1000=AK$9,Inventory!$AC$10:$AC$1000)))))))</f>
        <v/>
      </c>
      <c r="AL295" s="123" t="str">
        <f t="shared" si="50"/>
        <v/>
      </c>
      <c r="AM295" s="121" t="str">
        <f t="array" ref="AM295">IF($D295="","",SUM(IF(Inventory!$B$10:$B$1000=$B295,IF(Inventory!$C$10:$C$1000=$C295,IF(Inventory!$D$10:$D$1000=$D295,IF(Inventory!$J$10:$J$1000=freez,Inventory!$AD$10:$AD$1000)))))+SUM(IF(Inventory!$B$10:$B$1000=$B295,IF(Inventory!$C$10:$C$1000=$C295,IF(Inventory!$D$10:$D$1000=$D295,IF(Inventory!$J$10:$J$1000=wifr,Inventory!$AD$10:$AD$1000))))))</f>
        <v/>
      </c>
      <c r="AN295" s="121" t="str">
        <f t="array" ref="AN295">IF($D295="","",SUM(IF(Inventory!$B$10:$B$1000=$B295,IF(Inventory!$C$10:$C$1000=$C295,IF(Inventory!$D$10:$D$1000=$D295,IF(Inventory!$J$10:$J$1000=freez,IF(Inventory!$P$10:$P$1000=AN$9,Inventory!$AD$10:$AD$1000))))))+SUM(IF(Inventory!$B$10:$B$1000=$B295,IF(Inventory!$C$10:$C$1000=$C295,IF(Inventory!$D$10:$D$1000=$D295,IF(Inventory!$J$10:$J$1000=wifr,IF(Inventory!$P$10:$P$1000=AN$9,Inventory!$AD$10:$AD$1000)))))))</f>
        <v/>
      </c>
      <c r="AO295" s="121" t="str">
        <f t="array" ref="AO295">IF($D295="","",SUM(IF(Inventory!$B$10:$B$1000=$B295,IF(Inventory!$C$10:$C$1000=$C295,IF(Inventory!$D$10:$D$1000=$D295,IF(Inventory!$J$10:$J$1000=freez,IF(Inventory!$P$10:$P$1000=AO$9,Inventory!$AD$10:$AD$1000))))))+SUM(IF(Inventory!$B$10:$B$1000=$B295,IF(Inventory!$C$10:$C$1000=$C295,IF(Inventory!$D$10:$D$1000=$D295,IF(Inventory!$J$10:$J$1000=wifr,IF(Inventory!$P$10:$P$1000=AO$9,Inventory!$AD$10:$AD$1000)))))))</f>
        <v/>
      </c>
      <c r="AP295" s="121" t="str">
        <f t="array" ref="AP295">IF($D295="","",SUM(IF(Inventory!$B$10:$B$1000=$B295,IF(Inventory!$C$10:$C$1000=$C295,IF(Inventory!$D$10:$D$1000=$D295,IF(Inventory!$J$10:$J$1000=freez,IF(Inventory!$P$10:$P$1000=AP$9,Inventory!$AD$10:$AD$1000))))))+SUM(IF(Inventory!$B$10:$B$1000=$B295,IF(Inventory!$C$10:$C$1000=$C295,IF(Inventory!$D$10:$D$1000=$D295,IF(Inventory!$J$10:$J$1000=wifr,IF(Inventory!$P$10:$P$1000=AP$9,Inventory!$AD$10:$AD$1000)))))))</f>
        <v/>
      </c>
      <c r="AQ295" s="121" t="str">
        <f t="array" ref="AQ295">IF($D295="","",SUM(IF(Inventory!$B$10:$B$1000=$B295,IF(Inventory!$C$10:$C$1000=$C295,IF(Inventory!$D$10:$D$1000=$D295,IF(Inventory!$J$10:$J$1000=freez,IF(Inventory!$P$10:$P$1000=AQ$9,Inventory!$AD$10:$AD$1000))))))+SUM(IF(Inventory!$B$10:$B$1000=$B295,IF(Inventory!$C$10:$C$1000=$C295,IF(Inventory!$D$10:$D$1000=$D295,IF(Inventory!$J$10:$J$1000=wifr,IF(Inventory!$P$10:$P$1000=AQ$9,Inventory!$AD$10:$AD$1000)))))))</f>
        <v/>
      </c>
      <c r="AR295" s="121" t="str">
        <f t="array" ref="AR295">IF($D295="","",SUM(IF(Inventory!$B$10:$B$1000=$B295,IF(Inventory!$C$10:$C$1000=$C295,IF(Inventory!$D$10:$D$1000=$D295,IF(Inventory!$J$10:$J$1000=freez,IF(Inventory!$P$10:$P$1000=AR$9,Inventory!$AD$10:$AD$1000))))))+SUM(IF(Inventory!$B$10:$B$1000=$B295,IF(Inventory!$C$10:$C$1000=$C295,IF(Inventory!$D$10:$D$1000=$D295,IF(Inventory!$J$10:$J$1000=wifr,IF(Inventory!$P$10:$P$1000=AR$9,Inventory!$AD$10:$AD$1000)))))))</f>
        <v/>
      </c>
      <c r="AS295" s="124" t="str">
        <f t="shared" si="51"/>
        <v/>
      </c>
      <c r="AU295" s="352"/>
      <c r="AV295" s="352"/>
      <c r="AX295" s="125">
        <f>IF($C295="",0,Prog!$H293*AX$6*($AU295+$AV295)/12000)</f>
        <v>0</v>
      </c>
      <c r="AY295" s="125">
        <f>IF($C295="",0,Prog!$H293*AY$6*($AU295+$AV295)/12000)</f>
        <v>0</v>
      </c>
      <c r="AZ295" s="121"/>
    </row>
    <row r="296" spans="1:52" ht="16.5" x14ac:dyDescent="0.3">
      <c r="A296" s="279" t="str">
        <f>IF(Prog!B294="","",Prog!B294)</f>
        <v/>
      </c>
      <c r="B296" s="279" t="str">
        <f>IF(Prog!C294="","",Prog!C294)</f>
        <v/>
      </c>
      <c r="C296" s="279" t="str">
        <f>IF(Prog!D294="","",Prog!D294)</f>
        <v/>
      </c>
      <c r="D296" s="120"/>
      <c r="E296" s="121" t="str">
        <f t="array" ref="E296">IF($D296="","",COUNT(IF(Inventory!$B$10:$B$1000=$B296,IF(Inventory!$C$10:$C$1000=$C296,IF(Inventory!$D$10:$D$1000=$D296,IF(Inventory!$P$10:$P$1000=E$9,1))))))</f>
        <v/>
      </c>
      <c r="F296" s="121" t="str">
        <f t="array" ref="F296">IF($D296="","",COUNT(IF(Inventory!$B$10:$B$1000=$B296,IF(Inventory!$C$10:$C$1000=$C296,IF(Inventory!$D$10:$D$1000=$D296,IF(Inventory!$P$10:$P$1000=F$9,1))))))</f>
        <v/>
      </c>
      <c r="G296" s="121" t="str">
        <f t="array" ref="G296">IF($D296="","",COUNT(IF(Inventory!$B$10:$B$1000=$B296,IF(Inventory!$C$10:$C$1000=$C296,IF(Inventory!$D$10:$D$1000=$D296,IF(Inventory!$P$10:$P$1000=G$9,1))))))</f>
        <v/>
      </c>
      <c r="H296" s="121" t="str">
        <f t="array" ref="H296">IF($D296="","",COUNT(IF(Inventory!$B$10:$B$1000=$B296,IF(Inventory!$C$10:$C$1000=$C296,IF(Inventory!$D$10:$D$1000=$D296,IF(Inventory!$P$10:$P$1000=H$9,1))))))</f>
        <v/>
      </c>
      <c r="I296" s="121" t="str">
        <f t="array" ref="I296">IF($D296="","",COUNT(IF(Inventory!$B$10:$B$1000=$B296,IF(Inventory!$C$10:$C$1000=$C296,IF(Inventory!$D$10:$D$1000=$D296,IF(Inventory!$P$10:$P$1000=I$9,1))))))</f>
        <v/>
      </c>
      <c r="J296" s="121">
        <f t="shared" si="46"/>
        <v>0</v>
      </c>
      <c r="K296" s="121" t="str">
        <f t="array" ref="K296">IF($D296="","",COUNT(IF(Inventory!$B$10:$B$1000=$B296,IF(Inventory!$C$10:$C$1000=$C296,IF(Inventory!$D$10:$D$1000=$D296,IF(Inventory!$J$10:$J$1000=wicr,1)))))+COUNT(IF(Inventory!$B$10:$B$1000=$B296,IF(Inventory!$C$10:$C$1000=$C296,IF(Inventory!$D$10:$D$1000=$D296,IF(Inventory!$J$10:$J$1000=wifr,1))))))</f>
        <v/>
      </c>
      <c r="L296" s="121" t="str">
        <f t="array" ref="L296">IF($D296="","",COUNT(IF(Inventory!$B$10:$B$1000=$B296,IF(Inventory!$C$10:$C$1000=$C296,IF(Inventory!$D$10:$D$1000=$D296,IF(Inventory!$J$10:$J$1000=wicr,IF(Inventory!$P$10:$P$1000=L$9,1))))))+COUNT(IF(Inventory!$B$10:$B$1000=$B296,IF(Inventory!$C$10:$C$1000=$C296,IF(Inventory!$D$10:$D$1000=$D296,IF(Inventory!$J$10:$J$1000=wifr,IF(Inventory!$P$10:$P$1000=L$9,1)))))))</f>
        <v/>
      </c>
      <c r="M296" s="121" t="str">
        <f t="array" ref="M296">IF($D296="","",COUNT(IF(Inventory!$B$10:$B$1000=$B296,IF(Inventory!$C$10:$C$1000=$C296,IF(Inventory!$D$10:$D$1000=$D296,IF(Inventory!$J$10:$J$1000=wicr,IF(Inventory!$P$10:$P$1000=M$9,1))))))+COUNT(IF(Inventory!$B$10:$B$1000=$B296,IF(Inventory!$C$10:$C$1000=$C296,IF(Inventory!$D$10:$D$1000=$D296,IF(Inventory!$J$10:$J$1000=wifr,IF(Inventory!$P$10:$P$1000=M$9,1)))))))</f>
        <v/>
      </c>
      <c r="N296" s="121" t="str">
        <f t="array" ref="N296">IF($D296="","",COUNT(IF(Inventory!$B$10:$B$1000=$B296,IF(Inventory!$C$10:$C$1000=$C296,IF(Inventory!$D$10:$D$1000=$D296,IF(Inventory!$J$10:$J$1000=wicr,IF(Inventory!$P$10:$P$1000=N$9,1))))))+COUNT(IF(Inventory!$B$10:$B$1000=$B296,IF(Inventory!$C$10:$C$1000=$C296,IF(Inventory!$D$10:$D$1000=$D296,IF(Inventory!$J$10:$J$1000=wifr,IF(Inventory!$P$10:$P$1000=N$9,1)))))))</f>
        <v/>
      </c>
      <c r="O296" s="121" t="str">
        <f t="array" ref="O296">IF($D296="","",COUNT(IF(Inventory!$B$10:$B$1000=$B296,IF(Inventory!$C$10:$C$1000=$C296,IF(Inventory!$D$10:$D$1000=$D296,IF(Inventory!$J$10:$J$1000=wicr,IF(Inventory!$P$10:$P$1000=O$9,1))))))+COUNT(IF(Inventory!$B$10:$B$1000=$B296,IF(Inventory!$C$10:$C$1000=$C296,IF(Inventory!$D$10:$D$1000=$D296,IF(Inventory!$J$10:$J$1000=wifr,IF(Inventory!$P$10:$P$1000=O$9,1)))))))</f>
        <v/>
      </c>
      <c r="P296" s="121" t="str">
        <f t="array" ref="P296">IF($D296="","",COUNT(IF(Inventory!$B$10:$B$1000=$B296,IF(Inventory!$C$10:$C$1000=$C296,IF(Inventory!$D$10:$D$1000=$D296,IF(Inventory!$J$10:$J$1000=wicr,IF(Inventory!$P$10:$P$1000=P$9,1))))))+COUNT(IF(Inventory!$B$10:$B$1000=$B296,IF(Inventory!$C$10:$C$1000=$C296,IF(Inventory!$D$10:$D$1000=$D296,IF(Inventory!$J$10:$J$1000=wifr,IF(Inventory!$P$10:$P$1000=P$9,1)))))))</f>
        <v/>
      </c>
      <c r="Q296" s="122" t="str">
        <f t="shared" si="47"/>
        <v/>
      </c>
      <c r="R296" s="121" t="str">
        <f t="array" ref="R296">IF($D296="","",COUNT(IF(Inventory!$B$10:$B$1000=$B296,IF(Inventory!$C$10:$C$1000=$C296,IF(Inventory!$D$10:$D$1000=$D296,IF(Inventory!$J$10:$J$1000=frig,1))))))</f>
        <v/>
      </c>
      <c r="S296" s="121" t="str">
        <f t="array" ref="S296">IF($D296="","",COUNT(IF(Inventory!$B$10:$B$1000=$B296,IF(Inventory!$C$10:$C$1000=$C296,IF(Inventory!$D$10:$D$1000=$D296,IF(Inventory!$J$10:$J$1000=frig,IF(Inventory!$P$10:$P$1000=S$9,1)))))))</f>
        <v/>
      </c>
      <c r="T296" s="121" t="str">
        <f t="array" ref="T296">IF($D296="","",COUNT(IF(Inventory!$B$10:$B$1000=$B296,IF(Inventory!$C$10:$C$1000=$C296,IF(Inventory!$D$10:$D$1000=$D296,IF(Inventory!$J$10:$J$1000=frig,IF(Inventory!$P$10:$P$1000=T$9,1)))))))</f>
        <v/>
      </c>
      <c r="U296" s="121" t="str">
        <f t="array" ref="U296">IF($D296="","",COUNT(IF(Inventory!$B$10:$B$1000=$B296,IF(Inventory!$C$10:$C$1000=$C296,IF(Inventory!$D$10:$D$1000=$D296,IF(Inventory!$J$10:$J$1000=frig,IF(Inventory!$P$10:$P$1000=U$9,1)))))))</f>
        <v/>
      </c>
      <c r="V296" s="121" t="str">
        <f t="array" ref="V296">IF($D296="","",COUNT(IF(Inventory!$B$10:$B$1000=$B296,IF(Inventory!$C$10:$C$1000=$C296,IF(Inventory!$D$10:$D$1000=$D296,IF(Inventory!$J$10:$J$1000=frig,IF(Inventory!$P$10:$P$1000=V$9,1)))))))</f>
        <v/>
      </c>
      <c r="W296" s="121" t="str">
        <f t="array" ref="W296">IF($D296="","",COUNT(IF(Inventory!$B$10:$B$1000=$B296,IF(Inventory!$C$10:$C$1000=$C296,IF(Inventory!$D$10:$D$1000=$D296,IF(Inventory!$J$10:$J$1000=frig,IF(Inventory!$P$10:$P$1000=W$9,1)))))))</f>
        <v/>
      </c>
      <c r="X296" s="122" t="str">
        <f t="shared" si="48"/>
        <v/>
      </c>
      <c r="Y296" s="121" t="str">
        <f t="array" ref="Y296">IF($D296="","",COUNT(IF(Inventory!$B$10:$B$1000=$B296,IF(Inventory!$C$10:$C$1000=$C296,IF(Inventory!$D$10:$D$1000=$D296,IF(Inventory!$J$10:$J$1000=freez,1))))))</f>
        <v/>
      </c>
      <c r="Z296" s="121" t="str">
        <f t="array" ref="Z296">IF($D296="","",COUNT(IF(Inventory!$B$10:$B$1000=$B296,IF(Inventory!$C$10:$C$1000=$C296,IF(Inventory!$D$10:$D$1000=$D296,IF(Inventory!$J$10:$J$1000=freez,IF(Inventory!$P$10:$P$1000=Z$9,1)))))))</f>
        <v/>
      </c>
      <c r="AA296" s="121" t="str">
        <f t="array" ref="AA296">IF($D296="","",COUNT(IF(Inventory!$B$10:$B$1000=$B296,IF(Inventory!$C$10:$C$1000=$C296,IF(Inventory!$D$10:$D$1000=$D296,IF(Inventory!$J$10:$J$1000=freez,IF(Inventory!$P$10:$P$1000=AA$9,1)))))))</f>
        <v/>
      </c>
      <c r="AB296" s="121" t="str">
        <f t="array" ref="AB296">IF($D296="","",COUNT(IF(Inventory!$B$10:$B$1000=$B296,IF(Inventory!$C$10:$C$1000=$C296,IF(Inventory!$D$10:$D$1000=$D296,IF(Inventory!$J$10:$J$1000=freez,IF(Inventory!$P$10:$P$1000=AB$9,1)))))))</f>
        <v/>
      </c>
      <c r="AC296" s="121" t="str">
        <f t="array" ref="AC296">IF($D296="","",COUNT(IF(Inventory!$B$10:$B$1000=$B296,IF(Inventory!$C$10:$C$1000=$C296,IF(Inventory!$D$10:$D$1000=$D296,IF(Inventory!$J$10:$J$1000=freez,IF(Inventory!$P$10:$P$1000=AC$9,1)))))))</f>
        <v/>
      </c>
      <c r="AD296" s="121" t="str">
        <f t="array" ref="AD296">IF($D296="","",COUNT(IF(Inventory!$B$10:$B$1000=$B296,IF(Inventory!$C$10:$C$1000=$C296,IF(Inventory!$D$10:$D$1000=$D296,IF(Inventory!$J$10:$J$1000=freez,IF(Inventory!$P$10:$P$1000=AD$9,1)))))))</f>
        <v/>
      </c>
      <c r="AE296" s="122" t="str">
        <f t="shared" si="49"/>
        <v/>
      </c>
      <c r="AF296" s="121" t="str">
        <f t="array" ref="AF296">IF($D296="","",SUM(IF(Inventory!$B$10:$B$1000=$B296,IF(Inventory!$C$10:$C$1000=$C296,IF(Inventory!$D$10:$D$1000=$D296,IF(Inventory!$J$10:$J$1000=frig,Inventory!$AC$10:$AC$1000)))))+SUM(IF(Inventory!$B$10:$B$1000=$B296,IF(Inventory!$C$10:$C$1000=$C296,IF(Inventory!$D$10:$D$1000=$D296,IF(Inventory!$J$10:$J$1000=wicr,Inventory!$AC$10:$AC$1000))))))</f>
        <v/>
      </c>
      <c r="AG296" s="121" t="str">
        <f t="array" ref="AG296">IF($D296="","",SUM(IF(Inventory!$B$10:$B$1000=$B296,IF(Inventory!$C$10:$C$1000=$C296,IF(Inventory!$D$10:$D$1000=$D296,IF(Inventory!$J$10:$J$1000=frig,IF(Inventory!$P$10:$P$1000=AG$9,Inventory!$AC$10:$AC$1000))))))+SUM(IF(Inventory!$B$10:$B$1000=$B296,IF(Inventory!$C$10:$C$1000=$C296,IF(Inventory!$D$10:$D$1000=$D296,IF(Inventory!$J$10:$J$1000=wicr,IF(Inventory!$P$10:$P$1000=AG$9,Inventory!$AC$10:$AC$1000)))))))</f>
        <v/>
      </c>
      <c r="AH296" s="121" t="str">
        <f t="array" ref="AH296">IF($D296="","",SUM(IF(Inventory!$B$10:$B$1000=$B296,IF(Inventory!$C$10:$C$1000=$C296,IF(Inventory!$D$10:$D$1000=$D296,IF(Inventory!$J$10:$J$1000=frig,IF(Inventory!$P$10:$P$1000=AH$9,Inventory!$AC$10:$AC$1000))))))+SUM(IF(Inventory!$B$10:$B$1000=$B296,IF(Inventory!$C$10:$C$1000=$C296,IF(Inventory!$D$10:$D$1000=$D296,IF(Inventory!$J$10:$J$1000=wicr,IF(Inventory!$P$10:$P$1000=AH$9,Inventory!$AC$10:$AC$1000)))))))</f>
        <v/>
      </c>
      <c r="AI296" s="121" t="str">
        <f t="array" ref="AI296">IF($D296="","",SUM(IF(Inventory!$B$10:$B$1000=$B296,IF(Inventory!$C$10:$C$1000=$C296,IF(Inventory!$D$10:$D$1000=$D296,IF(Inventory!$J$10:$J$1000=frig,IF(Inventory!$P$10:$P$1000=AI$9,Inventory!$AC$10:$AC$1000))))))+SUM(IF(Inventory!$B$10:$B$1000=$B296,IF(Inventory!$C$10:$C$1000=$C296,IF(Inventory!$D$10:$D$1000=$D296,IF(Inventory!$J$10:$J$1000=wicr,IF(Inventory!$P$10:$P$1000=AI$9,Inventory!$AC$10:$AC$1000)))))))</f>
        <v/>
      </c>
      <c r="AJ296" s="121" t="str">
        <f t="array" ref="AJ296">IF($D296="","",SUM(IF(Inventory!$B$10:$B$1000=$B296,IF(Inventory!$C$10:$C$1000=$C296,IF(Inventory!$D$10:$D$1000=$D296,IF(Inventory!$J$10:$J$1000=frig,IF(Inventory!$P$10:$P$1000=AJ$9,Inventory!$AC$10:$AC$1000))))))+SUM(IF(Inventory!$B$10:$B$1000=$B296,IF(Inventory!$C$10:$C$1000=$C296,IF(Inventory!$D$10:$D$1000=$D296,IF(Inventory!$J$10:$J$1000=wicr,IF(Inventory!$P$10:$P$1000=AJ$9,Inventory!$AC$10:$AC$1000)))))))</f>
        <v/>
      </c>
      <c r="AK296" s="121" t="str">
        <f t="array" ref="AK296">IF($D296="","",SUM(IF(Inventory!$B$10:$B$1000=$B296,IF(Inventory!$C$10:$C$1000=$C296,IF(Inventory!$D$10:$D$1000=$D296,IF(Inventory!$J$10:$J$1000=frig,IF(Inventory!$P$10:$P$1000=AK$9,Inventory!$AC$10:$AC$1000))))))+SUM(IF(Inventory!$B$10:$B$1000=$B296,IF(Inventory!$C$10:$C$1000=$C296,IF(Inventory!$D$10:$D$1000=$D296,IF(Inventory!$J$10:$J$1000=wicr,IF(Inventory!$P$10:$P$1000=AK$9,Inventory!$AC$10:$AC$1000)))))))</f>
        <v/>
      </c>
      <c r="AL296" s="123" t="str">
        <f t="shared" si="50"/>
        <v/>
      </c>
      <c r="AM296" s="121" t="str">
        <f t="array" ref="AM296">IF($D296="","",SUM(IF(Inventory!$B$10:$B$1000=$B296,IF(Inventory!$C$10:$C$1000=$C296,IF(Inventory!$D$10:$D$1000=$D296,IF(Inventory!$J$10:$J$1000=freez,Inventory!$AD$10:$AD$1000)))))+SUM(IF(Inventory!$B$10:$B$1000=$B296,IF(Inventory!$C$10:$C$1000=$C296,IF(Inventory!$D$10:$D$1000=$D296,IF(Inventory!$J$10:$J$1000=wifr,Inventory!$AD$10:$AD$1000))))))</f>
        <v/>
      </c>
      <c r="AN296" s="121" t="str">
        <f t="array" ref="AN296">IF($D296="","",SUM(IF(Inventory!$B$10:$B$1000=$B296,IF(Inventory!$C$10:$C$1000=$C296,IF(Inventory!$D$10:$D$1000=$D296,IF(Inventory!$J$10:$J$1000=freez,IF(Inventory!$P$10:$P$1000=AN$9,Inventory!$AD$10:$AD$1000))))))+SUM(IF(Inventory!$B$10:$B$1000=$B296,IF(Inventory!$C$10:$C$1000=$C296,IF(Inventory!$D$10:$D$1000=$D296,IF(Inventory!$J$10:$J$1000=wifr,IF(Inventory!$P$10:$P$1000=AN$9,Inventory!$AD$10:$AD$1000)))))))</f>
        <v/>
      </c>
      <c r="AO296" s="121" t="str">
        <f t="array" ref="AO296">IF($D296="","",SUM(IF(Inventory!$B$10:$B$1000=$B296,IF(Inventory!$C$10:$C$1000=$C296,IF(Inventory!$D$10:$D$1000=$D296,IF(Inventory!$J$10:$J$1000=freez,IF(Inventory!$P$10:$P$1000=AO$9,Inventory!$AD$10:$AD$1000))))))+SUM(IF(Inventory!$B$10:$B$1000=$B296,IF(Inventory!$C$10:$C$1000=$C296,IF(Inventory!$D$10:$D$1000=$D296,IF(Inventory!$J$10:$J$1000=wifr,IF(Inventory!$P$10:$P$1000=AO$9,Inventory!$AD$10:$AD$1000)))))))</f>
        <v/>
      </c>
      <c r="AP296" s="121" t="str">
        <f t="array" ref="AP296">IF($D296="","",SUM(IF(Inventory!$B$10:$B$1000=$B296,IF(Inventory!$C$10:$C$1000=$C296,IF(Inventory!$D$10:$D$1000=$D296,IF(Inventory!$J$10:$J$1000=freez,IF(Inventory!$P$10:$P$1000=AP$9,Inventory!$AD$10:$AD$1000))))))+SUM(IF(Inventory!$B$10:$B$1000=$B296,IF(Inventory!$C$10:$C$1000=$C296,IF(Inventory!$D$10:$D$1000=$D296,IF(Inventory!$J$10:$J$1000=wifr,IF(Inventory!$P$10:$P$1000=AP$9,Inventory!$AD$10:$AD$1000)))))))</f>
        <v/>
      </c>
      <c r="AQ296" s="121" t="str">
        <f t="array" ref="AQ296">IF($D296="","",SUM(IF(Inventory!$B$10:$B$1000=$B296,IF(Inventory!$C$10:$C$1000=$C296,IF(Inventory!$D$10:$D$1000=$D296,IF(Inventory!$J$10:$J$1000=freez,IF(Inventory!$P$10:$P$1000=AQ$9,Inventory!$AD$10:$AD$1000))))))+SUM(IF(Inventory!$B$10:$B$1000=$B296,IF(Inventory!$C$10:$C$1000=$C296,IF(Inventory!$D$10:$D$1000=$D296,IF(Inventory!$J$10:$J$1000=wifr,IF(Inventory!$P$10:$P$1000=AQ$9,Inventory!$AD$10:$AD$1000)))))))</f>
        <v/>
      </c>
      <c r="AR296" s="121" t="str">
        <f t="array" ref="AR296">IF($D296="","",SUM(IF(Inventory!$B$10:$B$1000=$B296,IF(Inventory!$C$10:$C$1000=$C296,IF(Inventory!$D$10:$D$1000=$D296,IF(Inventory!$J$10:$J$1000=freez,IF(Inventory!$P$10:$P$1000=AR$9,Inventory!$AD$10:$AD$1000))))))+SUM(IF(Inventory!$B$10:$B$1000=$B296,IF(Inventory!$C$10:$C$1000=$C296,IF(Inventory!$D$10:$D$1000=$D296,IF(Inventory!$J$10:$J$1000=wifr,IF(Inventory!$P$10:$P$1000=AR$9,Inventory!$AD$10:$AD$1000)))))))</f>
        <v/>
      </c>
      <c r="AS296" s="124" t="str">
        <f t="shared" si="51"/>
        <v/>
      </c>
      <c r="AU296" s="352"/>
      <c r="AV296" s="352"/>
      <c r="AX296" s="125">
        <f>IF($C296="",0,Prog!$H294*AX$6*($AU296+$AV296)/12000)</f>
        <v>0</v>
      </c>
      <c r="AY296" s="125">
        <f>IF($C296="",0,Prog!$H294*AY$6*($AU296+$AV296)/12000)</f>
        <v>0</v>
      </c>
      <c r="AZ296" s="121"/>
    </row>
    <row r="297" spans="1:52" ht="16.5" x14ac:dyDescent="0.3">
      <c r="A297" s="279" t="str">
        <f>IF(Prog!B295="","",Prog!B295)</f>
        <v/>
      </c>
      <c r="B297" s="279" t="str">
        <f>IF(Prog!C295="","",Prog!C295)</f>
        <v/>
      </c>
      <c r="C297" s="279" t="str">
        <f>IF(Prog!D295="","",Prog!D295)</f>
        <v/>
      </c>
      <c r="D297" s="120"/>
      <c r="E297" s="121" t="str">
        <f t="array" ref="E297">IF($D297="","",COUNT(IF(Inventory!$B$10:$B$1000=$B297,IF(Inventory!$C$10:$C$1000=$C297,IF(Inventory!$D$10:$D$1000=$D297,IF(Inventory!$P$10:$P$1000=E$9,1))))))</f>
        <v/>
      </c>
      <c r="F297" s="121" t="str">
        <f t="array" ref="F297">IF($D297="","",COUNT(IF(Inventory!$B$10:$B$1000=$B297,IF(Inventory!$C$10:$C$1000=$C297,IF(Inventory!$D$10:$D$1000=$D297,IF(Inventory!$P$10:$P$1000=F$9,1))))))</f>
        <v/>
      </c>
      <c r="G297" s="121" t="str">
        <f t="array" ref="G297">IF($D297="","",COUNT(IF(Inventory!$B$10:$B$1000=$B297,IF(Inventory!$C$10:$C$1000=$C297,IF(Inventory!$D$10:$D$1000=$D297,IF(Inventory!$P$10:$P$1000=G$9,1))))))</f>
        <v/>
      </c>
      <c r="H297" s="121" t="str">
        <f t="array" ref="H297">IF($D297="","",COUNT(IF(Inventory!$B$10:$B$1000=$B297,IF(Inventory!$C$10:$C$1000=$C297,IF(Inventory!$D$10:$D$1000=$D297,IF(Inventory!$P$10:$P$1000=H$9,1))))))</f>
        <v/>
      </c>
      <c r="I297" s="121" t="str">
        <f t="array" ref="I297">IF($D297="","",COUNT(IF(Inventory!$B$10:$B$1000=$B297,IF(Inventory!$C$10:$C$1000=$C297,IF(Inventory!$D$10:$D$1000=$D297,IF(Inventory!$P$10:$P$1000=I$9,1))))))</f>
        <v/>
      </c>
      <c r="J297" s="121">
        <f t="shared" si="46"/>
        <v>0</v>
      </c>
      <c r="K297" s="121" t="str">
        <f t="array" ref="K297">IF($D297="","",COUNT(IF(Inventory!$B$10:$B$1000=$B297,IF(Inventory!$C$10:$C$1000=$C297,IF(Inventory!$D$10:$D$1000=$D297,IF(Inventory!$J$10:$J$1000=wicr,1)))))+COUNT(IF(Inventory!$B$10:$B$1000=$B297,IF(Inventory!$C$10:$C$1000=$C297,IF(Inventory!$D$10:$D$1000=$D297,IF(Inventory!$J$10:$J$1000=wifr,1))))))</f>
        <v/>
      </c>
      <c r="L297" s="121" t="str">
        <f t="array" ref="L297">IF($D297="","",COUNT(IF(Inventory!$B$10:$B$1000=$B297,IF(Inventory!$C$10:$C$1000=$C297,IF(Inventory!$D$10:$D$1000=$D297,IF(Inventory!$J$10:$J$1000=wicr,IF(Inventory!$P$10:$P$1000=L$9,1))))))+COUNT(IF(Inventory!$B$10:$B$1000=$B297,IF(Inventory!$C$10:$C$1000=$C297,IF(Inventory!$D$10:$D$1000=$D297,IF(Inventory!$J$10:$J$1000=wifr,IF(Inventory!$P$10:$P$1000=L$9,1)))))))</f>
        <v/>
      </c>
      <c r="M297" s="121" t="str">
        <f t="array" ref="M297">IF($D297="","",COUNT(IF(Inventory!$B$10:$B$1000=$B297,IF(Inventory!$C$10:$C$1000=$C297,IF(Inventory!$D$10:$D$1000=$D297,IF(Inventory!$J$10:$J$1000=wicr,IF(Inventory!$P$10:$P$1000=M$9,1))))))+COUNT(IF(Inventory!$B$10:$B$1000=$B297,IF(Inventory!$C$10:$C$1000=$C297,IF(Inventory!$D$10:$D$1000=$D297,IF(Inventory!$J$10:$J$1000=wifr,IF(Inventory!$P$10:$P$1000=M$9,1)))))))</f>
        <v/>
      </c>
      <c r="N297" s="121" t="str">
        <f t="array" ref="N297">IF($D297="","",COUNT(IF(Inventory!$B$10:$B$1000=$B297,IF(Inventory!$C$10:$C$1000=$C297,IF(Inventory!$D$10:$D$1000=$D297,IF(Inventory!$J$10:$J$1000=wicr,IF(Inventory!$P$10:$P$1000=N$9,1))))))+COUNT(IF(Inventory!$B$10:$B$1000=$B297,IF(Inventory!$C$10:$C$1000=$C297,IF(Inventory!$D$10:$D$1000=$D297,IF(Inventory!$J$10:$J$1000=wifr,IF(Inventory!$P$10:$P$1000=N$9,1)))))))</f>
        <v/>
      </c>
      <c r="O297" s="121" t="str">
        <f t="array" ref="O297">IF($D297="","",COUNT(IF(Inventory!$B$10:$B$1000=$B297,IF(Inventory!$C$10:$C$1000=$C297,IF(Inventory!$D$10:$D$1000=$D297,IF(Inventory!$J$10:$J$1000=wicr,IF(Inventory!$P$10:$P$1000=O$9,1))))))+COUNT(IF(Inventory!$B$10:$B$1000=$B297,IF(Inventory!$C$10:$C$1000=$C297,IF(Inventory!$D$10:$D$1000=$D297,IF(Inventory!$J$10:$J$1000=wifr,IF(Inventory!$P$10:$P$1000=O$9,1)))))))</f>
        <v/>
      </c>
      <c r="P297" s="121" t="str">
        <f t="array" ref="P297">IF($D297="","",COUNT(IF(Inventory!$B$10:$B$1000=$B297,IF(Inventory!$C$10:$C$1000=$C297,IF(Inventory!$D$10:$D$1000=$D297,IF(Inventory!$J$10:$J$1000=wicr,IF(Inventory!$P$10:$P$1000=P$9,1))))))+COUNT(IF(Inventory!$B$10:$B$1000=$B297,IF(Inventory!$C$10:$C$1000=$C297,IF(Inventory!$D$10:$D$1000=$D297,IF(Inventory!$J$10:$J$1000=wifr,IF(Inventory!$P$10:$P$1000=P$9,1)))))))</f>
        <v/>
      </c>
      <c r="Q297" s="122" t="str">
        <f t="shared" si="47"/>
        <v/>
      </c>
      <c r="R297" s="121" t="str">
        <f t="array" ref="R297">IF($D297="","",COUNT(IF(Inventory!$B$10:$B$1000=$B297,IF(Inventory!$C$10:$C$1000=$C297,IF(Inventory!$D$10:$D$1000=$D297,IF(Inventory!$J$10:$J$1000=frig,1))))))</f>
        <v/>
      </c>
      <c r="S297" s="121" t="str">
        <f t="array" ref="S297">IF($D297="","",COUNT(IF(Inventory!$B$10:$B$1000=$B297,IF(Inventory!$C$10:$C$1000=$C297,IF(Inventory!$D$10:$D$1000=$D297,IF(Inventory!$J$10:$J$1000=frig,IF(Inventory!$P$10:$P$1000=S$9,1)))))))</f>
        <v/>
      </c>
      <c r="T297" s="121" t="str">
        <f t="array" ref="T297">IF($D297="","",COUNT(IF(Inventory!$B$10:$B$1000=$B297,IF(Inventory!$C$10:$C$1000=$C297,IF(Inventory!$D$10:$D$1000=$D297,IF(Inventory!$J$10:$J$1000=frig,IF(Inventory!$P$10:$P$1000=T$9,1)))))))</f>
        <v/>
      </c>
      <c r="U297" s="121" t="str">
        <f t="array" ref="U297">IF($D297="","",COUNT(IF(Inventory!$B$10:$B$1000=$B297,IF(Inventory!$C$10:$C$1000=$C297,IF(Inventory!$D$10:$D$1000=$D297,IF(Inventory!$J$10:$J$1000=frig,IF(Inventory!$P$10:$P$1000=U$9,1)))))))</f>
        <v/>
      </c>
      <c r="V297" s="121" t="str">
        <f t="array" ref="V297">IF($D297="","",COUNT(IF(Inventory!$B$10:$B$1000=$B297,IF(Inventory!$C$10:$C$1000=$C297,IF(Inventory!$D$10:$D$1000=$D297,IF(Inventory!$J$10:$J$1000=frig,IF(Inventory!$P$10:$P$1000=V$9,1)))))))</f>
        <v/>
      </c>
      <c r="W297" s="121" t="str">
        <f t="array" ref="W297">IF($D297="","",COUNT(IF(Inventory!$B$10:$B$1000=$B297,IF(Inventory!$C$10:$C$1000=$C297,IF(Inventory!$D$10:$D$1000=$D297,IF(Inventory!$J$10:$J$1000=frig,IF(Inventory!$P$10:$P$1000=W$9,1)))))))</f>
        <v/>
      </c>
      <c r="X297" s="122" t="str">
        <f t="shared" si="48"/>
        <v/>
      </c>
      <c r="Y297" s="121" t="str">
        <f t="array" ref="Y297">IF($D297="","",COUNT(IF(Inventory!$B$10:$B$1000=$B297,IF(Inventory!$C$10:$C$1000=$C297,IF(Inventory!$D$10:$D$1000=$D297,IF(Inventory!$J$10:$J$1000=freez,1))))))</f>
        <v/>
      </c>
      <c r="Z297" s="121" t="str">
        <f t="array" ref="Z297">IF($D297="","",COUNT(IF(Inventory!$B$10:$B$1000=$B297,IF(Inventory!$C$10:$C$1000=$C297,IF(Inventory!$D$10:$D$1000=$D297,IF(Inventory!$J$10:$J$1000=freez,IF(Inventory!$P$10:$P$1000=Z$9,1)))))))</f>
        <v/>
      </c>
      <c r="AA297" s="121" t="str">
        <f t="array" ref="AA297">IF($D297="","",COUNT(IF(Inventory!$B$10:$B$1000=$B297,IF(Inventory!$C$10:$C$1000=$C297,IF(Inventory!$D$10:$D$1000=$D297,IF(Inventory!$J$10:$J$1000=freez,IF(Inventory!$P$10:$P$1000=AA$9,1)))))))</f>
        <v/>
      </c>
      <c r="AB297" s="121" t="str">
        <f t="array" ref="AB297">IF($D297="","",COUNT(IF(Inventory!$B$10:$B$1000=$B297,IF(Inventory!$C$10:$C$1000=$C297,IF(Inventory!$D$10:$D$1000=$D297,IF(Inventory!$J$10:$J$1000=freez,IF(Inventory!$P$10:$P$1000=AB$9,1)))))))</f>
        <v/>
      </c>
      <c r="AC297" s="121" t="str">
        <f t="array" ref="AC297">IF($D297="","",COUNT(IF(Inventory!$B$10:$B$1000=$B297,IF(Inventory!$C$10:$C$1000=$C297,IF(Inventory!$D$10:$D$1000=$D297,IF(Inventory!$J$10:$J$1000=freez,IF(Inventory!$P$10:$P$1000=AC$9,1)))))))</f>
        <v/>
      </c>
      <c r="AD297" s="121" t="str">
        <f t="array" ref="AD297">IF($D297="","",COUNT(IF(Inventory!$B$10:$B$1000=$B297,IF(Inventory!$C$10:$C$1000=$C297,IF(Inventory!$D$10:$D$1000=$D297,IF(Inventory!$J$10:$J$1000=freez,IF(Inventory!$P$10:$P$1000=AD$9,1)))))))</f>
        <v/>
      </c>
      <c r="AE297" s="122" t="str">
        <f t="shared" si="49"/>
        <v/>
      </c>
      <c r="AF297" s="121" t="str">
        <f t="array" ref="AF297">IF($D297="","",SUM(IF(Inventory!$B$10:$B$1000=$B297,IF(Inventory!$C$10:$C$1000=$C297,IF(Inventory!$D$10:$D$1000=$D297,IF(Inventory!$J$10:$J$1000=frig,Inventory!$AC$10:$AC$1000)))))+SUM(IF(Inventory!$B$10:$B$1000=$B297,IF(Inventory!$C$10:$C$1000=$C297,IF(Inventory!$D$10:$D$1000=$D297,IF(Inventory!$J$10:$J$1000=wicr,Inventory!$AC$10:$AC$1000))))))</f>
        <v/>
      </c>
      <c r="AG297" s="121" t="str">
        <f t="array" ref="AG297">IF($D297="","",SUM(IF(Inventory!$B$10:$B$1000=$B297,IF(Inventory!$C$10:$C$1000=$C297,IF(Inventory!$D$10:$D$1000=$D297,IF(Inventory!$J$10:$J$1000=frig,IF(Inventory!$P$10:$P$1000=AG$9,Inventory!$AC$10:$AC$1000))))))+SUM(IF(Inventory!$B$10:$B$1000=$B297,IF(Inventory!$C$10:$C$1000=$C297,IF(Inventory!$D$10:$D$1000=$D297,IF(Inventory!$J$10:$J$1000=wicr,IF(Inventory!$P$10:$P$1000=AG$9,Inventory!$AC$10:$AC$1000)))))))</f>
        <v/>
      </c>
      <c r="AH297" s="121" t="str">
        <f t="array" ref="AH297">IF($D297="","",SUM(IF(Inventory!$B$10:$B$1000=$B297,IF(Inventory!$C$10:$C$1000=$C297,IF(Inventory!$D$10:$D$1000=$D297,IF(Inventory!$J$10:$J$1000=frig,IF(Inventory!$P$10:$P$1000=AH$9,Inventory!$AC$10:$AC$1000))))))+SUM(IF(Inventory!$B$10:$B$1000=$B297,IF(Inventory!$C$10:$C$1000=$C297,IF(Inventory!$D$10:$D$1000=$D297,IF(Inventory!$J$10:$J$1000=wicr,IF(Inventory!$P$10:$P$1000=AH$9,Inventory!$AC$10:$AC$1000)))))))</f>
        <v/>
      </c>
      <c r="AI297" s="121" t="str">
        <f t="array" ref="AI297">IF($D297="","",SUM(IF(Inventory!$B$10:$B$1000=$B297,IF(Inventory!$C$10:$C$1000=$C297,IF(Inventory!$D$10:$D$1000=$D297,IF(Inventory!$J$10:$J$1000=frig,IF(Inventory!$P$10:$P$1000=AI$9,Inventory!$AC$10:$AC$1000))))))+SUM(IF(Inventory!$B$10:$B$1000=$B297,IF(Inventory!$C$10:$C$1000=$C297,IF(Inventory!$D$10:$D$1000=$D297,IF(Inventory!$J$10:$J$1000=wicr,IF(Inventory!$P$10:$P$1000=AI$9,Inventory!$AC$10:$AC$1000)))))))</f>
        <v/>
      </c>
      <c r="AJ297" s="121" t="str">
        <f t="array" ref="AJ297">IF($D297="","",SUM(IF(Inventory!$B$10:$B$1000=$B297,IF(Inventory!$C$10:$C$1000=$C297,IF(Inventory!$D$10:$D$1000=$D297,IF(Inventory!$J$10:$J$1000=frig,IF(Inventory!$P$10:$P$1000=AJ$9,Inventory!$AC$10:$AC$1000))))))+SUM(IF(Inventory!$B$10:$B$1000=$B297,IF(Inventory!$C$10:$C$1000=$C297,IF(Inventory!$D$10:$D$1000=$D297,IF(Inventory!$J$10:$J$1000=wicr,IF(Inventory!$P$10:$P$1000=AJ$9,Inventory!$AC$10:$AC$1000)))))))</f>
        <v/>
      </c>
      <c r="AK297" s="121" t="str">
        <f t="array" ref="AK297">IF($D297="","",SUM(IF(Inventory!$B$10:$B$1000=$B297,IF(Inventory!$C$10:$C$1000=$C297,IF(Inventory!$D$10:$D$1000=$D297,IF(Inventory!$J$10:$J$1000=frig,IF(Inventory!$P$10:$P$1000=AK$9,Inventory!$AC$10:$AC$1000))))))+SUM(IF(Inventory!$B$10:$B$1000=$B297,IF(Inventory!$C$10:$C$1000=$C297,IF(Inventory!$D$10:$D$1000=$D297,IF(Inventory!$J$10:$J$1000=wicr,IF(Inventory!$P$10:$P$1000=AK$9,Inventory!$AC$10:$AC$1000)))))))</f>
        <v/>
      </c>
      <c r="AL297" s="123" t="str">
        <f t="shared" si="50"/>
        <v/>
      </c>
      <c r="AM297" s="121" t="str">
        <f t="array" ref="AM297">IF($D297="","",SUM(IF(Inventory!$B$10:$B$1000=$B297,IF(Inventory!$C$10:$C$1000=$C297,IF(Inventory!$D$10:$D$1000=$D297,IF(Inventory!$J$10:$J$1000=freez,Inventory!$AD$10:$AD$1000)))))+SUM(IF(Inventory!$B$10:$B$1000=$B297,IF(Inventory!$C$10:$C$1000=$C297,IF(Inventory!$D$10:$D$1000=$D297,IF(Inventory!$J$10:$J$1000=wifr,Inventory!$AD$10:$AD$1000))))))</f>
        <v/>
      </c>
      <c r="AN297" s="121" t="str">
        <f t="array" ref="AN297">IF($D297="","",SUM(IF(Inventory!$B$10:$B$1000=$B297,IF(Inventory!$C$10:$C$1000=$C297,IF(Inventory!$D$10:$D$1000=$D297,IF(Inventory!$J$10:$J$1000=freez,IF(Inventory!$P$10:$P$1000=AN$9,Inventory!$AD$10:$AD$1000))))))+SUM(IF(Inventory!$B$10:$B$1000=$B297,IF(Inventory!$C$10:$C$1000=$C297,IF(Inventory!$D$10:$D$1000=$D297,IF(Inventory!$J$10:$J$1000=wifr,IF(Inventory!$P$10:$P$1000=AN$9,Inventory!$AD$10:$AD$1000)))))))</f>
        <v/>
      </c>
      <c r="AO297" s="121" t="str">
        <f t="array" ref="AO297">IF($D297="","",SUM(IF(Inventory!$B$10:$B$1000=$B297,IF(Inventory!$C$10:$C$1000=$C297,IF(Inventory!$D$10:$D$1000=$D297,IF(Inventory!$J$10:$J$1000=freez,IF(Inventory!$P$10:$P$1000=AO$9,Inventory!$AD$10:$AD$1000))))))+SUM(IF(Inventory!$B$10:$B$1000=$B297,IF(Inventory!$C$10:$C$1000=$C297,IF(Inventory!$D$10:$D$1000=$D297,IF(Inventory!$J$10:$J$1000=wifr,IF(Inventory!$P$10:$P$1000=AO$9,Inventory!$AD$10:$AD$1000)))))))</f>
        <v/>
      </c>
      <c r="AP297" s="121" t="str">
        <f t="array" ref="AP297">IF($D297="","",SUM(IF(Inventory!$B$10:$B$1000=$B297,IF(Inventory!$C$10:$C$1000=$C297,IF(Inventory!$D$10:$D$1000=$D297,IF(Inventory!$J$10:$J$1000=freez,IF(Inventory!$P$10:$P$1000=AP$9,Inventory!$AD$10:$AD$1000))))))+SUM(IF(Inventory!$B$10:$B$1000=$B297,IF(Inventory!$C$10:$C$1000=$C297,IF(Inventory!$D$10:$D$1000=$D297,IF(Inventory!$J$10:$J$1000=wifr,IF(Inventory!$P$10:$P$1000=AP$9,Inventory!$AD$10:$AD$1000)))))))</f>
        <v/>
      </c>
      <c r="AQ297" s="121" t="str">
        <f t="array" ref="AQ297">IF($D297="","",SUM(IF(Inventory!$B$10:$B$1000=$B297,IF(Inventory!$C$10:$C$1000=$C297,IF(Inventory!$D$10:$D$1000=$D297,IF(Inventory!$J$10:$J$1000=freez,IF(Inventory!$P$10:$P$1000=AQ$9,Inventory!$AD$10:$AD$1000))))))+SUM(IF(Inventory!$B$10:$B$1000=$B297,IF(Inventory!$C$10:$C$1000=$C297,IF(Inventory!$D$10:$D$1000=$D297,IF(Inventory!$J$10:$J$1000=wifr,IF(Inventory!$P$10:$P$1000=AQ$9,Inventory!$AD$10:$AD$1000)))))))</f>
        <v/>
      </c>
      <c r="AR297" s="121" t="str">
        <f t="array" ref="AR297">IF($D297="","",SUM(IF(Inventory!$B$10:$B$1000=$B297,IF(Inventory!$C$10:$C$1000=$C297,IF(Inventory!$D$10:$D$1000=$D297,IF(Inventory!$J$10:$J$1000=freez,IF(Inventory!$P$10:$P$1000=AR$9,Inventory!$AD$10:$AD$1000))))))+SUM(IF(Inventory!$B$10:$B$1000=$B297,IF(Inventory!$C$10:$C$1000=$C297,IF(Inventory!$D$10:$D$1000=$D297,IF(Inventory!$J$10:$J$1000=wifr,IF(Inventory!$P$10:$P$1000=AR$9,Inventory!$AD$10:$AD$1000)))))))</f>
        <v/>
      </c>
      <c r="AS297" s="124" t="str">
        <f t="shared" si="51"/>
        <v/>
      </c>
      <c r="AU297" s="352"/>
      <c r="AV297" s="352"/>
      <c r="AX297" s="125">
        <f>IF($C297="",0,Prog!$H295*AX$6*($AU297+$AV297)/12000)</f>
        <v>0</v>
      </c>
      <c r="AY297" s="125">
        <f>IF($C297="",0,Prog!$H295*AY$6*($AU297+$AV297)/12000)</f>
        <v>0</v>
      </c>
      <c r="AZ297" s="121"/>
    </row>
    <row r="298" spans="1:52" ht="16.5" x14ac:dyDescent="0.3">
      <c r="A298" s="279" t="str">
        <f>IF(Prog!B296="","",Prog!B296)</f>
        <v/>
      </c>
      <c r="B298" s="279" t="str">
        <f>IF(Prog!C296="","",Prog!C296)</f>
        <v/>
      </c>
      <c r="C298" s="279" t="str">
        <f>IF(Prog!D296="","",Prog!D296)</f>
        <v/>
      </c>
      <c r="D298" s="120"/>
      <c r="E298" s="121" t="str">
        <f t="array" ref="E298">IF($D298="","",COUNT(IF(Inventory!$B$10:$B$1000=$B298,IF(Inventory!$C$10:$C$1000=$C298,IF(Inventory!$D$10:$D$1000=$D298,IF(Inventory!$P$10:$P$1000=E$9,1))))))</f>
        <v/>
      </c>
      <c r="F298" s="121" t="str">
        <f t="array" ref="F298">IF($D298="","",COUNT(IF(Inventory!$B$10:$B$1000=$B298,IF(Inventory!$C$10:$C$1000=$C298,IF(Inventory!$D$10:$D$1000=$D298,IF(Inventory!$P$10:$P$1000=F$9,1))))))</f>
        <v/>
      </c>
      <c r="G298" s="121" t="str">
        <f t="array" ref="G298">IF($D298="","",COUNT(IF(Inventory!$B$10:$B$1000=$B298,IF(Inventory!$C$10:$C$1000=$C298,IF(Inventory!$D$10:$D$1000=$D298,IF(Inventory!$P$10:$P$1000=G$9,1))))))</f>
        <v/>
      </c>
      <c r="H298" s="121" t="str">
        <f t="array" ref="H298">IF($D298="","",COUNT(IF(Inventory!$B$10:$B$1000=$B298,IF(Inventory!$C$10:$C$1000=$C298,IF(Inventory!$D$10:$D$1000=$D298,IF(Inventory!$P$10:$P$1000=H$9,1))))))</f>
        <v/>
      </c>
      <c r="I298" s="121" t="str">
        <f t="array" ref="I298">IF($D298="","",COUNT(IF(Inventory!$B$10:$B$1000=$B298,IF(Inventory!$C$10:$C$1000=$C298,IF(Inventory!$D$10:$D$1000=$D298,IF(Inventory!$P$10:$P$1000=I$9,1))))))</f>
        <v/>
      </c>
      <c r="J298" s="121">
        <f t="shared" si="46"/>
        <v>0</v>
      </c>
      <c r="K298" s="121" t="str">
        <f t="array" ref="K298">IF($D298="","",COUNT(IF(Inventory!$B$10:$B$1000=$B298,IF(Inventory!$C$10:$C$1000=$C298,IF(Inventory!$D$10:$D$1000=$D298,IF(Inventory!$J$10:$J$1000=wicr,1)))))+COUNT(IF(Inventory!$B$10:$B$1000=$B298,IF(Inventory!$C$10:$C$1000=$C298,IF(Inventory!$D$10:$D$1000=$D298,IF(Inventory!$J$10:$J$1000=wifr,1))))))</f>
        <v/>
      </c>
      <c r="L298" s="121" t="str">
        <f t="array" ref="L298">IF($D298="","",COUNT(IF(Inventory!$B$10:$B$1000=$B298,IF(Inventory!$C$10:$C$1000=$C298,IF(Inventory!$D$10:$D$1000=$D298,IF(Inventory!$J$10:$J$1000=wicr,IF(Inventory!$P$10:$P$1000=L$9,1))))))+COUNT(IF(Inventory!$B$10:$B$1000=$B298,IF(Inventory!$C$10:$C$1000=$C298,IF(Inventory!$D$10:$D$1000=$D298,IF(Inventory!$J$10:$J$1000=wifr,IF(Inventory!$P$10:$P$1000=L$9,1)))))))</f>
        <v/>
      </c>
      <c r="M298" s="121" t="str">
        <f t="array" ref="M298">IF($D298="","",COUNT(IF(Inventory!$B$10:$B$1000=$B298,IF(Inventory!$C$10:$C$1000=$C298,IF(Inventory!$D$10:$D$1000=$D298,IF(Inventory!$J$10:$J$1000=wicr,IF(Inventory!$P$10:$P$1000=M$9,1))))))+COUNT(IF(Inventory!$B$10:$B$1000=$B298,IF(Inventory!$C$10:$C$1000=$C298,IF(Inventory!$D$10:$D$1000=$D298,IF(Inventory!$J$10:$J$1000=wifr,IF(Inventory!$P$10:$P$1000=M$9,1)))))))</f>
        <v/>
      </c>
      <c r="N298" s="121" t="str">
        <f t="array" ref="N298">IF($D298="","",COUNT(IF(Inventory!$B$10:$B$1000=$B298,IF(Inventory!$C$10:$C$1000=$C298,IF(Inventory!$D$10:$D$1000=$D298,IF(Inventory!$J$10:$J$1000=wicr,IF(Inventory!$P$10:$P$1000=N$9,1))))))+COUNT(IF(Inventory!$B$10:$B$1000=$B298,IF(Inventory!$C$10:$C$1000=$C298,IF(Inventory!$D$10:$D$1000=$D298,IF(Inventory!$J$10:$J$1000=wifr,IF(Inventory!$P$10:$P$1000=N$9,1)))))))</f>
        <v/>
      </c>
      <c r="O298" s="121" t="str">
        <f t="array" ref="O298">IF($D298="","",COUNT(IF(Inventory!$B$10:$B$1000=$B298,IF(Inventory!$C$10:$C$1000=$C298,IF(Inventory!$D$10:$D$1000=$D298,IF(Inventory!$J$10:$J$1000=wicr,IF(Inventory!$P$10:$P$1000=O$9,1))))))+COUNT(IF(Inventory!$B$10:$B$1000=$B298,IF(Inventory!$C$10:$C$1000=$C298,IF(Inventory!$D$10:$D$1000=$D298,IF(Inventory!$J$10:$J$1000=wifr,IF(Inventory!$P$10:$P$1000=O$9,1)))))))</f>
        <v/>
      </c>
      <c r="P298" s="121" t="str">
        <f t="array" ref="P298">IF($D298="","",COUNT(IF(Inventory!$B$10:$B$1000=$B298,IF(Inventory!$C$10:$C$1000=$C298,IF(Inventory!$D$10:$D$1000=$D298,IF(Inventory!$J$10:$J$1000=wicr,IF(Inventory!$P$10:$P$1000=P$9,1))))))+COUNT(IF(Inventory!$B$10:$B$1000=$B298,IF(Inventory!$C$10:$C$1000=$C298,IF(Inventory!$D$10:$D$1000=$D298,IF(Inventory!$J$10:$J$1000=wifr,IF(Inventory!$P$10:$P$1000=P$9,1)))))))</f>
        <v/>
      </c>
      <c r="Q298" s="122" t="str">
        <f t="shared" si="47"/>
        <v/>
      </c>
      <c r="R298" s="121" t="str">
        <f t="array" ref="R298">IF($D298="","",COUNT(IF(Inventory!$B$10:$B$1000=$B298,IF(Inventory!$C$10:$C$1000=$C298,IF(Inventory!$D$10:$D$1000=$D298,IF(Inventory!$J$10:$J$1000=frig,1))))))</f>
        <v/>
      </c>
      <c r="S298" s="121" t="str">
        <f t="array" ref="S298">IF($D298="","",COUNT(IF(Inventory!$B$10:$B$1000=$B298,IF(Inventory!$C$10:$C$1000=$C298,IF(Inventory!$D$10:$D$1000=$D298,IF(Inventory!$J$10:$J$1000=frig,IF(Inventory!$P$10:$P$1000=S$9,1)))))))</f>
        <v/>
      </c>
      <c r="T298" s="121" t="str">
        <f t="array" ref="T298">IF($D298="","",COUNT(IF(Inventory!$B$10:$B$1000=$B298,IF(Inventory!$C$10:$C$1000=$C298,IF(Inventory!$D$10:$D$1000=$D298,IF(Inventory!$J$10:$J$1000=frig,IF(Inventory!$P$10:$P$1000=T$9,1)))))))</f>
        <v/>
      </c>
      <c r="U298" s="121" t="str">
        <f t="array" ref="U298">IF($D298="","",COUNT(IF(Inventory!$B$10:$B$1000=$B298,IF(Inventory!$C$10:$C$1000=$C298,IF(Inventory!$D$10:$D$1000=$D298,IF(Inventory!$J$10:$J$1000=frig,IF(Inventory!$P$10:$P$1000=U$9,1)))))))</f>
        <v/>
      </c>
      <c r="V298" s="121" t="str">
        <f t="array" ref="V298">IF($D298="","",COUNT(IF(Inventory!$B$10:$B$1000=$B298,IF(Inventory!$C$10:$C$1000=$C298,IF(Inventory!$D$10:$D$1000=$D298,IF(Inventory!$J$10:$J$1000=frig,IF(Inventory!$P$10:$P$1000=V$9,1)))))))</f>
        <v/>
      </c>
      <c r="W298" s="121" t="str">
        <f t="array" ref="W298">IF($D298="","",COUNT(IF(Inventory!$B$10:$B$1000=$B298,IF(Inventory!$C$10:$C$1000=$C298,IF(Inventory!$D$10:$D$1000=$D298,IF(Inventory!$J$10:$J$1000=frig,IF(Inventory!$P$10:$P$1000=W$9,1)))))))</f>
        <v/>
      </c>
      <c r="X298" s="122" t="str">
        <f t="shared" si="48"/>
        <v/>
      </c>
      <c r="Y298" s="121" t="str">
        <f t="array" ref="Y298">IF($D298="","",COUNT(IF(Inventory!$B$10:$B$1000=$B298,IF(Inventory!$C$10:$C$1000=$C298,IF(Inventory!$D$10:$D$1000=$D298,IF(Inventory!$J$10:$J$1000=freez,1))))))</f>
        <v/>
      </c>
      <c r="Z298" s="121" t="str">
        <f t="array" ref="Z298">IF($D298="","",COUNT(IF(Inventory!$B$10:$B$1000=$B298,IF(Inventory!$C$10:$C$1000=$C298,IF(Inventory!$D$10:$D$1000=$D298,IF(Inventory!$J$10:$J$1000=freez,IF(Inventory!$P$10:$P$1000=Z$9,1)))))))</f>
        <v/>
      </c>
      <c r="AA298" s="121" t="str">
        <f t="array" ref="AA298">IF($D298="","",COUNT(IF(Inventory!$B$10:$B$1000=$B298,IF(Inventory!$C$10:$C$1000=$C298,IF(Inventory!$D$10:$D$1000=$D298,IF(Inventory!$J$10:$J$1000=freez,IF(Inventory!$P$10:$P$1000=AA$9,1)))))))</f>
        <v/>
      </c>
      <c r="AB298" s="121" t="str">
        <f t="array" ref="AB298">IF($D298="","",COUNT(IF(Inventory!$B$10:$B$1000=$B298,IF(Inventory!$C$10:$C$1000=$C298,IF(Inventory!$D$10:$D$1000=$D298,IF(Inventory!$J$10:$J$1000=freez,IF(Inventory!$P$10:$P$1000=AB$9,1)))))))</f>
        <v/>
      </c>
      <c r="AC298" s="121" t="str">
        <f t="array" ref="AC298">IF($D298="","",COUNT(IF(Inventory!$B$10:$B$1000=$B298,IF(Inventory!$C$10:$C$1000=$C298,IF(Inventory!$D$10:$D$1000=$D298,IF(Inventory!$J$10:$J$1000=freez,IF(Inventory!$P$10:$P$1000=AC$9,1)))))))</f>
        <v/>
      </c>
      <c r="AD298" s="121" t="str">
        <f t="array" ref="AD298">IF($D298="","",COUNT(IF(Inventory!$B$10:$B$1000=$B298,IF(Inventory!$C$10:$C$1000=$C298,IF(Inventory!$D$10:$D$1000=$D298,IF(Inventory!$J$10:$J$1000=freez,IF(Inventory!$P$10:$P$1000=AD$9,1)))))))</f>
        <v/>
      </c>
      <c r="AE298" s="122" t="str">
        <f t="shared" si="49"/>
        <v/>
      </c>
      <c r="AF298" s="121" t="str">
        <f t="array" ref="AF298">IF($D298="","",SUM(IF(Inventory!$B$10:$B$1000=$B298,IF(Inventory!$C$10:$C$1000=$C298,IF(Inventory!$D$10:$D$1000=$D298,IF(Inventory!$J$10:$J$1000=frig,Inventory!$AC$10:$AC$1000)))))+SUM(IF(Inventory!$B$10:$B$1000=$B298,IF(Inventory!$C$10:$C$1000=$C298,IF(Inventory!$D$10:$D$1000=$D298,IF(Inventory!$J$10:$J$1000=wicr,Inventory!$AC$10:$AC$1000))))))</f>
        <v/>
      </c>
      <c r="AG298" s="121" t="str">
        <f t="array" ref="AG298">IF($D298="","",SUM(IF(Inventory!$B$10:$B$1000=$B298,IF(Inventory!$C$10:$C$1000=$C298,IF(Inventory!$D$10:$D$1000=$D298,IF(Inventory!$J$10:$J$1000=frig,IF(Inventory!$P$10:$P$1000=AG$9,Inventory!$AC$10:$AC$1000))))))+SUM(IF(Inventory!$B$10:$B$1000=$B298,IF(Inventory!$C$10:$C$1000=$C298,IF(Inventory!$D$10:$D$1000=$D298,IF(Inventory!$J$10:$J$1000=wicr,IF(Inventory!$P$10:$P$1000=AG$9,Inventory!$AC$10:$AC$1000)))))))</f>
        <v/>
      </c>
      <c r="AH298" s="121" t="str">
        <f t="array" ref="AH298">IF($D298="","",SUM(IF(Inventory!$B$10:$B$1000=$B298,IF(Inventory!$C$10:$C$1000=$C298,IF(Inventory!$D$10:$D$1000=$D298,IF(Inventory!$J$10:$J$1000=frig,IF(Inventory!$P$10:$P$1000=AH$9,Inventory!$AC$10:$AC$1000))))))+SUM(IF(Inventory!$B$10:$B$1000=$B298,IF(Inventory!$C$10:$C$1000=$C298,IF(Inventory!$D$10:$D$1000=$D298,IF(Inventory!$J$10:$J$1000=wicr,IF(Inventory!$P$10:$P$1000=AH$9,Inventory!$AC$10:$AC$1000)))))))</f>
        <v/>
      </c>
      <c r="AI298" s="121" t="str">
        <f t="array" ref="AI298">IF($D298="","",SUM(IF(Inventory!$B$10:$B$1000=$B298,IF(Inventory!$C$10:$C$1000=$C298,IF(Inventory!$D$10:$D$1000=$D298,IF(Inventory!$J$10:$J$1000=frig,IF(Inventory!$P$10:$P$1000=AI$9,Inventory!$AC$10:$AC$1000))))))+SUM(IF(Inventory!$B$10:$B$1000=$B298,IF(Inventory!$C$10:$C$1000=$C298,IF(Inventory!$D$10:$D$1000=$D298,IF(Inventory!$J$10:$J$1000=wicr,IF(Inventory!$P$10:$P$1000=AI$9,Inventory!$AC$10:$AC$1000)))))))</f>
        <v/>
      </c>
      <c r="AJ298" s="121" t="str">
        <f t="array" ref="AJ298">IF($D298="","",SUM(IF(Inventory!$B$10:$B$1000=$B298,IF(Inventory!$C$10:$C$1000=$C298,IF(Inventory!$D$10:$D$1000=$D298,IF(Inventory!$J$10:$J$1000=frig,IF(Inventory!$P$10:$P$1000=AJ$9,Inventory!$AC$10:$AC$1000))))))+SUM(IF(Inventory!$B$10:$B$1000=$B298,IF(Inventory!$C$10:$C$1000=$C298,IF(Inventory!$D$10:$D$1000=$D298,IF(Inventory!$J$10:$J$1000=wicr,IF(Inventory!$P$10:$P$1000=AJ$9,Inventory!$AC$10:$AC$1000)))))))</f>
        <v/>
      </c>
      <c r="AK298" s="121" t="str">
        <f t="array" ref="AK298">IF($D298="","",SUM(IF(Inventory!$B$10:$B$1000=$B298,IF(Inventory!$C$10:$C$1000=$C298,IF(Inventory!$D$10:$D$1000=$D298,IF(Inventory!$J$10:$J$1000=frig,IF(Inventory!$P$10:$P$1000=AK$9,Inventory!$AC$10:$AC$1000))))))+SUM(IF(Inventory!$B$10:$B$1000=$B298,IF(Inventory!$C$10:$C$1000=$C298,IF(Inventory!$D$10:$D$1000=$D298,IF(Inventory!$J$10:$J$1000=wicr,IF(Inventory!$P$10:$P$1000=AK$9,Inventory!$AC$10:$AC$1000)))))))</f>
        <v/>
      </c>
      <c r="AL298" s="123" t="str">
        <f t="shared" si="50"/>
        <v/>
      </c>
      <c r="AM298" s="121" t="str">
        <f t="array" ref="AM298">IF($D298="","",SUM(IF(Inventory!$B$10:$B$1000=$B298,IF(Inventory!$C$10:$C$1000=$C298,IF(Inventory!$D$10:$D$1000=$D298,IF(Inventory!$J$10:$J$1000=freez,Inventory!$AD$10:$AD$1000)))))+SUM(IF(Inventory!$B$10:$B$1000=$B298,IF(Inventory!$C$10:$C$1000=$C298,IF(Inventory!$D$10:$D$1000=$D298,IF(Inventory!$J$10:$J$1000=wifr,Inventory!$AD$10:$AD$1000))))))</f>
        <v/>
      </c>
      <c r="AN298" s="121" t="str">
        <f t="array" ref="AN298">IF($D298="","",SUM(IF(Inventory!$B$10:$B$1000=$B298,IF(Inventory!$C$10:$C$1000=$C298,IF(Inventory!$D$10:$D$1000=$D298,IF(Inventory!$J$10:$J$1000=freez,IF(Inventory!$P$10:$P$1000=AN$9,Inventory!$AD$10:$AD$1000))))))+SUM(IF(Inventory!$B$10:$B$1000=$B298,IF(Inventory!$C$10:$C$1000=$C298,IF(Inventory!$D$10:$D$1000=$D298,IF(Inventory!$J$10:$J$1000=wifr,IF(Inventory!$P$10:$P$1000=AN$9,Inventory!$AD$10:$AD$1000)))))))</f>
        <v/>
      </c>
      <c r="AO298" s="121" t="str">
        <f t="array" ref="AO298">IF($D298="","",SUM(IF(Inventory!$B$10:$B$1000=$B298,IF(Inventory!$C$10:$C$1000=$C298,IF(Inventory!$D$10:$D$1000=$D298,IF(Inventory!$J$10:$J$1000=freez,IF(Inventory!$P$10:$P$1000=AO$9,Inventory!$AD$10:$AD$1000))))))+SUM(IF(Inventory!$B$10:$B$1000=$B298,IF(Inventory!$C$10:$C$1000=$C298,IF(Inventory!$D$10:$D$1000=$D298,IF(Inventory!$J$10:$J$1000=wifr,IF(Inventory!$P$10:$P$1000=AO$9,Inventory!$AD$10:$AD$1000)))))))</f>
        <v/>
      </c>
      <c r="AP298" s="121" t="str">
        <f t="array" ref="AP298">IF($D298="","",SUM(IF(Inventory!$B$10:$B$1000=$B298,IF(Inventory!$C$10:$C$1000=$C298,IF(Inventory!$D$10:$D$1000=$D298,IF(Inventory!$J$10:$J$1000=freez,IF(Inventory!$P$10:$P$1000=AP$9,Inventory!$AD$10:$AD$1000))))))+SUM(IF(Inventory!$B$10:$B$1000=$B298,IF(Inventory!$C$10:$C$1000=$C298,IF(Inventory!$D$10:$D$1000=$D298,IF(Inventory!$J$10:$J$1000=wifr,IF(Inventory!$P$10:$P$1000=AP$9,Inventory!$AD$10:$AD$1000)))))))</f>
        <v/>
      </c>
      <c r="AQ298" s="121" t="str">
        <f t="array" ref="AQ298">IF($D298="","",SUM(IF(Inventory!$B$10:$B$1000=$B298,IF(Inventory!$C$10:$C$1000=$C298,IF(Inventory!$D$10:$D$1000=$D298,IF(Inventory!$J$10:$J$1000=freez,IF(Inventory!$P$10:$P$1000=AQ$9,Inventory!$AD$10:$AD$1000))))))+SUM(IF(Inventory!$B$10:$B$1000=$B298,IF(Inventory!$C$10:$C$1000=$C298,IF(Inventory!$D$10:$D$1000=$D298,IF(Inventory!$J$10:$J$1000=wifr,IF(Inventory!$P$10:$P$1000=AQ$9,Inventory!$AD$10:$AD$1000)))))))</f>
        <v/>
      </c>
      <c r="AR298" s="121" t="str">
        <f t="array" ref="AR298">IF($D298="","",SUM(IF(Inventory!$B$10:$B$1000=$B298,IF(Inventory!$C$10:$C$1000=$C298,IF(Inventory!$D$10:$D$1000=$D298,IF(Inventory!$J$10:$J$1000=freez,IF(Inventory!$P$10:$P$1000=AR$9,Inventory!$AD$10:$AD$1000))))))+SUM(IF(Inventory!$B$10:$B$1000=$B298,IF(Inventory!$C$10:$C$1000=$C298,IF(Inventory!$D$10:$D$1000=$D298,IF(Inventory!$J$10:$J$1000=wifr,IF(Inventory!$P$10:$P$1000=AR$9,Inventory!$AD$10:$AD$1000)))))))</f>
        <v/>
      </c>
      <c r="AS298" s="124" t="str">
        <f t="shared" si="51"/>
        <v/>
      </c>
      <c r="AU298" s="352"/>
      <c r="AV298" s="352"/>
      <c r="AX298" s="125">
        <f>IF($C298="",0,Prog!$H296*AX$6*($AU298+$AV298)/12000)</f>
        <v>0</v>
      </c>
      <c r="AY298" s="125">
        <f>IF($C298="",0,Prog!$H296*AY$6*($AU298+$AV298)/12000)</f>
        <v>0</v>
      </c>
      <c r="AZ298" s="121"/>
    </row>
    <row r="299" spans="1:52" ht="16.5" x14ac:dyDescent="0.3">
      <c r="A299" s="279" t="str">
        <f>IF(Prog!B297="","",Prog!B297)</f>
        <v/>
      </c>
      <c r="B299" s="279" t="str">
        <f>IF(Prog!C297="","",Prog!C297)</f>
        <v/>
      </c>
      <c r="C299" s="279" t="str">
        <f>IF(Prog!D297="","",Prog!D297)</f>
        <v/>
      </c>
      <c r="D299" s="120"/>
      <c r="E299" s="121" t="str">
        <f t="array" ref="E299">IF($D299="","",COUNT(IF(Inventory!$B$10:$B$1000=$B299,IF(Inventory!$C$10:$C$1000=$C299,IF(Inventory!$D$10:$D$1000=$D299,IF(Inventory!$P$10:$P$1000=E$9,1))))))</f>
        <v/>
      </c>
      <c r="F299" s="121" t="str">
        <f t="array" ref="F299">IF($D299="","",COUNT(IF(Inventory!$B$10:$B$1000=$B299,IF(Inventory!$C$10:$C$1000=$C299,IF(Inventory!$D$10:$D$1000=$D299,IF(Inventory!$P$10:$P$1000=F$9,1))))))</f>
        <v/>
      </c>
      <c r="G299" s="121" t="str">
        <f t="array" ref="G299">IF($D299="","",COUNT(IF(Inventory!$B$10:$B$1000=$B299,IF(Inventory!$C$10:$C$1000=$C299,IF(Inventory!$D$10:$D$1000=$D299,IF(Inventory!$P$10:$P$1000=G$9,1))))))</f>
        <v/>
      </c>
      <c r="H299" s="121" t="str">
        <f t="array" ref="H299">IF($D299="","",COUNT(IF(Inventory!$B$10:$B$1000=$B299,IF(Inventory!$C$10:$C$1000=$C299,IF(Inventory!$D$10:$D$1000=$D299,IF(Inventory!$P$10:$P$1000=H$9,1))))))</f>
        <v/>
      </c>
      <c r="I299" s="121" t="str">
        <f t="array" ref="I299">IF($D299="","",COUNT(IF(Inventory!$B$10:$B$1000=$B299,IF(Inventory!$C$10:$C$1000=$C299,IF(Inventory!$D$10:$D$1000=$D299,IF(Inventory!$P$10:$P$1000=I$9,1))))))</f>
        <v/>
      </c>
      <c r="J299" s="121">
        <f t="shared" si="46"/>
        <v>0</v>
      </c>
      <c r="K299" s="121" t="str">
        <f t="array" ref="K299">IF($D299="","",COUNT(IF(Inventory!$B$10:$B$1000=$B299,IF(Inventory!$C$10:$C$1000=$C299,IF(Inventory!$D$10:$D$1000=$D299,IF(Inventory!$J$10:$J$1000=wicr,1)))))+COUNT(IF(Inventory!$B$10:$B$1000=$B299,IF(Inventory!$C$10:$C$1000=$C299,IF(Inventory!$D$10:$D$1000=$D299,IF(Inventory!$J$10:$J$1000=wifr,1))))))</f>
        <v/>
      </c>
      <c r="L299" s="121" t="str">
        <f t="array" ref="L299">IF($D299="","",COUNT(IF(Inventory!$B$10:$B$1000=$B299,IF(Inventory!$C$10:$C$1000=$C299,IF(Inventory!$D$10:$D$1000=$D299,IF(Inventory!$J$10:$J$1000=wicr,IF(Inventory!$P$10:$P$1000=L$9,1))))))+COUNT(IF(Inventory!$B$10:$B$1000=$B299,IF(Inventory!$C$10:$C$1000=$C299,IF(Inventory!$D$10:$D$1000=$D299,IF(Inventory!$J$10:$J$1000=wifr,IF(Inventory!$P$10:$P$1000=L$9,1)))))))</f>
        <v/>
      </c>
      <c r="M299" s="121" t="str">
        <f t="array" ref="M299">IF($D299="","",COUNT(IF(Inventory!$B$10:$B$1000=$B299,IF(Inventory!$C$10:$C$1000=$C299,IF(Inventory!$D$10:$D$1000=$D299,IF(Inventory!$J$10:$J$1000=wicr,IF(Inventory!$P$10:$P$1000=M$9,1))))))+COUNT(IF(Inventory!$B$10:$B$1000=$B299,IF(Inventory!$C$10:$C$1000=$C299,IF(Inventory!$D$10:$D$1000=$D299,IF(Inventory!$J$10:$J$1000=wifr,IF(Inventory!$P$10:$P$1000=M$9,1)))))))</f>
        <v/>
      </c>
      <c r="N299" s="121" t="str">
        <f t="array" ref="N299">IF($D299="","",COUNT(IF(Inventory!$B$10:$B$1000=$B299,IF(Inventory!$C$10:$C$1000=$C299,IF(Inventory!$D$10:$D$1000=$D299,IF(Inventory!$J$10:$J$1000=wicr,IF(Inventory!$P$10:$P$1000=N$9,1))))))+COUNT(IF(Inventory!$B$10:$B$1000=$B299,IF(Inventory!$C$10:$C$1000=$C299,IF(Inventory!$D$10:$D$1000=$D299,IF(Inventory!$J$10:$J$1000=wifr,IF(Inventory!$P$10:$P$1000=N$9,1)))))))</f>
        <v/>
      </c>
      <c r="O299" s="121" t="str">
        <f t="array" ref="O299">IF($D299="","",COUNT(IF(Inventory!$B$10:$B$1000=$B299,IF(Inventory!$C$10:$C$1000=$C299,IF(Inventory!$D$10:$D$1000=$D299,IF(Inventory!$J$10:$J$1000=wicr,IF(Inventory!$P$10:$P$1000=O$9,1))))))+COUNT(IF(Inventory!$B$10:$B$1000=$B299,IF(Inventory!$C$10:$C$1000=$C299,IF(Inventory!$D$10:$D$1000=$D299,IF(Inventory!$J$10:$J$1000=wifr,IF(Inventory!$P$10:$P$1000=O$9,1)))))))</f>
        <v/>
      </c>
      <c r="P299" s="121" t="str">
        <f t="array" ref="P299">IF($D299="","",COUNT(IF(Inventory!$B$10:$B$1000=$B299,IF(Inventory!$C$10:$C$1000=$C299,IF(Inventory!$D$10:$D$1000=$D299,IF(Inventory!$J$10:$J$1000=wicr,IF(Inventory!$P$10:$P$1000=P$9,1))))))+COUNT(IF(Inventory!$B$10:$B$1000=$B299,IF(Inventory!$C$10:$C$1000=$C299,IF(Inventory!$D$10:$D$1000=$D299,IF(Inventory!$J$10:$J$1000=wifr,IF(Inventory!$P$10:$P$1000=P$9,1)))))))</f>
        <v/>
      </c>
      <c r="Q299" s="122" t="str">
        <f t="shared" si="47"/>
        <v/>
      </c>
      <c r="R299" s="121" t="str">
        <f t="array" ref="R299">IF($D299="","",COUNT(IF(Inventory!$B$10:$B$1000=$B299,IF(Inventory!$C$10:$C$1000=$C299,IF(Inventory!$D$10:$D$1000=$D299,IF(Inventory!$J$10:$J$1000=frig,1))))))</f>
        <v/>
      </c>
      <c r="S299" s="121" t="str">
        <f t="array" ref="S299">IF($D299="","",COUNT(IF(Inventory!$B$10:$B$1000=$B299,IF(Inventory!$C$10:$C$1000=$C299,IF(Inventory!$D$10:$D$1000=$D299,IF(Inventory!$J$10:$J$1000=frig,IF(Inventory!$P$10:$P$1000=S$9,1)))))))</f>
        <v/>
      </c>
      <c r="T299" s="121" t="str">
        <f t="array" ref="T299">IF($D299="","",COUNT(IF(Inventory!$B$10:$B$1000=$B299,IF(Inventory!$C$10:$C$1000=$C299,IF(Inventory!$D$10:$D$1000=$D299,IF(Inventory!$J$10:$J$1000=frig,IF(Inventory!$P$10:$P$1000=T$9,1)))))))</f>
        <v/>
      </c>
      <c r="U299" s="121" t="str">
        <f t="array" ref="U299">IF($D299="","",COUNT(IF(Inventory!$B$10:$B$1000=$B299,IF(Inventory!$C$10:$C$1000=$C299,IF(Inventory!$D$10:$D$1000=$D299,IF(Inventory!$J$10:$J$1000=frig,IF(Inventory!$P$10:$P$1000=U$9,1)))))))</f>
        <v/>
      </c>
      <c r="V299" s="121" t="str">
        <f t="array" ref="V299">IF($D299="","",COUNT(IF(Inventory!$B$10:$B$1000=$B299,IF(Inventory!$C$10:$C$1000=$C299,IF(Inventory!$D$10:$D$1000=$D299,IF(Inventory!$J$10:$J$1000=frig,IF(Inventory!$P$10:$P$1000=V$9,1)))))))</f>
        <v/>
      </c>
      <c r="W299" s="121" t="str">
        <f t="array" ref="W299">IF($D299="","",COUNT(IF(Inventory!$B$10:$B$1000=$B299,IF(Inventory!$C$10:$C$1000=$C299,IF(Inventory!$D$10:$D$1000=$D299,IF(Inventory!$J$10:$J$1000=frig,IF(Inventory!$P$10:$P$1000=W$9,1)))))))</f>
        <v/>
      </c>
      <c r="X299" s="122" t="str">
        <f t="shared" si="48"/>
        <v/>
      </c>
      <c r="Y299" s="121" t="str">
        <f t="array" ref="Y299">IF($D299="","",COUNT(IF(Inventory!$B$10:$B$1000=$B299,IF(Inventory!$C$10:$C$1000=$C299,IF(Inventory!$D$10:$D$1000=$D299,IF(Inventory!$J$10:$J$1000=freez,1))))))</f>
        <v/>
      </c>
      <c r="Z299" s="121" t="str">
        <f t="array" ref="Z299">IF($D299="","",COUNT(IF(Inventory!$B$10:$B$1000=$B299,IF(Inventory!$C$10:$C$1000=$C299,IF(Inventory!$D$10:$D$1000=$D299,IF(Inventory!$J$10:$J$1000=freez,IF(Inventory!$P$10:$P$1000=Z$9,1)))))))</f>
        <v/>
      </c>
      <c r="AA299" s="121" t="str">
        <f t="array" ref="AA299">IF($D299="","",COUNT(IF(Inventory!$B$10:$B$1000=$B299,IF(Inventory!$C$10:$C$1000=$C299,IF(Inventory!$D$10:$D$1000=$D299,IF(Inventory!$J$10:$J$1000=freez,IF(Inventory!$P$10:$P$1000=AA$9,1)))))))</f>
        <v/>
      </c>
      <c r="AB299" s="121" t="str">
        <f t="array" ref="AB299">IF($D299="","",COUNT(IF(Inventory!$B$10:$B$1000=$B299,IF(Inventory!$C$10:$C$1000=$C299,IF(Inventory!$D$10:$D$1000=$D299,IF(Inventory!$J$10:$J$1000=freez,IF(Inventory!$P$10:$P$1000=AB$9,1)))))))</f>
        <v/>
      </c>
      <c r="AC299" s="121" t="str">
        <f t="array" ref="AC299">IF($D299="","",COUNT(IF(Inventory!$B$10:$B$1000=$B299,IF(Inventory!$C$10:$C$1000=$C299,IF(Inventory!$D$10:$D$1000=$D299,IF(Inventory!$J$10:$J$1000=freez,IF(Inventory!$P$10:$P$1000=AC$9,1)))))))</f>
        <v/>
      </c>
      <c r="AD299" s="121" t="str">
        <f t="array" ref="AD299">IF($D299="","",COUNT(IF(Inventory!$B$10:$B$1000=$B299,IF(Inventory!$C$10:$C$1000=$C299,IF(Inventory!$D$10:$D$1000=$D299,IF(Inventory!$J$10:$J$1000=freez,IF(Inventory!$P$10:$P$1000=AD$9,1)))))))</f>
        <v/>
      </c>
      <c r="AE299" s="122" t="str">
        <f t="shared" si="49"/>
        <v/>
      </c>
      <c r="AF299" s="121" t="str">
        <f t="array" ref="AF299">IF($D299="","",SUM(IF(Inventory!$B$10:$B$1000=$B299,IF(Inventory!$C$10:$C$1000=$C299,IF(Inventory!$D$10:$D$1000=$D299,IF(Inventory!$J$10:$J$1000=frig,Inventory!$AC$10:$AC$1000)))))+SUM(IF(Inventory!$B$10:$B$1000=$B299,IF(Inventory!$C$10:$C$1000=$C299,IF(Inventory!$D$10:$D$1000=$D299,IF(Inventory!$J$10:$J$1000=wicr,Inventory!$AC$10:$AC$1000))))))</f>
        <v/>
      </c>
      <c r="AG299" s="121" t="str">
        <f t="array" ref="AG299">IF($D299="","",SUM(IF(Inventory!$B$10:$B$1000=$B299,IF(Inventory!$C$10:$C$1000=$C299,IF(Inventory!$D$10:$D$1000=$D299,IF(Inventory!$J$10:$J$1000=frig,IF(Inventory!$P$10:$P$1000=AG$9,Inventory!$AC$10:$AC$1000))))))+SUM(IF(Inventory!$B$10:$B$1000=$B299,IF(Inventory!$C$10:$C$1000=$C299,IF(Inventory!$D$10:$D$1000=$D299,IF(Inventory!$J$10:$J$1000=wicr,IF(Inventory!$P$10:$P$1000=AG$9,Inventory!$AC$10:$AC$1000)))))))</f>
        <v/>
      </c>
      <c r="AH299" s="121" t="str">
        <f t="array" ref="AH299">IF($D299="","",SUM(IF(Inventory!$B$10:$B$1000=$B299,IF(Inventory!$C$10:$C$1000=$C299,IF(Inventory!$D$10:$D$1000=$D299,IF(Inventory!$J$10:$J$1000=frig,IF(Inventory!$P$10:$P$1000=AH$9,Inventory!$AC$10:$AC$1000))))))+SUM(IF(Inventory!$B$10:$B$1000=$B299,IF(Inventory!$C$10:$C$1000=$C299,IF(Inventory!$D$10:$D$1000=$D299,IF(Inventory!$J$10:$J$1000=wicr,IF(Inventory!$P$10:$P$1000=AH$9,Inventory!$AC$10:$AC$1000)))))))</f>
        <v/>
      </c>
      <c r="AI299" s="121" t="str">
        <f t="array" ref="AI299">IF($D299="","",SUM(IF(Inventory!$B$10:$B$1000=$B299,IF(Inventory!$C$10:$C$1000=$C299,IF(Inventory!$D$10:$D$1000=$D299,IF(Inventory!$J$10:$J$1000=frig,IF(Inventory!$P$10:$P$1000=AI$9,Inventory!$AC$10:$AC$1000))))))+SUM(IF(Inventory!$B$10:$B$1000=$B299,IF(Inventory!$C$10:$C$1000=$C299,IF(Inventory!$D$10:$D$1000=$D299,IF(Inventory!$J$10:$J$1000=wicr,IF(Inventory!$P$10:$P$1000=AI$9,Inventory!$AC$10:$AC$1000)))))))</f>
        <v/>
      </c>
      <c r="AJ299" s="121" t="str">
        <f t="array" ref="AJ299">IF($D299="","",SUM(IF(Inventory!$B$10:$B$1000=$B299,IF(Inventory!$C$10:$C$1000=$C299,IF(Inventory!$D$10:$D$1000=$D299,IF(Inventory!$J$10:$J$1000=frig,IF(Inventory!$P$10:$P$1000=AJ$9,Inventory!$AC$10:$AC$1000))))))+SUM(IF(Inventory!$B$10:$B$1000=$B299,IF(Inventory!$C$10:$C$1000=$C299,IF(Inventory!$D$10:$D$1000=$D299,IF(Inventory!$J$10:$J$1000=wicr,IF(Inventory!$P$10:$P$1000=AJ$9,Inventory!$AC$10:$AC$1000)))))))</f>
        <v/>
      </c>
      <c r="AK299" s="121" t="str">
        <f t="array" ref="AK299">IF($D299="","",SUM(IF(Inventory!$B$10:$B$1000=$B299,IF(Inventory!$C$10:$C$1000=$C299,IF(Inventory!$D$10:$D$1000=$D299,IF(Inventory!$J$10:$J$1000=frig,IF(Inventory!$P$10:$P$1000=AK$9,Inventory!$AC$10:$AC$1000))))))+SUM(IF(Inventory!$B$10:$B$1000=$B299,IF(Inventory!$C$10:$C$1000=$C299,IF(Inventory!$D$10:$D$1000=$D299,IF(Inventory!$J$10:$J$1000=wicr,IF(Inventory!$P$10:$P$1000=AK$9,Inventory!$AC$10:$AC$1000)))))))</f>
        <v/>
      </c>
      <c r="AL299" s="123" t="str">
        <f t="shared" si="50"/>
        <v/>
      </c>
      <c r="AM299" s="121" t="str">
        <f t="array" ref="AM299">IF($D299="","",SUM(IF(Inventory!$B$10:$B$1000=$B299,IF(Inventory!$C$10:$C$1000=$C299,IF(Inventory!$D$10:$D$1000=$D299,IF(Inventory!$J$10:$J$1000=freez,Inventory!$AD$10:$AD$1000)))))+SUM(IF(Inventory!$B$10:$B$1000=$B299,IF(Inventory!$C$10:$C$1000=$C299,IF(Inventory!$D$10:$D$1000=$D299,IF(Inventory!$J$10:$J$1000=wifr,Inventory!$AD$10:$AD$1000))))))</f>
        <v/>
      </c>
      <c r="AN299" s="121" t="str">
        <f t="array" ref="AN299">IF($D299="","",SUM(IF(Inventory!$B$10:$B$1000=$B299,IF(Inventory!$C$10:$C$1000=$C299,IF(Inventory!$D$10:$D$1000=$D299,IF(Inventory!$J$10:$J$1000=freez,IF(Inventory!$P$10:$P$1000=AN$9,Inventory!$AD$10:$AD$1000))))))+SUM(IF(Inventory!$B$10:$B$1000=$B299,IF(Inventory!$C$10:$C$1000=$C299,IF(Inventory!$D$10:$D$1000=$D299,IF(Inventory!$J$10:$J$1000=wifr,IF(Inventory!$P$10:$P$1000=AN$9,Inventory!$AD$10:$AD$1000)))))))</f>
        <v/>
      </c>
      <c r="AO299" s="121" t="str">
        <f t="array" ref="AO299">IF($D299="","",SUM(IF(Inventory!$B$10:$B$1000=$B299,IF(Inventory!$C$10:$C$1000=$C299,IF(Inventory!$D$10:$D$1000=$D299,IF(Inventory!$J$10:$J$1000=freez,IF(Inventory!$P$10:$P$1000=AO$9,Inventory!$AD$10:$AD$1000))))))+SUM(IF(Inventory!$B$10:$B$1000=$B299,IF(Inventory!$C$10:$C$1000=$C299,IF(Inventory!$D$10:$D$1000=$D299,IF(Inventory!$J$10:$J$1000=wifr,IF(Inventory!$P$10:$P$1000=AO$9,Inventory!$AD$10:$AD$1000)))))))</f>
        <v/>
      </c>
      <c r="AP299" s="121" t="str">
        <f t="array" ref="AP299">IF($D299="","",SUM(IF(Inventory!$B$10:$B$1000=$B299,IF(Inventory!$C$10:$C$1000=$C299,IF(Inventory!$D$10:$D$1000=$D299,IF(Inventory!$J$10:$J$1000=freez,IF(Inventory!$P$10:$P$1000=AP$9,Inventory!$AD$10:$AD$1000))))))+SUM(IF(Inventory!$B$10:$B$1000=$B299,IF(Inventory!$C$10:$C$1000=$C299,IF(Inventory!$D$10:$D$1000=$D299,IF(Inventory!$J$10:$J$1000=wifr,IF(Inventory!$P$10:$P$1000=AP$9,Inventory!$AD$10:$AD$1000)))))))</f>
        <v/>
      </c>
      <c r="AQ299" s="121" t="str">
        <f t="array" ref="AQ299">IF($D299="","",SUM(IF(Inventory!$B$10:$B$1000=$B299,IF(Inventory!$C$10:$C$1000=$C299,IF(Inventory!$D$10:$D$1000=$D299,IF(Inventory!$J$10:$J$1000=freez,IF(Inventory!$P$10:$P$1000=AQ$9,Inventory!$AD$10:$AD$1000))))))+SUM(IF(Inventory!$B$10:$B$1000=$B299,IF(Inventory!$C$10:$C$1000=$C299,IF(Inventory!$D$10:$D$1000=$D299,IF(Inventory!$J$10:$J$1000=wifr,IF(Inventory!$P$10:$P$1000=AQ$9,Inventory!$AD$10:$AD$1000)))))))</f>
        <v/>
      </c>
      <c r="AR299" s="121" t="str">
        <f t="array" ref="AR299">IF($D299="","",SUM(IF(Inventory!$B$10:$B$1000=$B299,IF(Inventory!$C$10:$C$1000=$C299,IF(Inventory!$D$10:$D$1000=$D299,IF(Inventory!$J$10:$J$1000=freez,IF(Inventory!$P$10:$P$1000=AR$9,Inventory!$AD$10:$AD$1000))))))+SUM(IF(Inventory!$B$10:$B$1000=$B299,IF(Inventory!$C$10:$C$1000=$C299,IF(Inventory!$D$10:$D$1000=$D299,IF(Inventory!$J$10:$J$1000=wifr,IF(Inventory!$P$10:$P$1000=AR$9,Inventory!$AD$10:$AD$1000)))))))</f>
        <v/>
      </c>
      <c r="AS299" s="124" t="str">
        <f t="shared" si="51"/>
        <v/>
      </c>
      <c r="AU299" s="352"/>
      <c r="AV299" s="352"/>
      <c r="AX299" s="125">
        <f>IF($C299="",0,Prog!$H297*AX$6*($AU299+$AV299)/12000)</f>
        <v>0</v>
      </c>
      <c r="AY299" s="125">
        <f>IF($C299="",0,Prog!$H297*AY$6*($AU299+$AV299)/12000)</f>
        <v>0</v>
      </c>
      <c r="AZ299" s="121"/>
    </row>
    <row r="300" spans="1:52" ht="16.5" x14ac:dyDescent="0.3">
      <c r="A300" s="279" t="str">
        <f>IF(Prog!B298="","",Prog!B298)</f>
        <v/>
      </c>
      <c r="B300" s="279" t="str">
        <f>IF(Prog!C298="","",Prog!C298)</f>
        <v/>
      </c>
      <c r="C300" s="279" t="str">
        <f>IF(Prog!D298="","",Prog!D298)</f>
        <v/>
      </c>
      <c r="D300" s="120"/>
      <c r="E300" s="121" t="str">
        <f t="array" ref="E300">IF($D300="","",COUNT(IF(Inventory!$B$10:$B$1000=$B300,IF(Inventory!$C$10:$C$1000=$C300,IF(Inventory!$D$10:$D$1000=$D300,IF(Inventory!$P$10:$P$1000=E$9,1))))))</f>
        <v/>
      </c>
      <c r="F300" s="121" t="str">
        <f t="array" ref="F300">IF($D300="","",COUNT(IF(Inventory!$B$10:$B$1000=$B300,IF(Inventory!$C$10:$C$1000=$C300,IF(Inventory!$D$10:$D$1000=$D300,IF(Inventory!$P$10:$P$1000=F$9,1))))))</f>
        <v/>
      </c>
      <c r="G300" s="121" t="str">
        <f t="array" ref="G300">IF($D300="","",COUNT(IF(Inventory!$B$10:$B$1000=$B300,IF(Inventory!$C$10:$C$1000=$C300,IF(Inventory!$D$10:$D$1000=$D300,IF(Inventory!$P$10:$P$1000=G$9,1))))))</f>
        <v/>
      </c>
      <c r="H300" s="121" t="str">
        <f t="array" ref="H300">IF($D300="","",COUNT(IF(Inventory!$B$10:$B$1000=$B300,IF(Inventory!$C$10:$C$1000=$C300,IF(Inventory!$D$10:$D$1000=$D300,IF(Inventory!$P$10:$P$1000=H$9,1))))))</f>
        <v/>
      </c>
      <c r="I300" s="121" t="str">
        <f t="array" ref="I300">IF($D300="","",COUNT(IF(Inventory!$B$10:$B$1000=$B300,IF(Inventory!$C$10:$C$1000=$C300,IF(Inventory!$D$10:$D$1000=$D300,IF(Inventory!$P$10:$P$1000=I$9,1))))))</f>
        <v/>
      </c>
      <c r="J300" s="121">
        <f t="shared" ref="J300" si="52">SUM(E300:I300)</f>
        <v>0</v>
      </c>
      <c r="K300" s="121" t="str">
        <f t="array" ref="K300">IF($D300="","",COUNT(IF(Inventory!$B$10:$B$1000=$B300,IF(Inventory!$C$10:$C$1000=$C300,IF(Inventory!$D$10:$D$1000=$D300,IF(Inventory!$J$10:$J$1000=wicr,1)))))+COUNT(IF(Inventory!$B$10:$B$1000=$B300,IF(Inventory!$C$10:$C$1000=$C300,IF(Inventory!$D$10:$D$1000=$D300,IF(Inventory!$J$10:$J$1000=wifr,1))))))</f>
        <v/>
      </c>
      <c r="L300" s="121" t="str">
        <f t="array" ref="L300">IF($D300="","",COUNT(IF(Inventory!$B$10:$B$1000=$B300,IF(Inventory!$C$10:$C$1000=$C300,IF(Inventory!$D$10:$D$1000=$D300,IF(Inventory!$J$10:$J$1000=wicr,IF(Inventory!$P$10:$P$1000=L$9,1))))))+COUNT(IF(Inventory!$B$10:$B$1000=$B300,IF(Inventory!$C$10:$C$1000=$C300,IF(Inventory!$D$10:$D$1000=$D300,IF(Inventory!$J$10:$J$1000=wifr,IF(Inventory!$P$10:$P$1000=L$9,1)))))))</f>
        <v/>
      </c>
      <c r="M300" s="121" t="str">
        <f t="array" ref="M300">IF($D300="","",COUNT(IF(Inventory!$B$10:$B$1000=$B300,IF(Inventory!$C$10:$C$1000=$C300,IF(Inventory!$D$10:$D$1000=$D300,IF(Inventory!$J$10:$J$1000=wicr,IF(Inventory!$P$10:$P$1000=M$9,1))))))+COUNT(IF(Inventory!$B$10:$B$1000=$B300,IF(Inventory!$C$10:$C$1000=$C300,IF(Inventory!$D$10:$D$1000=$D300,IF(Inventory!$J$10:$J$1000=wifr,IF(Inventory!$P$10:$P$1000=M$9,1)))))))</f>
        <v/>
      </c>
      <c r="N300" s="121" t="str">
        <f t="array" ref="N300">IF($D300="","",COUNT(IF(Inventory!$B$10:$B$1000=$B300,IF(Inventory!$C$10:$C$1000=$C300,IF(Inventory!$D$10:$D$1000=$D300,IF(Inventory!$J$10:$J$1000=wicr,IF(Inventory!$P$10:$P$1000=N$9,1))))))+COUNT(IF(Inventory!$B$10:$B$1000=$B300,IF(Inventory!$C$10:$C$1000=$C300,IF(Inventory!$D$10:$D$1000=$D300,IF(Inventory!$J$10:$J$1000=wifr,IF(Inventory!$P$10:$P$1000=N$9,1)))))))</f>
        <v/>
      </c>
      <c r="O300" s="121" t="str">
        <f t="array" ref="O300">IF($D300="","",COUNT(IF(Inventory!$B$10:$B$1000=$B300,IF(Inventory!$C$10:$C$1000=$C300,IF(Inventory!$D$10:$D$1000=$D300,IF(Inventory!$J$10:$J$1000=wicr,IF(Inventory!$P$10:$P$1000=O$9,1))))))+COUNT(IF(Inventory!$B$10:$B$1000=$B300,IF(Inventory!$C$10:$C$1000=$C300,IF(Inventory!$D$10:$D$1000=$D300,IF(Inventory!$J$10:$J$1000=wifr,IF(Inventory!$P$10:$P$1000=O$9,1)))))))</f>
        <v/>
      </c>
      <c r="P300" s="121" t="str">
        <f t="array" ref="P300">IF($D300="","",COUNT(IF(Inventory!$B$10:$B$1000=$B300,IF(Inventory!$C$10:$C$1000=$C300,IF(Inventory!$D$10:$D$1000=$D300,IF(Inventory!$J$10:$J$1000=wicr,IF(Inventory!$P$10:$P$1000=P$9,1))))))+COUNT(IF(Inventory!$B$10:$B$1000=$B300,IF(Inventory!$C$10:$C$1000=$C300,IF(Inventory!$D$10:$D$1000=$D300,IF(Inventory!$J$10:$J$1000=wifr,IF(Inventory!$P$10:$P$1000=P$9,1)))))))</f>
        <v/>
      </c>
      <c r="Q300" s="122" t="str">
        <f t="shared" ref="Q300" si="53">IF($J300=0,"",K300/$J300)</f>
        <v/>
      </c>
      <c r="R300" s="121" t="str">
        <f t="array" ref="R300">IF($D300="","",COUNT(IF(Inventory!$B$10:$B$1000=$B300,IF(Inventory!$C$10:$C$1000=$C300,IF(Inventory!$D$10:$D$1000=$D300,IF(Inventory!$J$10:$J$1000=frig,1))))))</f>
        <v/>
      </c>
      <c r="S300" s="121" t="str">
        <f t="array" ref="S300">IF($D300="","",COUNT(IF(Inventory!$B$10:$B$1000=$B300,IF(Inventory!$C$10:$C$1000=$C300,IF(Inventory!$D$10:$D$1000=$D300,IF(Inventory!$J$10:$J$1000=frig,IF(Inventory!$P$10:$P$1000=S$9,1)))))))</f>
        <v/>
      </c>
      <c r="T300" s="121" t="str">
        <f t="array" ref="T300">IF($D300="","",COUNT(IF(Inventory!$B$10:$B$1000=$B300,IF(Inventory!$C$10:$C$1000=$C300,IF(Inventory!$D$10:$D$1000=$D300,IF(Inventory!$J$10:$J$1000=frig,IF(Inventory!$P$10:$P$1000=T$9,1)))))))</f>
        <v/>
      </c>
      <c r="U300" s="121" t="str">
        <f t="array" ref="U300">IF($D300="","",COUNT(IF(Inventory!$B$10:$B$1000=$B300,IF(Inventory!$C$10:$C$1000=$C300,IF(Inventory!$D$10:$D$1000=$D300,IF(Inventory!$J$10:$J$1000=frig,IF(Inventory!$P$10:$P$1000=U$9,1)))))))</f>
        <v/>
      </c>
      <c r="V300" s="121" t="str">
        <f t="array" ref="V300">IF($D300="","",COUNT(IF(Inventory!$B$10:$B$1000=$B300,IF(Inventory!$C$10:$C$1000=$C300,IF(Inventory!$D$10:$D$1000=$D300,IF(Inventory!$J$10:$J$1000=frig,IF(Inventory!$P$10:$P$1000=V$9,1)))))))</f>
        <v/>
      </c>
      <c r="W300" s="121" t="str">
        <f t="array" ref="W300">IF($D300="","",COUNT(IF(Inventory!$B$10:$B$1000=$B300,IF(Inventory!$C$10:$C$1000=$C300,IF(Inventory!$D$10:$D$1000=$D300,IF(Inventory!$J$10:$J$1000=frig,IF(Inventory!$P$10:$P$1000=W$9,1)))))))</f>
        <v/>
      </c>
      <c r="X300" s="122" t="str">
        <f t="shared" ref="X300" si="54">IF($J300=0,"",R300/$J300)</f>
        <v/>
      </c>
      <c r="Y300" s="121" t="str">
        <f t="array" ref="Y300">IF($D300="","",COUNT(IF(Inventory!$B$10:$B$1000=$B300,IF(Inventory!$C$10:$C$1000=$C300,IF(Inventory!$D$10:$D$1000=$D300,IF(Inventory!$J$10:$J$1000=freez,1))))))</f>
        <v/>
      </c>
      <c r="Z300" s="121" t="str">
        <f t="array" ref="Z300">IF($D300="","",COUNT(IF(Inventory!$B$10:$B$1000=$B300,IF(Inventory!$C$10:$C$1000=$C300,IF(Inventory!$D$10:$D$1000=$D300,IF(Inventory!$J$10:$J$1000=freez,IF(Inventory!$P$10:$P$1000=Z$9,1)))))))</f>
        <v/>
      </c>
      <c r="AA300" s="121" t="str">
        <f t="array" ref="AA300">IF($D300="","",COUNT(IF(Inventory!$B$10:$B$1000=$B300,IF(Inventory!$C$10:$C$1000=$C300,IF(Inventory!$D$10:$D$1000=$D300,IF(Inventory!$J$10:$J$1000=freez,IF(Inventory!$P$10:$P$1000=AA$9,1)))))))</f>
        <v/>
      </c>
      <c r="AB300" s="121" t="str">
        <f t="array" ref="AB300">IF($D300="","",COUNT(IF(Inventory!$B$10:$B$1000=$B300,IF(Inventory!$C$10:$C$1000=$C300,IF(Inventory!$D$10:$D$1000=$D300,IF(Inventory!$J$10:$J$1000=freez,IF(Inventory!$P$10:$P$1000=AB$9,1)))))))</f>
        <v/>
      </c>
      <c r="AC300" s="121" t="str">
        <f t="array" ref="AC300">IF($D300="","",COUNT(IF(Inventory!$B$10:$B$1000=$B300,IF(Inventory!$C$10:$C$1000=$C300,IF(Inventory!$D$10:$D$1000=$D300,IF(Inventory!$J$10:$J$1000=freez,IF(Inventory!$P$10:$P$1000=AC$9,1)))))))</f>
        <v/>
      </c>
      <c r="AD300" s="121" t="str">
        <f t="array" ref="AD300">IF($D300="","",COUNT(IF(Inventory!$B$10:$B$1000=$B300,IF(Inventory!$C$10:$C$1000=$C300,IF(Inventory!$D$10:$D$1000=$D300,IF(Inventory!$J$10:$J$1000=freez,IF(Inventory!$P$10:$P$1000=AD$9,1)))))))</f>
        <v/>
      </c>
      <c r="AE300" s="122" t="str">
        <f t="shared" ref="AE300" si="55">IF($J300=0,"",Y300/$J300)</f>
        <v/>
      </c>
      <c r="AF300" s="121" t="str">
        <f t="array" ref="AF300">IF($D300="","",SUM(IF(Inventory!$B$10:$B$1000=$B300,IF(Inventory!$C$10:$C$1000=$C300,IF(Inventory!$D$10:$D$1000=$D300,IF(Inventory!$J$10:$J$1000=frig,Inventory!$AC$10:$AC$1000)))))+SUM(IF(Inventory!$B$10:$B$1000=$B300,IF(Inventory!$C$10:$C$1000=$C300,IF(Inventory!$D$10:$D$1000=$D300,IF(Inventory!$J$10:$J$1000=wicr,Inventory!$AC$10:$AC$1000))))))</f>
        <v/>
      </c>
      <c r="AG300" s="121" t="str">
        <f t="array" ref="AG300">IF($D300="","",SUM(IF(Inventory!$B$10:$B$1000=$B300,IF(Inventory!$C$10:$C$1000=$C300,IF(Inventory!$D$10:$D$1000=$D300,IF(Inventory!$J$10:$J$1000=frig,IF(Inventory!$P$10:$P$1000=AG$9,Inventory!$AC$10:$AC$1000))))))+SUM(IF(Inventory!$B$10:$B$1000=$B300,IF(Inventory!$C$10:$C$1000=$C300,IF(Inventory!$D$10:$D$1000=$D300,IF(Inventory!$J$10:$J$1000=wicr,IF(Inventory!$P$10:$P$1000=AG$9,Inventory!$AC$10:$AC$1000)))))))</f>
        <v/>
      </c>
      <c r="AH300" s="121" t="str">
        <f t="array" ref="AH300">IF($D300="","",SUM(IF(Inventory!$B$10:$B$1000=$B300,IF(Inventory!$C$10:$C$1000=$C300,IF(Inventory!$D$10:$D$1000=$D300,IF(Inventory!$J$10:$J$1000=frig,IF(Inventory!$P$10:$P$1000=AH$9,Inventory!$AC$10:$AC$1000))))))+SUM(IF(Inventory!$B$10:$B$1000=$B300,IF(Inventory!$C$10:$C$1000=$C300,IF(Inventory!$D$10:$D$1000=$D300,IF(Inventory!$J$10:$J$1000=wicr,IF(Inventory!$P$10:$P$1000=AH$9,Inventory!$AC$10:$AC$1000)))))))</f>
        <v/>
      </c>
      <c r="AI300" s="121" t="str">
        <f t="array" ref="AI300">IF($D300="","",SUM(IF(Inventory!$B$10:$B$1000=$B300,IF(Inventory!$C$10:$C$1000=$C300,IF(Inventory!$D$10:$D$1000=$D300,IF(Inventory!$J$10:$J$1000=frig,IF(Inventory!$P$10:$P$1000=AI$9,Inventory!$AC$10:$AC$1000))))))+SUM(IF(Inventory!$B$10:$B$1000=$B300,IF(Inventory!$C$10:$C$1000=$C300,IF(Inventory!$D$10:$D$1000=$D300,IF(Inventory!$J$10:$J$1000=wicr,IF(Inventory!$P$10:$P$1000=AI$9,Inventory!$AC$10:$AC$1000)))))))</f>
        <v/>
      </c>
      <c r="AJ300" s="121" t="str">
        <f t="array" ref="AJ300">IF($D300="","",SUM(IF(Inventory!$B$10:$B$1000=$B300,IF(Inventory!$C$10:$C$1000=$C300,IF(Inventory!$D$10:$D$1000=$D300,IF(Inventory!$J$10:$J$1000=frig,IF(Inventory!$P$10:$P$1000=AJ$9,Inventory!$AC$10:$AC$1000))))))+SUM(IF(Inventory!$B$10:$B$1000=$B300,IF(Inventory!$C$10:$C$1000=$C300,IF(Inventory!$D$10:$D$1000=$D300,IF(Inventory!$J$10:$J$1000=wicr,IF(Inventory!$P$10:$P$1000=AJ$9,Inventory!$AC$10:$AC$1000)))))))</f>
        <v/>
      </c>
      <c r="AK300" s="121" t="str">
        <f t="array" ref="AK300">IF($D300="","",SUM(IF(Inventory!$B$10:$B$1000=$B300,IF(Inventory!$C$10:$C$1000=$C300,IF(Inventory!$D$10:$D$1000=$D300,IF(Inventory!$J$10:$J$1000=frig,IF(Inventory!$P$10:$P$1000=AK$9,Inventory!$AC$10:$AC$1000))))))+SUM(IF(Inventory!$B$10:$B$1000=$B300,IF(Inventory!$C$10:$C$1000=$C300,IF(Inventory!$D$10:$D$1000=$D300,IF(Inventory!$J$10:$J$1000=wicr,IF(Inventory!$P$10:$P$1000=AK$9,Inventory!$AC$10:$AC$1000)))))))</f>
        <v/>
      </c>
      <c r="AL300" s="123" t="str">
        <f t="shared" ref="AL300" si="56">AG300</f>
        <v/>
      </c>
      <c r="AM300" s="121" t="str">
        <f t="array" ref="AM300">IF($D300="","",SUM(IF(Inventory!$B$10:$B$1000=$B300,IF(Inventory!$C$10:$C$1000=$C300,IF(Inventory!$D$10:$D$1000=$D300,IF(Inventory!$J$10:$J$1000=freez,Inventory!$AD$10:$AD$1000)))))+SUM(IF(Inventory!$B$10:$B$1000=$B300,IF(Inventory!$C$10:$C$1000=$C300,IF(Inventory!$D$10:$D$1000=$D300,IF(Inventory!$J$10:$J$1000=wifr,Inventory!$AD$10:$AD$1000))))))</f>
        <v/>
      </c>
      <c r="AN300" s="121" t="str">
        <f t="array" ref="AN300">IF($D300="","",SUM(IF(Inventory!$B$10:$B$1000=$B300,IF(Inventory!$C$10:$C$1000=$C300,IF(Inventory!$D$10:$D$1000=$D300,IF(Inventory!$J$10:$J$1000=freez,IF(Inventory!$P$10:$P$1000=AN$9,Inventory!$AD$10:$AD$1000))))))+SUM(IF(Inventory!$B$10:$B$1000=$B300,IF(Inventory!$C$10:$C$1000=$C300,IF(Inventory!$D$10:$D$1000=$D300,IF(Inventory!$J$10:$J$1000=wifr,IF(Inventory!$P$10:$P$1000=AN$9,Inventory!$AD$10:$AD$1000)))))))</f>
        <v/>
      </c>
      <c r="AO300" s="121" t="str">
        <f t="array" ref="AO300">IF($D300="","",SUM(IF(Inventory!$B$10:$B$1000=$B300,IF(Inventory!$C$10:$C$1000=$C300,IF(Inventory!$D$10:$D$1000=$D300,IF(Inventory!$J$10:$J$1000=freez,IF(Inventory!$P$10:$P$1000=AO$9,Inventory!$AD$10:$AD$1000))))))+SUM(IF(Inventory!$B$10:$B$1000=$B300,IF(Inventory!$C$10:$C$1000=$C300,IF(Inventory!$D$10:$D$1000=$D300,IF(Inventory!$J$10:$J$1000=wifr,IF(Inventory!$P$10:$P$1000=AO$9,Inventory!$AD$10:$AD$1000)))))))</f>
        <v/>
      </c>
      <c r="AP300" s="121" t="str">
        <f t="array" ref="AP300">IF($D300="","",SUM(IF(Inventory!$B$10:$B$1000=$B300,IF(Inventory!$C$10:$C$1000=$C300,IF(Inventory!$D$10:$D$1000=$D300,IF(Inventory!$J$10:$J$1000=freez,IF(Inventory!$P$10:$P$1000=AP$9,Inventory!$AD$10:$AD$1000))))))+SUM(IF(Inventory!$B$10:$B$1000=$B300,IF(Inventory!$C$10:$C$1000=$C300,IF(Inventory!$D$10:$D$1000=$D300,IF(Inventory!$J$10:$J$1000=wifr,IF(Inventory!$P$10:$P$1000=AP$9,Inventory!$AD$10:$AD$1000)))))))</f>
        <v/>
      </c>
      <c r="AQ300" s="121" t="str">
        <f t="array" ref="AQ300">IF($D300="","",SUM(IF(Inventory!$B$10:$B$1000=$B300,IF(Inventory!$C$10:$C$1000=$C300,IF(Inventory!$D$10:$D$1000=$D300,IF(Inventory!$J$10:$J$1000=freez,IF(Inventory!$P$10:$P$1000=AQ$9,Inventory!$AD$10:$AD$1000))))))+SUM(IF(Inventory!$B$10:$B$1000=$B300,IF(Inventory!$C$10:$C$1000=$C300,IF(Inventory!$D$10:$D$1000=$D300,IF(Inventory!$J$10:$J$1000=wifr,IF(Inventory!$P$10:$P$1000=AQ$9,Inventory!$AD$10:$AD$1000)))))))</f>
        <v/>
      </c>
      <c r="AR300" s="121" t="str">
        <f t="array" ref="AR300">IF($D300="","",SUM(IF(Inventory!$B$10:$B$1000=$B300,IF(Inventory!$C$10:$C$1000=$C300,IF(Inventory!$D$10:$D$1000=$D300,IF(Inventory!$J$10:$J$1000=freez,IF(Inventory!$P$10:$P$1000=AR$9,Inventory!$AD$10:$AD$1000))))))+SUM(IF(Inventory!$B$10:$B$1000=$B300,IF(Inventory!$C$10:$C$1000=$C300,IF(Inventory!$D$10:$D$1000=$D300,IF(Inventory!$J$10:$J$1000=wifr,IF(Inventory!$P$10:$P$1000=AR$9,Inventory!$AD$10:$AD$1000)))))))</f>
        <v/>
      </c>
      <c r="AS300" s="124" t="str">
        <f t="shared" ref="AS300" si="57">AN300</f>
        <v/>
      </c>
      <c r="AU300" s="352"/>
      <c r="AV300" s="352"/>
      <c r="AX300" s="125">
        <f>IF($C300="",0,Prog!$H298*AX$6*($AU300+$AV300)/12000)</f>
        <v>0</v>
      </c>
      <c r="AY300" s="125">
        <f>IF($C300="",0,Prog!$H298*AY$6*($AU300+$AV300)/12000)</f>
        <v>0</v>
      </c>
      <c r="AZ300" s="121"/>
    </row>
  </sheetData>
  <sheetProtection sheet="1" objects="1" scenarios="1" autoFilter="0"/>
  <autoFilter ref="A9:D102"/>
  <mergeCells count="8">
    <mergeCell ref="AU8:AV8"/>
    <mergeCell ref="AX8:AZ8"/>
    <mergeCell ref="E8:J8"/>
    <mergeCell ref="K8:Q8"/>
    <mergeCell ref="R8:X8"/>
    <mergeCell ref="Y8:AE8"/>
    <mergeCell ref="AF8:AL8"/>
    <mergeCell ref="AM8:AS8"/>
  </mergeCells>
  <conditionalFormatting sqref="A11:C101 Q11:Q101 X11:X101 R11:U300 AE11:AE101 Y11:AB300 AL11:AL101 J11:J101 D11:D18 A10:G10 E11:G300 H10:I300 W10:AB10 W11:W300 V10:V300 AD11:AD300 AC10:AC300 J10:U10 K11:P300 AF11:AK300 AM11:AR300 AD10:AZ10 AS11:AW101 AZ11:AZ101 AX11:AY300">
    <cfRule type="expression" dxfId="78" priority="6">
      <formula>$D10="INHP"</formula>
    </cfRule>
  </conditionalFormatting>
  <conditionalFormatting sqref="AS4:AS6 AL4:AL6">
    <cfRule type="expression" dxfId="77" priority="7">
      <formula>#REF!="DRS"</formula>
    </cfRule>
  </conditionalFormatting>
  <conditionalFormatting sqref="A191:D299 A102:C190 Q102:Q299 X102:X299 AE102:AE299 AL102:AL299 AS102:AW299 J102:J299 AZ102:AZ299">
    <cfRule type="expression" dxfId="76" priority="3">
      <formula>$D102="INHP"</formula>
    </cfRule>
  </conditionalFormatting>
  <conditionalFormatting sqref="A300:D300 Q300 X300 AE300 AL300 AS300:AW300 J300 AZ300">
    <cfRule type="expression" dxfId="75" priority="2">
      <formula>$D300="INHP"</formula>
    </cfRule>
  </conditionalFormatting>
  <conditionalFormatting sqref="D19:D190">
    <cfRule type="expression" dxfId="74" priority="1">
      <formula>$D19="INHP"</formula>
    </cfRule>
  </conditionalFormatting>
  <dataValidations count="2">
    <dataValidation allowBlank="1" showInputMessage="1" showErrorMessage="1" promptTitle="Province:" prompt="Indicate the name of province." sqref="A10:C300"/>
    <dataValidation allowBlank="1" showInputMessage="1" showErrorMessage="1" promptTitle="Nom_FS:" prompt="Indiquer le nom de la formation sanitaire où l'équipement est installé." sqref="D12"/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C299"/>
  <sheetViews>
    <sheetView showGridLines="0" zoomScale="90" zoomScaleNormal="90" workbookViewId="0">
      <pane xSplit="3" ySplit="8" topLeftCell="D9" activePane="bottomRight" state="frozen"/>
      <selection activeCell="A12" sqref="A12"/>
      <selection pane="topRight" activeCell="A12" sqref="A12"/>
      <selection pane="bottomLeft" activeCell="A12" sqref="A12"/>
      <selection pane="bottomRight" activeCell="A8" sqref="A8"/>
    </sheetView>
  </sheetViews>
  <sheetFormatPr defaultColWidth="11.5703125" defaultRowHeight="12.75" x14ac:dyDescent="0.2"/>
  <cols>
    <col min="1" max="1" width="13.7109375" customWidth="1"/>
    <col min="2" max="2" width="19.7109375" customWidth="1"/>
    <col min="3" max="3" width="21.7109375" customWidth="1"/>
    <col min="4" max="4" width="7.7109375" customWidth="1"/>
    <col min="5" max="9" width="5.7109375" customWidth="1"/>
    <col min="10" max="11" width="7.140625" bestFit="1" customWidth="1"/>
    <col min="12" max="16" width="5.7109375" customWidth="1"/>
    <col min="17" max="17" width="6.7109375" customWidth="1"/>
    <col min="18" max="18" width="7.28515625" bestFit="1" customWidth="1"/>
    <col min="19" max="23" width="5.7109375" customWidth="1"/>
    <col min="24" max="24" width="6.7109375" customWidth="1"/>
    <col min="25" max="29" width="11.7109375" customWidth="1"/>
  </cols>
  <sheetData>
    <row r="1" spans="1:29" ht="18" x14ac:dyDescent="0.2">
      <c r="A1" s="115" t="str">
        <f>Translation!C187</f>
        <v>GAP ANALYSIS OF COLD CHAIN EQUIPMENT AT THE SERVICE DELIVERY POINTS</v>
      </c>
      <c r="B1" s="115"/>
      <c r="C1" s="115"/>
      <c r="D1" s="115"/>
      <c r="E1" s="115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</row>
    <row r="4" spans="1:29" ht="16.5" x14ac:dyDescent="0.3">
      <c r="C4" s="337" t="s">
        <v>10</v>
      </c>
      <c r="D4" s="140">
        <f t="shared" ref="D4:P4" si="0">SUM(D9:D299)</f>
        <v>0</v>
      </c>
      <c r="E4" s="140">
        <f t="shared" si="0"/>
        <v>0</v>
      </c>
      <c r="F4" s="140">
        <f t="shared" si="0"/>
        <v>0</v>
      </c>
      <c r="G4" s="140">
        <f t="shared" si="0"/>
        <v>0</v>
      </c>
      <c r="H4" s="140">
        <f t="shared" si="0"/>
        <v>0</v>
      </c>
      <c r="I4" s="140">
        <f t="shared" si="0"/>
        <v>0</v>
      </c>
      <c r="J4" s="140">
        <f t="shared" si="0"/>
        <v>0</v>
      </c>
      <c r="K4" s="140">
        <f t="shared" si="0"/>
        <v>0</v>
      </c>
      <c r="L4" s="140">
        <f t="shared" si="0"/>
        <v>0</v>
      </c>
      <c r="M4" s="140">
        <f t="shared" si="0"/>
        <v>0</v>
      </c>
      <c r="N4" s="140">
        <f t="shared" si="0"/>
        <v>0</v>
      </c>
      <c r="O4" s="140">
        <f t="shared" si="0"/>
        <v>0</v>
      </c>
      <c r="P4" s="140">
        <f t="shared" si="0"/>
        <v>0</v>
      </c>
      <c r="Q4" s="141" t="str">
        <f>IF($J4=0,"",K4/$J4)</f>
        <v/>
      </c>
      <c r="R4" s="140">
        <f t="shared" ref="R4:W4" si="1">SUM(R9:R299)</f>
        <v>0</v>
      </c>
      <c r="S4" s="140">
        <f t="shared" si="1"/>
        <v>0</v>
      </c>
      <c r="T4" s="140">
        <f t="shared" si="1"/>
        <v>0</v>
      </c>
      <c r="U4" s="140">
        <f t="shared" si="1"/>
        <v>0</v>
      </c>
      <c r="V4" s="140">
        <f t="shared" si="1"/>
        <v>0</v>
      </c>
      <c r="W4" s="140">
        <f t="shared" si="1"/>
        <v>0</v>
      </c>
      <c r="X4" s="141" t="str">
        <f>IF($J4=0,"",R4/$J4)</f>
        <v/>
      </c>
      <c r="Y4" s="140">
        <f>SUM(Y9:Y299)</f>
        <v>0</v>
      </c>
      <c r="Z4" s="140">
        <f>SUM(Z9:Z299)</f>
        <v>0</v>
      </c>
      <c r="AA4" s="140">
        <f>SUM(AA9:AA299)</f>
        <v>0</v>
      </c>
      <c r="AB4" s="140">
        <f>SUM(AB9:AB299)</f>
        <v>0</v>
      </c>
      <c r="AC4" s="140">
        <f>SUM(AC9:AC299)</f>
        <v>0</v>
      </c>
    </row>
    <row r="5" spans="1:29" ht="16.5" x14ac:dyDescent="0.3">
      <c r="C5" s="338" t="s">
        <v>915</v>
      </c>
      <c r="D5" s="132"/>
      <c r="E5" s="133" t="e">
        <f>E4/$J4</f>
        <v>#DIV/0!</v>
      </c>
      <c r="F5" s="133" t="e">
        <f t="shared" ref="F5:I5" si="2">F4/$J4</f>
        <v>#DIV/0!</v>
      </c>
      <c r="G5" s="133" t="e">
        <f t="shared" si="2"/>
        <v>#DIV/0!</v>
      </c>
      <c r="H5" s="133" t="e">
        <f t="shared" si="2"/>
        <v>#DIV/0!</v>
      </c>
      <c r="I5" s="133" t="e">
        <f t="shared" si="2"/>
        <v>#DIV/0!</v>
      </c>
      <c r="J5" s="339"/>
      <c r="K5" s="339"/>
      <c r="L5" s="133" t="e">
        <f t="shared" ref="L5:P5" si="3">L4/$K4</f>
        <v>#DIV/0!</v>
      </c>
      <c r="M5" s="133" t="e">
        <f t="shared" si="3"/>
        <v>#DIV/0!</v>
      </c>
      <c r="N5" s="133" t="e">
        <f t="shared" si="3"/>
        <v>#DIV/0!</v>
      </c>
      <c r="O5" s="133" t="e">
        <f t="shared" si="3"/>
        <v>#DIV/0!</v>
      </c>
      <c r="P5" s="133" t="e">
        <f t="shared" si="3"/>
        <v>#DIV/0!</v>
      </c>
      <c r="Q5" s="339"/>
      <c r="R5" s="339"/>
      <c r="S5" s="133" t="e">
        <f t="shared" ref="S5:W5" si="4">S4/$R4</f>
        <v>#DIV/0!</v>
      </c>
      <c r="T5" s="133" t="e">
        <f t="shared" si="4"/>
        <v>#DIV/0!</v>
      </c>
      <c r="U5" s="133" t="e">
        <f t="shared" si="4"/>
        <v>#DIV/0!</v>
      </c>
      <c r="V5" s="133" t="e">
        <f t="shared" si="4"/>
        <v>#DIV/0!</v>
      </c>
      <c r="W5" s="133" t="e">
        <f t="shared" si="4"/>
        <v>#DIV/0!</v>
      </c>
      <c r="X5" s="339"/>
      <c r="Y5" s="133" t="e">
        <f>Y4/$D4</f>
        <v>#DIV/0!</v>
      </c>
      <c r="Z5" s="133" t="e">
        <f t="shared" ref="Z5:AC5" si="5">Z4/$D4</f>
        <v>#DIV/0!</v>
      </c>
      <c r="AA5" s="133" t="e">
        <f t="shared" si="5"/>
        <v>#DIV/0!</v>
      </c>
      <c r="AB5" s="133" t="e">
        <f t="shared" si="5"/>
        <v>#DIV/0!</v>
      </c>
      <c r="AC5" s="133" t="e">
        <f t="shared" si="5"/>
        <v>#DIV/0!</v>
      </c>
    </row>
    <row r="7" spans="1:29" ht="33" customHeight="1" x14ac:dyDescent="0.2">
      <c r="A7" s="118"/>
      <c r="B7" s="118"/>
      <c r="C7" s="118"/>
      <c r="D7" s="119"/>
      <c r="E7" s="475" t="str">
        <f>Gap_analysis_stores!E8</f>
        <v>Distribution of CCE per functional status</v>
      </c>
      <c r="F7" s="476"/>
      <c r="G7" s="476"/>
      <c r="H7" s="476"/>
      <c r="I7" s="476"/>
      <c r="J7" s="477"/>
      <c r="K7" s="479" t="str">
        <f>Gap_analysis_stores!R8</f>
        <v>Distribution of refrigerators per functional status</v>
      </c>
      <c r="L7" s="476"/>
      <c r="M7" s="476"/>
      <c r="N7" s="476"/>
      <c r="O7" s="476"/>
      <c r="P7" s="476"/>
      <c r="Q7" s="477"/>
      <c r="R7" s="478" t="str">
        <f>Gap_analysis_stores!Y8</f>
        <v>Distribution of freezers per functional status</v>
      </c>
      <c r="S7" s="476"/>
      <c r="T7" s="476"/>
      <c r="U7" s="476"/>
      <c r="V7" s="476"/>
      <c r="W7" s="476"/>
      <c r="X7" s="477"/>
      <c r="Y7" s="475" t="str">
        <f>Translation!C205</f>
        <v>Status of service points cold chain</v>
      </c>
      <c r="Z7" s="476"/>
      <c r="AA7" s="476"/>
      <c r="AB7" s="476"/>
      <c r="AC7" s="477"/>
    </row>
    <row r="8" spans="1:29" ht="72" customHeight="1" x14ac:dyDescent="0.2">
      <c r="A8" s="280">
        <f>Gap_analysis_stores!A9</f>
        <v>0</v>
      </c>
      <c r="B8" s="280">
        <f>Gap_analysis_stores!B9</f>
        <v>0</v>
      </c>
      <c r="C8" s="280" t="str">
        <f>Gap_analysis_stores!C9</f>
        <v>Districts</v>
      </c>
      <c r="D8" s="313" t="str">
        <f>Translation!C204</f>
        <v>Total number of service points</v>
      </c>
      <c r="E8" s="314">
        <f>Gap_analysis_stores!E9</f>
        <v>0</v>
      </c>
      <c r="F8" s="314">
        <f>Gap_analysis_stores!F9</f>
        <v>0</v>
      </c>
      <c r="G8" s="314">
        <f>Gap_analysis_stores!G9</f>
        <v>0</v>
      </c>
      <c r="H8" s="314">
        <f>Gap_analysis_stores!H9</f>
        <v>0</v>
      </c>
      <c r="I8" s="314">
        <f>Gap_analysis_stores!I9</f>
        <v>0</v>
      </c>
      <c r="J8" s="315" t="s">
        <v>10</v>
      </c>
      <c r="K8" s="316" t="str">
        <f>Gap_analysis_stores!R9</f>
        <v>No. of refrigerators</v>
      </c>
      <c r="L8" s="317">
        <f>Gap_analysis_stores!S9</f>
        <v>0</v>
      </c>
      <c r="M8" s="317">
        <f>Gap_analysis_stores!T9</f>
        <v>0</v>
      </c>
      <c r="N8" s="317">
        <f>Gap_analysis_stores!U9</f>
        <v>0</v>
      </c>
      <c r="O8" s="317">
        <f>Gap_analysis_stores!V9</f>
        <v>0</v>
      </c>
      <c r="P8" s="317">
        <f>Gap_analysis_stores!W9</f>
        <v>0</v>
      </c>
      <c r="Q8" s="318" t="str">
        <f>Gap_analysis_stores!X9</f>
        <v>% of CCE</v>
      </c>
      <c r="R8" s="319" t="str">
        <f>Gap_analysis_stores!Y9</f>
        <v>No. of freezers</v>
      </c>
      <c r="S8" s="320">
        <f>Gap_analysis_stores!Z9</f>
        <v>0</v>
      </c>
      <c r="T8" s="320">
        <f>Gap_analysis_stores!AA9</f>
        <v>0</v>
      </c>
      <c r="U8" s="320">
        <f>Gap_analysis_stores!AB9</f>
        <v>0</v>
      </c>
      <c r="V8" s="320">
        <f>Gap_analysis_stores!AC9</f>
        <v>0</v>
      </c>
      <c r="W8" s="320">
        <f>Gap_analysis_stores!AD9</f>
        <v>0</v>
      </c>
      <c r="X8" s="321" t="str">
        <f>Gap_analysis_stores!AE9</f>
        <v>% of CCE</v>
      </c>
      <c r="Y8" s="312" t="str">
        <f>Translation!C206</f>
        <v>Service points with electricity</v>
      </c>
      <c r="Z8" s="312" t="str">
        <f>Translation!C207</f>
        <v>Service points with CCE</v>
      </c>
      <c r="AA8" s="312" t="str">
        <f>Translation!C208</f>
        <v>Service points with functional CCE</v>
      </c>
      <c r="AB8" s="312" t="str">
        <f>Translation!C209</f>
        <v>Service points with non functional CCE</v>
      </c>
      <c r="AC8" s="312" t="str">
        <f>Translation!C210</f>
        <v>Service points without CCE</v>
      </c>
    </row>
    <row r="9" spans="1:29" ht="16.5" x14ac:dyDescent="0.3">
      <c r="A9" s="279" t="str">
        <f>Gap_analysis_stores!A10</f>
        <v/>
      </c>
      <c r="B9" s="279" t="str">
        <f>Gap_analysis_stores!B10</f>
        <v/>
      </c>
      <c r="C9" s="279" t="str">
        <f>Gap_analysis_stores!C10</f>
        <v/>
      </c>
      <c r="D9" s="125" t="str">
        <f t="array" ref="D9">IF($C9="","",SUM(IF(FREQUENCY(IF(Inventory!$C$10:$C$1000=$C9,IF(Inventory!$D$10:$D$1000=sp,MATCH(Inventory!$F$10:$F$1000,Inventory!$F$10:$F$1000,0))),ROW(Inventory!$F$10:$F$1000)-ROW(Inventory!$F$10)+1),1)))</f>
        <v/>
      </c>
      <c r="E9" s="125" t="str">
        <f t="array" ref="E9">IF($C9="","",COUNT(IF(Inventory!$B$10:$B$1000=$B9,IF(Inventory!$C$10:$C$1000=$C9,IF(Inventory!$D$10:$D$1000=sp,IF(Inventory!$P$10:$P$1000=E$8,1))))))</f>
        <v/>
      </c>
      <c r="F9" s="125" t="str">
        <f t="array" ref="F9">IF($C9="","",COUNT(IF(Inventory!$B$10:$B$1000=$B9,IF(Inventory!$C$10:$C$1000=$C9,IF(Inventory!$D$10:$D$1000=sp,IF(Inventory!$P$10:$P$1000=F$8,1))))))</f>
        <v/>
      </c>
      <c r="G9" s="125" t="str">
        <f t="array" ref="G9">IF($C9="","",COUNT(IF(Inventory!$B$10:$B$1000=$B9,IF(Inventory!$C$10:$C$1000=$C9,IF(Inventory!$D$10:$D$1000=sp,IF(Inventory!$P$10:$P$1000=G$8,1))))))</f>
        <v/>
      </c>
      <c r="H9" s="125" t="str">
        <f t="array" ref="H9">IF($C9="","",COUNT(IF(Inventory!$B$10:$B$1000=$B9,IF(Inventory!$C$10:$C$1000=$C9,IF(Inventory!$D$10:$D$1000=sp,IF(Inventory!$P$10:$P$1000=H$8,1))))))</f>
        <v/>
      </c>
      <c r="I9" s="125" t="str">
        <f t="array" ref="I9">IF($C9="","",COUNT(IF(Inventory!$B$10:$B$1000=$B9,IF(Inventory!$C$10:$C$1000=$C9,IF(Inventory!$D$10:$D$1000=sp,IF(Inventory!$P$10:$P$1000=I$8,1))))))</f>
        <v/>
      </c>
      <c r="J9" s="136">
        <f t="shared" ref="J9:J72" si="6">SUM(E9:I9)</f>
        <v>0</v>
      </c>
      <c r="K9" s="125" t="str">
        <f t="array" ref="K9">IF($C9="","",COUNT(IF(Inventory!$B$10:$B$1000=$B9,IF(Inventory!$C$10:$C$1000=$C9,IF(Inventory!$D$10:$D$1000=sp,IF(Inventory!$J$10:$J$1000=frig,1))))))</f>
        <v/>
      </c>
      <c r="L9" s="125" t="str">
        <f t="array" ref="L9">IF($C9="","",COUNT(IF(Inventory!$B$10:$B$1000=$B9,IF(Inventory!$C$10:$C$1000=$C9,IF(Inventory!$D$10:$D$1000=sp,IF(Inventory!$J$10:$J$1000=frig,IF(Inventory!$P$10:$P$1000=L$8,1)))))))</f>
        <v/>
      </c>
      <c r="M9" s="125" t="str">
        <f t="array" ref="M9">IF($C9="","",COUNT(IF(Inventory!$B$10:$B$1000=$B9,IF(Inventory!$C$10:$C$1000=$C9,IF(Inventory!$D$10:$D$1000=sp,IF(Inventory!$J$10:$J$1000=frig,IF(Inventory!$P$10:$P$1000=M$8,1)))))))</f>
        <v/>
      </c>
      <c r="N9" s="125" t="str">
        <f t="array" ref="N9">IF($C9="","",COUNT(IF(Inventory!$B$10:$B$1000=$B9,IF(Inventory!$C$10:$C$1000=$C9,IF(Inventory!$D$10:$D$1000=sp,IF(Inventory!$J$10:$J$1000=frig,IF(Inventory!$P$10:$P$1000=N$8,1)))))))</f>
        <v/>
      </c>
      <c r="O9" s="125" t="str">
        <f t="array" ref="O9">IF($C9="","",COUNT(IF(Inventory!$B$10:$B$1000=$B9,IF(Inventory!$C$10:$C$1000=$C9,IF(Inventory!$D$10:$D$1000=sp,IF(Inventory!$J$10:$J$1000=frig,IF(Inventory!$P$10:$P$1000=O$8,1)))))))</f>
        <v/>
      </c>
      <c r="P9" s="125" t="str">
        <f t="array" ref="P9">IF($C9="","",COUNT(IF(Inventory!$B$10:$B$1000=$B9,IF(Inventory!$C$10:$C$1000=$C9,IF(Inventory!$D$10:$D$1000=sp,IF(Inventory!$J$10:$J$1000=frig,IF(Inventory!$P$10:$P$1000=P$8,1)))))))</f>
        <v/>
      </c>
      <c r="Q9" s="144" t="str">
        <f>IF($J9=0,"",K9/$J9)</f>
        <v/>
      </c>
      <c r="R9" s="125" t="str">
        <f t="array" ref="R9">IF($C9="","",COUNT(IF(Inventory!$B$10:$B$1000=$B9,IF(Inventory!$C$10:$C$1000=$C9,IF(Inventory!$D$10:$D$1000=sp,IF(Inventory!$J$10:$J$1000=freez,1))))))</f>
        <v/>
      </c>
      <c r="S9" s="125" t="str">
        <f t="array" ref="S9">IF($C9="","",COUNT(IF(Inventory!$B$10:$B$1000=$B9,IF(Inventory!$C$10:$C$1000=$C9,IF(Inventory!$D$10:$D$1000=sp,IF(Inventory!$J$10:$J$1000=freez,IF(Inventory!$P$10:$P$1000=S$8,1)))))))</f>
        <v/>
      </c>
      <c r="T9" s="125" t="str">
        <f t="array" ref="T9">IF($C9="","",COUNT(IF(Inventory!$B$10:$B$1000=$B9,IF(Inventory!$C$10:$C$1000=$C9,IF(Inventory!$D$10:$D$1000=sp,IF(Inventory!$J$10:$J$1000=freez,IF(Inventory!$P$10:$P$1000=T$8,1)))))))</f>
        <v/>
      </c>
      <c r="U9" s="125" t="str">
        <f t="array" ref="U9">IF($C9="","",COUNT(IF(Inventory!$B$10:$B$1000=$B9,IF(Inventory!$C$10:$C$1000=$C9,IF(Inventory!$D$10:$D$1000=sp,IF(Inventory!$J$10:$J$1000=freez,IF(Inventory!$P$10:$P$1000=U$8,1)))))))</f>
        <v/>
      </c>
      <c r="V9" s="125" t="str">
        <f t="array" ref="V9">IF($C9="","",COUNT(IF(Inventory!$B$10:$B$1000=$B9,IF(Inventory!$C$10:$C$1000=$C9,IF(Inventory!$D$10:$D$1000=sp,IF(Inventory!$J$10:$J$1000=freez,IF(Inventory!$P$10:$P$1000=V$8,1)))))))</f>
        <v/>
      </c>
      <c r="W9" s="125" t="str">
        <f t="array" ref="W9">IF($C9="","",COUNT(IF(Inventory!$B$10:$B$1000=$B9,IF(Inventory!$C$10:$C$1000=$C9,IF(Inventory!$D$10:$D$1000=sp,IF(Inventory!$J$10:$J$1000=freez,IF(Inventory!$P$10:$P$1000=W$8,1)))))))</f>
        <v/>
      </c>
      <c r="X9" s="144" t="str">
        <f>IF($J9=0,"",R9/$J9)</f>
        <v/>
      </c>
      <c r="Y9" s="125" t="str">
        <f t="array" ref="Y9">IF($C9="","",SUM(IF(FREQUENCY(IF(Inventory!$C$10:$C$1000=$C9,IF(Inventory!$D$10:$D$1000=sp,IF(Inventory!$I$10:$I$1000=Grl_status!$B$6,MATCH(Inventory!$F$10:$F$1000,Inventory!$F$10:$F$1000,0)))),ROW(Inventory!$F$10:$F$1000)-ROW(Inventory!$F$10)+1),1)))</f>
        <v/>
      </c>
      <c r="Z9" s="125" t="str">
        <f t="array" ref="Z9">IF($C9="","",SUM(IF(FREQUENCY(IF(Inventory!$C$10:$C$1000=$C9,IF(Inventory!$D$10:$D$1000=sp,IF(Inventory!$J$10:$J$1000=frig,MATCH(Inventory!$F$10:$F$1000,Inventory!$F$10:$F$1000,0)))),ROW(Inventory!$F$10:$F$1000)-ROW(Inventory!$F$10)+1),1)))</f>
        <v/>
      </c>
      <c r="AA9" s="125" t="str">
        <f t="array" ref="AA9">IF($C9="","",SUM(IF(FREQUENCY(IF(Inventory!$C$10:$C$1000=$C9,IF(Inventory!$D$10:$D$1000=sp,IF(Inventory!$J$10:$J$1000=frig,IF(Inventory!$P$10:$P$1000=$E$8,MATCH(Inventory!$F$10:$F$1000,Inventory!$F$10:$F$1000,0))))),ROW(Inventory!$F$10:$F$1000)-ROW(Inventory!$F$10)+1),1)))</f>
        <v/>
      </c>
      <c r="AB9" s="125" t="str">
        <f t="array" ref="AB9">IF($C9="","",SUM(IF(FREQUENCY(IF(Inventory!$C$10:$C$1000=$C9,IF(Inventory!$D$10:$D$1000=sp,IF(Inventory!$J$10:$J$1000=frig,IF(Inventory!$P$10:$P$1000=$G$8,MATCH(Inventory!$F$10:$F$1000,Inventory!$F$10:$F$1000,0))))),ROW(Inventory!$F$10:$F$1000)-ROW(Inventory!$F$10)+1),1)))</f>
        <v/>
      </c>
      <c r="AC9" s="125" t="str">
        <f t="array" ref="AC9">IF($C9="","",SUM(IF(FREQUENCY(IF(Inventory!$C$10:$C$1000=$C9,IF(Inventory!$D$10:$D$1000=sp,IF(Inventory!$K$10:$K$1000="",MATCH(Inventory!$F$10:$F$1000,Inventory!$F$10:$F$1000,0)))),ROW(Inventory!$F$10:$F$1000)-ROW(Inventory!$F$10)+1),1)))</f>
        <v/>
      </c>
    </row>
    <row r="10" spans="1:29" ht="16.5" x14ac:dyDescent="0.3">
      <c r="A10" s="279" t="str">
        <f>Gap_analysis_stores!A11</f>
        <v/>
      </c>
      <c r="B10" s="279" t="str">
        <f>Gap_analysis_stores!B11</f>
        <v/>
      </c>
      <c r="C10" s="279" t="str">
        <f>Gap_analysis_stores!C11</f>
        <v/>
      </c>
      <c r="D10" s="125" t="str">
        <f t="array" ref="D10">IF($C10="","",SUM(IF(FREQUENCY(IF(Inventory!$C$10:$C$1000=$C10,IF(Inventory!$D$10:$D$1000=sp,MATCH(Inventory!$F$10:$F$1000,Inventory!$F$10:$F$1000,0))),ROW(Inventory!$F$10:$F$1000)-ROW(Inventory!$F$10)+1),1)))</f>
        <v/>
      </c>
      <c r="E10" s="125" t="str">
        <f t="array" ref="E10">IF($C10="","",COUNT(IF(Inventory!$B$10:$B$1000=$B10,IF(Inventory!$C$10:$C$1000=$C10,IF(Inventory!$D$10:$D$1000=sp,IF(Inventory!$P$10:$P$1000=E$8,1))))))</f>
        <v/>
      </c>
      <c r="F10" s="125" t="str">
        <f t="array" ref="F10">IF($C10="","",COUNT(IF(Inventory!$B$10:$B$1000=$B10,IF(Inventory!$C$10:$C$1000=$C10,IF(Inventory!$D$10:$D$1000=sp,IF(Inventory!$P$10:$P$1000=F$8,1))))))</f>
        <v/>
      </c>
      <c r="G10" s="125" t="str">
        <f t="array" ref="G10">IF($C10="","",COUNT(IF(Inventory!$B$10:$B$1000=$B10,IF(Inventory!$C$10:$C$1000=$C10,IF(Inventory!$D$10:$D$1000=sp,IF(Inventory!$P$10:$P$1000=G$8,1))))))</f>
        <v/>
      </c>
      <c r="H10" s="125" t="str">
        <f t="array" ref="H10">IF($C10="","",COUNT(IF(Inventory!$B$10:$B$1000=$B10,IF(Inventory!$C$10:$C$1000=$C10,IF(Inventory!$D$10:$D$1000=sp,IF(Inventory!$P$10:$P$1000=H$8,1))))))</f>
        <v/>
      </c>
      <c r="I10" s="125" t="str">
        <f t="array" ref="I10">IF($C10="","",COUNT(IF(Inventory!$B$10:$B$1000=$B10,IF(Inventory!$C$10:$C$1000=$C10,IF(Inventory!$D$10:$D$1000=sp,IF(Inventory!$P$10:$P$1000=I$8,1))))))</f>
        <v/>
      </c>
      <c r="J10" s="121">
        <f t="shared" si="6"/>
        <v>0</v>
      </c>
      <c r="K10" s="125" t="str">
        <f t="array" ref="K10">IF($C10="","",COUNT(IF(Inventory!$B$10:$B$1000=$B10,IF(Inventory!$C$10:$C$1000=$C10,IF(Inventory!$D$10:$D$1000=sp,IF(Inventory!$J$10:$J$1000=frig,1))))))</f>
        <v/>
      </c>
      <c r="L10" s="125" t="str">
        <f t="array" ref="L10">IF($C10="","",COUNT(IF(Inventory!$B$10:$B$1000=$B10,IF(Inventory!$C$10:$C$1000=$C10,IF(Inventory!$D$10:$D$1000=sp,IF(Inventory!$J$10:$J$1000=frig,IF(Inventory!$P$10:$P$1000=L$8,1)))))))</f>
        <v/>
      </c>
      <c r="M10" s="125" t="str">
        <f t="array" ref="M10">IF($C10="","",COUNT(IF(Inventory!$B$10:$B$1000=$B10,IF(Inventory!$C$10:$C$1000=$C10,IF(Inventory!$D$10:$D$1000=sp,IF(Inventory!$J$10:$J$1000=frig,IF(Inventory!$P$10:$P$1000=M$8,1)))))))</f>
        <v/>
      </c>
      <c r="N10" s="125" t="str">
        <f t="array" ref="N10">IF($C10="","",COUNT(IF(Inventory!$B$10:$B$1000=$B10,IF(Inventory!$C$10:$C$1000=$C10,IF(Inventory!$D$10:$D$1000=sp,IF(Inventory!$J$10:$J$1000=frig,IF(Inventory!$P$10:$P$1000=N$8,1)))))))</f>
        <v/>
      </c>
      <c r="O10" s="125" t="str">
        <f t="array" ref="O10">IF($C10="","",COUNT(IF(Inventory!$B$10:$B$1000=$B10,IF(Inventory!$C$10:$C$1000=$C10,IF(Inventory!$D$10:$D$1000=sp,IF(Inventory!$J$10:$J$1000=frig,IF(Inventory!$P$10:$P$1000=O$8,1)))))))</f>
        <v/>
      </c>
      <c r="P10" s="125" t="str">
        <f t="array" ref="P10">IF($C10="","",COUNT(IF(Inventory!$B$10:$B$1000=$B10,IF(Inventory!$C$10:$C$1000=$C10,IF(Inventory!$D$10:$D$1000=sp,IF(Inventory!$J$10:$J$1000=frig,IF(Inventory!$P$10:$P$1000=P$8,1)))))))</f>
        <v/>
      </c>
      <c r="Q10" s="144" t="str">
        <f t="shared" ref="Q10:Q73" si="7">IF($J10=0,"",K10/$J10)</f>
        <v/>
      </c>
      <c r="R10" s="125" t="str">
        <f t="array" ref="R10">IF($C10="","",COUNT(IF(Inventory!$B$10:$B$1000=$B10,IF(Inventory!$C$10:$C$1000=$C10,IF(Inventory!$D$10:$D$1000=sp,IF(Inventory!$J$10:$J$1000=freez,1))))))</f>
        <v/>
      </c>
      <c r="S10" s="125" t="str">
        <f t="array" ref="S10">IF($C10="","",COUNT(IF(Inventory!$B$10:$B$1000=$B10,IF(Inventory!$C$10:$C$1000=$C10,IF(Inventory!$D$10:$D$1000=sp,IF(Inventory!$J$10:$J$1000=freez,IF(Inventory!$P$10:$P$1000=S$8,1)))))))</f>
        <v/>
      </c>
      <c r="T10" s="125" t="str">
        <f t="array" ref="T10">IF($C10="","",COUNT(IF(Inventory!$B$10:$B$1000=$B10,IF(Inventory!$C$10:$C$1000=$C10,IF(Inventory!$D$10:$D$1000=sp,IF(Inventory!$J$10:$J$1000=freez,IF(Inventory!$P$10:$P$1000=T$8,1)))))))</f>
        <v/>
      </c>
      <c r="U10" s="125" t="str">
        <f t="array" ref="U10">IF($C10="","",COUNT(IF(Inventory!$B$10:$B$1000=$B10,IF(Inventory!$C$10:$C$1000=$C10,IF(Inventory!$D$10:$D$1000=sp,IF(Inventory!$J$10:$J$1000=freez,IF(Inventory!$P$10:$P$1000=U$8,1)))))))</f>
        <v/>
      </c>
      <c r="V10" s="125" t="str">
        <f t="array" ref="V10">IF($C10="","",COUNT(IF(Inventory!$B$10:$B$1000=$B10,IF(Inventory!$C$10:$C$1000=$C10,IF(Inventory!$D$10:$D$1000=sp,IF(Inventory!$J$10:$J$1000=freez,IF(Inventory!$P$10:$P$1000=V$8,1)))))))</f>
        <v/>
      </c>
      <c r="W10" s="125" t="str">
        <f t="array" ref="W10">IF($C10="","",COUNT(IF(Inventory!$B$10:$B$1000=$B10,IF(Inventory!$C$10:$C$1000=$C10,IF(Inventory!$D$10:$D$1000=sp,IF(Inventory!$J$10:$J$1000=freez,IF(Inventory!$P$10:$P$1000=W$8,1)))))))</f>
        <v/>
      </c>
      <c r="X10" s="144" t="str">
        <f t="shared" ref="X10:X73" si="8">IF($J10=0,"",R10/$J10)</f>
        <v/>
      </c>
      <c r="Y10" s="125" t="str">
        <f t="array" ref="Y10">IF($C10="","",SUM(IF(FREQUENCY(IF(Inventory!$C$10:$C$1000=$C10,IF(Inventory!$D$10:$D$1000=sp,IF(Inventory!$I$10:$I$1000=Grl_status!$B$6,MATCH(Inventory!$F$10:$F$1000,Inventory!$F$10:$F$1000,0)))),ROW(Inventory!$F$10:$F$1000)-ROW(Inventory!$F$10)+1),1)))</f>
        <v/>
      </c>
      <c r="Z10" s="125" t="str">
        <f t="array" ref="Z10">IF($C10="","",SUM(IF(FREQUENCY(IF(Inventory!$C$10:$C$1000=$C10,IF(Inventory!$D$10:$D$1000=sp,IF(Inventory!$J$10:$J$1000=frig,MATCH(Inventory!$F$10:$F$1000,Inventory!$F$10:$F$1000,0)))),ROW(Inventory!$F$10:$F$1000)-ROW(Inventory!$F$10)+1),1)))</f>
        <v/>
      </c>
      <c r="AA10" s="125" t="str">
        <f t="array" ref="AA10">IF($C10="","",SUM(IF(FREQUENCY(IF(Inventory!$C$10:$C$1000=$C10,IF(Inventory!$D$10:$D$1000=sp,IF(Inventory!$J$10:$J$1000=frig,IF(Inventory!$P$10:$P$1000=$E$8,MATCH(Inventory!$F$10:$F$1000,Inventory!$F$10:$F$1000,0))))),ROW(Inventory!$F$10:$F$1000)-ROW(Inventory!$F$10)+1),1)))</f>
        <v/>
      </c>
      <c r="AB10" s="125" t="str">
        <f t="array" ref="AB10">IF($C10="","",SUM(IF(FREQUENCY(IF(Inventory!$C$10:$C$1000=$C10,IF(Inventory!$D$10:$D$1000=sp,IF(Inventory!$J$10:$J$1000=frig,IF(Inventory!$P$10:$P$1000=$G$8,MATCH(Inventory!$F$10:$F$1000,Inventory!$F$10:$F$1000,0))))),ROW(Inventory!$F$10:$F$1000)-ROW(Inventory!$F$10)+1),1)))</f>
        <v/>
      </c>
      <c r="AC10" s="125" t="str">
        <f t="array" ref="AC10">IF($C10="","",SUM(IF(FREQUENCY(IF(Inventory!$C$10:$C$1000=$C10,IF(Inventory!$D$10:$D$1000=sp,IF(Inventory!$K$10:$K$1000="",MATCH(Inventory!$F$10:$F$1000,Inventory!$F$10:$F$1000,0)))),ROW(Inventory!$F$10:$F$1000)-ROW(Inventory!$F$10)+1),1)))</f>
        <v/>
      </c>
    </row>
    <row r="11" spans="1:29" ht="16.5" x14ac:dyDescent="0.3">
      <c r="A11" s="279" t="str">
        <f>Gap_analysis_stores!A12</f>
        <v/>
      </c>
      <c r="B11" s="279" t="str">
        <f>Gap_analysis_stores!B12</f>
        <v/>
      </c>
      <c r="C11" s="279" t="str">
        <f>Gap_analysis_stores!C12</f>
        <v/>
      </c>
      <c r="D11" s="125" t="str">
        <f t="array" ref="D11">IF($C11="","",SUM(IF(FREQUENCY(IF(Inventory!$C$10:$C$1000=$C11,IF(Inventory!$D$10:$D$1000=sp,MATCH(Inventory!$F$10:$F$1000,Inventory!$F$10:$F$1000,0))),ROW(Inventory!$F$10:$F$1000)-ROW(Inventory!$F$10)+1),1)))</f>
        <v/>
      </c>
      <c r="E11" s="125" t="str">
        <f t="array" ref="E11">IF($C11="","",COUNT(IF(Inventory!$B$10:$B$1000=$B11,IF(Inventory!$C$10:$C$1000=$C11,IF(Inventory!$D$10:$D$1000=sp,IF(Inventory!$P$10:$P$1000=E$8,1))))))</f>
        <v/>
      </c>
      <c r="F11" s="125" t="str">
        <f t="array" ref="F11">IF($C11="","",COUNT(IF(Inventory!$B$10:$B$1000=$B11,IF(Inventory!$C$10:$C$1000=$C11,IF(Inventory!$D$10:$D$1000=sp,IF(Inventory!$P$10:$P$1000=F$8,1))))))</f>
        <v/>
      </c>
      <c r="G11" s="125" t="str">
        <f t="array" ref="G11">IF($C11="","",COUNT(IF(Inventory!$B$10:$B$1000=$B11,IF(Inventory!$C$10:$C$1000=$C11,IF(Inventory!$D$10:$D$1000=sp,IF(Inventory!$P$10:$P$1000=G$8,1))))))</f>
        <v/>
      </c>
      <c r="H11" s="125" t="str">
        <f t="array" ref="H11">IF($C11="","",COUNT(IF(Inventory!$B$10:$B$1000=$B11,IF(Inventory!$C$10:$C$1000=$C11,IF(Inventory!$D$10:$D$1000=sp,IF(Inventory!$P$10:$P$1000=H$8,1))))))</f>
        <v/>
      </c>
      <c r="I11" s="125" t="str">
        <f t="array" ref="I11">IF($C11="","",COUNT(IF(Inventory!$B$10:$B$1000=$B11,IF(Inventory!$C$10:$C$1000=$C11,IF(Inventory!$D$10:$D$1000=sp,IF(Inventory!$P$10:$P$1000=I$8,1))))))</f>
        <v/>
      </c>
      <c r="J11" s="121">
        <f t="shared" si="6"/>
        <v>0</v>
      </c>
      <c r="K11" s="125" t="str">
        <f t="array" ref="K11">IF($C11="","",COUNT(IF(Inventory!$B$10:$B$1000=$B11,IF(Inventory!$C$10:$C$1000=$C11,IF(Inventory!$D$10:$D$1000=sp,IF(Inventory!$J$10:$J$1000=frig,1))))))</f>
        <v/>
      </c>
      <c r="L11" s="125" t="str">
        <f t="array" ref="L11">IF($C11="","",COUNT(IF(Inventory!$B$10:$B$1000=$B11,IF(Inventory!$C$10:$C$1000=$C11,IF(Inventory!$D$10:$D$1000=sp,IF(Inventory!$J$10:$J$1000=frig,IF(Inventory!$P$10:$P$1000=L$8,1)))))))</f>
        <v/>
      </c>
      <c r="M11" s="125" t="str">
        <f t="array" ref="M11">IF($C11="","",COUNT(IF(Inventory!$B$10:$B$1000=$B11,IF(Inventory!$C$10:$C$1000=$C11,IF(Inventory!$D$10:$D$1000=sp,IF(Inventory!$J$10:$J$1000=frig,IF(Inventory!$P$10:$P$1000=M$8,1)))))))</f>
        <v/>
      </c>
      <c r="N11" s="125" t="str">
        <f t="array" ref="N11">IF($C11="","",COUNT(IF(Inventory!$B$10:$B$1000=$B11,IF(Inventory!$C$10:$C$1000=$C11,IF(Inventory!$D$10:$D$1000=sp,IF(Inventory!$J$10:$J$1000=frig,IF(Inventory!$P$10:$P$1000=N$8,1)))))))</f>
        <v/>
      </c>
      <c r="O11" s="125" t="str">
        <f t="array" ref="O11">IF($C11="","",COUNT(IF(Inventory!$B$10:$B$1000=$B11,IF(Inventory!$C$10:$C$1000=$C11,IF(Inventory!$D$10:$D$1000=sp,IF(Inventory!$J$10:$J$1000=frig,IF(Inventory!$P$10:$P$1000=O$8,1)))))))</f>
        <v/>
      </c>
      <c r="P11" s="125" t="str">
        <f t="array" ref="P11">IF($C11="","",COUNT(IF(Inventory!$B$10:$B$1000=$B11,IF(Inventory!$C$10:$C$1000=$C11,IF(Inventory!$D$10:$D$1000=sp,IF(Inventory!$J$10:$J$1000=frig,IF(Inventory!$P$10:$P$1000=P$8,1)))))))</f>
        <v/>
      </c>
      <c r="Q11" s="144" t="str">
        <f t="shared" si="7"/>
        <v/>
      </c>
      <c r="R11" s="125" t="str">
        <f t="array" ref="R11">IF($C11="","",COUNT(IF(Inventory!$B$10:$B$1000=$B11,IF(Inventory!$C$10:$C$1000=$C11,IF(Inventory!$D$10:$D$1000=sp,IF(Inventory!$J$10:$J$1000=freez,1))))))</f>
        <v/>
      </c>
      <c r="S11" s="125" t="str">
        <f t="array" ref="S11">IF($C11="","",COUNT(IF(Inventory!$B$10:$B$1000=$B11,IF(Inventory!$C$10:$C$1000=$C11,IF(Inventory!$D$10:$D$1000=sp,IF(Inventory!$J$10:$J$1000=freez,IF(Inventory!$P$10:$P$1000=S$8,1)))))))</f>
        <v/>
      </c>
      <c r="T11" s="125" t="str">
        <f t="array" ref="T11">IF($C11="","",COUNT(IF(Inventory!$B$10:$B$1000=$B11,IF(Inventory!$C$10:$C$1000=$C11,IF(Inventory!$D$10:$D$1000=sp,IF(Inventory!$J$10:$J$1000=freez,IF(Inventory!$P$10:$P$1000=T$8,1)))))))</f>
        <v/>
      </c>
      <c r="U11" s="125" t="str">
        <f t="array" ref="U11">IF($C11="","",COUNT(IF(Inventory!$B$10:$B$1000=$B11,IF(Inventory!$C$10:$C$1000=$C11,IF(Inventory!$D$10:$D$1000=sp,IF(Inventory!$J$10:$J$1000=freez,IF(Inventory!$P$10:$P$1000=U$8,1)))))))</f>
        <v/>
      </c>
      <c r="V11" s="125" t="str">
        <f t="array" ref="V11">IF($C11="","",COUNT(IF(Inventory!$B$10:$B$1000=$B11,IF(Inventory!$C$10:$C$1000=$C11,IF(Inventory!$D$10:$D$1000=sp,IF(Inventory!$J$10:$J$1000=freez,IF(Inventory!$P$10:$P$1000=V$8,1)))))))</f>
        <v/>
      </c>
      <c r="W11" s="125" t="str">
        <f t="array" ref="W11">IF($C11="","",COUNT(IF(Inventory!$B$10:$B$1000=$B11,IF(Inventory!$C$10:$C$1000=$C11,IF(Inventory!$D$10:$D$1000=sp,IF(Inventory!$J$10:$J$1000=freez,IF(Inventory!$P$10:$P$1000=W$8,1)))))))</f>
        <v/>
      </c>
      <c r="X11" s="144" t="str">
        <f t="shared" si="8"/>
        <v/>
      </c>
      <c r="Y11" s="125" t="str">
        <f t="array" ref="Y11">IF($C11="","",SUM(IF(FREQUENCY(IF(Inventory!$C$10:$C$1000=$C11,IF(Inventory!$D$10:$D$1000=sp,IF(Inventory!$I$10:$I$1000=Grl_status!$B$6,MATCH(Inventory!$F$10:$F$1000,Inventory!$F$10:$F$1000,0)))),ROW(Inventory!$F$10:$F$1000)-ROW(Inventory!$F$10)+1),1)))</f>
        <v/>
      </c>
      <c r="Z11" s="125" t="str">
        <f t="array" ref="Z11">IF($C11="","",SUM(IF(FREQUENCY(IF(Inventory!$C$10:$C$1000=$C11,IF(Inventory!$D$10:$D$1000=sp,IF(Inventory!$J$10:$J$1000=frig,MATCH(Inventory!$F$10:$F$1000,Inventory!$F$10:$F$1000,0)))),ROW(Inventory!$F$10:$F$1000)-ROW(Inventory!$F$10)+1),1)))</f>
        <v/>
      </c>
      <c r="AA11" s="125" t="str">
        <f t="array" ref="AA11">IF($C11="","",SUM(IF(FREQUENCY(IF(Inventory!$C$10:$C$1000=$C11,IF(Inventory!$D$10:$D$1000=sp,IF(Inventory!$J$10:$J$1000=frig,IF(Inventory!$P$10:$P$1000=$E$8,MATCH(Inventory!$F$10:$F$1000,Inventory!$F$10:$F$1000,0))))),ROW(Inventory!$F$10:$F$1000)-ROW(Inventory!$F$10)+1),1)))</f>
        <v/>
      </c>
      <c r="AB11" s="125" t="str">
        <f t="array" ref="AB11">IF($C11="","",SUM(IF(FREQUENCY(IF(Inventory!$C$10:$C$1000=$C11,IF(Inventory!$D$10:$D$1000=sp,IF(Inventory!$J$10:$J$1000=frig,IF(Inventory!$P$10:$P$1000=$G$8,MATCH(Inventory!$F$10:$F$1000,Inventory!$F$10:$F$1000,0))))),ROW(Inventory!$F$10:$F$1000)-ROW(Inventory!$F$10)+1),1)))</f>
        <v/>
      </c>
      <c r="AC11" s="125" t="str">
        <f t="array" ref="AC11">IF($C11="","",SUM(IF(FREQUENCY(IF(Inventory!$C$10:$C$1000=$C11,IF(Inventory!$D$10:$D$1000=sp,IF(Inventory!$K$10:$K$1000="",MATCH(Inventory!$F$10:$F$1000,Inventory!$F$10:$F$1000,0)))),ROW(Inventory!$F$10:$F$1000)-ROW(Inventory!$F$10)+1),1)))</f>
        <v/>
      </c>
    </row>
    <row r="12" spans="1:29" ht="16.5" x14ac:dyDescent="0.3">
      <c r="A12" s="279" t="str">
        <f>Gap_analysis_stores!A13</f>
        <v/>
      </c>
      <c r="B12" s="279" t="str">
        <f>Gap_analysis_stores!B13</f>
        <v/>
      </c>
      <c r="C12" s="279" t="str">
        <f>Gap_analysis_stores!C13</f>
        <v/>
      </c>
      <c r="D12" s="125" t="str">
        <f t="array" ref="D12">IF($C12="","",SUM(IF(FREQUENCY(IF(Inventory!$C$10:$C$1000=$C12,IF(Inventory!$D$10:$D$1000=sp,MATCH(Inventory!$F$10:$F$1000,Inventory!$F$10:$F$1000,0))),ROW(Inventory!$F$10:$F$1000)-ROW(Inventory!$F$10)+1),1)))</f>
        <v/>
      </c>
      <c r="E12" s="125" t="str">
        <f t="array" ref="E12">IF($C12="","",COUNT(IF(Inventory!$B$10:$B$1000=$B12,IF(Inventory!$C$10:$C$1000=$C12,IF(Inventory!$D$10:$D$1000=sp,IF(Inventory!$P$10:$P$1000=E$8,1))))))</f>
        <v/>
      </c>
      <c r="F12" s="125" t="str">
        <f t="array" ref="F12">IF($C12="","",COUNT(IF(Inventory!$B$10:$B$1000=$B12,IF(Inventory!$C$10:$C$1000=$C12,IF(Inventory!$D$10:$D$1000=sp,IF(Inventory!$P$10:$P$1000=F$8,1))))))</f>
        <v/>
      </c>
      <c r="G12" s="125" t="str">
        <f t="array" ref="G12">IF($C12="","",COUNT(IF(Inventory!$B$10:$B$1000=$B12,IF(Inventory!$C$10:$C$1000=$C12,IF(Inventory!$D$10:$D$1000=sp,IF(Inventory!$P$10:$P$1000=G$8,1))))))</f>
        <v/>
      </c>
      <c r="H12" s="125" t="str">
        <f t="array" ref="H12">IF($C12="","",COUNT(IF(Inventory!$B$10:$B$1000=$B12,IF(Inventory!$C$10:$C$1000=$C12,IF(Inventory!$D$10:$D$1000=sp,IF(Inventory!$P$10:$P$1000=H$8,1))))))</f>
        <v/>
      </c>
      <c r="I12" s="125" t="str">
        <f t="array" ref="I12">IF($C12="","",COUNT(IF(Inventory!$B$10:$B$1000=$B12,IF(Inventory!$C$10:$C$1000=$C12,IF(Inventory!$D$10:$D$1000=sp,IF(Inventory!$P$10:$P$1000=I$8,1))))))</f>
        <v/>
      </c>
      <c r="J12" s="121">
        <f t="shared" si="6"/>
        <v>0</v>
      </c>
      <c r="K12" s="125" t="str">
        <f t="array" ref="K12">IF($C12="","",COUNT(IF(Inventory!$B$10:$B$1000=$B12,IF(Inventory!$C$10:$C$1000=$C12,IF(Inventory!$D$10:$D$1000=sp,IF(Inventory!$J$10:$J$1000=frig,1))))))</f>
        <v/>
      </c>
      <c r="L12" s="125" t="str">
        <f t="array" ref="L12">IF($C12="","",COUNT(IF(Inventory!$B$10:$B$1000=$B12,IF(Inventory!$C$10:$C$1000=$C12,IF(Inventory!$D$10:$D$1000=sp,IF(Inventory!$J$10:$J$1000=frig,IF(Inventory!$P$10:$P$1000=L$8,1)))))))</f>
        <v/>
      </c>
      <c r="M12" s="125" t="str">
        <f t="array" ref="M12">IF($C12="","",COUNT(IF(Inventory!$B$10:$B$1000=$B12,IF(Inventory!$C$10:$C$1000=$C12,IF(Inventory!$D$10:$D$1000=sp,IF(Inventory!$J$10:$J$1000=frig,IF(Inventory!$P$10:$P$1000=M$8,1)))))))</f>
        <v/>
      </c>
      <c r="N12" s="125" t="str">
        <f t="array" ref="N12">IF($C12="","",COUNT(IF(Inventory!$B$10:$B$1000=$B12,IF(Inventory!$C$10:$C$1000=$C12,IF(Inventory!$D$10:$D$1000=sp,IF(Inventory!$J$10:$J$1000=frig,IF(Inventory!$P$10:$P$1000=N$8,1)))))))</f>
        <v/>
      </c>
      <c r="O12" s="125" t="str">
        <f t="array" ref="O12">IF($C12="","",COUNT(IF(Inventory!$B$10:$B$1000=$B12,IF(Inventory!$C$10:$C$1000=$C12,IF(Inventory!$D$10:$D$1000=sp,IF(Inventory!$J$10:$J$1000=frig,IF(Inventory!$P$10:$P$1000=O$8,1)))))))</f>
        <v/>
      </c>
      <c r="P12" s="125" t="str">
        <f t="array" ref="P12">IF($C12="","",COUNT(IF(Inventory!$B$10:$B$1000=$B12,IF(Inventory!$C$10:$C$1000=$C12,IF(Inventory!$D$10:$D$1000=sp,IF(Inventory!$J$10:$J$1000=frig,IF(Inventory!$P$10:$P$1000=P$8,1)))))))</f>
        <v/>
      </c>
      <c r="Q12" s="144" t="str">
        <f t="shared" si="7"/>
        <v/>
      </c>
      <c r="R12" s="125" t="str">
        <f t="array" ref="R12">IF($C12="","",COUNT(IF(Inventory!$B$10:$B$1000=$B12,IF(Inventory!$C$10:$C$1000=$C12,IF(Inventory!$D$10:$D$1000=sp,IF(Inventory!$J$10:$J$1000=freez,1))))))</f>
        <v/>
      </c>
      <c r="S12" s="125" t="str">
        <f t="array" ref="S12">IF($C12="","",COUNT(IF(Inventory!$B$10:$B$1000=$B12,IF(Inventory!$C$10:$C$1000=$C12,IF(Inventory!$D$10:$D$1000=sp,IF(Inventory!$J$10:$J$1000=freez,IF(Inventory!$P$10:$P$1000=S$8,1)))))))</f>
        <v/>
      </c>
      <c r="T12" s="125" t="str">
        <f t="array" ref="T12">IF($C12="","",COUNT(IF(Inventory!$B$10:$B$1000=$B12,IF(Inventory!$C$10:$C$1000=$C12,IF(Inventory!$D$10:$D$1000=sp,IF(Inventory!$J$10:$J$1000=freez,IF(Inventory!$P$10:$P$1000=T$8,1)))))))</f>
        <v/>
      </c>
      <c r="U12" s="125" t="str">
        <f t="array" ref="U12">IF($C12="","",COUNT(IF(Inventory!$B$10:$B$1000=$B12,IF(Inventory!$C$10:$C$1000=$C12,IF(Inventory!$D$10:$D$1000=sp,IF(Inventory!$J$10:$J$1000=freez,IF(Inventory!$P$10:$P$1000=U$8,1)))))))</f>
        <v/>
      </c>
      <c r="V12" s="125" t="str">
        <f t="array" ref="V12">IF($C12="","",COUNT(IF(Inventory!$B$10:$B$1000=$B12,IF(Inventory!$C$10:$C$1000=$C12,IF(Inventory!$D$10:$D$1000=sp,IF(Inventory!$J$10:$J$1000=freez,IF(Inventory!$P$10:$P$1000=V$8,1)))))))</f>
        <v/>
      </c>
      <c r="W12" s="125" t="str">
        <f t="array" ref="W12">IF($C12="","",COUNT(IF(Inventory!$B$10:$B$1000=$B12,IF(Inventory!$C$10:$C$1000=$C12,IF(Inventory!$D$10:$D$1000=sp,IF(Inventory!$J$10:$J$1000=freez,IF(Inventory!$P$10:$P$1000=W$8,1)))))))</f>
        <v/>
      </c>
      <c r="X12" s="144" t="str">
        <f t="shared" si="8"/>
        <v/>
      </c>
      <c r="Y12" s="125" t="str">
        <f t="array" ref="Y12">IF($C12="","",SUM(IF(FREQUENCY(IF(Inventory!$C$10:$C$1000=$C12,IF(Inventory!$D$10:$D$1000=sp,IF(Inventory!$I$10:$I$1000=Grl_status!$B$6,MATCH(Inventory!$F$10:$F$1000,Inventory!$F$10:$F$1000,0)))),ROW(Inventory!$F$10:$F$1000)-ROW(Inventory!$F$10)+1),1)))</f>
        <v/>
      </c>
      <c r="Z12" s="125" t="str">
        <f t="array" ref="Z12">IF($C12="","",SUM(IF(FREQUENCY(IF(Inventory!$C$10:$C$1000=$C12,IF(Inventory!$D$10:$D$1000=sp,IF(Inventory!$J$10:$J$1000=frig,MATCH(Inventory!$F$10:$F$1000,Inventory!$F$10:$F$1000,0)))),ROW(Inventory!$F$10:$F$1000)-ROW(Inventory!$F$10)+1),1)))</f>
        <v/>
      </c>
      <c r="AA12" s="125" t="str">
        <f t="array" ref="AA12">IF($C12="","",SUM(IF(FREQUENCY(IF(Inventory!$C$10:$C$1000=$C12,IF(Inventory!$D$10:$D$1000=sp,IF(Inventory!$J$10:$J$1000=frig,IF(Inventory!$P$10:$P$1000=$E$8,MATCH(Inventory!$F$10:$F$1000,Inventory!$F$10:$F$1000,0))))),ROW(Inventory!$F$10:$F$1000)-ROW(Inventory!$F$10)+1),1)))</f>
        <v/>
      </c>
      <c r="AB12" s="125" t="str">
        <f t="array" ref="AB12">IF($C12="","",SUM(IF(FREQUENCY(IF(Inventory!$C$10:$C$1000=$C12,IF(Inventory!$D$10:$D$1000=sp,IF(Inventory!$J$10:$J$1000=frig,IF(Inventory!$P$10:$P$1000=$G$8,MATCH(Inventory!$F$10:$F$1000,Inventory!$F$10:$F$1000,0))))),ROW(Inventory!$F$10:$F$1000)-ROW(Inventory!$F$10)+1),1)))</f>
        <v/>
      </c>
      <c r="AC12" s="125" t="str">
        <f t="array" ref="AC12">IF($C12="","",SUM(IF(FREQUENCY(IF(Inventory!$C$10:$C$1000=$C12,IF(Inventory!$D$10:$D$1000=sp,IF(Inventory!$K$10:$K$1000="",MATCH(Inventory!$F$10:$F$1000,Inventory!$F$10:$F$1000,0)))),ROW(Inventory!$F$10:$F$1000)-ROW(Inventory!$F$10)+1),1)))</f>
        <v/>
      </c>
    </row>
    <row r="13" spans="1:29" ht="16.5" x14ac:dyDescent="0.3">
      <c r="A13" s="279" t="str">
        <f>Gap_analysis_stores!A14</f>
        <v/>
      </c>
      <c r="B13" s="279" t="str">
        <f>Gap_analysis_stores!B14</f>
        <v/>
      </c>
      <c r="C13" s="279" t="str">
        <f>Gap_analysis_stores!C14</f>
        <v/>
      </c>
      <c r="D13" s="125" t="str">
        <f t="array" ref="D13">IF($C13="","",SUM(IF(FREQUENCY(IF(Inventory!$C$10:$C$1000=$C13,IF(Inventory!$D$10:$D$1000=sp,MATCH(Inventory!$F$10:$F$1000,Inventory!$F$10:$F$1000,0))),ROW(Inventory!$F$10:$F$1000)-ROW(Inventory!$F$10)+1),1)))</f>
        <v/>
      </c>
      <c r="E13" s="125" t="str">
        <f t="array" ref="E13">IF($C13="","",COUNT(IF(Inventory!$B$10:$B$1000=$B13,IF(Inventory!$C$10:$C$1000=$C13,IF(Inventory!$D$10:$D$1000=sp,IF(Inventory!$P$10:$P$1000=E$8,1))))))</f>
        <v/>
      </c>
      <c r="F13" s="125" t="str">
        <f t="array" ref="F13">IF($C13="","",COUNT(IF(Inventory!$B$10:$B$1000=$B13,IF(Inventory!$C$10:$C$1000=$C13,IF(Inventory!$D$10:$D$1000=sp,IF(Inventory!$P$10:$P$1000=F$8,1))))))</f>
        <v/>
      </c>
      <c r="G13" s="125" t="str">
        <f t="array" ref="G13">IF($C13="","",COUNT(IF(Inventory!$B$10:$B$1000=$B13,IF(Inventory!$C$10:$C$1000=$C13,IF(Inventory!$D$10:$D$1000=sp,IF(Inventory!$P$10:$P$1000=G$8,1))))))</f>
        <v/>
      </c>
      <c r="H13" s="125" t="str">
        <f t="array" ref="H13">IF($C13="","",COUNT(IF(Inventory!$B$10:$B$1000=$B13,IF(Inventory!$C$10:$C$1000=$C13,IF(Inventory!$D$10:$D$1000=sp,IF(Inventory!$P$10:$P$1000=H$8,1))))))</f>
        <v/>
      </c>
      <c r="I13" s="125" t="str">
        <f t="array" ref="I13">IF($C13="","",COUNT(IF(Inventory!$B$10:$B$1000=$B13,IF(Inventory!$C$10:$C$1000=$C13,IF(Inventory!$D$10:$D$1000=sp,IF(Inventory!$P$10:$P$1000=I$8,1))))))</f>
        <v/>
      </c>
      <c r="J13" s="121">
        <f t="shared" si="6"/>
        <v>0</v>
      </c>
      <c r="K13" s="125" t="str">
        <f t="array" ref="K13">IF($C13="","",COUNT(IF(Inventory!$B$10:$B$1000=$B13,IF(Inventory!$C$10:$C$1000=$C13,IF(Inventory!$D$10:$D$1000=sp,IF(Inventory!$J$10:$J$1000=frig,1))))))</f>
        <v/>
      </c>
      <c r="L13" s="125" t="str">
        <f t="array" ref="L13">IF($C13="","",COUNT(IF(Inventory!$B$10:$B$1000=$B13,IF(Inventory!$C$10:$C$1000=$C13,IF(Inventory!$D$10:$D$1000=sp,IF(Inventory!$J$10:$J$1000=frig,IF(Inventory!$P$10:$P$1000=L$8,1)))))))</f>
        <v/>
      </c>
      <c r="M13" s="125" t="str">
        <f t="array" ref="M13">IF($C13="","",COUNT(IF(Inventory!$B$10:$B$1000=$B13,IF(Inventory!$C$10:$C$1000=$C13,IF(Inventory!$D$10:$D$1000=sp,IF(Inventory!$J$10:$J$1000=frig,IF(Inventory!$P$10:$P$1000=M$8,1)))))))</f>
        <v/>
      </c>
      <c r="N13" s="125" t="str">
        <f t="array" ref="N13">IF($C13="","",COUNT(IF(Inventory!$B$10:$B$1000=$B13,IF(Inventory!$C$10:$C$1000=$C13,IF(Inventory!$D$10:$D$1000=sp,IF(Inventory!$J$10:$J$1000=frig,IF(Inventory!$P$10:$P$1000=N$8,1)))))))</f>
        <v/>
      </c>
      <c r="O13" s="125" t="str">
        <f t="array" ref="O13">IF($C13="","",COUNT(IF(Inventory!$B$10:$B$1000=$B13,IF(Inventory!$C$10:$C$1000=$C13,IF(Inventory!$D$10:$D$1000=sp,IF(Inventory!$J$10:$J$1000=frig,IF(Inventory!$P$10:$P$1000=O$8,1)))))))</f>
        <v/>
      </c>
      <c r="P13" s="125" t="str">
        <f t="array" ref="P13">IF($C13="","",COUNT(IF(Inventory!$B$10:$B$1000=$B13,IF(Inventory!$C$10:$C$1000=$C13,IF(Inventory!$D$10:$D$1000=sp,IF(Inventory!$J$10:$J$1000=frig,IF(Inventory!$P$10:$P$1000=P$8,1)))))))</f>
        <v/>
      </c>
      <c r="Q13" s="144" t="str">
        <f t="shared" si="7"/>
        <v/>
      </c>
      <c r="R13" s="125" t="str">
        <f t="array" ref="R13">IF($C13="","",COUNT(IF(Inventory!$B$10:$B$1000=$B13,IF(Inventory!$C$10:$C$1000=$C13,IF(Inventory!$D$10:$D$1000=sp,IF(Inventory!$J$10:$J$1000=freez,1))))))</f>
        <v/>
      </c>
      <c r="S13" s="125" t="str">
        <f t="array" ref="S13">IF($C13="","",COUNT(IF(Inventory!$B$10:$B$1000=$B13,IF(Inventory!$C$10:$C$1000=$C13,IF(Inventory!$D$10:$D$1000=sp,IF(Inventory!$J$10:$J$1000=freez,IF(Inventory!$P$10:$P$1000=S$8,1)))))))</f>
        <v/>
      </c>
      <c r="T13" s="125" t="str">
        <f t="array" ref="T13">IF($C13="","",COUNT(IF(Inventory!$B$10:$B$1000=$B13,IF(Inventory!$C$10:$C$1000=$C13,IF(Inventory!$D$10:$D$1000=sp,IF(Inventory!$J$10:$J$1000=freez,IF(Inventory!$P$10:$P$1000=T$8,1)))))))</f>
        <v/>
      </c>
      <c r="U13" s="125" t="str">
        <f t="array" ref="U13">IF($C13="","",COUNT(IF(Inventory!$B$10:$B$1000=$B13,IF(Inventory!$C$10:$C$1000=$C13,IF(Inventory!$D$10:$D$1000=sp,IF(Inventory!$J$10:$J$1000=freez,IF(Inventory!$P$10:$P$1000=U$8,1)))))))</f>
        <v/>
      </c>
      <c r="V13" s="125" t="str">
        <f t="array" ref="V13">IF($C13="","",COUNT(IF(Inventory!$B$10:$B$1000=$B13,IF(Inventory!$C$10:$C$1000=$C13,IF(Inventory!$D$10:$D$1000=sp,IF(Inventory!$J$10:$J$1000=freez,IF(Inventory!$P$10:$P$1000=V$8,1)))))))</f>
        <v/>
      </c>
      <c r="W13" s="125" t="str">
        <f t="array" ref="W13">IF($C13="","",COUNT(IF(Inventory!$B$10:$B$1000=$B13,IF(Inventory!$C$10:$C$1000=$C13,IF(Inventory!$D$10:$D$1000=sp,IF(Inventory!$J$10:$J$1000=freez,IF(Inventory!$P$10:$P$1000=W$8,1)))))))</f>
        <v/>
      </c>
      <c r="X13" s="144" t="str">
        <f t="shared" si="8"/>
        <v/>
      </c>
      <c r="Y13" s="125" t="str">
        <f t="array" ref="Y13">IF($C13="","",SUM(IF(FREQUENCY(IF(Inventory!$C$10:$C$1000=$C13,IF(Inventory!$D$10:$D$1000=sp,IF(Inventory!$I$10:$I$1000=Grl_status!$B$6,MATCH(Inventory!$F$10:$F$1000,Inventory!$F$10:$F$1000,0)))),ROW(Inventory!$F$10:$F$1000)-ROW(Inventory!$F$10)+1),1)))</f>
        <v/>
      </c>
      <c r="Z13" s="125" t="str">
        <f t="array" ref="Z13">IF($C13="","",SUM(IF(FREQUENCY(IF(Inventory!$C$10:$C$1000=$C13,IF(Inventory!$D$10:$D$1000=sp,IF(Inventory!$J$10:$J$1000=frig,MATCH(Inventory!$F$10:$F$1000,Inventory!$F$10:$F$1000,0)))),ROW(Inventory!$F$10:$F$1000)-ROW(Inventory!$F$10)+1),1)))</f>
        <v/>
      </c>
      <c r="AA13" s="125" t="str">
        <f t="array" ref="AA13">IF($C13="","",SUM(IF(FREQUENCY(IF(Inventory!$C$10:$C$1000=$C13,IF(Inventory!$D$10:$D$1000=sp,IF(Inventory!$J$10:$J$1000=frig,IF(Inventory!$P$10:$P$1000=$E$8,MATCH(Inventory!$F$10:$F$1000,Inventory!$F$10:$F$1000,0))))),ROW(Inventory!$F$10:$F$1000)-ROW(Inventory!$F$10)+1),1)))</f>
        <v/>
      </c>
      <c r="AB13" s="125" t="str">
        <f t="array" ref="AB13">IF($C13="","",SUM(IF(FREQUENCY(IF(Inventory!$C$10:$C$1000=$C13,IF(Inventory!$D$10:$D$1000=sp,IF(Inventory!$J$10:$J$1000=frig,IF(Inventory!$P$10:$P$1000=$G$8,MATCH(Inventory!$F$10:$F$1000,Inventory!$F$10:$F$1000,0))))),ROW(Inventory!$F$10:$F$1000)-ROW(Inventory!$F$10)+1),1)))</f>
        <v/>
      </c>
      <c r="AC13" s="125" t="str">
        <f t="array" ref="AC13">IF($C13="","",SUM(IF(FREQUENCY(IF(Inventory!$C$10:$C$1000=$C13,IF(Inventory!$D$10:$D$1000=sp,IF(Inventory!$K$10:$K$1000="",MATCH(Inventory!$F$10:$F$1000,Inventory!$F$10:$F$1000,0)))),ROW(Inventory!$F$10:$F$1000)-ROW(Inventory!$F$10)+1),1)))</f>
        <v/>
      </c>
    </row>
    <row r="14" spans="1:29" ht="16.5" x14ac:dyDescent="0.3">
      <c r="A14" s="279" t="str">
        <f>Gap_analysis_stores!A15</f>
        <v/>
      </c>
      <c r="B14" s="279" t="str">
        <f>Gap_analysis_stores!B15</f>
        <v/>
      </c>
      <c r="C14" s="279" t="str">
        <f>Gap_analysis_stores!C15</f>
        <v/>
      </c>
      <c r="D14" s="125" t="str">
        <f t="array" ref="D14">IF($C14="","",SUM(IF(FREQUENCY(IF(Inventory!$C$10:$C$1000=$C14,IF(Inventory!$D$10:$D$1000=sp,MATCH(Inventory!$F$10:$F$1000,Inventory!$F$10:$F$1000,0))),ROW(Inventory!$F$10:$F$1000)-ROW(Inventory!$F$10)+1),1)))</f>
        <v/>
      </c>
      <c r="E14" s="125" t="str">
        <f t="array" ref="E14">IF($C14="","",COUNT(IF(Inventory!$B$10:$B$1000=$B14,IF(Inventory!$C$10:$C$1000=$C14,IF(Inventory!$D$10:$D$1000=sp,IF(Inventory!$P$10:$P$1000=E$8,1))))))</f>
        <v/>
      </c>
      <c r="F14" s="125" t="str">
        <f t="array" ref="F14">IF($C14="","",COUNT(IF(Inventory!$B$10:$B$1000=$B14,IF(Inventory!$C$10:$C$1000=$C14,IF(Inventory!$D$10:$D$1000=sp,IF(Inventory!$P$10:$P$1000=F$8,1))))))</f>
        <v/>
      </c>
      <c r="G14" s="125" t="str">
        <f t="array" ref="G14">IF($C14="","",COUNT(IF(Inventory!$B$10:$B$1000=$B14,IF(Inventory!$C$10:$C$1000=$C14,IF(Inventory!$D$10:$D$1000=sp,IF(Inventory!$P$10:$P$1000=G$8,1))))))</f>
        <v/>
      </c>
      <c r="H14" s="125" t="str">
        <f t="array" ref="H14">IF($C14="","",COUNT(IF(Inventory!$B$10:$B$1000=$B14,IF(Inventory!$C$10:$C$1000=$C14,IF(Inventory!$D$10:$D$1000=sp,IF(Inventory!$P$10:$P$1000=H$8,1))))))</f>
        <v/>
      </c>
      <c r="I14" s="125" t="str">
        <f t="array" ref="I14">IF($C14="","",COUNT(IF(Inventory!$B$10:$B$1000=$B14,IF(Inventory!$C$10:$C$1000=$C14,IF(Inventory!$D$10:$D$1000=sp,IF(Inventory!$P$10:$P$1000=I$8,1))))))</f>
        <v/>
      </c>
      <c r="J14" s="121">
        <f t="shared" si="6"/>
        <v>0</v>
      </c>
      <c r="K14" s="125" t="str">
        <f t="array" ref="K14">IF($C14="","",COUNT(IF(Inventory!$B$10:$B$1000=$B14,IF(Inventory!$C$10:$C$1000=$C14,IF(Inventory!$D$10:$D$1000=sp,IF(Inventory!$J$10:$J$1000=frig,1))))))</f>
        <v/>
      </c>
      <c r="L14" s="125" t="str">
        <f t="array" ref="L14">IF($C14="","",COUNT(IF(Inventory!$B$10:$B$1000=$B14,IF(Inventory!$C$10:$C$1000=$C14,IF(Inventory!$D$10:$D$1000=sp,IF(Inventory!$J$10:$J$1000=frig,IF(Inventory!$P$10:$P$1000=L$8,1)))))))</f>
        <v/>
      </c>
      <c r="M14" s="125" t="str">
        <f t="array" ref="M14">IF($C14="","",COUNT(IF(Inventory!$B$10:$B$1000=$B14,IF(Inventory!$C$10:$C$1000=$C14,IF(Inventory!$D$10:$D$1000=sp,IF(Inventory!$J$10:$J$1000=frig,IF(Inventory!$P$10:$P$1000=M$8,1)))))))</f>
        <v/>
      </c>
      <c r="N14" s="125" t="str">
        <f t="array" ref="N14">IF($C14="","",COUNT(IF(Inventory!$B$10:$B$1000=$B14,IF(Inventory!$C$10:$C$1000=$C14,IF(Inventory!$D$10:$D$1000=sp,IF(Inventory!$J$10:$J$1000=frig,IF(Inventory!$P$10:$P$1000=N$8,1)))))))</f>
        <v/>
      </c>
      <c r="O14" s="125" t="str">
        <f t="array" ref="O14">IF($C14="","",COUNT(IF(Inventory!$B$10:$B$1000=$B14,IF(Inventory!$C$10:$C$1000=$C14,IF(Inventory!$D$10:$D$1000=sp,IF(Inventory!$J$10:$J$1000=frig,IF(Inventory!$P$10:$P$1000=O$8,1)))))))</f>
        <v/>
      </c>
      <c r="P14" s="125" t="str">
        <f t="array" ref="P14">IF($C14="","",COUNT(IF(Inventory!$B$10:$B$1000=$B14,IF(Inventory!$C$10:$C$1000=$C14,IF(Inventory!$D$10:$D$1000=sp,IF(Inventory!$J$10:$J$1000=frig,IF(Inventory!$P$10:$P$1000=P$8,1)))))))</f>
        <v/>
      </c>
      <c r="Q14" s="144" t="str">
        <f t="shared" si="7"/>
        <v/>
      </c>
      <c r="R14" s="125" t="str">
        <f t="array" ref="R14">IF($C14="","",COUNT(IF(Inventory!$B$10:$B$1000=$B14,IF(Inventory!$C$10:$C$1000=$C14,IF(Inventory!$D$10:$D$1000=sp,IF(Inventory!$J$10:$J$1000=freez,1))))))</f>
        <v/>
      </c>
      <c r="S14" s="125" t="str">
        <f t="array" ref="S14">IF($C14="","",COUNT(IF(Inventory!$B$10:$B$1000=$B14,IF(Inventory!$C$10:$C$1000=$C14,IF(Inventory!$D$10:$D$1000=sp,IF(Inventory!$J$10:$J$1000=freez,IF(Inventory!$P$10:$P$1000=S$8,1)))))))</f>
        <v/>
      </c>
      <c r="T14" s="125" t="str">
        <f t="array" ref="T14">IF($C14="","",COUNT(IF(Inventory!$B$10:$B$1000=$B14,IF(Inventory!$C$10:$C$1000=$C14,IF(Inventory!$D$10:$D$1000=sp,IF(Inventory!$J$10:$J$1000=freez,IF(Inventory!$P$10:$P$1000=T$8,1)))))))</f>
        <v/>
      </c>
      <c r="U14" s="125" t="str">
        <f t="array" ref="U14">IF($C14="","",COUNT(IF(Inventory!$B$10:$B$1000=$B14,IF(Inventory!$C$10:$C$1000=$C14,IF(Inventory!$D$10:$D$1000=sp,IF(Inventory!$J$10:$J$1000=freez,IF(Inventory!$P$10:$P$1000=U$8,1)))))))</f>
        <v/>
      </c>
      <c r="V14" s="125" t="str">
        <f t="array" ref="V14">IF($C14="","",COUNT(IF(Inventory!$B$10:$B$1000=$B14,IF(Inventory!$C$10:$C$1000=$C14,IF(Inventory!$D$10:$D$1000=sp,IF(Inventory!$J$10:$J$1000=freez,IF(Inventory!$P$10:$P$1000=V$8,1)))))))</f>
        <v/>
      </c>
      <c r="W14" s="125" t="str">
        <f t="array" ref="W14">IF($C14="","",COUNT(IF(Inventory!$B$10:$B$1000=$B14,IF(Inventory!$C$10:$C$1000=$C14,IF(Inventory!$D$10:$D$1000=sp,IF(Inventory!$J$10:$J$1000=freez,IF(Inventory!$P$10:$P$1000=W$8,1)))))))</f>
        <v/>
      </c>
      <c r="X14" s="144" t="str">
        <f t="shared" si="8"/>
        <v/>
      </c>
      <c r="Y14" s="125" t="str">
        <f t="array" ref="Y14">IF($C14="","",SUM(IF(FREQUENCY(IF(Inventory!$C$10:$C$1000=$C14,IF(Inventory!$D$10:$D$1000=sp,IF(Inventory!$I$10:$I$1000=Grl_status!$B$6,MATCH(Inventory!$F$10:$F$1000,Inventory!$F$10:$F$1000,0)))),ROW(Inventory!$F$10:$F$1000)-ROW(Inventory!$F$10)+1),1)))</f>
        <v/>
      </c>
      <c r="Z14" s="125" t="str">
        <f t="array" ref="Z14">IF($C14="","",SUM(IF(FREQUENCY(IF(Inventory!$C$10:$C$1000=$C14,IF(Inventory!$D$10:$D$1000=sp,IF(Inventory!$J$10:$J$1000=frig,MATCH(Inventory!$F$10:$F$1000,Inventory!$F$10:$F$1000,0)))),ROW(Inventory!$F$10:$F$1000)-ROW(Inventory!$F$10)+1),1)))</f>
        <v/>
      </c>
      <c r="AA14" s="125" t="str">
        <f t="array" ref="AA14">IF($C14="","",SUM(IF(FREQUENCY(IF(Inventory!$C$10:$C$1000=$C14,IF(Inventory!$D$10:$D$1000=sp,IF(Inventory!$J$10:$J$1000=frig,IF(Inventory!$P$10:$P$1000=$E$8,MATCH(Inventory!$F$10:$F$1000,Inventory!$F$10:$F$1000,0))))),ROW(Inventory!$F$10:$F$1000)-ROW(Inventory!$F$10)+1),1)))</f>
        <v/>
      </c>
      <c r="AB14" s="125" t="str">
        <f t="array" ref="AB14">IF($C14="","",SUM(IF(FREQUENCY(IF(Inventory!$C$10:$C$1000=$C14,IF(Inventory!$D$10:$D$1000=sp,IF(Inventory!$J$10:$J$1000=frig,IF(Inventory!$P$10:$P$1000=$G$8,MATCH(Inventory!$F$10:$F$1000,Inventory!$F$10:$F$1000,0))))),ROW(Inventory!$F$10:$F$1000)-ROW(Inventory!$F$10)+1),1)))</f>
        <v/>
      </c>
      <c r="AC14" s="125" t="str">
        <f t="array" ref="AC14">IF($C14="","",SUM(IF(FREQUENCY(IF(Inventory!$C$10:$C$1000=$C14,IF(Inventory!$D$10:$D$1000=sp,IF(Inventory!$K$10:$K$1000="",MATCH(Inventory!$F$10:$F$1000,Inventory!$F$10:$F$1000,0)))),ROW(Inventory!$F$10:$F$1000)-ROW(Inventory!$F$10)+1),1)))</f>
        <v/>
      </c>
    </row>
    <row r="15" spans="1:29" ht="16.5" x14ac:dyDescent="0.3">
      <c r="A15" s="279" t="str">
        <f>Gap_analysis_stores!A16</f>
        <v/>
      </c>
      <c r="B15" s="279" t="str">
        <f>Gap_analysis_stores!B16</f>
        <v/>
      </c>
      <c r="C15" s="279" t="str">
        <f>Gap_analysis_stores!C16</f>
        <v/>
      </c>
      <c r="D15" s="125" t="str">
        <f t="array" ref="D15">IF($C15="","",SUM(IF(FREQUENCY(IF(Inventory!$C$10:$C$1000=$C15,IF(Inventory!$D$10:$D$1000=sp,MATCH(Inventory!$F$10:$F$1000,Inventory!$F$10:$F$1000,0))),ROW(Inventory!$F$10:$F$1000)-ROW(Inventory!$F$10)+1),1)))</f>
        <v/>
      </c>
      <c r="E15" s="125" t="str">
        <f t="array" ref="E15">IF($C15="","",COUNT(IF(Inventory!$B$10:$B$1000=$B15,IF(Inventory!$C$10:$C$1000=$C15,IF(Inventory!$D$10:$D$1000=sp,IF(Inventory!$P$10:$P$1000=E$8,1))))))</f>
        <v/>
      </c>
      <c r="F15" s="125" t="str">
        <f t="array" ref="F15">IF($C15="","",COUNT(IF(Inventory!$B$10:$B$1000=$B15,IF(Inventory!$C$10:$C$1000=$C15,IF(Inventory!$D$10:$D$1000=sp,IF(Inventory!$P$10:$P$1000=F$8,1))))))</f>
        <v/>
      </c>
      <c r="G15" s="125" t="str">
        <f t="array" ref="G15">IF($C15="","",COUNT(IF(Inventory!$B$10:$B$1000=$B15,IF(Inventory!$C$10:$C$1000=$C15,IF(Inventory!$D$10:$D$1000=sp,IF(Inventory!$P$10:$P$1000=G$8,1))))))</f>
        <v/>
      </c>
      <c r="H15" s="125" t="str">
        <f t="array" ref="H15">IF($C15="","",COUNT(IF(Inventory!$B$10:$B$1000=$B15,IF(Inventory!$C$10:$C$1000=$C15,IF(Inventory!$D$10:$D$1000=sp,IF(Inventory!$P$10:$P$1000=H$8,1))))))</f>
        <v/>
      </c>
      <c r="I15" s="125" t="str">
        <f t="array" ref="I15">IF($C15="","",COUNT(IF(Inventory!$B$10:$B$1000=$B15,IF(Inventory!$C$10:$C$1000=$C15,IF(Inventory!$D$10:$D$1000=sp,IF(Inventory!$P$10:$P$1000=I$8,1))))))</f>
        <v/>
      </c>
      <c r="J15" s="121">
        <f t="shared" si="6"/>
        <v>0</v>
      </c>
      <c r="K15" s="125" t="str">
        <f t="array" ref="K15">IF($C15="","",COUNT(IF(Inventory!$B$10:$B$1000=$B15,IF(Inventory!$C$10:$C$1000=$C15,IF(Inventory!$D$10:$D$1000=sp,IF(Inventory!$J$10:$J$1000=frig,1))))))</f>
        <v/>
      </c>
      <c r="L15" s="125" t="str">
        <f t="array" ref="L15">IF($C15="","",COUNT(IF(Inventory!$B$10:$B$1000=$B15,IF(Inventory!$C$10:$C$1000=$C15,IF(Inventory!$D$10:$D$1000=sp,IF(Inventory!$J$10:$J$1000=frig,IF(Inventory!$P$10:$P$1000=L$8,1)))))))</f>
        <v/>
      </c>
      <c r="M15" s="125" t="str">
        <f t="array" ref="M15">IF($C15="","",COUNT(IF(Inventory!$B$10:$B$1000=$B15,IF(Inventory!$C$10:$C$1000=$C15,IF(Inventory!$D$10:$D$1000=sp,IF(Inventory!$J$10:$J$1000=frig,IF(Inventory!$P$10:$P$1000=M$8,1)))))))</f>
        <v/>
      </c>
      <c r="N15" s="125" t="str">
        <f t="array" ref="N15">IF($C15="","",COUNT(IF(Inventory!$B$10:$B$1000=$B15,IF(Inventory!$C$10:$C$1000=$C15,IF(Inventory!$D$10:$D$1000=sp,IF(Inventory!$J$10:$J$1000=frig,IF(Inventory!$P$10:$P$1000=N$8,1)))))))</f>
        <v/>
      </c>
      <c r="O15" s="125" t="str">
        <f t="array" ref="O15">IF($C15="","",COUNT(IF(Inventory!$B$10:$B$1000=$B15,IF(Inventory!$C$10:$C$1000=$C15,IF(Inventory!$D$10:$D$1000=sp,IF(Inventory!$J$10:$J$1000=frig,IF(Inventory!$P$10:$P$1000=O$8,1)))))))</f>
        <v/>
      </c>
      <c r="P15" s="125" t="str">
        <f t="array" ref="P15">IF($C15="","",COUNT(IF(Inventory!$B$10:$B$1000=$B15,IF(Inventory!$C$10:$C$1000=$C15,IF(Inventory!$D$10:$D$1000=sp,IF(Inventory!$J$10:$J$1000=frig,IF(Inventory!$P$10:$P$1000=P$8,1)))))))</f>
        <v/>
      </c>
      <c r="Q15" s="144" t="str">
        <f t="shared" si="7"/>
        <v/>
      </c>
      <c r="R15" s="125" t="str">
        <f t="array" ref="R15">IF($C15="","",COUNT(IF(Inventory!$B$10:$B$1000=$B15,IF(Inventory!$C$10:$C$1000=$C15,IF(Inventory!$D$10:$D$1000=sp,IF(Inventory!$J$10:$J$1000=freez,1))))))</f>
        <v/>
      </c>
      <c r="S15" s="125" t="str">
        <f t="array" ref="S15">IF($C15="","",COUNT(IF(Inventory!$B$10:$B$1000=$B15,IF(Inventory!$C$10:$C$1000=$C15,IF(Inventory!$D$10:$D$1000=sp,IF(Inventory!$J$10:$J$1000=freez,IF(Inventory!$P$10:$P$1000=S$8,1)))))))</f>
        <v/>
      </c>
      <c r="T15" s="125" t="str">
        <f t="array" ref="T15">IF($C15="","",COUNT(IF(Inventory!$B$10:$B$1000=$B15,IF(Inventory!$C$10:$C$1000=$C15,IF(Inventory!$D$10:$D$1000=sp,IF(Inventory!$J$10:$J$1000=freez,IF(Inventory!$P$10:$P$1000=T$8,1)))))))</f>
        <v/>
      </c>
      <c r="U15" s="125" t="str">
        <f t="array" ref="U15">IF($C15="","",COUNT(IF(Inventory!$B$10:$B$1000=$B15,IF(Inventory!$C$10:$C$1000=$C15,IF(Inventory!$D$10:$D$1000=sp,IF(Inventory!$J$10:$J$1000=freez,IF(Inventory!$P$10:$P$1000=U$8,1)))))))</f>
        <v/>
      </c>
      <c r="V15" s="125" t="str">
        <f t="array" ref="V15">IF($C15="","",COUNT(IF(Inventory!$B$10:$B$1000=$B15,IF(Inventory!$C$10:$C$1000=$C15,IF(Inventory!$D$10:$D$1000=sp,IF(Inventory!$J$10:$J$1000=freez,IF(Inventory!$P$10:$P$1000=V$8,1)))))))</f>
        <v/>
      </c>
      <c r="W15" s="125" t="str">
        <f t="array" ref="W15">IF($C15="","",COUNT(IF(Inventory!$B$10:$B$1000=$B15,IF(Inventory!$C$10:$C$1000=$C15,IF(Inventory!$D$10:$D$1000=sp,IF(Inventory!$J$10:$J$1000=freez,IF(Inventory!$P$10:$P$1000=W$8,1)))))))</f>
        <v/>
      </c>
      <c r="X15" s="144" t="str">
        <f t="shared" si="8"/>
        <v/>
      </c>
      <c r="Y15" s="125" t="str">
        <f t="array" ref="Y15">IF($C15="","",SUM(IF(FREQUENCY(IF(Inventory!$C$10:$C$1000=$C15,IF(Inventory!$D$10:$D$1000=sp,IF(Inventory!$I$10:$I$1000=Grl_status!$B$6,MATCH(Inventory!$F$10:$F$1000,Inventory!$F$10:$F$1000,0)))),ROW(Inventory!$F$10:$F$1000)-ROW(Inventory!$F$10)+1),1)))</f>
        <v/>
      </c>
      <c r="Z15" s="125" t="str">
        <f t="array" ref="Z15">IF($C15="","",SUM(IF(FREQUENCY(IF(Inventory!$C$10:$C$1000=$C15,IF(Inventory!$D$10:$D$1000=sp,IF(Inventory!$J$10:$J$1000=frig,MATCH(Inventory!$F$10:$F$1000,Inventory!$F$10:$F$1000,0)))),ROW(Inventory!$F$10:$F$1000)-ROW(Inventory!$F$10)+1),1)))</f>
        <v/>
      </c>
      <c r="AA15" s="125" t="str">
        <f t="array" ref="AA15">IF($C15="","",SUM(IF(FREQUENCY(IF(Inventory!$C$10:$C$1000=$C15,IF(Inventory!$D$10:$D$1000=sp,IF(Inventory!$J$10:$J$1000=frig,IF(Inventory!$P$10:$P$1000=$E$8,MATCH(Inventory!$F$10:$F$1000,Inventory!$F$10:$F$1000,0))))),ROW(Inventory!$F$10:$F$1000)-ROW(Inventory!$F$10)+1),1)))</f>
        <v/>
      </c>
      <c r="AB15" s="125" t="str">
        <f t="array" ref="AB15">IF($C15="","",SUM(IF(FREQUENCY(IF(Inventory!$C$10:$C$1000=$C15,IF(Inventory!$D$10:$D$1000=sp,IF(Inventory!$J$10:$J$1000=frig,IF(Inventory!$P$10:$P$1000=$G$8,MATCH(Inventory!$F$10:$F$1000,Inventory!$F$10:$F$1000,0))))),ROW(Inventory!$F$10:$F$1000)-ROW(Inventory!$F$10)+1),1)))</f>
        <v/>
      </c>
      <c r="AC15" s="125" t="str">
        <f t="array" ref="AC15">IF($C15="","",SUM(IF(FREQUENCY(IF(Inventory!$C$10:$C$1000=$C15,IF(Inventory!$D$10:$D$1000=sp,IF(Inventory!$K$10:$K$1000="",MATCH(Inventory!$F$10:$F$1000,Inventory!$F$10:$F$1000,0)))),ROW(Inventory!$F$10:$F$1000)-ROW(Inventory!$F$10)+1),1)))</f>
        <v/>
      </c>
    </row>
    <row r="16" spans="1:29" ht="16.5" x14ac:dyDescent="0.3">
      <c r="A16" s="279" t="str">
        <f>Gap_analysis_stores!A17</f>
        <v/>
      </c>
      <c r="B16" s="279" t="str">
        <f>Gap_analysis_stores!B17</f>
        <v/>
      </c>
      <c r="C16" s="279" t="str">
        <f>Gap_analysis_stores!C17</f>
        <v/>
      </c>
      <c r="D16" s="125" t="str">
        <f t="array" ref="D16">IF($C16="","",SUM(IF(FREQUENCY(IF(Inventory!$C$10:$C$1000=$C16,IF(Inventory!$D$10:$D$1000=sp,MATCH(Inventory!$F$10:$F$1000,Inventory!$F$10:$F$1000,0))),ROW(Inventory!$F$10:$F$1000)-ROW(Inventory!$F$10)+1),1)))</f>
        <v/>
      </c>
      <c r="E16" s="125" t="str">
        <f t="array" ref="E16">IF($C16="","",COUNT(IF(Inventory!$B$10:$B$1000=$B16,IF(Inventory!$C$10:$C$1000=$C16,IF(Inventory!$D$10:$D$1000=sp,IF(Inventory!$P$10:$P$1000=E$8,1))))))</f>
        <v/>
      </c>
      <c r="F16" s="125" t="str">
        <f t="array" ref="F16">IF($C16="","",COUNT(IF(Inventory!$B$10:$B$1000=$B16,IF(Inventory!$C$10:$C$1000=$C16,IF(Inventory!$D$10:$D$1000=sp,IF(Inventory!$P$10:$P$1000=F$8,1))))))</f>
        <v/>
      </c>
      <c r="G16" s="125" t="str">
        <f t="array" ref="G16">IF($C16="","",COUNT(IF(Inventory!$B$10:$B$1000=$B16,IF(Inventory!$C$10:$C$1000=$C16,IF(Inventory!$D$10:$D$1000=sp,IF(Inventory!$P$10:$P$1000=G$8,1))))))</f>
        <v/>
      </c>
      <c r="H16" s="125" t="str">
        <f t="array" ref="H16">IF($C16="","",COUNT(IF(Inventory!$B$10:$B$1000=$B16,IF(Inventory!$C$10:$C$1000=$C16,IF(Inventory!$D$10:$D$1000=sp,IF(Inventory!$P$10:$P$1000=H$8,1))))))</f>
        <v/>
      </c>
      <c r="I16" s="125" t="str">
        <f t="array" ref="I16">IF($C16="","",COUNT(IF(Inventory!$B$10:$B$1000=$B16,IF(Inventory!$C$10:$C$1000=$C16,IF(Inventory!$D$10:$D$1000=sp,IF(Inventory!$P$10:$P$1000=I$8,1))))))</f>
        <v/>
      </c>
      <c r="J16" s="121">
        <f t="shared" si="6"/>
        <v>0</v>
      </c>
      <c r="K16" s="125" t="str">
        <f t="array" ref="K16">IF($C16="","",COUNT(IF(Inventory!$B$10:$B$1000=$B16,IF(Inventory!$C$10:$C$1000=$C16,IF(Inventory!$D$10:$D$1000=sp,IF(Inventory!$J$10:$J$1000=frig,1))))))</f>
        <v/>
      </c>
      <c r="L16" s="125" t="str">
        <f t="array" ref="L16">IF($C16="","",COUNT(IF(Inventory!$B$10:$B$1000=$B16,IF(Inventory!$C$10:$C$1000=$C16,IF(Inventory!$D$10:$D$1000=sp,IF(Inventory!$J$10:$J$1000=frig,IF(Inventory!$P$10:$P$1000=L$8,1)))))))</f>
        <v/>
      </c>
      <c r="M16" s="125" t="str">
        <f t="array" ref="M16">IF($C16="","",COUNT(IF(Inventory!$B$10:$B$1000=$B16,IF(Inventory!$C$10:$C$1000=$C16,IF(Inventory!$D$10:$D$1000=sp,IF(Inventory!$J$10:$J$1000=frig,IF(Inventory!$P$10:$P$1000=M$8,1)))))))</f>
        <v/>
      </c>
      <c r="N16" s="125" t="str">
        <f t="array" ref="N16">IF($C16="","",COUNT(IF(Inventory!$B$10:$B$1000=$B16,IF(Inventory!$C$10:$C$1000=$C16,IF(Inventory!$D$10:$D$1000=sp,IF(Inventory!$J$10:$J$1000=frig,IF(Inventory!$P$10:$P$1000=N$8,1)))))))</f>
        <v/>
      </c>
      <c r="O16" s="125" t="str">
        <f t="array" ref="O16">IF($C16="","",COUNT(IF(Inventory!$B$10:$B$1000=$B16,IF(Inventory!$C$10:$C$1000=$C16,IF(Inventory!$D$10:$D$1000=sp,IF(Inventory!$J$10:$J$1000=frig,IF(Inventory!$P$10:$P$1000=O$8,1)))))))</f>
        <v/>
      </c>
      <c r="P16" s="125" t="str">
        <f t="array" ref="P16">IF($C16="","",COUNT(IF(Inventory!$B$10:$B$1000=$B16,IF(Inventory!$C$10:$C$1000=$C16,IF(Inventory!$D$10:$D$1000=sp,IF(Inventory!$J$10:$J$1000=frig,IF(Inventory!$P$10:$P$1000=P$8,1)))))))</f>
        <v/>
      </c>
      <c r="Q16" s="144" t="str">
        <f t="shared" si="7"/>
        <v/>
      </c>
      <c r="R16" s="125" t="str">
        <f t="array" ref="R16">IF($C16="","",COUNT(IF(Inventory!$B$10:$B$1000=$B16,IF(Inventory!$C$10:$C$1000=$C16,IF(Inventory!$D$10:$D$1000=sp,IF(Inventory!$J$10:$J$1000=freez,1))))))</f>
        <v/>
      </c>
      <c r="S16" s="125" t="str">
        <f t="array" ref="S16">IF($C16="","",COUNT(IF(Inventory!$B$10:$B$1000=$B16,IF(Inventory!$C$10:$C$1000=$C16,IF(Inventory!$D$10:$D$1000=sp,IF(Inventory!$J$10:$J$1000=freez,IF(Inventory!$P$10:$P$1000=S$8,1)))))))</f>
        <v/>
      </c>
      <c r="T16" s="125" t="str">
        <f t="array" ref="T16">IF($C16="","",COUNT(IF(Inventory!$B$10:$B$1000=$B16,IF(Inventory!$C$10:$C$1000=$C16,IF(Inventory!$D$10:$D$1000=sp,IF(Inventory!$J$10:$J$1000=freez,IF(Inventory!$P$10:$P$1000=T$8,1)))))))</f>
        <v/>
      </c>
      <c r="U16" s="125" t="str">
        <f t="array" ref="U16">IF($C16="","",COUNT(IF(Inventory!$B$10:$B$1000=$B16,IF(Inventory!$C$10:$C$1000=$C16,IF(Inventory!$D$10:$D$1000=sp,IF(Inventory!$J$10:$J$1000=freez,IF(Inventory!$P$10:$P$1000=U$8,1)))))))</f>
        <v/>
      </c>
      <c r="V16" s="125" t="str">
        <f t="array" ref="V16">IF($C16="","",COUNT(IF(Inventory!$B$10:$B$1000=$B16,IF(Inventory!$C$10:$C$1000=$C16,IF(Inventory!$D$10:$D$1000=sp,IF(Inventory!$J$10:$J$1000=freez,IF(Inventory!$P$10:$P$1000=V$8,1)))))))</f>
        <v/>
      </c>
      <c r="W16" s="125" t="str">
        <f t="array" ref="W16">IF($C16="","",COUNT(IF(Inventory!$B$10:$B$1000=$B16,IF(Inventory!$C$10:$C$1000=$C16,IF(Inventory!$D$10:$D$1000=sp,IF(Inventory!$J$10:$J$1000=freez,IF(Inventory!$P$10:$P$1000=W$8,1)))))))</f>
        <v/>
      </c>
      <c r="X16" s="144" t="str">
        <f t="shared" si="8"/>
        <v/>
      </c>
      <c r="Y16" s="125" t="str">
        <f t="array" ref="Y16">IF($C16="","",SUM(IF(FREQUENCY(IF(Inventory!$C$10:$C$1000=$C16,IF(Inventory!$D$10:$D$1000=sp,IF(Inventory!$I$10:$I$1000=Grl_status!$B$6,MATCH(Inventory!$F$10:$F$1000,Inventory!$F$10:$F$1000,0)))),ROW(Inventory!$F$10:$F$1000)-ROW(Inventory!$F$10)+1),1)))</f>
        <v/>
      </c>
      <c r="Z16" s="125" t="str">
        <f t="array" ref="Z16">IF($C16="","",SUM(IF(FREQUENCY(IF(Inventory!$C$10:$C$1000=$C16,IF(Inventory!$D$10:$D$1000=sp,IF(Inventory!$J$10:$J$1000=frig,MATCH(Inventory!$F$10:$F$1000,Inventory!$F$10:$F$1000,0)))),ROW(Inventory!$F$10:$F$1000)-ROW(Inventory!$F$10)+1),1)))</f>
        <v/>
      </c>
      <c r="AA16" s="125" t="str">
        <f t="array" ref="AA16">IF($C16="","",SUM(IF(FREQUENCY(IF(Inventory!$C$10:$C$1000=$C16,IF(Inventory!$D$10:$D$1000=sp,IF(Inventory!$J$10:$J$1000=frig,IF(Inventory!$P$10:$P$1000=$E$8,MATCH(Inventory!$F$10:$F$1000,Inventory!$F$10:$F$1000,0))))),ROW(Inventory!$F$10:$F$1000)-ROW(Inventory!$F$10)+1),1)))</f>
        <v/>
      </c>
      <c r="AB16" s="125" t="str">
        <f t="array" ref="AB16">IF($C16="","",SUM(IF(FREQUENCY(IF(Inventory!$C$10:$C$1000=$C16,IF(Inventory!$D$10:$D$1000=sp,IF(Inventory!$J$10:$J$1000=frig,IF(Inventory!$P$10:$P$1000=$G$8,MATCH(Inventory!$F$10:$F$1000,Inventory!$F$10:$F$1000,0))))),ROW(Inventory!$F$10:$F$1000)-ROW(Inventory!$F$10)+1),1)))</f>
        <v/>
      </c>
      <c r="AC16" s="125" t="str">
        <f t="array" ref="AC16">IF($C16="","",SUM(IF(FREQUENCY(IF(Inventory!$C$10:$C$1000=$C16,IF(Inventory!$D$10:$D$1000=sp,IF(Inventory!$K$10:$K$1000="",MATCH(Inventory!$F$10:$F$1000,Inventory!$F$10:$F$1000,0)))),ROW(Inventory!$F$10:$F$1000)-ROW(Inventory!$F$10)+1),1)))</f>
        <v/>
      </c>
    </row>
    <row r="17" spans="1:29" ht="16.5" x14ac:dyDescent="0.3">
      <c r="A17" s="279" t="str">
        <f>Gap_analysis_stores!A18</f>
        <v/>
      </c>
      <c r="B17" s="279" t="str">
        <f>Gap_analysis_stores!B18</f>
        <v/>
      </c>
      <c r="C17" s="279" t="str">
        <f>Gap_analysis_stores!C18</f>
        <v/>
      </c>
      <c r="D17" s="125" t="str">
        <f t="array" ref="D17">IF($C17="","",SUM(IF(FREQUENCY(IF(Inventory!$C$10:$C$1000=$C17,IF(Inventory!$D$10:$D$1000=sp,MATCH(Inventory!$F$10:$F$1000,Inventory!$F$10:$F$1000,0))),ROW(Inventory!$F$10:$F$1000)-ROW(Inventory!$F$10)+1),1)))</f>
        <v/>
      </c>
      <c r="E17" s="125" t="str">
        <f t="array" ref="E17">IF($C17="","",COUNT(IF(Inventory!$B$10:$B$1000=$B17,IF(Inventory!$C$10:$C$1000=$C17,IF(Inventory!$D$10:$D$1000=sp,IF(Inventory!$P$10:$P$1000=E$8,1))))))</f>
        <v/>
      </c>
      <c r="F17" s="125" t="str">
        <f t="array" ref="F17">IF($C17="","",COUNT(IF(Inventory!$B$10:$B$1000=$B17,IF(Inventory!$C$10:$C$1000=$C17,IF(Inventory!$D$10:$D$1000=sp,IF(Inventory!$P$10:$P$1000=F$8,1))))))</f>
        <v/>
      </c>
      <c r="G17" s="125" t="str">
        <f t="array" ref="G17">IF($C17="","",COUNT(IF(Inventory!$B$10:$B$1000=$B17,IF(Inventory!$C$10:$C$1000=$C17,IF(Inventory!$D$10:$D$1000=sp,IF(Inventory!$P$10:$P$1000=G$8,1))))))</f>
        <v/>
      </c>
      <c r="H17" s="125" t="str">
        <f t="array" ref="H17">IF($C17="","",COUNT(IF(Inventory!$B$10:$B$1000=$B17,IF(Inventory!$C$10:$C$1000=$C17,IF(Inventory!$D$10:$D$1000=sp,IF(Inventory!$P$10:$P$1000=H$8,1))))))</f>
        <v/>
      </c>
      <c r="I17" s="125" t="str">
        <f t="array" ref="I17">IF($C17="","",COUNT(IF(Inventory!$B$10:$B$1000=$B17,IF(Inventory!$C$10:$C$1000=$C17,IF(Inventory!$D$10:$D$1000=sp,IF(Inventory!$P$10:$P$1000=I$8,1))))))</f>
        <v/>
      </c>
      <c r="J17" s="121">
        <f t="shared" si="6"/>
        <v>0</v>
      </c>
      <c r="K17" s="125" t="str">
        <f t="array" ref="K17">IF($C17="","",COUNT(IF(Inventory!$B$10:$B$1000=$B17,IF(Inventory!$C$10:$C$1000=$C17,IF(Inventory!$D$10:$D$1000=sp,IF(Inventory!$J$10:$J$1000=frig,1))))))</f>
        <v/>
      </c>
      <c r="L17" s="125" t="str">
        <f t="array" ref="L17">IF($C17="","",COUNT(IF(Inventory!$B$10:$B$1000=$B17,IF(Inventory!$C$10:$C$1000=$C17,IF(Inventory!$D$10:$D$1000=sp,IF(Inventory!$J$10:$J$1000=frig,IF(Inventory!$P$10:$P$1000=L$8,1)))))))</f>
        <v/>
      </c>
      <c r="M17" s="125" t="str">
        <f t="array" ref="M17">IF($C17="","",COUNT(IF(Inventory!$B$10:$B$1000=$B17,IF(Inventory!$C$10:$C$1000=$C17,IF(Inventory!$D$10:$D$1000=sp,IF(Inventory!$J$10:$J$1000=frig,IF(Inventory!$P$10:$P$1000=M$8,1)))))))</f>
        <v/>
      </c>
      <c r="N17" s="125" t="str">
        <f t="array" ref="N17">IF($C17="","",COUNT(IF(Inventory!$B$10:$B$1000=$B17,IF(Inventory!$C$10:$C$1000=$C17,IF(Inventory!$D$10:$D$1000=sp,IF(Inventory!$J$10:$J$1000=frig,IF(Inventory!$P$10:$P$1000=N$8,1)))))))</f>
        <v/>
      </c>
      <c r="O17" s="125" t="str">
        <f t="array" ref="O17">IF($C17="","",COUNT(IF(Inventory!$B$10:$B$1000=$B17,IF(Inventory!$C$10:$C$1000=$C17,IF(Inventory!$D$10:$D$1000=sp,IF(Inventory!$J$10:$J$1000=frig,IF(Inventory!$P$10:$P$1000=O$8,1)))))))</f>
        <v/>
      </c>
      <c r="P17" s="125" t="str">
        <f t="array" ref="P17">IF($C17="","",COUNT(IF(Inventory!$B$10:$B$1000=$B17,IF(Inventory!$C$10:$C$1000=$C17,IF(Inventory!$D$10:$D$1000=sp,IF(Inventory!$J$10:$J$1000=frig,IF(Inventory!$P$10:$P$1000=P$8,1)))))))</f>
        <v/>
      </c>
      <c r="Q17" s="144" t="str">
        <f t="shared" si="7"/>
        <v/>
      </c>
      <c r="R17" s="125" t="str">
        <f t="array" ref="R17">IF($C17="","",COUNT(IF(Inventory!$B$10:$B$1000=$B17,IF(Inventory!$C$10:$C$1000=$C17,IF(Inventory!$D$10:$D$1000=sp,IF(Inventory!$J$10:$J$1000=freez,1))))))</f>
        <v/>
      </c>
      <c r="S17" s="125" t="str">
        <f t="array" ref="S17">IF($C17="","",COUNT(IF(Inventory!$B$10:$B$1000=$B17,IF(Inventory!$C$10:$C$1000=$C17,IF(Inventory!$D$10:$D$1000=sp,IF(Inventory!$J$10:$J$1000=freez,IF(Inventory!$P$10:$P$1000=S$8,1)))))))</f>
        <v/>
      </c>
      <c r="T17" s="125" t="str">
        <f t="array" ref="T17">IF($C17="","",COUNT(IF(Inventory!$B$10:$B$1000=$B17,IF(Inventory!$C$10:$C$1000=$C17,IF(Inventory!$D$10:$D$1000=sp,IF(Inventory!$J$10:$J$1000=freez,IF(Inventory!$P$10:$P$1000=T$8,1)))))))</f>
        <v/>
      </c>
      <c r="U17" s="125" t="str">
        <f t="array" ref="U17">IF($C17="","",COUNT(IF(Inventory!$B$10:$B$1000=$B17,IF(Inventory!$C$10:$C$1000=$C17,IF(Inventory!$D$10:$D$1000=sp,IF(Inventory!$J$10:$J$1000=freez,IF(Inventory!$P$10:$P$1000=U$8,1)))))))</f>
        <v/>
      </c>
      <c r="V17" s="125" t="str">
        <f t="array" ref="V17">IF($C17="","",COUNT(IF(Inventory!$B$10:$B$1000=$B17,IF(Inventory!$C$10:$C$1000=$C17,IF(Inventory!$D$10:$D$1000=sp,IF(Inventory!$J$10:$J$1000=freez,IF(Inventory!$P$10:$P$1000=V$8,1)))))))</f>
        <v/>
      </c>
      <c r="W17" s="125" t="str">
        <f t="array" ref="W17">IF($C17="","",COUNT(IF(Inventory!$B$10:$B$1000=$B17,IF(Inventory!$C$10:$C$1000=$C17,IF(Inventory!$D$10:$D$1000=sp,IF(Inventory!$J$10:$J$1000=freez,IF(Inventory!$P$10:$P$1000=W$8,1)))))))</f>
        <v/>
      </c>
      <c r="X17" s="144" t="str">
        <f t="shared" si="8"/>
        <v/>
      </c>
      <c r="Y17" s="125" t="str">
        <f t="array" ref="Y17">IF($C17="","",SUM(IF(FREQUENCY(IF(Inventory!$C$10:$C$1000=$C17,IF(Inventory!$D$10:$D$1000=sp,IF(Inventory!$I$10:$I$1000=Grl_status!$B$6,MATCH(Inventory!$F$10:$F$1000,Inventory!$F$10:$F$1000,0)))),ROW(Inventory!$F$10:$F$1000)-ROW(Inventory!$F$10)+1),1)))</f>
        <v/>
      </c>
      <c r="Z17" s="125" t="str">
        <f t="array" ref="Z17">IF($C17="","",SUM(IF(FREQUENCY(IF(Inventory!$C$10:$C$1000=$C17,IF(Inventory!$D$10:$D$1000=sp,IF(Inventory!$J$10:$J$1000=frig,MATCH(Inventory!$F$10:$F$1000,Inventory!$F$10:$F$1000,0)))),ROW(Inventory!$F$10:$F$1000)-ROW(Inventory!$F$10)+1),1)))</f>
        <v/>
      </c>
      <c r="AA17" s="125" t="str">
        <f t="array" ref="AA17">IF($C17="","",SUM(IF(FREQUENCY(IF(Inventory!$C$10:$C$1000=$C17,IF(Inventory!$D$10:$D$1000=sp,IF(Inventory!$J$10:$J$1000=frig,IF(Inventory!$P$10:$P$1000=$E$8,MATCH(Inventory!$F$10:$F$1000,Inventory!$F$10:$F$1000,0))))),ROW(Inventory!$F$10:$F$1000)-ROW(Inventory!$F$10)+1),1)))</f>
        <v/>
      </c>
      <c r="AB17" s="125" t="str">
        <f t="array" ref="AB17">IF($C17="","",SUM(IF(FREQUENCY(IF(Inventory!$C$10:$C$1000=$C17,IF(Inventory!$D$10:$D$1000=sp,IF(Inventory!$J$10:$J$1000=frig,IF(Inventory!$P$10:$P$1000=$G$8,MATCH(Inventory!$F$10:$F$1000,Inventory!$F$10:$F$1000,0))))),ROW(Inventory!$F$10:$F$1000)-ROW(Inventory!$F$10)+1),1)))</f>
        <v/>
      </c>
      <c r="AC17" s="125" t="str">
        <f t="array" ref="AC17">IF($C17="","",SUM(IF(FREQUENCY(IF(Inventory!$C$10:$C$1000=$C17,IF(Inventory!$D$10:$D$1000=sp,IF(Inventory!$K$10:$K$1000="",MATCH(Inventory!$F$10:$F$1000,Inventory!$F$10:$F$1000,0)))),ROW(Inventory!$F$10:$F$1000)-ROW(Inventory!$F$10)+1),1)))</f>
        <v/>
      </c>
    </row>
    <row r="18" spans="1:29" ht="16.5" x14ac:dyDescent="0.3">
      <c r="A18" s="279" t="str">
        <f>Gap_analysis_stores!A19</f>
        <v/>
      </c>
      <c r="B18" s="279" t="str">
        <f>Gap_analysis_stores!B19</f>
        <v/>
      </c>
      <c r="C18" s="279" t="str">
        <f>Gap_analysis_stores!C19</f>
        <v/>
      </c>
      <c r="D18" s="125" t="str">
        <f t="array" ref="D18">IF($C18="","",SUM(IF(FREQUENCY(IF(Inventory!$C$10:$C$1000=$C18,IF(Inventory!$D$10:$D$1000=sp,MATCH(Inventory!$F$10:$F$1000,Inventory!$F$10:$F$1000,0))),ROW(Inventory!$F$10:$F$1000)-ROW(Inventory!$F$10)+1),1)))</f>
        <v/>
      </c>
      <c r="E18" s="125" t="str">
        <f t="array" ref="E18">IF($C18="","",COUNT(IF(Inventory!$B$10:$B$1000=$B18,IF(Inventory!$C$10:$C$1000=$C18,IF(Inventory!$D$10:$D$1000=sp,IF(Inventory!$P$10:$P$1000=E$8,1))))))</f>
        <v/>
      </c>
      <c r="F18" s="125" t="str">
        <f t="array" ref="F18">IF($C18="","",COUNT(IF(Inventory!$B$10:$B$1000=$B18,IF(Inventory!$C$10:$C$1000=$C18,IF(Inventory!$D$10:$D$1000=sp,IF(Inventory!$P$10:$P$1000=F$8,1))))))</f>
        <v/>
      </c>
      <c r="G18" s="125" t="str">
        <f t="array" ref="G18">IF($C18="","",COUNT(IF(Inventory!$B$10:$B$1000=$B18,IF(Inventory!$C$10:$C$1000=$C18,IF(Inventory!$D$10:$D$1000=sp,IF(Inventory!$P$10:$P$1000=G$8,1))))))</f>
        <v/>
      </c>
      <c r="H18" s="125" t="str">
        <f t="array" ref="H18">IF($C18="","",COUNT(IF(Inventory!$B$10:$B$1000=$B18,IF(Inventory!$C$10:$C$1000=$C18,IF(Inventory!$D$10:$D$1000=sp,IF(Inventory!$P$10:$P$1000=H$8,1))))))</f>
        <v/>
      </c>
      <c r="I18" s="125" t="str">
        <f t="array" ref="I18">IF($C18="","",COUNT(IF(Inventory!$B$10:$B$1000=$B18,IF(Inventory!$C$10:$C$1000=$C18,IF(Inventory!$D$10:$D$1000=sp,IF(Inventory!$P$10:$P$1000=I$8,1))))))</f>
        <v/>
      </c>
      <c r="J18" s="121">
        <f t="shared" si="6"/>
        <v>0</v>
      </c>
      <c r="K18" s="125" t="str">
        <f t="array" ref="K18">IF($C18="","",COUNT(IF(Inventory!$B$10:$B$1000=$B18,IF(Inventory!$C$10:$C$1000=$C18,IF(Inventory!$D$10:$D$1000=sp,IF(Inventory!$J$10:$J$1000=frig,1))))))</f>
        <v/>
      </c>
      <c r="L18" s="125" t="str">
        <f t="array" ref="L18">IF($C18="","",COUNT(IF(Inventory!$B$10:$B$1000=$B18,IF(Inventory!$C$10:$C$1000=$C18,IF(Inventory!$D$10:$D$1000=sp,IF(Inventory!$J$10:$J$1000=frig,IF(Inventory!$P$10:$P$1000=L$8,1)))))))</f>
        <v/>
      </c>
      <c r="M18" s="125" t="str">
        <f t="array" ref="M18">IF($C18="","",COUNT(IF(Inventory!$B$10:$B$1000=$B18,IF(Inventory!$C$10:$C$1000=$C18,IF(Inventory!$D$10:$D$1000=sp,IF(Inventory!$J$10:$J$1000=frig,IF(Inventory!$P$10:$P$1000=M$8,1)))))))</f>
        <v/>
      </c>
      <c r="N18" s="125" t="str">
        <f t="array" ref="N18">IF($C18="","",COUNT(IF(Inventory!$B$10:$B$1000=$B18,IF(Inventory!$C$10:$C$1000=$C18,IF(Inventory!$D$10:$D$1000=sp,IF(Inventory!$J$10:$J$1000=frig,IF(Inventory!$P$10:$P$1000=N$8,1)))))))</f>
        <v/>
      </c>
      <c r="O18" s="125" t="str">
        <f t="array" ref="O18">IF($C18="","",COUNT(IF(Inventory!$B$10:$B$1000=$B18,IF(Inventory!$C$10:$C$1000=$C18,IF(Inventory!$D$10:$D$1000=sp,IF(Inventory!$J$10:$J$1000=frig,IF(Inventory!$P$10:$P$1000=O$8,1)))))))</f>
        <v/>
      </c>
      <c r="P18" s="125" t="str">
        <f t="array" ref="P18">IF($C18="","",COUNT(IF(Inventory!$B$10:$B$1000=$B18,IF(Inventory!$C$10:$C$1000=$C18,IF(Inventory!$D$10:$D$1000=sp,IF(Inventory!$J$10:$J$1000=frig,IF(Inventory!$P$10:$P$1000=P$8,1)))))))</f>
        <v/>
      </c>
      <c r="Q18" s="144" t="str">
        <f t="shared" si="7"/>
        <v/>
      </c>
      <c r="R18" s="125" t="str">
        <f t="array" ref="R18">IF($C18="","",COUNT(IF(Inventory!$B$10:$B$1000=$B18,IF(Inventory!$C$10:$C$1000=$C18,IF(Inventory!$D$10:$D$1000=sp,IF(Inventory!$J$10:$J$1000=freez,1))))))</f>
        <v/>
      </c>
      <c r="S18" s="125" t="str">
        <f t="array" ref="S18">IF($C18="","",COUNT(IF(Inventory!$B$10:$B$1000=$B18,IF(Inventory!$C$10:$C$1000=$C18,IF(Inventory!$D$10:$D$1000=sp,IF(Inventory!$J$10:$J$1000=freez,IF(Inventory!$P$10:$P$1000=S$8,1)))))))</f>
        <v/>
      </c>
      <c r="T18" s="125" t="str">
        <f t="array" ref="T18">IF($C18="","",COUNT(IF(Inventory!$B$10:$B$1000=$B18,IF(Inventory!$C$10:$C$1000=$C18,IF(Inventory!$D$10:$D$1000=sp,IF(Inventory!$J$10:$J$1000=freez,IF(Inventory!$P$10:$P$1000=T$8,1)))))))</f>
        <v/>
      </c>
      <c r="U18" s="125" t="str">
        <f t="array" ref="U18">IF($C18="","",COUNT(IF(Inventory!$B$10:$B$1000=$B18,IF(Inventory!$C$10:$C$1000=$C18,IF(Inventory!$D$10:$D$1000=sp,IF(Inventory!$J$10:$J$1000=freez,IF(Inventory!$P$10:$P$1000=U$8,1)))))))</f>
        <v/>
      </c>
      <c r="V18" s="125" t="str">
        <f t="array" ref="V18">IF($C18="","",COUNT(IF(Inventory!$B$10:$B$1000=$B18,IF(Inventory!$C$10:$C$1000=$C18,IF(Inventory!$D$10:$D$1000=sp,IF(Inventory!$J$10:$J$1000=freez,IF(Inventory!$P$10:$P$1000=V$8,1)))))))</f>
        <v/>
      </c>
      <c r="W18" s="125" t="str">
        <f t="array" ref="W18">IF($C18="","",COUNT(IF(Inventory!$B$10:$B$1000=$B18,IF(Inventory!$C$10:$C$1000=$C18,IF(Inventory!$D$10:$D$1000=sp,IF(Inventory!$J$10:$J$1000=freez,IF(Inventory!$P$10:$P$1000=W$8,1)))))))</f>
        <v/>
      </c>
      <c r="X18" s="144" t="str">
        <f t="shared" si="8"/>
        <v/>
      </c>
      <c r="Y18" s="125" t="str">
        <f t="array" ref="Y18">IF($C18="","",SUM(IF(FREQUENCY(IF(Inventory!$C$10:$C$1000=$C18,IF(Inventory!$D$10:$D$1000=sp,IF(Inventory!$I$10:$I$1000=Grl_status!$B$6,MATCH(Inventory!$F$10:$F$1000,Inventory!$F$10:$F$1000,0)))),ROW(Inventory!$F$10:$F$1000)-ROW(Inventory!$F$10)+1),1)))</f>
        <v/>
      </c>
      <c r="Z18" s="125" t="str">
        <f t="array" ref="Z18">IF($C18="","",SUM(IF(FREQUENCY(IF(Inventory!$C$10:$C$1000=$C18,IF(Inventory!$D$10:$D$1000=sp,IF(Inventory!$J$10:$J$1000=frig,MATCH(Inventory!$F$10:$F$1000,Inventory!$F$10:$F$1000,0)))),ROW(Inventory!$F$10:$F$1000)-ROW(Inventory!$F$10)+1),1)))</f>
        <v/>
      </c>
      <c r="AA18" s="125" t="str">
        <f t="array" ref="AA18">IF($C18="","",SUM(IF(FREQUENCY(IF(Inventory!$C$10:$C$1000=$C18,IF(Inventory!$D$10:$D$1000=sp,IF(Inventory!$J$10:$J$1000=frig,IF(Inventory!$P$10:$P$1000=$E$8,MATCH(Inventory!$F$10:$F$1000,Inventory!$F$10:$F$1000,0))))),ROW(Inventory!$F$10:$F$1000)-ROW(Inventory!$F$10)+1),1)))</f>
        <v/>
      </c>
      <c r="AB18" s="125" t="str">
        <f t="array" ref="AB18">IF($C18="","",SUM(IF(FREQUENCY(IF(Inventory!$C$10:$C$1000=$C18,IF(Inventory!$D$10:$D$1000=sp,IF(Inventory!$J$10:$J$1000=frig,IF(Inventory!$P$10:$P$1000=$G$8,MATCH(Inventory!$F$10:$F$1000,Inventory!$F$10:$F$1000,0))))),ROW(Inventory!$F$10:$F$1000)-ROW(Inventory!$F$10)+1),1)))</f>
        <v/>
      </c>
      <c r="AC18" s="125" t="str">
        <f t="array" ref="AC18">IF($C18="","",SUM(IF(FREQUENCY(IF(Inventory!$C$10:$C$1000=$C18,IF(Inventory!$D$10:$D$1000=sp,IF(Inventory!$K$10:$K$1000="",MATCH(Inventory!$F$10:$F$1000,Inventory!$F$10:$F$1000,0)))),ROW(Inventory!$F$10:$F$1000)-ROW(Inventory!$F$10)+1),1)))</f>
        <v/>
      </c>
    </row>
    <row r="19" spans="1:29" ht="16.5" x14ac:dyDescent="0.3">
      <c r="A19" s="279" t="str">
        <f>Gap_analysis_stores!A20</f>
        <v/>
      </c>
      <c r="B19" s="279" t="str">
        <f>Gap_analysis_stores!B20</f>
        <v/>
      </c>
      <c r="C19" s="279" t="str">
        <f>Gap_analysis_stores!C20</f>
        <v/>
      </c>
      <c r="D19" s="125" t="str">
        <f t="array" ref="D19">IF($C19="","",SUM(IF(FREQUENCY(IF(Inventory!$C$10:$C$1000=$C19,IF(Inventory!$D$10:$D$1000=sp,MATCH(Inventory!$F$10:$F$1000,Inventory!$F$10:$F$1000,0))),ROW(Inventory!$F$10:$F$1000)-ROW(Inventory!$F$10)+1),1)))</f>
        <v/>
      </c>
      <c r="E19" s="125" t="str">
        <f t="array" ref="E19">IF($C19="","",COUNT(IF(Inventory!$B$10:$B$1000=$B19,IF(Inventory!$C$10:$C$1000=$C19,IF(Inventory!$D$10:$D$1000=sp,IF(Inventory!$P$10:$P$1000=E$8,1))))))</f>
        <v/>
      </c>
      <c r="F19" s="125" t="str">
        <f t="array" ref="F19">IF($C19="","",COUNT(IF(Inventory!$B$10:$B$1000=$B19,IF(Inventory!$C$10:$C$1000=$C19,IF(Inventory!$D$10:$D$1000=sp,IF(Inventory!$P$10:$P$1000=F$8,1))))))</f>
        <v/>
      </c>
      <c r="G19" s="125" t="str">
        <f t="array" ref="G19">IF($C19="","",COUNT(IF(Inventory!$B$10:$B$1000=$B19,IF(Inventory!$C$10:$C$1000=$C19,IF(Inventory!$D$10:$D$1000=sp,IF(Inventory!$P$10:$P$1000=G$8,1))))))</f>
        <v/>
      </c>
      <c r="H19" s="125" t="str">
        <f t="array" ref="H19">IF($C19="","",COUNT(IF(Inventory!$B$10:$B$1000=$B19,IF(Inventory!$C$10:$C$1000=$C19,IF(Inventory!$D$10:$D$1000=sp,IF(Inventory!$P$10:$P$1000=H$8,1))))))</f>
        <v/>
      </c>
      <c r="I19" s="125" t="str">
        <f t="array" ref="I19">IF($C19="","",COUNT(IF(Inventory!$B$10:$B$1000=$B19,IF(Inventory!$C$10:$C$1000=$C19,IF(Inventory!$D$10:$D$1000=sp,IF(Inventory!$P$10:$P$1000=I$8,1))))))</f>
        <v/>
      </c>
      <c r="J19" s="121">
        <f t="shared" si="6"/>
        <v>0</v>
      </c>
      <c r="K19" s="125" t="str">
        <f t="array" ref="K19">IF($C19="","",COUNT(IF(Inventory!$B$10:$B$1000=$B19,IF(Inventory!$C$10:$C$1000=$C19,IF(Inventory!$D$10:$D$1000=sp,IF(Inventory!$J$10:$J$1000=frig,1))))))</f>
        <v/>
      </c>
      <c r="L19" s="125" t="str">
        <f t="array" ref="L19">IF($C19="","",COUNT(IF(Inventory!$B$10:$B$1000=$B19,IF(Inventory!$C$10:$C$1000=$C19,IF(Inventory!$D$10:$D$1000=sp,IF(Inventory!$J$10:$J$1000=frig,IF(Inventory!$P$10:$P$1000=L$8,1)))))))</f>
        <v/>
      </c>
      <c r="M19" s="125" t="str">
        <f t="array" ref="M19">IF($C19="","",COUNT(IF(Inventory!$B$10:$B$1000=$B19,IF(Inventory!$C$10:$C$1000=$C19,IF(Inventory!$D$10:$D$1000=sp,IF(Inventory!$J$10:$J$1000=frig,IF(Inventory!$P$10:$P$1000=M$8,1)))))))</f>
        <v/>
      </c>
      <c r="N19" s="125" t="str">
        <f t="array" ref="N19">IF($C19="","",COUNT(IF(Inventory!$B$10:$B$1000=$B19,IF(Inventory!$C$10:$C$1000=$C19,IF(Inventory!$D$10:$D$1000=sp,IF(Inventory!$J$10:$J$1000=frig,IF(Inventory!$P$10:$P$1000=N$8,1)))))))</f>
        <v/>
      </c>
      <c r="O19" s="125" t="str">
        <f t="array" ref="O19">IF($C19="","",COUNT(IF(Inventory!$B$10:$B$1000=$B19,IF(Inventory!$C$10:$C$1000=$C19,IF(Inventory!$D$10:$D$1000=sp,IF(Inventory!$J$10:$J$1000=frig,IF(Inventory!$P$10:$P$1000=O$8,1)))))))</f>
        <v/>
      </c>
      <c r="P19" s="125" t="str">
        <f t="array" ref="P19">IF($C19="","",COUNT(IF(Inventory!$B$10:$B$1000=$B19,IF(Inventory!$C$10:$C$1000=$C19,IF(Inventory!$D$10:$D$1000=sp,IF(Inventory!$J$10:$J$1000=frig,IF(Inventory!$P$10:$P$1000=P$8,1)))))))</f>
        <v/>
      </c>
      <c r="Q19" s="144" t="str">
        <f t="shared" si="7"/>
        <v/>
      </c>
      <c r="R19" s="125" t="str">
        <f t="array" ref="R19">IF($C19="","",COUNT(IF(Inventory!$B$10:$B$1000=$B19,IF(Inventory!$C$10:$C$1000=$C19,IF(Inventory!$D$10:$D$1000=sp,IF(Inventory!$J$10:$J$1000=freez,1))))))</f>
        <v/>
      </c>
      <c r="S19" s="125" t="str">
        <f t="array" ref="S19">IF($C19="","",COUNT(IF(Inventory!$B$10:$B$1000=$B19,IF(Inventory!$C$10:$C$1000=$C19,IF(Inventory!$D$10:$D$1000=sp,IF(Inventory!$J$10:$J$1000=freez,IF(Inventory!$P$10:$P$1000=S$8,1)))))))</f>
        <v/>
      </c>
      <c r="T19" s="125" t="str">
        <f t="array" ref="T19">IF($C19="","",COUNT(IF(Inventory!$B$10:$B$1000=$B19,IF(Inventory!$C$10:$C$1000=$C19,IF(Inventory!$D$10:$D$1000=sp,IF(Inventory!$J$10:$J$1000=freez,IF(Inventory!$P$10:$P$1000=T$8,1)))))))</f>
        <v/>
      </c>
      <c r="U19" s="125" t="str">
        <f t="array" ref="U19">IF($C19="","",COUNT(IF(Inventory!$B$10:$B$1000=$B19,IF(Inventory!$C$10:$C$1000=$C19,IF(Inventory!$D$10:$D$1000=sp,IF(Inventory!$J$10:$J$1000=freez,IF(Inventory!$P$10:$P$1000=U$8,1)))))))</f>
        <v/>
      </c>
      <c r="V19" s="125" t="str">
        <f t="array" ref="V19">IF($C19="","",COUNT(IF(Inventory!$B$10:$B$1000=$B19,IF(Inventory!$C$10:$C$1000=$C19,IF(Inventory!$D$10:$D$1000=sp,IF(Inventory!$J$10:$J$1000=freez,IF(Inventory!$P$10:$P$1000=V$8,1)))))))</f>
        <v/>
      </c>
      <c r="W19" s="125" t="str">
        <f t="array" ref="W19">IF($C19="","",COUNT(IF(Inventory!$B$10:$B$1000=$B19,IF(Inventory!$C$10:$C$1000=$C19,IF(Inventory!$D$10:$D$1000=sp,IF(Inventory!$J$10:$J$1000=freez,IF(Inventory!$P$10:$P$1000=W$8,1)))))))</f>
        <v/>
      </c>
      <c r="X19" s="144" t="str">
        <f t="shared" si="8"/>
        <v/>
      </c>
      <c r="Y19" s="125" t="str">
        <f t="array" ref="Y19">IF($C19="","",SUM(IF(FREQUENCY(IF(Inventory!$C$10:$C$1000=$C19,IF(Inventory!$D$10:$D$1000=sp,IF(Inventory!$I$10:$I$1000=Grl_status!$B$6,MATCH(Inventory!$F$10:$F$1000,Inventory!$F$10:$F$1000,0)))),ROW(Inventory!$F$10:$F$1000)-ROW(Inventory!$F$10)+1),1)))</f>
        <v/>
      </c>
      <c r="Z19" s="125" t="str">
        <f t="array" ref="Z19">IF($C19="","",SUM(IF(FREQUENCY(IF(Inventory!$C$10:$C$1000=$C19,IF(Inventory!$D$10:$D$1000=sp,IF(Inventory!$J$10:$J$1000=frig,MATCH(Inventory!$F$10:$F$1000,Inventory!$F$10:$F$1000,0)))),ROW(Inventory!$F$10:$F$1000)-ROW(Inventory!$F$10)+1),1)))</f>
        <v/>
      </c>
      <c r="AA19" s="125" t="str">
        <f t="array" ref="AA19">IF($C19="","",SUM(IF(FREQUENCY(IF(Inventory!$C$10:$C$1000=$C19,IF(Inventory!$D$10:$D$1000=sp,IF(Inventory!$J$10:$J$1000=frig,IF(Inventory!$P$10:$P$1000=$E$8,MATCH(Inventory!$F$10:$F$1000,Inventory!$F$10:$F$1000,0))))),ROW(Inventory!$F$10:$F$1000)-ROW(Inventory!$F$10)+1),1)))</f>
        <v/>
      </c>
      <c r="AB19" s="125" t="str">
        <f t="array" ref="AB19">IF($C19="","",SUM(IF(FREQUENCY(IF(Inventory!$C$10:$C$1000=$C19,IF(Inventory!$D$10:$D$1000=sp,IF(Inventory!$J$10:$J$1000=frig,IF(Inventory!$P$10:$P$1000=$G$8,MATCH(Inventory!$F$10:$F$1000,Inventory!$F$10:$F$1000,0))))),ROW(Inventory!$F$10:$F$1000)-ROW(Inventory!$F$10)+1),1)))</f>
        <v/>
      </c>
      <c r="AC19" s="125" t="str">
        <f t="array" ref="AC19">IF($C19="","",SUM(IF(FREQUENCY(IF(Inventory!$C$10:$C$1000=$C19,IF(Inventory!$D$10:$D$1000=sp,IF(Inventory!$K$10:$K$1000="",MATCH(Inventory!$F$10:$F$1000,Inventory!$F$10:$F$1000,0)))),ROW(Inventory!$F$10:$F$1000)-ROW(Inventory!$F$10)+1),1)))</f>
        <v/>
      </c>
    </row>
    <row r="20" spans="1:29" ht="16.5" x14ac:dyDescent="0.3">
      <c r="A20" s="279" t="str">
        <f>Gap_analysis_stores!A21</f>
        <v/>
      </c>
      <c r="B20" s="279" t="str">
        <f>Gap_analysis_stores!B21</f>
        <v/>
      </c>
      <c r="C20" s="279" t="str">
        <f>Gap_analysis_stores!C21</f>
        <v/>
      </c>
      <c r="D20" s="125" t="str">
        <f t="array" ref="D20">IF($C20="","",SUM(IF(FREQUENCY(IF(Inventory!$C$10:$C$1000=$C20,IF(Inventory!$D$10:$D$1000=sp,MATCH(Inventory!$F$10:$F$1000,Inventory!$F$10:$F$1000,0))),ROW(Inventory!$F$10:$F$1000)-ROW(Inventory!$F$10)+1),1)))</f>
        <v/>
      </c>
      <c r="E20" s="125" t="str">
        <f t="array" ref="E20">IF($C20="","",COUNT(IF(Inventory!$B$10:$B$1000=$B20,IF(Inventory!$C$10:$C$1000=$C20,IF(Inventory!$D$10:$D$1000=sp,IF(Inventory!$P$10:$P$1000=E$8,1))))))</f>
        <v/>
      </c>
      <c r="F20" s="125" t="str">
        <f t="array" ref="F20">IF($C20="","",COUNT(IF(Inventory!$B$10:$B$1000=$B20,IF(Inventory!$C$10:$C$1000=$C20,IF(Inventory!$D$10:$D$1000=sp,IF(Inventory!$P$10:$P$1000=F$8,1))))))</f>
        <v/>
      </c>
      <c r="G20" s="125" t="str">
        <f t="array" ref="G20">IF($C20="","",COUNT(IF(Inventory!$B$10:$B$1000=$B20,IF(Inventory!$C$10:$C$1000=$C20,IF(Inventory!$D$10:$D$1000=sp,IF(Inventory!$P$10:$P$1000=G$8,1))))))</f>
        <v/>
      </c>
      <c r="H20" s="125" t="str">
        <f t="array" ref="H20">IF($C20="","",COUNT(IF(Inventory!$B$10:$B$1000=$B20,IF(Inventory!$C$10:$C$1000=$C20,IF(Inventory!$D$10:$D$1000=sp,IF(Inventory!$P$10:$P$1000=H$8,1))))))</f>
        <v/>
      </c>
      <c r="I20" s="125" t="str">
        <f t="array" ref="I20">IF($C20="","",COUNT(IF(Inventory!$B$10:$B$1000=$B20,IF(Inventory!$C$10:$C$1000=$C20,IF(Inventory!$D$10:$D$1000=sp,IF(Inventory!$P$10:$P$1000=I$8,1))))))</f>
        <v/>
      </c>
      <c r="J20" s="121">
        <f t="shared" si="6"/>
        <v>0</v>
      </c>
      <c r="K20" s="125" t="str">
        <f t="array" ref="K20">IF($C20="","",COUNT(IF(Inventory!$B$10:$B$1000=$B20,IF(Inventory!$C$10:$C$1000=$C20,IF(Inventory!$D$10:$D$1000=sp,IF(Inventory!$J$10:$J$1000=frig,1))))))</f>
        <v/>
      </c>
      <c r="L20" s="125" t="str">
        <f t="array" ref="L20">IF($C20="","",COUNT(IF(Inventory!$B$10:$B$1000=$B20,IF(Inventory!$C$10:$C$1000=$C20,IF(Inventory!$D$10:$D$1000=sp,IF(Inventory!$J$10:$J$1000=frig,IF(Inventory!$P$10:$P$1000=L$8,1)))))))</f>
        <v/>
      </c>
      <c r="M20" s="125" t="str">
        <f t="array" ref="M20">IF($C20="","",COUNT(IF(Inventory!$B$10:$B$1000=$B20,IF(Inventory!$C$10:$C$1000=$C20,IF(Inventory!$D$10:$D$1000=sp,IF(Inventory!$J$10:$J$1000=frig,IF(Inventory!$P$10:$P$1000=M$8,1)))))))</f>
        <v/>
      </c>
      <c r="N20" s="125" t="str">
        <f t="array" ref="N20">IF($C20="","",COUNT(IF(Inventory!$B$10:$B$1000=$B20,IF(Inventory!$C$10:$C$1000=$C20,IF(Inventory!$D$10:$D$1000=sp,IF(Inventory!$J$10:$J$1000=frig,IF(Inventory!$P$10:$P$1000=N$8,1)))))))</f>
        <v/>
      </c>
      <c r="O20" s="125" t="str">
        <f t="array" ref="O20">IF($C20="","",COUNT(IF(Inventory!$B$10:$B$1000=$B20,IF(Inventory!$C$10:$C$1000=$C20,IF(Inventory!$D$10:$D$1000=sp,IF(Inventory!$J$10:$J$1000=frig,IF(Inventory!$P$10:$P$1000=O$8,1)))))))</f>
        <v/>
      </c>
      <c r="P20" s="125" t="str">
        <f t="array" ref="P20">IF($C20="","",COUNT(IF(Inventory!$B$10:$B$1000=$B20,IF(Inventory!$C$10:$C$1000=$C20,IF(Inventory!$D$10:$D$1000=sp,IF(Inventory!$J$10:$J$1000=frig,IF(Inventory!$P$10:$P$1000=P$8,1)))))))</f>
        <v/>
      </c>
      <c r="Q20" s="144" t="str">
        <f t="shared" si="7"/>
        <v/>
      </c>
      <c r="R20" s="125" t="str">
        <f t="array" ref="R20">IF($C20="","",COUNT(IF(Inventory!$B$10:$B$1000=$B20,IF(Inventory!$C$10:$C$1000=$C20,IF(Inventory!$D$10:$D$1000=sp,IF(Inventory!$J$10:$J$1000=freez,1))))))</f>
        <v/>
      </c>
      <c r="S20" s="125" t="str">
        <f t="array" ref="S20">IF($C20="","",COUNT(IF(Inventory!$B$10:$B$1000=$B20,IF(Inventory!$C$10:$C$1000=$C20,IF(Inventory!$D$10:$D$1000=sp,IF(Inventory!$J$10:$J$1000=freez,IF(Inventory!$P$10:$P$1000=S$8,1)))))))</f>
        <v/>
      </c>
      <c r="T20" s="125" t="str">
        <f t="array" ref="T20">IF($C20="","",COUNT(IF(Inventory!$B$10:$B$1000=$B20,IF(Inventory!$C$10:$C$1000=$C20,IF(Inventory!$D$10:$D$1000=sp,IF(Inventory!$J$10:$J$1000=freez,IF(Inventory!$P$10:$P$1000=T$8,1)))))))</f>
        <v/>
      </c>
      <c r="U20" s="125" t="str">
        <f t="array" ref="U20">IF($C20="","",COUNT(IF(Inventory!$B$10:$B$1000=$B20,IF(Inventory!$C$10:$C$1000=$C20,IF(Inventory!$D$10:$D$1000=sp,IF(Inventory!$J$10:$J$1000=freez,IF(Inventory!$P$10:$P$1000=U$8,1)))))))</f>
        <v/>
      </c>
      <c r="V20" s="125" t="str">
        <f t="array" ref="V20">IF($C20="","",COUNT(IF(Inventory!$B$10:$B$1000=$B20,IF(Inventory!$C$10:$C$1000=$C20,IF(Inventory!$D$10:$D$1000=sp,IF(Inventory!$J$10:$J$1000=freez,IF(Inventory!$P$10:$P$1000=V$8,1)))))))</f>
        <v/>
      </c>
      <c r="W20" s="125" t="str">
        <f t="array" ref="W20">IF($C20="","",COUNT(IF(Inventory!$B$10:$B$1000=$B20,IF(Inventory!$C$10:$C$1000=$C20,IF(Inventory!$D$10:$D$1000=sp,IF(Inventory!$J$10:$J$1000=freez,IF(Inventory!$P$10:$P$1000=W$8,1)))))))</f>
        <v/>
      </c>
      <c r="X20" s="144" t="str">
        <f t="shared" si="8"/>
        <v/>
      </c>
      <c r="Y20" s="125" t="str">
        <f t="array" ref="Y20">IF($C20="","",SUM(IF(FREQUENCY(IF(Inventory!$C$10:$C$1000=$C20,IF(Inventory!$D$10:$D$1000=sp,IF(Inventory!$I$10:$I$1000=Grl_status!$B$6,MATCH(Inventory!$F$10:$F$1000,Inventory!$F$10:$F$1000,0)))),ROW(Inventory!$F$10:$F$1000)-ROW(Inventory!$F$10)+1),1)))</f>
        <v/>
      </c>
      <c r="Z20" s="125" t="str">
        <f t="array" ref="Z20">IF($C20="","",SUM(IF(FREQUENCY(IF(Inventory!$C$10:$C$1000=$C20,IF(Inventory!$D$10:$D$1000=sp,IF(Inventory!$J$10:$J$1000=frig,MATCH(Inventory!$F$10:$F$1000,Inventory!$F$10:$F$1000,0)))),ROW(Inventory!$F$10:$F$1000)-ROW(Inventory!$F$10)+1),1)))</f>
        <v/>
      </c>
      <c r="AA20" s="125" t="str">
        <f t="array" ref="AA20">IF($C20="","",SUM(IF(FREQUENCY(IF(Inventory!$C$10:$C$1000=$C20,IF(Inventory!$D$10:$D$1000=sp,IF(Inventory!$J$10:$J$1000=frig,IF(Inventory!$P$10:$P$1000=$E$8,MATCH(Inventory!$F$10:$F$1000,Inventory!$F$10:$F$1000,0))))),ROW(Inventory!$F$10:$F$1000)-ROW(Inventory!$F$10)+1),1)))</f>
        <v/>
      </c>
      <c r="AB20" s="125" t="str">
        <f t="array" ref="AB20">IF($C20="","",SUM(IF(FREQUENCY(IF(Inventory!$C$10:$C$1000=$C20,IF(Inventory!$D$10:$D$1000=sp,IF(Inventory!$J$10:$J$1000=frig,IF(Inventory!$P$10:$P$1000=$G$8,MATCH(Inventory!$F$10:$F$1000,Inventory!$F$10:$F$1000,0))))),ROW(Inventory!$F$10:$F$1000)-ROW(Inventory!$F$10)+1),1)))</f>
        <v/>
      </c>
      <c r="AC20" s="125" t="str">
        <f t="array" ref="AC20">IF($C20="","",SUM(IF(FREQUENCY(IF(Inventory!$C$10:$C$1000=$C20,IF(Inventory!$D$10:$D$1000=sp,IF(Inventory!$K$10:$K$1000="",MATCH(Inventory!$F$10:$F$1000,Inventory!$F$10:$F$1000,0)))),ROW(Inventory!$F$10:$F$1000)-ROW(Inventory!$F$10)+1),1)))</f>
        <v/>
      </c>
    </row>
    <row r="21" spans="1:29" ht="16.5" x14ac:dyDescent="0.3">
      <c r="A21" s="279" t="str">
        <f>Gap_analysis_stores!A22</f>
        <v/>
      </c>
      <c r="B21" s="279" t="str">
        <f>Gap_analysis_stores!B22</f>
        <v/>
      </c>
      <c r="C21" s="279" t="str">
        <f>Gap_analysis_stores!C22</f>
        <v/>
      </c>
      <c r="D21" s="125" t="str">
        <f t="array" ref="D21">IF($C21="","",SUM(IF(FREQUENCY(IF(Inventory!$C$10:$C$1000=$C21,IF(Inventory!$D$10:$D$1000=sp,MATCH(Inventory!$F$10:$F$1000,Inventory!$F$10:$F$1000,0))),ROW(Inventory!$F$10:$F$1000)-ROW(Inventory!$F$10)+1),1)))</f>
        <v/>
      </c>
      <c r="E21" s="125" t="str">
        <f t="array" ref="E21">IF($C21="","",COUNT(IF(Inventory!$B$10:$B$1000=$B21,IF(Inventory!$C$10:$C$1000=$C21,IF(Inventory!$D$10:$D$1000=sp,IF(Inventory!$P$10:$P$1000=E$8,1))))))</f>
        <v/>
      </c>
      <c r="F21" s="125" t="str">
        <f t="array" ref="F21">IF($C21="","",COUNT(IF(Inventory!$B$10:$B$1000=$B21,IF(Inventory!$C$10:$C$1000=$C21,IF(Inventory!$D$10:$D$1000=sp,IF(Inventory!$P$10:$P$1000=F$8,1))))))</f>
        <v/>
      </c>
      <c r="G21" s="125" t="str">
        <f t="array" ref="G21">IF($C21="","",COUNT(IF(Inventory!$B$10:$B$1000=$B21,IF(Inventory!$C$10:$C$1000=$C21,IF(Inventory!$D$10:$D$1000=sp,IF(Inventory!$P$10:$P$1000=G$8,1))))))</f>
        <v/>
      </c>
      <c r="H21" s="125" t="str">
        <f t="array" ref="H21">IF($C21="","",COUNT(IF(Inventory!$B$10:$B$1000=$B21,IF(Inventory!$C$10:$C$1000=$C21,IF(Inventory!$D$10:$D$1000=sp,IF(Inventory!$P$10:$P$1000=H$8,1))))))</f>
        <v/>
      </c>
      <c r="I21" s="125" t="str">
        <f t="array" ref="I21">IF($C21="","",COUNT(IF(Inventory!$B$10:$B$1000=$B21,IF(Inventory!$C$10:$C$1000=$C21,IF(Inventory!$D$10:$D$1000=sp,IF(Inventory!$P$10:$P$1000=I$8,1))))))</f>
        <v/>
      </c>
      <c r="J21" s="121">
        <f t="shared" si="6"/>
        <v>0</v>
      </c>
      <c r="K21" s="125" t="str">
        <f t="array" ref="K21">IF($C21="","",COUNT(IF(Inventory!$B$10:$B$1000=$B21,IF(Inventory!$C$10:$C$1000=$C21,IF(Inventory!$D$10:$D$1000=sp,IF(Inventory!$J$10:$J$1000=frig,1))))))</f>
        <v/>
      </c>
      <c r="L21" s="125" t="str">
        <f t="array" ref="L21">IF($C21="","",COUNT(IF(Inventory!$B$10:$B$1000=$B21,IF(Inventory!$C$10:$C$1000=$C21,IF(Inventory!$D$10:$D$1000=sp,IF(Inventory!$J$10:$J$1000=frig,IF(Inventory!$P$10:$P$1000=L$8,1)))))))</f>
        <v/>
      </c>
      <c r="M21" s="125" t="str">
        <f t="array" ref="M21">IF($C21="","",COUNT(IF(Inventory!$B$10:$B$1000=$B21,IF(Inventory!$C$10:$C$1000=$C21,IF(Inventory!$D$10:$D$1000=sp,IF(Inventory!$J$10:$J$1000=frig,IF(Inventory!$P$10:$P$1000=M$8,1)))))))</f>
        <v/>
      </c>
      <c r="N21" s="125" t="str">
        <f t="array" ref="N21">IF($C21="","",COUNT(IF(Inventory!$B$10:$B$1000=$B21,IF(Inventory!$C$10:$C$1000=$C21,IF(Inventory!$D$10:$D$1000=sp,IF(Inventory!$J$10:$J$1000=frig,IF(Inventory!$P$10:$P$1000=N$8,1)))))))</f>
        <v/>
      </c>
      <c r="O21" s="125" t="str">
        <f t="array" ref="O21">IF($C21="","",COUNT(IF(Inventory!$B$10:$B$1000=$B21,IF(Inventory!$C$10:$C$1000=$C21,IF(Inventory!$D$10:$D$1000=sp,IF(Inventory!$J$10:$J$1000=frig,IF(Inventory!$P$10:$P$1000=O$8,1)))))))</f>
        <v/>
      </c>
      <c r="P21" s="125" t="str">
        <f t="array" ref="P21">IF($C21="","",COUNT(IF(Inventory!$B$10:$B$1000=$B21,IF(Inventory!$C$10:$C$1000=$C21,IF(Inventory!$D$10:$D$1000=sp,IF(Inventory!$J$10:$J$1000=frig,IF(Inventory!$P$10:$P$1000=P$8,1)))))))</f>
        <v/>
      </c>
      <c r="Q21" s="144" t="str">
        <f t="shared" si="7"/>
        <v/>
      </c>
      <c r="R21" s="125" t="str">
        <f t="array" ref="R21">IF($C21="","",COUNT(IF(Inventory!$B$10:$B$1000=$B21,IF(Inventory!$C$10:$C$1000=$C21,IF(Inventory!$D$10:$D$1000=sp,IF(Inventory!$J$10:$J$1000=freez,1))))))</f>
        <v/>
      </c>
      <c r="S21" s="125" t="str">
        <f t="array" ref="S21">IF($C21="","",COUNT(IF(Inventory!$B$10:$B$1000=$B21,IF(Inventory!$C$10:$C$1000=$C21,IF(Inventory!$D$10:$D$1000=sp,IF(Inventory!$J$10:$J$1000=freez,IF(Inventory!$P$10:$P$1000=S$8,1)))))))</f>
        <v/>
      </c>
      <c r="T21" s="125" t="str">
        <f t="array" ref="T21">IF($C21="","",COUNT(IF(Inventory!$B$10:$B$1000=$B21,IF(Inventory!$C$10:$C$1000=$C21,IF(Inventory!$D$10:$D$1000=sp,IF(Inventory!$J$10:$J$1000=freez,IF(Inventory!$P$10:$P$1000=T$8,1)))))))</f>
        <v/>
      </c>
      <c r="U21" s="125" t="str">
        <f t="array" ref="U21">IF($C21="","",COUNT(IF(Inventory!$B$10:$B$1000=$B21,IF(Inventory!$C$10:$C$1000=$C21,IF(Inventory!$D$10:$D$1000=sp,IF(Inventory!$J$10:$J$1000=freez,IF(Inventory!$P$10:$P$1000=U$8,1)))))))</f>
        <v/>
      </c>
      <c r="V21" s="125" t="str">
        <f t="array" ref="V21">IF($C21="","",COUNT(IF(Inventory!$B$10:$B$1000=$B21,IF(Inventory!$C$10:$C$1000=$C21,IF(Inventory!$D$10:$D$1000=sp,IF(Inventory!$J$10:$J$1000=freez,IF(Inventory!$P$10:$P$1000=V$8,1)))))))</f>
        <v/>
      </c>
      <c r="W21" s="125" t="str">
        <f t="array" ref="W21">IF($C21="","",COUNT(IF(Inventory!$B$10:$B$1000=$B21,IF(Inventory!$C$10:$C$1000=$C21,IF(Inventory!$D$10:$D$1000=sp,IF(Inventory!$J$10:$J$1000=freez,IF(Inventory!$P$10:$P$1000=W$8,1)))))))</f>
        <v/>
      </c>
      <c r="X21" s="144" t="str">
        <f t="shared" si="8"/>
        <v/>
      </c>
      <c r="Y21" s="125" t="str">
        <f t="array" ref="Y21">IF($C21="","",SUM(IF(FREQUENCY(IF(Inventory!$C$10:$C$1000=$C21,IF(Inventory!$D$10:$D$1000=sp,IF(Inventory!$I$10:$I$1000=Grl_status!$B$6,MATCH(Inventory!$F$10:$F$1000,Inventory!$F$10:$F$1000,0)))),ROW(Inventory!$F$10:$F$1000)-ROW(Inventory!$F$10)+1),1)))</f>
        <v/>
      </c>
      <c r="Z21" s="125" t="str">
        <f t="array" ref="Z21">IF($C21="","",SUM(IF(FREQUENCY(IF(Inventory!$C$10:$C$1000=$C21,IF(Inventory!$D$10:$D$1000=sp,IF(Inventory!$J$10:$J$1000=frig,MATCH(Inventory!$F$10:$F$1000,Inventory!$F$10:$F$1000,0)))),ROW(Inventory!$F$10:$F$1000)-ROW(Inventory!$F$10)+1),1)))</f>
        <v/>
      </c>
      <c r="AA21" s="125" t="str">
        <f t="array" ref="AA21">IF($C21="","",SUM(IF(FREQUENCY(IF(Inventory!$C$10:$C$1000=$C21,IF(Inventory!$D$10:$D$1000=sp,IF(Inventory!$J$10:$J$1000=frig,IF(Inventory!$P$10:$P$1000=$E$8,MATCH(Inventory!$F$10:$F$1000,Inventory!$F$10:$F$1000,0))))),ROW(Inventory!$F$10:$F$1000)-ROW(Inventory!$F$10)+1),1)))</f>
        <v/>
      </c>
      <c r="AB21" s="125" t="str">
        <f t="array" ref="AB21">IF($C21="","",SUM(IF(FREQUENCY(IF(Inventory!$C$10:$C$1000=$C21,IF(Inventory!$D$10:$D$1000=sp,IF(Inventory!$J$10:$J$1000=frig,IF(Inventory!$P$10:$P$1000=$G$8,MATCH(Inventory!$F$10:$F$1000,Inventory!$F$10:$F$1000,0))))),ROW(Inventory!$F$10:$F$1000)-ROW(Inventory!$F$10)+1),1)))</f>
        <v/>
      </c>
      <c r="AC21" s="125" t="str">
        <f t="array" ref="AC21">IF($C21="","",SUM(IF(FREQUENCY(IF(Inventory!$C$10:$C$1000=$C21,IF(Inventory!$D$10:$D$1000=sp,IF(Inventory!$K$10:$K$1000="",MATCH(Inventory!$F$10:$F$1000,Inventory!$F$10:$F$1000,0)))),ROW(Inventory!$F$10:$F$1000)-ROW(Inventory!$F$10)+1),1)))</f>
        <v/>
      </c>
    </row>
    <row r="22" spans="1:29" ht="16.5" x14ac:dyDescent="0.3">
      <c r="A22" s="279" t="str">
        <f>Gap_analysis_stores!A23</f>
        <v/>
      </c>
      <c r="B22" s="279" t="str">
        <f>Gap_analysis_stores!B23</f>
        <v/>
      </c>
      <c r="C22" s="279" t="str">
        <f>Gap_analysis_stores!C23</f>
        <v/>
      </c>
      <c r="D22" s="125" t="str">
        <f t="array" ref="D22">IF($C22="","",SUM(IF(FREQUENCY(IF(Inventory!$C$10:$C$1000=$C22,IF(Inventory!$D$10:$D$1000=sp,MATCH(Inventory!$F$10:$F$1000,Inventory!$F$10:$F$1000,0))),ROW(Inventory!$F$10:$F$1000)-ROW(Inventory!$F$10)+1),1)))</f>
        <v/>
      </c>
      <c r="E22" s="125" t="str">
        <f t="array" ref="E22">IF($C22="","",COUNT(IF(Inventory!$B$10:$B$1000=$B22,IF(Inventory!$C$10:$C$1000=$C22,IF(Inventory!$D$10:$D$1000=sp,IF(Inventory!$P$10:$P$1000=E$8,1))))))</f>
        <v/>
      </c>
      <c r="F22" s="125" t="str">
        <f t="array" ref="F22">IF($C22="","",COUNT(IF(Inventory!$B$10:$B$1000=$B22,IF(Inventory!$C$10:$C$1000=$C22,IF(Inventory!$D$10:$D$1000=sp,IF(Inventory!$P$10:$P$1000=F$8,1))))))</f>
        <v/>
      </c>
      <c r="G22" s="125" t="str">
        <f t="array" ref="G22">IF($C22="","",COUNT(IF(Inventory!$B$10:$B$1000=$B22,IF(Inventory!$C$10:$C$1000=$C22,IF(Inventory!$D$10:$D$1000=sp,IF(Inventory!$P$10:$P$1000=G$8,1))))))</f>
        <v/>
      </c>
      <c r="H22" s="125" t="str">
        <f t="array" ref="H22">IF($C22="","",COUNT(IF(Inventory!$B$10:$B$1000=$B22,IF(Inventory!$C$10:$C$1000=$C22,IF(Inventory!$D$10:$D$1000=sp,IF(Inventory!$P$10:$P$1000=H$8,1))))))</f>
        <v/>
      </c>
      <c r="I22" s="125" t="str">
        <f t="array" ref="I22">IF($C22="","",COUNT(IF(Inventory!$B$10:$B$1000=$B22,IF(Inventory!$C$10:$C$1000=$C22,IF(Inventory!$D$10:$D$1000=sp,IF(Inventory!$P$10:$P$1000=I$8,1))))))</f>
        <v/>
      </c>
      <c r="J22" s="121">
        <f t="shared" si="6"/>
        <v>0</v>
      </c>
      <c r="K22" s="125" t="str">
        <f t="array" ref="K22">IF($C22="","",COUNT(IF(Inventory!$B$10:$B$1000=$B22,IF(Inventory!$C$10:$C$1000=$C22,IF(Inventory!$D$10:$D$1000=sp,IF(Inventory!$J$10:$J$1000=frig,1))))))</f>
        <v/>
      </c>
      <c r="L22" s="125" t="str">
        <f t="array" ref="L22">IF($C22="","",COUNT(IF(Inventory!$B$10:$B$1000=$B22,IF(Inventory!$C$10:$C$1000=$C22,IF(Inventory!$D$10:$D$1000=sp,IF(Inventory!$J$10:$J$1000=frig,IF(Inventory!$P$10:$P$1000=L$8,1)))))))</f>
        <v/>
      </c>
      <c r="M22" s="125" t="str">
        <f t="array" ref="M22">IF($C22="","",COUNT(IF(Inventory!$B$10:$B$1000=$B22,IF(Inventory!$C$10:$C$1000=$C22,IF(Inventory!$D$10:$D$1000=sp,IF(Inventory!$J$10:$J$1000=frig,IF(Inventory!$P$10:$P$1000=M$8,1)))))))</f>
        <v/>
      </c>
      <c r="N22" s="125" t="str">
        <f t="array" ref="N22">IF($C22="","",COUNT(IF(Inventory!$B$10:$B$1000=$B22,IF(Inventory!$C$10:$C$1000=$C22,IF(Inventory!$D$10:$D$1000=sp,IF(Inventory!$J$10:$J$1000=frig,IF(Inventory!$P$10:$P$1000=N$8,1)))))))</f>
        <v/>
      </c>
      <c r="O22" s="125" t="str">
        <f t="array" ref="O22">IF($C22="","",COUNT(IF(Inventory!$B$10:$B$1000=$B22,IF(Inventory!$C$10:$C$1000=$C22,IF(Inventory!$D$10:$D$1000=sp,IF(Inventory!$J$10:$J$1000=frig,IF(Inventory!$P$10:$P$1000=O$8,1)))))))</f>
        <v/>
      </c>
      <c r="P22" s="125" t="str">
        <f t="array" ref="P22">IF($C22="","",COUNT(IF(Inventory!$B$10:$B$1000=$B22,IF(Inventory!$C$10:$C$1000=$C22,IF(Inventory!$D$10:$D$1000=sp,IF(Inventory!$J$10:$J$1000=frig,IF(Inventory!$P$10:$P$1000=P$8,1)))))))</f>
        <v/>
      </c>
      <c r="Q22" s="144" t="str">
        <f t="shared" si="7"/>
        <v/>
      </c>
      <c r="R22" s="125" t="str">
        <f t="array" ref="R22">IF($C22="","",COUNT(IF(Inventory!$B$10:$B$1000=$B22,IF(Inventory!$C$10:$C$1000=$C22,IF(Inventory!$D$10:$D$1000=sp,IF(Inventory!$J$10:$J$1000=freez,1))))))</f>
        <v/>
      </c>
      <c r="S22" s="125" t="str">
        <f t="array" ref="S22">IF($C22="","",COUNT(IF(Inventory!$B$10:$B$1000=$B22,IF(Inventory!$C$10:$C$1000=$C22,IF(Inventory!$D$10:$D$1000=sp,IF(Inventory!$J$10:$J$1000=freez,IF(Inventory!$P$10:$P$1000=S$8,1)))))))</f>
        <v/>
      </c>
      <c r="T22" s="125" t="str">
        <f t="array" ref="T22">IF($C22="","",COUNT(IF(Inventory!$B$10:$B$1000=$B22,IF(Inventory!$C$10:$C$1000=$C22,IF(Inventory!$D$10:$D$1000=sp,IF(Inventory!$J$10:$J$1000=freez,IF(Inventory!$P$10:$P$1000=T$8,1)))))))</f>
        <v/>
      </c>
      <c r="U22" s="125" t="str">
        <f t="array" ref="U22">IF($C22="","",COUNT(IF(Inventory!$B$10:$B$1000=$B22,IF(Inventory!$C$10:$C$1000=$C22,IF(Inventory!$D$10:$D$1000=sp,IF(Inventory!$J$10:$J$1000=freez,IF(Inventory!$P$10:$P$1000=U$8,1)))))))</f>
        <v/>
      </c>
      <c r="V22" s="125" t="str">
        <f t="array" ref="V22">IF($C22="","",COUNT(IF(Inventory!$B$10:$B$1000=$B22,IF(Inventory!$C$10:$C$1000=$C22,IF(Inventory!$D$10:$D$1000=sp,IF(Inventory!$J$10:$J$1000=freez,IF(Inventory!$P$10:$P$1000=V$8,1)))))))</f>
        <v/>
      </c>
      <c r="W22" s="125" t="str">
        <f t="array" ref="W22">IF($C22="","",COUNT(IF(Inventory!$B$10:$B$1000=$B22,IF(Inventory!$C$10:$C$1000=$C22,IF(Inventory!$D$10:$D$1000=sp,IF(Inventory!$J$10:$J$1000=freez,IF(Inventory!$P$10:$P$1000=W$8,1)))))))</f>
        <v/>
      </c>
      <c r="X22" s="144" t="str">
        <f t="shared" si="8"/>
        <v/>
      </c>
      <c r="Y22" s="125" t="str">
        <f t="array" ref="Y22">IF($C22="","",SUM(IF(FREQUENCY(IF(Inventory!$C$10:$C$1000=$C22,IF(Inventory!$D$10:$D$1000=sp,IF(Inventory!$I$10:$I$1000=Grl_status!$B$6,MATCH(Inventory!$F$10:$F$1000,Inventory!$F$10:$F$1000,0)))),ROW(Inventory!$F$10:$F$1000)-ROW(Inventory!$F$10)+1),1)))</f>
        <v/>
      </c>
      <c r="Z22" s="125" t="str">
        <f t="array" ref="Z22">IF($C22="","",SUM(IF(FREQUENCY(IF(Inventory!$C$10:$C$1000=$C22,IF(Inventory!$D$10:$D$1000=sp,IF(Inventory!$J$10:$J$1000=frig,MATCH(Inventory!$F$10:$F$1000,Inventory!$F$10:$F$1000,0)))),ROW(Inventory!$F$10:$F$1000)-ROW(Inventory!$F$10)+1),1)))</f>
        <v/>
      </c>
      <c r="AA22" s="125" t="str">
        <f t="array" ref="AA22">IF($C22="","",SUM(IF(FREQUENCY(IF(Inventory!$C$10:$C$1000=$C22,IF(Inventory!$D$10:$D$1000=sp,IF(Inventory!$J$10:$J$1000=frig,IF(Inventory!$P$10:$P$1000=$E$8,MATCH(Inventory!$F$10:$F$1000,Inventory!$F$10:$F$1000,0))))),ROW(Inventory!$F$10:$F$1000)-ROW(Inventory!$F$10)+1),1)))</f>
        <v/>
      </c>
      <c r="AB22" s="125" t="str">
        <f t="array" ref="AB22">IF($C22="","",SUM(IF(FREQUENCY(IF(Inventory!$C$10:$C$1000=$C22,IF(Inventory!$D$10:$D$1000=sp,IF(Inventory!$J$10:$J$1000=frig,IF(Inventory!$P$10:$P$1000=$G$8,MATCH(Inventory!$F$10:$F$1000,Inventory!$F$10:$F$1000,0))))),ROW(Inventory!$F$10:$F$1000)-ROW(Inventory!$F$10)+1),1)))</f>
        <v/>
      </c>
      <c r="AC22" s="125" t="str">
        <f t="array" ref="AC22">IF($C22="","",SUM(IF(FREQUENCY(IF(Inventory!$C$10:$C$1000=$C22,IF(Inventory!$D$10:$D$1000=sp,IF(Inventory!$K$10:$K$1000="",MATCH(Inventory!$F$10:$F$1000,Inventory!$F$10:$F$1000,0)))),ROW(Inventory!$F$10:$F$1000)-ROW(Inventory!$F$10)+1),1)))</f>
        <v/>
      </c>
    </row>
    <row r="23" spans="1:29" ht="16.5" x14ac:dyDescent="0.3">
      <c r="A23" s="279" t="str">
        <f>Gap_analysis_stores!A24</f>
        <v/>
      </c>
      <c r="B23" s="279" t="str">
        <f>Gap_analysis_stores!B24</f>
        <v/>
      </c>
      <c r="C23" s="279" t="str">
        <f>Gap_analysis_stores!C24</f>
        <v/>
      </c>
      <c r="D23" s="125" t="str">
        <f t="array" ref="D23">IF($C23="","",SUM(IF(FREQUENCY(IF(Inventory!$C$10:$C$1000=$C23,IF(Inventory!$D$10:$D$1000=sp,MATCH(Inventory!$F$10:$F$1000,Inventory!$F$10:$F$1000,0))),ROW(Inventory!$F$10:$F$1000)-ROW(Inventory!$F$10)+1),1)))</f>
        <v/>
      </c>
      <c r="E23" s="125" t="str">
        <f t="array" ref="E23">IF($C23="","",COUNT(IF(Inventory!$B$10:$B$1000=$B23,IF(Inventory!$C$10:$C$1000=$C23,IF(Inventory!$D$10:$D$1000=sp,IF(Inventory!$P$10:$P$1000=E$8,1))))))</f>
        <v/>
      </c>
      <c r="F23" s="125" t="str">
        <f t="array" ref="F23">IF($C23="","",COUNT(IF(Inventory!$B$10:$B$1000=$B23,IF(Inventory!$C$10:$C$1000=$C23,IF(Inventory!$D$10:$D$1000=sp,IF(Inventory!$P$10:$P$1000=F$8,1))))))</f>
        <v/>
      </c>
      <c r="G23" s="125" t="str">
        <f t="array" ref="G23">IF($C23="","",COUNT(IF(Inventory!$B$10:$B$1000=$B23,IF(Inventory!$C$10:$C$1000=$C23,IF(Inventory!$D$10:$D$1000=sp,IF(Inventory!$P$10:$P$1000=G$8,1))))))</f>
        <v/>
      </c>
      <c r="H23" s="125" t="str">
        <f t="array" ref="H23">IF($C23="","",COUNT(IF(Inventory!$B$10:$B$1000=$B23,IF(Inventory!$C$10:$C$1000=$C23,IF(Inventory!$D$10:$D$1000=sp,IF(Inventory!$P$10:$P$1000=H$8,1))))))</f>
        <v/>
      </c>
      <c r="I23" s="125" t="str">
        <f t="array" ref="I23">IF($C23="","",COUNT(IF(Inventory!$B$10:$B$1000=$B23,IF(Inventory!$C$10:$C$1000=$C23,IF(Inventory!$D$10:$D$1000=sp,IF(Inventory!$P$10:$P$1000=I$8,1))))))</f>
        <v/>
      </c>
      <c r="J23" s="121">
        <f t="shared" si="6"/>
        <v>0</v>
      </c>
      <c r="K23" s="125" t="str">
        <f t="array" ref="K23">IF($C23="","",COUNT(IF(Inventory!$B$10:$B$1000=$B23,IF(Inventory!$C$10:$C$1000=$C23,IF(Inventory!$D$10:$D$1000=sp,IF(Inventory!$J$10:$J$1000=frig,1))))))</f>
        <v/>
      </c>
      <c r="L23" s="125" t="str">
        <f t="array" ref="L23">IF($C23="","",COUNT(IF(Inventory!$B$10:$B$1000=$B23,IF(Inventory!$C$10:$C$1000=$C23,IF(Inventory!$D$10:$D$1000=sp,IF(Inventory!$J$10:$J$1000=frig,IF(Inventory!$P$10:$P$1000=L$8,1)))))))</f>
        <v/>
      </c>
      <c r="M23" s="125" t="str">
        <f t="array" ref="M23">IF($C23="","",COUNT(IF(Inventory!$B$10:$B$1000=$B23,IF(Inventory!$C$10:$C$1000=$C23,IF(Inventory!$D$10:$D$1000=sp,IF(Inventory!$J$10:$J$1000=frig,IF(Inventory!$P$10:$P$1000=M$8,1)))))))</f>
        <v/>
      </c>
      <c r="N23" s="125" t="str">
        <f t="array" ref="N23">IF($C23="","",COUNT(IF(Inventory!$B$10:$B$1000=$B23,IF(Inventory!$C$10:$C$1000=$C23,IF(Inventory!$D$10:$D$1000=sp,IF(Inventory!$J$10:$J$1000=frig,IF(Inventory!$P$10:$P$1000=N$8,1)))))))</f>
        <v/>
      </c>
      <c r="O23" s="125" t="str">
        <f t="array" ref="O23">IF($C23="","",COUNT(IF(Inventory!$B$10:$B$1000=$B23,IF(Inventory!$C$10:$C$1000=$C23,IF(Inventory!$D$10:$D$1000=sp,IF(Inventory!$J$10:$J$1000=frig,IF(Inventory!$P$10:$P$1000=O$8,1)))))))</f>
        <v/>
      </c>
      <c r="P23" s="125" t="str">
        <f t="array" ref="P23">IF($C23="","",COUNT(IF(Inventory!$B$10:$B$1000=$B23,IF(Inventory!$C$10:$C$1000=$C23,IF(Inventory!$D$10:$D$1000=sp,IF(Inventory!$J$10:$J$1000=frig,IF(Inventory!$P$10:$P$1000=P$8,1)))))))</f>
        <v/>
      </c>
      <c r="Q23" s="144" t="str">
        <f t="shared" si="7"/>
        <v/>
      </c>
      <c r="R23" s="125" t="str">
        <f t="array" ref="R23">IF($C23="","",COUNT(IF(Inventory!$B$10:$B$1000=$B23,IF(Inventory!$C$10:$C$1000=$C23,IF(Inventory!$D$10:$D$1000=sp,IF(Inventory!$J$10:$J$1000=freez,1))))))</f>
        <v/>
      </c>
      <c r="S23" s="125" t="str">
        <f t="array" ref="S23">IF($C23="","",COUNT(IF(Inventory!$B$10:$B$1000=$B23,IF(Inventory!$C$10:$C$1000=$C23,IF(Inventory!$D$10:$D$1000=sp,IF(Inventory!$J$10:$J$1000=freez,IF(Inventory!$P$10:$P$1000=S$8,1)))))))</f>
        <v/>
      </c>
      <c r="T23" s="125" t="str">
        <f t="array" ref="T23">IF($C23="","",COUNT(IF(Inventory!$B$10:$B$1000=$B23,IF(Inventory!$C$10:$C$1000=$C23,IF(Inventory!$D$10:$D$1000=sp,IF(Inventory!$J$10:$J$1000=freez,IF(Inventory!$P$10:$P$1000=T$8,1)))))))</f>
        <v/>
      </c>
      <c r="U23" s="125" t="str">
        <f t="array" ref="U23">IF($C23="","",COUNT(IF(Inventory!$B$10:$B$1000=$B23,IF(Inventory!$C$10:$C$1000=$C23,IF(Inventory!$D$10:$D$1000=sp,IF(Inventory!$J$10:$J$1000=freez,IF(Inventory!$P$10:$P$1000=U$8,1)))))))</f>
        <v/>
      </c>
      <c r="V23" s="125" t="str">
        <f t="array" ref="V23">IF($C23="","",COUNT(IF(Inventory!$B$10:$B$1000=$B23,IF(Inventory!$C$10:$C$1000=$C23,IF(Inventory!$D$10:$D$1000=sp,IF(Inventory!$J$10:$J$1000=freez,IF(Inventory!$P$10:$P$1000=V$8,1)))))))</f>
        <v/>
      </c>
      <c r="W23" s="125" t="str">
        <f t="array" ref="W23">IF($C23="","",COUNT(IF(Inventory!$B$10:$B$1000=$B23,IF(Inventory!$C$10:$C$1000=$C23,IF(Inventory!$D$10:$D$1000=sp,IF(Inventory!$J$10:$J$1000=freez,IF(Inventory!$P$10:$P$1000=W$8,1)))))))</f>
        <v/>
      </c>
      <c r="X23" s="144" t="str">
        <f t="shared" si="8"/>
        <v/>
      </c>
      <c r="Y23" s="125" t="str">
        <f t="array" ref="Y23">IF($C23="","",SUM(IF(FREQUENCY(IF(Inventory!$C$10:$C$1000=$C23,IF(Inventory!$D$10:$D$1000=sp,IF(Inventory!$I$10:$I$1000=Grl_status!$B$6,MATCH(Inventory!$F$10:$F$1000,Inventory!$F$10:$F$1000,0)))),ROW(Inventory!$F$10:$F$1000)-ROW(Inventory!$F$10)+1),1)))</f>
        <v/>
      </c>
      <c r="Z23" s="125" t="str">
        <f t="array" ref="Z23">IF($C23="","",SUM(IF(FREQUENCY(IF(Inventory!$C$10:$C$1000=$C23,IF(Inventory!$D$10:$D$1000=sp,IF(Inventory!$J$10:$J$1000=frig,MATCH(Inventory!$F$10:$F$1000,Inventory!$F$10:$F$1000,0)))),ROW(Inventory!$F$10:$F$1000)-ROW(Inventory!$F$10)+1),1)))</f>
        <v/>
      </c>
      <c r="AA23" s="125" t="str">
        <f t="array" ref="AA23">IF($C23="","",SUM(IF(FREQUENCY(IF(Inventory!$C$10:$C$1000=$C23,IF(Inventory!$D$10:$D$1000=sp,IF(Inventory!$J$10:$J$1000=frig,IF(Inventory!$P$10:$P$1000=$E$8,MATCH(Inventory!$F$10:$F$1000,Inventory!$F$10:$F$1000,0))))),ROW(Inventory!$F$10:$F$1000)-ROW(Inventory!$F$10)+1),1)))</f>
        <v/>
      </c>
      <c r="AB23" s="125" t="str">
        <f t="array" ref="AB23">IF($C23="","",SUM(IF(FREQUENCY(IF(Inventory!$C$10:$C$1000=$C23,IF(Inventory!$D$10:$D$1000=sp,IF(Inventory!$J$10:$J$1000=frig,IF(Inventory!$P$10:$P$1000=$G$8,MATCH(Inventory!$F$10:$F$1000,Inventory!$F$10:$F$1000,0))))),ROW(Inventory!$F$10:$F$1000)-ROW(Inventory!$F$10)+1),1)))</f>
        <v/>
      </c>
      <c r="AC23" s="125" t="str">
        <f t="array" ref="AC23">IF($C23="","",SUM(IF(FREQUENCY(IF(Inventory!$C$10:$C$1000=$C23,IF(Inventory!$D$10:$D$1000=sp,IF(Inventory!$K$10:$K$1000="",MATCH(Inventory!$F$10:$F$1000,Inventory!$F$10:$F$1000,0)))),ROW(Inventory!$F$10:$F$1000)-ROW(Inventory!$F$10)+1),1)))</f>
        <v/>
      </c>
    </row>
    <row r="24" spans="1:29" ht="16.5" x14ac:dyDescent="0.3">
      <c r="A24" s="279" t="str">
        <f>Gap_analysis_stores!A25</f>
        <v/>
      </c>
      <c r="B24" s="279" t="str">
        <f>Gap_analysis_stores!B25</f>
        <v/>
      </c>
      <c r="C24" s="279" t="str">
        <f>Gap_analysis_stores!C25</f>
        <v/>
      </c>
      <c r="D24" s="125" t="str">
        <f t="array" ref="D24">IF($C24="","",SUM(IF(FREQUENCY(IF(Inventory!$C$10:$C$1000=$C24,IF(Inventory!$D$10:$D$1000=sp,MATCH(Inventory!$F$10:$F$1000,Inventory!$F$10:$F$1000,0))),ROW(Inventory!$F$10:$F$1000)-ROW(Inventory!$F$10)+1),1)))</f>
        <v/>
      </c>
      <c r="E24" s="125" t="str">
        <f t="array" ref="E24">IF($C24="","",COUNT(IF(Inventory!$B$10:$B$1000=$B24,IF(Inventory!$C$10:$C$1000=$C24,IF(Inventory!$D$10:$D$1000=sp,IF(Inventory!$P$10:$P$1000=E$8,1))))))</f>
        <v/>
      </c>
      <c r="F24" s="125" t="str">
        <f t="array" ref="F24">IF($C24="","",COUNT(IF(Inventory!$B$10:$B$1000=$B24,IF(Inventory!$C$10:$C$1000=$C24,IF(Inventory!$D$10:$D$1000=sp,IF(Inventory!$P$10:$P$1000=F$8,1))))))</f>
        <v/>
      </c>
      <c r="G24" s="125" t="str">
        <f t="array" ref="G24">IF($C24="","",COUNT(IF(Inventory!$B$10:$B$1000=$B24,IF(Inventory!$C$10:$C$1000=$C24,IF(Inventory!$D$10:$D$1000=sp,IF(Inventory!$P$10:$P$1000=G$8,1))))))</f>
        <v/>
      </c>
      <c r="H24" s="125" t="str">
        <f t="array" ref="H24">IF($C24="","",COUNT(IF(Inventory!$B$10:$B$1000=$B24,IF(Inventory!$C$10:$C$1000=$C24,IF(Inventory!$D$10:$D$1000=sp,IF(Inventory!$P$10:$P$1000=H$8,1))))))</f>
        <v/>
      </c>
      <c r="I24" s="125" t="str">
        <f t="array" ref="I24">IF($C24="","",COUNT(IF(Inventory!$B$10:$B$1000=$B24,IF(Inventory!$C$10:$C$1000=$C24,IF(Inventory!$D$10:$D$1000=sp,IF(Inventory!$P$10:$P$1000=I$8,1))))))</f>
        <v/>
      </c>
      <c r="J24" s="121">
        <f t="shared" si="6"/>
        <v>0</v>
      </c>
      <c r="K24" s="125" t="str">
        <f t="array" ref="K24">IF($C24="","",COUNT(IF(Inventory!$B$10:$B$1000=$B24,IF(Inventory!$C$10:$C$1000=$C24,IF(Inventory!$D$10:$D$1000=sp,IF(Inventory!$J$10:$J$1000=frig,1))))))</f>
        <v/>
      </c>
      <c r="L24" s="125" t="str">
        <f t="array" ref="L24">IF($C24="","",COUNT(IF(Inventory!$B$10:$B$1000=$B24,IF(Inventory!$C$10:$C$1000=$C24,IF(Inventory!$D$10:$D$1000=sp,IF(Inventory!$J$10:$J$1000=frig,IF(Inventory!$P$10:$P$1000=L$8,1)))))))</f>
        <v/>
      </c>
      <c r="M24" s="125" t="str">
        <f t="array" ref="M24">IF($C24="","",COUNT(IF(Inventory!$B$10:$B$1000=$B24,IF(Inventory!$C$10:$C$1000=$C24,IF(Inventory!$D$10:$D$1000=sp,IF(Inventory!$J$10:$J$1000=frig,IF(Inventory!$P$10:$P$1000=M$8,1)))))))</f>
        <v/>
      </c>
      <c r="N24" s="125" t="str">
        <f t="array" ref="N24">IF($C24="","",COUNT(IF(Inventory!$B$10:$B$1000=$B24,IF(Inventory!$C$10:$C$1000=$C24,IF(Inventory!$D$10:$D$1000=sp,IF(Inventory!$J$10:$J$1000=frig,IF(Inventory!$P$10:$P$1000=N$8,1)))))))</f>
        <v/>
      </c>
      <c r="O24" s="125" t="str">
        <f t="array" ref="O24">IF($C24="","",COUNT(IF(Inventory!$B$10:$B$1000=$B24,IF(Inventory!$C$10:$C$1000=$C24,IF(Inventory!$D$10:$D$1000=sp,IF(Inventory!$J$10:$J$1000=frig,IF(Inventory!$P$10:$P$1000=O$8,1)))))))</f>
        <v/>
      </c>
      <c r="P24" s="125" t="str">
        <f t="array" ref="P24">IF($C24="","",COUNT(IF(Inventory!$B$10:$B$1000=$B24,IF(Inventory!$C$10:$C$1000=$C24,IF(Inventory!$D$10:$D$1000=sp,IF(Inventory!$J$10:$J$1000=frig,IF(Inventory!$P$10:$P$1000=P$8,1)))))))</f>
        <v/>
      </c>
      <c r="Q24" s="144" t="str">
        <f t="shared" si="7"/>
        <v/>
      </c>
      <c r="R24" s="125" t="str">
        <f t="array" ref="R24">IF($C24="","",COUNT(IF(Inventory!$B$10:$B$1000=$B24,IF(Inventory!$C$10:$C$1000=$C24,IF(Inventory!$D$10:$D$1000=sp,IF(Inventory!$J$10:$J$1000=freez,1))))))</f>
        <v/>
      </c>
      <c r="S24" s="125" t="str">
        <f t="array" ref="S24">IF($C24="","",COUNT(IF(Inventory!$B$10:$B$1000=$B24,IF(Inventory!$C$10:$C$1000=$C24,IF(Inventory!$D$10:$D$1000=sp,IF(Inventory!$J$10:$J$1000=freez,IF(Inventory!$P$10:$P$1000=S$8,1)))))))</f>
        <v/>
      </c>
      <c r="T24" s="125" t="str">
        <f t="array" ref="T24">IF($C24="","",COUNT(IF(Inventory!$B$10:$B$1000=$B24,IF(Inventory!$C$10:$C$1000=$C24,IF(Inventory!$D$10:$D$1000=sp,IF(Inventory!$J$10:$J$1000=freez,IF(Inventory!$P$10:$P$1000=T$8,1)))))))</f>
        <v/>
      </c>
      <c r="U24" s="125" t="str">
        <f t="array" ref="U24">IF($C24="","",COUNT(IF(Inventory!$B$10:$B$1000=$B24,IF(Inventory!$C$10:$C$1000=$C24,IF(Inventory!$D$10:$D$1000=sp,IF(Inventory!$J$10:$J$1000=freez,IF(Inventory!$P$10:$P$1000=U$8,1)))))))</f>
        <v/>
      </c>
      <c r="V24" s="125" t="str">
        <f t="array" ref="V24">IF($C24="","",COUNT(IF(Inventory!$B$10:$B$1000=$B24,IF(Inventory!$C$10:$C$1000=$C24,IF(Inventory!$D$10:$D$1000=sp,IF(Inventory!$J$10:$J$1000=freez,IF(Inventory!$P$10:$P$1000=V$8,1)))))))</f>
        <v/>
      </c>
      <c r="W24" s="125" t="str">
        <f t="array" ref="W24">IF($C24="","",COUNT(IF(Inventory!$B$10:$B$1000=$B24,IF(Inventory!$C$10:$C$1000=$C24,IF(Inventory!$D$10:$D$1000=sp,IF(Inventory!$J$10:$J$1000=freez,IF(Inventory!$P$10:$P$1000=W$8,1)))))))</f>
        <v/>
      </c>
      <c r="X24" s="144" t="str">
        <f t="shared" si="8"/>
        <v/>
      </c>
      <c r="Y24" s="125" t="str">
        <f t="array" ref="Y24">IF($C24="","",SUM(IF(FREQUENCY(IF(Inventory!$C$10:$C$1000=$C24,IF(Inventory!$D$10:$D$1000=sp,IF(Inventory!$I$10:$I$1000=Grl_status!$B$6,MATCH(Inventory!$F$10:$F$1000,Inventory!$F$10:$F$1000,0)))),ROW(Inventory!$F$10:$F$1000)-ROW(Inventory!$F$10)+1),1)))</f>
        <v/>
      </c>
      <c r="Z24" s="125" t="str">
        <f t="array" ref="Z24">IF($C24="","",SUM(IF(FREQUENCY(IF(Inventory!$C$10:$C$1000=$C24,IF(Inventory!$D$10:$D$1000=sp,IF(Inventory!$J$10:$J$1000=frig,MATCH(Inventory!$F$10:$F$1000,Inventory!$F$10:$F$1000,0)))),ROW(Inventory!$F$10:$F$1000)-ROW(Inventory!$F$10)+1),1)))</f>
        <v/>
      </c>
      <c r="AA24" s="125" t="str">
        <f t="array" ref="AA24">IF($C24="","",SUM(IF(FREQUENCY(IF(Inventory!$C$10:$C$1000=$C24,IF(Inventory!$D$10:$D$1000=sp,IF(Inventory!$J$10:$J$1000=frig,IF(Inventory!$P$10:$P$1000=$E$8,MATCH(Inventory!$F$10:$F$1000,Inventory!$F$10:$F$1000,0))))),ROW(Inventory!$F$10:$F$1000)-ROW(Inventory!$F$10)+1),1)))</f>
        <v/>
      </c>
      <c r="AB24" s="125" t="str">
        <f t="array" ref="AB24">IF($C24="","",SUM(IF(FREQUENCY(IF(Inventory!$C$10:$C$1000=$C24,IF(Inventory!$D$10:$D$1000=sp,IF(Inventory!$J$10:$J$1000=frig,IF(Inventory!$P$10:$P$1000=$G$8,MATCH(Inventory!$F$10:$F$1000,Inventory!$F$10:$F$1000,0))))),ROW(Inventory!$F$10:$F$1000)-ROW(Inventory!$F$10)+1),1)))</f>
        <v/>
      </c>
      <c r="AC24" s="125" t="str">
        <f t="array" ref="AC24">IF($C24="","",SUM(IF(FREQUENCY(IF(Inventory!$C$10:$C$1000=$C24,IF(Inventory!$D$10:$D$1000=sp,IF(Inventory!$K$10:$K$1000="",MATCH(Inventory!$F$10:$F$1000,Inventory!$F$10:$F$1000,0)))),ROW(Inventory!$F$10:$F$1000)-ROW(Inventory!$F$10)+1),1)))</f>
        <v/>
      </c>
    </row>
    <row r="25" spans="1:29" ht="16.5" x14ac:dyDescent="0.3">
      <c r="A25" s="279" t="str">
        <f>Gap_analysis_stores!A26</f>
        <v/>
      </c>
      <c r="B25" s="279" t="str">
        <f>Gap_analysis_stores!B26</f>
        <v/>
      </c>
      <c r="C25" s="279" t="str">
        <f>Gap_analysis_stores!C26</f>
        <v/>
      </c>
      <c r="D25" s="125" t="str">
        <f t="array" ref="D25">IF($C25="","",SUM(IF(FREQUENCY(IF(Inventory!$C$10:$C$1000=$C25,IF(Inventory!$D$10:$D$1000=sp,MATCH(Inventory!$F$10:$F$1000,Inventory!$F$10:$F$1000,0))),ROW(Inventory!$F$10:$F$1000)-ROW(Inventory!$F$10)+1),1)))</f>
        <v/>
      </c>
      <c r="E25" s="125" t="str">
        <f t="array" ref="E25">IF($C25="","",COUNT(IF(Inventory!$B$10:$B$1000=$B25,IF(Inventory!$C$10:$C$1000=$C25,IF(Inventory!$D$10:$D$1000=sp,IF(Inventory!$P$10:$P$1000=E$8,1))))))</f>
        <v/>
      </c>
      <c r="F25" s="125" t="str">
        <f t="array" ref="F25">IF($C25="","",COUNT(IF(Inventory!$B$10:$B$1000=$B25,IF(Inventory!$C$10:$C$1000=$C25,IF(Inventory!$D$10:$D$1000=sp,IF(Inventory!$P$10:$P$1000=F$8,1))))))</f>
        <v/>
      </c>
      <c r="G25" s="125" t="str">
        <f t="array" ref="G25">IF($C25="","",COUNT(IF(Inventory!$B$10:$B$1000=$B25,IF(Inventory!$C$10:$C$1000=$C25,IF(Inventory!$D$10:$D$1000=sp,IF(Inventory!$P$10:$P$1000=G$8,1))))))</f>
        <v/>
      </c>
      <c r="H25" s="125" t="str">
        <f t="array" ref="H25">IF($C25="","",COUNT(IF(Inventory!$B$10:$B$1000=$B25,IF(Inventory!$C$10:$C$1000=$C25,IF(Inventory!$D$10:$D$1000=sp,IF(Inventory!$P$10:$P$1000=H$8,1))))))</f>
        <v/>
      </c>
      <c r="I25" s="125" t="str">
        <f t="array" ref="I25">IF($C25="","",COUNT(IF(Inventory!$B$10:$B$1000=$B25,IF(Inventory!$C$10:$C$1000=$C25,IF(Inventory!$D$10:$D$1000=sp,IF(Inventory!$P$10:$P$1000=I$8,1))))))</f>
        <v/>
      </c>
      <c r="J25" s="121">
        <f t="shared" si="6"/>
        <v>0</v>
      </c>
      <c r="K25" s="125" t="str">
        <f t="array" ref="K25">IF($C25="","",COUNT(IF(Inventory!$B$10:$B$1000=$B25,IF(Inventory!$C$10:$C$1000=$C25,IF(Inventory!$D$10:$D$1000=sp,IF(Inventory!$J$10:$J$1000=frig,1))))))</f>
        <v/>
      </c>
      <c r="L25" s="125" t="str">
        <f t="array" ref="L25">IF($C25="","",COUNT(IF(Inventory!$B$10:$B$1000=$B25,IF(Inventory!$C$10:$C$1000=$C25,IF(Inventory!$D$10:$D$1000=sp,IF(Inventory!$J$10:$J$1000=frig,IF(Inventory!$P$10:$P$1000=L$8,1)))))))</f>
        <v/>
      </c>
      <c r="M25" s="125" t="str">
        <f t="array" ref="M25">IF($C25="","",COUNT(IF(Inventory!$B$10:$B$1000=$B25,IF(Inventory!$C$10:$C$1000=$C25,IF(Inventory!$D$10:$D$1000=sp,IF(Inventory!$J$10:$J$1000=frig,IF(Inventory!$P$10:$P$1000=M$8,1)))))))</f>
        <v/>
      </c>
      <c r="N25" s="125" t="str">
        <f t="array" ref="N25">IF($C25="","",COUNT(IF(Inventory!$B$10:$B$1000=$B25,IF(Inventory!$C$10:$C$1000=$C25,IF(Inventory!$D$10:$D$1000=sp,IF(Inventory!$J$10:$J$1000=frig,IF(Inventory!$P$10:$P$1000=N$8,1)))))))</f>
        <v/>
      </c>
      <c r="O25" s="125" t="str">
        <f t="array" ref="O25">IF($C25="","",COUNT(IF(Inventory!$B$10:$B$1000=$B25,IF(Inventory!$C$10:$C$1000=$C25,IF(Inventory!$D$10:$D$1000=sp,IF(Inventory!$J$10:$J$1000=frig,IF(Inventory!$P$10:$P$1000=O$8,1)))))))</f>
        <v/>
      </c>
      <c r="P25" s="125" t="str">
        <f t="array" ref="P25">IF($C25="","",COUNT(IF(Inventory!$B$10:$B$1000=$B25,IF(Inventory!$C$10:$C$1000=$C25,IF(Inventory!$D$10:$D$1000=sp,IF(Inventory!$J$10:$J$1000=frig,IF(Inventory!$P$10:$P$1000=P$8,1)))))))</f>
        <v/>
      </c>
      <c r="Q25" s="144" t="str">
        <f t="shared" si="7"/>
        <v/>
      </c>
      <c r="R25" s="125" t="str">
        <f t="array" ref="R25">IF($C25="","",COUNT(IF(Inventory!$B$10:$B$1000=$B25,IF(Inventory!$C$10:$C$1000=$C25,IF(Inventory!$D$10:$D$1000=sp,IF(Inventory!$J$10:$J$1000=freez,1))))))</f>
        <v/>
      </c>
      <c r="S25" s="125" t="str">
        <f t="array" ref="S25">IF($C25="","",COUNT(IF(Inventory!$B$10:$B$1000=$B25,IF(Inventory!$C$10:$C$1000=$C25,IF(Inventory!$D$10:$D$1000=sp,IF(Inventory!$J$10:$J$1000=freez,IF(Inventory!$P$10:$P$1000=S$8,1)))))))</f>
        <v/>
      </c>
      <c r="T25" s="125" t="str">
        <f t="array" ref="T25">IF($C25="","",COUNT(IF(Inventory!$B$10:$B$1000=$B25,IF(Inventory!$C$10:$C$1000=$C25,IF(Inventory!$D$10:$D$1000=sp,IF(Inventory!$J$10:$J$1000=freez,IF(Inventory!$P$10:$P$1000=T$8,1)))))))</f>
        <v/>
      </c>
      <c r="U25" s="125" t="str">
        <f t="array" ref="U25">IF($C25="","",COUNT(IF(Inventory!$B$10:$B$1000=$B25,IF(Inventory!$C$10:$C$1000=$C25,IF(Inventory!$D$10:$D$1000=sp,IF(Inventory!$J$10:$J$1000=freez,IF(Inventory!$P$10:$P$1000=U$8,1)))))))</f>
        <v/>
      </c>
      <c r="V25" s="125" t="str">
        <f t="array" ref="V25">IF($C25="","",COUNT(IF(Inventory!$B$10:$B$1000=$B25,IF(Inventory!$C$10:$C$1000=$C25,IF(Inventory!$D$10:$D$1000=sp,IF(Inventory!$J$10:$J$1000=freez,IF(Inventory!$P$10:$P$1000=V$8,1)))))))</f>
        <v/>
      </c>
      <c r="W25" s="125" t="str">
        <f t="array" ref="W25">IF($C25="","",COUNT(IF(Inventory!$B$10:$B$1000=$B25,IF(Inventory!$C$10:$C$1000=$C25,IF(Inventory!$D$10:$D$1000=sp,IF(Inventory!$J$10:$J$1000=freez,IF(Inventory!$P$10:$P$1000=W$8,1)))))))</f>
        <v/>
      </c>
      <c r="X25" s="144" t="str">
        <f t="shared" si="8"/>
        <v/>
      </c>
      <c r="Y25" s="125" t="str">
        <f t="array" ref="Y25">IF($C25="","",SUM(IF(FREQUENCY(IF(Inventory!$C$10:$C$1000=$C25,IF(Inventory!$D$10:$D$1000=sp,IF(Inventory!$I$10:$I$1000=Grl_status!$B$6,MATCH(Inventory!$F$10:$F$1000,Inventory!$F$10:$F$1000,0)))),ROW(Inventory!$F$10:$F$1000)-ROW(Inventory!$F$10)+1),1)))</f>
        <v/>
      </c>
      <c r="Z25" s="125" t="str">
        <f t="array" ref="Z25">IF($C25="","",SUM(IF(FREQUENCY(IF(Inventory!$C$10:$C$1000=$C25,IF(Inventory!$D$10:$D$1000=sp,IF(Inventory!$J$10:$J$1000=frig,MATCH(Inventory!$F$10:$F$1000,Inventory!$F$10:$F$1000,0)))),ROW(Inventory!$F$10:$F$1000)-ROW(Inventory!$F$10)+1),1)))</f>
        <v/>
      </c>
      <c r="AA25" s="125" t="str">
        <f t="array" ref="AA25">IF($C25="","",SUM(IF(FREQUENCY(IF(Inventory!$C$10:$C$1000=$C25,IF(Inventory!$D$10:$D$1000=sp,IF(Inventory!$J$10:$J$1000=frig,IF(Inventory!$P$10:$P$1000=$E$8,MATCH(Inventory!$F$10:$F$1000,Inventory!$F$10:$F$1000,0))))),ROW(Inventory!$F$10:$F$1000)-ROW(Inventory!$F$10)+1),1)))</f>
        <v/>
      </c>
      <c r="AB25" s="125" t="str">
        <f t="array" ref="AB25">IF($C25="","",SUM(IF(FREQUENCY(IF(Inventory!$C$10:$C$1000=$C25,IF(Inventory!$D$10:$D$1000=sp,IF(Inventory!$J$10:$J$1000=frig,IF(Inventory!$P$10:$P$1000=$G$8,MATCH(Inventory!$F$10:$F$1000,Inventory!$F$10:$F$1000,0))))),ROW(Inventory!$F$10:$F$1000)-ROW(Inventory!$F$10)+1),1)))</f>
        <v/>
      </c>
      <c r="AC25" s="125" t="str">
        <f t="array" ref="AC25">IF($C25="","",SUM(IF(FREQUENCY(IF(Inventory!$C$10:$C$1000=$C25,IF(Inventory!$D$10:$D$1000=sp,IF(Inventory!$K$10:$K$1000="",MATCH(Inventory!$F$10:$F$1000,Inventory!$F$10:$F$1000,0)))),ROW(Inventory!$F$10:$F$1000)-ROW(Inventory!$F$10)+1),1)))</f>
        <v/>
      </c>
    </row>
    <row r="26" spans="1:29" ht="16.5" x14ac:dyDescent="0.3">
      <c r="A26" s="279" t="str">
        <f>Gap_analysis_stores!A27</f>
        <v/>
      </c>
      <c r="B26" s="279" t="str">
        <f>Gap_analysis_stores!B27</f>
        <v/>
      </c>
      <c r="C26" s="279" t="str">
        <f>Gap_analysis_stores!C27</f>
        <v/>
      </c>
      <c r="D26" s="125" t="str">
        <f t="array" ref="D26">IF($C26="","",SUM(IF(FREQUENCY(IF(Inventory!$C$10:$C$1000=$C26,IF(Inventory!$D$10:$D$1000=sp,MATCH(Inventory!$F$10:$F$1000,Inventory!$F$10:$F$1000,0))),ROW(Inventory!$F$10:$F$1000)-ROW(Inventory!$F$10)+1),1)))</f>
        <v/>
      </c>
      <c r="E26" s="125" t="str">
        <f t="array" ref="E26">IF($C26="","",COUNT(IF(Inventory!$B$10:$B$1000=$B26,IF(Inventory!$C$10:$C$1000=$C26,IF(Inventory!$D$10:$D$1000=sp,IF(Inventory!$P$10:$P$1000=E$8,1))))))</f>
        <v/>
      </c>
      <c r="F26" s="125" t="str">
        <f t="array" ref="F26">IF($C26="","",COUNT(IF(Inventory!$B$10:$B$1000=$B26,IF(Inventory!$C$10:$C$1000=$C26,IF(Inventory!$D$10:$D$1000=sp,IF(Inventory!$P$10:$P$1000=F$8,1))))))</f>
        <v/>
      </c>
      <c r="G26" s="125" t="str">
        <f t="array" ref="G26">IF($C26="","",COUNT(IF(Inventory!$B$10:$B$1000=$B26,IF(Inventory!$C$10:$C$1000=$C26,IF(Inventory!$D$10:$D$1000=sp,IF(Inventory!$P$10:$P$1000=G$8,1))))))</f>
        <v/>
      </c>
      <c r="H26" s="125" t="str">
        <f t="array" ref="H26">IF($C26="","",COUNT(IF(Inventory!$B$10:$B$1000=$B26,IF(Inventory!$C$10:$C$1000=$C26,IF(Inventory!$D$10:$D$1000=sp,IF(Inventory!$P$10:$P$1000=H$8,1))))))</f>
        <v/>
      </c>
      <c r="I26" s="125" t="str">
        <f t="array" ref="I26">IF($C26="","",COUNT(IF(Inventory!$B$10:$B$1000=$B26,IF(Inventory!$C$10:$C$1000=$C26,IF(Inventory!$D$10:$D$1000=sp,IF(Inventory!$P$10:$P$1000=I$8,1))))))</f>
        <v/>
      </c>
      <c r="J26" s="121">
        <f t="shared" si="6"/>
        <v>0</v>
      </c>
      <c r="K26" s="125" t="str">
        <f t="array" ref="K26">IF($C26="","",COUNT(IF(Inventory!$B$10:$B$1000=$B26,IF(Inventory!$C$10:$C$1000=$C26,IF(Inventory!$D$10:$D$1000=sp,IF(Inventory!$J$10:$J$1000=frig,1))))))</f>
        <v/>
      </c>
      <c r="L26" s="125" t="str">
        <f t="array" ref="L26">IF($C26="","",COUNT(IF(Inventory!$B$10:$B$1000=$B26,IF(Inventory!$C$10:$C$1000=$C26,IF(Inventory!$D$10:$D$1000=sp,IF(Inventory!$J$10:$J$1000=frig,IF(Inventory!$P$10:$P$1000=L$8,1)))))))</f>
        <v/>
      </c>
      <c r="M26" s="125" t="str">
        <f t="array" ref="M26">IF($C26="","",COUNT(IF(Inventory!$B$10:$B$1000=$B26,IF(Inventory!$C$10:$C$1000=$C26,IF(Inventory!$D$10:$D$1000=sp,IF(Inventory!$J$10:$J$1000=frig,IF(Inventory!$P$10:$P$1000=M$8,1)))))))</f>
        <v/>
      </c>
      <c r="N26" s="125" t="str">
        <f t="array" ref="N26">IF($C26="","",COUNT(IF(Inventory!$B$10:$B$1000=$B26,IF(Inventory!$C$10:$C$1000=$C26,IF(Inventory!$D$10:$D$1000=sp,IF(Inventory!$J$10:$J$1000=frig,IF(Inventory!$P$10:$P$1000=N$8,1)))))))</f>
        <v/>
      </c>
      <c r="O26" s="125" t="str">
        <f t="array" ref="O26">IF($C26="","",COUNT(IF(Inventory!$B$10:$B$1000=$B26,IF(Inventory!$C$10:$C$1000=$C26,IF(Inventory!$D$10:$D$1000=sp,IF(Inventory!$J$10:$J$1000=frig,IF(Inventory!$P$10:$P$1000=O$8,1)))))))</f>
        <v/>
      </c>
      <c r="P26" s="125" t="str">
        <f t="array" ref="P26">IF($C26="","",COUNT(IF(Inventory!$B$10:$B$1000=$B26,IF(Inventory!$C$10:$C$1000=$C26,IF(Inventory!$D$10:$D$1000=sp,IF(Inventory!$J$10:$J$1000=frig,IF(Inventory!$P$10:$P$1000=P$8,1)))))))</f>
        <v/>
      </c>
      <c r="Q26" s="144" t="str">
        <f t="shared" si="7"/>
        <v/>
      </c>
      <c r="R26" s="125" t="str">
        <f t="array" ref="R26">IF($C26="","",COUNT(IF(Inventory!$B$10:$B$1000=$B26,IF(Inventory!$C$10:$C$1000=$C26,IF(Inventory!$D$10:$D$1000=sp,IF(Inventory!$J$10:$J$1000=freez,1))))))</f>
        <v/>
      </c>
      <c r="S26" s="125" t="str">
        <f t="array" ref="S26">IF($C26="","",COUNT(IF(Inventory!$B$10:$B$1000=$B26,IF(Inventory!$C$10:$C$1000=$C26,IF(Inventory!$D$10:$D$1000=sp,IF(Inventory!$J$10:$J$1000=freez,IF(Inventory!$P$10:$P$1000=S$8,1)))))))</f>
        <v/>
      </c>
      <c r="T26" s="125" t="str">
        <f t="array" ref="T26">IF($C26="","",COUNT(IF(Inventory!$B$10:$B$1000=$B26,IF(Inventory!$C$10:$C$1000=$C26,IF(Inventory!$D$10:$D$1000=sp,IF(Inventory!$J$10:$J$1000=freez,IF(Inventory!$P$10:$P$1000=T$8,1)))))))</f>
        <v/>
      </c>
      <c r="U26" s="125" t="str">
        <f t="array" ref="U26">IF($C26="","",COUNT(IF(Inventory!$B$10:$B$1000=$B26,IF(Inventory!$C$10:$C$1000=$C26,IF(Inventory!$D$10:$D$1000=sp,IF(Inventory!$J$10:$J$1000=freez,IF(Inventory!$P$10:$P$1000=U$8,1)))))))</f>
        <v/>
      </c>
      <c r="V26" s="125" t="str">
        <f t="array" ref="V26">IF($C26="","",COUNT(IF(Inventory!$B$10:$B$1000=$B26,IF(Inventory!$C$10:$C$1000=$C26,IF(Inventory!$D$10:$D$1000=sp,IF(Inventory!$J$10:$J$1000=freez,IF(Inventory!$P$10:$P$1000=V$8,1)))))))</f>
        <v/>
      </c>
      <c r="W26" s="125" t="str">
        <f t="array" ref="W26">IF($C26="","",COUNT(IF(Inventory!$B$10:$B$1000=$B26,IF(Inventory!$C$10:$C$1000=$C26,IF(Inventory!$D$10:$D$1000=sp,IF(Inventory!$J$10:$J$1000=freez,IF(Inventory!$P$10:$P$1000=W$8,1)))))))</f>
        <v/>
      </c>
      <c r="X26" s="144" t="str">
        <f t="shared" si="8"/>
        <v/>
      </c>
      <c r="Y26" s="125" t="str">
        <f t="array" ref="Y26">IF($C26="","",SUM(IF(FREQUENCY(IF(Inventory!$C$10:$C$1000=$C26,IF(Inventory!$D$10:$D$1000=sp,IF(Inventory!$I$10:$I$1000=Grl_status!$B$6,MATCH(Inventory!$F$10:$F$1000,Inventory!$F$10:$F$1000,0)))),ROW(Inventory!$F$10:$F$1000)-ROW(Inventory!$F$10)+1),1)))</f>
        <v/>
      </c>
      <c r="Z26" s="125" t="str">
        <f t="array" ref="Z26">IF($C26="","",SUM(IF(FREQUENCY(IF(Inventory!$C$10:$C$1000=$C26,IF(Inventory!$D$10:$D$1000=sp,IF(Inventory!$J$10:$J$1000=frig,MATCH(Inventory!$F$10:$F$1000,Inventory!$F$10:$F$1000,0)))),ROW(Inventory!$F$10:$F$1000)-ROW(Inventory!$F$10)+1),1)))</f>
        <v/>
      </c>
      <c r="AA26" s="125" t="str">
        <f t="array" ref="AA26">IF($C26="","",SUM(IF(FREQUENCY(IF(Inventory!$C$10:$C$1000=$C26,IF(Inventory!$D$10:$D$1000=sp,IF(Inventory!$J$10:$J$1000=frig,IF(Inventory!$P$10:$P$1000=$E$8,MATCH(Inventory!$F$10:$F$1000,Inventory!$F$10:$F$1000,0))))),ROW(Inventory!$F$10:$F$1000)-ROW(Inventory!$F$10)+1),1)))</f>
        <v/>
      </c>
      <c r="AB26" s="125" t="str">
        <f t="array" ref="AB26">IF($C26="","",SUM(IF(FREQUENCY(IF(Inventory!$C$10:$C$1000=$C26,IF(Inventory!$D$10:$D$1000=sp,IF(Inventory!$J$10:$J$1000=frig,IF(Inventory!$P$10:$P$1000=$G$8,MATCH(Inventory!$F$10:$F$1000,Inventory!$F$10:$F$1000,0))))),ROW(Inventory!$F$10:$F$1000)-ROW(Inventory!$F$10)+1),1)))</f>
        <v/>
      </c>
      <c r="AC26" s="125" t="str">
        <f t="array" ref="AC26">IF($C26="","",SUM(IF(FREQUENCY(IF(Inventory!$C$10:$C$1000=$C26,IF(Inventory!$D$10:$D$1000=sp,IF(Inventory!$K$10:$K$1000="",MATCH(Inventory!$F$10:$F$1000,Inventory!$F$10:$F$1000,0)))),ROW(Inventory!$F$10:$F$1000)-ROW(Inventory!$F$10)+1),1)))</f>
        <v/>
      </c>
    </row>
    <row r="27" spans="1:29" ht="16.5" x14ac:dyDescent="0.3">
      <c r="A27" s="279" t="str">
        <f>Gap_analysis_stores!A28</f>
        <v/>
      </c>
      <c r="B27" s="279" t="str">
        <f>Gap_analysis_stores!B28</f>
        <v/>
      </c>
      <c r="C27" s="279" t="str">
        <f>Gap_analysis_stores!C28</f>
        <v/>
      </c>
      <c r="D27" s="125" t="str">
        <f t="array" ref="D27">IF($C27="","",SUM(IF(FREQUENCY(IF(Inventory!$C$10:$C$1000=$C27,IF(Inventory!$D$10:$D$1000=sp,MATCH(Inventory!$F$10:$F$1000,Inventory!$F$10:$F$1000,0))),ROW(Inventory!$F$10:$F$1000)-ROW(Inventory!$F$10)+1),1)))</f>
        <v/>
      </c>
      <c r="E27" s="125" t="str">
        <f t="array" ref="E27">IF($C27="","",COUNT(IF(Inventory!$B$10:$B$1000=$B27,IF(Inventory!$C$10:$C$1000=$C27,IF(Inventory!$D$10:$D$1000=sp,IF(Inventory!$P$10:$P$1000=E$8,1))))))</f>
        <v/>
      </c>
      <c r="F27" s="125" t="str">
        <f t="array" ref="F27">IF($C27="","",COUNT(IF(Inventory!$B$10:$B$1000=$B27,IF(Inventory!$C$10:$C$1000=$C27,IF(Inventory!$D$10:$D$1000=sp,IF(Inventory!$P$10:$P$1000=F$8,1))))))</f>
        <v/>
      </c>
      <c r="G27" s="125" t="str">
        <f t="array" ref="G27">IF($C27="","",COUNT(IF(Inventory!$B$10:$B$1000=$B27,IF(Inventory!$C$10:$C$1000=$C27,IF(Inventory!$D$10:$D$1000=sp,IF(Inventory!$P$10:$P$1000=G$8,1))))))</f>
        <v/>
      </c>
      <c r="H27" s="125" t="str">
        <f t="array" ref="H27">IF($C27="","",COUNT(IF(Inventory!$B$10:$B$1000=$B27,IF(Inventory!$C$10:$C$1000=$C27,IF(Inventory!$D$10:$D$1000=sp,IF(Inventory!$P$10:$P$1000=H$8,1))))))</f>
        <v/>
      </c>
      <c r="I27" s="125" t="str">
        <f t="array" ref="I27">IF($C27="","",COUNT(IF(Inventory!$B$10:$B$1000=$B27,IF(Inventory!$C$10:$C$1000=$C27,IF(Inventory!$D$10:$D$1000=sp,IF(Inventory!$P$10:$P$1000=I$8,1))))))</f>
        <v/>
      </c>
      <c r="J27" s="121">
        <f t="shared" si="6"/>
        <v>0</v>
      </c>
      <c r="K27" s="125" t="str">
        <f t="array" ref="K27">IF($C27="","",COUNT(IF(Inventory!$B$10:$B$1000=$B27,IF(Inventory!$C$10:$C$1000=$C27,IF(Inventory!$D$10:$D$1000=sp,IF(Inventory!$J$10:$J$1000=frig,1))))))</f>
        <v/>
      </c>
      <c r="L27" s="125" t="str">
        <f t="array" ref="L27">IF($C27="","",COUNT(IF(Inventory!$B$10:$B$1000=$B27,IF(Inventory!$C$10:$C$1000=$C27,IF(Inventory!$D$10:$D$1000=sp,IF(Inventory!$J$10:$J$1000=frig,IF(Inventory!$P$10:$P$1000=L$8,1)))))))</f>
        <v/>
      </c>
      <c r="M27" s="125" t="str">
        <f t="array" ref="M27">IF($C27="","",COUNT(IF(Inventory!$B$10:$B$1000=$B27,IF(Inventory!$C$10:$C$1000=$C27,IF(Inventory!$D$10:$D$1000=sp,IF(Inventory!$J$10:$J$1000=frig,IF(Inventory!$P$10:$P$1000=M$8,1)))))))</f>
        <v/>
      </c>
      <c r="N27" s="125" t="str">
        <f t="array" ref="N27">IF($C27="","",COUNT(IF(Inventory!$B$10:$B$1000=$B27,IF(Inventory!$C$10:$C$1000=$C27,IF(Inventory!$D$10:$D$1000=sp,IF(Inventory!$J$10:$J$1000=frig,IF(Inventory!$P$10:$P$1000=N$8,1)))))))</f>
        <v/>
      </c>
      <c r="O27" s="125" t="str">
        <f t="array" ref="O27">IF($C27="","",COUNT(IF(Inventory!$B$10:$B$1000=$B27,IF(Inventory!$C$10:$C$1000=$C27,IF(Inventory!$D$10:$D$1000=sp,IF(Inventory!$J$10:$J$1000=frig,IF(Inventory!$P$10:$P$1000=O$8,1)))))))</f>
        <v/>
      </c>
      <c r="P27" s="125" t="str">
        <f t="array" ref="P27">IF($C27="","",COUNT(IF(Inventory!$B$10:$B$1000=$B27,IF(Inventory!$C$10:$C$1000=$C27,IF(Inventory!$D$10:$D$1000=sp,IF(Inventory!$J$10:$J$1000=frig,IF(Inventory!$P$10:$P$1000=P$8,1)))))))</f>
        <v/>
      </c>
      <c r="Q27" s="144" t="str">
        <f t="shared" si="7"/>
        <v/>
      </c>
      <c r="R27" s="125" t="str">
        <f t="array" ref="R27">IF($C27="","",COUNT(IF(Inventory!$B$10:$B$1000=$B27,IF(Inventory!$C$10:$C$1000=$C27,IF(Inventory!$D$10:$D$1000=sp,IF(Inventory!$J$10:$J$1000=freez,1))))))</f>
        <v/>
      </c>
      <c r="S27" s="125" t="str">
        <f t="array" ref="S27">IF($C27="","",COUNT(IF(Inventory!$B$10:$B$1000=$B27,IF(Inventory!$C$10:$C$1000=$C27,IF(Inventory!$D$10:$D$1000=sp,IF(Inventory!$J$10:$J$1000=freez,IF(Inventory!$P$10:$P$1000=S$8,1)))))))</f>
        <v/>
      </c>
      <c r="T27" s="125" t="str">
        <f t="array" ref="T27">IF($C27="","",COUNT(IF(Inventory!$B$10:$B$1000=$B27,IF(Inventory!$C$10:$C$1000=$C27,IF(Inventory!$D$10:$D$1000=sp,IF(Inventory!$J$10:$J$1000=freez,IF(Inventory!$P$10:$P$1000=T$8,1)))))))</f>
        <v/>
      </c>
      <c r="U27" s="125" t="str">
        <f t="array" ref="U27">IF($C27="","",COUNT(IF(Inventory!$B$10:$B$1000=$B27,IF(Inventory!$C$10:$C$1000=$C27,IF(Inventory!$D$10:$D$1000=sp,IF(Inventory!$J$10:$J$1000=freez,IF(Inventory!$P$10:$P$1000=U$8,1)))))))</f>
        <v/>
      </c>
      <c r="V27" s="125" t="str">
        <f t="array" ref="V27">IF($C27="","",COUNT(IF(Inventory!$B$10:$B$1000=$B27,IF(Inventory!$C$10:$C$1000=$C27,IF(Inventory!$D$10:$D$1000=sp,IF(Inventory!$J$10:$J$1000=freez,IF(Inventory!$P$10:$P$1000=V$8,1)))))))</f>
        <v/>
      </c>
      <c r="W27" s="125" t="str">
        <f t="array" ref="W27">IF($C27="","",COUNT(IF(Inventory!$B$10:$B$1000=$B27,IF(Inventory!$C$10:$C$1000=$C27,IF(Inventory!$D$10:$D$1000=sp,IF(Inventory!$J$10:$J$1000=freez,IF(Inventory!$P$10:$P$1000=W$8,1)))))))</f>
        <v/>
      </c>
      <c r="X27" s="144" t="str">
        <f t="shared" si="8"/>
        <v/>
      </c>
      <c r="Y27" s="125" t="str">
        <f t="array" ref="Y27">IF($C27="","",SUM(IF(FREQUENCY(IF(Inventory!$C$10:$C$1000=$C27,IF(Inventory!$D$10:$D$1000=sp,IF(Inventory!$I$10:$I$1000=Grl_status!$B$6,MATCH(Inventory!$F$10:$F$1000,Inventory!$F$10:$F$1000,0)))),ROW(Inventory!$F$10:$F$1000)-ROW(Inventory!$F$10)+1),1)))</f>
        <v/>
      </c>
      <c r="Z27" s="125" t="str">
        <f t="array" ref="Z27">IF($C27="","",SUM(IF(FREQUENCY(IF(Inventory!$C$10:$C$1000=$C27,IF(Inventory!$D$10:$D$1000=sp,IF(Inventory!$J$10:$J$1000=frig,MATCH(Inventory!$F$10:$F$1000,Inventory!$F$10:$F$1000,0)))),ROW(Inventory!$F$10:$F$1000)-ROW(Inventory!$F$10)+1),1)))</f>
        <v/>
      </c>
      <c r="AA27" s="125" t="str">
        <f t="array" ref="AA27">IF($C27="","",SUM(IF(FREQUENCY(IF(Inventory!$C$10:$C$1000=$C27,IF(Inventory!$D$10:$D$1000=sp,IF(Inventory!$J$10:$J$1000=frig,IF(Inventory!$P$10:$P$1000=$E$8,MATCH(Inventory!$F$10:$F$1000,Inventory!$F$10:$F$1000,0))))),ROW(Inventory!$F$10:$F$1000)-ROW(Inventory!$F$10)+1),1)))</f>
        <v/>
      </c>
      <c r="AB27" s="125" t="str">
        <f t="array" ref="AB27">IF($C27="","",SUM(IF(FREQUENCY(IF(Inventory!$C$10:$C$1000=$C27,IF(Inventory!$D$10:$D$1000=sp,IF(Inventory!$J$10:$J$1000=frig,IF(Inventory!$P$10:$P$1000=$G$8,MATCH(Inventory!$F$10:$F$1000,Inventory!$F$10:$F$1000,0))))),ROW(Inventory!$F$10:$F$1000)-ROW(Inventory!$F$10)+1),1)))</f>
        <v/>
      </c>
      <c r="AC27" s="125" t="str">
        <f t="array" ref="AC27">IF($C27="","",SUM(IF(FREQUENCY(IF(Inventory!$C$10:$C$1000=$C27,IF(Inventory!$D$10:$D$1000=sp,IF(Inventory!$K$10:$K$1000="",MATCH(Inventory!$F$10:$F$1000,Inventory!$F$10:$F$1000,0)))),ROW(Inventory!$F$10:$F$1000)-ROW(Inventory!$F$10)+1),1)))</f>
        <v/>
      </c>
    </row>
    <row r="28" spans="1:29" ht="16.5" x14ac:dyDescent="0.3">
      <c r="A28" s="279" t="str">
        <f>Gap_analysis_stores!A29</f>
        <v/>
      </c>
      <c r="B28" s="279" t="str">
        <f>Gap_analysis_stores!B29</f>
        <v/>
      </c>
      <c r="C28" s="279" t="str">
        <f>Gap_analysis_stores!C29</f>
        <v/>
      </c>
      <c r="D28" s="125" t="str">
        <f t="array" ref="D28">IF($C28="","",SUM(IF(FREQUENCY(IF(Inventory!$C$10:$C$1000=$C28,IF(Inventory!$D$10:$D$1000=sp,MATCH(Inventory!$F$10:$F$1000,Inventory!$F$10:$F$1000,0))),ROW(Inventory!$F$10:$F$1000)-ROW(Inventory!$F$10)+1),1)))</f>
        <v/>
      </c>
      <c r="E28" s="125" t="str">
        <f t="array" ref="E28">IF($C28="","",COUNT(IF(Inventory!$B$10:$B$1000=$B28,IF(Inventory!$C$10:$C$1000=$C28,IF(Inventory!$D$10:$D$1000=sp,IF(Inventory!$P$10:$P$1000=E$8,1))))))</f>
        <v/>
      </c>
      <c r="F28" s="125" t="str">
        <f t="array" ref="F28">IF($C28="","",COUNT(IF(Inventory!$B$10:$B$1000=$B28,IF(Inventory!$C$10:$C$1000=$C28,IF(Inventory!$D$10:$D$1000=sp,IF(Inventory!$P$10:$P$1000=F$8,1))))))</f>
        <v/>
      </c>
      <c r="G28" s="125" t="str">
        <f t="array" ref="G28">IF($C28="","",COUNT(IF(Inventory!$B$10:$B$1000=$B28,IF(Inventory!$C$10:$C$1000=$C28,IF(Inventory!$D$10:$D$1000=sp,IF(Inventory!$P$10:$P$1000=G$8,1))))))</f>
        <v/>
      </c>
      <c r="H28" s="125" t="str">
        <f t="array" ref="H28">IF($C28="","",COUNT(IF(Inventory!$B$10:$B$1000=$B28,IF(Inventory!$C$10:$C$1000=$C28,IF(Inventory!$D$10:$D$1000=sp,IF(Inventory!$P$10:$P$1000=H$8,1))))))</f>
        <v/>
      </c>
      <c r="I28" s="125" t="str">
        <f t="array" ref="I28">IF($C28="","",COUNT(IF(Inventory!$B$10:$B$1000=$B28,IF(Inventory!$C$10:$C$1000=$C28,IF(Inventory!$D$10:$D$1000=sp,IF(Inventory!$P$10:$P$1000=I$8,1))))))</f>
        <v/>
      </c>
      <c r="J28" s="121">
        <f t="shared" si="6"/>
        <v>0</v>
      </c>
      <c r="K28" s="125" t="str">
        <f t="array" ref="K28">IF($C28="","",COUNT(IF(Inventory!$B$10:$B$1000=$B28,IF(Inventory!$C$10:$C$1000=$C28,IF(Inventory!$D$10:$D$1000=sp,IF(Inventory!$J$10:$J$1000=frig,1))))))</f>
        <v/>
      </c>
      <c r="L28" s="125" t="str">
        <f t="array" ref="L28">IF($C28="","",COUNT(IF(Inventory!$B$10:$B$1000=$B28,IF(Inventory!$C$10:$C$1000=$C28,IF(Inventory!$D$10:$D$1000=sp,IF(Inventory!$J$10:$J$1000=frig,IF(Inventory!$P$10:$P$1000=L$8,1)))))))</f>
        <v/>
      </c>
      <c r="M28" s="125" t="str">
        <f t="array" ref="M28">IF($C28="","",COUNT(IF(Inventory!$B$10:$B$1000=$B28,IF(Inventory!$C$10:$C$1000=$C28,IF(Inventory!$D$10:$D$1000=sp,IF(Inventory!$J$10:$J$1000=frig,IF(Inventory!$P$10:$P$1000=M$8,1)))))))</f>
        <v/>
      </c>
      <c r="N28" s="125" t="str">
        <f t="array" ref="N28">IF($C28="","",COUNT(IF(Inventory!$B$10:$B$1000=$B28,IF(Inventory!$C$10:$C$1000=$C28,IF(Inventory!$D$10:$D$1000=sp,IF(Inventory!$J$10:$J$1000=frig,IF(Inventory!$P$10:$P$1000=N$8,1)))))))</f>
        <v/>
      </c>
      <c r="O28" s="125" t="str">
        <f t="array" ref="O28">IF($C28="","",COUNT(IF(Inventory!$B$10:$B$1000=$B28,IF(Inventory!$C$10:$C$1000=$C28,IF(Inventory!$D$10:$D$1000=sp,IF(Inventory!$J$10:$J$1000=frig,IF(Inventory!$P$10:$P$1000=O$8,1)))))))</f>
        <v/>
      </c>
      <c r="P28" s="125" t="str">
        <f t="array" ref="P28">IF($C28="","",COUNT(IF(Inventory!$B$10:$B$1000=$B28,IF(Inventory!$C$10:$C$1000=$C28,IF(Inventory!$D$10:$D$1000=sp,IF(Inventory!$J$10:$J$1000=frig,IF(Inventory!$P$10:$P$1000=P$8,1)))))))</f>
        <v/>
      </c>
      <c r="Q28" s="144" t="str">
        <f t="shared" si="7"/>
        <v/>
      </c>
      <c r="R28" s="125" t="str">
        <f t="array" ref="R28">IF($C28="","",COUNT(IF(Inventory!$B$10:$B$1000=$B28,IF(Inventory!$C$10:$C$1000=$C28,IF(Inventory!$D$10:$D$1000=sp,IF(Inventory!$J$10:$J$1000=freez,1))))))</f>
        <v/>
      </c>
      <c r="S28" s="125" t="str">
        <f t="array" ref="S28">IF($C28="","",COUNT(IF(Inventory!$B$10:$B$1000=$B28,IF(Inventory!$C$10:$C$1000=$C28,IF(Inventory!$D$10:$D$1000=sp,IF(Inventory!$J$10:$J$1000=freez,IF(Inventory!$P$10:$P$1000=S$8,1)))))))</f>
        <v/>
      </c>
      <c r="T28" s="125" t="str">
        <f t="array" ref="T28">IF($C28="","",COUNT(IF(Inventory!$B$10:$B$1000=$B28,IF(Inventory!$C$10:$C$1000=$C28,IF(Inventory!$D$10:$D$1000=sp,IF(Inventory!$J$10:$J$1000=freez,IF(Inventory!$P$10:$P$1000=T$8,1)))))))</f>
        <v/>
      </c>
      <c r="U28" s="125" t="str">
        <f t="array" ref="U28">IF($C28="","",COUNT(IF(Inventory!$B$10:$B$1000=$B28,IF(Inventory!$C$10:$C$1000=$C28,IF(Inventory!$D$10:$D$1000=sp,IF(Inventory!$J$10:$J$1000=freez,IF(Inventory!$P$10:$P$1000=U$8,1)))))))</f>
        <v/>
      </c>
      <c r="V28" s="125" t="str">
        <f t="array" ref="V28">IF($C28="","",COUNT(IF(Inventory!$B$10:$B$1000=$B28,IF(Inventory!$C$10:$C$1000=$C28,IF(Inventory!$D$10:$D$1000=sp,IF(Inventory!$J$10:$J$1000=freez,IF(Inventory!$P$10:$P$1000=V$8,1)))))))</f>
        <v/>
      </c>
      <c r="W28" s="125" t="str">
        <f t="array" ref="W28">IF($C28="","",COUNT(IF(Inventory!$B$10:$B$1000=$B28,IF(Inventory!$C$10:$C$1000=$C28,IF(Inventory!$D$10:$D$1000=sp,IF(Inventory!$J$10:$J$1000=freez,IF(Inventory!$P$10:$P$1000=W$8,1)))))))</f>
        <v/>
      </c>
      <c r="X28" s="144" t="str">
        <f t="shared" si="8"/>
        <v/>
      </c>
      <c r="Y28" s="125" t="str">
        <f t="array" ref="Y28">IF($C28="","",SUM(IF(FREQUENCY(IF(Inventory!$C$10:$C$1000=$C28,IF(Inventory!$D$10:$D$1000=sp,IF(Inventory!$I$10:$I$1000=Grl_status!$B$6,MATCH(Inventory!$F$10:$F$1000,Inventory!$F$10:$F$1000,0)))),ROW(Inventory!$F$10:$F$1000)-ROW(Inventory!$F$10)+1),1)))</f>
        <v/>
      </c>
      <c r="Z28" s="125" t="str">
        <f t="array" ref="Z28">IF($C28="","",SUM(IF(FREQUENCY(IF(Inventory!$C$10:$C$1000=$C28,IF(Inventory!$D$10:$D$1000=sp,IF(Inventory!$J$10:$J$1000=frig,MATCH(Inventory!$F$10:$F$1000,Inventory!$F$10:$F$1000,0)))),ROW(Inventory!$F$10:$F$1000)-ROW(Inventory!$F$10)+1),1)))</f>
        <v/>
      </c>
      <c r="AA28" s="125" t="str">
        <f t="array" ref="AA28">IF($C28="","",SUM(IF(FREQUENCY(IF(Inventory!$C$10:$C$1000=$C28,IF(Inventory!$D$10:$D$1000=sp,IF(Inventory!$J$10:$J$1000=frig,IF(Inventory!$P$10:$P$1000=$E$8,MATCH(Inventory!$F$10:$F$1000,Inventory!$F$10:$F$1000,0))))),ROW(Inventory!$F$10:$F$1000)-ROW(Inventory!$F$10)+1),1)))</f>
        <v/>
      </c>
      <c r="AB28" s="125" t="str">
        <f t="array" ref="AB28">IF($C28="","",SUM(IF(FREQUENCY(IF(Inventory!$C$10:$C$1000=$C28,IF(Inventory!$D$10:$D$1000=sp,IF(Inventory!$J$10:$J$1000=frig,IF(Inventory!$P$10:$P$1000=$G$8,MATCH(Inventory!$F$10:$F$1000,Inventory!$F$10:$F$1000,0))))),ROW(Inventory!$F$10:$F$1000)-ROW(Inventory!$F$10)+1),1)))</f>
        <v/>
      </c>
      <c r="AC28" s="125" t="str">
        <f t="array" ref="AC28">IF($C28="","",SUM(IF(FREQUENCY(IF(Inventory!$C$10:$C$1000=$C28,IF(Inventory!$D$10:$D$1000=sp,IF(Inventory!$K$10:$K$1000="",MATCH(Inventory!$F$10:$F$1000,Inventory!$F$10:$F$1000,0)))),ROW(Inventory!$F$10:$F$1000)-ROW(Inventory!$F$10)+1),1)))</f>
        <v/>
      </c>
    </row>
    <row r="29" spans="1:29" ht="16.5" x14ac:dyDescent="0.3">
      <c r="A29" s="279" t="str">
        <f>Gap_analysis_stores!A30</f>
        <v/>
      </c>
      <c r="B29" s="279" t="str">
        <f>Gap_analysis_stores!B30</f>
        <v/>
      </c>
      <c r="C29" s="279" t="str">
        <f>Gap_analysis_stores!C30</f>
        <v/>
      </c>
      <c r="D29" s="125" t="str">
        <f t="array" ref="D29">IF($C29="","",SUM(IF(FREQUENCY(IF(Inventory!$C$10:$C$1000=$C29,IF(Inventory!$D$10:$D$1000=sp,MATCH(Inventory!$F$10:$F$1000,Inventory!$F$10:$F$1000,0))),ROW(Inventory!$F$10:$F$1000)-ROW(Inventory!$F$10)+1),1)))</f>
        <v/>
      </c>
      <c r="E29" s="125" t="str">
        <f t="array" ref="E29">IF($C29="","",COUNT(IF(Inventory!$B$10:$B$1000=$B29,IF(Inventory!$C$10:$C$1000=$C29,IF(Inventory!$D$10:$D$1000=sp,IF(Inventory!$P$10:$P$1000=E$8,1))))))</f>
        <v/>
      </c>
      <c r="F29" s="125" t="str">
        <f t="array" ref="F29">IF($C29="","",COUNT(IF(Inventory!$B$10:$B$1000=$B29,IF(Inventory!$C$10:$C$1000=$C29,IF(Inventory!$D$10:$D$1000=sp,IF(Inventory!$P$10:$P$1000=F$8,1))))))</f>
        <v/>
      </c>
      <c r="G29" s="125" t="str">
        <f t="array" ref="G29">IF($C29="","",COUNT(IF(Inventory!$B$10:$B$1000=$B29,IF(Inventory!$C$10:$C$1000=$C29,IF(Inventory!$D$10:$D$1000=sp,IF(Inventory!$P$10:$P$1000=G$8,1))))))</f>
        <v/>
      </c>
      <c r="H29" s="125" t="str">
        <f t="array" ref="H29">IF($C29="","",COUNT(IF(Inventory!$B$10:$B$1000=$B29,IF(Inventory!$C$10:$C$1000=$C29,IF(Inventory!$D$10:$D$1000=sp,IF(Inventory!$P$10:$P$1000=H$8,1))))))</f>
        <v/>
      </c>
      <c r="I29" s="125" t="str">
        <f t="array" ref="I29">IF($C29="","",COUNT(IF(Inventory!$B$10:$B$1000=$B29,IF(Inventory!$C$10:$C$1000=$C29,IF(Inventory!$D$10:$D$1000=sp,IF(Inventory!$P$10:$P$1000=I$8,1))))))</f>
        <v/>
      </c>
      <c r="J29" s="121">
        <f t="shared" si="6"/>
        <v>0</v>
      </c>
      <c r="K29" s="125" t="str">
        <f t="array" ref="K29">IF($C29="","",COUNT(IF(Inventory!$B$10:$B$1000=$B29,IF(Inventory!$C$10:$C$1000=$C29,IF(Inventory!$D$10:$D$1000=sp,IF(Inventory!$J$10:$J$1000=frig,1))))))</f>
        <v/>
      </c>
      <c r="L29" s="125" t="str">
        <f t="array" ref="L29">IF($C29="","",COUNT(IF(Inventory!$B$10:$B$1000=$B29,IF(Inventory!$C$10:$C$1000=$C29,IF(Inventory!$D$10:$D$1000=sp,IF(Inventory!$J$10:$J$1000=frig,IF(Inventory!$P$10:$P$1000=L$8,1)))))))</f>
        <v/>
      </c>
      <c r="M29" s="125" t="str">
        <f t="array" ref="M29">IF($C29="","",COUNT(IF(Inventory!$B$10:$B$1000=$B29,IF(Inventory!$C$10:$C$1000=$C29,IF(Inventory!$D$10:$D$1000=sp,IF(Inventory!$J$10:$J$1000=frig,IF(Inventory!$P$10:$P$1000=M$8,1)))))))</f>
        <v/>
      </c>
      <c r="N29" s="125" t="str">
        <f t="array" ref="N29">IF($C29="","",COUNT(IF(Inventory!$B$10:$B$1000=$B29,IF(Inventory!$C$10:$C$1000=$C29,IF(Inventory!$D$10:$D$1000=sp,IF(Inventory!$J$10:$J$1000=frig,IF(Inventory!$P$10:$P$1000=N$8,1)))))))</f>
        <v/>
      </c>
      <c r="O29" s="125" t="str">
        <f t="array" ref="O29">IF($C29="","",COUNT(IF(Inventory!$B$10:$B$1000=$B29,IF(Inventory!$C$10:$C$1000=$C29,IF(Inventory!$D$10:$D$1000=sp,IF(Inventory!$J$10:$J$1000=frig,IF(Inventory!$P$10:$P$1000=O$8,1)))))))</f>
        <v/>
      </c>
      <c r="P29" s="125" t="str">
        <f t="array" ref="P29">IF($C29="","",COUNT(IF(Inventory!$B$10:$B$1000=$B29,IF(Inventory!$C$10:$C$1000=$C29,IF(Inventory!$D$10:$D$1000=sp,IF(Inventory!$J$10:$J$1000=frig,IF(Inventory!$P$10:$P$1000=P$8,1)))))))</f>
        <v/>
      </c>
      <c r="Q29" s="144" t="str">
        <f t="shared" si="7"/>
        <v/>
      </c>
      <c r="R29" s="125" t="str">
        <f t="array" ref="R29">IF($C29="","",COUNT(IF(Inventory!$B$10:$B$1000=$B29,IF(Inventory!$C$10:$C$1000=$C29,IF(Inventory!$D$10:$D$1000=sp,IF(Inventory!$J$10:$J$1000=freez,1))))))</f>
        <v/>
      </c>
      <c r="S29" s="125" t="str">
        <f t="array" ref="S29">IF($C29="","",COUNT(IF(Inventory!$B$10:$B$1000=$B29,IF(Inventory!$C$10:$C$1000=$C29,IF(Inventory!$D$10:$D$1000=sp,IF(Inventory!$J$10:$J$1000=freez,IF(Inventory!$P$10:$P$1000=S$8,1)))))))</f>
        <v/>
      </c>
      <c r="T29" s="125" t="str">
        <f t="array" ref="T29">IF($C29="","",COUNT(IF(Inventory!$B$10:$B$1000=$B29,IF(Inventory!$C$10:$C$1000=$C29,IF(Inventory!$D$10:$D$1000=sp,IF(Inventory!$J$10:$J$1000=freez,IF(Inventory!$P$10:$P$1000=T$8,1)))))))</f>
        <v/>
      </c>
      <c r="U29" s="125" t="str">
        <f t="array" ref="U29">IF($C29="","",COUNT(IF(Inventory!$B$10:$B$1000=$B29,IF(Inventory!$C$10:$C$1000=$C29,IF(Inventory!$D$10:$D$1000=sp,IF(Inventory!$J$10:$J$1000=freez,IF(Inventory!$P$10:$P$1000=U$8,1)))))))</f>
        <v/>
      </c>
      <c r="V29" s="125" t="str">
        <f t="array" ref="V29">IF($C29="","",COUNT(IF(Inventory!$B$10:$B$1000=$B29,IF(Inventory!$C$10:$C$1000=$C29,IF(Inventory!$D$10:$D$1000=sp,IF(Inventory!$J$10:$J$1000=freez,IF(Inventory!$P$10:$P$1000=V$8,1)))))))</f>
        <v/>
      </c>
      <c r="W29" s="125" t="str">
        <f t="array" ref="W29">IF($C29="","",COUNT(IF(Inventory!$B$10:$B$1000=$B29,IF(Inventory!$C$10:$C$1000=$C29,IF(Inventory!$D$10:$D$1000=sp,IF(Inventory!$J$10:$J$1000=freez,IF(Inventory!$P$10:$P$1000=W$8,1)))))))</f>
        <v/>
      </c>
      <c r="X29" s="144" t="str">
        <f t="shared" si="8"/>
        <v/>
      </c>
      <c r="Y29" s="125" t="str">
        <f t="array" ref="Y29">IF($C29="","",SUM(IF(FREQUENCY(IF(Inventory!$C$10:$C$1000=$C29,IF(Inventory!$D$10:$D$1000=sp,IF(Inventory!$I$10:$I$1000=Grl_status!$B$6,MATCH(Inventory!$F$10:$F$1000,Inventory!$F$10:$F$1000,0)))),ROW(Inventory!$F$10:$F$1000)-ROW(Inventory!$F$10)+1),1)))</f>
        <v/>
      </c>
      <c r="Z29" s="125" t="str">
        <f t="array" ref="Z29">IF($C29="","",SUM(IF(FREQUENCY(IF(Inventory!$C$10:$C$1000=$C29,IF(Inventory!$D$10:$D$1000=sp,IF(Inventory!$J$10:$J$1000=frig,MATCH(Inventory!$F$10:$F$1000,Inventory!$F$10:$F$1000,0)))),ROW(Inventory!$F$10:$F$1000)-ROW(Inventory!$F$10)+1),1)))</f>
        <v/>
      </c>
      <c r="AA29" s="125" t="str">
        <f t="array" ref="AA29">IF($C29="","",SUM(IF(FREQUENCY(IF(Inventory!$C$10:$C$1000=$C29,IF(Inventory!$D$10:$D$1000=sp,IF(Inventory!$J$10:$J$1000=frig,IF(Inventory!$P$10:$P$1000=$E$8,MATCH(Inventory!$F$10:$F$1000,Inventory!$F$10:$F$1000,0))))),ROW(Inventory!$F$10:$F$1000)-ROW(Inventory!$F$10)+1),1)))</f>
        <v/>
      </c>
      <c r="AB29" s="125" t="str">
        <f t="array" ref="AB29">IF($C29="","",SUM(IF(FREQUENCY(IF(Inventory!$C$10:$C$1000=$C29,IF(Inventory!$D$10:$D$1000=sp,IF(Inventory!$J$10:$J$1000=frig,IF(Inventory!$P$10:$P$1000=$G$8,MATCH(Inventory!$F$10:$F$1000,Inventory!$F$10:$F$1000,0))))),ROW(Inventory!$F$10:$F$1000)-ROW(Inventory!$F$10)+1),1)))</f>
        <v/>
      </c>
      <c r="AC29" s="125" t="str">
        <f t="array" ref="AC29">IF($C29="","",SUM(IF(FREQUENCY(IF(Inventory!$C$10:$C$1000=$C29,IF(Inventory!$D$10:$D$1000=sp,IF(Inventory!$K$10:$K$1000="",MATCH(Inventory!$F$10:$F$1000,Inventory!$F$10:$F$1000,0)))),ROW(Inventory!$F$10:$F$1000)-ROW(Inventory!$F$10)+1),1)))</f>
        <v/>
      </c>
    </row>
    <row r="30" spans="1:29" ht="16.5" x14ac:dyDescent="0.3">
      <c r="A30" s="279" t="str">
        <f>Gap_analysis_stores!A31</f>
        <v/>
      </c>
      <c r="B30" s="279" t="str">
        <f>Gap_analysis_stores!B31</f>
        <v/>
      </c>
      <c r="C30" s="279" t="str">
        <f>Gap_analysis_stores!C31</f>
        <v/>
      </c>
      <c r="D30" s="125" t="str">
        <f t="array" ref="D30">IF($C30="","",SUM(IF(FREQUENCY(IF(Inventory!$C$10:$C$1000=$C30,IF(Inventory!$D$10:$D$1000=sp,MATCH(Inventory!$F$10:$F$1000,Inventory!$F$10:$F$1000,0))),ROW(Inventory!$F$10:$F$1000)-ROW(Inventory!$F$10)+1),1)))</f>
        <v/>
      </c>
      <c r="E30" s="125" t="str">
        <f t="array" ref="E30">IF($C30="","",COUNT(IF(Inventory!$B$10:$B$1000=$B30,IF(Inventory!$C$10:$C$1000=$C30,IF(Inventory!$D$10:$D$1000=sp,IF(Inventory!$P$10:$P$1000=E$8,1))))))</f>
        <v/>
      </c>
      <c r="F30" s="125" t="str">
        <f t="array" ref="F30">IF($C30="","",COUNT(IF(Inventory!$B$10:$B$1000=$B30,IF(Inventory!$C$10:$C$1000=$C30,IF(Inventory!$D$10:$D$1000=sp,IF(Inventory!$P$10:$P$1000=F$8,1))))))</f>
        <v/>
      </c>
      <c r="G30" s="125" t="str">
        <f t="array" ref="G30">IF($C30="","",COUNT(IF(Inventory!$B$10:$B$1000=$B30,IF(Inventory!$C$10:$C$1000=$C30,IF(Inventory!$D$10:$D$1000=sp,IF(Inventory!$P$10:$P$1000=G$8,1))))))</f>
        <v/>
      </c>
      <c r="H30" s="125" t="str">
        <f t="array" ref="H30">IF($C30="","",COUNT(IF(Inventory!$B$10:$B$1000=$B30,IF(Inventory!$C$10:$C$1000=$C30,IF(Inventory!$D$10:$D$1000=sp,IF(Inventory!$P$10:$P$1000=H$8,1))))))</f>
        <v/>
      </c>
      <c r="I30" s="125" t="str">
        <f t="array" ref="I30">IF($C30="","",COUNT(IF(Inventory!$B$10:$B$1000=$B30,IF(Inventory!$C$10:$C$1000=$C30,IF(Inventory!$D$10:$D$1000=sp,IF(Inventory!$P$10:$P$1000=I$8,1))))))</f>
        <v/>
      </c>
      <c r="J30" s="121">
        <f t="shared" si="6"/>
        <v>0</v>
      </c>
      <c r="K30" s="125" t="str">
        <f t="array" ref="K30">IF($C30="","",COUNT(IF(Inventory!$B$10:$B$1000=$B30,IF(Inventory!$C$10:$C$1000=$C30,IF(Inventory!$D$10:$D$1000=sp,IF(Inventory!$J$10:$J$1000=frig,1))))))</f>
        <v/>
      </c>
      <c r="L30" s="125" t="str">
        <f t="array" ref="L30">IF($C30="","",COUNT(IF(Inventory!$B$10:$B$1000=$B30,IF(Inventory!$C$10:$C$1000=$C30,IF(Inventory!$D$10:$D$1000=sp,IF(Inventory!$J$10:$J$1000=frig,IF(Inventory!$P$10:$P$1000=L$8,1)))))))</f>
        <v/>
      </c>
      <c r="M30" s="125" t="str">
        <f t="array" ref="M30">IF($C30="","",COUNT(IF(Inventory!$B$10:$B$1000=$B30,IF(Inventory!$C$10:$C$1000=$C30,IF(Inventory!$D$10:$D$1000=sp,IF(Inventory!$J$10:$J$1000=frig,IF(Inventory!$P$10:$P$1000=M$8,1)))))))</f>
        <v/>
      </c>
      <c r="N30" s="125" t="str">
        <f t="array" ref="N30">IF($C30="","",COUNT(IF(Inventory!$B$10:$B$1000=$B30,IF(Inventory!$C$10:$C$1000=$C30,IF(Inventory!$D$10:$D$1000=sp,IF(Inventory!$J$10:$J$1000=frig,IF(Inventory!$P$10:$P$1000=N$8,1)))))))</f>
        <v/>
      </c>
      <c r="O30" s="125" t="str">
        <f t="array" ref="O30">IF($C30="","",COUNT(IF(Inventory!$B$10:$B$1000=$B30,IF(Inventory!$C$10:$C$1000=$C30,IF(Inventory!$D$10:$D$1000=sp,IF(Inventory!$J$10:$J$1000=frig,IF(Inventory!$P$10:$P$1000=O$8,1)))))))</f>
        <v/>
      </c>
      <c r="P30" s="125" t="str">
        <f t="array" ref="P30">IF($C30="","",COUNT(IF(Inventory!$B$10:$B$1000=$B30,IF(Inventory!$C$10:$C$1000=$C30,IF(Inventory!$D$10:$D$1000=sp,IF(Inventory!$J$10:$J$1000=frig,IF(Inventory!$P$10:$P$1000=P$8,1)))))))</f>
        <v/>
      </c>
      <c r="Q30" s="144" t="str">
        <f t="shared" si="7"/>
        <v/>
      </c>
      <c r="R30" s="125" t="str">
        <f t="array" ref="R30">IF($C30="","",COUNT(IF(Inventory!$B$10:$B$1000=$B30,IF(Inventory!$C$10:$C$1000=$C30,IF(Inventory!$D$10:$D$1000=sp,IF(Inventory!$J$10:$J$1000=freez,1))))))</f>
        <v/>
      </c>
      <c r="S30" s="125" t="str">
        <f t="array" ref="S30">IF($C30="","",COUNT(IF(Inventory!$B$10:$B$1000=$B30,IF(Inventory!$C$10:$C$1000=$C30,IF(Inventory!$D$10:$D$1000=sp,IF(Inventory!$J$10:$J$1000=freez,IF(Inventory!$P$10:$P$1000=S$8,1)))))))</f>
        <v/>
      </c>
      <c r="T30" s="125" t="str">
        <f t="array" ref="T30">IF($C30="","",COUNT(IF(Inventory!$B$10:$B$1000=$B30,IF(Inventory!$C$10:$C$1000=$C30,IF(Inventory!$D$10:$D$1000=sp,IF(Inventory!$J$10:$J$1000=freez,IF(Inventory!$P$10:$P$1000=T$8,1)))))))</f>
        <v/>
      </c>
      <c r="U30" s="125" t="str">
        <f t="array" ref="U30">IF($C30="","",COUNT(IF(Inventory!$B$10:$B$1000=$B30,IF(Inventory!$C$10:$C$1000=$C30,IF(Inventory!$D$10:$D$1000=sp,IF(Inventory!$J$10:$J$1000=freez,IF(Inventory!$P$10:$P$1000=U$8,1)))))))</f>
        <v/>
      </c>
      <c r="V30" s="125" t="str">
        <f t="array" ref="V30">IF($C30="","",COUNT(IF(Inventory!$B$10:$B$1000=$B30,IF(Inventory!$C$10:$C$1000=$C30,IF(Inventory!$D$10:$D$1000=sp,IF(Inventory!$J$10:$J$1000=freez,IF(Inventory!$P$10:$P$1000=V$8,1)))))))</f>
        <v/>
      </c>
      <c r="W30" s="125" t="str">
        <f t="array" ref="W30">IF($C30="","",COUNT(IF(Inventory!$B$10:$B$1000=$B30,IF(Inventory!$C$10:$C$1000=$C30,IF(Inventory!$D$10:$D$1000=sp,IF(Inventory!$J$10:$J$1000=freez,IF(Inventory!$P$10:$P$1000=W$8,1)))))))</f>
        <v/>
      </c>
      <c r="X30" s="144" t="str">
        <f t="shared" si="8"/>
        <v/>
      </c>
      <c r="Y30" s="125" t="str">
        <f t="array" ref="Y30">IF($C30="","",SUM(IF(FREQUENCY(IF(Inventory!$C$10:$C$1000=$C30,IF(Inventory!$D$10:$D$1000=sp,IF(Inventory!$I$10:$I$1000=Grl_status!$B$6,MATCH(Inventory!$F$10:$F$1000,Inventory!$F$10:$F$1000,0)))),ROW(Inventory!$F$10:$F$1000)-ROW(Inventory!$F$10)+1),1)))</f>
        <v/>
      </c>
      <c r="Z30" s="125" t="str">
        <f t="array" ref="Z30">IF($C30="","",SUM(IF(FREQUENCY(IF(Inventory!$C$10:$C$1000=$C30,IF(Inventory!$D$10:$D$1000=sp,IF(Inventory!$J$10:$J$1000=frig,MATCH(Inventory!$F$10:$F$1000,Inventory!$F$10:$F$1000,0)))),ROW(Inventory!$F$10:$F$1000)-ROW(Inventory!$F$10)+1),1)))</f>
        <v/>
      </c>
      <c r="AA30" s="125" t="str">
        <f t="array" ref="AA30">IF($C30="","",SUM(IF(FREQUENCY(IF(Inventory!$C$10:$C$1000=$C30,IF(Inventory!$D$10:$D$1000=sp,IF(Inventory!$J$10:$J$1000=frig,IF(Inventory!$P$10:$P$1000=$E$8,MATCH(Inventory!$F$10:$F$1000,Inventory!$F$10:$F$1000,0))))),ROW(Inventory!$F$10:$F$1000)-ROW(Inventory!$F$10)+1),1)))</f>
        <v/>
      </c>
      <c r="AB30" s="125" t="str">
        <f t="array" ref="AB30">IF($C30="","",SUM(IF(FREQUENCY(IF(Inventory!$C$10:$C$1000=$C30,IF(Inventory!$D$10:$D$1000=sp,IF(Inventory!$J$10:$J$1000=frig,IF(Inventory!$P$10:$P$1000=$G$8,MATCH(Inventory!$F$10:$F$1000,Inventory!$F$10:$F$1000,0))))),ROW(Inventory!$F$10:$F$1000)-ROW(Inventory!$F$10)+1),1)))</f>
        <v/>
      </c>
      <c r="AC30" s="125" t="str">
        <f t="array" ref="AC30">IF($C30="","",SUM(IF(FREQUENCY(IF(Inventory!$C$10:$C$1000=$C30,IF(Inventory!$D$10:$D$1000=sp,IF(Inventory!$K$10:$K$1000="",MATCH(Inventory!$F$10:$F$1000,Inventory!$F$10:$F$1000,0)))),ROW(Inventory!$F$10:$F$1000)-ROW(Inventory!$F$10)+1),1)))</f>
        <v/>
      </c>
    </row>
    <row r="31" spans="1:29" ht="16.5" x14ac:dyDescent="0.3">
      <c r="A31" s="279" t="str">
        <f>Gap_analysis_stores!A32</f>
        <v/>
      </c>
      <c r="B31" s="279" t="str">
        <f>Gap_analysis_stores!B32</f>
        <v/>
      </c>
      <c r="C31" s="279" t="str">
        <f>Gap_analysis_stores!C32</f>
        <v/>
      </c>
      <c r="D31" s="125" t="str">
        <f t="array" ref="D31">IF($C31="","",SUM(IF(FREQUENCY(IF(Inventory!$C$10:$C$1000=$C31,IF(Inventory!$D$10:$D$1000=sp,MATCH(Inventory!$F$10:$F$1000,Inventory!$F$10:$F$1000,0))),ROW(Inventory!$F$10:$F$1000)-ROW(Inventory!$F$10)+1),1)))</f>
        <v/>
      </c>
      <c r="E31" s="125" t="str">
        <f t="array" ref="E31">IF($C31="","",COUNT(IF(Inventory!$B$10:$B$1000=$B31,IF(Inventory!$C$10:$C$1000=$C31,IF(Inventory!$D$10:$D$1000=sp,IF(Inventory!$P$10:$P$1000=E$8,1))))))</f>
        <v/>
      </c>
      <c r="F31" s="125" t="str">
        <f t="array" ref="F31">IF($C31="","",COUNT(IF(Inventory!$B$10:$B$1000=$B31,IF(Inventory!$C$10:$C$1000=$C31,IF(Inventory!$D$10:$D$1000=sp,IF(Inventory!$P$10:$P$1000=F$8,1))))))</f>
        <v/>
      </c>
      <c r="G31" s="125" t="str">
        <f t="array" ref="G31">IF($C31="","",COUNT(IF(Inventory!$B$10:$B$1000=$B31,IF(Inventory!$C$10:$C$1000=$C31,IF(Inventory!$D$10:$D$1000=sp,IF(Inventory!$P$10:$P$1000=G$8,1))))))</f>
        <v/>
      </c>
      <c r="H31" s="125" t="str">
        <f t="array" ref="H31">IF($C31="","",COUNT(IF(Inventory!$B$10:$B$1000=$B31,IF(Inventory!$C$10:$C$1000=$C31,IF(Inventory!$D$10:$D$1000=sp,IF(Inventory!$P$10:$P$1000=H$8,1))))))</f>
        <v/>
      </c>
      <c r="I31" s="125" t="str">
        <f t="array" ref="I31">IF($C31="","",COUNT(IF(Inventory!$B$10:$B$1000=$B31,IF(Inventory!$C$10:$C$1000=$C31,IF(Inventory!$D$10:$D$1000=sp,IF(Inventory!$P$10:$P$1000=I$8,1))))))</f>
        <v/>
      </c>
      <c r="J31" s="121">
        <f t="shared" si="6"/>
        <v>0</v>
      </c>
      <c r="K31" s="125" t="str">
        <f t="array" ref="K31">IF($C31="","",COUNT(IF(Inventory!$B$10:$B$1000=$B31,IF(Inventory!$C$10:$C$1000=$C31,IF(Inventory!$D$10:$D$1000=sp,IF(Inventory!$J$10:$J$1000=frig,1))))))</f>
        <v/>
      </c>
      <c r="L31" s="125" t="str">
        <f t="array" ref="L31">IF($C31="","",COUNT(IF(Inventory!$B$10:$B$1000=$B31,IF(Inventory!$C$10:$C$1000=$C31,IF(Inventory!$D$10:$D$1000=sp,IF(Inventory!$J$10:$J$1000=frig,IF(Inventory!$P$10:$P$1000=L$8,1)))))))</f>
        <v/>
      </c>
      <c r="M31" s="125" t="str">
        <f t="array" ref="M31">IF($C31="","",COUNT(IF(Inventory!$B$10:$B$1000=$B31,IF(Inventory!$C$10:$C$1000=$C31,IF(Inventory!$D$10:$D$1000=sp,IF(Inventory!$J$10:$J$1000=frig,IF(Inventory!$P$10:$P$1000=M$8,1)))))))</f>
        <v/>
      </c>
      <c r="N31" s="125" t="str">
        <f t="array" ref="N31">IF($C31="","",COUNT(IF(Inventory!$B$10:$B$1000=$B31,IF(Inventory!$C$10:$C$1000=$C31,IF(Inventory!$D$10:$D$1000=sp,IF(Inventory!$J$10:$J$1000=frig,IF(Inventory!$P$10:$P$1000=N$8,1)))))))</f>
        <v/>
      </c>
      <c r="O31" s="125" t="str">
        <f t="array" ref="O31">IF($C31="","",COUNT(IF(Inventory!$B$10:$B$1000=$B31,IF(Inventory!$C$10:$C$1000=$C31,IF(Inventory!$D$10:$D$1000=sp,IF(Inventory!$J$10:$J$1000=frig,IF(Inventory!$P$10:$P$1000=O$8,1)))))))</f>
        <v/>
      </c>
      <c r="P31" s="125" t="str">
        <f t="array" ref="P31">IF($C31="","",COUNT(IF(Inventory!$B$10:$B$1000=$B31,IF(Inventory!$C$10:$C$1000=$C31,IF(Inventory!$D$10:$D$1000=sp,IF(Inventory!$J$10:$J$1000=frig,IF(Inventory!$P$10:$P$1000=P$8,1)))))))</f>
        <v/>
      </c>
      <c r="Q31" s="144" t="str">
        <f t="shared" si="7"/>
        <v/>
      </c>
      <c r="R31" s="125" t="str">
        <f t="array" ref="R31">IF($C31="","",COUNT(IF(Inventory!$B$10:$B$1000=$B31,IF(Inventory!$C$10:$C$1000=$C31,IF(Inventory!$D$10:$D$1000=sp,IF(Inventory!$J$10:$J$1000=freez,1))))))</f>
        <v/>
      </c>
      <c r="S31" s="125" t="str">
        <f t="array" ref="S31">IF($C31="","",COUNT(IF(Inventory!$B$10:$B$1000=$B31,IF(Inventory!$C$10:$C$1000=$C31,IF(Inventory!$D$10:$D$1000=sp,IF(Inventory!$J$10:$J$1000=freez,IF(Inventory!$P$10:$P$1000=S$8,1)))))))</f>
        <v/>
      </c>
      <c r="T31" s="125" t="str">
        <f t="array" ref="T31">IF($C31="","",COUNT(IF(Inventory!$B$10:$B$1000=$B31,IF(Inventory!$C$10:$C$1000=$C31,IF(Inventory!$D$10:$D$1000=sp,IF(Inventory!$J$10:$J$1000=freez,IF(Inventory!$P$10:$P$1000=T$8,1)))))))</f>
        <v/>
      </c>
      <c r="U31" s="125" t="str">
        <f t="array" ref="U31">IF($C31="","",COUNT(IF(Inventory!$B$10:$B$1000=$B31,IF(Inventory!$C$10:$C$1000=$C31,IF(Inventory!$D$10:$D$1000=sp,IF(Inventory!$J$10:$J$1000=freez,IF(Inventory!$P$10:$P$1000=U$8,1)))))))</f>
        <v/>
      </c>
      <c r="V31" s="125" t="str">
        <f t="array" ref="V31">IF($C31="","",COUNT(IF(Inventory!$B$10:$B$1000=$B31,IF(Inventory!$C$10:$C$1000=$C31,IF(Inventory!$D$10:$D$1000=sp,IF(Inventory!$J$10:$J$1000=freez,IF(Inventory!$P$10:$P$1000=V$8,1)))))))</f>
        <v/>
      </c>
      <c r="W31" s="125" t="str">
        <f t="array" ref="W31">IF($C31="","",COUNT(IF(Inventory!$B$10:$B$1000=$B31,IF(Inventory!$C$10:$C$1000=$C31,IF(Inventory!$D$10:$D$1000=sp,IF(Inventory!$J$10:$J$1000=freez,IF(Inventory!$P$10:$P$1000=W$8,1)))))))</f>
        <v/>
      </c>
      <c r="X31" s="144" t="str">
        <f t="shared" si="8"/>
        <v/>
      </c>
      <c r="Y31" s="125" t="str">
        <f t="array" ref="Y31">IF($C31="","",SUM(IF(FREQUENCY(IF(Inventory!$C$10:$C$1000=$C31,IF(Inventory!$D$10:$D$1000=sp,IF(Inventory!$I$10:$I$1000=Grl_status!$B$6,MATCH(Inventory!$F$10:$F$1000,Inventory!$F$10:$F$1000,0)))),ROW(Inventory!$F$10:$F$1000)-ROW(Inventory!$F$10)+1),1)))</f>
        <v/>
      </c>
      <c r="Z31" s="125" t="str">
        <f t="array" ref="Z31">IF($C31="","",SUM(IF(FREQUENCY(IF(Inventory!$C$10:$C$1000=$C31,IF(Inventory!$D$10:$D$1000=sp,IF(Inventory!$J$10:$J$1000=frig,MATCH(Inventory!$F$10:$F$1000,Inventory!$F$10:$F$1000,0)))),ROW(Inventory!$F$10:$F$1000)-ROW(Inventory!$F$10)+1),1)))</f>
        <v/>
      </c>
      <c r="AA31" s="125" t="str">
        <f t="array" ref="AA31">IF($C31="","",SUM(IF(FREQUENCY(IF(Inventory!$C$10:$C$1000=$C31,IF(Inventory!$D$10:$D$1000=sp,IF(Inventory!$J$10:$J$1000=frig,IF(Inventory!$P$10:$P$1000=$E$8,MATCH(Inventory!$F$10:$F$1000,Inventory!$F$10:$F$1000,0))))),ROW(Inventory!$F$10:$F$1000)-ROW(Inventory!$F$10)+1),1)))</f>
        <v/>
      </c>
      <c r="AB31" s="125" t="str">
        <f t="array" ref="AB31">IF($C31="","",SUM(IF(FREQUENCY(IF(Inventory!$C$10:$C$1000=$C31,IF(Inventory!$D$10:$D$1000=sp,IF(Inventory!$J$10:$J$1000=frig,IF(Inventory!$P$10:$P$1000=$G$8,MATCH(Inventory!$F$10:$F$1000,Inventory!$F$10:$F$1000,0))))),ROW(Inventory!$F$10:$F$1000)-ROW(Inventory!$F$10)+1),1)))</f>
        <v/>
      </c>
      <c r="AC31" s="125" t="str">
        <f t="array" ref="AC31">IF($C31="","",SUM(IF(FREQUENCY(IF(Inventory!$C$10:$C$1000=$C31,IF(Inventory!$D$10:$D$1000=sp,IF(Inventory!$K$10:$K$1000="",MATCH(Inventory!$F$10:$F$1000,Inventory!$F$10:$F$1000,0)))),ROW(Inventory!$F$10:$F$1000)-ROW(Inventory!$F$10)+1),1)))</f>
        <v/>
      </c>
    </row>
    <row r="32" spans="1:29" ht="16.5" x14ac:dyDescent="0.3">
      <c r="A32" s="279" t="str">
        <f>Gap_analysis_stores!A33</f>
        <v/>
      </c>
      <c r="B32" s="279" t="str">
        <f>Gap_analysis_stores!B33</f>
        <v/>
      </c>
      <c r="C32" s="279" t="str">
        <f>Gap_analysis_stores!C33</f>
        <v/>
      </c>
      <c r="D32" s="125" t="str">
        <f t="array" ref="D32">IF($C32="","",SUM(IF(FREQUENCY(IF(Inventory!$C$10:$C$1000=$C32,IF(Inventory!$D$10:$D$1000=sp,MATCH(Inventory!$F$10:$F$1000,Inventory!$F$10:$F$1000,0))),ROW(Inventory!$F$10:$F$1000)-ROW(Inventory!$F$10)+1),1)))</f>
        <v/>
      </c>
      <c r="E32" s="125" t="str">
        <f t="array" ref="E32">IF($C32="","",COUNT(IF(Inventory!$B$10:$B$1000=$B32,IF(Inventory!$C$10:$C$1000=$C32,IF(Inventory!$D$10:$D$1000=sp,IF(Inventory!$P$10:$P$1000=E$8,1))))))</f>
        <v/>
      </c>
      <c r="F32" s="125" t="str">
        <f t="array" ref="F32">IF($C32="","",COUNT(IF(Inventory!$B$10:$B$1000=$B32,IF(Inventory!$C$10:$C$1000=$C32,IF(Inventory!$D$10:$D$1000=sp,IF(Inventory!$P$10:$P$1000=F$8,1))))))</f>
        <v/>
      </c>
      <c r="G32" s="125" t="str">
        <f t="array" ref="G32">IF($C32="","",COUNT(IF(Inventory!$B$10:$B$1000=$B32,IF(Inventory!$C$10:$C$1000=$C32,IF(Inventory!$D$10:$D$1000=sp,IF(Inventory!$P$10:$P$1000=G$8,1))))))</f>
        <v/>
      </c>
      <c r="H32" s="125" t="str">
        <f t="array" ref="H32">IF($C32="","",COUNT(IF(Inventory!$B$10:$B$1000=$B32,IF(Inventory!$C$10:$C$1000=$C32,IF(Inventory!$D$10:$D$1000=sp,IF(Inventory!$P$10:$P$1000=H$8,1))))))</f>
        <v/>
      </c>
      <c r="I32" s="125" t="str">
        <f t="array" ref="I32">IF($C32="","",COUNT(IF(Inventory!$B$10:$B$1000=$B32,IF(Inventory!$C$10:$C$1000=$C32,IF(Inventory!$D$10:$D$1000=sp,IF(Inventory!$P$10:$P$1000=I$8,1))))))</f>
        <v/>
      </c>
      <c r="J32" s="121">
        <f t="shared" si="6"/>
        <v>0</v>
      </c>
      <c r="K32" s="125" t="str">
        <f t="array" ref="K32">IF($C32="","",COUNT(IF(Inventory!$B$10:$B$1000=$B32,IF(Inventory!$C$10:$C$1000=$C32,IF(Inventory!$D$10:$D$1000=sp,IF(Inventory!$J$10:$J$1000=frig,1))))))</f>
        <v/>
      </c>
      <c r="L32" s="125" t="str">
        <f t="array" ref="L32">IF($C32="","",COUNT(IF(Inventory!$B$10:$B$1000=$B32,IF(Inventory!$C$10:$C$1000=$C32,IF(Inventory!$D$10:$D$1000=sp,IF(Inventory!$J$10:$J$1000=frig,IF(Inventory!$P$10:$P$1000=L$8,1)))))))</f>
        <v/>
      </c>
      <c r="M32" s="125" t="str">
        <f t="array" ref="M32">IF($C32="","",COUNT(IF(Inventory!$B$10:$B$1000=$B32,IF(Inventory!$C$10:$C$1000=$C32,IF(Inventory!$D$10:$D$1000=sp,IF(Inventory!$J$10:$J$1000=frig,IF(Inventory!$P$10:$P$1000=M$8,1)))))))</f>
        <v/>
      </c>
      <c r="N32" s="125" t="str">
        <f t="array" ref="N32">IF($C32="","",COUNT(IF(Inventory!$B$10:$B$1000=$B32,IF(Inventory!$C$10:$C$1000=$C32,IF(Inventory!$D$10:$D$1000=sp,IF(Inventory!$J$10:$J$1000=frig,IF(Inventory!$P$10:$P$1000=N$8,1)))))))</f>
        <v/>
      </c>
      <c r="O32" s="125" t="str">
        <f t="array" ref="O32">IF($C32="","",COUNT(IF(Inventory!$B$10:$B$1000=$B32,IF(Inventory!$C$10:$C$1000=$C32,IF(Inventory!$D$10:$D$1000=sp,IF(Inventory!$J$10:$J$1000=frig,IF(Inventory!$P$10:$P$1000=O$8,1)))))))</f>
        <v/>
      </c>
      <c r="P32" s="125" t="str">
        <f t="array" ref="P32">IF($C32="","",COUNT(IF(Inventory!$B$10:$B$1000=$B32,IF(Inventory!$C$10:$C$1000=$C32,IF(Inventory!$D$10:$D$1000=sp,IF(Inventory!$J$10:$J$1000=frig,IF(Inventory!$P$10:$P$1000=P$8,1)))))))</f>
        <v/>
      </c>
      <c r="Q32" s="144" t="str">
        <f t="shared" si="7"/>
        <v/>
      </c>
      <c r="R32" s="125" t="str">
        <f t="array" ref="R32">IF($C32="","",COUNT(IF(Inventory!$B$10:$B$1000=$B32,IF(Inventory!$C$10:$C$1000=$C32,IF(Inventory!$D$10:$D$1000=sp,IF(Inventory!$J$10:$J$1000=freez,1))))))</f>
        <v/>
      </c>
      <c r="S32" s="125" t="str">
        <f t="array" ref="S32">IF($C32="","",COUNT(IF(Inventory!$B$10:$B$1000=$B32,IF(Inventory!$C$10:$C$1000=$C32,IF(Inventory!$D$10:$D$1000=sp,IF(Inventory!$J$10:$J$1000=freez,IF(Inventory!$P$10:$P$1000=S$8,1)))))))</f>
        <v/>
      </c>
      <c r="T32" s="125" t="str">
        <f t="array" ref="T32">IF($C32="","",COUNT(IF(Inventory!$B$10:$B$1000=$B32,IF(Inventory!$C$10:$C$1000=$C32,IF(Inventory!$D$10:$D$1000=sp,IF(Inventory!$J$10:$J$1000=freez,IF(Inventory!$P$10:$P$1000=T$8,1)))))))</f>
        <v/>
      </c>
      <c r="U32" s="125" t="str">
        <f t="array" ref="U32">IF($C32="","",COUNT(IF(Inventory!$B$10:$B$1000=$B32,IF(Inventory!$C$10:$C$1000=$C32,IF(Inventory!$D$10:$D$1000=sp,IF(Inventory!$J$10:$J$1000=freez,IF(Inventory!$P$10:$P$1000=U$8,1)))))))</f>
        <v/>
      </c>
      <c r="V32" s="125" t="str">
        <f t="array" ref="V32">IF($C32="","",COUNT(IF(Inventory!$B$10:$B$1000=$B32,IF(Inventory!$C$10:$C$1000=$C32,IF(Inventory!$D$10:$D$1000=sp,IF(Inventory!$J$10:$J$1000=freez,IF(Inventory!$P$10:$P$1000=V$8,1)))))))</f>
        <v/>
      </c>
      <c r="W32" s="125" t="str">
        <f t="array" ref="W32">IF($C32="","",COUNT(IF(Inventory!$B$10:$B$1000=$B32,IF(Inventory!$C$10:$C$1000=$C32,IF(Inventory!$D$10:$D$1000=sp,IF(Inventory!$J$10:$J$1000=freez,IF(Inventory!$P$10:$P$1000=W$8,1)))))))</f>
        <v/>
      </c>
      <c r="X32" s="144" t="str">
        <f t="shared" si="8"/>
        <v/>
      </c>
      <c r="Y32" s="125" t="str">
        <f t="array" ref="Y32">IF($C32="","",SUM(IF(FREQUENCY(IF(Inventory!$C$10:$C$1000=$C32,IF(Inventory!$D$10:$D$1000=sp,IF(Inventory!$I$10:$I$1000=Grl_status!$B$6,MATCH(Inventory!$F$10:$F$1000,Inventory!$F$10:$F$1000,0)))),ROW(Inventory!$F$10:$F$1000)-ROW(Inventory!$F$10)+1),1)))</f>
        <v/>
      </c>
      <c r="Z32" s="125" t="str">
        <f t="array" ref="Z32">IF($C32="","",SUM(IF(FREQUENCY(IF(Inventory!$C$10:$C$1000=$C32,IF(Inventory!$D$10:$D$1000=sp,IF(Inventory!$J$10:$J$1000=frig,MATCH(Inventory!$F$10:$F$1000,Inventory!$F$10:$F$1000,0)))),ROW(Inventory!$F$10:$F$1000)-ROW(Inventory!$F$10)+1),1)))</f>
        <v/>
      </c>
      <c r="AA32" s="125" t="str">
        <f t="array" ref="AA32">IF($C32="","",SUM(IF(FREQUENCY(IF(Inventory!$C$10:$C$1000=$C32,IF(Inventory!$D$10:$D$1000=sp,IF(Inventory!$J$10:$J$1000=frig,IF(Inventory!$P$10:$P$1000=$E$8,MATCH(Inventory!$F$10:$F$1000,Inventory!$F$10:$F$1000,0))))),ROW(Inventory!$F$10:$F$1000)-ROW(Inventory!$F$10)+1),1)))</f>
        <v/>
      </c>
      <c r="AB32" s="125" t="str">
        <f t="array" ref="AB32">IF($C32="","",SUM(IF(FREQUENCY(IF(Inventory!$C$10:$C$1000=$C32,IF(Inventory!$D$10:$D$1000=sp,IF(Inventory!$J$10:$J$1000=frig,IF(Inventory!$P$10:$P$1000=$G$8,MATCH(Inventory!$F$10:$F$1000,Inventory!$F$10:$F$1000,0))))),ROW(Inventory!$F$10:$F$1000)-ROW(Inventory!$F$10)+1),1)))</f>
        <v/>
      </c>
      <c r="AC32" s="125" t="str">
        <f t="array" ref="AC32">IF($C32="","",SUM(IF(FREQUENCY(IF(Inventory!$C$10:$C$1000=$C32,IF(Inventory!$D$10:$D$1000=sp,IF(Inventory!$K$10:$K$1000="",MATCH(Inventory!$F$10:$F$1000,Inventory!$F$10:$F$1000,0)))),ROW(Inventory!$F$10:$F$1000)-ROW(Inventory!$F$10)+1),1)))</f>
        <v/>
      </c>
    </row>
    <row r="33" spans="1:29" ht="16.5" x14ac:dyDescent="0.3">
      <c r="A33" s="279" t="str">
        <f>Gap_analysis_stores!A34</f>
        <v/>
      </c>
      <c r="B33" s="279" t="str">
        <f>Gap_analysis_stores!B34</f>
        <v/>
      </c>
      <c r="C33" s="279" t="str">
        <f>Gap_analysis_stores!C34</f>
        <v/>
      </c>
      <c r="D33" s="125" t="str">
        <f t="array" ref="D33">IF($C33="","",SUM(IF(FREQUENCY(IF(Inventory!$C$10:$C$1000=$C33,IF(Inventory!$D$10:$D$1000=sp,MATCH(Inventory!$F$10:$F$1000,Inventory!$F$10:$F$1000,0))),ROW(Inventory!$F$10:$F$1000)-ROW(Inventory!$F$10)+1),1)))</f>
        <v/>
      </c>
      <c r="E33" s="125" t="str">
        <f t="array" ref="E33">IF($C33="","",COUNT(IF(Inventory!$B$10:$B$1000=$B33,IF(Inventory!$C$10:$C$1000=$C33,IF(Inventory!$D$10:$D$1000=sp,IF(Inventory!$P$10:$P$1000=E$8,1))))))</f>
        <v/>
      </c>
      <c r="F33" s="125" t="str">
        <f t="array" ref="F33">IF($C33="","",COUNT(IF(Inventory!$B$10:$B$1000=$B33,IF(Inventory!$C$10:$C$1000=$C33,IF(Inventory!$D$10:$D$1000=sp,IF(Inventory!$P$10:$P$1000=F$8,1))))))</f>
        <v/>
      </c>
      <c r="G33" s="125" t="str">
        <f t="array" ref="G33">IF($C33="","",COUNT(IF(Inventory!$B$10:$B$1000=$B33,IF(Inventory!$C$10:$C$1000=$C33,IF(Inventory!$D$10:$D$1000=sp,IF(Inventory!$P$10:$P$1000=G$8,1))))))</f>
        <v/>
      </c>
      <c r="H33" s="125" t="str">
        <f t="array" ref="H33">IF($C33="","",COUNT(IF(Inventory!$B$10:$B$1000=$B33,IF(Inventory!$C$10:$C$1000=$C33,IF(Inventory!$D$10:$D$1000=sp,IF(Inventory!$P$10:$P$1000=H$8,1))))))</f>
        <v/>
      </c>
      <c r="I33" s="125" t="str">
        <f t="array" ref="I33">IF($C33="","",COUNT(IF(Inventory!$B$10:$B$1000=$B33,IF(Inventory!$C$10:$C$1000=$C33,IF(Inventory!$D$10:$D$1000=sp,IF(Inventory!$P$10:$P$1000=I$8,1))))))</f>
        <v/>
      </c>
      <c r="J33" s="121">
        <f t="shared" si="6"/>
        <v>0</v>
      </c>
      <c r="K33" s="125" t="str">
        <f t="array" ref="K33">IF($C33="","",COUNT(IF(Inventory!$B$10:$B$1000=$B33,IF(Inventory!$C$10:$C$1000=$C33,IF(Inventory!$D$10:$D$1000=sp,IF(Inventory!$J$10:$J$1000=frig,1))))))</f>
        <v/>
      </c>
      <c r="L33" s="125" t="str">
        <f t="array" ref="L33">IF($C33="","",COUNT(IF(Inventory!$B$10:$B$1000=$B33,IF(Inventory!$C$10:$C$1000=$C33,IF(Inventory!$D$10:$D$1000=sp,IF(Inventory!$J$10:$J$1000=frig,IF(Inventory!$P$10:$P$1000=L$8,1)))))))</f>
        <v/>
      </c>
      <c r="M33" s="125" t="str">
        <f t="array" ref="M33">IF($C33="","",COUNT(IF(Inventory!$B$10:$B$1000=$B33,IF(Inventory!$C$10:$C$1000=$C33,IF(Inventory!$D$10:$D$1000=sp,IF(Inventory!$J$10:$J$1000=frig,IF(Inventory!$P$10:$P$1000=M$8,1)))))))</f>
        <v/>
      </c>
      <c r="N33" s="125" t="str">
        <f t="array" ref="N33">IF($C33="","",COUNT(IF(Inventory!$B$10:$B$1000=$B33,IF(Inventory!$C$10:$C$1000=$C33,IF(Inventory!$D$10:$D$1000=sp,IF(Inventory!$J$10:$J$1000=frig,IF(Inventory!$P$10:$P$1000=N$8,1)))))))</f>
        <v/>
      </c>
      <c r="O33" s="125" t="str">
        <f t="array" ref="O33">IF($C33="","",COUNT(IF(Inventory!$B$10:$B$1000=$B33,IF(Inventory!$C$10:$C$1000=$C33,IF(Inventory!$D$10:$D$1000=sp,IF(Inventory!$J$10:$J$1000=frig,IF(Inventory!$P$10:$P$1000=O$8,1)))))))</f>
        <v/>
      </c>
      <c r="P33" s="125" t="str">
        <f t="array" ref="P33">IF($C33="","",COUNT(IF(Inventory!$B$10:$B$1000=$B33,IF(Inventory!$C$10:$C$1000=$C33,IF(Inventory!$D$10:$D$1000=sp,IF(Inventory!$J$10:$J$1000=frig,IF(Inventory!$P$10:$P$1000=P$8,1)))))))</f>
        <v/>
      </c>
      <c r="Q33" s="144" t="str">
        <f t="shared" si="7"/>
        <v/>
      </c>
      <c r="R33" s="125" t="str">
        <f t="array" ref="R33">IF($C33="","",COUNT(IF(Inventory!$B$10:$B$1000=$B33,IF(Inventory!$C$10:$C$1000=$C33,IF(Inventory!$D$10:$D$1000=sp,IF(Inventory!$J$10:$J$1000=freez,1))))))</f>
        <v/>
      </c>
      <c r="S33" s="125" t="str">
        <f t="array" ref="S33">IF($C33="","",COUNT(IF(Inventory!$B$10:$B$1000=$B33,IF(Inventory!$C$10:$C$1000=$C33,IF(Inventory!$D$10:$D$1000=sp,IF(Inventory!$J$10:$J$1000=freez,IF(Inventory!$P$10:$P$1000=S$8,1)))))))</f>
        <v/>
      </c>
      <c r="T33" s="125" t="str">
        <f t="array" ref="T33">IF($C33="","",COUNT(IF(Inventory!$B$10:$B$1000=$B33,IF(Inventory!$C$10:$C$1000=$C33,IF(Inventory!$D$10:$D$1000=sp,IF(Inventory!$J$10:$J$1000=freez,IF(Inventory!$P$10:$P$1000=T$8,1)))))))</f>
        <v/>
      </c>
      <c r="U33" s="125" t="str">
        <f t="array" ref="U33">IF($C33="","",COUNT(IF(Inventory!$B$10:$B$1000=$B33,IF(Inventory!$C$10:$C$1000=$C33,IF(Inventory!$D$10:$D$1000=sp,IF(Inventory!$J$10:$J$1000=freez,IF(Inventory!$P$10:$P$1000=U$8,1)))))))</f>
        <v/>
      </c>
      <c r="V33" s="125" t="str">
        <f t="array" ref="V33">IF($C33="","",COUNT(IF(Inventory!$B$10:$B$1000=$B33,IF(Inventory!$C$10:$C$1000=$C33,IF(Inventory!$D$10:$D$1000=sp,IF(Inventory!$J$10:$J$1000=freez,IF(Inventory!$P$10:$P$1000=V$8,1)))))))</f>
        <v/>
      </c>
      <c r="W33" s="125" t="str">
        <f t="array" ref="W33">IF($C33="","",COUNT(IF(Inventory!$B$10:$B$1000=$B33,IF(Inventory!$C$10:$C$1000=$C33,IF(Inventory!$D$10:$D$1000=sp,IF(Inventory!$J$10:$J$1000=freez,IF(Inventory!$P$10:$P$1000=W$8,1)))))))</f>
        <v/>
      </c>
      <c r="X33" s="144" t="str">
        <f t="shared" si="8"/>
        <v/>
      </c>
      <c r="Y33" s="125" t="str">
        <f t="array" ref="Y33">IF($C33="","",SUM(IF(FREQUENCY(IF(Inventory!$C$10:$C$1000=$C33,IF(Inventory!$D$10:$D$1000=sp,IF(Inventory!$I$10:$I$1000=Grl_status!$B$6,MATCH(Inventory!$F$10:$F$1000,Inventory!$F$10:$F$1000,0)))),ROW(Inventory!$F$10:$F$1000)-ROW(Inventory!$F$10)+1),1)))</f>
        <v/>
      </c>
      <c r="Z33" s="125" t="str">
        <f t="array" ref="Z33">IF($C33="","",SUM(IF(FREQUENCY(IF(Inventory!$C$10:$C$1000=$C33,IF(Inventory!$D$10:$D$1000=sp,IF(Inventory!$J$10:$J$1000=frig,MATCH(Inventory!$F$10:$F$1000,Inventory!$F$10:$F$1000,0)))),ROW(Inventory!$F$10:$F$1000)-ROW(Inventory!$F$10)+1),1)))</f>
        <v/>
      </c>
      <c r="AA33" s="125" t="str">
        <f t="array" ref="AA33">IF($C33="","",SUM(IF(FREQUENCY(IF(Inventory!$C$10:$C$1000=$C33,IF(Inventory!$D$10:$D$1000=sp,IF(Inventory!$J$10:$J$1000=frig,IF(Inventory!$P$10:$P$1000=$E$8,MATCH(Inventory!$F$10:$F$1000,Inventory!$F$10:$F$1000,0))))),ROW(Inventory!$F$10:$F$1000)-ROW(Inventory!$F$10)+1),1)))</f>
        <v/>
      </c>
      <c r="AB33" s="125" t="str">
        <f t="array" ref="AB33">IF($C33="","",SUM(IF(FREQUENCY(IF(Inventory!$C$10:$C$1000=$C33,IF(Inventory!$D$10:$D$1000=sp,IF(Inventory!$J$10:$J$1000=frig,IF(Inventory!$P$10:$P$1000=$G$8,MATCH(Inventory!$F$10:$F$1000,Inventory!$F$10:$F$1000,0))))),ROW(Inventory!$F$10:$F$1000)-ROW(Inventory!$F$10)+1),1)))</f>
        <v/>
      </c>
      <c r="AC33" s="125" t="str">
        <f t="array" ref="AC33">IF($C33="","",SUM(IF(FREQUENCY(IF(Inventory!$C$10:$C$1000=$C33,IF(Inventory!$D$10:$D$1000=sp,IF(Inventory!$K$10:$K$1000="",MATCH(Inventory!$F$10:$F$1000,Inventory!$F$10:$F$1000,0)))),ROW(Inventory!$F$10:$F$1000)-ROW(Inventory!$F$10)+1),1)))</f>
        <v/>
      </c>
    </row>
    <row r="34" spans="1:29" ht="16.5" x14ac:dyDescent="0.3">
      <c r="A34" s="279" t="str">
        <f>Gap_analysis_stores!A35</f>
        <v/>
      </c>
      <c r="B34" s="279" t="str">
        <f>Gap_analysis_stores!B35</f>
        <v/>
      </c>
      <c r="C34" s="279" t="str">
        <f>Gap_analysis_stores!C35</f>
        <v/>
      </c>
      <c r="D34" s="125" t="str">
        <f t="array" ref="D34">IF($C34="","",SUM(IF(FREQUENCY(IF(Inventory!$C$10:$C$1000=$C34,IF(Inventory!$D$10:$D$1000=sp,MATCH(Inventory!$F$10:$F$1000,Inventory!$F$10:$F$1000,0))),ROW(Inventory!$F$10:$F$1000)-ROW(Inventory!$F$10)+1),1)))</f>
        <v/>
      </c>
      <c r="E34" s="125" t="str">
        <f t="array" ref="E34">IF($C34="","",COUNT(IF(Inventory!$B$10:$B$1000=$B34,IF(Inventory!$C$10:$C$1000=$C34,IF(Inventory!$D$10:$D$1000=sp,IF(Inventory!$P$10:$P$1000=E$8,1))))))</f>
        <v/>
      </c>
      <c r="F34" s="125" t="str">
        <f t="array" ref="F34">IF($C34="","",COUNT(IF(Inventory!$B$10:$B$1000=$B34,IF(Inventory!$C$10:$C$1000=$C34,IF(Inventory!$D$10:$D$1000=sp,IF(Inventory!$P$10:$P$1000=F$8,1))))))</f>
        <v/>
      </c>
      <c r="G34" s="125" t="str">
        <f t="array" ref="G34">IF($C34="","",COUNT(IF(Inventory!$B$10:$B$1000=$B34,IF(Inventory!$C$10:$C$1000=$C34,IF(Inventory!$D$10:$D$1000=sp,IF(Inventory!$P$10:$P$1000=G$8,1))))))</f>
        <v/>
      </c>
      <c r="H34" s="125" t="str">
        <f t="array" ref="H34">IF($C34="","",COUNT(IF(Inventory!$B$10:$B$1000=$B34,IF(Inventory!$C$10:$C$1000=$C34,IF(Inventory!$D$10:$D$1000=sp,IF(Inventory!$P$10:$P$1000=H$8,1))))))</f>
        <v/>
      </c>
      <c r="I34" s="125" t="str">
        <f t="array" ref="I34">IF($C34="","",COUNT(IF(Inventory!$B$10:$B$1000=$B34,IF(Inventory!$C$10:$C$1000=$C34,IF(Inventory!$D$10:$D$1000=sp,IF(Inventory!$P$10:$P$1000=I$8,1))))))</f>
        <v/>
      </c>
      <c r="J34" s="121">
        <f t="shared" si="6"/>
        <v>0</v>
      </c>
      <c r="K34" s="125" t="str">
        <f t="array" ref="K34">IF($C34="","",COUNT(IF(Inventory!$B$10:$B$1000=$B34,IF(Inventory!$C$10:$C$1000=$C34,IF(Inventory!$D$10:$D$1000=sp,IF(Inventory!$J$10:$J$1000=frig,1))))))</f>
        <v/>
      </c>
      <c r="L34" s="125" t="str">
        <f t="array" ref="L34">IF($C34="","",COUNT(IF(Inventory!$B$10:$B$1000=$B34,IF(Inventory!$C$10:$C$1000=$C34,IF(Inventory!$D$10:$D$1000=sp,IF(Inventory!$J$10:$J$1000=frig,IF(Inventory!$P$10:$P$1000=L$8,1)))))))</f>
        <v/>
      </c>
      <c r="M34" s="125" t="str">
        <f t="array" ref="M34">IF($C34="","",COUNT(IF(Inventory!$B$10:$B$1000=$B34,IF(Inventory!$C$10:$C$1000=$C34,IF(Inventory!$D$10:$D$1000=sp,IF(Inventory!$J$10:$J$1000=frig,IF(Inventory!$P$10:$P$1000=M$8,1)))))))</f>
        <v/>
      </c>
      <c r="N34" s="125" t="str">
        <f t="array" ref="N34">IF($C34="","",COUNT(IF(Inventory!$B$10:$B$1000=$B34,IF(Inventory!$C$10:$C$1000=$C34,IF(Inventory!$D$10:$D$1000=sp,IF(Inventory!$J$10:$J$1000=frig,IF(Inventory!$P$10:$P$1000=N$8,1)))))))</f>
        <v/>
      </c>
      <c r="O34" s="125" t="str">
        <f t="array" ref="O34">IF($C34="","",COUNT(IF(Inventory!$B$10:$B$1000=$B34,IF(Inventory!$C$10:$C$1000=$C34,IF(Inventory!$D$10:$D$1000=sp,IF(Inventory!$J$10:$J$1000=frig,IF(Inventory!$P$10:$P$1000=O$8,1)))))))</f>
        <v/>
      </c>
      <c r="P34" s="125" t="str">
        <f t="array" ref="P34">IF($C34="","",COUNT(IF(Inventory!$B$10:$B$1000=$B34,IF(Inventory!$C$10:$C$1000=$C34,IF(Inventory!$D$10:$D$1000=sp,IF(Inventory!$J$10:$J$1000=frig,IF(Inventory!$P$10:$P$1000=P$8,1)))))))</f>
        <v/>
      </c>
      <c r="Q34" s="144" t="str">
        <f t="shared" si="7"/>
        <v/>
      </c>
      <c r="R34" s="125" t="str">
        <f t="array" ref="R34">IF($C34="","",COUNT(IF(Inventory!$B$10:$B$1000=$B34,IF(Inventory!$C$10:$C$1000=$C34,IF(Inventory!$D$10:$D$1000=sp,IF(Inventory!$J$10:$J$1000=freez,1))))))</f>
        <v/>
      </c>
      <c r="S34" s="125" t="str">
        <f t="array" ref="S34">IF($C34="","",COUNT(IF(Inventory!$B$10:$B$1000=$B34,IF(Inventory!$C$10:$C$1000=$C34,IF(Inventory!$D$10:$D$1000=sp,IF(Inventory!$J$10:$J$1000=freez,IF(Inventory!$P$10:$P$1000=S$8,1)))))))</f>
        <v/>
      </c>
      <c r="T34" s="125" t="str">
        <f t="array" ref="T34">IF($C34="","",COUNT(IF(Inventory!$B$10:$B$1000=$B34,IF(Inventory!$C$10:$C$1000=$C34,IF(Inventory!$D$10:$D$1000=sp,IF(Inventory!$J$10:$J$1000=freez,IF(Inventory!$P$10:$P$1000=T$8,1)))))))</f>
        <v/>
      </c>
      <c r="U34" s="125" t="str">
        <f t="array" ref="U34">IF($C34="","",COUNT(IF(Inventory!$B$10:$B$1000=$B34,IF(Inventory!$C$10:$C$1000=$C34,IF(Inventory!$D$10:$D$1000=sp,IF(Inventory!$J$10:$J$1000=freez,IF(Inventory!$P$10:$P$1000=U$8,1)))))))</f>
        <v/>
      </c>
      <c r="V34" s="125" t="str">
        <f t="array" ref="V34">IF($C34="","",COUNT(IF(Inventory!$B$10:$B$1000=$B34,IF(Inventory!$C$10:$C$1000=$C34,IF(Inventory!$D$10:$D$1000=sp,IF(Inventory!$J$10:$J$1000=freez,IF(Inventory!$P$10:$P$1000=V$8,1)))))))</f>
        <v/>
      </c>
      <c r="W34" s="125" t="str">
        <f t="array" ref="W34">IF($C34="","",COUNT(IF(Inventory!$B$10:$B$1000=$B34,IF(Inventory!$C$10:$C$1000=$C34,IF(Inventory!$D$10:$D$1000=sp,IF(Inventory!$J$10:$J$1000=freez,IF(Inventory!$P$10:$P$1000=W$8,1)))))))</f>
        <v/>
      </c>
      <c r="X34" s="144" t="str">
        <f t="shared" si="8"/>
        <v/>
      </c>
      <c r="Y34" s="125" t="str">
        <f t="array" ref="Y34">IF($C34="","",SUM(IF(FREQUENCY(IF(Inventory!$C$10:$C$1000=$C34,IF(Inventory!$D$10:$D$1000=sp,IF(Inventory!$I$10:$I$1000=Grl_status!$B$6,MATCH(Inventory!$F$10:$F$1000,Inventory!$F$10:$F$1000,0)))),ROW(Inventory!$F$10:$F$1000)-ROW(Inventory!$F$10)+1),1)))</f>
        <v/>
      </c>
      <c r="Z34" s="125" t="str">
        <f t="array" ref="Z34">IF($C34="","",SUM(IF(FREQUENCY(IF(Inventory!$C$10:$C$1000=$C34,IF(Inventory!$D$10:$D$1000=sp,IF(Inventory!$J$10:$J$1000=frig,MATCH(Inventory!$F$10:$F$1000,Inventory!$F$10:$F$1000,0)))),ROW(Inventory!$F$10:$F$1000)-ROW(Inventory!$F$10)+1),1)))</f>
        <v/>
      </c>
      <c r="AA34" s="125" t="str">
        <f t="array" ref="AA34">IF($C34="","",SUM(IF(FREQUENCY(IF(Inventory!$C$10:$C$1000=$C34,IF(Inventory!$D$10:$D$1000=sp,IF(Inventory!$J$10:$J$1000=frig,IF(Inventory!$P$10:$P$1000=$E$8,MATCH(Inventory!$F$10:$F$1000,Inventory!$F$10:$F$1000,0))))),ROW(Inventory!$F$10:$F$1000)-ROW(Inventory!$F$10)+1),1)))</f>
        <v/>
      </c>
      <c r="AB34" s="125" t="str">
        <f t="array" ref="AB34">IF($C34="","",SUM(IF(FREQUENCY(IF(Inventory!$C$10:$C$1000=$C34,IF(Inventory!$D$10:$D$1000=sp,IF(Inventory!$J$10:$J$1000=frig,IF(Inventory!$P$10:$P$1000=$G$8,MATCH(Inventory!$F$10:$F$1000,Inventory!$F$10:$F$1000,0))))),ROW(Inventory!$F$10:$F$1000)-ROW(Inventory!$F$10)+1),1)))</f>
        <v/>
      </c>
      <c r="AC34" s="125" t="str">
        <f t="array" ref="AC34">IF($C34="","",SUM(IF(FREQUENCY(IF(Inventory!$C$10:$C$1000=$C34,IF(Inventory!$D$10:$D$1000=sp,IF(Inventory!$K$10:$K$1000="",MATCH(Inventory!$F$10:$F$1000,Inventory!$F$10:$F$1000,0)))),ROW(Inventory!$F$10:$F$1000)-ROW(Inventory!$F$10)+1),1)))</f>
        <v/>
      </c>
    </row>
    <row r="35" spans="1:29" ht="16.5" x14ac:dyDescent="0.3">
      <c r="A35" s="279" t="str">
        <f>Gap_analysis_stores!A36</f>
        <v/>
      </c>
      <c r="B35" s="279" t="str">
        <f>Gap_analysis_stores!B36</f>
        <v/>
      </c>
      <c r="C35" s="279" t="str">
        <f>Gap_analysis_stores!C36</f>
        <v/>
      </c>
      <c r="D35" s="125" t="str">
        <f t="array" ref="D35">IF($C35="","",SUM(IF(FREQUENCY(IF(Inventory!$C$10:$C$1000=$C35,IF(Inventory!$D$10:$D$1000=sp,MATCH(Inventory!$F$10:$F$1000,Inventory!$F$10:$F$1000,0))),ROW(Inventory!$F$10:$F$1000)-ROW(Inventory!$F$10)+1),1)))</f>
        <v/>
      </c>
      <c r="E35" s="125" t="str">
        <f t="array" ref="E35">IF($C35="","",COUNT(IF(Inventory!$B$10:$B$1000=$B35,IF(Inventory!$C$10:$C$1000=$C35,IF(Inventory!$D$10:$D$1000=sp,IF(Inventory!$P$10:$P$1000=E$8,1))))))</f>
        <v/>
      </c>
      <c r="F35" s="125" t="str">
        <f t="array" ref="F35">IF($C35="","",COUNT(IF(Inventory!$B$10:$B$1000=$B35,IF(Inventory!$C$10:$C$1000=$C35,IF(Inventory!$D$10:$D$1000=sp,IF(Inventory!$P$10:$P$1000=F$8,1))))))</f>
        <v/>
      </c>
      <c r="G35" s="125" t="str">
        <f t="array" ref="G35">IF($C35="","",COUNT(IF(Inventory!$B$10:$B$1000=$B35,IF(Inventory!$C$10:$C$1000=$C35,IF(Inventory!$D$10:$D$1000=sp,IF(Inventory!$P$10:$P$1000=G$8,1))))))</f>
        <v/>
      </c>
      <c r="H35" s="125" t="str">
        <f t="array" ref="H35">IF($C35="","",COUNT(IF(Inventory!$B$10:$B$1000=$B35,IF(Inventory!$C$10:$C$1000=$C35,IF(Inventory!$D$10:$D$1000=sp,IF(Inventory!$P$10:$P$1000=H$8,1))))))</f>
        <v/>
      </c>
      <c r="I35" s="125" t="str">
        <f t="array" ref="I35">IF($C35="","",COUNT(IF(Inventory!$B$10:$B$1000=$B35,IF(Inventory!$C$10:$C$1000=$C35,IF(Inventory!$D$10:$D$1000=sp,IF(Inventory!$P$10:$P$1000=I$8,1))))))</f>
        <v/>
      </c>
      <c r="J35" s="121">
        <f t="shared" si="6"/>
        <v>0</v>
      </c>
      <c r="K35" s="125" t="str">
        <f t="array" ref="K35">IF($C35="","",COUNT(IF(Inventory!$B$10:$B$1000=$B35,IF(Inventory!$C$10:$C$1000=$C35,IF(Inventory!$D$10:$D$1000=sp,IF(Inventory!$J$10:$J$1000=frig,1))))))</f>
        <v/>
      </c>
      <c r="L35" s="125" t="str">
        <f t="array" ref="L35">IF($C35="","",COUNT(IF(Inventory!$B$10:$B$1000=$B35,IF(Inventory!$C$10:$C$1000=$C35,IF(Inventory!$D$10:$D$1000=sp,IF(Inventory!$J$10:$J$1000=frig,IF(Inventory!$P$10:$P$1000=L$8,1)))))))</f>
        <v/>
      </c>
      <c r="M35" s="125" t="str">
        <f t="array" ref="M35">IF($C35="","",COUNT(IF(Inventory!$B$10:$B$1000=$B35,IF(Inventory!$C$10:$C$1000=$C35,IF(Inventory!$D$10:$D$1000=sp,IF(Inventory!$J$10:$J$1000=frig,IF(Inventory!$P$10:$P$1000=M$8,1)))))))</f>
        <v/>
      </c>
      <c r="N35" s="125" t="str">
        <f t="array" ref="N35">IF($C35="","",COUNT(IF(Inventory!$B$10:$B$1000=$B35,IF(Inventory!$C$10:$C$1000=$C35,IF(Inventory!$D$10:$D$1000=sp,IF(Inventory!$J$10:$J$1000=frig,IF(Inventory!$P$10:$P$1000=N$8,1)))))))</f>
        <v/>
      </c>
      <c r="O35" s="125" t="str">
        <f t="array" ref="O35">IF($C35="","",COUNT(IF(Inventory!$B$10:$B$1000=$B35,IF(Inventory!$C$10:$C$1000=$C35,IF(Inventory!$D$10:$D$1000=sp,IF(Inventory!$J$10:$J$1000=frig,IF(Inventory!$P$10:$P$1000=O$8,1)))))))</f>
        <v/>
      </c>
      <c r="P35" s="125" t="str">
        <f t="array" ref="P35">IF($C35="","",COUNT(IF(Inventory!$B$10:$B$1000=$B35,IF(Inventory!$C$10:$C$1000=$C35,IF(Inventory!$D$10:$D$1000=sp,IF(Inventory!$J$10:$J$1000=frig,IF(Inventory!$P$10:$P$1000=P$8,1)))))))</f>
        <v/>
      </c>
      <c r="Q35" s="144" t="str">
        <f t="shared" si="7"/>
        <v/>
      </c>
      <c r="R35" s="125" t="str">
        <f t="array" ref="R35">IF($C35="","",COUNT(IF(Inventory!$B$10:$B$1000=$B35,IF(Inventory!$C$10:$C$1000=$C35,IF(Inventory!$D$10:$D$1000=sp,IF(Inventory!$J$10:$J$1000=freez,1))))))</f>
        <v/>
      </c>
      <c r="S35" s="125" t="str">
        <f t="array" ref="S35">IF($C35="","",COUNT(IF(Inventory!$B$10:$B$1000=$B35,IF(Inventory!$C$10:$C$1000=$C35,IF(Inventory!$D$10:$D$1000=sp,IF(Inventory!$J$10:$J$1000=freez,IF(Inventory!$P$10:$P$1000=S$8,1)))))))</f>
        <v/>
      </c>
      <c r="T35" s="125" t="str">
        <f t="array" ref="T35">IF($C35="","",COUNT(IF(Inventory!$B$10:$B$1000=$B35,IF(Inventory!$C$10:$C$1000=$C35,IF(Inventory!$D$10:$D$1000=sp,IF(Inventory!$J$10:$J$1000=freez,IF(Inventory!$P$10:$P$1000=T$8,1)))))))</f>
        <v/>
      </c>
      <c r="U35" s="125" t="str">
        <f t="array" ref="U35">IF($C35="","",COUNT(IF(Inventory!$B$10:$B$1000=$B35,IF(Inventory!$C$10:$C$1000=$C35,IF(Inventory!$D$10:$D$1000=sp,IF(Inventory!$J$10:$J$1000=freez,IF(Inventory!$P$10:$P$1000=U$8,1)))))))</f>
        <v/>
      </c>
      <c r="V35" s="125" t="str">
        <f t="array" ref="V35">IF($C35="","",COUNT(IF(Inventory!$B$10:$B$1000=$B35,IF(Inventory!$C$10:$C$1000=$C35,IF(Inventory!$D$10:$D$1000=sp,IF(Inventory!$J$10:$J$1000=freez,IF(Inventory!$P$10:$P$1000=V$8,1)))))))</f>
        <v/>
      </c>
      <c r="W35" s="125" t="str">
        <f t="array" ref="W35">IF($C35="","",COUNT(IF(Inventory!$B$10:$B$1000=$B35,IF(Inventory!$C$10:$C$1000=$C35,IF(Inventory!$D$10:$D$1000=sp,IF(Inventory!$J$10:$J$1000=freez,IF(Inventory!$P$10:$P$1000=W$8,1)))))))</f>
        <v/>
      </c>
      <c r="X35" s="144" t="str">
        <f t="shared" si="8"/>
        <v/>
      </c>
      <c r="Y35" s="125" t="str">
        <f t="array" ref="Y35">IF($C35="","",SUM(IF(FREQUENCY(IF(Inventory!$C$10:$C$1000=$C35,IF(Inventory!$D$10:$D$1000=sp,IF(Inventory!$I$10:$I$1000=Grl_status!$B$6,MATCH(Inventory!$F$10:$F$1000,Inventory!$F$10:$F$1000,0)))),ROW(Inventory!$F$10:$F$1000)-ROW(Inventory!$F$10)+1),1)))</f>
        <v/>
      </c>
      <c r="Z35" s="125" t="str">
        <f t="array" ref="Z35">IF($C35="","",SUM(IF(FREQUENCY(IF(Inventory!$C$10:$C$1000=$C35,IF(Inventory!$D$10:$D$1000=sp,IF(Inventory!$J$10:$J$1000=frig,MATCH(Inventory!$F$10:$F$1000,Inventory!$F$10:$F$1000,0)))),ROW(Inventory!$F$10:$F$1000)-ROW(Inventory!$F$10)+1),1)))</f>
        <v/>
      </c>
      <c r="AA35" s="125" t="str">
        <f t="array" ref="AA35">IF($C35="","",SUM(IF(FREQUENCY(IF(Inventory!$C$10:$C$1000=$C35,IF(Inventory!$D$10:$D$1000=sp,IF(Inventory!$J$10:$J$1000=frig,IF(Inventory!$P$10:$P$1000=$E$8,MATCH(Inventory!$F$10:$F$1000,Inventory!$F$10:$F$1000,0))))),ROW(Inventory!$F$10:$F$1000)-ROW(Inventory!$F$10)+1),1)))</f>
        <v/>
      </c>
      <c r="AB35" s="125" t="str">
        <f t="array" ref="AB35">IF($C35="","",SUM(IF(FREQUENCY(IF(Inventory!$C$10:$C$1000=$C35,IF(Inventory!$D$10:$D$1000=sp,IF(Inventory!$J$10:$J$1000=frig,IF(Inventory!$P$10:$P$1000=$G$8,MATCH(Inventory!$F$10:$F$1000,Inventory!$F$10:$F$1000,0))))),ROW(Inventory!$F$10:$F$1000)-ROW(Inventory!$F$10)+1),1)))</f>
        <v/>
      </c>
      <c r="AC35" s="125" t="str">
        <f t="array" ref="AC35">IF($C35="","",SUM(IF(FREQUENCY(IF(Inventory!$C$10:$C$1000=$C35,IF(Inventory!$D$10:$D$1000=sp,IF(Inventory!$K$10:$K$1000="",MATCH(Inventory!$F$10:$F$1000,Inventory!$F$10:$F$1000,0)))),ROW(Inventory!$F$10:$F$1000)-ROW(Inventory!$F$10)+1),1)))</f>
        <v/>
      </c>
    </row>
    <row r="36" spans="1:29" ht="16.5" x14ac:dyDescent="0.3">
      <c r="A36" s="279" t="str">
        <f>Gap_analysis_stores!A37</f>
        <v/>
      </c>
      <c r="B36" s="279" t="str">
        <f>Gap_analysis_stores!B37</f>
        <v/>
      </c>
      <c r="C36" s="279" t="str">
        <f>Gap_analysis_stores!C37</f>
        <v/>
      </c>
      <c r="D36" s="125" t="str">
        <f t="array" ref="D36">IF($C36="","",SUM(IF(FREQUENCY(IF(Inventory!$C$10:$C$1000=$C36,IF(Inventory!$D$10:$D$1000=sp,MATCH(Inventory!$F$10:$F$1000,Inventory!$F$10:$F$1000,0))),ROW(Inventory!$F$10:$F$1000)-ROW(Inventory!$F$10)+1),1)))</f>
        <v/>
      </c>
      <c r="E36" s="125" t="str">
        <f t="array" ref="E36">IF($C36="","",COUNT(IF(Inventory!$B$10:$B$1000=$B36,IF(Inventory!$C$10:$C$1000=$C36,IF(Inventory!$D$10:$D$1000=sp,IF(Inventory!$P$10:$P$1000=E$8,1))))))</f>
        <v/>
      </c>
      <c r="F36" s="125" t="str">
        <f t="array" ref="F36">IF($C36="","",COUNT(IF(Inventory!$B$10:$B$1000=$B36,IF(Inventory!$C$10:$C$1000=$C36,IF(Inventory!$D$10:$D$1000=sp,IF(Inventory!$P$10:$P$1000=F$8,1))))))</f>
        <v/>
      </c>
      <c r="G36" s="125" t="str">
        <f t="array" ref="G36">IF($C36="","",COUNT(IF(Inventory!$B$10:$B$1000=$B36,IF(Inventory!$C$10:$C$1000=$C36,IF(Inventory!$D$10:$D$1000=sp,IF(Inventory!$P$10:$P$1000=G$8,1))))))</f>
        <v/>
      </c>
      <c r="H36" s="125" t="str">
        <f t="array" ref="H36">IF($C36="","",COUNT(IF(Inventory!$B$10:$B$1000=$B36,IF(Inventory!$C$10:$C$1000=$C36,IF(Inventory!$D$10:$D$1000=sp,IF(Inventory!$P$10:$P$1000=H$8,1))))))</f>
        <v/>
      </c>
      <c r="I36" s="125" t="str">
        <f t="array" ref="I36">IF($C36="","",COUNT(IF(Inventory!$B$10:$B$1000=$B36,IF(Inventory!$C$10:$C$1000=$C36,IF(Inventory!$D$10:$D$1000=sp,IF(Inventory!$P$10:$P$1000=I$8,1))))))</f>
        <v/>
      </c>
      <c r="J36" s="121">
        <f t="shared" si="6"/>
        <v>0</v>
      </c>
      <c r="K36" s="125" t="str">
        <f t="array" ref="K36">IF($C36="","",COUNT(IF(Inventory!$B$10:$B$1000=$B36,IF(Inventory!$C$10:$C$1000=$C36,IF(Inventory!$D$10:$D$1000=sp,IF(Inventory!$J$10:$J$1000=frig,1))))))</f>
        <v/>
      </c>
      <c r="L36" s="125" t="str">
        <f t="array" ref="L36">IF($C36="","",COUNT(IF(Inventory!$B$10:$B$1000=$B36,IF(Inventory!$C$10:$C$1000=$C36,IF(Inventory!$D$10:$D$1000=sp,IF(Inventory!$J$10:$J$1000=frig,IF(Inventory!$P$10:$P$1000=L$8,1)))))))</f>
        <v/>
      </c>
      <c r="M36" s="125" t="str">
        <f t="array" ref="M36">IF($C36="","",COUNT(IF(Inventory!$B$10:$B$1000=$B36,IF(Inventory!$C$10:$C$1000=$C36,IF(Inventory!$D$10:$D$1000=sp,IF(Inventory!$J$10:$J$1000=frig,IF(Inventory!$P$10:$P$1000=M$8,1)))))))</f>
        <v/>
      </c>
      <c r="N36" s="125" t="str">
        <f t="array" ref="N36">IF($C36="","",COUNT(IF(Inventory!$B$10:$B$1000=$B36,IF(Inventory!$C$10:$C$1000=$C36,IF(Inventory!$D$10:$D$1000=sp,IF(Inventory!$J$10:$J$1000=frig,IF(Inventory!$P$10:$P$1000=N$8,1)))))))</f>
        <v/>
      </c>
      <c r="O36" s="125" t="str">
        <f t="array" ref="O36">IF($C36="","",COUNT(IF(Inventory!$B$10:$B$1000=$B36,IF(Inventory!$C$10:$C$1000=$C36,IF(Inventory!$D$10:$D$1000=sp,IF(Inventory!$J$10:$J$1000=frig,IF(Inventory!$P$10:$P$1000=O$8,1)))))))</f>
        <v/>
      </c>
      <c r="P36" s="125" t="str">
        <f t="array" ref="P36">IF($C36="","",COUNT(IF(Inventory!$B$10:$B$1000=$B36,IF(Inventory!$C$10:$C$1000=$C36,IF(Inventory!$D$10:$D$1000=sp,IF(Inventory!$J$10:$J$1000=frig,IF(Inventory!$P$10:$P$1000=P$8,1)))))))</f>
        <v/>
      </c>
      <c r="Q36" s="144" t="str">
        <f t="shared" si="7"/>
        <v/>
      </c>
      <c r="R36" s="125" t="str">
        <f t="array" ref="R36">IF($C36="","",COUNT(IF(Inventory!$B$10:$B$1000=$B36,IF(Inventory!$C$10:$C$1000=$C36,IF(Inventory!$D$10:$D$1000=sp,IF(Inventory!$J$10:$J$1000=freez,1))))))</f>
        <v/>
      </c>
      <c r="S36" s="125" t="str">
        <f t="array" ref="S36">IF($C36="","",COUNT(IF(Inventory!$B$10:$B$1000=$B36,IF(Inventory!$C$10:$C$1000=$C36,IF(Inventory!$D$10:$D$1000=sp,IF(Inventory!$J$10:$J$1000=freez,IF(Inventory!$P$10:$P$1000=S$8,1)))))))</f>
        <v/>
      </c>
      <c r="T36" s="125" t="str">
        <f t="array" ref="T36">IF($C36="","",COUNT(IF(Inventory!$B$10:$B$1000=$B36,IF(Inventory!$C$10:$C$1000=$C36,IF(Inventory!$D$10:$D$1000=sp,IF(Inventory!$J$10:$J$1000=freez,IF(Inventory!$P$10:$P$1000=T$8,1)))))))</f>
        <v/>
      </c>
      <c r="U36" s="125" t="str">
        <f t="array" ref="U36">IF($C36="","",COUNT(IF(Inventory!$B$10:$B$1000=$B36,IF(Inventory!$C$10:$C$1000=$C36,IF(Inventory!$D$10:$D$1000=sp,IF(Inventory!$J$10:$J$1000=freez,IF(Inventory!$P$10:$P$1000=U$8,1)))))))</f>
        <v/>
      </c>
      <c r="V36" s="125" t="str">
        <f t="array" ref="V36">IF($C36="","",COUNT(IF(Inventory!$B$10:$B$1000=$B36,IF(Inventory!$C$10:$C$1000=$C36,IF(Inventory!$D$10:$D$1000=sp,IF(Inventory!$J$10:$J$1000=freez,IF(Inventory!$P$10:$P$1000=V$8,1)))))))</f>
        <v/>
      </c>
      <c r="W36" s="125" t="str">
        <f t="array" ref="W36">IF($C36="","",COUNT(IF(Inventory!$B$10:$B$1000=$B36,IF(Inventory!$C$10:$C$1000=$C36,IF(Inventory!$D$10:$D$1000=sp,IF(Inventory!$J$10:$J$1000=freez,IF(Inventory!$P$10:$P$1000=W$8,1)))))))</f>
        <v/>
      </c>
      <c r="X36" s="144" t="str">
        <f t="shared" si="8"/>
        <v/>
      </c>
      <c r="Y36" s="125" t="str">
        <f t="array" ref="Y36">IF($C36="","",SUM(IF(FREQUENCY(IF(Inventory!$C$10:$C$1000=$C36,IF(Inventory!$D$10:$D$1000=sp,IF(Inventory!$I$10:$I$1000=Grl_status!$B$6,MATCH(Inventory!$F$10:$F$1000,Inventory!$F$10:$F$1000,0)))),ROW(Inventory!$F$10:$F$1000)-ROW(Inventory!$F$10)+1),1)))</f>
        <v/>
      </c>
      <c r="Z36" s="125" t="str">
        <f t="array" ref="Z36">IF($C36="","",SUM(IF(FREQUENCY(IF(Inventory!$C$10:$C$1000=$C36,IF(Inventory!$D$10:$D$1000=sp,IF(Inventory!$J$10:$J$1000=frig,MATCH(Inventory!$F$10:$F$1000,Inventory!$F$10:$F$1000,0)))),ROW(Inventory!$F$10:$F$1000)-ROW(Inventory!$F$10)+1),1)))</f>
        <v/>
      </c>
      <c r="AA36" s="125" t="str">
        <f t="array" ref="AA36">IF($C36="","",SUM(IF(FREQUENCY(IF(Inventory!$C$10:$C$1000=$C36,IF(Inventory!$D$10:$D$1000=sp,IF(Inventory!$J$10:$J$1000=frig,IF(Inventory!$P$10:$P$1000=$E$8,MATCH(Inventory!$F$10:$F$1000,Inventory!$F$10:$F$1000,0))))),ROW(Inventory!$F$10:$F$1000)-ROW(Inventory!$F$10)+1),1)))</f>
        <v/>
      </c>
      <c r="AB36" s="125" t="str">
        <f t="array" ref="AB36">IF($C36="","",SUM(IF(FREQUENCY(IF(Inventory!$C$10:$C$1000=$C36,IF(Inventory!$D$10:$D$1000=sp,IF(Inventory!$J$10:$J$1000=frig,IF(Inventory!$P$10:$P$1000=$G$8,MATCH(Inventory!$F$10:$F$1000,Inventory!$F$10:$F$1000,0))))),ROW(Inventory!$F$10:$F$1000)-ROW(Inventory!$F$10)+1),1)))</f>
        <v/>
      </c>
      <c r="AC36" s="125" t="str">
        <f t="array" ref="AC36">IF($C36="","",SUM(IF(FREQUENCY(IF(Inventory!$C$10:$C$1000=$C36,IF(Inventory!$D$10:$D$1000=sp,IF(Inventory!$K$10:$K$1000="",MATCH(Inventory!$F$10:$F$1000,Inventory!$F$10:$F$1000,0)))),ROW(Inventory!$F$10:$F$1000)-ROW(Inventory!$F$10)+1),1)))</f>
        <v/>
      </c>
    </row>
    <row r="37" spans="1:29" ht="16.5" x14ac:dyDescent="0.3">
      <c r="A37" s="279" t="str">
        <f>Gap_analysis_stores!A38</f>
        <v/>
      </c>
      <c r="B37" s="279" t="str">
        <f>Gap_analysis_stores!B38</f>
        <v/>
      </c>
      <c r="C37" s="279" t="str">
        <f>Gap_analysis_stores!C38</f>
        <v/>
      </c>
      <c r="D37" s="125" t="str">
        <f t="array" ref="D37">IF($C37="","",SUM(IF(FREQUENCY(IF(Inventory!$C$10:$C$1000=$C37,IF(Inventory!$D$10:$D$1000=sp,MATCH(Inventory!$F$10:$F$1000,Inventory!$F$10:$F$1000,0))),ROW(Inventory!$F$10:$F$1000)-ROW(Inventory!$F$10)+1),1)))</f>
        <v/>
      </c>
      <c r="E37" s="125" t="str">
        <f t="array" ref="E37">IF($C37="","",COUNT(IF(Inventory!$B$10:$B$1000=$B37,IF(Inventory!$C$10:$C$1000=$C37,IF(Inventory!$D$10:$D$1000=sp,IF(Inventory!$P$10:$P$1000=E$8,1))))))</f>
        <v/>
      </c>
      <c r="F37" s="125" t="str">
        <f t="array" ref="F37">IF($C37="","",COUNT(IF(Inventory!$B$10:$B$1000=$B37,IF(Inventory!$C$10:$C$1000=$C37,IF(Inventory!$D$10:$D$1000=sp,IF(Inventory!$P$10:$P$1000=F$8,1))))))</f>
        <v/>
      </c>
      <c r="G37" s="125" t="str">
        <f t="array" ref="G37">IF($C37="","",COUNT(IF(Inventory!$B$10:$B$1000=$B37,IF(Inventory!$C$10:$C$1000=$C37,IF(Inventory!$D$10:$D$1000=sp,IF(Inventory!$P$10:$P$1000=G$8,1))))))</f>
        <v/>
      </c>
      <c r="H37" s="125" t="str">
        <f t="array" ref="H37">IF($C37="","",COUNT(IF(Inventory!$B$10:$B$1000=$B37,IF(Inventory!$C$10:$C$1000=$C37,IF(Inventory!$D$10:$D$1000=sp,IF(Inventory!$P$10:$P$1000=H$8,1))))))</f>
        <v/>
      </c>
      <c r="I37" s="125" t="str">
        <f t="array" ref="I37">IF($C37="","",COUNT(IF(Inventory!$B$10:$B$1000=$B37,IF(Inventory!$C$10:$C$1000=$C37,IF(Inventory!$D$10:$D$1000=sp,IF(Inventory!$P$10:$P$1000=I$8,1))))))</f>
        <v/>
      </c>
      <c r="J37" s="121">
        <f t="shared" si="6"/>
        <v>0</v>
      </c>
      <c r="K37" s="125" t="str">
        <f t="array" ref="K37">IF($C37="","",COUNT(IF(Inventory!$B$10:$B$1000=$B37,IF(Inventory!$C$10:$C$1000=$C37,IF(Inventory!$D$10:$D$1000=sp,IF(Inventory!$J$10:$J$1000=frig,1))))))</f>
        <v/>
      </c>
      <c r="L37" s="125" t="str">
        <f t="array" ref="L37">IF($C37="","",COUNT(IF(Inventory!$B$10:$B$1000=$B37,IF(Inventory!$C$10:$C$1000=$C37,IF(Inventory!$D$10:$D$1000=sp,IF(Inventory!$J$10:$J$1000=frig,IF(Inventory!$P$10:$P$1000=L$8,1)))))))</f>
        <v/>
      </c>
      <c r="M37" s="125" t="str">
        <f t="array" ref="M37">IF($C37="","",COUNT(IF(Inventory!$B$10:$B$1000=$B37,IF(Inventory!$C$10:$C$1000=$C37,IF(Inventory!$D$10:$D$1000=sp,IF(Inventory!$J$10:$J$1000=frig,IF(Inventory!$P$10:$P$1000=M$8,1)))))))</f>
        <v/>
      </c>
      <c r="N37" s="125" t="str">
        <f t="array" ref="N37">IF($C37="","",COUNT(IF(Inventory!$B$10:$B$1000=$B37,IF(Inventory!$C$10:$C$1000=$C37,IF(Inventory!$D$10:$D$1000=sp,IF(Inventory!$J$10:$J$1000=frig,IF(Inventory!$P$10:$P$1000=N$8,1)))))))</f>
        <v/>
      </c>
      <c r="O37" s="125" t="str">
        <f t="array" ref="O37">IF($C37="","",COUNT(IF(Inventory!$B$10:$B$1000=$B37,IF(Inventory!$C$10:$C$1000=$C37,IF(Inventory!$D$10:$D$1000=sp,IF(Inventory!$J$10:$J$1000=frig,IF(Inventory!$P$10:$P$1000=O$8,1)))))))</f>
        <v/>
      </c>
      <c r="P37" s="125" t="str">
        <f t="array" ref="P37">IF($C37="","",COUNT(IF(Inventory!$B$10:$B$1000=$B37,IF(Inventory!$C$10:$C$1000=$C37,IF(Inventory!$D$10:$D$1000=sp,IF(Inventory!$J$10:$J$1000=frig,IF(Inventory!$P$10:$P$1000=P$8,1)))))))</f>
        <v/>
      </c>
      <c r="Q37" s="144" t="str">
        <f t="shared" si="7"/>
        <v/>
      </c>
      <c r="R37" s="125" t="str">
        <f t="array" ref="R37">IF($C37="","",COUNT(IF(Inventory!$B$10:$B$1000=$B37,IF(Inventory!$C$10:$C$1000=$C37,IF(Inventory!$D$10:$D$1000=sp,IF(Inventory!$J$10:$J$1000=freez,1))))))</f>
        <v/>
      </c>
      <c r="S37" s="125" t="str">
        <f t="array" ref="S37">IF($C37="","",COUNT(IF(Inventory!$B$10:$B$1000=$B37,IF(Inventory!$C$10:$C$1000=$C37,IF(Inventory!$D$10:$D$1000=sp,IF(Inventory!$J$10:$J$1000=freez,IF(Inventory!$P$10:$P$1000=S$8,1)))))))</f>
        <v/>
      </c>
      <c r="T37" s="125" t="str">
        <f t="array" ref="T37">IF($C37="","",COUNT(IF(Inventory!$B$10:$B$1000=$B37,IF(Inventory!$C$10:$C$1000=$C37,IF(Inventory!$D$10:$D$1000=sp,IF(Inventory!$J$10:$J$1000=freez,IF(Inventory!$P$10:$P$1000=T$8,1)))))))</f>
        <v/>
      </c>
      <c r="U37" s="125" t="str">
        <f t="array" ref="U37">IF($C37="","",COUNT(IF(Inventory!$B$10:$B$1000=$B37,IF(Inventory!$C$10:$C$1000=$C37,IF(Inventory!$D$10:$D$1000=sp,IF(Inventory!$J$10:$J$1000=freez,IF(Inventory!$P$10:$P$1000=U$8,1)))))))</f>
        <v/>
      </c>
      <c r="V37" s="125" t="str">
        <f t="array" ref="V37">IF($C37="","",COUNT(IF(Inventory!$B$10:$B$1000=$B37,IF(Inventory!$C$10:$C$1000=$C37,IF(Inventory!$D$10:$D$1000=sp,IF(Inventory!$J$10:$J$1000=freez,IF(Inventory!$P$10:$P$1000=V$8,1)))))))</f>
        <v/>
      </c>
      <c r="W37" s="125" t="str">
        <f t="array" ref="W37">IF($C37="","",COUNT(IF(Inventory!$B$10:$B$1000=$B37,IF(Inventory!$C$10:$C$1000=$C37,IF(Inventory!$D$10:$D$1000=sp,IF(Inventory!$J$10:$J$1000=freez,IF(Inventory!$P$10:$P$1000=W$8,1)))))))</f>
        <v/>
      </c>
      <c r="X37" s="144" t="str">
        <f t="shared" si="8"/>
        <v/>
      </c>
      <c r="Y37" s="125" t="str">
        <f t="array" ref="Y37">IF($C37="","",SUM(IF(FREQUENCY(IF(Inventory!$C$10:$C$1000=$C37,IF(Inventory!$D$10:$D$1000=sp,IF(Inventory!$I$10:$I$1000=Grl_status!$B$6,MATCH(Inventory!$F$10:$F$1000,Inventory!$F$10:$F$1000,0)))),ROW(Inventory!$F$10:$F$1000)-ROW(Inventory!$F$10)+1),1)))</f>
        <v/>
      </c>
      <c r="Z37" s="125" t="str">
        <f t="array" ref="Z37">IF($C37="","",SUM(IF(FREQUENCY(IF(Inventory!$C$10:$C$1000=$C37,IF(Inventory!$D$10:$D$1000=sp,IF(Inventory!$J$10:$J$1000=frig,MATCH(Inventory!$F$10:$F$1000,Inventory!$F$10:$F$1000,0)))),ROW(Inventory!$F$10:$F$1000)-ROW(Inventory!$F$10)+1),1)))</f>
        <v/>
      </c>
      <c r="AA37" s="125" t="str">
        <f t="array" ref="AA37">IF($C37="","",SUM(IF(FREQUENCY(IF(Inventory!$C$10:$C$1000=$C37,IF(Inventory!$D$10:$D$1000=sp,IF(Inventory!$J$10:$J$1000=frig,IF(Inventory!$P$10:$P$1000=$E$8,MATCH(Inventory!$F$10:$F$1000,Inventory!$F$10:$F$1000,0))))),ROW(Inventory!$F$10:$F$1000)-ROW(Inventory!$F$10)+1),1)))</f>
        <v/>
      </c>
      <c r="AB37" s="125" t="str">
        <f t="array" ref="AB37">IF($C37="","",SUM(IF(FREQUENCY(IF(Inventory!$C$10:$C$1000=$C37,IF(Inventory!$D$10:$D$1000=sp,IF(Inventory!$J$10:$J$1000=frig,IF(Inventory!$P$10:$P$1000=$G$8,MATCH(Inventory!$F$10:$F$1000,Inventory!$F$10:$F$1000,0))))),ROW(Inventory!$F$10:$F$1000)-ROW(Inventory!$F$10)+1),1)))</f>
        <v/>
      </c>
      <c r="AC37" s="125" t="str">
        <f t="array" ref="AC37">IF($C37="","",SUM(IF(FREQUENCY(IF(Inventory!$C$10:$C$1000=$C37,IF(Inventory!$D$10:$D$1000=sp,IF(Inventory!$K$10:$K$1000="",MATCH(Inventory!$F$10:$F$1000,Inventory!$F$10:$F$1000,0)))),ROW(Inventory!$F$10:$F$1000)-ROW(Inventory!$F$10)+1),1)))</f>
        <v/>
      </c>
    </row>
    <row r="38" spans="1:29" ht="16.5" x14ac:dyDescent="0.3">
      <c r="A38" s="279" t="str">
        <f>Gap_analysis_stores!A39</f>
        <v/>
      </c>
      <c r="B38" s="279" t="str">
        <f>Gap_analysis_stores!B39</f>
        <v/>
      </c>
      <c r="C38" s="279" t="str">
        <f>Gap_analysis_stores!C39</f>
        <v/>
      </c>
      <c r="D38" s="125" t="str">
        <f t="array" ref="D38">IF($C38="","",SUM(IF(FREQUENCY(IF(Inventory!$C$10:$C$1000=$C38,IF(Inventory!$D$10:$D$1000=sp,MATCH(Inventory!$F$10:$F$1000,Inventory!$F$10:$F$1000,0))),ROW(Inventory!$F$10:$F$1000)-ROW(Inventory!$F$10)+1),1)))</f>
        <v/>
      </c>
      <c r="E38" s="125" t="str">
        <f t="array" ref="E38">IF($C38="","",COUNT(IF(Inventory!$B$10:$B$1000=$B38,IF(Inventory!$C$10:$C$1000=$C38,IF(Inventory!$D$10:$D$1000=sp,IF(Inventory!$P$10:$P$1000=E$8,1))))))</f>
        <v/>
      </c>
      <c r="F38" s="125" t="str">
        <f t="array" ref="F38">IF($C38="","",COUNT(IF(Inventory!$B$10:$B$1000=$B38,IF(Inventory!$C$10:$C$1000=$C38,IF(Inventory!$D$10:$D$1000=sp,IF(Inventory!$P$10:$P$1000=F$8,1))))))</f>
        <v/>
      </c>
      <c r="G38" s="125" t="str">
        <f t="array" ref="G38">IF($C38="","",COUNT(IF(Inventory!$B$10:$B$1000=$B38,IF(Inventory!$C$10:$C$1000=$C38,IF(Inventory!$D$10:$D$1000=sp,IF(Inventory!$P$10:$P$1000=G$8,1))))))</f>
        <v/>
      </c>
      <c r="H38" s="125" t="str">
        <f t="array" ref="H38">IF($C38="","",COUNT(IF(Inventory!$B$10:$B$1000=$B38,IF(Inventory!$C$10:$C$1000=$C38,IF(Inventory!$D$10:$D$1000=sp,IF(Inventory!$P$10:$P$1000=H$8,1))))))</f>
        <v/>
      </c>
      <c r="I38" s="125" t="str">
        <f t="array" ref="I38">IF($C38="","",COUNT(IF(Inventory!$B$10:$B$1000=$B38,IF(Inventory!$C$10:$C$1000=$C38,IF(Inventory!$D$10:$D$1000=sp,IF(Inventory!$P$10:$P$1000=I$8,1))))))</f>
        <v/>
      </c>
      <c r="J38" s="121">
        <f t="shared" si="6"/>
        <v>0</v>
      </c>
      <c r="K38" s="125" t="str">
        <f t="array" ref="K38">IF($C38="","",COUNT(IF(Inventory!$B$10:$B$1000=$B38,IF(Inventory!$C$10:$C$1000=$C38,IF(Inventory!$D$10:$D$1000=sp,IF(Inventory!$J$10:$J$1000=frig,1))))))</f>
        <v/>
      </c>
      <c r="L38" s="125" t="str">
        <f t="array" ref="L38">IF($C38="","",COUNT(IF(Inventory!$B$10:$B$1000=$B38,IF(Inventory!$C$10:$C$1000=$C38,IF(Inventory!$D$10:$D$1000=sp,IF(Inventory!$J$10:$J$1000=frig,IF(Inventory!$P$10:$P$1000=L$8,1)))))))</f>
        <v/>
      </c>
      <c r="M38" s="125" t="str">
        <f t="array" ref="M38">IF($C38="","",COUNT(IF(Inventory!$B$10:$B$1000=$B38,IF(Inventory!$C$10:$C$1000=$C38,IF(Inventory!$D$10:$D$1000=sp,IF(Inventory!$J$10:$J$1000=frig,IF(Inventory!$P$10:$P$1000=M$8,1)))))))</f>
        <v/>
      </c>
      <c r="N38" s="125" t="str">
        <f t="array" ref="N38">IF($C38="","",COUNT(IF(Inventory!$B$10:$B$1000=$B38,IF(Inventory!$C$10:$C$1000=$C38,IF(Inventory!$D$10:$D$1000=sp,IF(Inventory!$J$10:$J$1000=frig,IF(Inventory!$P$10:$P$1000=N$8,1)))))))</f>
        <v/>
      </c>
      <c r="O38" s="125" t="str">
        <f t="array" ref="O38">IF($C38="","",COUNT(IF(Inventory!$B$10:$B$1000=$B38,IF(Inventory!$C$10:$C$1000=$C38,IF(Inventory!$D$10:$D$1000=sp,IF(Inventory!$J$10:$J$1000=frig,IF(Inventory!$P$10:$P$1000=O$8,1)))))))</f>
        <v/>
      </c>
      <c r="P38" s="125" t="str">
        <f t="array" ref="P38">IF($C38="","",COUNT(IF(Inventory!$B$10:$B$1000=$B38,IF(Inventory!$C$10:$C$1000=$C38,IF(Inventory!$D$10:$D$1000=sp,IF(Inventory!$J$10:$J$1000=frig,IF(Inventory!$P$10:$P$1000=P$8,1)))))))</f>
        <v/>
      </c>
      <c r="Q38" s="144" t="str">
        <f t="shared" si="7"/>
        <v/>
      </c>
      <c r="R38" s="125" t="str">
        <f t="array" ref="R38">IF($C38="","",COUNT(IF(Inventory!$B$10:$B$1000=$B38,IF(Inventory!$C$10:$C$1000=$C38,IF(Inventory!$D$10:$D$1000=sp,IF(Inventory!$J$10:$J$1000=freez,1))))))</f>
        <v/>
      </c>
      <c r="S38" s="125" t="str">
        <f t="array" ref="S38">IF($C38="","",COUNT(IF(Inventory!$B$10:$B$1000=$B38,IF(Inventory!$C$10:$C$1000=$C38,IF(Inventory!$D$10:$D$1000=sp,IF(Inventory!$J$10:$J$1000=freez,IF(Inventory!$P$10:$P$1000=S$8,1)))))))</f>
        <v/>
      </c>
      <c r="T38" s="125" t="str">
        <f t="array" ref="T38">IF($C38="","",COUNT(IF(Inventory!$B$10:$B$1000=$B38,IF(Inventory!$C$10:$C$1000=$C38,IF(Inventory!$D$10:$D$1000=sp,IF(Inventory!$J$10:$J$1000=freez,IF(Inventory!$P$10:$P$1000=T$8,1)))))))</f>
        <v/>
      </c>
      <c r="U38" s="125" t="str">
        <f t="array" ref="U38">IF($C38="","",COUNT(IF(Inventory!$B$10:$B$1000=$B38,IF(Inventory!$C$10:$C$1000=$C38,IF(Inventory!$D$10:$D$1000=sp,IF(Inventory!$J$10:$J$1000=freez,IF(Inventory!$P$10:$P$1000=U$8,1)))))))</f>
        <v/>
      </c>
      <c r="V38" s="125" t="str">
        <f t="array" ref="V38">IF($C38="","",COUNT(IF(Inventory!$B$10:$B$1000=$B38,IF(Inventory!$C$10:$C$1000=$C38,IF(Inventory!$D$10:$D$1000=sp,IF(Inventory!$J$10:$J$1000=freez,IF(Inventory!$P$10:$P$1000=V$8,1)))))))</f>
        <v/>
      </c>
      <c r="W38" s="125" t="str">
        <f t="array" ref="W38">IF($C38="","",COUNT(IF(Inventory!$B$10:$B$1000=$B38,IF(Inventory!$C$10:$C$1000=$C38,IF(Inventory!$D$10:$D$1000=sp,IF(Inventory!$J$10:$J$1000=freez,IF(Inventory!$P$10:$P$1000=W$8,1)))))))</f>
        <v/>
      </c>
      <c r="X38" s="144" t="str">
        <f t="shared" si="8"/>
        <v/>
      </c>
      <c r="Y38" s="125" t="str">
        <f t="array" ref="Y38">IF($C38="","",SUM(IF(FREQUENCY(IF(Inventory!$C$10:$C$1000=$C38,IF(Inventory!$D$10:$D$1000=sp,IF(Inventory!$I$10:$I$1000=Grl_status!$B$6,MATCH(Inventory!$F$10:$F$1000,Inventory!$F$10:$F$1000,0)))),ROW(Inventory!$F$10:$F$1000)-ROW(Inventory!$F$10)+1),1)))</f>
        <v/>
      </c>
      <c r="Z38" s="125" t="str">
        <f t="array" ref="Z38">IF($C38="","",SUM(IF(FREQUENCY(IF(Inventory!$C$10:$C$1000=$C38,IF(Inventory!$D$10:$D$1000=sp,IF(Inventory!$J$10:$J$1000=frig,MATCH(Inventory!$F$10:$F$1000,Inventory!$F$10:$F$1000,0)))),ROW(Inventory!$F$10:$F$1000)-ROW(Inventory!$F$10)+1),1)))</f>
        <v/>
      </c>
      <c r="AA38" s="125" t="str">
        <f t="array" ref="AA38">IF($C38="","",SUM(IF(FREQUENCY(IF(Inventory!$C$10:$C$1000=$C38,IF(Inventory!$D$10:$D$1000=sp,IF(Inventory!$J$10:$J$1000=frig,IF(Inventory!$P$10:$P$1000=$E$8,MATCH(Inventory!$F$10:$F$1000,Inventory!$F$10:$F$1000,0))))),ROW(Inventory!$F$10:$F$1000)-ROW(Inventory!$F$10)+1),1)))</f>
        <v/>
      </c>
      <c r="AB38" s="125" t="str">
        <f t="array" ref="AB38">IF($C38="","",SUM(IF(FREQUENCY(IF(Inventory!$C$10:$C$1000=$C38,IF(Inventory!$D$10:$D$1000=sp,IF(Inventory!$J$10:$J$1000=frig,IF(Inventory!$P$10:$P$1000=$G$8,MATCH(Inventory!$F$10:$F$1000,Inventory!$F$10:$F$1000,0))))),ROW(Inventory!$F$10:$F$1000)-ROW(Inventory!$F$10)+1),1)))</f>
        <v/>
      </c>
      <c r="AC38" s="125" t="str">
        <f t="array" ref="AC38">IF($C38="","",SUM(IF(FREQUENCY(IF(Inventory!$C$10:$C$1000=$C38,IF(Inventory!$D$10:$D$1000=sp,IF(Inventory!$K$10:$K$1000="",MATCH(Inventory!$F$10:$F$1000,Inventory!$F$10:$F$1000,0)))),ROW(Inventory!$F$10:$F$1000)-ROW(Inventory!$F$10)+1),1)))</f>
        <v/>
      </c>
    </row>
    <row r="39" spans="1:29" ht="16.5" x14ac:dyDescent="0.3">
      <c r="A39" s="279" t="str">
        <f>Gap_analysis_stores!A40</f>
        <v/>
      </c>
      <c r="B39" s="279" t="str">
        <f>Gap_analysis_stores!B40</f>
        <v/>
      </c>
      <c r="C39" s="279" t="str">
        <f>Gap_analysis_stores!C40</f>
        <v/>
      </c>
      <c r="D39" s="125" t="str">
        <f t="array" ref="D39">IF($C39="","",SUM(IF(FREQUENCY(IF(Inventory!$C$10:$C$1000=$C39,IF(Inventory!$D$10:$D$1000=sp,MATCH(Inventory!$F$10:$F$1000,Inventory!$F$10:$F$1000,0))),ROW(Inventory!$F$10:$F$1000)-ROW(Inventory!$F$10)+1),1)))</f>
        <v/>
      </c>
      <c r="E39" s="125" t="str">
        <f t="array" ref="E39">IF($C39="","",COUNT(IF(Inventory!$B$10:$B$1000=$B39,IF(Inventory!$C$10:$C$1000=$C39,IF(Inventory!$D$10:$D$1000=sp,IF(Inventory!$P$10:$P$1000=E$8,1))))))</f>
        <v/>
      </c>
      <c r="F39" s="125" t="str">
        <f t="array" ref="F39">IF($C39="","",COUNT(IF(Inventory!$B$10:$B$1000=$B39,IF(Inventory!$C$10:$C$1000=$C39,IF(Inventory!$D$10:$D$1000=sp,IF(Inventory!$P$10:$P$1000=F$8,1))))))</f>
        <v/>
      </c>
      <c r="G39" s="125" t="str">
        <f t="array" ref="G39">IF($C39="","",COUNT(IF(Inventory!$B$10:$B$1000=$B39,IF(Inventory!$C$10:$C$1000=$C39,IF(Inventory!$D$10:$D$1000=sp,IF(Inventory!$P$10:$P$1000=G$8,1))))))</f>
        <v/>
      </c>
      <c r="H39" s="125" t="str">
        <f t="array" ref="H39">IF($C39="","",COUNT(IF(Inventory!$B$10:$B$1000=$B39,IF(Inventory!$C$10:$C$1000=$C39,IF(Inventory!$D$10:$D$1000=sp,IF(Inventory!$P$10:$P$1000=H$8,1))))))</f>
        <v/>
      </c>
      <c r="I39" s="125" t="str">
        <f t="array" ref="I39">IF($C39="","",COUNT(IF(Inventory!$B$10:$B$1000=$B39,IF(Inventory!$C$10:$C$1000=$C39,IF(Inventory!$D$10:$D$1000=sp,IF(Inventory!$P$10:$P$1000=I$8,1))))))</f>
        <v/>
      </c>
      <c r="J39" s="121">
        <f t="shared" si="6"/>
        <v>0</v>
      </c>
      <c r="K39" s="125" t="str">
        <f t="array" ref="K39">IF($C39="","",COUNT(IF(Inventory!$B$10:$B$1000=$B39,IF(Inventory!$C$10:$C$1000=$C39,IF(Inventory!$D$10:$D$1000=sp,IF(Inventory!$J$10:$J$1000=frig,1))))))</f>
        <v/>
      </c>
      <c r="L39" s="125" t="str">
        <f t="array" ref="L39">IF($C39="","",COUNT(IF(Inventory!$B$10:$B$1000=$B39,IF(Inventory!$C$10:$C$1000=$C39,IF(Inventory!$D$10:$D$1000=sp,IF(Inventory!$J$10:$J$1000=frig,IF(Inventory!$P$10:$P$1000=L$8,1)))))))</f>
        <v/>
      </c>
      <c r="M39" s="125" t="str">
        <f t="array" ref="M39">IF($C39="","",COUNT(IF(Inventory!$B$10:$B$1000=$B39,IF(Inventory!$C$10:$C$1000=$C39,IF(Inventory!$D$10:$D$1000=sp,IF(Inventory!$J$10:$J$1000=frig,IF(Inventory!$P$10:$P$1000=M$8,1)))))))</f>
        <v/>
      </c>
      <c r="N39" s="125" t="str">
        <f t="array" ref="N39">IF($C39="","",COUNT(IF(Inventory!$B$10:$B$1000=$B39,IF(Inventory!$C$10:$C$1000=$C39,IF(Inventory!$D$10:$D$1000=sp,IF(Inventory!$J$10:$J$1000=frig,IF(Inventory!$P$10:$P$1000=N$8,1)))))))</f>
        <v/>
      </c>
      <c r="O39" s="125" t="str">
        <f t="array" ref="O39">IF($C39="","",COUNT(IF(Inventory!$B$10:$B$1000=$B39,IF(Inventory!$C$10:$C$1000=$C39,IF(Inventory!$D$10:$D$1000=sp,IF(Inventory!$J$10:$J$1000=frig,IF(Inventory!$P$10:$P$1000=O$8,1)))))))</f>
        <v/>
      </c>
      <c r="P39" s="125" t="str">
        <f t="array" ref="P39">IF($C39="","",COUNT(IF(Inventory!$B$10:$B$1000=$B39,IF(Inventory!$C$10:$C$1000=$C39,IF(Inventory!$D$10:$D$1000=sp,IF(Inventory!$J$10:$J$1000=frig,IF(Inventory!$P$10:$P$1000=P$8,1)))))))</f>
        <v/>
      </c>
      <c r="Q39" s="144" t="str">
        <f t="shared" si="7"/>
        <v/>
      </c>
      <c r="R39" s="125" t="str">
        <f t="array" ref="R39">IF($C39="","",COUNT(IF(Inventory!$B$10:$B$1000=$B39,IF(Inventory!$C$10:$C$1000=$C39,IF(Inventory!$D$10:$D$1000=sp,IF(Inventory!$J$10:$J$1000=freez,1))))))</f>
        <v/>
      </c>
      <c r="S39" s="125" t="str">
        <f t="array" ref="S39">IF($C39="","",COUNT(IF(Inventory!$B$10:$B$1000=$B39,IF(Inventory!$C$10:$C$1000=$C39,IF(Inventory!$D$10:$D$1000=sp,IF(Inventory!$J$10:$J$1000=freez,IF(Inventory!$P$10:$P$1000=S$8,1)))))))</f>
        <v/>
      </c>
      <c r="T39" s="125" t="str">
        <f t="array" ref="T39">IF($C39="","",COUNT(IF(Inventory!$B$10:$B$1000=$B39,IF(Inventory!$C$10:$C$1000=$C39,IF(Inventory!$D$10:$D$1000=sp,IF(Inventory!$J$10:$J$1000=freez,IF(Inventory!$P$10:$P$1000=T$8,1)))))))</f>
        <v/>
      </c>
      <c r="U39" s="125" t="str">
        <f t="array" ref="U39">IF($C39="","",COUNT(IF(Inventory!$B$10:$B$1000=$B39,IF(Inventory!$C$10:$C$1000=$C39,IF(Inventory!$D$10:$D$1000=sp,IF(Inventory!$J$10:$J$1000=freez,IF(Inventory!$P$10:$P$1000=U$8,1)))))))</f>
        <v/>
      </c>
      <c r="V39" s="125" t="str">
        <f t="array" ref="V39">IF($C39="","",COUNT(IF(Inventory!$B$10:$B$1000=$B39,IF(Inventory!$C$10:$C$1000=$C39,IF(Inventory!$D$10:$D$1000=sp,IF(Inventory!$J$10:$J$1000=freez,IF(Inventory!$P$10:$P$1000=V$8,1)))))))</f>
        <v/>
      </c>
      <c r="W39" s="125" t="str">
        <f t="array" ref="W39">IF($C39="","",COUNT(IF(Inventory!$B$10:$B$1000=$B39,IF(Inventory!$C$10:$C$1000=$C39,IF(Inventory!$D$10:$D$1000=sp,IF(Inventory!$J$10:$J$1000=freez,IF(Inventory!$P$10:$P$1000=W$8,1)))))))</f>
        <v/>
      </c>
      <c r="X39" s="144" t="str">
        <f t="shared" si="8"/>
        <v/>
      </c>
      <c r="Y39" s="125" t="str">
        <f t="array" ref="Y39">IF($C39="","",SUM(IF(FREQUENCY(IF(Inventory!$C$10:$C$1000=$C39,IF(Inventory!$D$10:$D$1000=sp,IF(Inventory!$I$10:$I$1000=Grl_status!$B$6,MATCH(Inventory!$F$10:$F$1000,Inventory!$F$10:$F$1000,0)))),ROW(Inventory!$F$10:$F$1000)-ROW(Inventory!$F$10)+1),1)))</f>
        <v/>
      </c>
      <c r="Z39" s="125" t="str">
        <f t="array" ref="Z39">IF($C39="","",SUM(IF(FREQUENCY(IF(Inventory!$C$10:$C$1000=$C39,IF(Inventory!$D$10:$D$1000=sp,IF(Inventory!$J$10:$J$1000=frig,MATCH(Inventory!$F$10:$F$1000,Inventory!$F$10:$F$1000,0)))),ROW(Inventory!$F$10:$F$1000)-ROW(Inventory!$F$10)+1),1)))</f>
        <v/>
      </c>
      <c r="AA39" s="125" t="str">
        <f t="array" ref="AA39">IF($C39="","",SUM(IF(FREQUENCY(IF(Inventory!$C$10:$C$1000=$C39,IF(Inventory!$D$10:$D$1000=sp,IF(Inventory!$J$10:$J$1000=frig,IF(Inventory!$P$10:$P$1000=$E$8,MATCH(Inventory!$F$10:$F$1000,Inventory!$F$10:$F$1000,0))))),ROW(Inventory!$F$10:$F$1000)-ROW(Inventory!$F$10)+1),1)))</f>
        <v/>
      </c>
      <c r="AB39" s="125" t="str">
        <f t="array" ref="AB39">IF($C39="","",SUM(IF(FREQUENCY(IF(Inventory!$C$10:$C$1000=$C39,IF(Inventory!$D$10:$D$1000=sp,IF(Inventory!$J$10:$J$1000=frig,IF(Inventory!$P$10:$P$1000=$G$8,MATCH(Inventory!$F$10:$F$1000,Inventory!$F$10:$F$1000,0))))),ROW(Inventory!$F$10:$F$1000)-ROW(Inventory!$F$10)+1),1)))</f>
        <v/>
      </c>
      <c r="AC39" s="125" t="str">
        <f t="array" ref="AC39">IF($C39="","",SUM(IF(FREQUENCY(IF(Inventory!$C$10:$C$1000=$C39,IF(Inventory!$D$10:$D$1000=sp,IF(Inventory!$K$10:$K$1000="",MATCH(Inventory!$F$10:$F$1000,Inventory!$F$10:$F$1000,0)))),ROW(Inventory!$F$10:$F$1000)-ROW(Inventory!$F$10)+1),1)))</f>
        <v/>
      </c>
    </row>
    <row r="40" spans="1:29" ht="16.5" x14ac:dyDescent="0.3">
      <c r="A40" s="279" t="str">
        <f>Gap_analysis_stores!A41</f>
        <v/>
      </c>
      <c r="B40" s="279" t="str">
        <f>Gap_analysis_stores!B41</f>
        <v/>
      </c>
      <c r="C40" s="279" t="str">
        <f>Gap_analysis_stores!C41</f>
        <v/>
      </c>
      <c r="D40" s="125" t="str">
        <f t="array" ref="D40">IF($C40="","",SUM(IF(FREQUENCY(IF(Inventory!$C$10:$C$1000=$C40,IF(Inventory!$D$10:$D$1000=sp,MATCH(Inventory!$F$10:$F$1000,Inventory!$F$10:$F$1000,0))),ROW(Inventory!$F$10:$F$1000)-ROW(Inventory!$F$10)+1),1)))</f>
        <v/>
      </c>
      <c r="E40" s="125" t="str">
        <f t="array" ref="E40">IF($C40="","",COUNT(IF(Inventory!$B$10:$B$1000=$B40,IF(Inventory!$C$10:$C$1000=$C40,IF(Inventory!$D$10:$D$1000=sp,IF(Inventory!$P$10:$P$1000=E$8,1))))))</f>
        <v/>
      </c>
      <c r="F40" s="125" t="str">
        <f t="array" ref="F40">IF($C40="","",COUNT(IF(Inventory!$B$10:$B$1000=$B40,IF(Inventory!$C$10:$C$1000=$C40,IF(Inventory!$D$10:$D$1000=sp,IF(Inventory!$P$10:$P$1000=F$8,1))))))</f>
        <v/>
      </c>
      <c r="G40" s="125" t="str">
        <f t="array" ref="G40">IF($C40="","",COUNT(IF(Inventory!$B$10:$B$1000=$B40,IF(Inventory!$C$10:$C$1000=$C40,IF(Inventory!$D$10:$D$1000=sp,IF(Inventory!$P$10:$P$1000=G$8,1))))))</f>
        <v/>
      </c>
      <c r="H40" s="125" t="str">
        <f t="array" ref="H40">IF($C40="","",COUNT(IF(Inventory!$B$10:$B$1000=$B40,IF(Inventory!$C$10:$C$1000=$C40,IF(Inventory!$D$10:$D$1000=sp,IF(Inventory!$P$10:$P$1000=H$8,1))))))</f>
        <v/>
      </c>
      <c r="I40" s="125" t="str">
        <f t="array" ref="I40">IF($C40="","",COUNT(IF(Inventory!$B$10:$B$1000=$B40,IF(Inventory!$C$10:$C$1000=$C40,IF(Inventory!$D$10:$D$1000=sp,IF(Inventory!$P$10:$P$1000=I$8,1))))))</f>
        <v/>
      </c>
      <c r="J40" s="121">
        <f t="shared" si="6"/>
        <v>0</v>
      </c>
      <c r="K40" s="125" t="str">
        <f t="array" ref="K40">IF($C40="","",COUNT(IF(Inventory!$B$10:$B$1000=$B40,IF(Inventory!$C$10:$C$1000=$C40,IF(Inventory!$D$10:$D$1000=sp,IF(Inventory!$J$10:$J$1000=frig,1))))))</f>
        <v/>
      </c>
      <c r="L40" s="125" t="str">
        <f t="array" ref="L40">IF($C40="","",COUNT(IF(Inventory!$B$10:$B$1000=$B40,IF(Inventory!$C$10:$C$1000=$C40,IF(Inventory!$D$10:$D$1000=sp,IF(Inventory!$J$10:$J$1000=frig,IF(Inventory!$P$10:$P$1000=L$8,1)))))))</f>
        <v/>
      </c>
      <c r="M40" s="125" t="str">
        <f t="array" ref="M40">IF($C40="","",COUNT(IF(Inventory!$B$10:$B$1000=$B40,IF(Inventory!$C$10:$C$1000=$C40,IF(Inventory!$D$10:$D$1000=sp,IF(Inventory!$J$10:$J$1000=frig,IF(Inventory!$P$10:$P$1000=M$8,1)))))))</f>
        <v/>
      </c>
      <c r="N40" s="125" t="str">
        <f t="array" ref="N40">IF($C40="","",COUNT(IF(Inventory!$B$10:$B$1000=$B40,IF(Inventory!$C$10:$C$1000=$C40,IF(Inventory!$D$10:$D$1000=sp,IF(Inventory!$J$10:$J$1000=frig,IF(Inventory!$P$10:$P$1000=N$8,1)))))))</f>
        <v/>
      </c>
      <c r="O40" s="125" t="str">
        <f t="array" ref="O40">IF($C40="","",COUNT(IF(Inventory!$B$10:$B$1000=$B40,IF(Inventory!$C$10:$C$1000=$C40,IF(Inventory!$D$10:$D$1000=sp,IF(Inventory!$J$10:$J$1000=frig,IF(Inventory!$P$10:$P$1000=O$8,1)))))))</f>
        <v/>
      </c>
      <c r="P40" s="125" t="str">
        <f t="array" ref="P40">IF($C40="","",COUNT(IF(Inventory!$B$10:$B$1000=$B40,IF(Inventory!$C$10:$C$1000=$C40,IF(Inventory!$D$10:$D$1000=sp,IF(Inventory!$J$10:$J$1000=frig,IF(Inventory!$P$10:$P$1000=P$8,1)))))))</f>
        <v/>
      </c>
      <c r="Q40" s="144" t="str">
        <f t="shared" si="7"/>
        <v/>
      </c>
      <c r="R40" s="125" t="str">
        <f t="array" ref="R40">IF($C40="","",COUNT(IF(Inventory!$B$10:$B$1000=$B40,IF(Inventory!$C$10:$C$1000=$C40,IF(Inventory!$D$10:$D$1000=sp,IF(Inventory!$J$10:$J$1000=freez,1))))))</f>
        <v/>
      </c>
      <c r="S40" s="125" t="str">
        <f t="array" ref="S40">IF($C40="","",COUNT(IF(Inventory!$B$10:$B$1000=$B40,IF(Inventory!$C$10:$C$1000=$C40,IF(Inventory!$D$10:$D$1000=sp,IF(Inventory!$J$10:$J$1000=freez,IF(Inventory!$P$10:$P$1000=S$8,1)))))))</f>
        <v/>
      </c>
      <c r="T40" s="125" t="str">
        <f t="array" ref="T40">IF($C40="","",COUNT(IF(Inventory!$B$10:$B$1000=$B40,IF(Inventory!$C$10:$C$1000=$C40,IF(Inventory!$D$10:$D$1000=sp,IF(Inventory!$J$10:$J$1000=freez,IF(Inventory!$P$10:$P$1000=T$8,1)))))))</f>
        <v/>
      </c>
      <c r="U40" s="125" t="str">
        <f t="array" ref="U40">IF($C40="","",COUNT(IF(Inventory!$B$10:$B$1000=$B40,IF(Inventory!$C$10:$C$1000=$C40,IF(Inventory!$D$10:$D$1000=sp,IF(Inventory!$J$10:$J$1000=freez,IF(Inventory!$P$10:$P$1000=U$8,1)))))))</f>
        <v/>
      </c>
      <c r="V40" s="125" t="str">
        <f t="array" ref="V40">IF($C40="","",COUNT(IF(Inventory!$B$10:$B$1000=$B40,IF(Inventory!$C$10:$C$1000=$C40,IF(Inventory!$D$10:$D$1000=sp,IF(Inventory!$J$10:$J$1000=freez,IF(Inventory!$P$10:$P$1000=V$8,1)))))))</f>
        <v/>
      </c>
      <c r="W40" s="125" t="str">
        <f t="array" ref="W40">IF($C40="","",COUNT(IF(Inventory!$B$10:$B$1000=$B40,IF(Inventory!$C$10:$C$1000=$C40,IF(Inventory!$D$10:$D$1000=sp,IF(Inventory!$J$10:$J$1000=freez,IF(Inventory!$P$10:$P$1000=W$8,1)))))))</f>
        <v/>
      </c>
      <c r="X40" s="144" t="str">
        <f t="shared" si="8"/>
        <v/>
      </c>
      <c r="Y40" s="125" t="str">
        <f t="array" ref="Y40">IF($C40="","",SUM(IF(FREQUENCY(IF(Inventory!$C$10:$C$1000=$C40,IF(Inventory!$D$10:$D$1000=sp,IF(Inventory!$I$10:$I$1000=Grl_status!$B$6,MATCH(Inventory!$F$10:$F$1000,Inventory!$F$10:$F$1000,0)))),ROW(Inventory!$F$10:$F$1000)-ROW(Inventory!$F$10)+1),1)))</f>
        <v/>
      </c>
      <c r="Z40" s="125" t="str">
        <f t="array" ref="Z40">IF($C40="","",SUM(IF(FREQUENCY(IF(Inventory!$C$10:$C$1000=$C40,IF(Inventory!$D$10:$D$1000=sp,IF(Inventory!$J$10:$J$1000=frig,MATCH(Inventory!$F$10:$F$1000,Inventory!$F$10:$F$1000,0)))),ROW(Inventory!$F$10:$F$1000)-ROW(Inventory!$F$10)+1),1)))</f>
        <v/>
      </c>
      <c r="AA40" s="125" t="str">
        <f t="array" ref="AA40">IF($C40="","",SUM(IF(FREQUENCY(IF(Inventory!$C$10:$C$1000=$C40,IF(Inventory!$D$10:$D$1000=sp,IF(Inventory!$J$10:$J$1000=frig,IF(Inventory!$P$10:$P$1000=$E$8,MATCH(Inventory!$F$10:$F$1000,Inventory!$F$10:$F$1000,0))))),ROW(Inventory!$F$10:$F$1000)-ROW(Inventory!$F$10)+1),1)))</f>
        <v/>
      </c>
      <c r="AB40" s="125" t="str">
        <f t="array" ref="AB40">IF($C40="","",SUM(IF(FREQUENCY(IF(Inventory!$C$10:$C$1000=$C40,IF(Inventory!$D$10:$D$1000=sp,IF(Inventory!$J$10:$J$1000=frig,IF(Inventory!$P$10:$P$1000=$G$8,MATCH(Inventory!$F$10:$F$1000,Inventory!$F$10:$F$1000,0))))),ROW(Inventory!$F$10:$F$1000)-ROW(Inventory!$F$10)+1),1)))</f>
        <v/>
      </c>
      <c r="AC40" s="125" t="str">
        <f t="array" ref="AC40">IF($C40="","",SUM(IF(FREQUENCY(IF(Inventory!$C$10:$C$1000=$C40,IF(Inventory!$D$10:$D$1000=sp,IF(Inventory!$K$10:$K$1000="",MATCH(Inventory!$F$10:$F$1000,Inventory!$F$10:$F$1000,0)))),ROW(Inventory!$F$10:$F$1000)-ROW(Inventory!$F$10)+1),1)))</f>
        <v/>
      </c>
    </row>
    <row r="41" spans="1:29" ht="16.5" x14ac:dyDescent="0.3">
      <c r="A41" s="279" t="str">
        <f>Gap_analysis_stores!A42</f>
        <v/>
      </c>
      <c r="B41" s="279" t="str">
        <f>Gap_analysis_stores!B42</f>
        <v/>
      </c>
      <c r="C41" s="279" t="str">
        <f>Gap_analysis_stores!C42</f>
        <v/>
      </c>
      <c r="D41" s="125" t="str">
        <f t="array" ref="D41">IF($C41="","",SUM(IF(FREQUENCY(IF(Inventory!$C$10:$C$1000=$C41,IF(Inventory!$D$10:$D$1000=sp,MATCH(Inventory!$F$10:$F$1000,Inventory!$F$10:$F$1000,0))),ROW(Inventory!$F$10:$F$1000)-ROW(Inventory!$F$10)+1),1)))</f>
        <v/>
      </c>
      <c r="E41" s="125" t="str">
        <f t="array" ref="E41">IF($C41="","",COUNT(IF(Inventory!$B$10:$B$1000=$B41,IF(Inventory!$C$10:$C$1000=$C41,IF(Inventory!$D$10:$D$1000=sp,IF(Inventory!$P$10:$P$1000=E$8,1))))))</f>
        <v/>
      </c>
      <c r="F41" s="125" t="str">
        <f t="array" ref="F41">IF($C41="","",COUNT(IF(Inventory!$B$10:$B$1000=$B41,IF(Inventory!$C$10:$C$1000=$C41,IF(Inventory!$D$10:$D$1000=sp,IF(Inventory!$P$10:$P$1000=F$8,1))))))</f>
        <v/>
      </c>
      <c r="G41" s="125" t="str">
        <f t="array" ref="G41">IF($C41="","",COUNT(IF(Inventory!$B$10:$B$1000=$B41,IF(Inventory!$C$10:$C$1000=$C41,IF(Inventory!$D$10:$D$1000=sp,IF(Inventory!$P$10:$P$1000=G$8,1))))))</f>
        <v/>
      </c>
      <c r="H41" s="125" t="str">
        <f t="array" ref="H41">IF($C41="","",COUNT(IF(Inventory!$B$10:$B$1000=$B41,IF(Inventory!$C$10:$C$1000=$C41,IF(Inventory!$D$10:$D$1000=sp,IF(Inventory!$P$10:$P$1000=H$8,1))))))</f>
        <v/>
      </c>
      <c r="I41" s="125" t="str">
        <f t="array" ref="I41">IF($C41="","",COUNT(IF(Inventory!$B$10:$B$1000=$B41,IF(Inventory!$C$10:$C$1000=$C41,IF(Inventory!$D$10:$D$1000=sp,IF(Inventory!$P$10:$P$1000=I$8,1))))))</f>
        <v/>
      </c>
      <c r="J41" s="121">
        <f t="shared" si="6"/>
        <v>0</v>
      </c>
      <c r="K41" s="125" t="str">
        <f t="array" ref="K41">IF($C41="","",COUNT(IF(Inventory!$B$10:$B$1000=$B41,IF(Inventory!$C$10:$C$1000=$C41,IF(Inventory!$D$10:$D$1000=sp,IF(Inventory!$J$10:$J$1000=frig,1))))))</f>
        <v/>
      </c>
      <c r="L41" s="125" t="str">
        <f t="array" ref="L41">IF($C41="","",COUNT(IF(Inventory!$B$10:$B$1000=$B41,IF(Inventory!$C$10:$C$1000=$C41,IF(Inventory!$D$10:$D$1000=sp,IF(Inventory!$J$10:$J$1000=frig,IF(Inventory!$P$10:$P$1000=L$8,1)))))))</f>
        <v/>
      </c>
      <c r="M41" s="125" t="str">
        <f t="array" ref="M41">IF($C41="","",COUNT(IF(Inventory!$B$10:$B$1000=$B41,IF(Inventory!$C$10:$C$1000=$C41,IF(Inventory!$D$10:$D$1000=sp,IF(Inventory!$J$10:$J$1000=frig,IF(Inventory!$P$10:$P$1000=M$8,1)))))))</f>
        <v/>
      </c>
      <c r="N41" s="125" t="str">
        <f t="array" ref="N41">IF($C41="","",COUNT(IF(Inventory!$B$10:$B$1000=$B41,IF(Inventory!$C$10:$C$1000=$C41,IF(Inventory!$D$10:$D$1000=sp,IF(Inventory!$J$10:$J$1000=frig,IF(Inventory!$P$10:$P$1000=N$8,1)))))))</f>
        <v/>
      </c>
      <c r="O41" s="125" t="str">
        <f t="array" ref="O41">IF($C41="","",COUNT(IF(Inventory!$B$10:$B$1000=$B41,IF(Inventory!$C$10:$C$1000=$C41,IF(Inventory!$D$10:$D$1000=sp,IF(Inventory!$J$10:$J$1000=frig,IF(Inventory!$P$10:$P$1000=O$8,1)))))))</f>
        <v/>
      </c>
      <c r="P41" s="125" t="str">
        <f t="array" ref="P41">IF($C41="","",COUNT(IF(Inventory!$B$10:$B$1000=$B41,IF(Inventory!$C$10:$C$1000=$C41,IF(Inventory!$D$10:$D$1000=sp,IF(Inventory!$J$10:$J$1000=frig,IF(Inventory!$P$10:$P$1000=P$8,1)))))))</f>
        <v/>
      </c>
      <c r="Q41" s="144" t="str">
        <f t="shared" si="7"/>
        <v/>
      </c>
      <c r="R41" s="125" t="str">
        <f t="array" ref="R41">IF($C41="","",COUNT(IF(Inventory!$B$10:$B$1000=$B41,IF(Inventory!$C$10:$C$1000=$C41,IF(Inventory!$D$10:$D$1000=sp,IF(Inventory!$J$10:$J$1000=freez,1))))))</f>
        <v/>
      </c>
      <c r="S41" s="125" t="str">
        <f t="array" ref="S41">IF($C41="","",COUNT(IF(Inventory!$B$10:$B$1000=$B41,IF(Inventory!$C$10:$C$1000=$C41,IF(Inventory!$D$10:$D$1000=sp,IF(Inventory!$J$10:$J$1000=freez,IF(Inventory!$P$10:$P$1000=S$8,1)))))))</f>
        <v/>
      </c>
      <c r="T41" s="125" t="str">
        <f t="array" ref="T41">IF($C41="","",COUNT(IF(Inventory!$B$10:$B$1000=$B41,IF(Inventory!$C$10:$C$1000=$C41,IF(Inventory!$D$10:$D$1000=sp,IF(Inventory!$J$10:$J$1000=freez,IF(Inventory!$P$10:$P$1000=T$8,1)))))))</f>
        <v/>
      </c>
      <c r="U41" s="125" t="str">
        <f t="array" ref="U41">IF($C41="","",COUNT(IF(Inventory!$B$10:$B$1000=$B41,IF(Inventory!$C$10:$C$1000=$C41,IF(Inventory!$D$10:$D$1000=sp,IF(Inventory!$J$10:$J$1000=freez,IF(Inventory!$P$10:$P$1000=U$8,1)))))))</f>
        <v/>
      </c>
      <c r="V41" s="125" t="str">
        <f t="array" ref="V41">IF($C41="","",COUNT(IF(Inventory!$B$10:$B$1000=$B41,IF(Inventory!$C$10:$C$1000=$C41,IF(Inventory!$D$10:$D$1000=sp,IF(Inventory!$J$10:$J$1000=freez,IF(Inventory!$P$10:$P$1000=V$8,1)))))))</f>
        <v/>
      </c>
      <c r="W41" s="125" t="str">
        <f t="array" ref="W41">IF($C41="","",COUNT(IF(Inventory!$B$10:$B$1000=$B41,IF(Inventory!$C$10:$C$1000=$C41,IF(Inventory!$D$10:$D$1000=sp,IF(Inventory!$J$10:$J$1000=freez,IF(Inventory!$P$10:$P$1000=W$8,1)))))))</f>
        <v/>
      </c>
      <c r="X41" s="144" t="str">
        <f t="shared" si="8"/>
        <v/>
      </c>
      <c r="Y41" s="125" t="str">
        <f t="array" ref="Y41">IF($C41="","",SUM(IF(FREQUENCY(IF(Inventory!$C$10:$C$1000=$C41,IF(Inventory!$D$10:$D$1000=sp,IF(Inventory!$I$10:$I$1000=Grl_status!$B$6,MATCH(Inventory!$F$10:$F$1000,Inventory!$F$10:$F$1000,0)))),ROW(Inventory!$F$10:$F$1000)-ROW(Inventory!$F$10)+1),1)))</f>
        <v/>
      </c>
      <c r="Z41" s="125" t="str">
        <f t="array" ref="Z41">IF($C41="","",SUM(IF(FREQUENCY(IF(Inventory!$C$10:$C$1000=$C41,IF(Inventory!$D$10:$D$1000=sp,IF(Inventory!$J$10:$J$1000=frig,MATCH(Inventory!$F$10:$F$1000,Inventory!$F$10:$F$1000,0)))),ROW(Inventory!$F$10:$F$1000)-ROW(Inventory!$F$10)+1),1)))</f>
        <v/>
      </c>
      <c r="AA41" s="125" t="str">
        <f t="array" ref="AA41">IF($C41="","",SUM(IF(FREQUENCY(IF(Inventory!$C$10:$C$1000=$C41,IF(Inventory!$D$10:$D$1000=sp,IF(Inventory!$J$10:$J$1000=frig,IF(Inventory!$P$10:$P$1000=$E$8,MATCH(Inventory!$F$10:$F$1000,Inventory!$F$10:$F$1000,0))))),ROW(Inventory!$F$10:$F$1000)-ROW(Inventory!$F$10)+1),1)))</f>
        <v/>
      </c>
      <c r="AB41" s="125" t="str">
        <f t="array" ref="AB41">IF($C41="","",SUM(IF(FREQUENCY(IF(Inventory!$C$10:$C$1000=$C41,IF(Inventory!$D$10:$D$1000=sp,IF(Inventory!$J$10:$J$1000=frig,IF(Inventory!$P$10:$P$1000=$G$8,MATCH(Inventory!$F$10:$F$1000,Inventory!$F$10:$F$1000,0))))),ROW(Inventory!$F$10:$F$1000)-ROW(Inventory!$F$10)+1),1)))</f>
        <v/>
      </c>
      <c r="AC41" s="125" t="str">
        <f t="array" ref="AC41">IF($C41="","",SUM(IF(FREQUENCY(IF(Inventory!$C$10:$C$1000=$C41,IF(Inventory!$D$10:$D$1000=sp,IF(Inventory!$K$10:$K$1000="",MATCH(Inventory!$F$10:$F$1000,Inventory!$F$10:$F$1000,0)))),ROW(Inventory!$F$10:$F$1000)-ROW(Inventory!$F$10)+1),1)))</f>
        <v/>
      </c>
    </row>
    <row r="42" spans="1:29" ht="16.5" x14ac:dyDescent="0.3">
      <c r="A42" s="279" t="str">
        <f>Gap_analysis_stores!A43</f>
        <v/>
      </c>
      <c r="B42" s="279" t="str">
        <f>Gap_analysis_stores!B43</f>
        <v/>
      </c>
      <c r="C42" s="279" t="str">
        <f>Gap_analysis_stores!C43</f>
        <v/>
      </c>
      <c r="D42" s="125" t="str">
        <f t="array" ref="D42">IF($C42="","",SUM(IF(FREQUENCY(IF(Inventory!$C$10:$C$1000=$C42,IF(Inventory!$D$10:$D$1000=sp,MATCH(Inventory!$F$10:$F$1000,Inventory!$F$10:$F$1000,0))),ROW(Inventory!$F$10:$F$1000)-ROW(Inventory!$F$10)+1),1)))</f>
        <v/>
      </c>
      <c r="E42" s="125" t="str">
        <f t="array" ref="E42">IF($C42="","",COUNT(IF(Inventory!$B$10:$B$1000=$B42,IF(Inventory!$C$10:$C$1000=$C42,IF(Inventory!$D$10:$D$1000=sp,IF(Inventory!$P$10:$P$1000=E$8,1))))))</f>
        <v/>
      </c>
      <c r="F42" s="125" t="str">
        <f t="array" ref="F42">IF($C42="","",COUNT(IF(Inventory!$B$10:$B$1000=$B42,IF(Inventory!$C$10:$C$1000=$C42,IF(Inventory!$D$10:$D$1000=sp,IF(Inventory!$P$10:$P$1000=F$8,1))))))</f>
        <v/>
      </c>
      <c r="G42" s="125" t="str">
        <f t="array" ref="G42">IF($C42="","",COUNT(IF(Inventory!$B$10:$B$1000=$B42,IF(Inventory!$C$10:$C$1000=$C42,IF(Inventory!$D$10:$D$1000=sp,IF(Inventory!$P$10:$P$1000=G$8,1))))))</f>
        <v/>
      </c>
      <c r="H42" s="125" t="str">
        <f t="array" ref="H42">IF($C42="","",COUNT(IF(Inventory!$B$10:$B$1000=$B42,IF(Inventory!$C$10:$C$1000=$C42,IF(Inventory!$D$10:$D$1000=sp,IF(Inventory!$P$10:$P$1000=H$8,1))))))</f>
        <v/>
      </c>
      <c r="I42" s="125" t="str">
        <f t="array" ref="I42">IF($C42="","",COUNT(IF(Inventory!$B$10:$B$1000=$B42,IF(Inventory!$C$10:$C$1000=$C42,IF(Inventory!$D$10:$D$1000=sp,IF(Inventory!$P$10:$P$1000=I$8,1))))))</f>
        <v/>
      </c>
      <c r="J42" s="121">
        <f t="shared" si="6"/>
        <v>0</v>
      </c>
      <c r="K42" s="125" t="str">
        <f t="array" ref="K42">IF($C42="","",COUNT(IF(Inventory!$B$10:$B$1000=$B42,IF(Inventory!$C$10:$C$1000=$C42,IF(Inventory!$D$10:$D$1000=sp,IF(Inventory!$J$10:$J$1000=frig,1))))))</f>
        <v/>
      </c>
      <c r="L42" s="125" t="str">
        <f t="array" ref="L42">IF($C42="","",COUNT(IF(Inventory!$B$10:$B$1000=$B42,IF(Inventory!$C$10:$C$1000=$C42,IF(Inventory!$D$10:$D$1000=sp,IF(Inventory!$J$10:$J$1000=frig,IF(Inventory!$P$10:$P$1000=L$8,1)))))))</f>
        <v/>
      </c>
      <c r="M42" s="125" t="str">
        <f t="array" ref="M42">IF($C42="","",COUNT(IF(Inventory!$B$10:$B$1000=$B42,IF(Inventory!$C$10:$C$1000=$C42,IF(Inventory!$D$10:$D$1000=sp,IF(Inventory!$J$10:$J$1000=frig,IF(Inventory!$P$10:$P$1000=M$8,1)))))))</f>
        <v/>
      </c>
      <c r="N42" s="125" t="str">
        <f t="array" ref="N42">IF($C42="","",COUNT(IF(Inventory!$B$10:$B$1000=$B42,IF(Inventory!$C$10:$C$1000=$C42,IF(Inventory!$D$10:$D$1000=sp,IF(Inventory!$J$10:$J$1000=frig,IF(Inventory!$P$10:$P$1000=N$8,1)))))))</f>
        <v/>
      </c>
      <c r="O42" s="125" t="str">
        <f t="array" ref="O42">IF($C42="","",COUNT(IF(Inventory!$B$10:$B$1000=$B42,IF(Inventory!$C$10:$C$1000=$C42,IF(Inventory!$D$10:$D$1000=sp,IF(Inventory!$J$10:$J$1000=frig,IF(Inventory!$P$10:$P$1000=O$8,1)))))))</f>
        <v/>
      </c>
      <c r="P42" s="125" t="str">
        <f t="array" ref="P42">IF($C42="","",COUNT(IF(Inventory!$B$10:$B$1000=$B42,IF(Inventory!$C$10:$C$1000=$C42,IF(Inventory!$D$10:$D$1000=sp,IF(Inventory!$J$10:$J$1000=frig,IF(Inventory!$P$10:$P$1000=P$8,1)))))))</f>
        <v/>
      </c>
      <c r="Q42" s="144" t="str">
        <f t="shared" si="7"/>
        <v/>
      </c>
      <c r="R42" s="125" t="str">
        <f t="array" ref="R42">IF($C42="","",COUNT(IF(Inventory!$B$10:$B$1000=$B42,IF(Inventory!$C$10:$C$1000=$C42,IF(Inventory!$D$10:$D$1000=sp,IF(Inventory!$J$10:$J$1000=freez,1))))))</f>
        <v/>
      </c>
      <c r="S42" s="125" t="str">
        <f t="array" ref="S42">IF($C42="","",COUNT(IF(Inventory!$B$10:$B$1000=$B42,IF(Inventory!$C$10:$C$1000=$C42,IF(Inventory!$D$10:$D$1000=sp,IF(Inventory!$J$10:$J$1000=freez,IF(Inventory!$P$10:$P$1000=S$8,1)))))))</f>
        <v/>
      </c>
      <c r="T42" s="125" t="str">
        <f t="array" ref="T42">IF($C42="","",COUNT(IF(Inventory!$B$10:$B$1000=$B42,IF(Inventory!$C$10:$C$1000=$C42,IF(Inventory!$D$10:$D$1000=sp,IF(Inventory!$J$10:$J$1000=freez,IF(Inventory!$P$10:$P$1000=T$8,1)))))))</f>
        <v/>
      </c>
      <c r="U42" s="125" t="str">
        <f t="array" ref="U42">IF($C42="","",COUNT(IF(Inventory!$B$10:$B$1000=$B42,IF(Inventory!$C$10:$C$1000=$C42,IF(Inventory!$D$10:$D$1000=sp,IF(Inventory!$J$10:$J$1000=freez,IF(Inventory!$P$10:$P$1000=U$8,1)))))))</f>
        <v/>
      </c>
      <c r="V42" s="125" t="str">
        <f t="array" ref="V42">IF($C42="","",COUNT(IF(Inventory!$B$10:$B$1000=$B42,IF(Inventory!$C$10:$C$1000=$C42,IF(Inventory!$D$10:$D$1000=sp,IF(Inventory!$J$10:$J$1000=freez,IF(Inventory!$P$10:$P$1000=V$8,1)))))))</f>
        <v/>
      </c>
      <c r="W42" s="125" t="str">
        <f t="array" ref="W42">IF($C42="","",COUNT(IF(Inventory!$B$10:$B$1000=$B42,IF(Inventory!$C$10:$C$1000=$C42,IF(Inventory!$D$10:$D$1000=sp,IF(Inventory!$J$10:$J$1000=freez,IF(Inventory!$P$10:$P$1000=W$8,1)))))))</f>
        <v/>
      </c>
      <c r="X42" s="144" t="str">
        <f t="shared" si="8"/>
        <v/>
      </c>
      <c r="Y42" s="125" t="str">
        <f t="array" ref="Y42">IF($C42="","",SUM(IF(FREQUENCY(IF(Inventory!$C$10:$C$1000=$C42,IF(Inventory!$D$10:$D$1000=sp,IF(Inventory!$I$10:$I$1000=Grl_status!$B$6,MATCH(Inventory!$F$10:$F$1000,Inventory!$F$10:$F$1000,0)))),ROW(Inventory!$F$10:$F$1000)-ROW(Inventory!$F$10)+1),1)))</f>
        <v/>
      </c>
      <c r="Z42" s="125" t="str">
        <f t="array" ref="Z42">IF($C42="","",SUM(IF(FREQUENCY(IF(Inventory!$C$10:$C$1000=$C42,IF(Inventory!$D$10:$D$1000=sp,IF(Inventory!$J$10:$J$1000=frig,MATCH(Inventory!$F$10:$F$1000,Inventory!$F$10:$F$1000,0)))),ROW(Inventory!$F$10:$F$1000)-ROW(Inventory!$F$10)+1),1)))</f>
        <v/>
      </c>
      <c r="AA42" s="125" t="str">
        <f t="array" ref="AA42">IF($C42="","",SUM(IF(FREQUENCY(IF(Inventory!$C$10:$C$1000=$C42,IF(Inventory!$D$10:$D$1000=sp,IF(Inventory!$J$10:$J$1000=frig,IF(Inventory!$P$10:$P$1000=$E$8,MATCH(Inventory!$F$10:$F$1000,Inventory!$F$10:$F$1000,0))))),ROW(Inventory!$F$10:$F$1000)-ROW(Inventory!$F$10)+1),1)))</f>
        <v/>
      </c>
      <c r="AB42" s="125" t="str">
        <f t="array" ref="AB42">IF($C42="","",SUM(IF(FREQUENCY(IF(Inventory!$C$10:$C$1000=$C42,IF(Inventory!$D$10:$D$1000=sp,IF(Inventory!$J$10:$J$1000=frig,IF(Inventory!$P$10:$P$1000=$G$8,MATCH(Inventory!$F$10:$F$1000,Inventory!$F$10:$F$1000,0))))),ROW(Inventory!$F$10:$F$1000)-ROW(Inventory!$F$10)+1),1)))</f>
        <v/>
      </c>
      <c r="AC42" s="125" t="str">
        <f t="array" ref="AC42">IF($C42="","",SUM(IF(FREQUENCY(IF(Inventory!$C$10:$C$1000=$C42,IF(Inventory!$D$10:$D$1000=sp,IF(Inventory!$K$10:$K$1000="",MATCH(Inventory!$F$10:$F$1000,Inventory!$F$10:$F$1000,0)))),ROW(Inventory!$F$10:$F$1000)-ROW(Inventory!$F$10)+1),1)))</f>
        <v/>
      </c>
    </row>
    <row r="43" spans="1:29" ht="16.5" x14ac:dyDescent="0.3">
      <c r="A43" s="279" t="str">
        <f>Gap_analysis_stores!A44</f>
        <v/>
      </c>
      <c r="B43" s="279" t="str">
        <f>Gap_analysis_stores!B44</f>
        <v/>
      </c>
      <c r="C43" s="279" t="str">
        <f>Gap_analysis_stores!C44</f>
        <v/>
      </c>
      <c r="D43" s="125" t="str">
        <f t="array" ref="D43">IF($C43="","",SUM(IF(FREQUENCY(IF(Inventory!$C$10:$C$1000=$C43,IF(Inventory!$D$10:$D$1000=sp,MATCH(Inventory!$F$10:$F$1000,Inventory!$F$10:$F$1000,0))),ROW(Inventory!$F$10:$F$1000)-ROW(Inventory!$F$10)+1),1)))</f>
        <v/>
      </c>
      <c r="E43" s="125" t="str">
        <f t="array" ref="E43">IF($C43="","",COUNT(IF(Inventory!$B$10:$B$1000=$B43,IF(Inventory!$C$10:$C$1000=$C43,IF(Inventory!$D$10:$D$1000=sp,IF(Inventory!$P$10:$P$1000=E$8,1))))))</f>
        <v/>
      </c>
      <c r="F43" s="125" t="str">
        <f t="array" ref="F43">IF($C43="","",COUNT(IF(Inventory!$B$10:$B$1000=$B43,IF(Inventory!$C$10:$C$1000=$C43,IF(Inventory!$D$10:$D$1000=sp,IF(Inventory!$P$10:$P$1000=F$8,1))))))</f>
        <v/>
      </c>
      <c r="G43" s="125" t="str">
        <f t="array" ref="G43">IF($C43="","",COUNT(IF(Inventory!$B$10:$B$1000=$B43,IF(Inventory!$C$10:$C$1000=$C43,IF(Inventory!$D$10:$D$1000=sp,IF(Inventory!$P$10:$P$1000=G$8,1))))))</f>
        <v/>
      </c>
      <c r="H43" s="125" t="str">
        <f t="array" ref="H43">IF($C43="","",COUNT(IF(Inventory!$B$10:$B$1000=$B43,IF(Inventory!$C$10:$C$1000=$C43,IF(Inventory!$D$10:$D$1000=sp,IF(Inventory!$P$10:$P$1000=H$8,1))))))</f>
        <v/>
      </c>
      <c r="I43" s="125" t="str">
        <f t="array" ref="I43">IF($C43="","",COUNT(IF(Inventory!$B$10:$B$1000=$B43,IF(Inventory!$C$10:$C$1000=$C43,IF(Inventory!$D$10:$D$1000=sp,IF(Inventory!$P$10:$P$1000=I$8,1))))))</f>
        <v/>
      </c>
      <c r="J43" s="121">
        <f t="shared" si="6"/>
        <v>0</v>
      </c>
      <c r="K43" s="125" t="str">
        <f t="array" ref="K43">IF($C43="","",COUNT(IF(Inventory!$B$10:$B$1000=$B43,IF(Inventory!$C$10:$C$1000=$C43,IF(Inventory!$D$10:$D$1000=sp,IF(Inventory!$J$10:$J$1000=frig,1))))))</f>
        <v/>
      </c>
      <c r="L43" s="125" t="str">
        <f t="array" ref="L43">IF($C43="","",COUNT(IF(Inventory!$B$10:$B$1000=$B43,IF(Inventory!$C$10:$C$1000=$C43,IF(Inventory!$D$10:$D$1000=sp,IF(Inventory!$J$10:$J$1000=frig,IF(Inventory!$P$10:$P$1000=L$8,1)))))))</f>
        <v/>
      </c>
      <c r="M43" s="125" t="str">
        <f t="array" ref="M43">IF($C43="","",COUNT(IF(Inventory!$B$10:$B$1000=$B43,IF(Inventory!$C$10:$C$1000=$C43,IF(Inventory!$D$10:$D$1000=sp,IF(Inventory!$J$10:$J$1000=frig,IF(Inventory!$P$10:$P$1000=M$8,1)))))))</f>
        <v/>
      </c>
      <c r="N43" s="125" t="str">
        <f t="array" ref="N43">IF($C43="","",COUNT(IF(Inventory!$B$10:$B$1000=$B43,IF(Inventory!$C$10:$C$1000=$C43,IF(Inventory!$D$10:$D$1000=sp,IF(Inventory!$J$10:$J$1000=frig,IF(Inventory!$P$10:$P$1000=N$8,1)))))))</f>
        <v/>
      </c>
      <c r="O43" s="125" t="str">
        <f t="array" ref="O43">IF($C43="","",COUNT(IF(Inventory!$B$10:$B$1000=$B43,IF(Inventory!$C$10:$C$1000=$C43,IF(Inventory!$D$10:$D$1000=sp,IF(Inventory!$J$10:$J$1000=frig,IF(Inventory!$P$10:$P$1000=O$8,1)))))))</f>
        <v/>
      </c>
      <c r="P43" s="125" t="str">
        <f t="array" ref="P43">IF($C43="","",COUNT(IF(Inventory!$B$10:$B$1000=$B43,IF(Inventory!$C$10:$C$1000=$C43,IF(Inventory!$D$10:$D$1000=sp,IF(Inventory!$J$10:$J$1000=frig,IF(Inventory!$P$10:$P$1000=P$8,1)))))))</f>
        <v/>
      </c>
      <c r="Q43" s="144" t="str">
        <f t="shared" si="7"/>
        <v/>
      </c>
      <c r="R43" s="125" t="str">
        <f t="array" ref="R43">IF($C43="","",COUNT(IF(Inventory!$B$10:$B$1000=$B43,IF(Inventory!$C$10:$C$1000=$C43,IF(Inventory!$D$10:$D$1000=sp,IF(Inventory!$J$10:$J$1000=freez,1))))))</f>
        <v/>
      </c>
      <c r="S43" s="125" t="str">
        <f t="array" ref="S43">IF($C43="","",COUNT(IF(Inventory!$B$10:$B$1000=$B43,IF(Inventory!$C$10:$C$1000=$C43,IF(Inventory!$D$10:$D$1000=sp,IF(Inventory!$J$10:$J$1000=freez,IF(Inventory!$P$10:$P$1000=S$8,1)))))))</f>
        <v/>
      </c>
      <c r="T43" s="125" t="str">
        <f t="array" ref="T43">IF($C43="","",COUNT(IF(Inventory!$B$10:$B$1000=$B43,IF(Inventory!$C$10:$C$1000=$C43,IF(Inventory!$D$10:$D$1000=sp,IF(Inventory!$J$10:$J$1000=freez,IF(Inventory!$P$10:$P$1000=T$8,1)))))))</f>
        <v/>
      </c>
      <c r="U43" s="125" t="str">
        <f t="array" ref="U43">IF($C43="","",COUNT(IF(Inventory!$B$10:$B$1000=$B43,IF(Inventory!$C$10:$C$1000=$C43,IF(Inventory!$D$10:$D$1000=sp,IF(Inventory!$J$10:$J$1000=freez,IF(Inventory!$P$10:$P$1000=U$8,1)))))))</f>
        <v/>
      </c>
      <c r="V43" s="125" t="str">
        <f t="array" ref="V43">IF($C43="","",COUNT(IF(Inventory!$B$10:$B$1000=$B43,IF(Inventory!$C$10:$C$1000=$C43,IF(Inventory!$D$10:$D$1000=sp,IF(Inventory!$J$10:$J$1000=freez,IF(Inventory!$P$10:$P$1000=V$8,1)))))))</f>
        <v/>
      </c>
      <c r="W43" s="125" t="str">
        <f t="array" ref="W43">IF($C43="","",COUNT(IF(Inventory!$B$10:$B$1000=$B43,IF(Inventory!$C$10:$C$1000=$C43,IF(Inventory!$D$10:$D$1000=sp,IF(Inventory!$J$10:$J$1000=freez,IF(Inventory!$P$10:$P$1000=W$8,1)))))))</f>
        <v/>
      </c>
      <c r="X43" s="144" t="str">
        <f t="shared" si="8"/>
        <v/>
      </c>
      <c r="Y43" s="125" t="str">
        <f t="array" ref="Y43">IF($C43="","",SUM(IF(FREQUENCY(IF(Inventory!$C$10:$C$1000=$C43,IF(Inventory!$D$10:$D$1000=sp,IF(Inventory!$I$10:$I$1000=Grl_status!$B$6,MATCH(Inventory!$F$10:$F$1000,Inventory!$F$10:$F$1000,0)))),ROW(Inventory!$F$10:$F$1000)-ROW(Inventory!$F$10)+1),1)))</f>
        <v/>
      </c>
      <c r="Z43" s="125" t="str">
        <f t="array" ref="Z43">IF($C43="","",SUM(IF(FREQUENCY(IF(Inventory!$C$10:$C$1000=$C43,IF(Inventory!$D$10:$D$1000=sp,IF(Inventory!$J$10:$J$1000=frig,MATCH(Inventory!$F$10:$F$1000,Inventory!$F$10:$F$1000,0)))),ROW(Inventory!$F$10:$F$1000)-ROW(Inventory!$F$10)+1),1)))</f>
        <v/>
      </c>
      <c r="AA43" s="125" t="str">
        <f t="array" ref="AA43">IF($C43="","",SUM(IF(FREQUENCY(IF(Inventory!$C$10:$C$1000=$C43,IF(Inventory!$D$10:$D$1000=sp,IF(Inventory!$J$10:$J$1000=frig,IF(Inventory!$P$10:$P$1000=$E$8,MATCH(Inventory!$F$10:$F$1000,Inventory!$F$10:$F$1000,0))))),ROW(Inventory!$F$10:$F$1000)-ROW(Inventory!$F$10)+1),1)))</f>
        <v/>
      </c>
      <c r="AB43" s="125" t="str">
        <f t="array" ref="AB43">IF($C43="","",SUM(IF(FREQUENCY(IF(Inventory!$C$10:$C$1000=$C43,IF(Inventory!$D$10:$D$1000=sp,IF(Inventory!$J$10:$J$1000=frig,IF(Inventory!$P$10:$P$1000=$G$8,MATCH(Inventory!$F$10:$F$1000,Inventory!$F$10:$F$1000,0))))),ROW(Inventory!$F$10:$F$1000)-ROW(Inventory!$F$10)+1),1)))</f>
        <v/>
      </c>
      <c r="AC43" s="125" t="str">
        <f t="array" ref="AC43">IF($C43="","",SUM(IF(FREQUENCY(IF(Inventory!$C$10:$C$1000=$C43,IF(Inventory!$D$10:$D$1000=sp,IF(Inventory!$K$10:$K$1000="",MATCH(Inventory!$F$10:$F$1000,Inventory!$F$10:$F$1000,0)))),ROW(Inventory!$F$10:$F$1000)-ROW(Inventory!$F$10)+1),1)))</f>
        <v/>
      </c>
    </row>
    <row r="44" spans="1:29" ht="16.5" x14ac:dyDescent="0.3">
      <c r="A44" s="279" t="str">
        <f>Gap_analysis_stores!A45</f>
        <v/>
      </c>
      <c r="B44" s="279" t="str">
        <f>Gap_analysis_stores!B45</f>
        <v/>
      </c>
      <c r="C44" s="279" t="str">
        <f>Gap_analysis_stores!C45</f>
        <v/>
      </c>
      <c r="D44" s="125" t="str">
        <f t="array" ref="D44">IF($C44="","",SUM(IF(FREQUENCY(IF(Inventory!$C$10:$C$1000=$C44,IF(Inventory!$D$10:$D$1000=sp,MATCH(Inventory!$F$10:$F$1000,Inventory!$F$10:$F$1000,0))),ROW(Inventory!$F$10:$F$1000)-ROW(Inventory!$F$10)+1),1)))</f>
        <v/>
      </c>
      <c r="E44" s="125" t="str">
        <f t="array" ref="E44">IF($C44="","",COUNT(IF(Inventory!$B$10:$B$1000=$B44,IF(Inventory!$C$10:$C$1000=$C44,IF(Inventory!$D$10:$D$1000=sp,IF(Inventory!$P$10:$P$1000=E$8,1))))))</f>
        <v/>
      </c>
      <c r="F44" s="125" t="str">
        <f t="array" ref="F44">IF($C44="","",COUNT(IF(Inventory!$B$10:$B$1000=$B44,IF(Inventory!$C$10:$C$1000=$C44,IF(Inventory!$D$10:$D$1000=sp,IF(Inventory!$P$10:$P$1000=F$8,1))))))</f>
        <v/>
      </c>
      <c r="G44" s="125" t="str">
        <f t="array" ref="G44">IF($C44="","",COUNT(IF(Inventory!$B$10:$B$1000=$B44,IF(Inventory!$C$10:$C$1000=$C44,IF(Inventory!$D$10:$D$1000=sp,IF(Inventory!$P$10:$P$1000=G$8,1))))))</f>
        <v/>
      </c>
      <c r="H44" s="125" t="str">
        <f t="array" ref="H44">IF($C44="","",COUNT(IF(Inventory!$B$10:$B$1000=$B44,IF(Inventory!$C$10:$C$1000=$C44,IF(Inventory!$D$10:$D$1000=sp,IF(Inventory!$P$10:$P$1000=H$8,1))))))</f>
        <v/>
      </c>
      <c r="I44" s="125" t="str">
        <f t="array" ref="I44">IF($C44="","",COUNT(IF(Inventory!$B$10:$B$1000=$B44,IF(Inventory!$C$10:$C$1000=$C44,IF(Inventory!$D$10:$D$1000=sp,IF(Inventory!$P$10:$P$1000=I$8,1))))))</f>
        <v/>
      </c>
      <c r="J44" s="121">
        <f t="shared" si="6"/>
        <v>0</v>
      </c>
      <c r="K44" s="125" t="str">
        <f t="array" ref="K44">IF($C44="","",COUNT(IF(Inventory!$B$10:$B$1000=$B44,IF(Inventory!$C$10:$C$1000=$C44,IF(Inventory!$D$10:$D$1000=sp,IF(Inventory!$J$10:$J$1000=frig,1))))))</f>
        <v/>
      </c>
      <c r="L44" s="125" t="str">
        <f t="array" ref="L44">IF($C44="","",COUNT(IF(Inventory!$B$10:$B$1000=$B44,IF(Inventory!$C$10:$C$1000=$C44,IF(Inventory!$D$10:$D$1000=sp,IF(Inventory!$J$10:$J$1000=frig,IF(Inventory!$P$10:$P$1000=L$8,1)))))))</f>
        <v/>
      </c>
      <c r="M44" s="125" t="str">
        <f t="array" ref="M44">IF($C44="","",COUNT(IF(Inventory!$B$10:$B$1000=$B44,IF(Inventory!$C$10:$C$1000=$C44,IF(Inventory!$D$10:$D$1000=sp,IF(Inventory!$J$10:$J$1000=frig,IF(Inventory!$P$10:$P$1000=M$8,1)))))))</f>
        <v/>
      </c>
      <c r="N44" s="125" t="str">
        <f t="array" ref="N44">IF($C44="","",COUNT(IF(Inventory!$B$10:$B$1000=$B44,IF(Inventory!$C$10:$C$1000=$C44,IF(Inventory!$D$10:$D$1000=sp,IF(Inventory!$J$10:$J$1000=frig,IF(Inventory!$P$10:$P$1000=N$8,1)))))))</f>
        <v/>
      </c>
      <c r="O44" s="125" t="str">
        <f t="array" ref="O44">IF($C44="","",COUNT(IF(Inventory!$B$10:$B$1000=$B44,IF(Inventory!$C$10:$C$1000=$C44,IF(Inventory!$D$10:$D$1000=sp,IF(Inventory!$J$10:$J$1000=frig,IF(Inventory!$P$10:$P$1000=O$8,1)))))))</f>
        <v/>
      </c>
      <c r="P44" s="125" t="str">
        <f t="array" ref="P44">IF($C44="","",COUNT(IF(Inventory!$B$10:$B$1000=$B44,IF(Inventory!$C$10:$C$1000=$C44,IF(Inventory!$D$10:$D$1000=sp,IF(Inventory!$J$10:$J$1000=frig,IF(Inventory!$P$10:$P$1000=P$8,1)))))))</f>
        <v/>
      </c>
      <c r="Q44" s="144" t="str">
        <f t="shared" si="7"/>
        <v/>
      </c>
      <c r="R44" s="125" t="str">
        <f t="array" ref="R44">IF($C44="","",COUNT(IF(Inventory!$B$10:$B$1000=$B44,IF(Inventory!$C$10:$C$1000=$C44,IF(Inventory!$D$10:$D$1000=sp,IF(Inventory!$J$10:$J$1000=freez,1))))))</f>
        <v/>
      </c>
      <c r="S44" s="125" t="str">
        <f t="array" ref="S44">IF($C44="","",COUNT(IF(Inventory!$B$10:$B$1000=$B44,IF(Inventory!$C$10:$C$1000=$C44,IF(Inventory!$D$10:$D$1000=sp,IF(Inventory!$J$10:$J$1000=freez,IF(Inventory!$P$10:$P$1000=S$8,1)))))))</f>
        <v/>
      </c>
      <c r="T44" s="125" t="str">
        <f t="array" ref="T44">IF($C44="","",COUNT(IF(Inventory!$B$10:$B$1000=$B44,IF(Inventory!$C$10:$C$1000=$C44,IF(Inventory!$D$10:$D$1000=sp,IF(Inventory!$J$10:$J$1000=freez,IF(Inventory!$P$10:$P$1000=T$8,1)))))))</f>
        <v/>
      </c>
      <c r="U44" s="125" t="str">
        <f t="array" ref="U44">IF($C44="","",COUNT(IF(Inventory!$B$10:$B$1000=$B44,IF(Inventory!$C$10:$C$1000=$C44,IF(Inventory!$D$10:$D$1000=sp,IF(Inventory!$J$10:$J$1000=freez,IF(Inventory!$P$10:$P$1000=U$8,1)))))))</f>
        <v/>
      </c>
      <c r="V44" s="125" t="str">
        <f t="array" ref="V44">IF($C44="","",COUNT(IF(Inventory!$B$10:$B$1000=$B44,IF(Inventory!$C$10:$C$1000=$C44,IF(Inventory!$D$10:$D$1000=sp,IF(Inventory!$J$10:$J$1000=freez,IF(Inventory!$P$10:$P$1000=V$8,1)))))))</f>
        <v/>
      </c>
      <c r="W44" s="125" t="str">
        <f t="array" ref="W44">IF($C44="","",COUNT(IF(Inventory!$B$10:$B$1000=$B44,IF(Inventory!$C$10:$C$1000=$C44,IF(Inventory!$D$10:$D$1000=sp,IF(Inventory!$J$10:$J$1000=freez,IF(Inventory!$P$10:$P$1000=W$8,1)))))))</f>
        <v/>
      </c>
      <c r="X44" s="144" t="str">
        <f t="shared" si="8"/>
        <v/>
      </c>
      <c r="Y44" s="125" t="str">
        <f t="array" ref="Y44">IF($C44="","",SUM(IF(FREQUENCY(IF(Inventory!$C$10:$C$1000=$C44,IF(Inventory!$D$10:$D$1000=sp,IF(Inventory!$I$10:$I$1000=Grl_status!$B$6,MATCH(Inventory!$F$10:$F$1000,Inventory!$F$10:$F$1000,0)))),ROW(Inventory!$F$10:$F$1000)-ROW(Inventory!$F$10)+1),1)))</f>
        <v/>
      </c>
      <c r="Z44" s="125" t="str">
        <f t="array" ref="Z44">IF($C44="","",SUM(IF(FREQUENCY(IF(Inventory!$C$10:$C$1000=$C44,IF(Inventory!$D$10:$D$1000=sp,IF(Inventory!$J$10:$J$1000=frig,MATCH(Inventory!$F$10:$F$1000,Inventory!$F$10:$F$1000,0)))),ROW(Inventory!$F$10:$F$1000)-ROW(Inventory!$F$10)+1),1)))</f>
        <v/>
      </c>
      <c r="AA44" s="125" t="str">
        <f t="array" ref="AA44">IF($C44="","",SUM(IF(FREQUENCY(IF(Inventory!$C$10:$C$1000=$C44,IF(Inventory!$D$10:$D$1000=sp,IF(Inventory!$J$10:$J$1000=frig,IF(Inventory!$P$10:$P$1000=$E$8,MATCH(Inventory!$F$10:$F$1000,Inventory!$F$10:$F$1000,0))))),ROW(Inventory!$F$10:$F$1000)-ROW(Inventory!$F$10)+1),1)))</f>
        <v/>
      </c>
      <c r="AB44" s="125" t="str">
        <f t="array" ref="AB44">IF($C44="","",SUM(IF(FREQUENCY(IF(Inventory!$C$10:$C$1000=$C44,IF(Inventory!$D$10:$D$1000=sp,IF(Inventory!$J$10:$J$1000=frig,IF(Inventory!$P$10:$P$1000=$G$8,MATCH(Inventory!$F$10:$F$1000,Inventory!$F$10:$F$1000,0))))),ROW(Inventory!$F$10:$F$1000)-ROW(Inventory!$F$10)+1),1)))</f>
        <v/>
      </c>
      <c r="AC44" s="125" t="str">
        <f t="array" ref="AC44">IF($C44="","",SUM(IF(FREQUENCY(IF(Inventory!$C$10:$C$1000=$C44,IF(Inventory!$D$10:$D$1000=sp,IF(Inventory!$K$10:$K$1000="",MATCH(Inventory!$F$10:$F$1000,Inventory!$F$10:$F$1000,0)))),ROW(Inventory!$F$10:$F$1000)-ROW(Inventory!$F$10)+1),1)))</f>
        <v/>
      </c>
    </row>
    <row r="45" spans="1:29" ht="16.5" x14ac:dyDescent="0.3">
      <c r="A45" s="279" t="str">
        <f>Gap_analysis_stores!A46</f>
        <v/>
      </c>
      <c r="B45" s="279" t="str">
        <f>Gap_analysis_stores!B46</f>
        <v/>
      </c>
      <c r="C45" s="279" t="str">
        <f>Gap_analysis_stores!C46</f>
        <v/>
      </c>
      <c r="D45" s="125" t="str">
        <f t="array" ref="D45">IF($C45="","",SUM(IF(FREQUENCY(IF(Inventory!$C$10:$C$1000=$C45,IF(Inventory!$D$10:$D$1000=sp,MATCH(Inventory!$F$10:$F$1000,Inventory!$F$10:$F$1000,0))),ROW(Inventory!$F$10:$F$1000)-ROW(Inventory!$F$10)+1),1)))</f>
        <v/>
      </c>
      <c r="E45" s="125" t="str">
        <f t="array" ref="E45">IF($C45="","",COUNT(IF(Inventory!$B$10:$B$1000=$B45,IF(Inventory!$C$10:$C$1000=$C45,IF(Inventory!$D$10:$D$1000=sp,IF(Inventory!$P$10:$P$1000=E$8,1))))))</f>
        <v/>
      </c>
      <c r="F45" s="125" t="str">
        <f t="array" ref="F45">IF($C45="","",COUNT(IF(Inventory!$B$10:$B$1000=$B45,IF(Inventory!$C$10:$C$1000=$C45,IF(Inventory!$D$10:$D$1000=sp,IF(Inventory!$P$10:$P$1000=F$8,1))))))</f>
        <v/>
      </c>
      <c r="G45" s="125" t="str">
        <f t="array" ref="G45">IF($C45="","",COUNT(IF(Inventory!$B$10:$B$1000=$B45,IF(Inventory!$C$10:$C$1000=$C45,IF(Inventory!$D$10:$D$1000=sp,IF(Inventory!$P$10:$P$1000=G$8,1))))))</f>
        <v/>
      </c>
      <c r="H45" s="125" t="str">
        <f t="array" ref="H45">IF($C45="","",COUNT(IF(Inventory!$B$10:$B$1000=$B45,IF(Inventory!$C$10:$C$1000=$C45,IF(Inventory!$D$10:$D$1000=sp,IF(Inventory!$P$10:$P$1000=H$8,1))))))</f>
        <v/>
      </c>
      <c r="I45" s="125" t="str">
        <f t="array" ref="I45">IF($C45="","",COUNT(IF(Inventory!$B$10:$B$1000=$B45,IF(Inventory!$C$10:$C$1000=$C45,IF(Inventory!$D$10:$D$1000=sp,IF(Inventory!$P$10:$P$1000=I$8,1))))))</f>
        <v/>
      </c>
      <c r="J45" s="121">
        <f t="shared" si="6"/>
        <v>0</v>
      </c>
      <c r="K45" s="125" t="str">
        <f t="array" ref="K45">IF($C45="","",COUNT(IF(Inventory!$B$10:$B$1000=$B45,IF(Inventory!$C$10:$C$1000=$C45,IF(Inventory!$D$10:$D$1000=sp,IF(Inventory!$J$10:$J$1000=frig,1))))))</f>
        <v/>
      </c>
      <c r="L45" s="125" t="str">
        <f t="array" ref="L45">IF($C45="","",COUNT(IF(Inventory!$B$10:$B$1000=$B45,IF(Inventory!$C$10:$C$1000=$C45,IF(Inventory!$D$10:$D$1000=sp,IF(Inventory!$J$10:$J$1000=frig,IF(Inventory!$P$10:$P$1000=L$8,1)))))))</f>
        <v/>
      </c>
      <c r="M45" s="125" t="str">
        <f t="array" ref="M45">IF($C45="","",COUNT(IF(Inventory!$B$10:$B$1000=$B45,IF(Inventory!$C$10:$C$1000=$C45,IF(Inventory!$D$10:$D$1000=sp,IF(Inventory!$J$10:$J$1000=frig,IF(Inventory!$P$10:$P$1000=M$8,1)))))))</f>
        <v/>
      </c>
      <c r="N45" s="125" t="str">
        <f t="array" ref="N45">IF($C45="","",COUNT(IF(Inventory!$B$10:$B$1000=$B45,IF(Inventory!$C$10:$C$1000=$C45,IF(Inventory!$D$10:$D$1000=sp,IF(Inventory!$J$10:$J$1000=frig,IF(Inventory!$P$10:$P$1000=N$8,1)))))))</f>
        <v/>
      </c>
      <c r="O45" s="125" t="str">
        <f t="array" ref="O45">IF($C45="","",COUNT(IF(Inventory!$B$10:$B$1000=$B45,IF(Inventory!$C$10:$C$1000=$C45,IF(Inventory!$D$10:$D$1000=sp,IF(Inventory!$J$10:$J$1000=frig,IF(Inventory!$P$10:$P$1000=O$8,1)))))))</f>
        <v/>
      </c>
      <c r="P45" s="125" t="str">
        <f t="array" ref="P45">IF($C45="","",COUNT(IF(Inventory!$B$10:$B$1000=$B45,IF(Inventory!$C$10:$C$1000=$C45,IF(Inventory!$D$10:$D$1000=sp,IF(Inventory!$J$10:$J$1000=frig,IF(Inventory!$P$10:$P$1000=P$8,1)))))))</f>
        <v/>
      </c>
      <c r="Q45" s="144" t="str">
        <f t="shared" si="7"/>
        <v/>
      </c>
      <c r="R45" s="125" t="str">
        <f t="array" ref="R45">IF($C45="","",COUNT(IF(Inventory!$B$10:$B$1000=$B45,IF(Inventory!$C$10:$C$1000=$C45,IF(Inventory!$D$10:$D$1000=sp,IF(Inventory!$J$10:$J$1000=freez,1))))))</f>
        <v/>
      </c>
      <c r="S45" s="125" t="str">
        <f t="array" ref="S45">IF($C45="","",COUNT(IF(Inventory!$B$10:$B$1000=$B45,IF(Inventory!$C$10:$C$1000=$C45,IF(Inventory!$D$10:$D$1000=sp,IF(Inventory!$J$10:$J$1000=freez,IF(Inventory!$P$10:$P$1000=S$8,1)))))))</f>
        <v/>
      </c>
      <c r="T45" s="125" t="str">
        <f t="array" ref="T45">IF($C45="","",COUNT(IF(Inventory!$B$10:$B$1000=$B45,IF(Inventory!$C$10:$C$1000=$C45,IF(Inventory!$D$10:$D$1000=sp,IF(Inventory!$J$10:$J$1000=freez,IF(Inventory!$P$10:$P$1000=T$8,1)))))))</f>
        <v/>
      </c>
      <c r="U45" s="125" t="str">
        <f t="array" ref="U45">IF($C45="","",COUNT(IF(Inventory!$B$10:$B$1000=$B45,IF(Inventory!$C$10:$C$1000=$C45,IF(Inventory!$D$10:$D$1000=sp,IF(Inventory!$J$10:$J$1000=freez,IF(Inventory!$P$10:$P$1000=U$8,1)))))))</f>
        <v/>
      </c>
      <c r="V45" s="125" t="str">
        <f t="array" ref="V45">IF($C45="","",COUNT(IF(Inventory!$B$10:$B$1000=$B45,IF(Inventory!$C$10:$C$1000=$C45,IF(Inventory!$D$10:$D$1000=sp,IF(Inventory!$J$10:$J$1000=freez,IF(Inventory!$P$10:$P$1000=V$8,1)))))))</f>
        <v/>
      </c>
      <c r="W45" s="125" t="str">
        <f t="array" ref="W45">IF($C45="","",COUNT(IF(Inventory!$B$10:$B$1000=$B45,IF(Inventory!$C$10:$C$1000=$C45,IF(Inventory!$D$10:$D$1000=sp,IF(Inventory!$J$10:$J$1000=freez,IF(Inventory!$P$10:$P$1000=W$8,1)))))))</f>
        <v/>
      </c>
      <c r="X45" s="144" t="str">
        <f t="shared" si="8"/>
        <v/>
      </c>
      <c r="Y45" s="125" t="str">
        <f t="array" ref="Y45">IF($C45="","",SUM(IF(FREQUENCY(IF(Inventory!$C$10:$C$1000=$C45,IF(Inventory!$D$10:$D$1000=sp,IF(Inventory!$I$10:$I$1000=Grl_status!$B$6,MATCH(Inventory!$F$10:$F$1000,Inventory!$F$10:$F$1000,0)))),ROW(Inventory!$F$10:$F$1000)-ROW(Inventory!$F$10)+1),1)))</f>
        <v/>
      </c>
      <c r="Z45" s="125" t="str">
        <f t="array" ref="Z45">IF($C45="","",SUM(IF(FREQUENCY(IF(Inventory!$C$10:$C$1000=$C45,IF(Inventory!$D$10:$D$1000=sp,IF(Inventory!$J$10:$J$1000=frig,MATCH(Inventory!$F$10:$F$1000,Inventory!$F$10:$F$1000,0)))),ROW(Inventory!$F$10:$F$1000)-ROW(Inventory!$F$10)+1),1)))</f>
        <v/>
      </c>
      <c r="AA45" s="125" t="str">
        <f t="array" ref="AA45">IF($C45="","",SUM(IF(FREQUENCY(IF(Inventory!$C$10:$C$1000=$C45,IF(Inventory!$D$10:$D$1000=sp,IF(Inventory!$J$10:$J$1000=frig,IF(Inventory!$P$10:$P$1000=$E$8,MATCH(Inventory!$F$10:$F$1000,Inventory!$F$10:$F$1000,0))))),ROW(Inventory!$F$10:$F$1000)-ROW(Inventory!$F$10)+1),1)))</f>
        <v/>
      </c>
      <c r="AB45" s="125" t="str">
        <f t="array" ref="AB45">IF($C45="","",SUM(IF(FREQUENCY(IF(Inventory!$C$10:$C$1000=$C45,IF(Inventory!$D$10:$D$1000=sp,IF(Inventory!$J$10:$J$1000=frig,IF(Inventory!$P$10:$P$1000=$G$8,MATCH(Inventory!$F$10:$F$1000,Inventory!$F$10:$F$1000,0))))),ROW(Inventory!$F$10:$F$1000)-ROW(Inventory!$F$10)+1),1)))</f>
        <v/>
      </c>
      <c r="AC45" s="125" t="str">
        <f t="array" ref="AC45">IF($C45="","",SUM(IF(FREQUENCY(IF(Inventory!$C$10:$C$1000=$C45,IF(Inventory!$D$10:$D$1000=sp,IF(Inventory!$K$10:$K$1000="",MATCH(Inventory!$F$10:$F$1000,Inventory!$F$10:$F$1000,0)))),ROW(Inventory!$F$10:$F$1000)-ROW(Inventory!$F$10)+1),1)))</f>
        <v/>
      </c>
    </row>
    <row r="46" spans="1:29" ht="16.5" x14ac:dyDescent="0.3">
      <c r="A46" s="279" t="str">
        <f>Gap_analysis_stores!A47</f>
        <v/>
      </c>
      <c r="B46" s="279" t="str">
        <f>Gap_analysis_stores!B47</f>
        <v/>
      </c>
      <c r="C46" s="279" t="str">
        <f>Gap_analysis_stores!C47</f>
        <v/>
      </c>
      <c r="D46" s="125" t="str">
        <f t="array" ref="D46">IF($C46="","",SUM(IF(FREQUENCY(IF(Inventory!$C$10:$C$1000=$C46,IF(Inventory!$D$10:$D$1000=sp,MATCH(Inventory!$F$10:$F$1000,Inventory!$F$10:$F$1000,0))),ROW(Inventory!$F$10:$F$1000)-ROW(Inventory!$F$10)+1),1)))</f>
        <v/>
      </c>
      <c r="E46" s="125" t="str">
        <f t="array" ref="E46">IF($C46="","",COUNT(IF(Inventory!$B$10:$B$1000=$B46,IF(Inventory!$C$10:$C$1000=$C46,IF(Inventory!$D$10:$D$1000=sp,IF(Inventory!$P$10:$P$1000=E$8,1))))))</f>
        <v/>
      </c>
      <c r="F46" s="125" t="str">
        <f t="array" ref="F46">IF($C46="","",COUNT(IF(Inventory!$B$10:$B$1000=$B46,IF(Inventory!$C$10:$C$1000=$C46,IF(Inventory!$D$10:$D$1000=sp,IF(Inventory!$P$10:$P$1000=F$8,1))))))</f>
        <v/>
      </c>
      <c r="G46" s="125" t="str">
        <f t="array" ref="G46">IF($C46="","",COUNT(IF(Inventory!$B$10:$B$1000=$B46,IF(Inventory!$C$10:$C$1000=$C46,IF(Inventory!$D$10:$D$1000=sp,IF(Inventory!$P$10:$P$1000=G$8,1))))))</f>
        <v/>
      </c>
      <c r="H46" s="125" t="str">
        <f t="array" ref="H46">IF($C46="","",COUNT(IF(Inventory!$B$10:$B$1000=$B46,IF(Inventory!$C$10:$C$1000=$C46,IF(Inventory!$D$10:$D$1000=sp,IF(Inventory!$P$10:$P$1000=H$8,1))))))</f>
        <v/>
      </c>
      <c r="I46" s="125" t="str">
        <f t="array" ref="I46">IF($C46="","",COUNT(IF(Inventory!$B$10:$B$1000=$B46,IF(Inventory!$C$10:$C$1000=$C46,IF(Inventory!$D$10:$D$1000=sp,IF(Inventory!$P$10:$P$1000=I$8,1))))))</f>
        <v/>
      </c>
      <c r="J46" s="121">
        <f t="shared" si="6"/>
        <v>0</v>
      </c>
      <c r="K46" s="125" t="str">
        <f t="array" ref="K46">IF($C46="","",COUNT(IF(Inventory!$B$10:$B$1000=$B46,IF(Inventory!$C$10:$C$1000=$C46,IF(Inventory!$D$10:$D$1000=sp,IF(Inventory!$J$10:$J$1000=frig,1))))))</f>
        <v/>
      </c>
      <c r="L46" s="125" t="str">
        <f t="array" ref="L46">IF($C46="","",COUNT(IF(Inventory!$B$10:$B$1000=$B46,IF(Inventory!$C$10:$C$1000=$C46,IF(Inventory!$D$10:$D$1000=sp,IF(Inventory!$J$10:$J$1000=frig,IF(Inventory!$P$10:$P$1000=L$8,1)))))))</f>
        <v/>
      </c>
      <c r="M46" s="125" t="str">
        <f t="array" ref="M46">IF($C46="","",COUNT(IF(Inventory!$B$10:$B$1000=$B46,IF(Inventory!$C$10:$C$1000=$C46,IF(Inventory!$D$10:$D$1000=sp,IF(Inventory!$J$10:$J$1000=frig,IF(Inventory!$P$10:$P$1000=M$8,1)))))))</f>
        <v/>
      </c>
      <c r="N46" s="125" t="str">
        <f t="array" ref="N46">IF($C46="","",COUNT(IF(Inventory!$B$10:$B$1000=$B46,IF(Inventory!$C$10:$C$1000=$C46,IF(Inventory!$D$10:$D$1000=sp,IF(Inventory!$J$10:$J$1000=frig,IF(Inventory!$P$10:$P$1000=N$8,1)))))))</f>
        <v/>
      </c>
      <c r="O46" s="125" t="str">
        <f t="array" ref="O46">IF($C46="","",COUNT(IF(Inventory!$B$10:$B$1000=$B46,IF(Inventory!$C$10:$C$1000=$C46,IF(Inventory!$D$10:$D$1000=sp,IF(Inventory!$J$10:$J$1000=frig,IF(Inventory!$P$10:$P$1000=O$8,1)))))))</f>
        <v/>
      </c>
      <c r="P46" s="125" t="str">
        <f t="array" ref="P46">IF($C46="","",COUNT(IF(Inventory!$B$10:$B$1000=$B46,IF(Inventory!$C$10:$C$1000=$C46,IF(Inventory!$D$10:$D$1000=sp,IF(Inventory!$J$10:$J$1000=frig,IF(Inventory!$P$10:$P$1000=P$8,1)))))))</f>
        <v/>
      </c>
      <c r="Q46" s="144" t="str">
        <f t="shared" si="7"/>
        <v/>
      </c>
      <c r="R46" s="125" t="str">
        <f t="array" ref="R46">IF($C46="","",COUNT(IF(Inventory!$B$10:$B$1000=$B46,IF(Inventory!$C$10:$C$1000=$C46,IF(Inventory!$D$10:$D$1000=sp,IF(Inventory!$J$10:$J$1000=freez,1))))))</f>
        <v/>
      </c>
      <c r="S46" s="125" t="str">
        <f t="array" ref="S46">IF($C46="","",COUNT(IF(Inventory!$B$10:$B$1000=$B46,IF(Inventory!$C$10:$C$1000=$C46,IF(Inventory!$D$10:$D$1000=sp,IF(Inventory!$J$10:$J$1000=freez,IF(Inventory!$P$10:$P$1000=S$8,1)))))))</f>
        <v/>
      </c>
      <c r="T46" s="125" t="str">
        <f t="array" ref="T46">IF($C46="","",COUNT(IF(Inventory!$B$10:$B$1000=$B46,IF(Inventory!$C$10:$C$1000=$C46,IF(Inventory!$D$10:$D$1000=sp,IF(Inventory!$J$10:$J$1000=freez,IF(Inventory!$P$10:$P$1000=T$8,1)))))))</f>
        <v/>
      </c>
      <c r="U46" s="125" t="str">
        <f t="array" ref="U46">IF($C46="","",COUNT(IF(Inventory!$B$10:$B$1000=$B46,IF(Inventory!$C$10:$C$1000=$C46,IF(Inventory!$D$10:$D$1000=sp,IF(Inventory!$J$10:$J$1000=freez,IF(Inventory!$P$10:$P$1000=U$8,1)))))))</f>
        <v/>
      </c>
      <c r="V46" s="125" t="str">
        <f t="array" ref="V46">IF($C46="","",COUNT(IF(Inventory!$B$10:$B$1000=$B46,IF(Inventory!$C$10:$C$1000=$C46,IF(Inventory!$D$10:$D$1000=sp,IF(Inventory!$J$10:$J$1000=freez,IF(Inventory!$P$10:$P$1000=V$8,1)))))))</f>
        <v/>
      </c>
      <c r="W46" s="125" t="str">
        <f t="array" ref="W46">IF($C46="","",COUNT(IF(Inventory!$B$10:$B$1000=$B46,IF(Inventory!$C$10:$C$1000=$C46,IF(Inventory!$D$10:$D$1000=sp,IF(Inventory!$J$10:$J$1000=freez,IF(Inventory!$P$10:$P$1000=W$8,1)))))))</f>
        <v/>
      </c>
      <c r="X46" s="144" t="str">
        <f t="shared" si="8"/>
        <v/>
      </c>
      <c r="Y46" s="125" t="str">
        <f t="array" ref="Y46">IF($C46="","",SUM(IF(FREQUENCY(IF(Inventory!$C$10:$C$1000=$C46,IF(Inventory!$D$10:$D$1000=sp,IF(Inventory!$I$10:$I$1000=Grl_status!$B$6,MATCH(Inventory!$F$10:$F$1000,Inventory!$F$10:$F$1000,0)))),ROW(Inventory!$F$10:$F$1000)-ROW(Inventory!$F$10)+1),1)))</f>
        <v/>
      </c>
      <c r="Z46" s="125" t="str">
        <f t="array" ref="Z46">IF($C46="","",SUM(IF(FREQUENCY(IF(Inventory!$C$10:$C$1000=$C46,IF(Inventory!$D$10:$D$1000=sp,IF(Inventory!$J$10:$J$1000=frig,MATCH(Inventory!$F$10:$F$1000,Inventory!$F$10:$F$1000,0)))),ROW(Inventory!$F$10:$F$1000)-ROW(Inventory!$F$10)+1),1)))</f>
        <v/>
      </c>
      <c r="AA46" s="125" t="str">
        <f t="array" ref="AA46">IF($C46="","",SUM(IF(FREQUENCY(IF(Inventory!$C$10:$C$1000=$C46,IF(Inventory!$D$10:$D$1000=sp,IF(Inventory!$J$10:$J$1000=frig,IF(Inventory!$P$10:$P$1000=$E$8,MATCH(Inventory!$F$10:$F$1000,Inventory!$F$10:$F$1000,0))))),ROW(Inventory!$F$10:$F$1000)-ROW(Inventory!$F$10)+1),1)))</f>
        <v/>
      </c>
      <c r="AB46" s="125" t="str">
        <f t="array" ref="AB46">IF($C46="","",SUM(IF(FREQUENCY(IF(Inventory!$C$10:$C$1000=$C46,IF(Inventory!$D$10:$D$1000=sp,IF(Inventory!$J$10:$J$1000=frig,IF(Inventory!$P$10:$P$1000=$G$8,MATCH(Inventory!$F$10:$F$1000,Inventory!$F$10:$F$1000,0))))),ROW(Inventory!$F$10:$F$1000)-ROW(Inventory!$F$10)+1),1)))</f>
        <v/>
      </c>
      <c r="AC46" s="125" t="str">
        <f t="array" ref="AC46">IF($C46="","",SUM(IF(FREQUENCY(IF(Inventory!$C$10:$C$1000=$C46,IF(Inventory!$D$10:$D$1000=sp,IF(Inventory!$K$10:$K$1000="",MATCH(Inventory!$F$10:$F$1000,Inventory!$F$10:$F$1000,0)))),ROW(Inventory!$F$10:$F$1000)-ROW(Inventory!$F$10)+1),1)))</f>
        <v/>
      </c>
    </row>
    <row r="47" spans="1:29" ht="16.5" x14ac:dyDescent="0.3">
      <c r="A47" s="279" t="str">
        <f>Gap_analysis_stores!A48</f>
        <v/>
      </c>
      <c r="B47" s="279" t="str">
        <f>Gap_analysis_stores!B48</f>
        <v/>
      </c>
      <c r="C47" s="279" t="str">
        <f>Gap_analysis_stores!C48</f>
        <v/>
      </c>
      <c r="D47" s="125" t="str">
        <f t="array" ref="D47">IF($C47="","",SUM(IF(FREQUENCY(IF(Inventory!$C$10:$C$1000=$C47,IF(Inventory!$D$10:$D$1000=sp,MATCH(Inventory!$F$10:$F$1000,Inventory!$F$10:$F$1000,0))),ROW(Inventory!$F$10:$F$1000)-ROW(Inventory!$F$10)+1),1)))</f>
        <v/>
      </c>
      <c r="E47" s="125" t="str">
        <f t="array" ref="E47">IF($C47="","",COUNT(IF(Inventory!$B$10:$B$1000=$B47,IF(Inventory!$C$10:$C$1000=$C47,IF(Inventory!$D$10:$D$1000=sp,IF(Inventory!$P$10:$P$1000=E$8,1))))))</f>
        <v/>
      </c>
      <c r="F47" s="125" t="str">
        <f t="array" ref="F47">IF($C47="","",COUNT(IF(Inventory!$B$10:$B$1000=$B47,IF(Inventory!$C$10:$C$1000=$C47,IF(Inventory!$D$10:$D$1000=sp,IF(Inventory!$P$10:$P$1000=F$8,1))))))</f>
        <v/>
      </c>
      <c r="G47" s="125" t="str">
        <f t="array" ref="G47">IF($C47="","",COUNT(IF(Inventory!$B$10:$B$1000=$B47,IF(Inventory!$C$10:$C$1000=$C47,IF(Inventory!$D$10:$D$1000=sp,IF(Inventory!$P$10:$P$1000=G$8,1))))))</f>
        <v/>
      </c>
      <c r="H47" s="125" t="str">
        <f t="array" ref="H47">IF($C47="","",COUNT(IF(Inventory!$B$10:$B$1000=$B47,IF(Inventory!$C$10:$C$1000=$C47,IF(Inventory!$D$10:$D$1000=sp,IF(Inventory!$P$10:$P$1000=H$8,1))))))</f>
        <v/>
      </c>
      <c r="I47" s="125" t="str">
        <f t="array" ref="I47">IF($C47="","",COUNT(IF(Inventory!$B$10:$B$1000=$B47,IF(Inventory!$C$10:$C$1000=$C47,IF(Inventory!$D$10:$D$1000=sp,IF(Inventory!$P$10:$P$1000=I$8,1))))))</f>
        <v/>
      </c>
      <c r="J47" s="121">
        <f t="shared" si="6"/>
        <v>0</v>
      </c>
      <c r="K47" s="125" t="str">
        <f t="array" ref="K47">IF($C47="","",COUNT(IF(Inventory!$B$10:$B$1000=$B47,IF(Inventory!$C$10:$C$1000=$C47,IF(Inventory!$D$10:$D$1000=sp,IF(Inventory!$J$10:$J$1000=frig,1))))))</f>
        <v/>
      </c>
      <c r="L47" s="125" t="str">
        <f t="array" ref="L47">IF($C47="","",COUNT(IF(Inventory!$B$10:$B$1000=$B47,IF(Inventory!$C$10:$C$1000=$C47,IF(Inventory!$D$10:$D$1000=sp,IF(Inventory!$J$10:$J$1000=frig,IF(Inventory!$P$10:$P$1000=L$8,1)))))))</f>
        <v/>
      </c>
      <c r="M47" s="125" t="str">
        <f t="array" ref="M47">IF($C47="","",COUNT(IF(Inventory!$B$10:$B$1000=$B47,IF(Inventory!$C$10:$C$1000=$C47,IF(Inventory!$D$10:$D$1000=sp,IF(Inventory!$J$10:$J$1000=frig,IF(Inventory!$P$10:$P$1000=M$8,1)))))))</f>
        <v/>
      </c>
      <c r="N47" s="125" t="str">
        <f t="array" ref="N47">IF($C47="","",COUNT(IF(Inventory!$B$10:$B$1000=$B47,IF(Inventory!$C$10:$C$1000=$C47,IF(Inventory!$D$10:$D$1000=sp,IF(Inventory!$J$10:$J$1000=frig,IF(Inventory!$P$10:$P$1000=N$8,1)))))))</f>
        <v/>
      </c>
      <c r="O47" s="125" t="str">
        <f t="array" ref="O47">IF($C47="","",COUNT(IF(Inventory!$B$10:$B$1000=$B47,IF(Inventory!$C$10:$C$1000=$C47,IF(Inventory!$D$10:$D$1000=sp,IF(Inventory!$J$10:$J$1000=frig,IF(Inventory!$P$10:$P$1000=O$8,1)))))))</f>
        <v/>
      </c>
      <c r="P47" s="125" t="str">
        <f t="array" ref="P47">IF($C47="","",COUNT(IF(Inventory!$B$10:$B$1000=$B47,IF(Inventory!$C$10:$C$1000=$C47,IF(Inventory!$D$10:$D$1000=sp,IF(Inventory!$J$10:$J$1000=frig,IF(Inventory!$P$10:$P$1000=P$8,1)))))))</f>
        <v/>
      </c>
      <c r="Q47" s="144" t="str">
        <f t="shared" si="7"/>
        <v/>
      </c>
      <c r="R47" s="125" t="str">
        <f t="array" ref="R47">IF($C47="","",COUNT(IF(Inventory!$B$10:$B$1000=$B47,IF(Inventory!$C$10:$C$1000=$C47,IF(Inventory!$D$10:$D$1000=sp,IF(Inventory!$J$10:$J$1000=freez,1))))))</f>
        <v/>
      </c>
      <c r="S47" s="125" t="str">
        <f t="array" ref="S47">IF($C47="","",COUNT(IF(Inventory!$B$10:$B$1000=$B47,IF(Inventory!$C$10:$C$1000=$C47,IF(Inventory!$D$10:$D$1000=sp,IF(Inventory!$J$10:$J$1000=freez,IF(Inventory!$P$10:$P$1000=S$8,1)))))))</f>
        <v/>
      </c>
      <c r="T47" s="125" t="str">
        <f t="array" ref="T47">IF($C47="","",COUNT(IF(Inventory!$B$10:$B$1000=$B47,IF(Inventory!$C$10:$C$1000=$C47,IF(Inventory!$D$10:$D$1000=sp,IF(Inventory!$J$10:$J$1000=freez,IF(Inventory!$P$10:$P$1000=T$8,1)))))))</f>
        <v/>
      </c>
      <c r="U47" s="125" t="str">
        <f t="array" ref="U47">IF($C47="","",COUNT(IF(Inventory!$B$10:$B$1000=$B47,IF(Inventory!$C$10:$C$1000=$C47,IF(Inventory!$D$10:$D$1000=sp,IF(Inventory!$J$10:$J$1000=freez,IF(Inventory!$P$10:$P$1000=U$8,1)))))))</f>
        <v/>
      </c>
      <c r="V47" s="125" t="str">
        <f t="array" ref="V47">IF($C47="","",COUNT(IF(Inventory!$B$10:$B$1000=$B47,IF(Inventory!$C$10:$C$1000=$C47,IF(Inventory!$D$10:$D$1000=sp,IF(Inventory!$J$10:$J$1000=freez,IF(Inventory!$P$10:$P$1000=V$8,1)))))))</f>
        <v/>
      </c>
      <c r="W47" s="125" t="str">
        <f t="array" ref="W47">IF($C47="","",COUNT(IF(Inventory!$B$10:$B$1000=$B47,IF(Inventory!$C$10:$C$1000=$C47,IF(Inventory!$D$10:$D$1000=sp,IF(Inventory!$J$10:$J$1000=freez,IF(Inventory!$P$10:$P$1000=W$8,1)))))))</f>
        <v/>
      </c>
      <c r="X47" s="144" t="str">
        <f t="shared" si="8"/>
        <v/>
      </c>
      <c r="Y47" s="125" t="str">
        <f t="array" ref="Y47">IF($C47="","",SUM(IF(FREQUENCY(IF(Inventory!$C$10:$C$1000=$C47,IF(Inventory!$D$10:$D$1000=sp,IF(Inventory!$I$10:$I$1000=Grl_status!$B$6,MATCH(Inventory!$F$10:$F$1000,Inventory!$F$10:$F$1000,0)))),ROW(Inventory!$F$10:$F$1000)-ROW(Inventory!$F$10)+1),1)))</f>
        <v/>
      </c>
      <c r="Z47" s="125" t="str">
        <f t="array" ref="Z47">IF($C47="","",SUM(IF(FREQUENCY(IF(Inventory!$C$10:$C$1000=$C47,IF(Inventory!$D$10:$D$1000=sp,IF(Inventory!$J$10:$J$1000=frig,MATCH(Inventory!$F$10:$F$1000,Inventory!$F$10:$F$1000,0)))),ROW(Inventory!$F$10:$F$1000)-ROW(Inventory!$F$10)+1),1)))</f>
        <v/>
      </c>
      <c r="AA47" s="125" t="str">
        <f t="array" ref="AA47">IF($C47="","",SUM(IF(FREQUENCY(IF(Inventory!$C$10:$C$1000=$C47,IF(Inventory!$D$10:$D$1000=sp,IF(Inventory!$J$10:$J$1000=frig,IF(Inventory!$P$10:$P$1000=$E$8,MATCH(Inventory!$F$10:$F$1000,Inventory!$F$10:$F$1000,0))))),ROW(Inventory!$F$10:$F$1000)-ROW(Inventory!$F$10)+1),1)))</f>
        <v/>
      </c>
      <c r="AB47" s="125" t="str">
        <f t="array" ref="AB47">IF($C47="","",SUM(IF(FREQUENCY(IF(Inventory!$C$10:$C$1000=$C47,IF(Inventory!$D$10:$D$1000=sp,IF(Inventory!$J$10:$J$1000=frig,IF(Inventory!$P$10:$P$1000=$G$8,MATCH(Inventory!$F$10:$F$1000,Inventory!$F$10:$F$1000,0))))),ROW(Inventory!$F$10:$F$1000)-ROW(Inventory!$F$10)+1),1)))</f>
        <v/>
      </c>
      <c r="AC47" s="125" t="str">
        <f t="array" ref="AC47">IF($C47="","",SUM(IF(FREQUENCY(IF(Inventory!$C$10:$C$1000=$C47,IF(Inventory!$D$10:$D$1000=sp,IF(Inventory!$K$10:$K$1000="",MATCH(Inventory!$F$10:$F$1000,Inventory!$F$10:$F$1000,0)))),ROW(Inventory!$F$10:$F$1000)-ROW(Inventory!$F$10)+1),1)))</f>
        <v/>
      </c>
    </row>
    <row r="48" spans="1:29" ht="16.5" x14ac:dyDescent="0.3">
      <c r="A48" s="279" t="str">
        <f>Gap_analysis_stores!A49</f>
        <v/>
      </c>
      <c r="B48" s="279" t="str">
        <f>Gap_analysis_stores!B49</f>
        <v/>
      </c>
      <c r="C48" s="279" t="str">
        <f>Gap_analysis_stores!C49</f>
        <v/>
      </c>
      <c r="D48" s="125" t="str">
        <f t="array" ref="D48">IF($C48="","",SUM(IF(FREQUENCY(IF(Inventory!$C$10:$C$1000=$C48,IF(Inventory!$D$10:$D$1000=sp,MATCH(Inventory!$F$10:$F$1000,Inventory!$F$10:$F$1000,0))),ROW(Inventory!$F$10:$F$1000)-ROW(Inventory!$F$10)+1),1)))</f>
        <v/>
      </c>
      <c r="E48" s="125" t="str">
        <f t="array" ref="E48">IF($C48="","",COUNT(IF(Inventory!$B$10:$B$1000=$B48,IF(Inventory!$C$10:$C$1000=$C48,IF(Inventory!$D$10:$D$1000=sp,IF(Inventory!$P$10:$P$1000=E$8,1))))))</f>
        <v/>
      </c>
      <c r="F48" s="125" t="str">
        <f t="array" ref="F48">IF($C48="","",COUNT(IF(Inventory!$B$10:$B$1000=$B48,IF(Inventory!$C$10:$C$1000=$C48,IF(Inventory!$D$10:$D$1000=sp,IF(Inventory!$P$10:$P$1000=F$8,1))))))</f>
        <v/>
      </c>
      <c r="G48" s="125" t="str">
        <f t="array" ref="G48">IF($C48="","",COUNT(IF(Inventory!$B$10:$B$1000=$B48,IF(Inventory!$C$10:$C$1000=$C48,IF(Inventory!$D$10:$D$1000=sp,IF(Inventory!$P$10:$P$1000=G$8,1))))))</f>
        <v/>
      </c>
      <c r="H48" s="125" t="str">
        <f t="array" ref="H48">IF($C48="","",COUNT(IF(Inventory!$B$10:$B$1000=$B48,IF(Inventory!$C$10:$C$1000=$C48,IF(Inventory!$D$10:$D$1000=sp,IF(Inventory!$P$10:$P$1000=H$8,1))))))</f>
        <v/>
      </c>
      <c r="I48" s="125" t="str">
        <f t="array" ref="I48">IF($C48="","",COUNT(IF(Inventory!$B$10:$B$1000=$B48,IF(Inventory!$C$10:$C$1000=$C48,IF(Inventory!$D$10:$D$1000=sp,IF(Inventory!$P$10:$P$1000=I$8,1))))))</f>
        <v/>
      </c>
      <c r="J48" s="121">
        <f t="shared" si="6"/>
        <v>0</v>
      </c>
      <c r="K48" s="125" t="str">
        <f t="array" ref="K48">IF($C48="","",COUNT(IF(Inventory!$B$10:$B$1000=$B48,IF(Inventory!$C$10:$C$1000=$C48,IF(Inventory!$D$10:$D$1000=sp,IF(Inventory!$J$10:$J$1000=frig,1))))))</f>
        <v/>
      </c>
      <c r="L48" s="125" t="str">
        <f t="array" ref="L48">IF($C48="","",COUNT(IF(Inventory!$B$10:$B$1000=$B48,IF(Inventory!$C$10:$C$1000=$C48,IF(Inventory!$D$10:$D$1000=sp,IF(Inventory!$J$10:$J$1000=frig,IF(Inventory!$P$10:$P$1000=L$8,1)))))))</f>
        <v/>
      </c>
      <c r="M48" s="125" t="str">
        <f t="array" ref="M48">IF($C48="","",COUNT(IF(Inventory!$B$10:$B$1000=$B48,IF(Inventory!$C$10:$C$1000=$C48,IF(Inventory!$D$10:$D$1000=sp,IF(Inventory!$J$10:$J$1000=frig,IF(Inventory!$P$10:$P$1000=M$8,1)))))))</f>
        <v/>
      </c>
      <c r="N48" s="125" t="str">
        <f t="array" ref="N48">IF($C48="","",COUNT(IF(Inventory!$B$10:$B$1000=$B48,IF(Inventory!$C$10:$C$1000=$C48,IF(Inventory!$D$10:$D$1000=sp,IF(Inventory!$J$10:$J$1000=frig,IF(Inventory!$P$10:$P$1000=N$8,1)))))))</f>
        <v/>
      </c>
      <c r="O48" s="125" t="str">
        <f t="array" ref="O48">IF($C48="","",COUNT(IF(Inventory!$B$10:$B$1000=$B48,IF(Inventory!$C$10:$C$1000=$C48,IF(Inventory!$D$10:$D$1000=sp,IF(Inventory!$J$10:$J$1000=frig,IF(Inventory!$P$10:$P$1000=O$8,1)))))))</f>
        <v/>
      </c>
      <c r="P48" s="125" t="str">
        <f t="array" ref="P48">IF($C48="","",COUNT(IF(Inventory!$B$10:$B$1000=$B48,IF(Inventory!$C$10:$C$1000=$C48,IF(Inventory!$D$10:$D$1000=sp,IF(Inventory!$J$10:$J$1000=frig,IF(Inventory!$P$10:$P$1000=P$8,1)))))))</f>
        <v/>
      </c>
      <c r="Q48" s="144" t="str">
        <f t="shared" si="7"/>
        <v/>
      </c>
      <c r="R48" s="125" t="str">
        <f t="array" ref="R48">IF($C48="","",COUNT(IF(Inventory!$B$10:$B$1000=$B48,IF(Inventory!$C$10:$C$1000=$C48,IF(Inventory!$D$10:$D$1000=sp,IF(Inventory!$J$10:$J$1000=freez,1))))))</f>
        <v/>
      </c>
      <c r="S48" s="125" t="str">
        <f t="array" ref="S48">IF($C48="","",COUNT(IF(Inventory!$B$10:$B$1000=$B48,IF(Inventory!$C$10:$C$1000=$C48,IF(Inventory!$D$10:$D$1000=sp,IF(Inventory!$J$10:$J$1000=freez,IF(Inventory!$P$10:$P$1000=S$8,1)))))))</f>
        <v/>
      </c>
      <c r="T48" s="125" t="str">
        <f t="array" ref="T48">IF($C48="","",COUNT(IF(Inventory!$B$10:$B$1000=$B48,IF(Inventory!$C$10:$C$1000=$C48,IF(Inventory!$D$10:$D$1000=sp,IF(Inventory!$J$10:$J$1000=freez,IF(Inventory!$P$10:$P$1000=T$8,1)))))))</f>
        <v/>
      </c>
      <c r="U48" s="125" t="str">
        <f t="array" ref="U48">IF($C48="","",COUNT(IF(Inventory!$B$10:$B$1000=$B48,IF(Inventory!$C$10:$C$1000=$C48,IF(Inventory!$D$10:$D$1000=sp,IF(Inventory!$J$10:$J$1000=freez,IF(Inventory!$P$10:$P$1000=U$8,1)))))))</f>
        <v/>
      </c>
      <c r="V48" s="125" t="str">
        <f t="array" ref="V48">IF($C48="","",COUNT(IF(Inventory!$B$10:$B$1000=$B48,IF(Inventory!$C$10:$C$1000=$C48,IF(Inventory!$D$10:$D$1000=sp,IF(Inventory!$J$10:$J$1000=freez,IF(Inventory!$P$10:$P$1000=V$8,1)))))))</f>
        <v/>
      </c>
      <c r="W48" s="125" t="str">
        <f t="array" ref="W48">IF($C48="","",COUNT(IF(Inventory!$B$10:$B$1000=$B48,IF(Inventory!$C$10:$C$1000=$C48,IF(Inventory!$D$10:$D$1000=sp,IF(Inventory!$J$10:$J$1000=freez,IF(Inventory!$P$10:$P$1000=W$8,1)))))))</f>
        <v/>
      </c>
      <c r="X48" s="144" t="str">
        <f t="shared" si="8"/>
        <v/>
      </c>
      <c r="Y48" s="125" t="str">
        <f t="array" ref="Y48">IF($C48="","",SUM(IF(FREQUENCY(IF(Inventory!$C$10:$C$1000=$C48,IF(Inventory!$D$10:$D$1000=sp,IF(Inventory!$I$10:$I$1000=Grl_status!$B$6,MATCH(Inventory!$F$10:$F$1000,Inventory!$F$10:$F$1000,0)))),ROW(Inventory!$F$10:$F$1000)-ROW(Inventory!$F$10)+1),1)))</f>
        <v/>
      </c>
      <c r="Z48" s="125" t="str">
        <f t="array" ref="Z48">IF($C48="","",SUM(IF(FREQUENCY(IF(Inventory!$C$10:$C$1000=$C48,IF(Inventory!$D$10:$D$1000=sp,IF(Inventory!$J$10:$J$1000=frig,MATCH(Inventory!$F$10:$F$1000,Inventory!$F$10:$F$1000,0)))),ROW(Inventory!$F$10:$F$1000)-ROW(Inventory!$F$10)+1),1)))</f>
        <v/>
      </c>
      <c r="AA48" s="125" t="str">
        <f t="array" ref="AA48">IF($C48="","",SUM(IF(FREQUENCY(IF(Inventory!$C$10:$C$1000=$C48,IF(Inventory!$D$10:$D$1000=sp,IF(Inventory!$J$10:$J$1000=frig,IF(Inventory!$P$10:$P$1000=$E$8,MATCH(Inventory!$F$10:$F$1000,Inventory!$F$10:$F$1000,0))))),ROW(Inventory!$F$10:$F$1000)-ROW(Inventory!$F$10)+1),1)))</f>
        <v/>
      </c>
      <c r="AB48" s="125" t="str">
        <f t="array" ref="AB48">IF($C48="","",SUM(IF(FREQUENCY(IF(Inventory!$C$10:$C$1000=$C48,IF(Inventory!$D$10:$D$1000=sp,IF(Inventory!$J$10:$J$1000=frig,IF(Inventory!$P$10:$P$1000=$G$8,MATCH(Inventory!$F$10:$F$1000,Inventory!$F$10:$F$1000,0))))),ROW(Inventory!$F$10:$F$1000)-ROW(Inventory!$F$10)+1),1)))</f>
        <v/>
      </c>
      <c r="AC48" s="125" t="str">
        <f t="array" ref="AC48">IF($C48="","",SUM(IF(FREQUENCY(IF(Inventory!$C$10:$C$1000=$C48,IF(Inventory!$D$10:$D$1000=sp,IF(Inventory!$K$10:$K$1000="",MATCH(Inventory!$F$10:$F$1000,Inventory!$F$10:$F$1000,0)))),ROW(Inventory!$F$10:$F$1000)-ROW(Inventory!$F$10)+1),1)))</f>
        <v/>
      </c>
    </row>
    <row r="49" spans="1:29" ht="16.5" x14ac:dyDescent="0.3">
      <c r="A49" s="279" t="str">
        <f>Gap_analysis_stores!A50</f>
        <v/>
      </c>
      <c r="B49" s="279" t="str">
        <f>Gap_analysis_stores!B50</f>
        <v/>
      </c>
      <c r="C49" s="279" t="str">
        <f>Gap_analysis_stores!C50</f>
        <v/>
      </c>
      <c r="D49" s="125" t="str">
        <f t="array" ref="D49">IF($C49="","",SUM(IF(FREQUENCY(IF(Inventory!$C$10:$C$1000=$C49,IF(Inventory!$D$10:$D$1000=sp,MATCH(Inventory!$F$10:$F$1000,Inventory!$F$10:$F$1000,0))),ROW(Inventory!$F$10:$F$1000)-ROW(Inventory!$F$10)+1),1)))</f>
        <v/>
      </c>
      <c r="E49" s="125" t="str">
        <f t="array" ref="E49">IF($C49="","",COUNT(IF(Inventory!$B$10:$B$1000=$B49,IF(Inventory!$C$10:$C$1000=$C49,IF(Inventory!$D$10:$D$1000=sp,IF(Inventory!$P$10:$P$1000=E$8,1))))))</f>
        <v/>
      </c>
      <c r="F49" s="125" t="str">
        <f t="array" ref="F49">IF($C49="","",COUNT(IF(Inventory!$B$10:$B$1000=$B49,IF(Inventory!$C$10:$C$1000=$C49,IF(Inventory!$D$10:$D$1000=sp,IF(Inventory!$P$10:$P$1000=F$8,1))))))</f>
        <v/>
      </c>
      <c r="G49" s="125" t="str">
        <f t="array" ref="G49">IF($C49="","",COUNT(IF(Inventory!$B$10:$B$1000=$B49,IF(Inventory!$C$10:$C$1000=$C49,IF(Inventory!$D$10:$D$1000=sp,IF(Inventory!$P$10:$P$1000=G$8,1))))))</f>
        <v/>
      </c>
      <c r="H49" s="125" t="str">
        <f t="array" ref="H49">IF($C49="","",COUNT(IF(Inventory!$B$10:$B$1000=$B49,IF(Inventory!$C$10:$C$1000=$C49,IF(Inventory!$D$10:$D$1000=sp,IF(Inventory!$P$10:$P$1000=H$8,1))))))</f>
        <v/>
      </c>
      <c r="I49" s="125" t="str">
        <f t="array" ref="I49">IF($C49="","",COUNT(IF(Inventory!$B$10:$B$1000=$B49,IF(Inventory!$C$10:$C$1000=$C49,IF(Inventory!$D$10:$D$1000=sp,IF(Inventory!$P$10:$P$1000=I$8,1))))))</f>
        <v/>
      </c>
      <c r="J49" s="121">
        <f t="shared" si="6"/>
        <v>0</v>
      </c>
      <c r="K49" s="125" t="str">
        <f t="array" ref="K49">IF($C49="","",COUNT(IF(Inventory!$B$10:$B$1000=$B49,IF(Inventory!$C$10:$C$1000=$C49,IF(Inventory!$D$10:$D$1000=sp,IF(Inventory!$J$10:$J$1000=frig,1))))))</f>
        <v/>
      </c>
      <c r="L49" s="125" t="str">
        <f t="array" ref="L49">IF($C49="","",COUNT(IF(Inventory!$B$10:$B$1000=$B49,IF(Inventory!$C$10:$C$1000=$C49,IF(Inventory!$D$10:$D$1000=sp,IF(Inventory!$J$10:$J$1000=frig,IF(Inventory!$P$10:$P$1000=L$8,1)))))))</f>
        <v/>
      </c>
      <c r="M49" s="125" t="str">
        <f t="array" ref="M49">IF($C49="","",COUNT(IF(Inventory!$B$10:$B$1000=$B49,IF(Inventory!$C$10:$C$1000=$C49,IF(Inventory!$D$10:$D$1000=sp,IF(Inventory!$J$10:$J$1000=frig,IF(Inventory!$P$10:$P$1000=M$8,1)))))))</f>
        <v/>
      </c>
      <c r="N49" s="125" t="str">
        <f t="array" ref="N49">IF($C49="","",COUNT(IF(Inventory!$B$10:$B$1000=$B49,IF(Inventory!$C$10:$C$1000=$C49,IF(Inventory!$D$10:$D$1000=sp,IF(Inventory!$J$10:$J$1000=frig,IF(Inventory!$P$10:$P$1000=N$8,1)))))))</f>
        <v/>
      </c>
      <c r="O49" s="125" t="str">
        <f t="array" ref="O49">IF($C49="","",COUNT(IF(Inventory!$B$10:$B$1000=$B49,IF(Inventory!$C$10:$C$1000=$C49,IF(Inventory!$D$10:$D$1000=sp,IF(Inventory!$J$10:$J$1000=frig,IF(Inventory!$P$10:$P$1000=O$8,1)))))))</f>
        <v/>
      </c>
      <c r="P49" s="125" t="str">
        <f t="array" ref="P49">IF($C49="","",COUNT(IF(Inventory!$B$10:$B$1000=$B49,IF(Inventory!$C$10:$C$1000=$C49,IF(Inventory!$D$10:$D$1000=sp,IF(Inventory!$J$10:$J$1000=frig,IF(Inventory!$P$10:$P$1000=P$8,1)))))))</f>
        <v/>
      </c>
      <c r="Q49" s="144" t="str">
        <f t="shared" si="7"/>
        <v/>
      </c>
      <c r="R49" s="125" t="str">
        <f t="array" ref="R49">IF($C49="","",COUNT(IF(Inventory!$B$10:$B$1000=$B49,IF(Inventory!$C$10:$C$1000=$C49,IF(Inventory!$D$10:$D$1000=sp,IF(Inventory!$J$10:$J$1000=freez,1))))))</f>
        <v/>
      </c>
      <c r="S49" s="125" t="str">
        <f t="array" ref="S49">IF($C49="","",COUNT(IF(Inventory!$B$10:$B$1000=$B49,IF(Inventory!$C$10:$C$1000=$C49,IF(Inventory!$D$10:$D$1000=sp,IF(Inventory!$J$10:$J$1000=freez,IF(Inventory!$P$10:$P$1000=S$8,1)))))))</f>
        <v/>
      </c>
      <c r="T49" s="125" t="str">
        <f t="array" ref="T49">IF($C49="","",COUNT(IF(Inventory!$B$10:$B$1000=$B49,IF(Inventory!$C$10:$C$1000=$C49,IF(Inventory!$D$10:$D$1000=sp,IF(Inventory!$J$10:$J$1000=freez,IF(Inventory!$P$10:$P$1000=T$8,1)))))))</f>
        <v/>
      </c>
      <c r="U49" s="125" t="str">
        <f t="array" ref="U49">IF($C49="","",COUNT(IF(Inventory!$B$10:$B$1000=$B49,IF(Inventory!$C$10:$C$1000=$C49,IF(Inventory!$D$10:$D$1000=sp,IF(Inventory!$J$10:$J$1000=freez,IF(Inventory!$P$10:$P$1000=U$8,1)))))))</f>
        <v/>
      </c>
      <c r="V49" s="125" t="str">
        <f t="array" ref="V49">IF($C49="","",COUNT(IF(Inventory!$B$10:$B$1000=$B49,IF(Inventory!$C$10:$C$1000=$C49,IF(Inventory!$D$10:$D$1000=sp,IF(Inventory!$J$10:$J$1000=freez,IF(Inventory!$P$10:$P$1000=V$8,1)))))))</f>
        <v/>
      </c>
      <c r="W49" s="125" t="str">
        <f t="array" ref="W49">IF($C49="","",COUNT(IF(Inventory!$B$10:$B$1000=$B49,IF(Inventory!$C$10:$C$1000=$C49,IF(Inventory!$D$10:$D$1000=sp,IF(Inventory!$J$10:$J$1000=freez,IF(Inventory!$P$10:$P$1000=W$8,1)))))))</f>
        <v/>
      </c>
      <c r="X49" s="144" t="str">
        <f t="shared" si="8"/>
        <v/>
      </c>
      <c r="Y49" s="125" t="str">
        <f t="array" ref="Y49">IF($C49="","",SUM(IF(FREQUENCY(IF(Inventory!$C$10:$C$1000=$C49,IF(Inventory!$D$10:$D$1000=sp,IF(Inventory!$I$10:$I$1000=Grl_status!$B$6,MATCH(Inventory!$F$10:$F$1000,Inventory!$F$10:$F$1000,0)))),ROW(Inventory!$F$10:$F$1000)-ROW(Inventory!$F$10)+1),1)))</f>
        <v/>
      </c>
      <c r="Z49" s="125" t="str">
        <f t="array" ref="Z49">IF($C49="","",SUM(IF(FREQUENCY(IF(Inventory!$C$10:$C$1000=$C49,IF(Inventory!$D$10:$D$1000=sp,IF(Inventory!$J$10:$J$1000=frig,MATCH(Inventory!$F$10:$F$1000,Inventory!$F$10:$F$1000,0)))),ROW(Inventory!$F$10:$F$1000)-ROW(Inventory!$F$10)+1),1)))</f>
        <v/>
      </c>
      <c r="AA49" s="125" t="str">
        <f t="array" ref="AA49">IF($C49="","",SUM(IF(FREQUENCY(IF(Inventory!$C$10:$C$1000=$C49,IF(Inventory!$D$10:$D$1000=sp,IF(Inventory!$J$10:$J$1000=frig,IF(Inventory!$P$10:$P$1000=$E$8,MATCH(Inventory!$F$10:$F$1000,Inventory!$F$10:$F$1000,0))))),ROW(Inventory!$F$10:$F$1000)-ROW(Inventory!$F$10)+1),1)))</f>
        <v/>
      </c>
      <c r="AB49" s="125" t="str">
        <f t="array" ref="AB49">IF($C49="","",SUM(IF(FREQUENCY(IF(Inventory!$C$10:$C$1000=$C49,IF(Inventory!$D$10:$D$1000=sp,IF(Inventory!$J$10:$J$1000=frig,IF(Inventory!$P$10:$P$1000=$G$8,MATCH(Inventory!$F$10:$F$1000,Inventory!$F$10:$F$1000,0))))),ROW(Inventory!$F$10:$F$1000)-ROW(Inventory!$F$10)+1),1)))</f>
        <v/>
      </c>
      <c r="AC49" s="125" t="str">
        <f t="array" ref="AC49">IF($C49="","",SUM(IF(FREQUENCY(IF(Inventory!$C$10:$C$1000=$C49,IF(Inventory!$D$10:$D$1000=sp,IF(Inventory!$K$10:$K$1000="",MATCH(Inventory!$F$10:$F$1000,Inventory!$F$10:$F$1000,0)))),ROW(Inventory!$F$10:$F$1000)-ROW(Inventory!$F$10)+1),1)))</f>
        <v/>
      </c>
    </row>
    <row r="50" spans="1:29" ht="16.5" x14ac:dyDescent="0.3">
      <c r="A50" s="279" t="str">
        <f>Gap_analysis_stores!A51</f>
        <v/>
      </c>
      <c r="B50" s="279" t="str">
        <f>Gap_analysis_stores!B51</f>
        <v/>
      </c>
      <c r="C50" s="279" t="str">
        <f>Gap_analysis_stores!C51</f>
        <v/>
      </c>
      <c r="D50" s="125" t="str">
        <f t="array" ref="D50">IF($C50="","",SUM(IF(FREQUENCY(IF(Inventory!$C$10:$C$1000=$C50,IF(Inventory!$D$10:$D$1000=sp,MATCH(Inventory!$F$10:$F$1000,Inventory!$F$10:$F$1000,0))),ROW(Inventory!$F$10:$F$1000)-ROW(Inventory!$F$10)+1),1)))</f>
        <v/>
      </c>
      <c r="E50" s="125" t="str">
        <f t="array" ref="E50">IF($C50="","",COUNT(IF(Inventory!$B$10:$B$1000=$B50,IF(Inventory!$C$10:$C$1000=$C50,IF(Inventory!$D$10:$D$1000=sp,IF(Inventory!$P$10:$P$1000=E$8,1))))))</f>
        <v/>
      </c>
      <c r="F50" s="125" t="str">
        <f t="array" ref="F50">IF($C50="","",COUNT(IF(Inventory!$B$10:$B$1000=$B50,IF(Inventory!$C$10:$C$1000=$C50,IF(Inventory!$D$10:$D$1000=sp,IF(Inventory!$P$10:$P$1000=F$8,1))))))</f>
        <v/>
      </c>
      <c r="G50" s="125" t="str">
        <f t="array" ref="G50">IF($C50="","",COUNT(IF(Inventory!$B$10:$B$1000=$B50,IF(Inventory!$C$10:$C$1000=$C50,IF(Inventory!$D$10:$D$1000=sp,IF(Inventory!$P$10:$P$1000=G$8,1))))))</f>
        <v/>
      </c>
      <c r="H50" s="125" t="str">
        <f t="array" ref="H50">IF($C50="","",COUNT(IF(Inventory!$B$10:$B$1000=$B50,IF(Inventory!$C$10:$C$1000=$C50,IF(Inventory!$D$10:$D$1000=sp,IF(Inventory!$P$10:$P$1000=H$8,1))))))</f>
        <v/>
      </c>
      <c r="I50" s="125" t="str">
        <f t="array" ref="I50">IF($C50="","",COUNT(IF(Inventory!$B$10:$B$1000=$B50,IF(Inventory!$C$10:$C$1000=$C50,IF(Inventory!$D$10:$D$1000=sp,IF(Inventory!$P$10:$P$1000=I$8,1))))))</f>
        <v/>
      </c>
      <c r="J50" s="121">
        <f t="shared" si="6"/>
        <v>0</v>
      </c>
      <c r="K50" s="125" t="str">
        <f t="array" ref="K50">IF($C50="","",COUNT(IF(Inventory!$B$10:$B$1000=$B50,IF(Inventory!$C$10:$C$1000=$C50,IF(Inventory!$D$10:$D$1000=sp,IF(Inventory!$J$10:$J$1000=frig,1))))))</f>
        <v/>
      </c>
      <c r="L50" s="125" t="str">
        <f t="array" ref="L50">IF($C50="","",COUNT(IF(Inventory!$B$10:$B$1000=$B50,IF(Inventory!$C$10:$C$1000=$C50,IF(Inventory!$D$10:$D$1000=sp,IF(Inventory!$J$10:$J$1000=frig,IF(Inventory!$P$10:$P$1000=L$8,1)))))))</f>
        <v/>
      </c>
      <c r="M50" s="125" t="str">
        <f t="array" ref="M50">IF($C50="","",COUNT(IF(Inventory!$B$10:$B$1000=$B50,IF(Inventory!$C$10:$C$1000=$C50,IF(Inventory!$D$10:$D$1000=sp,IF(Inventory!$J$10:$J$1000=frig,IF(Inventory!$P$10:$P$1000=M$8,1)))))))</f>
        <v/>
      </c>
      <c r="N50" s="125" t="str">
        <f t="array" ref="N50">IF($C50="","",COUNT(IF(Inventory!$B$10:$B$1000=$B50,IF(Inventory!$C$10:$C$1000=$C50,IF(Inventory!$D$10:$D$1000=sp,IF(Inventory!$J$10:$J$1000=frig,IF(Inventory!$P$10:$P$1000=N$8,1)))))))</f>
        <v/>
      </c>
      <c r="O50" s="125" t="str">
        <f t="array" ref="O50">IF($C50="","",COUNT(IF(Inventory!$B$10:$B$1000=$B50,IF(Inventory!$C$10:$C$1000=$C50,IF(Inventory!$D$10:$D$1000=sp,IF(Inventory!$J$10:$J$1000=frig,IF(Inventory!$P$10:$P$1000=O$8,1)))))))</f>
        <v/>
      </c>
      <c r="P50" s="125" t="str">
        <f t="array" ref="P50">IF($C50="","",COUNT(IF(Inventory!$B$10:$B$1000=$B50,IF(Inventory!$C$10:$C$1000=$C50,IF(Inventory!$D$10:$D$1000=sp,IF(Inventory!$J$10:$J$1000=frig,IF(Inventory!$P$10:$P$1000=P$8,1)))))))</f>
        <v/>
      </c>
      <c r="Q50" s="144" t="str">
        <f t="shared" si="7"/>
        <v/>
      </c>
      <c r="R50" s="125" t="str">
        <f t="array" ref="R50">IF($C50="","",COUNT(IF(Inventory!$B$10:$B$1000=$B50,IF(Inventory!$C$10:$C$1000=$C50,IF(Inventory!$D$10:$D$1000=sp,IF(Inventory!$J$10:$J$1000=freez,1))))))</f>
        <v/>
      </c>
      <c r="S50" s="125" t="str">
        <f t="array" ref="S50">IF($C50="","",COUNT(IF(Inventory!$B$10:$B$1000=$B50,IF(Inventory!$C$10:$C$1000=$C50,IF(Inventory!$D$10:$D$1000=sp,IF(Inventory!$J$10:$J$1000=freez,IF(Inventory!$P$10:$P$1000=S$8,1)))))))</f>
        <v/>
      </c>
      <c r="T50" s="125" t="str">
        <f t="array" ref="T50">IF($C50="","",COUNT(IF(Inventory!$B$10:$B$1000=$B50,IF(Inventory!$C$10:$C$1000=$C50,IF(Inventory!$D$10:$D$1000=sp,IF(Inventory!$J$10:$J$1000=freez,IF(Inventory!$P$10:$P$1000=T$8,1)))))))</f>
        <v/>
      </c>
      <c r="U50" s="125" t="str">
        <f t="array" ref="U50">IF($C50="","",COUNT(IF(Inventory!$B$10:$B$1000=$B50,IF(Inventory!$C$10:$C$1000=$C50,IF(Inventory!$D$10:$D$1000=sp,IF(Inventory!$J$10:$J$1000=freez,IF(Inventory!$P$10:$P$1000=U$8,1)))))))</f>
        <v/>
      </c>
      <c r="V50" s="125" t="str">
        <f t="array" ref="V50">IF($C50="","",COUNT(IF(Inventory!$B$10:$B$1000=$B50,IF(Inventory!$C$10:$C$1000=$C50,IF(Inventory!$D$10:$D$1000=sp,IF(Inventory!$J$10:$J$1000=freez,IF(Inventory!$P$10:$P$1000=V$8,1)))))))</f>
        <v/>
      </c>
      <c r="W50" s="125" t="str">
        <f t="array" ref="W50">IF($C50="","",COUNT(IF(Inventory!$B$10:$B$1000=$B50,IF(Inventory!$C$10:$C$1000=$C50,IF(Inventory!$D$10:$D$1000=sp,IF(Inventory!$J$10:$J$1000=freez,IF(Inventory!$P$10:$P$1000=W$8,1)))))))</f>
        <v/>
      </c>
      <c r="X50" s="144" t="str">
        <f t="shared" si="8"/>
        <v/>
      </c>
      <c r="Y50" s="125" t="str">
        <f t="array" ref="Y50">IF($C50="","",SUM(IF(FREQUENCY(IF(Inventory!$C$10:$C$1000=$C50,IF(Inventory!$D$10:$D$1000=sp,IF(Inventory!$I$10:$I$1000=Grl_status!$B$6,MATCH(Inventory!$F$10:$F$1000,Inventory!$F$10:$F$1000,0)))),ROW(Inventory!$F$10:$F$1000)-ROW(Inventory!$F$10)+1),1)))</f>
        <v/>
      </c>
      <c r="Z50" s="125" t="str">
        <f t="array" ref="Z50">IF($C50="","",SUM(IF(FREQUENCY(IF(Inventory!$C$10:$C$1000=$C50,IF(Inventory!$D$10:$D$1000=sp,IF(Inventory!$J$10:$J$1000=frig,MATCH(Inventory!$F$10:$F$1000,Inventory!$F$10:$F$1000,0)))),ROW(Inventory!$F$10:$F$1000)-ROW(Inventory!$F$10)+1),1)))</f>
        <v/>
      </c>
      <c r="AA50" s="125" t="str">
        <f t="array" ref="AA50">IF($C50="","",SUM(IF(FREQUENCY(IF(Inventory!$C$10:$C$1000=$C50,IF(Inventory!$D$10:$D$1000=sp,IF(Inventory!$J$10:$J$1000=frig,IF(Inventory!$P$10:$P$1000=$E$8,MATCH(Inventory!$F$10:$F$1000,Inventory!$F$10:$F$1000,0))))),ROW(Inventory!$F$10:$F$1000)-ROW(Inventory!$F$10)+1),1)))</f>
        <v/>
      </c>
      <c r="AB50" s="125" t="str">
        <f t="array" ref="AB50">IF($C50="","",SUM(IF(FREQUENCY(IF(Inventory!$C$10:$C$1000=$C50,IF(Inventory!$D$10:$D$1000=sp,IF(Inventory!$J$10:$J$1000=frig,IF(Inventory!$P$10:$P$1000=$G$8,MATCH(Inventory!$F$10:$F$1000,Inventory!$F$10:$F$1000,0))))),ROW(Inventory!$F$10:$F$1000)-ROW(Inventory!$F$10)+1),1)))</f>
        <v/>
      </c>
      <c r="AC50" s="125" t="str">
        <f t="array" ref="AC50">IF($C50="","",SUM(IF(FREQUENCY(IF(Inventory!$C$10:$C$1000=$C50,IF(Inventory!$D$10:$D$1000=sp,IF(Inventory!$K$10:$K$1000="",MATCH(Inventory!$F$10:$F$1000,Inventory!$F$10:$F$1000,0)))),ROW(Inventory!$F$10:$F$1000)-ROW(Inventory!$F$10)+1),1)))</f>
        <v/>
      </c>
    </row>
    <row r="51" spans="1:29" ht="16.5" x14ac:dyDescent="0.3">
      <c r="A51" s="279" t="str">
        <f>Gap_analysis_stores!A52</f>
        <v/>
      </c>
      <c r="B51" s="279" t="str">
        <f>Gap_analysis_stores!B52</f>
        <v/>
      </c>
      <c r="C51" s="279" t="str">
        <f>Gap_analysis_stores!C52</f>
        <v/>
      </c>
      <c r="D51" s="125" t="str">
        <f t="array" ref="D51">IF($C51="","",SUM(IF(FREQUENCY(IF(Inventory!$C$10:$C$1000=$C51,IF(Inventory!$D$10:$D$1000=sp,MATCH(Inventory!$F$10:$F$1000,Inventory!$F$10:$F$1000,0))),ROW(Inventory!$F$10:$F$1000)-ROW(Inventory!$F$10)+1),1)))</f>
        <v/>
      </c>
      <c r="E51" s="125" t="str">
        <f t="array" ref="E51">IF($C51="","",COUNT(IF(Inventory!$B$10:$B$1000=$B51,IF(Inventory!$C$10:$C$1000=$C51,IF(Inventory!$D$10:$D$1000=sp,IF(Inventory!$P$10:$P$1000=E$8,1))))))</f>
        <v/>
      </c>
      <c r="F51" s="125" t="str">
        <f t="array" ref="F51">IF($C51="","",COUNT(IF(Inventory!$B$10:$B$1000=$B51,IF(Inventory!$C$10:$C$1000=$C51,IF(Inventory!$D$10:$D$1000=sp,IF(Inventory!$P$10:$P$1000=F$8,1))))))</f>
        <v/>
      </c>
      <c r="G51" s="125" t="str">
        <f t="array" ref="G51">IF($C51="","",COUNT(IF(Inventory!$B$10:$B$1000=$B51,IF(Inventory!$C$10:$C$1000=$C51,IF(Inventory!$D$10:$D$1000=sp,IF(Inventory!$P$10:$P$1000=G$8,1))))))</f>
        <v/>
      </c>
      <c r="H51" s="125" t="str">
        <f t="array" ref="H51">IF($C51="","",COUNT(IF(Inventory!$B$10:$B$1000=$B51,IF(Inventory!$C$10:$C$1000=$C51,IF(Inventory!$D$10:$D$1000=sp,IF(Inventory!$P$10:$P$1000=H$8,1))))))</f>
        <v/>
      </c>
      <c r="I51" s="125" t="str">
        <f t="array" ref="I51">IF($C51="","",COUNT(IF(Inventory!$B$10:$B$1000=$B51,IF(Inventory!$C$10:$C$1000=$C51,IF(Inventory!$D$10:$D$1000=sp,IF(Inventory!$P$10:$P$1000=I$8,1))))))</f>
        <v/>
      </c>
      <c r="J51" s="121">
        <f t="shared" si="6"/>
        <v>0</v>
      </c>
      <c r="K51" s="125" t="str">
        <f t="array" ref="K51">IF($C51="","",COUNT(IF(Inventory!$B$10:$B$1000=$B51,IF(Inventory!$C$10:$C$1000=$C51,IF(Inventory!$D$10:$D$1000=sp,IF(Inventory!$J$10:$J$1000=frig,1))))))</f>
        <v/>
      </c>
      <c r="L51" s="125" t="str">
        <f t="array" ref="L51">IF($C51="","",COUNT(IF(Inventory!$B$10:$B$1000=$B51,IF(Inventory!$C$10:$C$1000=$C51,IF(Inventory!$D$10:$D$1000=sp,IF(Inventory!$J$10:$J$1000=frig,IF(Inventory!$P$10:$P$1000=L$8,1)))))))</f>
        <v/>
      </c>
      <c r="M51" s="125" t="str">
        <f t="array" ref="M51">IF($C51="","",COUNT(IF(Inventory!$B$10:$B$1000=$B51,IF(Inventory!$C$10:$C$1000=$C51,IF(Inventory!$D$10:$D$1000=sp,IF(Inventory!$J$10:$J$1000=frig,IF(Inventory!$P$10:$P$1000=M$8,1)))))))</f>
        <v/>
      </c>
      <c r="N51" s="125" t="str">
        <f t="array" ref="N51">IF($C51="","",COUNT(IF(Inventory!$B$10:$B$1000=$B51,IF(Inventory!$C$10:$C$1000=$C51,IF(Inventory!$D$10:$D$1000=sp,IF(Inventory!$J$10:$J$1000=frig,IF(Inventory!$P$10:$P$1000=N$8,1)))))))</f>
        <v/>
      </c>
      <c r="O51" s="125" t="str">
        <f t="array" ref="O51">IF($C51="","",COUNT(IF(Inventory!$B$10:$B$1000=$B51,IF(Inventory!$C$10:$C$1000=$C51,IF(Inventory!$D$10:$D$1000=sp,IF(Inventory!$J$10:$J$1000=frig,IF(Inventory!$P$10:$P$1000=O$8,1)))))))</f>
        <v/>
      </c>
      <c r="P51" s="125" t="str">
        <f t="array" ref="P51">IF($C51="","",COUNT(IF(Inventory!$B$10:$B$1000=$B51,IF(Inventory!$C$10:$C$1000=$C51,IF(Inventory!$D$10:$D$1000=sp,IF(Inventory!$J$10:$J$1000=frig,IF(Inventory!$P$10:$P$1000=P$8,1)))))))</f>
        <v/>
      </c>
      <c r="Q51" s="144" t="str">
        <f t="shared" si="7"/>
        <v/>
      </c>
      <c r="R51" s="125" t="str">
        <f t="array" ref="R51">IF($C51="","",COUNT(IF(Inventory!$B$10:$B$1000=$B51,IF(Inventory!$C$10:$C$1000=$C51,IF(Inventory!$D$10:$D$1000=sp,IF(Inventory!$J$10:$J$1000=freez,1))))))</f>
        <v/>
      </c>
      <c r="S51" s="125" t="str">
        <f t="array" ref="S51">IF($C51="","",COUNT(IF(Inventory!$B$10:$B$1000=$B51,IF(Inventory!$C$10:$C$1000=$C51,IF(Inventory!$D$10:$D$1000=sp,IF(Inventory!$J$10:$J$1000=freez,IF(Inventory!$P$10:$P$1000=S$8,1)))))))</f>
        <v/>
      </c>
      <c r="T51" s="125" t="str">
        <f t="array" ref="T51">IF($C51="","",COUNT(IF(Inventory!$B$10:$B$1000=$B51,IF(Inventory!$C$10:$C$1000=$C51,IF(Inventory!$D$10:$D$1000=sp,IF(Inventory!$J$10:$J$1000=freez,IF(Inventory!$P$10:$P$1000=T$8,1)))))))</f>
        <v/>
      </c>
      <c r="U51" s="125" t="str">
        <f t="array" ref="U51">IF($C51="","",COUNT(IF(Inventory!$B$10:$B$1000=$B51,IF(Inventory!$C$10:$C$1000=$C51,IF(Inventory!$D$10:$D$1000=sp,IF(Inventory!$J$10:$J$1000=freez,IF(Inventory!$P$10:$P$1000=U$8,1)))))))</f>
        <v/>
      </c>
      <c r="V51" s="125" t="str">
        <f t="array" ref="V51">IF($C51="","",COUNT(IF(Inventory!$B$10:$B$1000=$B51,IF(Inventory!$C$10:$C$1000=$C51,IF(Inventory!$D$10:$D$1000=sp,IF(Inventory!$J$10:$J$1000=freez,IF(Inventory!$P$10:$P$1000=V$8,1)))))))</f>
        <v/>
      </c>
      <c r="W51" s="125" t="str">
        <f t="array" ref="W51">IF($C51="","",COUNT(IF(Inventory!$B$10:$B$1000=$B51,IF(Inventory!$C$10:$C$1000=$C51,IF(Inventory!$D$10:$D$1000=sp,IF(Inventory!$J$10:$J$1000=freez,IF(Inventory!$P$10:$P$1000=W$8,1)))))))</f>
        <v/>
      </c>
      <c r="X51" s="144" t="str">
        <f t="shared" si="8"/>
        <v/>
      </c>
      <c r="Y51" s="125" t="str">
        <f t="array" ref="Y51">IF($C51="","",SUM(IF(FREQUENCY(IF(Inventory!$C$10:$C$1000=$C51,IF(Inventory!$D$10:$D$1000=sp,IF(Inventory!$I$10:$I$1000=Grl_status!$B$6,MATCH(Inventory!$F$10:$F$1000,Inventory!$F$10:$F$1000,0)))),ROW(Inventory!$F$10:$F$1000)-ROW(Inventory!$F$10)+1),1)))</f>
        <v/>
      </c>
      <c r="Z51" s="125" t="str">
        <f t="array" ref="Z51">IF($C51="","",SUM(IF(FREQUENCY(IF(Inventory!$C$10:$C$1000=$C51,IF(Inventory!$D$10:$D$1000=sp,IF(Inventory!$J$10:$J$1000=frig,MATCH(Inventory!$F$10:$F$1000,Inventory!$F$10:$F$1000,0)))),ROW(Inventory!$F$10:$F$1000)-ROW(Inventory!$F$10)+1),1)))</f>
        <v/>
      </c>
      <c r="AA51" s="125" t="str">
        <f t="array" ref="AA51">IF($C51="","",SUM(IF(FREQUENCY(IF(Inventory!$C$10:$C$1000=$C51,IF(Inventory!$D$10:$D$1000=sp,IF(Inventory!$J$10:$J$1000=frig,IF(Inventory!$P$10:$P$1000=$E$8,MATCH(Inventory!$F$10:$F$1000,Inventory!$F$10:$F$1000,0))))),ROW(Inventory!$F$10:$F$1000)-ROW(Inventory!$F$10)+1),1)))</f>
        <v/>
      </c>
      <c r="AB51" s="125" t="str">
        <f t="array" ref="AB51">IF($C51="","",SUM(IF(FREQUENCY(IF(Inventory!$C$10:$C$1000=$C51,IF(Inventory!$D$10:$D$1000=sp,IF(Inventory!$J$10:$J$1000=frig,IF(Inventory!$P$10:$P$1000=$G$8,MATCH(Inventory!$F$10:$F$1000,Inventory!$F$10:$F$1000,0))))),ROW(Inventory!$F$10:$F$1000)-ROW(Inventory!$F$10)+1),1)))</f>
        <v/>
      </c>
      <c r="AC51" s="125" t="str">
        <f t="array" ref="AC51">IF($C51="","",SUM(IF(FREQUENCY(IF(Inventory!$C$10:$C$1000=$C51,IF(Inventory!$D$10:$D$1000=sp,IF(Inventory!$K$10:$K$1000="",MATCH(Inventory!$F$10:$F$1000,Inventory!$F$10:$F$1000,0)))),ROW(Inventory!$F$10:$F$1000)-ROW(Inventory!$F$10)+1),1)))</f>
        <v/>
      </c>
    </row>
    <row r="52" spans="1:29" ht="16.5" x14ac:dyDescent="0.3">
      <c r="A52" s="279" t="str">
        <f>Gap_analysis_stores!A53</f>
        <v/>
      </c>
      <c r="B52" s="279" t="str">
        <f>Gap_analysis_stores!B53</f>
        <v/>
      </c>
      <c r="C52" s="279" t="str">
        <f>Gap_analysis_stores!C53</f>
        <v/>
      </c>
      <c r="D52" s="125" t="str">
        <f t="array" ref="D52">IF($C52="","",SUM(IF(FREQUENCY(IF(Inventory!$C$10:$C$1000=$C52,IF(Inventory!$D$10:$D$1000=sp,MATCH(Inventory!$F$10:$F$1000,Inventory!$F$10:$F$1000,0))),ROW(Inventory!$F$10:$F$1000)-ROW(Inventory!$F$10)+1),1)))</f>
        <v/>
      </c>
      <c r="E52" s="125" t="str">
        <f t="array" ref="E52">IF($C52="","",COUNT(IF(Inventory!$B$10:$B$1000=$B52,IF(Inventory!$C$10:$C$1000=$C52,IF(Inventory!$D$10:$D$1000=sp,IF(Inventory!$P$10:$P$1000=E$8,1))))))</f>
        <v/>
      </c>
      <c r="F52" s="125" t="str">
        <f t="array" ref="F52">IF($C52="","",COUNT(IF(Inventory!$B$10:$B$1000=$B52,IF(Inventory!$C$10:$C$1000=$C52,IF(Inventory!$D$10:$D$1000=sp,IF(Inventory!$P$10:$P$1000=F$8,1))))))</f>
        <v/>
      </c>
      <c r="G52" s="125" t="str">
        <f t="array" ref="G52">IF($C52="","",COUNT(IF(Inventory!$B$10:$B$1000=$B52,IF(Inventory!$C$10:$C$1000=$C52,IF(Inventory!$D$10:$D$1000=sp,IF(Inventory!$P$10:$P$1000=G$8,1))))))</f>
        <v/>
      </c>
      <c r="H52" s="125" t="str">
        <f t="array" ref="H52">IF($C52="","",COUNT(IF(Inventory!$B$10:$B$1000=$B52,IF(Inventory!$C$10:$C$1000=$C52,IF(Inventory!$D$10:$D$1000=sp,IF(Inventory!$P$10:$P$1000=H$8,1))))))</f>
        <v/>
      </c>
      <c r="I52" s="125" t="str">
        <f t="array" ref="I52">IF($C52="","",COUNT(IF(Inventory!$B$10:$B$1000=$B52,IF(Inventory!$C$10:$C$1000=$C52,IF(Inventory!$D$10:$D$1000=sp,IF(Inventory!$P$10:$P$1000=I$8,1))))))</f>
        <v/>
      </c>
      <c r="J52" s="121">
        <f t="shared" si="6"/>
        <v>0</v>
      </c>
      <c r="K52" s="125" t="str">
        <f t="array" ref="K52">IF($C52="","",COUNT(IF(Inventory!$B$10:$B$1000=$B52,IF(Inventory!$C$10:$C$1000=$C52,IF(Inventory!$D$10:$D$1000=sp,IF(Inventory!$J$10:$J$1000=frig,1))))))</f>
        <v/>
      </c>
      <c r="L52" s="125" t="str">
        <f t="array" ref="L52">IF($C52="","",COUNT(IF(Inventory!$B$10:$B$1000=$B52,IF(Inventory!$C$10:$C$1000=$C52,IF(Inventory!$D$10:$D$1000=sp,IF(Inventory!$J$10:$J$1000=frig,IF(Inventory!$P$10:$P$1000=L$8,1)))))))</f>
        <v/>
      </c>
      <c r="M52" s="125" t="str">
        <f t="array" ref="M52">IF($C52="","",COUNT(IF(Inventory!$B$10:$B$1000=$B52,IF(Inventory!$C$10:$C$1000=$C52,IF(Inventory!$D$10:$D$1000=sp,IF(Inventory!$J$10:$J$1000=frig,IF(Inventory!$P$10:$P$1000=M$8,1)))))))</f>
        <v/>
      </c>
      <c r="N52" s="125" t="str">
        <f t="array" ref="N52">IF($C52="","",COUNT(IF(Inventory!$B$10:$B$1000=$B52,IF(Inventory!$C$10:$C$1000=$C52,IF(Inventory!$D$10:$D$1000=sp,IF(Inventory!$J$10:$J$1000=frig,IF(Inventory!$P$10:$P$1000=N$8,1)))))))</f>
        <v/>
      </c>
      <c r="O52" s="125" t="str">
        <f t="array" ref="O52">IF($C52="","",COUNT(IF(Inventory!$B$10:$B$1000=$B52,IF(Inventory!$C$10:$C$1000=$C52,IF(Inventory!$D$10:$D$1000=sp,IF(Inventory!$J$10:$J$1000=frig,IF(Inventory!$P$10:$P$1000=O$8,1)))))))</f>
        <v/>
      </c>
      <c r="P52" s="125" t="str">
        <f t="array" ref="P52">IF($C52="","",COUNT(IF(Inventory!$B$10:$B$1000=$B52,IF(Inventory!$C$10:$C$1000=$C52,IF(Inventory!$D$10:$D$1000=sp,IF(Inventory!$J$10:$J$1000=frig,IF(Inventory!$P$10:$P$1000=P$8,1)))))))</f>
        <v/>
      </c>
      <c r="Q52" s="144" t="str">
        <f t="shared" si="7"/>
        <v/>
      </c>
      <c r="R52" s="125" t="str">
        <f t="array" ref="R52">IF($C52="","",COUNT(IF(Inventory!$B$10:$B$1000=$B52,IF(Inventory!$C$10:$C$1000=$C52,IF(Inventory!$D$10:$D$1000=sp,IF(Inventory!$J$10:$J$1000=freez,1))))))</f>
        <v/>
      </c>
      <c r="S52" s="125" t="str">
        <f t="array" ref="S52">IF($C52="","",COUNT(IF(Inventory!$B$10:$B$1000=$B52,IF(Inventory!$C$10:$C$1000=$C52,IF(Inventory!$D$10:$D$1000=sp,IF(Inventory!$J$10:$J$1000=freez,IF(Inventory!$P$10:$P$1000=S$8,1)))))))</f>
        <v/>
      </c>
      <c r="T52" s="125" t="str">
        <f t="array" ref="T52">IF($C52="","",COUNT(IF(Inventory!$B$10:$B$1000=$B52,IF(Inventory!$C$10:$C$1000=$C52,IF(Inventory!$D$10:$D$1000=sp,IF(Inventory!$J$10:$J$1000=freez,IF(Inventory!$P$10:$P$1000=T$8,1)))))))</f>
        <v/>
      </c>
      <c r="U52" s="125" t="str">
        <f t="array" ref="U52">IF($C52="","",COUNT(IF(Inventory!$B$10:$B$1000=$B52,IF(Inventory!$C$10:$C$1000=$C52,IF(Inventory!$D$10:$D$1000=sp,IF(Inventory!$J$10:$J$1000=freez,IF(Inventory!$P$10:$P$1000=U$8,1)))))))</f>
        <v/>
      </c>
      <c r="V52" s="125" t="str">
        <f t="array" ref="V52">IF($C52="","",COUNT(IF(Inventory!$B$10:$B$1000=$B52,IF(Inventory!$C$10:$C$1000=$C52,IF(Inventory!$D$10:$D$1000=sp,IF(Inventory!$J$10:$J$1000=freez,IF(Inventory!$P$10:$P$1000=V$8,1)))))))</f>
        <v/>
      </c>
      <c r="W52" s="125" t="str">
        <f t="array" ref="W52">IF($C52="","",COUNT(IF(Inventory!$B$10:$B$1000=$B52,IF(Inventory!$C$10:$C$1000=$C52,IF(Inventory!$D$10:$D$1000=sp,IF(Inventory!$J$10:$J$1000=freez,IF(Inventory!$P$10:$P$1000=W$8,1)))))))</f>
        <v/>
      </c>
      <c r="X52" s="144" t="str">
        <f t="shared" si="8"/>
        <v/>
      </c>
      <c r="Y52" s="125" t="str">
        <f t="array" ref="Y52">IF($C52="","",SUM(IF(FREQUENCY(IF(Inventory!$C$10:$C$1000=$C52,IF(Inventory!$D$10:$D$1000=sp,IF(Inventory!$I$10:$I$1000=Grl_status!$B$6,MATCH(Inventory!$F$10:$F$1000,Inventory!$F$10:$F$1000,0)))),ROW(Inventory!$F$10:$F$1000)-ROW(Inventory!$F$10)+1),1)))</f>
        <v/>
      </c>
      <c r="Z52" s="125" t="str">
        <f t="array" ref="Z52">IF($C52="","",SUM(IF(FREQUENCY(IF(Inventory!$C$10:$C$1000=$C52,IF(Inventory!$D$10:$D$1000=sp,IF(Inventory!$J$10:$J$1000=frig,MATCH(Inventory!$F$10:$F$1000,Inventory!$F$10:$F$1000,0)))),ROW(Inventory!$F$10:$F$1000)-ROW(Inventory!$F$10)+1),1)))</f>
        <v/>
      </c>
      <c r="AA52" s="125" t="str">
        <f t="array" ref="AA52">IF($C52="","",SUM(IF(FREQUENCY(IF(Inventory!$C$10:$C$1000=$C52,IF(Inventory!$D$10:$D$1000=sp,IF(Inventory!$J$10:$J$1000=frig,IF(Inventory!$P$10:$P$1000=$E$8,MATCH(Inventory!$F$10:$F$1000,Inventory!$F$10:$F$1000,0))))),ROW(Inventory!$F$10:$F$1000)-ROW(Inventory!$F$10)+1),1)))</f>
        <v/>
      </c>
      <c r="AB52" s="125" t="str">
        <f t="array" ref="AB52">IF($C52="","",SUM(IF(FREQUENCY(IF(Inventory!$C$10:$C$1000=$C52,IF(Inventory!$D$10:$D$1000=sp,IF(Inventory!$J$10:$J$1000=frig,IF(Inventory!$P$10:$P$1000=$G$8,MATCH(Inventory!$F$10:$F$1000,Inventory!$F$10:$F$1000,0))))),ROW(Inventory!$F$10:$F$1000)-ROW(Inventory!$F$10)+1),1)))</f>
        <v/>
      </c>
      <c r="AC52" s="125" t="str">
        <f t="array" ref="AC52">IF($C52="","",SUM(IF(FREQUENCY(IF(Inventory!$C$10:$C$1000=$C52,IF(Inventory!$D$10:$D$1000=sp,IF(Inventory!$K$10:$K$1000="",MATCH(Inventory!$F$10:$F$1000,Inventory!$F$10:$F$1000,0)))),ROW(Inventory!$F$10:$F$1000)-ROW(Inventory!$F$10)+1),1)))</f>
        <v/>
      </c>
    </row>
    <row r="53" spans="1:29" ht="16.5" x14ac:dyDescent="0.3">
      <c r="A53" s="279" t="str">
        <f>Gap_analysis_stores!A54</f>
        <v/>
      </c>
      <c r="B53" s="279" t="str">
        <f>Gap_analysis_stores!B54</f>
        <v/>
      </c>
      <c r="C53" s="279" t="str">
        <f>Gap_analysis_stores!C54</f>
        <v/>
      </c>
      <c r="D53" s="125" t="str">
        <f t="array" ref="D53">IF($C53="","",SUM(IF(FREQUENCY(IF(Inventory!$C$10:$C$1000=$C53,IF(Inventory!$D$10:$D$1000=sp,MATCH(Inventory!$F$10:$F$1000,Inventory!$F$10:$F$1000,0))),ROW(Inventory!$F$10:$F$1000)-ROW(Inventory!$F$10)+1),1)))</f>
        <v/>
      </c>
      <c r="E53" s="125" t="str">
        <f t="array" ref="E53">IF($C53="","",COUNT(IF(Inventory!$B$10:$B$1000=$B53,IF(Inventory!$C$10:$C$1000=$C53,IF(Inventory!$D$10:$D$1000=sp,IF(Inventory!$P$10:$P$1000=E$8,1))))))</f>
        <v/>
      </c>
      <c r="F53" s="125" t="str">
        <f t="array" ref="F53">IF($C53="","",COUNT(IF(Inventory!$B$10:$B$1000=$B53,IF(Inventory!$C$10:$C$1000=$C53,IF(Inventory!$D$10:$D$1000=sp,IF(Inventory!$P$10:$P$1000=F$8,1))))))</f>
        <v/>
      </c>
      <c r="G53" s="125" t="str">
        <f t="array" ref="G53">IF($C53="","",COUNT(IF(Inventory!$B$10:$B$1000=$B53,IF(Inventory!$C$10:$C$1000=$C53,IF(Inventory!$D$10:$D$1000=sp,IF(Inventory!$P$10:$P$1000=G$8,1))))))</f>
        <v/>
      </c>
      <c r="H53" s="125" t="str">
        <f t="array" ref="H53">IF($C53="","",COUNT(IF(Inventory!$B$10:$B$1000=$B53,IF(Inventory!$C$10:$C$1000=$C53,IF(Inventory!$D$10:$D$1000=sp,IF(Inventory!$P$10:$P$1000=H$8,1))))))</f>
        <v/>
      </c>
      <c r="I53" s="125" t="str">
        <f t="array" ref="I53">IF($C53="","",COUNT(IF(Inventory!$B$10:$B$1000=$B53,IF(Inventory!$C$10:$C$1000=$C53,IF(Inventory!$D$10:$D$1000=sp,IF(Inventory!$P$10:$P$1000=I$8,1))))))</f>
        <v/>
      </c>
      <c r="J53" s="121">
        <f t="shared" si="6"/>
        <v>0</v>
      </c>
      <c r="K53" s="125" t="str">
        <f t="array" ref="K53">IF($C53="","",COUNT(IF(Inventory!$B$10:$B$1000=$B53,IF(Inventory!$C$10:$C$1000=$C53,IF(Inventory!$D$10:$D$1000=sp,IF(Inventory!$J$10:$J$1000=frig,1))))))</f>
        <v/>
      </c>
      <c r="L53" s="125" t="str">
        <f t="array" ref="L53">IF($C53="","",COUNT(IF(Inventory!$B$10:$B$1000=$B53,IF(Inventory!$C$10:$C$1000=$C53,IF(Inventory!$D$10:$D$1000=sp,IF(Inventory!$J$10:$J$1000=frig,IF(Inventory!$P$10:$P$1000=L$8,1)))))))</f>
        <v/>
      </c>
      <c r="M53" s="125" t="str">
        <f t="array" ref="M53">IF($C53="","",COUNT(IF(Inventory!$B$10:$B$1000=$B53,IF(Inventory!$C$10:$C$1000=$C53,IF(Inventory!$D$10:$D$1000=sp,IF(Inventory!$J$10:$J$1000=frig,IF(Inventory!$P$10:$P$1000=M$8,1)))))))</f>
        <v/>
      </c>
      <c r="N53" s="125" t="str">
        <f t="array" ref="N53">IF($C53="","",COUNT(IF(Inventory!$B$10:$B$1000=$B53,IF(Inventory!$C$10:$C$1000=$C53,IF(Inventory!$D$10:$D$1000=sp,IF(Inventory!$J$10:$J$1000=frig,IF(Inventory!$P$10:$P$1000=N$8,1)))))))</f>
        <v/>
      </c>
      <c r="O53" s="125" t="str">
        <f t="array" ref="O53">IF($C53="","",COUNT(IF(Inventory!$B$10:$B$1000=$B53,IF(Inventory!$C$10:$C$1000=$C53,IF(Inventory!$D$10:$D$1000=sp,IF(Inventory!$J$10:$J$1000=frig,IF(Inventory!$P$10:$P$1000=O$8,1)))))))</f>
        <v/>
      </c>
      <c r="P53" s="125" t="str">
        <f t="array" ref="P53">IF($C53="","",COUNT(IF(Inventory!$B$10:$B$1000=$B53,IF(Inventory!$C$10:$C$1000=$C53,IF(Inventory!$D$10:$D$1000=sp,IF(Inventory!$J$10:$J$1000=frig,IF(Inventory!$P$10:$P$1000=P$8,1)))))))</f>
        <v/>
      </c>
      <c r="Q53" s="144" t="str">
        <f t="shared" si="7"/>
        <v/>
      </c>
      <c r="R53" s="125" t="str">
        <f t="array" ref="R53">IF($C53="","",COUNT(IF(Inventory!$B$10:$B$1000=$B53,IF(Inventory!$C$10:$C$1000=$C53,IF(Inventory!$D$10:$D$1000=sp,IF(Inventory!$J$10:$J$1000=freez,1))))))</f>
        <v/>
      </c>
      <c r="S53" s="125" t="str">
        <f t="array" ref="S53">IF($C53="","",COUNT(IF(Inventory!$B$10:$B$1000=$B53,IF(Inventory!$C$10:$C$1000=$C53,IF(Inventory!$D$10:$D$1000=sp,IF(Inventory!$J$10:$J$1000=freez,IF(Inventory!$P$10:$P$1000=S$8,1)))))))</f>
        <v/>
      </c>
      <c r="T53" s="125" t="str">
        <f t="array" ref="T53">IF($C53="","",COUNT(IF(Inventory!$B$10:$B$1000=$B53,IF(Inventory!$C$10:$C$1000=$C53,IF(Inventory!$D$10:$D$1000=sp,IF(Inventory!$J$10:$J$1000=freez,IF(Inventory!$P$10:$P$1000=T$8,1)))))))</f>
        <v/>
      </c>
      <c r="U53" s="125" t="str">
        <f t="array" ref="U53">IF($C53="","",COUNT(IF(Inventory!$B$10:$B$1000=$B53,IF(Inventory!$C$10:$C$1000=$C53,IF(Inventory!$D$10:$D$1000=sp,IF(Inventory!$J$10:$J$1000=freez,IF(Inventory!$P$10:$P$1000=U$8,1)))))))</f>
        <v/>
      </c>
      <c r="V53" s="125" t="str">
        <f t="array" ref="V53">IF($C53="","",COUNT(IF(Inventory!$B$10:$B$1000=$B53,IF(Inventory!$C$10:$C$1000=$C53,IF(Inventory!$D$10:$D$1000=sp,IF(Inventory!$J$10:$J$1000=freez,IF(Inventory!$P$10:$P$1000=V$8,1)))))))</f>
        <v/>
      </c>
      <c r="W53" s="125" t="str">
        <f t="array" ref="W53">IF($C53="","",COUNT(IF(Inventory!$B$10:$B$1000=$B53,IF(Inventory!$C$10:$C$1000=$C53,IF(Inventory!$D$10:$D$1000=sp,IF(Inventory!$J$10:$J$1000=freez,IF(Inventory!$P$10:$P$1000=W$8,1)))))))</f>
        <v/>
      </c>
      <c r="X53" s="144" t="str">
        <f t="shared" si="8"/>
        <v/>
      </c>
      <c r="Y53" s="125" t="str">
        <f t="array" ref="Y53">IF($C53="","",SUM(IF(FREQUENCY(IF(Inventory!$C$10:$C$1000=$C53,IF(Inventory!$D$10:$D$1000=sp,IF(Inventory!$I$10:$I$1000=Grl_status!$B$6,MATCH(Inventory!$F$10:$F$1000,Inventory!$F$10:$F$1000,0)))),ROW(Inventory!$F$10:$F$1000)-ROW(Inventory!$F$10)+1),1)))</f>
        <v/>
      </c>
      <c r="Z53" s="125" t="str">
        <f t="array" ref="Z53">IF($C53="","",SUM(IF(FREQUENCY(IF(Inventory!$C$10:$C$1000=$C53,IF(Inventory!$D$10:$D$1000=sp,IF(Inventory!$J$10:$J$1000=frig,MATCH(Inventory!$F$10:$F$1000,Inventory!$F$10:$F$1000,0)))),ROW(Inventory!$F$10:$F$1000)-ROW(Inventory!$F$10)+1),1)))</f>
        <v/>
      </c>
      <c r="AA53" s="125" t="str">
        <f t="array" ref="AA53">IF($C53="","",SUM(IF(FREQUENCY(IF(Inventory!$C$10:$C$1000=$C53,IF(Inventory!$D$10:$D$1000=sp,IF(Inventory!$J$10:$J$1000=frig,IF(Inventory!$P$10:$P$1000=$E$8,MATCH(Inventory!$F$10:$F$1000,Inventory!$F$10:$F$1000,0))))),ROW(Inventory!$F$10:$F$1000)-ROW(Inventory!$F$10)+1),1)))</f>
        <v/>
      </c>
      <c r="AB53" s="125" t="str">
        <f t="array" ref="AB53">IF($C53="","",SUM(IF(FREQUENCY(IF(Inventory!$C$10:$C$1000=$C53,IF(Inventory!$D$10:$D$1000=sp,IF(Inventory!$J$10:$J$1000=frig,IF(Inventory!$P$10:$P$1000=$G$8,MATCH(Inventory!$F$10:$F$1000,Inventory!$F$10:$F$1000,0))))),ROW(Inventory!$F$10:$F$1000)-ROW(Inventory!$F$10)+1),1)))</f>
        <v/>
      </c>
      <c r="AC53" s="125" t="str">
        <f t="array" ref="AC53">IF($C53="","",SUM(IF(FREQUENCY(IF(Inventory!$C$10:$C$1000=$C53,IF(Inventory!$D$10:$D$1000=sp,IF(Inventory!$K$10:$K$1000="",MATCH(Inventory!$F$10:$F$1000,Inventory!$F$10:$F$1000,0)))),ROW(Inventory!$F$10:$F$1000)-ROW(Inventory!$F$10)+1),1)))</f>
        <v/>
      </c>
    </row>
    <row r="54" spans="1:29" ht="16.5" x14ac:dyDescent="0.3">
      <c r="A54" s="279" t="str">
        <f>Gap_analysis_stores!A55</f>
        <v/>
      </c>
      <c r="B54" s="279" t="str">
        <f>Gap_analysis_stores!B55</f>
        <v/>
      </c>
      <c r="C54" s="279" t="str">
        <f>Gap_analysis_stores!C55</f>
        <v/>
      </c>
      <c r="D54" s="125" t="str">
        <f t="array" ref="D54">IF($C54="","",SUM(IF(FREQUENCY(IF(Inventory!$C$10:$C$1000=$C54,IF(Inventory!$D$10:$D$1000=sp,MATCH(Inventory!$F$10:$F$1000,Inventory!$F$10:$F$1000,0))),ROW(Inventory!$F$10:$F$1000)-ROW(Inventory!$F$10)+1),1)))</f>
        <v/>
      </c>
      <c r="E54" s="125" t="str">
        <f t="array" ref="E54">IF($C54="","",COUNT(IF(Inventory!$B$10:$B$1000=$B54,IF(Inventory!$C$10:$C$1000=$C54,IF(Inventory!$D$10:$D$1000=sp,IF(Inventory!$P$10:$P$1000=E$8,1))))))</f>
        <v/>
      </c>
      <c r="F54" s="125" t="str">
        <f t="array" ref="F54">IF($C54="","",COUNT(IF(Inventory!$B$10:$B$1000=$B54,IF(Inventory!$C$10:$C$1000=$C54,IF(Inventory!$D$10:$D$1000=sp,IF(Inventory!$P$10:$P$1000=F$8,1))))))</f>
        <v/>
      </c>
      <c r="G54" s="125" t="str">
        <f t="array" ref="G54">IF($C54="","",COUNT(IF(Inventory!$B$10:$B$1000=$B54,IF(Inventory!$C$10:$C$1000=$C54,IF(Inventory!$D$10:$D$1000=sp,IF(Inventory!$P$10:$P$1000=G$8,1))))))</f>
        <v/>
      </c>
      <c r="H54" s="125" t="str">
        <f t="array" ref="H54">IF($C54="","",COUNT(IF(Inventory!$B$10:$B$1000=$B54,IF(Inventory!$C$10:$C$1000=$C54,IF(Inventory!$D$10:$D$1000=sp,IF(Inventory!$P$10:$P$1000=H$8,1))))))</f>
        <v/>
      </c>
      <c r="I54" s="125" t="str">
        <f t="array" ref="I54">IF($C54="","",COUNT(IF(Inventory!$B$10:$B$1000=$B54,IF(Inventory!$C$10:$C$1000=$C54,IF(Inventory!$D$10:$D$1000=sp,IF(Inventory!$P$10:$P$1000=I$8,1))))))</f>
        <v/>
      </c>
      <c r="J54" s="121">
        <f t="shared" si="6"/>
        <v>0</v>
      </c>
      <c r="K54" s="125" t="str">
        <f t="array" ref="K54">IF($C54="","",COUNT(IF(Inventory!$B$10:$B$1000=$B54,IF(Inventory!$C$10:$C$1000=$C54,IF(Inventory!$D$10:$D$1000=sp,IF(Inventory!$J$10:$J$1000=frig,1))))))</f>
        <v/>
      </c>
      <c r="L54" s="125" t="str">
        <f t="array" ref="L54">IF($C54="","",COUNT(IF(Inventory!$B$10:$B$1000=$B54,IF(Inventory!$C$10:$C$1000=$C54,IF(Inventory!$D$10:$D$1000=sp,IF(Inventory!$J$10:$J$1000=frig,IF(Inventory!$P$10:$P$1000=L$8,1)))))))</f>
        <v/>
      </c>
      <c r="M54" s="125" t="str">
        <f t="array" ref="M54">IF($C54="","",COUNT(IF(Inventory!$B$10:$B$1000=$B54,IF(Inventory!$C$10:$C$1000=$C54,IF(Inventory!$D$10:$D$1000=sp,IF(Inventory!$J$10:$J$1000=frig,IF(Inventory!$P$10:$P$1000=M$8,1)))))))</f>
        <v/>
      </c>
      <c r="N54" s="125" t="str">
        <f t="array" ref="N54">IF($C54="","",COUNT(IF(Inventory!$B$10:$B$1000=$B54,IF(Inventory!$C$10:$C$1000=$C54,IF(Inventory!$D$10:$D$1000=sp,IF(Inventory!$J$10:$J$1000=frig,IF(Inventory!$P$10:$P$1000=N$8,1)))))))</f>
        <v/>
      </c>
      <c r="O54" s="125" t="str">
        <f t="array" ref="O54">IF($C54="","",COUNT(IF(Inventory!$B$10:$B$1000=$B54,IF(Inventory!$C$10:$C$1000=$C54,IF(Inventory!$D$10:$D$1000=sp,IF(Inventory!$J$10:$J$1000=frig,IF(Inventory!$P$10:$P$1000=O$8,1)))))))</f>
        <v/>
      </c>
      <c r="P54" s="125" t="str">
        <f t="array" ref="P54">IF($C54="","",COUNT(IF(Inventory!$B$10:$B$1000=$B54,IF(Inventory!$C$10:$C$1000=$C54,IF(Inventory!$D$10:$D$1000=sp,IF(Inventory!$J$10:$J$1000=frig,IF(Inventory!$P$10:$P$1000=P$8,1)))))))</f>
        <v/>
      </c>
      <c r="Q54" s="144" t="str">
        <f t="shared" si="7"/>
        <v/>
      </c>
      <c r="R54" s="125" t="str">
        <f t="array" ref="R54">IF($C54="","",COUNT(IF(Inventory!$B$10:$B$1000=$B54,IF(Inventory!$C$10:$C$1000=$C54,IF(Inventory!$D$10:$D$1000=sp,IF(Inventory!$J$10:$J$1000=freez,1))))))</f>
        <v/>
      </c>
      <c r="S54" s="125" t="str">
        <f t="array" ref="S54">IF($C54="","",COUNT(IF(Inventory!$B$10:$B$1000=$B54,IF(Inventory!$C$10:$C$1000=$C54,IF(Inventory!$D$10:$D$1000=sp,IF(Inventory!$J$10:$J$1000=freez,IF(Inventory!$P$10:$P$1000=S$8,1)))))))</f>
        <v/>
      </c>
      <c r="T54" s="125" t="str">
        <f t="array" ref="T54">IF($C54="","",COUNT(IF(Inventory!$B$10:$B$1000=$B54,IF(Inventory!$C$10:$C$1000=$C54,IF(Inventory!$D$10:$D$1000=sp,IF(Inventory!$J$10:$J$1000=freez,IF(Inventory!$P$10:$P$1000=T$8,1)))))))</f>
        <v/>
      </c>
      <c r="U54" s="125" t="str">
        <f t="array" ref="U54">IF($C54="","",COUNT(IF(Inventory!$B$10:$B$1000=$B54,IF(Inventory!$C$10:$C$1000=$C54,IF(Inventory!$D$10:$D$1000=sp,IF(Inventory!$J$10:$J$1000=freez,IF(Inventory!$P$10:$P$1000=U$8,1)))))))</f>
        <v/>
      </c>
      <c r="V54" s="125" t="str">
        <f t="array" ref="V54">IF($C54="","",COUNT(IF(Inventory!$B$10:$B$1000=$B54,IF(Inventory!$C$10:$C$1000=$C54,IF(Inventory!$D$10:$D$1000=sp,IF(Inventory!$J$10:$J$1000=freez,IF(Inventory!$P$10:$P$1000=V$8,1)))))))</f>
        <v/>
      </c>
      <c r="W54" s="125" t="str">
        <f t="array" ref="W54">IF($C54="","",COUNT(IF(Inventory!$B$10:$B$1000=$B54,IF(Inventory!$C$10:$C$1000=$C54,IF(Inventory!$D$10:$D$1000=sp,IF(Inventory!$J$10:$J$1000=freez,IF(Inventory!$P$10:$P$1000=W$8,1)))))))</f>
        <v/>
      </c>
      <c r="X54" s="144" t="str">
        <f t="shared" si="8"/>
        <v/>
      </c>
      <c r="Y54" s="125" t="str">
        <f t="array" ref="Y54">IF($C54="","",SUM(IF(FREQUENCY(IF(Inventory!$C$10:$C$1000=$C54,IF(Inventory!$D$10:$D$1000=sp,IF(Inventory!$I$10:$I$1000=Grl_status!$B$6,MATCH(Inventory!$F$10:$F$1000,Inventory!$F$10:$F$1000,0)))),ROW(Inventory!$F$10:$F$1000)-ROW(Inventory!$F$10)+1),1)))</f>
        <v/>
      </c>
      <c r="Z54" s="125" t="str">
        <f t="array" ref="Z54">IF($C54="","",SUM(IF(FREQUENCY(IF(Inventory!$C$10:$C$1000=$C54,IF(Inventory!$D$10:$D$1000=sp,IF(Inventory!$J$10:$J$1000=frig,MATCH(Inventory!$F$10:$F$1000,Inventory!$F$10:$F$1000,0)))),ROW(Inventory!$F$10:$F$1000)-ROW(Inventory!$F$10)+1),1)))</f>
        <v/>
      </c>
      <c r="AA54" s="125" t="str">
        <f t="array" ref="AA54">IF($C54="","",SUM(IF(FREQUENCY(IF(Inventory!$C$10:$C$1000=$C54,IF(Inventory!$D$10:$D$1000=sp,IF(Inventory!$J$10:$J$1000=frig,IF(Inventory!$P$10:$P$1000=$E$8,MATCH(Inventory!$F$10:$F$1000,Inventory!$F$10:$F$1000,0))))),ROW(Inventory!$F$10:$F$1000)-ROW(Inventory!$F$10)+1),1)))</f>
        <v/>
      </c>
      <c r="AB54" s="125" t="str">
        <f t="array" ref="AB54">IF($C54="","",SUM(IF(FREQUENCY(IF(Inventory!$C$10:$C$1000=$C54,IF(Inventory!$D$10:$D$1000=sp,IF(Inventory!$J$10:$J$1000=frig,IF(Inventory!$P$10:$P$1000=$G$8,MATCH(Inventory!$F$10:$F$1000,Inventory!$F$10:$F$1000,0))))),ROW(Inventory!$F$10:$F$1000)-ROW(Inventory!$F$10)+1),1)))</f>
        <v/>
      </c>
      <c r="AC54" s="125" t="str">
        <f t="array" ref="AC54">IF($C54="","",SUM(IF(FREQUENCY(IF(Inventory!$C$10:$C$1000=$C54,IF(Inventory!$D$10:$D$1000=sp,IF(Inventory!$K$10:$K$1000="",MATCH(Inventory!$F$10:$F$1000,Inventory!$F$10:$F$1000,0)))),ROW(Inventory!$F$10:$F$1000)-ROW(Inventory!$F$10)+1),1)))</f>
        <v/>
      </c>
    </row>
    <row r="55" spans="1:29" ht="16.5" x14ac:dyDescent="0.3">
      <c r="A55" s="279" t="str">
        <f>Gap_analysis_stores!A56</f>
        <v/>
      </c>
      <c r="B55" s="279" t="str">
        <f>Gap_analysis_stores!B56</f>
        <v/>
      </c>
      <c r="C55" s="279" t="str">
        <f>Gap_analysis_stores!C56</f>
        <v/>
      </c>
      <c r="D55" s="125" t="str">
        <f t="array" ref="D55">IF($C55="","",SUM(IF(FREQUENCY(IF(Inventory!$C$10:$C$1000=$C55,IF(Inventory!$D$10:$D$1000=sp,MATCH(Inventory!$F$10:$F$1000,Inventory!$F$10:$F$1000,0))),ROW(Inventory!$F$10:$F$1000)-ROW(Inventory!$F$10)+1),1)))</f>
        <v/>
      </c>
      <c r="E55" s="125" t="str">
        <f t="array" ref="E55">IF($C55="","",COUNT(IF(Inventory!$B$10:$B$1000=$B55,IF(Inventory!$C$10:$C$1000=$C55,IF(Inventory!$D$10:$D$1000=sp,IF(Inventory!$P$10:$P$1000=E$8,1))))))</f>
        <v/>
      </c>
      <c r="F55" s="125" t="str">
        <f t="array" ref="F55">IF($C55="","",COUNT(IF(Inventory!$B$10:$B$1000=$B55,IF(Inventory!$C$10:$C$1000=$C55,IF(Inventory!$D$10:$D$1000=sp,IF(Inventory!$P$10:$P$1000=F$8,1))))))</f>
        <v/>
      </c>
      <c r="G55" s="125" t="str">
        <f t="array" ref="G55">IF($C55="","",COUNT(IF(Inventory!$B$10:$B$1000=$B55,IF(Inventory!$C$10:$C$1000=$C55,IF(Inventory!$D$10:$D$1000=sp,IF(Inventory!$P$10:$P$1000=G$8,1))))))</f>
        <v/>
      </c>
      <c r="H55" s="125" t="str">
        <f t="array" ref="H55">IF($C55="","",COUNT(IF(Inventory!$B$10:$B$1000=$B55,IF(Inventory!$C$10:$C$1000=$C55,IF(Inventory!$D$10:$D$1000=sp,IF(Inventory!$P$10:$P$1000=H$8,1))))))</f>
        <v/>
      </c>
      <c r="I55" s="125" t="str">
        <f t="array" ref="I55">IF($C55="","",COUNT(IF(Inventory!$B$10:$B$1000=$B55,IF(Inventory!$C$10:$C$1000=$C55,IF(Inventory!$D$10:$D$1000=sp,IF(Inventory!$P$10:$P$1000=I$8,1))))))</f>
        <v/>
      </c>
      <c r="J55" s="121">
        <f t="shared" si="6"/>
        <v>0</v>
      </c>
      <c r="K55" s="125" t="str">
        <f t="array" ref="K55">IF($C55="","",COUNT(IF(Inventory!$B$10:$B$1000=$B55,IF(Inventory!$C$10:$C$1000=$C55,IF(Inventory!$D$10:$D$1000=sp,IF(Inventory!$J$10:$J$1000=frig,1))))))</f>
        <v/>
      </c>
      <c r="L55" s="125" t="str">
        <f t="array" ref="L55">IF($C55="","",COUNT(IF(Inventory!$B$10:$B$1000=$B55,IF(Inventory!$C$10:$C$1000=$C55,IF(Inventory!$D$10:$D$1000=sp,IF(Inventory!$J$10:$J$1000=frig,IF(Inventory!$P$10:$P$1000=L$8,1)))))))</f>
        <v/>
      </c>
      <c r="M55" s="125" t="str">
        <f t="array" ref="M55">IF($C55="","",COUNT(IF(Inventory!$B$10:$B$1000=$B55,IF(Inventory!$C$10:$C$1000=$C55,IF(Inventory!$D$10:$D$1000=sp,IF(Inventory!$J$10:$J$1000=frig,IF(Inventory!$P$10:$P$1000=M$8,1)))))))</f>
        <v/>
      </c>
      <c r="N55" s="125" t="str">
        <f t="array" ref="N55">IF($C55="","",COUNT(IF(Inventory!$B$10:$B$1000=$B55,IF(Inventory!$C$10:$C$1000=$C55,IF(Inventory!$D$10:$D$1000=sp,IF(Inventory!$J$10:$J$1000=frig,IF(Inventory!$P$10:$P$1000=N$8,1)))))))</f>
        <v/>
      </c>
      <c r="O55" s="125" t="str">
        <f t="array" ref="O55">IF($C55="","",COUNT(IF(Inventory!$B$10:$B$1000=$B55,IF(Inventory!$C$10:$C$1000=$C55,IF(Inventory!$D$10:$D$1000=sp,IF(Inventory!$J$10:$J$1000=frig,IF(Inventory!$P$10:$P$1000=O$8,1)))))))</f>
        <v/>
      </c>
      <c r="P55" s="125" t="str">
        <f t="array" ref="P55">IF($C55="","",COUNT(IF(Inventory!$B$10:$B$1000=$B55,IF(Inventory!$C$10:$C$1000=$C55,IF(Inventory!$D$10:$D$1000=sp,IF(Inventory!$J$10:$J$1000=frig,IF(Inventory!$P$10:$P$1000=P$8,1)))))))</f>
        <v/>
      </c>
      <c r="Q55" s="144" t="str">
        <f t="shared" si="7"/>
        <v/>
      </c>
      <c r="R55" s="125" t="str">
        <f t="array" ref="R55">IF($C55="","",COUNT(IF(Inventory!$B$10:$B$1000=$B55,IF(Inventory!$C$10:$C$1000=$C55,IF(Inventory!$D$10:$D$1000=sp,IF(Inventory!$J$10:$J$1000=freez,1))))))</f>
        <v/>
      </c>
      <c r="S55" s="125" t="str">
        <f t="array" ref="S55">IF($C55="","",COUNT(IF(Inventory!$B$10:$B$1000=$B55,IF(Inventory!$C$10:$C$1000=$C55,IF(Inventory!$D$10:$D$1000=sp,IF(Inventory!$J$10:$J$1000=freez,IF(Inventory!$P$10:$P$1000=S$8,1)))))))</f>
        <v/>
      </c>
      <c r="T55" s="125" t="str">
        <f t="array" ref="T55">IF($C55="","",COUNT(IF(Inventory!$B$10:$B$1000=$B55,IF(Inventory!$C$10:$C$1000=$C55,IF(Inventory!$D$10:$D$1000=sp,IF(Inventory!$J$10:$J$1000=freez,IF(Inventory!$P$10:$P$1000=T$8,1)))))))</f>
        <v/>
      </c>
      <c r="U55" s="125" t="str">
        <f t="array" ref="U55">IF($C55="","",COUNT(IF(Inventory!$B$10:$B$1000=$B55,IF(Inventory!$C$10:$C$1000=$C55,IF(Inventory!$D$10:$D$1000=sp,IF(Inventory!$J$10:$J$1000=freez,IF(Inventory!$P$10:$P$1000=U$8,1)))))))</f>
        <v/>
      </c>
      <c r="V55" s="125" t="str">
        <f t="array" ref="V55">IF($C55="","",COUNT(IF(Inventory!$B$10:$B$1000=$B55,IF(Inventory!$C$10:$C$1000=$C55,IF(Inventory!$D$10:$D$1000=sp,IF(Inventory!$J$10:$J$1000=freez,IF(Inventory!$P$10:$P$1000=V$8,1)))))))</f>
        <v/>
      </c>
      <c r="W55" s="125" t="str">
        <f t="array" ref="W55">IF($C55="","",COUNT(IF(Inventory!$B$10:$B$1000=$B55,IF(Inventory!$C$10:$C$1000=$C55,IF(Inventory!$D$10:$D$1000=sp,IF(Inventory!$J$10:$J$1000=freez,IF(Inventory!$P$10:$P$1000=W$8,1)))))))</f>
        <v/>
      </c>
      <c r="X55" s="144" t="str">
        <f t="shared" si="8"/>
        <v/>
      </c>
      <c r="Y55" s="125" t="str">
        <f t="array" ref="Y55">IF($C55="","",SUM(IF(FREQUENCY(IF(Inventory!$C$10:$C$1000=$C55,IF(Inventory!$D$10:$D$1000=sp,IF(Inventory!$I$10:$I$1000=Grl_status!$B$6,MATCH(Inventory!$F$10:$F$1000,Inventory!$F$10:$F$1000,0)))),ROW(Inventory!$F$10:$F$1000)-ROW(Inventory!$F$10)+1),1)))</f>
        <v/>
      </c>
      <c r="Z55" s="125" t="str">
        <f t="array" ref="Z55">IF($C55="","",SUM(IF(FREQUENCY(IF(Inventory!$C$10:$C$1000=$C55,IF(Inventory!$D$10:$D$1000=sp,IF(Inventory!$J$10:$J$1000=frig,MATCH(Inventory!$F$10:$F$1000,Inventory!$F$10:$F$1000,0)))),ROW(Inventory!$F$10:$F$1000)-ROW(Inventory!$F$10)+1),1)))</f>
        <v/>
      </c>
      <c r="AA55" s="125" t="str">
        <f t="array" ref="AA55">IF($C55="","",SUM(IF(FREQUENCY(IF(Inventory!$C$10:$C$1000=$C55,IF(Inventory!$D$10:$D$1000=sp,IF(Inventory!$J$10:$J$1000=frig,IF(Inventory!$P$10:$P$1000=$E$8,MATCH(Inventory!$F$10:$F$1000,Inventory!$F$10:$F$1000,0))))),ROW(Inventory!$F$10:$F$1000)-ROW(Inventory!$F$10)+1),1)))</f>
        <v/>
      </c>
      <c r="AB55" s="125" t="str">
        <f t="array" ref="AB55">IF($C55="","",SUM(IF(FREQUENCY(IF(Inventory!$C$10:$C$1000=$C55,IF(Inventory!$D$10:$D$1000=sp,IF(Inventory!$J$10:$J$1000=frig,IF(Inventory!$P$10:$P$1000=$G$8,MATCH(Inventory!$F$10:$F$1000,Inventory!$F$10:$F$1000,0))))),ROW(Inventory!$F$10:$F$1000)-ROW(Inventory!$F$10)+1),1)))</f>
        <v/>
      </c>
      <c r="AC55" s="125" t="str">
        <f t="array" ref="AC55">IF($C55="","",SUM(IF(FREQUENCY(IF(Inventory!$C$10:$C$1000=$C55,IF(Inventory!$D$10:$D$1000=sp,IF(Inventory!$K$10:$K$1000="",MATCH(Inventory!$F$10:$F$1000,Inventory!$F$10:$F$1000,0)))),ROW(Inventory!$F$10:$F$1000)-ROW(Inventory!$F$10)+1),1)))</f>
        <v/>
      </c>
    </row>
    <row r="56" spans="1:29" ht="16.5" x14ac:dyDescent="0.3">
      <c r="A56" s="279" t="str">
        <f>Gap_analysis_stores!A57</f>
        <v/>
      </c>
      <c r="B56" s="279" t="str">
        <f>Gap_analysis_stores!B57</f>
        <v/>
      </c>
      <c r="C56" s="279" t="str">
        <f>Gap_analysis_stores!C57</f>
        <v/>
      </c>
      <c r="D56" s="125" t="str">
        <f t="array" ref="D56">IF($C56="","",SUM(IF(FREQUENCY(IF(Inventory!$C$10:$C$1000=$C56,IF(Inventory!$D$10:$D$1000=sp,MATCH(Inventory!$F$10:$F$1000,Inventory!$F$10:$F$1000,0))),ROW(Inventory!$F$10:$F$1000)-ROW(Inventory!$F$10)+1),1)))</f>
        <v/>
      </c>
      <c r="E56" s="125" t="str">
        <f t="array" ref="E56">IF($C56="","",COUNT(IF(Inventory!$B$10:$B$1000=$B56,IF(Inventory!$C$10:$C$1000=$C56,IF(Inventory!$D$10:$D$1000=sp,IF(Inventory!$P$10:$P$1000=E$8,1))))))</f>
        <v/>
      </c>
      <c r="F56" s="125" t="str">
        <f t="array" ref="F56">IF($C56="","",COUNT(IF(Inventory!$B$10:$B$1000=$B56,IF(Inventory!$C$10:$C$1000=$C56,IF(Inventory!$D$10:$D$1000=sp,IF(Inventory!$P$10:$P$1000=F$8,1))))))</f>
        <v/>
      </c>
      <c r="G56" s="125" t="str">
        <f t="array" ref="G56">IF($C56="","",COUNT(IF(Inventory!$B$10:$B$1000=$B56,IF(Inventory!$C$10:$C$1000=$C56,IF(Inventory!$D$10:$D$1000=sp,IF(Inventory!$P$10:$P$1000=G$8,1))))))</f>
        <v/>
      </c>
      <c r="H56" s="125" t="str">
        <f t="array" ref="H56">IF($C56="","",COUNT(IF(Inventory!$B$10:$B$1000=$B56,IF(Inventory!$C$10:$C$1000=$C56,IF(Inventory!$D$10:$D$1000=sp,IF(Inventory!$P$10:$P$1000=H$8,1))))))</f>
        <v/>
      </c>
      <c r="I56" s="125" t="str">
        <f t="array" ref="I56">IF($C56="","",COUNT(IF(Inventory!$B$10:$B$1000=$B56,IF(Inventory!$C$10:$C$1000=$C56,IF(Inventory!$D$10:$D$1000=sp,IF(Inventory!$P$10:$P$1000=I$8,1))))))</f>
        <v/>
      </c>
      <c r="J56" s="121">
        <f t="shared" si="6"/>
        <v>0</v>
      </c>
      <c r="K56" s="125" t="str">
        <f t="array" ref="K56">IF($C56="","",COUNT(IF(Inventory!$B$10:$B$1000=$B56,IF(Inventory!$C$10:$C$1000=$C56,IF(Inventory!$D$10:$D$1000=sp,IF(Inventory!$J$10:$J$1000=frig,1))))))</f>
        <v/>
      </c>
      <c r="L56" s="125" t="str">
        <f t="array" ref="L56">IF($C56="","",COUNT(IF(Inventory!$B$10:$B$1000=$B56,IF(Inventory!$C$10:$C$1000=$C56,IF(Inventory!$D$10:$D$1000=sp,IF(Inventory!$J$10:$J$1000=frig,IF(Inventory!$P$10:$P$1000=L$8,1)))))))</f>
        <v/>
      </c>
      <c r="M56" s="125" t="str">
        <f t="array" ref="M56">IF($C56="","",COUNT(IF(Inventory!$B$10:$B$1000=$B56,IF(Inventory!$C$10:$C$1000=$C56,IF(Inventory!$D$10:$D$1000=sp,IF(Inventory!$J$10:$J$1000=frig,IF(Inventory!$P$10:$P$1000=M$8,1)))))))</f>
        <v/>
      </c>
      <c r="N56" s="125" t="str">
        <f t="array" ref="N56">IF($C56="","",COUNT(IF(Inventory!$B$10:$B$1000=$B56,IF(Inventory!$C$10:$C$1000=$C56,IF(Inventory!$D$10:$D$1000=sp,IF(Inventory!$J$10:$J$1000=frig,IF(Inventory!$P$10:$P$1000=N$8,1)))))))</f>
        <v/>
      </c>
      <c r="O56" s="125" t="str">
        <f t="array" ref="O56">IF($C56="","",COUNT(IF(Inventory!$B$10:$B$1000=$B56,IF(Inventory!$C$10:$C$1000=$C56,IF(Inventory!$D$10:$D$1000=sp,IF(Inventory!$J$10:$J$1000=frig,IF(Inventory!$P$10:$P$1000=O$8,1)))))))</f>
        <v/>
      </c>
      <c r="P56" s="125" t="str">
        <f t="array" ref="P56">IF($C56="","",COUNT(IF(Inventory!$B$10:$B$1000=$B56,IF(Inventory!$C$10:$C$1000=$C56,IF(Inventory!$D$10:$D$1000=sp,IF(Inventory!$J$10:$J$1000=frig,IF(Inventory!$P$10:$P$1000=P$8,1)))))))</f>
        <v/>
      </c>
      <c r="Q56" s="144" t="str">
        <f t="shared" si="7"/>
        <v/>
      </c>
      <c r="R56" s="125" t="str">
        <f t="array" ref="R56">IF($C56="","",COUNT(IF(Inventory!$B$10:$B$1000=$B56,IF(Inventory!$C$10:$C$1000=$C56,IF(Inventory!$D$10:$D$1000=sp,IF(Inventory!$J$10:$J$1000=freez,1))))))</f>
        <v/>
      </c>
      <c r="S56" s="125" t="str">
        <f t="array" ref="S56">IF($C56="","",COUNT(IF(Inventory!$B$10:$B$1000=$B56,IF(Inventory!$C$10:$C$1000=$C56,IF(Inventory!$D$10:$D$1000=sp,IF(Inventory!$J$10:$J$1000=freez,IF(Inventory!$P$10:$P$1000=S$8,1)))))))</f>
        <v/>
      </c>
      <c r="T56" s="125" t="str">
        <f t="array" ref="T56">IF($C56="","",COUNT(IF(Inventory!$B$10:$B$1000=$B56,IF(Inventory!$C$10:$C$1000=$C56,IF(Inventory!$D$10:$D$1000=sp,IF(Inventory!$J$10:$J$1000=freez,IF(Inventory!$P$10:$P$1000=T$8,1)))))))</f>
        <v/>
      </c>
      <c r="U56" s="125" t="str">
        <f t="array" ref="U56">IF($C56="","",COUNT(IF(Inventory!$B$10:$B$1000=$B56,IF(Inventory!$C$10:$C$1000=$C56,IF(Inventory!$D$10:$D$1000=sp,IF(Inventory!$J$10:$J$1000=freez,IF(Inventory!$P$10:$P$1000=U$8,1)))))))</f>
        <v/>
      </c>
      <c r="V56" s="125" t="str">
        <f t="array" ref="V56">IF($C56="","",COUNT(IF(Inventory!$B$10:$B$1000=$B56,IF(Inventory!$C$10:$C$1000=$C56,IF(Inventory!$D$10:$D$1000=sp,IF(Inventory!$J$10:$J$1000=freez,IF(Inventory!$P$10:$P$1000=V$8,1)))))))</f>
        <v/>
      </c>
      <c r="W56" s="125" t="str">
        <f t="array" ref="W56">IF($C56="","",COUNT(IF(Inventory!$B$10:$B$1000=$B56,IF(Inventory!$C$10:$C$1000=$C56,IF(Inventory!$D$10:$D$1000=sp,IF(Inventory!$J$10:$J$1000=freez,IF(Inventory!$P$10:$P$1000=W$8,1)))))))</f>
        <v/>
      </c>
      <c r="X56" s="144" t="str">
        <f t="shared" si="8"/>
        <v/>
      </c>
      <c r="Y56" s="125" t="str">
        <f t="array" ref="Y56">IF($C56="","",SUM(IF(FREQUENCY(IF(Inventory!$C$10:$C$1000=$C56,IF(Inventory!$D$10:$D$1000=sp,IF(Inventory!$I$10:$I$1000=Grl_status!$B$6,MATCH(Inventory!$F$10:$F$1000,Inventory!$F$10:$F$1000,0)))),ROW(Inventory!$F$10:$F$1000)-ROW(Inventory!$F$10)+1),1)))</f>
        <v/>
      </c>
      <c r="Z56" s="125" t="str">
        <f t="array" ref="Z56">IF($C56="","",SUM(IF(FREQUENCY(IF(Inventory!$C$10:$C$1000=$C56,IF(Inventory!$D$10:$D$1000=sp,IF(Inventory!$J$10:$J$1000=frig,MATCH(Inventory!$F$10:$F$1000,Inventory!$F$10:$F$1000,0)))),ROW(Inventory!$F$10:$F$1000)-ROW(Inventory!$F$10)+1),1)))</f>
        <v/>
      </c>
      <c r="AA56" s="125" t="str">
        <f t="array" ref="AA56">IF($C56="","",SUM(IF(FREQUENCY(IF(Inventory!$C$10:$C$1000=$C56,IF(Inventory!$D$10:$D$1000=sp,IF(Inventory!$J$10:$J$1000=frig,IF(Inventory!$P$10:$P$1000=$E$8,MATCH(Inventory!$F$10:$F$1000,Inventory!$F$10:$F$1000,0))))),ROW(Inventory!$F$10:$F$1000)-ROW(Inventory!$F$10)+1),1)))</f>
        <v/>
      </c>
      <c r="AB56" s="125" t="str">
        <f t="array" ref="AB56">IF($C56="","",SUM(IF(FREQUENCY(IF(Inventory!$C$10:$C$1000=$C56,IF(Inventory!$D$10:$D$1000=sp,IF(Inventory!$J$10:$J$1000=frig,IF(Inventory!$P$10:$P$1000=$G$8,MATCH(Inventory!$F$10:$F$1000,Inventory!$F$10:$F$1000,0))))),ROW(Inventory!$F$10:$F$1000)-ROW(Inventory!$F$10)+1),1)))</f>
        <v/>
      </c>
      <c r="AC56" s="125" t="str">
        <f t="array" ref="AC56">IF($C56="","",SUM(IF(FREQUENCY(IF(Inventory!$C$10:$C$1000=$C56,IF(Inventory!$D$10:$D$1000=sp,IF(Inventory!$K$10:$K$1000="",MATCH(Inventory!$F$10:$F$1000,Inventory!$F$10:$F$1000,0)))),ROW(Inventory!$F$10:$F$1000)-ROW(Inventory!$F$10)+1),1)))</f>
        <v/>
      </c>
    </row>
    <row r="57" spans="1:29" ht="16.5" x14ac:dyDescent="0.3">
      <c r="A57" s="279" t="str">
        <f>Gap_analysis_stores!A58</f>
        <v/>
      </c>
      <c r="B57" s="279" t="str">
        <f>Gap_analysis_stores!B58</f>
        <v/>
      </c>
      <c r="C57" s="279" t="str">
        <f>Gap_analysis_stores!C58</f>
        <v/>
      </c>
      <c r="D57" s="125" t="str">
        <f t="array" ref="D57">IF($C57="","",SUM(IF(FREQUENCY(IF(Inventory!$C$10:$C$1000=$C57,IF(Inventory!$D$10:$D$1000=sp,MATCH(Inventory!$F$10:$F$1000,Inventory!$F$10:$F$1000,0))),ROW(Inventory!$F$10:$F$1000)-ROW(Inventory!$F$10)+1),1)))</f>
        <v/>
      </c>
      <c r="E57" s="125" t="str">
        <f t="array" ref="E57">IF($C57="","",COUNT(IF(Inventory!$B$10:$B$1000=$B57,IF(Inventory!$C$10:$C$1000=$C57,IF(Inventory!$D$10:$D$1000=sp,IF(Inventory!$P$10:$P$1000=E$8,1))))))</f>
        <v/>
      </c>
      <c r="F57" s="125" t="str">
        <f t="array" ref="F57">IF($C57="","",COUNT(IF(Inventory!$B$10:$B$1000=$B57,IF(Inventory!$C$10:$C$1000=$C57,IF(Inventory!$D$10:$D$1000=sp,IF(Inventory!$P$10:$P$1000=F$8,1))))))</f>
        <v/>
      </c>
      <c r="G57" s="125" t="str">
        <f t="array" ref="G57">IF($C57="","",COUNT(IF(Inventory!$B$10:$B$1000=$B57,IF(Inventory!$C$10:$C$1000=$C57,IF(Inventory!$D$10:$D$1000=sp,IF(Inventory!$P$10:$P$1000=G$8,1))))))</f>
        <v/>
      </c>
      <c r="H57" s="125" t="str">
        <f t="array" ref="H57">IF($C57="","",COUNT(IF(Inventory!$B$10:$B$1000=$B57,IF(Inventory!$C$10:$C$1000=$C57,IF(Inventory!$D$10:$D$1000=sp,IF(Inventory!$P$10:$P$1000=H$8,1))))))</f>
        <v/>
      </c>
      <c r="I57" s="125" t="str">
        <f t="array" ref="I57">IF($C57="","",COUNT(IF(Inventory!$B$10:$B$1000=$B57,IF(Inventory!$C$10:$C$1000=$C57,IF(Inventory!$D$10:$D$1000=sp,IF(Inventory!$P$10:$P$1000=I$8,1))))))</f>
        <v/>
      </c>
      <c r="J57" s="121">
        <f t="shared" si="6"/>
        <v>0</v>
      </c>
      <c r="K57" s="125" t="str">
        <f t="array" ref="K57">IF($C57="","",COUNT(IF(Inventory!$B$10:$B$1000=$B57,IF(Inventory!$C$10:$C$1000=$C57,IF(Inventory!$D$10:$D$1000=sp,IF(Inventory!$J$10:$J$1000=frig,1))))))</f>
        <v/>
      </c>
      <c r="L57" s="125" t="str">
        <f t="array" ref="L57">IF($C57="","",COUNT(IF(Inventory!$B$10:$B$1000=$B57,IF(Inventory!$C$10:$C$1000=$C57,IF(Inventory!$D$10:$D$1000=sp,IF(Inventory!$J$10:$J$1000=frig,IF(Inventory!$P$10:$P$1000=L$8,1)))))))</f>
        <v/>
      </c>
      <c r="M57" s="125" t="str">
        <f t="array" ref="M57">IF($C57="","",COUNT(IF(Inventory!$B$10:$B$1000=$B57,IF(Inventory!$C$10:$C$1000=$C57,IF(Inventory!$D$10:$D$1000=sp,IF(Inventory!$J$10:$J$1000=frig,IF(Inventory!$P$10:$P$1000=M$8,1)))))))</f>
        <v/>
      </c>
      <c r="N57" s="125" t="str">
        <f t="array" ref="N57">IF($C57="","",COUNT(IF(Inventory!$B$10:$B$1000=$B57,IF(Inventory!$C$10:$C$1000=$C57,IF(Inventory!$D$10:$D$1000=sp,IF(Inventory!$J$10:$J$1000=frig,IF(Inventory!$P$10:$P$1000=N$8,1)))))))</f>
        <v/>
      </c>
      <c r="O57" s="125" t="str">
        <f t="array" ref="O57">IF($C57="","",COUNT(IF(Inventory!$B$10:$B$1000=$B57,IF(Inventory!$C$10:$C$1000=$C57,IF(Inventory!$D$10:$D$1000=sp,IF(Inventory!$J$10:$J$1000=frig,IF(Inventory!$P$10:$P$1000=O$8,1)))))))</f>
        <v/>
      </c>
      <c r="P57" s="125" t="str">
        <f t="array" ref="P57">IF($C57="","",COUNT(IF(Inventory!$B$10:$B$1000=$B57,IF(Inventory!$C$10:$C$1000=$C57,IF(Inventory!$D$10:$D$1000=sp,IF(Inventory!$J$10:$J$1000=frig,IF(Inventory!$P$10:$P$1000=P$8,1)))))))</f>
        <v/>
      </c>
      <c r="Q57" s="144" t="str">
        <f t="shared" si="7"/>
        <v/>
      </c>
      <c r="R57" s="125" t="str">
        <f t="array" ref="R57">IF($C57="","",COUNT(IF(Inventory!$B$10:$B$1000=$B57,IF(Inventory!$C$10:$C$1000=$C57,IF(Inventory!$D$10:$D$1000=sp,IF(Inventory!$J$10:$J$1000=freez,1))))))</f>
        <v/>
      </c>
      <c r="S57" s="125" t="str">
        <f t="array" ref="S57">IF($C57="","",COUNT(IF(Inventory!$B$10:$B$1000=$B57,IF(Inventory!$C$10:$C$1000=$C57,IF(Inventory!$D$10:$D$1000=sp,IF(Inventory!$J$10:$J$1000=freez,IF(Inventory!$P$10:$P$1000=S$8,1)))))))</f>
        <v/>
      </c>
      <c r="T57" s="125" t="str">
        <f t="array" ref="T57">IF($C57="","",COUNT(IF(Inventory!$B$10:$B$1000=$B57,IF(Inventory!$C$10:$C$1000=$C57,IF(Inventory!$D$10:$D$1000=sp,IF(Inventory!$J$10:$J$1000=freez,IF(Inventory!$P$10:$P$1000=T$8,1)))))))</f>
        <v/>
      </c>
      <c r="U57" s="125" t="str">
        <f t="array" ref="U57">IF($C57="","",COUNT(IF(Inventory!$B$10:$B$1000=$B57,IF(Inventory!$C$10:$C$1000=$C57,IF(Inventory!$D$10:$D$1000=sp,IF(Inventory!$J$10:$J$1000=freez,IF(Inventory!$P$10:$P$1000=U$8,1)))))))</f>
        <v/>
      </c>
      <c r="V57" s="125" t="str">
        <f t="array" ref="V57">IF($C57="","",COUNT(IF(Inventory!$B$10:$B$1000=$B57,IF(Inventory!$C$10:$C$1000=$C57,IF(Inventory!$D$10:$D$1000=sp,IF(Inventory!$J$10:$J$1000=freez,IF(Inventory!$P$10:$P$1000=V$8,1)))))))</f>
        <v/>
      </c>
      <c r="W57" s="125" t="str">
        <f t="array" ref="W57">IF($C57="","",COUNT(IF(Inventory!$B$10:$B$1000=$B57,IF(Inventory!$C$10:$C$1000=$C57,IF(Inventory!$D$10:$D$1000=sp,IF(Inventory!$J$10:$J$1000=freez,IF(Inventory!$P$10:$P$1000=W$8,1)))))))</f>
        <v/>
      </c>
      <c r="X57" s="144" t="str">
        <f t="shared" si="8"/>
        <v/>
      </c>
      <c r="Y57" s="125" t="str">
        <f t="array" ref="Y57">IF($C57="","",SUM(IF(FREQUENCY(IF(Inventory!$C$10:$C$1000=$C57,IF(Inventory!$D$10:$D$1000=sp,IF(Inventory!$I$10:$I$1000=Grl_status!$B$6,MATCH(Inventory!$F$10:$F$1000,Inventory!$F$10:$F$1000,0)))),ROW(Inventory!$F$10:$F$1000)-ROW(Inventory!$F$10)+1),1)))</f>
        <v/>
      </c>
      <c r="Z57" s="125" t="str">
        <f t="array" ref="Z57">IF($C57="","",SUM(IF(FREQUENCY(IF(Inventory!$C$10:$C$1000=$C57,IF(Inventory!$D$10:$D$1000=sp,IF(Inventory!$J$10:$J$1000=frig,MATCH(Inventory!$F$10:$F$1000,Inventory!$F$10:$F$1000,0)))),ROW(Inventory!$F$10:$F$1000)-ROW(Inventory!$F$10)+1),1)))</f>
        <v/>
      </c>
      <c r="AA57" s="125" t="str">
        <f t="array" ref="AA57">IF($C57="","",SUM(IF(FREQUENCY(IF(Inventory!$C$10:$C$1000=$C57,IF(Inventory!$D$10:$D$1000=sp,IF(Inventory!$J$10:$J$1000=frig,IF(Inventory!$P$10:$P$1000=$E$8,MATCH(Inventory!$F$10:$F$1000,Inventory!$F$10:$F$1000,0))))),ROW(Inventory!$F$10:$F$1000)-ROW(Inventory!$F$10)+1),1)))</f>
        <v/>
      </c>
      <c r="AB57" s="125" t="str">
        <f t="array" ref="AB57">IF($C57="","",SUM(IF(FREQUENCY(IF(Inventory!$C$10:$C$1000=$C57,IF(Inventory!$D$10:$D$1000=sp,IF(Inventory!$J$10:$J$1000=frig,IF(Inventory!$P$10:$P$1000=$G$8,MATCH(Inventory!$F$10:$F$1000,Inventory!$F$10:$F$1000,0))))),ROW(Inventory!$F$10:$F$1000)-ROW(Inventory!$F$10)+1),1)))</f>
        <v/>
      </c>
      <c r="AC57" s="125" t="str">
        <f t="array" ref="AC57">IF($C57="","",SUM(IF(FREQUENCY(IF(Inventory!$C$10:$C$1000=$C57,IF(Inventory!$D$10:$D$1000=sp,IF(Inventory!$K$10:$K$1000="",MATCH(Inventory!$F$10:$F$1000,Inventory!$F$10:$F$1000,0)))),ROW(Inventory!$F$10:$F$1000)-ROW(Inventory!$F$10)+1),1)))</f>
        <v/>
      </c>
    </row>
    <row r="58" spans="1:29" ht="16.5" x14ac:dyDescent="0.3">
      <c r="A58" s="279" t="str">
        <f>Gap_analysis_stores!A59</f>
        <v/>
      </c>
      <c r="B58" s="279" t="str">
        <f>Gap_analysis_stores!B59</f>
        <v/>
      </c>
      <c r="C58" s="279" t="str">
        <f>Gap_analysis_stores!C59</f>
        <v/>
      </c>
      <c r="D58" s="125" t="str">
        <f t="array" ref="D58">IF($C58="","",SUM(IF(FREQUENCY(IF(Inventory!$C$10:$C$1000=$C58,IF(Inventory!$D$10:$D$1000=sp,MATCH(Inventory!$F$10:$F$1000,Inventory!$F$10:$F$1000,0))),ROW(Inventory!$F$10:$F$1000)-ROW(Inventory!$F$10)+1),1)))</f>
        <v/>
      </c>
      <c r="E58" s="125" t="str">
        <f t="array" ref="E58">IF($C58="","",COUNT(IF(Inventory!$B$10:$B$1000=$B58,IF(Inventory!$C$10:$C$1000=$C58,IF(Inventory!$D$10:$D$1000=sp,IF(Inventory!$P$10:$P$1000=E$8,1))))))</f>
        <v/>
      </c>
      <c r="F58" s="125" t="str">
        <f t="array" ref="F58">IF($C58="","",COUNT(IF(Inventory!$B$10:$B$1000=$B58,IF(Inventory!$C$10:$C$1000=$C58,IF(Inventory!$D$10:$D$1000=sp,IF(Inventory!$P$10:$P$1000=F$8,1))))))</f>
        <v/>
      </c>
      <c r="G58" s="125" t="str">
        <f t="array" ref="G58">IF($C58="","",COUNT(IF(Inventory!$B$10:$B$1000=$B58,IF(Inventory!$C$10:$C$1000=$C58,IF(Inventory!$D$10:$D$1000=sp,IF(Inventory!$P$10:$P$1000=G$8,1))))))</f>
        <v/>
      </c>
      <c r="H58" s="125" t="str">
        <f t="array" ref="H58">IF($C58="","",COUNT(IF(Inventory!$B$10:$B$1000=$B58,IF(Inventory!$C$10:$C$1000=$C58,IF(Inventory!$D$10:$D$1000=sp,IF(Inventory!$P$10:$P$1000=H$8,1))))))</f>
        <v/>
      </c>
      <c r="I58" s="125" t="str">
        <f t="array" ref="I58">IF($C58="","",COUNT(IF(Inventory!$B$10:$B$1000=$B58,IF(Inventory!$C$10:$C$1000=$C58,IF(Inventory!$D$10:$D$1000=sp,IF(Inventory!$P$10:$P$1000=I$8,1))))))</f>
        <v/>
      </c>
      <c r="J58" s="121">
        <f t="shared" si="6"/>
        <v>0</v>
      </c>
      <c r="K58" s="125" t="str">
        <f t="array" ref="K58">IF($C58="","",COUNT(IF(Inventory!$B$10:$B$1000=$B58,IF(Inventory!$C$10:$C$1000=$C58,IF(Inventory!$D$10:$D$1000=sp,IF(Inventory!$J$10:$J$1000=frig,1))))))</f>
        <v/>
      </c>
      <c r="L58" s="125" t="str">
        <f t="array" ref="L58">IF($C58="","",COUNT(IF(Inventory!$B$10:$B$1000=$B58,IF(Inventory!$C$10:$C$1000=$C58,IF(Inventory!$D$10:$D$1000=sp,IF(Inventory!$J$10:$J$1000=frig,IF(Inventory!$P$10:$P$1000=L$8,1)))))))</f>
        <v/>
      </c>
      <c r="M58" s="125" t="str">
        <f t="array" ref="M58">IF($C58="","",COUNT(IF(Inventory!$B$10:$B$1000=$B58,IF(Inventory!$C$10:$C$1000=$C58,IF(Inventory!$D$10:$D$1000=sp,IF(Inventory!$J$10:$J$1000=frig,IF(Inventory!$P$10:$P$1000=M$8,1)))))))</f>
        <v/>
      </c>
      <c r="N58" s="125" t="str">
        <f t="array" ref="N58">IF($C58="","",COUNT(IF(Inventory!$B$10:$B$1000=$B58,IF(Inventory!$C$10:$C$1000=$C58,IF(Inventory!$D$10:$D$1000=sp,IF(Inventory!$J$10:$J$1000=frig,IF(Inventory!$P$10:$P$1000=N$8,1)))))))</f>
        <v/>
      </c>
      <c r="O58" s="125" t="str">
        <f t="array" ref="O58">IF($C58="","",COUNT(IF(Inventory!$B$10:$B$1000=$B58,IF(Inventory!$C$10:$C$1000=$C58,IF(Inventory!$D$10:$D$1000=sp,IF(Inventory!$J$10:$J$1000=frig,IF(Inventory!$P$10:$P$1000=O$8,1)))))))</f>
        <v/>
      </c>
      <c r="P58" s="125" t="str">
        <f t="array" ref="P58">IF($C58="","",COUNT(IF(Inventory!$B$10:$B$1000=$B58,IF(Inventory!$C$10:$C$1000=$C58,IF(Inventory!$D$10:$D$1000=sp,IF(Inventory!$J$10:$J$1000=frig,IF(Inventory!$P$10:$P$1000=P$8,1)))))))</f>
        <v/>
      </c>
      <c r="Q58" s="144" t="str">
        <f t="shared" si="7"/>
        <v/>
      </c>
      <c r="R58" s="125" t="str">
        <f t="array" ref="R58">IF($C58="","",COUNT(IF(Inventory!$B$10:$B$1000=$B58,IF(Inventory!$C$10:$C$1000=$C58,IF(Inventory!$D$10:$D$1000=sp,IF(Inventory!$J$10:$J$1000=freez,1))))))</f>
        <v/>
      </c>
      <c r="S58" s="125" t="str">
        <f t="array" ref="S58">IF($C58="","",COUNT(IF(Inventory!$B$10:$B$1000=$B58,IF(Inventory!$C$10:$C$1000=$C58,IF(Inventory!$D$10:$D$1000=sp,IF(Inventory!$J$10:$J$1000=freez,IF(Inventory!$P$10:$P$1000=S$8,1)))))))</f>
        <v/>
      </c>
      <c r="T58" s="125" t="str">
        <f t="array" ref="T58">IF($C58="","",COUNT(IF(Inventory!$B$10:$B$1000=$B58,IF(Inventory!$C$10:$C$1000=$C58,IF(Inventory!$D$10:$D$1000=sp,IF(Inventory!$J$10:$J$1000=freez,IF(Inventory!$P$10:$P$1000=T$8,1)))))))</f>
        <v/>
      </c>
      <c r="U58" s="125" t="str">
        <f t="array" ref="U58">IF($C58="","",COUNT(IF(Inventory!$B$10:$B$1000=$B58,IF(Inventory!$C$10:$C$1000=$C58,IF(Inventory!$D$10:$D$1000=sp,IF(Inventory!$J$10:$J$1000=freez,IF(Inventory!$P$10:$P$1000=U$8,1)))))))</f>
        <v/>
      </c>
      <c r="V58" s="125" t="str">
        <f t="array" ref="V58">IF($C58="","",COUNT(IF(Inventory!$B$10:$B$1000=$B58,IF(Inventory!$C$10:$C$1000=$C58,IF(Inventory!$D$10:$D$1000=sp,IF(Inventory!$J$10:$J$1000=freez,IF(Inventory!$P$10:$P$1000=V$8,1)))))))</f>
        <v/>
      </c>
      <c r="W58" s="125" t="str">
        <f t="array" ref="W58">IF($C58="","",COUNT(IF(Inventory!$B$10:$B$1000=$B58,IF(Inventory!$C$10:$C$1000=$C58,IF(Inventory!$D$10:$D$1000=sp,IF(Inventory!$J$10:$J$1000=freez,IF(Inventory!$P$10:$P$1000=W$8,1)))))))</f>
        <v/>
      </c>
      <c r="X58" s="144" t="str">
        <f t="shared" si="8"/>
        <v/>
      </c>
      <c r="Y58" s="125" t="str">
        <f t="array" ref="Y58">IF($C58="","",SUM(IF(FREQUENCY(IF(Inventory!$C$10:$C$1000=$C58,IF(Inventory!$D$10:$D$1000=sp,IF(Inventory!$I$10:$I$1000=Grl_status!$B$6,MATCH(Inventory!$F$10:$F$1000,Inventory!$F$10:$F$1000,0)))),ROW(Inventory!$F$10:$F$1000)-ROW(Inventory!$F$10)+1),1)))</f>
        <v/>
      </c>
      <c r="Z58" s="125" t="str">
        <f t="array" ref="Z58">IF($C58="","",SUM(IF(FREQUENCY(IF(Inventory!$C$10:$C$1000=$C58,IF(Inventory!$D$10:$D$1000=sp,IF(Inventory!$J$10:$J$1000=frig,MATCH(Inventory!$F$10:$F$1000,Inventory!$F$10:$F$1000,0)))),ROW(Inventory!$F$10:$F$1000)-ROW(Inventory!$F$10)+1),1)))</f>
        <v/>
      </c>
      <c r="AA58" s="125" t="str">
        <f t="array" ref="AA58">IF($C58="","",SUM(IF(FREQUENCY(IF(Inventory!$C$10:$C$1000=$C58,IF(Inventory!$D$10:$D$1000=sp,IF(Inventory!$J$10:$J$1000=frig,IF(Inventory!$P$10:$P$1000=$E$8,MATCH(Inventory!$F$10:$F$1000,Inventory!$F$10:$F$1000,0))))),ROW(Inventory!$F$10:$F$1000)-ROW(Inventory!$F$10)+1),1)))</f>
        <v/>
      </c>
      <c r="AB58" s="125" t="str">
        <f t="array" ref="AB58">IF($C58="","",SUM(IF(FREQUENCY(IF(Inventory!$C$10:$C$1000=$C58,IF(Inventory!$D$10:$D$1000=sp,IF(Inventory!$J$10:$J$1000=frig,IF(Inventory!$P$10:$P$1000=$G$8,MATCH(Inventory!$F$10:$F$1000,Inventory!$F$10:$F$1000,0))))),ROW(Inventory!$F$10:$F$1000)-ROW(Inventory!$F$10)+1),1)))</f>
        <v/>
      </c>
      <c r="AC58" s="125" t="str">
        <f t="array" ref="AC58">IF($C58="","",SUM(IF(FREQUENCY(IF(Inventory!$C$10:$C$1000=$C58,IF(Inventory!$D$10:$D$1000=sp,IF(Inventory!$K$10:$K$1000="",MATCH(Inventory!$F$10:$F$1000,Inventory!$F$10:$F$1000,0)))),ROW(Inventory!$F$10:$F$1000)-ROW(Inventory!$F$10)+1),1)))</f>
        <v/>
      </c>
    </row>
    <row r="59" spans="1:29" ht="16.5" x14ac:dyDescent="0.3">
      <c r="A59" s="279" t="str">
        <f>Gap_analysis_stores!A60</f>
        <v/>
      </c>
      <c r="B59" s="279" t="str">
        <f>Gap_analysis_stores!B60</f>
        <v/>
      </c>
      <c r="C59" s="279" t="str">
        <f>Gap_analysis_stores!C60</f>
        <v/>
      </c>
      <c r="D59" s="125" t="str">
        <f t="array" ref="D59">IF($C59="","",SUM(IF(FREQUENCY(IF(Inventory!$C$10:$C$1000=$C59,IF(Inventory!$D$10:$D$1000=sp,MATCH(Inventory!$F$10:$F$1000,Inventory!$F$10:$F$1000,0))),ROW(Inventory!$F$10:$F$1000)-ROW(Inventory!$F$10)+1),1)))</f>
        <v/>
      </c>
      <c r="E59" s="125" t="str">
        <f t="array" ref="E59">IF($C59="","",COUNT(IF(Inventory!$B$10:$B$1000=$B59,IF(Inventory!$C$10:$C$1000=$C59,IF(Inventory!$D$10:$D$1000=sp,IF(Inventory!$P$10:$P$1000=E$8,1))))))</f>
        <v/>
      </c>
      <c r="F59" s="125" t="str">
        <f t="array" ref="F59">IF($C59="","",COUNT(IF(Inventory!$B$10:$B$1000=$B59,IF(Inventory!$C$10:$C$1000=$C59,IF(Inventory!$D$10:$D$1000=sp,IF(Inventory!$P$10:$P$1000=F$8,1))))))</f>
        <v/>
      </c>
      <c r="G59" s="125" t="str">
        <f t="array" ref="G59">IF($C59="","",COUNT(IF(Inventory!$B$10:$B$1000=$B59,IF(Inventory!$C$10:$C$1000=$C59,IF(Inventory!$D$10:$D$1000=sp,IF(Inventory!$P$10:$P$1000=G$8,1))))))</f>
        <v/>
      </c>
      <c r="H59" s="125" t="str">
        <f t="array" ref="H59">IF($C59="","",COUNT(IF(Inventory!$B$10:$B$1000=$B59,IF(Inventory!$C$10:$C$1000=$C59,IF(Inventory!$D$10:$D$1000=sp,IF(Inventory!$P$10:$P$1000=H$8,1))))))</f>
        <v/>
      </c>
      <c r="I59" s="125" t="str">
        <f t="array" ref="I59">IF($C59="","",COUNT(IF(Inventory!$B$10:$B$1000=$B59,IF(Inventory!$C$10:$C$1000=$C59,IF(Inventory!$D$10:$D$1000=sp,IF(Inventory!$P$10:$P$1000=I$8,1))))))</f>
        <v/>
      </c>
      <c r="J59" s="121">
        <f t="shared" si="6"/>
        <v>0</v>
      </c>
      <c r="K59" s="125" t="str">
        <f t="array" ref="K59">IF($C59="","",COUNT(IF(Inventory!$B$10:$B$1000=$B59,IF(Inventory!$C$10:$C$1000=$C59,IF(Inventory!$D$10:$D$1000=sp,IF(Inventory!$J$10:$J$1000=frig,1))))))</f>
        <v/>
      </c>
      <c r="L59" s="125" t="str">
        <f t="array" ref="L59">IF($C59="","",COUNT(IF(Inventory!$B$10:$B$1000=$B59,IF(Inventory!$C$10:$C$1000=$C59,IF(Inventory!$D$10:$D$1000=sp,IF(Inventory!$J$10:$J$1000=frig,IF(Inventory!$P$10:$P$1000=L$8,1)))))))</f>
        <v/>
      </c>
      <c r="M59" s="125" t="str">
        <f t="array" ref="M59">IF($C59="","",COUNT(IF(Inventory!$B$10:$B$1000=$B59,IF(Inventory!$C$10:$C$1000=$C59,IF(Inventory!$D$10:$D$1000=sp,IF(Inventory!$J$10:$J$1000=frig,IF(Inventory!$P$10:$P$1000=M$8,1)))))))</f>
        <v/>
      </c>
      <c r="N59" s="125" t="str">
        <f t="array" ref="N59">IF($C59="","",COUNT(IF(Inventory!$B$10:$B$1000=$B59,IF(Inventory!$C$10:$C$1000=$C59,IF(Inventory!$D$10:$D$1000=sp,IF(Inventory!$J$10:$J$1000=frig,IF(Inventory!$P$10:$P$1000=N$8,1)))))))</f>
        <v/>
      </c>
      <c r="O59" s="125" t="str">
        <f t="array" ref="O59">IF($C59="","",COUNT(IF(Inventory!$B$10:$B$1000=$B59,IF(Inventory!$C$10:$C$1000=$C59,IF(Inventory!$D$10:$D$1000=sp,IF(Inventory!$J$10:$J$1000=frig,IF(Inventory!$P$10:$P$1000=O$8,1)))))))</f>
        <v/>
      </c>
      <c r="P59" s="125" t="str">
        <f t="array" ref="P59">IF($C59="","",COUNT(IF(Inventory!$B$10:$B$1000=$B59,IF(Inventory!$C$10:$C$1000=$C59,IF(Inventory!$D$10:$D$1000=sp,IF(Inventory!$J$10:$J$1000=frig,IF(Inventory!$P$10:$P$1000=P$8,1)))))))</f>
        <v/>
      </c>
      <c r="Q59" s="144" t="str">
        <f t="shared" si="7"/>
        <v/>
      </c>
      <c r="R59" s="125" t="str">
        <f t="array" ref="R59">IF($C59="","",COUNT(IF(Inventory!$B$10:$B$1000=$B59,IF(Inventory!$C$10:$C$1000=$C59,IF(Inventory!$D$10:$D$1000=sp,IF(Inventory!$J$10:$J$1000=freez,1))))))</f>
        <v/>
      </c>
      <c r="S59" s="125" t="str">
        <f t="array" ref="S59">IF($C59="","",COUNT(IF(Inventory!$B$10:$B$1000=$B59,IF(Inventory!$C$10:$C$1000=$C59,IF(Inventory!$D$10:$D$1000=sp,IF(Inventory!$J$10:$J$1000=freez,IF(Inventory!$P$10:$P$1000=S$8,1)))))))</f>
        <v/>
      </c>
      <c r="T59" s="125" t="str">
        <f t="array" ref="T59">IF($C59="","",COUNT(IF(Inventory!$B$10:$B$1000=$B59,IF(Inventory!$C$10:$C$1000=$C59,IF(Inventory!$D$10:$D$1000=sp,IF(Inventory!$J$10:$J$1000=freez,IF(Inventory!$P$10:$P$1000=T$8,1)))))))</f>
        <v/>
      </c>
      <c r="U59" s="125" t="str">
        <f t="array" ref="U59">IF($C59="","",COUNT(IF(Inventory!$B$10:$B$1000=$B59,IF(Inventory!$C$10:$C$1000=$C59,IF(Inventory!$D$10:$D$1000=sp,IF(Inventory!$J$10:$J$1000=freez,IF(Inventory!$P$10:$P$1000=U$8,1)))))))</f>
        <v/>
      </c>
      <c r="V59" s="125" t="str">
        <f t="array" ref="V59">IF($C59="","",COUNT(IF(Inventory!$B$10:$B$1000=$B59,IF(Inventory!$C$10:$C$1000=$C59,IF(Inventory!$D$10:$D$1000=sp,IF(Inventory!$J$10:$J$1000=freez,IF(Inventory!$P$10:$P$1000=V$8,1)))))))</f>
        <v/>
      </c>
      <c r="W59" s="125" t="str">
        <f t="array" ref="W59">IF($C59="","",COUNT(IF(Inventory!$B$10:$B$1000=$B59,IF(Inventory!$C$10:$C$1000=$C59,IF(Inventory!$D$10:$D$1000=sp,IF(Inventory!$J$10:$J$1000=freez,IF(Inventory!$P$10:$P$1000=W$8,1)))))))</f>
        <v/>
      </c>
      <c r="X59" s="144" t="str">
        <f t="shared" si="8"/>
        <v/>
      </c>
      <c r="Y59" s="125" t="str">
        <f t="array" ref="Y59">IF($C59="","",SUM(IF(FREQUENCY(IF(Inventory!$C$10:$C$1000=$C59,IF(Inventory!$D$10:$D$1000=sp,IF(Inventory!$I$10:$I$1000=Grl_status!$B$6,MATCH(Inventory!$F$10:$F$1000,Inventory!$F$10:$F$1000,0)))),ROW(Inventory!$F$10:$F$1000)-ROW(Inventory!$F$10)+1),1)))</f>
        <v/>
      </c>
      <c r="Z59" s="125" t="str">
        <f t="array" ref="Z59">IF($C59="","",SUM(IF(FREQUENCY(IF(Inventory!$C$10:$C$1000=$C59,IF(Inventory!$D$10:$D$1000=sp,IF(Inventory!$J$10:$J$1000=frig,MATCH(Inventory!$F$10:$F$1000,Inventory!$F$10:$F$1000,0)))),ROW(Inventory!$F$10:$F$1000)-ROW(Inventory!$F$10)+1),1)))</f>
        <v/>
      </c>
      <c r="AA59" s="125" t="str">
        <f t="array" ref="AA59">IF($C59="","",SUM(IF(FREQUENCY(IF(Inventory!$C$10:$C$1000=$C59,IF(Inventory!$D$10:$D$1000=sp,IF(Inventory!$J$10:$J$1000=frig,IF(Inventory!$P$10:$P$1000=$E$8,MATCH(Inventory!$F$10:$F$1000,Inventory!$F$10:$F$1000,0))))),ROW(Inventory!$F$10:$F$1000)-ROW(Inventory!$F$10)+1),1)))</f>
        <v/>
      </c>
      <c r="AB59" s="125" t="str">
        <f t="array" ref="AB59">IF($C59="","",SUM(IF(FREQUENCY(IF(Inventory!$C$10:$C$1000=$C59,IF(Inventory!$D$10:$D$1000=sp,IF(Inventory!$J$10:$J$1000=frig,IF(Inventory!$P$10:$P$1000=$G$8,MATCH(Inventory!$F$10:$F$1000,Inventory!$F$10:$F$1000,0))))),ROW(Inventory!$F$10:$F$1000)-ROW(Inventory!$F$10)+1),1)))</f>
        <v/>
      </c>
      <c r="AC59" s="125" t="str">
        <f t="array" ref="AC59">IF($C59="","",SUM(IF(FREQUENCY(IF(Inventory!$C$10:$C$1000=$C59,IF(Inventory!$D$10:$D$1000=sp,IF(Inventory!$K$10:$K$1000="",MATCH(Inventory!$F$10:$F$1000,Inventory!$F$10:$F$1000,0)))),ROW(Inventory!$F$10:$F$1000)-ROW(Inventory!$F$10)+1),1)))</f>
        <v/>
      </c>
    </row>
    <row r="60" spans="1:29" ht="16.5" x14ac:dyDescent="0.3">
      <c r="A60" s="279" t="str">
        <f>Gap_analysis_stores!A61</f>
        <v/>
      </c>
      <c r="B60" s="279" t="str">
        <f>Gap_analysis_stores!B61</f>
        <v/>
      </c>
      <c r="C60" s="279" t="str">
        <f>Gap_analysis_stores!C61</f>
        <v/>
      </c>
      <c r="D60" s="125" t="str">
        <f t="array" ref="D60">IF($C60="","",SUM(IF(FREQUENCY(IF(Inventory!$C$10:$C$1000=$C60,IF(Inventory!$D$10:$D$1000=sp,MATCH(Inventory!$F$10:$F$1000,Inventory!$F$10:$F$1000,0))),ROW(Inventory!$F$10:$F$1000)-ROW(Inventory!$F$10)+1),1)))</f>
        <v/>
      </c>
      <c r="E60" s="125" t="str">
        <f t="array" ref="E60">IF($C60="","",COUNT(IF(Inventory!$B$10:$B$1000=$B60,IF(Inventory!$C$10:$C$1000=$C60,IF(Inventory!$D$10:$D$1000=sp,IF(Inventory!$P$10:$P$1000=E$8,1))))))</f>
        <v/>
      </c>
      <c r="F60" s="125" t="str">
        <f t="array" ref="F60">IF($C60="","",COUNT(IF(Inventory!$B$10:$B$1000=$B60,IF(Inventory!$C$10:$C$1000=$C60,IF(Inventory!$D$10:$D$1000=sp,IF(Inventory!$P$10:$P$1000=F$8,1))))))</f>
        <v/>
      </c>
      <c r="G60" s="125" t="str">
        <f t="array" ref="G60">IF($C60="","",COUNT(IF(Inventory!$B$10:$B$1000=$B60,IF(Inventory!$C$10:$C$1000=$C60,IF(Inventory!$D$10:$D$1000=sp,IF(Inventory!$P$10:$P$1000=G$8,1))))))</f>
        <v/>
      </c>
      <c r="H60" s="125" t="str">
        <f t="array" ref="H60">IF($C60="","",COUNT(IF(Inventory!$B$10:$B$1000=$B60,IF(Inventory!$C$10:$C$1000=$C60,IF(Inventory!$D$10:$D$1000=sp,IF(Inventory!$P$10:$P$1000=H$8,1))))))</f>
        <v/>
      </c>
      <c r="I60" s="125" t="str">
        <f t="array" ref="I60">IF($C60="","",COUNT(IF(Inventory!$B$10:$B$1000=$B60,IF(Inventory!$C$10:$C$1000=$C60,IF(Inventory!$D$10:$D$1000=sp,IF(Inventory!$P$10:$P$1000=I$8,1))))))</f>
        <v/>
      </c>
      <c r="J60" s="121">
        <f t="shared" si="6"/>
        <v>0</v>
      </c>
      <c r="K60" s="125" t="str">
        <f t="array" ref="K60">IF($C60="","",COUNT(IF(Inventory!$B$10:$B$1000=$B60,IF(Inventory!$C$10:$C$1000=$C60,IF(Inventory!$D$10:$D$1000=sp,IF(Inventory!$J$10:$J$1000=frig,1))))))</f>
        <v/>
      </c>
      <c r="L60" s="125" t="str">
        <f t="array" ref="L60">IF($C60="","",COUNT(IF(Inventory!$B$10:$B$1000=$B60,IF(Inventory!$C$10:$C$1000=$C60,IF(Inventory!$D$10:$D$1000=sp,IF(Inventory!$J$10:$J$1000=frig,IF(Inventory!$P$10:$P$1000=L$8,1)))))))</f>
        <v/>
      </c>
      <c r="M60" s="125" t="str">
        <f t="array" ref="M60">IF($C60="","",COUNT(IF(Inventory!$B$10:$B$1000=$B60,IF(Inventory!$C$10:$C$1000=$C60,IF(Inventory!$D$10:$D$1000=sp,IF(Inventory!$J$10:$J$1000=frig,IF(Inventory!$P$10:$P$1000=M$8,1)))))))</f>
        <v/>
      </c>
      <c r="N60" s="125" t="str">
        <f t="array" ref="N60">IF($C60="","",COUNT(IF(Inventory!$B$10:$B$1000=$B60,IF(Inventory!$C$10:$C$1000=$C60,IF(Inventory!$D$10:$D$1000=sp,IF(Inventory!$J$10:$J$1000=frig,IF(Inventory!$P$10:$P$1000=N$8,1)))))))</f>
        <v/>
      </c>
      <c r="O60" s="125" t="str">
        <f t="array" ref="O60">IF($C60="","",COUNT(IF(Inventory!$B$10:$B$1000=$B60,IF(Inventory!$C$10:$C$1000=$C60,IF(Inventory!$D$10:$D$1000=sp,IF(Inventory!$J$10:$J$1000=frig,IF(Inventory!$P$10:$P$1000=O$8,1)))))))</f>
        <v/>
      </c>
      <c r="P60" s="125" t="str">
        <f t="array" ref="P60">IF($C60="","",COUNT(IF(Inventory!$B$10:$B$1000=$B60,IF(Inventory!$C$10:$C$1000=$C60,IF(Inventory!$D$10:$D$1000=sp,IF(Inventory!$J$10:$J$1000=frig,IF(Inventory!$P$10:$P$1000=P$8,1)))))))</f>
        <v/>
      </c>
      <c r="Q60" s="144" t="str">
        <f t="shared" si="7"/>
        <v/>
      </c>
      <c r="R60" s="125" t="str">
        <f t="array" ref="R60">IF($C60="","",COUNT(IF(Inventory!$B$10:$B$1000=$B60,IF(Inventory!$C$10:$C$1000=$C60,IF(Inventory!$D$10:$D$1000=sp,IF(Inventory!$J$10:$J$1000=freez,1))))))</f>
        <v/>
      </c>
      <c r="S60" s="125" t="str">
        <f t="array" ref="S60">IF($C60="","",COUNT(IF(Inventory!$B$10:$B$1000=$B60,IF(Inventory!$C$10:$C$1000=$C60,IF(Inventory!$D$10:$D$1000=sp,IF(Inventory!$J$10:$J$1000=freez,IF(Inventory!$P$10:$P$1000=S$8,1)))))))</f>
        <v/>
      </c>
      <c r="T60" s="125" t="str">
        <f t="array" ref="T60">IF($C60="","",COUNT(IF(Inventory!$B$10:$B$1000=$B60,IF(Inventory!$C$10:$C$1000=$C60,IF(Inventory!$D$10:$D$1000=sp,IF(Inventory!$J$10:$J$1000=freez,IF(Inventory!$P$10:$P$1000=T$8,1)))))))</f>
        <v/>
      </c>
      <c r="U60" s="125" t="str">
        <f t="array" ref="U60">IF($C60="","",COUNT(IF(Inventory!$B$10:$B$1000=$B60,IF(Inventory!$C$10:$C$1000=$C60,IF(Inventory!$D$10:$D$1000=sp,IF(Inventory!$J$10:$J$1000=freez,IF(Inventory!$P$10:$P$1000=U$8,1)))))))</f>
        <v/>
      </c>
      <c r="V60" s="125" t="str">
        <f t="array" ref="V60">IF($C60="","",COUNT(IF(Inventory!$B$10:$B$1000=$B60,IF(Inventory!$C$10:$C$1000=$C60,IF(Inventory!$D$10:$D$1000=sp,IF(Inventory!$J$10:$J$1000=freez,IF(Inventory!$P$10:$P$1000=V$8,1)))))))</f>
        <v/>
      </c>
      <c r="W60" s="125" t="str">
        <f t="array" ref="W60">IF($C60="","",COUNT(IF(Inventory!$B$10:$B$1000=$B60,IF(Inventory!$C$10:$C$1000=$C60,IF(Inventory!$D$10:$D$1000=sp,IF(Inventory!$J$10:$J$1000=freez,IF(Inventory!$P$10:$P$1000=W$8,1)))))))</f>
        <v/>
      </c>
      <c r="X60" s="144" t="str">
        <f t="shared" si="8"/>
        <v/>
      </c>
      <c r="Y60" s="125" t="str">
        <f t="array" ref="Y60">IF($C60="","",SUM(IF(FREQUENCY(IF(Inventory!$C$10:$C$1000=$C60,IF(Inventory!$D$10:$D$1000=sp,IF(Inventory!$I$10:$I$1000=Grl_status!$B$6,MATCH(Inventory!$F$10:$F$1000,Inventory!$F$10:$F$1000,0)))),ROW(Inventory!$F$10:$F$1000)-ROW(Inventory!$F$10)+1),1)))</f>
        <v/>
      </c>
      <c r="Z60" s="125" t="str">
        <f t="array" ref="Z60">IF($C60="","",SUM(IF(FREQUENCY(IF(Inventory!$C$10:$C$1000=$C60,IF(Inventory!$D$10:$D$1000=sp,IF(Inventory!$J$10:$J$1000=frig,MATCH(Inventory!$F$10:$F$1000,Inventory!$F$10:$F$1000,0)))),ROW(Inventory!$F$10:$F$1000)-ROW(Inventory!$F$10)+1),1)))</f>
        <v/>
      </c>
      <c r="AA60" s="125" t="str">
        <f t="array" ref="AA60">IF($C60="","",SUM(IF(FREQUENCY(IF(Inventory!$C$10:$C$1000=$C60,IF(Inventory!$D$10:$D$1000=sp,IF(Inventory!$J$10:$J$1000=frig,IF(Inventory!$P$10:$P$1000=$E$8,MATCH(Inventory!$F$10:$F$1000,Inventory!$F$10:$F$1000,0))))),ROW(Inventory!$F$10:$F$1000)-ROW(Inventory!$F$10)+1),1)))</f>
        <v/>
      </c>
      <c r="AB60" s="125" t="str">
        <f t="array" ref="AB60">IF($C60="","",SUM(IF(FREQUENCY(IF(Inventory!$C$10:$C$1000=$C60,IF(Inventory!$D$10:$D$1000=sp,IF(Inventory!$J$10:$J$1000=frig,IF(Inventory!$P$10:$P$1000=$G$8,MATCH(Inventory!$F$10:$F$1000,Inventory!$F$10:$F$1000,0))))),ROW(Inventory!$F$10:$F$1000)-ROW(Inventory!$F$10)+1),1)))</f>
        <v/>
      </c>
      <c r="AC60" s="125" t="str">
        <f t="array" ref="AC60">IF($C60="","",SUM(IF(FREQUENCY(IF(Inventory!$C$10:$C$1000=$C60,IF(Inventory!$D$10:$D$1000=sp,IF(Inventory!$K$10:$K$1000="",MATCH(Inventory!$F$10:$F$1000,Inventory!$F$10:$F$1000,0)))),ROW(Inventory!$F$10:$F$1000)-ROW(Inventory!$F$10)+1),1)))</f>
        <v/>
      </c>
    </row>
    <row r="61" spans="1:29" ht="16.5" x14ac:dyDescent="0.3">
      <c r="A61" s="279" t="str">
        <f>Gap_analysis_stores!A62</f>
        <v/>
      </c>
      <c r="B61" s="279" t="str">
        <f>Gap_analysis_stores!B62</f>
        <v/>
      </c>
      <c r="C61" s="279" t="str">
        <f>Gap_analysis_stores!C62</f>
        <v/>
      </c>
      <c r="D61" s="125" t="str">
        <f t="array" ref="D61">IF($C61="","",SUM(IF(FREQUENCY(IF(Inventory!$C$10:$C$1000=$C61,IF(Inventory!$D$10:$D$1000=sp,MATCH(Inventory!$F$10:$F$1000,Inventory!$F$10:$F$1000,0))),ROW(Inventory!$F$10:$F$1000)-ROW(Inventory!$F$10)+1),1)))</f>
        <v/>
      </c>
      <c r="E61" s="125" t="str">
        <f t="array" ref="E61">IF($C61="","",COUNT(IF(Inventory!$B$10:$B$1000=$B61,IF(Inventory!$C$10:$C$1000=$C61,IF(Inventory!$D$10:$D$1000=sp,IF(Inventory!$P$10:$P$1000=E$8,1))))))</f>
        <v/>
      </c>
      <c r="F61" s="125" t="str">
        <f t="array" ref="F61">IF($C61="","",COUNT(IF(Inventory!$B$10:$B$1000=$B61,IF(Inventory!$C$10:$C$1000=$C61,IF(Inventory!$D$10:$D$1000=sp,IF(Inventory!$P$10:$P$1000=F$8,1))))))</f>
        <v/>
      </c>
      <c r="G61" s="125" t="str">
        <f t="array" ref="G61">IF($C61="","",COUNT(IF(Inventory!$B$10:$B$1000=$B61,IF(Inventory!$C$10:$C$1000=$C61,IF(Inventory!$D$10:$D$1000=sp,IF(Inventory!$P$10:$P$1000=G$8,1))))))</f>
        <v/>
      </c>
      <c r="H61" s="125" t="str">
        <f t="array" ref="H61">IF($C61="","",COUNT(IF(Inventory!$B$10:$B$1000=$B61,IF(Inventory!$C$10:$C$1000=$C61,IF(Inventory!$D$10:$D$1000=sp,IF(Inventory!$P$10:$P$1000=H$8,1))))))</f>
        <v/>
      </c>
      <c r="I61" s="125" t="str">
        <f t="array" ref="I61">IF($C61="","",COUNT(IF(Inventory!$B$10:$B$1000=$B61,IF(Inventory!$C$10:$C$1000=$C61,IF(Inventory!$D$10:$D$1000=sp,IF(Inventory!$P$10:$P$1000=I$8,1))))))</f>
        <v/>
      </c>
      <c r="J61" s="121">
        <f t="shared" si="6"/>
        <v>0</v>
      </c>
      <c r="K61" s="125" t="str">
        <f t="array" ref="K61">IF($C61="","",COUNT(IF(Inventory!$B$10:$B$1000=$B61,IF(Inventory!$C$10:$C$1000=$C61,IF(Inventory!$D$10:$D$1000=sp,IF(Inventory!$J$10:$J$1000=frig,1))))))</f>
        <v/>
      </c>
      <c r="L61" s="125" t="str">
        <f t="array" ref="L61">IF($C61="","",COUNT(IF(Inventory!$B$10:$B$1000=$B61,IF(Inventory!$C$10:$C$1000=$C61,IF(Inventory!$D$10:$D$1000=sp,IF(Inventory!$J$10:$J$1000=frig,IF(Inventory!$P$10:$P$1000=L$8,1)))))))</f>
        <v/>
      </c>
      <c r="M61" s="125" t="str">
        <f t="array" ref="M61">IF($C61="","",COUNT(IF(Inventory!$B$10:$B$1000=$B61,IF(Inventory!$C$10:$C$1000=$C61,IF(Inventory!$D$10:$D$1000=sp,IF(Inventory!$J$10:$J$1000=frig,IF(Inventory!$P$10:$P$1000=M$8,1)))))))</f>
        <v/>
      </c>
      <c r="N61" s="125" t="str">
        <f t="array" ref="N61">IF($C61="","",COUNT(IF(Inventory!$B$10:$B$1000=$B61,IF(Inventory!$C$10:$C$1000=$C61,IF(Inventory!$D$10:$D$1000=sp,IF(Inventory!$J$10:$J$1000=frig,IF(Inventory!$P$10:$P$1000=N$8,1)))))))</f>
        <v/>
      </c>
      <c r="O61" s="125" t="str">
        <f t="array" ref="O61">IF($C61="","",COUNT(IF(Inventory!$B$10:$B$1000=$B61,IF(Inventory!$C$10:$C$1000=$C61,IF(Inventory!$D$10:$D$1000=sp,IF(Inventory!$J$10:$J$1000=frig,IF(Inventory!$P$10:$P$1000=O$8,1)))))))</f>
        <v/>
      </c>
      <c r="P61" s="125" t="str">
        <f t="array" ref="P61">IF($C61="","",COUNT(IF(Inventory!$B$10:$B$1000=$B61,IF(Inventory!$C$10:$C$1000=$C61,IF(Inventory!$D$10:$D$1000=sp,IF(Inventory!$J$10:$J$1000=frig,IF(Inventory!$P$10:$P$1000=P$8,1)))))))</f>
        <v/>
      </c>
      <c r="Q61" s="144" t="str">
        <f t="shared" si="7"/>
        <v/>
      </c>
      <c r="R61" s="125" t="str">
        <f t="array" ref="R61">IF($C61="","",COUNT(IF(Inventory!$B$10:$B$1000=$B61,IF(Inventory!$C$10:$C$1000=$C61,IF(Inventory!$D$10:$D$1000=sp,IF(Inventory!$J$10:$J$1000=freez,1))))))</f>
        <v/>
      </c>
      <c r="S61" s="125" t="str">
        <f t="array" ref="S61">IF($C61="","",COUNT(IF(Inventory!$B$10:$B$1000=$B61,IF(Inventory!$C$10:$C$1000=$C61,IF(Inventory!$D$10:$D$1000=sp,IF(Inventory!$J$10:$J$1000=freez,IF(Inventory!$P$10:$P$1000=S$8,1)))))))</f>
        <v/>
      </c>
      <c r="T61" s="125" t="str">
        <f t="array" ref="T61">IF($C61="","",COUNT(IF(Inventory!$B$10:$B$1000=$B61,IF(Inventory!$C$10:$C$1000=$C61,IF(Inventory!$D$10:$D$1000=sp,IF(Inventory!$J$10:$J$1000=freez,IF(Inventory!$P$10:$P$1000=T$8,1)))))))</f>
        <v/>
      </c>
      <c r="U61" s="125" t="str">
        <f t="array" ref="U61">IF($C61="","",COUNT(IF(Inventory!$B$10:$B$1000=$B61,IF(Inventory!$C$10:$C$1000=$C61,IF(Inventory!$D$10:$D$1000=sp,IF(Inventory!$J$10:$J$1000=freez,IF(Inventory!$P$10:$P$1000=U$8,1)))))))</f>
        <v/>
      </c>
      <c r="V61" s="125" t="str">
        <f t="array" ref="V61">IF($C61="","",COUNT(IF(Inventory!$B$10:$B$1000=$B61,IF(Inventory!$C$10:$C$1000=$C61,IF(Inventory!$D$10:$D$1000=sp,IF(Inventory!$J$10:$J$1000=freez,IF(Inventory!$P$10:$P$1000=V$8,1)))))))</f>
        <v/>
      </c>
      <c r="W61" s="125" t="str">
        <f t="array" ref="W61">IF($C61="","",COUNT(IF(Inventory!$B$10:$B$1000=$B61,IF(Inventory!$C$10:$C$1000=$C61,IF(Inventory!$D$10:$D$1000=sp,IF(Inventory!$J$10:$J$1000=freez,IF(Inventory!$P$10:$P$1000=W$8,1)))))))</f>
        <v/>
      </c>
      <c r="X61" s="144" t="str">
        <f t="shared" si="8"/>
        <v/>
      </c>
      <c r="Y61" s="125" t="str">
        <f t="array" ref="Y61">IF($C61="","",SUM(IF(FREQUENCY(IF(Inventory!$C$10:$C$1000=$C61,IF(Inventory!$D$10:$D$1000=sp,IF(Inventory!$I$10:$I$1000=Grl_status!$B$6,MATCH(Inventory!$F$10:$F$1000,Inventory!$F$10:$F$1000,0)))),ROW(Inventory!$F$10:$F$1000)-ROW(Inventory!$F$10)+1),1)))</f>
        <v/>
      </c>
      <c r="Z61" s="125" t="str">
        <f t="array" ref="Z61">IF($C61="","",SUM(IF(FREQUENCY(IF(Inventory!$C$10:$C$1000=$C61,IF(Inventory!$D$10:$D$1000=sp,IF(Inventory!$J$10:$J$1000=frig,MATCH(Inventory!$F$10:$F$1000,Inventory!$F$10:$F$1000,0)))),ROW(Inventory!$F$10:$F$1000)-ROW(Inventory!$F$10)+1),1)))</f>
        <v/>
      </c>
      <c r="AA61" s="125" t="str">
        <f t="array" ref="AA61">IF($C61="","",SUM(IF(FREQUENCY(IF(Inventory!$C$10:$C$1000=$C61,IF(Inventory!$D$10:$D$1000=sp,IF(Inventory!$J$10:$J$1000=frig,IF(Inventory!$P$10:$P$1000=$E$8,MATCH(Inventory!$F$10:$F$1000,Inventory!$F$10:$F$1000,0))))),ROW(Inventory!$F$10:$F$1000)-ROW(Inventory!$F$10)+1),1)))</f>
        <v/>
      </c>
      <c r="AB61" s="125" t="str">
        <f t="array" ref="AB61">IF($C61="","",SUM(IF(FREQUENCY(IF(Inventory!$C$10:$C$1000=$C61,IF(Inventory!$D$10:$D$1000=sp,IF(Inventory!$J$10:$J$1000=frig,IF(Inventory!$P$10:$P$1000=$G$8,MATCH(Inventory!$F$10:$F$1000,Inventory!$F$10:$F$1000,0))))),ROW(Inventory!$F$10:$F$1000)-ROW(Inventory!$F$10)+1),1)))</f>
        <v/>
      </c>
      <c r="AC61" s="125" t="str">
        <f t="array" ref="AC61">IF($C61="","",SUM(IF(FREQUENCY(IF(Inventory!$C$10:$C$1000=$C61,IF(Inventory!$D$10:$D$1000=sp,IF(Inventory!$K$10:$K$1000="",MATCH(Inventory!$F$10:$F$1000,Inventory!$F$10:$F$1000,0)))),ROW(Inventory!$F$10:$F$1000)-ROW(Inventory!$F$10)+1),1)))</f>
        <v/>
      </c>
    </row>
    <row r="62" spans="1:29" ht="16.5" x14ac:dyDescent="0.3">
      <c r="A62" s="279" t="str">
        <f>Gap_analysis_stores!A63</f>
        <v/>
      </c>
      <c r="B62" s="279" t="str">
        <f>Gap_analysis_stores!B63</f>
        <v/>
      </c>
      <c r="C62" s="279" t="str">
        <f>Gap_analysis_stores!C63</f>
        <v/>
      </c>
      <c r="D62" s="125" t="str">
        <f t="array" ref="D62">IF($C62="","",SUM(IF(FREQUENCY(IF(Inventory!$C$10:$C$1000=$C62,IF(Inventory!$D$10:$D$1000=sp,MATCH(Inventory!$F$10:$F$1000,Inventory!$F$10:$F$1000,0))),ROW(Inventory!$F$10:$F$1000)-ROW(Inventory!$F$10)+1),1)))</f>
        <v/>
      </c>
      <c r="E62" s="125" t="str">
        <f t="array" ref="E62">IF($C62="","",COUNT(IF(Inventory!$B$10:$B$1000=$B62,IF(Inventory!$C$10:$C$1000=$C62,IF(Inventory!$D$10:$D$1000=sp,IF(Inventory!$P$10:$P$1000=E$8,1))))))</f>
        <v/>
      </c>
      <c r="F62" s="125" t="str">
        <f t="array" ref="F62">IF($C62="","",COUNT(IF(Inventory!$B$10:$B$1000=$B62,IF(Inventory!$C$10:$C$1000=$C62,IF(Inventory!$D$10:$D$1000=sp,IF(Inventory!$P$10:$P$1000=F$8,1))))))</f>
        <v/>
      </c>
      <c r="G62" s="125" t="str">
        <f t="array" ref="G62">IF($C62="","",COUNT(IF(Inventory!$B$10:$B$1000=$B62,IF(Inventory!$C$10:$C$1000=$C62,IF(Inventory!$D$10:$D$1000=sp,IF(Inventory!$P$10:$P$1000=G$8,1))))))</f>
        <v/>
      </c>
      <c r="H62" s="125" t="str">
        <f t="array" ref="H62">IF($C62="","",COUNT(IF(Inventory!$B$10:$B$1000=$B62,IF(Inventory!$C$10:$C$1000=$C62,IF(Inventory!$D$10:$D$1000=sp,IF(Inventory!$P$10:$P$1000=H$8,1))))))</f>
        <v/>
      </c>
      <c r="I62" s="125" t="str">
        <f t="array" ref="I62">IF($C62="","",COUNT(IF(Inventory!$B$10:$B$1000=$B62,IF(Inventory!$C$10:$C$1000=$C62,IF(Inventory!$D$10:$D$1000=sp,IF(Inventory!$P$10:$P$1000=I$8,1))))))</f>
        <v/>
      </c>
      <c r="J62" s="121">
        <f t="shared" si="6"/>
        <v>0</v>
      </c>
      <c r="K62" s="125" t="str">
        <f t="array" ref="K62">IF($C62="","",COUNT(IF(Inventory!$B$10:$B$1000=$B62,IF(Inventory!$C$10:$C$1000=$C62,IF(Inventory!$D$10:$D$1000=sp,IF(Inventory!$J$10:$J$1000=frig,1))))))</f>
        <v/>
      </c>
      <c r="L62" s="125" t="str">
        <f t="array" ref="L62">IF($C62="","",COUNT(IF(Inventory!$B$10:$B$1000=$B62,IF(Inventory!$C$10:$C$1000=$C62,IF(Inventory!$D$10:$D$1000=sp,IF(Inventory!$J$10:$J$1000=frig,IF(Inventory!$P$10:$P$1000=L$8,1)))))))</f>
        <v/>
      </c>
      <c r="M62" s="125" t="str">
        <f t="array" ref="M62">IF($C62="","",COUNT(IF(Inventory!$B$10:$B$1000=$B62,IF(Inventory!$C$10:$C$1000=$C62,IF(Inventory!$D$10:$D$1000=sp,IF(Inventory!$J$10:$J$1000=frig,IF(Inventory!$P$10:$P$1000=M$8,1)))))))</f>
        <v/>
      </c>
      <c r="N62" s="125" t="str">
        <f t="array" ref="N62">IF($C62="","",COUNT(IF(Inventory!$B$10:$B$1000=$B62,IF(Inventory!$C$10:$C$1000=$C62,IF(Inventory!$D$10:$D$1000=sp,IF(Inventory!$J$10:$J$1000=frig,IF(Inventory!$P$10:$P$1000=N$8,1)))))))</f>
        <v/>
      </c>
      <c r="O62" s="125" t="str">
        <f t="array" ref="O62">IF($C62="","",COUNT(IF(Inventory!$B$10:$B$1000=$B62,IF(Inventory!$C$10:$C$1000=$C62,IF(Inventory!$D$10:$D$1000=sp,IF(Inventory!$J$10:$J$1000=frig,IF(Inventory!$P$10:$P$1000=O$8,1)))))))</f>
        <v/>
      </c>
      <c r="P62" s="125" t="str">
        <f t="array" ref="P62">IF($C62="","",COUNT(IF(Inventory!$B$10:$B$1000=$B62,IF(Inventory!$C$10:$C$1000=$C62,IF(Inventory!$D$10:$D$1000=sp,IF(Inventory!$J$10:$J$1000=frig,IF(Inventory!$P$10:$P$1000=P$8,1)))))))</f>
        <v/>
      </c>
      <c r="Q62" s="144" t="str">
        <f t="shared" si="7"/>
        <v/>
      </c>
      <c r="R62" s="125" t="str">
        <f t="array" ref="R62">IF($C62="","",COUNT(IF(Inventory!$B$10:$B$1000=$B62,IF(Inventory!$C$10:$C$1000=$C62,IF(Inventory!$D$10:$D$1000=sp,IF(Inventory!$J$10:$J$1000=freez,1))))))</f>
        <v/>
      </c>
      <c r="S62" s="125" t="str">
        <f t="array" ref="S62">IF($C62="","",COUNT(IF(Inventory!$B$10:$B$1000=$B62,IF(Inventory!$C$10:$C$1000=$C62,IF(Inventory!$D$10:$D$1000=sp,IF(Inventory!$J$10:$J$1000=freez,IF(Inventory!$P$10:$P$1000=S$8,1)))))))</f>
        <v/>
      </c>
      <c r="T62" s="125" t="str">
        <f t="array" ref="T62">IF($C62="","",COUNT(IF(Inventory!$B$10:$B$1000=$B62,IF(Inventory!$C$10:$C$1000=$C62,IF(Inventory!$D$10:$D$1000=sp,IF(Inventory!$J$10:$J$1000=freez,IF(Inventory!$P$10:$P$1000=T$8,1)))))))</f>
        <v/>
      </c>
      <c r="U62" s="125" t="str">
        <f t="array" ref="U62">IF($C62="","",COUNT(IF(Inventory!$B$10:$B$1000=$B62,IF(Inventory!$C$10:$C$1000=$C62,IF(Inventory!$D$10:$D$1000=sp,IF(Inventory!$J$10:$J$1000=freez,IF(Inventory!$P$10:$P$1000=U$8,1)))))))</f>
        <v/>
      </c>
      <c r="V62" s="125" t="str">
        <f t="array" ref="V62">IF($C62="","",COUNT(IF(Inventory!$B$10:$B$1000=$B62,IF(Inventory!$C$10:$C$1000=$C62,IF(Inventory!$D$10:$D$1000=sp,IF(Inventory!$J$10:$J$1000=freez,IF(Inventory!$P$10:$P$1000=V$8,1)))))))</f>
        <v/>
      </c>
      <c r="W62" s="125" t="str">
        <f t="array" ref="W62">IF($C62="","",COUNT(IF(Inventory!$B$10:$B$1000=$B62,IF(Inventory!$C$10:$C$1000=$C62,IF(Inventory!$D$10:$D$1000=sp,IF(Inventory!$J$10:$J$1000=freez,IF(Inventory!$P$10:$P$1000=W$8,1)))))))</f>
        <v/>
      </c>
      <c r="X62" s="144" t="str">
        <f t="shared" si="8"/>
        <v/>
      </c>
      <c r="Y62" s="125" t="str">
        <f t="array" ref="Y62">IF($C62="","",SUM(IF(FREQUENCY(IF(Inventory!$C$10:$C$1000=$C62,IF(Inventory!$D$10:$D$1000=sp,IF(Inventory!$I$10:$I$1000=Grl_status!$B$6,MATCH(Inventory!$F$10:$F$1000,Inventory!$F$10:$F$1000,0)))),ROW(Inventory!$F$10:$F$1000)-ROW(Inventory!$F$10)+1),1)))</f>
        <v/>
      </c>
      <c r="Z62" s="125" t="str">
        <f t="array" ref="Z62">IF($C62="","",SUM(IF(FREQUENCY(IF(Inventory!$C$10:$C$1000=$C62,IF(Inventory!$D$10:$D$1000=sp,IF(Inventory!$J$10:$J$1000=frig,MATCH(Inventory!$F$10:$F$1000,Inventory!$F$10:$F$1000,0)))),ROW(Inventory!$F$10:$F$1000)-ROW(Inventory!$F$10)+1),1)))</f>
        <v/>
      </c>
      <c r="AA62" s="125" t="str">
        <f t="array" ref="AA62">IF($C62="","",SUM(IF(FREQUENCY(IF(Inventory!$C$10:$C$1000=$C62,IF(Inventory!$D$10:$D$1000=sp,IF(Inventory!$J$10:$J$1000=frig,IF(Inventory!$P$10:$P$1000=$E$8,MATCH(Inventory!$F$10:$F$1000,Inventory!$F$10:$F$1000,0))))),ROW(Inventory!$F$10:$F$1000)-ROW(Inventory!$F$10)+1),1)))</f>
        <v/>
      </c>
      <c r="AB62" s="125" t="str">
        <f t="array" ref="AB62">IF($C62="","",SUM(IF(FREQUENCY(IF(Inventory!$C$10:$C$1000=$C62,IF(Inventory!$D$10:$D$1000=sp,IF(Inventory!$J$10:$J$1000=frig,IF(Inventory!$P$10:$P$1000=$G$8,MATCH(Inventory!$F$10:$F$1000,Inventory!$F$10:$F$1000,0))))),ROW(Inventory!$F$10:$F$1000)-ROW(Inventory!$F$10)+1),1)))</f>
        <v/>
      </c>
      <c r="AC62" s="125" t="str">
        <f t="array" ref="AC62">IF($C62="","",SUM(IF(FREQUENCY(IF(Inventory!$C$10:$C$1000=$C62,IF(Inventory!$D$10:$D$1000=sp,IF(Inventory!$K$10:$K$1000="",MATCH(Inventory!$F$10:$F$1000,Inventory!$F$10:$F$1000,0)))),ROW(Inventory!$F$10:$F$1000)-ROW(Inventory!$F$10)+1),1)))</f>
        <v/>
      </c>
    </row>
    <row r="63" spans="1:29" ht="16.5" x14ac:dyDescent="0.3">
      <c r="A63" s="279" t="str">
        <f>Gap_analysis_stores!A64</f>
        <v/>
      </c>
      <c r="B63" s="279" t="str">
        <f>Gap_analysis_stores!B64</f>
        <v/>
      </c>
      <c r="C63" s="279" t="str">
        <f>Gap_analysis_stores!C64</f>
        <v/>
      </c>
      <c r="D63" s="125" t="str">
        <f t="array" ref="D63">IF($C63="","",SUM(IF(FREQUENCY(IF(Inventory!$C$10:$C$1000=$C63,IF(Inventory!$D$10:$D$1000=sp,MATCH(Inventory!$F$10:$F$1000,Inventory!$F$10:$F$1000,0))),ROW(Inventory!$F$10:$F$1000)-ROW(Inventory!$F$10)+1),1)))</f>
        <v/>
      </c>
      <c r="E63" s="125" t="str">
        <f t="array" ref="E63">IF($C63="","",COUNT(IF(Inventory!$B$10:$B$1000=$B63,IF(Inventory!$C$10:$C$1000=$C63,IF(Inventory!$D$10:$D$1000=sp,IF(Inventory!$P$10:$P$1000=E$8,1))))))</f>
        <v/>
      </c>
      <c r="F63" s="125" t="str">
        <f t="array" ref="F63">IF($C63="","",COUNT(IF(Inventory!$B$10:$B$1000=$B63,IF(Inventory!$C$10:$C$1000=$C63,IF(Inventory!$D$10:$D$1000=sp,IF(Inventory!$P$10:$P$1000=F$8,1))))))</f>
        <v/>
      </c>
      <c r="G63" s="125" t="str">
        <f t="array" ref="G63">IF($C63="","",COUNT(IF(Inventory!$B$10:$B$1000=$B63,IF(Inventory!$C$10:$C$1000=$C63,IF(Inventory!$D$10:$D$1000=sp,IF(Inventory!$P$10:$P$1000=G$8,1))))))</f>
        <v/>
      </c>
      <c r="H63" s="125" t="str">
        <f t="array" ref="H63">IF($C63="","",COUNT(IF(Inventory!$B$10:$B$1000=$B63,IF(Inventory!$C$10:$C$1000=$C63,IF(Inventory!$D$10:$D$1000=sp,IF(Inventory!$P$10:$P$1000=H$8,1))))))</f>
        <v/>
      </c>
      <c r="I63" s="125" t="str">
        <f t="array" ref="I63">IF($C63="","",COUNT(IF(Inventory!$B$10:$B$1000=$B63,IF(Inventory!$C$10:$C$1000=$C63,IF(Inventory!$D$10:$D$1000=sp,IF(Inventory!$P$10:$P$1000=I$8,1))))))</f>
        <v/>
      </c>
      <c r="J63" s="121">
        <f t="shared" si="6"/>
        <v>0</v>
      </c>
      <c r="K63" s="125" t="str">
        <f t="array" ref="K63">IF($C63="","",COUNT(IF(Inventory!$B$10:$B$1000=$B63,IF(Inventory!$C$10:$C$1000=$C63,IF(Inventory!$D$10:$D$1000=sp,IF(Inventory!$J$10:$J$1000=frig,1))))))</f>
        <v/>
      </c>
      <c r="L63" s="125" t="str">
        <f t="array" ref="L63">IF($C63="","",COUNT(IF(Inventory!$B$10:$B$1000=$B63,IF(Inventory!$C$10:$C$1000=$C63,IF(Inventory!$D$10:$D$1000=sp,IF(Inventory!$J$10:$J$1000=frig,IF(Inventory!$P$10:$P$1000=L$8,1)))))))</f>
        <v/>
      </c>
      <c r="M63" s="125" t="str">
        <f t="array" ref="M63">IF($C63="","",COUNT(IF(Inventory!$B$10:$B$1000=$B63,IF(Inventory!$C$10:$C$1000=$C63,IF(Inventory!$D$10:$D$1000=sp,IF(Inventory!$J$10:$J$1000=frig,IF(Inventory!$P$10:$P$1000=M$8,1)))))))</f>
        <v/>
      </c>
      <c r="N63" s="125" t="str">
        <f t="array" ref="N63">IF($C63="","",COUNT(IF(Inventory!$B$10:$B$1000=$B63,IF(Inventory!$C$10:$C$1000=$C63,IF(Inventory!$D$10:$D$1000=sp,IF(Inventory!$J$10:$J$1000=frig,IF(Inventory!$P$10:$P$1000=N$8,1)))))))</f>
        <v/>
      </c>
      <c r="O63" s="125" t="str">
        <f t="array" ref="O63">IF($C63="","",COUNT(IF(Inventory!$B$10:$B$1000=$B63,IF(Inventory!$C$10:$C$1000=$C63,IF(Inventory!$D$10:$D$1000=sp,IF(Inventory!$J$10:$J$1000=frig,IF(Inventory!$P$10:$P$1000=O$8,1)))))))</f>
        <v/>
      </c>
      <c r="P63" s="125" t="str">
        <f t="array" ref="P63">IF($C63="","",COUNT(IF(Inventory!$B$10:$B$1000=$B63,IF(Inventory!$C$10:$C$1000=$C63,IF(Inventory!$D$10:$D$1000=sp,IF(Inventory!$J$10:$J$1000=frig,IF(Inventory!$P$10:$P$1000=P$8,1)))))))</f>
        <v/>
      </c>
      <c r="Q63" s="144" t="str">
        <f t="shared" si="7"/>
        <v/>
      </c>
      <c r="R63" s="125" t="str">
        <f t="array" ref="R63">IF($C63="","",COUNT(IF(Inventory!$B$10:$B$1000=$B63,IF(Inventory!$C$10:$C$1000=$C63,IF(Inventory!$D$10:$D$1000=sp,IF(Inventory!$J$10:$J$1000=freez,1))))))</f>
        <v/>
      </c>
      <c r="S63" s="125" t="str">
        <f t="array" ref="S63">IF($C63="","",COUNT(IF(Inventory!$B$10:$B$1000=$B63,IF(Inventory!$C$10:$C$1000=$C63,IF(Inventory!$D$10:$D$1000=sp,IF(Inventory!$J$10:$J$1000=freez,IF(Inventory!$P$10:$P$1000=S$8,1)))))))</f>
        <v/>
      </c>
      <c r="T63" s="125" t="str">
        <f t="array" ref="T63">IF($C63="","",COUNT(IF(Inventory!$B$10:$B$1000=$B63,IF(Inventory!$C$10:$C$1000=$C63,IF(Inventory!$D$10:$D$1000=sp,IF(Inventory!$J$10:$J$1000=freez,IF(Inventory!$P$10:$P$1000=T$8,1)))))))</f>
        <v/>
      </c>
      <c r="U63" s="125" t="str">
        <f t="array" ref="U63">IF($C63="","",COUNT(IF(Inventory!$B$10:$B$1000=$B63,IF(Inventory!$C$10:$C$1000=$C63,IF(Inventory!$D$10:$D$1000=sp,IF(Inventory!$J$10:$J$1000=freez,IF(Inventory!$P$10:$P$1000=U$8,1)))))))</f>
        <v/>
      </c>
      <c r="V63" s="125" t="str">
        <f t="array" ref="V63">IF($C63="","",COUNT(IF(Inventory!$B$10:$B$1000=$B63,IF(Inventory!$C$10:$C$1000=$C63,IF(Inventory!$D$10:$D$1000=sp,IF(Inventory!$J$10:$J$1000=freez,IF(Inventory!$P$10:$P$1000=V$8,1)))))))</f>
        <v/>
      </c>
      <c r="W63" s="125" t="str">
        <f t="array" ref="W63">IF($C63="","",COUNT(IF(Inventory!$B$10:$B$1000=$B63,IF(Inventory!$C$10:$C$1000=$C63,IF(Inventory!$D$10:$D$1000=sp,IF(Inventory!$J$10:$J$1000=freez,IF(Inventory!$P$10:$P$1000=W$8,1)))))))</f>
        <v/>
      </c>
      <c r="X63" s="144" t="str">
        <f t="shared" si="8"/>
        <v/>
      </c>
      <c r="Y63" s="125" t="str">
        <f t="array" ref="Y63">IF($C63="","",SUM(IF(FREQUENCY(IF(Inventory!$C$10:$C$1000=$C63,IF(Inventory!$D$10:$D$1000=sp,IF(Inventory!$I$10:$I$1000=Grl_status!$B$6,MATCH(Inventory!$F$10:$F$1000,Inventory!$F$10:$F$1000,0)))),ROW(Inventory!$F$10:$F$1000)-ROW(Inventory!$F$10)+1),1)))</f>
        <v/>
      </c>
      <c r="Z63" s="125" t="str">
        <f t="array" ref="Z63">IF($C63="","",SUM(IF(FREQUENCY(IF(Inventory!$C$10:$C$1000=$C63,IF(Inventory!$D$10:$D$1000=sp,IF(Inventory!$J$10:$J$1000=frig,MATCH(Inventory!$F$10:$F$1000,Inventory!$F$10:$F$1000,0)))),ROW(Inventory!$F$10:$F$1000)-ROW(Inventory!$F$10)+1),1)))</f>
        <v/>
      </c>
      <c r="AA63" s="125" t="str">
        <f t="array" ref="AA63">IF($C63="","",SUM(IF(FREQUENCY(IF(Inventory!$C$10:$C$1000=$C63,IF(Inventory!$D$10:$D$1000=sp,IF(Inventory!$J$10:$J$1000=frig,IF(Inventory!$P$10:$P$1000=$E$8,MATCH(Inventory!$F$10:$F$1000,Inventory!$F$10:$F$1000,0))))),ROW(Inventory!$F$10:$F$1000)-ROW(Inventory!$F$10)+1),1)))</f>
        <v/>
      </c>
      <c r="AB63" s="125" t="str">
        <f t="array" ref="AB63">IF($C63="","",SUM(IF(FREQUENCY(IF(Inventory!$C$10:$C$1000=$C63,IF(Inventory!$D$10:$D$1000=sp,IF(Inventory!$J$10:$J$1000=frig,IF(Inventory!$P$10:$P$1000=$G$8,MATCH(Inventory!$F$10:$F$1000,Inventory!$F$10:$F$1000,0))))),ROW(Inventory!$F$10:$F$1000)-ROW(Inventory!$F$10)+1),1)))</f>
        <v/>
      </c>
      <c r="AC63" s="125" t="str">
        <f t="array" ref="AC63">IF($C63="","",SUM(IF(FREQUENCY(IF(Inventory!$C$10:$C$1000=$C63,IF(Inventory!$D$10:$D$1000=sp,IF(Inventory!$K$10:$K$1000="",MATCH(Inventory!$F$10:$F$1000,Inventory!$F$10:$F$1000,0)))),ROW(Inventory!$F$10:$F$1000)-ROW(Inventory!$F$10)+1),1)))</f>
        <v/>
      </c>
    </row>
    <row r="64" spans="1:29" ht="16.5" x14ac:dyDescent="0.3">
      <c r="A64" s="279" t="str">
        <f>Gap_analysis_stores!A65</f>
        <v/>
      </c>
      <c r="B64" s="279" t="str">
        <f>Gap_analysis_stores!B65</f>
        <v/>
      </c>
      <c r="C64" s="279" t="str">
        <f>Gap_analysis_stores!C65</f>
        <v/>
      </c>
      <c r="D64" s="125" t="str">
        <f t="array" ref="D64">IF($C64="","",SUM(IF(FREQUENCY(IF(Inventory!$C$10:$C$1000=$C64,IF(Inventory!$D$10:$D$1000=sp,MATCH(Inventory!$F$10:$F$1000,Inventory!$F$10:$F$1000,0))),ROW(Inventory!$F$10:$F$1000)-ROW(Inventory!$F$10)+1),1)))</f>
        <v/>
      </c>
      <c r="E64" s="125" t="str">
        <f t="array" ref="E64">IF($C64="","",COUNT(IF(Inventory!$B$10:$B$1000=$B64,IF(Inventory!$C$10:$C$1000=$C64,IF(Inventory!$D$10:$D$1000=sp,IF(Inventory!$P$10:$P$1000=E$8,1))))))</f>
        <v/>
      </c>
      <c r="F64" s="125" t="str">
        <f t="array" ref="F64">IF($C64="","",COUNT(IF(Inventory!$B$10:$B$1000=$B64,IF(Inventory!$C$10:$C$1000=$C64,IF(Inventory!$D$10:$D$1000=sp,IF(Inventory!$P$10:$P$1000=F$8,1))))))</f>
        <v/>
      </c>
      <c r="G64" s="125" t="str">
        <f t="array" ref="G64">IF($C64="","",COUNT(IF(Inventory!$B$10:$B$1000=$B64,IF(Inventory!$C$10:$C$1000=$C64,IF(Inventory!$D$10:$D$1000=sp,IF(Inventory!$P$10:$P$1000=G$8,1))))))</f>
        <v/>
      </c>
      <c r="H64" s="125" t="str">
        <f t="array" ref="H64">IF($C64="","",COUNT(IF(Inventory!$B$10:$B$1000=$B64,IF(Inventory!$C$10:$C$1000=$C64,IF(Inventory!$D$10:$D$1000=sp,IF(Inventory!$P$10:$P$1000=H$8,1))))))</f>
        <v/>
      </c>
      <c r="I64" s="125" t="str">
        <f t="array" ref="I64">IF($C64="","",COUNT(IF(Inventory!$B$10:$B$1000=$B64,IF(Inventory!$C$10:$C$1000=$C64,IF(Inventory!$D$10:$D$1000=sp,IF(Inventory!$P$10:$P$1000=I$8,1))))))</f>
        <v/>
      </c>
      <c r="J64" s="121">
        <f t="shared" si="6"/>
        <v>0</v>
      </c>
      <c r="K64" s="125" t="str">
        <f t="array" ref="K64">IF($C64="","",COUNT(IF(Inventory!$B$10:$B$1000=$B64,IF(Inventory!$C$10:$C$1000=$C64,IF(Inventory!$D$10:$D$1000=sp,IF(Inventory!$J$10:$J$1000=frig,1))))))</f>
        <v/>
      </c>
      <c r="L64" s="125" t="str">
        <f t="array" ref="L64">IF($C64="","",COUNT(IF(Inventory!$B$10:$B$1000=$B64,IF(Inventory!$C$10:$C$1000=$C64,IF(Inventory!$D$10:$D$1000=sp,IF(Inventory!$J$10:$J$1000=frig,IF(Inventory!$P$10:$P$1000=L$8,1)))))))</f>
        <v/>
      </c>
      <c r="M64" s="125" t="str">
        <f t="array" ref="M64">IF($C64="","",COUNT(IF(Inventory!$B$10:$B$1000=$B64,IF(Inventory!$C$10:$C$1000=$C64,IF(Inventory!$D$10:$D$1000=sp,IF(Inventory!$J$10:$J$1000=frig,IF(Inventory!$P$10:$P$1000=M$8,1)))))))</f>
        <v/>
      </c>
      <c r="N64" s="125" t="str">
        <f t="array" ref="N64">IF($C64="","",COUNT(IF(Inventory!$B$10:$B$1000=$B64,IF(Inventory!$C$10:$C$1000=$C64,IF(Inventory!$D$10:$D$1000=sp,IF(Inventory!$J$10:$J$1000=frig,IF(Inventory!$P$10:$P$1000=N$8,1)))))))</f>
        <v/>
      </c>
      <c r="O64" s="125" t="str">
        <f t="array" ref="O64">IF($C64="","",COUNT(IF(Inventory!$B$10:$B$1000=$B64,IF(Inventory!$C$10:$C$1000=$C64,IF(Inventory!$D$10:$D$1000=sp,IF(Inventory!$J$10:$J$1000=frig,IF(Inventory!$P$10:$P$1000=O$8,1)))))))</f>
        <v/>
      </c>
      <c r="P64" s="125" t="str">
        <f t="array" ref="P64">IF($C64="","",COUNT(IF(Inventory!$B$10:$B$1000=$B64,IF(Inventory!$C$10:$C$1000=$C64,IF(Inventory!$D$10:$D$1000=sp,IF(Inventory!$J$10:$J$1000=frig,IF(Inventory!$P$10:$P$1000=P$8,1)))))))</f>
        <v/>
      </c>
      <c r="Q64" s="144" t="str">
        <f t="shared" si="7"/>
        <v/>
      </c>
      <c r="R64" s="125" t="str">
        <f t="array" ref="R64">IF($C64="","",COUNT(IF(Inventory!$B$10:$B$1000=$B64,IF(Inventory!$C$10:$C$1000=$C64,IF(Inventory!$D$10:$D$1000=sp,IF(Inventory!$J$10:$J$1000=freez,1))))))</f>
        <v/>
      </c>
      <c r="S64" s="125" t="str">
        <f t="array" ref="S64">IF($C64="","",COUNT(IF(Inventory!$B$10:$B$1000=$B64,IF(Inventory!$C$10:$C$1000=$C64,IF(Inventory!$D$10:$D$1000=sp,IF(Inventory!$J$10:$J$1000=freez,IF(Inventory!$P$10:$P$1000=S$8,1)))))))</f>
        <v/>
      </c>
      <c r="T64" s="125" t="str">
        <f t="array" ref="T64">IF($C64="","",COUNT(IF(Inventory!$B$10:$B$1000=$B64,IF(Inventory!$C$10:$C$1000=$C64,IF(Inventory!$D$10:$D$1000=sp,IF(Inventory!$J$10:$J$1000=freez,IF(Inventory!$P$10:$P$1000=T$8,1)))))))</f>
        <v/>
      </c>
      <c r="U64" s="125" t="str">
        <f t="array" ref="U64">IF($C64="","",COUNT(IF(Inventory!$B$10:$B$1000=$B64,IF(Inventory!$C$10:$C$1000=$C64,IF(Inventory!$D$10:$D$1000=sp,IF(Inventory!$J$10:$J$1000=freez,IF(Inventory!$P$10:$P$1000=U$8,1)))))))</f>
        <v/>
      </c>
      <c r="V64" s="125" t="str">
        <f t="array" ref="V64">IF($C64="","",COUNT(IF(Inventory!$B$10:$B$1000=$B64,IF(Inventory!$C$10:$C$1000=$C64,IF(Inventory!$D$10:$D$1000=sp,IF(Inventory!$J$10:$J$1000=freez,IF(Inventory!$P$10:$P$1000=V$8,1)))))))</f>
        <v/>
      </c>
      <c r="W64" s="125" t="str">
        <f t="array" ref="W64">IF($C64="","",COUNT(IF(Inventory!$B$10:$B$1000=$B64,IF(Inventory!$C$10:$C$1000=$C64,IF(Inventory!$D$10:$D$1000=sp,IF(Inventory!$J$10:$J$1000=freez,IF(Inventory!$P$10:$P$1000=W$8,1)))))))</f>
        <v/>
      </c>
      <c r="X64" s="144" t="str">
        <f t="shared" si="8"/>
        <v/>
      </c>
      <c r="Y64" s="125" t="str">
        <f t="array" ref="Y64">IF($C64="","",SUM(IF(FREQUENCY(IF(Inventory!$C$10:$C$1000=$C64,IF(Inventory!$D$10:$D$1000=sp,IF(Inventory!$I$10:$I$1000=Grl_status!$B$6,MATCH(Inventory!$F$10:$F$1000,Inventory!$F$10:$F$1000,0)))),ROW(Inventory!$F$10:$F$1000)-ROW(Inventory!$F$10)+1),1)))</f>
        <v/>
      </c>
      <c r="Z64" s="125" t="str">
        <f t="array" ref="Z64">IF($C64="","",SUM(IF(FREQUENCY(IF(Inventory!$C$10:$C$1000=$C64,IF(Inventory!$D$10:$D$1000=sp,IF(Inventory!$J$10:$J$1000=frig,MATCH(Inventory!$F$10:$F$1000,Inventory!$F$10:$F$1000,0)))),ROW(Inventory!$F$10:$F$1000)-ROW(Inventory!$F$10)+1),1)))</f>
        <v/>
      </c>
      <c r="AA64" s="125" t="str">
        <f t="array" ref="AA64">IF($C64="","",SUM(IF(FREQUENCY(IF(Inventory!$C$10:$C$1000=$C64,IF(Inventory!$D$10:$D$1000=sp,IF(Inventory!$J$10:$J$1000=frig,IF(Inventory!$P$10:$P$1000=$E$8,MATCH(Inventory!$F$10:$F$1000,Inventory!$F$10:$F$1000,0))))),ROW(Inventory!$F$10:$F$1000)-ROW(Inventory!$F$10)+1),1)))</f>
        <v/>
      </c>
      <c r="AB64" s="125" t="str">
        <f t="array" ref="AB64">IF($C64="","",SUM(IF(FREQUENCY(IF(Inventory!$C$10:$C$1000=$C64,IF(Inventory!$D$10:$D$1000=sp,IF(Inventory!$J$10:$J$1000=frig,IF(Inventory!$P$10:$P$1000=$G$8,MATCH(Inventory!$F$10:$F$1000,Inventory!$F$10:$F$1000,0))))),ROW(Inventory!$F$10:$F$1000)-ROW(Inventory!$F$10)+1),1)))</f>
        <v/>
      </c>
      <c r="AC64" s="125" t="str">
        <f t="array" ref="AC64">IF($C64="","",SUM(IF(FREQUENCY(IF(Inventory!$C$10:$C$1000=$C64,IF(Inventory!$D$10:$D$1000=sp,IF(Inventory!$K$10:$K$1000="",MATCH(Inventory!$F$10:$F$1000,Inventory!$F$10:$F$1000,0)))),ROW(Inventory!$F$10:$F$1000)-ROW(Inventory!$F$10)+1),1)))</f>
        <v/>
      </c>
    </row>
    <row r="65" spans="1:29" ht="16.5" x14ac:dyDescent="0.3">
      <c r="A65" s="279" t="str">
        <f>Gap_analysis_stores!A66</f>
        <v/>
      </c>
      <c r="B65" s="279" t="str">
        <f>Gap_analysis_stores!B66</f>
        <v/>
      </c>
      <c r="C65" s="279" t="str">
        <f>Gap_analysis_stores!C66</f>
        <v/>
      </c>
      <c r="D65" s="125" t="str">
        <f t="array" ref="D65">IF($C65="","",SUM(IF(FREQUENCY(IF(Inventory!$C$10:$C$1000=$C65,IF(Inventory!$D$10:$D$1000=sp,MATCH(Inventory!$F$10:$F$1000,Inventory!$F$10:$F$1000,0))),ROW(Inventory!$F$10:$F$1000)-ROW(Inventory!$F$10)+1),1)))</f>
        <v/>
      </c>
      <c r="E65" s="125" t="str">
        <f t="array" ref="E65">IF($C65="","",COUNT(IF(Inventory!$B$10:$B$1000=$B65,IF(Inventory!$C$10:$C$1000=$C65,IF(Inventory!$D$10:$D$1000=sp,IF(Inventory!$P$10:$P$1000=E$8,1))))))</f>
        <v/>
      </c>
      <c r="F65" s="125" t="str">
        <f t="array" ref="F65">IF($C65="","",COUNT(IF(Inventory!$B$10:$B$1000=$B65,IF(Inventory!$C$10:$C$1000=$C65,IF(Inventory!$D$10:$D$1000=sp,IF(Inventory!$P$10:$P$1000=F$8,1))))))</f>
        <v/>
      </c>
      <c r="G65" s="125" t="str">
        <f t="array" ref="G65">IF($C65="","",COUNT(IF(Inventory!$B$10:$B$1000=$B65,IF(Inventory!$C$10:$C$1000=$C65,IF(Inventory!$D$10:$D$1000=sp,IF(Inventory!$P$10:$P$1000=G$8,1))))))</f>
        <v/>
      </c>
      <c r="H65" s="125" t="str">
        <f t="array" ref="H65">IF($C65="","",COUNT(IF(Inventory!$B$10:$B$1000=$B65,IF(Inventory!$C$10:$C$1000=$C65,IF(Inventory!$D$10:$D$1000=sp,IF(Inventory!$P$10:$P$1000=H$8,1))))))</f>
        <v/>
      </c>
      <c r="I65" s="125" t="str">
        <f t="array" ref="I65">IF($C65="","",COUNT(IF(Inventory!$B$10:$B$1000=$B65,IF(Inventory!$C$10:$C$1000=$C65,IF(Inventory!$D$10:$D$1000=sp,IF(Inventory!$P$10:$P$1000=I$8,1))))))</f>
        <v/>
      </c>
      <c r="J65" s="121">
        <f t="shared" si="6"/>
        <v>0</v>
      </c>
      <c r="K65" s="125" t="str">
        <f t="array" ref="K65">IF($C65="","",COUNT(IF(Inventory!$B$10:$B$1000=$B65,IF(Inventory!$C$10:$C$1000=$C65,IF(Inventory!$D$10:$D$1000=sp,IF(Inventory!$J$10:$J$1000=frig,1))))))</f>
        <v/>
      </c>
      <c r="L65" s="125" t="str">
        <f t="array" ref="L65">IF($C65="","",COUNT(IF(Inventory!$B$10:$B$1000=$B65,IF(Inventory!$C$10:$C$1000=$C65,IF(Inventory!$D$10:$D$1000=sp,IF(Inventory!$J$10:$J$1000=frig,IF(Inventory!$P$10:$P$1000=L$8,1)))))))</f>
        <v/>
      </c>
      <c r="M65" s="125" t="str">
        <f t="array" ref="M65">IF($C65="","",COUNT(IF(Inventory!$B$10:$B$1000=$B65,IF(Inventory!$C$10:$C$1000=$C65,IF(Inventory!$D$10:$D$1000=sp,IF(Inventory!$J$10:$J$1000=frig,IF(Inventory!$P$10:$P$1000=M$8,1)))))))</f>
        <v/>
      </c>
      <c r="N65" s="125" t="str">
        <f t="array" ref="N65">IF($C65="","",COUNT(IF(Inventory!$B$10:$B$1000=$B65,IF(Inventory!$C$10:$C$1000=$C65,IF(Inventory!$D$10:$D$1000=sp,IF(Inventory!$J$10:$J$1000=frig,IF(Inventory!$P$10:$P$1000=N$8,1)))))))</f>
        <v/>
      </c>
      <c r="O65" s="125" t="str">
        <f t="array" ref="O65">IF($C65="","",COUNT(IF(Inventory!$B$10:$B$1000=$B65,IF(Inventory!$C$10:$C$1000=$C65,IF(Inventory!$D$10:$D$1000=sp,IF(Inventory!$J$10:$J$1000=frig,IF(Inventory!$P$10:$P$1000=O$8,1)))))))</f>
        <v/>
      </c>
      <c r="P65" s="125" t="str">
        <f t="array" ref="P65">IF($C65="","",COUNT(IF(Inventory!$B$10:$B$1000=$B65,IF(Inventory!$C$10:$C$1000=$C65,IF(Inventory!$D$10:$D$1000=sp,IF(Inventory!$J$10:$J$1000=frig,IF(Inventory!$P$10:$P$1000=P$8,1)))))))</f>
        <v/>
      </c>
      <c r="Q65" s="144" t="str">
        <f t="shared" si="7"/>
        <v/>
      </c>
      <c r="R65" s="125" t="str">
        <f t="array" ref="R65">IF($C65="","",COUNT(IF(Inventory!$B$10:$B$1000=$B65,IF(Inventory!$C$10:$C$1000=$C65,IF(Inventory!$D$10:$D$1000=sp,IF(Inventory!$J$10:$J$1000=freez,1))))))</f>
        <v/>
      </c>
      <c r="S65" s="125" t="str">
        <f t="array" ref="S65">IF($C65="","",COUNT(IF(Inventory!$B$10:$B$1000=$B65,IF(Inventory!$C$10:$C$1000=$C65,IF(Inventory!$D$10:$D$1000=sp,IF(Inventory!$J$10:$J$1000=freez,IF(Inventory!$P$10:$P$1000=S$8,1)))))))</f>
        <v/>
      </c>
      <c r="T65" s="125" t="str">
        <f t="array" ref="T65">IF($C65="","",COUNT(IF(Inventory!$B$10:$B$1000=$B65,IF(Inventory!$C$10:$C$1000=$C65,IF(Inventory!$D$10:$D$1000=sp,IF(Inventory!$J$10:$J$1000=freez,IF(Inventory!$P$10:$P$1000=T$8,1)))))))</f>
        <v/>
      </c>
      <c r="U65" s="125" t="str">
        <f t="array" ref="U65">IF($C65="","",COUNT(IF(Inventory!$B$10:$B$1000=$B65,IF(Inventory!$C$10:$C$1000=$C65,IF(Inventory!$D$10:$D$1000=sp,IF(Inventory!$J$10:$J$1000=freez,IF(Inventory!$P$10:$P$1000=U$8,1)))))))</f>
        <v/>
      </c>
      <c r="V65" s="125" t="str">
        <f t="array" ref="V65">IF($C65="","",COUNT(IF(Inventory!$B$10:$B$1000=$B65,IF(Inventory!$C$10:$C$1000=$C65,IF(Inventory!$D$10:$D$1000=sp,IF(Inventory!$J$10:$J$1000=freez,IF(Inventory!$P$10:$P$1000=V$8,1)))))))</f>
        <v/>
      </c>
      <c r="W65" s="125" t="str">
        <f t="array" ref="W65">IF($C65="","",COUNT(IF(Inventory!$B$10:$B$1000=$B65,IF(Inventory!$C$10:$C$1000=$C65,IF(Inventory!$D$10:$D$1000=sp,IF(Inventory!$J$10:$J$1000=freez,IF(Inventory!$P$10:$P$1000=W$8,1)))))))</f>
        <v/>
      </c>
      <c r="X65" s="144" t="str">
        <f t="shared" si="8"/>
        <v/>
      </c>
      <c r="Y65" s="125" t="str">
        <f t="array" ref="Y65">IF($C65="","",SUM(IF(FREQUENCY(IF(Inventory!$C$10:$C$1000=$C65,IF(Inventory!$D$10:$D$1000=sp,IF(Inventory!$I$10:$I$1000=Grl_status!$B$6,MATCH(Inventory!$F$10:$F$1000,Inventory!$F$10:$F$1000,0)))),ROW(Inventory!$F$10:$F$1000)-ROW(Inventory!$F$10)+1),1)))</f>
        <v/>
      </c>
      <c r="Z65" s="125" t="str">
        <f t="array" ref="Z65">IF($C65="","",SUM(IF(FREQUENCY(IF(Inventory!$C$10:$C$1000=$C65,IF(Inventory!$D$10:$D$1000=sp,IF(Inventory!$J$10:$J$1000=frig,MATCH(Inventory!$F$10:$F$1000,Inventory!$F$10:$F$1000,0)))),ROW(Inventory!$F$10:$F$1000)-ROW(Inventory!$F$10)+1),1)))</f>
        <v/>
      </c>
      <c r="AA65" s="125" t="str">
        <f t="array" ref="AA65">IF($C65="","",SUM(IF(FREQUENCY(IF(Inventory!$C$10:$C$1000=$C65,IF(Inventory!$D$10:$D$1000=sp,IF(Inventory!$J$10:$J$1000=frig,IF(Inventory!$P$10:$P$1000=$E$8,MATCH(Inventory!$F$10:$F$1000,Inventory!$F$10:$F$1000,0))))),ROW(Inventory!$F$10:$F$1000)-ROW(Inventory!$F$10)+1),1)))</f>
        <v/>
      </c>
      <c r="AB65" s="125" t="str">
        <f t="array" ref="AB65">IF($C65="","",SUM(IF(FREQUENCY(IF(Inventory!$C$10:$C$1000=$C65,IF(Inventory!$D$10:$D$1000=sp,IF(Inventory!$J$10:$J$1000=frig,IF(Inventory!$P$10:$P$1000=$G$8,MATCH(Inventory!$F$10:$F$1000,Inventory!$F$10:$F$1000,0))))),ROW(Inventory!$F$10:$F$1000)-ROW(Inventory!$F$10)+1),1)))</f>
        <v/>
      </c>
      <c r="AC65" s="125" t="str">
        <f t="array" ref="AC65">IF($C65="","",SUM(IF(FREQUENCY(IF(Inventory!$C$10:$C$1000=$C65,IF(Inventory!$D$10:$D$1000=sp,IF(Inventory!$K$10:$K$1000="",MATCH(Inventory!$F$10:$F$1000,Inventory!$F$10:$F$1000,0)))),ROW(Inventory!$F$10:$F$1000)-ROW(Inventory!$F$10)+1),1)))</f>
        <v/>
      </c>
    </row>
    <row r="66" spans="1:29" ht="16.5" x14ac:dyDescent="0.3">
      <c r="A66" s="279" t="str">
        <f>Gap_analysis_stores!A67</f>
        <v/>
      </c>
      <c r="B66" s="279" t="str">
        <f>Gap_analysis_stores!B67</f>
        <v/>
      </c>
      <c r="C66" s="279" t="str">
        <f>Gap_analysis_stores!C67</f>
        <v/>
      </c>
      <c r="D66" s="125" t="str">
        <f t="array" ref="D66">IF($C66="","",SUM(IF(FREQUENCY(IF(Inventory!$C$10:$C$1000=$C66,IF(Inventory!$D$10:$D$1000=sp,MATCH(Inventory!$F$10:$F$1000,Inventory!$F$10:$F$1000,0))),ROW(Inventory!$F$10:$F$1000)-ROW(Inventory!$F$10)+1),1)))</f>
        <v/>
      </c>
      <c r="E66" s="125" t="str">
        <f t="array" ref="E66">IF($C66="","",COUNT(IF(Inventory!$B$10:$B$1000=$B66,IF(Inventory!$C$10:$C$1000=$C66,IF(Inventory!$D$10:$D$1000=sp,IF(Inventory!$P$10:$P$1000=E$8,1))))))</f>
        <v/>
      </c>
      <c r="F66" s="125" t="str">
        <f t="array" ref="F66">IF($C66="","",COUNT(IF(Inventory!$B$10:$B$1000=$B66,IF(Inventory!$C$10:$C$1000=$C66,IF(Inventory!$D$10:$D$1000=sp,IF(Inventory!$P$10:$P$1000=F$8,1))))))</f>
        <v/>
      </c>
      <c r="G66" s="125" t="str">
        <f t="array" ref="G66">IF($C66="","",COUNT(IF(Inventory!$B$10:$B$1000=$B66,IF(Inventory!$C$10:$C$1000=$C66,IF(Inventory!$D$10:$D$1000=sp,IF(Inventory!$P$10:$P$1000=G$8,1))))))</f>
        <v/>
      </c>
      <c r="H66" s="125" t="str">
        <f t="array" ref="H66">IF($C66="","",COUNT(IF(Inventory!$B$10:$B$1000=$B66,IF(Inventory!$C$10:$C$1000=$C66,IF(Inventory!$D$10:$D$1000=sp,IF(Inventory!$P$10:$P$1000=H$8,1))))))</f>
        <v/>
      </c>
      <c r="I66" s="125" t="str">
        <f t="array" ref="I66">IF($C66="","",COUNT(IF(Inventory!$B$10:$B$1000=$B66,IF(Inventory!$C$10:$C$1000=$C66,IF(Inventory!$D$10:$D$1000=sp,IF(Inventory!$P$10:$P$1000=I$8,1))))))</f>
        <v/>
      </c>
      <c r="J66" s="121">
        <f t="shared" si="6"/>
        <v>0</v>
      </c>
      <c r="K66" s="125" t="str">
        <f t="array" ref="K66">IF($C66="","",COUNT(IF(Inventory!$B$10:$B$1000=$B66,IF(Inventory!$C$10:$C$1000=$C66,IF(Inventory!$D$10:$D$1000=sp,IF(Inventory!$J$10:$J$1000=frig,1))))))</f>
        <v/>
      </c>
      <c r="L66" s="125" t="str">
        <f t="array" ref="L66">IF($C66="","",COUNT(IF(Inventory!$B$10:$B$1000=$B66,IF(Inventory!$C$10:$C$1000=$C66,IF(Inventory!$D$10:$D$1000=sp,IF(Inventory!$J$10:$J$1000=frig,IF(Inventory!$P$10:$P$1000=L$8,1)))))))</f>
        <v/>
      </c>
      <c r="M66" s="125" t="str">
        <f t="array" ref="M66">IF($C66="","",COUNT(IF(Inventory!$B$10:$B$1000=$B66,IF(Inventory!$C$10:$C$1000=$C66,IF(Inventory!$D$10:$D$1000=sp,IF(Inventory!$J$10:$J$1000=frig,IF(Inventory!$P$10:$P$1000=M$8,1)))))))</f>
        <v/>
      </c>
      <c r="N66" s="125" t="str">
        <f t="array" ref="N66">IF($C66="","",COUNT(IF(Inventory!$B$10:$B$1000=$B66,IF(Inventory!$C$10:$C$1000=$C66,IF(Inventory!$D$10:$D$1000=sp,IF(Inventory!$J$10:$J$1000=frig,IF(Inventory!$P$10:$P$1000=N$8,1)))))))</f>
        <v/>
      </c>
      <c r="O66" s="125" t="str">
        <f t="array" ref="O66">IF($C66="","",COUNT(IF(Inventory!$B$10:$B$1000=$B66,IF(Inventory!$C$10:$C$1000=$C66,IF(Inventory!$D$10:$D$1000=sp,IF(Inventory!$J$10:$J$1000=frig,IF(Inventory!$P$10:$P$1000=O$8,1)))))))</f>
        <v/>
      </c>
      <c r="P66" s="125" t="str">
        <f t="array" ref="P66">IF($C66="","",COUNT(IF(Inventory!$B$10:$B$1000=$B66,IF(Inventory!$C$10:$C$1000=$C66,IF(Inventory!$D$10:$D$1000=sp,IF(Inventory!$J$10:$J$1000=frig,IF(Inventory!$P$10:$P$1000=P$8,1)))))))</f>
        <v/>
      </c>
      <c r="Q66" s="144" t="str">
        <f t="shared" si="7"/>
        <v/>
      </c>
      <c r="R66" s="125" t="str">
        <f t="array" ref="R66">IF($C66="","",COUNT(IF(Inventory!$B$10:$B$1000=$B66,IF(Inventory!$C$10:$C$1000=$C66,IF(Inventory!$D$10:$D$1000=sp,IF(Inventory!$J$10:$J$1000=freez,1))))))</f>
        <v/>
      </c>
      <c r="S66" s="125" t="str">
        <f t="array" ref="S66">IF($C66="","",COUNT(IF(Inventory!$B$10:$B$1000=$B66,IF(Inventory!$C$10:$C$1000=$C66,IF(Inventory!$D$10:$D$1000=sp,IF(Inventory!$J$10:$J$1000=freez,IF(Inventory!$P$10:$P$1000=S$8,1)))))))</f>
        <v/>
      </c>
      <c r="T66" s="125" t="str">
        <f t="array" ref="T66">IF($C66="","",COUNT(IF(Inventory!$B$10:$B$1000=$B66,IF(Inventory!$C$10:$C$1000=$C66,IF(Inventory!$D$10:$D$1000=sp,IF(Inventory!$J$10:$J$1000=freez,IF(Inventory!$P$10:$P$1000=T$8,1)))))))</f>
        <v/>
      </c>
      <c r="U66" s="125" t="str">
        <f t="array" ref="U66">IF($C66="","",COUNT(IF(Inventory!$B$10:$B$1000=$B66,IF(Inventory!$C$10:$C$1000=$C66,IF(Inventory!$D$10:$D$1000=sp,IF(Inventory!$J$10:$J$1000=freez,IF(Inventory!$P$10:$P$1000=U$8,1)))))))</f>
        <v/>
      </c>
      <c r="V66" s="125" t="str">
        <f t="array" ref="V66">IF($C66="","",COUNT(IF(Inventory!$B$10:$B$1000=$B66,IF(Inventory!$C$10:$C$1000=$C66,IF(Inventory!$D$10:$D$1000=sp,IF(Inventory!$J$10:$J$1000=freez,IF(Inventory!$P$10:$P$1000=V$8,1)))))))</f>
        <v/>
      </c>
      <c r="W66" s="125" t="str">
        <f t="array" ref="W66">IF($C66="","",COUNT(IF(Inventory!$B$10:$B$1000=$B66,IF(Inventory!$C$10:$C$1000=$C66,IF(Inventory!$D$10:$D$1000=sp,IF(Inventory!$J$10:$J$1000=freez,IF(Inventory!$P$10:$P$1000=W$8,1)))))))</f>
        <v/>
      </c>
      <c r="X66" s="144" t="str">
        <f t="shared" si="8"/>
        <v/>
      </c>
      <c r="Y66" s="125" t="str">
        <f t="array" ref="Y66">IF($C66="","",SUM(IF(FREQUENCY(IF(Inventory!$C$10:$C$1000=$C66,IF(Inventory!$D$10:$D$1000=sp,IF(Inventory!$I$10:$I$1000=Grl_status!$B$6,MATCH(Inventory!$F$10:$F$1000,Inventory!$F$10:$F$1000,0)))),ROW(Inventory!$F$10:$F$1000)-ROW(Inventory!$F$10)+1),1)))</f>
        <v/>
      </c>
      <c r="Z66" s="125" t="str">
        <f t="array" ref="Z66">IF($C66="","",SUM(IF(FREQUENCY(IF(Inventory!$C$10:$C$1000=$C66,IF(Inventory!$D$10:$D$1000=sp,IF(Inventory!$J$10:$J$1000=frig,MATCH(Inventory!$F$10:$F$1000,Inventory!$F$10:$F$1000,0)))),ROW(Inventory!$F$10:$F$1000)-ROW(Inventory!$F$10)+1),1)))</f>
        <v/>
      </c>
      <c r="AA66" s="125" t="str">
        <f t="array" ref="AA66">IF($C66="","",SUM(IF(FREQUENCY(IF(Inventory!$C$10:$C$1000=$C66,IF(Inventory!$D$10:$D$1000=sp,IF(Inventory!$J$10:$J$1000=frig,IF(Inventory!$P$10:$P$1000=$E$8,MATCH(Inventory!$F$10:$F$1000,Inventory!$F$10:$F$1000,0))))),ROW(Inventory!$F$10:$F$1000)-ROW(Inventory!$F$10)+1),1)))</f>
        <v/>
      </c>
      <c r="AB66" s="125" t="str">
        <f t="array" ref="AB66">IF($C66="","",SUM(IF(FREQUENCY(IF(Inventory!$C$10:$C$1000=$C66,IF(Inventory!$D$10:$D$1000=sp,IF(Inventory!$J$10:$J$1000=frig,IF(Inventory!$P$10:$P$1000=$G$8,MATCH(Inventory!$F$10:$F$1000,Inventory!$F$10:$F$1000,0))))),ROW(Inventory!$F$10:$F$1000)-ROW(Inventory!$F$10)+1),1)))</f>
        <v/>
      </c>
      <c r="AC66" s="125" t="str">
        <f t="array" ref="AC66">IF($C66="","",SUM(IF(FREQUENCY(IF(Inventory!$C$10:$C$1000=$C66,IF(Inventory!$D$10:$D$1000=sp,IF(Inventory!$K$10:$K$1000="",MATCH(Inventory!$F$10:$F$1000,Inventory!$F$10:$F$1000,0)))),ROW(Inventory!$F$10:$F$1000)-ROW(Inventory!$F$10)+1),1)))</f>
        <v/>
      </c>
    </row>
    <row r="67" spans="1:29" ht="16.5" x14ac:dyDescent="0.3">
      <c r="A67" s="279" t="str">
        <f>Gap_analysis_stores!A68</f>
        <v/>
      </c>
      <c r="B67" s="279" t="str">
        <f>Gap_analysis_stores!B68</f>
        <v/>
      </c>
      <c r="C67" s="279" t="str">
        <f>Gap_analysis_stores!C68</f>
        <v/>
      </c>
      <c r="D67" s="125" t="str">
        <f t="array" ref="D67">IF($C67="","",SUM(IF(FREQUENCY(IF(Inventory!$C$10:$C$1000=$C67,IF(Inventory!$D$10:$D$1000=sp,MATCH(Inventory!$F$10:$F$1000,Inventory!$F$10:$F$1000,0))),ROW(Inventory!$F$10:$F$1000)-ROW(Inventory!$F$10)+1),1)))</f>
        <v/>
      </c>
      <c r="E67" s="125" t="str">
        <f t="array" ref="E67">IF($C67="","",COUNT(IF(Inventory!$B$10:$B$1000=$B67,IF(Inventory!$C$10:$C$1000=$C67,IF(Inventory!$D$10:$D$1000=sp,IF(Inventory!$P$10:$P$1000=E$8,1))))))</f>
        <v/>
      </c>
      <c r="F67" s="125" t="str">
        <f t="array" ref="F67">IF($C67="","",COUNT(IF(Inventory!$B$10:$B$1000=$B67,IF(Inventory!$C$10:$C$1000=$C67,IF(Inventory!$D$10:$D$1000=sp,IF(Inventory!$P$10:$P$1000=F$8,1))))))</f>
        <v/>
      </c>
      <c r="G67" s="125" t="str">
        <f t="array" ref="G67">IF($C67="","",COUNT(IF(Inventory!$B$10:$B$1000=$B67,IF(Inventory!$C$10:$C$1000=$C67,IF(Inventory!$D$10:$D$1000=sp,IF(Inventory!$P$10:$P$1000=G$8,1))))))</f>
        <v/>
      </c>
      <c r="H67" s="125" t="str">
        <f t="array" ref="H67">IF($C67="","",COUNT(IF(Inventory!$B$10:$B$1000=$B67,IF(Inventory!$C$10:$C$1000=$C67,IF(Inventory!$D$10:$D$1000=sp,IF(Inventory!$P$10:$P$1000=H$8,1))))))</f>
        <v/>
      </c>
      <c r="I67" s="125" t="str">
        <f t="array" ref="I67">IF($C67="","",COUNT(IF(Inventory!$B$10:$B$1000=$B67,IF(Inventory!$C$10:$C$1000=$C67,IF(Inventory!$D$10:$D$1000=sp,IF(Inventory!$P$10:$P$1000=I$8,1))))))</f>
        <v/>
      </c>
      <c r="J67" s="121">
        <f t="shared" si="6"/>
        <v>0</v>
      </c>
      <c r="K67" s="125" t="str">
        <f t="array" ref="K67">IF($C67="","",COUNT(IF(Inventory!$B$10:$B$1000=$B67,IF(Inventory!$C$10:$C$1000=$C67,IF(Inventory!$D$10:$D$1000=sp,IF(Inventory!$J$10:$J$1000=frig,1))))))</f>
        <v/>
      </c>
      <c r="L67" s="125" t="str">
        <f t="array" ref="L67">IF($C67="","",COUNT(IF(Inventory!$B$10:$B$1000=$B67,IF(Inventory!$C$10:$C$1000=$C67,IF(Inventory!$D$10:$D$1000=sp,IF(Inventory!$J$10:$J$1000=frig,IF(Inventory!$P$10:$P$1000=L$8,1)))))))</f>
        <v/>
      </c>
      <c r="M67" s="125" t="str">
        <f t="array" ref="M67">IF($C67="","",COUNT(IF(Inventory!$B$10:$B$1000=$B67,IF(Inventory!$C$10:$C$1000=$C67,IF(Inventory!$D$10:$D$1000=sp,IF(Inventory!$J$10:$J$1000=frig,IF(Inventory!$P$10:$P$1000=M$8,1)))))))</f>
        <v/>
      </c>
      <c r="N67" s="125" t="str">
        <f t="array" ref="N67">IF($C67="","",COUNT(IF(Inventory!$B$10:$B$1000=$B67,IF(Inventory!$C$10:$C$1000=$C67,IF(Inventory!$D$10:$D$1000=sp,IF(Inventory!$J$10:$J$1000=frig,IF(Inventory!$P$10:$P$1000=N$8,1)))))))</f>
        <v/>
      </c>
      <c r="O67" s="125" t="str">
        <f t="array" ref="O67">IF($C67="","",COUNT(IF(Inventory!$B$10:$B$1000=$B67,IF(Inventory!$C$10:$C$1000=$C67,IF(Inventory!$D$10:$D$1000=sp,IF(Inventory!$J$10:$J$1000=frig,IF(Inventory!$P$10:$P$1000=O$8,1)))))))</f>
        <v/>
      </c>
      <c r="P67" s="125" t="str">
        <f t="array" ref="P67">IF($C67="","",COUNT(IF(Inventory!$B$10:$B$1000=$B67,IF(Inventory!$C$10:$C$1000=$C67,IF(Inventory!$D$10:$D$1000=sp,IF(Inventory!$J$10:$J$1000=frig,IF(Inventory!$P$10:$P$1000=P$8,1)))))))</f>
        <v/>
      </c>
      <c r="Q67" s="144" t="str">
        <f t="shared" si="7"/>
        <v/>
      </c>
      <c r="R67" s="125" t="str">
        <f t="array" ref="R67">IF($C67="","",COUNT(IF(Inventory!$B$10:$B$1000=$B67,IF(Inventory!$C$10:$C$1000=$C67,IF(Inventory!$D$10:$D$1000=sp,IF(Inventory!$J$10:$J$1000=freez,1))))))</f>
        <v/>
      </c>
      <c r="S67" s="125" t="str">
        <f t="array" ref="S67">IF($C67="","",COUNT(IF(Inventory!$B$10:$B$1000=$B67,IF(Inventory!$C$10:$C$1000=$C67,IF(Inventory!$D$10:$D$1000=sp,IF(Inventory!$J$10:$J$1000=freez,IF(Inventory!$P$10:$P$1000=S$8,1)))))))</f>
        <v/>
      </c>
      <c r="T67" s="125" t="str">
        <f t="array" ref="T67">IF($C67="","",COUNT(IF(Inventory!$B$10:$B$1000=$B67,IF(Inventory!$C$10:$C$1000=$C67,IF(Inventory!$D$10:$D$1000=sp,IF(Inventory!$J$10:$J$1000=freez,IF(Inventory!$P$10:$P$1000=T$8,1)))))))</f>
        <v/>
      </c>
      <c r="U67" s="125" t="str">
        <f t="array" ref="U67">IF($C67="","",COUNT(IF(Inventory!$B$10:$B$1000=$B67,IF(Inventory!$C$10:$C$1000=$C67,IF(Inventory!$D$10:$D$1000=sp,IF(Inventory!$J$10:$J$1000=freez,IF(Inventory!$P$10:$P$1000=U$8,1)))))))</f>
        <v/>
      </c>
      <c r="V67" s="125" t="str">
        <f t="array" ref="V67">IF($C67="","",COUNT(IF(Inventory!$B$10:$B$1000=$B67,IF(Inventory!$C$10:$C$1000=$C67,IF(Inventory!$D$10:$D$1000=sp,IF(Inventory!$J$10:$J$1000=freez,IF(Inventory!$P$10:$P$1000=V$8,1)))))))</f>
        <v/>
      </c>
      <c r="W67" s="125" t="str">
        <f t="array" ref="W67">IF($C67="","",COUNT(IF(Inventory!$B$10:$B$1000=$B67,IF(Inventory!$C$10:$C$1000=$C67,IF(Inventory!$D$10:$D$1000=sp,IF(Inventory!$J$10:$J$1000=freez,IF(Inventory!$P$10:$P$1000=W$8,1)))))))</f>
        <v/>
      </c>
      <c r="X67" s="144" t="str">
        <f t="shared" si="8"/>
        <v/>
      </c>
      <c r="Y67" s="125" t="str">
        <f t="array" ref="Y67">IF($C67="","",SUM(IF(FREQUENCY(IF(Inventory!$C$10:$C$1000=$C67,IF(Inventory!$D$10:$D$1000=sp,IF(Inventory!$I$10:$I$1000=Grl_status!$B$6,MATCH(Inventory!$F$10:$F$1000,Inventory!$F$10:$F$1000,0)))),ROW(Inventory!$F$10:$F$1000)-ROW(Inventory!$F$10)+1),1)))</f>
        <v/>
      </c>
      <c r="Z67" s="125" t="str">
        <f t="array" ref="Z67">IF($C67="","",SUM(IF(FREQUENCY(IF(Inventory!$C$10:$C$1000=$C67,IF(Inventory!$D$10:$D$1000=sp,IF(Inventory!$J$10:$J$1000=frig,MATCH(Inventory!$F$10:$F$1000,Inventory!$F$10:$F$1000,0)))),ROW(Inventory!$F$10:$F$1000)-ROW(Inventory!$F$10)+1),1)))</f>
        <v/>
      </c>
      <c r="AA67" s="125" t="str">
        <f t="array" ref="AA67">IF($C67="","",SUM(IF(FREQUENCY(IF(Inventory!$C$10:$C$1000=$C67,IF(Inventory!$D$10:$D$1000=sp,IF(Inventory!$J$10:$J$1000=frig,IF(Inventory!$P$10:$P$1000=$E$8,MATCH(Inventory!$F$10:$F$1000,Inventory!$F$10:$F$1000,0))))),ROW(Inventory!$F$10:$F$1000)-ROW(Inventory!$F$10)+1),1)))</f>
        <v/>
      </c>
      <c r="AB67" s="125" t="str">
        <f t="array" ref="AB67">IF($C67="","",SUM(IF(FREQUENCY(IF(Inventory!$C$10:$C$1000=$C67,IF(Inventory!$D$10:$D$1000=sp,IF(Inventory!$J$10:$J$1000=frig,IF(Inventory!$P$10:$P$1000=$G$8,MATCH(Inventory!$F$10:$F$1000,Inventory!$F$10:$F$1000,0))))),ROW(Inventory!$F$10:$F$1000)-ROW(Inventory!$F$10)+1),1)))</f>
        <v/>
      </c>
      <c r="AC67" s="125" t="str">
        <f t="array" ref="AC67">IF($C67="","",SUM(IF(FREQUENCY(IF(Inventory!$C$10:$C$1000=$C67,IF(Inventory!$D$10:$D$1000=sp,IF(Inventory!$K$10:$K$1000="",MATCH(Inventory!$F$10:$F$1000,Inventory!$F$10:$F$1000,0)))),ROW(Inventory!$F$10:$F$1000)-ROW(Inventory!$F$10)+1),1)))</f>
        <v/>
      </c>
    </row>
    <row r="68" spans="1:29" ht="16.5" x14ac:dyDescent="0.3">
      <c r="A68" s="279" t="str">
        <f>Gap_analysis_stores!A69</f>
        <v/>
      </c>
      <c r="B68" s="279" t="str">
        <f>Gap_analysis_stores!B69</f>
        <v/>
      </c>
      <c r="C68" s="279" t="str">
        <f>Gap_analysis_stores!C69</f>
        <v/>
      </c>
      <c r="D68" s="125" t="str">
        <f t="array" ref="D68">IF($C68="","",SUM(IF(FREQUENCY(IF(Inventory!$C$10:$C$1000=$C68,IF(Inventory!$D$10:$D$1000=sp,MATCH(Inventory!$F$10:$F$1000,Inventory!$F$10:$F$1000,0))),ROW(Inventory!$F$10:$F$1000)-ROW(Inventory!$F$10)+1),1)))</f>
        <v/>
      </c>
      <c r="E68" s="125" t="str">
        <f t="array" ref="E68">IF($C68="","",COUNT(IF(Inventory!$B$10:$B$1000=$B68,IF(Inventory!$C$10:$C$1000=$C68,IF(Inventory!$D$10:$D$1000=sp,IF(Inventory!$P$10:$P$1000=E$8,1))))))</f>
        <v/>
      </c>
      <c r="F68" s="125" t="str">
        <f t="array" ref="F68">IF($C68="","",COUNT(IF(Inventory!$B$10:$B$1000=$B68,IF(Inventory!$C$10:$C$1000=$C68,IF(Inventory!$D$10:$D$1000=sp,IF(Inventory!$P$10:$P$1000=F$8,1))))))</f>
        <v/>
      </c>
      <c r="G68" s="125" t="str">
        <f t="array" ref="G68">IF($C68="","",COUNT(IF(Inventory!$B$10:$B$1000=$B68,IF(Inventory!$C$10:$C$1000=$C68,IF(Inventory!$D$10:$D$1000=sp,IF(Inventory!$P$10:$P$1000=G$8,1))))))</f>
        <v/>
      </c>
      <c r="H68" s="125" t="str">
        <f t="array" ref="H68">IF($C68="","",COUNT(IF(Inventory!$B$10:$B$1000=$B68,IF(Inventory!$C$10:$C$1000=$C68,IF(Inventory!$D$10:$D$1000=sp,IF(Inventory!$P$10:$P$1000=H$8,1))))))</f>
        <v/>
      </c>
      <c r="I68" s="125" t="str">
        <f t="array" ref="I68">IF($C68="","",COUNT(IF(Inventory!$B$10:$B$1000=$B68,IF(Inventory!$C$10:$C$1000=$C68,IF(Inventory!$D$10:$D$1000=sp,IF(Inventory!$P$10:$P$1000=I$8,1))))))</f>
        <v/>
      </c>
      <c r="J68" s="121">
        <f t="shared" si="6"/>
        <v>0</v>
      </c>
      <c r="K68" s="125" t="str">
        <f t="array" ref="K68">IF($C68="","",COUNT(IF(Inventory!$B$10:$B$1000=$B68,IF(Inventory!$C$10:$C$1000=$C68,IF(Inventory!$D$10:$D$1000=sp,IF(Inventory!$J$10:$J$1000=frig,1))))))</f>
        <v/>
      </c>
      <c r="L68" s="125" t="str">
        <f t="array" ref="L68">IF($C68="","",COUNT(IF(Inventory!$B$10:$B$1000=$B68,IF(Inventory!$C$10:$C$1000=$C68,IF(Inventory!$D$10:$D$1000=sp,IF(Inventory!$J$10:$J$1000=frig,IF(Inventory!$P$10:$P$1000=L$8,1)))))))</f>
        <v/>
      </c>
      <c r="M68" s="125" t="str">
        <f t="array" ref="M68">IF($C68="","",COUNT(IF(Inventory!$B$10:$B$1000=$B68,IF(Inventory!$C$10:$C$1000=$C68,IF(Inventory!$D$10:$D$1000=sp,IF(Inventory!$J$10:$J$1000=frig,IF(Inventory!$P$10:$P$1000=M$8,1)))))))</f>
        <v/>
      </c>
      <c r="N68" s="125" t="str">
        <f t="array" ref="N68">IF($C68="","",COUNT(IF(Inventory!$B$10:$B$1000=$B68,IF(Inventory!$C$10:$C$1000=$C68,IF(Inventory!$D$10:$D$1000=sp,IF(Inventory!$J$10:$J$1000=frig,IF(Inventory!$P$10:$P$1000=N$8,1)))))))</f>
        <v/>
      </c>
      <c r="O68" s="125" t="str">
        <f t="array" ref="O68">IF($C68="","",COUNT(IF(Inventory!$B$10:$B$1000=$B68,IF(Inventory!$C$10:$C$1000=$C68,IF(Inventory!$D$10:$D$1000=sp,IF(Inventory!$J$10:$J$1000=frig,IF(Inventory!$P$10:$P$1000=O$8,1)))))))</f>
        <v/>
      </c>
      <c r="P68" s="125" t="str">
        <f t="array" ref="P68">IF($C68="","",COUNT(IF(Inventory!$B$10:$B$1000=$B68,IF(Inventory!$C$10:$C$1000=$C68,IF(Inventory!$D$10:$D$1000=sp,IF(Inventory!$J$10:$J$1000=frig,IF(Inventory!$P$10:$P$1000=P$8,1)))))))</f>
        <v/>
      </c>
      <c r="Q68" s="144" t="str">
        <f t="shared" si="7"/>
        <v/>
      </c>
      <c r="R68" s="125" t="str">
        <f t="array" ref="R68">IF($C68="","",COUNT(IF(Inventory!$B$10:$B$1000=$B68,IF(Inventory!$C$10:$C$1000=$C68,IF(Inventory!$D$10:$D$1000=sp,IF(Inventory!$J$10:$J$1000=freez,1))))))</f>
        <v/>
      </c>
      <c r="S68" s="125" t="str">
        <f t="array" ref="S68">IF($C68="","",COUNT(IF(Inventory!$B$10:$B$1000=$B68,IF(Inventory!$C$10:$C$1000=$C68,IF(Inventory!$D$10:$D$1000=sp,IF(Inventory!$J$10:$J$1000=freez,IF(Inventory!$P$10:$P$1000=S$8,1)))))))</f>
        <v/>
      </c>
      <c r="T68" s="125" t="str">
        <f t="array" ref="T68">IF($C68="","",COUNT(IF(Inventory!$B$10:$B$1000=$B68,IF(Inventory!$C$10:$C$1000=$C68,IF(Inventory!$D$10:$D$1000=sp,IF(Inventory!$J$10:$J$1000=freez,IF(Inventory!$P$10:$P$1000=T$8,1)))))))</f>
        <v/>
      </c>
      <c r="U68" s="125" t="str">
        <f t="array" ref="U68">IF($C68="","",COUNT(IF(Inventory!$B$10:$B$1000=$B68,IF(Inventory!$C$10:$C$1000=$C68,IF(Inventory!$D$10:$D$1000=sp,IF(Inventory!$J$10:$J$1000=freez,IF(Inventory!$P$10:$P$1000=U$8,1)))))))</f>
        <v/>
      </c>
      <c r="V68" s="125" t="str">
        <f t="array" ref="V68">IF($C68="","",COUNT(IF(Inventory!$B$10:$B$1000=$B68,IF(Inventory!$C$10:$C$1000=$C68,IF(Inventory!$D$10:$D$1000=sp,IF(Inventory!$J$10:$J$1000=freez,IF(Inventory!$P$10:$P$1000=V$8,1)))))))</f>
        <v/>
      </c>
      <c r="W68" s="125" t="str">
        <f t="array" ref="W68">IF($C68="","",COUNT(IF(Inventory!$B$10:$B$1000=$B68,IF(Inventory!$C$10:$C$1000=$C68,IF(Inventory!$D$10:$D$1000=sp,IF(Inventory!$J$10:$J$1000=freez,IF(Inventory!$P$10:$P$1000=W$8,1)))))))</f>
        <v/>
      </c>
      <c r="X68" s="144" t="str">
        <f t="shared" si="8"/>
        <v/>
      </c>
      <c r="Y68" s="125" t="str">
        <f t="array" ref="Y68">IF($C68="","",SUM(IF(FREQUENCY(IF(Inventory!$C$10:$C$1000=$C68,IF(Inventory!$D$10:$D$1000=sp,IF(Inventory!$I$10:$I$1000=Grl_status!$B$6,MATCH(Inventory!$F$10:$F$1000,Inventory!$F$10:$F$1000,0)))),ROW(Inventory!$F$10:$F$1000)-ROW(Inventory!$F$10)+1),1)))</f>
        <v/>
      </c>
      <c r="Z68" s="125" t="str">
        <f t="array" ref="Z68">IF($C68="","",SUM(IF(FREQUENCY(IF(Inventory!$C$10:$C$1000=$C68,IF(Inventory!$D$10:$D$1000=sp,IF(Inventory!$J$10:$J$1000=frig,MATCH(Inventory!$F$10:$F$1000,Inventory!$F$10:$F$1000,0)))),ROW(Inventory!$F$10:$F$1000)-ROW(Inventory!$F$10)+1),1)))</f>
        <v/>
      </c>
      <c r="AA68" s="125" t="str">
        <f t="array" ref="AA68">IF($C68="","",SUM(IF(FREQUENCY(IF(Inventory!$C$10:$C$1000=$C68,IF(Inventory!$D$10:$D$1000=sp,IF(Inventory!$J$10:$J$1000=frig,IF(Inventory!$P$10:$P$1000=$E$8,MATCH(Inventory!$F$10:$F$1000,Inventory!$F$10:$F$1000,0))))),ROW(Inventory!$F$10:$F$1000)-ROW(Inventory!$F$10)+1),1)))</f>
        <v/>
      </c>
      <c r="AB68" s="125" t="str">
        <f t="array" ref="AB68">IF($C68="","",SUM(IF(FREQUENCY(IF(Inventory!$C$10:$C$1000=$C68,IF(Inventory!$D$10:$D$1000=sp,IF(Inventory!$J$10:$J$1000=frig,IF(Inventory!$P$10:$P$1000=$G$8,MATCH(Inventory!$F$10:$F$1000,Inventory!$F$10:$F$1000,0))))),ROW(Inventory!$F$10:$F$1000)-ROW(Inventory!$F$10)+1),1)))</f>
        <v/>
      </c>
      <c r="AC68" s="125" t="str">
        <f t="array" ref="AC68">IF($C68="","",SUM(IF(FREQUENCY(IF(Inventory!$C$10:$C$1000=$C68,IF(Inventory!$D$10:$D$1000=sp,IF(Inventory!$K$10:$K$1000="",MATCH(Inventory!$F$10:$F$1000,Inventory!$F$10:$F$1000,0)))),ROW(Inventory!$F$10:$F$1000)-ROW(Inventory!$F$10)+1),1)))</f>
        <v/>
      </c>
    </row>
    <row r="69" spans="1:29" ht="16.5" x14ac:dyDescent="0.3">
      <c r="A69" s="279" t="str">
        <f>Gap_analysis_stores!A70</f>
        <v/>
      </c>
      <c r="B69" s="279" t="str">
        <f>Gap_analysis_stores!B70</f>
        <v/>
      </c>
      <c r="C69" s="279" t="str">
        <f>Gap_analysis_stores!C70</f>
        <v/>
      </c>
      <c r="D69" s="125" t="str">
        <f t="array" ref="D69">IF($C69="","",SUM(IF(FREQUENCY(IF(Inventory!$C$10:$C$1000=$C69,IF(Inventory!$D$10:$D$1000=sp,MATCH(Inventory!$F$10:$F$1000,Inventory!$F$10:$F$1000,0))),ROW(Inventory!$F$10:$F$1000)-ROW(Inventory!$F$10)+1),1)))</f>
        <v/>
      </c>
      <c r="E69" s="125" t="str">
        <f t="array" ref="E69">IF($C69="","",COUNT(IF(Inventory!$B$10:$B$1000=$B69,IF(Inventory!$C$10:$C$1000=$C69,IF(Inventory!$D$10:$D$1000=sp,IF(Inventory!$P$10:$P$1000=E$8,1))))))</f>
        <v/>
      </c>
      <c r="F69" s="125" t="str">
        <f t="array" ref="F69">IF($C69="","",COUNT(IF(Inventory!$B$10:$B$1000=$B69,IF(Inventory!$C$10:$C$1000=$C69,IF(Inventory!$D$10:$D$1000=sp,IF(Inventory!$P$10:$P$1000=F$8,1))))))</f>
        <v/>
      </c>
      <c r="G69" s="125" t="str">
        <f t="array" ref="G69">IF($C69="","",COUNT(IF(Inventory!$B$10:$B$1000=$B69,IF(Inventory!$C$10:$C$1000=$C69,IF(Inventory!$D$10:$D$1000=sp,IF(Inventory!$P$10:$P$1000=G$8,1))))))</f>
        <v/>
      </c>
      <c r="H69" s="125" t="str">
        <f t="array" ref="H69">IF($C69="","",COUNT(IF(Inventory!$B$10:$B$1000=$B69,IF(Inventory!$C$10:$C$1000=$C69,IF(Inventory!$D$10:$D$1000=sp,IF(Inventory!$P$10:$P$1000=H$8,1))))))</f>
        <v/>
      </c>
      <c r="I69" s="125" t="str">
        <f t="array" ref="I69">IF($C69="","",COUNT(IF(Inventory!$B$10:$B$1000=$B69,IF(Inventory!$C$10:$C$1000=$C69,IF(Inventory!$D$10:$D$1000=sp,IF(Inventory!$P$10:$P$1000=I$8,1))))))</f>
        <v/>
      </c>
      <c r="J69" s="121">
        <f t="shared" si="6"/>
        <v>0</v>
      </c>
      <c r="K69" s="125" t="str">
        <f t="array" ref="K69">IF($C69="","",COUNT(IF(Inventory!$B$10:$B$1000=$B69,IF(Inventory!$C$10:$C$1000=$C69,IF(Inventory!$D$10:$D$1000=sp,IF(Inventory!$J$10:$J$1000=frig,1))))))</f>
        <v/>
      </c>
      <c r="L69" s="125" t="str">
        <f t="array" ref="L69">IF($C69="","",COUNT(IF(Inventory!$B$10:$B$1000=$B69,IF(Inventory!$C$10:$C$1000=$C69,IF(Inventory!$D$10:$D$1000=sp,IF(Inventory!$J$10:$J$1000=frig,IF(Inventory!$P$10:$P$1000=L$8,1)))))))</f>
        <v/>
      </c>
      <c r="M69" s="125" t="str">
        <f t="array" ref="M69">IF($C69="","",COUNT(IF(Inventory!$B$10:$B$1000=$B69,IF(Inventory!$C$10:$C$1000=$C69,IF(Inventory!$D$10:$D$1000=sp,IF(Inventory!$J$10:$J$1000=frig,IF(Inventory!$P$10:$P$1000=M$8,1)))))))</f>
        <v/>
      </c>
      <c r="N69" s="125" t="str">
        <f t="array" ref="N69">IF($C69="","",COUNT(IF(Inventory!$B$10:$B$1000=$B69,IF(Inventory!$C$10:$C$1000=$C69,IF(Inventory!$D$10:$D$1000=sp,IF(Inventory!$J$10:$J$1000=frig,IF(Inventory!$P$10:$P$1000=N$8,1)))))))</f>
        <v/>
      </c>
      <c r="O69" s="125" t="str">
        <f t="array" ref="O69">IF($C69="","",COUNT(IF(Inventory!$B$10:$B$1000=$B69,IF(Inventory!$C$10:$C$1000=$C69,IF(Inventory!$D$10:$D$1000=sp,IF(Inventory!$J$10:$J$1000=frig,IF(Inventory!$P$10:$P$1000=O$8,1)))))))</f>
        <v/>
      </c>
      <c r="P69" s="125" t="str">
        <f t="array" ref="P69">IF($C69="","",COUNT(IF(Inventory!$B$10:$B$1000=$B69,IF(Inventory!$C$10:$C$1000=$C69,IF(Inventory!$D$10:$D$1000=sp,IF(Inventory!$J$10:$J$1000=frig,IF(Inventory!$P$10:$P$1000=P$8,1)))))))</f>
        <v/>
      </c>
      <c r="Q69" s="144" t="str">
        <f t="shared" si="7"/>
        <v/>
      </c>
      <c r="R69" s="125" t="str">
        <f t="array" ref="R69">IF($C69="","",COUNT(IF(Inventory!$B$10:$B$1000=$B69,IF(Inventory!$C$10:$C$1000=$C69,IF(Inventory!$D$10:$D$1000=sp,IF(Inventory!$J$10:$J$1000=freez,1))))))</f>
        <v/>
      </c>
      <c r="S69" s="125" t="str">
        <f t="array" ref="S69">IF($C69="","",COUNT(IF(Inventory!$B$10:$B$1000=$B69,IF(Inventory!$C$10:$C$1000=$C69,IF(Inventory!$D$10:$D$1000=sp,IF(Inventory!$J$10:$J$1000=freez,IF(Inventory!$P$10:$P$1000=S$8,1)))))))</f>
        <v/>
      </c>
      <c r="T69" s="125" t="str">
        <f t="array" ref="T69">IF($C69="","",COUNT(IF(Inventory!$B$10:$B$1000=$B69,IF(Inventory!$C$10:$C$1000=$C69,IF(Inventory!$D$10:$D$1000=sp,IF(Inventory!$J$10:$J$1000=freez,IF(Inventory!$P$10:$P$1000=T$8,1)))))))</f>
        <v/>
      </c>
      <c r="U69" s="125" t="str">
        <f t="array" ref="U69">IF($C69="","",COUNT(IF(Inventory!$B$10:$B$1000=$B69,IF(Inventory!$C$10:$C$1000=$C69,IF(Inventory!$D$10:$D$1000=sp,IF(Inventory!$J$10:$J$1000=freez,IF(Inventory!$P$10:$P$1000=U$8,1)))))))</f>
        <v/>
      </c>
      <c r="V69" s="125" t="str">
        <f t="array" ref="V69">IF($C69="","",COUNT(IF(Inventory!$B$10:$B$1000=$B69,IF(Inventory!$C$10:$C$1000=$C69,IF(Inventory!$D$10:$D$1000=sp,IF(Inventory!$J$10:$J$1000=freez,IF(Inventory!$P$10:$P$1000=V$8,1)))))))</f>
        <v/>
      </c>
      <c r="W69" s="125" t="str">
        <f t="array" ref="W69">IF($C69="","",COUNT(IF(Inventory!$B$10:$B$1000=$B69,IF(Inventory!$C$10:$C$1000=$C69,IF(Inventory!$D$10:$D$1000=sp,IF(Inventory!$J$10:$J$1000=freez,IF(Inventory!$P$10:$P$1000=W$8,1)))))))</f>
        <v/>
      </c>
      <c r="X69" s="144" t="str">
        <f t="shared" si="8"/>
        <v/>
      </c>
      <c r="Y69" s="125" t="str">
        <f t="array" ref="Y69">IF($C69="","",SUM(IF(FREQUENCY(IF(Inventory!$C$10:$C$1000=$C69,IF(Inventory!$D$10:$D$1000=sp,IF(Inventory!$I$10:$I$1000=Grl_status!$B$6,MATCH(Inventory!$F$10:$F$1000,Inventory!$F$10:$F$1000,0)))),ROW(Inventory!$F$10:$F$1000)-ROW(Inventory!$F$10)+1),1)))</f>
        <v/>
      </c>
      <c r="Z69" s="125" t="str">
        <f t="array" ref="Z69">IF($C69="","",SUM(IF(FREQUENCY(IF(Inventory!$C$10:$C$1000=$C69,IF(Inventory!$D$10:$D$1000=sp,IF(Inventory!$J$10:$J$1000=frig,MATCH(Inventory!$F$10:$F$1000,Inventory!$F$10:$F$1000,0)))),ROW(Inventory!$F$10:$F$1000)-ROW(Inventory!$F$10)+1),1)))</f>
        <v/>
      </c>
      <c r="AA69" s="125" t="str">
        <f t="array" ref="AA69">IF($C69="","",SUM(IF(FREQUENCY(IF(Inventory!$C$10:$C$1000=$C69,IF(Inventory!$D$10:$D$1000=sp,IF(Inventory!$J$10:$J$1000=frig,IF(Inventory!$P$10:$P$1000=$E$8,MATCH(Inventory!$F$10:$F$1000,Inventory!$F$10:$F$1000,0))))),ROW(Inventory!$F$10:$F$1000)-ROW(Inventory!$F$10)+1),1)))</f>
        <v/>
      </c>
      <c r="AB69" s="125" t="str">
        <f t="array" ref="AB69">IF($C69="","",SUM(IF(FREQUENCY(IF(Inventory!$C$10:$C$1000=$C69,IF(Inventory!$D$10:$D$1000=sp,IF(Inventory!$J$10:$J$1000=frig,IF(Inventory!$P$10:$P$1000=$G$8,MATCH(Inventory!$F$10:$F$1000,Inventory!$F$10:$F$1000,0))))),ROW(Inventory!$F$10:$F$1000)-ROW(Inventory!$F$10)+1),1)))</f>
        <v/>
      </c>
      <c r="AC69" s="125" t="str">
        <f t="array" ref="AC69">IF($C69="","",SUM(IF(FREQUENCY(IF(Inventory!$C$10:$C$1000=$C69,IF(Inventory!$D$10:$D$1000=sp,IF(Inventory!$K$10:$K$1000="",MATCH(Inventory!$F$10:$F$1000,Inventory!$F$10:$F$1000,0)))),ROW(Inventory!$F$10:$F$1000)-ROW(Inventory!$F$10)+1),1)))</f>
        <v/>
      </c>
    </row>
    <row r="70" spans="1:29" ht="16.5" x14ac:dyDescent="0.3">
      <c r="A70" s="279" t="str">
        <f>Gap_analysis_stores!A71</f>
        <v/>
      </c>
      <c r="B70" s="279" t="str">
        <f>Gap_analysis_stores!B71</f>
        <v/>
      </c>
      <c r="C70" s="279" t="str">
        <f>Gap_analysis_stores!C71</f>
        <v/>
      </c>
      <c r="D70" s="125" t="str">
        <f t="array" ref="D70">IF($C70="","",SUM(IF(FREQUENCY(IF(Inventory!$C$10:$C$1000=$C70,IF(Inventory!$D$10:$D$1000=sp,MATCH(Inventory!$F$10:$F$1000,Inventory!$F$10:$F$1000,0))),ROW(Inventory!$F$10:$F$1000)-ROW(Inventory!$F$10)+1),1)))</f>
        <v/>
      </c>
      <c r="E70" s="125" t="str">
        <f t="array" ref="E70">IF($C70="","",COUNT(IF(Inventory!$B$10:$B$1000=$B70,IF(Inventory!$C$10:$C$1000=$C70,IF(Inventory!$D$10:$D$1000=sp,IF(Inventory!$P$10:$P$1000=E$8,1))))))</f>
        <v/>
      </c>
      <c r="F70" s="125" t="str">
        <f t="array" ref="F70">IF($C70="","",COUNT(IF(Inventory!$B$10:$B$1000=$B70,IF(Inventory!$C$10:$C$1000=$C70,IF(Inventory!$D$10:$D$1000=sp,IF(Inventory!$P$10:$P$1000=F$8,1))))))</f>
        <v/>
      </c>
      <c r="G70" s="125" t="str">
        <f t="array" ref="G70">IF($C70="","",COUNT(IF(Inventory!$B$10:$B$1000=$B70,IF(Inventory!$C$10:$C$1000=$C70,IF(Inventory!$D$10:$D$1000=sp,IF(Inventory!$P$10:$P$1000=G$8,1))))))</f>
        <v/>
      </c>
      <c r="H70" s="125" t="str">
        <f t="array" ref="H70">IF($C70="","",COUNT(IF(Inventory!$B$10:$B$1000=$B70,IF(Inventory!$C$10:$C$1000=$C70,IF(Inventory!$D$10:$D$1000=sp,IF(Inventory!$P$10:$P$1000=H$8,1))))))</f>
        <v/>
      </c>
      <c r="I70" s="125" t="str">
        <f t="array" ref="I70">IF($C70="","",COUNT(IF(Inventory!$B$10:$B$1000=$B70,IF(Inventory!$C$10:$C$1000=$C70,IF(Inventory!$D$10:$D$1000=sp,IF(Inventory!$P$10:$P$1000=I$8,1))))))</f>
        <v/>
      </c>
      <c r="J70" s="121">
        <f t="shared" si="6"/>
        <v>0</v>
      </c>
      <c r="K70" s="125" t="str">
        <f t="array" ref="K70">IF($C70="","",COUNT(IF(Inventory!$B$10:$B$1000=$B70,IF(Inventory!$C$10:$C$1000=$C70,IF(Inventory!$D$10:$D$1000=sp,IF(Inventory!$J$10:$J$1000=frig,1))))))</f>
        <v/>
      </c>
      <c r="L70" s="125" t="str">
        <f t="array" ref="L70">IF($C70="","",COUNT(IF(Inventory!$B$10:$B$1000=$B70,IF(Inventory!$C$10:$C$1000=$C70,IF(Inventory!$D$10:$D$1000=sp,IF(Inventory!$J$10:$J$1000=frig,IF(Inventory!$P$10:$P$1000=L$8,1)))))))</f>
        <v/>
      </c>
      <c r="M70" s="125" t="str">
        <f t="array" ref="M70">IF($C70="","",COUNT(IF(Inventory!$B$10:$B$1000=$B70,IF(Inventory!$C$10:$C$1000=$C70,IF(Inventory!$D$10:$D$1000=sp,IF(Inventory!$J$10:$J$1000=frig,IF(Inventory!$P$10:$P$1000=M$8,1)))))))</f>
        <v/>
      </c>
      <c r="N70" s="125" t="str">
        <f t="array" ref="N70">IF($C70="","",COUNT(IF(Inventory!$B$10:$B$1000=$B70,IF(Inventory!$C$10:$C$1000=$C70,IF(Inventory!$D$10:$D$1000=sp,IF(Inventory!$J$10:$J$1000=frig,IF(Inventory!$P$10:$P$1000=N$8,1)))))))</f>
        <v/>
      </c>
      <c r="O70" s="125" t="str">
        <f t="array" ref="O70">IF($C70="","",COUNT(IF(Inventory!$B$10:$B$1000=$B70,IF(Inventory!$C$10:$C$1000=$C70,IF(Inventory!$D$10:$D$1000=sp,IF(Inventory!$J$10:$J$1000=frig,IF(Inventory!$P$10:$P$1000=O$8,1)))))))</f>
        <v/>
      </c>
      <c r="P70" s="125" t="str">
        <f t="array" ref="P70">IF($C70="","",COUNT(IF(Inventory!$B$10:$B$1000=$B70,IF(Inventory!$C$10:$C$1000=$C70,IF(Inventory!$D$10:$D$1000=sp,IF(Inventory!$J$10:$J$1000=frig,IF(Inventory!$P$10:$P$1000=P$8,1)))))))</f>
        <v/>
      </c>
      <c r="Q70" s="144" t="str">
        <f t="shared" si="7"/>
        <v/>
      </c>
      <c r="R70" s="125" t="str">
        <f t="array" ref="R70">IF($C70="","",COUNT(IF(Inventory!$B$10:$B$1000=$B70,IF(Inventory!$C$10:$C$1000=$C70,IF(Inventory!$D$10:$D$1000=sp,IF(Inventory!$J$10:$J$1000=freez,1))))))</f>
        <v/>
      </c>
      <c r="S70" s="125" t="str">
        <f t="array" ref="S70">IF($C70="","",COUNT(IF(Inventory!$B$10:$B$1000=$B70,IF(Inventory!$C$10:$C$1000=$C70,IF(Inventory!$D$10:$D$1000=sp,IF(Inventory!$J$10:$J$1000=freez,IF(Inventory!$P$10:$P$1000=S$8,1)))))))</f>
        <v/>
      </c>
      <c r="T70" s="125" t="str">
        <f t="array" ref="T70">IF($C70="","",COUNT(IF(Inventory!$B$10:$B$1000=$B70,IF(Inventory!$C$10:$C$1000=$C70,IF(Inventory!$D$10:$D$1000=sp,IF(Inventory!$J$10:$J$1000=freez,IF(Inventory!$P$10:$P$1000=T$8,1)))))))</f>
        <v/>
      </c>
      <c r="U70" s="125" t="str">
        <f t="array" ref="U70">IF($C70="","",COUNT(IF(Inventory!$B$10:$B$1000=$B70,IF(Inventory!$C$10:$C$1000=$C70,IF(Inventory!$D$10:$D$1000=sp,IF(Inventory!$J$10:$J$1000=freez,IF(Inventory!$P$10:$P$1000=U$8,1)))))))</f>
        <v/>
      </c>
      <c r="V70" s="125" t="str">
        <f t="array" ref="V70">IF($C70="","",COUNT(IF(Inventory!$B$10:$B$1000=$B70,IF(Inventory!$C$10:$C$1000=$C70,IF(Inventory!$D$10:$D$1000=sp,IF(Inventory!$J$10:$J$1000=freez,IF(Inventory!$P$10:$P$1000=V$8,1)))))))</f>
        <v/>
      </c>
      <c r="W70" s="125" t="str">
        <f t="array" ref="W70">IF($C70="","",COUNT(IF(Inventory!$B$10:$B$1000=$B70,IF(Inventory!$C$10:$C$1000=$C70,IF(Inventory!$D$10:$D$1000=sp,IF(Inventory!$J$10:$J$1000=freez,IF(Inventory!$P$10:$P$1000=W$8,1)))))))</f>
        <v/>
      </c>
      <c r="X70" s="144" t="str">
        <f t="shared" si="8"/>
        <v/>
      </c>
      <c r="Y70" s="125" t="str">
        <f t="array" ref="Y70">IF($C70="","",SUM(IF(FREQUENCY(IF(Inventory!$C$10:$C$1000=$C70,IF(Inventory!$D$10:$D$1000=sp,IF(Inventory!$I$10:$I$1000=Grl_status!$B$6,MATCH(Inventory!$F$10:$F$1000,Inventory!$F$10:$F$1000,0)))),ROW(Inventory!$F$10:$F$1000)-ROW(Inventory!$F$10)+1),1)))</f>
        <v/>
      </c>
      <c r="Z70" s="125" t="str">
        <f t="array" ref="Z70">IF($C70="","",SUM(IF(FREQUENCY(IF(Inventory!$C$10:$C$1000=$C70,IF(Inventory!$D$10:$D$1000=sp,IF(Inventory!$J$10:$J$1000=frig,MATCH(Inventory!$F$10:$F$1000,Inventory!$F$10:$F$1000,0)))),ROW(Inventory!$F$10:$F$1000)-ROW(Inventory!$F$10)+1),1)))</f>
        <v/>
      </c>
      <c r="AA70" s="125" t="str">
        <f t="array" ref="AA70">IF($C70="","",SUM(IF(FREQUENCY(IF(Inventory!$C$10:$C$1000=$C70,IF(Inventory!$D$10:$D$1000=sp,IF(Inventory!$J$10:$J$1000=frig,IF(Inventory!$P$10:$P$1000=$E$8,MATCH(Inventory!$F$10:$F$1000,Inventory!$F$10:$F$1000,0))))),ROW(Inventory!$F$10:$F$1000)-ROW(Inventory!$F$10)+1),1)))</f>
        <v/>
      </c>
      <c r="AB70" s="125" t="str">
        <f t="array" ref="AB70">IF($C70="","",SUM(IF(FREQUENCY(IF(Inventory!$C$10:$C$1000=$C70,IF(Inventory!$D$10:$D$1000=sp,IF(Inventory!$J$10:$J$1000=frig,IF(Inventory!$P$10:$P$1000=$G$8,MATCH(Inventory!$F$10:$F$1000,Inventory!$F$10:$F$1000,0))))),ROW(Inventory!$F$10:$F$1000)-ROW(Inventory!$F$10)+1),1)))</f>
        <v/>
      </c>
      <c r="AC70" s="125" t="str">
        <f t="array" ref="AC70">IF($C70="","",SUM(IF(FREQUENCY(IF(Inventory!$C$10:$C$1000=$C70,IF(Inventory!$D$10:$D$1000=sp,IF(Inventory!$K$10:$K$1000="",MATCH(Inventory!$F$10:$F$1000,Inventory!$F$10:$F$1000,0)))),ROW(Inventory!$F$10:$F$1000)-ROW(Inventory!$F$10)+1),1)))</f>
        <v/>
      </c>
    </row>
    <row r="71" spans="1:29" ht="16.5" x14ac:dyDescent="0.3">
      <c r="A71" s="279" t="str">
        <f>Gap_analysis_stores!A72</f>
        <v/>
      </c>
      <c r="B71" s="279" t="str">
        <f>Gap_analysis_stores!B72</f>
        <v/>
      </c>
      <c r="C71" s="279" t="str">
        <f>Gap_analysis_stores!C72</f>
        <v/>
      </c>
      <c r="D71" s="125" t="str">
        <f t="array" ref="D71">IF($C71="","",SUM(IF(FREQUENCY(IF(Inventory!$C$10:$C$1000=$C71,IF(Inventory!$D$10:$D$1000=sp,MATCH(Inventory!$F$10:$F$1000,Inventory!$F$10:$F$1000,0))),ROW(Inventory!$F$10:$F$1000)-ROW(Inventory!$F$10)+1),1)))</f>
        <v/>
      </c>
      <c r="E71" s="125" t="str">
        <f t="array" ref="E71">IF($C71="","",COUNT(IF(Inventory!$B$10:$B$1000=$B71,IF(Inventory!$C$10:$C$1000=$C71,IF(Inventory!$D$10:$D$1000=sp,IF(Inventory!$P$10:$P$1000=E$8,1))))))</f>
        <v/>
      </c>
      <c r="F71" s="125" t="str">
        <f t="array" ref="F71">IF($C71="","",COUNT(IF(Inventory!$B$10:$B$1000=$B71,IF(Inventory!$C$10:$C$1000=$C71,IF(Inventory!$D$10:$D$1000=sp,IF(Inventory!$P$10:$P$1000=F$8,1))))))</f>
        <v/>
      </c>
      <c r="G71" s="125" t="str">
        <f t="array" ref="G71">IF($C71="","",COUNT(IF(Inventory!$B$10:$B$1000=$B71,IF(Inventory!$C$10:$C$1000=$C71,IF(Inventory!$D$10:$D$1000=sp,IF(Inventory!$P$10:$P$1000=G$8,1))))))</f>
        <v/>
      </c>
      <c r="H71" s="125" t="str">
        <f t="array" ref="H71">IF($C71="","",COUNT(IF(Inventory!$B$10:$B$1000=$B71,IF(Inventory!$C$10:$C$1000=$C71,IF(Inventory!$D$10:$D$1000=sp,IF(Inventory!$P$10:$P$1000=H$8,1))))))</f>
        <v/>
      </c>
      <c r="I71" s="125" t="str">
        <f t="array" ref="I71">IF($C71="","",COUNT(IF(Inventory!$B$10:$B$1000=$B71,IF(Inventory!$C$10:$C$1000=$C71,IF(Inventory!$D$10:$D$1000=sp,IF(Inventory!$P$10:$P$1000=I$8,1))))))</f>
        <v/>
      </c>
      <c r="J71" s="121">
        <f t="shared" si="6"/>
        <v>0</v>
      </c>
      <c r="K71" s="125" t="str">
        <f t="array" ref="K71">IF($C71="","",COUNT(IF(Inventory!$B$10:$B$1000=$B71,IF(Inventory!$C$10:$C$1000=$C71,IF(Inventory!$D$10:$D$1000=sp,IF(Inventory!$J$10:$J$1000=frig,1))))))</f>
        <v/>
      </c>
      <c r="L71" s="125" t="str">
        <f t="array" ref="L71">IF($C71="","",COUNT(IF(Inventory!$B$10:$B$1000=$B71,IF(Inventory!$C$10:$C$1000=$C71,IF(Inventory!$D$10:$D$1000=sp,IF(Inventory!$J$10:$J$1000=frig,IF(Inventory!$P$10:$P$1000=L$8,1)))))))</f>
        <v/>
      </c>
      <c r="M71" s="125" t="str">
        <f t="array" ref="M71">IF($C71="","",COUNT(IF(Inventory!$B$10:$B$1000=$B71,IF(Inventory!$C$10:$C$1000=$C71,IF(Inventory!$D$10:$D$1000=sp,IF(Inventory!$J$10:$J$1000=frig,IF(Inventory!$P$10:$P$1000=M$8,1)))))))</f>
        <v/>
      </c>
      <c r="N71" s="125" t="str">
        <f t="array" ref="N71">IF($C71="","",COUNT(IF(Inventory!$B$10:$B$1000=$B71,IF(Inventory!$C$10:$C$1000=$C71,IF(Inventory!$D$10:$D$1000=sp,IF(Inventory!$J$10:$J$1000=frig,IF(Inventory!$P$10:$P$1000=N$8,1)))))))</f>
        <v/>
      </c>
      <c r="O71" s="125" t="str">
        <f t="array" ref="O71">IF($C71="","",COUNT(IF(Inventory!$B$10:$B$1000=$B71,IF(Inventory!$C$10:$C$1000=$C71,IF(Inventory!$D$10:$D$1000=sp,IF(Inventory!$J$10:$J$1000=frig,IF(Inventory!$P$10:$P$1000=O$8,1)))))))</f>
        <v/>
      </c>
      <c r="P71" s="125" t="str">
        <f t="array" ref="P71">IF($C71="","",COUNT(IF(Inventory!$B$10:$B$1000=$B71,IF(Inventory!$C$10:$C$1000=$C71,IF(Inventory!$D$10:$D$1000=sp,IF(Inventory!$J$10:$J$1000=frig,IF(Inventory!$P$10:$P$1000=P$8,1)))))))</f>
        <v/>
      </c>
      <c r="Q71" s="144" t="str">
        <f t="shared" si="7"/>
        <v/>
      </c>
      <c r="R71" s="125" t="str">
        <f t="array" ref="R71">IF($C71="","",COUNT(IF(Inventory!$B$10:$B$1000=$B71,IF(Inventory!$C$10:$C$1000=$C71,IF(Inventory!$D$10:$D$1000=sp,IF(Inventory!$J$10:$J$1000=freez,1))))))</f>
        <v/>
      </c>
      <c r="S71" s="125" t="str">
        <f t="array" ref="S71">IF($C71="","",COUNT(IF(Inventory!$B$10:$B$1000=$B71,IF(Inventory!$C$10:$C$1000=$C71,IF(Inventory!$D$10:$D$1000=sp,IF(Inventory!$J$10:$J$1000=freez,IF(Inventory!$P$10:$P$1000=S$8,1)))))))</f>
        <v/>
      </c>
      <c r="T71" s="125" t="str">
        <f t="array" ref="T71">IF($C71="","",COUNT(IF(Inventory!$B$10:$B$1000=$B71,IF(Inventory!$C$10:$C$1000=$C71,IF(Inventory!$D$10:$D$1000=sp,IF(Inventory!$J$10:$J$1000=freez,IF(Inventory!$P$10:$P$1000=T$8,1)))))))</f>
        <v/>
      </c>
      <c r="U71" s="125" t="str">
        <f t="array" ref="U71">IF($C71="","",COUNT(IF(Inventory!$B$10:$B$1000=$B71,IF(Inventory!$C$10:$C$1000=$C71,IF(Inventory!$D$10:$D$1000=sp,IF(Inventory!$J$10:$J$1000=freez,IF(Inventory!$P$10:$P$1000=U$8,1)))))))</f>
        <v/>
      </c>
      <c r="V71" s="125" t="str">
        <f t="array" ref="V71">IF($C71="","",COUNT(IF(Inventory!$B$10:$B$1000=$B71,IF(Inventory!$C$10:$C$1000=$C71,IF(Inventory!$D$10:$D$1000=sp,IF(Inventory!$J$10:$J$1000=freez,IF(Inventory!$P$10:$P$1000=V$8,1)))))))</f>
        <v/>
      </c>
      <c r="W71" s="125" t="str">
        <f t="array" ref="W71">IF($C71="","",COUNT(IF(Inventory!$B$10:$B$1000=$B71,IF(Inventory!$C$10:$C$1000=$C71,IF(Inventory!$D$10:$D$1000=sp,IF(Inventory!$J$10:$J$1000=freez,IF(Inventory!$P$10:$P$1000=W$8,1)))))))</f>
        <v/>
      </c>
      <c r="X71" s="144" t="str">
        <f t="shared" si="8"/>
        <v/>
      </c>
      <c r="Y71" s="125" t="str">
        <f t="array" ref="Y71">IF($C71="","",SUM(IF(FREQUENCY(IF(Inventory!$C$10:$C$1000=$C71,IF(Inventory!$D$10:$D$1000=sp,IF(Inventory!$I$10:$I$1000=Grl_status!$B$6,MATCH(Inventory!$F$10:$F$1000,Inventory!$F$10:$F$1000,0)))),ROW(Inventory!$F$10:$F$1000)-ROW(Inventory!$F$10)+1),1)))</f>
        <v/>
      </c>
      <c r="Z71" s="125" t="str">
        <f t="array" ref="Z71">IF($C71="","",SUM(IF(FREQUENCY(IF(Inventory!$C$10:$C$1000=$C71,IF(Inventory!$D$10:$D$1000=sp,IF(Inventory!$J$10:$J$1000=frig,MATCH(Inventory!$F$10:$F$1000,Inventory!$F$10:$F$1000,0)))),ROW(Inventory!$F$10:$F$1000)-ROW(Inventory!$F$10)+1),1)))</f>
        <v/>
      </c>
      <c r="AA71" s="125" t="str">
        <f t="array" ref="AA71">IF($C71="","",SUM(IF(FREQUENCY(IF(Inventory!$C$10:$C$1000=$C71,IF(Inventory!$D$10:$D$1000=sp,IF(Inventory!$J$10:$J$1000=frig,IF(Inventory!$P$10:$P$1000=$E$8,MATCH(Inventory!$F$10:$F$1000,Inventory!$F$10:$F$1000,0))))),ROW(Inventory!$F$10:$F$1000)-ROW(Inventory!$F$10)+1),1)))</f>
        <v/>
      </c>
      <c r="AB71" s="125" t="str">
        <f t="array" ref="AB71">IF($C71="","",SUM(IF(FREQUENCY(IF(Inventory!$C$10:$C$1000=$C71,IF(Inventory!$D$10:$D$1000=sp,IF(Inventory!$J$10:$J$1000=frig,IF(Inventory!$P$10:$P$1000=$G$8,MATCH(Inventory!$F$10:$F$1000,Inventory!$F$10:$F$1000,0))))),ROW(Inventory!$F$10:$F$1000)-ROW(Inventory!$F$10)+1),1)))</f>
        <v/>
      </c>
      <c r="AC71" s="125" t="str">
        <f t="array" ref="AC71">IF($C71="","",SUM(IF(FREQUENCY(IF(Inventory!$C$10:$C$1000=$C71,IF(Inventory!$D$10:$D$1000=sp,IF(Inventory!$K$10:$K$1000="",MATCH(Inventory!$F$10:$F$1000,Inventory!$F$10:$F$1000,0)))),ROW(Inventory!$F$10:$F$1000)-ROW(Inventory!$F$10)+1),1)))</f>
        <v/>
      </c>
    </row>
    <row r="72" spans="1:29" ht="16.5" x14ac:dyDescent="0.3">
      <c r="A72" s="279" t="str">
        <f>Gap_analysis_stores!A73</f>
        <v/>
      </c>
      <c r="B72" s="279" t="str">
        <f>Gap_analysis_stores!B73</f>
        <v/>
      </c>
      <c r="C72" s="279" t="str">
        <f>Gap_analysis_stores!C73</f>
        <v/>
      </c>
      <c r="D72" s="125" t="str">
        <f t="array" ref="D72">IF($C72="","",SUM(IF(FREQUENCY(IF(Inventory!$C$10:$C$1000=$C72,IF(Inventory!$D$10:$D$1000=sp,MATCH(Inventory!$F$10:$F$1000,Inventory!$F$10:$F$1000,0))),ROW(Inventory!$F$10:$F$1000)-ROW(Inventory!$F$10)+1),1)))</f>
        <v/>
      </c>
      <c r="E72" s="125" t="str">
        <f t="array" ref="E72">IF($C72="","",COUNT(IF(Inventory!$B$10:$B$1000=$B72,IF(Inventory!$C$10:$C$1000=$C72,IF(Inventory!$D$10:$D$1000=sp,IF(Inventory!$P$10:$P$1000=E$8,1))))))</f>
        <v/>
      </c>
      <c r="F72" s="125" t="str">
        <f t="array" ref="F72">IF($C72="","",COUNT(IF(Inventory!$B$10:$B$1000=$B72,IF(Inventory!$C$10:$C$1000=$C72,IF(Inventory!$D$10:$D$1000=sp,IF(Inventory!$P$10:$P$1000=F$8,1))))))</f>
        <v/>
      </c>
      <c r="G72" s="125" t="str">
        <f t="array" ref="G72">IF($C72="","",COUNT(IF(Inventory!$B$10:$B$1000=$B72,IF(Inventory!$C$10:$C$1000=$C72,IF(Inventory!$D$10:$D$1000=sp,IF(Inventory!$P$10:$P$1000=G$8,1))))))</f>
        <v/>
      </c>
      <c r="H72" s="125" t="str">
        <f t="array" ref="H72">IF($C72="","",COUNT(IF(Inventory!$B$10:$B$1000=$B72,IF(Inventory!$C$10:$C$1000=$C72,IF(Inventory!$D$10:$D$1000=sp,IF(Inventory!$P$10:$P$1000=H$8,1))))))</f>
        <v/>
      </c>
      <c r="I72" s="125" t="str">
        <f t="array" ref="I72">IF($C72="","",COUNT(IF(Inventory!$B$10:$B$1000=$B72,IF(Inventory!$C$10:$C$1000=$C72,IF(Inventory!$D$10:$D$1000=sp,IF(Inventory!$P$10:$P$1000=I$8,1))))))</f>
        <v/>
      </c>
      <c r="J72" s="121">
        <f t="shared" si="6"/>
        <v>0</v>
      </c>
      <c r="K72" s="125" t="str">
        <f t="array" ref="K72">IF($C72="","",COUNT(IF(Inventory!$B$10:$B$1000=$B72,IF(Inventory!$C$10:$C$1000=$C72,IF(Inventory!$D$10:$D$1000=sp,IF(Inventory!$J$10:$J$1000=frig,1))))))</f>
        <v/>
      </c>
      <c r="L72" s="125" t="str">
        <f t="array" ref="L72">IF($C72="","",COUNT(IF(Inventory!$B$10:$B$1000=$B72,IF(Inventory!$C$10:$C$1000=$C72,IF(Inventory!$D$10:$D$1000=sp,IF(Inventory!$J$10:$J$1000=frig,IF(Inventory!$P$10:$P$1000=L$8,1)))))))</f>
        <v/>
      </c>
      <c r="M72" s="125" t="str">
        <f t="array" ref="M72">IF($C72="","",COUNT(IF(Inventory!$B$10:$B$1000=$B72,IF(Inventory!$C$10:$C$1000=$C72,IF(Inventory!$D$10:$D$1000=sp,IF(Inventory!$J$10:$J$1000=frig,IF(Inventory!$P$10:$P$1000=M$8,1)))))))</f>
        <v/>
      </c>
      <c r="N72" s="125" t="str">
        <f t="array" ref="N72">IF($C72="","",COUNT(IF(Inventory!$B$10:$B$1000=$B72,IF(Inventory!$C$10:$C$1000=$C72,IF(Inventory!$D$10:$D$1000=sp,IF(Inventory!$J$10:$J$1000=frig,IF(Inventory!$P$10:$P$1000=N$8,1)))))))</f>
        <v/>
      </c>
      <c r="O72" s="125" t="str">
        <f t="array" ref="O72">IF($C72="","",COUNT(IF(Inventory!$B$10:$B$1000=$B72,IF(Inventory!$C$10:$C$1000=$C72,IF(Inventory!$D$10:$D$1000=sp,IF(Inventory!$J$10:$J$1000=frig,IF(Inventory!$P$10:$P$1000=O$8,1)))))))</f>
        <v/>
      </c>
      <c r="P72" s="125" t="str">
        <f t="array" ref="P72">IF($C72="","",COUNT(IF(Inventory!$B$10:$B$1000=$B72,IF(Inventory!$C$10:$C$1000=$C72,IF(Inventory!$D$10:$D$1000=sp,IF(Inventory!$J$10:$J$1000=frig,IF(Inventory!$P$10:$P$1000=P$8,1)))))))</f>
        <v/>
      </c>
      <c r="Q72" s="144" t="str">
        <f t="shared" si="7"/>
        <v/>
      </c>
      <c r="R72" s="125" t="str">
        <f t="array" ref="R72">IF($C72="","",COUNT(IF(Inventory!$B$10:$B$1000=$B72,IF(Inventory!$C$10:$C$1000=$C72,IF(Inventory!$D$10:$D$1000=sp,IF(Inventory!$J$10:$J$1000=freez,1))))))</f>
        <v/>
      </c>
      <c r="S72" s="125" t="str">
        <f t="array" ref="S72">IF($C72="","",COUNT(IF(Inventory!$B$10:$B$1000=$B72,IF(Inventory!$C$10:$C$1000=$C72,IF(Inventory!$D$10:$D$1000=sp,IF(Inventory!$J$10:$J$1000=freez,IF(Inventory!$P$10:$P$1000=S$8,1)))))))</f>
        <v/>
      </c>
      <c r="T72" s="125" t="str">
        <f t="array" ref="T72">IF($C72="","",COUNT(IF(Inventory!$B$10:$B$1000=$B72,IF(Inventory!$C$10:$C$1000=$C72,IF(Inventory!$D$10:$D$1000=sp,IF(Inventory!$J$10:$J$1000=freez,IF(Inventory!$P$10:$P$1000=T$8,1)))))))</f>
        <v/>
      </c>
      <c r="U72" s="125" t="str">
        <f t="array" ref="U72">IF($C72="","",COUNT(IF(Inventory!$B$10:$B$1000=$B72,IF(Inventory!$C$10:$C$1000=$C72,IF(Inventory!$D$10:$D$1000=sp,IF(Inventory!$J$10:$J$1000=freez,IF(Inventory!$P$10:$P$1000=U$8,1)))))))</f>
        <v/>
      </c>
      <c r="V72" s="125" t="str">
        <f t="array" ref="V72">IF($C72="","",COUNT(IF(Inventory!$B$10:$B$1000=$B72,IF(Inventory!$C$10:$C$1000=$C72,IF(Inventory!$D$10:$D$1000=sp,IF(Inventory!$J$10:$J$1000=freez,IF(Inventory!$P$10:$P$1000=V$8,1)))))))</f>
        <v/>
      </c>
      <c r="W72" s="125" t="str">
        <f t="array" ref="W72">IF($C72="","",COUNT(IF(Inventory!$B$10:$B$1000=$B72,IF(Inventory!$C$10:$C$1000=$C72,IF(Inventory!$D$10:$D$1000=sp,IF(Inventory!$J$10:$J$1000=freez,IF(Inventory!$P$10:$P$1000=W$8,1)))))))</f>
        <v/>
      </c>
      <c r="X72" s="144" t="str">
        <f t="shared" si="8"/>
        <v/>
      </c>
      <c r="Y72" s="125" t="str">
        <f t="array" ref="Y72">IF($C72="","",SUM(IF(FREQUENCY(IF(Inventory!$C$10:$C$1000=$C72,IF(Inventory!$D$10:$D$1000=sp,IF(Inventory!$I$10:$I$1000=Grl_status!$B$6,MATCH(Inventory!$F$10:$F$1000,Inventory!$F$10:$F$1000,0)))),ROW(Inventory!$F$10:$F$1000)-ROW(Inventory!$F$10)+1),1)))</f>
        <v/>
      </c>
      <c r="Z72" s="125" t="str">
        <f t="array" ref="Z72">IF($C72="","",SUM(IF(FREQUENCY(IF(Inventory!$C$10:$C$1000=$C72,IF(Inventory!$D$10:$D$1000=sp,IF(Inventory!$J$10:$J$1000=frig,MATCH(Inventory!$F$10:$F$1000,Inventory!$F$10:$F$1000,0)))),ROW(Inventory!$F$10:$F$1000)-ROW(Inventory!$F$10)+1),1)))</f>
        <v/>
      </c>
      <c r="AA72" s="125" t="str">
        <f t="array" ref="AA72">IF($C72="","",SUM(IF(FREQUENCY(IF(Inventory!$C$10:$C$1000=$C72,IF(Inventory!$D$10:$D$1000=sp,IF(Inventory!$J$10:$J$1000=frig,IF(Inventory!$P$10:$P$1000=$E$8,MATCH(Inventory!$F$10:$F$1000,Inventory!$F$10:$F$1000,0))))),ROW(Inventory!$F$10:$F$1000)-ROW(Inventory!$F$10)+1),1)))</f>
        <v/>
      </c>
      <c r="AB72" s="125" t="str">
        <f t="array" ref="AB72">IF($C72="","",SUM(IF(FREQUENCY(IF(Inventory!$C$10:$C$1000=$C72,IF(Inventory!$D$10:$D$1000=sp,IF(Inventory!$J$10:$J$1000=frig,IF(Inventory!$P$10:$P$1000=$G$8,MATCH(Inventory!$F$10:$F$1000,Inventory!$F$10:$F$1000,0))))),ROW(Inventory!$F$10:$F$1000)-ROW(Inventory!$F$10)+1),1)))</f>
        <v/>
      </c>
      <c r="AC72" s="125" t="str">
        <f t="array" ref="AC72">IF($C72="","",SUM(IF(FREQUENCY(IF(Inventory!$C$10:$C$1000=$C72,IF(Inventory!$D$10:$D$1000=sp,IF(Inventory!$K$10:$K$1000="",MATCH(Inventory!$F$10:$F$1000,Inventory!$F$10:$F$1000,0)))),ROW(Inventory!$F$10:$F$1000)-ROW(Inventory!$F$10)+1),1)))</f>
        <v/>
      </c>
    </row>
    <row r="73" spans="1:29" ht="16.5" x14ac:dyDescent="0.3">
      <c r="A73" s="279" t="str">
        <f>Gap_analysis_stores!A74</f>
        <v/>
      </c>
      <c r="B73" s="279" t="str">
        <f>Gap_analysis_stores!B74</f>
        <v/>
      </c>
      <c r="C73" s="279" t="str">
        <f>Gap_analysis_stores!C74</f>
        <v/>
      </c>
      <c r="D73" s="125" t="str">
        <f t="array" ref="D73">IF($C73="","",SUM(IF(FREQUENCY(IF(Inventory!$C$10:$C$1000=$C73,IF(Inventory!$D$10:$D$1000=sp,MATCH(Inventory!$F$10:$F$1000,Inventory!$F$10:$F$1000,0))),ROW(Inventory!$F$10:$F$1000)-ROW(Inventory!$F$10)+1),1)))</f>
        <v/>
      </c>
      <c r="E73" s="125" t="str">
        <f t="array" ref="E73">IF($C73="","",COUNT(IF(Inventory!$B$10:$B$1000=$B73,IF(Inventory!$C$10:$C$1000=$C73,IF(Inventory!$D$10:$D$1000=sp,IF(Inventory!$P$10:$P$1000=E$8,1))))))</f>
        <v/>
      </c>
      <c r="F73" s="125" t="str">
        <f t="array" ref="F73">IF($C73="","",COUNT(IF(Inventory!$B$10:$B$1000=$B73,IF(Inventory!$C$10:$C$1000=$C73,IF(Inventory!$D$10:$D$1000=sp,IF(Inventory!$P$10:$P$1000=F$8,1))))))</f>
        <v/>
      </c>
      <c r="G73" s="125" t="str">
        <f t="array" ref="G73">IF($C73="","",COUNT(IF(Inventory!$B$10:$B$1000=$B73,IF(Inventory!$C$10:$C$1000=$C73,IF(Inventory!$D$10:$D$1000=sp,IF(Inventory!$P$10:$P$1000=G$8,1))))))</f>
        <v/>
      </c>
      <c r="H73" s="125" t="str">
        <f t="array" ref="H73">IF($C73="","",COUNT(IF(Inventory!$B$10:$B$1000=$B73,IF(Inventory!$C$10:$C$1000=$C73,IF(Inventory!$D$10:$D$1000=sp,IF(Inventory!$P$10:$P$1000=H$8,1))))))</f>
        <v/>
      </c>
      <c r="I73" s="125" t="str">
        <f t="array" ref="I73">IF($C73="","",COUNT(IF(Inventory!$B$10:$B$1000=$B73,IF(Inventory!$C$10:$C$1000=$C73,IF(Inventory!$D$10:$D$1000=sp,IF(Inventory!$P$10:$P$1000=I$8,1))))))</f>
        <v/>
      </c>
      <c r="J73" s="121">
        <f t="shared" ref="J73:J136" si="9">SUM(E73:I73)</f>
        <v>0</v>
      </c>
      <c r="K73" s="125" t="str">
        <f t="array" ref="K73">IF($C73="","",COUNT(IF(Inventory!$B$10:$B$1000=$B73,IF(Inventory!$C$10:$C$1000=$C73,IF(Inventory!$D$10:$D$1000=sp,IF(Inventory!$J$10:$J$1000=frig,1))))))</f>
        <v/>
      </c>
      <c r="L73" s="125" t="str">
        <f t="array" ref="L73">IF($C73="","",COUNT(IF(Inventory!$B$10:$B$1000=$B73,IF(Inventory!$C$10:$C$1000=$C73,IF(Inventory!$D$10:$D$1000=sp,IF(Inventory!$J$10:$J$1000=frig,IF(Inventory!$P$10:$P$1000=L$8,1)))))))</f>
        <v/>
      </c>
      <c r="M73" s="125" t="str">
        <f t="array" ref="M73">IF($C73="","",COUNT(IF(Inventory!$B$10:$B$1000=$B73,IF(Inventory!$C$10:$C$1000=$C73,IF(Inventory!$D$10:$D$1000=sp,IF(Inventory!$J$10:$J$1000=frig,IF(Inventory!$P$10:$P$1000=M$8,1)))))))</f>
        <v/>
      </c>
      <c r="N73" s="125" t="str">
        <f t="array" ref="N73">IF($C73="","",COUNT(IF(Inventory!$B$10:$B$1000=$B73,IF(Inventory!$C$10:$C$1000=$C73,IF(Inventory!$D$10:$D$1000=sp,IF(Inventory!$J$10:$J$1000=frig,IF(Inventory!$P$10:$P$1000=N$8,1)))))))</f>
        <v/>
      </c>
      <c r="O73" s="125" t="str">
        <f t="array" ref="O73">IF($C73="","",COUNT(IF(Inventory!$B$10:$B$1000=$B73,IF(Inventory!$C$10:$C$1000=$C73,IF(Inventory!$D$10:$D$1000=sp,IF(Inventory!$J$10:$J$1000=frig,IF(Inventory!$P$10:$P$1000=O$8,1)))))))</f>
        <v/>
      </c>
      <c r="P73" s="125" t="str">
        <f t="array" ref="P73">IF($C73="","",COUNT(IF(Inventory!$B$10:$B$1000=$B73,IF(Inventory!$C$10:$C$1000=$C73,IF(Inventory!$D$10:$D$1000=sp,IF(Inventory!$J$10:$J$1000=frig,IF(Inventory!$P$10:$P$1000=P$8,1)))))))</f>
        <v/>
      </c>
      <c r="Q73" s="144" t="str">
        <f t="shared" si="7"/>
        <v/>
      </c>
      <c r="R73" s="125" t="str">
        <f t="array" ref="R73">IF($C73="","",COUNT(IF(Inventory!$B$10:$B$1000=$B73,IF(Inventory!$C$10:$C$1000=$C73,IF(Inventory!$D$10:$D$1000=sp,IF(Inventory!$J$10:$J$1000=freez,1))))))</f>
        <v/>
      </c>
      <c r="S73" s="125" t="str">
        <f t="array" ref="S73">IF($C73="","",COUNT(IF(Inventory!$B$10:$B$1000=$B73,IF(Inventory!$C$10:$C$1000=$C73,IF(Inventory!$D$10:$D$1000=sp,IF(Inventory!$J$10:$J$1000=freez,IF(Inventory!$P$10:$P$1000=S$8,1)))))))</f>
        <v/>
      </c>
      <c r="T73" s="125" t="str">
        <f t="array" ref="T73">IF($C73="","",COUNT(IF(Inventory!$B$10:$B$1000=$B73,IF(Inventory!$C$10:$C$1000=$C73,IF(Inventory!$D$10:$D$1000=sp,IF(Inventory!$J$10:$J$1000=freez,IF(Inventory!$P$10:$P$1000=T$8,1)))))))</f>
        <v/>
      </c>
      <c r="U73" s="125" t="str">
        <f t="array" ref="U73">IF($C73="","",COUNT(IF(Inventory!$B$10:$B$1000=$B73,IF(Inventory!$C$10:$C$1000=$C73,IF(Inventory!$D$10:$D$1000=sp,IF(Inventory!$J$10:$J$1000=freez,IF(Inventory!$P$10:$P$1000=U$8,1)))))))</f>
        <v/>
      </c>
      <c r="V73" s="125" t="str">
        <f t="array" ref="V73">IF($C73="","",COUNT(IF(Inventory!$B$10:$B$1000=$B73,IF(Inventory!$C$10:$C$1000=$C73,IF(Inventory!$D$10:$D$1000=sp,IF(Inventory!$J$10:$J$1000=freez,IF(Inventory!$P$10:$P$1000=V$8,1)))))))</f>
        <v/>
      </c>
      <c r="W73" s="125" t="str">
        <f t="array" ref="W73">IF($C73="","",COUNT(IF(Inventory!$B$10:$B$1000=$B73,IF(Inventory!$C$10:$C$1000=$C73,IF(Inventory!$D$10:$D$1000=sp,IF(Inventory!$J$10:$J$1000=freez,IF(Inventory!$P$10:$P$1000=W$8,1)))))))</f>
        <v/>
      </c>
      <c r="X73" s="144" t="str">
        <f t="shared" si="8"/>
        <v/>
      </c>
      <c r="Y73" s="125" t="str">
        <f t="array" ref="Y73">IF($C73="","",SUM(IF(FREQUENCY(IF(Inventory!$C$10:$C$1000=$C73,IF(Inventory!$D$10:$D$1000=sp,IF(Inventory!$I$10:$I$1000=Grl_status!$B$6,MATCH(Inventory!$F$10:$F$1000,Inventory!$F$10:$F$1000,0)))),ROW(Inventory!$F$10:$F$1000)-ROW(Inventory!$F$10)+1),1)))</f>
        <v/>
      </c>
      <c r="Z73" s="125" t="str">
        <f t="array" ref="Z73">IF($C73="","",SUM(IF(FREQUENCY(IF(Inventory!$C$10:$C$1000=$C73,IF(Inventory!$D$10:$D$1000=sp,IF(Inventory!$J$10:$J$1000=frig,MATCH(Inventory!$F$10:$F$1000,Inventory!$F$10:$F$1000,0)))),ROW(Inventory!$F$10:$F$1000)-ROW(Inventory!$F$10)+1),1)))</f>
        <v/>
      </c>
      <c r="AA73" s="125" t="str">
        <f t="array" ref="AA73">IF($C73="","",SUM(IF(FREQUENCY(IF(Inventory!$C$10:$C$1000=$C73,IF(Inventory!$D$10:$D$1000=sp,IF(Inventory!$J$10:$J$1000=frig,IF(Inventory!$P$10:$P$1000=$E$8,MATCH(Inventory!$F$10:$F$1000,Inventory!$F$10:$F$1000,0))))),ROW(Inventory!$F$10:$F$1000)-ROW(Inventory!$F$10)+1),1)))</f>
        <v/>
      </c>
      <c r="AB73" s="125" t="str">
        <f t="array" ref="AB73">IF($C73="","",SUM(IF(FREQUENCY(IF(Inventory!$C$10:$C$1000=$C73,IF(Inventory!$D$10:$D$1000=sp,IF(Inventory!$J$10:$J$1000=frig,IF(Inventory!$P$10:$P$1000=$G$8,MATCH(Inventory!$F$10:$F$1000,Inventory!$F$10:$F$1000,0))))),ROW(Inventory!$F$10:$F$1000)-ROW(Inventory!$F$10)+1),1)))</f>
        <v/>
      </c>
      <c r="AC73" s="125" t="str">
        <f t="array" ref="AC73">IF($C73="","",SUM(IF(FREQUENCY(IF(Inventory!$C$10:$C$1000=$C73,IF(Inventory!$D$10:$D$1000=sp,IF(Inventory!$K$10:$K$1000="",MATCH(Inventory!$F$10:$F$1000,Inventory!$F$10:$F$1000,0)))),ROW(Inventory!$F$10:$F$1000)-ROW(Inventory!$F$10)+1),1)))</f>
        <v/>
      </c>
    </row>
    <row r="74" spans="1:29" ht="16.5" x14ac:dyDescent="0.3">
      <c r="A74" s="279" t="str">
        <f>Gap_analysis_stores!A75</f>
        <v/>
      </c>
      <c r="B74" s="279" t="str">
        <f>Gap_analysis_stores!B75</f>
        <v/>
      </c>
      <c r="C74" s="279" t="str">
        <f>Gap_analysis_stores!C75</f>
        <v/>
      </c>
      <c r="D74" s="125" t="str">
        <f t="array" ref="D74">IF($C74="","",SUM(IF(FREQUENCY(IF(Inventory!$C$10:$C$1000=$C74,IF(Inventory!$D$10:$D$1000=sp,MATCH(Inventory!$F$10:$F$1000,Inventory!$F$10:$F$1000,0))),ROW(Inventory!$F$10:$F$1000)-ROW(Inventory!$F$10)+1),1)))</f>
        <v/>
      </c>
      <c r="E74" s="125" t="str">
        <f t="array" ref="E74">IF($C74="","",COUNT(IF(Inventory!$B$10:$B$1000=$B74,IF(Inventory!$C$10:$C$1000=$C74,IF(Inventory!$D$10:$D$1000=sp,IF(Inventory!$P$10:$P$1000=E$8,1))))))</f>
        <v/>
      </c>
      <c r="F74" s="125" t="str">
        <f t="array" ref="F74">IF($C74="","",COUNT(IF(Inventory!$B$10:$B$1000=$B74,IF(Inventory!$C$10:$C$1000=$C74,IF(Inventory!$D$10:$D$1000=sp,IF(Inventory!$P$10:$P$1000=F$8,1))))))</f>
        <v/>
      </c>
      <c r="G74" s="125" t="str">
        <f t="array" ref="G74">IF($C74="","",COUNT(IF(Inventory!$B$10:$B$1000=$B74,IF(Inventory!$C$10:$C$1000=$C74,IF(Inventory!$D$10:$D$1000=sp,IF(Inventory!$P$10:$P$1000=G$8,1))))))</f>
        <v/>
      </c>
      <c r="H74" s="125" t="str">
        <f t="array" ref="H74">IF($C74="","",COUNT(IF(Inventory!$B$10:$B$1000=$B74,IF(Inventory!$C$10:$C$1000=$C74,IF(Inventory!$D$10:$D$1000=sp,IF(Inventory!$P$10:$P$1000=H$8,1))))))</f>
        <v/>
      </c>
      <c r="I74" s="125" t="str">
        <f t="array" ref="I74">IF($C74="","",COUNT(IF(Inventory!$B$10:$B$1000=$B74,IF(Inventory!$C$10:$C$1000=$C74,IF(Inventory!$D$10:$D$1000=sp,IF(Inventory!$P$10:$P$1000=I$8,1))))))</f>
        <v/>
      </c>
      <c r="J74" s="121">
        <f t="shared" si="9"/>
        <v>0</v>
      </c>
      <c r="K74" s="125" t="str">
        <f t="array" ref="K74">IF($C74="","",COUNT(IF(Inventory!$B$10:$B$1000=$B74,IF(Inventory!$C$10:$C$1000=$C74,IF(Inventory!$D$10:$D$1000=sp,IF(Inventory!$J$10:$J$1000=frig,1))))))</f>
        <v/>
      </c>
      <c r="L74" s="125" t="str">
        <f t="array" ref="L74">IF($C74="","",COUNT(IF(Inventory!$B$10:$B$1000=$B74,IF(Inventory!$C$10:$C$1000=$C74,IF(Inventory!$D$10:$D$1000=sp,IF(Inventory!$J$10:$J$1000=frig,IF(Inventory!$P$10:$P$1000=L$8,1)))))))</f>
        <v/>
      </c>
      <c r="M74" s="125" t="str">
        <f t="array" ref="M74">IF($C74="","",COUNT(IF(Inventory!$B$10:$B$1000=$B74,IF(Inventory!$C$10:$C$1000=$C74,IF(Inventory!$D$10:$D$1000=sp,IF(Inventory!$J$10:$J$1000=frig,IF(Inventory!$P$10:$P$1000=M$8,1)))))))</f>
        <v/>
      </c>
      <c r="N74" s="125" t="str">
        <f t="array" ref="N74">IF($C74="","",COUNT(IF(Inventory!$B$10:$B$1000=$B74,IF(Inventory!$C$10:$C$1000=$C74,IF(Inventory!$D$10:$D$1000=sp,IF(Inventory!$J$10:$J$1000=frig,IF(Inventory!$P$10:$P$1000=N$8,1)))))))</f>
        <v/>
      </c>
      <c r="O74" s="125" t="str">
        <f t="array" ref="O74">IF($C74="","",COUNT(IF(Inventory!$B$10:$B$1000=$B74,IF(Inventory!$C$10:$C$1000=$C74,IF(Inventory!$D$10:$D$1000=sp,IF(Inventory!$J$10:$J$1000=frig,IF(Inventory!$P$10:$P$1000=O$8,1)))))))</f>
        <v/>
      </c>
      <c r="P74" s="125" t="str">
        <f t="array" ref="P74">IF($C74="","",COUNT(IF(Inventory!$B$10:$B$1000=$B74,IF(Inventory!$C$10:$C$1000=$C74,IF(Inventory!$D$10:$D$1000=sp,IF(Inventory!$J$10:$J$1000=frig,IF(Inventory!$P$10:$P$1000=P$8,1)))))))</f>
        <v/>
      </c>
      <c r="Q74" s="144" t="str">
        <f t="shared" ref="Q74:Q90" si="10">IF($J74=0,"",K74/$J74)</f>
        <v/>
      </c>
      <c r="R74" s="125" t="str">
        <f t="array" ref="R74">IF($C74="","",COUNT(IF(Inventory!$B$10:$B$1000=$B74,IF(Inventory!$C$10:$C$1000=$C74,IF(Inventory!$D$10:$D$1000=sp,IF(Inventory!$J$10:$J$1000=freez,1))))))</f>
        <v/>
      </c>
      <c r="S74" s="125" t="str">
        <f t="array" ref="S74">IF($C74="","",COUNT(IF(Inventory!$B$10:$B$1000=$B74,IF(Inventory!$C$10:$C$1000=$C74,IF(Inventory!$D$10:$D$1000=sp,IF(Inventory!$J$10:$J$1000=freez,IF(Inventory!$P$10:$P$1000=S$8,1)))))))</f>
        <v/>
      </c>
      <c r="T74" s="125" t="str">
        <f t="array" ref="T74">IF($C74="","",COUNT(IF(Inventory!$B$10:$B$1000=$B74,IF(Inventory!$C$10:$C$1000=$C74,IF(Inventory!$D$10:$D$1000=sp,IF(Inventory!$J$10:$J$1000=freez,IF(Inventory!$P$10:$P$1000=T$8,1)))))))</f>
        <v/>
      </c>
      <c r="U74" s="125" t="str">
        <f t="array" ref="U74">IF($C74="","",COUNT(IF(Inventory!$B$10:$B$1000=$B74,IF(Inventory!$C$10:$C$1000=$C74,IF(Inventory!$D$10:$D$1000=sp,IF(Inventory!$J$10:$J$1000=freez,IF(Inventory!$P$10:$P$1000=U$8,1)))))))</f>
        <v/>
      </c>
      <c r="V74" s="125" t="str">
        <f t="array" ref="V74">IF($C74="","",COUNT(IF(Inventory!$B$10:$B$1000=$B74,IF(Inventory!$C$10:$C$1000=$C74,IF(Inventory!$D$10:$D$1000=sp,IF(Inventory!$J$10:$J$1000=freez,IF(Inventory!$P$10:$P$1000=V$8,1)))))))</f>
        <v/>
      </c>
      <c r="W74" s="125" t="str">
        <f t="array" ref="W74">IF($C74="","",COUNT(IF(Inventory!$B$10:$B$1000=$B74,IF(Inventory!$C$10:$C$1000=$C74,IF(Inventory!$D$10:$D$1000=sp,IF(Inventory!$J$10:$J$1000=freez,IF(Inventory!$P$10:$P$1000=W$8,1)))))))</f>
        <v/>
      </c>
      <c r="X74" s="144" t="str">
        <f t="shared" ref="X74:X90" si="11">IF($J74=0,"",R74/$J74)</f>
        <v/>
      </c>
      <c r="Y74" s="125" t="str">
        <f t="array" ref="Y74">IF($C74="","",SUM(IF(FREQUENCY(IF(Inventory!$C$10:$C$1000=$C74,IF(Inventory!$D$10:$D$1000=sp,IF(Inventory!$I$10:$I$1000=Grl_status!$B$6,MATCH(Inventory!$F$10:$F$1000,Inventory!$F$10:$F$1000,0)))),ROW(Inventory!$F$10:$F$1000)-ROW(Inventory!$F$10)+1),1)))</f>
        <v/>
      </c>
      <c r="Z74" s="125" t="str">
        <f t="array" ref="Z74">IF($C74="","",SUM(IF(FREQUENCY(IF(Inventory!$C$10:$C$1000=$C74,IF(Inventory!$D$10:$D$1000=sp,IF(Inventory!$J$10:$J$1000=frig,MATCH(Inventory!$F$10:$F$1000,Inventory!$F$10:$F$1000,0)))),ROW(Inventory!$F$10:$F$1000)-ROW(Inventory!$F$10)+1),1)))</f>
        <v/>
      </c>
      <c r="AA74" s="125" t="str">
        <f t="array" ref="AA74">IF($C74="","",SUM(IF(FREQUENCY(IF(Inventory!$C$10:$C$1000=$C74,IF(Inventory!$D$10:$D$1000=sp,IF(Inventory!$J$10:$J$1000=frig,IF(Inventory!$P$10:$P$1000=$E$8,MATCH(Inventory!$F$10:$F$1000,Inventory!$F$10:$F$1000,0))))),ROW(Inventory!$F$10:$F$1000)-ROW(Inventory!$F$10)+1),1)))</f>
        <v/>
      </c>
      <c r="AB74" s="125" t="str">
        <f t="array" ref="AB74">IF($C74="","",SUM(IF(FREQUENCY(IF(Inventory!$C$10:$C$1000=$C74,IF(Inventory!$D$10:$D$1000=sp,IF(Inventory!$J$10:$J$1000=frig,IF(Inventory!$P$10:$P$1000=$G$8,MATCH(Inventory!$F$10:$F$1000,Inventory!$F$10:$F$1000,0))))),ROW(Inventory!$F$10:$F$1000)-ROW(Inventory!$F$10)+1),1)))</f>
        <v/>
      </c>
      <c r="AC74" s="125" t="str">
        <f t="array" ref="AC74">IF($C74="","",SUM(IF(FREQUENCY(IF(Inventory!$C$10:$C$1000=$C74,IF(Inventory!$D$10:$D$1000=sp,IF(Inventory!$K$10:$K$1000="",MATCH(Inventory!$F$10:$F$1000,Inventory!$F$10:$F$1000,0)))),ROW(Inventory!$F$10:$F$1000)-ROW(Inventory!$F$10)+1),1)))</f>
        <v/>
      </c>
    </row>
    <row r="75" spans="1:29" ht="16.5" x14ac:dyDescent="0.3">
      <c r="A75" s="279" t="str">
        <f>Gap_analysis_stores!A76</f>
        <v/>
      </c>
      <c r="B75" s="279" t="str">
        <f>Gap_analysis_stores!B76</f>
        <v/>
      </c>
      <c r="C75" s="279" t="str">
        <f>Gap_analysis_stores!C76</f>
        <v/>
      </c>
      <c r="D75" s="125" t="str">
        <f t="array" ref="D75">IF($C75="","",SUM(IF(FREQUENCY(IF(Inventory!$C$10:$C$1000=$C75,IF(Inventory!$D$10:$D$1000=sp,MATCH(Inventory!$F$10:$F$1000,Inventory!$F$10:$F$1000,0))),ROW(Inventory!$F$10:$F$1000)-ROW(Inventory!$F$10)+1),1)))</f>
        <v/>
      </c>
      <c r="E75" s="125" t="str">
        <f t="array" ref="E75">IF($C75="","",COUNT(IF(Inventory!$B$10:$B$1000=$B75,IF(Inventory!$C$10:$C$1000=$C75,IF(Inventory!$D$10:$D$1000=sp,IF(Inventory!$P$10:$P$1000=E$8,1))))))</f>
        <v/>
      </c>
      <c r="F75" s="125" t="str">
        <f t="array" ref="F75">IF($C75="","",COUNT(IF(Inventory!$B$10:$B$1000=$B75,IF(Inventory!$C$10:$C$1000=$C75,IF(Inventory!$D$10:$D$1000=sp,IF(Inventory!$P$10:$P$1000=F$8,1))))))</f>
        <v/>
      </c>
      <c r="G75" s="125" t="str">
        <f t="array" ref="G75">IF($C75="","",COUNT(IF(Inventory!$B$10:$B$1000=$B75,IF(Inventory!$C$10:$C$1000=$C75,IF(Inventory!$D$10:$D$1000=sp,IF(Inventory!$P$10:$P$1000=G$8,1))))))</f>
        <v/>
      </c>
      <c r="H75" s="125" t="str">
        <f t="array" ref="H75">IF($C75="","",COUNT(IF(Inventory!$B$10:$B$1000=$B75,IF(Inventory!$C$10:$C$1000=$C75,IF(Inventory!$D$10:$D$1000=sp,IF(Inventory!$P$10:$P$1000=H$8,1))))))</f>
        <v/>
      </c>
      <c r="I75" s="125" t="str">
        <f t="array" ref="I75">IF($C75="","",COUNT(IF(Inventory!$B$10:$B$1000=$B75,IF(Inventory!$C$10:$C$1000=$C75,IF(Inventory!$D$10:$D$1000=sp,IF(Inventory!$P$10:$P$1000=I$8,1))))))</f>
        <v/>
      </c>
      <c r="J75" s="121">
        <f t="shared" si="9"/>
        <v>0</v>
      </c>
      <c r="K75" s="125" t="str">
        <f t="array" ref="K75">IF($C75="","",COUNT(IF(Inventory!$B$10:$B$1000=$B75,IF(Inventory!$C$10:$C$1000=$C75,IF(Inventory!$D$10:$D$1000=sp,IF(Inventory!$J$10:$J$1000=frig,1))))))</f>
        <v/>
      </c>
      <c r="L75" s="125" t="str">
        <f t="array" ref="L75">IF($C75="","",COUNT(IF(Inventory!$B$10:$B$1000=$B75,IF(Inventory!$C$10:$C$1000=$C75,IF(Inventory!$D$10:$D$1000=sp,IF(Inventory!$J$10:$J$1000=frig,IF(Inventory!$P$10:$P$1000=L$8,1)))))))</f>
        <v/>
      </c>
      <c r="M75" s="125" t="str">
        <f t="array" ref="M75">IF($C75="","",COUNT(IF(Inventory!$B$10:$B$1000=$B75,IF(Inventory!$C$10:$C$1000=$C75,IF(Inventory!$D$10:$D$1000=sp,IF(Inventory!$J$10:$J$1000=frig,IF(Inventory!$P$10:$P$1000=M$8,1)))))))</f>
        <v/>
      </c>
      <c r="N75" s="125" t="str">
        <f t="array" ref="N75">IF($C75="","",COUNT(IF(Inventory!$B$10:$B$1000=$B75,IF(Inventory!$C$10:$C$1000=$C75,IF(Inventory!$D$10:$D$1000=sp,IF(Inventory!$J$10:$J$1000=frig,IF(Inventory!$P$10:$P$1000=N$8,1)))))))</f>
        <v/>
      </c>
      <c r="O75" s="125" t="str">
        <f t="array" ref="O75">IF($C75="","",COUNT(IF(Inventory!$B$10:$B$1000=$B75,IF(Inventory!$C$10:$C$1000=$C75,IF(Inventory!$D$10:$D$1000=sp,IF(Inventory!$J$10:$J$1000=frig,IF(Inventory!$P$10:$P$1000=O$8,1)))))))</f>
        <v/>
      </c>
      <c r="P75" s="125" t="str">
        <f t="array" ref="P75">IF($C75="","",COUNT(IF(Inventory!$B$10:$B$1000=$B75,IF(Inventory!$C$10:$C$1000=$C75,IF(Inventory!$D$10:$D$1000=sp,IF(Inventory!$J$10:$J$1000=frig,IF(Inventory!$P$10:$P$1000=P$8,1)))))))</f>
        <v/>
      </c>
      <c r="Q75" s="144" t="str">
        <f t="shared" si="10"/>
        <v/>
      </c>
      <c r="R75" s="125" t="str">
        <f t="array" ref="R75">IF($C75="","",COUNT(IF(Inventory!$B$10:$B$1000=$B75,IF(Inventory!$C$10:$C$1000=$C75,IF(Inventory!$D$10:$D$1000=sp,IF(Inventory!$J$10:$J$1000=freez,1))))))</f>
        <v/>
      </c>
      <c r="S75" s="125" t="str">
        <f t="array" ref="S75">IF($C75="","",COUNT(IF(Inventory!$B$10:$B$1000=$B75,IF(Inventory!$C$10:$C$1000=$C75,IF(Inventory!$D$10:$D$1000=sp,IF(Inventory!$J$10:$J$1000=freez,IF(Inventory!$P$10:$P$1000=S$8,1)))))))</f>
        <v/>
      </c>
      <c r="T75" s="125" t="str">
        <f t="array" ref="T75">IF($C75="","",COUNT(IF(Inventory!$B$10:$B$1000=$B75,IF(Inventory!$C$10:$C$1000=$C75,IF(Inventory!$D$10:$D$1000=sp,IF(Inventory!$J$10:$J$1000=freez,IF(Inventory!$P$10:$P$1000=T$8,1)))))))</f>
        <v/>
      </c>
      <c r="U75" s="125" t="str">
        <f t="array" ref="U75">IF($C75="","",COUNT(IF(Inventory!$B$10:$B$1000=$B75,IF(Inventory!$C$10:$C$1000=$C75,IF(Inventory!$D$10:$D$1000=sp,IF(Inventory!$J$10:$J$1000=freez,IF(Inventory!$P$10:$P$1000=U$8,1)))))))</f>
        <v/>
      </c>
      <c r="V75" s="125" t="str">
        <f t="array" ref="V75">IF($C75="","",COUNT(IF(Inventory!$B$10:$B$1000=$B75,IF(Inventory!$C$10:$C$1000=$C75,IF(Inventory!$D$10:$D$1000=sp,IF(Inventory!$J$10:$J$1000=freez,IF(Inventory!$P$10:$P$1000=V$8,1)))))))</f>
        <v/>
      </c>
      <c r="W75" s="125" t="str">
        <f t="array" ref="W75">IF($C75="","",COUNT(IF(Inventory!$B$10:$B$1000=$B75,IF(Inventory!$C$10:$C$1000=$C75,IF(Inventory!$D$10:$D$1000=sp,IF(Inventory!$J$10:$J$1000=freez,IF(Inventory!$P$10:$P$1000=W$8,1)))))))</f>
        <v/>
      </c>
      <c r="X75" s="144" t="str">
        <f t="shared" si="11"/>
        <v/>
      </c>
      <c r="Y75" s="125" t="str">
        <f t="array" ref="Y75">IF($C75="","",SUM(IF(FREQUENCY(IF(Inventory!$C$10:$C$1000=$C75,IF(Inventory!$D$10:$D$1000=sp,IF(Inventory!$I$10:$I$1000=Grl_status!$B$6,MATCH(Inventory!$F$10:$F$1000,Inventory!$F$10:$F$1000,0)))),ROW(Inventory!$F$10:$F$1000)-ROW(Inventory!$F$10)+1),1)))</f>
        <v/>
      </c>
      <c r="Z75" s="125" t="str">
        <f t="array" ref="Z75">IF($C75="","",SUM(IF(FREQUENCY(IF(Inventory!$C$10:$C$1000=$C75,IF(Inventory!$D$10:$D$1000=sp,IF(Inventory!$J$10:$J$1000=frig,MATCH(Inventory!$F$10:$F$1000,Inventory!$F$10:$F$1000,0)))),ROW(Inventory!$F$10:$F$1000)-ROW(Inventory!$F$10)+1),1)))</f>
        <v/>
      </c>
      <c r="AA75" s="125" t="str">
        <f t="array" ref="AA75">IF($C75="","",SUM(IF(FREQUENCY(IF(Inventory!$C$10:$C$1000=$C75,IF(Inventory!$D$10:$D$1000=sp,IF(Inventory!$J$10:$J$1000=frig,IF(Inventory!$P$10:$P$1000=$E$8,MATCH(Inventory!$F$10:$F$1000,Inventory!$F$10:$F$1000,0))))),ROW(Inventory!$F$10:$F$1000)-ROW(Inventory!$F$10)+1),1)))</f>
        <v/>
      </c>
      <c r="AB75" s="125" t="str">
        <f t="array" ref="AB75">IF($C75="","",SUM(IF(FREQUENCY(IF(Inventory!$C$10:$C$1000=$C75,IF(Inventory!$D$10:$D$1000=sp,IF(Inventory!$J$10:$J$1000=frig,IF(Inventory!$P$10:$P$1000=$G$8,MATCH(Inventory!$F$10:$F$1000,Inventory!$F$10:$F$1000,0))))),ROW(Inventory!$F$10:$F$1000)-ROW(Inventory!$F$10)+1),1)))</f>
        <v/>
      </c>
      <c r="AC75" s="125" t="str">
        <f t="array" ref="AC75">IF($C75="","",SUM(IF(FREQUENCY(IF(Inventory!$C$10:$C$1000=$C75,IF(Inventory!$D$10:$D$1000=sp,IF(Inventory!$K$10:$K$1000="",MATCH(Inventory!$F$10:$F$1000,Inventory!$F$10:$F$1000,0)))),ROW(Inventory!$F$10:$F$1000)-ROW(Inventory!$F$10)+1),1)))</f>
        <v/>
      </c>
    </row>
    <row r="76" spans="1:29" ht="16.5" x14ac:dyDescent="0.3">
      <c r="A76" s="279" t="str">
        <f>Gap_analysis_stores!A77</f>
        <v/>
      </c>
      <c r="B76" s="279" t="str">
        <f>Gap_analysis_stores!B77</f>
        <v/>
      </c>
      <c r="C76" s="279" t="str">
        <f>Gap_analysis_stores!C77</f>
        <v/>
      </c>
      <c r="D76" s="125" t="str">
        <f t="array" ref="D76">IF($C76="","",SUM(IF(FREQUENCY(IF(Inventory!$C$10:$C$1000=$C76,IF(Inventory!$D$10:$D$1000=sp,MATCH(Inventory!$F$10:$F$1000,Inventory!$F$10:$F$1000,0))),ROW(Inventory!$F$10:$F$1000)-ROW(Inventory!$F$10)+1),1)))</f>
        <v/>
      </c>
      <c r="E76" s="125" t="str">
        <f t="array" ref="E76">IF($C76="","",COUNT(IF(Inventory!$B$10:$B$1000=$B76,IF(Inventory!$C$10:$C$1000=$C76,IF(Inventory!$D$10:$D$1000=sp,IF(Inventory!$P$10:$P$1000=E$8,1))))))</f>
        <v/>
      </c>
      <c r="F76" s="125" t="str">
        <f t="array" ref="F76">IF($C76="","",COUNT(IF(Inventory!$B$10:$B$1000=$B76,IF(Inventory!$C$10:$C$1000=$C76,IF(Inventory!$D$10:$D$1000=sp,IF(Inventory!$P$10:$P$1000=F$8,1))))))</f>
        <v/>
      </c>
      <c r="G76" s="125" t="str">
        <f t="array" ref="G76">IF($C76="","",COUNT(IF(Inventory!$B$10:$B$1000=$B76,IF(Inventory!$C$10:$C$1000=$C76,IF(Inventory!$D$10:$D$1000=sp,IF(Inventory!$P$10:$P$1000=G$8,1))))))</f>
        <v/>
      </c>
      <c r="H76" s="125" t="str">
        <f t="array" ref="H76">IF($C76="","",COUNT(IF(Inventory!$B$10:$B$1000=$B76,IF(Inventory!$C$10:$C$1000=$C76,IF(Inventory!$D$10:$D$1000=sp,IF(Inventory!$P$10:$P$1000=H$8,1))))))</f>
        <v/>
      </c>
      <c r="I76" s="125" t="str">
        <f t="array" ref="I76">IF($C76="","",COUNT(IF(Inventory!$B$10:$B$1000=$B76,IF(Inventory!$C$10:$C$1000=$C76,IF(Inventory!$D$10:$D$1000=sp,IF(Inventory!$P$10:$P$1000=I$8,1))))))</f>
        <v/>
      </c>
      <c r="J76" s="121">
        <f t="shared" si="9"/>
        <v>0</v>
      </c>
      <c r="K76" s="125" t="str">
        <f t="array" ref="K76">IF($C76="","",COUNT(IF(Inventory!$B$10:$B$1000=$B76,IF(Inventory!$C$10:$C$1000=$C76,IF(Inventory!$D$10:$D$1000=sp,IF(Inventory!$J$10:$J$1000=frig,1))))))</f>
        <v/>
      </c>
      <c r="L76" s="125" t="str">
        <f t="array" ref="L76">IF($C76="","",COUNT(IF(Inventory!$B$10:$B$1000=$B76,IF(Inventory!$C$10:$C$1000=$C76,IF(Inventory!$D$10:$D$1000=sp,IF(Inventory!$J$10:$J$1000=frig,IF(Inventory!$P$10:$P$1000=L$8,1)))))))</f>
        <v/>
      </c>
      <c r="M76" s="125" t="str">
        <f t="array" ref="M76">IF($C76="","",COUNT(IF(Inventory!$B$10:$B$1000=$B76,IF(Inventory!$C$10:$C$1000=$C76,IF(Inventory!$D$10:$D$1000=sp,IF(Inventory!$J$10:$J$1000=frig,IF(Inventory!$P$10:$P$1000=M$8,1)))))))</f>
        <v/>
      </c>
      <c r="N76" s="125" t="str">
        <f t="array" ref="N76">IF($C76="","",COUNT(IF(Inventory!$B$10:$B$1000=$B76,IF(Inventory!$C$10:$C$1000=$C76,IF(Inventory!$D$10:$D$1000=sp,IF(Inventory!$J$10:$J$1000=frig,IF(Inventory!$P$10:$P$1000=N$8,1)))))))</f>
        <v/>
      </c>
      <c r="O76" s="125" t="str">
        <f t="array" ref="O76">IF($C76="","",COUNT(IF(Inventory!$B$10:$B$1000=$B76,IF(Inventory!$C$10:$C$1000=$C76,IF(Inventory!$D$10:$D$1000=sp,IF(Inventory!$J$10:$J$1000=frig,IF(Inventory!$P$10:$P$1000=O$8,1)))))))</f>
        <v/>
      </c>
      <c r="P76" s="125" t="str">
        <f t="array" ref="P76">IF($C76="","",COUNT(IF(Inventory!$B$10:$B$1000=$B76,IF(Inventory!$C$10:$C$1000=$C76,IF(Inventory!$D$10:$D$1000=sp,IF(Inventory!$J$10:$J$1000=frig,IF(Inventory!$P$10:$P$1000=P$8,1)))))))</f>
        <v/>
      </c>
      <c r="Q76" s="144" t="str">
        <f t="shared" si="10"/>
        <v/>
      </c>
      <c r="R76" s="125" t="str">
        <f t="array" ref="R76">IF($C76="","",COUNT(IF(Inventory!$B$10:$B$1000=$B76,IF(Inventory!$C$10:$C$1000=$C76,IF(Inventory!$D$10:$D$1000=sp,IF(Inventory!$J$10:$J$1000=freez,1))))))</f>
        <v/>
      </c>
      <c r="S76" s="125" t="str">
        <f t="array" ref="S76">IF($C76="","",COUNT(IF(Inventory!$B$10:$B$1000=$B76,IF(Inventory!$C$10:$C$1000=$C76,IF(Inventory!$D$10:$D$1000=sp,IF(Inventory!$J$10:$J$1000=freez,IF(Inventory!$P$10:$P$1000=S$8,1)))))))</f>
        <v/>
      </c>
      <c r="T76" s="125" t="str">
        <f t="array" ref="T76">IF($C76="","",COUNT(IF(Inventory!$B$10:$B$1000=$B76,IF(Inventory!$C$10:$C$1000=$C76,IF(Inventory!$D$10:$D$1000=sp,IF(Inventory!$J$10:$J$1000=freez,IF(Inventory!$P$10:$P$1000=T$8,1)))))))</f>
        <v/>
      </c>
      <c r="U76" s="125" t="str">
        <f t="array" ref="U76">IF($C76="","",COUNT(IF(Inventory!$B$10:$B$1000=$B76,IF(Inventory!$C$10:$C$1000=$C76,IF(Inventory!$D$10:$D$1000=sp,IF(Inventory!$J$10:$J$1000=freez,IF(Inventory!$P$10:$P$1000=U$8,1)))))))</f>
        <v/>
      </c>
      <c r="V76" s="125" t="str">
        <f t="array" ref="V76">IF($C76="","",COUNT(IF(Inventory!$B$10:$B$1000=$B76,IF(Inventory!$C$10:$C$1000=$C76,IF(Inventory!$D$10:$D$1000=sp,IF(Inventory!$J$10:$J$1000=freez,IF(Inventory!$P$10:$P$1000=V$8,1)))))))</f>
        <v/>
      </c>
      <c r="W76" s="125" t="str">
        <f t="array" ref="W76">IF($C76="","",COUNT(IF(Inventory!$B$10:$B$1000=$B76,IF(Inventory!$C$10:$C$1000=$C76,IF(Inventory!$D$10:$D$1000=sp,IF(Inventory!$J$10:$J$1000=freez,IF(Inventory!$P$10:$P$1000=W$8,1)))))))</f>
        <v/>
      </c>
      <c r="X76" s="144" t="str">
        <f t="shared" si="11"/>
        <v/>
      </c>
      <c r="Y76" s="125" t="str">
        <f t="array" ref="Y76">IF($C76="","",SUM(IF(FREQUENCY(IF(Inventory!$C$10:$C$1000=$C76,IF(Inventory!$D$10:$D$1000=sp,IF(Inventory!$I$10:$I$1000=Grl_status!$B$6,MATCH(Inventory!$F$10:$F$1000,Inventory!$F$10:$F$1000,0)))),ROW(Inventory!$F$10:$F$1000)-ROW(Inventory!$F$10)+1),1)))</f>
        <v/>
      </c>
      <c r="Z76" s="125" t="str">
        <f t="array" ref="Z76">IF($C76="","",SUM(IF(FREQUENCY(IF(Inventory!$C$10:$C$1000=$C76,IF(Inventory!$D$10:$D$1000=sp,IF(Inventory!$J$10:$J$1000=frig,MATCH(Inventory!$F$10:$F$1000,Inventory!$F$10:$F$1000,0)))),ROW(Inventory!$F$10:$F$1000)-ROW(Inventory!$F$10)+1),1)))</f>
        <v/>
      </c>
      <c r="AA76" s="125" t="str">
        <f t="array" ref="AA76">IF($C76="","",SUM(IF(FREQUENCY(IF(Inventory!$C$10:$C$1000=$C76,IF(Inventory!$D$10:$D$1000=sp,IF(Inventory!$J$10:$J$1000=frig,IF(Inventory!$P$10:$P$1000=$E$8,MATCH(Inventory!$F$10:$F$1000,Inventory!$F$10:$F$1000,0))))),ROW(Inventory!$F$10:$F$1000)-ROW(Inventory!$F$10)+1),1)))</f>
        <v/>
      </c>
      <c r="AB76" s="125" t="str">
        <f t="array" ref="AB76">IF($C76="","",SUM(IF(FREQUENCY(IF(Inventory!$C$10:$C$1000=$C76,IF(Inventory!$D$10:$D$1000=sp,IF(Inventory!$J$10:$J$1000=frig,IF(Inventory!$P$10:$P$1000=$G$8,MATCH(Inventory!$F$10:$F$1000,Inventory!$F$10:$F$1000,0))))),ROW(Inventory!$F$10:$F$1000)-ROW(Inventory!$F$10)+1),1)))</f>
        <v/>
      </c>
      <c r="AC76" s="125" t="str">
        <f t="array" ref="AC76">IF($C76="","",SUM(IF(FREQUENCY(IF(Inventory!$C$10:$C$1000=$C76,IF(Inventory!$D$10:$D$1000=sp,IF(Inventory!$K$10:$K$1000="",MATCH(Inventory!$F$10:$F$1000,Inventory!$F$10:$F$1000,0)))),ROW(Inventory!$F$10:$F$1000)-ROW(Inventory!$F$10)+1),1)))</f>
        <v/>
      </c>
    </row>
    <row r="77" spans="1:29" ht="16.5" x14ac:dyDescent="0.3">
      <c r="A77" s="279" t="str">
        <f>Gap_analysis_stores!A78</f>
        <v/>
      </c>
      <c r="B77" s="279" t="str">
        <f>Gap_analysis_stores!B78</f>
        <v/>
      </c>
      <c r="C77" s="279" t="str">
        <f>Gap_analysis_stores!C78</f>
        <v/>
      </c>
      <c r="D77" s="125" t="str">
        <f t="array" ref="D77">IF($C77="","",SUM(IF(FREQUENCY(IF(Inventory!$C$10:$C$1000=$C77,IF(Inventory!$D$10:$D$1000=sp,MATCH(Inventory!$F$10:$F$1000,Inventory!$F$10:$F$1000,0))),ROW(Inventory!$F$10:$F$1000)-ROW(Inventory!$F$10)+1),1)))</f>
        <v/>
      </c>
      <c r="E77" s="125" t="str">
        <f t="array" ref="E77">IF($C77="","",COUNT(IF(Inventory!$B$10:$B$1000=$B77,IF(Inventory!$C$10:$C$1000=$C77,IF(Inventory!$D$10:$D$1000=sp,IF(Inventory!$P$10:$P$1000=E$8,1))))))</f>
        <v/>
      </c>
      <c r="F77" s="125" t="str">
        <f t="array" ref="F77">IF($C77="","",COUNT(IF(Inventory!$B$10:$B$1000=$B77,IF(Inventory!$C$10:$C$1000=$C77,IF(Inventory!$D$10:$D$1000=sp,IF(Inventory!$P$10:$P$1000=F$8,1))))))</f>
        <v/>
      </c>
      <c r="G77" s="125" t="str">
        <f t="array" ref="G77">IF($C77="","",COUNT(IF(Inventory!$B$10:$B$1000=$B77,IF(Inventory!$C$10:$C$1000=$C77,IF(Inventory!$D$10:$D$1000=sp,IF(Inventory!$P$10:$P$1000=G$8,1))))))</f>
        <v/>
      </c>
      <c r="H77" s="125" t="str">
        <f t="array" ref="H77">IF($C77="","",COUNT(IF(Inventory!$B$10:$B$1000=$B77,IF(Inventory!$C$10:$C$1000=$C77,IF(Inventory!$D$10:$D$1000=sp,IF(Inventory!$P$10:$P$1000=H$8,1))))))</f>
        <v/>
      </c>
      <c r="I77" s="125" t="str">
        <f t="array" ref="I77">IF($C77="","",COUNT(IF(Inventory!$B$10:$B$1000=$B77,IF(Inventory!$C$10:$C$1000=$C77,IF(Inventory!$D$10:$D$1000=sp,IF(Inventory!$P$10:$P$1000=I$8,1))))))</f>
        <v/>
      </c>
      <c r="J77" s="121">
        <f t="shared" si="9"/>
        <v>0</v>
      </c>
      <c r="K77" s="125" t="str">
        <f t="array" ref="K77">IF($C77="","",COUNT(IF(Inventory!$B$10:$B$1000=$B77,IF(Inventory!$C$10:$C$1000=$C77,IF(Inventory!$D$10:$D$1000=sp,IF(Inventory!$J$10:$J$1000=frig,1))))))</f>
        <v/>
      </c>
      <c r="L77" s="125" t="str">
        <f t="array" ref="L77">IF($C77="","",COUNT(IF(Inventory!$B$10:$B$1000=$B77,IF(Inventory!$C$10:$C$1000=$C77,IF(Inventory!$D$10:$D$1000=sp,IF(Inventory!$J$10:$J$1000=frig,IF(Inventory!$P$10:$P$1000=L$8,1)))))))</f>
        <v/>
      </c>
      <c r="M77" s="125" t="str">
        <f t="array" ref="M77">IF($C77="","",COUNT(IF(Inventory!$B$10:$B$1000=$B77,IF(Inventory!$C$10:$C$1000=$C77,IF(Inventory!$D$10:$D$1000=sp,IF(Inventory!$J$10:$J$1000=frig,IF(Inventory!$P$10:$P$1000=M$8,1)))))))</f>
        <v/>
      </c>
      <c r="N77" s="125" t="str">
        <f t="array" ref="N77">IF($C77="","",COUNT(IF(Inventory!$B$10:$B$1000=$B77,IF(Inventory!$C$10:$C$1000=$C77,IF(Inventory!$D$10:$D$1000=sp,IF(Inventory!$J$10:$J$1000=frig,IF(Inventory!$P$10:$P$1000=N$8,1)))))))</f>
        <v/>
      </c>
      <c r="O77" s="125" t="str">
        <f t="array" ref="O77">IF($C77="","",COUNT(IF(Inventory!$B$10:$B$1000=$B77,IF(Inventory!$C$10:$C$1000=$C77,IF(Inventory!$D$10:$D$1000=sp,IF(Inventory!$J$10:$J$1000=frig,IF(Inventory!$P$10:$P$1000=O$8,1)))))))</f>
        <v/>
      </c>
      <c r="P77" s="125" t="str">
        <f t="array" ref="P77">IF($C77="","",COUNT(IF(Inventory!$B$10:$B$1000=$B77,IF(Inventory!$C$10:$C$1000=$C77,IF(Inventory!$D$10:$D$1000=sp,IF(Inventory!$J$10:$J$1000=frig,IF(Inventory!$P$10:$P$1000=P$8,1)))))))</f>
        <v/>
      </c>
      <c r="Q77" s="144" t="str">
        <f t="shared" si="10"/>
        <v/>
      </c>
      <c r="R77" s="125" t="str">
        <f t="array" ref="R77">IF($C77="","",COUNT(IF(Inventory!$B$10:$B$1000=$B77,IF(Inventory!$C$10:$C$1000=$C77,IF(Inventory!$D$10:$D$1000=sp,IF(Inventory!$J$10:$J$1000=freez,1))))))</f>
        <v/>
      </c>
      <c r="S77" s="125" t="str">
        <f t="array" ref="S77">IF($C77="","",COUNT(IF(Inventory!$B$10:$B$1000=$B77,IF(Inventory!$C$10:$C$1000=$C77,IF(Inventory!$D$10:$D$1000=sp,IF(Inventory!$J$10:$J$1000=freez,IF(Inventory!$P$10:$P$1000=S$8,1)))))))</f>
        <v/>
      </c>
      <c r="T77" s="125" t="str">
        <f t="array" ref="T77">IF($C77="","",COUNT(IF(Inventory!$B$10:$B$1000=$B77,IF(Inventory!$C$10:$C$1000=$C77,IF(Inventory!$D$10:$D$1000=sp,IF(Inventory!$J$10:$J$1000=freez,IF(Inventory!$P$10:$P$1000=T$8,1)))))))</f>
        <v/>
      </c>
      <c r="U77" s="125" t="str">
        <f t="array" ref="U77">IF($C77="","",COUNT(IF(Inventory!$B$10:$B$1000=$B77,IF(Inventory!$C$10:$C$1000=$C77,IF(Inventory!$D$10:$D$1000=sp,IF(Inventory!$J$10:$J$1000=freez,IF(Inventory!$P$10:$P$1000=U$8,1)))))))</f>
        <v/>
      </c>
      <c r="V77" s="125" t="str">
        <f t="array" ref="V77">IF($C77="","",COUNT(IF(Inventory!$B$10:$B$1000=$B77,IF(Inventory!$C$10:$C$1000=$C77,IF(Inventory!$D$10:$D$1000=sp,IF(Inventory!$J$10:$J$1000=freez,IF(Inventory!$P$10:$P$1000=V$8,1)))))))</f>
        <v/>
      </c>
      <c r="W77" s="125" t="str">
        <f t="array" ref="W77">IF($C77="","",COUNT(IF(Inventory!$B$10:$B$1000=$B77,IF(Inventory!$C$10:$C$1000=$C77,IF(Inventory!$D$10:$D$1000=sp,IF(Inventory!$J$10:$J$1000=freez,IF(Inventory!$P$10:$P$1000=W$8,1)))))))</f>
        <v/>
      </c>
      <c r="X77" s="144" t="str">
        <f t="shared" si="11"/>
        <v/>
      </c>
      <c r="Y77" s="125" t="str">
        <f t="array" ref="Y77">IF($C77="","",SUM(IF(FREQUENCY(IF(Inventory!$C$10:$C$1000=$C77,IF(Inventory!$D$10:$D$1000=sp,IF(Inventory!$I$10:$I$1000=Grl_status!$B$6,MATCH(Inventory!$F$10:$F$1000,Inventory!$F$10:$F$1000,0)))),ROW(Inventory!$F$10:$F$1000)-ROW(Inventory!$F$10)+1),1)))</f>
        <v/>
      </c>
      <c r="Z77" s="125" t="str">
        <f t="array" ref="Z77">IF($C77="","",SUM(IF(FREQUENCY(IF(Inventory!$C$10:$C$1000=$C77,IF(Inventory!$D$10:$D$1000=sp,IF(Inventory!$J$10:$J$1000=frig,MATCH(Inventory!$F$10:$F$1000,Inventory!$F$10:$F$1000,0)))),ROW(Inventory!$F$10:$F$1000)-ROW(Inventory!$F$10)+1),1)))</f>
        <v/>
      </c>
      <c r="AA77" s="125" t="str">
        <f t="array" ref="AA77">IF($C77="","",SUM(IF(FREQUENCY(IF(Inventory!$C$10:$C$1000=$C77,IF(Inventory!$D$10:$D$1000=sp,IF(Inventory!$J$10:$J$1000=frig,IF(Inventory!$P$10:$P$1000=$E$8,MATCH(Inventory!$F$10:$F$1000,Inventory!$F$10:$F$1000,0))))),ROW(Inventory!$F$10:$F$1000)-ROW(Inventory!$F$10)+1),1)))</f>
        <v/>
      </c>
      <c r="AB77" s="125" t="str">
        <f t="array" ref="AB77">IF($C77="","",SUM(IF(FREQUENCY(IF(Inventory!$C$10:$C$1000=$C77,IF(Inventory!$D$10:$D$1000=sp,IF(Inventory!$J$10:$J$1000=frig,IF(Inventory!$P$10:$P$1000=$G$8,MATCH(Inventory!$F$10:$F$1000,Inventory!$F$10:$F$1000,0))))),ROW(Inventory!$F$10:$F$1000)-ROW(Inventory!$F$10)+1),1)))</f>
        <v/>
      </c>
      <c r="AC77" s="125" t="str">
        <f t="array" ref="AC77">IF($C77="","",SUM(IF(FREQUENCY(IF(Inventory!$C$10:$C$1000=$C77,IF(Inventory!$D$10:$D$1000=sp,IF(Inventory!$K$10:$K$1000="",MATCH(Inventory!$F$10:$F$1000,Inventory!$F$10:$F$1000,0)))),ROW(Inventory!$F$10:$F$1000)-ROW(Inventory!$F$10)+1),1)))</f>
        <v/>
      </c>
    </row>
    <row r="78" spans="1:29" ht="16.5" x14ac:dyDescent="0.3">
      <c r="A78" s="279" t="str">
        <f>Gap_analysis_stores!A79</f>
        <v/>
      </c>
      <c r="B78" s="279" t="str">
        <f>Gap_analysis_stores!B79</f>
        <v/>
      </c>
      <c r="C78" s="279" t="str">
        <f>Gap_analysis_stores!C79</f>
        <v/>
      </c>
      <c r="D78" s="125" t="str">
        <f t="array" ref="D78">IF($C78="","",SUM(IF(FREQUENCY(IF(Inventory!$C$10:$C$1000=$C78,IF(Inventory!$D$10:$D$1000=sp,MATCH(Inventory!$F$10:$F$1000,Inventory!$F$10:$F$1000,0))),ROW(Inventory!$F$10:$F$1000)-ROW(Inventory!$F$10)+1),1)))</f>
        <v/>
      </c>
      <c r="E78" s="125" t="str">
        <f t="array" ref="E78">IF($C78="","",COUNT(IF(Inventory!$B$10:$B$1000=$B78,IF(Inventory!$C$10:$C$1000=$C78,IF(Inventory!$D$10:$D$1000=sp,IF(Inventory!$P$10:$P$1000=E$8,1))))))</f>
        <v/>
      </c>
      <c r="F78" s="125" t="str">
        <f t="array" ref="F78">IF($C78="","",COUNT(IF(Inventory!$B$10:$B$1000=$B78,IF(Inventory!$C$10:$C$1000=$C78,IF(Inventory!$D$10:$D$1000=sp,IF(Inventory!$P$10:$P$1000=F$8,1))))))</f>
        <v/>
      </c>
      <c r="G78" s="125" t="str">
        <f t="array" ref="G78">IF($C78="","",COUNT(IF(Inventory!$B$10:$B$1000=$B78,IF(Inventory!$C$10:$C$1000=$C78,IF(Inventory!$D$10:$D$1000=sp,IF(Inventory!$P$10:$P$1000=G$8,1))))))</f>
        <v/>
      </c>
      <c r="H78" s="125" t="str">
        <f t="array" ref="H78">IF($C78="","",COUNT(IF(Inventory!$B$10:$B$1000=$B78,IF(Inventory!$C$10:$C$1000=$C78,IF(Inventory!$D$10:$D$1000=sp,IF(Inventory!$P$10:$P$1000=H$8,1))))))</f>
        <v/>
      </c>
      <c r="I78" s="125" t="str">
        <f t="array" ref="I78">IF($C78="","",COUNT(IF(Inventory!$B$10:$B$1000=$B78,IF(Inventory!$C$10:$C$1000=$C78,IF(Inventory!$D$10:$D$1000=sp,IF(Inventory!$P$10:$P$1000=I$8,1))))))</f>
        <v/>
      </c>
      <c r="J78" s="121">
        <f t="shared" si="9"/>
        <v>0</v>
      </c>
      <c r="K78" s="125" t="str">
        <f t="array" ref="K78">IF($C78="","",COUNT(IF(Inventory!$B$10:$B$1000=$B78,IF(Inventory!$C$10:$C$1000=$C78,IF(Inventory!$D$10:$D$1000=sp,IF(Inventory!$J$10:$J$1000=frig,1))))))</f>
        <v/>
      </c>
      <c r="L78" s="125" t="str">
        <f t="array" ref="L78">IF($C78="","",COUNT(IF(Inventory!$B$10:$B$1000=$B78,IF(Inventory!$C$10:$C$1000=$C78,IF(Inventory!$D$10:$D$1000=sp,IF(Inventory!$J$10:$J$1000=frig,IF(Inventory!$P$10:$P$1000=L$8,1)))))))</f>
        <v/>
      </c>
      <c r="M78" s="125" t="str">
        <f t="array" ref="M78">IF($C78="","",COUNT(IF(Inventory!$B$10:$B$1000=$B78,IF(Inventory!$C$10:$C$1000=$C78,IF(Inventory!$D$10:$D$1000=sp,IF(Inventory!$J$10:$J$1000=frig,IF(Inventory!$P$10:$P$1000=M$8,1)))))))</f>
        <v/>
      </c>
      <c r="N78" s="125" t="str">
        <f t="array" ref="N78">IF($C78="","",COUNT(IF(Inventory!$B$10:$B$1000=$B78,IF(Inventory!$C$10:$C$1000=$C78,IF(Inventory!$D$10:$D$1000=sp,IF(Inventory!$J$10:$J$1000=frig,IF(Inventory!$P$10:$P$1000=N$8,1)))))))</f>
        <v/>
      </c>
      <c r="O78" s="125" t="str">
        <f t="array" ref="O78">IF($C78="","",COUNT(IF(Inventory!$B$10:$B$1000=$B78,IF(Inventory!$C$10:$C$1000=$C78,IF(Inventory!$D$10:$D$1000=sp,IF(Inventory!$J$10:$J$1000=frig,IF(Inventory!$P$10:$P$1000=O$8,1)))))))</f>
        <v/>
      </c>
      <c r="P78" s="125" t="str">
        <f t="array" ref="P78">IF($C78="","",COUNT(IF(Inventory!$B$10:$B$1000=$B78,IF(Inventory!$C$10:$C$1000=$C78,IF(Inventory!$D$10:$D$1000=sp,IF(Inventory!$J$10:$J$1000=frig,IF(Inventory!$P$10:$P$1000=P$8,1)))))))</f>
        <v/>
      </c>
      <c r="Q78" s="144" t="str">
        <f t="shared" si="10"/>
        <v/>
      </c>
      <c r="R78" s="125" t="str">
        <f t="array" ref="R78">IF($C78="","",COUNT(IF(Inventory!$B$10:$B$1000=$B78,IF(Inventory!$C$10:$C$1000=$C78,IF(Inventory!$D$10:$D$1000=sp,IF(Inventory!$J$10:$J$1000=freez,1))))))</f>
        <v/>
      </c>
      <c r="S78" s="125" t="str">
        <f t="array" ref="S78">IF($C78="","",COUNT(IF(Inventory!$B$10:$B$1000=$B78,IF(Inventory!$C$10:$C$1000=$C78,IF(Inventory!$D$10:$D$1000=sp,IF(Inventory!$J$10:$J$1000=freez,IF(Inventory!$P$10:$P$1000=S$8,1)))))))</f>
        <v/>
      </c>
      <c r="T78" s="125" t="str">
        <f t="array" ref="T78">IF($C78="","",COUNT(IF(Inventory!$B$10:$B$1000=$B78,IF(Inventory!$C$10:$C$1000=$C78,IF(Inventory!$D$10:$D$1000=sp,IF(Inventory!$J$10:$J$1000=freez,IF(Inventory!$P$10:$P$1000=T$8,1)))))))</f>
        <v/>
      </c>
      <c r="U78" s="125" t="str">
        <f t="array" ref="U78">IF($C78="","",COUNT(IF(Inventory!$B$10:$B$1000=$B78,IF(Inventory!$C$10:$C$1000=$C78,IF(Inventory!$D$10:$D$1000=sp,IF(Inventory!$J$10:$J$1000=freez,IF(Inventory!$P$10:$P$1000=U$8,1)))))))</f>
        <v/>
      </c>
      <c r="V78" s="125" t="str">
        <f t="array" ref="V78">IF($C78="","",COUNT(IF(Inventory!$B$10:$B$1000=$B78,IF(Inventory!$C$10:$C$1000=$C78,IF(Inventory!$D$10:$D$1000=sp,IF(Inventory!$J$10:$J$1000=freez,IF(Inventory!$P$10:$P$1000=V$8,1)))))))</f>
        <v/>
      </c>
      <c r="W78" s="125" t="str">
        <f t="array" ref="W78">IF($C78="","",COUNT(IF(Inventory!$B$10:$B$1000=$B78,IF(Inventory!$C$10:$C$1000=$C78,IF(Inventory!$D$10:$D$1000=sp,IF(Inventory!$J$10:$J$1000=freez,IF(Inventory!$P$10:$P$1000=W$8,1)))))))</f>
        <v/>
      </c>
      <c r="X78" s="144" t="str">
        <f t="shared" si="11"/>
        <v/>
      </c>
      <c r="Y78" s="125" t="str">
        <f t="array" ref="Y78">IF($C78="","",SUM(IF(FREQUENCY(IF(Inventory!$C$10:$C$1000=$C78,IF(Inventory!$D$10:$D$1000=sp,IF(Inventory!$I$10:$I$1000=Grl_status!$B$6,MATCH(Inventory!$F$10:$F$1000,Inventory!$F$10:$F$1000,0)))),ROW(Inventory!$F$10:$F$1000)-ROW(Inventory!$F$10)+1),1)))</f>
        <v/>
      </c>
      <c r="Z78" s="125" t="str">
        <f t="array" ref="Z78">IF($C78="","",SUM(IF(FREQUENCY(IF(Inventory!$C$10:$C$1000=$C78,IF(Inventory!$D$10:$D$1000=sp,IF(Inventory!$J$10:$J$1000=frig,MATCH(Inventory!$F$10:$F$1000,Inventory!$F$10:$F$1000,0)))),ROW(Inventory!$F$10:$F$1000)-ROW(Inventory!$F$10)+1),1)))</f>
        <v/>
      </c>
      <c r="AA78" s="125" t="str">
        <f t="array" ref="AA78">IF($C78="","",SUM(IF(FREQUENCY(IF(Inventory!$C$10:$C$1000=$C78,IF(Inventory!$D$10:$D$1000=sp,IF(Inventory!$J$10:$J$1000=frig,IF(Inventory!$P$10:$P$1000=$E$8,MATCH(Inventory!$F$10:$F$1000,Inventory!$F$10:$F$1000,0))))),ROW(Inventory!$F$10:$F$1000)-ROW(Inventory!$F$10)+1),1)))</f>
        <v/>
      </c>
      <c r="AB78" s="125" t="str">
        <f t="array" ref="AB78">IF($C78="","",SUM(IF(FREQUENCY(IF(Inventory!$C$10:$C$1000=$C78,IF(Inventory!$D$10:$D$1000=sp,IF(Inventory!$J$10:$J$1000=frig,IF(Inventory!$P$10:$P$1000=$G$8,MATCH(Inventory!$F$10:$F$1000,Inventory!$F$10:$F$1000,0))))),ROW(Inventory!$F$10:$F$1000)-ROW(Inventory!$F$10)+1),1)))</f>
        <v/>
      </c>
      <c r="AC78" s="125" t="str">
        <f t="array" ref="AC78">IF($C78="","",SUM(IF(FREQUENCY(IF(Inventory!$C$10:$C$1000=$C78,IF(Inventory!$D$10:$D$1000=sp,IF(Inventory!$K$10:$K$1000="",MATCH(Inventory!$F$10:$F$1000,Inventory!$F$10:$F$1000,0)))),ROW(Inventory!$F$10:$F$1000)-ROW(Inventory!$F$10)+1),1)))</f>
        <v/>
      </c>
    </row>
    <row r="79" spans="1:29" ht="16.5" x14ac:dyDescent="0.3">
      <c r="A79" s="279" t="str">
        <f>Gap_analysis_stores!A80</f>
        <v/>
      </c>
      <c r="B79" s="279" t="str">
        <f>Gap_analysis_stores!B80</f>
        <v/>
      </c>
      <c r="C79" s="279" t="str">
        <f>Gap_analysis_stores!C80</f>
        <v/>
      </c>
      <c r="D79" s="125" t="str">
        <f t="array" ref="D79">IF($C79="","",SUM(IF(FREQUENCY(IF(Inventory!$C$10:$C$1000=$C79,IF(Inventory!$D$10:$D$1000=sp,MATCH(Inventory!$F$10:$F$1000,Inventory!$F$10:$F$1000,0))),ROW(Inventory!$F$10:$F$1000)-ROW(Inventory!$F$10)+1),1)))</f>
        <v/>
      </c>
      <c r="E79" s="125" t="str">
        <f t="array" ref="E79">IF($C79="","",COUNT(IF(Inventory!$B$10:$B$1000=$B79,IF(Inventory!$C$10:$C$1000=$C79,IF(Inventory!$D$10:$D$1000=sp,IF(Inventory!$P$10:$P$1000=E$8,1))))))</f>
        <v/>
      </c>
      <c r="F79" s="125" t="str">
        <f t="array" ref="F79">IF($C79="","",COUNT(IF(Inventory!$B$10:$B$1000=$B79,IF(Inventory!$C$10:$C$1000=$C79,IF(Inventory!$D$10:$D$1000=sp,IF(Inventory!$P$10:$P$1000=F$8,1))))))</f>
        <v/>
      </c>
      <c r="G79" s="125" t="str">
        <f t="array" ref="G79">IF($C79="","",COUNT(IF(Inventory!$B$10:$B$1000=$B79,IF(Inventory!$C$10:$C$1000=$C79,IF(Inventory!$D$10:$D$1000=sp,IF(Inventory!$P$10:$P$1000=G$8,1))))))</f>
        <v/>
      </c>
      <c r="H79" s="125" t="str">
        <f t="array" ref="H79">IF($C79="","",COUNT(IF(Inventory!$B$10:$B$1000=$B79,IF(Inventory!$C$10:$C$1000=$C79,IF(Inventory!$D$10:$D$1000=sp,IF(Inventory!$P$10:$P$1000=H$8,1))))))</f>
        <v/>
      </c>
      <c r="I79" s="125" t="str">
        <f t="array" ref="I79">IF($C79="","",COUNT(IF(Inventory!$B$10:$B$1000=$B79,IF(Inventory!$C$10:$C$1000=$C79,IF(Inventory!$D$10:$D$1000=sp,IF(Inventory!$P$10:$P$1000=I$8,1))))))</f>
        <v/>
      </c>
      <c r="J79" s="121">
        <f t="shared" si="9"/>
        <v>0</v>
      </c>
      <c r="K79" s="125" t="str">
        <f t="array" ref="K79">IF($C79="","",COUNT(IF(Inventory!$B$10:$B$1000=$B79,IF(Inventory!$C$10:$C$1000=$C79,IF(Inventory!$D$10:$D$1000=sp,IF(Inventory!$J$10:$J$1000=frig,1))))))</f>
        <v/>
      </c>
      <c r="L79" s="125" t="str">
        <f t="array" ref="L79">IF($C79="","",COUNT(IF(Inventory!$B$10:$B$1000=$B79,IF(Inventory!$C$10:$C$1000=$C79,IF(Inventory!$D$10:$D$1000=sp,IF(Inventory!$J$10:$J$1000=frig,IF(Inventory!$P$10:$P$1000=L$8,1)))))))</f>
        <v/>
      </c>
      <c r="M79" s="125" t="str">
        <f t="array" ref="M79">IF($C79="","",COUNT(IF(Inventory!$B$10:$B$1000=$B79,IF(Inventory!$C$10:$C$1000=$C79,IF(Inventory!$D$10:$D$1000=sp,IF(Inventory!$J$10:$J$1000=frig,IF(Inventory!$P$10:$P$1000=M$8,1)))))))</f>
        <v/>
      </c>
      <c r="N79" s="125" t="str">
        <f t="array" ref="N79">IF($C79="","",COUNT(IF(Inventory!$B$10:$B$1000=$B79,IF(Inventory!$C$10:$C$1000=$C79,IF(Inventory!$D$10:$D$1000=sp,IF(Inventory!$J$10:$J$1000=frig,IF(Inventory!$P$10:$P$1000=N$8,1)))))))</f>
        <v/>
      </c>
      <c r="O79" s="125" t="str">
        <f t="array" ref="O79">IF($C79="","",COUNT(IF(Inventory!$B$10:$B$1000=$B79,IF(Inventory!$C$10:$C$1000=$C79,IF(Inventory!$D$10:$D$1000=sp,IF(Inventory!$J$10:$J$1000=frig,IF(Inventory!$P$10:$P$1000=O$8,1)))))))</f>
        <v/>
      </c>
      <c r="P79" s="125" t="str">
        <f t="array" ref="P79">IF($C79="","",COUNT(IF(Inventory!$B$10:$B$1000=$B79,IF(Inventory!$C$10:$C$1000=$C79,IF(Inventory!$D$10:$D$1000=sp,IF(Inventory!$J$10:$J$1000=frig,IF(Inventory!$P$10:$P$1000=P$8,1)))))))</f>
        <v/>
      </c>
      <c r="Q79" s="144" t="str">
        <f t="shared" si="10"/>
        <v/>
      </c>
      <c r="R79" s="125" t="str">
        <f t="array" ref="R79">IF($C79="","",COUNT(IF(Inventory!$B$10:$B$1000=$B79,IF(Inventory!$C$10:$C$1000=$C79,IF(Inventory!$D$10:$D$1000=sp,IF(Inventory!$J$10:$J$1000=freez,1))))))</f>
        <v/>
      </c>
      <c r="S79" s="125" t="str">
        <f t="array" ref="S79">IF($C79="","",COUNT(IF(Inventory!$B$10:$B$1000=$B79,IF(Inventory!$C$10:$C$1000=$C79,IF(Inventory!$D$10:$D$1000=sp,IF(Inventory!$J$10:$J$1000=freez,IF(Inventory!$P$10:$P$1000=S$8,1)))))))</f>
        <v/>
      </c>
      <c r="T79" s="125" t="str">
        <f t="array" ref="T79">IF($C79="","",COUNT(IF(Inventory!$B$10:$B$1000=$B79,IF(Inventory!$C$10:$C$1000=$C79,IF(Inventory!$D$10:$D$1000=sp,IF(Inventory!$J$10:$J$1000=freez,IF(Inventory!$P$10:$P$1000=T$8,1)))))))</f>
        <v/>
      </c>
      <c r="U79" s="125" t="str">
        <f t="array" ref="U79">IF($C79="","",COUNT(IF(Inventory!$B$10:$B$1000=$B79,IF(Inventory!$C$10:$C$1000=$C79,IF(Inventory!$D$10:$D$1000=sp,IF(Inventory!$J$10:$J$1000=freez,IF(Inventory!$P$10:$P$1000=U$8,1)))))))</f>
        <v/>
      </c>
      <c r="V79" s="125" t="str">
        <f t="array" ref="V79">IF($C79="","",COUNT(IF(Inventory!$B$10:$B$1000=$B79,IF(Inventory!$C$10:$C$1000=$C79,IF(Inventory!$D$10:$D$1000=sp,IF(Inventory!$J$10:$J$1000=freez,IF(Inventory!$P$10:$P$1000=V$8,1)))))))</f>
        <v/>
      </c>
      <c r="W79" s="125" t="str">
        <f t="array" ref="W79">IF($C79="","",COUNT(IF(Inventory!$B$10:$B$1000=$B79,IF(Inventory!$C$10:$C$1000=$C79,IF(Inventory!$D$10:$D$1000=sp,IF(Inventory!$J$10:$J$1000=freez,IF(Inventory!$P$10:$P$1000=W$8,1)))))))</f>
        <v/>
      </c>
      <c r="X79" s="144" t="str">
        <f t="shared" si="11"/>
        <v/>
      </c>
      <c r="Y79" s="125" t="str">
        <f t="array" ref="Y79">IF($C79="","",SUM(IF(FREQUENCY(IF(Inventory!$C$10:$C$1000=$C79,IF(Inventory!$D$10:$D$1000=sp,IF(Inventory!$I$10:$I$1000=Grl_status!$B$6,MATCH(Inventory!$F$10:$F$1000,Inventory!$F$10:$F$1000,0)))),ROW(Inventory!$F$10:$F$1000)-ROW(Inventory!$F$10)+1),1)))</f>
        <v/>
      </c>
      <c r="Z79" s="125" t="str">
        <f t="array" ref="Z79">IF($C79="","",SUM(IF(FREQUENCY(IF(Inventory!$C$10:$C$1000=$C79,IF(Inventory!$D$10:$D$1000=sp,IF(Inventory!$J$10:$J$1000=frig,MATCH(Inventory!$F$10:$F$1000,Inventory!$F$10:$F$1000,0)))),ROW(Inventory!$F$10:$F$1000)-ROW(Inventory!$F$10)+1),1)))</f>
        <v/>
      </c>
      <c r="AA79" s="125" t="str">
        <f t="array" ref="AA79">IF($C79="","",SUM(IF(FREQUENCY(IF(Inventory!$C$10:$C$1000=$C79,IF(Inventory!$D$10:$D$1000=sp,IF(Inventory!$J$10:$J$1000=frig,IF(Inventory!$P$10:$P$1000=$E$8,MATCH(Inventory!$F$10:$F$1000,Inventory!$F$10:$F$1000,0))))),ROW(Inventory!$F$10:$F$1000)-ROW(Inventory!$F$10)+1),1)))</f>
        <v/>
      </c>
      <c r="AB79" s="125" t="str">
        <f t="array" ref="AB79">IF($C79="","",SUM(IF(FREQUENCY(IF(Inventory!$C$10:$C$1000=$C79,IF(Inventory!$D$10:$D$1000=sp,IF(Inventory!$J$10:$J$1000=frig,IF(Inventory!$P$10:$P$1000=$G$8,MATCH(Inventory!$F$10:$F$1000,Inventory!$F$10:$F$1000,0))))),ROW(Inventory!$F$10:$F$1000)-ROW(Inventory!$F$10)+1),1)))</f>
        <v/>
      </c>
      <c r="AC79" s="125" t="str">
        <f t="array" ref="AC79">IF($C79="","",SUM(IF(FREQUENCY(IF(Inventory!$C$10:$C$1000=$C79,IF(Inventory!$D$10:$D$1000=sp,IF(Inventory!$K$10:$K$1000="",MATCH(Inventory!$F$10:$F$1000,Inventory!$F$10:$F$1000,0)))),ROW(Inventory!$F$10:$F$1000)-ROW(Inventory!$F$10)+1),1)))</f>
        <v/>
      </c>
    </row>
    <row r="80" spans="1:29" ht="16.5" x14ac:dyDescent="0.3">
      <c r="A80" s="279" t="str">
        <f>Gap_analysis_stores!A81</f>
        <v/>
      </c>
      <c r="B80" s="279" t="str">
        <f>Gap_analysis_stores!B81</f>
        <v/>
      </c>
      <c r="C80" s="279" t="str">
        <f>Gap_analysis_stores!C81</f>
        <v/>
      </c>
      <c r="D80" s="125" t="str">
        <f t="array" ref="D80">IF($C80="","",SUM(IF(FREQUENCY(IF(Inventory!$C$10:$C$1000=$C80,IF(Inventory!$D$10:$D$1000=sp,MATCH(Inventory!$F$10:$F$1000,Inventory!$F$10:$F$1000,0))),ROW(Inventory!$F$10:$F$1000)-ROW(Inventory!$F$10)+1),1)))</f>
        <v/>
      </c>
      <c r="E80" s="125" t="str">
        <f t="array" ref="E80">IF($C80="","",COUNT(IF(Inventory!$B$10:$B$1000=$B80,IF(Inventory!$C$10:$C$1000=$C80,IF(Inventory!$D$10:$D$1000=sp,IF(Inventory!$P$10:$P$1000=E$8,1))))))</f>
        <v/>
      </c>
      <c r="F80" s="125" t="str">
        <f t="array" ref="F80">IF($C80="","",COUNT(IF(Inventory!$B$10:$B$1000=$B80,IF(Inventory!$C$10:$C$1000=$C80,IF(Inventory!$D$10:$D$1000=sp,IF(Inventory!$P$10:$P$1000=F$8,1))))))</f>
        <v/>
      </c>
      <c r="G80" s="125" t="str">
        <f t="array" ref="G80">IF($C80="","",COUNT(IF(Inventory!$B$10:$B$1000=$B80,IF(Inventory!$C$10:$C$1000=$C80,IF(Inventory!$D$10:$D$1000=sp,IF(Inventory!$P$10:$P$1000=G$8,1))))))</f>
        <v/>
      </c>
      <c r="H80" s="125" t="str">
        <f t="array" ref="H80">IF($C80="","",COUNT(IF(Inventory!$B$10:$B$1000=$B80,IF(Inventory!$C$10:$C$1000=$C80,IF(Inventory!$D$10:$D$1000=sp,IF(Inventory!$P$10:$P$1000=H$8,1))))))</f>
        <v/>
      </c>
      <c r="I80" s="125" t="str">
        <f t="array" ref="I80">IF($C80="","",COUNT(IF(Inventory!$B$10:$B$1000=$B80,IF(Inventory!$C$10:$C$1000=$C80,IF(Inventory!$D$10:$D$1000=sp,IF(Inventory!$P$10:$P$1000=I$8,1))))))</f>
        <v/>
      </c>
      <c r="J80" s="121">
        <f t="shared" si="9"/>
        <v>0</v>
      </c>
      <c r="K80" s="125" t="str">
        <f t="array" ref="K80">IF($C80="","",COUNT(IF(Inventory!$B$10:$B$1000=$B80,IF(Inventory!$C$10:$C$1000=$C80,IF(Inventory!$D$10:$D$1000=sp,IF(Inventory!$J$10:$J$1000=frig,1))))))</f>
        <v/>
      </c>
      <c r="L80" s="125" t="str">
        <f t="array" ref="L80">IF($C80="","",COUNT(IF(Inventory!$B$10:$B$1000=$B80,IF(Inventory!$C$10:$C$1000=$C80,IF(Inventory!$D$10:$D$1000=sp,IF(Inventory!$J$10:$J$1000=frig,IF(Inventory!$P$10:$P$1000=L$8,1)))))))</f>
        <v/>
      </c>
      <c r="M80" s="125" t="str">
        <f t="array" ref="M80">IF($C80="","",COUNT(IF(Inventory!$B$10:$B$1000=$B80,IF(Inventory!$C$10:$C$1000=$C80,IF(Inventory!$D$10:$D$1000=sp,IF(Inventory!$J$10:$J$1000=frig,IF(Inventory!$P$10:$P$1000=M$8,1)))))))</f>
        <v/>
      </c>
      <c r="N80" s="125" t="str">
        <f t="array" ref="N80">IF($C80="","",COUNT(IF(Inventory!$B$10:$B$1000=$B80,IF(Inventory!$C$10:$C$1000=$C80,IF(Inventory!$D$10:$D$1000=sp,IF(Inventory!$J$10:$J$1000=frig,IF(Inventory!$P$10:$P$1000=N$8,1)))))))</f>
        <v/>
      </c>
      <c r="O80" s="125" t="str">
        <f t="array" ref="O80">IF($C80="","",COUNT(IF(Inventory!$B$10:$B$1000=$B80,IF(Inventory!$C$10:$C$1000=$C80,IF(Inventory!$D$10:$D$1000=sp,IF(Inventory!$J$10:$J$1000=frig,IF(Inventory!$P$10:$P$1000=O$8,1)))))))</f>
        <v/>
      </c>
      <c r="P80" s="125" t="str">
        <f t="array" ref="P80">IF($C80="","",COUNT(IF(Inventory!$B$10:$B$1000=$B80,IF(Inventory!$C$10:$C$1000=$C80,IF(Inventory!$D$10:$D$1000=sp,IF(Inventory!$J$10:$J$1000=frig,IF(Inventory!$P$10:$P$1000=P$8,1)))))))</f>
        <v/>
      </c>
      <c r="Q80" s="144" t="str">
        <f t="shared" si="10"/>
        <v/>
      </c>
      <c r="R80" s="125" t="str">
        <f t="array" ref="R80">IF($C80="","",COUNT(IF(Inventory!$B$10:$B$1000=$B80,IF(Inventory!$C$10:$C$1000=$C80,IF(Inventory!$D$10:$D$1000=sp,IF(Inventory!$J$10:$J$1000=freez,1))))))</f>
        <v/>
      </c>
      <c r="S80" s="125" t="str">
        <f t="array" ref="S80">IF($C80="","",COUNT(IF(Inventory!$B$10:$B$1000=$B80,IF(Inventory!$C$10:$C$1000=$C80,IF(Inventory!$D$10:$D$1000=sp,IF(Inventory!$J$10:$J$1000=freez,IF(Inventory!$P$10:$P$1000=S$8,1)))))))</f>
        <v/>
      </c>
      <c r="T80" s="125" t="str">
        <f t="array" ref="T80">IF($C80="","",COUNT(IF(Inventory!$B$10:$B$1000=$B80,IF(Inventory!$C$10:$C$1000=$C80,IF(Inventory!$D$10:$D$1000=sp,IF(Inventory!$J$10:$J$1000=freez,IF(Inventory!$P$10:$P$1000=T$8,1)))))))</f>
        <v/>
      </c>
      <c r="U80" s="125" t="str">
        <f t="array" ref="U80">IF($C80="","",COUNT(IF(Inventory!$B$10:$B$1000=$B80,IF(Inventory!$C$10:$C$1000=$C80,IF(Inventory!$D$10:$D$1000=sp,IF(Inventory!$J$10:$J$1000=freez,IF(Inventory!$P$10:$P$1000=U$8,1)))))))</f>
        <v/>
      </c>
      <c r="V80" s="125" t="str">
        <f t="array" ref="V80">IF($C80="","",COUNT(IF(Inventory!$B$10:$B$1000=$B80,IF(Inventory!$C$10:$C$1000=$C80,IF(Inventory!$D$10:$D$1000=sp,IF(Inventory!$J$10:$J$1000=freez,IF(Inventory!$P$10:$P$1000=V$8,1)))))))</f>
        <v/>
      </c>
      <c r="W80" s="125" t="str">
        <f t="array" ref="W80">IF($C80="","",COUNT(IF(Inventory!$B$10:$B$1000=$B80,IF(Inventory!$C$10:$C$1000=$C80,IF(Inventory!$D$10:$D$1000=sp,IF(Inventory!$J$10:$J$1000=freez,IF(Inventory!$P$10:$P$1000=W$8,1)))))))</f>
        <v/>
      </c>
      <c r="X80" s="144" t="str">
        <f t="shared" si="11"/>
        <v/>
      </c>
      <c r="Y80" s="125" t="str">
        <f t="array" ref="Y80">IF($C80="","",SUM(IF(FREQUENCY(IF(Inventory!$C$10:$C$1000=$C80,IF(Inventory!$D$10:$D$1000=sp,IF(Inventory!$I$10:$I$1000=Grl_status!$B$6,MATCH(Inventory!$F$10:$F$1000,Inventory!$F$10:$F$1000,0)))),ROW(Inventory!$F$10:$F$1000)-ROW(Inventory!$F$10)+1),1)))</f>
        <v/>
      </c>
      <c r="Z80" s="125" t="str">
        <f t="array" ref="Z80">IF($C80="","",SUM(IF(FREQUENCY(IF(Inventory!$C$10:$C$1000=$C80,IF(Inventory!$D$10:$D$1000=sp,IF(Inventory!$J$10:$J$1000=frig,MATCH(Inventory!$F$10:$F$1000,Inventory!$F$10:$F$1000,0)))),ROW(Inventory!$F$10:$F$1000)-ROW(Inventory!$F$10)+1),1)))</f>
        <v/>
      </c>
      <c r="AA80" s="125" t="str">
        <f t="array" ref="AA80">IF($C80="","",SUM(IF(FREQUENCY(IF(Inventory!$C$10:$C$1000=$C80,IF(Inventory!$D$10:$D$1000=sp,IF(Inventory!$J$10:$J$1000=frig,IF(Inventory!$P$10:$P$1000=$E$8,MATCH(Inventory!$F$10:$F$1000,Inventory!$F$10:$F$1000,0))))),ROW(Inventory!$F$10:$F$1000)-ROW(Inventory!$F$10)+1),1)))</f>
        <v/>
      </c>
      <c r="AB80" s="125" t="str">
        <f t="array" ref="AB80">IF($C80="","",SUM(IF(FREQUENCY(IF(Inventory!$C$10:$C$1000=$C80,IF(Inventory!$D$10:$D$1000=sp,IF(Inventory!$J$10:$J$1000=frig,IF(Inventory!$P$10:$P$1000=$G$8,MATCH(Inventory!$F$10:$F$1000,Inventory!$F$10:$F$1000,0))))),ROW(Inventory!$F$10:$F$1000)-ROW(Inventory!$F$10)+1),1)))</f>
        <v/>
      </c>
      <c r="AC80" s="125" t="str">
        <f t="array" ref="AC80">IF($C80="","",SUM(IF(FREQUENCY(IF(Inventory!$C$10:$C$1000=$C80,IF(Inventory!$D$10:$D$1000=sp,IF(Inventory!$K$10:$K$1000="",MATCH(Inventory!$F$10:$F$1000,Inventory!$F$10:$F$1000,0)))),ROW(Inventory!$F$10:$F$1000)-ROW(Inventory!$F$10)+1),1)))</f>
        <v/>
      </c>
    </row>
    <row r="81" spans="1:29" ht="16.5" x14ac:dyDescent="0.3">
      <c r="A81" s="279" t="str">
        <f>Gap_analysis_stores!A82</f>
        <v/>
      </c>
      <c r="B81" s="279" t="str">
        <f>Gap_analysis_stores!B82</f>
        <v/>
      </c>
      <c r="C81" s="279" t="str">
        <f>Gap_analysis_stores!C82</f>
        <v/>
      </c>
      <c r="D81" s="125" t="str">
        <f t="array" ref="D81">IF($C81="","",SUM(IF(FREQUENCY(IF(Inventory!$C$10:$C$1000=$C81,IF(Inventory!$D$10:$D$1000=sp,MATCH(Inventory!$F$10:$F$1000,Inventory!$F$10:$F$1000,0))),ROW(Inventory!$F$10:$F$1000)-ROW(Inventory!$F$10)+1),1)))</f>
        <v/>
      </c>
      <c r="E81" s="125" t="str">
        <f t="array" ref="E81">IF($C81="","",COUNT(IF(Inventory!$B$10:$B$1000=$B81,IF(Inventory!$C$10:$C$1000=$C81,IF(Inventory!$D$10:$D$1000=sp,IF(Inventory!$P$10:$P$1000=E$8,1))))))</f>
        <v/>
      </c>
      <c r="F81" s="125" t="str">
        <f t="array" ref="F81">IF($C81="","",COUNT(IF(Inventory!$B$10:$B$1000=$B81,IF(Inventory!$C$10:$C$1000=$C81,IF(Inventory!$D$10:$D$1000=sp,IF(Inventory!$P$10:$P$1000=F$8,1))))))</f>
        <v/>
      </c>
      <c r="G81" s="125" t="str">
        <f t="array" ref="G81">IF($C81="","",COUNT(IF(Inventory!$B$10:$B$1000=$B81,IF(Inventory!$C$10:$C$1000=$C81,IF(Inventory!$D$10:$D$1000=sp,IF(Inventory!$P$10:$P$1000=G$8,1))))))</f>
        <v/>
      </c>
      <c r="H81" s="125" t="str">
        <f t="array" ref="H81">IF($C81="","",COUNT(IF(Inventory!$B$10:$B$1000=$B81,IF(Inventory!$C$10:$C$1000=$C81,IF(Inventory!$D$10:$D$1000=sp,IF(Inventory!$P$10:$P$1000=H$8,1))))))</f>
        <v/>
      </c>
      <c r="I81" s="125" t="str">
        <f t="array" ref="I81">IF($C81="","",COUNT(IF(Inventory!$B$10:$B$1000=$B81,IF(Inventory!$C$10:$C$1000=$C81,IF(Inventory!$D$10:$D$1000=sp,IF(Inventory!$P$10:$P$1000=I$8,1))))))</f>
        <v/>
      </c>
      <c r="J81" s="121">
        <f t="shared" si="9"/>
        <v>0</v>
      </c>
      <c r="K81" s="125" t="str">
        <f t="array" ref="K81">IF($C81="","",COUNT(IF(Inventory!$B$10:$B$1000=$B81,IF(Inventory!$C$10:$C$1000=$C81,IF(Inventory!$D$10:$D$1000=sp,IF(Inventory!$J$10:$J$1000=frig,1))))))</f>
        <v/>
      </c>
      <c r="L81" s="125" t="str">
        <f t="array" ref="L81">IF($C81="","",COUNT(IF(Inventory!$B$10:$B$1000=$B81,IF(Inventory!$C$10:$C$1000=$C81,IF(Inventory!$D$10:$D$1000=sp,IF(Inventory!$J$10:$J$1000=frig,IF(Inventory!$P$10:$P$1000=L$8,1)))))))</f>
        <v/>
      </c>
      <c r="M81" s="125" t="str">
        <f t="array" ref="M81">IF($C81="","",COUNT(IF(Inventory!$B$10:$B$1000=$B81,IF(Inventory!$C$10:$C$1000=$C81,IF(Inventory!$D$10:$D$1000=sp,IF(Inventory!$J$10:$J$1000=frig,IF(Inventory!$P$10:$P$1000=M$8,1)))))))</f>
        <v/>
      </c>
      <c r="N81" s="125" t="str">
        <f t="array" ref="N81">IF($C81="","",COUNT(IF(Inventory!$B$10:$B$1000=$B81,IF(Inventory!$C$10:$C$1000=$C81,IF(Inventory!$D$10:$D$1000=sp,IF(Inventory!$J$10:$J$1000=frig,IF(Inventory!$P$10:$P$1000=N$8,1)))))))</f>
        <v/>
      </c>
      <c r="O81" s="125" t="str">
        <f t="array" ref="O81">IF($C81="","",COUNT(IF(Inventory!$B$10:$B$1000=$B81,IF(Inventory!$C$10:$C$1000=$C81,IF(Inventory!$D$10:$D$1000=sp,IF(Inventory!$J$10:$J$1000=frig,IF(Inventory!$P$10:$P$1000=O$8,1)))))))</f>
        <v/>
      </c>
      <c r="P81" s="125" t="str">
        <f t="array" ref="P81">IF($C81="","",COUNT(IF(Inventory!$B$10:$B$1000=$B81,IF(Inventory!$C$10:$C$1000=$C81,IF(Inventory!$D$10:$D$1000=sp,IF(Inventory!$J$10:$J$1000=frig,IF(Inventory!$P$10:$P$1000=P$8,1)))))))</f>
        <v/>
      </c>
      <c r="Q81" s="144" t="str">
        <f t="shared" si="10"/>
        <v/>
      </c>
      <c r="R81" s="125" t="str">
        <f t="array" ref="R81">IF($C81="","",COUNT(IF(Inventory!$B$10:$B$1000=$B81,IF(Inventory!$C$10:$C$1000=$C81,IF(Inventory!$D$10:$D$1000=sp,IF(Inventory!$J$10:$J$1000=freez,1))))))</f>
        <v/>
      </c>
      <c r="S81" s="125" t="str">
        <f t="array" ref="S81">IF($C81="","",COUNT(IF(Inventory!$B$10:$B$1000=$B81,IF(Inventory!$C$10:$C$1000=$C81,IF(Inventory!$D$10:$D$1000=sp,IF(Inventory!$J$10:$J$1000=freez,IF(Inventory!$P$10:$P$1000=S$8,1)))))))</f>
        <v/>
      </c>
      <c r="T81" s="125" t="str">
        <f t="array" ref="T81">IF($C81="","",COUNT(IF(Inventory!$B$10:$B$1000=$B81,IF(Inventory!$C$10:$C$1000=$C81,IF(Inventory!$D$10:$D$1000=sp,IF(Inventory!$J$10:$J$1000=freez,IF(Inventory!$P$10:$P$1000=T$8,1)))))))</f>
        <v/>
      </c>
      <c r="U81" s="125" t="str">
        <f t="array" ref="U81">IF($C81="","",COUNT(IF(Inventory!$B$10:$B$1000=$B81,IF(Inventory!$C$10:$C$1000=$C81,IF(Inventory!$D$10:$D$1000=sp,IF(Inventory!$J$10:$J$1000=freez,IF(Inventory!$P$10:$P$1000=U$8,1)))))))</f>
        <v/>
      </c>
      <c r="V81" s="125" t="str">
        <f t="array" ref="V81">IF($C81="","",COUNT(IF(Inventory!$B$10:$B$1000=$B81,IF(Inventory!$C$10:$C$1000=$C81,IF(Inventory!$D$10:$D$1000=sp,IF(Inventory!$J$10:$J$1000=freez,IF(Inventory!$P$10:$P$1000=V$8,1)))))))</f>
        <v/>
      </c>
      <c r="W81" s="125" t="str">
        <f t="array" ref="W81">IF($C81="","",COUNT(IF(Inventory!$B$10:$B$1000=$B81,IF(Inventory!$C$10:$C$1000=$C81,IF(Inventory!$D$10:$D$1000=sp,IF(Inventory!$J$10:$J$1000=freez,IF(Inventory!$P$10:$P$1000=W$8,1)))))))</f>
        <v/>
      </c>
      <c r="X81" s="144" t="str">
        <f t="shared" si="11"/>
        <v/>
      </c>
      <c r="Y81" s="125" t="str">
        <f t="array" ref="Y81">IF($C81="","",SUM(IF(FREQUENCY(IF(Inventory!$C$10:$C$1000=$C81,IF(Inventory!$D$10:$D$1000=sp,IF(Inventory!$I$10:$I$1000=Grl_status!$B$6,MATCH(Inventory!$F$10:$F$1000,Inventory!$F$10:$F$1000,0)))),ROW(Inventory!$F$10:$F$1000)-ROW(Inventory!$F$10)+1),1)))</f>
        <v/>
      </c>
      <c r="Z81" s="125" t="str">
        <f t="array" ref="Z81">IF($C81="","",SUM(IF(FREQUENCY(IF(Inventory!$C$10:$C$1000=$C81,IF(Inventory!$D$10:$D$1000=sp,IF(Inventory!$J$10:$J$1000=frig,MATCH(Inventory!$F$10:$F$1000,Inventory!$F$10:$F$1000,0)))),ROW(Inventory!$F$10:$F$1000)-ROW(Inventory!$F$10)+1),1)))</f>
        <v/>
      </c>
      <c r="AA81" s="125" t="str">
        <f t="array" ref="AA81">IF($C81="","",SUM(IF(FREQUENCY(IF(Inventory!$C$10:$C$1000=$C81,IF(Inventory!$D$10:$D$1000=sp,IF(Inventory!$J$10:$J$1000=frig,IF(Inventory!$P$10:$P$1000=$E$8,MATCH(Inventory!$F$10:$F$1000,Inventory!$F$10:$F$1000,0))))),ROW(Inventory!$F$10:$F$1000)-ROW(Inventory!$F$10)+1),1)))</f>
        <v/>
      </c>
      <c r="AB81" s="125" t="str">
        <f t="array" ref="AB81">IF($C81="","",SUM(IF(FREQUENCY(IF(Inventory!$C$10:$C$1000=$C81,IF(Inventory!$D$10:$D$1000=sp,IF(Inventory!$J$10:$J$1000=frig,IF(Inventory!$P$10:$P$1000=$G$8,MATCH(Inventory!$F$10:$F$1000,Inventory!$F$10:$F$1000,0))))),ROW(Inventory!$F$10:$F$1000)-ROW(Inventory!$F$10)+1),1)))</f>
        <v/>
      </c>
      <c r="AC81" s="125" t="str">
        <f t="array" ref="AC81">IF($C81="","",SUM(IF(FREQUENCY(IF(Inventory!$C$10:$C$1000=$C81,IF(Inventory!$D$10:$D$1000=sp,IF(Inventory!$K$10:$K$1000="",MATCH(Inventory!$F$10:$F$1000,Inventory!$F$10:$F$1000,0)))),ROW(Inventory!$F$10:$F$1000)-ROW(Inventory!$F$10)+1),1)))</f>
        <v/>
      </c>
    </row>
    <row r="82" spans="1:29" ht="16.5" x14ac:dyDescent="0.3">
      <c r="A82" s="279" t="str">
        <f>Gap_analysis_stores!A83</f>
        <v/>
      </c>
      <c r="B82" s="279" t="str">
        <f>Gap_analysis_stores!B83</f>
        <v/>
      </c>
      <c r="C82" s="279" t="str">
        <f>Gap_analysis_stores!C83</f>
        <v/>
      </c>
      <c r="D82" s="125" t="str">
        <f t="array" ref="D82">IF($C82="","",SUM(IF(FREQUENCY(IF(Inventory!$C$10:$C$1000=$C82,IF(Inventory!$D$10:$D$1000=sp,MATCH(Inventory!$F$10:$F$1000,Inventory!$F$10:$F$1000,0))),ROW(Inventory!$F$10:$F$1000)-ROW(Inventory!$F$10)+1),1)))</f>
        <v/>
      </c>
      <c r="E82" s="125" t="str">
        <f t="array" ref="E82">IF($C82="","",COUNT(IF(Inventory!$B$10:$B$1000=$B82,IF(Inventory!$C$10:$C$1000=$C82,IF(Inventory!$D$10:$D$1000=sp,IF(Inventory!$P$10:$P$1000=E$8,1))))))</f>
        <v/>
      </c>
      <c r="F82" s="125" t="str">
        <f t="array" ref="F82">IF($C82="","",COUNT(IF(Inventory!$B$10:$B$1000=$B82,IF(Inventory!$C$10:$C$1000=$C82,IF(Inventory!$D$10:$D$1000=sp,IF(Inventory!$P$10:$P$1000=F$8,1))))))</f>
        <v/>
      </c>
      <c r="G82" s="125" t="str">
        <f t="array" ref="G82">IF($C82="","",COUNT(IF(Inventory!$B$10:$B$1000=$B82,IF(Inventory!$C$10:$C$1000=$C82,IF(Inventory!$D$10:$D$1000=sp,IF(Inventory!$P$10:$P$1000=G$8,1))))))</f>
        <v/>
      </c>
      <c r="H82" s="125" t="str">
        <f t="array" ref="H82">IF($C82="","",COUNT(IF(Inventory!$B$10:$B$1000=$B82,IF(Inventory!$C$10:$C$1000=$C82,IF(Inventory!$D$10:$D$1000=sp,IF(Inventory!$P$10:$P$1000=H$8,1))))))</f>
        <v/>
      </c>
      <c r="I82" s="125" t="str">
        <f t="array" ref="I82">IF($C82="","",COUNT(IF(Inventory!$B$10:$B$1000=$B82,IF(Inventory!$C$10:$C$1000=$C82,IF(Inventory!$D$10:$D$1000=sp,IF(Inventory!$P$10:$P$1000=I$8,1))))))</f>
        <v/>
      </c>
      <c r="J82" s="121">
        <f t="shared" si="9"/>
        <v>0</v>
      </c>
      <c r="K82" s="125" t="str">
        <f t="array" ref="K82">IF($C82="","",COUNT(IF(Inventory!$B$10:$B$1000=$B82,IF(Inventory!$C$10:$C$1000=$C82,IF(Inventory!$D$10:$D$1000=sp,IF(Inventory!$J$10:$J$1000=frig,1))))))</f>
        <v/>
      </c>
      <c r="L82" s="125" t="str">
        <f t="array" ref="L82">IF($C82="","",COUNT(IF(Inventory!$B$10:$B$1000=$B82,IF(Inventory!$C$10:$C$1000=$C82,IF(Inventory!$D$10:$D$1000=sp,IF(Inventory!$J$10:$J$1000=frig,IF(Inventory!$P$10:$P$1000=L$8,1)))))))</f>
        <v/>
      </c>
      <c r="M82" s="125" t="str">
        <f t="array" ref="M82">IF($C82="","",COUNT(IF(Inventory!$B$10:$B$1000=$B82,IF(Inventory!$C$10:$C$1000=$C82,IF(Inventory!$D$10:$D$1000=sp,IF(Inventory!$J$10:$J$1000=frig,IF(Inventory!$P$10:$P$1000=M$8,1)))))))</f>
        <v/>
      </c>
      <c r="N82" s="125" t="str">
        <f t="array" ref="N82">IF($C82="","",COUNT(IF(Inventory!$B$10:$B$1000=$B82,IF(Inventory!$C$10:$C$1000=$C82,IF(Inventory!$D$10:$D$1000=sp,IF(Inventory!$J$10:$J$1000=frig,IF(Inventory!$P$10:$P$1000=N$8,1)))))))</f>
        <v/>
      </c>
      <c r="O82" s="125" t="str">
        <f t="array" ref="O82">IF($C82="","",COUNT(IF(Inventory!$B$10:$B$1000=$B82,IF(Inventory!$C$10:$C$1000=$C82,IF(Inventory!$D$10:$D$1000=sp,IF(Inventory!$J$10:$J$1000=frig,IF(Inventory!$P$10:$P$1000=O$8,1)))))))</f>
        <v/>
      </c>
      <c r="P82" s="125" t="str">
        <f t="array" ref="P82">IF($C82="","",COUNT(IF(Inventory!$B$10:$B$1000=$B82,IF(Inventory!$C$10:$C$1000=$C82,IF(Inventory!$D$10:$D$1000=sp,IF(Inventory!$J$10:$J$1000=frig,IF(Inventory!$P$10:$P$1000=P$8,1)))))))</f>
        <v/>
      </c>
      <c r="Q82" s="144" t="str">
        <f t="shared" si="10"/>
        <v/>
      </c>
      <c r="R82" s="125" t="str">
        <f t="array" ref="R82">IF($C82="","",COUNT(IF(Inventory!$B$10:$B$1000=$B82,IF(Inventory!$C$10:$C$1000=$C82,IF(Inventory!$D$10:$D$1000=sp,IF(Inventory!$J$10:$J$1000=freez,1))))))</f>
        <v/>
      </c>
      <c r="S82" s="125" t="str">
        <f t="array" ref="S82">IF($C82="","",COUNT(IF(Inventory!$B$10:$B$1000=$B82,IF(Inventory!$C$10:$C$1000=$C82,IF(Inventory!$D$10:$D$1000=sp,IF(Inventory!$J$10:$J$1000=freez,IF(Inventory!$P$10:$P$1000=S$8,1)))))))</f>
        <v/>
      </c>
      <c r="T82" s="125" t="str">
        <f t="array" ref="T82">IF($C82="","",COUNT(IF(Inventory!$B$10:$B$1000=$B82,IF(Inventory!$C$10:$C$1000=$C82,IF(Inventory!$D$10:$D$1000=sp,IF(Inventory!$J$10:$J$1000=freez,IF(Inventory!$P$10:$P$1000=T$8,1)))))))</f>
        <v/>
      </c>
      <c r="U82" s="125" t="str">
        <f t="array" ref="U82">IF($C82="","",COUNT(IF(Inventory!$B$10:$B$1000=$B82,IF(Inventory!$C$10:$C$1000=$C82,IF(Inventory!$D$10:$D$1000=sp,IF(Inventory!$J$10:$J$1000=freez,IF(Inventory!$P$10:$P$1000=U$8,1)))))))</f>
        <v/>
      </c>
      <c r="V82" s="125" t="str">
        <f t="array" ref="V82">IF($C82="","",COUNT(IF(Inventory!$B$10:$B$1000=$B82,IF(Inventory!$C$10:$C$1000=$C82,IF(Inventory!$D$10:$D$1000=sp,IF(Inventory!$J$10:$J$1000=freez,IF(Inventory!$P$10:$P$1000=V$8,1)))))))</f>
        <v/>
      </c>
      <c r="W82" s="125" t="str">
        <f t="array" ref="W82">IF($C82="","",COUNT(IF(Inventory!$B$10:$B$1000=$B82,IF(Inventory!$C$10:$C$1000=$C82,IF(Inventory!$D$10:$D$1000=sp,IF(Inventory!$J$10:$J$1000=freez,IF(Inventory!$P$10:$P$1000=W$8,1)))))))</f>
        <v/>
      </c>
      <c r="X82" s="144" t="str">
        <f t="shared" si="11"/>
        <v/>
      </c>
      <c r="Y82" s="125" t="str">
        <f t="array" ref="Y82">IF($C82="","",SUM(IF(FREQUENCY(IF(Inventory!$C$10:$C$1000=$C82,IF(Inventory!$D$10:$D$1000=sp,IF(Inventory!$I$10:$I$1000=Grl_status!$B$6,MATCH(Inventory!$F$10:$F$1000,Inventory!$F$10:$F$1000,0)))),ROW(Inventory!$F$10:$F$1000)-ROW(Inventory!$F$10)+1),1)))</f>
        <v/>
      </c>
      <c r="Z82" s="125" t="str">
        <f t="array" ref="Z82">IF($C82="","",SUM(IF(FREQUENCY(IF(Inventory!$C$10:$C$1000=$C82,IF(Inventory!$D$10:$D$1000=sp,IF(Inventory!$J$10:$J$1000=frig,MATCH(Inventory!$F$10:$F$1000,Inventory!$F$10:$F$1000,0)))),ROW(Inventory!$F$10:$F$1000)-ROW(Inventory!$F$10)+1),1)))</f>
        <v/>
      </c>
      <c r="AA82" s="125" t="str">
        <f t="array" ref="AA82">IF($C82="","",SUM(IF(FREQUENCY(IF(Inventory!$C$10:$C$1000=$C82,IF(Inventory!$D$10:$D$1000=sp,IF(Inventory!$J$10:$J$1000=frig,IF(Inventory!$P$10:$P$1000=$E$8,MATCH(Inventory!$F$10:$F$1000,Inventory!$F$10:$F$1000,0))))),ROW(Inventory!$F$10:$F$1000)-ROW(Inventory!$F$10)+1),1)))</f>
        <v/>
      </c>
      <c r="AB82" s="125" t="str">
        <f t="array" ref="AB82">IF($C82="","",SUM(IF(FREQUENCY(IF(Inventory!$C$10:$C$1000=$C82,IF(Inventory!$D$10:$D$1000=sp,IF(Inventory!$J$10:$J$1000=frig,IF(Inventory!$P$10:$P$1000=$G$8,MATCH(Inventory!$F$10:$F$1000,Inventory!$F$10:$F$1000,0))))),ROW(Inventory!$F$10:$F$1000)-ROW(Inventory!$F$10)+1),1)))</f>
        <v/>
      </c>
      <c r="AC82" s="125" t="str">
        <f t="array" ref="AC82">IF($C82="","",SUM(IF(FREQUENCY(IF(Inventory!$C$10:$C$1000=$C82,IF(Inventory!$D$10:$D$1000=sp,IF(Inventory!$K$10:$K$1000="",MATCH(Inventory!$F$10:$F$1000,Inventory!$F$10:$F$1000,0)))),ROW(Inventory!$F$10:$F$1000)-ROW(Inventory!$F$10)+1),1)))</f>
        <v/>
      </c>
    </row>
    <row r="83" spans="1:29" ht="16.5" x14ac:dyDescent="0.3">
      <c r="A83" s="279" t="str">
        <f>Gap_analysis_stores!A84</f>
        <v/>
      </c>
      <c r="B83" s="279" t="str">
        <f>Gap_analysis_stores!B84</f>
        <v/>
      </c>
      <c r="C83" s="279" t="str">
        <f>Gap_analysis_stores!C84</f>
        <v/>
      </c>
      <c r="D83" s="125" t="str">
        <f t="array" ref="D83">IF($C83="","",SUM(IF(FREQUENCY(IF(Inventory!$C$10:$C$1000=$C83,IF(Inventory!$D$10:$D$1000=sp,MATCH(Inventory!$F$10:$F$1000,Inventory!$F$10:$F$1000,0))),ROW(Inventory!$F$10:$F$1000)-ROW(Inventory!$F$10)+1),1)))</f>
        <v/>
      </c>
      <c r="E83" s="125" t="str">
        <f t="array" ref="E83">IF($C83="","",COUNT(IF(Inventory!$B$10:$B$1000=$B83,IF(Inventory!$C$10:$C$1000=$C83,IF(Inventory!$D$10:$D$1000=sp,IF(Inventory!$P$10:$P$1000=E$8,1))))))</f>
        <v/>
      </c>
      <c r="F83" s="125" t="str">
        <f t="array" ref="F83">IF($C83="","",COUNT(IF(Inventory!$B$10:$B$1000=$B83,IF(Inventory!$C$10:$C$1000=$C83,IF(Inventory!$D$10:$D$1000=sp,IF(Inventory!$P$10:$P$1000=F$8,1))))))</f>
        <v/>
      </c>
      <c r="G83" s="125" t="str">
        <f t="array" ref="G83">IF($C83="","",COUNT(IF(Inventory!$B$10:$B$1000=$B83,IF(Inventory!$C$10:$C$1000=$C83,IF(Inventory!$D$10:$D$1000=sp,IF(Inventory!$P$10:$P$1000=G$8,1))))))</f>
        <v/>
      </c>
      <c r="H83" s="125" t="str">
        <f t="array" ref="H83">IF($C83="","",COUNT(IF(Inventory!$B$10:$B$1000=$B83,IF(Inventory!$C$10:$C$1000=$C83,IF(Inventory!$D$10:$D$1000=sp,IF(Inventory!$P$10:$P$1000=H$8,1))))))</f>
        <v/>
      </c>
      <c r="I83" s="125" t="str">
        <f t="array" ref="I83">IF($C83="","",COUNT(IF(Inventory!$B$10:$B$1000=$B83,IF(Inventory!$C$10:$C$1000=$C83,IF(Inventory!$D$10:$D$1000=sp,IF(Inventory!$P$10:$P$1000=I$8,1))))))</f>
        <v/>
      </c>
      <c r="J83" s="121">
        <f t="shared" si="9"/>
        <v>0</v>
      </c>
      <c r="K83" s="125" t="str">
        <f t="array" ref="K83">IF($C83="","",COUNT(IF(Inventory!$B$10:$B$1000=$B83,IF(Inventory!$C$10:$C$1000=$C83,IF(Inventory!$D$10:$D$1000=sp,IF(Inventory!$J$10:$J$1000=frig,1))))))</f>
        <v/>
      </c>
      <c r="L83" s="125" t="str">
        <f t="array" ref="L83">IF($C83="","",COUNT(IF(Inventory!$B$10:$B$1000=$B83,IF(Inventory!$C$10:$C$1000=$C83,IF(Inventory!$D$10:$D$1000=sp,IF(Inventory!$J$10:$J$1000=frig,IF(Inventory!$P$10:$P$1000=L$8,1)))))))</f>
        <v/>
      </c>
      <c r="M83" s="125" t="str">
        <f t="array" ref="M83">IF($C83="","",COUNT(IF(Inventory!$B$10:$B$1000=$B83,IF(Inventory!$C$10:$C$1000=$C83,IF(Inventory!$D$10:$D$1000=sp,IF(Inventory!$J$10:$J$1000=frig,IF(Inventory!$P$10:$P$1000=M$8,1)))))))</f>
        <v/>
      </c>
      <c r="N83" s="125" t="str">
        <f t="array" ref="N83">IF($C83="","",COUNT(IF(Inventory!$B$10:$B$1000=$B83,IF(Inventory!$C$10:$C$1000=$C83,IF(Inventory!$D$10:$D$1000=sp,IF(Inventory!$J$10:$J$1000=frig,IF(Inventory!$P$10:$P$1000=N$8,1)))))))</f>
        <v/>
      </c>
      <c r="O83" s="125" t="str">
        <f t="array" ref="O83">IF($C83="","",COUNT(IF(Inventory!$B$10:$B$1000=$B83,IF(Inventory!$C$10:$C$1000=$C83,IF(Inventory!$D$10:$D$1000=sp,IF(Inventory!$J$10:$J$1000=frig,IF(Inventory!$P$10:$P$1000=O$8,1)))))))</f>
        <v/>
      </c>
      <c r="P83" s="125" t="str">
        <f t="array" ref="P83">IF($C83="","",COUNT(IF(Inventory!$B$10:$B$1000=$B83,IF(Inventory!$C$10:$C$1000=$C83,IF(Inventory!$D$10:$D$1000=sp,IF(Inventory!$J$10:$J$1000=frig,IF(Inventory!$P$10:$P$1000=P$8,1)))))))</f>
        <v/>
      </c>
      <c r="Q83" s="144" t="str">
        <f t="shared" si="10"/>
        <v/>
      </c>
      <c r="R83" s="125" t="str">
        <f t="array" ref="R83">IF($C83="","",COUNT(IF(Inventory!$B$10:$B$1000=$B83,IF(Inventory!$C$10:$C$1000=$C83,IF(Inventory!$D$10:$D$1000=sp,IF(Inventory!$J$10:$J$1000=freez,1))))))</f>
        <v/>
      </c>
      <c r="S83" s="125" t="str">
        <f t="array" ref="S83">IF($C83="","",COUNT(IF(Inventory!$B$10:$B$1000=$B83,IF(Inventory!$C$10:$C$1000=$C83,IF(Inventory!$D$10:$D$1000=sp,IF(Inventory!$J$10:$J$1000=freez,IF(Inventory!$P$10:$P$1000=S$8,1)))))))</f>
        <v/>
      </c>
      <c r="T83" s="125" t="str">
        <f t="array" ref="T83">IF($C83="","",COUNT(IF(Inventory!$B$10:$B$1000=$B83,IF(Inventory!$C$10:$C$1000=$C83,IF(Inventory!$D$10:$D$1000=sp,IF(Inventory!$J$10:$J$1000=freez,IF(Inventory!$P$10:$P$1000=T$8,1)))))))</f>
        <v/>
      </c>
      <c r="U83" s="125" t="str">
        <f t="array" ref="U83">IF($C83="","",COUNT(IF(Inventory!$B$10:$B$1000=$B83,IF(Inventory!$C$10:$C$1000=$C83,IF(Inventory!$D$10:$D$1000=sp,IF(Inventory!$J$10:$J$1000=freez,IF(Inventory!$P$10:$P$1000=U$8,1)))))))</f>
        <v/>
      </c>
      <c r="V83" s="125" t="str">
        <f t="array" ref="V83">IF($C83="","",COUNT(IF(Inventory!$B$10:$B$1000=$B83,IF(Inventory!$C$10:$C$1000=$C83,IF(Inventory!$D$10:$D$1000=sp,IF(Inventory!$J$10:$J$1000=freez,IF(Inventory!$P$10:$P$1000=V$8,1)))))))</f>
        <v/>
      </c>
      <c r="W83" s="125" t="str">
        <f t="array" ref="W83">IF($C83="","",COUNT(IF(Inventory!$B$10:$B$1000=$B83,IF(Inventory!$C$10:$C$1000=$C83,IF(Inventory!$D$10:$D$1000=sp,IF(Inventory!$J$10:$J$1000=freez,IF(Inventory!$P$10:$P$1000=W$8,1)))))))</f>
        <v/>
      </c>
      <c r="X83" s="144" t="str">
        <f t="shared" si="11"/>
        <v/>
      </c>
      <c r="Y83" s="125" t="str">
        <f t="array" ref="Y83">IF($C83="","",SUM(IF(FREQUENCY(IF(Inventory!$C$10:$C$1000=$C83,IF(Inventory!$D$10:$D$1000=sp,IF(Inventory!$I$10:$I$1000=Grl_status!$B$6,MATCH(Inventory!$F$10:$F$1000,Inventory!$F$10:$F$1000,0)))),ROW(Inventory!$F$10:$F$1000)-ROW(Inventory!$F$10)+1),1)))</f>
        <v/>
      </c>
      <c r="Z83" s="125" t="str">
        <f t="array" ref="Z83">IF($C83="","",SUM(IF(FREQUENCY(IF(Inventory!$C$10:$C$1000=$C83,IF(Inventory!$D$10:$D$1000=sp,IF(Inventory!$J$10:$J$1000=frig,MATCH(Inventory!$F$10:$F$1000,Inventory!$F$10:$F$1000,0)))),ROW(Inventory!$F$10:$F$1000)-ROW(Inventory!$F$10)+1),1)))</f>
        <v/>
      </c>
      <c r="AA83" s="125" t="str">
        <f t="array" ref="AA83">IF($C83="","",SUM(IF(FREQUENCY(IF(Inventory!$C$10:$C$1000=$C83,IF(Inventory!$D$10:$D$1000=sp,IF(Inventory!$J$10:$J$1000=frig,IF(Inventory!$P$10:$P$1000=$E$8,MATCH(Inventory!$F$10:$F$1000,Inventory!$F$10:$F$1000,0))))),ROW(Inventory!$F$10:$F$1000)-ROW(Inventory!$F$10)+1),1)))</f>
        <v/>
      </c>
      <c r="AB83" s="125" t="str">
        <f t="array" ref="AB83">IF($C83="","",SUM(IF(FREQUENCY(IF(Inventory!$C$10:$C$1000=$C83,IF(Inventory!$D$10:$D$1000=sp,IF(Inventory!$J$10:$J$1000=frig,IF(Inventory!$P$10:$P$1000=$G$8,MATCH(Inventory!$F$10:$F$1000,Inventory!$F$10:$F$1000,0))))),ROW(Inventory!$F$10:$F$1000)-ROW(Inventory!$F$10)+1),1)))</f>
        <v/>
      </c>
      <c r="AC83" s="125" t="str">
        <f t="array" ref="AC83">IF($C83="","",SUM(IF(FREQUENCY(IF(Inventory!$C$10:$C$1000=$C83,IF(Inventory!$D$10:$D$1000=sp,IF(Inventory!$K$10:$K$1000="",MATCH(Inventory!$F$10:$F$1000,Inventory!$F$10:$F$1000,0)))),ROW(Inventory!$F$10:$F$1000)-ROW(Inventory!$F$10)+1),1)))</f>
        <v/>
      </c>
    </row>
    <row r="84" spans="1:29" ht="16.5" x14ac:dyDescent="0.3">
      <c r="A84" s="279" t="str">
        <f>Gap_analysis_stores!A85</f>
        <v/>
      </c>
      <c r="B84" s="279" t="str">
        <f>Gap_analysis_stores!B85</f>
        <v/>
      </c>
      <c r="C84" s="279" t="str">
        <f>Gap_analysis_stores!C85</f>
        <v/>
      </c>
      <c r="D84" s="125" t="str">
        <f t="array" ref="D84">IF($C84="","",SUM(IF(FREQUENCY(IF(Inventory!$C$10:$C$1000=$C84,IF(Inventory!$D$10:$D$1000=sp,MATCH(Inventory!$F$10:$F$1000,Inventory!$F$10:$F$1000,0))),ROW(Inventory!$F$10:$F$1000)-ROW(Inventory!$F$10)+1),1)))</f>
        <v/>
      </c>
      <c r="E84" s="125" t="str">
        <f t="array" ref="E84">IF($C84="","",COUNT(IF(Inventory!$B$10:$B$1000=$B84,IF(Inventory!$C$10:$C$1000=$C84,IF(Inventory!$D$10:$D$1000=sp,IF(Inventory!$P$10:$P$1000=E$8,1))))))</f>
        <v/>
      </c>
      <c r="F84" s="125" t="str">
        <f t="array" ref="F84">IF($C84="","",COUNT(IF(Inventory!$B$10:$B$1000=$B84,IF(Inventory!$C$10:$C$1000=$C84,IF(Inventory!$D$10:$D$1000=sp,IF(Inventory!$P$10:$P$1000=F$8,1))))))</f>
        <v/>
      </c>
      <c r="G84" s="125" t="str">
        <f t="array" ref="G84">IF($C84="","",COUNT(IF(Inventory!$B$10:$B$1000=$B84,IF(Inventory!$C$10:$C$1000=$C84,IF(Inventory!$D$10:$D$1000=sp,IF(Inventory!$P$10:$P$1000=G$8,1))))))</f>
        <v/>
      </c>
      <c r="H84" s="125" t="str">
        <f t="array" ref="H84">IF($C84="","",COUNT(IF(Inventory!$B$10:$B$1000=$B84,IF(Inventory!$C$10:$C$1000=$C84,IF(Inventory!$D$10:$D$1000=sp,IF(Inventory!$P$10:$P$1000=H$8,1))))))</f>
        <v/>
      </c>
      <c r="I84" s="125" t="str">
        <f t="array" ref="I84">IF($C84="","",COUNT(IF(Inventory!$B$10:$B$1000=$B84,IF(Inventory!$C$10:$C$1000=$C84,IF(Inventory!$D$10:$D$1000=sp,IF(Inventory!$P$10:$P$1000=I$8,1))))))</f>
        <v/>
      </c>
      <c r="J84" s="121">
        <f t="shared" si="9"/>
        <v>0</v>
      </c>
      <c r="K84" s="125" t="str">
        <f t="array" ref="K84">IF($C84="","",COUNT(IF(Inventory!$B$10:$B$1000=$B84,IF(Inventory!$C$10:$C$1000=$C84,IF(Inventory!$D$10:$D$1000=sp,IF(Inventory!$J$10:$J$1000=frig,1))))))</f>
        <v/>
      </c>
      <c r="L84" s="125" t="str">
        <f t="array" ref="L84">IF($C84="","",COUNT(IF(Inventory!$B$10:$B$1000=$B84,IF(Inventory!$C$10:$C$1000=$C84,IF(Inventory!$D$10:$D$1000=sp,IF(Inventory!$J$10:$J$1000=frig,IF(Inventory!$P$10:$P$1000=L$8,1)))))))</f>
        <v/>
      </c>
      <c r="M84" s="125" t="str">
        <f t="array" ref="M84">IF($C84="","",COUNT(IF(Inventory!$B$10:$B$1000=$B84,IF(Inventory!$C$10:$C$1000=$C84,IF(Inventory!$D$10:$D$1000=sp,IF(Inventory!$J$10:$J$1000=frig,IF(Inventory!$P$10:$P$1000=M$8,1)))))))</f>
        <v/>
      </c>
      <c r="N84" s="125" t="str">
        <f t="array" ref="N84">IF($C84="","",COUNT(IF(Inventory!$B$10:$B$1000=$B84,IF(Inventory!$C$10:$C$1000=$C84,IF(Inventory!$D$10:$D$1000=sp,IF(Inventory!$J$10:$J$1000=frig,IF(Inventory!$P$10:$P$1000=N$8,1)))))))</f>
        <v/>
      </c>
      <c r="O84" s="125" t="str">
        <f t="array" ref="O84">IF($C84="","",COUNT(IF(Inventory!$B$10:$B$1000=$B84,IF(Inventory!$C$10:$C$1000=$C84,IF(Inventory!$D$10:$D$1000=sp,IF(Inventory!$J$10:$J$1000=frig,IF(Inventory!$P$10:$P$1000=O$8,1)))))))</f>
        <v/>
      </c>
      <c r="P84" s="125" t="str">
        <f t="array" ref="P84">IF($C84="","",COUNT(IF(Inventory!$B$10:$B$1000=$B84,IF(Inventory!$C$10:$C$1000=$C84,IF(Inventory!$D$10:$D$1000=sp,IF(Inventory!$J$10:$J$1000=frig,IF(Inventory!$P$10:$P$1000=P$8,1)))))))</f>
        <v/>
      </c>
      <c r="Q84" s="144" t="str">
        <f t="shared" si="10"/>
        <v/>
      </c>
      <c r="R84" s="125" t="str">
        <f t="array" ref="R84">IF($C84="","",COUNT(IF(Inventory!$B$10:$B$1000=$B84,IF(Inventory!$C$10:$C$1000=$C84,IF(Inventory!$D$10:$D$1000=sp,IF(Inventory!$J$10:$J$1000=freez,1))))))</f>
        <v/>
      </c>
      <c r="S84" s="125" t="str">
        <f t="array" ref="S84">IF($C84="","",COUNT(IF(Inventory!$B$10:$B$1000=$B84,IF(Inventory!$C$10:$C$1000=$C84,IF(Inventory!$D$10:$D$1000=sp,IF(Inventory!$J$10:$J$1000=freez,IF(Inventory!$P$10:$P$1000=S$8,1)))))))</f>
        <v/>
      </c>
      <c r="T84" s="125" t="str">
        <f t="array" ref="T84">IF($C84="","",COUNT(IF(Inventory!$B$10:$B$1000=$B84,IF(Inventory!$C$10:$C$1000=$C84,IF(Inventory!$D$10:$D$1000=sp,IF(Inventory!$J$10:$J$1000=freez,IF(Inventory!$P$10:$P$1000=T$8,1)))))))</f>
        <v/>
      </c>
      <c r="U84" s="125" t="str">
        <f t="array" ref="U84">IF($C84="","",COUNT(IF(Inventory!$B$10:$B$1000=$B84,IF(Inventory!$C$10:$C$1000=$C84,IF(Inventory!$D$10:$D$1000=sp,IF(Inventory!$J$10:$J$1000=freez,IF(Inventory!$P$10:$P$1000=U$8,1)))))))</f>
        <v/>
      </c>
      <c r="V84" s="125" t="str">
        <f t="array" ref="V84">IF($C84="","",COUNT(IF(Inventory!$B$10:$B$1000=$B84,IF(Inventory!$C$10:$C$1000=$C84,IF(Inventory!$D$10:$D$1000=sp,IF(Inventory!$J$10:$J$1000=freez,IF(Inventory!$P$10:$P$1000=V$8,1)))))))</f>
        <v/>
      </c>
      <c r="W84" s="125" t="str">
        <f t="array" ref="W84">IF($C84="","",COUNT(IF(Inventory!$B$10:$B$1000=$B84,IF(Inventory!$C$10:$C$1000=$C84,IF(Inventory!$D$10:$D$1000=sp,IF(Inventory!$J$10:$J$1000=freez,IF(Inventory!$P$10:$P$1000=W$8,1)))))))</f>
        <v/>
      </c>
      <c r="X84" s="144" t="str">
        <f t="shared" si="11"/>
        <v/>
      </c>
      <c r="Y84" s="125" t="str">
        <f t="array" ref="Y84">IF($C84="","",SUM(IF(FREQUENCY(IF(Inventory!$C$10:$C$1000=$C84,IF(Inventory!$D$10:$D$1000=sp,IF(Inventory!$I$10:$I$1000=Grl_status!$B$6,MATCH(Inventory!$F$10:$F$1000,Inventory!$F$10:$F$1000,0)))),ROW(Inventory!$F$10:$F$1000)-ROW(Inventory!$F$10)+1),1)))</f>
        <v/>
      </c>
      <c r="Z84" s="125" t="str">
        <f t="array" ref="Z84">IF($C84="","",SUM(IF(FREQUENCY(IF(Inventory!$C$10:$C$1000=$C84,IF(Inventory!$D$10:$D$1000=sp,IF(Inventory!$J$10:$J$1000=frig,MATCH(Inventory!$F$10:$F$1000,Inventory!$F$10:$F$1000,0)))),ROW(Inventory!$F$10:$F$1000)-ROW(Inventory!$F$10)+1),1)))</f>
        <v/>
      </c>
      <c r="AA84" s="125" t="str">
        <f t="array" ref="AA84">IF($C84="","",SUM(IF(FREQUENCY(IF(Inventory!$C$10:$C$1000=$C84,IF(Inventory!$D$10:$D$1000=sp,IF(Inventory!$J$10:$J$1000=frig,IF(Inventory!$P$10:$P$1000=$E$8,MATCH(Inventory!$F$10:$F$1000,Inventory!$F$10:$F$1000,0))))),ROW(Inventory!$F$10:$F$1000)-ROW(Inventory!$F$10)+1),1)))</f>
        <v/>
      </c>
      <c r="AB84" s="125" t="str">
        <f t="array" ref="AB84">IF($C84="","",SUM(IF(FREQUENCY(IF(Inventory!$C$10:$C$1000=$C84,IF(Inventory!$D$10:$D$1000=sp,IF(Inventory!$J$10:$J$1000=frig,IF(Inventory!$P$10:$P$1000=$G$8,MATCH(Inventory!$F$10:$F$1000,Inventory!$F$10:$F$1000,0))))),ROW(Inventory!$F$10:$F$1000)-ROW(Inventory!$F$10)+1),1)))</f>
        <v/>
      </c>
      <c r="AC84" s="125" t="str">
        <f t="array" ref="AC84">IF($C84="","",SUM(IF(FREQUENCY(IF(Inventory!$C$10:$C$1000=$C84,IF(Inventory!$D$10:$D$1000=sp,IF(Inventory!$K$10:$K$1000="",MATCH(Inventory!$F$10:$F$1000,Inventory!$F$10:$F$1000,0)))),ROW(Inventory!$F$10:$F$1000)-ROW(Inventory!$F$10)+1),1)))</f>
        <v/>
      </c>
    </row>
    <row r="85" spans="1:29" ht="16.5" x14ac:dyDescent="0.3">
      <c r="A85" s="279" t="str">
        <f>Gap_analysis_stores!A86</f>
        <v/>
      </c>
      <c r="B85" s="279" t="str">
        <f>Gap_analysis_stores!B86</f>
        <v/>
      </c>
      <c r="C85" s="279" t="str">
        <f>Gap_analysis_stores!C86</f>
        <v/>
      </c>
      <c r="D85" s="125" t="str">
        <f t="array" ref="D85">IF($C85="","",SUM(IF(FREQUENCY(IF(Inventory!$C$10:$C$1000=$C85,IF(Inventory!$D$10:$D$1000=sp,MATCH(Inventory!$F$10:$F$1000,Inventory!$F$10:$F$1000,0))),ROW(Inventory!$F$10:$F$1000)-ROW(Inventory!$F$10)+1),1)))</f>
        <v/>
      </c>
      <c r="E85" s="125" t="str">
        <f t="array" ref="E85">IF($C85="","",COUNT(IF(Inventory!$B$10:$B$1000=$B85,IF(Inventory!$C$10:$C$1000=$C85,IF(Inventory!$D$10:$D$1000=sp,IF(Inventory!$P$10:$P$1000=E$8,1))))))</f>
        <v/>
      </c>
      <c r="F85" s="125" t="str">
        <f t="array" ref="F85">IF($C85="","",COUNT(IF(Inventory!$B$10:$B$1000=$B85,IF(Inventory!$C$10:$C$1000=$C85,IF(Inventory!$D$10:$D$1000=sp,IF(Inventory!$P$10:$P$1000=F$8,1))))))</f>
        <v/>
      </c>
      <c r="G85" s="125" t="str">
        <f t="array" ref="G85">IF($C85="","",COUNT(IF(Inventory!$B$10:$B$1000=$B85,IF(Inventory!$C$10:$C$1000=$C85,IF(Inventory!$D$10:$D$1000=sp,IF(Inventory!$P$10:$P$1000=G$8,1))))))</f>
        <v/>
      </c>
      <c r="H85" s="125" t="str">
        <f t="array" ref="H85">IF($C85="","",COUNT(IF(Inventory!$B$10:$B$1000=$B85,IF(Inventory!$C$10:$C$1000=$C85,IF(Inventory!$D$10:$D$1000=sp,IF(Inventory!$P$10:$P$1000=H$8,1))))))</f>
        <v/>
      </c>
      <c r="I85" s="125" t="str">
        <f t="array" ref="I85">IF($C85="","",COUNT(IF(Inventory!$B$10:$B$1000=$B85,IF(Inventory!$C$10:$C$1000=$C85,IF(Inventory!$D$10:$D$1000=sp,IF(Inventory!$P$10:$P$1000=I$8,1))))))</f>
        <v/>
      </c>
      <c r="J85" s="137">
        <f t="shared" si="9"/>
        <v>0</v>
      </c>
      <c r="K85" s="125" t="str">
        <f t="array" ref="K85">IF($C85="","",COUNT(IF(Inventory!$B$10:$B$1000=$B85,IF(Inventory!$C$10:$C$1000=$C85,IF(Inventory!$D$10:$D$1000=sp,IF(Inventory!$J$10:$J$1000=frig,1))))))</f>
        <v/>
      </c>
      <c r="L85" s="125" t="str">
        <f t="array" ref="L85">IF($C85="","",COUNT(IF(Inventory!$B$10:$B$1000=$B85,IF(Inventory!$C$10:$C$1000=$C85,IF(Inventory!$D$10:$D$1000=sp,IF(Inventory!$J$10:$J$1000=frig,IF(Inventory!$P$10:$P$1000=L$8,1)))))))</f>
        <v/>
      </c>
      <c r="M85" s="125" t="str">
        <f t="array" ref="M85">IF($C85="","",COUNT(IF(Inventory!$B$10:$B$1000=$B85,IF(Inventory!$C$10:$C$1000=$C85,IF(Inventory!$D$10:$D$1000=sp,IF(Inventory!$J$10:$J$1000=frig,IF(Inventory!$P$10:$P$1000=M$8,1)))))))</f>
        <v/>
      </c>
      <c r="N85" s="125" t="str">
        <f t="array" ref="N85">IF($C85="","",COUNT(IF(Inventory!$B$10:$B$1000=$B85,IF(Inventory!$C$10:$C$1000=$C85,IF(Inventory!$D$10:$D$1000=sp,IF(Inventory!$J$10:$J$1000=frig,IF(Inventory!$P$10:$P$1000=N$8,1)))))))</f>
        <v/>
      </c>
      <c r="O85" s="125" t="str">
        <f t="array" ref="O85">IF($C85="","",COUNT(IF(Inventory!$B$10:$B$1000=$B85,IF(Inventory!$C$10:$C$1000=$C85,IF(Inventory!$D$10:$D$1000=sp,IF(Inventory!$J$10:$J$1000=frig,IF(Inventory!$P$10:$P$1000=O$8,1)))))))</f>
        <v/>
      </c>
      <c r="P85" s="125" t="str">
        <f t="array" ref="P85">IF($C85="","",COUNT(IF(Inventory!$B$10:$B$1000=$B85,IF(Inventory!$C$10:$C$1000=$C85,IF(Inventory!$D$10:$D$1000=sp,IF(Inventory!$J$10:$J$1000=frig,IF(Inventory!$P$10:$P$1000=P$8,1)))))))</f>
        <v/>
      </c>
      <c r="Q85" s="144" t="str">
        <f t="shared" si="10"/>
        <v/>
      </c>
      <c r="R85" s="125" t="str">
        <f t="array" ref="R85">IF($C85="","",COUNT(IF(Inventory!$B$10:$B$1000=$B85,IF(Inventory!$C$10:$C$1000=$C85,IF(Inventory!$D$10:$D$1000=sp,IF(Inventory!$J$10:$J$1000=freez,1))))))</f>
        <v/>
      </c>
      <c r="S85" s="125" t="str">
        <f t="array" ref="S85">IF($C85="","",COUNT(IF(Inventory!$B$10:$B$1000=$B85,IF(Inventory!$C$10:$C$1000=$C85,IF(Inventory!$D$10:$D$1000=sp,IF(Inventory!$J$10:$J$1000=freez,IF(Inventory!$P$10:$P$1000=S$8,1)))))))</f>
        <v/>
      </c>
      <c r="T85" s="125" t="str">
        <f t="array" ref="T85">IF($C85="","",COUNT(IF(Inventory!$B$10:$B$1000=$B85,IF(Inventory!$C$10:$C$1000=$C85,IF(Inventory!$D$10:$D$1000=sp,IF(Inventory!$J$10:$J$1000=freez,IF(Inventory!$P$10:$P$1000=T$8,1)))))))</f>
        <v/>
      </c>
      <c r="U85" s="125" t="str">
        <f t="array" ref="U85">IF($C85="","",COUNT(IF(Inventory!$B$10:$B$1000=$B85,IF(Inventory!$C$10:$C$1000=$C85,IF(Inventory!$D$10:$D$1000=sp,IF(Inventory!$J$10:$J$1000=freez,IF(Inventory!$P$10:$P$1000=U$8,1)))))))</f>
        <v/>
      </c>
      <c r="V85" s="125" t="str">
        <f t="array" ref="V85">IF($C85="","",COUNT(IF(Inventory!$B$10:$B$1000=$B85,IF(Inventory!$C$10:$C$1000=$C85,IF(Inventory!$D$10:$D$1000=sp,IF(Inventory!$J$10:$J$1000=freez,IF(Inventory!$P$10:$P$1000=V$8,1)))))))</f>
        <v/>
      </c>
      <c r="W85" s="125" t="str">
        <f t="array" ref="W85">IF($C85="","",COUNT(IF(Inventory!$B$10:$B$1000=$B85,IF(Inventory!$C$10:$C$1000=$C85,IF(Inventory!$D$10:$D$1000=sp,IF(Inventory!$J$10:$J$1000=freez,IF(Inventory!$P$10:$P$1000=W$8,1)))))))</f>
        <v/>
      </c>
      <c r="X85" s="144" t="str">
        <f t="shared" si="11"/>
        <v/>
      </c>
      <c r="Y85" s="125" t="str">
        <f t="array" ref="Y85">IF($C85="","",SUM(IF(FREQUENCY(IF(Inventory!$C$10:$C$1000=$C85,IF(Inventory!$D$10:$D$1000=sp,IF(Inventory!$I$10:$I$1000=Grl_status!$B$6,MATCH(Inventory!$F$10:$F$1000,Inventory!$F$10:$F$1000,0)))),ROW(Inventory!$F$10:$F$1000)-ROW(Inventory!$F$10)+1),1)))</f>
        <v/>
      </c>
      <c r="Z85" s="125" t="str">
        <f t="array" ref="Z85">IF($C85="","",SUM(IF(FREQUENCY(IF(Inventory!$C$10:$C$1000=$C85,IF(Inventory!$D$10:$D$1000=sp,IF(Inventory!$J$10:$J$1000=frig,MATCH(Inventory!$F$10:$F$1000,Inventory!$F$10:$F$1000,0)))),ROW(Inventory!$F$10:$F$1000)-ROW(Inventory!$F$10)+1),1)))</f>
        <v/>
      </c>
      <c r="AA85" s="125" t="str">
        <f t="array" ref="AA85">IF($C85="","",SUM(IF(FREQUENCY(IF(Inventory!$C$10:$C$1000=$C85,IF(Inventory!$D$10:$D$1000=sp,IF(Inventory!$J$10:$J$1000=frig,IF(Inventory!$P$10:$P$1000=$E$8,MATCH(Inventory!$F$10:$F$1000,Inventory!$F$10:$F$1000,0))))),ROW(Inventory!$F$10:$F$1000)-ROW(Inventory!$F$10)+1),1)))</f>
        <v/>
      </c>
      <c r="AB85" s="125" t="str">
        <f t="array" ref="AB85">IF($C85="","",SUM(IF(FREQUENCY(IF(Inventory!$C$10:$C$1000=$C85,IF(Inventory!$D$10:$D$1000=sp,IF(Inventory!$J$10:$J$1000=frig,IF(Inventory!$P$10:$P$1000=$G$8,MATCH(Inventory!$F$10:$F$1000,Inventory!$F$10:$F$1000,0))))),ROW(Inventory!$F$10:$F$1000)-ROW(Inventory!$F$10)+1),1)))</f>
        <v/>
      </c>
      <c r="AC85" s="125" t="str">
        <f t="array" ref="AC85">IF($C85="","",SUM(IF(FREQUENCY(IF(Inventory!$C$10:$C$1000=$C85,IF(Inventory!$D$10:$D$1000=sp,IF(Inventory!$K$10:$K$1000="",MATCH(Inventory!$F$10:$F$1000,Inventory!$F$10:$F$1000,0)))),ROW(Inventory!$F$10:$F$1000)-ROW(Inventory!$F$10)+1),1)))</f>
        <v/>
      </c>
    </row>
    <row r="86" spans="1:29" ht="16.5" x14ac:dyDescent="0.3">
      <c r="A86" s="279" t="str">
        <f>Gap_analysis_stores!A87</f>
        <v/>
      </c>
      <c r="B86" s="279" t="str">
        <f>Gap_analysis_stores!B87</f>
        <v/>
      </c>
      <c r="C86" s="279" t="str">
        <f>Gap_analysis_stores!C87</f>
        <v/>
      </c>
      <c r="D86" s="125" t="str">
        <f t="array" ref="D86">IF($C86="","",SUM(IF(FREQUENCY(IF(Inventory!$C$10:$C$1000=$C86,IF(Inventory!$D$10:$D$1000=sp,MATCH(Inventory!$F$10:$F$1000,Inventory!$F$10:$F$1000,0))),ROW(Inventory!$F$10:$F$1000)-ROW(Inventory!$F$10)+1),1)))</f>
        <v/>
      </c>
      <c r="E86" s="125" t="str">
        <f t="array" ref="E86">IF($C86="","",COUNT(IF(Inventory!$B$10:$B$1000=$B86,IF(Inventory!$C$10:$C$1000=$C86,IF(Inventory!$D$10:$D$1000=sp,IF(Inventory!$P$10:$P$1000=E$8,1))))))</f>
        <v/>
      </c>
      <c r="F86" s="125" t="str">
        <f t="array" ref="F86">IF($C86="","",COUNT(IF(Inventory!$B$10:$B$1000=$B86,IF(Inventory!$C$10:$C$1000=$C86,IF(Inventory!$D$10:$D$1000=sp,IF(Inventory!$P$10:$P$1000=F$8,1))))))</f>
        <v/>
      </c>
      <c r="G86" s="125" t="str">
        <f t="array" ref="G86">IF($C86="","",COUNT(IF(Inventory!$B$10:$B$1000=$B86,IF(Inventory!$C$10:$C$1000=$C86,IF(Inventory!$D$10:$D$1000=sp,IF(Inventory!$P$10:$P$1000=G$8,1))))))</f>
        <v/>
      </c>
      <c r="H86" s="125" t="str">
        <f t="array" ref="H86">IF($C86="","",COUNT(IF(Inventory!$B$10:$B$1000=$B86,IF(Inventory!$C$10:$C$1000=$C86,IF(Inventory!$D$10:$D$1000=sp,IF(Inventory!$P$10:$P$1000=H$8,1))))))</f>
        <v/>
      </c>
      <c r="I86" s="125" t="str">
        <f t="array" ref="I86">IF($C86="","",COUNT(IF(Inventory!$B$10:$B$1000=$B86,IF(Inventory!$C$10:$C$1000=$C86,IF(Inventory!$D$10:$D$1000=sp,IF(Inventory!$P$10:$P$1000=I$8,1))))))</f>
        <v/>
      </c>
      <c r="J86" s="137">
        <f t="shared" si="9"/>
        <v>0</v>
      </c>
      <c r="K86" s="125" t="str">
        <f t="array" ref="K86">IF($C86="","",COUNT(IF(Inventory!$B$10:$B$1000=$B86,IF(Inventory!$C$10:$C$1000=$C86,IF(Inventory!$D$10:$D$1000=sp,IF(Inventory!$J$10:$J$1000=frig,1))))))</f>
        <v/>
      </c>
      <c r="L86" s="125" t="str">
        <f t="array" ref="L86">IF($C86="","",COUNT(IF(Inventory!$B$10:$B$1000=$B86,IF(Inventory!$C$10:$C$1000=$C86,IF(Inventory!$D$10:$D$1000=sp,IF(Inventory!$J$10:$J$1000=frig,IF(Inventory!$P$10:$P$1000=L$8,1)))))))</f>
        <v/>
      </c>
      <c r="M86" s="125" t="str">
        <f t="array" ref="M86">IF($C86="","",COUNT(IF(Inventory!$B$10:$B$1000=$B86,IF(Inventory!$C$10:$C$1000=$C86,IF(Inventory!$D$10:$D$1000=sp,IF(Inventory!$J$10:$J$1000=frig,IF(Inventory!$P$10:$P$1000=M$8,1)))))))</f>
        <v/>
      </c>
      <c r="N86" s="125" t="str">
        <f t="array" ref="N86">IF($C86="","",COUNT(IF(Inventory!$B$10:$B$1000=$B86,IF(Inventory!$C$10:$C$1000=$C86,IF(Inventory!$D$10:$D$1000=sp,IF(Inventory!$J$10:$J$1000=frig,IF(Inventory!$P$10:$P$1000=N$8,1)))))))</f>
        <v/>
      </c>
      <c r="O86" s="125" t="str">
        <f t="array" ref="O86">IF($C86="","",COUNT(IF(Inventory!$B$10:$B$1000=$B86,IF(Inventory!$C$10:$C$1000=$C86,IF(Inventory!$D$10:$D$1000=sp,IF(Inventory!$J$10:$J$1000=frig,IF(Inventory!$P$10:$P$1000=O$8,1)))))))</f>
        <v/>
      </c>
      <c r="P86" s="125" t="str">
        <f t="array" ref="P86">IF($C86="","",COUNT(IF(Inventory!$B$10:$B$1000=$B86,IF(Inventory!$C$10:$C$1000=$C86,IF(Inventory!$D$10:$D$1000=sp,IF(Inventory!$J$10:$J$1000=frig,IF(Inventory!$P$10:$P$1000=P$8,1)))))))</f>
        <v/>
      </c>
      <c r="Q86" s="144" t="str">
        <f t="shared" si="10"/>
        <v/>
      </c>
      <c r="R86" s="125" t="str">
        <f t="array" ref="R86">IF($C86="","",COUNT(IF(Inventory!$B$10:$B$1000=$B86,IF(Inventory!$C$10:$C$1000=$C86,IF(Inventory!$D$10:$D$1000=sp,IF(Inventory!$J$10:$J$1000=freez,1))))))</f>
        <v/>
      </c>
      <c r="S86" s="125" t="str">
        <f t="array" ref="S86">IF($C86="","",COUNT(IF(Inventory!$B$10:$B$1000=$B86,IF(Inventory!$C$10:$C$1000=$C86,IF(Inventory!$D$10:$D$1000=sp,IF(Inventory!$J$10:$J$1000=freez,IF(Inventory!$P$10:$P$1000=S$8,1)))))))</f>
        <v/>
      </c>
      <c r="T86" s="125" t="str">
        <f t="array" ref="T86">IF($C86="","",COUNT(IF(Inventory!$B$10:$B$1000=$B86,IF(Inventory!$C$10:$C$1000=$C86,IF(Inventory!$D$10:$D$1000=sp,IF(Inventory!$J$10:$J$1000=freez,IF(Inventory!$P$10:$P$1000=T$8,1)))))))</f>
        <v/>
      </c>
      <c r="U86" s="125" t="str">
        <f t="array" ref="U86">IF($C86="","",COUNT(IF(Inventory!$B$10:$B$1000=$B86,IF(Inventory!$C$10:$C$1000=$C86,IF(Inventory!$D$10:$D$1000=sp,IF(Inventory!$J$10:$J$1000=freez,IF(Inventory!$P$10:$P$1000=U$8,1)))))))</f>
        <v/>
      </c>
      <c r="V86" s="125" t="str">
        <f t="array" ref="V86">IF($C86="","",COUNT(IF(Inventory!$B$10:$B$1000=$B86,IF(Inventory!$C$10:$C$1000=$C86,IF(Inventory!$D$10:$D$1000=sp,IF(Inventory!$J$10:$J$1000=freez,IF(Inventory!$P$10:$P$1000=V$8,1)))))))</f>
        <v/>
      </c>
      <c r="W86" s="125" t="str">
        <f t="array" ref="W86">IF($C86="","",COUNT(IF(Inventory!$B$10:$B$1000=$B86,IF(Inventory!$C$10:$C$1000=$C86,IF(Inventory!$D$10:$D$1000=sp,IF(Inventory!$J$10:$J$1000=freez,IF(Inventory!$P$10:$P$1000=W$8,1)))))))</f>
        <v/>
      </c>
      <c r="X86" s="144" t="str">
        <f t="shared" si="11"/>
        <v/>
      </c>
      <c r="Y86" s="125" t="str">
        <f t="array" ref="Y86">IF($C86="","",SUM(IF(FREQUENCY(IF(Inventory!$C$10:$C$1000=$C86,IF(Inventory!$D$10:$D$1000=sp,IF(Inventory!$I$10:$I$1000=Grl_status!$B$6,MATCH(Inventory!$F$10:$F$1000,Inventory!$F$10:$F$1000,0)))),ROW(Inventory!$F$10:$F$1000)-ROW(Inventory!$F$10)+1),1)))</f>
        <v/>
      </c>
      <c r="Z86" s="125" t="str">
        <f t="array" ref="Z86">IF($C86="","",SUM(IF(FREQUENCY(IF(Inventory!$C$10:$C$1000=$C86,IF(Inventory!$D$10:$D$1000=sp,IF(Inventory!$J$10:$J$1000=frig,MATCH(Inventory!$F$10:$F$1000,Inventory!$F$10:$F$1000,0)))),ROW(Inventory!$F$10:$F$1000)-ROW(Inventory!$F$10)+1),1)))</f>
        <v/>
      </c>
      <c r="AA86" s="125" t="str">
        <f t="array" ref="AA86">IF($C86="","",SUM(IF(FREQUENCY(IF(Inventory!$C$10:$C$1000=$C86,IF(Inventory!$D$10:$D$1000=sp,IF(Inventory!$J$10:$J$1000=frig,IF(Inventory!$P$10:$P$1000=$E$8,MATCH(Inventory!$F$10:$F$1000,Inventory!$F$10:$F$1000,0))))),ROW(Inventory!$F$10:$F$1000)-ROW(Inventory!$F$10)+1),1)))</f>
        <v/>
      </c>
      <c r="AB86" s="125" t="str">
        <f t="array" ref="AB86">IF($C86="","",SUM(IF(FREQUENCY(IF(Inventory!$C$10:$C$1000=$C86,IF(Inventory!$D$10:$D$1000=sp,IF(Inventory!$J$10:$J$1000=frig,IF(Inventory!$P$10:$P$1000=$G$8,MATCH(Inventory!$F$10:$F$1000,Inventory!$F$10:$F$1000,0))))),ROW(Inventory!$F$10:$F$1000)-ROW(Inventory!$F$10)+1),1)))</f>
        <v/>
      </c>
      <c r="AC86" s="125" t="str">
        <f t="array" ref="AC86">IF($C86="","",SUM(IF(FREQUENCY(IF(Inventory!$C$10:$C$1000=$C86,IF(Inventory!$D$10:$D$1000=sp,IF(Inventory!$K$10:$K$1000="",MATCH(Inventory!$F$10:$F$1000,Inventory!$F$10:$F$1000,0)))),ROW(Inventory!$F$10:$F$1000)-ROW(Inventory!$F$10)+1),1)))</f>
        <v/>
      </c>
    </row>
    <row r="87" spans="1:29" ht="16.5" x14ac:dyDescent="0.3">
      <c r="A87" s="279" t="str">
        <f>Gap_analysis_stores!A88</f>
        <v/>
      </c>
      <c r="B87" s="279" t="str">
        <f>Gap_analysis_stores!B88</f>
        <v/>
      </c>
      <c r="C87" s="279" t="str">
        <f>Gap_analysis_stores!C88</f>
        <v/>
      </c>
      <c r="D87" s="125" t="str">
        <f t="array" ref="D87">IF($C87="","",SUM(IF(FREQUENCY(IF(Inventory!$C$10:$C$1000=$C87,IF(Inventory!$D$10:$D$1000=sp,MATCH(Inventory!$F$10:$F$1000,Inventory!$F$10:$F$1000,0))),ROW(Inventory!$F$10:$F$1000)-ROW(Inventory!$F$10)+1),1)))</f>
        <v/>
      </c>
      <c r="E87" s="125" t="str">
        <f t="array" ref="E87">IF($C87="","",COUNT(IF(Inventory!$B$10:$B$1000=$B87,IF(Inventory!$C$10:$C$1000=$C87,IF(Inventory!$D$10:$D$1000=sp,IF(Inventory!$P$10:$P$1000=E$8,1))))))</f>
        <v/>
      </c>
      <c r="F87" s="125" t="str">
        <f t="array" ref="F87">IF($C87="","",COUNT(IF(Inventory!$B$10:$B$1000=$B87,IF(Inventory!$C$10:$C$1000=$C87,IF(Inventory!$D$10:$D$1000=sp,IF(Inventory!$P$10:$P$1000=F$8,1))))))</f>
        <v/>
      </c>
      <c r="G87" s="125" t="str">
        <f t="array" ref="G87">IF($C87="","",COUNT(IF(Inventory!$B$10:$B$1000=$B87,IF(Inventory!$C$10:$C$1000=$C87,IF(Inventory!$D$10:$D$1000=sp,IF(Inventory!$P$10:$P$1000=G$8,1))))))</f>
        <v/>
      </c>
      <c r="H87" s="125" t="str">
        <f t="array" ref="H87">IF($C87="","",COUNT(IF(Inventory!$B$10:$B$1000=$B87,IF(Inventory!$C$10:$C$1000=$C87,IF(Inventory!$D$10:$D$1000=sp,IF(Inventory!$P$10:$P$1000=H$8,1))))))</f>
        <v/>
      </c>
      <c r="I87" s="125" t="str">
        <f t="array" ref="I87">IF($C87="","",COUNT(IF(Inventory!$B$10:$B$1000=$B87,IF(Inventory!$C$10:$C$1000=$C87,IF(Inventory!$D$10:$D$1000=sp,IF(Inventory!$P$10:$P$1000=I$8,1))))))</f>
        <v/>
      </c>
      <c r="J87" s="137">
        <f t="shared" si="9"/>
        <v>0</v>
      </c>
      <c r="K87" s="125" t="str">
        <f t="array" ref="K87">IF($C87="","",COUNT(IF(Inventory!$B$10:$B$1000=$B87,IF(Inventory!$C$10:$C$1000=$C87,IF(Inventory!$D$10:$D$1000=sp,IF(Inventory!$J$10:$J$1000=frig,1))))))</f>
        <v/>
      </c>
      <c r="L87" s="125" t="str">
        <f t="array" ref="L87">IF($C87="","",COUNT(IF(Inventory!$B$10:$B$1000=$B87,IF(Inventory!$C$10:$C$1000=$C87,IF(Inventory!$D$10:$D$1000=sp,IF(Inventory!$J$10:$J$1000=frig,IF(Inventory!$P$10:$P$1000=L$8,1)))))))</f>
        <v/>
      </c>
      <c r="M87" s="125" t="str">
        <f t="array" ref="M87">IF($C87="","",COUNT(IF(Inventory!$B$10:$B$1000=$B87,IF(Inventory!$C$10:$C$1000=$C87,IF(Inventory!$D$10:$D$1000=sp,IF(Inventory!$J$10:$J$1000=frig,IF(Inventory!$P$10:$P$1000=M$8,1)))))))</f>
        <v/>
      </c>
      <c r="N87" s="125" t="str">
        <f t="array" ref="N87">IF($C87="","",COUNT(IF(Inventory!$B$10:$B$1000=$B87,IF(Inventory!$C$10:$C$1000=$C87,IF(Inventory!$D$10:$D$1000=sp,IF(Inventory!$J$10:$J$1000=frig,IF(Inventory!$P$10:$P$1000=N$8,1)))))))</f>
        <v/>
      </c>
      <c r="O87" s="125" t="str">
        <f t="array" ref="O87">IF($C87="","",COUNT(IF(Inventory!$B$10:$B$1000=$B87,IF(Inventory!$C$10:$C$1000=$C87,IF(Inventory!$D$10:$D$1000=sp,IF(Inventory!$J$10:$J$1000=frig,IF(Inventory!$P$10:$P$1000=O$8,1)))))))</f>
        <v/>
      </c>
      <c r="P87" s="125" t="str">
        <f t="array" ref="P87">IF($C87="","",COUNT(IF(Inventory!$B$10:$B$1000=$B87,IF(Inventory!$C$10:$C$1000=$C87,IF(Inventory!$D$10:$D$1000=sp,IF(Inventory!$J$10:$J$1000=frig,IF(Inventory!$P$10:$P$1000=P$8,1)))))))</f>
        <v/>
      </c>
      <c r="Q87" s="144" t="str">
        <f t="shared" si="10"/>
        <v/>
      </c>
      <c r="R87" s="125" t="str">
        <f t="array" ref="R87">IF($C87="","",COUNT(IF(Inventory!$B$10:$B$1000=$B87,IF(Inventory!$C$10:$C$1000=$C87,IF(Inventory!$D$10:$D$1000=sp,IF(Inventory!$J$10:$J$1000=freez,1))))))</f>
        <v/>
      </c>
      <c r="S87" s="125" t="str">
        <f t="array" ref="S87">IF($C87="","",COUNT(IF(Inventory!$B$10:$B$1000=$B87,IF(Inventory!$C$10:$C$1000=$C87,IF(Inventory!$D$10:$D$1000=sp,IF(Inventory!$J$10:$J$1000=freez,IF(Inventory!$P$10:$P$1000=S$8,1)))))))</f>
        <v/>
      </c>
      <c r="T87" s="125" t="str">
        <f t="array" ref="T87">IF($C87="","",COUNT(IF(Inventory!$B$10:$B$1000=$B87,IF(Inventory!$C$10:$C$1000=$C87,IF(Inventory!$D$10:$D$1000=sp,IF(Inventory!$J$10:$J$1000=freez,IF(Inventory!$P$10:$P$1000=T$8,1)))))))</f>
        <v/>
      </c>
      <c r="U87" s="125" t="str">
        <f t="array" ref="U87">IF($C87="","",COUNT(IF(Inventory!$B$10:$B$1000=$B87,IF(Inventory!$C$10:$C$1000=$C87,IF(Inventory!$D$10:$D$1000=sp,IF(Inventory!$J$10:$J$1000=freez,IF(Inventory!$P$10:$P$1000=U$8,1)))))))</f>
        <v/>
      </c>
      <c r="V87" s="125" t="str">
        <f t="array" ref="V87">IF($C87="","",COUNT(IF(Inventory!$B$10:$B$1000=$B87,IF(Inventory!$C$10:$C$1000=$C87,IF(Inventory!$D$10:$D$1000=sp,IF(Inventory!$J$10:$J$1000=freez,IF(Inventory!$P$10:$P$1000=V$8,1)))))))</f>
        <v/>
      </c>
      <c r="W87" s="125" t="str">
        <f t="array" ref="W87">IF($C87="","",COUNT(IF(Inventory!$B$10:$B$1000=$B87,IF(Inventory!$C$10:$C$1000=$C87,IF(Inventory!$D$10:$D$1000=sp,IF(Inventory!$J$10:$J$1000=freez,IF(Inventory!$P$10:$P$1000=W$8,1)))))))</f>
        <v/>
      </c>
      <c r="X87" s="144" t="str">
        <f t="shared" si="11"/>
        <v/>
      </c>
      <c r="Y87" s="125" t="str">
        <f t="array" ref="Y87">IF($C87="","",SUM(IF(FREQUENCY(IF(Inventory!$C$10:$C$1000=$C87,IF(Inventory!$D$10:$D$1000=sp,IF(Inventory!$I$10:$I$1000=Grl_status!$B$6,MATCH(Inventory!$F$10:$F$1000,Inventory!$F$10:$F$1000,0)))),ROW(Inventory!$F$10:$F$1000)-ROW(Inventory!$F$10)+1),1)))</f>
        <v/>
      </c>
      <c r="Z87" s="125" t="str">
        <f t="array" ref="Z87">IF($C87="","",SUM(IF(FREQUENCY(IF(Inventory!$C$10:$C$1000=$C87,IF(Inventory!$D$10:$D$1000=sp,IF(Inventory!$J$10:$J$1000=frig,MATCH(Inventory!$F$10:$F$1000,Inventory!$F$10:$F$1000,0)))),ROW(Inventory!$F$10:$F$1000)-ROW(Inventory!$F$10)+1),1)))</f>
        <v/>
      </c>
      <c r="AA87" s="125" t="str">
        <f t="array" ref="AA87">IF($C87="","",SUM(IF(FREQUENCY(IF(Inventory!$C$10:$C$1000=$C87,IF(Inventory!$D$10:$D$1000=sp,IF(Inventory!$J$10:$J$1000=frig,IF(Inventory!$P$10:$P$1000=$E$8,MATCH(Inventory!$F$10:$F$1000,Inventory!$F$10:$F$1000,0))))),ROW(Inventory!$F$10:$F$1000)-ROW(Inventory!$F$10)+1),1)))</f>
        <v/>
      </c>
      <c r="AB87" s="125" t="str">
        <f t="array" ref="AB87">IF($C87="","",SUM(IF(FREQUENCY(IF(Inventory!$C$10:$C$1000=$C87,IF(Inventory!$D$10:$D$1000=sp,IF(Inventory!$J$10:$J$1000=frig,IF(Inventory!$P$10:$P$1000=$G$8,MATCH(Inventory!$F$10:$F$1000,Inventory!$F$10:$F$1000,0))))),ROW(Inventory!$F$10:$F$1000)-ROW(Inventory!$F$10)+1),1)))</f>
        <v/>
      </c>
      <c r="AC87" s="125" t="str">
        <f t="array" ref="AC87">IF($C87="","",SUM(IF(FREQUENCY(IF(Inventory!$C$10:$C$1000=$C87,IF(Inventory!$D$10:$D$1000=sp,IF(Inventory!$K$10:$K$1000="",MATCH(Inventory!$F$10:$F$1000,Inventory!$F$10:$F$1000,0)))),ROW(Inventory!$F$10:$F$1000)-ROW(Inventory!$F$10)+1),1)))</f>
        <v/>
      </c>
    </row>
    <row r="88" spans="1:29" ht="16.5" x14ac:dyDescent="0.3">
      <c r="A88" s="279" t="str">
        <f>Gap_analysis_stores!A89</f>
        <v/>
      </c>
      <c r="B88" s="279" t="str">
        <f>Gap_analysis_stores!B89</f>
        <v/>
      </c>
      <c r="C88" s="279" t="str">
        <f>Gap_analysis_stores!C89</f>
        <v/>
      </c>
      <c r="D88" s="125" t="str">
        <f t="array" ref="D88">IF($C88="","",SUM(IF(FREQUENCY(IF(Inventory!$C$10:$C$1000=$C88,IF(Inventory!$D$10:$D$1000=sp,MATCH(Inventory!$F$10:$F$1000,Inventory!$F$10:$F$1000,0))),ROW(Inventory!$F$10:$F$1000)-ROW(Inventory!$F$10)+1),1)))</f>
        <v/>
      </c>
      <c r="E88" s="125" t="str">
        <f t="array" ref="E88">IF($C88="","",COUNT(IF(Inventory!$B$10:$B$1000=$B88,IF(Inventory!$C$10:$C$1000=$C88,IF(Inventory!$D$10:$D$1000=sp,IF(Inventory!$P$10:$P$1000=E$8,1))))))</f>
        <v/>
      </c>
      <c r="F88" s="125" t="str">
        <f t="array" ref="F88">IF($C88="","",COUNT(IF(Inventory!$B$10:$B$1000=$B88,IF(Inventory!$C$10:$C$1000=$C88,IF(Inventory!$D$10:$D$1000=sp,IF(Inventory!$P$10:$P$1000=F$8,1))))))</f>
        <v/>
      </c>
      <c r="G88" s="125" t="str">
        <f t="array" ref="G88">IF($C88="","",COUNT(IF(Inventory!$B$10:$B$1000=$B88,IF(Inventory!$C$10:$C$1000=$C88,IF(Inventory!$D$10:$D$1000=sp,IF(Inventory!$P$10:$P$1000=G$8,1))))))</f>
        <v/>
      </c>
      <c r="H88" s="125" t="str">
        <f t="array" ref="H88">IF($C88="","",COUNT(IF(Inventory!$B$10:$B$1000=$B88,IF(Inventory!$C$10:$C$1000=$C88,IF(Inventory!$D$10:$D$1000=sp,IF(Inventory!$P$10:$P$1000=H$8,1))))))</f>
        <v/>
      </c>
      <c r="I88" s="125" t="str">
        <f t="array" ref="I88">IF($C88="","",COUNT(IF(Inventory!$B$10:$B$1000=$B88,IF(Inventory!$C$10:$C$1000=$C88,IF(Inventory!$D$10:$D$1000=sp,IF(Inventory!$P$10:$P$1000=I$8,1))))))</f>
        <v/>
      </c>
      <c r="J88" s="137">
        <f t="shared" si="9"/>
        <v>0</v>
      </c>
      <c r="K88" s="125" t="str">
        <f t="array" ref="K88">IF($C88="","",COUNT(IF(Inventory!$B$10:$B$1000=$B88,IF(Inventory!$C$10:$C$1000=$C88,IF(Inventory!$D$10:$D$1000=sp,IF(Inventory!$J$10:$J$1000=frig,1))))))</f>
        <v/>
      </c>
      <c r="L88" s="125" t="str">
        <f t="array" ref="L88">IF($C88="","",COUNT(IF(Inventory!$B$10:$B$1000=$B88,IF(Inventory!$C$10:$C$1000=$C88,IF(Inventory!$D$10:$D$1000=sp,IF(Inventory!$J$10:$J$1000=frig,IF(Inventory!$P$10:$P$1000=L$8,1)))))))</f>
        <v/>
      </c>
      <c r="M88" s="125" t="str">
        <f t="array" ref="M88">IF($C88="","",COUNT(IF(Inventory!$B$10:$B$1000=$B88,IF(Inventory!$C$10:$C$1000=$C88,IF(Inventory!$D$10:$D$1000=sp,IF(Inventory!$J$10:$J$1000=frig,IF(Inventory!$P$10:$P$1000=M$8,1)))))))</f>
        <v/>
      </c>
      <c r="N88" s="125" t="str">
        <f t="array" ref="N88">IF($C88="","",COUNT(IF(Inventory!$B$10:$B$1000=$B88,IF(Inventory!$C$10:$C$1000=$C88,IF(Inventory!$D$10:$D$1000=sp,IF(Inventory!$J$10:$J$1000=frig,IF(Inventory!$P$10:$P$1000=N$8,1)))))))</f>
        <v/>
      </c>
      <c r="O88" s="125" t="str">
        <f t="array" ref="O88">IF($C88="","",COUNT(IF(Inventory!$B$10:$B$1000=$B88,IF(Inventory!$C$10:$C$1000=$C88,IF(Inventory!$D$10:$D$1000=sp,IF(Inventory!$J$10:$J$1000=frig,IF(Inventory!$P$10:$P$1000=O$8,1)))))))</f>
        <v/>
      </c>
      <c r="P88" s="125" t="str">
        <f t="array" ref="P88">IF($C88="","",COUNT(IF(Inventory!$B$10:$B$1000=$B88,IF(Inventory!$C$10:$C$1000=$C88,IF(Inventory!$D$10:$D$1000=sp,IF(Inventory!$J$10:$J$1000=frig,IF(Inventory!$P$10:$P$1000=P$8,1)))))))</f>
        <v/>
      </c>
      <c r="Q88" s="144" t="str">
        <f t="shared" si="10"/>
        <v/>
      </c>
      <c r="R88" s="125" t="str">
        <f t="array" ref="R88">IF($C88="","",COUNT(IF(Inventory!$B$10:$B$1000=$B88,IF(Inventory!$C$10:$C$1000=$C88,IF(Inventory!$D$10:$D$1000=sp,IF(Inventory!$J$10:$J$1000=freez,1))))))</f>
        <v/>
      </c>
      <c r="S88" s="125" t="str">
        <f t="array" ref="S88">IF($C88="","",COUNT(IF(Inventory!$B$10:$B$1000=$B88,IF(Inventory!$C$10:$C$1000=$C88,IF(Inventory!$D$10:$D$1000=sp,IF(Inventory!$J$10:$J$1000=freez,IF(Inventory!$P$10:$P$1000=S$8,1)))))))</f>
        <v/>
      </c>
      <c r="T88" s="125" t="str">
        <f t="array" ref="T88">IF($C88="","",COUNT(IF(Inventory!$B$10:$B$1000=$B88,IF(Inventory!$C$10:$C$1000=$C88,IF(Inventory!$D$10:$D$1000=sp,IF(Inventory!$J$10:$J$1000=freez,IF(Inventory!$P$10:$P$1000=T$8,1)))))))</f>
        <v/>
      </c>
      <c r="U88" s="125" t="str">
        <f t="array" ref="U88">IF($C88="","",COUNT(IF(Inventory!$B$10:$B$1000=$B88,IF(Inventory!$C$10:$C$1000=$C88,IF(Inventory!$D$10:$D$1000=sp,IF(Inventory!$J$10:$J$1000=freez,IF(Inventory!$P$10:$P$1000=U$8,1)))))))</f>
        <v/>
      </c>
      <c r="V88" s="125" t="str">
        <f t="array" ref="V88">IF($C88="","",COUNT(IF(Inventory!$B$10:$B$1000=$B88,IF(Inventory!$C$10:$C$1000=$C88,IF(Inventory!$D$10:$D$1000=sp,IF(Inventory!$J$10:$J$1000=freez,IF(Inventory!$P$10:$P$1000=V$8,1)))))))</f>
        <v/>
      </c>
      <c r="W88" s="125" t="str">
        <f t="array" ref="W88">IF($C88="","",COUNT(IF(Inventory!$B$10:$B$1000=$B88,IF(Inventory!$C$10:$C$1000=$C88,IF(Inventory!$D$10:$D$1000=sp,IF(Inventory!$J$10:$J$1000=freez,IF(Inventory!$P$10:$P$1000=W$8,1)))))))</f>
        <v/>
      </c>
      <c r="X88" s="144" t="str">
        <f t="shared" si="11"/>
        <v/>
      </c>
      <c r="Y88" s="125" t="str">
        <f t="array" ref="Y88">IF($C88="","",SUM(IF(FREQUENCY(IF(Inventory!$C$10:$C$1000=$C88,IF(Inventory!$D$10:$D$1000=sp,IF(Inventory!$I$10:$I$1000=Grl_status!$B$6,MATCH(Inventory!$F$10:$F$1000,Inventory!$F$10:$F$1000,0)))),ROW(Inventory!$F$10:$F$1000)-ROW(Inventory!$F$10)+1),1)))</f>
        <v/>
      </c>
      <c r="Z88" s="125" t="str">
        <f t="array" ref="Z88">IF($C88="","",SUM(IF(FREQUENCY(IF(Inventory!$C$10:$C$1000=$C88,IF(Inventory!$D$10:$D$1000=sp,IF(Inventory!$J$10:$J$1000=frig,MATCH(Inventory!$F$10:$F$1000,Inventory!$F$10:$F$1000,0)))),ROW(Inventory!$F$10:$F$1000)-ROW(Inventory!$F$10)+1),1)))</f>
        <v/>
      </c>
      <c r="AA88" s="125" t="str">
        <f t="array" ref="AA88">IF($C88="","",SUM(IF(FREQUENCY(IF(Inventory!$C$10:$C$1000=$C88,IF(Inventory!$D$10:$D$1000=sp,IF(Inventory!$J$10:$J$1000=frig,IF(Inventory!$P$10:$P$1000=$E$8,MATCH(Inventory!$F$10:$F$1000,Inventory!$F$10:$F$1000,0))))),ROW(Inventory!$F$10:$F$1000)-ROW(Inventory!$F$10)+1),1)))</f>
        <v/>
      </c>
      <c r="AB88" s="125" t="str">
        <f t="array" ref="AB88">IF($C88="","",SUM(IF(FREQUENCY(IF(Inventory!$C$10:$C$1000=$C88,IF(Inventory!$D$10:$D$1000=sp,IF(Inventory!$J$10:$J$1000=frig,IF(Inventory!$P$10:$P$1000=$G$8,MATCH(Inventory!$F$10:$F$1000,Inventory!$F$10:$F$1000,0))))),ROW(Inventory!$F$10:$F$1000)-ROW(Inventory!$F$10)+1),1)))</f>
        <v/>
      </c>
      <c r="AC88" s="125" t="str">
        <f t="array" ref="AC88">IF($C88="","",SUM(IF(FREQUENCY(IF(Inventory!$C$10:$C$1000=$C88,IF(Inventory!$D$10:$D$1000=sp,IF(Inventory!$K$10:$K$1000="",MATCH(Inventory!$F$10:$F$1000,Inventory!$F$10:$F$1000,0)))),ROW(Inventory!$F$10:$F$1000)-ROW(Inventory!$F$10)+1),1)))</f>
        <v/>
      </c>
    </row>
    <row r="89" spans="1:29" ht="16.5" x14ac:dyDescent="0.3">
      <c r="A89" s="279" t="str">
        <f>Gap_analysis_stores!A90</f>
        <v/>
      </c>
      <c r="B89" s="279" t="str">
        <f>Gap_analysis_stores!B90</f>
        <v/>
      </c>
      <c r="C89" s="279" t="str">
        <f>Gap_analysis_stores!C90</f>
        <v/>
      </c>
      <c r="D89" s="125" t="str">
        <f t="array" ref="D89">IF($C89="","",SUM(IF(FREQUENCY(IF(Inventory!$C$10:$C$1000=$C89,IF(Inventory!$D$10:$D$1000=sp,MATCH(Inventory!$F$10:$F$1000,Inventory!$F$10:$F$1000,0))),ROW(Inventory!$F$10:$F$1000)-ROW(Inventory!$F$10)+1),1)))</f>
        <v/>
      </c>
      <c r="E89" s="125" t="str">
        <f t="array" ref="E89">IF($C89="","",COUNT(IF(Inventory!$B$10:$B$1000=$B89,IF(Inventory!$C$10:$C$1000=$C89,IF(Inventory!$D$10:$D$1000=sp,IF(Inventory!$P$10:$P$1000=E$8,1))))))</f>
        <v/>
      </c>
      <c r="F89" s="125" t="str">
        <f t="array" ref="F89">IF($C89="","",COUNT(IF(Inventory!$B$10:$B$1000=$B89,IF(Inventory!$C$10:$C$1000=$C89,IF(Inventory!$D$10:$D$1000=sp,IF(Inventory!$P$10:$P$1000=F$8,1))))))</f>
        <v/>
      </c>
      <c r="G89" s="125" t="str">
        <f t="array" ref="G89">IF($C89="","",COUNT(IF(Inventory!$B$10:$B$1000=$B89,IF(Inventory!$C$10:$C$1000=$C89,IF(Inventory!$D$10:$D$1000=sp,IF(Inventory!$P$10:$P$1000=G$8,1))))))</f>
        <v/>
      </c>
      <c r="H89" s="125" t="str">
        <f t="array" ref="H89">IF($C89="","",COUNT(IF(Inventory!$B$10:$B$1000=$B89,IF(Inventory!$C$10:$C$1000=$C89,IF(Inventory!$D$10:$D$1000=sp,IF(Inventory!$P$10:$P$1000=H$8,1))))))</f>
        <v/>
      </c>
      <c r="I89" s="125" t="str">
        <f t="array" ref="I89">IF($C89="","",COUNT(IF(Inventory!$B$10:$B$1000=$B89,IF(Inventory!$C$10:$C$1000=$C89,IF(Inventory!$D$10:$D$1000=sp,IF(Inventory!$P$10:$P$1000=I$8,1))))))</f>
        <v/>
      </c>
      <c r="J89" s="137">
        <f t="shared" si="9"/>
        <v>0</v>
      </c>
      <c r="K89" s="125" t="str">
        <f t="array" ref="K89">IF($C89="","",COUNT(IF(Inventory!$B$10:$B$1000=$B89,IF(Inventory!$C$10:$C$1000=$C89,IF(Inventory!$D$10:$D$1000=sp,IF(Inventory!$J$10:$J$1000=frig,1))))))</f>
        <v/>
      </c>
      <c r="L89" s="125" t="str">
        <f t="array" ref="L89">IF($C89="","",COUNT(IF(Inventory!$B$10:$B$1000=$B89,IF(Inventory!$C$10:$C$1000=$C89,IF(Inventory!$D$10:$D$1000=sp,IF(Inventory!$J$10:$J$1000=frig,IF(Inventory!$P$10:$P$1000=L$8,1)))))))</f>
        <v/>
      </c>
      <c r="M89" s="125" t="str">
        <f t="array" ref="M89">IF($C89="","",COUNT(IF(Inventory!$B$10:$B$1000=$B89,IF(Inventory!$C$10:$C$1000=$C89,IF(Inventory!$D$10:$D$1000=sp,IF(Inventory!$J$10:$J$1000=frig,IF(Inventory!$P$10:$P$1000=M$8,1)))))))</f>
        <v/>
      </c>
      <c r="N89" s="125" t="str">
        <f t="array" ref="N89">IF($C89="","",COUNT(IF(Inventory!$B$10:$B$1000=$B89,IF(Inventory!$C$10:$C$1000=$C89,IF(Inventory!$D$10:$D$1000=sp,IF(Inventory!$J$10:$J$1000=frig,IF(Inventory!$P$10:$P$1000=N$8,1)))))))</f>
        <v/>
      </c>
      <c r="O89" s="125" t="str">
        <f t="array" ref="O89">IF($C89="","",COUNT(IF(Inventory!$B$10:$B$1000=$B89,IF(Inventory!$C$10:$C$1000=$C89,IF(Inventory!$D$10:$D$1000=sp,IF(Inventory!$J$10:$J$1000=frig,IF(Inventory!$P$10:$P$1000=O$8,1)))))))</f>
        <v/>
      </c>
      <c r="P89" s="125" t="str">
        <f t="array" ref="P89">IF($C89="","",COUNT(IF(Inventory!$B$10:$B$1000=$B89,IF(Inventory!$C$10:$C$1000=$C89,IF(Inventory!$D$10:$D$1000=sp,IF(Inventory!$J$10:$J$1000=frig,IF(Inventory!$P$10:$P$1000=P$8,1)))))))</f>
        <v/>
      </c>
      <c r="Q89" s="144" t="str">
        <f t="shared" si="10"/>
        <v/>
      </c>
      <c r="R89" s="125" t="str">
        <f t="array" ref="R89">IF($C89="","",COUNT(IF(Inventory!$B$10:$B$1000=$B89,IF(Inventory!$C$10:$C$1000=$C89,IF(Inventory!$D$10:$D$1000=sp,IF(Inventory!$J$10:$J$1000=freez,1))))))</f>
        <v/>
      </c>
      <c r="S89" s="125" t="str">
        <f t="array" ref="S89">IF($C89="","",COUNT(IF(Inventory!$B$10:$B$1000=$B89,IF(Inventory!$C$10:$C$1000=$C89,IF(Inventory!$D$10:$D$1000=sp,IF(Inventory!$J$10:$J$1000=freez,IF(Inventory!$P$10:$P$1000=S$8,1)))))))</f>
        <v/>
      </c>
      <c r="T89" s="125" t="str">
        <f t="array" ref="T89">IF($C89="","",COUNT(IF(Inventory!$B$10:$B$1000=$B89,IF(Inventory!$C$10:$C$1000=$C89,IF(Inventory!$D$10:$D$1000=sp,IF(Inventory!$J$10:$J$1000=freez,IF(Inventory!$P$10:$P$1000=T$8,1)))))))</f>
        <v/>
      </c>
      <c r="U89" s="125" t="str">
        <f t="array" ref="U89">IF($C89="","",COUNT(IF(Inventory!$B$10:$B$1000=$B89,IF(Inventory!$C$10:$C$1000=$C89,IF(Inventory!$D$10:$D$1000=sp,IF(Inventory!$J$10:$J$1000=freez,IF(Inventory!$P$10:$P$1000=U$8,1)))))))</f>
        <v/>
      </c>
      <c r="V89" s="125" t="str">
        <f t="array" ref="V89">IF($C89="","",COUNT(IF(Inventory!$B$10:$B$1000=$B89,IF(Inventory!$C$10:$C$1000=$C89,IF(Inventory!$D$10:$D$1000=sp,IF(Inventory!$J$10:$J$1000=freez,IF(Inventory!$P$10:$P$1000=V$8,1)))))))</f>
        <v/>
      </c>
      <c r="W89" s="125" t="str">
        <f t="array" ref="W89">IF($C89="","",COUNT(IF(Inventory!$B$10:$B$1000=$B89,IF(Inventory!$C$10:$C$1000=$C89,IF(Inventory!$D$10:$D$1000=sp,IF(Inventory!$J$10:$J$1000=freez,IF(Inventory!$P$10:$P$1000=W$8,1)))))))</f>
        <v/>
      </c>
      <c r="X89" s="144" t="str">
        <f t="shared" si="11"/>
        <v/>
      </c>
      <c r="Y89" s="125" t="str">
        <f t="array" ref="Y89">IF($C89="","",SUM(IF(FREQUENCY(IF(Inventory!$C$10:$C$1000=$C89,IF(Inventory!$D$10:$D$1000=sp,IF(Inventory!$I$10:$I$1000=Grl_status!$B$6,MATCH(Inventory!$F$10:$F$1000,Inventory!$F$10:$F$1000,0)))),ROW(Inventory!$F$10:$F$1000)-ROW(Inventory!$F$10)+1),1)))</f>
        <v/>
      </c>
      <c r="Z89" s="125" t="str">
        <f t="array" ref="Z89">IF($C89="","",SUM(IF(FREQUENCY(IF(Inventory!$C$10:$C$1000=$C89,IF(Inventory!$D$10:$D$1000=sp,IF(Inventory!$J$10:$J$1000=frig,MATCH(Inventory!$F$10:$F$1000,Inventory!$F$10:$F$1000,0)))),ROW(Inventory!$F$10:$F$1000)-ROW(Inventory!$F$10)+1),1)))</f>
        <v/>
      </c>
      <c r="AA89" s="125" t="str">
        <f t="array" ref="AA89">IF($C89="","",SUM(IF(FREQUENCY(IF(Inventory!$C$10:$C$1000=$C89,IF(Inventory!$D$10:$D$1000=sp,IF(Inventory!$J$10:$J$1000=frig,IF(Inventory!$P$10:$P$1000=$E$8,MATCH(Inventory!$F$10:$F$1000,Inventory!$F$10:$F$1000,0))))),ROW(Inventory!$F$10:$F$1000)-ROW(Inventory!$F$10)+1),1)))</f>
        <v/>
      </c>
      <c r="AB89" s="125" t="str">
        <f t="array" ref="AB89">IF($C89="","",SUM(IF(FREQUENCY(IF(Inventory!$C$10:$C$1000=$C89,IF(Inventory!$D$10:$D$1000=sp,IF(Inventory!$J$10:$J$1000=frig,IF(Inventory!$P$10:$P$1000=$G$8,MATCH(Inventory!$F$10:$F$1000,Inventory!$F$10:$F$1000,0))))),ROW(Inventory!$F$10:$F$1000)-ROW(Inventory!$F$10)+1),1)))</f>
        <v/>
      </c>
      <c r="AC89" s="125" t="str">
        <f t="array" ref="AC89">IF($C89="","",SUM(IF(FREQUENCY(IF(Inventory!$C$10:$C$1000=$C89,IF(Inventory!$D$10:$D$1000=sp,IF(Inventory!$K$10:$K$1000="",MATCH(Inventory!$F$10:$F$1000,Inventory!$F$10:$F$1000,0)))),ROW(Inventory!$F$10:$F$1000)-ROW(Inventory!$F$10)+1),1)))</f>
        <v/>
      </c>
    </row>
    <row r="90" spans="1:29" ht="16.5" x14ac:dyDescent="0.3">
      <c r="A90" s="279" t="str">
        <f>Gap_analysis_stores!A91</f>
        <v/>
      </c>
      <c r="B90" s="279" t="str">
        <f>Gap_analysis_stores!B91</f>
        <v/>
      </c>
      <c r="C90" s="279" t="str">
        <f>Gap_analysis_stores!C91</f>
        <v/>
      </c>
      <c r="D90" s="125" t="str">
        <f t="array" ref="D90">IF($C90="","",SUM(IF(FREQUENCY(IF(Inventory!$C$10:$C$1000=$C90,IF(Inventory!$D$10:$D$1000=sp,MATCH(Inventory!$F$10:$F$1000,Inventory!$F$10:$F$1000,0))),ROW(Inventory!$F$10:$F$1000)-ROW(Inventory!$F$10)+1),1)))</f>
        <v/>
      </c>
      <c r="E90" s="125" t="str">
        <f t="array" ref="E90">IF($C90="","",COUNT(IF(Inventory!$B$10:$B$1000=$B90,IF(Inventory!$C$10:$C$1000=$C90,IF(Inventory!$D$10:$D$1000=sp,IF(Inventory!$P$10:$P$1000=E$8,1))))))</f>
        <v/>
      </c>
      <c r="F90" s="125" t="str">
        <f t="array" ref="F90">IF($C90="","",COUNT(IF(Inventory!$B$10:$B$1000=$B90,IF(Inventory!$C$10:$C$1000=$C90,IF(Inventory!$D$10:$D$1000=sp,IF(Inventory!$P$10:$P$1000=F$8,1))))))</f>
        <v/>
      </c>
      <c r="G90" s="125" t="str">
        <f t="array" ref="G90">IF($C90="","",COUNT(IF(Inventory!$B$10:$B$1000=$B90,IF(Inventory!$C$10:$C$1000=$C90,IF(Inventory!$D$10:$D$1000=sp,IF(Inventory!$P$10:$P$1000=G$8,1))))))</f>
        <v/>
      </c>
      <c r="H90" s="125" t="str">
        <f t="array" ref="H90">IF($C90="","",COUNT(IF(Inventory!$B$10:$B$1000=$B90,IF(Inventory!$C$10:$C$1000=$C90,IF(Inventory!$D$10:$D$1000=sp,IF(Inventory!$P$10:$P$1000=H$8,1))))))</f>
        <v/>
      </c>
      <c r="I90" s="125" t="str">
        <f t="array" ref="I90">IF($C90="","",COUNT(IF(Inventory!$B$10:$B$1000=$B90,IF(Inventory!$C$10:$C$1000=$C90,IF(Inventory!$D$10:$D$1000=sp,IF(Inventory!$P$10:$P$1000=I$8,1))))))</f>
        <v/>
      </c>
      <c r="J90" s="137">
        <f t="shared" si="9"/>
        <v>0</v>
      </c>
      <c r="K90" s="125" t="str">
        <f t="array" ref="K90">IF($C90="","",COUNT(IF(Inventory!$B$10:$B$1000=$B90,IF(Inventory!$C$10:$C$1000=$C90,IF(Inventory!$D$10:$D$1000=sp,IF(Inventory!$J$10:$J$1000=frig,1))))))</f>
        <v/>
      </c>
      <c r="L90" s="125" t="str">
        <f t="array" ref="L90">IF($C90="","",COUNT(IF(Inventory!$B$10:$B$1000=$B90,IF(Inventory!$C$10:$C$1000=$C90,IF(Inventory!$D$10:$D$1000=sp,IF(Inventory!$J$10:$J$1000=frig,IF(Inventory!$P$10:$P$1000=L$8,1)))))))</f>
        <v/>
      </c>
      <c r="M90" s="125" t="str">
        <f t="array" ref="M90">IF($C90="","",COUNT(IF(Inventory!$B$10:$B$1000=$B90,IF(Inventory!$C$10:$C$1000=$C90,IF(Inventory!$D$10:$D$1000=sp,IF(Inventory!$J$10:$J$1000=frig,IF(Inventory!$P$10:$P$1000=M$8,1)))))))</f>
        <v/>
      </c>
      <c r="N90" s="125" t="str">
        <f t="array" ref="N90">IF($C90="","",COUNT(IF(Inventory!$B$10:$B$1000=$B90,IF(Inventory!$C$10:$C$1000=$C90,IF(Inventory!$D$10:$D$1000=sp,IF(Inventory!$J$10:$J$1000=frig,IF(Inventory!$P$10:$P$1000=N$8,1)))))))</f>
        <v/>
      </c>
      <c r="O90" s="125" t="str">
        <f t="array" ref="O90">IF($C90="","",COUNT(IF(Inventory!$B$10:$B$1000=$B90,IF(Inventory!$C$10:$C$1000=$C90,IF(Inventory!$D$10:$D$1000=sp,IF(Inventory!$J$10:$J$1000=frig,IF(Inventory!$P$10:$P$1000=O$8,1)))))))</f>
        <v/>
      </c>
      <c r="P90" s="125" t="str">
        <f t="array" ref="P90">IF($C90="","",COUNT(IF(Inventory!$B$10:$B$1000=$B90,IF(Inventory!$C$10:$C$1000=$C90,IF(Inventory!$D$10:$D$1000=sp,IF(Inventory!$J$10:$J$1000=frig,IF(Inventory!$P$10:$P$1000=P$8,1)))))))</f>
        <v/>
      </c>
      <c r="Q90" s="144" t="str">
        <f t="shared" si="10"/>
        <v/>
      </c>
      <c r="R90" s="125" t="str">
        <f t="array" ref="R90">IF($C90="","",COUNT(IF(Inventory!$B$10:$B$1000=$B90,IF(Inventory!$C$10:$C$1000=$C90,IF(Inventory!$D$10:$D$1000=sp,IF(Inventory!$J$10:$J$1000=freez,1))))))</f>
        <v/>
      </c>
      <c r="S90" s="125" t="str">
        <f t="array" ref="S90">IF($C90="","",COUNT(IF(Inventory!$B$10:$B$1000=$B90,IF(Inventory!$C$10:$C$1000=$C90,IF(Inventory!$D$10:$D$1000=sp,IF(Inventory!$J$10:$J$1000=freez,IF(Inventory!$P$10:$P$1000=S$8,1)))))))</f>
        <v/>
      </c>
      <c r="T90" s="125" t="str">
        <f t="array" ref="T90">IF($C90="","",COUNT(IF(Inventory!$B$10:$B$1000=$B90,IF(Inventory!$C$10:$C$1000=$C90,IF(Inventory!$D$10:$D$1000=sp,IF(Inventory!$J$10:$J$1000=freez,IF(Inventory!$P$10:$P$1000=T$8,1)))))))</f>
        <v/>
      </c>
      <c r="U90" s="125" t="str">
        <f t="array" ref="U90">IF($C90="","",COUNT(IF(Inventory!$B$10:$B$1000=$B90,IF(Inventory!$C$10:$C$1000=$C90,IF(Inventory!$D$10:$D$1000=sp,IF(Inventory!$J$10:$J$1000=freez,IF(Inventory!$P$10:$P$1000=U$8,1)))))))</f>
        <v/>
      </c>
      <c r="V90" s="125" t="str">
        <f t="array" ref="V90">IF($C90="","",COUNT(IF(Inventory!$B$10:$B$1000=$B90,IF(Inventory!$C$10:$C$1000=$C90,IF(Inventory!$D$10:$D$1000=sp,IF(Inventory!$J$10:$J$1000=freez,IF(Inventory!$P$10:$P$1000=V$8,1)))))))</f>
        <v/>
      </c>
      <c r="W90" s="125" t="str">
        <f t="array" ref="W90">IF($C90="","",COUNT(IF(Inventory!$B$10:$B$1000=$B90,IF(Inventory!$C$10:$C$1000=$C90,IF(Inventory!$D$10:$D$1000=sp,IF(Inventory!$J$10:$J$1000=freez,IF(Inventory!$P$10:$P$1000=W$8,1)))))))</f>
        <v/>
      </c>
      <c r="X90" s="144" t="str">
        <f t="shared" si="11"/>
        <v/>
      </c>
      <c r="Y90" s="125" t="str">
        <f t="array" ref="Y90">IF($C90="","",SUM(IF(FREQUENCY(IF(Inventory!$C$10:$C$1000=$C90,IF(Inventory!$D$10:$D$1000=sp,IF(Inventory!$I$10:$I$1000=Grl_status!$B$6,MATCH(Inventory!$F$10:$F$1000,Inventory!$F$10:$F$1000,0)))),ROW(Inventory!$F$10:$F$1000)-ROW(Inventory!$F$10)+1),1)))</f>
        <v/>
      </c>
      <c r="Z90" s="125" t="str">
        <f t="array" ref="Z90">IF($C90="","",SUM(IF(FREQUENCY(IF(Inventory!$C$10:$C$1000=$C90,IF(Inventory!$D$10:$D$1000=sp,IF(Inventory!$J$10:$J$1000=frig,MATCH(Inventory!$F$10:$F$1000,Inventory!$F$10:$F$1000,0)))),ROW(Inventory!$F$10:$F$1000)-ROW(Inventory!$F$10)+1),1)))</f>
        <v/>
      </c>
      <c r="AA90" s="125" t="str">
        <f t="array" ref="AA90">IF($C90="","",SUM(IF(FREQUENCY(IF(Inventory!$C$10:$C$1000=$C90,IF(Inventory!$D$10:$D$1000=sp,IF(Inventory!$J$10:$J$1000=frig,IF(Inventory!$P$10:$P$1000=$E$8,MATCH(Inventory!$F$10:$F$1000,Inventory!$F$10:$F$1000,0))))),ROW(Inventory!$F$10:$F$1000)-ROW(Inventory!$F$10)+1),1)))</f>
        <v/>
      </c>
      <c r="AB90" s="125" t="str">
        <f t="array" ref="AB90">IF($C90="","",SUM(IF(FREQUENCY(IF(Inventory!$C$10:$C$1000=$C90,IF(Inventory!$D$10:$D$1000=sp,IF(Inventory!$J$10:$J$1000=frig,IF(Inventory!$P$10:$P$1000=$G$8,MATCH(Inventory!$F$10:$F$1000,Inventory!$F$10:$F$1000,0))))),ROW(Inventory!$F$10:$F$1000)-ROW(Inventory!$F$10)+1),1)))</f>
        <v/>
      </c>
      <c r="AC90" s="125" t="str">
        <f t="array" ref="AC90">IF($C90="","",SUM(IF(FREQUENCY(IF(Inventory!$C$10:$C$1000=$C90,IF(Inventory!$D$10:$D$1000=sp,IF(Inventory!$K$10:$K$1000="",MATCH(Inventory!$F$10:$F$1000,Inventory!$F$10:$F$1000,0)))),ROW(Inventory!$F$10:$F$1000)-ROW(Inventory!$F$10)+1),1)))</f>
        <v/>
      </c>
    </row>
    <row r="91" spans="1:29" ht="16.5" x14ac:dyDescent="0.3">
      <c r="A91" s="279" t="str">
        <f>Gap_analysis_stores!A92</f>
        <v/>
      </c>
      <c r="B91" s="279" t="str">
        <f>Gap_analysis_stores!B92</f>
        <v/>
      </c>
      <c r="C91" s="279" t="str">
        <f>Gap_analysis_stores!C92</f>
        <v/>
      </c>
      <c r="D91" s="125" t="str">
        <f t="array" ref="D91">IF($C91="","",SUM(IF(FREQUENCY(IF(Inventory!$C$10:$C$1000=$C91,IF(Inventory!$D$10:$D$1000=sp,MATCH(Inventory!$F$10:$F$1000,Inventory!$F$10:$F$1000,0))),ROW(Inventory!$F$10:$F$1000)-ROW(Inventory!$F$10)+1),1)))</f>
        <v/>
      </c>
      <c r="E91" s="125" t="str">
        <f t="array" ref="E91">IF($C91="","",COUNT(IF(Inventory!$B$10:$B$1000=$B91,IF(Inventory!$C$10:$C$1000=$C91,IF(Inventory!$D$10:$D$1000=sp,IF(Inventory!$P$10:$P$1000=E$8,1))))))</f>
        <v/>
      </c>
      <c r="F91" s="125" t="str">
        <f t="array" ref="F91">IF($C91="","",COUNT(IF(Inventory!$B$10:$B$1000=$B91,IF(Inventory!$C$10:$C$1000=$C91,IF(Inventory!$D$10:$D$1000=sp,IF(Inventory!$P$10:$P$1000=F$8,1))))))</f>
        <v/>
      </c>
      <c r="G91" s="125" t="str">
        <f t="array" ref="G91">IF($C91="","",COUNT(IF(Inventory!$B$10:$B$1000=$B91,IF(Inventory!$C$10:$C$1000=$C91,IF(Inventory!$D$10:$D$1000=sp,IF(Inventory!$P$10:$P$1000=G$8,1))))))</f>
        <v/>
      </c>
      <c r="H91" s="125" t="str">
        <f t="array" ref="H91">IF($C91="","",COUNT(IF(Inventory!$B$10:$B$1000=$B91,IF(Inventory!$C$10:$C$1000=$C91,IF(Inventory!$D$10:$D$1000=sp,IF(Inventory!$P$10:$P$1000=H$8,1))))))</f>
        <v/>
      </c>
      <c r="I91" s="125" t="str">
        <f t="array" ref="I91">IF($C91="","",COUNT(IF(Inventory!$B$10:$B$1000=$B91,IF(Inventory!$C$10:$C$1000=$C91,IF(Inventory!$D$10:$D$1000=sp,IF(Inventory!$P$10:$P$1000=I$8,1))))))</f>
        <v/>
      </c>
      <c r="J91" s="137">
        <f t="shared" si="9"/>
        <v>0</v>
      </c>
      <c r="K91" s="125" t="str">
        <f t="array" ref="K91">IF($C91="","",COUNT(IF(Inventory!$B$10:$B$1000=$B91,IF(Inventory!$C$10:$C$1000=$C91,IF(Inventory!$D$10:$D$1000=sp,IF(Inventory!$J$10:$J$1000=frig,1))))))</f>
        <v/>
      </c>
      <c r="L91" s="125" t="str">
        <f t="array" ref="L91">IF($C91="","",COUNT(IF(Inventory!$B$10:$B$1000=$B91,IF(Inventory!$C$10:$C$1000=$C91,IF(Inventory!$D$10:$D$1000=sp,IF(Inventory!$J$10:$J$1000=frig,IF(Inventory!$P$10:$P$1000=L$8,1)))))))</f>
        <v/>
      </c>
      <c r="M91" s="125" t="str">
        <f t="array" ref="M91">IF($C91="","",COUNT(IF(Inventory!$B$10:$B$1000=$B91,IF(Inventory!$C$10:$C$1000=$C91,IF(Inventory!$D$10:$D$1000=sp,IF(Inventory!$J$10:$J$1000=frig,IF(Inventory!$P$10:$P$1000=M$8,1)))))))</f>
        <v/>
      </c>
      <c r="N91" s="125" t="str">
        <f t="array" ref="N91">IF($C91="","",COUNT(IF(Inventory!$B$10:$B$1000=$B91,IF(Inventory!$C$10:$C$1000=$C91,IF(Inventory!$D$10:$D$1000=sp,IF(Inventory!$J$10:$J$1000=frig,IF(Inventory!$P$10:$P$1000=N$8,1)))))))</f>
        <v/>
      </c>
      <c r="O91" s="125" t="str">
        <f t="array" ref="O91">IF($C91="","",COUNT(IF(Inventory!$B$10:$B$1000=$B91,IF(Inventory!$C$10:$C$1000=$C91,IF(Inventory!$D$10:$D$1000=sp,IF(Inventory!$J$10:$J$1000=frig,IF(Inventory!$P$10:$P$1000=O$8,1)))))))</f>
        <v/>
      </c>
      <c r="P91" s="125" t="str">
        <f t="array" ref="P91">IF($C91="","",COUNT(IF(Inventory!$B$10:$B$1000=$B91,IF(Inventory!$C$10:$C$1000=$C91,IF(Inventory!$D$10:$D$1000=sp,IF(Inventory!$J$10:$J$1000=frig,IF(Inventory!$P$10:$P$1000=P$8,1)))))))</f>
        <v/>
      </c>
      <c r="Q91" s="144" t="str">
        <f t="shared" ref="Q91:Q154" si="12">IF($J91=0,"",K91/$J91)</f>
        <v/>
      </c>
      <c r="R91" s="125" t="str">
        <f t="array" ref="R91">IF($C91="","",COUNT(IF(Inventory!$B$10:$B$1000=$B91,IF(Inventory!$C$10:$C$1000=$C91,IF(Inventory!$D$10:$D$1000=sp,IF(Inventory!$J$10:$J$1000=freez,1))))))</f>
        <v/>
      </c>
      <c r="S91" s="125" t="str">
        <f t="array" ref="S91">IF($C91="","",COUNT(IF(Inventory!$B$10:$B$1000=$B91,IF(Inventory!$C$10:$C$1000=$C91,IF(Inventory!$D$10:$D$1000=sp,IF(Inventory!$J$10:$J$1000=freez,IF(Inventory!$P$10:$P$1000=S$8,1)))))))</f>
        <v/>
      </c>
      <c r="T91" s="125" t="str">
        <f t="array" ref="T91">IF($C91="","",COUNT(IF(Inventory!$B$10:$B$1000=$B91,IF(Inventory!$C$10:$C$1000=$C91,IF(Inventory!$D$10:$D$1000=sp,IF(Inventory!$J$10:$J$1000=freez,IF(Inventory!$P$10:$P$1000=T$8,1)))))))</f>
        <v/>
      </c>
      <c r="U91" s="125" t="str">
        <f t="array" ref="U91">IF($C91="","",COUNT(IF(Inventory!$B$10:$B$1000=$B91,IF(Inventory!$C$10:$C$1000=$C91,IF(Inventory!$D$10:$D$1000=sp,IF(Inventory!$J$10:$J$1000=freez,IF(Inventory!$P$10:$P$1000=U$8,1)))))))</f>
        <v/>
      </c>
      <c r="V91" s="125" t="str">
        <f t="array" ref="V91">IF($C91="","",COUNT(IF(Inventory!$B$10:$B$1000=$B91,IF(Inventory!$C$10:$C$1000=$C91,IF(Inventory!$D$10:$D$1000=sp,IF(Inventory!$J$10:$J$1000=freez,IF(Inventory!$P$10:$P$1000=V$8,1)))))))</f>
        <v/>
      </c>
      <c r="W91" s="125" t="str">
        <f t="array" ref="W91">IF($C91="","",COUNT(IF(Inventory!$B$10:$B$1000=$B91,IF(Inventory!$C$10:$C$1000=$C91,IF(Inventory!$D$10:$D$1000=sp,IF(Inventory!$J$10:$J$1000=freez,IF(Inventory!$P$10:$P$1000=W$8,1)))))))</f>
        <v/>
      </c>
      <c r="X91" s="144" t="str">
        <f t="shared" ref="X91:X154" si="13">IF($J91=0,"",R91/$J91)</f>
        <v/>
      </c>
      <c r="Y91" s="125" t="str">
        <f t="array" ref="Y91">IF($C91="","",SUM(IF(FREQUENCY(IF(Inventory!$C$10:$C$1000=$C91,IF(Inventory!$D$10:$D$1000=sp,IF(Inventory!$I$10:$I$1000=Grl_status!$B$6,MATCH(Inventory!$F$10:$F$1000,Inventory!$F$10:$F$1000,0)))),ROW(Inventory!$F$10:$F$1000)-ROW(Inventory!$F$10)+1),1)))</f>
        <v/>
      </c>
      <c r="Z91" s="125" t="str">
        <f t="array" ref="Z91">IF($C91="","",SUM(IF(FREQUENCY(IF(Inventory!$C$10:$C$1000=$C91,IF(Inventory!$D$10:$D$1000=sp,IF(Inventory!$J$10:$J$1000=frig,MATCH(Inventory!$F$10:$F$1000,Inventory!$F$10:$F$1000,0)))),ROW(Inventory!$F$10:$F$1000)-ROW(Inventory!$F$10)+1),1)))</f>
        <v/>
      </c>
      <c r="AA91" s="125" t="str">
        <f t="array" ref="AA91">IF($C91="","",SUM(IF(FREQUENCY(IF(Inventory!$C$10:$C$1000=$C91,IF(Inventory!$D$10:$D$1000=sp,IF(Inventory!$J$10:$J$1000=frig,IF(Inventory!$P$10:$P$1000=$E$8,MATCH(Inventory!$F$10:$F$1000,Inventory!$F$10:$F$1000,0))))),ROW(Inventory!$F$10:$F$1000)-ROW(Inventory!$F$10)+1),1)))</f>
        <v/>
      </c>
      <c r="AB91" s="125" t="str">
        <f t="array" ref="AB91">IF($C91="","",SUM(IF(FREQUENCY(IF(Inventory!$C$10:$C$1000=$C91,IF(Inventory!$D$10:$D$1000=sp,IF(Inventory!$J$10:$J$1000=frig,IF(Inventory!$P$10:$P$1000=$G$8,MATCH(Inventory!$F$10:$F$1000,Inventory!$F$10:$F$1000,0))))),ROW(Inventory!$F$10:$F$1000)-ROW(Inventory!$F$10)+1),1)))</f>
        <v/>
      </c>
      <c r="AC91" s="125" t="str">
        <f t="array" ref="AC91">IF($C91="","",SUM(IF(FREQUENCY(IF(Inventory!$C$10:$C$1000=$C91,IF(Inventory!$D$10:$D$1000=sp,IF(Inventory!$K$10:$K$1000="",MATCH(Inventory!$F$10:$F$1000,Inventory!$F$10:$F$1000,0)))),ROW(Inventory!$F$10:$F$1000)-ROW(Inventory!$F$10)+1),1)))</f>
        <v/>
      </c>
    </row>
    <row r="92" spans="1:29" ht="16.5" x14ac:dyDescent="0.3">
      <c r="A92" s="279" t="str">
        <f>Gap_analysis_stores!A93</f>
        <v/>
      </c>
      <c r="B92" s="279" t="str">
        <f>Gap_analysis_stores!B93</f>
        <v/>
      </c>
      <c r="C92" s="279" t="str">
        <f>Gap_analysis_stores!C93</f>
        <v/>
      </c>
      <c r="D92" s="125" t="str">
        <f t="array" ref="D92">IF($C92="","",SUM(IF(FREQUENCY(IF(Inventory!$C$10:$C$1000=$C92,IF(Inventory!$D$10:$D$1000=sp,MATCH(Inventory!$F$10:$F$1000,Inventory!$F$10:$F$1000,0))),ROW(Inventory!$F$10:$F$1000)-ROW(Inventory!$F$10)+1),1)))</f>
        <v/>
      </c>
      <c r="E92" s="125" t="str">
        <f t="array" ref="E92">IF($C92="","",COUNT(IF(Inventory!$B$10:$B$1000=$B92,IF(Inventory!$C$10:$C$1000=$C92,IF(Inventory!$D$10:$D$1000=sp,IF(Inventory!$P$10:$P$1000=E$8,1))))))</f>
        <v/>
      </c>
      <c r="F92" s="125" t="str">
        <f t="array" ref="F92">IF($C92="","",COUNT(IF(Inventory!$B$10:$B$1000=$B92,IF(Inventory!$C$10:$C$1000=$C92,IF(Inventory!$D$10:$D$1000=sp,IF(Inventory!$P$10:$P$1000=F$8,1))))))</f>
        <v/>
      </c>
      <c r="G92" s="125" t="str">
        <f t="array" ref="G92">IF($C92="","",COUNT(IF(Inventory!$B$10:$B$1000=$B92,IF(Inventory!$C$10:$C$1000=$C92,IF(Inventory!$D$10:$D$1000=sp,IF(Inventory!$P$10:$P$1000=G$8,1))))))</f>
        <v/>
      </c>
      <c r="H92" s="125" t="str">
        <f t="array" ref="H92">IF($C92="","",COUNT(IF(Inventory!$B$10:$B$1000=$B92,IF(Inventory!$C$10:$C$1000=$C92,IF(Inventory!$D$10:$D$1000=sp,IF(Inventory!$P$10:$P$1000=H$8,1))))))</f>
        <v/>
      </c>
      <c r="I92" s="125" t="str">
        <f t="array" ref="I92">IF($C92="","",COUNT(IF(Inventory!$B$10:$B$1000=$B92,IF(Inventory!$C$10:$C$1000=$C92,IF(Inventory!$D$10:$D$1000=sp,IF(Inventory!$P$10:$P$1000=I$8,1))))))</f>
        <v/>
      </c>
      <c r="J92" s="137">
        <f t="shared" si="9"/>
        <v>0</v>
      </c>
      <c r="K92" s="125" t="str">
        <f t="array" ref="K92">IF($C92="","",COUNT(IF(Inventory!$B$10:$B$1000=$B92,IF(Inventory!$C$10:$C$1000=$C92,IF(Inventory!$D$10:$D$1000=sp,IF(Inventory!$J$10:$J$1000=frig,1))))))</f>
        <v/>
      </c>
      <c r="L92" s="125" t="str">
        <f t="array" ref="L92">IF($C92="","",COUNT(IF(Inventory!$B$10:$B$1000=$B92,IF(Inventory!$C$10:$C$1000=$C92,IF(Inventory!$D$10:$D$1000=sp,IF(Inventory!$J$10:$J$1000=frig,IF(Inventory!$P$10:$P$1000=L$8,1)))))))</f>
        <v/>
      </c>
      <c r="M92" s="125" t="str">
        <f t="array" ref="M92">IF($C92="","",COUNT(IF(Inventory!$B$10:$B$1000=$B92,IF(Inventory!$C$10:$C$1000=$C92,IF(Inventory!$D$10:$D$1000=sp,IF(Inventory!$J$10:$J$1000=frig,IF(Inventory!$P$10:$P$1000=M$8,1)))))))</f>
        <v/>
      </c>
      <c r="N92" s="125" t="str">
        <f t="array" ref="N92">IF($C92="","",COUNT(IF(Inventory!$B$10:$B$1000=$B92,IF(Inventory!$C$10:$C$1000=$C92,IF(Inventory!$D$10:$D$1000=sp,IF(Inventory!$J$10:$J$1000=frig,IF(Inventory!$P$10:$P$1000=N$8,1)))))))</f>
        <v/>
      </c>
      <c r="O92" s="125" t="str">
        <f t="array" ref="O92">IF($C92="","",COUNT(IF(Inventory!$B$10:$B$1000=$B92,IF(Inventory!$C$10:$C$1000=$C92,IF(Inventory!$D$10:$D$1000=sp,IF(Inventory!$J$10:$J$1000=frig,IF(Inventory!$P$10:$P$1000=O$8,1)))))))</f>
        <v/>
      </c>
      <c r="P92" s="125" t="str">
        <f t="array" ref="P92">IF($C92="","",COUNT(IF(Inventory!$B$10:$B$1000=$B92,IF(Inventory!$C$10:$C$1000=$C92,IF(Inventory!$D$10:$D$1000=sp,IF(Inventory!$J$10:$J$1000=frig,IF(Inventory!$P$10:$P$1000=P$8,1)))))))</f>
        <v/>
      </c>
      <c r="Q92" s="144" t="str">
        <f t="shared" si="12"/>
        <v/>
      </c>
      <c r="R92" s="125" t="str">
        <f t="array" ref="R92">IF($C92="","",COUNT(IF(Inventory!$B$10:$B$1000=$B92,IF(Inventory!$C$10:$C$1000=$C92,IF(Inventory!$D$10:$D$1000=sp,IF(Inventory!$J$10:$J$1000=freez,1))))))</f>
        <v/>
      </c>
      <c r="S92" s="125" t="str">
        <f t="array" ref="S92">IF($C92="","",COUNT(IF(Inventory!$B$10:$B$1000=$B92,IF(Inventory!$C$10:$C$1000=$C92,IF(Inventory!$D$10:$D$1000=sp,IF(Inventory!$J$10:$J$1000=freez,IF(Inventory!$P$10:$P$1000=S$8,1)))))))</f>
        <v/>
      </c>
      <c r="T92" s="125" t="str">
        <f t="array" ref="T92">IF($C92="","",COUNT(IF(Inventory!$B$10:$B$1000=$B92,IF(Inventory!$C$10:$C$1000=$C92,IF(Inventory!$D$10:$D$1000=sp,IF(Inventory!$J$10:$J$1000=freez,IF(Inventory!$P$10:$P$1000=T$8,1)))))))</f>
        <v/>
      </c>
      <c r="U92" s="125" t="str">
        <f t="array" ref="U92">IF($C92="","",COUNT(IF(Inventory!$B$10:$B$1000=$B92,IF(Inventory!$C$10:$C$1000=$C92,IF(Inventory!$D$10:$D$1000=sp,IF(Inventory!$J$10:$J$1000=freez,IF(Inventory!$P$10:$P$1000=U$8,1)))))))</f>
        <v/>
      </c>
      <c r="V92" s="125" t="str">
        <f t="array" ref="V92">IF($C92="","",COUNT(IF(Inventory!$B$10:$B$1000=$B92,IF(Inventory!$C$10:$C$1000=$C92,IF(Inventory!$D$10:$D$1000=sp,IF(Inventory!$J$10:$J$1000=freez,IF(Inventory!$P$10:$P$1000=V$8,1)))))))</f>
        <v/>
      </c>
      <c r="W92" s="125" t="str">
        <f t="array" ref="W92">IF($C92="","",COUNT(IF(Inventory!$B$10:$B$1000=$B92,IF(Inventory!$C$10:$C$1000=$C92,IF(Inventory!$D$10:$D$1000=sp,IF(Inventory!$J$10:$J$1000=freez,IF(Inventory!$P$10:$P$1000=W$8,1)))))))</f>
        <v/>
      </c>
      <c r="X92" s="144" t="str">
        <f t="shared" si="13"/>
        <v/>
      </c>
      <c r="Y92" s="125" t="str">
        <f t="array" ref="Y92">IF($C92="","",SUM(IF(FREQUENCY(IF(Inventory!$C$10:$C$1000=$C92,IF(Inventory!$D$10:$D$1000=sp,IF(Inventory!$I$10:$I$1000=Grl_status!$B$6,MATCH(Inventory!$F$10:$F$1000,Inventory!$F$10:$F$1000,0)))),ROW(Inventory!$F$10:$F$1000)-ROW(Inventory!$F$10)+1),1)))</f>
        <v/>
      </c>
      <c r="Z92" s="125" t="str">
        <f t="array" ref="Z92">IF($C92="","",SUM(IF(FREQUENCY(IF(Inventory!$C$10:$C$1000=$C92,IF(Inventory!$D$10:$D$1000=sp,IF(Inventory!$J$10:$J$1000=frig,MATCH(Inventory!$F$10:$F$1000,Inventory!$F$10:$F$1000,0)))),ROW(Inventory!$F$10:$F$1000)-ROW(Inventory!$F$10)+1),1)))</f>
        <v/>
      </c>
      <c r="AA92" s="125" t="str">
        <f t="array" ref="AA92">IF($C92="","",SUM(IF(FREQUENCY(IF(Inventory!$C$10:$C$1000=$C92,IF(Inventory!$D$10:$D$1000=sp,IF(Inventory!$J$10:$J$1000=frig,IF(Inventory!$P$10:$P$1000=$E$8,MATCH(Inventory!$F$10:$F$1000,Inventory!$F$10:$F$1000,0))))),ROW(Inventory!$F$10:$F$1000)-ROW(Inventory!$F$10)+1),1)))</f>
        <v/>
      </c>
      <c r="AB92" s="125" t="str">
        <f t="array" ref="AB92">IF($C92="","",SUM(IF(FREQUENCY(IF(Inventory!$C$10:$C$1000=$C92,IF(Inventory!$D$10:$D$1000=sp,IF(Inventory!$J$10:$J$1000=frig,IF(Inventory!$P$10:$P$1000=$G$8,MATCH(Inventory!$F$10:$F$1000,Inventory!$F$10:$F$1000,0))))),ROW(Inventory!$F$10:$F$1000)-ROW(Inventory!$F$10)+1),1)))</f>
        <v/>
      </c>
      <c r="AC92" s="125" t="str">
        <f t="array" ref="AC92">IF($C92="","",SUM(IF(FREQUENCY(IF(Inventory!$C$10:$C$1000=$C92,IF(Inventory!$D$10:$D$1000=sp,IF(Inventory!$K$10:$K$1000="",MATCH(Inventory!$F$10:$F$1000,Inventory!$F$10:$F$1000,0)))),ROW(Inventory!$F$10:$F$1000)-ROW(Inventory!$F$10)+1),1)))</f>
        <v/>
      </c>
    </row>
    <row r="93" spans="1:29" ht="16.5" x14ac:dyDescent="0.3">
      <c r="A93" s="279" t="str">
        <f>Gap_analysis_stores!A94</f>
        <v/>
      </c>
      <c r="B93" s="279" t="str">
        <f>Gap_analysis_stores!B94</f>
        <v/>
      </c>
      <c r="C93" s="279" t="str">
        <f>Gap_analysis_stores!C94</f>
        <v/>
      </c>
      <c r="D93" s="125" t="str">
        <f t="array" ref="D93">IF($C93="","",SUM(IF(FREQUENCY(IF(Inventory!$C$10:$C$1000=$C93,IF(Inventory!$D$10:$D$1000=sp,MATCH(Inventory!$F$10:$F$1000,Inventory!$F$10:$F$1000,0))),ROW(Inventory!$F$10:$F$1000)-ROW(Inventory!$F$10)+1),1)))</f>
        <v/>
      </c>
      <c r="E93" s="125" t="str">
        <f t="array" ref="E93">IF($C93="","",COUNT(IF(Inventory!$B$10:$B$1000=$B93,IF(Inventory!$C$10:$C$1000=$C93,IF(Inventory!$D$10:$D$1000=sp,IF(Inventory!$P$10:$P$1000=E$8,1))))))</f>
        <v/>
      </c>
      <c r="F93" s="125" t="str">
        <f t="array" ref="F93">IF($C93="","",COUNT(IF(Inventory!$B$10:$B$1000=$B93,IF(Inventory!$C$10:$C$1000=$C93,IF(Inventory!$D$10:$D$1000=sp,IF(Inventory!$P$10:$P$1000=F$8,1))))))</f>
        <v/>
      </c>
      <c r="G93" s="125" t="str">
        <f t="array" ref="G93">IF($C93="","",COUNT(IF(Inventory!$B$10:$B$1000=$B93,IF(Inventory!$C$10:$C$1000=$C93,IF(Inventory!$D$10:$D$1000=sp,IF(Inventory!$P$10:$P$1000=G$8,1))))))</f>
        <v/>
      </c>
      <c r="H93" s="125" t="str">
        <f t="array" ref="H93">IF($C93="","",COUNT(IF(Inventory!$B$10:$B$1000=$B93,IF(Inventory!$C$10:$C$1000=$C93,IF(Inventory!$D$10:$D$1000=sp,IF(Inventory!$P$10:$P$1000=H$8,1))))))</f>
        <v/>
      </c>
      <c r="I93" s="125" t="str">
        <f t="array" ref="I93">IF($C93="","",COUNT(IF(Inventory!$B$10:$B$1000=$B93,IF(Inventory!$C$10:$C$1000=$C93,IF(Inventory!$D$10:$D$1000=sp,IF(Inventory!$P$10:$P$1000=I$8,1))))))</f>
        <v/>
      </c>
      <c r="J93" s="137">
        <f t="shared" si="9"/>
        <v>0</v>
      </c>
      <c r="K93" s="125" t="str">
        <f t="array" ref="K93">IF($C93="","",COUNT(IF(Inventory!$B$10:$B$1000=$B93,IF(Inventory!$C$10:$C$1000=$C93,IF(Inventory!$D$10:$D$1000=sp,IF(Inventory!$J$10:$J$1000=frig,1))))))</f>
        <v/>
      </c>
      <c r="L93" s="125" t="str">
        <f t="array" ref="L93">IF($C93="","",COUNT(IF(Inventory!$B$10:$B$1000=$B93,IF(Inventory!$C$10:$C$1000=$C93,IF(Inventory!$D$10:$D$1000=sp,IF(Inventory!$J$10:$J$1000=frig,IF(Inventory!$P$10:$P$1000=L$8,1)))))))</f>
        <v/>
      </c>
      <c r="M93" s="125" t="str">
        <f t="array" ref="M93">IF($C93="","",COUNT(IF(Inventory!$B$10:$B$1000=$B93,IF(Inventory!$C$10:$C$1000=$C93,IF(Inventory!$D$10:$D$1000=sp,IF(Inventory!$J$10:$J$1000=frig,IF(Inventory!$P$10:$P$1000=M$8,1)))))))</f>
        <v/>
      </c>
      <c r="N93" s="125" t="str">
        <f t="array" ref="N93">IF($C93="","",COUNT(IF(Inventory!$B$10:$B$1000=$B93,IF(Inventory!$C$10:$C$1000=$C93,IF(Inventory!$D$10:$D$1000=sp,IF(Inventory!$J$10:$J$1000=frig,IF(Inventory!$P$10:$P$1000=N$8,1)))))))</f>
        <v/>
      </c>
      <c r="O93" s="125" t="str">
        <f t="array" ref="O93">IF($C93="","",COUNT(IF(Inventory!$B$10:$B$1000=$B93,IF(Inventory!$C$10:$C$1000=$C93,IF(Inventory!$D$10:$D$1000=sp,IF(Inventory!$J$10:$J$1000=frig,IF(Inventory!$P$10:$P$1000=O$8,1)))))))</f>
        <v/>
      </c>
      <c r="P93" s="125" t="str">
        <f t="array" ref="P93">IF($C93="","",COUNT(IF(Inventory!$B$10:$B$1000=$B93,IF(Inventory!$C$10:$C$1000=$C93,IF(Inventory!$D$10:$D$1000=sp,IF(Inventory!$J$10:$J$1000=frig,IF(Inventory!$P$10:$P$1000=P$8,1)))))))</f>
        <v/>
      </c>
      <c r="Q93" s="144" t="str">
        <f t="shared" si="12"/>
        <v/>
      </c>
      <c r="R93" s="125" t="str">
        <f t="array" ref="R93">IF($C93="","",COUNT(IF(Inventory!$B$10:$B$1000=$B93,IF(Inventory!$C$10:$C$1000=$C93,IF(Inventory!$D$10:$D$1000=sp,IF(Inventory!$J$10:$J$1000=freez,1))))))</f>
        <v/>
      </c>
      <c r="S93" s="125" t="str">
        <f t="array" ref="S93">IF($C93="","",COUNT(IF(Inventory!$B$10:$B$1000=$B93,IF(Inventory!$C$10:$C$1000=$C93,IF(Inventory!$D$10:$D$1000=sp,IF(Inventory!$J$10:$J$1000=freez,IF(Inventory!$P$10:$P$1000=S$8,1)))))))</f>
        <v/>
      </c>
      <c r="T93" s="125" t="str">
        <f t="array" ref="T93">IF($C93="","",COUNT(IF(Inventory!$B$10:$B$1000=$B93,IF(Inventory!$C$10:$C$1000=$C93,IF(Inventory!$D$10:$D$1000=sp,IF(Inventory!$J$10:$J$1000=freez,IF(Inventory!$P$10:$P$1000=T$8,1)))))))</f>
        <v/>
      </c>
      <c r="U93" s="125" t="str">
        <f t="array" ref="U93">IF($C93="","",COUNT(IF(Inventory!$B$10:$B$1000=$B93,IF(Inventory!$C$10:$C$1000=$C93,IF(Inventory!$D$10:$D$1000=sp,IF(Inventory!$J$10:$J$1000=freez,IF(Inventory!$P$10:$P$1000=U$8,1)))))))</f>
        <v/>
      </c>
      <c r="V93" s="125" t="str">
        <f t="array" ref="V93">IF($C93="","",COUNT(IF(Inventory!$B$10:$B$1000=$B93,IF(Inventory!$C$10:$C$1000=$C93,IF(Inventory!$D$10:$D$1000=sp,IF(Inventory!$J$10:$J$1000=freez,IF(Inventory!$P$10:$P$1000=V$8,1)))))))</f>
        <v/>
      </c>
      <c r="W93" s="125" t="str">
        <f t="array" ref="W93">IF($C93="","",COUNT(IF(Inventory!$B$10:$B$1000=$B93,IF(Inventory!$C$10:$C$1000=$C93,IF(Inventory!$D$10:$D$1000=sp,IF(Inventory!$J$10:$J$1000=freez,IF(Inventory!$P$10:$P$1000=W$8,1)))))))</f>
        <v/>
      </c>
      <c r="X93" s="144" t="str">
        <f t="shared" si="13"/>
        <v/>
      </c>
      <c r="Y93" s="125" t="str">
        <f t="array" ref="Y93">IF($C93="","",SUM(IF(FREQUENCY(IF(Inventory!$C$10:$C$1000=$C93,IF(Inventory!$D$10:$D$1000=sp,IF(Inventory!$I$10:$I$1000=Grl_status!$B$6,MATCH(Inventory!$F$10:$F$1000,Inventory!$F$10:$F$1000,0)))),ROW(Inventory!$F$10:$F$1000)-ROW(Inventory!$F$10)+1),1)))</f>
        <v/>
      </c>
      <c r="Z93" s="125" t="str">
        <f t="array" ref="Z93">IF($C93="","",SUM(IF(FREQUENCY(IF(Inventory!$C$10:$C$1000=$C93,IF(Inventory!$D$10:$D$1000=sp,IF(Inventory!$J$10:$J$1000=frig,MATCH(Inventory!$F$10:$F$1000,Inventory!$F$10:$F$1000,0)))),ROW(Inventory!$F$10:$F$1000)-ROW(Inventory!$F$10)+1),1)))</f>
        <v/>
      </c>
      <c r="AA93" s="125" t="str">
        <f t="array" ref="AA93">IF($C93="","",SUM(IF(FREQUENCY(IF(Inventory!$C$10:$C$1000=$C93,IF(Inventory!$D$10:$D$1000=sp,IF(Inventory!$J$10:$J$1000=frig,IF(Inventory!$P$10:$P$1000=$E$8,MATCH(Inventory!$F$10:$F$1000,Inventory!$F$10:$F$1000,0))))),ROW(Inventory!$F$10:$F$1000)-ROW(Inventory!$F$10)+1),1)))</f>
        <v/>
      </c>
      <c r="AB93" s="125" t="str">
        <f t="array" ref="AB93">IF($C93="","",SUM(IF(FREQUENCY(IF(Inventory!$C$10:$C$1000=$C93,IF(Inventory!$D$10:$D$1000=sp,IF(Inventory!$J$10:$J$1000=frig,IF(Inventory!$P$10:$P$1000=$G$8,MATCH(Inventory!$F$10:$F$1000,Inventory!$F$10:$F$1000,0))))),ROW(Inventory!$F$10:$F$1000)-ROW(Inventory!$F$10)+1),1)))</f>
        <v/>
      </c>
      <c r="AC93" s="125" t="str">
        <f t="array" ref="AC93">IF($C93="","",SUM(IF(FREQUENCY(IF(Inventory!$C$10:$C$1000=$C93,IF(Inventory!$D$10:$D$1000=sp,IF(Inventory!$K$10:$K$1000="",MATCH(Inventory!$F$10:$F$1000,Inventory!$F$10:$F$1000,0)))),ROW(Inventory!$F$10:$F$1000)-ROW(Inventory!$F$10)+1),1)))</f>
        <v/>
      </c>
    </row>
    <row r="94" spans="1:29" ht="16.5" x14ac:dyDescent="0.3">
      <c r="A94" s="279" t="str">
        <f>Gap_analysis_stores!A95</f>
        <v/>
      </c>
      <c r="B94" s="279" t="str">
        <f>Gap_analysis_stores!B95</f>
        <v/>
      </c>
      <c r="C94" s="279" t="str">
        <f>Gap_analysis_stores!C95</f>
        <v/>
      </c>
      <c r="D94" s="125" t="str">
        <f t="array" ref="D94">IF($C94="","",SUM(IF(FREQUENCY(IF(Inventory!$C$10:$C$1000=$C94,IF(Inventory!$D$10:$D$1000=sp,MATCH(Inventory!$F$10:$F$1000,Inventory!$F$10:$F$1000,0))),ROW(Inventory!$F$10:$F$1000)-ROW(Inventory!$F$10)+1),1)))</f>
        <v/>
      </c>
      <c r="E94" s="125" t="str">
        <f t="array" ref="E94">IF($C94="","",COUNT(IF(Inventory!$B$10:$B$1000=$B94,IF(Inventory!$C$10:$C$1000=$C94,IF(Inventory!$D$10:$D$1000=sp,IF(Inventory!$P$10:$P$1000=E$8,1))))))</f>
        <v/>
      </c>
      <c r="F94" s="125" t="str">
        <f t="array" ref="F94">IF($C94="","",COUNT(IF(Inventory!$B$10:$B$1000=$B94,IF(Inventory!$C$10:$C$1000=$C94,IF(Inventory!$D$10:$D$1000=sp,IF(Inventory!$P$10:$P$1000=F$8,1))))))</f>
        <v/>
      </c>
      <c r="G94" s="125" t="str">
        <f t="array" ref="G94">IF($C94="","",COUNT(IF(Inventory!$B$10:$B$1000=$B94,IF(Inventory!$C$10:$C$1000=$C94,IF(Inventory!$D$10:$D$1000=sp,IF(Inventory!$P$10:$P$1000=G$8,1))))))</f>
        <v/>
      </c>
      <c r="H94" s="125" t="str">
        <f t="array" ref="H94">IF($C94="","",COUNT(IF(Inventory!$B$10:$B$1000=$B94,IF(Inventory!$C$10:$C$1000=$C94,IF(Inventory!$D$10:$D$1000=sp,IF(Inventory!$P$10:$P$1000=H$8,1))))))</f>
        <v/>
      </c>
      <c r="I94" s="125" t="str">
        <f t="array" ref="I94">IF($C94="","",COUNT(IF(Inventory!$B$10:$B$1000=$B94,IF(Inventory!$C$10:$C$1000=$C94,IF(Inventory!$D$10:$D$1000=sp,IF(Inventory!$P$10:$P$1000=I$8,1))))))</f>
        <v/>
      </c>
      <c r="J94" s="137">
        <f t="shared" si="9"/>
        <v>0</v>
      </c>
      <c r="K94" s="125" t="str">
        <f t="array" ref="K94">IF($C94="","",COUNT(IF(Inventory!$B$10:$B$1000=$B94,IF(Inventory!$C$10:$C$1000=$C94,IF(Inventory!$D$10:$D$1000=sp,IF(Inventory!$J$10:$J$1000=frig,1))))))</f>
        <v/>
      </c>
      <c r="L94" s="125" t="str">
        <f t="array" ref="L94">IF($C94="","",COUNT(IF(Inventory!$B$10:$B$1000=$B94,IF(Inventory!$C$10:$C$1000=$C94,IF(Inventory!$D$10:$D$1000=sp,IF(Inventory!$J$10:$J$1000=frig,IF(Inventory!$P$10:$P$1000=L$8,1)))))))</f>
        <v/>
      </c>
      <c r="M94" s="125" t="str">
        <f t="array" ref="M94">IF($C94="","",COUNT(IF(Inventory!$B$10:$B$1000=$B94,IF(Inventory!$C$10:$C$1000=$C94,IF(Inventory!$D$10:$D$1000=sp,IF(Inventory!$J$10:$J$1000=frig,IF(Inventory!$P$10:$P$1000=M$8,1)))))))</f>
        <v/>
      </c>
      <c r="N94" s="125" t="str">
        <f t="array" ref="N94">IF($C94="","",COUNT(IF(Inventory!$B$10:$B$1000=$B94,IF(Inventory!$C$10:$C$1000=$C94,IF(Inventory!$D$10:$D$1000=sp,IF(Inventory!$J$10:$J$1000=frig,IF(Inventory!$P$10:$P$1000=N$8,1)))))))</f>
        <v/>
      </c>
      <c r="O94" s="125" t="str">
        <f t="array" ref="O94">IF($C94="","",COUNT(IF(Inventory!$B$10:$B$1000=$B94,IF(Inventory!$C$10:$C$1000=$C94,IF(Inventory!$D$10:$D$1000=sp,IF(Inventory!$J$10:$J$1000=frig,IF(Inventory!$P$10:$P$1000=O$8,1)))))))</f>
        <v/>
      </c>
      <c r="P94" s="125" t="str">
        <f t="array" ref="P94">IF($C94="","",COUNT(IF(Inventory!$B$10:$B$1000=$B94,IF(Inventory!$C$10:$C$1000=$C94,IF(Inventory!$D$10:$D$1000=sp,IF(Inventory!$J$10:$J$1000=frig,IF(Inventory!$P$10:$P$1000=P$8,1)))))))</f>
        <v/>
      </c>
      <c r="Q94" s="144" t="str">
        <f t="shared" si="12"/>
        <v/>
      </c>
      <c r="R94" s="125" t="str">
        <f t="array" ref="R94">IF($C94="","",COUNT(IF(Inventory!$B$10:$B$1000=$B94,IF(Inventory!$C$10:$C$1000=$C94,IF(Inventory!$D$10:$D$1000=sp,IF(Inventory!$J$10:$J$1000=freez,1))))))</f>
        <v/>
      </c>
      <c r="S94" s="125" t="str">
        <f t="array" ref="S94">IF($C94="","",COUNT(IF(Inventory!$B$10:$B$1000=$B94,IF(Inventory!$C$10:$C$1000=$C94,IF(Inventory!$D$10:$D$1000=sp,IF(Inventory!$J$10:$J$1000=freez,IF(Inventory!$P$10:$P$1000=S$8,1)))))))</f>
        <v/>
      </c>
      <c r="T94" s="125" t="str">
        <f t="array" ref="T94">IF($C94="","",COUNT(IF(Inventory!$B$10:$B$1000=$B94,IF(Inventory!$C$10:$C$1000=$C94,IF(Inventory!$D$10:$D$1000=sp,IF(Inventory!$J$10:$J$1000=freez,IF(Inventory!$P$10:$P$1000=T$8,1)))))))</f>
        <v/>
      </c>
      <c r="U94" s="125" t="str">
        <f t="array" ref="U94">IF($C94="","",COUNT(IF(Inventory!$B$10:$B$1000=$B94,IF(Inventory!$C$10:$C$1000=$C94,IF(Inventory!$D$10:$D$1000=sp,IF(Inventory!$J$10:$J$1000=freez,IF(Inventory!$P$10:$P$1000=U$8,1)))))))</f>
        <v/>
      </c>
      <c r="V94" s="125" t="str">
        <f t="array" ref="V94">IF($C94="","",COUNT(IF(Inventory!$B$10:$B$1000=$B94,IF(Inventory!$C$10:$C$1000=$C94,IF(Inventory!$D$10:$D$1000=sp,IF(Inventory!$J$10:$J$1000=freez,IF(Inventory!$P$10:$P$1000=V$8,1)))))))</f>
        <v/>
      </c>
      <c r="W94" s="125" t="str">
        <f t="array" ref="W94">IF($C94="","",COUNT(IF(Inventory!$B$10:$B$1000=$B94,IF(Inventory!$C$10:$C$1000=$C94,IF(Inventory!$D$10:$D$1000=sp,IF(Inventory!$J$10:$J$1000=freez,IF(Inventory!$P$10:$P$1000=W$8,1)))))))</f>
        <v/>
      </c>
      <c r="X94" s="144" t="str">
        <f t="shared" si="13"/>
        <v/>
      </c>
      <c r="Y94" s="125" t="str">
        <f t="array" ref="Y94">IF($C94="","",SUM(IF(FREQUENCY(IF(Inventory!$C$10:$C$1000=$C94,IF(Inventory!$D$10:$D$1000=sp,IF(Inventory!$I$10:$I$1000=Grl_status!$B$6,MATCH(Inventory!$F$10:$F$1000,Inventory!$F$10:$F$1000,0)))),ROW(Inventory!$F$10:$F$1000)-ROW(Inventory!$F$10)+1),1)))</f>
        <v/>
      </c>
      <c r="Z94" s="125" t="str">
        <f t="array" ref="Z94">IF($C94="","",SUM(IF(FREQUENCY(IF(Inventory!$C$10:$C$1000=$C94,IF(Inventory!$D$10:$D$1000=sp,IF(Inventory!$J$10:$J$1000=frig,MATCH(Inventory!$F$10:$F$1000,Inventory!$F$10:$F$1000,0)))),ROW(Inventory!$F$10:$F$1000)-ROW(Inventory!$F$10)+1),1)))</f>
        <v/>
      </c>
      <c r="AA94" s="125" t="str">
        <f t="array" ref="AA94">IF($C94="","",SUM(IF(FREQUENCY(IF(Inventory!$C$10:$C$1000=$C94,IF(Inventory!$D$10:$D$1000=sp,IF(Inventory!$J$10:$J$1000=frig,IF(Inventory!$P$10:$P$1000=$E$8,MATCH(Inventory!$F$10:$F$1000,Inventory!$F$10:$F$1000,0))))),ROW(Inventory!$F$10:$F$1000)-ROW(Inventory!$F$10)+1),1)))</f>
        <v/>
      </c>
      <c r="AB94" s="125" t="str">
        <f t="array" ref="AB94">IF($C94="","",SUM(IF(FREQUENCY(IF(Inventory!$C$10:$C$1000=$C94,IF(Inventory!$D$10:$D$1000=sp,IF(Inventory!$J$10:$J$1000=frig,IF(Inventory!$P$10:$P$1000=$G$8,MATCH(Inventory!$F$10:$F$1000,Inventory!$F$10:$F$1000,0))))),ROW(Inventory!$F$10:$F$1000)-ROW(Inventory!$F$10)+1),1)))</f>
        <v/>
      </c>
      <c r="AC94" s="125" t="str">
        <f t="array" ref="AC94">IF($C94="","",SUM(IF(FREQUENCY(IF(Inventory!$C$10:$C$1000=$C94,IF(Inventory!$D$10:$D$1000=sp,IF(Inventory!$K$10:$K$1000="",MATCH(Inventory!$F$10:$F$1000,Inventory!$F$10:$F$1000,0)))),ROW(Inventory!$F$10:$F$1000)-ROW(Inventory!$F$10)+1),1)))</f>
        <v/>
      </c>
    </row>
    <row r="95" spans="1:29" ht="16.5" x14ac:dyDescent="0.3">
      <c r="A95" s="279" t="str">
        <f>Gap_analysis_stores!A96</f>
        <v/>
      </c>
      <c r="B95" s="279" t="str">
        <f>Gap_analysis_stores!B96</f>
        <v/>
      </c>
      <c r="C95" s="279" t="str">
        <f>Gap_analysis_stores!C96</f>
        <v/>
      </c>
      <c r="D95" s="125" t="str">
        <f t="array" ref="D95">IF($C95="","",SUM(IF(FREQUENCY(IF(Inventory!$C$10:$C$1000=$C95,IF(Inventory!$D$10:$D$1000=sp,MATCH(Inventory!$F$10:$F$1000,Inventory!$F$10:$F$1000,0))),ROW(Inventory!$F$10:$F$1000)-ROW(Inventory!$F$10)+1),1)))</f>
        <v/>
      </c>
      <c r="E95" s="125" t="str">
        <f t="array" ref="E95">IF($C95="","",COUNT(IF(Inventory!$B$10:$B$1000=$B95,IF(Inventory!$C$10:$C$1000=$C95,IF(Inventory!$D$10:$D$1000=sp,IF(Inventory!$P$10:$P$1000=E$8,1))))))</f>
        <v/>
      </c>
      <c r="F95" s="125" t="str">
        <f t="array" ref="F95">IF($C95="","",COUNT(IF(Inventory!$B$10:$B$1000=$B95,IF(Inventory!$C$10:$C$1000=$C95,IF(Inventory!$D$10:$D$1000=sp,IF(Inventory!$P$10:$P$1000=F$8,1))))))</f>
        <v/>
      </c>
      <c r="G95" s="125" t="str">
        <f t="array" ref="G95">IF($C95="","",COUNT(IF(Inventory!$B$10:$B$1000=$B95,IF(Inventory!$C$10:$C$1000=$C95,IF(Inventory!$D$10:$D$1000=sp,IF(Inventory!$P$10:$P$1000=G$8,1))))))</f>
        <v/>
      </c>
      <c r="H95" s="125" t="str">
        <f t="array" ref="H95">IF($C95="","",COUNT(IF(Inventory!$B$10:$B$1000=$B95,IF(Inventory!$C$10:$C$1000=$C95,IF(Inventory!$D$10:$D$1000=sp,IF(Inventory!$P$10:$P$1000=H$8,1))))))</f>
        <v/>
      </c>
      <c r="I95" s="125" t="str">
        <f t="array" ref="I95">IF($C95="","",COUNT(IF(Inventory!$B$10:$B$1000=$B95,IF(Inventory!$C$10:$C$1000=$C95,IF(Inventory!$D$10:$D$1000=sp,IF(Inventory!$P$10:$P$1000=I$8,1))))))</f>
        <v/>
      </c>
      <c r="J95" s="137">
        <f t="shared" si="9"/>
        <v>0</v>
      </c>
      <c r="K95" s="125" t="str">
        <f t="array" ref="K95">IF($C95="","",COUNT(IF(Inventory!$B$10:$B$1000=$B95,IF(Inventory!$C$10:$C$1000=$C95,IF(Inventory!$D$10:$D$1000=sp,IF(Inventory!$J$10:$J$1000=frig,1))))))</f>
        <v/>
      </c>
      <c r="L95" s="125" t="str">
        <f t="array" ref="L95">IF($C95="","",COUNT(IF(Inventory!$B$10:$B$1000=$B95,IF(Inventory!$C$10:$C$1000=$C95,IF(Inventory!$D$10:$D$1000=sp,IF(Inventory!$J$10:$J$1000=frig,IF(Inventory!$P$10:$P$1000=L$8,1)))))))</f>
        <v/>
      </c>
      <c r="M95" s="125" t="str">
        <f t="array" ref="M95">IF($C95="","",COUNT(IF(Inventory!$B$10:$B$1000=$B95,IF(Inventory!$C$10:$C$1000=$C95,IF(Inventory!$D$10:$D$1000=sp,IF(Inventory!$J$10:$J$1000=frig,IF(Inventory!$P$10:$P$1000=M$8,1)))))))</f>
        <v/>
      </c>
      <c r="N95" s="125" t="str">
        <f t="array" ref="N95">IF($C95="","",COUNT(IF(Inventory!$B$10:$B$1000=$B95,IF(Inventory!$C$10:$C$1000=$C95,IF(Inventory!$D$10:$D$1000=sp,IF(Inventory!$J$10:$J$1000=frig,IF(Inventory!$P$10:$P$1000=N$8,1)))))))</f>
        <v/>
      </c>
      <c r="O95" s="125" t="str">
        <f t="array" ref="O95">IF($C95="","",COUNT(IF(Inventory!$B$10:$B$1000=$B95,IF(Inventory!$C$10:$C$1000=$C95,IF(Inventory!$D$10:$D$1000=sp,IF(Inventory!$J$10:$J$1000=frig,IF(Inventory!$P$10:$P$1000=O$8,1)))))))</f>
        <v/>
      </c>
      <c r="P95" s="125" t="str">
        <f t="array" ref="P95">IF($C95="","",COUNT(IF(Inventory!$B$10:$B$1000=$B95,IF(Inventory!$C$10:$C$1000=$C95,IF(Inventory!$D$10:$D$1000=sp,IF(Inventory!$J$10:$J$1000=frig,IF(Inventory!$P$10:$P$1000=P$8,1)))))))</f>
        <v/>
      </c>
      <c r="Q95" s="144" t="str">
        <f t="shared" si="12"/>
        <v/>
      </c>
      <c r="R95" s="125" t="str">
        <f t="array" ref="R95">IF($C95="","",COUNT(IF(Inventory!$B$10:$B$1000=$B95,IF(Inventory!$C$10:$C$1000=$C95,IF(Inventory!$D$10:$D$1000=sp,IF(Inventory!$J$10:$J$1000=freez,1))))))</f>
        <v/>
      </c>
      <c r="S95" s="125" t="str">
        <f t="array" ref="S95">IF($C95="","",COUNT(IF(Inventory!$B$10:$B$1000=$B95,IF(Inventory!$C$10:$C$1000=$C95,IF(Inventory!$D$10:$D$1000=sp,IF(Inventory!$J$10:$J$1000=freez,IF(Inventory!$P$10:$P$1000=S$8,1)))))))</f>
        <v/>
      </c>
      <c r="T95" s="125" t="str">
        <f t="array" ref="T95">IF($C95="","",COUNT(IF(Inventory!$B$10:$B$1000=$B95,IF(Inventory!$C$10:$C$1000=$C95,IF(Inventory!$D$10:$D$1000=sp,IF(Inventory!$J$10:$J$1000=freez,IF(Inventory!$P$10:$P$1000=T$8,1)))))))</f>
        <v/>
      </c>
      <c r="U95" s="125" t="str">
        <f t="array" ref="U95">IF($C95="","",COUNT(IF(Inventory!$B$10:$B$1000=$B95,IF(Inventory!$C$10:$C$1000=$C95,IF(Inventory!$D$10:$D$1000=sp,IF(Inventory!$J$10:$J$1000=freez,IF(Inventory!$P$10:$P$1000=U$8,1)))))))</f>
        <v/>
      </c>
      <c r="V95" s="125" t="str">
        <f t="array" ref="V95">IF($C95="","",COUNT(IF(Inventory!$B$10:$B$1000=$B95,IF(Inventory!$C$10:$C$1000=$C95,IF(Inventory!$D$10:$D$1000=sp,IF(Inventory!$J$10:$J$1000=freez,IF(Inventory!$P$10:$P$1000=V$8,1)))))))</f>
        <v/>
      </c>
      <c r="W95" s="125" t="str">
        <f t="array" ref="W95">IF($C95="","",COUNT(IF(Inventory!$B$10:$B$1000=$B95,IF(Inventory!$C$10:$C$1000=$C95,IF(Inventory!$D$10:$D$1000=sp,IF(Inventory!$J$10:$J$1000=freez,IF(Inventory!$P$10:$P$1000=W$8,1)))))))</f>
        <v/>
      </c>
      <c r="X95" s="144" t="str">
        <f t="shared" si="13"/>
        <v/>
      </c>
      <c r="Y95" s="125" t="str">
        <f t="array" ref="Y95">IF($C95="","",SUM(IF(FREQUENCY(IF(Inventory!$C$10:$C$1000=$C95,IF(Inventory!$D$10:$D$1000=sp,IF(Inventory!$I$10:$I$1000=Grl_status!$B$6,MATCH(Inventory!$F$10:$F$1000,Inventory!$F$10:$F$1000,0)))),ROW(Inventory!$F$10:$F$1000)-ROW(Inventory!$F$10)+1),1)))</f>
        <v/>
      </c>
      <c r="Z95" s="125" t="str">
        <f t="array" ref="Z95">IF($C95="","",SUM(IF(FREQUENCY(IF(Inventory!$C$10:$C$1000=$C95,IF(Inventory!$D$10:$D$1000=sp,IF(Inventory!$J$10:$J$1000=frig,MATCH(Inventory!$F$10:$F$1000,Inventory!$F$10:$F$1000,0)))),ROW(Inventory!$F$10:$F$1000)-ROW(Inventory!$F$10)+1),1)))</f>
        <v/>
      </c>
      <c r="AA95" s="125" t="str">
        <f t="array" ref="AA95">IF($C95="","",SUM(IF(FREQUENCY(IF(Inventory!$C$10:$C$1000=$C95,IF(Inventory!$D$10:$D$1000=sp,IF(Inventory!$J$10:$J$1000=frig,IF(Inventory!$P$10:$P$1000=$E$8,MATCH(Inventory!$F$10:$F$1000,Inventory!$F$10:$F$1000,0))))),ROW(Inventory!$F$10:$F$1000)-ROW(Inventory!$F$10)+1),1)))</f>
        <v/>
      </c>
      <c r="AB95" s="125" t="str">
        <f t="array" ref="AB95">IF($C95="","",SUM(IF(FREQUENCY(IF(Inventory!$C$10:$C$1000=$C95,IF(Inventory!$D$10:$D$1000=sp,IF(Inventory!$J$10:$J$1000=frig,IF(Inventory!$P$10:$P$1000=$G$8,MATCH(Inventory!$F$10:$F$1000,Inventory!$F$10:$F$1000,0))))),ROW(Inventory!$F$10:$F$1000)-ROW(Inventory!$F$10)+1),1)))</f>
        <v/>
      </c>
      <c r="AC95" s="125" t="str">
        <f t="array" ref="AC95">IF($C95="","",SUM(IF(FREQUENCY(IF(Inventory!$C$10:$C$1000=$C95,IF(Inventory!$D$10:$D$1000=sp,IF(Inventory!$K$10:$K$1000="",MATCH(Inventory!$F$10:$F$1000,Inventory!$F$10:$F$1000,0)))),ROW(Inventory!$F$10:$F$1000)-ROW(Inventory!$F$10)+1),1)))</f>
        <v/>
      </c>
    </row>
    <row r="96" spans="1:29" ht="16.5" x14ac:dyDescent="0.3">
      <c r="A96" s="279" t="str">
        <f>Gap_analysis_stores!A97</f>
        <v/>
      </c>
      <c r="B96" s="279" t="str">
        <f>Gap_analysis_stores!B97</f>
        <v/>
      </c>
      <c r="C96" s="279" t="str">
        <f>Gap_analysis_stores!C97</f>
        <v/>
      </c>
      <c r="D96" s="125" t="str">
        <f t="array" ref="D96">IF($C96="","",SUM(IF(FREQUENCY(IF(Inventory!$C$10:$C$1000=$C96,IF(Inventory!$D$10:$D$1000=sp,MATCH(Inventory!$F$10:$F$1000,Inventory!$F$10:$F$1000,0))),ROW(Inventory!$F$10:$F$1000)-ROW(Inventory!$F$10)+1),1)))</f>
        <v/>
      </c>
      <c r="E96" s="125" t="str">
        <f t="array" ref="E96">IF($C96="","",COUNT(IF(Inventory!$B$10:$B$1000=$B96,IF(Inventory!$C$10:$C$1000=$C96,IF(Inventory!$D$10:$D$1000=sp,IF(Inventory!$P$10:$P$1000=E$8,1))))))</f>
        <v/>
      </c>
      <c r="F96" s="125" t="str">
        <f t="array" ref="F96">IF($C96="","",COUNT(IF(Inventory!$B$10:$B$1000=$B96,IF(Inventory!$C$10:$C$1000=$C96,IF(Inventory!$D$10:$D$1000=sp,IF(Inventory!$P$10:$P$1000=F$8,1))))))</f>
        <v/>
      </c>
      <c r="G96" s="125" t="str">
        <f t="array" ref="G96">IF($C96="","",COUNT(IF(Inventory!$B$10:$B$1000=$B96,IF(Inventory!$C$10:$C$1000=$C96,IF(Inventory!$D$10:$D$1000=sp,IF(Inventory!$P$10:$P$1000=G$8,1))))))</f>
        <v/>
      </c>
      <c r="H96" s="125" t="str">
        <f t="array" ref="H96">IF($C96="","",COUNT(IF(Inventory!$B$10:$B$1000=$B96,IF(Inventory!$C$10:$C$1000=$C96,IF(Inventory!$D$10:$D$1000=sp,IF(Inventory!$P$10:$P$1000=H$8,1))))))</f>
        <v/>
      </c>
      <c r="I96" s="125" t="str">
        <f t="array" ref="I96">IF($C96="","",COUNT(IF(Inventory!$B$10:$B$1000=$B96,IF(Inventory!$C$10:$C$1000=$C96,IF(Inventory!$D$10:$D$1000=sp,IF(Inventory!$P$10:$P$1000=I$8,1))))))</f>
        <v/>
      </c>
      <c r="J96" s="137">
        <f t="shared" si="9"/>
        <v>0</v>
      </c>
      <c r="K96" s="125" t="str">
        <f t="array" ref="K96">IF($C96="","",COUNT(IF(Inventory!$B$10:$B$1000=$B96,IF(Inventory!$C$10:$C$1000=$C96,IF(Inventory!$D$10:$D$1000=sp,IF(Inventory!$J$10:$J$1000=frig,1))))))</f>
        <v/>
      </c>
      <c r="L96" s="125" t="str">
        <f t="array" ref="L96">IF($C96="","",COUNT(IF(Inventory!$B$10:$B$1000=$B96,IF(Inventory!$C$10:$C$1000=$C96,IF(Inventory!$D$10:$D$1000=sp,IF(Inventory!$J$10:$J$1000=frig,IF(Inventory!$P$10:$P$1000=L$8,1)))))))</f>
        <v/>
      </c>
      <c r="M96" s="125" t="str">
        <f t="array" ref="M96">IF($C96="","",COUNT(IF(Inventory!$B$10:$B$1000=$B96,IF(Inventory!$C$10:$C$1000=$C96,IF(Inventory!$D$10:$D$1000=sp,IF(Inventory!$J$10:$J$1000=frig,IF(Inventory!$P$10:$P$1000=M$8,1)))))))</f>
        <v/>
      </c>
      <c r="N96" s="125" t="str">
        <f t="array" ref="N96">IF($C96="","",COUNT(IF(Inventory!$B$10:$B$1000=$B96,IF(Inventory!$C$10:$C$1000=$C96,IF(Inventory!$D$10:$D$1000=sp,IF(Inventory!$J$10:$J$1000=frig,IF(Inventory!$P$10:$P$1000=N$8,1)))))))</f>
        <v/>
      </c>
      <c r="O96" s="125" t="str">
        <f t="array" ref="O96">IF($C96="","",COUNT(IF(Inventory!$B$10:$B$1000=$B96,IF(Inventory!$C$10:$C$1000=$C96,IF(Inventory!$D$10:$D$1000=sp,IF(Inventory!$J$10:$J$1000=frig,IF(Inventory!$P$10:$P$1000=O$8,1)))))))</f>
        <v/>
      </c>
      <c r="P96" s="125" t="str">
        <f t="array" ref="P96">IF($C96="","",COUNT(IF(Inventory!$B$10:$B$1000=$B96,IF(Inventory!$C$10:$C$1000=$C96,IF(Inventory!$D$10:$D$1000=sp,IF(Inventory!$J$10:$J$1000=frig,IF(Inventory!$P$10:$P$1000=P$8,1)))))))</f>
        <v/>
      </c>
      <c r="Q96" s="144" t="str">
        <f t="shared" si="12"/>
        <v/>
      </c>
      <c r="R96" s="125" t="str">
        <f t="array" ref="R96">IF($C96="","",COUNT(IF(Inventory!$B$10:$B$1000=$B96,IF(Inventory!$C$10:$C$1000=$C96,IF(Inventory!$D$10:$D$1000=sp,IF(Inventory!$J$10:$J$1000=freez,1))))))</f>
        <v/>
      </c>
      <c r="S96" s="125" t="str">
        <f t="array" ref="S96">IF($C96="","",COUNT(IF(Inventory!$B$10:$B$1000=$B96,IF(Inventory!$C$10:$C$1000=$C96,IF(Inventory!$D$10:$D$1000=sp,IF(Inventory!$J$10:$J$1000=freez,IF(Inventory!$P$10:$P$1000=S$8,1)))))))</f>
        <v/>
      </c>
      <c r="T96" s="125" t="str">
        <f t="array" ref="T96">IF($C96="","",COUNT(IF(Inventory!$B$10:$B$1000=$B96,IF(Inventory!$C$10:$C$1000=$C96,IF(Inventory!$D$10:$D$1000=sp,IF(Inventory!$J$10:$J$1000=freez,IF(Inventory!$P$10:$P$1000=T$8,1)))))))</f>
        <v/>
      </c>
      <c r="U96" s="125" t="str">
        <f t="array" ref="U96">IF($C96="","",COUNT(IF(Inventory!$B$10:$B$1000=$B96,IF(Inventory!$C$10:$C$1000=$C96,IF(Inventory!$D$10:$D$1000=sp,IF(Inventory!$J$10:$J$1000=freez,IF(Inventory!$P$10:$P$1000=U$8,1)))))))</f>
        <v/>
      </c>
      <c r="V96" s="125" t="str">
        <f t="array" ref="V96">IF($C96="","",COUNT(IF(Inventory!$B$10:$B$1000=$B96,IF(Inventory!$C$10:$C$1000=$C96,IF(Inventory!$D$10:$D$1000=sp,IF(Inventory!$J$10:$J$1000=freez,IF(Inventory!$P$10:$P$1000=V$8,1)))))))</f>
        <v/>
      </c>
      <c r="W96" s="125" t="str">
        <f t="array" ref="W96">IF($C96="","",COUNT(IF(Inventory!$B$10:$B$1000=$B96,IF(Inventory!$C$10:$C$1000=$C96,IF(Inventory!$D$10:$D$1000=sp,IF(Inventory!$J$10:$J$1000=freez,IF(Inventory!$P$10:$P$1000=W$8,1)))))))</f>
        <v/>
      </c>
      <c r="X96" s="144" t="str">
        <f t="shared" si="13"/>
        <v/>
      </c>
      <c r="Y96" s="125" t="str">
        <f t="array" ref="Y96">IF($C96="","",SUM(IF(FREQUENCY(IF(Inventory!$C$10:$C$1000=$C96,IF(Inventory!$D$10:$D$1000=sp,IF(Inventory!$I$10:$I$1000=Grl_status!$B$6,MATCH(Inventory!$F$10:$F$1000,Inventory!$F$10:$F$1000,0)))),ROW(Inventory!$F$10:$F$1000)-ROW(Inventory!$F$10)+1),1)))</f>
        <v/>
      </c>
      <c r="Z96" s="125" t="str">
        <f t="array" ref="Z96">IF($C96="","",SUM(IF(FREQUENCY(IF(Inventory!$C$10:$C$1000=$C96,IF(Inventory!$D$10:$D$1000=sp,IF(Inventory!$J$10:$J$1000=frig,MATCH(Inventory!$F$10:$F$1000,Inventory!$F$10:$F$1000,0)))),ROW(Inventory!$F$10:$F$1000)-ROW(Inventory!$F$10)+1),1)))</f>
        <v/>
      </c>
      <c r="AA96" s="125" t="str">
        <f t="array" ref="AA96">IF($C96="","",SUM(IF(FREQUENCY(IF(Inventory!$C$10:$C$1000=$C96,IF(Inventory!$D$10:$D$1000=sp,IF(Inventory!$J$10:$J$1000=frig,IF(Inventory!$P$10:$P$1000=$E$8,MATCH(Inventory!$F$10:$F$1000,Inventory!$F$10:$F$1000,0))))),ROW(Inventory!$F$10:$F$1000)-ROW(Inventory!$F$10)+1),1)))</f>
        <v/>
      </c>
      <c r="AB96" s="125" t="str">
        <f t="array" ref="AB96">IF($C96="","",SUM(IF(FREQUENCY(IF(Inventory!$C$10:$C$1000=$C96,IF(Inventory!$D$10:$D$1000=sp,IF(Inventory!$J$10:$J$1000=frig,IF(Inventory!$P$10:$P$1000=$G$8,MATCH(Inventory!$F$10:$F$1000,Inventory!$F$10:$F$1000,0))))),ROW(Inventory!$F$10:$F$1000)-ROW(Inventory!$F$10)+1),1)))</f>
        <v/>
      </c>
      <c r="AC96" s="125" t="str">
        <f t="array" ref="AC96">IF($C96="","",SUM(IF(FREQUENCY(IF(Inventory!$C$10:$C$1000=$C96,IF(Inventory!$D$10:$D$1000=sp,IF(Inventory!$K$10:$K$1000="",MATCH(Inventory!$F$10:$F$1000,Inventory!$F$10:$F$1000,0)))),ROW(Inventory!$F$10:$F$1000)-ROW(Inventory!$F$10)+1),1)))</f>
        <v/>
      </c>
    </row>
    <row r="97" spans="1:29" ht="16.5" x14ac:dyDescent="0.3">
      <c r="A97" s="279" t="str">
        <f>Gap_analysis_stores!A98</f>
        <v/>
      </c>
      <c r="B97" s="279" t="str">
        <f>Gap_analysis_stores!B98</f>
        <v/>
      </c>
      <c r="C97" s="279" t="str">
        <f>Gap_analysis_stores!C98</f>
        <v/>
      </c>
      <c r="D97" s="125" t="str">
        <f t="array" ref="D97">IF($C97="","",SUM(IF(FREQUENCY(IF(Inventory!$C$10:$C$1000=$C97,IF(Inventory!$D$10:$D$1000=sp,MATCH(Inventory!$F$10:$F$1000,Inventory!$F$10:$F$1000,0))),ROW(Inventory!$F$10:$F$1000)-ROW(Inventory!$F$10)+1),1)))</f>
        <v/>
      </c>
      <c r="E97" s="125" t="str">
        <f t="array" ref="E97">IF($C97="","",COUNT(IF(Inventory!$B$10:$B$1000=$B97,IF(Inventory!$C$10:$C$1000=$C97,IF(Inventory!$D$10:$D$1000=sp,IF(Inventory!$P$10:$P$1000=E$8,1))))))</f>
        <v/>
      </c>
      <c r="F97" s="125" t="str">
        <f t="array" ref="F97">IF($C97="","",COUNT(IF(Inventory!$B$10:$B$1000=$B97,IF(Inventory!$C$10:$C$1000=$C97,IF(Inventory!$D$10:$D$1000=sp,IF(Inventory!$P$10:$P$1000=F$8,1))))))</f>
        <v/>
      </c>
      <c r="G97" s="125" t="str">
        <f t="array" ref="G97">IF($C97="","",COUNT(IF(Inventory!$B$10:$B$1000=$B97,IF(Inventory!$C$10:$C$1000=$C97,IF(Inventory!$D$10:$D$1000=sp,IF(Inventory!$P$10:$P$1000=G$8,1))))))</f>
        <v/>
      </c>
      <c r="H97" s="125" t="str">
        <f t="array" ref="H97">IF($C97="","",COUNT(IF(Inventory!$B$10:$B$1000=$B97,IF(Inventory!$C$10:$C$1000=$C97,IF(Inventory!$D$10:$D$1000=sp,IF(Inventory!$P$10:$P$1000=H$8,1))))))</f>
        <v/>
      </c>
      <c r="I97" s="125" t="str">
        <f t="array" ref="I97">IF($C97="","",COUNT(IF(Inventory!$B$10:$B$1000=$B97,IF(Inventory!$C$10:$C$1000=$C97,IF(Inventory!$D$10:$D$1000=sp,IF(Inventory!$P$10:$P$1000=I$8,1))))))</f>
        <v/>
      </c>
      <c r="J97" s="137">
        <f t="shared" si="9"/>
        <v>0</v>
      </c>
      <c r="K97" s="125" t="str">
        <f t="array" ref="K97">IF($C97="","",COUNT(IF(Inventory!$B$10:$B$1000=$B97,IF(Inventory!$C$10:$C$1000=$C97,IF(Inventory!$D$10:$D$1000=sp,IF(Inventory!$J$10:$J$1000=frig,1))))))</f>
        <v/>
      </c>
      <c r="L97" s="125" t="str">
        <f t="array" ref="L97">IF($C97="","",COUNT(IF(Inventory!$B$10:$B$1000=$B97,IF(Inventory!$C$10:$C$1000=$C97,IF(Inventory!$D$10:$D$1000=sp,IF(Inventory!$J$10:$J$1000=frig,IF(Inventory!$P$10:$P$1000=L$8,1)))))))</f>
        <v/>
      </c>
      <c r="M97" s="125" t="str">
        <f t="array" ref="M97">IF($C97="","",COUNT(IF(Inventory!$B$10:$B$1000=$B97,IF(Inventory!$C$10:$C$1000=$C97,IF(Inventory!$D$10:$D$1000=sp,IF(Inventory!$J$10:$J$1000=frig,IF(Inventory!$P$10:$P$1000=M$8,1)))))))</f>
        <v/>
      </c>
      <c r="N97" s="125" t="str">
        <f t="array" ref="N97">IF($C97="","",COUNT(IF(Inventory!$B$10:$B$1000=$B97,IF(Inventory!$C$10:$C$1000=$C97,IF(Inventory!$D$10:$D$1000=sp,IF(Inventory!$J$10:$J$1000=frig,IF(Inventory!$P$10:$P$1000=N$8,1)))))))</f>
        <v/>
      </c>
      <c r="O97" s="125" t="str">
        <f t="array" ref="O97">IF($C97="","",COUNT(IF(Inventory!$B$10:$B$1000=$B97,IF(Inventory!$C$10:$C$1000=$C97,IF(Inventory!$D$10:$D$1000=sp,IF(Inventory!$J$10:$J$1000=frig,IF(Inventory!$P$10:$P$1000=O$8,1)))))))</f>
        <v/>
      </c>
      <c r="P97" s="125" t="str">
        <f t="array" ref="P97">IF($C97="","",COUNT(IF(Inventory!$B$10:$B$1000=$B97,IF(Inventory!$C$10:$C$1000=$C97,IF(Inventory!$D$10:$D$1000=sp,IF(Inventory!$J$10:$J$1000=frig,IF(Inventory!$P$10:$P$1000=P$8,1)))))))</f>
        <v/>
      </c>
      <c r="Q97" s="144" t="str">
        <f t="shared" si="12"/>
        <v/>
      </c>
      <c r="R97" s="125" t="str">
        <f t="array" ref="R97">IF($C97="","",COUNT(IF(Inventory!$B$10:$B$1000=$B97,IF(Inventory!$C$10:$C$1000=$C97,IF(Inventory!$D$10:$D$1000=sp,IF(Inventory!$J$10:$J$1000=freez,1))))))</f>
        <v/>
      </c>
      <c r="S97" s="125" t="str">
        <f t="array" ref="S97">IF($C97="","",COUNT(IF(Inventory!$B$10:$B$1000=$B97,IF(Inventory!$C$10:$C$1000=$C97,IF(Inventory!$D$10:$D$1000=sp,IF(Inventory!$J$10:$J$1000=freez,IF(Inventory!$P$10:$P$1000=S$8,1)))))))</f>
        <v/>
      </c>
      <c r="T97" s="125" t="str">
        <f t="array" ref="T97">IF($C97="","",COUNT(IF(Inventory!$B$10:$B$1000=$B97,IF(Inventory!$C$10:$C$1000=$C97,IF(Inventory!$D$10:$D$1000=sp,IF(Inventory!$J$10:$J$1000=freez,IF(Inventory!$P$10:$P$1000=T$8,1)))))))</f>
        <v/>
      </c>
      <c r="U97" s="125" t="str">
        <f t="array" ref="U97">IF($C97="","",COUNT(IF(Inventory!$B$10:$B$1000=$B97,IF(Inventory!$C$10:$C$1000=$C97,IF(Inventory!$D$10:$D$1000=sp,IF(Inventory!$J$10:$J$1000=freez,IF(Inventory!$P$10:$P$1000=U$8,1)))))))</f>
        <v/>
      </c>
      <c r="V97" s="125" t="str">
        <f t="array" ref="V97">IF($C97="","",COUNT(IF(Inventory!$B$10:$B$1000=$B97,IF(Inventory!$C$10:$C$1000=$C97,IF(Inventory!$D$10:$D$1000=sp,IF(Inventory!$J$10:$J$1000=freez,IF(Inventory!$P$10:$P$1000=V$8,1)))))))</f>
        <v/>
      </c>
      <c r="W97" s="125" t="str">
        <f t="array" ref="W97">IF($C97="","",COUNT(IF(Inventory!$B$10:$B$1000=$B97,IF(Inventory!$C$10:$C$1000=$C97,IF(Inventory!$D$10:$D$1000=sp,IF(Inventory!$J$10:$J$1000=freez,IF(Inventory!$P$10:$P$1000=W$8,1)))))))</f>
        <v/>
      </c>
      <c r="X97" s="144" t="str">
        <f t="shared" si="13"/>
        <v/>
      </c>
      <c r="Y97" s="125" t="str">
        <f t="array" ref="Y97">IF($C97="","",SUM(IF(FREQUENCY(IF(Inventory!$C$10:$C$1000=$C97,IF(Inventory!$D$10:$D$1000=sp,IF(Inventory!$I$10:$I$1000=Grl_status!$B$6,MATCH(Inventory!$F$10:$F$1000,Inventory!$F$10:$F$1000,0)))),ROW(Inventory!$F$10:$F$1000)-ROW(Inventory!$F$10)+1),1)))</f>
        <v/>
      </c>
      <c r="Z97" s="125" t="str">
        <f t="array" ref="Z97">IF($C97="","",SUM(IF(FREQUENCY(IF(Inventory!$C$10:$C$1000=$C97,IF(Inventory!$D$10:$D$1000=sp,IF(Inventory!$J$10:$J$1000=frig,MATCH(Inventory!$F$10:$F$1000,Inventory!$F$10:$F$1000,0)))),ROW(Inventory!$F$10:$F$1000)-ROW(Inventory!$F$10)+1),1)))</f>
        <v/>
      </c>
      <c r="AA97" s="125" t="str">
        <f t="array" ref="AA97">IF($C97="","",SUM(IF(FREQUENCY(IF(Inventory!$C$10:$C$1000=$C97,IF(Inventory!$D$10:$D$1000=sp,IF(Inventory!$J$10:$J$1000=frig,IF(Inventory!$P$10:$P$1000=$E$8,MATCH(Inventory!$F$10:$F$1000,Inventory!$F$10:$F$1000,0))))),ROW(Inventory!$F$10:$F$1000)-ROW(Inventory!$F$10)+1),1)))</f>
        <v/>
      </c>
      <c r="AB97" s="125" t="str">
        <f t="array" ref="AB97">IF($C97="","",SUM(IF(FREQUENCY(IF(Inventory!$C$10:$C$1000=$C97,IF(Inventory!$D$10:$D$1000=sp,IF(Inventory!$J$10:$J$1000=frig,IF(Inventory!$P$10:$P$1000=$G$8,MATCH(Inventory!$F$10:$F$1000,Inventory!$F$10:$F$1000,0))))),ROW(Inventory!$F$10:$F$1000)-ROW(Inventory!$F$10)+1),1)))</f>
        <v/>
      </c>
      <c r="AC97" s="125" t="str">
        <f t="array" ref="AC97">IF($C97="","",SUM(IF(FREQUENCY(IF(Inventory!$C$10:$C$1000=$C97,IF(Inventory!$D$10:$D$1000=sp,IF(Inventory!$K$10:$K$1000="",MATCH(Inventory!$F$10:$F$1000,Inventory!$F$10:$F$1000,0)))),ROW(Inventory!$F$10:$F$1000)-ROW(Inventory!$F$10)+1),1)))</f>
        <v/>
      </c>
    </row>
    <row r="98" spans="1:29" ht="16.5" x14ac:dyDescent="0.3">
      <c r="A98" s="279" t="str">
        <f>Gap_analysis_stores!A99</f>
        <v/>
      </c>
      <c r="B98" s="279" t="str">
        <f>Gap_analysis_stores!B99</f>
        <v/>
      </c>
      <c r="C98" s="279" t="str">
        <f>Gap_analysis_stores!C99</f>
        <v/>
      </c>
      <c r="D98" s="125" t="str">
        <f t="array" ref="D98">IF($C98="","",SUM(IF(FREQUENCY(IF(Inventory!$C$10:$C$1000=$C98,IF(Inventory!$D$10:$D$1000=sp,MATCH(Inventory!$F$10:$F$1000,Inventory!$F$10:$F$1000,0))),ROW(Inventory!$F$10:$F$1000)-ROW(Inventory!$F$10)+1),1)))</f>
        <v/>
      </c>
      <c r="E98" s="125" t="str">
        <f t="array" ref="E98">IF($C98="","",COUNT(IF(Inventory!$B$10:$B$1000=$B98,IF(Inventory!$C$10:$C$1000=$C98,IF(Inventory!$D$10:$D$1000=sp,IF(Inventory!$P$10:$P$1000=E$8,1))))))</f>
        <v/>
      </c>
      <c r="F98" s="125" t="str">
        <f t="array" ref="F98">IF($C98="","",COUNT(IF(Inventory!$B$10:$B$1000=$B98,IF(Inventory!$C$10:$C$1000=$C98,IF(Inventory!$D$10:$D$1000=sp,IF(Inventory!$P$10:$P$1000=F$8,1))))))</f>
        <v/>
      </c>
      <c r="G98" s="125" t="str">
        <f t="array" ref="G98">IF($C98="","",COUNT(IF(Inventory!$B$10:$B$1000=$B98,IF(Inventory!$C$10:$C$1000=$C98,IF(Inventory!$D$10:$D$1000=sp,IF(Inventory!$P$10:$P$1000=G$8,1))))))</f>
        <v/>
      </c>
      <c r="H98" s="125" t="str">
        <f t="array" ref="H98">IF($C98="","",COUNT(IF(Inventory!$B$10:$B$1000=$B98,IF(Inventory!$C$10:$C$1000=$C98,IF(Inventory!$D$10:$D$1000=sp,IF(Inventory!$P$10:$P$1000=H$8,1))))))</f>
        <v/>
      </c>
      <c r="I98" s="125" t="str">
        <f t="array" ref="I98">IF($C98="","",COUNT(IF(Inventory!$B$10:$B$1000=$B98,IF(Inventory!$C$10:$C$1000=$C98,IF(Inventory!$D$10:$D$1000=sp,IF(Inventory!$P$10:$P$1000=I$8,1))))))</f>
        <v/>
      </c>
      <c r="J98" s="137">
        <f t="shared" si="9"/>
        <v>0</v>
      </c>
      <c r="K98" s="125" t="str">
        <f t="array" ref="K98">IF($C98="","",COUNT(IF(Inventory!$B$10:$B$1000=$B98,IF(Inventory!$C$10:$C$1000=$C98,IF(Inventory!$D$10:$D$1000=sp,IF(Inventory!$J$10:$J$1000=frig,1))))))</f>
        <v/>
      </c>
      <c r="L98" s="125" t="str">
        <f t="array" ref="L98">IF($C98="","",COUNT(IF(Inventory!$B$10:$B$1000=$B98,IF(Inventory!$C$10:$C$1000=$C98,IF(Inventory!$D$10:$D$1000=sp,IF(Inventory!$J$10:$J$1000=frig,IF(Inventory!$P$10:$P$1000=L$8,1)))))))</f>
        <v/>
      </c>
      <c r="M98" s="125" t="str">
        <f t="array" ref="M98">IF($C98="","",COUNT(IF(Inventory!$B$10:$B$1000=$B98,IF(Inventory!$C$10:$C$1000=$C98,IF(Inventory!$D$10:$D$1000=sp,IF(Inventory!$J$10:$J$1000=frig,IF(Inventory!$P$10:$P$1000=M$8,1)))))))</f>
        <v/>
      </c>
      <c r="N98" s="125" t="str">
        <f t="array" ref="N98">IF($C98="","",COUNT(IF(Inventory!$B$10:$B$1000=$B98,IF(Inventory!$C$10:$C$1000=$C98,IF(Inventory!$D$10:$D$1000=sp,IF(Inventory!$J$10:$J$1000=frig,IF(Inventory!$P$10:$P$1000=N$8,1)))))))</f>
        <v/>
      </c>
      <c r="O98" s="125" t="str">
        <f t="array" ref="O98">IF($C98="","",COUNT(IF(Inventory!$B$10:$B$1000=$B98,IF(Inventory!$C$10:$C$1000=$C98,IF(Inventory!$D$10:$D$1000=sp,IF(Inventory!$J$10:$J$1000=frig,IF(Inventory!$P$10:$P$1000=O$8,1)))))))</f>
        <v/>
      </c>
      <c r="P98" s="125" t="str">
        <f t="array" ref="P98">IF($C98="","",COUNT(IF(Inventory!$B$10:$B$1000=$B98,IF(Inventory!$C$10:$C$1000=$C98,IF(Inventory!$D$10:$D$1000=sp,IF(Inventory!$J$10:$J$1000=frig,IF(Inventory!$P$10:$P$1000=P$8,1)))))))</f>
        <v/>
      </c>
      <c r="Q98" s="144" t="str">
        <f t="shared" si="12"/>
        <v/>
      </c>
      <c r="R98" s="125" t="str">
        <f t="array" ref="R98">IF($C98="","",COUNT(IF(Inventory!$B$10:$B$1000=$B98,IF(Inventory!$C$10:$C$1000=$C98,IF(Inventory!$D$10:$D$1000=sp,IF(Inventory!$J$10:$J$1000=freez,1))))))</f>
        <v/>
      </c>
      <c r="S98" s="125" t="str">
        <f t="array" ref="S98">IF($C98="","",COUNT(IF(Inventory!$B$10:$B$1000=$B98,IF(Inventory!$C$10:$C$1000=$C98,IF(Inventory!$D$10:$D$1000=sp,IF(Inventory!$J$10:$J$1000=freez,IF(Inventory!$P$10:$P$1000=S$8,1)))))))</f>
        <v/>
      </c>
      <c r="T98" s="125" t="str">
        <f t="array" ref="T98">IF($C98="","",COUNT(IF(Inventory!$B$10:$B$1000=$B98,IF(Inventory!$C$10:$C$1000=$C98,IF(Inventory!$D$10:$D$1000=sp,IF(Inventory!$J$10:$J$1000=freez,IF(Inventory!$P$10:$P$1000=T$8,1)))))))</f>
        <v/>
      </c>
      <c r="U98" s="125" t="str">
        <f t="array" ref="U98">IF($C98="","",COUNT(IF(Inventory!$B$10:$B$1000=$B98,IF(Inventory!$C$10:$C$1000=$C98,IF(Inventory!$D$10:$D$1000=sp,IF(Inventory!$J$10:$J$1000=freez,IF(Inventory!$P$10:$P$1000=U$8,1)))))))</f>
        <v/>
      </c>
      <c r="V98" s="125" t="str">
        <f t="array" ref="V98">IF($C98="","",COUNT(IF(Inventory!$B$10:$B$1000=$B98,IF(Inventory!$C$10:$C$1000=$C98,IF(Inventory!$D$10:$D$1000=sp,IF(Inventory!$J$10:$J$1000=freez,IF(Inventory!$P$10:$P$1000=V$8,1)))))))</f>
        <v/>
      </c>
      <c r="W98" s="125" t="str">
        <f t="array" ref="W98">IF($C98="","",COUNT(IF(Inventory!$B$10:$B$1000=$B98,IF(Inventory!$C$10:$C$1000=$C98,IF(Inventory!$D$10:$D$1000=sp,IF(Inventory!$J$10:$J$1000=freez,IF(Inventory!$P$10:$P$1000=W$8,1)))))))</f>
        <v/>
      </c>
      <c r="X98" s="144" t="str">
        <f t="shared" si="13"/>
        <v/>
      </c>
      <c r="Y98" s="125" t="str">
        <f t="array" ref="Y98">IF($C98="","",SUM(IF(FREQUENCY(IF(Inventory!$C$10:$C$1000=$C98,IF(Inventory!$D$10:$D$1000=sp,IF(Inventory!$I$10:$I$1000=Grl_status!$B$6,MATCH(Inventory!$F$10:$F$1000,Inventory!$F$10:$F$1000,0)))),ROW(Inventory!$F$10:$F$1000)-ROW(Inventory!$F$10)+1),1)))</f>
        <v/>
      </c>
      <c r="Z98" s="125" t="str">
        <f t="array" ref="Z98">IF($C98="","",SUM(IF(FREQUENCY(IF(Inventory!$C$10:$C$1000=$C98,IF(Inventory!$D$10:$D$1000=sp,IF(Inventory!$J$10:$J$1000=frig,MATCH(Inventory!$F$10:$F$1000,Inventory!$F$10:$F$1000,0)))),ROW(Inventory!$F$10:$F$1000)-ROW(Inventory!$F$10)+1),1)))</f>
        <v/>
      </c>
      <c r="AA98" s="125" t="str">
        <f t="array" ref="AA98">IF($C98="","",SUM(IF(FREQUENCY(IF(Inventory!$C$10:$C$1000=$C98,IF(Inventory!$D$10:$D$1000=sp,IF(Inventory!$J$10:$J$1000=frig,IF(Inventory!$P$10:$P$1000=$E$8,MATCH(Inventory!$F$10:$F$1000,Inventory!$F$10:$F$1000,0))))),ROW(Inventory!$F$10:$F$1000)-ROW(Inventory!$F$10)+1),1)))</f>
        <v/>
      </c>
      <c r="AB98" s="125" t="str">
        <f t="array" ref="AB98">IF($C98="","",SUM(IF(FREQUENCY(IF(Inventory!$C$10:$C$1000=$C98,IF(Inventory!$D$10:$D$1000=sp,IF(Inventory!$J$10:$J$1000=frig,IF(Inventory!$P$10:$P$1000=$G$8,MATCH(Inventory!$F$10:$F$1000,Inventory!$F$10:$F$1000,0))))),ROW(Inventory!$F$10:$F$1000)-ROW(Inventory!$F$10)+1),1)))</f>
        <v/>
      </c>
      <c r="AC98" s="125" t="str">
        <f t="array" ref="AC98">IF($C98="","",SUM(IF(FREQUENCY(IF(Inventory!$C$10:$C$1000=$C98,IF(Inventory!$D$10:$D$1000=sp,IF(Inventory!$K$10:$K$1000="",MATCH(Inventory!$F$10:$F$1000,Inventory!$F$10:$F$1000,0)))),ROW(Inventory!$F$10:$F$1000)-ROW(Inventory!$F$10)+1),1)))</f>
        <v/>
      </c>
    </row>
    <row r="99" spans="1:29" ht="16.5" x14ac:dyDescent="0.3">
      <c r="A99" s="279" t="str">
        <f>Gap_analysis_stores!A100</f>
        <v/>
      </c>
      <c r="B99" s="279" t="str">
        <f>Gap_analysis_stores!B100</f>
        <v/>
      </c>
      <c r="C99" s="279" t="str">
        <f>Gap_analysis_stores!C100</f>
        <v/>
      </c>
      <c r="D99" s="125" t="str">
        <f t="array" ref="D99">IF($C99="","",SUM(IF(FREQUENCY(IF(Inventory!$C$10:$C$1000=$C99,IF(Inventory!$D$10:$D$1000=sp,MATCH(Inventory!$F$10:$F$1000,Inventory!$F$10:$F$1000,0))),ROW(Inventory!$F$10:$F$1000)-ROW(Inventory!$F$10)+1),1)))</f>
        <v/>
      </c>
      <c r="E99" s="125" t="str">
        <f t="array" ref="E99">IF($C99="","",COUNT(IF(Inventory!$B$10:$B$1000=$B99,IF(Inventory!$C$10:$C$1000=$C99,IF(Inventory!$D$10:$D$1000=sp,IF(Inventory!$P$10:$P$1000=E$8,1))))))</f>
        <v/>
      </c>
      <c r="F99" s="125" t="str">
        <f t="array" ref="F99">IF($C99="","",COUNT(IF(Inventory!$B$10:$B$1000=$B99,IF(Inventory!$C$10:$C$1000=$C99,IF(Inventory!$D$10:$D$1000=sp,IF(Inventory!$P$10:$P$1000=F$8,1))))))</f>
        <v/>
      </c>
      <c r="G99" s="125" t="str">
        <f t="array" ref="G99">IF($C99="","",COUNT(IF(Inventory!$B$10:$B$1000=$B99,IF(Inventory!$C$10:$C$1000=$C99,IF(Inventory!$D$10:$D$1000=sp,IF(Inventory!$P$10:$P$1000=G$8,1))))))</f>
        <v/>
      </c>
      <c r="H99" s="125" t="str">
        <f t="array" ref="H99">IF($C99="","",COUNT(IF(Inventory!$B$10:$B$1000=$B99,IF(Inventory!$C$10:$C$1000=$C99,IF(Inventory!$D$10:$D$1000=sp,IF(Inventory!$P$10:$P$1000=H$8,1))))))</f>
        <v/>
      </c>
      <c r="I99" s="125" t="str">
        <f t="array" ref="I99">IF($C99="","",COUNT(IF(Inventory!$B$10:$B$1000=$B99,IF(Inventory!$C$10:$C$1000=$C99,IF(Inventory!$D$10:$D$1000=sp,IF(Inventory!$P$10:$P$1000=I$8,1))))))</f>
        <v/>
      </c>
      <c r="J99" s="137">
        <f t="shared" si="9"/>
        <v>0</v>
      </c>
      <c r="K99" s="125" t="str">
        <f t="array" ref="K99">IF($C99="","",COUNT(IF(Inventory!$B$10:$B$1000=$B99,IF(Inventory!$C$10:$C$1000=$C99,IF(Inventory!$D$10:$D$1000=sp,IF(Inventory!$J$10:$J$1000=frig,1))))))</f>
        <v/>
      </c>
      <c r="L99" s="125" t="str">
        <f t="array" ref="L99">IF($C99="","",COUNT(IF(Inventory!$B$10:$B$1000=$B99,IF(Inventory!$C$10:$C$1000=$C99,IF(Inventory!$D$10:$D$1000=sp,IF(Inventory!$J$10:$J$1000=frig,IF(Inventory!$P$10:$P$1000=L$8,1)))))))</f>
        <v/>
      </c>
      <c r="M99" s="125" t="str">
        <f t="array" ref="M99">IF($C99="","",COUNT(IF(Inventory!$B$10:$B$1000=$B99,IF(Inventory!$C$10:$C$1000=$C99,IF(Inventory!$D$10:$D$1000=sp,IF(Inventory!$J$10:$J$1000=frig,IF(Inventory!$P$10:$P$1000=M$8,1)))))))</f>
        <v/>
      </c>
      <c r="N99" s="125" t="str">
        <f t="array" ref="N99">IF($C99="","",COUNT(IF(Inventory!$B$10:$B$1000=$B99,IF(Inventory!$C$10:$C$1000=$C99,IF(Inventory!$D$10:$D$1000=sp,IF(Inventory!$J$10:$J$1000=frig,IF(Inventory!$P$10:$P$1000=N$8,1)))))))</f>
        <v/>
      </c>
      <c r="O99" s="125" t="str">
        <f t="array" ref="O99">IF($C99="","",COUNT(IF(Inventory!$B$10:$B$1000=$B99,IF(Inventory!$C$10:$C$1000=$C99,IF(Inventory!$D$10:$D$1000=sp,IF(Inventory!$J$10:$J$1000=frig,IF(Inventory!$P$10:$P$1000=O$8,1)))))))</f>
        <v/>
      </c>
      <c r="P99" s="125" t="str">
        <f t="array" ref="P99">IF($C99="","",COUNT(IF(Inventory!$B$10:$B$1000=$B99,IF(Inventory!$C$10:$C$1000=$C99,IF(Inventory!$D$10:$D$1000=sp,IF(Inventory!$J$10:$J$1000=frig,IF(Inventory!$P$10:$P$1000=P$8,1)))))))</f>
        <v/>
      </c>
      <c r="Q99" s="144" t="str">
        <f t="shared" si="12"/>
        <v/>
      </c>
      <c r="R99" s="125" t="str">
        <f t="array" ref="R99">IF($C99="","",COUNT(IF(Inventory!$B$10:$B$1000=$B99,IF(Inventory!$C$10:$C$1000=$C99,IF(Inventory!$D$10:$D$1000=sp,IF(Inventory!$J$10:$J$1000=freez,1))))))</f>
        <v/>
      </c>
      <c r="S99" s="125" t="str">
        <f t="array" ref="S99">IF($C99="","",COUNT(IF(Inventory!$B$10:$B$1000=$B99,IF(Inventory!$C$10:$C$1000=$C99,IF(Inventory!$D$10:$D$1000=sp,IF(Inventory!$J$10:$J$1000=freez,IF(Inventory!$P$10:$P$1000=S$8,1)))))))</f>
        <v/>
      </c>
      <c r="T99" s="125" t="str">
        <f t="array" ref="T99">IF($C99="","",COUNT(IF(Inventory!$B$10:$B$1000=$B99,IF(Inventory!$C$10:$C$1000=$C99,IF(Inventory!$D$10:$D$1000=sp,IF(Inventory!$J$10:$J$1000=freez,IF(Inventory!$P$10:$P$1000=T$8,1)))))))</f>
        <v/>
      </c>
      <c r="U99" s="125" t="str">
        <f t="array" ref="U99">IF($C99="","",COUNT(IF(Inventory!$B$10:$B$1000=$B99,IF(Inventory!$C$10:$C$1000=$C99,IF(Inventory!$D$10:$D$1000=sp,IF(Inventory!$J$10:$J$1000=freez,IF(Inventory!$P$10:$P$1000=U$8,1)))))))</f>
        <v/>
      </c>
      <c r="V99" s="125" t="str">
        <f t="array" ref="V99">IF($C99="","",COUNT(IF(Inventory!$B$10:$B$1000=$B99,IF(Inventory!$C$10:$C$1000=$C99,IF(Inventory!$D$10:$D$1000=sp,IF(Inventory!$J$10:$J$1000=freez,IF(Inventory!$P$10:$P$1000=V$8,1)))))))</f>
        <v/>
      </c>
      <c r="W99" s="125" t="str">
        <f t="array" ref="W99">IF($C99="","",COUNT(IF(Inventory!$B$10:$B$1000=$B99,IF(Inventory!$C$10:$C$1000=$C99,IF(Inventory!$D$10:$D$1000=sp,IF(Inventory!$J$10:$J$1000=freez,IF(Inventory!$P$10:$P$1000=W$8,1)))))))</f>
        <v/>
      </c>
      <c r="X99" s="144" t="str">
        <f t="shared" si="13"/>
        <v/>
      </c>
      <c r="Y99" s="125" t="str">
        <f t="array" ref="Y99">IF($C99="","",SUM(IF(FREQUENCY(IF(Inventory!$C$10:$C$1000=$C99,IF(Inventory!$D$10:$D$1000=sp,IF(Inventory!$I$10:$I$1000=Grl_status!$B$6,MATCH(Inventory!$F$10:$F$1000,Inventory!$F$10:$F$1000,0)))),ROW(Inventory!$F$10:$F$1000)-ROW(Inventory!$F$10)+1),1)))</f>
        <v/>
      </c>
      <c r="Z99" s="125" t="str">
        <f t="array" ref="Z99">IF($C99="","",SUM(IF(FREQUENCY(IF(Inventory!$C$10:$C$1000=$C99,IF(Inventory!$D$10:$D$1000=sp,IF(Inventory!$J$10:$J$1000=frig,MATCH(Inventory!$F$10:$F$1000,Inventory!$F$10:$F$1000,0)))),ROW(Inventory!$F$10:$F$1000)-ROW(Inventory!$F$10)+1),1)))</f>
        <v/>
      </c>
      <c r="AA99" s="125" t="str">
        <f t="array" ref="AA99">IF($C99="","",SUM(IF(FREQUENCY(IF(Inventory!$C$10:$C$1000=$C99,IF(Inventory!$D$10:$D$1000=sp,IF(Inventory!$J$10:$J$1000=frig,IF(Inventory!$P$10:$P$1000=$E$8,MATCH(Inventory!$F$10:$F$1000,Inventory!$F$10:$F$1000,0))))),ROW(Inventory!$F$10:$F$1000)-ROW(Inventory!$F$10)+1),1)))</f>
        <v/>
      </c>
      <c r="AB99" s="125" t="str">
        <f t="array" ref="AB99">IF($C99="","",SUM(IF(FREQUENCY(IF(Inventory!$C$10:$C$1000=$C99,IF(Inventory!$D$10:$D$1000=sp,IF(Inventory!$J$10:$J$1000=frig,IF(Inventory!$P$10:$P$1000=$G$8,MATCH(Inventory!$F$10:$F$1000,Inventory!$F$10:$F$1000,0))))),ROW(Inventory!$F$10:$F$1000)-ROW(Inventory!$F$10)+1),1)))</f>
        <v/>
      </c>
      <c r="AC99" s="125" t="str">
        <f t="array" ref="AC99">IF($C99="","",SUM(IF(FREQUENCY(IF(Inventory!$C$10:$C$1000=$C99,IF(Inventory!$D$10:$D$1000=sp,IF(Inventory!$K$10:$K$1000="",MATCH(Inventory!$F$10:$F$1000,Inventory!$F$10:$F$1000,0)))),ROW(Inventory!$F$10:$F$1000)-ROW(Inventory!$F$10)+1),1)))</f>
        <v/>
      </c>
    </row>
    <row r="100" spans="1:29" ht="16.5" x14ac:dyDescent="0.3">
      <c r="A100" s="279" t="str">
        <f>Gap_analysis_stores!A101</f>
        <v/>
      </c>
      <c r="B100" s="279" t="str">
        <f>Gap_analysis_stores!B101</f>
        <v/>
      </c>
      <c r="C100" s="279" t="str">
        <f>Gap_analysis_stores!C101</f>
        <v/>
      </c>
      <c r="D100" s="125" t="str">
        <f t="array" ref="D100">IF($C100="","",SUM(IF(FREQUENCY(IF(Inventory!$C$10:$C$1000=$C100,IF(Inventory!$D$10:$D$1000=sp,MATCH(Inventory!$F$10:$F$1000,Inventory!$F$10:$F$1000,0))),ROW(Inventory!$F$10:$F$1000)-ROW(Inventory!$F$10)+1),1)))</f>
        <v/>
      </c>
      <c r="E100" s="125" t="str">
        <f t="array" ref="E100">IF($C100="","",COUNT(IF(Inventory!$B$10:$B$1000=$B100,IF(Inventory!$C$10:$C$1000=$C100,IF(Inventory!$D$10:$D$1000=sp,IF(Inventory!$P$10:$P$1000=E$8,1))))))</f>
        <v/>
      </c>
      <c r="F100" s="125" t="str">
        <f t="array" ref="F100">IF($C100="","",COUNT(IF(Inventory!$B$10:$B$1000=$B100,IF(Inventory!$C$10:$C$1000=$C100,IF(Inventory!$D$10:$D$1000=sp,IF(Inventory!$P$10:$P$1000=F$8,1))))))</f>
        <v/>
      </c>
      <c r="G100" s="125" t="str">
        <f t="array" ref="G100">IF($C100="","",COUNT(IF(Inventory!$B$10:$B$1000=$B100,IF(Inventory!$C$10:$C$1000=$C100,IF(Inventory!$D$10:$D$1000=sp,IF(Inventory!$P$10:$P$1000=G$8,1))))))</f>
        <v/>
      </c>
      <c r="H100" s="125" t="str">
        <f t="array" ref="H100">IF($C100="","",COUNT(IF(Inventory!$B$10:$B$1000=$B100,IF(Inventory!$C$10:$C$1000=$C100,IF(Inventory!$D$10:$D$1000=sp,IF(Inventory!$P$10:$P$1000=H$8,1))))))</f>
        <v/>
      </c>
      <c r="I100" s="125" t="str">
        <f t="array" ref="I100">IF($C100="","",COUNT(IF(Inventory!$B$10:$B$1000=$B100,IF(Inventory!$C$10:$C$1000=$C100,IF(Inventory!$D$10:$D$1000=sp,IF(Inventory!$P$10:$P$1000=I$8,1))))))</f>
        <v/>
      </c>
      <c r="J100" s="137">
        <f t="shared" si="9"/>
        <v>0</v>
      </c>
      <c r="K100" s="125" t="str">
        <f t="array" ref="K100">IF($C100="","",COUNT(IF(Inventory!$B$10:$B$1000=$B100,IF(Inventory!$C$10:$C$1000=$C100,IF(Inventory!$D$10:$D$1000=sp,IF(Inventory!$J$10:$J$1000=frig,1))))))</f>
        <v/>
      </c>
      <c r="L100" s="125" t="str">
        <f t="array" ref="L100">IF($C100="","",COUNT(IF(Inventory!$B$10:$B$1000=$B100,IF(Inventory!$C$10:$C$1000=$C100,IF(Inventory!$D$10:$D$1000=sp,IF(Inventory!$J$10:$J$1000=frig,IF(Inventory!$P$10:$P$1000=L$8,1)))))))</f>
        <v/>
      </c>
      <c r="M100" s="125" t="str">
        <f t="array" ref="M100">IF($C100="","",COUNT(IF(Inventory!$B$10:$B$1000=$B100,IF(Inventory!$C$10:$C$1000=$C100,IF(Inventory!$D$10:$D$1000=sp,IF(Inventory!$J$10:$J$1000=frig,IF(Inventory!$P$10:$P$1000=M$8,1)))))))</f>
        <v/>
      </c>
      <c r="N100" s="125" t="str">
        <f t="array" ref="N100">IF($C100="","",COUNT(IF(Inventory!$B$10:$B$1000=$B100,IF(Inventory!$C$10:$C$1000=$C100,IF(Inventory!$D$10:$D$1000=sp,IF(Inventory!$J$10:$J$1000=frig,IF(Inventory!$P$10:$P$1000=N$8,1)))))))</f>
        <v/>
      </c>
      <c r="O100" s="125" t="str">
        <f t="array" ref="O100">IF($C100="","",COUNT(IF(Inventory!$B$10:$B$1000=$B100,IF(Inventory!$C$10:$C$1000=$C100,IF(Inventory!$D$10:$D$1000=sp,IF(Inventory!$J$10:$J$1000=frig,IF(Inventory!$P$10:$P$1000=O$8,1)))))))</f>
        <v/>
      </c>
      <c r="P100" s="125" t="str">
        <f t="array" ref="P100">IF($C100="","",COUNT(IF(Inventory!$B$10:$B$1000=$B100,IF(Inventory!$C$10:$C$1000=$C100,IF(Inventory!$D$10:$D$1000=sp,IF(Inventory!$J$10:$J$1000=frig,IF(Inventory!$P$10:$P$1000=P$8,1)))))))</f>
        <v/>
      </c>
      <c r="Q100" s="144" t="str">
        <f t="shared" si="12"/>
        <v/>
      </c>
      <c r="R100" s="125" t="str">
        <f t="array" ref="R100">IF($C100="","",COUNT(IF(Inventory!$B$10:$B$1000=$B100,IF(Inventory!$C$10:$C$1000=$C100,IF(Inventory!$D$10:$D$1000=sp,IF(Inventory!$J$10:$J$1000=freez,1))))))</f>
        <v/>
      </c>
      <c r="S100" s="125" t="str">
        <f t="array" ref="S100">IF($C100="","",COUNT(IF(Inventory!$B$10:$B$1000=$B100,IF(Inventory!$C$10:$C$1000=$C100,IF(Inventory!$D$10:$D$1000=sp,IF(Inventory!$J$10:$J$1000=freez,IF(Inventory!$P$10:$P$1000=S$8,1)))))))</f>
        <v/>
      </c>
      <c r="T100" s="125" t="str">
        <f t="array" ref="T100">IF($C100="","",COUNT(IF(Inventory!$B$10:$B$1000=$B100,IF(Inventory!$C$10:$C$1000=$C100,IF(Inventory!$D$10:$D$1000=sp,IF(Inventory!$J$10:$J$1000=freez,IF(Inventory!$P$10:$P$1000=T$8,1)))))))</f>
        <v/>
      </c>
      <c r="U100" s="125" t="str">
        <f t="array" ref="U100">IF($C100="","",COUNT(IF(Inventory!$B$10:$B$1000=$B100,IF(Inventory!$C$10:$C$1000=$C100,IF(Inventory!$D$10:$D$1000=sp,IF(Inventory!$J$10:$J$1000=freez,IF(Inventory!$P$10:$P$1000=U$8,1)))))))</f>
        <v/>
      </c>
      <c r="V100" s="125" t="str">
        <f t="array" ref="V100">IF($C100="","",COUNT(IF(Inventory!$B$10:$B$1000=$B100,IF(Inventory!$C$10:$C$1000=$C100,IF(Inventory!$D$10:$D$1000=sp,IF(Inventory!$J$10:$J$1000=freez,IF(Inventory!$P$10:$P$1000=V$8,1)))))))</f>
        <v/>
      </c>
      <c r="W100" s="125" t="str">
        <f t="array" ref="W100">IF($C100="","",COUNT(IF(Inventory!$B$10:$B$1000=$B100,IF(Inventory!$C$10:$C$1000=$C100,IF(Inventory!$D$10:$D$1000=sp,IF(Inventory!$J$10:$J$1000=freez,IF(Inventory!$P$10:$P$1000=W$8,1)))))))</f>
        <v/>
      </c>
      <c r="X100" s="144" t="str">
        <f t="shared" si="13"/>
        <v/>
      </c>
      <c r="Y100" s="125" t="str">
        <f t="array" ref="Y100">IF($C100="","",SUM(IF(FREQUENCY(IF(Inventory!$C$10:$C$1000=$C100,IF(Inventory!$D$10:$D$1000=sp,IF(Inventory!$I$10:$I$1000=Grl_status!$B$6,MATCH(Inventory!$F$10:$F$1000,Inventory!$F$10:$F$1000,0)))),ROW(Inventory!$F$10:$F$1000)-ROW(Inventory!$F$10)+1),1)))</f>
        <v/>
      </c>
      <c r="Z100" s="125" t="str">
        <f t="array" ref="Z100">IF($C100="","",SUM(IF(FREQUENCY(IF(Inventory!$C$10:$C$1000=$C100,IF(Inventory!$D$10:$D$1000=sp,IF(Inventory!$J$10:$J$1000=frig,MATCH(Inventory!$F$10:$F$1000,Inventory!$F$10:$F$1000,0)))),ROW(Inventory!$F$10:$F$1000)-ROW(Inventory!$F$10)+1),1)))</f>
        <v/>
      </c>
      <c r="AA100" s="125" t="str">
        <f t="array" ref="AA100">IF($C100="","",SUM(IF(FREQUENCY(IF(Inventory!$C$10:$C$1000=$C100,IF(Inventory!$D$10:$D$1000=sp,IF(Inventory!$J$10:$J$1000=frig,IF(Inventory!$P$10:$P$1000=$E$8,MATCH(Inventory!$F$10:$F$1000,Inventory!$F$10:$F$1000,0))))),ROW(Inventory!$F$10:$F$1000)-ROW(Inventory!$F$10)+1),1)))</f>
        <v/>
      </c>
      <c r="AB100" s="125" t="str">
        <f t="array" ref="AB100">IF($C100="","",SUM(IF(FREQUENCY(IF(Inventory!$C$10:$C$1000=$C100,IF(Inventory!$D$10:$D$1000=sp,IF(Inventory!$J$10:$J$1000=frig,IF(Inventory!$P$10:$P$1000=$G$8,MATCH(Inventory!$F$10:$F$1000,Inventory!$F$10:$F$1000,0))))),ROW(Inventory!$F$10:$F$1000)-ROW(Inventory!$F$10)+1),1)))</f>
        <v/>
      </c>
      <c r="AC100" s="125" t="str">
        <f t="array" ref="AC100">IF($C100="","",SUM(IF(FREQUENCY(IF(Inventory!$C$10:$C$1000=$C100,IF(Inventory!$D$10:$D$1000=sp,IF(Inventory!$K$10:$K$1000="",MATCH(Inventory!$F$10:$F$1000,Inventory!$F$10:$F$1000,0)))),ROW(Inventory!$F$10:$F$1000)-ROW(Inventory!$F$10)+1),1)))</f>
        <v/>
      </c>
    </row>
    <row r="101" spans="1:29" ht="16.5" x14ac:dyDescent="0.3">
      <c r="A101" s="279" t="str">
        <f>Gap_analysis_stores!A102</f>
        <v/>
      </c>
      <c r="B101" s="279" t="str">
        <f>Gap_analysis_stores!B102</f>
        <v/>
      </c>
      <c r="C101" s="279" t="str">
        <f>Gap_analysis_stores!C102</f>
        <v/>
      </c>
      <c r="D101" s="125" t="str">
        <f t="array" ref="D101">IF($C101="","",SUM(IF(FREQUENCY(IF(Inventory!$C$10:$C$1000=$C101,IF(Inventory!$D$10:$D$1000=sp,MATCH(Inventory!$F$10:$F$1000,Inventory!$F$10:$F$1000,0))),ROW(Inventory!$F$10:$F$1000)-ROW(Inventory!$F$10)+1),1)))</f>
        <v/>
      </c>
      <c r="E101" s="125" t="str">
        <f t="array" ref="E101">IF($C101="","",COUNT(IF(Inventory!$B$10:$B$1000=$B101,IF(Inventory!$C$10:$C$1000=$C101,IF(Inventory!$D$10:$D$1000=sp,IF(Inventory!$P$10:$P$1000=E$8,1))))))</f>
        <v/>
      </c>
      <c r="F101" s="125" t="str">
        <f t="array" ref="F101">IF($C101="","",COUNT(IF(Inventory!$B$10:$B$1000=$B101,IF(Inventory!$C$10:$C$1000=$C101,IF(Inventory!$D$10:$D$1000=sp,IF(Inventory!$P$10:$P$1000=F$8,1))))))</f>
        <v/>
      </c>
      <c r="G101" s="125" t="str">
        <f t="array" ref="G101">IF($C101="","",COUNT(IF(Inventory!$B$10:$B$1000=$B101,IF(Inventory!$C$10:$C$1000=$C101,IF(Inventory!$D$10:$D$1000=sp,IF(Inventory!$P$10:$P$1000=G$8,1))))))</f>
        <v/>
      </c>
      <c r="H101" s="125" t="str">
        <f t="array" ref="H101">IF($C101="","",COUNT(IF(Inventory!$B$10:$B$1000=$B101,IF(Inventory!$C$10:$C$1000=$C101,IF(Inventory!$D$10:$D$1000=sp,IF(Inventory!$P$10:$P$1000=H$8,1))))))</f>
        <v/>
      </c>
      <c r="I101" s="125" t="str">
        <f t="array" ref="I101">IF($C101="","",COUNT(IF(Inventory!$B$10:$B$1000=$B101,IF(Inventory!$C$10:$C$1000=$C101,IF(Inventory!$D$10:$D$1000=sp,IF(Inventory!$P$10:$P$1000=I$8,1))))))</f>
        <v/>
      </c>
      <c r="J101" s="137">
        <f t="shared" si="9"/>
        <v>0</v>
      </c>
      <c r="K101" s="125" t="str">
        <f t="array" ref="K101">IF($C101="","",COUNT(IF(Inventory!$B$10:$B$1000=$B101,IF(Inventory!$C$10:$C$1000=$C101,IF(Inventory!$D$10:$D$1000=sp,IF(Inventory!$J$10:$J$1000=frig,1))))))</f>
        <v/>
      </c>
      <c r="L101" s="125" t="str">
        <f t="array" ref="L101">IF($C101="","",COUNT(IF(Inventory!$B$10:$B$1000=$B101,IF(Inventory!$C$10:$C$1000=$C101,IF(Inventory!$D$10:$D$1000=sp,IF(Inventory!$J$10:$J$1000=frig,IF(Inventory!$P$10:$P$1000=L$8,1)))))))</f>
        <v/>
      </c>
      <c r="M101" s="125" t="str">
        <f t="array" ref="M101">IF($C101="","",COUNT(IF(Inventory!$B$10:$B$1000=$B101,IF(Inventory!$C$10:$C$1000=$C101,IF(Inventory!$D$10:$D$1000=sp,IF(Inventory!$J$10:$J$1000=frig,IF(Inventory!$P$10:$P$1000=M$8,1)))))))</f>
        <v/>
      </c>
      <c r="N101" s="125" t="str">
        <f t="array" ref="N101">IF($C101="","",COUNT(IF(Inventory!$B$10:$B$1000=$B101,IF(Inventory!$C$10:$C$1000=$C101,IF(Inventory!$D$10:$D$1000=sp,IF(Inventory!$J$10:$J$1000=frig,IF(Inventory!$P$10:$P$1000=N$8,1)))))))</f>
        <v/>
      </c>
      <c r="O101" s="125" t="str">
        <f t="array" ref="O101">IF($C101="","",COUNT(IF(Inventory!$B$10:$B$1000=$B101,IF(Inventory!$C$10:$C$1000=$C101,IF(Inventory!$D$10:$D$1000=sp,IF(Inventory!$J$10:$J$1000=frig,IF(Inventory!$P$10:$P$1000=O$8,1)))))))</f>
        <v/>
      </c>
      <c r="P101" s="125" t="str">
        <f t="array" ref="P101">IF($C101="","",COUNT(IF(Inventory!$B$10:$B$1000=$B101,IF(Inventory!$C$10:$C$1000=$C101,IF(Inventory!$D$10:$D$1000=sp,IF(Inventory!$J$10:$J$1000=frig,IF(Inventory!$P$10:$P$1000=P$8,1)))))))</f>
        <v/>
      </c>
      <c r="Q101" s="144" t="str">
        <f t="shared" si="12"/>
        <v/>
      </c>
      <c r="R101" s="125" t="str">
        <f t="array" ref="R101">IF($C101="","",COUNT(IF(Inventory!$B$10:$B$1000=$B101,IF(Inventory!$C$10:$C$1000=$C101,IF(Inventory!$D$10:$D$1000=sp,IF(Inventory!$J$10:$J$1000=freez,1))))))</f>
        <v/>
      </c>
      <c r="S101" s="125" t="str">
        <f t="array" ref="S101">IF($C101="","",COUNT(IF(Inventory!$B$10:$B$1000=$B101,IF(Inventory!$C$10:$C$1000=$C101,IF(Inventory!$D$10:$D$1000=sp,IF(Inventory!$J$10:$J$1000=freez,IF(Inventory!$P$10:$P$1000=S$8,1)))))))</f>
        <v/>
      </c>
      <c r="T101" s="125" t="str">
        <f t="array" ref="T101">IF($C101="","",COUNT(IF(Inventory!$B$10:$B$1000=$B101,IF(Inventory!$C$10:$C$1000=$C101,IF(Inventory!$D$10:$D$1000=sp,IF(Inventory!$J$10:$J$1000=freez,IF(Inventory!$P$10:$P$1000=T$8,1)))))))</f>
        <v/>
      </c>
      <c r="U101" s="125" t="str">
        <f t="array" ref="U101">IF($C101="","",COUNT(IF(Inventory!$B$10:$B$1000=$B101,IF(Inventory!$C$10:$C$1000=$C101,IF(Inventory!$D$10:$D$1000=sp,IF(Inventory!$J$10:$J$1000=freez,IF(Inventory!$P$10:$P$1000=U$8,1)))))))</f>
        <v/>
      </c>
      <c r="V101" s="125" t="str">
        <f t="array" ref="V101">IF($C101="","",COUNT(IF(Inventory!$B$10:$B$1000=$B101,IF(Inventory!$C$10:$C$1000=$C101,IF(Inventory!$D$10:$D$1000=sp,IF(Inventory!$J$10:$J$1000=freez,IF(Inventory!$P$10:$P$1000=V$8,1)))))))</f>
        <v/>
      </c>
      <c r="W101" s="125" t="str">
        <f t="array" ref="W101">IF($C101="","",COUNT(IF(Inventory!$B$10:$B$1000=$B101,IF(Inventory!$C$10:$C$1000=$C101,IF(Inventory!$D$10:$D$1000=sp,IF(Inventory!$J$10:$J$1000=freez,IF(Inventory!$P$10:$P$1000=W$8,1)))))))</f>
        <v/>
      </c>
      <c r="X101" s="144" t="str">
        <f t="shared" si="13"/>
        <v/>
      </c>
      <c r="Y101" s="125" t="str">
        <f t="array" ref="Y101">IF($C101="","",SUM(IF(FREQUENCY(IF(Inventory!$C$10:$C$1000=$C101,IF(Inventory!$D$10:$D$1000=sp,IF(Inventory!$I$10:$I$1000=Grl_status!$B$6,MATCH(Inventory!$F$10:$F$1000,Inventory!$F$10:$F$1000,0)))),ROW(Inventory!$F$10:$F$1000)-ROW(Inventory!$F$10)+1),1)))</f>
        <v/>
      </c>
      <c r="Z101" s="125" t="str">
        <f t="array" ref="Z101">IF($C101="","",SUM(IF(FREQUENCY(IF(Inventory!$C$10:$C$1000=$C101,IF(Inventory!$D$10:$D$1000=sp,IF(Inventory!$J$10:$J$1000=frig,MATCH(Inventory!$F$10:$F$1000,Inventory!$F$10:$F$1000,0)))),ROW(Inventory!$F$10:$F$1000)-ROW(Inventory!$F$10)+1),1)))</f>
        <v/>
      </c>
      <c r="AA101" s="125" t="str">
        <f t="array" ref="AA101">IF($C101="","",SUM(IF(FREQUENCY(IF(Inventory!$C$10:$C$1000=$C101,IF(Inventory!$D$10:$D$1000=sp,IF(Inventory!$J$10:$J$1000=frig,IF(Inventory!$P$10:$P$1000=$E$8,MATCH(Inventory!$F$10:$F$1000,Inventory!$F$10:$F$1000,0))))),ROW(Inventory!$F$10:$F$1000)-ROW(Inventory!$F$10)+1),1)))</f>
        <v/>
      </c>
      <c r="AB101" s="125" t="str">
        <f t="array" ref="AB101">IF($C101="","",SUM(IF(FREQUENCY(IF(Inventory!$C$10:$C$1000=$C101,IF(Inventory!$D$10:$D$1000=sp,IF(Inventory!$J$10:$J$1000=frig,IF(Inventory!$P$10:$P$1000=$G$8,MATCH(Inventory!$F$10:$F$1000,Inventory!$F$10:$F$1000,0))))),ROW(Inventory!$F$10:$F$1000)-ROW(Inventory!$F$10)+1),1)))</f>
        <v/>
      </c>
      <c r="AC101" s="125" t="str">
        <f t="array" ref="AC101">IF($C101="","",SUM(IF(FREQUENCY(IF(Inventory!$C$10:$C$1000=$C101,IF(Inventory!$D$10:$D$1000=sp,IF(Inventory!$K$10:$K$1000="",MATCH(Inventory!$F$10:$F$1000,Inventory!$F$10:$F$1000,0)))),ROW(Inventory!$F$10:$F$1000)-ROW(Inventory!$F$10)+1),1)))</f>
        <v/>
      </c>
    </row>
    <row r="102" spans="1:29" ht="16.5" x14ac:dyDescent="0.3">
      <c r="A102" s="279" t="str">
        <f>Gap_analysis_stores!A103</f>
        <v/>
      </c>
      <c r="B102" s="279" t="str">
        <f>Gap_analysis_stores!B103</f>
        <v/>
      </c>
      <c r="C102" s="279" t="str">
        <f>Gap_analysis_stores!C103</f>
        <v/>
      </c>
      <c r="D102" s="125" t="str">
        <f t="array" ref="D102">IF($C102="","",SUM(IF(FREQUENCY(IF(Inventory!$C$10:$C$1000=$C102,IF(Inventory!$D$10:$D$1000=sp,MATCH(Inventory!$F$10:$F$1000,Inventory!$F$10:$F$1000,0))),ROW(Inventory!$F$10:$F$1000)-ROW(Inventory!$F$10)+1),1)))</f>
        <v/>
      </c>
      <c r="E102" s="125" t="str">
        <f t="array" ref="E102">IF($C102="","",COUNT(IF(Inventory!$B$10:$B$1000=$B102,IF(Inventory!$C$10:$C$1000=$C102,IF(Inventory!$D$10:$D$1000=sp,IF(Inventory!$P$10:$P$1000=E$8,1))))))</f>
        <v/>
      </c>
      <c r="F102" s="125" t="str">
        <f t="array" ref="F102">IF($C102="","",COUNT(IF(Inventory!$B$10:$B$1000=$B102,IF(Inventory!$C$10:$C$1000=$C102,IF(Inventory!$D$10:$D$1000=sp,IF(Inventory!$P$10:$P$1000=F$8,1))))))</f>
        <v/>
      </c>
      <c r="G102" s="125" t="str">
        <f t="array" ref="G102">IF($C102="","",COUNT(IF(Inventory!$B$10:$B$1000=$B102,IF(Inventory!$C$10:$C$1000=$C102,IF(Inventory!$D$10:$D$1000=sp,IF(Inventory!$P$10:$P$1000=G$8,1))))))</f>
        <v/>
      </c>
      <c r="H102" s="125" t="str">
        <f t="array" ref="H102">IF($C102="","",COUNT(IF(Inventory!$B$10:$B$1000=$B102,IF(Inventory!$C$10:$C$1000=$C102,IF(Inventory!$D$10:$D$1000=sp,IF(Inventory!$P$10:$P$1000=H$8,1))))))</f>
        <v/>
      </c>
      <c r="I102" s="125" t="str">
        <f t="array" ref="I102">IF($C102="","",COUNT(IF(Inventory!$B$10:$B$1000=$B102,IF(Inventory!$C$10:$C$1000=$C102,IF(Inventory!$D$10:$D$1000=sp,IF(Inventory!$P$10:$P$1000=I$8,1))))))</f>
        <v/>
      </c>
      <c r="J102" s="137">
        <f t="shared" si="9"/>
        <v>0</v>
      </c>
      <c r="K102" s="125" t="str">
        <f t="array" ref="K102">IF($C102="","",COUNT(IF(Inventory!$B$10:$B$1000=$B102,IF(Inventory!$C$10:$C$1000=$C102,IF(Inventory!$D$10:$D$1000=sp,IF(Inventory!$J$10:$J$1000=frig,1))))))</f>
        <v/>
      </c>
      <c r="L102" s="125" t="str">
        <f t="array" ref="L102">IF($C102="","",COUNT(IF(Inventory!$B$10:$B$1000=$B102,IF(Inventory!$C$10:$C$1000=$C102,IF(Inventory!$D$10:$D$1000=sp,IF(Inventory!$J$10:$J$1000=frig,IF(Inventory!$P$10:$P$1000=L$8,1)))))))</f>
        <v/>
      </c>
      <c r="M102" s="125" t="str">
        <f t="array" ref="M102">IF($C102="","",COUNT(IF(Inventory!$B$10:$B$1000=$B102,IF(Inventory!$C$10:$C$1000=$C102,IF(Inventory!$D$10:$D$1000=sp,IF(Inventory!$J$10:$J$1000=frig,IF(Inventory!$P$10:$P$1000=M$8,1)))))))</f>
        <v/>
      </c>
      <c r="N102" s="125" t="str">
        <f t="array" ref="N102">IF($C102="","",COUNT(IF(Inventory!$B$10:$B$1000=$B102,IF(Inventory!$C$10:$C$1000=$C102,IF(Inventory!$D$10:$D$1000=sp,IF(Inventory!$J$10:$J$1000=frig,IF(Inventory!$P$10:$P$1000=N$8,1)))))))</f>
        <v/>
      </c>
      <c r="O102" s="125" t="str">
        <f t="array" ref="O102">IF($C102="","",COUNT(IF(Inventory!$B$10:$B$1000=$B102,IF(Inventory!$C$10:$C$1000=$C102,IF(Inventory!$D$10:$D$1000=sp,IF(Inventory!$J$10:$J$1000=frig,IF(Inventory!$P$10:$P$1000=O$8,1)))))))</f>
        <v/>
      </c>
      <c r="P102" s="125" t="str">
        <f t="array" ref="P102">IF($C102="","",COUNT(IF(Inventory!$B$10:$B$1000=$B102,IF(Inventory!$C$10:$C$1000=$C102,IF(Inventory!$D$10:$D$1000=sp,IF(Inventory!$J$10:$J$1000=frig,IF(Inventory!$P$10:$P$1000=P$8,1)))))))</f>
        <v/>
      </c>
      <c r="Q102" s="144" t="str">
        <f t="shared" si="12"/>
        <v/>
      </c>
      <c r="R102" s="125" t="str">
        <f t="array" ref="R102">IF($C102="","",COUNT(IF(Inventory!$B$10:$B$1000=$B102,IF(Inventory!$C$10:$C$1000=$C102,IF(Inventory!$D$10:$D$1000=sp,IF(Inventory!$J$10:$J$1000=freez,1))))))</f>
        <v/>
      </c>
      <c r="S102" s="125" t="str">
        <f t="array" ref="S102">IF($C102="","",COUNT(IF(Inventory!$B$10:$B$1000=$B102,IF(Inventory!$C$10:$C$1000=$C102,IF(Inventory!$D$10:$D$1000=sp,IF(Inventory!$J$10:$J$1000=freez,IF(Inventory!$P$10:$P$1000=S$8,1)))))))</f>
        <v/>
      </c>
      <c r="T102" s="125" t="str">
        <f t="array" ref="T102">IF($C102="","",COUNT(IF(Inventory!$B$10:$B$1000=$B102,IF(Inventory!$C$10:$C$1000=$C102,IF(Inventory!$D$10:$D$1000=sp,IF(Inventory!$J$10:$J$1000=freez,IF(Inventory!$P$10:$P$1000=T$8,1)))))))</f>
        <v/>
      </c>
      <c r="U102" s="125" t="str">
        <f t="array" ref="U102">IF($C102="","",COUNT(IF(Inventory!$B$10:$B$1000=$B102,IF(Inventory!$C$10:$C$1000=$C102,IF(Inventory!$D$10:$D$1000=sp,IF(Inventory!$J$10:$J$1000=freez,IF(Inventory!$P$10:$P$1000=U$8,1)))))))</f>
        <v/>
      </c>
      <c r="V102" s="125" t="str">
        <f t="array" ref="V102">IF($C102="","",COUNT(IF(Inventory!$B$10:$B$1000=$B102,IF(Inventory!$C$10:$C$1000=$C102,IF(Inventory!$D$10:$D$1000=sp,IF(Inventory!$J$10:$J$1000=freez,IF(Inventory!$P$10:$P$1000=V$8,1)))))))</f>
        <v/>
      </c>
      <c r="W102" s="125" t="str">
        <f t="array" ref="W102">IF($C102="","",COUNT(IF(Inventory!$B$10:$B$1000=$B102,IF(Inventory!$C$10:$C$1000=$C102,IF(Inventory!$D$10:$D$1000=sp,IF(Inventory!$J$10:$J$1000=freez,IF(Inventory!$P$10:$P$1000=W$8,1)))))))</f>
        <v/>
      </c>
      <c r="X102" s="144" t="str">
        <f t="shared" si="13"/>
        <v/>
      </c>
      <c r="Y102" s="125" t="str">
        <f t="array" ref="Y102">IF($C102="","",SUM(IF(FREQUENCY(IF(Inventory!$C$10:$C$1000=$C102,IF(Inventory!$D$10:$D$1000=sp,IF(Inventory!$I$10:$I$1000=Grl_status!$B$6,MATCH(Inventory!$F$10:$F$1000,Inventory!$F$10:$F$1000,0)))),ROW(Inventory!$F$10:$F$1000)-ROW(Inventory!$F$10)+1),1)))</f>
        <v/>
      </c>
      <c r="Z102" s="125" t="str">
        <f t="array" ref="Z102">IF($C102="","",SUM(IF(FREQUENCY(IF(Inventory!$C$10:$C$1000=$C102,IF(Inventory!$D$10:$D$1000=sp,IF(Inventory!$J$10:$J$1000=frig,MATCH(Inventory!$F$10:$F$1000,Inventory!$F$10:$F$1000,0)))),ROW(Inventory!$F$10:$F$1000)-ROW(Inventory!$F$10)+1),1)))</f>
        <v/>
      </c>
      <c r="AA102" s="125" t="str">
        <f t="array" ref="AA102">IF($C102="","",SUM(IF(FREQUENCY(IF(Inventory!$C$10:$C$1000=$C102,IF(Inventory!$D$10:$D$1000=sp,IF(Inventory!$J$10:$J$1000=frig,IF(Inventory!$P$10:$P$1000=$E$8,MATCH(Inventory!$F$10:$F$1000,Inventory!$F$10:$F$1000,0))))),ROW(Inventory!$F$10:$F$1000)-ROW(Inventory!$F$10)+1),1)))</f>
        <v/>
      </c>
      <c r="AB102" s="125" t="str">
        <f t="array" ref="AB102">IF($C102="","",SUM(IF(FREQUENCY(IF(Inventory!$C$10:$C$1000=$C102,IF(Inventory!$D$10:$D$1000=sp,IF(Inventory!$J$10:$J$1000=frig,IF(Inventory!$P$10:$P$1000=$G$8,MATCH(Inventory!$F$10:$F$1000,Inventory!$F$10:$F$1000,0))))),ROW(Inventory!$F$10:$F$1000)-ROW(Inventory!$F$10)+1),1)))</f>
        <v/>
      </c>
      <c r="AC102" s="125" t="str">
        <f t="array" ref="AC102">IF($C102="","",SUM(IF(FREQUENCY(IF(Inventory!$C$10:$C$1000=$C102,IF(Inventory!$D$10:$D$1000=sp,IF(Inventory!$K$10:$K$1000="",MATCH(Inventory!$F$10:$F$1000,Inventory!$F$10:$F$1000,0)))),ROW(Inventory!$F$10:$F$1000)-ROW(Inventory!$F$10)+1),1)))</f>
        <v/>
      </c>
    </row>
    <row r="103" spans="1:29" ht="16.5" x14ac:dyDescent="0.3">
      <c r="A103" s="279" t="str">
        <f>Gap_analysis_stores!A104</f>
        <v/>
      </c>
      <c r="B103" s="279" t="str">
        <f>Gap_analysis_stores!B104</f>
        <v/>
      </c>
      <c r="C103" s="279" t="str">
        <f>Gap_analysis_stores!C104</f>
        <v/>
      </c>
      <c r="D103" s="125" t="str">
        <f t="array" ref="D103">IF($C103="","",SUM(IF(FREQUENCY(IF(Inventory!$C$10:$C$1000=$C103,IF(Inventory!$D$10:$D$1000=sp,MATCH(Inventory!$F$10:$F$1000,Inventory!$F$10:$F$1000,0))),ROW(Inventory!$F$10:$F$1000)-ROW(Inventory!$F$10)+1),1)))</f>
        <v/>
      </c>
      <c r="E103" s="125" t="str">
        <f t="array" ref="E103">IF($C103="","",COUNT(IF(Inventory!$B$10:$B$1000=$B103,IF(Inventory!$C$10:$C$1000=$C103,IF(Inventory!$D$10:$D$1000=sp,IF(Inventory!$P$10:$P$1000=E$8,1))))))</f>
        <v/>
      </c>
      <c r="F103" s="125" t="str">
        <f t="array" ref="F103">IF($C103="","",COUNT(IF(Inventory!$B$10:$B$1000=$B103,IF(Inventory!$C$10:$C$1000=$C103,IF(Inventory!$D$10:$D$1000=sp,IF(Inventory!$P$10:$P$1000=F$8,1))))))</f>
        <v/>
      </c>
      <c r="G103" s="125" t="str">
        <f t="array" ref="G103">IF($C103="","",COUNT(IF(Inventory!$B$10:$B$1000=$B103,IF(Inventory!$C$10:$C$1000=$C103,IF(Inventory!$D$10:$D$1000=sp,IF(Inventory!$P$10:$P$1000=G$8,1))))))</f>
        <v/>
      </c>
      <c r="H103" s="125" t="str">
        <f t="array" ref="H103">IF($C103="","",COUNT(IF(Inventory!$B$10:$B$1000=$B103,IF(Inventory!$C$10:$C$1000=$C103,IF(Inventory!$D$10:$D$1000=sp,IF(Inventory!$P$10:$P$1000=H$8,1))))))</f>
        <v/>
      </c>
      <c r="I103" s="125" t="str">
        <f t="array" ref="I103">IF($C103="","",COUNT(IF(Inventory!$B$10:$B$1000=$B103,IF(Inventory!$C$10:$C$1000=$C103,IF(Inventory!$D$10:$D$1000=sp,IF(Inventory!$P$10:$P$1000=I$8,1))))))</f>
        <v/>
      </c>
      <c r="J103" s="137">
        <f t="shared" si="9"/>
        <v>0</v>
      </c>
      <c r="K103" s="125" t="str">
        <f t="array" ref="K103">IF($C103="","",COUNT(IF(Inventory!$B$10:$B$1000=$B103,IF(Inventory!$C$10:$C$1000=$C103,IF(Inventory!$D$10:$D$1000=sp,IF(Inventory!$J$10:$J$1000=frig,1))))))</f>
        <v/>
      </c>
      <c r="L103" s="125" t="str">
        <f t="array" ref="L103">IF($C103="","",COUNT(IF(Inventory!$B$10:$B$1000=$B103,IF(Inventory!$C$10:$C$1000=$C103,IF(Inventory!$D$10:$D$1000=sp,IF(Inventory!$J$10:$J$1000=frig,IF(Inventory!$P$10:$P$1000=L$8,1)))))))</f>
        <v/>
      </c>
      <c r="M103" s="125" t="str">
        <f t="array" ref="M103">IF($C103="","",COUNT(IF(Inventory!$B$10:$B$1000=$B103,IF(Inventory!$C$10:$C$1000=$C103,IF(Inventory!$D$10:$D$1000=sp,IF(Inventory!$J$10:$J$1000=frig,IF(Inventory!$P$10:$P$1000=M$8,1)))))))</f>
        <v/>
      </c>
      <c r="N103" s="125" t="str">
        <f t="array" ref="N103">IF($C103="","",COUNT(IF(Inventory!$B$10:$B$1000=$B103,IF(Inventory!$C$10:$C$1000=$C103,IF(Inventory!$D$10:$D$1000=sp,IF(Inventory!$J$10:$J$1000=frig,IF(Inventory!$P$10:$P$1000=N$8,1)))))))</f>
        <v/>
      </c>
      <c r="O103" s="125" t="str">
        <f t="array" ref="O103">IF($C103="","",COUNT(IF(Inventory!$B$10:$B$1000=$B103,IF(Inventory!$C$10:$C$1000=$C103,IF(Inventory!$D$10:$D$1000=sp,IF(Inventory!$J$10:$J$1000=frig,IF(Inventory!$P$10:$P$1000=O$8,1)))))))</f>
        <v/>
      </c>
      <c r="P103" s="125" t="str">
        <f t="array" ref="P103">IF($C103="","",COUNT(IF(Inventory!$B$10:$B$1000=$B103,IF(Inventory!$C$10:$C$1000=$C103,IF(Inventory!$D$10:$D$1000=sp,IF(Inventory!$J$10:$J$1000=frig,IF(Inventory!$P$10:$P$1000=P$8,1)))))))</f>
        <v/>
      </c>
      <c r="Q103" s="144" t="str">
        <f t="shared" si="12"/>
        <v/>
      </c>
      <c r="R103" s="125" t="str">
        <f t="array" ref="R103">IF($C103="","",COUNT(IF(Inventory!$B$10:$B$1000=$B103,IF(Inventory!$C$10:$C$1000=$C103,IF(Inventory!$D$10:$D$1000=sp,IF(Inventory!$J$10:$J$1000=freez,1))))))</f>
        <v/>
      </c>
      <c r="S103" s="125" t="str">
        <f t="array" ref="S103">IF($C103="","",COUNT(IF(Inventory!$B$10:$B$1000=$B103,IF(Inventory!$C$10:$C$1000=$C103,IF(Inventory!$D$10:$D$1000=sp,IF(Inventory!$J$10:$J$1000=freez,IF(Inventory!$P$10:$P$1000=S$8,1)))))))</f>
        <v/>
      </c>
      <c r="T103" s="125" t="str">
        <f t="array" ref="T103">IF($C103="","",COUNT(IF(Inventory!$B$10:$B$1000=$B103,IF(Inventory!$C$10:$C$1000=$C103,IF(Inventory!$D$10:$D$1000=sp,IF(Inventory!$J$10:$J$1000=freez,IF(Inventory!$P$10:$P$1000=T$8,1)))))))</f>
        <v/>
      </c>
      <c r="U103" s="125" t="str">
        <f t="array" ref="U103">IF($C103="","",COUNT(IF(Inventory!$B$10:$B$1000=$B103,IF(Inventory!$C$10:$C$1000=$C103,IF(Inventory!$D$10:$D$1000=sp,IF(Inventory!$J$10:$J$1000=freez,IF(Inventory!$P$10:$P$1000=U$8,1)))))))</f>
        <v/>
      </c>
      <c r="V103" s="125" t="str">
        <f t="array" ref="V103">IF($C103="","",COUNT(IF(Inventory!$B$10:$B$1000=$B103,IF(Inventory!$C$10:$C$1000=$C103,IF(Inventory!$D$10:$D$1000=sp,IF(Inventory!$J$10:$J$1000=freez,IF(Inventory!$P$10:$P$1000=V$8,1)))))))</f>
        <v/>
      </c>
      <c r="W103" s="125" t="str">
        <f t="array" ref="W103">IF($C103="","",COUNT(IF(Inventory!$B$10:$B$1000=$B103,IF(Inventory!$C$10:$C$1000=$C103,IF(Inventory!$D$10:$D$1000=sp,IF(Inventory!$J$10:$J$1000=freez,IF(Inventory!$P$10:$P$1000=W$8,1)))))))</f>
        <v/>
      </c>
      <c r="X103" s="144" t="str">
        <f t="shared" si="13"/>
        <v/>
      </c>
      <c r="Y103" s="125" t="str">
        <f t="array" ref="Y103">IF($C103="","",SUM(IF(FREQUENCY(IF(Inventory!$C$10:$C$1000=$C103,IF(Inventory!$D$10:$D$1000=sp,IF(Inventory!$I$10:$I$1000=Grl_status!$B$6,MATCH(Inventory!$F$10:$F$1000,Inventory!$F$10:$F$1000,0)))),ROW(Inventory!$F$10:$F$1000)-ROW(Inventory!$F$10)+1),1)))</f>
        <v/>
      </c>
      <c r="Z103" s="125" t="str">
        <f t="array" ref="Z103">IF($C103="","",SUM(IF(FREQUENCY(IF(Inventory!$C$10:$C$1000=$C103,IF(Inventory!$D$10:$D$1000=sp,IF(Inventory!$J$10:$J$1000=frig,MATCH(Inventory!$F$10:$F$1000,Inventory!$F$10:$F$1000,0)))),ROW(Inventory!$F$10:$F$1000)-ROW(Inventory!$F$10)+1),1)))</f>
        <v/>
      </c>
      <c r="AA103" s="125" t="str">
        <f t="array" ref="AA103">IF($C103="","",SUM(IF(FREQUENCY(IF(Inventory!$C$10:$C$1000=$C103,IF(Inventory!$D$10:$D$1000=sp,IF(Inventory!$J$10:$J$1000=frig,IF(Inventory!$P$10:$P$1000=$E$8,MATCH(Inventory!$F$10:$F$1000,Inventory!$F$10:$F$1000,0))))),ROW(Inventory!$F$10:$F$1000)-ROW(Inventory!$F$10)+1),1)))</f>
        <v/>
      </c>
      <c r="AB103" s="125" t="str">
        <f t="array" ref="AB103">IF($C103="","",SUM(IF(FREQUENCY(IF(Inventory!$C$10:$C$1000=$C103,IF(Inventory!$D$10:$D$1000=sp,IF(Inventory!$J$10:$J$1000=frig,IF(Inventory!$P$10:$P$1000=$G$8,MATCH(Inventory!$F$10:$F$1000,Inventory!$F$10:$F$1000,0))))),ROW(Inventory!$F$10:$F$1000)-ROW(Inventory!$F$10)+1),1)))</f>
        <v/>
      </c>
      <c r="AC103" s="125" t="str">
        <f t="array" ref="AC103">IF($C103="","",SUM(IF(FREQUENCY(IF(Inventory!$C$10:$C$1000=$C103,IF(Inventory!$D$10:$D$1000=sp,IF(Inventory!$K$10:$K$1000="",MATCH(Inventory!$F$10:$F$1000,Inventory!$F$10:$F$1000,0)))),ROW(Inventory!$F$10:$F$1000)-ROW(Inventory!$F$10)+1),1)))</f>
        <v/>
      </c>
    </row>
    <row r="104" spans="1:29" ht="16.5" x14ac:dyDescent="0.3">
      <c r="A104" s="279" t="str">
        <f>Gap_analysis_stores!A105</f>
        <v/>
      </c>
      <c r="B104" s="279" t="str">
        <f>Gap_analysis_stores!B105</f>
        <v/>
      </c>
      <c r="C104" s="279" t="str">
        <f>Gap_analysis_stores!C105</f>
        <v/>
      </c>
      <c r="D104" s="125" t="str">
        <f t="array" ref="D104">IF($C104="","",SUM(IF(FREQUENCY(IF(Inventory!$C$10:$C$1000=$C104,IF(Inventory!$D$10:$D$1000=sp,MATCH(Inventory!$F$10:$F$1000,Inventory!$F$10:$F$1000,0))),ROW(Inventory!$F$10:$F$1000)-ROW(Inventory!$F$10)+1),1)))</f>
        <v/>
      </c>
      <c r="E104" s="125" t="str">
        <f t="array" ref="E104">IF($C104="","",COUNT(IF(Inventory!$B$10:$B$1000=$B104,IF(Inventory!$C$10:$C$1000=$C104,IF(Inventory!$D$10:$D$1000=sp,IF(Inventory!$P$10:$P$1000=E$8,1))))))</f>
        <v/>
      </c>
      <c r="F104" s="125" t="str">
        <f t="array" ref="F104">IF($C104="","",COUNT(IF(Inventory!$B$10:$B$1000=$B104,IF(Inventory!$C$10:$C$1000=$C104,IF(Inventory!$D$10:$D$1000=sp,IF(Inventory!$P$10:$P$1000=F$8,1))))))</f>
        <v/>
      </c>
      <c r="G104" s="125" t="str">
        <f t="array" ref="G104">IF($C104="","",COUNT(IF(Inventory!$B$10:$B$1000=$B104,IF(Inventory!$C$10:$C$1000=$C104,IF(Inventory!$D$10:$D$1000=sp,IF(Inventory!$P$10:$P$1000=G$8,1))))))</f>
        <v/>
      </c>
      <c r="H104" s="125" t="str">
        <f t="array" ref="H104">IF($C104="","",COUNT(IF(Inventory!$B$10:$B$1000=$B104,IF(Inventory!$C$10:$C$1000=$C104,IF(Inventory!$D$10:$D$1000=sp,IF(Inventory!$P$10:$P$1000=H$8,1))))))</f>
        <v/>
      </c>
      <c r="I104" s="125" t="str">
        <f t="array" ref="I104">IF($C104="","",COUNT(IF(Inventory!$B$10:$B$1000=$B104,IF(Inventory!$C$10:$C$1000=$C104,IF(Inventory!$D$10:$D$1000=sp,IF(Inventory!$P$10:$P$1000=I$8,1))))))</f>
        <v/>
      </c>
      <c r="J104" s="137">
        <f t="shared" si="9"/>
        <v>0</v>
      </c>
      <c r="K104" s="125" t="str">
        <f t="array" ref="K104">IF($C104="","",COUNT(IF(Inventory!$B$10:$B$1000=$B104,IF(Inventory!$C$10:$C$1000=$C104,IF(Inventory!$D$10:$D$1000=sp,IF(Inventory!$J$10:$J$1000=frig,1))))))</f>
        <v/>
      </c>
      <c r="L104" s="125" t="str">
        <f t="array" ref="L104">IF($C104="","",COUNT(IF(Inventory!$B$10:$B$1000=$B104,IF(Inventory!$C$10:$C$1000=$C104,IF(Inventory!$D$10:$D$1000=sp,IF(Inventory!$J$10:$J$1000=frig,IF(Inventory!$P$10:$P$1000=L$8,1)))))))</f>
        <v/>
      </c>
      <c r="M104" s="125" t="str">
        <f t="array" ref="M104">IF($C104="","",COUNT(IF(Inventory!$B$10:$B$1000=$B104,IF(Inventory!$C$10:$C$1000=$C104,IF(Inventory!$D$10:$D$1000=sp,IF(Inventory!$J$10:$J$1000=frig,IF(Inventory!$P$10:$P$1000=M$8,1)))))))</f>
        <v/>
      </c>
      <c r="N104" s="125" t="str">
        <f t="array" ref="N104">IF($C104="","",COUNT(IF(Inventory!$B$10:$B$1000=$B104,IF(Inventory!$C$10:$C$1000=$C104,IF(Inventory!$D$10:$D$1000=sp,IF(Inventory!$J$10:$J$1000=frig,IF(Inventory!$P$10:$P$1000=N$8,1)))))))</f>
        <v/>
      </c>
      <c r="O104" s="125" t="str">
        <f t="array" ref="O104">IF($C104="","",COUNT(IF(Inventory!$B$10:$B$1000=$B104,IF(Inventory!$C$10:$C$1000=$C104,IF(Inventory!$D$10:$D$1000=sp,IF(Inventory!$J$10:$J$1000=frig,IF(Inventory!$P$10:$P$1000=O$8,1)))))))</f>
        <v/>
      </c>
      <c r="P104" s="125" t="str">
        <f t="array" ref="P104">IF($C104="","",COUNT(IF(Inventory!$B$10:$B$1000=$B104,IF(Inventory!$C$10:$C$1000=$C104,IF(Inventory!$D$10:$D$1000=sp,IF(Inventory!$J$10:$J$1000=frig,IF(Inventory!$P$10:$P$1000=P$8,1)))))))</f>
        <v/>
      </c>
      <c r="Q104" s="144" t="str">
        <f t="shared" si="12"/>
        <v/>
      </c>
      <c r="R104" s="125" t="str">
        <f t="array" ref="R104">IF($C104="","",COUNT(IF(Inventory!$B$10:$B$1000=$B104,IF(Inventory!$C$10:$C$1000=$C104,IF(Inventory!$D$10:$D$1000=sp,IF(Inventory!$J$10:$J$1000=freez,1))))))</f>
        <v/>
      </c>
      <c r="S104" s="125" t="str">
        <f t="array" ref="S104">IF($C104="","",COUNT(IF(Inventory!$B$10:$B$1000=$B104,IF(Inventory!$C$10:$C$1000=$C104,IF(Inventory!$D$10:$D$1000=sp,IF(Inventory!$J$10:$J$1000=freez,IF(Inventory!$P$10:$P$1000=S$8,1)))))))</f>
        <v/>
      </c>
      <c r="T104" s="125" t="str">
        <f t="array" ref="T104">IF($C104="","",COUNT(IF(Inventory!$B$10:$B$1000=$B104,IF(Inventory!$C$10:$C$1000=$C104,IF(Inventory!$D$10:$D$1000=sp,IF(Inventory!$J$10:$J$1000=freez,IF(Inventory!$P$10:$P$1000=T$8,1)))))))</f>
        <v/>
      </c>
      <c r="U104" s="125" t="str">
        <f t="array" ref="U104">IF($C104="","",COUNT(IF(Inventory!$B$10:$B$1000=$B104,IF(Inventory!$C$10:$C$1000=$C104,IF(Inventory!$D$10:$D$1000=sp,IF(Inventory!$J$10:$J$1000=freez,IF(Inventory!$P$10:$P$1000=U$8,1)))))))</f>
        <v/>
      </c>
      <c r="V104" s="125" t="str">
        <f t="array" ref="V104">IF($C104="","",COUNT(IF(Inventory!$B$10:$B$1000=$B104,IF(Inventory!$C$10:$C$1000=$C104,IF(Inventory!$D$10:$D$1000=sp,IF(Inventory!$J$10:$J$1000=freez,IF(Inventory!$P$10:$P$1000=V$8,1)))))))</f>
        <v/>
      </c>
      <c r="W104" s="125" t="str">
        <f t="array" ref="W104">IF($C104="","",COUNT(IF(Inventory!$B$10:$B$1000=$B104,IF(Inventory!$C$10:$C$1000=$C104,IF(Inventory!$D$10:$D$1000=sp,IF(Inventory!$J$10:$J$1000=freez,IF(Inventory!$P$10:$P$1000=W$8,1)))))))</f>
        <v/>
      </c>
      <c r="X104" s="144" t="str">
        <f t="shared" si="13"/>
        <v/>
      </c>
      <c r="Y104" s="125" t="str">
        <f t="array" ref="Y104">IF($C104="","",SUM(IF(FREQUENCY(IF(Inventory!$C$10:$C$1000=$C104,IF(Inventory!$D$10:$D$1000=sp,IF(Inventory!$I$10:$I$1000=Grl_status!$B$6,MATCH(Inventory!$F$10:$F$1000,Inventory!$F$10:$F$1000,0)))),ROW(Inventory!$F$10:$F$1000)-ROW(Inventory!$F$10)+1),1)))</f>
        <v/>
      </c>
      <c r="Z104" s="125" t="str">
        <f t="array" ref="Z104">IF($C104="","",SUM(IF(FREQUENCY(IF(Inventory!$C$10:$C$1000=$C104,IF(Inventory!$D$10:$D$1000=sp,IF(Inventory!$J$10:$J$1000=frig,MATCH(Inventory!$F$10:$F$1000,Inventory!$F$10:$F$1000,0)))),ROW(Inventory!$F$10:$F$1000)-ROW(Inventory!$F$10)+1),1)))</f>
        <v/>
      </c>
      <c r="AA104" s="125" t="str">
        <f t="array" ref="AA104">IF($C104="","",SUM(IF(FREQUENCY(IF(Inventory!$C$10:$C$1000=$C104,IF(Inventory!$D$10:$D$1000=sp,IF(Inventory!$J$10:$J$1000=frig,IF(Inventory!$P$10:$P$1000=$E$8,MATCH(Inventory!$F$10:$F$1000,Inventory!$F$10:$F$1000,0))))),ROW(Inventory!$F$10:$F$1000)-ROW(Inventory!$F$10)+1),1)))</f>
        <v/>
      </c>
      <c r="AB104" s="125" t="str">
        <f t="array" ref="AB104">IF($C104="","",SUM(IF(FREQUENCY(IF(Inventory!$C$10:$C$1000=$C104,IF(Inventory!$D$10:$D$1000=sp,IF(Inventory!$J$10:$J$1000=frig,IF(Inventory!$P$10:$P$1000=$G$8,MATCH(Inventory!$F$10:$F$1000,Inventory!$F$10:$F$1000,0))))),ROW(Inventory!$F$10:$F$1000)-ROW(Inventory!$F$10)+1),1)))</f>
        <v/>
      </c>
      <c r="AC104" s="125" t="str">
        <f t="array" ref="AC104">IF($C104="","",SUM(IF(FREQUENCY(IF(Inventory!$C$10:$C$1000=$C104,IF(Inventory!$D$10:$D$1000=sp,IF(Inventory!$K$10:$K$1000="",MATCH(Inventory!$F$10:$F$1000,Inventory!$F$10:$F$1000,0)))),ROW(Inventory!$F$10:$F$1000)-ROW(Inventory!$F$10)+1),1)))</f>
        <v/>
      </c>
    </row>
    <row r="105" spans="1:29" ht="16.5" x14ac:dyDescent="0.3">
      <c r="A105" s="279" t="str">
        <f>Gap_analysis_stores!A106</f>
        <v/>
      </c>
      <c r="B105" s="279" t="str">
        <f>Gap_analysis_stores!B106</f>
        <v/>
      </c>
      <c r="C105" s="279" t="str">
        <f>Gap_analysis_stores!C106</f>
        <v/>
      </c>
      <c r="D105" s="125" t="str">
        <f t="array" ref="D105">IF($C105="","",SUM(IF(FREQUENCY(IF(Inventory!$C$10:$C$1000=$C105,IF(Inventory!$D$10:$D$1000=sp,MATCH(Inventory!$F$10:$F$1000,Inventory!$F$10:$F$1000,0))),ROW(Inventory!$F$10:$F$1000)-ROW(Inventory!$F$10)+1),1)))</f>
        <v/>
      </c>
      <c r="E105" s="125" t="str">
        <f t="array" ref="E105">IF($C105="","",COUNT(IF(Inventory!$B$10:$B$1000=$B105,IF(Inventory!$C$10:$C$1000=$C105,IF(Inventory!$D$10:$D$1000=sp,IF(Inventory!$P$10:$P$1000=E$8,1))))))</f>
        <v/>
      </c>
      <c r="F105" s="125" t="str">
        <f t="array" ref="F105">IF($C105="","",COUNT(IF(Inventory!$B$10:$B$1000=$B105,IF(Inventory!$C$10:$C$1000=$C105,IF(Inventory!$D$10:$D$1000=sp,IF(Inventory!$P$10:$P$1000=F$8,1))))))</f>
        <v/>
      </c>
      <c r="G105" s="125" t="str">
        <f t="array" ref="G105">IF($C105="","",COUNT(IF(Inventory!$B$10:$B$1000=$B105,IF(Inventory!$C$10:$C$1000=$C105,IF(Inventory!$D$10:$D$1000=sp,IF(Inventory!$P$10:$P$1000=G$8,1))))))</f>
        <v/>
      </c>
      <c r="H105" s="125" t="str">
        <f t="array" ref="H105">IF($C105="","",COUNT(IF(Inventory!$B$10:$B$1000=$B105,IF(Inventory!$C$10:$C$1000=$C105,IF(Inventory!$D$10:$D$1000=sp,IF(Inventory!$P$10:$P$1000=H$8,1))))))</f>
        <v/>
      </c>
      <c r="I105" s="125" t="str">
        <f t="array" ref="I105">IF($C105="","",COUNT(IF(Inventory!$B$10:$B$1000=$B105,IF(Inventory!$C$10:$C$1000=$C105,IF(Inventory!$D$10:$D$1000=sp,IF(Inventory!$P$10:$P$1000=I$8,1))))))</f>
        <v/>
      </c>
      <c r="J105" s="137">
        <f t="shared" si="9"/>
        <v>0</v>
      </c>
      <c r="K105" s="125" t="str">
        <f t="array" ref="K105">IF($C105="","",COUNT(IF(Inventory!$B$10:$B$1000=$B105,IF(Inventory!$C$10:$C$1000=$C105,IF(Inventory!$D$10:$D$1000=sp,IF(Inventory!$J$10:$J$1000=frig,1))))))</f>
        <v/>
      </c>
      <c r="L105" s="125" t="str">
        <f t="array" ref="L105">IF($C105="","",COUNT(IF(Inventory!$B$10:$B$1000=$B105,IF(Inventory!$C$10:$C$1000=$C105,IF(Inventory!$D$10:$D$1000=sp,IF(Inventory!$J$10:$J$1000=frig,IF(Inventory!$P$10:$P$1000=L$8,1)))))))</f>
        <v/>
      </c>
      <c r="M105" s="125" t="str">
        <f t="array" ref="M105">IF($C105="","",COUNT(IF(Inventory!$B$10:$B$1000=$B105,IF(Inventory!$C$10:$C$1000=$C105,IF(Inventory!$D$10:$D$1000=sp,IF(Inventory!$J$10:$J$1000=frig,IF(Inventory!$P$10:$P$1000=M$8,1)))))))</f>
        <v/>
      </c>
      <c r="N105" s="125" t="str">
        <f t="array" ref="N105">IF($C105="","",COUNT(IF(Inventory!$B$10:$B$1000=$B105,IF(Inventory!$C$10:$C$1000=$C105,IF(Inventory!$D$10:$D$1000=sp,IF(Inventory!$J$10:$J$1000=frig,IF(Inventory!$P$10:$P$1000=N$8,1)))))))</f>
        <v/>
      </c>
      <c r="O105" s="125" t="str">
        <f t="array" ref="O105">IF($C105="","",COUNT(IF(Inventory!$B$10:$B$1000=$B105,IF(Inventory!$C$10:$C$1000=$C105,IF(Inventory!$D$10:$D$1000=sp,IF(Inventory!$J$10:$J$1000=frig,IF(Inventory!$P$10:$P$1000=O$8,1)))))))</f>
        <v/>
      </c>
      <c r="P105" s="125" t="str">
        <f t="array" ref="P105">IF($C105="","",COUNT(IF(Inventory!$B$10:$B$1000=$B105,IF(Inventory!$C$10:$C$1000=$C105,IF(Inventory!$D$10:$D$1000=sp,IF(Inventory!$J$10:$J$1000=frig,IF(Inventory!$P$10:$P$1000=P$8,1)))))))</f>
        <v/>
      </c>
      <c r="Q105" s="144" t="str">
        <f t="shared" si="12"/>
        <v/>
      </c>
      <c r="R105" s="125" t="str">
        <f t="array" ref="R105">IF($C105="","",COUNT(IF(Inventory!$B$10:$B$1000=$B105,IF(Inventory!$C$10:$C$1000=$C105,IF(Inventory!$D$10:$D$1000=sp,IF(Inventory!$J$10:$J$1000=freez,1))))))</f>
        <v/>
      </c>
      <c r="S105" s="125" t="str">
        <f t="array" ref="S105">IF($C105="","",COUNT(IF(Inventory!$B$10:$B$1000=$B105,IF(Inventory!$C$10:$C$1000=$C105,IF(Inventory!$D$10:$D$1000=sp,IF(Inventory!$J$10:$J$1000=freez,IF(Inventory!$P$10:$P$1000=S$8,1)))))))</f>
        <v/>
      </c>
      <c r="T105" s="125" t="str">
        <f t="array" ref="T105">IF($C105="","",COUNT(IF(Inventory!$B$10:$B$1000=$B105,IF(Inventory!$C$10:$C$1000=$C105,IF(Inventory!$D$10:$D$1000=sp,IF(Inventory!$J$10:$J$1000=freez,IF(Inventory!$P$10:$P$1000=T$8,1)))))))</f>
        <v/>
      </c>
      <c r="U105" s="125" t="str">
        <f t="array" ref="U105">IF($C105="","",COUNT(IF(Inventory!$B$10:$B$1000=$B105,IF(Inventory!$C$10:$C$1000=$C105,IF(Inventory!$D$10:$D$1000=sp,IF(Inventory!$J$10:$J$1000=freez,IF(Inventory!$P$10:$P$1000=U$8,1)))))))</f>
        <v/>
      </c>
      <c r="V105" s="125" t="str">
        <f t="array" ref="V105">IF($C105="","",COUNT(IF(Inventory!$B$10:$B$1000=$B105,IF(Inventory!$C$10:$C$1000=$C105,IF(Inventory!$D$10:$D$1000=sp,IF(Inventory!$J$10:$J$1000=freez,IF(Inventory!$P$10:$P$1000=V$8,1)))))))</f>
        <v/>
      </c>
      <c r="W105" s="125" t="str">
        <f t="array" ref="W105">IF($C105="","",COUNT(IF(Inventory!$B$10:$B$1000=$B105,IF(Inventory!$C$10:$C$1000=$C105,IF(Inventory!$D$10:$D$1000=sp,IF(Inventory!$J$10:$J$1000=freez,IF(Inventory!$P$10:$P$1000=W$8,1)))))))</f>
        <v/>
      </c>
      <c r="X105" s="144" t="str">
        <f t="shared" si="13"/>
        <v/>
      </c>
      <c r="Y105" s="125" t="str">
        <f t="array" ref="Y105">IF($C105="","",SUM(IF(FREQUENCY(IF(Inventory!$C$10:$C$1000=$C105,IF(Inventory!$D$10:$D$1000=sp,IF(Inventory!$I$10:$I$1000=Grl_status!$B$6,MATCH(Inventory!$F$10:$F$1000,Inventory!$F$10:$F$1000,0)))),ROW(Inventory!$F$10:$F$1000)-ROW(Inventory!$F$10)+1),1)))</f>
        <v/>
      </c>
      <c r="Z105" s="125" t="str">
        <f t="array" ref="Z105">IF($C105="","",SUM(IF(FREQUENCY(IF(Inventory!$C$10:$C$1000=$C105,IF(Inventory!$D$10:$D$1000=sp,IF(Inventory!$J$10:$J$1000=frig,MATCH(Inventory!$F$10:$F$1000,Inventory!$F$10:$F$1000,0)))),ROW(Inventory!$F$10:$F$1000)-ROW(Inventory!$F$10)+1),1)))</f>
        <v/>
      </c>
      <c r="AA105" s="125" t="str">
        <f t="array" ref="AA105">IF($C105="","",SUM(IF(FREQUENCY(IF(Inventory!$C$10:$C$1000=$C105,IF(Inventory!$D$10:$D$1000=sp,IF(Inventory!$J$10:$J$1000=frig,IF(Inventory!$P$10:$P$1000=$E$8,MATCH(Inventory!$F$10:$F$1000,Inventory!$F$10:$F$1000,0))))),ROW(Inventory!$F$10:$F$1000)-ROW(Inventory!$F$10)+1),1)))</f>
        <v/>
      </c>
      <c r="AB105" s="125" t="str">
        <f t="array" ref="AB105">IF($C105="","",SUM(IF(FREQUENCY(IF(Inventory!$C$10:$C$1000=$C105,IF(Inventory!$D$10:$D$1000=sp,IF(Inventory!$J$10:$J$1000=frig,IF(Inventory!$P$10:$P$1000=$G$8,MATCH(Inventory!$F$10:$F$1000,Inventory!$F$10:$F$1000,0))))),ROW(Inventory!$F$10:$F$1000)-ROW(Inventory!$F$10)+1),1)))</f>
        <v/>
      </c>
      <c r="AC105" s="125" t="str">
        <f t="array" ref="AC105">IF($C105="","",SUM(IF(FREQUENCY(IF(Inventory!$C$10:$C$1000=$C105,IF(Inventory!$D$10:$D$1000=sp,IF(Inventory!$K$10:$K$1000="",MATCH(Inventory!$F$10:$F$1000,Inventory!$F$10:$F$1000,0)))),ROW(Inventory!$F$10:$F$1000)-ROW(Inventory!$F$10)+1),1)))</f>
        <v/>
      </c>
    </row>
    <row r="106" spans="1:29" ht="16.5" x14ac:dyDescent="0.3">
      <c r="A106" s="279" t="str">
        <f>Gap_analysis_stores!A107</f>
        <v/>
      </c>
      <c r="B106" s="279" t="str">
        <f>Gap_analysis_stores!B107</f>
        <v/>
      </c>
      <c r="C106" s="279" t="str">
        <f>Gap_analysis_stores!C107</f>
        <v/>
      </c>
      <c r="D106" s="125" t="str">
        <f t="array" ref="D106">IF($C106="","",SUM(IF(FREQUENCY(IF(Inventory!$C$10:$C$1000=$C106,IF(Inventory!$D$10:$D$1000=sp,MATCH(Inventory!$F$10:$F$1000,Inventory!$F$10:$F$1000,0))),ROW(Inventory!$F$10:$F$1000)-ROW(Inventory!$F$10)+1),1)))</f>
        <v/>
      </c>
      <c r="E106" s="125" t="str">
        <f t="array" ref="E106">IF($C106="","",COUNT(IF(Inventory!$B$10:$B$1000=$B106,IF(Inventory!$C$10:$C$1000=$C106,IF(Inventory!$D$10:$D$1000=sp,IF(Inventory!$P$10:$P$1000=E$8,1))))))</f>
        <v/>
      </c>
      <c r="F106" s="125" t="str">
        <f t="array" ref="F106">IF($C106="","",COUNT(IF(Inventory!$B$10:$B$1000=$B106,IF(Inventory!$C$10:$C$1000=$C106,IF(Inventory!$D$10:$D$1000=sp,IF(Inventory!$P$10:$P$1000=F$8,1))))))</f>
        <v/>
      </c>
      <c r="G106" s="125" t="str">
        <f t="array" ref="G106">IF($C106="","",COUNT(IF(Inventory!$B$10:$B$1000=$B106,IF(Inventory!$C$10:$C$1000=$C106,IF(Inventory!$D$10:$D$1000=sp,IF(Inventory!$P$10:$P$1000=G$8,1))))))</f>
        <v/>
      </c>
      <c r="H106" s="125" t="str">
        <f t="array" ref="H106">IF($C106="","",COUNT(IF(Inventory!$B$10:$B$1000=$B106,IF(Inventory!$C$10:$C$1000=$C106,IF(Inventory!$D$10:$D$1000=sp,IF(Inventory!$P$10:$P$1000=H$8,1))))))</f>
        <v/>
      </c>
      <c r="I106" s="125" t="str">
        <f t="array" ref="I106">IF($C106="","",COUNT(IF(Inventory!$B$10:$B$1000=$B106,IF(Inventory!$C$10:$C$1000=$C106,IF(Inventory!$D$10:$D$1000=sp,IF(Inventory!$P$10:$P$1000=I$8,1))))))</f>
        <v/>
      </c>
      <c r="J106" s="137">
        <f t="shared" si="9"/>
        <v>0</v>
      </c>
      <c r="K106" s="125" t="str">
        <f t="array" ref="K106">IF($C106="","",COUNT(IF(Inventory!$B$10:$B$1000=$B106,IF(Inventory!$C$10:$C$1000=$C106,IF(Inventory!$D$10:$D$1000=sp,IF(Inventory!$J$10:$J$1000=frig,1))))))</f>
        <v/>
      </c>
      <c r="L106" s="125" t="str">
        <f t="array" ref="L106">IF($C106="","",COUNT(IF(Inventory!$B$10:$B$1000=$B106,IF(Inventory!$C$10:$C$1000=$C106,IF(Inventory!$D$10:$D$1000=sp,IF(Inventory!$J$10:$J$1000=frig,IF(Inventory!$P$10:$P$1000=L$8,1)))))))</f>
        <v/>
      </c>
      <c r="M106" s="125" t="str">
        <f t="array" ref="M106">IF($C106="","",COUNT(IF(Inventory!$B$10:$B$1000=$B106,IF(Inventory!$C$10:$C$1000=$C106,IF(Inventory!$D$10:$D$1000=sp,IF(Inventory!$J$10:$J$1000=frig,IF(Inventory!$P$10:$P$1000=M$8,1)))))))</f>
        <v/>
      </c>
      <c r="N106" s="125" t="str">
        <f t="array" ref="N106">IF($C106="","",COUNT(IF(Inventory!$B$10:$B$1000=$B106,IF(Inventory!$C$10:$C$1000=$C106,IF(Inventory!$D$10:$D$1000=sp,IF(Inventory!$J$10:$J$1000=frig,IF(Inventory!$P$10:$P$1000=N$8,1)))))))</f>
        <v/>
      </c>
      <c r="O106" s="125" t="str">
        <f t="array" ref="O106">IF($C106="","",COUNT(IF(Inventory!$B$10:$B$1000=$B106,IF(Inventory!$C$10:$C$1000=$C106,IF(Inventory!$D$10:$D$1000=sp,IF(Inventory!$J$10:$J$1000=frig,IF(Inventory!$P$10:$P$1000=O$8,1)))))))</f>
        <v/>
      </c>
      <c r="P106" s="125" t="str">
        <f t="array" ref="P106">IF($C106="","",COUNT(IF(Inventory!$B$10:$B$1000=$B106,IF(Inventory!$C$10:$C$1000=$C106,IF(Inventory!$D$10:$D$1000=sp,IF(Inventory!$J$10:$J$1000=frig,IF(Inventory!$P$10:$P$1000=P$8,1)))))))</f>
        <v/>
      </c>
      <c r="Q106" s="144" t="str">
        <f t="shared" si="12"/>
        <v/>
      </c>
      <c r="R106" s="125" t="str">
        <f t="array" ref="R106">IF($C106="","",COUNT(IF(Inventory!$B$10:$B$1000=$B106,IF(Inventory!$C$10:$C$1000=$C106,IF(Inventory!$D$10:$D$1000=sp,IF(Inventory!$J$10:$J$1000=freez,1))))))</f>
        <v/>
      </c>
      <c r="S106" s="125" t="str">
        <f t="array" ref="S106">IF($C106="","",COUNT(IF(Inventory!$B$10:$B$1000=$B106,IF(Inventory!$C$10:$C$1000=$C106,IF(Inventory!$D$10:$D$1000=sp,IF(Inventory!$J$10:$J$1000=freez,IF(Inventory!$P$10:$P$1000=S$8,1)))))))</f>
        <v/>
      </c>
      <c r="T106" s="125" t="str">
        <f t="array" ref="T106">IF($C106="","",COUNT(IF(Inventory!$B$10:$B$1000=$B106,IF(Inventory!$C$10:$C$1000=$C106,IF(Inventory!$D$10:$D$1000=sp,IF(Inventory!$J$10:$J$1000=freez,IF(Inventory!$P$10:$P$1000=T$8,1)))))))</f>
        <v/>
      </c>
      <c r="U106" s="125" t="str">
        <f t="array" ref="U106">IF($C106="","",COUNT(IF(Inventory!$B$10:$B$1000=$B106,IF(Inventory!$C$10:$C$1000=$C106,IF(Inventory!$D$10:$D$1000=sp,IF(Inventory!$J$10:$J$1000=freez,IF(Inventory!$P$10:$P$1000=U$8,1)))))))</f>
        <v/>
      </c>
      <c r="V106" s="125" t="str">
        <f t="array" ref="V106">IF($C106="","",COUNT(IF(Inventory!$B$10:$B$1000=$B106,IF(Inventory!$C$10:$C$1000=$C106,IF(Inventory!$D$10:$D$1000=sp,IF(Inventory!$J$10:$J$1000=freez,IF(Inventory!$P$10:$P$1000=V$8,1)))))))</f>
        <v/>
      </c>
      <c r="W106" s="125" t="str">
        <f t="array" ref="W106">IF($C106="","",COUNT(IF(Inventory!$B$10:$B$1000=$B106,IF(Inventory!$C$10:$C$1000=$C106,IF(Inventory!$D$10:$D$1000=sp,IF(Inventory!$J$10:$J$1000=freez,IF(Inventory!$P$10:$P$1000=W$8,1)))))))</f>
        <v/>
      </c>
      <c r="X106" s="144" t="str">
        <f t="shared" si="13"/>
        <v/>
      </c>
      <c r="Y106" s="125" t="str">
        <f t="array" ref="Y106">IF($C106="","",SUM(IF(FREQUENCY(IF(Inventory!$C$10:$C$1000=$C106,IF(Inventory!$D$10:$D$1000=sp,IF(Inventory!$I$10:$I$1000=Grl_status!$B$6,MATCH(Inventory!$F$10:$F$1000,Inventory!$F$10:$F$1000,0)))),ROW(Inventory!$F$10:$F$1000)-ROW(Inventory!$F$10)+1),1)))</f>
        <v/>
      </c>
      <c r="Z106" s="125" t="str">
        <f t="array" ref="Z106">IF($C106="","",SUM(IF(FREQUENCY(IF(Inventory!$C$10:$C$1000=$C106,IF(Inventory!$D$10:$D$1000=sp,IF(Inventory!$J$10:$J$1000=frig,MATCH(Inventory!$F$10:$F$1000,Inventory!$F$10:$F$1000,0)))),ROW(Inventory!$F$10:$F$1000)-ROW(Inventory!$F$10)+1),1)))</f>
        <v/>
      </c>
      <c r="AA106" s="125" t="str">
        <f t="array" ref="AA106">IF($C106="","",SUM(IF(FREQUENCY(IF(Inventory!$C$10:$C$1000=$C106,IF(Inventory!$D$10:$D$1000=sp,IF(Inventory!$J$10:$J$1000=frig,IF(Inventory!$P$10:$P$1000=$E$8,MATCH(Inventory!$F$10:$F$1000,Inventory!$F$10:$F$1000,0))))),ROW(Inventory!$F$10:$F$1000)-ROW(Inventory!$F$10)+1),1)))</f>
        <v/>
      </c>
      <c r="AB106" s="125" t="str">
        <f t="array" ref="AB106">IF($C106="","",SUM(IF(FREQUENCY(IF(Inventory!$C$10:$C$1000=$C106,IF(Inventory!$D$10:$D$1000=sp,IF(Inventory!$J$10:$J$1000=frig,IF(Inventory!$P$10:$P$1000=$G$8,MATCH(Inventory!$F$10:$F$1000,Inventory!$F$10:$F$1000,0))))),ROW(Inventory!$F$10:$F$1000)-ROW(Inventory!$F$10)+1),1)))</f>
        <v/>
      </c>
      <c r="AC106" s="125" t="str">
        <f t="array" ref="AC106">IF($C106="","",SUM(IF(FREQUENCY(IF(Inventory!$C$10:$C$1000=$C106,IF(Inventory!$D$10:$D$1000=sp,IF(Inventory!$K$10:$K$1000="",MATCH(Inventory!$F$10:$F$1000,Inventory!$F$10:$F$1000,0)))),ROW(Inventory!$F$10:$F$1000)-ROW(Inventory!$F$10)+1),1)))</f>
        <v/>
      </c>
    </row>
    <row r="107" spans="1:29" ht="16.5" x14ac:dyDescent="0.3">
      <c r="A107" s="279" t="str">
        <f>Gap_analysis_stores!A108</f>
        <v/>
      </c>
      <c r="B107" s="279" t="str">
        <f>Gap_analysis_stores!B108</f>
        <v/>
      </c>
      <c r="C107" s="279" t="str">
        <f>Gap_analysis_stores!C108</f>
        <v/>
      </c>
      <c r="D107" s="125" t="str">
        <f t="array" ref="D107">IF($C107="","",SUM(IF(FREQUENCY(IF(Inventory!$C$10:$C$1000=$C107,IF(Inventory!$D$10:$D$1000=sp,MATCH(Inventory!$F$10:$F$1000,Inventory!$F$10:$F$1000,0))),ROW(Inventory!$F$10:$F$1000)-ROW(Inventory!$F$10)+1),1)))</f>
        <v/>
      </c>
      <c r="E107" s="125" t="str">
        <f t="array" ref="E107">IF($C107="","",COUNT(IF(Inventory!$B$10:$B$1000=$B107,IF(Inventory!$C$10:$C$1000=$C107,IF(Inventory!$D$10:$D$1000=sp,IF(Inventory!$P$10:$P$1000=E$8,1))))))</f>
        <v/>
      </c>
      <c r="F107" s="125" t="str">
        <f t="array" ref="F107">IF($C107="","",COUNT(IF(Inventory!$B$10:$B$1000=$B107,IF(Inventory!$C$10:$C$1000=$C107,IF(Inventory!$D$10:$D$1000=sp,IF(Inventory!$P$10:$P$1000=F$8,1))))))</f>
        <v/>
      </c>
      <c r="G107" s="125" t="str">
        <f t="array" ref="G107">IF($C107="","",COUNT(IF(Inventory!$B$10:$B$1000=$B107,IF(Inventory!$C$10:$C$1000=$C107,IF(Inventory!$D$10:$D$1000=sp,IF(Inventory!$P$10:$P$1000=G$8,1))))))</f>
        <v/>
      </c>
      <c r="H107" s="125" t="str">
        <f t="array" ref="H107">IF($C107="","",COUNT(IF(Inventory!$B$10:$B$1000=$B107,IF(Inventory!$C$10:$C$1000=$C107,IF(Inventory!$D$10:$D$1000=sp,IF(Inventory!$P$10:$P$1000=H$8,1))))))</f>
        <v/>
      </c>
      <c r="I107" s="125" t="str">
        <f t="array" ref="I107">IF($C107="","",COUNT(IF(Inventory!$B$10:$B$1000=$B107,IF(Inventory!$C$10:$C$1000=$C107,IF(Inventory!$D$10:$D$1000=sp,IF(Inventory!$P$10:$P$1000=I$8,1))))))</f>
        <v/>
      </c>
      <c r="J107" s="137">
        <f t="shared" si="9"/>
        <v>0</v>
      </c>
      <c r="K107" s="125" t="str">
        <f t="array" ref="K107">IF($C107="","",COUNT(IF(Inventory!$B$10:$B$1000=$B107,IF(Inventory!$C$10:$C$1000=$C107,IF(Inventory!$D$10:$D$1000=sp,IF(Inventory!$J$10:$J$1000=frig,1))))))</f>
        <v/>
      </c>
      <c r="L107" s="125" t="str">
        <f t="array" ref="L107">IF($C107="","",COUNT(IF(Inventory!$B$10:$B$1000=$B107,IF(Inventory!$C$10:$C$1000=$C107,IF(Inventory!$D$10:$D$1000=sp,IF(Inventory!$J$10:$J$1000=frig,IF(Inventory!$P$10:$P$1000=L$8,1)))))))</f>
        <v/>
      </c>
      <c r="M107" s="125" t="str">
        <f t="array" ref="M107">IF($C107="","",COUNT(IF(Inventory!$B$10:$B$1000=$B107,IF(Inventory!$C$10:$C$1000=$C107,IF(Inventory!$D$10:$D$1000=sp,IF(Inventory!$J$10:$J$1000=frig,IF(Inventory!$P$10:$P$1000=M$8,1)))))))</f>
        <v/>
      </c>
      <c r="N107" s="125" t="str">
        <f t="array" ref="N107">IF($C107="","",COUNT(IF(Inventory!$B$10:$B$1000=$B107,IF(Inventory!$C$10:$C$1000=$C107,IF(Inventory!$D$10:$D$1000=sp,IF(Inventory!$J$10:$J$1000=frig,IF(Inventory!$P$10:$P$1000=N$8,1)))))))</f>
        <v/>
      </c>
      <c r="O107" s="125" t="str">
        <f t="array" ref="O107">IF($C107="","",COUNT(IF(Inventory!$B$10:$B$1000=$B107,IF(Inventory!$C$10:$C$1000=$C107,IF(Inventory!$D$10:$D$1000=sp,IF(Inventory!$J$10:$J$1000=frig,IF(Inventory!$P$10:$P$1000=O$8,1)))))))</f>
        <v/>
      </c>
      <c r="P107" s="125" t="str">
        <f t="array" ref="P107">IF($C107="","",COUNT(IF(Inventory!$B$10:$B$1000=$B107,IF(Inventory!$C$10:$C$1000=$C107,IF(Inventory!$D$10:$D$1000=sp,IF(Inventory!$J$10:$J$1000=frig,IF(Inventory!$P$10:$P$1000=P$8,1)))))))</f>
        <v/>
      </c>
      <c r="Q107" s="144" t="str">
        <f t="shared" si="12"/>
        <v/>
      </c>
      <c r="R107" s="125" t="str">
        <f t="array" ref="R107">IF($C107="","",COUNT(IF(Inventory!$B$10:$B$1000=$B107,IF(Inventory!$C$10:$C$1000=$C107,IF(Inventory!$D$10:$D$1000=sp,IF(Inventory!$J$10:$J$1000=freez,1))))))</f>
        <v/>
      </c>
      <c r="S107" s="125" t="str">
        <f t="array" ref="S107">IF($C107="","",COUNT(IF(Inventory!$B$10:$B$1000=$B107,IF(Inventory!$C$10:$C$1000=$C107,IF(Inventory!$D$10:$D$1000=sp,IF(Inventory!$J$10:$J$1000=freez,IF(Inventory!$P$10:$P$1000=S$8,1)))))))</f>
        <v/>
      </c>
      <c r="T107" s="125" t="str">
        <f t="array" ref="T107">IF($C107="","",COUNT(IF(Inventory!$B$10:$B$1000=$B107,IF(Inventory!$C$10:$C$1000=$C107,IF(Inventory!$D$10:$D$1000=sp,IF(Inventory!$J$10:$J$1000=freez,IF(Inventory!$P$10:$P$1000=T$8,1)))))))</f>
        <v/>
      </c>
      <c r="U107" s="125" t="str">
        <f t="array" ref="U107">IF($C107="","",COUNT(IF(Inventory!$B$10:$B$1000=$B107,IF(Inventory!$C$10:$C$1000=$C107,IF(Inventory!$D$10:$D$1000=sp,IF(Inventory!$J$10:$J$1000=freez,IF(Inventory!$P$10:$P$1000=U$8,1)))))))</f>
        <v/>
      </c>
      <c r="V107" s="125" t="str">
        <f t="array" ref="V107">IF($C107="","",COUNT(IF(Inventory!$B$10:$B$1000=$B107,IF(Inventory!$C$10:$C$1000=$C107,IF(Inventory!$D$10:$D$1000=sp,IF(Inventory!$J$10:$J$1000=freez,IF(Inventory!$P$10:$P$1000=V$8,1)))))))</f>
        <v/>
      </c>
      <c r="W107" s="125" t="str">
        <f t="array" ref="W107">IF($C107="","",COUNT(IF(Inventory!$B$10:$B$1000=$B107,IF(Inventory!$C$10:$C$1000=$C107,IF(Inventory!$D$10:$D$1000=sp,IF(Inventory!$J$10:$J$1000=freez,IF(Inventory!$P$10:$P$1000=W$8,1)))))))</f>
        <v/>
      </c>
      <c r="X107" s="144" t="str">
        <f t="shared" si="13"/>
        <v/>
      </c>
      <c r="Y107" s="125" t="str">
        <f t="array" ref="Y107">IF($C107="","",SUM(IF(FREQUENCY(IF(Inventory!$C$10:$C$1000=$C107,IF(Inventory!$D$10:$D$1000=sp,IF(Inventory!$I$10:$I$1000=Grl_status!$B$6,MATCH(Inventory!$F$10:$F$1000,Inventory!$F$10:$F$1000,0)))),ROW(Inventory!$F$10:$F$1000)-ROW(Inventory!$F$10)+1),1)))</f>
        <v/>
      </c>
      <c r="Z107" s="125" t="str">
        <f t="array" ref="Z107">IF($C107="","",SUM(IF(FREQUENCY(IF(Inventory!$C$10:$C$1000=$C107,IF(Inventory!$D$10:$D$1000=sp,IF(Inventory!$J$10:$J$1000=frig,MATCH(Inventory!$F$10:$F$1000,Inventory!$F$10:$F$1000,0)))),ROW(Inventory!$F$10:$F$1000)-ROW(Inventory!$F$10)+1),1)))</f>
        <v/>
      </c>
      <c r="AA107" s="125" t="str">
        <f t="array" ref="AA107">IF($C107="","",SUM(IF(FREQUENCY(IF(Inventory!$C$10:$C$1000=$C107,IF(Inventory!$D$10:$D$1000=sp,IF(Inventory!$J$10:$J$1000=frig,IF(Inventory!$P$10:$P$1000=$E$8,MATCH(Inventory!$F$10:$F$1000,Inventory!$F$10:$F$1000,0))))),ROW(Inventory!$F$10:$F$1000)-ROW(Inventory!$F$10)+1),1)))</f>
        <v/>
      </c>
      <c r="AB107" s="125" t="str">
        <f t="array" ref="AB107">IF($C107="","",SUM(IF(FREQUENCY(IF(Inventory!$C$10:$C$1000=$C107,IF(Inventory!$D$10:$D$1000=sp,IF(Inventory!$J$10:$J$1000=frig,IF(Inventory!$P$10:$P$1000=$G$8,MATCH(Inventory!$F$10:$F$1000,Inventory!$F$10:$F$1000,0))))),ROW(Inventory!$F$10:$F$1000)-ROW(Inventory!$F$10)+1),1)))</f>
        <v/>
      </c>
      <c r="AC107" s="125" t="str">
        <f t="array" ref="AC107">IF($C107="","",SUM(IF(FREQUENCY(IF(Inventory!$C$10:$C$1000=$C107,IF(Inventory!$D$10:$D$1000=sp,IF(Inventory!$K$10:$K$1000="",MATCH(Inventory!$F$10:$F$1000,Inventory!$F$10:$F$1000,0)))),ROW(Inventory!$F$10:$F$1000)-ROW(Inventory!$F$10)+1),1)))</f>
        <v/>
      </c>
    </row>
    <row r="108" spans="1:29" ht="16.5" x14ac:dyDescent="0.3">
      <c r="A108" s="279" t="str">
        <f>Gap_analysis_stores!A109</f>
        <v/>
      </c>
      <c r="B108" s="279" t="str">
        <f>Gap_analysis_stores!B109</f>
        <v/>
      </c>
      <c r="C108" s="279" t="str">
        <f>Gap_analysis_stores!C109</f>
        <v/>
      </c>
      <c r="D108" s="125" t="str">
        <f t="array" ref="D108">IF($C108="","",SUM(IF(FREQUENCY(IF(Inventory!$C$10:$C$1000=$C108,IF(Inventory!$D$10:$D$1000=sp,MATCH(Inventory!$F$10:$F$1000,Inventory!$F$10:$F$1000,0))),ROW(Inventory!$F$10:$F$1000)-ROW(Inventory!$F$10)+1),1)))</f>
        <v/>
      </c>
      <c r="E108" s="125" t="str">
        <f t="array" ref="E108">IF($C108="","",COUNT(IF(Inventory!$B$10:$B$1000=$B108,IF(Inventory!$C$10:$C$1000=$C108,IF(Inventory!$D$10:$D$1000=sp,IF(Inventory!$P$10:$P$1000=E$8,1))))))</f>
        <v/>
      </c>
      <c r="F108" s="125" t="str">
        <f t="array" ref="F108">IF($C108="","",COUNT(IF(Inventory!$B$10:$B$1000=$B108,IF(Inventory!$C$10:$C$1000=$C108,IF(Inventory!$D$10:$D$1000=sp,IF(Inventory!$P$10:$P$1000=F$8,1))))))</f>
        <v/>
      </c>
      <c r="G108" s="125" t="str">
        <f t="array" ref="G108">IF($C108="","",COUNT(IF(Inventory!$B$10:$B$1000=$B108,IF(Inventory!$C$10:$C$1000=$C108,IF(Inventory!$D$10:$D$1000=sp,IF(Inventory!$P$10:$P$1000=G$8,1))))))</f>
        <v/>
      </c>
      <c r="H108" s="125" t="str">
        <f t="array" ref="H108">IF($C108="","",COUNT(IF(Inventory!$B$10:$B$1000=$B108,IF(Inventory!$C$10:$C$1000=$C108,IF(Inventory!$D$10:$D$1000=sp,IF(Inventory!$P$10:$P$1000=H$8,1))))))</f>
        <v/>
      </c>
      <c r="I108" s="125" t="str">
        <f t="array" ref="I108">IF($C108="","",COUNT(IF(Inventory!$B$10:$B$1000=$B108,IF(Inventory!$C$10:$C$1000=$C108,IF(Inventory!$D$10:$D$1000=sp,IF(Inventory!$P$10:$P$1000=I$8,1))))))</f>
        <v/>
      </c>
      <c r="J108" s="137">
        <f t="shared" si="9"/>
        <v>0</v>
      </c>
      <c r="K108" s="125" t="str">
        <f t="array" ref="K108">IF($C108="","",COUNT(IF(Inventory!$B$10:$B$1000=$B108,IF(Inventory!$C$10:$C$1000=$C108,IF(Inventory!$D$10:$D$1000=sp,IF(Inventory!$J$10:$J$1000=frig,1))))))</f>
        <v/>
      </c>
      <c r="L108" s="125" t="str">
        <f t="array" ref="L108">IF($C108="","",COUNT(IF(Inventory!$B$10:$B$1000=$B108,IF(Inventory!$C$10:$C$1000=$C108,IF(Inventory!$D$10:$D$1000=sp,IF(Inventory!$J$10:$J$1000=frig,IF(Inventory!$P$10:$P$1000=L$8,1)))))))</f>
        <v/>
      </c>
      <c r="M108" s="125" t="str">
        <f t="array" ref="M108">IF($C108="","",COUNT(IF(Inventory!$B$10:$B$1000=$B108,IF(Inventory!$C$10:$C$1000=$C108,IF(Inventory!$D$10:$D$1000=sp,IF(Inventory!$J$10:$J$1000=frig,IF(Inventory!$P$10:$P$1000=M$8,1)))))))</f>
        <v/>
      </c>
      <c r="N108" s="125" t="str">
        <f t="array" ref="N108">IF($C108="","",COUNT(IF(Inventory!$B$10:$B$1000=$B108,IF(Inventory!$C$10:$C$1000=$C108,IF(Inventory!$D$10:$D$1000=sp,IF(Inventory!$J$10:$J$1000=frig,IF(Inventory!$P$10:$P$1000=N$8,1)))))))</f>
        <v/>
      </c>
      <c r="O108" s="125" t="str">
        <f t="array" ref="O108">IF($C108="","",COUNT(IF(Inventory!$B$10:$B$1000=$B108,IF(Inventory!$C$10:$C$1000=$C108,IF(Inventory!$D$10:$D$1000=sp,IF(Inventory!$J$10:$J$1000=frig,IF(Inventory!$P$10:$P$1000=O$8,1)))))))</f>
        <v/>
      </c>
      <c r="P108" s="125" t="str">
        <f t="array" ref="P108">IF($C108="","",COUNT(IF(Inventory!$B$10:$B$1000=$B108,IF(Inventory!$C$10:$C$1000=$C108,IF(Inventory!$D$10:$D$1000=sp,IF(Inventory!$J$10:$J$1000=frig,IF(Inventory!$P$10:$P$1000=P$8,1)))))))</f>
        <v/>
      </c>
      <c r="Q108" s="144" t="str">
        <f t="shared" si="12"/>
        <v/>
      </c>
      <c r="R108" s="125" t="str">
        <f t="array" ref="R108">IF($C108="","",COUNT(IF(Inventory!$B$10:$B$1000=$B108,IF(Inventory!$C$10:$C$1000=$C108,IF(Inventory!$D$10:$D$1000=sp,IF(Inventory!$J$10:$J$1000=freez,1))))))</f>
        <v/>
      </c>
      <c r="S108" s="125" t="str">
        <f t="array" ref="S108">IF($C108="","",COUNT(IF(Inventory!$B$10:$B$1000=$B108,IF(Inventory!$C$10:$C$1000=$C108,IF(Inventory!$D$10:$D$1000=sp,IF(Inventory!$J$10:$J$1000=freez,IF(Inventory!$P$10:$P$1000=S$8,1)))))))</f>
        <v/>
      </c>
      <c r="T108" s="125" t="str">
        <f t="array" ref="T108">IF($C108="","",COUNT(IF(Inventory!$B$10:$B$1000=$B108,IF(Inventory!$C$10:$C$1000=$C108,IF(Inventory!$D$10:$D$1000=sp,IF(Inventory!$J$10:$J$1000=freez,IF(Inventory!$P$10:$P$1000=T$8,1)))))))</f>
        <v/>
      </c>
      <c r="U108" s="125" t="str">
        <f t="array" ref="U108">IF($C108="","",COUNT(IF(Inventory!$B$10:$B$1000=$B108,IF(Inventory!$C$10:$C$1000=$C108,IF(Inventory!$D$10:$D$1000=sp,IF(Inventory!$J$10:$J$1000=freez,IF(Inventory!$P$10:$P$1000=U$8,1)))))))</f>
        <v/>
      </c>
      <c r="V108" s="125" t="str">
        <f t="array" ref="V108">IF($C108="","",COUNT(IF(Inventory!$B$10:$B$1000=$B108,IF(Inventory!$C$10:$C$1000=$C108,IF(Inventory!$D$10:$D$1000=sp,IF(Inventory!$J$10:$J$1000=freez,IF(Inventory!$P$10:$P$1000=V$8,1)))))))</f>
        <v/>
      </c>
      <c r="W108" s="125" t="str">
        <f t="array" ref="W108">IF($C108="","",COUNT(IF(Inventory!$B$10:$B$1000=$B108,IF(Inventory!$C$10:$C$1000=$C108,IF(Inventory!$D$10:$D$1000=sp,IF(Inventory!$J$10:$J$1000=freez,IF(Inventory!$P$10:$P$1000=W$8,1)))))))</f>
        <v/>
      </c>
      <c r="X108" s="144" t="str">
        <f t="shared" si="13"/>
        <v/>
      </c>
      <c r="Y108" s="125" t="str">
        <f t="array" ref="Y108">IF($C108="","",SUM(IF(FREQUENCY(IF(Inventory!$C$10:$C$1000=$C108,IF(Inventory!$D$10:$D$1000=sp,IF(Inventory!$I$10:$I$1000=Grl_status!$B$6,MATCH(Inventory!$F$10:$F$1000,Inventory!$F$10:$F$1000,0)))),ROW(Inventory!$F$10:$F$1000)-ROW(Inventory!$F$10)+1),1)))</f>
        <v/>
      </c>
      <c r="Z108" s="125" t="str">
        <f t="array" ref="Z108">IF($C108="","",SUM(IF(FREQUENCY(IF(Inventory!$C$10:$C$1000=$C108,IF(Inventory!$D$10:$D$1000=sp,IF(Inventory!$J$10:$J$1000=frig,MATCH(Inventory!$F$10:$F$1000,Inventory!$F$10:$F$1000,0)))),ROW(Inventory!$F$10:$F$1000)-ROW(Inventory!$F$10)+1),1)))</f>
        <v/>
      </c>
      <c r="AA108" s="125" t="str">
        <f t="array" ref="AA108">IF($C108="","",SUM(IF(FREQUENCY(IF(Inventory!$C$10:$C$1000=$C108,IF(Inventory!$D$10:$D$1000=sp,IF(Inventory!$J$10:$J$1000=frig,IF(Inventory!$P$10:$P$1000=$E$8,MATCH(Inventory!$F$10:$F$1000,Inventory!$F$10:$F$1000,0))))),ROW(Inventory!$F$10:$F$1000)-ROW(Inventory!$F$10)+1),1)))</f>
        <v/>
      </c>
      <c r="AB108" s="125" t="str">
        <f t="array" ref="AB108">IF($C108="","",SUM(IF(FREQUENCY(IF(Inventory!$C$10:$C$1000=$C108,IF(Inventory!$D$10:$D$1000=sp,IF(Inventory!$J$10:$J$1000=frig,IF(Inventory!$P$10:$P$1000=$G$8,MATCH(Inventory!$F$10:$F$1000,Inventory!$F$10:$F$1000,0))))),ROW(Inventory!$F$10:$F$1000)-ROW(Inventory!$F$10)+1),1)))</f>
        <v/>
      </c>
      <c r="AC108" s="125" t="str">
        <f t="array" ref="AC108">IF($C108="","",SUM(IF(FREQUENCY(IF(Inventory!$C$10:$C$1000=$C108,IF(Inventory!$D$10:$D$1000=sp,IF(Inventory!$K$10:$K$1000="",MATCH(Inventory!$F$10:$F$1000,Inventory!$F$10:$F$1000,0)))),ROW(Inventory!$F$10:$F$1000)-ROW(Inventory!$F$10)+1),1)))</f>
        <v/>
      </c>
    </row>
    <row r="109" spans="1:29" ht="16.5" x14ac:dyDescent="0.3">
      <c r="A109" s="279" t="str">
        <f>Gap_analysis_stores!A110</f>
        <v/>
      </c>
      <c r="B109" s="279" t="str">
        <f>Gap_analysis_stores!B110</f>
        <v/>
      </c>
      <c r="C109" s="279" t="str">
        <f>Gap_analysis_stores!C110</f>
        <v/>
      </c>
      <c r="D109" s="125" t="str">
        <f t="array" ref="D109">IF($C109="","",SUM(IF(FREQUENCY(IF(Inventory!$C$10:$C$1000=$C109,IF(Inventory!$D$10:$D$1000=sp,MATCH(Inventory!$F$10:$F$1000,Inventory!$F$10:$F$1000,0))),ROW(Inventory!$F$10:$F$1000)-ROW(Inventory!$F$10)+1),1)))</f>
        <v/>
      </c>
      <c r="E109" s="125" t="str">
        <f t="array" ref="E109">IF($C109="","",COUNT(IF(Inventory!$B$10:$B$1000=$B109,IF(Inventory!$C$10:$C$1000=$C109,IF(Inventory!$D$10:$D$1000=sp,IF(Inventory!$P$10:$P$1000=E$8,1))))))</f>
        <v/>
      </c>
      <c r="F109" s="125" t="str">
        <f t="array" ref="F109">IF($C109="","",COUNT(IF(Inventory!$B$10:$B$1000=$B109,IF(Inventory!$C$10:$C$1000=$C109,IF(Inventory!$D$10:$D$1000=sp,IF(Inventory!$P$10:$P$1000=F$8,1))))))</f>
        <v/>
      </c>
      <c r="G109" s="125" t="str">
        <f t="array" ref="G109">IF($C109="","",COUNT(IF(Inventory!$B$10:$B$1000=$B109,IF(Inventory!$C$10:$C$1000=$C109,IF(Inventory!$D$10:$D$1000=sp,IF(Inventory!$P$10:$P$1000=G$8,1))))))</f>
        <v/>
      </c>
      <c r="H109" s="125" t="str">
        <f t="array" ref="H109">IF($C109="","",COUNT(IF(Inventory!$B$10:$B$1000=$B109,IF(Inventory!$C$10:$C$1000=$C109,IF(Inventory!$D$10:$D$1000=sp,IF(Inventory!$P$10:$P$1000=H$8,1))))))</f>
        <v/>
      </c>
      <c r="I109" s="125" t="str">
        <f t="array" ref="I109">IF($C109="","",COUNT(IF(Inventory!$B$10:$B$1000=$B109,IF(Inventory!$C$10:$C$1000=$C109,IF(Inventory!$D$10:$D$1000=sp,IF(Inventory!$P$10:$P$1000=I$8,1))))))</f>
        <v/>
      </c>
      <c r="J109" s="137">
        <f t="shared" si="9"/>
        <v>0</v>
      </c>
      <c r="K109" s="125" t="str">
        <f t="array" ref="K109">IF($C109="","",COUNT(IF(Inventory!$B$10:$B$1000=$B109,IF(Inventory!$C$10:$C$1000=$C109,IF(Inventory!$D$10:$D$1000=sp,IF(Inventory!$J$10:$J$1000=frig,1))))))</f>
        <v/>
      </c>
      <c r="L109" s="125" t="str">
        <f t="array" ref="L109">IF($C109="","",COUNT(IF(Inventory!$B$10:$B$1000=$B109,IF(Inventory!$C$10:$C$1000=$C109,IF(Inventory!$D$10:$D$1000=sp,IF(Inventory!$J$10:$J$1000=frig,IF(Inventory!$P$10:$P$1000=L$8,1)))))))</f>
        <v/>
      </c>
      <c r="M109" s="125" t="str">
        <f t="array" ref="M109">IF($C109="","",COUNT(IF(Inventory!$B$10:$B$1000=$B109,IF(Inventory!$C$10:$C$1000=$C109,IF(Inventory!$D$10:$D$1000=sp,IF(Inventory!$J$10:$J$1000=frig,IF(Inventory!$P$10:$P$1000=M$8,1)))))))</f>
        <v/>
      </c>
      <c r="N109" s="125" t="str">
        <f t="array" ref="N109">IF($C109="","",COUNT(IF(Inventory!$B$10:$B$1000=$B109,IF(Inventory!$C$10:$C$1000=$C109,IF(Inventory!$D$10:$D$1000=sp,IF(Inventory!$J$10:$J$1000=frig,IF(Inventory!$P$10:$P$1000=N$8,1)))))))</f>
        <v/>
      </c>
      <c r="O109" s="125" t="str">
        <f t="array" ref="O109">IF($C109="","",COUNT(IF(Inventory!$B$10:$B$1000=$B109,IF(Inventory!$C$10:$C$1000=$C109,IF(Inventory!$D$10:$D$1000=sp,IF(Inventory!$J$10:$J$1000=frig,IF(Inventory!$P$10:$P$1000=O$8,1)))))))</f>
        <v/>
      </c>
      <c r="P109" s="125" t="str">
        <f t="array" ref="P109">IF($C109="","",COUNT(IF(Inventory!$B$10:$B$1000=$B109,IF(Inventory!$C$10:$C$1000=$C109,IF(Inventory!$D$10:$D$1000=sp,IF(Inventory!$J$10:$J$1000=frig,IF(Inventory!$P$10:$P$1000=P$8,1)))))))</f>
        <v/>
      </c>
      <c r="Q109" s="144" t="str">
        <f t="shared" si="12"/>
        <v/>
      </c>
      <c r="R109" s="125" t="str">
        <f t="array" ref="R109">IF($C109="","",COUNT(IF(Inventory!$B$10:$B$1000=$B109,IF(Inventory!$C$10:$C$1000=$C109,IF(Inventory!$D$10:$D$1000=sp,IF(Inventory!$J$10:$J$1000=freez,1))))))</f>
        <v/>
      </c>
      <c r="S109" s="125" t="str">
        <f t="array" ref="S109">IF($C109="","",COUNT(IF(Inventory!$B$10:$B$1000=$B109,IF(Inventory!$C$10:$C$1000=$C109,IF(Inventory!$D$10:$D$1000=sp,IF(Inventory!$J$10:$J$1000=freez,IF(Inventory!$P$10:$P$1000=S$8,1)))))))</f>
        <v/>
      </c>
      <c r="T109" s="125" t="str">
        <f t="array" ref="T109">IF($C109="","",COUNT(IF(Inventory!$B$10:$B$1000=$B109,IF(Inventory!$C$10:$C$1000=$C109,IF(Inventory!$D$10:$D$1000=sp,IF(Inventory!$J$10:$J$1000=freez,IF(Inventory!$P$10:$P$1000=T$8,1)))))))</f>
        <v/>
      </c>
      <c r="U109" s="125" t="str">
        <f t="array" ref="U109">IF($C109="","",COUNT(IF(Inventory!$B$10:$B$1000=$B109,IF(Inventory!$C$10:$C$1000=$C109,IF(Inventory!$D$10:$D$1000=sp,IF(Inventory!$J$10:$J$1000=freez,IF(Inventory!$P$10:$P$1000=U$8,1)))))))</f>
        <v/>
      </c>
      <c r="V109" s="125" t="str">
        <f t="array" ref="V109">IF($C109="","",COUNT(IF(Inventory!$B$10:$B$1000=$B109,IF(Inventory!$C$10:$C$1000=$C109,IF(Inventory!$D$10:$D$1000=sp,IF(Inventory!$J$10:$J$1000=freez,IF(Inventory!$P$10:$P$1000=V$8,1)))))))</f>
        <v/>
      </c>
      <c r="W109" s="125" t="str">
        <f t="array" ref="W109">IF($C109="","",COUNT(IF(Inventory!$B$10:$B$1000=$B109,IF(Inventory!$C$10:$C$1000=$C109,IF(Inventory!$D$10:$D$1000=sp,IF(Inventory!$J$10:$J$1000=freez,IF(Inventory!$P$10:$P$1000=W$8,1)))))))</f>
        <v/>
      </c>
      <c r="X109" s="144" t="str">
        <f t="shared" si="13"/>
        <v/>
      </c>
      <c r="Y109" s="125" t="str">
        <f t="array" ref="Y109">IF($C109="","",SUM(IF(FREQUENCY(IF(Inventory!$C$10:$C$1000=$C109,IF(Inventory!$D$10:$D$1000=sp,IF(Inventory!$I$10:$I$1000=Grl_status!$B$6,MATCH(Inventory!$F$10:$F$1000,Inventory!$F$10:$F$1000,0)))),ROW(Inventory!$F$10:$F$1000)-ROW(Inventory!$F$10)+1),1)))</f>
        <v/>
      </c>
      <c r="Z109" s="125" t="str">
        <f t="array" ref="Z109">IF($C109="","",SUM(IF(FREQUENCY(IF(Inventory!$C$10:$C$1000=$C109,IF(Inventory!$D$10:$D$1000=sp,IF(Inventory!$J$10:$J$1000=frig,MATCH(Inventory!$F$10:$F$1000,Inventory!$F$10:$F$1000,0)))),ROW(Inventory!$F$10:$F$1000)-ROW(Inventory!$F$10)+1),1)))</f>
        <v/>
      </c>
      <c r="AA109" s="125" t="str">
        <f t="array" ref="AA109">IF($C109="","",SUM(IF(FREQUENCY(IF(Inventory!$C$10:$C$1000=$C109,IF(Inventory!$D$10:$D$1000=sp,IF(Inventory!$J$10:$J$1000=frig,IF(Inventory!$P$10:$P$1000=$E$8,MATCH(Inventory!$F$10:$F$1000,Inventory!$F$10:$F$1000,0))))),ROW(Inventory!$F$10:$F$1000)-ROW(Inventory!$F$10)+1),1)))</f>
        <v/>
      </c>
      <c r="AB109" s="125" t="str">
        <f t="array" ref="AB109">IF($C109="","",SUM(IF(FREQUENCY(IF(Inventory!$C$10:$C$1000=$C109,IF(Inventory!$D$10:$D$1000=sp,IF(Inventory!$J$10:$J$1000=frig,IF(Inventory!$P$10:$P$1000=$G$8,MATCH(Inventory!$F$10:$F$1000,Inventory!$F$10:$F$1000,0))))),ROW(Inventory!$F$10:$F$1000)-ROW(Inventory!$F$10)+1),1)))</f>
        <v/>
      </c>
      <c r="AC109" s="125" t="str">
        <f t="array" ref="AC109">IF($C109="","",SUM(IF(FREQUENCY(IF(Inventory!$C$10:$C$1000=$C109,IF(Inventory!$D$10:$D$1000=sp,IF(Inventory!$K$10:$K$1000="",MATCH(Inventory!$F$10:$F$1000,Inventory!$F$10:$F$1000,0)))),ROW(Inventory!$F$10:$F$1000)-ROW(Inventory!$F$10)+1),1)))</f>
        <v/>
      </c>
    </row>
    <row r="110" spans="1:29" ht="16.5" x14ac:dyDescent="0.3">
      <c r="A110" s="279" t="str">
        <f>Gap_analysis_stores!A111</f>
        <v/>
      </c>
      <c r="B110" s="279" t="str">
        <f>Gap_analysis_stores!B111</f>
        <v/>
      </c>
      <c r="C110" s="279" t="str">
        <f>Gap_analysis_stores!C111</f>
        <v/>
      </c>
      <c r="D110" s="125" t="str">
        <f t="array" ref="D110">IF($C110="","",SUM(IF(FREQUENCY(IF(Inventory!$C$10:$C$1000=$C110,IF(Inventory!$D$10:$D$1000=sp,MATCH(Inventory!$F$10:$F$1000,Inventory!$F$10:$F$1000,0))),ROW(Inventory!$F$10:$F$1000)-ROW(Inventory!$F$10)+1),1)))</f>
        <v/>
      </c>
      <c r="E110" s="125" t="str">
        <f t="array" ref="E110">IF($C110="","",COUNT(IF(Inventory!$B$10:$B$1000=$B110,IF(Inventory!$C$10:$C$1000=$C110,IF(Inventory!$D$10:$D$1000=sp,IF(Inventory!$P$10:$P$1000=E$8,1))))))</f>
        <v/>
      </c>
      <c r="F110" s="125" t="str">
        <f t="array" ref="F110">IF($C110="","",COUNT(IF(Inventory!$B$10:$B$1000=$B110,IF(Inventory!$C$10:$C$1000=$C110,IF(Inventory!$D$10:$D$1000=sp,IF(Inventory!$P$10:$P$1000=F$8,1))))))</f>
        <v/>
      </c>
      <c r="G110" s="125" t="str">
        <f t="array" ref="G110">IF($C110="","",COUNT(IF(Inventory!$B$10:$B$1000=$B110,IF(Inventory!$C$10:$C$1000=$C110,IF(Inventory!$D$10:$D$1000=sp,IF(Inventory!$P$10:$P$1000=G$8,1))))))</f>
        <v/>
      </c>
      <c r="H110" s="125" t="str">
        <f t="array" ref="H110">IF($C110="","",COUNT(IF(Inventory!$B$10:$B$1000=$B110,IF(Inventory!$C$10:$C$1000=$C110,IF(Inventory!$D$10:$D$1000=sp,IF(Inventory!$P$10:$P$1000=H$8,1))))))</f>
        <v/>
      </c>
      <c r="I110" s="125" t="str">
        <f t="array" ref="I110">IF($C110="","",COUNT(IF(Inventory!$B$10:$B$1000=$B110,IF(Inventory!$C$10:$C$1000=$C110,IF(Inventory!$D$10:$D$1000=sp,IF(Inventory!$P$10:$P$1000=I$8,1))))))</f>
        <v/>
      </c>
      <c r="J110" s="137">
        <f t="shared" si="9"/>
        <v>0</v>
      </c>
      <c r="K110" s="125" t="str">
        <f t="array" ref="K110">IF($C110="","",COUNT(IF(Inventory!$B$10:$B$1000=$B110,IF(Inventory!$C$10:$C$1000=$C110,IF(Inventory!$D$10:$D$1000=sp,IF(Inventory!$J$10:$J$1000=frig,1))))))</f>
        <v/>
      </c>
      <c r="L110" s="125" t="str">
        <f t="array" ref="L110">IF($C110="","",COUNT(IF(Inventory!$B$10:$B$1000=$B110,IF(Inventory!$C$10:$C$1000=$C110,IF(Inventory!$D$10:$D$1000=sp,IF(Inventory!$J$10:$J$1000=frig,IF(Inventory!$P$10:$P$1000=L$8,1)))))))</f>
        <v/>
      </c>
      <c r="M110" s="125" t="str">
        <f t="array" ref="M110">IF($C110="","",COUNT(IF(Inventory!$B$10:$B$1000=$B110,IF(Inventory!$C$10:$C$1000=$C110,IF(Inventory!$D$10:$D$1000=sp,IF(Inventory!$J$10:$J$1000=frig,IF(Inventory!$P$10:$P$1000=M$8,1)))))))</f>
        <v/>
      </c>
      <c r="N110" s="125" t="str">
        <f t="array" ref="N110">IF($C110="","",COUNT(IF(Inventory!$B$10:$B$1000=$B110,IF(Inventory!$C$10:$C$1000=$C110,IF(Inventory!$D$10:$D$1000=sp,IF(Inventory!$J$10:$J$1000=frig,IF(Inventory!$P$10:$P$1000=N$8,1)))))))</f>
        <v/>
      </c>
      <c r="O110" s="125" t="str">
        <f t="array" ref="O110">IF($C110="","",COUNT(IF(Inventory!$B$10:$B$1000=$B110,IF(Inventory!$C$10:$C$1000=$C110,IF(Inventory!$D$10:$D$1000=sp,IF(Inventory!$J$10:$J$1000=frig,IF(Inventory!$P$10:$P$1000=O$8,1)))))))</f>
        <v/>
      </c>
      <c r="P110" s="125" t="str">
        <f t="array" ref="P110">IF($C110="","",COUNT(IF(Inventory!$B$10:$B$1000=$B110,IF(Inventory!$C$10:$C$1000=$C110,IF(Inventory!$D$10:$D$1000=sp,IF(Inventory!$J$10:$J$1000=frig,IF(Inventory!$P$10:$P$1000=P$8,1)))))))</f>
        <v/>
      </c>
      <c r="Q110" s="144" t="str">
        <f t="shared" si="12"/>
        <v/>
      </c>
      <c r="R110" s="125" t="str">
        <f t="array" ref="R110">IF($C110="","",COUNT(IF(Inventory!$B$10:$B$1000=$B110,IF(Inventory!$C$10:$C$1000=$C110,IF(Inventory!$D$10:$D$1000=sp,IF(Inventory!$J$10:$J$1000=freez,1))))))</f>
        <v/>
      </c>
      <c r="S110" s="125" t="str">
        <f t="array" ref="S110">IF($C110="","",COUNT(IF(Inventory!$B$10:$B$1000=$B110,IF(Inventory!$C$10:$C$1000=$C110,IF(Inventory!$D$10:$D$1000=sp,IF(Inventory!$J$10:$J$1000=freez,IF(Inventory!$P$10:$P$1000=S$8,1)))))))</f>
        <v/>
      </c>
      <c r="T110" s="125" t="str">
        <f t="array" ref="T110">IF($C110="","",COUNT(IF(Inventory!$B$10:$B$1000=$B110,IF(Inventory!$C$10:$C$1000=$C110,IF(Inventory!$D$10:$D$1000=sp,IF(Inventory!$J$10:$J$1000=freez,IF(Inventory!$P$10:$P$1000=T$8,1)))))))</f>
        <v/>
      </c>
      <c r="U110" s="125" t="str">
        <f t="array" ref="U110">IF($C110="","",COUNT(IF(Inventory!$B$10:$B$1000=$B110,IF(Inventory!$C$10:$C$1000=$C110,IF(Inventory!$D$10:$D$1000=sp,IF(Inventory!$J$10:$J$1000=freez,IF(Inventory!$P$10:$P$1000=U$8,1)))))))</f>
        <v/>
      </c>
      <c r="V110" s="125" t="str">
        <f t="array" ref="V110">IF($C110="","",COUNT(IF(Inventory!$B$10:$B$1000=$B110,IF(Inventory!$C$10:$C$1000=$C110,IF(Inventory!$D$10:$D$1000=sp,IF(Inventory!$J$10:$J$1000=freez,IF(Inventory!$P$10:$P$1000=V$8,1)))))))</f>
        <v/>
      </c>
      <c r="W110" s="125" t="str">
        <f t="array" ref="W110">IF($C110="","",COUNT(IF(Inventory!$B$10:$B$1000=$B110,IF(Inventory!$C$10:$C$1000=$C110,IF(Inventory!$D$10:$D$1000=sp,IF(Inventory!$J$10:$J$1000=freez,IF(Inventory!$P$10:$P$1000=W$8,1)))))))</f>
        <v/>
      </c>
      <c r="X110" s="144" t="str">
        <f t="shared" si="13"/>
        <v/>
      </c>
      <c r="Y110" s="125" t="str">
        <f t="array" ref="Y110">IF($C110="","",SUM(IF(FREQUENCY(IF(Inventory!$C$10:$C$1000=$C110,IF(Inventory!$D$10:$D$1000=sp,IF(Inventory!$I$10:$I$1000=Grl_status!$B$6,MATCH(Inventory!$F$10:$F$1000,Inventory!$F$10:$F$1000,0)))),ROW(Inventory!$F$10:$F$1000)-ROW(Inventory!$F$10)+1),1)))</f>
        <v/>
      </c>
      <c r="Z110" s="125" t="str">
        <f t="array" ref="Z110">IF($C110="","",SUM(IF(FREQUENCY(IF(Inventory!$C$10:$C$1000=$C110,IF(Inventory!$D$10:$D$1000=sp,IF(Inventory!$J$10:$J$1000=frig,MATCH(Inventory!$F$10:$F$1000,Inventory!$F$10:$F$1000,0)))),ROW(Inventory!$F$10:$F$1000)-ROW(Inventory!$F$10)+1),1)))</f>
        <v/>
      </c>
      <c r="AA110" s="125" t="str">
        <f t="array" ref="AA110">IF($C110="","",SUM(IF(FREQUENCY(IF(Inventory!$C$10:$C$1000=$C110,IF(Inventory!$D$10:$D$1000=sp,IF(Inventory!$J$10:$J$1000=frig,IF(Inventory!$P$10:$P$1000=$E$8,MATCH(Inventory!$F$10:$F$1000,Inventory!$F$10:$F$1000,0))))),ROW(Inventory!$F$10:$F$1000)-ROW(Inventory!$F$10)+1),1)))</f>
        <v/>
      </c>
      <c r="AB110" s="125" t="str">
        <f t="array" ref="AB110">IF($C110="","",SUM(IF(FREQUENCY(IF(Inventory!$C$10:$C$1000=$C110,IF(Inventory!$D$10:$D$1000=sp,IF(Inventory!$J$10:$J$1000=frig,IF(Inventory!$P$10:$P$1000=$G$8,MATCH(Inventory!$F$10:$F$1000,Inventory!$F$10:$F$1000,0))))),ROW(Inventory!$F$10:$F$1000)-ROW(Inventory!$F$10)+1),1)))</f>
        <v/>
      </c>
      <c r="AC110" s="125" t="str">
        <f t="array" ref="AC110">IF($C110="","",SUM(IF(FREQUENCY(IF(Inventory!$C$10:$C$1000=$C110,IF(Inventory!$D$10:$D$1000=sp,IF(Inventory!$K$10:$K$1000="",MATCH(Inventory!$F$10:$F$1000,Inventory!$F$10:$F$1000,0)))),ROW(Inventory!$F$10:$F$1000)-ROW(Inventory!$F$10)+1),1)))</f>
        <v/>
      </c>
    </row>
    <row r="111" spans="1:29" ht="16.5" x14ac:dyDescent="0.3">
      <c r="A111" s="279" t="str">
        <f>Gap_analysis_stores!A112</f>
        <v/>
      </c>
      <c r="B111" s="279" t="str">
        <f>Gap_analysis_stores!B112</f>
        <v/>
      </c>
      <c r="C111" s="279" t="str">
        <f>Gap_analysis_stores!C112</f>
        <v/>
      </c>
      <c r="D111" s="125" t="str">
        <f t="array" ref="D111">IF($C111="","",SUM(IF(FREQUENCY(IF(Inventory!$C$10:$C$1000=$C111,IF(Inventory!$D$10:$D$1000=sp,MATCH(Inventory!$F$10:$F$1000,Inventory!$F$10:$F$1000,0))),ROW(Inventory!$F$10:$F$1000)-ROW(Inventory!$F$10)+1),1)))</f>
        <v/>
      </c>
      <c r="E111" s="125" t="str">
        <f t="array" ref="E111">IF($C111="","",COUNT(IF(Inventory!$B$10:$B$1000=$B111,IF(Inventory!$C$10:$C$1000=$C111,IF(Inventory!$D$10:$D$1000=sp,IF(Inventory!$P$10:$P$1000=E$8,1))))))</f>
        <v/>
      </c>
      <c r="F111" s="125" t="str">
        <f t="array" ref="F111">IF($C111="","",COUNT(IF(Inventory!$B$10:$B$1000=$B111,IF(Inventory!$C$10:$C$1000=$C111,IF(Inventory!$D$10:$D$1000=sp,IF(Inventory!$P$10:$P$1000=F$8,1))))))</f>
        <v/>
      </c>
      <c r="G111" s="125" t="str">
        <f t="array" ref="G111">IF($C111="","",COUNT(IF(Inventory!$B$10:$B$1000=$B111,IF(Inventory!$C$10:$C$1000=$C111,IF(Inventory!$D$10:$D$1000=sp,IF(Inventory!$P$10:$P$1000=G$8,1))))))</f>
        <v/>
      </c>
      <c r="H111" s="125" t="str">
        <f t="array" ref="H111">IF($C111="","",COUNT(IF(Inventory!$B$10:$B$1000=$B111,IF(Inventory!$C$10:$C$1000=$C111,IF(Inventory!$D$10:$D$1000=sp,IF(Inventory!$P$10:$P$1000=H$8,1))))))</f>
        <v/>
      </c>
      <c r="I111" s="125" t="str">
        <f t="array" ref="I111">IF($C111="","",COUNT(IF(Inventory!$B$10:$B$1000=$B111,IF(Inventory!$C$10:$C$1000=$C111,IF(Inventory!$D$10:$D$1000=sp,IF(Inventory!$P$10:$P$1000=I$8,1))))))</f>
        <v/>
      </c>
      <c r="J111" s="137">
        <f t="shared" si="9"/>
        <v>0</v>
      </c>
      <c r="K111" s="125" t="str">
        <f t="array" ref="K111">IF($C111="","",COUNT(IF(Inventory!$B$10:$B$1000=$B111,IF(Inventory!$C$10:$C$1000=$C111,IF(Inventory!$D$10:$D$1000=sp,IF(Inventory!$J$10:$J$1000=frig,1))))))</f>
        <v/>
      </c>
      <c r="L111" s="125" t="str">
        <f t="array" ref="L111">IF($C111="","",COUNT(IF(Inventory!$B$10:$B$1000=$B111,IF(Inventory!$C$10:$C$1000=$C111,IF(Inventory!$D$10:$D$1000=sp,IF(Inventory!$J$10:$J$1000=frig,IF(Inventory!$P$10:$P$1000=L$8,1)))))))</f>
        <v/>
      </c>
      <c r="M111" s="125" t="str">
        <f t="array" ref="M111">IF($C111="","",COUNT(IF(Inventory!$B$10:$B$1000=$B111,IF(Inventory!$C$10:$C$1000=$C111,IF(Inventory!$D$10:$D$1000=sp,IF(Inventory!$J$10:$J$1000=frig,IF(Inventory!$P$10:$P$1000=M$8,1)))))))</f>
        <v/>
      </c>
      <c r="N111" s="125" t="str">
        <f t="array" ref="N111">IF($C111="","",COUNT(IF(Inventory!$B$10:$B$1000=$B111,IF(Inventory!$C$10:$C$1000=$C111,IF(Inventory!$D$10:$D$1000=sp,IF(Inventory!$J$10:$J$1000=frig,IF(Inventory!$P$10:$P$1000=N$8,1)))))))</f>
        <v/>
      </c>
      <c r="O111" s="125" t="str">
        <f t="array" ref="O111">IF($C111="","",COUNT(IF(Inventory!$B$10:$B$1000=$B111,IF(Inventory!$C$10:$C$1000=$C111,IF(Inventory!$D$10:$D$1000=sp,IF(Inventory!$J$10:$J$1000=frig,IF(Inventory!$P$10:$P$1000=O$8,1)))))))</f>
        <v/>
      </c>
      <c r="P111" s="125" t="str">
        <f t="array" ref="P111">IF($C111="","",COUNT(IF(Inventory!$B$10:$B$1000=$B111,IF(Inventory!$C$10:$C$1000=$C111,IF(Inventory!$D$10:$D$1000=sp,IF(Inventory!$J$10:$J$1000=frig,IF(Inventory!$P$10:$P$1000=P$8,1)))))))</f>
        <v/>
      </c>
      <c r="Q111" s="144" t="str">
        <f t="shared" si="12"/>
        <v/>
      </c>
      <c r="R111" s="125" t="str">
        <f t="array" ref="R111">IF($C111="","",COUNT(IF(Inventory!$B$10:$B$1000=$B111,IF(Inventory!$C$10:$C$1000=$C111,IF(Inventory!$D$10:$D$1000=sp,IF(Inventory!$J$10:$J$1000=freez,1))))))</f>
        <v/>
      </c>
      <c r="S111" s="125" t="str">
        <f t="array" ref="S111">IF($C111="","",COUNT(IF(Inventory!$B$10:$B$1000=$B111,IF(Inventory!$C$10:$C$1000=$C111,IF(Inventory!$D$10:$D$1000=sp,IF(Inventory!$J$10:$J$1000=freez,IF(Inventory!$P$10:$P$1000=S$8,1)))))))</f>
        <v/>
      </c>
      <c r="T111" s="125" t="str">
        <f t="array" ref="T111">IF($C111="","",COUNT(IF(Inventory!$B$10:$B$1000=$B111,IF(Inventory!$C$10:$C$1000=$C111,IF(Inventory!$D$10:$D$1000=sp,IF(Inventory!$J$10:$J$1000=freez,IF(Inventory!$P$10:$P$1000=T$8,1)))))))</f>
        <v/>
      </c>
      <c r="U111" s="125" t="str">
        <f t="array" ref="U111">IF($C111="","",COUNT(IF(Inventory!$B$10:$B$1000=$B111,IF(Inventory!$C$10:$C$1000=$C111,IF(Inventory!$D$10:$D$1000=sp,IF(Inventory!$J$10:$J$1000=freez,IF(Inventory!$P$10:$P$1000=U$8,1)))))))</f>
        <v/>
      </c>
      <c r="V111" s="125" t="str">
        <f t="array" ref="V111">IF($C111="","",COUNT(IF(Inventory!$B$10:$B$1000=$B111,IF(Inventory!$C$10:$C$1000=$C111,IF(Inventory!$D$10:$D$1000=sp,IF(Inventory!$J$10:$J$1000=freez,IF(Inventory!$P$10:$P$1000=V$8,1)))))))</f>
        <v/>
      </c>
      <c r="W111" s="125" t="str">
        <f t="array" ref="W111">IF($C111="","",COUNT(IF(Inventory!$B$10:$B$1000=$B111,IF(Inventory!$C$10:$C$1000=$C111,IF(Inventory!$D$10:$D$1000=sp,IF(Inventory!$J$10:$J$1000=freez,IF(Inventory!$P$10:$P$1000=W$8,1)))))))</f>
        <v/>
      </c>
      <c r="X111" s="144" t="str">
        <f t="shared" si="13"/>
        <v/>
      </c>
      <c r="Y111" s="125" t="str">
        <f t="array" ref="Y111">IF($C111="","",SUM(IF(FREQUENCY(IF(Inventory!$C$10:$C$1000=$C111,IF(Inventory!$D$10:$D$1000=sp,IF(Inventory!$I$10:$I$1000=Grl_status!$B$6,MATCH(Inventory!$F$10:$F$1000,Inventory!$F$10:$F$1000,0)))),ROW(Inventory!$F$10:$F$1000)-ROW(Inventory!$F$10)+1),1)))</f>
        <v/>
      </c>
      <c r="Z111" s="125" t="str">
        <f t="array" ref="Z111">IF($C111="","",SUM(IF(FREQUENCY(IF(Inventory!$C$10:$C$1000=$C111,IF(Inventory!$D$10:$D$1000=sp,IF(Inventory!$J$10:$J$1000=frig,MATCH(Inventory!$F$10:$F$1000,Inventory!$F$10:$F$1000,0)))),ROW(Inventory!$F$10:$F$1000)-ROW(Inventory!$F$10)+1),1)))</f>
        <v/>
      </c>
      <c r="AA111" s="125" t="str">
        <f t="array" ref="AA111">IF($C111="","",SUM(IF(FREQUENCY(IF(Inventory!$C$10:$C$1000=$C111,IF(Inventory!$D$10:$D$1000=sp,IF(Inventory!$J$10:$J$1000=frig,IF(Inventory!$P$10:$P$1000=$E$8,MATCH(Inventory!$F$10:$F$1000,Inventory!$F$10:$F$1000,0))))),ROW(Inventory!$F$10:$F$1000)-ROW(Inventory!$F$10)+1),1)))</f>
        <v/>
      </c>
      <c r="AB111" s="125" t="str">
        <f t="array" ref="AB111">IF($C111="","",SUM(IF(FREQUENCY(IF(Inventory!$C$10:$C$1000=$C111,IF(Inventory!$D$10:$D$1000=sp,IF(Inventory!$J$10:$J$1000=frig,IF(Inventory!$P$10:$P$1000=$G$8,MATCH(Inventory!$F$10:$F$1000,Inventory!$F$10:$F$1000,0))))),ROW(Inventory!$F$10:$F$1000)-ROW(Inventory!$F$10)+1),1)))</f>
        <v/>
      </c>
      <c r="AC111" s="125" t="str">
        <f t="array" ref="AC111">IF($C111="","",SUM(IF(FREQUENCY(IF(Inventory!$C$10:$C$1000=$C111,IF(Inventory!$D$10:$D$1000=sp,IF(Inventory!$K$10:$K$1000="",MATCH(Inventory!$F$10:$F$1000,Inventory!$F$10:$F$1000,0)))),ROW(Inventory!$F$10:$F$1000)-ROW(Inventory!$F$10)+1),1)))</f>
        <v/>
      </c>
    </row>
    <row r="112" spans="1:29" ht="16.5" x14ac:dyDescent="0.3">
      <c r="A112" s="279" t="str">
        <f>Gap_analysis_stores!A113</f>
        <v/>
      </c>
      <c r="B112" s="279" t="str">
        <f>Gap_analysis_stores!B113</f>
        <v/>
      </c>
      <c r="C112" s="279" t="str">
        <f>Gap_analysis_stores!C113</f>
        <v/>
      </c>
      <c r="D112" s="125" t="str">
        <f t="array" ref="D112">IF($C112="","",SUM(IF(FREQUENCY(IF(Inventory!$C$10:$C$1000=$C112,IF(Inventory!$D$10:$D$1000=sp,MATCH(Inventory!$F$10:$F$1000,Inventory!$F$10:$F$1000,0))),ROW(Inventory!$F$10:$F$1000)-ROW(Inventory!$F$10)+1),1)))</f>
        <v/>
      </c>
      <c r="E112" s="125" t="str">
        <f t="array" ref="E112">IF($C112="","",COUNT(IF(Inventory!$B$10:$B$1000=$B112,IF(Inventory!$C$10:$C$1000=$C112,IF(Inventory!$D$10:$D$1000=sp,IF(Inventory!$P$10:$P$1000=E$8,1))))))</f>
        <v/>
      </c>
      <c r="F112" s="125" t="str">
        <f t="array" ref="F112">IF($C112="","",COUNT(IF(Inventory!$B$10:$B$1000=$B112,IF(Inventory!$C$10:$C$1000=$C112,IF(Inventory!$D$10:$D$1000=sp,IF(Inventory!$P$10:$P$1000=F$8,1))))))</f>
        <v/>
      </c>
      <c r="G112" s="125" t="str">
        <f t="array" ref="G112">IF($C112="","",COUNT(IF(Inventory!$B$10:$B$1000=$B112,IF(Inventory!$C$10:$C$1000=$C112,IF(Inventory!$D$10:$D$1000=sp,IF(Inventory!$P$10:$P$1000=G$8,1))))))</f>
        <v/>
      </c>
      <c r="H112" s="125" t="str">
        <f t="array" ref="H112">IF($C112="","",COUNT(IF(Inventory!$B$10:$B$1000=$B112,IF(Inventory!$C$10:$C$1000=$C112,IF(Inventory!$D$10:$D$1000=sp,IF(Inventory!$P$10:$P$1000=H$8,1))))))</f>
        <v/>
      </c>
      <c r="I112" s="125" t="str">
        <f t="array" ref="I112">IF($C112="","",COUNT(IF(Inventory!$B$10:$B$1000=$B112,IF(Inventory!$C$10:$C$1000=$C112,IF(Inventory!$D$10:$D$1000=sp,IF(Inventory!$P$10:$P$1000=I$8,1))))))</f>
        <v/>
      </c>
      <c r="J112" s="137">
        <f t="shared" si="9"/>
        <v>0</v>
      </c>
      <c r="K112" s="125" t="str">
        <f t="array" ref="K112">IF($C112="","",COUNT(IF(Inventory!$B$10:$B$1000=$B112,IF(Inventory!$C$10:$C$1000=$C112,IF(Inventory!$D$10:$D$1000=sp,IF(Inventory!$J$10:$J$1000=frig,1))))))</f>
        <v/>
      </c>
      <c r="L112" s="125" t="str">
        <f t="array" ref="L112">IF($C112="","",COUNT(IF(Inventory!$B$10:$B$1000=$B112,IF(Inventory!$C$10:$C$1000=$C112,IF(Inventory!$D$10:$D$1000=sp,IF(Inventory!$J$10:$J$1000=frig,IF(Inventory!$P$10:$P$1000=L$8,1)))))))</f>
        <v/>
      </c>
      <c r="M112" s="125" t="str">
        <f t="array" ref="M112">IF($C112="","",COUNT(IF(Inventory!$B$10:$B$1000=$B112,IF(Inventory!$C$10:$C$1000=$C112,IF(Inventory!$D$10:$D$1000=sp,IF(Inventory!$J$10:$J$1000=frig,IF(Inventory!$P$10:$P$1000=M$8,1)))))))</f>
        <v/>
      </c>
      <c r="N112" s="125" t="str">
        <f t="array" ref="N112">IF($C112="","",COUNT(IF(Inventory!$B$10:$B$1000=$B112,IF(Inventory!$C$10:$C$1000=$C112,IF(Inventory!$D$10:$D$1000=sp,IF(Inventory!$J$10:$J$1000=frig,IF(Inventory!$P$10:$P$1000=N$8,1)))))))</f>
        <v/>
      </c>
      <c r="O112" s="125" t="str">
        <f t="array" ref="O112">IF($C112="","",COUNT(IF(Inventory!$B$10:$B$1000=$B112,IF(Inventory!$C$10:$C$1000=$C112,IF(Inventory!$D$10:$D$1000=sp,IF(Inventory!$J$10:$J$1000=frig,IF(Inventory!$P$10:$P$1000=O$8,1)))))))</f>
        <v/>
      </c>
      <c r="P112" s="125" t="str">
        <f t="array" ref="P112">IF($C112="","",COUNT(IF(Inventory!$B$10:$B$1000=$B112,IF(Inventory!$C$10:$C$1000=$C112,IF(Inventory!$D$10:$D$1000=sp,IF(Inventory!$J$10:$J$1000=frig,IF(Inventory!$P$10:$P$1000=P$8,1)))))))</f>
        <v/>
      </c>
      <c r="Q112" s="144" t="str">
        <f t="shared" si="12"/>
        <v/>
      </c>
      <c r="R112" s="125" t="str">
        <f t="array" ref="R112">IF($C112="","",COUNT(IF(Inventory!$B$10:$B$1000=$B112,IF(Inventory!$C$10:$C$1000=$C112,IF(Inventory!$D$10:$D$1000=sp,IF(Inventory!$J$10:$J$1000=freez,1))))))</f>
        <v/>
      </c>
      <c r="S112" s="125" t="str">
        <f t="array" ref="S112">IF($C112="","",COUNT(IF(Inventory!$B$10:$B$1000=$B112,IF(Inventory!$C$10:$C$1000=$C112,IF(Inventory!$D$10:$D$1000=sp,IF(Inventory!$J$10:$J$1000=freez,IF(Inventory!$P$10:$P$1000=S$8,1)))))))</f>
        <v/>
      </c>
      <c r="T112" s="125" t="str">
        <f t="array" ref="T112">IF($C112="","",COUNT(IF(Inventory!$B$10:$B$1000=$B112,IF(Inventory!$C$10:$C$1000=$C112,IF(Inventory!$D$10:$D$1000=sp,IF(Inventory!$J$10:$J$1000=freez,IF(Inventory!$P$10:$P$1000=T$8,1)))))))</f>
        <v/>
      </c>
      <c r="U112" s="125" t="str">
        <f t="array" ref="U112">IF($C112="","",COUNT(IF(Inventory!$B$10:$B$1000=$B112,IF(Inventory!$C$10:$C$1000=$C112,IF(Inventory!$D$10:$D$1000=sp,IF(Inventory!$J$10:$J$1000=freez,IF(Inventory!$P$10:$P$1000=U$8,1)))))))</f>
        <v/>
      </c>
      <c r="V112" s="125" t="str">
        <f t="array" ref="V112">IF($C112="","",COUNT(IF(Inventory!$B$10:$B$1000=$B112,IF(Inventory!$C$10:$C$1000=$C112,IF(Inventory!$D$10:$D$1000=sp,IF(Inventory!$J$10:$J$1000=freez,IF(Inventory!$P$10:$P$1000=V$8,1)))))))</f>
        <v/>
      </c>
      <c r="W112" s="125" t="str">
        <f t="array" ref="W112">IF($C112="","",COUNT(IF(Inventory!$B$10:$B$1000=$B112,IF(Inventory!$C$10:$C$1000=$C112,IF(Inventory!$D$10:$D$1000=sp,IF(Inventory!$J$10:$J$1000=freez,IF(Inventory!$P$10:$P$1000=W$8,1)))))))</f>
        <v/>
      </c>
      <c r="X112" s="144" t="str">
        <f t="shared" si="13"/>
        <v/>
      </c>
      <c r="Y112" s="125" t="str">
        <f t="array" ref="Y112">IF($C112="","",SUM(IF(FREQUENCY(IF(Inventory!$C$10:$C$1000=$C112,IF(Inventory!$D$10:$D$1000=sp,IF(Inventory!$I$10:$I$1000=Grl_status!$B$6,MATCH(Inventory!$F$10:$F$1000,Inventory!$F$10:$F$1000,0)))),ROW(Inventory!$F$10:$F$1000)-ROW(Inventory!$F$10)+1),1)))</f>
        <v/>
      </c>
      <c r="Z112" s="125" t="str">
        <f t="array" ref="Z112">IF($C112="","",SUM(IF(FREQUENCY(IF(Inventory!$C$10:$C$1000=$C112,IF(Inventory!$D$10:$D$1000=sp,IF(Inventory!$J$10:$J$1000=frig,MATCH(Inventory!$F$10:$F$1000,Inventory!$F$10:$F$1000,0)))),ROW(Inventory!$F$10:$F$1000)-ROW(Inventory!$F$10)+1),1)))</f>
        <v/>
      </c>
      <c r="AA112" s="125" t="str">
        <f t="array" ref="AA112">IF($C112="","",SUM(IF(FREQUENCY(IF(Inventory!$C$10:$C$1000=$C112,IF(Inventory!$D$10:$D$1000=sp,IF(Inventory!$J$10:$J$1000=frig,IF(Inventory!$P$10:$P$1000=$E$8,MATCH(Inventory!$F$10:$F$1000,Inventory!$F$10:$F$1000,0))))),ROW(Inventory!$F$10:$F$1000)-ROW(Inventory!$F$10)+1),1)))</f>
        <v/>
      </c>
      <c r="AB112" s="125" t="str">
        <f t="array" ref="AB112">IF($C112="","",SUM(IF(FREQUENCY(IF(Inventory!$C$10:$C$1000=$C112,IF(Inventory!$D$10:$D$1000=sp,IF(Inventory!$J$10:$J$1000=frig,IF(Inventory!$P$10:$P$1000=$G$8,MATCH(Inventory!$F$10:$F$1000,Inventory!$F$10:$F$1000,0))))),ROW(Inventory!$F$10:$F$1000)-ROW(Inventory!$F$10)+1),1)))</f>
        <v/>
      </c>
      <c r="AC112" s="125" t="str">
        <f t="array" ref="AC112">IF($C112="","",SUM(IF(FREQUENCY(IF(Inventory!$C$10:$C$1000=$C112,IF(Inventory!$D$10:$D$1000=sp,IF(Inventory!$K$10:$K$1000="",MATCH(Inventory!$F$10:$F$1000,Inventory!$F$10:$F$1000,0)))),ROW(Inventory!$F$10:$F$1000)-ROW(Inventory!$F$10)+1),1)))</f>
        <v/>
      </c>
    </row>
    <row r="113" spans="1:29" ht="16.5" x14ac:dyDescent="0.3">
      <c r="A113" s="279" t="str">
        <f>Gap_analysis_stores!A114</f>
        <v/>
      </c>
      <c r="B113" s="279" t="str">
        <f>Gap_analysis_stores!B114</f>
        <v/>
      </c>
      <c r="C113" s="279" t="str">
        <f>Gap_analysis_stores!C114</f>
        <v/>
      </c>
      <c r="D113" s="125" t="str">
        <f t="array" ref="D113">IF($C113="","",SUM(IF(FREQUENCY(IF(Inventory!$C$10:$C$1000=$C113,IF(Inventory!$D$10:$D$1000=sp,MATCH(Inventory!$F$10:$F$1000,Inventory!$F$10:$F$1000,0))),ROW(Inventory!$F$10:$F$1000)-ROW(Inventory!$F$10)+1),1)))</f>
        <v/>
      </c>
      <c r="E113" s="125" t="str">
        <f t="array" ref="E113">IF($C113="","",COUNT(IF(Inventory!$B$10:$B$1000=$B113,IF(Inventory!$C$10:$C$1000=$C113,IF(Inventory!$D$10:$D$1000=sp,IF(Inventory!$P$10:$P$1000=E$8,1))))))</f>
        <v/>
      </c>
      <c r="F113" s="125" t="str">
        <f t="array" ref="F113">IF($C113="","",COUNT(IF(Inventory!$B$10:$B$1000=$B113,IF(Inventory!$C$10:$C$1000=$C113,IF(Inventory!$D$10:$D$1000=sp,IF(Inventory!$P$10:$P$1000=F$8,1))))))</f>
        <v/>
      </c>
      <c r="G113" s="125" t="str">
        <f t="array" ref="G113">IF($C113="","",COUNT(IF(Inventory!$B$10:$B$1000=$B113,IF(Inventory!$C$10:$C$1000=$C113,IF(Inventory!$D$10:$D$1000=sp,IF(Inventory!$P$10:$P$1000=G$8,1))))))</f>
        <v/>
      </c>
      <c r="H113" s="125" t="str">
        <f t="array" ref="H113">IF($C113="","",COUNT(IF(Inventory!$B$10:$B$1000=$B113,IF(Inventory!$C$10:$C$1000=$C113,IF(Inventory!$D$10:$D$1000=sp,IF(Inventory!$P$10:$P$1000=H$8,1))))))</f>
        <v/>
      </c>
      <c r="I113" s="125" t="str">
        <f t="array" ref="I113">IF($C113="","",COUNT(IF(Inventory!$B$10:$B$1000=$B113,IF(Inventory!$C$10:$C$1000=$C113,IF(Inventory!$D$10:$D$1000=sp,IF(Inventory!$P$10:$P$1000=I$8,1))))))</f>
        <v/>
      </c>
      <c r="J113" s="137">
        <f t="shared" si="9"/>
        <v>0</v>
      </c>
      <c r="K113" s="125" t="str">
        <f t="array" ref="K113">IF($C113="","",COUNT(IF(Inventory!$B$10:$B$1000=$B113,IF(Inventory!$C$10:$C$1000=$C113,IF(Inventory!$D$10:$D$1000=sp,IF(Inventory!$J$10:$J$1000=frig,1))))))</f>
        <v/>
      </c>
      <c r="L113" s="125" t="str">
        <f t="array" ref="L113">IF($C113="","",COUNT(IF(Inventory!$B$10:$B$1000=$B113,IF(Inventory!$C$10:$C$1000=$C113,IF(Inventory!$D$10:$D$1000=sp,IF(Inventory!$J$10:$J$1000=frig,IF(Inventory!$P$10:$P$1000=L$8,1)))))))</f>
        <v/>
      </c>
      <c r="M113" s="125" t="str">
        <f t="array" ref="M113">IF($C113="","",COUNT(IF(Inventory!$B$10:$B$1000=$B113,IF(Inventory!$C$10:$C$1000=$C113,IF(Inventory!$D$10:$D$1000=sp,IF(Inventory!$J$10:$J$1000=frig,IF(Inventory!$P$10:$P$1000=M$8,1)))))))</f>
        <v/>
      </c>
      <c r="N113" s="125" t="str">
        <f t="array" ref="N113">IF($C113="","",COUNT(IF(Inventory!$B$10:$B$1000=$B113,IF(Inventory!$C$10:$C$1000=$C113,IF(Inventory!$D$10:$D$1000=sp,IF(Inventory!$J$10:$J$1000=frig,IF(Inventory!$P$10:$P$1000=N$8,1)))))))</f>
        <v/>
      </c>
      <c r="O113" s="125" t="str">
        <f t="array" ref="O113">IF($C113="","",COUNT(IF(Inventory!$B$10:$B$1000=$B113,IF(Inventory!$C$10:$C$1000=$C113,IF(Inventory!$D$10:$D$1000=sp,IF(Inventory!$J$10:$J$1000=frig,IF(Inventory!$P$10:$P$1000=O$8,1)))))))</f>
        <v/>
      </c>
      <c r="P113" s="125" t="str">
        <f t="array" ref="P113">IF($C113="","",COUNT(IF(Inventory!$B$10:$B$1000=$B113,IF(Inventory!$C$10:$C$1000=$C113,IF(Inventory!$D$10:$D$1000=sp,IF(Inventory!$J$10:$J$1000=frig,IF(Inventory!$P$10:$P$1000=P$8,1)))))))</f>
        <v/>
      </c>
      <c r="Q113" s="144" t="str">
        <f t="shared" si="12"/>
        <v/>
      </c>
      <c r="R113" s="125" t="str">
        <f t="array" ref="R113">IF($C113="","",COUNT(IF(Inventory!$B$10:$B$1000=$B113,IF(Inventory!$C$10:$C$1000=$C113,IF(Inventory!$D$10:$D$1000=sp,IF(Inventory!$J$10:$J$1000=freez,1))))))</f>
        <v/>
      </c>
      <c r="S113" s="125" t="str">
        <f t="array" ref="S113">IF($C113="","",COUNT(IF(Inventory!$B$10:$B$1000=$B113,IF(Inventory!$C$10:$C$1000=$C113,IF(Inventory!$D$10:$D$1000=sp,IF(Inventory!$J$10:$J$1000=freez,IF(Inventory!$P$10:$P$1000=S$8,1)))))))</f>
        <v/>
      </c>
      <c r="T113" s="125" t="str">
        <f t="array" ref="T113">IF($C113="","",COUNT(IF(Inventory!$B$10:$B$1000=$B113,IF(Inventory!$C$10:$C$1000=$C113,IF(Inventory!$D$10:$D$1000=sp,IF(Inventory!$J$10:$J$1000=freez,IF(Inventory!$P$10:$P$1000=T$8,1)))))))</f>
        <v/>
      </c>
      <c r="U113" s="125" t="str">
        <f t="array" ref="U113">IF($C113="","",COUNT(IF(Inventory!$B$10:$B$1000=$B113,IF(Inventory!$C$10:$C$1000=$C113,IF(Inventory!$D$10:$D$1000=sp,IF(Inventory!$J$10:$J$1000=freez,IF(Inventory!$P$10:$P$1000=U$8,1)))))))</f>
        <v/>
      </c>
      <c r="V113" s="125" t="str">
        <f t="array" ref="V113">IF($C113="","",COUNT(IF(Inventory!$B$10:$B$1000=$B113,IF(Inventory!$C$10:$C$1000=$C113,IF(Inventory!$D$10:$D$1000=sp,IF(Inventory!$J$10:$J$1000=freez,IF(Inventory!$P$10:$P$1000=V$8,1)))))))</f>
        <v/>
      </c>
      <c r="W113" s="125" t="str">
        <f t="array" ref="W113">IF($C113="","",COUNT(IF(Inventory!$B$10:$B$1000=$B113,IF(Inventory!$C$10:$C$1000=$C113,IF(Inventory!$D$10:$D$1000=sp,IF(Inventory!$J$10:$J$1000=freez,IF(Inventory!$P$10:$P$1000=W$8,1)))))))</f>
        <v/>
      </c>
      <c r="X113" s="144" t="str">
        <f t="shared" si="13"/>
        <v/>
      </c>
      <c r="Y113" s="125" t="str">
        <f t="array" ref="Y113">IF($C113="","",SUM(IF(FREQUENCY(IF(Inventory!$C$10:$C$1000=$C113,IF(Inventory!$D$10:$D$1000=sp,IF(Inventory!$I$10:$I$1000=Grl_status!$B$6,MATCH(Inventory!$F$10:$F$1000,Inventory!$F$10:$F$1000,0)))),ROW(Inventory!$F$10:$F$1000)-ROW(Inventory!$F$10)+1),1)))</f>
        <v/>
      </c>
      <c r="Z113" s="125" t="str">
        <f t="array" ref="Z113">IF($C113="","",SUM(IF(FREQUENCY(IF(Inventory!$C$10:$C$1000=$C113,IF(Inventory!$D$10:$D$1000=sp,IF(Inventory!$J$10:$J$1000=frig,MATCH(Inventory!$F$10:$F$1000,Inventory!$F$10:$F$1000,0)))),ROW(Inventory!$F$10:$F$1000)-ROW(Inventory!$F$10)+1),1)))</f>
        <v/>
      </c>
      <c r="AA113" s="125" t="str">
        <f t="array" ref="AA113">IF($C113="","",SUM(IF(FREQUENCY(IF(Inventory!$C$10:$C$1000=$C113,IF(Inventory!$D$10:$D$1000=sp,IF(Inventory!$J$10:$J$1000=frig,IF(Inventory!$P$10:$P$1000=$E$8,MATCH(Inventory!$F$10:$F$1000,Inventory!$F$10:$F$1000,0))))),ROW(Inventory!$F$10:$F$1000)-ROW(Inventory!$F$10)+1),1)))</f>
        <v/>
      </c>
      <c r="AB113" s="125" t="str">
        <f t="array" ref="AB113">IF($C113="","",SUM(IF(FREQUENCY(IF(Inventory!$C$10:$C$1000=$C113,IF(Inventory!$D$10:$D$1000=sp,IF(Inventory!$J$10:$J$1000=frig,IF(Inventory!$P$10:$P$1000=$G$8,MATCH(Inventory!$F$10:$F$1000,Inventory!$F$10:$F$1000,0))))),ROW(Inventory!$F$10:$F$1000)-ROW(Inventory!$F$10)+1),1)))</f>
        <v/>
      </c>
      <c r="AC113" s="125" t="str">
        <f t="array" ref="AC113">IF($C113="","",SUM(IF(FREQUENCY(IF(Inventory!$C$10:$C$1000=$C113,IF(Inventory!$D$10:$D$1000=sp,IF(Inventory!$K$10:$K$1000="",MATCH(Inventory!$F$10:$F$1000,Inventory!$F$10:$F$1000,0)))),ROW(Inventory!$F$10:$F$1000)-ROW(Inventory!$F$10)+1),1)))</f>
        <v/>
      </c>
    </row>
    <row r="114" spans="1:29" ht="16.5" x14ac:dyDescent="0.3">
      <c r="A114" s="279" t="str">
        <f>Gap_analysis_stores!A115</f>
        <v/>
      </c>
      <c r="B114" s="279" t="str">
        <f>Gap_analysis_stores!B115</f>
        <v/>
      </c>
      <c r="C114" s="279" t="str">
        <f>Gap_analysis_stores!C115</f>
        <v/>
      </c>
      <c r="D114" s="125" t="str">
        <f t="array" ref="D114">IF($C114="","",SUM(IF(FREQUENCY(IF(Inventory!$C$10:$C$1000=$C114,IF(Inventory!$D$10:$D$1000=sp,MATCH(Inventory!$F$10:$F$1000,Inventory!$F$10:$F$1000,0))),ROW(Inventory!$F$10:$F$1000)-ROW(Inventory!$F$10)+1),1)))</f>
        <v/>
      </c>
      <c r="E114" s="125" t="str">
        <f t="array" ref="E114">IF($C114="","",COUNT(IF(Inventory!$B$10:$B$1000=$B114,IF(Inventory!$C$10:$C$1000=$C114,IF(Inventory!$D$10:$D$1000=sp,IF(Inventory!$P$10:$P$1000=E$8,1))))))</f>
        <v/>
      </c>
      <c r="F114" s="125" t="str">
        <f t="array" ref="F114">IF($C114="","",COUNT(IF(Inventory!$B$10:$B$1000=$B114,IF(Inventory!$C$10:$C$1000=$C114,IF(Inventory!$D$10:$D$1000=sp,IF(Inventory!$P$10:$P$1000=F$8,1))))))</f>
        <v/>
      </c>
      <c r="G114" s="125" t="str">
        <f t="array" ref="G114">IF($C114="","",COUNT(IF(Inventory!$B$10:$B$1000=$B114,IF(Inventory!$C$10:$C$1000=$C114,IF(Inventory!$D$10:$D$1000=sp,IF(Inventory!$P$10:$P$1000=G$8,1))))))</f>
        <v/>
      </c>
      <c r="H114" s="125" t="str">
        <f t="array" ref="H114">IF($C114="","",COUNT(IF(Inventory!$B$10:$B$1000=$B114,IF(Inventory!$C$10:$C$1000=$C114,IF(Inventory!$D$10:$D$1000=sp,IF(Inventory!$P$10:$P$1000=H$8,1))))))</f>
        <v/>
      </c>
      <c r="I114" s="125" t="str">
        <f t="array" ref="I114">IF($C114="","",COUNT(IF(Inventory!$B$10:$B$1000=$B114,IF(Inventory!$C$10:$C$1000=$C114,IF(Inventory!$D$10:$D$1000=sp,IF(Inventory!$P$10:$P$1000=I$8,1))))))</f>
        <v/>
      </c>
      <c r="J114" s="137">
        <f t="shared" si="9"/>
        <v>0</v>
      </c>
      <c r="K114" s="125" t="str">
        <f t="array" ref="K114">IF($C114="","",COUNT(IF(Inventory!$B$10:$B$1000=$B114,IF(Inventory!$C$10:$C$1000=$C114,IF(Inventory!$D$10:$D$1000=sp,IF(Inventory!$J$10:$J$1000=frig,1))))))</f>
        <v/>
      </c>
      <c r="L114" s="125" t="str">
        <f t="array" ref="L114">IF($C114="","",COUNT(IF(Inventory!$B$10:$B$1000=$B114,IF(Inventory!$C$10:$C$1000=$C114,IF(Inventory!$D$10:$D$1000=sp,IF(Inventory!$J$10:$J$1000=frig,IF(Inventory!$P$10:$P$1000=L$8,1)))))))</f>
        <v/>
      </c>
      <c r="M114" s="125" t="str">
        <f t="array" ref="M114">IF($C114="","",COUNT(IF(Inventory!$B$10:$B$1000=$B114,IF(Inventory!$C$10:$C$1000=$C114,IF(Inventory!$D$10:$D$1000=sp,IF(Inventory!$J$10:$J$1000=frig,IF(Inventory!$P$10:$P$1000=M$8,1)))))))</f>
        <v/>
      </c>
      <c r="N114" s="125" t="str">
        <f t="array" ref="N114">IF($C114="","",COUNT(IF(Inventory!$B$10:$B$1000=$B114,IF(Inventory!$C$10:$C$1000=$C114,IF(Inventory!$D$10:$D$1000=sp,IF(Inventory!$J$10:$J$1000=frig,IF(Inventory!$P$10:$P$1000=N$8,1)))))))</f>
        <v/>
      </c>
      <c r="O114" s="125" t="str">
        <f t="array" ref="O114">IF($C114="","",COUNT(IF(Inventory!$B$10:$B$1000=$B114,IF(Inventory!$C$10:$C$1000=$C114,IF(Inventory!$D$10:$D$1000=sp,IF(Inventory!$J$10:$J$1000=frig,IF(Inventory!$P$10:$P$1000=O$8,1)))))))</f>
        <v/>
      </c>
      <c r="P114" s="125" t="str">
        <f t="array" ref="P114">IF($C114="","",COUNT(IF(Inventory!$B$10:$B$1000=$B114,IF(Inventory!$C$10:$C$1000=$C114,IF(Inventory!$D$10:$D$1000=sp,IF(Inventory!$J$10:$J$1000=frig,IF(Inventory!$P$10:$P$1000=P$8,1)))))))</f>
        <v/>
      </c>
      <c r="Q114" s="144" t="str">
        <f t="shared" si="12"/>
        <v/>
      </c>
      <c r="R114" s="125" t="str">
        <f t="array" ref="R114">IF($C114="","",COUNT(IF(Inventory!$B$10:$B$1000=$B114,IF(Inventory!$C$10:$C$1000=$C114,IF(Inventory!$D$10:$D$1000=sp,IF(Inventory!$J$10:$J$1000=freez,1))))))</f>
        <v/>
      </c>
      <c r="S114" s="125" t="str">
        <f t="array" ref="S114">IF($C114="","",COUNT(IF(Inventory!$B$10:$B$1000=$B114,IF(Inventory!$C$10:$C$1000=$C114,IF(Inventory!$D$10:$D$1000=sp,IF(Inventory!$J$10:$J$1000=freez,IF(Inventory!$P$10:$P$1000=S$8,1)))))))</f>
        <v/>
      </c>
      <c r="T114" s="125" t="str">
        <f t="array" ref="T114">IF($C114="","",COUNT(IF(Inventory!$B$10:$B$1000=$B114,IF(Inventory!$C$10:$C$1000=$C114,IF(Inventory!$D$10:$D$1000=sp,IF(Inventory!$J$10:$J$1000=freez,IF(Inventory!$P$10:$P$1000=T$8,1)))))))</f>
        <v/>
      </c>
      <c r="U114" s="125" t="str">
        <f t="array" ref="U114">IF($C114="","",COUNT(IF(Inventory!$B$10:$B$1000=$B114,IF(Inventory!$C$10:$C$1000=$C114,IF(Inventory!$D$10:$D$1000=sp,IF(Inventory!$J$10:$J$1000=freez,IF(Inventory!$P$10:$P$1000=U$8,1)))))))</f>
        <v/>
      </c>
      <c r="V114" s="125" t="str">
        <f t="array" ref="V114">IF($C114="","",COUNT(IF(Inventory!$B$10:$B$1000=$B114,IF(Inventory!$C$10:$C$1000=$C114,IF(Inventory!$D$10:$D$1000=sp,IF(Inventory!$J$10:$J$1000=freez,IF(Inventory!$P$10:$P$1000=V$8,1)))))))</f>
        <v/>
      </c>
      <c r="W114" s="125" t="str">
        <f t="array" ref="W114">IF($C114="","",COUNT(IF(Inventory!$B$10:$B$1000=$B114,IF(Inventory!$C$10:$C$1000=$C114,IF(Inventory!$D$10:$D$1000=sp,IF(Inventory!$J$10:$J$1000=freez,IF(Inventory!$P$10:$P$1000=W$8,1)))))))</f>
        <v/>
      </c>
      <c r="X114" s="144" t="str">
        <f t="shared" si="13"/>
        <v/>
      </c>
      <c r="Y114" s="125" t="str">
        <f t="array" ref="Y114">IF($C114="","",SUM(IF(FREQUENCY(IF(Inventory!$C$10:$C$1000=$C114,IF(Inventory!$D$10:$D$1000=sp,IF(Inventory!$I$10:$I$1000=Grl_status!$B$6,MATCH(Inventory!$F$10:$F$1000,Inventory!$F$10:$F$1000,0)))),ROW(Inventory!$F$10:$F$1000)-ROW(Inventory!$F$10)+1),1)))</f>
        <v/>
      </c>
      <c r="Z114" s="125" t="str">
        <f t="array" ref="Z114">IF($C114="","",SUM(IF(FREQUENCY(IF(Inventory!$C$10:$C$1000=$C114,IF(Inventory!$D$10:$D$1000=sp,IF(Inventory!$J$10:$J$1000=frig,MATCH(Inventory!$F$10:$F$1000,Inventory!$F$10:$F$1000,0)))),ROW(Inventory!$F$10:$F$1000)-ROW(Inventory!$F$10)+1),1)))</f>
        <v/>
      </c>
      <c r="AA114" s="125" t="str">
        <f t="array" ref="AA114">IF($C114="","",SUM(IF(FREQUENCY(IF(Inventory!$C$10:$C$1000=$C114,IF(Inventory!$D$10:$D$1000=sp,IF(Inventory!$J$10:$J$1000=frig,IF(Inventory!$P$10:$P$1000=$E$8,MATCH(Inventory!$F$10:$F$1000,Inventory!$F$10:$F$1000,0))))),ROW(Inventory!$F$10:$F$1000)-ROW(Inventory!$F$10)+1),1)))</f>
        <v/>
      </c>
      <c r="AB114" s="125" t="str">
        <f t="array" ref="AB114">IF($C114="","",SUM(IF(FREQUENCY(IF(Inventory!$C$10:$C$1000=$C114,IF(Inventory!$D$10:$D$1000=sp,IF(Inventory!$J$10:$J$1000=frig,IF(Inventory!$P$10:$P$1000=$G$8,MATCH(Inventory!$F$10:$F$1000,Inventory!$F$10:$F$1000,0))))),ROW(Inventory!$F$10:$F$1000)-ROW(Inventory!$F$10)+1),1)))</f>
        <v/>
      </c>
      <c r="AC114" s="125" t="str">
        <f t="array" ref="AC114">IF($C114="","",SUM(IF(FREQUENCY(IF(Inventory!$C$10:$C$1000=$C114,IF(Inventory!$D$10:$D$1000=sp,IF(Inventory!$K$10:$K$1000="",MATCH(Inventory!$F$10:$F$1000,Inventory!$F$10:$F$1000,0)))),ROW(Inventory!$F$10:$F$1000)-ROW(Inventory!$F$10)+1),1)))</f>
        <v/>
      </c>
    </row>
    <row r="115" spans="1:29" ht="16.5" x14ac:dyDescent="0.3">
      <c r="A115" s="279" t="str">
        <f>Gap_analysis_stores!A116</f>
        <v/>
      </c>
      <c r="B115" s="279" t="str">
        <f>Gap_analysis_stores!B116</f>
        <v/>
      </c>
      <c r="C115" s="279" t="str">
        <f>Gap_analysis_stores!C116</f>
        <v/>
      </c>
      <c r="D115" s="125" t="str">
        <f t="array" ref="D115">IF($C115="","",SUM(IF(FREQUENCY(IF(Inventory!$C$10:$C$1000=$C115,IF(Inventory!$D$10:$D$1000=sp,MATCH(Inventory!$F$10:$F$1000,Inventory!$F$10:$F$1000,0))),ROW(Inventory!$F$10:$F$1000)-ROW(Inventory!$F$10)+1),1)))</f>
        <v/>
      </c>
      <c r="E115" s="125" t="str">
        <f t="array" ref="E115">IF($C115="","",COUNT(IF(Inventory!$B$10:$B$1000=$B115,IF(Inventory!$C$10:$C$1000=$C115,IF(Inventory!$D$10:$D$1000=sp,IF(Inventory!$P$10:$P$1000=E$8,1))))))</f>
        <v/>
      </c>
      <c r="F115" s="125" t="str">
        <f t="array" ref="F115">IF($C115="","",COUNT(IF(Inventory!$B$10:$B$1000=$B115,IF(Inventory!$C$10:$C$1000=$C115,IF(Inventory!$D$10:$D$1000=sp,IF(Inventory!$P$10:$P$1000=F$8,1))))))</f>
        <v/>
      </c>
      <c r="G115" s="125" t="str">
        <f t="array" ref="G115">IF($C115="","",COUNT(IF(Inventory!$B$10:$B$1000=$B115,IF(Inventory!$C$10:$C$1000=$C115,IF(Inventory!$D$10:$D$1000=sp,IF(Inventory!$P$10:$P$1000=G$8,1))))))</f>
        <v/>
      </c>
      <c r="H115" s="125" t="str">
        <f t="array" ref="H115">IF($C115="","",COUNT(IF(Inventory!$B$10:$B$1000=$B115,IF(Inventory!$C$10:$C$1000=$C115,IF(Inventory!$D$10:$D$1000=sp,IF(Inventory!$P$10:$P$1000=H$8,1))))))</f>
        <v/>
      </c>
      <c r="I115" s="125" t="str">
        <f t="array" ref="I115">IF($C115="","",COUNT(IF(Inventory!$B$10:$B$1000=$B115,IF(Inventory!$C$10:$C$1000=$C115,IF(Inventory!$D$10:$D$1000=sp,IF(Inventory!$P$10:$P$1000=I$8,1))))))</f>
        <v/>
      </c>
      <c r="J115" s="137">
        <f t="shared" si="9"/>
        <v>0</v>
      </c>
      <c r="K115" s="125" t="str">
        <f t="array" ref="K115">IF($C115="","",COUNT(IF(Inventory!$B$10:$B$1000=$B115,IF(Inventory!$C$10:$C$1000=$C115,IF(Inventory!$D$10:$D$1000=sp,IF(Inventory!$J$10:$J$1000=frig,1))))))</f>
        <v/>
      </c>
      <c r="L115" s="125" t="str">
        <f t="array" ref="L115">IF($C115="","",COUNT(IF(Inventory!$B$10:$B$1000=$B115,IF(Inventory!$C$10:$C$1000=$C115,IF(Inventory!$D$10:$D$1000=sp,IF(Inventory!$J$10:$J$1000=frig,IF(Inventory!$P$10:$P$1000=L$8,1)))))))</f>
        <v/>
      </c>
      <c r="M115" s="125" t="str">
        <f t="array" ref="M115">IF($C115="","",COUNT(IF(Inventory!$B$10:$B$1000=$B115,IF(Inventory!$C$10:$C$1000=$C115,IF(Inventory!$D$10:$D$1000=sp,IF(Inventory!$J$10:$J$1000=frig,IF(Inventory!$P$10:$P$1000=M$8,1)))))))</f>
        <v/>
      </c>
      <c r="N115" s="125" t="str">
        <f t="array" ref="N115">IF($C115="","",COUNT(IF(Inventory!$B$10:$B$1000=$B115,IF(Inventory!$C$10:$C$1000=$C115,IF(Inventory!$D$10:$D$1000=sp,IF(Inventory!$J$10:$J$1000=frig,IF(Inventory!$P$10:$P$1000=N$8,1)))))))</f>
        <v/>
      </c>
      <c r="O115" s="125" t="str">
        <f t="array" ref="O115">IF($C115="","",COUNT(IF(Inventory!$B$10:$B$1000=$B115,IF(Inventory!$C$10:$C$1000=$C115,IF(Inventory!$D$10:$D$1000=sp,IF(Inventory!$J$10:$J$1000=frig,IF(Inventory!$P$10:$P$1000=O$8,1)))))))</f>
        <v/>
      </c>
      <c r="P115" s="125" t="str">
        <f t="array" ref="P115">IF($C115="","",COUNT(IF(Inventory!$B$10:$B$1000=$B115,IF(Inventory!$C$10:$C$1000=$C115,IF(Inventory!$D$10:$D$1000=sp,IF(Inventory!$J$10:$J$1000=frig,IF(Inventory!$P$10:$P$1000=P$8,1)))))))</f>
        <v/>
      </c>
      <c r="Q115" s="144" t="str">
        <f t="shared" si="12"/>
        <v/>
      </c>
      <c r="R115" s="125" t="str">
        <f t="array" ref="R115">IF($C115="","",COUNT(IF(Inventory!$B$10:$B$1000=$B115,IF(Inventory!$C$10:$C$1000=$C115,IF(Inventory!$D$10:$D$1000=sp,IF(Inventory!$J$10:$J$1000=freez,1))))))</f>
        <v/>
      </c>
      <c r="S115" s="125" t="str">
        <f t="array" ref="S115">IF($C115="","",COUNT(IF(Inventory!$B$10:$B$1000=$B115,IF(Inventory!$C$10:$C$1000=$C115,IF(Inventory!$D$10:$D$1000=sp,IF(Inventory!$J$10:$J$1000=freez,IF(Inventory!$P$10:$P$1000=S$8,1)))))))</f>
        <v/>
      </c>
      <c r="T115" s="125" t="str">
        <f t="array" ref="T115">IF($C115="","",COUNT(IF(Inventory!$B$10:$B$1000=$B115,IF(Inventory!$C$10:$C$1000=$C115,IF(Inventory!$D$10:$D$1000=sp,IF(Inventory!$J$10:$J$1000=freez,IF(Inventory!$P$10:$P$1000=T$8,1)))))))</f>
        <v/>
      </c>
      <c r="U115" s="125" t="str">
        <f t="array" ref="U115">IF($C115="","",COUNT(IF(Inventory!$B$10:$B$1000=$B115,IF(Inventory!$C$10:$C$1000=$C115,IF(Inventory!$D$10:$D$1000=sp,IF(Inventory!$J$10:$J$1000=freez,IF(Inventory!$P$10:$P$1000=U$8,1)))))))</f>
        <v/>
      </c>
      <c r="V115" s="125" t="str">
        <f t="array" ref="V115">IF($C115="","",COUNT(IF(Inventory!$B$10:$B$1000=$B115,IF(Inventory!$C$10:$C$1000=$C115,IF(Inventory!$D$10:$D$1000=sp,IF(Inventory!$J$10:$J$1000=freez,IF(Inventory!$P$10:$P$1000=V$8,1)))))))</f>
        <v/>
      </c>
      <c r="W115" s="125" t="str">
        <f t="array" ref="W115">IF($C115="","",COUNT(IF(Inventory!$B$10:$B$1000=$B115,IF(Inventory!$C$10:$C$1000=$C115,IF(Inventory!$D$10:$D$1000=sp,IF(Inventory!$J$10:$J$1000=freez,IF(Inventory!$P$10:$P$1000=W$8,1)))))))</f>
        <v/>
      </c>
      <c r="X115" s="144" t="str">
        <f t="shared" si="13"/>
        <v/>
      </c>
      <c r="Y115" s="125" t="str">
        <f t="array" ref="Y115">IF($C115="","",SUM(IF(FREQUENCY(IF(Inventory!$C$10:$C$1000=$C115,IF(Inventory!$D$10:$D$1000=sp,IF(Inventory!$I$10:$I$1000=Grl_status!$B$6,MATCH(Inventory!$F$10:$F$1000,Inventory!$F$10:$F$1000,0)))),ROW(Inventory!$F$10:$F$1000)-ROW(Inventory!$F$10)+1),1)))</f>
        <v/>
      </c>
      <c r="Z115" s="125" t="str">
        <f t="array" ref="Z115">IF($C115="","",SUM(IF(FREQUENCY(IF(Inventory!$C$10:$C$1000=$C115,IF(Inventory!$D$10:$D$1000=sp,IF(Inventory!$J$10:$J$1000=frig,MATCH(Inventory!$F$10:$F$1000,Inventory!$F$10:$F$1000,0)))),ROW(Inventory!$F$10:$F$1000)-ROW(Inventory!$F$10)+1),1)))</f>
        <v/>
      </c>
      <c r="AA115" s="125" t="str">
        <f t="array" ref="AA115">IF($C115="","",SUM(IF(FREQUENCY(IF(Inventory!$C$10:$C$1000=$C115,IF(Inventory!$D$10:$D$1000=sp,IF(Inventory!$J$10:$J$1000=frig,IF(Inventory!$P$10:$P$1000=$E$8,MATCH(Inventory!$F$10:$F$1000,Inventory!$F$10:$F$1000,0))))),ROW(Inventory!$F$10:$F$1000)-ROW(Inventory!$F$10)+1),1)))</f>
        <v/>
      </c>
      <c r="AB115" s="125" t="str">
        <f t="array" ref="AB115">IF($C115="","",SUM(IF(FREQUENCY(IF(Inventory!$C$10:$C$1000=$C115,IF(Inventory!$D$10:$D$1000=sp,IF(Inventory!$J$10:$J$1000=frig,IF(Inventory!$P$10:$P$1000=$G$8,MATCH(Inventory!$F$10:$F$1000,Inventory!$F$10:$F$1000,0))))),ROW(Inventory!$F$10:$F$1000)-ROW(Inventory!$F$10)+1),1)))</f>
        <v/>
      </c>
      <c r="AC115" s="125" t="str">
        <f t="array" ref="AC115">IF($C115="","",SUM(IF(FREQUENCY(IF(Inventory!$C$10:$C$1000=$C115,IF(Inventory!$D$10:$D$1000=sp,IF(Inventory!$K$10:$K$1000="",MATCH(Inventory!$F$10:$F$1000,Inventory!$F$10:$F$1000,0)))),ROW(Inventory!$F$10:$F$1000)-ROW(Inventory!$F$10)+1),1)))</f>
        <v/>
      </c>
    </row>
    <row r="116" spans="1:29" ht="16.5" x14ac:dyDescent="0.3">
      <c r="A116" s="279" t="str">
        <f>Gap_analysis_stores!A117</f>
        <v/>
      </c>
      <c r="B116" s="279" t="str">
        <f>Gap_analysis_stores!B117</f>
        <v/>
      </c>
      <c r="C116" s="279" t="str">
        <f>Gap_analysis_stores!C117</f>
        <v/>
      </c>
      <c r="D116" s="125" t="str">
        <f t="array" ref="D116">IF($C116="","",SUM(IF(FREQUENCY(IF(Inventory!$C$10:$C$1000=$C116,IF(Inventory!$D$10:$D$1000=sp,MATCH(Inventory!$F$10:$F$1000,Inventory!$F$10:$F$1000,0))),ROW(Inventory!$F$10:$F$1000)-ROW(Inventory!$F$10)+1),1)))</f>
        <v/>
      </c>
      <c r="E116" s="125" t="str">
        <f t="array" ref="E116">IF($C116="","",COUNT(IF(Inventory!$B$10:$B$1000=$B116,IF(Inventory!$C$10:$C$1000=$C116,IF(Inventory!$D$10:$D$1000=sp,IF(Inventory!$P$10:$P$1000=E$8,1))))))</f>
        <v/>
      </c>
      <c r="F116" s="125" t="str">
        <f t="array" ref="F116">IF($C116="","",COUNT(IF(Inventory!$B$10:$B$1000=$B116,IF(Inventory!$C$10:$C$1000=$C116,IF(Inventory!$D$10:$D$1000=sp,IF(Inventory!$P$10:$P$1000=F$8,1))))))</f>
        <v/>
      </c>
      <c r="G116" s="125" t="str">
        <f t="array" ref="G116">IF($C116="","",COUNT(IF(Inventory!$B$10:$B$1000=$B116,IF(Inventory!$C$10:$C$1000=$C116,IF(Inventory!$D$10:$D$1000=sp,IF(Inventory!$P$10:$P$1000=G$8,1))))))</f>
        <v/>
      </c>
      <c r="H116" s="125" t="str">
        <f t="array" ref="H116">IF($C116="","",COUNT(IF(Inventory!$B$10:$B$1000=$B116,IF(Inventory!$C$10:$C$1000=$C116,IF(Inventory!$D$10:$D$1000=sp,IF(Inventory!$P$10:$P$1000=H$8,1))))))</f>
        <v/>
      </c>
      <c r="I116" s="125" t="str">
        <f t="array" ref="I116">IF($C116="","",COUNT(IF(Inventory!$B$10:$B$1000=$B116,IF(Inventory!$C$10:$C$1000=$C116,IF(Inventory!$D$10:$D$1000=sp,IF(Inventory!$P$10:$P$1000=I$8,1))))))</f>
        <v/>
      </c>
      <c r="J116" s="137">
        <f t="shared" si="9"/>
        <v>0</v>
      </c>
      <c r="K116" s="125" t="str">
        <f t="array" ref="K116">IF($C116="","",COUNT(IF(Inventory!$B$10:$B$1000=$B116,IF(Inventory!$C$10:$C$1000=$C116,IF(Inventory!$D$10:$D$1000=sp,IF(Inventory!$J$10:$J$1000=frig,1))))))</f>
        <v/>
      </c>
      <c r="L116" s="125" t="str">
        <f t="array" ref="L116">IF($C116="","",COUNT(IF(Inventory!$B$10:$B$1000=$B116,IF(Inventory!$C$10:$C$1000=$C116,IF(Inventory!$D$10:$D$1000=sp,IF(Inventory!$J$10:$J$1000=frig,IF(Inventory!$P$10:$P$1000=L$8,1)))))))</f>
        <v/>
      </c>
      <c r="M116" s="125" t="str">
        <f t="array" ref="M116">IF($C116="","",COUNT(IF(Inventory!$B$10:$B$1000=$B116,IF(Inventory!$C$10:$C$1000=$C116,IF(Inventory!$D$10:$D$1000=sp,IF(Inventory!$J$10:$J$1000=frig,IF(Inventory!$P$10:$P$1000=M$8,1)))))))</f>
        <v/>
      </c>
      <c r="N116" s="125" t="str">
        <f t="array" ref="N116">IF($C116="","",COUNT(IF(Inventory!$B$10:$B$1000=$B116,IF(Inventory!$C$10:$C$1000=$C116,IF(Inventory!$D$10:$D$1000=sp,IF(Inventory!$J$10:$J$1000=frig,IF(Inventory!$P$10:$P$1000=N$8,1)))))))</f>
        <v/>
      </c>
      <c r="O116" s="125" t="str">
        <f t="array" ref="O116">IF($C116="","",COUNT(IF(Inventory!$B$10:$B$1000=$B116,IF(Inventory!$C$10:$C$1000=$C116,IF(Inventory!$D$10:$D$1000=sp,IF(Inventory!$J$10:$J$1000=frig,IF(Inventory!$P$10:$P$1000=O$8,1)))))))</f>
        <v/>
      </c>
      <c r="P116" s="125" t="str">
        <f t="array" ref="P116">IF($C116="","",COUNT(IF(Inventory!$B$10:$B$1000=$B116,IF(Inventory!$C$10:$C$1000=$C116,IF(Inventory!$D$10:$D$1000=sp,IF(Inventory!$J$10:$J$1000=frig,IF(Inventory!$P$10:$P$1000=P$8,1)))))))</f>
        <v/>
      </c>
      <c r="Q116" s="144" t="str">
        <f t="shared" si="12"/>
        <v/>
      </c>
      <c r="R116" s="125" t="str">
        <f t="array" ref="R116">IF($C116="","",COUNT(IF(Inventory!$B$10:$B$1000=$B116,IF(Inventory!$C$10:$C$1000=$C116,IF(Inventory!$D$10:$D$1000=sp,IF(Inventory!$J$10:$J$1000=freez,1))))))</f>
        <v/>
      </c>
      <c r="S116" s="125" t="str">
        <f t="array" ref="S116">IF($C116="","",COUNT(IF(Inventory!$B$10:$B$1000=$B116,IF(Inventory!$C$10:$C$1000=$C116,IF(Inventory!$D$10:$D$1000=sp,IF(Inventory!$J$10:$J$1000=freez,IF(Inventory!$P$10:$P$1000=S$8,1)))))))</f>
        <v/>
      </c>
      <c r="T116" s="125" t="str">
        <f t="array" ref="T116">IF($C116="","",COUNT(IF(Inventory!$B$10:$B$1000=$B116,IF(Inventory!$C$10:$C$1000=$C116,IF(Inventory!$D$10:$D$1000=sp,IF(Inventory!$J$10:$J$1000=freez,IF(Inventory!$P$10:$P$1000=T$8,1)))))))</f>
        <v/>
      </c>
      <c r="U116" s="125" t="str">
        <f t="array" ref="U116">IF($C116="","",COUNT(IF(Inventory!$B$10:$B$1000=$B116,IF(Inventory!$C$10:$C$1000=$C116,IF(Inventory!$D$10:$D$1000=sp,IF(Inventory!$J$10:$J$1000=freez,IF(Inventory!$P$10:$P$1000=U$8,1)))))))</f>
        <v/>
      </c>
      <c r="V116" s="125" t="str">
        <f t="array" ref="V116">IF($C116="","",COUNT(IF(Inventory!$B$10:$B$1000=$B116,IF(Inventory!$C$10:$C$1000=$C116,IF(Inventory!$D$10:$D$1000=sp,IF(Inventory!$J$10:$J$1000=freez,IF(Inventory!$P$10:$P$1000=V$8,1)))))))</f>
        <v/>
      </c>
      <c r="W116" s="125" t="str">
        <f t="array" ref="W116">IF($C116="","",COUNT(IF(Inventory!$B$10:$B$1000=$B116,IF(Inventory!$C$10:$C$1000=$C116,IF(Inventory!$D$10:$D$1000=sp,IF(Inventory!$J$10:$J$1000=freez,IF(Inventory!$P$10:$P$1000=W$8,1)))))))</f>
        <v/>
      </c>
      <c r="X116" s="144" t="str">
        <f t="shared" si="13"/>
        <v/>
      </c>
      <c r="Y116" s="125" t="str">
        <f t="array" ref="Y116">IF($C116="","",SUM(IF(FREQUENCY(IF(Inventory!$C$10:$C$1000=$C116,IF(Inventory!$D$10:$D$1000=sp,IF(Inventory!$I$10:$I$1000=Grl_status!$B$6,MATCH(Inventory!$F$10:$F$1000,Inventory!$F$10:$F$1000,0)))),ROW(Inventory!$F$10:$F$1000)-ROW(Inventory!$F$10)+1),1)))</f>
        <v/>
      </c>
      <c r="Z116" s="125" t="str">
        <f t="array" ref="Z116">IF($C116="","",SUM(IF(FREQUENCY(IF(Inventory!$C$10:$C$1000=$C116,IF(Inventory!$D$10:$D$1000=sp,IF(Inventory!$J$10:$J$1000=frig,MATCH(Inventory!$F$10:$F$1000,Inventory!$F$10:$F$1000,0)))),ROW(Inventory!$F$10:$F$1000)-ROW(Inventory!$F$10)+1),1)))</f>
        <v/>
      </c>
      <c r="AA116" s="125" t="str">
        <f t="array" ref="AA116">IF($C116="","",SUM(IF(FREQUENCY(IF(Inventory!$C$10:$C$1000=$C116,IF(Inventory!$D$10:$D$1000=sp,IF(Inventory!$J$10:$J$1000=frig,IF(Inventory!$P$10:$P$1000=$E$8,MATCH(Inventory!$F$10:$F$1000,Inventory!$F$10:$F$1000,0))))),ROW(Inventory!$F$10:$F$1000)-ROW(Inventory!$F$10)+1),1)))</f>
        <v/>
      </c>
      <c r="AB116" s="125" t="str">
        <f t="array" ref="AB116">IF($C116="","",SUM(IF(FREQUENCY(IF(Inventory!$C$10:$C$1000=$C116,IF(Inventory!$D$10:$D$1000=sp,IF(Inventory!$J$10:$J$1000=frig,IF(Inventory!$P$10:$P$1000=$G$8,MATCH(Inventory!$F$10:$F$1000,Inventory!$F$10:$F$1000,0))))),ROW(Inventory!$F$10:$F$1000)-ROW(Inventory!$F$10)+1),1)))</f>
        <v/>
      </c>
      <c r="AC116" s="125" t="str">
        <f t="array" ref="AC116">IF($C116="","",SUM(IF(FREQUENCY(IF(Inventory!$C$10:$C$1000=$C116,IF(Inventory!$D$10:$D$1000=sp,IF(Inventory!$K$10:$K$1000="",MATCH(Inventory!$F$10:$F$1000,Inventory!$F$10:$F$1000,0)))),ROW(Inventory!$F$10:$F$1000)-ROW(Inventory!$F$10)+1),1)))</f>
        <v/>
      </c>
    </row>
    <row r="117" spans="1:29" ht="16.5" x14ac:dyDescent="0.3">
      <c r="A117" s="279" t="str">
        <f>Gap_analysis_stores!A118</f>
        <v/>
      </c>
      <c r="B117" s="279" t="str">
        <f>Gap_analysis_stores!B118</f>
        <v/>
      </c>
      <c r="C117" s="279" t="str">
        <f>Gap_analysis_stores!C118</f>
        <v/>
      </c>
      <c r="D117" s="125" t="str">
        <f t="array" ref="D117">IF($C117="","",SUM(IF(FREQUENCY(IF(Inventory!$C$10:$C$1000=$C117,IF(Inventory!$D$10:$D$1000=sp,MATCH(Inventory!$F$10:$F$1000,Inventory!$F$10:$F$1000,0))),ROW(Inventory!$F$10:$F$1000)-ROW(Inventory!$F$10)+1),1)))</f>
        <v/>
      </c>
      <c r="E117" s="125" t="str">
        <f t="array" ref="E117">IF($C117="","",COUNT(IF(Inventory!$B$10:$B$1000=$B117,IF(Inventory!$C$10:$C$1000=$C117,IF(Inventory!$D$10:$D$1000=sp,IF(Inventory!$P$10:$P$1000=E$8,1))))))</f>
        <v/>
      </c>
      <c r="F117" s="125" t="str">
        <f t="array" ref="F117">IF($C117="","",COUNT(IF(Inventory!$B$10:$B$1000=$B117,IF(Inventory!$C$10:$C$1000=$C117,IF(Inventory!$D$10:$D$1000=sp,IF(Inventory!$P$10:$P$1000=F$8,1))))))</f>
        <v/>
      </c>
      <c r="G117" s="125" t="str">
        <f t="array" ref="G117">IF($C117="","",COUNT(IF(Inventory!$B$10:$B$1000=$B117,IF(Inventory!$C$10:$C$1000=$C117,IF(Inventory!$D$10:$D$1000=sp,IF(Inventory!$P$10:$P$1000=G$8,1))))))</f>
        <v/>
      </c>
      <c r="H117" s="125" t="str">
        <f t="array" ref="H117">IF($C117="","",COUNT(IF(Inventory!$B$10:$B$1000=$B117,IF(Inventory!$C$10:$C$1000=$C117,IF(Inventory!$D$10:$D$1000=sp,IF(Inventory!$P$10:$P$1000=H$8,1))))))</f>
        <v/>
      </c>
      <c r="I117" s="125" t="str">
        <f t="array" ref="I117">IF($C117="","",COUNT(IF(Inventory!$B$10:$B$1000=$B117,IF(Inventory!$C$10:$C$1000=$C117,IF(Inventory!$D$10:$D$1000=sp,IF(Inventory!$P$10:$P$1000=I$8,1))))))</f>
        <v/>
      </c>
      <c r="J117" s="137">
        <f t="shared" si="9"/>
        <v>0</v>
      </c>
      <c r="K117" s="125" t="str">
        <f t="array" ref="K117">IF($C117="","",COUNT(IF(Inventory!$B$10:$B$1000=$B117,IF(Inventory!$C$10:$C$1000=$C117,IF(Inventory!$D$10:$D$1000=sp,IF(Inventory!$J$10:$J$1000=frig,1))))))</f>
        <v/>
      </c>
      <c r="L117" s="125" t="str">
        <f t="array" ref="L117">IF($C117="","",COUNT(IF(Inventory!$B$10:$B$1000=$B117,IF(Inventory!$C$10:$C$1000=$C117,IF(Inventory!$D$10:$D$1000=sp,IF(Inventory!$J$10:$J$1000=frig,IF(Inventory!$P$10:$P$1000=L$8,1)))))))</f>
        <v/>
      </c>
      <c r="M117" s="125" t="str">
        <f t="array" ref="M117">IF($C117="","",COUNT(IF(Inventory!$B$10:$B$1000=$B117,IF(Inventory!$C$10:$C$1000=$C117,IF(Inventory!$D$10:$D$1000=sp,IF(Inventory!$J$10:$J$1000=frig,IF(Inventory!$P$10:$P$1000=M$8,1)))))))</f>
        <v/>
      </c>
      <c r="N117" s="125" t="str">
        <f t="array" ref="N117">IF($C117="","",COUNT(IF(Inventory!$B$10:$B$1000=$B117,IF(Inventory!$C$10:$C$1000=$C117,IF(Inventory!$D$10:$D$1000=sp,IF(Inventory!$J$10:$J$1000=frig,IF(Inventory!$P$10:$P$1000=N$8,1)))))))</f>
        <v/>
      </c>
      <c r="O117" s="125" t="str">
        <f t="array" ref="O117">IF($C117="","",COUNT(IF(Inventory!$B$10:$B$1000=$B117,IF(Inventory!$C$10:$C$1000=$C117,IF(Inventory!$D$10:$D$1000=sp,IF(Inventory!$J$10:$J$1000=frig,IF(Inventory!$P$10:$P$1000=O$8,1)))))))</f>
        <v/>
      </c>
      <c r="P117" s="125" t="str">
        <f t="array" ref="P117">IF($C117="","",COUNT(IF(Inventory!$B$10:$B$1000=$B117,IF(Inventory!$C$10:$C$1000=$C117,IF(Inventory!$D$10:$D$1000=sp,IF(Inventory!$J$10:$J$1000=frig,IF(Inventory!$P$10:$P$1000=P$8,1)))))))</f>
        <v/>
      </c>
      <c r="Q117" s="144" t="str">
        <f t="shared" si="12"/>
        <v/>
      </c>
      <c r="R117" s="125" t="str">
        <f t="array" ref="R117">IF($C117="","",COUNT(IF(Inventory!$B$10:$B$1000=$B117,IF(Inventory!$C$10:$C$1000=$C117,IF(Inventory!$D$10:$D$1000=sp,IF(Inventory!$J$10:$J$1000=freez,1))))))</f>
        <v/>
      </c>
      <c r="S117" s="125" t="str">
        <f t="array" ref="S117">IF($C117="","",COUNT(IF(Inventory!$B$10:$B$1000=$B117,IF(Inventory!$C$10:$C$1000=$C117,IF(Inventory!$D$10:$D$1000=sp,IF(Inventory!$J$10:$J$1000=freez,IF(Inventory!$P$10:$P$1000=S$8,1)))))))</f>
        <v/>
      </c>
      <c r="T117" s="125" t="str">
        <f t="array" ref="T117">IF($C117="","",COUNT(IF(Inventory!$B$10:$B$1000=$B117,IF(Inventory!$C$10:$C$1000=$C117,IF(Inventory!$D$10:$D$1000=sp,IF(Inventory!$J$10:$J$1000=freez,IF(Inventory!$P$10:$P$1000=T$8,1)))))))</f>
        <v/>
      </c>
      <c r="U117" s="125" t="str">
        <f t="array" ref="U117">IF($C117="","",COUNT(IF(Inventory!$B$10:$B$1000=$B117,IF(Inventory!$C$10:$C$1000=$C117,IF(Inventory!$D$10:$D$1000=sp,IF(Inventory!$J$10:$J$1000=freez,IF(Inventory!$P$10:$P$1000=U$8,1)))))))</f>
        <v/>
      </c>
      <c r="V117" s="125" t="str">
        <f t="array" ref="V117">IF($C117="","",COUNT(IF(Inventory!$B$10:$B$1000=$B117,IF(Inventory!$C$10:$C$1000=$C117,IF(Inventory!$D$10:$D$1000=sp,IF(Inventory!$J$10:$J$1000=freez,IF(Inventory!$P$10:$P$1000=V$8,1)))))))</f>
        <v/>
      </c>
      <c r="W117" s="125" t="str">
        <f t="array" ref="W117">IF($C117="","",COUNT(IF(Inventory!$B$10:$B$1000=$B117,IF(Inventory!$C$10:$C$1000=$C117,IF(Inventory!$D$10:$D$1000=sp,IF(Inventory!$J$10:$J$1000=freez,IF(Inventory!$P$10:$P$1000=W$8,1)))))))</f>
        <v/>
      </c>
      <c r="X117" s="144" t="str">
        <f t="shared" si="13"/>
        <v/>
      </c>
      <c r="Y117" s="125" t="str">
        <f t="array" ref="Y117">IF($C117="","",SUM(IF(FREQUENCY(IF(Inventory!$C$10:$C$1000=$C117,IF(Inventory!$D$10:$D$1000=sp,IF(Inventory!$I$10:$I$1000=Grl_status!$B$6,MATCH(Inventory!$F$10:$F$1000,Inventory!$F$10:$F$1000,0)))),ROW(Inventory!$F$10:$F$1000)-ROW(Inventory!$F$10)+1),1)))</f>
        <v/>
      </c>
      <c r="Z117" s="125" t="str">
        <f t="array" ref="Z117">IF($C117="","",SUM(IF(FREQUENCY(IF(Inventory!$C$10:$C$1000=$C117,IF(Inventory!$D$10:$D$1000=sp,IF(Inventory!$J$10:$J$1000=frig,MATCH(Inventory!$F$10:$F$1000,Inventory!$F$10:$F$1000,0)))),ROW(Inventory!$F$10:$F$1000)-ROW(Inventory!$F$10)+1),1)))</f>
        <v/>
      </c>
      <c r="AA117" s="125" t="str">
        <f t="array" ref="AA117">IF($C117="","",SUM(IF(FREQUENCY(IF(Inventory!$C$10:$C$1000=$C117,IF(Inventory!$D$10:$D$1000=sp,IF(Inventory!$J$10:$J$1000=frig,IF(Inventory!$P$10:$P$1000=$E$8,MATCH(Inventory!$F$10:$F$1000,Inventory!$F$10:$F$1000,0))))),ROW(Inventory!$F$10:$F$1000)-ROW(Inventory!$F$10)+1),1)))</f>
        <v/>
      </c>
      <c r="AB117" s="125" t="str">
        <f t="array" ref="AB117">IF($C117="","",SUM(IF(FREQUENCY(IF(Inventory!$C$10:$C$1000=$C117,IF(Inventory!$D$10:$D$1000=sp,IF(Inventory!$J$10:$J$1000=frig,IF(Inventory!$P$10:$P$1000=$G$8,MATCH(Inventory!$F$10:$F$1000,Inventory!$F$10:$F$1000,0))))),ROW(Inventory!$F$10:$F$1000)-ROW(Inventory!$F$10)+1),1)))</f>
        <v/>
      </c>
      <c r="AC117" s="125" t="str">
        <f t="array" ref="AC117">IF($C117="","",SUM(IF(FREQUENCY(IF(Inventory!$C$10:$C$1000=$C117,IF(Inventory!$D$10:$D$1000=sp,IF(Inventory!$K$10:$K$1000="",MATCH(Inventory!$F$10:$F$1000,Inventory!$F$10:$F$1000,0)))),ROW(Inventory!$F$10:$F$1000)-ROW(Inventory!$F$10)+1),1)))</f>
        <v/>
      </c>
    </row>
    <row r="118" spans="1:29" ht="16.5" x14ac:dyDescent="0.3">
      <c r="A118" s="279" t="str">
        <f>Gap_analysis_stores!A119</f>
        <v/>
      </c>
      <c r="B118" s="279" t="str">
        <f>Gap_analysis_stores!B119</f>
        <v/>
      </c>
      <c r="C118" s="279" t="str">
        <f>Gap_analysis_stores!C119</f>
        <v/>
      </c>
      <c r="D118" s="125" t="str">
        <f t="array" ref="D118">IF($C118="","",SUM(IF(FREQUENCY(IF(Inventory!$C$10:$C$1000=$C118,IF(Inventory!$D$10:$D$1000=sp,MATCH(Inventory!$F$10:$F$1000,Inventory!$F$10:$F$1000,0))),ROW(Inventory!$F$10:$F$1000)-ROW(Inventory!$F$10)+1),1)))</f>
        <v/>
      </c>
      <c r="E118" s="125" t="str">
        <f t="array" ref="E118">IF($C118="","",COUNT(IF(Inventory!$B$10:$B$1000=$B118,IF(Inventory!$C$10:$C$1000=$C118,IF(Inventory!$D$10:$D$1000=sp,IF(Inventory!$P$10:$P$1000=E$8,1))))))</f>
        <v/>
      </c>
      <c r="F118" s="125" t="str">
        <f t="array" ref="F118">IF($C118="","",COUNT(IF(Inventory!$B$10:$B$1000=$B118,IF(Inventory!$C$10:$C$1000=$C118,IF(Inventory!$D$10:$D$1000=sp,IF(Inventory!$P$10:$P$1000=F$8,1))))))</f>
        <v/>
      </c>
      <c r="G118" s="125" t="str">
        <f t="array" ref="G118">IF($C118="","",COUNT(IF(Inventory!$B$10:$B$1000=$B118,IF(Inventory!$C$10:$C$1000=$C118,IF(Inventory!$D$10:$D$1000=sp,IF(Inventory!$P$10:$P$1000=G$8,1))))))</f>
        <v/>
      </c>
      <c r="H118" s="125" t="str">
        <f t="array" ref="H118">IF($C118="","",COUNT(IF(Inventory!$B$10:$B$1000=$B118,IF(Inventory!$C$10:$C$1000=$C118,IF(Inventory!$D$10:$D$1000=sp,IF(Inventory!$P$10:$P$1000=H$8,1))))))</f>
        <v/>
      </c>
      <c r="I118" s="125" t="str">
        <f t="array" ref="I118">IF($C118="","",COUNT(IF(Inventory!$B$10:$B$1000=$B118,IF(Inventory!$C$10:$C$1000=$C118,IF(Inventory!$D$10:$D$1000=sp,IF(Inventory!$P$10:$P$1000=I$8,1))))))</f>
        <v/>
      </c>
      <c r="J118" s="137">
        <f t="shared" si="9"/>
        <v>0</v>
      </c>
      <c r="K118" s="125" t="str">
        <f t="array" ref="K118">IF($C118="","",COUNT(IF(Inventory!$B$10:$B$1000=$B118,IF(Inventory!$C$10:$C$1000=$C118,IF(Inventory!$D$10:$D$1000=sp,IF(Inventory!$J$10:$J$1000=frig,1))))))</f>
        <v/>
      </c>
      <c r="L118" s="125" t="str">
        <f t="array" ref="L118">IF($C118="","",COUNT(IF(Inventory!$B$10:$B$1000=$B118,IF(Inventory!$C$10:$C$1000=$C118,IF(Inventory!$D$10:$D$1000=sp,IF(Inventory!$J$10:$J$1000=frig,IF(Inventory!$P$10:$P$1000=L$8,1)))))))</f>
        <v/>
      </c>
      <c r="M118" s="125" t="str">
        <f t="array" ref="M118">IF($C118="","",COUNT(IF(Inventory!$B$10:$B$1000=$B118,IF(Inventory!$C$10:$C$1000=$C118,IF(Inventory!$D$10:$D$1000=sp,IF(Inventory!$J$10:$J$1000=frig,IF(Inventory!$P$10:$P$1000=M$8,1)))))))</f>
        <v/>
      </c>
      <c r="N118" s="125" t="str">
        <f t="array" ref="N118">IF($C118="","",COUNT(IF(Inventory!$B$10:$B$1000=$B118,IF(Inventory!$C$10:$C$1000=$C118,IF(Inventory!$D$10:$D$1000=sp,IF(Inventory!$J$10:$J$1000=frig,IF(Inventory!$P$10:$P$1000=N$8,1)))))))</f>
        <v/>
      </c>
      <c r="O118" s="125" t="str">
        <f t="array" ref="O118">IF($C118="","",COUNT(IF(Inventory!$B$10:$B$1000=$B118,IF(Inventory!$C$10:$C$1000=$C118,IF(Inventory!$D$10:$D$1000=sp,IF(Inventory!$J$10:$J$1000=frig,IF(Inventory!$P$10:$P$1000=O$8,1)))))))</f>
        <v/>
      </c>
      <c r="P118" s="125" t="str">
        <f t="array" ref="P118">IF($C118="","",COUNT(IF(Inventory!$B$10:$B$1000=$B118,IF(Inventory!$C$10:$C$1000=$C118,IF(Inventory!$D$10:$D$1000=sp,IF(Inventory!$J$10:$J$1000=frig,IF(Inventory!$P$10:$P$1000=P$8,1)))))))</f>
        <v/>
      </c>
      <c r="Q118" s="144" t="str">
        <f t="shared" si="12"/>
        <v/>
      </c>
      <c r="R118" s="125" t="str">
        <f t="array" ref="R118">IF($C118="","",COUNT(IF(Inventory!$B$10:$B$1000=$B118,IF(Inventory!$C$10:$C$1000=$C118,IF(Inventory!$D$10:$D$1000=sp,IF(Inventory!$J$10:$J$1000=freez,1))))))</f>
        <v/>
      </c>
      <c r="S118" s="125" t="str">
        <f t="array" ref="S118">IF($C118="","",COUNT(IF(Inventory!$B$10:$B$1000=$B118,IF(Inventory!$C$10:$C$1000=$C118,IF(Inventory!$D$10:$D$1000=sp,IF(Inventory!$J$10:$J$1000=freez,IF(Inventory!$P$10:$P$1000=S$8,1)))))))</f>
        <v/>
      </c>
      <c r="T118" s="125" t="str">
        <f t="array" ref="T118">IF($C118="","",COUNT(IF(Inventory!$B$10:$B$1000=$B118,IF(Inventory!$C$10:$C$1000=$C118,IF(Inventory!$D$10:$D$1000=sp,IF(Inventory!$J$10:$J$1000=freez,IF(Inventory!$P$10:$P$1000=T$8,1)))))))</f>
        <v/>
      </c>
      <c r="U118" s="125" t="str">
        <f t="array" ref="U118">IF($C118="","",COUNT(IF(Inventory!$B$10:$B$1000=$B118,IF(Inventory!$C$10:$C$1000=$C118,IF(Inventory!$D$10:$D$1000=sp,IF(Inventory!$J$10:$J$1000=freez,IF(Inventory!$P$10:$P$1000=U$8,1)))))))</f>
        <v/>
      </c>
      <c r="V118" s="125" t="str">
        <f t="array" ref="V118">IF($C118="","",COUNT(IF(Inventory!$B$10:$B$1000=$B118,IF(Inventory!$C$10:$C$1000=$C118,IF(Inventory!$D$10:$D$1000=sp,IF(Inventory!$J$10:$J$1000=freez,IF(Inventory!$P$10:$P$1000=V$8,1)))))))</f>
        <v/>
      </c>
      <c r="W118" s="125" t="str">
        <f t="array" ref="W118">IF($C118="","",COUNT(IF(Inventory!$B$10:$B$1000=$B118,IF(Inventory!$C$10:$C$1000=$C118,IF(Inventory!$D$10:$D$1000=sp,IF(Inventory!$J$10:$J$1000=freez,IF(Inventory!$P$10:$P$1000=W$8,1)))))))</f>
        <v/>
      </c>
      <c r="X118" s="144" t="str">
        <f t="shared" si="13"/>
        <v/>
      </c>
      <c r="Y118" s="125" t="str">
        <f t="array" ref="Y118">IF($C118="","",SUM(IF(FREQUENCY(IF(Inventory!$C$10:$C$1000=$C118,IF(Inventory!$D$10:$D$1000=sp,IF(Inventory!$I$10:$I$1000=Grl_status!$B$6,MATCH(Inventory!$F$10:$F$1000,Inventory!$F$10:$F$1000,0)))),ROW(Inventory!$F$10:$F$1000)-ROW(Inventory!$F$10)+1),1)))</f>
        <v/>
      </c>
      <c r="Z118" s="125" t="str">
        <f t="array" ref="Z118">IF($C118="","",SUM(IF(FREQUENCY(IF(Inventory!$C$10:$C$1000=$C118,IF(Inventory!$D$10:$D$1000=sp,IF(Inventory!$J$10:$J$1000=frig,MATCH(Inventory!$F$10:$F$1000,Inventory!$F$10:$F$1000,0)))),ROW(Inventory!$F$10:$F$1000)-ROW(Inventory!$F$10)+1),1)))</f>
        <v/>
      </c>
      <c r="AA118" s="125" t="str">
        <f t="array" ref="AA118">IF($C118="","",SUM(IF(FREQUENCY(IF(Inventory!$C$10:$C$1000=$C118,IF(Inventory!$D$10:$D$1000=sp,IF(Inventory!$J$10:$J$1000=frig,IF(Inventory!$P$10:$P$1000=$E$8,MATCH(Inventory!$F$10:$F$1000,Inventory!$F$10:$F$1000,0))))),ROW(Inventory!$F$10:$F$1000)-ROW(Inventory!$F$10)+1),1)))</f>
        <v/>
      </c>
      <c r="AB118" s="125" t="str">
        <f t="array" ref="AB118">IF($C118="","",SUM(IF(FREQUENCY(IF(Inventory!$C$10:$C$1000=$C118,IF(Inventory!$D$10:$D$1000=sp,IF(Inventory!$J$10:$J$1000=frig,IF(Inventory!$P$10:$P$1000=$G$8,MATCH(Inventory!$F$10:$F$1000,Inventory!$F$10:$F$1000,0))))),ROW(Inventory!$F$10:$F$1000)-ROW(Inventory!$F$10)+1),1)))</f>
        <v/>
      </c>
      <c r="AC118" s="125" t="str">
        <f t="array" ref="AC118">IF($C118="","",SUM(IF(FREQUENCY(IF(Inventory!$C$10:$C$1000=$C118,IF(Inventory!$D$10:$D$1000=sp,IF(Inventory!$K$10:$K$1000="",MATCH(Inventory!$F$10:$F$1000,Inventory!$F$10:$F$1000,0)))),ROW(Inventory!$F$10:$F$1000)-ROW(Inventory!$F$10)+1),1)))</f>
        <v/>
      </c>
    </row>
    <row r="119" spans="1:29" ht="16.5" x14ac:dyDescent="0.3">
      <c r="A119" s="279" t="str">
        <f>Gap_analysis_stores!A120</f>
        <v/>
      </c>
      <c r="B119" s="279" t="str">
        <f>Gap_analysis_stores!B120</f>
        <v/>
      </c>
      <c r="C119" s="279" t="str">
        <f>Gap_analysis_stores!C120</f>
        <v/>
      </c>
      <c r="D119" s="125" t="str">
        <f t="array" ref="D119">IF($C119="","",SUM(IF(FREQUENCY(IF(Inventory!$C$10:$C$1000=$C119,IF(Inventory!$D$10:$D$1000=sp,MATCH(Inventory!$F$10:$F$1000,Inventory!$F$10:$F$1000,0))),ROW(Inventory!$F$10:$F$1000)-ROW(Inventory!$F$10)+1),1)))</f>
        <v/>
      </c>
      <c r="E119" s="125" t="str">
        <f t="array" ref="E119">IF($C119="","",COUNT(IF(Inventory!$B$10:$B$1000=$B119,IF(Inventory!$C$10:$C$1000=$C119,IF(Inventory!$D$10:$D$1000=sp,IF(Inventory!$P$10:$P$1000=E$8,1))))))</f>
        <v/>
      </c>
      <c r="F119" s="125" t="str">
        <f t="array" ref="F119">IF($C119="","",COUNT(IF(Inventory!$B$10:$B$1000=$B119,IF(Inventory!$C$10:$C$1000=$C119,IF(Inventory!$D$10:$D$1000=sp,IF(Inventory!$P$10:$P$1000=F$8,1))))))</f>
        <v/>
      </c>
      <c r="G119" s="125" t="str">
        <f t="array" ref="G119">IF($C119="","",COUNT(IF(Inventory!$B$10:$B$1000=$B119,IF(Inventory!$C$10:$C$1000=$C119,IF(Inventory!$D$10:$D$1000=sp,IF(Inventory!$P$10:$P$1000=G$8,1))))))</f>
        <v/>
      </c>
      <c r="H119" s="125" t="str">
        <f t="array" ref="H119">IF($C119="","",COUNT(IF(Inventory!$B$10:$B$1000=$B119,IF(Inventory!$C$10:$C$1000=$C119,IF(Inventory!$D$10:$D$1000=sp,IF(Inventory!$P$10:$P$1000=H$8,1))))))</f>
        <v/>
      </c>
      <c r="I119" s="125" t="str">
        <f t="array" ref="I119">IF($C119="","",COUNT(IF(Inventory!$B$10:$B$1000=$B119,IF(Inventory!$C$10:$C$1000=$C119,IF(Inventory!$D$10:$D$1000=sp,IF(Inventory!$P$10:$P$1000=I$8,1))))))</f>
        <v/>
      </c>
      <c r="J119" s="137">
        <f t="shared" si="9"/>
        <v>0</v>
      </c>
      <c r="K119" s="125" t="str">
        <f t="array" ref="K119">IF($C119="","",COUNT(IF(Inventory!$B$10:$B$1000=$B119,IF(Inventory!$C$10:$C$1000=$C119,IF(Inventory!$D$10:$D$1000=sp,IF(Inventory!$J$10:$J$1000=frig,1))))))</f>
        <v/>
      </c>
      <c r="L119" s="125" t="str">
        <f t="array" ref="L119">IF($C119="","",COUNT(IF(Inventory!$B$10:$B$1000=$B119,IF(Inventory!$C$10:$C$1000=$C119,IF(Inventory!$D$10:$D$1000=sp,IF(Inventory!$J$10:$J$1000=frig,IF(Inventory!$P$10:$P$1000=L$8,1)))))))</f>
        <v/>
      </c>
      <c r="M119" s="125" t="str">
        <f t="array" ref="M119">IF($C119="","",COUNT(IF(Inventory!$B$10:$B$1000=$B119,IF(Inventory!$C$10:$C$1000=$C119,IF(Inventory!$D$10:$D$1000=sp,IF(Inventory!$J$10:$J$1000=frig,IF(Inventory!$P$10:$P$1000=M$8,1)))))))</f>
        <v/>
      </c>
      <c r="N119" s="125" t="str">
        <f t="array" ref="N119">IF($C119="","",COUNT(IF(Inventory!$B$10:$B$1000=$B119,IF(Inventory!$C$10:$C$1000=$C119,IF(Inventory!$D$10:$D$1000=sp,IF(Inventory!$J$10:$J$1000=frig,IF(Inventory!$P$10:$P$1000=N$8,1)))))))</f>
        <v/>
      </c>
      <c r="O119" s="125" t="str">
        <f t="array" ref="O119">IF($C119="","",COUNT(IF(Inventory!$B$10:$B$1000=$B119,IF(Inventory!$C$10:$C$1000=$C119,IF(Inventory!$D$10:$D$1000=sp,IF(Inventory!$J$10:$J$1000=frig,IF(Inventory!$P$10:$P$1000=O$8,1)))))))</f>
        <v/>
      </c>
      <c r="P119" s="125" t="str">
        <f t="array" ref="P119">IF($C119="","",COUNT(IF(Inventory!$B$10:$B$1000=$B119,IF(Inventory!$C$10:$C$1000=$C119,IF(Inventory!$D$10:$D$1000=sp,IF(Inventory!$J$10:$J$1000=frig,IF(Inventory!$P$10:$P$1000=P$8,1)))))))</f>
        <v/>
      </c>
      <c r="Q119" s="144" t="str">
        <f t="shared" si="12"/>
        <v/>
      </c>
      <c r="R119" s="125" t="str">
        <f t="array" ref="R119">IF($C119="","",COUNT(IF(Inventory!$B$10:$B$1000=$B119,IF(Inventory!$C$10:$C$1000=$C119,IF(Inventory!$D$10:$D$1000=sp,IF(Inventory!$J$10:$J$1000=freez,1))))))</f>
        <v/>
      </c>
      <c r="S119" s="125" t="str">
        <f t="array" ref="S119">IF($C119="","",COUNT(IF(Inventory!$B$10:$B$1000=$B119,IF(Inventory!$C$10:$C$1000=$C119,IF(Inventory!$D$10:$D$1000=sp,IF(Inventory!$J$10:$J$1000=freez,IF(Inventory!$P$10:$P$1000=S$8,1)))))))</f>
        <v/>
      </c>
      <c r="T119" s="125" t="str">
        <f t="array" ref="T119">IF($C119="","",COUNT(IF(Inventory!$B$10:$B$1000=$B119,IF(Inventory!$C$10:$C$1000=$C119,IF(Inventory!$D$10:$D$1000=sp,IF(Inventory!$J$10:$J$1000=freez,IF(Inventory!$P$10:$P$1000=T$8,1)))))))</f>
        <v/>
      </c>
      <c r="U119" s="125" t="str">
        <f t="array" ref="U119">IF($C119="","",COUNT(IF(Inventory!$B$10:$B$1000=$B119,IF(Inventory!$C$10:$C$1000=$C119,IF(Inventory!$D$10:$D$1000=sp,IF(Inventory!$J$10:$J$1000=freez,IF(Inventory!$P$10:$P$1000=U$8,1)))))))</f>
        <v/>
      </c>
      <c r="V119" s="125" t="str">
        <f t="array" ref="V119">IF($C119="","",COUNT(IF(Inventory!$B$10:$B$1000=$B119,IF(Inventory!$C$10:$C$1000=$C119,IF(Inventory!$D$10:$D$1000=sp,IF(Inventory!$J$10:$J$1000=freez,IF(Inventory!$P$10:$P$1000=V$8,1)))))))</f>
        <v/>
      </c>
      <c r="W119" s="125" t="str">
        <f t="array" ref="W119">IF($C119="","",COUNT(IF(Inventory!$B$10:$B$1000=$B119,IF(Inventory!$C$10:$C$1000=$C119,IF(Inventory!$D$10:$D$1000=sp,IF(Inventory!$J$10:$J$1000=freez,IF(Inventory!$P$10:$P$1000=W$8,1)))))))</f>
        <v/>
      </c>
      <c r="X119" s="144" t="str">
        <f t="shared" si="13"/>
        <v/>
      </c>
      <c r="Y119" s="125" t="str">
        <f t="array" ref="Y119">IF($C119="","",SUM(IF(FREQUENCY(IF(Inventory!$C$10:$C$1000=$C119,IF(Inventory!$D$10:$D$1000=sp,IF(Inventory!$I$10:$I$1000=Grl_status!$B$6,MATCH(Inventory!$F$10:$F$1000,Inventory!$F$10:$F$1000,0)))),ROW(Inventory!$F$10:$F$1000)-ROW(Inventory!$F$10)+1),1)))</f>
        <v/>
      </c>
      <c r="Z119" s="125" t="str">
        <f t="array" ref="Z119">IF($C119="","",SUM(IF(FREQUENCY(IF(Inventory!$C$10:$C$1000=$C119,IF(Inventory!$D$10:$D$1000=sp,IF(Inventory!$J$10:$J$1000=frig,MATCH(Inventory!$F$10:$F$1000,Inventory!$F$10:$F$1000,0)))),ROW(Inventory!$F$10:$F$1000)-ROW(Inventory!$F$10)+1),1)))</f>
        <v/>
      </c>
      <c r="AA119" s="125" t="str">
        <f t="array" ref="AA119">IF($C119="","",SUM(IF(FREQUENCY(IF(Inventory!$C$10:$C$1000=$C119,IF(Inventory!$D$10:$D$1000=sp,IF(Inventory!$J$10:$J$1000=frig,IF(Inventory!$P$10:$P$1000=$E$8,MATCH(Inventory!$F$10:$F$1000,Inventory!$F$10:$F$1000,0))))),ROW(Inventory!$F$10:$F$1000)-ROW(Inventory!$F$10)+1),1)))</f>
        <v/>
      </c>
      <c r="AB119" s="125" t="str">
        <f t="array" ref="AB119">IF($C119="","",SUM(IF(FREQUENCY(IF(Inventory!$C$10:$C$1000=$C119,IF(Inventory!$D$10:$D$1000=sp,IF(Inventory!$J$10:$J$1000=frig,IF(Inventory!$P$10:$P$1000=$G$8,MATCH(Inventory!$F$10:$F$1000,Inventory!$F$10:$F$1000,0))))),ROW(Inventory!$F$10:$F$1000)-ROW(Inventory!$F$10)+1),1)))</f>
        <v/>
      </c>
      <c r="AC119" s="125" t="str">
        <f t="array" ref="AC119">IF($C119="","",SUM(IF(FREQUENCY(IF(Inventory!$C$10:$C$1000=$C119,IF(Inventory!$D$10:$D$1000=sp,IF(Inventory!$K$10:$K$1000="",MATCH(Inventory!$F$10:$F$1000,Inventory!$F$10:$F$1000,0)))),ROW(Inventory!$F$10:$F$1000)-ROW(Inventory!$F$10)+1),1)))</f>
        <v/>
      </c>
    </row>
    <row r="120" spans="1:29" ht="16.5" x14ac:dyDescent="0.3">
      <c r="A120" s="279" t="str">
        <f>Gap_analysis_stores!A121</f>
        <v/>
      </c>
      <c r="B120" s="279" t="str">
        <f>Gap_analysis_stores!B121</f>
        <v/>
      </c>
      <c r="C120" s="279" t="str">
        <f>Gap_analysis_stores!C121</f>
        <v/>
      </c>
      <c r="D120" s="125" t="str">
        <f t="array" ref="D120">IF($C120="","",SUM(IF(FREQUENCY(IF(Inventory!$C$10:$C$1000=$C120,IF(Inventory!$D$10:$D$1000=sp,MATCH(Inventory!$F$10:$F$1000,Inventory!$F$10:$F$1000,0))),ROW(Inventory!$F$10:$F$1000)-ROW(Inventory!$F$10)+1),1)))</f>
        <v/>
      </c>
      <c r="E120" s="125" t="str">
        <f t="array" ref="E120">IF($C120="","",COUNT(IF(Inventory!$B$10:$B$1000=$B120,IF(Inventory!$C$10:$C$1000=$C120,IF(Inventory!$D$10:$D$1000=sp,IF(Inventory!$P$10:$P$1000=E$8,1))))))</f>
        <v/>
      </c>
      <c r="F120" s="125" t="str">
        <f t="array" ref="F120">IF($C120="","",COUNT(IF(Inventory!$B$10:$B$1000=$B120,IF(Inventory!$C$10:$C$1000=$C120,IF(Inventory!$D$10:$D$1000=sp,IF(Inventory!$P$10:$P$1000=F$8,1))))))</f>
        <v/>
      </c>
      <c r="G120" s="125" t="str">
        <f t="array" ref="G120">IF($C120="","",COUNT(IF(Inventory!$B$10:$B$1000=$B120,IF(Inventory!$C$10:$C$1000=$C120,IF(Inventory!$D$10:$D$1000=sp,IF(Inventory!$P$10:$P$1000=G$8,1))))))</f>
        <v/>
      </c>
      <c r="H120" s="125" t="str">
        <f t="array" ref="H120">IF($C120="","",COUNT(IF(Inventory!$B$10:$B$1000=$B120,IF(Inventory!$C$10:$C$1000=$C120,IF(Inventory!$D$10:$D$1000=sp,IF(Inventory!$P$10:$P$1000=H$8,1))))))</f>
        <v/>
      </c>
      <c r="I120" s="125" t="str">
        <f t="array" ref="I120">IF($C120="","",COUNT(IF(Inventory!$B$10:$B$1000=$B120,IF(Inventory!$C$10:$C$1000=$C120,IF(Inventory!$D$10:$D$1000=sp,IF(Inventory!$P$10:$P$1000=I$8,1))))))</f>
        <v/>
      </c>
      <c r="J120" s="137">
        <f t="shared" si="9"/>
        <v>0</v>
      </c>
      <c r="K120" s="125" t="str">
        <f t="array" ref="K120">IF($C120="","",COUNT(IF(Inventory!$B$10:$B$1000=$B120,IF(Inventory!$C$10:$C$1000=$C120,IF(Inventory!$D$10:$D$1000=sp,IF(Inventory!$J$10:$J$1000=frig,1))))))</f>
        <v/>
      </c>
      <c r="L120" s="125" t="str">
        <f t="array" ref="L120">IF($C120="","",COUNT(IF(Inventory!$B$10:$B$1000=$B120,IF(Inventory!$C$10:$C$1000=$C120,IF(Inventory!$D$10:$D$1000=sp,IF(Inventory!$J$10:$J$1000=frig,IF(Inventory!$P$10:$P$1000=L$8,1)))))))</f>
        <v/>
      </c>
      <c r="M120" s="125" t="str">
        <f t="array" ref="M120">IF($C120="","",COUNT(IF(Inventory!$B$10:$B$1000=$B120,IF(Inventory!$C$10:$C$1000=$C120,IF(Inventory!$D$10:$D$1000=sp,IF(Inventory!$J$10:$J$1000=frig,IF(Inventory!$P$10:$P$1000=M$8,1)))))))</f>
        <v/>
      </c>
      <c r="N120" s="125" t="str">
        <f t="array" ref="N120">IF($C120="","",COUNT(IF(Inventory!$B$10:$B$1000=$B120,IF(Inventory!$C$10:$C$1000=$C120,IF(Inventory!$D$10:$D$1000=sp,IF(Inventory!$J$10:$J$1000=frig,IF(Inventory!$P$10:$P$1000=N$8,1)))))))</f>
        <v/>
      </c>
      <c r="O120" s="125" t="str">
        <f t="array" ref="O120">IF($C120="","",COUNT(IF(Inventory!$B$10:$B$1000=$B120,IF(Inventory!$C$10:$C$1000=$C120,IF(Inventory!$D$10:$D$1000=sp,IF(Inventory!$J$10:$J$1000=frig,IF(Inventory!$P$10:$P$1000=O$8,1)))))))</f>
        <v/>
      </c>
      <c r="P120" s="125" t="str">
        <f t="array" ref="P120">IF($C120="","",COUNT(IF(Inventory!$B$10:$B$1000=$B120,IF(Inventory!$C$10:$C$1000=$C120,IF(Inventory!$D$10:$D$1000=sp,IF(Inventory!$J$10:$J$1000=frig,IF(Inventory!$P$10:$P$1000=P$8,1)))))))</f>
        <v/>
      </c>
      <c r="Q120" s="144" t="str">
        <f t="shared" si="12"/>
        <v/>
      </c>
      <c r="R120" s="125" t="str">
        <f t="array" ref="R120">IF($C120="","",COUNT(IF(Inventory!$B$10:$B$1000=$B120,IF(Inventory!$C$10:$C$1000=$C120,IF(Inventory!$D$10:$D$1000=sp,IF(Inventory!$J$10:$J$1000=freez,1))))))</f>
        <v/>
      </c>
      <c r="S120" s="125" t="str">
        <f t="array" ref="S120">IF($C120="","",COUNT(IF(Inventory!$B$10:$B$1000=$B120,IF(Inventory!$C$10:$C$1000=$C120,IF(Inventory!$D$10:$D$1000=sp,IF(Inventory!$J$10:$J$1000=freez,IF(Inventory!$P$10:$P$1000=S$8,1)))))))</f>
        <v/>
      </c>
      <c r="T120" s="125" t="str">
        <f t="array" ref="T120">IF($C120="","",COUNT(IF(Inventory!$B$10:$B$1000=$B120,IF(Inventory!$C$10:$C$1000=$C120,IF(Inventory!$D$10:$D$1000=sp,IF(Inventory!$J$10:$J$1000=freez,IF(Inventory!$P$10:$P$1000=T$8,1)))))))</f>
        <v/>
      </c>
      <c r="U120" s="125" t="str">
        <f t="array" ref="U120">IF($C120="","",COUNT(IF(Inventory!$B$10:$B$1000=$B120,IF(Inventory!$C$10:$C$1000=$C120,IF(Inventory!$D$10:$D$1000=sp,IF(Inventory!$J$10:$J$1000=freez,IF(Inventory!$P$10:$P$1000=U$8,1)))))))</f>
        <v/>
      </c>
      <c r="V120" s="125" t="str">
        <f t="array" ref="V120">IF($C120="","",COUNT(IF(Inventory!$B$10:$B$1000=$B120,IF(Inventory!$C$10:$C$1000=$C120,IF(Inventory!$D$10:$D$1000=sp,IF(Inventory!$J$10:$J$1000=freez,IF(Inventory!$P$10:$P$1000=V$8,1)))))))</f>
        <v/>
      </c>
      <c r="W120" s="125" t="str">
        <f t="array" ref="W120">IF($C120="","",COUNT(IF(Inventory!$B$10:$B$1000=$B120,IF(Inventory!$C$10:$C$1000=$C120,IF(Inventory!$D$10:$D$1000=sp,IF(Inventory!$J$10:$J$1000=freez,IF(Inventory!$P$10:$P$1000=W$8,1)))))))</f>
        <v/>
      </c>
      <c r="X120" s="144" t="str">
        <f t="shared" si="13"/>
        <v/>
      </c>
      <c r="Y120" s="125" t="str">
        <f t="array" ref="Y120">IF($C120="","",SUM(IF(FREQUENCY(IF(Inventory!$C$10:$C$1000=$C120,IF(Inventory!$D$10:$D$1000=sp,IF(Inventory!$I$10:$I$1000=Grl_status!$B$6,MATCH(Inventory!$F$10:$F$1000,Inventory!$F$10:$F$1000,0)))),ROW(Inventory!$F$10:$F$1000)-ROW(Inventory!$F$10)+1),1)))</f>
        <v/>
      </c>
      <c r="Z120" s="125" t="str">
        <f t="array" ref="Z120">IF($C120="","",SUM(IF(FREQUENCY(IF(Inventory!$C$10:$C$1000=$C120,IF(Inventory!$D$10:$D$1000=sp,IF(Inventory!$J$10:$J$1000=frig,MATCH(Inventory!$F$10:$F$1000,Inventory!$F$10:$F$1000,0)))),ROW(Inventory!$F$10:$F$1000)-ROW(Inventory!$F$10)+1),1)))</f>
        <v/>
      </c>
      <c r="AA120" s="125" t="str">
        <f t="array" ref="AA120">IF($C120="","",SUM(IF(FREQUENCY(IF(Inventory!$C$10:$C$1000=$C120,IF(Inventory!$D$10:$D$1000=sp,IF(Inventory!$J$10:$J$1000=frig,IF(Inventory!$P$10:$P$1000=$E$8,MATCH(Inventory!$F$10:$F$1000,Inventory!$F$10:$F$1000,0))))),ROW(Inventory!$F$10:$F$1000)-ROW(Inventory!$F$10)+1),1)))</f>
        <v/>
      </c>
      <c r="AB120" s="125" t="str">
        <f t="array" ref="AB120">IF($C120="","",SUM(IF(FREQUENCY(IF(Inventory!$C$10:$C$1000=$C120,IF(Inventory!$D$10:$D$1000=sp,IF(Inventory!$J$10:$J$1000=frig,IF(Inventory!$P$10:$P$1000=$G$8,MATCH(Inventory!$F$10:$F$1000,Inventory!$F$10:$F$1000,0))))),ROW(Inventory!$F$10:$F$1000)-ROW(Inventory!$F$10)+1),1)))</f>
        <v/>
      </c>
      <c r="AC120" s="125" t="str">
        <f t="array" ref="AC120">IF($C120="","",SUM(IF(FREQUENCY(IF(Inventory!$C$10:$C$1000=$C120,IF(Inventory!$D$10:$D$1000=sp,IF(Inventory!$K$10:$K$1000="",MATCH(Inventory!$F$10:$F$1000,Inventory!$F$10:$F$1000,0)))),ROW(Inventory!$F$10:$F$1000)-ROW(Inventory!$F$10)+1),1)))</f>
        <v/>
      </c>
    </row>
    <row r="121" spans="1:29" ht="16.5" x14ac:dyDescent="0.3">
      <c r="A121" s="279" t="str">
        <f>Gap_analysis_stores!A122</f>
        <v/>
      </c>
      <c r="B121" s="279" t="str">
        <f>Gap_analysis_stores!B122</f>
        <v/>
      </c>
      <c r="C121" s="279" t="str">
        <f>Gap_analysis_stores!C122</f>
        <v/>
      </c>
      <c r="D121" s="125" t="str">
        <f t="array" ref="D121">IF($C121="","",SUM(IF(FREQUENCY(IF(Inventory!$C$10:$C$1000=$C121,IF(Inventory!$D$10:$D$1000=sp,MATCH(Inventory!$F$10:$F$1000,Inventory!$F$10:$F$1000,0))),ROW(Inventory!$F$10:$F$1000)-ROW(Inventory!$F$10)+1),1)))</f>
        <v/>
      </c>
      <c r="E121" s="125" t="str">
        <f t="array" ref="E121">IF($C121="","",COUNT(IF(Inventory!$B$10:$B$1000=$B121,IF(Inventory!$C$10:$C$1000=$C121,IF(Inventory!$D$10:$D$1000=sp,IF(Inventory!$P$10:$P$1000=E$8,1))))))</f>
        <v/>
      </c>
      <c r="F121" s="125" t="str">
        <f t="array" ref="F121">IF($C121="","",COUNT(IF(Inventory!$B$10:$B$1000=$B121,IF(Inventory!$C$10:$C$1000=$C121,IF(Inventory!$D$10:$D$1000=sp,IF(Inventory!$P$10:$P$1000=F$8,1))))))</f>
        <v/>
      </c>
      <c r="G121" s="125" t="str">
        <f t="array" ref="G121">IF($C121="","",COUNT(IF(Inventory!$B$10:$B$1000=$B121,IF(Inventory!$C$10:$C$1000=$C121,IF(Inventory!$D$10:$D$1000=sp,IF(Inventory!$P$10:$P$1000=G$8,1))))))</f>
        <v/>
      </c>
      <c r="H121" s="125" t="str">
        <f t="array" ref="H121">IF($C121="","",COUNT(IF(Inventory!$B$10:$B$1000=$B121,IF(Inventory!$C$10:$C$1000=$C121,IF(Inventory!$D$10:$D$1000=sp,IF(Inventory!$P$10:$P$1000=H$8,1))))))</f>
        <v/>
      </c>
      <c r="I121" s="125" t="str">
        <f t="array" ref="I121">IF($C121="","",COUNT(IF(Inventory!$B$10:$B$1000=$B121,IF(Inventory!$C$10:$C$1000=$C121,IF(Inventory!$D$10:$D$1000=sp,IF(Inventory!$P$10:$P$1000=I$8,1))))))</f>
        <v/>
      </c>
      <c r="J121" s="137">
        <f t="shared" si="9"/>
        <v>0</v>
      </c>
      <c r="K121" s="125" t="str">
        <f t="array" ref="K121">IF($C121="","",COUNT(IF(Inventory!$B$10:$B$1000=$B121,IF(Inventory!$C$10:$C$1000=$C121,IF(Inventory!$D$10:$D$1000=sp,IF(Inventory!$J$10:$J$1000=frig,1))))))</f>
        <v/>
      </c>
      <c r="L121" s="125" t="str">
        <f t="array" ref="L121">IF($C121="","",COUNT(IF(Inventory!$B$10:$B$1000=$B121,IF(Inventory!$C$10:$C$1000=$C121,IF(Inventory!$D$10:$D$1000=sp,IF(Inventory!$J$10:$J$1000=frig,IF(Inventory!$P$10:$P$1000=L$8,1)))))))</f>
        <v/>
      </c>
      <c r="M121" s="125" t="str">
        <f t="array" ref="M121">IF($C121="","",COUNT(IF(Inventory!$B$10:$B$1000=$B121,IF(Inventory!$C$10:$C$1000=$C121,IF(Inventory!$D$10:$D$1000=sp,IF(Inventory!$J$10:$J$1000=frig,IF(Inventory!$P$10:$P$1000=M$8,1)))))))</f>
        <v/>
      </c>
      <c r="N121" s="125" t="str">
        <f t="array" ref="N121">IF($C121="","",COUNT(IF(Inventory!$B$10:$B$1000=$B121,IF(Inventory!$C$10:$C$1000=$C121,IF(Inventory!$D$10:$D$1000=sp,IF(Inventory!$J$10:$J$1000=frig,IF(Inventory!$P$10:$P$1000=N$8,1)))))))</f>
        <v/>
      </c>
      <c r="O121" s="125" t="str">
        <f t="array" ref="O121">IF($C121="","",COUNT(IF(Inventory!$B$10:$B$1000=$B121,IF(Inventory!$C$10:$C$1000=$C121,IF(Inventory!$D$10:$D$1000=sp,IF(Inventory!$J$10:$J$1000=frig,IF(Inventory!$P$10:$P$1000=O$8,1)))))))</f>
        <v/>
      </c>
      <c r="P121" s="125" t="str">
        <f t="array" ref="P121">IF($C121="","",COUNT(IF(Inventory!$B$10:$B$1000=$B121,IF(Inventory!$C$10:$C$1000=$C121,IF(Inventory!$D$10:$D$1000=sp,IF(Inventory!$J$10:$J$1000=frig,IF(Inventory!$P$10:$P$1000=P$8,1)))))))</f>
        <v/>
      </c>
      <c r="Q121" s="144" t="str">
        <f t="shared" si="12"/>
        <v/>
      </c>
      <c r="R121" s="125" t="str">
        <f t="array" ref="R121">IF($C121="","",COUNT(IF(Inventory!$B$10:$B$1000=$B121,IF(Inventory!$C$10:$C$1000=$C121,IF(Inventory!$D$10:$D$1000=sp,IF(Inventory!$J$10:$J$1000=freez,1))))))</f>
        <v/>
      </c>
      <c r="S121" s="125" t="str">
        <f t="array" ref="S121">IF($C121="","",COUNT(IF(Inventory!$B$10:$B$1000=$B121,IF(Inventory!$C$10:$C$1000=$C121,IF(Inventory!$D$10:$D$1000=sp,IF(Inventory!$J$10:$J$1000=freez,IF(Inventory!$P$10:$P$1000=S$8,1)))))))</f>
        <v/>
      </c>
      <c r="T121" s="125" t="str">
        <f t="array" ref="T121">IF($C121="","",COUNT(IF(Inventory!$B$10:$B$1000=$B121,IF(Inventory!$C$10:$C$1000=$C121,IF(Inventory!$D$10:$D$1000=sp,IF(Inventory!$J$10:$J$1000=freez,IF(Inventory!$P$10:$P$1000=T$8,1)))))))</f>
        <v/>
      </c>
      <c r="U121" s="125" t="str">
        <f t="array" ref="U121">IF($C121="","",COUNT(IF(Inventory!$B$10:$B$1000=$B121,IF(Inventory!$C$10:$C$1000=$C121,IF(Inventory!$D$10:$D$1000=sp,IF(Inventory!$J$10:$J$1000=freez,IF(Inventory!$P$10:$P$1000=U$8,1)))))))</f>
        <v/>
      </c>
      <c r="V121" s="125" t="str">
        <f t="array" ref="V121">IF($C121="","",COUNT(IF(Inventory!$B$10:$B$1000=$B121,IF(Inventory!$C$10:$C$1000=$C121,IF(Inventory!$D$10:$D$1000=sp,IF(Inventory!$J$10:$J$1000=freez,IF(Inventory!$P$10:$P$1000=V$8,1)))))))</f>
        <v/>
      </c>
      <c r="W121" s="125" t="str">
        <f t="array" ref="W121">IF($C121="","",COUNT(IF(Inventory!$B$10:$B$1000=$B121,IF(Inventory!$C$10:$C$1000=$C121,IF(Inventory!$D$10:$D$1000=sp,IF(Inventory!$J$10:$J$1000=freez,IF(Inventory!$P$10:$P$1000=W$8,1)))))))</f>
        <v/>
      </c>
      <c r="X121" s="144" t="str">
        <f t="shared" si="13"/>
        <v/>
      </c>
      <c r="Y121" s="125" t="str">
        <f t="array" ref="Y121">IF($C121="","",SUM(IF(FREQUENCY(IF(Inventory!$C$10:$C$1000=$C121,IF(Inventory!$D$10:$D$1000=sp,IF(Inventory!$I$10:$I$1000=Grl_status!$B$6,MATCH(Inventory!$F$10:$F$1000,Inventory!$F$10:$F$1000,0)))),ROW(Inventory!$F$10:$F$1000)-ROW(Inventory!$F$10)+1),1)))</f>
        <v/>
      </c>
      <c r="Z121" s="125" t="str">
        <f t="array" ref="Z121">IF($C121="","",SUM(IF(FREQUENCY(IF(Inventory!$C$10:$C$1000=$C121,IF(Inventory!$D$10:$D$1000=sp,IF(Inventory!$J$10:$J$1000=frig,MATCH(Inventory!$F$10:$F$1000,Inventory!$F$10:$F$1000,0)))),ROW(Inventory!$F$10:$F$1000)-ROW(Inventory!$F$10)+1),1)))</f>
        <v/>
      </c>
      <c r="AA121" s="125" t="str">
        <f t="array" ref="AA121">IF($C121="","",SUM(IF(FREQUENCY(IF(Inventory!$C$10:$C$1000=$C121,IF(Inventory!$D$10:$D$1000=sp,IF(Inventory!$J$10:$J$1000=frig,IF(Inventory!$P$10:$P$1000=$E$8,MATCH(Inventory!$F$10:$F$1000,Inventory!$F$10:$F$1000,0))))),ROW(Inventory!$F$10:$F$1000)-ROW(Inventory!$F$10)+1),1)))</f>
        <v/>
      </c>
      <c r="AB121" s="125" t="str">
        <f t="array" ref="AB121">IF($C121="","",SUM(IF(FREQUENCY(IF(Inventory!$C$10:$C$1000=$C121,IF(Inventory!$D$10:$D$1000=sp,IF(Inventory!$J$10:$J$1000=frig,IF(Inventory!$P$10:$P$1000=$G$8,MATCH(Inventory!$F$10:$F$1000,Inventory!$F$10:$F$1000,0))))),ROW(Inventory!$F$10:$F$1000)-ROW(Inventory!$F$10)+1),1)))</f>
        <v/>
      </c>
      <c r="AC121" s="125" t="str">
        <f t="array" ref="AC121">IF($C121="","",SUM(IF(FREQUENCY(IF(Inventory!$C$10:$C$1000=$C121,IF(Inventory!$D$10:$D$1000=sp,IF(Inventory!$K$10:$K$1000="",MATCH(Inventory!$F$10:$F$1000,Inventory!$F$10:$F$1000,0)))),ROW(Inventory!$F$10:$F$1000)-ROW(Inventory!$F$10)+1),1)))</f>
        <v/>
      </c>
    </row>
    <row r="122" spans="1:29" ht="16.5" x14ac:dyDescent="0.3">
      <c r="A122" s="279" t="str">
        <f>Gap_analysis_stores!A123</f>
        <v/>
      </c>
      <c r="B122" s="279" t="str">
        <f>Gap_analysis_stores!B123</f>
        <v/>
      </c>
      <c r="C122" s="279" t="str">
        <f>Gap_analysis_stores!C123</f>
        <v/>
      </c>
      <c r="D122" s="125" t="str">
        <f t="array" ref="D122">IF($C122="","",SUM(IF(FREQUENCY(IF(Inventory!$C$10:$C$1000=$C122,IF(Inventory!$D$10:$D$1000=sp,MATCH(Inventory!$F$10:$F$1000,Inventory!$F$10:$F$1000,0))),ROW(Inventory!$F$10:$F$1000)-ROW(Inventory!$F$10)+1),1)))</f>
        <v/>
      </c>
      <c r="E122" s="125" t="str">
        <f t="array" ref="E122">IF($C122="","",COUNT(IF(Inventory!$B$10:$B$1000=$B122,IF(Inventory!$C$10:$C$1000=$C122,IF(Inventory!$D$10:$D$1000=sp,IF(Inventory!$P$10:$P$1000=E$8,1))))))</f>
        <v/>
      </c>
      <c r="F122" s="125" t="str">
        <f t="array" ref="F122">IF($C122="","",COUNT(IF(Inventory!$B$10:$B$1000=$B122,IF(Inventory!$C$10:$C$1000=$C122,IF(Inventory!$D$10:$D$1000=sp,IF(Inventory!$P$10:$P$1000=F$8,1))))))</f>
        <v/>
      </c>
      <c r="G122" s="125" t="str">
        <f t="array" ref="G122">IF($C122="","",COUNT(IF(Inventory!$B$10:$B$1000=$B122,IF(Inventory!$C$10:$C$1000=$C122,IF(Inventory!$D$10:$D$1000=sp,IF(Inventory!$P$10:$P$1000=G$8,1))))))</f>
        <v/>
      </c>
      <c r="H122" s="125" t="str">
        <f t="array" ref="H122">IF($C122="","",COUNT(IF(Inventory!$B$10:$B$1000=$B122,IF(Inventory!$C$10:$C$1000=$C122,IF(Inventory!$D$10:$D$1000=sp,IF(Inventory!$P$10:$P$1000=H$8,1))))))</f>
        <v/>
      </c>
      <c r="I122" s="125" t="str">
        <f t="array" ref="I122">IF($C122="","",COUNT(IF(Inventory!$B$10:$B$1000=$B122,IF(Inventory!$C$10:$C$1000=$C122,IF(Inventory!$D$10:$D$1000=sp,IF(Inventory!$P$10:$P$1000=I$8,1))))))</f>
        <v/>
      </c>
      <c r="J122" s="137">
        <f t="shared" si="9"/>
        <v>0</v>
      </c>
      <c r="K122" s="125" t="str">
        <f t="array" ref="K122">IF($C122="","",COUNT(IF(Inventory!$B$10:$B$1000=$B122,IF(Inventory!$C$10:$C$1000=$C122,IF(Inventory!$D$10:$D$1000=sp,IF(Inventory!$J$10:$J$1000=frig,1))))))</f>
        <v/>
      </c>
      <c r="L122" s="125" t="str">
        <f t="array" ref="L122">IF($C122="","",COUNT(IF(Inventory!$B$10:$B$1000=$B122,IF(Inventory!$C$10:$C$1000=$C122,IF(Inventory!$D$10:$D$1000=sp,IF(Inventory!$J$10:$J$1000=frig,IF(Inventory!$P$10:$P$1000=L$8,1)))))))</f>
        <v/>
      </c>
      <c r="M122" s="125" t="str">
        <f t="array" ref="M122">IF($C122="","",COUNT(IF(Inventory!$B$10:$B$1000=$B122,IF(Inventory!$C$10:$C$1000=$C122,IF(Inventory!$D$10:$D$1000=sp,IF(Inventory!$J$10:$J$1000=frig,IF(Inventory!$P$10:$P$1000=M$8,1)))))))</f>
        <v/>
      </c>
      <c r="N122" s="125" t="str">
        <f t="array" ref="N122">IF($C122="","",COUNT(IF(Inventory!$B$10:$B$1000=$B122,IF(Inventory!$C$10:$C$1000=$C122,IF(Inventory!$D$10:$D$1000=sp,IF(Inventory!$J$10:$J$1000=frig,IF(Inventory!$P$10:$P$1000=N$8,1)))))))</f>
        <v/>
      </c>
      <c r="O122" s="125" t="str">
        <f t="array" ref="O122">IF($C122="","",COUNT(IF(Inventory!$B$10:$B$1000=$B122,IF(Inventory!$C$10:$C$1000=$C122,IF(Inventory!$D$10:$D$1000=sp,IF(Inventory!$J$10:$J$1000=frig,IF(Inventory!$P$10:$P$1000=O$8,1)))))))</f>
        <v/>
      </c>
      <c r="P122" s="125" t="str">
        <f t="array" ref="P122">IF($C122="","",COUNT(IF(Inventory!$B$10:$B$1000=$B122,IF(Inventory!$C$10:$C$1000=$C122,IF(Inventory!$D$10:$D$1000=sp,IF(Inventory!$J$10:$J$1000=frig,IF(Inventory!$P$10:$P$1000=P$8,1)))))))</f>
        <v/>
      </c>
      <c r="Q122" s="144" t="str">
        <f t="shared" si="12"/>
        <v/>
      </c>
      <c r="R122" s="125" t="str">
        <f t="array" ref="R122">IF($C122="","",COUNT(IF(Inventory!$B$10:$B$1000=$B122,IF(Inventory!$C$10:$C$1000=$C122,IF(Inventory!$D$10:$D$1000=sp,IF(Inventory!$J$10:$J$1000=freez,1))))))</f>
        <v/>
      </c>
      <c r="S122" s="125" t="str">
        <f t="array" ref="S122">IF($C122="","",COUNT(IF(Inventory!$B$10:$B$1000=$B122,IF(Inventory!$C$10:$C$1000=$C122,IF(Inventory!$D$10:$D$1000=sp,IF(Inventory!$J$10:$J$1000=freez,IF(Inventory!$P$10:$P$1000=S$8,1)))))))</f>
        <v/>
      </c>
      <c r="T122" s="125" t="str">
        <f t="array" ref="T122">IF($C122="","",COUNT(IF(Inventory!$B$10:$B$1000=$B122,IF(Inventory!$C$10:$C$1000=$C122,IF(Inventory!$D$10:$D$1000=sp,IF(Inventory!$J$10:$J$1000=freez,IF(Inventory!$P$10:$P$1000=T$8,1)))))))</f>
        <v/>
      </c>
      <c r="U122" s="125" t="str">
        <f t="array" ref="U122">IF($C122="","",COUNT(IF(Inventory!$B$10:$B$1000=$B122,IF(Inventory!$C$10:$C$1000=$C122,IF(Inventory!$D$10:$D$1000=sp,IF(Inventory!$J$10:$J$1000=freez,IF(Inventory!$P$10:$P$1000=U$8,1)))))))</f>
        <v/>
      </c>
      <c r="V122" s="125" t="str">
        <f t="array" ref="V122">IF($C122="","",COUNT(IF(Inventory!$B$10:$B$1000=$B122,IF(Inventory!$C$10:$C$1000=$C122,IF(Inventory!$D$10:$D$1000=sp,IF(Inventory!$J$10:$J$1000=freez,IF(Inventory!$P$10:$P$1000=V$8,1)))))))</f>
        <v/>
      </c>
      <c r="W122" s="125" t="str">
        <f t="array" ref="W122">IF($C122="","",COUNT(IF(Inventory!$B$10:$B$1000=$B122,IF(Inventory!$C$10:$C$1000=$C122,IF(Inventory!$D$10:$D$1000=sp,IF(Inventory!$J$10:$J$1000=freez,IF(Inventory!$P$10:$P$1000=W$8,1)))))))</f>
        <v/>
      </c>
      <c r="X122" s="144" t="str">
        <f t="shared" si="13"/>
        <v/>
      </c>
      <c r="Y122" s="125" t="str">
        <f t="array" ref="Y122">IF($C122="","",SUM(IF(FREQUENCY(IF(Inventory!$C$10:$C$1000=$C122,IF(Inventory!$D$10:$D$1000=sp,IF(Inventory!$I$10:$I$1000=Grl_status!$B$6,MATCH(Inventory!$F$10:$F$1000,Inventory!$F$10:$F$1000,0)))),ROW(Inventory!$F$10:$F$1000)-ROW(Inventory!$F$10)+1),1)))</f>
        <v/>
      </c>
      <c r="Z122" s="125" t="str">
        <f t="array" ref="Z122">IF($C122="","",SUM(IF(FREQUENCY(IF(Inventory!$C$10:$C$1000=$C122,IF(Inventory!$D$10:$D$1000=sp,IF(Inventory!$J$10:$J$1000=frig,MATCH(Inventory!$F$10:$F$1000,Inventory!$F$10:$F$1000,0)))),ROW(Inventory!$F$10:$F$1000)-ROW(Inventory!$F$10)+1),1)))</f>
        <v/>
      </c>
      <c r="AA122" s="125" t="str">
        <f t="array" ref="AA122">IF($C122="","",SUM(IF(FREQUENCY(IF(Inventory!$C$10:$C$1000=$C122,IF(Inventory!$D$10:$D$1000=sp,IF(Inventory!$J$10:$J$1000=frig,IF(Inventory!$P$10:$P$1000=$E$8,MATCH(Inventory!$F$10:$F$1000,Inventory!$F$10:$F$1000,0))))),ROW(Inventory!$F$10:$F$1000)-ROW(Inventory!$F$10)+1),1)))</f>
        <v/>
      </c>
      <c r="AB122" s="125" t="str">
        <f t="array" ref="AB122">IF($C122="","",SUM(IF(FREQUENCY(IF(Inventory!$C$10:$C$1000=$C122,IF(Inventory!$D$10:$D$1000=sp,IF(Inventory!$J$10:$J$1000=frig,IF(Inventory!$P$10:$P$1000=$G$8,MATCH(Inventory!$F$10:$F$1000,Inventory!$F$10:$F$1000,0))))),ROW(Inventory!$F$10:$F$1000)-ROW(Inventory!$F$10)+1),1)))</f>
        <v/>
      </c>
      <c r="AC122" s="125" t="str">
        <f t="array" ref="AC122">IF($C122="","",SUM(IF(FREQUENCY(IF(Inventory!$C$10:$C$1000=$C122,IF(Inventory!$D$10:$D$1000=sp,IF(Inventory!$K$10:$K$1000="",MATCH(Inventory!$F$10:$F$1000,Inventory!$F$10:$F$1000,0)))),ROW(Inventory!$F$10:$F$1000)-ROW(Inventory!$F$10)+1),1)))</f>
        <v/>
      </c>
    </row>
    <row r="123" spans="1:29" ht="16.5" x14ac:dyDescent="0.3">
      <c r="A123" s="279" t="str">
        <f>Gap_analysis_stores!A124</f>
        <v/>
      </c>
      <c r="B123" s="279" t="str">
        <f>Gap_analysis_stores!B124</f>
        <v/>
      </c>
      <c r="C123" s="279" t="str">
        <f>Gap_analysis_stores!C124</f>
        <v/>
      </c>
      <c r="D123" s="125" t="str">
        <f t="array" ref="D123">IF($C123="","",SUM(IF(FREQUENCY(IF(Inventory!$C$10:$C$1000=$C123,IF(Inventory!$D$10:$D$1000=sp,MATCH(Inventory!$F$10:$F$1000,Inventory!$F$10:$F$1000,0))),ROW(Inventory!$F$10:$F$1000)-ROW(Inventory!$F$10)+1),1)))</f>
        <v/>
      </c>
      <c r="E123" s="125" t="str">
        <f t="array" ref="E123">IF($C123="","",COUNT(IF(Inventory!$B$10:$B$1000=$B123,IF(Inventory!$C$10:$C$1000=$C123,IF(Inventory!$D$10:$D$1000=sp,IF(Inventory!$P$10:$P$1000=E$8,1))))))</f>
        <v/>
      </c>
      <c r="F123" s="125" t="str">
        <f t="array" ref="F123">IF($C123="","",COUNT(IF(Inventory!$B$10:$B$1000=$B123,IF(Inventory!$C$10:$C$1000=$C123,IF(Inventory!$D$10:$D$1000=sp,IF(Inventory!$P$10:$P$1000=F$8,1))))))</f>
        <v/>
      </c>
      <c r="G123" s="125" t="str">
        <f t="array" ref="G123">IF($C123="","",COUNT(IF(Inventory!$B$10:$B$1000=$B123,IF(Inventory!$C$10:$C$1000=$C123,IF(Inventory!$D$10:$D$1000=sp,IF(Inventory!$P$10:$P$1000=G$8,1))))))</f>
        <v/>
      </c>
      <c r="H123" s="125" t="str">
        <f t="array" ref="H123">IF($C123="","",COUNT(IF(Inventory!$B$10:$B$1000=$B123,IF(Inventory!$C$10:$C$1000=$C123,IF(Inventory!$D$10:$D$1000=sp,IF(Inventory!$P$10:$P$1000=H$8,1))))))</f>
        <v/>
      </c>
      <c r="I123" s="125" t="str">
        <f t="array" ref="I123">IF($C123="","",COUNT(IF(Inventory!$B$10:$B$1000=$B123,IF(Inventory!$C$10:$C$1000=$C123,IF(Inventory!$D$10:$D$1000=sp,IF(Inventory!$P$10:$P$1000=I$8,1))))))</f>
        <v/>
      </c>
      <c r="J123" s="137">
        <f t="shared" si="9"/>
        <v>0</v>
      </c>
      <c r="K123" s="125" t="str">
        <f t="array" ref="K123">IF($C123="","",COUNT(IF(Inventory!$B$10:$B$1000=$B123,IF(Inventory!$C$10:$C$1000=$C123,IF(Inventory!$D$10:$D$1000=sp,IF(Inventory!$J$10:$J$1000=frig,1))))))</f>
        <v/>
      </c>
      <c r="L123" s="125" t="str">
        <f t="array" ref="L123">IF($C123="","",COUNT(IF(Inventory!$B$10:$B$1000=$B123,IF(Inventory!$C$10:$C$1000=$C123,IF(Inventory!$D$10:$D$1000=sp,IF(Inventory!$J$10:$J$1000=frig,IF(Inventory!$P$10:$P$1000=L$8,1)))))))</f>
        <v/>
      </c>
      <c r="M123" s="125" t="str">
        <f t="array" ref="M123">IF($C123="","",COUNT(IF(Inventory!$B$10:$B$1000=$B123,IF(Inventory!$C$10:$C$1000=$C123,IF(Inventory!$D$10:$D$1000=sp,IF(Inventory!$J$10:$J$1000=frig,IF(Inventory!$P$10:$P$1000=M$8,1)))))))</f>
        <v/>
      </c>
      <c r="N123" s="125" t="str">
        <f t="array" ref="N123">IF($C123="","",COUNT(IF(Inventory!$B$10:$B$1000=$B123,IF(Inventory!$C$10:$C$1000=$C123,IF(Inventory!$D$10:$D$1000=sp,IF(Inventory!$J$10:$J$1000=frig,IF(Inventory!$P$10:$P$1000=N$8,1)))))))</f>
        <v/>
      </c>
      <c r="O123" s="125" t="str">
        <f t="array" ref="O123">IF($C123="","",COUNT(IF(Inventory!$B$10:$B$1000=$B123,IF(Inventory!$C$10:$C$1000=$C123,IF(Inventory!$D$10:$D$1000=sp,IF(Inventory!$J$10:$J$1000=frig,IF(Inventory!$P$10:$P$1000=O$8,1)))))))</f>
        <v/>
      </c>
      <c r="P123" s="125" t="str">
        <f t="array" ref="P123">IF($C123="","",COUNT(IF(Inventory!$B$10:$B$1000=$B123,IF(Inventory!$C$10:$C$1000=$C123,IF(Inventory!$D$10:$D$1000=sp,IF(Inventory!$J$10:$J$1000=frig,IF(Inventory!$P$10:$P$1000=P$8,1)))))))</f>
        <v/>
      </c>
      <c r="Q123" s="144" t="str">
        <f t="shared" si="12"/>
        <v/>
      </c>
      <c r="R123" s="125" t="str">
        <f t="array" ref="R123">IF($C123="","",COUNT(IF(Inventory!$B$10:$B$1000=$B123,IF(Inventory!$C$10:$C$1000=$C123,IF(Inventory!$D$10:$D$1000=sp,IF(Inventory!$J$10:$J$1000=freez,1))))))</f>
        <v/>
      </c>
      <c r="S123" s="125" t="str">
        <f t="array" ref="S123">IF($C123="","",COUNT(IF(Inventory!$B$10:$B$1000=$B123,IF(Inventory!$C$10:$C$1000=$C123,IF(Inventory!$D$10:$D$1000=sp,IF(Inventory!$J$10:$J$1000=freez,IF(Inventory!$P$10:$P$1000=S$8,1)))))))</f>
        <v/>
      </c>
      <c r="T123" s="125" t="str">
        <f t="array" ref="T123">IF($C123="","",COUNT(IF(Inventory!$B$10:$B$1000=$B123,IF(Inventory!$C$10:$C$1000=$C123,IF(Inventory!$D$10:$D$1000=sp,IF(Inventory!$J$10:$J$1000=freez,IF(Inventory!$P$10:$P$1000=T$8,1)))))))</f>
        <v/>
      </c>
      <c r="U123" s="125" t="str">
        <f t="array" ref="U123">IF($C123="","",COUNT(IF(Inventory!$B$10:$B$1000=$B123,IF(Inventory!$C$10:$C$1000=$C123,IF(Inventory!$D$10:$D$1000=sp,IF(Inventory!$J$10:$J$1000=freez,IF(Inventory!$P$10:$P$1000=U$8,1)))))))</f>
        <v/>
      </c>
      <c r="V123" s="125" t="str">
        <f t="array" ref="V123">IF($C123="","",COUNT(IF(Inventory!$B$10:$B$1000=$B123,IF(Inventory!$C$10:$C$1000=$C123,IF(Inventory!$D$10:$D$1000=sp,IF(Inventory!$J$10:$J$1000=freez,IF(Inventory!$P$10:$P$1000=V$8,1)))))))</f>
        <v/>
      </c>
      <c r="W123" s="125" t="str">
        <f t="array" ref="W123">IF($C123="","",COUNT(IF(Inventory!$B$10:$B$1000=$B123,IF(Inventory!$C$10:$C$1000=$C123,IF(Inventory!$D$10:$D$1000=sp,IF(Inventory!$J$10:$J$1000=freez,IF(Inventory!$P$10:$P$1000=W$8,1)))))))</f>
        <v/>
      </c>
      <c r="X123" s="144" t="str">
        <f t="shared" si="13"/>
        <v/>
      </c>
      <c r="Y123" s="125" t="str">
        <f t="array" ref="Y123">IF($C123="","",SUM(IF(FREQUENCY(IF(Inventory!$C$10:$C$1000=$C123,IF(Inventory!$D$10:$D$1000=sp,IF(Inventory!$I$10:$I$1000=Grl_status!$B$6,MATCH(Inventory!$F$10:$F$1000,Inventory!$F$10:$F$1000,0)))),ROW(Inventory!$F$10:$F$1000)-ROW(Inventory!$F$10)+1),1)))</f>
        <v/>
      </c>
      <c r="Z123" s="125" t="str">
        <f t="array" ref="Z123">IF($C123="","",SUM(IF(FREQUENCY(IF(Inventory!$C$10:$C$1000=$C123,IF(Inventory!$D$10:$D$1000=sp,IF(Inventory!$J$10:$J$1000=frig,MATCH(Inventory!$F$10:$F$1000,Inventory!$F$10:$F$1000,0)))),ROW(Inventory!$F$10:$F$1000)-ROW(Inventory!$F$10)+1),1)))</f>
        <v/>
      </c>
      <c r="AA123" s="125" t="str">
        <f t="array" ref="AA123">IF($C123="","",SUM(IF(FREQUENCY(IF(Inventory!$C$10:$C$1000=$C123,IF(Inventory!$D$10:$D$1000=sp,IF(Inventory!$J$10:$J$1000=frig,IF(Inventory!$P$10:$P$1000=$E$8,MATCH(Inventory!$F$10:$F$1000,Inventory!$F$10:$F$1000,0))))),ROW(Inventory!$F$10:$F$1000)-ROW(Inventory!$F$10)+1),1)))</f>
        <v/>
      </c>
      <c r="AB123" s="125" t="str">
        <f t="array" ref="AB123">IF($C123="","",SUM(IF(FREQUENCY(IF(Inventory!$C$10:$C$1000=$C123,IF(Inventory!$D$10:$D$1000=sp,IF(Inventory!$J$10:$J$1000=frig,IF(Inventory!$P$10:$P$1000=$G$8,MATCH(Inventory!$F$10:$F$1000,Inventory!$F$10:$F$1000,0))))),ROW(Inventory!$F$10:$F$1000)-ROW(Inventory!$F$10)+1),1)))</f>
        <v/>
      </c>
      <c r="AC123" s="125" t="str">
        <f t="array" ref="AC123">IF($C123="","",SUM(IF(FREQUENCY(IF(Inventory!$C$10:$C$1000=$C123,IF(Inventory!$D$10:$D$1000=sp,IF(Inventory!$K$10:$K$1000="",MATCH(Inventory!$F$10:$F$1000,Inventory!$F$10:$F$1000,0)))),ROW(Inventory!$F$10:$F$1000)-ROW(Inventory!$F$10)+1),1)))</f>
        <v/>
      </c>
    </row>
    <row r="124" spans="1:29" ht="16.5" x14ac:dyDescent="0.3">
      <c r="A124" s="279" t="str">
        <f>Gap_analysis_stores!A125</f>
        <v/>
      </c>
      <c r="B124" s="279" t="str">
        <f>Gap_analysis_stores!B125</f>
        <v/>
      </c>
      <c r="C124" s="279" t="str">
        <f>Gap_analysis_stores!C125</f>
        <v/>
      </c>
      <c r="D124" s="125" t="str">
        <f t="array" ref="D124">IF($C124="","",SUM(IF(FREQUENCY(IF(Inventory!$C$10:$C$1000=$C124,IF(Inventory!$D$10:$D$1000=sp,MATCH(Inventory!$F$10:$F$1000,Inventory!$F$10:$F$1000,0))),ROW(Inventory!$F$10:$F$1000)-ROW(Inventory!$F$10)+1),1)))</f>
        <v/>
      </c>
      <c r="E124" s="125" t="str">
        <f t="array" ref="E124">IF($C124="","",COUNT(IF(Inventory!$B$10:$B$1000=$B124,IF(Inventory!$C$10:$C$1000=$C124,IF(Inventory!$D$10:$D$1000=sp,IF(Inventory!$P$10:$P$1000=E$8,1))))))</f>
        <v/>
      </c>
      <c r="F124" s="125" t="str">
        <f t="array" ref="F124">IF($C124="","",COUNT(IF(Inventory!$B$10:$B$1000=$B124,IF(Inventory!$C$10:$C$1000=$C124,IF(Inventory!$D$10:$D$1000=sp,IF(Inventory!$P$10:$P$1000=F$8,1))))))</f>
        <v/>
      </c>
      <c r="G124" s="125" t="str">
        <f t="array" ref="G124">IF($C124="","",COUNT(IF(Inventory!$B$10:$B$1000=$B124,IF(Inventory!$C$10:$C$1000=$C124,IF(Inventory!$D$10:$D$1000=sp,IF(Inventory!$P$10:$P$1000=G$8,1))))))</f>
        <v/>
      </c>
      <c r="H124" s="125" t="str">
        <f t="array" ref="H124">IF($C124="","",COUNT(IF(Inventory!$B$10:$B$1000=$B124,IF(Inventory!$C$10:$C$1000=$C124,IF(Inventory!$D$10:$D$1000=sp,IF(Inventory!$P$10:$P$1000=H$8,1))))))</f>
        <v/>
      </c>
      <c r="I124" s="125" t="str">
        <f t="array" ref="I124">IF($C124="","",COUNT(IF(Inventory!$B$10:$B$1000=$B124,IF(Inventory!$C$10:$C$1000=$C124,IF(Inventory!$D$10:$D$1000=sp,IF(Inventory!$P$10:$P$1000=I$8,1))))))</f>
        <v/>
      </c>
      <c r="J124" s="137">
        <f t="shared" si="9"/>
        <v>0</v>
      </c>
      <c r="K124" s="125" t="str">
        <f t="array" ref="K124">IF($C124="","",COUNT(IF(Inventory!$B$10:$B$1000=$B124,IF(Inventory!$C$10:$C$1000=$C124,IF(Inventory!$D$10:$D$1000=sp,IF(Inventory!$J$10:$J$1000=frig,1))))))</f>
        <v/>
      </c>
      <c r="L124" s="125" t="str">
        <f t="array" ref="L124">IF($C124="","",COUNT(IF(Inventory!$B$10:$B$1000=$B124,IF(Inventory!$C$10:$C$1000=$C124,IF(Inventory!$D$10:$D$1000=sp,IF(Inventory!$J$10:$J$1000=frig,IF(Inventory!$P$10:$P$1000=L$8,1)))))))</f>
        <v/>
      </c>
      <c r="M124" s="125" t="str">
        <f t="array" ref="M124">IF($C124="","",COUNT(IF(Inventory!$B$10:$B$1000=$B124,IF(Inventory!$C$10:$C$1000=$C124,IF(Inventory!$D$10:$D$1000=sp,IF(Inventory!$J$10:$J$1000=frig,IF(Inventory!$P$10:$P$1000=M$8,1)))))))</f>
        <v/>
      </c>
      <c r="N124" s="125" t="str">
        <f t="array" ref="N124">IF($C124="","",COUNT(IF(Inventory!$B$10:$B$1000=$B124,IF(Inventory!$C$10:$C$1000=$C124,IF(Inventory!$D$10:$D$1000=sp,IF(Inventory!$J$10:$J$1000=frig,IF(Inventory!$P$10:$P$1000=N$8,1)))))))</f>
        <v/>
      </c>
      <c r="O124" s="125" t="str">
        <f t="array" ref="O124">IF($C124="","",COUNT(IF(Inventory!$B$10:$B$1000=$B124,IF(Inventory!$C$10:$C$1000=$C124,IF(Inventory!$D$10:$D$1000=sp,IF(Inventory!$J$10:$J$1000=frig,IF(Inventory!$P$10:$P$1000=O$8,1)))))))</f>
        <v/>
      </c>
      <c r="P124" s="125" t="str">
        <f t="array" ref="P124">IF($C124="","",COUNT(IF(Inventory!$B$10:$B$1000=$B124,IF(Inventory!$C$10:$C$1000=$C124,IF(Inventory!$D$10:$D$1000=sp,IF(Inventory!$J$10:$J$1000=frig,IF(Inventory!$P$10:$P$1000=P$8,1)))))))</f>
        <v/>
      </c>
      <c r="Q124" s="144" t="str">
        <f t="shared" si="12"/>
        <v/>
      </c>
      <c r="R124" s="125" t="str">
        <f t="array" ref="R124">IF($C124="","",COUNT(IF(Inventory!$B$10:$B$1000=$B124,IF(Inventory!$C$10:$C$1000=$C124,IF(Inventory!$D$10:$D$1000=sp,IF(Inventory!$J$10:$J$1000=freez,1))))))</f>
        <v/>
      </c>
      <c r="S124" s="125" t="str">
        <f t="array" ref="S124">IF($C124="","",COUNT(IF(Inventory!$B$10:$B$1000=$B124,IF(Inventory!$C$10:$C$1000=$C124,IF(Inventory!$D$10:$D$1000=sp,IF(Inventory!$J$10:$J$1000=freez,IF(Inventory!$P$10:$P$1000=S$8,1)))))))</f>
        <v/>
      </c>
      <c r="T124" s="125" t="str">
        <f t="array" ref="T124">IF($C124="","",COUNT(IF(Inventory!$B$10:$B$1000=$B124,IF(Inventory!$C$10:$C$1000=$C124,IF(Inventory!$D$10:$D$1000=sp,IF(Inventory!$J$10:$J$1000=freez,IF(Inventory!$P$10:$P$1000=T$8,1)))))))</f>
        <v/>
      </c>
      <c r="U124" s="125" t="str">
        <f t="array" ref="U124">IF($C124="","",COUNT(IF(Inventory!$B$10:$B$1000=$B124,IF(Inventory!$C$10:$C$1000=$C124,IF(Inventory!$D$10:$D$1000=sp,IF(Inventory!$J$10:$J$1000=freez,IF(Inventory!$P$10:$P$1000=U$8,1)))))))</f>
        <v/>
      </c>
      <c r="V124" s="125" t="str">
        <f t="array" ref="V124">IF($C124="","",COUNT(IF(Inventory!$B$10:$B$1000=$B124,IF(Inventory!$C$10:$C$1000=$C124,IF(Inventory!$D$10:$D$1000=sp,IF(Inventory!$J$10:$J$1000=freez,IF(Inventory!$P$10:$P$1000=V$8,1)))))))</f>
        <v/>
      </c>
      <c r="W124" s="125" t="str">
        <f t="array" ref="W124">IF($C124="","",COUNT(IF(Inventory!$B$10:$B$1000=$B124,IF(Inventory!$C$10:$C$1000=$C124,IF(Inventory!$D$10:$D$1000=sp,IF(Inventory!$J$10:$J$1000=freez,IF(Inventory!$P$10:$P$1000=W$8,1)))))))</f>
        <v/>
      </c>
      <c r="X124" s="144" t="str">
        <f t="shared" si="13"/>
        <v/>
      </c>
      <c r="Y124" s="125" t="str">
        <f t="array" ref="Y124">IF($C124="","",SUM(IF(FREQUENCY(IF(Inventory!$C$10:$C$1000=$C124,IF(Inventory!$D$10:$D$1000=sp,IF(Inventory!$I$10:$I$1000=Grl_status!$B$6,MATCH(Inventory!$F$10:$F$1000,Inventory!$F$10:$F$1000,0)))),ROW(Inventory!$F$10:$F$1000)-ROW(Inventory!$F$10)+1),1)))</f>
        <v/>
      </c>
      <c r="Z124" s="125" t="str">
        <f t="array" ref="Z124">IF($C124="","",SUM(IF(FREQUENCY(IF(Inventory!$C$10:$C$1000=$C124,IF(Inventory!$D$10:$D$1000=sp,IF(Inventory!$J$10:$J$1000=frig,MATCH(Inventory!$F$10:$F$1000,Inventory!$F$10:$F$1000,0)))),ROW(Inventory!$F$10:$F$1000)-ROW(Inventory!$F$10)+1),1)))</f>
        <v/>
      </c>
      <c r="AA124" s="125" t="str">
        <f t="array" ref="AA124">IF($C124="","",SUM(IF(FREQUENCY(IF(Inventory!$C$10:$C$1000=$C124,IF(Inventory!$D$10:$D$1000=sp,IF(Inventory!$J$10:$J$1000=frig,IF(Inventory!$P$10:$P$1000=$E$8,MATCH(Inventory!$F$10:$F$1000,Inventory!$F$10:$F$1000,0))))),ROW(Inventory!$F$10:$F$1000)-ROW(Inventory!$F$10)+1),1)))</f>
        <v/>
      </c>
      <c r="AB124" s="125" t="str">
        <f t="array" ref="AB124">IF($C124="","",SUM(IF(FREQUENCY(IF(Inventory!$C$10:$C$1000=$C124,IF(Inventory!$D$10:$D$1000=sp,IF(Inventory!$J$10:$J$1000=frig,IF(Inventory!$P$10:$P$1000=$G$8,MATCH(Inventory!$F$10:$F$1000,Inventory!$F$10:$F$1000,0))))),ROW(Inventory!$F$10:$F$1000)-ROW(Inventory!$F$10)+1),1)))</f>
        <v/>
      </c>
      <c r="AC124" s="125" t="str">
        <f t="array" ref="AC124">IF($C124="","",SUM(IF(FREQUENCY(IF(Inventory!$C$10:$C$1000=$C124,IF(Inventory!$D$10:$D$1000=sp,IF(Inventory!$K$10:$K$1000="",MATCH(Inventory!$F$10:$F$1000,Inventory!$F$10:$F$1000,0)))),ROW(Inventory!$F$10:$F$1000)-ROW(Inventory!$F$10)+1),1)))</f>
        <v/>
      </c>
    </row>
    <row r="125" spans="1:29" ht="16.5" x14ac:dyDescent="0.3">
      <c r="A125" s="279" t="str">
        <f>Gap_analysis_stores!A126</f>
        <v/>
      </c>
      <c r="B125" s="279" t="str">
        <f>Gap_analysis_stores!B126</f>
        <v/>
      </c>
      <c r="C125" s="279" t="str">
        <f>Gap_analysis_stores!C126</f>
        <v/>
      </c>
      <c r="D125" s="125" t="str">
        <f t="array" ref="D125">IF($C125="","",SUM(IF(FREQUENCY(IF(Inventory!$C$10:$C$1000=$C125,IF(Inventory!$D$10:$D$1000=sp,MATCH(Inventory!$F$10:$F$1000,Inventory!$F$10:$F$1000,0))),ROW(Inventory!$F$10:$F$1000)-ROW(Inventory!$F$10)+1),1)))</f>
        <v/>
      </c>
      <c r="E125" s="125" t="str">
        <f t="array" ref="E125">IF($C125="","",COUNT(IF(Inventory!$B$10:$B$1000=$B125,IF(Inventory!$C$10:$C$1000=$C125,IF(Inventory!$D$10:$D$1000=sp,IF(Inventory!$P$10:$P$1000=E$8,1))))))</f>
        <v/>
      </c>
      <c r="F125" s="125" t="str">
        <f t="array" ref="F125">IF($C125="","",COUNT(IF(Inventory!$B$10:$B$1000=$B125,IF(Inventory!$C$10:$C$1000=$C125,IF(Inventory!$D$10:$D$1000=sp,IF(Inventory!$P$10:$P$1000=F$8,1))))))</f>
        <v/>
      </c>
      <c r="G125" s="125" t="str">
        <f t="array" ref="G125">IF($C125="","",COUNT(IF(Inventory!$B$10:$B$1000=$B125,IF(Inventory!$C$10:$C$1000=$C125,IF(Inventory!$D$10:$D$1000=sp,IF(Inventory!$P$10:$P$1000=G$8,1))))))</f>
        <v/>
      </c>
      <c r="H125" s="125" t="str">
        <f t="array" ref="H125">IF($C125="","",COUNT(IF(Inventory!$B$10:$B$1000=$B125,IF(Inventory!$C$10:$C$1000=$C125,IF(Inventory!$D$10:$D$1000=sp,IF(Inventory!$P$10:$P$1000=H$8,1))))))</f>
        <v/>
      </c>
      <c r="I125" s="125" t="str">
        <f t="array" ref="I125">IF($C125="","",COUNT(IF(Inventory!$B$10:$B$1000=$B125,IF(Inventory!$C$10:$C$1000=$C125,IF(Inventory!$D$10:$D$1000=sp,IF(Inventory!$P$10:$P$1000=I$8,1))))))</f>
        <v/>
      </c>
      <c r="J125" s="137">
        <f t="shared" si="9"/>
        <v>0</v>
      </c>
      <c r="K125" s="125" t="str">
        <f t="array" ref="K125">IF($C125="","",COUNT(IF(Inventory!$B$10:$B$1000=$B125,IF(Inventory!$C$10:$C$1000=$C125,IF(Inventory!$D$10:$D$1000=sp,IF(Inventory!$J$10:$J$1000=frig,1))))))</f>
        <v/>
      </c>
      <c r="L125" s="125" t="str">
        <f t="array" ref="L125">IF($C125="","",COUNT(IF(Inventory!$B$10:$B$1000=$B125,IF(Inventory!$C$10:$C$1000=$C125,IF(Inventory!$D$10:$D$1000=sp,IF(Inventory!$J$10:$J$1000=frig,IF(Inventory!$P$10:$P$1000=L$8,1)))))))</f>
        <v/>
      </c>
      <c r="M125" s="125" t="str">
        <f t="array" ref="M125">IF($C125="","",COUNT(IF(Inventory!$B$10:$B$1000=$B125,IF(Inventory!$C$10:$C$1000=$C125,IF(Inventory!$D$10:$D$1000=sp,IF(Inventory!$J$10:$J$1000=frig,IF(Inventory!$P$10:$P$1000=M$8,1)))))))</f>
        <v/>
      </c>
      <c r="N125" s="125" t="str">
        <f t="array" ref="N125">IF($C125="","",COUNT(IF(Inventory!$B$10:$B$1000=$B125,IF(Inventory!$C$10:$C$1000=$C125,IF(Inventory!$D$10:$D$1000=sp,IF(Inventory!$J$10:$J$1000=frig,IF(Inventory!$P$10:$P$1000=N$8,1)))))))</f>
        <v/>
      </c>
      <c r="O125" s="125" t="str">
        <f t="array" ref="O125">IF($C125="","",COUNT(IF(Inventory!$B$10:$B$1000=$B125,IF(Inventory!$C$10:$C$1000=$C125,IF(Inventory!$D$10:$D$1000=sp,IF(Inventory!$J$10:$J$1000=frig,IF(Inventory!$P$10:$P$1000=O$8,1)))))))</f>
        <v/>
      </c>
      <c r="P125" s="125" t="str">
        <f t="array" ref="P125">IF($C125="","",COUNT(IF(Inventory!$B$10:$B$1000=$B125,IF(Inventory!$C$10:$C$1000=$C125,IF(Inventory!$D$10:$D$1000=sp,IF(Inventory!$J$10:$J$1000=frig,IF(Inventory!$P$10:$P$1000=P$8,1)))))))</f>
        <v/>
      </c>
      <c r="Q125" s="144" t="str">
        <f t="shared" si="12"/>
        <v/>
      </c>
      <c r="R125" s="125" t="str">
        <f t="array" ref="R125">IF($C125="","",COUNT(IF(Inventory!$B$10:$B$1000=$B125,IF(Inventory!$C$10:$C$1000=$C125,IF(Inventory!$D$10:$D$1000=sp,IF(Inventory!$J$10:$J$1000=freez,1))))))</f>
        <v/>
      </c>
      <c r="S125" s="125" t="str">
        <f t="array" ref="S125">IF($C125="","",COUNT(IF(Inventory!$B$10:$B$1000=$B125,IF(Inventory!$C$10:$C$1000=$C125,IF(Inventory!$D$10:$D$1000=sp,IF(Inventory!$J$10:$J$1000=freez,IF(Inventory!$P$10:$P$1000=S$8,1)))))))</f>
        <v/>
      </c>
      <c r="T125" s="125" t="str">
        <f t="array" ref="T125">IF($C125="","",COUNT(IF(Inventory!$B$10:$B$1000=$B125,IF(Inventory!$C$10:$C$1000=$C125,IF(Inventory!$D$10:$D$1000=sp,IF(Inventory!$J$10:$J$1000=freez,IF(Inventory!$P$10:$P$1000=T$8,1)))))))</f>
        <v/>
      </c>
      <c r="U125" s="125" t="str">
        <f t="array" ref="U125">IF($C125="","",COUNT(IF(Inventory!$B$10:$B$1000=$B125,IF(Inventory!$C$10:$C$1000=$C125,IF(Inventory!$D$10:$D$1000=sp,IF(Inventory!$J$10:$J$1000=freez,IF(Inventory!$P$10:$P$1000=U$8,1)))))))</f>
        <v/>
      </c>
      <c r="V125" s="125" t="str">
        <f t="array" ref="V125">IF($C125="","",COUNT(IF(Inventory!$B$10:$B$1000=$B125,IF(Inventory!$C$10:$C$1000=$C125,IF(Inventory!$D$10:$D$1000=sp,IF(Inventory!$J$10:$J$1000=freez,IF(Inventory!$P$10:$P$1000=V$8,1)))))))</f>
        <v/>
      </c>
      <c r="W125" s="125" t="str">
        <f t="array" ref="W125">IF($C125="","",COUNT(IF(Inventory!$B$10:$B$1000=$B125,IF(Inventory!$C$10:$C$1000=$C125,IF(Inventory!$D$10:$D$1000=sp,IF(Inventory!$J$10:$J$1000=freez,IF(Inventory!$P$10:$P$1000=W$8,1)))))))</f>
        <v/>
      </c>
      <c r="X125" s="144" t="str">
        <f t="shared" si="13"/>
        <v/>
      </c>
      <c r="Y125" s="125" t="str">
        <f t="array" ref="Y125">IF($C125="","",SUM(IF(FREQUENCY(IF(Inventory!$C$10:$C$1000=$C125,IF(Inventory!$D$10:$D$1000=sp,IF(Inventory!$I$10:$I$1000=Grl_status!$B$6,MATCH(Inventory!$F$10:$F$1000,Inventory!$F$10:$F$1000,0)))),ROW(Inventory!$F$10:$F$1000)-ROW(Inventory!$F$10)+1),1)))</f>
        <v/>
      </c>
      <c r="Z125" s="125" t="str">
        <f t="array" ref="Z125">IF($C125="","",SUM(IF(FREQUENCY(IF(Inventory!$C$10:$C$1000=$C125,IF(Inventory!$D$10:$D$1000=sp,IF(Inventory!$J$10:$J$1000=frig,MATCH(Inventory!$F$10:$F$1000,Inventory!$F$10:$F$1000,0)))),ROW(Inventory!$F$10:$F$1000)-ROW(Inventory!$F$10)+1),1)))</f>
        <v/>
      </c>
      <c r="AA125" s="125" t="str">
        <f t="array" ref="AA125">IF($C125="","",SUM(IF(FREQUENCY(IF(Inventory!$C$10:$C$1000=$C125,IF(Inventory!$D$10:$D$1000=sp,IF(Inventory!$J$10:$J$1000=frig,IF(Inventory!$P$10:$P$1000=$E$8,MATCH(Inventory!$F$10:$F$1000,Inventory!$F$10:$F$1000,0))))),ROW(Inventory!$F$10:$F$1000)-ROW(Inventory!$F$10)+1),1)))</f>
        <v/>
      </c>
      <c r="AB125" s="125" t="str">
        <f t="array" ref="AB125">IF($C125="","",SUM(IF(FREQUENCY(IF(Inventory!$C$10:$C$1000=$C125,IF(Inventory!$D$10:$D$1000=sp,IF(Inventory!$J$10:$J$1000=frig,IF(Inventory!$P$10:$P$1000=$G$8,MATCH(Inventory!$F$10:$F$1000,Inventory!$F$10:$F$1000,0))))),ROW(Inventory!$F$10:$F$1000)-ROW(Inventory!$F$10)+1),1)))</f>
        <v/>
      </c>
      <c r="AC125" s="125" t="str">
        <f t="array" ref="AC125">IF($C125="","",SUM(IF(FREQUENCY(IF(Inventory!$C$10:$C$1000=$C125,IF(Inventory!$D$10:$D$1000=sp,IF(Inventory!$K$10:$K$1000="",MATCH(Inventory!$F$10:$F$1000,Inventory!$F$10:$F$1000,0)))),ROW(Inventory!$F$10:$F$1000)-ROW(Inventory!$F$10)+1),1)))</f>
        <v/>
      </c>
    </row>
    <row r="126" spans="1:29" ht="16.5" x14ac:dyDescent="0.3">
      <c r="A126" s="279" t="str">
        <f>Gap_analysis_stores!A127</f>
        <v/>
      </c>
      <c r="B126" s="279" t="str">
        <f>Gap_analysis_stores!B127</f>
        <v/>
      </c>
      <c r="C126" s="279" t="str">
        <f>Gap_analysis_stores!C127</f>
        <v/>
      </c>
      <c r="D126" s="125" t="str">
        <f t="array" ref="D126">IF($C126="","",SUM(IF(FREQUENCY(IF(Inventory!$C$10:$C$1000=$C126,IF(Inventory!$D$10:$D$1000=sp,MATCH(Inventory!$F$10:$F$1000,Inventory!$F$10:$F$1000,0))),ROW(Inventory!$F$10:$F$1000)-ROW(Inventory!$F$10)+1),1)))</f>
        <v/>
      </c>
      <c r="E126" s="125" t="str">
        <f t="array" ref="E126">IF($C126="","",COUNT(IF(Inventory!$B$10:$B$1000=$B126,IF(Inventory!$C$10:$C$1000=$C126,IF(Inventory!$D$10:$D$1000=sp,IF(Inventory!$P$10:$P$1000=E$8,1))))))</f>
        <v/>
      </c>
      <c r="F126" s="125" t="str">
        <f t="array" ref="F126">IF($C126="","",COUNT(IF(Inventory!$B$10:$B$1000=$B126,IF(Inventory!$C$10:$C$1000=$C126,IF(Inventory!$D$10:$D$1000=sp,IF(Inventory!$P$10:$P$1000=F$8,1))))))</f>
        <v/>
      </c>
      <c r="G126" s="125" t="str">
        <f t="array" ref="G126">IF($C126="","",COUNT(IF(Inventory!$B$10:$B$1000=$B126,IF(Inventory!$C$10:$C$1000=$C126,IF(Inventory!$D$10:$D$1000=sp,IF(Inventory!$P$10:$P$1000=G$8,1))))))</f>
        <v/>
      </c>
      <c r="H126" s="125" t="str">
        <f t="array" ref="H126">IF($C126="","",COUNT(IF(Inventory!$B$10:$B$1000=$B126,IF(Inventory!$C$10:$C$1000=$C126,IF(Inventory!$D$10:$D$1000=sp,IF(Inventory!$P$10:$P$1000=H$8,1))))))</f>
        <v/>
      </c>
      <c r="I126" s="125" t="str">
        <f t="array" ref="I126">IF($C126="","",COUNT(IF(Inventory!$B$10:$B$1000=$B126,IF(Inventory!$C$10:$C$1000=$C126,IF(Inventory!$D$10:$D$1000=sp,IF(Inventory!$P$10:$P$1000=I$8,1))))))</f>
        <v/>
      </c>
      <c r="J126" s="137">
        <f t="shared" si="9"/>
        <v>0</v>
      </c>
      <c r="K126" s="125" t="str">
        <f t="array" ref="K126">IF($C126="","",COUNT(IF(Inventory!$B$10:$B$1000=$B126,IF(Inventory!$C$10:$C$1000=$C126,IF(Inventory!$D$10:$D$1000=sp,IF(Inventory!$J$10:$J$1000=frig,1))))))</f>
        <v/>
      </c>
      <c r="L126" s="125" t="str">
        <f t="array" ref="L126">IF($C126="","",COUNT(IF(Inventory!$B$10:$B$1000=$B126,IF(Inventory!$C$10:$C$1000=$C126,IF(Inventory!$D$10:$D$1000=sp,IF(Inventory!$J$10:$J$1000=frig,IF(Inventory!$P$10:$P$1000=L$8,1)))))))</f>
        <v/>
      </c>
      <c r="M126" s="125" t="str">
        <f t="array" ref="M126">IF($C126="","",COUNT(IF(Inventory!$B$10:$B$1000=$B126,IF(Inventory!$C$10:$C$1000=$C126,IF(Inventory!$D$10:$D$1000=sp,IF(Inventory!$J$10:$J$1000=frig,IF(Inventory!$P$10:$P$1000=M$8,1)))))))</f>
        <v/>
      </c>
      <c r="N126" s="125" t="str">
        <f t="array" ref="N126">IF($C126="","",COUNT(IF(Inventory!$B$10:$B$1000=$B126,IF(Inventory!$C$10:$C$1000=$C126,IF(Inventory!$D$10:$D$1000=sp,IF(Inventory!$J$10:$J$1000=frig,IF(Inventory!$P$10:$P$1000=N$8,1)))))))</f>
        <v/>
      </c>
      <c r="O126" s="125" t="str">
        <f t="array" ref="O126">IF($C126="","",COUNT(IF(Inventory!$B$10:$B$1000=$B126,IF(Inventory!$C$10:$C$1000=$C126,IF(Inventory!$D$10:$D$1000=sp,IF(Inventory!$J$10:$J$1000=frig,IF(Inventory!$P$10:$P$1000=O$8,1)))))))</f>
        <v/>
      </c>
      <c r="P126" s="125" t="str">
        <f t="array" ref="P126">IF($C126="","",COUNT(IF(Inventory!$B$10:$B$1000=$B126,IF(Inventory!$C$10:$C$1000=$C126,IF(Inventory!$D$10:$D$1000=sp,IF(Inventory!$J$10:$J$1000=frig,IF(Inventory!$P$10:$P$1000=P$8,1)))))))</f>
        <v/>
      </c>
      <c r="Q126" s="144" t="str">
        <f t="shared" si="12"/>
        <v/>
      </c>
      <c r="R126" s="125" t="str">
        <f t="array" ref="R126">IF($C126="","",COUNT(IF(Inventory!$B$10:$B$1000=$B126,IF(Inventory!$C$10:$C$1000=$C126,IF(Inventory!$D$10:$D$1000=sp,IF(Inventory!$J$10:$J$1000=freez,1))))))</f>
        <v/>
      </c>
      <c r="S126" s="125" t="str">
        <f t="array" ref="S126">IF($C126="","",COUNT(IF(Inventory!$B$10:$B$1000=$B126,IF(Inventory!$C$10:$C$1000=$C126,IF(Inventory!$D$10:$D$1000=sp,IF(Inventory!$J$10:$J$1000=freez,IF(Inventory!$P$10:$P$1000=S$8,1)))))))</f>
        <v/>
      </c>
      <c r="T126" s="125" t="str">
        <f t="array" ref="T126">IF($C126="","",COUNT(IF(Inventory!$B$10:$B$1000=$B126,IF(Inventory!$C$10:$C$1000=$C126,IF(Inventory!$D$10:$D$1000=sp,IF(Inventory!$J$10:$J$1000=freez,IF(Inventory!$P$10:$P$1000=T$8,1)))))))</f>
        <v/>
      </c>
      <c r="U126" s="125" t="str">
        <f t="array" ref="U126">IF($C126="","",COUNT(IF(Inventory!$B$10:$B$1000=$B126,IF(Inventory!$C$10:$C$1000=$C126,IF(Inventory!$D$10:$D$1000=sp,IF(Inventory!$J$10:$J$1000=freez,IF(Inventory!$P$10:$P$1000=U$8,1)))))))</f>
        <v/>
      </c>
      <c r="V126" s="125" t="str">
        <f t="array" ref="V126">IF($C126="","",COUNT(IF(Inventory!$B$10:$B$1000=$B126,IF(Inventory!$C$10:$C$1000=$C126,IF(Inventory!$D$10:$D$1000=sp,IF(Inventory!$J$10:$J$1000=freez,IF(Inventory!$P$10:$P$1000=V$8,1)))))))</f>
        <v/>
      </c>
      <c r="W126" s="125" t="str">
        <f t="array" ref="W126">IF($C126="","",COUNT(IF(Inventory!$B$10:$B$1000=$B126,IF(Inventory!$C$10:$C$1000=$C126,IF(Inventory!$D$10:$D$1000=sp,IF(Inventory!$J$10:$J$1000=freez,IF(Inventory!$P$10:$P$1000=W$8,1)))))))</f>
        <v/>
      </c>
      <c r="X126" s="144" t="str">
        <f t="shared" si="13"/>
        <v/>
      </c>
      <c r="Y126" s="125" t="str">
        <f t="array" ref="Y126">IF($C126="","",SUM(IF(FREQUENCY(IF(Inventory!$C$10:$C$1000=$C126,IF(Inventory!$D$10:$D$1000=sp,IF(Inventory!$I$10:$I$1000=Grl_status!$B$6,MATCH(Inventory!$F$10:$F$1000,Inventory!$F$10:$F$1000,0)))),ROW(Inventory!$F$10:$F$1000)-ROW(Inventory!$F$10)+1),1)))</f>
        <v/>
      </c>
      <c r="Z126" s="125" t="str">
        <f t="array" ref="Z126">IF($C126="","",SUM(IF(FREQUENCY(IF(Inventory!$C$10:$C$1000=$C126,IF(Inventory!$D$10:$D$1000=sp,IF(Inventory!$J$10:$J$1000=frig,MATCH(Inventory!$F$10:$F$1000,Inventory!$F$10:$F$1000,0)))),ROW(Inventory!$F$10:$F$1000)-ROW(Inventory!$F$10)+1),1)))</f>
        <v/>
      </c>
      <c r="AA126" s="125" t="str">
        <f t="array" ref="AA126">IF($C126="","",SUM(IF(FREQUENCY(IF(Inventory!$C$10:$C$1000=$C126,IF(Inventory!$D$10:$D$1000=sp,IF(Inventory!$J$10:$J$1000=frig,IF(Inventory!$P$10:$P$1000=$E$8,MATCH(Inventory!$F$10:$F$1000,Inventory!$F$10:$F$1000,0))))),ROW(Inventory!$F$10:$F$1000)-ROW(Inventory!$F$10)+1),1)))</f>
        <v/>
      </c>
      <c r="AB126" s="125" t="str">
        <f t="array" ref="AB126">IF($C126="","",SUM(IF(FREQUENCY(IF(Inventory!$C$10:$C$1000=$C126,IF(Inventory!$D$10:$D$1000=sp,IF(Inventory!$J$10:$J$1000=frig,IF(Inventory!$P$10:$P$1000=$G$8,MATCH(Inventory!$F$10:$F$1000,Inventory!$F$10:$F$1000,0))))),ROW(Inventory!$F$10:$F$1000)-ROW(Inventory!$F$10)+1),1)))</f>
        <v/>
      </c>
      <c r="AC126" s="125" t="str">
        <f t="array" ref="AC126">IF($C126="","",SUM(IF(FREQUENCY(IF(Inventory!$C$10:$C$1000=$C126,IF(Inventory!$D$10:$D$1000=sp,IF(Inventory!$K$10:$K$1000="",MATCH(Inventory!$F$10:$F$1000,Inventory!$F$10:$F$1000,0)))),ROW(Inventory!$F$10:$F$1000)-ROW(Inventory!$F$10)+1),1)))</f>
        <v/>
      </c>
    </row>
    <row r="127" spans="1:29" ht="16.5" x14ac:dyDescent="0.3">
      <c r="A127" s="279" t="str">
        <f>Gap_analysis_stores!A128</f>
        <v/>
      </c>
      <c r="B127" s="279" t="str">
        <f>Gap_analysis_stores!B128</f>
        <v/>
      </c>
      <c r="C127" s="279" t="str">
        <f>Gap_analysis_stores!C128</f>
        <v/>
      </c>
      <c r="D127" s="125" t="str">
        <f t="array" ref="D127">IF($C127="","",SUM(IF(FREQUENCY(IF(Inventory!$C$10:$C$1000=$C127,IF(Inventory!$D$10:$D$1000=sp,MATCH(Inventory!$F$10:$F$1000,Inventory!$F$10:$F$1000,0))),ROW(Inventory!$F$10:$F$1000)-ROW(Inventory!$F$10)+1),1)))</f>
        <v/>
      </c>
      <c r="E127" s="125" t="str">
        <f t="array" ref="E127">IF($C127="","",COUNT(IF(Inventory!$B$10:$B$1000=$B127,IF(Inventory!$C$10:$C$1000=$C127,IF(Inventory!$D$10:$D$1000=sp,IF(Inventory!$P$10:$P$1000=E$8,1))))))</f>
        <v/>
      </c>
      <c r="F127" s="125" t="str">
        <f t="array" ref="F127">IF($C127="","",COUNT(IF(Inventory!$B$10:$B$1000=$B127,IF(Inventory!$C$10:$C$1000=$C127,IF(Inventory!$D$10:$D$1000=sp,IF(Inventory!$P$10:$P$1000=F$8,1))))))</f>
        <v/>
      </c>
      <c r="G127" s="125" t="str">
        <f t="array" ref="G127">IF($C127="","",COUNT(IF(Inventory!$B$10:$B$1000=$B127,IF(Inventory!$C$10:$C$1000=$C127,IF(Inventory!$D$10:$D$1000=sp,IF(Inventory!$P$10:$P$1000=G$8,1))))))</f>
        <v/>
      </c>
      <c r="H127" s="125" t="str">
        <f t="array" ref="H127">IF($C127="","",COUNT(IF(Inventory!$B$10:$B$1000=$B127,IF(Inventory!$C$10:$C$1000=$C127,IF(Inventory!$D$10:$D$1000=sp,IF(Inventory!$P$10:$P$1000=H$8,1))))))</f>
        <v/>
      </c>
      <c r="I127" s="125" t="str">
        <f t="array" ref="I127">IF($C127="","",COUNT(IF(Inventory!$B$10:$B$1000=$B127,IF(Inventory!$C$10:$C$1000=$C127,IF(Inventory!$D$10:$D$1000=sp,IF(Inventory!$P$10:$P$1000=I$8,1))))))</f>
        <v/>
      </c>
      <c r="J127" s="137">
        <f t="shared" si="9"/>
        <v>0</v>
      </c>
      <c r="K127" s="125" t="str">
        <f t="array" ref="K127">IF($C127="","",COUNT(IF(Inventory!$B$10:$B$1000=$B127,IF(Inventory!$C$10:$C$1000=$C127,IF(Inventory!$D$10:$D$1000=sp,IF(Inventory!$J$10:$J$1000=frig,1))))))</f>
        <v/>
      </c>
      <c r="L127" s="125" t="str">
        <f t="array" ref="L127">IF($C127="","",COUNT(IF(Inventory!$B$10:$B$1000=$B127,IF(Inventory!$C$10:$C$1000=$C127,IF(Inventory!$D$10:$D$1000=sp,IF(Inventory!$J$10:$J$1000=frig,IF(Inventory!$P$10:$P$1000=L$8,1)))))))</f>
        <v/>
      </c>
      <c r="M127" s="125" t="str">
        <f t="array" ref="M127">IF($C127="","",COUNT(IF(Inventory!$B$10:$B$1000=$B127,IF(Inventory!$C$10:$C$1000=$C127,IF(Inventory!$D$10:$D$1000=sp,IF(Inventory!$J$10:$J$1000=frig,IF(Inventory!$P$10:$P$1000=M$8,1)))))))</f>
        <v/>
      </c>
      <c r="N127" s="125" t="str">
        <f t="array" ref="N127">IF($C127="","",COUNT(IF(Inventory!$B$10:$B$1000=$B127,IF(Inventory!$C$10:$C$1000=$C127,IF(Inventory!$D$10:$D$1000=sp,IF(Inventory!$J$10:$J$1000=frig,IF(Inventory!$P$10:$P$1000=N$8,1)))))))</f>
        <v/>
      </c>
      <c r="O127" s="125" t="str">
        <f t="array" ref="O127">IF($C127="","",COUNT(IF(Inventory!$B$10:$B$1000=$B127,IF(Inventory!$C$10:$C$1000=$C127,IF(Inventory!$D$10:$D$1000=sp,IF(Inventory!$J$10:$J$1000=frig,IF(Inventory!$P$10:$P$1000=O$8,1)))))))</f>
        <v/>
      </c>
      <c r="P127" s="125" t="str">
        <f t="array" ref="P127">IF($C127="","",COUNT(IF(Inventory!$B$10:$B$1000=$B127,IF(Inventory!$C$10:$C$1000=$C127,IF(Inventory!$D$10:$D$1000=sp,IF(Inventory!$J$10:$J$1000=frig,IF(Inventory!$P$10:$P$1000=P$8,1)))))))</f>
        <v/>
      </c>
      <c r="Q127" s="144" t="str">
        <f t="shared" si="12"/>
        <v/>
      </c>
      <c r="R127" s="125" t="str">
        <f t="array" ref="R127">IF($C127="","",COUNT(IF(Inventory!$B$10:$B$1000=$B127,IF(Inventory!$C$10:$C$1000=$C127,IF(Inventory!$D$10:$D$1000=sp,IF(Inventory!$J$10:$J$1000=freez,1))))))</f>
        <v/>
      </c>
      <c r="S127" s="125" t="str">
        <f t="array" ref="S127">IF($C127="","",COUNT(IF(Inventory!$B$10:$B$1000=$B127,IF(Inventory!$C$10:$C$1000=$C127,IF(Inventory!$D$10:$D$1000=sp,IF(Inventory!$J$10:$J$1000=freez,IF(Inventory!$P$10:$P$1000=S$8,1)))))))</f>
        <v/>
      </c>
      <c r="T127" s="125" t="str">
        <f t="array" ref="T127">IF($C127="","",COUNT(IF(Inventory!$B$10:$B$1000=$B127,IF(Inventory!$C$10:$C$1000=$C127,IF(Inventory!$D$10:$D$1000=sp,IF(Inventory!$J$10:$J$1000=freez,IF(Inventory!$P$10:$P$1000=T$8,1)))))))</f>
        <v/>
      </c>
      <c r="U127" s="125" t="str">
        <f t="array" ref="U127">IF($C127="","",COUNT(IF(Inventory!$B$10:$B$1000=$B127,IF(Inventory!$C$10:$C$1000=$C127,IF(Inventory!$D$10:$D$1000=sp,IF(Inventory!$J$10:$J$1000=freez,IF(Inventory!$P$10:$P$1000=U$8,1)))))))</f>
        <v/>
      </c>
      <c r="V127" s="125" t="str">
        <f t="array" ref="V127">IF($C127="","",COUNT(IF(Inventory!$B$10:$B$1000=$B127,IF(Inventory!$C$10:$C$1000=$C127,IF(Inventory!$D$10:$D$1000=sp,IF(Inventory!$J$10:$J$1000=freez,IF(Inventory!$P$10:$P$1000=V$8,1)))))))</f>
        <v/>
      </c>
      <c r="W127" s="125" t="str">
        <f t="array" ref="W127">IF($C127="","",COUNT(IF(Inventory!$B$10:$B$1000=$B127,IF(Inventory!$C$10:$C$1000=$C127,IF(Inventory!$D$10:$D$1000=sp,IF(Inventory!$J$10:$J$1000=freez,IF(Inventory!$P$10:$P$1000=W$8,1)))))))</f>
        <v/>
      </c>
      <c r="X127" s="144" t="str">
        <f t="shared" si="13"/>
        <v/>
      </c>
      <c r="Y127" s="125" t="str">
        <f t="array" ref="Y127">IF($C127="","",SUM(IF(FREQUENCY(IF(Inventory!$C$10:$C$1000=$C127,IF(Inventory!$D$10:$D$1000=sp,IF(Inventory!$I$10:$I$1000=Grl_status!$B$6,MATCH(Inventory!$F$10:$F$1000,Inventory!$F$10:$F$1000,0)))),ROW(Inventory!$F$10:$F$1000)-ROW(Inventory!$F$10)+1),1)))</f>
        <v/>
      </c>
      <c r="Z127" s="125" t="str">
        <f t="array" ref="Z127">IF($C127="","",SUM(IF(FREQUENCY(IF(Inventory!$C$10:$C$1000=$C127,IF(Inventory!$D$10:$D$1000=sp,IF(Inventory!$J$10:$J$1000=frig,MATCH(Inventory!$F$10:$F$1000,Inventory!$F$10:$F$1000,0)))),ROW(Inventory!$F$10:$F$1000)-ROW(Inventory!$F$10)+1),1)))</f>
        <v/>
      </c>
      <c r="AA127" s="125" t="str">
        <f t="array" ref="AA127">IF($C127="","",SUM(IF(FREQUENCY(IF(Inventory!$C$10:$C$1000=$C127,IF(Inventory!$D$10:$D$1000=sp,IF(Inventory!$J$10:$J$1000=frig,IF(Inventory!$P$10:$P$1000=$E$8,MATCH(Inventory!$F$10:$F$1000,Inventory!$F$10:$F$1000,0))))),ROW(Inventory!$F$10:$F$1000)-ROW(Inventory!$F$10)+1),1)))</f>
        <v/>
      </c>
      <c r="AB127" s="125" t="str">
        <f t="array" ref="AB127">IF($C127="","",SUM(IF(FREQUENCY(IF(Inventory!$C$10:$C$1000=$C127,IF(Inventory!$D$10:$D$1000=sp,IF(Inventory!$J$10:$J$1000=frig,IF(Inventory!$P$10:$P$1000=$G$8,MATCH(Inventory!$F$10:$F$1000,Inventory!$F$10:$F$1000,0))))),ROW(Inventory!$F$10:$F$1000)-ROW(Inventory!$F$10)+1),1)))</f>
        <v/>
      </c>
      <c r="AC127" s="125" t="str">
        <f t="array" ref="AC127">IF($C127="","",SUM(IF(FREQUENCY(IF(Inventory!$C$10:$C$1000=$C127,IF(Inventory!$D$10:$D$1000=sp,IF(Inventory!$K$10:$K$1000="",MATCH(Inventory!$F$10:$F$1000,Inventory!$F$10:$F$1000,0)))),ROW(Inventory!$F$10:$F$1000)-ROW(Inventory!$F$10)+1),1)))</f>
        <v/>
      </c>
    </row>
    <row r="128" spans="1:29" ht="16.5" x14ac:dyDescent="0.3">
      <c r="A128" s="279" t="str">
        <f>Gap_analysis_stores!A129</f>
        <v/>
      </c>
      <c r="B128" s="279" t="str">
        <f>Gap_analysis_stores!B129</f>
        <v/>
      </c>
      <c r="C128" s="279" t="str">
        <f>Gap_analysis_stores!C129</f>
        <v/>
      </c>
      <c r="D128" s="125" t="str">
        <f t="array" ref="D128">IF($C128="","",SUM(IF(FREQUENCY(IF(Inventory!$C$10:$C$1000=$C128,IF(Inventory!$D$10:$D$1000=sp,MATCH(Inventory!$F$10:$F$1000,Inventory!$F$10:$F$1000,0))),ROW(Inventory!$F$10:$F$1000)-ROW(Inventory!$F$10)+1),1)))</f>
        <v/>
      </c>
      <c r="E128" s="125" t="str">
        <f t="array" ref="E128">IF($C128="","",COUNT(IF(Inventory!$B$10:$B$1000=$B128,IF(Inventory!$C$10:$C$1000=$C128,IF(Inventory!$D$10:$D$1000=sp,IF(Inventory!$P$10:$P$1000=E$8,1))))))</f>
        <v/>
      </c>
      <c r="F128" s="125" t="str">
        <f t="array" ref="F128">IF($C128="","",COUNT(IF(Inventory!$B$10:$B$1000=$B128,IF(Inventory!$C$10:$C$1000=$C128,IF(Inventory!$D$10:$D$1000=sp,IF(Inventory!$P$10:$P$1000=F$8,1))))))</f>
        <v/>
      </c>
      <c r="G128" s="125" t="str">
        <f t="array" ref="G128">IF($C128="","",COUNT(IF(Inventory!$B$10:$B$1000=$B128,IF(Inventory!$C$10:$C$1000=$C128,IF(Inventory!$D$10:$D$1000=sp,IF(Inventory!$P$10:$P$1000=G$8,1))))))</f>
        <v/>
      </c>
      <c r="H128" s="125" t="str">
        <f t="array" ref="H128">IF($C128="","",COUNT(IF(Inventory!$B$10:$B$1000=$B128,IF(Inventory!$C$10:$C$1000=$C128,IF(Inventory!$D$10:$D$1000=sp,IF(Inventory!$P$10:$P$1000=H$8,1))))))</f>
        <v/>
      </c>
      <c r="I128" s="125" t="str">
        <f t="array" ref="I128">IF($C128="","",COUNT(IF(Inventory!$B$10:$B$1000=$B128,IF(Inventory!$C$10:$C$1000=$C128,IF(Inventory!$D$10:$D$1000=sp,IF(Inventory!$P$10:$P$1000=I$8,1))))))</f>
        <v/>
      </c>
      <c r="J128" s="137">
        <f t="shared" si="9"/>
        <v>0</v>
      </c>
      <c r="K128" s="125" t="str">
        <f t="array" ref="K128">IF($C128="","",COUNT(IF(Inventory!$B$10:$B$1000=$B128,IF(Inventory!$C$10:$C$1000=$C128,IF(Inventory!$D$10:$D$1000=sp,IF(Inventory!$J$10:$J$1000=frig,1))))))</f>
        <v/>
      </c>
      <c r="L128" s="125" t="str">
        <f t="array" ref="L128">IF($C128="","",COUNT(IF(Inventory!$B$10:$B$1000=$B128,IF(Inventory!$C$10:$C$1000=$C128,IF(Inventory!$D$10:$D$1000=sp,IF(Inventory!$J$10:$J$1000=frig,IF(Inventory!$P$10:$P$1000=L$8,1)))))))</f>
        <v/>
      </c>
      <c r="M128" s="125" t="str">
        <f t="array" ref="M128">IF($C128="","",COUNT(IF(Inventory!$B$10:$B$1000=$B128,IF(Inventory!$C$10:$C$1000=$C128,IF(Inventory!$D$10:$D$1000=sp,IF(Inventory!$J$10:$J$1000=frig,IF(Inventory!$P$10:$P$1000=M$8,1)))))))</f>
        <v/>
      </c>
      <c r="N128" s="125" t="str">
        <f t="array" ref="N128">IF($C128="","",COUNT(IF(Inventory!$B$10:$B$1000=$B128,IF(Inventory!$C$10:$C$1000=$C128,IF(Inventory!$D$10:$D$1000=sp,IF(Inventory!$J$10:$J$1000=frig,IF(Inventory!$P$10:$P$1000=N$8,1)))))))</f>
        <v/>
      </c>
      <c r="O128" s="125" t="str">
        <f t="array" ref="O128">IF($C128="","",COUNT(IF(Inventory!$B$10:$B$1000=$B128,IF(Inventory!$C$10:$C$1000=$C128,IF(Inventory!$D$10:$D$1000=sp,IF(Inventory!$J$10:$J$1000=frig,IF(Inventory!$P$10:$P$1000=O$8,1)))))))</f>
        <v/>
      </c>
      <c r="P128" s="125" t="str">
        <f t="array" ref="P128">IF($C128="","",COUNT(IF(Inventory!$B$10:$B$1000=$B128,IF(Inventory!$C$10:$C$1000=$C128,IF(Inventory!$D$10:$D$1000=sp,IF(Inventory!$J$10:$J$1000=frig,IF(Inventory!$P$10:$P$1000=P$8,1)))))))</f>
        <v/>
      </c>
      <c r="Q128" s="144" t="str">
        <f t="shared" si="12"/>
        <v/>
      </c>
      <c r="R128" s="125" t="str">
        <f t="array" ref="R128">IF($C128="","",COUNT(IF(Inventory!$B$10:$B$1000=$B128,IF(Inventory!$C$10:$C$1000=$C128,IF(Inventory!$D$10:$D$1000=sp,IF(Inventory!$J$10:$J$1000=freez,1))))))</f>
        <v/>
      </c>
      <c r="S128" s="125" t="str">
        <f t="array" ref="S128">IF($C128="","",COUNT(IF(Inventory!$B$10:$B$1000=$B128,IF(Inventory!$C$10:$C$1000=$C128,IF(Inventory!$D$10:$D$1000=sp,IF(Inventory!$J$10:$J$1000=freez,IF(Inventory!$P$10:$P$1000=S$8,1)))))))</f>
        <v/>
      </c>
      <c r="T128" s="125" t="str">
        <f t="array" ref="T128">IF($C128="","",COUNT(IF(Inventory!$B$10:$B$1000=$B128,IF(Inventory!$C$10:$C$1000=$C128,IF(Inventory!$D$10:$D$1000=sp,IF(Inventory!$J$10:$J$1000=freez,IF(Inventory!$P$10:$P$1000=T$8,1)))))))</f>
        <v/>
      </c>
      <c r="U128" s="125" t="str">
        <f t="array" ref="U128">IF($C128="","",COUNT(IF(Inventory!$B$10:$B$1000=$B128,IF(Inventory!$C$10:$C$1000=$C128,IF(Inventory!$D$10:$D$1000=sp,IF(Inventory!$J$10:$J$1000=freez,IF(Inventory!$P$10:$P$1000=U$8,1)))))))</f>
        <v/>
      </c>
      <c r="V128" s="125" t="str">
        <f t="array" ref="V128">IF($C128="","",COUNT(IF(Inventory!$B$10:$B$1000=$B128,IF(Inventory!$C$10:$C$1000=$C128,IF(Inventory!$D$10:$D$1000=sp,IF(Inventory!$J$10:$J$1000=freez,IF(Inventory!$P$10:$P$1000=V$8,1)))))))</f>
        <v/>
      </c>
      <c r="W128" s="125" t="str">
        <f t="array" ref="W128">IF($C128="","",COUNT(IF(Inventory!$B$10:$B$1000=$B128,IF(Inventory!$C$10:$C$1000=$C128,IF(Inventory!$D$10:$D$1000=sp,IF(Inventory!$J$10:$J$1000=freez,IF(Inventory!$P$10:$P$1000=W$8,1)))))))</f>
        <v/>
      </c>
      <c r="X128" s="144" t="str">
        <f t="shared" si="13"/>
        <v/>
      </c>
      <c r="Y128" s="125" t="str">
        <f t="array" ref="Y128">IF($C128="","",SUM(IF(FREQUENCY(IF(Inventory!$C$10:$C$1000=$C128,IF(Inventory!$D$10:$D$1000=sp,IF(Inventory!$I$10:$I$1000=Grl_status!$B$6,MATCH(Inventory!$F$10:$F$1000,Inventory!$F$10:$F$1000,0)))),ROW(Inventory!$F$10:$F$1000)-ROW(Inventory!$F$10)+1),1)))</f>
        <v/>
      </c>
      <c r="Z128" s="125" t="str">
        <f t="array" ref="Z128">IF($C128="","",SUM(IF(FREQUENCY(IF(Inventory!$C$10:$C$1000=$C128,IF(Inventory!$D$10:$D$1000=sp,IF(Inventory!$J$10:$J$1000=frig,MATCH(Inventory!$F$10:$F$1000,Inventory!$F$10:$F$1000,0)))),ROW(Inventory!$F$10:$F$1000)-ROW(Inventory!$F$10)+1),1)))</f>
        <v/>
      </c>
      <c r="AA128" s="125" t="str">
        <f t="array" ref="AA128">IF($C128="","",SUM(IF(FREQUENCY(IF(Inventory!$C$10:$C$1000=$C128,IF(Inventory!$D$10:$D$1000=sp,IF(Inventory!$J$10:$J$1000=frig,IF(Inventory!$P$10:$P$1000=$E$8,MATCH(Inventory!$F$10:$F$1000,Inventory!$F$10:$F$1000,0))))),ROW(Inventory!$F$10:$F$1000)-ROW(Inventory!$F$10)+1),1)))</f>
        <v/>
      </c>
      <c r="AB128" s="125" t="str">
        <f t="array" ref="AB128">IF($C128="","",SUM(IF(FREQUENCY(IF(Inventory!$C$10:$C$1000=$C128,IF(Inventory!$D$10:$D$1000=sp,IF(Inventory!$J$10:$J$1000=frig,IF(Inventory!$P$10:$P$1000=$G$8,MATCH(Inventory!$F$10:$F$1000,Inventory!$F$10:$F$1000,0))))),ROW(Inventory!$F$10:$F$1000)-ROW(Inventory!$F$10)+1),1)))</f>
        <v/>
      </c>
      <c r="AC128" s="125" t="str">
        <f t="array" ref="AC128">IF($C128="","",SUM(IF(FREQUENCY(IF(Inventory!$C$10:$C$1000=$C128,IF(Inventory!$D$10:$D$1000=sp,IF(Inventory!$K$10:$K$1000="",MATCH(Inventory!$F$10:$F$1000,Inventory!$F$10:$F$1000,0)))),ROW(Inventory!$F$10:$F$1000)-ROW(Inventory!$F$10)+1),1)))</f>
        <v/>
      </c>
    </row>
    <row r="129" spans="1:29" ht="16.5" x14ac:dyDescent="0.3">
      <c r="A129" s="279" t="str">
        <f>Gap_analysis_stores!A130</f>
        <v/>
      </c>
      <c r="B129" s="279" t="str">
        <f>Gap_analysis_stores!B130</f>
        <v/>
      </c>
      <c r="C129" s="279" t="str">
        <f>Gap_analysis_stores!C130</f>
        <v/>
      </c>
      <c r="D129" s="125" t="str">
        <f t="array" ref="D129">IF($C129="","",SUM(IF(FREQUENCY(IF(Inventory!$C$10:$C$1000=$C129,IF(Inventory!$D$10:$D$1000=sp,MATCH(Inventory!$F$10:$F$1000,Inventory!$F$10:$F$1000,0))),ROW(Inventory!$F$10:$F$1000)-ROW(Inventory!$F$10)+1),1)))</f>
        <v/>
      </c>
      <c r="E129" s="125" t="str">
        <f t="array" ref="E129">IF($C129="","",COUNT(IF(Inventory!$B$10:$B$1000=$B129,IF(Inventory!$C$10:$C$1000=$C129,IF(Inventory!$D$10:$D$1000=sp,IF(Inventory!$P$10:$P$1000=E$8,1))))))</f>
        <v/>
      </c>
      <c r="F129" s="125" t="str">
        <f t="array" ref="F129">IF($C129="","",COUNT(IF(Inventory!$B$10:$B$1000=$B129,IF(Inventory!$C$10:$C$1000=$C129,IF(Inventory!$D$10:$D$1000=sp,IF(Inventory!$P$10:$P$1000=F$8,1))))))</f>
        <v/>
      </c>
      <c r="G129" s="125" t="str">
        <f t="array" ref="G129">IF($C129="","",COUNT(IF(Inventory!$B$10:$B$1000=$B129,IF(Inventory!$C$10:$C$1000=$C129,IF(Inventory!$D$10:$D$1000=sp,IF(Inventory!$P$10:$P$1000=G$8,1))))))</f>
        <v/>
      </c>
      <c r="H129" s="125" t="str">
        <f t="array" ref="H129">IF($C129="","",COUNT(IF(Inventory!$B$10:$B$1000=$B129,IF(Inventory!$C$10:$C$1000=$C129,IF(Inventory!$D$10:$D$1000=sp,IF(Inventory!$P$10:$P$1000=H$8,1))))))</f>
        <v/>
      </c>
      <c r="I129" s="125" t="str">
        <f t="array" ref="I129">IF($C129="","",COUNT(IF(Inventory!$B$10:$B$1000=$B129,IF(Inventory!$C$10:$C$1000=$C129,IF(Inventory!$D$10:$D$1000=sp,IF(Inventory!$P$10:$P$1000=I$8,1))))))</f>
        <v/>
      </c>
      <c r="J129" s="137">
        <f t="shared" si="9"/>
        <v>0</v>
      </c>
      <c r="K129" s="125" t="str">
        <f t="array" ref="K129">IF($C129="","",COUNT(IF(Inventory!$B$10:$B$1000=$B129,IF(Inventory!$C$10:$C$1000=$C129,IF(Inventory!$D$10:$D$1000=sp,IF(Inventory!$J$10:$J$1000=frig,1))))))</f>
        <v/>
      </c>
      <c r="L129" s="125" t="str">
        <f t="array" ref="L129">IF($C129="","",COUNT(IF(Inventory!$B$10:$B$1000=$B129,IF(Inventory!$C$10:$C$1000=$C129,IF(Inventory!$D$10:$D$1000=sp,IF(Inventory!$J$10:$J$1000=frig,IF(Inventory!$P$10:$P$1000=L$8,1)))))))</f>
        <v/>
      </c>
      <c r="M129" s="125" t="str">
        <f t="array" ref="M129">IF($C129="","",COUNT(IF(Inventory!$B$10:$B$1000=$B129,IF(Inventory!$C$10:$C$1000=$C129,IF(Inventory!$D$10:$D$1000=sp,IF(Inventory!$J$10:$J$1000=frig,IF(Inventory!$P$10:$P$1000=M$8,1)))))))</f>
        <v/>
      </c>
      <c r="N129" s="125" t="str">
        <f t="array" ref="N129">IF($C129="","",COUNT(IF(Inventory!$B$10:$B$1000=$B129,IF(Inventory!$C$10:$C$1000=$C129,IF(Inventory!$D$10:$D$1000=sp,IF(Inventory!$J$10:$J$1000=frig,IF(Inventory!$P$10:$P$1000=N$8,1)))))))</f>
        <v/>
      </c>
      <c r="O129" s="125" t="str">
        <f t="array" ref="O129">IF($C129="","",COUNT(IF(Inventory!$B$10:$B$1000=$B129,IF(Inventory!$C$10:$C$1000=$C129,IF(Inventory!$D$10:$D$1000=sp,IF(Inventory!$J$10:$J$1000=frig,IF(Inventory!$P$10:$P$1000=O$8,1)))))))</f>
        <v/>
      </c>
      <c r="P129" s="125" t="str">
        <f t="array" ref="P129">IF($C129="","",COUNT(IF(Inventory!$B$10:$B$1000=$B129,IF(Inventory!$C$10:$C$1000=$C129,IF(Inventory!$D$10:$D$1000=sp,IF(Inventory!$J$10:$J$1000=frig,IF(Inventory!$P$10:$P$1000=P$8,1)))))))</f>
        <v/>
      </c>
      <c r="Q129" s="144" t="str">
        <f t="shared" si="12"/>
        <v/>
      </c>
      <c r="R129" s="125" t="str">
        <f t="array" ref="R129">IF($C129="","",COUNT(IF(Inventory!$B$10:$B$1000=$B129,IF(Inventory!$C$10:$C$1000=$C129,IF(Inventory!$D$10:$D$1000=sp,IF(Inventory!$J$10:$J$1000=freez,1))))))</f>
        <v/>
      </c>
      <c r="S129" s="125" t="str">
        <f t="array" ref="S129">IF($C129="","",COUNT(IF(Inventory!$B$10:$B$1000=$B129,IF(Inventory!$C$10:$C$1000=$C129,IF(Inventory!$D$10:$D$1000=sp,IF(Inventory!$J$10:$J$1000=freez,IF(Inventory!$P$10:$P$1000=S$8,1)))))))</f>
        <v/>
      </c>
      <c r="T129" s="125" t="str">
        <f t="array" ref="T129">IF($C129="","",COUNT(IF(Inventory!$B$10:$B$1000=$B129,IF(Inventory!$C$10:$C$1000=$C129,IF(Inventory!$D$10:$D$1000=sp,IF(Inventory!$J$10:$J$1000=freez,IF(Inventory!$P$10:$P$1000=T$8,1)))))))</f>
        <v/>
      </c>
      <c r="U129" s="125" t="str">
        <f t="array" ref="U129">IF($C129="","",COUNT(IF(Inventory!$B$10:$B$1000=$B129,IF(Inventory!$C$10:$C$1000=$C129,IF(Inventory!$D$10:$D$1000=sp,IF(Inventory!$J$10:$J$1000=freez,IF(Inventory!$P$10:$P$1000=U$8,1)))))))</f>
        <v/>
      </c>
      <c r="V129" s="125" t="str">
        <f t="array" ref="V129">IF($C129="","",COUNT(IF(Inventory!$B$10:$B$1000=$B129,IF(Inventory!$C$10:$C$1000=$C129,IF(Inventory!$D$10:$D$1000=sp,IF(Inventory!$J$10:$J$1000=freez,IF(Inventory!$P$10:$P$1000=V$8,1)))))))</f>
        <v/>
      </c>
      <c r="W129" s="125" t="str">
        <f t="array" ref="W129">IF($C129="","",COUNT(IF(Inventory!$B$10:$B$1000=$B129,IF(Inventory!$C$10:$C$1000=$C129,IF(Inventory!$D$10:$D$1000=sp,IF(Inventory!$J$10:$J$1000=freez,IF(Inventory!$P$10:$P$1000=W$8,1)))))))</f>
        <v/>
      </c>
      <c r="X129" s="144" t="str">
        <f t="shared" si="13"/>
        <v/>
      </c>
      <c r="Y129" s="125" t="str">
        <f t="array" ref="Y129">IF($C129="","",SUM(IF(FREQUENCY(IF(Inventory!$C$10:$C$1000=$C129,IF(Inventory!$D$10:$D$1000=sp,IF(Inventory!$I$10:$I$1000=Grl_status!$B$6,MATCH(Inventory!$F$10:$F$1000,Inventory!$F$10:$F$1000,0)))),ROW(Inventory!$F$10:$F$1000)-ROW(Inventory!$F$10)+1),1)))</f>
        <v/>
      </c>
      <c r="Z129" s="125" t="str">
        <f t="array" ref="Z129">IF($C129="","",SUM(IF(FREQUENCY(IF(Inventory!$C$10:$C$1000=$C129,IF(Inventory!$D$10:$D$1000=sp,IF(Inventory!$J$10:$J$1000=frig,MATCH(Inventory!$F$10:$F$1000,Inventory!$F$10:$F$1000,0)))),ROW(Inventory!$F$10:$F$1000)-ROW(Inventory!$F$10)+1),1)))</f>
        <v/>
      </c>
      <c r="AA129" s="125" t="str">
        <f t="array" ref="AA129">IF($C129="","",SUM(IF(FREQUENCY(IF(Inventory!$C$10:$C$1000=$C129,IF(Inventory!$D$10:$D$1000=sp,IF(Inventory!$J$10:$J$1000=frig,IF(Inventory!$P$10:$P$1000=$E$8,MATCH(Inventory!$F$10:$F$1000,Inventory!$F$10:$F$1000,0))))),ROW(Inventory!$F$10:$F$1000)-ROW(Inventory!$F$10)+1),1)))</f>
        <v/>
      </c>
      <c r="AB129" s="125" t="str">
        <f t="array" ref="AB129">IF($C129="","",SUM(IF(FREQUENCY(IF(Inventory!$C$10:$C$1000=$C129,IF(Inventory!$D$10:$D$1000=sp,IF(Inventory!$J$10:$J$1000=frig,IF(Inventory!$P$10:$P$1000=$G$8,MATCH(Inventory!$F$10:$F$1000,Inventory!$F$10:$F$1000,0))))),ROW(Inventory!$F$10:$F$1000)-ROW(Inventory!$F$10)+1),1)))</f>
        <v/>
      </c>
      <c r="AC129" s="125" t="str">
        <f t="array" ref="AC129">IF($C129="","",SUM(IF(FREQUENCY(IF(Inventory!$C$10:$C$1000=$C129,IF(Inventory!$D$10:$D$1000=sp,IF(Inventory!$K$10:$K$1000="",MATCH(Inventory!$F$10:$F$1000,Inventory!$F$10:$F$1000,0)))),ROW(Inventory!$F$10:$F$1000)-ROW(Inventory!$F$10)+1),1)))</f>
        <v/>
      </c>
    </row>
    <row r="130" spans="1:29" ht="16.5" x14ac:dyDescent="0.3">
      <c r="A130" s="279" t="str">
        <f>Gap_analysis_stores!A131</f>
        <v/>
      </c>
      <c r="B130" s="279" t="str">
        <f>Gap_analysis_stores!B131</f>
        <v/>
      </c>
      <c r="C130" s="279" t="str">
        <f>Gap_analysis_stores!C131</f>
        <v/>
      </c>
      <c r="D130" s="125" t="str">
        <f t="array" ref="D130">IF($C130="","",SUM(IF(FREQUENCY(IF(Inventory!$C$10:$C$1000=$C130,IF(Inventory!$D$10:$D$1000=sp,MATCH(Inventory!$F$10:$F$1000,Inventory!$F$10:$F$1000,0))),ROW(Inventory!$F$10:$F$1000)-ROW(Inventory!$F$10)+1),1)))</f>
        <v/>
      </c>
      <c r="E130" s="125" t="str">
        <f t="array" ref="E130">IF($C130="","",COUNT(IF(Inventory!$B$10:$B$1000=$B130,IF(Inventory!$C$10:$C$1000=$C130,IF(Inventory!$D$10:$D$1000=sp,IF(Inventory!$P$10:$P$1000=E$8,1))))))</f>
        <v/>
      </c>
      <c r="F130" s="125" t="str">
        <f t="array" ref="F130">IF($C130="","",COUNT(IF(Inventory!$B$10:$B$1000=$B130,IF(Inventory!$C$10:$C$1000=$C130,IF(Inventory!$D$10:$D$1000=sp,IF(Inventory!$P$10:$P$1000=F$8,1))))))</f>
        <v/>
      </c>
      <c r="G130" s="125" t="str">
        <f t="array" ref="G130">IF($C130="","",COUNT(IF(Inventory!$B$10:$B$1000=$B130,IF(Inventory!$C$10:$C$1000=$C130,IF(Inventory!$D$10:$D$1000=sp,IF(Inventory!$P$10:$P$1000=G$8,1))))))</f>
        <v/>
      </c>
      <c r="H130" s="125" t="str">
        <f t="array" ref="H130">IF($C130="","",COUNT(IF(Inventory!$B$10:$B$1000=$B130,IF(Inventory!$C$10:$C$1000=$C130,IF(Inventory!$D$10:$D$1000=sp,IF(Inventory!$P$10:$P$1000=H$8,1))))))</f>
        <v/>
      </c>
      <c r="I130" s="125" t="str">
        <f t="array" ref="I130">IF($C130="","",COUNT(IF(Inventory!$B$10:$B$1000=$B130,IF(Inventory!$C$10:$C$1000=$C130,IF(Inventory!$D$10:$D$1000=sp,IF(Inventory!$P$10:$P$1000=I$8,1))))))</f>
        <v/>
      </c>
      <c r="J130" s="137">
        <f t="shared" si="9"/>
        <v>0</v>
      </c>
      <c r="K130" s="125" t="str">
        <f t="array" ref="K130">IF($C130="","",COUNT(IF(Inventory!$B$10:$B$1000=$B130,IF(Inventory!$C$10:$C$1000=$C130,IF(Inventory!$D$10:$D$1000=sp,IF(Inventory!$J$10:$J$1000=frig,1))))))</f>
        <v/>
      </c>
      <c r="L130" s="125" t="str">
        <f t="array" ref="L130">IF($C130="","",COUNT(IF(Inventory!$B$10:$B$1000=$B130,IF(Inventory!$C$10:$C$1000=$C130,IF(Inventory!$D$10:$D$1000=sp,IF(Inventory!$J$10:$J$1000=frig,IF(Inventory!$P$10:$P$1000=L$8,1)))))))</f>
        <v/>
      </c>
      <c r="M130" s="125" t="str">
        <f t="array" ref="M130">IF($C130="","",COUNT(IF(Inventory!$B$10:$B$1000=$B130,IF(Inventory!$C$10:$C$1000=$C130,IF(Inventory!$D$10:$D$1000=sp,IF(Inventory!$J$10:$J$1000=frig,IF(Inventory!$P$10:$P$1000=M$8,1)))))))</f>
        <v/>
      </c>
      <c r="N130" s="125" t="str">
        <f t="array" ref="N130">IF($C130="","",COUNT(IF(Inventory!$B$10:$B$1000=$B130,IF(Inventory!$C$10:$C$1000=$C130,IF(Inventory!$D$10:$D$1000=sp,IF(Inventory!$J$10:$J$1000=frig,IF(Inventory!$P$10:$P$1000=N$8,1)))))))</f>
        <v/>
      </c>
      <c r="O130" s="125" t="str">
        <f t="array" ref="O130">IF($C130="","",COUNT(IF(Inventory!$B$10:$B$1000=$B130,IF(Inventory!$C$10:$C$1000=$C130,IF(Inventory!$D$10:$D$1000=sp,IF(Inventory!$J$10:$J$1000=frig,IF(Inventory!$P$10:$P$1000=O$8,1)))))))</f>
        <v/>
      </c>
      <c r="P130" s="125" t="str">
        <f t="array" ref="P130">IF($C130="","",COUNT(IF(Inventory!$B$10:$B$1000=$B130,IF(Inventory!$C$10:$C$1000=$C130,IF(Inventory!$D$10:$D$1000=sp,IF(Inventory!$J$10:$J$1000=frig,IF(Inventory!$P$10:$P$1000=P$8,1)))))))</f>
        <v/>
      </c>
      <c r="Q130" s="144" t="str">
        <f t="shared" si="12"/>
        <v/>
      </c>
      <c r="R130" s="125" t="str">
        <f t="array" ref="R130">IF($C130="","",COUNT(IF(Inventory!$B$10:$B$1000=$B130,IF(Inventory!$C$10:$C$1000=$C130,IF(Inventory!$D$10:$D$1000=sp,IF(Inventory!$J$10:$J$1000=freez,1))))))</f>
        <v/>
      </c>
      <c r="S130" s="125" t="str">
        <f t="array" ref="S130">IF($C130="","",COUNT(IF(Inventory!$B$10:$B$1000=$B130,IF(Inventory!$C$10:$C$1000=$C130,IF(Inventory!$D$10:$D$1000=sp,IF(Inventory!$J$10:$J$1000=freez,IF(Inventory!$P$10:$P$1000=S$8,1)))))))</f>
        <v/>
      </c>
      <c r="T130" s="125" t="str">
        <f t="array" ref="T130">IF($C130="","",COUNT(IF(Inventory!$B$10:$B$1000=$B130,IF(Inventory!$C$10:$C$1000=$C130,IF(Inventory!$D$10:$D$1000=sp,IF(Inventory!$J$10:$J$1000=freez,IF(Inventory!$P$10:$P$1000=T$8,1)))))))</f>
        <v/>
      </c>
      <c r="U130" s="125" t="str">
        <f t="array" ref="U130">IF($C130="","",COUNT(IF(Inventory!$B$10:$B$1000=$B130,IF(Inventory!$C$10:$C$1000=$C130,IF(Inventory!$D$10:$D$1000=sp,IF(Inventory!$J$10:$J$1000=freez,IF(Inventory!$P$10:$P$1000=U$8,1)))))))</f>
        <v/>
      </c>
      <c r="V130" s="125" t="str">
        <f t="array" ref="V130">IF($C130="","",COUNT(IF(Inventory!$B$10:$B$1000=$B130,IF(Inventory!$C$10:$C$1000=$C130,IF(Inventory!$D$10:$D$1000=sp,IF(Inventory!$J$10:$J$1000=freez,IF(Inventory!$P$10:$P$1000=V$8,1)))))))</f>
        <v/>
      </c>
      <c r="W130" s="125" t="str">
        <f t="array" ref="W130">IF($C130="","",COUNT(IF(Inventory!$B$10:$B$1000=$B130,IF(Inventory!$C$10:$C$1000=$C130,IF(Inventory!$D$10:$D$1000=sp,IF(Inventory!$J$10:$J$1000=freez,IF(Inventory!$P$10:$P$1000=W$8,1)))))))</f>
        <v/>
      </c>
      <c r="X130" s="144" t="str">
        <f t="shared" si="13"/>
        <v/>
      </c>
      <c r="Y130" s="125" t="str">
        <f t="array" ref="Y130">IF($C130="","",SUM(IF(FREQUENCY(IF(Inventory!$C$10:$C$1000=$C130,IF(Inventory!$D$10:$D$1000=sp,IF(Inventory!$I$10:$I$1000=Grl_status!$B$6,MATCH(Inventory!$F$10:$F$1000,Inventory!$F$10:$F$1000,0)))),ROW(Inventory!$F$10:$F$1000)-ROW(Inventory!$F$10)+1),1)))</f>
        <v/>
      </c>
      <c r="Z130" s="125" t="str">
        <f t="array" ref="Z130">IF($C130="","",SUM(IF(FREQUENCY(IF(Inventory!$C$10:$C$1000=$C130,IF(Inventory!$D$10:$D$1000=sp,IF(Inventory!$J$10:$J$1000=frig,MATCH(Inventory!$F$10:$F$1000,Inventory!$F$10:$F$1000,0)))),ROW(Inventory!$F$10:$F$1000)-ROW(Inventory!$F$10)+1),1)))</f>
        <v/>
      </c>
      <c r="AA130" s="125" t="str">
        <f t="array" ref="AA130">IF($C130="","",SUM(IF(FREQUENCY(IF(Inventory!$C$10:$C$1000=$C130,IF(Inventory!$D$10:$D$1000=sp,IF(Inventory!$J$10:$J$1000=frig,IF(Inventory!$P$10:$P$1000=$E$8,MATCH(Inventory!$F$10:$F$1000,Inventory!$F$10:$F$1000,0))))),ROW(Inventory!$F$10:$F$1000)-ROW(Inventory!$F$10)+1),1)))</f>
        <v/>
      </c>
      <c r="AB130" s="125" t="str">
        <f t="array" ref="AB130">IF($C130="","",SUM(IF(FREQUENCY(IF(Inventory!$C$10:$C$1000=$C130,IF(Inventory!$D$10:$D$1000=sp,IF(Inventory!$J$10:$J$1000=frig,IF(Inventory!$P$10:$P$1000=$G$8,MATCH(Inventory!$F$10:$F$1000,Inventory!$F$10:$F$1000,0))))),ROW(Inventory!$F$10:$F$1000)-ROW(Inventory!$F$10)+1),1)))</f>
        <v/>
      </c>
      <c r="AC130" s="125" t="str">
        <f t="array" ref="AC130">IF($C130="","",SUM(IF(FREQUENCY(IF(Inventory!$C$10:$C$1000=$C130,IF(Inventory!$D$10:$D$1000=sp,IF(Inventory!$K$10:$K$1000="",MATCH(Inventory!$F$10:$F$1000,Inventory!$F$10:$F$1000,0)))),ROW(Inventory!$F$10:$F$1000)-ROW(Inventory!$F$10)+1),1)))</f>
        <v/>
      </c>
    </row>
    <row r="131" spans="1:29" ht="16.5" x14ac:dyDescent="0.3">
      <c r="A131" s="279" t="str">
        <f>Gap_analysis_stores!A132</f>
        <v/>
      </c>
      <c r="B131" s="279" t="str">
        <f>Gap_analysis_stores!B132</f>
        <v/>
      </c>
      <c r="C131" s="279" t="str">
        <f>Gap_analysis_stores!C132</f>
        <v/>
      </c>
      <c r="D131" s="125" t="str">
        <f t="array" ref="D131">IF($C131="","",SUM(IF(FREQUENCY(IF(Inventory!$C$10:$C$1000=$C131,IF(Inventory!$D$10:$D$1000=sp,MATCH(Inventory!$F$10:$F$1000,Inventory!$F$10:$F$1000,0))),ROW(Inventory!$F$10:$F$1000)-ROW(Inventory!$F$10)+1),1)))</f>
        <v/>
      </c>
      <c r="E131" s="125" t="str">
        <f t="array" ref="E131">IF($C131="","",COUNT(IF(Inventory!$B$10:$B$1000=$B131,IF(Inventory!$C$10:$C$1000=$C131,IF(Inventory!$D$10:$D$1000=sp,IF(Inventory!$P$10:$P$1000=E$8,1))))))</f>
        <v/>
      </c>
      <c r="F131" s="125" t="str">
        <f t="array" ref="F131">IF($C131="","",COUNT(IF(Inventory!$B$10:$B$1000=$B131,IF(Inventory!$C$10:$C$1000=$C131,IF(Inventory!$D$10:$D$1000=sp,IF(Inventory!$P$10:$P$1000=F$8,1))))))</f>
        <v/>
      </c>
      <c r="G131" s="125" t="str">
        <f t="array" ref="G131">IF($C131="","",COUNT(IF(Inventory!$B$10:$B$1000=$B131,IF(Inventory!$C$10:$C$1000=$C131,IF(Inventory!$D$10:$D$1000=sp,IF(Inventory!$P$10:$P$1000=G$8,1))))))</f>
        <v/>
      </c>
      <c r="H131" s="125" t="str">
        <f t="array" ref="H131">IF($C131="","",COUNT(IF(Inventory!$B$10:$B$1000=$B131,IF(Inventory!$C$10:$C$1000=$C131,IF(Inventory!$D$10:$D$1000=sp,IF(Inventory!$P$10:$P$1000=H$8,1))))))</f>
        <v/>
      </c>
      <c r="I131" s="125" t="str">
        <f t="array" ref="I131">IF($C131="","",COUNT(IF(Inventory!$B$10:$B$1000=$B131,IF(Inventory!$C$10:$C$1000=$C131,IF(Inventory!$D$10:$D$1000=sp,IF(Inventory!$P$10:$P$1000=I$8,1))))))</f>
        <v/>
      </c>
      <c r="J131" s="137">
        <f t="shared" si="9"/>
        <v>0</v>
      </c>
      <c r="K131" s="125" t="str">
        <f t="array" ref="K131">IF($C131="","",COUNT(IF(Inventory!$B$10:$B$1000=$B131,IF(Inventory!$C$10:$C$1000=$C131,IF(Inventory!$D$10:$D$1000=sp,IF(Inventory!$J$10:$J$1000=frig,1))))))</f>
        <v/>
      </c>
      <c r="L131" s="125" t="str">
        <f t="array" ref="L131">IF($C131="","",COUNT(IF(Inventory!$B$10:$B$1000=$B131,IF(Inventory!$C$10:$C$1000=$C131,IF(Inventory!$D$10:$D$1000=sp,IF(Inventory!$J$10:$J$1000=frig,IF(Inventory!$P$10:$P$1000=L$8,1)))))))</f>
        <v/>
      </c>
      <c r="M131" s="125" t="str">
        <f t="array" ref="M131">IF($C131="","",COUNT(IF(Inventory!$B$10:$B$1000=$B131,IF(Inventory!$C$10:$C$1000=$C131,IF(Inventory!$D$10:$D$1000=sp,IF(Inventory!$J$10:$J$1000=frig,IF(Inventory!$P$10:$P$1000=M$8,1)))))))</f>
        <v/>
      </c>
      <c r="N131" s="125" t="str">
        <f t="array" ref="N131">IF($C131="","",COUNT(IF(Inventory!$B$10:$B$1000=$B131,IF(Inventory!$C$10:$C$1000=$C131,IF(Inventory!$D$10:$D$1000=sp,IF(Inventory!$J$10:$J$1000=frig,IF(Inventory!$P$10:$P$1000=N$8,1)))))))</f>
        <v/>
      </c>
      <c r="O131" s="125" t="str">
        <f t="array" ref="O131">IF($C131="","",COUNT(IF(Inventory!$B$10:$B$1000=$B131,IF(Inventory!$C$10:$C$1000=$C131,IF(Inventory!$D$10:$D$1000=sp,IF(Inventory!$J$10:$J$1000=frig,IF(Inventory!$P$10:$P$1000=O$8,1)))))))</f>
        <v/>
      </c>
      <c r="P131" s="125" t="str">
        <f t="array" ref="P131">IF($C131="","",COUNT(IF(Inventory!$B$10:$B$1000=$B131,IF(Inventory!$C$10:$C$1000=$C131,IF(Inventory!$D$10:$D$1000=sp,IF(Inventory!$J$10:$J$1000=frig,IF(Inventory!$P$10:$P$1000=P$8,1)))))))</f>
        <v/>
      </c>
      <c r="Q131" s="144" t="str">
        <f t="shared" si="12"/>
        <v/>
      </c>
      <c r="R131" s="125" t="str">
        <f t="array" ref="R131">IF($C131="","",COUNT(IF(Inventory!$B$10:$B$1000=$B131,IF(Inventory!$C$10:$C$1000=$C131,IF(Inventory!$D$10:$D$1000=sp,IF(Inventory!$J$10:$J$1000=freez,1))))))</f>
        <v/>
      </c>
      <c r="S131" s="125" t="str">
        <f t="array" ref="S131">IF($C131="","",COUNT(IF(Inventory!$B$10:$B$1000=$B131,IF(Inventory!$C$10:$C$1000=$C131,IF(Inventory!$D$10:$D$1000=sp,IF(Inventory!$J$10:$J$1000=freez,IF(Inventory!$P$10:$P$1000=S$8,1)))))))</f>
        <v/>
      </c>
      <c r="T131" s="125" t="str">
        <f t="array" ref="T131">IF($C131="","",COUNT(IF(Inventory!$B$10:$B$1000=$B131,IF(Inventory!$C$10:$C$1000=$C131,IF(Inventory!$D$10:$D$1000=sp,IF(Inventory!$J$10:$J$1000=freez,IF(Inventory!$P$10:$P$1000=T$8,1)))))))</f>
        <v/>
      </c>
      <c r="U131" s="125" t="str">
        <f t="array" ref="U131">IF($C131="","",COUNT(IF(Inventory!$B$10:$B$1000=$B131,IF(Inventory!$C$10:$C$1000=$C131,IF(Inventory!$D$10:$D$1000=sp,IF(Inventory!$J$10:$J$1000=freez,IF(Inventory!$P$10:$P$1000=U$8,1)))))))</f>
        <v/>
      </c>
      <c r="V131" s="125" t="str">
        <f t="array" ref="V131">IF($C131="","",COUNT(IF(Inventory!$B$10:$B$1000=$B131,IF(Inventory!$C$10:$C$1000=$C131,IF(Inventory!$D$10:$D$1000=sp,IF(Inventory!$J$10:$J$1000=freez,IF(Inventory!$P$10:$P$1000=V$8,1)))))))</f>
        <v/>
      </c>
      <c r="W131" s="125" t="str">
        <f t="array" ref="W131">IF($C131="","",COUNT(IF(Inventory!$B$10:$B$1000=$B131,IF(Inventory!$C$10:$C$1000=$C131,IF(Inventory!$D$10:$D$1000=sp,IF(Inventory!$J$10:$J$1000=freez,IF(Inventory!$P$10:$P$1000=W$8,1)))))))</f>
        <v/>
      </c>
      <c r="X131" s="144" t="str">
        <f t="shared" si="13"/>
        <v/>
      </c>
      <c r="Y131" s="125" t="str">
        <f t="array" ref="Y131">IF($C131="","",SUM(IF(FREQUENCY(IF(Inventory!$C$10:$C$1000=$C131,IF(Inventory!$D$10:$D$1000=sp,IF(Inventory!$I$10:$I$1000=Grl_status!$B$6,MATCH(Inventory!$F$10:$F$1000,Inventory!$F$10:$F$1000,0)))),ROW(Inventory!$F$10:$F$1000)-ROW(Inventory!$F$10)+1),1)))</f>
        <v/>
      </c>
      <c r="Z131" s="125" t="str">
        <f t="array" ref="Z131">IF($C131="","",SUM(IF(FREQUENCY(IF(Inventory!$C$10:$C$1000=$C131,IF(Inventory!$D$10:$D$1000=sp,IF(Inventory!$J$10:$J$1000=frig,MATCH(Inventory!$F$10:$F$1000,Inventory!$F$10:$F$1000,0)))),ROW(Inventory!$F$10:$F$1000)-ROW(Inventory!$F$10)+1),1)))</f>
        <v/>
      </c>
      <c r="AA131" s="125" t="str">
        <f t="array" ref="AA131">IF($C131="","",SUM(IF(FREQUENCY(IF(Inventory!$C$10:$C$1000=$C131,IF(Inventory!$D$10:$D$1000=sp,IF(Inventory!$J$10:$J$1000=frig,IF(Inventory!$P$10:$P$1000=$E$8,MATCH(Inventory!$F$10:$F$1000,Inventory!$F$10:$F$1000,0))))),ROW(Inventory!$F$10:$F$1000)-ROW(Inventory!$F$10)+1),1)))</f>
        <v/>
      </c>
      <c r="AB131" s="125" t="str">
        <f t="array" ref="AB131">IF($C131="","",SUM(IF(FREQUENCY(IF(Inventory!$C$10:$C$1000=$C131,IF(Inventory!$D$10:$D$1000=sp,IF(Inventory!$J$10:$J$1000=frig,IF(Inventory!$P$10:$P$1000=$G$8,MATCH(Inventory!$F$10:$F$1000,Inventory!$F$10:$F$1000,0))))),ROW(Inventory!$F$10:$F$1000)-ROW(Inventory!$F$10)+1),1)))</f>
        <v/>
      </c>
      <c r="AC131" s="125" t="str">
        <f t="array" ref="AC131">IF($C131="","",SUM(IF(FREQUENCY(IF(Inventory!$C$10:$C$1000=$C131,IF(Inventory!$D$10:$D$1000=sp,IF(Inventory!$K$10:$K$1000="",MATCH(Inventory!$F$10:$F$1000,Inventory!$F$10:$F$1000,0)))),ROW(Inventory!$F$10:$F$1000)-ROW(Inventory!$F$10)+1),1)))</f>
        <v/>
      </c>
    </row>
    <row r="132" spans="1:29" ht="16.5" x14ac:dyDescent="0.3">
      <c r="A132" s="279" t="str">
        <f>Gap_analysis_stores!A133</f>
        <v/>
      </c>
      <c r="B132" s="279" t="str">
        <f>Gap_analysis_stores!B133</f>
        <v/>
      </c>
      <c r="C132" s="279" t="str">
        <f>Gap_analysis_stores!C133</f>
        <v/>
      </c>
      <c r="D132" s="125" t="str">
        <f t="array" ref="D132">IF($C132="","",SUM(IF(FREQUENCY(IF(Inventory!$C$10:$C$1000=$C132,IF(Inventory!$D$10:$D$1000=sp,MATCH(Inventory!$F$10:$F$1000,Inventory!$F$10:$F$1000,0))),ROW(Inventory!$F$10:$F$1000)-ROW(Inventory!$F$10)+1),1)))</f>
        <v/>
      </c>
      <c r="E132" s="125" t="str">
        <f t="array" ref="E132">IF($C132="","",COUNT(IF(Inventory!$B$10:$B$1000=$B132,IF(Inventory!$C$10:$C$1000=$C132,IF(Inventory!$D$10:$D$1000=sp,IF(Inventory!$P$10:$P$1000=E$8,1))))))</f>
        <v/>
      </c>
      <c r="F132" s="125" t="str">
        <f t="array" ref="F132">IF($C132="","",COUNT(IF(Inventory!$B$10:$B$1000=$B132,IF(Inventory!$C$10:$C$1000=$C132,IF(Inventory!$D$10:$D$1000=sp,IF(Inventory!$P$10:$P$1000=F$8,1))))))</f>
        <v/>
      </c>
      <c r="G132" s="125" t="str">
        <f t="array" ref="G132">IF($C132="","",COUNT(IF(Inventory!$B$10:$B$1000=$B132,IF(Inventory!$C$10:$C$1000=$C132,IF(Inventory!$D$10:$D$1000=sp,IF(Inventory!$P$10:$P$1000=G$8,1))))))</f>
        <v/>
      </c>
      <c r="H132" s="125" t="str">
        <f t="array" ref="H132">IF($C132="","",COUNT(IF(Inventory!$B$10:$B$1000=$B132,IF(Inventory!$C$10:$C$1000=$C132,IF(Inventory!$D$10:$D$1000=sp,IF(Inventory!$P$10:$P$1000=H$8,1))))))</f>
        <v/>
      </c>
      <c r="I132" s="125" t="str">
        <f t="array" ref="I132">IF($C132="","",COUNT(IF(Inventory!$B$10:$B$1000=$B132,IF(Inventory!$C$10:$C$1000=$C132,IF(Inventory!$D$10:$D$1000=sp,IF(Inventory!$P$10:$P$1000=I$8,1))))))</f>
        <v/>
      </c>
      <c r="J132" s="137">
        <f t="shared" si="9"/>
        <v>0</v>
      </c>
      <c r="K132" s="125" t="str">
        <f t="array" ref="K132">IF($C132="","",COUNT(IF(Inventory!$B$10:$B$1000=$B132,IF(Inventory!$C$10:$C$1000=$C132,IF(Inventory!$D$10:$D$1000=sp,IF(Inventory!$J$10:$J$1000=frig,1))))))</f>
        <v/>
      </c>
      <c r="L132" s="125" t="str">
        <f t="array" ref="L132">IF($C132="","",COUNT(IF(Inventory!$B$10:$B$1000=$B132,IF(Inventory!$C$10:$C$1000=$C132,IF(Inventory!$D$10:$D$1000=sp,IF(Inventory!$J$10:$J$1000=frig,IF(Inventory!$P$10:$P$1000=L$8,1)))))))</f>
        <v/>
      </c>
      <c r="M132" s="125" t="str">
        <f t="array" ref="M132">IF($C132="","",COUNT(IF(Inventory!$B$10:$B$1000=$B132,IF(Inventory!$C$10:$C$1000=$C132,IF(Inventory!$D$10:$D$1000=sp,IF(Inventory!$J$10:$J$1000=frig,IF(Inventory!$P$10:$P$1000=M$8,1)))))))</f>
        <v/>
      </c>
      <c r="N132" s="125" t="str">
        <f t="array" ref="N132">IF($C132="","",COUNT(IF(Inventory!$B$10:$B$1000=$B132,IF(Inventory!$C$10:$C$1000=$C132,IF(Inventory!$D$10:$D$1000=sp,IF(Inventory!$J$10:$J$1000=frig,IF(Inventory!$P$10:$P$1000=N$8,1)))))))</f>
        <v/>
      </c>
      <c r="O132" s="125" t="str">
        <f t="array" ref="O132">IF($C132="","",COUNT(IF(Inventory!$B$10:$B$1000=$B132,IF(Inventory!$C$10:$C$1000=$C132,IF(Inventory!$D$10:$D$1000=sp,IF(Inventory!$J$10:$J$1000=frig,IF(Inventory!$P$10:$P$1000=O$8,1)))))))</f>
        <v/>
      </c>
      <c r="P132" s="125" t="str">
        <f t="array" ref="P132">IF($C132="","",COUNT(IF(Inventory!$B$10:$B$1000=$B132,IF(Inventory!$C$10:$C$1000=$C132,IF(Inventory!$D$10:$D$1000=sp,IF(Inventory!$J$10:$J$1000=frig,IF(Inventory!$P$10:$P$1000=P$8,1)))))))</f>
        <v/>
      </c>
      <c r="Q132" s="144" t="str">
        <f t="shared" si="12"/>
        <v/>
      </c>
      <c r="R132" s="125" t="str">
        <f t="array" ref="R132">IF($C132="","",COUNT(IF(Inventory!$B$10:$B$1000=$B132,IF(Inventory!$C$10:$C$1000=$C132,IF(Inventory!$D$10:$D$1000=sp,IF(Inventory!$J$10:$J$1000=freez,1))))))</f>
        <v/>
      </c>
      <c r="S132" s="125" t="str">
        <f t="array" ref="S132">IF($C132="","",COUNT(IF(Inventory!$B$10:$B$1000=$B132,IF(Inventory!$C$10:$C$1000=$C132,IF(Inventory!$D$10:$D$1000=sp,IF(Inventory!$J$10:$J$1000=freez,IF(Inventory!$P$10:$P$1000=S$8,1)))))))</f>
        <v/>
      </c>
      <c r="T132" s="125" t="str">
        <f t="array" ref="T132">IF($C132="","",COUNT(IF(Inventory!$B$10:$B$1000=$B132,IF(Inventory!$C$10:$C$1000=$C132,IF(Inventory!$D$10:$D$1000=sp,IF(Inventory!$J$10:$J$1000=freez,IF(Inventory!$P$10:$P$1000=T$8,1)))))))</f>
        <v/>
      </c>
      <c r="U132" s="125" t="str">
        <f t="array" ref="U132">IF($C132="","",COUNT(IF(Inventory!$B$10:$B$1000=$B132,IF(Inventory!$C$10:$C$1000=$C132,IF(Inventory!$D$10:$D$1000=sp,IF(Inventory!$J$10:$J$1000=freez,IF(Inventory!$P$10:$P$1000=U$8,1)))))))</f>
        <v/>
      </c>
      <c r="V132" s="125" t="str">
        <f t="array" ref="V132">IF($C132="","",COUNT(IF(Inventory!$B$10:$B$1000=$B132,IF(Inventory!$C$10:$C$1000=$C132,IF(Inventory!$D$10:$D$1000=sp,IF(Inventory!$J$10:$J$1000=freez,IF(Inventory!$P$10:$P$1000=V$8,1)))))))</f>
        <v/>
      </c>
      <c r="W132" s="125" t="str">
        <f t="array" ref="W132">IF($C132="","",COUNT(IF(Inventory!$B$10:$B$1000=$B132,IF(Inventory!$C$10:$C$1000=$C132,IF(Inventory!$D$10:$D$1000=sp,IF(Inventory!$J$10:$J$1000=freez,IF(Inventory!$P$10:$P$1000=W$8,1)))))))</f>
        <v/>
      </c>
      <c r="X132" s="144" t="str">
        <f t="shared" si="13"/>
        <v/>
      </c>
      <c r="Y132" s="125" t="str">
        <f t="array" ref="Y132">IF($C132="","",SUM(IF(FREQUENCY(IF(Inventory!$C$10:$C$1000=$C132,IF(Inventory!$D$10:$D$1000=sp,IF(Inventory!$I$10:$I$1000=Grl_status!$B$6,MATCH(Inventory!$F$10:$F$1000,Inventory!$F$10:$F$1000,0)))),ROW(Inventory!$F$10:$F$1000)-ROW(Inventory!$F$10)+1),1)))</f>
        <v/>
      </c>
      <c r="Z132" s="125" t="str">
        <f t="array" ref="Z132">IF($C132="","",SUM(IF(FREQUENCY(IF(Inventory!$C$10:$C$1000=$C132,IF(Inventory!$D$10:$D$1000=sp,IF(Inventory!$J$10:$J$1000=frig,MATCH(Inventory!$F$10:$F$1000,Inventory!$F$10:$F$1000,0)))),ROW(Inventory!$F$10:$F$1000)-ROW(Inventory!$F$10)+1),1)))</f>
        <v/>
      </c>
      <c r="AA132" s="125" t="str">
        <f t="array" ref="AA132">IF($C132="","",SUM(IF(FREQUENCY(IF(Inventory!$C$10:$C$1000=$C132,IF(Inventory!$D$10:$D$1000=sp,IF(Inventory!$J$10:$J$1000=frig,IF(Inventory!$P$10:$P$1000=$E$8,MATCH(Inventory!$F$10:$F$1000,Inventory!$F$10:$F$1000,0))))),ROW(Inventory!$F$10:$F$1000)-ROW(Inventory!$F$10)+1),1)))</f>
        <v/>
      </c>
      <c r="AB132" s="125" t="str">
        <f t="array" ref="AB132">IF($C132="","",SUM(IF(FREQUENCY(IF(Inventory!$C$10:$C$1000=$C132,IF(Inventory!$D$10:$D$1000=sp,IF(Inventory!$J$10:$J$1000=frig,IF(Inventory!$P$10:$P$1000=$G$8,MATCH(Inventory!$F$10:$F$1000,Inventory!$F$10:$F$1000,0))))),ROW(Inventory!$F$10:$F$1000)-ROW(Inventory!$F$10)+1),1)))</f>
        <v/>
      </c>
      <c r="AC132" s="125" t="str">
        <f t="array" ref="AC132">IF($C132="","",SUM(IF(FREQUENCY(IF(Inventory!$C$10:$C$1000=$C132,IF(Inventory!$D$10:$D$1000=sp,IF(Inventory!$K$10:$K$1000="",MATCH(Inventory!$F$10:$F$1000,Inventory!$F$10:$F$1000,0)))),ROW(Inventory!$F$10:$F$1000)-ROW(Inventory!$F$10)+1),1)))</f>
        <v/>
      </c>
    </row>
    <row r="133" spans="1:29" ht="16.5" x14ac:dyDescent="0.3">
      <c r="A133" s="279" t="str">
        <f>Gap_analysis_stores!A134</f>
        <v/>
      </c>
      <c r="B133" s="279" t="str">
        <f>Gap_analysis_stores!B134</f>
        <v/>
      </c>
      <c r="C133" s="279" t="str">
        <f>Gap_analysis_stores!C134</f>
        <v/>
      </c>
      <c r="D133" s="125" t="str">
        <f t="array" ref="D133">IF($C133="","",SUM(IF(FREQUENCY(IF(Inventory!$C$10:$C$1000=$C133,IF(Inventory!$D$10:$D$1000=sp,MATCH(Inventory!$F$10:$F$1000,Inventory!$F$10:$F$1000,0))),ROW(Inventory!$F$10:$F$1000)-ROW(Inventory!$F$10)+1),1)))</f>
        <v/>
      </c>
      <c r="E133" s="125" t="str">
        <f t="array" ref="E133">IF($C133="","",COUNT(IF(Inventory!$B$10:$B$1000=$B133,IF(Inventory!$C$10:$C$1000=$C133,IF(Inventory!$D$10:$D$1000=sp,IF(Inventory!$P$10:$P$1000=E$8,1))))))</f>
        <v/>
      </c>
      <c r="F133" s="125" t="str">
        <f t="array" ref="F133">IF($C133="","",COUNT(IF(Inventory!$B$10:$B$1000=$B133,IF(Inventory!$C$10:$C$1000=$C133,IF(Inventory!$D$10:$D$1000=sp,IF(Inventory!$P$10:$P$1000=F$8,1))))))</f>
        <v/>
      </c>
      <c r="G133" s="125" t="str">
        <f t="array" ref="G133">IF($C133="","",COUNT(IF(Inventory!$B$10:$B$1000=$B133,IF(Inventory!$C$10:$C$1000=$C133,IF(Inventory!$D$10:$D$1000=sp,IF(Inventory!$P$10:$P$1000=G$8,1))))))</f>
        <v/>
      </c>
      <c r="H133" s="125" t="str">
        <f t="array" ref="H133">IF($C133="","",COUNT(IF(Inventory!$B$10:$B$1000=$B133,IF(Inventory!$C$10:$C$1000=$C133,IF(Inventory!$D$10:$D$1000=sp,IF(Inventory!$P$10:$P$1000=H$8,1))))))</f>
        <v/>
      </c>
      <c r="I133" s="125" t="str">
        <f t="array" ref="I133">IF($C133="","",COUNT(IF(Inventory!$B$10:$B$1000=$B133,IF(Inventory!$C$10:$C$1000=$C133,IF(Inventory!$D$10:$D$1000=sp,IF(Inventory!$P$10:$P$1000=I$8,1))))))</f>
        <v/>
      </c>
      <c r="J133" s="137">
        <f t="shared" si="9"/>
        <v>0</v>
      </c>
      <c r="K133" s="125" t="str">
        <f t="array" ref="K133">IF($C133="","",COUNT(IF(Inventory!$B$10:$B$1000=$B133,IF(Inventory!$C$10:$C$1000=$C133,IF(Inventory!$D$10:$D$1000=sp,IF(Inventory!$J$10:$J$1000=frig,1))))))</f>
        <v/>
      </c>
      <c r="L133" s="125" t="str">
        <f t="array" ref="L133">IF($C133="","",COUNT(IF(Inventory!$B$10:$B$1000=$B133,IF(Inventory!$C$10:$C$1000=$C133,IF(Inventory!$D$10:$D$1000=sp,IF(Inventory!$J$10:$J$1000=frig,IF(Inventory!$P$10:$P$1000=L$8,1)))))))</f>
        <v/>
      </c>
      <c r="M133" s="125" t="str">
        <f t="array" ref="M133">IF($C133="","",COUNT(IF(Inventory!$B$10:$B$1000=$B133,IF(Inventory!$C$10:$C$1000=$C133,IF(Inventory!$D$10:$D$1000=sp,IF(Inventory!$J$10:$J$1000=frig,IF(Inventory!$P$10:$P$1000=M$8,1)))))))</f>
        <v/>
      </c>
      <c r="N133" s="125" t="str">
        <f t="array" ref="N133">IF($C133="","",COUNT(IF(Inventory!$B$10:$B$1000=$B133,IF(Inventory!$C$10:$C$1000=$C133,IF(Inventory!$D$10:$D$1000=sp,IF(Inventory!$J$10:$J$1000=frig,IF(Inventory!$P$10:$P$1000=N$8,1)))))))</f>
        <v/>
      </c>
      <c r="O133" s="125" t="str">
        <f t="array" ref="O133">IF($C133="","",COUNT(IF(Inventory!$B$10:$B$1000=$B133,IF(Inventory!$C$10:$C$1000=$C133,IF(Inventory!$D$10:$D$1000=sp,IF(Inventory!$J$10:$J$1000=frig,IF(Inventory!$P$10:$P$1000=O$8,1)))))))</f>
        <v/>
      </c>
      <c r="P133" s="125" t="str">
        <f t="array" ref="P133">IF($C133="","",COUNT(IF(Inventory!$B$10:$B$1000=$B133,IF(Inventory!$C$10:$C$1000=$C133,IF(Inventory!$D$10:$D$1000=sp,IF(Inventory!$J$10:$J$1000=frig,IF(Inventory!$P$10:$P$1000=P$8,1)))))))</f>
        <v/>
      </c>
      <c r="Q133" s="144" t="str">
        <f t="shared" si="12"/>
        <v/>
      </c>
      <c r="R133" s="125" t="str">
        <f t="array" ref="R133">IF($C133="","",COUNT(IF(Inventory!$B$10:$B$1000=$B133,IF(Inventory!$C$10:$C$1000=$C133,IF(Inventory!$D$10:$D$1000=sp,IF(Inventory!$J$10:$J$1000=freez,1))))))</f>
        <v/>
      </c>
      <c r="S133" s="125" t="str">
        <f t="array" ref="S133">IF($C133="","",COUNT(IF(Inventory!$B$10:$B$1000=$B133,IF(Inventory!$C$10:$C$1000=$C133,IF(Inventory!$D$10:$D$1000=sp,IF(Inventory!$J$10:$J$1000=freez,IF(Inventory!$P$10:$P$1000=S$8,1)))))))</f>
        <v/>
      </c>
      <c r="T133" s="125" t="str">
        <f t="array" ref="T133">IF($C133="","",COUNT(IF(Inventory!$B$10:$B$1000=$B133,IF(Inventory!$C$10:$C$1000=$C133,IF(Inventory!$D$10:$D$1000=sp,IF(Inventory!$J$10:$J$1000=freez,IF(Inventory!$P$10:$P$1000=T$8,1)))))))</f>
        <v/>
      </c>
      <c r="U133" s="125" t="str">
        <f t="array" ref="U133">IF($C133="","",COUNT(IF(Inventory!$B$10:$B$1000=$B133,IF(Inventory!$C$10:$C$1000=$C133,IF(Inventory!$D$10:$D$1000=sp,IF(Inventory!$J$10:$J$1000=freez,IF(Inventory!$P$10:$P$1000=U$8,1)))))))</f>
        <v/>
      </c>
      <c r="V133" s="125" t="str">
        <f t="array" ref="V133">IF($C133="","",COUNT(IF(Inventory!$B$10:$B$1000=$B133,IF(Inventory!$C$10:$C$1000=$C133,IF(Inventory!$D$10:$D$1000=sp,IF(Inventory!$J$10:$J$1000=freez,IF(Inventory!$P$10:$P$1000=V$8,1)))))))</f>
        <v/>
      </c>
      <c r="W133" s="125" t="str">
        <f t="array" ref="W133">IF($C133="","",COUNT(IF(Inventory!$B$10:$B$1000=$B133,IF(Inventory!$C$10:$C$1000=$C133,IF(Inventory!$D$10:$D$1000=sp,IF(Inventory!$J$10:$J$1000=freez,IF(Inventory!$P$10:$P$1000=W$8,1)))))))</f>
        <v/>
      </c>
      <c r="X133" s="144" t="str">
        <f t="shared" si="13"/>
        <v/>
      </c>
      <c r="Y133" s="125" t="str">
        <f t="array" ref="Y133">IF($C133="","",SUM(IF(FREQUENCY(IF(Inventory!$C$10:$C$1000=$C133,IF(Inventory!$D$10:$D$1000=sp,IF(Inventory!$I$10:$I$1000=Grl_status!$B$6,MATCH(Inventory!$F$10:$F$1000,Inventory!$F$10:$F$1000,0)))),ROW(Inventory!$F$10:$F$1000)-ROW(Inventory!$F$10)+1),1)))</f>
        <v/>
      </c>
      <c r="Z133" s="125" t="str">
        <f t="array" ref="Z133">IF($C133="","",SUM(IF(FREQUENCY(IF(Inventory!$C$10:$C$1000=$C133,IF(Inventory!$D$10:$D$1000=sp,IF(Inventory!$J$10:$J$1000=frig,MATCH(Inventory!$F$10:$F$1000,Inventory!$F$10:$F$1000,0)))),ROW(Inventory!$F$10:$F$1000)-ROW(Inventory!$F$10)+1),1)))</f>
        <v/>
      </c>
      <c r="AA133" s="125" t="str">
        <f t="array" ref="AA133">IF($C133="","",SUM(IF(FREQUENCY(IF(Inventory!$C$10:$C$1000=$C133,IF(Inventory!$D$10:$D$1000=sp,IF(Inventory!$J$10:$J$1000=frig,IF(Inventory!$P$10:$P$1000=$E$8,MATCH(Inventory!$F$10:$F$1000,Inventory!$F$10:$F$1000,0))))),ROW(Inventory!$F$10:$F$1000)-ROW(Inventory!$F$10)+1),1)))</f>
        <v/>
      </c>
      <c r="AB133" s="125" t="str">
        <f t="array" ref="AB133">IF($C133="","",SUM(IF(FREQUENCY(IF(Inventory!$C$10:$C$1000=$C133,IF(Inventory!$D$10:$D$1000=sp,IF(Inventory!$J$10:$J$1000=frig,IF(Inventory!$P$10:$P$1000=$G$8,MATCH(Inventory!$F$10:$F$1000,Inventory!$F$10:$F$1000,0))))),ROW(Inventory!$F$10:$F$1000)-ROW(Inventory!$F$10)+1),1)))</f>
        <v/>
      </c>
      <c r="AC133" s="125" t="str">
        <f t="array" ref="AC133">IF($C133="","",SUM(IF(FREQUENCY(IF(Inventory!$C$10:$C$1000=$C133,IF(Inventory!$D$10:$D$1000=sp,IF(Inventory!$K$10:$K$1000="",MATCH(Inventory!$F$10:$F$1000,Inventory!$F$10:$F$1000,0)))),ROW(Inventory!$F$10:$F$1000)-ROW(Inventory!$F$10)+1),1)))</f>
        <v/>
      </c>
    </row>
    <row r="134" spans="1:29" ht="16.5" x14ac:dyDescent="0.3">
      <c r="A134" s="279" t="str">
        <f>Gap_analysis_stores!A135</f>
        <v/>
      </c>
      <c r="B134" s="279" t="str">
        <f>Gap_analysis_stores!B135</f>
        <v/>
      </c>
      <c r="C134" s="279" t="str">
        <f>Gap_analysis_stores!C135</f>
        <v/>
      </c>
      <c r="D134" s="125" t="str">
        <f t="array" ref="D134">IF($C134="","",SUM(IF(FREQUENCY(IF(Inventory!$C$10:$C$1000=$C134,IF(Inventory!$D$10:$D$1000=sp,MATCH(Inventory!$F$10:$F$1000,Inventory!$F$10:$F$1000,0))),ROW(Inventory!$F$10:$F$1000)-ROW(Inventory!$F$10)+1),1)))</f>
        <v/>
      </c>
      <c r="E134" s="125" t="str">
        <f t="array" ref="E134">IF($C134="","",COUNT(IF(Inventory!$B$10:$B$1000=$B134,IF(Inventory!$C$10:$C$1000=$C134,IF(Inventory!$D$10:$D$1000=sp,IF(Inventory!$P$10:$P$1000=E$8,1))))))</f>
        <v/>
      </c>
      <c r="F134" s="125" t="str">
        <f t="array" ref="F134">IF($C134="","",COUNT(IF(Inventory!$B$10:$B$1000=$B134,IF(Inventory!$C$10:$C$1000=$C134,IF(Inventory!$D$10:$D$1000=sp,IF(Inventory!$P$10:$P$1000=F$8,1))))))</f>
        <v/>
      </c>
      <c r="G134" s="125" t="str">
        <f t="array" ref="G134">IF($C134="","",COUNT(IF(Inventory!$B$10:$B$1000=$B134,IF(Inventory!$C$10:$C$1000=$C134,IF(Inventory!$D$10:$D$1000=sp,IF(Inventory!$P$10:$P$1000=G$8,1))))))</f>
        <v/>
      </c>
      <c r="H134" s="125" t="str">
        <f t="array" ref="H134">IF($C134="","",COUNT(IF(Inventory!$B$10:$B$1000=$B134,IF(Inventory!$C$10:$C$1000=$C134,IF(Inventory!$D$10:$D$1000=sp,IF(Inventory!$P$10:$P$1000=H$8,1))))))</f>
        <v/>
      </c>
      <c r="I134" s="125" t="str">
        <f t="array" ref="I134">IF($C134="","",COUNT(IF(Inventory!$B$10:$B$1000=$B134,IF(Inventory!$C$10:$C$1000=$C134,IF(Inventory!$D$10:$D$1000=sp,IF(Inventory!$P$10:$P$1000=I$8,1))))))</f>
        <v/>
      </c>
      <c r="J134" s="137">
        <f t="shared" si="9"/>
        <v>0</v>
      </c>
      <c r="K134" s="125" t="str">
        <f t="array" ref="K134">IF($C134="","",COUNT(IF(Inventory!$B$10:$B$1000=$B134,IF(Inventory!$C$10:$C$1000=$C134,IF(Inventory!$D$10:$D$1000=sp,IF(Inventory!$J$10:$J$1000=frig,1))))))</f>
        <v/>
      </c>
      <c r="L134" s="125" t="str">
        <f t="array" ref="L134">IF($C134="","",COUNT(IF(Inventory!$B$10:$B$1000=$B134,IF(Inventory!$C$10:$C$1000=$C134,IF(Inventory!$D$10:$D$1000=sp,IF(Inventory!$J$10:$J$1000=frig,IF(Inventory!$P$10:$P$1000=L$8,1)))))))</f>
        <v/>
      </c>
      <c r="M134" s="125" t="str">
        <f t="array" ref="M134">IF($C134="","",COUNT(IF(Inventory!$B$10:$B$1000=$B134,IF(Inventory!$C$10:$C$1000=$C134,IF(Inventory!$D$10:$D$1000=sp,IF(Inventory!$J$10:$J$1000=frig,IF(Inventory!$P$10:$P$1000=M$8,1)))))))</f>
        <v/>
      </c>
      <c r="N134" s="125" t="str">
        <f t="array" ref="N134">IF($C134="","",COUNT(IF(Inventory!$B$10:$B$1000=$B134,IF(Inventory!$C$10:$C$1000=$C134,IF(Inventory!$D$10:$D$1000=sp,IF(Inventory!$J$10:$J$1000=frig,IF(Inventory!$P$10:$P$1000=N$8,1)))))))</f>
        <v/>
      </c>
      <c r="O134" s="125" t="str">
        <f t="array" ref="O134">IF($C134="","",COUNT(IF(Inventory!$B$10:$B$1000=$B134,IF(Inventory!$C$10:$C$1000=$C134,IF(Inventory!$D$10:$D$1000=sp,IF(Inventory!$J$10:$J$1000=frig,IF(Inventory!$P$10:$P$1000=O$8,1)))))))</f>
        <v/>
      </c>
      <c r="P134" s="125" t="str">
        <f t="array" ref="P134">IF($C134="","",COUNT(IF(Inventory!$B$10:$B$1000=$B134,IF(Inventory!$C$10:$C$1000=$C134,IF(Inventory!$D$10:$D$1000=sp,IF(Inventory!$J$10:$J$1000=frig,IF(Inventory!$P$10:$P$1000=P$8,1)))))))</f>
        <v/>
      </c>
      <c r="Q134" s="144" t="str">
        <f t="shared" si="12"/>
        <v/>
      </c>
      <c r="R134" s="125" t="str">
        <f t="array" ref="R134">IF($C134="","",COUNT(IF(Inventory!$B$10:$B$1000=$B134,IF(Inventory!$C$10:$C$1000=$C134,IF(Inventory!$D$10:$D$1000=sp,IF(Inventory!$J$10:$J$1000=freez,1))))))</f>
        <v/>
      </c>
      <c r="S134" s="125" t="str">
        <f t="array" ref="S134">IF($C134="","",COUNT(IF(Inventory!$B$10:$B$1000=$B134,IF(Inventory!$C$10:$C$1000=$C134,IF(Inventory!$D$10:$D$1000=sp,IF(Inventory!$J$10:$J$1000=freez,IF(Inventory!$P$10:$P$1000=S$8,1)))))))</f>
        <v/>
      </c>
      <c r="T134" s="125" t="str">
        <f t="array" ref="T134">IF($C134="","",COUNT(IF(Inventory!$B$10:$B$1000=$B134,IF(Inventory!$C$10:$C$1000=$C134,IF(Inventory!$D$10:$D$1000=sp,IF(Inventory!$J$10:$J$1000=freez,IF(Inventory!$P$10:$P$1000=T$8,1)))))))</f>
        <v/>
      </c>
      <c r="U134" s="125" t="str">
        <f t="array" ref="U134">IF($C134="","",COUNT(IF(Inventory!$B$10:$B$1000=$B134,IF(Inventory!$C$10:$C$1000=$C134,IF(Inventory!$D$10:$D$1000=sp,IF(Inventory!$J$10:$J$1000=freez,IF(Inventory!$P$10:$P$1000=U$8,1)))))))</f>
        <v/>
      </c>
      <c r="V134" s="125" t="str">
        <f t="array" ref="V134">IF($C134="","",COUNT(IF(Inventory!$B$10:$B$1000=$B134,IF(Inventory!$C$10:$C$1000=$C134,IF(Inventory!$D$10:$D$1000=sp,IF(Inventory!$J$10:$J$1000=freez,IF(Inventory!$P$10:$P$1000=V$8,1)))))))</f>
        <v/>
      </c>
      <c r="W134" s="125" t="str">
        <f t="array" ref="W134">IF($C134="","",COUNT(IF(Inventory!$B$10:$B$1000=$B134,IF(Inventory!$C$10:$C$1000=$C134,IF(Inventory!$D$10:$D$1000=sp,IF(Inventory!$J$10:$J$1000=freez,IF(Inventory!$P$10:$P$1000=W$8,1)))))))</f>
        <v/>
      </c>
      <c r="X134" s="144" t="str">
        <f t="shared" si="13"/>
        <v/>
      </c>
      <c r="Y134" s="125" t="str">
        <f t="array" ref="Y134">IF($C134="","",SUM(IF(FREQUENCY(IF(Inventory!$C$10:$C$1000=$C134,IF(Inventory!$D$10:$D$1000=sp,IF(Inventory!$I$10:$I$1000=Grl_status!$B$6,MATCH(Inventory!$F$10:$F$1000,Inventory!$F$10:$F$1000,0)))),ROW(Inventory!$F$10:$F$1000)-ROW(Inventory!$F$10)+1),1)))</f>
        <v/>
      </c>
      <c r="Z134" s="125" t="str">
        <f t="array" ref="Z134">IF($C134="","",SUM(IF(FREQUENCY(IF(Inventory!$C$10:$C$1000=$C134,IF(Inventory!$D$10:$D$1000=sp,IF(Inventory!$J$10:$J$1000=frig,MATCH(Inventory!$F$10:$F$1000,Inventory!$F$10:$F$1000,0)))),ROW(Inventory!$F$10:$F$1000)-ROW(Inventory!$F$10)+1),1)))</f>
        <v/>
      </c>
      <c r="AA134" s="125" t="str">
        <f t="array" ref="AA134">IF($C134="","",SUM(IF(FREQUENCY(IF(Inventory!$C$10:$C$1000=$C134,IF(Inventory!$D$10:$D$1000=sp,IF(Inventory!$J$10:$J$1000=frig,IF(Inventory!$P$10:$P$1000=$E$8,MATCH(Inventory!$F$10:$F$1000,Inventory!$F$10:$F$1000,0))))),ROW(Inventory!$F$10:$F$1000)-ROW(Inventory!$F$10)+1),1)))</f>
        <v/>
      </c>
      <c r="AB134" s="125" t="str">
        <f t="array" ref="AB134">IF($C134="","",SUM(IF(FREQUENCY(IF(Inventory!$C$10:$C$1000=$C134,IF(Inventory!$D$10:$D$1000=sp,IF(Inventory!$J$10:$J$1000=frig,IF(Inventory!$P$10:$P$1000=$G$8,MATCH(Inventory!$F$10:$F$1000,Inventory!$F$10:$F$1000,0))))),ROW(Inventory!$F$10:$F$1000)-ROW(Inventory!$F$10)+1),1)))</f>
        <v/>
      </c>
      <c r="AC134" s="125" t="str">
        <f t="array" ref="AC134">IF($C134="","",SUM(IF(FREQUENCY(IF(Inventory!$C$10:$C$1000=$C134,IF(Inventory!$D$10:$D$1000=sp,IF(Inventory!$K$10:$K$1000="",MATCH(Inventory!$F$10:$F$1000,Inventory!$F$10:$F$1000,0)))),ROW(Inventory!$F$10:$F$1000)-ROW(Inventory!$F$10)+1),1)))</f>
        <v/>
      </c>
    </row>
    <row r="135" spans="1:29" ht="16.5" x14ac:dyDescent="0.3">
      <c r="A135" s="279" t="str">
        <f>Gap_analysis_stores!A136</f>
        <v/>
      </c>
      <c r="B135" s="279" t="str">
        <f>Gap_analysis_stores!B136</f>
        <v/>
      </c>
      <c r="C135" s="279" t="str">
        <f>Gap_analysis_stores!C136</f>
        <v/>
      </c>
      <c r="D135" s="125" t="str">
        <f t="array" ref="D135">IF($C135="","",SUM(IF(FREQUENCY(IF(Inventory!$C$10:$C$1000=$C135,IF(Inventory!$D$10:$D$1000=sp,MATCH(Inventory!$F$10:$F$1000,Inventory!$F$10:$F$1000,0))),ROW(Inventory!$F$10:$F$1000)-ROW(Inventory!$F$10)+1),1)))</f>
        <v/>
      </c>
      <c r="E135" s="125" t="str">
        <f t="array" ref="E135">IF($C135="","",COUNT(IF(Inventory!$B$10:$B$1000=$B135,IF(Inventory!$C$10:$C$1000=$C135,IF(Inventory!$D$10:$D$1000=sp,IF(Inventory!$P$10:$P$1000=E$8,1))))))</f>
        <v/>
      </c>
      <c r="F135" s="125" t="str">
        <f t="array" ref="F135">IF($C135="","",COUNT(IF(Inventory!$B$10:$B$1000=$B135,IF(Inventory!$C$10:$C$1000=$C135,IF(Inventory!$D$10:$D$1000=sp,IF(Inventory!$P$10:$P$1000=F$8,1))))))</f>
        <v/>
      </c>
      <c r="G135" s="125" t="str">
        <f t="array" ref="G135">IF($C135="","",COUNT(IF(Inventory!$B$10:$B$1000=$B135,IF(Inventory!$C$10:$C$1000=$C135,IF(Inventory!$D$10:$D$1000=sp,IF(Inventory!$P$10:$P$1000=G$8,1))))))</f>
        <v/>
      </c>
      <c r="H135" s="125" t="str">
        <f t="array" ref="H135">IF($C135="","",COUNT(IF(Inventory!$B$10:$B$1000=$B135,IF(Inventory!$C$10:$C$1000=$C135,IF(Inventory!$D$10:$D$1000=sp,IF(Inventory!$P$10:$P$1000=H$8,1))))))</f>
        <v/>
      </c>
      <c r="I135" s="125" t="str">
        <f t="array" ref="I135">IF($C135="","",COUNT(IF(Inventory!$B$10:$B$1000=$B135,IF(Inventory!$C$10:$C$1000=$C135,IF(Inventory!$D$10:$D$1000=sp,IF(Inventory!$P$10:$P$1000=I$8,1))))))</f>
        <v/>
      </c>
      <c r="J135" s="137">
        <f t="shared" si="9"/>
        <v>0</v>
      </c>
      <c r="K135" s="125" t="str">
        <f t="array" ref="K135">IF($C135="","",COUNT(IF(Inventory!$B$10:$B$1000=$B135,IF(Inventory!$C$10:$C$1000=$C135,IF(Inventory!$D$10:$D$1000=sp,IF(Inventory!$J$10:$J$1000=frig,1))))))</f>
        <v/>
      </c>
      <c r="L135" s="125" t="str">
        <f t="array" ref="L135">IF($C135="","",COUNT(IF(Inventory!$B$10:$B$1000=$B135,IF(Inventory!$C$10:$C$1000=$C135,IF(Inventory!$D$10:$D$1000=sp,IF(Inventory!$J$10:$J$1000=frig,IF(Inventory!$P$10:$P$1000=L$8,1)))))))</f>
        <v/>
      </c>
      <c r="M135" s="125" t="str">
        <f t="array" ref="M135">IF($C135="","",COUNT(IF(Inventory!$B$10:$B$1000=$B135,IF(Inventory!$C$10:$C$1000=$C135,IF(Inventory!$D$10:$D$1000=sp,IF(Inventory!$J$10:$J$1000=frig,IF(Inventory!$P$10:$P$1000=M$8,1)))))))</f>
        <v/>
      </c>
      <c r="N135" s="125" t="str">
        <f t="array" ref="N135">IF($C135="","",COUNT(IF(Inventory!$B$10:$B$1000=$B135,IF(Inventory!$C$10:$C$1000=$C135,IF(Inventory!$D$10:$D$1000=sp,IF(Inventory!$J$10:$J$1000=frig,IF(Inventory!$P$10:$P$1000=N$8,1)))))))</f>
        <v/>
      </c>
      <c r="O135" s="125" t="str">
        <f t="array" ref="O135">IF($C135="","",COUNT(IF(Inventory!$B$10:$B$1000=$B135,IF(Inventory!$C$10:$C$1000=$C135,IF(Inventory!$D$10:$D$1000=sp,IF(Inventory!$J$10:$J$1000=frig,IF(Inventory!$P$10:$P$1000=O$8,1)))))))</f>
        <v/>
      </c>
      <c r="P135" s="125" t="str">
        <f t="array" ref="P135">IF($C135="","",COUNT(IF(Inventory!$B$10:$B$1000=$B135,IF(Inventory!$C$10:$C$1000=$C135,IF(Inventory!$D$10:$D$1000=sp,IF(Inventory!$J$10:$J$1000=frig,IF(Inventory!$P$10:$P$1000=P$8,1)))))))</f>
        <v/>
      </c>
      <c r="Q135" s="144" t="str">
        <f t="shared" si="12"/>
        <v/>
      </c>
      <c r="R135" s="125" t="str">
        <f t="array" ref="R135">IF($C135="","",COUNT(IF(Inventory!$B$10:$B$1000=$B135,IF(Inventory!$C$10:$C$1000=$C135,IF(Inventory!$D$10:$D$1000=sp,IF(Inventory!$J$10:$J$1000=freez,1))))))</f>
        <v/>
      </c>
      <c r="S135" s="125" t="str">
        <f t="array" ref="S135">IF($C135="","",COUNT(IF(Inventory!$B$10:$B$1000=$B135,IF(Inventory!$C$10:$C$1000=$C135,IF(Inventory!$D$10:$D$1000=sp,IF(Inventory!$J$10:$J$1000=freez,IF(Inventory!$P$10:$P$1000=S$8,1)))))))</f>
        <v/>
      </c>
      <c r="T135" s="125" t="str">
        <f t="array" ref="T135">IF($C135="","",COUNT(IF(Inventory!$B$10:$B$1000=$B135,IF(Inventory!$C$10:$C$1000=$C135,IF(Inventory!$D$10:$D$1000=sp,IF(Inventory!$J$10:$J$1000=freez,IF(Inventory!$P$10:$P$1000=T$8,1)))))))</f>
        <v/>
      </c>
      <c r="U135" s="125" t="str">
        <f t="array" ref="U135">IF($C135="","",COUNT(IF(Inventory!$B$10:$B$1000=$B135,IF(Inventory!$C$10:$C$1000=$C135,IF(Inventory!$D$10:$D$1000=sp,IF(Inventory!$J$10:$J$1000=freez,IF(Inventory!$P$10:$P$1000=U$8,1)))))))</f>
        <v/>
      </c>
      <c r="V135" s="125" t="str">
        <f t="array" ref="V135">IF($C135="","",COUNT(IF(Inventory!$B$10:$B$1000=$B135,IF(Inventory!$C$10:$C$1000=$C135,IF(Inventory!$D$10:$D$1000=sp,IF(Inventory!$J$10:$J$1000=freez,IF(Inventory!$P$10:$P$1000=V$8,1)))))))</f>
        <v/>
      </c>
      <c r="W135" s="125" t="str">
        <f t="array" ref="W135">IF($C135="","",COUNT(IF(Inventory!$B$10:$B$1000=$B135,IF(Inventory!$C$10:$C$1000=$C135,IF(Inventory!$D$10:$D$1000=sp,IF(Inventory!$J$10:$J$1000=freez,IF(Inventory!$P$10:$P$1000=W$8,1)))))))</f>
        <v/>
      </c>
      <c r="X135" s="144" t="str">
        <f t="shared" si="13"/>
        <v/>
      </c>
      <c r="Y135" s="125" t="str">
        <f t="array" ref="Y135">IF($C135="","",SUM(IF(FREQUENCY(IF(Inventory!$C$10:$C$1000=$C135,IF(Inventory!$D$10:$D$1000=sp,IF(Inventory!$I$10:$I$1000=Grl_status!$B$6,MATCH(Inventory!$F$10:$F$1000,Inventory!$F$10:$F$1000,0)))),ROW(Inventory!$F$10:$F$1000)-ROW(Inventory!$F$10)+1),1)))</f>
        <v/>
      </c>
      <c r="Z135" s="125" t="str">
        <f t="array" ref="Z135">IF($C135="","",SUM(IF(FREQUENCY(IF(Inventory!$C$10:$C$1000=$C135,IF(Inventory!$D$10:$D$1000=sp,IF(Inventory!$J$10:$J$1000=frig,MATCH(Inventory!$F$10:$F$1000,Inventory!$F$10:$F$1000,0)))),ROW(Inventory!$F$10:$F$1000)-ROW(Inventory!$F$10)+1),1)))</f>
        <v/>
      </c>
      <c r="AA135" s="125" t="str">
        <f t="array" ref="AA135">IF($C135="","",SUM(IF(FREQUENCY(IF(Inventory!$C$10:$C$1000=$C135,IF(Inventory!$D$10:$D$1000=sp,IF(Inventory!$J$10:$J$1000=frig,IF(Inventory!$P$10:$P$1000=$E$8,MATCH(Inventory!$F$10:$F$1000,Inventory!$F$10:$F$1000,0))))),ROW(Inventory!$F$10:$F$1000)-ROW(Inventory!$F$10)+1),1)))</f>
        <v/>
      </c>
      <c r="AB135" s="125" t="str">
        <f t="array" ref="AB135">IF($C135="","",SUM(IF(FREQUENCY(IF(Inventory!$C$10:$C$1000=$C135,IF(Inventory!$D$10:$D$1000=sp,IF(Inventory!$J$10:$J$1000=frig,IF(Inventory!$P$10:$P$1000=$G$8,MATCH(Inventory!$F$10:$F$1000,Inventory!$F$10:$F$1000,0))))),ROW(Inventory!$F$10:$F$1000)-ROW(Inventory!$F$10)+1),1)))</f>
        <v/>
      </c>
      <c r="AC135" s="125" t="str">
        <f t="array" ref="AC135">IF($C135="","",SUM(IF(FREQUENCY(IF(Inventory!$C$10:$C$1000=$C135,IF(Inventory!$D$10:$D$1000=sp,IF(Inventory!$K$10:$K$1000="",MATCH(Inventory!$F$10:$F$1000,Inventory!$F$10:$F$1000,0)))),ROW(Inventory!$F$10:$F$1000)-ROW(Inventory!$F$10)+1),1)))</f>
        <v/>
      </c>
    </row>
    <row r="136" spans="1:29" ht="16.5" x14ac:dyDescent="0.3">
      <c r="A136" s="279" t="str">
        <f>Gap_analysis_stores!A137</f>
        <v/>
      </c>
      <c r="B136" s="279" t="str">
        <f>Gap_analysis_stores!B137</f>
        <v/>
      </c>
      <c r="C136" s="279" t="str">
        <f>Gap_analysis_stores!C137</f>
        <v/>
      </c>
      <c r="D136" s="125" t="str">
        <f t="array" ref="D136">IF($C136="","",SUM(IF(FREQUENCY(IF(Inventory!$C$10:$C$1000=$C136,IF(Inventory!$D$10:$D$1000=sp,MATCH(Inventory!$F$10:$F$1000,Inventory!$F$10:$F$1000,0))),ROW(Inventory!$F$10:$F$1000)-ROW(Inventory!$F$10)+1),1)))</f>
        <v/>
      </c>
      <c r="E136" s="125" t="str">
        <f t="array" ref="E136">IF($C136="","",COUNT(IF(Inventory!$B$10:$B$1000=$B136,IF(Inventory!$C$10:$C$1000=$C136,IF(Inventory!$D$10:$D$1000=sp,IF(Inventory!$P$10:$P$1000=E$8,1))))))</f>
        <v/>
      </c>
      <c r="F136" s="125" t="str">
        <f t="array" ref="F136">IF($C136="","",COUNT(IF(Inventory!$B$10:$B$1000=$B136,IF(Inventory!$C$10:$C$1000=$C136,IF(Inventory!$D$10:$D$1000=sp,IF(Inventory!$P$10:$P$1000=F$8,1))))))</f>
        <v/>
      </c>
      <c r="G136" s="125" t="str">
        <f t="array" ref="G136">IF($C136="","",COUNT(IF(Inventory!$B$10:$B$1000=$B136,IF(Inventory!$C$10:$C$1000=$C136,IF(Inventory!$D$10:$D$1000=sp,IF(Inventory!$P$10:$P$1000=G$8,1))))))</f>
        <v/>
      </c>
      <c r="H136" s="125" t="str">
        <f t="array" ref="H136">IF($C136="","",COUNT(IF(Inventory!$B$10:$B$1000=$B136,IF(Inventory!$C$10:$C$1000=$C136,IF(Inventory!$D$10:$D$1000=sp,IF(Inventory!$P$10:$P$1000=H$8,1))))))</f>
        <v/>
      </c>
      <c r="I136" s="125" t="str">
        <f t="array" ref="I136">IF($C136="","",COUNT(IF(Inventory!$B$10:$B$1000=$B136,IF(Inventory!$C$10:$C$1000=$C136,IF(Inventory!$D$10:$D$1000=sp,IF(Inventory!$P$10:$P$1000=I$8,1))))))</f>
        <v/>
      </c>
      <c r="J136" s="137">
        <f t="shared" si="9"/>
        <v>0</v>
      </c>
      <c r="K136" s="125" t="str">
        <f t="array" ref="K136">IF($C136="","",COUNT(IF(Inventory!$B$10:$B$1000=$B136,IF(Inventory!$C$10:$C$1000=$C136,IF(Inventory!$D$10:$D$1000=sp,IF(Inventory!$J$10:$J$1000=frig,1))))))</f>
        <v/>
      </c>
      <c r="L136" s="125" t="str">
        <f t="array" ref="L136">IF($C136="","",COUNT(IF(Inventory!$B$10:$B$1000=$B136,IF(Inventory!$C$10:$C$1000=$C136,IF(Inventory!$D$10:$D$1000=sp,IF(Inventory!$J$10:$J$1000=frig,IF(Inventory!$P$10:$P$1000=L$8,1)))))))</f>
        <v/>
      </c>
      <c r="M136" s="125" t="str">
        <f t="array" ref="M136">IF($C136="","",COUNT(IF(Inventory!$B$10:$B$1000=$B136,IF(Inventory!$C$10:$C$1000=$C136,IF(Inventory!$D$10:$D$1000=sp,IF(Inventory!$J$10:$J$1000=frig,IF(Inventory!$P$10:$P$1000=M$8,1)))))))</f>
        <v/>
      </c>
      <c r="N136" s="125" t="str">
        <f t="array" ref="N136">IF($C136="","",COUNT(IF(Inventory!$B$10:$B$1000=$B136,IF(Inventory!$C$10:$C$1000=$C136,IF(Inventory!$D$10:$D$1000=sp,IF(Inventory!$J$10:$J$1000=frig,IF(Inventory!$P$10:$P$1000=N$8,1)))))))</f>
        <v/>
      </c>
      <c r="O136" s="125" t="str">
        <f t="array" ref="O136">IF($C136="","",COUNT(IF(Inventory!$B$10:$B$1000=$B136,IF(Inventory!$C$10:$C$1000=$C136,IF(Inventory!$D$10:$D$1000=sp,IF(Inventory!$J$10:$J$1000=frig,IF(Inventory!$P$10:$P$1000=O$8,1)))))))</f>
        <v/>
      </c>
      <c r="P136" s="125" t="str">
        <f t="array" ref="P136">IF($C136="","",COUNT(IF(Inventory!$B$10:$B$1000=$B136,IF(Inventory!$C$10:$C$1000=$C136,IF(Inventory!$D$10:$D$1000=sp,IF(Inventory!$J$10:$J$1000=frig,IF(Inventory!$P$10:$P$1000=P$8,1)))))))</f>
        <v/>
      </c>
      <c r="Q136" s="144" t="str">
        <f t="shared" si="12"/>
        <v/>
      </c>
      <c r="R136" s="125" t="str">
        <f t="array" ref="R136">IF($C136="","",COUNT(IF(Inventory!$B$10:$B$1000=$B136,IF(Inventory!$C$10:$C$1000=$C136,IF(Inventory!$D$10:$D$1000=sp,IF(Inventory!$J$10:$J$1000=freez,1))))))</f>
        <v/>
      </c>
      <c r="S136" s="125" t="str">
        <f t="array" ref="S136">IF($C136="","",COUNT(IF(Inventory!$B$10:$B$1000=$B136,IF(Inventory!$C$10:$C$1000=$C136,IF(Inventory!$D$10:$D$1000=sp,IF(Inventory!$J$10:$J$1000=freez,IF(Inventory!$P$10:$P$1000=S$8,1)))))))</f>
        <v/>
      </c>
      <c r="T136" s="125" t="str">
        <f t="array" ref="T136">IF($C136="","",COUNT(IF(Inventory!$B$10:$B$1000=$B136,IF(Inventory!$C$10:$C$1000=$C136,IF(Inventory!$D$10:$D$1000=sp,IF(Inventory!$J$10:$J$1000=freez,IF(Inventory!$P$10:$P$1000=T$8,1)))))))</f>
        <v/>
      </c>
      <c r="U136" s="125" t="str">
        <f t="array" ref="U136">IF($C136="","",COUNT(IF(Inventory!$B$10:$B$1000=$B136,IF(Inventory!$C$10:$C$1000=$C136,IF(Inventory!$D$10:$D$1000=sp,IF(Inventory!$J$10:$J$1000=freez,IF(Inventory!$P$10:$P$1000=U$8,1)))))))</f>
        <v/>
      </c>
      <c r="V136" s="125" t="str">
        <f t="array" ref="V136">IF($C136="","",COUNT(IF(Inventory!$B$10:$B$1000=$B136,IF(Inventory!$C$10:$C$1000=$C136,IF(Inventory!$D$10:$D$1000=sp,IF(Inventory!$J$10:$J$1000=freez,IF(Inventory!$P$10:$P$1000=V$8,1)))))))</f>
        <v/>
      </c>
      <c r="W136" s="125" t="str">
        <f t="array" ref="W136">IF($C136="","",COUNT(IF(Inventory!$B$10:$B$1000=$B136,IF(Inventory!$C$10:$C$1000=$C136,IF(Inventory!$D$10:$D$1000=sp,IF(Inventory!$J$10:$J$1000=freez,IF(Inventory!$P$10:$P$1000=W$8,1)))))))</f>
        <v/>
      </c>
      <c r="X136" s="144" t="str">
        <f t="shared" si="13"/>
        <v/>
      </c>
      <c r="Y136" s="125" t="str">
        <f t="array" ref="Y136">IF($C136="","",SUM(IF(FREQUENCY(IF(Inventory!$C$10:$C$1000=$C136,IF(Inventory!$D$10:$D$1000=sp,IF(Inventory!$I$10:$I$1000=Grl_status!$B$6,MATCH(Inventory!$F$10:$F$1000,Inventory!$F$10:$F$1000,0)))),ROW(Inventory!$F$10:$F$1000)-ROW(Inventory!$F$10)+1),1)))</f>
        <v/>
      </c>
      <c r="Z136" s="125" t="str">
        <f t="array" ref="Z136">IF($C136="","",SUM(IF(FREQUENCY(IF(Inventory!$C$10:$C$1000=$C136,IF(Inventory!$D$10:$D$1000=sp,IF(Inventory!$J$10:$J$1000=frig,MATCH(Inventory!$F$10:$F$1000,Inventory!$F$10:$F$1000,0)))),ROW(Inventory!$F$10:$F$1000)-ROW(Inventory!$F$10)+1),1)))</f>
        <v/>
      </c>
      <c r="AA136" s="125" t="str">
        <f t="array" ref="AA136">IF($C136="","",SUM(IF(FREQUENCY(IF(Inventory!$C$10:$C$1000=$C136,IF(Inventory!$D$10:$D$1000=sp,IF(Inventory!$J$10:$J$1000=frig,IF(Inventory!$P$10:$P$1000=$E$8,MATCH(Inventory!$F$10:$F$1000,Inventory!$F$10:$F$1000,0))))),ROW(Inventory!$F$10:$F$1000)-ROW(Inventory!$F$10)+1),1)))</f>
        <v/>
      </c>
      <c r="AB136" s="125" t="str">
        <f t="array" ref="AB136">IF($C136="","",SUM(IF(FREQUENCY(IF(Inventory!$C$10:$C$1000=$C136,IF(Inventory!$D$10:$D$1000=sp,IF(Inventory!$J$10:$J$1000=frig,IF(Inventory!$P$10:$P$1000=$G$8,MATCH(Inventory!$F$10:$F$1000,Inventory!$F$10:$F$1000,0))))),ROW(Inventory!$F$10:$F$1000)-ROW(Inventory!$F$10)+1),1)))</f>
        <v/>
      </c>
      <c r="AC136" s="125" t="str">
        <f t="array" ref="AC136">IF($C136="","",SUM(IF(FREQUENCY(IF(Inventory!$C$10:$C$1000=$C136,IF(Inventory!$D$10:$D$1000=sp,IF(Inventory!$K$10:$K$1000="",MATCH(Inventory!$F$10:$F$1000,Inventory!$F$10:$F$1000,0)))),ROW(Inventory!$F$10:$F$1000)-ROW(Inventory!$F$10)+1),1)))</f>
        <v/>
      </c>
    </row>
    <row r="137" spans="1:29" ht="16.5" x14ac:dyDescent="0.3">
      <c r="A137" s="279" t="str">
        <f>Gap_analysis_stores!A138</f>
        <v/>
      </c>
      <c r="B137" s="279" t="str">
        <f>Gap_analysis_stores!B138</f>
        <v/>
      </c>
      <c r="C137" s="279" t="str">
        <f>Gap_analysis_stores!C138</f>
        <v/>
      </c>
      <c r="D137" s="125" t="str">
        <f t="array" ref="D137">IF($C137="","",SUM(IF(FREQUENCY(IF(Inventory!$C$10:$C$1000=$C137,IF(Inventory!$D$10:$D$1000=sp,MATCH(Inventory!$F$10:$F$1000,Inventory!$F$10:$F$1000,0))),ROW(Inventory!$F$10:$F$1000)-ROW(Inventory!$F$10)+1),1)))</f>
        <v/>
      </c>
      <c r="E137" s="125" t="str">
        <f t="array" ref="E137">IF($C137="","",COUNT(IF(Inventory!$B$10:$B$1000=$B137,IF(Inventory!$C$10:$C$1000=$C137,IF(Inventory!$D$10:$D$1000=sp,IF(Inventory!$P$10:$P$1000=E$8,1))))))</f>
        <v/>
      </c>
      <c r="F137" s="125" t="str">
        <f t="array" ref="F137">IF($C137="","",COUNT(IF(Inventory!$B$10:$B$1000=$B137,IF(Inventory!$C$10:$C$1000=$C137,IF(Inventory!$D$10:$D$1000=sp,IF(Inventory!$P$10:$P$1000=F$8,1))))))</f>
        <v/>
      </c>
      <c r="G137" s="125" t="str">
        <f t="array" ref="G137">IF($C137="","",COUNT(IF(Inventory!$B$10:$B$1000=$B137,IF(Inventory!$C$10:$C$1000=$C137,IF(Inventory!$D$10:$D$1000=sp,IF(Inventory!$P$10:$P$1000=G$8,1))))))</f>
        <v/>
      </c>
      <c r="H137" s="125" t="str">
        <f t="array" ref="H137">IF($C137="","",COUNT(IF(Inventory!$B$10:$B$1000=$B137,IF(Inventory!$C$10:$C$1000=$C137,IF(Inventory!$D$10:$D$1000=sp,IF(Inventory!$P$10:$P$1000=H$8,1))))))</f>
        <v/>
      </c>
      <c r="I137" s="125" t="str">
        <f t="array" ref="I137">IF($C137="","",COUNT(IF(Inventory!$B$10:$B$1000=$B137,IF(Inventory!$C$10:$C$1000=$C137,IF(Inventory!$D$10:$D$1000=sp,IF(Inventory!$P$10:$P$1000=I$8,1))))))</f>
        <v/>
      </c>
      <c r="J137" s="137">
        <f t="shared" ref="J137:J200" si="14">SUM(E137:I137)</f>
        <v>0</v>
      </c>
      <c r="K137" s="125" t="str">
        <f t="array" ref="K137">IF($C137="","",COUNT(IF(Inventory!$B$10:$B$1000=$B137,IF(Inventory!$C$10:$C$1000=$C137,IF(Inventory!$D$10:$D$1000=sp,IF(Inventory!$J$10:$J$1000=frig,1))))))</f>
        <v/>
      </c>
      <c r="L137" s="125" t="str">
        <f t="array" ref="L137">IF($C137="","",COUNT(IF(Inventory!$B$10:$B$1000=$B137,IF(Inventory!$C$10:$C$1000=$C137,IF(Inventory!$D$10:$D$1000=sp,IF(Inventory!$J$10:$J$1000=frig,IF(Inventory!$P$10:$P$1000=L$8,1)))))))</f>
        <v/>
      </c>
      <c r="M137" s="125" t="str">
        <f t="array" ref="M137">IF($C137="","",COUNT(IF(Inventory!$B$10:$B$1000=$B137,IF(Inventory!$C$10:$C$1000=$C137,IF(Inventory!$D$10:$D$1000=sp,IF(Inventory!$J$10:$J$1000=frig,IF(Inventory!$P$10:$P$1000=M$8,1)))))))</f>
        <v/>
      </c>
      <c r="N137" s="125" t="str">
        <f t="array" ref="N137">IF($C137="","",COUNT(IF(Inventory!$B$10:$B$1000=$B137,IF(Inventory!$C$10:$C$1000=$C137,IF(Inventory!$D$10:$D$1000=sp,IF(Inventory!$J$10:$J$1000=frig,IF(Inventory!$P$10:$P$1000=N$8,1)))))))</f>
        <v/>
      </c>
      <c r="O137" s="125" t="str">
        <f t="array" ref="O137">IF($C137="","",COUNT(IF(Inventory!$B$10:$B$1000=$B137,IF(Inventory!$C$10:$C$1000=$C137,IF(Inventory!$D$10:$D$1000=sp,IF(Inventory!$J$10:$J$1000=frig,IF(Inventory!$P$10:$P$1000=O$8,1)))))))</f>
        <v/>
      </c>
      <c r="P137" s="125" t="str">
        <f t="array" ref="P137">IF($C137="","",COUNT(IF(Inventory!$B$10:$B$1000=$B137,IF(Inventory!$C$10:$C$1000=$C137,IF(Inventory!$D$10:$D$1000=sp,IF(Inventory!$J$10:$J$1000=frig,IF(Inventory!$P$10:$P$1000=P$8,1)))))))</f>
        <v/>
      </c>
      <c r="Q137" s="144" t="str">
        <f t="shared" si="12"/>
        <v/>
      </c>
      <c r="R137" s="125" t="str">
        <f t="array" ref="R137">IF($C137="","",COUNT(IF(Inventory!$B$10:$B$1000=$B137,IF(Inventory!$C$10:$C$1000=$C137,IF(Inventory!$D$10:$D$1000=sp,IF(Inventory!$J$10:$J$1000=freez,1))))))</f>
        <v/>
      </c>
      <c r="S137" s="125" t="str">
        <f t="array" ref="S137">IF($C137="","",COUNT(IF(Inventory!$B$10:$B$1000=$B137,IF(Inventory!$C$10:$C$1000=$C137,IF(Inventory!$D$10:$D$1000=sp,IF(Inventory!$J$10:$J$1000=freez,IF(Inventory!$P$10:$P$1000=S$8,1)))))))</f>
        <v/>
      </c>
      <c r="T137" s="125" t="str">
        <f t="array" ref="T137">IF($C137="","",COUNT(IF(Inventory!$B$10:$B$1000=$B137,IF(Inventory!$C$10:$C$1000=$C137,IF(Inventory!$D$10:$D$1000=sp,IF(Inventory!$J$10:$J$1000=freez,IF(Inventory!$P$10:$P$1000=T$8,1)))))))</f>
        <v/>
      </c>
      <c r="U137" s="125" t="str">
        <f t="array" ref="U137">IF($C137="","",COUNT(IF(Inventory!$B$10:$B$1000=$B137,IF(Inventory!$C$10:$C$1000=$C137,IF(Inventory!$D$10:$D$1000=sp,IF(Inventory!$J$10:$J$1000=freez,IF(Inventory!$P$10:$P$1000=U$8,1)))))))</f>
        <v/>
      </c>
      <c r="V137" s="125" t="str">
        <f t="array" ref="V137">IF($C137="","",COUNT(IF(Inventory!$B$10:$B$1000=$B137,IF(Inventory!$C$10:$C$1000=$C137,IF(Inventory!$D$10:$D$1000=sp,IF(Inventory!$J$10:$J$1000=freez,IF(Inventory!$P$10:$P$1000=V$8,1)))))))</f>
        <v/>
      </c>
      <c r="W137" s="125" t="str">
        <f t="array" ref="W137">IF($C137="","",COUNT(IF(Inventory!$B$10:$B$1000=$B137,IF(Inventory!$C$10:$C$1000=$C137,IF(Inventory!$D$10:$D$1000=sp,IF(Inventory!$J$10:$J$1000=freez,IF(Inventory!$P$10:$P$1000=W$8,1)))))))</f>
        <v/>
      </c>
      <c r="X137" s="144" t="str">
        <f t="shared" si="13"/>
        <v/>
      </c>
      <c r="Y137" s="125" t="str">
        <f t="array" ref="Y137">IF($C137="","",SUM(IF(FREQUENCY(IF(Inventory!$C$10:$C$1000=$C137,IF(Inventory!$D$10:$D$1000=sp,IF(Inventory!$I$10:$I$1000=Grl_status!$B$6,MATCH(Inventory!$F$10:$F$1000,Inventory!$F$10:$F$1000,0)))),ROW(Inventory!$F$10:$F$1000)-ROW(Inventory!$F$10)+1),1)))</f>
        <v/>
      </c>
      <c r="Z137" s="125" t="str">
        <f t="array" ref="Z137">IF($C137="","",SUM(IF(FREQUENCY(IF(Inventory!$C$10:$C$1000=$C137,IF(Inventory!$D$10:$D$1000=sp,IF(Inventory!$J$10:$J$1000=frig,MATCH(Inventory!$F$10:$F$1000,Inventory!$F$10:$F$1000,0)))),ROW(Inventory!$F$10:$F$1000)-ROW(Inventory!$F$10)+1),1)))</f>
        <v/>
      </c>
      <c r="AA137" s="125" t="str">
        <f t="array" ref="AA137">IF($C137="","",SUM(IF(FREQUENCY(IF(Inventory!$C$10:$C$1000=$C137,IF(Inventory!$D$10:$D$1000=sp,IF(Inventory!$J$10:$J$1000=frig,IF(Inventory!$P$10:$P$1000=$E$8,MATCH(Inventory!$F$10:$F$1000,Inventory!$F$10:$F$1000,0))))),ROW(Inventory!$F$10:$F$1000)-ROW(Inventory!$F$10)+1),1)))</f>
        <v/>
      </c>
      <c r="AB137" s="125" t="str">
        <f t="array" ref="AB137">IF($C137="","",SUM(IF(FREQUENCY(IF(Inventory!$C$10:$C$1000=$C137,IF(Inventory!$D$10:$D$1000=sp,IF(Inventory!$J$10:$J$1000=frig,IF(Inventory!$P$10:$P$1000=$G$8,MATCH(Inventory!$F$10:$F$1000,Inventory!$F$10:$F$1000,0))))),ROW(Inventory!$F$10:$F$1000)-ROW(Inventory!$F$10)+1),1)))</f>
        <v/>
      </c>
      <c r="AC137" s="125" t="str">
        <f t="array" ref="AC137">IF($C137="","",SUM(IF(FREQUENCY(IF(Inventory!$C$10:$C$1000=$C137,IF(Inventory!$D$10:$D$1000=sp,IF(Inventory!$K$10:$K$1000="",MATCH(Inventory!$F$10:$F$1000,Inventory!$F$10:$F$1000,0)))),ROW(Inventory!$F$10:$F$1000)-ROW(Inventory!$F$10)+1),1)))</f>
        <v/>
      </c>
    </row>
    <row r="138" spans="1:29" ht="16.5" x14ac:dyDescent="0.3">
      <c r="A138" s="279" t="str">
        <f>Gap_analysis_stores!A139</f>
        <v/>
      </c>
      <c r="B138" s="279" t="str">
        <f>Gap_analysis_stores!B139</f>
        <v/>
      </c>
      <c r="C138" s="279" t="str">
        <f>Gap_analysis_stores!C139</f>
        <v/>
      </c>
      <c r="D138" s="125" t="str">
        <f t="array" ref="D138">IF($C138="","",SUM(IF(FREQUENCY(IF(Inventory!$C$10:$C$1000=$C138,IF(Inventory!$D$10:$D$1000=sp,MATCH(Inventory!$F$10:$F$1000,Inventory!$F$10:$F$1000,0))),ROW(Inventory!$F$10:$F$1000)-ROW(Inventory!$F$10)+1),1)))</f>
        <v/>
      </c>
      <c r="E138" s="125" t="str">
        <f t="array" ref="E138">IF($C138="","",COUNT(IF(Inventory!$B$10:$B$1000=$B138,IF(Inventory!$C$10:$C$1000=$C138,IF(Inventory!$D$10:$D$1000=sp,IF(Inventory!$P$10:$P$1000=E$8,1))))))</f>
        <v/>
      </c>
      <c r="F138" s="125" t="str">
        <f t="array" ref="F138">IF($C138="","",COUNT(IF(Inventory!$B$10:$B$1000=$B138,IF(Inventory!$C$10:$C$1000=$C138,IF(Inventory!$D$10:$D$1000=sp,IF(Inventory!$P$10:$P$1000=F$8,1))))))</f>
        <v/>
      </c>
      <c r="G138" s="125" t="str">
        <f t="array" ref="G138">IF($C138="","",COUNT(IF(Inventory!$B$10:$B$1000=$B138,IF(Inventory!$C$10:$C$1000=$C138,IF(Inventory!$D$10:$D$1000=sp,IF(Inventory!$P$10:$P$1000=G$8,1))))))</f>
        <v/>
      </c>
      <c r="H138" s="125" t="str">
        <f t="array" ref="H138">IF($C138="","",COUNT(IF(Inventory!$B$10:$B$1000=$B138,IF(Inventory!$C$10:$C$1000=$C138,IF(Inventory!$D$10:$D$1000=sp,IF(Inventory!$P$10:$P$1000=H$8,1))))))</f>
        <v/>
      </c>
      <c r="I138" s="125" t="str">
        <f t="array" ref="I138">IF($C138="","",COUNT(IF(Inventory!$B$10:$B$1000=$B138,IF(Inventory!$C$10:$C$1000=$C138,IF(Inventory!$D$10:$D$1000=sp,IF(Inventory!$P$10:$P$1000=I$8,1))))))</f>
        <v/>
      </c>
      <c r="J138" s="137">
        <f t="shared" si="14"/>
        <v>0</v>
      </c>
      <c r="K138" s="125" t="str">
        <f t="array" ref="K138">IF($C138="","",COUNT(IF(Inventory!$B$10:$B$1000=$B138,IF(Inventory!$C$10:$C$1000=$C138,IF(Inventory!$D$10:$D$1000=sp,IF(Inventory!$J$10:$J$1000=frig,1))))))</f>
        <v/>
      </c>
      <c r="L138" s="125" t="str">
        <f t="array" ref="L138">IF($C138="","",COUNT(IF(Inventory!$B$10:$B$1000=$B138,IF(Inventory!$C$10:$C$1000=$C138,IF(Inventory!$D$10:$D$1000=sp,IF(Inventory!$J$10:$J$1000=frig,IF(Inventory!$P$10:$P$1000=L$8,1)))))))</f>
        <v/>
      </c>
      <c r="M138" s="125" t="str">
        <f t="array" ref="M138">IF($C138="","",COUNT(IF(Inventory!$B$10:$B$1000=$B138,IF(Inventory!$C$10:$C$1000=$C138,IF(Inventory!$D$10:$D$1000=sp,IF(Inventory!$J$10:$J$1000=frig,IF(Inventory!$P$10:$P$1000=M$8,1)))))))</f>
        <v/>
      </c>
      <c r="N138" s="125" t="str">
        <f t="array" ref="N138">IF($C138="","",COUNT(IF(Inventory!$B$10:$B$1000=$B138,IF(Inventory!$C$10:$C$1000=$C138,IF(Inventory!$D$10:$D$1000=sp,IF(Inventory!$J$10:$J$1000=frig,IF(Inventory!$P$10:$P$1000=N$8,1)))))))</f>
        <v/>
      </c>
      <c r="O138" s="125" t="str">
        <f t="array" ref="O138">IF($C138="","",COUNT(IF(Inventory!$B$10:$B$1000=$B138,IF(Inventory!$C$10:$C$1000=$C138,IF(Inventory!$D$10:$D$1000=sp,IF(Inventory!$J$10:$J$1000=frig,IF(Inventory!$P$10:$P$1000=O$8,1)))))))</f>
        <v/>
      </c>
      <c r="P138" s="125" t="str">
        <f t="array" ref="P138">IF($C138="","",COUNT(IF(Inventory!$B$10:$B$1000=$B138,IF(Inventory!$C$10:$C$1000=$C138,IF(Inventory!$D$10:$D$1000=sp,IF(Inventory!$J$10:$J$1000=frig,IF(Inventory!$P$10:$P$1000=P$8,1)))))))</f>
        <v/>
      </c>
      <c r="Q138" s="144" t="str">
        <f t="shared" si="12"/>
        <v/>
      </c>
      <c r="R138" s="125" t="str">
        <f t="array" ref="R138">IF($C138="","",COUNT(IF(Inventory!$B$10:$B$1000=$B138,IF(Inventory!$C$10:$C$1000=$C138,IF(Inventory!$D$10:$D$1000=sp,IF(Inventory!$J$10:$J$1000=freez,1))))))</f>
        <v/>
      </c>
      <c r="S138" s="125" t="str">
        <f t="array" ref="S138">IF($C138="","",COUNT(IF(Inventory!$B$10:$B$1000=$B138,IF(Inventory!$C$10:$C$1000=$C138,IF(Inventory!$D$10:$D$1000=sp,IF(Inventory!$J$10:$J$1000=freez,IF(Inventory!$P$10:$P$1000=S$8,1)))))))</f>
        <v/>
      </c>
      <c r="T138" s="125" t="str">
        <f t="array" ref="T138">IF($C138="","",COUNT(IF(Inventory!$B$10:$B$1000=$B138,IF(Inventory!$C$10:$C$1000=$C138,IF(Inventory!$D$10:$D$1000=sp,IF(Inventory!$J$10:$J$1000=freez,IF(Inventory!$P$10:$P$1000=T$8,1)))))))</f>
        <v/>
      </c>
      <c r="U138" s="125" t="str">
        <f t="array" ref="U138">IF($C138="","",COUNT(IF(Inventory!$B$10:$B$1000=$B138,IF(Inventory!$C$10:$C$1000=$C138,IF(Inventory!$D$10:$D$1000=sp,IF(Inventory!$J$10:$J$1000=freez,IF(Inventory!$P$10:$P$1000=U$8,1)))))))</f>
        <v/>
      </c>
      <c r="V138" s="125" t="str">
        <f t="array" ref="V138">IF($C138="","",COUNT(IF(Inventory!$B$10:$B$1000=$B138,IF(Inventory!$C$10:$C$1000=$C138,IF(Inventory!$D$10:$D$1000=sp,IF(Inventory!$J$10:$J$1000=freez,IF(Inventory!$P$10:$P$1000=V$8,1)))))))</f>
        <v/>
      </c>
      <c r="W138" s="125" t="str">
        <f t="array" ref="W138">IF($C138="","",COUNT(IF(Inventory!$B$10:$B$1000=$B138,IF(Inventory!$C$10:$C$1000=$C138,IF(Inventory!$D$10:$D$1000=sp,IF(Inventory!$J$10:$J$1000=freez,IF(Inventory!$P$10:$P$1000=W$8,1)))))))</f>
        <v/>
      </c>
      <c r="X138" s="144" t="str">
        <f t="shared" si="13"/>
        <v/>
      </c>
      <c r="Y138" s="125" t="str">
        <f t="array" ref="Y138">IF($C138="","",SUM(IF(FREQUENCY(IF(Inventory!$C$10:$C$1000=$C138,IF(Inventory!$D$10:$D$1000=sp,IF(Inventory!$I$10:$I$1000=Grl_status!$B$6,MATCH(Inventory!$F$10:$F$1000,Inventory!$F$10:$F$1000,0)))),ROW(Inventory!$F$10:$F$1000)-ROW(Inventory!$F$10)+1),1)))</f>
        <v/>
      </c>
      <c r="Z138" s="125" t="str">
        <f t="array" ref="Z138">IF($C138="","",SUM(IF(FREQUENCY(IF(Inventory!$C$10:$C$1000=$C138,IF(Inventory!$D$10:$D$1000=sp,IF(Inventory!$J$10:$J$1000=frig,MATCH(Inventory!$F$10:$F$1000,Inventory!$F$10:$F$1000,0)))),ROW(Inventory!$F$10:$F$1000)-ROW(Inventory!$F$10)+1),1)))</f>
        <v/>
      </c>
      <c r="AA138" s="125" t="str">
        <f t="array" ref="AA138">IF($C138="","",SUM(IF(FREQUENCY(IF(Inventory!$C$10:$C$1000=$C138,IF(Inventory!$D$10:$D$1000=sp,IF(Inventory!$J$10:$J$1000=frig,IF(Inventory!$P$10:$P$1000=$E$8,MATCH(Inventory!$F$10:$F$1000,Inventory!$F$10:$F$1000,0))))),ROW(Inventory!$F$10:$F$1000)-ROW(Inventory!$F$10)+1),1)))</f>
        <v/>
      </c>
      <c r="AB138" s="125" t="str">
        <f t="array" ref="AB138">IF($C138="","",SUM(IF(FREQUENCY(IF(Inventory!$C$10:$C$1000=$C138,IF(Inventory!$D$10:$D$1000=sp,IF(Inventory!$J$10:$J$1000=frig,IF(Inventory!$P$10:$P$1000=$G$8,MATCH(Inventory!$F$10:$F$1000,Inventory!$F$10:$F$1000,0))))),ROW(Inventory!$F$10:$F$1000)-ROW(Inventory!$F$10)+1),1)))</f>
        <v/>
      </c>
      <c r="AC138" s="125" t="str">
        <f t="array" ref="AC138">IF($C138="","",SUM(IF(FREQUENCY(IF(Inventory!$C$10:$C$1000=$C138,IF(Inventory!$D$10:$D$1000=sp,IF(Inventory!$K$10:$K$1000="",MATCH(Inventory!$F$10:$F$1000,Inventory!$F$10:$F$1000,0)))),ROW(Inventory!$F$10:$F$1000)-ROW(Inventory!$F$10)+1),1)))</f>
        <v/>
      </c>
    </row>
    <row r="139" spans="1:29" ht="16.5" x14ac:dyDescent="0.3">
      <c r="A139" s="279" t="str">
        <f>Gap_analysis_stores!A140</f>
        <v/>
      </c>
      <c r="B139" s="279" t="str">
        <f>Gap_analysis_stores!B140</f>
        <v/>
      </c>
      <c r="C139" s="279" t="str">
        <f>Gap_analysis_stores!C140</f>
        <v/>
      </c>
      <c r="D139" s="125" t="str">
        <f t="array" ref="D139">IF($C139="","",SUM(IF(FREQUENCY(IF(Inventory!$C$10:$C$1000=$C139,IF(Inventory!$D$10:$D$1000=sp,MATCH(Inventory!$F$10:$F$1000,Inventory!$F$10:$F$1000,0))),ROW(Inventory!$F$10:$F$1000)-ROW(Inventory!$F$10)+1),1)))</f>
        <v/>
      </c>
      <c r="E139" s="125" t="str">
        <f t="array" ref="E139">IF($C139="","",COUNT(IF(Inventory!$B$10:$B$1000=$B139,IF(Inventory!$C$10:$C$1000=$C139,IF(Inventory!$D$10:$D$1000=sp,IF(Inventory!$P$10:$P$1000=E$8,1))))))</f>
        <v/>
      </c>
      <c r="F139" s="125" t="str">
        <f t="array" ref="F139">IF($C139="","",COUNT(IF(Inventory!$B$10:$B$1000=$B139,IF(Inventory!$C$10:$C$1000=$C139,IF(Inventory!$D$10:$D$1000=sp,IF(Inventory!$P$10:$P$1000=F$8,1))))))</f>
        <v/>
      </c>
      <c r="G139" s="125" t="str">
        <f t="array" ref="G139">IF($C139="","",COUNT(IF(Inventory!$B$10:$B$1000=$B139,IF(Inventory!$C$10:$C$1000=$C139,IF(Inventory!$D$10:$D$1000=sp,IF(Inventory!$P$10:$P$1000=G$8,1))))))</f>
        <v/>
      </c>
      <c r="H139" s="125" t="str">
        <f t="array" ref="H139">IF($C139="","",COUNT(IF(Inventory!$B$10:$B$1000=$B139,IF(Inventory!$C$10:$C$1000=$C139,IF(Inventory!$D$10:$D$1000=sp,IF(Inventory!$P$10:$P$1000=H$8,1))))))</f>
        <v/>
      </c>
      <c r="I139" s="125" t="str">
        <f t="array" ref="I139">IF($C139="","",COUNT(IF(Inventory!$B$10:$B$1000=$B139,IF(Inventory!$C$10:$C$1000=$C139,IF(Inventory!$D$10:$D$1000=sp,IF(Inventory!$P$10:$P$1000=I$8,1))))))</f>
        <v/>
      </c>
      <c r="J139" s="137">
        <f t="shared" si="14"/>
        <v>0</v>
      </c>
      <c r="K139" s="125" t="str">
        <f t="array" ref="K139">IF($C139="","",COUNT(IF(Inventory!$B$10:$B$1000=$B139,IF(Inventory!$C$10:$C$1000=$C139,IF(Inventory!$D$10:$D$1000=sp,IF(Inventory!$J$10:$J$1000=frig,1))))))</f>
        <v/>
      </c>
      <c r="L139" s="125" t="str">
        <f t="array" ref="L139">IF($C139="","",COUNT(IF(Inventory!$B$10:$B$1000=$B139,IF(Inventory!$C$10:$C$1000=$C139,IF(Inventory!$D$10:$D$1000=sp,IF(Inventory!$J$10:$J$1000=frig,IF(Inventory!$P$10:$P$1000=L$8,1)))))))</f>
        <v/>
      </c>
      <c r="M139" s="125" t="str">
        <f t="array" ref="M139">IF($C139="","",COUNT(IF(Inventory!$B$10:$B$1000=$B139,IF(Inventory!$C$10:$C$1000=$C139,IF(Inventory!$D$10:$D$1000=sp,IF(Inventory!$J$10:$J$1000=frig,IF(Inventory!$P$10:$P$1000=M$8,1)))))))</f>
        <v/>
      </c>
      <c r="N139" s="125" t="str">
        <f t="array" ref="N139">IF($C139="","",COUNT(IF(Inventory!$B$10:$B$1000=$B139,IF(Inventory!$C$10:$C$1000=$C139,IF(Inventory!$D$10:$D$1000=sp,IF(Inventory!$J$10:$J$1000=frig,IF(Inventory!$P$10:$P$1000=N$8,1)))))))</f>
        <v/>
      </c>
      <c r="O139" s="125" t="str">
        <f t="array" ref="O139">IF($C139="","",COUNT(IF(Inventory!$B$10:$B$1000=$B139,IF(Inventory!$C$10:$C$1000=$C139,IF(Inventory!$D$10:$D$1000=sp,IF(Inventory!$J$10:$J$1000=frig,IF(Inventory!$P$10:$P$1000=O$8,1)))))))</f>
        <v/>
      </c>
      <c r="P139" s="125" t="str">
        <f t="array" ref="P139">IF($C139="","",COUNT(IF(Inventory!$B$10:$B$1000=$B139,IF(Inventory!$C$10:$C$1000=$C139,IF(Inventory!$D$10:$D$1000=sp,IF(Inventory!$J$10:$J$1000=frig,IF(Inventory!$P$10:$P$1000=P$8,1)))))))</f>
        <v/>
      </c>
      <c r="Q139" s="144" t="str">
        <f t="shared" si="12"/>
        <v/>
      </c>
      <c r="R139" s="125" t="str">
        <f t="array" ref="R139">IF($C139="","",COUNT(IF(Inventory!$B$10:$B$1000=$B139,IF(Inventory!$C$10:$C$1000=$C139,IF(Inventory!$D$10:$D$1000=sp,IF(Inventory!$J$10:$J$1000=freez,1))))))</f>
        <v/>
      </c>
      <c r="S139" s="125" t="str">
        <f t="array" ref="S139">IF($C139="","",COUNT(IF(Inventory!$B$10:$B$1000=$B139,IF(Inventory!$C$10:$C$1000=$C139,IF(Inventory!$D$10:$D$1000=sp,IF(Inventory!$J$10:$J$1000=freez,IF(Inventory!$P$10:$P$1000=S$8,1)))))))</f>
        <v/>
      </c>
      <c r="T139" s="125" t="str">
        <f t="array" ref="T139">IF($C139="","",COUNT(IF(Inventory!$B$10:$B$1000=$B139,IF(Inventory!$C$10:$C$1000=$C139,IF(Inventory!$D$10:$D$1000=sp,IF(Inventory!$J$10:$J$1000=freez,IF(Inventory!$P$10:$P$1000=T$8,1)))))))</f>
        <v/>
      </c>
      <c r="U139" s="125" t="str">
        <f t="array" ref="U139">IF($C139="","",COUNT(IF(Inventory!$B$10:$B$1000=$B139,IF(Inventory!$C$10:$C$1000=$C139,IF(Inventory!$D$10:$D$1000=sp,IF(Inventory!$J$10:$J$1000=freez,IF(Inventory!$P$10:$P$1000=U$8,1)))))))</f>
        <v/>
      </c>
      <c r="V139" s="125" t="str">
        <f t="array" ref="V139">IF($C139="","",COUNT(IF(Inventory!$B$10:$B$1000=$B139,IF(Inventory!$C$10:$C$1000=$C139,IF(Inventory!$D$10:$D$1000=sp,IF(Inventory!$J$10:$J$1000=freez,IF(Inventory!$P$10:$P$1000=V$8,1)))))))</f>
        <v/>
      </c>
      <c r="W139" s="125" t="str">
        <f t="array" ref="W139">IF($C139="","",COUNT(IF(Inventory!$B$10:$B$1000=$B139,IF(Inventory!$C$10:$C$1000=$C139,IF(Inventory!$D$10:$D$1000=sp,IF(Inventory!$J$10:$J$1000=freez,IF(Inventory!$P$10:$P$1000=W$8,1)))))))</f>
        <v/>
      </c>
      <c r="X139" s="144" t="str">
        <f t="shared" si="13"/>
        <v/>
      </c>
      <c r="Y139" s="125" t="str">
        <f t="array" ref="Y139">IF($C139="","",SUM(IF(FREQUENCY(IF(Inventory!$C$10:$C$1000=$C139,IF(Inventory!$D$10:$D$1000=sp,IF(Inventory!$I$10:$I$1000=Grl_status!$B$6,MATCH(Inventory!$F$10:$F$1000,Inventory!$F$10:$F$1000,0)))),ROW(Inventory!$F$10:$F$1000)-ROW(Inventory!$F$10)+1),1)))</f>
        <v/>
      </c>
      <c r="Z139" s="125" t="str">
        <f t="array" ref="Z139">IF($C139="","",SUM(IF(FREQUENCY(IF(Inventory!$C$10:$C$1000=$C139,IF(Inventory!$D$10:$D$1000=sp,IF(Inventory!$J$10:$J$1000=frig,MATCH(Inventory!$F$10:$F$1000,Inventory!$F$10:$F$1000,0)))),ROW(Inventory!$F$10:$F$1000)-ROW(Inventory!$F$10)+1),1)))</f>
        <v/>
      </c>
      <c r="AA139" s="125" t="str">
        <f t="array" ref="AA139">IF($C139="","",SUM(IF(FREQUENCY(IF(Inventory!$C$10:$C$1000=$C139,IF(Inventory!$D$10:$D$1000=sp,IF(Inventory!$J$10:$J$1000=frig,IF(Inventory!$P$10:$P$1000=$E$8,MATCH(Inventory!$F$10:$F$1000,Inventory!$F$10:$F$1000,0))))),ROW(Inventory!$F$10:$F$1000)-ROW(Inventory!$F$10)+1),1)))</f>
        <v/>
      </c>
      <c r="AB139" s="125" t="str">
        <f t="array" ref="AB139">IF($C139="","",SUM(IF(FREQUENCY(IF(Inventory!$C$10:$C$1000=$C139,IF(Inventory!$D$10:$D$1000=sp,IF(Inventory!$J$10:$J$1000=frig,IF(Inventory!$P$10:$P$1000=$G$8,MATCH(Inventory!$F$10:$F$1000,Inventory!$F$10:$F$1000,0))))),ROW(Inventory!$F$10:$F$1000)-ROW(Inventory!$F$10)+1),1)))</f>
        <v/>
      </c>
      <c r="AC139" s="125" t="str">
        <f t="array" ref="AC139">IF($C139="","",SUM(IF(FREQUENCY(IF(Inventory!$C$10:$C$1000=$C139,IF(Inventory!$D$10:$D$1000=sp,IF(Inventory!$K$10:$K$1000="",MATCH(Inventory!$F$10:$F$1000,Inventory!$F$10:$F$1000,0)))),ROW(Inventory!$F$10:$F$1000)-ROW(Inventory!$F$10)+1),1)))</f>
        <v/>
      </c>
    </row>
    <row r="140" spans="1:29" ht="16.5" x14ac:dyDescent="0.3">
      <c r="A140" s="279" t="str">
        <f>Gap_analysis_stores!A141</f>
        <v/>
      </c>
      <c r="B140" s="279" t="str">
        <f>Gap_analysis_stores!B141</f>
        <v/>
      </c>
      <c r="C140" s="279" t="str">
        <f>Gap_analysis_stores!C141</f>
        <v/>
      </c>
      <c r="D140" s="125" t="str">
        <f t="array" ref="D140">IF($C140="","",SUM(IF(FREQUENCY(IF(Inventory!$C$10:$C$1000=$C140,IF(Inventory!$D$10:$D$1000=sp,MATCH(Inventory!$F$10:$F$1000,Inventory!$F$10:$F$1000,0))),ROW(Inventory!$F$10:$F$1000)-ROW(Inventory!$F$10)+1),1)))</f>
        <v/>
      </c>
      <c r="E140" s="125" t="str">
        <f t="array" ref="E140">IF($C140="","",COUNT(IF(Inventory!$B$10:$B$1000=$B140,IF(Inventory!$C$10:$C$1000=$C140,IF(Inventory!$D$10:$D$1000=sp,IF(Inventory!$P$10:$P$1000=E$8,1))))))</f>
        <v/>
      </c>
      <c r="F140" s="125" t="str">
        <f t="array" ref="F140">IF($C140="","",COUNT(IF(Inventory!$B$10:$B$1000=$B140,IF(Inventory!$C$10:$C$1000=$C140,IF(Inventory!$D$10:$D$1000=sp,IF(Inventory!$P$10:$P$1000=F$8,1))))))</f>
        <v/>
      </c>
      <c r="G140" s="125" t="str">
        <f t="array" ref="G140">IF($C140="","",COUNT(IF(Inventory!$B$10:$B$1000=$B140,IF(Inventory!$C$10:$C$1000=$C140,IF(Inventory!$D$10:$D$1000=sp,IF(Inventory!$P$10:$P$1000=G$8,1))))))</f>
        <v/>
      </c>
      <c r="H140" s="125" t="str">
        <f t="array" ref="H140">IF($C140="","",COUNT(IF(Inventory!$B$10:$B$1000=$B140,IF(Inventory!$C$10:$C$1000=$C140,IF(Inventory!$D$10:$D$1000=sp,IF(Inventory!$P$10:$P$1000=H$8,1))))))</f>
        <v/>
      </c>
      <c r="I140" s="125" t="str">
        <f t="array" ref="I140">IF($C140="","",COUNT(IF(Inventory!$B$10:$B$1000=$B140,IF(Inventory!$C$10:$C$1000=$C140,IF(Inventory!$D$10:$D$1000=sp,IF(Inventory!$P$10:$P$1000=I$8,1))))))</f>
        <v/>
      </c>
      <c r="J140" s="137">
        <f t="shared" si="14"/>
        <v>0</v>
      </c>
      <c r="K140" s="125" t="str">
        <f t="array" ref="K140">IF($C140="","",COUNT(IF(Inventory!$B$10:$B$1000=$B140,IF(Inventory!$C$10:$C$1000=$C140,IF(Inventory!$D$10:$D$1000=sp,IF(Inventory!$J$10:$J$1000=frig,1))))))</f>
        <v/>
      </c>
      <c r="L140" s="125" t="str">
        <f t="array" ref="L140">IF($C140="","",COUNT(IF(Inventory!$B$10:$B$1000=$B140,IF(Inventory!$C$10:$C$1000=$C140,IF(Inventory!$D$10:$D$1000=sp,IF(Inventory!$J$10:$J$1000=frig,IF(Inventory!$P$10:$P$1000=L$8,1)))))))</f>
        <v/>
      </c>
      <c r="M140" s="125" t="str">
        <f t="array" ref="M140">IF($C140="","",COUNT(IF(Inventory!$B$10:$B$1000=$B140,IF(Inventory!$C$10:$C$1000=$C140,IF(Inventory!$D$10:$D$1000=sp,IF(Inventory!$J$10:$J$1000=frig,IF(Inventory!$P$10:$P$1000=M$8,1)))))))</f>
        <v/>
      </c>
      <c r="N140" s="125" t="str">
        <f t="array" ref="N140">IF($C140="","",COUNT(IF(Inventory!$B$10:$B$1000=$B140,IF(Inventory!$C$10:$C$1000=$C140,IF(Inventory!$D$10:$D$1000=sp,IF(Inventory!$J$10:$J$1000=frig,IF(Inventory!$P$10:$P$1000=N$8,1)))))))</f>
        <v/>
      </c>
      <c r="O140" s="125" t="str">
        <f t="array" ref="O140">IF($C140="","",COUNT(IF(Inventory!$B$10:$B$1000=$B140,IF(Inventory!$C$10:$C$1000=$C140,IF(Inventory!$D$10:$D$1000=sp,IF(Inventory!$J$10:$J$1000=frig,IF(Inventory!$P$10:$P$1000=O$8,1)))))))</f>
        <v/>
      </c>
      <c r="P140" s="125" t="str">
        <f t="array" ref="P140">IF($C140="","",COUNT(IF(Inventory!$B$10:$B$1000=$B140,IF(Inventory!$C$10:$C$1000=$C140,IF(Inventory!$D$10:$D$1000=sp,IF(Inventory!$J$10:$J$1000=frig,IF(Inventory!$P$10:$P$1000=P$8,1)))))))</f>
        <v/>
      </c>
      <c r="Q140" s="144" t="str">
        <f t="shared" si="12"/>
        <v/>
      </c>
      <c r="R140" s="125" t="str">
        <f t="array" ref="R140">IF($C140="","",COUNT(IF(Inventory!$B$10:$B$1000=$B140,IF(Inventory!$C$10:$C$1000=$C140,IF(Inventory!$D$10:$D$1000=sp,IF(Inventory!$J$10:$J$1000=freez,1))))))</f>
        <v/>
      </c>
      <c r="S140" s="125" t="str">
        <f t="array" ref="S140">IF($C140="","",COUNT(IF(Inventory!$B$10:$B$1000=$B140,IF(Inventory!$C$10:$C$1000=$C140,IF(Inventory!$D$10:$D$1000=sp,IF(Inventory!$J$10:$J$1000=freez,IF(Inventory!$P$10:$P$1000=S$8,1)))))))</f>
        <v/>
      </c>
      <c r="T140" s="125" t="str">
        <f t="array" ref="T140">IF($C140="","",COUNT(IF(Inventory!$B$10:$B$1000=$B140,IF(Inventory!$C$10:$C$1000=$C140,IF(Inventory!$D$10:$D$1000=sp,IF(Inventory!$J$10:$J$1000=freez,IF(Inventory!$P$10:$P$1000=T$8,1)))))))</f>
        <v/>
      </c>
      <c r="U140" s="125" t="str">
        <f t="array" ref="U140">IF($C140="","",COUNT(IF(Inventory!$B$10:$B$1000=$B140,IF(Inventory!$C$10:$C$1000=$C140,IF(Inventory!$D$10:$D$1000=sp,IF(Inventory!$J$10:$J$1000=freez,IF(Inventory!$P$10:$P$1000=U$8,1)))))))</f>
        <v/>
      </c>
      <c r="V140" s="125" t="str">
        <f t="array" ref="V140">IF($C140="","",COUNT(IF(Inventory!$B$10:$B$1000=$B140,IF(Inventory!$C$10:$C$1000=$C140,IF(Inventory!$D$10:$D$1000=sp,IF(Inventory!$J$10:$J$1000=freez,IF(Inventory!$P$10:$P$1000=V$8,1)))))))</f>
        <v/>
      </c>
      <c r="W140" s="125" t="str">
        <f t="array" ref="W140">IF($C140="","",COUNT(IF(Inventory!$B$10:$B$1000=$B140,IF(Inventory!$C$10:$C$1000=$C140,IF(Inventory!$D$10:$D$1000=sp,IF(Inventory!$J$10:$J$1000=freez,IF(Inventory!$P$10:$P$1000=W$8,1)))))))</f>
        <v/>
      </c>
      <c r="X140" s="144" t="str">
        <f t="shared" si="13"/>
        <v/>
      </c>
      <c r="Y140" s="125" t="str">
        <f t="array" ref="Y140">IF($C140="","",SUM(IF(FREQUENCY(IF(Inventory!$C$10:$C$1000=$C140,IF(Inventory!$D$10:$D$1000=sp,IF(Inventory!$I$10:$I$1000=Grl_status!$B$6,MATCH(Inventory!$F$10:$F$1000,Inventory!$F$10:$F$1000,0)))),ROW(Inventory!$F$10:$F$1000)-ROW(Inventory!$F$10)+1),1)))</f>
        <v/>
      </c>
      <c r="Z140" s="125" t="str">
        <f t="array" ref="Z140">IF($C140="","",SUM(IF(FREQUENCY(IF(Inventory!$C$10:$C$1000=$C140,IF(Inventory!$D$10:$D$1000=sp,IF(Inventory!$J$10:$J$1000=frig,MATCH(Inventory!$F$10:$F$1000,Inventory!$F$10:$F$1000,0)))),ROW(Inventory!$F$10:$F$1000)-ROW(Inventory!$F$10)+1),1)))</f>
        <v/>
      </c>
      <c r="AA140" s="125" t="str">
        <f t="array" ref="AA140">IF($C140="","",SUM(IF(FREQUENCY(IF(Inventory!$C$10:$C$1000=$C140,IF(Inventory!$D$10:$D$1000=sp,IF(Inventory!$J$10:$J$1000=frig,IF(Inventory!$P$10:$P$1000=$E$8,MATCH(Inventory!$F$10:$F$1000,Inventory!$F$10:$F$1000,0))))),ROW(Inventory!$F$10:$F$1000)-ROW(Inventory!$F$10)+1),1)))</f>
        <v/>
      </c>
      <c r="AB140" s="125" t="str">
        <f t="array" ref="AB140">IF($C140="","",SUM(IF(FREQUENCY(IF(Inventory!$C$10:$C$1000=$C140,IF(Inventory!$D$10:$D$1000=sp,IF(Inventory!$J$10:$J$1000=frig,IF(Inventory!$P$10:$P$1000=$G$8,MATCH(Inventory!$F$10:$F$1000,Inventory!$F$10:$F$1000,0))))),ROW(Inventory!$F$10:$F$1000)-ROW(Inventory!$F$10)+1),1)))</f>
        <v/>
      </c>
      <c r="AC140" s="125" t="str">
        <f t="array" ref="AC140">IF($C140="","",SUM(IF(FREQUENCY(IF(Inventory!$C$10:$C$1000=$C140,IF(Inventory!$D$10:$D$1000=sp,IF(Inventory!$K$10:$K$1000="",MATCH(Inventory!$F$10:$F$1000,Inventory!$F$10:$F$1000,0)))),ROW(Inventory!$F$10:$F$1000)-ROW(Inventory!$F$10)+1),1)))</f>
        <v/>
      </c>
    </row>
    <row r="141" spans="1:29" ht="16.5" x14ac:dyDescent="0.3">
      <c r="A141" s="279" t="str">
        <f>Gap_analysis_stores!A142</f>
        <v/>
      </c>
      <c r="B141" s="279" t="str">
        <f>Gap_analysis_stores!B142</f>
        <v/>
      </c>
      <c r="C141" s="279" t="str">
        <f>Gap_analysis_stores!C142</f>
        <v/>
      </c>
      <c r="D141" s="125" t="str">
        <f t="array" ref="D141">IF($C141="","",SUM(IF(FREQUENCY(IF(Inventory!$C$10:$C$1000=$C141,IF(Inventory!$D$10:$D$1000=sp,MATCH(Inventory!$F$10:$F$1000,Inventory!$F$10:$F$1000,0))),ROW(Inventory!$F$10:$F$1000)-ROW(Inventory!$F$10)+1),1)))</f>
        <v/>
      </c>
      <c r="E141" s="125" t="str">
        <f t="array" ref="E141">IF($C141="","",COUNT(IF(Inventory!$B$10:$B$1000=$B141,IF(Inventory!$C$10:$C$1000=$C141,IF(Inventory!$D$10:$D$1000=sp,IF(Inventory!$P$10:$P$1000=E$8,1))))))</f>
        <v/>
      </c>
      <c r="F141" s="125" t="str">
        <f t="array" ref="F141">IF($C141="","",COUNT(IF(Inventory!$B$10:$B$1000=$B141,IF(Inventory!$C$10:$C$1000=$C141,IF(Inventory!$D$10:$D$1000=sp,IF(Inventory!$P$10:$P$1000=F$8,1))))))</f>
        <v/>
      </c>
      <c r="G141" s="125" t="str">
        <f t="array" ref="G141">IF($C141="","",COUNT(IF(Inventory!$B$10:$B$1000=$B141,IF(Inventory!$C$10:$C$1000=$C141,IF(Inventory!$D$10:$D$1000=sp,IF(Inventory!$P$10:$P$1000=G$8,1))))))</f>
        <v/>
      </c>
      <c r="H141" s="125" t="str">
        <f t="array" ref="H141">IF($C141="","",COUNT(IF(Inventory!$B$10:$B$1000=$B141,IF(Inventory!$C$10:$C$1000=$C141,IF(Inventory!$D$10:$D$1000=sp,IF(Inventory!$P$10:$P$1000=H$8,1))))))</f>
        <v/>
      </c>
      <c r="I141" s="125" t="str">
        <f t="array" ref="I141">IF($C141="","",COUNT(IF(Inventory!$B$10:$B$1000=$B141,IF(Inventory!$C$10:$C$1000=$C141,IF(Inventory!$D$10:$D$1000=sp,IF(Inventory!$P$10:$P$1000=I$8,1))))))</f>
        <v/>
      </c>
      <c r="J141" s="137">
        <f t="shared" si="14"/>
        <v>0</v>
      </c>
      <c r="K141" s="125" t="str">
        <f t="array" ref="K141">IF($C141="","",COUNT(IF(Inventory!$B$10:$B$1000=$B141,IF(Inventory!$C$10:$C$1000=$C141,IF(Inventory!$D$10:$D$1000=sp,IF(Inventory!$J$10:$J$1000=frig,1))))))</f>
        <v/>
      </c>
      <c r="L141" s="125" t="str">
        <f t="array" ref="L141">IF($C141="","",COUNT(IF(Inventory!$B$10:$B$1000=$B141,IF(Inventory!$C$10:$C$1000=$C141,IF(Inventory!$D$10:$D$1000=sp,IF(Inventory!$J$10:$J$1000=frig,IF(Inventory!$P$10:$P$1000=L$8,1)))))))</f>
        <v/>
      </c>
      <c r="M141" s="125" t="str">
        <f t="array" ref="M141">IF($C141="","",COUNT(IF(Inventory!$B$10:$B$1000=$B141,IF(Inventory!$C$10:$C$1000=$C141,IF(Inventory!$D$10:$D$1000=sp,IF(Inventory!$J$10:$J$1000=frig,IF(Inventory!$P$10:$P$1000=M$8,1)))))))</f>
        <v/>
      </c>
      <c r="N141" s="125" t="str">
        <f t="array" ref="N141">IF($C141="","",COUNT(IF(Inventory!$B$10:$B$1000=$B141,IF(Inventory!$C$10:$C$1000=$C141,IF(Inventory!$D$10:$D$1000=sp,IF(Inventory!$J$10:$J$1000=frig,IF(Inventory!$P$10:$P$1000=N$8,1)))))))</f>
        <v/>
      </c>
      <c r="O141" s="125" t="str">
        <f t="array" ref="O141">IF($C141="","",COUNT(IF(Inventory!$B$10:$B$1000=$B141,IF(Inventory!$C$10:$C$1000=$C141,IF(Inventory!$D$10:$D$1000=sp,IF(Inventory!$J$10:$J$1000=frig,IF(Inventory!$P$10:$P$1000=O$8,1)))))))</f>
        <v/>
      </c>
      <c r="P141" s="125" t="str">
        <f t="array" ref="P141">IF($C141="","",COUNT(IF(Inventory!$B$10:$B$1000=$B141,IF(Inventory!$C$10:$C$1000=$C141,IF(Inventory!$D$10:$D$1000=sp,IF(Inventory!$J$10:$J$1000=frig,IF(Inventory!$P$10:$P$1000=P$8,1)))))))</f>
        <v/>
      </c>
      <c r="Q141" s="144" t="str">
        <f t="shared" si="12"/>
        <v/>
      </c>
      <c r="R141" s="125" t="str">
        <f t="array" ref="R141">IF($C141="","",COUNT(IF(Inventory!$B$10:$B$1000=$B141,IF(Inventory!$C$10:$C$1000=$C141,IF(Inventory!$D$10:$D$1000=sp,IF(Inventory!$J$10:$J$1000=freez,1))))))</f>
        <v/>
      </c>
      <c r="S141" s="125" t="str">
        <f t="array" ref="S141">IF($C141="","",COUNT(IF(Inventory!$B$10:$B$1000=$B141,IF(Inventory!$C$10:$C$1000=$C141,IF(Inventory!$D$10:$D$1000=sp,IF(Inventory!$J$10:$J$1000=freez,IF(Inventory!$P$10:$P$1000=S$8,1)))))))</f>
        <v/>
      </c>
      <c r="T141" s="125" t="str">
        <f t="array" ref="T141">IF($C141="","",COUNT(IF(Inventory!$B$10:$B$1000=$B141,IF(Inventory!$C$10:$C$1000=$C141,IF(Inventory!$D$10:$D$1000=sp,IF(Inventory!$J$10:$J$1000=freez,IF(Inventory!$P$10:$P$1000=T$8,1)))))))</f>
        <v/>
      </c>
      <c r="U141" s="125" t="str">
        <f t="array" ref="U141">IF($C141="","",COUNT(IF(Inventory!$B$10:$B$1000=$B141,IF(Inventory!$C$10:$C$1000=$C141,IF(Inventory!$D$10:$D$1000=sp,IF(Inventory!$J$10:$J$1000=freez,IF(Inventory!$P$10:$P$1000=U$8,1)))))))</f>
        <v/>
      </c>
      <c r="V141" s="125" t="str">
        <f t="array" ref="V141">IF($C141="","",COUNT(IF(Inventory!$B$10:$B$1000=$B141,IF(Inventory!$C$10:$C$1000=$C141,IF(Inventory!$D$10:$D$1000=sp,IF(Inventory!$J$10:$J$1000=freez,IF(Inventory!$P$10:$P$1000=V$8,1)))))))</f>
        <v/>
      </c>
      <c r="W141" s="125" t="str">
        <f t="array" ref="W141">IF($C141="","",COUNT(IF(Inventory!$B$10:$B$1000=$B141,IF(Inventory!$C$10:$C$1000=$C141,IF(Inventory!$D$10:$D$1000=sp,IF(Inventory!$J$10:$J$1000=freez,IF(Inventory!$P$10:$P$1000=W$8,1)))))))</f>
        <v/>
      </c>
      <c r="X141" s="144" t="str">
        <f t="shared" si="13"/>
        <v/>
      </c>
      <c r="Y141" s="125" t="str">
        <f t="array" ref="Y141">IF($C141="","",SUM(IF(FREQUENCY(IF(Inventory!$C$10:$C$1000=$C141,IF(Inventory!$D$10:$D$1000=sp,IF(Inventory!$I$10:$I$1000=Grl_status!$B$6,MATCH(Inventory!$F$10:$F$1000,Inventory!$F$10:$F$1000,0)))),ROW(Inventory!$F$10:$F$1000)-ROW(Inventory!$F$10)+1),1)))</f>
        <v/>
      </c>
      <c r="Z141" s="125" t="str">
        <f t="array" ref="Z141">IF($C141="","",SUM(IF(FREQUENCY(IF(Inventory!$C$10:$C$1000=$C141,IF(Inventory!$D$10:$D$1000=sp,IF(Inventory!$J$10:$J$1000=frig,MATCH(Inventory!$F$10:$F$1000,Inventory!$F$10:$F$1000,0)))),ROW(Inventory!$F$10:$F$1000)-ROW(Inventory!$F$10)+1),1)))</f>
        <v/>
      </c>
      <c r="AA141" s="125" t="str">
        <f t="array" ref="AA141">IF($C141="","",SUM(IF(FREQUENCY(IF(Inventory!$C$10:$C$1000=$C141,IF(Inventory!$D$10:$D$1000=sp,IF(Inventory!$J$10:$J$1000=frig,IF(Inventory!$P$10:$P$1000=$E$8,MATCH(Inventory!$F$10:$F$1000,Inventory!$F$10:$F$1000,0))))),ROW(Inventory!$F$10:$F$1000)-ROW(Inventory!$F$10)+1),1)))</f>
        <v/>
      </c>
      <c r="AB141" s="125" t="str">
        <f t="array" ref="AB141">IF($C141="","",SUM(IF(FREQUENCY(IF(Inventory!$C$10:$C$1000=$C141,IF(Inventory!$D$10:$D$1000=sp,IF(Inventory!$J$10:$J$1000=frig,IF(Inventory!$P$10:$P$1000=$G$8,MATCH(Inventory!$F$10:$F$1000,Inventory!$F$10:$F$1000,0))))),ROW(Inventory!$F$10:$F$1000)-ROW(Inventory!$F$10)+1),1)))</f>
        <v/>
      </c>
      <c r="AC141" s="125" t="str">
        <f t="array" ref="AC141">IF($C141="","",SUM(IF(FREQUENCY(IF(Inventory!$C$10:$C$1000=$C141,IF(Inventory!$D$10:$D$1000=sp,IF(Inventory!$K$10:$K$1000="",MATCH(Inventory!$F$10:$F$1000,Inventory!$F$10:$F$1000,0)))),ROW(Inventory!$F$10:$F$1000)-ROW(Inventory!$F$10)+1),1)))</f>
        <v/>
      </c>
    </row>
    <row r="142" spans="1:29" ht="16.5" x14ac:dyDescent="0.3">
      <c r="A142" s="279" t="str">
        <f>Gap_analysis_stores!A143</f>
        <v/>
      </c>
      <c r="B142" s="279" t="str">
        <f>Gap_analysis_stores!B143</f>
        <v/>
      </c>
      <c r="C142" s="279" t="str">
        <f>Gap_analysis_stores!C143</f>
        <v/>
      </c>
      <c r="D142" s="125" t="str">
        <f t="array" ref="D142">IF($C142="","",SUM(IF(FREQUENCY(IF(Inventory!$C$10:$C$1000=$C142,IF(Inventory!$D$10:$D$1000=sp,MATCH(Inventory!$F$10:$F$1000,Inventory!$F$10:$F$1000,0))),ROW(Inventory!$F$10:$F$1000)-ROW(Inventory!$F$10)+1),1)))</f>
        <v/>
      </c>
      <c r="E142" s="125" t="str">
        <f t="array" ref="E142">IF($C142="","",COUNT(IF(Inventory!$B$10:$B$1000=$B142,IF(Inventory!$C$10:$C$1000=$C142,IF(Inventory!$D$10:$D$1000=sp,IF(Inventory!$P$10:$P$1000=E$8,1))))))</f>
        <v/>
      </c>
      <c r="F142" s="125" t="str">
        <f t="array" ref="F142">IF($C142="","",COUNT(IF(Inventory!$B$10:$B$1000=$B142,IF(Inventory!$C$10:$C$1000=$C142,IF(Inventory!$D$10:$D$1000=sp,IF(Inventory!$P$10:$P$1000=F$8,1))))))</f>
        <v/>
      </c>
      <c r="G142" s="125" t="str">
        <f t="array" ref="G142">IF($C142="","",COUNT(IF(Inventory!$B$10:$B$1000=$B142,IF(Inventory!$C$10:$C$1000=$C142,IF(Inventory!$D$10:$D$1000=sp,IF(Inventory!$P$10:$P$1000=G$8,1))))))</f>
        <v/>
      </c>
      <c r="H142" s="125" t="str">
        <f t="array" ref="H142">IF($C142="","",COUNT(IF(Inventory!$B$10:$B$1000=$B142,IF(Inventory!$C$10:$C$1000=$C142,IF(Inventory!$D$10:$D$1000=sp,IF(Inventory!$P$10:$P$1000=H$8,1))))))</f>
        <v/>
      </c>
      <c r="I142" s="125" t="str">
        <f t="array" ref="I142">IF($C142="","",COUNT(IF(Inventory!$B$10:$B$1000=$B142,IF(Inventory!$C$10:$C$1000=$C142,IF(Inventory!$D$10:$D$1000=sp,IF(Inventory!$P$10:$P$1000=I$8,1))))))</f>
        <v/>
      </c>
      <c r="J142" s="137">
        <f t="shared" si="14"/>
        <v>0</v>
      </c>
      <c r="K142" s="125" t="str">
        <f t="array" ref="K142">IF($C142="","",COUNT(IF(Inventory!$B$10:$B$1000=$B142,IF(Inventory!$C$10:$C$1000=$C142,IF(Inventory!$D$10:$D$1000=sp,IF(Inventory!$J$10:$J$1000=frig,1))))))</f>
        <v/>
      </c>
      <c r="L142" s="125" t="str">
        <f t="array" ref="L142">IF($C142="","",COUNT(IF(Inventory!$B$10:$B$1000=$B142,IF(Inventory!$C$10:$C$1000=$C142,IF(Inventory!$D$10:$D$1000=sp,IF(Inventory!$J$10:$J$1000=frig,IF(Inventory!$P$10:$P$1000=L$8,1)))))))</f>
        <v/>
      </c>
      <c r="M142" s="125" t="str">
        <f t="array" ref="M142">IF($C142="","",COUNT(IF(Inventory!$B$10:$B$1000=$B142,IF(Inventory!$C$10:$C$1000=$C142,IF(Inventory!$D$10:$D$1000=sp,IF(Inventory!$J$10:$J$1000=frig,IF(Inventory!$P$10:$P$1000=M$8,1)))))))</f>
        <v/>
      </c>
      <c r="N142" s="125" t="str">
        <f t="array" ref="N142">IF($C142="","",COUNT(IF(Inventory!$B$10:$B$1000=$B142,IF(Inventory!$C$10:$C$1000=$C142,IF(Inventory!$D$10:$D$1000=sp,IF(Inventory!$J$10:$J$1000=frig,IF(Inventory!$P$10:$P$1000=N$8,1)))))))</f>
        <v/>
      </c>
      <c r="O142" s="125" t="str">
        <f t="array" ref="O142">IF($C142="","",COUNT(IF(Inventory!$B$10:$B$1000=$B142,IF(Inventory!$C$10:$C$1000=$C142,IF(Inventory!$D$10:$D$1000=sp,IF(Inventory!$J$10:$J$1000=frig,IF(Inventory!$P$10:$P$1000=O$8,1)))))))</f>
        <v/>
      </c>
      <c r="P142" s="125" t="str">
        <f t="array" ref="P142">IF($C142="","",COUNT(IF(Inventory!$B$10:$B$1000=$B142,IF(Inventory!$C$10:$C$1000=$C142,IF(Inventory!$D$10:$D$1000=sp,IF(Inventory!$J$10:$J$1000=frig,IF(Inventory!$P$10:$P$1000=P$8,1)))))))</f>
        <v/>
      </c>
      <c r="Q142" s="144" t="str">
        <f t="shared" si="12"/>
        <v/>
      </c>
      <c r="R142" s="125" t="str">
        <f t="array" ref="R142">IF($C142="","",COUNT(IF(Inventory!$B$10:$B$1000=$B142,IF(Inventory!$C$10:$C$1000=$C142,IF(Inventory!$D$10:$D$1000=sp,IF(Inventory!$J$10:$J$1000=freez,1))))))</f>
        <v/>
      </c>
      <c r="S142" s="125" t="str">
        <f t="array" ref="S142">IF($C142="","",COUNT(IF(Inventory!$B$10:$B$1000=$B142,IF(Inventory!$C$10:$C$1000=$C142,IF(Inventory!$D$10:$D$1000=sp,IF(Inventory!$J$10:$J$1000=freez,IF(Inventory!$P$10:$P$1000=S$8,1)))))))</f>
        <v/>
      </c>
      <c r="T142" s="125" t="str">
        <f t="array" ref="T142">IF($C142="","",COUNT(IF(Inventory!$B$10:$B$1000=$B142,IF(Inventory!$C$10:$C$1000=$C142,IF(Inventory!$D$10:$D$1000=sp,IF(Inventory!$J$10:$J$1000=freez,IF(Inventory!$P$10:$P$1000=T$8,1)))))))</f>
        <v/>
      </c>
      <c r="U142" s="125" t="str">
        <f t="array" ref="U142">IF($C142="","",COUNT(IF(Inventory!$B$10:$B$1000=$B142,IF(Inventory!$C$10:$C$1000=$C142,IF(Inventory!$D$10:$D$1000=sp,IF(Inventory!$J$10:$J$1000=freez,IF(Inventory!$P$10:$P$1000=U$8,1)))))))</f>
        <v/>
      </c>
      <c r="V142" s="125" t="str">
        <f t="array" ref="V142">IF($C142="","",COUNT(IF(Inventory!$B$10:$B$1000=$B142,IF(Inventory!$C$10:$C$1000=$C142,IF(Inventory!$D$10:$D$1000=sp,IF(Inventory!$J$10:$J$1000=freez,IF(Inventory!$P$10:$P$1000=V$8,1)))))))</f>
        <v/>
      </c>
      <c r="W142" s="125" t="str">
        <f t="array" ref="W142">IF($C142="","",COUNT(IF(Inventory!$B$10:$B$1000=$B142,IF(Inventory!$C$10:$C$1000=$C142,IF(Inventory!$D$10:$D$1000=sp,IF(Inventory!$J$10:$J$1000=freez,IF(Inventory!$P$10:$P$1000=W$8,1)))))))</f>
        <v/>
      </c>
      <c r="X142" s="144" t="str">
        <f t="shared" si="13"/>
        <v/>
      </c>
      <c r="Y142" s="125" t="str">
        <f t="array" ref="Y142">IF($C142="","",SUM(IF(FREQUENCY(IF(Inventory!$C$10:$C$1000=$C142,IF(Inventory!$D$10:$D$1000=sp,IF(Inventory!$I$10:$I$1000=Grl_status!$B$6,MATCH(Inventory!$F$10:$F$1000,Inventory!$F$10:$F$1000,0)))),ROW(Inventory!$F$10:$F$1000)-ROW(Inventory!$F$10)+1),1)))</f>
        <v/>
      </c>
      <c r="Z142" s="125" t="str">
        <f t="array" ref="Z142">IF($C142="","",SUM(IF(FREQUENCY(IF(Inventory!$C$10:$C$1000=$C142,IF(Inventory!$D$10:$D$1000=sp,IF(Inventory!$J$10:$J$1000=frig,MATCH(Inventory!$F$10:$F$1000,Inventory!$F$10:$F$1000,0)))),ROW(Inventory!$F$10:$F$1000)-ROW(Inventory!$F$10)+1),1)))</f>
        <v/>
      </c>
      <c r="AA142" s="125" t="str">
        <f t="array" ref="AA142">IF($C142="","",SUM(IF(FREQUENCY(IF(Inventory!$C$10:$C$1000=$C142,IF(Inventory!$D$10:$D$1000=sp,IF(Inventory!$J$10:$J$1000=frig,IF(Inventory!$P$10:$P$1000=$E$8,MATCH(Inventory!$F$10:$F$1000,Inventory!$F$10:$F$1000,0))))),ROW(Inventory!$F$10:$F$1000)-ROW(Inventory!$F$10)+1),1)))</f>
        <v/>
      </c>
      <c r="AB142" s="125" t="str">
        <f t="array" ref="AB142">IF($C142="","",SUM(IF(FREQUENCY(IF(Inventory!$C$10:$C$1000=$C142,IF(Inventory!$D$10:$D$1000=sp,IF(Inventory!$J$10:$J$1000=frig,IF(Inventory!$P$10:$P$1000=$G$8,MATCH(Inventory!$F$10:$F$1000,Inventory!$F$10:$F$1000,0))))),ROW(Inventory!$F$10:$F$1000)-ROW(Inventory!$F$10)+1),1)))</f>
        <v/>
      </c>
      <c r="AC142" s="125" t="str">
        <f t="array" ref="AC142">IF($C142="","",SUM(IF(FREQUENCY(IF(Inventory!$C$10:$C$1000=$C142,IF(Inventory!$D$10:$D$1000=sp,IF(Inventory!$K$10:$K$1000="",MATCH(Inventory!$F$10:$F$1000,Inventory!$F$10:$F$1000,0)))),ROW(Inventory!$F$10:$F$1000)-ROW(Inventory!$F$10)+1),1)))</f>
        <v/>
      </c>
    </row>
    <row r="143" spans="1:29" ht="16.5" x14ac:dyDescent="0.3">
      <c r="A143" s="279" t="str">
        <f>Gap_analysis_stores!A144</f>
        <v/>
      </c>
      <c r="B143" s="279" t="str">
        <f>Gap_analysis_stores!B144</f>
        <v/>
      </c>
      <c r="C143" s="279" t="str">
        <f>Gap_analysis_stores!C144</f>
        <v/>
      </c>
      <c r="D143" s="125" t="str">
        <f t="array" ref="D143">IF($C143="","",SUM(IF(FREQUENCY(IF(Inventory!$C$10:$C$1000=$C143,IF(Inventory!$D$10:$D$1000=sp,MATCH(Inventory!$F$10:$F$1000,Inventory!$F$10:$F$1000,0))),ROW(Inventory!$F$10:$F$1000)-ROW(Inventory!$F$10)+1),1)))</f>
        <v/>
      </c>
      <c r="E143" s="125" t="str">
        <f t="array" ref="E143">IF($C143="","",COUNT(IF(Inventory!$B$10:$B$1000=$B143,IF(Inventory!$C$10:$C$1000=$C143,IF(Inventory!$D$10:$D$1000=sp,IF(Inventory!$P$10:$P$1000=E$8,1))))))</f>
        <v/>
      </c>
      <c r="F143" s="125" t="str">
        <f t="array" ref="F143">IF($C143="","",COUNT(IF(Inventory!$B$10:$B$1000=$B143,IF(Inventory!$C$10:$C$1000=$C143,IF(Inventory!$D$10:$D$1000=sp,IF(Inventory!$P$10:$P$1000=F$8,1))))))</f>
        <v/>
      </c>
      <c r="G143" s="125" t="str">
        <f t="array" ref="G143">IF($C143="","",COUNT(IF(Inventory!$B$10:$B$1000=$B143,IF(Inventory!$C$10:$C$1000=$C143,IF(Inventory!$D$10:$D$1000=sp,IF(Inventory!$P$10:$P$1000=G$8,1))))))</f>
        <v/>
      </c>
      <c r="H143" s="125" t="str">
        <f t="array" ref="H143">IF($C143="","",COUNT(IF(Inventory!$B$10:$B$1000=$B143,IF(Inventory!$C$10:$C$1000=$C143,IF(Inventory!$D$10:$D$1000=sp,IF(Inventory!$P$10:$P$1000=H$8,1))))))</f>
        <v/>
      </c>
      <c r="I143" s="125" t="str">
        <f t="array" ref="I143">IF($C143="","",COUNT(IF(Inventory!$B$10:$B$1000=$B143,IF(Inventory!$C$10:$C$1000=$C143,IF(Inventory!$D$10:$D$1000=sp,IF(Inventory!$P$10:$P$1000=I$8,1))))))</f>
        <v/>
      </c>
      <c r="J143" s="137">
        <f t="shared" si="14"/>
        <v>0</v>
      </c>
      <c r="K143" s="125" t="str">
        <f t="array" ref="K143">IF($C143="","",COUNT(IF(Inventory!$B$10:$B$1000=$B143,IF(Inventory!$C$10:$C$1000=$C143,IF(Inventory!$D$10:$D$1000=sp,IF(Inventory!$J$10:$J$1000=frig,1))))))</f>
        <v/>
      </c>
      <c r="L143" s="125" t="str">
        <f t="array" ref="L143">IF($C143="","",COUNT(IF(Inventory!$B$10:$B$1000=$B143,IF(Inventory!$C$10:$C$1000=$C143,IF(Inventory!$D$10:$D$1000=sp,IF(Inventory!$J$10:$J$1000=frig,IF(Inventory!$P$10:$P$1000=L$8,1)))))))</f>
        <v/>
      </c>
      <c r="M143" s="125" t="str">
        <f t="array" ref="M143">IF($C143="","",COUNT(IF(Inventory!$B$10:$B$1000=$B143,IF(Inventory!$C$10:$C$1000=$C143,IF(Inventory!$D$10:$D$1000=sp,IF(Inventory!$J$10:$J$1000=frig,IF(Inventory!$P$10:$P$1000=M$8,1)))))))</f>
        <v/>
      </c>
      <c r="N143" s="125" t="str">
        <f t="array" ref="N143">IF($C143="","",COUNT(IF(Inventory!$B$10:$B$1000=$B143,IF(Inventory!$C$10:$C$1000=$C143,IF(Inventory!$D$10:$D$1000=sp,IF(Inventory!$J$10:$J$1000=frig,IF(Inventory!$P$10:$P$1000=N$8,1)))))))</f>
        <v/>
      </c>
      <c r="O143" s="125" t="str">
        <f t="array" ref="O143">IF($C143="","",COUNT(IF(Inventory!$B$10:$B$1000=$B143,IF(Inventory!$C$10:$C$1000=$C143,IF(Inventory!$D$10:$D$1000=sp,IF(Inventory!$J$10:$J$1000=frig,IF(Inventory!$P$10:$P$1000=O$8,1)))))))</f>
        <v/>
      </c>
      <c r="P143" s="125" t="str">
        <f t="array" ref="P143">IF($C143="","",COUNT(IF(Inventory!$B$10:$B$1000=$B143,IF(Inventory!$C$10:$C$1000=$C143,IF(Inventory!$D$10:$D$1000=sp,IF(Inventory!$J$10:$J$1000=frig,IF(Inventory!$P$10:$P$1000=P$8,1)))))))</f>
        <v/>
      </c>
      <c r="Q143" s="144" t="str">
        <f t="shared" si="12"/>
        <v/>
      </c>
      <c r="R143" s="125" t="str">
        <f t="array" ref="R143">IF($C143="","",COUNT(IF(Inventory!$B$10:$B$1000=$B143,IF(Inventory!$C$10:$C$1000=$C143,IF(Inventory!$D$10:$D$1000=sp,IF(Inventory!$J$10:$J$1000=freez,1))))))</f>
        <v/>
      </c>
      <c r="S143" s="125" t="str">
        <f t="array" ref="S143">IF($C143="","",COUNT(IF(Inventory!$B$10:$B$1000=$B143,IF(Inventory!$C$10:$C$1000=$C143,IF(Inventory!$D$10:$D$1000=sp,IF(Inventory!$J$10:$J$1000=freez,IF(Inventory!$P$10:$P$1000=S$8,1)))))))</f>
        <v/>
      </c>
      <c r="T143" s="125" t="str">
        <f t="array" ref="T143">IF($C143="","",COUNT(IF(Inventory!$B$10:$B$1000=$B143,IF(Inventory!$C$10:$C$1000=$C143,IF(Inventory!$D$10:$D$1000=sp,IF(Inventory!$J$10:$J$1000=freez,IF(Inventory!$P$10:$P$1000=T$8,1)))))))</f>
        <v/>
      </c>
      <c r="U143" s="125" t="str">
        <f t="array" ref="U143">IF($C143="","",COUNT(IF(Inventory!$B$10:$B$1000=$B143,IF(Inventory!$C$10:$C$1000=$C143,IF(Inventory!$D$10:$D$1000=sp,IF(Inventory!$J$10:$J$1000=freez,IF(Inventory!$P$10:$P$1000=U$8,1)))))))</f>
        <v/>
      </c>
      <c r="V143" s="125" t="str">
        <f t="array" ref="V143">IF($C143="","",COUNT(IF(Inventory!$B$10:$B$1000=$B143,IF(Inventory!$C$10:$C$1000=$C143,IF(Inventory!$D$10:$D$1000=sp,IF(Inventory!$J$10:$J$1000=freez,IF(Inventory!$P$10:$P$1000=V$8,1)))))))</f>
        <v/>
      </c>
      <c r="W143" s="125" t="str">
        <f t="array" ref="W143">IF($C143="","",COUNT(IF(Inventory!$B$10:$B$1000=$B143,IF(Inventory!$C$10:$C$1000=$C143,IF(Inventory!$D$10:$D$1000=sp,IF(Inventory!$J$10:$J$1000=freez,IF(Inventory!$P$10:$P$1000=W$8,1)))))))</f>
        <v/>
      </c>
      <c r="X143" s="144" t="str">
        <f t="shared" si="13"/>
        <v/>
      </c>
      <c r="Y143" s="125" t="str">
        <f t="array" ref="Y143">IF($C143="","",SUM(IF(FREQUENCY(IF(Inventory!$C$10:$C$1000=$C143,IF(Inventory!$D$10:$D$1000=sp,IF(Inventory!$I$10:$I$1000=Grl_status!$B$6,MATCH(Inventory!$F$10:$F$1000,Inventory!$F$10:$F$1000,0)))),ROW(Inventory!$F$10:$F$1000)-ROW(Inventory!$F$10)+1),1)))</f>
        <v/>
      </c>
      <c r="Z143" s="125" t="str">
        <f t="array" ref="Z143">IF($C143="","",SUM(IF(FREQUENCY(IF(Inventory!$C$10:$C$1000=$C143,IF(Inventory!$D$10:$D$1000=sp,IF(Inventory!$J$10:$J$1000=frig,MATCH(Inventory!$F$10:$F$1000,Inventory!$F$10:$F$1000,0)))),ROW(Inventory!$F$10:$F$1000)-ROW(Inventory!$F$10)+1),1)))</f>
        <v/>
      </c>
      <c r="AA143" s="125" t="str">
        <f t="array" ref="AA143">IF($C143="","",SUM(IF(FREQUENCY(IF(Inventory!$C$10:$C$1000=$C143,IF(Inventory!$D$10:$D$1000=sp,IF(Inventory!$J$10:$J$1000=frig,IF(Inventory!$P$10:$P$1000=$E$8,MATCH(Inventory!$F$10:$F$1000,Inventory!$F$10:$F$1000,0))))),ROW(Inventory!$F$10:$F$1000)-ROW(Inventory!$F$10)+1),1)))</f>
        <v/>
      </c>
      <c r="AB143" s="125" t="str">
        <f t="array" ref="AB143">IF($C143="","",SUM(IF(FREQUENCY(IF(Inventory!$C$10:$C$1000=$C143,IF(Inventory!$D$10:$D$1000=sp,IF(Inventory!$J$10:$J$1000=frig,IF(Inventory!$P$10:$P$1000=$G$8,MATCH(Inventory!$F$10:$F$1000,Inventory!$F$10:$F$1000,0))))),ROW(Inventory!$F$10:$F$1000)-ROW(Inventory!$F$10)+1),1)))</f>
        <v/>
      </c>
      <c r="AC143" s="125" t="str">
        <f t="array" ref="AC143">IF($C143="","",SUM(IF(FREQUENCY(IF(Inventory!$C$10:$C$1000=$C143,IF(Inventory!$D$10:$D$1000=sp,IF(Inventory!$K$10:$K$1000="",MATCH(Inventory!$F$10:$F$1000,Inventory!$F$10:$F$1000,0)))),ROW(Inventory!$F$10:$F$1000)-ROW(Inventory!$F$10)+1),1)))</f>
        <v/>
      </c>
    </row>
    <row r="144" spans="1:29" ht="16.5" x14ac:dyDescent="0.3">
      <c r="A144" s="279" t="str">
        <f>Gap_analysis_stores!A145</f>
        <v/>
      </c>
      <c r="B144" s="279" t="str">
        <f>Gap_analysis_stores!B145</f>
        <v/>
      </c>
      <c r="C144" s="279" t="str">
        <f>Gap_analysis_stores!C145</f>
        <v/>
      </c>
      <c r="D144" s="125" t="str">
        <f t="array" ref="D144">IF($C144="","",SUM(IF(FREQUENCY(IF(Inventory!$C$10:$C$1000=$C144,IF(Inventory!$D$10:$D$1000=sp,MATCH(Inventory!$F$10:$F$1000,Inventory!$F$10:$F$1000,0))),ROW(Inventory!$F$10:$F$1000)-ROW(Inventory!$F$10)+1),1)))</f>
        <v/>
      </c>
      <c r="E144" s="125" t="str">
        <f t="array" ref="E144">IF($C144="","",COUNT(IF(Inventory!$B$10:$B$1000=$B144,IF(Inventory!$C$10:$C$1000=$C144,IF(Inventory!$D$10:$D$1000=sp,IF(Inventory!$P$10:$P$1000=E$8,1))))))</f>
        <v/>
      </c>
      <c r="F144" s="125" t="str">
        <f t="array" ref="F144">IF($C144="","",COUNT(IF(Inventory!$B$10:$B$1000=$B144,IF(Inventory!$C$10:$C$1000=$C144,IF(Inventory!$D$10:$D$1000=sp,IF(Inventory!$P$10:$P$1000=F$8,1))))))</f>
        <v/>
      </c>
      <c r="G144" s="125" t="str">
        <f t="array" ref="G144">IF($C144="","",COUNT(IF(Inventory!$B$10:$B$1000=$B144,IF(Inventory!$C$10:$C$1000=$C144,IF(Inventory!$D$10:$D$1000=sp,IF(Inventory!$P$10:$P$1000=G$8,1))))))</f>
        <v/>
      </c>
      <c r="H144" s="125" t="str">
        <f t="array" ref="H144">IF($C144="","",COUNT(IF(Inventory!$B$10:$B$1000=$B144,IF(Inventory!$C$10:$C$1000=$C144,IF(Inventory!$D$10:$D$1000=sp,IF(Inventory!$P$10:$P$1000=H$8,1))))))</f>
        <v/>
      </c>
      <c r="I144" s="125" t="str">
        <f t="array" ref="I144">IF($C144="","",COUNT(IF(Inventory!$B$10:$B$1000=$B144,IF(Inventory!$C$10:$C$1000=$C144,IF(Inventory!$D$10:$D$1000=sp,IF(Inventory!$P$10:$P$1000=I$8,1))))))</f>
        <v/>
      </c>
      <c r="J144" s="137">
        <f t="shared" si="14"/>
        <v>0</v>
      </c>
      <c r="K144" s="125" t="str">
        <f t="array" ref="K144">IF($C144="","",COUNT(IF(Inventory!$B$10:$B$1000=$B144,IF(Inventory!$C$10:$C$1000=$C144,IF(Inventory!$D$10:$D$1000=sp,IF(Inventory!$J$10:$J$1000=frig,1))))))</f>
        <v/>
      </c>
      <c r="L144" s="125" t="str">
        <f t="array" ref="L144">IF($C144="","",COUNT(IF(Inventory!$B$10:$B$1000=$B144,IF(Inventory!$C$10:$C$1000=$C144,IF(Inventory!$D$10:$D$1000=sp,IF(Inventory!$J$10:$J$1000=frig,IF(Inventory!$P$10:$P$1000=L$8,1)))))))</f>
        <v/>
      </c>
      <c r="M144" s="125" t="str">
        <f t="array" ref="M144">IF($C144="","",COUNT(IF(Inventory!$B$10:$B$1000=$B144,IF(Inventory!$C$10:$C$1000=$C144,IF(Inventory!$D$10:$D$1000=sp,IF(Inventory!$J$10:$J$1000=frig,IF(Inventory!$P$10:$P$1000=M$8,1)))))))</f>
        <v/>
      </c>
      <c r="N144" s="125" t="str">
        <f t="array" ref="N144">IF($C144="","",COUNT(IF(Inventory!$B$10:$B$1000=$B144,IF(Inventory!$C$10:$C$1000=$C144,IF(Inventory!$D$10:$D$1000=sp,IF(Inventory!$J$10:$J$1000=frig,IF(Inventory!$P$10:$P$1000=N$8,1)))))))</f>
        <v/>
      </c>
      <c r="O144" s="125" t="str">
        <f t="array" ref="O144">IF($C144="","",COUNT(IF(Inventory!$B$10:$B$1000=$B144,IF(Inventory!$C$10:$C$1000=$C144,IF(Inventory!$D$10:$D$1000=sp,IF(Inventory!$J$10:$J$1000=frig,IF(Inventory!$P$10:$P$1000=O$8,1)))))))</f>
        <v/>
      </c>
      <c r="P144" s="125" t="str">
        <f t="array" ref="P144">IF($C144="","",COUNT(IF(Inventory!$B$10:$B$1000=$B144,IF(Inventory!$C$10:$C$1000=$C144,IF(Inventory!$D$10:$D$1000=sp,IF(Inventory!$J$10:$J$1000=frig,IF(Inventory!$P$10:$P$1000=P$8,1)))))))</f>
        <v/>
      </c>
      <c r="Q144" s="144" t="str">
        <f t="shared" si="12"/>
        <v/>
      </c>
      <c r="R144" s="125" t="str">
        <f t="array" ref="R144">IF($C144="","",COUNT(IF(Inventory!$B$10:$B$1000=$B144,IF(Inventory!$C$10:$C$1000=$C144,IF(Inventory!$D$10:$D$1000=sp,IF(Inventory!$J$10:$J$1000=freez,1))))))</f>
        <v/>
      </c>
      <c r="S144" s="125" t="str">
        <f t="array" ref="S144">IF($C144="","",COUNT(IF(Inventory!$B$10:$B$1000=$B144,IF(Inventory!$C$10:$C$1000=$C144,IF(Inventory!$D$10:$D$1000=sp,IF(Inventory!$J$10:$J$1000=freez,IF(Inventory!$P$10:$P$1000=S$8,1)))))))</f>
        <v/>
      </c>
      <c r="T144" s="125" t="str">
        <f t="array" ref="T144">IF($C144="","",COUNT(IF(Inventory!$B$10:$B$1000=$B144,IF(Inventory!$C$10:$C$1000=$C144,IF(Inventory!$D$10:$D$1000=sp,IF(Inventory!$J$10:$J$1000=freez,IF(Inventory!$P$10:$P$1000=T$8,1)))))))</f>
        <v/>
      </c>
      <c r="U144" s="125" t="str">
        <f t="array" ref="U144">IF($C144="","",COUNT(IF(Inventory!$B$10:$B$1000=$B144,IF(Inventory!$C$10:$C$1000=$C144,IF(Inventory!$D$10:$D$1000=sp,IF(Inventory!$J$10:$J$1000=freez,IF(Inventory!$P$10:$P$1000=U$8,1)))))))</f>
        <v/>
      </c>
      <c r="V144" s="125" t="str">
        <f t="array" ref="V144">IF($C144="","",COUNT(IF(Inventory!$B$10:$B$1000=$B144,IF(Inventory!$C$10:$C$1000=$C144,IF(Inventory!$D$10:$D$1000=sp,IF(Inventory!$J$10:$J$1000=freez,IF(Inventory!$P$10:$P$1000=V$8,1)))))))</f>
        <v/>
      </c>
      <c r="W144" s="125" t="str">
        <f t="array" ref="W144">IF($C144="","",COUNT(IF(Inventory!$B$10:$B$1000=$B144,IF(Inventory!$C$10:$C$1000=$C144,IF(Inventory!$D$10:$D$1000=sp,IF(Inventory!$J$10:$J$1000=freez,IF(Inventory!$P$10:$P$1000=W$8,1)))))))</f>
        <v/>
      </c>
      <c r="X144" s="144" t="str">
        <f t="shared" si="13"/>
        <v/>
      </c>
      <c r="Y144" s="125" t="str">
        <f t="array" ref="Y144">IF($C144="","",SUM(IF(FREQUENCY(IF(Inventory!$C$10:$C$1000=$C144,IF(Inventory!$D$10:$D$1000=sp,IF(Inventory!$I$10:$I$1000=Grl_status!$B$6,MATCH(Inventory!$F$10:$F$1000,Inventory!$F$10:$F$1000,0)))),ROW(Inventory!$F$10:$F$1000)-ROW(Inventory!$F$10)+1),1)))</f>
        <v/>
      </c>
      <c r="Z144" s="125" t="str">
        <f t="array" ref="Z144">IF($C144="","",SUM(IF(FREQUENCY(IF(Inventory!$C$10:$C$1000=$C144,IF(Inventory!$D$10:$D$1000=sp,IF(Inventory!$J$10:$J$1000=frig,MATCH(Inventory!$F$10:$F$1000,Inventory!$F$10:$F$1000,0)))),ROW(Inventory!$F$10:$F$1000)-ROW(Inventory!$F$10)+1),1)))</f>
        <v/>
      </c>
      <c r="AA144" s="125" t="str">
        <f t="array" ref="AA144">IF($C144="","",SUM(IF(FREQUENCY(IF(Inventory!$C$10:$C$1000=$C144,IF(Inventory!$D$10:$D$1000=sp,IF(Inventory!$J$10:$J$1000=frig,IF(Inventory!$P$10:$P$1000=$E$8,MATCH(Inventory!$F$10:$F$1000,Inventory!$F$10:$F$1000,0))))),ROW(Inventory!$F$10:$F$1000)-ROW(Inventory!$F$10)+1),1)))</f>
        <v/>
      </c>
      <c r="AB144" s="125" t="str">
        <f t="array" ref="AB144">IF($C144="","",SUM(IF(FREQUENCY(IF(Inventory!$C$10:$C$1000=$C144,IF(Inventory!$D$10:$D$1000=sp,IF(Inventory!$J$10:$J$1000=frig,IF(Inventory!$P$10:$P$1000=$G$8,MATCH(Inventory!$F$10:$F$1000,Inventory!$F$10:$F$1000,0))))),ROW(Inventory!$F$10:$F$1000)-ROW(Inventory!$F$10)+1),1)))</f>
        <v/>
      </c>
      <c r="AC144" s="125" t="str">
        <f t="array" ref="AC144">IF($C144="","",SUM(IF(FREQUENCY(IF(Inventory!$C$10:$C$1000=$C144,IF(Inventory!$D$10:$D$1000=sp,IF(Inventory!$K$10:$K$1000="",MATCH(Inventory!$F$10:$F$1000,Inventory!$F$10:$F$1000,0)))),ROW(Inventory!$F$10:$F$1000)-ROW(Inventory!$F$10)+1),1)))</f>
        <v/>
      </c>
    </row>
    <row r="145" spans="1:29" ht="16.5" x14ac:dyDescent="0.3">
      <c r="A145" s="279" t="str">
        <f>Gap_analysis_stores!A146</f>
        <v/>
      </c>
      <c r="B145" s="279" t="str">
        <f>Gap_analysis_stores!B146</f>
        <v/>
      </c>
      <c r="C145" s="279" t="str">
        <f>Gap_analysis_stores!C146</f>
        <v/>
      </c>
      <c r="D145" s="125" t="str">
        <f t="array" ref="D145">IF($C145="","",SUM(IF(FREQUENCY(IF(Inventory!$C$10:$C$1000=$C145,IF(Inventory!$D$10:$D$1000=sp,MATCH(Inventory!$F$10:$F$1000,Inventory!$F$10:$F$1000,0))),ROW(Inventory!$F$10:$F$1000)-ROW(Inventory!$F$10)+1),1)))</f>
        <v/>
      </c>
      <c r="E145" s="125" t="str">
        <f t="array" ref="E145">IF($C145="","",COUNT(IF(Inventory!$B$10:$B$1000=$B145,IF(Inventory!$C$10:$C$1000=$C145,IF(Inventory!$D$10:$D$1000=sp,IF(Inventory!$P$10:$P$1000=E$8,1))))))</f>
        <v/>
      </c>
      <c r="F145" s="125" t="str">
        <f t="array" ref="F145">IF($C145="","",COUNT(IF(Inventory!$B$10:$B$1000=$B145,IF(Inventory!$C$10:$C$1000=$C145,IF(Inventory!$D$10:$D$1000=sp,IF(Inventory!$P$10:$P$1000=F$8,1))))))</f>
        <v/>
      </c>
      <c r="G145" s="125" t="str">
        <f t="array" ref="G145">IF($C145="","",COUNT(IF(Inventory!$B$10:$B$1000=$B145,IF(Inventory!$C$10:$C$1000=$C145,IF(Inventory!$D$10:$D$1000=sp,IF(Inventory!$P$10:$P$1000=G$8,1))))))</f>
        <v/>
      </c>
      <c r="H145" s="125" t="str">
        <f t="array" ref="H145">IF($C145="","",COUNT(IF(Inventory!$B$10:$B$1000=$B145,IF(Inventory!$C$10:$C$1000=$C145,IF(Inventory!$D$10:$D$1000=sp,IF(Inventory!$P$10:$P$1000=H$8,1))))))</f>
        <v/>
      </c>
      <c r="I145" s="125" t="str">
        <f t="array" ref="I145">IF($C145="","",COUNT(IF(Inventory!$B$10:$B$1000=$B145,IF(Inventory!$C$10:$C$1000=$C145,IF(Inventory!$D$10:$D$1000=sp,IF(Inventory!$P$10:$P$1000=I$8,1))))))</f>
        <v/>
      </c>
      <c r="J145" s="137">
        <f t="shared" si="14"/>
        <v>0</v>
      </c>
      <c r="K145" s="125" t="str">
        <f t="array" ref="K145">IF($C145="","",COUNT(IF(Inventory!$B$10:$B$1000=$B145,IF(Inventory!$C$10:$C$1000=$C145,IF(Inventory!$D$10:$D$1000=sp,IF(Inventory!$J$10:$J$1000=frig,1))))))</f>
        <v/>
      </c>
      <c r="L145" s="125" t="str">
        <f t="array" ref="L145">IF($C145="","",COUNT(IF(Inventory!$B$10:$B$1000=$B145,IF(Inventory!$C$10:$C$1000=$C145,IF(Inventory!$D$10:$D$1000=sp,IF(Inventory!$J$10:$J$1000=frig,IF(Inventory!$P$10:$P$1000=L$8,1)))))))</f>
        <v/>
      </c>
      <c r="M145" s="125" t="str">
        <f t="array" ref="M145">IF($C145="","",COUNT(IF(Inventory!$B$10:$B$1000=$B145,IF(Inventory!$C$10:$C$1000=$C145,IF(Inventory!$D$10:$D$1000=sp,IF(Inventory!$J$10:$J$1000=frig,IF(Inventory!$P$10:$P$1000=M$8,1)))))))</f>
        <v/>
      </c>
      <c r="N145" s="125" t="str">
        <f t="array" ref="N145">IF($C145="","",COUNT(IF(Inventory!$B$10:$B$1000=$B145,IF(Inventory!$C$10:$C$1000=$C145,IF(Inventory!$D$10:$D$1000=sp,IF(Inventory!$J$10:$J$1000=frig,IF(Inventory!$P$10:$P$1000=N$8,1)))))))</f>
        <v/>
      </c>
      <c r="O145" s="125" t="str">
        <f t="array" ref="O145">IF($C145="","",COUNT(IF(Inventory!$B$10:$B$1000=$B145,IF(Inventory!$C$10:$C$1000=$C145,IF(Inventory!$D$10:$D$1000=sp,IF(Inventory!$J$10:$J$1000=frig,IF(Inventory!$P$10:$P$1000=O$8,1)))))))</f>
        <v/>
      </c>
      <c r="P145" s="125" t="str">
        <f t="array" ref="P145">IF($C145="","",COUNT(IF(Inventory!$B$10:$B$1000=$B145,IF(Inventory!$C$10:$C$1000=$C145,IF(Inventory!$D$10:$D$1000=sp,IF(Inventory!$J$10:$J$1000=frig,IF(Inventory!$P$10:$P$1000=P$8,1)))))))</f>
        <v/>
      </c>
      <c r="Q145" s="144" t="str">
        <f t="shared" si="12"/>
        <v/>
      </c>
      <c r="R145" s="125" t="str">
        <f t="array" ref="R145">IF($C145="","",COUNT(IF(Inventory!$B$10:$B$1000=$B145,IF(Inventory!$C$10:$C$1000=$C145,IF(Inventory!$D$10:$D$1000=sp,IF(Inventory!$J$10:$J$1000=freez,1))))))</f>
        <v/>
      </c>
      <c r="S145" s="125" t="str">
        <f t="array" ref="S145">IF($C145="","",COUNT(IF(Inventory!$B$10:$B$1000=$B145,IF(Inventory!$C$10:$C$1000=$C145,IF(Inventory!$D$10:$D$1000=sp,IF(Inventory!$J$10:$J$1000=freez,IF(Inventory!$P$10:$P$1000=S$8,1)))))))</f>
        <v/>
      </c>
      <c r="T145" s="125" t="str">
        <f t="array" ref="T145">IF($C145="","",COUNT(IF(Inventory!$B$10:$B$1000=$B145,IF(Inventory!$C$10:$C$1000=$C145,IF(Inventory!$D$10:$D$1000=sp,IF(Inventory!$J$10:$J$1000=freez,IF(Inventory!$P$10:$P$1000=T$8,1)))))))</f>
        <v/>
      </c>
      <c r="U145" s="125" t="str">
        <f t="array" ref="U145">IF($C145="","",COUNT(IF(Inventory!$B$10:$B$1000=$B145,IF(Inventory!$C$10:$C$1000=$C145,IF(Inventory!$D$10:$D$1000=sp,IF(Inventory!$J$10:$J$1000=freez,IF(Inventory!$P$10:$P$1000=U$8,1)))))))</f>
        <v/>
      </c>
      <c r="V145" s="125" t="str">
        <f t="array" ref="V145">IF($C145="","",COUNT(IF(Inventory!$B$10:$B$1000=$B145,IF(Inventory!$C$10:$C$1000=$C145,IF(Inventory!$D$10:$D$1000=sp,IF(Inventory!$J$10:$J$1000=freez,IF(Inventory!$P$10:$P$1000=V$8,1)))))))</f>
        <v/>
      </c>
      <c r="W145" s="125" t="str">
        <f t="array" ref="W145">IF($C145="","",COUNT(IF(Inventory!$B$10:$B$1000=$B145,IF(Inventory!$C$10:$C$1000=$C145,IF(Inventory!$D$10:$D$1000=sp,IF(Inventory!$J$10:$J$1000=freez,IF(Inventory!$P$10:$P$1000=W$8,1)))))))</f>
        <v/>
      </c>
      <c r="X145" s="144" t="str">
        <f t="shared" si="13"/>
        <v/>
      </c>
      <c r="Y145" s="125" t="str">
        <f t="array" ref="Y145">IF($C145="","",SUM(IF(FREQUENCY(IF(Inventory!$C$10:$C$1000=$C145,IF(Inventory!$D$10:$D$1000=sp,IF(Inventory!$I$10:$I$1000=Grl_status!$B$6,MATCH(Inventory!$F$10:$F$1000,Inventory!$F$10:$F$1000,0)))),ROW(Inventory!$F$10:$F$1000)-ROW(Inventory!$F$10)+1),1)))</f>
        <v/>
      </c>
      <c r="Z145" s="125" t="str">
        <f t="array" ref="Z145">IF($C145="","",SUM(IF(FREQUENCY(IF(Inventory!$C$10:$C$1000=$C145,IF(Inventory!$D$10:$D$1000=sp,IF(Inventory!$J$10:$J$1000=frig,MATCH(Inventory!$F$10:$F$1000,Inventory!$F$10:$F$1000,0)))),ROW(Inventory!$F$10:$F$1000)-ROW(Inventory!$F$10)+1),1)))</f>
        <v/>
      </c>
      <c r="AA145" s="125" t="str">
        <f t="array" ref="AA145">IF($C145="","",SUM(IF(FREQUENCY(IF(Inventory!$C$10:$C$1000=$C145,IF(Inventory!$D$10:$D$1000=sp,IF(Inventory!$J$10:$J$1000=frig,IF(Inventory!$P$10:$P$1000=$E$8,MATCH(Inventory!$F$10:$F$1000,Inventory!$F$10:$F$1000,0))))),ROW(Inventory!$F$10:$F$1000)-ROW(Inventory!$F$10)+1),1)))</f>
        <v/>
      </c>
      <c r="AB145" s="125" t="str">
        <f t="array" ref="AB145">IF($C145="","",SUM(IF(FREQUENCY(IF(Inventory!$C$10:$C$1000=$C145,IF(Inventory!$D$10:$D$1000=sp,IF(Inventory!$J$10:$J$1000=frig,IF(Inventory!$P$10:$P$1000=$G$8,MATCH(Inventory!$F$10:$F$1000,Inventory!$F$10:$F$1000,0))))),ROW(Inventory!$F$10:$F$1000)-ROW(Inventory!$F$10)+1),1)))</f>
        <v/>
      </c>
      <c r="AC145" s="125" t="str">
        <f t="array" ref="AC145">IF($C145="","",SUM(IF(FREQUENCY(IF(Inventory!$C$10:$C$1000=$C145,IF(Inventory!$D$10:$D$1000=sp,IF(Inventory!$K$10:$K$1000="",MATCH(Inventory!$F$10:$F$1000,Inventory!$F$10:$F$1000,0)))),ROW(Inventory!$F$10:$F$1000)-ROW(Inventory!$F$10)+1),1)))</f>
        <v/>
      </c>
    </row>
    <row r="146" spans="1:29" ht="16.5" x14ac:dyDescent="0.3">
      <c r="A146" s="279" t="str">
        <f>Gap_analysis_stores!A147</f>
        <v/>
      </c>
      <c r="B146" s="279" t="str">
        <f>Gap_analysis_stores!B147</f>
        <v/>
      </c>
      <c r="C146" s="279" t="str">
        <f>Gap_analysis_stores!C147</f>
        <v/>
      </c>
      <c r="D146" s="125" t="str">
        <f t="array" ref="D146">IF($C146="","",SUM(IF(FREQUENCY(IF(Inventory!$C$10:$C$1000=$C146,IF(Inventory!$D$10:$D$1000=sp,MATCH(Inventory!$F$10:$F$1000,Inventory!$F$10:$F$1000,0))),ROW(Inventory!$F$10:$F$1000)-ROW(Inventory!$F$10)+1),1)))</f>
        <v/>
      </c>
      <c r="E146" s="125" t="str">
        <f t="array" ref="E146">IF($C146="","",COUNT(IF(Inventory!$B$10:$B$1000=$B146,IF(Inventory!$C$10:$C$1000=$C146,IF(Inventory!$D$10:$D$1000=sp,IF(Inventory!$P$10:$P$1000=E$8,1))))))</f>
        <v/>
      </c>
      <c r="F146" s="125" t="str">
        <f t="array" ref="F146">IF($C146="","",COUNT(IF(Inventory!$B$10:$B$1000=$B146,IF(Inventory!$C$10:$C$1000=$C146,IF(Inventory!$D$10:$D$1000=sp,IF(Inventory!$P$10:$P$1000=F$8,1))))))</f>
        <v/>
      </c>
      <c r="G146" s="125" t="str">
        <f t="array" ref="G146">IF($C146="","",COUNT(IF(Inventory!$B$10:$B$1000=$B146,IF(Inventory!$C$10:$C$1000=$C146,IF(Inventory!$D$10:$D$1000=sp,IF(Inventory!$P$10:$P$1000=G$8,1))))))</f>
        <v/>
      </c>
      <c r="H146" s="125" t="str">
        <f t="array" ref="H146">IF($C146="","",COUNT(IF(Inventory!$B$10:$B$1000=$B146,IF(Inventory!$C$10:$C$1000=$C146,IF(Inventory!$D$10:$D$1000=sp,IF(Inventory!$P$10:$P$1000=H$8,1))))))</f>
        <v/>
      </c>
      <c r="I146" s="125" t="str">
        <f t="array" ref="I146">IF($C146="","",COUNT(IF(Inventory!$B$10:$B$1000=$B146,IF(Inventory!$C$10:$C$1000=$C146,IF(Inventory!$D$10:$D$1000=sp,IF(Inventory!$P$10:$P$1000=I$8,1))))))</f>
        <v/>
      </c>
      <c r="J146" s="137">
        <f t="shared" si="14"/>
        <v>0</v>
      </c>
      <c r="K146" s="125" t="str">
        <f t="array" ref="K146">IF($C146="","",COUNT(IF(Inventory!$B$10:$B$1000=$B146,IF(Inventory!$C$10:$C$1000=$C146,IF(Inventory!$D$10:$D$1000=sp,IF(Inventory!$J$10:$J$1000=frig,1))))))</f>
        <v/>
      </c>
      <c r="L146" s="125" t="str">
        <f t="array" ref="L146">IF($C146="","",COUNT(IF(Inventory!$B$10:$B$1000=$B146,IF(Inventory!$C$10:$C$1000=$C146,IF(Inventory!$D$10:$D$1000=sp,IF(Inventory!$J$10:$J$1000=frig,IF(Inventory!$P$10:$P$1000=L$8,1)))))))</f>
        <v/>
      </c>
      <c r="M146" s="125" t="str">
        <f t="array" ref="M146">IF($C146="","",COUNT(IF(Inventory!$B$10:$B$1000=$B146,IF(Inventory!$C$10:$C$1000=$C146,IF(Inventory!$D$10:$D$1000=sp,IF(Inventory!$J$10:$J$1000=frig,IF(Inventory!$P$10:$P$1000=M$8,1)))))))</f>
        <v/>
      </c>
      <c r="N146" s="125" t="str">
        <f t="array" ref="N146">IF($C146="","",COUNT(IF(Inventory!$B$10:$B$1000=$B146,IF(Inventory!$C$10:$C$1000=$C146,IF(Inventory!$D$10:$D$1000=sp,IF(Inventory!$J$10:$J$1000=frig,IF(Inventory!$P$10:$P$1000=N$8,1)))))))</f>
        <v/>
      </c>
      <c r="O146" s="125" t="str">
        <f t="array" ref="O146">IF($C146="","",COUNT(IF(Inventory!$B$10:$B$1000=$B146,IF(Inventory!$C$10:$C$1000=$C146,IF(Inventory!$D$10:$D$1000=sp,IF(Inventory!$J$10:$J$1000=frig,IF(Inventory!$P$10:$P$1000=O$8,1)))))))</f>
        <v/>
      </c>
      <c r="P146" s="125" t="str">
        <f t="array" ref="P146">IF($C146="","",COUNT(IF(Inventory!$B$10:$B$1000=$B146,IF(Inventory!$C$10:$C$1000=$C146,IF(Inventory!$D$10:$D$1000=sp,IF(Inventory!$J$10:$J$1000=frig,IF(Inventory!$P$10:$P$1000=P$8,1)))))))</f>
        <v/>
      </c>
      <c r="Q146" s="144" t="str">
        <f t="shared" si="12"/>
        <v/>
      </c>
      <c r="R146" s="125" t="str">
        <f t="array" ref="R146">IF($C146="","",COUNT(IF(Inventory!$B$10:$B$1000=$B146,IF(Inventory!$C$10:$C$1000=$C146,IF(Inventory!$D$10:$D$1000=sp,IF(Inventory!$J$10:$J$1000=freez,1))))))</f>
        <v/>
      </c>
      <c r="S146" s="125" t="str">
        <f t="array" ref="S146">IF($C146="","",COUNT(IF(Inventory!$B$10:$B$1000=$B146,IF(Inventory!$C$10:$C$1000=$C146,IF(Inventory!$D$10:$D$1000=sp,IF(Inventory!$J$10:$J$1000=freez,IF(Inventory!$P$10:$P$1000=S$8,1)))))))</f>
        <v/>
      </c>
      <c r="T146" s="125" t="str">
        <f t="array" ref="T146">IF($C146="","",COUNT(IF(Inventory!$B$10:$B$1000=$B146,IF(Inventory!$C$10:$C$1000=$C146,IF(Inventory!$D$10:$D$1000=sp,IF(Inventory!$J$10:$J$1000=freez,IF(Inventory!$P$10:$P$1000=T$8,1)))))))</f>
        <v/>
      </c>
      <c r="U146" s="125" t="str">
        <f t="array" ref="U146">IF($C146="","",COUNT(IF(Inventory!$B$10:$B$1000=$B146,IF(Inventory!$C$10:$C$1000=$C146,IF(Inventory!$D$10:$D$1000=sp,IF(Inventory!$J$10:$J$1000=freez,IF(Inventory!$P$10:$P$1000=U$8,1)))))))</f>
        <v/>
      </c>
      <c r="V146" s="125" t="str">
        <f t="array" ref="V146">IF($C146="","",COUNT(IF(Inventory!$B$10:$B$1000=$B146,IF(Inventory!$C$10:$C$1000=$C146,IF(Inventory!$D$10:$D$1000=sp,IF(Inventory!$J$10:$J$1000=freez,IF(Inventory!$P$10:$P$1000=V$8,1)))))))</f>
        <v/>
      </c>
      <c r="W146" s="125" t="str">
        <f t="array" ref="W146">IF($C146="","",COUNT(IF(Inventory!$B$10:$B$1000=$B146,IF(Inventory!$C$10:$C$1000=$C146,IF(Inventory!$D$10:$D$1000=sp,IF(Inventory!$J$10:$J$1000=freez,IF(Inventory!$P$10:$P$1000=W$8,1)))))))</f>
        <v/>
      </c>
      <c r="X146" s="144" t="str">
        <f t="shared" si="13"/>
        <v/>
      </c>
      <c r="Y146" s="125" t="str">
        <f t="array" ref="Y146">IF($C146="","",SUM(IF(FREQUENCY(IF(Inventory!$C$10:$C$1000=$C146,IF(Inventory!$D$10:$D$1000=sp,IF(Inventory!$I$10:$I$1000=Grl_status!$B$6,MATCH(Inventory!$F$10:$F$1000,Inventory!$F$10:$F$1000,0)))),ROW(Inventory!$F$10:$F$1000)-ROW(Inventory!$F$10)+1),1)))</f>
        <v/>
      </c>
      <c r="Z146" s="125" t="str">
        <f t="array" ref="Z146">IF($C146="","",SUM(IF(FREQUENCY(IF(Inventory!$C$10:$C$1000=$C146,IF(Inventory!$D$10:$D$1000=sp,IF(Inventory!$J$10:$J$1000=frig,MATCH(Inventory!$F$10:$F$1000,Inventory!$F$10:$F$1000,0)))),ROW(Inventory!$F$10:$F$1000)-ROW(Inventory!$F$10)+1),1)))</f>
        <v/>
      </c>
      <c r="AA146" s="125" t="str">
        <f t="array" ref="AA146">IF($C146="","",SUM(IF(FREQUENCY(IF(Inventory!$C$10:$C$1000=$C146,IF(Inventory!$D$10:$D$1000=sp,IF(Inventory!$J$10:$J$1000=frig,IF(Inventory!$P$10:$P$1000=$E$8,MATCH(Inventory!$F$10:$F$1000,Inventory!$F$10:$F$1000,0))))),ROW(Inventory!$F$10:$F$1000)-ROW(Inventory!$F$10)+1),1)))</f>
        <v/>
      </c>
      <c r="AB146" s="125" t="str">
        <f t="array" ref="AB146">IF($C146="","",SUM(IF(FREQUENCY(IF(Inventory!$C$10:$C$1000=$C146,IF(Inventory!$D$10:$D$1000=sp,IF(Inventory!$J$10:$J$1000=frig,IF(Inventory!$P$10:$P$1000=$G$8,MATCH(Inventory!$F$10:$F$1000,Inventory!$F$10:$F$1000,0))))),ROW(Inventory!$F$10:$F$1000)-ROW(Inventory!$F$10)+1),1)))</f>
        <v/>
      </c>
      <c r="AC146" s="125" t="str">
        <f t="array" ref="AC146">IF($C146="","",SUM(IF(FREQUENCY(IF(Inventory!$C$10:$C$1000=$C146,IF(Inventory!$D$10:$D$1000=sp,IF(Inventory!$K$10:$K$1000="",MATCH(Inventory!$F$10:$F$1000,Inventory!$F$10:$F$1000,0)))),ROW(Inventory!$F$10:$F$1000)-ROW(Inventory!$F$10)+1),1)))</f>
        <v/>
      </c>
    </row>
    <row r="147" spans="1:29" ht="16.5" x14ac:dyDescent="0.3">
      <c r="A147" s="279" t="str">
        <f>Gap_analysis_stores!A148</f>
        <v/>
      </c>
      <c r="B147" s="279" t="str">
        <f>Gap_analysis_stores!B148</f>
        <v/>
      </c>
      <c r="C147" s="279" t="str">
        <f>Gap_analysis_stores!C148</f>
        <v/>
      </c>
      <c r="D147" s="125" t="str">
        <f t="array" ref="D147">IF($C147="","",SUM(IF(FREQUENCY(IF(Inventory!$C$10:$C$1000=$C147,IF(Inventory!$D$10:$D$1000=sp,MATCH(Inventory!$F$10:$F$1000,Inventory!$F$10:$F$1000,0))),ROW(Inventory!$F$10:$F$1000)-ROW(Inventory!$F$10)+1),1)))</f>
        <v/>
      </c>
      <c r="E147" s="125" t="str">
        <f t="array" ref="E147">IF($C147="","",COUNT(IF(Inventory!$B$10:$B$1000=$B147,IF(Inventory!$C$10:$C$1000=$C147,IF(Inventory!$D$10:$D$1000=sp,IF(Inventory!$P$10:$P$1000=E$8,1))))))</f>
        <v/>
      </c>
      <c r="F147" s="125" t="str">
        <f t="array" ref="F147">IF($C147="","",COUNT(IF(Inventory!$B$10:$B$1000=$B147,IF(Inventory!$C$10:$C$1000=$C147,IF(Inventory!$D$10:$D$1000=sp,IF(Inventory!$P$10:$P$1000=F$8,1))))))</f>
        <v/>
      </c>
      <c r="G147" s="125" t="str">
        <f t="array" ref="G147">IF($C147="","",COUNT(IF(Inventory!$B$10:$B$1000=$B147,IF(Inventory!$C$10:$C$1000=$C147,IF(Inventory!$D$10:$D$1000=sp,IF(Inventory!$P$10:$P$1000=G$8,1))))))</f>
        <v/>
      </c>
      <c r="H147" s="125" t="str">
        <f t="array" ref="H147">IF($C147="","",COUNT(IF(Inventory!$B$10:$B$1000=$B147,IF(Inventory!$C$10:$C$1000=$C147,IF(Inventory!$D$10:$D$1000=sp,IF(Inventory!$P$10:$P$1000=H$8,1))))))</f>
        <v/>
      </c>
      <c r="I147" s="125" t="str">
        <f t="array" ref="I147">IF($C147="","",COUNT(IF(Inventory!$B$10:$B$1000=$B147,IF(Inventory!$C$10:$C$1000=$C147,IF(Inventory!$D$10:$D$1000=sp,IF(Inventory!$P$10:$P$1000=I$8,1))))))</f>
        <v/>
      </c>
      <c r="J147" s="137">
        <f t="shared" si="14"/>
        <v>0</v>
      </c>
      <c r="K147" s="125" t="str">
        <f t="array" ref="K147">IF($C147="","",COUNT(IF(Inventory!$B$10:$B$1000=$B147,IF(Inventory!$C$10:$C$1000=$C147,IF(Inventory!$D$10:$D$1000=sp,IF(Inventory!$J$10:$J$1000=frig,1))))))</f>
        <v/>
      </c>
      <c r="L147" s="125" t="str">
        <f t="array" ref="L147">IF($C147="","",COUNT(IF(Inventory!$B$10:$B$1000=$B147,IF(Inventory!$C$10:$C$1000=$C147,IF(Inventory!$D$10:$D$1000=sp,IF(Inventory!$J$10:$J$1000=frig,IF(Inventory!$P$10:$P$1000=L$8,1)))))))</f>
        <v/>
      </c>
      <c r="M147" s="125" t="str">
        <f t="array" ref="M147">IF($C147="","",COUNT(IF(Inventory!$B$10:$B$1000=$B147,IF(Inventory!$C$10:$C$1000=$C147,IF(Inventory!$D$10:$D$1000=sp,IF(Inventory!$J$10:$J$1000=frig,IF(Inventory!$P$10:$P$1000=M$8,1)))))))</f>
        <v/>
      </c>
      <c r="N147" s="125" t="str">
        <f t="array" ref="N147">IF($C147="","",COUNT(IF(Inventory!$B$10:$B$1000=$B147,IF(Inventory!$C$10:$C$1000=$C147,IF(Inventory!$D$10:$D$1000=sp,IF(Inventory!$J$10:$J$1000=frig,IF(Inventory!$P$10:$P$1000=N$8,1)))))))</f>
        <v/>
      </c>
      <c r="O147" s="125" t="str">
        <f t="array" ref="O147">IF($C147="","",COUNT(IF(Inventory!$B$10:$B$1000=$B147,IF(Inventory!$C$10:$C$1000=$C147,IF(Inventory!$D$10:$D$1000=sp,IF(Inventory!$J$10:$J$1000=frig,IF(Inventory!$P$10:$P$1000=O$8,1)))))))</f>
        <v/>
      </c>
      <c r="P147" s="125" t="str">
        <f t="array" ref="P147">IF($C147="","",COUNT(IF(Inventory!$B$10:$B$1000=$B147,IF(Inventory!$C$10:$C$1000=$C147,IF(Inventory!$D$10:$D$1000=sp,IF(Inventory!$J$10:$J$1000=frig,IF(Inventory!$P$10:$P$1000=P$8,1)))))))</f>
        <v/>
      </c>
      <c r="Q147" s="144" t="str">
        <f t="shared" si="12"/>
        <v/>
      </c>
      <c r="R147" s="125" t="str">
        <f t="array" ref="R147">IF($C147="","",COUNT(IF(Inventory!$B$10:$B$1000=$B147,IF(Inventory!$C$10:$C$1000=$C147,IF(Inventory!$D$10:$D$1000=sp,IF(Inventory!$J$10:$J$1000=freez,1))))))</f>
        <v/>
      </c>
      <c r="S147" s="125" t="str">
        <f t="array" ref="S147">IF($C147="","",COUNT(IF(Inventory!$B$10:$B$1000=$B147,IF(Inventory!$C$10:$C$1000=$C147,IF(Inventory!$D$10:$D$1000=sp,IF(Inventory!$J$10:$J$1000=freez,IF(Inventory!$P$10:$P$1000=S$8,1)))))))</f>
        <v/>
      </c>
      <c r="T147" s="125" t="str">
        <f t="array" ref="T147">IF($C147="","",COUNT(IF(Inventory!$B$10:$B$1000=$B147,IF(Inventory!$C$10:$C$1000=$C147,IF(Inventory!$D$10:$D$1000=sp,IF(Inventory!$J$10:$J$1000=freez,IF(Inventory!$P$10:$P$1000=T$8,1)))))))</f>
        <v/>
      </c>
      <c r="U147" s="125" t="str">
        <f t="array" ref="U147">IF($C147="","",COUNT(IF(Inventory!$B$10:$B$1000=$B147,IF(Inventory!$C$10:$C$1000=$C147,IF(Inventory!$D$10:$D$1000=sp,IF(Inventory!$J$10:$J$1000=freez,IF(Inventory!$P$10:$P$1000=U$8,1)))))))</f>
        <v/>
      </c>
      <c r="V147" s="125" t="str">
        <f t="array" ref="V147">IF($C147="","",COUNT(IF(Inventory!$B$10:$B$1000=$B147,IF(Inventory!$C$10:$C$1000=$C147,IF(Inventory!$D$10:$D$1000=sp,IF(Inventory!$J$10:$J$1000=freez,IF(Inventory!$P$10:$P$1000=V$8,1)))))))</f>
        <v/>
      </c>
      <c r="W147" s="125" t="str">
        <f t="array" ref="W147">IF($C147="","",COUNT(IF(Inventory!$B$10:$B$1000=$B147,IF(Inventory!$C$10:$C$1000=$C147,IF(Inventory!$D$10:$D$1000=sp,IF(Inventory!$J$10:$J$1000=freez,IF(Inventory!$P$10:$P$1000=W$8,1)))))))</f>
        <v/>
      </c>
      <c r="X147" s="144" t="str">
        <f t="shared" si="13"/>
        <v/>
      </c>
      <c r="Y147" s="125" t="str">
        <f t="array" ref="Y147">IF($C147="","",SUM(IF(FREQUENCY(IF(Inventory!$C$10:$C$1000=$C147,IF(Inventory!$D$10:$D$1000=sp,IF(Inventory!$I$10:$I$1000=Grl_status!$B$6,MATCH(Inventory!$F$10:$F$1000,Inventory!$F$10:$F$1000,0)))),ROW(Inventory!$F$10:$F$1000)-ROW(Inventory!$F$10)+1),1)))</f>
        <v/>
      </c>
      <c r="Z147" s="125" t="str">
        <f t="array" ref="Z147">IF($C147="","",SUM(IF(FREQUENCY(IF(Inventory!$C$10:$C$1000=$C147,IF(Inventory!$D$10:$D$1000=sp,IF(Inventory!$J$10:$J$1000=frig,MATCH(Inventory!$F$10:$F$1000,Inventory!$F$10:$F$1000,0)))),ROW(Inventory!$F$10:$F$1000)-ROW(Inventory!$F$10)+1),1)))</f>
        <v/>
      </c>
      <c r="AA147" s="125" t="str">
        <f t="array" ref="AA147">IF($C147="","",SUM(IF(FREQUENCY(IF(Inventory!$C$10:$C$1000=$C147,IF(Inventory!$D$10:$D$1000=sp,IF(Inventory!$J$10:$J$1000=frig,IF(Inventory!$P$10:$P$1000=$E$8,MATCH(Inventory!$F$10:$F$1000,Inventory!$F$10:$F$1000,0))))),ROW(Inventory!$F$10:$F$1000)-ROW(Inventory!$F$10)+1),1)))</f>
        <v/>
      </c>
      <c r="AB147" s="125" t="str">
        <f t="array" ref="AB147">IF($C147="","",SUM(IF(FREQUENCY(IF(Inventory!$C$10:$C$1000=$C147,IF(Inventory!$D$10:$D$1000=sp,IF(Inventory!$J$10:$J$1000=frig,IF(Inventory!$P$10:$P$1000=$G$8,MATCH(Inventory!$F$10:$F$1000,Inventory!$F$10:$F$1000,0))))),ROW(Inventory!$F$10:$F$1000)-ROW(Inventory!$F$10)+1),1)))</f>
        <v/>
      </c>
      <c r="AC147" s="125" t="str">
        <f t="array" ref="AC147">IF($C147="","",SUM(IF(FREQUENCY(IF(Inventory!$C$10:$C$1000=$C147,IF(Inventory!$D$10:$D$1000=sp,IF(Inventory!$K$10:$K$1000="",MATCH(Inventory!$F$10:$F$1000,Inventory!$F$10:$F$1000,0)))),ROW(Inventory!$F$10:$F$1000)-ROW(Inventory!$F$10)+1),1)))</f>
        <v/>
      </c>
    </row>
    <row r="148" spans="1:29" ht="16.5" x14ac:dyDescent="0.3">
      <c r="A148" s="279" t="str">
        <f>Gap_analysis_stores!A149</f>
        <v/>
      </c>
      <c r="B148" s="279" t="str">
        <f>Gap_analysis_stores!B149</f>
        <v/>
      </c>
      <c r="C148" s="279" t="str">
        <f>Gap_analysis_stores!C149</f>
        <v/>
      </c>
      <c r="D148" s="125" t="str">
        <f t="array" ref="D148">IF($C148="","",SUM(IF(FREQUENCY(IF(Inventory!$C$10:$C$1000=$C148,IF(Inventory!$D$10:$D$1000=sp,MATCH(Inventory!$F$10:$F$1000,Inventory!$F$10:$F$1000,0))),ROW(Inventory!$F$10:$F$1000)-ROW(Inventory!$F$10)+1),1)))</f>
        <v/>
      </c>
      <c r="E148" s="125" t="str">
        <f t="array" ref="E148">IF($C148="","",COUNT(IF(Inventory!$B$10:$B$1000=$B148,IF(Inventory!$C$10:$C$1000=$C148,IF(Inventory!$D$10:$D$1000=sp,IF(Inventory!$P$10:$P$1000=E$8,1))))))</f>
        <v/>
      </c>
      <c r="F148" s="125" t="str">
        <f t="array" ref="F148">IF($C148="","",COUNT(IF(Inventory!$B$10:$B$1000=$B148,IF(Inventory!$C$10:$C$1000=$C148,IF(Inventory!$D$10:$D$1000=sp,IF(Inventory!$P$10:$P$1000=F$8,1))))))</f>
        <v/>
      </c>
      <c r="G148" s="125" t="str">
        <f t="array" ref="G148">IF($C148="","",COUNT(IF(Inventory!$B$10:$B$1000=$B148,IF(Inventory!$C$10:$C$1000=$C148,IF(Inventory!$D$10:$D$1000=sp,IF(Inventory!$P$10:$P$1000=G$8,1))))))</f>
        <v/>
      </c>
      <c r="H148" s="125" t="str">
        <f t="array" ref="H148">IF($C148="","",COUNT(IF(Inventory!$B$10:$B$1000=$B148,IF(Inventory!$C$10:$C$1000=$C148,IF(Inventory!$D$10:$D$1000=sp,IF(Inventory!$P$10:$P$1000=H$8,1))))))</f>
        <v/>
      </c>
      <c r="I148" s="125" t="str">
        <f t="array" ref="I148">IF($C148="","",COUNT(IF(Inventory!$B$10:$B$1000=$B148,IF(Inventory!$C$10:$C$1000=$C148,IF(Inventory!$D$10:$D$1000=sp,IF(Inventory!$P$10:$P$1000=I$8,1))))))</f>
        <v/>
      </c>
      <c r="J148" s="137">
        <f t="shared" si="14"/>
        <v>0</v>
      </c>
      <c r="K148" s="125" t="str">
        <f t="array" ref="K148">IF($C148="","",COUNT(IF(Inventory!$B$10:$B$1000=$B148,IF(Inventory!$C$10:$C$1000=$C148,IF(Inventory!$D$10:$D$1000=sp,IF(Inventory!$J$10:$J$1000=frig,1))))))</f>
        <v/>
      </c>
      <c r="L148" s="125" t="str">
        <f t="array" ref="L148">IF($C148="","",COUNT(IF(Inventory!$B$10:$B$1000=$B148,IF(Inventory!$C$10:$C$1000=$C148,IF(Inventory!$D$10:$D$1000=sp,IF(Inventory!$J$10:$J$1000=frig,IF(Inventory!$P$10:$P$1000=L$8,1)))))))</f>
        <v/>
      </c>
      <c r="M148" s="125" t="str">
        <f t="array" ref="M148">IF($C148="","",COUNT(IF(Inventory!$B$10:$B$1000=$B148,IF(Inventory!$C$10:$C$1000=$C148,IF(Inventory!$D$10:$D$1000=sp,IF(Inventory!$J$10:$J$1000=frig,IF(Inventory!$P$10:$P$1000=M$8,1)))))))</f>
        <v/>
      </c>
      <c r="N148" s="125" t="str">
        <f t="array" ref="N148">IF($C148="","",COUNT(IF(Inventory!$B$10:$B$1000=$B148,IF(Inventory!$C$10:$C$1000=$C148,IF(Inventory!$D$10:$D$1000=sp,IF(Inventory!$J$10:$J$1000=frig,IF(Inventory!$P$10:$P$1000=N$8,1)))))))</f>
        <v/>
      </c>
      <c r="O148" s="125" t="str">
        <f t="array" ref="O148">IF($C148="","",COUNT(IF(Inventory!$B$10:$B$1000=$B148,IF(Inventory!$C$10:$C$1000=$C148,IF(Inventory!$D$10:$D$1000=sp,IF(Inventory!$J$10:$J$1000=frig,IF(Inventory!$P$10:$P$1000=O$8,1)))))))</f>
        <v/>
      </c>
      <c r="P148" s="125" t="str">
        <f t="array" ref="P148">IF($C148="","",COUNT(IF(Inventory!$B$10:$B$1000=$B148,IF(Inventory!$C$10:$C$1000=$C148,IF(Inventory!$D$10:$D$1000=sp,IF(Inventory!$J$10:$J$1000=frig,IF(Inventory!$P$10:$P$1000=P$8,1)))))))</f>
        <v/>
      </c>
      <c r="Q148" s="144" t="str">
        <f t="shared" si="12"/>
        <v/>
      </c>
      <c r="R148" s="125" t="str">
        <f t="array" ref="R148">IF($C148="","",COUNT(IF(Inventory!$B$10:$B$1000=$B148,IF(Inventory!$C$10:$C$1000=$C148,IF(Inventory!$D$10:$D$1000=sp,IF(Inventory!$J$10:$J$1000=freez,1))))))</f>
        <v/>
      </c>
      <c r="S148" s="125" t="str">
        <f t="array" ref="S148">IF($C148="","",COUNT(IF(Inventory!$B$10:$B$1000=$B148,IF(Inventory!$C$10:$C$1000=$C148,IF(Inventory!$D$10:$D$1000=sp,IF(Inventory!$J$10:$J$1000=freez,IF(Inventory!$P$10:$P$1000=S$8,1)))))))</f>
        <v/>
      </c>
      <c r="T148" s="125" t="str">
        <f t="array" ref="T148">IF($C148="","",COUNT(IF(Inventory!$B$10:$B$1000=$B148,IF(Inventory!$C$10:$C$1000=$C148,IF(Inventory!$D$10:$D$1000=sp,IF(Inventory!$J$10:$J$1000=freez,IF(Inventory!$P$10:$P$1000=T$8,1)))))))</f>
        <v/>
      </c>
      <c r="U148" s="125" t="str">
        <f t="array" ref="U148">IF($C148="","",COUNT(IF(Inventory!$B$10:$B$1000=$B148,IF(Inventory!$C$10:$C$1000=$C148,IF(Inventory!$D$10:$D$1000=sp,IF(Inventory!$J$10:$J$1000=freez,IF(Inventory!$P$10:$P$1000=U$8,1)))))))</f>
        <v/>
      </c>
      <c r="V148" s="125" t="str">
        <f t="array" ref="V148">IF($C148="","",COUNT(IF(Inventory!$B$10:$B$1000=$B148,IF(Inventory!$C$10:$C$1000=$C148,IF(Inventory!$D$10:$D$1000=sp,IF(Inventory!$J$10:$J$1000=freez,IF(Inventory!$P$10:$P$1000=V$8,1)))))))</f>
        <v/>
      </c>
      <c r="W148" s="125" t="str">
        <f t="array" ref="W148">IF($C148="","",COUNT(IF(Inventory!$B$10:$B$1000=$B148,IF(Inventory!$C$10:$C$1000=$C148,IF(Inventory!$D$10:$D$1000=sp,IF(Inventory!$J$10:$J$1000=freez,IF(Inventory!$P$10:$P$1000=W$8,1)))))))</f>
        <v/>
      </c>
      <c r="X148" s="144" t="str">
        <f t="shared" si="13"/>
        <v/>
      </c>
      <c r="Y148" s="125" t="str">
        <f t="array" ref="Y148">IF($C148="","",SUM(IF(FREQUENCY(IF(Inventory!$C$10:$C$1000=$C148,IF(Inventory!$D$10:$D$1000=sp,IF(Inventory!$I$10:$I$1000=Grl_status!$B$6,MATCH(Inventory!$F$10:$F$1000,Inventory!$F$10:$F$1000,0)))),ROW(Inventory!$F$10:$F$1000)-ROW(Inventory!$F$10)+1),1)))</f>
        <v/>
      </c>
      <c r="Z148" s="125" t="str">
        <f t="array" ref="Z148">IF($C148="","",SUM(IF(FREQUENCY(IF(Inventory!$C$10:$C$1000=$C148,IF(Inventory!$D$10:$D$1000=sp,IF(Inventory!$J$10:$J$1000=frig,MATCH(Inventory!$F$10:$F$1000,Inventory!$F$10:$F$1000,0)))),ROW(Inventory!$F$10:$F$1000)-ROW(Inventory!$F$10)+1),1)))</f>
        <v/>
      </c>
      <c r="AA148" s="125" t="str">
        <f t="array" ref="AA148">IF($C148="","",SUM(IF(FREQUENCY(IF(Inventory!$C$10:$C$1000=$C148,IF(Inventory!$D$10:$D$1000=sp,IF(Inventory!$J$10:$J$1000=frig,IF(Inventory!$P$10:$P$1000=$E$8,MATCH(Inventory!$F$10:$F$1000,Inventory!$F$10:$F$1000,0))))),ROW(Inventory!$F$10:$F$1000)-ROW(Inventory!$F$10)+1),1)))</f>
        <v/>
      </c>
      <c r="AB148" s="125" t="str">
        <f t="array" ref="AB148">IF($C148="","",SUM(IF(FREQUENCY(IF(Inventory!$C$10:$C$1000=$C148,IF(Inventory!$D$10:$D$1000=sp,IF(Inventory!$J$10:$J$1000=frig,IF(Inventory!$P$10:$P$1000=$G$8,MATCH(Inventory!$F$10:$F$1000,Inventory!$F$10:$F$1000,0))))),ROW(Inventory!$F$10:$F$1000)-ROW(Inventory!$F$10)+1),1)))</f>
        <v/>
      </c>
      <c r="AC148" s="125" t="str">
        <f t="array" ref="AC148">IF($C148="","",SUM(IF(FREQUENCY(IF(Inventory!$C$10:$C$1000=$C148,IF(Inventory!$D$10:$D$1000=sp,IF(Inventory!$K$10:$K$1000="",MATCH(Inventory!$F$10:$F$1000,Inventory!$F$10:$F$1000,0)))),ROW(Inventory!$F$10:$F$1000)-ROW(Inventory!$F$10)+1),1)))</f>
        <v/>
      </c>
    </row>
    <row r="149" spans="1:29" ht="16.5" x14ac:dyDescent="0.3">
      <c r="A149" s="279" t="str">
        <f>Gap_analysis_stores!A150</f>
        <v/>
      </c>
      <c r="B149" s="279" t="str">
        <f>Gap_analysis_stores!B150</f>
        <v/>
      </c>
      <c r="C149" s="279" t="str">
        <f>Gap_analysis_stores!C150</f>
        <v/>
      </c>
      <c r="D149" s="125" t="str">
        <f t="array" ref="D149">IF($C149="","",SUM(IF(FREQUENCY(IF(Inventory!$C$10:$C$1000=$C149,IF(Inventory!$D$10:$D$1000=sp,MATCH(Inventory!$F$10:$F$1000,Inventory!$F$10:$F$1000,0))),ROW(Inventory!$F$10:$F$1000)-ROW(Inventory!$F$10)+1),1)))</f>
        <v/>
      </c>
      <c r="E149" s="125" t="str">
        <f t="array" ref="E149">IF($C149="","",COUNT(IF(Inventory!$B$10:$B$1000=$B149,IF(Inventory!$C$10:$C$1000=$C149,IF(Inventory!$D$10:$D$1000=sp,IF(Inventory!$P$10:$P$1000=E$8,1))))))</f>
        <v/>
      </c>
      <c r="F149" s="125" t="str">
        <f t="array" ref="F149">IF($C149="","",COUNT(IF(Inventory!$B$10:$B$1000=$B149,IF(Inventory!$C$10:$C$1000=$C149,IF(Inventory!$D$10:$D$1000=sp,IF(Inventory!$P$10:$P$1000=F$8,1))))))</f>
        <v/>
      </c>
      <c r="G149" s="125" t="str">
        <f t="array" ref="G149">IF($C149="","",COUNT(IF(Inventory!$B$10:$B$1000=$B149,IF(Inventory!$C$10:$C$1000=$C149,IF(Inventory!$D$10:$D$1000=sp,IF(Inventory!$P$10:$P$1000=G$8,1))))))</f>
        <v/>
      </c>
      <c r="H149" s="125" t="str">
        <f t="array" ref="H149">IF($C149="","",COUNT(IF(Inventory!$B$10:$B$1000=$B149,IF(Inventory!$C$10:$C$1000=$C149,IF(Inventory!$D$10:$D$1000=sp,IF(Inventory!$P$10:$P$1000=H$8,1))))))</f>
        <v/>
      </c>
      <c r="I149" s="125" t="str">
        <f t="array" ref="I149">IF($C149="","",COUNT(IF(Inventory!$B$10:$B$1000=$B149,IF(Inventory!$C$10:$C$1000=$C149,IF(Inventory!$D$10:$D$1000=sp,IF(Inventory!$P$10:$P$1000=I$8,1))))))</f>
        <v/>
      </c>
      <c r="J149" s="137">
        <f t="shared" si="14"/>
        <v>0</v>
      </c>
      <c r="K149" s="125" t="str">
        <f t="array" ref="K149">IF($C149="","",COUNT(IF(Inventory!$B$10:$B$1000=$B149,IF(Inventory!$C$10:$C$1000=$C149,IF(Inventory!$D$10:$D$1000=sp,IF(Inventory!$J$10:$J$1000=frig,1))))))</f>
        <v/>
      </c>
      <c r="L149" s="125" t="str">
        <f t="array" ref="L149">IF($C149="","",COUNT(IF(Inventory!$B$10:$B$1000=$B149,IF(Inventory!$C$10:$C$1000=$C149,IF(Inventory!$D$10:$D$1000=sp,IF(Inventory!$J$10:$J$1000=frig,IF(Inventory!$P$10:$P$1000=L$8,1)))))))</f>
        <v/>
      </c>
      <c r="M149" s="125" t="str">
        <f t="array" ref="M149">IF($C149="","",COUNT(IF(Inventory!$B$10:$B$1000=$B149,IF(Inventory!$C$10:$C$1000=$C149,IF(Inventory!$D$10:$D$1000=sp,IF(Inventory!$J$10:$J$1000=frig,IF(Inventory!$P$10:$P$1000=M$8,1)))))))</f>
        <v/>
      </c>
      <c r="N149" s="125" t="str">
        <f t="array" ref="N149">IF($C149="","",COUNT(IF(Inventory!$B$10:$B$1000=$B149,IF(Inventory!$C$10:$C$1000=$C149,IF(Inventory!$D$10:$D$1000=sp,IF(Inventory!$J$10:$J$1000=frig,IF(Inventory!$P$10:$P$1000=N$8,1)))))))</f>
        <v/>
      </c>
      <c r="O149" s="125" t="str">
        <f t="array" ref="O149">IF($C149="","",COUNT(IF(Inventory!$B$10:$B$1000=$B149,IF(Inventory!$C$10:$C$1000=$C149,IF(Inventory!$D$10:$D$1000=sp,IF(Inventory!$J$10:$J$1000=frig,IF(Inventory!$P$10:$P$1000=O$8,1)))))))</f>
        <v/>
      </c>
      <c r="P149" s="125" t="str">
        <f t="array" ref="P149">IF($C149="","",COUNT(IF(Inventory!$B$10:$B$1000=$B149,IF(Inventory!$C$10:$C$1000=$C149,IF(Inventory!$D$10:$D$1000=sp,IF(Inventory!$J$10:$J$1000=frig,IF(Inventory!$P$10:$P$1000=P$8,1)))))))</f>
        <v/>
      </c>
      <c r="Q149" s="144" t="str">
        <f t="shared" si="12"/>
        <v/>
      </c>
      <c r="R149" s="125" t="str">
        <f t="array" ref="R149">IF($C149="","",COUNT(IF(Inventory!$B$10:$B$1000=$B149,IF(Inventory!$C$10:$C$1000=$C149,IF(Inventory!$D$10:$D$1000=sp,IF(Inventory!$J$10:$J$1000=freez,1))))))</f>
        <v/>
      </c>
      <c r="S149" s="125" t="str">
        <f t="array" ref="S149">IF($C149="","",COUNT(IF(Inventory!$B$10:$B$1000=$B149,IF(Inventory!$C$10:$C$1000=$C149,IF(Inventory!$D$10:$D$1000=sp,IF(Inventory!$J$10:$J$1000=freez,IF(Inventory!$P$10:$P$1000=S$8,1)))))))</f>
        <v/>
      </c>
      <c r="T149" s="125" t="str">
        <f t="array" ref="T149">IF($C149="","",COUNT(IF(Inventory!$B$10:$B$1000=$B149,IF(Inventory!$C$10:$C$1000=$C149,IF(Inventory!$D$10:$D$1000=sp,IF(Inventory!$J$10:$J$1000=freez,IF(Inventory!$P$10:$P$1000=T$8,1)))))))</f>
        <v/>
      </c>
      <c r="U149" s="125" t="str">
        <f t="array" ref="U149">IF($C149="","",COUNT(IF(Inventory!$B$10:$B$1000=$B149,IF(Inventory!$C$10:$C$1000=$C149,IF(Inventory!$D$10:$D$1000=sp,IF(Inventory!$J$10:$J$1000=freez,IF(Inventory!$P$10:$P$1000=U$8,1)))))))</f>
        <v/>
      </c>
      <c r="V149" s="125" t="str">
        <f t="array" ref="V149">IF($C149="","",COUNT(IF(Inventory!$B$10:$B$1000=$B149,IF(Inventory!$C$10:$C$1000=$C149,IF(Inventory!$D$10:$D$1000=sp,IF(Inventory!$J$10:$J$1000=freez,IF(Inventory!$P$10:$P$1000=V$8,1)))))))</f>
        <v/>
      </c>
      <c r="W149" s="125" t="str">
        <f t="array" ref="W149">IF($C149="","",COUNT(IF(Inventory!$B$10:$B$1000=$B149,IF(Inventory!$C$10:$C$1000=$C149,IF(Inventory!$D$10:$D$1000=sp,IF(Inventory!$J$10:$J$1000=freez,IF(Inventory!$P$10:$P$1000=W$8,1)))))))</f>
        <v/>
      </c>
      <c r="X149" s="144" t="str">
        <f t="shared" si="13"/>
        <v/>
      </c>
      <c r="Y149" s="125" t="str">
        <f t="array" ref="Y149">IF($C149="","",SUM(IF(FREQUENCY(IF(Inventory!$C$10:$C$1000=$C149,IF(Inventory!$D$10:$D$1000=sp,IF(Inventory!$I$10:$I$1000=Grl_status!$B$6,MATCH(Inventory!$F$10:$F$1000,Inventory!$F$10:$F$1000,0)))),ROW(Inventory!$F$10:$F$1000)-ROW(Inventory!$F$10)+1),1)))</f>
        <v/>
      </c>
      <c r="Z149" s="125" t="str">
        <f t="array" ref="Z149">IF($C149="","",SUM(IF(FREQUENCY(IF(Inventory!$C$10:$C$1000=$C149,IF(Inventory!$D$10:$D$1000=sp,IF(Inventory!$J$10:$J$1000=frig,MATCH(Inventory!$F$10:$F$1000,Inventory!$F$10:$F$1000,0)))),ROW(Inventory!$F$10:$F$1000)-ROW(Inventory!$F$10)+1),1)))</f>
        <v/>
      </c>
      <c r="AA149" s="125" t="str">
        <f t="array" ref="AA149">IF($C149="","",SUM(IF(FREQUENCY(IF(Inventory!$C$10:$C$1000=$C149,IF(Inventory!$D$10:$D$1000=sp,IF(Inventory!$J$10:$J$1000=frig,IF(Inventory!$P$10:$P$1000=$E$8,MATCH(Inventory!$F$10:$F$1000,Inventory!$F$10:$F$1000,0))))),ROW(Inventory!$F$10:$F$1000)-ROW(Inventory!$F$10)+1),1)))</f>
        <v/>
      </c>
      <c r="AB149" s="125" t="str">
        <f t="array" ref="AB149">IF($C149="","",SUM(IF(FREQUENCY(IF(Inventory!$C$10:$C$1000=$C149,IF(Inventory!$D$10:$D$1000=sp,IF(Inventory!$J$10:$J$1000=frig,IF(Inventory!$P$10:$P$1000=$G$8,MATCH(Inventory!$F$10:$F$1000,Inventory!$F$10:$F$1000,0))))),ROW(Inventory!$F$10:$F$1000)-ROW(Inventory!$F$10)+1),1)))</f>
        <v/>
      </c>
      <c r="AC149" s="125" t="str">
        <f t="array" ref="AC149">IF($C149="","",SUM(IF(FREQUENCY(IF(Inventory!$C$10:$C$1000=$C149,IF(Inventory!$D$10:$D$1000=sp,IF(Inventory!$K$10:$K$1000="",MATCH(Inventory!$F$10:$F$1000,Inventory!$F$10:$F$1000,0)))),ROW(Inventory!$F$10:$F$1000)-ROW(Inventory!$F$10)+1),1)))</f>
        <v/>
      </c>
    </row>
    <row r="150" spans="1:29" ht="16.5" x14ac:dyDescent="0.3">
      <c r="A150" s="279" t="str">
        <f>Gap_analysis_stores!A151</f>
        <v/>
      </c>
      <c r="B150" s="279" t="str">
        <f>Gap_analysis_stores!B151</f>
        <v/>
      </c>
      <c r="C150" s="279" t="str">
        <f>Gap_analysis_stores!C151</f>
        <v/>
      </c>
      <c r="D150" s="125" t="str">
        <f t="array" ref="D150">IF($C150="","",SUM(IF(FREQUENCY(IF(Inventory!$C$10:$C$1000=$C150,IF(Inventory!$D$10:$D$1000=sp,MATCH(Inventory!$F$10:$F$1000,Inventory!$F$10:$F$1000,0))),ROW(Inventory!$F$10:$F$1000)-ROW(Inventory!$F$10)+1),1)))</f>
        <v/>
      </c>
      <c r="E150" s="125" t="str">
        <f t="array" ref="E150">IF($C150="","",COUNT(IF(Inventory!$B$10:$B$1000=$B150,IF(Inventory!$C$10:$C$1000=$C150,IF(Inventory!$D$10:$D$1000=sp,IF(Inventory!$P$10:$P$1000=E$8,1))))))</f>
        <v/>
      </c>
      <c r="F150" s="125" t="str">
        <f t="array" ref="F150">IF($C150="","",COUNT(IF(Inventory!$B$10:$B$1000=$B150,IF(Inventory!$C$10:$C$1000=$C150,IF(Inventory!$D$10:$D$1000=sp,IF(Inventory!$P$10:$P$1000=F$8,1))))))</f>
        <v/>
      </c>
      <c r="G150" s="125" t="str">
        <f t="array" ref="G150">IF($C150="","",COUNT(IF(Inventory!$B$10:$B$1000=$B150,IF(Inventory!$C$10:$C$1000=$C150,IF(Inventory!$D$10:$D$1000=sp,IF(Inventory!$P$10:$P$1000=G$8,1))))))</f>
        <v/>
      </c>
      <c r="H150" s="125" t="str">
        <f t="array" ref="H150">IF($C150="","",COUNT(IF(Inventory!$B$10:$B$1000=$B150,IF(Inventory!$C$10:$C$1000=$C150,IF(Inventory!$D$10:$D$1000=sp,IF(Inventory!$P$10:$P$1000=H$8,1))))))</f>
        <v/>
      </c>
      <c r="I150" s="125" t="str">
        <f t="array" ref="I150">IF($C150="","",COUNT(IF(Inventory!$B$10:$B$1000=$B150,IF(Inventory!$C$10:$C$1000=$C150,IF(Inventory!$D$10:$D$1000=sp,IF(Inventory!$P$10:$P$1000=I$8,1))))))</f>
        <v/>
      </c>
      <c r="J150" s="137">
        <f t="shared" si="14"/>
        <v>0</v>
      </c>
      <c r="K150" s="125" t="str">
        <f t="array" ref="K150">IF($C150="","",COUNT(IF(Inventory!$B$10:$B$1000=$B150,IF(Inventory!$C$10:$C$1000=$C150,IF(Inventory!$D$10:$D$1000=sp,IF(Inventory!$J$10:$J$1000=frig,1))))))</f>
        <v/>
      </c>
      <c r="L150" s="125" t="str">
        <f t="array" ref="L150">IF($C150="","",COUNT(IF(Inventory!$B$10:$B$1000=$B150,IF(Inventory!$C$10:$C$1000=$C150,IF(Inventory!$D$10:$D$1000=sp,IF(Inventory!$J$10:$J$1000=frig,IF(Inventory!$P$10:$P$1000=L$8,1)))))))</f>
        <v/>
      </c>
      <c r="M150" s="125" t="str">
        <f t="array" ref="M150">IF($C150="","",COUNT(IF(Inventory!$B$10:$B$1000=$B150,IF(Inventory!$C$10:$C$1000=$C150,IF(Inventory!$D$10:$D$1000=sp,IF(Inventory!$J$10:$J$1000=frig,IF(Inventory!$P$10:$P$1000=M$8,1)))))))</f>
        <v/>
      </c>
      <c r="N150" s="125" t="str">
        <f t="array" ref="N150">IF($C150="","",COUNT(IF(Inventory!$B$10:$B$1000=$B150,IF(Inventory!$C$10:$C$1000=$C150,IF(Inventory!$D$10:$D$1000=sp,IF(Inventory!$J$10:$J$1000=frig,IF(Inventory!$P$10:$P$1000=N$8,1)))))))</f>
        <v/>
      </c>
      <c r="O150" s="125" t="str">
        <f t="array" ref="O150">IF($C150="","",COUNT(IF(Inventory!$B$10:$B$1000=$B150,IF(Inventory!$C$10:$C$1000=$C150,IF(Inventory!$D$10:$D$1000=sp,IF(Inventory!$J$10:$J$1000=frig,IF(Inventory!$P$10:$P$1000=O$8,1)))))))</f>
        <v/>
      </c>
      <c r="P150" s="125" t="str">
        <f t="array" ref="P150">IF($C150="","",COUNT(IF(Inventory!$B$10:$B$1000=$B150,IF(Inventory!$C$10:$C$1000=$C150,IF(Inventory!$D$10:$D$1000=sp,IF(Inventory!$J$10:$J$1000=frig,IF(Inventory!$P$10:$P$1000=P$8,1)))))))</f>
        <v/>
      </c>
      <c r="Q150" s="144" t="str">
        <f t="shared" si="12"/>
        <v/>
      </c>
      <c r="R150" s="125" t="str">
        <f t="array" ref="R150">IF($C150="","",COUNT(IF(Inventory!$B$10:$B$1000=$B150,IF(Inventory!$C$10:$C$1000=$C150,IF(Inventory!$D$10:$D$1000=sp,IF(Inventory!$J$10:$J$1000=freez,1))))))</f>
        <v/>
      </c>
      <c r="S150" s="125" t="str">
        <f t="array" ref="S150">IF($C150="","",COUNT(IF(Inventory!$B$10:$B$1000=$B150,IF(Inventory!$C$10:$C$1000=$C150,IF(Inventory!$D$10:$D$1000=sp,IF(Inventory!$J$10:$J$1000=freez,IF(Inventory!$P$10:$P$1000=S$8,1)))))))</f>
        <v/>
      </c>
      <c r="T150" s="125" t="str">
        <f t="array" ref="T150">IF($C150="","",COUNT(IF(Inventory!$B$10:$B$1000=$B150,IF(Inventory!$C$10:$C$1000=$C150,IF(Inventory!$D$10:$D$1000=sp,IF(Inventory!$J$10:$J$1000=freez,IF(Inventory!$P$10:$P$1000=T$8,1)))))))</f>
        <v/>
      </c>
      <c r="U150" s="125" t="str">
        <f t="array" ref="U150">IF($C150="","",COUNT(IF(Inventory!$B$10:$B$1000=$B150,IF(Inventory!$C$10:$C$1000=$C150,IF(Inventory!$D$10:$D$1000=sp,IF(Inventory!$J$10:$J$1000=freez,IF(Inventory!$P$10:$P$1000=U$8,1)))))))</f>
        <v/>
      </c>
      <c r="V150" s="125" t="str">
        <f t="array" ref="V150">IF($C150="","",COUNT(IF(Inventory!$B$10:$B$1000=$B150,IF(Inventory!$C$10:$C$1000=$C150,IF(Inventory!$D$10:$D$1000=sp,IF(Inventory!$J$10:$J$1000=freez,IF(Inventory!$P$10:$P$1000=V$8,1)))))))</f>
        <v/>
      </c>
      <c r="W150" s="125" t="str">
        <f t="array" ref="W150">IF($C150="","",COUNT(IF(Inventory!$B$10:$B$1000=$B150,IF(Inventory!$C$10:$C$1000=$C150,IF(Inventory!$D$10:$D$1000=sp,IF(Inventory!$J$10:$J$1000=freez,IF(Inventory!$P$10:$P$1000=W$8,1)))))))</f>
        <v/>
      </c>
      <c r="X150" s="144" t="str">
        <f t="shared" si="13"/>
        <v/>
      </c>
      <c r="Y150" s="125" t="str">
        <f t="array" ref="Y150">IF($C150="","",SUM(IF(FREQUENCY(IF(Inventory!$C$10:$C$1000=$C150,IF(Inventory!$D$10:$D$1000=sp,IF(Inventory!$I$10:$I$1000=Grl_status!$B$6,MATCH(Inventory!$F$10:$F$1000,Inventory!$F$10:$F$1000,0)))),ROW(Inventory!$F$10:$F$1000)-ROW(Inventory!$F$10)+1),1)))</f>
        <v/>
      </c>
      <c r="Z150" s="125" t="str">
        <f t="array" ref="Z150">IF($C150="","",SUM(IF(FREQUENCY(IF(Inventory!$C$10:$C$1000=$C150,IF(Inventory!$D$10:$D$1000=sp,IF(Inventory!$J$10:$J$1000=frig,MATCH(Inventory!$F$10:$F$1000,Inventory!$F$10:$F$1000,0)))),ROW(Inventory!$F$10:$F$1000)-ROW(Inventory!$F$10)+1),1)))</f>
        <v/>
      </c>
      <c r="AA150" s="125" t="str">
        <f t="array" ref="AA150">IF($C150="","",SUM(IF(FREQUENCY(IF(Inventory!$C$10:$C$1000=$C150,IF(Inventory!$D$10:$D$1000=sp,IF(Inventory!$J$10:$J$1000=frig,IF(Inventory!$P$10:$P$1000=$E$8,MATCH(Inventory!$F$10:$F$1000,Inventory!$F$10:$F$1000,0))))),ROW(Inventory!$F$10:$F$1000)-ROW(Inventory!$F$10)+1),1)))</f>
        <v/>
      </c>
      <c r="AB150" s="125" t="str">
        <f t="array" ref="AB150">IF($C150="","",SUM(IF(FREQUENCY(IF(Inventory!$C$10:$C$1000=$C150,IF(Inventory!$D$10:$D$1000=sp,IF(Inventory!$J$10:$J$1000=frig,IF(Inventory!$P$10:$P$1000=$G$8,MATCH(Inventory!$F$10:$F$1000,Inventory!$F$10:$F$1000,0))))),ROW(Inventory!$F$10:$F$1000)-ROW(Inventory!$F$10)+1),1)))</f>
        <v/>
      </c>
      <c r="AC150" s="125" t="str">
        <f t="array" ref="AC150">IF($C150="","",SUM(IF(FREQUENCY(IF(Inventory!$C$10:$C$1000=$C150,IF(Inventory!$D$10:$D$1000=sp,IF(Inventory!$K$10:$K$1000="",MATCH(Inventory!$F$10:$F$1000,Inventory!$F$10:$F$1000,0)))),ROW(Inventory!$F$10:$F$1000)-ROW(Inventory!$F$10)+1),1)))</f>
        <v/>
      </c>
    </row>
    <row r="151" spans="1:29" ht="16.5" x14ac:dyDescent="0.3">
      <c r="A151" s="279" t="str">
        <f>Gap_analysis_stores!A152</f>
        <v/>
      </c>
      <c r="B151" s="279" t="str">
        <f>Gap_analysis_stores!B152</f>
        <v/>
      </c>
      <c r="C151" s="279" t="str">
        <f>Gap_analysis_stores!C152</f>
        <v/>
      </c>
      <c r="D151" s="125" t="str">
        <f t="array" ref="D151">IF($C151="","",SUM(IF(FREQUENCY(IF(Inventory!$C$10:$C$1000=$C151,IF(Inventory!$D$10:$D$1000=sp,MATCH(Inventory!$F$10:$F$1000,Inventory!$F$10:$F$1000,0))),ROW(Inventory!$F$10:$F$1000)-ROW(Inventory!$F$10)+1),1)))</f>
        <v/>
      </c>
      <c r="E151" s="125" t="str">
        <f t="array" ref="E151">IF($C151="","",COUNT(IF(Inventory!$B$10:$B$1000=$B151,IF(Inventory!$C$10:$C$1000=$C151,IF(Inventory!$D$10:$D$1000=sp,IF(Inventory!$P$10:$P$1000=E$8,1))))))</f>
        <v/>
      </c>
      <c r="F151" s="125" t="str">
        <f t="array" ref="F151">IF($C151="","",COUNT(IF(Inventory!$B$10:$B$1000=$B151,IF(Inventory!$C$10:$C$1000=$C151,IF(Inventory!$D$10:$D$1000=sp,IF(Inventory!$P$10:$P$1000=F$8,1))))))</f>
        <v/>
      </c>
      <c r="G151" s="125" t="str">
        <f t="array" ref="G151">IF($C151="","",COUNT(IF(Inventory!$B$10:$B$1000=$B151,IF(Inventory!$C$10:$C$1000=$C151,IF(Inventory!$D$10:$D$1000=sp,IF(Inventory!$P$10:$P$1000=G$8,1))))))</f>
        <v/>
      </c>
      <c r="H151" s="125" t="str">
        <f t="array" ref="H151">IF($C151="","",COUNT(IF(Inventory!$B$10:$B$1000=$B151,IF(Inventory!$C$10:$C$1000=$C151,IF(Inventory!$D$10:$D$1000=sp,IF(Inventory!$P$10:$P$1000=H$8,1))))))</f>
        <v/>
      </c>
      <c r="I151" s="125" t="str">
        <f t="array" ref="I151">IF($C151="","",COUNT(IF(Inventory!$B$10:$B$1000=$B151,IF(Inventory!$C$10:$C$1000=$C151,IF(Inventory!$D$10:$D$1000=sp,IF(Inventory!$P$10:$P$1000=I$8,1))))))</f>
        <v/>
      </c>
      <c r="J151" s="137">
        <f t="shared" si="14"/>
        <v>0</v>
      </c>
      <c r="K151" s="125" t="str">
        <f t="array" ref="K151">IF($C151="","",COUNT(IF(Inventory!$B$10:$B$1000=$B151,IF(Inventory!$C$10:$C$1000=$C151,IF(Inventory!$D$10:$D$1000=sp,IF(Inventory!$J$10:$J$1000=frig,1))))))</f>
        <v/>
      </c>
      <c r="L151" s="125" t="str">
        <f t="array" ref="L151">IF($C151="","",COUNT(IF(Inventory!$B$10:$B$1000=$B151,IF(Inventory!$C$10:$C$1000=$C151,IF(Inventory!$D$10:$D$1000=sp,IF(Inventory!$J$10:$J$1000=frig,IF(Inventory!$P$10:$P$1000=L$8,1)))))))</f>
        <v/>
      </c>
      <c r="M151" s="125" t="str">
        <f t="array" ref="M151">IF($C151="","",COUNT(IF(Inventory!$B$10:$B$1000=$B151,IF(Inventory!$C$10:$C$1000=$C151,IF(Inventory!$D$10:$D$1000=sp,IF(Inventory!$J$10:$J$1000=frig,IF(Inventory!$P$10:$P$1000=M$8,1)))))))</f>
        <v/>
      </c>
      <c r="N151" s="125" t="str">
        <f t="array" ref="N151">IF($C151="","",COUNT(IF(Inventory!$B$10:$B$1000=$B151,IF(Inventory!$C$10:$C$1000=$C151,IF(Inventory!$D$10:$D$1000=sp,IF(Inventory!$J$10:$J$1000=frig,IF(Inventory!$P$10:$P$1000=N$8,1)))))))</f>
        <v/>
      </c>
      <c r="O151" s="125" t="str">
        <f t="array" ref="O151">IF($C151="","",COUNT(IF(Inventory!$B$10:$B$1000=$B151,IF(Inventory!$C$10:$C$1000=$C151,IF(Inventory!$D$10:$D$1000=sp,IF(Inventory!$J$10:$J$1000=frig,IF(Inventory!$P$10:$P$1000=O$8,1)))))))</f>
        <v/>
      </c>
      <c r="P151" s="125" t="str">
        <f t="array" ref="P151">IF($C151="","",COUNT(IF(Inventory!$B$10:$B$1000=$B151,IF(Inventory!$C$10:$C$1000=$C151,IF(Inventory!$D$10:$D$1000=sp,IF(Inventory!$J$10:$J$1000=frig,IF(Inventory!$P$10:$P$1000=P$8,1)))))))</f>
        <v/>
      </c>
      <c r="Q151" s="144" t="str">
        <f t="shared" si="12"/>
        <v/>
      </c>
      <c r="R151" s="125" t="str">
        <f t="array" ref="R151">IF($C151="","",COUNT(IF(Inventory!$B$10:$B$1000=$B151,IF(Inventory!$C$10:$C$1000=$C151,IF(Inventory!$D$10:$D$1000=sp,IF(Inventory!$J$10:$J$1000=freez,1))))))</f>
        <v/>
      </c>
      <c r="S151" s="125" t="str">
        <f t="array" ref="S151">IF($C151="","",COUNT(IF(Inventory!$B$10:$B$1000=$B151,IF(Inventory!$C$10:$C$1000=$C151,IF(Inventory!$D$10:$D$1000=sp,IF(Inventory!$J$10:$J$1000=freez,IF(Inventory!$P$10:$P$1000=S$8,1)))))))</f>
        <v/>
      </c>
      <c r="T151" s="125" t="str">
        <f t="array" ref="T151">IF($C151="","",COUNT(IF(Inventory!$B$10:$B$1000=$B151,IF(Inventory!$C$10:$C$1000=$C151,IF(Inventory!$D$10:$D$1000=sp,IF(Inventory!$J$10:$J$1000=freez,IF(Inventory!$P$10:$P$1000=T$8,1)))))))</f>
        <v/>
      </c>
      <c r="U151" s="125" t="str">
        <f t="array" ref="U151">IF($C151="","",COUNT(IF(Inventory!$B$10:$B$1000=$B151,IF(Inventory!$C$10:$C$1000=$C151,IF(Inventory!$D$10:$D$1000=sp,IF(Inventory!$J$10:$J$1000=freez,IF(Inventory!$P$10:$P$1000=U$8,1)))))))</f>
        <v/>
      </c>
      <c r="V151" s="125" t="str">
        <f t="array" ref="V151">IF($C151="","",COUNT(IF(Inventory!$B$10:$B$1000=$B151,IF(Inventory!$C$10:$C$1000=$C151,IF(Inventory!$D$10:$D$1000=sp,IF(Inventory!$J$10:$J$1000=freez,IF(Inventory!$P$10:$P$1000=V$8,1)))))))</f>
        <v/>
      </c>
      <c r="W151" s="125" t="str">
        <f t="array" ref="W151">IF($C151="","",COUNT(IF(Inventory!$B$10:$B$1000=$B151,IF(Inventory!$C$10:$C$1000=$C151,IF(Inventory!$D$10:$D$1000=sp,IF(Inventory!$J$10:$J$1000=freez,IF(Inventory!$P$10:$P$1000=W$8,1)))))))</f>
        <v/>
      </c>
      <c r="X151" s="144" t="str">
        <f t="shared" si="13"/>
        <v/>
      </c>
      <c r="Y151" s="125" t="str">
        <f t="array" ref="Y151">IF($C151="","",SUM(IF(FREQUENCY(IF(Inventory!$C$10:$C$1000=$C151,IF(Inventory!$D$10:$D$1000=sp,IF(Inventory!$I$10:$I$1000=Grl_status!$B$6,MATCH(Inventory!$F$10:$F$1000,Inventory!$F$10:$F$1000,0)))),ROW(Inventory!$F$10:$F$1000)-ROW(Inventory!$F$10)+1),1)))</f>
        <v/>
      </c>
      <c r="Z151" s="125" t="str">
        <f t="array" ref="Z151">IF($C151="","",SUM(IF(FREQUENCY(IF(Inventory!$C$10:$C$1000=$C151,IF(Inventory!$D$10:$D$1000=sp,IF(Inventory!$J$10:$J$1000=frig,MATCH(Inventory!$F$10:$F$1000,Inventory!$F$10:$F$1000,0)))),ROW(Inventory!$F$10:$F$1000)-ROW(Inventory!$F$10)+1),1)))</f>
        <v/>
      </c>
      <c r="AA151" s="125" t="str">
        <f t="array" ref="AA151">IF($C151="","",SUM(IF(FREQUENCY(IF(Inventory!$C$10:$C$1000=$C151,IF(Inventory!$D$10:$D$1000=sp,IF(Inventory!$J$10:$J$1000=frig,IF(Inventory!$P$10:$P$1000=$E$8,MATCH(Inventory!$F$10:$F$1000,Inventory!$F$10:$F$1000,0))))),ROW(Inventory!$F$10:$F$1000)-ROW(Inventory!$F$10)+1),1)))</f>
        <v/>
      </c>
      <c r="AB151" s="125" t="str">
        <f t="array" ref="AB151">IF($C151="","",SUM(IF(FREQUENCY(IF(Inventory!$C$10:$C$1000=$C151,IF(Inventory!$D$10:$D$1000=sp,IF(Inventory!$J$10:$J$1000=frig,IF(Inventory!$P$10:$P$1000=$G$8,MATCH(Inventory!$F$10:$F$1000,Inventory!$F$10:$F$1000,0))))),ROW(Inventory!$F$10:$F$1000)-ROW(Inventory!$F$10)+1),1)))</f>
        <v/>
      </c>
      <c r="AC151" s="125" t="str">
        <f t="array" ref="AC151">IF($C151="","",SUM(IF(FREQUENCY(IF(Inventory!$C$10:$C$1000=$C151,IF(Inventory!$D$10:$D$1000=sp,IF(Inventory!$K$10:$K$1000="",MATCH(Inventory!$F$10:$F$1000,Inventory!$F$10:$F$1000,0)))),ROW(Inventory!$F$10:$F$1000)-ROW(Inventory!$F$10)+1),1)))</f>
        <v/>
      </c>
    </row>
    <row r="152" spans="1:29" ht="16.5" x14ac:dyDescent="0.3">
      <c r="A152" s="279" t="str">
        <f>Gap_analysis_stores!A153</f>
        <v/>
      </c>
      <c r="B152" s="279" t="str">
        <f>Gap_analysis_stores!B153</f>
        <v/>
      </c>
      <c r="C152" s="279" t="str">
        <f>Gap_analysis_stores!C153</f>
        <v/>
      </c>
      <c r="D152" s="125" t="str">
        <f t="array" ref="D152">IF($C152="","",SUM(IF(FREQUENCY(IF(Inventory!$C$10:$C$1000=$C152,IF(Inventory!$D$10:$D$1000=sp,MATCH(Inventory!$F$10:$F$1000,Inventory!$F$10:$F$1000,0))),ROW(Inventory!$F$10:$F$1000)-ROW(Inventory!$F$10)+1),1)))</f>
        <v/>
      </c>
      <c r="E152" s="125" t="str">
        <f t="array" ref="E152">IF($C152="","",COUNT(IF(Inventory!$B$10:$B$1000=$B152,IF(Inventory!$C$10:$C$1000=$C152,IF(Inventory!$D$10:$D$1000=sp,IF(Inventory!$P$10:$P$1000=E$8,1))))))</f>
        <v/>
      </c>
      <c r="F152" s="125" t="str">
        <f t="array" ref="F152">IF($C152="","",COUNT(IF(Inventory!$B$10:$B$1000=$B152,IF(Inventory!$C$10:$C$1000=$C152,IF(Inventory!$D$10:$D$1000=sp,IF(Inventory!$P$10:$P$1000=F$8,1))))))</f>
        <v/>
      </c>
      <c r="G152" s="125" t="str">
        <f t="array" ref="G152">IF($C152="","",COUNT(IF(Inventory!$B$10:$B$1000=$B152,IF(Inventory!$C$10:$C$1000=$C152,IF(Inventory!$D$10:$D$1000=sp,IF(Inventory!$P$10:$P$1000=G$8,1))))))</f>
        <v/>
      </c>
      <c r="H152" s="125" t="str">
        <f t="array" ref="H152">IF($C152="","",COUNT(IF(Inventory!$B$10:$B$1000=$B152,IF(Inventory!$C$10:$C$1000=$C152,IF(Inventory!$D$10:$D$1000=sp,IF(Inventory!$P$10:$P$1000=H$8,1))))))</f>
        <v/>
      </c>
      <c r="I152" s="125" t="str">
        <f t="array" ref="I152">IF($C152="","",COUNT(IF(Inventory!$B$10:$B$1000=$B152,IF(Inventory!$C$10:$C$1000=$C152,IF(Inventory!$D$10:$D$1000=sp,IF(Inventory!$P$10:$P$1000=I$8,1))))))</f>
        <v/>
      </c>
      <c r="J152" s="137">
        <f t="shared" si="14"/>
        <v>0</v>
      </c>
      <c r="K152" s="125" t="str">
        <f t="array" ref="K152">IF($C152="","",COUNT(IF(Inventory!$B$10:$B$1000=$B152,IF(Inventory!$C$10:$C$1000=$C152,IF(Inventory!$D$10:$D$1000=sp,IF(Inventory!$J$10:$J$1000=frig,1))))))</f>
        <v/>
      </c>
      <c r="L152" s="125" t="str">
        <f t="array" ref="L152">IF($C152="","",COUNT(IF(Inventory!$B$10:$B$1000=$B152,IF(Inventory!$C$10:$C$1000=$C152,IF(Inventory!$D$10:$D$1000=sp,IF(Inventory!$J$10:$J$1000=frig,IF(Inventory!$P$10:$P$1000=L$8,1)))))))</f>
        <v/>
      </c>
      <c r="M152" s="125" t="str">
        <f t="array" ref="M152">IF($C152="","",COUNT(IF(Inventory!$B$10:$B$1000=$B152,IF(Inventory!$C$10:$C$1000=$C152,IF(Inventory!$D$10:$D$1000=sp,IF(Inventory!$J$10:$J$1000=frig,IF(Inventory!$P$10:$P$1000=M$8,1)))))))</f>
        <v/>
      </c>
      <c r="N152" s="125" t="str">
        <f t="array" ref="N152">IF($C152="","",COUNT(IF(Inventory!$B$10:$B$1000=$B152,IF(Inventory!$C$10:$C$1000=$C152,IF(Inventory!$D$10:$D$1000=sp,IF(Inventory!$J$10:$J$1000=frig,IF(Inventory!$P$10:$P$1000=N$8,1)))))))</f>
        <v/>
      </c>
      <c r="O152" s="125" t="str">
        <f t="array" ref="O152">IF($C152="","",COUNT(IF(Inventory!$B$10:$B$1000=$B152,IF(Inventory!$C$10:$C$1000=$C152,IF(Inventory!$D$10:$D$1000=sp,IF(Inventory!$J$10:$J$1000=frig,IF(Inventory!$P$10:$P$1000=O$8,1)))))))</f>
        <v/>
      </c>
      <c r="P152" s="125" t="str">
        <f t="array" ref="P152">IF($C152="","",COUNT(IF(Inventory!$B$10:$B$1000=$B152,IF(Inventory!$C$10:$C$1000=$C152,IF(Inventory!$D$10:$D$1000=sp,IF(Inventory!$J$10:$J$1000=frig,IF(Inventory!$P$10:$P$1000=P$8,1)))))))</f>
        <v/>
      </c>
      <c r="Q152" s="144" t="str">
        <f t="shared" si="12"/>
        <v/>
      </c>
      <c r="R152" s="125" t="str">
        <f t="array" ref="R152">IF($C152="","",COUNT(IF(Inventory!$B$10:$B$1000=$B152,IF(Inventory!$C$10:$C$1000=$C152,IF(Inventory!$D$10:$D$1000=sp,IF(Inventory!$J$10:$J$1000=freez,1))))))</f>
        <v/>
      </c>
      <c r="S152" s="125" t="str">
        <f t="array" ref="S152">IF($C152="","",COUNT(IF(Inventory!$B$10:$B$1000=$B152,IF(Inventory!$C$10:$C$1000=$C152,IF(Inventory!$D$10:$D$1000=sp,IF(Inventory!$J$10:$J$1000=freez,IF(Inventory!$P$10:$P$1000=S$8,1)))))))</f>
        <v/>
      </c>
      <c r="T152" s="125" t="str">
        <f t="array" ref="T152">IF($C152="","",COUNT(IF(Inventory!$B$10:$B$1000=$B152,IF(Inventory!$C$10:$C$1000=$C152,IF(Inventory!$D$10:$D$1000=sp,IF(Inventory!$J$10:$J$1000=freez,IF(Inventory!$P$10:$P$1000=T$8,1)))))))</f>
        <v/>
      </c>
      <c r="U152" s="125" t="str">
        <f t="array" ref="U152">IF($C152="","",COUNT(IF(Inventory!$B$10:$B$1000=$B152,IF(Inventory!$C$10:$C$1000=$C152,IF(Inventory!$D$10:$D$1000=sp,IF(Inventory!$J$10:$J$1000=freez,IF(Inventory!$P$10:$P$1000=U$8,1)))))))</f>
        <v/>
      </c>
      <c r="V152" s="125" t="str">
        <f t="array" ref="V152">IF($C152="","",COUNT(IF(Inventory!$B$10:$B$1000=$B152,IF(Inventory!$C$10:$C$1000=$C152,IF(Inventory!$D$10:$D$1000=sp,IF(Inventory!$J$10:$J$1000=freez,IF(Inventory!$P$10:$P$1000=V$8,1)))))))</f>
        <v/>
      </c>
      <c r="W152" s="125" t="str">
        <f t="array" ref="W152">IF($C152="","",COUNT(IF(Inventory!$B$10:$B$1000=$B152,IF(Inventory!$C$10:$C$1000=$C152,IF(Inventory!$D$10:$D$1000=sp,IF(Inventory!$J$10:$J$1000=freez,IF(Inventory!$P$10:$P$1000=W$8,1)))))))</f>
        <v/>
      </c>
      <c r="X152" s="144" t="str">
        <f t="shared" si="13"/>
        <v/>
      </c>
      <c r="Y152" s="125" t="str">
        <f t="array" ref="Y152">IF($C152="","",SUM(IF(FREQUENCY(IF(Inventory!$C$10:$C$1000=$C152,IF(Inventory!$D$10:$D$1000=sp,IF(Inventory!$I$10:$I$1000=Grl_status!$B$6,MATCH(Inventory!$F$10:$F$1000,Inventory!$F$10:$F$1000,0)))),ROW(Inventory!$F$10:$F$1000)-ROW(Inventory!$F$10)+1),1)))</f>
        <v/>
      </c>
      <c r="Z152" s="125" t="str">
        <f t="array" ref="Z152">IF($C152="","",SUM(IF(FREQUENCY(IF(Inventory!$C$10:$C$1000=$C152,IF(Inventory!$D$10:$D$1000=sp,IF(Inventory!$J$10:$J$1000=frig,MATCH(Inventory!$F$10:$F$1000,Inventory!$F$10:$F$1000,0)))),ROW(Inventory!$F$10:$F$1000)-ROW(Inventory!$F$10)+1),1)))</f>
        <v/>
      </c>
      <c r="AA152" s="125" t="str">
        <f t="array" ref="AA152">IF($C152="","",SUM(IF(FREQUENCY(IF(Inventory!$C$10:$C$1000=$C152,IF(Inventory!$D$10:$D$1000=sp,IF(Inventory!$J$10:$J$1000=frig,IF(Inventory!$P$10:$P$1000=$E$8,MATCH(Inventory!$F$10:$F$1000,Inventory!$F$10:$F$1000,0))))),ROW(Inventory!$F$10:$F$1000)-ROW(Inventory!$F$10)+1),1)))</f>
        <v/>
      </c>
      <c r="AB152" s="125" t="str">
        <f t="array" ref="AB152">IF($C152="","",SUM(IF(FREQUENCY(IF(Inventory!$C$10:$C$1000=$C152,IF(Inventory!$D$10:$D$1000=sp,IF(Inventory!$J$10:$J$1000=frig,IF(Inventory!$P$10:$P$1000=$G$8,MATCH(Inventory!$F$10:$F$1000,Inventory!$F$10:$F$1000,0))))),ROW(Inventory!$F$10:$F$1000)-ROW(Inventory!$F$10)+1),1)))</f>
        <v/>
      </c>
      <c r="AC152" s="125" t="str">
        <f t="array" ref="AC152">IF($C152="","",SUM(IF(FREQUENCY(IF(Inventory!$C$10:$C$1000=$C152,IF(Inventory!$D$10:$D$1000=sp,IF(Inventory!$K$10:$K$1000="",MATCH(Inventory!$F$10:$F$1000,Inventory!$F$10:$F$1000,0)))),ROW(Inventory!$F$10:$F$1000)-ROW(Inventory!$F$10)+1),1)))</f>
        <v/>
      </c>
    </row>
    <row r="153" spans="1:29" ht="16.5" x14ac:dyDescent="0.3">
      <c r="A153" s="279" t="str">
        <f>Gap_analysis_stores!A154</f>
        <v/>
      </c>
      <c r="B153" s="279" t="str">
        <f>Gap_analysis_stores!B154</f>
        <v/>
      </c>
      <c r="C153" s="279" t="str">
        <f>Gap_analysis_stores!C154</f>
        <v/>
      </c>
      <c r="D153" s="125" t="str">
        <f t="array" ref="D153">IF($C153="","",SUM(IF(FREQUENCY(IF(Inventory!$C$10:$C$1000=$C153,IF(Inventory!$D$10:$D$1000=sp,MATCH(Inventory!$F$10:$F$1000,Inventory!$F$10:$F$1000,0))),ROW(Inventory!$F$10:$F$1000)-ROW(Inventory!$F$10)+1),1)))</f>
        <v/>
      </c>
      <c r="E153" s="125" t="str">
        <f t="array" ref="E153">IF($C153="","",COUNT(IF(Inventory!$B$10:$B$1000=$B153,IF(Inventory!$C$10:$C$1000=$C153,IF(Inventory!$D$10:$D$1000=sp,IF(Inventory!$P$10:$P$1000=E$8,1))))))</f>
        <v/>
      </c>
      <c r="F153" s="125" t="str">
        <f t="array" ref="F153">IF($C153="","",COUNT(IF(Inventory!$B$10:$B$1000=$B153,IF(Inventory!$C$10:$C$1000=$C153,IF(Inventory!$D$10:$D$1000=sp,IF(Inventory!$P$10:$P$1000=F$8,1))))))</f>
        <v/>
      </c>
      <c r="G153" s="125" t="str">
        <f t="array" ref="G153">IF($C153="","",COUNT(IF(Inventory!$B$10:$B$1000=$B153,IF(Inventory!$C$10:$C$1000=$C153,IF(Inventory!$D$10:$D$1000=sp,IF(Inventory!$P$10:$P$1000=G$8,1))))))</f>
        <v/>
      </c>
      <c r="H153" s="125" t="str">
        <f t="array" ref="H153">IF($C153="","",COUNT(IF(Inventory!$B$10:$B$1000=$B153,IF(Inventory!$C$10:$C$1000=$C153,IF(Inventory!$D$10:$D$1000=sp,IF(Inventory!$P$10:$P$1000=H$8,1))))))</f>
        <v/>
      </c>
      <c r="I153" s="125" t="str">
        <f t="array" ref="I153">IF($C153="","",COUNT(IF(Inventory!$B$10:$B$1000=$B153,IF(Inventory!$C$10:$C$1000=$C153,IF(Inventory!$D$10:$D$1000=sp,IF(Inventory!$P$10:$P$1000=I$8,1))))))</f>
        <v/>
      </c>
      <c r="J153" s="137">
        <f t="shared" si="14"/>
        <v>0</v>
      </c>
      <c r="K153" s="125" t="str">
        <f t="array" ref="K153">IF($C153="","",COUNT(IF(Inventory!$B$10:$B$1000=$B153,IF(Inventory!$C$10:$C$1000=$C153,IF(Inventory!$D$10:$D$1000=sp,IF(Inventory!$J$10:$J$1000=frig,1))))))</f>
        <v/>
      </c>
      <c r="L153" s="125" t="str">
        <f t="array" ref="L153">IF($C153="","",COUNT(IF(Inventory!$B$10:$B$1000=$B153,IF(Inventory!$C$10:$C$1000=$C153,IF(Inventory!$D$10:$D$1000=sp,IF(Inventory!$J$10:$J$1000=frig,IF(Inventory!$P$10:$P$1000=L$8,1)))))))</f>
        <v/>
      </c>
      <c r="M153" s="125" t="str">
        <f t="array" ref="M153">IF($C153="","",COUNT(IF(Inventory!$B$10:$B$1000=$B153,IF(Inventory!$C$10:$C$1000=$C153,IF(Inventory!$D$10:$D$1000=sp,IF(Inventory!$J$10:$J$1000=frig,IF(Inventory!$P$10:$P$1000=M$8,1)))))))</f>
        <v/>
      </c>
      <c r="N153" s="125" t="str">
        <f t="array" ref="N153">IF($C153="","",COUNT(IF(Inventory!$B$10:$B$1000=$B153,IF(Inventory!$C$10:$C$1000=$C153,IF(Inventory!$D$10:$D$1000=sp,IF(Inventory!$J$10:$J$1000=frig,IF(Inventory!$P$10:$P$1000=N$8,1)))))))</f>
        <v/>
      </c>
      <c r="O153" s="125" t="str">
        <f t="array" ref="O153">IF($C153="","",COUNT(IF(Inventory!$B$10:$B$1000=$B153,IF(Inventory!$C$10:$C$1000=$C153,IF(Inventory!$D$10:$D$1000=sp,IF(Inventory!$J$10:$J$1000=frig,IF(Inventory!$P$10:$P$1000=O$8,1)))))))</f>
        <v/>
      </c>
      <c r="P153" s="125" t="str">
        <f t="array" ref="P153">IF($C153="","",COUNT(IF(Inventory!$B$10:$B$1000=$B153,IF(Inventory!$C$10:$C$1000=$C153,IF(Inventory!$D$10:$D$1000=sp,IF(Inventory!$J$10:$J$1000=frig,IF(Inventory!$P$10:$P$1000=P$8,1)))))))</f>
        <v/>
      </c>
      <c r="Q153" s="144" t="str">
        <f t="shared" si="12"/>
        <v/>
      </c>
      <c r="R153" s="125" t="str">
        <f t="array" ref="R153">IF($C153="","",COUNT(IF(Inventory!$B$10:$B$1000=$B153,IF(Inventory!$C$10:$C$1000=$C153,IF(Inventory!$D$10:$D$1000=sp,IF(Inventory!$J$10:$J$1000=freez,1))))))</f>
        <v/>
      </c>
      <c r="S153" s="125" t="str">
        <f t="array" ref="S153">IF($C153="","",COUNT(IF(Inventory!$B$10:$B$1000=$B153,IF(Inventory!$C$10:$C$1000=$C153,IF(Inventory!$D$10:$D$1000=sp,IF(Inventory!$J$10:$J$1000=freez,IF(Inventory!$P$10:$P$1000=S$8,1)))))))</f>
        <v/>
      </c>
      <c r="T153" s="125" t="str">
        <f t="array" ref="T153">IF($C153="","",COUNT(IF(Inventory!$B$10:$B$1000=$B153,IF(Inventory!$C$10:$C$1000=$C153,IF(Inventory!$D$10:$D$1000=sp,IF(Inventory!$J$10:$J$1000=freez,IF(Inventory!$P$10:$P$1000=T$8,1)))))))</f>
        <v/>
      </c>
      <c r="U153" s="125" t="str">
        <f t="array" ref="U153">IF($C153="","",COUNT(IF(Inventory!$B$10:$B$1000=$B153,IF(Inventory!$C$10:$C$1000=$C153,IF(Inventory!$D$10:$D$1000=sp,IF(Inventory!$J$10:$J$1000=freez,IF(Inventory!$P$10:$P$1000=U$8,1)))))))</f>
        <v/>
      </c>
      <c r="V153" s="125" t="str">
        <f t="array" ref="V153">IF($C153="","",COUNT(IF(Inventory!$B$10:$B$1000=$B153,IF(Inventory!$C$10:$C$1000=$C153,IF(Inventory!$D$10:$D$1000=sp,IF(Inventory!$J$10:$J$1000=freez,IF(Inventory!$P$10:$P$1000=V$8,1)))))))</f>
        <v/>
      </c>
      <c r="W153" s="125" t="str">
        <f t="array" ref="W153">IF($C153="","",COUNT(IF(Inventory!$B$10:$B$1000=$B153,IF(Inventory!$C$10:$C$1000=$C153,IF(Inventory!$D$10:$D$1000=sp,IF(Inventory!$J$10:$J$1000=freez,IF(Inventory!$P$10:$P$1000=W$8,1)))))))</f>
        <v/>
      </c>
      <c r="X153" s="144" t="str">
        <f t="shared" si="13"/>
        <v/>
      </c>
      <c r="Y153" s="125" t="str">
        <f t="array" ref="Y153">IF($C153="","",SUM(IF(FREQUENCY(IF(Inventory!$C$10:$C$1000=$C153,IF(Inventory!$D$10:$D$1000=sp,IF(Inventory!$I$10:$I$1000=Grl_status!$B$6,MATCH(Inventory!$F$10:$F$1000,Inventory!$F$10:$F$1000,0)))),ROW(Inventory!$F$10:$F$1000)-ROW(Inventory!$F$10)+1),1)))</f>
        <v/>
      </c>
      <c r="Z153" s="125" t="str">
        <f t="array" ref="Z153">IF($C153="","",SUM(IF(FREQUENCY(IF(Inventory!$C$10:$C$1000=$C153,IF(Inventory!$D$10:$D$1000=sp,IF(Inventory!$J$10:$J$1000=frig,MATCH(Inventory!$F$10:$F$1000,Inventory!$F$10:$F$1000,0)))),ROW(Inventory!$F$10:$F$1000)-ROW(Inventory!$F$10)+1),1)))</f>
        <v/>
      </c>
      <c r="AA153" s="125" t="str">
        <f t="array" ref="AA153">IF($C153="","",SUM(IF(FREQUENCY(IF(Inventory!$C$10:$C$1000=$C153,IF(Inventory!$D$10:$D$1000=sp,IF(Inventory!$J$10:$J$1000=frig,IF(Inventory!$P$10:$P$1000=$E$8,MATCH(Inventory!$F$10:$F$1000,Inventory!$F$10:$F$1000,0))))),ROW(Inventory!$F$10:$F$1000)-ROW(Inventory!$F$10)+1),1)))</f>
        <v/>
      </c>
      <c r="AB153" s="125" t="str">
        <f t="array" ref="AB153">IF($C153="","",SUM(IF(FREQUENCY(IF(Inventory!$C$10:$C$1000=$C153,IF(Inventory!$D$10:$D$1000=sp,IF(Inventory!$J$10:$J$1000=frig,IF(Inventory!$P$10:$P$1000=$G$8,MATCH(Inventory!$F$10:$F$1000,Inventory!$F$10:$F$1000,0))))),ROW(Inventory!$F$10:$F$1000)-ROW(Inventory!$F$10)+1),1)))</f>
        <v/>
      </c>
      <c r="AC153" s="125" t="str">
        <f t="array" ref="AC153">IF($C153="","",SUM(IF(FREQUENCY(IF(Inventory!$C$10:$C$1000=$C153,IF(Inventory!$D$10:$D$1000=sp,IF(Inventory!$K$10:$K$1000="",MATCH(Inventory!$F$10:$F$1000,Inventory!$F$10:$F$1000,0)))),ROW(Inventory!$F$10:$F$1000)-ROW(Inventory!$F$10)+1),1)))</f>
        <v/>
      </c>
    </row>
    <row r="154" spans="1:29" ht="16.5" x14ac:dyDescent="0.3">
      <c r="A154" s="279" t="str">
        <f>Gap_analysis_stores!A155</f>
        <v/>
      </c>
      <c r="B154" s="279" t="str">
        <f>Gap_analysis_stores!B155</f>
        <v/>
      </c>
      <c r="C154" s="279" t="str">
        <f>Gap_analysis_stores!C155</f>
        <v/>
      </c>
      <c r="D154" s="125" t="str">
        <f t="array" ref="D154">IF($C154="","",SUM(IF(FREQUENCY(IF(Inventory!$C$10:$C$1000=$C154,IF(Inventory!$D$10:$D$1000=sp,MATCH(Inventory!$F$10:$F$1000,Inventory!$F$10:$F$1000,0))),ROW(Inventory!$F$10:$F$1000)-ROW(Inventory!$F$10)+1),1)))</f>
        <v/>
      </c>
      <c r="E154" s="125" t="str">
        <f t="array" ref="E154">IF($C154="","",COUNT(IF(Inventory!$B$10:$B$1000=$B154,IF(Inventory!$C$10:$C$1000=$C154,IF(Inventory!$D$10:$D$1000=sp,IF(Inventory!$P$10:$P$1000=E$8,1))))))</f>
        <v/>
      </c>
      <c r="F154" s="125" t="str">
        <f t="array" ref="F154">IF($C154="","",COUNT(IF(Inventory!$B$10:$B$1000=$B154,IF(Inventory!$C$10:$C$1000=$C154,IF(Inventory!$D$10:$D$1000=sp,IF(Inventory!$P$10:$P$1000=F$8,1))))))</f>
        <v/>
      </c>
      <c r="G154" s="125" t="str">
        <f t="array" ref="G154">IF($C154="","",COUNT(IF(Inventory!$B$10:$B$1000=$B154,IF(Inventory!$C$10:$C$1000=$C154,IF(Inventory!$D$10:$D$1000=sp,IF(Inventory!$P$10:$P$1000=G$8,1))))))</f>
        <v/>
      </c>
      <c r="H154" s="125" t="str">
        <f t="array" ref="H154">IF($C154="","",COUNT(IF(Inventory!$B$10:$B$1000=$B154,IF(Inventory!$C$10:$C$1000=$C154,IF(Inventory!$D$10:$D$1000=sp,IF(Inventory!$P$10:$P$1000=H$8,1))))))</f>
        <v/>
      </c>
      <c r="I154" s="125" t="str">
        <f t="array" ref="I154">IF($C154="","",COUNT(IF(Inventory!$B$10:$B$1000=$B154,IF(Inventory!$C$10:$C$1000=$C154,IF(Inventory!$D$10:$D$1000=sp,IF(Inventory!$P$10:$P$1000=I$8,1))))))</f>
        <v/>
      </c>
      <c r="J154" s="137">
        <f t="shared" si="14"/>
        <v>0</v>
      </c>
      <c r="K154" s="125" t="str">
        <f t="array" ref="K154">IF($C154="","",COUNT(IF(Inventory!$B$10:$B$1000=$B154,IF(Inventory!$C$10:$C$1000=$C154,IF(Inventory!$D$10:$D$1000=sp,IF(Inventory!$J$10:$J$1000=frig,1))))))</f>
        <v/>
      </c>
      <c r="L154" s="125" t="str">
        <f t="array" ref="L154">IF($C154="","",COUNT(IF(Inventory!$B$10:$B$1000=$B154,IF(Inventory!$C$10:$C$1000=$C154,IF(Inventory!$D$10:$D$1000=sp,IF(Inventory!$J$10:$J$1000=frig,IF(Inventory!$P$10:$P$1000=L$8,1)))))))</f>
        <v/>
      </c>
      <c r="M154" s="125" t="str">
        <f t="array" ref="M154">IF($C154="","",COUNT(IF(Inventory!$B$10:$B$1000=$B154,IF(Inventory!$C$10:$C$1000=$C154,IF(Inventory!$D$10:$D$1000=sp,IF(Inventory!$J$10:$J$1000=frig,IF(Inventory!$P$10:$P$1000=M$8,1)))))))</f>
        <v/>
      </c>
      <c r="N154" s="125" t="str">
        <f t="array" ref="N154">IF($C154="","",COUNT(IF(Inventory!$B$10:$B$1000=$B154,IF(Inventory!$C$10:$C$1000=$C154,IF(Inventory!$D$10:$D$1000=sp,IF(Inventory!$J$10:$J$1000=frig,IF(Inventory!$P$10:$P$1000=N$8,1)))))))</f>
        <v/>
      </c>
      <c r="O154" s="125" t="str">
        <f t="array" ref="O154">IF($C154="","",COUNT(IF(Inventory!$B$10:$B$1000=$B154,IF(Inventory!$C$10:$C$1000=$C154,IF(Inventory!$D$10:$D$1000=sp,IF(Inventory!$J$10:$J$1000=frig,IF(Inventory!$P$10:$P$1000=O$8,1)))))))</f>
        <v/>
      </c>
      <c r="P154" s="125" t="str">
        <f t="array" ref="P154">IF($C154="","",COUNT(IF(Inventory!$B$10:$B$1000=$B154,IF(Inventory!$C$10:$C$1000=$C154,IF(Inventory!$D$10:$D$1000=sp,IF(Inventory!$J$10:$J$1000=frig,IF(Inventory!$P$10:$P$1000=P$8,1)))))))</f>
        <v/>
      </c>
      <c r="Q154" s="144" t="str">
        <f t="shared" si="12"/>
        <v/>
      </c>
      <c r="R154" s="125" t="str">
        <f t="array" ref="R154">IF($C154="","",COUNT(IF(Inventory!$B$10:$B$1000=$B154,IF(Inventory!$C$10:$C$1000=$C154,IF(Inventory!$D$10:$D$1000=sp,IF(Inventory!$J$10:$J$1000=freez,1))))))</f>
        <v/>
      </c>
      <c r="S154" s="125" t="str">
        <f t="array" ref="S154">IF($C154="","",COUNT(IF(Inventory!$B$10:$B$1000=$B154,IF(Inventory!$C$10:$C$1000=$C154,IF(Inventory!$D$10:$D$1000=sp,IF(Inventory!$J$10:$J$1000=freez,IF(Inventory!$P$10:$P$1000=S$8,1)))))))</f>
        <v/>
      </c>
      <c r="T154" s="125" t="str">
        <f t="array" ref="T154">IF($C154="","",COUNT(IF(Inventory!$B$10:$B$1000=$B154,IF(Inventory!$C$10:$C$1000=$C154,IF(Inventory!$D$10:$D$1000=sp,IF(Inventory!$J$10:$J$1000=freez,IF(Inventory!$P$10:$P$1000=T$8,1)))))))</f>
        <v/>
      </c>
      <c r="U154" s="125" t="str">
        <f t="array" ref="U154">IF($C154="","",COUNT(IF(Inventory!$B$10:$B$1000=$B154,IF(Inventory!$C$10:$C$1000=$C154,IF(Inventory!$D$10:$D$1000=sp,IF(Inventory!$J$10:$J$1000=freez,IF(Inventory!$P$10:$P$1000=U$8,1)))))))</f>
        <v/>
      </c>
      <c r="V154" s="125" t="str">
        <f t="array" ref="V154">IF($C154="","",COUNT(IF(Inventory!$B$10:$B$1000=$B154,IF(Inventory!$C$10:$C$1000=$C154,IF(Inventory!$D$10:$D$1000=sp,IF(Inventory!$J$10:$J$1000=freez,IF(Inventory!$P$10:$P$1000=V$8,1)))))))</f>
        <v/>
      </c>
      <c r="W154" s="125" t="str">
        <f t="array" ref="W154">IF($C154="","",COUNT(IF(Inventory!$B$10:$B$1000=$B154,IF(Inventory!$C$10:$C$1000=$C154,IF(Inventory!$D$10:$D$1000=sp,IF(Inventory!$J$10:$J$1000=freez,IF(Inventory!$P$10:$P$1000=W$8,1)))))))</f>
        <v/>
      </c>
      <c r="X154" s="144" t="str">
        <f t="shared" si="13"/>
        <v/>
      </c>
      <c r="Y154" s="125" t="str">
        <f t="array" ref="Y154">IF($C154="","",SUM(IF(FREQUENCY(IF(Inventory!$C$10:$C$1000=$C154,IF(Inventory!$D$10:$D$1000=sp,IF(Inventory!$I$10:$I$1000=Grl_status!$B$6,MATCH(Inventory!$F$10:$F$1000,Inventory!$F$10:$F$1000,0)))),ROW(Inventory!$F$10:$F$1000)-ROW(Inventory!$F$10)+1),1)))</f>
        <v/>
      </c>
      <c r="Z154" s="125" t="str">
        <f t="array" ref="Z154">IF($C154="","",SUM(IF(FREQUENCY(IF(Inventory!$C$10:$C$1000=$C154,IF(Inventory!$D$10:$D$1000=sp,IF(Inventory!$J$10:$J$1000=frig,MATCH(Inventory!$F$10:$F$1000,Inventory!$F$10:$F$1000,0)))),ROW(Inventory!$F$10:$F$1000)-ROW(Inventory!$F$10)+1),1)))</f>
        <v/>
      </c>
      <c r="AA154" s="125" t="str">
        <f t="array" ref="AA154">IF($C154="","",SUM(IF(FREQUENCY(IF(Inventory!$C$10:$C$1000=$C154,IF(Inventory!$D$10:$D$1000=sp,IF(Inventory!$J$10:$J$1000=frig,IF(Inventory!$P$10:$P$1000=$E$8,MATCH(Inventory!$F$10:$F$1000,Inventory!$F$10:$F$1000,0))))),ROW(Inventory!$F$10:$F$1000)-ROW(Inventory!$F$10)+1),1)))</f>
        <v/>
      </c>
      <c r="AB154" s="125" t="str">
        <f t="array" ref="AB154">IF($C154="","",SUM(IF(FREQUENCY(IF(Inventory!$C$10:$C$1000=$C154,IF(Inventory!$D$10:$D$1000=sp,IF(Inventory!$J$10:$J$1000=frig,IF(Inventory!$P$10:$P$1000=$G$8,MATCH(Inventory!$F$10:$F$1000,Inventory!$F$10:$F$1000,0))))),ROW(Inventory!$F$10:$F$1000)-ROW(Inventory!$F$10)+1),1)))</f>
        <v/>
      </c>
      <c r="AC154" s="125" t="str">
        <f t="array" ref="AC154">IF($C154="","",SUM(IF(FREQUENCY(IF(Inventory!$C$10:$C$1000=$C154,IF(Inventory!$D$10:$D$1000=sp,IF(Inventory!$K$10:$K$1000="",MATCH(Inventory!$F$10:$F$1000,Inventory!$F$10:$F$1000,0)))),ROW(Inventory!$F$10:$F$1000)-ROW(Inventory!$F$10)+1),1)))</f>
        <v/>
      </c>
    </row>
    <row r="155" spans="1:29" ht="16.5" x14ac:dyDescent="0.3">
      <c r="A155" s="279" t="str">
        <f>Gap_analysis_stores!A156</f>
        <v/>
      </c>
      <c r="B155" s="279" t="str">
        <f>Gap_analysis_stores!B156</f>
        <v/>
      </c>
      <c r="C155" s="279" t="str">
        <f>Gap_analysis_stores!C156</f>
        <v/>
      </c>
      <c r="D155" s="125" t="str">
        <f t="array" ref="D155">IF($C155="","",SUM(IF(FREQUENCY(IF(Inventory!$C$10:$C$1000=$C155,IF(Inventory!$D$10:$D$1000=sp,MATCH(Inventory!$F$10:$F$1000,Inventory!$F$10:$F$1000,0))),ROW(Inventory!$F$10:$F$1000)-ROW(Inventory!$F$10)+1),1)))</f>
        <v/>
      </c>
      <c r="E155" s="125" t="str">
        <f t="array" ref="E155">IF($C155="","",COUNT(IF(Inventory!$B$10:$B$1000=$B155,IF(Inventory!$C$10:$C$1000=$C155,IF(Inventory!$D$10:$D$1000=sp,IF(Inventory!$P$10:$P$1000=E$8,1))))))</f>
        <v/>
      </c>
      <c r="F155" s="125" t="str">
        <f t="array" ref="F155">IF($C155="","",COUNT(IF(Inventory!$B$10:$B$1000=$B155,IF(Inventory!$C$10:$C$1000=$C155,IF(Inventory!$D$10:$D$1000=sp,IF(Inventory!$P$10:$P$1000=F$8,1))))))</f>
        <v/>
      </c>
      <c r="G155" s="125" t="str">
        <f t="array" ref="G155">IF($C155="","",COUNT(IF(Inventory!$B$10:$B$1000=$B155,IF(Inventory!$C$10:$C$1000=$C155,IF(Inventory!$D$10:$D$1000=sp,IF(Inventory!$P$10:$P$1000=G$8,1))))))</f>
        <v/>
      </c>
      <c r="H155" s="125" t="str">
        <f t="array" ref="H155">IF($C155="","",COUNT(IF(Inventory!$B$10:$B$1000=$B155,IF(Inventory!$C$10:$C$1000=$C155,IF(Inventory!$D$10:$D$1000=sp,IF(Inventory!$P$10:$P$1000=H$8,1))))))</f>
        <v/>
      </c>
      <c r="I155" s="125" t="str">
        <f t="array" ref="I155">IF($C155="","",COUNT(IF(Inventory!$B$10:$B$1000=$B155,IF(Inventory!$C$10:$C$1000=$C155,IF(Inventory!$D$10:$D$1000=sp,IF(Inventory!$P$10:$P$1000=I$8,1))))))</f>
        <v/>
      </c>
      <c r="J155" s="137">
        <f t="shared" si="14"/>
        <v>0</v>
      </c>
      <c r="K155" s="125" t="str">
        <f t="array" ref="K155">IF($C155="","",COUNT(IF(Inventory!$B$10:$B$1000=$B155,IF(Inventory!$C$10:$C$1000=$C155,IF(Inventory!$D$10:$D$1000=sp,IF(Inventory!$J$10:$J$1000=frig,1))))))</f>
        <v/>
      </c>
      <c r="L155" s="125" t="str">
        <f t="array" ref="L155">IF($C155="","",COUNT(IF(Inventory!$B$10:$B$1000=$B155,IF(Inventory!$C$10:$C$1000=$C155,IF(Inventory!$D$10:$D$1000=sp,IF(Inventory!$J$10:$J$1000=frig,IF(Inventory!$P$10:$P$1000=L$8,1)))))))</f>
        <v/>
      </c>
      <c r="M155" s="125" t="str">
        <f t="array" ref="M155">IF($C155="","",COUNT(IF(Inventory!$B$10:$B$1000=$B155,IF(Inventory!$C$10:$C$1000=$C155,IF(Inventory!$D$10:$D$1000=sp,IF(Inventory!$J$10:$J$1000=frig,IF(Inventory!$P$10:$P$1000=M$8,1)))))))</f>
        <v/>
      </c>
      <c r="N155" s="125" t="str">
        <f t="array" ref="N155">IF($C155="","",COUNT(IF(Inventory!$B$10:$B$1000=$B155,IF(Inventory!$C$10:$C$1000=$C155,IF(Inventory!$D$10:$D$1000=sp,IF(Inventory!$J$10:$J$1000=frig,IF(Inventory!$P$10:$P$1000=N$8,1)))))))</f>
        <v/>
      </c>
      <c r="O155" s="125" t="str">
        <f t="array" ref="O155">IF($C155="","",COUNT(IF(Inventory!$B$10:$B$1000=$B155,IF(Inventory!$C$10:$C$1000=$C155,IF(Inventory!$D$10:$D$1000=sp,IF(Inventory!$J$10:$J$1000=frig,IF(Inventory!$P$10:$P$1000=O$8,1)))))))</f>
        <v/>
      </c>
      <c r="P155" s="125" t="str">
        <f t="array" ref="P155">IF($C155="","",COUNT(IF(Inventory!$B$10:$B$1000=$B155,IF(Inventory!$C$10:$C$1000=$C155,IF(Inventory!$D$10:$D$1000=sp,IF(Inventory!$J$10:$J$1000=frig,IF(Inventory!$P$10:$P$1000=P$8,1)))))))</f>
        <v/>
      </c>
      <c r="Q155" s="144" t="str">
        <f t="shared" ref="Q155:Q218" si="15">IF($J155=0,"",K155/$J155)</f>
        <v/>
      </c>
      <c r="R155" s="125" t="str">
        <f t="array" ref="R155">IF($C155="","",COUNT(IF(Inventory!$B$10:$B$1000=$B155,IF(Inventory!$C$10:$C$1000=$C155,IF(Inventory!$D$10:$D$1000=sp,IF(Inventory!$J$10:$J$1000=freez,1))))))</f>
        <v/>
      </c>
      <c r="S155" s="125" t="str">
        <f t="array" ref="S155">IF($C155="","",COUNT(IF(Inventory!$B$10:$B$1000=$B155,IF(Inventory!$C$10:$C$1000=$C155,IF(Inventory!$D$10:$D$1000=sp,IF(Inventory!$J$10:$J$1000=freez,IF(Inventory!$P$10:$P$1000=S$8,1)))))))</f>
        <v/>
      </c>
      <c r="T155" s="125" t="str">
        <f t="array" ref="T155">IF($C155="","",COUNT(IF(Inventory!$B$10:$B$1000=$B155,IF(Inventory!$C$10:$C$1000=$C155,IF(Inventory!$D$10:$D$1000=sp,IF(Inventory!$J$10:$J$1000=freez,IF(Inventory!$P$10:$P$1000=T$8,1)))))))</f>
        <v/>
      </c>
      <c r="U155" s="125" t="str">
        <f t="array" ref="U155">IF($C155="","",COUNT(IF(Inventory!$B$10:$B$1000=$B155,IF(Inventory!$C$10:$C$1000=$C155,IF(Inventory!$D$10:$D$1000=sp,IF(Inventory!$J$10:$J$1000=freez,IF(Inventory!$P$10:$P$1000=U$8,1)))))))</f>
        <v/>
      </c>
      <c r="V155" s="125" t="str">
        <f t="array" ref="V155">IF($C155="","",COUNT(IF(Inventory!$B$10:$B$1000=$B155,IF(Inventory!$C$10:$C$1000=$C155,IF(Inventory!$D$10:$D$1000=sp,IF(Inventory!$J$10:$J$1000=freez,IF(Inventory!$P$10:$P$1000=V$8,1)))))))</f>
        <v/>
      </c>
      <c r="W155" s="125" t="str">
        <f t="array" ref="W155">IF($C155="","",COUNT(IF(Inventory!$B$10:$B$1000=$B155,IF(Inventory!$C$10:$C$1000=$C155,IF(Inventory!$D$10:$D$1000=sp,IF(Inventory!$J$10:$J$1000=freez,IF(Inventory!$P$10:$P$1000=W$8,1)))))))</f>
        <v/>
      </c>
      <c r="X155" s="144" t="str">
        <f t="shared" ref="X155:X218" si="16">IF($J155=0,"",R155/$J155)</f>
        <v/>
      </c>
      <c r="Y155" s="125" t="str">
        <f t="array" ref="Y155">IF($C155="","",SUM(IF(FREQUENCY(IF(Inventory!$C$10:$C$1000=$C155,IF(Inventory!$D$10:$D$1000=sp,IF(Inventory!$I$10:$I$1000=Grl_status!$B$6,MATCH(Inventory!$F$10:$F$1000,Inventory!$F$10:$F$1000,0)))),ROW(Inventory!$F$10:$F$1000)-ROW(Inventory!$F$10)+1),1)))</f>
        <v/>
      </c>
      <c r="Z155" s="125" t="str">
        <f t="array" ref="Z155">IF($C155="","",SUM(IF(FREQUENCY(IF(Inventory!$C$10:$C$1000=$C155,IF(Inventory!$D$10:$D$1000=sp,IF(Inventory!$J$10:$J$1000=frig,MATCH(Inventory!$F$10:$F$1000,Inventory!$F$10:$F$1000,0)))),ROW(Inventory!$F$10:$F$1000)-ROW(Inventory!$F$10)+1),1)))</f>
        <v/>
      </c>
      <c r="AA155" s="125" t="str">
        <f t="array" ref="AA155">IF($C155="","",SUM(IF(FREQUENCY(IF(Inventory!$C$10:$C$1000=$C155,IF(Inventory!$D$10:$D$1000=sp,IF(Inventory!$J$10:$J$1000=frig,IF(Inventory!$P$10:$P$1000=$E$8,MATCH(Inventory!$F$10:$F$1000,Inventory!$F$10:$F$1000,0))))),ROW(Inventory!$F$10:$F$1000)-ROW(Inventory!$F$10)+1),1)))</f>
        <v/>
      </c>
      <c r="AB155" s="125" t="str">
        <f t="array" ref="AB155">IF($C155="","",SUM(IF(FREQUENCY(IF(Inventory!$C$10:$C$1000=$C155,IF(Inventory!$D$10:$D$1000=sp,IF(Inventory!$J$10:$J$1000=frig,IF(Inventory!$P$10:$P$1000=$G$8,MATCH(Inventory!$F$10:$F$1000,Inventory!$F$10:$F$1000,0))))),ROW(Inventory!$F$10:$F$1000)-ROW(Inventory!$F$10)+1),1)))</f>
        <v/>
      </c>
      <c r="AC155" s="125" t="str">
        <f t="array" ref="AC155">IF($C155="","",SUM(IF(FREQUENCY(IF(Inventory!$C$10:$C$1000=$C155,IF(Inventory!$D$10:$D$1000=sp,IF(Inventory!$K$10:$K$1000="",MATCH(Inventory!$F$10:$F$1000,Inventory!$F$10:$F$1000,0)))),ROW(Inventory!$F$10:$F$1000)-ROW(Inventory!$F$10)+1),1)))</f>
        <v/>
      </c>
    </row>
    <row r="156" spans="1:29" ht="16.5" x14ac:dyDescent="0.3">
      <c r="A156" s="279" t="str">
        <f>Gap_analysis_stores!A157</f>
        <v/>
      </c>
      <c r="B156" s="279" t="str">
        <f>Gap_analysis_stores!B157</f>
        <v/>
      </c>
      <c r="C156" s="279" t="str">
        <f>Gap_analysis_stores!C157</f>
        <v/>
      </c>
      <c r="D156" s="125" t="str">
        <f t="array" ref="D156">IF($C156="","",SUM(IF(FREQUENCY(IF(Inventory!$C$10:$C$1000=$C156,IF(Inventory!$D$10:$D$1000=sp,MATCH(Inventory!$F$10:$F$1000,Inventory!$F$10:$F$1000,0))),ROW(Inventory!$F$10:$F$1000)-ROW(Inventory!$F$10)+1),1)))</f>
        <v/>
      </c>
      <c r="E156" s="125" t="str">
        <f t="array" ref="E156">IF($C156="","",COUNT(IF(Inventory!$B$10:$B$1000=$B156,IF(Inventory!$C$10:$C$1000=$C156,IF(Inventory!$D$10:$D$1000=sp,IF(Inventory!$P$10:$P$1000=E$8,1))))))</f>
        <v/>
      </c>
      <c r="F156" s="125" t="str">
        <f t="array" ref="F156">IF($C156="","",COUNT(IF(Inventory!$B$10:$B$1000=$B156,IF(Inventory!$C$10:$C$1000=$C156,IF(Inventory!$D$10:$D$1000=sp,IF(Inventory!$P$10:$P$1000=F$8,1))))))</f>
        <v/>
      </c>
      <c r="G156" s="125" t="str">
        <f t="array" ref="G156">IF($C156="","",COUNT(IF(Inventory!$B$10:$B$1000=$B156,IF(Inventory!$C$10:$C$1000=$C156,IF(Inventory!$D$10:$D$1000=sp,IF(Inventory!$P$10:$P$1000=G$8,1))))))</f>
        <v/>
      </c>
      <c r="H156" s="125" t="str">
        <f t="array" ref="H156">IF($C156="","",COUNT(IF(Inventory!$B$10:$B$1000=$B156,IF(Inventory!$C$10:$C$1000=$C156,IF(Inventory!$D$10:$D$1000=sp,IF(Inventory!$P$10:$P$1000=H$8,1))))))</f>
        <v/>
      </c>
      <c r="I156" s="125" t="str">
        <f t="array" ref="I156">IF($C156="","",COUNT(IF(Inventory!$B$10:$B$1000=$B156,IF(Inventory!$C$10:$C$1000=$C156,IF(Inventory!$D$10:$D$1000=sp,IF(Inventory!$P$10:$P$1000=I$8,1))))))</f>
        <v/>
      </c>
      <c r="J156" s="137">
        <f t="shared" si="14"/>
        <v>0</v>
      </c>
      <c r="K156" s="125" t="str">
        <f t="array" ref="K156">IF($C156="","",COUNT(IF(Inventory!$B$10:$B$1000=$B156,IF(Inventory!$C$10:$C$1000=$C156,IF(Inventory!$D$10:$D$1000=sp,IF(Inventory!$J$10:$J$1000=frig,1))))))</f>
        <v/>
      </c>
      <c r="L156" s="125" t="str">
        <f t="array" ref="L156">IF($C156="","",COUNT(IF(Inventory!$B$10:$B$1000=$B156,IF(Inventory!$C$10:$C$1000=$C156,IF(Inventory!$D$10:$D$1000=sp,IF(Inventory!$J$10:$J$1000=frig,IF(Inventory!$P$10:$P$1000=L$8,1)))))))</f>
        <v/>
      </c>
      <c r="M156" s="125" t="str">
        <f t="array" ref="M156">IF($C156="","",COUNT(IF(Inventory!$B$10:$B$1000=$B156,IF(Inventory!$C$10:$C$1000=$C156,IF(Inventory!$D$10:$D$1000=sp,IF(Inventory!$J$10:$J$1000=frig,IF(Inventory!$P$10:$P$1000=M$8,1)))))))</f>
        <v/>
      </c>
      <c r="N156" s="125" t="str">
        <f t="array" ref="N156">IF($C156="","",COUNT(IF(Inventory!$B$10:$B$1000=$B156,IF(Inventory!$C$10:$C$1000=$C156,IF(Inventory!$D$10:$D$1000=sp,IF(Inventory!$J$10:$J$1000=frig,IF(Inventory!$P$10:$P$1000=N$8,1)))))))</f>
        <v/>
      </c>
      <c r="O156" s="125" t="str">
        <f t="array" ref="O156">IF($C156="","",COUNT(IF(Inventory!$B$10:$B$1000=$B156,IF(Inventory!$C$10:$C$1000=$C156,IF(Inventory!$D$10:$D$1000=sp,IF(Inventory!$J$10:$J$1000=frig,IF(Inventory!$P$10:$P$1000=O$8,1)))))))</f>
        <v/>
      </c>
      <c r="P156" s="125" t="str">
        <f t="array" ref="P156">IF($C156="","",COUNT(IF(Inventory!$B$10:$B$1000=$B156,IF(Inventory!$C$10:$C$1000=$C156,IF(Inventory!$D$10:$D$1000=sp,IF(Inventory!$J$10:$J$1000=frig,IF(Inventory!$P$10:$P$1000=P$8,1)))))))</f>
        <v/>
      </c>
      <c r="Q156" s="144" t="str">
        <f t="shared" si="15"/>
        <v/>
      </c>
      <c r="R156" s="125" t="str">
        <f t="array" ref="R156">IF($C156="","",COUNT(IF(Inventory!$B$10:$B$1000=$B156,IF(Inventory!$C$10:$C$1000=$C156,IF(Inventory!$D$10:$D$1000=sp,IF(Inventory!$J$10:$J$1000=freez,1))))))</f>
        <v/>
      </c>
      <c r="S156" s="125" t="str">
        <f t="array" ref="S156">IF($C156="","",COUNT(IF(Inventory!$B$10:$B$1000=$B156,IF(Inventory!$C$10:$C$1000=$C156,IF(Inventory!$D$10:$D$1000=sp,IF(Inventory!$J$10:$J$1000=freez,IF(Inventory!$P$10:$P$1000=S$8,1)))))))</f>
        <v/>
      </c>
      <c r="T156" s="125" t="str">
        <f t="array" ref="T156">IF($C156="","",COUNT(IF(Inventory!$B$10:$B$1000=$B156,IF(Inventory!$C$10:$C$1000=$C156,IF(Inventory!$D$10:$D$1000=sp,IF(Inventory!$J$10:$J$1000=freez,IF(Inventory!$P$10:$P$1000=T$8,1)))))))</f>
        <v/>
      </c>
      <c r="U156" s="125" t="str">
        <f t="array" ref="U156">IF($C156="","",COUNT(IF(Inventory!$B$10:$B$1000=$B156,IF(Inventory!$C$10:$C$1000=$C156,IF(Inventory!$D$10:$D$1000=sp,IF(Inventory!$J$10:$J$1000=freez,IF(Inventory!$P$10:$P$1000=U$8,1)))))))</f>
        <v/>
      </c>
      <c r="V156" s="125" t="str">
        <f t="array" ref="V156">IF($C156="","",COUNT(IF(Inventory!$B$10:$B$1000=$B156,IF(Inventory!$C$10:$C$1000=$C156,IF(Inventory!$D$10:$D$1000=sp,IF(Inventory!$J$10:$J$1000=freez,IF(Inventory!$P$10:$P$1000=V$8,1)))))))</f>
        <v/>
      </c>
      <c r="W156" s="125" t="str">
        <f t="array" ref="W156">IF($C156="","",COUNT(IF(Inventory!$B$10:$B$1000=$B156,IF(Inventory!$C$10:$C$1000=$C156,IF(Inventory!$D$10:$D$1000=sp,IF(Inventory!$J$10:$J$1000=freez,IF(Inventory!$P$10:$P$1000=W$8,1)))))))</f>
        <v/>
      </c>
      <c r="X156" s="144" t="str">
        <f t="shared" si="16"/>
        <v/>
      </c>
      <c r="Y156" s="125" t="str">
        <f t="array" ref="Y156">IF($C156="","",SUM(IF(FREQUENCY(IF(Inventory!$C$10:$C$1000=$C156,IF(Inventory!$D$10:$D$1000=sp,IF(Inventory!$I$10:$I$1000=Grl_status!$B$6,MATCH(Inventory!$F$10:$F$1000,Inventory!$F$10:$F$1000,0)))),ROW(Inventory!$F$10:$F$1000)-ROW(Inventory!$F$10)+1),1)))</f>
        <v/>
      </c>
      <c r="Z156" s="125" t="str">
        <f t="array" ref="Z156">IF($C156="","",SUM(IF(FREQUENCY(IF(Inventory!$C$10:$C$1000=$C156,IF(Inventory!$D$10:$D$1000=sp,IF(Inventory!$J$10:$J$1000=frig,MATCH(Inventory!$F$10:$F$1000,Inventory!$F$10:$F$1000,0)))),ROW(Inventory!$F$10:$F$1000)-ROW(Inventory!$F$10)+1),1)))</f>
        <v/>
      </c>
      <c r="AA156" s="125" t="str">
        <f t="array" ref="AA156">IF($C156="","",SUM(IF(FREQUENCY(IF(Inventory!$C$10:$C$1000=$C156,IF(Inventory!$D$10:$D$1000=sp,IF(Inventory!$J$10:$J$1000=frig,IF(Inventory!$P$10:$P$1000=$E$8,MATCH(Inventory!$F$10:$F$1000,Inventory!$F$10:$F$1000,0))))),ROW(Inventory!$F$10:$F$1000)-ROW(Inventory!$F$10)+1),1)))</f>
        <v/>
      </c>
      <c r="AB156" s="125" t="str">
        <f t="array" ref="AB156">IF($C156="","",SUM(IF(FREQUENCY(IF(Inventory!$C$10:$C$1000=$C156,IF(Inventory!$D$10:$D$1000=sp,IF(Inventory!$J$10:$J$1000=frig,IF(Inventory!$P$10:$P$1000=$G$8,MATCH(Inventory!$F$10:$F$1000,Inventory!$F$10:$F$1000,0))))),ROW(Inventory!$F$10:$F$1000)-ROW(Inventory!$F$10)+1),1)))</f>
        <v/>
      </c>
      <c r="AC156" s="125" t="str">
        <f t="array" ref="AC156">IF($C156="","",SUM(IF(FREQUENCY(IF(Inventory!$C$10:$C$1000=$C156,IF(Inventory!$D$10:$D$1000=sp,IF(Inventory!$K$10:$K$1000="",MATCH(Inventory!$F$10:$F$1000,Inventory!$F$10:$F$1000,0)))),ROW(Inventory!$F$10:$F$1000)-ROW(Inventory!$F$10)+1),1)))</f>
        <v/>
      </c>
    </row>
    <row r="157" spans="1:29" ht="16.5" x14ac:dyDescent="0.3">
      <c r="A157" s="279" t="str">
        <f>Gap_analysis_stores!A158</f>
        <v/>
      </c>
      <c r="B157" s="279" t="str">
        <f>Gap_analysis_stores!B158</f>
        <v/>
      </c>
      <c r="C157" s="279" t="str">
        <f>Gap_analysis_stores!C158</f>
        <v/>
      </c>
      <c r="D157" s="125" t="str">
        <f t="array" ref="D157">IF($C157="","",SUM(IF(FREQUENCY(IF(Inventory!$C$10:$C$1000=$C157,IF(Inventory!$D$10:$D$1000=sp,MATCH(Inventory!$F$10:$F$1000,Inventory!$F$10:$F$1000,0))),ROW(Inventory!$F$10:$F$1000)-ROW(Inventory!$F$10)+1),1)))</f>
        <v/>
      </c>
      <c r="E157" s="125" t="str">
        <f t="array" ref="E157">IF($C157="","",COUNT(IF(Inventory!$B$10:$B$1000=$B157,IF(Inventory!$C$10:$C$1000=$C157,IF(Inventory!$D$10:$D$1000=sp,IF(Inventory!$P$10:$P$1000=E$8,1))))))</f>
        <v/>
      </c>
      <c r="F157" s="125" t="str">
        <f t="array" ref="F157">IF($C157="","",COUNT(IF(Inventory!$B$10:$B$1000=$B157,IF(Inventory!$C$10:$C$1000=$C157,IF(Inventory!$D$10:$D$1000=sp,IF(Inventory!$P$10:$P$1000=F$8,1))))))</f>
        <v/>
      </c>
      <c r="G157" s="125" t="str">
        <f t="array" ref="G157">IF($C157="","",COUNT(IF(Inventory!$B$10:$B$1000=$B157,IF(Inventory!$C$10:$C$1000=$C157,IF(Inventory!$D$10:$D$1000=sp,IF(Inventory!$P$10:$P$1000=G$8,1))))))</f>
        <v/>
      </c>
      <c r="H157" s="125" t="str">
        <f t="array" ref="H157">IF($C157="","",COUNT(IF(Inventory!$B$10:$B$1000=$B157,IF(Inventory!$C$10:$C$1000=$C157,IF(Inventory!$D$10:$D$1000=sp,IF(Inventory!$P$10:$P$1000=H$8,1))))))</f>
        <v/>
      </c>
      <c r="I157" s="125" t="str">
        <f t="array" ref="I157">IF($C157="","",COUNT(IF(Inventory!$B$10:$B$1000=$B157,IF(Inventory!$C$10:$C$1000=$C157,IF(Inventory!$D$10:$D$1000=sp,IF(Inventory!$P$10:$P$1000=I$8,1))))))</f>
        <v/>
      </c>
      <c r="J157" s="137">
        <f t="shared" si="14"/>
        <v>0</v>
      </c>
      <c r="K157" s="125" t="str">
        <f t="array" ref="K157">IF($C157="","",COUNT(IF(Inventory!$B$10:$B$1000=$B157,IF(Inventory!$C$10:$C$1000=$C157,IF(Inventory!$D$10:$D$1000=sp,IF(Inventory!$J$10:$J$1000=frig,1))))))</f>
        <v/>
      </c>
      <c r="L157" s="125" t="str">
        <f t="array" ref="L157">IF($C157="","",COUNT(IF(Inventory!$B$10:$B$1000=$B157,IF(Inventory!$C$10:$C$1000=$C157,IF(Inventory!$D$10:$D$1000=sp,IF(Inventory!$J$10:$J$1000=frig,IF(Inventory!$P$10:$P$1000=L$8,1)))))))</f>
        <v/>
      </c>
      <c r="M157" s="125" t="str">
        <f t="array" ref="M157">IF($C157="","",COUNT(IF(Inventory!$B$10:$B$1000=$B157,IF(Inventory!$C$10:$C$1000=$C157,IF(Inventory!$D$10:$D$1000=sp,IF(Inventory!$J$10:$J$1000=frig,IF(Inventory!$P$10:$P$1000=M$8,1)))))))</f>
        <v/>
      </c>
      <c r="N157" s="125" t="str">
        <f t="array" ref="N157">IF($C157="","",COUNT(IF(Inventory!$B$10:$B$1000=$B157,IF(Inventory!$C$10:$C$1000=$C157,IF(Inventory!$D$10:$D$1000=sp,IF(Inventory!$J$10:$J$1000=frig,IF(Inventory!$P$10:$P$1000=N$8,1)))))))</f>
        <v/>
      </c>
      <c r="O157" s="125" t="str">
        <f t="array" ref="O157">IF($C157="","",COUNT(IF(Inventory!$B$10:$B$1000=$B157,IF(Inventory!$C$10:$C$1000=$C157,IF(Inventory!$D$10:$D$1000=sp,IF(Inventory!$J$10:$J$1000=frig,IF(Inventory!$P$10:$P$1000=O$8,1)))))))</f>
        <v/>
      </c>
      <c r="P157" s="125" t="str">
        <f t="array" ref="P157">IF($C157="","",COUNT(IF(Inventory!$B$10:$B$1000=$B157,IF(Inventory!$C$10:$C$1000=$C157,IF(Inventory!$D$10:$D$1000=sp,IF(Inventory!$J$10:$J$1000=frig,IF(Inventory!$P$10:$P$1000=P$8,1)))))))</f>
        <v/>
      </c>
      <c r="Q157" s="144" t="str">
        <f t="shared" si="15"/>
        <v/>
      </c>
      <c r="R157" s="125" t="str">
        <f t="array" ref="R157">IF($C157="","",COUNT(IF(Inventory!$B$10:$B$1000=$B157,IF(Inventory!$C$10:$C$1000=$C157,IF(Inventory!$D$10:$D$1000=sp,IF(Inventory!$J$10:$J$1000=freez,1))))))</f>
        <v/>
      </c>
      <c r="S157" s="125" t="str">
        <f t="array" ref="S157">IF($C157="","",COUNT(IF(Inventory!$B$10:$B$1000=$B157,IF(Inventory!$C$10:$C$1000=$C157,IF(Inventory!$D$10:$D$1000=sp,IF(Inventory!$J$10:$J$1000=freez,IF(Inventory!$P$10:$P$1000=S$8,1)))))))</f>
        <v/>
      </c>
      <c r="T157" s="125" t="str">
        <f t="array" ref="T157">IF($C157="","",COUNT(IF(Inventory!$B$10:$B$1000=$B157,IF(Inventory!$C$10:$C$1000=$C157,IF(Inventory!$D$10:$D$1000=sp,IF(Inventory!$J$10:$J$1000=freez,IF(Inventory!$P$10:$P$1000=T$8,1)))))))</f>
        <v/>
      </c>
      <c r="U157" s="125" t="str">
        <f t="array" ref="U157">IF($C157="","",COUNT(IF(Inventory!$B$10:$B$1000=$B157,IF(Inventory!$C$10:$C$1000=$C157,IF(Inventory!$D$10:$D$1000=sp,IF(Inventory!$J$10:$J$1000=freez,IF(Inventory!$P$10:$P$1000=U$8,1)))))))</f>
        <v/>
      </c>
      <c r="V157" s="125" t="str">
        <f t="array" ref="V157">IF($C157="","",COUNT(IF(Inventory!$B$10:$B$1000=$B157,IF(Inventory!$C$10:$C$1000=$C157,IF(Inventory!$D$10:$D$1000=sp,IF(Inventory!$J$10:$J$1000=freez,IF(Inventory!$P$10:$P$1000=V$8,1)))))))</f>
        <v/>
      </c>
      <c r="W157" s="125" t="str">
        <f t="array" ref="W157">IF($C157="","",COUNT(IF(Inventory!$B$10:$B$1000=$B157,IF(Inventory!$C$10:$C$1000=$C157,IF(Inventory!$D$10:$D$1000=sp,IF(Inventory!$J$10:$J$1000=freez,IF(Inventory!$P$10:$P$1000=W$8,1)))))))</f>
        <v/>
      </c>
      <c r="X157" s="144" t="str">
        <f t="shared" si="16"/>
        <v/>
      </c>
      <c r="Y157" s="125" t="str">
        <f t="array" ref="Y157">IF($C157="","",SUM(IF(FREQUENCY(IF(Inventory!$C$10:$C$1000=$C157,IF(Inventory!$D$10:$D$1000=sp,IF(Inventory!$I$10:$I$1000=Grl_status!$B$6,MATCH(Inventory!$F$10:$F$1000,Inventory!$F$10:$F$1000,0)))),ROW(Inventory!$F$10:$F$1000)-ROW(Inventory!$F$10)+1),1)))</f>
        <v/>
      </c>
      <c r="Z157" s="125" t="str">
        <f t="array" ref="Z157">IF($C157="","",SUM(IF(FREQUENCY(IF(Inventory!$C$10:$C$1000=$C157,IF(Inventory!$D$10:$D$1000=sp,IF(Inventory!$J$10:$J$1000=frig,MATCH(Inventory!$F$10:$F$1000,Inventory!$F$10:$F$1000,0)))),ROW(Inventory!$F$10:$F$1000)-ROW(Inventory!$F$10)+1),1)))</f>
        <v/>
      </c>
      <c r="AA157" s="125" t="str">
        <f t="array" ref="AA157">IF($C157="","",SUM(IF(FREQUENCY(IF(Inventory!$C$10:$C$1000=$C157,IF(Inventory!$D$10:$D$1000=sp,IF(Inventory!$J$10:$J$1000=frig,IF(Inventory!$P$10:$P$1000=$E$8,MATCH(Inventory!$F$10:$F$1000,Inventory!$F$10:$F$1000,0))))),ROW(Inventory!$F$10:$F$1000)-ROW(Inventory!$F$10)+1),1)))</f>
        <v/>
      </c>
      <c r="AB157" s="125" t="str">
        <f t="array" ref="AB157">IF($C157="","",SUM(IF(FREQUENCY(IF(Inventory!$C$10:$C$1000=$C157,IF(Inventory!$D$10:$D$1000=sp,IF(Inventory!$J$10:$J$1000=frig,IF(Inventory!$P$10:$P$1000=$G$8,MATCH(Inventory!$F$10:$F$1000,Inventory!$F$10:$F$1000,0))))),ROW(Inventory!$F$10:$F$1000)-ROW(Inventory!$F$10)+1),1)))</f>
        <v/>
      </c>
      <c r="AC157" s="125" t="str">
        <f t="array" ref="AC157">IF($C157="","",SUM(IF(FREQUENCY(IF(Inventory!$C$10:$C$1000=$C157,IF(Inventory!$D$10:$D$1000=sp,IF(Inventory!$K$10:$K$1000="",MATCH(Inventory!$F$10:$F$1000,Inventory!$F$10:$F$1000,0)))),ROW(Inventory!$F$10:$F$1000)-ROW(Inventory!$F$10)+1),1)))</f>
        <v/>
      </c>
    </row>
    <row r="158" spans="1:29" ht="16.5" x14ac:dyDescent="0.3">
      <c r="A158" s="279" t="str">
        <f>Gap_analysis_stores!A159</f>
        <v/>
      </c>
      <c r="B158" s="279" t="str">
        <f>Gap_analysis_stores!B159</f>
        <v/>
      </c>
      <c r="C158" s="279" t="str">
        <f>Gap_analysis_stores!C159</f>
        <v/>
      </c>
      <c r="D158" s="125" t="str">
        <f t="array" ref="D158">IF($C158="","",SUM(IF(FREQUENCY(IF(Inventory!$C$10:$C$1000=$C158,IF(Inventory!$D$10:$D$1000=sp,MATCH(Inventory!$F$10:$F$1000,Inventory!$F$10:$F$1000,0))),ROW(Inventory!$F$10:$F$1000)-ROW(Inventory!$F$10)+1),1)))</f>
        <v/>
      </c>
      <c r="E158" s="125" t="str">
        <f t="array" ref="E158">IF($C158="","",COUNT(IF(Inventory!$B$10:$B$1000=$B158,IF(Inventory!$C$10:$C$1000=$C158,IF(Inventory!$D$10:$D$1000=sp,IF(Inventory!$P$10:$P$1000=E$8,1))))))</f>
        <v/>
      </c>
      <c r="F158" s="125" t="str">
        <f t="array" ref="F158">IF($C158="","",COUNT(IF(Inventory!$B$10:$B$1000=$B158,IF(Inventory!$C$10:$C$1000=$C158,IF(Inventory!$D$10:$D$1000=sp,IF(Inventory!$P$10:$P$1000=F$8,1))))))</f>
        <v/>
      </c>
      <c r="G158" s="125" t="str">
        <f t="array" ref="G158">IF($C158="","",COUNT(IF(Inventory!$B$10:$B$1000=$B158,IF(Inventory!$C$10:$C$1000=$C158,IF(Inventory!$D$10:$D$1000=sp,IF(Inventory!$P$10:$P$1000=G$8,1))))))</f>
        <v/>
      </c>
      <c r="H158" s="125" t="str">
        <f t="array" ref="H158">IF($C158="","",COUNT(IF(Inventory!$B$10:$B$1000=$B158,IF(Inventory!$C$10:$C$1000=$C158,IF(Inventory!$D$10:$D$1000=sp,IF(Inventory!$P$10:$P$1000=H$8,1))))))</f>
        <v/>
      </c>
      <c r="I158" s="125" t="str">
        <f t="array" ref="I158">IF($C158="","",COUNT(IF(Inventory!$B$10:$B$1000=$B158,IF(Inventory!$C$10:$C$1000=$C158,IF(Inventory!$D$10:$D$1000=sp,IF(Inventory!$P$10:$P$1000=I$8,1))))))</f>
        <v/>
      </c>
      <c r="J158" s="137">
        <f t="shared" si="14"/>
        <v>0</v>
      </c>
      <c r="K158" s="125" t="str">
        <f t="array" ref="K158">IF($C158="","",COUNT(IF(Inventory!$B$10:$B$1000=$B158,IF(Inventory!$C$10:$C$1000=$C158,IF(Inventory!$D$10:$D$1000=sp,IF(Inventory!$J$10:$J$1000=frig,1))))))</f>
        <v/>
      </c>
      <c r="L158" s="125" t="str">
        <f t="array" ref="L158">IF($C158="","",COUNT(IF(Inventory!$B$10:$B$1000=$B158,IF(Inventory!$C$10:$C$1000=$C158,IF(Inventory!$D$10:$D$1000=sp,IF(Inventory!$J$10:$J$1000=frig,IF(Inventory!$P$10:$P$1000=L$8,1)))))))</f>
        <v/>
      </c>
      <c r="M158" s="125" t="str">
        <f t="array" ref="M158">IF($C158="","",COUNT(IF(Inventory!$B$10:$B$1000=$B158,IF(Inventory!$C$10:$C$1000=$C158,IF(Inventory!$D$10:$D$1000=sp,IF(Inventory!$J$10:$J$1000=frig,IF(Inventory!$P$10:$P$1000=M$8,1)))))))</f>
        <v/>
      </c>
      <c r="N158" s="125" t="str">
        <f t="array" ref="N158">IF($C158="","",COUNT(IF(Inventory!$B$10:$B$1000=$B158,IF(Inventory!$C$10:$C$1000=$C158,IF(Inventory!$D$10:$D$1000=sp,IF(Inventory!$J$10:$J$1000=frig,IF(Inventory!$P$10:$P$1000=N$8,1)))))))</f>
        <v/>
      </c>
      <c r="O158" s="125" t="str">
        <f t="array" ref="O158">IF($C158="","",COUNT(IF(Inventory!$B$10:$B$1000=$B158,IF(Inventory!$C$10:$C$1000=$C158,IF(Inventory!$D$10:$D$1000=sp,IF(Inventory!$J$10:$J$1000=frig,IF(Inventory!$P$10:$P$1000=O$8,1)))))))</f>
        <v/>
      </c>
      <c r="P158" s="125" t="str">
        <f t="array" ref="P158">IF($C158="","",COUNT(IF(Inventory!$B$10:$B$1000=$B158,IF(Inventory!$C$10:$C$1000=$C158,IF(Inventory!$D$10:$D$1000=sp,IF(Inventory!$J$10:$J$1000=frig,IF(Inventory!$P$10:$P$1000=P$8,1)))))))</f>
        <v/>
      </c>
      <c r="Q158" s="144" t="str">
        <f t="shared" si="15"/>
        <v/>
      </c>
      <c r="R158" s="125" t="str">
        <f t="array" ref="R158">IF($C158="","",COUNT(IF(Inventory!$B$10:$B$1000=$B158,IF(Inventory!$C$10:$C$1000=$C158,IF(Inventory!$D$10:$D$1000=sp,IF(Inventory!$J$10:$J$1000=freez,1))))))</f>
        <v/>
      </c>
      <c r="S158" s="125" t="str">
        <f t="array" ref="S158">IF($C158="","",COUNT(IF(Inventory!$B$10:$B$1000=$B158,IF(Inventory!$C$10:$C$1000=$C158,IF(Inventory!$D$10:$D$1000=sp,IF(Inventory!$J$10:$J$1000=freez,IF(Inventory!$P$10:$P$1000=S$8,1)))))))</f>
        <v/>
      </c>
      <c r="T158" s="125" t="str">
        <f t="array" ref="T158">IF($C158="","",COUNT(IF(Inventory!$B$10:$B$1000=$B158,IF(Inventory!$C$10:$C$1000=$C158,IF(Inventory!$D$10:$D$1000=sp,IF(Inventory!$J$10:$J$1000=freez,IF(Inventory!$P$10:$P$1000=T$8,1)))))))</f>
        <v/>
      </c>
      <c r="U158" s="125" t="str">
        <f t="array" ref="U158">IF($C158="","",COUNT(IF(Inventory!$B$10:$B$1000=$B158,IF(Inventory!$C$10:$C$1000=$C158,IF(Inventory!$D$10:$D$1000=sp,IF(Inventory!$J$10:$J$1000=freez,IF(Inventory!$P$10:$P$1000=U$8,1)))))))</f>
        <v/>
      </c>
      <c r="V158" s="125" t="str">
        <f t="array" ref="V158">IF($C158="","",COUNT(IF(Inventory!$B$10:$B$1000=$B158,IF(Inventory!$C$10:$C$1000=$C158,IF(Inventory!$D$10:$D$1000=sp,IF(Inventory!$J$10:$J$1000=freez,IF(Inventory!$P$10:$P$1000=V$8,1)))))))</f>
        <v/>
      </c>
      <c r="W158" s="125" t="str">
        <f t="array" ref="W158">IF($C158="","",COUNT(IF(Inventory!$B$10:$B$1000=$B158,IF(Inventory!$C$10:$C$1000=$C158,IF(Inventory!$D$10:$D$1000=sp,IF(Inventory!$J$10:$J$1000=freez,IF(Inventory!$P$10:$P$1000=W$8,1)))))))</f>
        <v/>
      </c>
      <c r="X158" s="144" t="str">
        <f t="shared" si="16"/>
        <v/>
      </c>
      <c r="Y158" s="125" t="str">
        <f t="array" ref="Y158">IF($C158="","",SUM(IF(FREQUENCY(IF(Inventory!$C$10:$C$1000=$C158,IF(Inventory!$D$10:$D$1000=sp,IF(Inventory!$I$10:$I$1000=Grl_status!$B$6,MATCH(Inventory!$F$10:$F$1000,Inventory!$F$10:$F$1000,0)))),ROW(Inventory!$F$10:$F$1000)-ROW(Inventory!$F$10)+1),1)))</f>
        <v/>
      </c>
      <c r="Z158" s="125" t="str">
        <f t="array" ref="Z158">IF($C158="","",SUM(IF(FREQUENCY(IF(Inventory!$C$10:$C$1000=$C158,IF(Inventory!$D$10:$D$1000=sp,IF(Inventory!$J$10:$J$1000=frig,MATCH(Inventory!$F$10:$F$1000,Inventory!$F$10:$F$1000,0)))),ROW(Inventory!$F$10:$F$1000)-ROW(Inventory!$F$10)+1),1)))</f>
        <v/>
      </c>
      <c r="AA158" s="125" t="str">
        <f t="array" ref="AA158">IF($C158="","",SUM(IF(FREQUENCY(IF(Inventory!$C$10:$C$1000=$C158,IF(Inventory!$D$10:$D$1000=sp,IF(Inventory!$J$10:$J$1000=frig,IF(Inventory!$P$10:$P$1000=$E$8,MATCH(Inventory!$F$10:$F$1000,Inventory!$F$10:$F$1000,0))))),ROW(Inventory!$F$10:$F$1000)-ROW(Inventory!$F$10)+1),1)))</f>
        <v/>
      </c>
      <c r="AB158" s="125" t="str">
        <f t="array" ref="AB158">IF($C158="","",SUM(IF(FREQUENCY(IF(Inventory!$C$10:$C$1000=$C158,IF(Inventory!$D$10:$D$1000=sp,IF(Inventory!$J$10:$J$1000=frig,IF(Inventory!$P$10:$P$1000=$G$8,MATCH(Inventory!$F$10:$F$1000,Inventory!$F$10:$F$1000,0))))),ROW(Inventory!$F$10:$F$1000)-ROW(Inventory!$F$10)+1),1)))</f>
        <v/>
      </c>
      <c r="AC158" s="125" t="str">
        <f t="array" ref="AC158">IF($C158="","",SUM(IF(FREQUENCY(IF(Inventory!$C$10:$C$1000=$C158,IF(Inventory!$D$10:$D$1000=sp,IF(Inventory!$K$10:$K$1000="",MATCH(Inventory!$F$10:$F$1000,Inventory!$F$10:$F$1000,0)))),ROW(Inventory!$F$10:$F$1000)-ROW(Inventory!$F$10)+1),1)))</f>
        <v/>
      </c>
    </row>
    <row r="159" spans="1:29" ht="16.5" x14ac:dyDescent="0.3">
      <c r="A159" s="279" t="str">
        <f>Gap_analysis_stores!A160</f>
        <v/>
      </c>
      <c r="B159" s="279" t="str">
        <f>Gap_analysis_stores!B160</f>
        <v/>
      </c>
      <c r="C159" s="279" t="str">
        <f>Gap_analysis_stores!C160</f>
        <v/>
      </c>
      <c r="D159" s="125" t="str">
        <f t="array" ref="D159">IF($C159="","",SUM(IF(FREQUENCY(IF(Inventory!$C$10:$C$1000=$C159,IF(Inventory!$D$10:$D$1000=sp,MATCH(Inventory!$F$10:$F$1000,Inventory!$F$10:$F$1000,0))),ROW(Inventory!$F$10:$F$1000)-ROW(Inventory!$F$10)+1),1)))</f>
        <v/>
      </c>
      <c r="E159" s="125" t="str">
        <f t="array" ref="E159">IF($C159="","",COUNT(IF(Inventory!$B$10:$B$1000=$B159,IF(Inventory!$C$10:$C$1000=$C159,IF(Inventory!$D$10:$D$1000=sp,IF(Inventory!$P$10:$P$1000=E$8,1))))))</f>
        <v/>
      </c>
      <c r="F159" s="125" t="str">
        <f t="array" ref="F159">IF($C159="","",COUNT(IF(Inventory!$B$10:$B$1000=$B159,IF(Inventory!$C$10:$C$1000=$C159,IF(Inventory!$D$10:$D$1000=sp,IF(Inventory!$P$10:$P$1000=F$8,1))))))</f>
        <v/>
      </c>
      <c r="G159" s="125" t="str">
        <f t="array" ref="G159">IF($C159="","",COUNT(IF(Inventory!$B$10:$B$1000=$B159,IF(Inventory!$C$10:$C$1000=$C159,IF(Inventory!$D$10:$D$1000=sp,IF(Inventory!$P$10:$P$1000=G$8,1))))))</f>
        <v/>
      </c>
      <c r="H159" s="125" t="str">
        <f t="array" ref="H159">IF($C159="","",COUNT(IF(Inventory!$B$10:$B$1000=$B159,IF(Inventory!$C$10:$C$1000=$C159,IF(Inventory!$D$10:$D$1000=sp,IF(Inventory!$P$10:$P$1000=H$8,1))))))</f>
        <v/>
      </c>
      <c r="I159" s="125" t="str">
        <f t="array" ref="I159">IF($C159="","",COUNT(IF(Inventory!$B$10:$B$1000=$B159,IF(Inventory!$C$10:$C$1000=$C159,IF(Inventory!$D$10:$D$1000=sp,IF(Inventory!$P$10:$P$1000=I$8,1))))))</f>
        <v/>
      </c>
      <c r="J159" s="137">
        <f t="shared" si="14"/>
        <v>0</v>
      </c>
      <c r="K159" s="125" t="str">
        <f t="array" ref="K159">IF($C159="","",COUNT(IF(Inventory!$B$10:$B$1000=$B159,IF(Inventory!$C$10:$C$1000=$C159,IF(Inventory!$D$10:$D$1000=sp,IF(Inventory!$J$10:$J$1000=frig,1))))))</f>
        <v/>
      </c>
      <c r="L159" s="125" t="str">
        <f t="array" ref="L159">IF($C159="","",COUNT(IF(Inventory!$B$10:$B$1000=$B159,IF(Inventory!$C$10:$C$1000=$C159,IF(Inventory!$D$10:$D$1000=sp,IF(Inventory!$J$10:$J$1000=frig,IF(Inventory!$P$10:$P$1000=L$8,1)))))))</f>
        <v/>
      </c>
      <c r="M159" s="125" t="str">
        <f t="array" ref="M159">IF($C159="","",COUNT(IF(Inventory!$B$10:$B$1000=$B159,IF(Inventory!$C$10:$C$1000=$C159,IF(Inventory!$D$10:$D$1000=sp,IF(Inventory!$J$10:$J$1000=frig,IF(Inventory!$P$10:$P$1000=M$8,1)))))))</f>
        <v/>
      </c>
      <c r="N159" s="125" t="str">
        <f t="array" ref="N159">IF($C159="","",COUNT(IF(Inventory!$B$10:$B$1000=$B159,IF(Inventory!$C$10:$C$1000=$C159,IF(Inventory!$D$10:$D$1000=sp,IF(Inventory!$J$10:$J$1000=frig,IF(Inventory!$P$10:$P$1000=N$8,1)))))))</f>
        <v/>
      </c>
      <c r="O159" s="125" t="str">
        <f t="array" ref="O159">IF($C159="","",COUNT(IF(Inventory!$B$10:$B$1000=$B159,IF(Inventory!$C$10:$C$1000=$C159,IF(Inventory!$D$10:$D$1000=sp,IF(Inventory!$J$10:$J$1000=frig,IF(Inventory!$P$10:$P$1000=O$8,1)))))))</f>
        <v/>
      </c>
      <c r="P159" s="125" t="str">
        <f t="array" ref="P159">IF($C159="","",COUNT(IF(Inventory!$B$10:$B$1000=$B159,IF(Inventory!$C$10:$C$1000=$C159,IF(Inventory!$D$10:$D$1000=sp,IF(Inventory!$J$10:$J$1000=frig,IF(Inventory!$P$10:$P$1000=P$8,1)))))))</f>
        <v/>
      </c>
      <c r="Q159" s="144" t="str">
        <f t="shared" si="15"/>
        <v/>
      </c>
      <c r="R159" s="125" t="str">
        <f t="array" ref="R159">IF($C159="","",COUNT(IF(Inventory!$B$10:$B$1000=$B159,IF(Inventory!$C$10:$C$1000=$C159,IF(Inventory!$D$10:$D$1000=sp,IF(Inventory!$J$10:$J$1000=freez,1))))))</f>
        <v/>
      </c>
      <c r="S159" s="125" t="str">
        <f t="array" ref="S159">IF($C159="","",COUNT(IF(Inventory!$B$10:$B$1000=$B159,IF(Inventory!$C$10:$C$1000=$C159,IF(Inventory!$D$10:$D$1000=sp,IF(Inventory!$J$10:$J$1000=freez,IF(Inventory!$P$10:$P$1000=S$8,1)))))))</f>
        <v/>
      </c>
      <c r="T159" s="125" t="str">
        <f t="array" ref="T159">IF($C159="","",COUNT(IF(Inventory!$B$10:$B$1000=$B159,IF(Inventory!$C$10:$C$1000=$C159,IF(Inventory!$D$10:$D$1000=sp,IF(Inventory!$J$10:$J$1000=freez,IF(Inventory!$P$10:$P$1000=T$8,1)))))))</f>
        <v/>
      </c>
      <c r="U159" s="125" t="str">
        <f t="array" ref="U159">IF($C159="","",COUNT(IF(Inventory!$B$10:$B$1000=$B159,IF(Inventory!$C$10:$C$1000=$C159,IF(Inventory!$D$10:$D$1000=sp,IF(Inventory!$J$10:$J$1000=freez,IF(Inventory!$P$10:$P$1000=U$8,1)))))))</f>
        <v/>
      </c>
      <c r="V159" s="125" t="str">
        <f t="array" ref="V159">IF($C159="","",COUNT(IF(Inventory!$B$10:$B$1000=$B159,IF(Inventory!$C$10:$C$1000=$C159,IF(Inventory!$D$10:$D$1000=sp,IF(Inventory!$J$10:$J$1000=freez,IF(Inventory!$P$10:$P$1000=V$8,1)))))))</f>
        <v/>
      </c>
      <c r="W159" s="125" t="str">
        <f t="array" ref="W159">IF($C159="","",COUNT(IF(Inventory!$B$10:$B$1000=$B159,IF(Inventory!$C$10:$C$1000=$C159,IF(Inventory!$D$10:$D$1000=sp,IF(Inventory!$J$10:$J$1000=freez,IF(Inventory!$P$10:$P$1000=W$8,1)))))))</f>
        <v/>
      </c>
      <c r="X159" s="144" t="str">
        <f t="shared" si="16"/>
        <v/>
      </c>
      <c r="Y159" s="125" t="str">
        <f t="array" ref="Y159">IF($C159="","",SUM(IF(FREQUENCY(IF(Inventory!$C$10:$C$1000=$C159,IF(Inventory!$D$10:$D$1000=sp,IF(Inventory!$I$10:$I$1000=Grl_status!$B$6,MATCH(Inventory!$F$10:$F$1000,Inventory!$F$10:$F$1000,0)))),ROW(Inventory!$F$10:$F$1000)-ROW(Inventory!$F$10)+1),1)))</f>
        <v/>
      </c>
      <c r="Z159" s="125" t="str">
        <f t="array" ref="Z159">IF($C159="","",SUM(IF(FREQUENCY(IF(Inventory!$C$10:$C$1000=$C159,IF(Inventory!$D$10:$D$1000=sp,IF(Inventory!$J$10:$J$1000=frig,MATCH(Inventory!$F$10:$F$1000,Inventory!$F$10:$F$1000,0)))),ROW(Inventory!$F$10:$F$1000)-ROW(Inventory!$F$10)+1),1)))</f>
        <v/>
      </c>
      <c r="AA159" s="125" t="str">
        <f t="array" ref="AA159">IF($C159="","",SUM(IF(FREQUENCY(IF(Inventory!$C$10:$C$1000=$C159,IF(Inventory!$D$10:$D$1000=sp,IF(Inventory!$J$10:$J$1000=frig,IF(Inventory!$P$10:$P$1000=$E$8,MATCH(Inventory!$F$10:$F$1000,Inventory!$F$10:$F$1000,0))))),ROW(Inventory!$F$10:$F$1000)-ROW(Inventory!$F$10)+1),1)))</f>
        <v/>
      </c>
      <c r="AB159" s="125" t="str">
        <f t="array" ref="AB159">IF($C159="","",SUM(IF(FREQUENCY(IF(Inventory!$C$10:$C$1000=$C159,IF(Inventory!$D$10:$D$1000=sp,IF(Inventory!$J$10:$J$1000=frig,IF(Inventory!$P$10:$P$1000=$G$8,MATCH(Inventory!$F$10:$F$1000,Inventory!$F$10:$F$1000,0))))),ROW(Inventory!$F$10:$F$1000)-ROW(Inventory!$F$10)+1),1)))</f>
        <v/>
      </c>
      <c r="AC159" s="125" t="str">
        <f t="array" ref="AC159">IF($C159="","",SUM(IF(FREQUENCY(IF(Inventory!$C$10:$C$1000=$C159,IF(Inventory!$D$10:$D$1000=sp,IF(Inventory!$K$10:$K$1000="",MATCH(Inventory!$F$10:$F$1000,Inventory!$F$10:$F$1000,0)))),ROW(Inventory!$F$10:$F$1000)-ROW(Inventory!$F$10)+1),1)))</f>
        <v/>
      </c>
    </row>
    <row r="160" spans="1:29" ht="16.5" x14ac:dyDescent="0.3">
      <c r="A160" s="279" t="str">
        <f>Gap_analysis_stores!A161</f>
        <v/>
      </c>
      <c r="B160" s="279" t="str">
        <f>Gap_analysis_stores!B161</f>
        <v/>
      </c>
      <c r="C160" s="279" t="str">
        <f>Gap_analysis_stores!C161</f>
        <v/>
      </c>
      <c r="D160" s="125" t="str">
        <f t="array" ref="D160">IF($C160="","",SUM(IF(FREQUENCY(IF(Inventory!$C$10:$C$1000=$C160,IF(Inventory!$D$10:$D$1000=sp,MATCH(Inventory!$F$10:$F$1000,Inventory!$F$10:$F$1000,0))),ROW(Inventory!$F$10:$F$1000)-ROW(Inventory!$F$10)+1),1)))</f>
        <v/>
      </c>
      <c r="E160" s="125" t="str">
        <f t="array" ref="E160">IF($C160="","",COUNT(IF(Inventory!$B$10:$B$1000=$B160,IF(Inventory!$C$10:$C$1000=$C160,IF(Inventory!$D$10:$D$1000=sp,IF(Inventory!$P$10:$P$1000=E$8,1))))))</f>
        <v/>
      </c>
      <c r="F160" s="125" t="str">
        <f t="array" ref="F160">IF($C160="","",COUNT(IF(Inventory!$B$10:$B$1000=$B160,IF(Inventory!$C$10:$C$1000=$C160,IF(Inventory!$D$10:$D$1000=sp,IF(Inventory!$P$10:$P$1000=F$8,1))))))</f>
        <v/>
      </c>
      <c r="G160" s="125" t="str">
        <f t="array" ref="G160">IF($C160="","",COUNT(IF(Inventory!$B$10:$B$1000=$B160,IF(Inventory!$C$10:$C$1000=$C160,IF(Inventory!$D$10:$D$1000=sp,IF(Inventory!$P$10:$P$1000=G$8,1))))))</f>
        <v/>
      </c>
      <c r="H160" s="125" t="str">
        <f t="array" ref="H160">IF($C160="","",COUNT(IF(Inventory!$B$10:$B$1000=$B160,IF(Inventory!$C$10:$C$1000=$C160,IF(Inventory!$D$10:$D$1000=sp,IF(Inventory!$P$10:$P$1000=H$8,1))))))</f>
        <v/>
      </c>
      <c r="I160" s="125" t="str">
        <f t="array" ref="I160">IF($C160="","",COUNT(IF(Inventory!$B$10:$B$1000=$B160,IF(Inventory!$C$10:$C$1000=$C160,IF(Inventory!$D$10:$D$1000=sp,IF(Inventory!$P$10:$P$1000=I$8,1))))))</f>
        <v/>
      </c>
      <c r="J160" s="137">
        <f t="shared" si="14"/>
        <v>0</v>
      </c>
      <c r="K160" s="125" t="str">
        <f t="array" ref="K160">IF($C160="","",COUNT(IF(Inventory!$B$10:$B$1000=$B160,IF(Inventory!$C$10:$C$1000=$C160,IF(Inventory!$D$10:$D$1000=sp,IF(Inventory!$J$10:$J$1000=frig,1))))))</f>
        <v/>
      </c>
      <c r="L160" s="125" t="str">
        <f t="array" ref="L160">IF($C160="","",COUNT(IF(Inventory!$B$10:$B$1000=$B160,IF(Inventory!$C$10:$C$1000=$C160,IF(Inventory!$D$10:$D$1000=sp,IF(Inventory!$J$10:$J$1000=frig,IF(Inventory!$P$10:$P$1000=L$8,1)))))))</f>
        <v/>
      </c>
      <c r="M160" s="125" t="str">
        <f t="array" ref="M160">IF($C160="","",COUNT(IF(Inventory!$B$10:$B$1000=$B160,IF(Inventory!$C$10:$C$1000=$C160,IF(Inventory!$D$10:$D$1000=sp,IF(Inventory!$J$10:$J$1000=frig,IF(Inventory!$P$10:$P$1000=M$8,1)))))))</f>
        <v/>
      </c>
      <c r="N160" s="125" t="str">
        <f t="array" ref="N160">IF($C160="","",COUNT(IF(Inventory!$B$10:$B$1000=$B160,IF(Inventory!$C$10:$C$1000=$C160,IF(Inventory!$D$10:$D$1000=sp,IF(Inventory!$J$10:$J$1000=frig,IF(Inventory!$P$10:$P$1000=N$8,1)))))))</f>
        <v/>
      </c>
      <c r="O160" s="125" t="str">
        <f t="array" ref="O160">IF($C160="","",COUNT(IF(Inventory!$B$10:$B$1000=$B160,IF(Inventory!$C$10:$C$1000=$C160,IF(Inventory!$D$10:$D$1000=sp,IF(Inventory!$J$10:$J$1000=frig,IF(Inventory!$P$10:$P$1000=O$8,1)))))))</f>
        <v/>
      </c>
      <c r="P160" s="125" t="str">
        <f t="array" ref="P160">IF($C160="","",COUNT(IF(Inventory!$B$10:$B$1000=$B160,IF(Inventory!$C$10:$C$1000=$C160,IF(Inventory!$D$10:$D$1000=sp,IF(Inventory!$J$10:$J$1000=frig,IF(Inventory!$P$10:$P$1000=P$8,1)))))))</f>
        <v/>
      </c>
      <c r="Q160" s="144" t="str">
        <f t="shared" si="15"/>
        <v/>
      </c>
      <c r="R160" s="125" t="str">
        <f t="array" ref="R160">IF($C160="","",COUNT(IF(Inventory!$B$10:$B$1000=$B160,IF(Inventory!$C$10:$C$1000=$C160,IF(Inventory!$D$10:$D$1000=sp,IF(Inventory!$J$10:$J$1000=freez,1))))))</f>
        <v/>
      </c>
      <c r="S160" s="125" t="str">
        <f t="array" ref="S160">IF($C160="","",COUNT(IF(Inventory!$B$10:$B$1000=$B160,IF(Inventory!$C$10:$C$1000=$C160,IF(Inventory!$D$10:$D$1000=sp,IF(Inventory!$J$10:$J$1000=freez,IF(Inventory!$P$10:$P$1000=S$8,1)))))))</f>
        <v/>
      </c>
      <c r="T160" s="125" t="str">
        <f t="array" ref="T160">IF($C160="","",COUNT(IF(Inventory!$B$10:$B$1000=$B160,IF(Inventory!$C$10:$C$1000=$C160,IF(Inventory!$D$10:$D$1000=sp,IF(Inventory!$J$10:$J$1000=freez,IF(Inventory!$P$10:$P$1000=T$8,1)))))))</f>
        <v/>
      </c>
      <c r="U160" s="125" t="str">
        <f t="array" ref="U160">IF($C160="","",COUNT(IF(Inventory!$B$10:$B$1000=$B160,IF(Inventory!$C$10:$C$1000=$C160,IF(Inventory!$D$10:$D$1000=sp,IF(Inventory!$J$10:$J$1000=freez,IF(Inventory!$P$10:$P$1000=U$8,1)))))))</f>
        <v/>
      </c>
      <c r="V160" s="125" t="str">
        <f t="array" ref="V160">IF($C160="","",COUNT(IF(Inventory!$B$10:$B$1000=$B160,IF(Inventory!$C$10:$C$1000=$C160,IF(Inventory!$D$10:$D$1000=sp,IF(Inventory!$J$10:$J$1000=freez,IF(Inventory!$P$10:$P$1000=V$8,1)))))))</f>
        <v/>
      </c>
      <c r="W160" s="125" t="str">
        <f t="array" ref="W160">IF($C160="","",COUNT(IF(Inventory!$B$10:$B$1000=$B160,IF(Inventory!$C$10:$C$1000=$C160,IF(Inventory!$D$10:$D$1000=sp,IF(Inventory!$J$10:$J$1000=freez,IF(Inventory!$P$10:$P$1000=W$8,1)))))))</f>
        <v/>
      </c>
      <c r="X160" s="144" t="str">
        <f t="shared" si="16"/>
        <v/>
      </c>
      <c r="Y160" s="125" t="str">
        <f t="array" ref="Y160">IF($C160="","",SUM(IF(FREQUENCY(IF(Inventory!$C$10:$C$1000=$C160,IF(Inventory!$D$10:$D$1000=sp,IF(Inventory!$I$10:$I$1000=Grl_status!$B$6,MATCH(Inventory!$F$10:$F$1000,Inventory!$F$10:$F$1000,0)))),ROW(Inventory!$F$10:$F$1000)-ROW(Inventory!$F$10)+1),1)))</f>
        <v/>
      </c>
      <c r="Z160" s="125" t="str">
        <f t="array" ref="Z160">IF($C160="","",SUM(IF(FREQUENCY(IF(Inventory!$C$10:$C$1000=$C160,IF(Inventory!$D$10:$D$1000=sp,IF(Inventory!$J$10:$J$1000=frig,MATCH(Inventory!$F$10:$F$1000,Inventory!$F$10:$F$1000,0)))),ROW(Inventory!$F$10:$F$1000)-ROW(Inventory!$F$10)+1),1)))</f>
        <v/>
      </c>
      <c r="AA160" s="125" t="str">
        <f t="array" ref="AA160">IF($C160="","",SUM(IF(FREQUENCY(IF(Inventory!$C$10:$C$1000=$C160,IF(Inventory!$D$10:$D$1000=sp,IF(Inventory!$J$10:$J$1000=frig,IF(Inventory!$P$10:$P$1000=$E$8,MATCH(Inventory!$F$10:$F$1000,Inventory!$F$10:$F$1000,0))))),ROW(Inventory!$F$10:$F$1000)-ROW(Inventory!$F$10)+1),1)))</f>
        <v/>
      </c>
      <c r="AB160" s="125" t="str">
        <f t="array" ref="AB160">IF($C160="","",SUM(IF(FREQUENCY(IF(Inventory!$C$10:$C$1000=$C160,IF(Inventory!$D$10:$D$1000=sp,IF(Inventory!$J$10:$J$1000=frig,IF(Inventory!$P$10:$P$1000=$G$8,MATCH(Inventory!$F$10:$F$1000,Inventory!$F$10:$F$1000,0))))),ROW(Inventory!$F$10:$F$1000)-ROW(Inventory!$F$10)+1),1)))</f>
        <v/>
      </c>
      <c r="AC160" s="125" t="str">
        <f t="array" ref="AC160">IF($C160="","",SUM(IF(FREQUENCY(IF(Inventory!$C$10:$C$1000=$C160,IF(Inventory!$D$10:$D$1000=sp,IF(Inventory!$K$10:$K$1000="",MATCH(Inventory!$F$10:$F$1000,Inventory!$F$10:$F$1000,0)))),ROW(Inventory!$F$10:$F$1000)-ROW(Inventory!$F$10)+1),1)))</f>
        <v/>
      </c>
    </row>
    <row r="161" spans="1:29" ht="16.5" x14ac:dyDescent="0.3">
      <c r="A161" s="279" t="str">
        <f>Gap_analysis_stores!A162</f>
        <v/>
      </c>
      <c r="B161" s="279" t="str">
        <f>Gap_analysis_stores!B162</f>
        <v/>
      </c>
      <c r="C161" s="279" t="str">
        <f>Gap_analysis_stores!C162</f>
        <v/>
      </c>
      <c r="D161" s="125" t="str">
        <f t="array" ref="D161">IF($C161="","",SUM(IF(FREQUENCY(IF(Inventory!$C$10:$C$1000=$C161,IF(Inventory!$D$10:$D$1000=sp,MATCH(Inventory!$F$10:$F$1000,Inventory!$F$10:$F$1000,0))),ROW(Inventory!$F$10:$F$1000)-ROW(Inventory!$F$10)+1),1)))</f>
        <v/>
      </c>
      <c r="E161" s="125" t="str">
        <f t="array" ref="E161">IF($C161="","",COUNT(IF(Inventory!$B$10:$B$1000=$B161,IF(Inventory!$C$10:$C$1000=$C161,IF(Inventory!$D$10:$D$1000=sp,IF(Inventory!$P$10:$P$1000=E$8,1))))))</f>
        <v/>
      </c>
      <c r="F161" s="125" t="str">
        <f t="array" ref="F161">IF($C161="","",COUNT(IF(Inventory!$B$10:$B$1000=$B161,IF(Inventory!$C$10:$C$1000=$C161,IF(Inventory!$D$10:$D$1000=sp,IF(Inventory!$P$10:$P$1000=F$8,1))))))</f>
        <v/>
      </c>
      <c r="G161" s="125" t="str">
        <f t="array" ref="G161">IF($C161="","",COUNT(IF(Inventory!$B$10:$B$1000=$B161,IF(Inventory!$C$10:$C$1000=$C161,IF(Inventory!$D$10:$D$1000=sp,IF(Inventory!$P$10:$P$1000=G$8,1))))))</f>
        <v/>
      </c>
      <c r="H161" s="125" t="str">
        <f t="array" ref="H161">IF($C161="","",COUNT(IF(Inventory!$B$10:$B$1000=$B161,IF(Inventory!$C$10:$C$1000=$C161,IF(Inventory!$D$10:$D$1000=sp,IF(Inventory!$P$10:$P$1000=H$8,1))))))</f>
        <v/>
      </c>
      <c r="I161" s="125" t="str">
        <f t="array" ref="I161">IF($C161="","",COUNT(IF(Inventory!$B$10:$B$1000=$B161,IF(Inventory!$C$10:$C$1000=$C161,IF(Inventory!$D$10:$D$1000=sp,IF(Inventory!$P$10:$P$1000=I$8,1))))))</f>
        <v/>
      </c>
      <c r="J161" s="137">
        <f t="shared" si="14"/>
        <v>0</v>
      </c>
      <c r="K161" s="125" t="str">
        <f t="array" ref="K161">IF($C161="","",COUNT(IF(Inventory!$B$10:$B$1000=$B161,IF(Inventory!$C$10:$C$1000=$C161,IF(Inventory!$D$10:$D$1000=sp,IF(Inventory!$J$10:$J$1000=frig,1))))))</f>
        <v/>
      </c>
      <c r="L161" s="125" t="str">
        <f t="array" ref="L161">IF($C161="","",COUNT(IF(Inventory!$B$10:$B$1000=$B161,IF(Inventory!$C$10:$C$1000=$C161,IF(Inventory!$D$10:$D$1000=sp,IF(Inventory!$J$10:$J$1000=frig,IF(Inventory!$P$10:$P$1000=L$8,1)))))))</f>
        <v/>
      </c>
      <c r="M161" s="125" t="str">
        <f t="array" ref="M161">IF($C161="","",COUNT(IF(Inventory!$B$10:$B$1000=$B161,IF(Inventory!$C$10:$C$1000=$C161,IF(Inventory!$D$10:$D$1000=sp,IF(Inventory!$J$10:$J$1000=frig,IF(Inventory!$P$10:$P$1000=M$8,1)))))))</f>
        <v/>
      </c>
      <c r="N161" s="125" t="str">
        <f t="array" ref="N161">IF($C161="","",COUNT(IF(Inventory!$B$10:$B$1000=$B161,IF(Inventory!$C$10:$C$1000=$C161,IF(Inventory!$D$10:$D$1000=sp,IF(Inventory!$J$10:$J$1000=frig,IF(Inventory!$P$10:$P$1000=N$8,1)))))))</f>
        <v/>
      </c>
      <c r="O161" s="125" t="str">
        <f t="array" ref="O161">IF($C161="","",COUNT(IF(Inventory!$B$10:$B$1000=$B161,IF(Inventory!$C$10:$C$1000=$C161,IF(Inventory!$D$10:$D$1000=sp,IF(Inventory!$J$10:$J$1000=frig,IF(Inventory!$P$10:$P$1000=O$8,1)))))))</f>
        <v/>
      </c>
      <c r="P161" s="125" t="str">
        <f t="array" ref="P161">IF($C161="","",COUNT(IF(Inventory!$B$10:$B$1000=$B161,IF(Inventory!$C$10:$C$1000=$C161,IF(Inventory!$D$10:$D$1000=sp,IF(Inventory!$J$10:$J$1000=frig,IF(Inventory!$P$10:$P$1000=P$8,1)))))))</f>
        <v/>
      </c>
      <c r="Q161" s="144" t="str">
        <f t="shared" si="15"/>
        <v/>
      </c>
      <c r="R161" s="125" t="str">
        <f t="array" ref="R161">IF($C161="","",COUNT(IF(Inventory!$B$10:$B$1000=$B161,IF(Inventory!$C$10:$C$1000=$C161,IF(Inventory!$D$10:$D$1000=sp,IF(Inventory!$J$10:$J$1000=freez,1))))))</f>
        <v/>
      </c>
      <c r="S161" s="125" t="str">
        <f t="array" ref="S161">IF($C161="","",COUNT(IF(Inventory!$B$10:$B$1000=$B161,IF(Inventory!$C$10:$C$1000=$C161,IF(Inventory!$D$10:$D$1000=sp,IF(Inventory!$J$10:$J$1000=freez,IF(Inventory!$P$10:$P$1000=S$8,1)))))))</f>
        <v/>
      </c>
      <c r="T161" s="125" t="str">
        <f t="array" ref="T161">IF($C161="","",COUNT(IF(Inventory!$B$10:$B$1000=$B161,IF(Inventory!$C$10:$C$1000=$C161,IF(Inventory!$D$10:$D$1000=sp,IF(Inventory!$J$10:$J$1000=freez,IF(Inventory!$P$10:$P$1000=T$8,1)))))))</f>
        <v/>
      </c>
      <c r="U161" s="125" t="str">
        <f t="array" ref="U161">IF($C161="","",COUNT(IF(Inventory!$B$10:$B$1000=$B161,IF(Inventory!$C$10:$C$1000=$C161,IF(Inventory!$D$10:$D$1000=sp,IF(Inventory!$J$10:$J$1000=freez,IF(Inventory!$P$10:$P$1000=U$8,1)))))))</f>
        <v/>
      </c>
      <c r="V161" s="125" t="str">
        <f t="array" ref="V161">IF($C161="","",COUNT(IF(Inventory!$B$10:$B$1000=$B161,IF(Inventory!$C$10:$C$1000=$C161,IF(Inventory!$D$10:$D$1000=sp,IF(Inventory!$J$10:$J$1000=freez,IF(Inventory!$P$10:$P$1000=V$8,1)))))))</f>
        <v/>
      </c>
      <c r="W161" s="125" t="str">
        <f t="array" ref="W161">IF($C161="","",COUNT(IF(Inventory!$B$10:$B$1000=$B161,IF(Inventory!$C$10:$C$1000=$C161,IF(Inventory!$D$10:$D$1000=sp,IF(Inventory!$J$10:$J$1000=freez,IF(Inventory!$P$10:$P$1000=W$8,1)))))))</f>
        <v/>
      </c>
      <c r="X161" s="144" t="str">
        <f t="shared" si="16"/>
        <v/>
      </c>
      <c r="Y161" s="125" t="str">
        <f t="array" ref="Y161">IF($C161="","",SUM(IF(FREQUENCY(IF(Inventory!$C$10:$C$1000=$C161,IF(Inventory!$D$10:$D$1000=sp,IF(Inventory!$I$10:$I$1000=Grl_status!$B$6,MATCH(Inventory!$F$10:$F$1000,Inventory!$F$10:$F$1000,0)))),ROW(Inventory!$F$10:$F$1000)-ROW(Inventory!$F$10)+1),1)))</f>
        <v/>
      </c>
      <c r="Z161" s="125" t="str">
        <f t="array" ref="Z161">IF($C161="","",SUM(IF(FREQUENCY(IF(Inventory!$C$10:$C$1000=$C161,IF(Inventory!$D$10:$D$1000=sp,IF(Inventory!$J$10:$J$1000=frig,MATCH(Inventory!$F$10:$F$1000,Inventory!$F$10:$F$1000,0)))),ROW(Inventory!$F$10:$F$1000)-ROW(Inventory!$F$10)+1),1)))</f>
        <v/>
      </c>
      <c r="AA161" s="125" t="str">
        <f t="array" ref="AA161">IF($C161="","",SUM(IF(FREQUENCY(IF(Inventory!$C$10:$C$1000=$C161,IF(Inventory!$D$10:$D$1000=sp,IF(Inventory!$J$10:$J$1000=frig,IF(Inventory!$P$10:$P$1000=$E$8,MATCH(Inventory!$F$10:$F$1000,Inventory!$F$10:$F$1000,0))))),ROW(Inventory!$F$10:$F$1000)-ROW(Inventory!$F$10)+1),1)))</f>
        <v/>
      </c>
      <c r="AB161" s="125" t="str">
        <f t="array" ref="AB161">IF($C161="","",SUM(IF(FREQUENCY(IF(Inventory!$C$10:$C$1000=$C161,IF(Inventory!$D$10:$D$1000=sp,IF(Inventory!$J$10:$J$1000=frig,IF(Inventory!$P$10:$P$1000=$G$8,MATCH(Inventory!$F$10:$F$1000,Inventory!$F$10:$F$1000,0))))),ROW(Inventory!$F$10:$F$1000)-ROW(Inventory!$F$10)+1),1)))</f>
        <v/>
      </c>
      <c r="AC161" s="125" t="str">
        <f t="array" ref="AC161">IF($C161="","",SUM(IF(FREQUENCY(IF(Inventory!$C$10:$C$1000=$C161,IF(Inventory!$D$10:$D$1000=sp,IF(Inventory!$K$10:$K$1000="",MATCH(Inventory!$F$10:$F$1000,Inventory!$F$10:$F$1000,0)))),ROW(Inventory!$F$10:$F$1000)-ROW(Inventory!$F$10)+1),1)))</f>
        <v/>
      </c>
    </row>
    <row r="162" spans="1:29" ht="16.5" x14ac:dyDescent="0.3">
      <c r="A162" s="279" t="str">
        <f>Gap_analysis_stores!A163</f>
        <v/>
      </c>
      <c r="B162" s="279" t="str">
        <f>Gap_analysis_stores!B163</f>
        <v/>
      </c>
      <c r="C162" s="279" t="str">
        <f>Gap_analysis_stores!C163</f>
        <v/>
      </c>
      <c r="D162" s="125" t="str">
        <f t="array" ref="D162">IF($C162="","",SUM(IF(FREQUENCY(IF(Inventory!$C$10:$C$1000=$C162,IF(Inventory!$D$10:$D$1000=sp,MATCH(Inventory!$F$10:$F$1000,Inventory!$F$10:$F$1000,0))),ROW(Inventory!$F$10:$F$1000)-ROW(Inventory!$F$10)+1),1)))</f>
        <v/>
      </c>
      <c r="E162" s="125" t="str">
        <f t="array" ref="E162">IF($C162="","",COUNT(IF(Inventory!$B$10:$B$1000=$B162,IF(Inventory!$C$10:$C$1000=$C162,IF(Inventory!$D$10:$D$1000=sp,IF(Inventory!$P$10:$P$1000=E$8,1))))))</f>
        <v/>
      </c>
      <c r="F162" s="125" t="str">
        <f t="array" ref="F162">IF($C162="","",COUNT(IF(Inventory!$B$10:$B$1000=$B162,IF(Inventory!$C$10:$C$1000=$C162,IF(Inventory!$D$10:$D$1000=sp,IF(Inventory!$P$10:$P$1000=F$8,1))))))</f>
        <v/>
      </c>
      <c r="G162" s="125" t="str">
        <f t="array" ref="G162">IF($C162="","",COUNT(IF(Inventory!$B$10:$B$1000=$B162,IF(Inventory!$C$10:$C$1000=$C162,IF(Inventory!$D$10:$D$1000=sp,IF(Inventory!$P$10:$P$1000=G$8,1))))))</f>
        <v/>
      </c>
      <c r="H162" s="125" t="str">
        <f t="array" ref="H162">IF($C162="","",COUNT(IF(Inventory!$B$10:$B$1000=$B162,IF(Inventory!$C$10:$C$1000=$C162,IF(Inventory!$D$10:$D$1000=sp,IF(Inventory!$P$10:$P$1000=H$8,1))))))</f>
        <v/>
      </c>
      <c r="I162" s="125" t="str">
        <f t="array" ref="I162">IF($C162="","",COUNT(IF(Inventory!$B$10:$B$1000=$B162,IF(Inventory!$C$10:$C$1000=$C162,IF(Inventory!$D$10:$D$1000=sp,IF(Inventory!$P$10:$P$1000=I$8,1))))))</f>
        <v/>
      </c>
      <c r="J162" s="137">
        <f t="shared" si="14"/>
        <v>0</v>
      </c>
      <c r="K162" s="125" t="str">
        <f t="array" ref="K162">IF($C162="","",COUNT(IF(Inventory!$B$10:$B$1000=$B162,IF(Inventory!$C$10:$C$1000=$C162,IF(Inventory!$D$10:$D$1000=sp,IF(Inventory!$J$10:$J$1000=frig,1))))))</f>
        <v/>
      </c>
      <c r="L162" s="125" t="str">
        <f t="array" ref="L162">IF($C162="","",COUNT(IF(Inventory!$B$10:$B$1000=$B162,IF(Inventory!$C$10:$C$1000=$C162,IF(Inventory!$D$10:$D$1000=sp,IF(Inventory!$J$10:$J$1000=frig,IF(Inventory!$P$10:$P$1000=L$8,1)))))))</f>
        <v/>
      </c>
      <c r="M162" s="125" t="str">
        <f t="array" ref="M162">IF($C162="","",COUNT(IF(Inventory!$B$10:$B$1000=$B162,IF(Inventory!$C$10:$C$1000=$C162,IF(Inventory!$D$10:$D$1000=sp,IF(Inventory!$J$10:$J$1000=frig,IF(Inventory!$P$10:$P$1000=M$8,1)))))))</f>
        <v/>
      </c>
      <c r="N162" s="125" t="str">
        <f t="array" ref="N162">IF($C162="","",COUNT(IF(Inventory!$B$10:$B$1000=$B162,IF(Inventory!$C$10:$C$1000=$C162,IF(Inventory!$D$10:$D$1000=sp,IF(Inventory!$J$10:$J$1000=frig,IF(Inventory!$P$10:$P$1000=N$8,1)))))))</f>
        <v/>
      </c>
      <c r="O162" s="125" t="str">
        <f t="array" ref="O162">IF($C162="","",COUNT(IF(Inventory!$B$10:$B$1000=$B162,IF(Inventory!$C$10:$C$1000=$C162,IF(Inventory!$D$10:$D$1000=sp,IF(Inventory!$J$10:$J$1000=frig,IF(Inventory!$P$10:$P$1000=O$8,1)))))))</f>
        <v/>
      </c>
      <c r="P162" s="125" t="str">
        <f t="array" ref="P162">IF($C162="","",COUNT(IF(Inventory!$B$10:$B$1000=$B162,IF(Inventory!$C$10:$C$1000=$C162,IF(Inventory!$D$10:$D$1000=sp,IF(Inventory!$J$10:$J$1000=frig,IF(Inventory!$P$10:$P$1000=P$8,1)))))))</f>
        <v/>
      </c>
      <c r="Q162" s="144" t="str">
        <f t="shared" si="15"/>
        <v/>
      </c>
      <c r="R162" s="125" t="str">
        <f t="array" ref="R162">IF($C162="","",COUNT(IF(Inventory!$B$10:$B$1000=$B162,IF(Inventory!$C$10:$C$1000=$C162,IF(Inventory!$D$10:$D$1000=sp,IF(Inventory!$J$10:$J$1000=freez,1))))))</f>
        <v/>
      </c>
      <c r="S162" s="125" t="str">
        <f t="array" ref="S162">IF($C162="","",COUNT(IF(Inventory!$B$10:$B$1000=$B162,IF(Inventory!$C$10:$C$1000=$C162,IF(Inventory!$D$10:$D$1000=sp,IF(Inventory!$J$10:$J$1000=freez,IF(Inventory!$P$10:$P$1000=S$8,1)))))))</f>
        <v/>
      </c>
      <c r="T162" s="125" t="str">
        <f t="array" ref="T162">IF($C162="","",COUNT(IF(Inventory!$B$10:$B$1000=$B162,IF(Inventory!$C$10:$C$1000=$C162,IF(Inventory!$D$10:$D$1000=sp,IF(Inventory!$J$10:$J$1000=freez,IF(Inventory!$P$10:$P$1000=T$8,1)))))))</f>
        <v/>
      </c>
      <c r="U162" s="125" t="str">
        <f t="array" ref="U162">IF($C162="","",COUNT(IF(Inventory!$B$10:$B$1000=$B162,IF(Inventory!$C$10:$C$1000=$C162,IF(Inventory!$D$10:$D$1000=sp,IF(Inventory!$J$10:$J$1000=freez,IF(Inventory!$P$10:$P$1000=U$8,1)))))))</f>
        <v/>
      </c>
      <c r="V162" s="125" t="str">
        <f t="array" ref="V162">IF($C162="","",COUNT(IF(Inventory!$B$10:$B$1000=$B162,IF(Inventory!$C$10:$C$1000=$C162,IF(Inventory!$D$10:$D$1000=sp,IF(Inventory!$J$10:$J$1000=freez,IF(Inventory!$P$10:$P$1000=V$8,1)))))))</f>
        <v/>
      </c>
      <c r="W162" s="125" t="str">
        <f t="array" ref="W162">IF($C162="","",COUNT(IF(Inventory!$B$10:$B$1000=$B162,IF(Inventory!$C$10:$C$1000=$C162,IF(Inventory!$D$10:$D$1000=sp,IF(Inventory!$J$10:$J$1000=freez,IF(Inventory!$P$10:$P$1000=W$8,1)))))))</f>
        <v/>
      </c>
      <c r="X162" s="144" t="str">
        <f t="shared" si="16"/>
        <v/>
      </c>
      <c r="Y162" s="125" t="str">
        <f t="array" ref="Y162">IF($C162="","",SUM(IF(FREQUENCY(IF(Inventory!$C$10:$C$1000=$C162,IF(Inventory!$D$10:$D$1000=sp,IF(Inventory!$I$10:$I$1000=Grl_status!$B$6,MATCH(Inventory!$F$10:$F$1000,Inventory!$F$10:$F$1000,0)))),ROW(Inventory!$F$10:$F$1000)-ROW(Inventory!$F$10)+1),1)))</f>
        <v/>
      </c>
      <c r="Z162" s="125" t="str">
        <f t="array" ref="Z162">IF($C162="","",SUM(IF(FREQUENCY(IF(Inventory!$C$10:$C$1000=$C162,IF(Inventory!$D$10:$D$1000=sp,IF(Inventory!$J$10:$J$1000=frig,MATCH(Inventory!$F$10:$F$1000,Inventory!$F$10:$F$1000,0)))),ROW(Inventory!$F$10:$F$1000)-ROW(Inventory!$F$10)+1),1)))</f>
        <v/>
      </c>
      <c r="AA162" s="125" t="str">
        <f t="array" ref="AA162">IF($C162="","",SUM(IF(FREQUENCY(IF(Inventory!$C$10:$C$1000=$C162,IF(Inventory!$D$10:$D$1000=sp,IF(Inventory!$J$10:$J$1000=frig,IF(Inventory!$P$10:$P$1000=$E$8,MATCH(Inventory!$F$10:$F$1000,Inventory!$F$10:$F$1000,0))))),ROW(Inventory!$F$10:$F$1000)-ROW(Inventory!$F$10)+1),1)))</f>
        <v/>
      </c>
      <c r="AB162" s="125" t="str">
        <f t="array" ref="AB162">IF($C162="","",SUM(IF(FREQUENCY(IF(Inventory!$C$10:$C$1000=$C162,IF(Inventory!$D$10:$D$1000=sp,IF(Inventory!$J$10:$J$1000=frig,IF(Inventory!$P$10:$P$1000=$G$8,MATCH(Inventory!$F$10:$F$1000,Inventory!$F$10:$F$1000,0))))),ROW(Inventory!$F$10:$F$1000)-ROW(Inventory!$F$10)+1),1)))</f>
        <v/>
      </c>
      <c r="AC162" s="125" t="str">
        <f t="array" ref="AC162">IF($C162="","",SUM(IF(FREQUENCY(IF(Inventory!$C$10:$C$1000=$C162,IF(Inventory!$D$10:$D$1000=sp,IF(Inventory!$K$10:$K$1000="",MATCH(Inventory!$F$10:$F$1000,Inventory!$F$10:$F$1000,0)))),ROW(Inventory!$F$10:$F$1000)-ROW(Inventory!$F$10)+1),1)))</f>
        <v/>
      </c>
    </row>
    <row r="163" spans="1:29" ht="16.5" x14ac:dyDescent="0.3">
      <c r="A163" s="279" t="str">
        <f>Gap_analysis_stores!A164</f>
        <v/>
      </c>
      <c r="B163" s="279" t="str">
        <f>Gap_analysis_stores!B164</f>
        <v/>
      </c>
      <c r="C163" s="279" t="str">
        <f>Gap_analysis_stores!C164</f>
        <v/>
      </c>
      <c r="D163" s="125" t="str">
        <f t="array" ref="D163">IF($C163="","",SUM(IF(FREQUENCY(IF(Inventory!$C$10:$C$1000=$C163,IF(Inventory!$D$10:$D$1000=sp,MATCH(Inventory!$F$10:$F$1000,Inventory!$F$10:$F$1000,0))),ROW(Inventory!$F$10:$F$1000)-ROW(Inventory!$F$10)+1),1)))</f>
        <v/>
      </c>
      <c r="E163" s="125" t="str">
        <f t="array" ref="E163">IF($C163="","",COUNT(IF(Inventory!$B$10:$B$1000=$B163,IF(Inventory!$C$10:$C$1000=$C163,IF(Inventory!$D$10:$D$1000=sp,IF(Inventory!$P$10:$P$1000=E$8,1))))))</f>
        <v/>
      </c>
      <c r="F163" s="125" t="str">
        <f t="array" ref="F163">IF($C163="","",COUNT(IF(Inventory!$B$10:$B$1000=$B163,IF(Inventory!$C$10:$C$1000=$C163,IF(Inventory!$D$10:$D$1000=sp,IF(Inventory!$P$10:$P$1000=F$8,1))))))</f>
        <v/>
      </c>
      <c r="G163" s="125" t="str">
        <f t="array" ref="G163">IF($C163="","",COUNT(IF(Inventory!$B$10:$B$1000=$B163,IF(Inventory!$C$10:$C$1000=$C163,IF(Inventory!$D$10:$D$1000=sp,IF(Inventory!$P$10:$P$1000=G$8,1))))))</f>
        <v/>
      </c>
      <c r="H163" s="125" t="str">
        <f t="array" ref="H163">IF($C163="","",COUNT(IF(Inventory!$B$10:$B$1000=$B163,IF(Inventory!$C$10:$C$1000=$C163,IF(Inventory!$D$10:$D$1000=sp,IF(Inventory!$P$10:$P$1000=H$8,1))))))</f>
        <v/>
      </c>
      <c r="I163" s="125" t="str">
        <f t="array" ref="I163">IF($C163="","",COUNT(IF(Inventory!$B$10:$B$1000=$B163,IF(Inventory!$C$10:$C$1000=$C163,IF(Inventory!$D$10:$D$1000=sp,IF(Inventory!$P$10:$P$1000=I$8,1))))))</f>
        <v/>
      </c>
      <c r="J163" s="137">
        <f t="shared" si="14"/>
        <v>0</v>
      </c>
      <c r="K163" s="125" t="str">
        <f t="array" ref="K163">IF($C163="","",COUNT(IF(Inventory!$B$10:$B$1000=$B163,IF(Inventory!$C$10:$C$1000=$C163,IF(Inventory!$D$10:$D$1000=sp,IF(Inventory!$J$10:$J$1000=frig,1))))))</f>
        <v/>
      </c>
      <c r="L163" s="125" t="str">
        <f t="array" ref="L163">IF($C163="","",COUNT(IF(Inventory!$B$10:$B$1000=$B163,IF(Inventory!$C$10:$C$1000=$C163,IF(Inventory!$D$10:$D$1000=sp,IF(Inventory!$J$10:$J$1000=frig,IF(Inventory!$P$10:$P$1000=L$8,1)))))))</f>
        <v/>
      </c>
      <c r="M163" s="125" t="str">
        <f t="array" ref="M163">IF($C163="","",COUNT(IF(Inventory!$B$10:$B$1000=$B163,IF(Inventory!$C$10:$C$1000=$C163,IF(Inventory!$D$10:$D$1000=sp,IF(Inventory!$J$10:$J$1000=frig,IF(Inventory!$P$10:$P$1000=M$8,1)))))))</f>
        <v/>
      </c>
      <c r="N163" s="125" t="str">
        <f t="array" ref="N163">IF($C163="","",COUNT(IF(Inventory!$B$10:$B$1000=$B163,IF(Inventory!$C$10:$C$1000=$C163,IF(Inventory!$D$10:$D$1000=sp,IF(Inventory!$J$10:$J$1000=frig,IF(Inventory!$P$10:$P$1000=N$8,1)))))))</f>
        <v/>
      </c>
      <c r="O163" s="125" t="str">
        <f t="array" ref="O163">IF($C163="","",COUNT(IF(Inventory!$B$10:$B$1000=$B163,IF(Inventory!$C$10:$C$1000=$C163,IF(Inventory!$D$10:$D$1000=sp,IF(Inventory!$J$10:$J$1000=frig,IF(Inventory!$P$10:$P$1000=O$8,1)))))))</f>
        <v/>
      </c>
      <c r="P163" s="125" t="str">
        <f t="array" ref="P163">IF($C163="","",COUNT(IF(Inventory!$B$10:$B$1000=$B163,IF(Inventory!$C$10:$C$1000=$C163,IF(Inventory!$D$10:$D$1000=sp,IF(Inventory!$J$10:$J$1000=frig,IF(Inventory!$P$10:$P$1000=P$8,1)))))))</f>
        <v/>
      </c>
      <c r="Q163" s="144" t="str">
        <f t="shared" si="15"/>
        <v/>
      </c>
      <c r="R163" s="125" t="str">
        <f t="array" ref="R163">IF($C163="","",COUNT(IF(Inventory!$B$10:$B$1000=$B163,IF(Inventory!$C$10:$C$1000=$C163,IF(Inventory!$D$10:$D$1000=sp,IF(Inventory!$J$10:$J$1000=freez,1))))))</f>
        <v/>
      </c>
      <c r="S163" s="125" t="str">
        <f t="array" ref="S163">IF($C163="","",COUNT(IF(Inventory!$B$10:$B$1000=$B163,IF(Inventory!$C$10:$C$1000=$C163,IF(Inventory!$D$10:$D$1000=sp,IF(Inventory!$J$10:$J$1000=freez,IF(Inventory!$P$10:$P$1000=S$8,1)))))))</f>
        <v/>
      </c>
      <c r="T163" s="125" t="str">
        <f t="array" ref="T163">IF($C163="","",COUNT(IF(Inventory!$B$10:$B$1000=$B163,IF(Inventory!$C$10:$C$1000=$C163,IF(Inventory!$D$10:$D$1000=sp,IF(Inventory!$J$10:$J$1000=freez,IF(Inventory!$P$10:$P$1000=T$8,1)))))))</f>
        <v/>
      </c>
      <c r="U163" s="125" t="str">
        <f t="array" ref="U163">IF($C163="","",COUNT(IF(Inventory!$B$10:$B$1000=$B163,IF(Inventory!$C$10:$C$1000=$C163,IF(Inventory!$D$10:$D$1000=sp,IF(Inventory!$J$10:$J$1000=freez,IF(Inventory!$P$10:$P$1000=U$8,1)))))))</f>
        <v/>
      </c>
      <c r="V163" s="125" t="str">
        <f t="array" ref="V163">IF($C163="","",COUNT(IF(Inventory!$B$10:$B$1000=$B163,IF(Inventory!$C$10:$C$1000=$C163,IF(Inventory!$D$10:$D$1000=sp,IF(Inventory!$J$10:$J$1000=freez,IF(Inventory!$P$10:$P$1000=V$8,1)))))))</f>
        <v/>
      </c>
      <c r="W163" s="125" t="str">
        <f t="array" ref="W163">IF($C163="","",COUNT(IF(Inventory!$B$10:$B$1000=$B163,IF(Inventory!$C$10:$C$1000=$C163,IF(Inventory!$D$10:$D$1000=sp,IF(Inventory!$J$10:$J$1000=freez,IF(Inventory!$P$10:$P$1000=W$8,1)))))))</f>
        <v/>
      </c>
      <c r="X163" s="144" t="str">
        <f t="shared" si="16"/>
        <v/>
      </c>
      <c r="Y163" s="125" t="str">
        <f t="array" ref="Y163">IF($C163="","",SUM(IF(FREQUENCY(IF(Inventory!$C$10:$C$1000=$C163,IF(Inventory!$D$10:$D$1000=sp,IF(Inventory!$I$10:$I$1000=Grl_status!$B$6,MATCH(Inventory!$F$10:$F$1000,Inventory!$F$10:$F$1000,0)))),ROW(Inventory!$F$10:$F$1000)-ROW(Inventory!$F$10)+1),1)))</f>
        <v/>
      </c>
      <c r="Z163" s="125" t="str">
        <f t="array" ref="Z163">IF($C163="","",SUM(IF(FREQUENCY(IF(Inventory!$C$10:$C$1000=$C163,IF(Inventory!$D$10:$D$1000=sp,IF(Inventory!$J$10:$J$1000=frig,MATCH(Inventory!$F$10:$F$1000,Inventory!$F$10:$F$1000,0)))),ROW(Inventory!$F$10:$F$1000)-ROW(Inventory!$F$10)+1),1)))</f>
        <v/>
      </c>
      <c r="AA163" s="125" t="str">
        <f t="array" ref="AA163">IF($C163="","",SUM(IF(FREQUENCY(IF(Inventory!$C$10:$C$1000=$C163,IF(Inventory!$D$10:$D$1000=sp,IF(Inventory!$J$10:$J$1000=frig,IF(Inventory!$P$10:$P$1000=$E$8,MATCH(Inventory!$F$10:$F$1000,Inventory!$F$10:$F$1000,0))))),ROW(Inventory!$F$10:$F$1000)-ROW(Inventory!$F$10)+1),1)))</f>
        <v/>
      </c>
      <c r="AB163" s="125" t="str">
        <f t="array" ref="AB163">IF($C163="","",SUM(IF(FREQUENCY(IF(Inventory!$C$10:$C$1000=$C163,IF(Inventory!$D$10:$D$1000=sp,IF(Inventory!$J$10:$J$1000=frig,IF(Inventory!$P$10:$P$1000=$G$8,MATCH(Inventory!$F$10:$F$1000,Inventory!$F$10:$F$1000,0))))),ROW(Inventory!$F$10:$F$1000)-ROW(Inventory!$F$10)+1),1)))</f>
        <v/>
      </c>
      <c r="AC163" s="125" t="str">
        <f t="array" ref="AC163">IF($C163="","",SUM(IF(FREQUENCY(IF(Inventory!$C$10:$C$1000=$C163,IF(Inventory!$D$10:$D$1000=sp,IF(Inventory!$K$10:$K$1000="",MATCH(Inventory!$F$10:$F$1000,Inventory!$F$10:$F$1000,0)))),ROW(Inventory!$F$10:$F$1000)-ROW(Inventory!$F$10)+1),1)))</f>
        <v/>
      </c>
    </row>
    <row r="164" spans="1:29" ht="16.5" x14ac:dyDescent="0.3">
      <c r="A164" s="279" t="str">
        <f>Gap_analysis_stores!A165</f>
        <v/>
      </c>
      <c r="B164" s="279" t="str">
        <f>Gap_analysis_stores!B165</f>
        <v/>
      </c>
      <c r="C164" s="279" t="str">
        <f>Gap_analysis_stores!C165</f>
        <v/>
      </c>
      <c r="D164" s="125" t="str">
        <f t="array" ref="D164">IF($C164="","",SUM(IF(FREQUENCY(IF(Inventory!$C$10:$C$1000=$C164,IF(Inventory!$D$10:$D$1000=sp,MATCH(Inventory!$F$10:$F$1000,Inventory!$F$10:$F$1000,0))),ROW(Inventory!$F$10:$F$1000)-ROW(Inventory!$F$10)+1),1)))</f>
        <v/>
      </c>
      <c r="E164" s="125" t="str">
        <f t="array" ref="E164">IF($C164="","",COUNT(IF(Inventory!$B$10:$B$1000=$B164,IF(Inventory!$C$10:$C$1000=$C164,IF(Inventory!$D$10:$D$1000=sp,IF(Inventory!$P$10:$P$1000=E$8,1))))))</f>
        <v/>
      </c>
      <c r="F164" s="125" t="str">
        <f t="array" ref="F164">IF($C164="","",COUNT(IF(Inventory!$B$10:$B$1000=$B164,IF(Inventory!$C$10:$C$1000=$C164,IF(Inventory!$D$10:$D$1000=sp,IF(Inventory!$P$10:$P$1000=F$8,1))))))</f>
        <v/>
      </c>
      <c r="G164" s="125" t="str">
        <f t="array" ref="G164">IF($C164="","",COUNT(IF(Inventory!$B$10:$B$1000=$B164,IF(Inventory!$C$10:$C$1000=$C164,IF(Inventory!$D$10:$D$1000=sp,IF(Inventory!$P$10:$P$1000=G$8,1))))))</f>
        <v/>
      </c>
      <c r="H164" s="125" t="str">
        <f t="array" ref="H164">IF($C164="","",COUNT(IF(Inventory!$B$10:$B$1000=$B164,IF(Inventory!$C$10:$C$1000=$C164,IF(Inventory!$D$10:$D$1000=sp,IF(Inventory!$P$10:$P$1000=H$8,1))))))</f>
        <v/>
      </c>
      <c r="I164" s="125" t="str">
        <f t="array" ref="I164">IF($C164="","",COUNT(IF(Inventory!$B$10:$B$1000=$B164,IF(Inventory!$C$10:$C$1000=$C164,IF(Inventory!$D$10:$D$1000=sp,IF(Inventory!$P$10:$P$1000=I$8,1))))))</f>
        <v/>
      </c>
      <c r="J164" s="137">
        <f t="shared" si="14"/>
        <v>0</v>
      </c>
      <c r="K164" s="125" t="str">
        <f t="array" ref="K164">IF($C164="","",COUNT(IF(Inventory!$B$10:$B$1000=$B164,IF(Inventory!$C$10:$C$1000=$C164,IF(Inventory!$D$10:$D$1000=sp,IF(Inventory!$J$10:$J$1000=frig,1))))))</f>
        <v/>
      </c>
      <c r="L164" s="125" t="str">
        <f t="array" ref="L164">IF($C164="","",COUNT(IF(Inventory!$B$10:$B$1000=$B164,IF(Inventory!$C$10:$C$1000=$C164,IF(Inventory!$D$10:$D$1000=sp,IF(Inventory!$J$10:$J$1000=frig,IF(Inventory!$P$10:$P$1000=L$8,1)))))))</f>
        <v/>
      </c>
      <c r="M164" s="125" t="str">
        <f t="array" ref="M164">IF($C164="","",COUNT(IF(Inventory!$B$10:$B$1000=$B164,IF(Inventory!$C$10:$C$1000=$C164,IF(Inventory!$D$10:$D$1000=sp,IF(Inventory!$J$10:$J$1000=frig,IF(Inventory!$P$10:$P$1000=M$8,1)))))))</f>
        <v/>
      </c>
      <c r="N164" s="125" t="str">
        <f t="array" ref="N164">IF($C164="","",COUNT(IF(Inventory!$B$10:$B$1000=$B164,IF(Inventory!$C$10:$C$1000=$C164,IF(Inventory!$D$10:$D$1000=sp,IF(Inventory!$J$10:$J$1000=frig,IF(Inventory!$P$10:$P$1000=N$8,1)))))))</f>
        <v/>
      </c>
      <c r="O164" s="125" t="str">
        <f t="array" ref="O164">IF($C164="","",COUNT(IF(Inventory!$B$10:$B$1000=$B164,IF(Inventory!$C$10:$C$1000=$C164,IF(Inventory!$D$10:$D$1000=sp,IF(Inventory!$J$10:$J$1000=frig,IF(Inventory!$P$10:$P$1000=O$8,1)))))))</f>
        <v/>
      </c>
      <c r="P164" s="125" t="str">
        <f t="array" ref="P164">IF($C164="","",COUNT(IF(Inventory!$B$10:$B$1000=$B164,IF(Inventory!$C$10:$C$1000=$C164,IF(Inventory!$D$10:$D$1000=sp,IF(Inventory!$J$10:$J$1000=frig,IF(Inventory!$P$10:$P$1000=P$8,1)))))))</f>
        <v/>
      </c>
      <c r="Q164" s="144" t="str">
        <f t="shared" si="15"/>
        <v/>
      </c>
      <c r="R164" s="125" t="str">
        <f t="array" ref="R164">IF($C164="","",COUNT(IF(Inventory!$B$10:$B$1000=$B164,IF(Inventory!$C$10:$C$1000=$C164,IF(Inventory!$D$10:$D$1000=sp,IF(Inventory!$J$10:$J$1000=freez,1))))))</f>
        <v/>
      </c>
      <c r="S164" s="125" t="str">
        <f t="array" ref="S164">IF($C164="","",COUNT(IF(Inventory!$B$10:$B$1000=$B164,IF(Inventory!$C$10:$C$1000=$C164,IF(Inventory!$D$10:$D$1000=sp,IF(Inventory!$J$10:$J$1000=freez,IF(Inventory!$P$10:$P$1000=S$8,1)))))))</f>
        <v/>
      </c>
      <c r="T164" s="125" t="str">
        <f t="array" ref="T164">IF($C164="","",COUNT(IF(Inventory!$B$10:$B$1000=$B164,IF(Inventory!$C$10:$C$1000=$C164,IF(Inventory!$D$10:$D$1000=sp,IF(Inventory!$J$10:$J$1000=freez,IF(Inventory!$P$10:$P$1000=T$8,1)))))))</f>
        <v/>
      </c>
      <c r="U164" s="125" t="str">
        <f t="array" ref="U164">IF($C164="","",COUNT(IF(Inventory!$B$10:$B$1000=$B164,IF(Inventory!$C$10:$C$1000=$C164,IF(Inventory!$D$10:$D$1000=sp,IF(Inventory!$J$10:$J$1000=freez,IF(Inventory!$P$10:$P$1000=U$8,1)))))))</f>
        <v/>
      </c>
      <c r="V164" s="125" t="str">
        <f t="array" ref="V164">IF($C164="","",COUNT(IF(Inventory!$B$10:$B$1000=$B164,IF(Inventory!$C$10:$C$1000=$C164,IF(Inventory!$D$10:$D$1000=sp,IF(Inventory!$J$10:$J$1000=freez,IF(Inventory!$P$10:$P$1000=V$8,1)))))))</f>
        <v/>
      </c>
      <c r="W164" s="125" t="str">
        <f t="array" ref="W164">IF($C164="","",COUNT(IF(Inventory!$B$10:$B$1000=$B164,IF(Inventory!$C$10:$C$1000=$C164,IF(Inventory!$D$10:$D$1000=sp,IF(Inventory!$J$10:$J$1000=freez,IF(Inventory!$P$10:$P$1000=W$8,1)))))))</f>
        <v/>
      </c>
      <c r="X164" s="144" t="str">
        <f t="shared" si="16"/>
        <v/>
      </c>
      <c r="Y164" s="125" t="str">
        <f t="array" ref="Y164">IF($C164="","",SUM(IF(FREQUENCY(IF(Inventory!$C$10:$C$1000=$C164,IF(Inventory!$D$10:$D$1000=sp,IF(Inventory!$I$10:$I$1000=Grl_status!$B$6,MATCH(Inventory!$F$10:$F$1000,Inventory!$F$10:$F$1000,0)))),ROW(Inventory!$F$10:$F$1000)-ROW(Inventory!$F$10)+1),1)))</f>
        <v/>
      </c>
      <c r="Z164" s="125" t="str">
        <f t="array" ref="Z164">IF($C164="","",SUM(IF(FREQUENCY(IF(Inventory!$C$10:$C$1000=$C164,IF(Inventory!$D$10:$D$1000=sp,IF(Inventory!$J$10:$J$1000=frig,MATCH(Inventory!$F$10:$F$1000,Inventory!$F$10:$F$1000,0)))),ROW(Inventory!$F$10:$F$1000)-ROW(Inventory!$F$10)+1),1)))</f>
        <v/>
      </c>
      <c r="AA164" s="125" t="str">
        <f t="array" ref="AA164">IF($C164="","",SUM(IF(FREQUENCY(IF(Inventory!$C$10:$C$1000=$C164,IF(Inventory!$D$10:$D$1000=sp,IF(Inventory!$J$10:$J$1000=frig,IF(Inventory!$P$10:$P$1000=$E$8,MATCH(Inventory!$F$10:$F$1000,Inventory!$F$10:$F$1000,0))))),ROW(Inventory!$F$10:$F$1000)-ROW(Inventory!$F$10)+1),1)))</f>
        <v/>
      </c>
      <c r="AB164" s="125" t="str">
        <f t="array" ref="AB164">IF($C164="","",SUM(IF(FREQUENCY(IF(Inventory!$C$10:$C$1000=$C164,IF(Inventory!$D$10:$D$1000=sp,IF(Inventory!$J$10:$J$1000=frig,IF(Inventory!$P$10:$P$1000=$G$8,MATCH(Inventory!$F$10:$F$1000,Inventory!$F$10:$F$1000,0))))),ROW(Inventory!$F$10:$F$1000)-ROW(Inventory!$F$10)+1),1)))</f>
        <v/>
      </c>
      <c r="AC164" s="125" t="str">
        <f t="array" ref="AC164">IF($C164="","",SUM(IF(FREQUENCY(IF(Inventory!$C$10:$C$1000=$C164,IF(Inventory!$D$10:$D$1000=sp,IF(Inventory!$K$10:$K$1000="",MATCH(Inventory!$F$10:$F$1000,Inventory!$F$10:$F$1000,0)))),ROW(Inventory!$F$10:$F$1000)-ROW(Inventory!$F$10)+1),1)))</f>
        <v/>
      </c>
    </row>
    <row r="165" spans="1:29" ht="16.5" x14ac:dyDescent="0.3">
      <c r="A165" s="279" t="str">
        <f>Gap_analysis_stores!A166</f>
        <v/>
      </c>
      <c r="B165" s="279" t="str">
        <f>Gap_analysis_stores!B166</f>
        <v/>
      </c>
      <c r="C165" s="279" t="str">
        <f>Gap_analysis_stores!C166</f>
        <v/>
      </c>
      <c r="D165" s="125" t="str">
        <f t="array" ref="D165">IF($C165="","",SUM(IF(FREQUENCY(IF(Inventory!$C$10:$C$1000=$C165,IF(Inventory!$D$10:$D$1000=sp,MATCH(Inventory!$F$10:$F$1000,Inventory!$F$10:$F$1000,0))),ROW(Inventory!$F$10:$F$1000)-ROW(Inventory!$F$10)+1),1)))</f>
        <v/>
      </c>
      <c r="E165" s="125" t="str">
        <f t="array" ref="E165">IF($C165="","",COUNT(IF(Inventory!$B$10:$B$1000=$B165,IF(Inventory!$C$10:$C$1000=$C165,IF(Inventory!$D$10:$D$1000=sp,IF(Inventory!$P$10:$P$1000=E$8,1))))))</f>
        <v/>
      </c>
      <c r="F165" s="125" t="str">
        <f t="array" ref="F165">IF($C165="","",COUNT(IF(Inventory!$B$10:$B$1000=$B165,IF(Inventory!$C$10:$C$1000=$C165,IF(Inventory!$D$10:$D$1000=sp,IF(Inventory!$P$10:$P$1000=F$8,1))))))</f>
        <v/>
      </c>
      <c r="G165" s="125" t="str">
        <f t="array" ref="G165">IF($C165="","",COUNT(IF(Inventory!$B$10:$B$1000=$B165,IF(Inventory!$C$10:$C$1000=$C165,IF(Inventory!$D$10:$D$1000=sp,IF(Inventory!$P$10:$P$1000=G$8,1))))))</f>
        <v/>
      </c>
      <c r="H165" s="125" t="str">
        <f t="array" ref="H165">IF($C165="","",COUNT(IF(Inventory!$B$10:$B$1000=$B165,IF(Inventory!$C$10:$C$1000=$C165,IF(Inventory!$D$10:$D$1000=sp,IF(Inventory!$P$10:$P$1000=H$8,1))))))</f>
        <v/>
      </c>
      <c r="I165" s="125" t="str">
        <f t="array" ref="I165">IF($C165="","",COUNT(IF(Inventory!$B$10:$B$1000=$B165,IF(Inventory!$C$10:$C$1000=$C165,IF(Inventory!$D$10:$D$1000=sp,IF(Inventory!$P$10:$P$1000=I$8,1))))))</f>
        <v/>
      </c>
      <c r="J165" s="137">
        <f t="shared" si="14"/>
        <v>0</v>
      </c>
      <c r="K165" s="125" t="str">
        <f t="array" ref="K165">IF($C165="","",COUNT(IF(Inventory!$B$10:$B$1000=$B165,IF(Inventory!$C$10:$C$1000=$C165,IF(Inventory!$D$10:$D$1000=sp,IF(Inventory!$J$10:$J$1000=frig,1))))))</f>
        <v/>
      </c>
      <c r="L165" s="125" t="str">
        <f t="array" ref="L165">IF($C165="","",COUNT(IF(Inventory!$B$10:$B$1000=$B165,IF(Inventory!$C$10:$C$1000=$C165,IF(Inventory!$D$10:$D$1000=sp,IF(Inventory!$J$10:$J$1000=frig,IF(Inventory!$P$10:$P$1000=L$8,1)))))))</f>
        <v/>
      </c>
      <c r="M165" s="125" t="str">
        <f t="array" ref="M165">IF($C165="","",COUNT(IF(Inventory!$B$10:$B$1000=$B165,IF(Inventory!$C$10:$C$1000=$C165,IF(Inventory!$D$10:$D$1000=sp,IF(Inventory!$J$10:$J$1000=frig,IF(Inventory!$P$10:$P$1000=M$8,1)))))))</f>
        <v/>
      </c>
      <c r="N165" s="125" t="str">
        <f t="array" ref="N165">IF($C165="","",COUNT(IF(Inventory!$B$10:$B$1000=$B165,IF(Inventory!$C$10:$C$1000=$C165,IF(Inventory!$D$10:$D$1000=sp,IF(Inventory!$J$10:$J$1000=frig,IF(Inventory!$P$10:$P$1000=N$8,1)))))))</f>
        <v/>
      </c>
      <c r="O165" s="125" t="str">
        <f t="array" ref="O165">IF($C165="","",COUNT(IF(Inventory!$B$10:$B$1000=$B165,IF(Inventory!$C$10:$C$1000=$C165,IF(Inventory!$D$10:$D$1000=sp,IF(Inventory!$J$10:$J$1000=frig,IF(Inventory!$P$10:$P$1000=O$8,1)))))))</f>
        <v/>
      </c>
      <c r="P165" s="125" t="str">
        <f t="array" ref="P165">IF($C165="","",COUNT(IF(Inventory!$B$10:$B$1000=$B165,IF(Inventory!$C$10:$C$1000=$C165,IF(Inventory!$D$10:$D$1000=sp,IF(Inventory!$J$10:$J$1000=frig,IF(Inventory!$P$10:$P$1000=P$8,1)))))))</f>
        <v/>
      </c>
      <c r="Q165" s="144" t="str">
        <f t="shared" si="15"/>
        <v/>
      </c>
      <c r="R165" s="125" t="str">
        <f t="array" ref="R165">IF($C165="","",COUNT(IF(Inventory!$B$10:$B$1000=$B165,IF(Inventory!$C$10:$C$1000=$C165,IF(Inventory!$D$10:$D$1000=sp,IF(Inventory!$J$10:$J$1000=freez,1))))))</f>
        <v/>
      </c>
      <c r="S165" s="125" t="str">
        <f t="array" ref="S165">IF($C165="","",COUNT(IF(Inventory!$B$10:$B$1000=$B165,IF(Inventory!$C$10:$C$1000=$C165,IF(Inventory!$D$10:$D$1000=sp,IF(Inventory!$J$10:$J$1000=freez,IF(Inventory!$P$10:$P$1000=S$8,1)))))))</f>
        <v/>
      </c>
      <c r="T165" s="125" t="str">
        <f t="array" ref="T165">IF($C165="","",COUNT(IF(Inventory!$B$10:$B$1000=$B165,IF(Inventory!$C$10:$C$1000=$C165,IF(Inventory!$D$10:$D$1000=sp,IF(Inventory!$J$10:$J$1000=freez,IF(Inventory!$P$10:$P$1000=T$8,1)))))))</f>
        <v/>
      </c>
      <c r="U165" s="125" t="str">
        <f t="array" ref="U165">IF($C165="","",COUNT(IF(Inventory!$B$10:$B$1000=$B165,IF(Inventory!$C$10:$C$1000=$C165,IF(Inventory!$D$10:$D$1000=sp,IF(Inventory!$J$10:$J$1000=freez,IF(Inventory!$P$10:$P$1000=U$8,1)))))))</f>
        <v/>
      </c>
      <c r="V165" s="125" t="str">
        <f t="array" ref="V165">IF($C165="","",COUNT(IF(Inventory!$B$10:$B$1000=$B165,IF(Inventory!$C$10:$C$1000=$C165,IF(Inventory!$D$10:$D$1000=sp,IF(Inventory!$J$10:$J$1000=freez,IF(Inventory!$P$10:$P$1000=V$8,1)))))))</f>
        <v/>
      </c>
      <c r="W165" s="125" t="str">
        <f t="array" ref="W165">IF($C165="","",COUNT(IF(Inventory!$B$10:$B$1000=$B165,IF(Inventory!$C$10:$C$1000=$C165,IF(Inventory!$D$10:$D$1000=sp,IF(Inventory!$J$10:$J$1000=freez,IF(Inventory!$P$10:$P$1000=W$8,1)))))))</f>
        <v/>
      </c>
      <c r="X165" s="144" t="str">
        <f t="shared" si="16"/>
        <v/>
      </c>
      <c r="Y165" s="125" t="str">
        <f t="array" ref="Y165">IF($C165="","",SUM(IF(FREQUENCY(IF(Inventory!$C$10:$C$1000=$C165,IF(Inventory!$D$10:$D$1000=sp,IF(Inventory!$I$10:$I$1000=Grl_status!$B$6,MATCH(Inventory!$F$10:$F$1000,Inventory!$F$10:$F$1000,0)))),ROW(Inventory!$F$10:$F$1000)-ROW(Inventory!$F$10)+1),1)))</f>
        <v/>
      </c>
      <c r="Z165" s="125" t="str">
        <f t="array" ref="Z165">IF($C165="","",SUM(IF(FREQUENCY(IF(Inventory!$C$10:$C$1000=$C165,IF(Inventory!$D$10:$D$1000=sp,IF(Inventory!$J$10:$J$1000=frig,MATCH(Inventory!$F$10:$F$1000,Inventory!$F$10:$F$1000,0)))),ROW(Inventory!$F$10:$F$1000)-ROW(Inventory!$F$10)+1),1)))</f>
        <v/>
      </c>
      <c r="AA165" s="125" t="str">
        <f t="array" ref="AA165">IF($C165="","",SUM(IF(FREQUENCY(IF(Inventory!$C$10:$C$1000=$C165,IF(Inventory!$D$10:$D$1000=sp,IF(Inventory!$J$10:$J$1000=frig,IF(Inventory!$P$10:$P$1000=$E$8,MATCH(Inventory!$F$10:$F$1000,Inventory!$F$10:$F$1000,0))))),ROW(Inventory!$F$10:$F$1000)-ROW(Inventory!$F$10)+1),1)))</f>
        <v/>
      </c>
      <c r="AB165" s="125" t="str">
        <f t="array" ref="AB165">IF($C165="","",SUM(IF(FREQUENCY(IF(Inventory!$C$10:$C$1000=$C165,IF(Inventory!$D$10:$D$1000=sp,IF(Inventory!$J$10:$J$1000=frig,IF(Inventory!$P$10:$P$1000=$G$8,MATCH(Inventory!$F$10:$F$1000,Inventory!$F$10:$F$1000,0))))),ROW(Inventory!$F$10:$F$1000)-ROW(Inventory!$F$10)+1),1)))</f>
        <v/>
      </c>
      <c r="AC165" s="125" t="str">
        <f t="array" ref="AC165">IF($C165="","",SUM(IF(FREQUENCY(IF(Inventory!$C$10:$C$1000=$C165,IF(Inventory!$D$10:$D$1000=sp,IF(Inventory!$K$10:$K$1000="",MATCH(Inventory!$F$10:$F$1000,Inventory!$F$10:$F$1000,0)))),ROW(Inventory!$F$10:$F$1000)-ROW(Inventory!$F$10)+1),1)))</f>
        <v/>
      </c>
    </row>
    <row r="166" spans="1:29" ht="16.5" x14ac:dyDescent="0.3">
      <c r="A166" s="279" t="str">
        <f>Gap_analysis_stores!A167</f>
        <v/>
      </c>
      <c r="B166" s="279" t="str">
        <f>Gap_analysis_stores!B167</f>
        <v/>
      </c>
      <c r="C166" s="279" t="str">
        <f>Gap_analysis_stores!C167</f>
        <v/>
      </c>
      <c r="D166" s="125" t="str">
        <f t="array" ref="D166">IF($C166="","",SUM(IF(FREQUENCY(IF(Inventory!$C$10:$C$1000=$C166,IF(Inventory!$D$10:$D$1000=sp,MATCH(Inventory!$F$10:$F$1000,Inventory!$F$10:$F$1000,0))),ROW(Inventory!$F$10:$F$1000)-ROW(Inventory!$F$10)+1),1)))</f>
        <v/>
      </c>
      <c r="E166" s="125" t="str">
        <f t="array" ref="E166">IF($C166="","",COUNT(IF(Inventory!$B$10:$B$1000=$B166,IF(Inventory!$C$10:$C$1000=$C166,IF(Inventory!$D$10:$D$1000=sp,IF(Inventory!$P$10:$P$1000=E$8,1))))))</f>
        <v/>
      </c>
      <c r="F166" s="125" t="str">
        <f t="array" ref="F166">IF($C166="","",COUNT(IF(Inventory!$B$10:$B$1000=$B166,IF(Inventory!$C$10:$C$1000=$C166,IF(Inventory!$D$10:$D$1000=sp,IF(Inventory!$P$10:$P$1000=F$8,1))))))</f>
        <v/>
      </c>
      <c r="G166" s="125" t="str">
        <f t="array" ref="G166">IF($C166="","",COUNT(IF(Inventory!$B$10:$B$1000=$B166,IF(Inventory!$C$10:$C$1000=$C166,IF(Inventory!$D$10:$D$1000=sp,IF(Inventory!$P$10:$P$1000=G$8,1))))))</f>
        <v/>
      </c>
      <c r="H166" s="125" t="str">
        <f t="array" ref="H166">IF($C166="","",COUNT(IF(Inventory!$B$10:$B$1000=$B166,IF(Inventory!$C$10:$C$1000=$C166,IF(Inventory!$D$10:$D$1000=sp,IF(Inventory!$P$10:$P$1000=H$8,1))))))</f>
        <v/>
      </c>
      <c r="I166" s="125" t="str">
        <f t="array" ref="I166">IF($C166="","",COUNT(IF(Inventory!$B$10:$B$1000=$B166,IF(Inventory!$C$10:$C$1000=$C166,IF(Inventory!$D$10:$D$1000=sp,IF(Inventory!$P$10:$P$1000=I$8,1))))))</f>
        <v/>
      </c>
      <c r="J166" s="137">
        <f t="shared" si="14"/>
        <v>0</v>
      </c>
      <c r="K166" s="125" t="str">
        <f t="array" ref="K166">IF($C166="","",COUNT(IF(Inventory!$B$10:$B$1000=$B166,IF(Inventory!$C$10:$C$1000=$C166,IF(Inventory!$D$10:$D$1000=sp,IF(Inventory!$J$10:$J$1000=frig,1))))))</f>
        <v/>
      </c>
      <c r="L166" s="125" t="str">
        <f t="array" ref="L166">IF($C166="","",COUNT(IF(Inventory!$B$10:$B$1000=$B166,IF(Inventory!$C$10:$C$1000=$C166,IF(Inventory!$D$10:$D$1000=sp,IF(Inventory!$J$10:$J$1000=frig,IF(Inventory!$P$10:$P$1000=L$8,1)))))))</f>
        <v/>
      </c>
      <c r="M166" s="125" t="str">
        <f t="array" ref="M166">IF($C166="","",COUNT(IF(Inventory!$B$10:$B$1000=$B166,IF(Inventory!$C$10:$C$1000=$C166,IF(Inventory!$D$10:$D$1000=sp,IF(Inventory!$J$10:$J$1000=frig,IF(Inventory!$P$10:$P$1000=M$8,1)))))))</f>
        <v/>
      </c>
      <c r="N166" s="125" t="str">
        <f t="array" ref="N166">IF($C166="","",COUNT(IF(Inventory!$B$10:$B$1000=$B166,IF(Inventory!$C$10:$C$1000=$C166,IF(Inventory!$D$10:$D$1000=sp,IF(Inventory!$J$10:$J$1000=frig,IF(Inventory!$P$10:$P$1000=N$8,1)))))))</f>
        <v/>
      </c>
      <c r="O166" s="125" t="str">
        <f t="array" ref="O166">IF($C166="","",COUNT(IF(Inventory!$B$10:$B$1000=$B166,IF(Inventory!$C$10:$C$1000=$C166,IF(Inventory!$D$10:$D$1000=sp,IF(Inventory!$J$10:$J$1000=frig,IF(Inventory!$P$10:$P$1000=O$8,1)))))))</f>
        <v/>
      </c>
      <c r="P166" s="125" t="str">
        <f t="array" ref="P166">IF($C166="","",COUNT(IF(Inventory!$B$10:$B$1000=$B166,IF(Inventory!$C$10:$C$1000=$C166,IF(Inventory!$D$10:$D$1000=sp,IF(Inventory!$J$10:$J$1000=frig,IF(Inventory!$P$10:$P$1000=P$8,1)))))))</f>
        <v/>
      </c>
      <c r="Q166" s="144" t="str">
        <f t="shared" si="15"/>
        <v/>
      </c>
      <c r="R166" s="125" t="str">
        <f t="array" ref="R166">IF($C166="","",COUNT(IF(Inventory!$B$10:$B$1000=$B166,IF(Inventory!$C$10:$C$1000=$C166,IF(Inventory!$D$10:$D$1000=sp,IF(Inventory!$J$10:$J$1000=freez,1))))))</f>
        <v/>
      </c>
      <c r="S166" s="125" t="str">
        <f t="array" ref="S166">IF($C166="","",COUNT(IF(Inventory!$B$10:$B$1000=$B166,IF(Inventory!$C$10:$C$1000=$C166,IF(Inventory!$D$10:$D$1000=sp,IF(Inventory!$J$10:$J$1000=freez,IF(Inventory!$P$10:$P$1000=S$8,1)))))))</f>
        <v/>
      </c>
      <c r="T166" s="125" t="str">
        <f t="array" ref="T166">IF($C166="","",COUNT(IF(Inventory!$B$10:$B$1000=$B166,IF(Inventory!$C$10:$C$1000=$C166,IF(Inventory!$D$10:$D$1000=sp,IF(Inventory!$J$10:$J$1000=freez,IF(Inventory!$P$10:$P$1000=T$8,1)))))))</f>
        <v/>
      </c>
      <c r="U166" s="125" t="str">
        <f t="array" ref="U166">IF($C166="","",COUNT(IF(Inventory!$B$10:$B$1000=$B166,IF(Inventory!$C$10:$C$1000=$C166,IF(Inventory!$D$10:$D$1000=sp,IF(Inventory!$J$10:$J$1000=freez,IF(Inventory!$P$10:$P$1000=U$8,1)))))))</f>
        <v/>
      </c>
      <c r="V166" s="125" t="str">
        <f t="array" ref="V166">IF($C166="","",COUNT(IF(Inventory!$B$10:$B$1000=$B166,IF(Inventory!$C$10:$C$1000=$C166,IF(Inventory!$D$10:$D$1000=sp,IF(Inventory!$J$10:$J$1000=freez,IF(Inventory!$P$10:$P$1000=V$8,1)))))))</f>
        <v/>
      </c>
      <c r="W166" s="125" t="str">
        <f t="array" ref="W166">IF($C166="","",COUNT(IF(Inventory!$B$10:$B$1000=$B166,IF(Inventory!$C$10:$C$1000=$C166,IF(Inventory!$D$10:$D$1000=sp,IF(Inventory!$J$10:$J$1000=freez,IF(Inventory!$P$10:$P$1000=W$8,1)))))))</f>
        <v/>
      </c>
      <c r="X166" s="144" t="str">
        <f t="shared" si="16"/>
        <v/>
      </c>
      <c r="Y166" s="125" t="str">
        <f t="array" ref="Y166">IF($C166="","",SUM(IF(FREQUENCY(IF(Inventory!$C$10:$C$1000=$C166,IF(Inventory!$D$10:$D$1000=sp,IF(Inventory!$I$10:$I$1000=Grl_status!$B$6,MATCH(Inventory!$F$10:$F$1000,Inventory!$F$10:$F$1000,0)))),ROW(Inventory!$F$10:$F$1000)-ROW(Inventory!$F$10)+1),1)))</f>
        <v/>
      </c>
      <c r="Z166" s="125" t="str">
        <f t="array" ref="Z166">IF($C166="","",SUM(IF(FREQUENCY(IF(Inventory!$C$10:$C$1000=$C166,IF(Inventory!$D$10:$D$1000=sp,IF(Inventory!$J$10:$J$1000=frig,MATCH(Inventory!$F$10:$F$1000,Inventory!$F$10:$F$1000,0)))),ROW(Inventory!$F$10:$F$1000)-ROW(Inventory!$F$10)+1),1)))</f>
        <v/>
      </c>
      <c r="AA166" s="125" t="str">
        <f t="array" ref="AA166">IF($C166="","",SUM(IF(FREQUENCY(IF(Inventory!$C$10:$C$1000=$C166,IF(Inventory!$D$10:$D$1000=sp,IF(Inventory!$J$10:$J$1000=frig,IF(Inventory!$P$10:$P$1000=$E$8,MATCH(Inventory!$F$10:$F$1000,Inventory!$F$10:$F$1000,0))))),ROW(Inventory!$F$10:$F$1000)-ROW(Inventory!$F$10)+1),1)))</f>
        <v/>
      </c>
      <c r="AB166" s="125" t="str">
        <f t="array" ref="AB166">IF($C166="","",SUM(IF(FREQUENCY(IF(Inventory!$C$10:$C$1000=$C166,IF(Inventory!$D$10:$D$1000=sp,IF(Inventory!$J$10:$J$1000=frig,IF(Inventory!$P$10:$P$1000=$G$8,MATCH(Inventory!$F$10:$F$1000,Inventory!$F$10:$F$1000,0))))),ROW(Inventory!$F$10:$F$1000)-ROW(Inventory!$F$10)+1),1)))</f>
        <v/>
      </c>
      <c r="AC166" s="125" t="str">
        <f t="array" ref="AC166">IF($C166="","",SUM(IF(FREQUENCY(IF(Inventory!$C$10:$C$1000=$C166,IF(Inventory!$D$10:$D$1000=sp,IF(Inventory!$K$10:$K$1000="",MATCH(Inventory!$F$10:$F$1000,Inventory!$F$10:$F$1000,0)))),ROW(Inventory!$F$10:$F$1000)-ROW(Inventory!$F$10)+1),1)))</f>
        <v/>
      </c>
    </row>
    <row r="167" spans="1:29" ht="16.5" x14ac:dyDescent="0.3">
      <c r="A167" s="279" t="str">
        <f>Gap_analysis_stores!A168</f>
        <v/>
      </c>
      <c r="B167" s="279" t="str">
        <f>Gap_analysis_stores!B168</f>
        <v/>
      </c>
      <c r="C167" s="279" t="str">
        <f>Gap_analysis_stores!C168</f>
        <v/>
      </c>
      <c r="D167" s="125" t="str">
        <f t="array" ref="D167">IF($C167="","",SUM(IF(FREQUENCY(IF(Inventory!$C$10:$C$1000=$C167,IF(Inventory!$D$10:$D$1000=sp,MATCH(Inventory!$F$10:$F$1000,Inventory!$F$10:$F$1000,0))),ROW(Inventory!$F$10:$F$1000)-ROW(Inventory!$F$10)+1),1)))</f>
        <v/>
      </c>
      <c r="E167" s="125" t="str">
        <f t="array" ref="E167">IF($C167="","",COUNT(IF(Inventory!$B$10:$B$1000=$B167,IF(Inventory!$C$10:$C$1000=$C167,IF(Inventory!$D$10:$D$1000=sp,IF(Inventory!$P$10:$P$1000=E$8,1))))))</f>
        <v/>
      </c>
      <c r="F167" s="125" t="str">
        <f t="array" ref="F167">IF($C167="","",COUNT(IF(Inventory!$B$10:$B$1000=$B167,IF(Inventory!$C$10:$C$1000=$C167,IF(Inventory!$D$10:$D$1000=sp,IF(Inventory!$P$10:$P$1000=F$8,1))))))</f>
        <v/>
      </c>
      <c r="G167" s="125" t="str">
        <f t="array" ref="G167">IF($C167="","",COUNT(IF(Inventory!$B$10:$B$1000=$B167,IF(Inventory!$C$10:$C$1000=$C167,IF(Inventory!$D$10:$D$1000=sp,IF(Inventory!$P$10:$P$1000=G$8,1))))))</f>
        <v/>
      </c>
      <c r="H167" s="125" t="str">
        <f t="array" ref="H167">IF($C167="","",COUNT(IF(Inventory!$B$10:$B$1000=$B167,IF(Inventory!$C$10:$C$1000=$C167,IF(Inventory!$D$10:$D$1000=sp,IF(Inventory!$P$10:$P$1000=H$8,1))))))</f>
        <v/>
      </c>
      <c r="I167" s="125" t="str">
        <f t="array" ref="I167">IF($C167="","",COUNT(IF(Inventory!$B$10:$B$1000=$B167,IF(Inventory!$C$10:$C$1000=$C167,IF(Inventory!$D$10:$D$1000=sp,IF(Inventory!$P$10:$P$1000=I$8,1))))))</f>
        <v/>
      </c>
      <c r="J167" s="137">
        <f t="shared" si="14"/>
        <v>0</v>
      </c>
      <c r="K167" s="125" t="str">
        <f t="array" ref="K167">IF($C167="","",COUNT(IF(Inventory!$B$10:$B$1000=$B167,IF(Inventory!$C$10:$C$1000=$C167,IF(Inventory!$D$10:$D$1000=sp,IF(Inventory!$J$10:$J$1000=frig,1))))))</f>
        <v/>
      </c>
      <c r="L167" s="125" t="str">
        <f t="array" ref="L167">IF($C167="","",COUNT(IF(Inventory!$B$10:$B$1000=$B167,IF(Inventory!$C$10:$C$1000=$C167,IF(Inventory!$D$10:$D$1000=sp,IF(Inventory!$J$10:$J$1000=frig,IF(Inventory!$P$10:$P$1000=L$8,1)))))))</f>
        <v/>
      </c>
      <c r="M167" s="125" t="str">
        <f t="array" ref="M167">IF($C167="","",COUNT(IF(Inventory!$B$10:$B$1000=$B167,IF(Inventory!$C$10:$C$1000=$C167,IF(Inventory!$D$10:$D$1000=sp,IF(Inventory!$J$10:$J$1000=frig,IF(Inventory!$P$10:$P$1000=M$8,1)))))))</f>
        <v/>
      </c>
      <c r="N167" s="125" t="str">
        <f t="array" ref="N167">IF($C167="","",COUNT(IF(Inventory!$B$10:$B$1000=$B167,IF(Inventory!$C$10:$C$1000=$C167,IF(Inventory!$D$10:$D$1000=sp,IF(Inventory!$J$10:$J$1000=frig,IF(Inventory!$P$10:$P$1000=N$8,1)))))))</f>
        <v/>
      </c>
      <c r="O167" s="125" t="str">
        <f t="array" ref="O167">IF($C167="","",COUNT(IF(Inventory!$B$10:$B$1000=$B167,IF(Inventory!$C$10:$C$1000=$C167,IF(Inventory!$D$10:$D$1000=sp,IF(Inventory!$J$10:$J$1000=frig,IF(Inventory!$P$10:$P$1000=O$8,1)))))))</f>
        <v/>
      </c>
      <c r="P167" s="125" t="str">
        <f t="array" ref="P167">IF($C167="","",COUNT(IF(Inventory!$B$10:$B$1000=$B167,IF(Inventory!$C$10:$C$1000=$C167,IF(Inventory!$D$10:$D$1000=sp,IF(Inventory!$J$10:$J$1000=frig,IF(Inventory!$P$10:$P$1000=P$8,1)))))))</f>
        <v/>
      </c>
      <c r="Q167" s="144" t="str">
        <f t="shared" si="15"/>
        <v/>
      </c>
      <c r="R167" s="125" t="str">
        <f t="array" ref="R167">IF($C167="","",COUNT(IF(Inventory!$B$10:$B$1000=$B167,IF(Inventory!$C$10:$C$1000=$C167,IF(Inventory!$D$10:$D$1000=sp,IF(Inventory!$J$10:$J$1000=freez,1))))))</f>
        <v/>
      </c>
      <c r="S167" s="125" t="str">
        <f t="array" ref="S167">IF($C167="","",COUNT(IF(Inventory!$B$10:$B$1000=$B167,IF(Inventory!$C$10:$C$1000=$C167,IF(Inventory!$D$10:$D$1000=sp,IF(Inventory!$J$10:$J$1000=freez,IF(Inventory!$P$10:$P$1000=S$8,1)))))))</f>
        <v/>
      </c>
      <c r="T167" s="125" t="str">
        <f t="array" ref="T167">IF($C167="","",COUNT(IF(Inventory!$B$10:$B$1000=$B167,IF(Inventory!$C$10:$C$1000=$C167,IF(Inventory!$D$10:$D$1000=sp,IF(Inventory!$J$10:$J$1000=freez,IF(Inventory!$P$10:$P$1000=T$8,1)))))))</f>
        <v/>
      </c>
      <c r="U167" s="125" t="str">
        <f t="array" ref="U167">IF($C167="","",COUNT(IF(Inventory!$B$10:$B$1000=$B167,IF(Inventory!$C$10:$C$1000=$C167,IF(Inventory!$D$10:$D$1000=sp,IF(Inventory!$J$10:$J$1000=freez,IF(Inventory!$P$10:$P$1000=U$8,1)))))))</f>
        <v/>
      </c>
      <c r="V167" s="125" t="str">
        <f t="array" ref="V167">IF($C167="","",COUNT(IF(Inventory!$B$10:$B$1000=$B167,IF(Inventory!$C$10:$C$1000=$C167,IF(Inventory!$D$10:$D$1000=sp,IF(Inventory!$J$10:$J$1000=freez,IF(Inventory!$P$10:$P$1000=V$8,1)))))))</f>
        <v/>
      </c>
      <c r="W167" s="125" t="str">
        <f t="array" ref="W167">IF($C167="","",COUNT(IF(Inventory!$B$10:$B$1000=$B167,IF(Inventory!$C$10:$C$1000=$C167,IF(Inventory!$D$10:$D$1000=sp,IF(Inventory!$J$10:$J$1000=freez,IF(Inventory!$P$10:$P$1000=W$8,1)))))))</f>
        <v/>
      </c>
      <c r="X167" s="144" t="str">
        <f t="shared" si="16"/>
        <v/>
      </c>
      <c r="Y167" s="125" t="str">
        <f t="array" ref="Y167">IF($C167="","",SUM(IF(FREQUENCY(IF(Inventory!$C$10:$C$1000=$C167,IF(Inventory!$D$10:$D$1000=sp,IF(Inventory!$I$10:$I$1000=Grl_status!$B$6,MATCH(Inventory!$F$10:$F$1000,Inventory!$F$10:$F$1000,0)))),ROW(Inventory!$F$10:$F$1000)-ROW(Inventory!$F$10)+1),1)))</f>
        <v/>
      </c>
      <c r="Z167" s="125" t="str">
        <f t="array" ref="Z167">IF($C167="","",SUM(IF(FREQUENCY(IF(Inventory!$C$10:$C$1000=$C167,IF(Inventory!$D$10:$D$1000=sp,IF(Inventory!$J$10:$J$1000=frig,MATCH(Inventory!$F$10:$F$1000,Inventory!$F$10:$F$1000,0)))),ROW(Inventory!$F$10:$F$1000)-ROW(Inventory!$F$10)+1),1)))</f>
        <v/>
      </c>
      <c r="AA167" s="125" t="str">
        <f t="array" ref="AA167">IF($C167="","",SUM(IF(FREQUENCY(IF(Inventory!$C$10:$C$1000=$C167,IF(Inventory!$D$10:$D$1000=sp,IF(Inventory!$J$10:$J$1000=frig,IF(Inventory!$P$10:$P$1000=$E$8,MATCH(Inventory!$F$10:$F$1000,Inventory!$F$10:$F$1000,0))))),ROW(Inventory!$F$10:$F$1000)-ROW(Inventory!$F$10)+1),1)))</f>
        <v/>
      </c>
      <c r="AB167" s="125" t="str">
        <f t="array" ref="AB167">IF($C167="","",SUM(IF(FREQUENCY(IF(Inventory!$C$10:$C$1000=$C167,IF(Inventory!$D$10:$D$1000=sp,IF(Inventory!$J$10:$J$1000=frig,IF(Inventory!$P$10:$P$1000=$G$8,MATCH(Inventory!$F$10:$F$1000,Inventory!$F$10:$F$1000,0))))),ROW(Inventory!$F$10:$F$1000)-ROW(Inventory!$F$10)+1),1)))</f>
        <v/>
      </c>
      <c r="AC167" s="125" t="str">
        <f t="array" ref="AC167">IF($C167="","",SUM(IF(FREQUENCY(IF(Inventory!$C$10:$C$1000=$C167,IF(Inventory!$D$10:$D$1000=sp,IF(Inventory!$K$10:$K$1000="",MATCH(Inventory!$F$10:$F$1000,Inventory!$F$10:$F$1000,0)))),ROW(Inventory!$F$10:$F$1000)-ROW(Inventory!$F$10)+1),1)))</f>
        <v/>
      </c>
    </row>
    <row r="168" spans="1:29" ht="16.5" x14ac:dyDescent="0.3">
      <c r="A168" s="279" t="str">
        <f>Gap_analysis_stores!A169</f>
        <v/>
      </c>
      <c r="B168" s="279" t="str">
        <f>Gap_analysis_stores!B169</f>
        <v/>
      </c>
      <c r="C168" s="279" t="str">
        <f>Gap_analysis_stores!C169</f>
        <v/>
      </c>
      <c r="D168" s="125" t="str">
        <f t="array" ref="D168">IF($C168="","",SUM(IF(FREQUENCY(IF(Inventory!$C$10:$C$1000=$C168,IF(Inventory!$D$10:$D$1000=sp,MATCH(Inventory!$F$10:$F$1000,Inventory!$F$10:$F$1000,0))),ROW(Inventory!$F$10:$F$1000)-ROW(Inventory!$F$10)+1),1)))</f>
        <v/>
      </c>
      <c r="E168" s="125" t="str">
        <f t="array" ref="E168">IF($C168="","",COUNT(IF(Inventory!$B$10:$B$1000=$B168,IF(Inventory!$C$10:$C$1000=$C168,IF(Inventory!$D$10:$D$1000=sp,IF(Inventory!$P$10:$P$1000=E$8,1))))))</f>
        <v/>
      </c>
      <c r="F168" s="125" t="str">
        <f t="array" ref="F168">IF($C168="","",COUNT(IF(Inventory!$B$10:$B$1000=$B168,IF(Inventory!$C$10:$C$1000=$C168,IF(Inventory!$D$10:$D$1000=sp,IF(Inventory!$P$10:$P$1000=F$8,1))))))</f>
        <v/>
      </c>
      <c r="G168" s="125" t="str">
        <f t="array" ref="G168">IF($C168="","",COUNT(IF(Inventory!$B$10:$B$1000=$B168,IF(Inventory!$C$10:$C$1000=$C168,IF(Inventory!$D$10:$D$1000=sp,IF(Inventory!$P$10:$P$1000=G$8,1))))))</f>
        <v/>
      </c>
      <c r="H168" s="125" t="str">
        <f t="array" ref="H168">IF($C168="","",COUNT(IF(Inventory!$B$10:$B$1000=$B168,IF(Inventory!$C$10:$C$1000=$C168,IF(Inventory!$D$10:$D$1000=sp,IF(Inventory!$P$10:$P$1000=H$8,1))))))</f>
        <v/>
      </c>
      <c r="I168" s="125" t="str">
        <f t="array" ref="I168">IF($C168="","",COUNT(IF(Inventory!$B$10:$B$1000=$B168,IF(Inventory!$C$10:$C$1000=$C168,IF(Inventory!$D$10:$D$1000=sp,IF(Inventory!$P$10:$P$1000=I$8,1))))))</f>
        <v/>
      </c>
      <c r="J168" s="137">
        <f t="shared" si="14"/>
        <v>0</v>
      </c>
      <c r="K168" s="125" t="str">
        <f t="array" ref="K168">IF($C168="","",COUNT(IF(Inventory!$B$10:$B$1000=$B168,IF(Inventory!$C$10:$C$1000=$C168,IF(Inventory!$D$10:$D$1000=sp,IF(Inventory!$J$10:$J$1000=frig,1))))))</f>
        <v/>
      </c>
      <c r="L168" s="125" t="str">
        <f t="array" ref="L168">IF($C168="","",COUNT(IF(Inventory!$B$10:$B$1000=$B168,IF(Inventory!$C$10:$C$1000=$C168,IF(Inventory!$D$10:$D$1000=sp,IF(Inventory!$J$10:$J$1000=frig,IF(Inventory!$P$10:$P$1000=L$8,1)))))))</f>
        <v/>
      </c>
      <c r="M168" s="125" t="str">
        <f t="array" ref="M168">IF($C168="","",COUNT(IF(Inventory!$B$10:$B$1000=$B168,IF(Inventory!$C$10:$C$1000=$C168,IF(Inventory!$D$10:$D$1000=sp,IF(Inventory!$J$10:$J$1000=frig,IF(Inventory!$P$10:$P$1000=M$8,1)))))))</f>
        <v/>
      </c>
      <c r="N168" s="125" t="str">
        <f t="array" ref="N168">IF($C168="","",COUNT(IF(Inventory!$B$10:$B$1000=$B168,IF(Inventory!$C$10:$C$1000=$C168,IF(Inventory!$D$10:$D$1000=sp,IF(Inventory!$J$10:$J$1000=frig,IF(Inventory!$P$10:$P$1000=N$8,1)))))))</f>
        <v/>
      </c>
      <c r="O168" s="125" t="str">
        <f t="array" ref="O168">IF($C168="","",COUNT(IF(Inventory!$B$10:$B$1000=$B168,IF(Inventory!$C$10:$C$1000=$C168,IF(Inventory!$D$10:$D$1000=sp,IF(Inventory!$J$10:$J$1000=frig,IF(Inventory!$P$10:$P$1000=O$8,1)))))))</f>
        <v/>
      </c>
      <c r="P168" s="125" t="str">
        <f t="array" ref="P168">IF($C168="","",COUNT(IF(Inventory!$B$10:$B$1000=$B168,IF(Inventory!$C$10:$C$1000=$C168,IF(Inventory!$D$10:$D$1000=sp,IF(Inventory!$J$10:$J$1000=frig,IF(Inventory!$P$10:$P$1000=P$8,1)))))))</f>
        <v/>
      </c>
      <c r="Q168" s="144" t="str">
        <f t="shared" si="15"/>
        <v/>
      </c>
      <c r="R168" s="125" t="str">
        <f t="array" ref="R168">IF($C168="","",COUNT(IF(Inventory!$B$10:$B$1000=$B168,IF(Inventory!$C$10:$C$1000=$C168,IF(Inventory!$D$10:$D$1000=sp,IF(Inventory!$J$10:$J$1000=freez,1))))))</f>
        <v/>
      </c>
      <c r="S168" s="125" t="str">
        <f t="array" ref="S168">IF($C168="","",COUNT(IF(Inventory!$B$10:$B$1000=$B168,IF(Inventory!$C$10:$C$1000=$C168,IF(Inventory!$D$10:$D$1000=sp,IF(Inventory!$J$10:$J$1000=freez,IF(Inventory!$P$10:$P$1000=S$8,1)))))))</f>
        <v/>
      </c>
      <c r="T168" s="125" t="str">
        <f t="array" ref="T168">IF($C168="","",COUNT(IF(Inventory!$B$10:$B$1000=$B168,IF(Inventory!$C$10:$C$1000=$C168,IF(Inventory!$D$10:$D$1000=sp,IF(Inventory!$J$10:$J$1000=freez,IF(Inventory!$P$10:$P$1000=T$8,1)))))))</f>
        <v/>
      </c>
      <c r="U168" s="125" t="str">
        <f t="array" ref="U168">IF($C168="","",COUNT(IF(Inventory!$B$10:$B$1000=$B168,IF(Inventory!$C$10:$C$1000=$C168,IF(Inventory!$D$10:$D$1000=sp,IF(Inventory!$J$10:$J$1000=freez,IF(Inventory!$P$10:$P$1000=U$8,1)))))))</f>
        <v/>
      </c>
      <c r="V168" s="125" t="str">
        <f t="array" ref="V168">IF($C168="","",COUNT(IF(Inventory!$B$10:$B$1000=$B168,IF(Inventory!$C$10:$C$1000=$C168,IF(Inventory!$D$10:$D$1000=sp,IF(Inventory!$J$10:$J$1000=freez,IF(Inventory!$P$10:$P$1000=V$8,1)))))))</f>
        <v/>
      </c>
      <c r="W168" s="125" t="str">
        <f t="array" ref="W168">IF($C168="","",COUNT(IF(Inventory!$B$10:$B$1000=$B168,IF(Inventory!$C$10:$C$1000=$C168,IF(Inventory!$D$10:$D$1000=sp,IF(Inventory!$J$10:$J$1000=freez,IF(Inventory!$P$10:$P$1000=W$8,1)))))))</f>
        <v/>
      </c>
      <c r="X168" s="144" t="str">
        <f t="shared" si="16"/>
        <v/>
      </c>
      <c r="Y168" s="125" t="str">
        <f t="array" ref="Y168">IF($C168="","",SUM(IF(FREQUENCY(IF(Inventory!$C$10:$C$1000=$C168,IF(Inventory!$D$10:$D$1000=sp,IF(Inventory!$I$10:$I$1000=Grl_status!$B$6,MATCH(Inventory!$F$10:$F$1000,Inventory!$F$10:$F$1000,0)))),ROW(Inventory!$F$10:$F$1000)-ROW(Inventory!$F$10)+1),1)))</f>
        <v/>
      </c>
      <c r="Z168" s="125" t="str">
        <f t="array" ref="Z168">IF($C168="","",SUM(IF(FREQUENCY(IF(Inventory!$C$10:$C$1000=$C168,IF(Inventory!$D$10:$D$1000=sp,IF(Inventory!$J$10:$J$1000=frig,MATCH(Inventory!$F$10:$F$1000,Inventory!$F$10:$F$1000,0)))),ROW(Inventory!$F$10:$F$1000)-ROW(Inventory!$F$10)+1),1)))</f>
        <v/>
      </c>
      <c r="AA168" s="125" t="str">
        <f t="array" ref="AA168">IF($C168="","",SUM(IF(FREQUENCY(IF(Inventory!$C$10:$C$1000=$C168,IF(Inventory!$D$10:$D$1000=sp,IF(Inventory!$J$10:$J$1000=frig,IF(Inventory!$P$10:$P$1000=$E$8,MATCH(Inventory!$F$10:$F$1000,Inventory!$F$10:$F$1000,0))))),ROW(Inventory!$F$10:$F$1000)-ROW(Inventory!$F$10)+1),1)))</f>
        <v/>
      </c>
      <c r="AB168" s="125" t="str">
        <f t="array" ref="AB168">IF($C168="","",SUM(IF(FREQUENCY(IF(Inventory!$C$10:$C$1000=$C168,IF(Inventory!$D$10:$D$1000=sp,IF(Inventory!$J$10:$J$1000=frig,IF(Inventory!$P$10:$P$1000=$G$8,MATCH(Inventory!$F$10:$F$1000,Inventory!$F$10:$F$1000,0))))),ROW(Inventory!$F$10:$F$1000)-ROW(Inventory!$F$10)+1),1)))</f>
        <v/>
      </c>
      <c r="AC168" s="125" t="str">
        <f t="array" ref="AC168">IF($C168="","",SUM(IF(FREQUENCY(IF(Inventory!$C$10:$C$1000=$C168,IF(Inventory!$D$10:$D$1000=sp,IF(Inventory!$K$10:$K$1000="",MATCH(Inventory!$F$10:$F$1000,Inventory!$F$10:$F$1000,0)))),ROW(Inventory!$F$10:$F$1000)-ROW(Inventory!$F$10)+1),1)))</f>
        <v/>
      </c>
    </row>
    <row r="169" spans="1:29" ht="16.5" x14ac:dyDescent="0.3">
      <c r="A169" s="279" t="str">
        <f>Gap_analysis_stores!A170</f>
        <v/>
      </c>
      <c r="B169" s="279" t="str">
        <f>Gap_analysis_stores!B170</f>
        <v/>
      </c>
      <c r="C169" s="279" t="str">
        <f>Gap_analysis_stores!C170</f>
        <v/>
      </c>
      <c r="D169" s="125" t="str">
        <f t="array" ref="D169">IF($C169="","",SUM(IF(FREQUENCY(IF(Inventory!$C$10:$C$1000=$C169,IF(Inventory!$D$10:$D$1000=sp,MATCH(Inventory!$F$10:$F$1000,Inventory!$F$10:$F$1000,0))),ROW(Inventory!$F$10:$F$1000)-ROW(Inventory!$F$10)+1),1)))</f>
        <v/>
      </c>
      <c r="E169" s="125" t="str">
        <f t="array" ref="E169">IF($C169="","",COUNT(IF(Inventory!$B$10:$B$1000=$B169,IF(Inventory!$C$10:$C$1000=$C169,IF(Inventory!$D$10:$D$1000=sp,IF(Inventory!$P$10:$P$1000=E$8,1))))))</f>
        <v/>
      </c>
      <c r="F169" s="125" t="str">
        <f t="array" ref="F169">IF($C169="","",COUNT(IF(Inventory!$B$10:$B$1000=$B169,IF(Inventory!$C$10:$C$1000=$C169,IF(Inventory!$D$10:$D$1000=sp,IF(Inventory!$P$10:$P$1000=F$8,1))))))</f>
        <v/>
      </c>
      <c r="G169" s="125" t="str">
        <f t="array" ref="G169">IF($C169="","",COUNT(IF(Inventory!$B$10:$B$1000=$B169,IF(Inventory!$C$10:$C$1000=$C169,IF(Inventory!$D$10:$D$1000=sp,IF(Inventory!$P$10:$P$1000=G$8,1))))))</f>
        <v/>
      </c>
      <c r="H169" s="125" t="str">
        <f t="array" ref="H169">IF($C169="","",COUNT(IF(Inventory!$B$10:$B$1000=$B169,IF(Inventory!$C$10:$C$1000=$C169,IF(Inventory!$D$10:$D$1000=sp,IF(Inventory!$P$10:$P$1000=H$8,1))))))</f>
        <v/>
      </c>
      <c r="I169" s="125" t="str">
        <f t="array" ref="I169">IF($C169="","",COUNT(IF(Inventory!$B$10:$B$1000=$B169,IF(Inventory!$C$10:$C$1000=$C169,IF(Inventory!$D$10:$D$1000=sp,IF(Inventory!$P$10:$P$1000=I$8,1))))))</f>
        <v/>
      </c>
      <c r="J169" s="137">
        <f t="shared" si="14"/>
        <v>0</v>
      </c>
      <c r="K169" s="125" t="str">
        <f t="array" ref="K169">IF($C169="","",COUNT(IF(Inventory!$B$10:$B$1000=$B169,IF(Inventory!$C$10:$C$1000=$C169,IF(Inventory!$D$10:$D$1000=sp,IF(Inventory!$J$10:$J$1000=frig,1))))))</f>
        <v/>
      </c>
      <c r="L169" s="125" t="str">
        <f t="array" ref="L169">IF($C169="","",COUNT(IF(Inventory!$B$10:$B$1000=$B169,IF(Inventory!$C$10:$C$1000=$C169,IF(Inventory!$D$10:$D$1000=sp,IF(Inventory!$J$10:$J$1000=frig,IF(Inventory!$P$10:$P$1000=L$8,1)))))))</f>
        <v/>
      </c>
      <c r="M169" s="125" t="str">
        <f t="array" ref="M169">IF($C169="","",COUNT(IF(Inventory!$B$10:$B$1000=$B169,IF(Inventory!$C$10:$C$1000=$C169,IF(Inventory!$D$10:$D$1000=sp,IF(Inventory!$J$10:$J$1000=frig,IF(Inventory!$P$10:$P$1000=M$8,1)))))))</f>
        <v/>
      </c>
      <c r="N169" s="125" t="str">
        <f t="array" ref="N169">IF($C169="","",COUNT(IF(Inventory!$B$10:$B$1000=$B169,IF(Inventory!$C$10:$C$1000=$C169,IF(Inventory!$D$10:$D$1000=sp,IF(Inventory!$J$10:$J$1000=frig,IF(Inventory!$P$10:$P$1000=N$8,1)))))))</f>
        <v/>
      </c>
      <c r="O169" s="125" t="str">
        <f t="array" ref="O169">IF($C169="","",COUNT(IF(Inventory!$B$10:$B$1000=$B169,IF(Inventory!$C$10:$C$1000=$C169,IF(Inventory!$D$10:$D$1000=sp,IF(Inventory!$J$10:$J$1000=frig,IF(Inventory!$P$10:$P$1000=O$8,1)))))))</f>
        <v/>
      </c>
      <c r="P169" s="125" t="str">
        <f t="array" ref="P169">IF($C169="","",COUNT(IF(Inventory!$B$10:$B$1000=$B169,IF(Inventory!$C$10:$C$1000=$C169,IF(Inventory!$D$10:$D$1000=sp,IF(Inventory!$J$10:$J$1000=frig,IF(Inventory!$P$10:$P$1000=P$8,1)))))))</f>
        <v/>
      </c>
      <c r="Q169" s="144" t="str">
        <f t="shared" si="15"/>
        <v/>
      </c>
      <c r="R169" s="125" t="str">
        <f t="array" ref="R169">IF($C169="","",COUNT(IF(Inventory!$B$10:$B$1000=$B169,IF(Inventory!$C$10:$C$1000=$C169,IF(Inventory!$D$10:$D$1000=sp,IF(Inventory!$J$10:$J$1000=freez,1))))))</f>
        <v/>
      </c>
      <c r="S169" s="125" t="str">
        <f t="array" ref="S169">IF($C169="","",COUNT(IF(Inventory!$B$10:$B$1000=$B169,IF(Inventory!$C$10:$C$1000=$C169,IF(Inventory!$D$10:$D$1000=sp,IF(Inventory!$J$10:$J$1000=freez,IF(Inventory!$P$10:$P$1000=S$8,1)))))))</f>
        <v/>
      </c>
      <c r="T169" s="125" t="str">
        <f t="array" ref="T169">IF($C169="","",COUNT(IF(Inventory!$B$10:$B$1000=$B169,IF(Inventory!$C$10:$C$1000=$C169,IF(Inventory!$D$10:$D$1000=sp,IF(Inventory!$J$10:$J$1000=freez,IF(Inventory!$P$10:$P$1000=T$8,1)))))))</f>
        <v/>
      </c>
      <c r="U169" s="125" t="str">
        <f t="array" ref="U169">IF($C169="","",COUNT(IF(Inventory!$B$10:$B$1000=$B169,IF(Inventory!$C$10:$C$1000=$C169,IF(Inventory!$D$10:$D$1000=sp,IF(Inventory!$J$10:$J$1000=freez,IF(Inventory!$P$10:$P$1000=U$8,1)))))))</f>
        <v/>
      </c>
      <c r="V169" s="125" t="str">
        <f t="array" ref="V169">IF($C169="","",COUNT(IF(Inventory!$B$10:$B$1000=$B169,IF(Inventory!$C$10:$C$1000=$C169,IF(Inventory!$D$10:$D$1000=sp,IF(Inventory!$J$10:$J$1000=freez,IF(Inventory!$P$10:$P$1000=V$8,1)))))))</f>
        <v/>
      </c>
      <c r="W169" s="125" t="str">
        <f t="array" ref="W169">IF($C169="","",COUNT(IF(Inventory!$B$10:$B$1000=$B169,IF(Inventory!$C$10:$C$1000=$C169,IF(Inventory!$D$10:$D$1000=sp,IF(Inventory!$J$10:$J$1000=freez,IF(Inventory!$P$10:$P$1000=W$8,1)))))))</f>
        <v/>
      </c>
      <c r="X169" s="144" t="str">
        <f t="shared" si="16"/>
        <v/>
      </c>
      <c r="Y169" s="125" t="str">
        <f t="array" ref="Y169">IF($C169="","",SUM(IF(FREQUENCY(IF(Inventory!$C$10:$C$1000=$C169,IF(Inventory!$D$10:$D$1000=sp,IF(Inventory!$I$10:$I$1000=Grl_status!$B$6,MATCH(Inventory!$F$10:$F$1000,Inventory!$F$10:$F$1000,0)))),ROW(Inventory!$F$10:$F$1000)-ROW(Inventory!$F$10)+1),1)))</f>
        <v/>
      </c>
      <c r="Z169" s="125" t="str">
        <f t="array" ref="Z169">IF($C169="","",SUM(IF(FREQUENCY(IF(Inventory!$C$10:$C$1000=$C169,IF(Inventory!$D$10:$D$1000=sp,IF(Inventory!$J$10:$J$1000=frig,MATCH(Inventory!$F$10:$F$1000,Inventory!$F$10:$F$1000,0)))),ROW(Inventory!$F$10:$F$1000)-ROW(Inventory!$F$10)+1),1)))</f>
        <v/>
      </c>
      <c r="AA169" s="125" t="str">
        <f t="array" ref="AA169">IF($C169="","",SUM(IF(FREQUENCY(IF(Inventory!$C$10:$C$1000=$C169,IF(Inventory!$D$10:$D$1000=sp,IF(Inventory!$J$10:$J$1000=frig,IF(Inventory!$P$10:$P$1000=$E$8,MATCH(Inventory!$F$10:$F$1000,Inventory!$F$10:$F$1000,0))))),ROW(Inventory!$F$10:$F$1000)-ROW(Inventory!$F$10)+1),1)))</f>
        <v/>
      </c>
      <c r="AB169" s="125" t="str">
        <f t="array" ref="AB169">IF($C169="","",SUM(IF(FREQUENCY(IF(Inventory!$C$10:$C$1000=$C169,IF(Inventory!$D$10:$D$1000=sp,IF(Inventory!$J$10:$J$1000=frig,IF(Inventory!$P$10:$P$1000=$G$8,MATCH(Inventory!$F$10:$F$1000,Inventory!$F$10:$F$1000,0))))),ROW(Inventory!$F$10:$F$1000)-ROW(Inventory!$F$10)+1),1)))</f>
        <v/>
      </c>
      <c r="AC169" s="125" t="str">
        <f t="array" ref="AC169">IF($C169="","",SUM(IF(FREQUENCY(IF(Inventory!$C$10:$C$1000=$C169,IF(Inventory!$D$10:$D$1000=sp,IF(Inventory!$K$10:$K$1000="",MATCH(Inventory!$F$10:$F$1000,Inventory!$F$10:$F$1000,0)))),ROW(Inventory!$F$10:$F$1000)-ROW(Inventory!$F$10)+1),1)))</f>
        <v/>
      </c>
    </row>
    <row r="170" spans="1:29" ht="16.5" x14ac:dyDescent="0.3">
      <c r="A170" s="279" t="str">
        <f>Gap_analysis_stores!A171</f>
        <v/>
      </c>
      <c r="B170" s="279" t="str">
        <f>Gap_analysis_stores!B171</f>
        <v/>
      </c>
      <c r="C170" s="279" t="str">
        <f>Gap_analysis_stores!C171</f>
        <v/>
      </c>
      <c r="D170" s="125" t="str">
        <f t="array" ref="D170">IF($C170="","",SUM(IF(FREQUENCY(IF(Inventory!$C$10:$C$1000=$C170,IF(Inventory!$D$10:$D$1000=sp,MATCH(Inventory!$F$10:$F$1000,Inventory!$F$10:$F$1000,0))),ROW(Inventory!$F$10:$F$1000)-ROW(Inventory!$F$10)+1),1)))</f>
        <v/>
      </c>
      <c r="E170" s="125" t="str">
        <f t="array" ref="E170">IF($C170="","",COUNT(IF(Inventory!$B$10:$B$1000=$B170,IF(Inventory!$C$10:$C$1000=$C170,IF(Inventory!$D$10:$D$1000=sp,IF(Inventory!$P$10:$P$1000=E$8,1))))))</f>
        <v/>
      </c>
      <c r="F170" s="125" t="str">
        <f t="array" ref="F170">IF($C170="","",COUNT(IF(Inventory!$B$10:$B$1000=$B170,IF(Inventory!$C$10:$C$1000=$C170,IF(Inventory!$D$10:$D$1000=sp,IF(Inventory!$P$10:$P$1000=F$8,1))))))</f>
        <v/>
      </c>
      <c r="G170" s="125" t="str">
        <f t="array" ref="G170">IF($C170="","",COUNT(IF(Inventory!$B$10:$B$1000=$B170,IF(Inventory!$C$10:$C$1000=$C170,IF(Inventory!$D$10:$D$1000=sp,IF(Inventory!$P$10:$P$1000=G$8,1))))))</f>
        <v/>
      </c>
      <c r="H170" s="125" t="str">
        <f t="array" ref="H170">IF($C170="","",COUNT(IF(Inventory!$B$10:$B$1000=$B170,IF(Inventory!$C$10:$C$1000=$C170,IF(Inventory!$D$10:$D$1000=sp,IF(Inventory!$P$10:$P$1000=H$8,1))))))</f>
        <v/>
      </c>
      <c r="I170" s="125" t="str">
        <f t="array" ref="I170">IF($C170="","",COUNT(IF(Inventory!$B$10:$B$1000=$B170,IF(Inventory!$C$10:$C$1000=$C170,IF(Inventory!$D$10:$D$1000=sp,IF(Inventory!$P$10:$P$1000=I$8,1))))))</f>
        <v/>
      </c>
      <c r="J170" s="137">
        <f t="shared" si="14"/>
        <v>0</v>
      </c>
      <c r="K170" s="125" t="str">
        <f t="array" ref="K170">IF($C170="","",COUNT(IF(Inventory!$B$10:$B$1000=$B170,IF(Inventory!$C$10:$C$1000=$C170,IF(Inventory!$D$10:$D$1000=sp,IF(Inventory!$J$10:$J$1000=frig,1))))))</f>
        <v/>
      </c>
      <c r="L170" s="125" t="str">
        <f t="array" ref="L170">IF($C170="","",COUNT(IF(Inventory!$B$10:$B$1000=$B170,IF(Inventory!$C$10:$C$1000=$C170,IF(Inventory!$D$10:$D$1000=sp,IF(Inventory!$J$10:$J$1000=frig,IF(Inventory!$P$10:$P$1000=L$8,1)))))))</f>
        <v/>
      </c>
      <c r="M170" s="125" t="str">
        <f t="array" ref="M170">IF($C170="","",COUNT(IF(Inventory!$B$10:$B$1000=$B170,IF(Inventory!$C$10:$C$1000=$C170,IF(Inventory!$D$10:$D$1000=sp,IF(Inventory!$J$10:$J$1000=frig,IF(Inventory!$P$10:$P$1000=M$8,1)))))))</f>
        <v/>
      </c>
      <c r="N170" s="125" t="str">
        <f t="array" ref="N170">IF($C170="","",COUNT(IF(Inventory!$B$10:$B$1000=$B170,IF(Inventory!$C$10:$C$1000=$C170,IF(Inventory!$D$10:$D$1000=sp,IF(Inventory!$J$10:$J$1000=frig,IF(Inventory!$P$10:$P$1000=N$8,1)))))))</f>
        <v/>
      </c>
      <c r="O170" s="125" t="str">
        <f t="array" ref="O170">IF($C170="","",COUNT(IF(Inventory!$B$10:$B$1000=$B170,IF(Inventory!$C$10:$C$1000=$C170,IF(Inventory!$D$10:$D$1000=sp,IF(Inventory!$J$10:$J$1000=frig,IF(Inventory!$P$10:$P$1000=O$8,1)))))))</f>
        <v/>
      </c>
      <c r="P170" s="125" t="str">
        <f t="array" ref="P170">IF($C170="","",COUNT(IF(Inventory!$B$10:$B$1000=$B170,IF(Inventory!$C$10:$C$1000=$C170,IF(Inventory!$D$10:$D$1000=sp,IF(Inventory!$J$10:$J$1000=frig,IF(Inventory!$P$10:$P$1000=P$8,1)))))))</f>
        <v/>
      </c>
      <c r="Q170" s="144" t="str">
        <f t="shared" si="15"/>
        <v/>
      </c>
      <c r="R170" s="125" t="str">
        <f t="array" ref="R170">IF($C170="","",COUNT(IF(Inventory!$B$10:$B$1000=$B170,IF(Inventory!$C$10:$C$1000=$C170,IF(Inventory!$D$10:$D$1000=sp,IF(Inventory!$J$10:$J$1000=freez,1))))))</f>
        <v/>
      </c>
      <c r="S170" s="125" t="str">
        <f t="array" ref="S170">IF($C170="","",COUNT(IF(Inventory!$B$10:$B$1000=$B170,IF(Inventory!$C$10:$C$1000=$C170,IF(Inventory!$D$10:$D$1000=sp,IF(Inventory!$J$10:$J$1000=freez,IF(Inventory!$P$10:$P$1000=S$8,1)))))))</f>
        <v/>
      </c>
      <c r="T170" s="125" t="str">
        <f t="array" ref="T170">IF($C170="","",COUNT(IF(Inventory!$B$10:$B$1000=$B170,IF(Inventory!$C$10:$C$1000=$C170,IF(Inventory!$D$10:$D$1000=sp,IF(Inventory!$J$10:$J$1000=freez,IF(Inventory!$P$10:$P$1000=T$8,1)))))))</f>
        <v/>
      </c>
      <c r="U170" s="125" t="str">
        <f t="array" ref="U170">IF($C170="","",COUNT(IF(Inventory!$B$10:$B$1000=$B170,IF(Inventory!$C$10:$C$1000=$C170,IF(Inventory!$D$10:$D$1000=sp,IF(Inventory!$J$10:$J$1000=freez,IF(Inventory!$P$10:$P$1000=U$8,1)))))))</f>
        <v/>
      </c>
      <c r="V170" s="125" t="str">
        <f t="array" ref="V170">IF($C170="","",COUNT(IF(Inventory!$B$10:$B$1000=$B170,IF(Inventory!$C$10:$C$1000=$C170,IF(Inventory!$D$10:$D$1000=sp,IF(Inventory!$J$10:$J$1000=freez,IF(Inventory!$P$10:$P$1000=V$8,1)))))))</f>
        <v/>
      </c>
      <c r="W170" s="125" t="str">
        <f t="array" ref="W170">IF($C170="","",COUNT(IF(Inventory!$B$10:$B$1000=$B170,IF(Inventory!$C$10:$C$1000=$C170,IF(Inventory!$D$10:$D$1000=sp,IF(Inventory!$J$10:$J$1000=freez,IF(Inventory!$P$10:$P$1000=W$8,1)))))))</f>
        <v/>
      </c>
      <c r="X170" s="144" t="str">
        <f t="shared" si="16"/>
        <v/>
      </c>
      <c r="Y170" s="125" t="str">
        <f t="array" ref="Y170">IF($C170="","",SUM(IF(FREQUENCY(IF(Inventory!$C$10:$C$1000=$C170,IF(Inventory!$D$10:$D$1000=sp,IF(Inventory!$I$10:$I$1000=Grl_status!$B$6,MATCH(Inventory!$F$10:$F$1000,Inventory!$F$10:$F$1000,0)))),ROW(Inventory!$F$10:$F$1000)-ROW(Inventory!$F$10)+1),1)))</f>
        <v/>
      </c>
      <c r="Z170" s="125" t="str">
        <f t="array" ref="Z170">IF($C170="","",SUM(IF(FREQUENCY(IF(Inventory!$C$10:$C$1000=$C170,IF(Inventory!$D$10:$D$1000=sp,IF(Inventory!$J$10:$J$1000=frig,MATCH(Inventory!$F$10:$F$1000,Inventory!$F$10:$F$1000,0)))),ROW(Inventory!$F$10:$F$1000)-ROW(Inventory!$F$10)+1),1)))</f>
        <v/>
      </c>
      <c r="AA170" s="125" t="str">
        <f t="array" ref="AA170">IF($C170="","",SUM(IF(FREQUENCY(IF(Inventory!$C$10:$C$1000=$C170,IF(Inventory!$D$10:$D$1000=sp,IF(Inventory!$J$10:$J$1000=frig,IF(Inventory!$P$10:$P$1000=$E$8,MATCH(Inventory!$F$10:$F$1000,Inventory!$F$10:$F$1000,0))))),ROW(Inventory!$F$10:$F$1000)-ROW(Inventory!$F$10)+1),1)))</f>
        <v/>
      </c>
      <c r="AB170" s="125" t="str">
        <f t="array" ref="AB170">IF($C170="","",SUM(IF(FREQUENCY(IF(Inventory!$C$10:$C$1000=$C170,IF(Inventory!$D$10:$D$1000=sp,IF(Inventory!$J$10:$J$1000=frig,IF(Inventory!$P$10:$P$1000=$G$8,MATCH(Inventory!$F$10:$F$1000,Inventory!$F$10:$F$1000,0))))),ROW(Inventory!$F$10:$F$1000)-ROW(Inventory!$F$10)+1),1)))</f>
        <v/>
      </c>
      <c r="AC170" s="125" t="str">
        <f t="array" ref="AC170">IF($C170="","",SUM(IF(FREQUENCY(IF(Inventory!$C$10:$C$1000=$C170,IF(Inventory!$D$10:$D$1000=sp,IF(Inventory!$K$10:$K$1000="",MATCH(Inventory!$F$10:$F$1000,Inventory!$F$10:$F$1000,0)))),ROW(Inventory!$F$10:$F$1000)-ROW(Inventory!$F$10)+1),1)))</f>
        <v/>
      </c>
    </row>
    <row r="171" spans="1:29" ht="16.5" x14ac:dyDescent="0.3">
      <c r="A171" s="279" t="str">
        <f>Gap_analysis_stores!A172</f>
        <v/>
      </c>
      <c r="B171" s="279" t="str">
        <f>Gap_analysis_stores!B172</f>
        <v/>
      </c>
      <c r="C171" s="279" t="str">
        <f>Gap_analysis_stores!C172</f>
        <v/>
      </c>
      <c r="D171" s="125" t="str">
        <f t="array" ref="D171">IF($C171="","",SUM(IF(FREQUENCY(IF(Inventory!$C$10:$C$1000=$C171,IF(Inventory!$D$10:$D$1000=sp,MATCH(Inventory!$F$10:$F$1000,Inventory!$F$10:$F$1000,0))),ROW(Inventory!$F$10:$F$1000)-ROW(Inventory!$F$10)+1),1)))</f>
        <v/>
      </c>
      <c r="E171" s="125" t="str">
        <f t="array" ref="E171">IF($C171="","",COUNT(IF(Inventory!$B$10:$B$1000=$B171,IF(Inventory!$C$10:$C$1000=$C171,IF(Inventory!$D$10:$D$1000=sp,IF(Inventory!$P$10:$P$1000=E$8,1))))))</f>
        <v/>
      </c>
      <c r="F171" s="125" t="str">
        <f t="array" ref="F171">IF($C171="","",COUNT(IF(Inventory!$B$10:$B$1000=$B171,IF(Inventory!$C$10:$C$1000=$C171,IF(Inventory!$D$10:$D$1000=sp,IF(Inventory!$P$10:$P$1000=F$8,1))))))</f>
        <v/>
      </c>
      <c r="G171" s="125" t="str">
        <f t="array" ref="G171">IF($C171="","",COUNT(IF(Inventory!$B$10:$B$1000=$B171,IF(Inventory!$C$10:$C$1000=$C171,IF(Inventory!$D$10:$D$1000=sp,IF(Inventory!$P$10:$P$1000=G$8,1))))))</f>
        <v/>
      </c>
      <c r="H171" s="125" t="str">
        <f t="array" ref="H171">IF($C171="","",COUNT(IF(Inventory!$B$10:$B$1000=$B171,IF(Inventory!$C$10:$C$1000=$C171,IF(Inventory!$D$10:$D$1000=sp,IF(Inventory!$P$10:$P$1000=H$8,1))))))</f>
        <v/>
      </c>
      <c r="I171" s="125" t="str">
        <f t="array" ref="I171">IF($C171="","",COUNT(IF(Inventory!$B$10:$B$1000=$B171,IF(Inventory!$C$10:$C$1000=$C171,IF(Inventory!$D$10:$D$1000=sp,IF(Inventory!$P$10:$P$1000=I$8,1))))))</f>
        <v/>
      </c>
      <c r="J171" s="137">
        <f t="shared" si="14"/>
        <v>0</v>
      </c>
      <c r="K171" s="125" t="str">
        <f t="array" ref="K171">IF($C171="","",COUNT(IF(Inventory!$B$10:$B$1000=$B171,IF(Inventory!$C$10:$C$1000=$C171,IF(Inventory!$D$10:$D$1000=sp,IF(Inventory!$J$10:$J$1000=frig,1))))))</f>
        <v/>
      </c>
      <c r="L171" s="125" t="str">
        <f t="array" ref="L171">IF($C171="","",COUNT(IF(Inventory!$B$10:$B$1000=$B171,IF(Inventory!$C$10:$C$1000=$C171,IF(Inventory!$D$10:$D$1000=sp,IF(Inventory!$J$10:$J$1000=frig,IF(Inventory!$P$10:$P$1000=L$8,1)))))))</f>
        <v/>
      </c>
      <c r="M171" s="125" t="str">
        <f t="array" ref="M171">IF($C171="","",COUNT(IF(Inventory!$B$10:$B$1000=$B171,IF(Inventory!$C$10:$C$1000=$C171,IF(Inventory!$D$10:$D$1000=sp,IF(Inventory!$J$10:$J$1000=frig,IF(Inventory!$P$10:$P$1000=M$8,1)))))))</f>
        <v/>
      </c>
      <c r="N171" s="125" t="str">
        <f t="array" ref="N171">IF($C171="","",COUNT(IF(Inventory!$B$10:$B$1000=$B171,IF(Inventory!$C$10:$C$1000=$C171,IF(Inventory!$D$10:$D$1000=sp,IF(Inventory!$J$10:$J$1000=frig,IF(Inventory!$P$10:$P$1000=N$8,1)))))))</f>
        <v/>
      </c>
      <c r="O171" s="125" t="str">
        <f t="array" ref="O171">IF($C171="","",COUNT(IF(Inventory!$B$10:$B$1000=$B171,IF(Inventory!$C$10:$C$1000=$C171,IF(Inventory!$D$10:$D$1000=sp,IF(Inventory!$J$10:$J$1000=frig,IF(Inventory!$P$10:$P$1000=O$8,1)))))))</f>
        <v/>
      </c>
      <c r="P171" s="125" t="str">
        <f t="array" ref="P171">IF($C171="","",COUNT(IF(Inventory!$B$10:$B$1000=$B171,IF(Inventory!$C$10:$C$1000=$C171,IF(Inventory!$D$10:$D$1000=sp,IF(Inventory!$J$10:$J$1000=frig,IF(Inventory!$P$10:$P$1000=P$8,1)))))))</f>
        <v/>
      </c>
      <c r="Q171" s="144" t="str">
        <f t="shared" si="15"/>
        <v/>
      </c>
      <c r="R171" s="125" t="str">
        <f t="array" ref="R171">IF($C171="","",COUNT(IF(Inventory!$B$10:$B$1000=$B171,IF(Inventory!$C$10:$C$1000=$C171,IF(Inventory!$D$10:$D$1000=sp,IF(Inventory!$J$10:$J$1000=freez,1))))))</f>
        <v/>
      </c>
      <c r="S171" s="125" t="str">
        <f t="array" ref="S171">IF($C171="","",COUNT(IF(Inventory!$B$10:$B$1000=$B171,IF(Inventory!$C$10:$C$1000=$C171,IF(Inventory!$D$10:$D$1000=sp,IF(Inventory!$J$10:$J$1000=freez,IF(Inventory!$P$10:$P$1000=S$8,1)))))))</f>
        <v/>
      </c>
      <c r="T171" s="125" t="str">
        <f t="array" ref="T171">IF($C171="","",COUNT(IF(Inventory!$B$10:$B$1000=$B171,IF(Inventory!$C$10:$C$1000=$C171,IF(Inventory!$D$10:$D$1000=sp,IF(Inventory!$J$10:$J$1000=freez,IF(Inventory!$P$10:$P$1000=T$8,1)))))))</f>
        <v/>
      </c>
      <c r="U171" s="125" t="str">
        <f t="array" ref="U171">IF($C171="","",COUNT(IF(Inventory!$B$10:$B$1000=$B171,IF(Inventory!$C$10:$C$1000=$C171,IF(Inventory!$D$10:$D$1000=sp,IF(Inventory!$J$10:$J$1000=freez,IF(Inventory!$P$10:$P$1000=U$8,1)))))))</f>
        <v/>
      </c>
      <c r="V171" s="125" t="str">
        <f t="array" ref="V171">IF($C171="","",COUNT(IF(Inventory!$B$10:$B$1000=$B171,IF(Inventory!$C$10:$C$1000=$C171,IF(Inventory!$D$10:$D$1000=sp,IF(Inventory!$J$10:$J$1000=freez,IF(Inventory!$P$10:$P$1000=V$8,1)))))))</f>
        <v/>
      </c>
      <c r="W171" s="125" t="str">
        <f t="array" ref="W171">IF($C171="","",COUNT(IF(Inventory!$B$10:$B$1000=$B171,IF(Inventory!$C$10:$C$1000=$C171,IF(Inventory!$D$10:$D$1000=sp,IF(Inventory!$J$10:$J$1000=freez,IF(Inventory!$P$10:$P$1000=W$8,1)))))))</f>
        <v/>
      </c>
      <c r="X171" s="144" t="str">
        <f t="shared" si="16"/>
        <v/>
      </c>
      <c r="Y171" s="125" t="str">
        <f t="array" ref="Y171">IF($C171="","",SUM(IF(FREQUENCY(IF(Inventory!$C$10:$C$1000=$C171,IF(Inventory!$D$10:$D$1000=sp,IF(Inventory!$I$10:$I$1000=Grl_status!$B$6,MATCH(Inventory!$F$10:$F$1000,Inventory!$F$10:$F$1000,0)))),ROW(Inventory!$F$10:$F$1000)-ROW(Inventory!$F$10)+1),1)))</f>
        <v/>
      </c>
      <c r="Z171" s="125" t="str">
        <f t="array" ref="Z171">IF($C171="","",SUM(IF(FREQUENCY(IF(Inventory!$C$10:$C$1000=$C171,IF(Inventory!$D$10:$D$1000=sp,IF(Inventory!$J$10:$J$1000=frig,MATCH(Inventory!$F$10:$F$1000,Inventory!$F$10:$F$1000,0)))),ROW(Inventory!$F$10:$F$1000)-ROW(Inventory!$F$10)+1),1)))</f>
        <v/>
      </c>
      <c r="AA171" s="125" t="str">
        <f t="array" ref="AA171">IF($C171="","",SUM(IF(FREQUENCY(IF(Inventory!$C$10:$C$1000=$C171,IF(Inventory!$D$10:$D$1000=sp,IF(Inventory!$J$10:$J$1000=frig,IF(Inventory!$P$10:$P$1000=$E$8,MATCH(Inventory!$F$10:$F$1000,Inventory!$F$10:$F$1000,0))))),ROW(Inventory!$F$10:$F$1000)-ROW(Inventory!$F$10)+1),1)))</f>
        <v/>
      </c>
      <c r="AB171" s="125" t="str">
        <f t="array" ref="AB171">IF($C171="","",SUM(IF(FREQUENCY(IF(Inventory!$C$10:$C$1000=$C171,IF(Inventory!$D$10:$D$1000=sp,IF(Inventory!$J$10:$J$1000=frig,IF(Inventory!$P$10:$P$1000=$G$8,MATCH(Inventory!$F$10:$F$1000,Inventory!$F$10:$F$1000,0))))),ROW(Inventory!$F$10:$F$1000)-ROW(Inventory!$F$10)+1),1)))</f>
        <v/>
      </c>
      <c r="AC171" s="125" t="str">
        <f t="array" ref="AC171">IF($C171="","",SUM(IF(FREQUENCY(IF(Inventory!$C$10:$C$1000=$C171,IF(Inventory!$D$10:$D$1000=sp,IF(Inventory!$K$10:$K$1000="",MATCH(Inventory!$F$10:$F$1000,Inventory!$F$10:$F$1000,0)))),ROW(Inventory!$F$10:$F$1000)-ROW(Inventory!$F$10)+1),1)))</f>
        <v/>
      </c>
    </row>
    <row r="172" spans="1:29" ht="16.5" x14ac:dyDescent="0.3">
      <c r="A172" s="279" t="str">
        <f>Gap_analysis_stores!A173</f>
        <v/>
      </c>
      <c r="B172" s="279" t="str">
        <f>Gap_analysis_stores!B173</f>
        <v/>
      </c>
      <c r="C172" s="279" t="str">
        <f>Gap_analysis_stores!C173</f>
        <v/>
      </c>
      <c r="D172" s="125" t="str">
        <f t="array" ref="D172">IF($C172="","",SUM(IF(FREQUENCY(IF(Inventory!$C$10:$C$1000=$C172,IF(Inventory!$D$10:$D$1000=sp,MATCH(Inventory!$F$10:$F$1000,Inventory!$F$10:$F$1000,0))),ROW(Inventory!$F$10:$F$1000)-ROW(Inventory!$F$10)+1),1)))</f>
        <v/>
      </c>
      <c r="E172" s="125" t="str">
        <f t="array" ref="E172">IF($C172="","",COUNT(IF(Inventory!$B$10:$B$1000=$B172,IF(Inventory!$C$10:$C$1000=$C172,IF(Inventory!$D$10:$D$1000=sp,IF(Inventory!$P$10:$P$1000=E$8,1))))))</f>
        <v/>
      </c>
      <c r="F172" s="125" t="str">
        <f t="array" ref="F172">IF($C172="","",COUNT(IF(Inventory!$B$10:$B$1000=$B172,IF(Inventory!$C$10:$C$1000=$C172,IF(Inventory!$D$10:$D$1000=sp,IF(Inventory!$P$10:$P$1000=F$8,1))))))</f>
        <v/>
      </c>
      <c r="G172" s="125" t="str">
        <f t="array" ref="G172">IF($C172="","",COUNT(IF(Inventory!$B$10:$B$1000=$B172,IF(Inventory!$C$10:$C$1000=$C172,IF(Inventory!$D$10:$D$1000=sp,IF(Inventory!$P$10:$P$1000=G$8,1))))))</f>
        <v/>
      </c>
      <c r="H172" s="125" t="str">
        <f t="array" ref="H172">IF($C172="","",COUNT(IF(Inventory!$B$10:$B$1000=$B172,IF(Inventory!$C$10:$C$1000=$C172,IF(Inventory!$D$10:$D$1000=sp,IF(Inventory!$P$10:$P$1000=H$8,1))))))</f>
        <v/>
      </c>
      <c r="I172" s="125" t="str">
        <f t="array" ref="I172">IF($C172="","",COUNT(IF(Inventory!$B$10:$B$1000=$B172,IF(Inventory!$C$10:$C$1000=$C172,IF(Inventory!$D$10:$D$1000=sp,IF(Inventory!$P$10:$P$1000=I$8,1))))))</f>
        <v/>
      </c>
      <c r="J172" s="137">
        <f t="shared" si="14"/>
        <v>0</v>
      </c>
      <c r="K172" s="125" t="str">
        <f t="array" ref="K172">IF($C172="","",COUNT(IF(Inventory!$B$10:$B$1000=$B172,IF(Inventory!$C$10:$C$1000=$C172,IF(Inventory!$D$10:$D$1000=sp,IF(Inventory!$J$10:$J$1000=frig,1))))))</f>
        <v/>
      </c>
      <c r="L172" s="125" t="str">
        <f t="array" ref="L172">IF($C172="","",COUNT(IF(Inventory!$B$10:$B$1000=$B172,IF(Inventory!$C$10:$C$1000=$C172,IF(Inventory!$D$10:$D$1000=sp,IF(Inventory!$J$10:$J$1000=frig,IF(Inventory!$P$10:$P$1000=L$8,1)))))))</f>
        <v/>
      </c>
      <c r="M172" s="125" t="str">
        <f t="array" ref="M172">IF($C172="","",COUNT(IF(Inventory!$B$10:$B$1000=$B172,IF(Inventory!$C$10:$C$1000=$C172,IF(Inventory!$D$10:$D$1000=sp,IF(Inventory!$J$10:$J$1000=frig,IF(Inventory!$P$10:$P$1000=M$8,1)))))))</f>
        <v/>
      </c>
      <c r="N172" s="125" t="str">
        <f t="array" ref="N172">IF($C172="","",COUNT(IF(Inventory!$B$10:$B$1000=$B172,IF(Inventory!$C$10:$C$1000=$C172,IF(Inventory!$D$10:$D$1000=sp,IF(Inventory!$J$10:$J$1000=frig,IF(Inventory!$P$10:$P$1000=N$8,1)))))))</f>
        <v/>
      </c>
      <c r="O172" s="125" t="str">
        <f t="array" ref="O172">IF($C172="","",COUNT(IF(Inventory!$B$10:$B$1000=$B172,IF(Inventory!$C$10:$C$1000=$C172,IF(Inventory!$D$10:$D$1000=sp,IF(Inventory!$J$10:$J$1000=frig,IF(Inventory!$P$10:$P$1000=O$8,1)))))))</f>
        <v/>
      </c>
      <c r="P172" s="125" t="str">
        <f t="array" ref="P172">IF($C172="","",COUNT(IF(Inventory!$B$10:$B$1000=$B172,IF(Inventory!$C$10:$C$1000=$C172,IF(Inventory!$D$10:$D$1000=sp,IF(Inventory!$J$10:$J$1000=frig,IF(Inventory!$P$10:$P$1000=P$8,1)))))))</f>
        <v/>
      </c>
      <c r="Q172" s="144" t="str">
        <f t="shared" si="15"/>
        <v/>
      </c>
      <c r="R172" s="125" t="str">
        <f t="array" ref="R172">IF($C172="","",COUNT(IF(Inventory!$B$10:$B$1000=$B172,IF(Inventory!$C$10:$C$1000=$C172,IF(Inventory!$D$10:$D$1000=sp,IF(Inventory!$J$10:$J$1000=freez,1))))))</f>
        <v/>
      </c>
      <c r="S172" s="125" t="str">
        <f t="array" ref="S172">IF($C172="","",COUNT(IF(Inventory!$B$10:$B$1000=$B172,IF(Inventory!$C$10:$C$1000=$C172,IF(Inventory!$D$10:$D$1000=sp,IF(Inventory!$J$10:$J$1000=freez,IF(Inventory!$P$10:$P$1000=S$8,1)))))))</f>
        <v/>
      </c>
      <c r="T172" s="125" t="str">
        <f t="array" ref="T172">IF($C172="","",COUNT(IF(Inventory!$B$10:$B$1000=$B172,IF(Inventory!$C$10:$C$1000=$C172,IF(Inventory!$D$10:$D$1000=sp,IF(Inventory!$J$10:$J$1000=freez,IF(Inventory!$P$10:$P$1000=T$8,1)))))))</f>
        <v/>
      </c>
      <c r="U172" s="125" t="str">
        <f t="array" ref="U172">IF($C172="","",COUNT(IF(Inventory!$B$10:$B$1000=$B172,IF(Inventory!$C$10:$C$1000=$C172,IF(Inventory!$D$10:$D$1000=sp,IF(Inventory!$J$10:$J$1000=freez,IF(Inventory!$P$10:$P$1000=U$8,1)))))))</f>
        <v/>
      </c>
      <c r="V172" s="125" t="str">
        <f t="array" ref="V172">IF($C172="","",COUNT(IF(Inventory!$B$10:$B$1000=$B172,IF(Inventory!$C$10:$C$1000=$C172,IF(Inventory!$D$10:$D$1000=sp,IF(Inventory!$J$10:$J$1000=freez,IF(Inventory!$P$10:$P$1000=V$8,1)))))))</f>
        <v/>
      </c>
      <c r="W172" s="125" t="str">
        <f t="array" ref="W172">IF($C172="","",COUNT(IF(Inventory!$B$10:$B$1000=$B172,IF(Inventory!$C$10:$C$1000=$C172,IF(Inventory!$D$10:$D$1000=sp,IF(Inventory!$J$10:$J$1000=freez,IF(Inventory!$P$10:$P$1000=W$8,1)))))))</f>
        <v/>
      </c>
      <c r="X172" s="144" t="str">
        <f t="shared" si="16"/>
        <v/>
      </c>
      <c r="Y172" s="125" t="str">
        <f t="array" ref="Y172">IF($C172="","",SUM(IF(FREQUENCY(IF(Inventory!$C$10:$C$1000=$C172,IF(Inventory!$D$10:$D$1000=sp,IF(Inventory!$I$10:$I$1000=Grl_status!$B$6,MATCH(Inventory!$F$10:$F$1000,Inventory!$F$10:$F$1000,0)))),ROW(Inventory!$F$10:$F$1000)-ROW(Inventory!$F$10)+1),1)))</f>
        <v/>
      </c>
      <c r="Z172" s="125" t="str">
        <f t="array" ref="Z172">IF($C172="","",SUM(IF(FREQUENCY(IF(Inventory!$C$10:$C$1000=$C172,IF(Inventory!$D$10:$D$1000=sp,IF(Inventory!$J$10:$J$1000=frig,MATCH(Inventory!$F$10:$F$1000,Inventory!$F$10:$F$1000,0)))),ROW(Inventory!$F$10:$F$1000)-ROW(Inventory!$F$10)+1),1)))</f>
        <v/>
      </c>
      <c r="AA172" s="125" t="str">
        <f t="array" ref="AA172">IF($C172="","",SUM(IF(FREQUENCY(IF(Inventory!$C$10:$C$1000=$C172,IF(Inventory!$D$10:$D$1000=sp,IF(Inventory!$J$10:$J$1000=frig,IF(Inventory!$P$10:$P$1000=$E$8,MATCH(Inventory!$F$10:$F$1000,Inventory!$F$10:$F$1000,0))))),ROW(Inventory!$F$10:$F$1000)-ROW(Inventory!$F$10)+1),1)))</f>
        <v/>
      </c>
      <c r="AB172" s="125" t="str">
        <f t="array" ref="AB172">IF($C172="","",SUM(IF(FREQUENCY(IF(Inventory!$C$10:$C$1000=$C172,IF(Inventory!$D$10:$D$1000=sp,IF(Inventory!$J$10:$J$1000=frig,IF(Inventory!$P$10:$P$1000=$G$8,MATCH(Inventory!$F$10:$F$1000,Inventory!$F$10:$F$1000,0))))),ROW(Inventory!$F$10:$F$1000)-ROW(Inventory!$F$10)+1),1)))</f>
        <v/>
      </c>
      <c r="AC172" s="125" t="str">
        <f t="array" ref="AC172">IF($C172="","",SUM(IF(FREQUENCY(IF(Inventory!$C$10:$C$1000=$C172,IF(Inventory!$D$10:$D$1000=sp,IF(Inventory!$K$10:$K$1000="",MATCH(Inventory!$F$10:$F$1000,Inventory!$F$10:$F$1000,0)))),ROW(Inventory!$F$10:$F$1000)-ROW(Inventory!$F$10)+1),1)))</f>
        <v/>
      </c>
    </row>
    <row r="173" spans="1:29" ht="16.5" x14ac:dyDescent="0.3">
      <c r="A173" s="279" t="str">
        <f>Gap_analysis_stores!A174</f>
        <v/>
      </c>
      <c r="B173" s="279" t="str">
        <f>Gap_analysis_stores!B174</f>
        <v/>
      </c>
      <c r="C173" s="279" t="str">
        <f>Gap_analysis_stores!C174</f>
        <v/>
      </c>
      <c r="D173" s="125" t="str">
        <f t="array" ref="D173">IF($C173="","",SUM(IF(FREQUENCY(IF(Inventory!$C$10:$C$1000=$C173,IF(Inventory!$D$10:$D$1000=sp,MATCH(Inventory!$F$10:$F$1000,Inventory!$F$10:$F$1000,0))),ROW(Inventory!$F$10:$F$1000)-ROW(Inventory!$F$10)+1),1)))</f>
        <v/>
      </c>
      <c r="E173" s="125" t="str">
        <f t="array" ref="E173">IF($C173="","",COUNT(IF(Inventory!$B$10:$B$1000=$B173,IF(Inventory!$C$10:$C$1000=$C173,IF(Inventory!$D$10:$D$1000=sp,IF(Inventory!$P$10:$P$1000=E$8,1))))))</f>
        <v/>
      </c>
      <c r="F173" s="125" t="str">
        <f t="array" ref="F173">IF($C173="","",COUNT(IF(Inventory!$B$10:$B$1000=$B173,IF(Inventory!$C$10:$C$1000=$C173,IF(Inventory!$D$10:$D$1000=sp,IF(Inventory!$P$10:$P$1000=F$8,1))))))</f>
        <v/>
      </c>
      <c r="G173" s="125" t="str">
        <f t="array" ref="G173">IF($C173="","",COUNT(IF(Inventory!$B$10:$B$1000=$B173,IF(Inventory!$C$10:$C$1000=$C173,IF(Inventory!$D$10:$D$1000=sp,IF(Inventory!$P$10:$P$1000=G$8,1))))))</f>
        <v/>
      </c>
      <c r="H173" s="125" t="str">
        <f t="array" ref="H173">IF($C173="","",COUNT(IF(Inventory!$B$10:$B$1000=$B173,IF(Inventory!$C$10:$C$1000=$C173,IF(Inventory!$D$10:$D$1000=sp,IF(Inventory!$P$10:$P$1000=H$8,1))))))</f>
        <v/>
      </c>
      <c r="I173" s="125" t="str">
        <f t="array" ref="I173">IF($C173="","",COUNT(IF(Inventory!$B$10:$B$1000=$B173,IF(Inventory!$C$10:$C$1000=$C173,IF(Inventory!$D$10:$D$1000=sp,IF(Inventory!$P$10:$P$1000=I$8,1))))))</f>
        <v/>
      </c>
      <c r="J173" s="137">
        <f t="shared" si="14"/>
        <v>0</v>
      </c>
      <c r="K173" s="125" t="str">
        <f t="array" ref="K173">IF($C173="","",COUNT(IF(Inventory!$B$10:$B$1000=$B173,IF(Inventory!$C$10:$C$1000=$C173,IF(Inventory!$D$10:$D$1000=sp,IF(Inventory!$J$10:$J$1000=frig,1))))))</f>
        <v/>
      </c>
      <c r="L173" s="125" t="str">
        <f t="array" ref="L173">IF($C173="","",COUNT(IF(Inventory!$B$10:$B$1000=$B173,IF(Inventory!$C$10:$C$1000=$C173,IF(Inventory!$D$10:$D$1000=sp,IF(Inventory!$J$10:$J$1000=frig,IF(Inventory!$P$10:$P$1000=L$8,1)))))))</f>
        <v/>
      </c>
      <c r="M173" s="125" t="str">
        <f t="array" ref="M173">IF($C173="","",COUNT(IF(Inventory!$B$10:$B$1000=$B173,IF(Inventory!$C$10:$C$1000=$C173,IF(Inventory!$D$10:$D$1000=sp,IF(Inventory!$J$10:$J$1000=frig,IF(Inventory!$P$10:$P$1000=M$8,1)))))))</f>
        <v/>
      </c>
      <c r="N173" s="125" t="str">
        <f t="array" ref="N173">IF($C173="","",COUNT(IF(Inventory!$B$10:$B$1000=$B173,IF(Inventory!$C$10:$C$1000=$C173,IF(Inventory!$D$10:$D$1000=sp,IF(Inventory!$J$10:$J$1000=frig,IF(Inventory!$P$10:$P$1000=N$8,1)))))))</f>
        <v/>
      </c>
      <c r="O173" s="125" t="str">
        <f t="array" ref="O173">IF($C173="","",COUNT(IF(Inventory!$B$10:$B$1000=$B173,IF(Inventory!$C$10:$C$1000=$C173,IF(Inventory!$D$10:$D$1000=sp,IF(Inventory!$J$10:$J$1000=frig,IF(Inventory!$P$10:$P$1000=O$8,1)))))))</f>
        <v/>
      </c>
      <c r="P173" s="125" t="str">
        <f t="array" ref="P173">IF($C173="","",COUNT(IF(Inventory!$B$10:$B$1000=$B173,IF(Inventory!$C$10:$C$1000=$C173,IF(Inventory!$D$10:$D$1000=sp,IF(Inventory!$J$10:$J$1000=frig,IF(Inventory!$P$10:$P$1000=P$8,1)))))))</f>
        <v/>
      </c>
      <c r="Q173" s="144" t="str">
        <f t="shared" si="15"/>
        <v/>
      </c>
      <c r="R173" s="125" t="str">
        <f t="array" ref="R173">IF($C173="","",COUNT(IF(Inventory!$B$10:$B$1000=$B173,IF(Inventory!$C$10:$C$1000=$C173,IF(Inventory!$D$10:$D$1000=sp,IF(Inventory!$J$10:$J$1000=freez,1))))))</f>
        <v/>
      </c>
      <c r="S173" s="125" t="str">
        <f t="array" ref="S173">IF($C173="","",COUNT(IF(Inventory!$B$10:$B$1000=$B173,IF(Inventory!$C$10:$C$1000=$C173,IF(Inventory!$D$10:$D$1000=sp,IF(Inventory!$J$10:$J$1000=freez,IF(Inventory!$P$10:$P$1000=S$8,1)))))))</f>
        <v/>
      </c>
      <c r="T173" s="125" t="str">
        <f t="array" ref="T173">IF($C173="","",COUNT(IF(Inventory!$B$10:$B$1000=$B173,IF(Inventory!$C$10:$C$1000=$C173,IF(Inventory!$D$10:$D$1000=sp,IF(Inventory!$J$10:$J$1000=freez,IF(Inventory!$P$10:$P$1000=T$8,1)))))))</f>
        <v/>
      </c>
      <c r="U173" s="125" t="str">
        <f t="array" ref="U173">IF($C173="","",COUNT(IF(Inventory!$B$10:$B$1000=$B173,IF(Inventory!$C$10:$C$1000=$C173,IF(Inventory!$D$10:$D$1000=sp,IF(Inventory!$J$10:$J$1000=freez,IF(Inventory!$P$10:$P$1000=U$8,1)))))))</f>
        <v/>
      </c>
      <c r="V173" s="125" t="str">
        <f t="array" ref="V173">IF($C173="","",COUNT(IF(Inventory!$B$10:$B$1000=$B173,IF(Inventory!$C$10:$C$1000=$C173,IF(Inventory!$D$10:$D$1000=sp,IF(Inventory!$J$10:$J$1000=freez,IF(Inventory!$P$10:$P$1000=V$8,1)))))))</f>
        <v/>
      </c>
      <c r="W173" s="125" t="str">
        <f t="array" ref="W173">IF($C173="","",COUNT(IF(Inventory!$B$10:$B$1000=$B173,IF(Inventory!$C$10:$C$1000=$C173,IF(Inventory!$D$10:$D$1000=sp,IF(Inventory!$J$10:$J$1000=freez,IF(Inventory!$P$10:$P$1000=W$8,1)))))))</f>
        <v/>
      </c>
      <c r="X173" s="144" t="str">
        <f t="shared" si="16"/>
        <v/>
      </c>
      <c r="Y173" s="125" t="str">
        <f t="array" ref="Y173">IF($C173="","",SUM(IF(FREQUENCY(IF(Inventory!$C$10:$C$1000=$C173,IF(Inventory!$D$10:$D$1000=sp,IF(Inventory!$I$10:$I$1000=Grl_status!$B$6,MATCH(Inventory!$F$10:$F$1000,Inventory!$F$10:$F$1000,0)))),ROW(Inventory!$F$10:$F$1000)-ROW(Inventory!$F$10)+1),1)))</f>
        <v/>
      </c>
      <c r="Z173" s="125" t="str">
        <f t="array" ref="Z173">IF($C173="","",SUM(IF(FREQUENCY(IF(Inventory!$C$10:$C$1000=$C173,IF(Inventory!$D$10:$D$1000=sp,IF(Inventory!$J$10:$J$1000=frig,MATCH(Inventory!$F$10:$F$1000,Inventory!$F$10:$F$1000,0)))),ROW(Inventory!$F$10:$F$1000)-ROW(Inventory!$F$10)+1),1)))</f>
        <v/>
      </c>
      <c r="AA173" s="125" t="str">
        <f t="array" ref="AA173">IF($C173="","",SUM(IF(FREQUENCY(IF(Inventory!$C$10:$C$1000=$C173,IF(Inventory!$D$10:$D$1000=sp,IF(Inventory!$J$10:$J$1000=frig,IF(Inventory!$P$10:$P$1000=$E$8,MATCH(Inventory!$F$10:$F$1000,Inventory!$F$10:$F$1000,0))))),ROW(Inventory!$F$10:$F$1000)-ROW(Inventory!$F$10)+1),1)))</f>
        <v/>
      </c>
      <c r="AB173" s="125" t="str">
        <f t="array" ref="AB173">IF($C173="","",SUM(IF(FREQUENCY(IF(Inventory!$C$10:$C$1000=$C173,IF(Inventory!$D$10:$D$1000=sp,IF(Inventory!$J$10:$J$1000=frig,IF(Inventory!$P$10:$P$1000=$G$8,MATCH(Inventory!$F$10:$F$1000,Inventory!$F$10:$F$1000,0))))),ROW(Inventory!$F$10:$F$1000)-ROW(Inventory!$F$10)+1),1)))</f>
        <v/>
      </c>
      <c r="AC173" s="125" t="str">
        <f t="array" ref="AC173">IF($C173="","",SUM(IF(FREQUENCY(IF(Inventory!$C$10:$C$1000=$C173,IF(Inventory!$D$10:$D$1000=sp,IF(Inventory!$K$10:$K$1000="",MATCH(Inventory!$F$10:$F$1000,Inventory!$F$10:$F$1000,0)))),ROW(Inventory!$F$10:$F$1000)-ROW(Inventory!$F$10)+1),1)))</f>
        <v/>
      </c>
    </row>
    <row r="174" spans="1:29" ht="16.5" x14ac:dyDescent="0.3">
      <c r="A174" s="279" t="str">
        <f>Gap_analysis_stores!A175</f>
        <v/>
      </c>
      <c r="B174" s="279" t="str">
        <f>Gap_analysis_stores!B175</f>
        <v/>
      </c>
      <c r="C174" s="279" t="str">
        <f>Gap_analysis_stores!C175</f>
        <v/>
      </c>
      <c r="D174" s="125" t="str">
        <f t="array" ref="D174">IF($C174="","",SUM(IF(FREQUENCY(IF(Inventory!$C$10:$C$1000=$C174,IF(Inventory!$D$10:$D$1000=sp,MATCH(Inventory!$F$10:$F$1000,Inventory!$F$10:$F$1000,0))),ROW(Inventory!$F$10:$F$1000)-ROW(Inventory!$F$10)+1),1)))</f>
        <v/>
      </c>
      <c r="E174" s="125" t="str">
        <f t="array" ref="E174">IF($C174="","",COUNT(IF(Inventory!$B$10:$B$1000=$B174,IF(Inventory!$C$10:$C$1000=$C174,IF(Inventory!$D$10:$D$1000=sp,IF(Inventory!$P$10:$P$1000=E$8,1))))))</f>
        <v/>
      </c>
      <c r="F174" s="125" t="str">
        <f t="array" ref="F174">IF($C174="","",COUNT(IF(Inventory!$B$10:$B$1000=$B174,IF(Inventory!$C$10:$C$1000=$C174,IF(Inventory!$D$10:$D$1000=sp,IF(Inventory!$P$10:$P$1000=F$8,1))))))</f>
        <v/>
      </c>
      <c r="G174" s="125" t="str">
        <f t="array" ref="G174">IF($C174="","",COUNT(IF(Inventory!$B$10:$B$1000=$B174,IF(Inventory!$C$10:$C$1000=$C174,IF(Inventory!$D$10:$D$1000=sp,IF(Inventory!$P$10:$P$1000=G$8,1))))))</f>
        <v/>
      </c>
      <c r="H174" s="125" t="str">
        <f t="array" ref="H174">IF($C174="","",COUNT(IF(Inventory!$B$10:$B$1000=$B174,IF(Inventory!$C$10:$C$1000=$C174,IF(Inventory!$D$10:$D$1000=sp,IF(Inventory!$P$10:$P$1000=H$8,1))))))</f>
        <v/>
      </c>
      <c r="I174" s="125" t="str">
        <f t="array" ref="I174">IF($C174="","",COUNT(IF(Inventory!$B$10:$B$1000=$B174,IF(Inventory!$C$10:$C$1000=$C174,IF(Inventory!$D$10:$D$1000=sp,IF(Inventory!$P$10:$P$1000=I$8,1))))))</f>
        <v/>
      </c>
      <c r="J174" s="137">
        <f t="shared" si="14"/>
        <v>0</v>
      </c>
      <c r="K174" s="125" t="str">
        <f t="array" ref="K174">IF($C174="","",COUNT(IF(Inventory!$B$10:$B$1000=$B174,IF(Inventory!$C$10:$C$1000=$C174,IF(Inventory!$D$10:$D$1000=sp,IF(Inventory!$J$10:$J$1000=frig,1))))))</f>
        <v/>
      </c>
      <c r="L174" s="125" t="str">
        <f t="array" ref="L174">IF($C174="","",COUNT(IF(Inventory!$B$10:$B$1000=$B174,IF(Inventory!$C$10:$C$1000=$C174,IF(Inventory!$D$10:$D$1000=sp,IF(Inventory!$J$10:$J$1000=frig,IF(Inventory!$P$10:$P$1000=L$8,1)))))))</f>
        <v/>
      </c>
      <c r="M174" s="125" t="str">
        <f t="array" ref="M174">IF($C174="","",COUNT(IF(Inventory!$B$10:$B$1000=$B174,IF(Inventory!$C$10:$C$1000=$C174,IF(Inventory!$D$10:$D$1000=sp,IF(Inventory!$J$10:$J$1000=frig,IF(Inventory!$P$10:$P$1000=M$8,1)))))))</f>
        <v/>
      </c>
      <c r="N174" s="125" t="str">
        <f t="array" ref="N174">IF($C174="","",COUNT(IF(Inventory!$B$10:$B$1000=$B174,IF(Inventory!$C$10:$C$1000=$C174,IF(Inventory!$D$10:$D$1000=sp,IF(Inventory!$J$10:$J$1000=frig,IF(Inventory!$P$10:$P$1000=N$8,1)))))))</f>
        <v/>
      </c>
      <c r="O174" s="125" t="str">
        <f t="array" ref="O174">IF($C174="","",COUNT(IF(Inventory!$B$10:$B$1000=$B174,IF(Inventory!$C$10:$C$1000=$C174,IF(Inventory!$D$10:$D$1000=sp,IF(Inventory!$J$10:$J$1000=frig,IF(Inventory!$P$10:$P$1000=O$8,1)))))))</f>
        <v/>
      </c>
      <c r="P174" s="125" t="str">
        <f t="array" ref="P174">IF($C174="","",COUNT(IF(Inventory!$B$10:$B$1000=$B174,IF(Inventory!$C$10:$C$1000=$C174,IF(Inventory!$D$10:$D$1000=sp,IF(Inventory!$J$10:$J$1000=frig,IF(Inventory!$P$10:$P$1000=P$8,1)))))))</f>
        <v/>
      </c>
      <c r="Q174" s="144" t="str">
        <f t="shared" si="15"/>
        <v/>
      </c>
      <c r="R174" s="125" t="str">
        <f t="array" ref="R174">IF($C174="","",COUNT(IF(Inventory!$B$10:$B$1000=$B174,IF(Inventory!$C$10:$C$1000=$C174,IF(Inventory!$D$10:$D$1000=sp,IF(Inventory!$J$10:$J$1000=freez,1))))))</f>
        <v/>
      </c>
      <c r="S174" s="125" t="str">
        <f t="array" ref="S174">IF($C174="","",COUNT(IF(Inventory!$B$10:$B$1000=$B174,IF(Inventory!$C$10:$C$1000=$C174,IF(Inventory!$D$10:$D$1000=sp,IF(Inventory!$J$10:$J$1000=freez,IF(Inventory!$P$10:$P$1000=S$8,1)))))))</f>
        <v/>
      </c>
      <c r="T174" s="125" t="str">
        <f t="array" ref="T174">IF($C174="","",COUNT(IF(Inventory!$B$10:$B$1000=$B174,IF(Inventory!$C$10:$C$1000=$C174,IF(Inventory!$D$10:$D$1000=sp,IF(Inventory!$J$10:$J$1000=freez,IF(Inventory!$P$10:$P$1000=T$8,1)))))))</f>
        <v/>
      </c>
      <c r="U174" s="125" t="str">
        <f t="array" ref="U174">IF($C174="","",COUNT(IF(Inventory!$B$10:$B$1000=$B174,IF(Inventory!$C$10:$C$1000=$C174,IF(Inventory!$D$10:$D$1000=sp,IF(Inventory!$J$10:$J$1000=freez,IF(Inventory!$P$10:$P$1000=U$8,1)))))))</f>
        <v/>
      </c>
      <c r="V174" s="125" t="str">
        <f t="array" ref="V174">IF($C174="","",COUNT(IF(Inventory!$B$10:$B$1000=$B174,IF(Inventory!$C$10:$C$1000=$C174,IF(Inventory!$D$10:$D$1000=sp,IF(Inventory!$J$10:$J$1000=freez,IF(Inventory!$P$10:$P$1000=V$8,1)))))))</f>
        <v/>
      </c>
      <c r="W174" s="125" t="str">
        <f t="array" ref="W174">IF($C174="","",COUNT(IF(Inventory!$B$10:$B$1000=$B174,IF(Inventory!$C$10:$C$1000=$C174,IF(Inventory!$D$10:$D$1000=sp,IF(Inventory!$J$10:$J$1000=freez,IF(Inventory!$P$10:$P$1000=W$8,1)))))))</f>
        <v/>
      </c>
      <c r="X174" s="144" t="str">
        <f t="shared" si="16"/>
        <v/>
      </c>
      <c r="Y174" s="125" t="str">
        <f t="array" ref="Y174">IF($C174="","",SUM(IF(FREQUENCY(IF(Inventory!$C$10:$C$1000=$C174,IF(Inventory!$D$10:$D$1000=sp,IF(Inventory!$I$10:$I$1000=Grl_status!$B$6,MATCH(Inventory!$F$10:$F$1000,Inventory!$F$10:$F$1000,0)))),ROW(Inventory!$F$10:$F$1000)-ROW(Inventory!$F$10)+1),1)))</f>
        <v/>
      </c>
      <c r="Z174" s="125" t="str">
        <f t="array" ref="Z174">IF($C174="","",SUM(IF(FREQUENCY(IF(Inventory!$C$10:$C$1000=$C174,IF(Inventory!$D$10:$D$1000=sp,IF(Inventory!$J$10:$J$1000=frig,MATCH(Inventory!$F$10:$F$1000,Inventory!$F$10:$F$1000,0)))),ROW(Inventory!$F$10:$F$1000)-ROW(Inventory!$F$10)+1),1)))</f>
        <v/>
      </c>
      <c r="AA174" s="125" t="str">
        <f t="array" ref="AA174">IF($C174="","",SUM(IF(FREQUENCY(IF(Inventory!$C$10:$C$1000=$C174,IF(Inventory!$D$10:$D$1000=sp,IF(Inventory!$J$10:$J$1000=frig,IF(Inventory!$P$10:$P$1000=$E$8,MATCH(Inventory!$F$10:$F$1000,Inventory!$F$10:$F$1000,0))))),ROW(Inventory!$F$10:$F$1000)-ROW(Inventory!$F$10)+1),1)))</f>
        <v/>
      </c>
      <c r="AB174" s="125" t="str">
        <f t="array" ref="AB174">IF($C174="","",SUM(IF(FREQUENCY(IF(Inventory!$C$10:$C$1000=$C174,IF(Inventory!$D$10:$D$1000=sp,IF(Inventory!$J$10:$J$1000=frig,IF(Inventory!$P$10:$P$1000=$G$8,MATCH(Inventory!$F$10:$F$1000,Inventory!$F$10:$F$1000,0))))),ROW(Inventory!$F$10:$F$1000)-ROW(Inventory!$F$10)+1),1)))</f>
        <v/>
      </c>
      <c r="AC174" s="125" t="str">
        <f t="array" ref="AC174">IF($C174="","",SUM(IF(FREQUENCY(IF(Inventory!$C$10:$C$1000=$C174,IF(Inventory!$D$10:$D$1000=sp,IF(Inventory!$K$10:$K$1000="",MATCH(Inventory!$F$10:$F$1000,Inventory!$F$10:$F$1000,0)))),ROW(Inventory!$F$10:$F$1000)-ROW(Inventory!$F$10)+1),1)))</f>
        <v/>
      </c>
    </row>
    <row r="175" spans="1:29" ht="16.5" x14ac:dyDescent="0.3">
      <c r="A175" s="279" t="str">
        <f>Gap_analysis_stores!A176</f>
        <v/>
      </c>
      <c r="B175" s="279" t="str">
        <f>Gap_analysis_stores!B176</f>
        <v/>
      </c>
      <c r="C175" s="279" t="str">
        <f>Gap_analysis_stores!C176</f>
        <v/>
      </c>
      <c r="D175" s="125" t="str">
        <f t="array" ref="D175">IF($C175="","",SUM(IF(FREQUENCY(IF(Inventory!$C$10:$C$1000=$C175,IF(Inventory!$D$10:$D$1000=sp,MATCH(Inventory!$F$10:$F$1000,Inventory!$F$10:$F$1000,0))),ROW(Inventory!$F$10:$F$1000)-ROW(Inventory!$F$10)+1),1)))</f>
        <v/>
      </c>
      <c r="E175" s="125" t="str">
        <f t="array" ref="E175">IF($C175="","",COUNT(IF(Inventory!$B$10:$B$1000=$B175,IF(Inventory!$C$10:$C$1000=$C175,IF(Inventory!$D$10:$D$1000=sp,IF(Inventory!$P$10:$P$1000=E$8,1))))))</f>
        <v/>
      </c>
      <c r="F175" s="125" t="str">
        <f t="array" ref="F175">IF($C175="","",COUNT(IF(Inventory!$B$10:$B$1000=$B175,IF(Inventory!$C$10:$C$1000=$C175,IF(Inventory!$D$10:$D$1000=sp,IF(Inventory!$P$10:$P$1000=F$8,1))))))</f>
        <v/>
      </c>
      <c r="G175" s="125" t="str">
        <f t="array" ref="G175">IF($C175="","",COUNT(IF(Inventory!$B$10:$B$1000=$B175,IF(Inventory!$C$10:$C$1000=$C175,IF(Inventory!$D$10:$D$1000=sp,IF(Inventory!$P$10:$P$1000=G$8,1))))))</f>
        <v/>
      </c>
      <c r="H175" s="125" t="str">
        <f t="array" ref="H175">IF($C175="","",COUNT(IF(Inventory!$B$10:$B$1000=$B175,IF(Inventory!$C$10:$C$1000=$C175,IF(Inventory!$D$10:$D$1000=sp,IF(Inventory!$P$10:$P$1000=H$8,1))))))</f>
        <v/>
      </c>
      <c r="I175" s="125" t="str">
        <f t="array" ref="I175">IF($C175="","",COUNT(IF(Inventory!$B$10:$B$1000=$B175,IF(Inventory!$C$10:$C$1000=$C175,IF(Inventory!$D$10:$D$1000=sp,IF(Inventory!$P$10:$P$1000=I$8,1))))))</f>
        <v/>
      </c>
      <c r="J175" s="137">
        <f t="shared" si="14"/>
        <v>0</v>
      </c>
      <c r="K175" s="125" t="str">
        <f t="array" ref="K175">IF($C175="","",COUNT(IF(Inventory!$B$10:$B$1000=$B175,IF(Inventory!$C$10:$C$1000=$C175,IF(Inventory!$D$10:$D$1000=sp,IF(Inventory!$J$10:$J$1000=frig,1))))))</f>
        <v/>
      </c>
      <c r="L175" s="125" t="str">
        <f t="array" ref="L175">IF($C175="","",COUNT(IF(Inventory!$B$10:$B$1000=$B175,IF(Inventory!$C$10:$C$1000=$C175,IF(Inventory!$D$10:$D$1000=sp,IF(Inventory!$J$10:$J$1000=frig,IF(Inventory!$P$10:$P$1000=L$8,1)))))))</f>
        <v/>
      </c>
      <c r="M175" s="125" t="str">
        <f t="array" ref="M175">IF($C175="","",COUNT(IF(Inventory!$B$10:$B$1000=$B175,IF(Inventory!$C$10:$C$1000=$C175,IF(Inventory!$D$10:$D$1000=sp,IF(Inventory!$J$10:$J$1000=frig,IF(Inventory!$P$10:$P$1000=M$8,1)))))))</f>
        <v/>
      </c>
      <c r="N175" s="125" t="str">
        <f t="array" ref="N175">IF($C175="","",COUNT(IF(Inventory!$B$10:$B$1000=$B175,IF(Inventory!$C$10:$C$1000=$C175,IF(Inventory!$D$10:$D$1000=sp,IF(Inventory!$J$10:$J$1000=frig,IF(Inventory!$P$10:$P$1000=N$8,1)))))))</f>
        <v/>
      </c>
      <c r="O175" s="125" t="str">
        <f t="array" ref="O175">IF($C175="","",COUNT(IF(Inventory!$B$10:$B$1000=$B175,IF(Inventory!$C$10:$C$1000=$C175,IF(Inventory!$D$10:$D$1000=sp,IF(Inventory!$J$10:$J$1000=frig,IF(Inventory!$P$10:$P$1000=O$8,1)))))))</f>
        <v/>
      </c>
      <c r="P175" s="125" t="str">
        <f t="array" ref="P175">IF($C175="","",COUNT(IF(Inventory!$B$10:$B$1000=$B175,IF(Inventory!$C$10:$C$1000=$C175,IF(Inventory!$D$10:$D$1000=sp,IF(Inventory!$J$10:$J$1000=frig,IF(Inventory!$P$10:$P$1000=P$8,1)))))))</f>
        <v/>
      </c>
      <c r="Q175" s="144" t="str">
        <f t="shared" si="15"/>
        <v/>
      </c>
      <c r="R175" s="125" t="str">
        <f t="array" ref="R175">IF($C175="","",COUNT(IF(Inventory!$B$10:$B$1000=$B175,IF(Inventory!$C$10:$C$1000=$C175,IF(Inventory!$D$10:$D$1000=sp,IF(Inventory!$J$10:$J$1000=freez,1))))))</f>
        <v/>
      </c>
      <c r="S175" s="125" t="str">
        <f t="array" ref="S175">IF($C175="","",COUNT(IF(Inventory!$B$10:$B$1000=$B175,IF(Inventory!$C$10:$C$1000=$C175,IF(Inventory!$D$10:$D$1000=sp,IF(Inventory!$J$10:$J$1000=freez,IF(Inventory!$P$10:$P$1000=S$8,1)))))))</f>
        <v/>
      </c>
      <c r="T175" s="125" t="str">
        <f t="array" ref="T175">IF($C175="","",COUNT(IF(Inventory!$B$10:$B$1000=$B175,IF(Inventory!$C$10:$C$1000=$C175,IF(Inventory!$D$10:$D$1000=sp,IF(Inventory!$J$10:$J$1000=freez,IF(Inventory!$P$10:$P$1000=T$8,1)))))))</f>
        <v/>
      </c>
      <c r="U175" s="125" t="str">
        <f t="array" ref="U175">IF($C175="","",COUNT(IF(Inventory!$B$10:$B$1000=$B175,IF(Inventory!$C$10:$C$1000=$C175,IF(Inventory!$D$10:$D$1000=sp,IF(Inventory!$J$10:$J$1000=freez,IF(Inventory!$P$10:$P$1000=U$8,1)))))))</f>
        <v/>
      </c>
      <c r="V175" s="125" t="str">
        <f t="array" ref="V175">IF($C175="","",COUNT(IF(Inventory!$B$10:$B$1000=$B175,IF(Inventory!$C$10:$C$1000=$C175,IF(Inventory!$D$10:$D$1000=sp,IF(Inventory!$J$10:$J$1000=freez,IF(Inventory!$P$10:$P$1000=V$8,1)))))))</f>
        <v/>
      </c>
      <c r="W175" s="125" t="str">
        <f t="array" ref="W175">IF($C175="","",COUNT(IF(Inventory!$B$10:$B$1000=$B175,IF(Inventory!$C$10:$C$1000=$C175,IF(Inventory!$D$10:$D$1000=sp,IF(Inventory!$J$10:$J$1000=freez,IF(Inventory!$P$10:$P$1000=W$8,1)))))))</f>
        <v/>
      </c>
      <c r="X175" s="144" t="str">
        <f t="shared" si="16"/>
        <v/>
      </c>
      <c r="Y175" s="125" t="str">
        <f t="array" ref="Y175">IF($C175="","",SUM(IF(FREQUENCY(IF(Inventory!$C$10:$C$1000=$C175,IF(Inventory!$D$10:$D$1000=sp,IF(Inventory!$I$10:$I$1000=Grl_status!$B$6,MATCH(Inventory!$F$10:$F$1000,Inventory!$F$10:$F$1000,0)))),ROW(Inventory!$F$10:$F$1000)-ROW(Inventory!$F$10)+1),1)))</f>
        <v/>
      </c>
      <c r="Z175" s="125" t="str">
        <f t="array" ref="Z175">IF($C175="","",SUM(IF(FREQUENCY(IF(Inventory!$C$10:$C$1000=$C175,IF(Inventory!$D$10:$D$1000=sp,IF(Inventory!$J$10:$J$1000=frig,MATCH(Inventory!$F$10:$F$1000,Inventory!$F$10:$F$1000,0)))),ROW(Inventory!$F$10:$F$1000)-ROW(Inventory!$F$10)+1),1)))</f>
        <v/>
      </c>
      <c r="AA175" s="125" t="str">
        <f t="array" ref="AA175">IF($C175="","",SUM(IF(FREQUENCY(IF(Inventory!$C$10:$C$1000=$C175,IF(Inventory!$D$10:$D$1000=sp,IF(Inventory!$J$10:$J$1000=frig,IF(Inventory!$P$10:$P$1000=$E$8,MATCH(Inventory!$F$10:$F$1000,Inventory!$F$10:$F$1000,0))))),ROW(Inventory!$F$10:$F$1000)-ROW(Inventory!$F$10)+1),1)))</f>
        <v/>
      </c>
      <c r="AB175" s="125" t="str">
        <f t="array" ref="AB175">IF($C175="","",SUM(IF(FREQUENCY(IF(Inventory!$C$10:$C$1000=$C175,IF(Inventory!$D$10:$D$1000=sp,IF(Inventory!$J$10:$J$1000=frig,IF(Inventory!$P$10:$P$1000=$G$8,MATCH(Inventory!$F$10:$F$1000,Inventory!$F$10:$F$1000,0))))),ROW(Inventory!$F$10:$F$1000)-ROW(Inventory!$F$10)+1),1)))</f>
        <v/>
      </c>
      <c r="AC175" s="125" t="str">
        <f t="array" ref="AC175">IF($C175="","",SUM(IF(FREQUENCY(IF(Inventory!$C$10:$C$1000=$C175,IF(Inventory!$D$10:$D$1000=sp,IF(Inventory!$K$10:$K$1000="",MATCH(Inventory!$F$10:$F$1000,Inventory!$F$10:$F$1000,0)))),ROW(Inventory!$F$10:$F$1000)-ROW(Inventory!$F$10)+1),1)))</f>
        <v/>
      </c>
    </row>
    <row r="176" spans="1:29" ht="16.5" x14ac:dyDescent="0.3">
      <c r="A176" s="279" t="str">
        <f>Gap_analysis_stores!A177</f>
        <v/>
      </c>
      <c r="B176" s="279" t="str">
        <f>Gap_analysis_stores!B177</f>
        <v/>
      </c>
      <c r="C176" s="279" t="str">
        <f>Gap_analysis_stores!C177</f>
        <v/>
      </c>
      <c r="D176" s="125" t="str">
        <f t="array" ref="D176">IF($C176="","",SUM(IF(FREQUENCY(IF(Inventory!$C$10:$C$1000=$C176,IF(Inventory!$D$10:$D$1000=sp,MATCH(Inventory!$F$10:$F$1000,Inventory!$F$10:$F$1000,0))),ROW(Inventory!$F$10:$F$1000)-ROW(Inventory!$F$10)+1),1)))</f>
        <v/>
      </c>
      <c r="E176" s="125" t="str">
        <f t="array" ref="E176">IF($C176="","",COUNT(IF(Inventory!$B$10:$B$1000=$B176,IF(Inventory!$C$10:$C$1000=$C176,IF(Inventory!$D$10:$D$1000=sp,IF(Inventory!$P$10:$P$1000=E$8,1))))))</f>
        <v/>
      </c>
      <c r="F176" s="125" t="str">
        <f t="array" ref="F176">IF($C176="","",COUNT(IF(Inventory!$B$10:$B$1000=$B176,IF(Inventory!$C$10:$C$1000=$C176,IF(Inventory!$D$10:$D$1000=sp,IF(Inventory!$P$10:$P$1000=F$8,1))))))</f>
        <v/>
      </c>
      <c r="G176" s="125" t="str">
        <f t="array" ref="G176">IF($C176="","",COUNT(IF(Inventory!$B$10:$B$1000=$B176,IF(Inventory!$C$10:$C$1000=$C176,IF(Inventory!$D$10:$D$1000=sp,IF(Inventory!$P$10:$P$1000=G$8,1))))))</f>
        <v/>
      </c>
      <c r="H176" s="125" t="str">
        <f t="array" ref="H176">IF($C176="","",COUNT(IF(Inventory!$B$10:$B$1000=$B176,IF(Inventory!$C$10:$C$1000=$C176,IF(Inventory!$D$10:$D$1000=sp,IF(Inventory!$P$10:$P$1000=H$8,1))))))</f>
        <v/>
      </c>
      <c r="I176" s="125" t="str">
        <f t="array" ref="I176">IF($C176="","",COUNT(IF(Inventory!$B$10:$B$1000=$B176,IF(Inventory!$C$10:$C$1000=$C176,IF(Inventory!$D$10:$D$1000=sp,IF(Inventory!$P$10:$P$1000=I$8,1))))))</f>
        <v/>
      </c>
      <c r="J176" s="137">
        <f t="shared" si="14"/>
        <v>0</v>
      </c>
      <c r="K176" s="125" t="str">
        <f t="array" ref="K176">IF($C176="","",COUNT(IF(Inventory!$B$10:$B$1000=$B176,IF(Inventory!$C$10:$C$1000=$C176,IF(Inventory!$D$10:$D$1000=sp,IF(Inventory!$J$10:$J$1000=frig,1))))))</f>
        <v/>
      </c>
      <c r="L176" s="125" t="str">
        <f t="array" ref="L176">IF($C176="","",COUNT(IF(Inventory!$B$10:$B$1000=$B176,IF(Inventory!$C$10:$C$1000=$C176,IF(Inventory!$D$10:$D$1000=sp,IF(Inventory!$J$10:$J$1000=frig,IF(Inventory!$P$10:$P$1000=L$8,1)))))))</f>
        <v/>
      </c>
      <c r="M176" s="125" t="str">
        <f t="array" ref="M176">IF($C176="","",COUNT(IF(Inventory!$B$10:$B$1000=$B176,IF(Inventory!$C$10:$C$1000=$C176,IF(Inventory!$D$10:$D$1000=sp,IF(Inventory!$J$10:$J$1000=frig,IF(Inventory!$P$10:$P$1000=M$8,1)))))))</f>
        <v/>
      </c>
      <c r="N176" s="125" t="str">
        <f t="array" ref="N176">IF($C176="","",COUNT(IF(Inventory!$B$10:$B$1000=$B176,IF(Inventory!$C$10:$C$1000=$C176,IF(Inventory!$D$10:$D$1000=sp,IF(Inventory!$J$10:$J$1000=frig,IF(Inventory!$P$10:$P$1000=N$8,1)))))))</f>
        <v/>
      </c>
      <c r="O176" s="125" t="str">
        <f t="array" ref="O176">IF($C176="","",COUNT(IF(Inventory!$B$10:$B$1000=$B176,IF(Inventory!$C$10:$C$1000=$C176,IF(Inventory!$D$10:$D$1000=sp,IF(Inventory!$J$10:$J$1000=frig,IF(Inventory!$P$10:$P$1000=O$8,1)))))))</f>
        <v/>
      </c>
      <c r="P176" s="125" t="str">
        <f t="array" ref="P176">IF($C176="","",COUNT(IF(Inventory!$B$10:$B$1000=$B176,IF(Inventory!$C$10:$C$1000=$C176,IF(Inventory!$D$10:$D$1000=sp,IF(Inventory!$J$10:$J$1000=frig,IF(Inventory!$P$10:$P$1000=P$8,1)))))))</f>
        <v/>
      </c>
      <c r="Q176" s="144" t="str">
        <f t="shared" si="15"/>
        <v/>
      </c>
      <c r="R176" s="125" t="str">
        <f t="array" ref="R176">IF($C176="","",COUNT(IF(Inventory!$B$10:$B$1000=$B176,IF(Inventory!$C$10:$C$1000=$C176,IF(Inventory!$D$10:$D$1000=sp,IF(Inventory!$J$10:$J$1000=freez,1))))))</f>
        <v/>
      </c>
      <c r="S176" s="125" t="str">
        <f t="array" ref="S176">IF($C176="","",COUNT(IF(Inventory!$B$10:$B$1000=$B176,IF(Inventory!$C$10:$C$1000=$C176,IF(Inventory!$D$10:$D$1000=sp,IF(Inventory!$J$10:$J$1000=freez,IF(Inventory!$P$10:$P$1000=S$8,1)))))))</f>
        <v/>
      </c>
      <c r="T176" s="125" t="str">
        <f t="array" ref="T176">IF($C176="","",COUNT(IF(Inventory!$B$10:$B$1000=$B176,IF(Inventory!$C$10:$C$1000=$C176,IF(Inventory!$D$10:$D$1000=sp,IF(Inventory!$J$10:$J$1000=freez,IF(Inventory!$P$10:$P$1000=T$8,1)))))))</f>
        <v/>
      </c>
      <c r="U176" s="125" t="str">
        <f t="array" ref="U176">IF($C176="","",COUNT(IF(Inventory!$B$10:$B$1000=$B176,IF(Inventory!$C$10:$C$1000=$C176,IF(Inventory!$D$10:$D$1000=sp,IF(Inventory!$J$10:$J$1000=freez,IF(Inventory!$P$10:$P$1000=U$8,1)))))))</f>
        <v/>
      </c>
      <c r="V176" s="125" t="str">
        <f t="array" ref="V176">IF($C176="","",COUNT(IF(Inventory!$B$10:$B$1000=$B176,IF(Inventory!$C$10:$C$1000=$C176,IF(Inventory!$D$10:$D$1000=sp,IF(Inventory!$J$10:$J$1000=freez,IF(Inventory!$P$10:$P$1000=V$8,1)))))))</f>
        <v/>
      </c>
      <c r="W176" s="125" t="str">
        <f t="array" ref="W176">IF($C176="","",COUNT(IF(Inventory!$B$10:$B$1000=$B176,IF(Inventory!$C$10:$C$1000=$C176,IF(Inventory!$D$10:$D$1000=sp,IF(Inventory!$J$10:$J$1000=freez,IF(Inventory!$P$10:$P$1000=W$8,1)))))))</f>
        <v/>
      </c>
      <c r="X176" s="144" t="str">
        <f t="shared" si="16"/>
        <v/>
      </c>
      <c r="Y176" s="125" t="str">
        <f t="array" ref="Y176">IF($C176="","",SUM(IF(FREQUENCY(IF(Inventory!$C$10:$C$1000=$C176,IF(Inventory!$D$10:$D$1000=sp,IF(Inventory!$I$10:$I$1000=Grl_status!$B$6,MATCH(Inventory!$F$10:$F$1000,Inventory!$F$10:$F$1000,0)))),ROW(Inventory!$F$10:$F$1000)-ROW(Inventory!$F$10)+1),1)))</f>
        <v/>
      </c>
      <c r="Z176" s="125" t="str">
        <f t="array" ref="Z176">IF($C176="","",SUM(IF(FREQUENCY(IF(Inventory!$C$10:$C$1000=$C176,IF(Inventory!$D$10:$D$1000=sp,IF(Inventory!$J$10:$J$1000=frig,MATCH(Inventory!$F$10:$F$1000,Inventory!$F$10:$F$1000,0)))),ROW(Inventory!$F$10:$F$1000)-ROW(Inventory!$F$10)+1),1)))</f>
        <v/>
      </c>
      <c r="AA176" s="125" t="str">
        <f t="array" ref="AA176">IF($C176="","",SUM(IF(FREQUENCY(IF(Inventory!$C$10:$C$1000=$C176,IF(Inventory!$D$10:$D$1000=sp,IF(Inventory!$J$10:$J$1000=frig,IF(Inventory!$P$10:$P$1000=$E$8,MATCH(Inventory!$F$10:$F$1000,Inventory!$F$10:$F$1000,0))))),ROW(Inventory!$F$10:$F$1000)-ROW(Inventory!$F$10)+1),1)))</f>
        <v/>
      </c>
      <c r="AB176" s="125" t="str">
        <f t="array" ref="AB176">IF($C176="","",SUM(IF(FREQUENCY(IF(Inventory!$C$10:$C$1000=$C176,IF(Inventory!$D$10:$D$1000=sp,IF(Inventory!$J$10:$J$1000=frig,IF(Inventory!$P$10:$P$1000=$G$8,MATCH(Inventory!$F$10:$F$1000,Inventory!$F$10:$F$1000,0))))),ROW(Inventory!$F$10:$F$1000)-ROW(Inventory!$F$10)+1),1)))</f>
        <v/>
      </c>
      <c r="AC176" s="125" t="str">
        <f t="array" ref="AC176">IF($C176="","",SUM(IF(FREQUENCY(IF(Inventory!$C$10:$C$1000=$C176,IF(Inventory!$D$10:$D$1000=sp,IF(Inventory!$K$10:$K$1000="",MATCH(Inventory!$F$10:$F$1000,Inventory!$F$10:$F$1000,0)))),ROW(Inventory!$F$10:$F$1000)-ROW(Inventory!$F$10)+1),1)))</f>
        <v/>
      </c>
    </row>
    <row r="177" spans="1:29" ht="16.5" x14ac:dyDescent="0.3">
      <c r="A177" s="279" t="str">
        <f>Gap_analysis_stores!A178</f>
        <v/>
      </c>
      <c r="B177" s="279" t="str">
        <f>Gap_analysis_stores!B178</f>
        <v/>
      </c>
      <c r="C177" s="279" t="str">
        <f>Gap_analysis_stores!C178</f>
        <v/>
      </c>
      <c r="D177" s="125" t="str">
        <f t="array" ref="D177">IF($C177="","",SUM(IF(FREQUENCY(IF(Inventory!$C$10:$C$1000=$C177,IF(Inventory!$D$10:$D$1000=sp,MATCH(Inventory!$F$10:$F$1000,Inventory!$F$10:$F$1000,0))),ROW(Inventory!$F$10:$F$1000)-ROW(Inventory!$F$10)+1),1)))</f>
        <v/>
      </c>
      <c r="E177" s="125" t="str">
        <f t="array" ref="E177">IF($C177="","",COUNT(IF(Inventory!$B$10:$B$1000=$B177,IF(Inventory!$C$10:$C$1000=$C177,IF(Inventory!$D$10:$D$1000=sp,IF(Inventory!$P$10:$P$1000=E$8,1))))))</f>
        <v/>
      </c>
      <c r="F177" s="125" t="str">
        <f t="array" ref="F177">IF($C177="","",COUNT(IF(Inventory!$B$10:$B$1000=$B177,IF(Inventory!$C$10:$C$1000=$C177,IF(Inventory!$D$10:$D$1000=sp,IF(Inventory!$P$10:$P$1000=F$8,1))))))</f>
        <v/>
      </c>
      <c r="G177" s="125" t="str">
        <f t="array" ref="G177">IF($C177="","",COUNT(IF(Inventory!$B$10:$B$1000=$B177,IF(Inventory!$C$10:$C$1000=$C177,IF(Inventory!$D$10:$D$1000=sp,IF(Inventory!$P$10:$P$1000=G$8,1))))))</f>
        <v/>
      </c>
      <c r="H177" s="125" t="str">
        <f t="array" ref="H177">IF($C177="","",COUNT(IF(Inventory!$B$10:$B$1000=$B177,IF(Inventory!$C$10:$C$1000=$C177,IF(Inventory!$D$10:$D$1000=sp,IF(Inventory!$P$10:$P$1000=H$8,1))))))</f>
        <v/>
      </c>
      <c r="I177" s="125" t="str">
        <f t="array" ref="I177">IF($C177="","",COUNT(IF(Inventory!$B$10:$B$1000=$B177,IF(Inventory!$C$10:$C$1000=$C177,IF(Inventory!$D$10:$D$1000=sp,IF(Inventory!$P$10:$P$1000=I$8,1))))))</f>
        <v/>
      </c>
      <c r="J177" s="137">
        <f t="shared" si="14"/>
        <v>0</v>
      </c>
      <c r="K177" s="125" t="str">
        <f t="array" ref="K177">IF($C177="","",COUNT(IF(Inventory!$B$10:$B$1000=$B177,IF(Inventory!$C$10:$C$1000=$C177,IF(Inventory!$D$10:$D$1000=sp,IF(Inventory!$J$10:$J$1000=frig,1))))))</f>
        <v/>
      </c>
      <c r="L177" s="125" t="str">
        <f t="array" ref="L177">IF($C177="","",COUNT(IF(Inventory!$B$10:$B$1000=$B177,IF(Inventory!$C$10:$C$1000=$C177,IF(Inventory!$D$10:$D$1000=sp,IF(Inventory!$J$10:$J$1000=frig,IF(Inventory!$P$10:$P$1000=L$8,1)))))))</f>
        <v/>
      </c>
      <c r="M177" s="125" t="str">
        <f t="array" ref="M177">IF($C177="","",COUNT(IF(Inventory!$B$10:$B$1000=$B177,IF(Inventory!$C$10:$C$1000=$C177,IF(Inventory!$D$10:$D$1000=sp,IF(Inventory!$J$10:$J$1000=frig,IF(Inventory!$P$10:$P$1000=M$8,1)))))))</f>
        <v/>
      </c>
      <c r="N177" s="125" t="str">
        <f t="array" ref="N177">IF($C177="","",COUNT(IF(Inventory!$B$10:$B$1000=$B177,IF(Inventory!$C$10:$C$1000=$C177,IF(Inventory!$D$10:$D$1000=sp,IF(Inventory!$J$10:$J$1000=frig,IF(Inventory!$P$10:$P$1000=N$8,1)))))))</f>
        <v/>
      </c>
      <c r="O177" s="125" t="str">
        <f t="array" ref="O177">IF($C177="","",COUNT(IF(Inventory!$B$10:$B$1000=$B177,IF(Inventory!$C$10:$C$1000=$C177,IF(Inventory!$D$10:$D$1000=sp,IF(Inventory!$J$10:$J$1000=frig,IF(Inventory!$P$10:$P$1000=O$8,1)))))))</f>
        <v/>
      </c>
      <c r="P177" s="125" t="str">
        <f t="array" ref="P177">IF($C177="","",COUNT(IF(Inventory!$B$10:$B$1000=$B177,IF(Inventory!$C$10:$C$1000=$C177,IF(Inventory!$D$10:$D$1000=sp,IF(Inventory!$J$10:$J$1000=frig,IF(Inventory!$P$10:$P$1000=P$8,1)))))))</f>
        <v/>
      </c>
      <c r="Q177" s="144" t="str">
        <f t="shared" si="15"/>
        <v/>
      </c>
      <c r="R177" s="125" t="str">
        <f t="array" ref="R177">IF($C177="","",COUNT(IF(Inventory!$B$10:$B$1000=$B177,IF(Inventory!$C$10:$C$1000=$C177,IF(Inventory!$D$10:$D$1000=sp,IF(Inventory!$J$10:$J$1000=freez,1))))))</f>
        <v/>
      </c>
      <c r="S177" s="125" t="str">
        <f t="array" ref="S177">IF($C177="","",COUNT(IF(Inventory!$B$10:$B$1000=$B177,IF(Inventory!$C$10:$C$1000=$C177,IF(Inventory!$D$10:$D$1000=sp,IF(Inventory!$J$10:$J$1000=freez,IF(Inventory!$P$10:$P$1000=S$8,1)))))))</f>
        <v/>
      </c>
      <c r="T177" s="125" t="str">
        <f t="array" ref="T177">IF($C177="","",COUNT(IF(Inventory!$B$10:$B$1000=$B177,IF(Inventory!$C$10:$C$1000=$C177,IF(Inventory!$D$10:$D$1000=sp,IF(Inventory!$J$10:$J$1000=freez,IF(Inventory!$P$10:$P$1000=T$8,1)))))))</f>
        <v/>
      </c>
      <c r="U177" s="125" t="str">
        <f t="array" ref="U177">IF($C177="","",COUNT(IF(Inventory!$B$10:$B$1000=$B177,IF(Inventory!$C$10:$C$1000=$C177,IF(Inventory!$D$10:$D$1000=sp,IF(Inventory!$J$10:$J$1000=freez,IF(Inventory!$P$10:$P$1000=U$8,1)))))))</f>
        <v/>
      </c>
      <c r="V177" s="125" t="str">
        <f t="array" ref="V177">IF($C177="","",COUNT(IF(Inventory!$B$10:$B$1000=$B177,IF(Inventory!$C$10:$C$1000=$C177,IF(Inventory!$D$10:$D$1000=sp,IF(Inventory!$J$10:$J$1000=freez,IF(Inventory!$P$10:$P$1000=V$8,1)))))))</f>
        <v/>
      </c>
      <c r="W177" s="125" t="str">
        <f t="array" ref="W177">IF($C177="","",COUNT(IF(Inventory!$B$10:$B$1000=$B177,IF(Inventory!$C$10:$C$1000=$C177,IF(Inventory!$D$10:$D$1000=sp,IF(Inventory!$J$10:$J$1000=freez,IF(Inventory!$P$10:$P$1000=W$8,1)))))))</f>
        <v/>
      </c>
      <c r="X177" s="144" t="str">
        <f t="shared" si="16"/>
        <v/>
      </c>
      <c r="Y177" s="125" t="str">
        <f t="array" ref="Y177">IF($C177="","",SUM(IF(FREQUENCY(IF(Inventory!$C$10:$C$1000=$C177,IF(Inventory!$D$10:$D$1000=sp,IF(Inventory!$I$10:$I$1000=Grl_status!$B$6,MATCH(Inventory!$F$10:$F$1000,Inventory!$F$10:$F$1000,0)))),ROW(Inventory!$F$10:$F$1000)-ROW(Inventory!$F$10)+1),1)))</f>
        <v/>
      </c>
      <c r="Z177" s="125" t="str">
        <f t="array" ref="Z177">IF($C177="","",SUM(IF(FREQUENCY(IF(Inventory!$C$10:$C$1000=$C177,IF(Inventory!$D$10:$D$1000=sp,IF(Inventory!$J$10:$J$1000=frig,MATCH(Inventory!$F$10:$F$1000,Inventory!$F$10:$F$1000,0)))),ROW(Inventory!$F$10:$F$1000)-ROW(Inventory!$F$10)+1),1)))</f>
        <v/>
      </c>
      <c r="AA177" s="125" t="str">
        <f t="array" ref="AA177">IF($C177="","",SUM(IF(FREQUENCY(IF(Inventory!$C$10:$C$1000=$C177,IF(Inventory!$D$10:$D$1000=sp,IF(Inventory!$J$10:$J$1000=frig,IF(Inventory!$P$10:$P$1000=$E$8,MATCH(Inventory!$F$10:$F$1000,Inventory!$F$10:$F$1000,0))))),ROW(Inventory!$F$10:$F$1000)-ROW(Inventory!$F$10)+1),1)))</f>
        <v/>
      </c>
      <c r="AB177" s="125" t="str">
        <f t="array" ref="AB177">IF($C177="","",SUM(IF(FREQUENCY(IF(Inventory!$C$10:$C$1000=$C177,IF(Inventory!$D$10:$D$1000=sp,IF(Inventory!$J$10:$J$1000=frig,IF(Inventory!$P$10:$P$1000=$G$8,MATCH(Inventory!$F$10:$F$1000,Inventory!$F$10:$F$1000,0))))),ROW(Inventory!$F$10:$F$1000)-ROW(Inventory!$F$10)+1),1)))</f>
        <v/>
      </c>
      <c r="AC177" s="125" t="str">
        <f t="array" ref="AC177">IF($C177="","",SUM(IF(FREQUENCY(IF(Inventory!$C$10:$C$1000=$C177,IF(Inventory!$D$10:$D$1000=sp,IF(Inventory!$K$10:$K$1000="",MATCH(Inventory!$F$10:$F$1000,Inventory!$F$10:$F$1000,0)))),ROW(Inventory!$F$10:$F$1000)-ROW(Inventory!$F$10)+1),1)))</f>
        <v/>
      </c>
    </row>
    <row r="178" spans="1:29" ht="16.5" x14ac:dyDescent="0.3">
      <c r="A178" s="279" t="str">
        <f>Gap_analysis_stores!A179</f>
        <v/>
      </c>
      <c r="B178" s="279" t="str">
        <f>Gap_analysis_stores!B179</f>
        <v/>
      </c>
      <c r="C178" s="279" t="str">
        <f>Gap_analysis_stores!C179</f>
        <v/>
      </c>
      <c r="D178" s="125" t="str">
        <f t="array" ref="D178">IF($C178="","",SUM(IF(FREQUENCY(IF(Inventory!$C$10:$C$1000=$C178,IF(Inventory!$D$10:$D$1000=sp,MATCH(Inventory!$F$10:$F$1000,Inventory!$F$10:$F$1000,0))),ROW(Inventory!$F$10:$F$1000)-ROW(Inventory!$F$10)+1),1)))</f>
        <v/>
      </c>
      <c r="E178" s="125" t="str">
        <f t="array" ref="E178">IF($C178="","",COUNT(IF(Inventory!$B$10:$B$1000=$B178,IF(Inventory!$C$10:$C$1000=$C178,IF(Inventory!$D$10:$D$1000=sp,IF(Inventory!$P$10:$P$1000=E$8,1))))))</f>
        <v/>
      </c>
      <c r="F178" s="125" t="str">
        <f t="array" ref="F178">IF($C178="","",COUNT(IF(Inventory!$B$10:$B$1000=$B178,IF(Inventory!$C$10:$C$1000=$C178,IF(Inventory!$D$10:$D$1000=sp,IF(Inventory!$P$10:$P$1000=F$8,1))))))</f>
        <v/>
      </c>
      <c r="G178" s="125" t="str">
        <f t="array" ref="G178">IF($C178="","",COUNT(IF(Inventory!$B$10:$B$1000=$B178,IF(Inventory!$C$10:$C$1000=$C178,IF(Inventory!$D$10:$D$1000=sp,IF(Inventory!$P$10:$P$1000=G$8,1))))))</f>
        <v/>
      </c>
      <c r="H178" s="125" t="str">
        <f t="array" ref="H178">IF($C178="","",COUNT(IF(Inventory!$B$10:$B$1000=$B178,IF(Inventory!$C$10:$C$1000=$C178,IF(Inventory!$D$10:$D$1000=sp,IF(Inventory!$P$10:$P$1000=H$8,1))))))</f>
        <v/>
      </c>
      <c r="I178" s="125" t="str">
        <f t="array" ref="I178">IF($C178="","",COUNT(IF(Inventory!$B$10:$B$1000=$B178,IF(Inventory!$C$10:$C$1000=$C178,IF(Inventory!$D$10:$D$1000=sp,IF(Inventory!$P$10:$P$1000=I$8,1))))))</f>
        <v/>
      </c>
      <c r="J178" s="137">
        <f t="shared" si="14"/>
        <v>0</v>
      </c>
      <c r="K178" s="125" t="str">
        <f t="array" ref="K178">IF($C178="","",COUNT(IF(Inventory!$B$10:$B$1000=$B178,IF(Inventory!$C$10:$C$1000=$C178,IF(Inventory!$D$10:$D$1000=sp,IF(Inventory!$J$10:$J$1000=frig,1))))))</f>
        <v/>
      </c>
      <c r="L178" s="125" t="str">
        <f t="array" ref="L178">IF($C178="","",COUNT(IF(Inventory!$B$10:$B$1000=$B178,IF(Inventory!$C$10:$C$1000=$C178,IF(Inventory!$D$10:$D$1000=sp,IF(Inventory!$J$10:$J$1000=frig,IF(Inventory!$P$10:$P$1000=L$8,1)))))))</f>
        <v/>
      </c>
      <c r="M178" s="125" t="str">
        <f t="array" ref="M178">IF($C178="","",COUNT(IF(Inventory!$B$10:$B$1000=$B178,IF(Inventory!$C$10:$C$1000=$C178,IF(Inventory!$D$10:$D$1000=sp,IF(Inventory!$J$10:$J$1000=frig,IF(Inventory!$P$10:$P$1000=M$8,1)))))))</f>
        <v/>
      </c>
      <c r="N178" s="125" t="str">
        <f t="array" ref="N178">IF($C178="","",COUNT(IF(Inventory!$B$10:$B$1000=$B178,IF(Inventory!$C$10:$C$1000=$C178,IF(Inventory!$D$10:$D$1000=sp,IF(Inventory!$J$10:$J$1000=frig,IF(Inventory!$P$10:$P$1000=N$8,1)))))))</f>
        <v/>
      </c>
      <c r="O178" s="125" t="str">
        <f t="array" ref="O178">IF($C178="","",COUNT(IF(Inventory!$B$10:$B$1000=$B178,IF(Inventory!$C$10:$C$1000=$C178,IF(Inventory!$D$10:$D$1000=sp,IF(Inventory!$J$10:$J$1000=frig,IF(Inventory!$P$10:$P$1000=O$8,1)))))))</f>
        <v/>
      </c>
      <c r="P178" s="125" t="str">
        <f t="array" ref="P178">IF($C178="","",COUNT(IF(Inventory!$B$10:$B$1000=$B178,IF(Inventory!$C$10:$C$1000=$C178,IF(Inventory!$D$10:$D$1000=sp,IF(Inventory!$J$10:$J$1000=frig,IF(Inventory!$P$10:$P$1000=P$8,1)))))))</f>
        <v/>
      </c>
      <c r="Q178" s="144" t="str">
        <f t="shared" si="15"/>
        <v/>
      </c>
      <c r="R178" s="125" t="str">
        <f t="array" ref="R178">IF($C178="","",COUNT(IF(Inventory!$B$10:$B$1000=$B178,IF(Inventory!$C$10:$C$1000=$C178,IF(Inventory!$D$10:$D$1000=sp,IF(Inventory!$J$10:$J$1000=freez,1))))))</f>
        <v/>
      </c>
      <c r="S178" s="125" t="str">
        <f t="array" ref="S178">IF($C178="","",COUNT(IF(Inventory!$B$10:$B$1000=$B178,IF(Inventory!$C$10:$C$1000=$C178,IF(Inventory!$D$10:$D$1000=sp,IF(Inventory!$J$10:$J$1000=freez,IF(Inventory!$P$10:$P$1000=S$8,1)))))))</f>
        <v/>
      </c>
      <c r="T178" s="125" t="str">
        <f t="array" ref="T178">IF($C178="","",COUNT(IF(Inventory!$B$10:$B$1000=$B178,IF(Inventory!$C$10:$C$1000=$C178,IF(Inventory!$D$10:$D$1000=sp,IF(Inventory!$J$10:$J$1000=freez,IF(Inventory!$P$10:$P$1000=T$8,1)))))))</f>
        <v/>
      </c>
      <c r="U178" s="125" t="str">
        <f t="array" ref="U178">IF($C178="","",COUNT(IF(Inventory!$B$10:$B$1000=$B178,IF(Inventory!$C$10:$C$1000=$C178,IF(Inventory!$D$10:$D$1000=sp,IF(Inventory!$J$10:$J$1000=freez,IF(Inventory!$P$10:$P$1000=U$8,1)))))))</f>
        <v/>
      </c>
      <c r="V178" s="125" t="str">
        <f t="array" ref="V178">IF($C178="","",COUNT(IF(Inventory!$B$10:$B$1000=$B178,IF(Inventory!$C$10:$C$1000=$C178,IF(Inventory!$D$10:$D$1000=sp,IF(Inventory!$J$10:$J$1000=freez,IF(Inventory!$P$10:$P$1000=V$8,1)))))))</f>
        <v/>
      </c>
      <c r="W178" s="125" t="str">
        <f t="array" ref="W178">IF($C178="","",COUNT(IF(Inventory!$B$10:$B$1000=$B178,IF(Inventory!$C$10:$C$1000=$C178,IF(Inventory!$D$10:$D$1000=sp,IF(Inventory!$J$10:$J$1000=freez,IF(Inventory!$P$10:$P$1000=W$8,1)))))))</f>
        <v/>
      </c>
      <c r="X178" s="144" t="str">
        <f t="shared" si="16"/>
        <v/>
      </c>
      <c r="Y178" s="125" t="str">
        <f t="array" ref="Y178">IF($C178="","",SUM(IF(FREQUENCY(IF(Inventory!$C$10:$C$1000=$C178,IF(Inventory!$D$10:$D$1000=sp,IF(Inventory!$I$10:$I$1000=Grl_status!$B$6,MATCH(Inventory!$F$10:$F$1000,Inventory!$F$10:$F$1000,0)))),ROW(Inventory!$F$10:$F$1000)-ROW(Inventory!$F$10)+1),1)))</f>
        <v/>
      </c>
      <c r="Z178" s="125" t="str">
        <f t="array" ref="Z178">IF($C178="","",SUM(IF(FREQUENCY(IF(Inventory!$C$10:$C$1000=$C178,IF(Inventory!$D$10:$D$1000=sp,IF(Inventory!$J$10:$J$1000=frig,MATCH(Inventory!$F$10:$F$1000,Inventory!$F$10:$F$1000,0)))),ROW(Inventory!$F$10:$F$1000)-ROW(Inventory!$F$10)+1),1)))</f>
        <v/>
      </c>
      <c r="AA178" s="125" t="str">
        <f t="array" ref="AA178">IF($C178="","",SUM(IF(FREQUENCY(IF(Inventory!$C$10:$C$1000=$C178,IF(Inventory!$D$10:$D$1000=sp,IF(Inventory!$J$10:$J$1000=frig,IF(Inventory!$P$10:$P$1000=$E$8,MATCH(Inventory!$F$10:$F$1000,Inventory!$F$10:$F$1000,0))))),ROW(Inventory!$F$10:$F$1000)-ROW(Inventory!$F$10)+1),1)))</f>
        <v/>
      </c>
      <c r="AB178" s="125" t="str">
        <f t="array" ref="AB178">IF($C178="","",SUM(IF(FREQUENCY(IF(Inventory!$C$10:$C$1000=$C178,IF(Inventory!$D$10:$D$1000=sp,IF(Inventory!$J$10:$J$1000=frig,IF(Inventory!$P$10:$P$1000=$G$8,MATCH(Inventory!$F$10:$F$1000,Inventory!$F$10:$F$1000,0))))),ROW(Inventory!$F$10:$F$1000)-ROW(Inventory!$F$10)+1),1)))</f>
        <v/>
      </c>
      <c r="AC178" s="125" t="str">
        <f t="array" ref="AC178">IF($C178="","",SUM(IF(FREQUENCY(IF(Inventory!$C$10:$C$1000=$C178,IF(Inventory!$D$10:$D$1000=sp,IF(Inventory!$K$10:$K$1000="",MATCH(Inventory!$F$10:$F$1000,Inventory!$F$10:$F$1000,0)))),ROW(Inventory!$F$10:$F$1000)-ROW(Inventory!$F$10)+1),1)))</f>
        <v/>
      </c>
    </row>
    <row r="179" spans="1:29" ht="16.5" x14ac:dyDescent="0.3">
      <c r="A179" s="279" t="str">
        <f>Gap_analysis_stores!A180</f>
        <v/>
      </c>
      <c r="B179" s="279" t="str">
        <f>Gap_analysis_stores!B180</f>
        <v/>
      </c>
      <c r="C179" s="279" t="str">
        <f>Gap_analysis_stores!C180</f>
        <v/>
      </c>
      <c r="D179" s="125" t="str">
        <f t="array" ref="D179">IF($C179="","",SUM(IF(FREQUENCY(IF(Inventory!$C$10:$C$1000=$C179,IF(Inventory!$D$10:$D$1000=sp,MATCH(Inventory!$F$10:$F$1000,Inventory!$F$10:$F$1000,0))),ROW(Inventory!$F$10:$F$1000)-ROW(Inventory!$F$10)+1),1)))</f>
        <v/>
      </c>
      <c r="E179" s="125" t="str">
        <f t="array" ref="E179">IF($C179="","",COUNT(IF(Inventory!$B$10:$B$1000=$B179,IF(Inventory!$C$10:$C$1000=$C179,IF(Inventory!$D$10:$D$1000=sp,IF(Inventory!$P$10:$P$1000=E$8,1))))))</f>
        <v/>
      </c>
      <c r="F179" s="125" t="str">
        <f t="array" ref="F179">IF($C179="","",COUNT(IF(Inventory!$B$10:$B$1000=$B179,IF(Inventory!$C$10:$C$1000=$C179,IF(Inventory!$D$10:$D$1000=sp,IF(Inventory!$P$10:$P$1000=F$8,1))))))</f>
        <v/>
      </c>
      <c r="G179" s="125" t="str">
        <f t="array" ref="G179">IF($C179="","",COUNT(IF(Inventory!$B$10:$B$1000=$B179,IF(Inventory!$C$10:$C$1000=$C179,IF(Inventory!$D$10:$D$1000=sp,IF(Inventory!$P$10:$P$1000=G$8,1))))))</f>
        <v/>
      </c>
      <c r="H179" s="125" t="str">
        <f t="array" ref="H179">IF($C179="","",COUNT(IF(Inventory!$B$10:$B$1000=$B179,IF(Inventory!$C$10:$C$1000=$C179,IF(Inventory!$D$10:$D$1000=sp,IF(Inventory!$P$10:$P$1000=H$8,1))))))</f>
        <v/>
      </c>
      <c r="I179" s="125" t="str">
        <f t="array" ref="I179">IF($C179="","",COUNT(IF(Inventory!$B$10:$B$1000=$B179,IF(Inventory!$C$10:$C$1000=$C179,IF(Inventory!$D$10:$D$1000=sp,IF(Inventory!$P$10:$P$1000=I$8,1))))))</f>
        <v/>
      </c>
      <c r="J179" s="137">
        <f t="shared" si="14"/>
        <v>0</v>
      </c>
      <c r="K179" s="125" t="str">
        <f t="array" ref="K179">IF($C179="","",COUNT(IF(Inventory!$B$10:$B$1000=$B179,IF(Inventory!$C$10:$C$1000=$C179,IF(Inventory!$D$10:$D$1000=sp,IF(Inventory!$J$10:$J$1000=frig,1))))))</f>
        <v/>
      </c>
      <c r="L179" s="125" t="str">
        <f t="array" ref="L179">IF($C179="","",COUNT(IF(Inventory!$B$10:$B$1000=$B179,IF(Inventory!$C$10:$C$1000=$C179,IF(Inventory!$D$10:$D$1000=sp,IF(Inventory!$J$10:$J$1000=frig,IF(Inventory!$P$10:$P$1000=L$8,1)))))))</f>
        <v/>
      </c>
      <c r="M179" s="125" t="str">
        <f t="array" ref="M179">IF($C179="","",COUNT(IF(Inventory!$B$10:$B$1000=$B179,IF(Inventory!$C$10:$C$1000=$C179,IF(Inventory!$D$10:$D$1000=sp,IF(Inventory!$J$10:$J$1000=frig,IF(Inventory!$P$10:$P$1000=M$8,1)))))))</f>
        <v/>
      </c>
      <c r="N179" s="125" t="str">
        <f t="array" ref="N179">IF($C179="","",COUNT(IF(Inventory!$B$10:$B$1000=$B179,IF(Inventory!$C$10:$C$1000=$C179,IF(Inventory!$D$10:$D$1000=sp,IF(Inventory!$J$10:$J$1000=frig,IF(Inventory!$P$10:$P$1000=N$8,1)))))))</f>
        <v/>
      </c>
      <c r="O179" s="125" t="str">
        <f t="array" ref="O179">IF($C179="","",COUNT(IF(Inventory!$B$10:$B$1000=$B179,IF(Inventory!$C$10:$C$1000=$C179,IF(Inventory!$D$10:$D$1000=sp,IF(Inventory!$J$10:$J$1000=frig,IF(Inventory!$P$10:$P$1000=O$8,1)))))))</f>
        <v/>
      </c>
      <c r="P179" s="125" t="str">
        <f t="array" ref="P179">IF($C179="","",COUNT(IF(Inventory!$B$10:$B$1000=$B179,IF(Inventory!$C$10:$C$1000=$C179,IF(Inventory!$D$10:$D$1000=sp,IF(Inventory!$J$10:$J$1000=frig,IF(Inventory!$P$10:$P$1000=P$8,1)))))))</f>
        <v/>
      </c>
      <c r="Q179" s="144" t="str">
        <f t="shared" si="15"/>
        <v/>
      </c>
      <c r="R179" s="125" t="str">
        <f t="array" ref="R179">IF($C179="","",COUNT(IF(Inventory!$B$10:$B$1000=$B179,IF(Inventory!$C$10:$C$1000=$C179,IF(Inventory!$D$10:$D$1000=sp,IF(Inventory!$J$10:$J$1000=freez,1))))))</f>
        <v/>
      </c>
      <c r="S179" s="125" t="str">
        <f t="array" ref="S179">IF($C179="","",COUNT(IF(Inventory!$B$10:$B$1000=$B179,IF(Inventory!$C$10:$C$1000=$C179,IF(Inventory!$D$10:$D$1000=sp,IF(Inventory!$J$10:$J$1000=freez,IF(Inventory!$P$10:$P$1000=S$8,1)))))))</f>
        <v/>
      </c>
      <c r="T179" s="125" t="str">
        <f t="array" ref="T179">IF($C179="","",COUNT(IF(Inventory!$B$10:$B$1000=$B179,IF(Inventory!$C$10:$C$1000=$C179,IF(Inventory!$D$10:$D$1000=sp,IF(Inventory!$J$10:$J$1000=freez,IF(Inventory!$P$10:$P$1000=T$8,1)))))))</f>
        <v/>
      </c>
      <c r="U179" s="125" t="str">
        <f t="array" ref="U179">IF($C179="","",COUNT(IF(Inventory!$B$10:$B$1000=$B179,IF(Inventory!$C$10:$C$1000=$C179,IF(Inventory!$D$10:$D$1000=sp,IF(Inventory!$J$10:$J$1000=freez,IF(Inventory!$P$10:$P$1000=U$8,1)))))))</f>
        <v/>
      </c>
      <c r="V179" s="125" t="str">
        <f t="array" ref="V179">IF($C179="","",COUNT(IF(Inventory!$B$10:$B$1000=$B179,IF(Inventory!$C$10:$C$1000=$C179,IF(Inventory!$D$10:$D$1000=sp,IF(Inventory!$J$10:$J$1000=freez,IF(Inventory!$P$10:$P$1000=V$8,1)))))))</f>
        <v/>
      </c>
      <c r="W179" s="125" t="str">
        <f t="array" ref="W179">IF($C179="","",COUNT(IF(Inventory!$B$10:$B$1000=$B179,IF(Inventory!$C$10:$C$1000=$C179,IF(Inventory!$D$10:$D$1000=sp,IF(Inventory!$J$10:$J$1000=freez,IF(Inventory!$P$10:$P$1000=W$8,1)))))))</f>
        <v/>
      </c>
      <c r="X179" s="144" t="str">
        <f t="shared" si="16"/>
        <v/>
      </c>
      <c r="Y179" s="125" t="str">
        <f t="array" ref="Y179">IF($C179="","",SUM(IF(FREQUENCY(IF(Inventory!$C$10:$C$1000=$C179,IF(Inventory!$D$10:$D$1000=sp,IF(Inventory!$I$10:$I$1000=Grl_status!$B$6,MATCH(Inventory!$F$10:$F$1000,Inventory!$F$10:$F$1000,0)))),ROW(Inventory!$F$10:$F$1000)-ROW(Inventory!$F$10)+1),1)))</f>
        <v/>
      </c>
      <c r="Z179" s="125" t="str">
        <f t="array" ref="Z179">IF($C179="","",SUM(IF(FREQUENCY(IF(Inventory!$C$10:$C$1000=$C179,IF(Inventory!$D$10:$D$1000=sp,IF(Inventory!$J$10:$J$1000=frig,MATCH(Inventory!$F$10:$F$1000,Inventory!$F$10:$F$1000,0)))),ROW(Inventory!$F$10:$F$1000)-ROW(Inventory!$F$10)+1),1)))</f>
        <v/>
      </c>
      <c r="AA179" s="125" t="str">
        <f t="array" ref="AA179">IF($C179="","",SUM(IF(FREQUENCY(IF(Inventory!$C$10:$C$1000=$C179,IF(Inventory!$D$10:$D$1000=sp,IF(Inventory!$J$10:$J$1000=frig,IF(Inventory!$P$10:$P$1000=$E$8,MATCH(Inventory!$F$10:$F$1000,Inventory!$F$10:$F$1000,0))))),ROW(Inventory!$F$10:$F$1000)-ROW(Inventory!$F$10)+1),1)))</f>
        <v/>
      </c>
      <c r="AB179" s="125" t="str">
        <f t="array" ref="AB179">IF($C179="","",SUM(IF(FREQUENCY(IF(Inventory!$C$10:$C$1000=$C179,IF(Inventory!$D$10:$D$1000=sp,IF(Inventory!$J$10:$J$1000=frig,IF(Inventory!$P$10:$P$1000=$G$8,MATCH(Inventory!$F$10:$F$1000,Inventory!$F$10:$F$1000,0))))),ROW(Inventory!$F$10:$F$1000)-ROW(Inventory!$F$10)+1),1)))</f>
        <v/>
      </c>
      <c r="AC179" s="125" t="str">
        <f t="array" ref="AC179">IF($C179="","",SUM(IF(FREQUENCY(IF(Inventory!$C$10:$C$1000=$C179,IF(Inventory!$D$10:$D$1000=sp,IF(Inventory!$K$10:$K$1000="",MATCH(Inventory!$F$10:$F$1000,Inventory!$F$10:$F$1000,0)))),ROW(Inventory!$F$10:$F$1000)-ROW(Inventory!$F$10)+1),1)))</f>
        <v/>
      </c>
    </row>
    <row r="180" spans="1:29" ht="16.5" x14ac:dyDescent="0.3">
      <c r="A180" s="279" t="str">
        <f>Gap_analysis_stores!A181</f>
        <v/>
      </c>
      <c r="B180" s="279" t="str">
        <f>Gap_analysis_stores!B181</f>
        <v/>
      </c>
      <c r="C180" s="279" t="str">
        <f>Gap_analysis_stores!C181</f>
        <v/>
      </c>
      <c r="D180" s="125" t="str">
        <f t="array" ref="D180">IF($C180="","",SUM(IF(FREQUENCY(IF(Inventory!$C$10:$C$1000=$C180,IF(Inventory!$D$10:$D$1000=sp,MATCH(Inventory!$F$10:$F$1000,Inventory!$F$10:$F$1000,0))),ROW(Inventory!$F$10:$F$1000)-ROW(Inventory!$F$10)+1),1)))</f>
        <v/>
      </c>
      <c r="E180" s="125" t="str">
        <f t="array" ref="E180">IF($C180="","",COUNT(IF(Inventory!$B$10:$B$1000=$B180,IF(Inventory!$C$10:$C$1000=$C180,IF(Inventory!$D$10:$D$1000=sp,IF(Inventory!$P$10:$P$1000=E$8,1))))))</f>
        <v/>
      </c>
      <c r="F180" s="125" t="str">
        <f t="array" ref="F180">IF($C180="","",COUNT(IF(Inventory!$B$10:$B$1000=$B180,IF(Inventory!$C$10:$C$1000=$C180,IF(Inventory!$D$10:$D$1000=sp,IF(Inventory!$P$10:$P$1000=F$8,1))))))</f>
        <v/>
      </c>
      <c r="G180" s="125" t="str">
        <f t="array" ref="G180">IF($C180="","",COUNT(IF(Inventory!$B$10:$B$1000=$B180,IF(Inventory!$C$10:$C$1000=$C180,IF(Inventory!$D$10:$D$1000=sp,IF(Inventory!$P$10:$P$1000=G$8,1))))))</f>
        <v/>
      </c>
      <c r="H180" s="125" t="str">
        <f t="array" ref="H180">IF($C180="","",COUNT(IF(Inventory!$B$10:$B$1000=$B180,IF(Inventory!$C$10:$C$1000=$C180,IF(Inventory!$D$10:$D$1000=sp,IF(Inventory!$P$10:$P$1000=H$8,1))))))</f>
        <v/>
      </c>
      <c r="I180" s="125" t="str">
        <f t="array" ref="I180">IF($C180="","",COUNT(IF(Inventory!$B$10:$B$1000=$B180,IF(Inventory!$C$10:$C$1000=$C180,IF(Inventory!$D$10:$D$1000=sp,IF(Inventory!$P$10:$P$1000=I$8,1))))))</f>
        <v/>
      </c>
      <c r="J180" s="137">
        <f t="shared" si="14"/>
        <v>0</v>
      </c>
      <c r="K180" s="125" t="str">
        <f t="array" ref="K180">IF($C180="","",COUNT(IF(Inventory!$B$10:$B$1000=$B180,IF(Inventory!$C$10:$C$1000=$C180,IF(Inventory!$D$10:$D$1000=sp,IF(Inventory!$J$10:$J$1000=frig,1))))))</f>
        <v/>
      </c>
      <c r="L180" s="125" t="str">
        <f t="array" ref="L180">IF($C180="","",COUNT(IF(Inventory!$B$10:$B$1000=$B180,IF(Inventory!$C$10:$C$1000=$C180,IF(Inventory!$D$10:$D$1000=sp,IF(Inventory!$J$10:$J$1000=frig,IF(Inventory!$P$10:$P$1000=L$8,1)))))))</f>
        <v/>
      </c>
      <c r="M180" s="125" t="str">
        <f t="array" ref="M180">IF($C180="","",COUNT(IF(Inventory!$B$10:$B$1000=$B180,IF(Inventory!$C$10:$C$1000=$C180,IF(Inventory!$D$10:$D$1000=sp,IF(Inventory!$J$10:$J$1000=frig,IF(Inventory!$P$10:$P$1000=M$8,1)))))))</f>
        <v/>
      </c>
      <c r="N180" s="125" t="str">
        <f t="array" ref="N180">IF($C180="","",COUNT(IF(Inventory!$B$10:$B$1000=$B180,IF(Inventory!$C$10:$C$1000=$C180,IF(Inventory!$D$10:$D$1000=sp,IF(Inventory!$J$10:$J$1000=frig,IF(Inventory!$P$10:$P$1000=N$8,1)))))))</f>
        <v/>
      </c>
      <c r="O180" s="125" t="str">
        <f t="array" ref="O180">IF($C180="","",COUNT(IF(Inventory!$B$10:$B$1000=$B180,IF(Inventory!$C$10:$C$1000=$C180,IF(Inventory!$D$10:$D$1000=sp,IF(Inventory!$J$10:$J$1000=frig,IF(Inventory!$P$10:$P$1000=O$8,1)))))))</f>
        <v/>
      </c>
      <c r="P180" s="125" t="str">
        <f t="array" ref="P180">IF($C180="","",COUNT(IF(Inventory!$B$10:$B$1000=$B180,IF(Inventory!$C$10:$C$1000=$C180,IF(Inventory!$D$10:$D$1000=sp,IF(Inventory!$J$10:$J$1000=frig,IF(Inventory!$P$10:$P$1000=P$8,1)))))))</f>
        <v/>
      </c>
      <c r="Q180" s="144" t="str">
        <f t="shared" si="15"/>
        <v/>
      </c>
      <c r="R180" s="125" t="str">
        <f t="array" ref="R180">IF($C180="","",COUNT(IF(Inventory!$B$10:$B$1000=$B180,IF(Inventory!$C$10:$C$1000=$C180,IF(Inventory!$D$10:$D$1000=sp,IF(Inventory!$J$10:$J$1000=freez,1))))))</f>
        <v/>
      </c>
      <c r="S180" s="125" t="str">
        <f t="array" ref="S180">IF($C180="","",COUNT(IF(Inventory!$B$10:$B$1000=$B180,IF(Inventory!$C$10:$C$1000=$C180,IF(Inventory!$D$10:$D$1000=sp,IF(Inventory!$J$10:$J$1000=freez,IF(Inventory!$P$10:$P$1000=S$8,1)))))))</f>
        <v/>
      </c>
      <c r="T180" s="125" t="str">
        <f t="array" ref="T180">IF($C180="","",COUNT(IF(Inventory!$B$10:$B$1000=$B180,IF(Inventory!$C$10:$C$1000=$C180,IF(Inventory!$D$10:$D$1000=sp,IF(Inventory!$J$10:$J$1000=freez,IF(Inventory!$P$10:$P$1000=T$8,1)))))))</f>
        <v/>
      </c>
      <c r="U180" s="125" t="str">
        <f t="array" ref="U180">IF($C180="","",COUNT(IF(Inventory!$B$10:$B$1000=$B180,IF(Inventory!$C$10:$C$1000=$C180,IF(Inventory!$D$10:$D$1000=sp,IF(Inventory!$J$10:$J$1000=freez,IF(Inventory!$P$10:$P$1000=U$8,1)))))))</f>
        <v/>
      </c>
      <c r="V180" s="125" t="str">
        <f t="array" ref="V180">IF($C180="","",COUNT(IF(Inventory!$B$10:$B$1000=$B180,IF(Inventory!$C$10:$C$1000=$C180,IF(Inventory!$D$10:$D$1000=sp,IF(Inventory!$J$10:$J$1000=freez,IF(Inventory!$P$10:$P$1000=V$8,1)))))))</f>
        <v/>
      </c>
      <c r="W180" s="125" t="str">
        <f t="array" ref="W180">IF($C180="","",COUNT(IF(Inventory!$B$10:$B$1000=$B180,IF(Inventory!$C$10:$C$1000=$C180,IF(Inventory!$D$10:$D$1000=sp,IF(Inventory!$J$10:$J$1000=freez,IF(Inventory!$P$10:$P$1000=W$8,1)))))))</f>
        <v/>
      </c>
      <c r="X180" s="144" t="str">
        <f t="shared" si="16"/>
        <v/>
      </c>
      <c r="Y180" s="125" t="str">
        <f t="array" ref="Y180">IF($C180="","",SUM(IF(FREQUENCY(IF(Inventory!$C$10:$C$1000=$C180,IF(Inventory!$D$10:$D$1000=sp,IF(Inventory!$I$10:$I$1000=Grl_status!$B$6,MATCH(Inventory!$F$10:$F$1000,Inventory!$F$10:$F$1000,0)))),ROW(Inventory!$F$10:$F$1000)-ROW(Inventory!$F$10)+1),1)))</f>
        <v/>
      </c>
      <c r="Z180" s="125" t="str">
        <f t="array" ref="Z180">IF($C180="","",SUM(IF(FREQUENCY(IF(Inventory!$C$10:$C$1000=$C180,IF(Inventory!$D$10:$D$1000=sp,IF(Inventory!$J$10:$J$1000=frig,MATCH(Inventory!$F$10:$F$1000,Inventory!$F$10:$F$1000,0)))),ROW(Inventory!$F$10:$F$1000)-ROW(Inventory!$F$10)+1),1)))</f>
        <v/>
      </c>
      <c r="AA180" s="125" t="str">
        <f t="array" ref="AA180">IF($C180="","",SUM(IF(FREQUENCY(IF(Inventory!$C$10:$C$1000=$C180,IF(Inventory!$D$10:$D$1000=sp,IF(Inventory!$J$10:$J$1000=frig,IF(Inventory!$P$10:$P$1000=$E$8,MATCH(Inventory!$F$10:$F$1000,Inventory!$F$10:$F$1000,0))))),ROW(Inventory!$F$10:$F$1000)-ROW(Inventory!$F$10)+1),1)))</f>
        <v/>
      </c>
      <c r="AB180" s="125" t="str">
        <f t="array" ref="AB180">IF($C180="","",SUM(IF(FREQUENCY(IF(Inventory!$C$10:$C$1000=$C180,IF(Inventory!$D$10:$D$1000=sp,IF(Inventory!$J$10:$J$1000=frig,IF(Inventory!$P$10:$P$1000=$G$8,MATCH(Inventory!$F$10:$F$1000,Inventory!$F$10:$F$1000,0))))),ROW(Inventory!$F$10:$F$1000)-ROW(Inventory!$F$10)+1),1)))</f>
        <v/>
      </c>
      <c r="AC180" s="125" t="str">
        <f t="array" ref="AC180">IF($C180="","",SUM(IF(FREQUENCY(IF(Inventory!$C$10:$C$1000=$C180,IF(Inventory!$D$10:$D$1000=sp,IF(Inventory!$K$10:$K$1000="",MATCH(Inventory!$F$10:$F$1000,Inventory!$F$10:$F$1000,0)))),ROW(Inventory!$F$10:$F$1000)-ROW(Inventory!$F$10)+1),1)))</f>
        <v/>
      </c>
    </row>
    <row r="181" spans="1:29" ht="16.5" x14ac:dyDescent="0.3">
      <c r="A181" s="279" t="str">
        <f>Gap_analysis_stores!A182</f>
        <v/>
      </c>
      <c r="B181" s="279" t="str">
        <f>Gap_analysis_stores!B182</f>
        <v/>
      </c>
      <c r="C181" s="279" t="str">
        <f>Gap_analysis_stores!C182</f>
        <v/>
      </c>
      <c r="D181" s="125" t="str">
        <f t="array" ref="D181">IF($C181="","",SUM(IF(FREQUENCY(IF(Inventory!$C$10:$C$1000=$C181,IF(Inventory!$D$10:$D$1000=sp,MATCH(Inventory!$F$10:$F$1000,Inventory!$F$10:$F$1000,0))),ROW(Inventory!$F$10:$F$1000)-ROW(Inventory!$F$10)+1),1)))</f>
        <v/>
      </c>
      <c r="E181" s="125" t="str">
        <f t="array" ref="E181">IF($C181="","",COUNT(IF(Inventory!$B$10:$B$1000=$B181,IF(Inventory!$C$10:$C$1000=$C181,IF(Inventory!$D$10:$D$1000=sp,IF(Inventory!$P$10:$P$1000=E$8,1))))))</f>
        <v/>
      </c>
      <c r="F181" s="125" t="str">
        <f t="array" ref="F181">IF($C181="","",COUNT(IF(Inventory!$B$10:$B$1000=$B181,IF(Inventory!$C$10:$C$1000=$C181,IF(Inventory!$D$10:$D$1000=sp,IF(Inventory!$P$10:$P$1000=F$8,1))))))</f>
        <v/>
      </c>
      <c r="G181" s="125" t="str">
        <f t="array" ref="G181">IF($C181="","",COUNT(IF(Inventory!$B$10:$B$1000=$B181,IF(Inventory!$C$10:$C$1000=$C181,IF(Inventory!$D$10:$D$1000=sp,IF(Inventory!$P$10:$P$1000=G$8,1))))))</f>
        <v/>
      </c>
      <c r="H181" s="125" t="str">
        <f t="array" ref="H181">IF($C181="","",COUNT(IF(Inventory!$B$10:$B$1000=$B181,IF(Inventory!$C$10:$C$1000=$C181,IF(Inventory!$D$10:$D$1000=sp,IF(Inventory!$P$10:$P$1000=H$8,1))))))</f>
        <v/>
      </c>
      <c r="I181" s="125" t="str">
        <f t="array" ref="I181">IF($C181="","",COUNT(IF(Inventory!$B$10:$B$1000=$B181,IF(Inventory!$C$10:$C$1000=$C181,IF(Inventory!$D$10:$D$1000=sp,IF(Inventory!$P$10:$P$1000=I$8,1))))))</f>
        <v/>
      </c>
      <c r="J181" s="137">
        <f t="shared" si="14"/>
        <v>0</v>
      </c>
      <c r="K181" s="125" t="str">
        <f t="array" ref="K181">IF($C181="","",COUNT(IF(Inventory!$B$10:$B$1000=$B181,IF(Inventory!$C$10:$C$1000=$C181,IF(Inventory!$D$10:$D$1000=sp,IF(Inventory!$J$10:$J$1000=frig,1))))))</f>
        <v/>
      </c>
      <c r="L181" s="125" t="str">
        <f t="array" ref="L181">IF($C181="","",COUNT(IF(Inventory!$B$10:$B$1000=$B181,IF(Inventory!$C$10:$C$1000=$C181,IF(Inventory!$D$10:$D$1000=sp,IF(Inventory!$J$10:$J$1000=frig,IF(Inventory!$P$10:$P$1000=L$8,1)))))))</f>
        <v/>
      </c>
      <c r="M181" s="125" t="str">
        <f t="array" ref="M181">IF($C181="","",COUNT(IF(Inventory!$B$10:$B$1000=$B181,IF(Inventory!$C$10:$C$1000=$C181,IF(Inventory!$D$10:$D$1000=sp,IF(Inventory!$J$10:$J$1000=frig,IF(Inventory!$P$10:$P$1000=M$8,1)))))))</f>
        <v/>
      </c>
      <c r="N181" s="125" t="str">
        <f t="array" ref="N181">IF($C181="","",COUNT(IF(Inventory!$B$10:$B$1000=$B181,IF(Inventory!$C$10:$C$1000=$C181,IF(Inventory!$D$10:$D$1000=sp,IF(Inventory!$J$10:$J$1000=frig,IF(Inventory!$P$10:$P$1000=N$8,1)))))))</f>
        <v/>
      </c>
      <c r="O181" s="125" t="str">
        <f t="array" ref="O181">IF($C181="","",COUNT(IF(Inventory!$B$10:$B$1000=$B181,IF(Inventory!$C$10:$C$1000=$C181,IF(Inventory!$D$10:$D$1000=sp,IF(Inventory!$J$10:$J$1000=frig,IF(Inventory!$P$10:$P$1000=O$8,1)))))))</f>
        <v/>
      </c>
      <c r="P181" s="125" t="str">
        <f t="array" ref="P181">IF($C181="","",COUNT(IF(Inventory!$B$10:$B$1000=$B181,IF(Inventory!$C$10:$C$1000=$C181,IF(Inventory!$D$10:$D$1000=sp,IF(Inventory!$J$10:$J$1000=frig,IF(Inventory!$P$10:$P$1000=P$8,1)))))))</f>
        <v/>
      </c>
      <c r="Q181" s="144" t="str">
        <f t="shared" si="15"/>
        <v/>
      </c>
      <c r="R181" s="125" t="str">
        <f t="array" ref="R181">IF($C181="","",COUNT(IF(Inventory!$B$10:$B$1000=$B181,IF(Inventory!$C$10:$C$1000=$C181,IF(Inventory!$D$10:$D$1000=sp,IF(Inventory!$J$10:$J$1000=freez,1))))))</f>
        <v/>
      </c>
      <c r="S181" s="125" t="str">
        <f t="array" ref="S181">IF($C181="","",COUNT(IF(Inventory!$B$10:$B$1000=$B181,IF(Inventory!$C$10:$C$1000=$C181,IF(Inventory!$D$10:$D$1000=sp,IF(Inventory!$J$10:$J$1000=freez,IF(Inventory!$P$10:$P$1000=S$8,1)))))))</f>
        <v/>
      </c>
      <c r="T181" s="125" t="str">
        <f t="array" ref="T181">IF($C181="","",COUNT(IF(Inventory!$B$10:$B$1000=$B181,IF(Inventory!$C$10:$C$1000=$C181,IF(Inventory!$D$10:$D$1000=sp,IF(Inventory!$J$10:$J$1000=freez,IF(Inventory!$P$10:$P$1000=T$8,1)))))))</f>
        <v/>
      </c>
      <c r="U181" s="125" t="str">
        <f t="array" ref="U181">IF($C181="","",COUNT(IF(Inventory!$B$10:$B$1000=$B181,IF(Inventory!$C$10:$C$1000=$C181,IF(Inventory!$D$10:$D$1000=sp,IF(Inventory!$J$10:$J$1000=freez,IF(Inventory!$P$10:$P$1000=U$8,1)))))))</f>
        <v/>
      </c>
      <c r="V181" s="125" t="str">
        <f t="array" ref="V181">IF($C181="","",COUNT(IF(Inventory!$B$10:$B$1000=$B181,IF(Inventory!$C$10:$C$1000=$C181,IF(Inventory!$D$10:$D$1000=sp,IF(Inventory!$J$10:$J$1000=freez,IF(Inventory!$P$10:$P$1000=V$8,1)))))))</f>
        <v/>
      </c>
      <c r="W181" s="125" t="str">
        <f t="array" ref="W181">IF($C181="","",COUNT(IF(Inventory!$B$10:$B$1000=$B181,IF(Inventory!$C$10:$C$1000=$C181,IF(Inventory!$D$10:$D$1000=sp,IF(Inventory!$J$10:$J$1000=freez,IF(Inventory!$P$10:$P$1000=W$8,1)))))))</f>
        <v/>
      </c>
      <c r="X181" s="144" t="str">
        <f t="shared" si="16"/>
        <v/>
      </c>
      <c r="Y181" s="125" t="str">
        <f t="array" ref="Y181">IF($C181="","",SUM(IF(FREQUENCY(IF(Inventory!$C$10:$C$1000=$C181,IF(Inventory!$D$10:$D$1000=sp,IF(Inventory!$I$10:$I$1000=Grl_status!$B$6,MATCH(Inventory!$F$10:$F$1000,Inventory!$F$10:$F$1000,0)))),ROW(Inventory!$F$10:$F$1000)-ROW(Inventory!$F$10)+1),1)))</f>
        <v/>
      </c>
      <c r="Z181" s="125" t="str">
        <f t="array" ref="Z181">IF($C181="","",SUM(IF(FREQUENCY(IF(Inventory!$C$10:$C$1000=$C181,IF(Inventory!$D$10:$D$1000=sp,IF(Inventory!$J$10:$J$1000=frig,MATCH(Inventory!$F$10:$F$1000,Inventory!$F$10:$F$1000,0)))),ROW(Inventory!$F$10:$F$1000)-ROW(Inventory!$F$10)+1),1)))</f>
        <v/>
      </c>
      <c r="AA181" s="125" t="str">
        <f t="array" ref="AA181">IF($C181="","",SUM(IF(FREQUENCY(IF(Inventory!$C$10:$C$1000=$C181,IF(Inventory!$D$10:$D$1000=sp,IF(Inventory!$J$10:$J$1000=frig,IF(Inventory!$P$10:$P$1000=$E$8,MATCH(Inventory!$F$10:$F$1000,Inventory!$F$10:$F$1000,0))))),ROW(Inventory!$F$10:$F$1000)-ROW(Inventory!$F$10)+1),1)))</f>
        <v/>
      </c>
      <c r="AB181" s="125" t="str">
        <f t="array" ref="AB181">IF($C181="","",SUM(IF(FREQUENCY(IF(Inventory!$C$10:$C$1000=$C181,IF(Inventory!$D$10:$D$1000=sp,IF(Inventory!$J$10:$J$1000=frig,IF(Inventory!$P$10:$P$1000=$G$8,MATCH(Inventory!$F$10:$F$1000,Inventory!$F$10:$F$1000,0))))),ROW(Inventory!$F$10:$F$1000)-ROW(Inventory!$F$10)+1),1)))</f>
        <v/>
      </c>
      <c r="AC181" s="125" t="str">
        <f t="array" ref="AC181">IF($C181="","",SUM(IF(FREQUENCY(IF(Inventory!$C$10:$C$1000=$C181,IF(Inventory!$D$10:$D$1000=sp,IF(Inventory!$K$10:$K$1000="",MATCH(Inventory!$F$10:$F$1000,Inventory!$F$10:$F$1000,0)))),ROW(Inventory!$F$10:$F$1000)-ROW(Inventory!$F$10)+1),1)))</f>
        <v/>
      </c>
    </row>
    <row r="182" spans="1:29" ht="16.5" x14ac:dyDescent="0.3">
      <c r="A182" s="279" t="str">
        <f>Gap_analysis_stores!A183</f>
        <v/>
      </c>
      <c r="B182" s="279" t="str">
        <f>Gap_analysis_stores!B183</f>
        <v/>
      </c>
      <c r="C182" s="279" t="str">
        <f>Gap_analysis_stores!C183</f>
        <v/>
      </c>
      <c r="D182" s="125" t="str">
        <f t="array" ref="D182">IF($C182="","",SUM(IF(FREQUENCY(IF(Inventory!$C$10:$C$1000=$C182,IF(Inventory!$D$10:$D$1000=sp,MATCH(Inventory!$F$10:$F$1000,Inventory!$F$10:$F$1000,0))),ROW(Inventory!$F$10:$F$1000)-ROW(Inventory!$F$10)+1),1)))</f>
        <v/>
      </c>
      <c r="E182" s="125" t="str">
        <f t="array" ref="E182">IF($C182="","",COUNT(IF(Inventory!$B$10:$B$1000=$B182,IF(Inventory!$C$10:$C$1000=$C182,IF(Inventory!$D$10:$D$1000=sp,IF(Inventory!$P$10:$P$1000=E$8,1))))))</f>
        <v/>
      </c>
      <c r="F182" s="125" t="str">
        <f t="array" ref="F182">IF($C182="","",COUNT(IF(Inventory!$B$10:$B$1000=$B182,IF(Inventory!$C$10:$C$1000=$C182,IF(Inventory!$D$10:$D$1000=sp,IF(Inventory!$P$10:$P$1000=F$8,1))))))</f>
        <v/>
      </c>
      <c r="G182" s="125" t="str">
        <f t="array" ref="G182">IF($C182="","",COUNT(IF(Inventory!$B$10:$B$1000=$B182,IF(Inventory!$C$10:$C$1000=$C182,IF(Inventory!$D$10:$D$1000=sp,IF(Inventory!$P$10:$P$1000=G$8,1))))))</f>
        <v/>
      </c>
      <c r="H182" s="125" t="str">
        <f t="array" ref="H182">IF($C182="","",COUNT(IF(Inventory!$B$10:$B$1000=$B182,IF(Inventory!$C$10:$C$1000=$C182,IF(Inventory!$D$10:$D$1000=sp,IF(Inventory!$P$10:$P$1000=H$8,1))))))</f>
        <v/>
      </c>
      <c r="I182" s="125" t="str">
        <f t="array" ref="I182">IF($C182="","",COUNT(IF(Inventory!$B$10:$B$1000=$B182,IF(Inventory!$C$10:$C$1000=$C182,IF(Inventory!$D$10:$D$1000=sp,IF(Inventory!$P$10:$P$1000=I$8,1))))))</f>
        <v/>
      </c>
      <c r="J182" s="137">
        <f t="shared" si="14"/>
        <v>0</v>
      </c>
      <c r="K182" s="125" t="str">
        <f t="array" ref="K182">IF($C182="","",COUNT(IF(Inventory!$B$10:$B$1000=$B182,IF(Inventory!$C$10:$C$1000=$C182,IF(Inventory!$D$10:$D$1000=sp,IF(Inventory!$J$10:$J$1000=frig,1))))))</f>
        <v/>
      </c>
      <c r="L182" s="125" t="str">
        <f t="array" ref="L182">IF($C182="","",COUNT(IF(Inventory!$B$10:$B$1000=$B182,IF(Inventory!$C$10:$C$1000=$C182,IF(Inventory!$D$10:$D$1000=sp,IF(Inventory!$J$10:$J$1000=frig,IF(Inventory!$P$10:$P$1000=L$8,1)))))))</f>
        <v/>
      </c>
      <c r="M182" s="125" t="str">
        <f t="array" ref="M182">IF($C182="","",COUNT(IF(Inventory!$B$10:$B$1000=$B182,IF(Inventory!$C$10:$C$1000=$C182,IF(Inventory!$D$10:$D$1000=sp,IF(Inventory!$J$10:$J$1000=frig,IF(Inventory!$P$10:$P$1000=M$8,1)))))))</f>
        <v/>
      </c>
      <c r="N182" s="125" t="str">
        <f t="array" ref="N182">IF($C182="","",COUNT(IF(Inventory!$B$10:$B$1000=$B182,IF(Inventory!$C$10:$C$1000=$C182,IF(Inventory!$D$10:$D$1000=sp,IF(Inventory!$J$10:$J$1000=frig,IF(Inventory!$P$10:$P$1000=N$8,1)))))))</f>
        <v/>
      </c>
      <c r="O182" s="125" t="str">
        <f t="array" ref="O182">IF($C182="","",COUNT(IF(Inventory!$B$10:$B$1000=$B182,IF(Inventory!$C$10:$C$1000=$C182,IF(Inventory!$D$10:$D$1000=sp,IF(Inventory!$J$10:$J$1000=frig,IF(Inventory!$P$10:$P$1000=O$8,1)))))))</f>
        <v/>
      </c>
      <c r="P182" s="125" t="str">
        <f t="array" ref="P182">IF($C182="","",COUNT(IF(Inventory!$B$10:$B$1000=$B182,IF(Inventory!$C$10:$C$1000=$C182,IF(Inventory!$D$10:$D$1000=sp,IF(Inventory!$J$10:$J$1000=frig,IF(Inventory!$P$10:$P$1000=P$8,1)))))))</f>
        <v/>
      </c>
      <c r="Q182" s="144" t="str">
        <f t="shared" si="15"/>
        <v/>
      </c>
      <c r="R182" s="125" t="str">
        <f t="array" ref="R182">IF($C182="","",COUNT(IF(Inventory!$B$10:$B$1000=$B182,IF(Inventory!$C$10:$C$1000=$C182,IF(Inventory!$D$10:$D$1000=sp,IF(Inventory!$J$10:$J$1000=freez,1))))))</f>
        <v/>
      </c>
      <c r="S182" s="125" t="str">
        <f t="array" ref="S182">IF($C182="","",COUNT(IF(Inventory!$B$10:$B$1000=$B182,IF(Inventory!$C$10:$C$1000=$C182,IF(Inventory!$D$10:$D$1000=sp,IF(Inventory!$J$10:$J$1000=freez,IF(Inventory!$P$10:$P$1000=S$8,1)))))))</f>
        <v/>
      </c>
      <c r="T182" s="125" t="str">
        <f t="array" ref="T182">IF($C182="","",COUNT(IF(Inventory!$B$10:$B$1000=$B182,IF(Inventory!$C$10:$C$1000=$C182,IF(Inventory!$D$10:$D$1000=sp,IF(Inventory!$J$10:$J$1000=freez,IF(Inventory!$P$10:$P$1000=T$8,1)))))))</f>
        <v/>
      </c>
      <c r="U182" s="125" t="str">
        <f t="array" ref="U182">IF($C182="","",COUNT(IF(Inventory!$B$10:$B$1000=$B182,IF(Inventory!$C$10:$C$1000=$C182,IF(Inventory!$D$10:$D$1000=sp,IF(Inventory!$J$10:$J$1000=freez,IF(Inventory!$P$10:$P$1000=U$8,1)))))))</f>
        <v/>
      </c>
      <c r="V182" s="125" t="str">
        <f t="array" ref="V182">IF($C182="","",COUNT(IF(Inventory!$B$10:$B$1000=$B182,IF(Inventory!$C$10:$C$1000=$C182,IF(Inventory!$D$10:$D$1000=sp,IF(Inventory!$J$10:$J$1000=freez,IF(Inventory!$P$10:$P$1000=V$8,1)))))))</f>
        <v/>
      </c>
      <c r="W182" s="125" t="str">
        <f t="array" ref="W182">IF($C182="","",COUNT(IF(Inventory!$B$10:$B$1000=$B182,IF(Inventory!$C$10:$C$1000=$C182,IF(Inventory!$D$10:$D$1000=sp,IF(Inventory!$J$10:$J$1000=freez,IF(Inventory!$P$10:$P$1000=W$8,1)))))))</f>
        <v/>
      </c>
      <c r="X182" s="144" t="str">
        <f t="shared" si="16"/>
        <v/>
      </c>
      <c r="Y182" s="125" t="str">
        <f t="array" ref="Y182">IF($C182="","",SUM(IF(FREQUENCY(IF(Inventory!$C$10:$C$1000=$C182,IF(Inventory!$D$10:$D$1000=sp,IF(Inventory!$I$10:$I$1000=Grl_status!$B$6,MATCH(Inventory!$F$10:$F$1000,Inventory!$F$10:$F$1000,0)))),ROW(Inventory!$F$10:$F$1000)-ROW(Inventory!$F$10)+1),1)))</f>
        <v/>
      </c>
      <c r="Z182" s="125" t="str">
        <f t="array" ref="Z182">IF($C182="","",SUM(IF(FREQUENCY(IF(Inventory!$C$10:$C$1000=$C182,IF(Inventory!$D$10:$D$1000=sp,IF(Inventory!$J$10:$J$1000=frig,MATCH(Inventory!$F$10:$F$1000,Inventory!$F$10:$F$1000,0)))),ROW(Inventory!$F$10:$F$1000)-ROW(Inventory!$F$10)+1),1)))</f>
        <v/>
      </c>
      <c r="AA182" s="125" t="str">
        <f t="array" ref="AA182">IF($C182="","",SUM(IF(FREQUENCY(IF(Inventory!$C$10:$C$1000=$C182,IF(Inventory!$D$10:$D$1000=sp,IF(Inventory!$J$10:$J$1000=frig,IF(Inventory!$P$10:$P$1000=$E$8,MATCH(Inventory!$F$10:$F$1000,Inventory!$F$10:$F$1000,0))))),ROW(Inventory!$F$10:$F$1000)-ROW(Inventory!$F$10)+1),1)))</f>
        <v/>
      </c>
      <c r="AB182" s="125" t="str">
        <f t="array" ref="AB182">IF($C182="","",SUM(IF(FREQUENCY(IF(Inventory!$C$10:$C$1000=$C182,IF(Inventory!$D$10:$D$1000=sp,IF(Inventory!$J$10:$J$1000=frig,IF(Inventory!$P$10:$P$1000=$G$8,MATCH(Inventory!$F$10:$F$1000,Inventory!$F$10:$F$1000,0))))),ROW(Inventory!$F$10:$F$1000)-ROW(Inventory!$F$10)+1),1)))</f>
        <v/>
      </c>
      <c r="AC182" s="125" t="str">
        <f t="array" ref="AC182">IF($C182="","",SUM(IF(FREQUENCY(IF(Inventory!$C$10:$C$1000=$C182,IF(Inventory!$D$10:$D$1000=sp,IF(Inventory!$K$10:$K$1000="",MATCH(Inventory!$F$10:$F$1000,Inventory!$F$10:$F$1000,0)))),ROW(Inventory!$F$10:$F$1000)-ROW(Inventory!$F$10)+1),1)))</f>
        <v/>
      </c>
    </row>
    <row r="183" spans="1:29" ht="16.5" x14ac:dyDescent="0.3">
      <c r="A183" s="279" t="str">
        <f>Gap_analysis_stores!A184</f>
        <v/>
      </c>
      <c r="B183" s="279" t="str">
        <f>Gap_analysis_stores!B184</f>
        <v/>
      </c>
      <c r="C183" s="279" t="str">
        <f>Gap_analysis_stores!C184</f>
        <v/>
      </c>
      <c r="D183" s="125" t="str">
        <f t="array" ref="D183">IF($C183="","",SUM(IF(FREQUENCY(IF(Inventory!$C$10:$C$1000=$C183,IF(Inventory!$D$10:$D$1000=sp,MATCH(Inventory!$F$10:$F$1000,Inventory!$F$10:$F$1000,0))),ROW(Inventory!$F$10:$F$1000)-ROW(Inventory!$F$10)+1),1)))</f>
        <v/>
      </c>
      <c r="E183" s="125" t="str">
        <f t="array" ref="E183">IF($C183="","",COUNT(IF(Inventory!$B$10:$B$1000=$B183,IF(Inventory!$C$10:$C$1000=$C183,IF(Inventory!$D$10:$D$1000=sp,IF(Inventory!$P$10:$P$1000=E$8,1))))))</f>
        <v/>
      </c>
      <c r="F183" s="125" t="str">
        <f t="array" ref="F183">IF($C183="","",COUNT(IF(Inventory!$B$10:$B$1000=$B183,IF(Inventory!$C$10:$C$1000=$C183,IF(Inventory!$D$10:$D$1000=sp,IF(Inventory!$P$10:$P$1000=F$8,1))))))</f>
        <v/>
      </c>
      <c r="G183" s="125" t="str">
        <f t="array" ref="G183">IF($C183="","",COUNT(IF(Inventory!$B$10:$B$1000=$B183,IF(Inventory!$C$10:$C$1000=$C183,IF(Inventory!$D$10:$D$1000=sp,IF(Inventory!$P$10:$P$1000=G$8,1))))))</f>
        <v/>
      </c>
      <c r="H183" s="125" t="str">
        <f t="array" ref="H183">IF($C183="","",COUNT(IF(Inventory!$B$10:$B$1000=$B183,IF(Inventory!$C$10:$C$1000=$C183,IF(Inventory!$D$10:$D$1000=sp,IF(Inventory!$P$10:$P$1000=H$8,1))))))</f>
        <v/>
      </c>
      <c r="I183" s="125" t="str">
        <f t="array" ref="I183">IF($C183="","",COUNT(IF(Inventory!$B$10:$B$1000=$B183,IF(Inventory!$C$10:$C$1000=$C183,IF(Inventory!$D$10:$D$1000=sp,IF(Inventory!$P$10:$P$1000=I$8,1))))))</f>
        <v/>
      </c>
      <c r="J183" s="137">
        <f t="shared" si="14"/>
        <v>0</v>
      </c>
      <c r="K183" s="125" t="str">
        <f t="array" ref="K183">IF($C183="","",COUNT(IF(Inventory!$B$10:$B$1000=$B183,IF(Inventory!$C$10:$C$1000=$C183,IF(Inventory!$D$10:$D$1000=sp,IF(Inventory!$J$10:$J$1000=frig,1))))))</f>
        <v/>
      </c>
      <c r="L183" s="125" t="str">
        <f t="array" ref="L183">IF($C183="","",COUNT(IF(Inventory!$B$10:$B$1000=$B183,IF(Inventory!$C$10:$C$1000=$C183,IF(Inventory!$D$10:$D$1000=sp,IF(Inventory!$J$10:$J$1000=frig,IF(Inventory!$P$10:$P$1000=L$8,1)))))))</f>
        <v/>
      </c>
      <c r="M183" s="125" t="str">
        <f t="array" ref="M183">IF($C183="","",COUNT(IF(Inventory!$B$10:$B$1000=$B183,IF(Inventory!$C$10:$C$1000=$C183,IF(Inventory!$D$10:$D$1000=sp,IF(Inventory!$J$10:$J$1000=frig,IF(Inventory!$P$10:$P$1000=M$8,1)))))))</f>
        <v/>
      </c>
      <c r="N183" s="125" t="str">
        <f t="array" ref="N183">IF($C183="","",COUNT(IF(Inventory!$B$10:$B$1000=$B183,IF(Inventory!$C$10:$C$1000=$C183,IF(Inventory!$D$10:$D$1000=sp,IF(Inventory!$J$10:$J$1000=frig,IF(Inventory!$P$10:$P$1000=N$8,1)))))))</f>
        <v/>
      </c>
      <c r="O183" s="125" t="str">
        <f t="array" ref="O183">IF($C183="","",COUNT(IF(Inventory!$B$10:$B$1000=$B183,IF(Inventory!$C$10:$C$1000=$C183,IF(Inventory!$D$10:$D$1000=sp,IF(Inventory!$J$10:$J$1000=frig,IF(Inventory!$P$10:$P$1000=O$8,1)))))))</f>
        <v/>
      </c>
      <c r="P183" s="125" t="str">
        <f t="array" ref="P183">IF($C183="","",COUNT(IF(Inventory!$B$10:$B$1000=$B183,IF(Inventory!$C$10:$C$1000=$C183,IF(Inventory!$D$10:$D$1000=sp,IF(Inventory!$J$10:$J$1000=frig,IF(Inventory!$P$10:$P$1000=P$8,1)))))))</f>
        <v/>
      </c>
      <c r="Q183" s="144" t="str">
        <f t="shared" si="15"/>
        <v/>
      </c>
      <c r="R183" s="125" t="str">
        <f t="array" ref="R183">IF($C183="","",COUNT(IF(Inventory!$B$10:$B$1000=$B183,IF(Inventory!$C$10:$C$1000=$C183,IF(Inventory!$D$10:$D$1000=sp,IF(Inventory!$J$10:$J$1000=freez,1))))))</f>
        <v/>
      </c>
      <c r="S183" s="125" t="str">
        <f t="array" ref="S183">IF($C183="","",COUNT(IF(Inventory!$B$10:$B$1000=$B183,IF(Inventory!$C$10:$C$1000=$C183,IF(Inventory!$D$10:$D$1000=sp,IF(Inventory!$J$10:$J$1000=freez,IF(Inventory!$P$10:$P$1000=S$8,1)))))))</f>
        <v/>
      </c>
      <c r="T183" s="125" t="str">
        <f t="array" ref="T183">IF($C183="","",COUNT(IF(Inventory!$B$10:$B$1000=$B183,IF(Inventory!$C$10:$C$1000=$C183,IF(Inventory!$D$10:$D$1000=sp,IF(Inventory!$J$10:$J$1000=freez,IF(Inventory!$P$10:$P$1000=T$8,1)))))))</f>
        <v/>
      </c>
      <c r="U183" s="125" t="str">
        <f t="array" ref="U183">IF($C183="","",COUNT(IF(Inventory!$B$10:$B$1000=$B183,IF(Inventory!$C$10:$C$1000=$C183,IF(Inventory!$D$10:$D$1000=sp,IF(Inventory!$J$10:$J$1000=freez,IF(Inventory!$P$10:$P$1000=U$8,1)))))))</f>
        <v/>
      </c>
      <c r="V183" s="125" t="str">
        <f t="array" ref="V183">IF($C183="","",COUNT(IF(Inventory!$B$10:$B$1000=$B183,IF(Inventory!$C$10:$C$1000=$C183,IF(Inventory!$D$10:$D$1000=sp,IF(Inventory!$J$10:$J$1000=freez,IF(Inventory!$P$10:$P$1000=V$8,1)))))))</f>
        <v/>
      </c>
      <c r="W183" s="125" t="str">
        <f t="array" ref="W183">IF($C183="","",COUNT(IF(Inventory!$B$10:$B$1000=$B183,IF(Inventory!$C$10:$C$1000=$C183,IF(Inventory!$D$10:$D$1000=sp,IF(Inventory!$J$10:$J$1000=freez,IF(Inventory!$P$10:$P$1000=W$8,1)))))))</f>
        <v/>
      </c>
      <c r="X183" s="144" t="str">
        <f t="shared" si="16"/>
        <v/>
      </c>
      <c r="Y183" s="125" t="str">
        <f t="array" ref="Y183">IF($C183="","",SUM(IF(FREQUENCY(IF(Inventory!$C$10:$C$1000=$C183,IF(Inventory!$D$10:$D$1000=sp,IF(Inventory!$I$10:$I$1000=Grl_status!$B$6,MATCH(Inventory!$F$10:$F$1000,Inventory!$F$10:$F$1000,0)))),ROW(Inventory!$F$10:$F$1000)-ROW(Inventory!$F$10)+1),1)))</f>
        <v/>
      </c>
      <c r="Z183" s="125" t="str">
        <f t="array" ref="Z183">IF($C183="","",SUM(IF(FREQUENCY(IF(Inventory!$C$10:$C$1000=$C183,IF(Inventory!$D$10:$D$1000=sp,IF(Inventory!$J$10:$J$1000=frig,MATCH(Inventory!$F$10:$F$1000,Inventory!$F$10:$F$1000,0)))),ROW(Inventory!$F$10:$F$1000)-ROW(Inventory!$F$10)+1),1)))</f>
        <v/>
      </c>
      <c r="AA183" s="125" t="str">
        <f t="array" ref="AA183">IF($C183="","",SUM(IF(FREQUENCY(IF(Inventory!$C$10:$C$1000=$C183,IF(Inventory!$D$10:$D$1000=sp,IF(Inventory!$J$10:$J$1000=frig,IF(Inventory!$P$10:$P$1000=$E$8,MATCH(Inventory!$F$10:$F$1000,Inventory!$F$10:$F$1000,0))))),ROW(Inventory!$F$10:$F$1000)-ROW(Inventory!$F$10)+1),1)))</f>
        <v/>
      </c>
      <c r="AB183" s="125" t="str">
        <f t="array" ref="AB183">IF($C183="","",SUM(IF(FREQUENCY(IF(Inventory!$C$10:$C$1000=$C183,IF(Inventory!$D$10:$D$1000=sp,IF(Inventory!$J$10:$J$1000=frig,IF(Inventory!$P$10:$P$1000=$G$8,MATCH(Inventory!$F$10:$F$1000,Inventory!$F$10:$F$1000,0))))),ROW(Inventory!$F$10:$F$1000)-ROW(Inventory!$F$10)+1),1)))</f>
        <v/>
      </c>
      <c r="AC183" s="125" t="str">
        <f t="array" ref="AC183">IF($C183="","",SUM(IF(FREQUENCY(IF(Inventory!$C$10:$C$1000=$C183,IF(Inventory!$D$10:$D$1000=sp,IF(Inventory!$K$10:$K$1000="",MATCH(Inventory!$F$10:$F$1000,Inventory!$F$10:$F$1000,0)))),ROW(Inventory!$F$10:$F$1000)-ROW(Inventory!$F$10)+1),1)))</f>
        <v/>
      </c>
    </row>
    <row r="184" spans="1:29" ht="16.5" x14ac:dyDescent="0.3">
      <c r="A184" s="279" t="str">
        <f>Gap_analysis_stores!A185</f>
        <v/>
      </c>
      <c r="B184" s="279" t="str">
        <f>Gap_analysis_stores!B185</f>
        <v/>
      </c>
      <c r="C184" s="279" t="str">
        <f>Gap_analysis_stores!C185</f>
        <v/>
      </c>
      <c r="D184" s="125" t="str">
        <f t="array" ref="D184">IF($C184="","",SUM(IF(FREQUENCY(IF(Inventory!$C$10:$C$1000=$C184,IF(Inventory!$D$10:$D$1000=sp,MATCH(Inventory!$F$10:$F$1000,Inventory!$F$10:$F$1000,0))),ROW(Inventory!$F$10:$F$1000)-ROW(Inventory!$F$10)+1),1)))</f>
        <v/>
      </c>
      <c r="E184" s="125" t="str">
        <f t="array" ref="E184">IF($C184="","",COUNT(IF(Inventory!$B$10:$B$1000=$B184,IF(Inventory!$C$10:$C$1000=$C184,IF(Inventory!$D$10:$D$1000=sp,IF(Inventory!$P$10:$P$1000=E$8,1))))))</f>
        <v/>
      </c>
      <c r="F184" s="125" t="str">
        <f t="array" ref="F184">IF($C184="","",COUNT(IF(Inventory!$B$10:$B$1000=$B184,IF(Inventory!$C$10:$C$1000=$C184,IF(Inventory!$D$10:$D$1000=sp,IF(Inventory!$P$10:$P$1000=F$8,1))))))</f>
        <v/>
      </c>
      <c r="G184" s="125" t="str">
        <f t="array" ref="G184">IF($C184="","",COUNT(IF(Inventory!$B$10:$B$1000=$B184,IF(Inventory!$C$10:$C$1000=$C184,IF(Inventory!$D$10:$D$1000=sp,IF(Inventory!$P$10:$P$1000=G$8,1))))))</f>
        <v/>
      </c>
      <c r="H184" s="125" t="str">
        <f t="array" ref="H184">IF($C184="","",COUNT(IF(Inventory!$B$10:$B$1000=$B184,IF(Inventory!$C$10:$C$1000=$C184,IF(Inventory!$D$10:$D$1000=sp,IF(Inventory!$P$10:$P$1000=H$8,1))))))</f>
        <v/>
      </c>
      <c r="I184" s="125" t="str">
        <f t="array" ref="I184">IF($C184="","",COUNT(IF(Inventory!$B$10:$B$1000=$B184,IF(Inventory!$C$10:$C$1000=$C184,IF(Inventory!$D$10:$D$1000=sp,IF(Inventory!$P$10:$P$1000=I$8,1))))))</f>
        <v/>
      </c>
      <c r="J184" s="137">
        <f t="shared" si="14"/>
        <v>0</v>
      </c>
      <c r="K184" s="125" t="str">
        <f t="array" ref="K184">IF($C184="","",COUNT(IF(Inventory!$B$10:$B$1000=$B184,IF(Inventory!$C$10:$C$1000=$C184,IF(Inventory!$D$10:$D$1000=sp,IF(Inventory!$J$10:$J$1000=frig,1))))))</f>
        <v/>
      </c>
      <c r="L184" s="125" t="str">
        <f t="array" ref="L184">IF($C184="","",COUNT(IF(Inventory!$B$10:$B$1000=$B184,IF(Inventory!$C$10:$C$1000=$C184,IF(Inventory!$D$10:$D$1000=sp,IF(Inventory!$J$10:$J$1000=frig,IF(Inventory!$P$10:$P$1000=L$8,1)))))))</f>
        <v/>
      </c>
      <c r="M184" s="125" t="str">
        <f t="array" ref="M184">IF($C184="","",COUNT(IF(Inventory!$B$10:$B$1000=$B184,IF(Inventory!$C$10:$C$1000=$C184,IF(Inventory!$D$10:$D$1000=sp,IF(Inventory!$J$10:$J$1000=frig,IF(Inventory!$P$10:$P$1000=M$8,1)))))))</f>
        <v/>
      </c>
      <c r="N184" s="125" t="str">
        <f t="array" ref="N184">IF($C184="","",COUNT(IF(Inventory!$B$10:$B$1000=$B184,IF(Inventory!$C$10:$C$1000=$C184,IF(Inventory!$D$10:$D$1000=sp,IF(Inventory!$J$10:$J$1000=frig,IF(Inventory!$P$10:$P$1000=N$8,1)))))))</f>
        <v/>
      </c>
      <c r="O184" s="125" t="str">
        <f t="array" ref="O184">IF($C184="","",COUNT(IF(Inventory!$B$10:$B$1000=$B184,IF(Inventory!$C$10:$C$1000=$C184,IF(Inventory!$D$10:$D$1000=sp,IF(Inventory!$J$10:$J$1000=frig,IF(Inventory!$P$10:$P$1000=O$8,1)))))))</f>
        <v/>
      </c>
      <c r="P184" s="125" t="str">
        <f t="array" ref="P184">IF($C184="","",COUNT(IF(Inventory!$B$10:$B$1000=$B184,IF(Inventory!$C$10:$C$1000=$C184,IF(Inventory!$D$10:$D$1000=sp,IF(Inventory!$J$10:$J$1000=frig,IF(Inventory!$P$10:$P$1000=P$8,1)))))))</f>
        <v/>
      </c>
      <c r="Q184" s="144" t="str">
        <f t="shared" si="15"/>
        <v/>
      </c>
      <c r="R184" s="125" t="str">
        <f t="array" ref="R184">IF($C184="","",COUNT(IF(Inventory!$B$10:$B$1000=$B184,IF(Inventory!$C$10:$C$1000=$C184,IF(Inventory!$D$10:$D$1000=sp,IF(Inventory!$J$10:$J$1000=freez,1))))))</f>
        <v/>
      </c>
      <c r="S184" s="125" t="str">
        <f t="array" ref="S184">IF($C184="","",COUNT(IF(Inventory!$B$10:$B$1000=$B184,IF(Inventory!$C$10:$C$1000=$C184,IF(Inventory!$D$10:$D$1000=sp,IF(Inventory!$J$10:$J$1000=freez,IF(Inventory!$P$10:$P$1000=S$8,1)))))))</f>
        <v/>
      </c>
      <c r="T184" s="125" t="str">
        <f t="array" ref="T184">IF($C184="","",COUNT(IF(Inventory!$B$10:$B$1000=$B184,IF(Inventory!$C$10:$C$1000=$C184,IF(Inventory!$D$10:$D$1000=sp,IF(Inventory!$J$10:$J$1000=freez,IF(Inventory!$P$10:$P$1000=T$8,1)))))))</f>
        <v/>
      </c>
      <c r="U184" s="125" t="str">
        <f t="array" ref="U184">IF($C184="","",COUNT(IF(Inventory!$B$10:$B$1000=$B184,IF(Inventory!$C$10:$C$1000=$C184,IF(Inventory!$D$10:$D$1000=sp,IF(Inventory!$J$10:$J$1000=freez,IF(Inventory!$P$10:$P$1000=U$8,1)))))))</f>
        <v/>
      </c>
      <c r="V184" s="125" t="str">
        <f t="array" ref="V184">IF($C184="","",COUNT(IF(Inventory!$B$10:$B$1000=$B184,IF(Inventory!$C$10:$C$1000=$C184,IF(Inventory!$D$10:$D$1000=sp,IF(Inventory!$J$10:$J$1000=freez,IF(Inventory!$P$10:$P$1000=V$8,1)))))))</f>
        <v/>
      </c>
      <c r="W184" s="125" t="str">
        <f t="array" ref="W184">IF($C184="","",COUNT(IF(Inventory!$B$10:$B$1000=$B184,IF(Inventory!$C$10:$C$1000=$C184,IF(Inventory!$D$10:$D$1000=sp,IF(Inventory!$J$10:$J$1000=freez,IF(Inventory!$P$10:$P$1000=W$8,1)))))))</f>
        <v/>
      </c>
      <c r="X184" s="144" t="str">
        <f t="shared" si="16"/>
        <v/>
      </c>
      <c r="Y184" s="125" t="str">
        <f t="array" ref="Y184">IF($C184="","",SUM(IF(FREQUENCY(IF(Inventory!$C$10:$C$1000=$C184,IF(Inventory!$D$10:$D$1000=sp,IF(Inventory!$I$10:$I$1000=Grl_status!$B$6,MATCH(Inventory!$F$10:$F$1000,Inventory!$F$10:$F$1000,0)))),ROW(Inventory!$F$10:$F$1000)-ROW(Inventory!$F$10)+1),1)))</f>
        <v/>
      </c>
      <c r="Z184" s="125" t="str">
        <f t="array" ref="Z184">IF($C184="","",SUM(IF(FREQUENCY(IF(Inventory!$C$10:$C$1000=$C184,IF(Inventory!$D$10:$D$1000=sp,IF(Inventory!$J$10:$J$1000=frig,MATCH(Inventory!$F$10:$F$1000,Inventory!$F$10:$F$1000,0)))),ROW(Inventory!$F$10:$F$1000)-ROW(Inventory!$F$10)+1),1)))</f>
        <v/>
      </c>
      <c r="AA184" s="125" t="str">
        <f t="array" ref="AA184">IF($C184="","",SUM(IF(FREQUENCY(IF(Inventory!$C$10:$C$1000=$C184,IF(Inventory!$D$10:$D$1000=sp,IF(Inventory!$J$10:$J$1000=frig,IF(Inventory!$P$10:$P$1000=$E$8,MATCH(Inventory!$F$10:$F$1000,Inventory!$F$10:$F$1000,0))))),ROW(Inventory!$F$10:$F$1000)-ROW(Inventory!$F$10)+1),1)))</f>
        <v/>
      </c>
      <c r="AB184" s="125" t="str">
        <f t="array" ref="AB184">IF($C184="","",SUM(IF(FREQUENCY(IF(Inventory!$C$10:$C$1000=$C184,IF(Inventory!$D$10:$D$1000=sp,IF(Inventory!$J$10:$J$1000=frig,IF(Inventory!$P$10:$P$1000=$G$8,MATCH(Inventory!$F$10:$F$1000,Inventory!$F$10:$F$1000,0))))),ROW(Inventory!$F$10:$F$1000)-ROW(Inventory!$F$10)+1),1)))</f>
        <v/>
      </c>
      <c r="AC184" s="125" t="str">
        <f t="array" ref="AC184">IF($C184="","",SUM(IF(FREQUENCY(IF(Inventory!$C$10:$C$1000=$C184,IF(Inventory!$D$10:$D$1000=sp,IF(Inventory!$K$10:$K$1000="",MATCH(Inventory!$F$10:$F$1000,Inventory!$F$10:$F$1000,0)))),ROW(Inventory!$F$10:$F$1000)-ROW(Inventory!$F$10)+1),1)))</f>
        <v/>
      </c>
    </row>
    <row r="185" spans="1:29" ht="16.5" x14ac:dyDescent="0.3">
      <c r="A185" s="279" t="str">
        <f>Gap_analysis_stores!A186</f>
        <v/>
      </c>
      <c r="B185" s="279" t="str">
        <f>Gap_analysis_stores!B186</f>
        <v/>
      </c>
      <c r="C185" s="279" t="str">
        <f>Gap_analysis_stores!C186</f>
        <v/>
      </c>
      <c r="D185" s="125" t="str">
        <f t="array" ref="D185">IF($C185="","",SUM(IF(FREQUENCY(IF(Inventory!$C$10:$C$1000=$C185,IF(Inventory!$D$10:$D$1000=sp,MATCH(Inventory!$F$10:$F$1000,Inventory!$F$10:$F$1000,0))),ROW(Inventory!$F$10:$F$1000)-ROW(Inventory!$F$10)+1),1)))</f>
        <v/>
      </c>
      <c r="E185" s="125" t="str">
        <f t="array" ref="E185">IF($C185="","",COUNT(IF(Inventory!$B$10:$B$1000=$B185,IF(Inventory!$C$10:$C$1000=$C185,IF(Inventory!$D$10:$D$1000=sp,IF(Inventory!$P$10:$P$1000=E$8,1))))))</f>
        <v/>
      </c>
      <c r="F185" s="125" t="str">
        <f t="array" ref="F185">IF($C185="","",COUNT(IF(Inventory!$B$10:$B$1000=$B185,IF(Inventory!$C$10:$C$1000=$C185,IF(Inventory!$D$10:$D$1000=sp,IF(Inventory!$P$10:$P$1000=F$8,1))))))</f>
        <v/>
      </c>
      <c r="G185" s="125" t="str">
        <f t="array" ref="G185">IF($C185="","",COUNT(IF(Inventory!$B$10:$B$1000=$B185,IF(Inventory!$C$10:$C$1000=$C185,IF(Inventory!$D$10:$D$1000=sp,IF(Inventory!$P$10:$P$1000=G$8,1))))))</f>
        <v/>
      </c>
      <c r="H185" s="125" t="str">
        <f t="array" ref="H185">IF($C185="","",COUNT(IF(Inventory!$B$10:$B$1000=$B185,IF(Inventory!$C$10:$C$1000=$C185,IF(Inventory!$D$10:$D$1000=sp,IF(Inventory!$P$10:$P$1000=H$8,1))))))</f>
        <v/>
      </c>
      <c r="I185" s="125" t="str">
        <f t="array" ref="I185">IF($C185="","",COUNT(IF(Inventory!$B$10:$B$1000=$B185,IF(Inventory!$C$10:$C$1000=$C185,IF(Inventory!$D$10:$D$1000=sp,IF(Inventory!$P$10:$P$1000=I$8,1))))))</f>
        <v/>
      </c>
      <c r="J185" s="137">
        <f t="shared" si="14"/>
        <v>0</v>
      </c>
      <c r="K185" s="125" t="str">
        <f t="array" ref="K185">IF($C185="","",COUNT(IF(Inventory!$B$10:$B$1000=$B185,IF(Inventory!$C$10:$C$1000=$C185,IF(Inventory!$D$10:$D$1000=sp,IF(Inventory!$J$10:$J$1000=frig,1))))))</f>
        <v/>
      </c>
      <c r="L185" s="125" t="str">
        <f t="array" ref="L185">IF($C185="","",COUNT(IF(Inventory!$B$10:$B$1000=$B185,IF(Inventory!$C$10:$C$1000=$C185,IF(Inventory!$D$10:$D$1000=sp,IF(Inventory!$J$10:$J$1000=frig,IF(Inventory!$P$10:$P$1000=L$8,1)))))))</f>
        <v/>
      </c>
      <c r="M185" s="125" t="str">
        <f t="array" ref="M185">IF($C185="","",COUNT(IF(Inventory!$B$10:$B$1000=$B185,IF(Inventory!$C$10:$C$1000=$C185,IF(Inventory!$D$10:$D$1000=sp,IF(Inventory!$J$10:$J$1000=frig,IF(Inventory!$P$10:$P$1000=M$8,1)))))))</f>
        <v/>
      </c>
      <c r="N185" s="125" t="str">
        <f t="array" ref="N185">IF($C185="","",COUNT(IF(Inventory!$B$10:$B$1000=$B185,IF(Inventory!$C$10:$C$1000=$C185,IF(Inventory!$D$10:$D$1000=sp,IF(Inventory!$J$10:$J$1000=frig,IF(Inventory!$P$10:$P$1000=N$8,1)))))))</f>
        <v/>
      </c>
      <c r="O185" s="125" t="str">
        <f t="array" ref="O185">IF($C185="","",COUNT(IF(Inventory!$B$10:$B$1000=$B185,IF(Inventory!$C$10:$C$1000=$C185,IF(Inventory!$D$10:$D$1000=sp,IF(Inventory!$J$10:$J$1000=frig,IF(Inventory!$P$10:$P$1000=O$8,1)))))))</f>
        <v/>
      </c>
      <c r="P185" s="125" t="str">
        <f t="array" ref="P185">IF($C185="","",COUNT(IF(Inventory!$B$10:$B$1000=$B185,IF(Inventory!$C$10:$C$1000=$C185,IF(Inventory!$D$10:$D$1000=sp,IF(Inventory!$J$10:$J$1000=frig,IF(Inventory!$P$10:$P$1000=P$8,1)))))))</f>
        <v/>
      </c>
      <c r="Q185" s="144" t="str">
        <f t="shared" si="15"/>
        <v/>
      </c>
      <c r="R185" s="125" t="str">
        <f t="array" ref="R185">IF($C185="","",COUNT(IF(Inventory!$B$10:$B$1000=$B185,IF(Inventory!$C$10:$C$1000=$C185,IF(Inventory!$D$10:$D$1000=sp,IF(Inventory!$J$10:$J$1000=freez,1))))))</f>
        <v/>
      </c>
      <c r="S185" s="125" t="str">
        <f t="array" ref="S185">IF($C185="","",COUNT(IF(Inventory!$B$10:$B$1000=$B185,IF(Inventory!$C$10:$C$1000=$C185,IF(Inventory!$D$10:$D$1000=sp,IF(Inventory!$J$10:$J$1000=freez,IF(Inventory!$P$10:$P$1000=S$8,1)))))))</f>
        <v/>
      </c>
      <c r="T185" s="125" t="str">
        <f t="array" ref="T185">IF($C185="","",COUNT(IF(Inventory!$B$10:$B$1000=$B185,IF(Inventory!$C$10:$C$1000=$C185,IF(Inventory!$D$10:$D$1000=sp,IF(Inventory!$J$10:$J$1000=freez,IF(Inventory!$P$10:$P$1000=T$8,1)))))))</f>
        <v/>
      </c>
      <c r="U185" s="125" t="str">
        <f t="array" ref="U185">IF($C185="","",COUNT(IF(Inventory!$B$10:$B$1000=$B185,IF(Inventory!$C$10:$C$1000=$C185,IF(Inventory!$D$10:$D$1000=sp,IF(Inventory!$J$10:$J$1000=freez,IF(Inventory!$P$10:$P$1000=U$8,1)))))))</f>
        <v/>
      </c>
      <c r="V185" s="125" t="str">
        <f t="array" ref="V185">IF($C185="","",COUNT(IF(Inventory!$B$10:$B$1000=$B185,IF(Inventory!$C$10:$C$1000=$C185,IF(Inventory!$D$10:$D$1000=sp,IF(Inventory!$J$10:$J$1000=freez,IF(Inventory!$P$10:$P$1000=V$8,1)))))))</f>
        <v/>
      </c>
      <c r="W185" s="125" t="str">
        <f t="array" ref="W185">IF($C185="","",COUNT(IF(Inventory!$B$10:$B$1000=$B185,IF(Inventory!$C$10:$C$1000=$C185,IF(Inventory!$D$10:$D$1000=sp,IF(Inventory!$J$10:$J$1000=freez,IF(Inventory!$P$10:$P$1000=W$8,1)))))))</f>
        <v/>
      </c>
      <c r="X185" s="144" t="str">
        <f t="shared" si="16"/>
        <v/>
      </c>
      <c r="Y185" s="125" t="str">
        <f t="array" ref="Y185">IF($C185="","",SUM(IF(FREQUENCY(IF(Inventory!$C$10:$C$1000=$C185,IF(Inventory!$D$10:$D$1000=sp,IF(Inventory!$I$10:$I$1000=Grl_status!$B$6,MATCH(Inventory!$F$10:$F$1000,Inventory!$F$10:$F$1000,0)))),ROW(Inventory!$F$10:$F$1000)-ROW(Inventory!$F$10)+1),1)))</f>
        <v/>
      </c>
      <c r="Z185" s="125" t="str">
        <f t="array" ref="Z185">IF($C185="","",SUM(IF(FREQUENCY(IF(Inventory!$C$10:$C$1000=$C185,IF(Inventory!$D$10:$D$1000=sp,IF(Inventory!$J$10:$J$1000=frig,MATCH(Inventory!$F$10:$F$1000,Inventory!$F$10:$F$1000,0)))),ROW(Inventory!$F$10:$F$1000)-ROW(Inventory!$F$10)+1),1)))</f>
        <v/>
      </c>
      <c r="AA185" s="125" t="str">
        <f t="array" ref="AA185">IF($C185="","",SUM(IF(FREQUENCY(IF(Inventory!$C$10:$C$1000=$C185,IF(Inventory!$D$10:$D$1000=sp,IF(Inventory!$J$10:$J$1000=frig,IF(Inventory!$P$10:$P$1000=$E$8,MATCH(Inventory!$F$10:$F$1000,Inventory!$F$10:$F$1000,0))))),ROW(Inventory!$F$10:$F$1000)-ROW(Inventory!$F$10)+1),1)))</f>
        <v/>
      </c>
      <c r="AB185" s="125" t="str">
        <f t="array" ref="AB185">IF($C185="","",SUM(IF(FREQUENCY(IF(Inventory!$C$10:$C$1000=$C185,IF(Inventory!$D$10:$D$1000=sp,IF(Inventory!$J$10:$J$1000=frig,IF(Inventory!$P$10:$P$1000=$G$8,MATCH(Inventory!$F$10:$F$1000,Inventory!$F$10:$F$1000,0))))),ROW(Inventory!$F$10:$F$1000)-ROW(Inventory!$F$10)+1),1)))</f>
        <v/>
      </c>
      <c r="AC185" s="125" t="str">
        <f t="array" ref="AC185">IF($C185="","",SUM(IF(FREQUENCY(IF(Inventory!$C$10:$C$1000=$C185,IF(Inventory!$D$10:$D$1000=sp,IF(Inventory!$K$10:$K$1000="",MATCH(Inventory!$F$10:$F$1000,Inventory!$F$10:$F$1000,0)))),ROW(Inventory!$F$10:$F$1000)-ROW(Inventory!$F$10)+1),1)))</f>
        <v/>
      </c>
    </row>
    <row r="186" spans="1:29" ht="16.5" x14ac:dyDescent="0.3">
      <c r="A186" s="279" t="str">
        <f>Gap_analysis_stores!A187</f>
        <v/>
      </c>
      <c r="B186" s="279" t="str">
        <f>Gap_analysis_stores!B187</f>
        <v/>
      </c>
      <c r="C186" s="279" t="str">
        <f>Gap_analysis_stores!C187</f>
        <v/>
      </c>
      <c r="D186" s="125" t="str">
        <f t="array" ref="D186">IF($C186="","",SUM(IF(FREQUENCY(IF(Inventory!$C$10:$C$1000=$C186,IF(Inventory!$D$10:$D$1000=sp,MATCH(Inventory!$F$10:$F$1000,Inventory!$F$10:$F$1000,0))),ROW(Inventory!$F$10:$F$1000)-ROW(Inventory!$F$10)+1),1)))</f>
        <v/>
      </c>
      <c r="E186" s="125" t="str">
        <f t="array" ref="E186">IF($C186="","",COUNT(IF(Inventory!$B$10:$B$1000=$B186,IF(Inventory!$C$10:$C$1000=$C186,IF(Inventory!$D$10:$D$1000=sp,IF(Inventory!$P$10:$P$1000=E$8,1))))))</f>
        <v/>
      </c>
      <c r="F186" s="125" t="str">
        <f t="array" ref="F186">IF($C186="","",COUNT(IF(Inventory!$B$10:$B$1000=$B186,IF(Inventory!$C$10:$C$1000=$C186,IF(Inventory!$D$10:$D$1000=sp,IF(Inventory!$P$10:$P$1000=F$8,1))))))</f>
        <v/>
      </c>
      <c r="G186" s="125" t="str">
        <f t="array" ref="G186">IF($C186="","",COUNT(IF(Inventory!$B$10:$B$1000=$B186,IF(Inventory!$C$10:$C$1000=$C186,IF(Inventory!$D$10:$D$1000=sp,IF(Inventory!$P$10:$P$1000=G$8,1))))))</f>
        <v/>
      </c>
      <c r="H186" s="125" t="str">
        <f t="array" ref="H186">IF($C186="","",COUNT(IF(Inventory!$B$10:$B$1000=$B186,IF(Inventory!$C$10:$C$1000=$C186,IF(Inventory!$D$10:$D$1000=sp,IF(Inventory!$P$10:$P$1000=H$8,1))))))</f>
        <v/>
      </c>
      <c r="I186" s="125" t="str">
        <f t="array" ref="I186">IF($C186="","",COUNT(IF(Inventory!$B$10:$B$1000=$B186,IF(Inventory!$C$10:$C$1000=$C186,IF(Inventory!$D$10:$D$1000=sp,IF(Inventory!$P$10:$P$1000=I$8,1))))))</f>
        <v/>
      </c>
      <c r="J186" s="137">
        <f t="shared" si="14"/>
        <v>0</v>
      </c>
      <c r="K186" s="125" t="str">
        <f t="array" ref="K186">IF($C186="","",COUNT(IF(Inventory!$B$10:$B$1000=$B186,IF(Inventory!$C$10:$C$1000=$C186,IF(Inventory!$D$10:$D$1000=sp,IF(Inventory!$J$10:$J$1000=frig,1))))))</f>
        <v/>
      </c>
      <c r="L186" s="125" t="str">
        <f t="array" ref="L186">IF($C186="","",COUNT(IF(Inventory!$B$10:$B$1000=$B186,IF(Inventory!$C$10:$C$1000=$C186,IF(Inventory!$D$10:$D$1000=sp,IF(Inventory!$J$10:$J$1000=frig,IF(Inventory!$P$10:$P$1000=L$8,1)))))))</f>
        <v/>
      </c>
      <c r="M186" s="125" t="str">
        <f t="array" ref="M186">IF($C186="","",COUNT(IF(Inventory!$B$10:$B$1000=$B186,IF(Inventory!$C$10:$C$1000=$C186,IF(Inventory!$D$10:$D$1000=sp,IF(Inventory!$J$10:$J$1000=frig,IF(Inventory!$P$10:$P$1000=M$8,1)))))))</f>
        <v/>
      </c>
      <c r="N186" s="125" t="str">
        <f t="array" ref="N186">IF($C186="","",COUNT(IF(Inventory!$B$10:$B$1000=$B186,IF(Inventory!$C$10:$C$1000=$C186,IF(Inventory!$D$10:$D$1000=sp,IF(Inventory!$J$10:$J$1000=frig,IF(Inventory!$P$10:$P$1000=N$8,1)))))))</f>
        <v/>
      </c>
      <c r="O186" s="125" t="str">
        <f t="array" ref="O186">IF($C186="","",COUNT(IF(Inventory!$B$10:$B$1000=$B186,IF(Inventory!$C$10:$C$1000=$C186,IF(Inventory!$D$10:$D$1000=sp,IF(Inventory!$J$10:$J$1000=frig,IF(Inventory!$P$10:$P$1000=O$8,1)))))))</f>
        <v/>
      </c>
      <c r="P186" s="125" t="str">
        <f t="array" ref="P186">IF($C186="","",COUNT(IF(Inventory!$B$10:$B$1000=$B186,IF(Inventory!$C$10:$C$1000=$C186,IF(Inventory!$D$10:$D$1000=sp,IF(Inventory!$J$10:$J$1000=frig,IF(Inventory!$P$10:$P$1000=P$8,1)))))))</f>
        <v/>
      </c>
      <c r="Q186" s="144" t="str">
        <f t="shared" si="15"/>
        <v/>
      </c>
      <c r="R186" s="125" t="str">
        <f t="array" ref="R186">IF($C186="","",COUNT(IF(Inventory!$B$10:$B$1000=$B186,IF(Inventory!$C$10:$C$1000=$C186,IF(Inventory!$D$10:$D$1000=sp,IF(Inventory!$J$10:$J$1000=freez,1))))))</f>
        <v/>
      </c>
      <c r="S186" s="125" t="str">
        <f t="array" ref="S186">IF($C186="","",COUNT(IF(Inventory!$B$10:$B$1000=$B186,IF(Inventory!$C$10:$C$1000=$C186,IF(Inventory!$D$10:$D$1000=sp,IF(Inventory!$J$10:$J$1000=freez,IF(Inventory!$P$10:$P$1000=S$8,1)))))))</f>
        <v/>
      </c>
      <c r="T186" s="125" t="str">
        <f t="array" ref="T186">IF($C186="","",COUNT(IF(Inventory!$B$10:$B$1000=$B186,IF(Inventory!$C$10:$C$1000=$C186,IF(Inventory!$D$10:$D$1000=sp,IF(Inventory!$J$10:$J$1000=freez,IF(Inventory!$P$10:$P$1000=T$8,1)))))))</f>
        <v/>
      </c>
      <c r="U186" s="125" t="str">
        <f t="array" ref="U186">IF($C186="","",COUNT(IF(Inventory!$B$10:$B$1000=$B186,IF(Inventory!$C$10:$C$1000=$C186,IF(Inventory!$D$10:$D$1000=sp,IF(Inventory!$J$10:$J$1000=freez,IF(Inventory!$P$10:$P$1000=U$8,1)))))))</f>
        <v/>
      </c>
      <c r="V186" s="125" t="str">
        <f t="array" ref="V186">IF($C186="","",COUNT(IF(Inventory!$B$10:$B$1000=$B186,IF(Inventory!$C$10:$C$1000=$C186,IF(Inventory!$D$10:$D$1000=sp,IF(Inventory!$J$10:$J$1000=freez,IF(Inventory!$P$10:$P$1000=V$8,1)))))))</f>
        <v/>
      </c>
      <c r="W186" s="125" t="str">
        <f t="array" ref="W186">IF($C186="","",COUNT(IF(Inventory!$B$10:$B$1000=$B186,IF(Inventory!$C$10:$C$1000=$C186,IF(Inventory!$D$10:$D$1000=sp,IF(Inventory!$J$10:$J$1000=freez,IF(Inventory!$P$10:$P$1000=W$8,1)))))))</f>
        <v/>
      </c>
      <c r="X186" s="144" t="str">
        <f t="shared" si="16"/>
        <v/>
      </c>
      <c r="Y186" s="125" t="str">
        <f t="array" ref="Y186">IF($C186="","",SUM(IF(FREQUENCY(IF(Inventory!$C$10:$C$1000=$C186,IF(Inventory!$D$10:$D$1000=sp,IF(Inventory!$I$10:$I$1000=Grl_status!$B$6,MATCH(Inventory!$F$10:$F$1000,Inventory!$F$10:$F$1000,0)))),ROW(Inventory!$F$10:$F$1000)-ROW(Inventory!$F$10)+1),1)))</f>
        <v/>
      </c>
      <c r="Z186" s="125" t="str">
        <f t="array" ref="Z186">IF($C186="","",SUM(IF(FREQUENCY(IF(Inventory!$C$10:$C$1000=$C186,IF(Inventory!$D$10:$D$1000=sp,IF(Inventory!$J$10:$J$1000=frig,MATCH(Inventory!$F$10:$F$1000,Inventory!$F$10:$F$1000,0)))),ROW(Inventory!$F$10:$F$1000)-ROW(Inventory!$F$10)+1),1)))</f>
        <v/>
      </c>
      <c r="AA186" s="125" t="str">
        <f t="array" ref="AA186">IF($C186="","",SUM(IF(FREQUENCY(IF(Inventory!$C$10:$C$1000=$C186,IF(Inventory!$D$10:$D$1000=sp,IF(Inventory!$J$10:$J$1000=frig,IF(Inventory!$P$10:$P$1000=$E$8,MATCH(Inventory!$F$10:$F$1000,Inventory!$F$10:$F$1000,0))))),ROW(Inventory!$F$10:$F$1000)-ROW(Inventory!$F$10)+1),1)))</f>
        <v/>
      </c>
      <c r="AB186" s="125" t="str">
        <f t="array" ref="AB186">IF($C186="","",SUM(IF(FREQUENCY(IF(Inventory!$C$10:$C$1000=$C186,IF(Inventory!$D$10:$D$1000=sp,IF(Inventory!$J$10:$J$1000=frig,IF(Inventory!$P$10:$P$1000=$G$8,MATCH(Inventory!$F$10:$F$1000,Inventory!$F$10:$F$1000,0))))),ROW(Inventory!$F$10:$F$1000)-ROW(Inventory!$F$10)+1),1)))</f>
        <v/>
      </c>
      <c r="AC186" s="125" t="str">
        <f t="array" ref="AC186">IF($C186="","",SUM(IF(FREQUENCY(IF(Inventory!$C$10:$C$1000=$C186,IF(Inventory!$D$10:$D$1000=sp,IF(Inventory!$K$10:$K$1000="",MATCH(Inventory!$F$10:$F$1000,Inventory!$F$10:$F$1000,0)))),ROW(Inventory!$F$10:$F$1000)-ROW(Inventory!$F$10)+1),1)))</f>
        <v/>
      </c>
    </row>
    <row r="187" spans="1:29" ht="16.5" x14ac:dyDescent="0.3">
      <c r="A187" s="279" t="str">
        <f>Gap_analysis_stores!A188</f>
        <v/>
      </c>
      <c r="B187" s="279" t="str">
        <f>Gap_analysis_stores!B188</f>
        <v/>
      </c>
      <c r="C187" s="279" t="str">
        <f>Gap_analysis_stores!C188</f>
        <v/>
      </c>
      <c r="D187" s="125" t="str">
        <f t="array" ref="D187">IF($C187="","",SUM(IF(FREQUENCY(IF(Inventory!$C$10:$C$1000=$C187,IF(Inventory!$D$10:$D$1000=sp,MATCH(Inventory!$F$10:$F$1000,Inventory!$F$10:$F$1000,0))),ROW(Inventory!$F$10:$F$1000)-ROW(Inventory!$F$10)+1),1)))</f>
        <v/>
      </c>
      <c r="E187" s="125" t="str">
        <f t="array" ref="E187">IF($C187="","",COUNT(IF(Inventory!$B$10:$B$1000=$B187,IF(Inventory!$C$10:$C$1000=$C187,IF(Inventory!$D$10:$D$1000=sp,IF(Inventory!$P$10:$P$1000=E$8,1))))))</f>
        <v/>
      </c>
      <c r="F187" s="125" t="str">
        <f t="array" ref="F187">IF($C187="","",COUNT(IF(Inventory!$B$10:$B$1000=$B187,IF(Inventory!$C$10:$C$1000=$C187,IF(Inventory!$D$10:$D$1000=sp,IF(Inventory!$P$10:$P$1000=F$8,1))))))</f>
        <v/>
      </c>
      <c r="G187" s="125" t="str">
        <f t="array" ref="G187">IF($C187="","",COUNT(IF(Inventory!$B$10:$B$1000=$B187,IF(Inventory!$C$10:$C$1000=$C187,IF(Inventory!$D$10:$D$1000=sp,IF(Inventory!$P$10:$P$1000=G$8,1))))))</f>
        <v/>
      </c>
      <c r="H187" s="125" t="str">
        <f t="array" ref="H187">IF($C187="","",COUNT(IF(Inventory!$B$10:$B$1000=$B187,IF(Inventory!$C$10:$C$1000=$C187,IF(Inventory!$D$10:$D$1000=sp,IF(Inventory!$P$10:$P$1000=H$8,1))))))</f>
        <v/>
      </c>
      <c r="I187" s="125" t="str">
        <f t="array" ref="I187">IF($C187="","",COUNT(IF(Inventory!$B$10:$B$1000=$B187,IF(Inventory!$C$10:$C$1000=$C187,IF(Inventory!$D$10:$D$1000=sp,IF(Inventory!$P$10:$P$1000=I$8,1))))))</f>
        <v/>
      </c>
      <c r="J187" s="137">
        <f t="shared" si="14"/>
        <v>0</v>
      </c>
      <c r="K187" s="125" t="str">
        <f t="array" ref="K187">IF($C187="","",COUNT(IF(Inventory!$B$10:$B$1000=$B187,IF(Inventory!$C$10:$C$1000=$C187,IF(Inventory!$D$10:$D$1000=sp,IF(Inventory!$J$10:$J$1000=frig,1))))))</f>
        <v/>
      </c>
      <c r="L187" s="125" t="str">
        <f t="array" ref="L187">IF($C187="","",COUNT(IF(Inventory!$B$10:$B$1000=$B187,IF(Inventory!$C$10:$C$1000=$C187,IF(Inventory!$D$10:$D$1000=sp,IF(Inventory!$J$10:$J$1000=frig,IF(Inventory!$P$10:$P$1000=L$8,1)))))))</f>
        <v/>
      </c>
      <c r="M187" s="125" t="str">
        <f t="array" ref="M187">IF($C187="","",COUNT(IF(Inventory!$B$10:$B$1000=$B187,IF(Inventory!$C$10:$C$1000=$C187,IF(Inventory!$D$10:$D$1000=sp,IF(Inventory!$J$10:$J$1000=frig,IF(Inventory!$P$10:$P$1000=M$8,1)))))))</f>
        <v/>
      </c>
      <c r="N187" s="125" t="str">
        <f t="array" ref="N187">IF($C187="","",COUNT(IF(Inventory!$B$10:$B$1000=$B187,IF(Inventory!$C$10:$C$1000=$C187,IF(Inventory!$D$10:$D$1000=sp,IF(Inventory!$J$10:$J$1000=frig,IF(Inventory!$P$10:$P$1000=N$8,1)))))))</f>
        <v/>
      </c>
      <c r="O187" s="125" t="str">
        <f t="array" ref="O187">IF($C187="","",COUNT(IF(Inventory!$B$10:$B$1000=$B187,IF(Inventory!$C$10:$C$1000=$C187,IF(Inventory!$D$10:$D$1000=sp,IF(Inventory!$J$10:$J$1000=frig,IF(Inventory!$P$10:$P$1000=O$8,1)))))))</f>
        <v/>
      </c>
      <c r="P187" s="125" t="str">
        <f t="array" ref="P187">IF($C187="","",COUNT(IF(Inventory!$B$10:$B$1000=$B187,IF(Inventory!$C$10:$C$1000=$C187,IF(Inventory!$D$10:$D$1000=sp,IF(Inventory!$J$10:$J$1000=frig,IF(Inventory!$P$10:$P$1000=P$8,1)))))))</f>
        <v/>
      </c>
      <c r="Q187" s="144" t="str">
        <f t="shared" si="15"/>
        <v/>
      </c>
      <c r="R187" s="125" t="str">
        <f t="array" ref="R187">IF($C187="","",COUNT(IF(Inventory!$B$10:$B$1000=$B187,IF(Inventory!$C$10:$C$1000=$C187,IF(Inventory!$D$10:$D$1000=sp,IF(Inventory!$J$10:$J$1000=freez,1))))))</f>
        <v/>
      </c>
      <c r="S187" s="125" t="str">
        <f t="array" ref="S187">IF($C187="","",COUNT(IF(Inventory!$B$10:$B$1000=$B187,IF(Inventory!$C$10:$C$1000=$C187,IF(Inventory!$D$10:$D$1000=sp,IF(Inventory!$J$10:$J$1000=freez,IF(Inventory!$P$10:$P$1000=S$8,1)))))))</f>
        <v/>
      </c>
      <c r="T187" s="125" t="str">
        <f t="array" ref="T187">IF($C187="","",COUNT(IF(Inventory!$B$10:$B$1000=$B187,IF(Inventory!$C$10:$C$1000=$C187,IF(Inventory!$D$10:$D$1000=sp,IF(Inventory!$J$10:$J$1000=freez,IF(Inventory!$P$10:$P$1000=T$8,1)))))))</f>
        <v/>
      </c>
      <c r="U187" s="125" t="str">
        <f t="array" ref="U187">IF($C187="","",COUNT(IF(Inventory!$B$10:$B$1000=$B187,IF(Inventory!$C$10:$C$1000=$C187,IF(Inventory!$D$10:$D$1000=sp,IF(Inventory!$J$10:$J$1000=freez,IF(Inventory!$P$10:$P$1000=U$8,1)))))))</f>
        <v/>
      </c>
      <c r="V187" s="125" t="str">
        <f t="array" ref="V187">IF($C187="","",COUNT(IF(Inventory!$B$10:$B$1000=$B187,IF(Inventory!$C$10:$C$1000=$C187,IF(Inventory!$D$10:$D$1000=sp,IF(Inventory!$J$10:$J$1000=freez,IF(Inventory!$P$10:$P$1000=V$8,1)))))))</f>
        <v/>
      </c>
      <c r="W187" s="125" t="str">
        <f t="array" ref="W187">IF($C187="","",COUNT(IF(Inventory!$B$10:$B$1000=$B187,IF(Inventory!$C$10:$C$1000=$C187,IF(Inventory!$D$10:$D$1000=sp,IF(Inventory!$J$10:$J$1000=freez,IF(Inventory!$P$10:$P$1000=W$8,1)))))))</f>
        <v/>
      </c>
      <c r="X187" s="144" t="str">
        <f t="shared" si="16"/>
        <v/>
      </c>
      <c r="Y187" s="125" t="str">
        <f t="array" ref="Y187">IF($C187="","",SUM(IF(FREQUENCY(IF(Inventory!$C$10:$C$1000=$C187,IF(Inventory!$D$10:$D$1000=sp,IF(Inventory!$I$10:$I$1000=Grl_status!$B$6,MATCH(Inventory!$F$10:$F$1000,Inventory!$F$10:$F$1000,0)))),ROW(Inventory!$F$10:$F$1000)-ROW(Inventory!$F$10)+1),1)))</f>
        <v/>
      </c>
      <c r="Z187" s="125" t="str">
        <f t="array" ref="Z187">IF($C187="","",SUM(IF(FREQUENCY(IF(Inventory!$C$10:$C$1000=$C187,IF(Inventory!$D$10:$D$1000=sp,IF(Inventory!$J$10:$J$1000=frig,MATCH(Inventory!$F$10:$F$1000,Inventory!$F$10:$F$1000,0)))),ROW(Inventory!$F$10:$F$1000)-ROW(Inventory!$F$10)+1),1)))</f>
        <v/>
      </c>
      <c r="AA187" s="125" t="str">
        <f t="array" ref="AA187">IF($C187="","",SUM(IF(FREQUENCY(IF(Inventory!$C$10:$C$1000=$C187,IF(Inventory!$D$10:$D$1000=sp,IF(Inventory!$J$10:$J$1000=frig,IF(Inventory!$P$10:$P$1000=$E$8,MATCH(Inventory!$F$10:$F$1000,Inventory!$F$10:$F$1000,0))))),ROW(Inventory!$F$10:$F$1000)-ROW(Inventory!$F$10)+1),1)))</f>
        <v/>
      </c>
      <c r="AB187" s="125" t="str">
        <f t="array" ref="AB187">IF($C187="","",SUM(IF(FREQUENCY(IF(Inventory!$C$10:$C$1000=$C187,IF(Inventory!$D$10:$D$1000=sp,IF(Inventory!$J$10:$J$1000=frig,IF(Inventory!$P$10:$P$1000=$G$8,MATCH(Inventory!$F$10:$F$1000,Inventory!$F$10:$F$1000,0))))),ROW(Inventory!$F$10:$F$1000)-ROW(Inventory!$F$10)+1),1)))</f>
        <v/>
      </c>
      <c r="AC187" s="125" t="str">
        <f t="array" ref="AC187">IF($C187="","",SUM(IF(FREQUENCY(IF(Inventory!$C$10:$C$1000=$C187,IF(Inventory!$D$10:$D$1000=sp,IF(Inventory!$K$10:$K$1000="",MATCH(Inventory!$F$10:$F$1000,Inventory!$F$10:$F$1000,0)))),ROW(Inventory!$F$10:$F$1000)-ROW(Inventory!$F$10)+1),1)))</f>
        <v/>
      </c>
    </row>
    <row r="188" spans="1:29" ht="16.5" x14ac:dyDescent="0.3">
      <c r="A188" s="279" t="str">
        <f>Gap_analysis_stores!A189</f>
        <v/>
      </c>
      <c r="B188" s="279" t="str">
        <f>Gap_analysis_stores!B189</f>
        <v/>
      </c>
      <c r="C188" s="279" t="str">
        <f>Gap_analysis_stores!C189</f>
        <v/>
      </c>
      <c r="D188" s="125" t="str">
        <f t="array" ref="D188">IF($C188="","",SUM(IF(FREQUENCY(IF(Inventory!$C$10:$C$1000=$C188,IF(Inventory!$D$10:$D$1000=sp,MATCH(Inventory!$F$10:$F$1000,Inventory!$F$10:$F$1000,0))),ROW(Inventory!$F$10:$F$1000)-ROW(Inventory!$F$10)+1),1)))</f>
        <v/>
      </c>
      <c r="E188" s="125" t="str">
        <f t="array" ref="E188">IF($C188="","",COUNT(IF(Inventory!$B$10:$B$1000=$B188,IF(Inventory!$C$10:$C$1000=$C188,IF(Inventory!$D$10:$D$1000=sp,IF(Inventory!$P$10:$P$1000=E$8,1))))))</f>
        <v/>
      </c>
      <c r="F188" s="125" t="str">
        <f t="array" ref="F188">IF($C188="","",COUNT(IF(Inventory!$B$10:$B$1000=$B188,IF(Inventory!$C$10:$C$1000=$C188,IF(Inventory!$D$10:$D$1000=sp,IF(Inventory!$P$10:$P$1000=F$8,1))))))</f>
        <v/>
      </c>
      <c r="G188" s="125" t="str">
        <f t="array" ref="G188">IF($C188="","",COUNT(IF(Inventory!$B$10:$B$1000=$B188,IF(Inventory!$C$10:$C$1000=$C188,IF(Inventory!$D$10:$D$1000=sp,IF(Inventory!$P$10:$P$1000=G$8,1))))))</f>
        <v/>
      </c>
      <c r="H188" s="125" t="str">
        <f t="array" ref="H188">IF($C188="","",COUNT(IF(Inventory!$B$10:$B$1000=$B188,IF(Inventory!$C$10:$C$1000=$C188,IF(Inventory!$D$10:$D$1000=sp,IF(Inventory!$P$10:$P$1000=H$8,1))))))</f>
        <v/>
      </c>
      <c r="I188" s="125" t="str">
        <f t="array" ref="I188">IF($C188="","",COUNT(IF(Inventory!$B$10:$B$1000=$B188,IF(Inventory!$C$10:$C$1000=$C188,IF(Inventory!$D$10:$D$1000=sp,IF(Inventory!$P$10:$P$1000=I$8,1))))))</f>
        <v/>
      </c>
      <c r="J188" s="137">
        <f t="shared" si="14"/>
        <v>0</v>
      </c>
      <c r="K188" s="125" t="str">
        <f t="array" ref="K188">IF($C188="","",COUNT(IF(Inventory!$B$10:$B$1000=$B188,IF(Inventory!$C$10:$C$1000=$C188,IF(Inventory!$D$10:$D$1000=sp,IF(Inventory!$J$10:$J$1000=frig,1))))))</f>
        <v/>
      </c>
      <c r="L188" s="125" t="str">
        <f t="array" ref="L188">IF($C188="","",COUNT(IF(Inventory!$B$10:$B$1000=$B188,IF(Inventory!$C$10:$C$1000=$C188,IF(Inventory!$D$10:$D$1000=sp,IF(Inventory!$J$10:$J$1000=frig,IF(Inventory!$P$10:$P$1000=L$8,1)))))))</f>
        <v/>
      </c>
      <c r="M188" s="125" t="str">
        <f t="array" ref="M188">IF($C188="","",COUNT(IF(Inventory!$B$10:$B$1000=$B188,IF(Inventory!$C$10:$C$1000=$C188,IF(Inventory!$D$10:$D$1000=sp,IF(Inventory!$J$10:$J$1000=frig,IF(Inventory!$P$10:$P$1000=M$8,1)))))))</f>
        <v/>
      </c>
      <c r="N188" s="125" t="str">
        <f t="array" ref="N188">IF($C188="","",COUNT(IF(Inventory!$B$10:$B$1000=$B188,IF(Inventory!$C$10:$C$1000=$C188,IF(Inventory!$D$10:$D$1000=sp,IF(Inventory!$J$10:$J$1000=frig,IF(Inventory!$P$10:$P$1000=N$8,1)))))))</f>
        <v/>
      </c>
      <c r="O188" s="125" t="str">
        <f t="array" ref="O188">IF($C188="","",COUNT(IF(Inventory!$B$10:$B$1000=$B188,IF(Inventory!$C$10:$C$1000=$C188,IF(Inventory!$D$10:$D$1000=sp,IF(Inventory!$J$10:$J$1000=frig,IF(Inventory!$P$10:$P$1000=O$8,1)))))))</f>
        <v/>
      </c>
      <c r="P188" s="125" t="str">
        <f t="array" ref="P188">IF($C188="","",COUNT(IF(Inventory!$B$10:$B$1000=$B188,IF(Inventory!$C$10:$C$1000=$C188,IF(Inventory!$D$10:$D$1000=sp,IF(Inventory!$J$10:$J$1000=frig,IF(Inventory!$P$10:$P$1000=P$8,1)))))))</f>
        <v/>
      </c>
      <c r="Q188" s="144" t="str">
        <f t="shared" si="15"/>
        <v/>
      </c>
      <c r="R188" s="125" t="str">
        <f t="array" ref="R188">IF($C188="","",COUNT(IF(Inventory!$B$10:$B$1000=$B188,IF(Inventory!$C$10:$C$1000=$C188,IF(Inventory!$D$10:$D$1000=sp,IF(Inventory!$J$10:$J$1000=freez,1))))))</f>
        <v/>
      </c>
      <c r="S188" s="125" t="str">
        <f t="array" ref="S188">IF($C188="","",COUNT(IF(Inventory!$B$10:$B$1000=$B188,IF(Inventory!$C$10:$C$1000=$C188,IF(Inventory!$D$10:$D$1000=sp,IF(Inventory!$J$10:$J$1000=freez,IF(Inventory!$P$10:$P$1000=S$8,1)))))))</f>
        <v/>
      </c>
      <c r="T188" s="125" t="str">
        <f t="array" ref="T188">IF($C188="","",COUNT(IF(Inventory!$B$10:$B$1000=$B188,IF(Inventory!$C$10:$C$1000=$C188,IF(Inventory!$D$10:$D$1000=sp,IF(Inventory!$J$10:$J$1000=freez,IF(Inventory!$P$10:$P$1000=T$8,1)))))))</f>
        <v/>
      </c>
      <c r="U188" s="125" t="str">
        <f t="array" ref="U188">IF($C188="","",COUNT(IF(Inventory!$B$10:$B$1000=$B188,IF(Inventory!$C$10:$C$1000=$C188,IF(Inventory!$D$10:$D$1000=sp,IF(Inventory!$J$10:$J$1000=freez,IF(Inventory!$P$10:$P$1000=U$8,1)))))))</f>
        <v/>
      </c>
      <c r="V188" s="125" t="str">
        <f t="array" ref="V188">IF($C188="","",COUNT(IF(Inventory!$B$10:$B$1000=$B188,IF(Inventory!$C$10:$C$1000=$C188,IF(Inventory!$D$10:$D$1000=sp,IF(Inventory!$J$10:$J$1000=freez,IF(Inventory!$P$10:$P$1000=V$8,1)))))))</f>
        <v/>
      </c>
      <c r="W188" s="125" t="str">
        <f t="array" ref="W188">IF($C188="","",COUNT(IF(Inventory!$B$10:$B$1000=$B188,IF(Inventory!$C$10:$C$1000=$C188,IF(Inventory!$D$10:$D$1000=sp,IF(Inventory!$J$10:$J$1000=freez,IF(Inventory!$P$10:$P$1000=W$8,1)))))))</f>
        <v/>
      </c>
      <c r="X188" s="144" t="str">
        <f t="shared" si="16"/>
        <v/>
      </c>
      <c r="Y188" s="125" t="str">
        <f t="array" ref="Y188">IF($C188="","",SUM(IF(FREQUENCY(IF(Inventory!$C$10:$C$1000=$C188,IF(Inventory!$D$10:$D$1000=sp,IF(Inventory!$I$10:$I$1000=Grl_status!$B$6,MATCH(Inventory!$F$10:$F$1000,Inventory!$F$10:$F$1000,0)))),ROW(Inventory!$F$10:$F$1000)-ROW(Inventory!$F$10)+1),1)))</f>
        <v/>
      </c>
      <c r="Z188" s="125" t="str">
        <f t="array" ref="Z188">IF($C188="","",SUM(IF(FREQUENCY(IF(Inventory!$C$10:$C$1000=$C188,IF(Inventory!$D$10:$D$1000=sp,IF(Inventory!$J$10:$J$1000=frig,MATCH(Inventory!$F$10:$F$1000,Inventory!$F$10:$F$1000,0)))),ROW(Inventory!$F$10:$F$1000)-ROW(Inventory!$F$10)+1),1)))</f>
        <v/>
      </c>
      <c r="AA188" s="125" t="str">
        <f t="array" ref="AA188">IF($C188="","",SUM(IF(FREQUENCY(IF(Inventory!$C$10:$C$1000=$C188,IF(Inventory!$D$10:$D$1000=sp,IF(Inventory!$J$10:$J$1000=frig,IF(Inventory!$P$10:$P$1000=$E$8,MATCH(Inventory!$F$10:$F$1000,Inventory!$F$10:$F$1000,0))))),ROW(Inventory!$F$10:$F$1000)-ROW(Inventory!$F$10)+1),1)))</f>
        <v/>
      </c>
      <c r="AB188" s="125" t="str">
        <f t="array" ref="AB188">IF($C188="","",SUM(IF(FREQUENCY(IF(Inventory!$C$10:$C$1000=$C188,IF(Inventory!$D$10:$D$1000=sp,IF(Inventory!$J$10:$J$1000=frig,IF(Inventory!$P$10:$P$1000=$G$8,MATCH(Inventory!$F$10:$F$1000,Inventory!$F$10:$F$1000,0))))),ROW(Inventory!$F$10:$F$1000)-ROW(Inventory!$F$10)+1),1)))</f>
        <v/>
      </c>
      <c r="AC188" s="125" t="str">
        <f t="array" ref="AC188">IF($C188="","",SUM(IF(FREQUENCY(IF(Inventory!$C$10:$C$1000=$C188,IF(Inventory!$D$10:$D$1000=sp,IF(Inventory!$K$10:$K$1000="",MATCH(Inventory!$F$10:$F$1000,Inventory!$F$10:$F$1000,0)))),ROW(Inventory!$F$10:$F$1000)-ROW(Inventory!$F$10)+1),1)))</f>
        <v/>
      </c>
    </row>
    <row r="189" spans="1:29" ht="16.5" x14ac:dyDescent="0.3">
      <c r="A189" s="279" t="str">
        <f>Gap_analysis_stores!A190</f>
        <v/>
      </c>
      <c r="B189" s="279" t="str">
        <f>Gap_analysis_stores!B190</f>
        <v/>
      </c>
      <c r="C189" s="279" t="str">
        <f>Gap_analysis_stores!C190</f>
        <v/>
      </c>
      <c r="D189" s="125" t="str">
        <f t="array" ref="D189">IF($C189="","",SUM(IF(FREQUENCY(IF(Inventory!$C$10:$C$1000=$C189,IF(Inventory!$D$10:$D$1000=sp,MATCH(Inventory!$F$10:$F$1000,Inventory!$F$10:$F$1000,0))),ROW(Inventory!$F$10:$F$1000)-ROW(Inventory!$F$10)+1),1)))</f>
        <v/>
      </c>
      <c r="E189" s="125" t="str">
        <f t="array" ref="E189">IF($C189="","",COUNT(IF(Inventory!$B$10:$B$1000=$B189,IF(Inventory!$C$10:$C$1000=$C189,IF(Inventory!$D$10:$D$1000=sp,IF(Inventory!$P$10:$P$1000=E$8,1))))))</f>
        <v/>
      </c>
      <c r="F189" s="125" t="str">
        <f t="array" ref="F189">IF($C189="","",COUNT(IF(Inventory!$B$10:$B$1000=$B189,IF(Inventory!$C$10:$C$1000=$C189,IF(Inventory!$D$10:$D$1000=sp,IF(Inventory!$P$10:$P$1000=F$8,1))))))</f>
        <v/>
      </c>
      <c r="G189" s="125" t="str">
        <f t="array" ref="G189">IF($C189="","",COUNT(IF(Inventory!$B$10:$B$1000=$B189,IF(Inventory!$C$10:$C$1000=$C189,IF(Inventory!$D$10:$D$1000=sp,IF(Inventory!$P$10:$P$1000=G$8,1))))))</f>
        <v/>
      </c>
      <c r="H189" s="125" t="str">
        <f t="array" ref="H189">IF($C189="","",COUNT(IF(Inventory!$B$10:$B$1000=$B189,IF(Inventory!$C$10:$C$1000=$C189,IF(Inventory!$D$10:$D$1000=sp,IF(Inventory!$P$10:$P$1000=H$8,1))))))</f>
        <v/>
      </c>
      <c r="I189" s="125" t="str">
        <f t="array" ref="I189">IF($C189="","",COUNT(IF(Inventory!$B$10:$B$1000=$B189,IF(Inventory!$C$10:$C$1000=$C189,IF(Inventory!$D$10:$D$1000=sp,IF(Inventory!$P$10:$P$1000=I$8,1))))))</f>
        <v/>
      </c>
      <c r="J189" s="137">
        <f t="shared" si="14"/>
        <v>0</v>
      </c>
      <c r="K189" s="125" t="str">
        <f t="array" ref="K189">IF($C189="","",COUNT(IF(Inventory!$B$10:$B$1000=$B189,IF(Inventory!$C$10:$C$1000=$C189,IF(Inventory!$D$10:$D$1000=sp,IF(Inventory!$J$10:$J$1000=frig,1))))))</f>
        <v/>
      </c>
      <c r="L189" s="125" t="str">
        <f t="array" ref="L189">IF($C189="","",COUNT(IF(Inventory!$B$10:$B$1000=$B189,IF(Inventory!$C$10:$C$1000=$C189,IF(Inventory!$D$10:$D$1000=sp,IF(Inventory!$J$10:$J$1000=frig,IF(Inventory!$P$10:$P$1000=L$8,1)))))))</f>
        <v/>
      </c>
      <c r="M189" s="125" t="str">
        <f t="array" ref="M189">IF($C189="","",COUNT(IF(Inventory!$B$10:$B$1000=$B189,IF(Inventory!$C$10:$C$1000=$C189,IF(Inventory!$D$10:$D$1000=sp,IF(Inventory!$J$10:$J$1000=frig,IF(Inventory!$P$10:$P$1000=M$8,1)))))))</f>
        <v/>
      </c>
      <c r="N189" s="125" t="str">
        <f t="array" ref="N189">IF($C189="","",COUNT(IF(Inventory!$B$10:$B$1000=$B189,IF(Inventory!$C$10:$C$1000=$C189,IF(Inventory!$D$10:$D$1000=sp,IF(Inventory!$J$10:$J$1000=frig,IF(Inventory!$P$10:$P$1000=N$8,1)))))))</f>
        <v/>
      </c>
      <c r="O189" s="125" t="str">
        <f t="array" ref="O189">IF($C189="","",COUNT(IF(Inventory!$B$10:$B$1000=$B189,IF(Inventory!$C$10:$C$1000=$C189,IF(Inventory!$D$10:$D$1000=sp,IF(Inventory!$J$10:$J$1000=frig,IF(Inventory!$P$10:$P$1000=O$8,1)))))))</f>
        <v/>
      </c>
      <c r="P189" s="125" t="str">
        <f t="array" ref="P189">IF($C189="","",COUNT(IF(Inventory!$B$10:$B$1000=$B189,IF(Inventory!$C$10:$C$1000=$C189,IF(Inventory!$D$10:$D$1000=sp,IF(Inventory!$J$10:$J$1000=frig,IF(Inventory!$P$10:$P$1000=P$8,1)))))))</f>
        <v/>
      </c>
      <c r="Q189" s="144" t="str">
        <f t="shared" si="15"/>
        <v/>
      </c>
      <c r="R189" s="125" t="str">
        <f t="array" ref="R189">IF($C189="","",COUNT(IF(Inventory!$B$10:$B$1000=$B189,IF(Inventory!$C$10:$C$1000=$C189,IF(Inventory!$D$10:$D$1000=sp,IF(Inventory!$J$10:$J$1000=freez,1))))))</f>
        <v/>
      </c>
      <c r="S189" s="125" t="str">
        <f t="array" ref="S189">IF($C189="","",COUNT(IF(Inventory!$B$10:$B$1000=$B189,IF(Inventory!$C$10:$C$1000=$C189,IF(Inventory!$D$10:$D$1000=sp,IF(Inventory!$J$10:$J$1000=freez,IF(Inventory!$P$10:$P$1000=S$8,1)))))))</f>
        <v/>
      </c>
      <c r="T189" s="125" t="str">
        <f t="array" ref="T189">IF($C189="","",COUNT(IF(Inventory!$B$10:$B$1000=$B189,IF(Inventory!$C$10:$C$1000=$C189,IF(Inventory!$D$10:$D$1000=sp,IF(Inventory!$J$10:$J$1000=freez,IF(Inventory!$P$10:$P$1000=T$8,1)))))))</f>
        <v/>
      </c>
      <c r="U189" s="125" t="str">
        <f t="array" ref="U189">IF($C189="","",COUNT(IF(Inventory!$B$10:$B$1000=$B189,IF(Inventory!$C$10:$C$1000=$C189,IF(Inventory!$D$10:$D$1000=sp,IF(Inventory!$J$10:$J$1000=freez,IF(Inventory!$P$10:$P$1000=U$8,1)))))))</f>
        <v/>
      </c>
      <c r="V189" s="125" t="str">
        <f t="array" ref="V189">IF($C189="","",COUNT(IF(Inventory!$B$10:$B$1000=$B189,IF(Inventory!$C$10:$C$1000=$C189,IF(Inventory!$D$10:$D$1000=sp,IF(Inventory!$J$10:$J$1000=freez,IF(Inventory!$P$10:$P$1000=V$8,1)))))))</f>
        <v/>
      </c>
      <c r="W189" s="125" t="str">
        <f t="array" ref="W189">IF($C189="","",COUNT(IF(Inventory!$B$10:$B$1000=$B189,IF(Inventory!$C$10:$C$1000=$C189,IF(Inventory!$D$10:$D$1000=sp,IF(Inventory!$J$10:$J$1000=freez,IF(Inventory!$P$10:$P$1000=W$8,1)))))))</f>
        <v/>
      </c>
      <c r="X189" s="144" t="str">
        <f t="shared" si="16"/>
        <v/>
      </c>
      <c r="Y189" s="125" t="str">
        <f t="array" ref="Y189">IF($C189="","",SUM(IF(FREQUENCY(IF(Inventory!$C$10:$C$1000=$C189,IF(Inventory!$D$10:$D$1000=sp,IF(Inventory!$I$10:$I$1000=Grl_status!$B$6,MATCH(Inventory!$F$10:$F$1000,Inventory!$F$10:$F$1000,0)))),ROW(Inventory!$F$10:$F$1000)-ROW(Inventory!$F$10)+1),1)))</f>
        <v/>
      </c>
      <c r="Z189" s="125" t="str">
        <f t="array" ref="Z189">IF($C189="","",SUM(IF(FREQUENCY(IF(Inventory!$C$10:$C$1000=$C189,IF(Inventory!$D$10:$D$1000=sp,IF(Inventory!$J$10:$J$1000=frig,MATCH(Inventory!$F$10:$F$1000,Inventory!$F$10:$F$1000,0)))),ROW(Inventory!$F$10:$F$1000)-ROW(Inventory!$F$10)+1),1)))</f>
        <v/>
      </c>
      <c r="AA189" s="125" t="str">
        <f t="array" ref="AA189">IF($C189="","",SUM(IF(FREQUENCY(IF(Inventory!$C$10:$C$1000=$C189,IF(Inventory!$D$10:$D$1000=sp,IF(Inventory!$J$10:$J$1000=frig,IF(Inventory!$P$10:$P$1000=$E$8,MATCH(Inventory!$F$10:$F$1000,Inventory!$F$10:$F$1000,0))))),ROW(Inventory!$F$10:$F$1000)-ROW(Inventory!$F$10)+1),1)))</f>
        <v/>
      </c>
      <c r="AB189" s="125" t="str">
        <f t="array" ref="AB189">IF($C189="","",SUM(IF(FREQUENCY(IF(Inventory!$C$10:$C$1000=$C189,IF(Inventory!$D$10:$D$1000=sp,IF(Inventory!$J$10:$J$1000=frig,IF(Inventory!$P$10:$P$1000=$G$8,MATCH(Inventory!$F$10:$F$1000,Inventory!$F$10:$F$1000,0))))),ROW(Inventory!$F$10:$F$1000)-ROW(Inventory!$F$10)+1),1)))</f>
        <v/>
      </c>
      <c r="AC189" s="125" t="str">
        <f t="array" ref="AC189">IF($C189="","",SUM(IF(FREQUENCY(IF(Inventory!$C$10:$C$1000=$C189,IF(Inventory!$D$10:$D$1000=sp,IF(Inventory!$K$10:$K$1000="",MATCH(Inventory!$F$10:$F$1000,Inventory!$F$10:$F$1000,0)))),ROW(Inventory!$F$10:$F$1000)-ROW(Inventory!$F$10)+1),1)))</f>
        <v/>
      </c>
    </row>
    <row r="190" spans="1:29" ht="16.5" x14ac:dyDescent="0.3">
      <c r="A190" s="279" t="str">
        <f>Gap_analysis_stores!A191</f>
        <v/>
      </c>
      <c r="B190" s="279" t="str">
        <f>Gap_analysis_stores!B191</f>
        <v/>
      </c>
      <c r="C190" s="279" t="str">
        <f>Gap_analysis_stores!C191</f>
        <v/>
      </c>
      <c r="D190" s="125" t="str">
        <f t="array" ref="D190">IF($C190="","",SUM(IF(FREQUENCY(IF(Inventory!$C$10:$C$1000=$C190,IF(Inventory!$D$10:$D$1000=sp,MATCH(Inventory!$F$10:$F$1000,Inventory!$F$10:$F$1000,0))),ROW(Inventory!$F$10:$F$1000)-ROW(Inventory!$F$10)+1),1)))</f>
        <v/>
      </c>
      <c r="E190" s="125" t="str">
        <f t="array" ref="E190">IF($C190="","",COUNT(IF(Inventory!$B$10:$B$1000=$B190,IF(Inventory!$C$10:$C$1000=$C190,IF(Inventory!$D$10:$D$1000=sp,IF(Inventory!$P$10:$P$1000=E$8,1))))))</f>
        <v/>
      </c>
      <c r="F190" s="125" t="str">
        <f t="array" ref="F190">IF($C190="","",COUNT(IF(Inventory!$B$10:$B$1000=$B190,IF(Inventory!$C$10:$C$1000=$C190,IF(Inventory!$D$10:$D$1000=sp,IF(Inventory!$P$10:$P$1000=F$8,1))))))</f>
        <v/>
      </c>
      <c r="G190" s="125" t="str">
        <f t="array" ref="G190">IF($C190="","",COUNT(IF(Inventory!$B$10:$B$1000=$B190,IF(Inventory!$C$10:$C$1000=$C190,IF(Inventory!$D$10:$D$1000=sp,IF(Inventory!$P$10:$P$1000=G$8,1))))))</f>
        <v/>
      </c>
      <c r="H190" s="125" t="str">
        <f t="array" ref="H190">IF($C190="","",COUNT(IF(Inventory!$B$10:$B$1000=$B190,IF(Inventory!$C$10:$C$1000=$C190,IF(Inventory!$D$10:$D$1000=sp,IF(Inventory!$P$10:$P$1000=H$8,1))))))</f>
        <v/>
      </c>
      <c r="I190" s="125" t="str">
        <f t="array" ref="I190">IF($C190="","",COUNT(IF(Inventory!$B$10:$B$1000=$B190,IF(Inventory!$C$10:$C$1000=$C190,IF(Inventory!$D$10:$D$1000=sp,IF(Inventory!$P$10:$P$1000=I$8,1))))))</f>
        <v/>
      </c>
      <c r="J190" s="137">
        <f t="shared" si="14"/>
        <v>0</v>
      </c>
      <c r="K190" s="125" t="str">
        <f t="array" ref="K190">IF($C190="","",COUNT(IF(Inventory!$B$10:$B$1000=$B190,IF(Inventory!$C$10:$C$1000=$C190,IF(Inventory!$D$10:$D$1000=sp,IF(Inventory!$J$10:$J$1000=frig,1))))))</f>
        <v/>
      </c>
      <c r="L190" s="125" t="str">
        <f t="array" ref="L190">IF($C190="","",COUNT(IF(Inventory!$B$10:$B$1000=$B190,IF(Inventory!$C$10:$C$1000=$C190,IF(Inventory!$D$10:$D$1000=sp,IF(Inventory!$J$10:$J$1000=frig,IF(Inventory!$P$10:$P$1000=L$8,1)))))))</f>
        <v/>
      </c>
      <c r="M190" s="125" t="str">
        <f t="array" ref="M190">IF($C190="","",COUNT(IF(Inventory!$B$10:$B$1000=$B190,IF(Inventory!$C$10:$C$1000=$C190,IF(Inventory!$D$10:$D$1000=sp,IF(Inventory!$J$10:$J$1000=frig,IF(Inventory!$P$10:$P$1000=M$8,1)))))))</f>
        <v/>
      </c>
      <c r="N190" s="125" t="str">
        <f t="array" ref="N190">IF($C190="","",COUNT(IF(Inventory!$B$10:$B$1000=$B190,IF(Inventory!$C$10:$C$1000=$C190,IF(Inventory!$D$10:$D$1000=sp,IF(Inventory!$J$10:$J$1000=frig,IF(Inventory!$P$10:$P$1000=N$8,1)))))))</f>
        <v/>
      </c>
      <c r="O190" s="125" t="str">
        <f t="array" ref="O190">IF($C190="","",COUNT(IF(Inventory!$B$10:$B$1000=$B190,IF(Inventory!$C$10:$C$1000=$C190,IF(Inventory!$D$10:$D$1000=sp,IF(Inventory!$J$10:$J$1000=frig,IF(Inventory!$P$10:$P$1000=O$8,1)))))))</f>
        <v/>
      </c>
      <c r="P190" s="125" t="str">
        <f t="array" ref="P190">IF($C190="","",COUNT(IF(Inventory!$B$10:$B$1000=$B190,IF(Inventory!$C$10:$C$1000=$C190,IF(Inventory!$D$10:$D$1000=sp,IF(Inventory!$J$10:$J$1000=frig,IF(Inventory!$P$10:$P$1000=P$8,1)))))))</f>
        <v/>
      </c>
      <c r="Q190" s="144" t="str">
        <f t="shared" si="15"/>
        <v/>
      </c>
      <c r="R190" s="125" t="str">
        <f t="array" ref="R190">IF($C190="","",COUNT(IF(Inventory!$B$10:$B$1000=$B190,IF(Inventory!$C$10:$C$1000=$C190,IF(Inventory!$D$10:$D$1000=sp,IF(Inventory!$J$10:$J$1000=freez,1))))))</f>
        <v/>
      </c>
      <c r="S190" s="125" t="str">
        <f t="array" ref="S190">IF($C190="","",COUNT(IF(Inventory!$B$10:$B$1000=$B190,IF(Inventory!$C$10:$C$1000=$C190,IF(Inventory!$D$10:$D$1000=sp,IF(Inventory!$J$10:$J$1000=freez,IF(Inventory!$P$10:$P$1000=S$8,1)))))))</f>
        <v/>
      </c>
      <c r="T190" s="125" t="str">
        <f t="array" ref="T190">IF($C190="","",COUNT(IF(Inventory!$B$10:$B$1000=$B190,IF(Inventory!$C$10:$C$1000=$C190,IF(Inventory!$D$10:$D$1000=sp,IF(Inventory!$J$10:$J$1000=freez,IF(Inventory!$P$10:$P$1000=T$8,1)))))))</f>
        <v/>
      </c>
      <c r="U190" s="125" t="str">
        <f t="array" ref="U190">IF($C190="","",COUNT(IF(Inventory!$B$10:$B$1000=$B190,IF(Inventory!$C$10:$C$1000=$C190,IF(Inventory!$D$10:$D$1000=sp,IF(Inventory!$J$10:$J$1000=freez,IF(Inventory!$P$10:$P$1000=U$8,1)))))))</f>
        <v/>
      </c>
      <c r="V190" s="125" t="str">
        <f t="array" ref="V190">IF($C190="","",COUNT(IF(Inventory!$B$10:$B$1000=$B190,IF(Inventory!$C$10:$C$1000=$C190,IF(Inventory!$D$10:$D$1000=sp,IF(Inventory!$J$10:$J$1000=freez,IF(Inventory!$P$10:$P$1000=V$8,1)))))))</f>
        <v/>
      </c>
      <c r="W190" s="125" t="str">
        <f t="array" ref="W190">IF($C190="","",COUNT(IF(Inventory!$B$10:$B$1000=$B190,IF(Inventory!$C$10:$C$1000=$C190,IF(Inventory!$D$10:$D$1000=sp,IF(Inventory!$J$10:$J$1000=freez,IF(Inventory!$P$10:$P$1000=W$8,1)))))))</f>
        <v/>
      </c>
      <c r="X190" s="144" t="str">
        <f t="shared" si="16"/>
        <v/>
      </c>
      <c r="Y190" s="125" t="str">
        <f t="array" ref="Y190">IF($C190="","",SUM(IF(FREQUENCY(IF(Inventory!$C$10:$C$1000=$C190,IF(Inventory!$D$10:$D$1000=sp,IF(Inventory!$I$10:$I$1000=Grl_status!$B$6,MATCH(Inventory!$F$10:$F$1000,Inventory!$F$10:$F$1000,0)))),ROW(Inventory!$F$10:$F$1000)-ROW(Inventory!$F$10)+1),1)))</f>
        <v/>
      </c>
      <c r="Z190" s="125" t="str">
        <f t="array" ref="Z190">IF($C190="","",SUM(IF(FREQUENCY(IF(Inventory!$C$10:$C$1000=$C190,IF(Inventory!$D$10:$D$1000=sp,IF(Inventory!$J$10:$J$1000=frig,MATCH(Inventory!$F$10:$F$1000,Inventory!$F$10:$F$1000,0)))),ROW(Inventory!$F$10:$F$1000)-ROW(Inventory!$F$10)+1),1)))</f>
        <v/>
      </c>
      <c r="AA190" s="125" t="str">
        <f t="array" ref="AA190">IF($C190="","",SUM(IF(FREQUENCY(IF(Inventory!$C$10:$C$1000=$C190,IF(Inventory!$D$10:$D$1000=sp,IF(Inventory!$J$10:$J$1000=frig,IF(Inventory!$P$10:$P$1000=$E$8,MATCH(Inventory!$F$10:$F$1000,Inventory!$F$10:$F$1000,0))))),ROW(Inventory!$F$10:$F$1000)-ROW(Inventory!$F$10)+1),1)))</f>
        <v/>
      </c>
      <c r="AB190" s="125" t="str">
        <f t="array" ref="AB190">IF($C190="","",SUM(IF(FREQUENCY(IF(Inventory!$C$10:$C$1000=$C190,IF(Inventory!$D$10:$D$1000=sp,IF(Inventory!$J$10:$J$1000=frig,IF(Inventory!$P$10:$P$1000=$G$8,MATCH(Inventory!$F$10:$F$1000,Inventory!$F$10:$F$1000,0))))),ROW(Inventory!$F$10:$F$1000)-ROW(Inventory!$F$10)+1),1)))</f>
        <v/>
      </c>
      <c r="AC190" s="125" t="str">
        <f t="array" ref="AC190">IF($C190="","",SUM(IF(FREQUENCY(IF(Inventory!$C$10:$C$1000=$C190,IF(Inventory!$D$10:$D$1000=sp,IF(Inventory!$K$10:$K$1000="",MATCH(Inventory!$F$10:$F$1000,Inventory!$F$10:$F$1000,0)))),ROW(Inventory!$F$10:$F$1000)-ROW(Inventory!$F$10)+1),1)))</f>
        <v/>
      </c>
    </row>
    <row r="191" spans="1:29" ht="16.5" x14ac:dyDescent="0.3">
      <c r="A191" s="279" t="str">
        <f>Gap_analysis_stores!A192</f>
        <v/>
      </c>
      <c r="B191" s="279" t="str">
        <f>Gap_analysis_stores!B192</f>
        <v/>
      </c>
      <c r="C191" s="279" t="str">
        <f>Gap_analysis_stores!C192</f>
        <v/>
      </c>
      <c r="D191" s="125" t="str">
        <f t="array" ref="D191">IF($C191="","",SUM(IF(FREQUENCY(IF(Inventory!$C$10:$C$1000=$C191,IF(Inventory!$D$10:$D$1000=sp,MATCH(Inventory!$F$10:$F$1000,Inventory!$F$10:$F$1000,0))),ROW(Inventory!$F$10:$F$1000)-ROW(Inventory!$F$10)+1),1)))</f>
        <v/>
      </c>
      <c r="E191" s="125" t="str">
        <f t="array" ref="E191">IF($C191="","",COUNT(IF(Inventory!$B$10:$B$1000=$B191,IF(Inventory!$C$10:$C$1000=$C191,IF(Inventory!$D$10:$D$1000=sp,IF(Inventory!$P$10:$P$1000=E$8,1))))))</f>
        <v/>
      </c>
      <c r="F191" s="125" t="str">
        <f t="array" ref="F191">IF($C191="","",COUNT(IF(Inventory!$B$10:$B$1000=$B191,IF(Inventory!$C$10:$C$1000=$C191,IF(Inventory!$D$10:$D$1000=sp,IF(Inventory!$P$10:$P$1000=F$8,1))))))</f>
        <v/>
      </c>
      <c r="G191" s="125" t="str">
        <f t="array" ref="G191">IF($C191="","",COUNT(IF(Inventory!$B$10:$B$1000=$B191,IF(Inventory!$C$10:$C$1000=$C191,IF(Inventory!$D$10:$D$1000=sp,IF(Inventory!$P$10:$P$1000=G$8,1))))))</f>
        <v/>
      </c>
      <c r="H191" s="125" t="str">
        <f t="array" ref="H191">IF($C191="","",COUNT(IF(Inventory!$B$10:$B$1000=$B191,IF(Inventory!$C$10:$C$1000=$C191,IF(Inventory!$D$10:$D$1000=sp,IF(Inventory!$P$10:$P$1000=H$8,1))))))</f>
        <v/>
      </c>
      <c r="I191" s="125" t="str">
        <f t="array" ref="I191">IF($C191="","",COUNT(IF(Inventory!$B$10:$B$1000=$B191,IF(Inventory!$C$10:$C$1000=$C191,IF(Inventory!$D$10:$D$1000=sp,IF(Inventory!$P$10:$P$1000=I$8,1))))))</f>
        <v/>
      </c>
      <c r="J191" s="137">
        <f t="shared" si="14"/>
        <v>0</v>
      </c>
      <c r="K191" s="125" t="str">
        <f t="array" ref="K191">IF($C191="","",COUNT(IF(Inventory!$B$10:$B$1000=$B191,IF(Inventory!$C$10:$C$1000=$C191,IF(Inventory!$D$10:$D$1000=sp,IF(Inventory!$J$10:$J$1000=frig,1))))))</f>
        <v/>
      </c>
      <c r="L191" s="125" t="str">
        <f t="array" ref="L191">IF($C191="","",COUNT(IF(Inventory!$B$10:$B$1000=$B191,IF(Inventory!$C$10:$C$1000=$C191,IF(Inventory!$D$10:$D$1000=sp,IF(Inventory!$J$10:$J$1000=frig,IF(Inventory!$P$10:$P$1000=L$8,1)))))))</f>
        <v/>
      </c>
      <c r="M191" s="125" t="str">
        <f t="array" ref="M191">IF($C191="","",COUNT(IF(Inventory!$B$10:$B$1000=$B191,IF(Inventory!$C$10:$C$1000=$C191,IF(Inventory!$D$10:$D$1000=sp,IF(Inventory!$J$10:$J$1000=frig,IF(Inventory!$P$10:$P$1000=M$8,1)))))))</f>
        <v/>
      </c>
      <c r="N191" s="125" t="str">
        <f t="array" ref="N191">IF($C191="","",COUNT(IF(Inventory!$B$10:$B$1000=$B191,IF(Inventory!$C$10:$C$1000=$C191,IF(Inventory!$D$10:$D$1000=sp,IF(Inventory!$J$10:$J$1000=frig,IF(Inventory!$P$10:$P$1000=N$8,1)))))))</f>
        <v/>
      </c>
      <c r="O191" s="125" t="str">
        <f t="array" ref="O191">IF($C191="","",COUNT(IF(Inventory!$B$10:$B$1000=$B191,IF(Inventory!$C$10:$C$1000=$C191,IF(Inventory!$D$10:$D$1000=sp,IF(Inventory!$J$10:$J$1000=frig,IF(Inventory!$P$10:$P$1000=O$8,1)))))))</f>
        <v/>
      </c>
      <c r="P191" s="125" t="str">
        <f t="array" ref="P191">IF($C191="","",COUNT(IF(Inventory!$B$10:$B$1000=$B191,IF(Inventory!$C$10:$C$1000=$C191,IF(Inventory!$D$10:$D$1000=sp,IF(Inventory!$J$10:$J$1000=frig,IF(Inventory!$P$10:$P$1000=P$8,1)))))))</f>
        <v/>
      </c>
      <c r="Q191" s="144" t="str">
        <f t="shared" si="15"/>
        <v/>
      </c>
      <c r="R191" s="125" t="str">
        <f t="array" ref="R191">IF($C191="","",COUNT(IF(Inventory!$B$10:$B$1000=$B191,IF(Inventory!$C$10:$C$1000=$C191,IF(Inventory!$D$10:$D$1000=sp,IF(Inventory!$J$10:$J$1000=freez,1))))))</f>
        <v/>
      </c>
      <c r="S191" s="125" t="str">
        <f t="array" ref="S191">IF($C191="","",COUNT(IF(Inventory!$B$10:$B$1000=$B191,IF(Inventory!$C$10:$C$1000=$C191,IF(Inventory!$D$10:$D$1000=sp,IF(Inventory!$J$10:$J$1000=freez,IF(Inventory!$P$10:$P$1000=S$8,1)))))))</f>
        <v/>
      </c>
      <c r="T191" s="125" t="str">
        <f t="array" ref="T191">IF($C191="","",COUNT(IF(Inventory!$B$10:$B$1000=$B191,IF(Inventory!$C$10:$C$1000=$C191,IF(Inventory!$D$10:$D$1000=sp,IF(Inventory!$J$10:$J$1000=freez,IF(Inventory!$P$10:$P$1000=T$8,1)))))))</f>
        <v/>
      </c>
      <c r="U191" s="125" t="str">
        <f t="array" ref="U191">IF($C191="","",COUNT(IF(Inventory!$B$10:$B$1000=$B191,IF(Inventory!$C$10:$C$1000=$C191,IF(Inventory!$D$10:$D$1000=sp,IF(Inventory!$J$10:$J$1000=freez,IF(Inventory!$P$10:$P$1000=U$8,1)))))))</f>
        <v/>
      </c>
      <c r="V191" s="125" t="str">
        <f t="array" ref="V191">IF($C191="","",COUNT(IF(Inventory!$B$10:$B$1000=$B191,IF(Inventory!$C$10:$C$1000=$C191,IF(Inventory!$D$10:$D$1000=sp,IF(Inventory!$J$10:$J$1000=freez,IF(Inventory!$P$10:$P$1000=V$8,1)))))))</f>
        <v/>
      </c>
      <c r="W191" s="125" t="str">
        <f t="array" ref="W191">IF($C191="","",COUNT(IF(Inventory!$B$10:$B$1000=$B191,IF(Inventory!$C$10:$C$1000=$C191,IF(Inventory!$D$10:$D$1000=sp,IF(Inventory!$J$10:$J$1000=freez,IF(Inventory!$P$10:$P$1000=W$8,1)))))))</f>
        <v/>
      </c>
      <c r="X191" s="144" t="str">
        <f t="shared" si="16"/>
        <v/>
      </c>
      <c r="Y191" s="125" t="str">
        <f t="array" ref="Y191">IF($C191="","",SUM(IF(FREQUENCY(IF(Inventory!$C$10:$C$1000=$C191,IF(Inventory!$D$10:$D$1000=sp,IF(Inventory!$I$10:$I$1000=Grl_status!$B$6,MATCH(Inventory!$F$10:$F$1000,Inventory!$F$10:$F$1000,0)))),ROW(Inventory!$F$10:$F$1000)-ROW(Inventory!$F$10)+1),1)))</f>
        <v/>
      </c>
      <c r="Z191" s="125" t="str">
        <f t="array" ref="Z191">IF($C191="","",SUM(IF(FREQUENCY(IF(Inventory!$C$10:$C$1000=$C191,IF(Inventory!$D$10:$D$1000=sp,IF(Inventory!$J$10:$J$1000=frig,MATCH(Inventory!$F$10:$F$1000,Inventory!$F$10:$F$1000,0)))),ROW(Inventory!$F$10:$F$1000)-ROW(Inventory!$F$10)+1),1)))</f>
        <v/>
      </c>
      <c r="AA191" s="125" t="str">
        <f t="array" ref="AA191">IF($C191="","",SUM(IF(FREQUENCY(IF(Inventory!$C$10:$C$1000=$C191,IF(Inventory!$D$10:$D$1000=sp,IF(Inventory!$J$10:$J$1000=frig,IF(Inventory!$P$10:$P$1000=$E$8,MATCH(Inventory!$F$10:$F$1000,Inventory!$F$10:$F$1000,0))))),ROW(Inventory!$F$10:$F$1000)-ROW(Inventory!$F$10)+1),1)))</f>
        <v/>
      </c>
      <c r="AB191" s="125" t="str">
        <f t="array" ref="AB191">IF($C191="","",SUM(IF(FREQUENCY(IF(Inventory!$C$10:$C$1000=$C191,IF(Inventory!$D$10:$D$1000=sp,IF(Inventory!$J$10:$J$1000=frig,IF(Inventory!$P$10:$P$1000=$G$8,MATCH(Inventory!$F$10:$F$1000,Inventory!$F$10:$F$1000,0))))),ROW(Inventory!$F$10:$F$1000)-ROW(Inventory!$F$10)+1),1)))</f>
        <v/>
      </c>
      <c r="AC191" s="125" t="str">
        <f t="array" ref="AC191">IF($C191="","",SUM(IF(FREQUENCY(IF(Inventory!$C$10:$C$1000=$C191,IF(Inventory!$D$10:$D$1000=sp,IF(Inventory!$K$10:$K$1000="",MATCH(Inventory!$F$10:$F$1000,Inventory!$F$10:$F$1000,0)))),ROW(Inventory!$F$10:$F$1000)-ROW(Inventory!$F$10)+1),1)))</f>
        <v/>
      </c>
    </row>
    <row r="192" spans="1:29" ht="16.5" x14ac:dyDescent="0.3">
      <c r="A192" s="279" t="str">
        <f>Gap_analysis_stores!A193</f>
        <v/>
      </c>
      <c r="B192" s="279" t="str">
        <f>Gap_analysis_stores!B193</f>
        <v/>
      </c>
      <c r="C192" s="279" t="str">
        <f>Gap_analysis_stores!C193</f>
        <v/>
      </c>
      <c r="D192" s="125" t="str">
        <f t="array" ref="D192">IF($C192="","",SUM(IF(FREQUENCY(IF(Inventory!$C$10:$C$1000=$C192,IF(Inventory!$D$10:$D$1000=sp,MATCH(Inventory!$F$10:$F$1000,Inventory!$F$10:$F$1000,0))),ROW(Inventory!$F$10:$F$1000)-ROW(Inventory!$F$10)+1),1)))</f>
        <v/>
      </c>
      <c r="E192" s="125" t="str">
        <f t="array" ref="E192">IF($C192="","",COUNT(IF(Inventory!$B$10:$B$1000=$B192,IF(Inventory!$C$10:$C$1000=$C192,IF(Inventory!$D$10:$D$1000=sp,IF(Inventory!$P$10:$P$1000=E$8,1))))))</f>
        <v/>
      </c>
      <c r="F192" s="125" t="str">
        <f t="array" ref="F192">IF($C192="","",COUNT(IF(Inventory!$B$10:$B$1000=$B192,IF(Inventory!$C$10:$C$1000=$C192,IF(Inventory!$D$10:$D$1000=sp,IF(Inventory!$P$10:$P$1000=F$8,1))))))</f>
        <v/>
      </c>
      <c r="G192" s="125" t="str">
        <f t="array" ref="G192">IF($C192="","",COUNT(IF(Inventory!$B$10:$B$1000=$B192,IF(Inventory!$C$10:$C$1000=$C192,IF(Inventory!$D$10:$D$1000=sp,IF(Inventory!$P$10:$P$1000=G$8,1))))))</f>
        <v/>
      </c>
      <c r="H192" s="125" t="str">
        <f t="array" ref="H192">IF($C192="","",COUNT(IF(Inventory!$B$10:$B$1000=$B192,IF(Inventory!$C$10:$C$1000=$C192,IF(Inventory!$D$10:$D$1000=sp,IF(Inventory!$P$10:$P$1000=H$8,1))))))</f>
        <v/>
      </c>
      <c r="I192" s="125" t="str">
        <f t="array" ref="I192">IF($C192="","",COUNT(IF(Inventory!$B$10:$B$1000=$B192,IF(Inventory!$C$10:$C$1000=$C192,IF(Inventory!$D$10:$D$1000=sp,IF(Inventory!$P$10:$P$1000=I$8,1))))))</f>
        <v/>
      </c>
      <c r="J192" s="137">
        <f t="shared" si="14"/>
        <v>0</v>
      </c>
      <c r="K192" s="125" t="str">
        <f t="array" ref="K192">IF($C192="","",COUNT(IF(Inventory!$B$10:$B$1000=$B192,IF(Inventory!$C$10:$C$1000=$C192,IF(Inventory!$D$10:$D$1000=sp,IF(Inventory!$J$10:$J$1000=frig,1))))))</f>
        <v/>
      </c>
      <c r="L192" s="125" t="str">
        <f t="array" ref="L192">IF($C192="","",COUNT(IF(Inventory!$B$10:$B$1000=$B192,IF(Inventory!$C$10:$C$1000=$C192,IF(Inventory!$D$10:$D$1000=sp,IF(Inventory!$J$10:$J$1000=frig,IF(Inventory!$P$10:$P$1000=L$8,1)))))))</f>
        <v/>
      </c>
      <c r="M192" s="125" t="str">
        <f t="array" ref="M192">IF($C192="","",COUNT(IF(Inventory!$B$10:$B$1000=$B192,IF(Inventory!$C$10:$C$1000=$C192,IF(Inventory!$D$10:$D$1000=sp,IF(Inventory!$J$10:$J$1000=frig,IF(Inventory!$P$10:$P$1000=M$8,1)))))))</f>
        <v/>
      </c>
      <c r="N192" s="125" t="str">
        <f t="array" ref="N192">IF($C192="","",COUNT(IF(Inventory!$B$10:$B$1000=$B192,IF(Inventory!$C$10:$C$1000=$C192,IF(Inventory!$D$10:$D$1000=sp,IF(Inventory!$J$10:$J$1000=frig,IF(Inventory!$P$10:$P$1000=N$8,1)))))))</f>
        <v/>
      </c>
      <c r="O192" s="125" t="str">
        <f t="array" ref="O192">IF($C192="","",COUNT(IF(Inventory!$B$10:$B$1000=$B192,IF(Inventory!$C$10:$C$1000=$C192,IF(Inventory!$D$10:$D$1000=sp,IF(Inventory!$J$10:$J$1000=frig,IF(Inventory!$P$10:$P$1000=O$8,1)))))))</f>
        <v/>
      </c>
      <c r="P192" s="125" t="str">
        <f t="array" ref="P192">IF($C192="","",COUNT(IF(Inventory!$B$10:$B$1000=$B192,IF(Inventory!$C$10:$C$1000=$C192,IF(Inventory!$D$10:$D$1000=sp,IF(Inventory!$J$10:$J$1000=frig,IF(Inventory!$P$10:$P$1000=P$8,1)))))))</f>
        <v/>
      </c>
      <c r="Q192" s="144" t="str">
        <f t="shared" si="15"/>
        <v/>
      </c>
      <c r="R192" s="125" t="str">
        <f t="array" ref="R192">IF($C192="","",COUNT(IF(Inventory!$B$10:$B$1000=$B192,IF(Inventory!$C$10:$C$1000=$C192,IF(Inventory!$D$10:$D$1000=sp,IF(Inventory!$J$10:$J$1000=freez,1))))))</f>
        <v/>
      </c>
      <c r="S192" s="125" t="str">
        <f t="array" ref="S192">IF($C192="","",COUNT(IF(Inventory!$B$10:$B$1000=$B192,IF(Inventory!$C$10:$C$1000=$C192,IF(Inventory!$D$10:$D$1000=sp,IF(Inventory!$J$10:$J$1000=freez,IF(Inventory!$P$10:$P$1000=S$8,1)))))))</f>
        <v/>
      </c>
      <c r="T192" s="125" t="str">
        <f t="array" ref="T192">IF($C192="","",COUNT(IF(Inventory!$B$10:$B$1000=$B192,IF(Inventory!$C$10:$C$1000=$C192,IF(Inventory!$D$10:$D$1000=sp,IF(Inventory!$J$10:$J$1000=freez,IF(Inventory!$P$10:$P$1000=T$8,1)))))))</f>
        <v/>
      </c>
      <c r="U192" s="125" t="str">
        <f t="array" ref="U192">IF($C192="","",COUNT(IF(Inventory!$B$10:$B$1000=$B192,IF(Inventory!$C$10:$C$1000=$C192,IF(Inventory!$D$10:$D$1000=sp,IF(Inventory!$J$10:$J$1000=freez,IF(Inventory!$P$10:$P$1000=U$8,1)))))))</f>
        <v/>
      </c>
      <c r="V192" s="125" t="str">
        <f t="array" ref="V192">IF($C192="","",COUNT(IF(Inventory!$B$10:$B$1000=$B192,IF(Inventory!$C$10:$C$1000=$C192,IF(Inventory!$D$10:$D$1000=sp,IF(Inventory!$J$10:$J$1000=freez,IF(Inventory!$P$10:$P$1000=V$8,1)))))))</f>
        <v/>
      </c>
      <c r="W192" s="125" t="str">
        <f t="array" ref="W192">IF($C192="","",COUNT(IF(Inventory!$B$10:$B$1000=$B192,IF(Inventory!$C$10:$C$1000=$C192,IF(Inventory!$D$10:$D$1000=sp,IF(Inventory!$J$10:$J$1000=freez,IF(Inventory!$P$10:$P$1000=W$8,1)))))))</f>
        <v/>
      </c>
      <c r="X192" s="144" t="str">
        <f t="shared" si="16"/>
        <v/>
      </c>
      <c r="Y192" s="125" t="str">
        <f t="array" ref="Y192">IF($C192="","",SUM(IF(FREQUENCY(IF(Inventory!$C$10:$C$1000=$C192,IF(Inventory!$D$10:$D$1000=sp,IF(Inventory!$I$10:$I$1000=Grl_status!$B$6,MATCH(Inventory!$F$10:$F$1000,Inventory!$F$10:$F$1000,0)))),ROW(Inventory!$F$10:$F$1000)-ROW(Inventory!$F$10)+1),1)))</f>
        <v/>
      </c>
      <c r="Z192" s="125" t="str">
        <f t="array" ref="Z192">IF($C192="","",SUM(IF(FREQUENCY(IF(Inventory!$C$10:$C$1000=$C192,IF(Inventory!$D$10:$D$1000=sp,IF(Inventory!$J$10:$J$1000=frig,MATCH(Inventory!$F$10:$F$1000,Inventory!$F$10:$F$1000,0)))),ROW(Inventory!$F$10:$F$1000)-ROW(Inventory!$F$10)+1),1)))</f>
        <v/>
      </c>
      <c r="AA192" s="125" t="str">
        <f t="array" ref="AA192">IF($C192="","",SUM(IF(FREQUENCY(IF(Inventory!$C$10:$C$1000=$C192,IF(Inventory!$D$10:$D$1000=sp,IF(Inventory!$J$10:$J$1000=frig,IF(Inventory!$P$10:$P$1000=$E$8,MATCH(Inventory!$F$10:$F$1000,Inventory!$F$10:$F$1000,0))))),ROW(Inventory!$F$10:$F$1000)-ROW(Inventory!$F$10)+1),1)))</f>
        <v/>
      </c>
      <c r="AB192" s="125" t="str">
        <f t="array" ref="AB192">IF($C192="","",SUM(IF(FREQUENCY(IF(Inventory!$C$10:$C$1000=$C192,IF(Inventory!$D$10:$D$1000=sp,IF(Inventory!$J$10:$J$1000=frig,IF(Inventory!$P$10:$P$1000=$G$8,MATCH(Inventory!$F$10:$F$1000,Inventory!$F$10:$F$1000,0))))),ROW(Inventory!$F$10:$F$1000)-ROW(Inventory!$F$10)+1),1)))</f>
        <v/>
      </c>
      <c r="AC192" s="125" t="str">
        <f t="array" ref="AC192">IF($C192="","",SUM(IF(FREQUENCY(IF(Inventory!$C$10:$C$1000=$C192,IF(Inventory!$D$10:$D$1000=sp,IF(Inventory!$K$10:$K$1000="",MATCH(Inventory!$F$10:$F$1000,Inventory!$F$10:$F$1000,0)))),ROW(Inventory!$F$10:$F$1000)-ROW(Inventory!$F$10)+1),1)))</f>
        <v/>
      </c>
    </row>
    <row r="193" spans="1:29" ht="16.5" x14ac:dyDescent="0.3">
      <c r="A193" s="279" t="str">
        <f>Gap_analysis_stores!A194</f>
        <v/>
      </c>
      <c r="B193" s="279" t="str">
        <f>Gap_analysis_stores!B194</f>
        <v/>
      </c>
      <c r="C193" s="279" t="str">
        <f>Gap_analysis_stores!C194</f>
        <v/>
      </c>
      <c r="D193" s="125" t="str">
        <f t="array" ref="D193">IF($C193="","",SUM(IF(FREQUENCY(IF(Inventory!$C$10:$C$1000=$C193,IF(Inventory!$D$10:$D$1000=sp,MATCH(Inventory!$F$10:$F$1000,Inventory!$F$10:$F$1000,0))),ROW(Inventory!$F$10:$F$1000)-ROW(Inventory!$F$10)+1),1)))</f>
        <v/>
      </c>
      <c r="E193" s="125" t="str">
        <f t="array" ref="E193">IF($C193="","",COUNT(IF(Inventory!$B$10:$B$1000=$B193,IF(Inventory!$C$10:$C$1000=$C193,IF(Inventory!$D$10:$D$1000=sp,IF(Inventory!$P$10:$P$1000=E$8,1))))))</f>
        <v/>
      </c>
      <c r="F193" s="125" t="str">
        <f t="array" ref="F193">IF($C193="","",COUNT(IF(Inventory!$B$10:$B$1000=$B193,IF(Inventory!$C$10:$C$1000=$C193,IF(Inventory!$D$10:$D$1000=sp,IF(Inventory!$P$10:$P$1000=F$8,1))))))</f>
        <v/>
      </c>
      <c r="G193" s="125" t="str">
        <f t="array" ref="G193">IF($C193="","",COUNT(IF(Inventory!$B$10:$B$1000=$B193,IF(Inventory!$C$10:$C$1000=$C193,IF(Inventory!$D$10:$D$1000=sp,IF(Inventory!$P$10:$P$1000=G$8,1))))))</f>
        <v/>
      </c>
      <c r="H193" s="125" t="str">
        <f t="array" ref="H193">IF($C193="","",COUNT(IF(Inventory!$B$10:$B$1000=$B193,IF(Inventory!$C$10:$C$1000=$C193,IF(Inventory!$D$10:$D$1000=sp,IF(Inventory!$P$10:$P$1000=H$8,1))))))</f>
        <v/>
      </c>
      <c r="I193" s="125" t="str">
        <f t="array" ref="I193">IF($C193="","",COUNT(IF(Inventory!$B$10:$B$1000=$B193,IF(Inventory!$C$10:$C$1000=$C193,IF(Inventory!$D$10:$D$1000=sp,IF(Inventory!$P$10:$P$1000=I$8,1))))))</f>
        <v/>
      </c>
      <c r="J193" s="137">
        <f t="shared" si="14"/>
        <v>0</v>
      </c>
      <c r="K193" s="125" t="str">
        <f t="array" ref="K193">IF($C193="","",COUNT(IF(Inventory!$B$10:$B$1000=$B193,IF(Inventory!$C$10:$C$1000=$C193,IF(Inventory!$D$10:$D$1000=sp,IF(Inventory!$J$10:$J$1000=frig,1))))))</f>
        <v/>
      </c>
      <c r="L193" s="125" t="str">
        <f t="array" ref="L193">IF($C193="","",COUNT(IF(Inventory!$B$10:$B$1000=$B193,IF(Inventory!$C$10:$C$1000=$C193,IF(Inventory!$D$10:$D$1000=sp,IF(Inventory!$J$10:$J$1000=frig,IF(Inventory!$P$10:$P$1000=L$8,1)))))))</f>
        <v/>
      </c>
      <c r="M193" s="125" t="str">
        <f t="array" ref="M193">IF($C193="","",COUNT(IF(Inventory!$B$10:$B$1000=$B193,IF(Inventory!$C$10:$C$1000=$C193,IF(Inventory!$D$10:$D$1000=sp,IF(Inventory!$J$10:$J$1000=frig,IF(Inventory!$P$10:$P$1000=M$8,1)))))))</f>
        <v/>
      </c>
      <c r="N193" s="125" t="str">
        <f t="array" ref="N193">IF($C193="","",COUNT(IF(Inventory!$B$10:$B$1000=$B193,IF(Inventory!$C$10:$C$1000=$C193,IF(Inventory!$D$10:$D$1000=sp,IF(Inventory!$J$10:$J$1000=frig,IF(Inventory!$P$10:$P$1000=N$8,1)))))))</f>
        <v/>
      </c>
      <c r="O193" s="125" t="str">
        <f t="array" ref="O193">IF($C193="","",COUNT(IF(Inventory!$B$10:$B$1000=$B193,IF(Inventory!$C$10:$C$1000=$C193,IF(Inventory!$D$10:$D$1000=sp,IF(Inventory!$J$10:$J$1000=frig,IF(Inventory!$P$10:$P$1000=O$8,1)))))))</f>
        <v/>
      </c>
      <c r="P193" s="125" t="str">
        <f t="array" ref="P193">IF($C193="","",COUNT(IF(Inventory!$B$10:$B$1000=$B193,IF(Inventory!$C$10:$C$1000=$C193,IF(Inventory!$D$10:$D$1000=sp,IF(Inventory!$J$10:$J$1000=frig,IF(Inventory!$P$10:$P$1000=P$8,1)))))))</f>
        <v/>
      </c>
      <c r="Q193" s="144" t="str">
        <f t="shared" si="15"/>
        <v/>
      </c>
      <c r="R193" s="125" t="str">
        <f t="array" ref="R193">IF($C193="","",COUNT(IF(Inventory!$B$10:$B$1000=$B193,IF(Inventory!$C$10:$C$1000=$C193,IF(Inventory!$D$10:$D$1000=sp,IF(Inventory!$J$10:$J$1000=freez,1))))))</f>
        <v/>
      </c>
      <c r="S193" s="125" t="str">
        <f t="array" ref="S193">IF($C193="","",COUNT(IF(Inventory!$B$10:$B$1000=$B193,IF(Inventory!$C$10:$C$1000=$C193,IF(Inventory!$D$10:$D$1000=sp,IF(Inventory!$J$10:$J$1000=freez,IF(Inventory!$P$10:$P$1000=S$8,1)))))))</f>
        <v/>
      </c>
      <c r="T193" s="125" t="str">
        <f t="array" ref="T193">IF($C193="","",COUNT(IF(Inventory!$B$10:$B$1000=$B193,IF(Inventory!$C$10:$C$1000=$C193,IF(Inventory!$D$10:$D$1000=sp,IF(Inventory!$J$10:$J$1000=freez,IF(Inventory!$P$10:$P$1000=T$8,1)))))))</f>
        <v/>
      </c>
      <c r="U193" s="125" t="str">
        <f t="array" ref="U193">IF($C193="","",COUNT(IF(Inventory!$B$10:$B$1000=$B193,IF(Inventory!$C$10:$C$1000=$C193,IF(Inventory!$D$10:$D$1000=sp,IF(Inventory!$J$10:$J$1000=freez,IF(Inventory!$P$10:$P$1000=U$8,1)))))))</f>
        <v/>
      </c>
      <c r="V193" s="125" t="str">
        <f t="array" ref="V193">IF($C193="","",COUNT(IF(Inventory!$B$10:$B$1000=$B193,IF(Inventory!$C$10:$C$1000=$C193,IF(Inventory!$D$10:$D$1000=sp,IF(Inventory!$J$10:$J$1000=freez,IF(Inventory!$P$10:$P$1000=V$8,1)))))))</f>
        <v/>
      </c>
      <c r="W193" s="125" t="str">
        <f t="array" ref="W193">IF($C193="","",COUNT(IF(Inventory!$B$10:$B$1000=$B193,IF(Inventory!$C$10:$C$1000=$C193,IF(Inventory!$D$10:$D$1000=sp,IF(Inventory!$J$10:$J$1000=freez,IF(Inventory!$P$10:$P$1000=W$8,1)))))))</f>
        <v/>
      </c>
      <c r="X193" s="144" t="str">
        <f t="shared" si="16"/>
        <v/>
      </c>
      <c r="Y193" s="125" t="str">
        <f t="array" ref="Y193">IF($C193="","",SUM(IF(FREQUENCY(IF(Inventory!$C$10:$C$1000=$C193,IF(Inventory!$D$10:$D$1000=sp,IF(Inventory!$I$10:$I$1000=Grl_status!$B$6,MATCH(Inventory!$F$10:$F$1000,Inventory!$F$10:$F$1000,0)))),ROW(Inventory!$F$10:$F$1000)-ROW(Inventory!$F$10)+1),1)))</f>
        <v/>
      </c>
      <c r="Z193" s="125" t="str">
        <f t="array" ref="Z193">IF($C193="","",SUM(IF(FREQUENCY(IF(Inventory!$C$10:$C$1000=$C193,IF(Inventory!$D$10:$D$1000=sp,IF(Inventory!$J$10:$J$1000=frig,MATCH(Inventory!$F$10:$F$1000,Inventory!$F$10:$F$1000,0)))),ROW(Inventory!$F$10:$F$1000)-ROW(Inventory!$F$10)+1),1)))</f>
        <v/>
      </c>
      <c r="AA193" s="125" t="str">
        <f t="array" ref="AA193">IF($C193="","",SUM(IF(FREQUENCY(IF(Inventory!$C$10:$C$1000=$C193,IF(Inventory!$D$10:$D$1000=sp,IF(Inventory!$J$10:$J$1000=frig,IF(Inventory!$P$10:$P$1000=$E$8,MATCH(Inventory!$F$10:$F$1000,Inventory!$F$10:$F$1000,0))))),ROW(Inventory!$F$10:$F$1000)-ROW(Inventory!$F$10)+1),1)))</f>
        <v/>
      </c>
      <c r="AB193" s="125" t="str">
        <f t="array" ref="AB193">IF($C193="","",SUM(IF(FREQUENCY(IF(Inventory!$C$10:$C$1000=$C193,IF(Inventory!$D$10:$D$1000=sp,IF(Inventory!$J$10:$J$1000=frig,IF(Inventory!$P$10:$P$1000=$G$8,MATCH(Inventory!$F$10:$F$1000,Inventory!$F$10:$F$1000,0))))),ROW(Inventory!$F$10:$F$1000)-ROW(Inventory!$F$10)+1),1)))</f>
        <v/>
      </c>
      <c r="AC193" s="125" t="str">
        <f t="array" ref="AC193">IF($C193="","",SUM(IF(FREQUENCY(IF(Inventory!$C$10:$C$1000=$C193,IF(Inventory!$D$10:$D$1000=sp,IF(Inventory!$K$10:$K$1000="",MATCH(Inventory!$F$10:$F$1000,Inventory!$F$10:$F$1000,0)))),ROW(Inventory!$F$10:$F$1000)-ROW(Inventory!$F$10)+1),1)))</f>
        <v/>
      </c>
    </row>
    <row r="194" spans="1:29" ht="16.5" x14ac:dyDescent="0.3">
      <c r="A194" s="279" t="str">
        <f>Gap_analysis_stores!A195</f>
        <v/>
      </c>
      <c r="B194" s="279" t="str">
        <f>Gap_analysis_stores!B195</f>
        <v/>
      </c>
      <c r="C194" s="279" t="str">
        <f>Gap_analysis_stores!C195</f>
        <v/>
      </c>
      <c r="D194" s="125" t="str">
        <f t="array" ref="D194">IF($C194="","",SUM(IF(FREQUENCY(IF(Inventory!$C$10:$C$1000=$C194,IF(Inventory!$D$10:$D$1000=sp,MATCH(Inventory!$F$10:$F$1000,Inventory!$F$10:$F$1000,0))),ROW(Inventory!$F$10:$F$1000)-ROW(Inventory!$F$10)+1),1)))</f>
        <v/>
      </c>
      <c r="E194" s="125" t="str">
        <f t="array" ref="E194">IF($C194="","",COUNT(IF(Inventory!$B$10:$B$1000=$B194,IF(Inventory!$C$10:$C$1000=$C194,IF(Inventory!$D$10:$D$1000=sp,IF(Inventory!$P$10:$P$1000=E$8,1))))))</f>
        <v/>
      </c>
      <c r="F194" s="125" t="str">
        <f t="array" ref="F194">IF($C194="","",COUNT(IF(Inventory!$B$10:$B$1000=$B194,IF(Inventory!$C$10:$C$1000=$C194,IF(Inventory!$D$10:$D$1000=sp,IF(Inventory!$P$10:$P$1000=F$8,1))))))</f>
        <v/>
      </c>
      <c r="G194" s="125" t="str">
        <f t="array" ref="G194">IF($C194="","",COUNT(IF(Inventory!$B$10:$B$1000=$B194,IF(Inventory!$C$10:$C$1000=$C194,IF(Inventory!$D$10:$D$1000=sp,IF(Inventory!$P$10:$P$1000=G$8,1))))))</f>
        <v/>
      </c>
      <c r="H194" s="125" t="str">
        <f t="array" ref="H194">IF($C194="","",COUNT(IF(Inventory!$B$10:$B$1000=$B194,IF(Inventory!$C$10:$C$1000=$C194,IF(Inventory!$D$10:$D$1000=sp,IF(Inventory!$P$10:$P$1000=H$8,1))))))</f>
        <v/>
      </c>
      <c r="I194" s="125" t="str">
        <f t="array" ref="I194">IF($C194="","",COUNT(IF(Inventory!$B$10:$B$1000=$B194,IF(Inventory!$C$10:$C$1000=$C194,IF(Inventory!$D$10:$D$1000=sp,IF(Inventory!$P$10:$P$1000=I$8,1))))))</f>
        <v/>
      </c>
      <c r="J194" s="137">
        <f t="shared" si="14"/>
        <v>0</v>
      </c>
      <c r="K194" s="125" t="str">
        <f t="array" ref="K194">IF($C194="","",COUNT(IF(Inventory!$B$10:$B$1000=$B194,IF(Inventory!$C$10:$C$1000=$C194,IF(Inventory!$D$10:$D$1000=sp,IF(Inventory!$J$10:$J$1000=frig,1))))))</f>
        <v/>
      </c>
      <c r="L194" s="125" t="str">
        <f t="array" ref="L194">IF($C194="","",COUNT(IF(Inventory!$B$10:$B$1000=$B194,IF(Inventory!$C$10:$C$1000=$C194,IF(Inventory!$D$10:$D$1000=sp,IF(Inventory!$J$10:$J$1000=frig,IF(Inventory!$P$10:$P$1000=L$8,1)))))))</f>
        <v/>
      </c>
      <c r="M194" s="125" t="str">
        <f t="array" ref="M194">IF($C194="","",COUNT(IF(Inventory!$B$10:$B$1000=$B194,IF(Inventory!$C$10:$C$1000=$C194,IF(Inventory!$D$10:$D$1000=sp,IF(Inventory!$J$10:$J$1000=frig,IF(Inventory!$P$10:$P$1000=M$8,1)))))))</f>
        <v/>
      </c>
      <c r="N194" s="125" t="str">
        <f t="array" ref="N194">IF($C194="","",COUNT(IF(Inventory!$B$10:$B$1000=$B194,IF(Inventory!$C$10:$C$1000=$C194,IF(Inventory!$D$10:$D$1000=sp,IF(Inventory!$J$10:$J$1000=frig,IF(Inventory!$P$10:$P$1000=N$8,1)))))))</f>
        <v/>
      </c>
      <c r="O194" s="125" t="str">
        <f t="array" ref="O194">IF($C194="","",COUNT(IF(Inventory!$B$10:$B$1000=$B194,IF(Inventory!$C$10:$C$1000=$C194,IF(Inventory!$D$10:$D$1000=sp,IF(Inventory!$J$10:$J$1000=frig,IF(Inventory!$P$10:$P$1000=O$8,1)))))))</f>
        <v/>
      </c>
      <c r="P194" s="125" t="str">
        <f t="array" ref="P194">IF($C194="","",COUNT(IF(Inventory!$B$10:$B$1000=$B194,IF(Inventory!$C$10:$C$1000=$C194,IF(Inventory!$D$10:$D$1000=sp,IF(Inventory!$J$10:$J$1000=frig,IF(Inventory!$P$10:$P$1000=P$8,1)))))))</f>
        <v/>
      </c>
      <c r="Q194" s="144" t="str">
        <f t="shared" si="15"/>
        <v/>
      </c>
      <c r="R194" s="125" t="str">
        <f t="array" ref="R194">IF($C194="","",COUNT(IF(Inventory!$B$10:$B$1000=$B194,IF(Inventory!$C$10:$C$1000=$C194,IF(Inventory!$D$10:$D$1000=sp,IF(Inventory!$J$10:$J$1000=freez,1))))))</f>
        <v/>
      </c>
      <c r="S194" s="125" t="str">
        <f t="array" ref="S194">IF($C194="","",COUNT(IF(Inventory!$B$10:$B$1000=$B194,IF(Inventory!$C$10:$C$1000=$C194,IF(Inventory!$D$10:$D$1000=sp,IF(Inventory!$J$10:$J$1000=freez,IF(Inventory!$P$10:$P$1000=S$8,1)))))))</f>
        <v/>
      </c>
      <c r="T194" s="125" t="str">
        <f t="array" ref="T194">IF($C194="","",COUNT(IF(Inventory!$B$10:$B$1000=$B194,IF(Inventory!$C$10:$C$1000=$C194,IF(Inventory!$D$10:$D$1000=sp,IF(Inventory!$J$10:$J$1000=freez,IF(Inventory!$P$10:$P$1000=T$8,1)))))))</f>
        <v/>
      </c>
      <c r="U194" s="125" t="str">
        <f t="array" ref="U194">IF($C194="","",COUNT(IF(Inventory!$B$10:$B$1000=$B194,IF(Inventory!$C$10:$C$1000=$C194,IF(Inventory!$D$10:$D$1000=sp,IF(Inventory!$J$10:$J$1000=freez,IF(Inventory!$P$10:$P$1000=U$8,1)))))))</f>
        <v/>
      </c>
      <c r="V194" s="125" t="str">
        <f t="array" ref="V194">IF($C194="","",COUNT(IF(Inventory!$B$10:$B$1000=$B194,IF(Inventory!$C$10:$C$1000=$C194,IF(Inventory!$D$10:$D$1000=sp,IF(Inventory!$J$10:$J$1000=freez,IF(Inventory!$P$10:$P$1000=V$8,1)))))))</f>
        <v/>
      </c>
      <c r="W194" s="125" t="str">
        <f t="array" ref="W194">IF($C194="","",COUNT(IF(Inventory!$B$10:$B$1000=$B194,IF(Inventory!$C$10:$C$1000=$C194,IF(Inventory!$D$10:$D$1000=sp,IF(Inventory!$J$10:$J$1000=freez,IF(Inventory!$P$10:$P$1000=W$8,1)))))))</f>
        <v/>
      </c>
      <c r="X194" s="144" t="str">
        <f t="shared" si="16"/>
        <v/>
      </c>
      <c r="Y194" s="125" t="str">
        <f t="array" ref="Y194">IF($C194="","",SUM(IF(FREQUENCY(IF(Inventory!$C$10:$C$1000=$C194,IF(Inventory!$D$10:$D$1000=sp,IF(Inventory!$I$10:$I$1000=Grl_status!$B$6,MATCH(Inventory!$F$10:$F$1000,Inventory!$F$10:$F$1000,0)))),ROW(Inventory!$F$10:$F$1000)-ROW(Inventory!$F$10)+1),1)))</f>
        <v/>
      </c>
      <c r="Z194" s="125" t="str">
        <f t="array" ref="Z194">IF($C194="","",SUM(IF(FREQUENCY(IF(Inventory!$C$10:$C$1000=$C194,IF(Inventory!$D$10:$D$1000=sp,IF(Inventory!$J$10:$J$1000=frig,MATCH(Inventory!$F$10:$F$1000,Inventory!$F$10:$F$1000,0)))),ROW(Inventory!$F$10:$F$1000)-ROW(Inventory!$F$10)+1),1)))</f>
        <v/>
      </c>
      <c r="AA194" s="125" t="str">
        <f t="array" ref="AA194">IF($C194="","",SUM(IF(FREQUENCY(IF(Inventory!$C$10:$C$1000=$C194,IF(Inventory!$D$10:$D$1000=sp,IF(Inventory!$J$10:$J$1000=frig,IF(Inventory!$P$10:$P$1000=$E$8,MATCH(Inventory!$F$10:$F$1000,Inventory!$F$10:$F$1000,0))))),ROW(Inventory!$F$10:$F$1000)-ROW(Inventory!$F$10)+1),1)))</f>
        <v/>
      </c>
      <c r="AB194" s="125" t="str">
        <f t="array" ref="AB194">IF($C194="","",SUM(IF(FREQUENCY(IF(Inventory!$C$10:$C$1000=$C194,IF(Inventory!$D$10:$D$1000=sp,IF(Inventory!$J$10:$J$1000=frig,IF(Inventory!$P$10:$P$1000=$G$8,MATCH(Inventory!$F$10:$F$1000,Inventory!$F$10:$F$1000,0))))),ROW(Inventory!$F$10:$F$1000)-ROW(Inventory!$F$10)+1),1)))</f>
        <v/>
      </c>
      <c r="AC194" s="125" t="str">
        <f t="array" ref="AC194">IF($C194="","",SUM(IF(FREQUENCY(IF(Inventory!$C$10:$C$1000=$C194,IF(Inventory!$D$10:$D$1000=sp,IF(Inventory!$K$10:$K$1000="",MATCH(Inventory!$F$10:$F$1000,Inventory!$F$10:$F$1000,0)))),ROW(Inventory!$F$10:$F$1000)-ROW(Inventory!$F$10)+1),1)))</f>
        <v/>
      </c>
    </row>
    <row r="195" spans="1:29" ht="16.5" x14ac:dyDescent="0.3">
      <c r="A195" s="279" t="str">
        <f>Gap_analysis_stores!A196</f>
        <v/>
      </c>
      <c r="B195" s="279" t="str">
        <f>Gap_analysis_stores!B196</f>
        <v/>
      </c>
      <c r="C195" s="279" t="str">
        <f>Gap_analysis_stores!C196</f>
        <v/>
      </c>
      <c r="D195" s="125" t="str">
        <f t="array" ref="D195">IF($C195="","",SUM(IF(FREQUENCY(IF(Inventory!$C$10:$C$1000=$C195,IF(Inventory!$D$10:$D$1000=sp,MATCH(Inventory!$F$10:$F$1000,Inventory!$F$10:$F$1000,0))),ROW(Inventory!$F$10:$F$1000)-ROW(Inventory!$F$10)+1),1)))</f>
        <v/>
      </c>
      <c r="E195" s="125" t="str">
        <f t="array" ref="E195">IF($C195="","",COUNT(IF(Inventory!$B$10:$B$1000=$B195,IF(Inventory!$C$10:$C$1000=$C195,IF(Inventory!$D$10:$D$1000=sp,IF(Inventory!$P$10:$P$1000=E$8,1))))))</f>
        <v/>
      </c>
      <c r="F195" s="125" t="str">
        <f t="array" ref="F195">IF($C195="","",COUNT(IF(Inventory!$B$10:$B$1000=$B195,IF(Inventory!$C$10:$C$1000=$C195,IF(Inventory!$D$10:$D$1000=sp,IF(Inventory!$P$10:$P$1000=F$8,1))))))</f>
        <v/>
      </c>
      <c r="G195" s="125" t="str">
        <f t="array" ref="G195">IF($C195="","",COUNT(IF(Inventory!$B$10:$B$1000=$B195,IF(Inventory!$C$10:$C$1000=$C195,IF(Inventory!$D$10:$D$1000=sp,IF(Inventory!$P$10:$P$1000=G$8,1))))))</f>
        <v/>
      </c>
      <c r="H195" s="125" t="str">
        <f t="array" ref="H195">IF($C195="","",COUNT(IF(Inventory!$B$10:$B$1000=$B195,IF(Inventory!$C$10:$C$1000=$C195,IF(Inventory!$D$10:$D$1000=sp,IF(Inventory!$P$10:$P$1000=H$8,1))))))</f>
        <v/>
      </c>
      <c r="I195" s="125" t="str">
        <f t="array" ref="I195">IF($C195="","",COUNT(IF(Inventory!$B$10:$B$1000=$B195,IF(Inventory!$C$10:$C$1000=$C195,IF(Inventory!$D$10:$D$1000=sp,IF(Inventory!$P$10:$P$1000=I$8,1))))))</f>
        <v/>
      </c>
      <c r="J195" s="137">
        <f t="shared" si="14"/>
        <v>0</v>
      </c>
      <c r="K195" s="125" t="str">
        <f t="array" ref="K195">IF($C195="","",COUNT(IF(Inventory!$B$10:$B$1000=$B195,IF(Inventory!$C$10:$C$1000=$C195,IF(Inventory!$D$10:$D$1000=sp,IF(Inventory!$J$10:$J$1000=frig,1))))))</f>
        <v/>
      </c>
      <c r="L195" s="125" t="str">
        <f t="array" ref="L195">IF($C195="","",COUNT(IF(Inventory!$B$10:$B$1000=$B195,IF(Inventory!$C$10:$C$1000=$C195,IF(Inventory!$D$10:$D$1000=sp,IF(Inventory!$J$10:$J$1000=frig,IF(Inventory!$P$10:$P$1000=L$8,1)))))))</f>
        <v/>
      </c>
      <c r="M195" s="125" t="str">
        <f t="array" ref="M195">IF($C195="","",COUNT(IF(Inventory!$B$10:$B$1000=$B195,IF(Inventory!$C$10:$C$1000=$C195,IF(Inventory!$D$10:$D$1000=sp,IF(Inventory!$J$10:$J$1000=frig,IF(Inventory!$P$10:$P$1000=M$8,1)))))))</f>
        <v/>
      </c>
      <c r="N195" s="125" t="str">
        <f t="array" ref="N195">IF($C195="","",COUNT(IF(Inventory!$B$10:$B$1000=$B195,IF(Inventory!$C$10:$C$1000=$C195,IF(Inventory!$D$10:$D$1000=sp,IF(Inventory!$J$10:$J$1000=frig,IF(Inventory!$P$10:$P$1000=N$8,1)))))))</f>
        <v/>
      </c>
      <c r="O195" s="125" t="str">
        <f t="array" ref="O195">IF($C195="","",COUNT(IF(Inventory!$B$10:$B$1000=$B195,IF(Inventory!$C$10:$C$1000=$C195,IF(Inventory!$D$10:$D$1000=sp,IF(Inventory!$J$10:$J$1000=frig,IF(Inventory!$P$10:$P$1000=O$8,1)))))))</f>
        <v/>
      </c>
      <c r="P195" s="125" t="str">
        <f t="array" ref="P195">IF($C195="","",COUNT(IF(Inventory!$B$10:$B$1000=$B195,IF(Inventory!$C$10:$C$1000=$C195,IF(Inventory!$D$10:$D$1000=sp,IF(Inventory!$J$10:$J$1000=frig,IF(Inventory!$P$10:$P$1000=P$8,1)))))))</f>
        <v/>
      </c>
      <c r="Q195" s="144" t="str">
        <f t="shared" si="15"/>
        <v/>
      </c>
      <c r="R195" s="125" t="str">
        <f t="array" ref="R195">IF($C195="","",COUNT(IF(Inventory!$B$10:$B$1000=$B195,IF(Inventory!$C$10:$C$1000=$C195,IF(Inventory!$D$10:$D$1000=sp,IF(Inventory!$J$10:$J$1000=freez,1))))))</f>
        <v/>
      </c>
      <c r="S195" s="125" t="str">
        <f t="array" ref="S195">IF($C195="","",COUNT(IF(Inventory!$B$10:$B$1000=$B195,IF(Inventory!$C$10:$C$1000=$C195,IF(Inventory!$D$10:$D$1000=sp,IF(Inventory!$J$10:$J$1000=freez,IF(Inventory!$P$10:$P$1000=S$8,1)))))))</f>
        <v/>
      </c>
      <c r="T195" s="125" t="str">
        <f t="array" ref="T195">IF($C195="","",COUNT(IF(Inventory!$B$10:$B$1000=$B195,IF(Inventory!$C$10:$C$1000=$C195,IF(Inventory!$D$10:$D$1000=sp,IF(Inventory!$J$10:$J$1000=freez,IF(Inventory!$P$10:$P$1000=T$8,1)))))))</f>
        <v/>
      </c>
      <c r="U195" s="125" t="str">
        <f t="array" ref="U195">IF($C195="","",COUNT(IF(Inventory!$B$10:$B$1000=$B195,IF(Inventory!$C$10:$C$1000=$C195,IF(Inventory!$D$10:$D$1000=sp,IF(Inventory!$J$10:$J$1000=freez,IF(Inventory!$P$10:$P$1000=U$8,1)))))))</f>
        <v/>
      </c>
      <c r="V195" s="125" t="str">
        <f t="array" ref="V195">IF($C195="","",COUNT(IF(Inventory!$B$10:$B$1000=$B195,IF(Inventory!$C$10:$C$1000=$C195,IF(Inventory!$D$10:$D$1000=sp,IF(Inventory!$J$10:$J$1000=freez,IF(Inventory!$P$10:$P$1000=V$8,1)))))))</f>
        <v/>
      </c>
      <c r="W195" s="125" t="str">
        <f t="array" ref="W195">IF($C195="","",COUNT(IF(Inventory!$B$10:$B$1000=$B195,IF(Inventory!$C$10:$C$1000=$C195,IF(Inventory!$D$10:$D$1000=sp,IF(Inventory!$J$10:$J$1000=freez,IF(Inventory!$P$10:$P$1000=W$8,1)))))))</f>
        <v/>
      </c>
      <c r="X195" s="144" t="str">
        <f t="shared" si="16"/>
        <v/>
      </c>
      <c r="Y195" s="125" t="str">
        <f t="array" ref="Y195">IF($C195="","",SUM(IF(FREQUENCY(IF(Inventory!$C$10:$C$1000=$C195,IF(Inventory!$D$10:$D$1000=sp,IF(Inventory!$I$10:$I$1000=Grl_status!$B$6,MATCH(Inventory!$F$10:$F$1000,Inventory!$F$10:$F$1000,0)))),ROW(Inventory!$F$10:$F$1000)-ROW(Inventory!$F$10)+1),1)))</f>
        <v/>
      </c>
      <c r="Z195" s="125" t="str">
        <f t="array" ref="Z195">IF($C195="","",SUM(IF(FREQUENCY(IF(Inventory!$C$10:$C$1000=$C195,IF(Inventory!$D$10:$D$1000=sp,IF(Inventory!$J$10:$J$1000=frig,MATCH(Inventory!$F$10:$F$1000,Inventory!$F$10:$F$1000,0)))),ROW(Inventory!$F$10:$F$1000)-ROW(Inventory!$F$10)+1),1)))</f>
        <v/>
      </c>
      <c r="AA195" s="125" t="str">
        <f t="array" ref="AA195">IF($C195="","",SUM(IF(FREQUENCY(IF(Inventory!$C$10:$C$1000=$C195,IF(Inventory!$D$10:$D$1000=sp,IF(Inventory!$J$10:$J$1000=frig,IF(Inventory!$P$10:$P$1000=$E$8,MATCH(Inventory!$F$10:$F$1000,Inventory!$F$10:$F$1000,0))))),ROW(Inventory!$F$10:$F$1000)-ROW(Inventory!$F$10)+1),1)))</f>
        <v/>
      </c>
      <c r="AB195" s="125" t="str">
        <f t="array" ref="AB195">IF($C195="","",SUM(IF(FREQUENCY(IF(Inventory!$C$10:$C$1000=$C195,IF(Inventory!$D$10:$D$1000=sp,IF(Inventory!$J$10:$J$1000=frig,IF(Inventory!$P$10:$P$1000=$G$8,MATCH(Inventory!$F$10:$F$1000,Inventory!$F$10:$F$1000,0))))),ROW(Inventory!$F$10:$F$1000)-ROW(Inventory!$F$10)+1),1)))</f>
        <v/>
      </c>
      <c r="AC195" s="125" t="str">
        <f t="array" ref="AC195">IF($C195="","",SUM(IF(FREQUENCY(IF(Inventory!$C$10:$C$1000=$C195,IF(Inventory!$D$10:$D$1000=sp,IF(Inventory!$K$10:$K$1000="",MATCH(Inventory!$F$10:$F$1000,Inventory!$F$10:$F$1000,0)))),ROW(Inventory!$F$10:$F$1000)-ROW(Inventory!$F$10)+1),1)))</f>
        <v/>
      </c>
    </row>
    <row r="196" spans="1:29" ht="16.5" x14ac:dyDescent="0.3">
      <c r="A196" s="279" t="str">
        <f>Gap_analysis_stores!A197</f>
        <v/>
      </c>
      <c r="B196" s="279" t="str">
        <f>Gap_analysis_stores!B197</f>
        <v/>
      </c>
      <c r="C196" s="279" t="str">
        <f>Gap_analysis_stores!C197</f>
        <v/>
      </c>
      <c r="D196" s="125" t="str">
        <f t="array" ref="D196">IF($C196="","",SUM(IF(FREQUENCY(IF(Inventory!$C$10:$C$1000=$C196,IF(Inventory!$D$10:$D$1000=sp,MATCH(Inventory!$F$10:$F$1000,Inventory!$F$10:$F$1000,0))),ROW(Inventory!$F$10:$F$1000)-ROW(Inventory!$F$10)+1),1)))</f>
        <v/>
      </c>
      <c r="E196" s="125" t="str">
        <f t="array" ref="E196">IF($C196="","",COUNT(IF(Inventory!$B$10:$B$1000=$B196,IF(Inventory!$C$10:$C$1000=$C196,IF(Inventory!$D$10:$D$1000=sp,IF(Inventory!$P$10:$P$1000=E$8,1))))))</f>
        <v/>
      </c>
      <c r="F196" s="125" t="str">
        <f t="array" ref="F196">IF($C196="","",COUNT(IF(Inventory!$B$10:$B$1000=$B196,IF(Inventory!$C$10:$C$1000=$C196,IF(Inventory!$D$10:$D$1000=sp,IF(Inventory!$P$10:$P$1000=F$8,1))))))</f>
        <v/>
      </c>
      <c r="G196" s="125" t="str">
        <f t="array" ref="G196">IF($C196="","",COUNT(IF(Inventory!$B$10:$B$1000=$B196,IF(Inventory!$C$10:$C$1000=$C196,IF(Inventory!$D$10:$D$1000=sp,IF(Inventory!$P$10:$P$1000=G$8,1))))))</f>
        <v/>
      </c>
      <c r="H196" s="125" t="str">
        <f t="array" ref="H196">IF($C196="","",COUNT(IF(Inventory!$B$10:$B$1000=$B196,IF(Inventory!$C$10:$C$1000=$C196,IF(Inventory!$D$10:$D$1000=sp,IF(Inventory!$P$10:$P$1000=H$8,1))))))</f>
        <v/>
      </c>
      <c r="I196" s="125" t="str">
        <f t="array" ref="I196">IF($C196="","",COUNT(IF(Inventory!$B$10:$B$1000=$B196,IF(Inventory!$C$10:$C$1000=$C196,IF(Inventory!$D$10:$D$1000=sp,IF(Inventory!$P$10:$P$1000=I$8,1))))))</f>
        <v/>
      </c>
      <c r="J196" s="137">
        <f t="shared" si="14"/>
        <v>0</v>
      </c>
      <c r="K196" s="125" t="str">
        <f t="array" ref="K196">IF($C196="","",COUNT(IF(Inventory!$B$10:$B$1000=$B196,IF(Inventory!$C$10:$C$1000=$C196,IF(Inventory!$D$10:$D$1000=sp,IF(Inventory!$J$10:$J$1000=frig,1))))))</f>
        <v/>
      </c>
      <c r="L196" s="125" t="str">
        <f t="array" ref="L196">IF($C196="","",COUNT(IF(Inventory!$B$10:$B$1000=$B196,IF(Inventory!$C$10:$C$1000=$C196,IF(Inventory!$D$10:$D$1000=sp,IF(Inventory!$J$10:$J$1000=frig,IF(Inventory!$P$10:$P$1000=L$8,1)))))))</f>
        <v/>
      </c>
      <c r="M196" s="125" t="str">
        <f t="array" ref="M196">IF($C196="","",COUNT(IF(Inventory!$B$10:$B$1000=$B196,IF(Inventory!$C$10:$C$1000=$C196,IF(Inventory!$D$10:$D$1000=sp,IF(Inventory!$J$10:$J$1000=frig,IF(Inventory!$P$10:$P$1000=M$8,1)))))))</f>
        <v/>
      </c>
      <c r="N196" s="125" t="str">
        <f t="array" ref="N196">IF($C196="","",COUNT(IF(Inventory!$B$10:$B$1000=$B196,IF(Inventory!$C$10:$C$1000=$C196,IF(Inventory!$D$10:$D$1000=sp,IF(Inventory!$J$10:$J$1000=frig,IF(Inventory!$P$10:$P$1000=N$8,1)))))))</f>
        <v/>
      </c>
      <c r="O196" s="125" t="str">
        <f t="array" ref="O196">IF($C196="","",COUNT(IF(Inventory!$B$10:$B$1000=$B196,IF(Inventory!$C$10:$C$1000=$C196,IF(Inventory!$D$10:$D$1000=sp,IF(Inventory!$J$10:$J$1000=frig,IF(Inventory!$P$10:$P$1000=O$8,1)))))))</f>
        <v/>
      </c>
      <c r="P196" s="125" t="str">
        <f t="array" ref="P196">IF($C196="","",COUNT(IF(Inventory!$B$10:$B$1000=$B196,IF(Inventory!$C$10:$C$1000=$C196,IF(Inventory!$D$10:$D$1000=sp,IF(Inventory!$J$10:$J$1000=frig,IF(Inventory!$P$10:$P$1000=P$8,1)))))))</f>
        <v/>
      </c>
      <c r="Q196" s="144" t="str">
        <f t="shared" si="15"/>
        <v/>
      </c>
      <c r="R196" s="125" t="str">
        <f t="array" ref="R196">IF($C196="","",COUNT(IF(Inventory!$B$10:$B$1000=$B196,IF(Inventory!$C$10:$C$1000=$C196,IF(Inventory!$D$10:$D$1000=sp,IF(Inventory!$J$10:$J$1000=freez,1))))))</f>
        <v/>
      </c>
      <c r="S196" s="125" t="str">
        <f t="array" ref="S196">IF($C196="","",COUNT(IF(Inventory!$B$10:$B$1000=$B196,IF(Inventory!$C$10:$C$1000=$C196,IF(Inventory!$D$10:$D$1000=sp,IF(Inventory!$J$10:$J$1000=freez,IF(Inventory!$P$10:$P$1000=S$8,1)))))))</f>
        <v/>
      </c>
      <c r="T196" s="125" t="str">
        <f t="array" ref="T196">IF($C196="","",COUNT(IF(Inventory!$B$10:$B$1000=$B196,IF(Inventory!$C$10:$C$1000=$C196,IF(Inventory!$D$10:$D$1000=sp,IF(Inventory!$J$10:$J$1000=freez,IF(Inventory!$P$10:$P$1000=T$8,1)))))))</f>
        <v/>
      </c>
      <c r="U196" s="125" t="str">
        <f t="array" ref="U196">IF($C196="","",COUNT(IF(Inventory!$B$10:$B$1000=$B196,IF(Inventory!$C$10:$C$1000=$C196,IF(Inventory!$D$10:$D$1000=sp,IF(Inventory!$J$10:$J$1000=freez,IF(Inventory!$P$10:$P$1000=U$8,1)))))))</f>
        <v/>
      </c>
      <c r="V196" s="125" t="str">
        <f t="array" ref="V196">IF($C196="","",COUNT(IF(Inventory!$B$10:$B$1000=$B196,IF(Inventory!$C$10:$C$1000=$C196,IF(Inventory!$D$10:$D$1000=sp,IF(Inventory!$J$10:$J$1000=freez,IF(Inventory!$P$10:$P$1000=V$8,1)))))))</f>
        <v/>
      </c>
      <c r="W196" s="125" t="str">
        <f t="array" ref="W196">IF($C196="","",COUNT(IF(Inventory!$B$10:$B$1000=$B196,IF(Inventory!$C$10:$C$1000=$C196,IF(Inventory!$D$10:$D$1000=sp,IF(Inventory!$J$10:$J$1000=freez,IF(Inventory!$P$10:$P$1000=W$8,1)))))))</f>
        <v/>
      </c>
      <c r="X196" s="144" t="str">
        <f t="shared" si="16"/>
        <v/>
      </c>
      <c r="Y196" s="125" t="str">
        <f t="array" ref="Y196">IF($C196="","",SUM(IF(FREQUENCY(IF(Inventory!$C$10:$C$1000=$C196,IF(Inventory!$D$10:$D$1000=sp,IF(Inventory!$I$10:$I$1000=Grl_status!$B$6,MATCH(Inventory!$F$10:$F$1000,Inventory!$F$10:$F$1000,0)))),ROW(Inventory!$F$10:$F$1000)-ROW(Inventory!$F$10)+1),1)))</f>
        <v/>
      </c>
      <c r="Z196" s="125" t="str">
        <f t="array" ref="Z196">IF($C196="","",SUM(IF(FREQUENCY(IF(Inventory!$C$10:$C$1000=$C196,IF(Inventory!$D$10:$D$1000=sp,IF(Inventory!$J$10:$J$1000=frig,MATCH(Inventory!$F$10:$F$1000,Inventory!$F$10:$F$1000,0)))),ROW(Inventory!$F$10:$F$1000)-ROW(Inventory!$F$10)+1),1)))</f>
        <v/>
      </c>
      <c r="AA196" s="125" t="str">
        <f t="array" ref="AA196">IF($C196="","",SUM(IF(FREQUENCY(IF(Inventory!$C$10:$C$1000=$C196,IF(Inventory!$D$10:$D$1000=sp,IF(Inventory!$J$10:$J$1000=frig,IF(Inventory!$P$10:$P$1000=$E$8,MATCH(Inventory!$F$10:$F$1000,Inventory!$F$10:$F$1000,0))))),ROW(Inventory!$F$10:$F$1000)-ROW(Inventory!$F$10)+1),1)))</f>
        <v/>
      </c>
      <c r="AB196" s="125" t="str">
        <f t="array" ref="AB196">IF($C196="","",SUM(IF(FREQUENCY(IF(Inventory!$C$10:$C$1000=$C196,IF(Inventory!$D$10:$D$1000=sp,IF(Inventory!$J$10:$J$1000=frig,IF(Inventory!$P$10:$P$1000=$G$8,MATCH(Inventory!$F$10:$F$1000,Inventory!$F$10:$F$1000,0))))),ROW(Inventory!$F$10:$F$1000)-ROW(Inventory!$F$10)+1),1)))</f>
        <v/>
      </c>
      <c r="AC196" s="125" t="str">
        <f t="array" ref="AC196">IF($C196="","",SUM(IF(FREQUENCY(IF(Inventory!$C$10:$C$1000=$C196,IF(Inventory!$D$10:$D$1000=sp,IF(Inventory!$K$10:$K$1000="",MATCH(Inventory!$F$10:$F$1000,Inventory!$F$10:$F$1000,0)))),ROW(Inventory!$F$10:$F$1000)-ROW(Inventory!$F$10)+1),1)))</f>
        <v/>
      </c>
    </row>
    <row r="197" spans="1:29" ht="16.5" x14ac:dyDescent="0.3">
      <c r="A197" s="279" t="str">
        <f>Gap_analysis_stores!A198</f>
        <v/>
      </c>
      <c r="B197" s="279" t="str">
        <f>Gap_analysis_stores!B198</f>
        <v/>
      </c>
      <c r="C197" s="279" t="str">
        <f>Gap_analysis_stores!C198</f>
        <v/>
      </c>
      <c r="D197" s="125" t="str">
        <f t="array" ref="D197">IF($C197="","",SUM(IF(FREQUENCY(IF(Inventory!$C$10:$C$1000=$C197,IF(Inventory!$D$10:$D$1000=sp,MATCH(Inventory!$F$10:$F$1000,Inventory!$F$10:$F$1000,0))),ROW(Inventory!$F$10:$F$1000)-ROW(Inventory!$F$10)+1),1)))</f>
        <v/>
      </c>
      <c r="E197" s="125" t="str">
        <f t="array" ref="E197">IF($C197="","",COUNT(IF(Inventory!$B$10:$B$1000=$B197,IF(Inventory!$C$10:$C$1000=$C197,IF(Inventory!$D$10:$D$1000=sp,IF(Inventory!$P$10:$P$1000=E$8,1))))))</f>
        <v/>
      </c>
      <c r="F197" s="125" t="str">
        <f t="array" ref="F197">IF($C197="","",COUNT(IF(Inventory!$B$10:$B$1000=$B197,IF(Inventory!$C$10:$C$1000=$C197,IF(Inventory!$D$10:$D$1000=sp,IF(Inventory!$P$10:$P$1000=F$8,1))))))</f>
        <v/>
      </c>
      <c r="G197" s="125" t="str">
        <f t="array" ref="G197">IF($C197="","",COUNT(IF(Inventory!$B$10:$B$1000=$B197,IF(Inventory!$C$10:$C$1000=$C197,IF(Inventory!$D$10:$D$1000=sp,IF(Inventory!$P$10:$P$1000=G$8,1))))))</f>
        <v/>
      </c>
      <c r="H197" s="125" t="str">
        <f t="array" ref="H197">IF($C197="","",COUNT(IF(Inventory!$B$10:$B$1000=$B197,IF(Inventory!$C$10:$C$1000=$C197,IF(Inventory!$D$10:$D$1000=sp,IF(Inventory!$P$10:$P$1000=H$8,1))))))</f>
        <v/>
      </c>
      <c r="I197" s="125" t="str">
        <f t="array" ref="I197">IF($C197="","",COUNT(IF(Inventory!$B$10:$B$1000=$B197,IF(Inventory!$C$10:$C$1000=$C197,IF(Inventory!$D$10:$D$1000=sp,IF(Inventory!$P$10:$P$1000=I$8,1))))))</f>
        <v/>
      </c>
      <c r="J197" s="137">
        <f t="shared" si="14"/>
        <v>0</v>
      </c>
      <c r="K197" s="125" t="str">
        <f t="array" ref="K197">IF($C197="","",COUNT(IF(Inventory!$B$10:$B$1000=$B197,IF(Inventory!$C$10:$C$1000=$C197,IF(Inventory!$D$10:$D$1000=sp,IF(Inventory!$J$10:$J$1000=frig,1))))))</f>
        <v/>
      </c>
      <c r="L197" s="125" t="str">
        <f t="array" ref="L197">IF($C197="","",COUNT(IF(Inventory!$B$10:$B$1000=$B197,IF(Inventory!$C$10:$C$1000=$C197,IF(Inventory!$D$10:$D$1000=sp,IF(Inventory!$J$10:$J$1000=frig,IF(Inventory!$P$10:$P$1000=L$8,1)))))))</f>
        <v/>
      </c>
      <c r="M197" s="125" t="str">
        <f t="array" ref="M197">IF($C197="","",COUNT(IF(Inventory!$B$10:$B$1000=$B197,IF(Inventory!$C$10:$C$1000=$C197,IF(Inventory!$D$10:$D$1000=sp,IF(Inventory!$J$10:$J$1000=frig,IF(Inventory!$P$10:$P$1000=M$8,1)))))))</f>
        <v/>
      </c>
      <c r="N197" s="125" t="str">
        <f t="array" ref="N197">IF($C197="","",COUNT(IF(Inventory!$B$10:$B$1000=$B197,IF(Inventory!$C$10:$C$1000=$C197,IF(Inventory!$D$10:$D$1000=sp,IF(Inventory!$J$10:$J$1000=frig,IF(Inventory!$P$10:$P$1000=N$8,1)))))))</f>
        <v/>
      </c>
      <c r="O197" s="125" t="str">
        <f t="array" ref="O197">IF($C197="","",COUNT(IF(Inventory!$B$10:$B$1000=$B197,IF(Inventory!$C$10:$C$1000=$C197,IF(Inventory!$D$10:$D$1000=sp,IF(Inventory!$J$10:$J$1000=frig,IF(Inventory!$P$10:$P$1000=O$8,1)))))))</f>
        <v/>
      </c>
      <c r="P197" s="125" t="str">
        <f t="array" ref="P197">IF($C197="","",COUNT(IF(Inventory!$B$10:$B$1000=$B197,IF(Inventory!$C$10:$C$1000=$C197,IF(Inventory!$D$10:$D$1000=sp,IF(Inventory!$J$10:$J$1000=frig,IF(Inventory!$P$10:$P$1000=P$8,1)))))))</f>
        <v/>
      </c>
      <c r="Q197" s="144" t="str">
        <f t="shared" si="15"/>
        <v/>
      </c>
      <c r="R197" s="125" t="str">
        <f t="array" ref="R197">IF($C197="","",COUNT(IF(Inventory!$B$10:$B$1000=$B197,IF(Inventory!$C$10:$C$1000=$C197,IF(Inventory!$D$10:$D$1000=sp,IF(Inventory!$J$10:$J$1000=freez,1))))))</f>
        <v/>
      </c>
      <c r="S197" s="125" t="str">
        <f t="array" ref="S197">IF($C197="","",COUNT(IF(Inventory!$B$10:$B$1000=$B197,IF(Inventory!$C$10:$C$1000=$C197,IF(Inventory!$D$10:$D$1000=sp,IF(Inventory!$J$10:$J$1000=freez,IF(Inventory!$P$10:$P$1000=S$8,1)))))))</f>
        <v/>
      </c>
      <c r="T197" s="125" t="str">
        <f t="array" ref="T197">IF($C197="","",COUNT(IF(Inventory!$B$10:$B$1000=$B197,IF(Inventory!$C$10:$C$1000=$C197,IF(Inventory!$D$10:$D$1000=sp,IF(Inventory!$J$10:$J$1000=freez,IF(Inventory!$P$10:$P$1000=T$8,1)))))))</f>
        <v/>
      </c>
      <c r="U197" s="125" t="str">
        <f t="array" ref="U197">IF($C197="","",COUNT(IF(Inventory!$B$10:$B$1000=$B197,IF(Inventory!$C$10:$C$1000=$C197,IF(Inventory!$D$10:$D$1000=sp,IF(Inventory!$J$10:$J$1000=freez,IF(Inventory!$P$10:$P$1000=U$8,1)))))))</f>
        <v/>
      </c>
      <c r="V197" s="125" t="str">
        <f t="array" ref="V197">IF($C197="","",COUNT(IF(Inventory!$B$10:$B$1000=$B197,IF(Inventory!$C$10:$C$1000=$C197,IF(Inventory!$D$10:$D$1000=sp,IF(Inventory!$J$10:$J$1000=freez,IF(Inventory!$P$10:$P$1000=V$8,1)))))))</f>
        <v/>
      </c>
      <c r="W197" s="125" t="str">
        <f t="array" ref="W197">IF($C197="","",COUNT(IF(Inventory!$B$10:$B$1000=$B197,IF(Inventory!$C$10:$C$1000=$C197,IF(Inventory!$D$10:$D$1000=sp,IF(Inventory!$J$10:$J$1000=freez,IF(Inventory!$P$10:$P$1000=W$8,1)))))))</f>
        <v/>
      </c>
      <c r="X197" s="144" t="str">
        <f t="shared" si="16"/>
        <v/>
      </c>
      <c r="Y197" s="125" t="str">
        <f t="array" ref="Y197">IF($C197="","",SUM(IF(FREQUENCY(IF(Inventory!$C$10:$C$1000=$C197,IF(Inventory!$D$10:$D$1000=sp,IF(Inventory!$I$10:$I$1000=Grl_status!$B$6,MATCH(Inventory!$F$10:$F$1000,Inventory!$F$10:$F$1000,0)))),ROW(Inventory!$F$10:$F$1000)-ROW(Inventory!$F$10)+1),1)))</f>
        <v/>
      </c>
      <c r="Z197" s="125" t="str">
        <f t="array" ref="Z197">IF($C197="","",SUM(IF(FREQUENCY(IF(Inventory!$C$10:$C$1000=$C197,IF(Inventory!$D$10:$D$1000=sp,IF(Inventory!$J$10:$J$1000=frig,MATCH(Inventory!$F$10:$F$1000,Inventory!$F$10:$F$1000,0)))),ROW(Inventory!$F$10:$F$1000)-ROW(Inventory!$F$10)+1),1)))</f>
        <v/>
      </c>
      <c r="AA197" s="125" t="str">
        <f t="array" ref="AA197">IF($C197="","",SUM(IF(FREQUENCY(IF(Inventory!$C$10:$C$1000=$C197,IF(Inventory!$D$10:$D$1000=sp,IF(Inventory!$J$10:$J$1000=frig,IF(Inventory!$P$10:$P$1000=$E$8,MATCH(Inventory!$F$10:$F$1000,Inventory!$F$10:$F$1000,0))))),ROW(Inventory!$F$10:$F$1000)-ROW(Inventory!$F$10)+1),1)))</f>
        <v/>
      </c>
      <c r="AB197" s="125" t="str">
        <f t="array" ref="AB197">IF($C197="","",SUM(IF(FREQUENCY(IF(Inventory!$C$10:$C$1000=$C197,IF(Inventory!$D$10:$D$1000=sp,IF(Inventory!$J$10:$J$1000=frig,IF(Inventory!$P$10:$P$1000=$G$8,MATCH(Inventory!$F$10:$F$1000,Inventory!$F$10:$F$1000,0))))),ROW(Inventory!$F$10:$F$1000)-ROW(Inventory!$F$10)+1),1)))</f>
        <v/>
      </c>
      <c r="AC197" s="125" t="str">
        <f t="array" ref="AC197">IF($C197="","",SUM(IF(FREQUENCY(IF(Inventory!$C$10:$C$1000=$C197,IF(Inventory!$D$10:$D$1000=sp,IF(Inventory!$K$10:$K$1000="",MATCH(Inventory!$F$10:$F$1000,Inventory!$F$10:$F$1000,0)))),ROW(Inventory!$F$10:$F$1000)-ROW(Inventory!$F$10)+1),1)))</f>
        <v/>
      </c>
    </row>
    <row r="198" spans="1:29" ht="16.5" x14ac:dyDescent="0.3">
      <c r="A198" s="279" t="str">
        <f>Gap_analysis_stores!A199</f>
        <v/>
      </c>
      <c r="B198" s="279" t="str">
        <f>Gap_analysis_stores!B199</f>
        <v/>
      </c>
      <c r="C198" s="279" t="str">
        <f>Gap_analysis_stores!C199</f>
        <v/>
      </c>
      <c r="D198" s="125" t="str">
        <f t="array" ref="D198">IF($C198="","",SUM(IF(FREQUENCY(IF(Inventory!$C$10:$C$1000=$C198,IF(Inventory!$D$10:$D$1000=sp,MATCH(Inventory!$F$10:$F$1000,Inventory!$F$10:$F$1000,0))),ROW(Inventory!$F$10:$F$1000)-ROW(Inventory!$F$10)+1),1)))</f>
        <v/>
      </c>
      <c r="E198" s="125" t="str">
        <f t="array" ref="E198">IF($C198="","",COUNT(IF(Inventory!$B$10:$B$1000=$B198,IF(Inventory!$C$10:$C$1000=$C198,IF(Inventory!$D$10:$D$1000=sp,IF(Inventory!$P$10:$P$1000=E$8,1))))))</f>
        <v/>
      </c>
      <c r="F198" s="125" t="str">
        <f t="array" ref="F198">IF($C198="","",COUNT(IF(Inventory!$B$10:$B$1000=$B198,IF(Inventory!$C$10:$C$1000=$C198,IF(Inventory!$D$10:$D$1000=sp,IF(Inventory!$P$10:$P$1000=F$8,1))))))</f>
        <v/>
      </c>
      <c r="G198" s="125" t="str">
        <f t="array" ref="G198">IF($C198="","",COUNT(IF(Inventory!$B$10:$B$1000=$B198,IF(Inventory!$C$10:$C$1000=$C198,IF(Inventory!$D$10:$D$1000=sp,IF(Inventory!$P$10:$P$1000=G$8,1))))))</f>
        <v/>
      </c>
      <c r="H198" s="125" t="str">
        <f t="array" ref="H198">IF($C198="","",COUNT(IF(Inventory!$B$10:$B$1000=$B198,IF(Inventory!$C$10:$C$1000=$C198,IF(Inventory!$D$10:$D$1000=sp,IF(Inventory!$P$10:$P$1000=H$8,1))))))</f>
        <v/>
      </c>
      <c r="I198" s="125" t="str">
        <f t="array" ref="I198">IF($C198="","",COUNT(IF(Inventory!$B$10:$B$1000=$B198,IF(Inventory!$C$10:$C$1000=$C198,IF(Inventory!$D$10:$D$1000=sp,IF(Inventory!$P$10:$P$1000=I$8,1))))))</f>
        <v/>
      </c>
      <c r="J198" s="137">
        <f t="shared" si="14"/>
        <v>0</v>
      </c>
      <c r="K198" s="125" t="str">
        <f t="array" ref="K198">IF($C198="","",COUNT(IF(Inventory!$B$10:$B$1000=$B198,IF(Inventory!$C$10:$C$1000=$C198,IF(Inventory!$D$10:$D$1000=sp,IF(Inventory!$J$10:$J$1000=frig,1))))))</f>
        <v/>
      </c>
      <c r="L198" s="125" t="str">
        <f t="array" ref="L198">IF($C198="","",COUNT(IF(Inventory!$B$10:$B$1000=$B198,IF(Inventory!$C$10:$C$1000=$C198,IF(Inventory!$D$10:$D$1000=sp,IF(Inventory!$J$10:$J$1000=frig,IF(Inventory!$P$10:$P$1000=L$8,1)))))))</f>
        <v/>
      </c>
      <c r="M198" s="125" t="str">
        <f t="array" ref="M198">IF($C198="","",COUNT(IF(Inventory!$B$10:$B$1000=$B198,IF(Inventory!$C$10:$C$1000=$C198,IF(Inventory!$D$10:$D$1000=sp,IF(Inventory!$J$10:$J$1000=frig,IF(Inventory!$P$10:$P$1000=M$8,1)))))))</f>
        <v/>
      </c>
      <c r="N198" s="125" t="str">
        <f t="array" ref="N198">IF($C198="","",COUNT(IF(Inventory!$B$10:$B$1000=$B198,IF(Inventory!$C$10:$C$1000=$C198,IF(Inventory!$D$10:$D$1000=sp,IF(Inventory!$J$10:$J$1000=frig,IF(Inventory!$P$10:$P$1000=N$8,1)))))))</f>
        <v/>
      </c>
      <c r="O198" s="125" t="str">
        <f t="array" ref="O198">IF($C198="","",COUNT(IF(Inventory!$B$10:$B$1000=$B198,IF(Inventory!$C$10:$C$1000=$C198,IF(Inventory!$D$10:$D$1000=sp,IF(Inventory!$J$10:$J$1000=frig,IF(Inventory!$P$10:$P$1000=O$8,1)))))))</f>
        <v/>
      </c>
      <c r="P198" s="125" t="str">
        <f t="array" ref="P198">IF($C198="","",COUNT(IF(Inventory!$B$10:$B$1000=$B198,IF(Inventory!$C$10:$C$1000=$C198,IF(Inventory!$D$10:$D$1000=sp,IF(Inventory!$J$10:$J$1000=frig,IF(Inventory!$P$10:$P$1000=P$8,1)))))))</f>
        <v/>
      </c>
      <c r="Q198" s="144" t="str">
        <f t="shared" si="15"/>
        <v/>
      </c>
      <c r="R198" s="125" t="str">
        <f t="array" ref="R198">IF($C198="","",COUNT(IF(Inventory!$B$10:$B$1000=$B198,IF(Inventory!$C$10:$C$1000=$C198,IF(Inventory!$D$10:$D$1000=sp,IF(Inventory!$J$10:$J$1000=freez,1))))))</f>
        <v/>
      </c>
      <c r="S198" s="125" t="str">
        <f t="array" ref="S198">IF($C198="","",COUNT(IF(Inventory!$B$10:$B$1000=$B198,IF(Inventory!$C$10:$C$1000=$C198,IF(Inventory!$D$10:$D$1000=sp,IF(Inventory!$J$10:$J$1000=freez,IF(Inventory!$P$10:$P$1000=S$8,1)))))))</f>
        <v/>
      </c>
      <c r="T198" s="125" t="str">
        <f t="array" ref="T198">IF($C198="","",COUNT(IF(Inventory!$B$10:$B$1000=$B198,IF(Inventory!$C$10:$C$1000=$C198,IF(Inventory!$D$10:$D$1000=sp,IF(Inventory!$J$10:$J$1000=freez,IF(Inventory!$P$10:$P$1000=T$8,1)))))))</f>
        <v/>
      </c>
      <c r="U198" s="125" t="str">
        <f t="array" ref="U198">IF($C198="","",COUNT(IF(Inventory!$B$10:$B$1000=$B198,IF(Inventory!$C$10:$C$1000=$C198,IF(Inventory!$D$10:$D$1000=sp,IF(Inventory!$J$10:$J$1000=freez,IF(Inventory!$P$10:$P$1000=U$8,1)))))))</f>
        <v/>
      </c>
      <c r="V198" s="125" t="str">
        <f t="array" ref="V198">IF($C198="","",COUNT(IF(Inventory!$B$10:$B$1000=$B198,IF(Inventory!$C$10:$C$1000=$C198,IF(Inventory!$D$10:$D$1000=sp,IF(Inventory!$J$10:$J$1000=freez,IF(Inventory!$P$10:$P$1000=V$8,1)))))))</f>
        <v/>
      </c>
      <c r="W198" s="125" t="str">
        <f t="array" ref="W198">IF($C198="","",COUNT(IF(Inventory!$B$10:$B$1000=$B198,IF(Inventory!$C$10:$C$1000=$C198,IF(Inventory!$D$10:$D$1000=sp,IF(Inventory!$J$10:$J$1000=freez,IF(Inventory!$P$10:$P$1000=W$8,1)))))))</f>
        <v/>
      </c>
      <c r="X198" s="144" t="str">
        <f t="shared" si="16"/>
        <v/>
      </c>
      <c r="Y198" s="125" t="str">
        <f t="array" ref="Y198">IF($C198="","",SUM(IF(FREQUENCY(IF(Inventory!$C$10:$C$1000=$C198,IF(Inventory!$D$10:$D$1000=sp,IF(Inventory!$I$10:$I$1000=Grl_status!$B$6,MATCH(Inventory!$F$10:$F$1000,Inventory!$F$10:$F$1000,0)))),ROW(Inventory!$F$10:$F$1000)-ROW(Inventory!$F$10)+1),1)))</f>
        <v/>
      </c>
      <c r="Z198" s="125" t="str">
        <f t="array" ref="Z198">IF($C198="","",SUM(IF(FREQUENCY(IF(Inventory!$C$10:$C$1000=$C198,IF(Inventory!$D$10:$D$1000=sp,IF(Inventory!$J$10:$J$1000=frig,MATCH(Inventory!$F$10:$F$1000,Inventory!$F$10:$F$1000,0)))),ROW(Inventory!$F$10:$F$1000)-ROW(Inventory!$F$10)+1),1)))</f>
        <v/>
      </c>
      <c r="AA198" s="125" t="str">
        <f t="array" ref="AA198">IF($C198="","",SUM(IF(FREQUENCY(IF(Inventory!$C$10:$C$1000=$C198,IF(Inventory!$D$10:$D$1000=sp,IF(Inventory!$J$10:$J$1000=frig,IF(Inventory!$P$10:$P$1000=$E$8,MATCH(Inventory!$F$10:$F$1000,Inventory!$F$10:$F$1000,0))))),ROW(Inventory!$F$10:$F$1000)-ROW(Inventory!$F$10)+1),1)))</f>
        <v/>
      </c>
      <c r="AB198" s="125" t="str">
        <f t="array" ref="AB198">IF($C198="","",SUM(IF(FREQUENCY(IF(Inventory!$C$10:$C$1000=$C198,IF(Inventory!$D$10:$D$1000=sp,IF(Inventory!$J$10:$J$1000=frig,IF(Inventory!$P$10:$P$1000=$G$8,MATCH(Inventory!$F$10:$F$1000,Inventory!$F$10:$F$1000,0))))),ROW(Inventory!$F$10:$F$1000)-ROW(Inventory!$F$10)+1),1)))</f>
        <v/>
      </c>
      <c r="AC198" s="125" t="str">
        <f t="array" ref="AC198">IF($C198="","",SUM(IF(FREQUENCY(IF(Inventory!$C$10:$C$1000=$C198,IF(Inventory!$D$10:$D$1000=sp,IF(Inventory!$K$10:$K$1000="",MATCH(Inventory!$F$10:$F$1000,Inventory!$F$10:$F$1000,0)))),ROW(Inventory!$F$10:$F$1000)-ROW(Inventory!$F$10)+1),1)))</f>
        <v/>
      </c>
    </row>
    <row r="199" spans="1:29" ht="16.5" x14ac:dyDescent="0.3">
      <c r="A199" s="279" t="str">
        <f>Gap_analysis_stores!A200</f>
        <v/>
      </c>
      <c r="B199" s="279" t="str">
        <f>Gap_analysis_stores!B200</f>
        <v/>
      </c>
      <c r="C199" s="279" t="str">
        <f>Gap_analysis_stores!C200</f>
        <v/>
      </c>
      <c r="D199" s="125" t="str">
        <f t="array" ref="D199">IF($C199="","",SUM(IF(FREQUENCY(IF(Inventory!$C$10:$C$1000=$C199,IF(Inventory!$D$10:$D$1000=sp,MATCH(Inventory!$F$10:$F$1000,Inventory!$F$10:$F$1000,0))),ROW(Inventory!$F$10:$F$1000)-ROW(Inventory!$F$10)+1),1)))</f>
        <v/>
      </c>
      <c r="E199" s="125" t="str">
        <f t="array" ref="E199">IF($C199="","",COUNT(IF(Inventory!$B$10:$B$1000=$B199,IF(Inventory!$C$10:$C$1000=$C199,IF(Inventory!$D$10:$D$1000=sp,IF(Inventory!$P$10:$P$1000=E$8,1))))))</f>
        <v/>
      </c>
      <c r="F199" s="125" t="str">
        <f t="array" ref="F199">IF($C199="","",COUNT(IF(Inventory!$B$10:$B$1000=$B199,IF(Inventory!$C$10:$C$1000=$C199,IF(Inventory!$D$10:$D$1000=sp,IF(Inventory!$P$10:$P$1000=F$8,1))))))</f>
        <v/>
      </c>
      <c r="G199" s="125" t="str">
        <f t="array" ref="G199">IF($C199="","",COUNT(IF(Inventory!$B$10:$B$1000=$B199,IF(Inventory!$C$10:$C$1000=$C199,IF(Inventory!$D$10:$D$1000=sp,IF(Inventory!$P$10:$P$1000=G$8,1))))))</f>
        <v/>
      </c>
      <c r="H199" s="125" t="str">
        <f t="array" ref="H199">IF($C199="","",COUNT(IF(Inventory!$B$10:$B$1000=$B199,IF(Inventory!$C$10:$C$1000=$C199,IF(Inventory!$D$10:$D$1000=sp,IF(Inventory!$P$10:$P$1000=H$8,1))))))</f>
        <v/>
      </c>
      <c r="I199" s="125" t="str">
        <f t="array" ref="I199">IF($C199="","",COUNT(IF(Inventory!$B$10:$B$1000=$B199,IF(Inventory!$C$10:$C$1000=$C199,IF(Inventory!$D$10:$D$1000=sp,IF(Inventory!$P$10:$P$1000=I$8,1))))))</f>
        <v/>
      </c>
      <c r="J199" s="137">
        <f t="shared" si="14"/>
        <v>0</v>
      </c>
      <c r="K199" s="125" t="str">
        <f t="array" ref="K199">IF($C199="","",COUNT(IF(Inventory!$B$10:$B$1000=$B199,IF(Inventory!$C$10:$C$1000=$C199,IF(Inventory!$D$10:$D$1000=sp,IF(Inventory!$J$10:$J$1000=frig,1))))))</f>
        <v/>
      </c>
      <c r="L199" s="125" t="str">
        <f t="array" ref="L199">IF($C199="","",COUNT(IF(Inventory!$B$10:$B$1000=$B199,IF(Inventory!$C$10:$C$1000=$C199,IF(Inventory!$D$10:$D$1000=sp,IF(Inventory!$J$10:$J$1000=frig,IF(Inventory!$P$10:$P$1000=L$8,1)))))))</f>
        <v/>
      </c>
      <c r="M199" s="125" t="str">
        <f t="array" ref="M199">IF($C199="","",COUNT(IF(Inventory!$B$10:$B$1000=$B199,IF(Inventory!$C$10:$C$1000=$C199,IF(Inventory!$D$10:$D$1000=sp,IF(Inventory!$J$10:$J$1000=frig,IF(Inventory!$P$10:$P$1000=M$8,1)))))))</f>
        <v/>
      </c>
      <c r="N199" s="125" t="str">
        <f t="array" ref="N199">IF($C199="","",COUNT(IF(Inventory!$B$10:$B$1000=$B199,IF(Inventory!$C$10:$C$1000=$C199,IF(Inventory!$D$10:$D$1000=sp,IF(Inventory!$J$10:$J$1000=frig,IF(Inventory!$P$10:$P$1000=N$8,1)))))))</f>
        <v/>
      </c>
      <c r="O199" s="125" t="str">
        <f t="array" ref="O199">IF($C199="","",COUNT(IF(Inventory!$B$10:$B$1000=$B199,IF(Inventory!$C$10:$C$1000=$C199,IF(Inventory!$D$10:$D$1000=sp,IF(Inventory!$J$10:$J$1000=frig,IF(Inventory!$P$10:$P$1000=O$8,1)))))))</f>
        <v/>
      </c>
      <c r="P199" s="125" t="str">
        <f t="array" ref="P199">IF($C199="","",COUNT(IF(Inventory!$B$10:$B$1000=$B199,IF(Inventory!$C$10:$C$1000=$C199,IF(Inventory!$D$10:$D$1000=sp,IF(Inventory!$J$10:$J$1000=frig,IF(Inventory!$P$10:$P$1000=P$8,1)))))))</f>
        <v/>
      </c>
      <c r="Q199" s="144" t="str">
        <f t="shared" si="15"/>
        <v/>
      </c>
      <c r="R199" s="125" t="str">
        <f t="array" ref="R199">IF($C199="","",COUNT(IF(Inventory!$B$10:$B$1000=$B199,IF(Inventory!$C$10:$C$1000=$C199,IF(Inventory!$D$10:$D$1000=sp,IF(Inventory!$J$10:$J$1000=freez,1))))))</f>
        <v/>
      </c>
      <c r="S199" s="125" t="str">
        <f t="array" ref="S199">IF($C199="","",COUNT(IF(Inventory!$B$10:$B$1000=$B199,IF(Inventory!$C$10:$C$1000=$C199,IF(Inventory!$D$10:$D$1000=sp,IF(Inventory!$J$10:$J$1000=freez,IF(Inventory!$P$10:$P$1000=S$8,1)))))))</f>
        <v/>
      </c>
      <c r="T199" s="125" t="str">
        <f t="array" ref="T199">IF($C199="","",COUNT(IF(Inventory!$B$10:$B$1000=$B199,IF(Inventory!$C$10:$C$1000=$C199,IF(Inventory!$D$10:$D$1000=sp,IF(Inventory!$J$10:$J$1000=freez,IF(Inventory!$P$10:$P$1000=T$8,1)))))))</f>
        <v/>
      </c>
      <c r="U199" s="125" t="str">
        <f t="array" ref="U199">IF($C199="","",COUNT(IF(Inventory!$B$10:$B$1000=$B199,IF(Inventory!$C$10:$C$1000=$C199,IF(Inventory!$D$10:$D$1000=sp,IF(Inventory!$J$10:$J$1000=freez,IF(Inventory!$P$10:$P$1000=U$8,1)))))))</f>
        <v/>
      </c>
      <c r="V199" s="125" t="str">
        <f t="array" ref="V199">IF($C199="","",COUNT(IF(Inventory!$B$10:$B$1000=$B199,IF(Inventory!$C$10:$C$1000=$C199,IF(Inventory!$D$10:$D$1000=sp,IF(Inventory!$J$10:$J$1000=freez,IF(Inventory!$P$10:$P$1000=V$8,1)))))))</f>
        <v/>
      </c>
      <c r="W199" s="125" t="str">
        <f t="array" ref="W199">IF($C199="","",COUNT(IF(Inventory!$B$10:$B$1000=$B199,IF(Inventory!$C$10:$C$1000=$C199,IF(Inventory!$D$10:$D$1000=sp,IF(Inventory!$J$10:$J$1000=freez,IF(Inventory!$P$10:$P$1000=W$8,1)))))))</f>
        <v/>
      </c>
      <c r="X199" s="144" t="str">
        <f t="shared" si="16"/>
        <v/>
      </c>
      <c r="Y199" s="125" t="str">
        <f t="array" ref="Y199">IF($C199="","",SUM(IF(FREQUENCY(IF(Inventory!$C$10:$C$1000=$C199,IF(Inventory!$D$10:$D$1000=sp,IF(Inventory!$I$10:$I$1000=Grl_status!$B$6,MATCH(Inventory!$F$10:$F$1000,Inventory!$F$10:$F$1000,0)))),ROW(Inventory!$F$10:$F$1000)-ROW(Inventory!$F$10)+1),1)))</f>
        <v/>
      </c>
      <c r="Z199" s="125" t="str">
        <f t="array" ref="Z199">IF($C199="","",SUM(IF(FREQUENCY(IF(Inventory!$C$10:$C$1000=$C199,IF(Inventory!$D$10:$D$1000=sp,IF(Inventory!$J$10:$J$1000=frig,MATCH(Inventory!$F$10:$F$1000,Inventory!$F$10:$F$1000,0)))),ROW(Inventory!$F$10:$F$1000)-ROW(Inventory!$F$10)+1),1)))</f>
        <v/>
      </c>
      <c r="AA199" s="125" t="str">
        <f t="array" ref="AA199">IF($C199="","",SUM(IF(FREQUENCY(IF(Inventory!$C$10:$C$1000=$C199,IF(Inventory!$D$10:$D$1000=sp,IF(Inventory!$J$10:$J$1000=frig,IF(Inventory!$P$10:$P$1000=$E$8,MATCH(Inventory!$F$10:$F$1000,Inventory!$F$10:$F$1000,0))))),ROW(Inventory!$F$10:$F$1000)-ROW(Inventory!$F$10)+1),1)))</f>
        <v/>
      </c>
      <c r="AB199" s="125" t="str">
        <f t="array" ref="AB199">IF($C199="","",SUM(IF(FREQUENCY(IF(Inventory!$C$10:$C$1000=$C199,IF(Inventory!$D$10:$D$1000=sp,IF(Inventory!$J$10:$J$1000=frig,IF(Inventory!$P$10:$P$1000=$G$8,MATCH(Inventory!$F$10:$F$1000,Inventory!$F$10:$F$1000,0))))),ROW(Inventory!$F$10:$F$1000)-ROW(Inventory!$F$10)+1),1)))</f>
        <v/>
      </c>
      <c r="AC199" s="125" t="str">
        <f t="array" ref="AC199">IF($C199="","",SUM(IF(FREQUENCY(IF(Inventory!$C$10:$C$1000=$C199,IF(Inventory!$D$10:$D$1000=sp,IF(Inventory!$K$10:$K$1000="",MATCH(Inventory!$F$10:$F$1000,Inventory!$F$10:$F$1000,0)))),ROW(Inventory!$F$10:$F$1000)-ROW(Inventory!$F$10)+1),1)))</f>
        <v/>
      </c>
    </row>
    <row r="200" spans="1:29" ht="16.5" x14ac:dyDescent="0.3">
      <c r="A200" s="279" t="str">
        <f>Gap_analysis_stores!A201</f>
        <v/>
      </c>
      <c r="B200" s="279" t="str">
        <f>Gap_analysis_stores!B201</f>
        <v/>
      </c>
      <c r="C200" s="279" t="str">
        <f>Gap_analysis_stores!C201</f>
        <v/>
      </c>
      <c r="D200" s="125" t="str">
        <f t="array" ref="D200">IF($C200="","",SUM(IF(FREQUENCY(IF(Inventory!$C$10:$C$1000=$C200,IF(Inventory!$D$10:$D$1000=sp,MATCH(Inventory!$F$10:$F$1000,Inventory!$F$10:$F$1000,0))),ROW(Inventory!$F$10:$F$1000)-ROW(Inventory!$F$10)+1),1)))</f>
        <v/>
      </c>
      <c r="E200" s="125" t="str">
        <f t="array" ref="E200">IF($C200="","",COUNT(IF(Inventory!$B$10:$B$1000=$B200,IF(Inventory!$C$10:$C$1000=$C200,IF(Inventory!$D$10:$D$1000=sp,IF(Inventory!$P$10:$P$1000=E$8,1))))))</f>
        <v/>
      </c>
      <c r="F200" s="125" t="str">
        <f t="array" ref="F200">IF($C200="","",COUNT(IF(Inventory!$B$10:$B$1000=$B200,IF(Inventory!$C$10:$C$1000=$C200,IF(Inventory!$D$10:$D$1000=sp,IF(Inventory!$P$10:$P$1000=F$8,1))))))</f>
        <v/>
      </c>
      <c r="G200" s="125" t="str">
        <f t="array" ref="G200">IF($C200="","",COUNT(IF(Inventory!$B$10:$B$1000=$B200,IF(Inventory!$C$10:$C$1000=$C200,IF(Inventory!$D$10:$D$1000=sp,IF(Inventory!$P$10:$P$1000=G$8,1))))))</f>
        <v/>
      </c>
      <c r="H200" s="125" t="str">
        <f t="array" ref="H200">IF($C200="","",COUNT(IF(Inventory!$B$10:$B$1000=$B200,IF(Inventory!$C$10:$C$1000=$C200,IF(Inventory!$D$10:$D$1000=sp,IF(Inventory!$P$10:$P$1000=H$8,1))))))</f>
        <v/>
      </c>
      <c r="I200" s="125" t="str">
        <f t="array" ref="I200">IF($C200="","",COUNT(IF(Inventory!$B$10:$B$1000=$B200,IF(Inventory!$C$10:$C$1000=$C200,IF(Inventory!$D$10:$D$1000=sp,IF(Inventory!$P$10:$P$1000=I$8,1))))))</f>
        <v/>
      </c>
      <c r="J200" s="137">
        <f t="shared" si="14"/>
        <v>0</v>
      </c>
      <c r="K200" s="125" t="str">
        <f t="array" ref="K200">IF($C200="","",COUNT(IF(Inventory!$B$10:$B$1000=$B200,IF(Inventory!$C$10:$C$1000=$C200,IF(Inventory!$D$10:$D$1000=sp,IF(Inventory!$J$10:$J$1000=frig,1))))))</f>
        <v/>
      </c>
      <c r="L200" s="125" t="str">
        <f t="array" ref="L200">IF($C200="","",COUNT(IF(Inventory!$B$10:$B$1000=$B200,IF(Inventory!$C$10:$C$1000=$C200,IF(Inventory!$D$10:$D$1000=sp,IF(Inventory!$J$10:$J$1000=frig,IF(Inventory!$P$10:$P$1000=L$8,1)))))))</f>
        <v/>
      </c>
      <c r="M200" s="125" t="str">
        <f t="array" ref="M200">IF($C200="","",COUNT(IF(Inventory!$B$10:$B$1000=$B200,IF(Inventory!$C$10:$C$1000=$C200,IF(Inventory!$D$10:$D$1000=sp,IF(Inventory!$J$10:$J$1000=frig,IF(Inventory!$P$10:$P$1000=M$8,1)))))))</f>
        <v/>
      </c>
      <c r="N200" s="125" t="str">
        <f t="array" ref="N200">IF($C200="","",COUNT(IF(Inventory!$B$10:$B$1000=$B200,IF(Inventory!$C$10:$C$1000=$C200,IF(Inventory!$D$10:$D$1000=sp,IF(Inventory!$J$10:$J$1000=frig,IF(Inventory!$P$10:$P$1000=N$8,1)))))))</f>
        <v/>
      </c>
      <c r="O200" s="125" t="str">
        <f t="array" ref="O200">IF($C200="","",COUNT(IF(Inventory!$B$10:$B$1000=$B200,IF(Inventory!$C$10:$C$1000=$C200,IF(Inventory!$D$10:$D$1000=sp,IF(Inventory!$J$10:$J$1000=frig,IF(Inventory!$P$10:$P$1000=O$8,1)))))))</f>
        <v/>
      </c>
      <c r="P200" s="125" t="str">
        <f t="array" ref="P200">IF($C200="","",COUNT(IF(Inventory!$B$10:$B$1000=$B200,IF(Inventory!$C$10:$C$1000=$C200,IF(Inventory!$D$10:$D$1000=sp,IF(Inventory!$J$10:$J$1000=frig,IF(Inventory!$P$10:$P$1000=P$8,1)))))))</f>
        <v/>
      </c>
      <c r="Q200" s="144" t="str">
        <f t="shared" si="15"/>
        <v/>
      </c>
      <c r="R200" s="125" t="str">
        <f t="array" ref="R200">IF($C200="","",COUNT(IF(Inventory!$B$10:$B$1000=$B200,IF(Inventory!$C$10:$C$1000=$C200,IF(Inventory!$D$10:$D$1000=sp,IF(Inventory!$J$10:$J$1000=freez,1))))))</f>
        <v/>
      </c>
      <c r="S200" s="125" t="str">
        <f t="array" ref="S200">IF($C200="","",COUNT(IF(Inventory!$B$10:$B$1000=$B200,IF(Inventory!$C$10:$C$1000=$C200,IF(Inventory!$D$10:$D$1000=sp,IF(Inventory!$J$10:$J$1000=freez,IF(Inventory!$P$10:$P$1000=S$8,1)))))))</f>
        <v/>
      </c>
      <c r="T200" s="125" t="str">
        <f t="array" ref="T200">IF($C200="","",COUNT(IF(Inventory!$B$10:$B$1000=$B200,IF(Inventory!$C$10:$C$1000=$C200,IF(Inventory!$D$10:$D$1000=sp,IF(Inventory!$J$10:$J$1000=freez,IF(Inventory!$P$10:$P$1000=T$8,1)))))))</f>
        <v/>
      </c>
      <c r="U200" s="125" t="str">
        <f t="array" ref="U200">IF($C200="","",COUNT(IF(Inventory!$B$10:$B$1000=$B200,IF(Inventory!$C$10:$C$1000=$C200,IF(Inventory!$D$10:$D$1000=sp,IF(Inventory!$J$10:$J$1000=freez,IF(Inventory!$P$10:$P$1000=U$8,1)))))))</f>
        <v/>
      </c>
      <c r="V200" s="125" t="str">
        <f t="array" ref="V200">IF($C200="","",COUNT(IF(Inventory!$B$10:$B$1000=$B200,IF(Inventory!$C$10:$C$1000=$C200,IF(Inventory!$D$10:$D$1000=sp,IF(Inventory!$J$10:$J$1000=freez,IF(Inventory!$P$10:$P$1000=V$8,1)))))))</f>
        <v/>
      </c>
      <c r="W200" s="125" t="str">
        <f t="array" ref="W200">IF($C200="","",COUNT(IF(Inventory!$B$10:$B$1000=$B200,IF(Inventory!$C$10:$C$1000=$C200,IF(Inventory!$D$10:$D$1000=sp,IF(Inventory!$J$10:$J$1000=freez,IF(Inventory!$P$10:$P$1000=W$8,1)))))))</f>
        <v/>
      </c>
      <c r="X200" s="144" t="str">
        <f t="shared" si="16"/>
        <v/>
      </c>
      <c r="Y200" s="125" t="str">
        <f t="array" ref="Y200">IF($C200="","",SUM(IF(FREQUENCY(IF(Inventory!$C$10:$C$1000=$C200,IF(Inventory!$D$10:$D$1000=sp,IF(Inventory!$I$10:$I$1000=Grl_status!$B$6,MATCH(Inventory!$F$10:$F$1000,Inventory!$F$10:$F$1000,0)))),ROW(Inventory!$F$10:$F$1000)-ROW(Inventory!$F$10)+1),1)))</f>
        <v/>
      </c>
      <c r="Z200" s="125" t="str">
        <f t="array" ref="Z200">IF($C200="","",SUM(IF(FREQUENCY(IF(Inventory!$C$10:$C$1000=$C200,IF(Inventory!$D$10:$D$1000=sp,IF(Inventory!$J$10:$J$1000=frig,MATCH(Inventory!$F$10:$F$1000,Inventory!$F$10:$F$1000,0)))),ROW(Inventory!$F$10:$F$1000)-ROW(Inventory!$F$10)+1),1)))</f>
        <v/>
      </c>
      <c r="AA200" s="125" t="str">
        <f t="array" ref="AA200">IF($C200="","",SUM(IF(FREQUENCY(IF(Inventory!$C$10:$C$1000=$C200,IF(Inventory!$D$10:$D$1000=sp,IF(Inventory!$J$10:$J$1000=frig,IF(Inventory!$P$10:$P$1000=$E$8,MATCH(Inventory!$F$10:$F$1000,Inventory!$F$10:$F$1000,0))))),ROW(Inventory!$F$10:$F$1000)-ROW(Inventory!$F$10)+1),1)))</f>
        <v/>
      </c>
      <c r="AB200" s="125" t="str">
        <f t="array" ref="AB200">IF($C200="","",SUM(IF(FREQUENCY(IF(Inventory!$C$10:$C$1000=$C200,IF(Inventory!$D$10:$D$1000=sp,IF(Inventory!$J$10:$J$1000=frig,IF(Inventory!$P$10:$P$1000=$G$8,MATCH(Inventory!$F$10:$F$1000,Inventory!$F$10:$F$1000,0))))),ROW(Inventory!$F$10:$F$1000)-ROW(Inventory!$F$10)+1),1)))</f>
        <v/>
      </c>
      <c r="AC200" s="125" t="str">
        <f t="array" ref="AC200">IF($C200="","",SUM(IF(FREQUENCY(IF(Inventory!$C$10:$C$1000=$C200,IF(Inventory!$D$10:$D$1000=sp,IF(Inventory!$K$10:$K$1000="",MATCH(Inventory!$F$10:$F$1000,Inventory!$F$10:$F$1000,0)))),ROW(Inventory!$F$10:$F$1000)-ROW(Inventory!$F$10)+1),1)))</f>
        <v/>
      </c>
    </row>
    <row r="201" spans="1:29" ht="16.5" x14ac:dyDescent="0.3">
      <c r="A201" s="279" t="str">
        <f>Gap_analysis_stores!A202</f>
        <v/>
      </c>
      <c r="B201" s="279" t="str">
        <f>Gap_analysis_stores!B202</f>
        <v/>
      </c>
      <c r="C201" s="279" t="str">
        <f>Gap_analysis_stores!C202</f>
        <v/>
      </c>
      <c r="D201" s="125" t="str">
        <f t="array" ref="D201">IF($C201="","",SUM(IF(FREQUENCY(IF(Inventory!$C$10:$C$1000=$C201,IF(Inventory!$D$10:$D$1000=sp,MATCH(Inventory!$F$10:$F$1000,Inventory!$F$10:$F$1000,0))),ROW(Inventory!$F$10:$F$1000)-ROW(Inventory!$F$10)+1),1)))</f>
        <v/>
      </c>
      <c r="E201" s="125" t="str">
        <f t="array" ref="E201">IF($C201="","",COUNT(IF(Inventory!$B$10:$B$1000=$B201,IF(Inventory!$C$10:$C$1000=$C201,IF(Inventory!$D$10:$D$1000=sp,IF(Inventory!$P$10:$P$1000=E$8,1))))))</f>
        <v/>
      </c>
      <c r="F201" s="125" t="str">
        <f t="array" ref="F201">IF($C201="","",COUNT(IF(Inventory!$B$10:$B$1000=$B201,IF(Inventory!$C$10:$C$1000=$C201,IF(Inventory!$D$10:$D$1000=sp,IF(Inventory!$P$10:$P$1000=F$8,1))))))</f>
        <v/>
      </c>
      <c r="G201" s="125" t="str">
        <f t="array" ref="G201">IF($C201="","",COUNT(IF(Inventory!$B$10:$B$1000=$B201,IF(Inventory!$C$10:$C$1000=$C201,IF(Inventory!$D$10:$D$1000=sp,IF(Inventory!$P$10:$P$1000=G$8,1))))))</f>
        <v/>
      </c>
      <c r="H201" s="125" t="str">
        <f t="array" ref="H201">IF($C201="","",COUNT(IF(Inventory!$B$10:$B$1000=$B201,IF(Inventory!$C$10:$C$1000=$C201,IF(Inventory!$D$10:$D$1000=sp,IF(Inventory!$P$10:$P$1000=H$8,1))))))</f>
        <v/>
      </c>
      <c r="I201" s="125" t="str">
        <f t="array" ref="I201">IF($C201="","",COUNT(IF(Inventory!$B$10:$B$1000=$B201,IF(Inventory!$C$10:$C$1000=$C201,IF(Inventory!$D$10:$D$1000=sp,IF(Inventory!$P$10:$P$1000=I$8,1))))))</f>
        <v/>
      </c>
      <c r="J201" s="137">
        <f t="shared" ref="J201:J264" si="17">SUM(E201:I201)</f>
        <v>0</v>
      </c>
      <c r="K201" s="125" t="str">
        <f t="array" ref="K201">IF($C201="","",COUNT(IF(Inventory!$B$10:$B$1000=$B201,IF(Inventory!$C$10:$C$1000=$C201,IF(Inventory!$D$10:$D$1000=sp,IF(Inventory!$J$10:$J$1000=frig,1))))))</f>
        <v/>
      </c>
      <c r="L201" s="125" t="str">
        <f t="array" ref="L201">IF($C201="","",COUNT(IF(Inventory!$B$10:$B$1000=$B201,IF(Inventory!$C$10:$C$1000=$C201,IF(Inventory!$D$10:$D$1000=sp,IF(Inventory!$J$10:$J$1000=frig,IF(Inventory!$P$10:$P$1000=L$8,1)))))))</f>
        <v/>
      </c>
      <c r="M201" s="125" t="str">
        <f t="array" ref="M201">IF($C201="","",COUNT(IF(Inventory!$B$10:$B$1000=$B201,IF(Inventory!$C$10:$C$1000=$C201,IF(Inventory!$D$10:$D$1000=sp,IF(Inventory!$J$10:$J$1000=frig,IF(Inventory!$P$10:$P$1000=M$8,1)))))))</f>
        <v/>
      </c>
      <c r="N201" s="125" t="str">
        <f t="array" ref="N201">IF($C201="","",COUNT(IF(Inventory!$B$10:$B$1000=$B201,IF(Inventory!$C$10:$C$1000=$C201,IF(Inventory!$D$10:$D$1000=sp,IF(Inventory!$J$10:$J$1000=frig,IF(Inventory!$P$10:$P$1000=N$8,1)))))))</f>
        <v/>
      </c>
      <c r="O201" s="125" t="str">
        <f t="array" ref="O201">IF($C201="","",COUNT(IF(Inventory!$B$10:$B$1000=$B201,IF(Inventory!$C$10:$C$1000=$C201,IF(Inventory!$D$10:$D$1000=sp,IF(Inventory!$J$10:$J$1000=frig,IF(Inventory!$P$10:$P$1000=O$8,1)))))))</f>
        <v/>
      </c>
      <c r="P201" s="125" t="str">
        <f t="array" ref="P201">IF($C201="","",COUNT(IF(Inventory!$B$10:$B$1000=$B201,IF(Inventory!$C$10:$C$1000=$C201,IF(Inventory!$D$10:$D$1000=sp,IF(Inventory!$J$10:$J$1000=frig,IF(Inventory!$P$10:$P$1000=P$8,1)))))))</f>
        <v/>
      </c>
      <c r="Q201" s="144" t="str">
        <f t="shared" si="15"/>
        <v/>
      </c>
      <c r="R201" s="125" t="str">
        <f t="array" ref="R201">IF($C201="","",COUNT(IF(Inventory!$B$10:$B$1000=$B201,IF(Inventory!$C$10:$C$1000=$C201,IF(Inventory!$D$10:$D$1000=sp,IF(Inventory!$J$10:$J$1000=freez,1))))))</f>
        <v/>
      </c>
      <c r="S201" s="125" t="str">
        <f t="array" ref="S201">IF($C201="","",COUNT(IF(Inventory!$B$10:$B$1000=$B201,IF(Inventory!$C$10:$C$1000=$C201,IF(Inventory!$D$10:$D$1000=sp,IF(Inventory!$J$10:$J$1000=freez,IF(Inventory!$P$10:$P$1000=S$8,1)))))))</f>
        <v/>
      </c>
      <c r="T201" s="125" t="str">
        <f t="array" ref="T201">IF($C201="","",COUNT(IF(Inventory!$B$10:$B$1000=$B201,IF(Inventory!$C$10:$C$1000=$C201,IF(Inventory!$D$10:$D$1000=sp,IF(Inventory!$J$10:$J$1000=freez,IF(Inventory!$P$10:$P$1000=T$8,1)))))))</f>
        <v/>
      </c>
      <c r="U201" s="125" t="str">
        <f t="array" ref="U201">IF($C201="","",COUNT(IF(Inventory!$B$10:$B$1000=$B201,IF(Inventory!$C$10:$C$1000=$C201,IF(Inventory!$D$10:$D$1000=sp,IF(Inventory!$J$10:$J$1000=freez,IF(Inventory!$P$10:$P$1000=U$8,1)))))))</f>
        <v/>
      </c>
      <c r="V201" s="125" t="str">
        <f t="array" ref="V201">IF($C201="","",COUNT(IF(Inventory!$B$10:$B$1000=$B201,IF(Inventory!$C$10:$C$1000=$C201,IF(Inventory!$D$10:$D$1000=sp,IF(Inventory!$J$10:$J$1000=freez,IF(Inventory!$P$10:$P$1000=V$8,1)))))))</f>
        <v/>
      </c>
      <c r="W201" s="125" t="str">
        <f t="array" ref="W201">IF($C201="","",COUNT(IF(Inventory!$B$10:$B$1000=$B201,IF(Inventory!$C$10:$C$1000=$C201,IF(Inventory!$D$10:$D$1000=sp,IF(Inventory!$J$10:$J$1000=freez,IF(Inventory!$P$10:$P$1000=W$8,1)))))))</f>
        <v/>
      </c>
      <c r="X201" s="144" t="str">
        <f t="shared" si="16"/>
        <v/>
      </c>
      <c r="Y201" s="125" t="str">
        <f t="array" ref="Y201">IF($C201="","",SUM(IF(FREQUENCY(IF(Inventory!$C$10:$C$1000=$C201,IF(Inventory!$D$10:$D$1000=sp,IF(Inventory!$I$10:$I$1000=Grl_status!$B$6,MATCH(Inventory!$F$10:$F$1000,Inventory!$F$10:$F$1000,0)))),ROW(Inventory!$F$10:$F$1000)-ROW(Inventory!$F$10)+1),1)))</f>
        <v/>
      </c>
      <c r="Z201" s="125" t="str">
        <f t="array" ref="Z201">IF($C201="","",SUM(IF(FREQUENCY(IF(Inventory!$C$10:$C$1000=$C201,IF(Inventory!$D$10:$D$1000=sp,IF(Inventory!$J$10:$J$1000=frig,MATCH(Inventory!$F$10:$F$1000,Inventory!$F$10:$F$1000,0)))),ROW(Inventory!$F$10:$F$1000)-ROW(Inventory!$F$10)+1),1)))</f>
        <v/>
      </c>
      <c r="AA201" s="125" t="str">
        <f t="array" ref="AA201">IF($C201="","",SUM(IF(FREQUENCY(IF(Inventory!$C$10:$C$1000=$C201,IF(Inventory!$D$10:$D$1000=sp,IF(Inventory!$J$10:$J$1000=frig,IF(Inventory!$P$10:$P$1000=$E$8,MATCH(Inventory!$F$10:$F$1000,Inventory!$F$10:$F$1000,0))))),ROW(Inventory!$F$10:$F$1000)-ROW(Inventory!$F$10)+1),1)))</f>
        <v/>
      </c>
      <c r="AB201" s="125" t="str">
        <f t="array" ref="AB201">IF($C201="","",SUM(IF(FREQUENCY(IF(Inventory!$C$10:$C$1000=$C201,IF(Inventory!$D$10:$D$1000=sp,IF(Inventory!$J$10:$J$1000=frig,IF(Inventory!$P$10:$P$1000=$G$8,MATCH(Inventory!$F$10:$F$1000,Inventory!$F$10:$F$1000,0))))),ROW(Inventory!$F$10:$F$1000)-ROW(Inventory!$F$10)+1),1)))</f>
        <v/>
      </c>
      <c r="AC201" s="125" t="str">
        <f t="array" ref="AC201">IF($C201="","",SUM(IF(FREQUENCY(IF(Inventory!$C$10:$C$1000=$C201,IF(Inventory!$D$10:$D$1000=sp,IF(Inventory!$K$10:$K$1000="",MATCH(Inventory!$F$10:$F$1000,Inventory!$F$10:$F$1000,0)))),ROW(Inventory!$F$10:$F$1000)-ROW(Inventory!$F$10)+1),1)))</f>
        <v/>
      </c>
    </row>
    <row r="202" spans="1:29" ht="16.5" x14ac:dyDescent="0.3">
      <c r="A202" s="279" t="str">
        <f>Gap_analysis_stores!A203</f>
        <v/>
      </c>
      <c r="B202" s="279" t="str">
        <f>Gap_analysis_stores!B203</f>
        <v/>
      </c>
      <c r="C202" s="279" t="str">
        <f>Gap_analysis_stores!C203</f>
        <v/>
      </c>
      <c r="D202" s="125" t="str">
        <f t="array" ref="D202">IF($C202="","",SUM(IF(FREQUENCY(IF(Inventory!$C$10:$C$1000=$C202,IF(Inventory!$D$10:$D$1000=sp,MATCH(Inventory!$F$10:$F$1000,Inventory!$F$10:$F$1000,0))),ROW(Inventory!$F$10:$F$1000)-ROW(Inventory!$F$10)+1),1)))</f>
        <v/>
      </c>
      <c r="E202" s="125" t="str">
        <f t="array" ref="E202">IF($C202="","",COUNT(IF(Inventory!$B$10:$B$1000=$B202,IF(Inventory!$C$10:$C$1000=$C202,IF(Inventory!$D$10:$D$1000=sp,IF(Inventory!$P$10:$P$1000=E$8,1))))))</f>
        <v/>
      </c>
      <c r="F202" s="125" t="str">
        <f t="array" ref="F202">IF($C202="","",COUNT(IF(Inventory!$B$10:$B$1000=$B202,IF(Inventory!$C$10:$C$1000=$C202,IF(Inventory!$D$10:$D$1000=sp,IF(Inventory!$P$10:$P$1000=F$8,1))))))</f>
        <v/>
      </c>
      <c r="G202" s="125" t="str">
        <f t="array" ref="G202">IF($C202="","",COUNT(IF(Inventory!$B$10:$B$1000=$B202,IF(Inventory!$C$10:$C$1000=$C202,IF(Inventory!$D$10:$D$1000=sp,IF(Inventory!$P$10:$P$1000=G$8,1))))))</f>
        <v/>
      </c>
      <c r="H202" s="125" t="str">
        <f t="array" ref="H202">IF($C202="","",COUNT(IF(Inventory!$B$10:$B$1000=$B202,IF(Inventory!$C$10:$C$1000=$C202,IF(Inventory!$D$10:$D$1000=sp,IF(Inventory!$P$10:$P$1000=H$8,1))))))</f>
        <v/>
      </c>
      <c r="I202" s="125" t="str">
        <f t="array" ref="I202">IF($C202="","",COUNT(IF(Inventory!$B$10:$B$1000=$B202,IF(Inventory!$C$10:$C$1000=$C202,IF(Inventory!$D$10:$D$1000=sp,IF(Inventory!$P$10:$P$1000=I$8,1))))))</f>
        <v/>
      </c>
      <c r="J202" s="137">
        <f t="shared" si="17"/>
        <v>0</v>
      </c>
      <c r="K202" s="125" t="str">
        <f t="array" ref="K202">IF($C202="","",COUNT(IF(Inventory!$B$10:$B$1000=$B202,IF(Inventory!$C$10:$C$1000=$C202,IF(Inventory!$D$10:$D$1000=sp,IF(Inventory!$J$10:$J$1000=frig,1))))))</f>
        <v/>
      </c>
      <c r="L202" s="125" t="str">
        <f t="array" ref="L202">IF($C202="","",COUNT(IF(Inventory!$B$10:$B$1000=$B202,IF(Inventory!$C$10:$C$1000=$C202,IF(Inventory!$D$10:$D$1000=sp,IF(Inventory!$J$10:$J$1000=frig,IF(Inventory!$P$10:$P$1000=L$8,1)))))))</f>
        <v/>
      </c>
      <c r="M202" s="125" t="str">
        <f t="array" ref="M202">IF($C202="","",COUNT(IF(Inventory!$B$10:$B$1000=$B202,IF(Inventory!$C$10:$C$1000=$C202,IF(Inventory!$D$10:$D$1000=sp,IF(Inventory!$J$10:$J$1000=frig,IF(Inventory!$P$10:$P$1000=M$8,1)))))))</f>
        <v/>
      </c>
      <c r="N202" s="125" t="str">
        <f t="array" ref="N202">IF($C202="","",COUNT(IF(Inventory!$B$10:$B$1000=$B202,IF(Inventory!$C$10:$C$1000=$C202,IF(Inventory!$D$10:$D$1000=sp,IF(Inventory!$J$10:$J$1000=frig,IF(Inventory!$P$10:$P$1000=N$8,1)))))))</f>
        <v/>
      </c>
      <c r="O202" s="125" t="str">
        <f t="array" ref="O202">IF($C202="","",COUNT(IF(Inventory!$B$10:$B$1000=$B202,IF(Inventory!$C$10:$C$1000=$C202,IF(Inventory!$D$10:$D$1000=sp,IF(Inventory!$J$10:$J$1000=frig,IF(Inventory!$P$10:$P$1000=O$8,1)))))))</f>
        <v/>
      </c>
      <c r="P202" s="125" t="str">
        <f t="array" ref="P202">IF($C202="","",COUNT(IF(Inventory!$B$10:$B$1000=$B202,IF(Inventory!$C$10:$C$1000=$C202,IF(Inventory!$D$10:$D$1000=sp,IF(Inventory!$J$10:$J$1000=frig,IF(Inventory!$P$10:$P$1000=P$8,1)))))))</f>
        <v/>
      </c>
      <c r="Q202" s="144" t="str">
        <f t="shared" si="15"/>
        <v/>
      </c>
      <c r="R202" s="125" t="str">
        <f t="array" ref="R202">IF($C202="","",COUNT(IF(Inventory!$B$10:$B$1000=$B202,IF(Inventory!$C$10:$C$1000=$C202,IF(Inventory!$D$10:$D$1000=sp,IF(Inventory!$J$10:$J$1000=freez,1))))))</f>
        <v/>
      </c>
      <c r="S202" s="125" t="str">
        <f t="array" ref="S202">IF($C202="","",COUNT(IF(Inventory!$B$10:$B$1000=$B202,IF(Inventory!$C$10:$C$1000=$C202,IF(Inventory!$D$10:$D$1000=sp,IF(Inventory!$J$10:$J$1000=freez,IF(Inventory!$P$10:$P$1000=S$8,1)))))))</f>
        <v/>
      </c>
      <c r="T202" s="125" t="str">
        <f t="array" ref="T202">IF($C202="","",COUNT(IF(Inventory!$B$10:$B$1000=$B202,IF(Inventory!$C$10:$C$1000=$C202,IF(Inventory!$D$10:$D$1000=sp,IF(Inventory!$J$10:$J$1000=freez,IF(Inventory!$P$10:$P$1000=T$8,1)))))))</f>
        <v/>
      </c>
      <c r="U202" s="125" t="str">
        <f t="array" ref="U202">IF($C202="","",COUNT(IF(Inventory!$B$10:$B$1000=$B202,IF(Inventory!$C$10:$C$1000=$C202,IF(Inventory!$D$10:$D$1000=sp,IF(Inventory!$J$10:$J$1000=freez,IF(Inventory!$P$10:$P$1000=U$8,1)))))))</f>
        <v/>
      </c>
      <c r="V202" s="125" t="str">
        <f t="array" ref="V202">IF($C202="","",COUNT(IF(Inventory!$B$10:$B$1000=$B202,IF(Inventory!$C$10:$C$1000=$C202,IF(Inventory!$D$10:$D$1000=sp,IF(Inventory!$J$10:$J$1000=freez,IF(Inventory!$P$10:$P$1000=V$8,1)))))))</f>
        <v/>
      </c>
      <c r="W202" s="125" t="str">
        <f t="array" ref="W202">IF($C202="","",COUNT(IF(Inventory!$B$10:$B$1000=$B202,IF(Inventory!$C$10:$C$1000=$C202,IF(Inventory!$D$10:$D$1000=sp,IF(Inventory!$J$10:$J$1000=freez,IF(Inventory!$P$10:$P$1000=W$8,1)))))))</f>
        <v/>
      </c>
      <c r="X202" s="144" t="str">
        <f t="shared" si="16"/>
        <v/>
      </c>
      <c r="Y202" s="125" t="str">
        <f t="array" ref="Y202">IF($C202="","",SUM(IF(FREQUENCY(IF(Inventory!$C$10:$C$1000=$C202,IF(Inventory!$D$10:$D$1000=sp,IF(Inventory!$I$10:$I$1000=Grl_status!$B$6,MATCH(Inventory!$F$10:$F$1000,Inventory!$F$10:$F$1000,0)))),ROW(Inventory!$F$10:$F$1000)-ROW(Inventory!$F$10)+1),1)))</f>
        <v/>
      </c>
      <c r="Z202" s="125" t="str">
        <f t="array" ref="Z202">IF($C202="","",SUM(IF(FREQUENCY(IF(Inventory!$C$10:$C$1000=$C202,IF(Inventory!$D$10:$D$1000=sp,IF(Inventory!$J$10:$J$1000=frig,MATCH(Inventory!$F$10:$F$1000,Inventory!$F$10:$F$1000,0)))),ROW(Inventory!$F$10:$F$1000)-ROW(Inventory!$F$10)+1),1)))</f>
        <v/>
      </c>
      <c r="AA202" s="125" t="str">
        <f t="array" ref="AA202">IF($C202="","",SUM(IF(FREQUENCY(IF(Inventory!$C$10:$C$1000=$C202,IF(Inventory!$D$10:$D$1000=sp,IF(Inventory!$J$10:$J$1000=frig,IF(Inventory!$P$10:$P$1000=$E$8,MATCH(Inventory!$F$10:$F$1000,Inventory!$F$10:$F$1000,0))))),ROW(Inventory!$F$10:$F$1000)-ROW(Inventory!$F$10)+1),1)))</f>
        <v/>
      </c>
      <c r="AB202" s="125" t="str">
        <f t="array" ref="AB202">IF($C202="","",SUM(IF(FREQUENCY(IF(Inventory!$C$10:$C$1000=$C202,IF(Inventory!$D$10:$D$1000=sp,IF(Inventory!$J$10:$J$1000=frig,IF(Inventory!$P$10:$P$1000=$G$8,MATCH(Inventory!$F$10:$F$1000,Inventory!$F$10:$F$1000,0))))),ROW(Inventory!$F$10:$F$1000)-ROW(Inventory!$F$10)+1),1)))</f>
        <v/>
      </c>
      <c r="AC202" s="125" t="str">
        <f t="array" ref="AC202">IF($C202="","",SUM(IF(FREQUENCY(IF(Inventory!$C$10:$C$1000=$C202,IF(Inventory!$D$10:$D$1000=sp,IF(Inventory!$K$10:$K$1000="",MATCH(Inventory!$F$10:$F$1000,Inventory!$F$10:$F$1000,0)))),ROW(Inventory!$F$10:$F$1000)-ROW(Inventory!$F$10)+1),1)))</f>
        <v/>
      </c>
    </row>
    <row r="203" spans="1:29" ht="16.5" x14ac:dyDescent="0.3">
      <c r="A203" s="279" t="str">
        <f>Gap_analysis_stores!A204</f>
        <v/>
      </c>
      <c r="B203" s="279" t="str">
        <f>Gap_analysis_stores!B204</f>
        <v/>
      </c>
      <c r="C203" s="279" t="str">
        <f>Gap_analysis_stores!C204</f>
        <v/>
      </c>
      <c r="D203" s="125" t="str">
        <f t="array" ref="D203">IF($C203="","",SUM(IF(FREQUENCY(IF(Inventory!$C$10:$C$1000=$C203,IF(Inventory!$D$10:$D$1000=sp,MATCH(Inventory!$F$10:$F$1000,Inventory!$F$10:$F$1000,0))),ROW(Inventory!$F$10:$F$1000)-ROW(Inventory!$F$10)+1),1)))</f>
        <v/>
      </c>
      <c r="E203" s="125" t="str">
        <f t="array" ref="E203">IF($C203="","",COUNT(IF(Inventory!$B$10:$B$1000=$B203,IF(Inventory!$C$10:$C$1000=$C203,IF(Inventory!$D$10:$D$1000=sp,IF(Inventory!$P$10:$P$1000=E$8,1))))))</f>
        <v/>
      </c>
      <c r="F203" s="125" t="str">
        <f t="array" ref="F203">IF($C203="","",COUNT(IF(Inventory!$B$10:$B$1000=$B203,IF(Inventory!$C$10:$C$1000=$C203,IF(Inventory!$D$10:$D$1000=sp,IF(Inventory!$P$10:$P$1000=F$8,1))))))</f>
        <v/>
      </c>
      <c r="G203" s="125" t="str">
        <f t="array" ref="G203">IF($C203="","",COUNT(IF(Inventory!$B$10:$B$1000=$B203,IF(Inventory!$C$10:$C$1000=$C203,IF(Inventory!$D$10:$D$1000=sp,IF(Inventory!$P$10:$P$1000=G$8,1))))))</f>
        <v/>
      </c>
      <c r="H203" s="125" t="str">
        <f t="array" ref="H203">IF($C203="","",COUNT(IF(Inventory!$B$10:$B$1000=$B203,IF(Inventory!$C$10:$C$1000=$C203,IF(Inventory!$D$10:$D$1000=sp,IF(Inventory!$P$10:$P$1000=H$8,1))))))</f>
        <v/>
      </c>
      <c r="I203" s="125" t="str">
        <f t="array" ref="I203">IF($C203="","",COUNT(IF(Inventory!$B$10:$B$1000=$B203,IF(Inventory!$C$10:$C$1000=$C203,IF(Inventory!$D$10:$D$1000=sp,IF(Inventory!$P$10:$P$1000=I$8,1))))))</f>
        <v/>
      </c>
      <c r="J203" s="137">
        <f t="shared" si="17"/>
        <v>0</v>
      </c>
      <c r="K203" s="125" t="str">
        <f t="array" ref="K203">IF($C203="","",COUNT(IF(Inventory!$B$10:$B$1000=$B203,IF(Inventory!$C$10:$C$1000=$C203,IF(Inventory!$D$10:$D$1000=sp,IF(Inventory!$J$10:$J$1000=frig,1))))))</f>
        <v/>
      </c>
      <c r="L203" s="125" t="str">
        <f t="array" ref="L203">IF($C203="","",COUNT(IF(Inventory!$B$10:$B$1000=$B203,IF(Inventory!$C$10:$C$1000=$C203,IF(Inventory!$D$10:$D$1000=sp,IF(Inventory!$J$10:$J$1000=frig,IF(Inventory!$P$10:$P$1000=L$8,1)))))))</f>
        <v/>
      </c>
      <c r="M203" s="125" t="str">
        <f t="array" ref="M203">IF($C203="","",COUNT(IF(Inventory!$B$10:$B$1000=$B203,IF(Inventory!$C$10:$C$1000=$C203,IF(Inventory!$D$10:$D$1000=sp,IF(Inventory!$J$10:$J$1000=frig,IF(Inventory!$P$10:$P$1000=M$8,1)))))))</f>
        <v/>
      </c>
      <c r="N203" s="125" t="str">
        <f t="array" ref="N203">IF($C203="","",COUNT(IF(Inventory!$B$10:$B$1000=$B203,IF(Inventory!$C$10:$C$1000=$C203,IF(Inventory!$D$10:$D$1000=sp,IF(Inventory!$J$10:$J$1000=frig,IF(Inventory!$P$10:$P$1000=N$8,1)))))))</f>
        <v/>
      </c>
      <c r="O203" s="125" t="str">
        <f t="array" ref="O203">IF($C203="","",COUNT(IF(Inventory!$B$10:$B$1000=$B203,IF(Inventory!$C$10:$C$1000=$C203,IF(Inventory!$D$10:$D$1000=sp,IF(Inventory!$J$10:$J$1000=frig,IF(Inventory!$P$10:$P$1000=O$8,1)))))))</f>
        <v/>
      </c>
      <c r="P203" s="125" t="str">
        <f t="array" ref="P203">IF($C203="","",COUNT(IF(Inventory!$B$10:$B$1000=$B203,IF(Inventory!$C$10:$C$1000=$C203,IF(Inventory!$D$10:$D$1000=sp,IF(Inventory!$J$10:$J$1000=frig,IF(Inventory!$P$10:$P$1000=P$8,1)))))))</f>
        <v/>
      </c>
      <c r="Q203" s="144" t="str">
        <f t="shared" si="15"/>
        <v/>
      </c>
      <c r="R203" s="125" t="str">
        <f t="array" ref="R203">IF($C203="","",COUNT(IF(Inventory!$B$10:$B$1000=$B203,IF(Inventory!$C$10:$C$1000=$C203,IF(Inventory!$D$10:$D$1000=sp,IF(Inventory!$J$10:$J$1000=freez,1))))))</f>
        <v/>
      </c>
      <c r="S203" s="125" t="str">
        <f t="array" ref="S203">IF($C203="","",COUNT(IF(Inventory!$B$10:$B$1000=$B203,IF(Inventory!$C$10:$C$1000=$C203,IF(Inventory!$D$10:$D$1000=sp,IF(Inventory!$J$10:$J$1000=freez,IF(Inventory!$P$10:$P$1000=S$8,1)))))))</f>
        <v/>
      </c>
      <c r="T203" s="125" t="str">
        <f t="array" ref="T203">IF($C203="","",COUNT(IF(Inventory!$B$10:$B$1000=$B203,IF(Inventory!$C$10:$C$1000=$C203,IF(Inventory!$D$10:$D$1000=sp,IF(Inventory!$J$10:$J$1000=freez,IF(Inventory!$P$10:$P$1000=T$8,1)))))))</f>
        <v/>
      </c>
      <c r="U203" s="125" t="str">
        <f t="array" ref="U203">IF($C203="","",COUNT(IF(Inventory!$B$10:$B$1000=$B203,IF(Inventory!$C$10:$C$1000=$C203,IF(Inventory!$D$10:$D$1000=sp,IF(Inventory!$J$10:$J$1000=freez,IF(Inventory!$P$10:$P$1000=U$8,1)))))))</f>
        <v/>
      </c>
      <c r="V203" s="125" t="str">
        <f t="array" ref="V203">IF($C203="","",COUNT(IF(Inventory!$B$10:$B$1000=$B203,IF(Inventory!$C$10:$C$1000=$C203,IF(Inventory!$D$10:$D$1000=sp,IF(Inventory!$J$10:$J$1000=freez,IF(Inventory!$P$10:$P$1000=V$8,1)))))))</f>
        <v/>
      </c>
      <c r="W203" s="125" t="str">
        <f t="array" ref="W203">IF($C203="","",COUNT(IF(Inventory!$B$10:$B$1000=$B203,IF(Inventory!$C$10:$C$1000=$C203,IF(Inventory!$D$10:$D$1000=sp,IF(Inventory!$J$10:$J$1000=freez,IF(Inventory!$P$10:$P$1000=W$8,1)))))))</f>
        <v/>
      </c>
      <c r="X203" s="144" t="str">
        <f t="shared" si="16"/>
        <v/>
      </c>
      <c r="Y203" s="125" t="str">
        <f t="array" ref="Y203">IF($C203="","",SUM(IF(FREQUENCY(IF(Inventory!$C$10:$C$1000=$C203,IF(Inventory!$D$10:$D$1000=sp,IF(Inventory!$I$10:$I$1000=Grl_status!$B$6,MATCH(Inventory!$F$10:$F$1000,Inventory!$F$10:$F$1000,0)))),ROW(Inventory!$F$10:$F$1000)-ROW(Inventory!$F$10)+1),1)))</f>
        <v/>
      </c>
      <c r="Z203" s="125" t="str">
        <f t="array" ref="Z203">IF($C203="","",SUM(IF(FREQUENCY(IF(Inventory!$C$10:$C$1000=$C203,IF(Inventory!$D$10:$D$1000=sp,IF(Inventory!$J$10:$J$1000=frig,MATCH(Inventory!$F$10:$F$1000,Inventory!$F$10:$F$1000,0)))),ROW(Inventory!$F$10:$F$1000)-ROW(Inventory!$F$10)+1),1)))</f>
        <v/>
      </c>
      <c r="AA203" s="125" t="str">
        <f t="array" ref="AA203">IF($C203="","",SUM(IF(FREQUENCY(IF(Inventory!$C$10:$C$1000=$C203,IF(Inventory!$D$10:$D$1000=sp,IF(Inventory!$J$10:$J$1000=frig,IF(Inventory!$P$10:$P$1000=$E$8,MATCH(Inventory!$F$10:$F$1000,Inventory!$F$10:$F$1000,0))))),ROW(Inventory!$F$10:$F$1000)-ROW(Inventory!$F$10)+1),1)))</f>
        <v/>
      </c>
      <c r="AB203" s="125" t="str">
        <f t="array" ref="AB203">IF($C203="","",SUM(IF(FREQUENCY(IF(Inventory!$C$10:$C$1000=$C203,IF(Inventory!$D$10:$D$1000=sp,IF(Inventory!$J$10:$J$1000=frig,IF(Inventory!$P$10:$P$1000=$G$8,MATCH(Inventory!$F$10:$F$1000,Inventory!$F$10:$F$1000,0))))),ROW(Inventory!$F$10:$F$1000)-ROW(Inventory!$F$10)+1),1)))</f>
        <v/>
      </c>
      <c r="AC203" s="125" t="str">
        <f t="array" ref="AC203">IF($C203="","",SUM(IF(FREQUENCY(IF(Inventory!$C$10:$C$1000=$C203,IF(Inventory!$D$10:$D$1000=sp,IF(Inventory!$K$10:$K$1000="",MATCH(Inventory!$F$10:$F$1000,Inventory!$F$10:$F$1000,0)))),ROW(Inventory!$F$10:$F$1000)-ROW(Inventory!$F$10)+1),1)))</f>
        <v/>
      </c>
    </row>
    <row r="204" spans="1:29" ht="16.5" x14ac:dyDescent="0.3">
      <c r="A204" s="279" t="str">
        <f>Gap_analysis_stores!A205</f>
        <v/>
      </c>
      <c r="B204" s="279" t="str">
        <f>Gap_analysis_stores!B205</f>
        <v/>
      </c>
      <c r="C204" s="279" t="str">
        <f>Gap_analysis_stores!C205</f>
        <v/>
      </c>
      <c r="D204" s="125" t="str">
        <f t="array" ref="D204">IF($C204="","",SUM(IF(FREQUENCY(IF(Inventory!$C$10:$C$1000=$C204,IF(Inventory!$D$10:$D$1000=sp,MATCH(Inventory!$F$10:$F$1000,Inventory!$F$10:$F$1000,0))),ROW(Inventory!$F$10:$F$1000)-ROW(Inventory!$F$10)+1),1)))</f>
        <v/>
      </c>
      <c r="E204" s="125" t="str">
        <f t="array" ref="E204">IF($C204="","",COUNT(IF(Inventory!$B$10:$B$1000=$B204,IF(Inventory!$C$10:$C$1000=$C204,IF(Inventory!$D$10:$D$1000=sp,IF(Inventory!$P$10:$P$1000=E$8,1))))))</f>
        <v/>
      </c>
      <c r="F204" s="125" t="str">
        <f t="array" ref="F204">IF($C204="","",COUNT(IF(Inventory!$B$10:$B$1000=$B204,IF(Inventory!$C$10:$C$1000=$C204,IF(Inventory!$D$10:$D$1000=sp,IF(Inventory!$P$10:$P$1000=F$8,1))))))</f>
        <v/>
      </c>
      <c r="G204" s="125" t="str">
        <f t="array" ref="G204">IF($C204="","",COUNT(IF(Inventory!$B$10:$B$1000=$B204,IF(Inventory!$C$10:$C$1000=$C204,IF(Inventory!$D$10:$D$1000=sp,IF(Inventory!$P$10:$P$1000=G$8,1))))))</f>
        <v/>
      </c>
      <c r="H204" s="125" t="str">
        <f t="array" ref="H204">IF($C204="","",COUNT(IF(Inventory!$B$10:$B$1000=$B204,IF(Inventory!$C$10:$C$1000=$C204,IF(Inventory!$D$10:$D$1000=sp,IF(Inventory!$P$10:$P$1000=H$8,1))))))</f>
        <v/>
      </c>
      <c r="I204" s="125" t="str">
        <f t="array" ref="I204">IF($C204="","",COUNT(IF(Inventory!$B$10:$B$1000=$B204,IF(Inventory!$C$10:$C$1000=$C204,IF(Inventory!$D$10:$D$1000=sp,IF(Inventory!$P$10:$P$1000=I$8,1))))))</f>
        <v/>
      </c>
      <c r="J204" s="137">
        <f t="shared" si="17"/>
        <v>0</v>
      </c>
      <c r="K204" s="125" t="str">
        <f t="array" ref="K204">IF($C204="","",COUNT(IF(Inventory!$B$10:$B$1000=$B204,IF(Inventory!$C$10:$C$1000=$C204,IF(Inventory!$D$10:$D$1000=sp,IF(Inventory!$J$10:$J$1000=frig,1))))))</f>
        <v/>
      </c>
      <c r="L204" s="125" t="str">
        <f t="array" ref="L204">IF($C204="","",COUNT(IF(Inventory!$B$10:$B$1000=$B204,IF(Inventory!$C$10:$C$1000=$C204,IF(Inventory!$D$10:$D$1000=sp,IF(Inventory!$J$10:$J$1000=frig,IF(Inventory!$P$10:$P$1000=L$8,1)))))))</f>
        <v/>
      </c>
      <c r="M204" s="125" t="str">
        <f t="array" ref="M204">IF($C204="","",COUNT(IF(Inventory!$B$10:$B$1000=$B204,IF(Inventory!$C$10:$C$1000=$C204,IF(Inventory!$D$10:$D$1000=sp,IF(Inventory!$J$10:$J$1000=frig,IF(Inventory!$P$10:$P$1000=M$8,1)))))))</f>
        <v/>
      </c>
      <c r="N204" s="125" t="str">
        <f t="array" ref="N204">IF($C204="","",COUNT(IF(Inventory!$B$10:$B$1000=$B204,IF(Inventory!$C$10:$C$1000=$C204,IF(Inventory!$D$10:$D$1000=sp,IF(Inventory!$J$10:$J$1000=frig,IF(Inventory!$P$10:$P$1000=N$8,1)))))))</f>
        <v/>
      </c>
      <c r="O204" s="125" t="str">
        <f t="array" ref="O204">IF($C204="","",COUNT(IF(Inventory!$B$10:$B$1000=$B204,IF(Inventory!$C$10:$C$1000=$C204,IF(Inventory!$D$10:$D$1000=sp,IF(Inventory!$J$10:$J$1000=frig,IF(Inventory!$P$10:$P$1000=O$8,1)))))))</f>
        <v/>
      </c>
      <c r="P204" s="125" t="str">
        <f t="array" ref="P204">IF($C204="","",COUNT(IF(Inventory!$B$10:$B$1000=$B204,IF(Inventory!$C$10:$C$1000=$C204,IF(Inventory!$D$10:$D$1000=sp,IF(Inventory!$J$10:$J$1000=frig,IF(Inventory!$P$10:$P$1000=P$8,1)))))))</f>
        <v/>
      </c>
      <c r="Q204" s="144" t="str">
        <f t="shared" si="15"/>
        <v/>
      </c>
      <c r="R204" s="125" t="str">
        <f t="array" ref="R204">IF($C204="","",COUNT(IF(Inventory!$B$10:$B$1000=$B204,IF(Inventory!$C$10:$C$1000=$C204,IF(Inventory!$D$10:$D$1000=sp,IF(Inventory!$J$10:$J$1000=freez,1))))))</f>
        <v/>
      </c>
      <c r="S204" s="125" t="str">
        <f t="array" ref="S204">IF($C204="","",COUNT(IF(Inventory!$B$10:$B$1000=$B204,IF(Inventory!$C$10:$C$1000=$C204,IF(Inventory!$D$10:$D$1000=sp,IF(Inventory!$J$10:$J$1000=freez,IF(Inventory!$P$10:$P$1000=S$8,1)))))))</f>
        <v/>
      </c>
      <c r="T204" s="125" t="str">
        <f t="array" ref="T204">IF($C204="","",COUNT(IF(Inventory!$B$10:$B$1000=$B204,IF(Inventory!$C$10:$C$1000=$C204,IF(Inventory!$D$10:$D$1000=sp,IF(Inventory!$J$10:$J$1000=freez,IF(Inventory!$P$10:$P$1000=T$8,1)))))))</f>
        <v/>
      </c>
      <c r="U204" s="125" t="str">
        <f t="array" ref="U204">IF($C204="","",COUNT(IF(Inventory!$B$10:$B$1000=$B204,IF(Inventory!$C$10:$C$1000=$C204,IF(Inventory!$D$10:$D$1000=sp,IF(Inventory!$J$10:$J$1000=freez,IF(Inventory!$P$10:$P$1000=U$8,1)))))))</f>
        <v/>
      </c>
      <c r="V204" s="125" t="str">
        <f t="array" ref="V204">IF($C204="","",COUNT(IF(Inventory!$B$10:$B$1000=$B204,IF(Inventory!$C$10:$C$1000=$C204,IF(Inventory!$D$10:$D$1000=sp,IF(Inventory!$J$10:$J$1000=freez,IF(Inventory!$P$10:$P$1000=V$8,1)))))))</f>
        <v/>
      </c>
      <c r="W204" s="125" t="str">
        <f t="array" ref="W204">IF($C204="","",COUNT(IF(Inventory!$B$10:$B$1000=$B204,IF(Inventory!$C$10:$C$1000=$C204,IF(Inventory!$D$10:$D$1000=sp,IF(Inventory!$J$10:$J$1000=freez,IF(Inventory!$P$10:$P$1000=W$8,1)))))))</f>
        <v/>
      </c>
      <c r="X204" s="144" t="str">
        <f t="shared" si="16"/>
        <v/>
      </c>
      <c r="Y204" s="125" t="str">
        <f t="array" ref="Y204">IF($C204="","",SUM(IF(FREQUENCY(IF(Inventory!$C$10:$C$1000=$C204,IF(Inventory!$D$10:$D$1000=sp,IF(Inventory!$I$10:$I$1000=Grl_status!$B$6,MATCH(Inventory!$F$10:$F$1000,Inventory!$F$10:$F$1000,0)))),ROW(Inventory!$F$10:$F$1000)-ROW(Inventory!$F$10)+1),1)))</f>
        <v/>
      </c>
      <c r="Z204" s="125" t="str">
        <f t="array" ref="Z204">IF($C204="","",SUM(IF(FREQUENCY(IF(Inventory!$C$10:$C$1000=$C204,IF(Inventory!$D$10:$D$1000=sp,IF(Inventory!$J$10:$J$1000=frig,MATCH(Inventory!$F$10:$F$1000,Inventory!$F$10:$F$1000,0)))),ROW(Inventory!$F$10:$F$1000)-ROW(Inventory!$F$10)+1),1)))</f>
        <v/>
      </c>
      <c r="AA204" s="125" t="str">
        <f t="array" ref="AA204">IF($C204="","",SUM(IF(FREQUENCY(IF(Inventory!$C$10:$C$1000=$C204,IF(Inventory!$D$10:$D$1000=sp,IF(Inventory!$J$10:$J$1000=frig,IF(Inventory!$P$10:$P$1000=$E$8,MATCH(Inventory!$F$10:$F$1000,Inventory!$F$10:$F$1000,0))))),ROW(Inventory!$F$10:$F$1000)-ROW(Inventory!$F$10)+1),1)))</f>
        <v/>
      </c>
      <c r="AB204" s="125" t="str">
        <f t="array" ref="AB204">IF($C204="","",SUM(IF(FREQUENCY(IF(Inventory!$C$10:$C$1000=$C204,IF(Inventory!$D$10:$D$1000=sp,IF(Inventory!$J$10:$J$1000=frig,IF(Inventory!$P$10:$P$1000=$G$8,MATCH(Inventory!$F$10:$F$1000,Inventory!$F$10:$F$1000,0))))),ROW(Inventory!$F$10:$F$1000)-ROW(Inventory!$F$10)+1),1)))</f>
        <v/>
      </c>
      <c r="AC204" s="125" t="str">
        <f t="array" ref="AC204">IF($C204="","",SUM(IF(FREQUENCY(IF(Inventory!$C$10:$C$1000=$C204,IF(Inventory!$D$10:$D$1000=sp,IF(Inventory!$K$10:$K$1000="",MATCH(Inventory!$F$10:$F$1000,Inventory!$F$10:$F$1000,0)))),ROW(Inventory!$F$10:$F$1000)-ROW(Inventory!$F$10)+1),1)))</f>
        <v/>
      </c>
    </row>
    <row r="205" spans="1:29" ht="16.5" x14ac:dyDescent="0.3">
      <c r="A205" s="279" t="str">
        <f>Gap_analysis_stores!A206</f>
        <v/>
      </c>
      <c r="B205" s="279" t="str">
        <f>Gap_analysis_stores!B206</f>
        <v/>
      </c>
      <c r="C205" s="279" t="str">
        <f>Gap_analysis_stores!C206</f>
        <v/>
      </c>
      <c r="D205" s="125" t="str">
        <f t="array" ref="D205">IF($C205="","",SUM(IF(FREQUENCY(IF(Inventory!$C$10:$C$1000=$C205,IF(Inventory!$D$10:$D$1000=sp,MATCH(Inventory!$F$10:$F$1000,Inventory!$F$10:$F$1000,0))),ROW(Inventory!$F$10:$F$1000)-ROW(Inventory!$F$10)+1),1)))</f>
        <v/>
      </c>
      <c r="E205" s="125" t="str">
        <f t="array" ref="E205">IF($C205="","",COUNT(IF(Inventory!$B$10:$B$1000=$B205,IF(Inventory!$C$10:$C$1000=$C205,IF(Inventory!$D$10:$D$1000=sp,IF(Inventory!$P$10:$P$1000=E$8,1))))))</f>
        <v/>
      </c>
      <c r="F205" s="125" t="str">
        <f t="array" ref="F205">IF($C205="","",COUNT(IF(Inventory!$B$10:$B$1000=$B205,IF(Inventory!$C$10:$C$1000=$C205,IF(Inventory!$D$10:$D$1000=sp,IF(Inventory!$P$10:$P$1000=F$8,1))))))</f>
        <v/>
      </c>
      <c r="G205" s="125" t="str">
        <f t="array" ref="G205">IF($C205="","",COUNT(IF(Inventory!$B$10:$B$1000=$B205,IF(Inventory!$C$10:$C$1000=$C205,IF(Inventory!$D$10:$D$1000=sp,IF(Inventory!$P$10:$P$1000=G$8,1))))))</f>
        <v/>
      </c>
      <c r="H205" s="125" t="str">
        <f t="array" ref="H205">IF($C205="","",COUNT(IF(Inventory!$B$10:$B$1000=$B205,IF(Inventory!$C$10:$C$1000=$C205,IF(Inventory!$D$10:$D$1000=sp,IF(Inventory!$P$10:$P$1000=H$8,1))))))</f>
        <v/>
      </c>
      <c r="I205" s="125" t="str">
        <f t="array" ref="I205">IF($C205="","",COUNT(IF(Inventory!$B$10:$B$1000=$B205,IF(Inventory!$C$10:$C$1000=$C205,IF(Inventory!$D$10:$D$1000=sp,IF(Inventory!$P$10:$P$1000=I$8,1))))))</f>
        <v/>
      </c>
      <c r="J205" s="137">
        <f t="shared" si="17"/>
        <v>0</v>
      </c>
      <c r="K205" s="125" t="str">
        <f t="array" ref="K205">IF($C205="","",COUNT(IF(Inventory!$B$10:$B$1000=$B205,IF(Inventory!$C$10:$C$1000=$C205,IF(Inventory!$D$10:$D$1000=sp,IF(Inventory!$J$10:$J$1000=frig,1))))))</f>
        <v/>
      </c>
      <c r="L205" s="125" t="str">
        <f t="array" ref="L205">IF($C205="","",COUNT(IF(Inventory!$B$10:$B$1000=$B205,IF(Inventory!$C$10:$C$1000=$C205,IF(Inventory!$D$10:$D$1000=sp,IF(Inventory!$J$10:$J$1000=frig,IF(Inventory!$P$10:$P$1000=L$8,1)))))))</f>
        <v/>
      </c>
      <c r="M205" s="125" t="str">
        <f t="array" ref="M205">IF($C205="","",COUNT(IF(Inventory!$B$10:$B$1000=$B205,IF(Inventory!$C$10:$C$1000=$C205,IF(Inventory!$D$10:$D$1000=sp,IF(Inventory!$J$10:$J$1000=frig,IF(Inventory!$P$10:$P$1000=M$8,1)))))))</f>
        <v/>
      </c>
      <c r="N205" s="125" t="str">
        <f t="array" ref="N205">IF($C205="","",COUNT(IF(Inventory!$B$10:$B$1000=$B205,IF(Inventory!$C$10:$C$1000=$C205,IF(Inventory!$D$10:$D$1000=sp,IF(Inventory!$J$10:$J$1000=frig,IF(Inventory!$P$10:$P$1000=N$8,1)))))))</f>
        <v/>
      </c>
      <c r="O205" s="125" t="str">
        <f t="array" ref="O205">IF($C205="","",COUNT(IF(Inventory!$B$10:$B$1000=$B205,IF(Inventory!$C$10:$C$1000=$C205,IF(Inventory!$D$10:$D$1000=sp,IF(Inventory!$J$10:$J$1000=frig,IF(Inventory!$P$10:$P$1000=O$8,1)))))))</f>
        <v/>
      </c>
      <c r="P205" s="125" t="str">
        <f t="array" ref="P205">IF($C205="","",COUNT(IF(Inventory!$B$10:$B$1000=$B205,IF(Inventory!$C$10:$C$1000=$C205,IF(Inventory!$D$10:$D$1000=sp,IF(Inventory!$J$10:$J$1000=frig,IF(Inventory!$P$10:$P$1000=P$8,1)))))))</f>
        <v/>
      </c>
      <c r="Q205" s="144" t="str">
        <f t="shared" si="15"/>
        <v/>
      </c>
      <c r="R205" s="125" t="str">
        <f t="array" ref="R205">IF($C205="","",COUNT(IF(Inventory!$B$10:$B$1000=$B205,IF(Inventory!$C$10:$C$1000=$C205,IF(Inventory!$D$10:$D$1000=sp,IF(Inventory!$J$10:$J$1000=freez,1))))))</f>
        <v/>
      </c>
      <c r="S205" s="125" t="str">
        <f t="array" ref="S205">IF($C205="","",COUNT(IF(Inventory!$B$10:$B$1000=$B205,IF(Inventory!$C$10:$C$1000=$C205,IF(Inventory!$D$10:$D$1000=sp,IF(Inventory!$J$10:$J$1000=freez,IF(Inventory!$P$10:$P$1000=S$8,1)))))))</f>
        <v/>
      </c>
      <c r="T205" s="125" t="str">
        <f t="array" ref="T205">IF($C205="","",COUNT(IF(Inventory!$B$10:$B$1000=$B205,IF(Inventory!$C$10:$C$1000=$C205,IF(Inventory!$D$10:$D$1000=sp,IF(Inventory!$J$10:$J$1000=freez,IF(Inventory!$P$10:$P$1000=T$8,1)))))))</f>
        <v/>
      </c>
      <c r="U205" s="125" t="str">
        <f t="array" ref="U205">IF($C205="","",COUNT(IF(Inventory!$B$10:$B$1000=$B205,IF(Inventory!$C$10:$C$1000=$C205,IF(Inventory!$D$10:$D$1000=sp,IF(Inventory!$J$10:$J$1000=freez,IF(Inventory!$P$10:$P$1000=U$8,1)))))))</f>
        <v/>
      </c>
      <c r="V205" s="125" t="str">
        <f t="array" ref="V205">IF($C205="","",COUNT(IF(Inventory!$B$10:$B$1000=$B205,IF(Inventory!$C$10:$C$1000=$C205,IF(Inventory!$D$10:$D$1000=sp,IF(Inventory!$J$10:$J$1000=freez,IF(Inventory!$P$10:$P$1000=V$8,1)))))))</f>
        <v/>
      </c>
      <c r="W205" s="125" t="str">
        <f t="array" ref="W205">IF($C205="","",COUNT(IF(Inventory!$B$10:$B$1000=$B205,IF(Inventory!$C$10:$C$1000=$C205,IF(Inventory!$D$10:$D$1000=sp,IF(Inventory!$J$10:$J$1000=freez,IF(Inventory!$P$10:$P$1000=W$8,1)))))))</f>
        <v/>
      </c>
      <c r="X205" s="144" t="str">
        <f t="shared" si="16"/>
        <v/>
      </c>
      <c r="Y205" s="125" t="str">
        <f t="array" ref="Y205">IF($C205="","",SUM(IF(FREQUENCY(IF(Inventory!$C$10:$C$1000=$C205,IF(Inventory!$D$10:$D$1000=sp,IF(Inventory!$I$10:$I$1000=Grl_status!$B$6,MATCH(Inventory!$F$10:$F$1000,Inventory!$F$10:$F$1000,0)))),ROW(Inventory!$F$10:$F$1000)-ROW(Inventory!$F$10)+1),1)))</f>
        <v/>
      </c>
      <c r="Z205" s="125" t="str">
        <f t="array" ref="Z205">IF($C205="","",SUM(IF(FREQUENCY(IF(Inventory!$C$10:$C$1000=$C205,IF(Inventory!$D$10:$D$1000=sp,IF(Inventory!$J$10:$J$1000=frig,MATCH(Inventory!$F$10:$F$1000,Inventory!$F$10:$F$1000,0)))),ROW(Inventory!$F$10:$F$1000)-ROW(Inventory!$F$10)+1),1)))</f>
        <v/>
      </c>
      <c r="AA205" s="125" t="str">
        <f t="array" ref="AA205">IF($C205="","",SUM(IF(FREQUENCY(IF(Inventory!$C$10:$C$1000=$C205,IF(Inventory!$D$10:$D$1000=sp,IF(Inventory!$J$10:$J$1000=frig,IF(Inventory!$P$10:$P$1000=$E$8,MATCH(Inventory!$F$10:$F$1000,Inventory!$F$10:$F$1000,0))))),ROW(Inventory!$F$10:$F$1000)-ROW(Inventory!$F$10)+1),1)))</f>
        <v/>
      </c>
      <c r="AB205" s="125" t="str">
        <f t="array" ref="AB205">IF($C205="","",SUM(IF(FREQUENCY(IF(Inventory!$C$10:$C$1000=$C205,IF(Inventory!$D$10:$D$1000=sp,IF(Inventory!$J$10:$J$1000=frig,IF(Inventory!$P$10:$P$1000=$G$8,MATCH(Inventory!$F$10:$F$1000,Inventory!$F$10:$F$1000,0))))),ROW(Inventory!$F$10:$F$1000)-ROW(Inventory!$F$10)+1),1)))</f>
        <v/>
      </c>
      <c r="AC205" s="125" t="str">
        <f t="array" ref="AC205">IF($C205="","",SUM(IF(FREQUENCY(IF(Inventory!$C$10:$C$1000=$C205,IF(Inventory!$D$10:$D$1000=sp,IF(Inventory!$K$10:$K$1000="",MATCH(Inventory!$F$10:$F$1000,Inventory!$F$10:$F$1000,0)))),ROW(Inventory!$F$10:$F$1000)-ROW(Inventory!$F$10)+1),1)))</f>
        <v/>
      </c>
    </row>
    <row r="206" spans="1:29" ht="16.5" x14ac:dyDescent="0.3">
      <c r="A206" s="279" t="str">
        <f>Gap_analysis_stores!A207</f>
        <v/>
      </c>
      <c r="B206" s="279" t="str">
        <f>Gap_analysis_stores!B207</f>
        <v/>
      </c>
      <c r="C206" s="279" t="str">
        <f>Gap_analysis_stores!C207</f>
        <v/>
      </c>
      <c r="D206" s="125" t="str">
        <f t="array" ref="D206">IF($C206="","",SUM(IF(FREQUENCY(IF(Inventory!$C$10:$C$1000=$C206,IF(Inventory!$D$10:$D$1000=sp,MATCH(Inventory!$F$10:$F$1000,Inventory!$F$10:$F$1000,0))),ROW(Inventory!$F$10:$F$1000)-ROW(Inventory!$F$10)+1),1)))</f>
        <v/>
      </c>
      <c r="E206" s="125" t="str">
        <f t="array" ref="E206">IF($C206="","",COUNT(IF(Inventory!$B$10:$B$1000=$B206,IF(Inventory!$C$10:$C$1000=$C206,IF(Inventory!$D$10:$D$1000=sp,IF(Inventory!$P$10:$P$1000=E$8,1))))))</f>
        <v/>
      </c>
      <c r="F206" s="125" t="str">
        <f t="array" ref="F206">IF($C206="","",COUNT(IF(Inventory!$B$10:$B$1000=$B206,IF(Inventory!$C$10:$C$1000=$C206,IF(Inventory!$D$10:$D$1000=sp,IF(Inventory!$P$10:$P$1000=F$8,1))))))</f>
        <v/>
      </c>
      <c r="G206" s="125" t="str">
        <f t="array" ref="G206">IF($C206="","",COUNT(IF(Inventory!$B$10:$B$1000=$B206,IF(Inventory!$C$10:$C$1000=$C206,IF(Inventory!$D$10:$D$1000=sp,IF(Inventory!$P$10:$P$1000=G$8,1))))))</f>
        <v/>
      </c>
      <c r="H206" s="125" t="str">
        <f t="array" ref="H206">IF($C206="","",COUNT(IF(Inventory!$B$10:$B$1000=$B206,IF(Inventory!$C$10:$C$1000=$C206,IF(Inventory!$D$10:$D$1000=sp,IF(Inventory!$P$10:$P$1000=H$8,1))))))</f>
        <v/>
      </c>
      <c r="I206" s="125" t="str">
        <f t="array" ref="I206">IF($C206="","",COUNT(IF(Inventory!$B$10:$B$1000=$B206,IF(Inventory!$C$10:$C$1000=$C206,IF(Inventory!$D$10:$D$1000=sp,IF(Inventory!$P$10:$P$1000=I$8,1))))))</f>
        <v/>
      </c>
      <c r="J206" s="137">
        <f t="shared" si="17"/>
        <v>0</v>
      </c>
      <c r="K206" s="125" t="str">
        <f t="array" ref="K206">IF($C206="","",COUNT(IF(Inventory!$B$10:$B$1000=$B206,IF(Inventory!$C$10:$C$1000=$C206,IF(Inventory!$D$10:$D$1000=sp,IF(Inventory!$J$10:$J$1000=frig,1))))))</f>
        <v/>
      </c>
      <c r="L206" s="125" t="str">
        <f t="array" ref="L206">IF($C206="","",COUNT(IF(Inventory!$B$10:$B$1000=$B206,IF(Inventory!$C$10:$C$1000=$C206,IF(Inventory!$D$10:$D$1000=sp,IF(Inventory!$J$10:$J$1000=frig,IF(Inventory!$P$10:$P$1000=L$8,1)))))))</f>
        <v/>
      </c>
      <c r="M206" s="125" t="str">
        <f t="array" ref="M206">IF($C206="","",COUNT(IF(Inventory!$B$10:$B$1000=$B206,IF(Inventory!$C$10:$C$1000=$C206,IF(Inventory!$D$10:$D$1000=sp,IF(Inventory!$J$10:$J$1000=frig,IF(Inventory!$P$10:$P$1000=M$8,1)))))))</f>
        <v/>
      </c>
      <c r="N206" s="125" t="str">
        <f t="array" ref="N206">IF($C206="","",COUNT(IF(Inventory!$B$10:$B$1000=$B206,IF(Inventory!$C$10:$C$1000=$C206,IF(Inventory!$D$10:$D$1000=sp,IF(Inventory!$J$10:$J$1000=frig,IF(Inventory!$P$10:$P$1000=N$8,1)))))))</f>
        <v/>
      </c>
      <c r="O206" s="125" t="str">
        <f t="array" ref="O206">IF($C206="","",COUNT(IF(Inventory!$B$10:$B$1000=$B206,IF(Inventory!$C$10:$C$1000=$C206,IF(Inventory!$D$10:$D$1000=sp,IF(Inventory!$J$10:$J$1000=frig,IF(Inventory!$P$10:$P$1000=O$8,1)))))))</f>
        <v/>
      </c>
      <c r="P206" s="125" t="str">
        <f t="array" ref="P206">IF($C206="","",COUNT(IF(Inventory!$B$10:$B$1000=$B206,IF(Inventory!$C$10:$C$1000=$C206,IF(Inventory!$D$10:$D$1000=sp,IF(Inventory!$J$10:$J$1000=frig,IF(Inventory!$P$10:$P$1000=P$8,1)))))))</f>
        <v/>
      </c>
      <c r="Q206" s="144" t="str">
        <f t="shared" si="15"/>
        <v/>
      </c>
      <c r="R206" s="125" t="str">
        <f t="array" ref="R206">IF($C206="","",COUNT(IF(Inventory!$B$10:$B$1000=$B206,IF(Inventory!$C$10:$C$1000=$C206,IF(Inventory!$D$10:$D$1000=sp,IF(Inventory!$J$10:$J$1000=freez,1))))))</f>
        <v/>
      </c>
      <c r="S206" s="125" t="str">
        <f t="array" ref="S206">IF($C206="","",COUNT(IF(Inventory!$B$10:$B$1000=$B206,IF(Inventory!$C$10:$C$1000=$C206,IF(Inventory!$D$10:$D$1000=sp,IF(Inventory!$J$10:$J$1000=freez,IF(Inventory!$P$10:$P$1000=S$8,1)))))))</f>
        <v/>
      </c>
      <c r="T206" s="125" t="str">
        <f t="array" ref="T206">IF($C206="","",COUNT(IF(Inventory!$B$10:$B$1000=$B206,IF(Inventory!$C$10:$C$1000=$C206,IF(Inventory!$D$10:$D$1000=sp,IF(Inventory!$J$10:$J$1000=freez,IF(Inventory!$P$10:$P$1000=T$8,1)))))))</f>
        <v/>
      </c>
      <c r="U206" s="125" t="str">
        <f t="array" ref="U206">IF($C206="","",COUNT(IF(Inventory!$B$10:$B$1000=$B206,IF(Inventory!$C$10:$C$1000=$C206,IF(Inventory!$D$10:$D$1000=sp,IF(Inventory!$J$10:$J$1000=freez,IF(Inventory!$P$10:$P$1000=U$8,1)))))))</f>
        <v/>
      </c>
      <c r="V206" s="125" t="str">
        <f t="array" ref="V206">IF($C206="","",COUNT(IF(Inventory!$B$10:$B$1000=$B206,IF(Inventory!$C$10:$C$1000=$C206,IF(Inventory!$D$10:$D$1000=sp,IF(Inventory!$J$10:$J$1000=freez,IF(Inventory!$P$10:$P$1000=V$8,1)))))))</f>
        <v/>
      </c>
      <c r="W206" s="125" t="str">
        <f t="array" ref="W206">IF($C206="","",COUNT(IF(Inventory!$B$10:$B$1000=$B206,IF(Inventory!$C$10:$C$1000=$C206,IF(Inventory!$D$10:$D$1000=sp,IF(Inventory!$J$10:$J$1000=freez,IF(Inventory!$P$10:$P$1000=W$8,1)))))))</f>
        <v/>
      </c>
      <c r="X206" s="144" t="str">
        <f t="shared" si="16"/>
        <v/>
      </c>
      <c r="Y206" s="125" t="str">
        <f t="array" ref="Y206">IF($C206="","",SUM(IF(FREQUENCY(IF(Inventory!$C$10:$C$1000=$C206,IF(Inventory!$D$10:$D$1000=sp,IF(Inventory!$I$10:$I$1000=Grl_status!$B$6,MATCH(Inventory!$F$10:$F$1000,Inventory!$F$10:$F$1000,0)))),ROW(Inventory!$F$10:$F$1000)-ROW(Inventory!$F$10)+1),1)))</f>
        <v/>
      </c>
      <c r="Z206" s="125" t="str">
        <f t="array" ref="Z206">IF($C206="","",SUM(IF(FREQUENCY(IF(Inventory!$C$10:$C$1000=$C206,IF(Inventory!$D$10:$D$1000=sp,IF(Inventory!$J$10:$J$1000=frig,MATCH(Inventory!$F$10:$F$1000,Inventory!$F$10:$F$1000,0)))),ROW(Inventory!$F$10:$F$1000)-ROW(Inventory!$F$10)+1),1)))</f>
        <v/>
      </c>
      <c r="AA206" s="125" t="str">
        <f t="array" ref="AA206">IF($C206="","",SUM(IF(FREQUENCY(IF(Inventory!$C$10:$C$1000=$C206,IF(Inventory!$D$10:$D$1000=sp,IF(Inventory!$J$10:$J$1000=frig,IF(Inventory!$P$10:$P$1000=$E$8,MATCH(Inventory!$F$10:$F$1000,Inventory!$F$10:$F$1000,0))))),ROW(Inventory!$F$10:$F$1000)-ROW(Inventory!$F$10)+1),1)))</f>
        <v/>
      </c>
      <c r="AB206" s="125" t="str">
        <f t="array" ref="AB206">IF($C206="","",SUM(IF(FREQUENCY(IF(Inventory!$C$10:$C$1000=$C206,IF(Inventory!$D$10:$D$1000=sp,IF(Inventory!$J$10:$J$1000=frig,IF(Inventory!$P$10:$P$1000=$G$8,MATCH(Inventory!$F$10:$F$1000,Inventory!$F$10:$F$1000,0))))),ROW(Inventory!$F$10:$F$1000)-ROW(Inventory!$F$10)+1),1)))</f>
        <v/>
      </c>
      <c r="AC206" s="125" t="str">
        <f t="array" ref="AC206">IF($C206="","",SUM(IF(FREQUENCY(IF(Inventory!$C$10:$C$1000=$C206,IF(Inventory!$D$10:$D$1000=sp,IF(Inventory!$K$10:$K$1000="",MATCH(Inventory!$F$10:$F$1000,Inventory!$F$10:$F$1000,0)))),ROW(Inventory!$F$10:$F$1000)-ROW(Inventory!$F$10)+1),1)))</f>
        <v/>
      </c>
    </row>
    <row r="207" spans="1:29" ht="16.5" x14ac:dyDescent="0.3">
      <c r="A207" s="279" t="str">
        <f>Gap_analysis_stores!A208</f>
        <v/>
      </c>
      <c r="B207" s="279" t="str">
        <f>Gap_analysis_stores!B208</f>
        <v/>
      </c>
      <c r="C207" s="279" t="str">
        <f>Gap_analysis_stores!C208</f>
        <v/>
      </c>
      <c r="D207" s="125" t="str">
        <f t="array" ref="D207">IF($C207="","",SUM(IF(FREQUENCY(IF(Inventory!$C$10:$C$1000=$C207,IF(Inventory!$D$10:$D$1000=sp,MATCH(Inventory!$F$10:$F$1000,Inventory!$F$10:$F$1000,0))),ROW(Inventory!$F$10:$F$1000)-ROW(Inventory!$F$10)+1),1)))</f>
        <v/>
      </c>
      <c r="E207" s="125" t="str">
        <f t="array" ref="E207">IF($C207="","",COUNT(IF(Inventory!$B$10:$B$1000=$B207,IF(Inventory!$C$10:$C$1000=$C207,IF(Inventory!$D$10:$D$1000=sp,IF(Inventory!$P$10:$P$1000=E$8,1))))))</f>
        <v/>
      </c>
      <c r="F207" s="125" t="str">
        <f t="array" ref="F207">IF($C207="","",COUNT(IF(Inventory!$B$10:$B$1000=$B207,IF(Inventory!$C$10:$C$1000=$C207,IF(Inventory!$D$10:$D$1000=sp,IF(Inventory!$P$10:$P$1000=F$8,1))))))</f>
        <v/>
      </c>
      <c r="G207" s="125" t="str">
        <f t="array" ref="G207">IF($C207="","",COUNT(IF(Inventory!$B$10:$B$1000=$B207,IF(Inventory!$C$10:$C$1000=$C207,IF(Inventory!$D$10:$D$1000=sp,IF(Inventory!$P$10:$P$1000=G$8,1))))))</f>
        <v/>
      </c>
      <c r="H207" s="125" t="str">
        <f t="array" ref="H207">IF($C207="","",COUNT(IF(Inventory!$B$10:$B$1000=$B207,IF(Inventory!$C$10:$C$1000=$C207,IF(Inventory!$D$10:$D$1000=sp,IF(Inventory!$P$10:$P$1000=H$8,1))))))</f>
        <v/>
      </c>
      <c r="I207" s="125" t="str">
        <f t="array" ref="I207">IF($C207="","",COUNT(IF(Inventory!$B$10:$B$1000=$B207,IF(Inventory!$C$10:$C$1000=$C207,IF(Inventory!$D$10:$D$1000=sp,IF(Inventory!$P$10:$P$1000=I$8,1))))))</f>
        <v/>
      </c>
      <c r="J207" s="137">
        <f t="shared" si="17"/>
        <v>0</v>
      </c>
      <c r="K207" s="125" t="str">
        <f t="array" ref="K207">IF($C207="","",COUNT(IF(Inventory!$B$10:$B$1000=$B207,IF(Inventory!$C$10:$C$1000=$C207,IF(Inventory!$D$10:$D$1000=sp,IF(Inventory!$J$10:$J$1000=frig,1))))))</f>
        <v/>
      </c>
      <c r="L207" s="125" t="str">
        <f t="array" ref="L207">IF($C207="","",COUNT(IF(Inventory!$B$10:$B$1000=$B207,IF(Inventory!$C$10:$C$1000=$C207,IF(Inventory!$D$10:$D$1000=sp,IF(Inventory!$J$10:$J$1000=frig,IF(Inventory!$P$10:$P$1000=L$8,1)))))))</f>
        <v/>
      </c>
      <c r="M207" s="125" t="str">
        <f t="array" ref="M207">IF($C207="","",COUNT(IF(Inventory!$B$10:$B$1000=$B207,IF(Inventory!$C$10:$C$1000=$C207,IF(Inventory!$D$10:$D$1000=sp,IF(Inventory!$J$10:$J$1000=frig,IF(Inventory!$P$10:$P$1000=M$8,1)))))))</f>
        <v/>
      </c>
      <c r="N207" s="125" t="str">
        <f t="array" ref="N207">IF($C207="","",COUNT(IF(Inventory!$B$10:$B$1000=$B207,IF(Inventory!$C$10:$C$1000=$C207,IF(Inventory!$D$10:$D$1000=sp,IF(Inventory!$J$10:$J$1000=frig,IF(Inventory!$P$10:$P$1000=N$8,1)))))))</f>
        <v/>
      </c>
      <c r="O207" s="125" t="str">
        <f t="array" ref="O207">IF($C207="","",COUNT(IF(Inventory!$B$10:$B$1000=$B207,IF(Inventory!$C$10:$C$1000=$C207,IF(Inventory!$D$10:$D$1000=sp,IF(Inventory!$J$10:$J$1000=frig,IF(Inventory!$P$10:$P$1000=O$8,1)))))))</f>
        <v/>
      </c>
      <c r="P207" s="125" t="str">
        <f t="array" ref="P207">IF($C207="","",COUNT(IF(Inventory!$B$10:$B$1000=$B207,IF(Inventory!$C$10:$C$1000=$C207,IF(Inventory!$D$10:$D$1000=sp,IF(Inventory!$J$10:$J$1000=frig,IF(Inventory!$P$10:$P$1000=P$8,1)))))))</f>
        <v/>
      </c>
      <c r="Q207" s="144" t="str">
        <f t="shared" si="15"/>
        <v/>
      </c>
      <c r="R207" s="125" t="str">
        <f t="array" ref="R207">IF($C207="","",COUNT(IF(Inventory!$B$10:$B$1000=$B207,IF(Inventory!$C$10:$C$1000=$C207,IF(Inventory!$D$10:$D$1000=sp,IF(Inventory!$J$10:$J$1000=freez,1))))))</f>
        <v/>
      </c>
      <c r="S207" s="125" t="str">
        <f t="array" ref="S207">IF($C207="","",COUNT(IF(Inventory!$B$10:$B$1000=$B207,IF(Inventory!$C$10:$C$1000=$C207,IF(Inventory!$D$10:$D$1000=sp,IF(Inventory!$J$10:$J$1000=freez,IF(Inventory!$P$10:$P$1000=S$8,1)))))))</f>
        <v/>
      </c>
      <c r="T207" s="125" t="str">
        <f t="array" ref="T207">IF($C207="","",COUNT(IF(Inventory!$B$10:$B$1000=$B207,IF(Inventory!$C$10:$C$1000=$C207,IF(Inventory!$D$10:$D$1000=sp,IF(Inventory!$J$10:$J$1000=freez,IF(Inventory!$P$10:$P$1000=T$8,1)))))))</f>
        <v/>
      </c>
      <c r="U207" s="125" t="str">
        <f t="array" ref="U207">IF($C207="","",COUNT(IF(Inventory!$B$10:$B$1000=$B207,IF(Inventory!$C$10:$C$1000=$C207,IF(Inventory!$D$10:$D$1000=sp,IF(Inventory!$J$10:$J$1000=freez,IF(Inventory!$P$10:$P$1000=U$8,1)))))))</f>
        <v/>
      </c>
      <c r="V207" s="125" t="str">
        <f t="array" ref="V207">IF($C207="","",COUNT(IF(Inventory!$B$10:$B$1000=$B207,IF(Inventory!$C$10:$C$1000=$C207,IF(Inventory!$D$10:$D$1000=sp,IF(Inventory!$J$10:$J$1000=freez,IF(Inventory!$P$10:$P$1000=V$8,1)))))))</f>
        <v/>
      </c>
      <c r="W207" s="125" t="str">
        <f t="array" ref="W207">IF($C207="","",COUNT(IF(Inventory!$B$10:$B$1000=$B207,IF(Inventory!$C$10:$C$1000=$C207,IF(Inventory!$D$10:$D$1000=sp,IF(Inventory!$J$10:$J$1000=freez,IF(Inventory!$P$10:$P$1000=W$8,1)))))))</f>
        <v/>
      </c>
      <c r="X207" s="144" t="str">
        <f t="shared" si="16"/>
        <v/>
      </c>
      <c r="Y207" s="125" t="str">
        <f t="array" ref="Y207">IF($C207="","",SUM(IF(FREQUENCY(IF(Inventory!$C$10:$C$1000=$C207,IF(Inventory!$D$10:$D$1000=sp,IF(Inventory!$I$10:$I$1000=Grl_status!$B$6,MATCH(Inventory!$F$10:$F$1000,Inventory!$F$10:$F$1000,0)))),ROW(Inventory!$F$10:$F$1000)-ROW(Inventory!$F$10)+1),1)))</f>
        <v/>
      </c>
      <c r="Z207" s="125" t="str">
        <f t="array" ref="Z207">IF($C207="","",SUM(IF(FREQUENCY(IF(Inventory!$C$10:$C$1000=$C207,IF(Inventory!$D$10:$D$1000=sp,IF(Inventory!$J$10:$J$1000=frig,MATCH(Inventory!$F$10:$F$1000,Inventory!$F$10:$F$1000,0)))),ROW(Inventory!$F$10:$F$1000)-ROW(Inventory!$F$10)+1),1)))</f>
        <v/>
      </c>
      <c r="AA207" s="125" t="str">
        <f t="array" ref="AA207">IF($C207="","",SUM(IF(FREQUENCY(IF(Inventory!$C$10:$C$1000=$C207,IF(Inventory!$D$10:$D$1000=sp,IF(Inventory!$J$10:$J$1000=frig,IF(Inventory!$P$10:$P$1000=$E$8,MATCH(Inventory!$F$10:$F$1000,Inventory!$F$10:$F$1000,0))))),ROW(Inventory!$F$10:$F$1000)-ROW(Inventory!$F$10)+1),1)))</f>
        <v/>
      </c>
      <c r="AB207" s="125" t="str">
        <f t="array" ref="AB207">IF($C207="","",SUM(IF(FREQUENCY(IF(Inventory!$C$10:$C$1000=$C207,IF(Inventory!$D$10:$D$1000=sp,IF(Inventory!$J$10:$J$1000=frig,IF(Inventory!$P$10:$P$1000=$G$8,MATCH(Inventory!$F$10:$F$1000,Inventory!$F$10:$F$1000,0))))),ROW(Inventory!$F$10:$F$1000)-ROW(Inventory!$F$10)+1),1)))</f>
        <v/>
      </c>
      <c r="AC207" s="125" t="str">
        <f t="array" ref="AC207">IF($C207="","",SUM(IF(FREQUENCY(IF(Inventory!$C$10:$C$1000=$C207,IF(Inventory!$D$10:$D$1000=sp,IF(Inventory!$K$10:$K$1000="",MATCH(Inventory!$F$10:$F$1000,Inventory!$F$10:$F$1000,0)))),ROW(Inventory!$F$10:$F$1000)-ROW(Inventory!$F$10)+1),1)))</f>
        <v/>
      </c>
    </row>
    <row r="208" spans="1:29" ht="16.5" x14ac:dyDescent="0.3">
      <c r="A208" s="279" t="str">
        <f>Gap_analysis_stores!A209</f>
        <v/>
      </c>
      <c r="B208" s="279" t="str">
        <f>Gap_analysis_stores!B209</f>
        <v/>
      </c>
      <c r="C208" s="279" t="str">
        <f>Gap_analysis_stores!C209</f>
        <v/>
      </c>
      <c r="D208" s="125" t="str">
        <f t="array" ref="D208">IF($C208="","",SUM(IF(FREQUENCY(IF(Inventory!$C$10:$C$1000=$C208,IF(Inventory!$D$10:$D$1000=sp,MATCH(Inventory!$F$10:$F$1000,Inventory!$F$10:$F$1000,0))),ROW(Inventory!$F$10:$F$1000)-ROW(Inventory!$F$10)+1),1)))</f>
        <v/>
      </c>
      <c r="E208" s="125" t="str">
        <f t="array" ref="E208">IF($C208="","",COUNT(IF(Inventory!$B$10:$B$1000=$B208,IF(Inventory!$C$10:$C$1000=$C208,IF(Inventory!$D$10:$D$1000=sp,IF(Inventory!$P$10:$P$1000=E$8,1))))))</f>
        <v/>
      </c>
      <c r="F208" s="125" t="str">
        <f t="array" ref="F208">IF($C208="","",COUNT(IF(Inventory!$B$10:$B$1000=$B208,IF(Inventory!$C$10:$C$1000=$C208,IF(Inventory!$D$10:$D$1000=sp,IF(Inventory!$P$10:$P$1000=F$8,1))))))</f>
        <v/>
      </c>
      <c r="G208" s="125" t="str">
        <f t="array" ref="G208">IF($C208="","",COUNT(IF(Inventory!$B$10:$B$1000=$B208,IF(Inventory!$C$10:$C$1000=$C208,IF(Inventory!$D$10:$D$1000=sp,IF(Inventory!$P$10:$P$1000=G$8,1))))))</f>
        <v/>
      </c>
      <c r="H208" s="125" t="str">
        <f t="array" ref="H208">IF($C208="","",COUNT(IF(Inventory!$B$10:$B$1000=$B208,IF(Inventory!$C$10:$C$1000=$C208,IF(Inventory!$D$10:$D$1000=sp,IF(Inventory!$P$10:$P$1000=H$8,1))))))</f>
        <v/>
      </c>
      <c r="I208" s="125" t="str">
        <f t="array" ref="I208">IF($C208="","",COUNT(IF(Inventory!$B$10:$B$1000=$B208,IF(Inventory!$C$10:$C$1000=$C208,IF(Inventory!$D$10:$D$1000=sp,IF(Inventory!$P$10:$P$1000=I$8,1))))))</f>
        <v/>
      </c>
      <c r="J208" s="137">
        <f t="shared" si="17"/>
        <v>0</v>
      </c>
      <c r="K208" s="125" t="str">
        <f t="array" ref="K208">IF($C208="","",COUNT(IF(Inventory!$B$10:$B$1000=$B208,IF(Inventory!$C$10:$C$1000=$C208,IF(Inventory!$D$10:$D$1000=sp,IF(Inventory!$J$10:$J$1000=frig,1))))))</f>
        <v/>
      </c>
      <c r="L208" s="125" t="str">
        <f t="array" ref="L208">IF($C208="","",COUNT(IF(Inventory!$B$10:$B$1000=$B208,IF(Inventory!$C$10:$C$1000=$C208,IF(Inventory!$D$10:$D$1000=sp,IF(Inventory!$J$10:$J$1000=frig,IF(Inventory!$P$10:$P$1000=L$8,1)))))))</f>
        <v/>
      </c>
      <c r="M208" s="125" t="str">
        <f t="array" ref="M208">IF($C208="","",COUNT(IF(Inventory!$B$10:$B$1000=$B208,IF(Inventory!$C$10:$C$1000=$C208,IF(Inventory!$D$10:$D$1000=sp,IF(Inventory!$J$10:$J$1000=frig,IF(Inventory!$P$10:$P$1000=M$8,1)))))))</f>
        <v/>
      </c>
      <c r="N208" s="125" t="str">
        <f t="array" ref="N208">IF($C208="","",COUNT(IF(Inventory!$B$10:$B$1000=$B208,IF(Inventory!$C$10:$C$1000=$C208,IF(Inventory!$D$10:$D$1000=sp,IF(Inventory!$J$10:$J$1000=frig,IF(Inventory!$P$10:$P$1000=N$8,1)))))))</f>
        <v/>
      </c>
      <c r="O208" s="125" t="str">
        <f t="array" ref="O208">IF($C208="","",COUNT(IF(Inventory!$B$10:$B$1000=$B208,IF(Inventory!$C$10:$C$1000=$C208,IF(Inventory!$D$10:$D$1000=sp,IF(Inventory!$J$10:$J$1000=frig,IF(Inventory!$P$10:$P$1000=O$8,1)))))))</f>
        <v/>
      </c>
      <c r="P208" s="125" t="str">
        <f t="array" ref="P208">IF($C208="","",COUNT(IF(Inventory!$B$10:$B$1000=$B208,IF(Inventory!$C$10:$C$1000=$C208,IF(Inventory!$D$10:$D$1000=sp,IF(Inventory!$J$10:$J$1000=frig,IF(Inventory!$P$10:$P$1000=P$8,1)))))))</f>
        <v/>
      </c>
      <c r="Q208" s="144" t="str">
        <f t="shared" si="15"/>
        <v/>
      </c>
      <c r="R208" s="125" t="str">
        <f t="array" ref="R208">IF($C208="","",COUNT(IF(Inventory!$B$10:$B$1000=$B208,IF(Inventory!$C$10:$C$1000=$C208,IF(Inventory!$D$10:$D$1000=sp,IF(Inventory!$J$10:$J$1000=freez,1))))))</f>
        <v/>
      </c>
      <c r="S208" s="125" t="str">
        <f t="array" ref="S208">IF($C208="","",COUNT(IF(Inventory!$B$10:$B$1000=$B208,IF(Inventory!$C$10:$C$1000=$C208,IF(Inventory!$D$10:$D$1000=sp,IF(Inventory!$J$10:$J$1000=freez,IF(Inventory!$P$10:$P$1000=S$8,1)))))))</f>
        <v/>
      </c>
      <c r="T208" s="125" t="str">
        <f t="array" ref="T208">IF($C208="","",COUNT(IF(Inventory!$B$10:$B$1000=$B208,IF(Inventory!$C$10:$C$1000=$C208,IF(Inventory!$D$10:$D$1000=sp,IF(Inventory!$J$10:$J$1000=freez,IF(Inventory!$P$10:$P$1000=T$8,1)))))))</f>
        <v/>
      </c>
      <c r="U208" s="125" t="str">
        <f t="array" ref="U208">IF($C208="","",COUNT(IF(Inventory!$B$10:$B$1000=$B208,IF(Inventory!$C$10:$C$1000=$C208,IF(Inventory!$D$10:$D$1000=sp,IF(Inventory!$J$10:$J$1000=freez,IF(Inventory!$P$10:$P$1000=U$8,1)))))))</f>
        <v/>
      </c>
      <c r="V208" s="125" t="str">
        <f t="array" ref="V208">IF($C208="","",COUNT(IF(Inventory!$B$10:$B$1000=$B208,IF(Inventory!$C$10:$C$1000=$C208,IF(Inventory!$D$10:$D$1000=sp,IF(Inventory!$J$10:$J$1000=freez,IF(Inventory!$P$10:$P$1000=V$8,1)))))))</f>
        <v/>
      </c>
      <c r="W208" s="125" t="str">
        <f t="array" ref="W208">IF($C208="","",COUNT(IF(Inventory!$B$10:$B$1000=$B208,IF(Inventory!$C$10:$C$1000=$C208,IF(Inventory!$D$10:$D$1000=sp,IF(Inventory!$J$10:$J$1000=freez,IF(Inventory!$P$10:$P$1000=W$8,1)))))))</f>
        <v/>
      </c>
      <c r="X208" s="144" t="str">
        <f t="shared" si="16"/>
        <v/>
      </c>
      <c r="Y208" s="125" t="str">
        <f t="array" ref="Y208">IF($C208="","",SUM(IF(FREQUENCY(IF(Inventory!$C$10:$C$1000=$C208,IF(Inventory!$D$10:$D$1000=sp,IF(Inventory!$I$10:$I$1000=Grl_status!$B$6,MATCH(Inventory!$F$10:$F$1000,Inventory!$F$10:$F$1000,0)))),ROW(Inventory!$F$10:$F$1000)-ROW(Inventory!$F$10)+1),1)))</f>
        <v/>
      </c>
      <c r="Z208" s="125" t="str">
        <f t="array" ref="Z208">IF($C208="","",SUM(IF(FREQUENCY(IF(Inventory!$C$10:$C$1000=$C208,IF(Inventory!$D$10:$D$1000=sp,IF(Inventory!$J$10:$J$1000=frig,MATCH(Inventory!$F$10:$F$1000,Inventory!$F$10:$F$1000,0)))),ROW(Inventory!$F$10:$F$1000)-ROW(Inventory!$F$10)+1),1)))</f>
        <v/>
      </c>
      <c r="AA208" s="125" t="str">
        <f t="array" ref="AA208">IF($C208="","",SUM(IF(FREQUENCY(IF(Inventory!$C$10:$C$1000=$C208,IF(Inventory!$D$10:$D$1000=sp,IF(Inventory!$J$10:$J$1000=frig,IF(Inventory!$P$10:$P$1000=$E$8,MATCH(Inventory!$F$10:$F$1000,Inventory!$F$10:$F$1000,0))))),ROW(Inventory!$F$10:$F$1000)-ROW(Inventory!$F$10)+1),1)))</f>
        <v/>
      </c>
      <c r="AB208" s="125" t="str">
        <f t="array" ref="AB208">IF($C208="","",SUM(IF(FREQUENCY(IF(Inventory!$C$10:$C$1000=$C208,IF(Inventory!$D$10:$D$1000=sp,IF(Inventory!$J$10:$J$1000=frig,IF(Inventory!$P$10:$P$1000=$G$8,MATCH(Inventory!$F$10:$F$1000,Inventory!$F$10:$F$1000,0))))),ROW(Inventory!$F$10:$F$1000)-ROW(Inventory!$F$10)+1),1)))</f>
        <v/>
      </c>
      <c r="AC208" s="125" t="str">
        <f t="array" ref="AC208">IF($C208="","",SUM(IF(FREQUENCY(IF(Inventory!$C$10:$C$1000=$C208,IF(Inventory!$D$10:$D$1000=sp,IF(Inventory!$K$10:$K$1000="",MATCH(Inventory!$F$10:$F$1000,Inventory!$F$10:$F$1000,0)))),ROW(Inventory!$F$10:$F$1000)-ROW(Inventory!$F$10)+1),1)))</f>
        <v/>
      </c>
    </row>
    <row r="209" spans="1:29" ht="16.5" x14ac:dyDescent="0.3">
      <c r="A209" s="279" t="str">
        <f>Gap_analysis_stores!A210</f>
        <v/>
      </c>
      <c r="B209" s="279" t="str">
        <f>Gap_analysis_stores!B210</f>
        <v/>
      </c>
      <c r="C209" s="279" t="str">
        <f>Gap_analysis_stores!C210</f>
        <v/>
      </c>
      <c r="D209" s="125" t="str">
        <f t="array" ref="D209">IF($C209="","",SUM(IF(FREQUENCY(IF(Inventory!$C$10:$C$1000=$C209,IF(Inventory!$D$10:$D$1000=sp,MATCH(Inventory!$F$10:$F$1000,Inventory!$F$10:$F$1000,0))),ROW(Inventory!$F$10:$F$1000)-ROW(Inventory!$F$10)+1),1)))</f>
        <v/>
      </c>
      <c r="E209" s="125" t="str">
        <f t="array" ref="E209">IF($C209="","",COUNT(IF(Inventory!$B$10:$B$1000=$B209,IF(Inventory!$C$10:$C$1000=$C209,IF(Inventory!$D$10:$D$1000=sp,IF(Inventory!$P$10:$P$1000=E$8,1))))))</f>
        <v/>
      </c>
      <c r="F209" s="125" t="str">
        <f t="array" ref="F209">IF($C209="","",COUNT(IF(Inventory!$B$10:$B$1000=$B209,IF(Inventory!$C$10:$C$1000=$C209,IF(Inventory!$D$10:$D$1000=sp,IF(Inventory!$P$10:$P$1000=F$8,1))))))</f>
        <v/>
      </c>
      <c r="G209" s="125" t="str">
        <f t="array" ref="G209">IF($C209="","",COUNT(IF(Inventory!$B$10:$B$1000=$B209,IF(Inventory!$C$10:$C$1000=$C209,IF(Inventory!$D$10:$D$1000=sp,IF(Inventory!$P$10:$P$1000=G$8,1))))))</f>
        <v/>
      </c>
      <c r="H209" s="125" t="str">
        <f t="array" ref="H209">IF($C209="","",COUNT(IF(Inventory!$B$10:$B$1000=$B209,IF(Inventory!$C$10:$C$1000=$C209,IF(Inventory!$D$10:$D$1000=sp,IF(Inventory!$P$10:$P$1000=H$8,1))))))</f>
        <v/>
      </c>
      <c r="I209" s="125" t="str">
        <f t="array" ref="I209">IF($C209="","",COUNT(IF(Inventory!$B$10:$B$1000=$B209,IF(Inventory!$C$10:$C$1000=$C209,IF(Inventory!$D$10:$D$1000=sp,IF(Inventory!$P$10:$P$1000=I$8,1))))))</f>
        <v/>
      </c>
      <c r="J209" s="137">
        <f t="shared" si="17"/>
        <v>0</v>
      </c>
      <c r="K209" s="125" t="str">
        <f t="array" ref="K209">IF($C209="","",COUNT(IF(Inventory!$B$10:$B$1000=$B209,IF(Inventory!$C$10:$C$1000=$C209,IF(Inventory!$D$10:$D$1000=sp,IF(Inventory!$J$10:$J$1000=frig,1))))))</f>
        <v/>
      </c>
      <c r="L209" s="125" t="str">
        <f t="array" ref="L209">IF($C209="","",COUNT(IF(Inventory!$B$10:$B$1000=$B209,IF(Inventory!$C$10:$C$1000=$C209,IF(Inventory!$D$10:$D$1000=sp,IF(Inventory!$J$10:$J$1000=frig,IF(Inventory!$P$10:$P$1000=L$8,1)))))))</f>
        <v/>
      </c>
      <c r="M209" s="125" t="str">
        <f t="array" ref="M209">IF($C209="","",COUNT(IF(Inventory!$B$10:$B$1000=$B209,IF(Inventory!$C$10:$C$1000=$C209,IF(Inventory!$D$10:$D$1000=sp,IF(Inventory!$J$10:$J$1000=frig,IF(Inventory!$P$10:$P$1000=M$8,1)))))))</f>
        <v/>
      </c>
      <c r="N209" s="125" t="str">
        <f t="array" ref="N209">IF($C209="","",COUNT(IF(Inventory!$B$10:$B$1000=$B209,IF(Inventory!$C$10:$C$1000=$C209,IF(Inventory!$D$10:$D$1000=sp,IF(Inventory!$J$10:$J$1000=frig,IF(Inventory!$P$10:$P$1000=N$8,1)))))))</f>
        <v/>
      </c>
      <c r="O209" s="125" t="str">
        <f t="array" ref="O209">IF($C209="","",COUNT(IF(Inventory!$B$10:$B$1000=$B209,IF(Inventory!$C$10:$C$1000=$C209,IF(Inventory!$D$10:$D$1000=sp,IF(Inventory!$J$10:$J$1000=frig,IF(Inventory!$P$10:$P$1000=O$8,1)))))))</f>
        <v/>
      </c>
      <c r="P209" s="125" t="str">
        <f t="array" ref="P209">IF($C209="","",COUNT(IF(Inventory!$B$10:$B$1000=$B209,IF(Inventory!$C$10:$C$1000=$C209,IF(Inventory!$D$10:$D$1000=sp,IF(Inventory!$J$10:$J$1000=frig,IF(Inventory!$P$10:$P$1000=P$8,1)))))))</f>
        <v/>
      </c>
      <c r="Q209" s="144" t="str">
        <f t="shared" si="15"/>
        <v/>
      </c>
      <c r="R209" s="125" t="str">
        <f t="array" ref="R209">IF($C209="","",COUNT(IF(Inventory!$B$10:$B$1000=$B209,IF(Inventory!$C$10:$C$1000=$C209,IF(Inventory!$D$10:$D$1000=sp,IF(Inventory!$J$10:$J$1000=freez,1))))))</f>
        <v/>
      </c>
      <c r="S209" s="125" t="str">
        <f t="array" ref="S209">IF($C209="","",COUNT(IF(Inventory!$B$10:$B$1000=$B209,IF(Inventory!$C$10:$C$1000=$C209,IF(Inventory!$D$10:$D$1000=sp,IF(Inventory!$J$10:$J$1000=freez,IF(Inventory!$P$10:$P$1000=S$8,1)))))))</f>
        <v/>
      </c>
      <c r="T209" s="125" t="str">
        <f t="array" ref="T209">IF($C209="","",COUNT(IF(Inventory!$B$10:$B$1000=$B209,IF(Inventory!$C$10:$C$1000=$C209,IF(Inventory!$D$10:$D$1000=sp,IF(Inventory!$J$10:$J$1000=freez,IF(Inventory!$P$10:$P$1000=T$8,1)))))))</f>
        <v/>
      </c>
      <c r="U209" s="125" t="str">
        <f t="array" ref="U209">IF($C209="","",COUNT(IF(Inventory!$B$10:$B$1000=$B209,IF(Inventory!$C$10:$C$1000=$C209,IF(Inventory!$D$10:$D$1000=sp,IF(Inventory!$J$10:$J$1000=freez,IF(Inventory!$P$10:$P$1000=U$8,1)))))))</f>
        <v/>
      </c>
      <c r="V209" s="125" t="str">
        <f t="array" ref="V209">IF($C209="","",COUNT(IF(Inventory!$B$10:$B$1000=$B209,IF(Inventory!$C$10:$C$1000=$C209,IF(Inventory!$D$10:$D$1000=sp,IF(Inventory!$J$10:$J$1000=freez,IF(Inventory!$P$10:$P$1000=V$8,1)))))))</f>
        <v/>
      </c>
      <c r="W209" s="125" t="str">
        <f t="array" ref="W209">IF($C209="","",COUNT(IF(Inventory!$B$10:$B$1000=$B209,IF(Inventory!$C$10:$C$1000=$C209,IF(Inventory!$D$10:$D$1000=sp,IF(Inventory!$J$10:$J$1000=freez,IF(Inventory!$P$10:$P$1000=W$8,1)))))))</f>
        <v/>
      </c>
      <c r="X209" s="144" t="str">
        <f t="shared" si="16"/>
        <v/>
      </c>
      <c r="Y209" s="125" t="str">
        <f t="array" ref="Y209">IF($C209="","",SUM(IF(FREQUENCY(IF(Inventory!$C$10:$C$1000=$C209,IF(Inventory!$D$10:$D$1000=sp,IF(Inventory!$I$10:$I$1000=Grl_status!$B$6,MATCH(Inventory!$F$10:$F$1000,Inventory!$F$10:$F$1000,0)))),ROW(Inventory!$F$10:$F$1000)-ROW(Inventory!$F$10)+1),1)))</f>
        <v/>
      </c>
      <c r="Z209" s="125" t="str">
        <f t="array" ref="Z209">IF($C209="","",SUM(IF(FREQUENCY(IF(Inventory!$C$10:$C$1000=$C209,IF(Inventory!$D$10:$D$1000=sp,IF(Inventory!$J$10:$J$1000=frig,MATCH(Inventory!$F$10:$F$1000,Inventory!$F$10:$F$1000,0)))),ROW(Inventory!$F$10:$F$1000)-ROW(Inventory!$F$10)+1),1)))</f>
        <v/>
      </c>
      <c r="AA209" s="125" t="str">
        <f t="array" ref="AA209">IF($C209="","",SUM(IF(FREQUENCY(IF(Inventory!$C$10:$C$1000=$C209,IF(Inventory!$D$10:$D$1000=sp,IF(Inventory!$J$10:$J$1000=frig,IF(Inventory!$P$10:$P$1000=$E$8,MATCH(Inventory!$F$10:$F$1000,Inventory!$F$10:$F$1000,0))))),ROW(Inventory!$F$10:$F$1000)-ROW(Inventory!$F$10)+1),1)))</f>
        <v/>
      </c>
      <c r="AB209" s="125" t="str">
        <f t="array" ref="AB209">IF($C209="","",SUM(IF(FREQUENCY(IF(Inventory!$C$10:$C$1000=$C209,IF(Inventory!$D$10:$D$1000=sp,IF(Inventory!$J$10:$J$1000=frig,IF(Inventory!$P$10:$P$1000=$G$8,MATCH(Inventory!$F$10:$F$1000,Inventory!$F$10:$F$1000,0))))),ROW(Inventory!$F$10:$F$1000)-ROW(Inventory!$F$10)+1),1)))</f>
        <v/>
      </c>
      <c r="AC209" s="125" t="str">
        <f t="array" ref="AC209">IF($C209="","",SUM(IF(FREQUENCY(IF(Inventory!$C$10:$C$1000=$C209,IF(Inventory!$D$10:$D$1000=sp,IF(Inventory!$K$10:$K$1000="",MATCH(Inventory!$F$10:$F$1000,Inventory!$F$10:$F$1000,0)))),ROW(Inventory!$F$10:$F$1000)-ROW(Inventory!$F$10)+1),1)))</f>
        <v/>
      </c>
    </row>
    <row r="210" spans="1:29" ht="16.5" x14ac:dyDescent="0.3">
      <c r="A210" s="279" t="str">
        <f>Gap_analysis_stores!A211</f>
        <v/>
      </c>
      <c r="B210" s="279" t="str">
        <f>Gap_analysis_stores!B211</f>
        <v/>
      </c>
      <c r="C210" s="279" t="str">
        <f>Gap_analysis_stores!C211</f>
        <v/>
      </c>
      <c r="D210" s="125" t="str">
        <f t="array" ref="D210">IF($C210="","",SUM(IF(FREQUENCY(IF(Inventory!$C$10:$C$1000=$C210,IF(Inventory!$D$10:$D$1000=sp,MATCH(Inventory!$F$10:$F$1000,Inventory!$F$10:$F$1000,0))),ROW(Inventory!$F$10:$F$1000)-ROW(Inventory!$F$10)+1),1)))</f>
        <v/>
      </c>
      <c r="E210" s="125" t="str">
        <f t="array" ref="E210">IF($C210="","",COUNT(IF(Inventory!$B$10:$B$1000=$B210,IF(Inventory!$C$10:$C$1000=$C210,IF(Inventory!$D$10:$D$1000=sp,IF(Inventory!$P$10:$P$1000=E$8,1))))))</f>
        <v/>
      </c>
      <c r="F210" s="125" t="str">
        <f t="array" ref="F210">IF($C210="","",COUNT(IF(Inventory!$B$10:$B$1000=$B210,IF(Inventory!$C$10:$C$1000=$C210,IF(Inventory!$D$10:$D$1000=sp,IF(Inventory!$P$10:$P$1000=F$8,1))))))</f>
        <v/>
      </c>
      <c r="G210" s="125" t="str">
        <f t="array" ref="G210">IF($C210="","",COUNT(IF(Inventory!$B$10:$B$1000=$B210,IF(Inventory!$C$10:$C$1000=$C210,IF(Inventory!$D$10:$D$1000=sp,IF(Inventory!$P$10:$P$1000=G$8,1))))))</f>
        <v/>
      </c>
      <c r="H210" s="125" t="str">
        <f t="array" ref="H210">IF($C210="","",COUNT(IF(Inventory!$B$10:$B$1000=$B210,IF(Inventory!$C$10:$C$1000=$C210,IF(Inventory!$D$10:$D$1000=sp,IF(Inventory!$P$10:$P$1000=H$8,1))))))</f>
        <v/>
      </c>
      <c r="I210" s="125" t="str">
        <f t="array" ref="I210">IF($C210="","",COUNT(IF(Inventory!$B$10:$B$1000=$B210,IF(Inventory!$C$10:$C$1000=$C210,IF(Inventory!$D$10:$D$1000=sp,IF(Inventory!$P$10:$P$1000=I$8,1))))))</f>
        <v/>
      </c>
      <c r="J210" s="137">
        <f t="shared" si="17"/>
        <v>0</v>
      </c>
      <c r="K210" s="125" t="str">
        <f t="array" ref="K210">IF($C210="","",COUNT(IF(Inventory!$B$10:$B$1000=$B210,IF(Inventory!$C$10:$C$1000=$C210,IF(Inventory!$D$10:$D$1000=sp,IF(Inventory!$J$10:$J$1000=frig,1))))))</f>
        <v/>
      </c>
      <c r="L210" s="125" t="str">
        <f t="array" ref="L210">IF($C210="","",COUNT(IF(Inventory!$B$10:$B$1000=$B210,IF(Inventory!$C$10:$C$1000=$C210,IF(Inventory!$D$10:$D$1000=sp,IF(Inventory!$J$10:$J$1000=frig,IF(Inventory!$P$10:$P$1000=L$8,1)))))))</f>
        <v/>
      </c>
      <c r="M210" s="125" t="str">
        <f t="array" ref="M210">IF($C210="","",COUNT(IF(Inventory!$B$10:$B$1000=$B210,IF(Inventory!$C$10:$C$1000=$C210,IF(Inventory!$D$10:$D$1000=sp,IF(Inventory!$J$10:$J$1000=frig,IF(Inventory!$P$10:$P$1000=M$8,1)))))))</f>
        <v/>
      </c>
      <c r="N210" s="125" t="str">
        <f t="array" ref="N210">IF($C210="","",COUNT(IF(Inventory!$B$10:$B$1000=$B210,IF(Inventory!$C$10:$C$1000=$C210,IF(Inventory!$D$10:$D$1000=sp,IF(Inventory!$J$10:$J$1000=frig,IF(Inventory!$P$10:$P$1000=N$8,1)))))))</f>
        <v/>
      </c>
      <c r="O210" s="125" t="str">
        <f t="array" ref="O210">IF($C210="","",COUNT(IF(Inventory!$B$10:$B$1000=$B210,IF(Inventory!$C$10:$C$1000=$C210,IF(Inventory!$D$10:$D$1000=sp,IF(Inventory!$J$10:$J$1000=frig,IF(Inventory!$P$10:$P$1000=O$8,1)))))))</f>
        <v/>
      </c>
      <c r="P210" s="125" t="str">
        <f t="array" ref="P210">IF($C210="","",COUNT(IF(Inventory!$B$10:$B$1000=$B210,IF(Inventory!$C$10:$C$1000=$C210,IF(Inventory!$D$10:$D$1000=sp,IF(Inventory!$J$10:$J$1000=frig,IF(Inventory!$P$10:$P$1000=P$8,1)))))))</f>
        <v/>
      </c>
      <c r="Q210" s="144" t="str">
        <f t="shared" si="15"/>
        <v/>
      </c>
      <c r="R210" s="125" t="str">
        <f t="array" ref="R210">IF($C210="","",COUNT(IF(Inventory!$B$10:$B$1000=$B210,IF(Inventory!$C$10:$C$1000=$C210,IF(Inventory!$D$10:$D$1000=sp,IF(Inventory!$J$10:$J$1000=freez,1))))))</f>
        <v/>
      </c>
      <c r="S210" s="125" t="str">
        <f t="array" ref="S210">IF($C210="","",COUNT(IF(Inventory!$B$10:$B$1000=$B210,IF(Inventory!$C$10:$C$1000=$C210,IF(Inventory!$D$10:$D$1000=sp,IF(Inventory!$J$10:$J$1000=freez,IF(Inventory!$P$10:$P$1000=S$8,1)))))))</f>
        <v/>
      </c>
      <c r="T210" s="125" t="str">
        <f t="array" ref="T210">IF($C210="","",COUNT(IF(Inventory!$B$10:$B$1000=$B210,IF(Inventory!$C$10:$C$1000=$C210,IF(Inventory!$D$10:$D$1000=sp,IF(Inventory!$J$10:$J$1000=freez,IF(Inventory!$P$10:$P$1000=T$8,1)))))))</f>
        <v/>
      </c>
      <c r="U210" s="125" t="str">
        <f t="array" ref="U210">IF($C210="","",COUNT(IF(Inventory!$B$10:$B$1000=$B210,IF(Inventory!$C$10:$C$1000=$C210,IF(Inventory!$D$10:$D$1000=sp,IF(Inventory!$J$10:$J$1000=freez,IF(Inventory!$P$10:$P$1000=U$8,1)))))))</f>
        <v/>
      </c>
      <c r="V210" s="125" t="str">
        <f t="array" ref="V210">IF($C210="","",COUNT(IF(Inventory!$B$10:$B$1000=$B210,IF(Inventory!$C$10:$C$1000=$C210,IF(Inventory!$D$10:$D$1000=sp,IF(Inventory!$J$10:$J$1000=freez,IF(Inventory!$P$10:$P$1000=V$8,1)))))))</f>
        <v/>
      </c>
      <c r="W210" s="125" t="str">
        <f t="array" ref="W210">IF($C210="","",COUNT(IF(Inventory!$B$10:$B$1000=$B210,IF(Inventory!$C$10:$C$1000=$C210,IF(Inventory!$D$10:$D$1000=sp,IF(Inventory!$J$10:$J$1000=freez,IF(Inventory!$P$10:$P$1000=W$8,1)))))))</f>
        <v/>
      </c>
      <c r="X210" s="144" t="str">
        <f t="shared" si="16"/>
        <v/>
      </c>
      <c r="Y210" s="125" t="str">
        <f t="array" ref="Y210">IF($C210="","",SUM(IF(FREQUENCY(IF(Inventory!$C$10:$C$1000=$C210,IF(Inventory!$D$10:$D$1000=sp,IF(Inventory!$I$10:$I$1000=Grl_status!$B$6,MATCH(Inventory!$F$10:$F$1000,Inventory!$F$10:$F$1000,0)))),ROW(Inventory!$F$10:$F$1000)-ROW(Inventory!$F$10)+1),1)))</f>
        <v/>
      </c>
      <c r="Z210" s="125" t="str">
        <f t="array" ref="Z210">IF($C210="","",SUM(IF(FREQUENCY(IF(Inventory!$C$10:$C$1000=$C210,IF(Inventory!$D$10:$D$1000=sp,IF(Inventory!$J$10:$J$1000=frig,MATCH(Inventory!$F$10:$F$1000,Inventory!$F$10:$F$1000,0)))),ROW(Inventory!$F$10:$F$1000)-ROW(Inventory!$F$10)+1),1)))</f>
        <v/>
      </c>
      <c r="AA210" s="125" t="str">
        <f t="array" ref="AA210">IF($C210="","",SUM(IF(FREQUENCY(IF(Inventory!$C$10:$C$1000=$C210,IF(Inventory!$D$10:$D$1000=sp,IF(Inventory!$J$10:$J$1000=frig,IF(Inventory!$P$10:$P$1000=$E$8,MATCH(Inventory!$F$10:$F$1000,Inventory!$F$10:$F$1000,0))))),ROW(Inventory!$F$10:$F$1000)-ROW(Inventory!$F$10)+1),1)))</f>
        <v/>
      </c>
      <c r="AB210" s="125" t="str">
        <f t="array" ref="AB210">IF($C210="","",SUM(IF(FREQUENCY(IF(Inventory!$C$10:$C$1000=$C210,IF(Inventory!$D$10:$D$1000=sp,IF(Inventory!$J$10:$J$1000=frig,IF(Inventory!$P$10:$P$1000=$G$8,MATCH(Inventory!$F$10:$F$1000,Inventory!$F$10:$F$1000,0))))),ROW(Inventory!$F$10:$F$1000)-ROW(Inventory!$F$10)+1),1)))</f>
        <v/>
      </c>
      <c r="AC210" s="125" t="str">
        <f t="array" ref="AC210">IF($C210="","",SUM(IF(FREQUENCY(IF(Inventory!$C$10:$C$1000=$C210,IF(Inventory!$D$10:$D$1000=sp,IF(Inventory!$K$10:$K$1000="",MATCH(Inventory!$F$10:$F$1000,Inventory!$F$10:$F$1000,0)))),ROW(Inventory!$F$10:$F$1000)-ROW(Inventory!$F$10)+1),1)))</f>
        <v/>
      </c>
    </row>
    <row r="211" spans="1:29" ht="16.5" x14ac:dyDescent="0.3">
      <c r="A211" s="279" t="str">
        <f>Gap_analysis_stores!A212</f>
        <v/>
      </c>
      <c r="B211" s="279" t="str">
        <f>Gap_analysis_stores!B212</f>
        <v/>
      </c>
      <c r="C211" s="279" t="str">
        <f>Gap_analysis_stores!C212</f>
        <v/>
      </c>
      <c r="D211" s="125" t="str">
        <f t="array" ref="D211">IF($C211="","",SUM(IF(FREQUENCY(IF(Inventory!$C$10:$C$1000=$C211,IF(Inventory!$D$10:$D$1000=sp,MATCH(Inventory!$F$10:$F$1000,Inventory!$F$10:$F$1000,0))),ROW(Inventory!$F$10:$F$1000)-ROW(Inventory!$F$10)+1),1)))</f>
        <v/>
      </c>
      <c r="E211" s="125" t="str">
        <f t="array" ref="E211">IF($C211="","",COUNT(IF(Inventory!$B$10:$B$1000=$B211,IF(Inventory!$C$10:$C$1000=$C211,IF(Inventory!$D$10:$D$1000=sp,IF(Inventory!$P$10:$P$1000=E$8,1))))))</f>
        <v/>
      </c>
      <c r="F211" s="125" t="str">
        <f t="array" ref="F211">IF($C211="","",COUNT(IF(Inventory!$B$10:$B$1000=$B211,IF(Inventory!$C$10:$C$1000=$C211,IF(Inventory!$D$10:$D$1000=sp,IF(Inventory!$P$10:$P$1000=F$8,1))))))</f>
        <v/>
      </c>
      <c r="G211" s="125" t="str">
        <f t="array" ref="G211">IF($C211="","",COUNT(IF(Inventory!$B$10:$B$1000=$B211,IF(Inventory!$C$10:$C$1000=$C211,IF(Inventory!$D$10:$D$1000=sp,IF(Inventory!$P$10:$P$1000=G$8,1))))))</f>
        <v/>
      </c>
      <c r="H211" s="125" t="str">
        <f t="array" ref="H211">IF($C211="","",COUNT(IF(Inventory!$B$10:$B$1000=$B211,IF(Inventory!$C$10:$C$1000=$C211,IF(Inventory!$D$10:$D$1000=sp,IF(Inventory!$P$10:$P$1000=H$8,1))))))</f>
        <v/>
      </c>
      <c r="I211" s="125" t="str">
        <f t="array" ref="I211">IF($C211="","",COUNT(IF(Inventory!$B$10:$B$1000=$B211,IF(Inventory!$C$10:$C$1000=$C211,IF(Inventory!$D$10:$D$1000=sp,IF(Inventory!$P$10:$P$1000=I$8,1))))))</f>
        <v/>
      </c>
      <c r="J211" s="137">
        <f t="shared" si="17"/>
        <v>0</v>
      </c>
      <c r="K211" s="125" t="str">
        <f t="array" ref="K211">IF($C211="","",COUNT(IF(Inventory!$B$10:$B$1000=$B211,IF(Inventory!$C$10:$C$1000=$C211,IF(Inventory!$D$10:$D$1000=sp,IF(Inventory!$J$10:$J$1000=frig,1))))))</f>
        <v/>
      </c>
      <c r="L211" s="125" t="str">
        <f t="array" ref="L211">IF($C211="","",COUNT(IF(Inventory!$B$10:$B$1000=$B211,IF(Inventory!$C$10:$C$1000=$C211,IF(Inventory!$D$10:$D$1000=sp,IF(Inventory!$J$10:$J$1000=frig,IF(Inventory!$P$10:$P$1000=L$8,1)))))))</f>
        <v/>
      </c>
      <c r="M211" s="125" t="str">
        <f t="array" ref="M211">IF($C211="","",COUNT(IF(Inventory!$B$10:$B$1000=$B211,IF(Inventory!$C$10:$C$1000=$C211,IF(Inventory!$D$10:$D$1000=sp,IF(Inventory!$J$10:$J$1000=frig,IF(Inventory!$P$10:$P$1000=M$8,1)))))))</f>
        <v/>
      </c>
      <c r="N211" s="125" t="str">
        <f t="array" ref="N211">IF($C211="","",COUNT(IF(Inventory!$B$10:$B$1000=$B211,IF(Inventory!$C$10:$C$1000=$C211,IF(Inventory!$D$10:$D$1000=sp,IF(Inventory!$J$10:$J$1000=frig,IF(Inventory!$P$10:$P$1000=N$8,1)))))))</f>
        <v/>
      </c>
      <c r="O211" s="125" t="str">
        <f t="array" ref="O211">IF($C211="","",COUNT(IF(Inventory!$B$10:$B$1000=$B211,IF(Inventory!$C$10:$C$1000=$C211,IF(Inventory!$D$10:$D$1000=sp,IF(Inventory!$J$10:$J$1000=frig,IF(Inventory!$P$10:$P$1000=O$8,1)))))))</f>
        <v/>
      </c>
      <c r="P211" s="125" t="str">
        <f t="array" ref="P211">IF($C211="","",COUNT(IF(Inventory!$B$10:$B$1000=$B211,IF(Inventory!$C$10:$C$1000=$C211,IF(Inventory!$D$10:$D$1000=sp,IF(Inventory!$J$10:$J$1000=frig,IF(Inventory!$P$10:$P$1000=P$8,1)))))))</f>
        <v/>
      </c>
      <c r="Q211" s="144" t="str">
        <f t="shared" si="15"/>
        <v/>
      </c>
      <c r="R211" s="125" t="str">
        <f t="array" ref="R211">IF($C211="","",COUNT(IF(Inventory!$B$10:$B$1000=$B211,IF(Inventory!$C$10:$C$1000=$C211,IF(Inventory!$D$10:$D$1000=sp,IF(Inventory!$J$10:$J$1000=freez,1))))))</f>
        <v/>
      </c>
      <c r="S211" s="125" t="str">
        <f t="array" ref="S211">IF($C211="","",COUNT(IF(Inventory!$B$10:$B$1000=$B211,IF(Inventory!$C$10:$C$1000=$C211,IF(Inventory!$D$10:$D$1000=sp,IF(Inventory!$J$10:$J$1000=freez,IF(Inventory!$P$10:$P$1000=S$8,1)))))))</f>
        <v/>
      </c>
      <c r="T211" s="125" t="str">
        <f t="array" ref="T211">IF($C211="","",COUNT(IF(Inventory!$B$10:$B$1000=$B211,IF(Inventory!$C$10:$C$1000=$C211,IF(Inventory!$D$10:$D$1000=sp,IF(Inventory!$J$10:$J$1000=freez,IF(Inventory!$P$10:$P$1000=T$8,1)))))))</f>
        <v/>
      </c>
      <c r="U211" s="125" t="str">
        <f t="array" ref="U211">IF($C211="","",COUNT(IF(Inventory!$B$10:$B$1000=$B211,IF(Inventory!$C$10:$C$1000=$C211,IF(Inventory!$D$10:$D$1000=sp,IF(Inventory!$J$10:$J$1000=freez,IF(Inventory!$P$10:$P$1000=U$8,1)))))))</f>
        <v/>
      </c>
      <c r="V211" s="125" t="str">
        <f t="array" ref="V211">IF($C211="","",COUNT(IF(Inventory!$B$10:$B$1000=$B211,IF(Inventory!$C$10:$C$1000=$C211,IF(Inventory!$D$10:$D$1000=sp,IF(Inventory!$J$10:$J$1000=freez,IF(Inventory!$P$10:$P$1000=V$8,1)))))))</f>
        <v/>
      </c>
      <c r="W211" s="125" t="str">
        <f t="array" ref="W211">IF($C211="","",COUNT(IF(Inventory!$B$10:$B$1000=$B211,IF(Inventory!$C$10:$C$1000=$C211,IF(Inventory!$D$10:$D$1000=sp,IF(Inventory!$J$10:$J$1000=freez,IF(Inventory!$P$10:$P$1000=W$8,1)))))))</f>
        <v/>
      </c>
      <c r="X211" s="144" t="str">
        <f t="shared" si="16"/>
        <v/>
      </c>
      <c r="Y211" s="125" t="str">
        <f t="array" ref="Y211">IF($C211="","",SUM(IF(FREQUENCY(IF(Inventory!$C$10:$C$1000=$C211,IF(Inventory!$D$10:$D$1000=sp,IF(Inventory!$I$10:$I$1000=Grl_status!$B$6,MATCH(Inventory!$F$10:$F$1000,Inventory!$F$10:$F$1000,0)))),ROW(Inventory!$F$10:$F$1000)-ROW(Inventory!$F$10)+1),1)))</f>
        <v/>
      </c>
      <c r="Z211" s="125" t="str">
        <f t="array" ref="Z211">IF($C211="","",SUM(IF(FREQUENCY(IF(Inventory!$C$10:$C$1000=$C211,IF(Inventory!$D$10:$D$1000=sp,IF(Inventory!$J$10:$J$1000=frig,MATCH(Inventory!$F$10:$F$1000,Inventory!$F$10:$F$1000,0)))),ROW(Inventory!$F$10:$F$1000)-ROW(Inventory!$F$10)+1),1)))</f>
        <v/>
      </c>
      <c r="AA211" s="125" t="str">
        <f t="array" ref="AA211">IF($C211="","",SUM(IF(FREQUENCY(IF(Inventory!$C$10:$C$1000=$C211,IF(Inventory!$D$10:$D$1000=sp,IF(Inventory!$J$10:$J$1000=frig,IF(Inventory!$P$10:$P$1000=$E$8,MATCH(Inventory!$F$10:$F$1000,Inventory!$F$10:$F$1000,0))))),ROW(Inventory!$F$10:$F$1000)-ROW(Inventory!$F$10)+1),1)))</f>
        <v/>
      </c>
      <c r="AB211" s="125" t="str">
        <f t="array" ref="AB211">IF($C211="","",SUM(IF(FREQUENCY(IF(Inventory!$C$10:$C$1000=$C211,IF(Inventory!$D$10:$D$1000=sp,IF(Inventory!$J$10:$J$1000=frig,IF(Inventory!$P$10:$P$1000=$G$8,MATCH(Inventory!$F$10:$F$1000,Inventory!$F$10:$F$1000,0))))),ROW(Inventory!$F$10:$F$1000)-ROW(Inventory!$F$10)+1),1)))</f>
        <v/>
      </c>
      <c r="AC211" s="125" t="str">
        <f t="array" ref="AC211">IF($C211="","",SUM(IF(FREQUENCY(IF(Inventory!$C$10:$C$1000=$C211,IF(Inventory!$D$10:$D$1000=sp,IF(Inventory!$K$10:$K$1000="",MATCH(Inventory!$F$10:$F$1000,Inventory!$F$10:$F$1000,0)))),ROW(Inventory!$F$10:$F$1000)-ROW(Inventory!$F$10)+1),1)))</f>
        <v/>
      </c>
    </row>
    <row r="212" spans="1:29" ht="16.5" x14ac:dyDescent="0.3">
      <c r="A212" s="279" t="str">
        <f>Gap_analysis_stores!A213</f>
        <v/>
      </c>
      <c r="B212" s="279" t="str">
        <f>Gap_analysis_stores!B213</f>
        <v/>
      </c>
      <c r="C212" s="279" t="str">
        <f>Gap_analysis_stores!C213</f>
        <v/>
      </c>
      <c r="D212" s="125" t="str">
        <f t="array" ref="D212">IF($C212="","",SUM(IF(FREQUENCY(IF(Inventory!$C$10:$C$1000=$C212,IF(Inventory!$D$10:$D$1000=sp,MATCH(Inventory!$F$10:$F$1000,Inventory!$F$10:$F$1000,0))),ROW(Inventory!$F$10:$F$1000)-ROW(Inventory!$F$10)+1),1)))</f>
        <v/>
      </c>
      <c r="E212" s="125" t="str">
        <f t="array" ref="E212">IF($C212="","",COUNT(IF(Inventory!$B$10:$B$1000=$B212,IF(Inventory!$C$10:$C$1000=$C212,IF(Inventory!$D$10:$D$1000=sp,IF(Inventory!$P$10:$P$1000=E$8,1))))))</f>
        <v/>
      </c>
      <c r="F212" s="125" t="str">
        <f t="array" ref="F212">IF($C212="","",COUNT(IF(Inventory!$B$10:$B$1000=$B212,IF(Inventory!$C$10:$C$1000=$C212,IF(Inventory!$D$10:$D$1000=sp,IF(Inventory!$P$10:$P$1000=F$8,1))))))</f>
        <v/>
      </c>
      <c r="G212" s="125" t="str">
        <f t="array" ref="G212">IF($C212="","",COUNT(IF(Inventory!$B$10:$B$1000=$B212,IF(Inventory!$C$10:$C$1000=$C212,IF(Inventory!$D$10:$D$1000=sp,IF(Inventory!$P$10:$P$1000=G$8,1))))))</f>
        <v/>
      </c>
      <c r="H212" s="125" t="str">
        <f t="array" ref="H212">IF($C212="","",COUNT(IF(Inventory!$B$10:$B$1000=$B212,IF(Inventory!$C$10:$C$1000=$C212,IF(Inventory!$D$10:$D$1000=sp,IF(Inventory!$P$10:$P$1000=H$8,1))))))</f>
        <v/>
      </c>
      <c r="I212" s="125" t="str">
        <f t="array" ref="I212">IF($C212="","",COUNT(IF(Inventory!$B$10:$B$1000=$B212,IF(Inventory!$C$10:$C$1000=$C212,IF(Inventory!$D$10:$D$1000=sp,IF(Inventory!$P$10:$P$1000=I$8,1))))))</f>
        <v/>
      </c>
      <c r="J212" s="137">
        <f t="shared" si="17"/>
        <v>0</v>
      </c>
      <c r="K212" s="125" t="str">
        <f t="array" ref="K212">IF($C212="","",COUNT(IF(Inventory!$B$10:$B$1000=$B212,IF(Inventory!$C$10:$C$1000=$C212,IF(Inventory!$D$10:$D$1000=sp,IF(Inventory!$J$10:$J$1000=frig,1))))))</f>
        <v/>
      </c>
      <c r="L212" s="125" t="str">
        <f t="array" ref="L212">IF($C212="","",COUNT(IF(Inventory!$B$10:$B$1000=$B212,IF(Inventory!$C$10:$C$1000=$C212,IF(Inventory!$D$10:$D$1000=sp,IF(Inventory!$J$10:$J$1000=frig,IF(Inventory!$P$10:$P$1000=L$8,1)))))))</f>
        <v/>
      </c>
      <c r="M212" s="125" t="str">
        <f t="array" ref="M212">IF($C212="","",COUNT(IF(Inventory!$B$10:$B$1000=$B212,IF(Inventory!$C$10:$C$1000=$C212,IF(Inventory!$D$10:$D$1000=sp,IF(Inventory!$J$10:$J$1000=frig,IF(Inventory!$P$10:$P$1000=M$8,1)))))))</f>
        <v/>
      </c>
      <c r="N212" s="125" t="str">
        <f t="array" ref="N212">IF($C212="","",COUNT(IF(Inventory!$B$10:$B$1000=$B212,IF(Inventory!$C$10:$C$1000=$C212,IF(Inventory!$D$10:$D$1000=sp,IF(Inventory!$J$10:$J$1000=frig,IF(Inventory!$P$10:$P$1000=N$8,1)))))))</f>
        <v/>
      </c>
      <c r="O212" s="125" t="str">
        <f t="array" ref="O212">IF($C212="","",COUNT(IF(Inventory!$B$10:$B$1000=$B212,IF(Inventory!$C$10:$C$1000=$C212,IF(Inventory!$D$10:$D$1000=sp,IF(Inventory!$J$10:$J$1000=frig,IF(Inventory!$P$10:$P$1000=O$8,1)))))))</f>
        <v/>
      </c>
      <c r="P212" s="125" t="str">
        <f t="array" ref="P212">IF($C212="","",COUNT(IF(Inventory!$B$10:$B$1000=$B212,IF(Inventory!$C$10:$C$1000=$C212,IF(Inventory!$D$10:$D$1000=sp,IF(Inventory!$J$10:$J$1000=frig,IF(Inventory!$P$10:$P$1000=P$8,1)))))))</f>
        <v/>
      </c>
      <c r="Q212" s="144" t="str">
        <f t="shared" si="15"/>
        <v/>
      </c>
      <c r="R212" s="125" t="str">
        <f t="array" ref="R212">IF($C212="","",COUNT(IF(Inventory!$B$10:$B$1000=$B212,IF(Inventory!$C$10:$C$1000=$C212,IF(Inventory!$D$10:$D$1000=sp,IF(Inventory!$J$10:$J$1000=freez,1))))))</f>
        <v/>
      </c>
      <c r="S212" s="125" t="str">
        <f t="array" ref="S212">IF($C212="","",COUNT(IF(Inventory!$B$10:$B$1000=$B212,IF(Inventory!$C$10:$C$1000=$C212,IF(Inventory!$D$10:$D$1000=sp,IF(Inventory!$J$10:$J$1000=freez,IF(Inventory!$P$10:$P$1000=S$8,1)))))))</f>
        <v/>
      </c>
      <c r="T212" s="125" t="str">
        <f t="array" ref="T212">IF($C212="","",COUNT(IF(Inventory!$B$10:$B$1000=$B212,IF(Inventory!$C$10:$C$1000=$C212,IF(Inventory!$D$10:$D$1000=sp,IF(Inventory!$J$10:$J$1000=freez,IF(Inventory!$P$10:$P$1000=T$8,1)))))))</f>
        <v/>
      </c>
      <c r="U212" s="125" t="str">
        <f t="array" ref="U212">IF($C212="","",COUNT(IF(Inventory!$B$10:$B$1000=$B212,IF(Inventory!$C$10:$C$1000=$C212,IF(Inventory!$D$10:$D$1000=sp,IF(Inventory!$J$10:$J$1000=freez,IF(Inventory!$P$10:$P$1000=U$8,1)))))))</f>
        <v/>
      </c>
      <c r="V212" s="125" t="str">
        <f t="array" ref="V212">IF($C212="","",COUNT(IF(Inventory!$B$10:$B$1000=$B212,IF(Inventory!$C$10:$C$1000=$C212,IF(Inventory!$D$10:$D$1000=sp,IF(Inventory!$J$10:$J$1000=freez,IF(Inventory!$P$10:$P$1000=V$8,1)))))))</f>
        <v/>
      </c>
      <c r="W212" s="125" t="str">
        <f t="array" ref="W212">IF($C212="","",COUNT(IF(Inventory!$B$10:$B$1000=$B212,IF(Inventory!$C$10:$C$1000=$C212,IF(Inventory!$D$10:$D$1000=sp,IF(Inventory!$J$10:$J$1000=freez,IF(Inventory!$P$10:$P$1000=W$8,1)))))))</f>
        <v/>
      </c>
      <c r="X212" s="144" t="str">
        <f t="shared" si="16"/>
        <v/>
      </c>
      <c r="Y212" s="125" t="str">
        <f t="array" ref="Y212">IF($C212="","",SUM(IF(FREQUENCY(IF(Inventory!$C$10:$C$1000=$C212,IF(Inventory!$D$10:$D$1000=sp,IF(Inventory!$I$10:$I$1000=Grl_status!$B$6,MATCH(Inventory!$F$10:$F$1000,Inventory!$F$10:$F$1000,0)))),ROW(Inventory!$F$10:$F$1000)-ROW(Inventory!$F$10)+1),1)))</f>
        <v/>
      </c>
      <c r="Z212" s="125" t="str">
        <f t="array" ref="Z212">IF($C212="","",SUM(IF(FREQUENCY(IF(Inventory!$C$10:$C$1000=$C212,IF(Inventory!$D$10:$D$1000=sp,IF(Inventory!$J$10:$J$1000=frig,MATCH(Inventory!$F$10:$F$1000,Inventory!$F$10:$F$1000,0)))),ROW(Inventory!$F$10:$F$1000)-ROW(Inventory!$F$10)+1),1)))</f>
        <v/>
      </c>
      <c r="AA212" s="125" t="str">
        <f t="array" ref="AA212">IF($C212="","",SUM(IF(FREQUENCY(IF(Inventory!$C$10:$C$1000=$C212,IF(Inventory!$D$10:$D$1000=sp,IF(Inventory!$J$10:$J$1000=frig,IF(Inventory!$P$10:$P$1000=$E$8,MATCH(Inventory!$F$10:$F$1000,Inventory!$F$10:$F$1000,0))))),ROW(Inventory!$F$10:$F$1000)-ROW(Inventory!$F$10)+1),1)))</f>
        <v/>
      </c>
      <c r="AB212" s="125" t="str">
        <f t="array" ref="AB212">IF($C212="","",SUM(IF(FREQUENCY(IF(Inventory!$C$10:$C$1000=$C212,IF(Inventory!$D$10:$D$1000=sp,IF(Inventory!$J$10:$J$1000=frig,IF(Inventory!$P$10:$P$1000=$G$8,MATCH(Inventory!$F$10:$F$1000,Inventory!$F$10:$F$1000,0))))),ROW(Inventory!$F$10:$F$1000)-ROW(Inventory!$F$10)+1),1)))</f>
        <v/>
      </c>
      <c r="AC212" s="125" t="str">
        <f t="array" ref="AC212">IF($C212="","",SUM(IF(FREQUENCY(IF(Inventory!$C$10:$C$1000=$C212,IF(Inventory!$D$10:$D$1000=sp,IF(Inventory!$K$10:$K$1000="",MATCH(Inventory!$F$10:$F$1000,Inventory!$F$10:$F$1000,0)))),ROW(Inventory!$F$10:$F$1000)-ROW(Inventory!$F$10)+1),1)))</f>
        <v/>
      </c>
    </row>
    <row r="213" spans="1:29" ht="16.5" x14ac:dyDescent="0.3">
      <c r="A213" s="279" t="str">
        <f>Gap_analysis_stores!A214</f>
        <v/>
      </c>
      <c r="B213" s="279" t="str">
        <f>Gap_analysis_stores!B214</f>
        <v/>
      </c>
      <c r="C213" s="279" t="str">
        <f>Gap_analysis_stores!C214</f>
        <v/>
      </c>
      <c r="D213" s="125" t="str">
        <f t="array" ref="D213">IF($C213="","",SUM(IF(FREQUENCY(IF(Inventory!$C$10:$C$1000=$C213,IF(Inventory!$D$10:$D$1000=sp,MATCH(Inventory!$F$10:$F$1000,Inventory!$F$10:$F$1000,0))),ROW(Inventory!$F$10:$F$1000)-ROW(Inventory!$F$10)+1),1)))</f>
        <v/>
      </c>
      <c r="E213" s="125" t="str">
        <f t="array" ref="E213">IF($C213="","",COUNT(IF(Inventory!$B$10:$B$1000=$B213,IF(Inventory!$C$10:$C$1000=$C213,IF(Inventory!$D$10:$D$1000=sp,IF(Inventory!$P$10:$P$1000=E$8,1))))))</f>
        <v/>
      </c>
      <c r="F213" s="125" t="str">
        <f t="array" ref="F213">IF($C213="","",COUNT(IF(Inventory!$B$10:$B$1000=$B213,IF(Inventory!$C$10:$C$1000=$C213,IF(Inventory!$D$10:$D$1000=sp,IF(Inventory!$P$10:$P$1000=F$8,1))))))</f>
        <v/>
      </c>
      <c r="G213" s="125" t="str">
        <f t="array" ref="G213">IF($C213="","",COUNT(IF(Inventory!$B$10:$B$1000=$B213,IF(Inventory!$C$10:$C$1000=$C213,IF(Inventory!$D$10:$D$1000=sp,IF(Inventory!$P$10:$P$1000=G$8,1))))))</f>
        <v/>
      </c>
      <c r="H213" s="125" t="str">
        <f t="array" ref="H213">IF($C213="","",COUNT(IF(Inventory!$B$10:$B$1000=$B213,IF(Inventory!$C$10:$C$1000=$C213,IF(Inventory!$D$10:$D$1000=sp,IF(Inventory!$P$10:$P$1000=H$8,1))))))</f>
        <v/>
      </c>
      <c r="I213" s="125" t="str">
        <f t="array" ref="I213">IF($C213="","",COUNT(IF(Inventory!$B$10:$B$1000=$B213,IF(Inventory!$C$10:$C$1000=$C213,IF(Inventory!$D$10:$D$1000=sp,IF(Inventory!$P$10:$P$1000=I$8,1))))))</f>
        <v/>
      </c>
      <c r="J213" s="137">
        <f t="shared" si="17"/>
        <v>0</v>
      </c>
      <c r="K213" s="125" t="str">
        <f t="array" ref="K213">IF($C213="","",COUNT(IF(Inventory!$B$10:$B$1000=$B213,IF(Inventory!$C$10:$C$1000=$C213,IF(Inventory!$D$10:$D$1000=sp,IF(Inventory!$J$10:$J$1000=frig,1))))))</f>
        <v/>
      </c>
      <c r="L213" s="125" t="str">
        <f t="array" ref="L213">IF($C213="","",COUNT(IF(Inventory!$B$10:$B$1000=$B213,IF(Inventory!$C$10:$C$1000=$C213,IF(Inventory!$D$10:$D$1000=sp,IF(Inventory!$J$10:$J$1000=frig,IF(Inventory!$P$10:$P$1000=L$8,1)))))))</f>
        <v/>
      </c>
      <c r="M213" s="125" t="str">
        <f t="array" ref="M213">IF($C213="","",COUNT(IF(Inventory!$B$10:$B$1000=$B213,IF(Inventory!$C$10:$C$1000=$C213,IF(Inventory!$D$10:$D$1000=sp,IF(Inventory!$J$10:$J$1000=frig,IF(Inventory!$P$10:$P$1000=M$8,1)))))))</f>
        <v/>
      </c>
      <c r="N213" s="125" t="str">
        <f t="array" ref="N213">IF($C213="","",COUNT(IF(Inventory!$B$10:$B$1000=$B213,IF(Inventory!$C$10:$C$1000=$C213,IF(Inventory!$D$10:$D$1000=sp,IF(Inventory!$J$10:$J$1000=frig,IF(Inventory!$P$10:$P$1000=N$8,1)))))))</f>
        <v/>
      </c>
      <c r="O213" s="125" t="str">
        <f t="array" ref="O213">IF($C213="","",COUNT(IF(Inventory!$B$10:$B$1000=$B213,IF(Inventory!$C$10:$C$1000=$C213,IF(Inventory!$D$10:$D$1000=sp,IF(Inventory!$J$10:$J$1000=frig,IF(Inventory!$P$10:$P$1000=O$8,1)))))))</f>
        <v/>
      </c>
      <c r="P213" s="125" t="str">
        <f t="array" ref="P213">IF($C213="","",COUNT(IF(Inventory!$B$10:$B$1000=$B213,IF(Inventory!$C$10:$C$1000=$C213,IF(Inventory!$D$10:$D$1000=sp,IF(Inventory!$J$10:$J$1000=frig,IF(Inventory!$P$10:$P$1000=P$8,1)))))))</f>
        <v/>
      </c>
      <c r="Q213" s="144" t="str">
        <f t="shared" si="15"/>
        <v/>
      </c>
      <c r="R213" s="125" t="str">
        <f t="array" ref="R213">IF($C213="","",COUNT(IF(Inventory!$B$10:$B$1000=$B213,IF(Inventory!$C$10:$C$1000=$C213,IF(Inventory!$D$10:$D$1000=sp,IF(Inventory!$J$10:$J$1000=freez,1))))))</f>
        <v/>
      </c>
      <c r="S213" s="125" t="str">
        <f t="array" ref="S213">IF($C213="","",COUNT(IF(Inventory!$B$10:$B$1000=$B213,IF(Inventory!$C$10:$C$1000=$C213,IF(Inventory!$D$10:$D$1000=sp,IF(Inventory!$J$10:$J$1000=freez,IF(Inventory!$P$10:$P$1000=S$8,1)))))))</f>
        <v/>
      </c>
      <c r="T213" s="125" t="str">
        <f t="array" ref="T213">IF($C213="","",COUNT(IF(Inventory!$B$10:$B$1000=$B213,IF(Inventory!$C$10:$C$1000=$C213,IF(Inventory!$D$10:$D$1000=sp,IF(Inventory!$J$10:$J$1000=freez,IF(Inventory!$P$10:$P$1000=T$8,1)))))))</f>
        <v/>
      </c>
      <c r="U213" s="125" t="str">
        <f t="array" ref="U213">IF($C213="","",COUNT(IF(Inventory!$B$10:$B$1000=$B213,IF(Inventory!$C$10:$C$1000=$C213,IF(Inventory!$D$10:$D$1000=sp,IF(Inventory!$J$10:$J$1000=freez,IF(Inventory!$P$10:$P$1000=U$8,1)))))))</f>
        <v/>
      </c>
      <c r="V213" s="125" t="str">
        <f t="array" ref="V213">IF($C213="","",COUNT(IF(Inventory!$B$10:$B$1000=$B213,IF(Inventory!$C$10:$C$1000=$C213,IF(Inventory!$D$10:$D$1000=sp,IF(Inventory!$J$10:$J$1000=freez,IF(Inventory!$P$10:$P$1000=V$8,1)))))))</f>
        <v/>
      </c>
      <c r="W213" s="125" t="str">
        <f t="array" ref="W213">IF($C213="","",COUNT(IF(Inventory!$B$10:$B$1000=$B213,IF(Inventory!$C$10:$C$1000=$C213,IF(Inventory!$D$10:$D$1000=sp,IF(Inventory!$J$10:$J$1000=freez,IF(Inventory!$P$10:$P$1000=W$8,1)))))))</f>
        <v/>
      </c>
      <c r="X213" s="144" t="str">
        <f t="shared" si="16"/>
        <v/>
      </c>
      <c r="Y213" s="125" t="str">
        <f t="array" ref="Y213">IF($C213="","",SUM(IF(FREQUENCY(IF(Inventory!$C$10:$C$1000=$C213,IF(Inventory!$D$10:$D$1000=sp,IF(Inventory!$I$10:$I$1000=Grl_status!$B$6,MATCH(Inventory!$F$10:$F$1000,Inventory!$F$10:$F$1000,0)))),ROW(Inventory!$F$10:$F$1000)-ROW(Inventory!$F$10)+1),1)))</f>
        <v/>
      </c>
      <c r="Z213" s="125" t="str">
        <f t="array" ref="Z213">IF($C213="","",SUM(IF(FREQUENCY(IF(Inventory!$C$10:$C$1000=$C213,IF(Inventory!$D$10:$D$1000=sp,IF(Inventory!$J$10:$J$1000=frig,MATCH(Inventory!$F$10:$F$1000,Inventory!$F$10:$F$1000,0)))),ROW(Inventory!$F$10:$F$1000)-ROW(Inventory!$F$10)+1),1)))</f>
        <v/>
      </c>
      <c r="AA213" s="125" t="str">
        <f t="array" ref="AA213">IF($C213="","",SUM(IF(FREQUENCY(IF(Inventory!$C$10:$C$1000=$C213,IF(Inventory!$D$10:$D$1000=sp,IF(Inventory!$J$10:$J$1000=frig,IF(Inventory!$P$10:$P$1000=$E$8,MATCH(Inventory!$F$10:$F$1000,Inventory!$F$10:$F$1000,0))))),ROW(Inventory!$F$10:$F$1000)-ROW(Inventory!$F$10)+1),1)))</f>
        <v/>
      </c>
      <c r="AB213" s="125" t="str">
        <f t="array" ref="AB213">IF($C213="","",SUM(IF(FREQUENCY(IF(Inventory!$C$10:$C$1000=$C213,IF(Inventory!$D$10:$D$1000=sp,IF(Inventory!$J$10:$J$1000=frig,IF(Inventory!$P$10:$P$1000=$G$8,MATCH(Inventory!$F$10:$F$1000,Inventory!$F$10:$F$1000,0))))),ROW(Inventory!$F$10:$F$1000)-ROW(Inventory!$F$10)+1),1)))</f>
        <v/>
      </c>
      <c r="AC213" s="125" t="str">
        <f t="array" ref="AC213">IF($C213="","",SUM(IF(FREQUENCY(IF(Inventory!$C$10:$C$1000=$C213,IF(Inventory!$D$10:$D$1000=sp,IF(Inventory!$K$10:$K$1000="",MATCH(Inventory!$F$10:$F$1000,Inventory!$F$10:$F$1000,0)))),ROW(Inventory!$F$10:$F$1000)-ROW(Inventory!$F$10)+1),1)))</f>
        <v/>
      </c>
    </row>
    <row r="214" spans="1:29" ht="16.5" x14ac:dyDescent="0.3">
      <c r="A214" s="279" t="str">
        <f>Gap_analysis_stores!A215</f>
        <v/>
      </c>
      <c r="B214" s="279" t="str">
        <f>Gap_analysis_stores!B215</f>
        <v/>
      </c>
      <c r="C214" s="279" t="str">
        <f>Gap_analysis_stores!C215</f>
        <v/>
      </c>
      <c r="D214" s="125" t="str">
        <f t="array" ref="D214">IF($C214="","",SUM(IF(FREQUENCY(IF(Inventory!$C$10:$C$1000=$C214,IF(Inventory!$D$10:$D$1000=sp,MATCH(Inventory!$F$10:$F$1000,Inventory!$F$10:$F$1000,0))),ROW(Inventory!$F$10:$F$1000)-ROW(Inventory!$F$10)+1),1)))</f>
        <v/>
      </c>
      <c r="E214" s="125" t="str">
        <f t="array" ref="E214">IF($C214="","",COUNT(IF(Inventory!$B$10:$B$1000=$B214,IF(Inventory!$C$10:$C$1000=$C214,IF(Inventory!$D$10:$D$1000=sp,IF(Inventory!$P$10:$P$1000=E$8,1))))))</f>
        <v/>
      </c>
      <c r="F214" s="125" t="str">
        <f t="array" ref="F214">IF($C214="","",COUNT(IF(Inventory!$B$10:$B$1000=$B214,IF(Inventory!$C$10:$C$1000=$C214,IF(Inventory!$D$10:$D$1000=sp,IF(Inventory!$P$10:$P$1000=F$8,1))))))</f>
        <v/>
      </c>
      <c r="G214" s="125" t="str">
        <f t="array" ref="G214">IF($C214="","",COUNT(IF(Inventory!$B$10:$B$1000=$B214,IF(Inventory!$C$10:$C$1000=$C214,IF(Inventory!$D$10:$D$1000=sp,IF(Inventory!$P$10:$P$1000=G$8,1))))))</f>
        <v/>
      </c>
      <c r="H214" s="125" t="str">
        <f t="array" ref="H214">IF($C214="","",COUNT(IF(Inventory!$B$10:$B$1000=$B214,IF(Inventory!$C$10:$C$1000=$C214,IF(Inventory!$D$10:$D$1000=sp,IF(Inventory!$P$10:$P$1000=H$8,1))))))</f>
        <v/>
      </c>
      <c r="I214" s="125" t="str">
        <f t="array" ref="I214">IF($C214="","",COUNT(IF(Inventory!$B$10:$B$1000=$B214,IF(Inventory!$C$10:$C$1000=$C214,IF(Inventory!$D$10:$D$1000=sp,IF(Inventory!$P$10:$P$1000=I$8,1))))))</f>
        <v/>
      </c>
      <c r="J214" s="137">
        <f t="shared" si="17"/>
        <v>0</v>
      </c>
      <c r="K214" s="125" t="str">
        <f t="array" ref="K214">IF($C214="","",COUNT(IF(Inventory!$B$10:$B$1000=$B214,IF(Inventory!$C$10:$C$1000=$C214,IF(Inventory!$D$10:$D$1000=sp,IF(Inventory!$J$10:$J$1000=frig,1))))))</f>
        <v/>
      </c>
      <c r="L214" s="125" t="str">
        <f t="array" ref="L214">IF($C214="","",COUNT(IF(Inventory!$B$10:$B$1000=$B214,IF(Inventory!$C$10:$C$1000=$C214,IF(Inventory!$D$10:$D$1000=sp,IF(Inventory!$J$10:$J$1000=frig,IF(Inventory!$P$10:$P$1000=L$8,1)))))))</f>
        <v/>
      </c>
      <c r="M214" s="125" t="str">
        <f t="array" ref="M214">IF($C214="","",COUNT(IF(Inventory!$B$10:$B$1000=$B214,IF(Inventory!$C$10:$C$1000=$C214,IF(Inventory!$D$10:$D$1000=sp,IF(Inventory!$J$10:$J$1000=frig,IF(Inventory!$P$10:$P$1000=M$8,1)))))))</f>
        <v/>
      </c>
      <c r="N214" s="125" t="str">
        <f t="array" ref="N214">IF($C214="","",COUNT(IF(Inventory!$B$10:$B$1000=$B214,IF(Inventory!$C$10:$C$1000=$C214,IF(Inventory!$D$10:$D$1000=sp,IF(Inventory!$J$10:$J$1000=frig,IF(Inventory!$P$10:$P$1000=N$8,1)))))))</f>
        <v/>
      </c>
      <c r="O214" s="125" t="str">
        <f t="array" ref="O214">IF($C214="","",COUNT(IF(Inventory!$B$10:$B$1000=$B214,IF(Inventory!$C$10:$C$1000=$C214,IF(Inventory!$D$10:$D$1000=sp,IF(Inventory!$J$10:$J$1000=frig,IF(Inventory!$P$10:$P$1000=O$8,1)))))))</f>
        <v/>
      </c>
      <c r="P214" s="125" t="str">
        <f t="array" ref="P214">IF($C214="","",COUNT(IF(Inventory!$B$10:$B$1000=$B214,IF(Inventory!$C$10:$C$1000=$C214,IF(Inventory!$D$10:$D$1000=sp,IF(Inventory!$J$10:$J$1000=frig,IF(Inventory!$P$10:$P$1000=P$8,1)))))))</f>
        <v/>
      </c>
      <c r="Q214" s="144" t="str">
        <f t="shared" si="15"/>
        <v/>
      </c>
      <c r="R214" s="125" t="str">
        <f t="array" ref="R214">IF($C214="","",COUNT(IF(Inventory!$B$10:$B$1000=$B214,IF(Inventory!$C$10:$C$1000=$C214,IF(Inventory!$D$10:$D$1000=sp,IF(Inventory!$J$10:$J$1000=freez,1))))))</f>
        <v/>
      </c>
      <c r="S214" s="125" t="str">
        <f t="array" ref="S214">IF($C214="","",COUNT(IF(Inventory!$B$10:$B$1000=$B214,IF(Inventory!$C$10:$C$1000=$C214,IF(Inventory!$D$10:$D$1000=sp,IF(Inventory!$J$10:$J$1000=freez,IF(Inventory!$P$10:$P$1000=S$8,1)))))))</f>
        <v/>
      </c>
      <c r="T214" s="125" t="str">
        <f t="array" ref="T214">IF($C214="","",COUNT(IF(Inventory!$B$10:$B$1000=$B214,IF(Inventory!$C$10:$C$1000=$C214,IF(Inventory!$D$10:$D$1000=sp,IF(Inventory!$J$10:$J$1000=freez,IF(Inventory!$P$10:$P$1000=T$8,1)))))))</f>
        <v/>
      </c>
      <c r="U214" s="125" t="str">
        <f t="array" ref="U214">IF($C214="","",COUNT(IF(Inventory!$B$10:$B$1000=$B214,IF(Inventory!$C$10:$C$1000=$C214,IF(Inventory!$D$10:$D$1000=sp,IF(Inventory!$J$10:$J$1000=freez,IF(Inventory!$P$10:$P$1000=U$8,1)))))))</f>
        <v/>
      </c>
      <c r="V214" s="125" t="str">
        <f t="array" ref="V214">IF($C214="","",COUNT(IF(Inventory!$B$10:$B$1000=$B214,IF(Inventory!$C$10:$C$1000=$C214,IF(Inventory!$D$10:$D$1000=sp,IF(Inventory!$J$10:$J$1000=freez,IF(Inventory!$P$10:$P$1000=V$8,1)))))))</f>
        <v/>
      </c>
      <c r="W214" s="125" t="str">
        <f t="array" ref="W214">IF($C214="","",COUNT(IF(Inventory!$B$10:$B$1000=$B214,IF(Inventory!$C$10:$C$1000=$C214,IF(Inventory!$D$10:$D$1000=sp,IF(Inventory!$J$10:$J$1000=freez,IF(Inventory!$P$10:$P$1000=W$8,1)))))))</f>
        <v/>
      </c>
      <c r="X214" s="144" t="str">
        <f t="shared" si="16"/>
        <v/>
      </c>
      <c r="Y214" s="125" t="str">
        <f t="array" ref="Y214">IF($C214="","",SUM(IF(FREQUENCY(IF(Inventory!$C$10:$C$1000=$C214,IF(Inventory!$D$10:$D$1000=sp,IF(Inventory!$I$10:$I$1000=Grl_status!$B$6,MATCH(Inventory!$F$10:$F$1000,Inventory!$F$10:$F$1000,0)))),ROW(Inventory!$F$10:$F$1000)-ROW(Inventory!$F$10)+1),1)))</f>
        <v/>
      </c>
      <c r="Z214" s="125" t="str">
        <f t="array" ref="Z214">IF($C214="","",SUM(IF(FREQUENCY(IF(Inventory!$C$10:$C$1000=$C214,IF(Inventory!$D$10:$D$1000=sp,IF(Inventory!$J$10:$J$1000=frig,MATCH(Inventory!$F$10:$F$1000,Inventory!$F$10:$F$1000,0)))),ROW(Inventory!$F$10:$F$1000)-ROW(Inventory!$F$10)+1),1)))</f>
        <v/>
      </c>
      <c r="AA214" s="125" t="str">
        <f t="array" ref="AA214">IF($C214="","",SUM(IF(FREQUENCY(IF(Inventory!$C$10:$C$1000=$C214,IF(Inventory!$D$10:$D$1000=sp,IF(Inventory!$J$10:$J$1000=frig,IF(Inventory!$P$10:$P$1000=$E$8,MATCH(Inventory!$F$10:$F$1000,Inventory!$F$10:$F$1000,0))))),ROW(Inventory!$F$10:$F$1000)-ROW(Inventory!$F$10)+1),1)))</f>
        <v/>
      </c>
      <c r="AB214" s="125" t="str">
        <f t="array" ref="AB214">IF($C214="","",SUM(IF(FREQUENCY(IF(Inventory!$C$10:$C$1000=$C214,IF(Inventory!$D$10:$D$1000=sp,IF(Inventory!$J$10:$J$1000=frig,IF(Inventory!$P$10:$P$1000=$G$8,MATCH(Inventory!$F$10:$F$1000,Inventory!$F$10:$F$1000,0))))),ROW(Inventory!$F$10:$F$1000)-ROW(Inventory!$F$10)+1),1)))</f>
        <v/>
      </c>
      <c r="AC214" s="125" t="str">
        <f t="array" ref="AC214">IF($C214="","",SUM(IF(FREQUENCY(IF(Inventory!$C$10:$C$1000=$C214,IF(Inventory!$D$10:$D$1000=sp,IF(Inventory!$K$10:$K$1000="",MATCH(Inventory!$F$10:$F$1000,Inventory!$F$10:$F$1000,0)))),ROW(Inventory!$F$10:$F$1000)-ROW(Inventory!$F$10)+1),1)))</f>
        <v/>
      </c>
    </row>
    <row r="215" spans="1:29" ht="16.5" x14ac:dyDescent="0.3">
      <c r="A215" s="279" t="str">
        <f>Gap_analysis_stores!A216</f>
        <v/>
      </c>
      <c r="B215" s="279" t="str">
        <f>Gap_analysis_stores!B216</f>
        <v/>
      </c>
      <c r="C215" s="279" t="str">
        <f>Gap_analysis_stores!C216</f>
        <v/>
      </c>
      <c r="D215" s="125" t="str">
        <f t="array" ref="D215">IF($C215="","",SUM(IF(FREQUENCY(IF(Inventory!$C$10:$C$1000=$C215,IF(Inventory!$D$10:$D$1000=sp,MATCH(Inventory!$F$10:$F$1000,Inventory!$F$10:$F$1000,0))),ROW(Inventory!$F$10:$F$1000)-ROW(Inventory!$F$10)+1),1)))</f>
        <v/>
      </c>
      <c r="E215" s="125" t="str">
        <f t="array" ref="E215">IF($C215="","",COUNT(IF(Inventory!$B$10:$B$1000=$B215,IF(Inventory!$C$10:$C$1000=$C215,IF(Inventory!$D$10:$D$1000=sp,IF(Inventory!$P$10:$P$1000=E$8,1))))))</f>
        <v/>
      </c>
      <c r="F215" s="125" t="str">
        <f t="array" ref="F215">IF($C215="","",COUNT(IF(Inventory!$B$10:$B$1000=$B215,IF(Inventory!$C$10:$C$1000=$C215,IF(Inventory!$D$10:$D$1000=sp,IF(Inventory!$P$10:$P$1000=F$8,1))))))</f>
        <v/>
      </c>
      <c r="G215" s="125" t="str">
        <f t="array" ref="G215">IF($C215="","",COUNT(IF(Inventory!$B$10:$B$1000=$B215,IF(Inventory!$C$10:$C$1000=$C215,IF(Inventory!$D$10:$D$1000=sp,IF(Inventory!$P$10:$P$1000=G$8,1))))))</f>
        <v/>
      </c>
      <c r="H215" s="125" t="str">
        <f t="array" ref="H215">IF($C215="","",COUNT(IF(Inventory!$B$10:$B$1000=$B215,IF(Inventory!$C$10:$C$1000=$C215,IF(Inventory!$D$10:$D$1000=sp,IF(Inventory!$P$10:$P$1000=H$8,1))))))</f>
        <v/>
      </c>
      <c r="I215" s="125" t="str">
        <f t="array" ref="I215">IF($C215="","",COUNT(IF(Inventory!$B$10:$B$1000=$B215,IF(Inventory!$C$10:$C$1000=$C215,IF(Inventory!$D$10:$D$1000=sp,IF(Inventory!$P$10:$P$1000=I$8,1))))))</f>
        <v/>
      </c>
      <c r="J215" s="137">
        <f t="shared" si="17"/>
        <v>0</v>
      </c>
      <c r="K215" s="125" t="str">
        <f t="array" ref="K215">IF($C215="","",COUNT(IF(Inventory!$B$10:$B$1000=$B215,IF(Inventory!$C$10:$C$1000=$C215,IF(Inventory!$D$10:$D$1000=sp,IF(Inventory!$J$10:$J$1000=frig,1))))))</f>
        <v/>
      </c>
      <c r="L215" s="125" t="str">
        <f t="array" ref="L215">IF($C215="","",COUNT(IF(Inventory!$B$10:$B$1000=$B215,IF(Inventory!$C$10:$C$1000=$C215,IF(Inventory!$D$10:$D$1000=sp,IF(Inventory!$J$10:$J$1000=frig,IF(Inventory!$P$10:$P$1000=L$8,1)))))))</f>
        <v/>
      </c>
      <c r="M215" s="125" t="str">
        <f t="array" ref="M215">IF($C215="","",COUNT(IF(Inventory!$B$10:$B$1000=$B215,IF(Inventory!$C$10:$C$1000=$C215,IF(Inventory!$D$10:$D$1000=sp,IF(Inventory!$J$10:$J$1000=frig,IF(Inventory!$P$10:$P$1000=M$8,1)))))))</f>
        <v/>
      </c>
      <c r="N215" s="125" t="str">
        <f t="array" ref="N215">IF($C215="","",COUNT(IF(Inventory!$B$10:$B$1000=$B215,IF(Inventory!$C$10:$C$1000=$C215,IF(Inventory!$D$10:$D$1000=sp,IF(Inventory!$J$10:$J$1000=frig,IF(Inventory!$P$10:$P$1000=N$8,1)))))))</f>
        <v/>
      </c>
      <c r="O215" s="125" t="str">
        <f t="array" ref="O215">IF($C215="","",COUNT(IF(Inventory!$B$10:$B$1000=$B215,IF(Inventory!$C$10:$C$1000=$C215,IF(Inventory!$D$10:$D$1000=sp,IF(Inventory!$J$10:$J$1000=frig,IF(Inventory!$P$10:$P$1000=O$8,1)))))))</f>
        <v/>
      </c>
      <c r="P215" s="125" t="str">
        <f t="array" ref="P215">IF($C215="","",COUNT(IF(Inventory!$B$10:$B$1000=$B215,IF(Inventory!$C$10:$C$1000=$C215,IF(Inventory!$D$10:$D$1000=sp,IF(Inventory!$J$10:$J$1000=frig,IF(Inventory!$P$10:$P$1000=P$8,1)))))))</f>
        <v/>
      </c>
      <c r="Q215" s="144" t="str">
        <f t="shared" si="15"/>
        <v/>
      </c>
      <c r="R215" s="125" t="str">
        <f t="array" ref="R215">IF($C215="","",COUNT(IF(Inventory!$B$10:$B$1000=$B215,IF(Inventory!$C$10:$C$1000=$C215,IF(Inventory!$D$10:$D$1000=sp,IF(Inventory!$J$10:$J$1000=freez,1))))))</f>
        <v/>
      </c>
      <c r="S215" s="125" t="str">
        <f t="array" ref="S215">IF($C215="","",COUNT(IF(Inventory!$B$10:$B$1000=$B215,IF(Inventory!$C$10:$C$1000=$C215,IF(Inventory!$D$10:$D$1000=sp,IF(Inventory!$J$10:$J$1000=freez,IF(Inventory!$P$10:$P$1000=S$8,1)))))))</f>
        <v/>
      </c>
      <c r="T215" s="125" t="str">
        <f t="array" ref="T215">IF($C215="","",COUNT(IF(Inventory!$B$10:$B$1000=$B215,IF(Inventory!$C$10:$C$1000=$C215,IF(Inventory!$D$10:$D$1000=sp,IF(Inventory!$J$10:$J$1000=freez,IF(Inventory!$P$10:$P$1000=T$8,1)))))))</f>
        <v/>
      </c>
      <c r="U215" s="125" t="str">
        <f t="array" ref="U215">IF($C215="","",COUNT(IF(Inventory!$B$10:$B$1000=$B215,IF(Inventory!$C$10:$C$1000=$C215,IF(Inventory!$D$10:$D$1000=sp,IF(Inventory!$J$10:$J$1000=freez,IF(Inventory!$P$10:$P$1000=U$8,1)))))))</f>
        <v/>
      </c>
      <c r="V215" s="125" t="str">
        <f t="array" ref="V215">IF($C215="","",COUNT(IF(Inventory!$B$10:$B$1000=$B215,IF(Inventory!$C$10:$C$1000=$C215,IF(Inventory!$D$10:$D$1000=sp,IF(Inventory!$J$10:$J$1000=freez,IF(Inventory!$P$10:$P$1000=V$8,1)))))))</f>
        <v/>
      </c>
      <c r="W215" s="125" t="str">
        <f t="array" ref="W215">IF($C215="","",COUNT(IF(Inventory!$B$10:$B$1000=$B215,IF(Inventory!$C$10:$C$1000=$C215,IF(Inventory!$D$10:$D$1000=sp,IF(Inventory!$J$10:$J$1000=freez,IF(Inventory!$P$10:$P$1000=W$8,1)))))))</f>
        <v/>
      </c>
      <c r="X215" s="144" t="str">
        <f t="shared" si="16"/>
        <v/>
      </c>
      <c r="Y215" s="125" t="str">
        <f t="array" ref="Y215">IF($C215="","",SUM(IF(FREQUENCY(IF(Inventory!$C$10:$C$1000=$C215,IF(Inventory!$D$10:$D$1000=sp,IF(Inventory!$I$10:$I$1000=Grl_status!$B$6,MATCH(Inventory!$F$10:$F$1000,Inventory!$F$10:$F$1000,0)))),ROW(Inventory!$F$10:$F$1000)-ROW(Inventory!$F$10)+1),1)))</f>
        <v/>
      </c>
      <c r="Z215" s="125" t="str">
        <f t="array" ref="Z215">IF($C215="","",SUM(IF(FREQUENCY(IF(Inventory!$C$10:$C$1000=$C215,IF(Inventory!$D$10:$D$1000=sp,IF(Inventory!$J$10:$J$1000=frig,MATCH(Inventory!$F$10:$F$1000,Inventory!$F$10:$F$1000,0)))),ROW(Inventory!$F$10:$F$1000)-ROW(Inventory!$F$10)+1),1)))</f>
        <v/>
      </c>
      <c r="AA215" s="125" t="str">
        <f t="array" ref="AA215">IF($C215="","",SUM(IF(FREQUENCY(IF(Inventory!$C$10:$C$1000=$C215,IF(Inventory!$D$10:$D$1000=sp,IF(Inventory!$J$10:$J$1000=frig,IF(Inventory!$P$10:$P$1000=$E$8,MATCH(Inventory!$F$10:$F$1000,Inventory!$F$10:$F$1000,0))))),ROW(Inventory!$F$10:$F$1000)-ROW(Inventory!$F$10)+1),1)))</f>
        <v/>
      </c>
      <c r="AB215" s="125" t="str">
        <f t="array" ref="AB215">IF($C215="","",SUM(IF(FREQUENCY(IF(Inventory!$C$10:$C$1000=$C215,IF(Inventory!$D$10:$D$1000=sp,IF(Inventory!$J$10:$J$1000=frig,IF(Inventory!$P$10:$P$1000=$G$8,MATCH(Inventory!$F$10:$F$1000,Inventory!$F$10:$F$1000,0))))),ROW(Inventory!$F$10:$F$1000)-ROW(Inventory!$F$10)+1),1)))</f>
        <v/>
      </c>
      <c r="AC215" s="125" t="str">
        <f t="array" ref="AC215">IF($C215="","",SUM(IF(FREQUENCY(IF(Inventory!$C$10:$C$1000=$C215,IF(Inventory!$D$10:$D$1000=sp,IF(Inventory!$K$10:$K$1000="",MATCH(Inventory!$F$10:$F$1000,Inventory!$F$10:$F$1000,0)))),ROW(Inventory!$F$10:$F$1000)-ROW(Inventory!$F$10)+1),1)))</f>
        <v/>
      </c>
    </row>
    <row r="216" spans="1:29" ht="16.5" x14ac:dyDescent="0.3">
      <c r="A216" s="279" t="str">
        <f>Gap_analysis_stores!A217</f>
        <v/>
      </c>
      <c r="B216" s="279" t="str">
        <f>Gap_analysis_stores!B217</f>
        <v/>
      </c>
      <c r="C216" s="279" t="str">
        <f>Gap_analysis_stores!C217</f>
        <v/>
      </c>
      <c r="D216" s="125" t="str">
        <f t="array" ref="D216">IF($C216="","",SUM(IF(FREQUENCY(IF(Inventory!$C$10:$C$1000=$C216,IF(Inventory!$D$10:$D$1000=sp,MATCH(Inventory!$F$10:$F$1000,Inventory!$F$10:$F$1000,0))),ROW(Inventory!$F$10:$F$1000)-ROW(Inventory!$F$10)+1),1)))</f>
        <v/>
      </c>
      <c r="E216" s="125" t="str">
        <f t="array" ref="E216">IF($C216="","",COUNT(IF(Inventory!$B$10:$B$1000=$B216,IF(Inventory!$C$10:$C$1000=$C216,IF(Inventory!$D$10:$D$1000=sp,IF(Inventory!$P$10:$P$1000=E$8,1))))))</f>
        <v/>
      </c>
      <c r="F216" s="125" t="str">
        <f t="array" ref="F216">IF($C216="","",COUNT(IF(Inventory!$B$10:$B$1000=$B216,IF(Inventory!$C$10:$C$1000=$C216,IF(Inventory!$D$10:$D$1000=sp,IF(Inventory!$P$10:$P$1000=F$8,1))))))</f>
        <v/>
      </c>
      <c r="G216" s="125" t="str">
        <f t="array" ref="G216">IF($C216="","",COUNT(IF(Inventory!$B$10:$B$1000=$B216,IF(Inventory!$C$10:$C$1000=$C216,IF(Inventory!$D$10:$D$1000=sp,IF(Inventory!$P$10:$P$1000=G$8,1))))))</f>
        <v/>
      </c>
      <c r="H216" s="125" t="str">
        <f t="array" ref="H216">IF($C216="","",COUNT(IF(Inventory!$B$10:$B$1000=$B216,IF(Inventory!$C$10:$C$1000=$C216,IF(Inventory!$D$10:$D$1000=sp,IF(Inventory!$P$10:$P$1000=H$8,1))))))</f>
        <v/>
      </c>
      <c r="I216" s="125" t="str">
        <f t="array" ref="I216">IF($C216="","",COUNT(IF(Inventory!$B$10:$B$1000=$B216,IF(Inventory!$C$10:$C$1000=$C216,IF(Inventory!$D$10:$D$1000=sp,IF(Inventory!$P$10:$P$1000=I$8,1))))))</f>
        <v/>
      </c>
      <c r="J216" s="137">
        <f t="shared" si="17"/>
        <v>0</v>
      </c>
      <c r="K216" s="125" t="str">
        <f t="array" ref="K216">IF($C216="","",COUNT(IF(Inventory!$B$10:$B$1000=$B216,IF(Inventory!$C$10:$C$1000=$C216,IF(Inventory!$D$10:$D$1000=sp,IF(Inventory!$J$10:$J$1000=frig,1))))))</f>
        <v/>
      </c>
      <c r="L216" s="125" t="str">
        <f t="array" ref="L216">IF($C216="","",COUNT(IF(Inventory!$B$10:$B$1000=$B216,IF(Inventory!$C$10:$C$1000=$C216,IF(Inventory!$D$10:$D$1000=sp,IF(Inventory!$J$10:$J$1000=frig,IF(Inventory!$P$10:$P$1000=L$8,1)))))))</f>
        <v/>
      </c>
      <c r="M216" s="125" t="str">
        <f t="array" ref="M216">IF($C216="","",COUNT(IF(Inventory!$B$10:$B$1000=$B216,IF(Inventory!$C$10:$C$1000=$C216,IF(Inventory!$D$10:$D$1000=sp,IF(Inventory!$J$10:$J$1000=frig,IF(Inventory!$P$10:$P$1000=M$8,1)))))))</f>
        <v/>
      </c>
      <c r="N216" s="125" t="str">
        <f t="array" ref="N216">IF($C216="","",COUNT(IF(Inventory!$B$10:$B$1000=$B216,IF(Inventory!$C$10:$C$1000=$C216,IF(Inventory!$D$10:$D$1000=sp,IF(Inventory!$J$10:$J$1000=frig,IF(Inventory!$P$10:$P$1000=N$8,1)))))))</f>
        <v/>
      </c>
      <c r="O216" s="125" t="str">
        <f t="array" ref="O216">IF($C216="","",COUNT(IF(Inventory!$B$10:$B$1000=$B216,IF(Inventory!$C$10:$C$1000=$C216,IF(Inventory!$D$10:$D$1000=sp,IF(Inventory!$J$10:$J$1000=frig,IF(Inventory!$P$10:$P$1000=O$8,1)))))))</f>
        <v/>
      </c>
      <c r="P216" s="125" t="str">
        <f t="array" ref="P216">IF($C216="","",COUNT(IF(Inventory!$B$10:$B$1000=$B216,IF(Inventory!$C$10:$C$1000=$C216,IF(Inventory!$D$10:$D$1000=sp,IF(Inventory!$J$10:$J$1000=frig,IF(Inventory!$P$10:$P$1000=P$8,1)))))))</f>
        <v/>
      </c>
      <c r="Q216" s="144" t="str">
        <f t="shared" si="15"/>
        <v/>
      </c>
      <c r="R216" s="125" t="str">
        <f t="array" ref="R216">IF($C216="","",COUNT(IF(Inventory!$B$10:$B$1000=$B216,IF(Inventory!$C$10:$C$1000=$C216,IF(Inventory!$D$10:$D$1000=sp,IF(Inventory!$J$10:$J$1000=freez,1))))))</f>
        <v/>
      </c>
      <c r="S216" s="125" t="str">
        <f t="array" ref="S216">IF($C216="","",COUNT(IF(Inventory!$B$10:$B$1000=$B216,IF(Inventory!$C$10:$C$1000=$C216,IF(Inventory!$D$10:$D$1000=sp,IF(Inventory!$J$10:$J$1000=freez,IF(Inventory!$P$10:$P$1000=S$8,1)))))))</f>
        <v/>
      </c>
      <c r="T216" s="125" t="str">
        <f t="array" ref="T216">IF($C216="","",COUNT(IF(Inventory!$B$10:$B$1000=$B216,IF(Inventory!$C$10:$C$1000=$C216,IF(Inventory!$D$10:$D$1000=sp,IF(Inventory!$J$10:$J$1000=freez,IF(Inventory!$P$10:$P$1000=T$8,1)))))))</f>
        <v/>
      </c>
      <c r="U216" s="125" t="str">
        <f t="array" ref="U216">IF($C216="","",COUNT(IF(Inventory!$B$10:$B$1000=$B216,IF(Inventory!$C$10:$C$1000=$C216,IF(Inventory!$D$10:$D$1000=sp,IF(Inventory!$J$10:$J$1000=freez,IF(Inventory!$P$10:$P$1000=U$8,1)))))))</f>
        <v/>
      </c>
      <c r="V216" s="125" t="str">
        <f t="array" ref="V216">IF($C216="","",COUNT(IF(Inventory!$B$10:$B$1000=$B216,IF(Inventory!$C$10:$C$1000=$C216,IF(Inventory!$D$10:$D$1000=sp,IF(Inventory!$J$10:$J$1000=freez,IF(Inventory!$P$10:$P$1000=V$8,1)))))))</f>
        <v/>
      </c>
      <c r="W216" s="125" t="str">
        <f t="array" ref="W216">IF($C216="","",COUNT(IF(Inventory!$B$10:$B$1000=$B216,IF(Inventory!$C$10:$C$1000=$C216,IF(Inventory!$D$10:$D$1000=sp,IF(Inventory!$J$10:$J$1000=freez,IF(Inventory!$P$10:$P$1000=W$8,1)))))))</f>
        <v/>
      </c>
      <c r="X216" s="144" t="str">
        <f t="shared" si="16"/>
        <v/>
      </c>
      <c r="Y216" s="125" t="str">
        <f t="array" ref="Y216">IF($C216="","",SUM(IF(FREQUENCY(IF(Inventory!$C$10:$C$1000=$C216,IF(Inventory!$D$10:$D$1000=sp,IF(Inventory!$I$10:$I$1000=Grl_status!$B$6,MATCH(Inventory!$F$10:$F$1000,Inventory!$F$10:$F$1000,0)))),ROW(Inventory!$F$10:$F$1000)-ROW(Inventory!$F$10)+1),1)))</f>
        <v/>
      </c>
      <c r="Z216" s="125" t="str">
        <f t="array" ref="Z216">IF($C216="","",SUM(IF(FREQUENCY(IF(Inventory!$C$10:$C$1000=$C216,IF(Inventory!$D$10:$D$1000=sp,IF(Inventory!$J$10:$J$1000=frig,MATCH(Inventory!$F$10:$F$1000,Inventory!$F$10:$F$1000,0)))),ROW(Inventory!$F$10:$F$1000)-ROW(Inventory!$F$10)+1),1)))</f>
        <v/>
      </c>
      <c r="AA216" s="125" t="str">
        <f t="array" ref="AA216">IF($C216="","",SUM(IF(FREQUENCY(IF(Inventory!$C$10:$C$1000=$C216,IF(Inventory!$D$10:$D$1000=sp,IF(Inventory!$J$10:$J$1000=frig,IF(Inventory!$P$10:$P$1000=$E$8,MATCH(Inventory!$F$10:$F$1000,Inventory!$F$10:$F$1000,0))))),ROW(Inventory!$F$10:$F$1000)-ROW(Inventory!$F$10)+1),1)))</f>
        <v/>
      </c>
      <c r="AB216" s="125" t="str">
        <f t="array" ref="AB216">IF($C216="","",SUM(IF(FREQUENCY(IF(Inventory!$C$10:$C$1000=$C216,IF(Inventory!$D$10:$D$1000=sp,IF(Inventory!$J$10:$J$1000=frig,IF(Inventory!$P$10:$P$1000=$G$8,MATCH(Inventory!$F$10:$F$1000,Inventory!$F$10:$F$1000,0))))),ROW(Inventory!$F$10:$F$1000)-ROW(Inventory!$F$10)+1),1)))</f>
        <v/>
      </c>
      <c r="AC216" s="125" t="str">
        <f t="array" ref="AC216">IF($C216="","",SUM(IF(FREQUENCY(IF(Inventory!$C$10:$C$1000=$C216,IF(Inventory!$D$10:$D$1000=sp,IF(Inventory!$K$10:$K$1000="",MATCH(Inventory!$F$10:$F$1000,Inventory!$F$10:$F$1000,0)))),ROW(Inventory!$F$10:$F$1000)-ROW(Inventory!$F$10)+1),1)))</f>
        <v/>
      </c>
    </row>
    <row r="217" spans="1:29" ht="16.5" x14ac:dyDescent="0.3">
      <c r="A217" s="279" t="str">
        <f>Gap_analysis_stores!A218</f>
        <v/>
      </c>
      <c r="B217" s="279" t="str">
        <f>Gap_analysis_stores!B218</f>
        <v/>
      </c>
      <c r="C217" s="279" t="str">
        <f>Gap_analysis_stores!C218</f>
        <v/>
      </c>
      <c r="D217" s="125" t="str">
        <f t="array" ref="D217">IF($C217="","",SUM(IF(FREQUENCY(IF(Inventory!$C$10:$C$1000=$C217,IF(Inventory!$D$10:$D$1000=sp,MATCH(Inventory!$F$10:$F$1000,Inventory!$F$10:$F$1000,0))),ROW(Inventory!$F$10:$F$1000)-ROW(Inventory!$F$10)+1),1)))</f>
        <v/>
      </c>
      <c r="E217" s="125" t="str">
        <f t="array" ref="E217">IF($C217="","",COUNT(IF(Inventory!$B$10:$B$1000=$B217,IF(Inventory!$C$10:$C$1000=$C217,IF(Inventory!$D$10:$D$1000=sp,IF(Inventory!$P$10:$P$1000=E$8,1))))))</f>
        <v/>
      </c>
      <c r="F217" s="125" t="str">
        <f t="array" ref="F217">IF($C217="","",COUNT(IF(Inventory!$B$10:$B$1000=$B217,IF(Inventory!$C$10:$C$1000=$C217,IF(Inventory!$D$10:$D$1000=sp,IF(Inventory!$P$10:$P$1000=F$8,1))))))</f>
        <v/>
      </c>
      <c r="G217" s="125" t="str">
        <f t="array" ref="G217">IF($C217="","",COUNT(IF(Inventory!$B$10:$B$1000=$B217,IF(Inventory!$C$10:$C$1000=$C217,IF(Inventory!$D$10:$D$1000=sp,IF(Inventory!$P$10:$P$1000=G$8,1))))))</f>
        <v/>
      </c>
      <c r="H217" s="125" t="str">
        <f t="array" ref="H217">IF($C217="","",COUNT(IF(Inventory!$B$10:$B$1000=$B217,IF(Inventory!$C$10:$C$1000=$C217,IF(Inventory!$D$10:$D$1000=sp,IF(Inventory!$P$10:$P$1000=H$8,1))))))</f>
        <v/>
      </c>
      <c r="I217" s="125" t="str">
        <f t="array" ref="I217">IF($C217="","",COUNT(IF(Inventory!$B$10:$B$1000=$B217,IF(Inventory!$C$10:$C$1000=$C217,IF(Inventory!$D$10:$D$1000=sp,IF(Inventory!$P$10:$P$1000=I$8,1))))))</f>
        <v/>
      </c>
      <c r="J217" s="137">
        <f t="shared" si="17"/>
        <v>0</v>
      </c>
      <c r="K217" s="125" t="str">
        <f t="array" ref="K217">IF($C217="","",COUNT(IF(Inventory!$B$10:$B$1000=$B217,IF(Inventory!$C$10:$C$1000=$C217,IF(Inventory!$D$10:$D$1000=sp,IF(Inventory!$J$10:$J$1000=frig,1))))))</f>
        <v/>
      </c>
      <c r="L217" s="125" t="str">
        <f t="array" ref="L217">IF($C217="","",COUNT(IF(Inventory!$B$10:$B$1000=$B217,IF(Inventory!$C$10:$C$1000=$C217,IF(Inventory!$D$10:$D$1000=sp,IF(Inventory!$J$10:$J$1000=frig,IF(Inventory!$P$10:$P$1000=L$8,1)))))))</f>
        <v/>
      </c>
      <c r="M217" s="125" t="str">
        <f t="array" ref="M217">IF($C217="","",COUNT(IF(Inventory!$B$10:$B$1000=$B217,IF(Inventory!$C$10:$C$1000=$C217,IF(Inventory!$D$10:$D$1000=sp,IF(Inventory!$J$10:$J$1000=frig,IF(Inventory!$P$10:$P$1000=M$8,1)))))))</f>
        <v/>
      </c>
      <c r="N217" s="125" t="str">
        <f t="array" ref="N217">IF($C217="","",COUNT(IF(Inventory!$B$10:$B$1000=$B217,IF(Inventory!$C$10:$C$1000=$C217,IF(Inventory!$D$10:$D$1000=sp,IF(Inventory!$J$10:$J$1000=frig,IF(Inventory!$P$10:$P$1000=N$8,1)))))))</f>
        <v/>
      </c>
      <c r="O217" s="125" t="str">
        <f t="array" ref="O217">IF($C217="","",COUNT(IF(Inventory!$B$10:$B$1000=$B217,IF(Inventory!$C$10:$C$1000=$C217,IF(Inventory!$D$10:$D$1000=sp,IF(Inventory!$J$10:$J$1000=frig,IF(Inventory!$P$10:$P$1000=O$8,1)))))))</f>
        <v/>
      </c>
      <c r="P217" s="125" t="str">
        <f t="array" ref="P217">IF($C217="","",COUNT(IF(Inventory!$B$10:$B$1000=$B217,IF(Inventory!$C$10:$C$1000=$C217,IF(Inventory!$D$10:$D$1000=sp,IF(Inventory!$J$10:$J$1000=frig,IF(Inventory!$P$10:$P$1000=P$8,1)))))))</f>
        <v/>
      </c>
      <c r="Q217" s="144" t="str">
        <f t="shared" si="15"/>
        <v/>
      </c>
      <c r="R217" s="125" t="str">
        <f t="array" ref="R217">IF($C217="","",COUNT(IF(Inventory!$B$10:$B$1000=$B217,IF(Inventory!$C$10:$C$1000=$C217,IF(Inventory!$D$10:$D$1000=sp,IF(Inventory!$J$10:$J$1000=freez,1))))))</f>
        <v/>
      </c>
      <c r="S217" s="125" t="str">
        <f t="array" ref="S217">IF($C217="","",COUNT(IF(Inventory!$B$10:$B$1000=$B217,IF(Inventory!$C$10:$C$1000=$C217,IF(Inventory!$D$10:$D$1000=sp,IF(Inventory!$J$10:$J$1000=freez,IF(Inventory!$P$10:$P$1000=S$8,1)))))))</f>
        <v/>
      </c>
      <c r="T217" s="125" t="str">
        <f t="array" ref="T217">IF($C217="","",COUNT(IF(Inventory!$B$10:$B$1000=$B217,IF(Inventory!$C$10:$C$1000=$C217,IF(Inventory!$D$10:$D$1000=sp,IF(Inventory!$J$10:$J$1000=freez,IF(Inventory!$P$10:$P$1000=T$8,1)))))))</f>
        <v/>
      </c>
      <c r="U217" s="125" t="str">
        <f t="array" ref="U217">IF($C217="","",COUNT(IF(Inventory!$B$10:$B$1000=$B217,IF(Inventory!$C$10:$C$1000=$C217,IF(Inventory!$D$10:$D$1000=sp,IF(Inventory!$J$10:$J$1000=freez,IF(Inventory!$P$10:$P$1000=U$8,1)))))))</f>
        <v/>
      </c>
      <c r="V217" s="125" t="str">
        <f t="array" ref="V217">IF($C217="","",COUNT(IF(Inventory!$B$10:$B$1000=$B217,IF(Inventory!$C$10:$C$1000=$C217,IF(Inventory!$D$10:$D$1000=sp,IF(Inventory!$J$10:$J$1000=freez,IF(Inventory!$P$10:$P$1000=V$8,1)))))))</f>
        <v/>
      </c>
      <c r="W217" s="125" t="str">
        <f t="array" ref="W217">IF($C217="","",COUNT(IF(Inventory!$B$10:$B$1000=$B217,IF(Inventory!$C$10:$C$1000=$C217,IF(Inventory!$D$10:$D$1000=sp,IF(Inventory!$J$10:$J$1000=freez,IF(Inventory!$P$10:$P$1000=W$8,1)))))))</f>
        <v/>
      </c>
      <c r="X217" s="144" t="str">
        <f t="shared" si="16"/>
        <v/>
      </c>
      <c r="Y217" s="125" t="str">
        <f t="array" ref="Y217">IF($C217="","",SUM(IF(FREQUENCY(IF(Inventory!$C$10:$C$1000=$C217,IF(Inventory!$D$10:$D$1000=sp,IF(Inventory!$I$10:$I$1000=Grl_status!$B$6,MATCH(Inventory!$F$10:$F$1000,Inventory!$F$10:$F$1000,0)))),ROW(Inventory!$F$10:$F$1000)-ROW(Inventory!$F$10)+1),1)))</f>
        <v/>
      </c>
      <c r="Z217" s="125" t="str">
        <f t="array" ref="Z217">IF($C217="","",SUM(IF(FREQUENCY(IF(Inventory!$C$10:$C$1000=$C217,IF(Inventory!$D$10:$D$1000=sp,IF(Inventory!$J$10:$J$1000=frig,MATCH(Inventory!$F$10:$F$1000,Inventory!$F$10:$F$1000,0)))),ROW(Inventory!$F$10:$F$1000)-ROW(Inventory!$F$10)+1),1)))</f>
        <v/>
      </c>
      <c r="AA217" s="125" t="str">
        <f t="array" ref="AA217">IF($C217="","",SUM(IF(FREQUENCY(IF(Inventory!$C$10:$C$1000=$C217,IF(Inventory!$D$10:$D$1000=sp,IF(Inventory!$J$10:$J$1000=frig,IF(Inventory!$P$10:$P$1000=$E$8,MATCH(Inventory!$F$10:$F$1000,Inventory!$F$10:$F$1000,0))))),ROW(Inventory!$F$10:$F$1000)-ROW(Inventory!$F$10)+1),1)))</f>
        <v/>
      </c>
      <c r="AB217" s="125" t="str">
        <f t="array" ref="AB217">IF($C217="","",SUM(IF(FREQUENCY(IF(Inventory!$C$10:$C$1000=$C217,IF(Inventory!$D$10:$D$1000=sp,IF(Inventory!$J$10:$J$1000=frig,IF(Inventory!$P$10:$P$1000=$G$8,MATCH(Inventory!$F$10:$F$1000,Inventory!$F$10:$F$1000,0))))),ROW(Inventory!$F$10:$F$1000)-ROW(Inventory!$F$10)+1),1)))</f>
        <v/>
      </c>
      <c r="AC217" s="125" t="str">
        <f t="array" ref="AC217">IF($C217="","",SUM(IF(FREQUENCY(IF(Inventory!$C$10:$C$1000=$C217,IF(Inventory!$D$10:$D$1000=sp,IF(Inventory!$K$10:$K$1000="",MATCH(Inventory!$F$10:$F$1000,Inventory!$F$10:$F$1000,0)))),ROW(Inventory!$F$10:$F$1000)-ROW(Inventory!$F$10)+1),1)))</f>
        <v/>
      </c>
    </row>
    <row r="218" spans="1:29" ht="16.5" x14ac:dyDescent="0.3">
      <c r="A218" s="279" t="str">
        <f>Gap_analysis_stores!A219</f>
        <v/>
      </c>
      <c r="B218" s="279" t="str">
        <f>Gap_analysis_stores!B219</f>
        <v/>
      </c>
      <c r="C218" s="279" t="str">
        <f>Gap_analysis_stores!C219</f>
        <v/>
      </c>
      <c r="D218" s="125" t="str">
        <f t="array" ref="D218">IF($C218="","",SUM(IF(FREQUENCY(IF(Inventory!$C$10:$C$1000=$C218,IF(Inventory!$D$10:$D$1000=sp,MATCH(Inventory!$F$10:$F$1000,Inventory!$F$10:$F$1000,0))),ROW(Inventory!$F$10:$F$1000)-ROW(Inventory!$F$10)+1),1)))</f>
        <v/>
      </c>
      <c r="E218" s="125" t="str">
        <f t="array" ref="E218">IF($C218="","",COUNT(IF(Inventory!$B$10:$B$1000=$B218,IF(Inventory!$C$10:$C$1000=$C218,IF(Inventory!$D$10:$D$1000=sp,IF(Inventory!$P$10:$P$1000=E$8,1))))))</f>
        <v/>
      </c>
      <c r="F218" s="125" t="str">
        <f t="array" ref="F218">IF($C218="","",COUNT(IF(Inventory!$B$10:$B$1000=$B218,IF(Inventory!$C$10:$C$1000=$C218,IF(Inventory!$D$10:$D$1000=sp,IF(Inventory!$P$10:$P$1000=F$8,1))))))</f>
        <v/>
      </c>
      <c r="G218" s="125" t="str">
        <f t="array" ref="G218">IF($C218="","",COUNT(IF(Inventory!$B$10:$B$1000=$B218,IF(Inventory!$C$10:$C$1000=$C218,IF(Inventory!$D$10:$D$1000=sp,IF(Inventory!$P$10:$P$1000=G$8,1))))))</f>
        <v/>
      </c>
      <c r="H218" s="125" t="str">
        <f t="array" ref="H218">IF($C218="","",COUNT(IF(Inventory!$B$10:$B$1000=$B218,IF(Inventory!$C$10:$C$1000=$C218,IF(Inventory!$D$10:$D$1000=sp,IF(Inventory!$P$10:$P$1000=H$8,1))))))</f>
        <v/>
      </c>
      <c r="I218" s="125" t="str">
        <f t="array" ref="I218">IF($C218="","",COUNT(IF(Inventory!$B$10:$B$1000=$B218,IF(Inventory!$C$10:$C$1000=$C218,IF(Inventory!$D$10:$D$1000=sp,IF(Inventory!$P$10:$P$1000=I$8,1))))))</f>
        <v/>
      </c>
      <c r="J218" s="137">
        <f t="shared" si="17"/>
        <v>0</v>
      </c>
      <c r="K218" s="125" t="str">
        <f t="array" ref="K218">IF($C218="","",COUNT(IF(Inventory!$B$10:$B$1000=$B218,IF(Inventory!$C$10:$C$1000=$C218,IF(Inventory!$D$10:$D$1000=sp,IF(Inventory!$J$10:$J$1000=frig,1))))))</f>
        <v/>
      </c>
      <c r="L218" s="125" t="str">
        <f t="array" ref="L218">IF($C218="","",COUNT(IF(Inventory!$B$10:$B$1000=$B218,IF(Inventory!$C$10:$C$1000=$C218,IF(Inventory!$D$10:$D$1000=sp,IF(Inventory!$J$10:$J$1000=frig,IF(Inventory!$P$10:$P$1000=L$8,1)))))))</f>
        <v/>
      </c>
      <c r="M218" s="125" t="str">
        <f t="array" ref="M218">IF($C218="","",COUNT(IF(Inventory!$B$10:$B$1000=$B218,IF(Inventory!$C$10:$C$1000=$C218,IF(Inventory!$D$10:$D$1000=sp,IF(Inventory!$J$10:$J$1000=frig,IF(Inventory!$P$10:$P$1000=M$8,1)))))))</f>
        <v/>
      </c>
      <c r="N218" s="125" t="str">
        <f t="array" ref="N218">IF($C218="","",COUNT(IF(Inventory!$B$10:$B$1000=$B218,IF(Inventory!$C$10:$C$1000=$C218,IF(Inventory!$D$10:$D$1000=sp,IF(Inventory!$J$10:$J$1000=frig,IF(Inventory!$P$10:$P$1000=N$8,1)))))))</f>
        <v/>
      </c>
      <c r="O218" s="125" t="str">
        <f t="array" ref="O218">IF($C218="","",COUNT(IF(Inventory!$B$10:$B$1000=$B218,IF(Inventory!$C$10:$C$1000=$C218,IF(Inventory!$D$10:$D$1000=sp,IF(Inventory!$J$10:$J$1000=frig,IF(Inventory!$P$10:$P$1000=O$8,1)))))))</f>
        <v/>
      </c>
      <c r="P218" s="125" t="str">
        <f t="array" ref="P218">IF($C218="","",COUNT(IF(Inventory!$B$10:$B$1000=$B218,IF(Inventory!$C$10:$C$1000=$C218,IF(Inventory!$D$10:$D$1000=sp,IF(Inventory!$J$10:$J$1000=frig,IF(Inventory!$P$10:$P$1000=P$8,1)))))))</f>
        <v/>
      </c>
      <c r="Q218" s="144" t="str">
        <f t="shared" si="15"/>
        <v/>
      </c>
      <c r="R218" s="125" t="str">
        <f t="array" ref="R218">IF($C218="","",COUNT(IF(Inventory!$B$10:$B$1000=$B218,IF(Inventory!$C$10:$C$1000=$C218,IF(Inventory!$D$10:$D$1000=sp,IF(Inventory!$J$10:$J$1000=freez,1))))))</f>
        <v/>
      </c>
      <c r="S218" s="125" t="str">
        <f t="array" ref="S218">IF($C218="","",COUNT(IF(Inventory!$B$10:$B$1000=$B218,IF(Inventory!$C$10:$C$1000=$C218,IF(Inventory!$D$10:$D$1000=sp,IF(Inventory!$J$10:$J$1000=freez,IF(Inventory!$P$10:$P$1000=S$8,1)))))))</f>
        <v/>
      </c>
      <c r="T218" s="125" t="str">
        <f t="array" ref="T218">IF($C218="","",COUNT(IF(Inventory!$B$10:$B$1000=$B218,IF(Inventory!$C$10:$C$1000=$C218,IF(Inventory!$D$10:$D$1000=sp,IF(Inventory!$J$10:$J$1000=freez,IF(Inventory!$P$10:$P$1000=T$8,1)))))))</f>
        <v/>
      </c>
      <c r="U218" s="125" t="str">
        <f t="array" ref="U218">IF($C218="","",COUNT(IF(Inventory!$B$10:$B$1000=$B218,IF(Inventory!$C$10:$C$1000=$C218,IF(Inventory!$D$10:$D$1000=sp,IF(Inventory!$J$10:$J$1000=freez,IF(Inventory!$P$10:$P$1000=U$8,1)))))))</f>
        <v/>
      </c>
      <c r="V218" s="125" t="str">
        <f t="array" ref="V218">IF($C218="","",COUNT(IF(Inventory!$B$10:$B$1000=$B218,IF(Inventory!$C$10:$C$1000=$C218,IF(Inventory!$D$10:$D$1000=sp,IF(Inventory!$J$10:$J$1000=freez,IF(Inventory!$P$10:$P$1000=V$8,1)))))))</f>
        <v/>
      </c>
      <c r="W218" s="125" t="str">
        <f t="array" ref="W218">IF($C218="","",COUNT(IF(Inventory!$B$10:$B$1000=$B218,IF(Inventory!$C$10:$C$1000=$C218,IF(Inventory!$D$10:$D$1000=sp,IF(Inventory!$J$10:$J$1000=freez,IF(Inventory!$P$10:$P$1000=W$8,1)))))))</f>
        <v/>
      </c>
      <c r="X218" s="144" t="str">
        <f t="shared" si="16"/>
        <v/>
      </c>
      <c r="Y218" s="125" t="str">
        <f t="array" ref="Y218">IF($C218="","",SUM(IF(FREQUENCY(IF(Inventory!$C$10:$C$1000=$C218,IF(Inventory!$D$10:$D$1000=sp,IF(Inventory!$I$10:$I$1000=Grl_status!$B$6,MATCH(Inventory!$F$10:$F$1000,Inventory!$F$10:$F$1000,0)))),ROW(Inventory!$F$10:$F$1000)-ROW(Inventory!$F$10)+1),1)))</f>
        <v/>
      </c>
      <c r="Z218" s="125" t="str">
        <f t="array" ref="Z218">IF($C218="","",SUM(IF(FREQUENCY(IF(Inventory!$C$10:$C$1000=$C218,IF(Inventory!$D$10:$D$1000=sp,IF(Inventory!$J$10:$J$1000=frig,MATCH(Inventory!$F$10:$F$1000,Inventory!$F$10:$F$1000,0)))),ROW(Inventory!$F$10:$F$1000)-ROW(Inventory!$F$10)+1),1)))</f>
        <v/>
      </c>
      <c r="AA218" s="125" t="str">
        <f t="array" ref="AA218">IF($C218="","",SUM(IF(FREQUENCY(IF(Inventory!$C$10:$C$1000=$C218,IF(Inventory!$D$10:$D$1000=sp,IF(Inventory!$J$10:$J$1000=frig,IF(Inventory!$P$10:$P$1000=$E$8,MATCH(Inventory!$F$10:$F$1000,Inventory!$F$10:$F$1000,0))))),ROW(Inventory!$F$10:$F$1000)-ROW(Inventory!$F$10)+1),1)))</f>
        <v/>
      </c>
      <c r="AB218" s="125" t="str">
        <f t="array" ref="AB218">IF($C218="","",SUM(IF(FREQUENCY(IF(Inventory!$C$10:$C$1000=$C218,IF(Inventory!$D$10:$D$1000=sp,IF(Inventory!$J$10:$J$1000=frig,IF(Inventory!$P$10:$P$1000=$G$8,MATCH(Inventory!$F$10:$F$1000,Inventory!$F$10:$F$1000,0))))),ROW(Inventory!$F$10:$F$1000)-ROW(Inventory!$F$10)+1),1)))</f>
        <v/>
      </c>
      <c r="AC218" s="125" t="str">
        <f t="array" ref="AC218">IF($C218="","",SUM(IF(FREQUENCY(IF(Inventory!$C$10:$C$1000=$C218,IF(Inventory!$D$10:$D$1000=sp,IF(Inventory!$K$10:$K$1000="",MATCH(Inventory!$F$10:$F$1000,Inventory!$F$10:$F$1000,0)))),ROW(Inventory!$F$10:$F$1000)-ROW(Inventory!$F$10)+1),1)))</f>
        <v/>
      </c>
    </row>
    <row r="219" spans="1:29" ht="16.5" x14ac:dyDescent="0.3">
      <c r="A219" s="279" t="str">
        <f>Gap_analysis_stores!A220</f>
        <v/>
      </c>
      <c r="B219" s="279" t="str">
        <f>Gap_analysis_stores!B220</f>
        <v/>
      </c>
      <c r="C219" s="279" t="str">
        <f>Gap_analysis_stores!C220</f>
        <v/>
      </c>
      <c r="D219" s="125" t="str">
        <f t="array" ref="D219">IF($C219="","",SUM(IF(FREQUENCY(IF(Inventory!$C$10:$C$1000=$C219,IF(Inventory!$D$10:$D$1000=sp,MATCH(Inventory!$F$10:$F$1000,Inventory!$F$10:$F$1000,0))),ROW(Inventory!$F$10:$F$1000)-ROW(Inventory!$F$10)+1),1)))</f>
        <v/>
      </c>
      <c r="E219" s="125" t="str">
        <f t="array" ref="E219">IF($C219="","",COUNT(IF(Inventory!$B$10:$B$1000=$B219,IF(Inventory!$C$10:$C$1000=$C219,IF(Inventory!$D$10:$D$1000=sp,IF(Inventory!$P$10:$P$1000=E$8,1))))))</f>
        <v/>
      </c>
      <c r="F219" s="125" t="str">
        <f t="array" ref="F219">IF($C219="","",COUNT(IF(Inventory!$B$10:$B$1000=$B219,IF(Inventory!$C$10:$C$1000=$C219,IF(Inventory!$D$10:$D$1000=sp,IF(Inventory!$P$10:$P$1000=F$8,1))))))</f>
        <v/>
      </c>
      <c r="G219" s="125" t="str">
        <f t="array" ref="G219">IF($C219="","",COUNT(IF(Inventory!$B$10:$B$1000=$B219,IF(Inventory!$C$10:$C$1000=$C219,IF(Inventory!$D$10:$D$1000=sp,IF(Inventory!$P$10:$P$1000=G$8,1))))))</f>
        <v/>
      </c>
      <c r="H219" s="125" t="str">
        <f t="array" ref="H219">IF($C219="","",COUNT(IF(Inventory!$B$10:$B$1000=$B219,IF(Inventory!$C$10:$C$1000=$C219,IF(Inventory!$D$10:$D$1000=sp,IF(Inventory!$P$10:$P$1000=H$8,1))))))</f>
        <v/>
      </c>
      <c r="I219" s="125" t="str">
        <f t="array" ref="I219">IF($C219="","",COUNT(IF(Inventory!$B$10:$B$1000=$B219,IF(Inventory!$C$10:$C$1000=$C219,IF(Inventory!$D$10:$D$1000=sp,IF(Inventory!$P$10:$P$1000=I$8,1))))))</f>
        <v/>
      </c>
      <c r="J219" s="137">
        <f t="shared" si="17"/>
        <v>0</v>
      </c>
      <c r="K219" s="125" t="str">
        <f t="array" ref="K219">IF($C219="","",COUNT(IF(Inventory!$B$10:$B$1000=$B219,IF(Inventory!$C$10:$C$1000=$C219,IF(Inventory!$D$10:$D$1000=sp,IF(Inventory!$J$10:$J$1000=frig,1))))))</f>
        <v/>
      </c>
      <c r="L219" s="125" t="str">
        <f t="array" ref="L219">IF($C219="","",COUNT(IF(Inventory!$B$10:$B$1000=$B219,IF(Inventory!$C$10:$C$1000=$C219,IF(Inventory!$D$10:$D$1000=sp,IF(Inventory!$J$10:$J$1000=frig,IF(Inventory!$P$10:$P$1000=L$8,1)))))))</f>
        <v/>
      </c>
      <c r="M219" s="125" t="str">
        <f t="array" ref="M219">IF($C219="","",COUNT(IF(Inventory!$B$10:$B$1000=$B219,IF(Inventory!$C$10:$C$1000=$C219,IF(Inventory!$D$10:$D$1000=sp,IF(Inventory!$J$10:$J$1000=frig,IF(Inventory!$P$10:$P$1000=M$8,1)))))))</f>
        <v/>
      </c>
      <c r="N219" s="125" t="str">
        <f t="array" ref="N219">IF($C219="","",COUNT(IF(Inventory!$B$10:$B$1000=$B219,IF(Inventory!$C$10:$C$1000=$C219,IF(Inventory!$D$10:$D$1000=sp,IF(Inventory!$J$10:$J$1000=frig,IF(Inventory!$P$10:$P$1000=N$8,1)))))))</f>
        <v/>
      </c>
      <c r="O219" s="125" t="str">
        <f t="array" ref="O219">IF($C219="","",COUNT(IF(Inventory!$B$10:$B$1000=$B219,IF(Inventory!$C$10:$C$1000=$C219,IF(Inventory!$D$10:$D$1000=sp,IF(Inventory!$J$10:$J$1000=frig,IF(Inventory!$P$10:$P$1000=O$8,1)))))))</f>
        <v/>
      </c>
      <c r="P219" s="125" t="str">
        <f t="array" ref="P219">IF($C219="","",COUNT(IF(Inventory!$B$10:$B$1000=$B219,IF(Inventory!$C$10:$C$1000=$C219,IF(Inventory!$D$10:$D$1000=sp,IF(Inventory!$J$10:$J$1000=frig,IF(Inventory!$P$10:$P$1000=P$8,1)))))))</f>
        <v/>
      </c>
      <c r="Q219" s="144" t="str">
        <f t="shared" ref="Q219:Q282" si="18">IF($J219=0,"",K219/$J219)</f>
        <v/>
      </c>
      <c r="R219" s="125" t="str">
        <f t="array" ref="R219">IF($C219="","",COUNT(IF(Inventory!$B$10:$B$1000=$B219,IF(Inventory!$C$10:$C$1000=$C219,IF(Inventory!$D$10:$D$1000=sp,IF(Inventory!$J$10:$J$1000=freez,1))))))</f>
        <v/>
      </c>
      <c r="S219" s="125" t="str">
        <f t="array" ref="S219">IF($C219="","",COUNT(IF(Inventory!$B$10:$B$1000=$B219,IF(Inventory!$C$10:$C$1000=$C219,IF(Inventory!$D$10:$D$1000=sp,IF(Inventory!$J$10:$J$1000=freez,IF(Inventory!$P$10:$P$1000=S$8,1)))))))</f>
        <v/>
      </c>
      <c r="T219" s="125" t="str">
        <f t="array" ref="T219">IF($C219="","",COUNT(IF(Inventory!$B$10:$B$1000=$B219,IF(Inventory!$C$10:$C$1000=$C219,IF(Inventory!$D$10:$D$1000=sp,IF(Inventory!$J$10:$J$1000=freez,IF(Inventory!$P$10:$P$1000=T$8,1)))))))</f>
        <v/>
      </c>
      <c r="U219" s="125" t="str">
        <f t="array" ref="U219">IF($C219="","",COUNT(IF(Inventory!$B$10:$B$1000=$B219,IF(Inventory!$C$10:$C$1000=$C219,IF(Inventory!$D$10:$D$1000=sp,IF(Inventory!$J$10:$J$1000=freez,IF(Inventory!$P$10:$P$1000=U$8,1)))))))</f>
        <v/>
      </c>
      <c r="V219" s="125" t="str">
        <f t="array" ref="V219">IF($C219="","",COUNT(IF(Inventory!$B$10:$B$1000=$B219,IF(Inventory!$C$10:$C$1000=$C219,IF(Inventory!$D$10:$D$1000=sp,IF(Inventory!$J$10:$J$1000=freez,IF(Inventory!$P$10:$P$1000=V$8,1)))))))</f>
        <v/>
      </c>
      <c r="W219" s="125" t="str">
        <f t="array" ref="W219">IF($C219="","",COUNT(IF(Inventory!$B$10:$B$1000=$B219,IF(Inventory!$C$10:$C$1000=$C219,IF(Inventory!$D$10:$D$1000=sp,IF(Inventory!$J$10:$J$1000=freez,IF(Inventory!$P$10:$P$1000=W$8,1)))))))</f>
        <v/>
      </c>
      <c r="X219" s="144" t="str">
        <f t="shared" ref="X219:X282" si="19">IF($J219=0,"",R219/$J219)</f>
        <v/>
      </c>
      <c r="Y219" s="125" t="str">
        <f t="array" ref="Y219">IF($C219="","",SUM(IF(FREQUENCY(IF(Inventory!$C$10:$C$1000=$C219,IF(Inventory!$D$10:$D$1000=sp,IF(Inventory!$I$10:$I$1000=Grl_status!$B$6,MATCH(Inventory!$F$10:$F$1000,Inventory!$F$10:$F$1000,0)))),ROW(Inventory!$F$10:$F$1000)-ROW(Inventory!$F$10)+1),1)))</f>
        <v/>
      </c>
      <c r="Z219" s="125" t="str">
        <f t="array" ref="Z219">IF($C219="","",SUM(IF(FREQUENCY(IF(Inventory!$C$10:$C$1000=$C219,IF(Inventory!$D$10:$D$1000=sp,IF(Inventory!$J$10:$J$1000=frig,MATCH(Inventory!$F$10:$F$1000,Inventory!$F$10:$F$1000,0)))),ROW(Inventory!$F$10:$F$1000)-ROW(Inventory!$F$10)+1),1)))</f>
        <v/>
      </c>
      <c r="AA219" s="125" t="str">
        <f t="array" ref="AA219">IF($C219="","",SUM(IF(FREQUENCY(IF(Inventory!$C$10:$C$1000=$C219,IF(Inventory!$D$10:$D$1000=sp,IF(Inventory!$J$10:$J$1000=frig,IF(Inventory!$P$10:$P$1000=$E$8,MATCH(Inventory!$F$10:$F$1000,Inventory!$F$10:$F$1000,0))))),ROW(Inventory!$F$10:$F$1000)-ROW(Inventory!$F$10)+1),1)))</f>
        <v/>
      </c>
      <c r="AB219" s="125" t="str">
        <f t="array" ref="AB219">IF($C219="","",SUM(IF(FREQUENCY(IF(Inventory!$C$10:$C$1000=$C219,IF(Inventory!$D$10:$D$1000=sp,IF(Inventory!$J$10:$J$1000=frig,IF(Inventory!$P$10:$P$1000=$G$8,MATCH(Inventory!$F$10:$F$1000,Inventory!$F$10:$F$1000,0))))),ROW(Inventory!$F$10:$F$1000)-ROW(Inventory!$F$10)+1),1)))</f>
        <v/>
      </c>
      <c r="AC219" s="125" t="str">
        <f t="array" ref="AC219">IF($C219="","",SUM(IF(FREQUENCY(IF(Inventory!$C$10:$C$1000=$C219,IF(Inventory!$D$10:$D$1000=sp,IF(Inventory!$K$10:$K$1000="",MATCH(Inventory!$F$10:$F$1000,Inventory!$F$10:$F$1000,0)))),ROW(Inventory!$F$10:$F$1000)-ROW(Inventory!$F$10)+1),1)))</f>
        <v/>
      </c>
    </row>
    <row r="220" spans="1:29" ht="16.5" x14ac:dyDescent="0.3">
      <c r="A220" s="279" t="str">
        <f>Gap_analysis_stores!A221</f>
        <v/>
      </c>
      <c r="B220" s="279" t="str">
        <f>Gap_analysis_stores!B221</f>
        <v/>
      </c>
      <c r="C220" s="279" t="str">
        <f>Gap_analysis_stores!C221</f>
        <v/>
      </c>
      <c r="D220" s="125" t="str">
        <f t="array" ref="D220">IF($C220="","",SUM(IF(FREQUENCY(IF(Inventory!$C$10:$C$1000=$C220,IF(Inventory!$D$10:$D$1000=sp,MATCH(Inventory!$F$10:$F$1000,Inventory!$F$10:$F$1000,0))),ROW(Inventory!$F$10:$F$1000)-ROW(Inventory!$F$10)+1),1)))</f>
        <v/>
      </c>
      <c r="E220" s="125" t="str">
        <f t="array" ref="E220">IF($C220="","",COUNT(IF(Inventory!$B$10:$B$1000=$B220,IF(Inventory!$C$10:$C$1000=$C220,IF(Inventory!$D$10:$D$1000=sp,IF(Inventory!$P$10:$P$1000=E$8,1))))))</f>
        <v/>
      </c>
      <c r="F220" s="125" t="str">
        <f t="array" ref="F220">IF($C220="","",COUNT(IF(Inventory!$B$10:$B$1000=$B220,IF(Inventory!$C$10:$C$1000=$C220,IF(Inventory!$D$10:$D$1000=sp,IF(Inventory!$P$10:$P$1000=F$8,1))))))</f>
        <v/>
      </c>
      <c r="G220" s="125" t="str">
        <f t="array" ref="G220">IF($C220="","",COUNT(IF(Inventory!$B$10:$B$1000=$B220,IF(Inventory!$C$10:$C$1000=$C220,IF(Inventory!$D$10:$D$1000=sp,IF(Inventory!$P$10:$P$1000=G$8,1))))))</f>
        <v/>
      </c>
      <c r="H220" s="125" t="str">
        <f t="array" ref="H220">IF($C220="","",COUNT(IF(Inventory!$B$10:$B$1000=$B220,IF(Inventory!$C$10:$C$1000=$C220,IF(Inventory!$D$10:$D$1000=sp,IF(Inventory!$P$10:$P$1000=H$8,1))))))</f>
        <v/>
      </c>
      <c r="I220" s="125" t="str">
        <f t="array" ref="I220">IF($C220="","",COUNT(IF(Inventory!$B$10:$B$1000=$B220,IF(Inventory!$C$10:$C$1000=$C220,IF(Inventory!$D$10:$D$1000=sp,IF(Inventory!$P$10:$P$1000=I$8,1))))))</f>
        <v/>
      </c>
      <c r="J220" s="137">
        <f t="shared" si="17"/>
        <v>0</v>
      </c>
      <c r="K220" s="125" t="str">
        <f t="array" ref="K220">IF($C220="","",COUNT(IF(Inventory!$B$10:$B$1000=$B220,IF(Inventory!$C$10:$C$1000=$C220,IF(Inventory!$D$10:$D$1000=sp,IF(Inventory!$J$10:$J$1000=frig,1))))))</f>
        <v/>
      </c>
      <c r="L220" s="125" t="str">
        <f t="array" ref="L220">IF($C220="","",COUNT(IF(Inventory!$B$10:$B$1000=$B220,IF(Inventory!$C$10:$C$1000=$C220,IF(Inventory!$D$10:$D$1000=sp,IF(Inventory!$J$10:$J$1000=frig,IF(Inventory!$P$10:$P$1000=L$8,1)))))))</f>
        <v/>
      </c>
      <c r="M220" s="125" t="str">
        <f t="array" ref="M220">IF($C220="","",COUNT(IF(Inventory!$B$10:$B$1000=$B220,IF(Inventory!$C$10:$C$1000=$C220,IF(Inventory!$D$10:$D$1000=sp,IF(Inventory!$J$10:$J$1000=frig,IF(Inventory!$P$10:$P$1000=M$8,1)))))))</f>
        <v/>
      </c>
      <c r="N220" s="125" t="str">
        <f t="array" ref="N220">IF($C220="","",COUNT(IF(Inventory!$B$10:$B$1000=$B220,IF(Inventory!$C$10:$C$1000=$C220,IF(Inventory!$D$10:$D$1000=sp,IF(Inventory!$J$10:$J$1000=frig,IF(Inventory!$P$10:$P$1000=N$8,1)))))))</f>
        <v/>
      </c>
      <c r="O220" s="125" t="str">
        <f t="array" ref="O220">IF($C220="","",COUNT(IF(Inventory!$B$10:$B$1000=$B220,IF(Inventory!$C$10:$C$1000=$C220,IF(Inventory!$D$10:$D$1000=sp,IF(Inventory!$J$10:$J$1000=frig,IF(Inventory!$P$10:$P$1000=O$8,1)))))))</f>
        <v/>
      </c>
      <c r="P220" s="125" t="str">
        <f t="array" ref="P220">IF($C220="","",COUNT(IF(Inventory!$B$10:$B$1000=$B220,IF(Inventory!$C$10:$C$1000=$C220,IF(Inventory!$D$10:$D$1000=sp,IF(Inventory!$J$10:$J$1000=frig,IF(Inventory!$P$10:$P$1000=P$8,1)))))))</f>
        <v/>
      </c>
      <c r="Q220" s="144" t="str">
        <f t="shared" si="18"/>
        <v/>
      </c>
      <c r="R220" s="125" t="str">
        <f t="array" ref="R220">IF($C220="","",COUNT(IF(Inventory!$B$10:$B$1000=$B220,IF(Inventory!$C$10:$C$1000=$C220,IF(Inventory!$D$10:$D$1000=sp,IF(Inventory!$J$10:$J$1000=freez,1))))))</f>
        <v/>
      </c>
      <c r="S220" s="125" t="str">
        <f t="array" ref="S220">IF($C220="","",COUNT(IF(Inventory!$B$10:$B$1000=$B220,IF(Inventory!$C$10:$C$1000=$C220,IF(Inventory!$D$10:$D$1000=sp,IF(Inventory!$J$10:$J$1000=freez,IF(Inventory!$P$10:$P$1000=S$8,1)))))))</f>
        <v/>
      </c>
      <c r="T220" s="125" t="str">
        <f t="array" ref="T220">IF($C220="","",COUNT(IF(Inventory!$B$10:$B$1000=$B220,IF(Inventory!$C$10:$C$1000=$C220,IF(Inventory!$D$10:$D$1000=sp,IF(Inventory!$J$10:$J$1000=freez,IF(Inventory!$P$10:$P$1000=T$8,1)))))))</f>
        <v/>
      </c>
      <c r="U220" s="125" t="str">
        <f t="array" ref="U220">IF($C220="","",COUNT(IF(Inventory!$B$10:$B$1000=$B220,IF(Inventory!$C$10:$C$1000=$C220,IF(Inventory!$D$10:$D$1000=sp,IF(Inventory!$J$10:$J$1000=freez,IF(Inventory!$P$10:$P$1000=U$8,1)))))))</f>
        <v/>
      </c>
      <c r="V220" s="125" t="str">
        <f t="array" ref="V220">IF($C220="","",COUNT(IF(Inventory!$B$10:$B$1000=$B220,IF(Inventory!$C$10:$C$1000=$C220,IF(Inventory!$D$10:$D$1000=sp,IF(Inventory!$J$10:$J$1000=freez,IF(Inventory!$P$10:$P$1000=V$8,1)))))))</f>
        <v/>
      </c>
      <c r="W220" s="125" t="str">
        <f t="array" ref="W220">IF($C220="","",COUNT(IF(Inventory!$B$10:$B$1000=$B220,IF(Inventory!$C$10:$C$1000=$C220,IF(Inventory!$D$10:$D$1000=sp,IF(Inventory!$J$10:$J$1000=freez,IF(Inventory!$P$10:$P$1000=W$8,1)))))))</f>
        <v/>
      </c>
      <c r="X220" s="144" t="str">
        <f t="shared" si="19"/>
        <v/>
      </c>
      <c r="Y220" s="125" t="str">
        <f t="array" ref="Y220">IF($C220="","",SUM(IF(FREQUENCY(IF(Inventory!$C$10:$C$1000=$C220,IF(Inventory!$D$10:$D$1000=sp,IF(Inventory!$I$10:$I$1000=Grl_status!$B$6,MATCH(Inventory!$F$10:$F$1000,Inventory!$F$10:$F$1000,0)))),ROW(Inventory!$F$10:$F$1000)-ROW(Inventory!$F$10)+1),1)))</f>
        <v/>
      </c>
      <c r="Z220" s="125" t="str">
        <f t="array" ref="Z220">IF($C220="","",SUM(IF(FREQUENCY(IF(Inventory!$C$10:$C$1000=$C220,IF(Inventory!$D$10:$D$1000=sp,IF(Inventory!$J$10:$J$1000=frig,MATCH(Inventory!$F$10:$F$1000,Inventory!$F$10:$F$1000,0)))),ROW(Inventory!$F$10:$F$1000)-ROW(Inventory!$F$10)+1),1)))</f>
        <v/>
      </c>
      <c r="AA220" s="125" t="str">
        <f t="array" ref="AA220">IF($C220="","",SUM(IF(FREQUENCY(IF(Inventory!$C$10:$C$1000=$C220,IF(Inventory!$D$10:$D$1000=sp,IF(Inventory!$J$10:$J$1000=frig,IF(Inventory!$P$10:$P$1000=$E$8,MATCH(Inventory!$F$10:$F$1000,Inventory!$F$10:$F$1000,0))))),ROW(Inventory!$F$10:$F$1000)-ROW(Inventory!$F$10)+1),1)))</f>
        <v/>
      </c>
      <c r="AB220" s="125" t="str">
        <f t="array" ref="AB220">IF($C220="","",SUM(IF(FREQUENCY(IF(Inventory!$C$10:$C$1000=$C220,IF(Inventory!$D$10:$D$1000=sp,IF(Inventory!$J$10:$J$1000=frig,IF(Inventory!$P$10:$P$1000=$G$8,MATCH(Inventory!$F$10:$F$1000,Inventory!$F$10:$F$1000,0))))),ROW(Inventory!$F$10:$F$1000)-ROW(Inventory!$F$10)+1),1)))</f>
        <v/>
      </c>
      <c r="AC220" s="125" t="str">
        <f t="array" ref="AC220">IF($C220="","",SUM(IF(FREQUENCY(IF(Inventory!$C$10:$C$1000=$C220,IF(Inventory!$D$10:$D$1000=sp,IF(Inventory!$K$10:$K$1000="",MATCH(Inventory!$F$10:$F$1000,Inventory!$F$10:$F$1000,0)))),ROW(Inventory!$F$10:$F$1000)-ROW(Inventory!$F$10)+1),1)))</f>
        <v/>
      </c>
    </row>
    <row r="221" spans="1:29" ht="16.5" x14ac:dyDescent="0.3">
      <c r="A221" s="279" t="str">
        <f>Gap_analysis_stores!A222</f>
        <v/>
      </c>
      <c r="B221" s="279" t="str">
        <f>Gap_analysis_stores!B222</f>
        <v/>
      </c>
      <c r="C221" s="279" t="str">
        <f>Gap_analysis_stores!C222</f>
        <v/>
      </c>
      <c r="D221" s="125" t="str">
        <f t="array" ref="D221">IF($C221="","",SUM(IF(FREQUENCY(IF(Inventory!$C$10:$C$1000=$C221,IF(Inventory!$D$10:$D$1000=sp,MATCH(Inventory!$F$10:$F$1000,Inventory!$F$10:$F$1000,0))),ROW(Inventory!$F$10:$F$1000)-ROW(Inventory!$F$10)+1),1)))</f>
        <v/>
      </c>
      <c r="E221" s="125" t="str">
        <f t="array" ref="E221">IF($C221="","",COUNT(IF(Inventory!$B$10:$B$1000=$B221,IF(Inventory!$C$10:$C$1000=$C221,IF(Inventory!$D$10:$D$1000=sp,IF(Inventory!$P$10:$P$1000=E$8,1))))))</f>
        <v/>
      </c>
      <c r="F221" s="125" t="str">
        <f t="array" ref="F221">IF($C221="","",COUNT(IF(Inventory!$B$10:$B$1000=$B221,IF(Inventory!$C$10:$C$1000=$C221,IF(Inventory!$D$10:$D$1000=sp,IF(Inventory!$P$10:$P$1000=F$8,1))))))</f>
        <v/>
      </c>
      <c r="G221" s="125" t="str">
        <f t="array" ref="G221">IF($C221="","",COUNT(IF(Inventory!$B$10:$B$1000=$B221,IF(Inventory!$C$10:$C$1000=$C221,IF(Inventory!$D$10:$D$1000=sp,IF(Inventory!$P$10:$P$1000=G$8,1))))))</f>
        <v/>
      </c>
      <c r="H221" s="125" t="str">
        <f t="array" ref="H221">IF($C221="","",COUNT(IF(Inventory!$B$10:$B$1000=$B221,IF(Inventory!$C$10:$C$1000=$C221,IF(Inventory!$D$10:$D$1000=sp,IF(Inventory!$P$10:$P$1000=H$8,1))))))</f>
        <v/>
      </c>
      <c r="I221" s="125" t="str">
        <f t="array" ref="I221">IF($C221="","",COUNT(IF(Inventory!$B$10:$B$1000=$B221,IF(Inventory!$C$10:$C$1000=$C221,IF(Inventory!$D$10:$D$1000=sp,IF(Inventory!$P$10:$P$1000=I$8,1))))))</f>
        <v/>
      </c>
      <c r="J221" s="137">
        <f t="shared" si="17"/>
        <v>0</v>
      </c>
      <c r="K221" s="125" t="str">
        <f t="array" ref="K221">IF($C221="","",COUNT(IF(Inventory!$B$10:$B$1000=$B221,IF(Inventory!$C$10:$C$1000=$C221,IF(Inventory!$D$10:$D$1000=sp,IF(Inventory!$J$10:$J$1000=frig,1))))))</f>
        <v/>
      </c>
      <c r="L221" s="125" t="str">
        <f t="array" ref="L221">IF($C221="","",COUNT(IF(Inventory!$B$10:$B$1000=$B221,IF(Inventory!$C$10:$C$1000=$C221,IF(Inventory!$D$10:$D$1000=sp,IF(Inventory!$J$10:$J$1000=frig,IF(Inventory!$P$10:$P$1000=L$8,1)))))))</f>
        <v/>
      </c>
      <c r="M221" s="125" t="str">
        <f t="array" ref="M221">IF($C221="","",COUNT(IF(Inventory!$B$10:$B$1000=$B221,IF(Inventory!$C$10:$C$1000=$C221,IF(Inventory!$D$10:$D$1000=sp,IF(Inventory!$J$10:$J$1000=frig,IF(Inventory!$P$10:$P$1000=M$8,1)))))))</f>
        <v/>
      </c>
      <c r="N221" s="125" t="str">
        <f t="array" ref="N221">IF($C221="","",COUNT(IF(Inventory!$B$10:$B$1000=$B221,IF(Inventory!$C$10:$C$1000=$C221,IF(Inventory!$D$10:$D$1000=sp,IF(Inventory!$J$10:$J$1000=frig,IF(Inventory!$P$10:$P$1000=N$8,1)))))))</f>
        <v/>
      </c>
      <c r="O221" s="125" t="str">
        <f t="array" ref="O221">IF($C221="","",COUNT(IF(Inventory!$B$10:$B$1000=$B221,IF(Inventory!$C$10:$C$1000=$C221,IF(Inventory!$D$10:$D$1000=sp,IF(Inventory!$J$10:$J$1000=frig,IF(Inventory!$P$10:$P$1000=O$8,1)))))))</f>
        <v/>
      </c>
      <c r="P221" s="125" t="str">
        <f t="array" ref="P221">IF($C221="","",COUNT(IF(Inventory!$B$10:$B$1000=$B221,IF(Inventory!$C$10:$C$1000=$C221,IF(Inventory!$D$10:$D$1000=sp,IF(Inventory!$J$10:$J$1000=frig,IF(Inventory!$P$10:$P$1000=P$8,1)))))))</f>
        <v/>
      </c>
      <c r="Q221" s="144" t="str">
        <f t="shared" si="18"/>
        <v/>
      </c>
      <c r="R221" s="125" t="str">
        <f t="array" ref="R221">IF($C221="","",COUNT(IF(Inventory!$B$10:$B$1000=$B221,IF(Inventory!$C$10:$C$1000=$C221,IF(Inventory!$D$10:$D$1000=sp,IF(Inventory!$J$10:$J$1000=freez,1))))))</f>
        <v/>
      </c>
      <c r="S221" s="125" t="str">
        <f t="array" ref="S221">IF($C221="","",COUNT(IF(Inventory!$B$10:$B$1000=$B221,IF(Inventory!$C$10:$C$1000=$C221,IF(Inventory!$D$10:$D$1000=sp,IF(Inventory!$J$10:$J$1000=freez,IF(Inventory!$P$10:$P$1000=S$8,1)))))))</f>
        <v/>
      </c>
      <c r="T221" s="125" t="str">
        <f t="array" ref="T221">IF($C221="","",COUNT(IF(Inventory!$B$10:$B$1000=$B221,IF(Inventory!$C$10:$C$1000=$C221,IF(Inventory!$D$10:$D$1000=sp,IF(Inventory!$J$10:$J$1000=freez,IF(Inventory!$P$10:$P$1000=T$8,1)))))))</f>
        <v/>
      </c>
      <c r="U221" s="125" t="str">
        <f t="array" ref="U221">IF($C221="","",COUNT(IF(Inventory!$B$10:$B$1000=$B221,IF(Inventory!$C$10:$C$1000=$C221,IF(Inventory!$D$10:$D$1000=sp,IF(Inventory!$J$10:$J$1000=freez,IF(Inventory!$P$10:$P$1000=U$8,1)))))))</f>
        <v/>
      </c>
      <c r="V221" s="125" t="str">
        <f t="array" ref="V221">IF($C221="","",COUNT(IF(Inventory!$B$10:$B$1000=$B221,IF(Inventory!$C$10:$C$1000=$C221,IF(Inventory!$D$10:$D$1000=sp,IF(Inventory!$J$10:$J$1000=freez,IF(Inventory!$P$10:$P$1000=V$8,1)))))))</f>
        <v/>
      </c>
      <c r="W221" s="125" t="str">
        <f t="array" ref="W221">IF($C221="","",COUNT(IF(Inventory!$B$10:$B$1000=$B221,IF(Inventory!$C$10:$C$1000=$C221,IF(Inventory!$D$10:$D$1000=sp,IF(Inventory!$J$10:$J$1000=freez,IF(Inventory!$P$10:$P$1000=W$8,1)))))))</f>
        <v/>
      </c>
      <c r="X221" s="144" t="str">
        <f t="shared" si="19"/>
        <v/>
      </c>
      <c r="Y221" s="125" t="str">
        <f t="array" ref="Y221">IF($C221="","",SUM(IF(FREQUENCY(IF(Inventory!$C$10:$C$1000=$C221,IF(Inventory!$D$10:$D$1000=sp,IF(Inventory!$I$10:$I$1000=Grl_status!$B$6,MATCH(Inventory!$F$10:$F$1000,Inventory!$F$10:$F$1000,0)))),ROW(Inventory!$F$10:$F$1000)-ROW(Inventory!$F$10)+1),1)))</f>
        <v/>
      </c>
      <c r="Z221" s="125" t="str">
        <f t="array" ref="Z221">IF($C221="","",SUM(IF(FREQUENCY(IF(Inventory!$C$10:$C$1000=$C221,IF(Inventory!$D$10:$D$1000=sp,IF(Inventory!$J$10:$J$1000=frig,MATCH(Inventory!$F$10:$F$1000,Inventory!$F$10:$F$1000,0)))),ROW(Inventory!$F$10:$F$1000)-ROW(Inventory!$F$10)+1),1)))</f>
        <v/>
      </c>
      <c r="AA221" s="125" t="str">
        <f t="array" ref="AA221">IF($C221="","",SUM(IF(FREQUENCY(IF(Inventory!$C$10:$C$1000=$C221,IF(Inventory!$D$10:$D$1000=sp,IF(Inventory!$J$10:$J$1000=frig,IF(Inventory!$P$10:$P$1000=$E$8,MATCH(Inventory!$F$10:$F$1000,Inventory!$F$10:$F$1000,0))))),ROW(Inventory!$F$10:$F$1000)-ROW(Inventory!$F$10)+1),1)))</f>
        <v/>
      </c>
      <c r="AB221" s="125" t="str">
        <f t="array" ref="AB221">IF($C221="","",SUM(IF(FREQUENCY(IF(Inventory!$C$10:$C$1000=$C221,IF(Inventory!$D$10:$D$1000=sp,IF(Inventory!$J$10:$J$1000=frig,IF(Inventory!$P$10:$P$1000=$G$8,MATCH(Inventory!$F$10:$F$1000,Inventory!$F$10:$F$1000,0))))),ROW(Inventory!$F$10:$F$1000)-ROW(Inventory!$F$10)+1),1)))</f>
        <v/>
      </c>
      <c r="AC221" s="125" t="str">
        <f t="array" ref="AC221">IF($C221="","",SUM(IF(FREQUENCY(IF(Inventory!$C$10:$C$1000=$C221,IF(Inventory!$D$10:$D$1000=sp,IF(Inventory!$K$10:$K$1000="",MATCH(Inventory!$F$10:$F$1000,Inventory!$F$10:$F$1000,0)))),ROW(Inventory!$F$10:$F$1000)-ROW(Inventory!$F$10)+1),1)))</f>
        <v/>
      </c>
    </row>
    <row r="222" spans="1:29" ht="16.5" x14ac:dyDescent="0.3">
      <c r="A222" s="279" t="str">
        <f>Gap_analysis_stores!A223</f>
        <v/>
      </c>
      <c r="B222" s="279" t="str">
        <f>Gap_analysis_stores!B223</f>
        <v/>
      </c>
      <c r="C222" s="279" t="str">
        <f>Gap_analysis_stores!C223</f>
        <v/>
      </c>
      <c r="D222" s="125" t="str">
        <f t="array" ref="D222">IF($C222="","",SUM(IF(FREQUENCY(IF(Inventory!$C$10:$C$1000=$C222,IF(Inventory!$D$10:$D$1000=sp,MATCH(Inventory!$F$10:$F$1000,Inventory!$F$10:$F$1000,0))),ROW(Inventory!$F$10:$F$1000)-ROW(Inventory!$F$10)+1),1)))</f>
        <v/>
      </c>
      <c r="E222" s="125" t="str">
        <f t="array" ref="E222">IF($C222="","",COUNT(IF(Inventory!$B$10:$B$1000=$B222,IF(Inventory!$C$10:$C$1000=$C222,IF(Inventory!$D$10:$D$1000=sp,IF(Inventory!$P$10:$P$1000=E$8,1))))))</f>
        <v/>
      </c>
      <c r="F222" s="125" t="str">
        <f t="array" ref="F222">IF($C222="","",COUNT(IF(Inventory!$B$10:$B$1000=$B222,IF(Inventory!$C$10:$C$1000=$C222,IF(Inventory!$D$10:$D$1000=sp,IF(Inventory!$P$10:$P$1000=F$8,1))))))</f>
        <v/>
      </c>
      <c r="G222" s="125" t="str">
        <f t="array" ref="G222">IF($C222="","",COUNT(IF(Inventory!$B$10:$B$1000=$B222,IF(Inventory!$C$10:$C$1000=$C222,IF(Inventory!$D$10:$D$1000=sp,IF(Inventory!$P$10:$P$1000=G$8,1))))))</f>
        <v/>
      </c>
      <c r="H222" s="125" t="str">
        <f t="array" ref="H222">IF($C222="","",COUNT(IF(Inventory!$B$10:$B$1000=$B222,IF(Inventory!$C$10:$C$1000=$C222,IF(Inventory!$D$10:$D$1000=sp,IF(Inventory!$P$10:$P$1000=H$8,1))))))</f>
        <v/>
      </c>
      <c r="I222" s="125" t="str">
        <f t="array" ref="I222">IF($C222="","",COUNT(IF(Inventory!$B$10:$B$1000=$B222,IF(Inventory!$C$10:$C$1000=$C222,IF(Inventory!$D$10:$D$1000=sp,IF(Inventory!$P$10:$P$1000=I$8,1))))))</f>
        <v/>
      </c>
      <c r="J222" s="137">
        <f t="shared" si="17"/>
        <v>0</v>
      </c>
      <c r="K222" s="125" t="str">
        <f t="array" ref="K222">IF($C222="","",COUNT(IF(Inventory!$B$10:$B$1000=$B222,IF(Inventory!$C$10:$C$1000=$C222,IF(Inventory!$D$10:$D$1000=sp,IF(Inventory!$J$10:$J$1000=frig,1))))))</f>
        <v/>
      </c>
      <c r="L222" s="125" t="str">
        <f t="array" ref="L222">IF($C222="","",COUNT(IF(Inventory!$B$10:$B$1000=$B222,IF(Inventory!$C$10:$C$1000=$C222,IF(Inventory!$D$10:$D$1000=sp,IF(Inventory!$J$10:$J$1000=frig,IF(Inventory!$P$10:$P$1000=L$8,1)))))))</f>
        <v/>
      </c>
      <c r="M222" s="125" t="str">
        <f t="array" ref="M222">IF($C222="","",COUNT(IF(Inventory!$B$10:$B$1000=$B222,IF(Inventory!$C$10:$C$1000=$C222,IF(Inventory!$D$10:$D$1000=sp,IF(Inventory!$J$10:$J$1000=frig,IF(Inventory!$P$10:$P$1000=M$8,1)))))))</f>
        <v/>
      </c>
      <c r="N222" s="125" t="str">
        <f t="array" ref="N222">IF($C222="","",COUNT(IF(Inventory!$B$10:$B$1000=$B222,IF(Inventory!$C$10:$C$1000=$C222,IF(Inventory!$D$10:$D$1000=sp,IF(Inventory!$J$10:$J$1000=frig,IF(Inventory!$P$10:$P$1000=N$8,1)))))))</f>
        <v/>
      </c>
      <c r="O222" s="125" t="str">
        <f t="array" ref="O222">IF($C222="","",COUNT(IF(Inventory!$B$10:$B$1000=$B222,IF(Inventory!$C$10:$C$1000=$C222,IF(Inventory!$D$10:$D$1000=sp,IF(Inventory!$J$10:$J$1000=frig,IF(Inventory!$P$10:$P$1000=O$8,1)))))))</f>
        <v/>
      </c>
      <c r="P222" s="125" t="str">
        <f t="array" ref="P222">IF($C222="","",COUNT(IF(Inventory!$B$10:$B$1000=$B222,IF(Inventory!$C$10:$C$1000=$C222,IF(Inventory!$D$10:$D$1000=sp,IF(Inventory!$J$10:$J$1000=frig,IF(Inventory!$P$10:$P$1000=P$8,1)))))))</f>
        <v/>
      </c>
      <c r="Q222" s="144" t="str">
        <f t="shared" si="18"/>
        <v/>
      </c>
      <c r="R222" s="125" t="str">
        <f t="array" ref="R222">IF($C222="","",COUNT(IF(Inventory!$B$10:$B$1000=$B222,IF(Inventory!$C$10:$C$1000=$C222,IF(Inventory!$D$10:$D$1000=sp,IF(Inventory!$J$10:$J$1000=freez,1))))))</f>
        <v/>
      </c>
      <c r="S222" s="125" t="str">
        <f t="array" ref="S222">IF($C222="","",COUNT(IF(Inventory!$B$10:$B$1000=$B222,IF(Inventory!$C$10:$C$1000=$C222,IF(Inventory!$D$10:$D$1000=sp,IF(Inventory!$J$10:$J$1000=freez,IF(Inventory!$P$10:$P$1000=S$8,1)))))))</f>
        <v/>
      </c>
      <c r="T222" s="125" t="str">
        <f t="array" ref="T222">IF($C222="","",COUNT(IF(Inventory!$B$10:$B$1000=$B222,IF(Inventory!$C$10:$C$1000=$C222,IF(Inventory!$D$10:$D$1000=sp,IF(Inventory!$J$10:$J$1000=freez,IF(Inventory!$P$10:$P$1000=T$8,1)))))))</f>
        <v/>
      </c>
      <c r="U222" s="125" t="str">
        <f t="array" ref="U222">IF($C222="","",COUNT(IF(Inventory!$B$10:$B$1000=$B222,IF(Inventory!$C$10:$C$1000=$C222,IF(Inventory!$D$10:$D$1000=sp,IF(Inventory!$J$10:$J$1000=freez,IF(Inventory!$P$10:$P$1000=U$8,1)))))))</f>
        <v/>
      </c>
      <c r="V222" s="125" t="str">
        <f t="array" ref="V222">IF($C222="","",COUNT(IF(Inventory!$B$10:$B$1000=$B222,IF(Inventory!$C$10:$C$1000=$C222,IF(Inventory!$D$10:$D$1000=sp,IF(Inventory!$J$10:$J$1000=freez,IF(Inventory!$P$10:$P$1000=V$8,1)))))))</f>
        <v/>
      </c>
      <c r="W222" s="125" t="str">
        <f t="array" ref="W222">IF($C222="","",COUNT(IF(Inventory!$B$10:$B$1000=$B222,IF(Inventory!$C$10:$C$1000=$C222,IF(Inventory!$D$10:$D$1000=sp,IF(Inventory!$J$10:$J$1000=freez,IF(Inventory!$P$10:$P$1000=W$8,1)))))))</f>
        <v/>
      </c>
      <c r="X222" s="144" t="str">
        <f t="shared" si="19"/>
        <v/>
      </c>
      <c r="Y222" s="125" t="str">
        <f t="array" ref="Y222">IF($C222="","",SUM(IF(FREQUENCY(IF(Inventory!$C$10:$C$1000=$C222,IF(Inventory!$D$10:$D$1000=sp,IF(Inventory!$I$10:$I$1000=Grl_status!$B$6,MATCH(Inventory!$F$10:$F$1000,Inventory!$F$10:$F$1000,0)))),ROW(Inventory!$F$10:$F$1000)-ROW(Inventory!$F$10)+1),1)))</f>
        <v/>
      </c>
      <c r="Z222" s="125" t="str">
        <f t="array" ref="Z222">IF($C222="","",SUM(IF(FREQUENCY(IF(Inventory!$C$10:$C$1000=$C222,IF(Inventory!$D$10:$D$1000=sp,IF(Inventory!$J$10:$J$1000=frig,MATCH(Inventory!$F$10:$F$1000,Inventory!$F$10:$F$1000,0)))),ROW(Inventory!$F$10:$F$1000)-ROW(Inventory!$F$10)+1),1)))</f>
        <v/>
      </c>
      <c r="AA222" s="125" t="str">
        <f t="array" ref="AA222">IF($C222="","",SUM(IF(FREQUENCY(IF(Inventory!$C$10:$C$1000=$C222,IF(Inventory!$D$10:$D$1000=sp,IF(Inventory!$J$10:$J$1000=frig,IF(Inventory!$P$10:$P$1000=$E$8,MATCH(Inventory!$F$10:$F$1000,Inventory!$F$10:$F$1000,0))))),ROW(Inventory!$F$10:$F$1000)-ROW(Inventory!$F$10)+1),1)))</f>
        <v/>
      </c>
      <c r="AB222" s="125" t="str">
        <f t="array" ref="AB222">IF($C222="","",SUM(IF(FREQUENCY(IF(Inventory!$C$10:$C$1000=$C222,IF(Inventory!$D$10:$D$1000=sp,IF(Inventory!$J$10:$J$1000=frig,IF(Inventory!$P$10:$P$1000=$G$8,MATCH(Inventory!$F$10:$F$1000,Inventory!$F$10:$F$1000,0))))),ROW(Inventory!$F$10:$F$1000)-ROW(Inventory!$F$10)+1),1)))</f>
        <v/>
      </c>
      <c r="AC222" s="125" t="str">
        <f t="array" ref="AC222">IF($C222="","",SUM(IF(FREQUENCY(IF(Inventory!$C$10:$C$1000=$C222,IF(Inventory!$D$10:$D$1000=sp,IF(Inventory!$K$10:$K$1000="",MATCH(Inventory!$F$10:$F$1000,Inventory!$F$10:$F$1000,0)))),ROW(Inventory!$F$10:$F$1000)-ROW(Inventory!$F$10)+1),1)))</f>
        <v/>
      </c>
    </row>
    <row r="223" spans="1:29" ht="16.5" x14ac:dyDescent="0.3">
      <c r="A223" s="279" t="str">
        <f>Gap_analysis_stores!A224</f>
        <v/>
      </c>
      <c r="B223" s="279" t="str">
        <f>Gap_analysis_stores!B224</f>
        <v/>
      </c>
      <c r="C223" s="279" t="str">
        <f>Gap_analysis_stores!C224</f>
        <v/>
      </c>
      <c r="D223" s="125" t="str">
        <f t="array" ref="D223">IF($C223="","",SUM(IF(FREQUENCY(IF(Inventory!$C$10:$C$1000=$C223,IF(Inventory!$D$10:$D$1000=sp,MATCH(Inventory!$F$10:$F$1000,Inventory!$F$10:$F$1000,0))),ROW(Inventory!$F$10:$F$1000)-ROW(Inventory!$F$10)+1),1)))</f>
        <v/>
      </c>
      <c r="E223" s="125" t="str">
        <f t="array" ref="E223">IF($C223="","",COUNT(IF(Inventory!$B$10:$B$1000=$B223,IF(Inventory!$C$10:$C$1000=$C223,IF(Inventory!$D$10:$D$1000=sp,IF(Inventory!$P$10:$P$1000=E$8,1))))))</f>
        <v/>
      </c>
      <c r="F223" s="125" t="str">
        <f t="array" ref="F223">IF($C223="","",COUNT(IF(Inventory!$B$10:$B$1000=$B223,IF(Inventory!$C$10:$C$1000=$C223,IF(Inventory!$D$10:$D$1000=sp,IF(Inventory!$P$10:$P$1000=F$8,1))))))</f>
        <v/>
      </c>
      <c r="G223" s="125" t="str">
        <f t="array" ref="G223">IF($C223="","",COUNT(IF(Inventory!$B$10:$B$1000=$B223,IF(Inventory!$C$10:$C$1000=$C223,IF(Inventory!$D$10:$D$1000=sp,IF(Inventory!$P$10:$P$1000=G$8,1))))))</f>
        <v/>
      </c>
      <c r="H223" s="125" t="str">
        <f t="array" ref="H223">IF($C223="","",COUNT(IF(Inventory!$B$10:$B$1000=$B223,IF(Inventory!$C$10:$C$1000=$C223,IF(Inventory!$D$10:$D$1000=sp,IF(Inventory!$P$10:$P$1000=H$8,1))))))</f>
        <v/>
      </c>
      <c r="I223" s="125" t="str">
        <f t="array" ref="I223">IF($C223="","",COUNT(IF(Inventory!$B$10:$B$1000=$B223,IF(Inventory!$C$10:$C$1000=$C223,IF(Inventory!$D$10:$D$1000=sp,IF(Inventory!$P$10:$P$1000=I$8,1))))))</f>
        <v/>
      </c>
      <c r="J223" s="137">
        <f t="shared" si="17"/>
        <v>0</v>
      </c>
      <c r="K223" s="125" t="str">
        <f t="array" ref="K223">IF($C223="","",COUNT(IF(Inventory!$B$10:$B$1000=$B223,IF(Inventory!$C$10:$C$1000=$C223,IF(Inventory!$D$10:$D$1000=sp,IF(Inventory!$J$10:$J$1000=frig,1))))))</f>
        <v/>
      </c>
      <c r="L223" s="125" t="str">
        <f t="array" ref="L223">IF($C223="","",COUNT(IF(Inventory!$B$10:$B$1000=$B223,IF(Inventory!$C$10:$C$1000=$C223,IF(Inventory!$D$10:$D$1000=sp,IF(Inventory!$J$10:$J$1000=frig,IF(Inventory!$P$10:$P$1000=L$8,1)))))))</f>
        <v/>
      </c>
      <c r="M223" s="125" t="str">
        <f t="array" ref="M223">IF($C223="","",COUNT(IF(Inventory!$B$10:$B$1000=$B223,IF(Inventory!$C$10:$C$1000=$C223,IF(Inventory!$D$10:$D$1000=sp,IF(Inventory!$J$10:$J$1000=frig,IF(Inventory!$P$10:$P$1000=M$8,1)))))))</f>
        <v/>
      </c>
      <c r="N223" s="125" t="str">
        <f t="array" ref="N223">IF($C223="","",COUNT(IF(Inventory!$B$10:$B$1000=$B223,IF(Inventory!$C$10:$C$1000=$C223,IF(Inventory!$D$10:$D$1000=sp,IF(Inventory!$J$10:$J$1000=frig,IF(Inventory!$P$10:$P$1000=N$8,1)))))))</f>
        <v/>
      </c>
      <c r="O223" s="125" t="str">
        <f t="array" ref="O223">IF($C223="","",COUNT(IF(Inventory!$B$10:$B$1000=$B223,IF(Inventory!$C$10:$C$1000=$C223,IF(Inventory!$D$10:$D$1000=sp,IF(Inventory!$J$10:$J$1000=frig,IF(Inventory!$P$10:$P$1000=O$8,1)))))))</f>
        <v/>
      </c>
      <c r="P223" s="125" t="str">
        <f t="array" ref="P223">IF($C223="","",COUNT(IF(Inventory!$B$10:$B$1000=$B223,IF(Inventory!$C$10:$C$1000=$C223,IF(Inventory!$D$10:$D$1000=sp,IF(Inventory!$J$10:$J$1000=frig,IF(Inventory!$P$10:$P$1000=P$8,1)))))))</f>
        <v/>
      </c>
      <c r="Q223" s="144" t="str">
        <f t="shared" si="18"/>
        <v/>
      </c>
      <c r="R223" s="125" t="str">
        <f t="array" ref="R223">IF($C223="","",COUNT(IF(Inventory!$B$10:$B$1000=$B223,IF(Inventory!$C$10:$C$1000=$C223,IF(Inventory!$D$10:$D$1000=sp,IF(Inventory!$J$10:$J$1000=freez,1))))))</f>
        <v/>
      </c>
      <c r="S223" s="125" t="str">
        <f t="array" ref="S223">IF($C223="","",COUNT(IF(Inventory!$B$10:$B$1000=$B223,IF(Inventory!$C$10:$C$1000=$C223,IF(Inventory!$D$10:$D$1000=sp,IF(Inventory!$J$10:$J$1000=freez,IF(Inventory!$P$10:$P$1000=S$8,1)))))))</f>
        <v/>
      </c>
      <c r="T223" s="125" t="str">
        <f t="array" ref="T223">IF($C223="","",COUNT(IF(Inventory!$B$10:$B$1000=$B223,IF(Inventory!$C$10:$C$1000=$C223,IF(Inventory!$D$10:$D$1000=sp,IF(Inventory!$J$10:$J$1000=freez,IF(Inventory!$P$10:$P$1000=T$8,1)))))))</f>
        <v/>
      </c>
      <c r="U223" s="125" t="str">
        <f t="array" ref="U223">IF($C223="","",COUNT(IF(Inventory!$B$10:$B$1000=$B223,IF(Inventory!$C$10:$C$1000=$C223,IF(Inventory!$D$10:$D$1000=sp,IF(Inventory!$J$10:$J$1000=freez,IF(Inventory!$P$10:$P$1000=U$8,1)))))))</f>
        <v/>
      </c>
      <c r="V223" s="125" t="str">
        <f t="array" ref="V223">IF($C223="","",COUNT(IF(Inventory!$B$10:$B$1000=$B223,IF(Inventory!$C$10:$C$1000=$C223,IF(Inventory!$D$10:$D$1000=sp,IF(Inventory!$J$10:$J$1000=freez,IF(Inventory!$P$10:$P$1000=V$8,1)))))))</f>
        <v/>
      </c>
      <c r="W223" s="125" t="str">
        <f t="array" ref="W223">IF($C223="","",COUNT(IF(Inventory!$B$10:$B$1000=$B223,IF(Inventory!$C$10:$C$1000=$C223,IF(Inventory!$D$10:$D$1000=sp,IF(Inventory!$J$10:$J$1000=freez,IF(Inventory!$P$10:$P$1000=W$8,1)))))))</f>
        <v/>
      </c>
      <c r="X223" s="144" t="str">
        <f t="shared" si="19"/>
        <v/>
      </c>
      <c r="Y223" s="125" t="str">
        <f t="array" ref="Y223">IF($C223="","",SUM(IF(FREQUENCY(IF(Inventory!$C$10:$C$1000=$C223,IF(Inventory!$D$10:$D$1000=sp,IF(Inventory!$I$10:$I$1000=Grl_status!$B$6,MATCH(Inventory!$F$10:$F$1000,Inventory!$F$10:$F$1000,0)))),ROW(Inventory!$F$10:$F$1000)-ROW(Inventory!$F$10)+1),1)))</f>
        <v/>
      </c>
      <c r="Z223" s="125" t="str">
        <f t="array" ref="Z223">IF($C223="","",SUM(IF(FREQUENCY(IF(Inventory!$C$10:$C$1000=$C223,IF(Inventory!$D$10:$D$1000=sp,IF(Inventory!$J$10:$J$1000=frig,MATCH(Inventory!$F$10:$F$1000,Inventory!$F$10:$F$1000,0)))),ROW(Inventory!$F$10:$F$1000)-ROW(Inventory!$F$10)+1),1)))</f>
        <v/>
      </c>
      <c r="AA223" s="125" t="str">
        <f t="array" ref="AA223">IF($C223="","",SUM(IF(FREQUENCY(IF(Inventory!$C$10:$C$1000=$C223,IF(Inventory!$D$10:$D$1000=sp,IF(Inventory!$J$10:$J$1000=frig,IF(Inventory!$P$10:$P$1000=$E$8,MATCH(Inventory!$F$10:$F$1000,Inventory!$F$10:$F$1000,0))))),ROW(Inventory!$F$10:$F$1000)-ROW(Inventory!$F$10)+1),1)))</f>
        <v/>
      </c>
      <c r="AB223" s="125" t="str">
        <f t="array" ref="AB223">IF($C223="","",SUM(IF(FREQUENCY(IF(Inventory!$C$10:$C$1000=$C223,IF(Inventory!$D$10:$D$1000=sp,IF(Inventory!$J$10:$J$1000=frig,IF(Inventory!$P$10:$P$1000=$G$8,MATCH(Inventory!$F$10:$F$1000,Inventory!$F$10:$F$1000,0))))),ROW(Inventory!$F$10:$F$1000)-ROW(Inventory!$F$10)+1),1)))</f>
        <v/>
      </c>
      <c r="AC223" s="125" t="str">
        <f t="array" ref="AC223">IF($C223="","",SUM(IF(FREQUENCY(IF(Inventory!$C$10:$C$1000=$C223,IF(Inventory!$D$10:$D$1000=sp,IF(Inventory!$K$10:$K$1000="",MATCH(Inventory!$F$10:$F$1000,Inventory!$F$10:$F$1000,0)))),ROW(Inventory!$F$10:$F$1000)-ROW(Inventory!$F$10)+1),1)))</f>
        <v/>
      </c>
    </row>
    <row r="224" spans="1:29" ht="16.5" x14ac:dyDescent="0.3">
      <c r="A224" s="279" t="str">
        <f>Gap_analysis_stores!A225</f>
        <v/>
      </c>
      <c r="B224" s="279" t="str">
        <f>Gap_analysis_stores!B225</f>
        <v/>
      </c>
      <c r="C224" s="279" t="str">
        <f>Gap_analysis_stores!C225</f>
        <v/>
      </c>
      <c r="D224" s="125" t="str">
        <f t="array" ref="D224">IF($C224="","",SUM(IF(FREQUENCY(IF(Inventory!$C$10:$C$1000=$C224,IF(Inventory!$D$10:$D$1000=sp,MATCH(Inventory!$F$10:$F$1000,Inventory!$F$10:$F$1000,0))),ROW(Inventory!$F$10:$F$1000)-ROW(Inventory!$F$10)+1),1)))</f>
        <v/>
      </c>
      <c r="E224" s="125" t="str">
        <f t="array" ref="E224">IF($C224="","",COUNT(IF(Inventory!$B$10:$B$1000=$B224,IF(Inventory!$C$10:$C$1000=$C224,IF(Inventory!$D$10:$D$1000=sp,IF(Inventory!$P$10:$P$1000=E$8,1))))))</f>
        <v/>
      </c>
      <c r="F224" s="125" t="str">
        <f t="array" ref="F224">IF($C224="","",COUNT(IF(Inventory!$B$10:$B$1000=$B224,IF(Inventory!$C$10:$C$1000=$C224,IF(Inventory!$D$10:$D$1000=sp,IF(Inventory!$P$10:$P$1000=F$8,1))))))</f>
        <v/>
      </c>
      <c r="G224" s="125" t="str">
        <f t="array" ref="G224">IF($C224="","",COUNT(IF(Inventory!$B$10:$B$1000=$B224,IF(Inventory!$C$10:$C$1000=$C224,IF(Inventory!$D$10:$D$1000=sp,IF(Inventory!$P$10:$P$1000=G$8,1))))))</f>
        <v/>
      </c>
      <c r="H224" s="125" t="str">
        <f t="array" ref="H224">IF($C224="","",COUNT(IF(Inventory!$B$10:$B$1000=$B224,IF(Inventory!$C$10:$C$1000=$C224,IF(Inventory!$D$10:$D$1000=sp,IF(Inventory!$P$10:$P$1000=H$8,1))))))</f>
        <v/>
      </c>
      <c r="I224" s="125" t="str">
        <f t="array" ref="I224">IF($C224="","",COUNT(IF(Inventory!$B$10:$B$1000=$B224,IF(Inventory!$C$10:$C$1000=$C224,IF(Inventory!$D$10:$D$1000=sp,IF(Inventory!$P$10:$P$1000=I$8,1))))))</f>
        <v/>
      </c>
      <c r="J224" s="137">
        <f t="shared" si="17"/>
        <v>0</v>
      </c>
      <c r="K224" s="125" t="str">
        <f t="array" ref="K224">IF($C224="","",COUNT(IF(Inventory!$B$10:$B$1000=$B224,IF(Inventory!$C$10:$C$1000=$C224,IF(Inventory!$D$10:$D$1000=sp,IF(Inventory!$J$10:$J$1000=frig,1))))))</f>
        <v/>
      </c>
      <c r="L224" s="125" t="str">
        <f t="array" ref="L224">IF($C224="","",COUNT(IF(Inventory!$B$10:$B$1000=$B224,IF(Inventory!$C$10:$C$1000=$C224,IF(Inventory!$D$10:$D$1000=sp,IF(Inventory!$J$10:$J$1000=frig,IF(Inventory!$P$10:$P$1000=L$8,1)))))))</f>
        <v/>
      </c>
      <c r="M224" s="125" t="str">
        <f t="array" ref="M224">IF($C224="","",COUNT(IF(Inventory!$B$10:$B$1000=$B224,IF(Inventory!$C$10:$C$1000=$C224,IF(Inventory!$D$10:$D$1000=sp,IF(Inventory!$J$10:$J$1000=frig,IF(Inventory!$P$10:$P$1000=M$8,1)))))))</f>
        <v/>
      </c>
      <c r="N224" s="125" t="str">
        <f t="array" ref="N224">IF($C224="","",COUNT(IF(Inventory!$B$10:$B$1000=$B224,IF(Inventory!$C$10:$C$1000=$C224,IF(Inventory!$D$10:$D$1000=sp,IF(Inventory!$J$10:$J$1000=frig,IF(Inventory!$P$10:$P$1000=N$8,1)))))))</f>
        <v/>
      </c>
      <c r="O224" s="125" t="str">
        <f t="array" ref="O224">IF($C224="","",COUNT(IF(Inventory!$B$10:$B$1000=$B224,IF(Inventory!$C$10:$C$1000=$C224,IF(Inventory!$D$10:$D$1000=sp,IF(Inventory!$J$10:$J$1000=frig,IF(Inventory!$P$10:$P$1000=O$8,1)))))))</f>
        <v/>
      </c>
      <c r="P224" s="125" t="str">
        <f t="array" ref="P224">IF($C224="","",COUNT(IF(Inventory!$B$10:$B$1000=$B224,IF(Inventory!$C$10:$C$1000=$C224,IF(Inventory!$D$10:$D$1000=sp,IF(Inventory!$J$10:$J$1000=frig,IF(Inventory!$P$10:$P$1000=P$8,1)))))))</f>
        <v/>
      </c>
      <c r="Q224" s="144" t="str">
        <f t="shared" si="18"/>
        <v/>
      </c>
      <c r="R224" s="125" t="str">
        <f t="array" ref="R224">IF($C224="","",COUNT(IF(Inventory!$B$10:$B$1000=$B224,IF(Inventory!$C$10:$C$1000=$C224,IF(Inventory!$D$10:$D$1000=sp,IF(Inventory!$J$10:$J$1000=freez,1))))))</f>
        <v/>
      </c>
      <c r="S224" s="125" t="str">
        <f t="array" ref="S224">IF($C224="","",COUNT(IF(Inventory!$B$10:$B$1000=$B224,IF(Inventory!$C$10:$C$1000=$C224,IF(Inventory!$D$10:$D$1000=sp,IF(Inventory!$J$10:$J$1000=freez,IF(Inventory!$P$10:$P$1000=S$8,1)))))))</f>
        <v/>
      </c>
      <c r="T224" s="125" t="str">
        <f t="array" ref="T224">IF($C224="","",COUNT(IF(Inventory!$B$10:$B$1000=$B224,IF(Inventory!$C$10:$C$1000=$C224,IF(Inventory!$D$10:$D$1000=sp,IF(Inventory!$J$10:$J$1000=freez,IF(Inventory!$P$10:$P$1000=T$8,1)))))))</f>
        <v/>
      </c>
      <c r="U224" s="125" t="str">
        <f t="array" ref="U224">IF($C224="","",COUNT(IF(Inventory!$B$10:$B$1000=$B224,IF(Inventory!$C$10:$C$1000=$C224,IF(Inventory!$D$10:$D$1000=sp,IF(Inventory!$J$10:$J$1000=freez,IF(Inventory!$P$10:$P$1000=U$8,1)))))))</f>
        <v/>
      </c>
      <c r="V224" s="125" t="str">
        <f t="array" ref="V224">IF($C224="","",COUNT(IF(Inventory!$B$10:$B$1000=$B224,IF(Inventory!$C$10:$C$1000=$C224,IF(Inventory!$D$10:$D$1000=sp,IF(Inventory!$J$10:$J$1000=freez,IF(Inventory!$P$10:$P$1000=V$8,1)))))))</f>
        <v/>
      </c>
      <c r="W224" s="125" t="str">
        <f t="array" ref="W224">IF($C224="","",COUNT(IF(Inventory!$B$10:$B$1000=$B224,IF(Inventory!$C$10:$C$1000=$C224,IF(Inventory!$D$10:$D$1000=sp,IF(Inventory!$J$10:$J$1000=freez,IF(Inventory!$P$10:$P$1000=W$8,1)))))))</f>
        <v/>
      </c>
      <c r="X224" s="144" t="str">
        <f t="shared" si="19"/>
        <v/>
      </c>
      <c r="Y224" s="125" t="str">
        <f t="array" ref="Y224">IF($C224="","",SUM(IF(FREQUENCY(IF(Inventory!$C$10:$C$1000=$C224,IF(Inventory!$D$10:$D$1000=sp,IF(Inventory!$I$10:$I$1000=Grl_status!$B$6,MATCH(Inventory!$F$10:$F$1000,Inventory!$F$10:$F$1000,0)))),ROW(Inventory!$F$10:$F$1000)-ROW(Inventory!$F$10)+1),1)))</f>
        <v/>
      </c>
      <c r="Z224" s="125" t="str">
        <f t="array" ref="Z224">IF($C224="","",SUM(IF(FREQUENCY(IF(Inventory!$C$10:$C$1000=$C224,IF(Inventory!$D$10:$D$1000=sp,IF(Inventory!$J$10:$J$1000=frig,MATCH(Inventory!$F$10:$F$1000,Inventory!$F$10:$F$1000,0)))),ROW(Inventory!$F$10:$F$1000)-ROW(Inventory!$F$10)+1),1)))</f>
        <v/>
      </c>
      <c r="AA224" s="125" t="str">
        <f t="array" ref="AA224">IF($C224="","",SUM(IF(FREQUENCY(IF(Inventory!$C$10:$C$1000=$C224,IF(Inventory!$D$10:$D$1000=sp,IF(Inventory!$J$10:$J$1000=frig,IF(Inventory!$P$10:$P$1000=$E$8,MATCH(Inventory!$F$10:$F$1000,Inventory!$F$10:$F$1000,0))))),ROW(Inventory!$F$10:$F$1000)-ROW(Inventory!$F$10)+1),1)))</f>
        <v/>
      </c>
      <c r="AB224" s="125" t="str">
        <f t="array" ref="AB224">IF($C224="","",SUM(IF(FREQUENCY(IF(Inventory!$C$10:$C$1000=$C224,IF(Inventory!$D$10:$D$1000=sp,IF(Inventory!$J$10:$J$1000=frig,IF(Inventory!$P$10:$P$1000=$G$8,MATCH(Inventory!$F$10:$F$1000,Inventory!$F$10:$F$1000,0))))),ROW(Inventory!$F$10:$F$1000)-ROW(Inventory!$F$10)+1),1)))</f>
        <v/>
      </c>
      <c r="AC224" s="125" t="str">
        <f t="array" ref="AC224">IF($C224="","",SUM(IF(FREQUENCY(IF(Inventory!$C$10:$C$1000=$C224,IF(Inventory!$D$10:$D$1000=sp,IF(Inventory!$K$10:$K$1000="",MATCH(Inventory!$F$10:$F$1000,Inventory!$F$10:$F$1000,0)))),ROW(Inventory!$F$10:$F$1000)-ROW(Inventory!$F$10)+1),1)))</f>
        <v/>
      </c>
    </row>
    <row r="225" spans="1:29" ht="16.5" x14ac:dyDescent="0.3">
      <c r="A225" s="279" t="str">
        <f>Gap_analysis_stores!A226</f>
        <v/>
      </c>
      <c r="B225" s="279" t="str">
        <f>Gap_analysis_stores!B226</f>
        <v/>
      </c>
      <c r="C225" s="279" t="str">
        <f>Gap_analysis_stores!C226</f>
        <v/>
      </c>
      <c r="D225" s="125" t="str">
        <f t="array" ref="D225">IF($C225="","",SUM(IF(FREQUENCY(IF(Inventory!$C$10:$C$1000=$C225,IF(Inventory!$D$10:$D$1000=sp,MATCH(Inventory!$F$10:$F$1000,Inventory!$F$10:$F$1000,0))),ROW(Inventory!$F$10:$F$1000)-ROW(Inventory!$F$10)+1),1)))</f>
        <v/>
      </c>
      <c r="E225" s="125" t="str">
        <f t="array" ref="E225">IF($C225="","",COUNT(IF(Inventory!$B$10:$B$1000=$B225,IF(Inventory!$C$10:$C$1000=$C225,IF(Inventory!$D$10:$D$1000=sp,IF(Inventory!$P$10:$P$1000=E$8,1))))))</f>
        <v/>
      </c>
      <c r="F225" s="125" t="str">
        <f t="array" ref="F225">IF($C225="","",COUNT(IF(Inventory!$B$10:$B$1000=$B225,IF(Inventory!$C$10:$C$1000=$C225,IF(Inventory!$D$10:$D$1000=sp,IF(Inventory!$P$10:$P$1000=F$8,1))))))</f>
        <v/>
      </c>
      <c r="G225" s="125" t="str">
        <f t="array" ref="G225">IF($C225="","",COUNT(IF(Inventory!$B$10:$B$1000=$B225,IF(Inventory!$C$10:$C$1000=$C225,IF(Inventory!$D$10:$D$1000=sp,IF(Inventory!$P$10:$P$1000=G$8,1))))))</f>
        <v/>
      </c>
      <c r="H225" s="125" t="str">
        <f t="array" ref="H225">IF($C225="","",COUNT(IF(Inventory!$B$10:$B$1000=$B225,IF(Inventory!$C$10:$C$1000=$C225,IF(Inventory!$D$10:$D$1000=sp,IF(Inventory!$P$10:$P$1000=H$8,1))))))</f>
        <v/>
      </c>
      <c r="I225" s="125" t="str">
        <f t="array" ref="I225">IF($C225="","",COUNT(IF(Inventory!$B$10:$B$1000=$B225,IF(Inventory!$C$10:$C$1000=$C225,IF(Inventory!$D$10:$D$1000=sp,IF(Inventory!$P$10:$P$1000=I$8,1))))))</f>
        <v/>
      </c>
      <c r="J225" s="137">
        <f t="shared" si="17"/>
        <v>0</v>
      </c>
      <c r="K225" s="125" t="str">
        <f t="array" ref="K225">IF($C225="","",COUNT(IF(Inventory!$B$10:$B$1000=$B225,IF(Inventory!$C$10:$C$1000=$C225,IF(Inventory!$D$10:$D$1000=sp,IF(Inventory!$J$10:$J$1000=frig,1))))))</f>
        <v/>
      </c>
      <c r="L225" s="125" t="str">
        <f t="array" ref="L225">IF($C225="","",COUNT(IF(Inventory!$B$10:$B$1000=$B225,IF(Inventory!$C$10:$C$1000=$C225,IF(Inventory!$D$10:$D$1000=sp,IF(Inventory!$J$10:$J$1000=frig,IF(Inventory!$P$10:$P$1000=L$8,1)))))))</f>
        <v/>
      </c>
      <c r="M225" s="125" t="str">
        <f t="array" ref="M225">IF($C225="","",COUNT(IF(Inventory!$B$10:$B$1000=$B225,IF(Inventory!$C$10:$C$1000=$C225,IF(Inventory!$D$10:$D$1000=sp,IF(Inventory!$J$10:$J$1000=frig,IF(Inventory!$P$10:$P$1000=M$8,1)))))))</f>
        <v/>
      </c>
      <c r="N225" s="125" t="str">
        <f t="array" ref="N225">IF($C225="","",COUNT(IF(Inventory!$B$10:$B$1000=$B225,IF(Inventory!$C$10:$C$1000=$C225,IF(Inventory!$D$10:$D$1000=sp,IF(Inventory!$J$10:$J$1000=frig,IF(Inventory!$P$10:$P$1000=N$8,1)))))))</f>
        <v/>
      </c>
      <c r="O225" s="125" t="str">
        <f t="array" ref="O225">IF($C225="","",COUNT(IF(Inventory!$B$10:$B$1000=$B225,IF(Inventory!$C$10:$C$1000=$C225,IF(Inventory!$D$10:$D$1000=sp,IF(Inventory!$J$10:$J$1000=frig,IF(Inventory!$P$10:$P$1000=O$8,1)))))))</f>
        <v/>
      </c>
      <c r="P225" s="125" t="str">
        <f t="array" ref="P225">IF($C225="","",COUNT(IF(Inventory!$B$10:$B$1000=$B225,IF(Inventory!$C$10:$C$1000=$C225,IF(Inventory!$D$10:$D$1000=sp,IF(Inventory!$J$10:$J$1000=frig,IF(Inventory!$P$10:$P$1000=P$8,1)))))))</f>
        <v/>
      </c>
      <c r="Q225" s="144" t="str">
        <f t="shared" si="18"/>
        <v/>
      </c>
      <c r="R225" s="125" t="str">
        <f t="array" ref="R225">IF($C225="","",COUNT(IF(Inventory!$B$10:$B$1000=$B225,IF(Inventory!$C$10:$C$1000=$C225,IF(Inventory!$D$10:$D$1000=sp,IF(Inventory!$J$10:$J$1000=freez,1))))))</f>
        <v/>
      </c>
      <c r="S225" s="125" t="str">
        <f t="array" ref="S225">IF($C225="","",COUNT(IF(Inventory!$B$10:$B$1000=$B225,IF(Inventory!$C$10:$C$1000=$C225,IF(Inventory!$D$10:$D$1000=sp,IF(Inventory!$J$10:$J$1000=freez,IF(Inventory!$P$10:$P$1000=S$8,1)))))))</f>
        <v/>
      </c>
      <c r="T225" s="125" t="str">
        <f t="array" ref="T225">IF($C225="","",COUNT(IF(Inventory!$B$10:$B$1000=$B225,IF(Inventory!$C$10:$C$1000=$C225,IF(Inventory!$D$10:$D$1000=sp,IF(Inventory!$J$10:$J$1000=freez,IF(Inventory!$P$10:$P$1000=T$8,1)))))))</f>
        <v/>
      </c>
      <c r="U225" s="125" t="str">
        <f t="array" ref="U225">IF($C225="","",COUNT(IF(Inventory!$B$10:$B$1000=$B225,IF(Inventory!$C$10:$C$1000=$C225,IF(Inventory!$D$10:$D$1000=sp,IF(Inventory!$J$10:$J$1000=freez,IF(Inventory!$P$10:$P$1000=U$8,1)))))))</f>
        <v/>
      </c>
      <c r="V225" s="125" t="str">
        <f t="array" ref="V225">IF($C225="","",COUNT(IF(Inventory!$B$10:$B$1000=$B225,IF(Inventory!$C$10:$C$1000=$C225,IF(Inventory!$D$10:$D$1000=sp,IF(Inventory!$J$10:$J$1000=freez,IF(Inventory!$P$10:$P$1000=V$8,1)))))))</f>
        <v/>
      </c>
      <c r="W225" s="125" t="str">
        <f t="array" ref="W225">IF($C225="","",COUNT(IF(Inventory!$B$10:$B$1000=$B225,IF(Inventory!$C$10:$C$1000=$C225,IF(Inventory!$D$10:$D$1000=sp,IF(Inventory!$J$10:$J$1000=freez,IF(Inventory!$P$10:$P$1000=W$8,1)))))))</f>
        <v/>
      </c>
      <c r="X225" s="144" t="str">
        <f t="shared" si="19"/>
        <v/>
      </c>
      <c r="Y225" s="125" t="str">
        <f t="array" ref="Y225">IF($C225="","",SUM(IF(FREQUENCY(IF(Inventory!$C$10:$C$1000=$C225,IF(Inventory!$D$10:$D$1000=sp,IF(Inventory!$I$10:$I$1000=Grl_status!$B$6,MATCH(Inventory!$F$10:$F$1000,Inventory!$F$10:$F$1000,0)))),ROW(Inventory!$F$10:$F$1000)-ROW(Inventory!$F$10)+1),1)))</f>
        <v/>
      </c>
      <c r="Z225" s="125" t="str">
        <f t="array" ref="Z225">IF($C225="","",SUM(IF(FREQUENCY(IF(Inventory!$C$10:$C$1000=$C225,IF(Inventory!$D$10:$D$1000=sp,IF(Inventory!$J$10:$J$1000=frig,MATCH(Inventory!$F$10:$F$1000,Inventory!$F$10:$F$1000,0)))),ROW(Inventory!$F$10:$F$1000)-ROW(Inventory!$F$10)+1),1)))</f>
        <v/>
      </c>
      <c r="AA225" s="125" t="str">
        <f t="array" ref="AA225">IF($C225="","",SUM(IF(FREQUENCY(IF(Inventory!$C$10:$C$1000=$C225,IF(Inventory!$D$10:$D$1000=sp,IF(Inventory!$J$10:$J$1000=frig,IF(Inventory!$P$10:$P$1000=$E$8,MATCH(Inventory!$F$10:$F$1000,Inventory!$F$10:$F$1000,0))))),ROW(Inventory!$F$10:$F$1000)-ROW(Inventory!$F$10)+1),1)))</f>
        <v/>
      </c>
      <c r="AB225" s="125" t="str">
        <f t="array" ref="AB225">IF($C225="","",SUM(IF(FREQUENCY(IF(Inventory!$C$10:$C$1000=$C225,IF(Inventory!$D$10:$D$1000=sp,IF(Inventory!$J$10:$J$1000=frig,IF(Inventory!$P$10:$P$1000=$G$8,MATCH(Inventory!$F$10:$F$1000,Inventory!$F$10:$F$1000,0))))),ROW(Inventory!$F$10:$F$1000)-ROW(Inventory!$F$10)+1),1)))</f>
        <v/>
      </c>
      <c r="AC225" s="125" t="str">
        <f t="array" ref="AC225">IF($C225="","",SUM(IF(FREQUENCY(IF(Inventory!$C$10:$C$1000=$C225,IF(Inventory!$D$10:$D$1000=sp,IF(Inventory!$K$10:$K$1000="",MATCH(Inventory!$F$10:$F$1000,Inventory!$F$10:$F$1000,0)))),ROW(Inventory!$F$10:$F$1000)-ROW(Inventory!$F$10)+1),1)))</f>
        <v/>
      </c>
    </row>
    <row r="226" spans="1:29" ht="16.5" x14ac:dyDescent="0.3">
      <c r="A226" s="279" t="str">
        <f>Gap_analysis_stores!A227</f>
        <v/>
      </c>
      <c r="B226" s="279" t="str">
        <f>Gap_analysis_stores!B227</f>
        <v/>
      </c>
      <c r="C226" s="279" t="str">
        <f>Gap_analysis_stores!C227</f>
        <v/>
      </c>
      <c r="D226" s="125" t="str">
        <f t="array" ref="D226">IF($C226="","",SUM(IF(FREQUENCY(IF(Inventory!$C$10:$C$1000=$C226,IF(Inventory!$D$10:$D$1000=sp,MATCH(Inventory!$F$10:$F$1000,Inventory!$F$10:$F$1000,0))),ROW(Inventory!$F$10:$F$1000)-ROW(Inventory!$F$10)+1),1)))</f>
        <v/>
      </c>
      <c r="E226" s="125" t="str">
        <f t="array" ref="E226">IF($C226="","",COUNT(IF(Inventory!$B$10:$B$1000=$B226,IF(Inventory!$C$10:$C$1000=$C226,IF(Inventory!$D$10:$D$1000=sp,IF(Inventory!$P$10:$P$1000=E$8,1))))))</f>
        <v/>
      </c>
      <c r="F226" s="125" t="str">
        <f t="array" ref="F226">IF($C226="","",COUNT(IF(Inventory!$B$10:$B$1000=$B226,IF(Inventory!$C$10:$C$1000=$C226,IF(Inventory!$D$10:$D$1000=sp,IF(Inventory!$P$10:$P$1000=F$8,1))))))</f>
        <v/>
      </c>
      <c r="G226" s="125" t="str">
        <f t="array" ref="G226">IF($C226="","",COUNT(IF(Inventory!$B$10:$B$1000=$B226,IF(Inventory!$C$10:$C$1000=$C226,IF(Inventory!$D$10:$D$1000=sp,IF(Inventory!$P$10:$P$1000=G$8,1))))))</f>
        <v/>
      </c>
      <c r="H226" s="125" t="str">
        <f t="array" ref="H226">IF($C226="","",COUNT(IF(Inventory!$B$10:$B$1000=$B226,IF(Inventory!$C$10:$C$1000=$C226,IF(Inventory!$D$10:$D$1000=sp,IF(Inventory!$P$10:$P$1000=H$8,1))))))</f>
        <v/>
      </c>
      <c r="I226" s="125" t="str">
        <f t="array" ref="I226">IF($C226="","",COUNT(IF(Inventory!$B$10:$B$1000=$B226,IF(Inventory!$C$10:$C$1000=$C226,IF(Inventory!$D$10:$D$1000=sp,IF(Inventory!$P$10:$P$1000=I$8,1))))))</f>
        <v/>
      </c>
      <c r="J226" s="137">
        <f t="shared" si="17"/>
        <v>0</v>
      </c>
      <c r="K226" s="125" t="str">
        <f t="array" ref="K226">IF($C226="","",COUNT(IF(Inventory!$B$10:$B$1000=$B226,IF(Inventory!$C$10:$C$1000=$C226,IF(Inventory!$D$10:$D$1000=sp,IF(Inventory!$J$10:$J$1000=frig,1))))))</f>
        <v/>
      </c>
      <c r="L226" s="125" t="str">
        <f t="array" ref="L226">IF($C226="","",COUNT(IF(Inventory!$B$10:$B$1000=$B226,IF(Inventory!$C$10:$C$1000=$C226,IF(Inventory!$D$10:$D$1000=sp,IF(Inventory!$J$10:$J$1000=frig,IF(Inventory!$P$10:$P$1000=L$8,1)))))))</f>
        <v/>
      </c>
      <c r="M226" s="125" t="str">
        <f t="array" ref="M226">IF($C226="","",COUNT(IF(Inventory!$B$10:$B$1000=$B226,IF(Inventory!$C$10:$C$1000=$C226,IF(Inventory!$D$10:$D$1000=sp,IF(Inventory!$J$10:$J$1000=frig,IF(Inventory!$P$10:$P$1000=M$8,1)))))))</f>
        <v/>
      </c>
      <c r="N226" s="125" t="str">
        <f t="array" ref="N226">IF($C226="","",COUNT(IF(Inventory!$B$10:$B$1000=$B226,IF(Inventory!$C$10:$C$1000=$C226,IF(Inventory!$D$10:$D$1000=sp,IF(Inventory!$J$10:$J$1000=frig,IF(Inventory!$P$10:$P$1000=N$8,1)))))))</f>
        <v/>
      </c>
      <c r="O226" s="125" t="str">
        <f t="array" ref="O226">IF($C226="","",COUNT(IF(Inventory!$B$10:$B$1000=$B226,IF(Inventory!$C$10:$C$1000=$C226,IF(Inventory!$D$10:$D$1000=sp,IF(Inventory!$J$10:$J$1000=frig,IF(Inventory!$P$10:$P$1000=O$8,1)))))))</f>
        <v/>
      </c>
      <c r="P226" s="125" t="str">
        <f t="array" ref="P226">IF($C226="","",COUNT(IF(Inventory!$B$10:$B$1000=$B226,IF(Inventory!$C$10:$C$1000=$C226,IF(Inventory!$D$10:$D$1000=sp,IF(Inventory!$J$10:$J$1000=frig,IF(Inventory!$P$10:$P$1000=P$8,1)))))))</f>
        <v/>
      </c>
      <c r="Q226" s="144" t="str">
        <f t="shared" si="18"/>
        <v/>
      </c>
      <c r="R226" s="125" t="str">
        <f t="array" ref="R226">IF($C226="","",COUNT(IF(Inventory!$B$10:$B$1000=$B226,IF(Inventory!$C$10:$C$1000=$C226,IF(Inventory!$D$10:$D$1000=sp,IF(Inventory!$J$10:$J$1000=freez,1))))))</f>
        <v/>
      </c>
      <c r="S226" s="125" t="str">
        <f t="array" ref="S226">IF($C226="","",COUNT(IF(Inventory!$B$10:$B$1000=$B226,IF(Inventory!$C$10:$C$1000=$C226,IF(Inventory!$D$10:$D$1000=sp,IF(Inventory!$J$10:$J$1000=freez,IF(Inventory!$P$10:$P$1000=S$8,1)))))))</f>
        <v/>
      </c>
      <c r="T226" s="125" t="str">
        <f t="array" ref="T226">IF($C226="","",COUNT(IF(Inventory!$B$10:$B$1000=$B226,IF(Inventory!$C$10:$C$1000=$C226,IF(Inventory!$D$10:$D$1000=sp,IF(Inventory!$J$10:$J$1000=freez,IF(Inventory!$P$10:$P$1000=T$8,1)))))))</f>
        <v/>
      </c>
      <c r="U226" s="125" t="str">
        <f t="array" ref="U226">IF($C226="","",COUNT(IF(Inventory!$B$10:$B$1000=$B226,IF(Inventory!$C$10:$C$1000=$C226,IF(Inventory!$D$10:$D$1000=sp,IF(Inventory!$J$10:$J$1000=freez,IF(Inventory!$P$10:$P$1000=U$8,1)))))))</f>
        <v/>
      </c>
      <c r="V226" s="125" t="str">
        <f t="array" ref="V226">IF($C226="","",COUNT(IF(Inventory!$B$10:$B$1000=$B226,IF(Inventory!$C$10:$C$1000=$C226,IF(Inventory!$D$10:$D$1000=sp,IF(Inventory!$J$10:$J$1000=freez,IF(Inventory!$P$10:$P$1000=V$8,1)))))))</f>
        <v/>
      </c>
      <c r="W226" s="125" t="str">
        <f t="array" ref="W226">IF($C226="","",COUNT(IF(Inventory!$B$10:$B$1000=$B226,IF(Inventory!$C$10:$C$1000=$C226,IF(Inventory!$D$10:$D$1000=sp,IF(Inventory!$J$10:$J$1000=freez,IF(Inventory!$P$10:$P$1000=W$8,1)))))))</f>
        <v/>
      </c>
      <c r="X226" s="144" t="str">
        <f t="shared" si="19"/>
        <v/>
      </c>
      <c r="Y226" s="125" t="str">
        <f t="array" ref="Y226">IF($C226="","",SUM(IF(FREQUENCY(IF(Inventory!$C$10:$C$1000=$C226,IF(Inventory!$D$10:$D$1000=sp,IF(Inventory!$I$10:$I$1000=Grl_status!$B$6,MATCH(Inventory!$F$10:$F$1000,Inventory!$F$10:$F$1000,0)))),ROW(Inventory!$F$10:$F$1000)-ROW(Inventory!$F$10)+1),1)))</f>
        <v/>
      </c>
      <c r="Z226" s="125" t="str">
        <f t="array" ref="Z226">IF($C226="","",SUM(IF(FREQUENCY(IF(Inventory!$C$10:$C$1000=$C226,IF(Inventory!$D$10:$D$1000=sp,IF(Inventory!$J$10:$J$1000=frig,MATCH(Inventory!$F$10:$F$1000,Inventory!$F$10:$F$1000,0)))),ROW(Inventory!$F$10:$F$1000)-ROW(Inventory!$F$10)+1),1)))</f>
        <v/>
      </c>
      <c r="AA226" s="125" t="str">
        <f t="array" ref="AA226">IF($C226="","",SUM(IF(FREQUENCY(IF(Inventory!$C$10:$C$1000=$C226,IF(Inventory!$D$10:$D$1000=sp,IF(Inventory!$J$10:$J$1000=frig,IF(Inventory!$P$10:$P$1000=$E$8,MATCH(Inventory!$F$10:$F$1000,Inventory!$F$10:$F$1000,0))))),ROW(Inventory!$F$10:$F$1000)-ROW(Inventory!$F$10)+1),1)))</f>
        <v/>
      </c>
      <c r="AB226" s="125" t="str">
        <f t="array" ref="AB226">IF($C226="","",SUM(IF(FREQUENCY(IF(Inventory!$C$10:$C$1000=$C226,IF(Inventory!$D$10:$D$1000=sp,IF(Inventory!$J$10:$J$1000=frig,IF(Inventory!$P$10:$P$1000=$G$8,MATCH(Inventory!$F$10:$F$1000,Inventory!$F$10:$F$1000,0))))),ROW(Inventory!$F$10:$F$1000)-ROW(Inventory!$F$10)+1),1)))</f>
        <v/>
      </c>
      <c r="AC226" s="125" t="str">
        <f t="array" ref="AC226">IF($C226="","",SUM(IF(FREQUENCY(IF(Inventory!$C$10:$C$1000=$C226,IF(Inventory!$D$10:$D$1000=sp,IF(Inventory!$K$10:$K$1000="",MATCH(Inventory!$F$10:$F$1000,Inventory!$F$10:$F$1000,0)))),ROW(Inventory!$F$10:$F$1000)-ROW(Inventory!$F$10)+1),1)))</f>
        <v/>
      </c>
    </row>
    <row r="227" spans="1:29" ht="16.5" x14ac:dyDescent="0.3">
      <c r="A227" s="279" t="str">
        <f>Gap_analysis_stores!A228</f>
        <v/>
      </c>
      <c r="B227" s="279" t="str">
        <f>Gap_analysis_stores!B228</f>
        <v/>
      </c>
      <c r="C227" s="279" t="str">
        <f>Gap_analysis_stores!C228</f>
        <v/>
      </c>
      <c r="D227" s="125" t="str">
        <f t="array" ref="D227">IF($C227="","",SUM(IF(FREQUENCY(IF(Inventory!$C$10:$C$1000=$C227,IF(Inventory!$D$10:$D$1000=sp,MATCH(Inventory!$F$10:$F$1000,Inventory!$F$10:$F$1000,0))),ROW(Inventory!$F$10:$F$1000)-ROW(Inventory!$F$10)+1),1)))</f>
        <v/>
      </c>
      <c r="E227" s="125" t="str">
        <f t="array" ref="E227">IF($C227="","",COUNT(IF(Inventory!$B$10:$B$1000=$B227,IF(Inventory!$C$10:$C$1000=$C227,IF(Inventory!$D$10:$D$1000=sp,IF(Inventory!$P$10:$P$1000=E$8,1))))))</f>
        <v/>
      </c>
      <c r="F227" s="125" t="str">
        <f t="array" ref="F227">IF($C227="","",COUNT(IF(Inventory!$B$10:$B$1000=$B227,IF(Inventory!$C$10:$C$1000=$C227,IF(Inventory!$D$10:$D$1000=sp,IF(Inventory!$P$10:$P$1000=F$8,1))))))</f>
        <v/>
      </c>
      <c r="G227" s="125" t="str">
        <f t="array" ref="G227">IF($C227="","",COUNT(IF(Inventory!$B$10:$B$1000=$B227,IF(Inventory!$C$10:$C$1000=$C227,IF(Inventory!$D$10:$D$1000=sp,IF(Inventory!$P$10:$P$1000=G$8,1))))))</f>
        <v/>
      </c>
      <c r="H227" s="125" t="str">
        <f t="array" ref="H227">IF($C227="","",COUNT(IF(Inventory!$B$10:$B$1000=$B227,IF(Inventory!$C$10:$C$1000=$C227,IF(Inventory!$D$10:$D$1000=sp,IF(Inventory!$P$10:$P$1000=H$8,1))))))</f>
        <v/>
      </c>
      <c r="I227" s="125" t="str">
        <f t="array" ref="I227">IF($C227="","",COUNT(IF(Inventory!$B$10:$B$1000=$B227,IF(Inventory!$C$10:$C$1000=$C227,IF(Inventory!$D$10:$D$1000=sp,IF(Inventory!$P$10:$P$1000=I$8,1))))))</f>
        <v/>
      </c>
      <c r="J227" s="137">
        <f t="shared" si="17"/>
        <v>0</v>
      </c>
      <c r="K227" s="125" t="str">
        <f t="array" ref="K227">IF($C227="","",COUNT(IF(Inventory!$B$10:$B$1000=$B227,IF(Inventory!$C$10:$C$1000=$C227,IF(Inventory!$D$10:$D$1000=sp,IF(Inventory!$J$10:$J$1000=frig,1))))))</f>
        <v/>
      </c>
      <c r="L227" s="125" t="str">
        <f t="array" ref="L227">IF($C227="","",COUNT(IF(Inventory!$B$10:$B$1000=$B227,IF(Inventory!$C$10:$C$1000=$C227,IF(Inventory!$D$10:$D$1000=sp,IF(Inventory!$J$10:$J$1000=frig,IF(Inventory!$P$10:$P$1000=L$8,1)))))))</f>
        <v/>
      </c>
      <c r="M227" s="125" t="str">
        <f t="array" ref="M227">IF($C227="","",COUNT(IF(Inventory!$B$10:$B$1000=$B227,IF(Inventory!$C$10:$C$1000=$C227,IF(Inventory!$D$10:$D$1000=sp,IF(Inventory!$J$10:$J$1000=frig,IF(Inventory!$P$10:$P$1000=M$8,1)))))))</f>
        <v/>
      </c>
      <c r="N227" s="125" t="str">
        <f t="array" ref="N227">IF($C227="","",COUNT(IF(Inventory!$B$10:$B$1000=$B227,IF(Inventory!$C$10:$C$1000=$C227,IF(Inventory!$D$10:$D$1000=sp,IF(Inventory!$J$10:$J$1000=frig,IF(Inventory!$P$10:$P$1000=N$8,1)))))))</f>
        <v/>
      </c>
      <c r="O227" s="125" t="str">
        <f t="array" ref="O227">IF($C227="","",COUNT(IF(Inventory!$B$10:$B$1000=$B227,IF(Inventory!$C$10:$C$1000=$C227,IF(Inventory!$D$10:$D$1000=sp,IF(Inventory!$J$10:$J$1000=frig,IF(Inventory!$P$10:$P$1000=O$8,1)))))))</f>
        <v/>
      </c>
      <c r="P227" s="125" t="str">
        <f t="array" ref="P227">IF($C227="","",COUNT(IF(Inventory!$B$10:$B$1000=$B227,IF(Inventory!$C$10:$C$1000=$C227,IF(Inventory!$D$10:$D$1000=sp,IF(Inventory!$J$10:$J$1000=frig,IF(Inventory!$P$10:$P$1000=P$8,1)))))))</f>
        <v/>
      </c>
      <c r="Q227" s="144" t="str">
        <f t="shared" si="18"/>
        <v/>
      </c>
      <c r="R227" s="125" t="str">
        <f t="array" ref="R227">IF($C227="","",COUNT(IF(Inventory!$B$10:$B$1000=$B227,IF(Inventory!$C$10:$C$1000=$C227,IF(Inventory!$D$10:$D$1000=sp,IF(Inventory!$J$10:$J$1000=freez,1))))))</f>
        <v/>
      </c>
      <c r="S227" s="125" t="str">
        <f t="array" ref="S227">IF($C227="","",COUNT(IF(Inventory!$B$10:$B$1000=$B227,IF(Inventory!$C$10:$C$1000=$C227,IF(Inventory!$D$10:$D$1000=sp,IF(Inventory!$J$10:$J$1000=freez,IF(Inventory!$P$10:$P$1000=S$8,1)))))))</f>
        <v/>
      </c>
      <c r="T227" s="125" t="str">
        <f t="array" ref="T227">IF($C227="","",COUNT(IF(Inventory!$B$10:$B$1000=$B227,IF(Inventory!$C$10:$C$1000=$C227,IF(Inventory!$D$10:$D$1000=sp,IF(Inventory!$J$10:$J$1000=freez,IF(Inventory!$P$10:$P$1000=T$8,1)))))))</f>
        <v/>
      </c>
      <c r="U227" s="125" t="str">
        <f t="array" ref="U227">IF($C227="","",COUNT(IF(Inventory!$B$10:$B$1000=$B227,IF(Inventory!$C$10:$C$1000=$C227,IF(Inventory!$D$10:$D$1000=sp,IF(Inventory!$J$10:$J$1000=freez,IF(Inventory!$P$10:$P$1000=U$8,1)))))))</f>
        <v/>
      </c>
      <c r="V227" s="125" t="str">
        <f t="array" ref="V227">IF($C227="","",COUNT(IF(Inventory!$B$10:$B$1000=$B227,IF(Inventory!$C$10:$C$1000=$C227,IF(Inventory!$D$10:$D$1000=sp,IF(Inventory!$J$10:$J$1000=freez,IF(Inventory!$P$10:$P$1000=V$8,1)))))))</f>
        <v/>
      </c>
      <c r="W227" s="125" t="str">
        <f t="array" ref="W227">IF($C227="","",COUNT(IF(Inventory!$B$10:$B$1000=$B227,IF(Inventory!$C$10:$C$1000=$C227,IF(Inventory!$D$10:$D$1000=sp,IF(Inventory!$J$10:$J$1000=freez,IF(Inventory!$P$10:$P$1000=W$8,1)))))))</f>
        <v/>
      </c>
      <c r="X227" s="144" t="str">
        <f t="shared" si="19"/>
        <v/>
      </c>
      <c r="Y227" s="125" t="str">
        <f t="array" ref="Y227">IF($C227="","",SUM(IF(FREQUENCY(IF(Inventory!$C$10:$C$1000=$C227,IF(Inventory!$D$10:$D$1000=sp,IF(Inventory!$I$10:$I$1000=Grl_status!$B$6,MATCH(Inventory!$F$10:$F$1000,Inventory!$F$10:$F$1000,0)))),ROW(Inventory!$F$10:$F$1000)-ROW(Inventory!$F$10)+1),1)))</f>
        <v/>
      </c>
      <c r="Z227" s="125" t="str">
        <f t="array" ref="Z227">IF($C227="","",SUM(IF(FREQUENCY(IF(Inventory!$C$10:$C$1000=$C227,IF(Inventory!$D$10:$D$1000=sp,IF(Inventory!$J$10:$J$1000=frig,MATCH(Inventory!$F$10:$F$1000,Inventory!$F$10:$F$1000,0)))),ROW(Inventory!$F$10:$F$1000)-ROW(Inventory!$F$10)+1),1)))</f>
        <v/>
      </c>
      <c r="AA227" s="125" t="str">
        <f t="array" ref="AA227">IF($C227="","",SUM(IF(FREQUENCY(IF(Inventory!$C$10:$C$1000=$C227,IF(Inventory!$D$10:$D$1000=sp,IF(Inventory!$J$10:$J$1000=frig,IF(Inventory!$P$10:$P$1000=$E$8,MATCH(Inventory!$F$10:$F$1000,Inventory!$F$10:$F$1000,0))))),ROW(Inventory!$F$10:$F$1000)-ROW(Inventory!$F$10)+1),1)))</f>
        <v/>
      </c>
      <c r="AB227" s="125" t="str">
        <f t="array" ref="AB227">IF($C227="","",SUM(IF(FREQUENCY(IF(Inventory!$C$10:$C$1000=$C227,IF(Inventory!$D$10:$D$1000=sp,IF(Inventory!$J$10:$J$1000=frig,IF(Inventory!$P$10:$P$1000=$G$8,MATCH(Inventory!$F$10:$F$1000,Inventory!$F$10:$F$1000,0))))),ROW(Inventory!$F$10:$F$1000)-ROW(Inventory!$F$10)+1),1)))</f>
        <v/>
      </c>
      <c r="AC227" s="125" t="str">
        <f t="array" ref="AC227">IF($C227="","",SUM(IF(FREQUENCY(IF(Inventory!$C$10:$C$1000=$C227,IF(Inventory!$D$10:$D$1000=sp,IF(Inventory!$K$10:$K$1000="",MATCH(Inventory!$F$10:$F$1000,Inventory!$F$10:$F$1000,0)))),ROW(Inventory!$F$10:$F$1000)-ROW(Inventory!$F$10)+1),1)))</f>
        <v/>
      </c>
    </row>
    <row r="228" spans="1:29" ht="16.5" x14ac:dyDescent="0.3">
      <c r="A228" s="279" t="str">
        <f>Gap_analysis_stores!A229</f>
        <v/>
      </c>
      <c r="B228" s="279" t="str">
        <f>Gap_analysis_stores!B229</f>
        <v/>
      </c>
      <c r="C228" s="279" t="str">
        <f>Gap_analysis_stores!C229</f>
        <v/>
      </c>
      <c r="D228" s="125" t="str">
        <f t="array" ref="D228">IF($C228="","",SUM(IF(FREQUENCY(IF(Inventory!$C$10:$C$1000=$C228,IF(Inventory!$D$10:$D$1000=sp,MATCH(Inventory!$F$10:$F$1000,Inventory!$F$10:$F$1000,0))),ROW(Inventory!$F$10:$F$1000)-ROW(Inventory!$F$10)+1),1)))</f>
        <v/>
      </c>
      <c r="E228" s="125" t="str">
        <f t="array" ref="E228">IF($C228="","",COUNT(IF(Inventory!$B$10:$B$1000=$B228,IF(Inventory!$C$10:$C$1000=$C228,IF(Inventory!$D$10:$D$1000=sp,IF(Inventory!$P$10:$P$1000=E$8,1))))))</f>
        <v/>
      </c>
      <c r="F228" s="125" t="str">
        <f t="array" ref="F228">IF($C228="","",COUNT(IF(Inventory!$B$10:$B$1000=$B228,IF(Inventory!$C$10:$C$1000=$C228,IF(Inventory!$D$10:$D$1000=sp,IF(Inventory!$P$10:$P$1000=F$8,1))))))</f>
        <v/>
      </c>
      <c r="G228" s="125" t="str">
        <f t="array" ref="G228">IF($C228="","",COUNT(IF(Inventory!$B$10:$B$1000=$B228,IF(Inventory!$C$10:$C$1000=$C228,IF(Inventory!$D$10:$D$1000=sp,IF(Inventory!$P$10:$P$1000=G$8,1))))))</f>
        <v/>
      </c>
      <c r="H228" s="125" t="str">
        <f t="array" ref="H228">IF($C228="","",COUNT(IF(Inventory!$B$10:$B$1000=$B228,IF(Inventory!$C$10:$C$1000=$C228,IF(Inventory!$D$10:$D$1000=sp,IF(Inventory!$P$10:$P$1000=H$8,1))))))</f>
        <v/>
      </c>
      <c r="I228" s="125" t="str">
        <f t="array" ref="I228">IF($C228="","",COUNT(IF(Inventory!$B$10:$B$1000=$B228,IF(Inventory!$C$10:$C$1000=$C228,IF(Inventory!$D$10:$D$1000=sp,IF(Inventory!$P$10:$P$1000=I$8,1))))))</f>
        <v/>
      </c>
      <c r="J228" s="137">
        <f t="shared" si="17"/>
        <v>0</v>
      </c>
      <c r="K228" s="125" t="str">
        <f t="array" ref="K228">IF($C228="","",COUNT(IF(Inventory!$B$10:$B$1000=$B228,IF(Inventory!$C$10:$C$1000=$C228,IF(Inventory!$D$10:$D$1000=sp,IF(Inventory!$J$10:$J$1000=frig,1))))))</f>
        <v/>
      </c>
      <c r="L228" s="125" t="str">
        <f t="array" ref="L228">IF($C228="","",COUNT(IF(Inventory!$B$10:$B$1000=$B228,IF(Inventory!$C$10:$C$1000=$C228,IF(Inventory!$D$10:$D$1000=sp,IF(Inventory!$J$10:$J$1000=frig,IF(Inventory!$P$10:$P$1000=L$8,1)))))))</f>
        <v/>
      </c>
      <c r="M228" s="125" t="str">
        <f t="array" ref="M228">IF($C228="","",COUNT(IF(Inventory!$B$10:$B$1000=$B228,IF(Inventory!$C$10:$C$1000=$C228,IF(Inventory!$D$10:$D$1000=sp,IF(Inventory!$J$10:$J$1000=frig,IF(Inventory!$P$10:$P$1000=M$8,1)))))))</f>
        <v/>
      </c>
      <c r="N228" s="125" t="str">
        <f t="array" ref="N228">IF($C228="","",COUNT(IF(Inventory!$B$10:$B$1000=$B228,IF(Inventory!$C$10:$C$1000=$C228,IF(Inventory!$D$10:$D$1000=sp,IF(Inventory!$J$10:$J$1000=frig,IF(Inventory!$P$10:$P$1000=N$8,1)))))))</f>
        <v/>
      </c>
      <c r="O228" s="125" t="str">
        <f t="array" ref="O228">IF($C228="","",COUNT(IF(Inventory!$B$10:$B$1000=$B228,IF(Inventory!$C$10:$C$1000=$C228,IF(Inventory!$D$10:$D$1000=sp,IF(Inventory!$J$10:$J$1000=frig,IF(Inventory!$P$10:$P$1000=O$8,1)))))))</f>
        <v/>
      </c>
      <c r="P228" s="125" t="str">
        <f t="array" ref="P228">IF($C228="","",COUNT(IF(Inventory!$B$10:$B$1000=$B228,IF(Inventory!$C$10:$C$1000=$C228,IF(Inventory!$D$10:$D$1000=sp,IF(Inventory!$J$10:$J$1000=frig,IF(Inventory!$P$10:$P$1000=P$8,1)))))))</f>
        <v/>
      </c>
      <c r="Q228" s="144" t="str">
        <f t="shared" si="18"/>
        <v/>
      </c>
      <c r="R228" s="125" t="str">
        <f t="array" ref="R228">IF($C228="","",COUNT(IF(Inventory!$B$10:$B$1000=$B228,IF(Inventory!$C$10:$C$1000=$C228,IF(Inventory!$D$10:$D$1000=sp,IF(Inventory!$J$10:$J$1000=freez,1))))))</f>
        <v/>
      </c>
      <c r="S228" s="125" t="str">
        <f t="array" ref="S228">IF($C228="","",COUNT(IF(Inventory!$B$10:$B$1000=$B228,IF(Inventory!$C$10:$C$1000=$C228,IF(Inventory!$D$10:$D$1000=sp,IF(Inventory!$J$10:$J$1000=freez,IF(Inventory!$P$10:$P$1000=S$8,1)))))))</f>
        <v/>
      </c>
      <c r="T228" s="125" t="str">
        <f t="array" ref="T228">IF($C228="","",COUNT(IF(Inventory!$B$10:$B$1000=$B228,IF(Inventory!$C$10:$C$1000=$C228,IF(Inventory!$D$10:$D$1000=sp,IF(Inventory!$J$10:$J$1000=freez,IF(Inventory!$P$10:$P$1000=T$8,1)))))))</f>
        <v/>
      </c>
      <c r="U228" s="125" t="str">
        <f t="array" ref="U228">IF($C228="","",COUNT(IF(Inventory!$B$10:$B$1000=$B228,IF(Inventory!$C$10:$C$1000=$C228,IF(Inventory!$D$10:$D$1000=sp,IF(Inventory!$J$10:$J$1000=freez,IF(Inventory!$P$10:$P$1000=U$8,1)))))))</f>
        <v/>
      </c>
      <c r="V228" s="125" t="str">
        <f t="array" ref="V228">IF($C228="","",COUNT(IF(Inventory!$B$10:$B$1000=$B228,IF(Inventory!$C$10:$C$1000=$C228,IF(Inventory!$D$10:$D$1000=sp,IF(Inventory!$J$10:$J$1000=freez,IF(Inventory!$P$10:$P$1000=V$8,1)))))))</f>
        <v/>
      </c>
      <c r="W228" s="125" t="str">
        <f t="array" ref="W228">IF($C228="","",COUNT(IF(Inventory!$B$10:$B$1000=$B228,IF(Inventory!$C$10:$C$1000=$C228,IF(Inventory!$D$10:$D$1000=sp,IF(Inventory!$J$10:$J$1000=freez,IF(Inventory!$P$10:$P$1000=W$8,1)))))))</f>
        <v/>
      </c>
      <c r="X228" s="144" t="str">
        <f t="shared" si="19"/>
        <v/>
      </c>
      <c r="Y228" s="125" t="str">
        <f t="array" ref="Y228">IF($C228="","",SUM(IF(FREQUENCY(IF(Inventory!$C$10:$C$1000=$C228,IF(Inventory!$D$10:$D$1000=sp,IF(Inventory!$I$10:$I$1000=Grl_status!$B$6,MATCH(Inventory!$F$10:$F$1000,Inventory!$F$10:$F$1000,0)))),ROW(Inventory!$F$10:$F$1000)-ROW(Inventory!$F$10)+1),1)))</f>
        <v/>
      </c>
      <c r="Z228" s="125" t="str">
        <f t="array" ref="Z228">IF($C228="","",SUM(IF(FREQUENCY(IF(Inventory!$C$10:$C$1000=$C228,IF(Inventory!$D$10:$D$1000=sp,IF(Inventory!$J$10:$J$1000=frig,MATCH(Inventory!$F$10:$F$1000,Inventory!$F$10:$F$1000,0)))),ROW(Inventory!$F$10:$F$1000)-ROW(Inventory!$F$10)+1),1)))</f>
        <v/>
      </c>
      <c r="AA228" s="125" t="str">
        <f t="array" ref="AA228">IF($C228="","",SUM(IF(FREQUENCY(IF(Inventory!$C$10:$C$1000=$C228,IF(Inventory!$D$10:$D$1000=sp,IF(Inventory!$J$10:$J$1000=frig,IF(Inventory!$P$10:$P$1000=$E$8,MATCH(Inventory!$F$10:$F$1000,Inventory!$F$10:$F$1000,0))))),ROW(Inventory!$F$10:$F$1000)-ROW(Inventory!$F$10)+1),1)))</f>
        <v/>
      </c>
      <c r="AB228" s="125" t="str">
        <f t="array" ref="AB228">IF($C228="","",SUM(IF(FREQUENCY(IF(Inventory!$C$10:$C$1000=$C228,IF(Inventory!$D$10:$D$1000=sp,IF(Inventory!$J$10:$J$1000=frig,IF(Inventory!$P$10:$P$1000=$G$8,MATCH(Inventory!$F$10:$F$1000,Inventory!$F$10:$F$1000,0))))),ROW(Inventory!$F$10:$F$1000)-ROW(Inventory!$F$10)+1),1)))</f>
        <v/>
      </c>
      <c r="AC228" s="125" t="str">
        <f t="array" ref="AC228">IF($C228="","",SUM(IF(FREQUENCY(IF(Inventory!$C$10:$C$1000=$C228,IF(Inventory!$D$10:$D$1000=sp,IF(Inventory!$K$10:$K$1000="",MATCH(Inventory!$F$10:$F$1000,Inventory!$F$10:$F$1000,0)))),ROW(Inventory!$F$10:$F$1000)-ROW(Inventory!$F$10)+1),1)))</f>
        <v/>
      </c>
    </row>
    <row r="229" spans="1:29" ht="16.5" x14ac:dyDescent="0.3">
      <c r="A229" s="279" t="str">
        <f>Gap_analysis_stores!A230</f>
        <v/>
      </c>
      <c r="B229" s="279" t="str">
        <f>Gap_analysis_stores!B230</f>
        <v/>
      </c>
      <c r="C229" s="279" t="str">
        <f>Gap_analysis_stores!C230</f>
        <v/>
      </c>
      <c r="D229" s="125" t="str">
        <f t="array" ref="D229">IF($C229="","",SUM(IF(FREQUENCY(IF(Inventory!$C$10:$C$1000=$C229,IF(Inventory!$D$10:$D$1000=sp,MATCH(Inventory!$F$10:$F$1000,Inventory!$F$10:$F$1000,0))),ROW(Inventory!$F$10:$F$1000)-ROW(Inventory!$F$10)+1),1)))</f>
        <v/>
      </c>
      <c r="E229" s="125" t="str">
        <f t="array" ref="E229">IF($C229="","",COUNT(IF(Inventory!$B$10:$B$1000=$B229,IF(Inventory!$C$10:$C$1000=$C229,IF(Inventory!$D$10:$D$1000=sp,IF(Inventory!$P$10:$P$1000=E$8,1))))))</f>
        <v/>
      </c>
      <c r="F229" s="125" t="str">
        <f t="array" ref="F229">IF($C229="","",COUNT(IF(Inventory!$B$10:$B$1000=$B229,IF(Inventory!$C$10:$C$1000=$C229,IF(Inventory!$D$10:$D$1000=sp,IF(Inventory!$P$10:$P$1000=F$8,1))))))</f>
        <v/>
      </c>
      <c r="G229" s="125" t="str">
        <f t="array" ref="G229">IF($C229="","",COUNT(IF(Inventory!$B$10:$B$1000=$B229,IF(Inventory!$C$10:$C$1000=$C229,IF(Inventory!$D$10:$D$1000=sp,IF(Inventory!$P$10:$P$1000=G$8,1))))))</f>
        <v/>
      </c>
      <c r="H229" s="125" t="str">
        <f t="array" ref="H229">IF($C229="","",COUNT(IF(Inventory!$B$10:$B$1000=$B229,IF(Inventory!$C$10:$C$1000=$C229,IF(Inventory!$D$10:$D$1000=sp,IF(Inventory!$P$10:$P$1000=H$8,1))))))</f>
        <v/>
      </c>
      <c r="I229" s="125" t="str">
        <f t="array" ref="I229">IF($C229="","",COUNT(IF(Inventory!$B$10:$B$1000=$B229,IF(Inventory!$C$10:$C$1000=$C229,IF(Inventory!$D$10:$D$1000=sp,IF(Inventory!$P$10:$P$1000=I$8,1))))))</f>
        <v/>
      </c>
      <c r="J229" s="137">
        <f t="shared" si="17"/>
        <v>0</v>
      </c>
      <c r="K229" s="125" t="str">
        <f t="array" ref="K229">IF($C229="","",COUNT(IF(Inventory!$B$10:$B$1000=$B229,IF(Inventory!$C$10:$C$1000=$C229,IF(Inventory!$D$10:$D$1000=sp,IF(Inventory!$J$10:$J$1000=frig,1))))))</f>
        <v/>
      </c>
      <c r="L229" s="125" t="str">
        <f t="array" ref="L229">IF($C229="","",COUNT(IF(Inventory!$B$10:$B$1000=$B229,IF(Inventory!$C$10:$C$1000=$C229,IF(Inventory!$D$10:$D$1000=sp,IF(Inventory!$J$10:$J$1000=frig,IF(Inventory!$P$10:$P$1000=L$8,1)))))))</f>
        <v/>
      </c>
      <c r="M229" s="125" t="str">
        <f t="array" ref="M229">IF($C229="","",COUNT(IF(Inventory!$B$10:$B$1000=$B229,IF(Inventory!$C$10:$C$1000=$C229,IF(Inventory!$D$10:$D$1000=sp,IF(Inventory!$J$10:$J$1000=frig,IF(Inventory!$P$10:$P$1000=M$8,1)))))))</f>
        <v/>
      </c>
      <c r="N229" s="125" t="str">
        <f t="array" ref="N229">IF($C229="","",COUNT(IF(Inventory!$B$10:$B$1000=$B229,IF(Inventory!$C$10:$C$1000=$C229,IF(Inventory!$D$10:$D$1000=sp,IF(Inventory!$J$10:$J$1000=frig,IF(Inventory!$P$10:$P$1000=N$8,1)))))))</f>
        <v/>
      </c>
      <c r="O229" s="125" t="str">
        <f t="array" ref="O229">IF($C229="","",COUNT(IF(Inventory!$B$10:$B$1000=$B229,IF(Inventory!$C$10:$C$1000=$C229,IF(Inventory!$D$10:$D$1000=sp,IF(Inventory!$J$10:$J$1000=frig,IF(Inventory!$P$10:$P$1000=O$8,1)))))))</f>
        <v/>
      </c>
      <c r="P229" s="125" t="str">
        <f t="array" ref="P229">IF($C229="","",COUNT(IF(Inventory!$B$10:$B$1000=$B229,IF(Inventory!$C$10:$C$1000=$C229,IF(Inventory!$D$10:$D$1000=sp,IF(Inventory!$J$10:$J$1000=frig,IF(Inventory!$P$10:$P$1000=P$8,1)))))))</f>
        <v/>
      </c>
      <c r="Q229" s="144" t="str">
        <f t="shared" si="18"/>
        <v/>
      </c>
      <c r="R229" s="125" t="str">
        <f t="array" ref="R229">IF($C229="","",COUNT(IF(Inventory!$B$10:$B$1000=$B229,IF(Inventory!$C$10:$C$1000=$C229,IF(Inventory!$D$10:$D$1000=sp,IF(Inventory!$J$10:$J$1000=freez,1))))))</f>
        <v/>
      </c>
      <c r="S229" s="125" t="str">
        <f t="array" ref="S229">IF($C229="","",COUNT(IF(Inventory!$B$10:$B$1000=$B229,IF(Inventory!$C$10:$C$1000=$C229,IF(Inventory!$D$10:$D$1000=sp,IF(Inventory!$J$10:$J$1000=freez,IF(Inventory!$P$10:$P$1000=S$8,1)))))))</f>
        <v/>
      </c>
      <c r="T229" s="125" t="str">
        <f t="array" ref="T229">IF($C229="","",COUNT(IF(Inventory!$B$10:$B$1000=$B229,IF(Inventory!$C$10:$C$1000=$C229,IF(Inventory!$D$10:$D$1000=sp,IF(Inventory!$J$10:$J$1000=freez,IF(Inventory!$P$10:$P$1000=T$8,1)))))))</f>
        <v/>
      </c>
      <c r="U229" s="125" t="str">
        <f t="array" ref="U229">IF($C229="","",COUNT(IF(Inventory!$B$10:$B$1000=$B229,IF(Inventory!$C$10:$C$1000=$C229,IF(Inventory!$D$10:$D$1000=sp,IF(Inventory!$J$10:$J$1000=freez,IF(Inventory!$P$10:$P$1000=U$8,1)))))))</f>
        <v/>
      </c>
      <c r="V229" s="125" t="str">
        <f t="array" ref="V229">IF($C229="","",COUNT(IF(Inventory!$B$10:$B$1000=$B229,IF(Inventory!$C$10:$C$1000=$C229,IF(Inventory!$D$10:$D$1000=sp,IF(Inventory!$J$10:$J$1000=freez,IF(Inventory!$P$10:$P$1000=V$8,1)))))))</f>
        <v/>
      </c>
      <c r="W229" s="125" t="str">
        <f t="array" ref="W229">IF($C229="","",COUNT(IF(Inventory!$B$10:$B$1000=$B229,IF(Inventory!$C$10:$C$1000=$C229,IF(Inventory!$D$10:$D$1000=sp,IF(Inventory!$J$10:$J$1000=freez,IF(Inventory!$P$10:$P$1000=W$8,1)))))))</f>
        <v/>
      </c>
      <c r="X229" s="144" t="str">
        <f t="shared" si="19"/>
        <v/>
      </c>
      <c r="Y229" s="125" t="str">
        <f t="array" ref="Y229">IF($C229="","",SUM(IF(FREQUENCY(IF(Inventory!$C$10:$C$1000=$C229,IF(Inventory!$D$10:$D$1000=sp,IF(Inventory!$I$10:$I$1000=Grl_status!$B$6,MATCH(Inventory!$F$10:$F$1000,Inventory!$F$10:$F$1000,0)))),ROW(Inventory!$F$10:$F$1000)-ROW(Inventory!$F$10)+1),1)))</f>
        <v/>
      </c>
      <c r="Z229" s="125" t="str">
        <f t="array" ref="Z229">IF($C229="","",SUM(IF(FREQUENCY(IF(Inventory!$C$10:$C$1000=$C229,IF(Inventory!$D$10:$D$1000=sp,IF(Inventory!$J$10:$J$1000=frig,MATCH(Inventory!$F$10:$F$1000,Inventory!$F$10:$F$1000,0)))),ROW(Inventory!$F$10:$F$1000)-ROW(Inventory!$F$10)+1),1)))</f>
        <v/>
      </c>
      <c r="AA229" s="125" t="str">
        <f t="array" ref="AA229">IF($C229="","",SUM(IF(FREQUENCY(IF(Inventory!$C$10:$C$1000=$C229,IF(Inventory!$D$10:$D$1000=sp,IF(Inventory!$J$10:$J$1000=frig,IF(Inventory!$P$10:$P$1000=$E$8,MATCH(Inventory!$F$10:$F$1000,Inventory!$F$10:$F$1000,0))))),ROW(Inventory!$F$10:$F$1000)-ROW(Inventory!$F$10)+1),1)))</f>
        <v/>
      </c>
      <c r="AB229" s="125" t="str">
        <f t="array" ref="AB229">IF($C229="","",SUM(IF(FREQUENCY(IF(Inventory!$C$10:$C$1000=$C229,IF(Inventory!$D$10:$D$1000=sp,IF(Inventory!$J$10:$J$1000=frig,IF(Inventory!$P$10:$P$1000=$G$8,MATCH(Inventory!$F$10:$F$1000,Inventory!$F$10:$F$1000,0))))),ROW(Inventory!$F$10:$F$1000)-ROW(Inventory!$F$10)+1),1)))</f>
        <v/>
      </c>
      <c r="AC229" s="125" t="str">
        <f t="array" ref="AC229">IF($C229="","",SUM(IF(FREQUENCY(IF(Inventory!$C$10:$C$1000=$C229,IF(Inventory!$D$10:$D$1000=sp,IF(Inventory!$K$10:$K$1000="",MATCH(Inventory!$F$10:$F$1000,Inventory!$F$10:$F$1000,0)))),ROW(Inventory!$F$10:$F$1000)-ROW(Inventory!$F$10)+1),1)))</f>
        <v/>
      </c>
    </row>
    <row r="230" spans="1:29" ht="16.5" x14ac:dyDescent="0.3">
      <c r="A230" s="279" t="str">
        <f>Gap_analysis_stores!A231</f>
        <v/>
      </c>
      <c r="B230" s="279" t="str">
        <f>Gap_analysis_stores!B231</f>
        <v/>
      </c>
      <c r="C230" s="279" t="str">
        <f>Gap_analysis_stores!C231</f>
        <v/>
      </c>
      <c r="D230" s="125" t="str">
        <f t="array" ref="D230">IF($C230="","",SUM(IF(FREQUENCY(IF(Inventory!$C$10:$C$1000=$C230,IF(Inventory!$D$10:$D$1000=sp,MATCH(Inventory!$F$10:$F$1000,Inventory!$F$10:$F$1000,0))),ROW(Inventory!$F$10:$F$1000)-ROW(Inventory!$F$10)+1),1)))</f>
        <v/>
      </c>
      <c r="E230" s="125" t="str">
        <f t="array" ref="E230">IF($C230="","",COUNT(IF(Inventory!$B$10:$B$1000=$B230,IF(Inventory!$C$10:$C$1000=$C230,IF(Inventory!$D$10:$D$1000=sp,IF(Inventory!$P$10:$P$1000=E$8,1))))))</f>
        <v/>
      </c>
      <c r="F230" s="125" t="str">
        <f t="array" ref="F230">IF($C230="","",COUNT(IF(Inventory!$B$10:$B$1000=$B230,IF(Inventory!$C$10:$C$1000=$C230,IF(Inventory!$D$10:$D$1000=sp,IF(Inventory!$P$10:$P$1000=F$8,1))))))</f>
        <v/>
      </c>
      <c r="G230" s="125" t="str">
        <f t="array" ref="G230">IF($C230="","",COUNT(IF(Inventory!$B$10:$B$1000=$B230,IF(Inventory!$C$10:$C$1000=$C230,IF(Inventory!$D$10:$D$1000=sp,IF(Inventory!$P$10:$P$1000=G$8,1))))))</f>
        <v/>
      </c>
      <c r="H230" s="125" t="str">
        <f t="array" ref="H230">IF($C230="","",COUNT(IF(Inventory!$B$10:$B$1000=$B230,IF(Inventory!$C$10:$C$1000=$C230,IF(Inventory!$D$10:$D$1000=sp,IF(Inventory!$P$10:$P$1000=H$8,1))))))</f>
        <v/>
      </c>
      <c r="I230" s="125" t="str">
        <f t="array" ref="I230">IF($C230="","",COUNT(IF(Inventory!$B$10:$B$1000=$B230,IF(Inventory!$C$10:$C$1000=$C230,IF(Inventory!$D$10:$D$1000=sp,IF(Inventory!$P$10:$P$1000=I$8,1))))))</f>
        <v/>
      </c>
      <c r="J230" s="137">
        <f t="shared" si="17"/>
        <v>0</v>
      </c>
      <c r="K230" s="125" t="str">
        <f t="array" ref="K230">IF($C230="","",COUNT(IF(Inventory!$B$10:$B$1000=$B230,IF(Inventory!$C$10:$C$1000=$C230,IF(Inventory!$D$10:$D$1000=sp,IF(Inventory!$J$10:$J$1000=frig,1))))))</f>
        <v/>
      </c>
      <c r="L230" s="125" t="str">
        <f t="array" ref="L230">IF($C230="","",COUNT(IF(Inventory!$B$10:$B$1000=$B230,IF(Inventory!$C$10:$C$1000=$C230,IF(Inventory!$D$10:$D$1000=sp,IF(Inventory!$J$10:$J$1000=frig,IF(Inventory!$P$10:$P$1000=L$8,1)))))))</f>
        <v/>
      </c>
      <c r="M230" s="125" t="str">
        <f t="array" ref="M230">IF($C230="","",COUNT(IF(Inventory!$B$10:$B$1000=$B230,IF(Inventory!$C$10:$C$1000=$C230,IF(Inventory!$D$10:$D$1000=sp,IF(Inventory!$J$10:$J$1000=frig,IF(Inventory!$P$10:$P$1000=M$8,1)))))))</f>
        <v/>
      </c>
      <c r="N230" s="125" t="str">
        <f t="array" ref="N230">IF($C230="","",COUNT(IF(Inventory!$B$10:$B$1000=$B230,IF(Inventory!$C$10:$C$1000=$C230,IF(Inventory!$D$10:$D$1000=sp,IF(Inventory!$J$10:$J$1000=frig,IF(Inventory!$P$10:$P$1000=N$8,1)))))))</f>
        <v/>
      </c>
      <c r="O230" s="125" t="str">
        <f t="array" ref="O230">IF($C230="","",COUNT(IF(Inventory!$B$10:$B$1000=$B230,IF(Inventory!$C$10:$C$1000=$C230,IF(Inventory!$D$10:$D$1000=sp,IF(Inventory!$J$10:$J$1000=frig,IF(Inventory!$P$10:$P$1000=O$8,1)))))))</f>
        <v/>
      </c>
      <c r="P230" s="125" t="str">
        <f t="array" ref="P230">IF($C230="","",COUNT(IF(Inventory!$B$10:$B$1000=$B230,IF(Inventory!$C$10:$C$1000=$C230,IF(Inventory!$D$10:$D$1000=sp,IF(Inventory!$J$10:$J$1000=frig,IF(Inventory!$P$10:$P$1000=P$8,1)))))))</f>
        <v/>
      </c>
      <c r="Q230" s="144" t="str">
        <f t="shared" si="18"/>
        <v/>
      </c>
      <c r="R230" s="125" t="str">
        <f t="array" ref="R230">IF($C230="","",COUNT(IF(Inventory!$B$10:$B$1000=$B230,IF(Inventory!$C$10:$C$1000=$C230,IF(Inventory!$D$10:$D$1000=sp,IF(Inventory!$J$10:$J$1000=freez,1))))))</f>
        <v/>
      </c>
      <c r="S230" s="125" t="str">
        <f t="array" ref="S230">IF($C230="","",COUNT(IF(Inventory!$B$10:$B$1000=$B230,IF(Inventory!$C$10:$C$1000=$C230,IF(Inventory!$D$10:$D$1000=sp,IF(Inventory!$J$10:$J$1000=freez,IF(Inventory!$P$10:$P$1000=S$8,1)))))))</f>
        <v/>
      </c>
      <c r="T230" s="125" t="str">
        <f t="array" ref="T230">IF($C230="","",COUNT(IF(Inventory!$B$10:$B$1000=$B230,IF(Inventory!$C$10:$C$1000=$C230,IF(Inventory!$D$10:$D$1000=sp,IF(Inventory!$J$10:$J$1000=freez,IF(Inventory!$P$10:$P$1000=T$8,1)))))))</f>
        <v/>
      </c>
      <c r="U230" s="125" t="str">
        <f t="array" ref="U230">IF($C230="","",COUNT(IF(Inventory!$B$10:$B$1000=$B230,IF(Inventory!$C$10:$C$1000=$C230,IF(Inventory!$D$10:$D$1000=sp,IF(Inventory!$J$10:$J$1000=freez,IF(Inventory!$P$10:$P$1000=U$8,1)))))))</f>
        <v/>
      </c>
      <c r="V230" s="125" t="str">
        <f t="array" ref="V230">IF($C230="","",COUNT(IF(Inventory!$B$10:$B$1000=$B230,IF(Inventory!$C$10:$C$1000=$C230,IF(Inventory!$D$10:$D$1000=sp,IF(Inventory!$J$10:$J$1000=freez,IF(Inventory!$P$10:$P$1000=V$8,1)))))))</f>
        <v/>
      </c>
      <c r="W230" s="125" t="str">
        <f t="array" ref="W230">IF($C230="","",COUNT(IF(Inventory!$B$10:$B$1000=$B230,IF(Inventory!$C$10:$C$1000=$C230,IF(Inventory!$D$10:$D$1000=sp,IF(Inventory!$J$10:$J$1000=freez,IF(Inventory!$P$10:$P$1000=W$8,1)))))))</f>
        <v/>
      </c>
      <c r="X230" s="144" t="str">
        <f t="shared" si="19"/>
        <v/>
      </c>
      <c r="Y230" s="125" t="str">
        <f t="array" ref="Y230">IF($C230="","",SUM(IF(FREQUENCY(IF(Inventory!$C$10:$C$1000=$C230,IF(Inventory!$D$10:$D$1000=sp,IF(Inventory!$I$10:$I$1000=Grl_status!$B$6,MATCH(Inventory!$F$10:$F$1000,Inventory!$F$10:$F$1000,0)))),ROW(Inventory!$F$10:$F$1000)-ROW(Inventory!$F$10)+1),1)))</f>
        <v/>
      </c>
      <c r="Z230" s="125" t="str">
        <f t="array" ref="Z230">IF($C230="","",SUM(IF(FREQUENCY(IF(Inventory!$C$10:$C$1000=$C230,IF(Inventory!$D$10:$D$1000=sp,IF(Inventory!$J$10:$J$1000=frig,MATCH(Inventory!$F$10:$F$1000,Inventory!$F$10:$F$1000,0)))),ROW(Inventory!$F$10:$F$1000)-ROW(Inventory!$F$10)+1),1)))</f>
        <v/>
      </c>
      <c r="AA230" s="125" t="str">
        <f t="array" ref="AA230">IF($C230="","",SUM(IF(FREQUENCY(IF(Inventory!$C$10:$C$1000=$C230,IF(Inventory!$D$10:$D$1000=sp,IF(Inventory!$J$10:$J$1000=frig,IF(Inventory!$P$10:$P$1000=$E$8,MATCH(Inventory!$F$10:$F$1000,Inventory!$F$10:$F$1000,0))))),ROW(Inventory!$F$10:$F$1000)-ROW(Inventory!$F$10)+1),1)))</f>
        <v/>
      </c>
      <c r="AB230" s="125" t="str">
        <f t="array" ref="AB230">IF($C230="","",SUM(IF(FREQUENCY(IF(Inventory!$C$10:$C$1000=$C230,IF(Inventory!$D$10:$D$1000=sp,IF(Inventory!$J$10:$J$1000=frig,IF(Inventory!$P$10:$P$1000=$G$8,MATCH(Inventory!$F$10:$F$1000,Inventory!$F$10:$F$1000,0))))),ROW(Inventory!$F$10:$F$1000)-ROW(Inventory!$F$10)+1),1)))</f>
        <v/>
      </c>
      <c r="AC230" s="125" t="str">
        <f t="array" ref="AC230">IF($C230="","",SUM(IF(FREQUENCY(IF(Inventory!$C$10:$C$1000=$C230,IF(Inventory!$D$10:$D$1000=sp,IF(Inventory!$K$10:$K$1000="",MATCH(Inventory!$F$10:$F$1000,Inventory!$F$10:$F$1000,0)))),ROW(Inventory!$F$10:$F$1000)-ROW(Inventory!$F$10)+1),1)))</f>
        <v/>
      </c>
    </row>
    <row r="231" spans="1:29" ht="16.5" x14ac:dyDescent="0.3">
      <c r="A231" s="279" t="str">
        <f>Gap_analysis_stores!A232</f>
        <v/>
      </c>
      <c r="B231" s="279" t="str">
        <f>Gap_analysis_stores!B232</f>
        <v/>
      </c>
      <c r="C231" s="279" t="str">
        <f>Gap_analysis_stores!C232</f>
        <v/>
      </c>
      <c r="D231" s="125" t="str">
        <f t="array" ref="D231">IF($C231="","",SUM(IF(FREQUENCY(IF(Inventory!$C$10:$C$1000=$C231,IF(Inventory!$D$10:$D$1000=sp,MATCH(Inventory!$F$10:$F$1000,Inventory!$F$10:$F$1000,0))),ROW(Inventory!$F$10:$F$1000)-ROW(Inventory!$F$10)+1),1)))</f>
        <v/>
      </c>
      <c r="E231" s="125" t="str">
        <f t="array" ref="E231">IF($C231="","",COUNT(IF(Inventory!$B$10:$B$1000=$B231,IF(Inventory!$C$10:$C$1000=$C231,IF(Inventory!$D$10:$D$1000=sp,IF(Inventory!$P$10:$P$1000=E$8,1))))))</f>
        <v/>
      </c>
      <c r="F231" s="125" t="str">
        <f t="array" ref="F231">IF($C231="","",COUNT(IF(Inventory!$B$10:$B$1000=$B231,IF(Inventory!$C$10:$C$1000=$C231,IF(Inventory!$D$10:$D$1000=sp,IF(Inventory!$P$10:$P$1000=F$8,1))))))</f>
        <v/>
      </c>
      <c r="G231" s="125" t="str">
        <f t="array" ref="G231">IF($C231="","",COUNT(IF(Inventory!$B$10:$B$1000=$B231,IF(Inventory!$C$10:$C$1000=$C231,IF(Inventory!$D$10:$D$1000=sp,IF(Inventory!$P$10:$P$1000=G$8,1))))))</f>
        <v/>
      </c>
      <c r="H231" s="125" t="str">
        <f t="array" ref="H231">IF($C231="","",COUNT(IF(Inventory!$B$10:$B$1000=$B231,IF(Inventory!$C$10:$C$1000=$C231,IF(Inventory!$D$10:$D$1000=sp,IF(Inventory!$P$10:$P$1000=H$8,1))))))</f>
        <v/>
      </c>
      <c r="I231" s="125" t="str">
        <f t="array" ref="I231">IF($C231="","",COUNT(IF(Inventory!$B$10:$B$1000=$B231,IF(Inventory!$C$10:$C$1000=$C231,IF(Inventory!$D$10:$D$1000=sp,IF(Inventory!$P$10:$P$1000=I$8,1))))))</f>
        <v/>
      </c>
      <c r="J231" s="137">
        <f t="shared" si="17"/>
        <v>0</v>
      </c>
      <c r="K231" s="125" t="str">
        <f t="array" ref="K231">IF($C231="","",COUNT(IF(Inventory!$B$10:$B$1000=$B231,IF(Inventory!$C$10:$C$1000=$C231,IF(Inventory!$D$10:$D$1000=sp,IF(Inventory!$J$10:$J$1000=frig,1))))))</f>
        <v/>
      </c>
      <c r="L231" s="125" t="str">
        <f t="array" ref="L231">IF($C231="","",COUNT(IF(Inventory!$B$10:$B$1000=$B231,IF(Inventory!$C$10:$C$1000=$C231,IF(Inventory!$D$10:$D$1000=sp,IF(Inventory!$J$10:$J$1000=frig,IF(Inventory!$P$10:$P$1000=L$8,1)))))))</f>
        <v/>
      </c>
      <c r="M231" s="125" t="str">
        <f t="array" ref="M231">IF($C231="","",COUNT(IF(Inventory!$B$10:$B$1000=$B231,IF(Inventory!$C$10:$C$1000=$C231,IF(Inventory!$D$10:$D$1000=sp,IF(Inventory!$J$10:$J$1000=frig,IF(Inventory!$P$10:$P$1000=M$8,1)))))))</f>
        <v/>
      </c>
      <c r="N231" s="125" t="str">
        <f t="array" ref="N231">IF($C231="","",COUNT(IF(Inventory!$B$10:$B$1000=$B231,IF(Inventory!$C$10:$C$1000=$C231,IF(Inventory!$D$10:$D$1000=sp,IF(Inventory!$J$10:$J$1000=frig,IF(Inventory!$P$10:$P$1000=N$8,1)))))))</f>
        <v/>
      </c>
      <c r="O231" s="125" t="str">
        <f t="array" ref="O231">IF($C231="","",COUNT(IF(Inventory!$B$10:$B$1000=$B231,IF(Inventory!$C$10:$C$1000=$C231,IF(Inventory!$D$10:$D$1000=sp,IF(Inventory!$J$10:$J$1000=frig,IF(Inventory!$P$10:$P$1000=O$8,1)))))))</f>
        <v/>
      </c>
      <c r="P231" s="125" t="str">
        <f t="array" ref="P231">IF($C231="","",COUNT(IF(Inventory!$B$10:$B$1000=$B231,IF(Inventory!$C$10:$C$1000=$C231,IF(Inventory!$D$10:$D$1000=sp,IF(Inventory!$J$10:$J$1000=frig,IF(Inventory!$P$10:$P$1000=P$8,1)))))))</f>
        <v/>
      </c>
      <c r="Q231" s="144" t="str">
        <f t="shared" si="18"/>
        <v/>
      </c>
      <c r="R231" s="125" t="str">
        <f t="array" ref="R231">IF($C231="","",COUNT(IF(Inventory!$B$10:$B$1000=$B231,IF(Inventory!$C$10:$C$1000=$C231,IF(Inventory!$D$10:$D$1000=sp,IF(Inventory!$J$10:$J$1000=freez,1))))))</f>
        <v/>
      </c>
      <c r="S231" s="125" t="str">
        <f t="array" ref="S231">IF($C231="","",COUNT(IF(Inventory!$B$10:$B$1000=$B231,IF(Inventory!$C$10:$C$1000=$C231,IF(Inventory!$D$10:$D$1000=sp,IF(Inventory!$J$10:$J$1000=freez,IF(Inventory!$P$10:$P$1000=S$8,1)))))))</f>
        <v/>
      </c>
      <c r="T231" s="125" t="str">
        <f t="array" ref="T231">IF($C231="","",COUNT(IF(Inventory!$B$10:$B$1000=$B231,IF(Inventory!$C$10:$C$1000=$C231,IF(Inventory!$D$10:$D$1000=sp,IF(Inventory!$J$10:$J$1000=freez,IF(Inventory!$P$10:$P$1000=T$8,1)))))))</f>
        <v/>
      </c>
      <c r="U231" s="125" t="str">
        <f t="array" ref="U231">IF($C231="","",COUNT(IF(Inventory!$B$10:$B$1000=$B231,IF(Inventory!$C$10:$C$1000=$C231,IF(Inventory!$D$10:$D$1000=sp,IF(Inventory!$J$10:$J$1000=freez,IF(Inventory!$P$10:$P$1000=U$8,1)))))))</f>
        <v/>
      </c>
      <c r="V231" s="125" t="str">
        <f t="array" ref="V231">IF($C231="","",COUNT(IF(Inventory!$B$10:$B$1000=$B231,IF(Inventory!$C$10:$C$1000=$C231,IF(Inventory!$D$10:$D$1000=sp,IF(Inventory!$J$10:$J$1000=freez,IF(Inventory!$P$10:$P$1000=V$8,1)))))))</f>
        <v/>
      </c>
      <c r="W231" s="125" t="str">
        <f t="array" ref="W231">IF($C231="","",COUNT(IF(Inventory!$B$10:$B$1000=$B231,IF(Inventory!$C$10:$C$1000=$C231,IF(Inventory!$D$10:$D$1000=sp,IF(Inventory!$J$10:$J$1000=freez,IF(Inventory!$P$10:$P$1000=W$8,1)))))))</f>
        <v/>
      </c>
      <c r="X231" s="144" t="str">
        <f t="shared" si="19"/>
        <v/>
      </c>
      <c r="Y231" s="125" t="str">
        <f t="array" ref="Y231">IF($C231="","",SUM(IF(FREQUENCY(IF(Inventory!$C$10:$C$1000=$C231,IF(Inventory!$D$10:$D$1000=sp,IF(Inventory!$I$10:$I$1000=Grl_status!$B$6,MATCH(Inventory!$F$10:$F$1000,Inventory!$F$10:$F$1000,0)))),ROW(Inventory!$F$10:$F$1000)-ROW(Inventory!$F$10)+1),1)))</f>
        <v/>
      </c>
      <c r="Z231" s="125" t="str">
        <f t="array" ref="Z231">IF($C231="","",SUM(IF(FREQUENCY(IF(Inventory!$C$10:$C$1000=$C231,IF(Inventory!$D$10:$D$1000=sp,IF(Inventory!$J$10:$J$1000=frig,MATCH(Inventory!$F$10:$F$1000,Inventory!$F$10:$F$1000,0)))),ROW(Inventory!$F$10:$F$1000)-ROW(Inventory!$F$10)+1),1)))</f>
        <v/>
      </c>
      <c r="AA231" s="125" t="str">
        <f t="array" ref="AA231">IF($C231="","",SUM(IF(FREQUENCY(IF(Inventory!$C$10:$C$1000=$C231,IF(Inventory!$D$10:$D$1000=sp,IF(Inventory!$J$10:$J$1000=frig,IF(Inventory!$P$10:$P$1000=$E$8,MATCH(Inventory!$F$10:$F$1000,Inventory!$F$10:$F$1000,0))))),ROW(Inventory!$F$10:$F$1000)-ROW(Inventory!$F$10)+1),1)))</f>
        <v/>
      </c>
      <c r="AB231" s="125" t="str">
        <f t="array" ref="AB231">IF($C231="","",SUM(IF(FREQUENCY(IF(Inventory!$C$10:$C$1000=$C231,IF(Inventory!$D$10:$D$1000=sp,IF(Inventory!$J$10:$J$1000=frig,IF(Inventory!$P$10:$P$1000=$G$8,MATCH(Inventory!$F$10:$F$1000,Inventory!$F$10:$F$1000,0))))),ROW(Inventory!$F$10:$F$1000)-ROW(Inventory!$F$10)+1),1)))</f>
        <v/>
      </c>
      <c r="AC231" s="125" t="str">
        <f t="array" ref="AC231">IF($C231="","",SUM(IF(FREQUENCY(IF(Inventory!$C$10:$C$1000=$C231,IF(Inventory!$D$10:$D$1000=sp,IF(Inventory!$K$10:$K$1000="",MATCH(Inventory!$F$10:$F$1000,Inventory!$F$10:$F$1000,0)))),ROW(Inventory!$F$10:$F$1000)-ROW(Inventory!$F$10)+1),1)))</f>
        <v/>
      </c>
    </row>
    <row r="232" spans="1:29" ht="16.5" x14ac:dyDescent="0.3">
      <c r="A232" s="279" t="str">
        <f>Gap_analysis_stores!A233</f>
        <v/>
      </c>
      <c r="B232" s="279" t="str">
        <f>Gap_analysis_stores!B233</f>
        <v/>
      </c>
      <c r="C232" s="279" t="str">
        <f>Gap_analysis_stores!C233</f>
        <v/>
      </c>
      <c r="D232" s="125" t="str">
        <f t="array" ref="D232">IF($C232="","",SUM(IF(FREQUENCY(IF(Inventory!$C$10:$C$1000=$C232,IF(Inventory!$D$10:$D$1000=sp,MATCH(Inventory!$F$10:$F$1000,Inventory!$F$10:$F$1000,0))),ROW(Inventory!$F$10:$F$1000)-ROW(Inventory!$F$10)+1),1)))</f>
        <v/>
      </c>
      <c r="E232" s="125" t="str">
        <f t="array" ref="E232">IF($C232="","",COUNT(IF(Inventory!$B$10:$B$1000=$B232,IF(Inventory!$C$10:$C$1000=$C232,IF(Inventory!$D$10:$D$1000=sp,IF(Inventory!$P$10:$P$1000=E$8,1))))))</f>
        <v/>
      </c>
      <c r="F232" s="125" t="str">
        <f t="array" ref="F232">IF($C232="","",COUNT(IF(Inventory!$B$10:$B$1000=$B232,IF(Inventory!$C$10:$C$1000=$C232,IF(Inventory!$D$10:$D$1000=sp,IF(Inventory!$P$10:$P$1000=F$8,1))))))</f>
        <v/>
      </c>
      <c r="G232" s="125" t="str">
        <f t="array" ref="G232">IF($C232="","",COUNT(IF(Inventory!$B$10:$B$1000=$B232,IF(Inventory!$C$10:$C$1000=$C232,IF(Inventory!$D$10:$D$1000=sp,IF(Inventory!$P$10:$P$1000=G$8,1))))))</f>
        <v/>
      </c>
      <c r="H232" s="125" t="str">
        <f t="array" ref="H232">IF($C232="","",COUNT(IF(Inventory!$B$10:$B$1000=$B232,IF(Inventory!$C$10:$C$1000=$C232,IF(Inventory!$D$10:$D$1000=sp,IF(Inventory!$P$10:$P$1000=H$8,1))))))</f>
        <v/>
      </c>
      <c r="I232" s="125" t="str">
        <f t="array" ref="I232">IF($C232="","",COUNT(IF(Inventory!$B$10:$B$1000=$B232,IF(Inventory!$C$10:$C$1000=$C232,IF(Inventory!$D$10:$D$1000=sp,IF(Inventory!$P$10:$P$1000=I$8,1))))))</f>
        <v/>
      </c>
      <c r="J232" s="137">
        <f t="shared" si="17"/>
        <v>0</v>
      </c>
      <c r="K232" s="125" t="str">
        <f t="array" ref="K232">IF($C232="","",COUNT(IF(Inventory!$B$10:$B$1000=$B232,IF(Inventory!$C$10:$C$1000=$C232,IF(Inventory!$D$10:$D$1000=sp,IF(Inventory!$J$10:$J$1000=frig,1))))))</f>
        <v/>
      </c>
      <c r="L232" s="125" t="str">
        <f t="array" ref="L232">IF($C232="","",COUNT(IF(Inventory!$B$10:$B$1000=$B232,IF(Inventory!$C$10:$C$1000=$C232,IF(Inventory!$D$10:$D$1000=sp,IF(Inventory!$J$10:$J$1000=frig,IF(Inventory!$P$10:$P$1000=L$8,1)))))))</f>
        <v/>
      </c>
      <c r="M232" s="125" t="str">
        <f t="array" ref="M232">IF($C232="","",COUNT(IF(Inventory!$B$10:$B$1000=$B232,IF(Inventory!$C$10:$C$1000=$C232,IF(Inventory!$D$10:$D$1000=sp,IF(Inventory!$J$10:$J$1000=frig,IF(Inventory!$P$10:$P$1000=M$8,1)))))))</f>
        <v/>
      </c>
      <c r="N232" s="125" t="str">
        <f t="array" ref="N232">IF($C232="","",COUNT(IF(Inventory!$B$10:$B$1000=$B232,IF(Inventory!$C$10:$C$1000=$C232,IF(Inventory!$D$10:$D$1000=sp,IF(Inventory!$J$10:$J$1000=frig,IF(Inventory!$P$10:$P$1000=N$8,1)))))))</f>
        <v/>
      </c>
      <c r="O232" s="125" t="str">
        <f t="array" ref="O232">IF($C232="","",COUNT(IF(Inventory!$B$10:$B$1000=$B232,IF(Inventory!$C$10:$C$1000=$C232,IF(Inventory!$D$10:$D$1000=sp,IF(Inventory!$J$10:$J$1000=frig,IF(Inventory!$P$10:$P$1000=O$8,1)))))))</f>
        <v/>
      </c>
      <c r="P232" s="125" t="str">
        <f t="array" ref="P232">IF($C232="","",COUNT(IF(Inventory!$B$10:$B$1000=$B232,IF(Inventory!$C$10:$C$1000=$C232,IF(Inventory!$D$10:$D$1000=sp,IF(Inventory!$J$10:$J$1000=frig,IF(Inventory!$P$10:$P$1000=P$8,1)))))))</f>
        <v/>
      </c>
      <c r="Q232" s="144" t="str">
        <f t="shared" si="18"/>
        <v/>
      </c>
      <c r="R232" s="125" t="str">
        <f t="array" ref="R232">IF($C232="","",COUNT(IF(Inventory!$B$10:$B$1000=$B232,IF(Inventory!$C$10:$C$1000=$C232,IF(Inventory!$D$10:$D$1000=sp,IF(Inventory!$J$10:$J$1000=freez,1))))))</f>
        <v/>
      </c>
      <c r="S232" s="125" t="str">
        <f t="array" ref="S232">IF($C232="","",COUNT(IF(Inventory!$B$10:$B$1000=$B232,IF(Inventory!$C$10:$C$1000=$C232,IF(Inventory!$D$10:$D$1000=sp,IF(Inventory!$J$10:$J$1000=freez,IF(Inventory!$P$10:$P$1000=S$8,1)))))))</f>
        <v/>
      </c>
      <c r="T232" s="125" t="str">
        <f t="array" ref="T232">IF($C232="","",COUNT(IF(Inventory!$B$10:$B$1000=$B232,IF(Inventory!$C$10:$C$1000=$C232,IF(Inventory!$D$10:$D$1000=sp,IF(Inventory!$J$10:$J$1000=freez,IF(Inventory!$P$10:$P$1000=T$8,1)))))))</f>
        <v/>
      </c>
      <c r="U232" s="125" t="str">
        <f t="array" ref="U232">IF($C232="","",COUNT(IF(Inventory!$B$10:$B$1000=$B232,IF(Inventory!$C$10:$C$1000=$C232,IF(Inventory!$D$10:$D$1000=sp,IF(Inventory!$J$10:$J$1000=freez,IF(Inventory!$P$10:$P$1000=U$8,1)))))))</f>
        <v/>
      </c>
      <c r="V232" s="125" t="str">
        <f t="array" ref="V232">IF($C232="","",COUNT(IF(Inventory!$B$10:$B$1000=$B232,IF(Inventory!$C$10:$C$1000=$C232,IF(Inventory!$D$10:$D$1000=sp,IF(Inventory!$J$10:$J$1000=freez,IF(Inventory!$P$10:$P$1000=V$8,1)))))))</f>
        <v/>
      </c>
      <c r="W232" s="125" t="str">
        <f t="array" ref="W232">IF($C232="","",COUNT(IF(Inventory!$B$10:$B$1000=$B232,IF(Inventory!$C$10:$C$1000=$C232,IF(Inventory!$D$10:$D$1000=sp,IF(Inventory!$J$10:$J$1000=freez,IF(Inventory!$P$10:$P$1000=W$8,1)))))))</f>
        <v/>
      </c>
      <c r="X232" s="144" t="str">
        <f t="shared" si="19"/>
        <v/>
      </c>
      <c r="Y232" s="125" t="str">
        <f t="array" ref="Y232">IF($C232="","",SUM(IF(FREQUENCY(IF(Inventory!$C$10:$C$1000=$C232,IF(Inventory!$D$10:$D$1000=sp,IF(Inventory!$I$10:$I$1000=Grl_status!$B$6,MATCH(Inventory!$F$10:$F$1000,Inventory!$F$10:$F$1000,0)))),ROW(Inventory!$F$10:$F$1000)-ROW(Inventory!$F$10)+1),1)))</f>
        <v/>
      </c>
      <c r="Z232" s="125" t="str">
        <f t="array" ref="Z232">IF($C232="","",SUM(IF(FREQUENCY(IF(Inventory!$C$10:$C$1000=$C232,IF(Inventory!$D$10:$D$1000=sp,IF(Inventory!$J$10:$J$1000=frig,MATCH(Inventory!$F$10:$F$1000,Inventory!$F$10:$F$1000,0)))),ROW(Inventory!$F$10:$F$1000)-ROW(Inventory!$F$10)+1),1)))</f>
        <v/>
      </c>
      <c r="AA232" s="125" t="str">
        <f t="array" ref="AA232">IF($C232="","",SUM(IF(FREQUENCY(IF(Inventory!$C$10:$C$1000=$C232,IF(Inventory!$D$10:$D$1000=sp,IF(Inventory!$J$10:$J$1000=frig,IF(Inventory!$P$10:$P$1000=$E$8,MATCH(Inventory!$F$10:$F$1000,Inventory!$F$10:$F$1000,0))))),ROW(Inventory!$F$10:$F$1000)-ROW(Inventory!$F$10)+1),1)))</f>
        <v/>
      </c>
      <c r="AB232" s="125" t="str">
        <f t="array" ref="AB232">IF($C232="","",SUM(IF(FREQUENCY(IF(Inventory!$C$10:$C$1000=$C232,IF(Inventory!$D$10:$D$1000=sp,IF(Inventory!$J$10:$J$1000=frig,IF(Inventory!$P$10:$P$1000=$G$8,MATCH(Inventory!$F$10:$F$1000,Inventory!$F$10:$F$1000,0))))),ROW(Inventory!$F$10:$F$1000)-ROW(Inventory!$F$10)+1),1)))</f>
        <v/>
      </c>
      <c r="AC232" s="125" t="str">
        <f t="array" ref="AC232">IF($C232="","",SUM(IF(FREQUENCY(IF(Inventory!$C$10:$C$1000=$C232,IF(Inventory!$D$10:$D$1000=sp,IF(Inventory!$K$10:$K$1000="",MATCH(Inventory!$F$10:$F$1000,Inventory!$F$10:$F$1000,0)))),ROW(Inventory!$F$10:$F$1000)-ROW(Inventory!$F$10)+1),1)))</f>
        <v/>
      </c>
    </row>
    <row r="233" spans="1:29" ht="16.5" x14ac:dyDescent="0.3">
      <c r="A233" s="279" t="str">
        <f>Gap_analysis_stores!A234</f>
        <v/>
      </c>
      <c r="B233" s="279" t="str">
        <f>Gap_analysis_stores!B234</f>
        <v/>
      </c>
      <c r="C233" s="279" t="str">
        <f>Gap_analysis_stores!C234</f>
        <v/>
      </c>
      <c r="D233" s="125" t="str">
        <f t="array" ref="D233">IF($C233="","",SUM(IF(FREQUENCY(IF(Inventory!$C$10:$C$1000=$C233,IF(Inventory!$D$10:$D$1000=sp,MATCH(Inventory!$F$10:$F$1000,Inventory!$F$10:$F$1000,0))),ROW(Inventory!$F$10:$F$1000)-ROW(Inventory!$F$10)+1),1)))</f>
        <v/>
      </c>
      <c r="E233" s="125" t="str">
        <f t="array" ref="E233">IF($C233="","",COUNT(IF(Inventory!$B$10:$B$1000=$B233,IF(Inventory!$C$10:$C$1000=$C233,IF(Inventory!$D$10:$D$1000=sp,IF(Inventory!$P$10:$P$1000=E$8,1))))))</f>
        <v/>
      </c>
      <c r="F233" s="125" t="str">
        <f t="array" ref="F233">IF($C233="","",COUNT(IF(Inventory!$B$10:$B$1000=$B233,IF(Inventory!$C$10:$C$1000=$C233,IF(Inventory!$D$10:$D$1000=sp,IF(Inventory!$P$10:$P$1000=F$8,1))))))</f>
        <v/>
      </c>
      <c r="G233" s="125" t="str">
        <f t="array" ref="G233">IF($C233="","",COUNT(IF(Inventory!$B$10:$B$1000=$B233,IF(Inventory!$C$10:$C$1000=$C233,IF(Inventory!$D$10:$D$1000=sp,IF(Inventory!$P$10:$P$1000=G$8,1))))))</f>
        <v/>
      </c>
      <c r="H233" s="125" t="str">
        <f t="array" ref="H233">IF($C233="","",COUNT(IF(Inventory!$B$10:$B$1000=$B233,IF(Inventory!$C$10:$C$1000=$C233,IF(Inventory!$D$10:$D$1000=sp,IF(Inventory!$P$10:$P$1000=H$8,1))))))</f>
        <v/>
      </c>
      <c r="I233" s="125" t="str">
        <f t="array" ref="I233">IF($C233="","",COUNT(IF(Inventory!$B$10:$B$1000=$B233,IF(Inventory!$C$10:$C$1000=$C233,IF(Inventory!$D$10:$D$1000=sp,IF(Inventory!$P$10:$P$1000=I$8,1))))))</f>
        <v/>
      </c>
      <c r="J233" s="137">
        <f t="shared" si="17"/>
        <v>0</v>
      </c>
      <c r="K233" s="125" t="str">
        <f t="array" ref="K233">IF($C233="","",COUNT(IF(Inventory!$B$10:$B$1000=$B233,IF(Inventory!$C$10:$C$1000=$C233,IF(Inventory!$D$10:$D$1000=sp,IF(Inventory!$J$10:$J$1000=frig,1))))))</f>
        <v/>
      </c>
      <c r="L233" s="125" t="str">
        <f t="array" ref="L233">IF($C233="","",COUNT(IF(Inventory!$B$10:$B$1000=$B233,IF(Inventory!$C$10:$C$1000=$C233,IF(Inventory!$D$10:$D$1000=sp,IF(Inventory!$J$10:$J$1000=frig,IF(Inventory!$P$10:$P$1000=L$8,1)))))))</f>
        <v/>
      </c>
      <c r="M233" s="125" t="str">
        <f t="array" ref="M233">IF($C233="","",COUNT(IF(Inventory!$B$10:$B$1000=$B233,IF(Inventory!$C$10:$C$1000=$C233,IF(Inventory!$D$10:$D$1000=sp,IF(Inventory!$J$10:$J$1000=frig,IF(Inventory!$P$10:$P$1000=M$8,1)))))))</f>
        <v/>
      </c>
      <c r="N233" s="125" t="str">
        <f t="array" ref="N233">IF($C233="","",COUNT(IF(Inventory!$B$10:$B$1000=$B233,IF(Inventory!$C$10:$C$1000=$C233,IF(Inventory!$D$10:$D$1000=sp,IF(Inventory!$J$10:$J$1000=frig,IF(Inventory!$P$10:$P$1000=N$8,1)))))))</f>
        <v/>
      </c>
      <c r="O233" s="125" t="str">
        <f t="array" ref="O233">IF($C233="","",COUNT(IF(Inventory!$B$10:$B$1000=$B233,IF(Inventory!$C$10:$C$1000=$C233,IF(Inventory!$D$10:$D$1000=sp,IF(Inventory!$J$10:$J$1000=frig,IF(Inventory!$P$10:$P$1000=O$8,1)))))))</f>
        <v/>
      </c>
      <c r="P233" s="125" t="str">
        <f t="array" ref="P233">IF($C233="","",COUNT(IF(Inventory!$B$10:$B$1000=$B233,IF(Inventory!$C$10:$C$1000=$C233,IF(Inventory!$D$10:$D$1000=sp,IF(Inventory!$J$10:$J$1000=frig,IF(Inventory!$P$10:$P$1000=P$8,1)))))))</f>
        <v/>
      </c>
      <c r="Q233" s="144" t="str">
        <f t="shared" si="18"/>
        <v/>
      </c>
      <c r="R233" s="125" t="str">
        <f t="array" ref="R233">IF($C233="","",COUNT(IF(Inventory!$B$10:$B$1000=$B233,IF(Inventory!$C$10:$C$1000=$C233,IF(Inventory!$D$10:$D$1000=sp,IF(Inventory!$J$10:$J$1000=freez,1))))))</f>
        <v/>
      </c>
      <c r="S233" s="125" t="str">
        <f t="array" ref="S233">IF($C233="","",COUNT(IF(Inventory!$B$10:$B$1000=$B233,IF(Inventory!$C$10:$C$1000=$C233,IF(Inventory!$D$10:$D$1000=sp,IF(Inventory!$J$10:$J$1000=freez,IF(Inventory!$P$10:$P$1000=S$8,1)))))))</f>
        <v/>
      </c>
      <c r="T233" s="125" t="str">
        <f t="array" ref="T233">IF($C233="","",COUNT(IF(Inventory!$B$10:$B$1000=$B233,IF(Inventory!$C$10:$C$1000=$C233,IF(Inventory!$D$10:$D$1000=sp,IF(Inventory!$J$10:$J$1000=freez,IF(Inventory!$P$10:$P$1000=T$8,1)))))))</f>
        <v/>
      </c>
      <c r="U233" s="125" t="str">
        <f t="array" ref="U233">IF($C233="","",COUNT(IF(Inventory!$B$10:$B$1000=$B233,IF(Inventory!$C$10:$C$1000=$C233,IF(Inventory!$D$10:$D$1000=sp,IF(Inventory!$J$10:$J$1000=freez,IF(Inventory!$P$10:$P$1000=U$8,1)))))))</f>
        <v/>
      </c>
      <c r="V233" s="125" t="str">
        <f t="array" ref="V233">IF($C233="","",COUNT(IF(Inventory!$B$10:$B$1000=$B233,IF(Inventory!$C$10:$C$1000=$C233,IF(Inventory!$D$10:$D$1000=sp,IF(Inventory!$J$10:$J$1000=freez,IF(Inventory!$P$10:$P$1000=V$8,1)))))))</f>
        <v/>
      </c>
      <c r="W233" s="125" t="str">
        <f t="array" ref="W233">IF($C233="","",COUNT(IF(Inventory!$B$10:$B$1000=$B233,IF(Inventory!$C$10:$C$1000=$C233,IF(Inventory!$D$10:$D$1000=sp,IF(Inventory!$J$10:$J$1000=freez,IF(Inventory!$P$10:$P$1000=W$8,1)))))))</f>
        <v/>
      </c>
      <c r="X233" s="144" t="str">
        <f t="shared" si="19"/>
        <v/>
      </c>
      <c r="Y233" s="125" t="str">
        <f t="array" ref="Y233">IF($C233="","",SUM(IF(FREQUENCY(IF(Inventory!$C$10:$C$1000=$C233,IF(Inventory!$D$10:$D$1000=sp,IF(Inventory!$I$10:$I$1000=Grl_status!$B$6,MATCH(Inventory!$F$10:$F$1000,Inventory!$F$10:$F$1000,0)))),ROW(Inventory!$F$10:$F$1000)-ROW(Inventory!$F$10)+1),1)))</f>
        <v/>
      </c>
      <c r="Z233" s="125" t="str">
        <f t="array" ref="Z233">IF($C233="","",SUM(IF(FREQUENCY(IF(Inventory!$C$10:$C$1000=$C233,IF(Inventory!$D$10:$D$1000=sp,IF(Inventory!$J$10:$J$1000=frig,MATCH(Inventory!$F$10:$F$1000,Inventory!$F$10:$F$1000,0)))),ROW(Inventory!$F$10:$F$1000)-ROW(Inventory!$F$10)+1),1)))</f>
        <v/>
      </c>
      <c r="AA233" s="125" t="str">
        <f t="array" ref="AA233">IF($C233="","",SUM(IF(FREQUENCY(IF(Inventory!$C$10:$C$1000=$C233,IF(Inventory!$D$10:$D$1000=sp,IF(Inventory!$J$10:$J$1000=frig,IF(Inventory!$P$10:$P$1000=$E$8,MATCH(Inventory!$F$10:$F$1000,Inventory!$F$10:$F$1000,0))))),ROW(Inventory!$F$10:$F$1000)-ROW(Inventory!$F$10)+1),1)))</f>
        <v/>
      </c>
      <c r="AB233" s="125" t="str">
        <f t="array" ref="AB233">IF($C233="","",SUM(IF(FREQUENCY(IF(Inventory!$C$10:$C$1000=$C233,IF(Inventory!$D$10:$D$1000=sp,IF(Inventory!$J$10:$J$1000=frig,IF(Inventory!$P$10:$P$1000=$G$8,MATCH(Inventory!$F$10:$F$1000,Inventory!$F$10:$F$1000,0))))),ROW(Inventory!$F$10:$F$1000)-ROW(Inventory!$F$10)+1),1)))</f>
        <v/>
      </c>
      <c r="AC233" s="125" t="str">
        <f t="array" ref="AC233">IF($C233="","",SUM(IF(FREQUENCY(IF(Inventory!$C$10:$C$1000=$C233,IF(Inventory!$D$10:$D$1000=sp,IF(Inventory!$K$10:$K$1000="",MATCH(Inventory!$F$10:$F$1000,Inventory!$F$10:$F$1000,0)))),ROW(Inventory!$F$10:$F$1000)-ROW(Inventory!$F$10)+1),1)))</f>
        <v/>
      </c>
    </row>
    <row r="234" spans="1:29" ht="16.5" x14ac:dyDescent="0.3">
      <c r="A234" s="279" t="str">
        <f>Gap_analysis_stores!A235</f>
        <v/>
      </c>
      <c r="B234" s="279" t="str">
        <f>Gap_analysis_stores!B235</f>
        <v/>
      </c>
      <c r="C234" s="279" t="str">
        <f>Gap_analysis_stores!C235</f>
        <v/>
      </c>
      <c r="D234" s="125" t="str">
        <f t="array" ref="D234">IF($C234="","",SUM(IF(FREQUENCY(IF(Inventory!$C$10:$C$1000=$C234,IF(Inventory!$D$10:$D$1000=sp,MATCH(Inventory!$F$10:$F$1000,Inventory!$F$10:$F$1000,0))),ROW(Inventory!$F$10:$F$1000)-ROW(Inventory!$F$10)+1),1)))</f>
        <v/>
      </c>
      <c r="E234" s="125" t="str">
        <f t="array" ref="E234">IF($C234="","",COUNT(IF(Inventory!$B$10:$B$1000=$B234,IF(Inventory!$C$10:$C$1000=$C234,IF(Inventory!$D$10:$D$1000=sp,IF(Inventory!$P$10:$P$1000=E$8,1))))))</f>
        <v/>
      </c>
      <c r="F234" s="125" t="str">
        <f t="array" ref="F234">IF($C234="","",COUNT(IF(Inventory!$B$10:$B$1000=$B234,IF(Inventory!$C$10:$C$1000=$C234,IF(Inventory!$D$10:$D$1000=sp,IF(Inventory!$P$10:$P$1000=F$8,1))))))</f>
        <v/>
      </c>
      <c r="G234" s="125" t="str">
        <f t="array" ref="G234">IF($C234="","",COUNT(IF(Inventory!$B$10:$B$1000=$B234,IF(Inventory!$C$10:$C$1000=$C234,IF(Inventory!$D$10:$D$1000=sp,IF(Inventory!$P$10:$P$1000=G$8,1))))))</f>
        <v/>
      </c>
      <c r="H234" s="125" t="str">
        <f t="array" ref="H234">IF($C234="","",COUNT(IF(Inventory!$B$10:$B$1000=$B234,IF(Inventory!$C$10:$C$1000=$C234,IF(Inventory!$D$10:$D$1000=sp,IF(Inventory!$P$10:$P$1000=H$8,1))))))</f>
        <v/>
      </c>
      <c r="I234" s="125" t="str">
        <f t="array" ref="I234">IF($C234="","",COUNT(IF(Inventory!$B$10:$B$1000=$B234,IF(Inventory!$C$10:$C$1000=$C234,IF(Inventory!$D$10:$D$1000=sp,IF(Inventory!$P$10:$P$1000=I$8,1))))))</f>
        <v/>
      </c>
      <c r="J234" s="137">
        <f t="shared" si="17"/>
        <v>0</v>
      </c>
      <c r="K234" s="125" t="str">
        <f t="array" ref="K234">IF($C234="","",COUNT(IF(Inventory!$B$10:$B$1000=$B234,IF(Inventory!$C$10:$C$1000=$C234,IF(Inventory!$D$10:$D$1000=sp,IF(Inventory!$J$10:$J$1000=frig,1))))))</f>
        <v/>
      </c>
      <c r="L234" s="125" t="str">
        <f t="array" ref="L234">IF($C234="","",COUNT(IF(Inventory!$B$10:$B$1000=$B234,IF(Inventory!$C$10:$C$1000=$C234,IF(Inventory!$D$10:$D$1000=sp,IF(Inventory!$J$10:$J$1000=frig,IF(Inventory!$P$10:$P$1000=L$8,1)))))))</f>
        <v/>
      </c>
      <c r="M234" s="125" t="str">
        <f t="array" ref="M234">IF($C234="","",COUNT(IF(Inventory!$B$10:$B$1000=$B234,IF(Inventory!$C$10:$C$1000=$C234,IF(Inventory!$D$10:$D$1000=sp,IF(Inventory!$J$10:$J$1000=frig,IF(Inventory!$P$10:$P$1000=M$8,1)))))))</f>
        <v/>
      </c>
      <c r="N234" s="125" t="str">
        <f t="array" ref="N234">IF($C234="","",COUNT(IF(Inventory!$B$10:$B$1000=$B234,IF(Inventory!$C$10:$C$1000=$C234,IF(Inventory!$D$10:$D$1000=sp,IF(Inventory!$J$10:$J$1000=frig,IF(Inventory!$P$10:$P$1000=N$8,1)))))))</f>
        <v/>
      </c>
      <c r="O234" s="125" t="str">
        <f t="array" ref="O234">IF($C234="","",COUNT(IF(Inventory!$B$10:$B$1000=$B234,IF(Inventory!$C$10:$C$1000=$C234,IF(Inventory!$D$10:$D$1000=sp,IF(Inventory!$J$10:$J$1000=frig,IF(Inventory!$P$10:$P$1000=O$8,1)))))))</f>
        <v/>
      </c>
      <c r="P234" s="125" t="str">
        <f t="array" ref="P234">IF($C234="","",COUNT(IF(Inventory!$B$10:$B$1000=$B234,IF(Inventory!$C$10:$C$1000=$C234,IF(Inventory!$D$10:$D$1000=sp,IF(Inventory!$J$10:$J$1000=frig,IF(Inventory!$P$10:$P$1000=P$8,1)))))))</f>
        <v/>
      </c>
      <c r="Q234" s="144" t="str">
        <f t="shared" si="18"/>
        <v/>
      </c>
      <c r="R234" s="125" t="str">
        <f t="array" ref="R234">IF($C234="","",COUNT(IF(Inventory!$B$10:$B$1000=$B234,IF(Inventory!$C$10:$C$1000=$C234,IF(Inventory!$D$10:$D$1000=sp,IF(Inventory!$J$10:$J$1000=freez,1))))))</f>
        <v/>
      </c>
      <c r="S234" s="125" t="str">
        <f t="array" ref="S234">IF($C234="","",COUNT(IF(Inventory!$B$10:$B$1000=$B234,IF(Inventory!$C$10:$C$1000=$C234,IF(Inventory!$D$10:$D$1000=sp,IF(Inventory!$J$10:$J$1000=freez,IF(Inventory!$P$10:$P$1000=S$8,1)))))))</f>
        <v/>
      </c>
      <c r="T234" s="125" t="str">
        <f t="array" ref="T234">IF($C234="","",COUNT(IF(Inventory!$B$10:$B$1000=$B234,IF(Inventory!$C$10:$C$1000=$C234,IF(Inventory!$D$10:$D$1000=sp,IF(Inventory!$J$10:$J$1000=freez,IF(Inventory!$P$10:$P$1000=T$8,1)))))))</f>
        <v/>
      </c>
      <c r="U234" s="125" t="str">
        <f t="array" ref="U234">IF($C234="","",COUNT(IF(Inventory!$B$10:$B$1000=$B234,IF(Inventory!$C$10:$C$1000=$C234,IF(Inventory!$D$10:$D$1000=sp,IF(Inventory!$J$10:$J$1000=freez,IF(Inventory!$P$10:$P$1000=U$8,1)))))))</f>
        <v/>
      </c>
      <c r="V234" s="125" t="str">
        <f t="array" ref="V234">IF($C234="","",COUNT(IF(Inventory!$B$10:$B$1000=$B234,IF(Inventory!$C$10:$C$1000=$C234,IF(Inventory!$D$10:$D$1000=sp,IF(Inventory!$J$10:$J$1000=freez,IF(Inventory!$P$10:$P$1000=V$8,1)))))))</f>
        <v/>
      </c>
      <c r="W234" s="125" t="str">
        <f t="array" ref="W234">IF($C234="","",COUNT(IF(Inventory!$B$10:$B$1000=$B234,IF(Inventory!$C$10:$C$1000=$C234,IF(Inventory!$D$10:$D$1000=sp,IF(Inventory!$J$10:$J$1000=freez,IF(Inventory!$P$10:$P$1000=W$8,1)))))))</f>
        <v/>
      </c>
      <c r="X234" s="144" t="str">
        <f t="shared" si="19"/>
        <v/>
      </c>
      <c r="Y234" s="125" t="str">
        <f t="array" ref="Y234">IF($C234="","",SUM(IF(FREQUENCY(IF(Inventory!$C$10:$C$1000=$C234,IF(Inventory!$D$10:$D$1000=sp,IF(Inventory!$I$10:$I$1000=Grl_status!$B$6,MATCH(Inventory!$F$10:$F$1000,Inventory!$F$10:$F$1000,0)))),ROW(Inventory!$F$10:$F$1000)-ROW(Inventory!$F$10)+1),1)))</f>
        <v/>
      </c>
      <c r="Z234" s="125" t="str">
        <f t="array" ref="Z234">IF($C234="","",SUM(IF(FREQUENCY(IF(Inventory!$C$10:$C$1000=$C234,IF(Inventory!$D$10:$D$1000=sp,IF(Inventory!$J$10:$J$1000=frig,MATCH(Inventory!$F$10:$F$1000,Inventory!$F$10:$F$1000,0)))),ROW(Inventory!$F$10:$F$1000)-ROW(Inventory!$F$10)+1),1)))</f>
        <v/>
      </c>
      <c r="AA234" s="125" t="str">
        <f t="array" ref="AA234">IF($C234="","",SUM(IF(FREQUENCY(IF(Inventory!$C$10:$C$1000=$C234,IF(Inventory!$D$10:$D$1000=sp,IF(Inventory!$J$10:$J$1000=frig,IF(Inventory!$P$10:$P$1000=$E$8,MATCH(Inventory!$F$10:$F$1000,Inventory!$F$10:$F$1000,0))))),ROW(Inventory!$F$10:$F$1000)-ROW(Inventory!$F$10)+1),1)))</f>
        <v/>
      </c>
      <c r="AB234" s="125" t="str">
        <f t="array" ref="AB234">IF($C234="","",SUM(IF(FREQUENCY(IF(Inventory!$C$10:$C$1000=$C234,IF(Inventory!$D$10:$D$1000=sp,IF(Inventory!$J$10:$J$1000=frig,IF(Inventory!$P$10:$P$1000=$G$8,MATCH(Inventory!$F$10:$F$1000,Inventory!$F$10:$F$1000,0))))),ROW(Inventory!$F$10:$F$1000)-ROW(Inventory!$F$10)+1),1)))</f>
        <v/>
      </c>
      <c r="AC234" s="125" t="str">
        <f t="array" ref="AC234">IF($C234="","",SUM(IF(FREQUENCY(IF(Inventory!$C$10:$C$1000=$C234,IF(Inventory!$D$10:$D$1000=sp,IF(Inventory!$K$10:$K$1000="",MATCH(Inventory!$F$10:$F$1000,Inventory!$F$10:$F$1000,0)))),ROW(Inventory!$F$10:$F$1000)-ROW(Inventory!$F$10)+1),1)))</f>
        <v/>
      </c>
    </row>
    <row r="235" spans="1:29" ht="16.5" x14ac:dyDescent="0.3">
      <c r="A235" s="279" t="str">
        <f>Gap_analysis_stores!A236</f>
        <v/>
      </c>
      <c r="B235" s="279" t="str">
        <f>Gap_analysis_stores!B236</f>
        <v/>
      </c>
      <c r="C235" s="279" t="str">
        <f>Gap_analysis_stores!C236</f>
        <v/>
      </c>
      <c r="D235" s="125" t="str">
        <f t="array" ref="D235">IF($C235="","",SUM(IF(FREQUENCY(IF(Inventory!$C$10:$C$1000=$C235,IF(Inventory!$D$10:$D$1000=sp,MATCH(Inventory!$F$10:$F$1000,Inventory!$F$10:$F$1000,0))),ROW(Inventory!$F$10:$F$1000)-ROW(Inventory!$F$10)+1),1)))</f>
        <v/>
      </c>
      <c r="E235" s="125" t="str">
        <f t="array" ref="E235">IF($C235="","",COUNT(IF(Inventory!$B$10:$B$1000=$B235,IF(Inventory!$C$10:$C$1000=$C235,IF(Inventory!$D$10:$D$1000=sp,IF(Inventory!$P$10:$P$1000=E$8,1))))))</f>
        <v/>
      </c>
      <c r="F235" s="125" t="str">
        <f t="array" ref="F235">IF($C235="","",COUNT(IF(Inventory!$B$10:$B$1000=$B235,IF(Inventory!$C$10:$C$1000=$C235,IF(Inventory!$D$10:$D$1000=sp,IF(Inventory!$P$10:$P$1000=F$8,1))))))</f>
        <v/>
      </c>
      <c r="G235" s="125" t="str">
        <f t="array" ref="G235">IF($C235="","",COUNT(IF(Inventory!$B$10:$B$1000=$B235,IF(Inventory!$C$10:$C$1000=$C235,IF(Inventory!$D$10:$D$1000=sp,IF(Inventory!$P$10:$P$1000=G$8,1))))))</f>
        <v/>
      </c>
      <c r="H235" s="125" t="str">
        <f t="array" ref="H235">IF($C235="","",COUNT(IF(Inventory!$B$10:$B$1000=$B235,IF(Inventory!$C$10:$C$1000=$C235,IF(Inventory!$D$10:$D$1000=sp,IF(Inventory!$P$10:$P$1000=H$8,1))))))</f>
        <v/>
      </c>
      <c r="I235" s="125" t="str">
        <f t="array" ref="I235">IF($C235="","",COUNT(IF(Inventory!$B$10:$B$1000=$B235,IF(Inventory!$C$10:$C$1000=$C235,IF(Inventory!$D$10:$D$1000=sp,IF(Inventory!$P$10:$P$1000=I$8,1))))))</f>
        <v/>
      </c>
      <c r="J235" s="137">
        <f t="shared" si="17"/>
        <v>0</v>
      </c>
      <c r="K235" s="125" t="str">
        <f t="array" ref="K235">IF($C235="","",COUNT(IF(Inventory!$B$10:$B$1000=$B235,IF(Inventory!$C$10:$C$1000=$C235,IF(Inventory!$D$10:$D$1000=sp,IF(Inventory!$J$10:$J$1000=frig,1))))))</f>
        <v/>
      </c>
      <c r="L235" s="125" t="str">
        <f t="array" ref="L235">IF($C235="","",COUNT(IF(Inventory!$B$10:$B$1000=$B235,IF(Inventory!$C$10:$C$1000=$C235,IF(Inventory!$D$10:$D$1000=sp,IF(Inventory!$J$10:$J$1000=frig,IF(Inventory!$P$10:$P$1000=L$8,1)))))))</f>
        <v/>
      </c>
      <c r="M235" s="125" t="str">
        <f t="array" ref="M235">IF($C235="","",COUNT(IF(Inventory!$B$10:$B$1000=$B235,IF(Inventory!$C$10:$C$1000=$C235,IF(Inventory!$D$10:$D$1000=sp,IF(Inventory!$J$10:$J$1000=frig,IF(Inventory!$P$10:$P$1000=M$8,1)))))))</f>
        <v/>
      </c>
      <c r="N235" s="125" t="str">
        <f t="array" ref="N235">IF($C235="","",COUNT(IF(Inventory!$B$10:$B$1000=$B235,IF(Inventory!$C$10:$C$1000=$C235,IF(Inventory!$D$10:$D$1000=sp,IF(Inventory!$J$10:$J$1000=frig,IF(Inventory!$P$10:$P$1000=N$8,1)))))))</f>
        <v/>
      </c>
      <c r="O235" s="125" t="str">
        <f t="array" ref="O235">IF($C235="","",COUNT(IF(Inventory!$B$10:$B$1000=$B235,IF(Inventory!$C$10:$C$1000=$C235,IF(Inventory!$D$10:$D$1000=sp,IF(Inventory!$J$10:$J$1000=frig,IF(Inventory!$P$10:$P$1000=O$8,1)))))))</f>
        <v/>
      </c>
      <c r="P235" s="125" t="str">
        <f t="array" ref="P235">IF($C235="","",COUNT(IF(Inventory!$B$10:$B$1000=$B235,IF(Inventory!$C$10:$C$1000=$C235,IF(Inventory!$D$10:$D$1000=sp,IF(Inventory!$J$10:$J$1000=frig,IF(Inventory!$P$10:$P$1000=P$8,1)))))))</f>
        <v/>
      </c>
      <c r="Q235" s="144" t="str">
        <f t="shared" si="18"/>
        <v/>
      </c>
      <c r="R235" s="125" t="str">
        <f t="array" ref="R235">IF($C235="","",COUNT(IF(Inventory!$B$10:$B$1000=$B235,IF(Inventory!$C$10:$C$1000=$C235,IF(Inventory!$D$10:$D$1000=sp,IF(Inventory!$J$10:$J$1000=freez,1))))))</f>
        <v/>
      </c>
      <c r="S235" s="125" t="str">
        <f t="array" ref="S235">IF($C235="","",COUNT(IF(Inventory!$B$10:$B$1000=$B235,IF(Inventory!$C$10:$C$1000=$C235,IF(Inventory!$D$10:$D$1000=sp,IF(Inventory!$J$10:$J$1000=freez,IF(Inventory!$P$10:$P$1000=S$8,1)))))))</f>
        <v/>
      </c>
      <c r="T235" s="125" t="str">
        <f t="array" ref="T235">IF($C235="","",COUNT(IF(Inventory!$B$10:$B$1000=$B235,IF(Inventory!$C$10:$C$1000=$C235,IF(Inventory!$D$10:$D$1000=sp,IF(Inventory!$J$10:$J$1000=freez,IF(Inventory!$P$10:$P$1000=T$8,1)))))))</f>
        <v/>
      </c>
      <c r="U235" s="125" t="str">
        <f t="array" ref="U235">IF($C235="","",COUNT(IF(Inventory!$B$10:$B$1000=$B235,IF(Inventory!$C$10:$C$1000=$C235,IF(Inventory!$D$10:$D$1000=sp,IF(Inventory!$J$10:$J$1000=freez,IF(Inventory!$P$10:$P$1000=U$8,1)))))))</f>
        <v/>
      </c>
      <c r="V235" s="125" t="str">
        <f t="array" ref="V235">IF($C235="","",COUNT(IF(Inventory!$B$10:$B$1000=$B235,IF(Inventory!$C$10:$C$1000=$C235,IF(Inventory!$D$10:$D$1000=sp,IF(Inventory!$J$10:$J$1000=freez,IF(Inventory!$P$10:$P$1000=V$8,1)))))))</f>
        <v/>
      </c>
      <c r="W235" s="125" t="str">
        <f t="array" ref="W235">IF($C235="","",COUNT(IF(Inventory!$B$10:$B$1000=$B235,IF(Inventory!$C$10:$C$1000=$C235,IF(Inventory!$D$10:$D$1000=sp,IF(Inventory!$J$10:$J$1000=freez,IF(Inventory!$P$10:$P$1000=W$8,1)))))))</f>
        <v/>
      </c>
      <c r="X235" s="144" t="str">
        <f t="shared" si="19"/>
        <v/>
      </c>
      <c r="Y235" s="125" t="str">
        <f t="array" ref="Y235">IF($C235="","",SUM(IF(FREQUENCY(IF(Inventory!$C$10:$C$1000=$C235,IF(Inventory!$D$10:$D$1000=sp,IF(Inventory!$I$10:$I$1000=Grl_status!$B$6,MATCH(Inventory!$F$10:$F$1000,Inventory!$F$10:$F$1000,0)))),ROW(Inventory!$F$10:$F$1000)-ROW(Inventory!$F$10)+1),1)))</f>
        <v/>
      </c>
      <c r="Z235" s="125" t="str">
        <f t="array" ref="Z235">IF($C235="","",SUM(IF(FREQUENCY(IF(Inventory!$C$10:$C$1000=$C235,IF(Inventory!$D$10:$D$1000=sp,IF(Inventory!$J$10:$J$1000=frig,MATCH(Inventory!$F$10:$F$1000,Inventory!$F$10:$F$1000,0)))),ROW(Inventory!$F$10:$F$1000)-ROW(Inventory!$F$10)+1),1)))</f>
        <v/>
      </c>
      <c r="AA235" s="125" t="str">
        <f t="array" ref="AA235">IF($C235="","",SUM(IF(FREQUENCY(IF(Inventory!$C$10:$C$1000=$C235,IF(Inventory!$D$10:$D$1000=sp,IF(Inventory!$J$10:$J$1000=frig,IF(Inventory!$P$10:$P$1000=$E$8,MATCH(Inventory!$F$10:$F$1000,Inventory!$F$10:$F$1000,0))))),ROW(Inventory!$F$10:$F$1000)-ROW(Inventory!$F$10)+1),1)))</f>
        <v/>
      </c>
      <c r="AB235" s="125" t="str">
        <f t="array" ref="AB235">IF($C235="","",SUM(IF(FREQUENCY(IF(Inventory!$C$10:$C$1000=$C235,IF(Inventory!$D$10:$D$1000=sp,IF(Inventory!$J$10:$J$1000=frig,IF(Inventory!$P$10:$P$1000=$G$8,MATCH(Inventory!$F$10:$F$1000,Inventory!$F$10:$F$1000,0))))),ROW(Inventory!$F$10:$F$1000)-ROW(Inventory!$F$10)+1),1)))</f>
        <v/>
      </c>
      <c r="AC235" s="125" t="str">
        <f t="array" ref="AC235">IF($C235="","",SUM(IF(FREQUENCY(IF(Inventory!$C$10:$C$1000=$C235,IF(Inventory!$D$10:$D$1000=sp,IF(Inventory!$K$10:$K$1000="",MATCH(Inventory!$F$10:$F$1000,Inventory!$F$10:$F$1000,0)))),ROW(Inventory!$F$10:$F$1000)-ROW(Inventory!$F$10)+1),1)))</f>
        <v/>
      </c>
    </row>
    <row r="236" spans="1:29" ht="16.5" x14ac:dyDescent="0.3">
      <c r="A236" s="279" t="str">
        <f>Gap_analysis_stores!A237</f>
        <v/>
      </c>
      <c r="B236" s="279" t="str">
        <f>Gap_analysis_stores!B237</f>
        <v/>
      </c>
      <c r="C236" s="279" t="str">
        <f>Gap_analysis_stores!C237</f>
        <v/>
      </c>
      <c r="D236" s="125" t="str">
        <f t="array" ref="D236">IF($C236="","",SUM(IF(FREQUENCY(IF(Inventory!$C$10:$C$1000=$C236,IF(Inventory!$D$10:$D$1000=sp,MATCH(Inventory!$F$10:$F$1000,Inventory!$F$10:$F$1000,0))),ROW(Inventory!$F$10:$F$1000)-ROW(Inventory!$F$10)+1),1)))</f>
        <v/>
      </c>
      <c r="E236" s="125" t="str">
        <f t="array" ref="E236">IF($C236="","",COUNT(IF(Inventory!$B$10:$B$1000=$B236,IF(Inventory!$C$10:$C$1000=$C236,IF(Inventory!$D$10:$D$1000=sp,IF(Inventory!$P$10:$P$1000=E$8,1))))))</f>
        <v/>
      </c>
      <c r="F236" s="125" t="str">
        <f t="array" ref="F236">IF($C236="","",COUNT(IF(Inventory!$B$10:$B$1000=$B236,IF(Inventory!$C$10:$C$1000=$C236,IF(Inventory!$D$10:$D$1000=sp,IF(Inventory!$P$10:$P$1000=F$8,1))))))</f>
        <v/>
      </c>
      <c r="G236" s="125" t="str">
        <f t="array" ref="G236">IF($C236="","",COUNT(IF(Inventory!$B$10:$B$1000=$B236,IF(Inventory!$C$10:$C$1000=$C236,IF(Inventory!$D$10:$D$1000=sp,IF(Inventory!$P$10:$P$1000=G$8,1))))))</f>
        <v/>
      </c>
      <c r="H236" s="125" t="str">
        <f t="array" ref="H236">IF($C236="","",COUNT(IF(Inventory!$B$10:$B$1000=$B236,IF(Inventory!$C$10:$C$1000=$C236,IF(Inventory!$D$10:$D$1000=sp,IF(Inventory!$P$10:$P$1000=H$8,1))))))</f>
        <v/>
      </c>
      <c r="I236" s="125" t="str">
        <f t="array" ref="I236">IF($C236="","",COUNT(IF(Inventory!$B$10:$B$1000=$B236,IF(Inventory!$C$10:$C$1000=$C236,IF(Inventory!$D$10:$D$1000=sp,IF(Inventory!$P$10:$P$1000=I$8,1))))))</f>
        <v/>
      </c>
      <c r="J236" s="137">
        <f t="shared" si="17"/>
        <v>0</v>
      </c>
      <c r="K236" s="125" t="str">
        <f t="array" ref="K236">IF($C236="","",COUNT(IF(Inventory!$B$10:$B$1000=$B236,IF(Inventory!$C$10:$C$1000=$C236,IF(Inventory!$D$10:$D$1000=sp,IF(Inventory!$J$10:$J$1000=frig,1))))))</f>
        <v/>
      </c>
      <c r="L236" s="125" t="str">
        <f t="array" ref="L236">IF($C236="","",COUNT(IF(Inventory!$B$10:$B$1000=$B236,IF(Inventory!$C$10:$C$1000=$C236,IF(Inventory!$D$10:$D$1000=sp,IF(Inventory!$J$10:$J$1000=frig,IF(Inventory!$P$10:$P$1000=L$8,1)))))))</f>
        <v/>
      </c>
      <c r="M236" s="125" t="str">
        <f t="array" ref="M236">IF($C236="","",COUNT(IF(Inventory!$B$10:$B$1000=$B236,IF(Inventory!$C$10:$C$1000=$C236,IF(Inventory!$D$10:$D$1000=sp,IF(Inventory!$J$10:$J$1000=frig,IF(Inventory!$P$10:$P$1000=M$8,1)))))))</f>
        <v/>
      </c>
      <c r="N236" s="125" t="str">
        <f t="array" ref="N236">IF($C236="","",COUNT(IF(Inventory!$B$10:$B$1000=$B236,IF(Inventory!$C$10:$C$1000=$C236,IF(Inventory!$D$10:$D$1000=sp,IF(Inventory!$J$10:$J$1000=frig,IF(Inventory!$P$10:$P$1000=N$8,1)))))))</f>
        <v/>
      </c>
      <c r="O236" s="125" t="str">
        <f t="array" ref="O236">IF($C236="","",COUNT(IF(Inventory!$B$10:$B$1000=$B236,IF(Inventory!$C$10:$C$1000=$C236,IF(Inventory!$D$10:$D$1000=sp,IF(Inventory!$J$10:$J$1000=frig,IF(Inventory!$P$10:$P$1000=O$8,1)))))))</f>
        <v/>
      </c>
      <c r="P236" s="125" t="str">
        <f t="array" ref="P236">IF($C236="","",COUNT(IF(Inventory!$B$10:$B$1000=$B236,IF(Inventory!$C$10:$C$1000=$C236,IF(Inventory!$D$10:$D$1000=sp,IF(Inventory!$J$10:$J$1000=frig,IF(Inventory!$P$10:$P$1000=P$8,1)))))))</f>
        <v/>
      </c>
      <c r="Q236" s="144" t="str">
        <f t="shared" si="18"/>
        <v/>
      </c>
      <c r="R236" s="125" t="str">
        <f t="array" ref="R236">IF($C236="","",COUNT(IF(Inventory!$B$10:$B$1000=$B236,IF(Inventory!$C$10:$C$1000=$C236,IF(Inventory!$D$10:$D$1000=sp,IF(Inventory!$J$10:$J$1000=freez,1))))))</f>
        <v/>
      </c>
      <c r="S236" s="125" t="str">
        <f t="array" ref="S236">IF($C236="","",COUNT(IF(Inventory!$B$10:$B$1000=$B236,IF(Inventory!$C$10:$C$1000=$C236,IF(Inventory!$D$10:$D$1000=sp,IF(Inventory!$J$10:$J$1000=freez,IF(Inventory!$P$10:$P$1000=S$8,1)))))))</f>
        <v/>
      </c>
      <c r="T236" s="125" t="str">
        <f t="array" ref="T236">IF($C236="","",COUNT(IF(Inventory!$B$10:$B$1000=$B236,IF(Inventory!$C$10:$C$1000=$C236,IF(Inventory!$D$10:$D$1000=sp,IF(Inventory!$J$10:$J$1000=freez,IF(Inventory!$P$10:$P$1000=T$8,1)))))))</f>
        <v/>
      </c>
      <c r="U236" s="125" t="str">
        <f t="array" ref="U236">IF($C236="","",COUNT(IF(Inventory!$B$10:$B$1000=$B236,IF(Inventory!$C$10:$C$1000=$C236,IF(Inventory!$D$10:$D$1000=sp,IF(Inventory!$J$10:$J$1000=freez,IF(Inventory!$P$10:$P$1000=U$8,1)))))))</f>
        <v/>
      </c>
      <c r="V236" s="125" t="str">
        <f t="array" ref="V236">IF($C236="","",COUNT(IF(Inventory!$B$10:$B$1000=$B236,IF(Inventory!$C$10:$C$1000=$C236,IF(Inventory!$D$10:$D$1000=sp,IF(Inventory!$J$10:$J$1000=freez,IF(Inventory!$P$10:$P$1000=V$8,1)))))))</f>
        <v/>
      </c>
      <c r="W236" s="125" t="str">
        <f t="array" ref="W236">IF($C236="","",COUNT(IF(Inventory!$B$10:$B$1000=$B236,IF(Inventory!$C$10:$C$1000=$C236,IF(Inventory!$D$10:$D$1000=sp,IF(Inventory!$J$10:$J$1000=freez,IF(Inventory!$P$10:$P$1000=W$8,1)))))))</f>
        <v/>
      </c>
      <c r="X236" s="144" t="str">
        <f t="shared" si="19"/>
        <v/>
      </c>
      <c r="Y236" s="125" t="str">
        <f t="array" ref="Y236">IF($C236="","",SUM(IF(FREQUENCY(IF(Inventory!$C$10:$C$1000=$C236,IF(Inventory!$D$10:$D$1000=sp,IF(Inventory!$I$10:$I$1000=Grl_status!$B$6,MATCH(Inventory!$F$10:$F$1000,Inventory!$F$10:$F$1000,0)))),ROW(Inventory!$F$10:$F$1000)-ROW(Inventory!$F$10)+1),1)))</f>
        <v/>
      </c>
      <c r="Z236" s="125" t="str">
        <f t="array" ref="Z236">IF($C236="","",SUM(IF(FREQUENCY(IF(Inventory!$C$10:$C$1000=$C236,IF(Inventory!$D$10:$D$1000=sp,IF(Inventory!$J$10:$J$1000=frig,MATCH(Inventory!$F$10:$F$1000,Inventory!$F$10:$F$1000,0)))),ROW(Inventory!$F$10:$F$1000)-ROW(Inventory!$F$10)+1),1)))</f>
        <v/>
      </c>
      <c r="AA236" s="125" t="str">
        <f t="array" ref="AA236">IF($C236="","",SUM(IF(FREQUENCY(IF(Inventory!$C$10:$C$1000=$C236,IF(Inventory!$D$10:$D$1000=sp,IF(Inventory!$J$10:$J$1000=frig,IF(Inventory!$P$10:$P$1000=$E$8,MATCH(Inventory!$F$10:$F$1000,Inventory!$F$10:$F$1000,0))))),ROW(Inventory!$F$10:$F$1000)-ROW(Inventory!$F$10)+1),1)))</f>
        <v/>
      </c>
      <c r="AB236" s="125" t="str">
        <f t="array" ref="AB236">IF($C236="","",SUM(IF(FREQUENCY(IF(Inventory!$C$10:$C$1000=$C236,IF(Inventory!$D$10:$D$1000=sp,IF(Inventory!$J$10:$J$1000=frig,IF(Inventory!$P$10:$P$1000=$G$8,MATCH(Inventory!$F$10:$F$1000,Inventory!$F$10:$F$1000,0))))),ROW(Inventory!$F$10:$F$1000)-ROW(Inventory!$F$10)+1),1)))</f>
        <v/>
      </c>
      <c r="AC236" s="125" t="str">
        <f t="array" ref="AC236">IF($C236="","",SUM(IF(FREQUENCY(IF(Inventory!$C$10:$C$1000=$C236,IF(Inventory!$D$10:$D$1000=sp,IF(Inventory!$K$10:$K$1000="",MATCH(Inventory!$F$10:$F$1000,Inventory!$F$10:$F$1000,0)))),ROW(Inventory!$F$10:$F$1000)-ROW(Inventory!$F$10)+1),1)))</f>
        <v/>
      </c>
    </row>
    <row r="237" spans="1:29" ht="16.5" x14ac:dyDescent="0.3">
      <c r="A237" s="279" t="str">
        <f>Gap_analysis_stores!A238</f>
        <v/>
      </c>
      <c r="B237" s="279" t="str">
        <f>Gap_analysis_stores!B238</f>
        <v/>
      </c>
      <c r="C237" s="279" t="str">
        <f>Gap_analysis_stores!C238</f>
        <v/>
      </c>
      <c r="D237" s="125" t="str">
        <f t="array" ref="D237">IF($C237="","",SUM(IF(FREQUENCY(IF(Inventory!$C$10:$C$1000=$C237,IF(Inventory!$D$10:$D$1000=sp,MATCH(Inventory!$F$10:$F$1000,Inventory!$F$10:$F$1000,0))),ROW(Inventory!$F$10:$F$1000)-ROW(Inventory!$F$10)+1),1)))</f>
        <v/>
      </c>
      <c r="E237" s="125" t="str">
        <f t="array" ref="E237">IF($C237="","",COUNT(IF(Inventory!$B$10:$B$1000=$B237,IF(Inventory!$C$10:$C$1000=$C237,IF(Inventory!$D$10:$D$1000=sp,IF(Inventory!$P$10:$P$1000=E$8,1))))))</f>
        <v/>
      </c>
      <c r="F237" s="125" t="str">
        <f t="array" ref="F237">IF($C237="","",COUNT(IF(Inventory!$B$10:$B$1000=$B237,IF(Inventory!$C$10:$C$1000=$C237,IF(Inventory!$D$10:$D$1000=sp,IF(Inventory!$P$10:$P$1000=F$8,1))))))</f>
        <v/>
      </c>
      <c r="G237" s="125" t="str">
        <f t="array" ref="G237">IF($C237="","",COUNT(IF(Inventory!$B$10:$B$1000=$B237,IF(Inventory!$C$10:$C$1000=$C237,IF(Inventory!$D$10:$D$1000=sp,IF(Inventory!$P$10:$P$1000=G$8,1))))))</f>
        <v/>
      </c>
      <c r="H237" s="125" t="str">
        <f t="array" ref="H237">IF($C237="","",COUNT(IF(Inventory!$B$10:$B$1000=$B237,IF(Inventory!$C$10:$C$1000=$C237,IF(Inventory!$D$10:$D$1000=sp,IF(Inventory!$P$10:$P$1000=H$8,1))))))</f>
        <v/>
      </c>
      <c r="I237" s="125" t="str">
        <f t="array" ref="I237">IF($C237="","",COUNT(IF(Inventory!$B$10:$B$1000=$B237,IF(Inventory!$C$10:$C$1000=$C237,IF(Inventory!$D$10:$D$1000=sp,IF(Inventory!$P$10:$P$1000=I$8,1))))))</f>
        <v/>
      </c>
      <c r="J237" s="137">
        <f t="shared" si="17"/>
        <v>0</v>
      </c>
      <c r="K237" s="125" t="str">
        <f t="array" ref="K237">IF($C237="","",COUNT(IF(Inventory!$B$10:$B$1000=$B237,IF(Inventory!$C$10:$C$1000=$C237,IF(Inventory!$D$10:$D$1000=sp,IF(Inventory!$J$10:$J$1000=frig,1))))))</f>
        <v/>
      </c>
      <c r="L237" s="125" t="str">
        <f t="array" ref="L237">IF($C237="","",COUNT(IF(Inventory!$B$10:$B$1000=$B237,IF(Inventory!$C$10:$C$1000=$C237,IF(Inventory!$D$10:$D$1000=sp,IF(Inventory!$J$10:$J$1000=frig,IF(Inventory!$P$10:$P$1000=L$8,1)))))))</f>
        <v/>
      </c>
      <c r="M237" s="125" t="str">
        <f t="array" ref="M237">IF($C237="","",COUNT(IF(Inventory!$B$10:$B$1000=$B237,IF(Inventory!$C$10:$C$1000=$C237,IF(Inventory!$D$10:$D$1000=sp,IF(Inventory!$J$10:$J$1000=frig,IF(Inventory!$P$10:$P$1000=M$8,1)))))))</f>
        <v/>
      </c>
      <c r="N237" s="125" t="str">
        <f t="array" ref="N237">IF($C237="","",COUNT(IF(Inventory!$B$10:$B$1000=$B237,IF(Inventory!$C$10:$C$1000=$C237,IF(Inventory!$D$10:$D$1000=sp,IF(Inventory!$J$10:$J$1000=frig,IF(Inventory!$P$10:$P$1000=N$8,1)))))))</f>
        <v/>
      </c>
      <c r="O237" s="125" t="str">
        <f t="array" ref="O237">IF($C237="","",COUNT(IF(Inventory!$B$10:$B$1000=$B237,IF(Inventory!$C$10:$C$1000=$C237,IF(Inventory!$D$10:$D$1000=sp,IF(Inventory!$J$10:$J$1000=frig,IF(Inventory!$P$10:$P$1000=O$8,1)))))))</f>
        <v/>
      </c>
      <c r="P237" s="125" t="str">
        <f t="array" ref="P237">IF($C237="","",COUNT(IF(Inventory!$B$10:$B$1000=$B237,IF(Inventory!$C$10:$C$1000=$C237,IF(Inventory!$D$10:$D$1000=sp,IF(Inventory!$J$10:$J$1000=frig,IF(Inventory!$P$10:$P$1000=P$8,1)))))))</f>
        <v/>
      </c>
      <c r="Q237" s="144" t="str">
        <f t="shared" si="18"/>
        <v/>
      </c>
      <c r="R237" s="125" t="str">
        <f t="array" ref="R237">IF($C237="","",COUNT(IF(Inventory!$B$10:$B$1000=$B237,IF(Inventory!$C$10:$C$1000=$C237,IF(Inventory!$D$10:$D$1000=sp,IF(Inventory!$J$10:$J$1000=freez,1))))))</f>
        <v/>
      </c>
      <c r="S237" s="125" t="str">
        <f t="array" ref="S237">IF($C237="","",COUNT(IF(Inventory!$B$10:$B$1000=$B237,IF(Inventory!$C$10:$C$1000=$C237,IF(Inventory!$D$10:$D$1000=sp,IF(Inventory!$J$10:$J$1000=freez,IF(Inventory!$P$10:$P$1000=S$8,1)))))))</f>
        <v/>
      </c>
      <c r="T237" s="125" t="str">
        <f t="array" ref="T237">IF($C237="","",COUNT(IF(Inventory!$B$10:$B$1000=$B237,IF(Inventory!$C$10:$C$1000=$C237,IF(Inventory!$D$10:$D$1000=sp,IF(Inventory!$J$10:$J$1000=freez,IF(Inventory!$P$10:$P$1000=T$8,1)))))))</f>
        <v/>
      </c>
      <c r="U237" s="125" t="str">
        <f t="array" ref="U237">IF($C237="","",COUNT(IF(Inventory!$B$10:$B$1000=$B237,IF(Inventory!$C$10:$C$1000=$C237,IF(Inventory!$D$10:$D$1000=sp,IF(Inventory!$J$10:$J$1000=freez,IF(Inventory!$P$10:$P$1000=U$8,1)))))))</f>
        <v/>
      </c>
      <c r="V237" s="125" t="str">
        <f t="array" ref="V237">IF($C237="","",COUNT(IF(Inventory!$B$10:$B$1000=$B237,IF(Inventory!$C$10:$C$1000=$C237,IF(Inventory!$D$10:$D$1000=sp,IF(Inventory!$J$10:$J$1000=freez,IF(Inventory!$P$10:$P$1000=V$8,1)))))))</f>
        <v/>
      </c>
      <c r="W237" s="125" t="str">
        <f t="array" ref="W237">IF($C237="","",COUNT(IF(Inventory!$B$10:$B$1000=$B237,IF(Inventory!$C$10:$C$1000=$C237,IF(Inventory!$D$10:$D$1000=sp,IF(Inventory!$J$10:$J$1000=freez,IF(Inventory!$P$10:$P$1000=W$8,1)))))))</f>
        <v/>
      </c>
      <c r="X237" s="144" t="str">
        <f t="shared" si="19"/>
        <v/>
      </c>
      <c r="Y237" s="125" t="str">
        <f t="array" ref="Y237">IF($C237="","",SUM(IF(FREQUENCY(IF(Inventory!$C$10:$C$1000=$C237,IF(Inventory!$D$10:$D$1000=sp,IF(Inventory!$I$10:$I$1000=Grl_status!$B$6,MATCH(Inventory!$F$10:$F$1000,Inventory!$F$10:$F$1000,0)))),ROW(Inventory!$F$10:$F$1000)-ROW(Inventory!$F$10)+1),1)))</f>
        <v/>
      </c>
      <c r="Z237" s="125" t="str">
        <f t="array" ref="Z237">IF($C237="","",SUM(IF(FREQUENCY(IF(Inventory!$C$10:$C$1000=$C237,IF(Inventory!$D$10:$D$1000=sp,IF(Inventory!$J$10:$J$1000=frig,MATCH(Inventory!$F$10:$F$1000,Inventory!$F$10:$F$1000,0)))),ROW(Inventory!$F$10:$F$1000)-ROW(Inventory!$F$10)+1),1)))</f>
        <v/>
      </c>
      <c r="AA237" s="125" t="str">
        <f t="array" ref="AA237">IF($C237="","",SUM(IF(FREQUENCY(IF(Inventory!$C$10:$C$1000=$C237,IF(Inventory!$D$10:$D$1000=sp,IF(Inventory!$J$10:$J$1000=frig,IF(Inventory!$P$10:$P$1000=$E$8,MATCH(Inventory!$F$10:$F$1000,Inventory!$F$10:$F$1000,0))))),ROW(Inventory!$F$10:$F$1000)-ROW(Inventory!$F$10)+1),1)))</f>
        <v/>
      </c>
      <c r="AB237" s="125" t="str">
        <f t="array" ref="AB237">IF($C237="","",SUM(IF(FREQUENCY(IF(Inventory!$C$10:$C$1000=$C237,IF(Inventory!$D$10:$D$1000=sp,IF(Inventory!$J$10:$J$1000=frig,IF(Inventory!$P$10:$P$1000=$G$8,MATCH(Inventory!$F$10:$F$1000,Inventory!$F$10:$F$1000,0))))),ROW(Inventory!$F$10:$F$1000)-ROW(Inventory!$F$10)+1),1)))</f>
        <v/>
      </c>
      <c r="AC237" s="125" t="str">
        <f t="array" ref="AC237">IF($C237="","",SUM(IF(FREQUENCY(IF(Inventory!$C$10:$C$1000=$C237,IF(Inventory!$D$10:$D$1000=sp,IF(Inventory!$K$10:$K$1000="",MATCH(Inventory!$F$10:$F$1000,Inventory!$F$10:$F$1000,0)))),ROW(Inventory!$F$10:$F$1000)-ROW(Inventory!$F$10)+1),1)))</f>
        <v/>
      </c>
    </row>
    <row r="238" spans="1:29" ht="16.5" x14ac:dyDescent="0.3">
      <c r="A238" s="279" t="str">
        <f>Gap_analysis_stores!A239</f>
        <v/>
      </c>
      <c r="B238" s="279" t="str">
        <f>Gap_analysis_stores!B239</f>
        <v/>
      </c>
      <c r="C238" s="279" t="str">
        <f>Gap_analysis_stores!C239</f>
        <v/>
      </c>
      <c r="D238" s="125" t="str">
        <f t="array" ref="D238">IF($C238="","",SUM(IF(FREQUENCY(IF(Inventory!$C$10:$C$1000=$C238,IF(Inventory!$D$10:$D$1000=sp,MATCH(Inventory!$F$10:$F$1000,Inventory!$F$10:$F$1000,0))),ROW(Inventory!$F$10:$F$1000)-ROW(Inventory!$F$10)+1),1)))</f>
        <v/>
      </c>
      <c r="E238" s="125" t="str">
        <f t="array" ref="E238">IF($C238="","",COUNT(IF(Inventory!$B$10:$B$1000=$B238,IF(Inventory!$C$10:$C$1000=$C238,IF(Inventory!$D$10:$D$1000=sp,IF(Inventory!$P$10:$P$1000=E$8,1))))))</f>
        <v/>
      </c>
      <c r="F238" s="125" t="str">
        <f t="array" ref="F238">IF($C238="","",COUNT(IF(Inventory!$B$10:$B$1000=$B238,IF(Inventory!$C$10:$C$1000=$C238,IF(Inventory!$D$10:$D$1000=sp,IF(Inventory!$P$10:$P$1000=F$8,1))))))</f>
        <v/>
      </c>
      <c r="G238" s="125" t="str">
        <f t="array" ref="G238">IF($C238="","",COUNT(IF(Inventory!$B$10:$B$1000=$B238,IF(Inventory!$C$10:$C$1000=$C238,IF(Inventory!$D$10:$D$1000=sp,IF(Inventory!$P$10:$P$1000=G$8,1))))))</f>
        <v/>
      </c>
      <c r="H238" s="125" t="str">
        <f t="array" ref="H238">IF($C238="","",COUNT(IF(Inventory!$B$10:$B$1000=$B238,IF(Inventory!$C$10:$C$1000=$C238,IF(Inventory!$D$10:$D$1000=sp,IF(Inventory!$P$10:$P$1000=H$8,1))))))</f>
        <v/>
      </c>
      <c r="I238" s="125" t="str">
        <f t="array" ref="I238">IF($C238="","",COUNT(IF(Inventory!$B$10:$B$1000=$B238,IF(Inventory!$C$10:$C$1000=$C238,IF(Inventory!$D$10:$D$1000=sp,IF(Inventory!$P$10:$P$1000=I$8,1))))))</f>
        <v/>
      </c>
      <c r="J238" s="137">
        <f t="shared" si="17"/>
        <v>0</v>
      </c>
      <c r="K238" s="125" t="str">
        <f t="array" ref="K238">IF($C238="","",COUNT(IF(Inventory!$B$10:$B$1000=$B238,IF(Inventory!$C$10:$C$1000=$C238,IF(Inventory!$D$10:$D$1000=sp,IF(Inventory!$J$10:$J$1000=frig,1))))))</f>
        <v/>
      </c>
      <c r="L238" s="125" t="str">
        <f t="array" ref="L238">IF($C238="","",COUNT(IF(Inventory!$B$10:$B$1000=$B238,IF(Inventory!$C$10:$C$1000=$C238,IF(Inventory!$D$10:$D$1000=sp,IF(Inventory!$J$10:$J$1000=frig,IF(Inventory!$P$10:$P$1000=L$8,1)))))))</f>
        <v/>
      </c>
      <c r="M238" s="125" t="str">
        <f t="array" ref="M238">IF($C238="","",COUNT(IF(Inventory!$B$10:$B$1000=$B238,IF(Inventory!$C$10:$C$1000=$C238,IF(Inventory!$D$10:$D$1000=sp,IF(Inventory!$J$10:$J$1000=frig,IF(Inventory!$P$10:$P$1000=M$8,1)))))))</f>
        <v/>
      </c>
      <c r="N238" s="125" t="str">
        <f t="array" ref="N238">IF($C238="","",COUNT(IF(Inventory!$B$10:$B$1000=$B238,IF(Inventory!$C$10:$C$1000=$C238,IF(Inventory!$D$10:$D$1000=sp,IF(Inventory!$J$10:$J$1000=frig,IF(Inventory!$P$10:$P$1000=N$8,1)))))))</f>
        <v/>
      </c>
      <c r="O238" s="125" t="str">
        <f t="array" ref="O238">IF($C238="","",COUNT(IF(Inventory!$B$10:$B$1000=$B238,IF(Inventory!$C$10:$C$1000=$C238,IF(Inventory!$D$10:$D$1000=sp,IF(Inventory!$J$10:$J$1000=frig,IF(Inventory!$P$10:$P$1000=O$8,1)))))))</f>
        <v/>
      </c>
      <c r="P238" s="125" t="str">
        <f t="array" ref="P238">IF($C238="","",COUNT(IF(Inventory!$B$10:$B$1000=$B238,IF(Inventory!$C$10:$C$1000=$C238,IF(Inventory!$D$10:$D$1000=sp,IF(Inventory!$J$10:$J$1000=frig,IF(Inventory!$P$10:$P$1000=P$8,1)))))))</f>
        <v/>
      </c>
      <c r="Q238" s="144" t="str">
        <f t="shared" si="18"/>
        <v/>
      </c>
      <c r="R238" s="125" t="str">
        <f t="array" ref="R238">IF($C238="","",COUNT(IF(Inventory!$B$10:$B$1000=$B238,IF(Inventory!$C$10:$C$1000=$C238,IF(Inventory!$D$10:$D$1000=sp,IF(Inventory!$J$10:$J$1000=freez,1))))))</f>
        <v/>
      </c>
      <c r="S238" s="125" t="str">
        <f t="array" ref="S238">IF($C238="","",COUNT(IF(Inventory!$B$10:$B$1000=$B238,IF(Inventory!$C$10:$C$1000=$C238,IF(Inventory!$D$10:$D$1000=sp,IF(Inventory!$J$10:$J$1000=freez,IF(Inventory!$P$10:$P$1000=S$8,1)))))))</f>
        <v/>
      </c>
      <c r="T238" s="125" t="str">
        <f t="array" ref="T238">IF($C238="","",COUNT(IF(Inventory!$B$10:$B$1000=$B238,IF(Inventory!$C$10:$C$1000=$C238,IF(Inventory!$D$10:$D$1000=sp,IF(Inventory!$J$10:$J$1000=freez,IF(Inventory!$P$10:$P$1000=T$8,1)))))))</f>
        <v/>
      </c>
      <c r="U238" s="125" t="str">
        <f t="array" ref="U238">IF($C238="","",COUNT(IF(Inventory!$B$10:$B$1000=$B238,IF(Inventory!$C$10:$C$1000=$C238,IF(Inventory!$D$10:$D$1000=sp,IF(Inventory!$J$10:$J$1000=freez,IF(Inventory!$P$10:$P$1000=U$8,1)))))))</f>
        <v/>
      </c>
      <c r="V238" s="125" t="str">
        <f t="array" ref="V238">IF($C238="","",COUNT(IF(Inventory!$B$10:$B$1000=$B238,IF(Inventory!$C$10:$C$1000=$C238,IF(Inventory!$D$10:$D$1000=sp,IF(Inventory!$J$10:$J$1000=freez,IF(Inventory!$P$10:$P$1000=V$8,1)))))))</f>
        <v/>
      </c>
      <c r="W238" s="125" t="str">
        <f t="array" ref="W238">IF($C238="","",COUNT(IF(Inventory!$B$10:$B$1000=$B238,IF(Inventory!$C$10:$C$1000=$C238,IF(Inventory!$D$10:$D$1000=sp,IF(Inventory!$J$10:$J$1000=freez,IF(Inventory!$P$10:$P$1000=W$8,1)))))))</f>
        <v/>
      </c>
      <c r="X238" s="144" t="str">
        <f t="shared" si="19"/>
        <v/>
      </c>
      <c r="Y238" s="125" t="str">
        <f t="array" ref="Y238">IF($C238="","",SUM(IF(FREQUENCY(IF(Inventory!$C$10:$C$1000=$C238,IF(Inventory!$D$10:$D$1000=sp,IF(Inventory!$I$10:$I$1000=Grl_status!$B$6,MATCH(Inventory!$F$10:$F$1000,Inventory!$F$10:$F$1000,0)))),ROW(Inventory!$F$10:$F$1000)-ROW(Inventory!$F$10)+1),1)))</f>
        <v/>
      </c>
      <c r="Z238" s="125" t="str">
        <f t="array" ref="Z238">IF($C238="","",SUM(IF(FREQUENCY(IF(Inventory!$C$10:$C$1000=$C238,IF(Inventory!$D$10:$D$1000=sp,IF(Inventory!$J$10:$J$1000=frig,MATCH(Inventory!$F$10:$F$1000,Inventory!$F$10:$F$1000,0)))),ROW(Inventory!$F$10:$F$1000)-ROW(Inventory!$F$10)+1),1)))</f>
        <v/>
      </c>
      <c r="AA238" s="125" t="str">
        <f t="array" ref="AA238">IF($C238="","",SUM(IF(FREQUENCY(IF(Inventory!$C$10:$C$1000=$C238,IF(Inventory!$D$10:$D$1000=sp,IF(Inventory!$J$10:$J$1000=frig,IF(Inventory!$P$10:$P$1000=$E$8,MATCH(Inventory!$F$10:$F$1000,Inventory!$F$10:$F$1000,0))))),ROW(Inventory!$F$10:$F$1000)-ROW(Inventory!$F$10)+1),1)))</f>
        <v/>
      </c>
      <c r="AB238" s="125" t="str">
        <f t="array" ref="AB238">IF($C238="","",SUM(IF(FREQUENCY(IF(Inventory!$C$10:$C$1000=$C238,IF(Inventory!$D$10:$D$1000=sp,IF(Inventory!$J$10:$J$1000=frig,IF(Inventory!$P$10:$P$1000=$G$8,MATCH(Inventory!$F$10:$F$1000,Inventory!$F$10:$F$1000,0))))),ROW(Inventory!$F$10:$F$1000)-ROW(Inventory!$F$10)+1),1)))</f>
        <v/>
      </c>
      <c r="AC238" s="125" t="str">
        <f t="array" ref="AC238">IF($C238="","",SUM(IF(FREQUENCY(IF(Inventory!$C$10:$C$1000=$C238,IF(Inventory!$D$10:$D$1000=sp,IF(Inventory!$K$10:$K$1000="",MATCH(Inventory!$F$10:$F$1000,Inventory!$F$10:$F$1000,0)))),ROW(Inventory!$F$10:$F$1000)-ROW(Inventory!$F$10)+1),1)))</f>
        <v/>
      </c>
    </row>
    <row r="239" spans="1:29" ht="16.5" x14ac:dyDescent="0.3">
      <c r="A239" s="279" t="str">
        <f>Gap_analysis_stores!A240</f>
        <v/>
      </c>
      <c r="B239" s="279" t="str">
        <f>Gap_analysis_stores!B240</f>
        <v/>
      </c>
      <c r="C239" s="279" t="str">
        <f>Gap_analysis_stores!C240</f>
        <v/>
      </c>
      <c r="D239" s="125" t="str">
        <f t="array" ref="D239">IF($C239="","",SUM(IF(FREQUENCY(IF(Inventory!$C$10:$C$1000=$C239,IF(Inventory!$D$10:$D$1000=sp,MATCH(Inventory!$F$10:$F$1000,Inventory!$F$10:$F$1000,0))),ROW(Inventory!$F$10:$F$1000)-ROW(Inventory!$F$10)+1),1)))</f>
        <v/>
      </c>
      <c r="E239" s="125" t="str">
        <f t="array" ref="E239">IF($C239="","",COUNT(IF(Inventory!$B$10:$B$1000=$B239,IF(Inventory!$C$10:$C$1000=$C239,IF(Inventory!$D$10:$D$1000=sp,IF(Inventory!$P$10:$P$1000=E$8,1))))))</f>
        <v/>
      </c>
      <c r="F239" s="125" t="str">
        <f t="array" ref="F239">IF($C239="","",COUNT(IF(Inventory!$B$10:$B$1000=$B239,IF(Inventory!$C$10:$C$1000=$C239,IF(Inventory!$D$10:$D$1000=sp,IF(Inventory!$P$10:$P$1000=F$8,1))))))</f>
        <v/>
      </c>
      <c r="G239" s="125" t="str">
        <f t="array" ref="G239">IF($C239="","",COUNT(IF(Inventory!$B$10:$B$1000=$B239,IF(Inventory!$C$10:$C$1000=$C239,IF(Inventory!$D$10:$D$1000=sp,IF(Inventory!$P$10:$P$1000=G$8,1))))))</f>
        <v/>
      </c>
      <c r="H239" s="125" t="str">
        <f t="array" ref="H239">IF($C239="","",COUNT(IF(Inventory!$B$10:$B$1000=$B239,IF(Inventory!$C$10:$C$1000=$C239,IF(Inventory!$D$10:$D$1000=sp,IF(Inventory!$P$10:$P$1000=H$8,1))))))</f>
        <v/>
      </c>
      <c r="I239" s="125" t="str">
        <f t="array" ref="I239">IF($C239="","",COUNT(IF(Inventory!$B$10:$B$1000=$B239,IF(Inventory!$C$10:$C$1000=$C239,IF(Inventory!$D$10:$D$1000=sp,IF(Inventory!$P$10:$P$1000=I$8,1))))))</f>
        <v/>
      </c>
      <c r="J239" s="137">
        <f t="shared" si="17"/>
        <v>0</v>
      </c>
      <c r="K239" s="125" t="str">
        <f t="array" ref="K239">IF($C239="","",COUNT(IF(Inventory!$B$10:$B$1000=$B239,IF(Inventory!$C$10:$C$1000=$C239,IF(Inventory!$D$10:$D$1000=sp,IF(Inventory!$J$10:$J$1000=frig,1))))))</f>
        <v/>
      </c>
      <c r="L239" s="125" t="str">
        <f t="array" ref="L239">IF($C239="","",COUNT(IF(Inventory!$B$10:$B$1000=$B239,IF(Inventory!$C$10:$C$1000=$C239,IF(Inventory!$D$10:$D$1000=sp,IF(Inventory!$J$10:$J$1000=frig,IF(Inventory!$P$10:$P$1000=L$8,1)))))))</f>
        <v/>
      </c>
      <c r="M239" s="125" t="str">
        <f t="array" ref="M239">IF($C239="","",COUNT(IF(Inventory!$B$10:$B$1000=$B239,IF(Inventory!$C$10:$C$1000=$C239,IF(Inventory!$D$10:$D$1000=sp,IF(Inventory!$J$10:$J$1000=frig,IF(Inventory!$P$10:$P$1000=M$8,1)))))))</f>
        <v/>
      </c>
      <c r="N239" s="125" t="str">
        <f t="array" ref="N239">IF($C239="","",COUNT(IF(Inventory!$B$10:$B$1000=$B239,IF(Inventory!$C$10:$C$1000=$C239,IF(Inventory!$D$10:$D$1000=sp,IF(Inventory!$J$10:$J$1000=frig,IF(Inventory!$P$10:$P$1000=N$8,1)))))))</f>
        <v/>
      </c>
      <c r="O239" s="125" t="str">
        <f t="array" ref="O239">IF($C239="","",COUNT(IF(Inventory!$B$10:$B$1000=$B239,IF(Inventory!$C$10:$C$1000=$C239,IF(Inventory!$D$10:$D$1000=sp,IF(Inventory!$J$10:$J$1000=frig,IF(Inventory!$P$10:$P$1000=O$8,1)))))))</f>
        <v/>
      </c>
      <c r="P239" s="125" t="str">
        <f t="array" ref="P239">IF($C239="","",COUNT(IF(Inventory!$B$10:$B$1000=$B239,IF(Inventory!$C$10:$C$1000=$C239,IF(Inventory!$D$10:$D$1000=sp,IF(Inventory!$J$10:$J$1000=frig,IF(Inventory!$P$10:$P$1000=P$8,1)))))))</f>
        <v/>
      </c>
      <c r="Q239" s="144" t="str">
        <f t="shared" si="18"/>
        <v/>
      </c>
      <c r="R239" s="125" t="str">
        <f t="array" ref="R239">IF($C239="","",COUNT(IF(Inventory!$B$10:$B$1000=$B239,IF(Inventory!$C$10:$C$1000=$C239,IF(Inventory!$D$10:$D$1000=sp,IF(Inventory!$J$10:$J$1000=freez,1))))))</f>
        <v/>
      </c>
      <c r="S239" s="125" t="str">
        <f t="array" ref="S239">IF($C239="","",COUNT(IF(Inventory!$B$10:$B$1000=$B239,IF(Inventory!$C$10:$C$1000=$C239,IF(Inventory!$D$10:$D$1000=sp,IF(Inventory!$J$10:$J$1000=freez,IF(Inventory!$P$10:$P$1000=S$8,1)))))))</f>
        <v/>
      </c>
      <c r="T239" s="125" t="str">
        <f t="array" ref="T239">IF($C239="","",COUNT(IF(Inventory!$B$10:$B$1000=$B239,IF(Inventory!$C$10:$C$1000=$C239,IF(Inventory!$D$10:$D$1000=sp,IF(Inventory!$J$10:$J$1000=freez,IF(Inventory!$P$10:$P$1000=T$8,1)))))))</f>
        <v/>
      </c>
      <c r="U239" s="125" t="str">
        <f t="array" ref="U239">IF($C239="","",COUNT(IF(Inventory!$B$10:$B$1000=$B239,IF(Inventory!$C$10:$C$1000=$C239,IF(Inventory!$D$10:$D$1000=sp,IF(Inventory!$J$10:$J$1000=freez,IF(Inventory!$P$10:$P$1000=U$8,1)))))))</f>
        <v/>
      </c>
      <c r="V239" s="125" t="str">
        <f t="array" ref="V239">IF($C239="","",COUNT(IF(Inventory!$B$10:$B$1000=$B239,IF(Inventory!$C$10:$C$1000=$C239,IF(Inventory!$D$10:$D$1000=sp,IF(Inventory!$J$10:$J$1000=freez,IF(Inventory!$P$10:$P$1000=V$8,1)))))))</f>
        <v/>
      </c>
      <c r="W239" s="125" t="str">
        <f t="array" ref="W239">IF($C239="","",COUNT(IF(Inventory!$B$10:$B$1000=$B239,IF(Inventory!$C$10:$C$1000=$C239,IF(Inventory!$D$10:$D$1000=sp,IF(Inventory!$J$10:$J$1000=freez,IF(Inventory!$P$10:$P$1000=W$8,1)))))))</f>
        <v/>
      </c>
      <c r="X239" s="144" t="str">
        <f t="shared" si="19"/>
        <v/>
      </c>
      <c r="Y239" s="125" t="str">
        <f t="array" ref="Y239">IF($C239="","",SUM(IF(FREQUENCY(IF(Inventory!$C$10:$C$1000=$C239,IF(Inventory!$D$10:$D$1000=sp,IF(Inventory!$I$10:$I$1000=Grl_status!$B$6,MATCH(Inventory!$F$10:$F$1000,Inventory!$F$10:$F$1000,0)))),ROW(Inventory!$F$10:$F$1000)-ROW(Inventory!$F$10)+1),1)))</f>
        <v/>
      </c>
      <c r="Z239" s="125" t="str">
        <f t="array" ref="Z239">IF($C239="","",SUM(IF(FREQUENCY(IF(Inventory!$C$10:$C$1000=$C239,IF(Inventory!$D$10:$D$1000=sp,IF(Inventory!$J$10:$J$1000=frig,MATCH(Inventory!$F$10:$F$1000,Inventory!$F$10:$F$1000,0)))),ROW(Inventory!$F$10:$F$1000)-ROW(Inventory!$F$10)+1),1)))</f>
        <v/>
      </c>
      <c r="AA239" s="125" t="str">
        <f t="array" ref="AA239">IF($C239="","",SUM(IF(FREQUENCY(IF(Inventory!$C$10:$C$1000=$C239,IF(Inventory!$D$10:$D$1000=sp,IF(Inventory!$J$10:$J$1000=frig,IF(Inventory!$P$10:$P$1000=$E$8,MATCH(Inventory!$F$10:$F$1000,Inventory!$F$10:$F$1000,0))))),ROW(Inventory!$F$10:$F$1000)-ROW(Inventory!$F$10)+1),1)))</f>
        <v/>
      </c>
      <c r="AB239" s="125" t="str">
        <f t="array" ref="AB239">IF($C239="","",SUM(IF(FREQUENCY(IF(Inventory!$C$10:$C$1000=$C239,IF(Inventory!$D$10:$D$1000=sp,IF(Inventory!$J$10:$J$1000=frig,IF(Inventory!$P$10:$P$1000=$G$8,MATCH(Inventory!$F$10:$F$1000,Inventory!$F$10:$F$1000,0))))),ROW(Inventory!$F$10:$F$1000)-ROW(Inventory!$F$10)+1),1)))</f>
        <v/>
      </c>
      <c r="AC239" s="125" t="str">
        <f t="array" ref="AC239">IF($C239="","",SUM(IF(FREQUENCY(IF(Inventory!$C$10:$C$1000=$C239,IF(Inventory!$D$10:$D$1000=sp,IF(Inventory!$K$10:$K$1000="",MATCH(Inventory!$F$10:$F$1000,Inventory!$F$10:$F$1000,0)))),ROW(Inventory!$F$10:$F$1000)-ROW(Inventory!$F$10)+1),1)))</f>
        <v/>
      </c>
    </row>
    <row r="240" spans="1:29" ht="16.5" x14ac:dyDescent="0.3">
      <c r="A240" s="279" t="str">
        <f>Gap_analysis_stores!A241</f>
        <v/>
      </c>
      <c r="B240" s="279" t="str">
        <f>Gap_analysis_stores!B241</f>
        <v/>
      </c>
      <c r="C240" s="279" t="str">
        <f>Gap_analysis_stores!C241</f>
        <v/>
      </c>
      <c r="D240" s="125" t="str">
        <f t="array" ref="D240">IF($C240="","",SUM(IF(FREQUENCY(IF(Inventory!$C$10:$C$1000=$C240,IF(Inventory!$D$10:$D$1000=sp,MATCH(Inventory!$F$10:$F$1000,Inventory!$F$10:$F$1000,0))),ROW(Inventory!$F$10:$F$1000)-ROW(Inventory!$F$10)+1),1)))</f>
        <v/>
      </c>
      <c r="E240" s="125" t="str">
        <f t="array" ref="E240">IF($C240="","",COUNT(IF(Inventory!$B$10:$B$1000=$B240,IF(Inventory!$C$10:$C$1000=$C240,IF(Inventory!$D$10:$D$1000=sp,IF(Inventory!$P$10:$P$1000=E$8,1))))))</f>
        <v/>
      </c>
      <c r="F240" s="125" t="str">
        <f t="array" ref="F240">IF($C240="","",COUNT(IF(Inventory!$B$10:$B$1000=$B240,IF(Inventory!$C$10:$C$1000=$C240,IF(Inventory!$D$10:$D$1000=sp,IF(Inventory!$P$10:$P$1000=F$8,1))))))</f>
        <v/>
      </c>
      <c r="G240" s="125" t="str">
        <f t="array" ref="G240">IF($C240="","",COUNT(IF(Inventory!$B$10:$B$1000=$B240,IF(Inventory!$C$10:$C$1000=$C240,IF(Inventory!$D$10:$D$1000=sp,IF(Inventory!$P$10:$P$1000=G$8,1))))))</f>
        <v/>
      </c>
      <c r="H240" s="125" t="str">
        <f t="array" ref="H240">IF($C240="","",COUNT(IF(Inventory!$B$10:$B$1000=$B240,IF(Inventory!$C$10:$C$1000=$C240,IF(Inventory!$D$10:$D$1000=sp,IF(Inventory!$P$10:$P$1000=H$8,1))))))</f>
        <v/>
      </c>
      <c r="I240" s="125" t="str">
        <f t="array" ref="I240">IF($C240="","",COUNT(IF(Inventory!$B$10:$B$1000=$B240,IF(Inventory!$C$10:$C$1000=$C240,IF(Inventory!$D$10:$D$1000=sp,IF(Inventory!$P$10:$P$1000=I$8,1))))))</f>
        <v/>
      </c>
      <c r="J240" s="137">
        <f t="shared" si="17"/>
        <v>0</v>
      </c>
      <c r="K240" s="125" t="str">
        <f t="array" ref="K240">IF($C240="","",COUNT(IF(Inventory!$B$10:$B$1000=$B240,IF(Inventory!$C$10:$C$1000=$C240,IF(Inventory!$D$10:$D$1000=sp,IF(Inventory!$J$10:$J$1000=frig,1))))))</f>
        <v/>
      </c>
      <c r="L240" s="125" t="str">
        <f t="array" ref="L240">IF($C240="","",COUNT(IF(Inventory!$B$10:$B$1000=$B240,IF(Inventory!$C$10:$C$1000=$C240,IF(Inventory!$D$10:$D$1000=sp,IF(Inventory!$J$10:$J$1000=frig,IF(Inventory!$P$10:$P$1000=L$8,1)))))))</f>
        <v/>
      </c>
      <c r="M240" s="125" t="str">
        <f t="array" ref="M240">IF($C240="","",COUNT(IF(Inventory!$B$10:$B$1000=$B240,IF(Inventory!$C$10:$C$1000=$C240,IF(Inventory!$D$10:$D$1000=sp,IF(Inventory!$J$10:$J$1000=frig,IF(Inventory!$P$10:$P$1000=M$8,1)))))))</f>
        <v/>
      </c>
      <c r="N240" s="125" t="str">
        <f t="array" ref="N240">IF($C240="","",COUNT(IF(Inventory!$B$10:$B$1000=$B240,IF(Inventory!$C$10:$C$1000=$C240,IF(Inventory!$D$10:$D$1000=sp,IF(Inventory!$J$10:$J$1000=frig,IF(Inventory!$P$10:$P$1000=N$8,1)))))))</f>
        <v/>
      </c>
      <c r="O240" s="125" t="str">
        <f t="array" ref="O240">IF($C240="","",COUNT(IF(Inventory!$B$10:$B$1000=$B240,IF(Inventory!$C$10:$C$1000=$C240,IF(Inventory!$D$10:$D$1000=sp,IF(Inventory!$J$10:$J$1000=frig,IF(Inventory!$P$10:$P$1000=O$8,1)))))))</f>
        <v/>
      </c>
      <c r="P240" s="125" t="str">
        <f t="array" ref="P240">IF($C240="","",COUNT(IF(Inventory!$B$10:$B$1000=$B240,IF(Inventory!$C$10:$C$1000=$C240,IF(Inventory!$D$10:$D$1000=sp,IF(Inventory!$J$10:$J$1000=frig,IF(Inventory!$P$10:$P$1000=P$8,1)))))))</f>
        <v/>
      </c>
      <c r="Q240" s="144" t="str">
        <f t="shared" si="18"/>
        <v/>
      </c>
      <c r="R240" s="125" t="str">
        <f t="array" ref="R240">IF($C240="","",COUNT(IF(Inventory!$B$10:$B$1000=$B240,IF(Inventory!$C$10:$C$1000=$C240,IF(Inventory!$D$10:$D$1000=sp,IF(Inventory!$J$10:$J$1000=freez,1))))))</f>
        <v/>
      </c>
      <c r="S240" s="125" t="str">
        <f t="array" ref="S240">IF($C240="","",COUNT(IF(Inventory!$B$10:$B$1000=$B240,IF(Inventory!$C$10:$C$1000=$C240,IF(Inventory!$D$10:$D$1000=sp,IF(Inventory!$J$10:$J$1000=freez,IF(Inventory!$P$10:$P$1000=S$8,1)))))))</f>
        <v/>
      </c>
      <c r="T240" s="125" t="str">
        <f t="array" ref="T240">IF($C240="","",COUNT(IF(Inventory!$B$10:$B$1000=$B240,IF(Inventory!$C$10:$C$1000=$C240,IF(Inventory!$D$10:$D$1000=sp,IF(Inventory!$J$10:$J$1000=freez,IF(Inventory!$P$10:$P$1000=T$8,1)))))))</f>
        <v/>
      </c>
      <c r="U240" s="125" t="str">
        <f t="array" ref="U240">IF($C240="","",COUNT(IF(Inventory!$B$10:$B$1000=$B240,IF(Inventory!$C$10:$C$1000=$C240,IF(Inventory!$D$10:$D$1000=sp,IF(Inventory!$J$10:$J$1000=freez,IF(Inventory!$P$10:$P$1000=U$8,1)))))))</f>
        <v/>
      </c>
      <c r="V240" s="125" t="str">
        <f t="array" ref="V240">IF($C240="","",COUNT(IF(Inventory!$B$10:$B$1000=$B240,IF(Inventory!$C$10:$C$1000=$C240,IF(Inventory!$D$10:$D$1000=sp,IF(Inventory!$J$10:$J$1000=freez,IF(Inventory!$P$10:$P$1000=V$8,1)))))))</f>
        <v/>
      </c>
      <c r="W240" s="125" t="str">
        <f t="array" ref="W240">IF($C240="","",COUNT(IF(Inventory!$B$10:$B$1000=$B240,IF(Inventory!$C$10:$C$1000=$C240,IF(Inventory!$D$10:$D$1000=sp,IF(Inventory!$J$10:$J$1000=freez,IF(Inventory!$P$10:$P$1000=W$8,1)))))))</f>
        <v/>
      </c>
      <c r="X240" s="144" t="str">
        <f t="shared" si="19"/>
        <v/>
      </c>
      <c r="Y240" s="125" t="str">
        <f t="array" ref="Y240">IF($C240="","",SUM(IF(FREQUENCY(IF(Inventory!$C$10:$C$1000=$C240,IF(Inventory!$D$10:$D$1000=sp,IF(Inventory!$I$10:$I$1000=Grl_status!$B$6,MATCH(Inventory!$F$10:$F$1000,Inventory!$F$10:$F$1000,0)))),ROW(Inventory!$F$10:$F$1000)-ROW(Inventory!$F$10)+1),1)))</f>
        <v/>
      </c>
      <c r="Z240" s="125" t="str">
        <f t="array" ref="Z240">IF($C240="","",SUM(IF(FREQUENCY(IF(Inventory!$C$10:$C$1000=$C240,IF(Inventory!$D$10:$D$1000=sp,IF(Inventory!$J$10:$J$1000=frig,MATCH(Inventory!$F$10:$F$1000,Inventory!$F$10:$F$1000,0)))),ROW(Inventory!$F$10:$F$1000)-ROW(Inventory!$F$10)+1),1)))</f>
        <v/>
      </c>
      <c r="AA240" s="125" t="str">
        <f t="array" ref="AA240">IF($C240="","",SUM(IF(FREQUENCY(IF(Inventory!$C$10:$C$1000=$C240,IF(Inventory!$D$10:$D$1000=sp,IF(Inventory!$J$10:$J$1000=frig,IF(Inventory!$P$10:$P$1000=$E$8,MATCH(Inventory!$F$10:$F$1000,Inventory!$F$10:$F$1000,0))))),ROW(Inventory!$F$10:$F$1000)-ROW(Inventory!$F$10)+1),1)))</f>
        <v/>
      </c>
      <c r="AB240" s="125" t="str">
        <f t="array" ref="AB240">IF($C240="","",SUM(IF(FREQUENCY(IF(Inventory!$C$10:$C$1000=$C240,IF(Inventory!$D$10:$D$1000=sp,IF(Inventory!$J$10:$J$1000=frig,IF(Inventory!$P$10:$P$1000=$G$8,MATCH(Inventory!$F$10:$F$1000,Inventory!$F$10:$F$1000,0))))),ROW(Inventory!$F$10:$F$1000)-ROW(Inventory!$F$10)+1),1)))</f>
        <v/>
      </c>
      <c r="AC240" s="125" t="str">
        <f t="array" ref="AC240">IF($C240="","",SUM(IF(FREQUENCY(IF(Inventory!$C$10:$C$1000=$C240,IF(Inventory!$D$10:$D$1000=sp,IF(Inventory!$K$10:$K$1000="",MATCH(Inventory!$F$10:$F$1000,Inventory!$F$10:$F$1000,0)))),ROW(Inventory!$F$10:$F$1000)-ROW(Inventory!$F$10)+1),1)))</f>
        <v/>
      </c>
    </row>
    <row r="241" spans="1:29" ht="16.5" x14ac:dyDescent="0.3">
      <c r="A241" s="279" t="str">
        <f>Gap_analysis_stores!A242</f>
        <v/>
      </c>
      <c r="B241" s="279" t="str">
        <f>Gap_analysis_stores!B242</f>
        <v/>
      </c>
      <c r="C241" s="279" t="str">
        <f>Gap_analysis_stores!C242</f>
        <v/>
      </c>
      <c r="D241" s="125" t="str">
        <f t="array" ref="D241">IF($C241="","",SUM(IF(FREQUENCY(IF(Inventory!$C$10:$C$1000=$C241,IF(Inventory!$D$10:$D$1000=sp,MATCH(Inventory!$F$10:$F$1000,Inventory!$F$10:$F$1000,0))),ROW(Inventory!$F$10:$F$1000)-ROW(Inventory!$F$10)+1),1)))</f>
        <v/>
      </c>
      <c r="E241" s="125" t="str">
        <f t="array" ref="E241">IF($C241="","",COUNT(IF(Inventory!$B$10:$B$1000=$B241,IF(Inventory!$C$10:$C$1000=$C241,IF(Inventory!$D$10:$D$1000=sp,IF(Inventory!$P$10:$P$1000=E$8,1))))))</f>
        <v/>
      </c>
      <c r="F241" s="125" t="str">
        <f t="array" ref="F241">IF($C241="","",COUNT(IF(Inventory!$B$10:$B$1000=$B241,IF(Inventory!$C$10:$C$1000=$C241,IF(Inventory!$D$10:$D$1000=sp,IF(Inventory!$P$10:$P$1000=F$8,1))))))</f>
        <v/>
      </c>
      <c r="G241" s="125" t="str">
        <f t="array" ref="G241">IF($C241="","",COUNT(IF(Inventory!$B$10:$B$1000=$B241,IF(Inventory!$C$10:$C$1000=$C241,IF(Inventory!$D$10:$D$1000=sp,IF(Inventory!$P$10:$P$1000=G$8,1))))))</f>
        <v/>
      </c>
      <c r="H241" s="125" t="str">
        <f t="array" ref="H241">IF($C241="","",COUNT(IF(Inventory!$B$10:$B$1000=$B241,IF(Inventory!$C$10:$C$1000=$C241,IF(Inventory!$D$10:$D$1000=sp,IF(Inventory!$P$10:$P$1000=H$8,1))))))</f>
        <v/>
      </c>
      <c r="I241" s="125" t="str">
        <f t="array" ref="I241">IF($C241="","",COUNT(IF(Inventory!$B$10:$B$1000=$B241,IF(Inventory!$C$10:$C$1000=$C241,IF(Inventory!$D$10:$D$1000=sp,IF(Inventory!$P$10:$P$1000=I$8,1))))))</f>
        <v/>
      </c>
      <c r="J241" s="137">
        <f t="shared" si="17"/>
        <v>0</v>
      </c>
      <c r="K241" s="125" t="str">
        <f t="array" ref="K241">IF($C241="","",COUNT(IF(Inventory!$B$10:$B$1000=$B241,IF(Inventory!$C$10:$C$1000=$C241,IF(Inventory!$D$10:$D$1000=sp,IF(Inventory!$J$10:$J$1000=frig,1))))))</f>
        <v/>
      </c>
      <c r="L241" s="125" t="str">
        <f t="array" ref="L241">IF($C241="","",COUNT(IF(Inventory!$B$10:$B$1000=$B241,IF(Inventory!$C$10:$C$1000=$C241,IF(Inventory!$D$10:$D$1000=sp,IF(Inventory!$J$10:$J$1000=frig,IF(Inventory!$P$10:$P$1000=L$8,1)))))))</f>
        <v/>
      </c>
      <c r="M241" s="125" t="str">
        <f t="array" ref="M241">IF($C241="","",COUNT(IF(Inventory!$B$10:$B$1000=$B241,IF(Inventory!$C$10:$C$1000=$C241,IF(Inventory!$D$10:$D$1000=sp,IF(Inventory!$J$10:$J$1000=frig,IF(Inventory!$P$10:$P$1000=M$8,1)))))))</f>
        <v/>
      </c>
      <c r="N241" s="125" t="str">
        <f t="array" ref="N241">IF($C241="","",COUNT(IF(Inventory!$B$10:$B$1000=$B241,IF(Inventory!$C$10:$C$1000=$C241,IF(Inventory!$D$10:$D$1000=sp,IF(Inventory!$J$10:$J$1000=frig,IF(Inventory!$P$10:$P$1000=N$8,1)))))))</f>
        <v/>
      </c>
      <c r="O241" s="125" t="str">
        <f t="array" ref="O241">IF($C241="","",COUNT(IF(Inventory!$B$10:$B$1000=$B241,IF(Inventory!$C$10:$C$1000=$C241,IF(Inventory!$D$10:$D$1000=sp,IF(Inventory!$J$10:$J$1000=frig,IF(Inventory!$P$10:$P$1000=O$8,1)))))))</f>
        <v/>
      </c>
      <c r="P241" s="125" t="str">
        <f t="array" ref="P241">IF($C241="","",COUNT(IF(Inventory!$B$10:$B$1000=$B241,IF(Inventory!$C$10:$C$1000=$C241,IF(Inventory!$D$10:$D$1000=sp,IF(Inventory!$J$10:$J$1000=frig,IF(Inventory!$P$10:$P$1000=P$8,1)))))))</f>
        <v/>
      </c>
      <c r="Q241" s="144" t="str">
        <f t="shared" si="18"/>
        <v/>
      </c>
      <c r="R241" s="125" t="str">
        <f t="array" ref="R241">IF($C241="","",COUNT(IF(Inventory!$B$10:$B$1000=$B241,IF(Inventory!$C$10:$C$1000=$C241,IF(Inventory!$D$10:$D$1000=sp,IF(Inventory!$J$10:$J$1000=freez,1))))))</f>
        <v/>
      </c>
      <c r="S241" s="125" t="str">
        <f t="array" ref="S241">IF($C241="","",COUNT(IF(Inventory!$B$10:$B$1000=$B241,IF(Inventory!$C$10:$C$1000=$C241,IF(Inventory!$D$10:$D$1000=sp,IF(Inventory!$J$10:$J$1000=freez,IF(Inventory!$P$10:$P$1000=S$8,1)))))))</f>
        <v/>
      </c>
      <c r="T241" s="125" t="str">
        <f t="array" ref="T241">IF($C241="","",COUNT(IF(Inventory!$B$10:$B$1000=$B241,IF(Inventory!$C$10:$C$1000=$C241,IF(Inventory!$D$10:$D$1000=sp,IF(Inventory!$J$10:$J$1000=freez,IF(Inventory!$P$10:$P$1000=T$8,1)))))))</f>
        <v/>
      </c>
      <c r="U241" s="125" t="str">
        <f t="array" ref="U241">IF($C241="","",COUNT(IF(Inventory!$B$10:$B$1000=$B241,IF(Inventory!$C$10:$C$1000=$C241,IF(Inventory!$D$10:$D$1000=sp,IF(Inventory!$J$10:$J$1000=freez,IF(Inventory!$P$10:$P$1000=U$8,1)))))))</f>
        <v/>
      </c>
      <c r="V241" s="125" t="str">
        <f t="array" ref="V241">IF($C241="","",COUNT(IF(Inventory!$B$10:$B$1000=$B241,IF(Inventory!$C$10:$C$1000=$C241,IF(Inventory!$D$10:$D$1000=sp,IF(Inventory!$J$10:$J$1000=freez,IF(Inventory!$P$10:$P$1000=V$8,1)))))))</f>
        <v/>
      </c>
      <c r="W241" s="125" t="str">
        <f t="array" ref="W241">IF($C241="","",COUNT(IF(Inventory!$B$10:$B$1000=$B241,IF(Inventory!$C$10:$C$1000=$C241,IF(Inventory!$D$10:$D$1000=sp,IF(Inventory!$J$10:$J$1000=freez,IF(Inventory!$P$10:$P$1000=W$8,1)))))))</f>
        <v/>
      </c>
      <c r="X241" s="144" t="str">
        <f t="shared" si="19"/>
        <v/>
      </c>
      <c r="Y241" s="125" t="str">
        <f t="array" ref="Y241">IF($C241="","",SUM(IF(FREQUENCY(IF(Inventory!$C$10:$C$1000=$C241,IF(Inventory!$D$10:$D$1000=sp,IF(Inventory!$I$10:$I$1000=Grl_status!$B$6,MATCH(Inventory!$F$10:$F$1000,Inventory!$F$10:$F$1000,0)))),ROW(Inventory!$F$10:$F$1000)-ROW(Inventory!$F$10)+1),1)))</f>
        <v/>
      </c>
      <c r="Z241" s="125" t="str">
        <f t="array" ref="Z241">IF($C241="","",SUM(IF(FREQUENCY(IF(Inventory!$C$10:$C$1000=$C241,IF(Inventory!$D$10:$D$1000=sp,IF(Inventory!$J$10:$J$1000=frig,MATCH(Inventory!$F$10:$F$1000,Inventory!$F$10:$F$1000,0)))),ROW(Inventory!$F$10:$F$1000)-ROW(Inventory!$F$10)+1),1)))</f>
        <v/>
      </c>
      <c r="AA241" s="125" t="str">
        <f t="array" ref="AA241">IF($C241="","",SUM(IF(FREQUENCY(IF(Inventory!$C$10:$C$1000=$C241,IF(Inventory!$D$10:$D$1000=sp,IF(Inventory!$J$10:$J$1000=frig,IF(Inventory!$P$10:$P$1000=$E$8,MATCH(Inventory!$F$10:$F$1000,Inventory!$F$10:$F$1000,0))))),ROW(Inventory!$F$10:$F$1000)-ROW(Inventory!$F$10)+1),1)))</f>
        <v/>
      </c>
      <c r="AB241" s="125" t="str">
        <f t="array" ref="AB241">IF($C241="","",SUM(IF(FREQUENCY(IF(Inventory!$C$10:$C$1000=$C241,IF(Inventory!$D$10:$D$1000=sp,IF(Inventory!$J$10:$J$1000=frig,IF(Inventory!$P$10:$P$1000=$G$8,MATCH(Inventory!$F$10:$F$1000,Inventory!$F$10:$F$1000,0))))),ROW(Inventory!$F$10:$F$1000)-ROW(Inventory!$F$10)+1),1)))</f>
        <v/>
      </c>
      <c r="AC241" s="125" t="str">
        <f t="array" ref="AC241">IF($C241="","",SUM(IF(FREQUENCY(IF(Inventory!$C$10:$C$1000=$C241,IF(Inventory!$D$10:$D$1000=sp,IF(Inventory!$K$10:$K$1000="",MATCH(Inventory!$F$10:$F$1000,Inventory!$F$10:$F$1000,0)))),ROW(Inventory!$F$10:$F$1000)-ROW(Inventory!$F$10)+1),1)))</f>
        <v/>
      </c>
    </row>
    <row r="242" spans="1:29" ht="16.5" x14ac:dyDescent="0.3">
      <c r="A242" s="279" t="str">
        <f>Gap_analysis_stores!A243</f>
        <v/>
      </c>
      <c r="B242" s="279" t="str">
        <f>Gap_analysis_stores!B243</f>
        <v/>
      </c>
      <c r="C242" s="279" t="str">
        <f>Gap_analysis_stores!C243</f>
        <v/>
      </c>
      <c r="D242" s="125" t="str">
        <f t="array" ref="D242">IF($C242="","",SUM(IF(FREQUENCY(IF(Inventory!$C$10:$C$1000=$C242,IF(Inventory!$D$10:$D$1000=sp,MATCH(Inventory!$F$10:$F$1000,Inventory!$F$10:$F$1000,0))),ROW(Inventory!$F$10:$F$1000)-ROW(Inventory!$F$10)+1),1)))</f>
        <v/>
      </c>
      <c r="E242" s="125" t="str">
        <f t="array" ref="E242">IF($C242="","",COUNT(IF(Inventory!$B$10:$B$1000=$B242,IF(Inventory!$C$10:$C$1000=$C242,IF(Inventory!$D$10:$D$1000=sp,IF(Inventory!$P$10:$P$1000=E$8,1))))))</f>
        <v/>
      </c>
      <c r="F242" s="125" t="str">
        <f t="array" ref="F242">IF($C242="","",COUNT(IF(Inventory!$B$10:$B$1000=$B242,IF(Inventory!$C$10:$C$1000=$C242,IF(Inventory!$D$10:$D$1000=sp,IF(Inventory!$P$10:$P$1000=F$8,1))))))</f>
        <v/>
      </c>
      <c r="G242" s="125" t="str">
        <f t="array" ref="G242">IF($C242="","",COUNT(IF(Inventory!$B$10:$B$1000=$B242,IF(Inventory!$C$10:$C$1000=$C242,IF(Inventory!$D$10:$D$1000=sp,IF(Inventory!$P$10:$P$1000=G$8,1))))))</f>
        <v/>
      </c>
      <c r="H242" s="125" t="str">
        <f t="array" ref="H242">IF($C242="","",COUNT(IF(Inventory!$B$10:$B$1000=$B242,IF(Inventory!$C$10:$C$1000=$C242,IF(Inventory!$D$10:$D$1000=sp,IF(Inventory!$P$10:$P$1000=H$8,1))))))</f>
        <v/>
      </c>
      <c r="I242" s="125" t="str">
        <f t="array" ref="I242">IF($C242="","",COUNT(IF(Inventory!$B$10:$B$1000=$B242,IF(Inventory!$C$10:$C$1000=$C242,IF(Inventory!$D$10:$D$1000=sp,IF(Inventory!$P$10:$P$1000=I$8,1))))))</f>
        <v/>
      </c>
      <c r="J242" s="137">
        <f t="shared" si="17"/>
        <v>0</v>
      </c>
      <c r="K242" s="125" t="str">
        <f t="array" ref="K242">IF($C242="","",COUNT(IF(Inventory!$B$10:$B$1000=$B242,IF(Inventory!$C$10:$C$1000=$C242,IF(Inventory!$D$10:$D$1000=sp,IF(Inventory!$J$10:$J$1000=frig,1))))))</f>
        <v/>
      </c>
      <c r="L242" s="125" t="str">
        <f t="array" ref="L242">IF($C242="","",COUNT(IF(Inventory!$B$10:$B$1000=$B242,IF(Inventory!$C$10:$C$1000=$C242,IF(Inventory!$D$10:$D$1000=sp,IF(Inventory!$J$10:$J$1000=frig,IF(Inventory!$P$10:$P$1000=L$8,1)))))))</f>
        <v/>
      </c>
      <c r="M242" s="125" t="str">
        <f t="array" ref="M242">IF($C242="","",COUNT(IF(Inventory!$B$10:$B$1000=$B242,IF(Inventory!$C$10:$C$1000=$C242,IF(Inventory!$D$10:$D$1000=sp,IF(Inventory!$J$10:$J$1000=frig,IF(Inventory!$P$10:$P$1000=M$8,1)))))))</f>
        <v/>
      </c>
      <c r="N242" s="125" t="str">
        <f t="array" ref="N242">IF($C242="","",COUNT(IF(Inventory!$B$10:$B$1000=$B242,IF(Inventory!$C$10:$C$1000=$C242,IF(Inventory!$D$10:$D$1000=sp,IF(Inventory!$J$10:$J$1000=frig,IF(Inventory!$P$10:$P$1000=N$8,1)))))))</f>
        <v/>
      </c>
      <c r="O242" s="125" t="str">
        <f t="array" ref="O242">IF($C242="","",COUNT(IF(Inventory!$B$10:$B$1000=$B242,IF(Inventory!$C$10:$C$1000=$C242,IF(Inventory!$D$10:$D$1000=sp,IF(Inventory!$J$10:$J$1000=frig,IF(Inventory!$P$10:$P$1000=O$8,1)))))))</f>
        <v/>
      </c>
      <c r="P242" s="125" t="str">
        <f t="array" ref="P242">IF($C242="","",COUNT(IF(Inventory!$B$10:$B$1000=$B242,IF(Inventory!$C$10:$C$1000=$C242,IF(Inventory!$D$10:$D$1000=sp,IF(Inventory!$J$10:$J$1000=frig,IF(Inventory!$P$10:$P$1000=P$8,1)))))))</f>
        <v/>
      </c>
      <c r="Q242" s="144" t="str">
        <f t="shared" si="18"/>
        <v/>
      </c>
      <c r="R242" s="125" t="str">
        <f t="array" ref="R242">IF($C242="","",COUNT(IF(Inventory!$B$10:$B$1000=$B242,IF(Inventory!$C$10:$C$1000=$C242,IF(Inventory!$D$10:$D$1000=sp,IF(Inventory!$J$10:$J$1000=freez,1))))))</f>
        <v/>
      </c>
      <c r="S242" s="125" t="str">
        <f t="array" ref="S242">IF($C242="","",COUNT(IF(Inventory!$B$10:$B$1000=$B242,IF(Inventory!$C$10:$C$1000=$C242,IF(Inventory!$D$10:$D$1000=sp,IF(Inventory!$J$10:$J$1000=freez,IF(Inventory!$P$10:$P$1000=S$8,1)))))))</f>
        <v/>
      </c>
      <c r="T242" s="125" t="str">
        <f t="array" ref="T242">IF($C242="","",COUNT(IF(Inventory!$B$10:$B$1000=$B242,IF(Inventory!$C$10:$C$1000=$C242,IF(Inventory!$D$10:$D$1000=sp,IF(Inventory!$J$10:$J$1000=freez,IF(Inventory!$P$10:$P$1000=T$8,1)))))))</f>
        <v/>
      </c>
      <c r="U242" s="125" t="str">
        <f t="array" ref="U242">IF($C242="","",COUNT(IF(Inventory!$B$10:$B$1000=$B242,IF(Inventory!$C$10:$C$1000=$C242,IF(Inventory!$D$10:$D$1000=sp,IF(Inventory!$J$10:$J$1000=freez,IF(Inventory!$P$10:$P$1000=U$8,1)))))))</f>
        <v/>
      </c>
      <c r="V242" s="125" t="str">
        <f t="array" ref="V242">IF($C242="","",COUNT(IF(Inventory!$B$10:$B$1000=$B242,IF(Inventory!$C$10:$C$1000=$C242,IF(Inventory!$D$10:$D$1000=sp,IF(Inventory!$J$10:$J$1000=freez,IF(Inventory!$P$10:$P$1000=V$8,1)))))))</f>
        <v/>
      </c>
      <c r="W242" s="125" t="str">
        <f t="array" ref="W242">IF($C242="","",COUNT(IF(Inventory!$B$10:$B$1000=$B242,IF(Inventory!$C$10:$C$1000=$C242,IF(Inventory!$D$10:$D$1000=sp,IF(Inventory!$J$10:$J$1000=freez,IF(Inventory!$P$10:$P$1000=W$8,1)))))))</f>
        <v/>
      </c>
      <c r="X242" s="144" t="str">
        <f t="shared" si="19"/>
        <v/>
      </c>
      <c r="Y242" s="125" t="str">
        <f t="array" ref="Y242">IF($C242="","",SUM(IF(FREQUENCY(IF(Inventory!$C$10:$C$1000=$C242,IF(Inventory!$D$10:$D$1000=sp,IF(Inventory!$I$10:$I$1000=Grl_status!$B$6,MATCH(Inventory!$F$10:$F$1000,Inventory!$F$10:$F$1000,0)))),ROW(Inventory!$F$10:$F$1000)-ROW(Inventory!$F$10)+1),1)))</f>
        <v/>
      </c>
      <c r="Z242" s="125" t="str">
        <f t="array" ref="Z242">IF($C242="","",SUM(IF(FREQUENCY(IF(Inventory!$C$10:$C$1000=$C242,IF(Inventory!$D$10:$D$1000=sp,IF(Inventory!$J$10:$J$1000=frig,MATCH(Inventory!$F$10:$F$1000,Inventory!$F$10:$F$1000,0)))),ROW(Inventory!$F$10:$F$1000)-ROW(Inventory!$F$10)+1),1)))</f>
        <v/>
      </c>
      <c r="AA242" s="125" t="str">
        <f t="array" ref="AA242">IF($C242="","",SUM(IF(FREQUENCY(IF(Inventory!$C$10:$C$1000=$C242,IF(Inventory!$D$10:$D$1000=sp,IF(Inventory!$J$10:$J$1000=frig,IF(Inventory!$P$10:$P$1000=$E$8,MATCH(Inventory!$F$10:$F$1000,Inventory!$F$10:$F$1000,0))))),ROW(Inventory!$F$10:$F$1000)-ROW(Inventory!$F$10)+1),1)))</f>
        <v/>
      </c>
      <c r="AB242" s="125" t="str">
        <f t="array" ref="AB242">IF($C242="","",SUM(IF(FREQUENCY(IF(Inventory!$C$10:$C$1000=$C242,IF(Inventory!$D$10:$D$1000=sp,IF(Inventory!$J$10:$J$1000=frig,IF(Inventory!$P$10:$P$1000=$G$8,MATCH(Inventory!$F$10:$F$1000,Inventory!$F$10:$F$1000,0))))),ROW(Inventory!$F$10:$F$1000)-ROW(Inventory!$F$10)+1),1)))</f>
        <v/>
      </c>
      <c r="AC242" s="125" t="str">
        <f t="array" ref="AC242">IF($C242="","",SUM(IF(FREQUENCY(IF(Inventory!$C$10:$C$1000=$C242,IF(Inventory!$D$10:$D$1000=sp,IF(Inventory!$K$10:$K$1000="",MATCH(Inventory!$F$10:$F$1000,Inventory!$F$10:$F$1000,0)))),ROW(Inventory!$F$10:$F$1000)-ROW(Inventory!$F$10)+1),1)))</f>
        <v/>
      </c>
    </row>
    <row r="243" spans="1:29" ht="16.5" x14ac:dyDescent="0.3">
      <c r="A243" s="279" t="str">
        <f>Gap_analysis_stores!A244</f>
        <v/>
      </c>
      <c r="B243" s="279" t="str">
        <f>Gap_analysis_stores!B244</f>
        <v/>
      </c>
      <c r="C243" s="279" t="str">
        <f>Gap_analysis_stores!C244</f>
        <v/>
      </c>
      <c r="D243" s="125" t="str">
        <f t="array" ref="D243">IF($C243="","",SUM(IF(FREQUENCY(IF(Inventory!$C$10:$C$1000=$C243,IF(Inventory!$D$10:$D$1000=sp,MATCH(Inventory!$F$10:$F$1000,Inventory!$F$10:$F$1000,0))),ROW(Inventory!$F$10:$F$1000)-ROW(Inventory!$F$10)+1),1)))</f>
        <v/>
      </c>
      <c r="E243" s="125" t="str">
        <f t="array" ref="E243">IF($C243="","",COUNT(IF(Inventory!$B$10:$B$1000=$B243,IF(Inventory!$C$10:$C$1000=$C243,IF(Inventory!$D$10:$D$1000=sp,IF(Inventory!$P$10:$P$1000=E$8,1))))))</f>
        <v/>
      </c>
      <c r="F243" s="125" t="str">
        <f t="array" ref="F243">IF($C243="","",COUNT(IF(Inventory!$B$10:$B$1000=$B243,IF(Inventory!$C$10:$C$1000=$C243,IF(Inventory!$D$10:$D$1000=sp,IF(Inventory!$P$10:$P$1000=F$8,1))))))</f>
        <v/>
      </c>
      <c r="G243" s="125" t="str">
        <f t="array" ref="G243">IF($C243="","",COUNT(IF(Inventory!$B$10:$B$1000=$B243,IF(Inventory!$C$10:$C$1000=$C243,IF(Inventory!$D$10:$D$1000=sp,IF(Inventory!$P$10:$P$1000=G$8,1))))))</f>
        <v/>
      </c>
      <c r="H243" s="125" t="str">
        <f t="array" ref="H243">IF($C243="","",COUNT(IF(Inventory!$B$10:$B$1000=$B243,IF(Inventory!$C$10:$C$1000=$C243,IF(Inventory!$D$10:$D$1000=sp,IF(Inventory!$P$10:$P$1000=H$8,1))))))</f>
        <v/>
      </c>
      <c r="I243" s="125" t="str">
        <f t="array" ref="I243">IF($C243="","",COUNT(IF(Inventory!$B$10:$B$1000=$B243,IF(Inventory!$C$10:$C$1000=$C243,IF(Inventory!$D$10:$D$1000=sp,IF(Inventory!$P$10:$P$1000=I$8,1))))))</f>
        <v/>
      </c>
      <c r="J243" s="137">
        <f t="shared" si="17"/>
        <v>0</v>
      </c>
      <c r="K243" s="125" t="str">
        <f t="array" ref="K243">IF($C243="","",COUNT(IF(Inventory!$B$10:$B$1000=$B243,IF(Inventory!$C$10:$C$1000=$C243,IF(Inventory!$D$10:$D$1000=sp,IF(Inventory!$J$10:$J$1000=frig,1))))))</f>
        <v/>
      </c>
      <c r="L243" s="125" t="str">
        <f t="array" ref="L243">IF($C243="","",COUNT(IF(Inventory!$B$10:$B$1000=$B243,IF(Inventory!$C$10:$C$1000=$C243,IF(Inventory!$D$10:$D$1000=sp,IF(Inventory!$J$10:$J$1000=frig,IF(Inventory!$P$10:$P$1000=L$8,1)))))))</f>
        <v/>
      </c>
      <c r="M243" s="125" t="str">
        <f t="array" ref="M243">IF($C243="","",COUNT(IF(Inventory!$B$10:$B$1000=$B243,IF(Inventory!$C$10:$C$1000=$C243,IF(Inventory!$D$10:$D$1000=sp,IF(Inventory!$J$10:$J$1000=frig,IF(Inventory!$P$10:$P$1000=M$8,1)))))))</f>
        <v/>
      </c>
      <c r="N243" s="125" t="str">
        <f t="array" ref="N243">IF($C243="","",COUNT(IF(Inventory!$B$10:$B$1000=$B243,IF(Inventory!$C$10:$C$1000=$C243,IF(Inventory!$D$10:$D$1000=sp,IF(Inventory!$J$10:$J$1000=frig,IF(Inventory!$P$10:$P$1000=N$8,1)))))))</f>
        <v/>
      </c>
      <c r="O243" s="125" t="str">
        <f t="array" ref="O243">IF($C243="","",COUNT(IF(Inventory!$B$10:$B$1000=$B243,IF(Inventory!$C$10:$C$1000=$C243,IF(Inventory!$D$10:$D$1000=sp,IF(Inventory!$J$10:$J$1000=frig,IF(Inventory!$P$10:$P$1000=O$8,1)))))))</f>
        <v/>
      </c>
      <c r="P243" s="125" t="str">
        <f t="array" ref="P243">IF($C243="","",COUNT(IF(Inventory!$B$10:$B$1000=$B243,IF(Inventory!$C$10:$C$1000=$C243,IF(Inventory!$D$10:$D$1000=sp,IF(Inventory!$J$10:$J$1000=frig,IF(Inventory!$P$10:$P$1000=P$8,1)))))))</f>
        <v/>
      </c>
      <c r="Q243" s="144" t="str">
        <f t="shared" si="18"/>
        <v/>
      </c>
      <c r="R243" s="125" t="str">
        <f t="array" ref="R243">IF($C243="","",COUNT(IF(Inventory!$B$10:$B$1000=$B243,IF(Inventory!$C$10:$C$1000=$C243,IF(Inventory!$D$10:$D$1000=sp,IF(Inventory!$J$10:$J$1000=freez,1))))))</f>
        <v/>
      </c>
      <c r="S243" s="125" t="str">
        <f t="array" ref="S243">IF($C243="","",COUNT(IF(Inventory!$B$10:$B$1000=$B243,IF(Inventory!$C$10:$C$1000=$C243,IF(Inventory!$D$10:$D$1000=sp,IF(Inventory!$J$10:$J$1000=freez,IF(Inventory!$P$10:$P$1000=S$8,1)))))))</f>
        <v/>
      </c>
      <c r="T243" s="125" t="str">
        <f t="array" ref="T243">IF($C243="","",COUNT(IF(Inventory!$B$10:$B$1000=$B243,IF(Inventory!$C$10:$C$1000=$C243,IF(Inventory!$D$10:$D$1000=sp,IF(Inventory!$J$10:$J$1000=freez,IF(Inventory!$P$10:$P$1000=T$8,1)))))))</f>
        <v/>
      </c>
      <c r="U243" s="125" t="str">
        <f t="array" ref="U243">IF($C243="","",COUNT(IF(Inventory!$B$10:$B$1000=$B243,IF(Inventory!$C$10:$C$1000=$C243,IF(Inventory!$D$10:$D$1000=sp,IF(Inventory!$J$10:$J$1000=freez,IF(Inventory!$P$10:$P$1000=U$8,1)))))))</f>
        <v/>
      </c>
      <c r="V243" s="125" t="str">
        <f t="array" ref="V243">IF($C243="","",COUNT(IF(Inventory!$B$10:$B$1000=$B243,IF(Inventory!$C$10:$C$1000=$C243,IF(Inventory!$D$10:$D$1000=sp,IF(Inventory!$J$10:$J$1000=freez,IF(Inventory!$P$10:$P$1000=V$8,1)))))))</f>
        <v/>
      </c>
      <c r="W243" s="125" t="str">
        <f t="array" ref="W243">IF($C243="","",COUNT(IF(Inventory!$B$10:$B$1000=$B243,IF(Inventory!$C$10:$C$1000=$C243,IF(Inventory!$D$10:$D$1000=sp,IF(Inventory!$J$10:$J$1000=freez,IF(Inventory!$P$10:$P$1000=W$8,1)))))))</f>
        <v/>
      </c>
      <c r="X243" s="144" t="str">
        <f t="shared" si="19"/>
        <v/>
      </c>
      <c r="Y243" s="125" t="str">
        <f t="array" ref="Y243">IF($C243="","",SUM(IF(FREQUENCY(IF(Inventory!$C$10:$C$1000=$C243,IF(Inventory!$D$10:$D$1000=sp,IF(Inventory!$I$10:$I$1000=Grl_status!$B$6,MATCH(Inventory!$F$10:$F$1000,Inventory!$F$10:$F$1000,0)))),ROW(Inventory!$F$10:$F$1000)-ROW(Inventory!$F$10)+1),1)))</f>
        <v/>
      </c>
      <c r="Z243" s="125" t="str">
        <f t="array" ref="Z243">IF($C243="","",SUM(IF(FREQUENCY(IF(Inventory!$C$10:$C$1000=$C243,IF(Inventory!$D$10:$D$1000=sp,IF(Inventory!$J$10:$J$1000=frig,MATCH(Inventory!$F$10:$F$1000,Inventory!$F$10:$F$1000,0)))),ROW(Inventory!$F$10:$F$1000)-ROW(Inventory!$F$10)+1),1)))</f>
        <v/>
      </c>
      <c r="AA243" s="125" t="str">
        <f t="array" ref="AA243">IF($C243="","",SUM(IF(FREQUENCY(IF(Inventory!$C$10:$C$1000=$C243,IF(Inventory!$D$10:$D$1000=sp,IF(Inventory!$J$10:$J$1000=frig,IF(Inventory!$P$10:$P$1000=$E$8,MATCH(Inventory!$F$10:$F$1000,Inventory!$F$10:$F$1000,0))))),ROW(Inventory!$F$10:$F$1000)-ROW(Inventory!$F$10)+1),1)))</f>
        <v/>
      </c>
      <c r="AB243" s="125" t="str">
        <f t="array" ref="AB243">IF($C243="","",SUM(IF(FREQUENCY(IF(Inventory!$C$10:$C$1000=$C243,IF(Inventory!$D$10:$D$1000=sp,IF(Inventory!$J$10:$J$1000=frig,IF(Inventory!$P$10:$P$1000=$G$8,MATCH(Inventory!$F$10:$F$1000,Inventory!$F$10:$F$1000,0))))),ROW(Inventory!$F$10:$F$1000)-ROW(Inventory!$F$10)+1),1)))</f>
        <v/>
      </c>
      <c r="AC243" s="125" t="str">
        <f t="array" ref="AC243">IF($C243="","",SUM(IF(FREQUENCY(IF(Inventory!$C$10:$C$1000=$C243,IF(Inventory!$D$10:$D$1000=sp,IF(Inventory!$K$10:$K$1000="",MATCH(Inventory!$F$10:$F$1000,Inventory!$F$10:$F$1000,0)))),ROW(Inventory!$F$10:$F$1000)-ROW(Inventory!$F$10)+1),1)))</f>
        <v/>
      </c>
    </row>
    <row r="244" spans="1:29" ht="16.5" x14ac:dyDescent="0.3">
      <c r="A244" s="279" t="str">
        <f>Gap_analysis_stores!A245</f>
        <v/>
      </c>
      <c r="B244" s="279" t="str">
        <f>Gap_analysis_stores!B245</f>
        <v/>
      </c>
      <c r="C244" s="279" t="str">
        <f>Gap_analysis_stores!C245</f>
        <v/>
      </c>
      <c r="D244" s="125" t="str">
        <f t="array" ref="D244">IF($C244="","",SUM(IF(FREQUENCY(IF(Inventory!$C$10:$C$1000=$C244,IF(Inventory!$D$10:$D$1000=sp,MATCH(Inventory!$F$10:$F$1000,Inventory!$F$10:$F$1000,0))),ROW(Inventory!$F$10:$F$1000)-ROW(Inventory!$F$10)+1),1)))</f>
        <v/>
      </c>
      <c r="E244" s="125" t="str">
        <f t="array" ref="E244">IF($C244="","",COUNT(IF(Inventory!$B$10:$B$1000=$B244,IF(Inventory!$C$10:$C$1000=$C244,IF(Inventory!$D$10:$D$1000=sp,IF(Inventory!$P$10:$P$1000=E$8,1))))))</f>
        <v/>
      </c>
      <c r="F244" s="125" t="str">
        <f t="array" ref="F244">IF($C244="","",COUNT(IF(Inventory!$B$10:$B$1000=$B244,IF(Inventory!$C$10:$C$1000=$C244,IF(Inventory!$D$10:$D$1000=sp,IF(Inventory!$P$10:$P$1000=F$8,1))))))</f>
        <v/>
      </c>
      <c r="G244" s="125" t="str">
        <f t="array" ref="G244">IF($C244="","",COUNT(IF(Inventory!$B$10:$B$1000=$B244,IF(Inventory!$C$10:$C$1000=$C244,IF(Inventory!$D$10:$D$1000=sp,IF(Inventory!$P$10:$P$1000=G$8,1))))))</f>
        <v/>
      </c>
      <c r="H244" s="125" t="str">
        <f t="array" ref="H244">IF($C244="","",COUNT(IF(Inventory!$B$10:$B$1000=$B244,IF(Inventory!$C$10:$C$1000=$C244,IF(Inventory!$D$10:$D$1000=sp,IF(Inventory!$P$10:$P$1000=H$8,1))))))</f>
        <v/>
      </c>
      <c r="I244" s="125" t="str">
        <f t="array" ref="I244">IF($C244="","",COUNT(IF(Inventory!$B$10:$B$1000=$B244,IF(Inventory!$C$10:$C$1000=$C244,IF(Inventory!$D$10:$D$1000=sp,IF(Inventory!$P$10:$P$1000=I$8,1))))))</f>
        <v/>
      </c>
      <c r="J244" s="137">
        <f t="shared" si="17"/>
        <v>0</v>
      </c>
      <c r="K244" s="125" t="str">
        <f t="array" ref="K244">IF($C244="","",COUNT(IF(Inventory!$B$10:$B$1000=$B244,IF(Inventory!$C$10:$C$1000=$C244,IF(Inventory!$D$10:$D$1000=sp,IF(Inventory!$J$10:$J$1000=frig,1))))))</f>
        <v/>
      </c>
      <c r="L244" s="125" t="str">
        <f t="array" ref="L244">IF($C244="","",COUNT(IF(Inventory!$B$10:$B$1000=$B244,IF(Inventory!$C$10:$C$1000=$C244,IF(Inventory!$D$10:$D$1000=sp,IF(Inventory!$J$10:$J$1000=frig,IF(Inventory!$P$10:$P$1000=L$8,1)))))))</f>
        <v/>
      </c>
      <c r="M244" s="125" t="str">
        <f t="array" ref="M244">IF($C244="","",COUNT(IF(Inventory!$B$10:$B$1000=$B244,IF(Inventory!$C$10:$C$1000=$C244,IF(Inventory!$D$10:$D$1000=sp,IF(Inventory!$J$10:$J$1000=frig,IF(Inventory!$P$10:$P$1000=M$8,1)))))))</f>
        <v/>
      </c>
      <c r="N244" s="125" t="str">
        <f t="array" ref="N244">IF($C244="","",COUNT(IF(Inventory!$B$10:$B$1000=$B244,IF(Inventory!$C$10:$C$1000=$C244,IF(Inventory!$D$10:$D$1000=sp,IF(Inventory!$J$10:$J$1000=frig,IF(Inventory!$P$10:$P$1000=N$8,1)))))))</f>
        <v/>
      </c>
      <c r="O244" s="125" t="str">
        <f t="array" ref="O244">IF($C244="","",COUNT(IF(Inventory!$B$10:$B$1000=$B244,IF(Inventory!$C$10:$C$1000=$C244,IF(Inventory!$D$10:$D$1000=sp,IF(Inventory!$J$10:$J$1000=frig,IF(Inventory!$P$10:$P$1000=O$8,1)))))))</f>
        <v/>
      </c>
      <c r="P244" s="125" t="str">
        <f t="array" ref="P244">IF($C244="","",COUNT(IF(Inventory!$B$10:$B$1000=$B244,IF(Inventory!$C$10:$C$1000=$C244,IF(Inventory!$D$10:$D$1000=sp,IF(Inventory!$J$10:$J$1000=frig,IF(Inventory!$P$10:$P$1000=P$8,1)))))))</f>
        <v/>
      </c>
      <c r="Q244" s="144" t="str">
        <f t="shared" si="18"/>
        <v/>
      </c>
      <c r="R244" s="125" t="str">
        <f t="array" ref="R244">IF($C244="","",COUNT(IF(Inventory!$B$10:$B$1000=$B244,IF(Inventory!$C$10:$C$1000=$C244,IF(Inventory!$D$10:$D$1000=sp,IF(Inventory!$J$10:$J$1000=freez,1))))))</f>
        <v/>
      </c>
      <c r="S244" s="125" t="str">
        <f t="array" ref="S244">IF($C244="","",COUNT(IF(Inventory!$B$10:$B$1000=$B244,IF(Inventory!$C$10:$C$1000=$C244,IF(Inventory!$D$10:$D$1000=sp,IF(Inventory!$J$10:$J$1000=freez,IF(Inventory!$P$10:$P$1000=S$8,1)))))))</f>
        <v/>
      </c>
      <c r="T244" s="125" t="str">
        <f t="array" ref="T244">IF($C244="","",COUNT(IF(Inventory!$B$10:$B$1000=$B244,IF(Inventory!$C$10:$C$1000=$C244,IF(Inventory!$D$10:$D$1000=sp,IF(Inventory!$J$10:$J$1000=freez,IF(Inventory!$P$10:$P$1000=T$8,1)))))))</f>
        <v/>
      </c>
      <c r="U244" s="125" t="str">
        <f t="array" ref="U244">IF($C244="","",COUNT(IF(Inventory!$B$10:$B$1000=$B244,IF(Inventory!$C$10:$C$1000=$C244,IF(Inventory!$D$10:$D$1000=sp,IF(Inventory!$J$10:$J$1000=freez,IF(Inventory!$P$10:$P$1000=U$8,1)))))))</f>
        <v/>
      </c>
      <c r="V244" s="125" t="str">
        <f t="array" ref="V244">IF($C244="","",COUNT(IF(Inventory!$B$10:$B$1000=$B244,IF(Inventory!$C$10:$C$1000=$C244,IF(Inventory!$D$10:$D$1000=sp,IF(Inventory!$J$10:$J$1000=freez,IF(Inventory!$P$10:$P$1000=V$8,1)))))))</f>
        <v/>
      </c>
      <c r="W244" s="125" t="str">
        <f t="array" ref="W244">IF($C244="","",COUNT(IF(Inventory!$B$10:$B$1000=$B244,IF(Inventory!$C$10:$C$1000=$C244,IF(Inventory!$D$10:$D$1000=sp,IF(Inventory!$J$10:$J$1000=freez,IF(Inventory!$P$10:$P$1000=W$8,1)))))))</f>
        <v/>
      </c>
      <c r="X244" s="144" t="str">
        <f t="shared" si="19"/>
        <v/>
      </c>
      <c r="Y244" s="125" t="str">
        <f t="array" ref="Y244">IF($C244="","",SUM(IF(FREQUENCY(IF(Inventory!$C$10:$C$1000=$C244,IF(Inventory!$D$10:$D$1000=sp,IF(Inventory!$I$10:$I$1000=Grl_status!$B$6,MATCH(Inventory!$F$10:$F$1000,Inventory!$F$10:$F$1000,0)))),ROW(Inventory!$F$10:$F$1000)-ROW(Inventory!$F$10)+1),1)))</f>
        <v/>
      </c>
      <c r="Z244" s="125" t="str">
        <f t="array" ref="Z244">IF($C244="","",SUM(IF(FREQUENCY(IF(Inventory!$C$10:$C$1000=$C244,IF(Inventory!$D$10:$D$1000=sp,IF(Inventory!$J$10:$J$1000=frig,MATCH(Inventory!$F$10:$F$1000,Inventory!$F$10:$F$1000,0)))),ROW(Inventory!$F$10:$F$1000)-ROW(Inventory!$F$10)+1),1)))</f>
        <v/>
      </c>
      <c r="AA244" s="125" t="str">
        <f t="array" ref="AA244">IF($C244="","",SUM(IF(FREQUENCY(IF(Inventory!$C$10:$C$1000=$C244,IF(Inventory!$D$10:$D$1000=sp,IF(Inventory!$J$10:$J$1000=frig,IF(Inventory!$P$10:$P$1000=$E$8,MATCH(Inventory!$F$10:$F$1000,Inventory!$F$10:$F$1000,0))))),ROW(Inventory!$F$10:$F$1000)-ROW(Inventory!$F$10)+1),1)))</f>
        <v/>
      </c>
      <c r="AB244" s="125" t="str">
        <f t="array" ref="AB244">IF($C244="","",SUM(IF(FREQUENCY(IF(Inventory!$C$10:$C$1000=$C244,IF(Inventory!$D$10:$D$1000=sp,IF(Inventory!$J$10:$J$1000=frig,IF(Inventory!$P$10:$P$1000=$G$8,MATCH(Inventory!$F$10:$F$1000,Inventory!$F$10:$F$1000,0))))),ROW(Inventory!$F$10:$F$1000)-ROW(Inventory!$F$10)+1),1)))</f>
        <v/>
      </c>
      <c r="AC244" s="125" t="str">
        <f t="array" ref="AC244">IF($C244="","",SUM(IF(FREQUENCY(IF(Inventory!$C$10:$C$1000=$C244,IF(Inventory!$D$10:$D$1000=sp,IF(Inventory!$K$10:$K$1000="",MATCH(Inventory!$F$10:$F$1000,Inventory!$F$10:$F$1000,0)))),ROW(Inventory!$F$10:$F$1000)-ROW(Inventory!$F$10)+1),1)))</f>
        <v/>
      </c>
    </row>
    <row r="245" spans="1:29" ht="16.5" x14ac:dyDescent="0.3">
      <c r="A245" s="279" t="str">
        <f>Gap_analysis_stores!A246</f>
        <v/>
      </c>
      <c r="B245" s="279" t="str">
        <f>Gap_analysis_stores!B246</f>
        <v/>
      </c>
      <c r="C245" s="279" t="str">
        <f>Gap_analysis_stores!C246</f>
        <v/>
      </c>
      <c r="D245" s="125" t="str">
        <f t="array" ref="D245">IF($C245="","",SUM(IF(FREQUENCY(IF(Inventory!$C$10:$C$1000=$C245,IF(Inventory!$D$10:$D$1000=sp,MATCH(Inventory!$F$10:$F$1000,Inventory!$F$10:$F$1000,0))),ROW(Inventory!$F$10:$F$1000)-ROW(Inventory!$F$10)+1),1)))</f>
        <v/>
      </c>
      <c r="E245" s="125" t="str">
        <f t="array" ref="E245">IF($C245="","",COUNT(IF(Inventory!$B$10:$B$1000=$B245,IF(Inventory!$C$10:$C$1000=$C245,IF(Inventory!$D$10:$D$1000=sp,IF(Inventory!$P$10:$P$1000=E$8,1))))))</f>
        <v/>
      </c>
      <c r="F245" s="125" t="str">
        <f t="array" ref="F245">IF($C245="","",COUNT(IF(Inventory!$B$10:$B$1000=$B245,IF(Inventory!$C$10:$C$1000=$C245,IF(Inventory!$D$10:$D$1000=sp,IF(Inventory!$P$10:$P$1000=F$8,1))))))</f>
        <v/>
      </c>
      <c r="G245" s="125" t="str">
        <f t="array" ref="G245">IF($C245="","",COUNT(IF(Inventory!$B$10:$B$1000=$B245,IF(Inventory!$C$10:$C$1000=$C245,IF(Inventory!$D$10:$D$1000=sp,IF(Inventory!$P$10:$P$1000=G$8,1))))))</f>
        <v/>
      </c>
      <c r="H245" s="125" t="str">
        <f t="array" ref="H245">IF($C245="","",COUNT(IF(Inventory!$B$10:$B$1000=$B245,IF(Inventory!$C$10:$C$1000=$C245,IF(Inventory!$D$10:$D$1000=sp,IF(Inventory!$P$10:$P$1000=H$8,1))))))</f>
        <v/>
      </c>
      <c r="I245" s="125" t="str">
        <f t="array" ref="I245">IF($C245="","",COUNT(IF(Inventory!$B$10:$B$1000=$B245,IF(Inventory!$C$10:$C$1000=$C245,IF(Inventory!$D$10:$D$1000=sp,IF(Inventory!$P$10:$P$1000=I$8,1))))))</f>
        <v/>
      </c>
      <c r="J245" s="137">
        <f t="shared" si="17"/>
        <v>0</v>
      </c>
      <c r="K245" s="125" t="str">
        <f t="array" ref="K245">IF($C245="","",COUNT(IF(Inventory!$B$10:$B$1000=$B245,IF(Inventory!$C$10:$C$1000=$C245,IF(Inventory!$D$10:$D$1000=sp,IF(Inventory!$J$10:$J$1000=frig,1))))))</f>
        <v/>
      </c>
      <c r="L245" s="125" t="str">
        <f t="array" ref="L245">IF($C245="","",COUNT(IF(Inventory!$B$10:$B$1000=$B245,IF(Inventory!$C$10:$C$1000=$C245,IF(Inventory!$D$10:$D$1000=sp,IF(Inventory!$J$10:$J$1000=frig,IF(Inventory!$P$10:$P$1000=L$8,1)))))))</f>
        <v/>
      </c>
      <c r="M245" s="125" t="str">
        <f t="array" ref="M245">IF($C245="","",COUNT(IF(Inventory!$B$10:$B$1000=$B245,IF(Inventory!$C$10:$C$1000=$C245,IF(Inventory!$D$10:$D$1000=sp,IF(Inventory!$J$10:$J$1000=frig,IF(Inventory!$P$10:$P$1000=M$8,1)))))))</f>
        <v/>
      </c>
      <c r="N245" s="125" t="str">
        <f t="array" ref="N245">IF($C245="","",COUNT(IF(Inventory!$B$10:$B$1000=$B245,IF(Inventory!$C$10:$C$1000=$C245,IF(Inventory!$D$10:$D$1000=sp,IF(Inventory!$J$10:$J$1000=frig,IF(Inventory!$P$10:$P$1000=N$8,1)))))))</f>
        <v/>
      </c>
      <c r="O245" s="125" t="str">
        <f t="array" ref="O245">IF($C245="","",COUNT(IF(Inventory!$B$10:$B$1000=$B245,IF(Inventory!$C$10:$C$1000=$C245,IF(Inventory!$D$10:$D$1000=sp,IF(Inventory!$J$10:$J$1000=frig,IF(Inventory!$P$10:$P$1000=O$8,1)))))))</f>
        <v/>
      </c>
      <c r="P245" s="125" t="str">
        <f t="array" ref="P245">IF($C245="","",COUNT(IF(Inventory!$B$10:$B$1000=$B245,IF(Inventory!$C$10:$C$1000=$C245,IF(Inventory!$D$10:$D$1000=sp,IF(Inventory!$J$10:$J$1000=frig,IF(Inventory!$P$10:$P$1000=P$8,1)))))))</f>
        <v/>
      </c>
      <c r="Q245" s="144" t="str">
        <f t="shared" si="18"/>
        <v/>
      </c>
      <c r="R245" s="125" t="str">
        <f t="array" ref="R245">IF($C245="","",COUNT(IF(Inventory!$B$10:$B$1000=$B245,IF(Inventory!$C$10:$C$1000=$C245,IF(Inventory!$D$10:$D$1000=sp,IF(Inventory!$J$10:$J$1000=freez,1))))))</f>
        <v/>
      </c>
      <c r="S245" s="125" t="str">
        <f t="array" ref="S245">IF($C245="","",COUNT(IF(Inventory!$B$10:$B$1000=$B245,IF(Inventory!$C$10:$C$1000=$C245,IF(Inventory!$D$10:$D$1000=sp,IF(Inventory!$J$10:$J$1000=freez,IF(Inventory!$P$10:$P$1000=S$8,1)))))))</f>
        <v/>
      </c>
      <c r="T245" s="125" t="str">
        <f t="array" ref="T245">IF($C245="","",COUNT(IF(Inventory!$B$10:$B$1000=$B245,IF(Inventory!$C$10:$C$1000=$C245,IF(Inventory!$D$10:$D$1000=sp,IF(Inventory!$J$10:$J$1000=freez,IF(Inventory!$P$10:$P$1000=T$8,1)))))))</f>
        <v/>
      </c>
      <c r="U245" s="125" t="str">
        <f t="array" ref="U245">IF($C245="","",COUNT(IF(Inventory!$B$10:$B$1000=$B245,IF(Inventory!$C$10:$C$1000=$C245,IF(Inventory!$D$10:$D$1000=sp,IF(Inventory!$J$10:$J$1000=freez,IF(Inventory!$P$10:$P$1000=U$8,1)))))))</f>
        <v/>
      </c>
      <c r="V245" s="125" t="str">
        <f t="array" ref="V245">IF($C245="","",COUNT(IF(Inventory!$B$10:$B$1000=$B245,IF(Inventory!$C$10:$C$1000=$C245,IF(Inventory!$D$10:$D$1000=sp,IF(Inventory!$J$10:$J$1000=freez,IF(Inventory!$P$10:$P$1000=V$8,1)))))))</f>
        <v/>
      </c>
      <c r="W245" s="125" t="str">
        <f t="array" ref="W245">IF($C245="","",COUNT(IF(Inventory!$B$10:$B$1000=$B245,IF(Inventory!$C$10:$C$1000=$C245,IF(Inventory!$D$10:$D$1000=sp,IF(Inventory!$J$10:$J$1000=freez,IF(Inventory!$P$10:$P$1000=W$8,1)))))))</f>
        <v/>
      </c>
      <c r="X245" s="144" t="str">
        <f t="shared" si="19"/>
        <v/>
      </c>
      <c r="Y245" s="125" t="str">
        <f t="array" ref="Y245">IF($C245="","",SUM(IF(FREQUENCY(IF(Inventory!$C$10:$C$1000=$C245,IF(Inventory!$D$10:$D$1000=sp,IF(Inventory!$I$10:$I$1000=Grl_status!$B$6,MATCH(Inventory!$F$10:$F$1000,Inventory!$F$10:$F$1000,0)))),ROW(Inventory!$F$10:$F$1000)-ROW(Inventory!$F$10)+1),1)))</f>
        <v/>
      </c>
      <c r="Z245" s="125" t="str">
        <f t="array" ref="Z245">IF($C245="","",SUM(IF(FREQUENCY(IF(Inventory!$C$10:$C$1000=$C245,IF(Inventory!$D$10:$D$1000=sp,IF(Inventory!$J$10:$J$1000=frig,MATCH(Inventory!$F$10:$F$1000,Inventory!$F$10:$F$1000,0)))),ROW(Inventory!$F$10:$F$1000)-ROW(Inventory!$F$10)+1),1)))</f>
        <v/>
      </c>
      <c r="AA245" s="125" t="str">
        <f t="array" ref="AA245">IF($C245="","",SUM(IF(FREQUENCY(IF(Inventory!$C$10:$C$1000=$C245,IF(Inventory!$D$10:$D$1000=sp,IF(Inventory!$J$10:$J$1000=frig,IF(Inventory!$P$10:$P$1000=$E$8,MATCH(Inventory!$F$10:$F$1000,Inventory!$F$10:$F$1000,0))))),ROW(Inventory!$F$10:$F$1000)-ROW(Inventory!$F$10)+1),1)))</f>
        <v/>
      </c>
      <c r="AB245" s="125" t="str">
        <f t="array" ref="AB245">IF($C245="","",SUM(IF(FREQUENCY(IF(Inventory!$C$10:$C$1000=$C245,IF(Inventory!$D$10:$D$1000=sp,IF(Inventory!$J$10:$J$1000=frig,IF(Inventory!$P$10:$P$1000=$G$8,MATCH(Inventory!$F$10:$F$1000,Inventory!$F$10:$F$1000,0))))),ROW(Inventory!$F$10:$F$1000)-ROW(Inventory!$F$10)+1),1)))</f>
        <v/>
      </c>
      <c r="AC245" s="125" t="str">
        <f t="array" ref="AC245">IF($C245="","",SUM(IF(FREQUENCY(IF(Inventory!$C$10:$C$1000=$C245,IF(Inventory!$D$10:$D$1000=sp,IF(Inventory!$K$10:$K$1000="",MATCH(Inventory!$F$10:$F$1000,Inventory!$F$10:$F$1000,0)))),ROW(Inventory!$F$10:$F$1000)-ROW(Inventory!$F$10)+1),1)))</f>
        <v/>
      </c>
    </row>
    <row r="246" spans="1:29" ht="16.5" x14ac:dyDescent="0.3">
      <c r="A246" s="279" t="str">
        <f>Gap_analysis_stores!A247</f>
        <v/>
      </c>
      <c r="B246" s="279" t="str">
        <f>Gap_analysis_stores!B247</f>
        <v/>
      </c>
      <c r="C246" s="279" t="str">
        <f>Gap_analysis_stores!C247</f>
        <v/>
      </c>
      <c r="D246" s="125" t="str">
        <f t="array" ref="D246">IF($C246="","",SUM(IF(FREQUENCY(IF(Inventory!$C$10:$C$1000=$C246,IF(Inventory!$D$10:$D$1000=sp,MATCH(Inventory!$F$10:$F$1000,Inventory!$F$10:$F$1000,0))),ROW(Inventory!$F$10:$F$1000)-ROW(Inventory!$F$10)+1),1)))</f>
        <v/>
      </c>
      <c r="E246" s="125" t="str">
        <f t="array" ref="E246">IF($C246="","",COUNT(IF(Inventory!$B$10:$B$1000=$B246,IF(Inventory!$C$10:$C$1000=$C246,IF(Inventory!$D$10:$D$1000=sp,IF(Inventory!$P$10:$P$1000=E$8,1))))))</f>
        <v/>
      </c>
      <c r="F246" s="125" t="str">
        <f t="array" ref="F246">IF($C246="","",COUNT(IF(Inventory!$B$10:$B$1000=$B246,IF(Inventory!$C$10:$C$1000=$C246,IF(Inventory!$D$10:$D$1000=sp,IF(Inventory!$P$10:$P$1000=F$8,1))))))</f>
        <v/>
      </c>
      <c r="G246" s="125" t="str">
        <f t="array" ref="G246">IF($C246="","",COUNT(IF(Inventory!$B$10:$B$1000=$B246,IF(Inventory!$C$10:$C$1000=$C246,IF(Inventory!$D$10:$D$1000=sp,IF(Inventory!$P$10:$P$1000=G$8,1))))))</f>
        <v/>
      </c>
      <c r="H246" s="125" t="str">
        <f t="array" ref="H246">IF($C246="","",COUNT(IF(Inventory!$B$10:$B$1000=$B246,IF(Inventory!$C$10:$C$1000=$C246,IF(Inventory!$D$10:$D$1000=sp,IF(Inventory!$P$10:$P$1000=H$8,1))))))</f>
        <v/>
      </c>
      <c r="I246" s="125" t="str">
        <f t="array" ref="I246">IF($C246="","",COUNT(IF(Inventory!$B$10:$B$1000=$B246,IF(Inventory!$C$10:$C$1000=$C246,IF(Inventory!$D$10:$D$1000=sp,IF(Inventory!$P$10:$P$1000=I$8,1))))))</f>
        <v/>
      </c>
      <c r="J246" s="137">
        <f t="shared" si="17"/>
        <v>0</v>
      </c>
      <c r="K246" s="125" t="str">
        <f t="array" ref="K246">IF($C246="","",COUNT(IF(Inventory!$B$10:$B$1000=$B246,IF(Inventory!$C$10:$C$1000=$C246,IF(Inventory!$D$10:$D$1000=sp,IF(Inventory!$J$10:$J$1000=frig,1))))))</f>
        <v/>
      </c>
      <c r="L246" s="125" t="str">
        <f t="array" ref="L246">IF($C246="","",COUNT(IF(Inventory!$B$10:$B$1000=$B246,IF(Inventory!$C$10:$C$1000=$C246,IF(Inventory!$D$10:$D$1000=sp,IF(Inventory!$J$10:$J$1000=frig,IF(Inventory!$P$10:$P$1000=L$8,1)))))))</f>
        <v/>
      </c>
      <c r="M246" s="125" t="str">
        <f t="array" ref="M246">IF($C246="","",COUNT(IF(Inventory!$B$10:$B$1000=$B246,IF(Inventory!$C$10:$C$1000=$C246,IF(Inventory!$D$10:$D$1000=sp,IF(Inventory!$J$10:$J$1000=frig,IF(Inventory!$P$10:$P$1000=M$8,1)))))))</f>
        <v/>
      </c>
      <c r="N246" s="125" t="str">
        <f t="array" ref="N246">IF($C246="","",COUNT(IF(Inventory!$B$10:$B$1000=$B246,IF(Inventory!$C$10:$C$1000=$C246,IF(Inventory!$D$10:$D$1000=sp,IF(Inventory!$J$10:$J$1000=frig,IF(Inventory!$P$10:$P$1000=N$8,1)))))))</f>
        <v/>
      </c>
      <c r="O246" s="125" t="str">
        <f t="array" ref="O246">IF($C246="","",COUNT(IF(Inventory!$B$10:$B$1000=$B246,IF(Inventory!$C$10:$C$1000=$C246,IF(Inventory!$D$10:$D$1000=sp,IF(Inventory!$J$10:$J$1000=frig,IF(Inventory!$P$10:$P$1000=O$8,1)))))))</f>
        <v/>
      </c>
      <c r="P246" s="125" t="str">
        <f t="array" ref="P246">IF($C246="","",COUNT(IF(Inventory!$B$10:$B$1000=$B246,IF(Inventory!$C$10:$C$1000=$C246,IF(Inventory!$D$10:$D$1000=sp,IF(Inventory!$J$10:$J$1000=frig,IF(Inventory!$P$10:$P$1000=P$8,1)))))))</f>
        <v/>
      </c>
      <c r="Q246" s="144" t="str">
        <f t="shared" si="18"/>
        <v/>
      </c>
      <c r="R246" s="125" t="str">
        <f t="array" ref="R246">IF($C246="","",COUNT(IF(Inventory!$B$10:$B$1000=$B246,IF(Inventory!$C$10:$C$1000=$C246,IF(Inventory!$D$10:$D$1000=sp,IF(Inventory!$J$10:$J$1000=freez,1))))))</f>
        <v/>
      </c>
      <c r="S246" s="125" t="str">
        <f t="array" ref="S246">IF($C246="","",COUNT(IF(Inventory!$B$10:$B$1000=$B246,IF(Inventory!$C$10:$C$1000=$C246,IF(Inventory!$D$10:$D$1000=sp,IF(Inventory!$J$10:$J$1000=freez,IF(Inventory!$P$10:$P$1000=S$8,1)))))))</f>
        <v/>
      </c>
      <c r="T246" s="125" t="str">
        <f t="array" ref="T246">IF($C246="","",COUNT(IF(Inventory!$B$10:$B$1000=$B246,IF(Inventory!$C$10:$C$1000=$C246,IF(Inventory!$D$10:$D$1000=sp,IF(Inventory!$J$10:$J$1000=freez,IF(Inventory!$P$10:$P$1000=T$8,1)))))))</f>
        <v/>
      </c>
      <c r="U246" s="125" t="str">
        <f t="array" ref="U246">IF($C246="","",COUNT(IF(Inventory!$B$10:$B$1000=$B246,IF(Inventory!$C$10:$C$1000=$C246,IF(Inventory!$D$10:$D$1000=sp,IF(Inventory!$J$10:$J$1000=freez,IF(Inventory!$P$10:$P$1000=U$8,1)))))))</f>
        <v/>
      </c>
      <c r="V246" s="125" t="str">
        <f t="array" ref="V246">IF($C246="","",COUNT(IF(Inventory!$B$10:$B$1000=$B246,IF(Inventory!$C$10:$C$1000=$C246,IF(Inventory!$D$10:$D$1000=sp,IF(Inventory!$J$10:$J$1000=freez,IF(Inventory!$P$10:$P$1000=V$8,1)))))))</f>
        <v/>
      </c>
      <c r="W246" s="125" t="str">
        <f t="array" ref="W246">IF($C246="","",COUNT(IF(Inventory!$B$10:$B$1000=$B246,IF(Inventory!$C$10:$C$1000=$C246,IF(Inventory!$D$10:$D$1000=sp,IF(Inventory!$J$10:$J$1000=freez,IF(Inventory!$P$10:$P$1000=W$8,1)))))))</f>
        <v/>
      </c>
      <c r="X246" s="144" t="str">
        <f t="shared" si="19"/>
        <v/>
      </c>
      <c r="Y246" s="125" t="str">
        <f t="array" ref="Y246">IF($C246="","",SUM(IF(FREQUENCY(IF(Inventory!$C$10:$C$1000=$C246,IF(Inventory!$D$10:$D$1000=sp,IF(Inventory!$I$10:$I$1000=Grl_status!$B$6,MATCH(Inventory!$F$10:$F$1000,Inventory!$F$10:$F$1000,0)))),ROW(Inventory!$F$10:$F$1000)-ROW(Inventory!$F$10)+1),1)))</f>
        <v/>
      </c>
      <c r="Z246" s="125" t="str">
        <f t="array" ref="Z246">IF($C246="","",SUM(IF(FREQUENCY(IF(Inventory!$C$10:$C$1000=$C246,IF(Inventory!$D$10:$D$1000=sp,IF(Inventory!$J$10:$J$1000=frig,MATCH(Inventory!$F$10:$F$1000,Inventory!$F$10:$F$1000,0)))),ROW(Inventory!$F$10:$F$1000)-ROW(Inventory!$F$10)+1),1)))</f>
        <v/>
      </c>
      <c r="AA246" s="125" t="str">
        <f t="array" ref="AA246">IF($C246="","",SUM(IF(FREQUENCY(IF(Inventory!$C$10:$C$1000=$C246,IF(Inventory!$D$10:$D$1000=sp,IF(Inventory!$J$10:$J$1000=frig,IF(Inventory!$P$10:$P$1000=$E$8,MATCH(Inventory!$F$10:$F$1000,Inventory!$F$10:$F$1000,0))))),ROW(Inventory!$F$10:$F$1000)-ROW(Inventory!$F$10)+1),1)))</f>
        <v/>
      </c>
      <c r="AB246" s="125" t="str">
        <f t="array" ref="AB246">IF($C246="","",SUM(IF(FREQUENCY(IF(Inventory!$C$10:$C$1000=$C246,IF(Inventory!$D$10:$D$1000=sp,IF(Inventory!$J$10:$J$1000=frig,IF(Inventory!$P$10:$P$1000=$G$8,MATCH(Inventory!$F$10:$F$1000,Inventory!$F$10:$F$1000,0))))),ROW(Inventory!$F$10:$F$1000)-ROW(Inventory!$F$10)+1),1)))</f>
        <v/>
      </c>
      <c r="AC246" s="125" t="str">
        <f t="array" ref="AC246">IF($C246="","",SUM(IF(FREQUENCY(IF(Inventory!$C$10:$C$1000=$C246,IF(Inventory!$D$10:$D$1000=sp,IF(Inventory!$K$10:$K$1000="",MATCH(Inventory!$F$10:$F$1000,Inventory!$F$10:$F$1000,0)))),ROW(Inventory!$F$10:$F$1000)-ROW(Inventory!$F$10)+1),1)))</f>
        <v/>
      </c>
    </row>
    <row r="247" spans="1:29" ht="16.5" x14ac:dyDescent="0.3">
      <c r="A247" s="279" t="str">
        <f>Gap_analysis_stores!A248</f>
        <v/>
      </c>
      <c r="B247" s="279" t="str">
        <f>Gap_analysis_stores!B248</f>
        <v/>
      </c>
      <c r="C247" s="279" t="str">
        <f>Gap_analysis_stores!C248</f>
        <v/>
      </c>
      <c r="D247" s="125" t="str">
        <f t="array" ref="D247">IF($C247="","",SUM(IF(FREQUENCY(IF(Inventory!$C$10:$C$1000=$C247,IF(Inventory!$D$10:$D$1000=sp,MATCH(Inventory!$F$10:$F$1000,Inventory!$F$10:$F$1000,0))),ROW(Inventory!$F$10:$F$1000)-ROW(Inventory!$F$10)+1),1)))</f>
        <v/>
      </c>
      <c r="E247" s="125" t="str">
        <f t="array" ref="E247">IF($C247="","",COUNT(IF(Inventory!$B$10:$B$1000=$B247,IF(Inventory!$C$10:$C$1000=$C247,IF(Inventory!$D$10:$D$1000=sp,IF(Inventory!$P$10:$P$1000=E$8,1))))))</f>
        <v/>
      </c>
      <c r="F247" s="125" t="str">
        <f t="array" ref="F247">IF($C247="","",COUNT(IF(Inventory!$B$10:$B$1000=$B247,IF(Inventory!$C$10:$C$1000=$C247,IF(Inventory!$D$10:$D$1000=sp,IF(Inventory!$P$10:$P$1000=F$8,1))))))</f>
        <v/>
      </c>
      <c r="G247" s="125" t="str">
        <f t="array" ref="G247">IF($C247="","",COUNT(IF(Inventory!$B$10:$B$1000=$B247,IF(Inventory!$C$10:$C$1000=$C247,IF(Inventory!$D$10:$D$1000=sp,IF(Inventory!$P$10:$P$1000=G$8,1))))))</f>
        <v/>
      </c>
      <c r="H247" s="125" t="str">
        <f t="array" ref="H247">IF($C247="","",COUNT(IF(Inventory!$B$10:$B$1000=$B247,IF(Inventory!$C$10:$C$1000=$C247,IF(Inventory!$D$10:$D$1000=sp,IF(Inventory!$P$10:$P$1000=H$8,1))))))</f>
        <v/>
      </c>
      <c r="I247" s="125" t="str">
        <f t="array" ref="I247">IF($C247="","",COUNT(IF(Inventory!$B$10:$B$1000=$B247,IF(Inventory!$C$10:$C$1000=$C247,IF(Inventory!$D$10:$D$1000=sp,IF(Inventory!$P$10:$P$1000=I$8,1))))))</f>
        <v/>
      </c>
      <c r="J247" s="137">
        <f t="shared" si="17"/>
        <v>0</v>
      </c>
      <c r="K247" s="125" t="str">
        <f t="array" ref="K247">IF($C247="","",COUNT(IF(Inventory!$B$10:$B$1000=$B247,IF(Inventory!$C$10:$C$1000=$C247,IF(Inventory!$D$10:$D$1000=sp,IF(Inventory!$J$10:$J$1000=frig,1))))))</f>
        <v/>
      </c>
      <c r="L247" s="125" t="str">
        <f t="array" ref="L247">IF($C247="","",COUNT(IF(Inventory!$B$10:$B$1000=$B247,IF(Inventory!$C$10:$C$1000=$C247,IF(Inventory!$D$10:$D$1000=sp,IF(Inventory!$J$10:$J$1000=frig,IF(Inventory!$P$10:$P$1000=L$8,1)))))))</f>
        <v/>
      </c>
      <c r="M247" s="125" t="str">
        <f t="array" ref="M247">IF($C247="","",COUNT(IF(Inventory!$B$10:$B$1000=$B247,IF(Inventory!$C$10:$C$1000=$C247,IF(Inventory!$D$10:$D$1000=sp,IF(Inventory!$J$10:$J$1000=frig,IF(Inventory!$P$10:$P$1000=M$8,1)))))))</f>
        <v/>
      </c>
      <c r="N247" s="125" t="str">
        <f t="array" ref="N247">IF($C247="","",COUNT(IF(Inventory!$B$10:$B$1000=$B247,IF(Inventory!$C$10:$C$1000=$C247,IF(Inventory!$D$10:$D$1000=sp,IF(Inventory!$J$10:$J$1000=frig,IF(Inventory!$P$10:$P$1000=N$8,1)))))))</f>
        <v/>
      </c>
      <c r="O247" s="125" t="str">
        <f t="array" ref="O247">IF($C247="","",COUNT(IF(Inventory!$B$10:$B$1000=$B247,IF(Inventory!$C$10:$C$1000=$C247,IF(Inventory!$D$10:$D$1000=sp,IF(Inventory!$J$10:$J$1000=frig,IF(Inventory!$P$10:$P$1000=O$8,1)))))))</f>
        <v/>
      </c>
      <c r="P247" s="125" t="str">
        <f t="array" ref="P247">IF($C247="","",COUNT(IF(Inventory!$B$10:$B$1000=$B247,IF(Inventory!$C$10:$C$1000=$C247,IF(Inventory!$D$10:$D$1000=sp,IF(Inventory!$J$10:$J$1000=frig,IF(Inventory!$P$10:$P$1000=P$8,1)))))))</f>
        <v/>
      </c>
      <c r="Q247" s="144" t="str">
        <f t="shared" si="18"/>
        <v/>
      </c>
      <c r="R247" s="125" t="str">
        <f t="array" ref="R247">IF($C247="","",COUNT(IF(Inventory!$B$10:$B$1000=$B247,IF(Inventory!$C$10:$C$1000=$C247,IF(Inventory!$D$10:$D$1000=sp,IF(Inventory!$J$10:$J$1000=freez,1))))))</f>
        <v/>
      </c>
      <c r="S247" s="125" t="str">
        <f t="array" ref="S247">IF($C247="","",COUNT(IF(Inventory!$B$10:$B$1000=$B247,IF(Inventory!$C$10:$C$1000=$C247,IF(Inventory!$D$10:$D$1000=sp,IF(Inventory!$J$10:$J$1000=freez,IF(Inventory!$P$10:$P$1000=S$8,1)))))))</f>
        <v/>
      </c>
      <c r="T247" s="125" t="str">
        <f t="array" ref="T247">IF($C247="","",COUNT(IF(Inventory!$B$10:$B$1000=$B247,IF(Inventory!$C$10:$C$1000=$C247,IF(Inventory!$D$10:$D$1000=sp,IF(Inventory!$J$10:$J$1000=freez,IF(Inventory!$P$10:$P$1000=T$8,1)))))))</f>
        <v/>
      </c>
      <c r="U247" s="125" t="str">
        <f t="array" ref="U247">IF($C247="","",COUNT(IF(Inventory!$B$10:$B$1000=$B247,IF(Inventory!$C$10:$C$1000=$C247,IF(Inventory!$D$10:$D$1000=sp,IF(Inventory!$J$10:$J$1000=freez,IF(Inventory!$P$10:$P$1000=U$8,1)))))))</f>
        <v/>
      </c>
      <c r="V247" s="125" t="str">
        <f t="array" ref="V247">IF($C247="","",COUNT(IF(Inventory!$B$10:$B$1000=$B247,IF(Inventory!$C$10:$C$1000=$C247,IF(Inventory!$D$10:$D$1000=sp,IF(Inventory!$J$10:$J$1000=freez,IF(Inventory!$P$10:$P$1000=V$8,1)))))))</f>
        <v/>
      </c>
      <c r="W247" s="125" t="str">
        <f t="array" ref="W247">IF($C247="","",COUNT(IF(Inventory!$B$10:$B$1000=$B247,IF(Inventory!$C$10:$C$1000=$C247,IF(Inventory!$D$10:$D$1000=sp,IF(Inventory!$J$10:$J$1000=freez,IF(Inventory!$P$10:$P$1000=W$8,1)))))))</f>
        <v/>
      </c>
      <c r="X247" s="144" t="str">
        <f t="shared" si="19"/>
        <v/>
      </c>
      <c r="Y247" s="125" t="str">
        <f t="array" ref="Y247">IF($C247="","",SUM(IF(FREQUENCY(IF(Inventory!$C$10:$C$1000=$C247,IF(Inventory!$D$10:$D$1000=sp,IF(Inventory!$I$10:$I$1000=Grl_status!$B$6,MATCH(Inventory!$F$10:$F$1000,Inventory!$F$10:$F$1000,0)))),ROW(Inventory!$F$10:$F$1000)-ROW(Inventory!$F$10)+1),1)))</f>
        <v/>
      </c>
      <c r="Z247" s="125" t="str">
        <f t="array" ref="Z247">IF($C247="","",SUM(IF(FREQUENCY(IF(Inventory!$C$10:$C$1000=$C247,IF(Inventory!$D$10:$D$1000=sp,IF(Inventory!$J$10:$J$1000=frig,MATCH(Inventory!$F$10:$F$1000,Inventory!$F$10:$F$1000,0)))),ROW(Inventory!$F$10:$F$1000)-ROW(Inventory!$F$10)+1),1)))</f>
        <v/>
      </c>
      <c r="AA247" s="125" t="str">
        <f t="array" ref="AA247">IF($C247="","",SUM(IF(FREQUENCY(IF(Inventory!$C$10:$C$1000=$C247,IF(Inventory!$D$10:$D$1000=sp,IF(Inventory!$J$10:$J$1000=frig,IF(Inventory!$P$10:$P$1000=$E$8,MATCH(Inventory!$F$10:$F$1000,Inventory!$F$10:$F$1000,0))))),ROW(Inventory!$F$10:$F$1000)-ROW(Inventory!$F$10)+1),1)))</f>
        <v/>
      </c>
      <c r="AB247" s="125" t="str">
        <f t="array" ref="AB247">IF($C247="","",SUM(IF(FREQUENCY(IF(Inventory!$C$10:$C$1000=$C247,IF(Inventory!$D$10:$D$1000=sp,IF(Inventory!$J$10:$J$1000=frig,IF(Inventory!$P$10:$P$1000=$G$8,MATCH(Inventory!$F$10:$F$1000,Inventory!$F$10:$F$1000,0))))),ROW(Inventory!$F$10:$F$1000)-ROW(Inventory!$F$10)+1),1)))</f>
        <v/>
      </c>
      <c r="AC247" s="125" t="str">
        <f t="array" ref="AC247">IF($C247="","",SUM(IF(FREQUENCY(IF(Inventory!$C$10:$C$1000=$C247,IF(Inventory!$D$10:$D$1000=sp,IF(Inventory!$K$10:$K$1000="",MATCH(Inventory!$F$10:$F$1000,Inventory!$F$10:$F$1000,0)))),ROW(Inventory!$F$10:$F$1000)-ROW(Inventory!$F$10)+1),1)))</f>
        <v/>
      </c>
    </row>
    <row r="248" spans="1:29" ht="16.5" x14ac:dyDescent="0.3">
      <c r="A248" s="279" t="str">
        <f>Gap_analysis_stores!A249</f>
        <v/>
      </c>
      <c r="B248" s="279" t="str">
        <f>Gap_analysis_stores!B249</f>
        <v/>
      </c>
      <c r="C248" s="279" t="str">
        <f>Gap_analysis_stores!C249</f>
        <v/>
      </c>
      <c r="D248" s="125" t="str">
        <f t="array" ref="D248">IF($C248="","",SUM(IF(FREQUENCY(IF(Inventory!$C$10:$C$1000=$C248,IF(Inventory!$D$10:$D$1000=sp,MATCH(Inventory!$F$10:$F$1000,Inventory!$F$10:$F$1000,0))),ROW(Inventory!$F$10:$F$1000)-ROW(Inventory!$F$10)+1),1)))</f>
        <v/>
      </c>
      <c r="E248" s="125" t="str">
        <f t="array" ref="E248">IF($C248="","",COUNT(IF(Inventory!$B$10:$B$1000=$B248,IF(Inventory!$C$10:$C$1000=$C248,IF(Inventory!$D$10:$D$1000=sp,IF(Inventory!$P$10:$P$1000=E$8,1))))))</f>
        <v/>
      </c>
      <c r="F248" s="125" t="str">
        <f t="array" ref="F248">IF($C248="","",COUNT(IF(Inventory!$B$10:$B$1000=$B248,IF(Inventory!$C$10:$C$1000=$C248,IF(Inventory!$D$10:$D$1000=sp,IF(Inventory!$P$10:$P$1000=F$8,1))))))</f>
        <v/>
      </c>
      <c r="G248" s="125" t="str">
        <f t="array" ref="G248">IF($C248="","",COUNT(IF(Inventory!$B$10:$B$1000=$B248,IF(Inventory!$C$10:$C$1000=$C248,IF(Inventory!$D$10:$D$1000=sp,IF(Inventory!$P$10:$P$1000=G$8,1))))))</f>
        <v/>
      </c>
      <c r="H248" s="125" t="str">
        <f t="array" ref="H248">IF($C248="","",COUNT(IF(Inventory!$B$10:$B$1000=$B248,IF(Inventory!$C$10:$C$1000=$C248,IF(Inventory!$D$10:$D$1000=sp,IF(Inventory!$P$10:$P$1000=H$8,1))))))</f>
        <v/>
      </c>
      <c r="I248" s="125" t="str">
        <f t="array" ref="I248">IF($C248="","",COUNT(IF(Inventory!$B$10:$B$1000=$B248,IF(Inventory!$C$10:$C$1000=$C248,IF(Inventory!$D$10:$D$1000=sp,IF(Inventory!$P$10:$P$1000=I$8,1))))))</f>
        <v/>
      </c>
      <c r="J248" s="137">
        <f t="shared" si="17"/>
        <v>0</v>
      </c>
      <c r="K248" s="125" t="str">
        <f t="array" ref="K248">IF($C248="","",COUNT(IF(Inventory!$B$10:$B$1000=$B248,IF(Inventory!$C$10:$C$1000=$C248,IF(Inventory!$D$10:$D$1000=sp,IF(Inventory!$J$10:$J$1000=frig,1))))))</f>
        <v/>
      </c>
      <c r="L248" s="125" t="str">
        <f t="array" ref="L248">IF($C248="","",COUNT(IF(Inventory!$B$10:$B$1000=$B248,IF(Inventory!$C$10:$C$1000=$C248,IF(Inventory!$D$10:$D$1000=sp,IF(Inventory!$J$10:$J$1000=frig,IF(Inventory!$P$10:$P$1000=L$8,1)))))))</f>
        <v/>
      </c>
      <c r="M248" s="125" t="str">
        <f t="array" ref="M248">IF($C248="","",COUNT(IF(Inventory!$B$10:$B$1000=$B248,IF(Inventory!$C$10:$C$1000=$C248,IF(Inventory!$D$10:$D$1000=sp,IF(Inventory!$J$10:$J$1000=frig,IF(Inventory!$P$10:$P$1000=M$8,1)))))))</f>
        <v/>
      </c>
      <c r="N248" s="125" t="str">
        <f t="array" ref="N248">IF($C248="","",COUNT(IF(Inventory!$B$10:$B$1000=$B248,IF(Inventory!$C$10:$C$1000=$C248,IF(Inventory!$D$10:$D$1000=sp,IF(Inventory!$J$10:$J$1000=frig,IF(Inventory!$P$10:$P$1000=N$8,1)))))))</f>
        <v/>
      </c>
      <c r="O248" s="125" t="str">
        <f t="array" ref="O248">IF($C248="","",COUNT(IF(Inventory!$B$10:$B$1000=$B248,IF(Inventory!$C$10:$C$1000=$C248,IF(Inventory!$D$10:$D$1000=sp,IF(Inventory!$J$10:$J$1000=frig,IF(Inventory!$P$10:$P$1000=O$8,1)))))))</f>
        <v/>
      </c>
      <c r="P248" s="125" t="str">
        <f t="array" ref="P248">IF($C248="","",COUNT(IF(Inventory!$B$10:$B$1000=$B248,IF(Inventory!$C$10:$C$1000=$C248,IF(Inventory!$D$10:$D$1000=sp,IF(Inventory!$J$10:$J$1000=frig,IF(Inventory!$P$10:$P$1000=P$8,1)))))))</f>
        <v/>
      </c>
      <c r="Q248" s="144" t="str">
        <f t="shared" si="18"/>
        <v/>
      </c>
      <c r="R248" s="125" t="str">
        <f t="array" ref="R248">IF($C248="","",COUNT(IF(Inventory!$B$10:$B$1000=$B248,IF(Inventory!$C$10:$C$1000=$C248,IF(Inventory!$D$10:$D$1000=sp,IF(Inventory!$J$10:$J$1000=freez,1))))))</f>
        <v/>
      </c>
      <c r="S248" s="125" t="str">
        <f t="array" ref="S248">IF($C248="","",COUNT(IF(Inventory!$B$10:$B$1000=$B248,IF(Inventory!$C$10:$C$1000=$C248,IF(Inventory!$D$10:$D$1000=sp,IF(Inventory!$J$10:$J$1000=freez,IF(Inventory!$P$10:$P$1000=S$8,1)))))))</f>
        <v/>
      </c>
      <c r="T248" s="125" t="str">
        <f t="array" ref="T248">IF($C248="","",COUNT(IF(Inventory!$B$10:$B$1000=$B248,IF(Inventory!$C$10:$C$1000=$C248,IF(Inventory!$D$10:$D$1000=sp,IF(Inventory!$J$10:$J$1000=freez,IF(Inventory!$P$10:$P$1000=T$8,1)))))))</f>
        <v/>
      </c>
      <c r="U248" s="125" t="str">
        <f t="array" ref="U248">IF($C248="","",COUNT(IF(Inventory!$B$10:$B$1000=$B248,IF(Inventory!$C$10:$C$1000=$C248,IF(Inventory!$D$10:$D$1000=sp,IF(Inventory!$J$10:$J$1000=freez,IF(Inventory!$P$10:$P$1000=U$8,1)))))))</f>
        <v/>
      </c>
      <c r="V248" s="125" t="str">
        <f t="array" ref="V248">IF($C248="","",COUNT(IF(Inventory!$B$10:$B$1000=$B248,IF(Inventory!$C$10:$C$1000=$C248,IF(Inventory!$D$10:$D$1000=sp,IF(Inventory!$J$10:$J$1000=freez,IF(Inventory!$P$10:$P$1000=V$8,1)))))))</f>
        <v/>
      </c>
      <c r="W248" s="125" t="str">
        <f t="array" ref="W248">IF($C248="","",COUNT(IF(Inventory!$B$10:$B$1000=$B248,IF(Inventory!$C$10:$C$1000=$C248,IF(Inventory!$D$10:$D$1000=sp,IF(Inventory!$J$10:$J$1000=freez,IF(Inventory!$P$10:$P$1000=W$8,1)))))))</f>
        <v/>
      </c>
      <c r="X248" s="144" t="str">
        <f t="shared" si="19"/>
        <v/>
      </c>
      <c r="Y248" s="125" t="str">
        <f t="array" ref="Y248">IF($C248="","",SUM(IF(FREQUENCY(IF(Inventory!$C$10:$C$1000=$C248,IF(Inventory!$D$10:$D$1000=sp,IF(Inventory!$I$10:$I$1000=Grl_status!$B$6,MATCH(Inventory!$F$10:$F$1000,Inventory!$F$10:$F$1000,0)))),ROW(Inventory!$F$10:$F$1000)-ROW(Inventory!$F$10)+1),1)))</f>
        <v/>
      </c>
      <c r="Z248" s="125" t="str">
        <f t="array" ref="Z248">IF($C248="","",SUM(IF(FREQUENCY(IF(Inventory!$C$10:$C$1000=$C248,IF(Inventory!$D$10:$D$1000=sp,IF(Inventory!$J$10:$J$1000=frig,MATCH(Inventory!$F$10:$F$1000,Inventory!$F$10:$F$1000,0)))),ROW(Inventory!$F$10:$F$1000)-ROW(Inventory!$F$10)+1),1)))</f>
        <v/>
      </c>
      <c r="AA248" s="125" t="str">
        <f t="array" ref="AA248">IF($C248="","",SUM(IF(FREQUENCY(IF(Inventory!$C$10:$C$1000=$C248,IF(Inventory!$D$10:$D$1000=sp,IF(Inventory!$J$10:$J$1000=frig,IF(Inventory!$P$10:$P$1000=$E$8,MATCH(Inventory!$F$10:$F$1000,Inventory!$F$10:$F$1000,0))))),ROW(Inventory!$F$10:$F$1000)-ROW(Inventory!$F$10)+1),1)))</f>
        <v/>
      </c>
      <c r="AB248" s="125" t="str">
        <f t="array" ref="AB248">IF($C248="","",SUM(IF(FREQUENCY(IF(Inventory!$C$10:$C$1000=$C248,IF(Inventory!$D$10:$D$1000=sp,IF(Inventory!$J$10:$J$1000=frig,IF(Inventory!$P$10:$P$1000=$G$8,MATCH(Inventory!$F$10:$F$1000,Inventory!$F$10:$F$1000,0))))),ROW(Inventory!$F$10:$F$1000)-ROW(Inventory!$F$10)+1),1)))</f>
        <v/>
      </c>
      <c r="AC248" s="125" t="str">
        <f t="array" ref="AC248">IF($C248="","",SUM(IF(FREQUENCY(IF(Inventory!$C$10:$C$1000=$C248,IF(Inventory!$D$10:$D$1000=sp,IF(Inventory!$K$10:$K$1000="",MATCH(Inventory!$F$10:$F$1000,Inventory!$F$10:$F$1000,0)))),ROW(Inventory!$F$10:$F$1000)-ROW(Inventory!$F$10)+1),1)))</f>
        <v/>
      </c>
    </row>
    <row r="249" spans="1:29" ht="16.5" x14ac:dyDescent="0.3">
      <c r="A249" s="279" t="str">
        <f>Gap_analysis_stores!A250</f>
        <v/>
      </c>
      <c r="B249" s="279" t="str">
        <f>Gap_analysis_stores!B250</f>
        <v/>
      </c>
      <c r="C249" s="279" t="str">
        <f>Gap_analysis_stores!C250</f>
        <v/>
      </c>
      <c r="D249" s="125" t="str">
        <f t="array" ref="D249">IF($C249="","",SUM(IF(FREQUENCY(IF(Inventory!$C$10:$C$1000=$C249,IF(Inventory!$D$10:$D$1000=sp,MATCH(Inventory!$F$10:$F$1000,Inventory!$F$10:$F$1000,0))),ROW(Inventory!$F$10:$F$1000)-ROW(Inventory!$F$10)+1),1)))</f>
        <v/>
      </c>
      <c r="E249" s="125" t="str">
        <f t="array" ref="E249">IF($C249="","",COUNT(IF(Inventory!$B$10:$B$1000=$B249,IF(Inventory!$C$10:$C$1000=$C249,IF(Inventory!$D$10:$D$1000=sp,IF(Inventory!$P$10:$P$1000=E$8,1))))))</f>
        <v/>
      </c>
      <c r="F249" s="125" t="str">
        <f t="array" ref="F249">IF($C249="","",COUNT(IF(Inventory!$B$10:$B$1000=$B249,IF(Inventory!$C$10:$C$1000=$C249,IF(Inventory!$D$10:$D$1000=sp,IF(Inventory!$P$10:$P$1000=F$8,1))))))</f>
        <v/>
      </c>
      <c r="G249" s="125" t="str">
        <f t="array" ref="G249">IF($C249="","",COUNT(IF(Inventory!$B$10:$B$1000=$B249,IF(Inventory!$C$10:$C$1000=$C249,IF(Inventory!$D$10:$D$1000=sp,IF(Inventory!$P$10:$P$1000=G$8,1))))))</f>
        <v/>
      </c>
      <c r="H249" s="125" t="str">
        <f t="array" ref="H249">IF($C249="","",COUNT(IF(Inventory!$B$10:$B$1000=$B249,IF(Inventory!$C$10:$C$1000=$C249,IF(Inventory!$D$10:$D$1000=sp,IF(Inventory!$P$10:$P$1000=H$8,1))))))</f>
        <v/>
      </c>
      <c r="I249" s="125" t="str">
        <f t="array" ref="I249">IF($C249="","",COUNT(IF(Inventory!$B$10:$B$1000=$B249,IF(Inventory!$C$10:$C$1000=$C249,IF(Inventory!$D$10:$D$1000=sp,IF(Inventory!$P$10:$P$1000=I$8,1))))))</f>
        <v/>
      </c>
      <c r="J249" s="137">
        <f t="shared" si="17"/>
        <v>0</v>
      </c>
      <c r="K249" s="125" t="str">
        <f t="array" ref="K249">IF($C249="","",COUNT(IF(Inventory!$B$10:$B$1000=$B249,IF(Inventory!$C$10:$C$1000=$C249,IF(Inventory!$D$10:$D$1000=sp,IF(Inventory!$J$10:$J$1000=frig,1))))))</f>
        <v/>
      </c>
      <c r="L249" s="125" t="str">
        <f t="array" ref="L249">IF($C249="","",COUNT(IF(Inventory!$B$10:$B$1000=$B249,IF(Inventory!$C$10:$C$1000=$C249,IF(Inventory!$D$10:$D$1000=sp,IF(Inventory!$J$10:$J$1000=frig,IF(Inventory!$P$10:$P$1000=L$8,1)))))))</f>
        <v/>
      </c>
      <c r="M249" s="125" t="str">
        <f t="array" ref="M249">IF($C249="","",COUNT(IF(Inventory!$B$10:$B$1000=$B249,IF(Inventory!$C$10:$C$1000=$C249,IF(Inventory!$D$10:$D$1000=sp,IF(Inventory!$J$10:$J$1000=frig,IF(Inventory!$P$10:$P$1000=M$8,1)))))))</f>
        <v/>
      </c>
      <c r="N249" s="125" t="str">
        <f t="array" ref="N249">IF($C249="","",COUNT(IF(Inventory!$B$10:$B$1000=$B249,IF(Inventory!$C$10:$C$1000=$C249,IF(Inventory!$D$10:$D$1000=sp,IF(Inventory!$J$10:$J$1000=frig,IF(Inventory!$P$10:$P$1000=N$8,1)))))))</f>
        <v/>
      </c>
      <c r="O249" s="125" t="str">
        <f t="array" ref="O249">IF($C249="","",COUNT(IF(Inventory!$B$10:$B$1000=$B249,IF(Inventory!$C$10:$C$1000=$C249,IF(Inventory!$D$10:$D$1000=sp,IF(Inventory!$J$10:$J$1000=frig,IF(Inventory!$P$10:$P$1000=O$8,1)))))))</f>
        <v/>
      </c>
      <c r="P249" s="125" t="str">
        <f t="array" ref="P249">IF($C249="","",COUNT(IF(Inventory!$B$10:$B$1000=$B249,IF(Inventory!$C$10:$C$1000=$C249,IF(Inventory!$D$10:$D$1000=sp,IF(Inventory!$J$10:$J$1000=frig,IF(Inventory!$P$10:$P$1000=P$8,1)))))))</f>
        <v/>
      </c>
      <c r="Q249" s="144" t="str">
        <f t="shared" si="18"/>
        <v/>
      </c>
      <c r="R249" s="125" t="str">
        <f t="array" ref="R249">IF($C249="","",COUNT(IF(Inventory!$B$10:$B$1000=$B249,IF(Inventory!$C$10:$C$1000=$C249,IF(Inventory!$D$10:$D$1000=sp,IF(Inventory!$J$10:$J$1000=freez,1))))))</f>
        <v/>
      </c>
      <c r="S249" s="125" t="str">
        <f t="array" ref="S249">IF($C249="","",COUNT(IF(Inventory!$B$10:$B$1000=$B249,IF(Inventory!$C$10:$C$1000=$C249,IF(Inventory!$D$10:$D$1000=sp,IF(Inventory!$J$10:$J$1000=freez,IF(Inventory!$P$10:$P$1000=S$8,1)))))))</f>
        <v/>
      </c>
      <c r="T249" s="125" t="str">
        <f t="array" ref="T249">IF($C249="","",COUNT(IF(Inventory!$B$10:$B$1000=$B249,IF(Inventory!$C$10:$C$1000=$C249,IF(Inventory!$D$10:$D$1000=sp,IF(Inventory!$J$10:$J$1000=freez,IF(Inventory!$P$10:$P$1000=T$8,1)))))))</f>
        <v/>
      </c>
      <c r="U249" s="125" t="str">
        <f t="array" ref="U249">IF($C249="","",COUNT(IF(Inventory!$B$10:$B$1000=$B249,IF(Inventory!$C$10:$C$1000=$C249,IF(Inventory!$D$10:$D$1000=sp,IF(Inventory!$J$10:$J$1000=freez,IF(Inventory!$P$10:$P$1000=U$8,1)))))))</f>
        <v/>
      </c>
      <c r="V249" s="125" t="str">
        <f t="array" ref="V249">IF($C249="","",COUNT(IF(Inventory!$B$10:$B$1000=$B249,IF(Inventory!$C$10:$C$1000=$C249,IF(Inventory!$D$10:$D$1000=sp,IF(Inventory!$J$10:$J$1000=freez,IF(Inventory!$P$10:$P$1000=V$8,1)))))))</f>
        <v/>
      </c>
      <c r="W249" s="125" t="str">
        <f t="array" ref="W249">IF($C249="","",COUNT(IF(Inventory!$B$10:$B$1000=$B249,IF(Inventory!$C$10:$C$1000=$C249,IF(Inventory!$D$10:$D$1000=sp,IF(Inventory!$J$10:$J$1000=freez,IF(Inventory!$P$10:$P$1000=W$8,1)))))))</f>
        <v/>
      </c>
      <c r="X249" s="144" t="str">
        <f t="shared" si="19"/>
        <v/>
      </c>
      <c r="Y249" s="125" t="str">
        <f t="array" ref="Y249">IF($C249="","",SUM(IF(FREQUENCY(IF(Inventory!$C$10:$C$1000=$C249,IF(Inventory!$D$10:$D$1000=sp,IF(Inventory!$I$10:$I$1000=Grl_status!$B$6,MATCH(Inventory!$F$10:$F$1000,Inventory!$F$10:$F$1000,0)))),ROW(Inventory!$F$10:$F$1000)-ROW(Inventory!$F$10)+1),1)))</f>
        <v/>
      </c>
      <c r="Z249" s="125" t="str">
        <f t="array" ref="Z249">IF($C249="","",SUM(IF(FREQUENCY(IF(Inventory!$C$10:$C$1000=$C249,IF(Inventory!$D$10:$D$1000=sp,IF(Inventory!$J$10:$J$1000=frig,MATCH(Inventory!$F$10:$F$1000,Inventory!$F$10:$F$1000,0)))),ROW(Inventory!$F$10:$F$1000)-ROW(Inventory!$F$10)+1),1)))</f>
        <v/>
      </c>
      <c r="AA249" s="125" t="str">
        <f t="array" ref="AA249">IF($C249="","",SUM(IF(FREQUENCY(IF(Inventory!$C$10:$C$1000=$C249,IF(Inventory!$D$10:$D$1000=sp,IF(Inventory!$J$10:$J$1000=frig,IF(Inventory!$P$10:$P$1000=$E$8,MATCH(Inventory!$F$10:$F$1000,Inventory!$F$10:$F$1000,0))))),ROW(Inventory!$F$10:$F$1000)-ROW(Inventory!$F$10)+1),1)))</f>
        <v/>
      </c>
      <c r="AB249" s="125" t="str">
        <f t="array" ref="AB249">IF($C249="","",SUM(IF(FREQUENCY(IF(Inventory!$C$10:$C$1000=$C249,IF(Inventory!$D$10:$D$1000=sp,IF(Inventory!$J$10:$J$1000=frig,IF(Inventory!$P$10:$P$1000=$G$8,MATCH(Inventory!$F$10:$F$1000,Inventory!$F$10:$F$1000,0))))),ROW(Inventory!$F$10:$F$1000)-ROW(Inventory!$F$10)+1),1)))</f>
        <v/>
      </c>
      <c r="AC249" s="125" t="str">
        <f t="array" ref="AC249">IF($C249="","",SUM(IF(FREQUENCY(IF(Inventory!$C$10:$C$1000=$C249,IF(Inventory!$D$10:$D$1000=sp,IF(Inventory!$K$10:$K$1000="",MATCH(Inventory!$F$10:$F$1000,Inventory!$F$10:$F$1000,0)))),ROW(Inventory!$F$10:$F$1000)-ROW(Inventory!$F$10)+1),1)))</f>
        <v/>
      </c>
    </row>
    <row r="250" spans="1:29" ht="16.5" x14ac:dyDescent="0.3">
      <c r="A250" s="279" t="str">
        <f>Gap_analysis_stores!A251</f>
        <v/>
      </c>
      <c r="B250" s="279" t="str">
        <f>Gap_analysis_stores!B251</f>
        <v/>
      </c>
      <c r="C250" s="279" t="str">
        <f>Gap_analysis_stores!C251</f>
        <v/>
      </c>
      <c r="D250" s="125" t="str">
        <f t="array" ref="D250">IF($C250="","",SUM(IF(FREQUENCY(IF(Inventory!$C$10:$C$1000=$C250,IF(Inventory!$D$10:$D$1000=sp,MATCH(Inventory!$F$10:$F$1000,Inventory!$F$10:$F$1000,0))),ROW(Inventory!$F$10:$F$1000)-ROW(Inventory!$F$10)+1),1)))</f>
        <v/>
      </c>
      <c r="E250" s="125" t="str">
        <f t="array" ref="E250">IF($C250="","",COUNT(IF(Inventory!$B$10:$B$1000=$B250,IF(Inventory!$C$10:$C$1000=$C250,IF(Inventory!$D$10:$D$1000=sp,IF(Inventory!$P$10:$P$1000=E$8,1))))))</f>
        <v/>
      </c>
      <c r="F250" s="125" t="str">
        <f t="array" ref="F250">IF($C250="","",COUNT(IF(Inventory!$B$10:$B$1000=$B250,IF(Inventory!$C$10:$C$1000=$C250,IF(Inventory!$D$10:$D$1000=sp,IF(Inventory!$P$10:$P$1000=F$8,1))))))</f>
        <v/>
      </c>
      <c r="G250" s="125" t="str">
        <f t="array" ref="G250">IF($C250="","",COUNT(IF(Inventory!$B$10:$B$1000=$B250,IF(Inventory!$C$10:$C$1000=$C250,IF(Inventory!$D$10:$D$1000=sp,IF(Inventory!$P$10:$P$1000=G$8,1))))))</f>
        <v/>
      </c>
      <c r="H250" s="125" t="str">
        <f t="array" ref="H250">IF($C250="","",COUNT(IF(Inventory!$B$10:$B$1000=$B250,IF(Inventory!$C$10:$C$1000=$C250,IF(Inventory!$D$10:$D$1000=sp,IF(Inventory!$P$10:$P$1000=H$8,1))))))</f>
        <v/>
      </c>
      <c r="I250" s="125" t="str">
        <f t="array" ref="I250">IF($C250="","",COUNT(IF(Inventory!$B$10:$B$1000=$B250,IF(Inventory!$C$10:$C$1000=$C250,IF(Inventory!$D$10:$D$1000=sp,IF(Inventory!$P$10:$P$1000=I$8,1))))))</f>
        <v/>
      </c>
      <c r="J250" s="137">
        <f t="shared" si="17"/>
        <v>0</v>
      </c>
      <c r="K250" s="125" t="str">
        <f t="array" ref="K250">IF($C250="","",COUNT(IF(Inventory!$B$10:$B$1000=$B250,IF(Inventory!$C$10:$C$1000=$C250,IF(Inventory!$D$10:$D$1000=sp,IF(Inventory!$J$10:$J$1000=frig,1))))))</f>
        <v/>
      </c>
      <c r="L250" s="125" t="str">
        <f t="array" ref="L250">IF($C250="","",COUNT(IF(Inventory!$B$10:$B$1000=$B250,IF(Inventory!$C$10:$C$1000=$C250,IF(Inventory!$D$10:$D$1000=sp,IF(Inventory!$J$10:$J$1000=frig,IF(Inventory!$P$10:$P$1000=L$8,1)))))))</f>
        <v/>
      </c>
      <c r="M250" s="125" t="str">
        <f t="array" ref="M250">IF($C250="","",COUNT(IF(Inventory!$B$10:$B$1000=$B250,IF(Inventory!$C$10:$C$1000=$C250,IF(Inventory!$D$10:$D$1000=sp,IF(Inventory!$J$10:$J$1000=frig,IF(Inventory!$P$10:$P$1000=M$8,1)))))))</f>
        <v/>
      </c>
      <c r="N250" s="125" t="str">
        <f t="array" ref="N250">IF($C250="","",COUNT(IF(Inventory!$B$10:$B$1000=$B250,IF(Inventory!$C$10:$C$1000=$C250,IF(Inventory!$D$10:$D$1000=sp,IF(Inventory!$J$10:$J$1000=frig,IF(Inventory!$P$10:$P$1000=N$8,1)))))))</f>
        <v/>
      </c>
      <c r="O250" s="125" t="str">
        <f t="array" ref="O250">IF($C250="","",COUNT(IF(Inventory!$B$10:$B$1000=$B250,IF(Inventory!$C$10:$C$1000=$C250,IF(Inventory!$D$10:$D$1000=sp,IF(Inventory!$J$10:$J$1000=frig,IF(Inventory!$P$10:$P$1000=O$8,1)))))))</f>
        <v/>
      </c>
      <c r="P250" s="125" t="str">
        <f t="array" ref="P250">IF($C250="","",COUNT(IF(Inventory!$B$10:$B$1000=$B250,IF(Inventory!$C$10:$C$1000=$C250,IF(Inventory!$D$10:$D$1000=sp,IF(Inventory!$J$10:$J$1000=frig,IF(Inventory!$P$10:$P$1000=P$8,1)))))))</f>
        <v/>
      </c>
      <c r="Q250" s="144" t="str">
        <f t="shared" si="18"/>
        <v/>
      </c>
      <c r="R250" s="125" t="str">
        <f t="array" ref="R250">IF($C250="","",COUNT(IF(Inventory!$B$10:$B$1000=$B250,IF(Inventory!$C$10:$C$1000=$C250,IF(Inventory!$D$10:$D$1000=sp,IF(Inventory!$J$10:$J$1000=freez,1))))))</f>
        <v/>
      </c>
      <c r="S250" s="125" t="str">
        <f t="array" ref="S250">IF($C250="","",COUNT(IF(Inventory!$B$10:$B$1000=$B250,IF(Inventory!$C$10:$C$1000=$C250,IF(Inventory!$D$10:$D$1000=sp,IF(Inventory!$J$10:$J$1000=freez,IF(Inventory!$P$10:$P$1000=S$8,1)))))))</f>
        <v/>
      </c>
      <c r="T250" s="125" t="str">
        <f t="array" ref="T250">IF($C250="","",COUNT(IF(Inventory!$B$10:$B$1000=$B250,IF(Inventory!$C$10:$C$1000=$C250,IF(Inventory!$D$10:$D$1000=sp,IF(Inventory!$J$10:$J$1000=freez,IF(Inventory!$P$10:$P$1000=T$8,1)))))))</f>
        <v/>
      </c>
      <c r="U250" s="125" t="str">
        <f t="array" ref="U250">IF($C250="","",COUNT(IF(Inventory!$B$10:$B$1000=$B250,IF(Inventory!$C$10:$C$1000=$C250,IF(Inventory!$D$10:$D$1000=sp,IF(Inventory!$J$10:$J$1000=freez,IF(Inventory!$P$10:$P$1000=U$8,1)))))))</f>
        <v/>
      </c>
      <c r="V250" s="125" t="str">
        <f t="array" ref="V250">IF($C250="","",COUNT(IF(Inventory!$B$10:$B$1000=$B250,IF(Inventory!$C$10:$C$1000=$C250,IF(Inventory!$D$10:$D$1000=sp,IF(Inventory!$J$10:$J$1000=freez,IF(Inventory!$P$10:$P$1000=V$8,1)))))))</f>
        <v/>
      </c>
      <c r="W250" s="125" t="str">
        <f t="array" ref="W250">IF($C250="","",COUNT(IF(Inventory!$B$10:$B$1000=$B250,IF(Inventory!$C$10:$C$1000=$C250,IF(Inventory!$D$10:$D$1000=sp,IF(Inventory!$J$10:$J$1000=freez,IF(Inventory!$P$10:$P$1000=W$8,1)))))))</f>
        <v/>
      </c>
      <c r="X250" s="144" t="str">
        <f t="shared" si="19"/>
        <v/>
      </c>
      <c r="Y250" s="125" t="str">
        <f t="array" ref="Y250">IF($C250="","",SUM(IF(FREQUENCY(IF(Inventory!$C$10:$C$1000=$C250,IF(Inventory!$D$10:$D$1000=sp,IF(Inventory!$I$10:$I$1000=Grl_status!$B$6,MATCH(Inventory!$F$10:$F$1000,Inventory!$F$10:$F$1000,0)))),ROW(Inventory!$F$10:$F$1000)-ROW(Inventory!$F$10)+1),1)))</f>
        <v/>
      </c>
      <c r="Z250" s="125" t="str">
        <f t="array" ref="Z250">IF($C250="","",SUM(IF(FREQUENCY(IF(Inventory!$C$10:$C$1000=$C250,IF(Inventory!$D$10:$D$1000=sp,IF(Inventory!$J$10:$J$1000=frig,MATCH(Inventory!$F$10:$F$1000,Inventory!$F$10:$F$1000,0)))),ROW(Inventory!$F$10:$F$1000)-ROW(Inventory!$F$10)+1),1)))</f>
        <v/>
      </c>
      <c r="AA250" s="125" t="str">
        <f t="array" ref="AA250">IF($C250="","",SUM(IF(FREQUENCY(IF(Inventory!$C$10:$C$1000=$C250,IF(Inventory!$D$10:$D$1000=sp,IF(Inventory!$J$10:$J$1000=frig,IF(Inventory!$P$10:$P$1000=$E$8,MATCH(Inventory!$F$10:$F$1000,Inventory!$F$10:$F$1000,0))))),ROW(Inventory!$F$10:$F$1000)-ROW(Inventory!$F$10)+1),1)))</f>
        <v/>
      </c>
      <c r="AB250" s="125" t="str">
        <f t="array" ref="AB250">IF($C250="","",SUM(IF(FREQUENCY(IF(Inventory!$C$10:$C$1000=$C250,IF(Inventory!$D$10:$D$1000=sp,IF(Inventory!$J$10:$J$1000=frig,IF(Inventory!$P$10:$P$1000=$G$8,MATCH(Inventory!$F$10:$F$1000,Inventory!$F$10:$F$1000,0))))),ROW(Inventory!$F$10:$F$1000)-ROW(Inventory!$F$10)+1),1)))</f>
        <v/>
      </c>
      <c r="AC250" s="125" t="str">
        <f t="array" ref="AC250">IF($C250="","",SUM(IF(FREQUENCY(IF(Inventory!$C$10:$C$1000=$C250,IF(Inventory!$D$10:$D$1000=sp,IF(Inventory!$K$10:$K$1000="",MATCH(Inventory!$F$10:$F$1000,Inventory!$F$10:$F$1000,0)))),ROW(Inventory!$F$10:$F$1000)-ROW(Inventory!$F$10)+1),1)))</f>
        <v/>
      </c>
    </row>
    <row r="251" spans="1:29" ht="16.5" x14ac:dyDescent="0.3">
      <c r="A251" s="279" t="str">
        <f>Gap_analysis_stores!A252</f>
        <v/>
      </c>
      <c r="B251" s="279" t="str">
        <f>Gap_analysis_stores!B252</f>
        <v/>
      </c>
      <c r="C251" s="279" t="str">
        <f>Gap_analysis_stores!C252</f>
        <v/>
      </c>
      <c r="D251" s="125" t="str">
        <f t="array" ref="D251">IF($C251="","",SUM(IF(FREQUENCY(IF(Inventory!$C$10:$C$1000=$C251,IF(Inventory!$D$10:$D$1000=sp,MATCH(Inventory!$F$10:$F$1000,Inventory!$F$10:$F$1000,0))),ROW(Inventory!$F$10:$F$1000)-ROW(Inventory!$F$10)+1),1)))</f>
        <v/>
      </c>
      <c r="E251" s="125" t="str">
        <f t="array" ref="E251">IF($C251="","",COUNT(IF(Inventory!$B$10:$B$1000=$B251,IF(Inventory!$C$10:$C$1000=$C251,IF(Inventory!$D$10:$D$1000=sp,IF(Inventory!$P$10:$P$1000=E$8,1))))))</f>
        <v/>
      </c>
      <c r="F251" s="125" t="str">
        <f t="array" ref="F251">IF($C251="","",COUNT(IF(Inventory!$B$10:$B$1000=$B251,IF(Inventory!$C$10:$C$1000=$C251,IF(Inventory!$D$10:$D$1000=sp,IF(Inventory!$P$10:$P$1000=F$8,1))))))</f>
        <v/>
      </c>
      <c r="G251" s="125" t="str">
        <f t="array" ref="G251">IF($C251="","",COUNT(IF(Inventory!$B$10:$B$1000=$B251,IF(Inventory!$C$10:$C$1000=$C251,IF(Inventory!$D$10:$D$1000=sp,IF(Inventory!$P$10:$P$1000=G$8,1))))))</f>
        <v/>
      </c>
      <c r="H251" s="125" t="str">
        <f t="array" ref="H251">IF($C251="","",COUNT(IF(Inventory!$B$10:$B$1000=$B251,IF(Inventory!$C$10:$C$1000=$C251,IF(Inventory!$D$10:$D$1000=sp,IF(Inventory!$P$10:$P$1000=H$8,1))))))</f>
        <v/>
      </c>
      <c r="I251" s="125" t="str">
        <f t="array" ref="I251">IF($C251="","",COUNT(IF(Inventory!$B$10:$B$1000=$B251,IF(Inventory!$C$10:$C$1000=$C251,IF(Inventory!$D$10:$D$1000=sp,IF(Inventory!$P$10:$P$1000=I$8,1))))))</f>
        <v/>
      </c>
      <c r="J251" s="137">
        <f t="shared" si="17"/>
        <v>0</v>
      </c>
      <c r="K251" s="125" t="str">
        <f t="array" ref="K251">IF($C251="","",COUNT(IF(Inventory!$B$10:$B$1000=$B251,IF(Inventory!$C$10:$C$1000=$C251,IF(Inventory!$D$10:$D$1000=sp,IF(Inventory!$J$10:$J$1000=frig,1))))))</f>
        <v/>
      </c>
      <c r="L251" s="125" t="str">
        <f t="array" ref="L251">IF($C251="","",COUNT(IF(Inventory!$B$10:$B$1000=$B251,IF(Inventory!$C$10:$C$1000=$C251,IF(Inventory!$D$10:$D$1000=sp,IF(Inventory!$J$10:$J$1000=frig,IF(Inventory!$P$10:$P$1000=L$8,1)))))))</f>
        <v/>
      </c>
      <c r="M251" s="125" t="str">
        <f t="array" ref="M251">IF($C251="","",COUNT(IF(Inventory!$B$10:$B$1000=$B251,IF(Inventory!$C$10:$C$1000=$C251,IF(Inventory!$D$10:$D$1000=sp,IF(Inventory!$J$10:$J$1000=frig,IF(Inventory!$P$10:$P$1000=M$8,1)))))))</f>
        <v/>
      </c>
      <c r="N251" s="125" t="str">
        <f t="array" ref="N251">IF($C251="","",COUNT(IF(Inventory!$B$10:$B$1000=$B251,IF(Inventory!$C$10:$C$1000=$C251,IF(Inventory!$D$10:$D$1000=sp,IF(Inventory!$J$10:$J$1000=frig,IF(Inventory!$P$10:$P$1000=N$8,1)))))))</f>
        <v/>
      </c>
      <c r="O251" s="125" t="str">
        <f t="array" ref="O251">IF($C251="","",COUNT(IF(Inventory!$B$10:$B$1000=$B251,IF(Inventory!$C$10:$C$1000=$C251,IF(Inventory!$D$10:$D$1000=sp,IF(Inventory!$J$10:$J$1000=frig,IF(Inventory!$P$10:$P$1000=O$8,1)))))))</f>
        <v/>
      </c>
      <c r="P251" s="125" t="str">
        <f t="array" ref="P251">IF($C251="","",COUNT(IF(Inventory!$B$10:$B$1000=$B251,IF(Inventory!$C$10:$C$1000=$C251,IF(Inventory!$D$10:$D$1000=sp,IF(Inventory!$J$10:$J$1000=frig,IF(Inventory!$P$10:$P$1000=P$8,1)))))))</f>
        <v/>
      </c>
      <c r="Q251" s="144" t="str">
        <f t="shared" si="18"/>
        <v/>
      </c>
      <c r="R251" s="125" t="str">
        <f t="array" ref="R251">IF($C251="","",COUNT(IF(Inventory!$B$10:$B$1000=$B251,IF(Inventory!$C$10:$C$1000=$C251,IF(Inventory!$D$10:$D$1000=sp,IF(Inventory!$J$10:$J$1000=freez,1))))))</f>
        <v/>
      </c>
      <c r="S251" s="125" t="str">
        <f t="array" ref="S251">IF($C251="","",COUNT(IF(Inventory!$B$10:$B$1000=$B251,IF(Inventory!$C$10:$C$1000=$C251,IF(Inventory!$D$10:$D$1000=sp,IF(Inventory!$J$10:$J$1000=freez,IF(Inventory!$P$10:$P$1000=S$8,1)))))))</f>
        <v/>
      </c>
      <c r="T251" s="125" t="str">
        <f t="array" ref="T251">IF($C251="","",COUNT(IF(Inventory!$B$10:$B$1000=$B251,IF(Inventory!$C$10:$C$1000=$C251,IF(Inventory!$D$10:$D$1000=sp,IF(Inventory!$J$10:$J$1000=freez,IF(Inventory!$P$10:$P$1000=T$8,1)))))))</f>
        <v/>
      </c>
      <c r="U251" s="125" t="str">
        <f t="array" ref="U251">IF($C251="","",COUNT(IF(Inventory!$B$10:$B$1000=$B251,IF(Inventory!$C$10:$C$1000=$C251,IF(Inventory!$D$10:$D$1000=sp,IF(Inventory!$J$10:$J$1000=freez,IF(Inventory!$P$10:$P$1000=U$8,1)))))))</f>
        <v/>
      </c>
      <c r="V251" s="125" t="str">
        <f t="array" ref="V251">IF($C251="","",COUNT(IF(Inventory!$B$10:$B$1000=$B251,IF(Inventory!$C$10:$C$1000=$C251,IF(Inventory!$D$10:$D$1000=sp,IF(Inventory!$J$10:$J$1000=freez,IF(Inventory!$P$10:$P$1000=V$8,1)))))))</f>
        <v/>
      </c>
      <c r="W251" s="125" t="str">
        <f t="array" ref="W251">IF($C251="","",COUNT(IF(Inventory!$B$10:$B$1000=$B251,IF(Inventory!$C$10:$C$1000=$C251,IF(Inventory!$D$10:$D$1000=sp,IF(Inventory!$J$10:$J$1000=freez,IF(Inventory!$P$10:$P$1000=W$8,1)))))))</f>
        <v/>
      </c>
      <c r="X251" s="144" t="str">
        <f t="shared" si="19"/>
        <v/>
      </c>
      <c r="Y251" s="125" t="str">
        <f t="array" ref="Y251">IF($C251="","",SUM(IF(FREQUENCY(IF(Inventory!$C$10:$C$1000=$C251,IF(Inventory!$D$10:$D$1000=sp,IF(Inventory!$I$10:$I$1000=Grl_status!$B$6,MATCH(Inventory!$F$10:$F$1000,Inventory!$F$10:$F$1000,0)))),ROW(Inventory!$F$10:$F$1000)-ROW(Inventory!$F$10)+1),1)))</f>
        <v/>
      </c>
      <c r="Z251" s="125" t="str">
        <f t="array" ref="Z251">IF($C251="","",SUM(IF(FREQUENCY(IF(Inventory!$C$10:$C$1000=$C251,IF(Inventory!$D$10:$D$1000=sp,IF(Inventory!$J$10:$J$1000=frig,MATCH(Inventory!$F$10:$F$1000,Inventory!$F$10:$F$1000,0)))),ROW(Inventory!$F$10:$F$1000)-ROW(Inventory!$F$10)+1),1)))</f>
        <v/>
      </c>
      <c r="AA251" s="125" t="str">
        <f t="array" ref="AA251">IF($C251="","",SUM(IF(FREQUENCY(IF(Inventory!$C$10:$C$1000=$C251,IF(Inventory!$D$10:$D$1000=sp,IF(Inventory!$J$10:$J$1000=frig,IF(Inventory!$P$10:$P$1000=$E$8,MATCH(Inventory!$F$10:$F$1000,Inventory!$F$10:$F$1000,0))))),ROW(Inventory!$F$10:$F$1000)-ROW(Inventory!$F$10)+1),1)))</f>
        <v/>
      </c>
      <c r="AB251" s="125" t="str">
        <f t="array" ref="AB251">IF($C251="","",SUM(IF(FREQUENCY(IF(Inventory!$C$10:$C$1000=$C251,IF(Inventory!$D$10:$D$1000=sp,IF(Inventory!$J$10:$J$1000=frig,IF(Inventory!$P$10:$P$1000=$G$8,MATCH(Inventory!$F$10:$F$1000,Inventory!$F$10:$F$1000,0))))),ROW(Inventory!$F$10:$F$1000)-ROW(Inventory!$F$10)+1),1)))</f>
        <v/>
      </c>
      <c r="AC251" s="125" t="str">
        <f t="array" ref="AC251">IF($C251="","",SUM(IF(FREQUENCY(IF(Inventory!$C$10:$C$1000=$C251,IF(Inventory!$D$10:$D$1000=sp,IF(Inventory!$K$10:$K$1000="",MATCH(Inventory!$F$10:$F$1000,Inventory!$F$10:$F$1000,0)))),ROW(Inventory!$F$10:$F$1000)-ROW(Inventory!$F$10)+1),1)))</f>
        <v/>
      </c>
    </row>
    <row r="252" spans="1:29" ht="16.5" x14ac:dyDescent="0.3">
      <c r="A252" s="279" t="str">
        <f>Gap_analysis_stores!A253</f>
        <v/>
      </c>
      <c r="B252" s="279" t="str">
        <f>Gap_analysis_stores!B253</f>
        <v/>
      </c>
      <c r="C252" s="279" t="str">
        <f>Gap_analysis_stores!C253</f>
        <v/>
      </c>
      <c r="D252" s="125" t="str">
        <f t="array" ref="D252">IF($C252="","",SUM(IF(FREQUENCY(IF(Inventory!$C$10:$C$1000=$C252,IF(Inventory!$D$10:$D$1000=sp,MATCH(Inventory!$F$10:$F$1000,Inventory!$F$10:$F$1000,0))),ROW(Inventory!$F$10:$F$1000)-ROW(Inventory!$F$10)+1),1)))</f>
        <v/>
      </c>
      <c r="E252" s="125" t="str">
        <f t="array" ref="E252">IF($C252="","",COUNT(IF(Inventory!$B$10:$B$1000=$B252,IF(Inventory!$C$10:$C$1000=$C252,IF(Inventory!$D$10:$D$1000=sp,IF(Inventory!$P$10:$P$1000=E$8,1))))))</f>
        <v/>
      </c>
      <c r="F252" s="125" t="str">
        <f t="array" ref="F252">IF($C252="","",COUNT(IF(Inventory!$B$10:$B$1000=$B252,IF(Inventory!$C$10:$C$1000=$C252,IF(Inventory!$D$10:$D$1000=sp,IF(Inventory!$P$10:$P$1000=F$8,1))))))</f>
        <v/>
      </c>
      <c r="G252" s="125" t="str">
        <f t="array" ref="G252">IF($C252="","",COUNT(IF(Inventory!$B$10:$B$1000=$B252,IF(Inventory!$C$10:$C$1000=$C252,IF(Inventory!$D$10:$D$1000=sp,IF(Inventory!$P$10:$P$1000=G$8,1))))))</f>
        <v/>
      </c>
      <c r="H252" s="125" t="str">
        <f t="array" ref="H252">IF($C252="","",COUNT(IF(Inventory!$B$10:$B$1000=$B252,IF(Inventory!$C$10:$C$1000=$C252,IF(Inventory!$D$10:$D$1000=sp,IF(Inventory!$P$10:$P$1000=H$8,1))))))</f>
        <v/>
      </c>
      <c r="I252" s="125" t="str">
        <f t="array" ref="I252">IF($C252="","",COUNT(IF(Inventory!$B$10:$B$1000=$B252,IF(Inventory!$C$10:$C$1000=$C252,IF(Inventory!$D$10:$D$1000=sp,IF(Inventory!$P$10:$P$1000=I$8,1))))))</f>
        <v/>
      </c>
      <c r="J252" s="137">
        <f t="shared" si="17"/>
        <v>0</v>
      </c>
      <c r="K252" s="125" t="str">
        <f t="array" ref="K252">IF($C252="","",COUNT(IF(Inventory!$B$10:$B$1000=$B252,IF(Inventory!$C$10:$C$1000=$C252,IF(Inventory!$D$10:$D$1000=sp,IF(Inventory!$J$10:$J$1000=frig,1))))))</f>
        <v/>
      </c>
      <c r="L252" s="125" t="str">
        <f t="array" ref="L252">IF($C252="","",COUNT(IF(Inventory!$B$10:$B$1000=$B252,IF(Inventory!$C$10:$C$1000=$C252,IF(Inventory!$D$10:$D$1000=sp,IF(Inventory!$J$10:$J$1000=frig,IF(Inventory!$P$10:$P$1000=L$8,1)))))))</f>
        <v/>
      </c>
      <c r="M252" s="125" t="str">
        <f t="array" ref="M252">IF($C252="","",COUNT(IF(Inventory!$B$10:$B$1000=$B252,IF(Inventory!$C$10:$C$1000=$C252,IF(Inventory!$D$10:$D$1000=sp,IF(Inventory!$J$10:$J$1000=frig,IF(Inventory!$P$10:$P$1000=M$8,1)))))))</f>
        <v/>
      </c>
      <c r="N252" s="125" t="str">
        <f t="array" ref="N252">IF($C252="","",COUNT(IF(Inventory!$B$10:$B$1000=$B252,IF(Inventory!$C$10:$C$1000=$C252,IF(Inventory!$D$10:$D$1000=sp,IF(Inventory!$J$10:$J$1000=frig,IF(Inventory!$P$10:$P$1000=N$8,1)))))))</f>
        <v/>
      </c>
      <c r="O252" s="125" t="str">
        <f t="array" ref="O252">IF($C252="","",COUNT(IF(Inventory!$B$10:$B$1000=$B252,IF(Inventory!$C$10:$C$1000=$C252,IF(Inventory!$D$10:$D$1000=sp,IF(Inventory!$J$10:$J$1000=frig,IF(Inventory!$P$10:$P$1000=O$8,1)))))))</f>
        <v/>
      </c>
      <c r="P252" s="125" t="str">
        <f t="array" ref="P252">IF($C252="","",COUNT(IF(Inventory!$B$10:$B$1000=$B252,IF(Inventory!$C$10:$C$1000=$C252,IF(Inventory!$D$10:$D$1000=sp,IF(Inventory!$J$10:$J$1000=frig,IF(Inventory!$P$10:$P$1000=P$8,1)))))))</f>
        <v/>
      </c>
      <c r="Q252" s="144" t="str">
        <f t="shared" si="18"/>
        <v/>
      </c>
      <c r="R252" s="125" t="str">
        <f t="array" ref="R252">IF($C252="","",COUNT(IF(Inventory!$B$10:$B$1000=$B252,IF(Inventory!$C$10:$C$1000=$C252,IF(Inventory!$D$10:$D$1000=sp,IF(Inventory!$J$10:$J$1000=freez,1))))))</f>
        <v/>
      </c>
      <c r="S252" s="125" t="str">
        <f t="array" ref="S252">IF($C252="","",COUNT(IF(Inventory!$B$10:$B$1000=$B252,IF(Inventory!$C$10:$C$1000=$C252,IF(Inventory!$D$10:$D$1000=sp,IF(Inventory!$J$10:$J$1000=freez,IF(Inventory!$P$10:$P$1000=S$8,1)))))))</f>
        <v/>
      </c>
      <c r="T252" s="125" t="str">
        <f t="array" ref="T252">IF($C252="","",COUNT(IF(Inventory!$B$10:$B$1000=$B252,IF(Inventory!$C$10:$C$1000=$C252,IF(Inventory!$D$10:$D$1000=sp,IF(Inventory!$J$10:$J$1000=freez,IF(Inventory!$P$10:$P$1000=T$8,1)))))))</f>
        <v/>
      </c>
      <c r="U252" s="125" t="str">
        <f t="array" ref="U252">IF($C252="","",COUNT(IF(Inventory!$B$10:$B$1000=$B252,IF(Inventory!$C$10:$C$1000=$C252,IF(Inventory!$D$10:$D$1000=sp,IF(Inventory!$J$10:$J$1000=freez,IF(Inventory!$P$10:$P$1000=U$8,1)))))))</f>
        <v/>
      </c>
      <c r="V252" s="125" t="str">
        <f t="array" ref="V252">IF($C252="","",COUNT(IF(Inventory!$B$10:$B$1000=$B252,IF(Inventory!$C$10:$C$1000=$C252,IF(Inventory!$D$10:$D$1000=sp,IF(Inventory!$J$10:$J$1000=freez,IF(Inventory!$P$10:$P$1000=V$8,1)))))))</f>
        <v/>
      </c>
      <c r="W252" s="125" t="str">
        <f t="array" ref="W252">IF($C252="","",COUNT(IF(Inventory!$B$10:$B$1000=$B252,IF(Inventory!$C$10:$C$1000=$C252,IF(Inventory!$D$10:$D$1000=sp,IF(Inventory!$J$10:$J$1000=freez,IF(Inventory!$P$10:$P$1000=W$8,1)))))))</f>
        <v/>
      </c>
      <c r="X252" s="144" t="str">
        <f t="shared" si="19"/>
        <v/>
      </c>
      <c r="Y252" s="125" t="str">
        <f t="array" ref="Y252">IF($C252="","",SUM(IF(FREQUENCY(IF(Inventory!$C$10:$C$1000=$C252,IF(Inventory!$D$10:$D$1000=sp,IF(Inventory!$I$10:$I$1000=Grl_status!$B$6,MATCH(Inventory!$F$10:$F$1000,Inventory!$F$10:$F$1000,0)))),ROW(Inventory!$F$10:$F$1000)-ROW(Inventory!$F$10)+1),1)))</f>
        <v/>
      </c>
      <c r="Z252" s="125" t="str">
        <f t="array" ref="Z252">IF($C252="","",SUM(IF(FREQUENCY(IF(Inventory!$C$10:$C$1000=$C252,IF(Inventory!$D$10:$D$1000=sp,IF(Inventory!$J$10:$J$1000=frig,MATCH(Inventory!$F$10:$F$1000,Inventory!$F$10:$F$1000,0)))),ROW(Inventory!$F$10:$F$1000)-ROW(Inventory!$F$10)+1),1)))</f>
        <v/>
      </c>
      <c r="AA252" s="125" t="str">
        <f t="array" ref="AA252">IF($C252="","",SUM(IF(FREQUENCY(IF(Inventory!$C$10:$C$1000=$C252,IF(Inventory!$D$10:$D$1000=sp,IF(Inventory!$J$10:$J$1000=frig,IF(Inventory!$P$10:$P$1000=$E$8,MATCH(Inventory!$F$10:$F$1000,Inventory!$F$10:$F$1000,0))))),ROW(Inventory!$F$10:$F$1000)-ROW(Inventory!$F$10)+1),1)))</f>
        <v/>
      </c>
      <c r="AB252" s="125" t="str">
        <f t="array" ref="AB252">IF($C252="","",SUM(IF(FREQUENCY(IF(Inventory!$C$10:$C$1000=$C252,IF(Inventory!$D$10:$D$1000=sp,IF(Inventory!$J$10:$J$1000=frig,IF(Inventory!$P$10:$P$1000=$G$8,MATCH(Inventory!$F$10:$F$1000,Inventory!$F$10:$F$1000,0))))),ROW(Inventory!$F$10:$F$1000)-ROW(Inventory!$F$10)+1),1)))</f>
        <v/>
      </c>
      <c r="AC252" s="125" t="str">
        <f t="array" ref="AC252">IF($C252="","",SUM(IF(FREQUENCY(IF(Inventory!$C$10:$C$1000=$C252,IF(Inventory!$D$10:$D$1000=sp,IF(Inventory!$K$10:$K$1000="",MATCH(Inventory!$F$10:$F$1000,Inventory!$F$10:$F$1000,0)))),ROW(Inventory!$F$10:$F$1000)-ROW(Inventory!$F$10)+1),1)))</f>
        <v/>
      </c>
    </row>
    <row r="253" spans="1:29" ht="16.5" x14ac:dyDescent="0.3">
      <c r="A253" s="279" t="str">
        <f>Gap_analysis_stores!A254</f>
        <v/>
      </c>
      <c r="B253" s="279" t="str">
        <f>Gap_analysis_stores!B254</f>
        <v/>
      </c>
      <c r="C253" s="279" t="str">
        <f>Gap_analysis_stores!C254</f>
        <v/>
      </c>
      <c r="D253" s="125" t="str">
        <f t="array" ref="D253">IF($C253="","",SUM(IF(FREQUENCY(IF(Inventory!$C$10:$C$1000=$C253,IF(Inventory!$D$10:$D$1000=sp,MATCH(Inventory!$F$10:$F$1000,Inventory!$F$10:$F$1000,0))),ROW(Inventory!$F$10:$F$1000)-ROW(Inventory!$F$10)+1),1)))</f>
        <v/>
      </c>
      <c r="E253" s="125" t="str">
        <f t="array" ref="E253">IF($C253="","",COUNT(IF(Inventory!$B$10:$B$1000=$B253,IF(Inventory!$C$10:$C$1000=$C253,IF(Inventory!$D$10:$D$1000=sp,IF(Inventory!$P$10:$P$1000=E$8,1))))))</f>
        <v/>
      </c>
      <c r="F253" s="125" t="str">
        <f t="array" ref="F253">IF($C253="","",COUNT(IF(Inventory!$B$10:$B$1000=$B253,IF(Inventory!$C$10:$C$1000=$C253,IF(Inventory!$D$10:$D$1000=sp,IF(Inventory!$P$10:$P$1000=F$8,1))))))</f>
        <v/>
      </c>
      <c r="G253" s="125" t="str">
        <f t="array" ref="G253">IF($C253="","",COUNT(IF(Inventory!$B$10:$B$1000=$B253,IF(Inventory!$C$10:$C$1000=$C253,IF(Inventory!$D$10:$D$1000=sp,IF(Inventory!$P$10:$P$1000=G$8,1))))))</f>
        <v/>
      </c>
      <c r="H253" s="125" t="str">
        <f t="array" ref="H253">IF($C253="","",COUNT(IF(Inventory!$B$10:$B$1000=$B253,IF(Inventory!$C$10:$C$1000=$C253,IF(Inventory!$D$10:$D$1000=sp,IF(Inventory!$P$10:$P$1000=H$8,1))))))</f>
        <v/>
      </c>
      <c r="I253" s="125" t="str">
        <f t="array" ref="I253">IF($C253="","",COUNT(IF(Inventory!$B$10:$B$1000=$B253,IF(Inventory!$C$10:$C$1000=$C253,IF(Inventory!$D$10:$D$1000=sp,IF(Inventory!$P$10:$P$1000=I$8,1))))))</f>
        <v/>
      </c>
      <c r="J253" s="137">
        <f t="shared" si="17"/>
        <v>0</v>
      </c>
      <c r="K253" s="125" t="str">
        <f t="array" ref="K253">IF($C253="","",COUNT(IF(Inventory!$B$10:$B$1000=$B253,IF(Inventory!$C$10:$C$1000=$C253,IF(Inventory!$D$10:$D$1000=sp,IF(Inventory!$J$10:$J$1000=frig,1))))))</f>
        <v/>
      </c>
      <c r="L253" s="125" t="str">
        <f t="array" ref="L253">IF($C253="","",COUNT(IF(Inventory!$B$10:$B$1000=$B253,IF(Inventory!$C$10:$C$1000=$C253,IF(Inventory!$D$10:$D$1000=sp,IF(Inventory!$J$10:$J$1000=frig,IF(Inventory!$P$10:$P$1000=L$8,1)))))))</f>
        <v/>
      </c>
      <c r="M253" s="125" t="str">
        <f t="array" ref="M253">IF($C253="","",COUNT(IF(Inventory!$B$10:$B$1000=$B253,IF(Inventory!$C$10:$C$1000=$C253,IF(Inventory!$D$10:$D$1000=sp,IF(Inventory!$J$10:$J$1000=frig,IF(Inventory!$P$10:$P$1000=M$8,1)))))))</f>
        <v/>
      </c>
      <c r="N253" s="125" t="str">
        <f t="array" ref="N253">IF($C253="","",COUNT(IF(Inventory!$B$10:$B$1000=$B253,IF(Inventory!$C$10:$C$1000=$C253,IF(Inventory!$D$10:$D$1000=sp,IF(Inventory!$J$10:$J$1000=frig,IF(Inventory!$P$10:$P$1000=N$8,1)))))))</f>
        <v/>
      </c>
      <c r="O253" s="125" t="str">
        <f t="array" ref="O253">IF($C253="","",COUNT(IF(Inventory!$B$10:$B$1000=$B253,IF(Inventory!$C$10:$C$1000=$C253,IF(Inventory!$D$10:$D$1000=sp,IF(Inventory!$J$10:$J$1000=frig,IF(Inventory!$P$10:$P$1000=O$8,1)))))))</f>
        <v/>
      </c>
      <c r="P253" s="125" t="str">
        <f t="array" ref="P253">IF($C253="","",COUNT(IF(Inventory!$B$10:$B$1000=$B253,IF(Inventory!$C$10:$C$1000=$C253,IF(Inventory!$D$10:$D$1000=sp,IF(Inventory!$J$10:$J$1000=frig,IF(Inventory!$P$10:$P$1000=P$8,1)))))))</f>
        <v/>
      </c>
      <c r="Q253" s="144" t="str">
        <f t="shared" si="18"/>
        <v/>
      </c>
      <c r="R253" s="125" t="str">
        <f t="array" ref="R253">IF($C253="","",COUNT(IF(Inventory!$B$10:$B$1000=$B253,IF(Inventory!$C$10:$C$1000=$C253,IF(Inventory!$D$10:$D$1000=sp,IF(Inventory!$J$10:$J$1000=freez,1))))))</f>
        <v/>
      </c>
      <c r="S253" s="125" t="str">
        <f t="array" ref="S253">IF($C253="","",COUNT(IF(Inventory!$B$10:$B$1000=$B253,IF(Inventory!$C$10:$C$1000=$C253,IF(Inventory!$D$10:$D$1000=sp,IF(Inventory!$J$10:$J$1000=freez,IF(Inventory!$P$10:$P$1000=S$8,1)))))))</f>
        <v/>
      </c>
      <c r="T253" s="125" t="str">
        <f t="array" ref="T253">IF($C253="","",COUNT(IF(Inventory!$B$10:$B$1000=$B253,IF(Inventory!$C$10:$C$1000=$C253,IF(Inventory!$D$10:$D$1000=sp,IF(Inventory!$J$10:$J$1000=freez,IF(Inventory!$P$10:$P$1000=T$8,1)))))))</f>
        <v/>
      </c>
      <c r="U253" s="125" t="str">
        <f t="array" ref="U253">IF($C253="","",COUNT(IF(Inventory!$B$10:$B$1000=$B253,IF(Inventory!$C$10:$C$1000=$C253,IF(Inventory!$D$10:$D$1000=sp,IF(Inventory!$J$10:$J$1000=freez,IF(Inventory!$P$10:$P$1000=U$8,1)))))))</f>
        <v/>
      </c>
      <c r="V253" s="125" t="str">
        <f t="array" ref="V253">IF($C253="","",COUNT(IF(Inventory!$B$10:$B$1000=$B253,IF(Inventory!$C$10:$C$1000=$C253,IF(Inventory!$D$10:$D$1000=sp,IF(Inventory!$J$10:$J$1000=freez,IF(Inventory!$P$10:$P$1000=V$8,1)))))))</f>
        <v/>
      </c>
      <c r="W253" s="125" t="str">
        <f t="array" ref="W253">IF($C253="","",COUNT(IF(Inventory!$B$10:$B$1000=$B253,IF(Inventory!$C$10:$C$1000=$C253,IF(Inventory!$D$10:$D$1000=sp,IF(Inventory!$J$10:$J$1000=freez,IF(Inventory!$P$10:$P$1000=W$8,1)))))))</f>
        <v/>
      </c>
      <c r="X253" s="144" t="str">
        <f t="shared" si="19"/>
        <v/>
      </c>
      <c r="Y253" s="125" t="str">
        <f t="array" ref="Y253">IF($C253="","",SUM(IF(FREQUENCY(IF(Inventory!$C$10:$C$1000=$C253,IF(Inventory!$D$10:$D$1000=sp,IF(Inventory!$I$10:$I$1000=Grl_status!$B$6,MATCH(Inventory!$F$10:$F$1000,Inventory!$F$10:$F$1000,0)))),ROW(Inventory!$F$10:$F$1000)-ROW(Inventory!$F$10)+1),1)))</f>
        <v/>
      </c>
      <c r="Z253" s="125" t="str">
        <f t="array" ref="Z253">IF($C253="","",SUM(IF(FREQUENCY(IF(Inventory!$C$10:$C$1000=$C253,IF(Inventory!$D$10:$D$1000=sp,IF(Inventory!$J$10:$J$1000=frig,MATCH(Inventory!$F$10:$F$1000,Inventory!$F$10:$F$1000,0)))),ROW(Inventory!$F$10:$F$1000)-ROW(Inventory!$F$10)+1),1)))</f>
        <v/>
      </c>
      <c r="AA253" s="125" t="str">
        <f t="array" ref="AA253">IF($C253="","",SUM(IF(FREQUENCY(IF(Inventory!$C$10:$C$1000=$C253,IF(Inventory!$D$10:$D$1000=sp,IF(Inventory!$J$10:$J$1000=frig,IF(Inventory!$P$10:$P$1000=$E$8,MATCH(Inventory!$F$10:$F$1000,Inventory!$F$10:$F$1000,0))))),ROW(Inventory!$F$10:$F$1000)-ROW(Inventory!$F$10)+1),1)))</f>
        <v/>
      </c>
      <c r="AB253" s="125" t="str">
        <f t="array" ref="AB253">IF($C253="","",SUM(IF(FREQUENCY(IF(Inventory!$C$10:$C$1000=$C253,IF(Inventory!$D$10:$D$1000=sp,IF(Inventory!$J$10:$J$1000=frig,IF(Inventory!$P$10:$P$1000=$G$8,MATCH(Inventory!$F$10:$F$1000,Inventory!$F$10:$F$1000,0))))),ROW(Inventory!$F$10:$F$1000)-ROW(Inventory!$F$10)+1),1)))</f>
        <v/>
      </c>
      <c r="AC253" s="125" t="str">
        <f t="array" ref="AC253">IF($C253="","",SUM(IF(FREQUENCY(IF(Inventory!$C$10:$C$1000=$C253,IF(Inventory!$D$10:$D$1000=sp,IF(Inventory!$K$10:$K$1000="",MATCH(Inventory!$F$10:$F$1000,Inventory!$F$10:$F$1000,0)))),ROW(Inventory!$F$10:$F$1000)-ROW(Inventory!$F$10)+1),1)))</f>
        <v/>
      </c>
    </row>
    <row r="254" spans="1:29" ht="16.5" x14ac:dyDescent="0.3">
      <c r="A254" s="279" t="str">
        <f>Gap_analysis_stores!A255</f>
        <v/>
      </c>
      <c r="B254" s="279" t="str">
        <f>Gap_analysis_stores!B255</f>
        <v/>
      </c>
      <c r="C254" s="279" t="str">
        <f>Gap_analysis_stores!C255</f>
        <v/>
      </c>
      <c r="D254" s="125" t="str">
        <f t="array" ref="D254">IF($C254="","",SUM(IF(FREQUENCY(IF(Inventory!$C$10:$C$1000=$C254,IF(Inventory!$D$10:$D$1000=sp,MATCH(Inventory!$F$10:$F$1000,Inventory!$F$10:$F$1000,0))),ROW(Inventory!$F$10:$F$1000)-ROW(Inventory!$F$10)+1),1)))</f>
        <v/>
      </c>
      <c r="E254" s="125" t="str">
        <f t="array" ref="E254">IF($C254="","",COUNT(IF(Inventory!$B$10:$B$1000=$B254,IF(Inventory!$C$10:$C$1000=$C254,IF(Inventory!$D$10:$D$1000=sp,IF(Inventory!$P$10:$P$1000=E$8,1))))))</f>
        <v/>
      </c>
      <c r="F254" s="125" t="str">
        <f t="array" ref="F254">IF($C254="","",COUNT(IF(Inventory!$B$10:$B$1000=$B254,IF(Inventory!$C$10:$C$1000=$C254,IF(Inventory!$D$10:$D$1000=sp,IF(Inventory!$P$10:$P$1000=F$8,1))))))</f>
        <v/>
      </c>
      <c r="G254" s="125" t="str">
        <f t="array" ref="G254">IF($C254="","",COUNT(IF(Inventory!$B$10:$B$1000=$B254,IF(Inventory!$C$10:$C$1000=$C254,IF(Inventory!$D$10:$D$1000=sp,IF(Inventory!$P$10:$P$1000=G$8,1))))))</f>
        <v/>
      </c>
      <c r="H254" s="125" t="str">
        <f t="array" ref="H254">IF($C254="","",COUNT(IF(Inventory!$B$10:$B$1000=$B254,IF(Inventory!$C$10:$C$1000=$C254,IF(Inventory!$D$10:$D$1000=sp,IF(Inventory!$P$10:$P$1000=H$8,1))))))</f>
        <v/>
      </c>
      <c r="I254" s="125" t="str">
        <f t="array" ref="I254">IF($C254="","",COUNT(IF(Inventory!$B$10:$B$1000=$B254,IF(Inventory!$C$10:$C$1000=$C254,IF(Inventory!$D$10:$D$1000=sp,IF(Inventory!$P$10:$P$1000=I$8,1))))))</f>
        <v/>
      </c>
      <c r="J254" s="137">
        <f t="shared" si="17"/>
        <v>0</v>
      </c>
      <c r="K254" s="125" t="str">
        <f t="array" ref="K254">IF($C254="","",COUNT(IF(Inventory!$B$10:$B$1000=$B254,IF(Inventory!$C$10:$C$1000=$C254,IF(Inventory!$D$10:$D$1000=sp,IF(Inventory!$J$10:$J$1000=frig,1))))))</f>
        <v/>
      </c>
      <c r="L254" s="125" t="str">
        <f t="array" ref="L254">IF($C254="","",COUNT(IF(Inventory!$B$10:$B$1000=$B254,IF(Inventory!$C$10:$C$1000=$C254,IF(Inventory!$D$10:$D$1000=sp,IF(Inventory!$J$10:$J$1000=frig,IF(Inventory!$P$10:$P$1000=L$8,1)))))))</f>
        <v/>
      </c>
      <c r="M254" s="125" t="str">
        <f t="array" ref="M254">IF($C254="","",COUNT(IF(Inventory!$B$10:$B$1000=$B254,IF(Inventory!$C$10:$C$1000=$C254,IF(Inventory!$D$10:$D$1000=sp,IF(Inventory!$J$10:$J$1000=frig,IF(Inventory!$P$10:$P$1000=M$8,1)))))))</f>
        <v/>
      </c>
      <c r="N254" s="125" t="str">
        <f t="array" ref="N254">IF($C254="","",COUNT(IF(Inventory!$B$10:$B$1000=$B254,IF(Inventory!$C$10:$C$1000=$C254,IF(Inventory!$D$10:$D$1000=sp,IF(Inventory!$J$10:$J$1000=frig,IF(Inventory!$P$10:$P$1000=N$8,1)))))))</f>
        <v/>
      </c>
      <c r="O254" s="125" t="str">
        <f t="array" ref="O254">IF($C254="","",COUNT(IF(Inventory!$B$10:$B$1000=$B254,IF(Inventory!$C$10:$C$1000=$C254,IF(Inventory!$D$10:$D$1000=sp,IF(Inventory!$J$10:$J$1000=frig,IF(Inventory!$P$10:$P$1000=O$8,1)))))))</f>
        <v/>
      </c>
      <c r="P254" s="125" t="str">
        <f t="array" ref="P254">IF($C254="","",COUNT(IF(Inventory!$B$10:$B$1000=$B254,IF(Inventory!$C$10:$C$1000=$C254,IF(Inventory!$D$10:$D$1000=sp,IF(Inventory!$J$10:$J$1000=frig,IF(Inventory!$P$10:$P$1000=P$8,1)))))))</f>
        <v/>
      </c>
      <c r="Q254" s="144" t="str">
        <f t="shared" si="18"/>
        <v/>
      </c>
      <c r="R254" s="125" t="str">
        <f t="array" ref="R254">IF($C254="","",COUNT(IF(Inventory!$B$10:$B$1000=$B254,IF(Inventory!$C$10:$C$1000=$C254,IF(Inventory!$D$10:$D$1000=sp,IF(Inventory!$J$10:$J$1000=freez,1))))))</f>
        <v/>
      </c>
      <c r="S254" s="125" t="str">
        <f t="array" ref="S254">IF($C254="","",COUNT(IF(Inventory!$B$10:$B$1000=$B254,IF(Inventory!$C$10:$C$1000=$C254,IF(Inventory!$D$10:$D$1000=sp,IF(Inventory!$J$10:$J$1000=freez,IF(Inventory!$P$10:$P$1000=S$8,1)))))))</f>
        <v/>
      </c>
      <c r="T254" s="125" t="str">
        <f t="array" ref="T254">IF($C254="","",COUNT(IF(Inventory!$B$10:$B$1000=$B254,IF(Inventory!$C$10:$C$1000=$C254,IF(Inventory!$D$10:$D$1000=sp,IF(Inventory!$J$10:$J$1000=freez,IF(Inventory!$P$10:$P$1000=T$8,1)))))))</f>
        <v/>
      </c>
      <c r="U254" s="125" t="str">
        <f t="array" ref="U254">IF($C254="","",COUNT(IF(Inventory!$B$10:$B$1000=$B254,IF(Inventory!$C$10:$C$1000=$C254,IF(Inventory!$D$10:$D$1000=sp,IF(Inventory!$J$10:$J$1000=freez,IF(Inventory!$P$10:$P$1000=U$8,1)))))))</f>
        <v/>
      </c>
      <c r="V254" s="125" t="str">
        <f t="array" ref="V254">IF($C254="","",COUNT(IF(Inventory!$B$10:$B$1000=$B254,IF(Inventory!$C$10:$C$1000=$C254,IF(Inventory!$D$10:$D$1000=sp,IF(Inventory!$J$10:$J$1000=freez,IF(Inventory!$P$10:$P$1000=V$8,1)))))))</f>
        <v/>
      </c>
      <c r="W254" s="125" t="str">
        <f t="array" ref="W254">IF($C254="","",COUNT(IF(Inventory!$B$10:$B$1000=$B254,IF(Inventory!$C$10:$C$1000=$C254,IF(Inventory!$D$10:$D$1000=sp,IF(Inventory!$J$10:$J$1000=freez,IF(Inventory!$P$10:$P$1000=W$8,1)))))))</f>
        <v/>
      </c>
      <c r="X254" s="144" t="str">
        <f t="shared" si="19"/>
        <v/>
      </c>
      <c r="Y254" s="125" t="str">
        <f t="array" ref="Y254">IF($C254="","",SUM(IF(FREQUENCY(IF(Inventory!$C$10:$C$1000=$C254,IF(Inventory!$D$10:$D$1000=sp,IF(Inventory!$I$10:$I$1000=Grl_status!$B$6,MATCH(Inventory!$F$10:$F$1000,Inventory!$F$10:$F$1000,0)))),ROW(Inventory!$F$10:$F$1000)-ROW(Inventory!$F$10)+1),1)))</f>
        <v/>
      </c>
      <c r="Z254" s="125" t="str">
        <f t="array" ref="Z254">IF($C254="","",SUM(IF(FREQUENCY(IF(Inventory!$C$10:$C$1000=$C254,IF(Inventory!$D$10:$D$1000=sp,IF(Inventory!$J$10:$J$1000=frig,MATCH(Inventory!$F$10:$F$1000,Inventory!$F$10:$F$1000,0)))),ROW(Inventory!$F$10:$F$1000)-ROW(Inventory!$F$10)+1),1)))</f>
        <v/>
      </c>
      <c r="AA254" s="125" t="str">
        <f t="array" ref="AA254">IF($C254="","",SUM(IF(FREQUENCY(IF(Inventory!$C$10:$C$1000=$C254,IF(Inventory!$D$10:$D$1000=sp,IF(Inventory!$J$10:$J$1000=frig,IF(Inventory!$P$10:$P$1000=$E$8,MATCH(Inventory!$F$10:$F$1000,Inventory!$F$10:$F$1000,0))))),ROW(Inventory!$F$10:$F$1000)-ROW(Inventory!$F$10)+1),1)))</f>
        <v/>
      </c>
      <c r="AB254" s="125" t="str">
        <f t="array" ref="AB254">IF($C254="","",SUM(IF(FREQUENCY(IF(Inventory!$C$10:$C$1000=$C254,IF(Inventory!$D$10:$D$1000=sp,IF(Inventory!$J$10:$J$1000=frig,IF(Inventory!$P$10:$P$1000=$G$8,MATCH(Inventory!$F$10:$F$1000,Inventory!$F$10:$F$1000,0))))),ROW(Inventory!$F$10:$F$1000)-ROW(Inventory!$F$10)+1),1)))</f>
        <v/>
      </c>
      <c r="AC254" s="125" t="str">
        <f t="array" ref="AC254">IF($C254="","",SUM(IF(FREQUENCY(IF(Inventory!$C$10:$C$1000=$C254,IF(Inventory!$D$10:$D$1000=sp,IF(Inventory!$K$10:$K$1000="",MATCH(Inventory!$F$10:$F$1000,Inventory!$F$10:$F$1000,0)))),ROW(Inventory!$F$10:$F$1000)-ROW(Inventory!$F$10)+1),1)))</f>
        <v/>
      </c>
    </row>
    <row r="255" spans="1:29" ht="16.5" x14ac:dyDescent="0.3">
      <c r="A255" s="279" t="str">
        <f>Gap_analysis_stores!A256</f>
        <v/>
      </c>
      <c r="B255" s="279" t="str">
        <f>Gap_analysis_stores!B256</f>
        <v/>
      </c>
      <c r="C255" s="279" t="str">
        <f>Gap_analysis_stores!C256</f>
        <v/>
      </c>
      <c r="D255" s="125" t="str">
        <f t="array" ref="D255">IF($C255="","",SUM(IF(FREQUENCY(IF(Inventory!$C$10:$C$1000=$C255,IF(Inventory!$D$10:$D$1000=sp,MATCH(Inventory!$F$10:$F$1000,Inventory!$F$10:$F$1000,0))),ROW(Inventory!$F$10:$F$1000)-ROW(Inventory!$F$10)+1),1)))</f>
        <v/>
      </c>
      <c r="E255" s="125" t="str">
        <f t="array" ref="E255">IF($C255="","",COUNT(IF(Inventory!$B$10:$B$1000=$B255,IF(Inventory!$C$10:$C$1000=$C255,IF(Inventory!$D$10:$D$1000=sp,IF(Inventory!$P$10:$P$1000=E$8,1))))))</f>
        <v/>
      </c>
      <c r="F255" s="125" t="str">
        <f t="array" ref="F255">IF($C255="","",COUNT(IF(Inventory!$B$10:$B$1000=$B255,IF(Inventory!$C$10:$C$1000=$C255,IF(Inventory!$D$10:$D$1000=sp,IF(Inventory!$P$10:$P$1000=F$8,1))))))</f>
        <v/>
      </c>
      <c r="G255" s="125" t="str">
        <f t="array" ref="G255">IF($C255="","",COUNT(IF(Inventory!$B$10:$B$1000=$B255,IF(Inventory!$C$10:$C$1000=$C255,IF(Inventory!$D$10:$D$1000=sp,IF(Inventory!$P$10:$P$1000=G$8,1))))))</f>
        <v/>
      </c>
      <c r="H255" s="125" t="str">
        <f t="array" ref="H255">IF($C255="","",COUNT(IF(Inventory!$B$10:$B$1000=$B255,IF(Inventory!$C$10:$C$1000=$C255,IF(Inventory!$D$10:$D$1000=sp,IF(Inventory!$P$10:$P$1000=H$8,1))))))</f>
        <v/>
      </c>
      <c r="I255" s="125" t="str">
        <f t="array" ref="I255">IF($C255="","",COUNT(IF(Inventory!$B$10:$B$1000=$B255,IF(Inventory!$C$10:$C$1000=$C255,IF(Inventory!$D$10:$D$1000=sp,IF(Inventory!$P$10:$P$1000=I$8,1))))))</f>
        <v/>
      </c>
      <c r="J255" s="137">
        <f t="shared" si="17"/>
        <v>0</v>
      </c>
      <c r="K255" s="125" t="str">
        <f t="array" ref="K255">IF($C255="","",COUNT(IF(Inventory!$B$10:$B$1000=$B255,IF(Inventory!$C$10:$C$1000=$C255,IF(Inventory!$D$10:$D$1000=sp,IF(Inventory!$J$10:$J$1000=frig,1))))))</f>
        <v/>
      </c>
      <c r="L255" s="125" t="str">
        <f t="array" ref="L255">IF($C255="","",COUNT(IF(Inventory!$B$10:$B$1000=$B255,IF(Inventory!$C$10:$C$1000=$C255,IF(Inventory!$D$10:$D$1000=sp,IF(Inventory!$J$10:$J$1000=frig,IF(Inventory!$P$10:$P$1000=L$8,1)))))))</f>
        <v/>
      </c>
      <c r="M255" s="125" t="str">
        <f t="array" ref="M255">IF($C255="","",COUNT(IF(Inventory!$B$10:$B$1000=$B255,IF(Inventory!$C$10:$C$1000=$C255,IF(Inventory!$D$10:$D$1000=sp,IF(Inventory!$J$10:$J$1000=frig,IF(Inventory!$P$10:$P$1000=M$8,1)))))))</f>
        <v/>
      </c>
      <c r="N255" s="125" t="str">
        <f t="array" ref="N255">IF($C255="","",COUNT(IF(Inventory!$B$10:$B$1000=$B255,IF(Inventory!$C$10:$C$1000=$C255,IF(Inventory!$D$10:$D$1000=sp,IF(Inventory!$J$10:$J$1000=frig,IF(Inventory!$P$10:$P$1000=N$8,1)))))))</f>
        <v/>
      </c>
      <c r="O255" s="125" t="str">
        <f t="array" ref="O255">IF($C255="","",COUNT(IF(Inventory!$B$10:$B$1000=$B255,IF(Inventory!$C$10:$C$1000=$C255,IF(Inventory!$D$10:$D$1000=sp,IF(Inventory!$J$10:$J$1000=frig,IF(Inventory!$P$10:$P$1000=O$8,1)))))))</f>
        <v/>
      </c>
      <c r="P255" s="125" t="str">
        <f t="array" ref="P255">IF($C255="","",COUNT(IF(Inventory!$B$10:$B$1000=$B255,IF(Inventory!$C$10:$C$1000=$C255,IF(Inventory!$D$10:$D$1000=sp,IF(Inventory!$J$10:$J$1000=frig,IF(Inventory!$P$10:$P$1000=P$8,1)))))))</f>
        <v/>
      </c>
      <c r="Q255" s="144" t="str">
        <f t="shared" si="18"/>
        <v/>
      </c>
      <c r="R255" s="125" t="str">
        <f t="array" ref="R255">IF($C255="","",COUNT(IF(Inventory!$B$10:$B$1000=$B255,IF(Inventory!$C$10:$C$1000=$C255,IF(Inventory!$D$10:$D$1000=sp,IF(Inventory!$J$10:$J$1000=freez,1))))))</f>
        <v/>
      </c>
      <c r="S255" s="125" t="str">
        <f t="array" ref="S255">IF($C255="","",COUNT(IF(Inventory!$B$10:$B$1000=$B255,IF(Inventory!$C$10:$C$1000=$C255,IF(Inventory!$D$10:$D$1000=sp,IF(Inventory!$J$10:$J$1000=freez,IF(Inventory!$P$10:$P$1000=S$8,1)))))))</f>
        <v/>
      </c>
      <c r="T255" s="125" t="str">
        <f t="array" ref="T255">IF($C255="","",COUNT(IF(Inventory!$B$10:$B$1000=$B255,IF(Inventory!$C$10:$C$1000=$C255,IF(Inventory!$D$10:$D$1000=sp,IF(Inventory!$J$10:$J$1000=freez,IF(Inventory!$P$10:$P$1000=T$8,1)))))))</f>
        <v/>
      </c>
      <c r="U255" s="125" t="str">
        <f t="array" ref="U255">IF($C255="","",COUNT(IF(Inventory!$B$10:$B$1000=$B255,IF(Inventory!$C$10:$C$1000=$C255,IF(Inventory!$D$10:$D$1000=sp,IF(Inventory!$J$10:$J$1000=freez,IF(Inventory!$P$10:$P$1000=U$8,1)))))))</f>
        <v/>
      </c>
      <c r="V255" s="125" t="str">
        <f t="array" ref="V255">IF($C255="","",COUNT(IF(Inventory!$B$10:$B$1000=$B255,IF(Inventory!$C$10:$C$1000=$C255,IF(Inventory!$D$10:$D$1000=sp,IF(Inventory!$J$10:$J$1000=freez,IF(Inventory!$P$10:$P$1000=V$8,1)))))))</f>
        <v/>
      </c>
      <c r="W255" s="125" t="str">
        <f t="array" ref="W255">IF($C255="","",COUNT(IF(Inventory!$B$10:$B$1000=$B255,IF(Inventory!$C$10:$C$1000=$C255,IF(Inventory!$D$10:$D$1000=sp,IF(Inventory!$J$10:$J$1000=freez,IF(Inventory!$P$10:$P$1000=W$8,1)))))))</f>
        <v/>
      </c>
      <c r="X255" s="144" t="str">
        <f t="shared" si="19"/>
        <v/>
      </c>
      <c r="Y255" s="125" t="str">
        <f t="array" ref="Y255">IF($C255="","",SUM(IF(FREQUENCY(IF(Inventory!$C$10:$C$1000=$C255,IF(Inventory!$D$10:$D$1000=sp,IF(Inventory!$I$10:$I$1000=Grl_status!$B$6,MATCH(Inventory!$F$10:$F$1000,Inventory!$F$10:$F$1000,0)))),ROW(Inventory!$F$10:$F$1000)-ROW(Inventory!$F$10)+1),1)))</f>
        <v/>
      </c>
      <c r="Z255" s="125" t="str">
        <f t="array" ref="Z255">IF($C255="","",SUM(IF(FREQUENCY(IF(Inventory!$C$10:$C$1000=$C255,IF(Inventory!$D$10:$D$1000=sp,IF(Inventory!$J$10:$J$1000=frig,MATCH(Inventory!$F$10:$F$1000,Inventory!$F$10:$F$1000,0)))),ROW(Inventory!$F$10:$F$1000)-ROW(Inventory!$F$10)+1),1)))</f>
        <v/>
      </c>
      <c r="AA255" s="125" t="str">
        <f t="array" ref="AA255">IF($C255="","",SUM(IF(FREQUENCY(IF(Inventory!$C$10:$C$1000=$C255,IF(Inventory!$D$10:$D$1000=sp,IF(Inventory!$J$10:$J$1000=frig,IF(Inventory!$P$10:$P$1000=$E$8,MATCH(Inventory!$F$10:$F$1000,Inventory!$F$10:$F$1000,0))))),ROW(Inventory!$F$10:$F$1000)-ROW(Inventory!$F$10)+1),1)))</f>
        <v/>
      </c>
      <c r="AB255" s="125" t="str">
        <f t="array" ref="AB255">IF($C255="","",SUM(IF(FREQUENCY(IF(Inventory!$C$10:$C$1000=$C255,IF(Inventory!$D$10:$D$1000=sp,IF(Inventory!$J$10:$J$1000=frig,IF(Inventory!$P$10:$P$1000=$G$8,MATCH(Inventory!$F$10:$F$1000,Inventory!$F$10:$F$1000,0))))),ROW(Inventory!$F$10:$F$1000)-ROW(Inventory!$F$10)+1),1)))</f>
        <v/>
      </c>
      <c r="AC255" s="125" t="str">
        <f t="array" ref="AC255">IF($C255="","",SUM(IF(FREQUENCY(IF(Inventory!$C$10:$C$1000=$C255,IF(Inventory!$D$10:$D$1000=sp,IF(Inventory!$K$10:$K$1000="",MATCH(Inventory!$F$10:$F$1000,Inventory!$F$10:$F$1000,0)))),ROW(Inventory!$F$10:$F$1000)-ROW(Inventory!$F$10)+1),1)))</f>
        <v/>
      </c>
    </row>
    <row r="256" spans="1:29" ht="16.5" x14ac:dyDescent="0.3">
      <c r="A256" s="279" t="str">
        <f>Gap_analysis_stores!A257</f>
        <v/>
      </c>
      <c r="B256" s="279" t="str">
        <f>Gap_analysis_stores!B257</f>
        <v/>
      </c>
      <c r="C256" s="279" t="str">
        <f>Gap_analysis_stores!C257</f>
        <v/>
      </c>
      <c r="D256" s="125" t="str">
        <f t="array" ref="D256">IF($C256="","",SUM(IF(FREQUENCY(IF(Inventory!$C$10:$C$1000=$C256,IF(Inventory!$D$10:$D$1000=sp,MATCH(Inventory!$F$10:$F$1000,Inventory!$F$10:$F$1000,0))),ROW(Inventory!$F$10:$F$1000)-ROW(Inventory!$F$10)+1),1)))</f>
        <v/>
      </c>
      <c r="E256" s="125" t="str">
        <f t="array" ref="E256">IF($C256="","",COUNT(IF(Inventory!$B$10:$B$1000=$B256,IF(Inventory!$C$10:$C$1000=$C256,IF(Inventory!$D$10:$D$1000=sp,IF(Inventory!$P$10:$P$1000=E$8,1))))))</f>
        <v/>
      </c>
      <c r="F256" s="125" t="str">
        <f t="array" ref="F256">IF($C256="","",COUNT(IF(Inventory!$B$10:$B$1000=$B256,IF(Inventory!$C$10:$C$1000=$C256,IF(Inventory!$D$10:$D$1000=sp,IF(Inventory!$P$10:$P$1000=F$8,1))))))</f>
        <v/>
      </c>
      <c r="G256" s="125" t="str">
        <f t="array" ref="G256">IF($C256="","",COUNT(IF(Inventory!$B$10:$B$1000=$B256,IF(Inventory!$C$10:$C$1000=$C256,IF(Inventory!$D$10:$D$1000=sp,IF(Inventory!$P$10:$P$1000=G$8,1))))))</f>
        <v/>
      </c>
      <c r="H256" s="125" t="str">
        <f t="array" ref="H256">IF($C256="","",COUNT(IF(Inventory!$B$10:$B$1000=$B256,IF(Inventory!$C$10:$C$1000=$C256,IF(Inventory!$D$10:$D$1000=sp,IF(Inventory!$P$10:$P$1000=H$8,1))))))</f>
        <v/>
      </c>
      <c r="I256" s="125" t="str">
        <f t="array" ref="I256">IF($C256="","",COUNT(IF(Inventory!$B$10:$B$1000=$B256,IF(Inventory!$C$10:$C$1000=$C256,IF(Inventory!$D$10:$D$1000=sp,IF(Inventory!$P$10:$P$1000=I$8,1))))))</f>
        <v/>
      </c>
      <c r="J256" s="137">
        <f t="shared" si="17"/>
        <v>0</v>
      </c>
      <c r="K256" s="125" t="str">
        <f t="array" ref="K256">IF($C256="","",COUNT(IF(Inventory!$B$10:$B$1000=$B256,IF(Inventory!$C$10:$C$1000=$C256,IF(Inventory!$D$10:$D$1000=sp,IF(Inventory!$J$10:$J$1000=frig,1))))))</f>
        <v/>
      </c>
      <c r="L256" s="125" t="str">
        <f t="array" ref="L256">IF($C256="","",COUNT(IF(Inventory!$B$10:$B$1000=$B256,IF(Inventory!$C$10:$C$1000=$C256,IF(Inventory!$D$10:$D$1000=sp,IF(Inventory!$J$10:$J$1000=frig,IF(Inventory!$P$10:$P$1000=L$8,1)))))))</f>
        <v/>
      </c>
      <c r="M256" s="125" t="str">
        <f t="array" ref="M256">IF($C256="","",COUNT(IF(Inventory!$B$10:$B$1000=$B256,IF(Inventory!$C$10:$C$1000=$C256,IF(Inventory!$D$10:$D$1000=sp,IF(Inventory!$J$10:$J$1000=frig,IF(Inventory!$P$10:$P$1000=M$8,1)))))))</f>
        <v/>
      </c>
      <c r="N256" s="125" t="str">
        <f t="array" ref="N256">IF($C256="","",COUNT(IF(Inventory!$B$10:$B$1000=$B256,IF(Inventory!$C$10:$C$1000=$C256,IF(Inventory!$D$10:$D$1000=sp,IF(Inventory!$J$10:$J$1000=frig,IF(Inventory!$P$10:$P$1000=N$8,1)))))))</f>
        <v/>
      </c>
      <c r="O256" s="125" t="str">
        <f t="array" ref="O256">IF($C256="","",COUNT(IF(Inventory!$B$10:$B$1000=$B256,IF(Inventory!$C$10:$C$1000=$C256,IF(Inventory!$D$10:$D$1000=sp,IF(Inventory!$J$10:$J$1000=frig,IF(Inventory!$P$10:$P$1000=O$8,1)))))))</f>
        <v/>
      </c>
      <c r="P256" s="125" t="str">
        <f t="array" ref="P256">IF($C256="","",COUNT(IF(Inventory!$B$10:$B$1000=$B256,IF(Inventory!$C$10:$C$1000=$C256,IF(Inventory!$D$10:$D$1000=sp,IF(Inventory!$J$10:$J$1000=frig,IF(Inventory!$P$10:$P$1000=P$8,1)))))))</f>
        <v/>
      </c>
      <c r="Q256" s="144" t="str">
        <f t="shared" si="18"/>
        <v/>
      </c>
      <c r="R256" s="125" t="str">
        <f t="array" ref="R256">IF($C256="","",COUNT(IF(Inventory!$B$10:$B$1000=$B256,IF(Inventory!$C$10:$C$1000=$C256,IF(Inventory!$D$10:$D$1000=sp,IF(Inventory!$J$10:$J$1000=freez,1))))))</f>
        <v/>
      </c>
      <c r="S256" s="125" t="str">
        <f t="array" ref="S256">IF($C256="","",COUNT(IF(Inventory!$B$10:$B$1000=$B256,IF(Inventory!$C$10:$C$1000=$C256,IF(Inventory!$D$10:$D$1000=sp,IF(Inventory!$J$10:$J$1000=freez,IF(Inventory!$P$10:$P$1000=S$8,1)))))))</f>
        <v/>
      </c>
      <c r="T256" s="125" t="str">
        <f t="array" ref="T256">IF($C256="","",COUNT(IF(Inventory!$B$10:$B$1000=$B256,IF(Inventory!$C$10:$C$1000=$C256,IF(Inventory!$D$10:$D$1000=sp,IF(Inventory!$J$10:$J$1000=freez,IF(Inventory!$P$10:$P$1000=T$8,1)))))))</f>
        <v/>
      </c>
      <c r="U256" s="125" t="str">
        <f t="array" ref="U256">IF($C256="","",COUNT(IF(Inventory!$B$10:$B$1000=$B256,IF(Inventory!$C$10:$C$1000=$C256,IF(Inventory!$D$10:$D$1000=sp,IF(Inventory!$J$10:$J$1000=freez,IF(Inventory!$P$10:$P$1000=U$8,1)))))))</f>
        <v/>
      </c>
      <c r="V256" s="125" t="str">
        <f t="array" ref="V256">IF($C256="","",COUNT(IF(Inventory!$B$10:$B$1000=$B256,IF(Inventory!$C$10:$C$1000=$C256,IF(Inventory!$D$10:$D$1000=sp,IF(Inventory!$J$10:$J$1000=freez,IF(Inventory!$P$10:$P$1000=V$8,1)))))))</f>
        <v/>
      </c>
      <c r="W256" s="125" t="str">
        <f t="array" ref="W256">IF($C256="","",COUNT(IF(Inventory!$B$10:$B$1000=$B256,IF(Inventory!$C$10:$C$1000=$C256,IF(Inventory!$D$10:$D$1000=sp,IF(Inventory!$J$10:$J$1000=freez,IF(Inventory!$P$10:$P$1000=W$8,1)))))))</f>
        <v/>
      </c>
      <c r="X256" s="144" t="str">
        <f t="shared" si="19"/>
        <v/>
      </c>
      <c r="Y256" s="125" t="str">
        <f t="array" ref="Y256">IF($C256="","",SUM(IF(FREQUENCY(IF(Inventory!$C$10:$C$1000=$C256,IF(Inventory!$D$10:$D$1000=sp,IF(Inventory!$I$10:$I$1000=Grl_status!$B$6,MATCH(Inventory!$F$10:$F$1000,Inventory!$F$10:$F$1000,0)))),ROW(Inventory!$F$10:$F$1000)-ROW(Inventory!$F$10)+1),1)))</f>
        <v/>
      </c>
      <c r="Z256" s="125" t="str">
        <f t="array" ref="Z256">IF($C256="","",SUM(IF(FREQUENCY(IF(Inventory!$C$10:$C$1000=$C256,IF(Inventory!$D$10:$D$1000=sp,IF(Inventory!$J$10:$J$1000=frig,MATCH(Inventory!$F$10:$F$1000,Inventory!$F$10:$F$1000,0)))),ROW(Inventory!$F$10:$F$1000)-ROW(Inventory!$F$10)+1),1)))</f>
        <v/>
      </c>
      <c r="AA256" s="125" t="str">
        <f t="array" ref="AA256">IF($C256="","",SUM(IF(FREQUENCY(IF(Inventory!$C$10:$C$1000=$C256,IF(Inventory!$D$10:$D$1000=sp,IF(Inventory!$J$10:$J$1000=frig,IF(Inventory!$P$10:$P$1000=$E$8,MATCH(Inventory!$F$10:$F$1000,Inventory!$F$10:$F$1000,0))))),ROW(Inventory!$F$10:$F$1000)-ROW(Inventory!$F$10)+1),1)))</f>
        <v/>
      </c>
      <c r="AB256" s="125" t="str">
        <f t="array" ref="AB256">IF($C256="","",SUM(IF(FREQUENCY(IF(Inventory!$C$10:$C$1000=$C256,IF(Inventory!$D$10:$D$1000=sp,IF(Inventory!$J$10:$J$1000=frig,IF(Inventory!$P$10:$P$1000=$G$8,MATCH(Inventory!$F$10:$F$1000,Inventory!$F$10:$F$1000,0))))),ROW(Inventory!$F$10:$F$1000)-ROW(Inventory!$F$10)+1),1)))</f>
        <v/>
      </c>
      <c r="AC256" s="125" t="str">
        <f t="array" ref="AC256">IF($C256="","",SUM(IF(FREQUENCY(IF(Inventory!$C$10:$C$1000=$C256,IF(Inventory!$D$10:$D$1000=sp,IF(Inventory!$K$10:$K$1000="",MATCH(Inventory!$F$10:$F$1000,Inventory!$F$10:$F$1000,0)))),ROW(Inventory!$F$10:$F$1000)-ROW(Inventory!$F$10)+1),1)))</f>
        <v/>
      </c>
    </row>
    <row r="257" spans="1:29" ht="16.5" x14ac:dyDescent="0.3">
      <c r="A257" s="279" t="str">
        <f>Gap_analysis_stores!A258</f>
        <v/>
      </c>
      <c r="B257" s="279" t="str">
        <f>Gap_analysis_stores!B258</f>
        <v/>
      </c>
      <c r="C257" s="279" t="str">
        <f>Gap_analysis_stores!C258</f>
        <v/>
      </c>
      <c r="D257" s="125" t="str">
        <f t="array" ref="D257">IF($C257="","",SUM(IF(FREQUENCY(IF(Inventory!$C$10:$C$1000=$C257,IF(Inventory!$D$10:$D$1000=sp,MATCH(Inventory!$F$10:$F$1000,Inventory!$F$10:$F$1000,0))),ROW(Inventory!$F$10:$F$1000)-ROW(Inventory!$F$10)+1),1)))</f>
        <v/>
      </c>
      <c r="E257" s="125" t="str">
        <f t="array" ref="E257">IF($C257="","",COUNT(IF(Inventory!$B$10:$B$1000=$B257,IF(Inventory!$C$10:$C$1000=$C257,IF(Inventory!$D$10:$D$1000=sp,IF(Inventory!$P$10:$P$1000=E$8,1))))))</f>
        <v/>
      </c>
      <c r="F257" s="125" t="str">
        <f t="array" ref="F257">IF($C257="","",COUNT(IF(Inventory!$B$10:$B$1000=$B257,IF(Inventory!$C$10:$C$1000=$C257,IF(Inventory!$D$10:$D$1000=sp,IF(Inventory!$P$10:$P$1000=F$8,1))))))</f>
        <v/>
      </c>
      <c r="G257" s="125" t="str">
        <f t="array" ref="G257">IF($C257="","",COUNT(IF(Inventory!$B$10:$B$1000=$B257,IF(Inventory!$C$10:$C$1000=$C257,IF(Inventory!$D$10:$D$1000=sp,IF(Inventory!$P$10:$P$1000=G$8,1))))))</f>
        <v/>
      </c>
      <c r="H257" s="125" t="str">
        <f t="array" ref="H257">IF($C257="","",COUNT(IF(Inventory!$B$10:$B$1000=$B257,IF(Inventory!$C$10:$C$1000=$C257,IF(Inventory!$D$10:$D$1000=sp,IF(Inventory!$P$10:$P$1000=H$8,1))))))</f>
        <v/>
      </c>
      <c r="I257" s="125" t="str">
        <f t="array" ref="I257">IF($C257="","",COUNT(IF(Inventory!$B$10:$B$1000=$B257,IF(Inventory!$C$10:$C$1000=$C257,IF(Inventory!$D$10:$D$1000=sp,IF(Inventory!$P$10:$P$1000=I$8,1))))))</f>
        <v/>
      </c>
      <c r="J257" s="137">
        <f t="shared" si="17"/>
        <v>0</v>
      </c>
      <c r="K257" s="125" t="str">
        <f t="array" ref="K257">IF($C257="","",COUNT(IF(Inventory!$B$10:$B$1000=$B257,IF(Inventory!$C$10:$C$1000=$C257,IF(Inventory!$D$10:$D$1000=sp,IF(Inventory!$J$10:$J$1000=frig,1))))))</f>
        <v/>
      </c>
      <c r="L257" s="125" t="str">
        <f t="array" ref="L257">IF($C257="","",COUNT(IF(Inventory!$B$10:$B$1000=$B257,IF(Inventory!$C$10:$C$1000=$C257,IF(Inventory!$D$10:$D$1000=sp,IF(Inventory!$J$10:$J$1000=frig,IF(Inventory!$P$10:$P$1000=L$8,1)))))))</f>
        <v/>
      </c>
      <c r="M257" s="125" t="str">
        <f t="array" ref="M257">IF($C257="","",COUNT(IF(Inventory!$B$10:$B$1000=$B257,IF(Inventory!$C$10:$C$1000=$C257,IF(Inventory!$D$10:$D$1000=sp,IF(Inventory!$J$10:$J$1000=frig,IF(Inventory!$P$10:$P$1000=M$8,1)))))))</f>
        <v/>
      </c>
      <c r="N257" s="125" t="str">
        <f t="array" ref="N257">IF($C257="","",COUNT(IF(Inventory!$B$10:$B$1000=$B257,IF(Inventory!$C$10:$C$1000=$C257,IF(Inventory!$D$10:$D$1000=sp,IF(Inventory!$J$10:$J$1000=frig,IF(Inventory!$P$10:$P$1000=N$8,1)))))))</f>
        <v/>
      </c>
      <c r="O257" s="125" t="str">
        <f t="array" ref="O257">IF($C257="","",COUNT(IF(Inventory!$B$10:$B$1000=$B257,IF(Inventory!$C$10:$C$1000=$C257,IF(Inventory!$D$10:$D$1000=sp,IF(Inventory!$J$10:$J$1000=frig,IF(Inventory!$P$10:$P$1000=O$8,1)))))))</f>
        <v/>
      </c>
      <c r="P257" s="125" t="str">
        <f t="array" ref="P257">IF($C257="","",COUNT(IF(Inventory!$B$10:$B$1000=$B257,IF(Inventory!$C$10:$C$1000=$C257,IF(Inventory!$D$10:$D$1000=sp,IF(Inventory!$J$10:$J$1000=frig,IF(Inventory!$P$10:$P$1000=P$8,1)))))))</f>
        <v/>
      </c>
      <c r="Q257" s="144" t="str">
        <f t="shared" si="18"/>
        <v/>
      </c>
      <c r="R257" s="125" t="str">
        <f t="array" ref="R257">IF($C257="","",COUNT(IF(Inventory!$B$10:$B$1000=$B257,IF(Inventory!$C$10:$C$1000=$C257,IF(Inventory!$D$10:$D$1000=sp,IF(Inventory!$J$10:$J$1000=freez,1))))))</f>
        <v/>
      </c>
      <c r="S257" s="125" t="str">
        <f t="array" ref="S257">IF($C257="","",COUNT(IF(Inventory!$B$10:$B$1000=$B257,IF(Inventory!$C$10:$C$1000=$C257,IF(Inventory!$D$10:$D$1000=sp,IF(Inventory!$J$10:$J$1000=freez,IF(Inventory!$P$10:$P$1000=S$8,1)))))))</f>
        <v/>
      </c>
      <c r="T257" s="125" t="str">
        <f t="array" ref="T257">IF($C257="","",COUNT(IF(Inventory!$B$10:$B$1000=$B257,IF(Inventory!$C$10:$C$1000=$C257,IF(Inventory!$D$10:$D$1000=sp,IF(Inventory!$J$10:$J$1000=freez,IF(Inventory!$P$10:$P$1000=T$8,1)))))))</f>
        <v/>
      </c>
      <c r="U257" s="125" t="str">
        <f t="array" ref="U257">IF($C257="","",COUNT(IF(Inventory!$B$10:$B$1000=$B257,IF(Inventory!$C$10:$C$1000=$C257,IF(Inventory!$D$10:$D$1000=sp,IF(Inventory!$J$10:$J$1000=freez,IF(Inventory!$P$10:$P$1000=U$8,1)))))))</f>
        <v/>
      </c>
      <c r="V257" s="125" t="str">
        <f t="array" ref="V257">IF($C257="","",COUNT(IF(Inventory!$B$10:$B$1000=$B257,IF(Inventory!$C$10:$C$1000=$C257,IF(Inventory!$D$10:$D$1000=sp,IF(Inventory!$J$10:$J$1000=freez,IF(Inventory!$P$10:$P$1000=V$8,1)))))))</f>
        <v/>
      </c>
      <c r="W257" s="125" t="str">
        <f t="array" ref="W257">IF($C257="","",COUNT(IF(Inventory!$B$10:$B$1000=$B257,IF(Inventory!$C$10:$C$1000=$C257,IF(Inventory!$D$10:$D$1000=sp,IF(Inventory!$J$10:$J$1000=freez,IF(Inventory!$P$10:$P$1000=W$8,1)))))))</f>
        <v/>
      </c>
      <c r="X257" s="144" t="str">
        <f t="shared" si="19"/>
        <v/>
      </c>
      <c r="Y257" s="125" t="str">
        <f t="array" ref="Y257">IF($C257="","",SUM(IF(FREQUENCY(IF(Inventory!$C$10:$C$1000=$C257,IF(Inventory!$D$10:$D$1000=sp,IF(Inventory!$I$10:$I$1000=Grl_status!$B$6,MATCH(Inventory!$F$10:$F$1000,Inventory!$F$10:$F$1000,0)))),ROW(Inventory!$F$10:$F$1000)-ROW(Inventory!$F$10)+1),1)))</f>
        <v/>
      </c>
      <c r="Z257" s="125" t="str">
        <f t="array" ref="Z257">IF($C257="","",SUM(IF(FREQUENCY(IF(Inventory!$C$10:$C$1000=$C257,IF(Inventory!$D$10:$D$1000=sp,IF(Inventory!$J$10:$J$1000=frig,MATCH(Inventory!$F$10:$F$1000,Inventory!$F$10:$F$1000,0)))),ROW(Inventory!$F$10:$F$1000)-ROW(Inventory!$F$10)+1),1)))</f>
        <v/>
      </c>
      <c r="AA257" s="125" t="str">
        <f t="array" ref="AA257">IF($C257="","",SUM(IF(FREQUENCY(IF(Inventory!$C$10:$C$1000=$C257,IF(Inventory!$D$10:$D$1000=sp,IF(Inventory!$J$10:$J$1000=frig,IF(Inventory!$P$10:$P$1000=$E$8,MATCH(Inventory!$F$10:$F$1000,Inventory!$F$10:$F$1000,0))))),ROW(Inventory!$F$10:$F$1000)-ROW(Inventory!$F$10)+1),1)))</f>
        <v/>
      </c>
      <c r="AB257" s="125" t="str">
        <f t="array" ref="AB257">IF($C257="","",SUM(IF(FREQUENCY(IF(Inventory!$C$10:$C$1000=$C257,IF(Inventory!$D$10:$D$1000=sp,IF(Inventory!$J$10:$J$1000=frig,IF(Inventory!$P$10:$P$1000=$G$8,MATCH(Inventory!$F$10:$F$1000,Inventory!$F$10:$F$1000,0))))),ROW(Inventory!$F$10:$F$1000)-ROW(Inventory!$F$10)+1),1)))</f>
        <v/>
      </c>
      <c r="AC257" s="125" t="str">
        <f t="array" ref="AC257">IF($C257="","",SUM(IF(FREQUENCY(IF(Inventory!$C$10:$C$1000=$C257,IF(Inventory!$D$10:$D$1000=sp,IF(Inventory!$K$10:$K$1000="",MATCH(Inventory!$F$10:$F$1000,Inventory!$F$10:$F$1000,0)))),ROW(Inventory!$F$10:$F$1000)-ROW(Inventory!$F$10)+1),1)))</f>
        <v/>
      </c>
    </row>
    <row r="258" spans="1:29" ht="16.5" x14ac:dyDescent="0.3">
      <c r="A258" s="279" t="str">
        <f>Gap_analysis_stores!A259</f>
        <v/>
      </c>
      <c r="B258" s="279" t="str">
        <f>Gap_analysis_stores!B259</f>
        <v/>
      </c>
      <c r="C258" s="279" t="str">
        <f>Gap_analysis_stores!C259</f>
        <v/>
      </c>
      <c r="D258" s="125" t="str">
        <f t="array" ref="D258">IF($C258="","",SUM(IF(FREQUENCY(IF(Inventory!$C$10:$C$1000=$C258,IF(Inventory!$D$10:$D$1000=sp,MATCH(Inventory!$F$10:$F$1000,Inventory!$F$10:$F$1000,0))),ROW(Inventory!$F$10:$F$1000)-ROW(Inventory!$F$10)+1),1)))</f>
        <v/>
      </c>
      <c r="E258" s="125" t="str">
        <f t="array" ref="E258">IF($C258="","",COUNT(IF(Inventory!$B$10:$B$1000=$B258,IF(Inventory!$C$10:$C$1000=$C258,IF(Inventory!$D$10:$D$1000=sp,IF(Inventory!$P$10:$P$1000=E$8,1))))))</f>
        <v/>
      </c>
      <c r="F258" s="125" t="str">
        <f t="array" ref="F258">IF($C258="","",COUNT(IF(Inventory!$B$10:$B$1000=$B258,IF(Inventory!$C$10:$C$1000=$C258,IF(Inventory!$D$10:$D$1000=sp,IF(Inventory!$P$10:$P$1000=F$8,1))))))</f>
        <v/>
      </c>
      <c r="G258" s="125" t="str">
        <f t="array" ref="G258">IF($C258="","",COUNT(IF(Inventory!$B$10:$B$1000=$B258,IF(Inventory!$C$10:$C$1000=$C258,IF(Inventory!$D$10:$D$1000=sp,IF(Inventory!$P$10:$P$1000=G$8,1))))))</f>
        <v/>
      </c>
      <c r="H258" s="125" t="str">
        <f t="array" ref="H258">IF($C258="","",COUNT(IF(Inventory!$B$10:$B$1000=$B258,IF(Inventory!$C$10:$C$1000=$C258,IF(Inventory!$D$10:$D$1000=sp,IF(Inventory!$P$10:$P$1000=H$8,1))))))</f>
        <v/>
      </c>
      <c r="I258" s="125" t="str">
        <f t="array" ref="I258">IF($C258="","",COUNT(IF(Inventory!$B$10:$B$1000=$B258,IF(Inventory!$C$10:$C$1000=$C258,IF(Inventory!$D$10:$D$1000=sp,IF(Inventory!$P$10:$P$1000=I$8,1))))))</f>
        <v/>
      </c>
      <c r="J258" s="137">
        <f t="shared" si="17"/>
        <v>0</v>
      </c>
      <c r="K258" s="125" t="str">
        <f t="array" ref="K258">IF($C258="","",COUNT(IF(Inventory!$B$10:$B$1000=$B258,IF(Inventory!$C$10:$C$1000=$C258,IF(Inventory!$D$10:$D$1000=sp,IF(Inventory!$J$10:$J$1000=frig,1))))))</f>
        <v/>
      </c>
      <c r="L258" s="125" t="str">
        <f t="array" ref="L258">IF($C258="","",COUNT(IF(Inventory!$B$10:$B$1000=$B258,IF(Inventory!$C$10:$C$1000=$C258,IF(Inventory!$D$10:$D$1000=sp,IF(Inventory!$J$10:$J$1000=frig,IF(Inventory!$P$10:$P$1000=L$8,1)))))))</f>
        <v/>
      </c>
      <c r="M258" s="125" t="str">
        <f t="array" ref="M258">IF($C258="","",COUNT(IF(Inventory!$B$10:$B$1000=$B258,IF(Inventory!$C$10:$C$1000=$C258,IF(Inventory!$D$10:$D$1000=sp,IF(Inventory!$J$10:$J$1000=frig,IF(Inventory!$P$10:$P$1000=M$8,1)))))))</f>
        <v/>
      </c>
      <c r="N258" s="125" t="str">
        <f t="array" ref="N258">IF($C258="","",COUNT(IF(Inventory!$B$10:$B$1000=$B258,IF(Inventory!$C$10:$C$1000=$C258,IF(Inventory!$D$10:$D$1000=sp,IF(Inventory!$J$10:$J$1000=frig,IF(Inventory!$P$10:$P$1000=N$8,1)))))))</f>
        <v/>
      </c>
      <c r="O258" s="125" t="str">
        <f t="array" ref="O258">IF($C258="","",COUNT(IF(Inventory!$B$10:$B$1000=$B258,IF(Inventory!$C$10:$C$1000=$C258,IF(Inventory!$D$10:$D$1000=sp,IF(Inventory!$J$10:$J$1000=frig,IF(Inventory!$P$10:$P$1000=O$8,1)))))))</f>
        <v/>
      </c>
      <c r="P258" s="125" t="str">
        <f t="array" ref="P258">IF($C258="","",COUNT(IF(Inventory!$B$10:$B$1000=$B258,IF(Inventory!$C$10:$C$1000=$C258,IF(Inventory!$D$10:$D$1000=sp,IF(Inventory!$J$10:$J$1000=frig,IF(Inventory!$P$10:$P$1000=P$8,1)))))))</f>
        <v/>
      </c>
      <c r="Q258" s="144" t="str">
        <f t="shared" si="18"/>
        <v/>
      </c>
      <c r="R258" s="125" t="str">
        <f t="array" ref="R258">IF($C258="","",COUNT(IF(Inventory!$B$10:$B$1000=$B258,IF(Inventory!$C$10:$C$1000=$C258,IF(Inventory!$D$10:$D$1000=sp,IF(Inventory!$J$10:$J$1000=freez,1))))))</f>
        <v/>
      </c>
      <c r="S258" s="125" t="str">
        <f t="array" ref="S258">IF($C258="","",COUNT(IF(Inventory!$B$10:$B$1000=$B258,IF(Inventory!$C$10:$C$1000=$C258,IF(Inventory!$D$10:$D$1000=sp,IF(Inventory!$J$10:$J$1000=freez,IF(Inventory!$P$10:$P$1000=S$8,1)))))))</f>
        <v/>
      </c>
      <c r="T258" s="125" t="str">
        <f t="array" ref="T258">IF($C258="","",COUNT(IF(Inventory!$B$10:$B$1000=$B258,IF(Inventory!$C$10:$C$1000=$C258,IF(Inventory!$D$10:$D$1000=sp,IF(Inventory!$J$10:$J$1000=freez,IF(Inventory!$P$10:$P$1000=T$8,1)))))))</f>
        <v/>
      </c>
      <c r="U258" s="125" t="str">
        <f t="array" ref="U258">IF($C258="","",COUNT(IF(Inventory!$B$10:$B$1000=$B258,IF(Inventory!$C$10:$C$1000=$C258,IF(Inventory!$D$10:$D$1000=sp,IF(Inventory!$J$10:$J$1000=freez,IF(Inventory!$P$10:$P$1000=U$8,1)))))))</f>
        <v/>
      </c>
      <c r="V258" s="125" t="str">
        <f t="array" ref="V258">IF($C258="","",COUNT(IF(Inventory!$B$10:$B$1000=$B258,IF(Inventory!$C$10:$C$1000=$C258,IF(Inventory!$D$10:$D$1000=sp,IF(Inventory!$J$10:$J$1000=freez,IF(Inventory!$P$10:$P$1000=V$8,1)))))))</f>
        <v/>
      </c>
      <c r="W258" s="125" t="str">
        <f t="array" ref="W258">IF($C258="","",COUNT(IF(Inventory!$B$10:$B$1000=$B258,IF(Inventory!$C$10:$C$1000=$C258,IF(Inventory!$D$10:$D$1000=sp,IF(Inventory!$J$10:$J$1000=freez,IF(Inventory!$P$10:$P$1000=W$8,1)))))))</f>
        <v/>
      </c>
      <c r="X258" s="144" t="str">
        <f t="shared" si="19"/>
        <v/>
      </c>
      <c r="Y258" s="125" t="str">
        <f t="array" ref="Y258">IF($C258="","",SUM(IF(FREQUENCY(IF(Inventory!$C$10:$C$1000=$C258,IF(Inventory!$D$10:$D$1000=sp,IF(Inventory!$I$10:$I$1000=Grl_status!$B$6,MATCH(Inventory!$F$10:$F$1000,Inventory!$F$10:$F$1000,0)))),ROW(Inventory!$F$10:$F$1000)-ROW(Inventory!$F$10)+1),1)))</f>
        <v/>
      </c>
      <c r="Z258" s="125" t="str">
        <f t="array" ref="Z258">IF($C258="","",SUM(IF(FREQUENCY(IF(Inventory!$C$10:$C$1000=$C258,IF(Inventory!$D$10:$D$1000=sp,IF(Inventory!$J$10:$J$1000=frig,MATCH(Inventory!$F$10:$F$1000,Inventory!$F$10:$F$1000,0)))),ROW(Inventory!$F$10:$F$1000)-ROW(Inventory!$F$10)+1),1)))</f>
        <v/>
      </c>
      <c r="AA258" s="125" t="str">
        <f t="array" ref="AA258">IF($C258="","",SUM(IF(FREQUENCY(IF(Inventory!$C$10:$C$1000=$C258,IF(Inventory!$D$10:$D$1000=sp,IF(Inventory!$J$10:$J$1000=frig,IF(Inventory!$P$10:$P$1000=$E$8,MATCH(Inventory!$F$10:$F$1000,Inventory!$F$10:$F$1000,0))))),ROW(Inventory!$F$10:$F$1000)-ROW(Inventory!$F$10)+1),1)))</f>
        <v/>
      </c>
      <c r="AB258" s="125" t="str">
        <f t="array" ref="AB258">IF($C258="","",SUM(IF(FREQUENCY(IF(Inventory!$C$10:$C$1000=$C258,IF(Inventory!$D$10:$D$1000=sp,IF(Inventory!$J$10:$J$1000=frig,IF(Inventory!$P$10:$P$1000=$G$8,MATCH(Inventory!$F$10:$F$1000,Inventory!$F$10:$F$1000,0))))),ROW(Inventory!$F$10:$F$1000)-ROW(Inventory!$F$10)+1),1)))</f>
        <v/>
      </c>
      <c r="AC258" s="125" t="str">
        <f t="array" ref="AC258">IF($C258="","",SUM(IF(FREQUENCY(IF(Inventory!$C$10:$C$1000=$C258,IF(Inventory!$D$10:$D$1000=sp,IF(Inventory!$K$10:$K$1000="",MATCH(Inventory!$F$10:$F$1000,Inventory!$F$10:$F$1000,0)))),ROW(Inventory!$F$10:$F$1000)-ROW(Inventory!$F$10)+1),1)))</f>
        <v/>
      </c>
    </row>
    <row r="259" spans="1:29" ht="16.5" x14ac:dyDescent="0.3">
      <c r="A259" s="279" t="str">
        <f>Gap_analysis_stores!A260</f>
        <v/>
      </c>
      <c r="B259" s="279" t="str">
        <f>Gap_analysis_stores!B260</f>
        <v/>
      </c>
      <c r="C259" s="279" t="str">
        <f>Gap_analysis_stores!C260</f>
        <v/>
      </c>
      <c r="D259" s="125" t="str">
        <f t="array" ref="D259">IF($C259="","",SUM(IF(FREQUENCY(IF(Inventory!$C$10:$C$1000=$C259,IF(Inventory!$D$10:$D$1000=sp,MATCH(Inventory!$F$10:$F$1000,Inventory!$F$10:$F$1000,0))),ROW(Inventory!$F$10:$F$1000)-ROW(Inventory!$F$10)+1),1)))</f>
        <v/>
      </c>
      <c r="E259" s="125" t="str">
        <f t="array" ref="E259">IF($C259="","",COUNT(IF(Inventory!$B$10:$B$1000=$B259,IF(Inventory!$C$10:$C$1000=$C259,IF(Inventory!$D$10:$D$1000=sp,IF(Inventory!$P$10:$P$1000=E$8,1))))))</f>
        <v/>
      </c>
      <c r="F259" s="125" t="str">
        <f t="array" ref="F259">IF($C259="","",COUNT(IF(Inventory!$B$10:$B$1000=$B259,IF(Inventory!$C$10:$C$1000=$C259,IF(Inventory!$D$10:$D$1000=sp,IF(Inventory!$P$10:$P$1000=F$8,1))))))</f>
        <v/>
      </c>
      <c r="G259" s="125" t="str">
        <f t="array" ref="G259">IF($C259="","",COUNT(IF(Inventory!$B$10:$B$1000=$B259,IF(Inventory!$C$10:$C$1000=$C259,IF(Inventory!$D$10:$D$1000=sp,IF(Inventory!$P$10:$P$1000=G$8,1))))))</f>
        <v/>
      </c>
      <c r="H259" s="125" t="str">
        <f t="array" ref="H259">IF($C259="","",COUNT(IF(Inventory!$B$10:$B$1000=$B259,IF(Inventory!$C$10:$C$1000=$C259,IF(Inventory!$D$10:$D$1000=sp,IF(Inventory!$P$10:$P$1000=H$8,1))))))</f>
        <v/>
      </c>
      <c r="I259" s="125" t="str">
        <f t="array" ref="I259">IF($C259="","",COUNT(IF(Inventory!$B$10:$B$1000=$B259,IF(Inventory!$C$10:$C$1000=$C259,IF(Inventory!$D$10:$D$1000=sp,IF(Inventory!$P$10:$P$1000=I$8,1))))))</f>
        <v/>
      </c>
      <c r="J259" s="137">
        <f t="shared" si="17"/>
        <v>0</v>
      </c>
      <c r="K259" s="125" t="str">
        <f t="array" ref="K259">IF($C259="","",COUNT(IF(Inventory!$B$10:$B$1000=$B259,IF(Inventory!$C$10:$C$1000=$C259,IF(Inventory!$D$10:$D$1000=sp,IF(Inventory!$J$10:$J$1000=frig,1))))))</f>
        <v/>
      </c>
      <c r="L259" s="125" t="str">
        <f t="array" ref="L259">IF($C259="","",COUNT(IF(Inventory!$B$10:$B$1000=$B259,IF(Inventory!$C$10:$C$1000=$C259,IF(Inventory!$D$10:$D$1000=sp,IF(Inventory!$J$10:$J$1000=frig,IF(Inventory!$P$10:$P$1000=L$8,1)))))))</f>
        <v/>
      </c>
      <c r="M259" s="125" t="str">
        <f t="array" ref="M259">IF($C259="","",COUNT(IF(Inventory!$B$10:$B$1000=$B259,IF(Inventory!$C$10:$C$1000=$C259,IF(Inventory!$D$10:$D$1000=sp,IF(Inventory!$J$10:$J$1000=frig,IF(Inventory!$P$10:$P$1000=M$8,1)))))))</f>
        <v/>
      </c>
      <c r="N259" s="125" t="str">
        <f t="array" ref="N259">IF($C259="","",COUNT(IF(Inventory!$B$10:$B$1000=$B259,IF(Inventory!$C$10:$C$1000=$C259,IF(Inventory!$D$10:$D$1000=sp,IF(Inventory!$J$10:$J$1000=frig,IF(Inventory!$P$10:$P$1000=N$8,1)))))))</f>
        <v/>
      </c>
      <c r="O259" s="125" t="str">
        <f t="array" ref="O259">IF($C259="","",COUNT(IF(Inventory!$B$10:$B$1000=$B259,IF(Inventory!$C$10:$C$1000=$C259,IF(Inventory!$D$10:$D$1000=sp,IF(Inventory!$J$10:$J$1000=frig,IF(Inventory!$P$10:$P$1000=O$8,1)))))))</f>
        <v/>
      </c>
      <c r="P259" s="125" t="str">
        <f t="array" ref="P259">IF($C259="","",COUNT(IF(Inventory!$B$10:$B$1000=$B259,IF(Inventory!$C$10:$C$1000=$C259,IF(Inventory!$D$10:$D$1000=sp,IF(Inventory!$J$10:$J$1000=frig,IF(Inventory!$P$10:$P$1000=P$8,1)))))))</f>
        <v/>
      </c>
      <c r="Q259" s="144" t="str">
        <f t="shared" si="18"/>
        <v/>
      </c>
      <c r="R259" s="125" t="str">
        <f t="array" ref="R259">IF($C259="","",COUNT(IF(Inventory!$B$10:$B$1000=$B259,IF(Inventory!$C$10:$C$1000=$C259,IF(Inventory!$D$10:$D$1000=sp,IF(Inventory!$J$10:$J$1000=freez,1))))))</f>
        <v/>
      </c>
      <c r="S259" s="125" t="str">
        <f t="array" ref="S259">IF($C259="","",COUNT(IF(Inventory!$B$10:$B$1000=$B259,IF(Inventory!$C$10:$C$1000=$C259,IF(Inventory!$D$10:$D$1000=sp,IF(Inventory!$J$10:$J$1000=freez,IF(Inventory!$P$10:$P$1000=S$8,1)))))))</f>
        <v/>
      </c>
      <c r="T259" s="125" t="str">
        <f t="array" ref="T259">IF($C259="","",COUNT(IF(Inventory!$B$10:$B$1000=$B259,IF(Inventory!$C$10:$C$1000=$C259,IF(Inventory!$D$10:$D$1000=sp,IF(Inventory!$J$10:$J$1000=freez,IF(Inventory!$P$10:$P$1000=T$8,1)))))))</f>
        <v/>
      </c>
      <c r="U259" s="125" t="str">
        <f t="array" ref="U259">IF($C259="","",COUNT(IF(Inventory!$B$10:$B$1000=$B259,IF(Inventory!$C$10:$C$1000=$C259,IF(Inventory!$D$10:$D$1000=sp,IF(Inventory!$J$10:$J$1000=freez,IF(Inventory!$P$10:$P$1000=U$8,1)))))))</f>
        <v/>
      </c>
      <c r="V259" s="125" t="str">
        <f t="array" ref="V259">IF($C259="","",COUNT(IF(Inventory!$B$10:$B$1000=$B259,IF(Inventory!$C$10:$C$1000=$C259,IF(Inventory!$D$10:$D$1000=sp,IF(Inventory!$J$10:$J$1000=freez,IF(Inventory!$P$10:$P$1000=V$8,1)))))))</f>
        <v/>
      </c>
      <c r="W259" s="125" t="str">
        <f t="array" ref="W259">IF($C259="","",COUNT(IF(Inventory!$B$10:$B$1000=$B259,IF(Inventory!$C$10:$C$1000=$C259,IF(Inventory!$D$10:$D$1000=sp,IF(Inventory!$J$10:$J$1000=freez,IF(Inventory!$P$10:$P$1000=W$8,1)))))))</f>
        <v/>
      </c>
      <c r="X259" s="144" t="str">
        <f t="shared" si="19"/>
        <v/>
      </c>
      <c r="Y259" s="125" t="str">
        <f t="array" ref="Y259">IF($C259="","",SUM(IF(FREQUENCY(IF(Inventory!$C$10:$C$1000=$C259,IF(Inventory!$D$10:$D$1000=sp,IF(Inventory!$I$10:$I$1000=Grl_status!$B$6,MATCH(Inventory!$F$10:$F$1000,Inventory!$F$10:$F$1000,0)))),ROW(Inventory!$F$10:$F$1000)-ROW(Inventory!$F$10)+1),1)))</f>
        <v/>
      </c>
      <c r="Z259" s="125" t="str">
        <f t="array" ref="Z259">IF($C259="","",SUM(IF(FREQUENCY(IF(Inventory!$C$10:$C$1000=$C259,IF(Inventory!$D$10:$D$1000=sp,IF(Inventory!$J$10:$J$1000=frig,MATCH(Inventory!$F$10:$F$1000,Inventory!$F$10:$F$1000,0)))),ROW(Inventory!$F$10:$F$1000)-ROW(Inventory!$F$10)+1),1)))</f>
        <v/>
      </c>
      <c r="AA259" s="125" t="str">
        <f t="array" ref="AA259">IF($C259="","",SUM(IF(FREQUENCY(IF(Inventory!$C$10:$C$1000=$C259,IF(Inventory!$D$10:$D$1000=sp,IF(Inventory!$J$10:$J$1000=frig,IF(Inventory!$P$10:$P$1000=$E$8,MATCH(Inventory!$F$10:$F$1000,Inventory!$F$10:$F$1000,0))))),ROW(Inventory!$F$10:$F$1000)-ROW(Inventory!$F$10)+1),1)))</f>
        <v/>
      </c>
      <c r="AB259" s="125" t="str">
        <f t="array" ref="AB259">IF($C259="","",SUM(IF(FREQUENCY(IF(Inventory!$C$10:$C$1000=$C259,IF(Inventory!$D$10:$D$1000=sp,IF(Inventory!$J$10:$J$1000=frig,IF(Inventory!$P$10:$P$1000=$G$8,MATCH(Inventory!$F$10:$F$1000,Inventory!$F$10:$F$1000,0))))),ROW(Inventory!$F$10:$F$1000)-ROW(Inventory!$F$10)+1),1)))</f>
        <v/>
      </c>
      <c r="AC259" s="125" t="str">
        <f t="array" ref="AC259">IF($C259="","",SUM(IF(FREQUENCY(IF(Inventory!$C$10:$C$1000=$C259,IF(Inventory!$D$10:$D$1000=sp,IF(Inventory!$K$10:$K$1000="",MATCH(Inventory!$F$10:$F$1000,Inventory!$F$10:$F$1000,0)))),ROW(Inventory!$F$10:$F$1000)-ROW(Inventory!$F$10)+1),1)))</f>
        <v/>
      </c>
    </row>
    <row r="260" spans="1:29" ht="16.5" x14ac:dyDescent="0.3">
      <c r="A260" s="279" t="str">
        <f>Gap_analysis_stores!A261</f>
        <v/>
      </c>
      <c r="B260" s="279" t="str">
        <f>Gap_analysis_stores!B261</f>
        <v/>
      </c>
      <c r="C260" s="279" t="str">
        <f>Gap_analysis_stores!C261</f>
        <v/>
      </c>
      <c r="D260" s="125" t="str">
        <f t="array" ref="D260">IF($C260="","",SUM(IF(FREQUENCY(IF(Inventory!$C$10:$C$1000=$C260,IF(Inventory!$D$10:$D$1000=sp,MATCH(Inventory!$F$10:$F$1000,Inventory!$F$10:$F$1000,0))),ROW(Inventory!$F$10:$F$1000)-ROW(Inventory!$F$10)+1),1)))</f>
        <v/>
      </c>
      <c r="E260" s="125" t="str">
        <f t="array" ref="E260">IF($C260="","",COUNT(IF(Inventory!$B$10:$B$1000=$B260,IF(Inventory!$C$10:$C$1000=$C260,IF(Inventory!$D$10:$D$1000=sp,IF(Inventory!$P$10:$P$1000=E$8,1))))))</f>
        <v/>
      </c>
      <c r="F260" s="125" t="str">
        <f t="array" ref="F260">IF($C260="","",COUNT(IF(Inventory!$B$10:$B$1000=$B260,IF(Inventory!$C$10:$C$1000=$C260,IF(Inventory!$D$10:$D$1000=sp,IF(Inventory!$P$10:$P$1000=F$8,1))))))</f>
        <v/>
      </c>
      <c r="G260" s="125" t="str">
        <f t="array" ref="G260">IF($C260="","",COUNT(IF(Inventory!$B$10:$B$1000=$B260,IF(Inventory!$C$10:$C$1000=$C260,IF(Inventory!$D$10:$D$1000=sp,IF(Inventory!$P$10:$P$1000=G$8,1))))))</f>
        <v/>
      </c>
      <c r="H260" s="125" t="str">
        <f t="array" ref="H260">IF($C260="","",COUNT(IF(Inventory!$B$10:$B$1000=$B260,IF(Inventory!$C$10:$C$1000=$C260,IF(Inventory!$D$10:$D$1000=sp,IF(Inventory!$P$10:$P$1000=H$8,1))))))</f>
        <v/>
      </c>
      <c r="I260" s="125" t="str">
        <f t="array" ref="I260">IF($C260="","",COUNT(IF(Inventory!$B$10:$B$1000=$B260,IF(Inventory!$C$10:$C$1000=$C260,IF(Inventory!$D$10:$D$1000=sp,IF(Inventory!$P$10:$P$1000=I$8,1))))))</f>
        <v/>
      </c>
      <c r="J260" s="137">
        <f t="shared" si="17"/>
        <v>0</v>
      </c>
      <c r="K260" s="125" t="str">
        <f t="array" ref="K260">IF($C260="","",COUNT(IF(Inventory!$B$10:$B$1000=$B260,IF(Inventory!$C$10:$C$1000=$C260,IF(Inventory!$D$10:$D$1000=sp,IF(Inventory!$J$10:$J$1000=frig,1))))))</f>
        <v/>
      </c>
      <c r="L260" s="125" t="str">
        <f t="array" ref="L260">IF($C260="","",COUNT(IF(Inventory!$B$10:$B$1000=$B260,IF(Inventory!$C$10:$C$1000=$C260,IF(Inventory!$D$10:$D$1000=sp,IF(Inventory!$J$10:$J$1000=frig,IF(Inventory!$P$10:$P$1000=L$8,1)))))))</f>
        <v/>
      </c>
      <c r="M260" s="125" t="str">
        <f t="array" ref="M260">IF($C260="","",COUNT(IF(Inventory!$B$10:$B$1000=$B260,IF(Inventory!$C$10:$C$1000=$C260,IF(Inventory!$D$10:$D$1000=sp,IF(Inventory!$J$10:$J$1000=frig,IF(Inventory!$P$10:$P$1000=M$8,1)))))))</f>
        <v/>
      </c>
      <c r="N260" s="125" t="str">
        <f t="array" ref="N260">IF($C260="","",COUNT(IF(Inventory!$B$10:$B$1000=$B260,IF(Inventory!$C$10:$C$1000=$C260,IF(Inventory!$D$10:$D$1000=sp,IF(Inventory!$J$10:$J$1000=frig,IF(Inventory!$P$10:$P$1000=N$8,1)))))))</f>
        <v/>
      </c>
      <c r="O260" s="125" t="str">
        <f t="array" ref="O260">IF($C260="","",COUNT(IF(Inventory!$B$10:$B$1000=$B260,IF(Inventory!$C$10:$C$1000=$C260,IF(Inventory!$D$10:$D$1000=sp,IF(Inventory!$J$10:$J$1000=frig,IF(Inventory!$P$10:$P$1000=O$8,1)))))))</f>
        <v/>
      </c>
      <c r="P260" s="125" t="str">
        <f t="array" ref="P260">IF($C260="","",COUNT(IF(Inventory!$B$10:$B$1000=$B260,IF(Inventory!$C$10:$C$1000=$C260,IF(Inventory!$D$10:$D$1000=sp,IF(Inventory!$J$10:$J$1000=frig,IF(Inventory!$P$10:$P$1000=P$8,1)))))))</f>
        <v/>
      </c>
      <c r="Q260" s="144" t="str">
        <f t="shared" si="18"/>
        <v/>
      </c>
      <c r="R260" s="125" t="str">
        <f t="array" ref="R260">IF($C260="","",COUNT(IF(Inventory!$B$10:$B$1000=$B260,IF(Inventory!$C$10:$C$1000=$C260,IF(Inventory!$D$10:$D$1000=sp,IF(Inventory!$J$10:$J$1000=freez,1))))))</f>
        <v/>
      </c>
      <c r="S260" s="125" t="str">
        <f t="array" ref="S260">IF($C260="","",COUNT(IF(Inventory!$B$10:$B$1000=$B260,IF(Inventory!$C$10:$C$1000=$C260,IF(Inventory!$D$10:$D$1000=sp,IF(Inventory!$J$10:$J$1000=freez,IF(Inventory!$P$10:$P$1000=S$8,1)))))))</f>
        <v/>
      </c>
      <c r="T260" s="125" t="str">
        <f t="array" ref="T260">IF($C260="","",COUNT(IF(Inventory!$B$10:$B$1000=$B260,IF(Inventory!$C$10:$C$1000=$C260,IF(Inventory!$D$10:$D$1000=sp,IF(Inventory!$J$10:$J$1000=freez,IF(Inventory!$P$10:$P$1000=T$8,1)))))))</f>
        <v/>
      </c>
      <c r="U260" s="125" t="str">
        <f t="array" ref="U260">IF($C260="","",COUNT(IF(Inventory!$B$10:$B$1000=$B260,IF(Inventory!$C$10:$C$1000=$C260,IF(Inventory!$D$10:$D$1000=sp,IF(Inventory!$J$10:$J$1000=freez,IF(Inventory!$P$10:$P$1000=U$8,1)))))))</f>
        <v/>
      </c>
      <c r="V260" s="125" t="str">
        <f t="array" ref="V260">IF($C260="","",COUNT(IF(Inventory!$B$10:$B$1000=$B260,IF(Inventory!$C$10:$C$1000=$C260,IF(Inventory!$D$10:$D$1000=sp,IF(Inventory!$J$10:$J$1000=freez,IF(Inventory!$P$10:$P$1000=V$8,1)))))))</f>
        <v/>
      </c>
      <c r="W260" s="125" t="str">
        <f t="array" ref="W260">IF($C260="","",COUNT(IF(Inventory!$B$10:$B$1000=$B260,IF(Inventory!$C$10:$C$1000=$C260,IF(Inventory!$D$10:$D$1000=sp,IF(Inventory!$J$10:$J$1000=freez,IF(Inventory!$P$10:$P$1000=W$8,1)))))))</f>
        <v/>
      </c>
      <c r="X260" s="144" t="str">
        <f t="shared" si="19"/>
        <v/>
      </c>
      <c r="Y260" s="125" t="str">
        <f t="array" ref="Y260">IF($C260="","",SUM(IF(FREQUENCY(IF(Inventory!$C$10:$C$1000=$C260,IF(Inventory!$D$10:$D$1000=sp,IF(Inventory!$I$10:$I$1000=Grl_status!$B$6,MATCH(Inventory!$F$10:$F$1000,Inventory!$F$10:$F$1000,0)))),ROW(Inventory!$F$10:$F$1000)-ROW(Inventory!$F$10)+1),1)))</f>
        <v/>
      </c>
      <c r="Z260" s="125" t="str">
        <f t="array" ref="Z260">IF($C260="","",SUM(IF(FREQUENCY(IF(Inventory!$C$10:$C$1000=$C260,IF(Inventory!$D$10:$D$1000=sp,IF(Inventory!$J$10:$J$1000=frig,MATCH(Inventory!$F$10:$F$1000,Inventory!$F$10:$F$1000,0)))),ROW(Inventory!$F$10:$F$1000)-ROW(Inventory!$F$10)+1),1)))</f>
        <v/>
      </c>
      <c r="AA260" s="125" t="str">
        <f t="array" ref="AA260">IF($C260="","",SUM(IF(FREQUENCY(IF(Inventory!$C$10:$C$1000=$C260,IF(Inventory!$D$10:$D$1000=sp,IF(Inventory!$J$10:$J$1000=frig,IF(Inventory!$P$10:$P$1000=$E$8,MATCH(Inventory!$F$10:$F$1000,Inventory!$F$10:$F$1000,0))))),ROW(Inventory!$F$10:$F$1000)-ROW(Inventory!$F$10)+1),1)))</f>
        <v/>
      </c>
      <c r="AB260" s="125" t="str">
        <f t="array" ref="AB260">IF($C260="","",SUM(IF(FREQUENCY(IF(Inventory!$C$10:$C$1000=$C260,IF(Inventory!$D$10:$D$1000=sp,IF(Inventory!$J$10:$J$1000=frig,IF(Inventory!$P$10:$P$1000=$G$8,MATCH(Inventory!$F$10:$F$1000,Inventory!$F$10:$F$1000,0))))),ROW(Inventory!$F$10:$F$1000)-ROW(Inventory!$F$10)+1),1)))</f>
        <v/>
      </c>
      <c r="AC260" s="125" t="str">
        <f t="array" ref="AC260">IF($C260="","",SUM(IF(FREQUENCY(IF(Inventory!$C$10:$C$1000=$C260,IF(Inventory!$D$10:$D$1000=sp,IF(Inventory!$K$10:$K$1000="",MATCH(Inventory!$F$10:$F$1000,Inventory!$F$10:$F$1000,0)))),ROW(Inventory!$F$10:$F$1000)-ROW(Inventory!$F$10)+1),1)))</f>
        <v/>
      </c>
    </row>
    <row r="261" spans="1:29" ht="16.5" x14ac:dyDescent="0.3">
      <c r="A261" s="279" t="str">
        <f>Gap_analysis_stores!A262</f>
        <v/>
      </c>
      <c r="B261" s="279" t="str">
        <f>Gap_analysis_stores!B262</f>
        <v/>
      </c>
      <c r="C261" s="279" t="str">
        <f>Gap_analysis_stores!C262</f>
        <v/>
      </c>
      <c r="D261" s="125" t="str">
        <f t="array" ref="D261">IF($C261="","",SUM(IF(FREQUENCY(IF(Inventory!$C$10:$C$1000=$C261,IF(Inventory!$D$10:$D$1000=sp,MATCH(Inventory!$F$10:$F$1000,Inventory!$F$10:$F$1000,0))),ROW(Inventory!$F$10:$F$1000)-ROW(Inventory!$F$10)+1),1)))</f>
        <v/>
      </c>
      <c r="E261" s="125" t="str">
        <f t="array" ref="E261">IF($C261="","",COUNT(IF(Inventory!$B$10:$B$1000=$B261,IF(Inventory!$C$10:$C$1000=$C261,IF(Inventory!$D$10:$D$1000=sp,IF(Inventory!$P$10:$P$1000=E$8,1))))))</f>
        <v/>
      </c>
      <c r="F261" s="125" t="str">
        <f t="array" ref="F261">IF($C261="","",COUNT(IF(Inventory!$B$10:$B$1000=$B261,IF(Inventory!$C$10:$C$1000=$C261,IF(Inventory!$D$10:$D$1000=sp,IF(Inventory!$P$10:$P$1000=F$8,1))))))</f>
        <v/>
      </c>
      <c r="G261" s="125" t="str">
        <f t="array" ref="G261">IF($C261="","",COUNT(IF(Inventory!$B$10:$B$1000=$B261,IF(Inventory!$C$10:$C$1000=$C261,IF(Inventory!$D$10:$D$1000=sp,IF(Inventory!$P$10:$P$1000=G$8,1))))))</f>
        <v/>
      </c>
      <c r="H261" s="125" t="str">
        <f t="array" ref="H261">IF($C261="","",COUNT(IF(Inventory!$B$10:$B$1000=$B261,IF(Inventory!$C$10:$C$1000=$C261,IF(Inventory!$D$10:$D$1000=sp,IF(Inventory!$P$10:$P$1000=H$8,1))))))</f>
        <v/>
      </c>
      <c r="I261" s="125" t="str">
        <f t="array" ref="I261">IF($C261="","",COUNT(IF(Inventory!$B$10:$B$1000=$B261,IF(Inventory!$C$10:$C$1000=$C261,IF(Inventory!$D$10:$D$1000=sp,IF(Inventory!$P$10:$P$1000=I$8,1))))))</f>
        <v/>
      </c>
      <c r="J261" s="137">
        <f t="shared" si="17"/>
        <v>0</v>
      </c>
      <c r="K261" s="125" t="str">
        <f t="array" ref="K261">IF($C261="","",COUNT(IF(Inventory!$B$10:$B$1000=$B261,IF(Inventory!$C$10:$C$1000=$C261,IF(Inventory!$D$10:$D$1000=sp,IF(Inventory!$J$10:$J$1000=frig,1))))))</f>
        <v/>
      </c>
      <c r="L261" s="125" t="str">
        <f t="array" ref="L261">IF($C261="","",COUNT(IF(Inventory!$B$10:$B$1000=$B261,IF(Inventory!$C$10:$C$1000=$C261,IF(Inventory!$D$10:$D$1000=sp,IF(Inventory!$J$10:$J$1000=frig,IF(Inventory!$P$10:$P$1000=L$8,1)))))))</f>
        <v/>
      </c>
      <c r="M261" s="125" t="str">
        <f t="array" ref="M261">IF($C261="","",COUNT(IF(Inventory!$B$10:$B$1000=$B261,IF(Inventory!$C$10:$C$1000=$C261,IF(Inventory!$D$10:$D$1000=sp,IF(Inventory!$J$10:$J$1000=frig,IF(Inventory!$P$10:$P$1000=M$8,1)))))))</f>
        <v/>
      </c>
      <c r="N261" s="125" t="str">
        <f t="array" ref="N261">IF($C261="","",COUNT(IF(Inventory!$B$10:$B$1000=$B261,IF(Inventory!$C$10:$C$1000=$C261,IF(Inventory!$D$10:$D$1000=sp,IF(Inventory!$J$10:$J$1000=frig,IF(Inventory!$P$10:$P$1000=N$8,1)))))))</f>
        <v/>
      </c>
      <c r="O261" s="125" t="str">
        <f t="array" ref="O261">IF($C261="","",COUNT(IF(Inventory!$B$10:$B$1000=$B261,IF(Inventory!$C$10:$C$1000=$C261,IF(Inventory!$D$10:$D$1000=sp,IF(Inventory!$J$10:$J$1000=frig,IF(Inventory!$P$10:$P$1000=O$8,1)))))))</f>
        <v/>
      </c>
      <c r="P261" s="125" t="str">
        <f t="array" ref="P261">IF($C261="","",COUNT(IF(Inventory!$B$10:$B$1000=$B261,IF(Inventory!$C$10:$C$1000=$C261,IF(Inventory!$D$10:$D$1000=sp,IF(Inventory!$J$10:$J$1000=frig,IF(Inventory!$P$10:$P$1000=P$8,1)))))))</f>
        <v/>
      </c>
      <c r="Q261" s="144" t="str">
        <f t="shared" si="18"/>
        <v/>
      </c>
      <c r="R261" s="125" t="str">
        <f t="array" ref="R261">IF($C261="","",COUNT(IF(Inventory!$B$10:$B$1000=$B261,IF(Inventory!$C$10:$C$1000=$C261,IF(Inventory!$D$10:$D$1000=sp,IF(Inventory!$J$10:$J$1000=freez,1))))))</f>
        <v/>
      </c>
      <c r="S261" s="125" t="str">
        <f t="array" ref="S261">IF($C261="","",COUNT(IF(Inventory!$B$10:$B$1000=$B261,IF(Inventory!$C$10:$C$1000=$C261,IF(Inventory!$D$10:$D$1000=sp,IF(Inventory!$J$10:$J$1000=freez,IF(Inventory!$P$10:$P$1000=S$8,1)))))))</f>
        <v/>
      </c>
      <c r="T261" s="125" t="str">
        <f t="array" ref="T261">IF($C261="","",COUNT(IF(Inventory!$B$10:$B$1000=$B261,IF(Inventory!$C$10:$C$1000=$C261,IF(Inventory!$D$10:$D$1000=sp,IF(Inventory!$J$10:$J$1000=freez,IF(Inventory!$P$10:$P$1000=T$8,1)))))))</f>
        <v/>
      </c>
      <c r="U261" s="125" t="str">
        <f t="array" ref="U261">IF($C261="","",COUNT(IF(Inventory!$B$10:$B$1000=$B261,IF(Inventory!$C$10:$C$1000=$C261,IF(Inventory!$D$10:$D$1000=sp,IF(Inventory!$J$10:$J$1000=freez,IF(Inventory!$P$10:$P$1000=U$8,1)))))))</f>
        <v/>
      </c>
      <c r="V261" s="125" t="str">
        <f t="array" ref="V261">IF($C261="","",COUNT(IF(Inventory!$B$10:$B$1000=$B261,IF(Inventory!$C$10:$C$1000=$C261,IF(Inventory!$D$10:$D$1000=sp,IF(Inventory!$J$10:$J$1000=freez,IF(Inventory!$P$10:$P$1000=V$8,1)))))))</f>
        <v/>
      </c>
      <c r="W261" s="125" t="str">
        <f t="array" ref="W261">IF($C261="","",COUNT(IF(Inventory!$B$10:$B$1000=$B261,IF(Inventory!$C$10:$C$1000=$C261,IF(Inventory!$D$10:$D$1000=sp,IF(Inventory!$J$10:$J$1000=freez,IF(Inventory!$P$10:$P$1000=W$8,1)))))))</f>
        <v/>
      </c>
      <c r="X261" s="144" t="str">
        <f t="shared" si="19"/>
        <v/>
      </c>
      <c r="Y261" s="125" t="str">
        <f t="array" ref="Y261">IF($C261="","",SUM(IF(FREQUENCY(IF(Inventory!$C$10:$C$1000=$C261,IF(Inventory!$D$10:$D$1000=sp,IF(Inventory!$I$10:$I$1000=Grl_status!$B$6,MATCH(Inventory!$F$10:$F$1000,Inventory!$F$10:$F$1000,0)))),ROW(Inventory!$F$10:$F$1000)-ROW(Inventory!$F$10)+1),1)))</f>
        <v/>
      </c>
      <c r="Z261" s="125" t="str">
        <f t="array" ref="Z261">IF($C261="","",SUM(IF(FREQUENCY(IF(Inventory!$C$10:$C$1000=$C261,IF(Inventory!$D$10:$D$1000=sp,IF(Inventory!$J$10:$J$1000=frig,MATCH(Inventory!$F$10:$F$1000,Inventory!$F$10:$F$1000,0)))),ROW(Inventory!$F$10:$F$1000)-ROW(Inventory!$F$10)+1),1)))</f>
        <v/>
      </c>
      <c r="AA261" s="125" t="str">
        <f t="array" ref="AA261">IF($C261="","",SUM(IF(FREQUENCY(IF(Inventory!$C$10:$C$1000=$C261,IF(Inventory!$D$10:$D$1000=sp,IF(Inventory!$J$10:$J$1000=frig,IF(Inventory!$P$10:$P$1000=$E$8,MATCH(Inventory!$F$10:$F$1000,Inventory!$F$10:$F$1000,0))))),ROW(Inventory!$F$10:$F$1000)-ROW(Inventory!$F$10)+1),1)))</f>
        <v/>
      </c>
      <c r="AB261" s="125" t="str">
        <f t="array" ref="AB261">IF($C261="","",SUM(IF(FREQUENCY(IF(Inventory!$C$10:$C$1000=$C261,IF(Inventory!$D$10:$D$1000=sp,IF(Inventory!$J$10:$J$1000=frig,IF(Inventory!$P$10:$P$1000=$G$8,MATCH(Inventory!$F$10:$F$1000,Inventory!$F$10:$F$1000,0))))),ROW(Inventory!$F$10:$F$1000)-ROW(Inventory!$F$10)+1),1)))</f>
        <v/>
      </c>
      <c r="AC261" s="125" t="str">
        <f t="array" ref="AC261">IF($C261="","",SUM(IF(FREQUENCY(IF(Inventory!$C$10:$C$1000=$C261,IF(Inventory!$D$10:$D$1000=sp,IF(Inventory!$K$10:$K$1000="",MATCH(Inventory!$F$10:$F$1000,Inventory!$F$10:$F$1000,0)))),ROW(Inventory!$F$10:$F$1000)-ROW(Inventory!$F$10)+1),1)))</f>
        <v/>
      </c>
    </row>
    <row r="262" spans="1:29" ht="16.5" x14ac:dyDescent="0.3">
      <c r="A262" s="279" t="str">
        <f>Gap_analysis_stores!A263</f>
        <v/>
      </c>
      <c r="B262" s="279" t="str">
        <f>Gap_analysis_stores!B263</f>
        <v/>
      </c>
      <c r="C262" s="279" t="str">
        <f>Gap_analysis_stores!C263</f>
        <v/>
      </c>
      <c r="D262" s="125" t="str">
        <f t="array" ref="D262">IF($C262="","",SUM(IF(FREQUENCY(IF(Inventory!$C$10:$C$1000=$C262,IF(Inventory!$D$10:$D$1000=sp,MATCH(Inventory!$F$10:$F$1000,Inventory!$F$10:$F$1000,0))),ROW(Inventory!$F$10:$F$1000)-ROW(Inventory!$F$10)+1),1)))</f>
        <v/>
      </c>
      <c r="E262" s="125" t="str">
        <f t="array" ref="E262">IF($C262="","",COUNT(IF(Inventory!$B$10:$B$1000=$B262,IF(Inventory!$C$10:$C$1000=$C262,IF(Inventory!$D$10:$D$1000=sp,IF(Inventory!$P$10:$P$1000=E$8,1))))))</f>
        <v/>
      </c>
      <c r="F262" s="125" t="str">
        <f t="array" ref="F262">IF($C262="","",COUNT(IF(Inventory!$B$10:$B$1000=$B262,IF(Inventory!$C$10:$C$1000=$C262,IF(Inventory!$D$10:$D$1000=sp,IF(Inventory!$P$10:$P$1000=F$8,1))))))</f>
        <v/>
      </c>
      <c r="G262" s="125" t="str">
        <f t="array" ref="G262">IF($C262="","",COUNT(IF(Inventory!$B$10:$B$1000=$B262,IF(Inventory!$C$10:$C$1000=$C262,IF(Inventory!$D$10:$D$1000=sp,IF(Inventory!$P$10:$P$1000=G$8,1))))))</f>
        <v/>
      </c>
      <c r="H262" s="125" t="str">
        <f t="array" ref="H262">IF($C262="","",COUNT(IF(Inventory!$B$10:$B$1000=$B262,IF(Inventory!$C$10:$C$1000=$C262,IF(Inventory!$D$10:$D$1000=sp,IF(Inventory!$P$10:$P$1000=H$8,1))))))</f>
        <v/>
      </c>
      <c r="I262" s="125" t="str">
        <f t="array" ref="I262">IF($C262="","",COUNT(IF(Inventory!$B$10:$B$1000=$B262,IF(Inventory!$C$10:$C$1000=$C262,IF(Inventory!$D$10:$D$1000=sp,IF(Inventory!$P$10:$P$1000=I$8,1))))))</f>
        <v/>
      </c>
      <c r="J262" s="137">
        <f t="shared" si="17"/>
        <v>0</v>
      </c>
      <c r="K262" s="125" t="str">
        <f t="array" ref="K262">IF($C262="","",COUNT(IF(Inventory!$B$10:$B$1000=$B262,IF(Inventory!$C$10:$C$1000=$C262,IF(Inventory!$D$10:$D$1000=sp,IF(Inventory!$J$10:$J$1000=frig,1))))))</f>
        <v/>
      </c>
      <c r="L262" s="125" t="str">
        <f t="array" ref="L262">IF($C262="","",COUNT(IF(Inventory!$B$10:$B$1000=$B262,IF(Inventory!$C$10:$C$1000=$C262,IF(Inventory!$D$10:$D$1000=sp,IF(Inventory!$J$10:$J$1000=frig,IF(Inventory!$P$10:$P$1000=L$8,1)))))))</f>
        <v/>
      </c>
      <c r="M262" s="125" t="str">
        <f t="array" ref="M262">IF($C262="","",COUNT(IF(Inventory!$B$10:$B$1000=$B262,IF(Inventory!$C$10:$C$1000=$C262,IF(Inventory!$D$10:$D$1000=sp,IF(Inventory!$J$10:$J$1000=frig,IF(Inventory!$P$10:$P$1000=M$8,1)))))))</f>
        <v/>
      </c>
      <c r="N262" s="125" t="str">
        <f t="array" ref="N262">IF($C262="","",COUNT(IF(Inventory!$B$10:$B$1000=$B262,IF(Inventory!$C$10:$C$1000=$C262,IF(Inventory!$D$10:$D$1000=sp,IF(Inventory!$J$10:$J$1000=frig,IF(Inventory!$P$10:$P$1000=N$8,1)))))))</f>
        <v/>
      </c>
      <c r="O262" s="125" t="str">
        <f t="array" ref="O262">IF($C262="","",COUNT(IF(Inventory!$B$10:$B$1000=$B262,IF(Inventory!$C$10:$C$1000=$C262,IF(Inventory!$D$10:$D$1000=sp,IF(Inventory!$J$10:$J$1000=frig,IF(Inventory!$P$10:$P$1000=O$8,1)))))))</f>
        <v/>
      </c>
      <c r="P262" s="125" t="str">
        <f t="array" ref="P262">IF($C262="","",COUNT(IF(Inventory!$B$10:$B$1000=$B262,IF(Inventory!$C$10:$C$1000=$C262,IF(Inventory!$D$10:$D$1000=sp,IF(Inventory!$J$10:$J$1000=frig,IF(Inventory!$P$10:$P$1000=P$8,1)))))))</f>
        <v/>
      </c>
      <c r="Q262" s="144" t="str">
        <f t="shared" si="18"/>
        <v/>
      </c>
      <c r="R262" s="125" t="str">
        <f t="array" ref="R262">IF($C262="","",COUNT(IF(Inventory!$B$10:$B$1000=$B262,IF(Inventory!$C$10:$C$1000=$C262,IF(Inventory!$D$10:$D$1000=sp,IF(Inventory!$J$10:$J$1000=freez,1))))))</f>
        <v/>
      </c>
      <c r="S262" s="125" t="str">
        <f t="array" ref="S262">IF($C262="","",COUNT(IF(Inventory!$B$10:$B$1000=$B262,IF(Inventory!$C$10:$C$1000=$C262,IF(Inventory!$D$10:$D$1000=sp,IF(Inventory!$J$10:$J$1000=freez,IF(Inventory!$P$10:$P$1000=S$8,1)))))))</f>
        <v/>
      </c>
      <c r="T262" s="125" t="str">
        <f t="array" ref="T262">IF($C262="","",COUNT(IF(Inventory!$B$10:$B$1000=$B262,IF(Inventory!$C$10:$C$1000=$C262,IF(Inventory!$D$10:$D$1000=sp,IF(Inventory!$J$10:$J$1000=freez,IF(Inventory!$P$10:$P$1000=T$8,1)))))))</f>
        <v/>
      </c>
      <c r="U262" s="125" t="str">
        <f t="array" ref="U262">IF($C262="","",COUNT(IF(Inventory!$B$10:$B$1000=$B262,IF(Inventory!$C$10:$C$1000=$C262,IF(Inventory!$D$10:$D$1000=sp,IF(Inventory!$J$10:$J$1000=freez,IF(Inventory!$P$10:$P$1000=U$8,1)))))))</f>
        <v/>
      </c>
      <c r="V262" s="125" t="str">
        <f t="array" ref="V262">IF($C262="","",COUNT(IF(Inventory!$B$10:$B$1000=$B262,IF(Inventory!$C$10:$C$1000=$C262,IF(Inventory!$D$10:$D$1000=sp,IF(Inventory!$J$10:$J$1000=freez,IF(Inventory!$P$10:$P$1000=V$8,1)))))))</f>
        <v/>
      </c>
      <c r="W262" s="125" t="str">
        <f t="array" ref="W262">IF($C262="","",COUNT(IF(Inventory!$B$10:$B$1000=$B262,IF(Inventory!$C$10:$C$1000=$C262,IF(Inventory!$D$10:$D$1000=sp,IF(Inventory!$J$10:$J$1000=freez,IF(Inventory!$P$10:$P$1000=W$8,1)))))))</f>
        <v/>
      </c>
      <c r="X262" s="144" t="str">
        <f t="shared" si="19"/>
        <v/>
      </c>
      <c r="Y262" s="125" t="str">
        <f t="array" ref="Y262">IF($C262="","",SUM(IF(FREQUENCY(IF(Inventory!$C$10:$C$1000=$C262,IF(Inventory!$D$10:$D$1000=sp,IF(Inventory!$I$10:$I$1000=Grl_status!$B$6,MATCH(Inventory!$F$10:$F$1000,Inventory!$F$10:$F$1000,0)))),ROW(Inventory!$F$10:$F$1000)-ROW(Inventory!$F$10)+1),1)))</f>
        <v/>
      </c>
      <c r="Z262" s="125" t="str">
        <f t="array" ref="Z262">IF($C262="","",SUM(IF(FREQUENCY(IF(Inventory!$C$10:$C$1000=$C262,IF(Inventory!$D$10:$D$1000=sp,IF(Inventory!$J$10:$J$1000=frig,MATCH(Inventory!$F$10:$F$1000,Inventory!$F$10:$F$1000,0)))),ROW(Inventory!$F$10:$F$1000)-ROW(Inventory!$F$10)+1),1)))</f>
        <v/>
      </c>
      <c r="AA262" s="125" t="str">
        <f t="array" ref="AA262">IF($C262="","",SUM(IF(FREQUENCY(IF(Inventory!$C$10:$C$1000=$C262,IF(Inventory!$D$10:$D$1000=sp,IF(Inventory!$J$10:$J$1000=frig,IF(Inventory!$P$10:$P$1000=$E$8,MATCH(Inventory!$F$10:$F$1000,Inventory!$F$10:$F$1000,0))))),ROW(Inventory!$F$10:$F$1000)-ROW(Inventory!$F$10)+1),1)))</f>
        <v/>
      </c>
      <c r="AB262" s="125" t="str">
        <f t="array" ref="AB262">IF($C262="","",SUM(IF(FREQUENCY(IF(Inventory!$C$10:$C$1000=$C262,IF(Inventory!$D$10:$D$1000=sp,IF(Inventory!$J$10:$J$1000=frig,IF(Inventory!$P$10:$P$1000=$G$8,MATCH(Inventory!$F$10:$F$1000,Inventory!$F$10:$F$1000,0))))),ROW(Inventory!$F$10:$F$1000)-ROW(Inventory!$F$10)+1),1)))</f>
        <v/>
      </c>
      <c r="AC262" s="125" t="str">
        <f t="array" ref="AC262">IF($C262="","",SUM(IF(FREQUENCY(IF(Inventory!$C$10:$C$1000=$C262,IF(Inventory!$D$10:$D$1000=sp,IF(Inventory!$K$10:$K$1000="",MATCH(Inventory!$F$10:$F$1000,Inventory!$F$10:$F$1000,0)))),ROW(Inventory!$F$10:$F$1000)-ROW(Inventory!$F$10)+1),1)))</f>
        <v/>
      </c>
    </row>
    <row r="263" spans="1:29" ht="16.5" x14ac:dyDescent="0.3">
      <c r="A263" s="279" t="str">
        <f>Gap_analysis_stores!A264</f>
        <v/>
      </c>
      <c r="B263" s="279" t="str">
        <f>Gap_analysis_stores!B264</f>
        <v/>
      </c>
      <c r="C263" s="279" t="str">
        <f>Gap_analysis_stores!C264</f>
        <v/>
      </c>
      <c r="D263" s="125" t="str">
        <f t="array" ref="D263">IF($C263="","",SUM(IF(FREQUENCY(IF(Inventory!$C$10:$C$1000=$C263,IF(Inventory!$D$10:$D$1000=sp,MATCH(Inventory!$F$10:$F$1000,Inventory!$F$10:$F$1000,0))),ROW(Inventory!$F$10:$F$1000)-ROW(Inventory!$F$10)+1),1)))</f>
        <v/>
      </c>
      <c r="E263" s="125" t="str">
        <f t="array" ref="E263">IF($C263="","",COUNT(IF(Inventory!$B$10:$B$1000=$B263,IF(Inventory!$C$10:$C$1000=$C263,IF(Inventory!$D$10:$D$1000=sp,IF(Inventory!$P$10:$P$1000=E$8,1))))))</f>
        <v/>
      </c>
      <c r="F263" s="125" t="str">
        <f t="array" ref="F263">IF($C263="","",COUNT(IF(Inventory!$B$10:$B$1000=$B263,IF(Inventory!$C$10:$C$1000=$C263,IF(Inventory!$D$10:$D$1000=sp,IF(Inventory!$P$10:$P$1000=F$8,1))))))</f>
        <v/>
      </c>
      <c r="G263" s="125" t="str">
        <f t="array" ref="G263">IF($C263="","",COUNT(IF(Inventory!$B$10:$B$1000=$B263,IF(Inventory!$C$10:$C$1000=$C263,IF(Inventory!$D$10:$D$1000=sp,IF(Inventory!$P$10:$P$1000=G$8,1))))))</f>
        <v/>
      </c>
      <c r="H263" s="125" t="str">
        <f t="array" ref="H263">IF($C263="","",COUNT(IF(Inventory!$B$10:$B$1000=$B263,IF(Inventory!$C$10:$C$1000=$C263,IF(Inventory!$D$10:$D$1000=sp,IF(Inventory!$P$10:$P$1000=H$8,1))))))</f>
        <v/>
      </c>
      <c r="I263" s="125" t="str">
        <f t="array" ref="I263">IF($C263="","",COUNT(IF(Inventory!$B$10:$B$1000=$B263,IF(Inventory!$C$10:$C$1000=$C263,IF(Inventory!$D$10:$D$1000=sp,IF(Inventory!$P$10:$P$1000=I$8,1))))))</f>
        <v/>
      </c>
      <c r="J263" s="137">
        <f t="shared" si="17"/>
        <v>0</v>
      </c>
      <c r="K263" s="125" t="str">
        <f t="array" ref="K263">IF($C263="","",COUNT(IF(Inventory!$B$10:$B$1000=$B263,IF(Inventory!$C$10:$C$1000=$C263,IF(Inventory!$D$10:$D$1000=sp,IF(Inventory!$J$10:$J$1000=frig,1))))))</f>
        <v/>
      </c>
      <c r="L263" s="125" t="str">
        <f t="array" ref="L263">IF($C263="","",COUNT(IF(Inventory!$B$10:$B$1000=$B263,IF(Inventory!$C$10:$C$1000=$C263,IF(Inventory!$D$10:$D$1000=sp,IF(Inventory!$J$10:$J$1000=frig,IF(Inventory!$P$10:$P$1000=L$8,1)))))))</f>
        <v/>
      </c>
      <c r="M263" s="125" t="str">
        <f t="array" ref="M263">IF($C263="","",COUNT(IF(Inventory!$B$10:$B$1000=$B263,IF(Inventory!$C$10:$C$1000=$C263,IF(Inventory!$D$10:$D$1000=sp,IF(Inventory!$J$10:$J$1000=frig,IF(Inventory!$P$10:$P$1000=M$8,1)))))))</f>
        <v/>
      </c>
      <c r="N263" s="125" t="str">
        <f t="array" ref="N263">IF($C263="","",COUNT(IF(Inventory!$B$10:$B$1000=$B263,IF(Inventory!$C$10:$C$1000=$C263,IF(Inventory!$D$10:$D$1000=sp,IF(Inventory!$J$10:$J$1000=frig,IF(Inventory!$P$10:$P$1000=N$8,1)))))))</f>
        <v/>
      </c>
      <c r="O263" s="125" t="str">
        <f t="array" ref="O263">IF($C263="","",COUNT(IF(Inventory!$B$10:$B$1000=$B263,IF(Inventory!$C$10:$C$1000=$C263,IF(Inventory!$D$10:$D$1000=sp,IF(Inventory!$J$10:$J$1000=frig,IF(Inventory!$P$10:$P$1000=O$8,1)))))))</f>
        <v/>
      </c>
      <c r="P263" s="125" t="str">
        <f t="array" ref="P263">IF($C263="","",COUNT(IF(Inventory!$B$10:$B$1000=$B263,IF(Inventory!$C$10:$C$1000=$C263,IF(Inventory!$D$10:$D$1000=sp,IF(Inventory!$J$10:$J$1000=frig,IF(Inventory!$P$10:$P$1000=P$8,1)))))))</f>
        <v/>
      </c>
      <c r="Q263" s="144" t="str">
        <f t="shared" si="18"/>
        <v/>
      </c>
      <c r="R263" s="125" t="str">
        <f t="array" ref="R263">IF($C263="","",COUNT(IF(Inventory!$B$10:$B$1000=$B263,IF(Inventory!$C$10:$C$1000=$C263,IF(Inventory!$D$10:$D$1000=sp,IF(Inventory!$J$10:$J$1000=freez,1))))))</f>
        <v/>
      </c>
      <c r="S263" s="125" t="str">
        <f t="array" ref="S263">IF($C263="","",COUNT(IF(Inventory!$B$10:$B$1000=$B263,IF(Inventory!$C$10:$C$1000=$C263,IF(Inventory!$D$10:$D$1000=sp,IF(Inventory!$J$10:$J$1000=freez,IF(Inventory!$P$10:$P$1000=S$8,1)))))))</f>
        <v/>
      </c>
      <c r="T263" s="125" t="str">
        <f t="array" ref="T263">IF($C263="","",COUNT(IF(Inventory!$B$10:$B$1000=$B263,IF(Inventory!$C$10:$C$1000=$C263,IF(Inventory!$D$10:$D$1000=sp,IF(Inventory!$J$10:$J$1000=freez,IF(Inventory!$P$10:$P$1000=T$8,1)))))))</f>
        <v/>
      </c>
      <c r="U263" s="125" t="str">
        <f t="array" ref="U263">IF($C263="","",COUNT(IF(Inventory!$B$10:$B$1000=$B263,IF(Inventory!$C$10:$C$1000=$C263,IF(Inventory!$D$10:$D$1000=sp,IF(Inventory!$J$10:$J$1000=freez,IF(Inventory!$P$10:$P$1000=U$8,1)))))))</f>
        <v/>
      </c>
      <c r="V263" s="125" t="str">
        <f t="array" ref="V263">IF($C263="","",COUNT(IF(Inventory!$B$10:$B$1000=$B263,IF(Inventory!$C$10:$C$1000=$C263,IF(Inventory!$D$10:$D$1000=sp,IF(Inventory!$J$10:$J$1000=freez,IF(Inventory!$P$10:$P$1000=V$8,1)))))))</f>
        <v/>
      </c>
      <c r="W263" s="125" t="str">
        <f t="array" ref="W263">IF($C263="","",COUNT(IF(Inventory!$B$10:$B$1000=$B263,IF(Inventory!$C$10:$C$1000=$C263,IF(Inventory!$D$10:$D$1000=sp,IF(Inventory!$J$10:$J$1000=freez,IF(Inventory!$P$10:$P$1000=W$8,1)))))))</f>
        <v/>
      </c>
      <c r="X263" s="144" t="str">
        <f t="shared" si="19"/>
        <v/>
      </c>
      <c r="Y263" s="125" t="str">
        <f t="array" ref="Y263">IF($C263="","",SUM(IF(FREQUENCY(IF(Inventory!$C$10:$C$1000=$C263,IF(Inventory!$D$10:$D$1000=sp,IF(Inventory!$I$10:$I$1000=Grl_status!$B$6,MATCH(Inventory!$F$10:$F$1000,Inventory!$F$10:$F$1000,0)))),ROW(Inventory!$F$10:$F$1000)-ROW(Inventory!$F$10)+1),1)))</f>
        <v/>
      </c>
      <c r="Z263" s="125" t="str">
        <f t="array" ref="Z263">IF($C263="","",SUM(IF(FREQUENCY(IF(Inventory!$C$10:$C$1000=$C263,IF(Inventory!$D$10:$D$1000=sp,IF(Inventory!$J$10:$J$1000=frig,MATCH(Inventory!$F$10:$F$1000,Inventory!$F$10:$F$1000,0)))),ROW(Inventory!$F$10:$F$1000)-ROW(Inventory!$F$10)+1),1)))</f>
        <v/>
      </c>
      <c r="AA263" s="125" t="str">
        <f t="array" ref="AA263">IF($C263="","",SUM(IF(FREQUENCY(IF(Inventory!$C$10:$C$1000=$C263,IF(Inventory!$D$10:$D$1000=sp,IF(Inventory!$J$10:$J$1000=frig,IF(Inventory!$P$10:$P$1000=$E$8,MATCH(Inventory!$F$10:$F$1000,Inventory!$F$10:$F$1000,0))))),ROW(Inventory!$F$10:$F$1000)-ROW(Inventory!$F$10)+1),1)))</f>
        <v/>
      </c>
      <c r="AB263" s="125" t="str">
        <f t="array" ref="AB263">IF($C263="","",SUM(IF(FREQUENCY(IF(Inventory!$C$10:$C$1000=$C263,IF(Inventory!$D$10:$D$1000=sp,IF(Inventory!$J$10:$J$1000=frig,IF(Inventory!$P$10:$P$1000=$G$8,MATCH(Inventory!$F$10:$F$1000,Inventory!$F$10:$F$1000,0))))),ROW(Inventory!$F$10:$F$1000)-ROW(Inventory!$F$10)+1),1)))</f>
        <v/>
      </c>
      <c r="AC263" s="125" t="str">
        <f t="array" ref="AC263">IF($C263="","",SUM(IF(FREQUENCY(IF(Inventory!$C$10:$C$1000=$C263,IF(Inventory!$D$10:$D$1000=sp,IF(Inventory!$K$10:$K$1000="",MATCH(Inventory!$F$10:$F$1000,Inventory!$F$10:$F$1000,0)))),ROW(Inventory!$F$10:$F$1000)-ROW(Inventory!$F$10)+1),1)))</f>
        <v/>
      </c>
    </row>
    <row r="264" spans="1:29" ht="16.5" x14ac:dyDescent="0.3">
      <c r="A264" s="279" t="str">
        <f>Gap_analysis_stores!A265</f>
        <v/>
      </c>
      <c r="B264" s="279" t="str">
        <f>Gap_analysis_stores!B265</f>
        <v/>
      </c>
      <c r="C264" s="279" t="str">
        <f>Gap_analysis_stores!C265</f>
        <v/>
      </c>
      <c r="D264" s="125" t="str">
        <f t="array" ref="D264">IF($C264="","",SUM(IF(FREQUENCY(IF(Inventory!$C$10:$C$1000=$C264,IF(Inventory!$D$10:$D$1000=sp,MATCH(Inventory!$F$10:$F$1000,Inventory!$F$10:$F$1000,0))),ROW(Inventory!$F$10:$F$1000)-ROW(Inventory!$F$10)+1),1)))</f>
        <v/>
      </c>
      <c r="E264" s="125" t="str">
        <f t="array" ref="E264">IF($C264="","",COUNT(IF(Inventory!$B$10:$B$1000=$B264,IF(Inventory!$C$10:$C$1000=$C264,IF(Inventory!$D$10:$D$1000=sp,IF(Inventory!$P$10:$P$1000=E$8,1))))))</f>
        <v/>
      </c>
      <c r="F264" s="125" t="str">
        <f t="array" ref="F264">IF($C264="","",COUNT(IF(Inventory!$B$10:$B$1000=$B264,IF(Inventory!$C$10:$C$1000=$C264,IF(Inventory!$D$10:$D$1000=sp,IF(Inventory!$P$10:$P$1000=F$8,1))))))</f>
        <v/>
      </c>
      <c r="G264" s="125" t="str">
        <f t="array" ref="G264">IF($C264="","",COUNT(IF(Inventory!$B$10:$B$1000=$B264,IF(Inventory!$C$10:$C$1000=$C264,IF(Inventory!$D$10:$D$1000=sp,IF(Inventory!$P$10:$P$1000=G$8,1))))))</f>
        <v/>
      </c>
      <c r="H264" s="125" t="str">
        <f t="array" ref="H264">IF($C264="","",COUNT(IF(Inventory!$B$10:$B$1000=$B264,IF(Inventory!$C$10:$C$1000=$C264,IF(Inventory!$D$10:$D$1000=sp,IF(Inventory!$P$10:$P$1000=H$8,1))))))</f>
        <v/>
      </c>
      <c r="I264" s="125" t="str">
        <f t="array" ref="I264">IF($C264="","",COUNT(IF(Inventory!$B$10:$B$1000=$B264,IF(Inventory!$C$10:$C$1000=$C264,IF(Inventory!$D$10:$D$1000=sp,IF(Inventory!$P$10:$P$1000=I$8,1))))))</f>
        <v/>
      </c>
      <c r="J264" s="137">
        <f t="shared" si="17"/>
        <v>0</v>
      </c>
      <c r="K264" s="125" t="str">
        <f t="array" ref="K264">IF($C264="","",COUNT(IF(Inventory!$B$10:$B$1000=$B264,IF(Inventory!$C$10:$C$1000=$C264,IF(Inventory!$D$10:$D$1000=sp,IF(Inventory!$J$10:$J$1000=frig,1))))))</f>
        <v/>
      </c>
      <c r="L264" s="125" t="str">
        <f t="array" ref="L264">IF($C264="","",COUNT(IF(Inventory!$B$10:$B$1000=$B264,IF(Inventory!$C$10:$C$1000=$C264,IF(Inventory!$D$10:$D$1000=sp,IF(Inventory!$J$10:$J$1000=frig,IF(Inventory!$P$10:$P$1000=L$8,1)))))))</f>
        <v/>
      </c>
      <c r="M264" s="125" t="str">
        <f t="array" ref="M264">IF($C264="","",COUNT(IF(Inventory!$B$10:$B$1000=$B264,IF(Inventory!$C$10:$C$1000=$C264,IF(Inventory!$D$10:$D$1000=sp,IF(Inventory!$J$10:$J$1000=frig,IF(Inventory!$P$10:$P$1000=M$8,1)))))))</f>
        <v/>
      </c>
      <c r="N264" s="125" t="str">
        <f t="array" ref="N264">IF($C264="","",COUNT(IF(Inventory!$B$10:$B$1000=$B264,IF(Inventory!$C$10:$C$1000=$C264,IF(Inventory!$D$10:$D$1000=sp,IF(Inventory!$J$10:$J$1000=frig,IF(Inventory!$P$10:$P$1000=N$8,1)))))))</f>
        <v/>
      </c>
      <c r="O264" s="125" t="str">
        <f t="array" ref="O264">IF($C264="","",COUNT(IF(Inventory!$B$10:$B$1000=$B264,IF(Inventory!$C$10:$C$1000=$C264,IF(Inventory!$D$10:$D$1000=sp,IF(Inventory!$J$10:$J$1000=frig,IF(Inventory!$P$10:$P$1000=O$8,1)))))))</f>
        <v/>
      </c>
      <c r="P264" s="125" t="str">
        <f t="array" ref="P264">IF($C264="","",COUNT(IF(Inventory!$B$10:$B$1000=$B264,IF(Inventory!$C$10:$C$1000=$C264,IF(Inventory!$D$10:$D$1000=sp,IF(Inventory!$J$10:$J$1000=frig,IF(Inventory!$P$10:$P$1000=P$8,1)))))))</f>
        <v/>
      </c>
      <c r="Q264" s="144" t="str">
        <f t="shared" si="18"/>
        <v/>
      </c>
      <c r="R264" s="125" t="str">
        <f t="array" ref="R264">IF($C264="","",COUNT(IF(Inventory!$B$10:$B$1000=$B264,IF(Inventory!$C$10:$C$1000=$C264,IF(Inventory!$D$10:$D$1000=sp,IF(Inventory!$J$10:$J$1000=freez,1))))))</f>
        <v/>
      </c>
      <c r="S264" s="125" t="str">
        <f t="array" ref="S264">IF($C264="","",COUNT(IF(Inventory!$B$10:$B$1000=$B264,IF(Inventory!$C$10:$C$1000=$C264,IF(Inventory!$D$10:$D$1000=sp,IF(Inventory!$J$10:$J$1000=freez,IF(Inventory!$P$10:$P$1000=S$8,1)))))))</f>
        <v/>
      </c>
      <c r="T264" s="125" t="str">
        <f t="array" ref="T264">IF($C264="","",COUNT(IF(Inventory!$B$10:$B$1000=$B264,IF(Inventory!$C$10:$C$1000=$C264,IF(Inventory!$D$10:$D$1000=sp,IF(Inventory!$J$10:$J$1000=freez,IF(Inventory!$P$10:$P$1000=T$8,1)))))))</f>
        <v/>
      </c>
      <c r="U264" s="125" t="str">
        <f t="array" ref="U264">IF($C264="","",COUNT(IF(Inventory!$B$10:$B$1000=$B264,IF(Inventory!$C$10:$C$1000=$C264,IF(Inventory!$D$10:$D$1000=sp,IF(Inventory!$J$10:$J$1000=freez,IF(Inventory!$P$10:$P$1000=U$8,1)))))))</f>
        <v/>
      </c>
      <c r="V264" s="125" t="str">
        <f t="array" ref="V264">IF($C264="","",COUNT(IF(Inventory!$B$10:$B$1000=$B264,IF(Inventory!$C$10:$C$1000=$C264,IF(Inventory!$D$10:$D$1000=sp,IF(Inventory!$J$10:$J$1000=freez,IF(Inventory!$P$10:$P$1000=V$8,1)))))))</f>
        <v/>
      </c>
      <c r="W264" s="125" t="str">
        <f t="array" ref="W264">IF($C264="","",COUNT(IF(Inventory!$B$10:$B$1000=$B264,IF(Inventory!$C$10:$C$1000=$C264,IF(Inventory!$D$10:$D$1000=sp,IF(Inventory!$J$10:$J$1000=freez,IF(Inventory!$P$10:$P$1000=W$8,1)))))))</f>
        <v/>
      </c>
      <c r="X264" s="144" t="str">
        <f t="shared" si="19"/>
        <v/>
      </c>
      <c r="Y264" s="125" t="str">
        <f t="array" ref="Y264">IF($C264="","",SUM(IF(FREQUENCY(IF(Inventory!$C$10:$C$1000=$C264,IF(Inventory!$D$10:$D$1000=sp,IF(Inventory!$I$10:$I$1000=Grl_status!$B$6,MATCH(Inventory!$F$10:$F$1000,Inventory!$F$10:$F$1000,0)))),ROW(Inventory!$F$10:$F$1000)-ROW(Inventory!$F$10)+1),1)))</f>
        <v/>
      </c>
      <c r="Z264" s="125" t="str">
        <f t="array" ref="Z264">IF($C264="","",SUM(IF(FREQUENCY(IF(Inventory!$C$10:$C$1000=$C264,IF(Inventory!$D$10:$D$1000=sp,IF(Inventory!$J$10:$J$1000=frig,MATCH(Inventory!$F$10:$F$1000,Inventory!$F$10:$F$1000,0)))),ROW(Inventory!$F$10:$F$1000)-ROW(Inventory!$F$10)+1),1)))</f>
        <v/>
      </c>
      <c r="AA264" s="125" t="str">
        <f t="array" ref="AA264">IF($C264="","",SUM(IF(FREQUENCY(IF(Inventory!$C$10:$C$1000=$C264,IF(Inventory!$D$10:$D$1000=sp,IF(Inventory!$J$10:$J$1000=frig,IF(Inventory!$P$10:$P$1000=$E$8,MATCH(Inventory!$F$10:$F$1000,Inventory!$F$10:$F$1000,0))))),ROW(Inventory!$F$10:$F$1000)-ROW(Inventory!$F$10)+1),1)))</f>
        <v/>
      </c>
      <c r="AB264" s="125" t="str">
        <f t="array" ref="AB264">IF($C264="","",SUM(IF(FREQUENCY(IF(Inventory!$C$10:$C$1000=$C264,IF(Inventory!$D$10:$D$1000=sp,IF(Inventory!$J$10:$J$1000=frig,IF(Inventory!$P$10:$P$1000=$G$8,MATCH(Inventory!$F$10:$F$1000,Inventory!$F$10:$F$1000,0))))),ROW(Inventory!$F$10:$F$1000)-ROW(Inventory!$F$10)+1),1)))</f>
        <v/>
      </c>
      <c r="AC264" s="125" t="str">
        <f t="array" ref="AC264">IF($C264="","",SUM(IF(FREQUENCY(IF(Inventory!$C$10:$C$1000=$C264,IF(Inventory!$D$10:$D$1000=sp,IF(Inventory!$K$10:$K$1000="",MATCH(Inventory!$F$10:$F$1000,Inventory!$F$10:$F$1000,0)))),ROW(Inventory!$F$10:$F$1000)-ROW(Inventory!$F$10)+1),1)))</f>
        <v/>
      </c>
    </row>
    <row r="265" spans="1:29" ht="16.5" x14ac:dyDescent="0.3">
      <c r="A265" s="279" t="str">
        <f>Gap_analysis_stores!A266</f>
        <v/>
      </c>
      <c r="B265" s="279" t="str">
        <f>Gap_analysis_stores!B266</f>
        <v/>
      </c>
      <c r="C265" s="279" t="str">
        <f>Gap_analysis_stores!C266</f>
        <v/>
      </c>
      <c r="D265" s="125" t="str">
        <f t="array" ref="D265">IF($C265="","",SUM(IF(FREQUENCY(IF(Inventory!$C$10:$C$1000=$C265,IF(Inventory!$D$10:$D$1000=sp,MATCH(Inventory!$F$10:$F$1000,Inventory!$F$10:$F$1000,0))),ROW(Inventory!$F$10:$F$1000)-ROW(Inventory!$F$10)+1),1)))</f>
        <v/>
      </c>
      <c r="E265" s="125" t="str">
        <f t="array" ref="E265">IF($C265="","",COUNT(IF(Inventory!$B$10:$B$1000=$B265,IF(Inventory!$C$10:$C$1000=$C265,IF(Inventory!$D$10:$D$1000=sp,IF(Inventory!$P$10:$P$1000=E$8,1))))))</f>
        <v/>
      </c>
      <c r="F265" s="125" t="str">
        <f t="array" ref="F265">IF($C265="","",COUNT(IF(Inventory!$B$10:$B$1000=$B265,IF(Inventory!$C$10:$C$1000=$C265,IF(Inventory!$D$10:$D$1000=sp,IF(Inventory!$P$10:$P$1000=F$8,1))))))</f>
        <v/>
      </c>
      <c r="G265" s="125" t="str">
        <f t="array" ref="G265">IF($C265="","",COUNT(IF(Inventory!$B$10:$B$1000=$B265,IF(Inventory!$C$10:$C$1000=$C265,IF(Inventory!$D$10:$D$1000=sp,IF(Inventory!$P$10:$P$1000=G$8,1))))))</f>
        <v/>
      </c>
      <c r="H265" s="125" t="str">
        <f t="array" ref="H265">IF($C265="","",COUNT(IF(Inventory!$B$10:$B$1000=$B265,IF(Inventory!$C$10:$C$1000=$C265,IF(Inventory!$D$10:$D$1000=sp,IF(Inventory!$P$10:$P$1000=H$8,1))))))</f>
        <v/>
      </c>
      <c r="I265" s="125" t="str">
        <f t="array" ref="I265">IF($C265="","",COUNT(IF(Inventory!$B$10:$B$1000=$B265,IF(Inventory!$C$10:$C$1000=$C265,IF(Inventory!$D$10:$D$1000=sp,IF(Inventory!$P$10:$P$1000=I$8,1))))))</f>
        <v/>
      </c>
      <c r="J265" s="137">
        <f t="shared" ref="J265:J299" si="20">SUM(E265:I265)</f>
        <v>0</v>
      </c>
      <c r="K265" s="125" t="str">
        <f t="array" ref="K265">IF($C265="","",COUNT(IF(Inventory!$B$10:$B$1000=$B265,IF(Inventory!$C$10:$C$1000=$C265,IF(Inventory!$D$10:$D$1000=sp,IF(Inventory!$J$10:$J$1000=frig,1))))))</f>
        <v/>
      </c>
      <c r="L265" s="125" t="str">
        <f t="array" ref="L265">IF($C265="","",COUNT(IF(Inventory!$B$10:$B$1000=$B265,IF(Inventory!$C$10:$C$1000=$C265,IF(Inventory!$D$10:$D$1000=sp,IF(Inventory!$J$10:$J$1000=frig,IF(Inventory!$P$10:$P$1000=L$8,1)))))))</f>
        <v/>
      </c>
      <c r="M265" s="125" t="str">
        <f t="array" ref="M265">IF($C265="","",COUNT(IF(Inventory!$B$10:$B$1000=$B265,IF(Inventory!$C$10:$C$1000=$C265,IF(Inventory!$D$10:$D$1000=sp,IF(Inventory!$J$10:$J$1000=frig,IF(Inventory!$P$10:$P$1000=M$8,1)))))))</f>
        <v/>
      </c>
      <c r="N265" s="125" t="str">
        <f t="array" ref="N265">IF($C265="","",COUNT(IF(Inventory!$B$10:$B$1000=$B265,IF(Inventory!$C$10:$C$1000=$C265,IF(Inventory!$D$10:$D$1000=sp,IF(Inventory!$J$10:$J$1000=frig,IF(Inventory!$P$10:$P$1000=N$8,1)))))))</f>
        <v/>
      </c>
      <c r="O265" s="125" t="str">
        <f t="array" ref="O265">IF($C265="","",COUNT(IF(Inventory!$B$10:$B$1000=$B265,IF(Inventory!$C$10:$C$1000=$C265,IF(Inventory!$D$10:$D$1000=sp,IF(Inventory!$J$10:$J$1000=frig,IF(Inventory!$P$10:$P$1000=O$8,1)))))))</f>
        <v/>
      </c>
      <c r="P265" s="125" t="str">
        <f t="array" ref="P265">IF($C265="","",COUNT(IF(Inventory!$B$10:$B$1000=$B265,IF(Inventory!$C$10:$C$1000=$C265,IF(Inventory!$D$10:$D$1000=sp,IF(Inventory!$J$10:$J$1000=frig,IF(Inventory!$P$10:$P$1000=P$8,1)))))))</f>
        <v/>
      </c>
      <c r="Q265" s="144" t="str">
        <f t="shared" si="18"/>
        <v/>
      </c>
      <c r="R265" s="125" t="str">
        <f t="array" ref="R265">IF($C265="","",COUNT(IF(Inventory!$B$10:$B$1000=$B265,IF(Inventory!$C$10:$C$1000=$C265,IF(Inventory!$D$10:$D$1000=sp,IF(Inventory!$J$10:$J$1000=freez,1))))))</f>
        <v/>
      </c>
      <c r="S265" s="125" t="str">
        <f t="array" ref="S265">IF($C265="","",COUNT(IF(Inventory!$B$10:$B$1000=$B265,IF(Inventory!$C$10:$C$1000=$C265,IF(Inventory!$D$10:$D$1000=sp,IF(Inventory!$J$10:$J$1000=freez,IF(Inventory!$P$10:$P$1000=S$8,1)))))))</f>
        <v/>
      </c>
      <c r="T265" s="125" t="str">
        <f t="array" ref="T265">IF($C265="","",COUNT(IF(Inventory!$B$10:$B$1000=$B265,IF(Inventory!$C$10:$C$1000=$C265,IF(Inventory!$D$10:$D$1000=sp,IF(Inventory!$J$10:$J$1000=freez,IF(Inventory!$P$10:$P$1000=T$8,1)))))))</f>
        <v/>
      </c>
      <c r="U265" s="125" t="str">
        <f t="array" ref="U265">IF($C265="","",COUNT(IF(Inventory!$B$10:$B$1000=$B265,IF(Inventory!$C$10:$C$1000=$C265,IF(Inventory!$D$10:$D$1000=sp,IF(Inventory!$J$10:$J$1000=freez,IF(Inventory!$P$10:$P$1000=U$8,1)))))))</f>
        <v/>
      </c>
      <c r="V265" s="125" t="str">
        <f t="array" ref="V265">IF($C265="","",COUNT(IF(Inventory!$B$10:$B$1000=$B265,IF(Inventory!$C$10:$C$1000=$C265,IF(Inventory!$D$10:$D$1000=sp,IF(Inventory!$J$10:$J$1000=freez,IF(Inventory!$P$10:$P$1000=V$8,1)))))))</f>
        <v/>
      </c>
      <c r="W265" s="125" t="str">
        <f t="array" ref="W265">IF($C265="","",COUNT(IF(Inventory!$B$10:$B$1000=$B265,IF(Inventory!$C$10:$C$1000=$C265,IF(Inventory!$D$10:$D$1000=sp,IF(Inventory!$J$10:$J$1000=freez,IF(Inventory!$P$10:$P$1000=W$8,1)))))))</f>
        <v/>
      </c>
      <c r="X265" s="144" t="str">
        <f t="shared" si="19"/>
        <v/>
      </c>
      <c r="Y265" s="125" t="str">
        <f t="array" ref="Y265">IF($C265="","",SUM(IF(FREQUENCY(IF(Inventory!$C$10:$C$1000=$C265,IF(Inventory!$D$10:$D$1000=sp,IF(Inventory!$I$10:$I$1000=Grl_status!$B$6,MATCH(Inventory!$F$10:$F$1000,Inventory!$F$10:$F$1000,0)))),ROW(Inventory!$F$10:$F$1000)-ROW(Inventory!$F$10)+1),1)))</f>
        <v/>
      </c>
      <c r="Z265" s="125" t="str">
        <f t="array" ref="Z265">IF($C265="","",SUM(IF(FREQUENCY(IF(Inventory!$C$10:$C$1000=$C265,IF(Inventory!$D$10:$D$1000=sp,IF(Inventory!$J$10:$J$1000=frig,MATCH(Inventory!$F$10:$F$1000,Inventory!$F$10:$F$1000,0)))),ROW(Inventory!$F$10:$F$1000)-ROW(Inventory!$F$10)+1),1)))</f>
        <v/>
      </c>
      <c r="AA265" s="125" t="str">
        <f t="array" ref="AA265">IF($C265="","",SUM(IF(FREQUENCY(IF(Inventory!$C$10:$C$1000=$C265,IF(Inventory!$D$10:$D$1000=sp,IF(Inventory!$J$10:$J$1000=frig,IF(Inventory!$P$10:$P$1000=$E$8,MATCH(Inventory!$F$10:$F$1000,Inventory!$F$10:$F$1000,0))))),ROW(Inventory!$F$10:$F$1000)-ROW(Inventory!$F$10)+1),1)))</f>
        <v/>
      </c>
      <c r="AB265" s="125" t="str">
        <f t="array" ref="AB265">IF($C265="","",SUM(IF(FREQUENCY(IF(Inventory!$C$10:$C$1000=$C265,IF(Inventory!$D$10:$D$1000=sp,IF(Inventory!$J$10:$J$1000=frig,IF(Inventory!$P$10:$P$1000=$G$8,MATCH(Inventory!$F$10:$F$1000,Inventory!$F$10:$F$1000,0))))),ROW(Inventory!$F$10:$F$1000)-ROW(Inventory!$F$10)+1),1)))</f>
        <v/>
      </c>
      <c r="AC265" s="125" t="str">
        <f t="array" ref="AC265">IF($C265="","",SUM(IF(FREQUENCY(IF(Inventory!$C$10:$C$1000=$C265,IF(Inventory!$D$10:$D$1000=sp,IF(Inventory!$K$10:$K$1000="",MATCH(Inventory!$F$10:$F$1000,Inventory!$F$10:$F$1000,0)))),ROW(Inventory!$F$10:$F$1000)-ROW(Inventory!$F$10)+1),1)))</f>
        <v/>
      </c>
    </row>
    <row r="266" spans="1:29" ht="16.5" x14ac:dyDescent="0.3">
      <c r="A266" s="279" t="str">
        <f>Gap_analysis_stores!A267</f>
        <v/>
      </c>
      <c r="B266" s="279" t="str">
        <f>Gap_analysis_stores!B267</f>
        <v/>
      </c>
      <c r="C266" s="279" t="str">
        <f>Gap_analysis_stores!C267</f>
        <v/>
      </c>
      <c r="D266" s="125" t="str">
        <f t="array" ref="D266">IF($C266="","",SUM(IF(FREQUENCY(IF(Inventory!$C$10:$C$1000=$C266,IF(Inventory!$D$10:$D$1000=sp,MATCH(Inventory!$F$10:$F$1000,Inventory!$F$10:$F$1000,0))),ROW(Inventory!$F$10:$F$1000)-ROW(Inventory!$F$10)+1),1)))</f>
        <v/>
      </c>
      <c r="E266" s="125" t="str">
        <f t="array" ref="E266">IF($C266="","",COUNT(IF(Inventory!$B$10:$B$1000=$B266,IF(Inventory!$C$10:$C$1000=$C266,IF(Inventory!$D$10:$D$1000=sp,IF(Inventory!$P$10:$P$1000=E$8,1))))))</f>
        <v/>
      </c>
      <c r="F266" s="125" t="str">
        <f t="array" ref="F266">IF($C266="","",COUNT(IF(Inventory!$B$10:$B$1000=$B266,IF(Inventory!$C$10:$C$1000=$C266,IF(Inventory!$D$10:$D$1000=sp,IF(Inventory!$P$10:$P$1000=F$8,1))))))</f>
        <v/>
      </c>
      <c r="G266" s="125" t="str">
        <f t="array" ref="G266">IF($C266="","",COUNT(IF(Inventory!$B$10:$B$1000=$B266,IF(Inventory!$C$10:$C$1000=$C266,IF(Inventory!$D$10:$D$1000=sp,IF(Inventory!$P$10:$P$1000=G$8,1))))))</f>
        <v/>
      </c>
      <c r="H266" s="125" t="str">
        <f t="array" ref="H266">IF($C266="","",COUNT(IF(Inventory!$B$10:$B$1000=$B266,IF(Inventory!$C$10:$C$1000=$C266,IF(Inventory!$D$10:$D$1000=sp,IF(Inventory!$P$10:$P$1000=H$8,1))))))</f>
        <v/>
      </c>
      <c r="I266" s="125" t="str">
        <f t="array" ref="I266">IF($C266="","",COUNT(IF(Inventory!$B$10:$B$1000=$B266,IF(Inventory!$C$10:$C$1000=$C266,IF(Inventory!$D$10:$D$1000=sp,IF(Inventory!$P$10:$P$1000=I$8,1))))))</f>
        <v/>
      </c>
      <c r="J266" s="137">
        <f t="shared" si="20"/>
        <v>0</v>
      </c>
      <c r="K266" s="125" t="str">
        <f t="array" ref="K266">IF($C266="","",COUNT(IF(Inventory!$B$10:$B$1000=$B266,IF(Inventory!$C$10:$C$1000=$C266,IF(Inventory!$D$10:$D$1000=sp,IF(Inventory!$J$10:$J$1000=frig,1))))))</f>
        <v/>
      </c>
      <c r="L266" s="125" t="str">
        <f t="array" ref="L266">IF($C266="","",COUNT(IF(Inventory!$B$10:$B$1000=$B266,IF(Inventory!$C$10:$C$1000=$C266,IF(Inventory!$D$10:$D$1000=sp,IF(Inventory!$J$10:$J$1000=frig,IF(Inventory!$P$10:$P$1000=L$8,1)))))))</f>
        <v/>
      </c>
      <c r="M266" s="125" t="str">
        <f t="array" ref="M266">IF($C266="","",COUNT(IF(Inventory!$B$10:$B$1000=$B266,IF(Inventory!$C$10:$C$1000=$C266,IF(Inventory!$D$10:$D$1000=sp,IF(Inventory!$J$10:$J$1000=frig,IF(Inventory!$P$10:$P$1000=M$8,1)))))))</f>
        <v/>
      </c>
      <c r="N266" s="125" t="str">
        <f t="array" ref="N266">IF($C266="","",COUNT(IF(Inventory!$B$10:$B$1000=$B266,IF(Inventory!$C$10:$C$1000=$C266,IF(Inventory!$D$10:$D$1000=sp,IF(Inventory!$J$10:$J$1000=frig,IF(Inventory!$P$10:$P$1000=N$8,1)))))))</f>
        <v/>
      </c>
      <c r="O266" s="125" t="str">
        <f t="array" ref="O266">IF($C266="","",COUNT(IF(Inventory!$B$10:$B$1000=$B266,IF(Inventory!$C$10:$C$1000=$C266,IF(Inventory!$D$10:$D$1000=sp,IF(Inventory!$J$10:$J$1000=frig,IF(Inventory!$P$10:$P$1000=O$8,1)))))))</f>
        <v/>
      </c>
      <c r="P266" s="125" t="str">
        <f t="array" ref="P266">IF($C266="","",COUNT(IF(Inventory!$B$10:$B$1000=$B266,IF(Inventory!$C$10:$C$1000=$C266,IF(Inventory!$D$10:$D$1000=sp,IF(Inventory!$J$10:$J$1000=frig,IF(Inventory!$P$10:$P$1000=P$8,1)))))))</f>
        <v/>
      </c>
      <c r="Q266" s="144" t="str">
        <f t="shared" si="18"/>
        <v/>
      </c>
      <c r="R266" s="125" t="str">
        <f t="array" ref="R266">IF($C266="","",COUNT(IF(Inventory!$B$10:$B$1000=$B266,IF(Inventory!$C$10:$C$1000=$C266,IF(Inventory!$D$10:$D$1000=sp,IF(Inventory!$J$10:$J$1000=freez,1))))))</f>
        <v/>
      </c>
      <c r="S266" s="125" t="str">
        <f t="array" ref="S266">IF($C266="","",COUNT(IF(Inventory!$B$10:$B$1000=$B266,IF(Inventory!$C$10:$C$1000=$C266,IF(Inventory!$D$10:$D$1000=sp,IF(Inventory!$J$10:$J$1000=freez,IF(Inventory!$P$10:$P$1000=S$8,1)))))))</f>
        <v/>
      </c>
      <c r="T266" s="125" t="str">
        <f t="array" ref="T266">IF($C266="","",COUNT(IF(Inventory!$B$10:$B$1000=$B266,IF(Inventory!$C$10:$C$1000=$C266,IF(Inventory!$D$10:$D$1000=sp,IF(Inventory!$J$10:$J$1000=freez,IF(Inventory!$P$10:$P$1000=T$8,1)))))))</f>
        <v/>
      </c>
      <c r="U266" s="125" t="str">
        <f t="array" ref="U266">IF($C266="","",COUNT(IF(Inventory!$B$10:$B$1000=$B266,IF(Inventory!$C$10:$C$1000=$C266,IF(Inventory!$D$10:$D$1000=sp,IF(Inventory!$J$10:$J$1000=freez,IF(Inventory!$P$10:$P$1000=U$8,1)))))))</f>
        <v/>
      </c>
      <c r="V266" s="125" t="str">
        <f t="array" ref="V266">IF($C266="","",COUNT(IF(Inventory!$B$10:$B$1000=$B266,IF(Inventory!$C$10:$C$1000=$C266,IF(Inventory!$D$10:$D$1000=sp,IF(Inventory!$J$10:$J$1000=freez,IF(Inventory!$P$10:$P$1000=V$8,1)))))))</f>
        <v/>
      </c>
      <c r="W266" s="125" t="str">
        <f t="array" ref="W266">IF($C266="","",COUNT(IF(Inventory!$B$10:$B$1000=$B266,IF(Inventory!$C$10:$C$1000=$C266,IF(Inventory!$D$10:$D$1000=sp,IF(Inventory!$J$10:$J$1000=freez,IF(Inventory!$P$10:$P$1000=W$8,1)))))))</f>
        <v/>
      </c>
      <c r="X266" s="144" t="str">
        <f t="shared" si="19"/>
        <v/>
      </c>
      <c r="Y266" s="125" t="str">
        <f t="array" ref="Y266">IF($C266="","",SUM(IF(FREQUENCY(IF(Inventory!$C$10:$C$1000=$C266,IF(Inventory!$D$10:$D$1000=sp,IF(Inventory!$I$10:$I$1000=Grl_status!$B$6,MATCH(Inventory!$F$10:$F$1000,Inventory!$F$10:$F$1000,0)))),ROW(Inventory!$F$10:$F$1000)-ROW(Inventory!$F$10)+1),1)))</f>
        <v/>
      </c>
      <c r="Z266" s="125" t="str">
        <f t="array" ref="Z266">IF($C266="","",SUM(IF(FREQUENCY(IF(Inventory!$C$10:$C$1000=$C266,IF(Inventory!$D$10:$D$1000=sp,IF(Inventory!$J$10:$J$1000=frig,MATCH(Inventory!$F$10:$F$1000,Inventory!$F$10:$F$1000,0)))),ROW(Inventory!$F$10:$F$1000)-ROW(Inventory!$F$10)+1),1)))</f>
        <v/>
      </c>
      <c r="AA266" s="125" t="str">
        <f t="array" ref="AA266">IF($C266="","",SUM(IF(FREQUENCY(IF(Inventory!$C$10:$C$1000=$C266,IF(Inventory!$D$10:$D$1000=sp,IF(Inventory!$J$10:$J$1000=frig,IF(Inventory!$P$10:$P$1000=$E$8,MATCH(Inventory!$F$10:$F$1000,Inventory!$F$10:$F$1000,0))))),ROW(Inventory!$F$10:$F$1000)-ROW(Inventory!$F$10)+1),1)))</f>
        <v/>
      </c>
      <c r="AB266" s="125" t="str">
        <f t="array" ref="AB266">IF($C266="","",SUM(IF(FREQUENCY(IF(Inventory!$C$10:$C$1000=$C266,IF(Inventory!$D$10:$D$1000=sp,IF(Inventory!$J$10:$J$1000=frig,IF(Inventory!$P$10:$P$1000=$G$8,MATCH(Inventory!$F$10:$F$1000,Inventory!$F$10:$F$1000,0))))),ROW(Inventory!$F$10:$F$1000)-ROW(Inventory!$F$10)+1),1)))</f>
        <v/>
      </c>
      <c r="AC266" s="125" t="str">
        <f t="array" ref="AC266">IF($C266="","",SUM(IF(FREQUENCY(IF(Inventory!$C$10:$C$1000=$C266,IF(Inventory!$D$10:$D$1000=sp,IF(Inventory!$K$10:$K$1000="",MATCH(Inventory!$F$10:$F$1000,Inventory!$F$10:$F$1000,0)))),ROW(Inventory!$F$10:$F$1000)-ROW(Inventory!$F$10)+1),1)))</f>
        <v/>
      </c>
    </row>
    <row r="267" spans="1:29" ht="16.5" x14ac:dyDescent="0.3">
      <c r="A267" s="279" t="str">
        <f>Gap_analysis_stores!A268</f>
        <v/>
      </c>
      <c r="B267" s="279" t="str">
        <f>Gap_analysis_stores!B268</f>
        <v/>
      </c>
      <c r="C267" s="279" t="str">
        <f>Gap_analysis_stores!C268</f>
        <v/>
      </c>
      <c r="D267" s="125" t="str">
        <f t="array" ref="D267">IF($C267="","",SUM(IF(FREQUENCY(IF(Inventory!$C$10:$C$1000=$C267,IF(Inventory!$D$10:$D$1000=sp,MATCH(Inventory!$F$10:$F$1000,Inventory!$F$10:$F$1000,0))),ROW(Inventory!$F$10:$F$1000)-ROW(Inventory!$F$10)+1),1)))</f>
        <v/>
      </c>
      <c r="E267" s="125" t="str">
        <f t="array" ref="E267">IF($C267="","",COUNT(IF(Inventory!$B$10:$B$1000=$B267,IF(Inventory!$C$10:$C$1000=$C267,IF(Inventory!$D$10:$D$1000=sp,IF(Inventory!$P$10:$P$1000=E$8,1))))))</f>
        <v/>
      </c>
      <c r="F267" s="125" t="str">
        <f t="array" ref="F267">IF($C267="","",COUNT(IF(Inventory!$B$10:$B$1000=$B267,IF(Inventory!$C$10:$C$1000=$C267,IF(Inventory!$D$10:$D$1000=sp,IF(Inventory!$P$10:$P$1000=F$8,1))))))</f>
        <v/>
      </c>
      <c r="G267" s="125" t="str">
        <f t="array" ref="G267">IF($C267="","",COUNT(IF(Inventory!$B$10:$B$1000=$B267,IF(Inventory!$C$10:$C$1000=$C267,IF(Inventory!$D$10:$D$1000=sp,IF(Inventory!$P$10:$P$1000=G$8,1))))))</f>
        <v/>
      </c>
      <c r="H267" s="125" t="str">
        <f t="array" ref="H267">IF($C267="","",COUNT(IF(Inventory!$B$10:$B$1000=$B267,IF(Inventory!$C$10:$C$1000=$C267,IF(Inventory!$D$10:$D$1000=sp,IF(Inventory!$P$10:$P$1000=H$8,1))))))</f>
        <v/>
      </c>
      <c r="I267" s="125" t="str">
        <f t="array" ref="I267">IF($C267="","",COUNT(IF(Inventory!$B$10:$B$1000=$B267,IF(Inventory!$C$10:$C$1000=$C267,IF(Inventory!$D$10:$D$1000=sp,IF(Inventory!$P$10:$P$1000=I$8,1))))))</f>
        <v/>
      </c>
      <c r="J267" s="137">
        <f t="shared" si="20"/>
        <v>0</v>
      </c>
      <c r="K267" s="125" t="str">
        <f t="array" ref="K267">IF($C267="","",COUNT(IF(Inventory!$B$10:$B$1000=$B267,IF(Inventory!$C$10:$C$1000=$C267,IF(Inventory!$D$10:$D$1000=sp,IF(Inventory!$J$10:$J$1000=frig,1))))))</f>
        <v/>
      </c>
      <c r="L267" s="125" t="str">
        <f t="array" ref="L267">IF($C267="","",COUNT(IF(Inventory!$B$10:$B$1000=$B267,IF(Inventory!$C$10:$C$1000=$C267,IF(Inventory!$D$10:$D$1000=sp,IF(Inventory!$J$10:$J$1000=frig,IF(Inventory!$P$10:$P$1000=L$8,1)))))))</f>
        <v/>
      </c>
      <c r="M267" s="125" t="str">
        <f t="array" ref="M267">IF($C267="","",COUNT(IF(Inventory!$B$10:$B$1000=$B267,IF(Inventory!$C$10:$C$1000=$C267,IF(Inventory!$D$10:$D$1000=sp,IF(Inventory!$J$10:$J$1000=frig,IF(Inventory!$P$10:$P$1000=M$8,1)))))))</f>
        <v/>
      </c>
      <c r="N267" s="125" t="str">
        <f t="array" ref="N267">IF($C267="","",COUNT(IF(Inventory!$B$10:$B$1000=$B267,IF(Inventory!$C$10:$C$1000=$C267,IF(Inventory!$D$10:$D$1000=sp,IF(Inventory!$J$10:$J$1000=frig,IF(Inventory!$P$10:$P$1000=N$8,1)))))))</f>
        <v/>
      </c>
      <c r="O267" s="125" t="str">
        <f t="array" ref="O267">IF($C267="","",COUNT(IF(Inventory!$B$10:$B$1000=$B267,IF(Inventory!$C$10:$C$1000=$C267,IF(Inventory!$D$10:$D$1000=sp,IF(Inventory!$J$10:$J$1000=frig,IF(Inventory!$P$10:$P$1000=O$8,1)))))))</f>
        <v/>
      </c>
      <c r="P267" s="125" t="str">
        <f t="array" ref="P267">IF($C267="","",COUNT(IF(Inventory!$B$10:$B$1000=$B267,IF(Inventory!$C$10:$C$1000=$C267,IF(Inventory!$D$10:$D$1000=sp,IF(Inventory!$J$10:$J$1000=frig,IF(Inventory!$P$10:$P$1000=P$8,1)))))))</f>
        <v/>
      </c>
      <c r="Q267" s="144" t="str">
        <f t="shared" si="18"/>
        <v/>
      </c>
      <c r="R267" s="125" t="str">
        <f t="array" ref="R267">IF($C267="","",COUNT(IF(Inventory!$B$10:$B$1000=$B267,IF(Inventory!$C$10:$C$1000=$C267,IF(Inventory!$D$10:$D$1000=sp,IF(Inventory!$J$10:$J$1000=freez,1))))))</f>
        <v/>
      </c>
      <c r="S267" s="125" t="str">
        <f t="array" ref="S267">IF($C267="","",COUNT(IF(Inventory!$B$10:$B$1000=$B267,IF(Inventory!$C$10:$C$1000=$C267,IF(Inventory!$D$10:$D$1000=sp,IF(Inventory!$J$10:$J$1000=freez,IF(Inventory!$P$10:$P$1000=S$8,1)))))))</f>
        <v/>
      </c>
      <c r="T267" s="125" t="str">
        <f t="array" ref="T267">IF($C267="","",COUNT(IF(Inventory!$B$10:$B$1000=$B267,IF(Inventory!$C$10:$C$1000=$C267,IF(Inventory!$D$10:$D$1000=sp,IF(Inventory!$J$10:$J$1000=freez,IF(Inventory!$P$10:$P$1000=T$8,1)))))))</f>
        <v/>
      </c>
      <c r="U267" s="125" t="str">
        <f t="array" ref="U267">IF($C267="","",COUNT(IF(Inventory!$B$10:$B$1000=$B267,IF(Inventory!$C$10:$C$1000=$C267,IF(Inventory!$D$10:$D$1000=sp,IF(Inventory!$J$10:$J$1000=freez,IF(Inventory!$P$10:$P$1000=U$8,1)))))))</f>
        <v/>
      </c>
      <c r="V267" s="125" t="str">
        <f t="array" ref="V267">IF($C267="","",COUNT(IF(Inventory!$B$10:$B$1000=$B267,IF(Inventory!$C$10:$C$1000=$C267,IF(Inventory!$D$10:$D$1000=sp,IF(Inventory!$J$10:$J$1000=freez,IF(Inventory!$P$10:$P$1000=V$8,1)))))))</f>
        <v/>
      </c>
      <c r="W267" s="125" t="str">
        <f t="array" ref="W267">IF($C267="","",COUNT(IF(Inventory!$B$10:$B$1000=$B267,IF(Inventory!$C$10:$C$1000=$C267,IF(Inventory!$D$10:$D$1000=sp,IF(Inventory!$J$10:$J$1000=freez,IF(Inventory!$P$10:$P$1000=W$8,1)))))))</f>
        <v/>
      </c>
      <c r="X267" s="144" t="str">
        <f t="shared" si="19"/>
        <v/>
      </c>
      <c r="Y267" s="125" t="str">
        <f t="array" ref="Y267">IF($C267="","",SUM(IF(FREQUENCY(IF(Inventory!$C$10:$C$1000=$C267,IF(Inventory!$D$10:$D$1000=sp,IF(Inventory!$I$10:$I$1000=Grl_status!$B$6,MATCH(Inventory!$F$10:$F$1000,Inventory!$F$10:$F$1000,0)))),ROW(Inventory!$F$10:$F$1000)-ROW(Inventory!$F$10)+1),1)))</f>
        <v/>
      </c>
      <c r="Z267" s="125" t="str">
        <f t="array" ref="Z267">IF($C267="","",SUM(IF(FREQUENCY(IF(Inventory!$C$10:$C$1000=$C267,IF(Inventory!$D$10:$D$1000=sp,IF(Inventory!$J$10:$J$1000=frig,MATCH(Inventory!$F$10:$F$1000,Inventory!$F$10:$F$1000,0)))),ROW(Inventory!$F$10:$F$1000)-ROW(Inventory!$F$10)+1),1)))</f>
        <v/>
      </c>
      <c r="AA267" s="125" t="str">
        <f t="array" ref="AA267">IF($C267="","",SUM(IF(FREQUENCY(IF(Inventory!$C$10:$C$1000=$C267,IF(Inventory!$D$10:$D$1000=sp,IF(Inventory!$J$10:$J$1000=frig,IF(Inventory!$P$10:$P$1000=$E$8,MATCH(Inventory!$F$10:$F$1000,Inventory!$F$10:$F$1000,0))))),ROW(Inventory!$F$10:$F$1000)-ROW(Inventory!$F$10)+1),1)))</f>
        <v/>
      </c>
      <c r="AB267" s="125" t="str">
        <f t="array" ref="AB267">IF($C267="","",SUM(IF(FREQUENCY(IF(Inventory!$C$10:$C$1000=$C267,IF(Inventory!$D$10:$D$1000=sp,IF(Inventory!$J$10:$J$1000=frig,IF(Inventory!$P$10:$P$1000=$G$8,MATCH(Inventory!$F$10:$F$1000,Inventory!$F$10:$F$1000,0))))),ROW(Inventory!$F$10:$F$1000)-ROW(Inventory!$F$10)+1),1)))</f>
        <v/>
      </c>
      <c r="AC267" s="125" t="str">
        <f t="array" ref="AC267">IF($C267="","",SUM(IF(FREQUENCY(IF(Inventory!$C$10:$C$1000=$C267,IF(Inventory!$D$10:$D$1000=sp,IF(Inventory!$K$10:$K$1000="",MATCH(Inventory!$F$10:$F$1000,Inventory!$F$10:$F$1000,0)))),ROW(Inventory!$F$10:$F$1000)-ROW(Inventory!$F$10)+1),1)))</f>
        <v/>
      </c>
    </row>
    <row r="268" spans="1:29" ht="16.5" x14ac:dyDescent="0.3">
      <c r="A268" s="279" t="str">
        <f>Gap_analysis_stores!A269</f>
        <v/>
      </c>
      <c r="B268" s="279" t="str">
        <f>Gap_analysis_stores!B269</f>
        <v/>
      </c>
      <c r="C268" s="279" t="str">
        <f>Gap_analysis_stores!C269</f>
        <v/>
      </c>
      <c r="D268" s="125" t="str">
        <f t="array" ref="D268">IF($C268="","",SUM(IF(FREQUENCY(IF(Inventory!$C$10:$C$1000=$C268,IF(Inventory!$D$10:$D$1000=sp,MATCH(Inventory!$F$10:$F$1000,Inventory!$F$10:$F$1000,0))),ROW(Inventory!$F$10:$F$1000)-ROW(Inventory!$F$10)+1),1)))</f>
        <v/>
      </c>
      <c r="E268" s="125" t="str">
        <f t="array" ref="E268">IF($C268="","",COUNT(IF(Inventory!$B$10:$B$1000=$B268,IF(Inventory!$C$10:$C$1000=$C268,IF(Inventory!$D$10:$D$1000=sp,IF(Inventory!$P$10:$P$1000=E$8,1))))))</f>
        <v/>
      </c>
      <c r="F268" s="125" t="str">
        <f t="array" ref="F268">IF($C268="","",COUNT(IF(Inventory!$B$10:$B$1000=$B268,IF(Inventory!$C$10:$C$1000=$C268,IF(Inventory!$D$10:$D$1000=sp,IF(Inventory!$P$10:$P$1000=F$8,1))))))</f>
        <v/>
      </c>
      <c r="G268" s="125" t="str">
        <f t="array" ref="G268">IF($C268="","",COUNT(IF(Inventory!$B$10:$B$1000=$B268,IF(Inventory!$C$10:$C$1000=$C268,IF(Inventory!$D$10:$D$1000=sp,IF(Inventory!$P$10:$P$1000=G$8,1))))))</f>
        <v/>
      </c>
      <c r="H268" s="125" t="str">
        <f t="array" ref="H268">IF($C268="","",COUNT(IF(Inventory!$B$10:$B$1000=$B268,IF(Inventory!$C$10:$C$1000=$C268,IF(Inventory!$D$10:$D$1000=sp,IF(Inventory!$P$10:$P$1000=H$8,1))))))</f>
        <v/>
      </c>
      <c r="I268" s="125" t="str">
        <f t="array" ref="I268">IF($C268="","",COUNT(IF(Inventory!$B$10:$B$1000=$B268,IF(Inventory!$C$10:$C$1000=$C268,IF(Inventory!$D$10:$D$1000=sp,IF(Inventory!$P$10:$P$1000=I$8,1))))))</f>
        <v/>
      </c>
      <c r="J268" s="137">
        <f t="shared" si="20"/>
        <v>0</v>
      </c>
      <c r="K268" s="125" t="str">
        <f t="array" ref="K268">IF($C268="","",COUNT(IF(Inventory!$B$10:$B$1000=$B268,IF(Inventory!$C$10:$C$1000=$C268,IF(Inventory!$D$10:$D$1000=sp,IF(Inventory!$J$10:$J$1000=frig,1))))))</f>
        <v/>
      </c>
      <c r="L268" s="125" t="str">
        <f t="array" ref="L268">IF($C268="","",COUNT(IF(Inventory!$B$10:$B$1000=$B268,IF(Inventory!$C$10:$C$1000=$C268,IF(Inventory!$D$10:$D$1000=sp,IF(Inventory!$J$10:$J$1000=frig,IF(Inventory!$P$10:$P$1000=L$8,1)))))))</f>
        <v/>
      </c>
      <c r="M268" s="125" t="str">
        <f t="array" ref="M268">IF($C268="","",COUNT(IF(Inventory!$B$10:$B$1000=$B268,IF(Inventory!$C$10:$C$1000=$C268,IF(Inventory!$D$10:$D$1000=sp,IF(Inventory!$J$10:$J$1000=frig,IF(Inventory!$P$10:$P$1000=M$8,1)))))))</f>
        <v/>
      </c>
      <c r="N268" s="125" t="str">
        <f t="array" ref="N268">IF($C268="","",COUNT(IF(Inventory!$B$10:$B$1000=$B268,IF(Inventory!$C$10:$C$1000=$C268,IF(Inventory!$D$10:$D$1000=sp,IF(Inventory!$J$10:$J$1000=frig,IF(Inventory!$P$10:$P$1000=N$8,1)))))))</f>
        <v/>
      </c>
      <c r="O268" s="125" t="str">
        <f t="array" ref="O268">IF($C268="","",COUNT(IF(Inventory!$B$10:$B$1000=$B268,IF(Inventory!$C$10:$C$1000=$C268,IF(Inventory!$D$10:$D$1000=sp,IF(Inventory!$J$10:$J$1000=frig,IF(Inventory!$P$10:$P$1000=O$8,1)))))))</f>
        <v/>
      </c>
      <c r="P268" s="125" t="str">
        <f t="array" ref="P268">IF($C268="","",COUNT(IF(Inventory!$B$10:$B$1000=$B268,IF(Inventory!$C$10:$C$1000=$C268,IF(Inventory!$D$10:$D$1000=sp,IF(Inventory!$J$10:$J$1000=frig,IF(Inventory!$P$10:$P$1000=P$8,1)))))))</f>
        <v/>
      </c>
      <c r="Q268" s="144" t="str">
        <f t="shared" si="18"/>
        <v/>
      </c>
      <c r="R268" s="125" t="str">
        <f t="array" ref="R268">IF($C268="","",COUNT(IF(Inventory!$B$10:$B$1000=$B268,IF(Inventory!$C$10:$C$1000=$C268,IF(Inventory!$D$10:$D$1000=sp,IF(Inventory!$J$10:$J$1000=freez,1))))))</f>
        <v/>
      </c>
      <c r="S268" s="125" t="str">
        <f t="array" ref="S268">IF($C268="","",COUNT(IF(Inventory!$B$10:$B$1000=$B268,IF(Inventory!$C$10:$C$1000=$C268,IF(Inventory!$D$10:$D$1000=sp,IF(Inventory!$J$10:$J$1000=freez,IF(Inventory!$P$10:$P$1000=S$8,1)))))))</f>
        <v/>
      </c>
      <c r="T268" s="125" t="str">
        <f t="array" ref="T268">IF($C268="","",COUNT(IF(Inventory!$B$10:$B$1000=$B268,IF(Inventory!$C$10:$C$1000=$C268,IF(Inventory!$D$10:$D$1000=sp,IF(Inventory!$J$10:$J$1000=freez,IF(Inventory!$P$10:$P$1000=T$8,1)))))))</f>
        <v/>
      </c>
      <c r="U268" s="125" t="str">
        <f t="array" ref="U268">IF($C268="","",COUNT(IF(Inventory!$B$10:$B$1000=$B268,IF(Inventory!$C$10:$C$1000=$C268,IF(Inventory!$D$10:$D$1000=sp,IF(Inventory!$J$10:$J$1000=freez,IF(Inventory!$P$10:$P$1000=U$8,1)))))))</f>
        <v/>
      </c>
      <c r="V268" s="125" t="str">
        <f t="array" ref="V268">IF($C268="","",COUNT(IF(Inventory!$B$10:$B$1000=$B268,IF(Inventory!$C$10:$C$1000=$C268,IF(Inventory!$D$10:$D$1000=sp,IF(Inventory!$J$10:$J$1000=freez,IF(Inventory!$P$10:$P$1000=V$8,1)))))))</f>
        <v/>
      </c>
      <c r="W268" s="125" t="str">
        <f t="array" ref="W268">IF($C268="","",COUNT(IF(Inventory!$B$10:$B$1000=$B268,IF(Inventory!$C$10:$C$1000=$C268,IF(Inventory!$D$10:$D$1000=sp,IF(Inventory!$J$10:$J$1000=freez,IF(Inventory!$P$10:$P$1000=W$8,1)))))))</f>
        <v/>
      </c>
      <c r="X268" s="144" t="str">
        <f t="shared" si="19"/>
        <v/>
      </c>
      <c r="Y268" s="125" t="str">
        <f t="array" ref="Y268">IF($C268="","",SUM(IF(FREQUENCY(IF(Inventory!$C$10:$C$1000=$C268,IF(Inventory!$D$10:$D$1000=sp,IF(Inventory!$I$10:$I$1000=Grl_status!$B$6,MATCH(Inventory!$F$10:$F$1000,Inventory!$F$10:$F$1000,0)))),ROW(Inventory!$F$10:$F$1000)-ROW(Inventory!$F$10)+1),1)))</f>
        <v/>
      </c>
      <c r="Z268" s="125" t="str">
        <f t="array" ref="Z268">IF($C268="","",SUM(IF(FREQUENCY(IF(Inventory!$C$10:$C$1000=$C268,IF(Inventory!$D$10:$D$1000=sp,IF(Inventory!$J$10:$J$1000=frig,MATCH(Inventory!$F$10:$F$1000,Inventory!$F$10:$F$1000,0)))),ROW(Inventory!$F$10:$F$1000)-ROW(Inventory!$F$10)+1),1)))</f>
        <v/>
      </c>
      <c r="AA268" s="125" t="str">
        <f t="array" ref="AA268">IF($C268="","",SUM(IF(FREQUENCY(IF(Inventory!$C$10:$C$1000=$C268,IF(Inventory!$D$10:$D$1000=sp,IF(Inventory!$J$10:$J$1000=frig,IF(Inventory!$P$10:$P$1000=$E$8,MATCH(Inventory!$F$10:$F$1000,Inventory!$F$10:$F$1000,0))))),ROW(Inventory!$F$10:$F$1000)-ROW(Inventory!$F$10)+1),1)))</f>
        <v/>
      </c>
      <c r="AB268" s="125" t="str">
        <f t="array" ref="AB268">IF($C268="","",SUM(IF(FREQUENCY(IF(Inventory!$C$10:$C$1000=$C268,IF(Inventory!$D$10:$D$1000=sp,IF(Inventory!$J$10:$J$1000=frig,IF(Inventory!$P$10:$P$1000=$G$8,MATCH(Inventory!$F$10:$F$1000,Inventory!$F$10:$F$1000,0))))),ROW(Inventory!$F$10:$F$1000)-ROW(Inventory!$F$10)+1),1)))</f>
        <v/>
      </c>
      <c r="AC268" s="125" t="str">
        <f t="array" ref="AC268">IF($C268="","",SUM(IF(FREQUENCY(IF(Inventory!$C$10:$C$1000=$C268,IF(Inventory!$D$10:$D$1000=sp,IF(Inventory!$K$10:$K$1000="",MATCH(Inventory!$F$10:$F$1000,Inventory!$F$10:$F$1000,0)))),ROW(Inventory!$F$10:$F$1000)-ROW(Inventory!$F$10)+1),1)))</f>
        <v/>
      </c>
    </row>
    <row r="269" spans="1:29" ht="16.5" x14ac:dyDescent="0.3">
      <c r="A269" s="279" t="str">
        <f>Gap_analysis_stores!A270</f>
        <v/>
      </c>
      <c r="B269" s="279" t="str">
        <f>Gap_analysis_stores!B270</f>
        <v/>
      </c>
      <c r="C269" s="279" t="str">
        <f>Gap_analysis_stores!C270</f>
        <v/>
      </c>
      <c r="D269" s="125" t="str">
        <f t="array" ref="D269">IF($C269="","",SUM(IF(FREQUENCY(IF(Inventory!$C$10:$C$1000=$C269,IF(Inventory!$D$10:$D$1000=sp,MATCH(Inventory!$F$10:$F$1000,Inventory!$F$10:$F$1000,0))),ROW(Inventory!$F$10:$F$1000)-ROW(Inventory!$F$10)+1),1)))</f>
        <v/>
      </c>
      <c r="E269" s="125" t="str">
        <f t="array" ref="E269">IF($C269="","",COUNT(IF(Inventory!$B$10:$B$1000=$B269,IF(Inventory!$C$10:$C$1000=$C269,IF(Inventory!$D$10:$D$1000=sp,IF(Inventory!$P$10:$P$1000=E$8,1))))))</f>
        <v/>
      </c>
      <c r="F269" s="125" t="str">
        <f t="array" ref="F269">IF($C269="","",COUNT(IF(Inventory!$B$10:$B$1000=$B269,IF(Inventory!$C$10:$C$1000=$C269,IF(Inventory!$D$10:$D$1000=sp,IF(Inventory!$P$10:$P$1000=F$8,1))))))</f>
        <v/>
      </c>
      <c r="G269" s="125" t="str">
        <f t="array" ref="G269">IF($C269="","",COUNT(IF(Inventory!$B$10:$B$1000=$B269,IF(Inventory!$C$10:$C$1000=$C269,IF(Inventory!$D$10:$D$1000=sp,IF(Inventory!$P$10:$P$1000=G$8,1))))))</f>
        <v/>
      </c>
      <c r="H269" s="125" t="str">
        <f t="array" ref="H269">IF($C269="","",COUNT(IF(Inventory!$B$10:$B$1000=$B269,IF(Inventory!$C$10:$C$1000=$C269,IF(Inventory!$D$10:$D$1000=sp,IF(Inventory!$P$10:$P$1000=H$8,1))))))</f>
        <v/>
      </c>
      <c r="I269" s="125" t="str">
        <f t="array" ref="I269">IF($C269="","",COUNT(IF(Inventory!$B$10:$B$1000=$B269,IF(Inventory!$C$10:$C$1000=$C269,IF(Inventory!$D$10:$D$1000=sp,IF(Inventory!$P$10:$P$1000=I$8,1))))))</f>
        <v/>
      </c>
      <c r="J269" s="137">
        <f t="shared" si="20"/>
        <v>0</v>
      </c>
      <c r="K269" s="125" t="str">
        <f t="array" ref="K269">IF($C269="","",COUNT(IF(Inventory!$B$10:$B$1000=$B269,IF(Inventory!$C$10:$C$1000=$C269,IF(Inventory!$D$10:$D$1000=sp,IF(Inventory!$J$10:$J$1000=frig,1))))))</f>
        <v/>
      </c>
      <c r="L269" s="125" t="str">
        <f t="array" ref="L269">IF($C269="","",COUNT(IF(Inventory!$B$10:$B$1000=$B269,IF(Inventory!$C$10:$C$1000=$C269,IF(Inventory!$D$10:$D$1000=sp,IF(Inventory!$J$10:$J$1000=frig,IF(Inventory!$P$10:$P$1000=L$8,1)))))))</f>
        <v/>
      </c>
      <c r="M269" s="125" t="str">
        <f t="array" ref="M269">IF($C269="","",COUNT(IF(Inventory!$B$10:$B$1000=$B269,IF(Inventory!$C$10:$C$1000=$C269,IF(Inventory!$D$10:$D$1000=sp,IF(Inventory!$J$10:$J$1000=frig,IF(Inventory!$P$10:$P$1000=M$8,1)))))))</f>
        <v/>
      </c>
      <c r="N269" s="125" t="str">
        <f t="array" ref="N269">IF($C269="","",COUNT(IF(Inventory!$B$10:$B$1000=$B269,IF(Inventory!$C$10:$C$1000=$C269,IF(Inventory!$D$10:$D$1000=sp,IF(Inventory!$J$10:$J$1000=frig,IF(Inventory!$P$10:$P$1000=N$8,1)))))))</f>
        <v/>
      </c>
      <c r="O269" s="125" t="str">
        <f t="array" ref="O269">IF($C269="","",COUNT(IF(Inventory!$B$10:$B$1000=$B269,IF(Inventory!$C$10:$C$1000=$C269,IF(Inventory!$D$10:$D$1000=sp,IF(Inventory!$J$10:$J$1000=frig,IF(Inventory!$P$10:$P$1000=O$8,1)))))))</f>
        <v/>
      </c>
      <c r="P269" s="125" t="str">
        <f t="array" ref="P269">IF($C269="","",COUNT(IF(Inventory!$B$10:$B$1000=$B269,IF(Inventory!$C$10:$C$1000=$C269,IF(Inventory!$D$10:$D$1000=sp,IF(Inventory!$J$10:$J$1000=frig,IF(Inventory!$P$10:$P$1000=P$8,1)))))))</f>
        <v/>
      </c>
      <c r="Q269" s="144" t="str">
        <f t="shared" si="18"/>
        <v/>
      </c>
      <c r="R269" s="125" t="str">
        <f t="array" ref="R269">IF($C269="","",COUNT(IF(Inventory!$B$10:$B$1000=$B269,IF(Inventory!$C$10:$C$1000=$C269,IF(Inventory!$D$10:$D$1000=sp,IF(Inventory!$J$10:$J$1000=freez,1))))))</f>
        <v/>
      </c>
      <c r="S269" s="125" t="str">
        <f t="array" ref="S269">IF($C269="","",COUNT(IF(Inventory!$B$10:$B$1000=$B269,IF(Inventory!$C$10:$C$1000=$C269,IF(Inventory!$D$10:$D$1000=sp,IF(Inventory!$J$10:$J$1000=freez,IF(Inventory!$P$10:$P$1000=S$8,1)))))))</f>
        <v/>
      </c>
      <c r="T269" s="125" t="str">
        <f t="array" ref="T269">IF($C269="","",COUNT(IF(Inventory!$B$10:$B$1000=$B269,IF(Inventory!$C$10:$C$1000=$C269,IF(Inventory!$D$10:$D$1000=sp,IF(Inventory!$J$10:$J$1000=freez,IF(Inventory!$P$10:$P$1000=T$8,1)))))))</f>
        <v/>
      </c>
      <c r="U269" s="125" t="str">
        <f t="array" ref="U269">IF($C269="","",COUNT(IF(Inventory!$B$10:$B$1000=$B269,IF(Inventory!$C$10:$C$1000=$C269,IF(Inventory!$D$10:$D$1000=sp,IF(Inventory!$J$10:$J$1000=freez,IF(Inventory!$P$10:$P$1000=U$8,1)))))))</f>
        <v/>
      </c>
      <c r="V269" s="125" t="str">
        <f t="array" ref="V269">IF($C269="","",COUNT(IF(Inventory!$B$10:$B$1000=$B269,IF(Inventory!$C$10:$C$1000=$C269,IF(Inventory!$D$10:$D$1000=sp,IF(Inventory!$J$10:$J$1000=freez,IF(Inventory!$P$10:$P$1000=V$8,1)))))))</f>
        <v/>
      </c>
      <c r="W269" s="125" t="str">
        <f t="array" ref="W269">IF($C269="","",COUNT(IF(Inventory!$B$10:$B$1000=$B269,IF(Inventory!$C$10:$C$1000=$C269,IF(Inventory!$D$10:$D$1000=sp,IF(Inventory!$J$10:$J$1000=freez,IF(Inventory!$P$10:$P$1000=W$8,1)))))))</f>
        <v/>
      </c>
      <c r="X269" s="144" t="str">
        <f t="shared" si="19"/>
        <v/>
      </c>
      <c r="Y269" s="125" t="str">
        <f t="array" ref="Y269">IF($C269="","",SUM(IF(FREQUENCY(IF(Inventory!$C$10:$C$1000=$C269,IF(Inventory!$D$10:$D$1000=sp,IF(Inventory!$I$10:$I$1000=Grl_status!$B$6,MATCH(Inventory!$F$10:$F$1000,Inventory!$F$10:$F$1000,0)))),ROW(Inventory!$F$10:$F$1000)-ROW(Inventory!$F$10)+1),1)))</f>
        <v/>
      </c>
      <c r="Z269" s="125" t="str">
        <f t="array" ref="Z269">IF($C269="","",SUM(IF(FREQUENCY(IF(Inventory!$C$10:$C$1000=$C269,IF(Inventory!$D$10:$D$1000=sp,IF(Inventory!$J$10:$J$1000=frig,MATCH(Inventory!$F$10:$F$1000,Inventory!$F$10:$F$1000,0)))),ROW(Inventory!$F$10:$F$1000)-ROW(Inventory!$F$10)+1),1)))</f>
        <v/>
      </c>
      <c r="AA269" s="125" t="str">
        <f t="array" ref="AA269">IF($C269="","",SUM(IF(FREQUENCY(IF(Inventory!$C$10:$C$1000=$C269,IF(Inventory!$D$10:$D$1000=sp,IF(Inventory!$J$10:$J$1000=frig,IF(Inventory!$P$10:$P$1000=$E$8,MATCH(Inventory!$F$10:$F$1000,Inventory!$F$10:$F$1000,0))))),ROW(Inventory!$F$10:$F$1000)-ROW(Inventory!$F$10)+1),1)))</f>
        <v/>
      </c>
      <c r="AB269" s="125" t="str">
        <f t="array" ref="AB269">IF($C269="","",SUM(IF(FREQUENCY(IF(Inventory!$C$10:$C$1000=$C269,IF(Inventory!$D$10:$D$1000=sp,IF(Inventory!$J$10:$J$1000=frig,IF(Inventory!$P$10:$P$1000=$G$8,MATCH(Inventory!$F$10:$F$1000,Inventory!$F$10:$F$1000,0))))),ROW(Inventory!$F$10:$F$1000)-ROW(Inventory!$F$10)+1),1)))</f>
        <v/>
      </c>
      <c r="AC269" s="125" t="str">
        <f t="array" ref="AC269">IF($C269="","",SUM(IF(FREQUENCY(IF(Inventory!$C$10:$C$1000=$C269,IF(Inventory!$D$10:$D$1000=sp,IF(Inventory!$K$10:$K$1000="",MATCH(Inventory!$F$10:$F$1000,Inventory!$F$10:$F$1000,0)))),ROW(Inventory!$F$10:$F$1000)-ROW(Inventory!$F$10)+1),1)))</f>
        <v/>
      </c>
    </row>
    <row r="270" spans="1:29" ht="16.5" x14ac:dyDescent="0.3">
      <c r="A270" s="279" t="str">
        <f>Gap_analysis_stores!A271</f>
        <v/>
      </c>
      <c r="B270" s="279" t="str">
        <f>Gap_analysis_stores!B271</f>
        <v/>
      </c>
      <c r="C270" s="279" t="str">
        <f>Gap_analysis_stores!C271</f>
        <v/>
      </c>
      <c r="D270" s="125" t="str">
        <f t="array" ref="D270">IF($C270="","",SUM(IF(FREQUENCY(IF(Inventory!$C$10:$C$1000=$C270,IF(Inventory!$D$10:$D$1000=sp,MATCH(Inventory!$F$10:$F$1000,Inventory!$F$10:$F$1000,0))),ROW(Inventory!$F$10:$F$1000)-ROW(Inventory!$F$10)+1),1)))</f>
        <v/>
      </c>
      <c r="E270" s="125" t="str">
        <f t="array" ref="E270">IF($C270="","",COUNT(IF(Inventory!$B$10:$B$1000=$B270,IF(Inventory!$C$10:$C$1000=$C270,IF(Inventory!$D$10:$D$1000=sp,IF(Inventory!$P$10:$P$1000=E$8,1))))))</f>
        <v/>
      </c>
      <c r="F270" s="125" t="str">
        <f t="array" ref="F270">IF($C270="","",COUNT(IF(Inventory!$B$10:$B$1000=$B270,IF(Inventory!$C$10:$C$1000=$C270,IF(Inventory!$D$10:$D$1000=sp,IF(Inventory!$P$10:$P$1000=F$8,1))))))</f>
        <v/>
      </c>
      <c r="G270" s="125" t="str">
        <f t="array" ref="G270">IF($C270="","",COUNT(IF(Inventory!$B$10:$B$1000=$B270,IF(Inventory!$C$10:$C$1000=$C270,IF(Inventory!$D$10:$D$1000=sp,IF(Inventory!$P$10:$P$1000=G$8,1))))))</f>
        <v/>
      </c>
      <c r="H270" s="125" t="str">
        <f t="array" ref="H270">IF($C270="","",COUNT(IF(Inventory!$B$10:$B$1000=$B270,IF(Inventory!$C$10:$C$1000=$C270,IF(Inventory!$D$10:$D$1000=sp,IF(Inventory!$P$10:$P$1000=H$8,1))))))</f>
        <v/>
      </c>
      <c r="I270" s="125" t="str">
        <f t="array" ref="I270">IF($C270="","",COUNT(IF(Inventory!$B$10:$B$1000=$B270,IF(Inventory!$C$10:$C$1000=$C270,IF(Inventory!$D$10:$D$1000=sp,IF(Inventory!$P$10:$P$1000=I$8,1))))))</f>
        <v/>
      </c>
      <c r="J270" s="137">
        <f t="shared" si="20"/>
        <v>0</v>
      </c>
      <c r="K270" s="125" t="str">
        <f t="array" ref="K270">IF($C270="","",COUNT(IF(Inventory!$B$10:$B$1000=$B270,IF(Inventory!$C$10:$C$1000=$C270,IF(Inventory!$D$10:$D$1000=sp,IF(Inventory!$J$10:$J$1000=frig,1))))))</f>
        <v/>
      </c>
      <c r="L270" s="125" t="str">
        <f t="array" ref="L270">IF($C270="","",COUNT(IF(Inventory!$B$10:$B$1000=$B270,IF(Inventory!$C$10:$C$1000=$C270,IF(Inventory!$D$10:$D$1000=sp,IF(Inventory!$J$10:$J$1000=frig,IF(Inventory!$P$10:$P$1000=L$8,1)))))))</f>
        <v/>
      </c>
      <c r="M270" s="125" t="str">
        <f t="array" ref="M270">IF($C270="","",COUNT(IF(Inventory!$B$10:$B$1000=$B270,IF(Inventory!$C$10:$C$1000=$C270,IF(Inventory!$D$10:$D$1000=sp,IF(Inventory!$J$10:$J$1000=frig,IF(Inventory!$P$10:$P$1000=M$8,1)))))))</f>
        <v/>
      </c>
      <c r="N270" s="125" t="str">
        <f t="array" ref="N270">IF($C270="","",COUNT(IF(Inventory!$B$10:$B$1000=$B270,IF(Inventory!$C$10:$C$1000=$C270,IF(Inventory!$D$10:$D$1000=sp,IF(Inventory!$J$10:$J$1000=frig,IF(Inventory!$P$10:$P$1000=N$8,1)))))))</f>
        <v/>
      </c>
      <c r="O270" s="125" t="str">
        <f t="array" ref="O270">IF($C270="","",COUNT(IF(Inventory!$B$10:$B$1000=$B270,IF(Inventory!$C$10:$C$1000=$C270,IF(Inventory!$D$10:$D$1000=sp,IF(Inventory!$J$10:$J$1000=frig,IF(Inventory!$P$10:$P$1000=O$8,1)))))))</f>
        <v/>
      </c>
      <c r="P270" s="125" t="str">
        <f t="array" ref="P270">IF($C270="","",COUNT(IF(Inventory!$B$10:$B$1000=$B270,IF(Inventory!$C$10:$C$1000=$C270,IF(Inventory!$D$10:$D$1000=sp,IF(Inventory!$J$10:$J$1000=frig,IF(Inventory!$P$10:$P$1000=P$8,1)))))))</f>
        <v/>
      </c>
      <c r="Q270" s="144" t="str">
        <f t="shared" si="18"/>
        <v/>
      </c>
      <c r="R270" s="125" t="str">
        <f t="array" ref="R270">IF($C270="","",COUNT(IF(Inventory!$B$10:$B$1000=$B270,IF(Inventory!$C$10:$C$1000=$C270,IF(Inventory!$D$10:$D$1000=sp,IF(Inventory!$J$10:$J$1000=freez,1))))))</f>
        <v/>
      </c>
      <c r="S270" s="125" t="str">
        <f t="array" ref="S270">IF($C270="","",COUNT(IF(Inventory!$B$10:$B$1000=$B270,IF(Inventory!$C$10:$C$1000=$C270,IF(Inventory!$D$10:$D$1000=sp,IF(Inventory!$J$10:$J$1000=freez,IF(Inventory!$P$10:$P$1000=S$8,1)))))))</f>
        <v/>
      </c>
      <c r="T270" s="125" t="str">
        <f t="array" ref="T270">IF($C270="","",COUNT(IF(Inventory!$B$10:$B$1000=$B270,IF(Inventory!$C$10:$C$1000=$C270,IF(Inventory!$D$10:$D$1000=sp,IF(Inventory!$J$10:$J$1000=freez,IF(Inventory!$P$10:$P$1000=T$8,1)))))))</f>
        <v/>
      </c>
      <c r="U270" s="125" t="str">
        <f t="array" ref="U270">IF($C270="","",COUNT(IF(Inventory!$B$10:$B$1000=$B270,IF(Inventory!$C$10:$C$1000=$C270,IF(Inventory!$D$10:$D$1000=sp,IF(Inventory!$J$10:$J$1000=freez,IF(Inventory!$P$10:$P$1000=U$8,1)))))))</f>
        <v/>
      </c>
      <c r="V270" s="125" t="str">
        <f t="array" ref="V270">IF($C270="","",COUNT(IF(Inventory!$B$10:$B$1000=$B270,IF(Inventory!$C$10:$C$1000=$C270,IF(Inventory!$D$10:$D$1000=sp,IF(Inventory!$J$10:$J$1000=freez,IF(Inventory!$P$10:$P$1000=V$8,1)))))))</f>
        <v/>
      </c>
      <c r="W270" s="125" t="str">
        <f t="array" ref="W270">IF($C270="","",COUNT(IF(Inventory!$B$10:$B$1000=$B270,IF(Inventory!$C$10:$C$1000=$C270,IF(Inventory!$D$10:$D$1000=sp,IF(Inventory!$J$10:$J$1000=freez,IF(Inventory!$P$10:$P$1000=W$8,1)))))))</f>
        <v/>
      </c>
      <c r="X270" s="144" t="str">
        <f t="shared" si="19"/>
        <v/>
      </c>
      <c r="Y270" s="125" t="str">
        <f t="array" ref="Y270">IF($C270="","",SUM(IF(FREQUENCY(IF(Inventory!$C$10:$C$1000=$C270,IF(Inventory!$D$10:$D$1000=sp,IF(Inventory!$I$10:$I$1000=Grl_status!$B$6,MATCH(Inventory!$F$10:$F$1000,Inventory!$F$10:$F$1000,0)))),ROW(Inventory!$F$10:$F$1000)-ROW(Inventory!$F$10)+1),1)))</f>
        <v/>
      </c>
      <c r="Z270" s="125" t="str">
        <f t="array" ref="Z270">IF($C270="","",SUM(IF(FREQUENCY(IF(Inventory!$C$10:$C$1000=$C270,IF(Inventory!$D$10:$D$1000=sp,IF(Inventory!$J$10:$J$1000=frig,MATCH(Inventory!$F$10:$F$1000,Inventory!$F$10:$F$1000,0)))),ROW(Inventory!$F$10:$F$1000)-ROW(Inventory!$F$10)+1),1)))</f>
        <v/>
      </c>
      <c r="AA270" s="125" t="str">
        <f t="array" ref="AA270">IF($C270="","",SUM(IF(FREQUENCY(IF(Inventory!$C$10:$C$1000=$C270,IF(Inventory!$D$10:$D$1000=sp,IF(Inventory!$J$10:$J$1000=frig,IF(Inventory!$P$10:$P$1000=$E$8,MATCH(Inventory!$F$10:$F$1000,Inventory!$F$10:$F$1000,0))))),ROW(Inventory!$F$10:$F$1000)-ROW(Inventory!$F$10)+1),1)))</f>
        <v/>
      </c>
      <c r="AB270" s="125" t="str">
        <f t="array" ref="AB270">IF($C270="","",SUM(IF(FREQUENCY(IF(Inventory!$C$10:$C$1000=$C270,IF(Inventory!$D$10:$D$1000=sp,IF(Inventory!$J$10:$J$1000=frig,IF(Inventory!$P$10:$P$1000=$G$8,MATCH(Inventory!$F$10:$F$1000,Inventory!$F$10:$F$1000,0))))),ROW(Inventory!$F$10:$F$1000)-ROW(Inventory!$F$10)+1),1)))</f>
        <v/>
      </c>
      <c r="AC270" s="125" t="str">
        <f t="array" ref="AC270">IF($C270="","",SUM(IF(FREQUENCY(IF(Inventory!$C$10:$C$1000=$C270,IF(Inventory!$D$10:$D$1000=sp,IF(Inventory!$K$10:$K$1000="",MATCH(Inventory!$F$10:$F$1000,Inventory!$F$10:$F$1000,0)))),ROW(Inventory!$F$10:$F$1000)-ROW(Inventory!$F$10)+1),1)))</f>
        <v/>
      </c>
    </row>
    <row r="271" spans="1:29" ht="16.5" x14ac:dyDescent="0.3">
      <c r="A271" s="279" t="str">
        <f>Gap_analysis_stores!A272</f>
        <v/>
      </c>
      <c r="B271" s="279" t="str">
        <f>Gap_analysis_stores!B272</f>
        <v/>
      </c>
      <c r="C271" s="279" t="str">
        <f>Gap_analysis_stores!C272</f>
        <v/>
      </c>
      <c r="D271" s="125" t="str">
        <f t="array" ref="D271">IF($C271="","",SUM(IF(FREQUENCY(IF(Inventory!$C$10:$C$1000=$C271,IF(Inventory!$D$10:$D$1000=sp,MATCH(Inventory!$F$10:$F$1000,Inventory!$F$10:$F$1000,0))),ROW(Inventory!$F$10:$F$1000)-ROW(Inventory!$F$10)+1),1)))</f>
        <v/>
      </c>
      <c r="E271" s="125" t="str">
        <f t="array" ref="E271">IF($C271="","",COUNT(IF(Inventory!$B$10:$B$1000=$B271,IF(Inventory!$C$10:$C$1000=$C271,IF(Inventory!$D$10:$D$1000=sp,IF(Inventory!$P$10:$P$1000=E$8,1))))))</f>
        <v/>
      </c>
      <c r="F271" s="125" t="str">
        <f t="array" ref="F271">IF($C271="","",COUNT(IF(Inventory!$B$10:$B$1000=$B271,IF(Inventory!$C$10:$C$1000=$C271,IF(Inventory!$D$10:$D$1000=sp,IF(Inventory!$P$10:$P$1000=F$8,1))))))</f>
        <v/>
      </c>
      <c r="G271" s="125" t="str">
        <f t="array" ref="G271">IF($C271="","",COUNT(IF(Inventory!$B$10:$B$1000=$B271,IF(Inventory!$C$10:$C$1000=$C271,IF(Inventory!$D$10:$D$1000=sp,IF(Inventory!$P$10:$P$1000=G$8,1))))))</f>
        <v/>
      </c>
      <c r="H271" s="125" t="str">
        <f t="array" ref="H271">IF($C271="","",COUNT(IF(Inventory!$B$10:$B$1000=$B271,IF(Inventory!$C$10:$C$1000=$C271,IF(Inventory!$D$10:$D$1000=sp,IF(Inventory!$P$10:$P$1000=H$8,1))))))</f>
        <v/>
      </c>
      <c r="I271" s="125" t="str">
        <f t="array" ref="I271">IF($C271="","",COUNT(IF(Inventory!$B$10:$B$1000=$B271,IF(Inventory!$C$10:$C$1000=$C271,IF(Inventory!$D$10:$D$1000=sp,IF(Inventory!$P$10:$P$1000=I$8,1))))))</f>
        <v/>
      </c>
      <c r="J271" s="137">
        <f t="shared" si="20"/>
        <v>0</v>
      </c>
      <c r="K271" s="125" t="str">
        <f t="array" ref="K271">IF($C271="","",COUNT(IF(Inventory!$B$10:$B$1000=$B271,IF(Inventory!$C$10:$C$1000=$C271,IF(Inventory!$D$10:$D$1000=sp,IF(Inventory!$J$10:$J$1000=frig,1))))))</f>
        <v/>
      </c>
      <c r="L271" s="125" t="str">
        <f t="array" ref="L271">IF($C271="","",COUNT(IF(Inventory!$B$10:$B$1000=$B271,IF(Inventory!$C$10:$C$1000=$C271,IF(Inventory!$D$10:$D$1000=sp,IF(Inventory!$J$10:$J$1000=frig,IF(Inventory!$P$10:$P$1000=L$8,1)))))))</f>
        <v/>
      </c>
      <c r="M271" s="125" t="str">
        <f t="array" ref="M271">IF($C271="","",COUNT(IF(Inventory!$B$10:$B$1000=$B271,IF(Inventory!$C$10:$C$1000=$C271,IF(Inventory!$D$10:$D$1000=sp,IF(Inventory!$J$10:$J$1000=frig,IF(Inventory!$P$10:$P$1000=M$8,1)))))))</f>
        <v/>
      </c>
      <c r="N271" s="125" t="str">
        <f t="array" ref="N271">IF($C271="","",COUNT(IF(Inventory!$B$10:$B$1000=$B271,IF(Inventory!$C$10:$C$1000=$C271,IF(Inventory!$D$10:$D$1000=sp,IF(Inventory!$J$10:$J$1000=frig,IF(Inventory!$P$10:$P$1000=N$8,1)))))))</f>
        <v/>
      </c>
      <c r="O271" s="125" t="str">
        <f t="array" ref="O271">IF($C271="","",COUNT(IF(Inventory!$B$10:$B$1000=$B271,IF(Inventory!$C$10:$C$1000=$C271,IF(Inventory!$D$10:$D$1000=sp,IF(Inventory!$J$10:$J$1000=frig,IF(Inventory!$P$10:$P$1000=O$8,1)))))))</f>
        <v/>
      </c>
      <c r="P271" s="125" t="str">
        <f t="array" ref="P271">IF($C271="","",COUNT(IF(Inventory!$B$10:$B$1000=$B271,IF(Inventory!$C$10:$C$1000=$C271,IF(Inventory!$D$10:$D$1000=sp,IF(Inventory!$J$10:$J$1000=frig,IF(Inventory!$P$10:$P$1000=P$8,1)))))))</f>
        <v/>
      </c>
      <c r="Q271" s="144" t="str">
        <f t="shared" si="18"/>
        <v/>
      </c>
      <c r="R271" s="125" t="str">
        <f t="array" ref="R271">IF($C271="","",COUNT(IF(Inventory!$B$10:$B$1000=$B271,IF(Inventory!$C$10:$C$1000=$C271,IF(Inventory!$D$10:$D$1000=sp,IF(Inventory!$J$10:$J$1000=freez,1))))))</f>
        <v/>
      </c>
      <c r="S271" s="125" t="str">
        <f t="array" ref="S271">IF($C271="","",COUNT(IF(Inventory!$B$10:$B$1000=$B271,IF(Inventory!$C$10:$C$1000=$C271,IF(Inventory!$D$10:$D$1000=sp,IF(Inventory!$J$10:$J$1000=freez,IF(Inventory!$P$10:$P$1000=S$8,1)))))))</f>
        <v/>
      </c>
      <c r="T271" s="125" t="str">
        <f t="array" ref="T271">IF($C271="","",COUNT(IF(Inventory!$B$10:$B$1000=$B271,IF(Inventory!$C$10:$C$1000=$C271,IF(Inventory!$D$10:$D$1000=sp,IF(Inventory!$J$10:$J$1000=freez,IF(Inventory!$P$10:$P$1000=T$8,1)))))))</f>
        <v/>
      </c>
      <c r="U271" s="125" t="str">
        <f t="array" ref="U271">IF($C271="","",COUNT(IF(Inventory!$B$10:$B$1000=$B271,IF(Inventory!$C$10:$C$1000=$C271,IF(Inventory!$D$10:$D$1000=sp,IF(Inventory!$J$10:$J$1000=freez,IF(Inventory!$P$10:$P$1000=U$8,1)))))))</f>
        <v/>
      </c>
      <c r="V271" s="125" t="str">
        <f t="array" ref="V271">IF($C271="","",COUNT(IF(Inventory!$B$10:$B$1000=$B271,IF(Inventory!$C$10:$C$1000=$C271,IF(Inventory!$D$10:$D$1000=sp,IF(Inventory!$J$10:$J$1000=freez,IF(Inventory!$P$10:$P$1000=V$8,1)))))))</f>
        <v/>
      </c>
      <c r="W271" s="125" t="str">
        <f t="array" ref="W271">IF($C271="","",COUNT(IF(Inventory!$B$10:$B$1000=$B271,IF(Inventory!$C$10:$C$1000=$C271,IF(Inventory!$D$10:$D$1000=sp,IF(Inventory!$J$10:$J$1000=freez,IF(Inventory!$P$10:$P$1000=W$8,1)))))))</f>
        <v/>
      </c>
      <c r="X271" s="144" t="str">
        <f t="shared" si="19"/>
        <v/>
      </c>
      <c r="Y271" s="125" t="str">
        <f t="array" ref="Y271">IF($C271="","",SUM(IF(FREQUENCY(IF(Inventory!$C$10:$C$1000=$C271,IF(Inventory!$D$10:$D$1000=sp,IF(Inventory!$I$10:$I$1000=Grl_status!$B$6,MATCH(Inventory!$F$10:$F$1000,Inventory!$F$10:$F$1000,0)))),ROW(Inventory!$F$10:$F$1000)-ROW(Inventory!$F$10)+1),1)))</f>
        <v/>
      </c>
      <c r="Z271" s="125" t="str">
        <f t="array" ref="Z271">IF($C271="","",SUM(IF(FREQUENCY(IF(Inventory!$C$10:$C$1000=$C271,IF(Inventory!$D$10:$D$1000=sp,IF(Inventory!$J$10:$J$1000=frig,MATCH(Inventory!$F$10:$F$1000,Inventory!$F$10:$F$1000,0)))),ROW(Inventory!$F$10:$F$1000)-ROW(Inventory!$F$10)+1),1)))</f>
        <v/>
      </c>
      <c r="AA271" s="125" t="str">
        <f t="array" ref="AA271">IF($C271="","",SUM(IF(FREQUENCY(IF(Inventory!$C$10:$C$1000=$C271,IF(Inventory!$D$10:$D$1000=sp,IF(Inventory!$J$10:$J$1000=frig,IF(Inventory!$P$10:$P$1000=$E$8,MATCH(Inventory!$F$10:$F$1000,Inventory!$F$10:$F$1000,0))))),ROW(Inventory!$F$10:$F$1000)-ROW(Inventory!$F$10)+1),1)))</f>
        <v/>
      </c>
      <c r="AB271" s="125" t="str">
        <f t="array" ref="AB271">IF($C271="","",SUM(IF(FREQUENCY(IF(Inventory!$C$10:$C$1000=$C271,IF(Inventory!$D$10:$D$1000=sp,IF(Inventory!$J$10:$J$1000=frig,IF(Inventory!$P$10:$P$1000=$G$8,MATCH(Inventory!$F$10:$F$1000,Inventory!$F$10:$F$1000,0))))),ROW(Inventory!$F$10:$F$1000)-ROW(Inventory!$F$10)+1),1)))</f>
        <v/>
      </c>
      <c r="AC271" s="125" t="str">
        <f t="array" ref="AC271">IF($C271="","",SUM(IF(FREQUENCY(IF(Inventory!$C$10:$C$1000=$C271,IF(Inventory!$D$10:$D$1000=sp,IF(Inventory!$K$10:$K$1000="",MATCH(Inventory!$F$10:$F$1000,Inventory!$F$10:$F$1000,0)))),ROW(Inventory!$F$10:$F$1000)-ROW(Inventory!$F$10)+1),1)))</f>
        <v/>
      </c>
    </row>
    <row r="272" spans="1:29" ht="16.5" x14ac:dyDescent="0.3">
      <c r="A272" s="279" t="str">
        <f>Gap_analysis_stores!A273</f>
        <v/>
      </c>
      <c r="B272" s="279" t="str">
        <f>Gap_analysis_stores!B273</f>
        <v/>
      </c>
      <c r="C272" s="279" t="str">
        <f>Gap_analysis_stores!C273</f>
        <v/>
      </c>
      <c r="D272" s="125" t="str">
        <f t="array" ref="D272">IF($C272="","",SUM(IF(FREQUENCY(IF(Inventory!$C$10:$C$1000=$C272,IF(Inventory!$D$10:$D$1000=sp,MATCH(Inventory!$F$10:$F$1000,Inventory!$F$10:$F$1000,0))),ROW(Inventory!$F$10:$F$1000)-ROW(Inventory!$F$10)+1),1)))</f>
        <v/>
      </c>
      <c r="E272" s="125" t="str">
        <f t="array" ref="E272">IF($C272="","",COUNT(IF(Inventory!$B$10:$B$1000=$B272,IF(Inventory!$C$10:$C$1000=$C272,IF(Inventory!$D$10:$D$1000=sp,IF(Inventory!$P$10:$P$1000=E$8,1))))))</f>
        <v/>
      </c>
      <c r="F272" s="125" t="str">
        <f t="array" ref="F272">IF($C272="","",COUNT(IF(Inventory!$B$10:$B$1000=$B272,IF(Inventory!$C$10:$C$1000=$C272,IF(Inventory!$D$10:$D$1000=sp,IF(Inventory!$P$10:$P$1000=F$8,1))))))</f>
        <v/>
      </c>
      <c r="G272" s="125" t="str">
        <f t="array" ref="G272">IF($C272="","",COUNT(IF(Inventory!$B$10:$B$1000=$B272,IF(Inventory!$C$10:$C$1000=$C272,IF(Inventory!$D$10:$D$1000=sp,IF(Inventory!$P$10:$P$1000=G$8,1))))))</f>
        <v/>
      </c>
      <c r="H272" s="125" t="str">
        <f t="array" ref="H272">IF($C272="","",COUNT(IF(Inventory!$B$10:$B$1000=$B272,IF(Inventory!$C$10:$C$1000=$C272,IF(Inventory!$D$10:$D$1000=sp,IF(Inventory!$P$10:$P$1000=H$8,1))))))</f>
        <v/>
      </c>
      <c r="I272" s="125" t="str">
        <f t="array" ref="I272">IF($C272="","",COUNT(IF(Inventory!$B$10:$B$1000=$B272,IF(Inventory!$C$10:$C$1000=$C272,IF(Inventory!$D$10:$D$1000=sp,IF(Inventory!$P$10:$P$1000=I$8,1))))))</f>
        <v/>
      </c>
      <c r="J272" s="137">
        <f t="shared" si="20"/>
        <v>0</v>
      </c>
      <c r="K272" s="125" t="str">
        <f t="array" ref="K272">IF($C272="","",COUNT(IF(Inventory!$B$10:$B$1000=$B272,IF(Inventory!$C$10:$C$1000=$C272,IF(Inventory!$D$10:$D$1000=sp,IF(Inventory!$J$10:$J$1000=frig,1))))))</f>
        <v/>
      </c>
      <c r="L272" s="125" t="str">
        <f t="array" ref="L272">IF($C272="","",COUNT(IF(Inventory!$B$10:$B$1000=$B272,IF(Inventory!$C$10:$C$1000=$C272,IF(Inventory!$D$10:$D$1000=sp,IF(Inventory!$J$10:$J$1000=frig,IF(Inventory!$P$10:$P$1000=L$8,1)))))))</f>
        <v/>
      </c>
      <c r="M272" s="125" t="str">
        <f t="array" ref="M272">IF($C272="","",COUNT(IF(Inventory!$B$10:$B$1000=$B272,IF(Inventory!$C$10:$C$1000=$C272,IF(Inventory!$D$10:$D$1000=sp,IF(Inventory!$J$10:$J$1000=frig,IF(Inventory!$P$10:$P$1000=M$8,1)))))))</f>
        <v/>
      </c>
      <c r="N272" s="125" t="str">
        <f t="array" ref="N272">IF($C272="","",COUNT(IF(Inventory!$B$10:$B$1000=$B272,IF(Inventory!$C$10:$C$1000=$C272,IF(Inventory!$D$10:$D$1000=sp,IF(Inventory!$J$10:$J$1000=frig,IF(Inventory!$P$10:$P$1000=N$8,1)))))))</f>
        <v/>
      </c>
      <c r="O272" s="125" t="str">
        <f t="array" ref="O272">IF($C272="","",COUNT(IF(Inventory!$B$10:$B$1000=$B272,IF(Inventory!$C$10:$C$1000=$C272,IF(Inventory!$D$10:$D$1000=sp,IF(Inventory!$J$10:$J$1000=frig,IF(Inventory!$P$10:$P$1000=O$8,1)))))))</f>
        <v/>
      </c>
      <c r="P272" s="125" t="str">
        <f t="array" ref="P272">IF($C272="","",COUNT(IF(Inventory!$B$10:$B$1000=$B272,IF(Inventory!$C$10:$C$1000=$C272,IF(Inventory!$D$10:$D$1000=sp,IF(Inventory!$J$10:$J$1000=frig,IF(Inventory!$P$10:$P$1000=P$8,1)))))))</f>
        <v/>
      </c>
      <c r="Q272" s="144" t="str">
        <f t="shared" si="18"/>
        <v/>
      </c>
      <c r="R272" s="125" t="str">
        <f t="array" ref="R272">IF($C272="","",COUNT(IF(Inventory!$B$10:$B$1000=$B272,IF(Inventory!$C$10:$C$1000=$C272,IF(Inventory!$D$10:$D$1000=sp,IF(Inventory!$J$10:$J$1000=freez,1))))))</f>
        <v/>
      </c>
      <c r="S272" s="125" t="str">
        <f t="array" ref="S272">IF($C272="","",COUNT(IF(Inventory!$B$10:$B$1000=$B272,IF(Inventory!$C$10:$C$1000=$C272,IF(Inventory!$D$10:$D$1000=sp,IF(Inventory!$J$10:$J$1000=freez,IF(Inventory!$P$10:$P$1000=S$8,1)))))))</f>
        <v/>
      </c>
      <c r="T272" s="125" t="str">
        <f t="array" ref="T272">IF($C272="","",COUNT(IF(Inventory!$B$10:$B$1000=$B272,IF(Inventory!$C$10:$C$1000=$C272,IF(Inventory!$D$10:$D$1000=sp,IF(Inventory!$J$10:$J$1000=freez,IF(Inventory!$P$10:$P$1000=T$8,1)))))))</f>
        <v/>
      </c>
      <c r="U272" s="125" t="str">
        <f t="array" ref="U272">IF($C272="","",COUNT(IF(Inventory!$B$10:$B$1000=$B272,IF(Inventory!$C$10:$C$1000=$C272,IF(Inventory!$D$10:$D$1000=sp,IF(Inventory!$J$10:$J$1000=freez,IF(Inventory!$P$10:$P$1000=U$8,1)))))))</f>
        <v/>
      </c>
      <c r="V272" s="125" t="str">
        <f t="array" ref="V272">IF($C272="","",COUNT(IF(Inventory!$B$10:$B$1000=$B272,IF(Inventory!$C$10:$C$1000=$C272,IF(Inventory!$D$10:$D$1000=sp,IF(Inventory!$J$10:$J$1000=freez,IF(Inventory!$P$10:$P$1000=V$8,1)))))))</f>
        <v/>
      </c>
      <c r="W272" s="125" t="str">
        <f t="array" ref="W272">IF($C272="","",COUNT(IF(Inventory!$B$10:$B$1000=$B272,IF(Inventory!$C$10:$C$1000=$C272,IF(Inventory!$D$10:$D$1000=sp,IF(Inventory!$J$10:$J$1000=freez,IF(Inventory!$P$10:$P$1000=W$8,1)))))))</f>
        <v/>
      </c>
      <c r="X272" s="144" t="str">
        <f t="shared" si="19"/>
        <v/>
      </c>
      <c r="Y272" s="125" t="str">
        <f t="array" ref="Y272">IF($C272="","",SUM(IF(FREQUENCY(IF(Inventory!$C$10:$C$1000=$C272,IF(Inventory!$D$10:$D$1000=sp,IF(Inventory!$I$10:$I$1000=Grl_status!$B$6,MATCH(Inventory!$F$10:$F$1000,Inventory!$F$10:$F$1000,0)))),ROW(Inventory!$F$10:$F$1000)-ROW(Inventory!$F$10)+1),1)))</f>
        <v/>
      </c>
      <c r="Z272" s="125" t="str">
        <f t="array" ref="Z272">IF($C272="","",SUM(IF(FREQUENCY(IF(Inventory!$C$10:$C$1000=$C272,IF(Inventory!$D$10:$D$1000=sp,IF(Inventory!$J$10:$J$1000=frig,MATCH(Inventory!$F$10:$F$1000,Inventory!$F$10:$F$1000,0)))),ROW(Inventory!$F$10:$F$1000)-ROW(Inventory!$F$10)+1),1)))</f>
        <v/>
      </c>
      <c r="AA272" s="125" t="str">
        <f t="array" ref="AA272">IF($C272="","",SUM(IF(FREQUENCY(IF(Inventory!$C$10:$C$1000=$C272,IF(Inventory!$D$10:$D$1000=sp,IF(Inventory!$J$10:$J$1000=frig,IF(Inventory!$P$10:$P$1000=$E$8,MATCH(Inventory!$F$10:$F$1000,Inventory!$F$10:$F$1000,0))))),ROW(Inventory!$F$10:$F$1000)-ROW(Inventory!$F$10)+1),1)))</f>
        <v/>
      </c>
      <c r="AB272" s="125" t="str">
        <f t="array" ref="AB272">IF($C272="","",SUM(IF(FREQUENCY(IF(Inventory!$C$10:$C$1000=$C272,IF(Inventory!$D$10:$D$1000=sp,IF(Inventory!$J$10:$J$1000=frig,IF(Inventory!$P$10:$P$1000=$G$8,MATCH(Inventory!$F$10:$F$1000,Inventory!$F$10:$F$1000,0))))),ROW(Inventory!$F$10:$F$1000)-ROW(Inventory!$F$10)+1),1)))</f>
        <v/>
      </c>
      <c r="AC272" s="125" t="str">
        <f t="array" ref="AC272">IF($C272="","",SUM(IF(FREQUENCY(IF(Inventory!$C$10:$C$1000=$C272,IF(Inventory!$D$10:$D$1000=sp,IF(Inventory!$K$10:$K$1000="",MATCH(Inventory!$F$10:$F$1000,Inventory!$F$10:$F$1000,0)))),ROW(Inventory!$F$10:$F$1000)-ROW(Inventory!$F$10)+1),1)))</f>
        <v/>
      </c>
    </row>
    <row r="273" spans="1:29" ht="16.5" x14ac:dyDescent="0.3">
      <c r="A273" s="279" t="str">
        <f>Gap_analysis_stores!A274</f>
        <v/>
      </c>
      <c r="B273" s="279" t="str">
        <f>Gap_analysis_stores!B274</f>
        <v/>
      </c>
      <c r="C273" s="279" t="str">
        <f>Gap_analysis_stores!C274</f>
        <v/>
      </c>
      <c r="D273" s="125" t="str">
        <f t="array" ref="D273">IF($C273="","",SUM(IF(FREQUENCY(IF(Inventory!$C$10:$C$1000=$C273,IF(Inventory!$D$10:$D$1000=sp,MATCH(Inventory!$F$10:$F$1000,Inventory!$F$10:$F$1000,0))),ROW(Inventory!$F$10:$F$1000)-ROW(Inventory!$F$10)+1),1)))</f>
        <v/>
      </c>
      <c r="E273" s="125" t="str">
        <f t="array" ref="E273">IF($C273="","",COUNT(IF(Inventory!$B$10:$B$1000=$B273,IF(Inventory!$C$10:$C$1000=$C273,IF(Inventory!$D$10:$D$1000=sp,IF(Inventory!$P$10:$P$1000=E$8,1))))))</f>
        <v/>
      </c>
      <c r="F273" s="125" t="str">
        <f t="array" ref="F273">IF($C273="","",COUNT(IF(Inventory!$B$10:$B$1000=$B273,IF(Inventory!$C$10:$C$1000=$C273,IF(Inventory!$D$10:$D$1000=sp,IF(Inventory!$P$10:$P$1000=F$8,1))))))</f>
        <v/>
      </c>
      <c r="G273" s="125" t="str">
        <f t="array" ref="G273">IF($C273="","",COUNT(IF(Inventory!$B$10:$B$1000=$B273,IF(Inventory!$C$10:$C$1000=$C273,IF(Inventory!$D$10:$D$1000=sp,IF(Inventory!$P$10:$P$1000=G$8,1))))))</f>
        <v/>
      </c>
      <c r="H273" s="125" t="str">
        <f t="array" ref="H273">IF($C273="","",COUNT(IF(Inventory!$B$10:$B$1000=$B273,IF(Inventory!$C$10:$C$1000=$C273,IF(Inventory!$D$10:$D$1000=sp,IF(Inventory!$P$10:$P$1000=H$8,1))))))</f>
        <v/>
      </c>
      <c r="I273" s="125" t="str">
        <f t="array" ref="I273">IF($C273="","",COUNT(IF(Inventory!$B$10:$B$1000=$B273,IF(Inventory!$C$10:$C$1000=$C273,IF(Inventory!$D$10:$D$1000=sp,IF(Inventory!$P$10:$P$1000=I$8,1))))))</f>
        <v/>
      </c>
      <c r="J273" s="137">
        <f t="shared" si="20"/>
        <v>0</v>
      </c>
      <c r="K273" s="125" t="str">
        <f t="array" ref="K273">IF($C273="","",COUNT(IF(Inventory!$B$10:$B$1000=$B273,IF(Inventory!$C$10:$C$1000=$C273,IF(Inventory!$D$10:$D$1000=sp,IF(Inventory!$J$10:$J$1000=frig,1))))))</f>
        <v/>
      </c>
      <c r="L273" s="125" t="str">
        <f t="array" ref="L273">IF($C273="","",COUNT(IF(Inventory!$B$10:$B$1000=$B273,IF(Inventory!$C$10:$C$1000=$C273,IF(Inventory!$D$10:$D$1000=sp,IF(Inventory!$J$10:$J$1000=frig,IF(Inventory!$P$10:$P$1000=L$8,1)))))))</f>
        <v/>
      </c>
      <c r="M273" s="125" t="str">
        <f t="array" ref="M273">IF($C273="","",COUNT(IF(Inventory!$B$10:$B$1000=$B273,IF(Inventory!$C$10:$C$1000=$C273,IF(Inventory!$D$10:$D$1000=sp,IF(Inventory!$J$10:$J$1000=frig,IF(Inventory!$P$10:$P$1000=M$8,1)))))))</f>
        <v/>
      </c>
      <c r="N273" s="125" t="str">
        <f t="array" ref="N273">IF($C273="","",COUNT(IF(Inventory!$B$10:$B$1000=$B273,IF(Inventory!$C$10:$C$1000=$C273,IF(Inventory!$D$10:$D$1000=sp,IF(Inventory!$J$10:$J$1000=frig,IF(Inventory!$P$10:$P$1000=N$8,1)))))))</f>
        <v/>
      </c>
      <c r="O273" s="125" t="str">
        <f t="array" ref="O273">IF($C273="","",COUNT(IF(Inventory!$B$10:$B$1000=$B273,IF(Inventory!$C$10:$C$1000=$C273,IF(Inventory!$D$10:$D$1000=sp,IF(Inventory!$J$10:$J$1000=frig,IF(Inventory!$P$10:$P$1000=O$8,1)))))))</f>
        <v/>
      </c>
      <c r="P273" s="125" t="str">
        <f t="array" ref="P273">IF($C273="","",COUNT(IF(Inventory!$B$10:$B$1000=$B273,IF(Inventory!$C$10:$C$1000=$C273,IF(Inventory!$D$10:$D$1000=sp,IF(Inventory!$J$10:$J$1000=frig,IF(Inventory!$P$10:$P$1000=P$8,1)))))))</f>
        <v/>
      </c>
      <c r="Q273" s="144" t="str">
        <f t="shared" si="18"/>
        <v/>
      </c>
      <c r="R273" s="125" t="str">
        <f t="array" ref="R273">IF($C273="","",COUNT(IF(Inventory!$B$10:$B$1000=$B273,IF(Inventory!$C$10:$C$1000=$C273,IF(Inventory!$D$10:$D$1000=sp,IF(Inventory!$J$10:$J$1000=freez,1))))))</f>
        <v/>
      </c>
      <c r="S273" s="125" t="str">
        <f t="array" ref="S273">IF($C273="","",COUNT(IF(Inventory!$B$10:$B$1000=$B273,IF(Inventory!$C$10:$C$1000=$C273,IF(Inventory!$D$10:$D$1000=sp,IF(Inventory!$J$10:$J$1000=freez,IF(Inventory!$P$10:$P$1000=S$8,1)))))))</f>
        <v/>
      </c>
      <c r="T273" s="125" t="str">
        <f t="array" ref="T273">IF($C273="","",COUNT(IF(Inventory!$B$10:$B$1000=$B273,IF(Inventory!$C$10:$C$1000=$C273,IF(Inventory!$D$10:$D$1000=sp,IF(Inventory!$J$10:$J$1000=freez,IF(Inventory!$P$10:$P$1000=T$8,1)))))))</f>
        <v/>
      </c>
      <c r="U273" s="125" t="str">
        <f t="array" ref="U273">IF($C273="","",COUNT(IF(Inventory!$B$10:$B$1000=$B273,IF(Inventory!$C$10:$C$1000=$C273,IF(Inventory!$D$10:$D$1000=sp,IF(Inventory!$J$10:$J$1000=freez,IF(Inventory!$P$10:$P$1000=U$8,1)))))))</f>
        <v/>
      </c>
      <c r="V273" s="125" t="str">
        <f t="array" ref="V273">IF($C273="","",COUNT(IF(Inventory!$B$10:$B$1000=$B273,IF(Inventory!$C$10:$C$1000=$C273,IF(Inventory!$D$10:$D$1000=sp,IF(Inventory!$J$10:$J$1000=freez,IF(Inventory!$P$10:$P$1000=V$8,1)))))))</f>
        <v/>
      </c>
      <c r="W273" s="125" t="str">
        <f t="array" ref="W273">IF($C273="","",COUNT(IF(Inventory!$B$10:$B$1000=$B273,IF(Inventory!$C$10:$C$1000=$C273,IF(Inventory!$D$10:$D$1000=sp,IF(Inventory!$J$10:$J$1000=freez,IF(Inventory!$P$10:$P$1000=W$8,1)))))))</f>
        <v/>
      </c>
      <c r="X273" s="144" t="str">
        <f t="shared" si="19"/>
        <v/>
      </c>
      <c r="Y273" s="125" t="str">
        <f t="array" ref="Y273">IF($C273="","",SUM(IF(FREQUENCY(IF(Inventory!$C$10:$C$1000=$C273,IF(Inventory!$D$10:$D$1000=sp,IF(Inventory!$I$10:$I$1000=Grl_status!$B$6,MATCH(Inventory!$F$10:$F$1000,Inventory!$F$10:$F$1000,0)))),ROW(Inventory!$F$10:$F$1000)-ROW(Inventory!$F$10)+1),1)))</f>
        <v/>
      </c>
      <c r="Z273" s="125" t="str">
        <f t="array" ref="Z273">IF($C273="","",SUM(IF(FREQUENCY(IF(Inventory!$C$10:$C$1000=$C273,IF(Inventory!$D$10:$D$1000=sp,IF(Inventory!$J$10:$J$1000=frig,MATCH(Inventory!$F$10:$F$1000,Inventory!$F$10:$F$1000,0)))),ROW(Inventory!$F$10:$F$1000)-ROW(Inventory!$F$10)+1),1)))</f>
        <v/>
      </c>
      <c r="AA273" s="125" t="str">
        <f t="array" ref="AA273">IF($C273="","",SUM(IF(FREQUENCY(IF(Inventory!$C$10:$C$1000=$C273,IF(Inventory!$D$10:$D$1000=sp,IF(Inventory!$J$10:$J$1000=frig,IF(Inventory!$P$10:$P$1000=$E$8,MATCH(Inventory!$F$10:$F$1000,Inventory!$F$10:$F$1000,0))))),ROW(Inventory!$F$10:$F$1000)-ROW(Inventory!$F$10)+1),1)))</f>
        <v/>
      </c>
      <c r="AB273" s="125" t="str">
        <f t="array" ref="AB273">IF($C273="","",SUM(IF(FREQUENCY(IF(Inventory!$C$10:$C$1000=$C273,IF(Inventory!$D$10:$D$1000=sp,IF(Inventory!$J$10:$J$1000=frig,IF(Inventory!$P$10:$P$1000=$G$8,MATCH(Inventory!$F$10:$F$1000,Inventory!$F$10:$F$1000,0))))),ROW(Inventory!$F$10:$F$1000)-ROW(Inventory!$F$10)+1),1)))</f>
        <v/>
      </c>
      <c r="AC273" s="125" t="str">
        <f t="array" ref="AC273">IF($C273="","",SUM(IF(FREQUENCY(IF(Inventory!$C$10:$C$1000=$C273,IF(Inventory!$D$10:$D$1000=sp,IF(Inventory!$K$10:$K$1000="",MATCH(Inventory!$F$10:$F$1000,Inventory!$F$10:$F$1000,0)))),ROW(Inventory!$F$10:$F$1000)-ROW(Inventory!$F$10)+1),1)))</f>
        <v/>
      </c>
    </row>
    <row r="274" spans="1:29" ht="16.5" x14ac:dyDescent="0.3">
      <c r="A274" s="279" t="str">
        <f>Gap_analysis_stores!A275</f>
        <v/>
      </c>
      <c r="B274" s="279" t="str">
        <f>Gap_analysis_stores!B275</f>
        <v/>
      </c>
      <c r="C274" s="279" t="str">
        <f>Gap_analysis_stores!C275</f>
        <v/>
      </c>
      <c r="D274" s="125" t="str">
        <f t="array" ref="D274">IF($C274="","",SUM(IF(FREQUENCY(IF(Inventory!$C$10:$C$1000=$C274,IF(Inventory!$D$10:$D$1000=sp,MATCH(Inventory!$F$10:$F$1000,Inventory!$F$10:$F$1000,0))),ROW(Inventory!$F$10:$F$1000)-ROW(Inventory!$F$10)+1),1)))</f>
        <v/>
      </c>
      <c r="E274" s="125" t="str">
        <f t="array" ref="E274">IF($C274="","",COUNT(IF(Inventory!$B$10:$B$1000=$B274,IF(Inventory!$C$10:$C$1000=$C274,IF(Inventory!$D$10:$D$1000=sp,IF(Inventory!$P$10:$P$1000=E$8,1))))))</f>
        <v/>
      </c>
      <c r="F274" s="125" t="str">
        <f t="array" ref="F274">IF($C274="","",COUNT(IF(Inventory!$B$10:$B$1000=$B274,IF(Inventory!$C$10:$C$1000=$C274,IF(Inventory!$D$10:$D$1000=sp,IF(Inventory!$P$10:$P$1000=F$8,1))))))</f>
        <v/>
      </c>
      <c r="G274" s="125" t="str">
        <f t="array" ref="G274">IF($C274="","",COUNT(IF(Inventory!$B$10:$B$1000=$B274,IF(Inventory!$C$10:$C$1000=$C274,IF(Inventory!$D$10:$D$1000=sp,IF(Inventory!$P$10:$P$1000=G$8,1))))))</f>
        <v/>
      </c>
      <c r="H274" s="125" t="str">
        <f t="array" ref="H274">IF($C274="","",COUNT(IF(Inventory!$B$10:$B$1000=$B274,IF(Inventory!$C$10:$C$1000=$C274,IF(Inventory!$D$10:$D$1000=sp,IF(Inventory!$P$10:$P$1000=H$8,1))))))</f>
        <v/>
      </c>
      <c r="I274" s="125" t="str">
        <f t="array" ref="I274">IF($C274="","",COUNT(IF(Inventory!$B$10:$B$1000=$B274,IF(Inventory!$C$10:$C$1000=$C274,IF(Inventory!$D$10:$D$1000=sp,IF(Inventory!$P$10:$P$1000=I$8,1))))))</f>
        <v/>
      </c>
      <c r="J274" s="137">
        <f t="shared" si="20"/>
        <v>0</v>
      </c>
      <c r="K274" s="125" t="str">
        <f t="array" ref="K274">IF($C274="","",COUNT(IF(Inventory!$B$10:$B$1000=$B274,IF(Inventory!$C$10:$C$1000=$C274,IF(Inventory!$D$10:$D$1000=sp,IF(Inventory!$J$10:$J$1000=frig,1))))))</f>
        <v/>
      </c>
      <c r="L274" s="125" t="str">
        <f t="array" ref="L274">IF($C274="","",COUNT(IF(Inventory!$B$10:$B$1000=$B274,IF(Inventory!$C$10:$C$1000=$C274,IF(Inventory!$D$10:$D$1000=sp,IF(Inventory!$J$10:$J$1000=frig,IF(Inventory!$P$10:$P$1000=L$8,1)))))))</f>
        <v/>
      </c>
      <c r="M274" s="125" t="str">
        <f t="array" ref="M274">IF($C274="","",COUNT(IF(Inventory!$B$10:$B$1000=$B274,IF(Inventory!$C$10:$C$1000=$C274,IF(Inventory!$D$10:$D$1000=sp,IF(Inventory!$J$10:$J$1000=frig,IF(Inventory!$P$10:$P$1000=M$8,1)))))))</f>
        <v/>
      </c>
      <c r="N274" s="125" t="str">
        <f t="array" ref="N274">IF($C274="","",COUNT(IF(Inventory!$B$10:$B$1000=$B274,IF(Inventory!$C$10:$C$1000=$C274,IF(Inventory!$D$10:$D$1000=sp,IF(Inventory!$J$10:$J$1000=frig,IF(Inventory!$P$10:$P$1000=N$8,1)))))))</f>
        <v/>
      </c>
      <c r="O274" s="125" t="str">
        <f t="array" ref="O274">IF($C274="","",COUNT(IF(Inventory!$B$10:$B$1000=$B274,IF(Inventory!$C$10:$C$1000=$C274,IF(Inventory!$D$10:$D$1000=sp,IF(Inventory!$J$10:$J$1000=frig,IF(Inventory!$P$10:$P$1000=O$8,1)))))))</f>
        <v/>
      </c>
      <c r="P274" s="125" t="str">
        <f t="array" ref="P274">IF($C274="","",COUNT(IF(Inventory!$B$10:$B$1000=$B274,IF(Inventory!$C$10:$C$1000=$C274,IF(Inventory!$D$10:$D$1000=sp,IF(Inventory!$J$10:$J$1000=frig,IF(Inventory!$P$10:$P$1000=P$8,1)))))))</f>
        <v/>
      </c>
      <c r="Q274" s="144" t="str">
        <f t="shared" si="18"/>
        <v/>
      </c>
      <c r="R274" s="125" t="str">
        <f t="array" ref="R274">IF($C274="","",COUNT(IF(Inventory!$B$10:$B$1000=$B274,IF(Inventory!$C$10:$C$1000=$C274,IF(Inventory!$D$10:$D$1000=sp,IF(Inventory!$J$10:$J$1000=freez,1))))))</f>
        <v/>
      </c>
      <c r="S274" s="125" t="str">
        <f t="array" ref="S274">IF($C274="","",COUNT(IF(Inventory!$B$10:$B$1000=$B274,IF(Inventory!$C$10:$C$1000=$C274,IF(Inventory!$D$10:$D$1000=sp,IF(Inventory!$J$10:$J$1000=freez,IF(Inventory!$P$10:$P$1000=S$8,1)))))))</f>
        <v/>
      </c>
      <c r="T274" s="125" t="str">
        <f t="array" ref="T274">IF($C274="","",COUNT(IF(Inventory!$B$10:$B$1000=$B274,IF(Inventory!$C$10:$C$1000=$C274,IF(Inventory!$D$10:$D$1000=sp,IF(Inventory!$J$10:$J$1000=freez,IF(Inventory!$P$10:$P$1000=T$8,1)))))))</f>
        <v/>
      </c>
      <c r="U274" s="125" t="str">
        <f t="array" ref="U274">IF($C274="","",COUNT(IF(Inventory!$B$10:$B$1000=$B274,IF(Inventory!$C$10:$C$1000=$C274,IF(Inventory!$D$10:$D$1000=sp,IF(Inventory!$J$10:$J$1000=freez,IF(Inventory!$P$10:$P$1000=U$8,1)))))))</f>
        <v/>
      </c>
      <c r="V274" s="125" t="str">
        <f t="array" ref="V274">IF($C274="","",COUNT(IF(Inventory!$B$10:$B$1000=$B274,IF(Inventory!$C$10:$C$1000=$C274,IF(Inventory!$D$10:$D$1000=sp,IF(Inventory!$J$10:$J$1000=freez,IF(Inventory!$P$10:$P$1000=V$8,1)))))))</f>
        <v/>
      </c>
      <c r="W274" s="125" t="str">
        <f t="array" ref="W274">IF($C274="","",COUNT(IF(Inventory!$B$10:$B$1000=$B274,IF(Inventory!$C$10:$C$1000=$C274,IF(Inventory!$D$10:$D$1000=sp,IF(Inventory!$J$10:$J$1000=freez,IF(Inventory!$P$10:$P$1000=W$8,1)))))))</f>
        <v/>
      </c>
      <c r="X274" s="144" t="str">
        <f t="shared" si="19"/>
        <v/>
      </c>
      <c r="Y274" s="125" t="str">
        <f t="array" ref="Y274">IF($C274="","",SUM(IF(FREQUENCY(IF(Inventory!$C$10:$C$1000=$C274,IF(Inventory!$D$10:$D$1000=sp,IF(Inventory!$I$10:$I$1000=Grl_status!$B$6,MATCH(Inventory!$F$10:$F$1000,Inventory!$F$10:$F$1000,0)))),ROW(Inventory!$F$10:$F$1000)-ROW(Inventory!$F$10)+1),1)))</f>
        <v/>
      </c>
      <c r="Z274" s="125" t="str">
        <f t="array" ref="Z274">IF($C274="","",SUM(IF(FREQUENCY(IF(Inventory!$C$10:$C$1000=$C274,IF(Inventory!$D$10:$D$1000=sp,IF(Inventory!$J$10:$J$1000=frig,MATCH(Inventory!$F$10:$F$1000,Inventory!$F$10:$F$1000,0)))),ROW(Inventory!$F$10:$F$1000)-ROW(Inventory!$F$10)+1),1)))</f>
        <v/>
      </c>
      <c r="AA274" s="125" t="str">
        <f t="array" ref="AA274">IF($C274="","",SUM(IF(FREQUENCY(IF(Inventory!$C$10:$C$1000=$C274,IF(Inventory!$D$10:$D$1000=sp,IF(Inventory!$J$10:$J$1000=frig,IF(Inventory!$P$10:$P$1000=$E$8,MATCH(Inventory!$F$10:$F$1000,Inventory!$F$10:$F$1000,0))))),ROW(Inventory!$F$10:$F$1000)-ROW(Inventory!$F$10)+1),1)))</f>
        <v/>
      </c>
      <c r="AB274" s="125" t="str">
        <f t="array" ref="AB274">IF($C274="","",SUM(IF(FREQUENCY(IF(Inventory!$C$10:$C$1000=$C274,IF(Inventory!$D$10:$D$1000=sp,IF(Inventory!$J$10:$J$1000=frig,IF(Inventory!$P$10:$P$1000=$G$8,MATCH(Inventory!$F$10:$F$1000,Inventory!$F$10:$F$1000,0))))),ROW(Inventory!$F$10:$F$1000)-ROW(Inventory!$F$10)+1),1)))</f>
        <v/>
      </c>
      <c r="AC274" s="125" t="str">
        <f t="array" ref="AC274">IF($C274="","",SUM(IF(FREQUENCY(IF(Inventory!$C$10:$C$1000=$C274,IF(Inventory!$D$10:$D$1000=sp,IF(Inventory!$K$10:$K$1000="",MATCH(Inventory!$F$10:$F$1000,Inventory!$F$10:$F$1000,0)))),ROW(Inventory!$F$10:$F$1000)-ROW(Inventory!$F$10)+1),1)))</f>
        <v/>
      </c>
    </row>
    <row r="275" spans="1:29" ht="16.5" x14ac:dyDescent="0.3">
      <c r="A275" s="279" t="str">
        <f>Gap_analysis_stores!A276</f>
        <v/>
      </c>
      <c r="B275" s="279" t="str">
        <f>Gap_analysis_stores!B276</f>
        <v/>
      </c>
      <c r="C275" s="279" t="str">
        <f>Gap_analysis_stores!C276</f>
        <v/>
      </c>
      <c r="D275" s="125" t="str">
        <f t="array" ref="D275">IF($C275="","",SUM(IF(FREQUENCY(IF(Inventory!$C$10:$C$1000=$C275,IF(Inventory!$D$10:$D$1000=sp,MATCH(Inventory!$F$10:$F$1000,Inventory!$F$10:$F$1000,0))),ROW(Inventory!$F$10:$F$1000)-ROW(Inventory!$F$10)+1),1)))</f>
        <v/>
      </c>
      <c r="E275" s="125" t="str">
        <f t="array" ref="E275">IF($C275="","",COUNT(IF(Inventory!$B$10:$B$1000=$B275,IF(Inventory!$C$10:$C$1000=$C275,IF(Inventory!$D$10:$D$1000=sp,IF(Inventory!$P$10:$P$1000=E$8,1))))))</f>
        <v/>
      </c>
      <c r="F275" s="125" t="str">
        <f t="array" ref="F275">IF($C275="","",COUNT(IF(Inventory!$B$10:$B$1000=$B275,IF(Inventory!$C$10:$C$1000=$C275,IF(Inventory!$D$10:$D$1000=sp,IF(Inventory!$P$10:$P$1000=F$8,1))))))</f>
        <v/>
      </c>
      <c r="G275" s="125" t="str">
        <f t="array" ref="G275">IF($C275="","",COUNT(IF(Inventory!$B$10:$B$1000=$B275,IF(Inventory!$C$10:$C$1000=$C275,IF(Inventory!$D$10:$D$1000=sp,IF(Inventory!$P$10:$P$1000=G$8,1))))))</f>
        <v/>
      </c>
      <c r="H275" s="125" t="str">
        <f t="array" ref="H275">IF($C275="","",COUNT(IF(Inventory!$B$10:$B$1000=$B275,IF(Inventory!$C$10:$C$1000=$C275,IF(Inventory!$D$10:$D$1000=sp,IF(Inventory!$P$10:$P$1000=H$8,1))))))</f>
        <v/>
      </c>
      <c r="I275" s="125" t="str">
        <f t="array" ref="I275">IF($C275="","",COUNT(IF(Inventory!$B$10:$B$1000=$B275,IF(Inventory!$C$10:$C$1000=$C275,IF(Inventory!$D$10:$D$1000=sp,IF(Inventory!$P$10:$P$1000=I$8,1))))))</f>
        <v/>
      </c>
      <c r="J275" s="137">
        <f t="shared" si="20"/>
        <v>0</v>
      </c>
      <c r="K275" s="125" t="str">
        <f t="array" ref="K275">IF($C275="","",COUNT(IF(Inventory!$B$10:$B$1000=$B275,IF(Inventory!$C$10:$C$1000=$C275,IF(Inventory!$D$10:$D$1000=sp,IF(Inventory!$J$10:$J$1000=frig,1))))))</f>
        <v/>
      </c>
      <c r="L275" s="125" t="str">
        <f t="array" ref="L275">IF($C275="","",COUNT(IF(Inventory!$B$10:$B$1000=$B275,IF(Inventory!$C$10:$C$1000=$C275,IF(Inventory!$D$10:$D$1000=sp,IF(Inventory!$J$10:$J$1000=frig,IF(Inventory!$P$10:$P$1000=L$8,1)))))))</f>
        <v/>
      </c>
      <c r="M275" s="125" t="str">
        <f t="array" ref="M275">IF($C275="","",COUNT(IF(Inventory!$B$10:$B$1000=$B275,IF(Inventory!$C$10:$C$1000=$C275,IF(Inventory!$D$10:$D$1000=sp,IF(Inventory!$J$10:$J$1000=frig,IF(Inventory!$P$10:$P$1000=M$8,1)))))))</f>
        <v/>
      </c>
      <c r="N275" s="125" t="str">
        <f t="array" ref="N275">IF($C275="","",COUNT(IF(Inventory!$B$10:$B$1000=$B275,IF(Inventory!$C$10:$C$1000=$C275,IF(Inventory!$D$10:$D$1000=sp,IF(Inventory!$J$10:$J$1000=frig,IF(Inventory!$P$10:$P$1000=N$8,1)))))))</f>
        <v/>
      </c>
      <c r="O275" s="125" t="str">
        <f t="array" ref="O275">IF($C275="","",COUNT(IF(Inventory!$B$10:$B$1000=$B275,IF(Inventory!$C$10:$C$1000=$C275,IF(Inventory!$D$10:$D$1000=sp,IF(Inventory!$J$10:$J$1000=frig,IF(Inventory!$P$10:$P$1000=O$8,1)))))))</f>
        <v/>
      </c>
      <c r="P275" s="125" t="str">
        <f t="array" ref="P275">IF($C275="","",COUNT(IF(Inventory!$B$10:$B$1000=$B275,IF(Inventory!$C$10:$C$1000=$C275,IF(Inventory!$D$10:$D$1000=sp,IF(Inventory!$J$10:$J$1000=frig,IF(Inventory!$P$10:$P$1000=P$8,1)))))))</f>
        <v/>
      </c>
      <c r="Q275" s="144" t="str">
        <f t="shared" si="18"/>
        <v/>
      </c>
      <c r="R275" s="125" t="str">
        <f t="array" ref="R275">IF($C275="","",COUNT(IF(Inventory!$B$10:$B$1000=$B275,IF(Inventory!$C$10:$C$1000=$C275,IF(Inventory!$D$10:$D$1000=sp,IF(Inventory!$J$10:$J$1000=freez,1))))))</f>
        <v/>
      </c>
      <c r="S275" s="125" t="str">
        <f t="array" ref="S275">IF($C275="","",COUNT(IF(Inventory!$B$10:$B$1000=$B275,IF(Inventory!$C$10:$C$1000=$C275,IF(Inventory!$D$10:$D$1000=sp,IF(Inventory!$J$10:$J$1000=freez,IF(Inventory!$P$10:$P$1000=S$8,1)))))))</f>
        <v/>
      </c>
      <c r="T275" s="125" t="str">
        <f t="array" ref="T275">IF($C275="","",COUNT(IF(Inventory!$B$10:$B$1000=$B275,IF(Inventory!$C$10:$C$1000=$C275,IF(Inventory!$D$10:$D$1000=sp,IF(Inventory!$J$10:$J$1000=freez,IF(Inventory!$P$10:$P$1000=T$8,1)))))))</f>
        <v/>
      </c>
      <c r="U275" s="125" t="str">
        <f t="array" ref="U275">IF($C275="","",COUNT(IF(Inventory!$B$10:$B$1000=$B275,IF(Inventory!$C$10:$C$1000=$C275,IF(Inventory!$D$10:$D$1000=sp,IF(Inventory!$J$10:$J$1000=freez,IF(Inventory!$P$10:$P$1000=U$8,1)))))))</f>
        <v/>
      </c>
      <c r="V275" s="125" t="str">
        <f t="array" ref="V275">IF($C275="","",COUNT(IF(Inventory!$B$10:$B$1000=$B275,IF(Inventory!$C$10:$C$1000=$C275,IF(Inventory!$D$10:$D$1000=sp,IF(Inventory!$J$10:$J$1000=freez,IF(Inventory!$P$10:$P$1000=V$8,1)))))))</f>
        <v/>
      </c>
      <c r="W275" s="125" t="str">
        <f t="array" ref="W275">IF($C275="","",COUNT(IF(Inventory!$B$10:$B$1000=$B275,IF(Inventory!$C$10:$C$1000=$C275,IF(Inventory!$D$10:$D$1000=sp,IF(Inventory!$J$10:$J$1000=freez,IF(Inventory!$P$10:$P$1000=W$8,1)))))))</f>
        <v/>
      </c>
      <c r="X275" s="144" t="str">
        <f t="shared" si="19"/>
        <v/>
      </c>
      <c r="Y275" s="125" t="str">
        <f t="array" ref="Y275">IF($C275="","",SUM(IF(FREQUENCY(IF(Inventory!$C$10:$C$1000=$C275,IF(Inventory!$D$10:$D$1000=sp,IF(Inventory!$I$10:$I$1000=Grl_status!$B$6,MATCH(Inventory!$F$10:$F$1000,Inventory!$F$10:$F$1000,0)))),ROW(Inventory!$F$10:$F$1000)-ROW(Inventory!$F$10)+1),1)))</f>
        <v/>
      </c>
      <c r="Z275" s="125" t="str">
        <f t="array" ref="Z275">IF($C275="","",SUM(IF(FREQUENCY(IF(Inventory!$C$10:$C$1000=$C275,IF(Inventory!$D$10:$D$1000=sp,IF(Inventory!$J$10:$J$1000=frig,MATCH(Inventory!$F$10:$F$1000,Inventory!$F$10:$F$1000,0)))),ROW(Inventory!$F$10:$F$1000)-ROW(Inventory!$F$10)+1),1)))</f>
        <v/>
      </c>
      <c r="AA275" s="125" t="str">
        <f t="array" ref="AA275">IF($C275="","",SUM(IF(FREQUENCY(IF(Inventory!$C$10:$C$1000=$C275,IF(Inventory!$D$10:$D$1000=sp,IF(Inventory!$J$10:$J$1000=frig,IF(Inventory!$P$10:$P$1000=$E$8,MATCH(Inventory!$F$10:$F$1000,Inventory!$F$10:$F$1000,0))))),ROW(Inventory!$F$10:$F$1000)-ROW(Inventory!$F$10)+1),1)))</f>
        <v/>
      </c>
      <c r="AB275" s="125" t="str">
        <f t="array" ref="AB275">IF($C275="","",SUM(IF(FREQUENCY(IF(Inventory!$C$10:$C$1000=$C275,IF(Inventory!$D$10:$D$1000=sp,IF(Inventory!$J$10:$J$1000=frig,IF(Inventory!$P$10:$P$1000=$G$8,MATCH(Inventory!$F$10:$F$1000,Inventory!$F$10:$F$1000,0))))),ROW(Inventory!$F$10:$F$1000)-ROW(Inventory!$F$10)+1),1)))</f>
        <v/>
      </c>
      <c r="AC275" s="125" t="str">
        <f t="array" ref="AC275">IF($C275="","",SUM(IF(FREQUENCY(IF(Inventory!$C$10:$C$1000=$C275,IF(Inventory!$D$10:$D$1000=sp,IF(Inventory!$K$10:$K$1000="",MATCH(Inventory!$F$10:$F$1000,Inventory!$F$10:$F$1000,0)))),ROW(Inventory!$F$10:$F$1000)-ROW(Inventory!$F$10)+1),1)))</f>
        <v/>
      </c>
    </row>
    <row r="276" spans="1:29" ht="16.5" x14ac:dyDescent="0.3">
      <c r="A276" s="279" t="str">
        <f>Gap_analysis_stores!A277</f>
        <v/>
      </c>
      <c r="B276" s="279" t="str">
        <f>Gap_analysis_stores!B277</f>
        <v/>
      </c>
      <c r="C276" s="279" t="str">
        <f>Gap_analysis_stores!C277</f>
        <v/>
      </c>
      <c r="D276" s="125" t="str">
        <f t="array" ref="D276">IF($C276="","",SUM(IF(FREQUENCY(IF(Inventory!$C$10:$C$1000=$C276,IF(Inventory!$D$10:$D$1000=sp,MATCH(Inventory!$F$10:$F$1000,Inventory!$F$10:$F$1000,0))),ROW(Inventory!$F$10:$F$1000)-ROW(Inventory!$F$10)+1),1)))</f>
        <v/>
      </c>
      <c r="E276" s="125" t="str">
        <f t="array" ref="E276">IF($C276="","",COUNT(IF(Inventory!$B$10:$B$1000=$B276,IF(Inventory!$C$10:$C$1000=$C276,IF(Inventory!$D$10:$D$1000=sp,IF(Inventory!$P$10:$P$1000=E$8,1))))))</f>
        <v/>
      </c>
      <c r="F276" s="125" t="str">
        <f t="array" ref="F276">IF($C276="","",COUNT(IF(Inventory!$B$10:$B$1000=$B276,IF(Inventory!$C$10:$C$1000=$C276,IF(Inventory!$D$10:$D$1000=sp,IF(Inventory!$P$10:$P$1000=F$8,1))))))</f>
        <v/>
      </c>
      <c r="G276" s="125" t="str">
        <f t="array" ref="G276">IF($C276="","",COUNT(IF(Inventory!$B$10:$B$1000=$B276,IF(Inventory!$C$10:$C$1000=$C276,IF(Inventory!$D$10:$D$1000=sp,IF(Inventory!$P$10:$P$1000=G$8,1))))))</f>
        <v/>
      </c>
      <c r="H276" s="125" t="str">
        <f t="array" ref="H276">IF($C276="","",COUNT(IF(Inventory!$B$10:$B$1000=$B276,IF(Inventory!$C$10:$C$1000=$C276,IF(Inventory!$D$10:$D$1000=sp,IF(Inventory!$P$10:$P$1000=H$8,1))))))</f>
        <v/>
      </c>
      <c r="I276" s="125" t="str">
        <f t="array" ref="I276">IF($C276="","",COUNT(IF(Inventory!$B$10:$B$1000=$B276,IF(Inventory!$C$10:$C$1000=$C276,IF(Inventory!$D$10:$D$1000=sp,IF(Inventory!$P$10:$P$1000=I$8,1))))))</f>
        <v/>
      </c>
      <c r="J276" s="137">
        <f t="shared" si="20"/>
        <v>0</v>
      </c>
      <c r="K276" s="125" t="str">
        <f t="array" ref="K276">IF($C276="","",COUNT(IF(Inventory!$B$10:$B$1000=$B276,IF(Inventory!$C$10:$C$1000=$C276,IF(Inventory!$D$10:$D$1000=sp,IF(Inventory!$J$10:$J$1000=frig,1))))))</f>
        <v/>
      </c>
      <c r="L276" s="125" t="str">
        <f t="array" ref="L276">IF($C276="","",COUNT(IF(Inventory!$B$10:$B$1000=$B276,IF(Inventory!$C$10:$C$1000=$C276,IF(Inventory!$D$10:$D$1000=sp,IF(Inventory!$J$10:$J$1000=frig,IF(Inventory!$P$10:$P$1000=L$8,1)))))))</f>
        <v/>
      </c>
      <c r="M276" s="125" t="str">
        <f t="array" ref="M276">IF($C276="","",COUNT(IF(Inventory!$B$10:$B$1000=$B276,IF(Inventory!$C$10:$C$1000=$C276,IF(Inventory!$D$10:$D$1000=sp,IF(Inventory!$J$10:$J$1000=frig,IF(Inventory!$P$10:$P$1000=M$8,1)))))))</f>
        <v/>
      </c>
      <c r="N276" s="125" t="str">
        <f t="array" ref="N276">IF($C276="","",COUNT(IF(Inventory!$B$10:$B$1000=$B276,IF(Inventory!$C$10:$C$1000=$C276,IF(Inventory!$D$10:$D$1000=sp,IF(Inventory!$J$10:$J$1000=frig,IF(Inventory!$P$10:$P$1000=N$8,1)))))))</f>
        <v/>
      </c>
      <c r="O276" s="125" t="str">
        <f t="array" ref="O276">IF($C276="","",COUNT(IF(Inventory!$B$10:$B$1000=$B276,IF(Inventory!$C$10:$C$1000=$C276,IF(Inventory!$D$10:$D$1000=sp,IF(Inventory!$J$10:$J$1000=frig,IF(Inventory!$P$10:$P$1000=O$8,1)))))))</f>
        <v/>
      </c>
      <c r="P276" s="125" t="str">
        <f t="array" ref="P276">IF($C276="","",COUNT(IF(Inventory!$B$10:$B$1000=$B276,IF(Inventory!$C$10:$C$1000=$C276,IF(Inventory!$D$10:$D$1000=sp,IF(Inventory!$J$10:$J$1000=frig,IF(Inventory!$P$10:$P$1000=P$8,1)))))))</f>
        <v/>
      </c>
      <c r="Q276" s="144" t="str">
        <f t="shared" si="18"/>
        <v/>
      </c>
      <c r="R276" s="125" t="str">
        <f t="array" ref="R276">IF($C276="","",COUNT(IF(Inventory!$B$10:$B$1000=$B276,IF(Inventory!$C$10:$C$1000=$C276,IF(Inventory!$D$10:$D$1000=sp,IF(Inventory!$J$10:$J$1000=freez,1))))))</f>
        <v/>
      </c>
      <c r="S276" s="125" t="str">
        <f t="array" ref="S276">IF($C276="","",COUNT(IF(Inventory!$B$10:$B$1000=$B276,IF(Inventory!$C$10:$C$1000=$C276,IF(Inventory!$D$10:$D$1000=sp,IF(Inventory!$J$10:$J$1000=freez,IF(Inventory!$P$10:$P$1000=S$8,1)))))))</f>
        <v/>
      </c>
      <c r="T276" s="125" t="str">
        <f t="array" ref="T276">IF($C276="","",COUNT(IF(Inventory!$B$10:$B$1000=$B276,IF(Inventory!$C$10:$C$1000=$C276,IF(Inventory!$D$10:$D$1000=sp,IF(Inventory!$J$10:$J$1000=freez,IF(Inventory!$P$10:$P$1000=T$8,1)))))))</f>
        <v/>
      </c>
      <c r="U276" s="125" t="str">
        <f t="array" ref="U276">IF($C276="","",COUNT(IF(Inventory!$B$10:$B$1000=$B276,IF(Inventory!$C$10:$C$1000=$C276,IF(Inventory!$D$10:$D$1000=sp,IF(Inventory!$J$10:$J$1000=freez,IF(Inventory!$P$10:$P$1000=U$8,1)))))))</f>
        <v/>
      </c>
      <c r="V276" s="125" t="str">
        <f t="array" ref="V276">IF($C276="","",COUNT(IF(Inventory!$B$10:$B$1000=$B276,IF(Inventory!$C$10:$C$1000=$C276,IF(Inventory!$D$10:$D$1000=sp,IF(Inventory!$J$10:$J$1000=freez,IF(Inventory!$P$10:$P$1000=V$8,1)))))))</f>
        <v/>
      </c>
      <c r="W276" s="125" t="str">
        <f t="array" ref="W276">IF($C276="","",COUNT(IF(Inventory!$B$10:$B$1000=$B276,IF(Inventory!$C$10:$C$1000=$C276,IF(Inventory!$D$10:$D$1000=sp,IF(Inventory!$J$10:$J$1000=freez,IF(Inventory!$P$10:$P$1000=W$8,1)))))))</f>
        <v/>
      </c>
      <c r="X276" s="144" t="str">
        <f t="shared" si="19"/>
        <v/>
      </c>
      <c r="Y276" s="125" t="str">
        <f t="array" ref="Y276">IF($C276="","",SUM(IF(FREQUENCY(IF(Inventory!$C$10:$C$1000=$C276,IF(Inventory!$D$10:$D$1000=sp,IF(Inventory!$I$10:$I$1000=Grl_status!$B$6,MATCH(Inventory!$F$10:$F$1000,Inventory!$F$10:$F$1000,0)))),ROW(Inventory!$F$10:$F$1000)-ROW(Inventory!$F$10)+1),1)))</f>
        <v/>
      </c>
      <c r="Z276" s="125" t="str">
        <f t="array" ref="Z276">IF($C276="","",SUM(IF(FREQUENCY(IF(Inventory!$C$10:$C$1000=$C276,IF(Inventory!$D$10:$D$1000=sp,IF(Inventory!$J$10:$J$1000=frig,MATCH(Inventory!$F$10:$F$1000,Inventory!$F$10:$F$1000,0)))),ROW(Inventory!$F$10:$F$1000)-ROW(Inventory!$F$10)+1),1)))</f>
        <v/>
      </c>
      <c r="AA276" s="125" t="str">
        <f t="array" ref="AA276">IF($C276="","",SUM(IF(FREQUENCY(IF(Inventory!$C$10:$C$1000=$C276,IF(Inventory!$D$10:$D$1000=sp,IF(Inventory!$J$10:$J$1000=frig,IF(Inventory!$P$10:$P$1000=$E$8,MATCH(Inventory!$F$10:$F$1000,Inventory!$F$10:$F$1000,0))))),ROW(Inventory!$F$10:$F$1000)-ROW(Inventory!$F$10)+1),1)))</f>
        <v/>
      </c>
      <c r="AB276" s="125" t="str">
        <f t="array" ref="AB276">IF($C276="","",SUM(IF(FREQUENCY(IF(Inventory!$C$10:$C$1000=$C276,IF(Inventory!$D$10:$D$1000=sp,IF(Inventory!$J$10:$J$1000=frig,IF(Inventory!$P$10:$P$1000=$G$8,MATCH(Inventory!$F$10:$F$1000,Inventory!$F$10:$F$1000,0))))),ROW(Inventory!$F$10:$F$1000)-ROW(Inventory!$F$10)+1),1)))</f>
        <v/>
      </c>
      <c r="AC276" s="125" t="str">
        <f t="array" ref="AC276">IF($C276="","",SUM(IF(FREQUENCY(IF(Inventory!$C$10:$C$1000=$C276,IF(Inventory!$D$10:$D$1000=sp,IF(Inventory!$K$10:$K$1000="",MATCH(Inventory!$F$10:$F$1000,Inventory!$F$10:$F$1000,0)))),ROW(Inventory!$F$10:$F$1000)-ROW(Inventory!$F$10)+1),1)))</f>
        <v/>
      </c>
    </row>
    <row r="277" spans="1:29" ht="16.5" x14ac:dyDescent="0.3">
      <c r="A277" s="279" t="str">
        <f>Gap_analysis_stores!A278</f>
        <v/>
      </c>
      <c r="B277" s="279" t="str">
        <f>Gap_analysis_stores!B278</f>
        <v/>
      </c>
      <c r="C277" s="279" t="str">
        <f>Gap_analysis_stores!C278</f>
        <v/>
      </c>
      <c r="D277" s="125" t="str">
        <f t="array" ref="D277">IF($C277="","",SUM(IF(FREQUENCY(IF(Inventory!$C$10:$C$1000=$C277,IF(Inventory!$D$10:$D$1000=sp,MATCH(Inventory!$F$10:$F$1000,Inventory!$F$10:$F$1000,0))),ROW(Inventory!$F$10:$F$1000)-ROW(Inventory!$F$10)+1),1)))</f>
        <v/>
      </c>
      <c r="E277" s="125" t="str">
        <f t="array" ref="E277">IF($C277="","",COUNT(IF(Inventory!$B$10:$B$1000=$B277,IF(Inventory!$C$10:$C$1000=$C277,IF(Inventory!$D$10:$D$1000=sp,IF(Inventory!$P$10:$P$1000=E$8,1))))))</f>
        <v/>
      </c>
      <c r="F277" s="125" t="str">
        <f t="array" ref="F277">IF($C277="","",COUNT(IF(Inventory!$B$10:$B$1000=$B277,IF(Inventory!$C$10:$C$1000=$C277,IF(Inventory!$D$10:$D$1000=sp,IF(Inventory!$P$10:$P$1000=F$8,1))))))</f>
        <v/>
      </c>
      <c r="G277" s="125" t="str">
        <f t="array" ref="G277">IF($C277="","",COUNT(IF(Inventory!$B$10:$B$1000=$B277,IF(Inventory!$C$10:$C$1000=$C277,IF(Inventory!$D$10:$D$1000=sp,IF(Inventory!$P$10:$P$1000=G$8,1))))))</f>
        <v/>
      </c>
      <c r="H277" s="125" t="str">
        <f t="array" ref="H277">IF($C277="","",COUNT(IF(Inventory!$B$10:$B$1000=$B277,IF(Inventory!$C$10:$C$1000=$C277,IF(Inventory!$D$10:$D$1000=sp,IF(Inventory!$P$10:$P$1000=H$8,1))))))</f>
        <v/>
      </c>
      <c r="I277" s="125" t="str">
        <f t="array" ref="I277">IF($C277="","",COUNT(IF(Inventory!$B$10:$B$1000=$B277,IF(Inventory!$C$10:$C$1000=$C277,IF(Inventory!$D$10:$D$1000=sp,IF(Inventory!$P$10:$P$1000=I$8,1))))))</f>
        <v/>
      </c>
      <c r="J277" s="137">
        <f t="shared" si="20"/>
        <v>0</v>
      </c>
      <c r="K277" s="125" t="str">
        <f t="array" ref="K277">IF($C277="","",COUNT(IF(Inventory!$B$10:$B$1000=$B277,IF(Inventory!$C$10:$C$1000=$C277,IF(Inventory!$D$10:$D$1000=sp,IF(Inventory!$J$10:$J$1000=frig,1))))))</f>
        <v/>
      </c>
      <c r="L277" s="125" t="str">
        <f t="array" ref="L277">IF($C277="","",COUNT(IF(Inventory!$B$10:$B$1000=$B277,IF(Inventory!$C$10:$C$1000=$C277,IF(Inventory!$D$10:$D$1000=sp,IF(Inventory!$J$10:$J$1000=frig,IF(Inventory!$P$10:$P$1000=L$8,1)))))))</f>
        <v/>
      </c>
      <c r="M277" s="125" t="str">
        <f t="array" ref="M277">IF($C277="","",COUNT(IF(Inventory!$B$10:$B$1000=$B277,IF(Inventory!$C$10:$C$1000=$C277,IF(Inventory!$D$10:$D$1000=sp,IF(Inventory!$J$10:$J$1000=frig,IF(Inventory!$P$10:$P$1000=M$8,1)))))))</f>
        <v/>
      </c>
      <c r="N277" s="125" t="str">
        <f t="array" ref="N277">IF($C277="","",COUNT(IF(Inventory!$B$10:$B$1000=$B277,IF(Inventory!$C$10:$C$1000=$C277,IF(Inventory!$D$10:$D$1000=sp,IF(Inventory!$J$10:$J$1000=frig,IF(Inventory!$P$10:$P$1000=N$8,1)))))))</f>
        <v/>
      </c>
      <c r="O277" s="125" t="str">
        <f t="array" ref="O277">IF($C277="","",COUNT(IF(Inventory!$B$10:$B$1000=$B277,IF(Inventory!$C$10:$C$1000=$C277,IF(Inventory!$D$10:$D$1000=sp,IF(Inventory!$J$10:$J$1000=frig,IF(Inventory!$P$10:$P$1000=O$8,1)))))))</f>
        <v/>
      </c>
      <c r="P277" s="125" t="str">
        <f t="array" ref="P277">IF($C277="","",COUNT(IF(Inventory!$B$10:$B$1000=$B277,IF(Inventory!$C$10:$C$1000=$C277,IF(Inventory!$D$10:$D$1000=sp,IF(Inventory!$J$10:$J$1000=frig,IF(Inventory!$P$10:$P$1000=P$8,1)))))))</f>
        <v/>
      </c>
      <c r="Q277" s="144" t="str">
        <f t="shared" si="18"/>
        <v/>
      </c>
      <c r="R277" s="125" t="str">
        <f t="array" ref="R277">IF($C277="","",COUNT(IF(Inventory!$B$10:$B$1000=$B277,IF(Inventory!$C$10:$C$1000=$C277,IF(Inventory!$D$10:$D$1000=sp,IF(Inventory!$J$10:$J$1000=freez,1))))))</f>
        <v/>
      </c>
      <c r="S277" s="125" t="str">
        <f t="array" ref="S277">IF($C277="","",COUNT(IF(Inventory!$B$10:$B$1000=$B277,IF(Inventory!$C$10:$C$1000=$C277,IF(Inventory!$D$10:$D$1000=sp,IF(Inventory!$J$10:$J$1000=freez,IF(Inventory!$P$10:$P$1000=S$8,1)))))))</f>
        <v/>
      </c>
      <c r="T277" s="125" t="str">
        <f t="array" ref="T277">IF($C277="","",COUNT(IF(Inventory!$B$10:$B$1000=$B277,IF(Inventory!$C$10:$C$1000=$C277,IF(Inventory!$D$10:$D$1000=sp,IF(Inventory!$J$10:$J$1000=freez,IF(Inventory!$P$10:$P$1000=T$8,1)))))))</f>
        <v/>
      </c>
      <c r="U277" s="125" t="str">
        <f t="array" ref="U277">IF($C277="","",COUNT(IF(Inventory!$B$10:$B$1000=$B277,IF(Inventory!$C$10:$C$1000=$C277,IF(Inventory!$D$10:$D$1000=sp,IF(Inventory!$J$10:$J$1000=freez,IF(Inventory!$P$10:$P$1000=U$8,1)))))))</f>
        <v/>
      </c>
      <c r="V277" s="125" t="str">
        <f t="array" ref="V277">IF($C277="","",COUNT(IF(Inventory!$B$10:$B$1000=$B277,IF(Inventory!$C$10:$C$1000=$C277,IF(Inventory!$D$10:$D$1000=sp,IF(Inventory!$J$10:$J$1000=freez,IF(Inventory!$P$10:$P$1000=V$8,1)))))))</f>
        <v/>
      </c>
      <c r="W277" s="125" t="str">
        <f t="array" ref="W277">IF($C277="","",COUNT(IF(Inventory!$B$10:$B$1000=$B277,IF(Inventory!$C$10:$C$1000=$C277,IF(Inventory!$D$10:$D$1000=sp,IF(Inventory!$J$10:$J$1000=freez,IF(Inventory!$P$10:$P$1000=W$8,1)))))))</f>
        <v/>
      </c>
      <c r="X277" s="144" t="str">
        <f t="shared" si="19"/>
        <v/>
      </c>
      <c r="Y277" s="125" t="str">
        <f t="array" ref="Y277">IF($C277="","",SUM(IF(FREQUENCY(IF(Inventory!$C$10:$C$1000=$C277,IF(Inventory!$D$10:$D$1000=sp,IF(Inventory!$I$10:$I$1000=Grl_status!$B$6,MATCH(Inventory!$F$10:$F$1000,Inventory!$F$10:$F$1000,0)))),ROW(Inventory!$F$10:$F$1000)-ROW(Inventory!$F$10)+1),1)))</f>
        <v/>
      </c>
      <c r="Z277" s="125" t="str">
        <f t="array" ref="Z277">IF($C277="","",SUM(IF(FREQUENCY(IF(Inventory!$C$10:$C$1000=$C277,IF(Inventory!$D$10:$D$1000=sp,IF(Inventory!$J$10:$J$1000=frig,MATCH(Inventory!$F$10:$F$1000,Inventory!$F$10:$F$1000,0)))),ROW(Inventory!$F$10:$F$1000)-ROW(Inventory!$F$10)+1),1)))</f>
        <v/>
      </c>
      <c r="AA277" s="125" t="str">
        <f t="array" ref="AA277">IF($C277="","",SUM(IF(FREQUENCY(IF(Inventory!$C$10:$C$1000=$C277,IF(Inventory!$D$10:$D$1000=sp,IF(Inventory!$J$10:$J$1000=frig,IF(Inventory!$P$10:$P$1000=$E$8,MATCH(Inventory!$F$10:$F$1000,Inventory!$F$10:$F$1000,0))))),ROW(Inventory!$F$10:$F$1000)-ROW(Inventory!$F$10)+1),1)))</f>
        <v/>
      </c>
      <c r="AB277" s="125" t="str">
        <f t="array" ref="AB277">IF($C277="","",SUM(IF(FREQUENCY(IF(Inventory!$C$10:$C$1000=$C277,IF(Inventory!$D$10:$D$1000=sp,IF(Inventory!$J$10:$J$1000=frig,IF(Inventory!$P$10:$P$1000=$G$8,MATCH(Inventory!$F$10:$F$1000,Inventory!$F$10:$F$1000,0))))),ROW(Inventory!$F$10:$F$1000)-ROW(Inventory!$F$10)+1),1)))</f>
        <v/>
      </c>
      <c r="AC277" s="125" t="str">
        <f t="array" ref="AC277">IF($C277="","",SUM(IF(FREQUENCY(IF(Inventory!$C$10:$C$1000=$C277,IF(Inventory!$D$10:$D$1000=sp,IF(Inventory!$K$10:$K$1000="",MATCH(Inventory!$F$10:$F$1000,Inventory!$F$10:$F$1000,0)))),ROW(Inventory!$F$10:$F$1000)-ROW(Inventory!$F$10)+1),1)))</f>
        <v/>
      </c>
    </row>
    <row r="278" spans="1:29" ht="16.5" x14ac:dyDescent="0.3">
      <c r="A278" s="279" t="str">
        <f>Gap_analysis_stores!A279</f>
        <v/>
      </c>
      <c r="B278" s="279" t="str">
        <f>Gap_analysis_stores!B279</f>
        <v/>
      </c>
      <c r="C278" s="279" t="str">
        <f>Gap_analysis_stores!C279</f>
        <v/>
      </c>
      <c r="D278" s="125" t="str">
        <f t="array" ref="D278">IF($C278="","",SUM(IF(FREQUENCY(IF(Inventory!$C$10:$C$1000=$C278,IF(Inventory!$D$10:$D$1000=sp,MATCH(Inventory!$F$10:$F$1000,Inventory!$F$10:$F$1000,0))),ROW(Inventory!$F$10:$F$1000)-ROW(Inventory!$F$10)+1),1)))</f>
        <v/>
      </c>
      <c r="E278" s="125" t="str">
        <f t="array" ref="E278">IF($C278="","",COUNT(IF(Inventory!$B$10:$B$1000=$B278,IF(Inventory!$C$10:$C$1000=$C278,IF(Inventory!$D$10:$D$1000=sp,IF(Inventory!$P$10:$P$1000=E$8,1))))))</f>
        <v/>
      </c>
      <c r="F278" s="125" t="str">
        <f t="array" ref="F278">IF($C278="","",COUNT(IF(Inventory!$B$10:$B$1000=$B278,IF(Inventory!$C$10:$C$1000=$C278,IF(Inventory!$D$10:$D$1000=sp,IF(Inventory!$P$10:$P$1000=F$8,1))))))</f>
        <v/>
      </c>
      <c r="G278" s="125" t="str">
        <f t="array" ref="G278">IF($C278="","",COUNT(IF(Inventory!$B$10:$B$1000=$B278,IF(Inventory!$C$10:$C$1000=$C278,IF(Inventory!$D$10:$D$1000=sp,IF(Inventory!$P$10:$P$1000=G$8,1))))))</f>
        <v/>
      </c>
      <c r="H278" s="125" t="str">
        <f t="array" ref="H278">IF($C278="","",COUNT(IF(Inventory!$B$10:$B$1000=$B278,IF(Inventory!$C$10:$C$1000=$C278,IF(Inventory!$D$10:$D$1000=sp,IF(Inventory!$P$10:$P$1000=H$8,1))))))</f>
        <v/>
      </c>
      <c r="I278" s="125" t="str">
        <f t="array" ref="I278">IF($C278="","",COUNT(IF(Inventory!$B$10:$B$1000=$B278,IF(Inventory!$C$10:$C$1000=$C278,IF(Inventory!$D$10:$D$1000=sp,IF(Inventory!$P$10:$P$1000=I$8,1))))))</f>
        <v/>
      </c>
      <c r="J278" s="137">
        <f t="shared" si="20"/>
        <v>0</v>
      </c>
      <c r="K278" s="125" t="str">
        <f t="array" ref="K278">IF($C278="","",COUNT(IF(Inventory!$B$10:$B$1000=$B278,IF(Inventory!$C$10:$C$1000=$C278,IF(Inventory!$D$10:$D$1000=sp,IF(Inventory!$J$10:$J$1000=frig,1))))))</f>
        <v/>
      </c>
      <c r="L278" s="125" t="str">
        <f t="array" ref="L278">IF($C278="","",COUNT(IF(Inventory!$B$10:$B$1000=$B278,IF(Inventory!$C$10:$C$1000=$C278,IF(Inventory!$D$10:$D$1000=sp,IF(Inventory!$J$10:$J$1000=frig,IF(Inventory!$P$10:$P$1000=L$8,1)))))))</f>
        <v/>
      </c>
      <c r="M278" s="125" t="str">
        <f t="array" ref="M278">IF($C278="","",COUNT(IF(Inventory!$B$10:$B$1000=$B278,IF(Inventory!$C$10:$C$1000=$C278,IF(Inventory!$D$10:$D$1000=sp,IF(Inventory!$J$10:$J$1000=frig,IF(Inventory!$P$10:$P$1000=M$8,1)))))))</f>
        <v/>
      </c>
      <c r="N278" s="125" t="str">
        <f t="array" ref="N278">IF($C278="","",COUNT(IF(Inventory!$B$10:$B$1000=$B278,IF(Inventory!$C$10:$C$1000=$C278,IF(Inventory!$D$10:$D$1000=sp,IF(Inventory!$J$10:$J$1000=frig,IF(Inventory!$P$10:$P$1000=N$8,1)))))))</f>
        <v/>
      </c>
      <c r="O278" s="125" t="str">
        <f t="array" ref="O278">IF($C278="","",COUNT(IF(Inventory!$B$10:$B$1000=$B278,IF(Inventory!$C$10:$C$1000=$C278,IF(Inventory!$D$10:$D$1000=sp,IF(Inventory!$J$10:$J$1000=frig,IF(Inventory!$P$10:$P$1000=O$8,1)))))))</f>
        <v/>
      </c>
      <c r="P278" s="125" t="str">
        <f t="array" ref="P278">IF($C278="","",COUNT(IF(Inventory!$B$10:$B$1000=$B278,IF(Inventory!$C$10:$C$1000=$C278,IF(Inventory!$D$10:$D$1000=sp,IF(Inventory!$J$10:$J$1000=frig,IF(Inventory!$P$10:$P$1000=P$8,1)))))))</f>
        <v/>
      </c>
      <c r="Q278" s="144" t="str">
        <f t="shared" si="18"/>
        <v/>
      </c>
      <c r="R278" s="125" t="str">
        <f t="array" ref="R278">IF($C278="","",COUNT(IF(Inventory!$B$10:$B$1000=$B278,IF(Inventory!$C$10:$C$1000=$C278,IF(Inventory!$D$10:$D$1000=sp,IF(Inventory!$J$10:$J$1000=freez,1))))))</f>
        <v/>
      </c>
      <c r="S278" s="125" t="str">
        <f t="array" ref="S278">IF($C278="","",COUNT(IF(Inventory!$B$10:$B$1000=$B278,IF(Inventory!$C$10:$C$1000=$C278,IF(Inventory!$D$10:$D$1000=sp,IF(Inventory!$J$10:$J$1000=freez,IF(Inventory!$P$10:$P$1000=S$8,1)))))))</f>
        <v/>
      </c>
      <c r="T278" s="125" t="str">
        <f t="array" ref="T278">IF($C278="","",COUNT(IF(Inventory!$B$10:$B$1000=$B278,IF(Inventory!$C$10:$C$1000=$C278,IF(Inventory!$D$10:$D$1000=sp,IF(Inventory!$J$10:$J$1000=freez,IF(Inventory!$P$10:$P$1000=T$8,1)))))))</f>
        <v/>
      </c>
      <c r="U278" s="125" t="str">
        <f t="array" ref="U278">IF($C278="","",COUNT(IF(Inventory!$B$10:$B$1000=$B278,IF(Inventory!$C$10:$C$1000=$C278,IF(Inventory!$D$10:$D$1000=sp,IF(Inventory!$J$10:$J$1000=freez,IF(Inventory!$P$10:$P$1000=U$8,1)))))))</f>
        <v/>
      </c>
      <c r="V278" s="125" t="str">
        <f t="array" ref="V278">IF($C278="","",COUNT(IF(Inventory!$B$10:$B$1000=$B278,IF(Inventory!$C$10:$C$1000=$C278,IF(Inventory!$D$10:$D$1000=sp,IF(Inventory!$J$10:$J$1000=freez,IF(Inventory!$P$10:$P$1000=V$8,1)))))))</f>
        <v/>
      </c>
      <c r="W278" s="125" t="str">
        <f t="array" ref="W278">IF($C278="","",COUNT(IF(Inventory!$B$10:$B$1000=$B278,IF(Inventory!$C$10:$C$1000=$C278,IF(Inventory!$D$10:$D$1000=sp,IF(Inventory!$J$10:$J$1000=freez,IF(Inventory!$P$10:$P$1000=W$8,1)))))))</f>
        <v/>
      </c>
      <c r="X278" s="144" t="str">
        <f t="shared" si="19"/>
        <v/>
      </c>
      <c r="Y278" s="125" t="str">
        <f t="array" ref="Y278">IF($C278="","",SUM(IF(FREQUENCY(IF(Inventory!$C$10:$C$1000=$C278,IF(Inventory!$D$10:$D$1000=sp,IF(Inventory!$I$10:$I$1000=Grl_status!$B$6,MATCH(Inventory!$F$10:$F$1000,Inventory!$F$10:$F$1000,0)))),ROW(Inventory!$F$10:$F$1000)-ROW(Inventory!$F$10)+1),1)))</f>
        <v/>
      </c>
      <c r="Z278" s="125" t="str">
        <f t="array" ref="Z278">IF($C278="","",SUM(IF(FREQUENCY(IF(Inventory!$C$10:$C$1000=$C278,IF(Inventory!$D$10:$D$1000=sp,IF(Inventory!$J$10:$J$1000=frig,MATCH(Inventory!$F$10:$F$1000,Inventory!$F$10:$F$1000,0)))),ROW(Inventory!$F$10:$F$1000)-ROW(Inventory!$F$10)+1),1)))</f>
        <v/>
      </c>
      <c r="AA278" s="125" t="str">
        <f t="array" ref="AA278">IF($C278="","",SUM(IF(FREQUENCY(IF(Inventory!$C$10:$C$1000=$C278,IF(Inventory!$D$10:$D$1000=sp,IF(Inventory!$J$10:$J$1000=frig,IF(Inventory!$P$10:$P$1000=$E$8,MATCH(Inventory!$F$10:$F$1000,Inventory!$F$10:$F$1000,0))))),ROW(Inventory!$F$10:$F$1000)-ROW(Inventory!$F$10)+1),1)))</f>
        <v/>
      </c>
      <c r="AB278" s="125" t="str">
        <f t="array" ref="AB278">IF($C278="","",SUM(IF(FREQUENCY(IF(Inventory!$C$10:$C$1000=$C278,IF(Inventory!$D$10:$D$1000=sp,IF(Inventory!$J$10:$J$1000=frig,IF(Inventory!$P$10:$P$1000=$G$8,MATCH(Inventory!$F$10:$F$1000,Inventory!$F$10:$F$1000,0))))),ROW(Inventory!$F$10:$F$1000)-ROW(Inventory!$F$10)+1),1)))</f>
        <v/>
      </c>
      <c r="AC278" s="125" t="str">
        <f t="array" ref="AC278">IF($C278="","",SUM(IF(FREQUENCY(IF(Inventory!$C$10:$C$1000=$C278,IF(Inventory!$D$10:$D$1000=sp,IF(Inventory!$K$10:$K$1000="",MATCH(Inventory!$F$10:$F$1000,Inventory!$F$10:$F$1000,0)))),ROW(Inventory!$F$10:$F$1000)-ROW(Inventory!$F$10)+1),1)))</f>
        <v/>
      </c>
    </row>
    <row r="279" spans="1:29" ht="16.5" x14ac:dyDescent="0.3">
      <c r="A279" s="279" t="str">
        <f>Gap_analysis_stores!A280</f>
        <v/>
      </c>
      <c r="B279" s="279" t="str">
        <f>Gap_analysis_stores!B280</f>
        <v/>
      </c>
      <c r="C279" s="279" t="str">
        <f>Gap_analysis_stores!C280</f>
        <v/>
      </c>
      <c r="D279" s="125" t="str">
        <f t="array" ref="D279">IF($C279="","",SUM(IF(FREQUENCY(IF(Inventory!$C$10:$C$1000=$C279,IF(Inventory!$D$10:$D$1000=sp,MATCH(Inventory!$F$10:$F$1000,Inventory!$F$10:$F$1000,0))),ROW(Inventory!$F$10:$F$1000)-ROW(Inventory!$F$10)+1),1)))</f>
        <v/>
      </c>
      <c r="E279" s="125" t="str">
        <f t="array" ref="E279">IF($C279="","",COUNT(IF(Inventory!$B$10:$B$1000=$B279,IF(Inventory!$C$10:$C$1000=$C279,IF(Inventory!$D$10:$D$1000=sp,IF(Inventory!$P$10:$P$1000=E$8,1))))))</f>
        <v/>
      </c>
      <c r="F279" s="125" t="str">
        <f t="array" ref="F279">IF($C279="","",COUNT(IF(Inventory!$B$10:$B$1000=$B279,IF(Inventory!$C$10:$C$1000=$C279,IF(Inventory!$D$10:$D$1000=sp,IF(Inventory!$P$10:$P$1000=F$8,1))))))</f>
        <v/>
      </c>
      <c r="G279" s="125" t="str">
        <f t="array" ref="G279">IF($C279="","",COUNT(IF(Inventory!$B$10:$B$1000=$B279,IF(Inventory!$C$10:$C$1000=$C279,IF(Inventory!$D$10:$D$1000=sp,IF(Inventory!$P$10:$P$1000=G$8,1))))))</f>
        <v/>
      </c>
      <c r="H279" s="125" t="str">
        <f t="array" ref="H279">IF($C279="","",COUNT(IF(Inventory!$B$10:$B$1000=$B279,IF(Inventory!$C$10:$C$1000=$C279,IF(Inventory!$D$10:$D$1000=sp,IF(Inventory!$P$10:$P$1000=H$8,1))))))</f>
        <v/>
      </c>
      <c r="I279" s="125" t="str">
        <f t="array" ref="I279">IF($C279="","",COUNT(IF(Inventory!$B$10:$B$1000=$B279,IF(Inventory!$C$10:$C$1000=$C279,IF(Inventory!$D$10:$D$1000=sp,IF(Inventory!$P$10:$P$1000=I$8,1))))))</f>
        <v/>
      </c>
      <c r="J279" s="137">
        <f t="shared" si="20"/>
        <v>0</v>
      </c>
      <c r="K279" s="125" t="str">
        <f t="array" ref="K279">IF($C279="","",COUNT(IF(Inventory!$B$10:$B$1000=$B279,IF(Inventory!$C$10:$C$1000=$C279,IF(Inventory!$D$10:$D$1000=sp,IF(Inventory!$J$10:$J$1000=frig,1))))))</f>
        <v/>
      </c>
      <c r="L279" s="125" t="str">
        <f t="array" ref="L279">IF($C279="","",COUNT(IF(Inventory!$B$10:$B$1000=$B279,IF(Inventory!$C$10:$C$1000=$C279,IF(Inventory!$D$10:$D$1000=sp,IF(Inventory!$J$10:$J$1000=frig,IF(Inventory!$P$10:$P$1000=L$8,1)))))))</f>
        <v/>
      </c>
      <c r="M279" s="125" t="str">
        <f t="array" ref="M279">IF($C279="","",COUNT(IF(Inventory!$B$10:$B$1000=$B279,IF(Inventory!$C$10:$C$1000=$C279,IF(Inventory!$D$10:$D$1000=sp,IF(Inventory!$J$10:$J$1000=frig,IF(Inventory!$P$10:$P$1000=M$8,1)))))))</f>
        <v/>
      </c>
      <c r="N279" s="125" t="str">
        <f t="array" ref="N279">IF($C279="","",COUNT(IF(Inventory!$B$10:$B$1000=$B279,IF(Inventory!$C$10:$C$1000=$C279,IF(Inventory!$D$10:$D$1000=sp,IF(Inventory!$J$10:$J$1000=frig,IF(Inventory!$P$10:$P$1000=N$8,1)))))))</f>
        <v/>
      </c>
      <c r="O279" s="125" t="str">
        <f t="array" ref="O279">IF($C279="","",COUNT(IF(Inventory!$B$10:$B$1000=$B279,IF(Inventory!$C$10:$C$1000=$C279,IF(Inventory!$D$10:$D$1000=sp,IF(Inventory!$J$10:$J$1000=frig,IF(Inventory!$P$10:$P$1000=O$8,1)))))))</f>
        <v/>
      </c>
      <c r="P279" s="125" t="str">
        <f t="array" ref="P279">IF($C279="","",COUNT(IF(Inventory!$B$10:$B$1000=$B279,IF(Inventory!$C$10:$C$1000=$C279,IF(Inventory!$D$10:$D$1000=sp,IF(Inventory!$J$10:$J$1000=frig,IF(Inventory!$P$10:$P$1000=P$8,1)))))))</f>
        <v/>
      </c>
      <c r="Q279" s="144" t="str">
        <f t="shared" si="18"/>
        <v/>
      </c>
      <c r="R279" s="125" t="str">
        <f t="array" ref="R279">IF($C279="","",COUNT(IF(Inventory!$B$10:$B$1000=$B279,IF(Inventory!$C$10:$C$1000=$C279,IF(Inventory!$D$10:$D$1000=sp,IF(Inventory!$J$10:$J$1000=freez,1))))))</f>
        <v/>
      </c>
      <c r="S279" s="125" t="str">
        <f t="array" ref="S279">IF($C279="","",COUNT(IF(Inventory!$B$10:$B$1000=$B279,IF(Inventory!$C$10:$C$1000=$C279,IF(Inventory!$D$10:$D$1000=sp,IF(Inventory!$J$10:$J$1000=freez,IF(Inventory!$P$10:$P$1000=S$8,1)))))))</f>
        <v/>
      </c>
      <c r="T279" s="125" t="str">
        <f t="array" ref="T279">IF($C279="","",COUNT(IF(Inventory!$B$10:$B$1000=$B279,IF(Inventory!$C$10:$C$1000=$C279,IF(Inventory!$D$10:$D$1000=sp,IF(Inventory!$J$10:$J$1000=freez,IF(Inventory!$P$10:$P$1000=T$8,1)))))))</f>
        <v/>
      </c>
      <c r="U279" s="125" t="str">
        <f t="array" ref="U279">IF($C279="","",COUNT(IF(Inventory!$B$10:$B$1000=$B279,IF(Inventory!$C$10:$C$1000=$C279,IF(Inventory!$D$10:$D$1000=sp,IF(Inventory!$J$10:$J$1000=freez,IF(Inventory!$P$10:$P$1000=U$8,1)))))))</f>
        <v/>
      </c>
      <c r="V279" s="125" t="str">
        <f t="array" ref="V279">IF($C279="","",COUNT(IF(Inventory!$B$10:$B$1000=$B279,IF(Inventory!$C$10:$C$1000=$C279,IF(Inventory!$D$10:$D$1000=sp,IF(Inventory!$J$10:$J$1000=freez,IF(Inventory!$P$10:$P$1000=V$8,1)))))))</f>
        <v/>
      </c>
      <c r="W279" s="125" t="str">
        <f t="array" ref="W279">IF($C279="","",COUNT(IF(Inventory!$B$10:$B$1000=$B279,IF(Inventory!$C$10:$C$1000=$C279,IF(Inventory!$D$10:$D$1000=sp,IF(Inventory!$J$10:$J$1000=freez,IF(Inventory!$P$10:$P$1000=W$8,1)))))))</f>
        <v/>
      </c>
      <c r="X279" s="144" t="str">
        <f t="shared" si="19"/>
        <v/>
      </c>
      <c r="Y279" s="125" t="str">
        <f t="array" ref="Y279">IF($C279="","",SUM(IF(FREQUENCY(IF(Inventory!$C$10:$C$1000=$C279,IF(Inventory!$D$10:$D$1000=sp,IF(Inventory!$I$10:$I$1000=Grl_status!$B$6,MATCH(Inventory!$F$10:$F$1000,Inventory!$F$10:$F$1000,0)))),ROW(Inventory!$F$10:$F$1000)-ROW(Inventory!$F$10)+1),1)))</f>
        <v/>
      </c>
      <c r="Z279" s="125" t="str">
        <f t="array" ref="Z279">IF($C279="","",SUM(IF(FREQUENCY(IF(Inventory!$C$10:$C$1000=$C279,IF(Inventory!$D$10:$D$1000=sp,IF(Inventory!$J$10:$J$1000=frig,MATCH(Inventory!$F$10:$F$1000,Inventory!$F$10:$F$1000,0)))),ROW(Inventory!$F$10:$F$1000)-ROW(Inventory!$F$10)+1),1)))</f>
        <v/>
      </c>
      <c r="AA279" s="125" t="str">
        <f t="array" ref="AA279">IF($C279="","",SUM(IF(FREQUENCY(IF(Inventory!$C$10:$C$1000=$C279,IF(Inventory!$D$10:$D$1000=sp,IF(Inventory!$J$10:$J$1000=frig,IF(Inventory!$P$10:$P$1000=$E$8,MATCH(Inventory!$F$10:$F$1000,Inventory!$F$10:$F$1000,0))))),ROW(Inventory!$F$10:$F$1000)-ROW(Inventory!$F$10)+1),1)))</f>
        <v/>
      </c>
      <c r="AB279" s="125" t="str">
        <f t="array" ref="AB279">IF($C279="","",SUM(IF(FREQUENCY(IF(Inventory!$C$10:$C$1000=$C279,IF(Inventory!$D$10:$D$1000=sp,IF(Inventory!$J$10:$J$1000=frig,IF(Inventory!$P$10:$P$1000=$G$8,MATCH(Inventory!$F$10:$F$1000,Inventory!$F$10:$F$1000,0))))),ROW(Inventory!$F$10:$F$1000)-ROW(Inventory!$F$10)+1),1)))</f>
        <v/>
      </c>
      <c r="AC279" s="125" t="str">
        <f t="array" ref="AC279">IF($C279="","",SUM(IF(FREQUENCY(IF(Inventory!$C$10:$C$1000=$C279,IF(Inventory!$D$10:$D$1000=sp,IF(Inventory!$K$10:$K$1000="",MATCH(Inventory!$F$10:$F$1000,Inventory!$F$10:$F$1000,0)))),ROW(Inventory!$F$10:$F$1000)-ROW(Inventory!$F$10)+1),1)))</f>
        <v/>
      </c>
    </row>
    <row r="280" spans="1:29" ht="16.5" x14ac:dyDescent="0.3">
      <c r="A280" s="279" t="str">
        <f>Gap_analysis_stores!A281</f>
        <v/>
      </c>
      <c r="B280" s="279" t="str">
        <f>Gap_analysis_stores!B281</f>
        <v/>
      </c>
      <c r="C280" s="279" t="str">
        <f>Gap_analysis_stores!C281</f>
        <v/>
      </c>
      <c r="D280" s="125" t="str">
        <f t="array" ref="D280">IF($C280="","",SUM(IF(FREQUENCY(IF(Inventory!$C$10:$C$1000=$C280,IF(Inventory!$D$10:$D$1000=sp,MATCH(Inventory!$F$10:$F$1000,Inventory!$F$10:$F$1000,0))),ROW(Inventory!$F$10:$F$1000)-ROW(Inventory!$F$10)+1),1)))</f>
        <v/>
      </c>
      <c r="E280" s="125" t="str">
        <f t="array" ref="E280">IF($C280="","",COUNT(IF(Inventory!$B$10:$B$1000=$B280,IF(Inventory!$C$10:$C$1000=$C280,IF(Inventory!$D$10:$D$1000=sp,IF(Inventory!$P$10:$P$1000=E$8,1))))))</f>
        <v/>
      </c>
      <c r="F280" s="125" t="str">
        <f t="array" ref="F280">IF($C280="","",COUNT(IF(Inventory!$B$10:$B$1000=$B280,IF(Inventory!$C$10:$C$1000=$C280,IF(Inventory!$D$10:$D$1000=sp,IF(Inventory!$P$10:$P$1000=F$8,1))))))</f>
        <v/>
      </c>
      <c r="G280" s="125" t="str">
        <f t="array" ref="G280">IF($C280="","",COUNT(IF(Inventory!$B$10:$B$1000=$B280,IF(Inventory!$C$10:$C$1000=$C280,IF(Inventory!$D$10:$D$1000=sp,IF(Inventory!$P$10:$P$1000=G$8,1))))))</f>
        <v/>
      </c>
      <c r="H280" s="125" t="str">
        <f t="array" ref="H280">IF($C280="","",COUNT(IF(Inventory!$B$10:$B$1000=$B280,IF(Inventory!$C$10:$C$1000=$C280,IF(Inventory!$D$10:$D$1000=sp,IF(Inventory!$P$10:$P$1000=H$8,1))))))</f>
        <v/>
      </c>
      <c r="I280" s="125" t="str">
        <f t="array" ref="I280">IF($C280="","",COUNT(IF(Inventory!$B$10:$B$1000=$B280,IF(Inventory!$C$10:$C$1000=$C280,IF(Inventory!$D$10:$D$1000=sp,IF(Inventory!$P$10:$P$1000=I$8,1))))))</f>
        <v/>
      </c>
      <c r="J280" s="137">
        <f t="shared" si="20"/>
        <v>0</v>
      </c>
      <c r="K280" s="125" t="str">
        <f t="array" ref="K280">IF($C280="","",COUNT(IF(Inventory!$B$10:$B$1000=$B280,IF(Inventory!$C$10:$C$1000=$C280,IF(Inventory!$D$10:$D$1000=sp,IF(Inventory!$J$10:$J$1000=frig,1))))))</f>
        <v/>
      </c>
      <c r="L280" s="125" t="str">
        <f t="array" ref="L280">IF($C280="","",COUNT(IF(Inventory!$B$10:$B$1000=$B280,IF(Inventory!$C$10:$C$1000=$C280,IF(Inventory!$D$10:$D$1000=sp,IF(Inventory!$J$10:$J$1000=frig,IF(Inventory!$P$10:$P$1000=L$8,1)))))))</f>
        <v/>
      </c>
      <c r="M280" s="125" t="str">
        <f t="array" ref="M280">IF($C280="","",COUNT(IF(Inventory!$B$10:$B$1000=$B280,IF(Inventory!$C$10:$C$1000=$C280,IF(Inventory!$D$10:$D$1000=sp,IF(Inventory!$J$10:$J$1000=frig,IF(Inventory!$P$10:$P$1000=M$8,1)))))))</f>
        <v/>
      </c>
      <c r="N280" s="125" t="str">
        <f t="array" ref="N280">IF($C280="","",COUNT(IF(Inventory!$B$10:$B$1000=$B280,IF(Inventory!$C$10:$C$1000=$C280,IF(Inventory!$D$10:$D$1000=sp,IF(Inventory!$J$10:$J$1000=frig,IF(Inventory!$P$10:$P$1000=N$8,1)))))))</f>
        <v/>
      </c>
      <c r="O280" s="125" t="str">
        <f t="array" ref="O280">IF($C280="","",COUNT(IF(Inventory!$B$10:$B$1000=$B280,IF(Inventory!$C$10:$C$1000=$C280,IF(Inventory!$D$10:$D$1000=sp,IF(Inventory!$J$10:$J$1000=frig,IF(Inventory!$P$10:$P$1000=O$8,1)))))))</f>
        <v/>
      </c>
      <c r="P280" s="125" t="str">
        <f t="array" ref="P280">IF($C280="","",COUNT(IF(Inventory!$B$10:$B$1000=$B280,IF(Inventory!$C$10:$C$1000=$C280,IF(Inventory!$D$10:$D$1000=sp,IF(Inventory!$J$10:$J$1000=frig,IF(Inventory!$P$10:$P$1000=P$8,1)))))))</f>
        <v/>
      </c>
      <c r="Q280" s="144" t="str">
        <f t="shared" si="18"/>
        <v/>
      </c>
      <c r="R280" s="125" t="str">
        <f t="array" ref="R280">IF($C280="","",COUNT(IF(Inventory!$B$10:$B$1000=$B280,IF(Inventory!$C$10:$C$1000=$C280,IF(Inventory!$D$10:$D$1000=sp,IF(Inventory!$J$10:$J$1000=freez,1))))))</f>
        <v/>
      </c>
      <c r="S280" s="125" t="str">
        <f t="array" ref="S280">IF($C280="","",COUNT(IF(Inventory!$B$10:$B$1000=$B280,IF(Inventory!$C$10:$C$1000=$C280,IF(Inventory!$D$10:$D$1000=sp,IF(Inventory!$J$10:$J$1000=freez,IF(Inventory!$P$10:$P$1000=S$8,1)))))))</f>
        <v/>
      </c>
      <c r="T280" s="125" t="str">
        <f t="array" ref="T280">IF($C280="","",COUNT(IF(Inventory!$B$10:$B$1000=$B280,IF(Inventory!$C$10:$C$1000=$C280,IF(Inventory!$D$10:$D$1000=sp,IF(Inventory!$J$10:$J$1000=freez,IF(Inventory!$P$10:$P$1000=T$8,1)))))))</f>
        <v/>
      </c>
      <c r="U280" s="125" t="str">
        <f t="array" ref="U280">IF($C280="","",COUNT(IF(Inventory!$B$10:$B$1000=$B280,IF(Inventory!$C$10:$C$1000=$C280,IF(Inventory!$D$10:$D$1000=sp,IF(Inventory!$J$10:$J$1000=freez,IF(Inventory!$P$10:$P$1000=U$8,1)))))))</f>
        <v/>
      </c>
      <c r="V280" s="125" t="str">
        <f t="array" ref="V280">IF($C280="","",COUNT(IF(Inventory!$B$10:$B$1000=$B280,IF(Inventory!$C$10:$C$1000=$C280,IF(Inventory!$D$10:$D$1000=sp,IF(Inventory!$J$10:$J$1000=freez,IF(Inventory!$P$10:$P$1000=V$8,1)))))))</f>
        <v/>
      </c>
      <c r="W280" s="125" t="str">
        <f t="array" ref="W280">IF($C280="","",COUNT(IF(Inventory!$B$10:$B$1000=$B280,IF(Inventory!$C$10:$C$1000=$C280,IF(Inventory!$D$10:$D$1000=sp,IF(Inventory!$J$10:$J$1000=freez,IF(Inventory!$P$10:$P$1000=W$8,1)))))))</f>
        <v/>
      </c>
      <c r="X280" s="144" t="str">
        <f t="shared" si="19"/>
        <v/>
      </c>
      <c r="Y280" s="125" t="str">
        <f t="array" ref="Y280">IF($C280="","",SUM(IF(FREQUENCY(IF(Inventory!$C$10:$C$1000=$C280,IF(Inventory!$D$10:$D$1000=sp,IF(Inventory!$I$10:$I$1000=Grl_status!$B$6,MATCH(Inventory!$F$10:$F$1000,Inventory!$F$10:$F$1000,0)))),ROW(Inventory!$F$10:$F$1000)-ROW(Inventory!$F$10)+1),1)))</f>
        <v/>
      </c>
      <c r="Z280" s="125" t="str">
        <f t="array" ref="Z280">IF($C280="","",SUM(IF(FREQUENCY(IF(Inventory!$C$10:$C$1000=$C280,IF(Inventory!$D$10:$D$1000=sp,IF(Inventory!$J$10:$J$1000=frig,MATCH(Inventory!$F$10:$F$1000,Inventory!$F$10:$F$1000,0)))),ROW(Inventory!$F$10:$F$1000)-ROW(Inventory!$F$10)+1),1)))</f>
        <v/>
      </c>
      <c r="AA280" s="125" t="str">
        <f t="array" ref="AA280">IF($C280="","",SUM(IF(FREQUENCY(IF(Inventory!$C$10:$C$1000=$C280,IF(Inventory!$D$10:$D$1000=sp,IF(Inventory!$J$10:$J$1000=frig,IF(Inventory!$P$10:$P$1000=$E$8,MATCH(Inventory!$F$10:$F$1000,Inventory!$F$10:$F$1000,0))))),ROW(Inventory!$F$10:$F$1000)-ROW(Inventory!$F$10)+1),1)))</f>
        <v/>
      </c>
      <c r="AB280" s="125" t="str">
        <f t="array" ref="AB280">IF($C280="","",SUM(IF(FREQUENCY(IF(Inventory!$C$10:$C$1000=$C280,IF(Inventory!$D$10:$D$1000=sp,IF(Inventory!$J$10:$J$1000=frig,IF(Inventory!$P$10:$P$1000=$G$8,MATCH(Inventory!$F$10:$F$1000,Inventory!$F$10:$F$1000,0))))),ROW(Inventory!$F$10:$F$1000)-ROW(Inventory!$F$10)+1),1)))</f>
        <v/>
      </c>
      <c r="AC280" s="125" t="str">
        <f t="array" ref="AC280">IF($C280="","",SUM(IF(FREQUENCY(IF(Inventory!$C$10:$C$1000=$C280,IF(Inventory!$D$10:$D$1000=sp,IF(Inventory!$K$10:$K$1000="",MATCH(Inventory!$F$10:$F$1000,Inventory!$F$10:$F$1000,0)))),ROW(Inventory!$F$10:$F$1000)-ROW(Inventory!$F$10)+1),1)))</f>
        <v/>
      </c>
    </row>
    <row r="281" spans="1:29" ht="16.5" x14ac:dyDescent="0.3">
      <c r="A281" s="279" t="str">
        <f>Gap_analysis_stores!A282</f>
        <v/>
      </c>
      <c r="B281" s="279" t="str">
        <f>Gap_analysis_stores!B282</f>
        <v/>
      </c>
      <c r="C281" s="279" t="str">
        <f>Gap_analysis_stores!C282</f>
        <v/>
      </c>
      <c r="D281" s="125" t="str">
        <f t="array" ref="D281">IF($C281="","",SUM(IF(FREQUENCY(IF(Inventory!$C$10:$C$1000=$C281,IF(Inventory!$D$10:$D$1000=sp,MATCH(Inventory!$F$10:$F$1000,Inventory!$F$10:$F$1000,0))),ROW(Inventory!$F$10:$F$1000)-ROW(Inventory!$F$10)+1),1)))</f>
        <v/>
      </c>
      <c r="E281" s="125" t="str">
        <f t="array" ref="E281">IF($C281="","",COUNT(IF(Inventory!$B$10:$B$1000=$B281,IF(Inventory!$C$10:$C$1000=$C281,IF(Inventory!$D$10:$D$1000=sp,IF(Inventory!$P$10:$P$1000=E$8,1))))))</f>
        <v/>
      </c>
      <c r="F281" s="125" t="str">
        <f t="array" ref="F281">IF($C281="","",COUNT(IF(Inventory!$B$10:$B$1000=$B281,IF(Inventory!$C$10:$C$1000=$C281,IF(Inventory!$D$10:$D$1000=sp,IF(Inventory!$P$10:$P$1000=F$8,1))))))</f>
        <v/>
      </c>
      <c r="G281" s="125" t="str">
        <f t="array" ref="G281">IF($C281="","",COUNT(IF(Inventory!$B$10:$B$1000=$B281,IF(Inventory!$C$10:$C$1000=$C281,IF(Inventory!$D$10:$D$1000=sp,IF(Inventory!$P$10:$P$1000=G$8,1))))))</f>
        <v/>
      </c>
      <c r="H281" s="125" t="str">
        <f t="array" ref="H281">IF($C281="","",COUNT(IF(Inventory!$B$10:$B$1000=$B281,IF(Inventory!$C$10:$C$1000=$C281,IF(Inventory!$D$10:$D$1000=sp,IF(Inventory!$P$10:$P$1000=H$8,1))))))</f>
        <v/>
      </c>
      <c r="I281" s="125" t="str">
        <f t="array" ref="I281">IF($C281="","",COUNT(IF(Inventory!$B$10:$B$1000=$B281,IF(Inventory!$C$10:$C$1000=$C281,IF(Inventory!$D$10:$D$1000=sp,IF(Inventory!$P$10:$P$1000=I$8,1))))))</f>
        <v/>
      </c>
      <c r="J281" s="137">
        <f t="shared" si="20"/>
        <v>0</v>
      </c>
      <c r="K281" s="125" t="str">
        <f t="array" ref="K281">IF($C281="","",COUNT(IF(Inventory!$B$10:$B$1000=$B281,IF(Inventory!$C$10:$C$1000=$C281,IF(Inventory!$D$10:$D$1000=sp,IF(Inventory!$J$10:$J$1000=frig,1))))))</f>
        <v/>
      </c>
      <c r="L281" s="125" t="str">
        <f t="array" ref="L281">IF($C281="","",COUNT(IF(Inventory!$B$10:$B$1000=$B281,IF(Inventory!$C$10:$C$1000=$C281,IF(Inventory!$D$10:$D$1000=sp,IF(Inventory!$J$10:$J$1000=frig,IF(Inventory!$P$10:$P$1000=L$8,1)))))))</f>
        <v/>
      </c>
      <c r="M281" s="125" t="str">
        <f t="array" ref="M281">IF($C281="","",COUNT(IF(Inventory!$B$10:$B$1000=$B281,IF(Inventory!$C$10:$C$1000=$C281,IF(Inventory!$D$10:$D$1000=sp,IF(Inventory!$J$10:$J$1000=frig,IF(Inventory!$P$10:$P$1000=M$8,1)))))))</f>
        <v/>
      </c>
      <c r="N281" s="125" t="str">
        <f t="array" ref="N281">IF($C281="","",COUNT(IF(Inventory!$B$10:$B$1000=$B281,IF(Inventory!$C$10:$C$1000=$C281,IF(Inventory!$D$10:$D$1000=sp,IF(Inventory!$J$10:$J$1000=frig,IF(Inventory!$P$10:$P$1000=N$8,1)))))))</f>
        <v/>
      </c>
      <c r="O281" s="125" t="str">
        <f t="array" ref="O281">IF($C281="","",COUNT(IF(Inventory!$B$10:$B$1000=$B281,IF(Inventory!$C$10:$C$1000=$C281,IF(Inventory!$D$10:$D$1000=sp,IF(Inventory!$J$10:$J$1000=frig,IF(Inventory!$P$10:$P$1000=O$8,1)))))))</f>
        <v/>
      </c>
      <c r="P281" s="125" t="str">
        <f t="array" ref="P281">IF($C281="","",COUNT(IF(Inventory!$B$10:$B$1000=$B281,IF(Inventory!$C$10:$C$1000=$C281,IF(Inventory!$D$10:$D$1000=sp,IF(Inventory!$J$10:$J$1000=frig,IF(Inventory!$P$10:$P$1000=P$8,1)))))))</f>
        <v/>
      </c>
      <c r="Q281" s="144" t="str">
        <f t="shared" si="18"/>
        <v/>
      </c>
      <c r="R281" s="125" t="str">
        <f t="array" ref="R281">IF($C281="","",COUNT(IF(Inventory!$B$10:$B$1000=$B281,IF(Inventory!$C$10:$C$1000=$C281,IF(Inventory!$D$10:$D$1000=sp,IF(Inventory!$J$10:$J$1000=freez,1))))))</f>
        <v/>
      </c>
      <c r="S281" s="125" t="str">
        <f t="array" ref="S281">IF($C281="","",COUNT(IF(Inventory!$B$10:$B$1000=$B281,IF(Inventory!$C$10:$C$1000=$C281,IF(Inventory!$D$10:$D$1000=sp,IF(Inventory!$J$10:$J$1000=freez,IF(Inventory!$P$10:$P$1000=S$8,1)))))))</f>
        <v/>
      </c>
      <c r="T281" s="125" t="str">
        <f t="array" ref="T281">IF($C281="","",COUNT(IF(Inventory!$B$10:$B$1000=$B281,IF(Inventory!$C$10:$C$1000=$C281,IF(Inventory!$D$10:$D$1000=sp,IF(Inventory!$J$10:$J$1000=freez,IF(Inventory!$P$10:$P$1000=T$8,1)))))))</f>
        <v/>
      </c>
      <c r="U281" s="125" t="str">
        <f t="array" ref="U281">IF($C281="","",COUNT(IF(Inventory!$B$10:$B$1000=$B281,IF(Inventory!$C$10:$C$1000=$C281,IF(Inventory!$D$10:$D$1000=sp,IF(Inventory!$J$10:$J$1000=freez,IF(Inventory!$P$10:$P$1000=U$8,1)))))))</f>
        <v/>
      </c>
      <c r="V281" s="125" t="str">
        <f t="array" ref="V281">IF($C281="","",COUNT(IF(Inventory!$B$10:$B$1000=$B281,IF(Inventory!$C$10:$C$1000=$C281,IF(Inventory!$D$10:$D$1000=sp,IF(Inventory!$J$10:$J$1000=freez,IF(Inventory!$P$10:$P$1000=V$8,1)))))))</f>
        <v/>
      </c>
      <c r="W281" s="125" t="str">
        <f t="array" ref="W281">IF($C281="","",COUNT(IF(Inventory!$B$10:$B$1000=$B281,IF(Inventory!$C$10:$C$1000=$C281,IF(Inventory!$D$10:$D$1000=sp,IF(Inventory!$J$10:$J$1000=freez,IF(Inventory!$P$10:$P$1000=W$8,1)))))))</f>
        <v/>
      </c>
      <c r="X281" s="144" t="str">
        <f t="shared" si="19"/>
        <v/>
      </c>
      <c r="Y281" s="125" t="str">
        <f t="array" ref="Y281">IF($C281="","",SUM(IF(FREQUENCY(IF(Inventory!$C$10:$C$1000=$C281,IF(Inventory!$D$10:$D$1000=sp,IF(Inventory!$I$10:$I$1000=Grl_status!$B$6,MATCH(Inventory!$F$10:$F$1000,Inventory!$F$10:$F$1000,0)))),ROW(Inventory!$F$10:$F$1000)-ROW(Inventory!$F$10)+1),1)))</f>
        <v/>
      </c>
      <c r="Z281" s="125" t="str">
        <f t="array" ref="Z281">IF($C281="","",SUM(IF(FREQUENCY(IF(Inventory!$C$10:$C$1000=$C281,IF(Inventory!$D$10:$D$1000=sp,IF(Inventory!$J$10:$J$1000=frig,MATCH(Inventory!$F$10:$F$1000,Inventory!$F$10:$F$1000,0)))),ROW(Inventory!$F$10:$F$1000)-ROW(Inventory!$F$10)+1),1)))</f>
        <v/>
      </c>
      <c r="AA281" s="125" t="str">
        <f t="array" ref="AA281">IF($C281="","",SUM(IF(FREQUENCY(IF(Inventory!$C$10:$C$1000=$C281,IF(Inventory!$D$10:$D$1000=sp,IF(Inventory!$J$10:$J$1000=frig,IF(Inventory!$P$10:$P$1000=$E$8,MATCH(Inventory!$F$10:$F$1000,Inventory!$F$10:$F$1000,0))))),ROW(Inventory!$F$10:$F$1000)-ROW(Inventory!$F$10)+1),1)))</f>
        <v/>
      </c>
      <c r="AB281" s="125" t="str">
        <f t="array" ref="AB281">IF($C281="","",SUM(IF(FREQUENCY(IF(Inventory!$C$10:$C$1000=$C281,IF(Inventory!$D$10:$D$1000=sp,IF(Inventory!$J$10:$J$1000=frig,IF(Inventory!$P$10:$P$1000=$G$8,MATCH(Inventory!$F$10:$F$1000,Inventory!$F$10:$F$1000,0))))),ROW(Inventory!$F$10:$F$1000)-ROW(Inventory!$F$10)+1),1)))</f>
        <v/>
      </c>
      <c r="AC281" s="125" t="str">
        <f t="array" ref="AC281">IF($C281="","",SUM(IF(FREQUENCY(IF(Inventory!$C$10:$C$1000=$C281,IF(Inventory!$D$10:$D$1000=sp,IF(Inventory!$K$10:$K$1000="",MATCH(Inventory!$F$10:$F$1000,Inventory!$F$10:$F$1000,0)))),ROW(Inventory!$F$10:$F$1000)-ROW(Inventory!$F$10)+1),1)))</f>
        <v/>
      </c>
    </row>
    <row r="282" spans="1:29" ht="16.5" x14ac:dyDescent="0.3">
      <c r="A282" s="279" t="str">
        <f>Gap_analysis_stores!A283</f>
        <v/>
      </c>
      <c r="B282" s="279" t="str">
        <f>Gap_analysis_stores!B283</f>
        <v/>
      </c>
      <c r="C282" s="279" t="str">
        <f>Gap_analysis_stores!C283</f>
        <v/>
      </c>
      <c r="D282" s="125" t="str">
        <f t="array" ref="D282">IF($C282="","",SUM(IF(FREQUENCY(IF(Inventory!$C$10:$C$1000=$C282,IF(Inventory!$D$10:$D$1000=sp,MATCH(Inventory!$F$10:$F$1000,Inventory!$F$10:$F$1000,0))),ROW(Inventory!$F$10:$F$1000)-ROW(Inventory!$F$10)+1),1)))</f>
        <v/>
      </c>
      <c r="E282" s="125" t="str">
        <f t="array" ref="E282">IF($C282="","",COUNT(IF(Inventory!$B$10:$B$1000=$B282,IF(Inventory!$C$10:$C$1000=$C282,IF(Inventory!$D$10:$D$1000=sp,IF(Inventory!$P$10:$P$1000=E$8,1))))))</f>
        <v/>
      </c>
      <c r="F282" s="125" t="str">
        <f t="array" ref="F282">IF($C282="","",COUNT(IF(Inventory!$B$10:$B$1000=$B282,IF(Inventory!$C$10:$C$1000=$C282,IF(Inventory!$D$10:$D$1000=sp,IF(Inventory!$P$10:$P$1000=F$8,1))))))</f>
        <v/>
      </c>
      <c r="G282" s="125" t="str">
        <f t="array" ref="G282">IF($C282="","",COUNT(IF(Inventory!$B$10:$B$1000=$B282,IF(Inventory!$C$10:$C$1000=$C282,IF(Inventory!$D$10:$D$1000=sp,IF(Inventory!$P$10:$P$1000=G$8,1))))))</f>
        <v/>
      </c>
      <c r="H282" s="125" t="str">
        <f t="array" ref="H282">IF($C282="","",COUNT(IF(Inventory!$B$10:$B$1000=$B282,IF(Inventory!$C$10:$C$1000=$C282,IF(Inventory!$D$10:$D$1000=sp,IF(Inventory!$P$10:$P$1000=H$8,1))))))</f>
        <v/>
      </c>
      <c r="I282" s="125" t="str">
        <f t="array" ref="I282">IF($C282="","",COUNT(IF(Inventory!$B$10:$B$1000=$B282,IF(Inventory!$C$10:$C$1000=$C282,IF(Inventory!$D$10:$D$1000=sp,IF(Inventory!$P$10:$P$1000=I$8,1))))))</f>
        <v/>
      </c>
      <c r="J282" s="137">
        <f t="shared" si="20"/>
        <v>0</v>
      </c>
      <c r="K282" s="125" t="str">
        <f t="array" ref="K282">IF($C282="","",COUNT(IF(Inventory!$B$10:$B$1000=$B282,IF(Inventory!$C$10:$C$1000=$C282,IF(Inventory!$D$10:$D$1000=sp,IF(Inventory!$J$10:$J$1000=frig,1))))))</f>
        <v/>
      </c>
      <c r="L282" s="125" t="str">
        <f t="array" ref="L282">IF($C282="","",COUNT(IF(Inventory!$B$10:$B$1000=$B282,IF(Inventory!$C$10:$C$1000=$C282,IF(Inventory!$D$10:$D$1000=sp,IF(Inventory!$J$10:$J$1000=frig,IF(Inventory!$P$10:$P$1000=L$8,1)))))))</f>
        <v/>
      </c>
      <c r="M282" s="125" t="str">
        <f t="array" ref="M282">IF($C282="","",COUNT(IF(Inventory!$B$10:$B$1000=$B282,IF(Inventory!$C$10:$C$1000=$C282,IF(Inventory!$D$10:$D$1000=sp,IF(Inventory!$J$10:$J$1000=frig,IF(Inventory!$P$10:$P$1000=M$8,1)))))))</f>
        <v/>
      </c>
      <c r="N282" s="125" t="str">
        <f t="array" ref="N282">IF($C282="","",COUNT(IF(Inventory!$B$10:$B$1000=$B282,IF(Inventory!$C$10:$C$1000=$C282,IF(Inventory!$D$10:$D$1000=sp,IF(Inventory!$J$10:$J$1000=frig,IF(Inventory!$P$10:$P$1000=N$8,1)))))))</f>
        <v/>
      </c>
      <c r="O282" s="125" t="str">
        <f t="array" ref="O282">IF($C282="","",COUNT(IF(Inventory!$B$10:$B$1000=$B282,IF(Inventory!$C$10:$C$1000=$C282,IF(Inventory!$D$10:$D$1000=sp,IF(Inventory!$J$10:$J$1000=frig,IF(Inventory!$P$10:$P$1000=O$8,1)))))))</f>
        <v/>
      </c>
      <c r="P282" s="125" t="str">
        <f t="array" ref="P282">IF($C282="","",COUNT(IF(Inventory!$B$10:$B$1000=$B282,IF(Inventory!$C$10:$C$1000=$C282,IF(Inventory!$D$10:$D$1000=sp,IF(Inventory!$J$10:$J$1000=frig,IF(Inventory!$P$10:$P$1000=P$8,1)))))))</f>
        <v/>
      </c>
      <c r="Q282" s="144" t="str">
        <f t="shared" si="18"/>
        <v/>
      </c>
      <c r="R282" s="125" t="str">
        <f t="array" ref="R282">IF($C282="","",COUNT(IF(Inventory!$B$10:$B$1000=$B282,IF(Inventory!$C$10:$C$1000=$C282,IF(Inventory!$D$10:$D$1000=sp,IF(Inventory!$J$10:$J$1000=freez,1))))))</f>
        <v/>
      </c>
      <c r="S282" s="125" t="str">
        <f t="array" ref="S282">IF($C282="","",COUNT(IF(Inventory!$B$10:$B$1000=$B282,IF(Inventory!$C$10:$C$1000=$C282,IF(Inventory!$D$10:$D$1000=sp,IF(Inventory!$J$10:$J$1000=freez,IF(Inventory!$P$10:$P$1000=S$8,1)))))))</f>
        <v/>
      </c>
      <c r="T282" s="125" t="str">
        <f t="array" ref="T282">IF($C282="","",COUNT(IF(Inventory!$B$10:$B$1000=$B282,IF(Inventory!$C$10:$C$1000=$C282,IF(Inventory!$D$10:$D$1000=sp,IF(Inventory!$J$10:$J$1000=freez,IF(Inventory!$P$10:$P$1000=T$8,1)))))))</f>
        <v/>
      </c>
      <c r="U282" s="125" t="str">
        <f t="array" ref="U282">IF($C282="","",COUNT(IF(Inventory!$B$10:$B$1000=$B282,IF(Inventory!$C$10:$C$1000=$C282,IF(Inventory!$D$10:$D$1000=sp,IF(Inventory!$J$10:$J$1000=freez,IF(Inventory!$P$10:$P$1000=U$8,1)))))))</f>
        <v/>
      </c>
      <c r="V282" s="125" t="str">
        <f t="array" ref="V282">IF($C282="","",COUNT(IF(Inventory!$B$10:$B$1000=$B282,IF(Inventory!$C$10:$C$1000=$C282,IF(Inventory!$D$10:$D$1000=sp,IF(Inventory!$J$10:$J$1000=freez,IF(Inventory!$P$10:$P$1000=V$8,1)))))))</f>
        <v/>
      </c>
      <c r="W282" s="125" t="str">
        <f t="array" ref="W282">IF($C282="","",COUNT(IF(Inventory!$B$10:$B$1000=$B282,IF(Inventory!$C$10:$C$1000=$C282,IF(Inventory!$D$10:$D$1000=sp,IF(Inventory!$J$10:$J$1000=freez,IF(Inventory!$P$10:$P$1000=W$8,1)))))))</f>
        <v/>
      </c>
      <c r="X282" s="144" t="str">
        <f t="shared" si="19"/>
        <v/>
      </c>
      <c r="Y282" s="125" t="str">
        <f t="array" ref="Y282">IF($C282="","",SUM(IF(FREQUENCY(IF(Inventory!$C$10:$C$1000=$C282,IF(Inventory!$D$10:$D$1000=sp,IF(Inventory!$I$10:$I$1000=Grl_status!$B$6,MATCH(Inventory!$F$10:$F$1000,Inventory!$F$10:$F$1000,0)))),ROW(Inventory!$F$10:$F$1000)-ROW(Inventory!$F$10)+1),1)))</f>
        <v/>
      </c>
      <c r="Z282" s="125" t="str">
        <f t="array" ref="Z282">IF($C282="","",SUM(IF(FREQUENCY(IF(Inventory!$C$10:$C$1000=$C282,IF(Inventory!$D$10:$D$1000=sp,IF(Inventory!$J$10:$J$1000=frig,MATCH(Inventory!$F$10:$F$1000,Inventory!$F$10:$F$1000,0)))),ROW(Inventory!$F$10:$F$1000)-ROW(Inventory!$F$10)+1),1)))</f>
        <v/>
      </c>
      <c r="AA282" s="125" t="str">
        <f t="array" ref="AA282">IF($C282="","",SUM(IF(FREQUENCY(IF(Inventory!$C$10:$C$1000=$C282,IF(Inventory!$D$10:$D$1000=sp,IF(Inventory!$J$10:$J$1000=frig,IF(Inventory!$P$10:$P$1000=$E$8,MATCH(Inventory!$F$10:$F$1000,Inventory!$F$10:$F$1000,0))))),ROW(Inventory!$F$10:$F$1000)-ROW(Inventory!$F$10)+1),1)))</f>
        <v/>
      </c>
      <c r="AB282" s="125" t="str">
        <f t="array" ref="AB282">IF($C282="","",SUM(IF(FREQUENCY(IF(Inventory!$C$10:$C$1000=$C282,IF(Inventory!$D$10:$D$1000=sp,IF(Inventory!$J$10:$J$1000=frig,IF(Inventory!$P$10:$P$1000=$G$8,MATCH(Inventory!$F$10:$F$1000,Inventory!$F$10:$F$1000,0))))),ROW(Inventory!$F$10:$F$1000)-ROW(Inventory!$F$10)+1),1)))</f>
        <v/>
      </c>
      <c r="AC282" s="125" t="str">
        <f t="array" ref="AC282">IF($C282="","",SUM(IF(FREQUENCY(IF(Inventory!$C$10:$C$1000=$C282,IF(Inventory!$D$10:$D$1000=sp,IF(Inventory!$K$10:$K$1000="",MATCH(Inventory!$F$10:$F$1000,Inventory!$F$10:$F$1000,0)))),ROW(Inventory!$F$10:$F$1000)-ROW(Inventory!$F$10)+1),1)))</f>
        <v/>
      </c>
    </row>
    <row r="283" spans="1:29" ht="16.5" x14ac:dyDescent="0.3">
      <c r="A283" s="279" t="str">
        <f>Gap_analysis_stores!A284</f>
        <v/>
      </c>
      <c r="B283" s="279" t="str">
        <f>Gap_analysis_stores!B284</f>
        <v/>
      </c>
      <c r="C283" s="279" t="str">
        <f>Gap_analysis_stores!C284</f>
        <v/>
      </c>
      <c r="D283" s="125" t="str">
        <f t="array" ref="D283">IF($C283="","",SUM(IF(FREQUENCY(IF(Inventory!$C$10:$C$1000=$C283,IF(Inventory!$D$10:$D$1000=sp,MATCH(Inventory!$F$10:$F$1000,Inventory!$F$10:$F$1000,0))),ROW(Inventory!$F$10:$F$1000)-ROW(Inventory!$F$10)+1),1)))</f>
        <v/>
      </c>
      <c r="E283" s="125" t="str">
        <f t="array" ref="E283">IF($C283="","",COUNT(IF(Inventory!$B$10:$B$1000=$B283,IF(Inventory!$C$10:$C$1000=$C283,IF(Inventory!$D$10:$D$1000=sp,IF(Inventory!$P$10:$P$1000=E$8,1))))))</f>
        <v/>
      </c>
      <c r="F283" s="125" t="str">
        <f t="array" ref="F283">IF($C283="","",COUNT(IF(Inventory!$B$10:$B$1000=$B283,IF(Inventory!$C$10:$C$1000=$C283,IF(Inventory!$D$10:$D$1000=sp,IF(Inventory!$P$10:$P$1000=F$8,1))))))</f>
        <v/>
      </c>
      <c r="G283" s="125" t="str">
        <f t="array" ref="G283">IF($C283="","",COUNT(IF(Inventory!$B$10:$B$1000=$B283,IF(Inventory!$C$10:$C$1000=$C283,IF(Inventory!$D$10:$D$1000=sp,IF(Inventory!$P$10:$P$1000=G$8,1))))))</f>
        <v/>
      </c>
      <c r="H283" s="125" t="str">
        <f t="array" ref="H283">IF($C283="","",COUNT(IF(Inventory!$B$10:$B$1000=$B283,IF(Inventory!$C$10:$C$1000=$C283,IF(Inventory!$D$10:$D$1000=sp,IF(Inventory!$P$10:$P$1000=H$8,1))))))</f>
        <v/>
      </c>
      <c r="I283" s="125" t="str">
        <f t="array" ref="I283">IF($C283="","",COUNT(IF(Inventory!$B$10:$B$1000=$B283,IF(Inventory!$C$10:$C$1000=$C283,IF(Inventory!$D$10:$D$1000=sp,IF(Inventory!$P$10:$P$1000=I$8,1))))))</f>
        <v/>
      </c>
      <c r="J283" s="137">
        <f t="shared" si="20"/>
        <v>0</v>
      </c>
      <c r="K283" s="125" t="str">
        <f t="array" ref="K283">IF($C283="","",COUNT(IF(Inventory!$B$10:$B$1000=$B283,IF(Inventory!$C$10:$C$1000=$C283,IF(Inventory!$D$10:$D$1000=sp,IF(Inventory!$J$10:$J$1000=frig,1))))))</f>
        <v/>
      </c>
      <c r="L283" s="125" t="str">
        <f t="array" ref="L283">IF($C283="","",COUNT(IF(Inventory!$B$10:$B$1000=$B283,IF(Inventory!$C$10:$C$1000=$C283,IF(Inventory!$D$10:$D$1000=sp,IF(Inventory!$J$10:$J$1000=frig,IF(Inventory!$P$10:$P$1000=L$8,1)))))))</f>
        <v/>
      </c>
      <c r="M283" s="125" t="str">
        <f t="array" ref="M283">IF($C283="","",COUNT(IF(Inventory!$B$10:$B$1000=$B283,IF(Inventory!$C$10:$C$1000=$C283,IF(Inventory!$D$10:$D$1000=sp,IF(Inventory!$J$10:$J$1000=frig,IF(Inventory!$P$10:$P$1000=M$8,1)))))))</f>
        <v/>
      </c>
      <c r="N283" s="125" t="str">
        <f t="array" ref="N283">IF($C283="","",COUNT(IF(Inventory!$B$10:$B$1000=$B283,IF(Inventory!$C$10:$C$1000=$C283,IF(Inventory!$D$10:$D$1000=sp,IF(Inventory!$J$10:$J$1000=frig,IF(Inventory!$P$10:$P$1000=N$8,1)))))))</f>
        <v/>
      </c>
      <c r="O283" s="125" t="str">
        <f t="array" ref="O283">IF($C283="","",COUNT(IF(Inventory!$B$10:$B$1000=$B283,IF(Inventory!$C$10:$C$1000=$C283,IF(Inventory!$D$10:$D$1000=sp,IF(Inventory!$J$10:$J$1000=frig,IF(Inventory!$P$10:$P$1000=O$8,1)))))))</f>
        <v/>
      </c>
      <c r="P283" s="125" t="str">
        <f t="array" ref="P283">IF($C283="","",COUNT(IF(Inventory!$B$10:$B$1000=$B283,IF(Inventory!$C$10:$C$1000=$C283,IF(Inventory!$D$10:$D$1000=sp,IF(Inventory!$J$10:$J$1000=frig,IF(Inventory!$P$10:$P$1000=P$8,1)))))))</f>
        <v/>
      </c>
      <c r="Q283" s="144" t="str">
        <f t="shared" ref="Q283:Q299" si="21">IF($J283=0,"",K283/$J283)</f>
        <v/>
      </c>
      <c r="R283" s="125" t="str">
        <f t="array" ref="R283">IF($C283="","",COUNT(IF(Inventory!$B$10:$B$1000=$B283,IF(Inventory!$C$10:$C$1000=$C283,IF(Inventory!$D$10:$D$1000=sp,IF(Inventory!$J$10:$J$1000=freez,1))))))</f>
        <v/>
      </c>
      <c r="S283" s="125" t="str">
        <f t="array" ref="S283">IF($C283="","",COUNT(IF(Inventory!$B$10:$B$1000=$B283,IF(Inventory!$C$10:$C$1000=$C283,IF(Inventory!$D$10:$D$1000=sp,IF(Inventory!$J$10:$J$1000=freez,IF(Inventory!$P$10:$P$1000=S$8,1)))))))</f>
        <v/>
      </c>
      <c r="T283" s="125" t="str">
        <f t="array" ref="T283">IF($C283="","",COUNT(IF(Inventory!$B$10:$B$1000=$B283,IF(Inventory!$C$10:$C$1000=$C283,IF(Inventory!$D$10:$D$1000=sp,IF(Inventory!$J$10:$J$1000=freez,IF(Inventory!$P$10:$P$1000=T$8,1)))))))</f>
        <v/>
      </c>
      <c r="U283" s="125" t="str">
        <f t="array" ref="U283">IF($C283="","",COUNT(IF(Inventory!$B$10:$B$1000=$B283,IF(Inventory!$C$10:$C$1000=$C283,IF(Inventory!$D$10:$D$1000=sp,IF(Inventory!$J$10:$J$1000=freez,IF(Inventory!$P$10:$P$1000=U$8,1)))))))</f>
        <v/>
      </c>
      <c r="V283" s="125" t="str">
        <f t="array" ref="V283">IF($C283="","",COUNT(IF(Inventory!$B$10:$B$1000=$B283,IF(Inventory!$C$10:$C$1000=$C283,IF(Inventory!$D$10:$D$1000=sp,IF(Inventory!$J$10:$J$1000=freez,IF(Inventory!$P$10:$P$1000=V$8,1)))))))</f>
        <v/>
      </c>
      <c r="W283" s="125" t="str">
        <f t="array" ref="W283">IF($C283="","",COUNT(IF(Inventory!$B$10:$B$1000=$B283,IF(Inventory!$C$10:$C$1000=$C283,IF(Inventory!$D$10:$D$1000=sp,IF(Inventory!$J$10:$J$1000=freez,IF(Inventory!$P$10:$P$1000=W$8,1)))))))</f>
        <v/>
      </c>
      <c r="X283" s="144" t="str">
        <f t="shared" ref="X283:X299" si="22">IF($J283=0,"",R283/$J283)</f>
        <v/>
      </c>
      <c r="Y283" s="125" t="str">
        <f t="array" ref="Y283">IF($C283="","",SUM(IF(FREQUENCY(IF(Inventory!$C$10:$C$1000=$C283,IF(Inventory!$D$10:$D$1000=sp,IF(Inventory!$I$10:$I$1000=Grl_status!$B$6,MATCH(Inventory!$F$10:$F$1000,Inventory!$F$10:$F$1000,0)))),ROW(Inventory!$F$10:$F$1000)-ROW(Inventory!$F$10)+1),1)))</f>
        <v/>
      </c>
      <c r="Z283" s="125" t="str">
        <f t="array" ref="Z283">IF($C283="","",SUM(IF(FREQUENCY(IF(Inventory!$C$10:$C$1000=$C283,IF(Inventory!$D$10:$D$1000=sp,IF(Inventory!$J$10:$J$1000=frig,MATCH(Inventory!$F$10:$F$1000,Inventory!$F$10:$F$1000,0)))),ROW(Inventory!$F$10:$F$1000)-ROW(Inventory!$F$10)+1),1)))</f>
        <v/>
      </c>
      <c r="AA283" s="125" t="str">
        <f t="array" ref="AA283">IF($C283="","",SUM(IF(FREQUENCY(IF(Inventory!$C$10:$C$1000=$C283,IF(Inventory!$D$10:$D$1000=sp,IF(Inventory!$J$10:$J$1000=frig,IF(Inventory!$P$10:$P$1000=$E$8,MATCH(Inventory!$F$10:$F$1000,Inventory!$F$10:$F$1000,0))))),ROW(Inventory!$F$10:$F$1000)-ROW(Inventory!$F$10)+1),1)))</f>
        <v/>
      </c>
      <c r="AB283" s="125" t="str">
        <f t="array" ref="AB283">IF($C283="","",SUM(IF(FREQUENCY(IF(Inventory!$C$10:$C$1000=$C283,IF(Inventory!$D$10:$D$1000=sp,IF(Inventory!$J$10:$J$1000=frig,IF(Inventory!$P$10:$P$1000=$G$8,MATCH(Inventory!$F$10:$F$1000,Inventory!$F$10:$F$1000,0))))),ROW(Inventory!$F$10:$F$1000)-ROW(Inventory!$F$10)+1),1)))</f>
        <v/>
      </c>
      <c r="AC283" s="125" t="str">
        <f t="array" ref="AC283">IF($C283="","",SUM(IF(FREQUENCY(IF(Inventory!$C$10:$C$1000=$C283,IF(Inventory!$D$10:$D$1000=sp,IF(Inventory!$K$10:$K$1000="",MATCH(Inventory!$F$10:$F$1000,Inventory!$F$10:$F$1000,0)))),ROW(Inventory!$F$10:$F$1000)-ROW(Inventory!$F$10)+1),1)))</f>
        <v/>
      </c>
    </row>
    <row r="284" spans="1:29" ht="16.5" x14ac:dyDescent="0.3">
      <c r="A284" s="279" t="str">
        <f>Gap_analysis_stores!A285</f>
        <v/>
      </c>
      <c r="B284" s="279" t="str">
        <f>Gap_analysis_stores!B285</f>
        <v/>
      </c>
      <c r="C284" s="279" t="str">
        <f>Gap_analysis_stores!C285</f>
        <v/>
      </c>
      <c r="D284" s="125" t="str">
        <f t="array" ref="D284">IF($C284="","",SUM(IF(FREQUENCY(IF(Inventory!$C$10:$C$1000=$C284,IF(Inventory!$D$10:$D$1000=sp,MATCH(Inventory!$F$10:$F$1000,Inventory!$F$10:$F$1000,0))),ROW(Inventory!$F$10:$F$1000)-ROW(Inventory!$F$10)+1),1)))</f>
        <v/>
      </c>
      <c r="E284" s="125" t="str">
        <f t="array" ref="E284">IF($C284="","",COUNT(IF(Inventory!$B$10:$B$1000=$B284,IF(Inventory!$C$10:$C$1000=$C284,IF(Inventory!$D$10:$D$1000=sp,IF(Inventory!$P$10:$P$1000=E$8,1))))))</f>
        <v/>
      </c>
      <c r="F284" s="125" t="str">
        <f t="array" ref="F284">IF($C284="","",COUNT(IF(Inventory!$B$10:$B$1000=$B284,IF(Inventory!$C$10:$C$1000=$C284,IF(Inventory!$D$10:$D$1000=sp,IF(Inventory!$P$10:$P$1000=F$8,1))))))</f>
        <v/>
      </c>
      <c r="G284" s="125" t="str">
        <f t="array" ref="G284">IF($C284="","",COUNT(IF(Inventory!$B$10:$B$1000=$B284,IF(Inventory!$C$10:$C$1000=$C284,IF(Inventory!$D$10:$D$1000=sp,IF(Inventory!$P$10:$P$1000=G$8,1))))))</f>
        <v/>
      </c>
      <c r="H284" s="125" t="str">
        <f t="array" ref="H284">IF($C284="","",COUNT(IF(Inventory!$B$10:$B$1000=$B284,IF(Inventory!$C$10:$C$1000=$C284,IF(Inventory!$D$10:$D$1000=sp,IF(Inventory!$P$10:$P$1000=H$8,1))))))</f>
        <v/>
      </c>
      <c r="I284" s="125" t="str">
        <f t="array" ref="I284">IF($C284="","",COUNT(IF(Inventory!$B$10:$B$1000=$B284,IF(Inventory!$C$10:$C$1000=$C284,IF(Inventory!$D$10:$D$1000=sp,IF(Inventory!$P$10:$P$1000=I$8,1))))))</f>
        <v/>
      </c>
      <c r="J284" s="137">
        <f t="shared" si="20"/>
        <v>0</v>
      </c>
      <c r="K284" s="125" t="str">
        <f t="array" ref="K284">IF($C284="","",COUNT(IF(Inventory!$B$10:$B$1000=$B284,IF(Inventory!$C$10:$C$1000=$C284,IF(Inventory!$D$10:$D$1000=sp,IF(Inventory!$J$10:$J$1000=frig,1))))))</f>
        <v/>
      </c>
      <c r="L284" s="125" t="str">
        <f t="array" ref="L284">IF($C284="","",COUNT(IF(Inventory!$B$10:$B$1000=$B284,IF(Inventory!$C$10:$C$1000=$C284,IF(Inventory!$D$10:$D$1000=sp,IF(Inventory!$J$10:$J$1000=frig,IF(Inventory!$P$10:$P$1000=L$8,1)))))))</f>
        <v/>
      </c>
      <c r="M284" s="125" t="str">
        <f t="array" ref="M284">IF($C284="","",COUNT(IF(Inventory!$B$10:$B$1000=$B284,IF(Inventory!$C$10:$C$1000=$C284,IF(Inventory!$D$10:$D$1000=sp,IF(Inventory!$J$10:$J$1000=frig,IF(Inventory!$P$10:$P$1000=M$8,1)))))))</f>
        <v/>
      </c>
      <c r="N284" s="125" t="str">
        <f t="array" ref="N284">IF($C284="","",COUNT(IF(Inventory!$B$10:$B$1000=$B284,IF(Inventory!$C$10:$C$1000=$C284,IF(Inventory!$D$10:$D$1000=sp,IF(Inventory!$J$10:$J$1000=frig,IF(Inventory!$P$10:$P$1000=N$8,1)))))))</f>
        <v/>
      </c>
      <c r="O284" s="125" t="str">
        <f t="array" ref="O284">IF($C284="","",COUNT(IF(Inventory!$B$10:$B$1000=$B284,IF(Inventory!$C$10:$C$1000=$C284,IF(Inventory!$D$10:$D$1000=sp,IF(Inventory!$J$10:$J$1000=frig,IF(Inventory!$P$10:$P$1000=O$8,1)))))))</f>
        <v/>
      </c>
      <c r="P284" s="125" t="str">
        <f t="array" ref="P284">IF($C284="","",COUNT(IF(Inventory!$B$10:$B$1000=$B284,IF(Inventory!$C$10:$C$1000=$C284,IF(Inventory!$D$10:$D$1000=sp,IF(Inventory!$J$10:$J$1000=frig,IF(Inventory!$P$10:$P$1000=P$8,1)))))))</f>
        <v/>
      </c>
      <c r="Q284" s="144" t="str">
        <f t="shared" si="21"/>
        <v/>
      </c>
      <c r="R284" s="125" t="str">
        <f t="array" ref="R284">IF($C284="","",COUNT(IF(Inventory!$B$10:$B$1000=$B284,IF(Inventory!$C$10:$C$1000=$C284,IF(Inventory!$D$10:$D$1000=sp,IF(Inventory!$J$10:$J$1000=freez,1))))))</f>
        <v/>
      </c>
      <c r="S284" s="125" t="str">
        <f t="array" ref="S284">IF($C284="","",COUNT(IF(Inventory!$B$10:$B$1000=$B284,IF(Inventory!$C$10:$C$1000=$C284,IF(Inventory!$D$10:$D$1000=sp,IF(Inventory!$J$10:$J$1000=freez,IF(Inventory!$P$10:$P$1000=S$8,1)))))))</f>
        <v/>
      </c>
      <c r="T284" s="125" t="str">
        <f t="array" ref="T284">IF($C284="","",COUNT(IF(Inventory!$B$10:$B$1000=$B284,IF(Inventory!$C$10:$C$1000=$C284,IF(Inventory!$D$10:$D$1000=sp,IF(Inventory!$J$10:$J$1000=freez,IF(Inventory!$P$10:$P$1000=T$8,1)))))))</f>
        <v/>
      </c>
      <c r="U284" s="125" t="str">
        <f t="array" ref="U284">IF($C284="","",COUNT(IF(Inventory!$B$10:$B$1000=$B284,IF(Inventory!$C$10:$C$1000=$C284,IF(Inventory!$D$10:$D$1000=sp,IF(Inventory!$J$10:$J$1000=freez,IF(Inventory!$P$10:$P$1000=U$8,1)))))))</f>
        <v/>
      </c>
      <c r="V284" s="125" t="str">
        <f t="array" ref="V284">IF($C284="","",COUNT(IF(Inventory!$B$10:$B$1000=$B284,IF(Inventory!$C$10:$C$1000=$C284,IF(Inventory!$D$10:$D$1000=sp,IF(Inventory!$J$10:$J$1000=freez,IF(Inventory!$P$10:$P$1000=V$8,1)))))))</f>
        <v/>
      </c>
      <c r="W284" s="125" t="str">
        <f t="array" ref="W284">IF($C284="","",COUNT(IF(Inventory!$B$10:$B$1000=$B284,IF(Inventory!$C$10:$C$1000=$C284,IF(Inventory!$D$10:$D$1000=sp,IF(Inventory!$J$10:$J$1000=freez,IF(Inventory!$P$10:$P$1000=W$8,1)))))))</f>
        <v/>
      </c>
      <c r="X284" s="144" t="str">
        <f t="shared" si="22"/>
        <v/>
      </c>
      <c r="Y284" s="125" t="str">
        <f t="array" ref="Y284">IF($C284="","",SUM(IF(FREQUENCY(IF(Inventory!$C$10:$C$1000=$C284,IF(Inventory!$D$10:$D$1000=sp,IF(Inventory!$I$10:$I$1000=Grl_status!$B$6,MATCH(Inventory!$F$10:$F$1000,Inventory!$F$10:$F$1000,0)))),ROW(Inventory!$F$10:$F$1000)-ROW(Inventory!$F$10)+1),1)))</f>
        <v/>
      </c>
      <c r="Z284" s="125" t="str">
        <f t="array" ref="Z284">IF($C284="","",SUM(IF(FREQUENCY(IF(Inventory!$C$10:$C$1000=$C284,IF(Inventory!$D$10:$D$1000=sp,IF(Inventory!$J$10:$J$1000=frig,MATCH(Inventory!$F$10:$F$1000,Inventory!$F$10:$F$1000,0)))),ROW(Inventory!$F$10:$F$1000)-ROW(Inventory!$F$10)+1),1)))</f>
        <v/>
      </c>
      <c r="AA284" s="125" t="str">
        <f t="array" ref="AA284">IF($C284="","",SUM(IF(FREQUENCY(IF(Inventory!$C$10:$C$1000=$C284,IF(Inventory!$D$10:$D$1000=sp,IF(Inventory!$J$10:$J$1000=frig,IF(Inventory!$P$10:$P$1000=$E$8,MATCH(Inventory!$F$10:$F$1000,Inventory!$F$10:$F$1000,0))))),ROW(Inventory!$F$10:$F$1000)-ROW(Inventory!$F$10)+1),1)))</f>
        <v/>
      </c>
      <c r="AB284" s="125" t="str">
        <f t="array" ref="AB284">IF($C284="","",SUM(IF(FREQUENCY(IF(Inventory!$C$10:$C$1000=$C284,IF(Inventory!$D$10:$D$1000=sp,IF(Inventory!$J$10:$J$1000=frig,IF(Inventory!$P$10:$P$1000=$G$8,MATCH(Inventory!$F$10:$F$1000,Inventory!$F$10:$F$1000,0))))),ROW(Inventory!$F$10:$F$1000)-ROW(Inventory!$F$10)+1),1)))</f>
        <v/>
      </c>
      <c r="AC284" s="125" t="str">
        <f t="array" ref="AC284">IF($C284="","",SUM(IF(FREQUENCY(IF(Inventory!$C$10:$C$1000=$C284,IF(Inventory!$D$10:$D$1000=sp,IF(Inventory!$K$10:$K$1000="",MATCH(Inventory!$F$10:$F$1000,Inventory!$F$10:$F$1000,0)))),ROW(Inventory!$F$10:$F$1000)-ROW(Inventory!$F$10)+1),1)))</f>
        <v/>
      </c>
    </row>
    <row r="285" spans="1:29" ht="16.5" x14ac:dyDescent="0.3">
      <c r="A285" s="279" t="str">
        <f>Gap_analysis_stores!A286</f>
        <v/>
      </c>
      <c r="B285" s="279" t="str">
        <f>Gap_analysis_stores!B286</f>
        <v/>
      </c>
      <c r="C285" s="279" t="str">
        <f>Gap_analysis_stores!C286</f>
        <v/>
      </c>
      <c r="D285" s="125" t="str">
        <f t="array" ref="D285">IF($C285="","",SUM(IF(FREQUENCY(IF(Inventory!$C$10:$C$1000=$C285,IF(Inventory!$D$10:$D$1000=sp,MATCH(Inventory!$F$10:$F$1000,Inventory!$F$10:$F$1000,0))),ROW(Inventory!$F$10:$F$1000)-ROW(Inventory!$F$10)+1),1)))</f>
        <v/>
      </c>
      <c r="E285" s="125" t="str">
        <f t="array" ref="E285">IF($C285="","",COUNT(IF(Inventory!$B$10:$B$1000=$B285,IF(Inventory!$C$10:$C$1000=$C285,IF(Inventory!$D$10:$D$1000=sp,IF(Inventory!$P$10:$P$1000=E$8,1))))))</f>
        <v/>
      </c>
      <c r="F285" s="125" t="str">
        <f t="array" ref="F285">IF($C285="","",COUNT(IF(Inventory!$B$10:$B$1000=$B285,IF(Inventory!$C$10:$C$1000=$C285,IF(Inventory!$D$10:$D$1000=sp,IF(Inventory!$P$10:$P$1000=F$8,1))))))</f>
        <v/>
      </c>
      <c r="G285" s="125" t="str">
        <f t="array" ref="G285">IF($C285="","",COUNT(IF(Inventory!$B$10:$B$1000=$B285,IF(Inventory!$C$10:$C$1000=$C285,IF(Inventory!$D$10:$D$1000=sp,IF(Inventory!$P$10:$P$1000=G$8,1))))))</f>
        <v/>
      </c>
      <c r="H285" s="125" t="str">
        <f t="array" ref="H285">IF($C285="","",COUNT(IF(Inventory!$B$10:$B$1000=$B285,IF(Inventory!$C$10:$C$1000=$C285,IF(Inventory!$D$10:$D$1000=sp,IF(Inventory!$P$10:$P$1000=H$8,1))))))</f>
        <v/>
      </c>
      <c r="I285" s="125" t="str">
        <f t="array" ref="I285">IF($C285="","",COUNT(IF(Inventory!$B$10:$B$1000=$B285,IF(Inventory!$C$10:$C$1000=$C285,IF(Inventory!$D$10:$D$1000=sp,IF(Inventory!$P$10:$P$1000=I$8,1))))))</f>
        <v/>
      </c>
      <c r="J285" s="137">
        <f t="shared" si="20"/>
        <v>0</v>
      </c>
      <c r="K285" s="125" t="str">
        <f t="array" ref="K285">IF($C285="","",COUNT(IF(Inventory!$B$10:$B$1000=$B285,IF(Inventory!$C$10:$C$1000=$C285,IF(Inventory!$D$10:$D$1000=sp,IF(Inventory!$J$10:$J$1000=frig,1))))))</f>
        <v/>
      </c>
      <c r="L285" s="125" t="str">
        <f t="array" ref="L285">IF($C285="","",COUNT(IF(Inventory!$B$10:$B$1000=$B285,IF(Inventory!$C$10:$C$1000=$C285,IF(Inventory!$D$10:$D$1000=sp,IF(Inventory!$J$10:$J$1000=frig,IF(Inventory!$P$10:$P$1000=L$8,1)))))))</f>
        <v/>
      </c>
      <c r="M285" s="125" t="str">
        <f t="array" ref="M285">IF($C285="","",COUNT(IF(Inventory!$B$10:$B$1000=$B285,IF(Inventory!$C$10:$C$1000=$C285,IF(Inventory!$D$10:$D$1000=sp,IF(Inventory!$J$10:$J$1000=frig,IF(Inventory!$P$10:$P$1000=M$8,1)))))))</f>
        <v/>
      </c>
      <c r="N285" s="125" t="str">
        <f t="array" ref="N285">IF($C285="","",COUNT(IF(Inventory!$B$10:$B$1000=$B285,IF(Inventory!$C$10:$C$1000=$C285,IF(Inventory!$D$10:$D$1000=sp,IF(Inventory!$J$10:$J$1000=frig,IF(Inventory!$P$10:$P$1000=N$8,1)))))))</f>
        <v/>
      </c>
      <c r="O285" s="125" t="str">
        <f t="array" ref="O285">IF($C285="","",COUNT(IF(Inventory!$B$10:$B$1000=$B285,IF(Inventory!$C$10:$C$1000=$C285,IF(Inventory!$D$10:$D$1000=sp,IF(Inventory!$J$10:$J$1000=frig,IF(Inventory!$P$10:$P$1000=O$8,1)))))))</f>
        <v/>
      </c>
      <c r="P285" s="125" t="str">
        <f t="array" ref="P285">IF($C285="","",COUNT(IF(Inventory!$B$10:$B$1000=$B285,IF(Inventory!$C$10:$C$1000=$C285,IF(Inventory!$D$10:$D$1000=sp,IF(Inventory!$J$10:$J$1000=frig,IF(Inventory!$P$10:$P$1000=P$8,1)))))))</f>
        <v/>
      </c>
      <c r="Q285" s="144" t="str">
        <f t="shared" si="21"/>
        <v/>
      </c>
      <c r="R285" s="125" t="str">
        <f t="array" ref="R285">IF($C285="","",COUNT(IF(Inventory!$B$10:$B$1000=$B285,IF(Inventory!$C$10:$C$1000=$C285,IF(Inventory!$D$10:$D$1000=sp,IF(Inventory!$J$10:$J$1000=freez,1))))))</f>
        <v/>
      </c>
      <c r="S285" s="125" t="str">
        <f t="array" ref="S285">IF($C285="","",COUNT(IF(Inventory!$B$10:$B$1000=$B285,IF(Inventory!$C$10:$C$1000=$C285,IF(Inventory!$D$10:$D$1000=sp,IF(Inventory!$J$10:$J$1000=freez,IF(Inventory!$P$10:$P$1000=S$8,1)))))))</f>
        <v/>
      </c>
      <c r="T285" s="125" t="str">
        <f t="array" ref="T285">IF($C285="","",COUNT(IF(Inventory!$B$10:$B$1000=$B285,IF(Inventory!$C$10:$C$1000=$C285,IF(Inventory!$D$10:$D$1000=sp,IF(Inventory!$J$10:$J$1000=freez,IF(Inventory!$P$10:$P$1000=T$8,1)))))))</f>
        <v/>
      </c>
      <c r="U285" s="125" t="str">
        <f t="array" ref="U285">IF($C285="","",COUNT(IF(Inventory!$B$10:$B$1000=$B285,IF(Inventory!$C$10:$C$1000=$C285,IF(Inventory!$D$10:$D$1000=sp,IF(Inventory!$J$10:$J$1000=freez,IF(Inventory!$P$10:$P$1000=U$8,1)))))))</f>
        <v/>
      </c>
      <c r="V285" s="125" t="str">
        <f t="array" ref="V285">IF($C285="","",COUNT(IF(Inventory!$B$10:$B$1000=$B285,IF(Inventory!$C$10:$C$1000=$C285,IF(Inventory!$D$10:$D$1000=sp,IF(Inventory!$J$10:$J$1000=freez,IF(Inventory!$P$10:$P$1000=V$8,1)))))))</f>
        <v/>
      </c>
      <c r="W285" s="125" t="str">
        <f t="array" ref="W285">IF($C285="","",COUNT(IF(Inventory!$B$10:$B$1000=$B285,IF(Inventory!$C$10:$C$1000=$C285,IF(Inventory!$D$10:$D$1000=sp,IF(Inventory!$J$10:$J$1000=freez,IF(Inventory!$P$10:$P$1000=W$8,1)))))))</f>
        <v/>
      </c>
      <c r="X285" s="144" t="str">
        <f t="shared" si="22"/>
        <v/>
      </c>
      <c r="Y285" s="125" t="str">
        <f t="array" ref="Y285">IF($C285="","",SUM(IF(FREQUENCY(IF(Inventory!$C$10:$C$1000=$C285,IF(Inventory!$D$10:$D$1000=sp,IF(Inventory!$I$10:$I$1000=Grl_status!$B$6,MATCH(Inventory!$F$10:$F$1000,Inventory!$F$10:$F$1000,0)))),ROW(Inventory!$F$10:$F$1000)-ROW(Inventory!$F$10)+1),1)))</f>
        <v/>
      </c>
      <c r="Z285" s="125" t="str">
        <f t="array" ref="Z285">IF($C285="","",SUM(IF(FREQUENCY(IF(Inventory!$C$10:$C$1000=$C285,IF(Inventory!$D$10:$D$1000=sp,IF(Inventory!$J$10:$J$1000=frig,MATCH(Inventory!$F$10:$F$1000,Inventory!$F$10:$F$1000,0)))),ROW(Inventory!$F$10:$F$1000)-ROW(Inventory!$F$10)+1),1)))</f>
        <v/>
      </c>
      <c r="AA285" s="125" t="str">
        <f t="array" ref="AA285">IF($C285="","",SUM(IF(FREQUENCY(IF(Inventory!$C$10:$C$1000=$C285,IF(Inventory!$D$10:$D$1000=sp,IF(Inventory!$J$10:$J$1000=frig,IF(Inventory!$P$10:$P$1000=$E$8,MATCH(Inventory!$F$10:$F$1000,Inventory!$F$10:$F$1000,0))))),ROW(Inventory!$F$10:$F$1000)-ROW(Inventory!$F$10)+1),1)))</f>
        <v/>
      </c>
      <c r="AB285" s="125" t="str">
        <f t="array" ref="AB285">IF($C285="","",SUM(IF(FREQUENCY(IF(Inventory!$C$10:$C$1000=$C285,IF(Inventory!$D$10:$D$1000=sp,IF(Inventory!$J$10:$J$1000=frig,IF(Inventory!$P$10:$P$1000=$G$8,MATCH(Inventory!$F$10:$F$1000,Inventory!$F$10:$F$1000,0))))),ROW(Inventory!$F$10:$F$1000)-ROW(Inventory!$F$10)+1),1)))</f>
        <v/>
      </c>
      <c r="AC285" s="125" t="str">
        <f t="array" ref="AC285">IF($C285="","",SUM(IF(FREQUENCY(IF(Inventory!$C$10:$C$1000=$C285,IF(Inventory!$D$10:$D$1000=sp,IF(Inventory!$K$10:$K$1000="",MATCH(Inventory!$F$10:$F$1000,Inventory!$F$10:$F$1000,0)))),ROW(Inventory!$F$10:$F$1000)-ROW(Inventory!$F$10)+1),1)))</f>
        <v/>
      </c>
    </row>
    <row r="286" spans="1:29" ht="16.5" x14ac:dyDescent="0.3">
      <c r="A286" s="279" t="str">
        <f>Gap_analysis_stores!A287</f>
        <v/>
      </c>
      <c r="B286" s="279" t="str">
        <f>Gap_analysis_stores!B287</f>
        <v/>
      </c>
      <c r="C286" s="279" t="str">
        <f>Gap_analysis_stores!C287</f>
        <v/>
      </c>
      <c r="D286" s="125" t="str">
        <f t="array" ref="D286">IF($C286="","",SUM(IF(FREQUENCY(IF(Inventory!$C$10:$C$1000=$C286,IF(Inventory!$D$10:$D$1000=sp,MATCH(Inventory!$F$10:$F$1000,Inventory!$F$10:$F$1000,0))),ROW(Inventory!$F$10:$F$1000)-ROW(Inventory!$F$10)+1),1)))</f>
        <v/>
      </c>
      <c r="E286" s="125" t="str">
        <f t="array" ref="E286">IF($C286="","",COUNT(IF(Inventory!$B$10:$B$1000=$B286,IF(Inventory!$C$10:$C$1000=$C286,IF(Inventory!$D$10:$D$1000=sp,IF(Inventory!$P$10:$P$1000=E$8,1))))))</f>
        <v/>
      </c>
      <c r="F286" s="125" t="str">
        <f t="array" ref="F286">IF($C286="","",COUNT(IF(Inventory!$B$10:$B$1000=$B286,IF(Inventory!$C$10:$C$1000=$C286,IF(Inventory!$D$10:$D$1000=sp,IF(Inventory!$P$10:$P$1000=F$8,1))))))</f>
        <v/>
      </c>
      <c r="G286" s="125" t="str">
        <f t="array" ref="G286">IF($C286="","",COUNT(IF(Inventory!$B$10:$B$1000=$B286,IF(Inventory!$C$10:$C$1000=$C286,IF(Inventory!$D$10:$D$1000=sp,IF(Inventory!$P$10:$P$1000=G$8,1))))))</f>
        <v/>
      </c>
      <c r="H286" s="125" t="str">
        <f t="array" ref="H286">IF($C286="","",COUNT(IF(Inventory!$B$10:$B$1000=$B286,IF(Inventory!$C$10:$C$1000=$C286,IF(Inventory!$D$10:$D$1000=sp,IF(Inventory!$P$10:$P$1000=H$8,1))))))</f>
        <v/>
      </c>
      <c r="I286" s="125" t="str">
        <f t="array" ref="I286">IF($C286="","",COUNT(IF(Inventory!$B$10:$B$1000=$B286,IF(Inventory!$C$10:$C$1000=$C286,IF(Inventory!$D$10:$D$1000=sp,IF(Inventory!$P$10:$P$1000=I$8,1))))))</f>
        <v/>
      </c>
      <c r="J286" s="137">
        <f t="shared" si="20"/>
        <v>0</v>
      </c>
      <c r="K286" s="125" t="str">
        <f t="array" ref="K286">IF($C286="","",COUNT(IF(Inventory!$B$10:$B$1000=$B286,IF(Inventory!$C$10:$C$1000=$C286,IF(Inventory!$D$10:$D$1000=sp,IF(Inventory!$J$10:$J$1000=frig,1))))))</f>
        <v/>
      </c>
      <c r="L286" s="125" t="str">
        <f t="array" ref="L286">IF($C286="","",COUNT(IF(Inventory!$B$10:$B$1000=$B286,IF(Inventory!$C$10:$C$1000=$C286,IF(Inventory!$D$10:$D$1000=sp,IF(Inventory!$J$10:$J$1000=frig,IF(Inventory!$P$10:$P$1000=L$8,1)))))))</f>
        <v/>
      </c>
      <c r="M286" s="125" t="str">
        <f t="array" ref="M286">IF($C286="","",COUNT(IF(Inventory!$B$10:$B$1000=$B286,IF(Inventory!$C$10:$C$1000=$C286,IF(Inventory!$D$10:$D$1000=sp,IF(Inventory!$J$10:$J$1000=frig,IF(Inventory!$P$10:$P$1000=M$8,1)))))))</f>
        <v/>
      </c>
      <c r="N286" s="125" t="str">
        <f t="array" ref="N286">IF($C286="","",COUNT(IF(Inventory!$B$10:$B$1000=$B286,IF(Inventory!$C$10:$C$1000=$C286,IF(Inventory!$D$10:$D$1000=sp,IF(Inventory!$J$10:$J$1000=frig,IF(Inventory!$P$10:$P$1000=N$8,1)))))))</f>
        <v/>
      </c>
      <c r="O286" s="125" t="str">
        <f t="array" ref="O286">IF($C286="","",COUNT(IF(Inventory!$B$10:$B$1000=$B286,IF(Inventory!$C$10:$C$1000=$C286,IF(Inventory!$D$10:$D$1000=sp,IF(Inventory!$J$10:$J$1000=frig,IF(Inventory!$P$10:$P$1000=O$8,1)))))))</f>
        <v/>
      </c>
      <c r="P286" s="125" t="str">
        <f t="array" ref="P286">IF($C286="","",COUNT(IF(Inventory!$B$10:$B$1000=$B286,IF(Inventory!$C$10:$C$1000=$C286,IF(Inventory!$D$10:$D$1000=sp,IF(Inventory!$J$10:$J$1000=frig,IF(Inventory!$P$10:$P$1000=P$8,1)))))))</f>
        <v/>
      </c>
      <c r="Q286" s="144" t="str">
        <f t="shared" si="21"/>
        <v/>
      </c>
      <c r="R286" s="125" t="str">
        <f t="array" ref="R286">IF($C286="","",COUNT(IF(Inventory!$B$10:$B$1000=$B286,IF(Inventory!$C$10:$C$1000=$C286,IF(Inventory!$D$10:$D$1000=sp,IF(Inventory!$J$10:$J$1000=freez,1))))))</f>
        <v/>
      </c>
      <c r="S286" s="125" t="str">
        <f t="array" ref="S286">IF($C286="","",COUNT(IF(Inventory!$B$10:$B$1000=$B286,IF(Inventory!$C$10:$C$1000=$C286,IF(Inventory!$D$10:$D$1000=sp,IF(Inventory!$J$10:$J$1000=freez,IF(Inventory!$P$10:$P$1000=S$8,1)))))))</f>
        <v/>
      </c>
      <c r="T286" s="125" t="str">
        <f t="array" ref="T286">IF($C286="","",COUNT(IF(Inventory!$B$10:$B$1000=$B286,IF(Inventory!$C$10:$C$1000=$C286,IF(Inventory!$D$10:$D$1000=sp,IF(Inventory!$J$10:$J$1000=freez,IF(Inventory!$P$10:$P$1000=T$8,1)))))))</f>
        <v/>
      </c>
      <c r="U286" s="125" t="str">
        <f t="array" ref="U286">IF($C286="","",COUNT(IF(Inventory!$B$10:$B$1000=$B286,IF(Inventory!$C$10:$C$1000=$C286,IF(Inventory!$D$10:$D$1000=sp,IF(Inventory!$J$10:$J$1000=freez,IF(Inventory!$P$10:$P$1000=U$8,1)))))))</f>
        <v/>
      </c>
      <c r="V286" s="125" t="str">
        <f t="array" ref="V286">IF($C286="","",COUNT(IF(Inventory!$B$10:$B$1000=$B286,IF(Inventory!$C$10:$C$1000=$C286,IF(Inventory!$D$10:$D$1000=sp,IF(Inventory!$J$10:$J$1000=freez,IF(Inventory!$P$10:$P$1000=V$8,1)))))))</f>
        <v/>
      </c>
      <c r="W286" s="125" t="str">
        <f t="array" ref="W286">IF($C286="","",COUNT(IF(Inventory!$B$10:$B$1000=$B286,IF(Inventory!$C$10:$C$1000=$C286,IF(Inventory!$D$10:$D$1000=sp,IF(Inventory!$J$10:$J$1000=freez,IF(Inventory!$P$10:$P$1000=W$8,1)))))))</f>
        <v/>
      </c>
      <c r="X286" s="144" t="str">
        <f t="shared" si="22"/>
        <v/>
      </c>
      <c r="Y286" s="125" t="str">
        <f t="array" ref="Y286">IF($C286="","",SUM(IF(FREQUENCY(IF(Inventory!$C$10:$C$1000=$C286,IF(Inventory!$D$10:$D$1000=sp,IF(Inventory!$I$10:$I$1000=Grl_status!$B$6,MATCH(Inventory!$F$10:$F$1000,Inventory!$F$10:$F$1000,0)))),ROW(Inventory!$F$10:$F$1000)-ROW(Inventory!$F$10)+1),1)))</f>
        <v/>
      </c>
      <c r="Z286" s="125" t="str">
        <f t="array" ref="Z286">IF($C286="","",SUM(IF(FREQUENCY(IF(Inventory!$C$10:$C$1000=$C286,IF(Inventory!$D$10:$D$1000=sp,IF(Inventory!$J$10:$J$1000=frig,MATCH(Inventory!$F$10:$F$1000,Inventory!$F$10:$F$1000,0)))),ROW(Inventory!$F$10:$F$1000)-ROW(Inventory!$F$10)+1),1)))</f>
        <v/>
      </c>
      <c r="AA286" s="125" t="str">
        <f t="array" ref="AA286">IF($C286="","",SUM(IF(FREQUENCY(IF(Inventory!$C$10:$C$1000=$C286,IF(Inventory!$D$10:$D$1000=sp,IF(Inventory!$J$10:$J$1000=frig,IF(Inventory!$P$10:$P$1000=$E$8,MATCH(Inventory!$F$10:$F$1000,Inventory!$F$10:$F$1000,0))))),ROW(Inventory!$F$10:$F$1000)-ROW(Inventory!$F$10)+1),1)))</f>
        <v/>
      </c>
      <c r="AB286" s="125" t="str">
        <f t="array" ref="AB286">IF($C286="","",SUM(IF(FREQUENCY(IF(Inventory!$C$10:$C$1000=$C286,IF(Inventory!$D$10:$D$1000=sp,IF(Inventory!$J$10:$J$1000=frig,IF(Inventory!$P$10:$P$1000=$G$8,MATCH(Inventory!$F$10:$F$1000,Inventory!$F$10:$F$1000,0))))),ROW(Inventory!$F$10:$F$1000)-ROW(Inventory!$F$10)+1),1)))</f>
        <v/>
      </c>
      <c r="AC286" s="125" t="str">
        <f t="array" ref="AC286">IF($C286="","",SUM(IF(FREQUENCY(IF(Inventory!$C$10:$C$1000=$C286,IF(Inventory!$D$10:$D$1000=sp,IF(Inventory!$K$10:$K$1000="",MATCH(Inventory!$F$10:$F$1000,Inventory!$F$10:$F$1000,0)))),ROW(Inventory!$F$10:$F$1000)-ROW(Inventory!$F$10)+1),1)))</f>
        <v/>
      </c>
    </row>
    <row r="287" spans="1:29" ht="16.5" x14ac:dyDescent="0.3">
      <c r="A287" s="279" t="str">
        <f>Gap_analysis_stores!A288</f>
        <v/>
      </c>
      <c r="B287" s="279" t="str">
        <f>Gap_analysis_stores!B288</f>
        <v/>
      </c>
      <c r="C287" s="279" t="str">
        <f>Gap_analysis_stores!C288</f>
        <v/>
      </c>
      <c r="D287" s="125" t="str">
        <f t="array" ref="D287">IF($C287="","",SUM(IF(FREQUENCY(IF(Inventory!$C$10:$C$1000=$C287,IF(Inventory!$D$10:$D$1000=sp,MATCH(Inventory!$F$10:$F$1000,Inventory!$F$10:$F$1000,0))),ROW(Inventory!$F$10:$F$1000)-ROW(Inventory!$F$10)+1),1)))</f>
        <v/>
      </c>
      <c r="E287" s="125" t="str">
        <f t="array" ref="E287">IF($C287="","",COUNT(IF(Inventory!$B$10:$B$1000=$B287,IF(Inventory!$C$10:$C$1000=$C287,IF(Inventory!$D$10:$D$1000=sp,IF(Inventory!$P$10:$P$1000=E$8,1))))))</f>
        <v/>
      </c>
      <c r="F287" s="125" t="str">
        <f t="array" ref="F287">IF($C287="","",COUNT(IF(Inventory!$B$10:$B$1000=$B287,IF(Inventory!$C$10:$C$1000=$C287,IF(Inventory!$D$10:$D$1000=sp,IF(Inventory!$P$10:$P$1000=F$8,1))))))</f>
        <v/>
      </c>
      <c r="G287" s="125" t="str">
        <f t="array" ref="G287">IF($C287="","",COUNT(IF(Inventory!$B$10:$B$1000=$B287,IF(Inventory!$C$10:$C$1000=$C287,IF(Inventory!$D$10:$D$1000=sp,IF(Inventory!$P$10:$P$1000=G$8,1))))))</f>
        <v/>
      </c>
      <c r="H287" s="125" t="str">
        <f t="array" ref="H287">IF($C287="","",COUNT(IF(Inventory!$B$10:$B$1000=$B287,IF(Inventory!$C$10:$C$1000=$C287,IF(Inventory!$D$10:$D$1000=sp,IF(Inventory!$P$10:$P$1000=H$8,1))))))</f>
        <v/>
      </c>
      <c r="I287" s="125" t="str">
        <f t="array" ref="I287">IF($C287="","",COUNT(IF(Inventory!$B$10:$B$1000=$B287,IF(Inventory!$C$10:$C$1000=$C287,IF(Inventory!$D$10:$D$1000=sp,IF(Inventory!$P$10:$P$1000=I$8,1))))))</f>
        <v/>
      </c>
      <c r="J287" s="137">
        <f t="shared" si="20"/>
        <v>0</v>
      </c>
      <c r="K287" s="125" t="str">
        <f t="array" ref="K287">IF($C287="","",COUNT(IF(Inventory!$B$10:$B$1000=$B287,IF(Inventory!$C$10:$C$1000=$C287,IF(Inventory!$D$10:$D$1000=sp,IF(Inventory!$J$10:$J$1000=frig,1))))))</f>
        <v/>
      </c>
      <c r="L287" s="125" t="str">
        <f t="array" ref="L287">IF($C287="","",COUNT(IF(Inventory!$B$10:$B$1000=$B287,IF(Inventory!$C$10:$C$1000=$C287,IF(Inventory!$D$10:$D$1000=sp,IF(Inventory!$J$10:$J$1000=frig,IF(Inventory!$P$10:$P$1000=L$8,1)))))))</f>
        <v/>
      </c>
      <c r="M287" s="125" t="str">
        <f t="array" ref="M287">IF($C287="","",COUNT(IF(Inventory!$B$10:$B$1000=$B287,IF(Inventory!$C$10:$C$1000=$C287,IF(Inventory!$D$10:$D$1000=sp,IF(Inventory!$J$10:$J$1000=frig,IF(Inventory!$P$10:$P$1000=M$8,1)))))))</f>
        <v/>
      </c>
      <c r="N287" s="125" t="str">
        <f t="array" ref="N287">IF($C287="","",COUNT(IF(Inventory!$B$10:$B$1000=$B287,IF(Inventory!$C$10:$C$1000=$C287,IF(Inventory!$D$10:$D$1000=sp,IF(Inventory!$J$10:$J$1000=frig,IF(Inventory!$P$10:$P$1000=N$8,1)))))))</f>
        <v/>
      </c>
      <c r="O287" s="125" t="str">
        <f t="array" ref="O287">IF($C287="","",COUNT(IF(Inventory!$B$10:$B$1000=$B287,IF(Inventory!$C$10:$C$1000=$C287,IF(Inventory!$D$10:$D$1000=sp,IF(Inventory!$J$10:$J$1000=frig,IF(Inventory!$P$10:$P$1000=O$8,1)))))))</f>
        <v/>
      </c>
      <c r="P287" s="125" t="str">
        <f t="array" ref="P287">IF($C287="","",COUNT(IF(Inventory!$B$10:$B$1000=$B287,IF(Inventory!$C$10:$C$1000=$C287,IF(Inventory!$D$10:$D$1000=sp,IF(Inventory!$J$10:$J$1000=frig,IF(Inventory!$P$10:$P$1000=P$8,1)))))))</f>
        <v/>
      </c>
      <c r="Q287" s="144" t="str">
        <f t="shared" si="21"/>
        <v/>
      </c>
      <c r="R287" s="125" t="str">
        <f t="array" ref="R287">IF($C287="","",COUNT(IF(Inventory!$B$10:$B$1000=$B287,IF(Inventory!$C$10:$C$1000=$C287,IF(Inventory!$D$10:$D$1000=sp,IF(Inventory!$J$10:$J$1000=freez,1))))))</f>
        <v/>
      </c>
      <c r="S287" s="125" t="str">
        <f t="array" ref="S287">IF($C287="","",COUNT(IF(Inventory!$B$10:$B$1000=$B287,IF(Inventory!$C$10:$C$1000=$C287,IF(Inventory!$D$10:$D$1000=sp,IF(Inventory!$J$10:$J$1000=freez,IF(Inventory!$P$10:$P$1000=S$8,1)))))))</f>
        <v/>
      </c>
      <c r="T287" s="125" t="str">
        <f t="array" ref="T287">IF($C287="","",COUNT(IF(Inventory!$B$10:$B$1000=$B287,IF(Inventory!$C$10:$C$1000=$C287,IF(Inventory!$D$10:$D$1000=sp,IF(Inventory!$J$10:$J$1000=freez,IF(Inventory!$P$10:$P$1000=T$8,1)))))))</f>
        <v/>
      </c>
      <c r="U287" s="125" t="str">
        <f t="array" ref="U287">IF($C287="","",COUNT(IF(Inventory!$B$10:$B$1000=$B287,IF(Inventory!$C$10:$C$1000=$C287,IF(Inventory!$D$10:$D$1000=sp,IF(Inventory!$J$10:$J$1000=freez,IF(Inventory!$P$10:$P$1000=U$8,1)))))))</f>
        <v/>
      </c>
      <c r="V287" s="125" t="str">
        <f t="array" ref="V287">IF($C287="","",COUNT(IF(Inventory!$B$10:$B$1000=$B287,IF(Inventory!$C$10:$C$1000=$C287,IF(Inventory!$D$10:$D$1000=sp,IF(Inventory!$J$10:$J$1000=freez,IF(Inventory!$P$10:$P$1000=V$8,1)))))))</f>
        <v/>
      </c>
      <c r="W287" s="125" t="str">
        <f t="array" ref="W287">IF($C287="","",COUNT(IF(Inventory!$B$10:$B$1000=$B287,IF(Inventory!$C$10:$C$1000=$C287,IF(Inventory!$D$10:$D$1000=sp,IF(Inventory!$J$10:$J$1000=freez,IF(Inventory!$P$10:$P$1000=W$8,1)))))))</f>
        <v/>
      </c>
      <c r="X287" s="144" t="str">
        <f t="shared" si="22"/>
        <v/>
      </c>
      <c r="Y287" s="125" t="str">
        <f t="array" ref="Y287">IF($C287="","",SUM(IF(FREQUENCY(IF(Inventory!$C$10:$C$1000=$C287,IF(Inventory!$D$10:$D$1000=sp,IF(Inventory!$I$10:$I$1000=Grl_status!$B$6,MATCH(Inventory!$F$10:$F$1000,Inventory!$F$10:$F$1000,0)))),ROW(Inventory!$F$10:$F$1000)-ROW(Inventory!$F$10)+1),1)))</f>
        <v/>
      </c>
      <c r="Z287" s="125" t="str">
        <f t="array" ref="Z287">IF($C287="","",SUM(IF(FREQUENCY(IF(Inventory!$C$10:$C$1000=$C287,IF(Inventory!$D$10:$D$1000=sp,IF(Inventory!$J$10:$J$1000=frig,MATCH(Inventory!$F$10:$F$1000,Inventory!$F$10:$F$1000,0)))),ROW(Inventory!$F$10:$F$1000)-ROW(Inventory!$F$10)+1),1)))</f>
        <v/>
      </c>
      <c r="AA287" s="125" t="str">
        <f t="array" ref="AA287">IF($C287="","",SUM(IF(FREQUENCY(IF(Inventory!$C$10:$C$1000=$C287,IF(Inventory!$D$10:$D$1000=sp,IF(Inventory!$J$10:$J$1000=frig,IF(Inventory!$P$10:$P$1000=$E$8,MATCH(Inventory!$F$10:$F$1000,Inventory!$F$10:$F$1000,0))))),ROW(Inventory!$F$10:$F$1000)-ROW(Inventory!$F$10)+1),1)))</f>
        <v/>
      </c>
      <c r="AB287" s="125" t="str">
        <f t="array" ref="AB287">IF($C287="","",SUM(IF(FREQUENCY(IF(Inventory!$C$10:$C$1000=$C287,IF(Inventory!$D$10:$D$1000=sp,IF(Inventory!$J$10:$J$1000=frig,IF(Inventory!$P$10:$P$1000=$G$8,MATCH(Inventory!$F$10:$F$1000,Inventory!$F$10:$F$1000,0))))),ROW(Inventory!$F$10:$F$1000)-ROW(Inventory!$F$10)+1),1)))</f>
        <v/>
      </c>
      <c r="AC287" s="125" t="str">
        <f t="array" ref="AC287">IF($C287="","",SUM(IF(FREQUENCY(IF(Inventory!$C$10:$C$1000=$C287,IF(Inventory!$D$10:$D$1000=sp,IF(Inventory!$K$10:$K$1000="",MATCH(Inventory!$F$10:$F$1000,Inventory!$F$10:$F$1000,0)))),ROW(Inventory!$F$10:$F$1000)-ROW(Inventory!$F$10)+1),1)))</f>
        <v/>
      </c>
    </row>
    <row r="288" spans="1:29" ht="16.5" x14ac:dyDescent="0.3">
      <c r="A288" s="279" t="str">
        <f>Gap_analysis_stores!A289</f>
        <v/>
      </c>
      <c r="B288" s="279" t="str">
        <f>Gap_analysis_stores!B289</f>
        <v/>
      </c>
      <c r="C288" s="279" t="str">
        <f>Gap_analysis_stores!C289</f>
        <v/>
      </c>
      <c r="D288" s="125" t="str">
        <f t="array" ref="D288">IF($C288="","",SUM(IF(FREQUENCY(IF(Inventory!$C$10:$C$1000=$C288,IF(Inventory!$D$10:$D$1000=sp,MATCH(Inventory!$F$10:$F$1000,Inventory!$F$10:$F$1000,0))),ROW(Inventory!$F$10:$F$1000)-ROW(Inventory!$F$10)+1),1)))</f>
        <v/>
      </c>
      <c r="E288" s="125" t="str">
        <f t="array" ref="E288">IF($C288="","",COUNT(IF(Inventory!$B$10:$B$1000=$B288,IF(Inventory!$C$10:$C$1000=$C288,IF(Inventory!$D$10:$D$1000=sp,IF(Inventory!$P$10:$P$1000=E$8,1))))))</f>
        <v/>
      </c>
      <c r="F288" s="125" t="str">
        <f t="array" ref="F288">IF($C288="","",COUNT(IF(Inventory!$B$10:$B$1000=$B288,IF(Inventory!$C$10:$C$1000=$C288,IF(Inventory!$D$10:$D$1000=sp,IF(Inventory!$P$10:$P$1000=F$8,1))))))</f>
        <v/>
      </c>
      <c r="G288" s="125" t="str">
        <f t="array" ref="G288">IF($C288="","",COUNT(IF(Inventory!$B$10:$B$1000=$B288,IF(Inventory!$C$10:$C$1000=$C288,IF(Inventory!$D$10:$D$1000=sp,IF(Inventory!$P$10:$P$1000=G$8,1))))))</f>
        <v/>
      </c>
      <c r="H288" s="125" t="str">
        <f t="array" ref="H288">IF($C288="","",COUNT(IF(Inventory!$B$10:$B$1000=$B288,IF(Inventory!$C$10:$C$1000=$C288,IF(Inventory!$D$10:$D$1000=sp,IF(Inventory!$P$10:$P$1000=H$8,1))))))</f>
        <v/>
      </c>
      <c r="I288" s="125" t="str">
        <f t="array" ref="I288">IF($C288="","",COUNT(IF(Inventory!$B$10:$B$1000=$B288,IF(Inventory!$C$10:$C$1000=$C288,IF(Inventory!$D$10:$D$1000=sp,IF(Inventory!$P$10:$P$1000=I$8,1))))))</f>
        <v/>
      </c>
      <c r="J288" s="137">
        <f t="shared" si="20"/>
        <v>0</v>
      </c>
      <c r="K288" s="125" t="str">
        <f t="array" ref="K288">IF($C288="","",COUNT(IF(Inventory!$B$10:$B$1000=$B288,IF(Inventory!$C$10:$C$1000=$C288,IF(Inventory!$D$10:$D$1000=sp,IF(Inventory!$J$10:$J$1000=frig,1))))))</f>
        <v/>
      </c>
      <c r="L288" s="125" t="str">
        <f t="array" ref="L288">IF($C288="","",COUNT(IF(Inventory!$B$10:$B$1000=$B288,IF(Inventory!$C$10:$C$1000=$C288,IF(Inventory!$D$10:$D$1000=sp,IF(Inventory!$J$10:$J$1000=frig,IF(Inventory!$P$10:$P$1000=L$8,1)))))))</f>
        <v/>
      </c>
      <c r="M288" s="125" t="str">
        <f t="array" ref="M288">IF($C288="","",COUNT(IF(Inventory!$B$10:$B$1000=$B288,IF(Inventory!$C$10:$C$1000=$C288,IF(Inventory!$D$10:$D$1000=sp,IF(Inventory!$J$10:$J$1000=frig,IF(Inventory!$P$10:$P$1000=M$8,1)))))))</f>
        <v/>
      </c>
      <c r="N288" s="125" t="str">
        <f t="array" ref="N288">IF($C288="","",COUNT(IF(Inventory!$B$10:$B$1000=$B288,IF(Inventory!$C$10:$C$1000=$C288,IF(Inventory!$D$10:$D$1000=sp,IF(Inventory!$J$10:$J$1000=frig,IF(Inventory!$P$10:$P$1000=N$8,1)))))))</f>
        <v/>
      </c>
      <c r="O288" s="125" t="str">
        <f t="array" ref="O288">IF($C288="","",COUNT(IF(Inventory!$B$10:$B$1000=$B288,IF(Inventory!$C$10:$C$1000=$C288,IF(Inventory!$D$10:$D$1000=sp,IF(Inventory!$J$10:$J$1000=frig,IF(Inventory!$P$10:$P$1000=O$8,1)))))))</f>
        <v/>
      </c>
      <c r="P288" s="125" t="str">
        <f t="array" ref="P288">IF($C288="","",COUNT(IF(Inventory!$B$10:$B$1000=$B288,IF(Inventory!$C$10:$C$1000=$C288,IF(Inventory!$D$10:$D$1000=sp,IF(Inventory!$J$10:$J$1000=frig,IF(Inventory!$P$10:$P$1000=P$8,1)))))))</f>
        <v/>
      </c>
      <c r="Q288" s="144" t="str">
        <f t="shared" si="21"/>
        <v/>
      </c>
      <c r="R288" s="125" t="str">
        <f t="array" ref="R288">IF($C288="","",COUNT(IF(Inventory!$B$10:$B$1000=$B288,IF(Inventory!$C$10:$C$1000=$C288,IF(Inventory!$D$10:$D$1000=sp,IF(Inventory!$J$10:$J$1000=freez,1))))))</f>
        <v/>
      </c>
      <c r="S288" s="125" t="str">
        <f t="array" ref="S288">IF($C288="","",COUNT(IF(Inventory!$B$10:$B$1000=$B288,IF(Inventory!$C$10:$C$1000=$C288,IF(Inventory!$D$10:$D$1000=sp,IF(Inventory!$J$10:$J$1000=freez,IF(Inventory!$P$10:$P$1000=S$8,1)))))))</f>
        <v/>
      </c>
      <c r="T288" s="125" t="str">
        <f t="array" ref="T288">IF($C288="","",COUNT(IF(Inventory!$B$10:$B$1000=$B288,IF(Inventory!$C$10:$C$1000=$C288,IF(Inventory!$D$10:$D$1000=sp,IF(Inventory!$J$10:$J$1000=freez,IF(Inventory!$P$10:$P$1000=T$8,1)))))))</f>
        <v/>
      </c>
      <c r="U288" s="125" t="str">
        <f t="array" ref="U288">IF($C288="","",COUNT(IF(Inventory!$B$10:$B$1000=$B288,IF(Inventory!$C$10:$C$1000=$C288,IF(Inventory!$D$10:$D$1000=sp,IF(Inventory!$J$10:$J$1000=freez,IF(Inventory!$P$10:$P$1000=U$8,1)))))))</f>
        <v/>
      </c>
      <c r="V288" s="125" t="str">
        <f t="array" ref="V288">IF($C288="","",COUNT(IF(Inventory!$B$10:$B$1000=$B288,IF(Inventory!$C$10:$C$1000=$C288,IF(Inventory!$D$10:$D$1000=sp,IF(Inventory!$J$10:$J$1000=freez,IF(Inventory!$P$10:$P$1000=V$8,1)))))))</f>
        <v/>
      </c>
      <c r="W288" s="125" t="str">
        <f t="array" ref="W288">IF($C288="","",COUNT(IF(Inventory!$B$10:$B$1000=$B288,IF(Inventory!$C$10:$C$1000=$C288,IF(Inventory!$D$10:$D$1000=sp,IF(Inventory!$J$10:$J$1000=freez,IF(Inventory!$P$10:$P$1000=W$8,1)))))))</f>
        <v/>
      </c>
      <c r="X288" s="144" t="str">
        <f t="shared" si="22"/>
        <v/>
      </c>
      <c r="Y288" s="125" t="str">
        <f t="array" ref="Y288">IF($C288="","",SUM(IF(FREQUENCY(IF(Inventory!$C$10:$C$1000=$C288,IF(Inventory!$D$10:$D$1000=sp,IF(Inventory!$I$10:$I$1000=Grl_status!$B$6,MATCH(Inventory!$F$10:$F$1000,Inventory!$F$10:$F$1000,0)))),ROW(Inventory!$F$10:$F$1000)-ROW(Inventory!$F$10)+1),1)))</f>
        <v/>
      </c>
      <c r="Z288" s="125" t="str">
        <f t="array" ref="Z288">IF($C288="","",SUM(IF(FREQUENCY(IF(Inventory!$C$10:$C$1000=$C288,IF(Inventory!$D$10:$D$1000=sp,IF(Inventory!$J$10:$J$1000=frig,MATCH(Inventory!$F$10:$F$1000,Inventory!$F$10:$F$1000,0)))),ROW(Inventory!$F$10:$F$1000)-ROW(Inventory!$F$10)+1),1)))</f>
        <v/>
      </c>
      <c r="AA288" s="125" t="str">
        <f t="array" ref="AA288">IF($C288="","",SUM(IF(FREQUENCY(IF(Inventory!$C$10:$C$1000=$C288,IF(Inventory!$D$10:$D$1000=sp,IF(Inventory!$J$10:$J$1000=frig,IF(Inventory!$P$10:$P$1000=$E$8,MATCH(Inventory!$F$10:$F$1000,Inventory!$F$10:$F$1000,0))))),ROW(Inventory!$F$10:$F$1000)-ROW(Inventory!$F$10)+1),1)))</f>
        <v/>
      </c>
      <c r="AB288" s="125" t="str">
        <f t="array" ref="AB288">IF($C288="","",SUM(IF(FREQUENCY(IF(Inventory!$C$10:$C$1000=$C288,IF(Inventory!$D$10:$D$1000=sp,IF(Inventory!$J$10:$J$1000=frig,IF(Inventory!$P$10:$P$1000=$G$8,MATCH(Inventory!$F$10:$F$1000,Inventory!$F$10:$F$1000,0))))),ROW(Inventory!$F$10:$F$1000)-ROW(Inventory!$F$10)+1),1)))</f>
        <v/>
      </c>
      <c r="AC288" s="125" t="str">
        <f t="array" ref="AC288">IF($C288="","",SUM(IF(FREQUENCY(IF(Inventory!$C$10:$C$1000=$C288,IF(Inventory!$D$10:$D$1000=sp,IF(Inventory!$K$10:$K$1000="",MATCH(Inventory!$F$10:$F$1000,Inventory!$F$10:$F$1000,0)))),ROW(Inventory!$F$10:$F$1000)-ROW(Inventory!$F$10)+1),1)))</f>
        <v/>
      </c>
    </row>
    <row r="289" spans="1:29" ht="16.5" x14ac:dyDescent="0.3">
      <c r="A289" s="279" t="str">
        <f>Gap_analysis_stores!A290</f>
        <v/>
      </c>
      <c r="B289" s="279" t="str">
        <f>Gap_analysis_stores!B290</f>
        <v/>
      </c>
      <c r="C289" s="279" t="str">
        <f>Gap_analysis_stores!C290</f>
        <v/>
      </c>
      <c r="D289" s="125" t="str">
        <f t="array" ref="D289">IF($C289="","",SUM(IF(FREQUENCY(IF(Inventory!$C$10:$C$1000=$C289,IF(Inventory!$D$10:$D$1000=sp,MATCH(Inventory!$F$10:$F$1000,Inventory!$F$10:$F$1000,0))),ROW(Inventory!$F$10:$F$1000)-ROW(Inventory!$F$10)+1),1)))</f>
        <v/>
      </c>
      <c r="E289" s="125" t="str">
        <f t="array" ref="E289">IF($C289="","",COUNT(IF(Inventory!$B$10:$B$1000=$B289,IF(Inventory!$C$10:$C$1000=$C289,IF(Inventory!$D$10:$D$1000=sp,IF(Inventory!$P$10:$P$1000=E$8,1))))))</f>
        <v/>
      </c>
      <c r="F289" s="125" t="str">
        <f t="array" ref="F289">IF($C289="","",COUNT(IF(Inventory!$B$10:$B$1000=$B289,IF(Inventory!$C$10:$C$1000=$C289,IF(Inventory!$D$10:$D$1000=sp,IF(Inventory!$P$10:$P$1000=F$8,1))))))</f>
        <v/>
      </c>
      <c r="G289" s="125" t="str">
        <f t="array" ref="G289">IF($C289="","",COUNT(IF(Inventory!$B$10:$B$1000=$B289,IF(Inventory!$C$10:$C$1000=$C289,IF(Inventory!$D$10:$D$1000=sp,IF(Inventory!$P$10:$P$1000=G$8,1))))))</f>
        <v/>
      </c>
      <c r="H289" s="125" t="str">
        <f t="array" ref="H289">IF($C289="","",COUNT(IF(Inventory!$B$10:$B$1000=$B289,IF(Inventory!$C$10:$C$1000=$C289,IF(Inventory!$D$10:$D$1000=sp,IF(Inventory!$P$10:$P$1000=H$8,1))))))</f>
        <v/>
      </c>
      <c r="I289" s="125" t="str">
        <f t="array" ref="I289">IF($C289="","",COUNT(IF(Inventory!$B$10:$B$1000=$B289,IF(Inventory!$C$10:$C$1000=$C289,IF(Inventory!$D$10:$D$1000=sp,IF(Inventory!$P$10:$P$1000=I$8,1))))))</f>
        <v/>
      </c>
      <c r="J289" s="137">
        <f t="shared" si="20"/>
        <v>0</v>
      </c>
      <c r="K289" s="125" t="str">
        <f t="array" ref="K289">IF($C289="","",COUNT(IF(Inventory!$B$10:$B$1000=$B289,IF(Inventory!$C$10:$C$1000=$C289,IF(Inventory!$D$10:$D$1000=sp,IF(Inventory!$J$10:$J$1000=frig,1))))))</f>
        <v/>
      </c>
      <c r="L289" s="125" t="str">
        <f t="array" ref="L289">IF($C289="","",COUNT(IF(Inventory!$B$10:$B$1000=$B289,IF(Inventory!$C$10:$C$1000=$C289,IF(Inventory!$D$10:$D$1000=sp,IF(Inventory!$J$10:$J$1000=frig,IF(Inventory!$P$10:$P$1000=L$8,1)))))))</f>
        <v/>
      </c>
      <c r="M289" s="125" t="str">
        <f t="array" ref="M289">IF($C289="","",COUNT(IF(Inventory!$B$10:$B$1000=$B289,IF(Inventory!$C$10:$C$1000=$C289,IF(Inventory!$D$10:$D$1000=sp,IF(Inventory!$J$10:$J$1000=frig,IF(Inventory!$P$10:$P$1000=M$8,1)))))))</f>
        <v/>
      </c>
      <c r="N289" s="125" t="str">
        <f t="array" ref="N289">IF($C289="","",COUNT(IF(Inventory!$B$10:$B$1000=$B289,IF(Inventory!$C$10:$C$1000=$C289,IF(Inventory!$D$10:$D$1000=sp,IF(Inventory!$J$10:$J$1000=frig,IF(Inventory!$P$10:$P$1000=N$8,1)))))))</f>
        <v/>
      </c>
      <c r="O289" s="125" t="str">
        <f t="array" ref="O289">IF($C289="","",COUNT(IF(Inventory!$B$10:$B$1000=$B289,IF(Inventory!$C$10:$C$1000=$C289,IF(Inventory!$D$10:$D$1000=sp,IF(Inventory!$J$10:$J$1000=frig,IF(Inventory!$P$10:$P$1000=O$8,1)))))))</f>
        <v/>
      </c>
      <c r="P289" s="125" t="str">
        <f t="array" ref="P289">IF($C289="","",COUNT(IF(Inventory!$B$10:$B$1000=$B289,IF(Inventory!$C$10:$C$1000=$C289,IF(Inventory!$D$10:$D$1000=sp,IF(Inventory!$J$10:$J$1000=frig,IF(Inventory!$P$10:$P$1000=P$8,1)))))))</f>
        <v/>
      </c>
      <c r="Q289" s="144" t="str">
        <f t="shared" si="21"/>
        <v/>
      </c>
      <c r="R289" s="125" t="str">
        <f t="array" ref="R289">IF($C289="","",COUNT(IF(Inventory!$B$10:$B$1000=$B289,IF(Inventory!$C$10:$C$1000=$C289,IF(Inventory!$D$10:$D$1000=sp,IF(Inventory!$J$10:$J$1000=freez,1))))))</f>
        <v/>
      </c>
      <c r="S289" s="125" t="str">
        <f t="array" ref="S289">IF($C289="","",COUNT(IF(Inventory!$B$10:$B$1000=$B289,IF(Inventory!$C$10:$C$1000=$C289,IF(Inventory!$D$10:$D$1000=sp,IF(Inventory!$J$10:$J$1000=freez,IF(Inventory!$P$10:$P$1000=S$8,1)))))))</f>
        <v/>
      </c>
      <c r="T289" s="125" t="str">
        <f t="array" ref="T289">IF($C289="","",COUNT(IF(Inventory!$B$10:$B$1000=$B289,IF(Inventory!$C$10:$C$1000=$C289,IF(Inventory!$D$10:$D$1000=sp,IF(Inventory!$J$10:$J$1000=freez,IF(Inventory!$P$10:$P$1000=T$8,1)))))))</f>
        <v/>
      </c>
      <c r="U289" s="125" t="str">
        <f t="array" ref="U289">IF($C289="","",COUNT(IF(Inventory!$B$10:$B$1000=$B289,IF(Inventory!$C$10:$C$1000=$C289,IF(Inventory!$D$10:$D$1000=sp,IF(Inventory!$J$10:$J$1000=freez,IF(Inventory!$P$10:$P$1000=U$8,1)))))))</f>
        <v/>
      </c>
      <c r="V289" s="125" t="str">
        <f t="array" ref="V289">IF($C289="","",COUNT(IF(Inventory!$B$10:$B$1000=$B289,IF(Inventory!$C$10:$C$1000=$C289,IF(Inventory!$D$10:$D$1000=sp,IF(Inventory!$J$10:$J$1000=freez,IF(Inventory!$P$10:$P$1000=V$8,1)))))))</f>
        <v/>
      </c>
      <c r="W289" s="125" t="str">
        <f t="array" ref="W289">IF($C289="","",COUNT(IF(Inventory!$B$10:$B$1000=$B289,IF(Inventory!$C$10:$C$1000=$C289,IF(Inventory!$D$10:$D$1000=sp,IF(Inventory!$J$10:$J$1000=freez,IF(Inventory!$P$10:$P$1000=W$8,1)))))))</f>
        <v/>
      </c>
      <c r="X289" s="144" t="str">
        <f t="shared" si="22"/>
        <v/>
      </c>
      <c r="Y289" s="125" t="str">
        <f t="array" ref="Y289">IF($C289="","",SUM(IF(FREQUENCY(IF(Inventory!$C$10:$C$1000=$C289,IF(Inventory!$D$10:$D$1000=sp,IF(Inventory!$I$10:$I$1000=Grl_status!$B$6,MATCH(Inventory!$F$10:$F$1000,Inventory!$F$10:$F$1000,0)))),ROW(Inventory!$F$10:$F$1000)-ROW(Inventory!$F$10)+1),1)))</f>
        <v/>
      </c>
      <c r="Z289" s="125" t="str">
        <f t="array" ref="Z289">IF($C289="","",SUM(IF(FREQUENCY(IF(Inventory!$C$10:$C$1000=$C289,IF(Inventory!$D$10:$D$1000=sp,IF(Inventory!$J$10:$J$1000=frig,MATCH(Inventory!$F$10:$F$1000,Inventory!$F$10:$F$1000,0)))),ROW(Inventory!$F$10:$F$1000)-ROW(Inventory!$F$10)+1),1)))</f>
        <v/>
      </c>
      <c r="AA289" s="125" t="str">
        <f t="array" ref="AA289">IF($C289="","",SUM(IF(FREQUENCY(IF(Inventory!$C$10:$C$1000=$C289,IF(Inventory!$D$10:$D$1000=sp,IF(Inventory!$J$10:$J$1000=frig,IF(Inventory!$P$10:$P$1000=$E$8,MATCH(Inventory!$F$10:$F$1000,Inventory!$F$10:$F$1000,0))))),ROW(Inventory!$F$10:$F$1000)-ROW(Inventory!$F$10)+1),1)))</f>
        <v/>
      </c>
      <c r="AB289" s="125" t="str">
        <f t="array" ref="AB289">IF($C289="","",SUM(IF(FREQUENCY(IF(Inventory!$C$10:$C$1000=$C289,IF(Inventory!$D$10:$D$1000=sp,IF(Inventory!$J$10:$J$1000=frig,IF(Inventory!$P$10:$P$1000=$G$8,MATCH(Inventory!$F$10:$F$1000,Inventory!$F$10:$F$1000,0))))),ROW(Inventory!$F$10:$F$1000)-ROW(Inventory!$F$10)+1),1)))</f>
        <v/>
      </c>
      <c r="AC289" s="125" t="str">
        <f t="array" ref="AC289">IF($C289="","",SUM(IF(FREQUENCY(IF(Inventory!$C$10:$C$1000=$C289,IF(Inventory!$D$10:$D$1000=sp,IF(Inventory!$K$10:$K$1000="",MATCH(Inventory!$F$10:$F$1000,Inventory!$F$10:$F$1000,0)))),ROW(Inventory!$F$10:$F$1000)-ROW(Inventory!$F$10)+1),1)))</f>
        <v/>
      </c>
    </row>
    <row r="290" spans="1:29" ht="16.5" x14ac:dyDescent="0.3">
      <c r="A290" s="279" t="str">
        <f>Gap_analysis_stores!A291</f>
        <v/>
      </c>
      <c r="B290" s="279" t="str">
        <f>Gap_analysis_stores!B291</f>
        <v/>
      </c>
      <c r="C290" s="279" t="str">
        <f>Gap_analysis_stores!C291</f>
        <v/>
      </c>
      <c r="D290" s="125" t="str">
        <f t="array" ref="D290">IF($C290="","",SUM(IF(FREQUENCY(IF(Inventory!$C$10:$C$1000=$C290,IF(Inventory!$D$10:$D$1000=sp,MATCH(Inventory!$F$10:$F$1000,Inventory!$F$10:$F$1000,0))),ROW(Inventory!$F$10:$F$1000)-ROW(Inventory!$F$10)+1),1)))</f>
        <v/>
      </c>
      <c r="E290" s="125" t="str">
        <f t="array" ref="E290">IF($C290="","",COUNT(IF(Inventory!$B$10:$B$1000=$B290,IF(Inventory!$C$10:$C$1000=$C290,IF(Inventory!$D$10:$D$1000=sp,IF(Inventory!$P$10:$P$1000=E$8,1))))))</f>
        <v/>
      </c>
      <c r="F290" s="125" t="str">
        <f t="array" ref="F290">IF($C290="","",COUNT(IF(Inventory!$B$10:$B$1000=$B290,IF(Inventory!$C$10:$C$1000=$C290,IF(Inventory!$D$10:$D$1000=sp,IF(Inventory!$P$10:$P$1000=F$8,1))))))</f>
        <v/>
      </c>
      <c r="G290" s="125" t="str">
        <f t="array" ref="G290">IF($C290="","",COUNT(IF(Inventory!$B$10:$B$1000=$B290,IF(Inventory!$C$10:$C$1000=$C290,IF(Inventory!$D$10:$D$1000=sp,IF(Inventory!$P$10:$P$1000=G$8,1))))))</f>
        <v/>
      </c>
      <c r="H290" s="125" t="str">
        <f t="array" ref="H290">IF($C290="","",COUNT(IF(Inventory!$B$10:$B$1000=$B290,IF(Inventory!$C$10:$C$1000=$C290,IF(Inventory!$D$10:$D$1000=sp,IF(Inventory!$P$10:$P$1000=H$8,1))))))</f>
        <v/>
      </c>
      <c r="I290" s="125" t="str">
        <f t="array" ref="I290">IF($C290="","",COUNT(IF(Inventory!$B$10:$B$1000=$B290,IF(Inventory!$C$10:$C$1000=$C290,IF(Inventory!$D$10:$D$1000=sp,IF(Inventory!$P$10:$P$1000=I$8,1))))))</f>
        <v/>
      </c>
      <c r="J290" s="137">
        <f t="shared" si="20"/>
        <v>0</v>
      </c>
      <c r="K290" s="125" t="str">
        <f t="array" ref="K290">IF($C290="","",COUNT(IF(Inventory!$B$10:$B$1000=$B290,IF(Inventory!$C$10:$C$1000=$C290,IF(Inventory!$D$10:$D$1000=sp,IF(Inventory!$J$10:$J$1000=frig,1))))))</f>
        <v/>
      </c>
      <c r="L290" s="125" t="str">
        <f t="array" ref="L290">IF($C290="","",COUNT(IF(Inventory!$B$10:$B$1000=$B290,IF(Inventory!$C$10:$C$1000=$C290,IF(Inventory!$D$10:$D$1000=sp,IF(Inventory!$J$10:$J$1000=frig,IF(Inventory!$P$10:$P$1000=L$8,1)))))))</f>
        <v/>
      </c>
      <c r="M290" s="125" t="str">
        <f t="array" ref="M290">IF($C290="","",COUNT(IF(Inventory!$B$10:$B$1000=$B290,IF(Inventory!$C$10:$C$1000=$C290,IF(Inventory!$D$10:$D$1000=sp,IF(Inventory!$J$10:$J$1000=frig,IF(Inventory!$P$10:$P$1000=M$8,1)))))))</f>
        <v/>
      </c>
      <c r="N290" s="125" t="str">
        <f t="array" ref="N290">IF($C290="","",COUNT(IF(Inventory!$B$10:$B$1000=$B290,IF(Inventory!$C$10:$C$1000=$C290,IF(Inventory!$D$10:$D$1000=sp,IF(Inventory!$J$10:$J$1000=frig,IF(Inventory!$P$10:$P$1000=N$8,1)))))))</f>
        <v/>
      </c>
      <c r="O290" s="125" t="str">
        <f t="array" ref="O290">IF($C290="","",COUNT(IF(Inventory!$B$10:$B$1000=$B290,IF(Inventory!$C$10:$C$1000=$C290,IF(Inventory!$D$10:$D$1000=sp,IF(Inventory!$J$10:$J$1000=frig,IF(Inventory!$P$10:$P$1000=O$8,1)))))))</f>
        <v/>
      </c>
      <c r="P290" s="125" t="str">
        <f t="array" ref="P290">IF($C290="","",COUNT(IF(Inventory!$B$10:$B$1000=$B290,IF(Inventory!$C$10:$C$1000=$C290,IF(Inventory!$D$10:$D$1000=sp,IF(Inventory!$J$10:$J$1000=frig,IF(Inventory!$P$10:$P$1000=P$8,1)))))))</f>
        <v/>
      </c>
      <c r="Q290" s="144" t="str">
        <f t="shared" si="21"/>
        <v/>
      </c>
      <c r="R290" s="125" t="str">
        <f t="array" ref="R290">IF($C290="","",COUNT(IF(Inventory!$B$10:$B$1000=$B290,IF(Inventory!$C$10:$C$1000=$C290,IF(Inventory!$D$10:$D$1000=sp,IF(Inventory!$J$10:$J$1000=freez,1))))))</f>
        <v/>
      </c>
      <c r="S290" s="125" t="str">
        <f t="array" ref="S290">IF($C290="","",COUNT(IF(Inventory!$B$10:$B$1000=$B290,IF(Inventory!$C$10:$C$1000=$C290,IF(Inventory!$D$10:$D$1000=sp,IF(Inventory!$J$10:$J$1000=freez,IF(Inventory!$P$10:$P$1000=S$8,1)))))))</f>
        <v/>
      </c>
      <c r="T290" s="125" t="str">
        <f t="array" ref="T290">IF($C290="","",COUNT(IF(Inventory!$B$10:$B$1000=$B290,IF(Inventory!$C$10:$C$1000=$C290,IF(Inventory!$D$10:$D$1000=sp,IF(Inventory!$J$10:$J$1000=freez,IF(Inventory!$P$10:$P$1000=T$8,1)))))))</f>
        <v/>
      </c>
      <c r="U290" s="125" t="str">
        <f t="array" ref="U290">IF($C290="","",COUNT(IF(Inventory!$B$10:$B$1000=$B290,IF(Inventory!$C$10:$C$1000=$C290,IF(Inventory!$D$10:$D$1000=sp,IF(Inventory!$J$10:$J$1000=freez,IF(Inventory!$P$10:$P$1000=U$8,1)))))))</f>
        <v/>
      </c>
      <c r="V290" s="125" t="str">
        <f t="array" ref="V290">IF($C290="","",COUNT(IF(Inventory!$B$10:$B$1000=$B290,IF(Inventory!$C$10:$C$1000=$C290,IF(Inventory!$D$10:$D$1000=sp,IF(Inventory!$J$10:$J$1000=freez,IF(Inventory!$P$10:$P$1000=V$8,1)))))))</f>
        <v/>
      </c>
      <c r="W290" s="125" t="str">
        <f t="array" ref="W290">IF($C290="","",COUNT(IF(Inventory!$B$10:$B$1000=$B290,IF(Inventory!$C$10:$C$1000=$C290,IF(Inventory!$D$10:$D$1000=sp,IF(Inventory!$J$10:$J$1000=freez,IF(Inventory!$P$10:$P$1000=W$8,1)))))))</f>
        <v/>
      </c>
      <c r="X290" s="144" t="str">
        <f t="shared" si="22"/>
        <v/>
      </c>
      <c r="Y290" s="125" t="str">
        <f t="array" ref="Y290">IF($C290="","",SUM(IF(FREQUENCY(IF(Inventory!$C$10:$C$1000=$C290,IF(Inventory!$D$10:$D$1000=sp,IF(Inventory!$I$10:$I$1000=Grl_status!$B$6,MATCH(Inventory!$F$10:$F$1000,Inventory!$F$10:$F$1000,0)))),ROW(Inventory!$F$10:$F$1000)-ROW(Inventory!$F$10)+1),1)))</f>
        <v/>
      </c>
      <c r="Z290" s="125" t="str">
        <f t="array" ref="Z290">IF($C290="","",SUM(IF(FREQUENCY(IF(Inventory!$C$10:$C$1000=$C290,IF(Inventory!$D$10:$D$1000=sp,IF(Inventory!$J$10:$J$1000=frig,MATCH(Inventory!$F$10:$F$1000,Inventory!$F$10:$F$1000,0)))),ROW(Inventory!$F$10:$F$1000)-ROW(Inventory!$F$10)+1),1)))</f>
        <v/>
      </c>
      <c r="AA290" s="125" t="str">
        <f t="array" ref="AA290">IF($C290="","",SUM(IF(FREQUENCY(IF(Inventory!$C$10:$C$1000=$C290,IF(Inventory!$D$10:$D$1000=sp,IF(Inventory!$J$10:$J$1000=frig,IF(Inventory!$P$10:$P$1000=$E$8,MATCH(Inventory!$F$10:$F$1000,Inventory!$F$10:$F$1000,0))))),ROW(Inventory!$F$10:$F$1000)-ROW(Inventory!$F$10)+1),1)))</f>
        <v/>
      </c>
      <c r="AB290" s="125" t="str">
        <f t="array" ref="AB290">IF($C290="","",SUM(IF(FREQUENCY(IF(Inventory!$C$10:$C$1000=$C290,IF(Inventory!$D$10:$D$1000=sp,IF(Inventory!$J$10:$J$1000=frig,IF(Inventory!$P$10:$P$1000=$G$8,MATCH(Inventory!$F$10:$F$1000,Inventory!$F$10:$F$1000,0))))),ROW(Inventory!$F$10:$F$1000)-ROW(Inventory!$F$10)+1),1)))</f>
        <v/>
      </c>
      <c r="AC290" s="125" t="str">
        <f t="array" ref="AC290">IF($C290="","",SUM(IF(FREQUENCY(IF(Inventory!$C$10:$C$1000=$C290,IF(Inventory!$D$10:$D$1000=sp,IF(Inventory!$K$10:$K$1000="",MATCH(Inventory!$F$10:$F$1000,Inventory!$F$10:$F$1000,0)))),ROW(Inventory!$F$10:$F$1000)-ROW(Inventory!$F$10)+1),1)))</f>
        <v/>
      </c>
    </row>
    <row r="291" spans="1:29" ht="16.5" x14ac:dyDescent="0.3">
      <c r="A291" s="279" t="str">
        <f>Gap_analysis_stores!A292</f>
        <v/>
      </c>
      <c r="B291" s="279" t="str">
        <f>Gap_analysis_stores!B292</f>
        <v/>
      </c>
      <c r="C291" s="279" t="str">
        <f>Gap_analysis_stores!C292</f>
        <v/>
      </c>
      <c r="D291" s="125" t="str">
        <f t="array" ref="D291">IF($C291="","",SUM(IF(FREQUENCY(IF(Inventory!$C$10:$C$1000=$C291,IF(Inventory!$D$10:$D$1000=sp,MATCH(Inventory!$F$10:$F$1000,Inventory!$F$10:$F$1000,0))),ROW(Inventory!$F$10:$F$1000)-ROW(Inventory!$F$10)+1),1)))</f>
        <v/>
      </c>
      <c r="E291" s="125" t="str">
        <f t="array" ref="E291">IF($C291="","",COUNT(IF(Inventory!$B$10:$B$1000=$B291,IF(Inventory!$C$10:$C$1000=$C291,IF(Inventory!$D$10:$D$1000=sp,IF(Inventory!$P$10:$P$1000=E$8,1))))))</f>
        <v/>
      </c>
      <c r="F291" s="125" t="str">
        <f t="array" ref="F291">IF($C291="","",COUNT(IF(Inventory!$B$10:$B$1000=$B291,IF(Inventory!$C$10:$C$1000=$C291,IF(Inventory!$D$10:$D$1000=sp,IF(Inventory!$P$10:$P$1000=F$8,1))))))</f>
        <v/>
      </c>
      <c r="G291" s="125" t="str">
        <f t="array" ref="G291">IF($C291="","",COUNT(IF(Inventory!$B$10:$B$1000=$B291,IF(Inventory!$C$10:$C$1000=$C291,IF(Inventory!$D$10:$D$1000=sp,IF(Inventory!$P$10:$P$1000=G$8,1))))))</f>
        <v/>
      </c>
      <c r="H291" s="125" t="str">
        <f t="array" ref="H291">IF($C291="","",COUNT(IF(Inventory!$B$10:$B$1000=$B291,IF(Inventory!$C$10:$C$1000=$C291,IF(Inventory!$D$10:$D$1000=sp,IF(Inventory!$P$10:$P$1000=H$8,1))))))</f>
        <v/>
      </c>
      <c r="I291" s="125" t="str">
        <f t="array" ref="I291">IF($C291="","",COUNT(IF(Inventory!$B$10:$B$1000=$B291,IF(Inventory!$C$10:$C$1000=$C291,IF(Inventory!$D$10:$D$1000=sp,IF(Inventory!$P$10:$P$1000=I$8,1))))))</f>
        <v/>
      </c>
      <c r="J291" s="137">
        <f t="shared" si="20"/>
        <v>0</v>
      </c>
      <c r="K291" s="125" t="str">
        <f t="array" ref="K291">IF($C291="","",COUNT(IF(Inventory!$B$10:$B$1000=$B291,IF(Inventory!$C$10:$C$1000=$C291,IF(Inventory!$D$10:$D$1000=sp,IF(Inventory!$J$10:$J$1000=frig,1))))))</f>
        <v/>
      </c>
      <c r="L291" s="125" t="str">
        <f t="array" ref="L291">IF($C291="","",COUNT(IF(Inventory!$B$10:$B$1000=$B291,IF(Inventory!$C$10:$C$1000=$C291,IF(Inventory!$D$10:$D$1000=sp,IF(Inventory!$J$10:$J$1000=frig,IF(Inventory!$P$10:$P$1000=L$8,1)))))))</f>
        <v/>
      </c>
      <c r="M291" s="125" t="str">
        <f t="array" ref="M291">IF($C291="","",COUNT(IF(Inventory!$B$10:$B$1000=$B291,IF(Inventory!$C$10:$C$1000=$C291,IF(Inventory!$D$10:$D$1000=sp,IF(Inventory!$J$10:$J$1000=frig,IF(Inventory!$P$10:$P$1000=M$8,1)))))))</f>
        <v/>
      </c>
      <c r="N291" s="125" t="str">
        <f t="array" ref="N291">IF($C291="","",COUNT(IF(Inventory!$B$10:$B$1000=$B291,IF(Inventory!$C$10:$C$1000=$C291,IF(Inventory!$D$10:$D$1000=sp,IF(Inventory!$J$10:$J$1000=frig,IF(Inventory!$P$10:$P$1000=N$8,1)))))))</f>
        <v/>
      </c>
      <c r="O291" s="125" t="str">
        <f t="array" ref="O291">IF($C291="","",COUNT(IF(Inventory!$B$10:$B$1000=$B291,IF(Inventory!$C$10:$C$1000=$C291,IF(Inventory!$D$10:$D$1000=sp,IF(Inventory!$J$10:$J$1000=frig,IF(Inventory!$P$10:$P$1000=O$8,1)))))))</f>
        <v/>
      </c>
      <c r="P291" s="125" t="str">
        <f t="array" ref="P291">IF($C291="","",COUNT(IF(Inventory!$B$10:$B$1000=$B291,IF(Inventory!$C$10:$C$1000=$C291,IF(Inventory!$D$10:$D$1000=sp,IF(Inventory!$J$10:$J$1000=frig,IF(Inventory!$P$10:$P$1000=P$8,1)))))))</f>
        <v/>
      </c>
      <c r="Q291" s="144" t="str">
        <f t="shared" si="21"/>
        <v/>
      </c>
      <c r="R291" s="125" t="str">
        <f t="array" ref="R291">IF($C291="","",COUNT(IF(Inventory!$B$10:$B$1000=$B291,IF(Inventory!$C$10:$C$1000=$C291,IF(Inventory!$D$10:$D$1000=sp,IF(Inventory!$J$10:$J$1000=freez,1))))))</f>
        <v/>
      </c>
      <c r="S291" s="125" t="str">
        <f t="array" ref="S291">IF($C291="","",COUNT(IF(Inventory!$B$10:$B$1000=$B291,IF(Inventory!$C$10:$C$1000=$C291,IF(Inventory!$D$10:$D$1000=sp,IF(Inventory!$J$10:$J$1000=freez,IF(Inventory!$P$10:$P$1000=S$8,1)))))))</f>
        <v/>
      </c>
      <c r="T291" s="125" t="str">
        <f t="array" ref="T291">IF($C291="","",COUNT(IF(Inventory!$B$10:$B$1000=$B291,IF(Inventory!$C$10:$C$1000=$C291,IF(Inventory!$D$10:$D$1000=sp,IF(Inventory!$J$10:$J$1000=freez,IF(Inventory!$P$10:$P$1000=T$8,1)))))))</f>
        <v/>
      </c>
      <c r="U291" s="125" t="str">
        <f t="array" ref="U291">IF($C291="","",COUNT(IF(Inventory!$B$10:$B$1000=$B291,IF(Inventory!$C$10:$C$1000=$C291,IF(Inventory!$D$10:$D$1000=sp,IF(Inventory!$J$10:$J$1000=freez,IF(Inventory!$P$10:$P$1000=U$8,1)))))))</f>
        <v/>
      </c>
      <c r="V291" s="125" t="str">
        <f t="array" ref="V291">IF($C291="","",COUNT(IF(Inventory!$B$10:$B$1000=$B291,IF(Inventory!$C$10:$C$1000=$C291,IF(Inventory!$D$10:$D$1000=sp,IF(Inventory!$J$10:$J$1000=freez,IF(Inventory!$P$10:$P$1000=V$8,1)))))))</f>
        <v/>
      </c>
      <c r="W291" s="125" t="str">
        <f t="array" ref="W291">IF($C291="","",COUNT(IF(Inventory!$B$10:$B$1000=$B291,IF(Inventory!$C$10:$C$1000=$C291,IF(Inventory!$D$10:$D$1000=sp,IF(Inventory!$J$10:$J$1000=freez,IF(Inventory!$P$10:$P$1000=W$8,1)))))))</f>
        <v/>
      </c>
      <c r="X291" s="144" t="str">
        <f t="shared" si="22"/>
        <v/>
      </c>
      <c r="Y291" s="125" t="str">
        <f t="array" ref="Y291">IF($C291="","",SUM(IF(FREQUENCY(IF(Inventory!$C$10:$C$1000=$C291,IF(Inventory!$D$10:$D$1000=sp,IF(Inventory!$I$10:$I$1000=Grl_status!$B$6,MATCH(Inventory!$F$10:$F$1000,Inventory!$F$10:$F$1000,0)))),ROW(Inventory!$F$10:$F$1000)-ROW(Inventory!$F$10)+1),1)))</f>
        <v/>
      </c>
      <c r="Z291" s="125" t="str">
        <f t="array" ref="Z291">IF($C291="","",SUM(IF(FREQUENCY(IF(Inventory!$C$10:$C$1000=$C291,IF(Inventory!$D$10:$D$1000=sp,IF(Inventory!$J$10:$J$1000=frig,MATCH(Inventory!$F$10:$F$1000,Inventory!$F$10:$F$1000,0)))),ROW(Inventory!$F$10:$F$1000)-ROW(Inventory!$F$10)+1),1)))</f>
        <v/>
      </c>
      <c r="AA291" s="125" t="str">
        <f t="array" ref="AA291">IF($C291="","",SUM(IF(FREQUENCY(IF(Inventory!$C$10:$C$1000=$C291,IF(Inventory!$D$10:$D$1000=sp,IF(Inventory!$J$10:$J$1000=frig,IF(Inventory!$P$10:$P$1000=$E$8,MATCH(Inventory!$F$10:$F$1000,Inventory!$F$10:$F$1000,0))))),ROW(Inventory!$F$10:$F$1000)-ROW(Inventory!$F$10)+1),1)))</f>
        <v/>
      </c>
      <c r="AB291" s="125" t="str">
        <f t="array" ref="AB291">IF($C291="","",SUM(IF(FREQUENCY(IF(Inventory!$C$10:$C$1000=$C291,IF(Inventory!$D$10:$D$1000=sp,IF(Inventory!$J$10:$J$1000=frig,IF(Inventory!$P$10:$P$1000=$G$8,MATCH(Inventory!$F$10:$F$1000,Inventory!$F$10:$F$1000,0))))),ROW(Inventory!$F$10:$F$1000)-ROW(Inventory!$F$10)+1),1)))</f>
        <v/>
      </c>
      <c r="AC291" s="125" t="str">
        <f t="array" ref="AC291">IF($C291="","",SUM(IF(FREQUENCY(IF(Inventory!$C$10:$C$1000=$C291,IF(Inventory!$D$10:$D$1000=sp,IF(Inventory!$K$10:$K$1000="",MATCH(Inventory!$F$10:$F$1000,Inventory!$F$10:$F$1000,0)))),ROW(Inventory!$F$10:$F$1000)-ROW(Inventory!$F$10)+1),1)))</f>
        <v/>
      </c>
    </row>
    <row r="292" spans="1:29" ht="16.5" x14ac:dyDescent="0.3">
      <c r="A292" s="279" t="str">
        <f>Gap_analysis_stores!A293</f>
        <v/>
      </c>
      <c r="B292" s="279" t="str">
        <f>Gap_analysis_stores!B293</f>
        <v/>
      </c>
      <c r="C292" s="279" t="str">
        <f>Gap_analysis_stores!C293</f>
        <v/>
      </c>
      <c r="D292" s="125" t="str">
        <f t="array" ref="D292">IF($C292="","",SUM(IF(FREQUENCY(IF(Inventory!$C$10:$C$1000=$C292,IF(Inventory!$D$10:$D$1000=sp,MATCH(Inventory!$F$10:$F$1000,Inventory!$F$10:$F$1000,0))),ROW(Inventory!$F$10:$F$1000)-ROW(Inventory!$F$10)+1),1)))</f>
        <v/>
      </c>
      <c r="E292" s="125" t="str">
        <f t="array" ref="E292">IF($C292="","",COUNT(IF(Inventory!$B$10:$B$1000=$B292,IF(Inventory!$C$10:$C$1000=$C292,IF(Inventory!$D$10:$D$1000=sp,IF(Inventory!$P$10:$P$1000=E$8,1))))))</f>
        <v/>
      </c>
      <c r="F292" s="125" t="str">
        <f t="array" ref="F292">IF($C292="","",COUNT(IF(Inventory!$B$10:$B$1000=$B292,IF(Inventory!$C$10:$C$1000=$C292,IF(Inventory!$D$10:$D$1000=sp,IF(Inventory!$P$10:$P$1000=F$8,1))))))</f>
        <v/>
      </c>
      <c r="G292" s="125" t="str">
        <f t="array" ref="G292">IF($C292="","",COUNT(IF(Inventory!$B$10:$B$1000=$B292,IF(Inventory!$C$10:$C$1000=$C292,IF(Inventory!$D$10:$D$1000=sp,IF(Inventory!$P$10:$P$1000=G$8,1))))))</f>
        <v/>
      </c>
      <c r="H292" s="125" t="str">
        <f t="array" ref="H292">IF($C292="","",COUNT(IF(Inventory!$B$10:$B$1000=$B292,IF(Inventory!$C$10:$C$1000=$C292,IF(Inventory!$D$10:$D$1000=sp,IF(Inventory!$P$10:$P$1000=H$8,1))))))</f>
        <v/>
      </c>
      <c r="I292" s="125" t="str">
        <f t="array" ref="I292">IF($C292="","",COUNT(IF(Inventory!$B$10:$B$1000=$B292,IF(Inventory!$C$10:$C$1000=$C292,IF(Inventory!$D$10:$D$1000=sp,IF(Inventory!$P$10:$P$1000=I$8,1))))))</f>
        <v/>
      </c>
      <c r="J292" s="137">
        <f t="shared" si="20"/>
        <v>0</v>
      </c>
      <c r="K292" s="125" t="str">
        <f t="array" ref="K292">IF($C292="","",COUNT(IF(Inventory!$B$10:$B$1000=$B292,IF(Inventory!$C$10:$C$1000=$C292,IF(Inventory!$D$10:$D$1000=sp,IF(Inventory!$J$10:$J$1000=frig,1))))))</f>
        <v/>
      </c>
      <c r="L292" s="125" t="str">
        <f t="array" ref="L292">IF($C292="","",COUNT(IF(Inventory!$B$10:$B$1000=$B292,IF(Inventory!$C$10:$C$1000=$C292,IF(Inventory!$D$10:$D$1000=sp,IF(Inventory!$J$10:$J$1000=frig,IF(Inventory!$P$10:$P$1000=L$8,1)))))))</f>
        <v/>
      </c>
      <c r="M292" s="125" t="str">
        <f t="array" ref="M292">IF($C292="","",COUNT(IF(Inventory!$B$10:$B$1000=$B292,IF(Inventory!$C$10:$C$1000=$C292,IF(Inventory!$D$10:$D$1000=sp,IF(Inventory!$J$10:$J$1000=frig,IF(Inventory!$P$10:$P$1000=M$8,1)))))))</f>
        <v/>
      </c>
      <c r="N292" s="125" t="str">
        <f t="array" ref="N292">IF($C292="","",COUNT(IF(Inventory!$B$10:$B$1000=$B292,IF(Inventory!$C$10:$C$1000=$C292,IF(Inventory!$D$10:$D$1000=sp,IF(Inventory!$J$10:$J$1000=frig,IF(Inventory!$P$10:$P$1000=N$8,1)))))))</f>
        <v/>
      </c>
      <c r="O292" s="125" t="str">
        <f t="array" ref="O292">IF($C292="","",COUNT(IF(Inventory!$B$10:$B$1000=$B292,IF(Inventory!$C$10:$C$1000=$C292,IF(Inventory!$D$10:$D$1000=sp,IF(Inventory!$J$10:$J$1000=frig,IF(Inventory!$P$10:$P$1000=O$8,1)))))))</f>
        <v/>
      </c>
      <c r="P292" s="125" t="str">
        <f t="array" ref="P292">IF($C292="","",COUNT(IF(Inventory!$B$10:$B$1000=$B292,IF(Inventory!$C$10:$C$1000=$C292,IF(Inventory!$D$10:$D$1000=sp,IF(Inventory!$J$10:$J$1000=frig,IF(Inventory!$P$10:$P$1000=P$8,1)))))))</f>
        <v/>
      </c>
      <c r="Q292" s="144" t="str">
        <f t="shared" si="21"/>
        <v/>
      </c>
      <c r="R292" s="125" t="str">
        <f t="array" ref="R292">IF($C292="","",COUNT(IF(Inventory!$B$10:$B$1000=$B292,IF(Inventory!$C$10:$C$1000=$C292,IF(Inventory!$D$10:$D$1000=sp,IF(Inventory!$J$10:$J$1000=freez,1))))))</f>
        <v/>
      </c>
      <c r="S292" s="125" t="str">
        <f t="array" ref="S292">IF($C292="","",COUNT(IF(Inventory!$B$10:$B$1000=$B292,IF(Inventory!$C$10:$C$1000=$C292,IF(Inventory!$D$10:$D$1000=sp,IF(Inventory!$J$10:$J$1000=freez,IF(Inventory!$P$10:$P$1000=S$8,1)))))))</f>
        <v/>
      </c>
      <c r="T292" s="125" t="str">
        <f t="array" ref="T292">IF($C292="","",COUNT(IF(Inventory!$B$10:$B$1000=$B292,IF(Inventory!$C$10:$C$1000=$C292,IF(Inventory!$D$10:$D$1000=sp,IF(Inventory!$J$10:$J$1000=freez,IF(Inventory!$P$10:$P$1000=T$8,1)))))))</f>
        <v/>
      </c>
      <c r="U292" s="125" t="str">
        <f t="array" ref="U292">IF($C292="","",COUNT(IF(Inventory!$B$10:$B$1000=$B292,IF(Inventory!$C$10:$C$1000=$C292,IF(Inventory!$D$10:$D$1000=sp,IF(Inventory!$J$10:$J$1000=freez,IF(Inventory!$P$10:$P$1000=U$8,1)))))))</f>
        <v/>
      </c>
      <c r="V292" s="125" t="str">
        <f t="array" ref="V292">IF($C292="","",COUNT(IF(Inventory!$B$10:$B$1000=$B292,IF(Inventory!$C$10:$C$1000=$C292,IF(Inventory!$D$10:$D$1000=sp,IF(Inventory!$J$10:$J$1000=freez,IF(Inventory!$P$10:$P$1000=V$8,1)))))))</f>
        <v/>
      </c>
      <c r="W292" s="125" t="str">
        <f t="array" ref="W292">IF($C292="","",COUNT(IF(Inventory!$B$10:$B$1000=$B292,IF(Inventory!$C$10:$C$1000=$C292,IF(Inventory!$D$10:$D$1000=sp,IF(Inventory!$J$10:$J$1000=freez,IF(Inventory!$P$10:$P$1000=W$8,1)))))))</f>
        <v/>
      </c>
      <c r="X292" s="144" t="str">
        <f t="shared" si="22"/>
        <v/>
      </c>
      <c r="Y292" s="125" t="str">
        <f t="array" ref="Y292">IF($C292="","",SUM(IF(FREQUENCY(IF(Inventory!$C$10:$C$1000=$C292,IF(Inventory!$D$10:$D$1000=sp,IF(Inventory!$I$10:$I$1000=Grl_status!$B$6,MATCH(Inventory!$F$10:$F$1000,Inventory!$F$10:$F$1000,0)))),ROW(Inventory!$F$10:$F$1000)-ROW(Inventory!$F$10)+1),1)))</f>
        <v/>
      </c>
      <c r="Z292" s="125" t="str">
        <f t="array" ref="Z292">IF($C292="","",SUM(IF(FREQUENCY(IF(Inventory!$C$10:$C$1000=$C292,IF(Inventory!$D$10:$D$1000=sp,IF(Inventory!$J$10:$J$1000=frig,MATCH(Inventory!$F$10:$F$1000,Inventory!$F$10:$F$1000,0)))),ROW(Inventory!$F$10:$F$1000)-ROW(Inventory!$F$10)+1),1)))</f>
        <v/>
      </c>
      <c r="AA292" s="125" t="str">
        <f t="array" ref="AA292">IF($C292="","",SUM(IF(FREQUENCY(IF(Inventory!$C$10:$C$1000=$C292,IF(Inventory!$D$10:$D$1000=sp,IF(Inventory!$J$10:$J$1000=frig,IF(Inventory!$P$10:$P$1000=$E$8,MATCH(Inventory!$F$10:$F$1000,Inventory!$F$10:$F$1000,0))))),ROW(Inventory!$F$10:$F$1000)-ROW(Inventory!$F$10)+1),1)))</f>
        <v/>
      </c>
      <c r="AB292" s="125" t="str">
        <f t="array" ref="AB292">IF($C292="","",SUM(IF(FREQUENCY(IF(Inventory!$C$10:$C$1000=$C292,IF(Inventory!$D$10:$D$1000=sp,IF(Inventory!$J$10:$J$1000=frig,IF(Inventory!$P$10:$P$1000=$G$8,MATCH(Inventory!$F$10:$F$1000,Inventory!$F$10:$F$1000,0))))),ROW(Inventory!$F$10:$F$1000)-ROW(Inventory!$F$10)+1),1)))</f>
        <v/>
      </c>
      <c r="AC292" s="125" t="str">
        <f t="array" ref="AC292">IF($C292="","",SUM(IF(FREQUENCY(IF(Inventory!$C$10:$C$1000=$C292,IF(Inventory!$D$10:$D$1000=sp,IF(Inventory!$K$10:$K$1000="",MATCH(Inventory!$F$10:$F$1000,Inventory!$F$10:$F$1000,0)))),ROW(Inventory!$F$10:$F$1000)-ROW(Inventory!$F$10)+1),1)))</f>
        <v/>
      </c>
    </row>
    <row r="293" spans="1:29" ht="16.5" x14ac:dyDescent="0.3">
      <c r="A293" s="279" t="str">
        <f>Gap_analysis_stores!A294</f>
        <v/>
      </c>
      <c r="B293" s="279" t="str">
        <f>Gap_analysis_stores!B294</f>
        <v/>
      </c>
      <c r="C293" s="279" t="str">
        <f>Gap_analysis_stores!C294</f>
        <v/>
      </c>
      <c r="D293" s="125" t="str">
        <f t="array" ref="D293">IF($C293="","",SUM(IF(FREQUENCY(IF(Inventory!$C$10:$C$1000=$C293,IF(Inventory!$D$10:$D$1000=sp,MATCH(Inventory!$F$10:$F$1000,Inventory!$F$10:$F$1000,0))),ROW(Inventory!$F$10:$F$1000)-ROW(Inventory!$F$10)+1),1)))</f>
        <v/>
      </c>
      <c r="E293" s="125" t="str">
        <f t="array" ref="E293">IF($C293="","",COUNT(IF(Inventory!$B$10:$B$1000=$B293,IF(Inventory!$C$10:$C$1000=$C293,IF(Inventory!$D$10:$D$1000=sp,IF(Inventory!$P$10:$P$1000=E$8,1))))))</f>
        <v/>
      </c>
      <c r="F293" s="125" t="str">
        <f t="array" ref="F293">IF($C293="","",COUNT(IF(Inventory!$B$10:$B$1000=$B293,IF(Inventory!$C$10:$C$1000=$C293,IF(Inventory!$D$10:$D$1000=sp,IF(Inventory!$P$10:$P$1000=F$8,1))))))</f>
        <v/>
      </c>
      <c r="G293" s="125" t="str">
        <f t="array" ref="G293">IF($C293="","",COUNT(IF(Inventory!$B$10:$B$1000=$B293,IF(Inventory!$C$10:$C$1000=$C293,IF(Inventory!$D$10:$D$1000=sp,IF(Inventory!$P$10:$P$1000=G$8,1))))))</f>
        <v/>
      </c>
      <c r="H293" s="125" t="str">
        <f t="array" ref="H293">IF($C293="","",COUNT(IF(Inventory!$B$10:$B$1000=$B293,IF(Inventory!$C$10:$C$1000=$C293,IF(Inventory!$D$10:$D$1000=sp,IF(Inventory!$P$10:$P$1000=H$8,1))))))</f>
        <v/>
      </c>
      <c r="I293" s="125" t="str">
        <f t="array" ref="I293">IF($C293="","",COUNT(IF(Inventory!$B$10:$B$1000=$B293,IF(Inventory!$C$10:$C$1000=$C293,IF(Inventory!$D$10:$D$1000=sp,IF(Inventory!$P$10:$P$1000=I$8,1))))))</f>
        <v/>
      </c>
      <c r="J293" s="137">
        <f t="shared" si="20"/>
        <v>0</v>
      </c>
      <c r="K293" s="125" t="str">
        <f t="array" ref="K293">IF($C293="","",COUNT(IF(Inventory!$B$10:$B$1000=$B293,IF(Inventory!$C$10:$C$1000=$C293,IF(Inventory!$D$10:$D$1000=sp,IF(Inventory!$J$10:$J$1000=frig,1))))))</f>
        <v/>
      </c>
      <c r="L293" s="125" t="str">
        <f t="array" ref="L293">IF($C293="","",COUNT(IF(Inventory!$B$10:$B$1000=$B293,IF(Inventory!$C$10:$C$1000=$C293,IF(Inventory!$D$10:$D$1000=sp,IF(Inventory!$J$10:$J$1000=frig,IF(Inventory!$P$10:$P$1000=L$8,1)))))))</f>
        <v/>
      </c>
      <c r="M293" s="125" t="str">
        <f t="array" ref="M293">IF($C293="","",COUNT(IF(Inventory!$B$10:$B$1000=$B293,IF(Inventory!$C$10:$C$1000=$C293,IF(Inventory!$D$10:$D$1000=sp,IF(Inventory!$J$10:$J$1000=frig,IF(Inventory!$P$10:$P$1000=M$8,1)))))))</f>
        <v/>
      </c>
      <c r="N293" s="125" t="str">
        <f t="array" ref="N293">IF($C293="","",COUNT(IF(Inventory!$B$10:$B$1000=$B293,IF(Inventory!$C$10:$C$1000=$C293,IF(Inventory!$D$10:$D$1000=sp,IF(Inventory!$J$10:$J$1000=frig,IF(Inventory!$P$10:$P$1000=N$8,1)))))))</f>
        <v/>
      </c>
      <c r="O293" s="125" t="str">
        <f t="array" ref="O293">IF($C293="","",COUNT(IF(Inventory!$B$10:$B$1000=$B293,IF(Inventory!$C$10:$C$1000=$C293,IF(Inventory!$D$10:$D$1000=sp,IF(Inventory!$J$10:$J$1000=frig,IF(Inventory!$P$10:$P$1000=O$8,1)))))))</f>
        <v/>
      </c>
      <c r="P293" s="125" t="str">
        <f t="array" ref="P293">IF($C293="","",COUNT(IF(Inventory!$B$10:$B$1000=$B293,IF(Inventory!$C$10:$C$1000=$C293,IF(Inventory!$D$10:$D$1000=sp,IF(Inventory!$J$10:$J$1000=frig,IF(Inventory!$P$10:$P$1000=P$8,1)))))))</f>
        <v/>
      </c>
      <c r="Q293" s="144" t="str">
        <f t="shared" si="21"/>
        <v/>
      </c>
      <c r="R293" s="125" t="str">
        <f t="array" ref="R293">IF($C293="","",COUNT(IF(Inventory!$B$10:$B$1000=$B293,IF(Inventory!$C$10:$C$1000=$C293,IF(Inventory!$D$10:$D$1000=sp,IF(Inventory!$J$10:$J$1000=freez,1))))))</f>
        <v/>
      </c>
      <c r="S293" s="125" t="str">
        <f t="array" ref="S293">IF($C293="","",COUNT(IF(Inventory!$B$10:$B$1000=$B293,IF(Inventory!$C$10:$C$1000=$C293,IF(Inventory!$D$10:$D$1000=sp,IF(Inventory!$J$10:$J$1000=freez,IF(Inventory!$P$10:$P$1000=S$8,1)))))))</f>
        <v/>
      </c>
      <c r="T293" s="125" t="str">
        <f t="array" ref="T293">IF($C293="","",COUNT(IF(Inventory!$B$10:$B$1000=$B293,IF(Inventory!$C$10:$C$1000=$C293,IF(Inventory!$D$10:$D$1000=sp,IF(Inventory!$J$10:$J$1000=freez,IF(Inventory!$P$10:$P$1000=T$8,1)))))))</f>
        <v/>
      </c>
      <c r="U293" s="125" t="str">
        <f t="array" ref="U293">IF($C293="","",COUNT(IF(Inventory!$B$10:$B$1000=$B293,IF(Inventory!$C$10:$C$1000=$C293,IF(Inventory!$D$10:$D$1000=sp,IF(Inventory!$J$10:$J$1000=freez,IF(Inventory!$P$10:$P$1000=U$8,1)))))))</f>
        <v/>
      </c>
      <c r="V293" s="125" t="str">
        <f t="array" ref="V293">IF($C293="","",COUNT(IF(Inventory!$B$10:$B$1000=$B293,IF(Inventory!$C$10:$C$1000=$C293,IF(Inventory!$D$10:$D$1000=sp,IF(Inventory!$J$10:$J$1000=freez,IF(Inventory!$P$10:$P$1000=V$8,1)))))))</f>
        <v/>
      </c>
      <c r="W293" s="125" t="str">
        <f t="array" ref="W293">IF($C293="","",COUNT(IF(Inventory!$B$10:$B$1000=$B293,IF(Inventory!$C$10:$C$1000=$C293,IF(Inventory!$D$10:$D$1000=sp,IF(Inventory!$J$10:$J$1000=freez,IF(Inventory!$P$10:$P$1000=W$8,1)))))))</f>
        <v/>
      </c>
      <c r="X293" s="144" t="str">
        <f t="shared" si="22"/>
        <v/>
      </c>
      <c r="Y293" s="125" t="str">
        <f t="array" ref="Y293">IF($C293="","",SUM(IF(FREQUENCY(IF(Inventory!$C$10:$C$1000=$C293,IF(Inventory!$D$10:$D$1000=sp,IF(Inventory!$I$10:$I$1000=Grl_status!$B$6,MATCH(Inventory!$F$10:$F$1000,Inventory!$F$10:$F$1000,0)))),ROW(Inventory!$F$10:$F$1000)-ROW(Inventory!$F$10)+1),1)))</f>
        <v/>
      </c>
      <c r="Z293" s="125" t="str">
        <f t="array" ref="Z293">IF($C293="","",SUM(IF(FREQUENCY(IF(Inventory!$C$10:$C$1000=$C293,IF(Inventory!$D$10:$D$1000=sp,IF(Inventory!$J$10:$J$1000=frig,MATCH(Inventory!$F$10:$F$1000,Inventory!$F$10:$F$1000,0)))),ROW(Inventory!$F$10:$F$1000)-ROW(Inventory!$F$10)+1),1)))</f>
        <v/>
      </c>
      <c r="AA293" s="125" t="str">
        <f t="array" ref="AA293">IF($C293="","",SUM(IF(FREQUENCY(IF(Inventory!$C$10:$C$1000=$C293,IF(Inventory!$D$10:$D$1000=sp,IF(Inventory!$J$10:$J$1000=frig,IF(Inventory!$P$10:$P$1000=$E$8,MATCH(Inventory!$F$10:$F$1000,Inventory!$F$10:$F$1000,0))))),ROW(Inventory!$F$10:$F$1000)-ROW(Inventory!$F$10)+1),1)))</f>
        <v/>
      </c>
      <c r="AB293" s="125" t="str">
        <f t="array" ref="AB293">IF($C293="","",SUM(IF(FREQUENCY(IF(Inventory!$C$10:$C$1000=$C293,IF(Inventory!$D$10:$D$1000=sp,IF(Inventory!$J$10:$J$1000=frig,IF(Inventory!$P$10:$P$1000=$G$8,MATCH(Inventory!$F$10:$F$1000,Inventory!$F$10:$F$1000,0))))),ROW(Inventory!$F$10:$F$1000)-ROW(Inventory!$F$10)+1),1)))</f>
        <v/>
      </c>
      <c r="AC293" s="125" t="str">
        <f t="array" ref="AC293">IF($C293="","",SUM(IF(FREQUENCY(IF(Inventory!$C$10:$C$1000=$C293,IF(Inventory!$D$10:$D$1000=sp,IF(Inventory!$K$10:$K$1000="",MATCH(Inventory!$F$10:$F$1000,Inventory!$F$10:$F$1000,0)))),ROW(Inventory!$F$10:$F$1000)-ROW(Inventory!$F$10)+1),1)))</f>
        <v/>
      </c>
    </row>
    <row r="294" spans="1:29" ht="16.5" x14ac:dyDescent="0.3">
      <c r="A294" s="279" t="str">
        <f>Gap_analysis_stores!A295</f>
        <v/>
      </c>
      <c r="B294" s="279" t="str">
        <f>Gap_analysis_stores!B295</f>
        <v/>
      </c>
      <c r="C294" s="279" t="str">
        <f>Gap_analysis_stores!C295</f>
        <v/>
      </c>
      <c r="D294" s="125" t="str">
        <f t="array" ref="D294">IF($C294="","",SUM(IF(FREQUENCY(IF(Inventory!$C$10:$C$1000=$C294,IF(Inventory!$D$10:$D$1000=sp,MATCH(Inventory!$F$10:$F$1000,Inventory!$F$10:$F$1000,0))),ROW(Inventory!$F$10:$F$1000)-ROW(Inventory!$F$10)+1),1)))</f>
        <v/>
      </c>
      <c r="E294" s="125" t="str">
        <f t="array" ref="E294">IF($C294="","",COUNT(IF(Inventory!$B$10:$B$1000=$B294,IF(Inventory!$C$10:$C$1000=$C294,IF(Inventory!$D$10:$D$1000=sp,IF(Inventory!$P$10:$P$1000=E$8,1))))))</f>
        <v/>
      </c>
      <c r="F294" s="125" t="str">
        <f t="array" ref="F294">IF($C294="","",COUNT(IF(Inventory!$B$10:$B$1000=$B294,IF(Inventory!$C$10:$C$1000=$C294,IF(Inventory!$D$10:$D$1000=sp,IF(Inventory!$P$10:$P$1000=F$8,1))))))</f>
        <v/>
      </c>
      <c r="G294" s="125" t="str">
        <f t="array" ref="G294">IF($C294="","",COUNT(IF(Inventory!$B$10:$B$1000=$B294,IF(Inventory!$C$10:$C$1000=$C294,IF(Inventory!$D$10:$D$1000=sp,IF(Inventory!$P$10:$P$1000=G$8,1))))))</f>
        <v/>
      </c>
      <c r="H294" s="125" t="str">
        <f t="array" ref="H294">IF($C294="","",COUNT(IF(Inventory!$B$10:$B$1000=$B294,IF(Inventory!$C$10:$C$1000=$C294,IF(Inventory!$D$10:$D$1000=sp,IF(Inventory!$P$10:$P$1000=H$8,1))))))</f>
        <v/>
      </c>
      <c r="I294" s="125" t="str">
        <f t="array" ref="I294">IF($C294="","",COUNT(IF(Inventory!$B$10:$B$1000=$B294,IF(Inventory!$C$10:$C$1000=$C294,IF(Inventory!$D$10:$D$1000=sp,IF(Inventory!$P$10:$P$1000=I$8,1))))))</f>
        <v/>
      </c>
      <c r="J294" s="137">
        <f t="shared" si="20"/>
        <v>0</v>
      </c>
      <c r="K294" s="125" t="str">
        <f t="array" ref="K294">IF($C294="","",COUNT(IF(Inventory!$B$10:$B$1000=$B294,IF(Inventory!$C$10:$C$1000=$C294,IF(Inventory!$D$10:$D$1000=sp,IF(Inventory!$J$10:$J$1000=frig,1))))))</f>
        <v/>
      </c>
      <c r="L294" s="125" t="str">
        <f t="array" ref="L294">IF($C294="","",COUNT(IF(Inventory!$B$10:$B$1000=$B294,IF(Inventory!$C$10:$C$1000=$C294,IF(Inventory!$D$10:$D$1000=sp,IF(Inventory!$J$10:$J$1000=frig,IF(Inventory!$P$10:$P$1000=L$8,1)))))))</f>
        <v/>
      </c>
      <c r="M294" s="125" t="str">
        <f t="array" ref="M294">IF($C294="","",COUNT(IF(Inventory!$B$10:$B$1000=$B294,IF(Inventory!$C$10:$C$1000=$C294,IF(Inventory!$D$10:$D$1000=sp,IF(Inventory!$J$10:$J$1000=frig,IF(Inventory!$P$10:$P$1000=M$8,1)))))))</f>
        <v/>
      </c>
      <c r="N294" s="125" t="str">
        <f t="array" ref="N294">IF($C294="","",COUNT(IF(Inventory!$B$10:$B$1000=$B294,IF(Inventory!$C$10:$C$1000=$C294,IF(Inventory!$D$10:$D$1000=sp,IF(Inventory!$J$10:$J$1000=frig,IF(Inventory!$P$10:$P$1000=N$8,1)))))))</f>
        <v/>
      </c>
      <c r="O294" s="125" t="str">
        <f t="array" ref="O294">IF($C294="","",COUNT(IF(Inventory!$B$10:$B$1000=$B294,IF(Inventory!$C$10:$C$1000=$C294,IF(Inventory!$D$10:$D$1000=sp,IF(Inventory!$J$10:$J$1000=frig,IF(Inventory!$P$10:$P$1000=O$8,1)))))))</f>
        <v/>
      </c>
      <c r="P294" s="125" t="str">
        <f t="array" ref="P294">IF($C294="","",COUNT(IF(Inventory!$B$10:$B$1000=$B294,IF(Inventory!$C$10:$C$1000=$C294,IF(Inventory!$D$10:$D$1000=sp,IF(Inventory!$J$10:$J$1000=frig,IF(Inventory!$P$10:$P$1000=P$8,1)))))))</f>
        <v/>
      </c>
      <c r="Q294" s="144" t="str">
        <f t="shared" si="21"/>
        <v/>
      </c>
      <c r="R294" s="125" t="str">
        <f t="array" ref="R294">IF($C294="","",COUNT(IF(Inventory!$B$10:$B$1000=$B294,IF(Inventory!$C$10:$C$1000=$C294,IF(Inventory!$D$10:$D$1000=sp,IF(Inventory!$J$10:$J$1000=freez,1))))))</f>
        <v/>
      </c>
      <c r="S294" s="125" t="str">
        <f t="array" ref="S294">IF($C294="","",COUNT(IF(Inventory!$B$10:$B$1000=$B294,IF(Inventory!$C$10:$C$1000=$C294,IF(Inventory!$D$10:$D$1000=sp,IF(Inventory!$J$10:$J$1000=freez,IF(Inventory!$P$10:$P$1000=S$8,1)))))))</f>
        <v/>
      </c>
      <c r="T294" s="125" t="str">
        <f t="array" ref="T294">IF($C294="","",COUNT(IF(Inventory!$B$10:$B$1000=$B294,IF(Inventory!$C$10:$C$1000=$C294,IF(Inventory!$D$10:$D$1000=sp,IF(Inventory!$J$10:$J$1000=freez,IF(Inventory!$P$10:$P$1000=T$8,1)))))))</f>
        <v/>
      </c>
      <c r="U294" s="125" t="str">
        <f t="array" ref="U294">IF($C294="","",COUNT(IF(Inventory!$B$10:$B$1000=$B294,IF(Inventory!$C$10:$C$1000=$C294,IF(Inventory!$D$10:$D$1000=sp,IF(Inventory!$J$10:$J$1000=freez,IF(Inventory!$P$10:$P$1000=U$8,1)))))))</f>
        <v/>
      </c>
      <c r="V294" s="125" t="str">
        <f t="array" ref="V294">IF($C294="","",COUNT(IF(Inventory!$B$10:$B$1000=$B294,IF(Inventory!$C$10:$C$1000=$C294,IF(Inventory!$D$10:$D$1000=sp,IF(Inventory!$J$10:$J$1000=freez,IF(Inventory!$P$10:$P$1000=V$8,1)))))))</f>
        <v/>
      </c>
      <c r="W294" s="125" t="str">
        <f t="array" ref="W294">IF($C294="","",COUNT(IF(Inventory!$B$10:$B$1000=$B294,IF(Inventory!$C$10:$C$1000=$C294,IF(Inventory!$D$10:$D$1000=sp,IF(Inventory!$J$10:$J$1000=freez,IF(Inventory!$P$10:$P$1000=W$8,1)))))))</f>
        <v/>
      </c>
      <c r="X294" s="144" t="str">
        <f t="shared" si="22"/>
        <v/>
      </c>
      <c r="Y294" s="125" t="str">
        <f t="array" ref="Y294">IF($C294="","",SUM(IF(FREQUENCY(IF(Inventory!$C$10:$C$1000=$C294,IF(Inventory!$D$10:$D$1000=sp,IF(Inventory!$I$10:$I$1000=Grl_status!$B$6,MATCH(Inventory!$F$10:$F$1000,Inventory!$F$10:$F$1000,0)))),ROW(Inventory!$F$10:$F$1000)-ROW(Inventory!$F$10)+1),1)))</f>
        <v/>
      </c>
      <c r="Z294" s="125" t="str">
        <f t="array" ref="Z294">IF($C294="","",SUM(IF(FREQUENCY(IF(Inventory!$C$10:$C$1000=$C294,IF(Inventory!$D$10:$D$1000=sp,IF(Inventory!$J$10:$J$1000=frig,MATCH(Inventory!$F$10:$F$1000,Inventory!$F$10:$F$1000,0)))),ROW(Inventory!$F$10:$F$1000)-ROW(Inventory!$F$10)+1),1)))</f>
        <v/>
      </c>
      <c r="AA294" s="125" t="str">
        <f t="array" ref="AA294">IF($C294="","",SUM(IF(FREQUENCY(IF(Inventory!$C$10:$C$1000=$C294,IF(Inventory!$D$10:$D$1000=sp,IF(Inventory!$J$10:$J$1000=frig,IF(Inventory!$P$10:$P$1000=$E$8,MATCH(Inventory!$F$10:$F$1000,Inventory!$F$10:$F$1000,0))))),ROW(Inventory!$F$10:$F$1000)-ROW(Inventory!$F$10)+1),1)))</f>
        <v/>
      </c>
      <c r="AB294" s="125" t="str">
        <f t="array" ref="AB294">IF($C294="","",SUM(IF(FREQUENCY(IF(Inventory!$C$10:$C$1000=$C294,IF(Inventory!$D$10:$D$1000=sp,IF(Inventory!$J$10:$J$1000=frig,IF(Inventory!$P$10:$P$1000=$G$8,MATCH(Inventory!$F$10:$F$1000,Inventory!$F$10:$F$1000,0))))),ROW(Inventory!$F$10:$F$1000)-ROW(Inventory!$F$10)+1),1)))</f>
        <v/>
      </c>
      <c r="AC294" s="125" t="str">
        <f t="array" ref="AC294">IF($C294="","",SUM(IF(FREQUENCY(IF(Inventory!$C$10:$C$1000=$C294,IF(Inventory!$D$10:$D$1000=sp,IF(Inventory!$K$10:$K$1000="",MATCH(Inventory!$F$10:$F$1000,Inventory!$F$10:$F$1000,0)))),ROW(Inventory!$F$10:$F$1000)-ROW(Inventory!$F$10)+1),1)))</f>
        <v/>
      </c>
    </row>
    <row r="295" spans="1:29" ht="16.5" x14ac:dyDescent="0.3">
      <c r="A295" s="279" t="str">
        <f>Gap_analysis_stores!A296</f>
        <v/>
      </c>
      <c r="B295" s="279" t="str">
        <f>Gap_analysis_stores!B296</f>
        <v/>
      </c>
      <c r="C295" s="279" t="str">
        <f>Gap_analysis_stores!C296</f>
        <v/>
      </c>
      <c r="D295" s="125" t="str">
        <f t="array" ref="D295">IF($C295="","",SUM(IF(FREQUENCY(IF(Inventory!$C$10:$C$1000=$C295,IF(Inventory!$D$10:$D$1000=sp,MATCH(Inventory!$F$10:$F$1000,Inventory!$F$10:$F$1000,0))),ROW(Inventory!$F$10:$F$1000)-ROW(Inventory!$F$10)+1),1)))</f>
        <v/>
      </c>
      <c r="E295" s="125" t="str">
        <f t="array" ref="E295">IF($C295="","",COUNT(IF(Inventory!$B$10:$B$1000=$B295,IF(Inventory!$C$10:$C$1000=$C295,IF(Inventory!$D$10:$D$1000=sp,IF(Inventory!$P$10:$P$1000=E$8,1))))))</f>
        <v/>
      </c>
      <c r="F295" s="125" t="str">
        <f t="array" ref="F295">IF($C295="","",COUNT(IF(Inventory!$B$10:$B$1000=$B295,IF(Inventory!$C$10:$C$1000=$C295,IF(Inventory!$D$10:$D$1000=sp,IF(Inventory!$P$10:$P$1000=F$8,1))))))</f>
        <v/>
      </c>
      <c r="G295" s="125" t="str">
        <f t="array" ref="G295">IF($C295="","",COUNT(IF(Inventory!$B$10:$B$1000=$B295,IF(Inventory!$C$10:$C$1000=$C295,IF(Inventory!$D$10:$D$1000=sp,IF(Inventory!$P$10:$P$1000=G$8,1))))))</f>
        <v/>
      </c>
      <c r="H295" s="125" t="str">
        <f t="array" ref="H295">IF($C295="","",COUNT(IF(Inventory!$B$10:$B$1000=$B295,IF(Inventory!$C$10:$C$1000=$C295,IF(Inventory!$D$10:$D$1000=sp,IF(Inventory!$P$10:$P$1000=H$8,1))))))</f>
        <v/>
      </c>
      <c r="I295" s="125" t="str">
        <f t="array" ref="I295">IF($C295="","",COUNT(IF(Inventory!$B$10:$B$1000=$B295,IF(Inventory!$C$10:$C$1000=$C295,IF(Inventory!$D$10:$D$1000=sp,IF(Inventory!$P$10:$P$1000=I$8,1))))))</f>
        <v/>
      </c>
      <c r="J295" s="137">
        <f t="shared" si="20"/>
        <v>0</v>
      </c>
      <c r="K295" s="125" t="str">
        <f t="array" ref="K295">IF($C295="","",COUNT(IF(Inventory!$B$10:$B$1000=$B295,IF(Inventory!$C$10:$C$1000=$C295,IF(Inventory!$D$10:$D$1000=sp,IF(Inventory!$J$10:$J$1000=frig,1))))))</f>
        <v/>
      </c>
      <c r="L295" s="125" t="str">
        <f t="array" ref="L295">IF($C295="","",COUNT(IF(Inventory!$B$10:$B$1000=$B295,IF(Inventory!$C$10:$C$1000=$C295,IF(Inventory!$D$10:$D$1000=sp,IF(Inventory!$J$10:$J$1000=frig,IF(Inventory!$P$10:$P$1000=L$8,1)))))))</f>
        <v/>
      </c>
      <c r="M295" s="125" t="str">
        <f t="array" ref="M295">IF($C295="","",COUNT(IF(Inventory!$B$10:$B$1000=$B295,IF(Inventory!$C$10:$C$1000=$C295,IF(Inventory!$D$10:$D$1000=sp,IF(Inventory!$J$10:$J$1000=frig,IF(Inventory!$P$10:$P$1000=M$8,1)))))))</f>
        <v/>
      </c>
      <c r="N295" s="125" t="str">
        <f t="array" ref="N295">IF($C295="","",COUNT(IF(Inventory!$B$10:$B$1000=$B295,IF(Inventory!$C$10:$C$1000=$C295,IF(Inventory!$D$10:$D$1000=sp,IF(Inventory!$J$10:$J$1000=frig,IF(Inventory!$P$10:$P$1000=N$8,1)))))))</f>
        <v/>
      </c>
      <c r="O295" s="125" t="str">
        <f t="array" ref="O295">IF($C295="","",COUNT(IF(Inventory!$B$10:$B$1000=$B295,IF(Inventory!$C$10:$C$1000=$C295,IF(Inventory!$D$10:$D$1000=sp,IF(Inventory!$J$10:$J$1000=frig,IF(Inventory!$P$10:$P$1000=O$8,1)))))))</f>
        <v/>
      </c>
      <c r="P295" s="125" t="str">
        <f t="array" ref="P295">IF($C295="","",COUNT(IF(Inventory!$B$10:$B$1000=$B295,IF(Inventory!$C$10:$C$1000=$C295,IF(Inventory!$D$10:$D$1000=sp,IF(Inventory!$J$10:$J$1000=frig,IF(Inventory!$P$10:$P$1000=P$8,1)))))))</f>
        <v/>
      </c>
      <c r="Q295" s="144" t="str">
        <f t="shared" si="21"/>
        <v/>
      </c>
      <c r="R295" s="125" t="str">
        <f t="array" ref="R295">IF($C295="","",COUNT(IF(Inventory!$B$10:$B$1000=$B295,IF(Inventory!$C$10:$C$1000=$C295,IF(Inventory!$D$10:$D$1000=sp,IF(Inventory!$J$10:$J$1000=freez,1))))))</f>
        <v/>
      </c>
      <c r="S295" s="125" t="str">
        <f t="array" ref="S295">IF($C295="","",COUNT(IF(Inventory!$B$10:$B$1000=$B295,IF(Inventory!$C$10:$C$1000=$C295,IF(Inventory!$D$10:$D$1000=sp,IF(Inventory!$J$10:$J$1000=freez,IF(Inventory!$P$10:$P$1000=S$8,1)))))))</f>
        <v/>
      </c>
      <c r="T295" s="125" t="str">
        <f t="array" ref="T295">IF($C295="","",COUNT(IF(Inventory!$B$10:$B$1000=$B295,IF(Inventory!$C$10:$C$1000=$C295,IF(Inventory!$D$10:$D$1000=sp,IF(Inventory!$J$10:$J$1000=freez,IF(Inventory!$P$10:$P$1000=T$8,1)))))))</f>
        <v/>
      </c>
      <c r="U295" s="125" t="str">
        <f t="array" ref="U295">IF($C295="","",COUNT(IF(Inventory!$B$10:$B$1000=$B295,IF(Inventory!$C$10:$C$1000=$C295,IF(Inventory!$D$10:$D$1000=sp,IF(Inventory!$J$10:$J$1000=freez,IF(Inventory!$P$10:$P$1000=U$8,1)))))))</f>
        <v/>
      </c>
      <c r="V295" s="125" t="str">
        <f t="array" ref="V295">IF($C295="","",COUNT(IF(Inventory!$B$10:$B$1000=$B295,IF(Inventory!$C$10:$C$1000=$C295,IF(Inventory!$D$10:$D$1000=sp,IF(Inventory!$J$10:$J$1000=freez,IF(Inventory!$P$10:$P$1000=V$8,1)))))))</f>
        <v/>
      </c>
      <c r="W295" s="125" t="str">
        <f t="array" ref="W295">IF($C295="","",COUNT(IF(Inventory!$B$10:$B$1000=$B295,IF(Inventory!$C$10:$C$1000=$C295,IF(Inventory!$D$10:$D$1000=sp,IF(Inventory!$J$10:$J$1000=freez,IF(Inventory!$P$10:$P$1000=W$8,1)))))))</f>
        <v/>
      </c>
      <c r="X295" s="144" t="str">
        <f t="shared" si="22"/>
        <v/>
      </c>
      <c r="Y295" s="125" t="str">
        <f t="array" ref="Y295">IF($C295="","",SUM(IF(FREQUENCY(IF(Inventory!$C$10:$C$1000=$C295,IF(Inventory!$D$10:$D$1000=sp,IF(Inventory!$I$10:$I$1000=Grl_status!$B$6,MATCH(Inventory!$F$10:$F$1000,Inventory!$F$10:$F$1000,0)))),ROW(Inventory!$F$10:$F$1000)-ROW(Inventory!$F$10)+1),1)))</f>
        <v/>
      </c>
      <c r="Z295" s="125" t="str">
        <f t="array" ref="Z295">IF($C295="","",SUM(IF(FREQUENCY(IF(Inventory!$C$10:$C$1000=$C295,IF(Inventory!$D$10:$D$1000=sp,IF(Inventory!$J$10:$J$1000=frig,MATCH(Inventory!$F$10:$F$1000,Inventory!$F$10:$F$1000,0)))),ROW(Inventory!$F$10:$F$1000)-ROW(Inventory!$F$10)+1),1)))</f>
        <v/>
      </c>
      <c r="AA295" s="125" t="str">
        <f t="array" ref="AA295">IF($C295="","",SUM(IF(FREQUENCY(IF(Inventory!$C$10:$C$1000=$C295,IF(Inventory!$D$10:$D$1000=sp,IF(Inventory!$J$10:$J$1000=frig,IF(Inventory!$P$10:$P$1000=$E$8,MATCH(Inventory!$F$10:$F$1000,Inventory!$F$10:$F$1000,0))))),ROW(Inventory!$F$10:$F$1000)-ROW(Inventory!$F$10)+1),1)))</f>
        <v/>
      </c>
      <c r="AB295" s="125" t="str">
        <f t="array" ref="AB295">IF($C295="","",SUM(IF(FREQUENCY(IF(Inventory!$C$10:$C$1000=$C295,IF(Inventory!$D$10:$D$1000=sp,IF(Inventory!$J$10:$J$1000=frig,IF(Inventory!$P$10:$P$1000=$G$8,MATCH(Inventory!$F$10:$F$1000,Inventory!$F$10:$F$1000,0))))),ROW(Inventory!$F$10:$F$1000)-ROW(Inventory!$F$10)+1),1)))</f>
        <v/>
      </c>
      <c r="AC295" s="125" t="str">
        <f t="array" ref="AC295">IF($C295="","",SUM(IF(FREQUENCY(IF(Inventory!$C$10:$C$1000=$C295,IF(Inventory!$D$10:$D$1000=sp,IF(Inventory!$K$10:$K$1000="",MATCH(Inventory!$F$10:$F$1000,Inventory!$F$10:$F$1000,0)))),ROW(Inventory!$F$10:$F$1000)-ROW(Inventory!$F$10)+1),1)))</f>
        <v/>
      </c>
    </row>
    <row r="296" spans="1:29" ht="16.5" x14ac:dyDescent="0.3">
      <c r="A296" s="279" t="str">
        <f>Gap_analysis_stores!A297</f>
        <v/>
      </c>
      <c r="B296" s="279" t="str">
        <f>Gap_analysis_stores!B297</f>
        <v/>
      </c>
      <c r="C296" s="279" t="str">
        <f>Gap_analysis_stores!C297</f>
        <v/>
      </c>
      <c r="D296" s="125" t="str">
        <f t="array" ref="D296">IF($C296="","",SUM(IF(FREQUENCY(IF(Inventory!$C$10:$C$1000=$C296,IF(Inventory!$D$10:$D$1000=sp,MATCH(Inventory!$F$10:$F$1000,Inventory!$F$10:$F$1000,0))),ROW(Inventory!$F$10:$F$1000)-ROW(Inventory!$F$10)+1),1)))</f>
        <v/>
      </c>
      <c r="E296" s="125" t="str">
        <f t="array" ref="E296">IF($C296="","",COUNT(IF(Inventory!$B$10:$B$1000=$B296,IF(Inventory!$C$10:$C$1000=$C296,IF(Inventory!$D$10:$D$1000=sp,IF(Inventory!$P$10:$P$1000=E$8,1))))))</f>
        <v/>
      </c>
      <c r="F296" s="125" t="str">
        <f t="array" ref="F296">IF($C296="","",COUNT(IF(Inventory!$B$10:$B$1000=$B296,IF(Inventory!$C$10:$C$1000=$C296,IF(Inventory!$D$10:$D$1000=sp,IF(Inventory!$P$10:$P$1000=F$8,1))))))</f>
        <v/>
      </c>
      <c r="G296" s="125" t="str">
        <f t="array" ref="G296">IF($C296="","",COUNT(IF(Inventory!$B$10:$B$1000=$B296,IF(Inventory!$C$10:$C$1000=$C296,IF(Inventory!$D$10:$D$1000=sp,IF(Inventory!$P$10:$P$1000=G$8,1))))))</f>
        <v/>
      </c>
      <c r="H296" s="125" t="str">
        <f t="array" ref="H296">IF($C296="","",COUNT(IF(Inventory!$B$10:$B$1000=$B296,IF(Inventory!$C$10:$C$1000=$C296,IF(Inventory!$D$10:$D$1000=sp,IF(Inventory!$P$10:$P$1000=H$8,1))))))</f>
        <v/>
      </c>
      <c r="I296" s="125" t="str">
        <f t="array" ref="I296">IF($C296="","",COUNT(IF(Inventory!$B$10:$B$1000=$B296,IF(Inventory!$C$10:$C$1000=$C296,IF(Inventory!$D$10:$D$1000=sp,IF(Inventory!$P$10:$P$1000=I$8,1))))))</f>
        <v/>
      </c>
      <c r="J296" s="137">
        <f t="shared" si="20"/>
        <v>0</v>
      </c>
      <c r="K296" s="125" t="str">
        <f t="array" ref="K296">IF($C296="","",COUNT(IF(Inventory!$B$10:$B$1000=$B296,IF(Inventory!$C$10:$C$1000=$C296,IF(Inventory!$D$10:$D$1000=sp,IF(Inventory!$J$10:$J$1000=frig,1))))))</f>
        <v/>
      </c>
      <c r="L296" s="125" t="str">
        <f t="array" ref="L296">IF($C296="","",COUNT(IF(Inventory!$B$10:$B$1000=$B296,IF(Inventory!$C$10:$C$1000=$C296,IF(Inventory!$D$10:$D$1000=sp,IF(Inventory!$J$10:$J$1000=frig,IF(Inventory!$P$10:$P$1000=L$8,1)))))))</f>
        <v/>
      </c>
      <c r="M296" s="125" t="str">
        <f t="array" ref="M296">IF($C296="","",COUNT(IF(Inventory!$B$10:$B$1000=$B296,IF(Inventory!$C$10:$C$1000=$C296,IF(Inventory!$D$10:$D$1000=sp,IF(Inventory!$J$10:$J$1000=frig,IF(Inventory!$P$10:$P$1000=M$8,1)))))))</f>
        <v/>
      </c>
      <c r="N296" s="125" t="str">
        <f t="array" ref="N296">IF($C296="","",COUNT(IF(Inventory!$B$10:$B$1000=$B296,IF(Inventory!$C$10:$C$1000=$C296,IF(Inventory!$D$10:$D$1000=sp,IF(Inventory!$J$10:$J$1000=frig,IF(Inventory!$P$10:$P$1000=N$8,1)))))))</f>
        <v/>
      </c>
      <c r="O296" s="125" t="str">
        <f t="array" ref="O296">IF($C296="","",COUNT(IF(Inventory!$B$10:$B$1000=$B296,IF(Inventory!$C$10:$C$1000=$C296,IF(Inventory!$D$10:$D$1000=sp,IF(Inventory!$J$10:$J$1000=frig,IF(Inventory!$P$10:$P$1000=O$8,1)))))))</f>
        <v/>
      </c>
      <c r="P296" s="125" t="str">
        <f t="array" ref="P296">IF($C296="","",COUNT(IF(Inventory!$B$10:$B$1000=$B296,IF(Inventory!$C$10:$C$1000=$C296,IF(Inventory!$D$10:$D$1000=sp,IF(Inventory!$J$10:$J$1000=frig,IF(Inventory!$P$10:$P$1000=P$8,1)))))))</f>
        <v/>
      </c>
      <c r="Q296" s="144" t="str">
        <f t="shared" si="21"/>
        <v/>
      </c>
      <c r="R296" s="125" t="str">
        <f t="array" ref="R296">IF($C296="","",COUNT(IF(Inventory!$B$10:$B$1000=$B296,IF(Inventory!$C$10:$C$1000=$C296,IF(Inventory!$D$10:$D$1000=sp,IF(Inventory!$J$10:$J$1000=freez,1))))))</f>
        <v/>
      </c>
      <c r="S296" s="125" t="str">
        <f t="array" ref="S296">IF($C296="","",COUNT(IF(Inventory!$B$10:$B$1000=$B296,IF(Inventory!$C$10:$C$1000=$C296,IF(Inventory!$D$10:$D$1000=sp,IF(Inventory!$J$10:$J$1000=freez,IF(Inventory!$P$10:$P$1000=S$8,1)))))))</f>
        <v/>
      </c>
      <c r="T296" s="125" t="str">
        <f t="array" ref="T296">IF($C296="","",COUNT(IF(Inventory!$B$10:$B$1000=$B296,IF(Inventory!$C$10:$C$1000=$C296,IF(Inventory!$D$10:$D$1000=sp,IF(Inventory!$J$10:$J$1000=freez,IF(Inventory!$P$10:$P$1000=T$8,1)))))))</f>
        <v/>
      </c>
      <c r="U296" s="125" t="str">
        <f t="array" ref="U296">IF($C296="","",COUNT(IF(Inventory!$B$10:$B$1000=$B296,IF(Inventory!$C$10:$C$1000=$C296,IF(Inventory!$D$10:$D$1000=sp,IF(Inventory!$J$10:$J$1000=freez,IF(Inventory!$P$10:$P$1000=U$8,1)))))))</f>
        <v/>
      </c>
      <c r="V296" s="125" t="str">
        <f t="array" ref="V296">IF($C296="","",COUNT(IF(Inventory!$B$10:$B$1000=$B296,IF(Inventory!$C$10:$C$1000=$C296,IF(Inventory!$D$10:$D$1000=sp,IF(Inventory!$J$10:$J$1000=freez,IF(Inventory!$P$10:$P$1000=V$8,1)))))))</f>
        <v/>
      </c>
      <c r="W296" s="125" t="str">
        <f t="array" ref="W296">IF($C296="","",COUNT(IF(Inventory!$B$10:$B$1000=$B296,IF(Inventory!$C$10:$C$1000=$C296,IF(Inventory!$D$10:$D$1000=sp,IF(Inventory!$J$10:$J$1000=freez,IF(Inventory!$P$10:$P$1000=W$8,1)))))))</f>
        <v/>
      </c>
      <c r="X296" s="144" t="str">
        <f t="shared" si="22"/>
        <v/>
      </c>
      <c r="Y296" s="125" t="str">
        <f t="array" ref="Y296">IF($C296="","",SUM(IF(FREQUENCY(IF(Inventory!$C$10:$C$1000=$C296,IF(Inventory!$D$10:$D$1000=sp,IF(Inventory!$I$10:$I$1000=Grl_status!$B$6,MATCH(Inventory!$F$10:$F$1000,Inventory!$F$10:$F$1000,0)))),ROW(Inventory!$F$10:$F$1000)-ROW(Inventory!$F$10)+1),1)))</f>
        <v/>
      </c>
      <c r="Z296" s="125" t="str">
        <f t="array" ref="Z296">IF($C296="","",SUM(IF(FREQUENCY(IF(Inventory!$C$10:$C$1000=$C296,IF(Inventory!$D$10:$D$1000=sp,IF(Inventory!$J$10:$J$1000=frig,MATCH(Inventory!$F$10:$F$1000,Inventory!$F$10:$F$1000,0)))),ROW(Inventory!$F$10:$F$1000)-ROW(Inventory!$F$10)+1),1)))</f>
        <v/>
      </c>
      <c r="AA296" s="125" t="str">
        <f t="array" ref="AA296">IF($C296="","",SUM(IF(FREQUENCY(IF(Inventory!$C$10:$C$1000=$C296,IF(Inventory!$D$10:$D$1000=sp,IF(Inventory!$J$10:$J$1000=frig,IF(Inventory!$P$10:$P$1000=$E$8,MATCH(Inventory!$F$10:$F$1000,Inventory!$F$10:$F$1000,0))))),ROW(Inventory!$F$10:$F$1000)-ROW(Inventory!$F$10)+1),1)))</f>
        <v/>
      </c>
      <c r="AB296" s="125" t="str">
        <f t="array" ref="AB296">IF($C296="","",SUM(IF(FREQUENCY(IF(Inventory!$C$10:$C$1000=$C296,IF(Inventory!$D$10:$D$1000=sp,IF(Inventory!$J$10:$J$1000=frig,IF(Inventory!$P$10:$P$1000=$G$8,MATCH(Inventory!$F$10:$F$1000,Inventory!$F$10:$F$1000,0))))),ROW(Inventory!$F$10:$F$1000)-ROW(Inventory!$F$10)+1),1)))</f>
        <v/>
      </c>
      <c r="AC296" s="125" t="str">
        <f t="array" ref="AC296">IF($C296="","",SUM(IF(FREQUENCY(IF(Inventory!$C$10:$C$1000=$C296,IF(Inventory!$D$10:$D$1000=sp,IF(Inventory!$K$10:$K$1000="",MATCH(Inventory!$F$10:$F$1000,Inventory!$F$10:$F$1000,0)))),ROW(Inventory!$F$10:$F$1000)-ROW(Inventory!$F$10)+1),1)))</f>
        <v/>
      </c>
    </row>
    <row r="297" spans="1:29" ht="16.5" x14ac:dyDescent="0.3">
      <c r="A297" s="279" t="str">
        <f>Gap_analysis_stores!A298</f>
        <v/>
      </c>
      <c r="B297" s="279" t="str">
        <f>Gap_analysis_stores!B298</f>
        <v/>
      </c>
      <c r="C297" s="279" t="str">
        <f>Gap_analysis_stores!C298</f>
        <v/>
      </c>
      <c r="D297" s="125" t="str">
        <f t="array" ref="D297">IF($C297="","",SUM(IF(FREQUENCY(IF(Inventory!$C$10:$C$1000=$C297,IF(Inventory!$D$10:$D$1000=sp,MATCH(Inventory!$F$10:$F$1000,Inventory!$F$10:$F$1000,0))),ROW(Inventory!$F$10:$F$1000)-ROW(Inventory!$F$10)+1),1)))</f>
        <v/>
      </c>
      <c r="E297" s="125" t="str">
        <f t="array" ref="E297">IF($C297="","",COUNT(IF(Inventory!$B$10:$B$1000=$B297,IF(Inventory!$C$10:$C$1000=$C297,IF(Inventory!$D$10:$D$1000=sp,IF(Inventory!$P$10:$P$1000=E$8,1))))))</f>
        <v/>
      </c>
      <c r="F297" s="125" t="str">
        <f t="array" ref="F297">IF($C297="","",COUNT(IF(Inventory!$B$10:$B$1000=$B297,IF(Inventory!$C$10:$C$1000=$C297,IF(Inventory!$D$10:$D$1000=sp,IF(Inventory!$P$10:$P$1000=F$8,1))))))</f>
        <v/>
      </c>
      <c r="G297" s="125" t="str">
        <f t="array" ref="G297">IF($C297="","",COUNT(IF(Inventory!$B$10:$B$1000=$B297,IF(Inventory!$C$10:$C$1000=$C297,IF(Inventory!$D$10:$D$1000=sp,IF(Inventory!$P$10:$P$1000=G$8,1))))))</f>
        <v/>
      </c>
      <c r="H297" s="125" t="str">
        <f t="array" ref="H297">IF($C297="","",COUNT(IF(Inventory!$B$10:$B$1000=$B297,IF(Inventory!$C$10:$C$1000=$C297,IF(Inventory!$D$10:$D$1000=sp,IF(Inventory!$P$10:$P$1000=H$8,1))))))</f>
        <v/>
      </c>
      <c r="I297" s="125" t="str">
        <f t="array" ref="I297">IF($C297="","",COUNT(IF(Inventory!$B$10:$B$1000=$B297,IF(Inventory!$C$10:$C$1000=$C297,IF(Inventory!$D$10:$D$1000=sp,IF(Inventory!$P$10:$P$1000=I$8,1))))))</f>
        <v/>
      </c>
      <c r="J297" s="137">
        <f t="shared" si="20"/>
        <v>0</v>
      </c>
      <c r="K297" s="125" t="str">
        <f t="array" ref="K297">IF($C297="","",COUNT(IF(Inventory!$B$10:$B$1000=$B297,IF(Inventory!$C$10:$C$1000=$C297,IF(Inventory!$D$10:$D$1000=sp,IF(Inventory!$J$10:$J$1000=frig,1))))))</f>
        <v/>
      </c>
      <c r="L297" s="125" t="str">
        <f t="array" ref="L297">IF($C297="","",COUNT(IF(Inventory!$B$10:$B$1000=$B297,IF(Inventory!$C$10:$C$1000=$C297,IF(Inventory!$D$10:$D$1000=sp,IF(Inventory!$J$10:$J$1000=frig,IF(Inventory!$P$10:$P$1000=L$8,1)))))))</f>
        <v/>
      </c>
      <c r="M297" s="125" t="str">
        <f t="array" ref="M297">IF($C297="","",COUNT(IF(Inventory!$B$10:$B$1000=$B297,IF(Inventory!$C$10:$C$1000=$C297,IF(Inventory!$D$10:$D$1000=sp,IF(Inventory!$J$10:$J$1000=frig,IF(Inventory!$P$10:$P$1000=M$8,1)))))))</f>
        <v/>
      </c>
      <c r="N297" s="125" t="str">
        <f t="array" ref="N297">IF($C297="","",COUNT(IF(Inventory!$B$10:$B$1000=$B297,IF(Inventory!$C$10:$C$1000=$C297,IF(Inventory!$D$10:$D$1000=sp,IF(Inventory!$J$10:$J$1000=frig,IF(Inventory!$P$10:$P$1000=N$8,1)))))))</f>
        <v/>
      </c>
      <c r="O297" s="125" t="str">
        <f t="array" ref="O297">IF($C297="","",COUNT(IF(Inventory!$B$10:$B$1000=$B297,IF(Inventory!$C$10:$C$1000=$C297,IF(Inventory!$D$10:$D$1000=sp,IF(Inventory!$J$10:$J$1000=frig,IF(Inventory!$P$10:$P$1000=O$8,1)))))))</f>
        <v/>
      </c>
      <c r="P297" s="125" t="str">
        <f t="array" ref="P297">IF($C297="","",COUNT(IF(Inventory!$B$10:$B$1000=$B297,IF(Inventory!$C$10:$C$1000=$C297,IF(Inventory!$D$10:$D$1000=sp,IF(Inventory!$J$10:$J$1000=frig,IF(Inventory!$P$10:$P$1000=P$8,1)))))))</f>
        <v/>
      </c>
      <c r="Q297" s="144" t="str">
        <f t="shared" si="21"/>
        <v/>
      </c>
      <c r="R297" s="125" t="str">
        <f t="array" ref="R297">IF($C297="","",COUNT(IF(Inventory!$B$10:$B$1000=$B297,IF(Inventory!$C$10:$C$1000=$C297,IF(Inventory!$D$10:$D$1000=sp,IF(Inventory!$J$10:$J$1000=freez,1))))))</f>
        <v/>
      </c>
      <c r="S297" s="125" t="str">
        <f t="array" ref="S297">IF($C297="","",COUNT(IF(Inventory!$B$10:$B$1000=$B297,IF(Inventory!$C$10:$C$1000=$C297,IF(Inventory!$D$10:$D$1000=sp,IF(Inventory!$J$10:$J$1000=freez,IF(Inventory!$P$10:$P$1000=S$8,1)))))))</f>
        <v/>
      </c>
      <c r="T297" s="125" t="str">
        <f t="array" ref="T297">IF($C297="","",COUNT(IF(Inventory!$B$10:$B$1000=$B297,IF(Inventory!$C$10:$C$1000=$C297,IF(Inventory!$D$10:$D$1000=sp,IF(Inventory!$J$10:$J$1000=freez,IF(Inventory!$P$10:$P$1000=T$8,1)))))))</f>
        <v/>
      </c>
      <c r="U297" s="125" t="str">
        <f t="array" ref="U297">IF($C297="","",COUNT(IF(Inventory!$B$10:$B$1000=$B297,IF(Inventory!$C$10:$C$1000=$C297,IF(Inventory!$D$10:$D$1000=sp,IF(Inventory!$J$10:$J$1000=freez,IF(Inventory!$P$10:$P$1000=U$8,1)))))))</f>
        <v/>
      </c>
      <c r="V297" s="125" t="str">
        <f t="array" ref="V297">IF($C297="","",COUNT(IF(Inventory!$B$10:$B$1000=$B297,IF(Inventory!$C$10:$C$1000=$C297,IF(Inventory!$D$10:$D$1000=sp,IF(Inventory!$J$10:$J$1000=freez,IF(Inventory!$P$10:$P$1000=V$8,1)))))))</f>
        <v/>
      </c>
      <c r="W297" s="125" t="str">
        <f t="array" ref="W297">IF($C297="","",COUNT(IF(Inventory!$B$10:$B$1000=$B297,IF(Inventory!$C$10:$C$1000=$C297,IF(Inventory!$D$10:$D$1000=sp,IF(Inventory!$J$10:$J$1000=freez,IF(Inventory!$P$10:$P$1000=W$8,1)))))))</f>
        <v/>
      </c>
      <c r="X297" s="144" t="str">
        <f t="shared" si="22"/>
        <v/>
      </c>
      <c r="Y297" s="125" t="str">
        <f t="array" ref="Y297">IF($C297="","",SUM(IF(FREQUENCY(IF(Inventory!$C$10:$C$1000=$C297,IF(Inventory!$D$10:$D$1000=sp,IF(Inventory!$I$10:$I$1000=Grl_status!$B$6,MATCH(Inventory!$F$10:$F$1000,Inventory!$F$10:$F$1000,0)))),ROW(Inventory!$F$10:$F$1000)-ROW(Inventory!$F$10)+1),1)))</f>
        <v/>
      </c>
      <c r="Z297" s="125" t="str">
        <f t="array" ref="Z297">IF($C297="","",SUM(IF(FREQUENCY(IF(Inventory!$C$10:$C$1000=$C297,IF(Inventory!$D$10:$D$1000=sp,IF(Inventory!$J$10:$J$1000=frig,MATCH(Inventory!$F$10:$F$1000,Inventory!$F$10:$F$1000,0)))),ROW(Inventory!$F$10:$F$1000)-ROW(Inventory!$F$10)+1),1)))</f>
        <v/>
      </c>
      <c r="AA297" s="125" t="str">
        <f t="array" ref="AA297">IF($C297="","",SUM(IF(FREQUENCY(IF(Inventory!$C$10:$C$1000=$C297,IF(Inventory!$D$10:$D$1000=sp,IF(Inventory!$J$10:$J$1000=frig,IF(Inventory!$P$10:$P$1000=$E$8,MATCH(Inventory!$F$10:$F$1000,Inventory!$F$10:$F$1000,0))))),ROW(Inventory!$F$10:$F$1000)-ROW(Inventory!$F$10)+1),1)))</f>
        <v/>
      </c>
      <c r="AB297" s="125" t="str">
        <f t="array" ref="AB297">IF($C297="","",SUM(IF(FREQUENCY(IF(Inventory!$C$10:$C$1000=$C297,IF(Inventory!$D$10:$D$1000=sp,IF(Inventory!$J$10:$J$1000=frig,IF(Inventory!$P$10:$P$1000=$G$8,MATCH(Inventory!$F$10:$F$1000,Inventory!$F$10:$F$1000,0))))),ROW(Inventory!$F$10:$F$1000)-ROW(Inventory!$F$10)+1),1)))</f>
        <v/>
      </c>
      <c r="AC297" s="125" t="str">
        <f t="array" ref="AC297">IF($C297="","",SUM(IF(FREQUENCY(IF(Inventory!$C$10:$C$1000=$C297,IF(Inventory!$D$10:$D$1000=sp,IF(Inventory!$K$10:$K$1000="",MATCH(Inventory!$F$10:$F$1000,Inventory!$F$10:$F$1000,0)))),ROW(Inventory!$F$10:$F$1000)-ROW(Inventory!$F$10)+1),1)))</f>
        <v/>
      </c>
    </row>
    <row r="298" spans="1:29" ht="16.5" x14ac:dyDescent="0.3">
      <c r="A298" s="279" t="str">
        <f>Gap_analysis_stores!A299</f>
        <v/>
      </c>
      <c r="B298" s="279" t="str">
        <f>Gap_analysis_stores!B299</f>
        <v/>
      </c>
      <c r="C298" s="279" t="str">
        <f>Gap_analysis_stores!C299</f>
        <v/>
      </c>
      <c r="D298" s="125" t="str">
        <f t="array" ref="D298">IF($C298="","",SUM(IF(FREQUENCY(IF(Inventory!$C$10:$C$1000=$C298,IF(Inventory!$D$10:$D$1000=sp,MATCH(Inventory!$F$10:$F$1000,Inventory!$F$10:$F$1000,0))),ROW(Inventory!$F$10:$F$1000)-ROW(Inventory!$F$10)+1),1)))</f>
        <v/>
      </c>
      <c r="E298" s="125" t="str">
        <f t="array" ref="E298">IF($C298="","",COUNT(IF(Inventory!$B$10:$B$1000=$B298,IF(Inventory!$C$10:$C$1000=$C298,IF(Inventory!$D$10:$D$1000=sp,IF(Inventory!$P$10:$P$1000=E$8,1))))))</f>
        <v/>
      </c>
      <c r="F298" s="125" t="str">
        <f t="array" ref="F298">IF($C298="","",COUNT(IF(Inventory!$B$10:$B$1000=$B298,IF(Inventory!$C$10:$C$1000=$C298,IF(Inventory!$D$10:$D$1000=sp,IF(Inventory!$P$10:$P$1000=F$8,1))))))</f>
        <v/>
      </c>
      <c r="G298" s="125" t="str">
        <f t="array" ref="G298">IF($C298="","",COUNT(IF(Inventory!$B$10:$B$1000=$B298,IF(Inventory!$C$10:$C$1000=$C298,IF(Inventory!$D$10:$D$1000=sp,IF(Inventory!$P$10:$P$1000=G$8,1))))))</f>
        <v/>
      </c>
      <c r="H298" s="125" t="str">
        <f t="array" ref="H298">IF($C298="","",COUNT(IF(Inventory!$B$10:$B$1000=$B298,IF(Inventory!$C$10:$C$1000=$C298,IF(Inventory!$D$10:$D$1000=sp,IF(Inventory!$P$10:$P$1000=H$8,1))))))</f>
        <v/>
      </c>
      <c r="I298" s="125" t="str">
        <f t="array" ref="I298">IF($C298="","",COUNT(IF(Inventory!$B$10:$B$1000=$B298,IF(Inventory!$C$10:$C$1000=$C298,IF(Inventory!$D$10:$D$1000=sp,IF(Inventory!$P$10:$P$1000=I$8,1))))))</f>
        <v/>
      </c>
      <c r="J298" s="137">
        <f t="shared" si="20"/>
        <v>0</v>
      </c>
      <c r="K298" s="125" t="str">
        <f t="array" ref="K298">IF($C298="","",COUNT(IF(Inventory!$B$10:$B$1000=$B298,IF(Inventory!$C$10:$C$1000=$C298,IF(Inventory!$D$10:$D$1000=sp,IF(Inventory!$J$10:$J$1000=frig,1))))))</f>
        <v/>
      </c>
      <c r="L298" s="125" t="str">
        <f t="array" ref="L298">IF($C298="","",COUNT(IF(Inventory!$B$10:$B$1000=$B298,IF(Inventory!$C$10:$C$1000=$C298,IF(Inventory!$D$10:$D$1000=sp,IF(Inventory!$J$10:$J$1000=frig,IF(Inventory!$P$10:$P$1000=L$8,1)))))))</f>
        <v/>
      </c>
      <c r="M298" s="125" t="str">
        <f t="array" ref="M298">IF($C298="","",COUNT(IF(Inventory!$B$10:$B$1000=$B298,IF(Inventory!$C$10:$C$1000=$C298,IF(Inventory!$D$10:$D$1000=sp,IF(Inventory!$J$10:$J$1000=frig,IF(Inventory!$P$10:$P$1000=M$8,1)))))))</f>
        <v/>
      </c>
      <c r="N298" s="125" t="str">
        <f t="array" ref="N298">IF($C298="","",COUNT(IF(Inventory!$B$10:$B$1000=$B298,IF(Inventory!$C$10:$C$1000=$C298,IF(Inventory!$D$10:$D$1000=sp,IF(Inventory!$J$10:$J$1000=frig,IF(Inventory!$P$10:$P$1000=N$8,1)))))))</f>
        <v/>
      </c>
      <c r="O298" s="125" t="str">
        <f t="array" ref="O298">IF($C298="","",COUNT(IF(Inventory!$B$10:$B$1000=$B298,IF(Inventory!$C$10:$C$1000=$C298,IF(Inventory!$D$10:$D$1000=sp,IF(Inventory!$J$10:$J$1000=frig,IF(Inventory!$P$10:$P$1000=O$8,1)))))))</f>
        <v/>
      </c>
      <c r="P298" s="125" t="str">
        <f t="array" ref="P298">IF($C298="","",COUNT(IF(Inventory!$B$10:$B$1000=$B298,IF(Inventory!$C$10:$C$1000=$C298,IF(Inventory!$D$10:$D$1000=sp,IF(Inventory!$J$10:$J$1000=frig,IF(Inventory!$P$10:$P$1000=P$8,1)))))))</f>
        <v/>
      </c>
      <c r="Q298" s="144" t="str">
        <f t="shared" si="21"/>
        <v/>
      </c>
      <c r="R298" s="125" t="str">
        <f t="array" ref="R298">IF($C298="","",COUNT(IF(Inventory!$B$10:$B$1000=$B298,IF(Inventory!$C$10:$C$1000=$C298,IF(Inventory!$D$10:$D$1000=sp,IF(Inventory!$J$10:$J$1000=freez,1))))))</f>
        <v/>
      </c>
      <c r="S298" s="125" t="str">
        <f t="array" ref="S298">IF($C298="","",COUNT(IF(Inventory!$B$10:$B$1000=$B298,IF(Inventory!$C$10:$C$1000=$C298,IF(Inventory!$D$10:$D$1000=sp,IF(Inventory!$J$10:$J$1000=freez,IF(Inventory!$P$10:$P$1000=S$8,1)))))))</f>
        <v/>
      </c>
      <c r="T298" s="125" t="str">
        <f t="array" ref="T298">IF($C298="","",COUNT(IF(Inventory!$B$10:$B$1000=$B298,IF(Inventory!$C$10:$C$1000=$C298,IF(Inventory!$D$10:$D$1000=sp,IF(Inventory!$J$10:$J$1000=freez,IF(Inventory!$P$10:$P$1000=T$8,1)))))))</f>
        <v/>
      </c>
      <c r="U298" s="125" t="str">
        <f t="array" ref="U298">IF($C298="","",COUNT(IF(Inventory!$B$10:$B$1000=$B298,IF(Inventory!$C$10:$C$1000=$C298,IF(Inventory!$D$10:$D$1000=sp,IF(Inventory!$J$10:$J$1000=freez,IF(Inventory!$P$10:$P$1000=U$8,1)))))))</f>
        <v/>
      </c>
      <c r="V298" s="125" t="str">
        <f t="array" ref="V298">IF($C298="","",COUNT(IF(Inventory!$B$10:$B$1000=$B298,IF(Inventory!$C$10:$C$1000=$C298,IF(Inventory!$D$10:$D$1000=sp,IF(Inventory!$J$10:$J$1000=freez,IF(Inventory!$P$10:$P$1000=V$8,1)))))))</f>
        <v/>
      </c>
      <c r="W298" s="125" t="str">
        <f t="array" ref="W298">IF($C298="","",COUNT(IF(Inventory!$B$10:$B$1000=$B298,IF(Inventory!$C$10:$C$1000=$C298,IF(Inventory!$D$10:$D$1000=sp,IF(Inventory!$J$10:$J$1000=freez,IF(Inventory!$P$10:$P$1000=W$8,1)))))))</f>
        <v/>
      </c>
      <c r="X298" s="144" t="str">
        <f t="shared" si="22"/>
        <v/>
      </c>
      <c r="Y298" s="125" t="str">
        <f t="array" ref="Y298">IF($C298="","",SUM(IF(FREQUENCY(IF(Inventory!$C$10:$C$1000=$C298,IF(Inventory!$D$10:$D$1000=sp,IF(Inventory!$I$10:$I$1000=Grl_status!$B$6,MATCH(Inventory!$F$10:$F$1000,Inventory!$F$10:$F$1000,0)))),ROW(Inventory!$F$10:$F$1000)-ROW(Inventory!$F$10)+1),1)))</f>
        <v/>
      </c>
      <c r="Z298" s="125" t="str">
        <f t="array" ref="Z298">IF($C298="","",SUM(IF(FREQUENCY(IF(Inventory!$C$10:$C$1000=$C298,IF(Inventory!$D$10:$D$1000=sp,IF(Inventory!$J$10:$J$1000=frig,MATCH(Inventory!$F$10:$F$1000,Inventory!$F$10:$F$1000,0)))),ROW(Inventory!$F$10:$F$1000)-ROW(Inventory!$F$10)+1),1)))</f>
        <v/>
      </c>
      <c r="AA298" s="125" t="str">
        <f t="array" ref="AA298">IF($C298="","",SUM(IF(FREQUENCY(IF(Inventory!$C$10:$C$1000=$C298,IF(Inventory!$D$10:$D$1000=sp,IF(Inventory!$J$10:$J$1000=frig,IF(Inventory!$P$10:$P$1000=$E$8,MATCH(Inventory!$F$10:$F$1000,Inventory!$F$10:$F$1000,0))))),ROW(Inventory!$F$10:$F$1000)-ROW(Inventory!$F$10)+1),1)))</f>
        <v/>
      </c>
      <c r="AB298" s="125" t="str">
        <f t="array" ref="AB298">IF($C298="","",SUM(IF(FREQUENCY(IF(Inventory!$C$10:$C$1000=$C298,IF(Inventory!$D$10:$D$1000=sp,IF(Inventory!$J$10:$J$1000=frig,IF(Inventory!$P$10:$P$1000=$G$8,MATCH(Inventory!$F$10:$F$1000,Inventory!$F$10:$F$1000,0))))),ROW(Inventory!$F$10:$F$1000)-ROW(Inventory!$F$10)+1),1)))</f>
        <v/>
      </c>
      <c r="AC298" s="125" t="str">
        <f t="array" ref="AC298">IF($C298="","",SUM(IF(FREQUENCY(IF(Inventory!$C$10:$C$1000=$C298,IF(Inventory!$D$10:$D$1000=sp,IF(Inventory!$K$10:$K$1000="",MATCH(Inventory!$F$10:$F$1000,Inventory!$F$10:$F$1000,0)))),ROW(Inventory!$F$10:$F$1000)-ROW(Inventory!$F$10)+1),1)))</f>
        <v/>
      </c>
    </row>
    <row r="299" spans="1:29" ht="16.5" x14ac:dyDescent="0.3">
      <c r="A299" s="279" t="str">
        <f>Gap_analysis_stores!A300</f>
        <v/>
      </c>
      <c r="B299" s="279" t="str">
        <f>Gap_analysis_stores!B300</f>
        <v/>
      </c>
      <c r="C299" s="279" t="str">
        <f>Gap_analysis_stores!C300</f>
        <v/>
      </c>
      <c r="D299" s="125" t="str">
        <f t="array" ref="D299">IF($C299="","",SUM(IF(FREQUENCY(IF(Inventory!$C$10:$C$1000=$C299,IF(Inventory!$D$10:$D$1000=sp,MATCH(Inventory!$F$10:$F$1000,Inventory!$F$10:$F$1000,0))),ROW(Inventory!$F$10:$F$1000)-ROW(Inventory!$F$10)+1),1)))</f>
        <v/>
      </c>
      <c r="E299" s="125" t="str">
        <f t="array" ref="E299">IF($C299="","",COUNT(IF(Inventory!$B$10:$B$1000=$B299,IF(Inventory!$C$10:$C$1000=$C299,IF(Inventory!$D$10:$D$1000=sp,IF(Inventory!$P$10:$P$1000=E$8,1))))))</f>
        <v/>
      </c>
      <c r="F299" s="125" t="str">
        <f t="array" ref="F299">IF($C299="","",COUNT(IF(Inventory!$B$10:$B$1000=$B299,IF(Inventory!$C$10:$C$1000=$C299,IF(Inventory!$D$10:$D$1000=sp,IF(Inventory!$P$10:$P$1000=F$8,1))))))</f>
        <v/>
      </c>
      <c r="G299" s="125" t="str">
        <f t="array" ref="G299">IF($C299="","",COUNT(IF(Inventory!$B$10:$B$1000=$B299,IF(Inventory!$C$10:$C$1000=$C299,IF(Inventory!$D$10:$D$1000=sp,IF(Inventory!$P$10:$P$1000=G$8,1))))))</f>
        <v/>
      </c>
      <c r="H299" s="125" t="str">
        <f t="array" ref="H299">IF($C299="","",COUNT(IF(Inventory!$B$10:$B$1000=$B299,IF(Inventory!$C$10:$C$1000=$C299,IF(Inventory!$D$10:$D$1000=sp,IF(Inventory!$P$10:$P$1000=H$8,1))))))</f>
        <v/>
      </c>
      <c r="I299" s="125" t="str">
        <f t="array" ref="I299">IF($C299="","",COUNT(IF(Inventory!$B$10:$B$1000=$B299,IF(Inventory!$C$10:$C$1000=$C299,IF(Inventory!$D$10:$D$1000=sp,IF(Inventory!$P$10:$P$1000=I$8,1))))))</f>
        <v/>
      </c>
      <c r="J299" s="137">
        <f t="shared" si="20"/>
        <v>0</v>
      </c>
      <c r="K299" s="125" t="str">
        <f t="array" ref="K299">IF($C299="","",COUNT(IF(Inventory!$B$10:$B$1000=$B299,IF(Inventory!$C$10:$C$1000=$C299,IF(Inventory!$D$10:$D$1000=sp,IF(Inventory!$J$10:$J$1000=frig,1))))))</f>
        <v/>
      </c>
      <c r="L299" s="125" t="str">
        <f t="array" ref="L299">IF($C299="","",COUNT(IF(Inventory!$B$10:$B$1000=$B299,IF(Inventory!$C$10:$C$1000=$C299,IF(Inventory!$D$10:$D$1000=sp,IF(Inventory!$J$10:$J$1000=frig,IF(Inventory!$P$10:$P$1000=L$8,1)))))))</f>
        <v/>
      </c>
      <c r="M299" s="125" t="str">
        <f t="array" ref="M299">IF($C299="","",COUNT(IF(Inventory!$B$10:$B$1000=$B299,IF(Inventory!$C$10:$C$1000=$C299,IF(Inventory!$D$10:$D$1000=sp,IF(Inventory!$J$10:$J$1000=frig,IF(Inventory!$P$10:$P$1000=M$8,1)))))))</f>
        <v/>
      </c>
      <c r="N299" s="125" t="str">
        <f t="array" ref="N299">IF($C299="","",COUNT(IF(Inventory!$B$10:$B$1000=$B299,IF(Inventory!$C$10:$C$1000=$C299,IF(Inventory!$D$10:$D$1000=sp,IF(Inventory!$J$10:$J$1000=frig,IF(Inventory!$P$10:$P$1000=N$8,1)))))))</f>
        <v/>
      </c>
      <c r="O299" s="125" t="str">
        <f t="array" ref="O299">IF($C299="","",COUNT(IF(Inventory!$B$10:$B$1000=$B299,IF(Inventory!$C$10:$C$1000=$C299,IF(Inventory!$D$10:$D$1000=sp,IF(Inventory!$J$10:$J$1000=frig,IF(Inventory!$P$10:$P$1000=O$8,1)))))))</f>
        <v/>
      </c>
      <c r="P299" s="125" t="str">
        <f t="array" ref="P299">IF($C299="","",COUNT(IF(Inventory!$B$10:$B$1000=$B299,IF(Inventory!$C$10:$C$1000=$C299,IF(Inventory!$D$10:$D$1000=sp,IF(Inventory!$J$10:$J$1000=frig,IF(Inventory!$P$10:$P$1000=P$8,1)))))))</f>
        <v/>
      </c>
      <c r="Q299" s="144" t="str">
        <f t="shared" si="21"/>
        <v/>
      </c>
      <c r="R299" s="125" t="str">
        <f t="array" ref="R299">IF($C299="","",COUNT(IF(Inventory!$B$10:$B$1000=$B299,IF(Inventory!$C$10:$C$1000=$C299,IF(Inventory!$D$10:$D$1000=sp,IF(Inventory!$J$10:$J$1000=freez,1))))))</f>
        <v/>
      </c>
      <c r="S299" s="125" t="str">
        <f t="array" ref="S299">IF($C299="","",COUNT(IF(Inventory!$B$10:$B$1000=$B299,IF(Inventory!$C$10:$C$1000=$C299,IF(Inventory!$D$10:$D$1000=sp,IF(Inventory!$J$10:$J$1000=freez,IF(Inventory!$P$10:$P$1000=S$8,1)))))))</f>
        <v/>
      </c>
      <c r="T299" s="125" t="str">
        <f t="array" ref="T299">IF($C299="","",COUNT(IF(Inventory!$B$10:$B$1000=$B299,IF(Inventory!$C$10:$C$1000=$C299,IF(Inventory!$D$10:$D$1000=sp,IF(Inventory!$J$10:$J$1000=freez,IF(Inventory!$P$10:$P$1000=T$8,1)))))))</f>
        <v/>
      </c>
      <c r="U299" s="125" t="str">
        <f t="array" ref="U299">IF($C299="","",COUNT(IF(Inventory!$B$10:$B$1000=$B299,IF(Inventory!$C$10:$C$1000=$C299,IF(Inventory!$D$10:$D$1000=sp,IF(Inventory!$J$10:$J$1000=freez,IF(Inventory!$P$10:$P$1000=U$8,1)))))))</f>
        <v/>
      </c>
      <c r="V299" s="125" t="str">
        <f t="array" ref="V299">IF($C299="","",COUNT(IF(Inventory!$B$10:$B$1000=$B299,IF(Inventory!$C$10:$C$1000=$C299,IF(Inventory!$D$10:$D$1000=sp,IF(Inventory!$J$10:$J$1000=freez,IF(Inventory!$P$10:$P$1000=V$8,1)))))))</f>
        <v/>
      </c>
      <c r="W299" s="125" t="str">
        <f t="array" ref="W299">IF($C299="","",COUNT(IF(Inventory!$B$10:$B$1000=$B299,IF(Inventory!$C$10:$C$1000=$C299,IF(Inventory!$D$10:$D$1000=sp,IF(Inventory!$J$10:$J$1000=freez,IF(Inventory!$P$10:$P$1000=W$8,1)))))))</f>
        <v/>
      </c>
      <c r="X299" s="144" t="str">
        <f t="shared" si="22"/>
        <v/>
      </c>
      <c r="Y299" s="125" t="str">
        <f t="array" ref="Y299">IF($C299="","",SUM(IF(FREQUENCY(IF(Inventory!$C$10:$C$1000=$C299,IF(Inventory!$D$10:$D$1000=sp,IF(Inventory!$I$10:$I$1000=Grl_status!$B$6,MATCH(Inventory!$F$10:$F$1000,Inventory!$F$10:$F$1000,0)))),ROW(Inventory!$F$10:$F$1000)-ROW(Inventory!$F$10)+1),1)))</f>
        <v/>
      </c>
      <c r="Z299" s="125" t="str">
        <f t="array" ref="Z299">IF($C299="","",SUM(IF(FREQUENCY(IF(Inventory!$C$10:$C$1000=$C299,IF(Inventory!$D$10:$D$1000=sp,IF(Inventory!$J$10:$J$1000=frig,MATCH(Inventory!$F$10:$F$1000,Inventory!$F$10:$F$1000,0)))),ROW(Inventory!$F$10:$F$1000)-ROW(Inventory!$F$10)+1),1)))</f>
        <v/>
      </c>
      <c r="AA299" s="125" t="str">
        <f t="array" ref="AA299">IF($C299="","",SUM(IF(FREQUENCY(IF(Inventory!$C$10:$C$1000=$C299,IF(Inventory!$D$10:$D$1000=sp,IF(Inventory!$J$10:$J$1000=frig,IF(Inventory!$P$10:$P$1000=$E$8,MATCH(Inventory!$F$10:$F$1000,Inventory!$F$10:$F$1000,0))))),ROW(Inventory!$F$10:$F$1000)-ROW(Inventory!$F$10)+1),1)))</f>
        <v/>
      </c>
      <c r="AB299" s="125" t="str">
        <f t="array" ref="AB299">IF($C299="","",SUM(IF(FREQUENCY(IF(Inventory!$C$10:$C$1000=$C299,IF(Inventory!$D$10:$D$1000=sp,IF(Inventory!$J$10:$J$1000=frig,IF(Inventory!$P$10:$P$1000=$G$8,MATCH(Inventory!$F$10:$F$1000,Inventory!$F$10:$F$1000,0))))),ROW(Inventory!$F$10:$F$1000)-ROW(Inventory!$F$10)+1),1)))</f>
        <v/>
      </c>
      <c r="AC299" s="125" t="str">
        <f t="array" ref="AC299">IF($C299="","",SUM(IF(FREQUENCY(IF(Inventory!$C$10:$C$1000=$C299,IF(Inventory!$D$10:$D$1000=sp,IF(Inventory!$K$10:$K$1000="",MATCH(Inventory!$F$10:$F$1000,Inventory!$F$10:$F$1000,0)))),ROW(Inventory!$F$10:$F$1000)-ROW(Inventory!$F$10)+1),1)))</f>
        <v/>
      </c>
    </row>
  </sheetData>
  <sheetProtection sheet="1" objects="1" scenarios="1" autoFilter="0"/>
  <autoFilter ref="A8:C87"/>
  <mergeCells count="4">
    <mergeCell ref="Y7:AC7"/>
    <mergeCell ref="R7:X7"/>
    <mergeCell ref="K7:Q7"/>
    <mergeCell ref="E7:J7"/>
  </mergeCells>
  <conditionalFormatting sqref="J10:J84 E10:I299 E9:X9 K10:X299">
    <cfRule type="expression" dxfId="73" priority="9">
      <formula>$C9="DRS"</formula>
    </cfRule>
  </conditionalFormatting>
  <conditionalFormatting sqref="Y9:AC299">
    <cfRule type="expression" dxfId="72" priority="7">
      <formula>$C9="DRS"</formula>
    </cfRule>
  </conditionalFormatting>
  <conditionalFormatting sqref="D9:D299">
    <cfRule type="expression" dxfId="71" priority="1">
      <formula>$C9="DRS"</formula>
    </cfRule>
  </conditionalFormatting>
  <conditionalFormatting sqref="A9:C299">
    <cfRule type="expression" dxfId="70" priority="13">
      <formula>#REF!="INHP"</formula>
    </cfRule>
  </conditionalFormatting>
  <dataValidations count="1">
    <dataValidation allowBlank="1" showInputMessage="1" showErrorMessage="1" promptTitle="Province:" prompt="Indicate the name of province." sqref="A9:C299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4"/>
  <sheetViews>
    <sheetView showGridLines="0" workbookViewId="0">
      <pane ySplit="4" topLeftCell="A77" activePane="bottomLeft" state="frozen"/>
      <selection pane="bottomLeft" activeCell="D86" sqref="D86"/>
    </sheetView>
  </sheetViews>
  <sheetFormatPr defaultColWidth="11.42578125" defaultRowHeight="16.5" x14ac:dyDescent="0.3"/>
  <cols>
    <col min="1" max="1" width="32.5703125" style="43" customWidth="1"/>
    <col min="2" max="2" width="16.28515625" style="43" customWidth="1"/>
    <col min="3" max="3" width="14.140625" style="45" bestFit="1" customWidth="1"/>
    <col min="4" max="4" width="11.140625" style="45" bestFit="1" customWidth="1"/>
    <col min="5" max="5" width="5.7109375" style="45" customWidth="1"/>
    <col min="6" max="7" width="7.42578125" style="43" bestFit="1" customWidth="1"/>
    <col min="8" max="9" width="8.7109375" style="43" customWidth="1"/>
    <col min="10" max="10" width="10.5703125" style="44" bestFit="1" customWidth="1"/>
    <col min="11" max="11" width="10.7109375" style="44" customWidth="1"/>
    <col min="12" max="13" width="7.7109375" style="44" customWidth="1"/>
    <col min="14" max="16" width="5.7109375" style="44" customWidth="1"/>
    <col min="17" max="17" width="7.7109375" style="44" customWidth="1"/>
    <col min="18" max="18" width="7.7109375" style="44" bestFit="1" customWidth="1"/>
    <col min="19" max="19" width="5.7109375" style="43" customWidth="1"/>
    <col min="20" max="21" width="7.28515625" style="43" customWidth="1"/>
    <col min="22" max="24" width="5.7109375" style="43" customWidth="1"/>
    <col min="25" max="26" width="7.28515625" style="43" customWidth="1"/>
    <col min="27" max="27" width="2.5703125" style="43" customWidth="1"/>
    <col min="28" max="28" width="6.7109375" style="43" customWidth="1"/>
    <col min="29" max="29" width="5.5703125" style="43" bestFit="1" customWidth="1"/>
    <col min="30" max="30" width="5.7109375" style="43" bestFit="1" customWidth="1"/>
    <col min="31" max="31" width="6.140625" style="43" bestFit="1" customWidth="1"/>
    <col min="32" max="32" width="5.42578125" style="43" bestFit="1" customWidth="1"/>
    <col min="33" max="33" width="6.140625" style="43" bestFit="1" customWidth="1"/>
    <col min="34" max="34" width="5.42578125" style="43" bestFit="1" customWidth="1"/>
    <col min="35" max="35" width="5.5703125" style="43" bestFit="1" customWidth="1"/>
    <col min="36" max="36" width="4.85546875" style="43" bestFit="1" customWidth="1"/>
    <col min="37" max="37" width="2.7109375" style="43" customWidth="1"/>
    <col min="38" max="16384" width="11.42578125" style="43"/>
  </cols>
  <sheetData>
    <row r="1" spans="1:36" s="106" customFormat="1" ht="13.5" x14ac:dyDescent="0.25">
      <c r="A1" s="112" t="s">
        <v>161</v>
      </c>
      <c r="B1" s="111"/>
      <c r="C1" s="110"/>
      <c r="D1" s="110"/>
      <c r="F1" s="109" t="s">
        <v>160</v>
      </c>
      <c r="G1" s="108">
        <f>COUNTIF(F5:F150,"*")</f>
        <v>91</v>
      </c>
      <c r="N1" s="107"/>
      <c r="O1" s="107"/>
      <c r="P1" s="107"/>
      <c r="Q1" s="107"/>
      <c r="R1" s="107"/>
    </row>
    <row r="2" spans="1:36" ht="18.75" x14ac:dyDescent="0.3">
      <c r="A2" s="105" t="s">
        <v>159</v>
      </c>
      <c r="B2" s="105"/>
      <c r="C2" s="104"/>
      <c r="D2" s="104"/>
      <c r="E2" s="104"/>
      <c r="F2" s="101"/>
      <c r="G2" s="101"/>
      <c r="H2" s="101"/>
      <c r="I2" s="101"/>
      <c r="J2" s="102"/>
      <c r="K2" s="102"/>
      <c r="L2" s="102"/>
      <c r="M2" s="102"/>
      <c r="N2" s="102"/>
      <c r="O2" s="102"/>
      <c r="P2" s="102"/>
      <c r="Q2" s="103" t="s">
        <v>3</v>
      </c>
      <c r="R2" s="102"/>
      <c r="S2" s="101"/>
      <c r="T2" s="101"/>
      <c r="U2" s="101"/>
      <c r="V2" s="101"/>
      <c r="W2" s="101"/>
      <c r="X2" s="101"/>
      <c r="Y2" s="101"/>
      <c r="Z2" s="101"/>
      <c r="AB2" s="90" t="s">
        <v>158</v>
      </c>
      <c r="AC2" s="100"/>
      <c r="AD2" s="100"/>
      <c r="AE2" s="100"/>
      <c r="AF2" s="100"/>
      <c r="AG2" s="100"/>
      <c r="AH2" s="100"/>
      <c r="AI2" s="100"/>
      <c r="AJ2" s="89"/>
    </row>
    <row r="3" spans="1:36" s="81" customFormat="1" ht="27" x14ac:dyDescent="0.25">
      <c r="A3" s="99" t="s">
        <v>157</v>
      </c>
      <c r="B3" s="98"/>
      <c r="C3" s="98"/>
      <c r="D3" s="98"/>
      <c r="E3" s="98"/>
      <c r="F3" s="96"/>
      <c r="G3" s="96"/>
      <c r="H3" s="97" t="s">
        <v>156</v>
      </c>
      <c r="I3" s="97"/>
      <c r="J3" s="295" t="s">
        <v>793</v>
      </c>
      <c r="K3" s="93"/>
      <c r="L3" s="94" t="s">
        <v>155</v>
      </c>
      <c r="M3" s="94"/>
      <c r="N3" s="95" t="s">
        <v>154</v>
      </c>
      <c r="O3" s="94"/>
      <c r="P3" s="93"/>
      <c r="Q3" s="95" t="s">
        <v>153</v>
      </c>
      <c r="R3" s="94"/>
      <c r="S3" s="93"/>
      <c r="T3" s="95" t="s">
        <v>152</v>
      </c>
      <c r="U3" s="93"/>
      <c r="V3" s="95" t="s">
        <v>151</v>
      </c>
      <c r="W3" s="94"/>
      <c r="X3" s="93"/>
      <c r="Y3" s="92" t="s">
        <v>150</v>
      </c>
      <c r="Z3" s="91"/>
      <c r="AA3" s="83"/>
      <c r="AB3" s="90" t="s">
        <v>149</v>
      </c>
      <c r="AC3" s="89"/>
      <c r="AD3" s="89"/>
      <c r="AE3" s="88" t="s">
        <v>148</v>
      </c>
      <c r="AF3" s="87"/>
      <c r="AG3" s="87"/>
      <c r="AH3" s="87"/>
      <c r="AI3" s="87"/>
      <c r="AJ3" s="87"/>
    </row>
    <row r="4" spans="1:36" s="81" customFormat="1" ht="87" x14ac:dyDescent="0.25">
      <c r="A4" s="293" t="s">
        <v>147</v>
      </c>
      <c r="B4" s="294" t="s">
        <v>146</v>
      </c>
      <c r="C4" s="294" t="s">
        <v>145</v>
      </c>
      <c r="D4" s="84" t="s">
        <v>144</v>
      </c>
      <c r="E4" s="84" t="s">
        <v>143</v>
      </c>
      <c r="F4" s="84" t="s">
        <v>142</v>
      </c>
      <c r="G4" s="84" t="s">
        <v>141</v>
      </c>
      <c r="H4" s="84" t="s">
        <v>140</v>
      </c>
      <c r="I4" s="84" t="s">
        <v>139</v>
      </c>
      <c r="J4" s="84" t="s">
        <v>138</v>
      </c>
      <c r="K4" s="84" t="s">
        <v>792</v>
      </c>
      <c r="L4" s="84" t="s">
        <v>137</v>
      </c>
      <c r="M4" s="84" t="s">
        <v>136</v>
      </c>
      <c r="N4" s="86" t="s">
        <v>135</v>
      </c>
      <c r="O4" s="86" t="s">
        <v>134</v>
      </c>
      <c r="P4" s="86" t="s">
        <v>133</v>
      </c>
      <c r="Q4" s="86" t="s">
        <v>132</v>
      </c>
      <c r="R4" s="84" t="s">
        <v>131</v>
      </c>
      <c r="S4" s="86" t="s">
        <v>130</v>
      </c>
      <c r="T4" s="84" t="str">
        <f>H4</f>
        <v>Réfrigération</v>
      </c>
      <c r="U4" s="84" t="str">
        <f>I4</f>
        <v>Congélation</v>
      </c>
      <c r="V4" s="85" t="s">
        <v>129</v>
      </c>
      <c r="W4" s="85" t="s">
        <v>128</v>
      </c>
      <c r="X4" s="85" t="s">
        <v>127</v>
      </c>
      <c r="Y4" s="84" t="s">
        <v>126</v>
      </c>
      <c r="Z4" s="84" t="s">
        <v>125</v>
      </c>
      <c r="AA4" s="83"/>
      <c r="AB4" s="82" t="s">
        <v>124</v>
      </c>
      <c r="AC4" s="82" t="s">
        <v>123</v>
      </c>
      <c r="AD4" s="82" t="s">
        <v>122</v>
      </c>
      <c r="AE4" s="82" t="s">
        <v>121</v>
      </c>
      <c r="AF4" s="82" t="s">
        <v>120</v>
      </c>
      <c r="AG4" s="82" t="s">
        <v>119</v>
      </c>
      <c r="AH4" s="82" t="s">
        <v>118</v>
      </c>
      <c r="AI4" s="82" t="s">
        <v>117</v>
      </c>
      <c r="AJ4" s="82" t="s">
        <v>116</v>
      </c>
    </row>
    <row r="5" spans="1:36" s="46" customFormat="1" ht="13.5" x14ac:dyDescent="0.25">
      <c r="A5" s="79" t="s">
        <v>778</v>
      </c>
      <c r="B5" s="80" t="s">
        <v>9</v>
      </c>
      <c r="C5" s="79" t="s">
        <v>115</v>
      </c>
      <c r="D5" s="79" t="s">
        <v>794</v>
      </c>
      <c r="E5" s="78" t="s">
        <v>879</v>
      </c>
      <c r="F5" s="78" t="s">
        <v>64</v>
      </c>
      <c r="G5" s="78" t="s">
        <v>19</v>
      </c>
      <c r="H5" s="76">
        <v>10.5</v>
      </c>
      <c r="I5" s="76">
        <v>1.6</v>
      </c>
      <c r="J5" s="76">
        <v>1.1294117647058823</v>
      </c>
      <c r="K5" s="76">
        <v>1.1294117647058823</v>
      </c>
      <c r="L5" s="77" t="s">
        <v>78</v>
      </c>
      <c r="M5" s="77"/>
      <c r="N5" s="76">
        <v>2.52</v>
      </c>
      <c r="O5" s="76"/>
      <c r="P5" s="76"/>
      <c r="Q5" s="75">
        <v>899</v>
      </c>
      <c r="R5" s="74">
        <v>899</v>
      </c>
      <c r="S5" s="73"/>
      <c r="T5" s="73"/>
      <c r="U5" s="73"/>
      <c r="V5" s="73"/>
      <c r="W5" s="73"/>
      <c r="X5" s="73"/>
      <c r="Y5" s="73"/>
      <c r="Z5" s="73"/>
      <c r="AA5" s="65"/>
      <c r="AB5" s="72">
        <f t="shared" ref="AB5:AB36" si="0">IF(H5="","",$R5/H5)</f>
        <v>85.61904761904762</v>
      </c>
      <c r="AC5" s="72">
        <f t="shared" ref="AC5:AC36" si="1">IF(I5="","",$R5/I5)</f>
        <v>561.875</v>
      </c>
      <c r="AD5" s="72">
        <f t="shared" ref="AD5:AD36" si="2">IF(J5="","",$R5/J5)</f>
        <v>795.98958333333337</v>
      </c>
      <c r="AE5" s="71">
        <f t="shared" ref="AE5:AE36" si="3">IF(OR(H5="",N5=""),"",N5/H5)</f>
        <v>0.24</v>
      </c>
      <c r="AF5" s="71" t="str">
        <f t="shared" ref="AF5:AF36" si="4">IF(OR(H5="",P5=""),"",P5/H5)</f>
        <v/>
      </c>
      <c r="AG5" s="71">
        <f t="shared" ref="AG5:AG36" si="5">IF(OR(I5="",N5=""),"",N5/I5)</f>
        <v>1.575</v>
      </c>
      <c r="AH5" s="71" t="str">
        <f t="shared" ref="AH5:AH36" si="6">IF(OR(I5="",P5=""),"",P5/I5)</f>
        <v/>
      </c>
      <c r="AI5" s="71">
        <f t="shared" ref="AI5:AI36" si="7">IF(OR(J5="",N5=""),"",N5/J5)</f>
        <v>2.2312500000000002</v>
      </c>
      <c r="AJ5" s="71" t="str">
        <f t="shared" ref="AJ5:AJ36" si="8">IF(OR(J5="",P5=""),"",P5/J5)</f>
        <v/>
      </c>
    </row>
    <row r="6" spans="1:36" s="46" customFormat="1" ht="13.5" x14ac:dyDescent="0.25">
      <c r="A6" s="63" t="s">
        <v>778</v>
      </c>
      <c r="B6" s="64" t="s">
        <v>9</v>
      </c>
      <c r="C6" s="63" t="s">
        <v>114</v>
      </c>
      <c r="D6" s="63" t="s">
        <v>795</v>
      </c>
      <c r="E6" s="62" t="s">
        <v>880</v>
      </c>
      <c r="F6" s="62" t="s">
        <v>64</v>
      </c>
      <c r="G6" s="62" t="s">
        <v>19</v>
      </c>
      <c r="H6" s="60">
        <v>18.2</v>
      </c>
      <c r="I6" s="60">
        <v>1.2</v>
      </c>
      <c r="J6" s="60">
        <v>0.98666666666666669</v>
      </c>
      <c r="K6" s="60">
        <v>0.98666666666666669</v>
      </c>
      <c r="L6" s="61">
        <v>12.5</v>
      </c>
      <c r="M6" s="61"/>
      <c r="N6" s="60">
        <v>1.6</v>
      </c>
      <c r="O6" s="60"/>
      <c r="P6" s="60">
        <v>0.7</v>
      </c>
      <c r="Q6" s="59">
        <v>1063</v>
      </c>
      <c r="R6" s="66">
        <v>1063</v>
      </c>
      <c r="S6" s="58"/>
      <c r="T6" s="58"/>
      <c r="U6" s="58"/>
      <c r="V6" s="58"/>
      <c r="W6" s="58"/>
      <c r="X6" s="58"/>
      <c r="Y6" s="58"/>
      <c r="Z6" s="58"/>
      <c r="AA6" s="65"/>
      <c r="AB6" s="50">
        <f t="shared" si="0"/>
        <v>58.406593406593409</v>
      </c>
      <c r="AC6" s="50">
        <f t="shared" si="1"/>
        <v>885.83333333333337</v>
      </c>
      <c r="AD6" s="50">
        <f t="shared" si="2"/>
        <v>1077.3648648648648</v>
      </c>
      <c r="AE6" s="49">
        <f t="shared" si="3"/>
        <v>8.7912087912087919E-2</v>
      </c>
      <c r="AF6" s="49">
        <f t="shared" si="4"/>
        <v>3.8461538461538464E-2</v>
      </c>
      <c r="AG6" s="49">
        <f t="shared" si="5"/>
        <v>1.3333333333333335</v>
      </c>
      <c r="AH6" s="49">
        <f t="shared" si="6"/>
        <v>0.58333333333333337</v>
      </c>
      <c r="AI6" s="49">
        <f t="shared" si="7"/>
        <v>1.6216216216216217</v>
      </c>
      <c r="AJ6" s="49">
        <f t="shared" si="8"/>
        <v>0.70945945945945943</v>
      </c>
    </row>
    <row r="7" spans="1:36" s="46" customFormat="1" ht="13.5" x14ac:dyDescent="0.25">
      <c r="A7" s="63" t="s">
        <v>779</v>
      </c>
      <c r="B7" s="64" t="s">
        <v>9</v>
      </c>
      <c r="C7" s="63" t="s">
        <v>113</v>
      </c>
      <c r="D7" s="63" t="s">
        <v>796</v>
      </c>
      <c r="E7" s="62" t="s">
        <v>881</v>
      </c>
      <c r="F7" s="62" t="s">
        <v>17</v>
      </c>
      <c r="G7" s="62" t="s">
        <v>13</v>
      </c>
      <c r="H7" s="60">
        <v>169</v>
      </c>
      <c r="I7" s="60"/>
      <c r="J7" s="60">
        <v>2.0571428571428569</v>
      </c>
      <c r="K7" s="60">
        <v>2.0571428571428569</v>
      </c>
      <c r="L7" s="61">
        <v>23.7</v>
      </c>
      <c r="M7" s="61"/>
      <c r="N7" s="60">
        <v>4.09</v>
      </c>
      <c r="O7" s="60"/>
      <c r="P7" s="60"/>
      <c r="Q7" s="59">
        <v>1453</v>
      </c>
      <c r="R7" s="66">
        <v>1453</v>
      </c>
      <c r="S7" s="58"/>
      <c r="T7" s="58"/>
      <c r="U7" s="58"/>
      <c r="V7" s="58"/>
      <c r="W7" s="58"/>
      <c r="X7" s="58"/>
      <c r="Y7" s="58"/>
      <c r="Z7" s="58"/>
      <c r="AA7" s="65"/>
      <c r="AB7" s="50">
        <f t="shared" si="0"/>
        <v>8.5976331360946752</v>
      </c>
      <c r="AC7" s="50" t="str">
        <f t="shared" si="1"/>
        <v/>
      </c>
      <c r="AD7" s="50">
        <f t="shared" si="2"/>
        <v>706.31944444444457</v>
      </c>
      <c r="AE7" s="49">
        <f t="shared" si="3"/>
        <v>2.4201183431952662E-2</v>
      </c>
      <c r="AF7" s="49" t="str">
        <f t="shared" si="4"/>
        <v/>
      </c>
      <c r="AG7" s="49" t="str">
        <f t="shared" si="5"/>
        <v/>
      </c>
      <c r="AH7" s="49" t="str">
        <f t="shared" si="6"/>
        <v/>
      </c>
      <c r="AI7" s="49">
        <f t="shared" si="7"/>
        <v>1.9881944444444446</v>
      </c>
      <c r="AJ7" s="49" t="str">
        <f t="shared" si="8"/>
        <v/>
      </c>
    </row>
    <row r="8" spans="1:36" s="46" customFormat="1" ht="13.5" x14ac:dyDescent="0.25">
      <c r="A8" s="63" t="s">
        <v>778</v>
      </c>
      <c r="B8" s="64" t="s">
        <v>9</v>
      </c>
      <c r="C8" s="63" t="s">
        <v>112</v>
      </c>
      <c r="D8" s="63" t="s">
        <v>797</v>
      </c>
      <c r="E8" s="62" t="s">
        <v>882</v>
      </c>
      <c r="F8" s="62" t="s">
        <v>17</v>
      </c>
      <c r="G8" s="62" t="s">
        <v>13</v>
      </c>
      <c r="H8" s="60">
        <v>12</v>
      </c>
      <c r="I8" s="60">
        <v>12</v>
      </c>
      <c r="J8" s="60">
        <v>2.1</v>
      </c>
      <c r="K8" s="60">
        <v>2.1</v>
      </c>
      <c r="L8" s="61">
        <v>6</v>
      </c>
      <c r="M8" s="61"/>
      <c r="N8" s="60"/>
      <c r="O8" s="60"/>
      <c r="P8" s="60"/>
      <c r="Q8" s="59">
        <v>1153.6400000000001</v>
      </c>
      <c r="R8" s="66">
        <v>1153.6400000000001</v>
      </c>
      <c r="S8" s="58"/>
      <c r="T8" s="58"/>
      <c r="U8" s="58"/>
      <c r="V8" s="58"/>
      <c r="W8" s="58"/>
      <c r="X8" s="58"/>
      <c r="Y8" s="58"/>
      <c r="Z8" s="58"/>
      <c r="AA8" s="65"/>
      <c r="AB8" s="50">
        <f t="shared" si="0"/>
        <v>96.13666666666667</v>
      </c>
      <c r="AC8" s="50">
        <f t="shared" si="1"/>
        <v>96.13666666666667</v>
      </c>
      <c r="AD8" s="50">
        <f t="shared" si="2"/>
        <v>549.35238095238094</v>
      </c>
      <c r="AE8" s="49" t="str">
        <f t="shared" si="3"/>
        <v/>
      </c>
      <c r="AF8" s="49" t="str">
        <f t="shared" si="4"/>
        <v/>
      </c>
      <c r="AG8" s="49" t="str">
        <f t="shared" si="5"/>
        <v/>
      </c>
      <c r="AH8" s="49" t="str">
        <f t="shared" si="6"/>
        <v/>
      </c>
      <c r="AI8" s="49" t="str">
        <f t="shared" si="7"/>
        <v/>
      </c>
      <c r="AJ8" s="49" t="str">
        <f t="shared" si="8"/>
        <v/>
      </c>
    </row>
    <row r="9" spans="1:36" s="46" customFormat="1" ht="13.5" x14ac:dyDescent="0.25">
      <c r="A9" s="63" t="s">
        <v>780</v>
      </c>
      <c r="B9" s="64" t="s">
        <v>9</v>
      </c>
      <c r="C9" s="63" t="s">
        <v>111</v>
      </c>
      <c r="D9" s="63" t="s">
        <v>798</v>
      </c>
      <c r="E9" s="62" t="s">
        <v>883</v>
      </c>
      <c r="F9" s="62" t="s">
        <v>17</v>
      </c>
      <c r="G9" s="62" t="s">
        <v>13</v>
      </c>
      <c r="H9" s="60">
        <v>14</v>
      </c>
      <c r="I9" s="60">
        <v>14</v>
      </c>
      <c r="J9" s="60">
        <v>2.4</v>
      </c>
      <c r="K9" s="60">
        <v>2.4</v>
      </c>
      <c r="L9" s="61">
        <v>5.5</v>
      </c>
      <c r="M9" s="61"/>
      <c r="N9" s="60">
        <v>0.6</v>
      </c>
      <c r="O9" s="60"/>
      <c r="P9" s="60"/>
      <c r="Q9" s="59">
        <v>1308.18</v>
      </c>
      <c r="R9" s="66">
        <v>1308.18</v>
      </c>
      <c r="S9" s="58"/>
      <c r="T9" s="58"/>
      <c r="U9" s="58"/>
      <c r="V9" s="58"/>
      <c r="W9" s="58"/>
      <c r="X9" s="58"/>
      <c r="Y9" s="58"/>
      <c r="Z9" s="58"/>
      <c r="AA9" s="65"/>
      <c r="AB9" s="50">
        <f t="shared" si="0"/>
        <v>93.441428571428574</v>
      </c>
      <c r="AC9" s="50">
        <f t="shared" si="1"/>
        <v>93.441428571428574</v>
      </c>
      <c r="AD9" s="50">
        <f t="shared" si="2"/>
        <v>545.07500000000005</v>
      </c>
      <c r="AE9" s="49">
        <f t="shared" si="3"/>
        <v>4.2857142857142858E-2</v>
      </c>
      <c r="AF9" s="49" t="str">
        <f t="shared" si="4"/>
        <v/>
      </c>
      <c r="AG9" s="49">
        <f t="shared" si="5"/>
        <v>4.2857142857142858E-2</v>
      </c>
      <c r="AH9" s="49" t="str">
        <f t="shared" si="6"/>
        <v/>
      </c>
      <c r="AI9" s="49">
        <f t="shared" si="7"/>
        <v>0.25</v>
      </c>
      <c r="AJ9" s="49" t="str">
        <f t="shared" si="8"/>
        <v/>
      </c>
    </row>
    <row r="10" spans="1:36" s="46" customFormat="1" ht="13.5" x14ac:dyDescent="0.25">
      <c r="A10" s="63" t="s">
        <v>780</v>
      </c>
      <c r="B10" s="64" t="s">
        <v>110</v>
      </c>
      <c r="C10" s="63" t="s">
        <v>109</v>
      </c>
      <c r="D10" s="63" t="s">
        <v>799</v>
      </c>
      <c r="E10" s="62" t="s">
        <v>883</v>
      </c>
      <c r="F10" s="62" t="s">
        <v>17</v>
      </c>
      <c r="G10" s="62" t="s">
        <v>13</v>
      </c>
      <c r="H10" s="60">
        <v>17.5</v>
      </c>
      <c r="I10" s="60">
        <v>5</v>
      </c>
      <c r="J10" s="60">
        <v>2.4</v>
      </c>
      <c r="K10" s="60">
        <v>2.4</v>
      </c>
      <c r="L10" s="61">
        <v>3.5</v>
      </c>
      <c r="M10" s="61"/>
      <c r="N10" s="60">
        <v>1.7</v>
      </c>
      <c r="O10" s="60"/>
      <c r="P10" s="60"/>
      <c r="Q10" s="59">
        <v>4524</v>
      </c>
      <c r="R10" s="66">
        <v>4524</v>
      </c>
      <c r="S10" s="58"/>
      <c r="T10" s="58"/>
      <c r="U10" s="58"/>
      <c r="V10" s="58"/>
      <c r="W10" s="58"/>
      <c r="X10" s="58"/>
      <c r="Y10" s="58"/>
      <c r="Z10" s="58"/>
      <c r="AB10" s="50">
        <f t="shared" si="0"/>
        <v>258.51428571428573</v>
      </c>
      <c r="AC10" s="50">
        <f t="shared" si="1"/>
        <v>904.8</v>
      </c>
      <c r="AD10" s="50">
        <f t="shared" si="2"/>
        <v>1885</v>
      </c>
      <c r="AE10" s="49">
        <f t="shared" si="3"/>
        <v>9.7142857142857142E-2</v>
      </c>
      <c r="AF10" s="49" t="str">
        <f t="shared" si="4"/>
        <v/>
      </c>
      <c r="AG10" s="49">
        <f t="shared" si="5"/>
        <v>0.33999999999999997</v>
      </c>
      <c r="AH10" s="49" t="str">
        <f t="shared" si="6"/>
        <v/>
      </c>
      <c r="AI10" s="49">
        <f t="shared" si="7"/>
        <v>0.70833333333333337</v>
      </c>
      <c r="AJ10" s="49" t="str">
        <f t="shared" si="8"/>
        <v/>
      </c>
    </row>
    <row r="11" spans="1:36" s="46" customFormat="1" ht="13.5" x14ac:dyDescent="0.25">
      <c r="A11" s="63" t="s">
        <v>781</v>
      </c>
      <c r="B11" s="64" t="s">
        <v>6</v>
      </c>
      <c r="C11" s="63" t="s">
        <v>35</v>
      </c>
      <c r="D11" s="63" t="s">
        <v>800</v>
      </c>
      <c r="E11" s="62" t="s">
        <v>5</v>
      </c>
      <c r="F11" s="62" t="s">
        <v>17</v>
      </c>
      <c r="G11" s="62" t="s">
        <v>13</v>
      </c>
      <c r="H11" s="60">
        <v>45</v>
      </c>
      <c r="I11" s="60"/>
      <c r="J11" s="60"/>
      <c r="K11" s="60"/>
      <c r="L11" s="61">
        <v>45</v>
      </c>
      <c r="M11" s="61"/>
      <c r="N11" s="60">
        <v>1.07</v>
      </c>
      <c r="O11" s="60"/>
      <c r="P11" s="60"/>
      <c r="Q11" s="59">
        <v>386</v>
      </c>
      <c r="R11" s="66">
        <v>386</v>
      </c>
      <c r="S11" s="58"/>
      <c r="T11" s="58"/>
      <c r="U11" s="58"/>
      <c r="V11" s="58"/>
      <c r="W11" s="58"/>
      <c r="X11" s="58"/>
      <c r="Y11" s="58"/>
      <c r="Z11" s="58"/>
      <c r="AA11" s="65"/>
      <c r="AB11" s="50">
        <f t="shared" si="0"/>
        <v>8.5777777777777775</v>
      </c>
      <c r="AC11" s="50" t="str">
        <f t="shared" si="1"/>
        <v/>
      </c>
      <c r="AD11" s="50" t="str">
        <f t="shared" si="2"/>
        <v/>
      </c>
      <c r="AE11" s="49">
        <f t="shared" si="3"/>
        <v>2.377777777777778E-2</v>
      </c>
      <c r="AF11" s="49" t="str">
        <f t="shared" si="4"/>
        <v/>
      </c>
      <c r="AG11" s="49" t="str">
        <f t="shared" si="5"/>
        <v/>
      </c>
      <c r="AH11" s="49" t="str">
        <f t="shared" si="6"/>
        <v/>
      </c>
      <c r="AI11" s="49" t="str">
        <f t="shared" si="7"/>
        <v/>
      </c>
      <c r="AJ11" s="49" t="str">
        <f t="shared" si="8"/>
        <v/>
      </c>
    </row>
    <row r="12" spans="1:36" s="46" customFormat="1" ht="13.5" x14ac:dyDescent="0.25">
      <c r="A12" s="63" t="s">
        <v>779</v>
      </c>
      <c r="B12" s="64" t="s">
        <v>9</v>
      </c>
      <c r="C12" s="63" t="s">
        <v>108</v>
      </c>
      <c r="D12" s="63" t="s">
        <v>801</v>
      </c>
      <c r="E12" s="62" t="s">
        <v>881</v>
      </c>
      <c r="F12" s="62" t="s">
        <v>17</v>
      </c>
      <c r="G12" s="62" t="s">
        <v>13</v>
      </c>
      <c r="H12" s="60">
        <v>37.5</v>
      </c>
      <c r="I12" s="60"/>
      <c r="J12" s="60">
        <v>16.457142857142856</v>
      </c>
      <c r="K12" s="60">
        <v>16.457142857142856</v>
      </c>
      <c r="L12" s="61">
        <v>38</v>
      </c>
      <c r="M12" s="61"/>
      <c r="N12" s="60">
        <v>1.92</v>
      </c>
      <c r="O12" s="60"/>
      <c r="P12" s="60"/>
      <c r="Q12" s="59">
        <v>1070</v>
      </c>
      <c r="R12" s="66">
        <v>1070</v>
      </c>
      <c r="S12" s="58"/>
      <c r="T12" s="58"/>
      <c r="U12" s="58"/>
      <c r="V12" s="58"/>
      <c r="W12" s="58"/>
      <c r="X12" s="58"/>
      <c r="Y12" s="58"/>
      <c r="Z12" s="58"/>
      <c r="AA12" s="65"/>
      <c r="AB12" s="50">
        <f t="shared" si="0"/>
        <v>28.533333333333335</v>
      </c>
      <c r="AC12" s="50" t="str">
        <f t="shared" si="1"/>
        <v/>
      </c>
      <c r="AD12" s="50">
        <f t="shared" si="2"/>
        <v>65.017361111111114</v>
      </c>
      <c r="AE12" s="49">
        <f t="shared" si="3"/>
        <v>5.1199999999999996E-2</v>
      </c>
      <c r="AF12" s="49" t="str">
        <f t="shared" si="4"/>
        <v/>
      </c>
      <c r="AG12" s="49" t="str">
        <f t="shared" si="5"/>
        <v/>
      </c>
      <c r="AH12" s="49" t="str">
        <f t="shared" si="6"/>
        <v/>
      </c>
      <c r="AI12" s="49">
        <f t="shared" si="7"/>
        <v>0.11666666666666667</v>
      </c>
      <c r="AJ12" s="49" t="str">
        <f t="shared" si="8"/>
        <v/>
      </c>
    </row>
    <row r="13" spans="1:36" s="46" customFormat="1" ht="13.5" x14ac:dyDescent="0.25">
      <c r="A13" s="63" t="s">
        <v>779</v>
      </c>
      <c r="B13" s="64" t="s">
        <v>782</v>
      </c>
      <c r="C13" s="63" t="s">
        <v>107</v>
      </c>
      <c r="D13" s="63" t="s">
        <v>802</v>
      </c>
      <c r="E13" s="62" t="s">
        <v>5</v>
      </c>
      <c r="F13" s="62" t="s">
        <v>17</v>
      </c>
      <c r="G13" s="62" t="s">
        <v>13</v>
      </c>
      <c r="H13" s="60">
        <v>107.5</v>
      </c>
      <c r="I13" s="60"/>
      <c r="J13" s="60"/>
      <c r="K13" s="60"/>
      <c r="L13" s="61">
        <v>21</v>
      </c>
      <c r="M13" s="61"/>
      <c r="N13" s="60">
        <v>1.92</v>
      </c>
      <c r="O13" s="60"/>
      <c r="P13" s="60"/>
      <c r="Q13" s="59">
        <v>1556</v>
      </c>
      <c r="R13" s="66">
        <v>1556</v>
      </c>
      <c r="S13" s="58"/>
      <c r="T13" s="58"/>
      <c r="U13" s="58"/>
      <c r="V13" s="58"/>
      <c r="W13" s="58"/>
      <c r="X13" s="58"/>
      <c r="Y13" s="58"/>
      <c r="Z13" s="58"/>
      <c r="AB13" s="50">
        <f t="shared" si="0"/>
        <v>14.474418604651163</v>
      </c>
      <c r="AC13" s="50" t="str">
        <f t="shared" si="1"/>
        <v/>
      </c>
      <c r="AD13" s="50" t="str">
        <f t="shared" si="2"/>
        <v/>
      </c>
      <c r="AE13" s="49">
        <f t="shared" si="3"/>
        <v>1.7860465116279069E-2</v>
      </c>
      <c r="AF13" s="49" t="str">
        <f t="shared" si="4"/>
        <v/>
      </c>
      <c r="AG13" s="49" t="str">
        <f t="shared" si="5"/>
        <v/>
      </c>
      <c r="AH13" s="49" t="str">
        <f t="shared" si="6"/>
        <v/>
      </c>
      <c r="AI13" s="49" t="str">
        <f t="shared" si="7"/>
        <v/>
      </c>
      <c r="AJ13" s="49" t="str">
        <f t="shared" si="8"/>
        <v/>
      </c>
    </row>
    <row r="14" spans="1:36" s="46" customFormat="1" ht="13.5" x14ac:dyDescent="0.25">
      <c r="A14" s="63" t="s">
        <v>780</v>
      </c>
      <c r="B14" s="64" t="s">
        <v>84</v>
      </c>
      <c r="C14" s="63" t="s">
        <v>106</v>
      </c>
      <c r="D14" s="63" t="s">
        <v>803</v>
      </c>
      <c r="E14" s="62" t="s">
        <v>883</v>
      </c>
      <c r="F14" s="62" t="s">
        <v>17</v>
      </c>
      <c r="G14" s="62" t="s">
        <v>13</v>
      </c>
      <c r="H14" s="60">
        <v>15.5</v>
      </c>
      <c r="I14" s="60">
        <v>12.2</v>
      </c>
      <c r="J14" s="60">
        <v>2.8</v>
      </c>
      <c r="K14" s="60">
        <v>2.8</v>
      </c>
      <c r="L14" s="61">
        <v>4.0999999999999996</v>
      </c>
      <c r="M14" s="61"/>
      <c r="N14" s="60">
        <v>0.85</v>
      </c>
      <c r="O14" s="60"/>
      <c r="P14" s="60"/>
      <c r="Q14" s="59">
        <v>1900</v>
      </c>
      <c r="R14" s="66">
        <v>1900</v>
      </c>
      <c r="S14" s="58"/>
      <c r="T14" s="58"/>
      <c r="U14" s="58"/>
      <c r="V14" s="58"/>
      <c r="W14" s="58"/>
      <c r="X14" s="58"/>
      <c r="Y14" s="58"/>
      <c r="Z14" s="58"/>
      <c r="AB14" s="50">
        <f t="shared" si="0"/>
        <v>122.58064516129032</v>
      </c>
      <c r="AC14" s="50">
        <f t="shared" si="1"/>
        <v>155.73770491803279</v>
      </c>
      <c r="AD14" s="50">
        <f t="shared" si="2"/>
        <v>678.57142857142867</v>
      </c>
      <c r="AE14" s="49">
        <f t="shared" si="3"/>
        <v>5.4838709677419356E-2</v>
      </c>
      <c r="AF14" s="49" t="str">
        <f t="shared" si="4"/>
        <v/>
      </c>
      <c r="AG14" s="49">
        <f t="shared" si="5"/>
        <v>6.9672131147540992E-2</v>
      </c>
      <c r="AH14" s="49" t="str">
        <f t="shared" si="6"/>
        <v/>
      </c>
      <c r="AI14" s="49">
        <f t="shared" si="7"/>
        <v>0.3035714285714286</v>
      </c>
      <c r="AJ14" s="49" t="str">
        <f t="shared" si="8"/>
        <v/>
      </c>
    </row>
    <row r="15" spans="1:36" s="46" customFormat="1" ht="13.5" x14ac:dyDescent="0.25">
      <c r="A15" s="63" t="s">
        <v>780</v>
      </c>
      <c r="B15" s="64" t="s">
        <v>105</v>
      </c>
      <c r="C15" s="63" t="s">
        <v>104</v>
      </c>
      <c r="D15" s="63" t="s">
        <v>804</v>
      </c>
      <c r="E15" s="62" t="s">
        <v>883</v>
      </c>
      <c r="F15" s="62" t="s">
        <v>17</v>
      </c>
      <c r="G15" s="62" t="s">
        <v>13</v>
      </c>
      <c r="H15" s="60">
        <v>20</v>
      </c>
      <c r="I15" s="60">
        <v>4.8</v>
      </c>
      <c r="J15" s="60">
        <v>3.6</v>
      </c>
      <c r="K15" s="60">
        <v>3.6</v>
      </c>
      <c r="L15" s="61">
        <v>6</v>
      </c>
      <c r="M15" s="61"/>
      <c r="N15" s="60">
        <v>0.41</v>
      </c>
      <c r="O15" s="60"/>
      <c r="P15" s="60"/>
      <c r="Q15" s="59">
        <v>3200</v>
      </c>
      <c r="R15" s="66">
        <v>3200</v>
      </c>
      <c r="S15" s="58"/>
      <c r="T15" s="58"/>
      <c r="U15" s="58"/>
      <c r="V15" s="58"/>
      <c r="W15" s="58"/>
      <c r="X15" s="58"/>
      <c r="Y15" s="58"/>
      <c r="Z15" s="58"/>
      <c r="AB15" s="50">
        <f t="shared" si="0"/>
        <v>160</v>
      </c>
      <c r="AC15" s="50">
        <f t="shared" si="1"/>
        <v>666.66666666666674</v>
      </c>
      <c r="AD15" s="50">
        <f t="shared" si="2"/>
        <v>888.88888888888891</v>
      </c>
      <c r="AE15" s="49">
        <f t="shared" si="3"/>
        <v>2.0499999999999997E-2</v>
      </c>
      <c r="AF15" s="49" t="str">
        <f t="shared" si="4"/>
        <v/>
      </c>
      <c r="AG15" s="49">
        <f t="shared" si="5"/>
        <v>8.5416666666666669E-2</v>
      </c>
      <c r="AH15" s="49" t="str">
        <f t="shared" si="6"/>
        <v/>
      </c>
      <c r="AI15" s="49">
        <f t="shared" si="7"/>
        <v>0.11388888888888887</v>
      </c>
      <c r="AJ15" s="49" t="str">
        <f t="shared" si="8"/>
        <v/>
      </c>
    </row>
    <row r="16" spans="1:36" s="46" customFormat="1" ht="13.5" x14ac:dyDescent="0.25">
      <c r="A16" s="63" t="s">
        <v>55</v>
      </c>
      <c r="B16" s="64" t="s">
        <v>9</v>
      </c>
      <c r="C16" s="63" t="s">
        <v>103</v>
      </c>
      <c r="D16" s="63" t="s">
        <v>805</v>
      </c>
      <c r="E16" s="62" t="s">
        <v>79</v>
      </c>
      <c r="F16" s="62" t="s">
        <v>64</v>
      </c>
      <c r="G16" s="62" t="s">
        <v>19</v>
      </c>
      <c r="H16" s="60"/>
      <c r="I16" s="60">
        <v>14</v>
      </c>
      <c r="J16" s="60">
        <v>2.4</v>
      </c>
      <c r="K16" s="60">
        <v>2.4</v>
      </c>
      <c r="L16" s="61" t="s">
        <v>78</v>
      </c>
      <c r="M16" s="61"/>
      <c r="N16" s="60">
        <v>2.9</v>
      </c>
      <c r="O16" s="60">
        <v>0.6</v>
      </c>
      <c r="P16" s="60"/>
      <c r="Q16" s="59">
        <v>688.18</v>
      </c>
      <c r="R16" s="66">
        <v>688.18</v>
      </c>
      <c r="S16" s="58"/>
      <c r="T16" s="58"/>
      <c r="U16" s="58"/>
      <c r="V16" s="58"/>
      <c r="W16" s="58"/>
      <c r="X16" s="58"/>
      <c r="Y16" s="58"/>
      <c r="Z16" s="58"/>
      <c r="AA16" s="65"/>
      <c r="AB16" s="50" t="str">
        <f t="shared" si="0"/>
        <v/>
      </c>
      <c r="AC16" s="50">
        <f t="shared" si="1"/>
        <v>49.155714285714282</v>
      </c>
      <c r="AD16" s="50">
        <f t="shared" si="2"/>
        <v>286.74166666666667</v>
      </c>
      <c r="AE16" s="49" t="str">
        <f t="shared" si="3"/>
        <v/>
      </c>
      <c r="AF16" s="49" t="str">
        <f t="shared" si="4"/>
        <v/>
      </c>
      <c r="AG16" s="49">
        <f t="shared" si="5"/>
        <v>0.20714285714285713</v>
      </c>
      <c r="AH16" s="49" t="str">
        <f t="shared" si="6"/>
        <v/>
      </c>
      <c r="AI16" s="49">
        <f t="shared" si="7"/>
        <v>1.2083333333333333</v>
      </c>
      <c r="AJ16" s="49" t="str">
        <f t="shared" si="8"/>
        <v/>
      </c>
    </row>
    <row r="17" spans="1:36" s="46" customFormat="1" ht="13.5" x14ac:dyDescent="0.25">
      <c r="A17" s="63" t="s">
        <v>55</v>
      </c>
      <c r="B17" s="64" t="s">
        <v>9</v>
      </c>
      <c r="C17" s="63" t="s">
        <v>102</v>
      </c>
      <c r="D17" s="63" t="s">
        <v>806</v>
      </c>
      <c r="E17" s="62" t="s">
        <v>79</v>
      </c>
      <c r="F17" s="62" t="s">
        <v>64</v>
      </c>
      <c r="G17" s="62" t="s">
        <v>19</v>
      </c>
      <c r="H17" s="60"/>
      <c r="I17" s="60">
        <v>14</v>
      </c>
      <c r="J17" s="60">
        <v>2.4</v>
      </c>
      <c r="K17" s="60">
        <v>2.4</v>
      </c>
      <c r="L17" s="61">
        <v>11</v>
      </c>
      <c r="M17" s="61"/>
      <c r="N17" s="60">
        <v>2.7</v>
      </c>
      <c r="O17" s="60"/>
      <c r="P17" s="60">
        <v>0.65</v>
      </c>
      <c r="Q17" s="59">
        <v>841</v>
      </c>
      <c r="R17" s="66">
        <v>841</v>
      </c>
      <c r="S17" s="58"/>
      <c r="T17" s="58"/>
      <c r="U17" s="58"/>
      <c r="V17" s="58"/>
      <c r="W17" s="58"/>
      <c r="X17" s="58"/>
      <c r="Y17" s="58"/>
      <c r="Z17" s="58"/>
      <c r="AA17" s="65"/>
      <c r="AB17" s="50" t="str">
        <f t="shared" si="0"/>
        <v/>
      </c>
      <c r="AC17" s="50">
        <f t="shared" si="1"/>
        <v>60.071428571428569</v>
      </c>
      <c r="AD17" s="50">
        <f t="shared" si="2"/>
        <v>350.41666666666669</v>
      </c>
      <c r="AE17" s="49" t="str">
        <f t="shared" si="3"/>
        <v/>
      </c>
      <c r="AF17" s="49" t="str">
        <f t="shared" si="4"/>
        <v/>
      </c>
      <c r="AG17" s="49">
        <f t="shared" si="5"/>
        <v>0.19285714285714287</v>
      </c>
      <c r="AH17" s="49">
        <f t="shared" si="6"/>
        <v>4.642857142857143E-2</v>
      </c>
      <c r="AI17" s="49">
        <f t="shared" si="7"/>
        <v>1.1250000000000002</v>
      </c>
      <c r="AJ17" s="49">
        <f t="shared" si="8"/>
        <v>0.27083333333333337</v>
      </c>
    </row>
    <row r="18" spans="1:36" s="46" customFormat="1" ht="13.5" x14ac:dyDescent="0.25">
      <c r="A18" s="63" t="s">
        <v>783</v>
      </c>
      <c r="B18" s="64" t="s">
        <v>6</v>
      </c>
      <c r="C18" s="63" t="s">
        <v>101</v>
      </c>
      <c r="D18" s="63" t="s">
        <v>807</v>
      </c>
      <c r="E18" s="62" t="s">
        <v>881</v>
      </c>
      <c r="F18" s="62" t="s">
        <v>17</v>
      </c>
      <c r="G18" s="62" t="s">
        <v>13</v>
      </c>
      <c r="H18" s="60">
        <v>20</v>
      </c>
      <c r="I18" s="60"/>
      <c r="J18" s="60">
        <v>3</v>
      </c>
      <c r="K18" s="60">
        <v>3</v>
      </c>
      <c r="L18" s="61">
        <v>32.5</v>
      </c>
      <c r="M18" s="61"/>
      <c r="N18" s="60">
        <v>1.62</v>
      </c>
      <c r="O18" s="60"/>
      <c r="P18" s="60"/>
      <c r="Q18" s="59">
        <v>507</v>
      </c>
      <c r="R18" s="66">
        <v>507</v>
      </c>
      <c r="S18" s="58"/>
      <c r="T18" s="58"/>
      <c r="U18" s="58"/>
      <c r="V18" s="58"/>
      <c r="W18" s="58"/>
      <c r="X18" s="58"/>
      <c r="Y18" s="58"/>
      <c r="Z18" s="58"/>
      <c r="AA18" s="65"/>
      <c r="AB18" s="50">
        <f t="shared" si="0"/>
        <v>25.35</v>
      </c>
      <c r="AC18" s="50" t="str">
        <f t="shared" si="1"/>
        <v/>
      </c>
      <c r="AD18" s="50">
        <f t="shared" si="2"/>
        <v>169</v>
      </c>
      <c r="AE18" s="49">
        <f t="shared" si="3"/>
        <v>8.1000000000000003E-2</v>
      </c>
      <c r="AF18" s="49" t="str">
        <f t="shared" si="4"/>
        <v/>
      </c>
      <c r="AG18" s="49" t="str">
        <f t="shared" si="5"/>
        <v/>
      </c>
      <c r="AH18" s="49" t="str">
        <f t="shared" si="6"/>
        <v/>
      </c>
      <c r="AI18" s="49">
        <f t="shared" si="7"/>
        <v>0.54</v>
      </c>
      <c r="AJ18" s="49" t="str">
        <f t="shared" si="8"/>
        <v/>
      </c>
    </row>
    <row r="19" spans="1:36" s="46" customFormat="1" ht="13.5" x14ac:dyDescent="0.25">
      <c r="A19" s="63" t="s">
        <v>780</v>
      </c>
      <c r="B19" s="64" t="s">
        <v>100</v>
      </c>
      <c r="C19" s="63" t="s">
        <v>99</v>
      </c>
      <c r="D19" s="63" t="s">
        <v>808</v>
      </c>
      <c r="E19" s="62" t="s">
        <v>883</v>
      </c>
      <c r="F19" s="62" t="s">
        <v>17</v>
      </c>
      <c r="G19" s="62" t="s">
        <v>13</v>
      </c>
      <c r="H19" s="60">
        <v>38.700000000000003</v>
      </c>
      <c r="I19" s="60">
        <v>32.5</v>
      </c>
      <c r="J19" s="60">
        <v>2.2999999999999998</v>
      </c>
      <c r="K19" s="60">
        <v>2.2999999999999998</v>
      </c>
      <c r="L19" s="61">
        <v>3</v>
      </c>
      <c r="M19" s="61"/>
      <c r="N19" s="60">
        <v>0.64</v>
      </c>
      <c r="O19" s="60"/>
      <c r="P19" s="60"/>
      <c r="Q19" s="59">
        <v>3800</v>
      </c>
      <c r="R19" s="66">
        <v>3800</v>
      </c>
      <c r="S19" s="58"/>
      <c r="T19" s="58"/>
      <c r="U19" s="58"/>
      <c r="V19" s="58"/>
      <c r="W19" s="58"/>
      <c r="X19" s="58"/>
      <c r="Y19" s="58"/>
      <c r="Z19" s="58"/>
      <c r="AB19" s="50">
        <f t="shared" si="0"/>
        <v>98.191214470284237</v>
      </c>
      <c r="AC19" s="50">
        <f t="shared" si="1"/>
        <v>116.92307692307692</v>
      </c>
      <c r="AD19" s="50">
        <f t="shared" si="2"/>
        <v>1652.1739130434785</v>
      </c>
      <c r="AE19" s="49">
        <f t="shared" si="3"/>
        <v>1.6537467700258397E-2</v>
      </c>
      <c r="AF19" s="49" t="str">
        <f t="shared" si="4"/>
        <v/>
      </c>
      <c r="AG19" s="49">
        <f t="shared" si="5"/>
        <v>1.9692307692307693E-2</v>
      </c>
      <c r="AH19" s="49" t="str">
        <f t="shared" si="6"/>
        <v/>
      </c>
      <c r="AI19" s="49">
        <f t="shared" si="7"/>
        <v>0.27826086956521739</v>
      </c>
      <c r="AJ19" s="49" t="str">
        <f t="shared" si="8"/>
        <v/>
      </c>
    </row>
    <row r="20" spans="1:36" s="46" customFormat="1" ht="13.5" x14ac:dyDescent="0.25">
      <c r="A20" s="63" t="s">
        <v>780</v>
      </c>
      <c r="B20" s="64" t="s">
        <v>28</v>
      </c>
      <c r="C20" s="63" t="s">
        <v>98</v>
      </c>
      <c r="D20" s="63" t="s">
        <v>809</v>
      </c>
      <c r="E20" s="62" t="s">
        <v>883</v>
      </c>
      <c r="F20" s="62" t="s">
        <v>17</v>
      </c>
      <c r="G20" s="62" t="s">
        <v>13</v>
      </c>
      <c r="H20" s="60">
        <v>85</v>
      </c>
      <c r="I20" s="60">
        <v>14.4</v>
      </c>
      <c r="J20" s="60">
        <v>8.6999999999999993</v>
      </c>
      <c r="K20" s="60">
        <v>8.6999999999999993</v>
      </c>
      <c r="L20" s="61">
        <v>4.5999999999999996</v>
      </c>
      <c r="M20" s="61"/>
      <c r="N20" s="60">
        <v>2.4</v>
      </c>
      <c r="O20" s="60"/>
      <c r="P20" s="60"/>
      <c r="Q20" s="59">
        <v>2441</v>
      </c>
      <c r="R20" s="66">
        <v>2441</v>
      </c>
      <c r="S20" s="58"/>
      <c r="T20" s="58"/>
      <c r="U20" s="58"/>
      <c r="V20" s="58"/>
      <c r="W20" s="58"/>
      <c r="X20" s="58"/>
      <c r="Y20" s="58"/>
      <c r="Z20" s="58"/>
      <c r="AA20" s="65"/>
      <c r="AB20" s="50">
        <f t="shared" si="0"/>
        <v>28.71764705882353</v>
      </c>
      <c r="AC20" s="50">
        <f t="shared" si="1"/>
        <v>169.51388888888889</v>
      </c>
      <c r="AD20" s="50">
        <f t="shared" si="2"/>
        <v>280.5747126436782</v>
      </c>
      <c r="AE20" s="49">
        <f t="shared" si="3"/>
        <v>2.8235294117647056E-2</v>
      </c>
      <c r="AF20" s="49" t="str">
        <f t="shared" si="4"/>
        <v/>
      </c>
      <c r="AG20" s="49">
        <f t="shared" si="5"/>
        <v>0.16666666666666666</v>
      </c>
      <c r="AH20" s="49" t="str">
        <f t="shared" si="6"/>
        <v/>
      </c>
      <c r="AI20" s="49">
        <f t="shared" si="7"/>
        <v>0.27586206896551724</v>
      </c>
      <c r="AJ20" s="49" t="str">
        <f t="shared" si="8"/>
        <v/>
      </c>
    </row>
    <row r="21" spans="1:36" s="46" customFormat="1" ht="13.5" x14ac:dyDescent="0.25">
      <c r="A21" s="63" t="s">
        <v>55</v>
      </c>
      <c r="B21" s="64" t="s">
        <v>9</v>
      </c>
      <c r="C21" s="63" t="s">
        <v>97</v>
      </c>
      <c r="D21" s="63" t="s">
        <v>810</v>
      </c>
      <c r="E21" s="62" t="s">
        <v>53</v>
      </c>
      <c r="F21" s="62" t="s">
        <v>17</v>
      </c>
      <c r="G21" s="62" t="s">
        <v>13</v>
      </c>
      <c r="H21" s="60"/>
      <c r="I21" s="60">
        <v>145</v>
      </c>
      <c r="J21" s="60">
        <v>18.642857142857142</v>
      </c>
      <c r="K21" s="60">
        <v>18.642857142857142</v>
      </c>
      <c r="L21" s="61">
        <v>14</v>
      </c>
      <c r="M21" s="61"/>
      <c r="N21" s="60">
        <v>5.77</v>
      </c>
      <c r="O21" s="60"/>
      <c r="P21" s="60"/>
      <c r="Q21" s="59">
        <v>1433</v>
      </c>
      <c r="R21" s="66">
        <v>1433</v>
      </c>
      <c r="S21" s="58"/>
      <c r="T21" s="58"/>
      <c r="U21" s="58"/>
      <c r="V21" s="58"/>
      <c r="W21" s="58"/>
      <c r="X21" s="58"/>
      <c r="Y21" s="58"/>
      <c r="Z21" s="58"/>
      <c r="AA21" s="65"/>
      <c r="AB21" s="50" t="str">
        <f t="shared" si="0"/>
        <v/>
      </c>
      <c r="AC21" s="50">
        <f t="shared" si="1"/>
        <v>9.8827586206896552</v>
      </c>
      <c r="AD21" s="50">
        <f t="shared" si="2"/>
        <v>76.865900383141764</v>
      </c>
      <c r="AE21" s="49" t="str">
        <f t="shared" si="3"/>
        <v/>
      </c>
      <c r="AF21" s="49" t="str">
        <f t="shared" si="4"/>
        <v/>
      </c>
      <c r="AG21" s="49">
        <f t="shared" si="5"/>
        <v>3.9793103448275857E-2</v>
      </c>
      <c r="AH21" s="49" t="str">
        <f t="shared" si="6"/>
        <v/>
      </c>
      <c r="AI21" s="49">
        <f t="shared" si="7"/>
        <v>0.30950191570881225</v>
      </c>
      <c r="AJ21" s="49" t="str">
        <f t="shared" si="8"/>
        <v/>
      </c>
    </row>
    <row r="22" spans="1:36" s="46" customFormat="1" ht="13.5" x14ac:dyDescent="0.25">
      <c r="A22" s="63" t="s">
        <v>781</v>
      </c>
      <c r="B22" s="64" t="s">
        <v>6</v>
      </c>
      <c r="C22" s="63" t="s">
        <v>96</v>
      </c>
      <c r="D22" s="63" t="s">
        <v>811</v>
      </c>
      <c r="E22" s="62" t="s">
        <v>5</v>
      </c>
      <c r="F22" s="62" t="s">
        <v>17</v>
      </c>
      <c r="G22" s="62" t="s">
        <v>13</v>
      </c>
      <c r="H22" s="60">
        <v>63</v>
      </c>
      <c r="I22" s="60"/>
      <c r="J22" s="60"/>
      <c r="K22" s="60"/>
      <c r="L22" s="61">
        <v>46</v>
      </c>
      <c r="M22" s="61"/>
      <c r="N22" s="60">
        <v>1.41</v>
      </c>
      <c r="O22" s="60"/>
      <c r="P22" s="60"/>
      <c r="Q22" s="59">
        <v>450</v>
      </c>
      <c r="R22" s="66">
        <v>450</v>
      </c>
      <c r="S22" s="58"/>
      <c r="T22" s="58"/>
      <c r="U22" s="58"/>
      <c r="V22" s="58"/>
      <c r="W22" s="58"/>
      <c r="X22" s="58"/>
      <c r="Y22" s="58"/>
      <c r="Z22" s="58"/>
      <c r="AA22" s="65"/>
      <c r="AB22" s="50">
        <f t="shared" si="0"/>
        <v>7.1428571428571432</v>
      </c>
      <c r="AC22" s="50" t="str">
        <f t="shared" si="1"/>
        <v/>
      </c>
      <c r="AD22" s="50" t="str">
        <f t="shared" si="2"/>
        <v/>
      </c>
      <c r="AE22" s="49">
        <f t="shared" si="3"/>
        <v>2.238095238095238E-2</v>
      </c>
      <c r="AF22" s="49" t="str">
        <f t="shared" si="4"/>
        <v/>
      </c>
      <c r="AG22" s="49" t="str">
        <f t="shared" si="5"/>
        <v/>
      </c>
      <c r="AH22" s="49" t="str">
        <f t="shared" si="6"/>
        <v/>
      </c>
      <c r="AI22" s="49" t="str">
        <f t="shared" si="7"/>
        <v/>
      </c>
      <c r="AJ22" s="49" t="str">
        <f t="shared" si="8"/>
        <v/>
      </c>
    </row>
    <row r="23" spans="1:36" s="46" customFormat="1" ht="13.5" x14ac:dyDescent="0.25">
      <c r="A23" s="63" t="s">
        <v>781</v>
      </c>
      <c r="B23" s="64" t="s">
        <v>6</v>
      </c>
      <c r="C23" s="63" t="s">
        <v>95</v>
      </c>
      <c r="D23" s="63" t="s">
        <v>812</v>
      </c>
      <c r="E23" s="62" t="s">
        <v>5</v>
      </c>
      <c r="F23" s="62" t="s">
        <v>17</v>
      </c>
      <c r="G23" s="62" t="s">
        <v>13</v>
      </c>
      <c r="H23" s="60">
        <v>108</v>
      </c>
      <c r="I23" s="60"/>
      <c r="J23" s="60"/>
      <c r="K23" s="60"/>
      <c r="L23" s="61">
        <v>49</v>
      </c>
      <c r="M23" s="61"/>
      <c r="N23" s="60">
        <v>1.67</v>
      </c>
      <c r="O23" s="60"/>
      <c r="P23" s="60"/>
      <c r="Q23" s="59">
        <v>532</v>
      </c>
      <c r="R23" s="66">
        <v>532</v>
      </c>
      <c r="S23" s="58"/>
      <c r="T23" s="58"/>
      <c r="U23" s="58"/>
      <c r="V23" s="58"/>
      <c r="W23" s="58"/>
      <c r="X23" s="58"/>
      <c r="Y23" s="58"/>
      <c r="Z23" s="58"/>
      <c r="AA23" s="65"/>
      <c r="AB23" s="50">
        <f t="shared" si="0"/>
        <v>4.9259259259259256</v>
      </c>
      <c r="AC23" s="50" t="str">
        <f t="shared" si="1"/>
        <v/>
      </c>
      <c r="AD23" s="50" t="str">
        <f t="shared" si="2"/>
        <v/>
      </c>
      <c r="AE23" s="49">
        <f t="shared" si="3"/>
        <v>1.5462962962962963E-2</v>
      </c>
      <c r="AF23" s="49" t="str">
        <f t="shared" si="4"/>
        <v/>
      </c>
      <c r="AG23" s="49" t="str">
        <f t="shared" si="5"/>
        <v/>
      </c>
      <c r="AH23" s="49" t="str">
        <f t="shared" si="6"/>
        <v/>
      </c>
      <c r="AI23" s="49" t="str">
        <f t="shared" si="7"/>
        <v/>
      </c>
      <c r="AJ23" s="49" t="str">
        <f t="shared" si="8"/>
        <v/>
      </c>
    </row>
    <row r="24" spans="1:36" s="46" customFormat="1" ht="13.5" x14ac:dyDescent="0.25">
      <c r="A24" s="63" t="s">
        <v>780</v>
      </c>
      <c r="B24" s="64" t="s">
        <v>94</v>
      </c>
      <c r="C24" s="63" t="s">
        <v>93</v>
      </c>
      <c r="D24" s="63" t="s">
        <v>813</v>
      </c>
      <c r="E24" s="62" t="s">
        <v>883</v>
      </c>
      <c r="F24" s="62" t="s">
        <v>17</v>
      </c>
      <c r="G24" s="62" t="s">
        <v>13</v>
      </c>
      <c r="H24" s="60">
        <v>18</v>
      </c>
      <c r="I24" s="60">
        <v>5</v>
      </c>
      <c r="J24" s="60">
        <v>6.4</v>
      </c>
      <c r="K24" s="60">
        <v>6.4</v>
      </c>
      <c r="L24" s="61">
        <v>5.5</v>
      </c>
      <c r="M24" s="61"/>
      <c r="N24" s="60">
        <v>1.5</v>
      </c>
      <c r="O24" s="60"/>
      <c r="P24" s="60"/>
      <c r="Q24" s="59">
        <v>2950</v>
      </c>
      <c r="R24" s="66">
        <v>2950</v>
      </c>
      <c r="S24" s="58"/>
      <c r="T24" s="58"/>
      <c r="U24" s="58"/>
      <c r="V24" s="58"/>
      <c r="W24" s="58"/>
      <c r="X24" s="58"/>
      <c r="Y24" s="58"/>
      <c r="Z24" s="58"/>
      <c r="AB24" s="50">
        <f t="shared" si="0"/>
        <v>163.88888888888889</v>
      </c>
      <c r="AC24" s="50">
        <f t="shared" si="1"/>
        <v>590</v>
      </c>
      <c r="AD24" s="50">
        <f t="shared" si="2"/>
        <v>460.9375</v>
      </c>
      <c r="AE24" s="49">
        <f t="shared" si="3"/>
        <v>8.3333333333333329E-2</v>
      </c>
      <c r="AF24" s="49" t="str">
        <f t="shared" si="4"/>
        <v/>
      </c>
      <c r="AG24" s="49">
        <f t="shared" si="5"/>
        <v>0.3</v>
      </c>
      <c r="AH24" s="49" t="str">
        <f t="shared" si="6"/>
        <v/>
      </c>
      <c r="AI24" s="49">
        <f t="shared" si="7"/>
        <v>0.234375</v>
      </c>
      <c r="AJ24" s="49" t="str">
        <f t="shared" si="8"/>
        <v/>
      </c>
    </row>
    <row r="25" spans="1:36" s="46" customFormat="1" ht="13.5" x14ac:dyDescent="0.25">
      <c r="A25" s="63" t="s">
        <v>778</v>
      </c>
      <c r="B25" s="64" t="s">
        <v>7</v>
      </c>
      <c r="C25" s="63" t="s">
        <v>92</v>
      </c>
      <c r="D25" s="63" t="s">
        <v>814</v>
      </c>
      <c r="E25" s="62" t="s">
        <v>880</v>
      </c>
      <c r="F25" s="62" t="s">
        <v>64</v>
      </c>
      <c r="G25" s="62" t="s">
        <v>13</v>
      </c>
      <c r="H25" s="60">
        <v>55</v>
      </c>
      <c r="I25" s="60">
        <v>36</v>
      </c>
      <c r="J25" s="60">
        <v>1.2</v>
      </c>
      <c r="K25" s="60">
        <v>1.2</v>
      </c>
      <c r="L25" s="61">
        <v>3</v>
      </c>
      <c r="M25" s="61"/>
      <c r="N25" s="60">
        <v>8.3000000000000007</v>
      </c>
      <c r="O25" s="60">
        <v>0.8</v>
      </c>
      <c r="P25" s="60"/>
      <c r="Q25" s="59">
        <v>832.7</v>
      </c>
      <c r="R25" s="66">
        <v>832.7</v>
      </c>
      <c r="S25" s="58"/>
      <c r="T25" s="58"/>
      <c r="U25" s="58"/>
      <c r="V25" s="58"/>
      <c r="W25" s="58"/>
      <c r="X25" s="58"/>
      <c r="Y25" s="58"/>
      <c r="Z25" s="58"/>
      <c r="AA25" s="65"/>
      <c r="AB25" s="50">
        <f t="shared" si="0"/>
        <v>15.14</v>
      </c>
      <c r="AC25" s="50">
        <f t="shared" si="1"/>
        <v>23.130555555555556</v>
      </c>
      <c r="AD25" s="50">
        <f t="shared" si="2"/>
        <v>693.91666666666674</v>
      </c>
      <c r="AE25" s="49">
        <f t="shared" si="3"/>
        <v>0.15090909090909091</v>
      </c>
      <c r="AF25" s="49" t="str">
        <f t="shared" si="4"/>
        <v/>
      </c>
      <c r="AG25" s="49">
        <f t="shared" si="5"/>
        <v>0.23055555555555557</v>
      </c>
      <c r="AH25" s="49" t="str">
        <f t="shared" si="6"/>
        <v/>
      </c>
      <c r="AI25" s="49">
        <f t="shared" si="7"/>
        <v>6.9166666666666679</v>
      </c>
      <c r="AJ25" s="49" t="str">
        <f t="shared" si="8"/>
        <v/>
      </c>
    </row>
    <row r="26" spans="1:36" s="46" customFormat="1" ht="13.5" x14ac:dyDescent="0.25">
      <c r="A26" s="63" t="s">
        <v>778</v>
      </c>
      <c r="B26" s="64" t="s">
        <v>7</v>
      </c>
      <c r="C26" s="63" t="s">
        <v>91</v>
      </c>
      <c r="D26" s="63" t="s">
        <v>815</v>
      </c>
      <c r="E26" s="62" t="s">
        <v>880</v>
      </c>
      <c r="F26" s="62" t="s">
        <v>64</v>
      </c>
      <c r="G26" s="62" t="s">
        <v>13</v>
      </c>
      <c r="H26" s="60">
        <v>55</v>
      </c>
      <c r="I26" s="60">
        <v>36</v>
      </c>
      <c r="J26" s="60">
        <v>0.96</v>
      </c>
      <c r="K26" s="60">
        <v>0.96</v>
      </c>
      <c r="L26" s="61">
        <v>3.6</v>
      </c>
      <c r="M26" s="61"/>
      <c r="N26" s="60"/>
      <c r="O26" s="60"/>
      <c r="P26" s="60">
        <v>1.4</v>
      </c>
      <c r="Q26" s="59">
        <v>1106</v>
      </c>
      <c r="R26" s="66">
        <v>1106</v>
      </c>
      <c r="S26" s="58"/>
      <c r="T26" s="58"/>
      <c r="U26" s="58"/>
      <c r="V26" s="58"/>
      <c r="W26" s="58"/>
      <c r="X26" s="58"/>
      <c r="Y26" s="58"/>
      <c r="Z26" s="58"/>
      <c r="AA26" s="65"/>
      <c r="AB26" s="50">
        <f t="shared" si="0"/>
        <v>20.109090909090909</v>
      </c>
      <c r="AC26" s="50">
        <f t="shared" si="1"/>
        <v>30.722222222222221</v>
      </c>
      <c r="AD26" s="50">
        <f t="shared" si="2"/>
        <v>1152.0833333333335</v>
      </c>
      <c r="AE26" s="49" t="str">
        <f t="shared" si="3"/>
        <v/>
      </c>
      <c r="AF26" s="49">
        <f t="shared" si="4"/>
        <v>2.5454545454545452E-2</v>
      </c>
      <c r="AG26" s="49" t="str">
        <f t="shared" si="5"/>
        <v/>
      </c>
      <c r="AH26" s="49">
        <f t="shared" si="6"/>
        <v>3.888888888888889E-2</v>
      </c>
      <c r="AI26" s="49" t="str">
        <f t="shared" si="7"/>
        <v/>
      </c>
      <c r="AJ26" s="49">
        <f t="shared" si="8"/>
        <v>1.4583333333333333</v>
      </c>
    </row>
    <row r="27" spans="1:36" s="46" customFormat="1" ht="13.5" x14ac:dyDescent="0.25">
      <c r="A27" s="63" t="s">
        <v>778</v>
      </c>
      <c r="B27" s="64" t="s">
        <v>7</v>
      </c>
      <c r="C27" s="63" t="s">
        <v>90</v>
      </c>
      <c r="D27" s="63" t="s">
        <v>816</v>
      </c>
      <c r="E27" s="62" t="s">
        <v>880</v>
      </c>
      <c r="F27" s="62" t="s">
        <v>64</v>
      </c>
      <c r="G27" s="62" t="s">
        <v>13</v>
      </c>
      <c r="H27" s="60">
        <v>17</v>
      </c>
      <c r="I27" s="60">
        <v>15</v>
      </c>
      <c r="J27" s="60">
        <v>1.0285714285714285</v>
      </c>
      <c r="K27" s="60">
        <v>1.0285714285714285</v>
      </c>
      <c r="L27" s="61">
        <v>3</v>
      </c>
      <c r="M27" s="61"/>
      <c r="N27" s="60"/>
      <c r="O27" s="60">
        <v>0.5</v>
      </c>
      <c r="P27" s="60"/>
      <c r="Q27" s="59">
        <v>711</v>
      </c>
      <c r="R27" s="66">
        <v>711</v>
      </c>
      <c r="S27" s="58"/>
      <c r="T27" s="58"/>
      <c r="U27" s="58"/>
      <c r="V27" s="58"/>
      <c r="W27" s="58"/>
      <c r="X27" s="58"/>
      <c r="Y27" s="58"/>
      <c r="Z27" s="58"/>
      <c r="AA27" s="65"/>
      <c r="AB27" s="50">
        <f t="shared" si="0"/>
        <v>41.823529411764703</v>
      </c>
      <c r="AC27" s="50">
        <f t="shared" si="1"/>
        <v>47.4</v>
      </c>
      <c r="AD27" s="50">
        <f t="shared" si="2"/>
        <v>691.25000000000011</v>
      </c>
      <c r="AE27" s="49" t="str">
        <f t="shared" si="3"/>
        <v/>
      </c>
      <c r="AF27" s="49" t="str">
        <f t="shared" si="4"/>
        <v/>
      </c>
      <c r="AG27" s="49" t="str">
        <f t="shared" si="5"/>
        <v/>
      </c>
      <c r="AH27" s="49" t="str">
        <f t="shared" si="6"/>
        <v/>
      </c>
      <c r="AI27" s="49" t="str">
        <f t="shared" si="7"/>
        <v/>
      </c>
      <c r="AJ27" s="49" t="str">
        <f t="shared" si="8"/>
        <v/>
      </c>
    </row>
    <row r="28" spans="1:36" s="46" customFormat="1" ht="13.5" x14ac:dyDescent="0.25">
      <c r="A28" s="63" t="s">
        <v>778</v>
      </c>
      <c r="B28" s="64" t="s">
        <v>7</v>
      </c>
      <c r="C28" s="63" t="s">
        <v>89</v>
      </c>
      <c r="D28" s="63" t="s">
        <v>817</v>
      </c>
      <c r="E28" s="62" t="s">
        <v>880</v>
      </c>
      <c r="F28" s="62" t="s">
        <v>64</v>
      </c>
      <c r="G28" s="62" t="s">
        <v>19</v>
      </c>
      <c r="H28" s="60">
        <v>17</v>
      </c>
      <c r="I28" s="60">
        <v>15</v>
      </c>
      <c r="J28" s="60">
        <v>0.6</v>
      </c>
      <c r="K28" s="60">
        <v>0.6</v>
      </c>
      <c r="L28" s="61" t="s">
        <v>78</v>
      </c>
      <c r="M28" s="61"/>
      <c r="N28" s="60"/>
      <c r="O28" s="60"/>
      <c r="P28" s="60">
        <v>0.5</v>
      </c>
      <c r="Q28" s="59">
        <v>805</v>
      </c>
      <c r="R28" s="66">
        <v>805</v>
      </c>
      <c r="S28" s="58"/>
      <c r="T28" s="58"/>
      <c r="U28" s="58"/>
      <c r="V28" s="58"/>
      <c r="W28" s="58"/>
      <c r="X28" s="58"/>
      <c r="Y28" s="58"/>
      <c r="Z28" s="58"/>
      <c r="AA28" s="65"/>
      <c r="AB28" s="50">
        <f t="shared" si="0"/>
        <v>47.352941176470587</v>
      </c>
      <c r="AC28" s="50">
        <f t="shared" si="1"/>
        <v>53.666666666666664</v>
      </c>
      <c r="AD28" s="50">
        <f t="shared" si="2"/>
        <v>1341.6666666666667</v>
      </c>
      <c r="AE28" s="49" t="str">
        <f t="shared" si="3"/>
        <v/>
      </c>
      <c r="AF28" s="49">
        <f t="shared" si="4"/>
        <v>2.9411764705882353E-2</v>
      </c>
      <c r="AG28" s="49" t="str">
        <f t="shared" si="5"/>
        <v/>
      </c>
      <c r="AH28" s="49">
        <f t="shared" si="6"/>
        <v>3.3333333333333333E-2</v>
      </c>
      <c r="AI28" s="49" t="str">
        <f t="shared" si="7"/>
        <v/>
      </c>
      <c r="AJ28" s="49">
        <f t="shared" si="8"/>
        <v>0.83333333333333337</v>
      </c>
    </row>
    <row r="29" spans="1:36" s="46" customFormat="1" ht="13.5" x14ac:dyDescent="0.25">
      <c r="A29" s="63" t="s">
        <v>778</v>
      </c>
      <c r="B29" s="64" t="s">
        <v>9</v>
      </c>
      <c r="C29" s="63" t="s">
        <v>88</v>
      </c>
      <c r="D29" s="63" t="s">
        <v>818</v>
      </c>
      <c r="E29" s="62" t="s">
        <v>880</v>
      </c>
      <c r="F29" s="62" t="s">
        <v>64</v>
      </c>
      <c r="G29" s="62" t="s">
        <v>13</v>
      </c>
      <c r="H29" s="60">
        <v>24</v>
      </c>
      <c r="I29" s="60"/>
      <c r="J29" s="60">
        <v>2.4</v>
      </c>
      <c r="K29" s="60">
        <v>2.4</v>
      </c>
      <c r="L29" s="61">
        <v>4.4000000000000004</v>
      </c>
      <c r="M29" s="61"/>
      <c r="N29" s="60">
        <v>3.5</v>
      </c>
      <c r="O29" s="60">
        <v>0.5</v>
      </c>
      <c r="P29" s="60"/>
      <c r="Q29" s="59">
        <v>1122</v>
      </c>
      <c r="R29" s="66">
        <v>1122</v>
      </c>
      <c r="S29" s="58"/>
      <c r="T29" s="58"/>
      <c r="U29" s="58"/>
      <c r="V29" s="58"/>
      <c r="W29" s="58"/>
      <c r="X29" s="58"/>
      <c r="Y29" s="58"/>
      <c r="Z29" s="58"/>
      <c r="AA29" s="65"/>
      <c r="AB29" s="50">
        <f t="shared" si="0"/>
        <v>46.75</v>
      </c>
      <c r="AC29" s="50" t="str">
        <f t="shared" si="1"/>
        <v/>
      </c>
      <c r="AD29" s="50">
        <f t="shared" si="2"/>
        <v>467.5</v>
      </c>
      <c r="AE29" s="49">
        <f t="shared" si="3"/>
        <v>0.14583333333333334</v>
      </c>
      <c r="AF29" s="49" t="str">
        <f t="shared" si="4"/>
        <v/>
      </c>
      <c r="AG29" s="49" t="str">
        <f t="shared" si="5"/>
        <v/>
      </c>
      <c r="AH29" s="49" t="str">
        <f t="shared" si="6"/>
        <v/>
      </c>
      <c r="AI29" s="49">
        <f t="shared" si="7"/>
        <v>1.4583333333333335</v>
      </c>
      <c r="AJ29" s="49" t="str">
        <f t="shared" si="8"/>
        <v/>
      </c>
    </row>
    <row r="30" spans="1:36" s="46" customFormat="1" ht="13.5" x14ac:dyDescent="0.25">
      <c r="A30" s="63" t="s">
        <v>778</v>
      </c>
      <c r="B30" s="64" t="s">
        <v>66</v>
      </c>
      <c r="C30" s="63" t="s">
        <v>87</v>
      </c>
      <c r="D30" s="63" t="s">
        <v>819</v>
      </c>
      <c r="E30" s="62" t="s">
        <v>880</v>
      </c>
      <c r="F30" s="62" t="s">
        <v>64</v>
      </c>
      <c r="G30" s="62" t="s">
        <v>19</v>
      </c>
      <c r="H30" s="60">
        <v>18</v>
      </c>
      <c r="I30" s="60">
        <v>20</v>
      </c>
      <c r="J30" s="60">
        <v>3.0857142857142863</v>
      </c>
      <c r="K30" s="60">
        <v>3.0857142857142863</v>
      </c>
      <c r="L30" s="61">
        <v>3.2</v>
      </c>
      <c r="M30" s="61"/>
      <c r="N30" s="60"/>
      <c r="O30" s="60"/>
      <c r="P30" s="60">
        <v>0.46</v>
      </c>
      <c r="Q30" s="59">
        <v>670</v>
      </c>
      <c r="R30" s="66">
        <v>670</v>
      </c>
      <c r="S30" s="58"/>
      <c r="T30" s="58"/>
      <c r="U30" s="58"/>
      <c r="V30" s="58"/>
      <c r="W30" s="58"/>
      <c r="X30" s="58"/>
      <c r="Y30" s="58"/>
      <c r="Z30" s="58"/>
      <c r="AB30" s="50">
        <f t="shared" si="0"/>
        <v>37.222222222222221</v>
      </c>
      <c r="AC30" s="50">
        <f t="shared" si="1"/>
        <v>33.5</v>
      </c>
      <c r="AD30" s="50">
        <f t="shared" si="2"/>
        <v>217.12962962962959</v>
      </c>
      <c r="AE30" s="49" t="str">
        <f t="shared" si="3"/>
        <v/>
      </c>
      <c r="AF30" s="49">
        <f t="shared" si="4"/>
        <v>2.5555555555555557E-2</v>
      </c>
      <c r="AG30" s="49" t="str">
        <f t="shared" si="5"/>
        <v/>
      </c>
      <c r="AH30" s="49">
        <f t="shared" si="6"/>
        <v>2.3E-2</v>
      </c>
      <c r="AI30" s="49" t="str">
        <f t="shared" si="7"/>
        <v/>
      </c>
      <c r="AJ30" s="49">
        <f t="shared" si="8"/>
        <v>0.14907407407407405</v>
      </c>
    </row>
    <row r="31" spans="1:36" s="46" customFormat="1" ht="13.5" x14ac:dyDescent="0.25">
      <c r="A31" s="63" t="s">
        <v>778</v>
      </c>
      <c r="B31" s="64" t="s">
        <v>66</v>
      </c>
      <c r="C31" s="63" t="s">
        <v>86</v>
      </c>
      <c r="D31" s="63" t="s">
        <v>820</v>
      </c>
      <c r="E31" s="62" t="s">
        <v>880</v>
      </c>
      <c r="F31" s="62" t="s">
        <v>64</v>
      </c>
      <c r="G31" s="62" t="s">
        <v>19</v>
      </c>
      <c r="H31" s="60">
        <v>18</v>
      </c>
      <c r="I31" s="60">
        <v>20</v>
      </c>
      <c r="J31" s="60">
        <v>3.3230769230769233</v>
      </c>
      <c r="K31" s="60">
        <v>3.3230769230769233</v>
      </c>
      <c r="L31" s="61">
        <v>3</v>
      </c>
      <c r="M31" s="61"/>
      <c r="N31" s="60"/>
      <c r="O31" s="60">
        <v>0.5</v>
      </c>
      <c r="P31" s="60"/>
      <c r="Q31" s="59">
        <v>615</v>
      </c>
      <c r="R31" s="66">
        <v>615</v>
      </c>
      <c r="S31" s="58"/>
      <c r="T31" s="58"/>
      <c r="U31" s="58"/>
      <c r="V31" s="58"/>
      <c r="W31" s="58"/>
      <c r="X31" s="58"/>
      <c r="Y31" s="58"/>
      <c r="Z31" s="58"/>
      <c r="AB31" s="50">
        <f t="shared" si="0"/>
        <v>34.166666666666664</v>
      </c>
      <c r="AC31" s="50">
        <f t="shared" si="1"/>
        <v>30.75</v>
      </c>
      <c r="AD31" s="50">
        <f t="shared" si="2"/>
        <v>185.06944444444443</v>
      </c>
      <c r="AE31" s="49" t="str">
        <f t="shared" si="3"/>
        <v/>
      </c>
      <c r="AF31" s="49" t="str">
        <f t="shared" si="4"/>
        <v/>
      </c>
      <c r="AG31" s="49" t="str">
        <f t="shared" si="5"/>
        <v/>
      </c>
      <c r="AH31" s="49" t="str">
        <f t="shared" si="6"/>
        <v/>
      </c>
      <c r="AI31" s="49" t="str">
        <f t="shared" si="7"/>
        <v/>
      </c>
      <c r="AJ31" s="49" t="str">
        <f t="shared" si="8"/>
        <v/>
      </c>
    </row>
    <row r="32" spans="1:36" s="46" customFormat="1" ht="13.5" x14ac:dyDescent="0.25">
      <c r="A32" s="63" t="s">
        <v>778</v>
      </c>
      <c r="B32" s="64" t="s">
        <v>9</v>
      </c>
      <c r="C32" s="63" t="s">
        <v>85</v>
      </c>
      <c r="D32" s="63" t="s">
        <v>821</v>
      </c>
      <c r="E32" s="62" t="s">
        <v>880</v>
      </c>
      <c r="F32" s="62" t="s">
        <v>64</v>
      </c>
      <c r="G32" s="62" t="s">
        <v>13</v>
      </c>
      <c r="H32" s="60">
        <v>24</v>
      </c>
      <c r="I32" s="60"/>
      <c r="J32" s="60">
        <v>2.4</v>
      </c>
      <c r="K32" s="60">
        <v>2.4</v>
      </c>
      <c r="L32" s="61">
        <v>6.5</v>
      </c>
      <c r="M32" s="61"/>
      <c r="N32" s="60"/>
      <c r="O32" s="60"/>
      <c r="P32" s="60">
        <v>0.8</v>
      </c>
      <c r="Q32" s="59">
        <v>1268</v>
      </c>
      <c r="R32" s="66">
        <v>1268</v>
      </c>
      <c r="S32" s="58"/>
      <c r="T32" s="58"/>
      <c r="U32" s="58"/>
      <c r="V32" s="58"/>
      <c r="W32" s="58"/>
      <c r="X32" s="58"/>
      <c r="Y32" s="58"/>
      <c r="Z32" s="58"/>
      <c r="AA32" s="65"/>
      <c r="AB32" s="50">
        <f t="shared" si="0"/>
        <v>52.833333333333336</v>
      </c>
      <c r="AC32" s="50" t="str">
        <f t="shared" si="1"/>
        <v/>
      </c>
      <c r="AD32" s="50">
        <f t="shared" si="2"/>
        <v>528.33333333333337</v>
      </c>
      <c r="AE32" s="49" t="str">
        <f t="shared" si="3"/>
        <v/>
      </c>
      <c r="AF32" s="49">
        <f t="shared" si="4"/>
        <v>3.3333333333333333E-2</v>
      </c>
      <c r="AG32" s="49" t="str">
        <f t="shared" si="5"/>
        <v/>
      </c>
      <c r="AH32" s="49" t="str">
        <f t="shared" si="6"/>
        <v/>
      </c>
      <c r="AI32" s="49" t="str">
        <f t="shared" si="7"/>
        <v/>
      </c>
      <c r="AJ32" s="49">
        <f t="shared" si="8"/>
        <v>0.33333333333333337</v>
      </c>
    </row>
    <row r="33" spans="1:36" s="46" customFormat="1" ht="13.5" x14ac:dyDescent="0.25">
      <c r="A33" s="63" t="s">
        <v>780</v>
      </c>
      <c r="B33" s="64" t="s">
        <v>84</v>
      </c>
      <c r="C33" s="63" t="s">
        <v>83</v>
      </c>
      <c r="D33" s="63" t="s">
        <v>822</v>
      </c>
      <c r="E33" s="62" t="s">
        <v>883</v>
      </c>
      <c r="F33" s="62" t="s">
        <v>17</v>
      </c>
      <c r="G33" s="62" t="s">
        <v>13</v>
      </c>
      <c r="H33" s="60">
        <v>63</v>
      </c>
      <c r="I33" s="60">
        <v>30</v>
      </c>
      <c r="J33" s="60">
        <v>4.32</v>
      </c>
      <c r="K33" s="60">
        <v>4.32</v>
      </c>
      <c r="L33" s="61">
        <v>3.5</v>
      </c>
      <c r="M33" s="61"/>
      <c r="N33" s="60">
        <v>0.97</v>
      </c>
      <c r="O33" s="60"/>
      <c r="P33" s="60"/>
      <c r="Q33" s="59">
        <v>2600</v>
      </c>
      <c r="R33" s="66">
        <v>2600</v>
      </c>
      <c r="S33" s="58"/>
      <c r="T33" s="58"/>
      <c r="U33" s="58"/>
      <c r="V33" s="58"/>
      <c r="W33" s="58"/>
      <c r="X33" s="58"/>
      <c r="Y33" s="58"/>
      <c r="Z33" s="58"/>
      <c r="AA33" s="65"/>
      <c r="AB33" s="50">
        <f t="shared" si="0"/>
        <v>41.269841269841272</v>
      </c>
      <c r="AC33" s="50">
        <f t="shared" si="1"/>
        <v>86.666666666666671</v>
      </c>
      <c r="AD33" s="50">
        <f t="shared" si="2"/>
        <v>601.85185185185185</v>
      </c>
      <c r="AE33" s="49">
        <f t="shared" si="3"/>
        <v>1.5396825396825397E-2</v>
      </c>
      <c r="AF33" s="49" t="str">
        <f t="shared" si="4"/>
        <v/>
      </c>
      <c r="AG33" s="49">
        <f t="shared" si="5"/>
        <v>3.2333333333333332E-2</v>
      </c>
      <c r="AH33" s="49" t="str">
        <f t="shared" si="6"/>
        <v/>
      </c>
      <c r="AI33" s="49">
        <f t="shared" si="7"/>
        <v>0.22453703703703701</v>
      </c>
      <c r="AJ33" s="49" t="str">
        <f t="shared" si="8"/>
        <v/>
      </c>
    </row>
    <row r="34" spans="1:36" s="46" customFormat="1" ht="13.5" x14ac:dyDescent="0.25">
      <c r="A34" s="63" t="s">
        <v>780</v>
      </c>
      <c r="B34" s="64" t="s">
        <v>9</v>
      </c>
      <c r="C34" s="63" t="s">
        <v>82</v>
      </c>
      <c r="D34" s="63" t="s">
        <v>823</v>
      </c>
      <c r="E34" s="69" t="s">
        <v>883</v>
      </c>
      <c r="F34" s="69" t="s">
        <v>17</v>
      </c>
      <c r="G34" s="62" t="s">
        <v>13</v>
      </c>
      <c r="H34" s="60">
        <v>24</v>
      </c>
      <c r="I34" s="60">
        <v>4.8</v>
      </c>
      <c r="J34" s="60">
        <v>5.76</v>
      </c>
      <c r="K34" s="60">
        <v>5.76</v>
      </c>
      <c r="L34" s="61">
        <v>9</v>
      </c>
      <c r="M34" s="61"/>
      <c r="N34" s="60">
        <v>1.39</v>
      </c>
      <c r="O34" s="60"/>
      <c r="P34" s="60"/>
      <c r="Q34" s="59">
        <v>1268</v>
      </c>
      <c r="R34" s="66">
        <v>1268</v>
      </c>
      <c r="S34" s="58"/>
      <c r="T34" s="58"/>
      <c r="U34" s="58"/>
      <c r="V34" s="58"/>
      <c r="W34" s="58"/>
      <c r="X34" s="58"/>
      <c r="Y34" s="58"/>
      <c r="Z34" s="58"/>
      <c r="AA34" s="65"/>
      <c r="AB34" s="50">
        <f t="shared" si="0"/>
        <v>52.833333333333336</v>
      </c>
      <c r="AC34" s="50">
        <f t="shared" si="1"/>
        <v>264.16666666666669</v>
      </c>
      <c r="AD34" s="50">
        <f t="shared" si="2"/>
        <v>220.13888888888889</v>
      </c>
      <c r="AE34" s="49">
        <f t="shared" si="3"/>
        <v>5.7916666666666665E-2</v>
      </c>
      <c r="AF34" s="49" t="str">
        <f t="shared" si="4"/>
        <v/>
      </c>
      <c r="AG34" s="49">
        <f t="shared" si="5"/>
        <v>0.2895833333333333</v>
      </c>
      <c r="AH34" s="49" t="str">
        <f t="shared" si="6"/>
        <v/>
      </c>
      <c r="AI34" s="49">
        <f t="shared" si="7"/>
        <v>0.24131944444444445</v>
      </c>
      <c r="AJ34" s="49" t="str">
        <f t="shared" si="8"/>
        <v/>
      </c>
    </row>
    <row r="35" spans="1:36" s="46" customFormat="1" ht="13.5" x14ac:dyDescent="0.25">
      <c r="A35" s="63" t="s">
        <v>778</v>
      </c>
      <c r="B35" s="64" t="s">
        <v>9</v>
      </c>
      <c r="C35" s="63" t="s">
        <v>81</v>
      </c>
      <c r="D35" s="63" t="s">
        <v>824</v>
      </c>
      <c r="E35" s="62" t="s">
        <v>882</v>
      </c>
      <c r="F35" s="62" t="s">
        <v>17</v>
      </c>
      <c r="G35" s="62" t="s">
        <v>13</v>
      </c>
      <c r="H35" s="60">
        <v>24</v>
      </c>
      <c r="I35" s="60">
        <v>8</v>
      </c>
      <c r="J35" s="60">
        <v>3.9724137931034482</v>
      </c>
      <c r="K35" s="60">
        <v>3.9724137931034482</v>
      </c>
      <c r="L35" s="61">
        <v>16</v>
      </c>
      <c r="M35" s="61"/>
      <c r="N35" s="60">
        <v>2.02</v>
      </c>
      <c r="O35" s="60"/>
      <c r="P35" s="60"/>
      <c r="Q35" s="59">
        <v>1172</v>
      </c>
      <c r="R35" s="66">
        <v>1172</v>
      </c>
      <c r="S35" s="58"/>
      <c r="T35" s="58"/>
      <c r="U35" s="58"/>
      <c r="V35" s="58"/>
      <c r="W35" s="58"/>
      <c r="X35" s="58"/>
      <c r="Y35" s="58"/>
      <c r="Z35" s="58"/>
      <c r="AA35" s="65"/>
      <c r="AB35" s="50">
        <f t="shared" si="0"/>
        <v>48.833333333333336</v>
      </c>
      <c r="AC35" s="50">
        <f t="shared" si="1"/>
        <v>146.5</v>
      </c>
      <c r="AD35" s="50">
        <f t="shared" si="2"/>
        <v>295.03472222222223</v>
      </c>
      <c r="AE35" s="49">
        <f t="shared" si="3"/>
        <v>8.4166666666666667E-2</v>
      </c>
      <c r="AF35" s="49" t="str">
        <f t="shared" si="4"/>
        <v/>
      </c>
      <c r="AG35" s="49">
        <f t="shared" si="5"/>
        <v>0.2525</v>
      </c>
      <c r="AH35" s="49" t="str">
        <f t="shared" si="6"/>
        <v/>
      </c>
      <c r="AI35" s="49">
        <f t="shared" si="7"/>
        <v>0.50850694444444444</v>
      </c>
      <c r="AJ35" s="49" t="str">
        <f t="shared" si="8"/>
        <v/>
      </c>
    </row>
    <row r="36" spans="1:36" s="46" customFormat="1" ht="13.5" x14ac:dyDescent="0.25">
      <c r="A36" s="63" t="s">
        <v>55</v>
      </c>
      <c r="B36" s="70" t="s">
        <v>66</v>
      </c>
      <c r="C36" s="63" t="s">
        <v>80</v>
      </c>
      <c r="D36" s="63" t="s">
        <v>825</v>
      </c>
      <c r="E36" s="69" t="s">
        <v>79</v>
      </c>
      <c r="F36" s="69" t="s">
        <v>64</v>
      </c>
      <c r="G36" s="62" t="s">
        <v>13</v>
      </c>
      <c r="H36" s="68"/>
      <c r="I36" s="60">
        <v>144</v>
      </c>
      <c r="J36" s="60">
        <v>5.4</v>
      </c>
      <c r="K36" s="60">
        <v>5.4</v>
      </c>
      <c r="L36" s="61" t="s">
        <v>78</v>
      </c>
      <c r="M36" s="61"/>
      <c r="N36" s="60"/>
      <c r="O36" s="60"/>
      <c r="P36" s="60">
        <v>0.93</v>
      </c>
      <c r="Q36" s="59">
        <v>906</v>
      </c>
      <c r="R36" s="66">
        <v>906</v>
      </c>
      <c r="S36" s="58"/>
      <c r="T36" s="58"/>
      <c r="U36" s="58"/>
      <c r="V36" s="58"/>
      <c r="W36" s="58"/>
      <c r="X36" s="58"/>
      <c r="Y36" s="58"/>
      <c r="Z36" s="58"/>
      <c r="AB36" s="50" t="str">
        <f t="shared" si="0"/>
        <v/>
      </c>
      <c r="AC36" s="50">
        <f t="shared" si="1"/>
        <v>6.291666666666667</v>
      </c>
      <c r="AD36" s="50">
        <f t="shared" si="2"/>
        <v>167.77777777777777</v>
      </c>
      <c r="AE36" s="49" t="str">
        <f t="shared" si="3"/>
        <v/>
      </c>
      <c r="AF36" s="49" t="str">
        <f t="shared" si="4"/>
        <v/>
      </c>
      <c r="AG36" s="49" t="str">
        <f t="shared" si="5"/>
        <v/>
      </c>
      <c r="AH36" s="49">
        <f t="shared" si="6"/>
        <v>6.4583333333333333E-3</v>
      </c>
      <c r="AI36" s="49" t="str">
        <f t="shared" si="7"/>
        <v/>
      </c>
      <c r="AJ36" s="49">
        <f t="shared" si="8"/>
        <v>0.17222222222222222</v>
      </c>
    </row>
    <row r="37" spans="1:36" s="46" customFormat="1" ht="13.5" x14ac:dyDescent="0.25">
      <c r="A37" s="63" t="s">
        <v>32</v>
      </c>
      <c r="B37" s="64" t="s">
        <v>6</v>
      </c>
      <c r="C37" s="63" t="s">
        <v>33</v>
      </c>
      <c r="D37" s="63" t="s">
        <v>826</v>
      </c>
      <c r="E37" s="62" t="s">
        <v>53</v>
      </c>
      <c r="F37" s="62" t="s">
        <v>17</v>
      </c>
      <c r="G37" s="62" t="s">
        <v>13</v>
      </c>
      <c r="H37" s="60"/>
      <c r="I37" s="60">
        <v>72</v>
      </c>
      <c r="J37" s="60">
        <v>17.5</v>
      </c>
      <c r="K37" s="60">
        <v>17.5</v>
      </c>
      <c r="L37" s="61">
        <v>13</v>
      </c>
      <c r="M37" s="61"/>
      <c r="N37" s="60">
        <v>1.58</v>
      </c>
      <c r="O37" s="60"/>
      <c r="P37" s="60"/>
      <c r="Q37" s="59">
        <v>284</v>
      </c>
      <c r="R37" s="66">
        <v>284</v>
      </c>
      <c r="S37" s="58"/>
      <c r="T37" s="58"/>
      <c r="U37" s="58"/>
      <c r="V37" s="58"/>
      <c r="W37" s="58"/>
      <c r="X37" s="58"/>
      <c r="Y37" s="58"/>
      <c r="Z37" s="58"/>
      <c r="AA37" s="65"/>
      <c r="AB37" s="50" t="str">
        <f t="shared" ref="AB37:AB68" si="9">IF(H37="","",$R37/H37)</f>
        <v/>
      </c>
      <c r="AC37" s="50">
        <f t="shared" ref="AC37:AC68" si="10">IF(I37="","",$R37/I37)</f>
        <v>3.9444444444444446</v>
      </c>
      <c r="AD37" s="50">
        <f t="shared" ref="AD37:AD68" si="11">IF(J37="","",$R37/J37)</f>
        <v>16.228571428571428</v>
      </c>
      <c r="AE37" s="49" t="str">
        <f t="shared" ref="AE37:AE68" si="12">IF(OR(H37="",N37=""),"",N37/H37)</f>
        <v/>
      </c>
      <c r="AF37" s="49" t="str">
        <f t="shared" ref="AF37:AF68" si="13">IF(OR(H37="",P37=""),"",P37/H37)</f>
        <v/>
      </c>
      <c r="AG37" s="49">
        <f t="shared" ref="AG37:AG68" si="14">IF(OR(I37="",N37=""),"",N37/I37)</f>
        <v>2.1944444444444447E-2</v>
      </c>
      <c r="AH37" s="49" t="str">
        <f t="shared" ref="AH37:AH68" si="15">IF(OR(I37="",P37=""),"",P37/I37)</f>
        <v/>
      </c>
      <c r="AI37" s="49">
        <f t="shared" ref="AI37:AI68" si="16">IF(OR(J37="",N37=""),"",N37/J37)</f>
        <v>9.0285714285714289E-2</v>
      </c>
      <c r="AJ37" s="49" t="str">
        <f t="shared" ref="AJ37:AJ68" si="17">IF(OR(J37="",P37=""),"",P37/J37)</f>
        <v/>
      </c>
    </row>
    <row r="38" spans="1:36" s="46" customFormat="1" ht="13.5" x14ac:dyDescent="0.25">
      <c r="A38" s="63" t="s">
        <v>32</v>
      </c>
      <c r="B38" s="64" t="s">
        <v>6</v>
      </c>
      <c r="C38" s="63" t="s">
        <v>31</v>
      </c>
      <c r="D38" s="63" t="s">
        <v>827</v>
      </c>
      <c r="E38" s="62" t="s">
        <v>53</v>
      </c>
      <c r="F38" s="62" t="s">
        <v>17</v>
      </c>
      <c r="G38" s="62" t="s">
        <v>13</v>
      </c>
      <c r="H38" s="60"/>
      <c r="I38" s="60">
        <v>192</v>
      </c>
      <c r="J38" s="60">
        <v>22.86</v>
      </c>
      <c r="K38" s="60">
        <v>22.86</v>
      </c>
      <c r="L38" s="61">
        <v>15.5</v>
      </c>
      <c r="M38" s="61"/>
      <c r="N38" s="60">
        <v>1.93</v>
      </c>
      <c r="O38" s="60"/>
      <c r="P38" s="60"/>
      <c r="Q38" s="59">
        <v>321</v>
      </c>
      <c r="R38" s="66">
        <v>321</v>
      </c>
      <c r="S38" s="58"/>
      <c r="T38" s="58"/>
      <c r="U38" s="58"/>
      <c r="V38" s="58"/>
      <c r="W38" s="58"/>
      <c r="X38" s="58"/>
      <c r="Y38" s="58"/>
      <c r="Z38" s="58"/>
      <c r="AA38" s="65"/>
      <c r="AB38" s="50" t="str">
        <f t="shared" si="9"/>
        <v/>
      </c>
      <c r="AC38" s="50">
        <f t="shared" si="10"/>
        <v>1.671875</v>
      </c>
      <c r="AD38" s="50">
        <f t="shared" si="11"/>
        <v>14.041994750656169</v>
      </c>
      <c r="AE38" s="49" t="str">
        <f t="shared" si="12"/>
        <v/>
      </c>
      <c r="AF38" s="49" t="str">
        <f t="shared" si="13"/>
        <v/>
      </c>
      <c r="AG38" s="49">
        <f t="shared" si="14"/>
        <v>1.0052083333333333E-2</v>
      </c>
      <c r="AH38" s="49" t="str">
        <f t="shared" si="15"/>
        <v/>
      </c>
      <c r="AI38" s="49">
        <f t="shared" si="16"/>
        <v>8.4426946631671038E-2</v>
      </c>
      <c r="AJ38" s="49" t="str">
        <f t="shared" si="17"/>
        <v/>
      </c>
    </row>
    <row r="39" spans="1:36" s="46" customFormat="1" ht="13.5" x14ac:dyDescent="0.25">
      <c r="A39" s="63" t="s">
        <v>32</v>
      </c>
      <c r="B39" s="64" t="s">
        <v>6</v>
      </c>
      <c r="C39" s="63" t="s">
        <v>34</v>
      </c>
      <c r="D39" s="63" t="s">
        <v>828</v>
      </c>
      <c r="E39" s="62" t="s">
        <v>53</v>
      </c>
      <c r="F39" s="62" t="s">
        <v>17</v>
      </c>
      <c r="G39" s="62" t="s">
        <v>13</v>
      </c>
      <c r="H39" s="60"/>
      <c r="I39" s="60">
        <v>264</v>
      </c>
      <c r="J39" s="60">
        <v>32.4</v>
      </c>
      <c r="K39" s="60">
        <v>32.4</v>
      </c>
      <c r="L39" s="61">
        <v>17.5</v>
      </c>
      <c r="M39" s="61"/>
      <c r="N39" s="60">
        <v>2.71</v>
      </c>
      <c r="O39" s="60"/>
      <c r="P39" s="60"/>
      <c r="Q39" s="59">
        <v>367</v>
      </c>
      <c r="R39" s="66">
        <v>367</v>
      </c>
      <c r="S39" s="58"/>
      <c r="T39" s="58"/>
      <c r="U39" s="58"/>
      <c r="V39" s="58"/>
      <c r="W39" s="58"/>
      <c r="X39" s="58"/>
      <c r="Y39" s="58"/>
      <c r="Z39" s="58"/>
      <c r="AA39" s="65"/>
      <c r="AB39" s="50" t="str">
        <f t="shared" si="9"/>
        <v/>
      </c>
      <c r="AC39" s="50">
        <f t="shared" si="10"/>
        <v>1.3901515151515151</v>
      </c>
      <c r="AD39" s="50">
        <f t="shared" si="11"/>
        <v>11.327160493827162</v>
      </c>
      <c r="AE39" s="49" t="str">
        <f t="shared" si="12"/>
        <v/>
      </c>
      <c r="AF39" s="49" t="str">
        <f t="shared" si="13"/>
        <v/>
      </c>
      <c r="AG39" s="49">
        <f t="shared" si="14"/>
        <v>1.0265151515151515E-2</v>
      </c>
      <c r="AH39" s="49" t="str">
        <f t="shared" si="15"/>
        <v/>
      </c>
      <c r="AI39" s="49">
        <f t="shared" si="16"/>
        <v>8.364197530864198E-2</v>
      </c>
      <c r="AJ39" s="49" t="str">
        <f t="shared" si="17"/>
        <v/>
      </c>
    </row>
    <row r="40" spans="1:36" s="46" customFormat="1" ht="13.5" x14ac:dyDescent="0.25">
      <c r="A40" s="63" t="s">
        <v>32</v>
      </c>
      <c r="B40" s="64" t="s">
        <v>9</v>
      </c>
      <c r="C40" s="63" t="s">
        <v>77</v>
      </c>
      <c r="D40" s="63" t="s">
        <v>829</v>
      </c>
      <c r="E40" s="62" t="s">
        <v>53</v>
      </c>
      <c r="F40" s="62" t="s">
        <v>17</v>
      </c>
      <c r="G40" s="62" t="s">
        <v>13</v>
      </c>
      <c r="H40" s="60"/>
      <c r="I40" s="60">
        <v>264</v>
      </c>
      <c r="J40" s="60">
        <v>7.2</v>
      </c>
      <c r="K40" s="60">
        <v>7.2</v>
      </c>
      <c r="L40" s="61">
        <v>15</v>
      </c>
      <c r="M40" s="61"/>
      <c r="N40" s="60">
        <v>2.98</v>
      </c>
      <c r="O40" s="60"/>
      <c r="P40" s="60"/>
      <c r="Q40" s="59">
        <v>1172</v>
      </c>
      <c r="R40" s="66">
        <v>1172</v>
      </c>
      <c r="S40" s="58"/>
      <c r="T40" s="58"/>
      <c r="U40" s="58"/>
      <c r="V40" s="58"/>
      <c r="W40" s="58"/>
      <c r="X40" s="58"/>
      <c r="Y40" s="58"/>
      <c r="Z40" s="58"/>
      <c r="AA40" s="65"/>
      <c r="AB40" s="50" t="str">
        <f t="shared" si="9"/>
        <v/>
      </c>
      <c r="AC40" s="50">
        <f t="shared" si="10"/>
        <v>4.4393939393939394</v>
      </c>
      <c r="AD40" s="50">
        <f t="shared" si="11"/>
        <v>162.77777777777777</v>
      </c>
      <c r="AE40" s="49" t="str">
        <f t="shared" si="12"/>
        <v/>
      </c>
      <c r="AF40" s="49" t="str">
        <f t="shared" si="13"/>
        <v/>
      </c>
      <c r="AG40" s="49">
        <f t="shared" si="14"/>
        <v>1.1287878787878788E-2</v>
      </c>
      <c r="AH40" s="49" t="str">
        <f t="shared" si="15"/>
        <v/>
      </c>
      <c r="AI40" s="49">
        <f t="shared" si="16"/>
        <v>0.41388888888888886</v>
      </c>
      <c r="AJ40" s="49" t="str">
        <f t="shared" si="17"/>
        <v/>
      </c>
    </row>
    <row r="41" spans="1:36" s="46" customFormat="1" ht="13.5" x14ac:dyDescent="0.25">
      <c r="A41" s="63" t="s">
        <v>32</v>
      </c>
      <c r="B41" s="64" t="s">
        <v>9</v>
      </c>
      <c r="C41" s="63" t="s">
        <v>76</v>
      </c>
      <c r="D41" s="63" t="s">
        <v>830</v>
      </c>
      <c r="E41" s="62" t="s">
        <v>53</v>
      </c>
      <c r="F41" s="62" t="s">
        <v>17</v>
      </c>
      <c r="G41" s="62" t="s">
        <v>13</v>
      </c>
      <c r="H41" s="60"/>
      <c r="I41" s="60">
        <v>144</v>
      </c>
      <c r="J41" s="60">
        <v>7.2</v>
      </c>
      <c r="K41" s="60">
        <v>7.2</v>
      </c>
      <c r="L41" s="61">
        <v>14</v>
      </c>
      <c r="M41" s="61"/>
      <c r="N41" s="60">
        <v>1.44</v>
      </c>
      <c r="O41" s="60"/>
      <c r="P41" s="60"/>
      <c r="Q41" s="59">
        <v>1172</v>
      </c>
      <c r="R41" s="66">
        <v>1172</v>
      </c>
      <c r="S41" s="58"/>
      <c r="T41" s="58"/>
      <c r="U41" s="58"/>
      <c r="V41" s="58"/>
      <c r="W41" s="58"/>
      <c r="X41" s="58"/>
      <c r="Y41" s="58"/>
      <c r="Z41" s="58"/>
      <c r="AA41" s="65"/>
      <c r="AB41" s="50" t="str">
        <f t="shared" si="9"/>
        <v/>
      </c>
      <c r="AC41" s="50">
        <f t="shared" si="10"/>
        <v>8.1388888888888893</v>
      </c>
      <c r="AD41" s="50">
        <f t="shared" si="11"/>
        <v>162.77777777777777</v>
      </c>
      <c r="AE41" s="49" t="str">
        <f t="shared" si="12"/>
        <v/>
      </c>
      <c r="AF41" s="49" t="str">
        <f t="shared" si="13"/>
        <v/>
      </c>
      <c r="AG41" s="49">
        <f t="shared" si="14"/>
        <v>0.01</v>
      </c>
      <c r="AH41" s="49" t="str">
        <f t="shared" si="15"/>
        <v/>
      </c>
      <c r="AI41" s="49">
        <f t="shared" si="16"/>
        <v>0.19999999999999998</v>
      </c>
      <c r="AJ41" s="49" t="str">
        <f t="shared" si="17"/>
        <v/>
      </c>
    </row>
    <row r="42" spans="1:36" s="46" customFormat="1" ht="13.5" x14ac:dyDescent="0.25">
      <c r="A42" s="63" t="s">
        <v>780</v>
      </c>
      <c r="B42" s="64" t="s">
        <v>75</v>
      </c>
      <c r="C42" s="63" t="s">
        <v>74</v>
      </c>
      <c r="D42" s="63" t="s">
        <v>831</v>
      </c>
      <c r="E42" s="62" t="s">
        <v>883</v>
      </c>
      <c r="F42" s="62" t="s">
        <v>17</v>
      </c>
      <c r="G42" s="62" t="s">
        <v>13</v>
      </c>
      <c r="H42" s="60">
        <v>30</v>
      </c>
      <c r="I42" s="60">
        <v>7.2</v>
      </c>
      <c r="J42" s="60">
        <v>3.6</v>
      </c>
      <c r="K42" s="60">
        <v>3.6</v>
      </c>
      <c r="L42" s="61">
        <v>5.5</v>
      </c>
      <c r="M42" s="61"/>
      <c r="N42" s="60">
        <v>0.98</v>
      </c>
      <c r="O42" s="60"/>
      <c r="P42" s="60"/>
      <c r="Q42" s="59">
        <v>2000</v>
      </c>
      <c r="R42" s="66">
        <v>2000</v>
      </c>
      <c r="S42" s="58"/>
      <c r="T42" s="58"/>
      <c r="U42" s="58"/>
      <c r="V42" s="58"/>
      <c r="W42" s="58"/>
      <c r="X42" s="58"/>
      <c r="Y42" s="58"/>
      <c r="Z42" s="58"/>
      <c r="AB42" s="50">
        <f t="shared" si="9"/>
        <v>66.666666666666671</v>
      </c>
      <c r="AC42" s="50">
        <f t="shared" si="10"/>
        <v>277.77777777777777</v>
      </c>
      <c r="AD42" s="50">
        <f t="shared" si="11"/>
        <v>555.55555555555554</v>
      </c>
      <c r="AE42" s="49">
        <f t="shared" si="12"/>
        <v>3.2666666666666663E-2</v>
      </c>
      <c r="AF42" s="49" t="str">
        <f t="shared" si="13"/>
        <v/>
      </c>
      <c r="AG42" s="49">
        <f t="shared" si="14"/>
        <v>0.1361111111111111</v>
      </c>
      <c r="AH42" s="49" t="str">
        <f t="shared" si="15"/>
        <v/>
      </c>
      <c r="AI42" s="49">
        <f t="shared" si="16"/>
        <v>0.2722222222222222</v>
      </c>
      <c r="AJ42" s="49" t="str">
        <f t="shared" si="17"/>
        <v/>
      </c>
    </row>
    <row r="43" spans="1:36" s="46" customFormat="1" ht="13.5" x14ac:dyDescent="0.25">
      <c r="A43" s="63" t="s">
        <v>778</v>
      </c>
      <c r="B43" s="64" t="s">
        <v>66</v>
      </c>
      <c r="C43" s="63" t="s">
        <v>73</v>
      </c>
      <c r="D43" s="63" t="s">
        <v>832</v>
      </c>
      <c r="E43" s="62" t="s">
        <v>880</v>
      </c>
      <c r="F43" s="62" t="s">
        <v>64</v>
      </c>
      <c r="G43" s="62" t="s">
        <v>13</v>
      </c>
      <c r="H43" s="60">
        <v>16</v>
      </c>
      <c r="I43" s="60"/>
      <c r="J43" s="60">
        <v>1.8</v>
      </c>
      <c r="K43" s="60">
        <v>1.8</v>
      </c>
      <c r="L43" s="61">
        <v>3.5</v>
      </c>
      <c r="M43" s="61"/>
      <c r="N43" s="60">
        <v>8</v>
      </c>
      <c r="O43" s="60">
        <v>0.9</v>
      </c>
      <c r="P43" s="60"/>
      <c r="Q43" s="59">
        <v>846</v>
      </c>
      <c r="R43" s="66">
        <v>846</v>
      </c>
      <c r="S43" s="58"/>
      <c r="T43" s="58"/>
      <c r="U43" s="58"/>
      <c r="V43" s="58"/>
      <c r="W43" s="58"/>
      <c r="X43" s="58"/>
      <c r="Y43" s="58"/>
      <c r="Z43" s="58"/>
      <c r="AB43" s="50">
        <f t="shared" si="9"/>
        <v>52.875</v>
      </c>
      <c r="AC43" s="50" t="str">
        <f t="shared" si="10"/>
        <v/>
      </c>
      <c r="AD43" s="50">
        <f t="shared" si="11"/>
        <v>470</v>
      </c>
      <c r="AE43" s="49">
        <f t="shared" si="12"/>
        <v>0.5</v>
      </c>
      <c r="AF43" s="49" t="str">
        <f t="shared" si="13"/>
        <v/>
      </c>
      <c r="AG43" s="49" t="str">
        <f t="shared" si="14"/>
        <v/>
      </c>
      <c r="AH43" s="49" t="str">
        <f t="shared" si="15"/>
        <v/>
      </c>
      <c r="AI43" s="49">
        <f t="shared" si="16"/>
        <v>4.4444444444444446</v>
      </c>
      <c r="AJ43" s="49" t="str">
        <f t="shared" si="17"/>
        <v/>
      </c>
    </row>
    <row r="44" spans="1:36" s="46" customFormat="1" ht="13.5" x14ac:dyDescent="0.25">
      <c r="A44" s="63" t="s">
        <v>780</v>
      </c>
      <c r="B44" s="64" t="s">
        <v>28</v>
      </c>
      <c r="C44" s="63" t="s">
        <v>72</v>
      </c>
      <c r="D44" s="63" t="s">
        <v>833</v>
      </c>
      <c r="E44" s="62" t="s">
        <v>883</v>
      </c>
      <c r="F44" s="62" t="s">
        <v>17</v>
      </c>
      <c r="G44" s="62" t="s">
        <v>13</v>
      </c>
      <c r="H44" s="60">
        <v>37.5</v>
      </c>
      <c r="I44" s="60">
        <v>9.6</v>
      </c>
      <c r="J44" s="60">
        <v>3.0476190476190474</v>
      </c>
      <c r="K44" s="60">
        <v>3.0476190476190474</v>
      </c>
      <c r="L44" s="61">
        <v>5.8</v>
      </c>
      <c r="M44" s="61"/>
      <c r="N44" s="60">
        <v>0.67</v>
      </c>
      <c r="O44" s="60"/>
      <c r="P44" s="60"/>
      <c r="Q44" s="66">
        <v>3499</v>
      </c>
      <c r="R44" s="66">
        <v>3499</v>
      </c>
      <c r="S44" s="58"/>
      <c r="T44" s="58"/>
      <c r="U44" s="58"/>
      <c r="V44" s="58"/>
      <c r="W44" s="58"/>
      <c r="X44" s="58"/>
      <c r="Y44" s="58"/>
      <c r="Z44" s="58"/>
      <c r="AB44" s="50">
        <f t="shared" si="9"/>
        <v>93.306666666666672</v>
      </c>
      <c r="AC44" s="50">
        <f t="shared" si="10"/>
        <v>364.47916666666669</v>
      </c>
      <c r="AD44" s="50">
        <f t="shared" si="11"/>
        <v>1148.109375</v>
      </c>
      <c r="AE44" s="49">
        <f t="shared" si="12"/>
        <v>1.7866666666666666E-2</v>
      </c>
      <c r="AF44" s="49" t="str">
        <f t="shared" si="13"/>
        <v/>
      </c>
      <c r="AG44" s="49">
        <f t="shared" si="14"/>
        <v>6.9791666666666669E-2</v>
      </c>
      <c r="AH44" s="49" t="str">
        <f t="shared" si="15"/>
        <v/>
      </c>
      <c r="AI44" s="49">
        <f t="shared" si="16"/>
        <v>0.21984375000000003</v>
      </c>
      <c r="AJ44" s="49" t="str">
        <f t="shared" si="17"/>
        <v/>
      </c>
    </row>
    <row r="45" spans="1:36" s="46" customFormat="1" ht="13.5" x14ac:dyDescent="0.25">
      <c r="A45" s="63" t="s">
        <v>780</v>
      </c>
      <c r="B45" s="64" t="s">
        <v>70</v>
      </c>
      <c r="C45" s="63" t="s">
        <v>71</v>
      </c>
      <c r="D45" s="63" t="s">
        <v>834</v>
      </c>
      <c r="E45" s="62" t="s">
        <v>883</v>
      </c>
      <c r="F45" s="62" t="s">
        <v>17</v>
      </c>
      <c r="G45" s="62" t="s">
        <v>13</v>
      </c>
      <c r="H45" s="60">
        <v>21</v>
      </c>
      <c r="I45" s="60">
        <v>9.6</v>
      </c>
      <c r="J45" s="60">
        <v>5.3831775700934577</v>
      </c>
      <c r="K45" s="60">
        <v>5.3831775700934577</v>
      </c>
      <c r="L45" s="61">
        <v>21.7</v>
      </c>
      <c r="M45" s="61"/>
      <c r="N45" s="60">
        <v>0.47</v>
      </c>
      <c r="O45" s="60"/>
      <c r="P45" s="60"/>
      <c r="Q45" s="67">
        <v>2985</v>
      </c>
      <c r="R45" s="66">
        <v>2985</v>
      </c>
      <c r="S45" s="58"/>
      <c r="T45" s="58"/>
      <c r="U45" s="58"/>
      <c r="V45" s="58"/>
      <c r="W45" s="58"/>
      <c r="X45" s="58"/>
      <c r="Y45" s="58"/>
      <c r="Z45" s="58"/>
      <c r="AB45" s="50">
        <f t="shared" si="9"/>
        <v>142.14285714285714</v>
      </c>
      <c r="AC45" s="50">
        <f t="shared" si="10"/>
        <v>310.9375</v>
      </c>
      <c r="AD45" s="50">
        <f t="shared" si="11"/>
        <v>554.50520833333337</v>
      </c>
      <c r="AE45" s="49">
        <f t="shared" si="12"/>
        <v>2.238095238095238E-2</v>
      </c>
      <c r="AF45" s="49" t="str">
        <f t="shared" si="13"/>
        <v/>
      </c>
      <c r="AG45" s="49">
        <f t="shared" si="14"/>
        <v>4.8958333333333333E-2</v>
      </c>
      <c r="AH45" s="49" t="str">
        <f t="shared" si="15"/>
        <v/>
      </c>
      <c r="AI45" s="49">
        <f t="shared" si="16"/>
        <v>8.7309027777777784E-2</v>
      </c>
      <c r="AJ45" s="49" t="str">
        <f t="shared" si="17"/>
        <v/>
      </c>
    </row>
    <row r="46" spans="1:36" s="46" customFormat="1" ht="13.5" x14ac:dyDescent="0.25">
      <c r="A46" s="63" t="s">
        <v>780</v>
      </c>
      <c r="B46" s="64" t="s">
        <v>70</v>
      </c>
      <c r="C46" s="63" t="s">
        <v>69</v>
      </c>
      <c r="D46" s="63" t="s">
        <v>835</v>
      </c>
      <c r="E46" s="62" t="s">
        <v>883</v>
      </c>
      <c r="F46" s="62" t="s">
        <v>17</v>
      </c>
      <c r="G46" s="62" t="s">
        <v>13</v>
      </c>
      <c r="H46" s="60">
        <v>60</v>
      </c>
      <c r="I46" s="60">
        <v>9.6</v>
      </c>
      <c r="J46" s="60">
        <v>2.6181818181818182</v>
      </c>
      <c r="K46" s="60">
        <v>2.6181818181818182</v>
      </c>
      <c r="L46" s="61">
        <v>17</v>
      </c>
      <c r="M46" s="61"/>
      <c r="N46" s="60">
        <v>1.02</v>
      </c>
      <c r="O46" s="60"/>
      <c r="P46" s="60"/>
      <c r="Q46" s="67">
        <v>4985</v>
      </c>
      <c r="R46" s="66">
        <v>4985</v>
      </c>
      <c r="S46" s="58"/>
      <c r="T46" s="58"/>
      <c r="U46" s="58"/>
      <c r="V46" s="58"/>
      <c r="W46" s="58"/>
      <c r="X46" s="58"/>
      <c r="Y46" s="58"/>
      <c r="Z46" s="58"/>
      <c r="AA46" s="65"/>
      <c r="AB46" s="50">
        <f t="shared" si="9"/>
        <v>83.083333333333329</v>
      </c>
      <c r="AC46" s="50">
        <f t="shared" si="10"/>
        <v>519.27083333333337</v>
      </c>
      <c r="AD46" s="50">
        <f t="shared" si="11"/>
        <v>1903.9930555555557</v>
      </c>
      <c r="AE46" s="49">
        <f t="shared" si="12"/>
        <v>1.7000000000000001E-2</v>
      </c>
      <c r="AF46" s="49" t="str">
        <f t="shared" si="13"/>
        <v/>
      </c>
      <c r="AG46" s="49">
        <f t="shared" si="14"/>
        <v>0.10625000000000001</v>
      </c>
      <c r="AH46" s="49" t="str">
        <f t="shared" si="15"/>
        <v/>
      </c>
      <c r="AI46" s="49">
        <f t="shared" si="16"/>
        <v>0.38958333333333334</v>
      </c>
      <c r="AJ46" s="49" t="str">
        <f t="shared" si="17"/>
        <v/>
      </c>
    </row>
    <row r="47" spans="1:36" s="46" customFormat="1" ht="13.5" x14ac:dyDescent="0.25">
      <c r="A47" s="63" t="s">
        <v>780</v>
      </c>
      <c r="B47" s="64" t="s">
        <v>63</v>
      </c>
      <c r="C47" s="63" t="s">
        <v>68</v>
      </c>
      <c r="D47" s="63" t="s">
        <v>836</v>
      </c>
      <c r="E47" s="62" t="s">
        <v>883</v>
      </c>
      <c r="F47" s="62" t="s">
        <v>17</v>
      </c>
      <c r="G47" s="62" t="s">
        <v>13</v>
      </c>
      <c r="H47" s="60">
        <v>37.5</v>
      </c>
      <c r="I47" s="60">
        <v>9.6</v>
      </c>
      <c r="J47" s="60">
        <v>6.4</v>
      </c>
      <c r="K47" s="60">
        <v>6.4</v>
      </c>
      <c r="L47" s="61">
        <v>3</v>
      </c>
      <c r="M47" s="61"/>
      <c r="N47" s="60">
        <v>0.7</v>
      </c>
      <c r="O47" s="60"/>
      <c r="P47" s="60"/>
      <c r="Q47" s="67">
        <v>3400</v>
      </c>
      <c r="R47" s="66">
        <v>3400</v>
      </c>
      <c r="S47" s="58"/>
      <c r="T47" s="58"/>
      <c r="U47" s="58"/>
      <c r="V47" s="58"/>
      <c r="W47" s="58"/>
      <c r="X47" s="58"/>
      <c r="Y47" s="58"/>
      <c r="Z47" s="58"/>
      <c r="AB47" s="50">
        <f t="shared" si="9"/>
        <v>90.666666666666671</v>
      </c>
      <c r="AC47" s="50">
        <f t="shared" si="10"/>
        <v>354.16666666666669</v>
      </c>
      <c r="AD47" s="50">
        <f t="shared" si="11"/>
        <v>531.25</v>
      </c>
      <c r="AE47" s="49">
        <f t="shared" si="12"/>
        <v>1.8666666666666665E-2</v>
      </c>
      <c r="AF47" s="49" t="str">
        <f t="shared" si="13"/>
        <v/>
      </c>
      <c r="AG47" s="49">
        <f t="shared" si="14"/>
        <v>7.2916666666666671E-2</v>
      </c>
      <c r="AH47" s="49" t="str">
        <f t="shared" si="15"/>
        <v/>
      </c>
      <c r="AI47" s="49">
        <f t="shared" si="16"/>
        <v>0.10937499999999999</v>
      </c>
      <c r="AJ47" s="49" t="str">
        <f t="shared" si="17"/>
        <v/>
      </c>
    </row>
    <row r="48" spans="1:36" s="46" customFormat="1" ht="13.5" x14ac:dyDescent="0.25">
      <c r="A48" s="63" t="s">
        <v>783</v>
      </c>
      <c r="B48" s="64" t="s">
        <v>8</v>
      </c>
      <c r="C48" s="63" t="s">
        <v>67</v>
      </c>
      <c r="D48" s="63" t="s">
        <v>837</v>
      </c>
      <c r="E48" s="62" t="s">
        <v>881</v>
      </c>
      <c r="F48" s="62" t="s">
        <v>17</v>
      </c>
      <c r="G48" s="62" t="s">
        <v>13</v>
      </c>
      <c r="H48" s="60">
        <v>126.5</v>
      </c>
      <c r="I48" s="60"/>
      <c r="J48" s="60">
        <v>5.448648648648649</v>
      </c>
      <c r="K48" s="60">
        <v>5.448648648648649</v>
      </c>
      <c r="L48" s="61">
        <v>61.7</v>
      </c>
      <c r="M48" s="61"/>
      <c r="N48" s="60">
        <v>1.17</v>
      </c>
      <c r="O48" s="60"/>
      <c r="P48" s="60"/>
      <c r="Q48" s="66">
        <v>2318.75</v>
      </c>
      <c r="R48" s="66">
        <v>2318.75</v>
      </c>
      <c r="S48" s="58"/>
      <c r="T48" s="58"/>
      <c r="U48" s="58"/>
      <c r="V48" s="58"/>
      <c r="W48" s="58"/>
      <c r="X48" s="58"/>
      <c r="Y48" s="58"/>
      <c r="Z48" s="58"/>
      <c r="AA48" s="65"/>
      <c r="AB48" s="50">
        <f t="shared" si="9"/>
        <v>18.330039525691699</v>
      </c>
      <c r="AC48" s="50" t="str">
        <f t="shared" si="10"/>
        <v/>
      </c>
      <c r="AD48" s="50">
        <f t="shared" si="11"/>
        <v>425.56423611111109</v>
      </c>
      <c r="AE48" s="49">
        <f t="shared" si="12"/>
        <v>9.2490118577075089E-3</v>
      </c>
      <c r="AF48" s="49" t="str">
        <f t="shared" si="13"/>
        <v/>
      </c>
      <c r="AG48" s="49" t="str">
        <f t="shared" si="14"/>
        <v/>
      </c>
      <c r="AH48" s="49" t="str">
        <f t="shared" si="15"/>
        <v/>
      </c>
      <c r="AI48" s="49">
        <f t="shared" si="16"/>
        <v>0.21473214285714284</v>
      </c>
      <c r="AJ48" s="49" t="str">
        <f t="shared" si="17"/>
        <v/>
      </c>
    </row>
    <row r="49" spans="1:36" s="46" customFormat="1" ht="13.5" x14ac:dyDescent="0.25">
      <c r="A49" s="63" t="s">
        <v>784</v>
      </c>
      <c r="B49" s="64" t="s">
        <v>66</v>
      </c>
      <c r="C49" s="63" t="s">
        <v>65</v>
      </c>
      <c r="D49" s="63" t="s">
        <v>838</v>
      </c>
      <c r="E49" s="62" t="s">
        <v>880</v>
      </c>
      <c r="F49" s="62" t="s">
        <v>64</v>
      </c>
      <c r="G49" s="62" t="s">
        <v>13</v>
      </c>
      <c r="H49" s="60">
        <v>37.5</v>
      </c>
      <c r="I49" s="60">
        <v>9.6</v>
      </c>
      <c r="J49" s="60">
        <v>2.4</v>
      </c>
      <c r="K49" s="60">
        <v>2.4</v>
      </c>
      <c r="L49" s="61">
        <v>6</v>
      </c>
      <c r="M49" s="61"/>
      <c r="N49" s="60">
        <v>8</v>
      </c>
      <c r="O49" s="60"/>
      <c r="P49" s="60"/>
      <c r="Q49" s="66">
        <v>1038</v>
      </c>
      <c r="R49" s="66">
        <v>1038</v>
      </c>
      <c r="S49" s="58"/>
      <c r="T49" s="58"/>
      <c r="U49" s="58"/>
      <c r="V49" s="58"/>
      <c r="W49" s="58"/>
      <c r="X49" s="58"/>
      <c r="Y49" s="58"/>
      <c r="Z49" s="58"/>
      <c r="AB49" s="50">
        <f t="shared" si="9"/>
        <v>27.68</v>
      </c>
      <c r="AC49" s="50">
        <f t="shared" si="10"/>
        <v>108.125</v>
      </c>
      <c r="AD49" s="50">
        <f t="shared" si="11"/>
        <v>432.5</v>
      </c>
      <c r="AE49" s="49">
        <f t="shared" si="12"/>
        <v>0.21333333333333335</v>
      </c>
      <c r="AF49" s="49" t="str">
        <f t="shared" si="13"/>
        <v/>
      </c>
      <c r="AG49" s="49">
        <f t="shared" si="14"/>
        <v>0.83333333333333337</v>
      </c>
      <c r="AH49" s="49" t="str">
        <f t="shared" si="15"/>
        <v/>
      </c>
      <c r="AI49" s="49">
        <f t="shared" si="16"/>
        <v>3.3333333333333335</v>
      </c>
      <c r="AJ49" s="49" t="str">
        <f t="shared" si="17"/>
        <v/>
      </c>
    </row>
    <row r="50" spans="1:36" s="46" customFormat="1" ht="13.5" x14ac:dyDescent="0.25">
      <c r="A50" s="63" t="s">
        <v>780</v>
      </c>
      <c r="B50" s="64" t="s">
        <v>63</v>
      </c>
      <c r="C50" s="63" t="s">
        <v>62</v>
      </c>
      <c r="D50" s="63" t="s">
        <v>839</v>
      </c>
      <c r="E50" s="62" t="s">
        <v>883</v>
      </c>
      <c r="F50" s="62" t="s">
        <v>17</v>
      </c>
      <c r="G50" s="62" t="s">
        <v>13</v>
      </c>
      <c r="H50" s="60">
        <v>18</v>
      </c>
      <c r="I50" s="60">
        <v>2.4</v>
      </c>
      <c r="J50" s="60">
        <v>2.4</v>
      </c>
      <c r="K50" s="60">
        <v>2.4</v>
      </c>
      <c r="L50" s="61">
        <v>3.67</v>
      </c>
      <c r="M50" s="61"/>
      <c r="N50" s="60">
        <v>0.32</v>
      </c>
      <c r="O50" s="60"/>
      <c r="P50" s="60"/>
      <c r="Q50" s="66">
        <v>3400</v>
      </c>
      <c r="R50" s="66">
        <v>3400</v>
      </c>
      <c r="S50" s="58"/>
      <c r="T50" s="58"/>
      <c r="U50" s="58"/>
      <c r="V50" s="58"/>
      <c r="W50" s="58"/>
      <c r="X50" s="58"/>
      <c r="Y50" s="58"/>
      <c r="Z50" s="58"/>
      <c r="AB50" s="50">
        <f t="shared" si="9"/>
        <v>188.88888888888889</v>
      </c>
      <c r="AC50" s="50">
        <f t="shared" si="10"/>
        <v>1416.6666666666667</v>
      </c>
      <c r="AD50" s="50">
        <f t="shared" si="11"/>
        <v>1416.6666666666667</v>
      </c>
      <c r="AE50" s="49">
        <f t="shared" si="12"/>
        <v>1.7777777777777778E-2</v>
      </c>
      <c r="AF50" s="49" t="str">
        <f t="shared" si="13"/>
        <v/>
      </c>
      <c r="AG50" s="49">
        <f t="shared" si="14"/>
        <v>0.13333333333333333</v>
      </c>
      <c r="AH50" s="49" t="str">
        <f t="shared" si="15"/>
        <v/>
      </c>
      <c r="AI50" s="49">
        <f t="shared" si="16"/>
        <v>0.13333333333333333</v>
      </c>
      <c r="AJ50" s="49" t="str">
        <f t="shared" si="17"/>
        <v/>
      </c>
    </row>
    <row r="51" spans="1:36" s="46" customFormat="1" ht="13.5" x14ac:dyDescent="0.25">
      <c r="A51" s="63" t="s">
        <v>778</v>
      </c>
      <c r="B51" s="64" t="s">
        <v>61</v>
      </c>
      <c r="C51" s="63" t="s">
        <v>60</v>
      </c>
      <c r="D51" s="63" t="s">
        <v>840</v>
      </c>
      <c r="E51" s="62" t="s">
        <v>882</v>
      </c>
      <c r="F51" s="62" t="s">
        <v>17</v>
      </c>
      <c r="G51" s="62" t="s">
        <v>19</v>
      </c>
      <c r="H51" s="60">
        <v>16</v>
      </c>
      <c r="I51" s="60"/>
      <c r="J51" s="60">
        <v>16</v>
      </c>
      <c r="K51" s="60">
        <v>16</v>
      </c>
      <c r="L51" s="61">
        <v>7.8</v>
      </c>
      <c r="M51" s="61"/>
      <c r="N51" s="60">
        <v>0.26500000000000001</v>
      </c>
      <c r="O51" s="60"/>
      <c r="P51" s="60"/>
      <c r="Q51" s="66"/>
      <c r="R51" s="66"/>
      <c r="S51" s="58"/>
      <c r="T51" s="58"/>
      <c r="U51" s="58"/>
      <c r="V51" s="58"/>
      <c r="W51" s="58"/>
      <c r="X51" s="58"/>
      <c r="Y51" s="58"/>
      <c r="Z51" s="58"/>
      <c r="AB51" s="50">
        <f t="shared" si="9"/>
        <v>0</v>
      </c>
      <c r="AC51" s="50" t="str">
        <f t="shared" si="10"/>
        <v/>
      </c>
      <c r="AD51" s="50">
        <f t="shared" si="11"/>
        <v>0</v>
      </c>
      <c r="AE51" s="49">
        <f t="shared" si="12"/>
        <v>1.6562500000000001E-2</v>
      </c>
      <c r="AF51" s="49" t="str">
        <f t="shared" si="13"/>
        <v/>
      </c>
      <c r="AG51" s="49" t="str">
        <f t="shared" si="14"/>
        <v/>
      </c>
      <c r="AH51" s="49" t="str">
        <f t="shared" si="15"/>
        <v/>
      </c>
      <c r="AI51" s="49">
        <f t="shared" si="16"/>
        <v>1.6562500000000001E-2</v>
      </c>
      <c r="AJ51" s="49" t="str">
        <f t="shared" si="17"/>
        <v/>
      </c>
    </row>
    <row r="52" spans="1:36" s="46" customFormat="1" ht="13.5" x14ac:dyDescent="0.25">
      <c r="A52" s="63" t="s">
        <v>779</v>
      </c>
      <c r="B52" s="64" t="s">
        <v>8</v>
      </c>
      <c r="C52" s="63" t="s">
        <v>59</v>
      </c>
      <c r="D52" s="63" t="s">
        <v>841</v>
      </c>
      <c r="E52" s="62" t="s">
        <v>881</v>
      </c>
      <c r="F52" s="62" t="s">
        <v>17</v>
      </c>
      <c r="G52" s="62" t="s">
        <v>13</v>
      </c>
      <c r="H52" s="60">
        <v>60</v>
      </c>
      <c r="I52" s="60">
        <v>42</v>
      </c>
      <c r="J52" s="60">
        <f>21.6/18*24</f>
        <v>28.800000000000004</v>
      </c>
      <c r="K52" s="60">
        <f>21.6/18*24</f>
        <v>28.800000000000004</v>
      </c>
      <c r="L52" s="61">
        <v>44.36</v>
      </c>
      <c r="M52" s="61"/>
      <c r="N52" s="60">
        <f>I52/10</f>
        <v>4.2</v>
      </c>
      <c r="O52" s="60"/>
      <c r="P52" s="60"/>
      <c r="Q52" s="67">
        <f>1855*1.3</f>
        <v>2411.5</v>
      </c>
      <c r="R52" s="66">
        <f>1855*1.3</f>
        <v>2411.5</v>
      </c>
      <c r="S52" s="58"/>
      <c r="T52" s="58"/>
      <c r="U52" s="58"/>
      <c r="V52" s="58"/>
      <c r="W52" s="58"/>
      <c r="X52" s="58"/>
      <c r="Y52" s="58"/>
      <c r="Z52" s="58"/>
      <c r="AA52" s="65"/>
      <c r="AB52" s="50">
        <f t="shared" si="9"/>
        <v>40.19166666666667</v>
      </c>
      <c r="AC52" s="50">
        <f t="shared" si="10"/>
        <v>57.416666666666664</v>
      </c>
      <c r="AD52" s="50">
        <f t="shared" si="11"/>
        <v>83.732638888888872</v>
      </c>
      <c r="AE52" s="49">
        <f t="shared" si="12"/>
        <v>7.0000000000000007E-2</v>
      </c>
      <c r="AF52" s="49" t="str">
        <f t="shared" si="13"/>
        <v/>
      </c>
      <c r="AG52" s="49">
        <f t="shared" si="14"/>
        <v>0.1</v>
      </c>
      <c r="AH52" s="49" t="str">
        <f t="shared" si="15"/>
        <v/>
      </c>
      <c r="AI52" s="49">
        <f t="shared" si="16"/>
        <v>0.14583333333333331</v>
      </c>
      <c r="AJ52" s="49" t="str">
        <f t="shared" si="17"/>
        <v/>
      </c>
    </row>
    <row r="53" spans="1:36" s="46" customFormat="1" ht="13.5" x14ac:dyDescent="0.25">
      <c r="A53" s="63" t="s">
        <v>50</v>
      </c>
      <c r="B53" s="64" t="s">
        <v>8</v>
      </c>
      <c r="C53" s="63" t="s">
        <v>58</v>
      </c>
      <c r="D53" s="63" t="s">
        <v>842</v>
      </c>
      <c r="E53" s="62" t="s">
        <v>883</v>
      </c>
      <c r="F53" s="62" t="s">
        <v>17</v>
      </c>
      <c r="G53" s="62" t="s">
        <v>13</v>
      </c>
      <c r="H53" s="60">
        <v>76</v>
      </c>
      <c r="I53" s="60">
        <v>30</v>
      </c>
      <c r="J53" s="60">
        <v>2.4</v>
      </c>
      <c r="K53" s="60">
        <v>26</v>
      </c>
      <c r="L53" s="61">
        <v>13.6</v>
      </c>
      <c r="M53" s="61"/>
      <c r="N53" s="60">
        <v>0.99</v>
      </c>
      <c r="O53" s="60"/>
      <c r="P53" s="60"/>
      <c r="Q53" s="67">
        <v>2193</v>
      </c>
      <c r="R53" s="66">
        <f>Q53*1.4</f>
        <v>3070.2</v>
      </c>
      <c r="S53" s="58">
        <v>2009</v>
      </c>
      <c r="T53" s="58">
        <v>118</v>
      </c>
      <c r="U53" s="58">
        <v>50</v>
      </c>
      <c r="V53" s="58">
        <v>91</v>
      </c>
      <c r="W53" s="58">
        <v>127</v>
      </c>
      <c r="X53" s="58">
        <v>78</v>
      </c>
      <c r="Y53" s="58">
        <v>1.05</v>
      </c>
      <c r="Z53" s="58">
        <v>125</v>
      </c>
      <c r="AB53" s="50">
        <f t="shared" si="9"/>
        <v>40.397368421052626</v>
      </c>
      <c r="AC53" s="50">
        <f t="shared" si="10"/>
        <v>102.33999999999999</v>
      </c>
      <c r="AD53" s="50">
        <f t="shared" si="11"/>
        <v>1279.25</v>
      </c>
      <c r="AE53" s="49">
        <f t="shared" si="12"/>
        <v>1.3026315789473684E-2</v>
      </c>
      <c r="AF53" s="49" t="str">
        <f t="shared" si="13"/>
        <v/>
      </c>
      <c r="AG53" s="49">
        <f t="shared" si="14"/>
        <v>3.3000000000000002E-2</v>
      </c>
      <c r="AH53" s="49" t="str">
        <f t="shared" si="15"/>
        <v/>
      </c>
      <c r="AI53" s="49">
        <f t="shared" si="16"/>
        <v>0.41250000000000003</v>
      </c>
      <c r="AJ53" s="49" t="str">
        <f t="shared" si="17"/>
        <v/>
      </c>
    </row>
    <row r="54" spans="1:36" s="46" customFormat="1" ht="13.5" x14ac:dyDescent="0.25">
      <c r="A54" s="63" t="s">
        <v>32</v>
      </c>
      <c r="B54" s="64" t="s">
        <v>22</v>
      </c>
      <c r="C54" s="63" t="s">
        <v>57</v>
      </c>
      <c r="D54" s="63" t="s">
        <v>843</v>
      </c>
      <c r="E54" s="62" t="s">
        <v>53</v>
      </c>
      <c r="F54" s="62" t="s">
        <v>17</v>
      </c>
      <c r="G54" s="62" t="s">
        <v>13</v>
      </c>
      <c r="H54" s="60"/>
      <c r="I54" s="60">
        <v>92</v>
      </c>
      <c r="J54" s="60">
        <v>12</v>
      </c>
      <c r="K54" s="60">
        <v>204</v>
      </c>
      <c r="L54" s="61">
        <v>2.29</v>
      </c>
      <c r="M54" s="61"/>
      <c r="N54" s="60">
        <v>0.38</v>
      </c>
      <c r="O54" s="60"/>
      <c r="P54" s="60"/>
      <c r="Q54" s="67">
        <v>410</v>
      </c>
      <c r="R54" s="66">
        <f>Q54</f>
        <v>410</v>
      </c>
      <c r="S54" s="58">
        <v>2009</v>
      </c>
      <c r="T54" s="58"/>
      <c r="U54" s="58">
        <v>121</v>
      </c>
      <c r="V54" s="58">
        <v>82</v>
      </c>
      <c r="W54" s="58">
        <v>67</v>
      </c>
      <c r="X54" s="58">
        <v>63</v>
      </c>
      <c r="Y54" s="58">
        <v>0.5</v>
      </c>
      <c r="Z54" s="58">
        <v>79</v>
      </c>
      <c r="AB54" s="50" t="str">
        <f t="shared" si="9"/>
        <v/>
      </c>
      <c r="AC54" s="50">
        <f t="shared" si="10"/>
        <v>4.4565217391304346</v>
      </c>
      <c r="AD54" s="50">
        <f t="shared" si="11"/>
        <v>34.166666666666664</v>
      </c>
      <c r="AE54" s="49" t="str">
        <f t="shared" si="12"/>
        <v/>
      </c>
      <c r="AF54" s="49" t="str">
        <f t="shared" si="13"/>
        <v/>
      </c>
      <c r="AG54" s="49">
        <f t="shared" si="14"/>
        <v>4.1304347826086954E-3</v>
      </c>
      <c r="AH54" s="49" t="str">
        <f t="shared" si="15"/>
        <v/>
      </c>
      <c r="AI54" s="49">
        <f t="shared" si="16"/>
        <v>3.1666666666666669E-2</v>
      </c>
      <c r="AJ54" s="49" t="str">
        <f t="shared" si="17"/>
        <v/>
      </c>
    </row>
    <row r="55" spans="1:36" s="46" customFormat="1" ht="13.5" x14ac:dyDescent="0.25">
      <c r="A55" s="63" t="s">
        <v>32</v>
      </c>
      <c r="B55" s="64" t="s">
        <v>22</v>
      </c>
      <c r="C55" s="63" t="s">
        <v>56</v>
      </c>
      <c r="D55" s="63" t="s">
        <v>844</v>
      </c>
      <c r="E55" s="62" t="s">
        <v>53</v>
      </c>
      <c r="F55" s="62" t="s">
        <v>17</v>
      </c>
      <c r="G55" s="62" t="s">
        <v>13</v>
      </c>
      <c r="H55" s="60"/>
      <c r="I55" s="60">
        <v>224</v>
      </c>
      <c r="J55" s="60">
        <v>16.8</v>
      </c>
      <c r="K55" s="60">
        <v>495</v>
      </c>
      <c r="L55" s="61">
        <v>4.09</v>
      </c>
      <c r="M55" s="61"/>
      <c r="N55" s="60">
        <v>4.3600000000000003</v>
      </c>
      <c r="O55" s="60"/>
      <c r="P55" s="60"/>
      <c r="Q55" s="67">
        <v>521</v>
      </c>
      <c r="R55" s="66">
        <f>Q55</f>
        <v>521</v>
      </c>
      <c r="S55" s="58">
        <v>2009</v>
      </c>
      <c r="T55" s="58"/>
      <c r="U55" s="58">
        <v>298</v>
      </c>
      <c r="V55" s="58">
        <v>80</v>
      </c>
      <c r="W55" s="58">
        <v>124</v>
      </c>
      <c r="X55" s="58">
        <v>63</v>
      </c>
      <c r="Y55" s="58">
        <v>0.88</v>
      </c>
      <c r="Z55" s="58">
        <v>79</v>
      </c>
      <c r="AB55" s="50" t="str">
        <f t="shared" si="9"/>
        <v/>
      </c>
      <c r="AC55" s="50">
        <f t="shared" si="10"/>
        <v>2.3258928571428572</v>
      </c>
      <c r="AD55" s="50">
        <f t="shared" si="11"/>
        <v>31.011904761904759</v>
      </c>
      <c r="AE55" s="49" t="str">
        <f t="shared" si="12"/>
        <v/>
      </c>
      <c r="AF55" s="49" t="str">
        <f t="shared" si="13"/>
        <v/>
      </c>
      <c r="AG55" s="49">
        <f t="shared" si="14"/>
        <v>1.9464285714285715E-2</v>
      </c>
      <c r="AH55" s="49" t="str">
        <f t="shared" si="15"/>
        <v/>
      </c>
      <c r="AI55" s="49">
        <f t="shared" si="16"/>
        <v>0.25952380952380955</v>
      </c>
      <c r="AJ55" s="49" t="str">
        <f t="shared" si="17"/>
        <v/>
      </c>
    </row>
    <row r="56" spans="1:36" s="46" customFormat="1" ht="13.5" x14ac:dyDescent="0.25">
      <c r="A56" s="63" t="s">
        <v>55</v>
      </c>
      <c r="B56" s="64" t="s">
        <v>8</v>
      </c>
      <c r="C56" s="63" t="s">
        <v>54</v>
      </c>
      <c r="D56" s="63" t="s">
        <v>845</v>
      </c>
      <c r="E56" s="62" t="s">
        <v>53</v>
      </c>
      <c r="F56" s="62" t="s">
        <v>17</v>
      </c>
      <c r="G56" s="62" t="s">
        <v>13</v>
      </c>
      <c r="H56" s="60"/>
      <c r="I56" s="60">
        <v>107.4</v>
      </c>
      <c r="J56" s="60">
        <v>36</v>
      </c>
      <c r="K56" s="60">
        <v>179</v>
      </c>
      <c r="L56" s="61">
        <v>3.5</v>
      </c>
      <c r="M56" s="61"/>
      <c r="N56" s="60">
        <v>3.98</v>
      </c>
      <c r="O56" s="60"/>
      <c r="P56" s="60"/>
      <c r="Q56" s="67">
        <v>2042</v>
      </c>
      <c r="R56" s="66">
        <f>Q56*1.4</f>
        <v>2858.7999999999997</v>
      </c>
      <c r="S56" s="58">
        <v>2009</v>
      </c>
      <c r="T56" s="58"/>
      <c r="U56" s="58">
        <v>247</v>
      </c>
      <c r="V56" s="58">
        <v>180.5</v>
      </c>
      <c r="W56" s="58">
        <v>60</v>
      </c>
      <c r="X56" s="58">
        <v>70.5</v>
      </c>
      <c r="Y56" s="58">
        <v>1.208</v>
      </c>
      <c r="Z56" s="58">
        <v>143</v>
      </c>
      <c r="AB56" s="50" t="str">
        <f t="shared" si="9"/>
        <v/>
      </c>
      <c r="AC56" s="50">
        <f t="shared" si="10"/>
        <v>26.618249534450648</v>
      </c>
      <c r="AD56" s="50">
        <f t="shared" si="11"/>
        <v>79.411111111111097</v>
      </c>
      <c r="AE56" s="49" t="str">
        <f t="shared" si="12"/>
        <v/>
      </c>
      <c r="AF56" s="49" t="str">
        <f t="shared" si="13"/>
        <v/>
      </c>
      <c r="AG56" s="49">
        <f t="shared" si="14"/>
        <v>3.7057728119180629E-2</v>
      </c>
      <c r="AH56" s="49" t="str">
        <f t="shared" si="15"/>
        <v/>
      </c>
      <c r="AI56" s="49">
        <f t="shared" si="16"/>
        <v>0.11055555555555556</v>
      </c>
      <c r="AJ56" s="49" t="str">
        <f t="shared" si="17"/>
        <v/>
      </c>
    </row>
    <row r="57" spans="1:36" s="46" customFormat="1" ht="13.5" x14ac:dyDescent="0.25">
      <c r="A57" s="63" t="s">
        <v>781</v>
      </c>
      <c r="B57" s="64" t="s">
        <v>22</v>
      </c>
      <c r="C57" s="63" t="s">
        <v>52</v>
      </c>
      <c r="D57" s="63" t="s">
        <v>846</v>
      </c>
      <c r="E57" s="62" t="s">
        <v>5</v>
      </c>
      <c r="F57" s="62" t="s">
        <v>17</v>
      </c>
      <c r="G57" s="62" t="s">
        <v>13</v>
      </c>
      <c r="H57" s="60">
        <v>45</v>
      </c>
      <c r="I57" s="60"/>
      <c r="J57" s="60"/>
      <c r="K57" s="60"/>
      <c r="L57" s="61">
        <v>27.18</v>
      </c>
      <c r="M57" s="61"/>
      <c r="N57" s="60">
        <v>0.64</v>
      </c>
      <c r="O57" s="60"/>
      <c r="P57" s="60"/>
      <c r="Q57" s="66">
        <v>510</v>
      </c>
      <c r="R57" s="66">
        <f>Q57</f>
        <v>510</v>
      </c>
      <c r="S57" s="58">
        <v>2010</v>
      </c>
      <c r="T57" s="58">
        <v>71</v>
      </c>
      <c r="U57" s="58"/>
      <c r="V57" s="58">
        <v>81.8</v>
      </c>
      <c r="W57" s="58">
        <v>67.3</v>
      </c>
      <c r="X57" s="58">
        <v>66.3</v>
      </c>
      <c r="Y57" s="58">
        <v>0.56000000000000005</v>
      </c>
      <c r="Z57" s="58">
        <v>64</v>
      </c>
      <c r="AB57" s="50">
        <f t="shared" si="9"/>
        <v>11.333333333333334</v>
      </c>
      <c r="AC57" s="50" t="str">
        <f t="shared" si="10"/>
        <v/>
      </c>
      <c r="AD57" s="50" t="str">
        <f t="shared" si="11"/>
        <v/>
      </c>
      <c r="AE57" s="49">
        <f t="shared" si="12"/>
        <v>1.4222222222222223E-2</v>
      </c>
      <c r="AF57" s="49" t="str">
        <f t="shared" si="13"/>
        <v/>
      </c>
      <c r="AG57" s="49" t="str">
        <f t="shared" si="14"/>
        <v/>
      </c>
      <c r="AH57" s="49" t="str">
        <f t="shared" si="15"/>
        <v/>
      </c>
      <c r="AI57" s="49" t="str">
        <f t="shared" si="16"/>
        <v/>
      </c>
      <c r="AJ57" s="49" t="str">
        <f t="shared" si="17"/>
        <v/>
      </c>
    </row>
    <row r="58" spans="1:36" s="46" customFormat="1" ht="13.5" x14ac:dyDescent="0.25">
      <c r="A58" s="63" t="s">
        <v>781</v>
      </c>
      <c r="B58" s="64" t="s">
        <v>22</v>
      </c>
      <c r="C58" s="63" t="s">
        <v>51</v>
      </c>
      <c r="D58" s="63" t="s">
        <v>847</v>
      </c>
      <c r="E58" s="62" t="s">
        <v>5</v>
      </c>
      <c r="F58" s="62" t="s">
        <v>17</v>
      </c>
      <c r="G58" s="62" t="s">
        <v>13</v>
      </c>
      <c r="H58" s="60">
        <v>90</v>
      </c>
      <c r="I58" s="60"/>
      <c r="J58" s="60"/>
      <c r="K58" s="60"/>
      <c r="L58" s="61">
        <v>31.23</v>
      </c>
      <c r="M58" s="61"/>
      <c r="N58" s="60">
        <v>1.34</v>
      </c>
      <c r="O58" s="60"/>
      <c r="P58" s="60"/>
      <c r="Q58" s="67">
        <v>688</v>
      </c>
      <c r="R58" s="66">
        <f>Q58</f>
        <v>688</v>
      </c>
      <c r="S58" s="58">
        <v>2010</v>
      </c>
      <c r="T58" s="58">
        <v>198</v>
      </c>
      <c r="U58" s="58"/>
      <c r="V58" s="58">
        <v>81.8</v>
      </c>
      <c r="W58" s="58">
        <v>124.3</v>
      </c>
      <c r="X58" s="58">
        <v>63</v>
      </c>
      <c r="Y58" s="58">
        <v>0.91</v>
      </c>
      <c r="Z58" s="58">
        <v>108</v>
      </c>
      <c r="AB58" s="50">
        <f t="shared" si="9"/>
        <v>7.6444444444444448</v>
      </c>
      <c r="AC58" s="50" t="str">
        <f t="shared" si="10"/>
        <v/>
      </c>
      <c r="AD58" s="50" t="str">
        <f t="shared" si="11"/>
        <v/>
      </c>
      <c r="AE58" s="49">
        <f t="shared" si="12"/>
        <v>1.4888888888888889E-2</v>
      </c>
      <c r="AF58" s="49" t="str">
        <f t="shared" si="13"/>
        <v/>
      </c>
      <c r="AG58" s="49" t="str">
        <f t="shared" si="14"/>
        <v/>
      </c>
      <c r="AH58" s="49" t="str">
        <f t="shared" si="15"/>
        <v/>
      </c>
      <c r="AI58" s="49" t="str">
        <f t="shared" si="16"/>
        <v/>
      </c>
      <c r="AJ58" s="49" t="str">
        <f t="shared" si="17"/>
        <v/>
      </c>
    </row>
    <row r="59" spans="1:36" s="46" customFormat="1" ht="13.5" x14ac:dyDescent="0.25">
      <c r="A59" s="63" t="s">
        <v>781</v>
      </c>
      <c r="B59" s="64" t="s">
        <v>6</v>
      </c>
      <c r="C59" s="63" t="s">
        <v>785</v>
      </c>
      <c r="D59" s="63" t="s">
        <v>848</v>
      </c>
      <c r="E59" s="62" t="s">
        <v>5</v>
      </c>
      <c r="F59" s="62" t="s">
        <v>17</v>
      </c>
      <c r="G59" s="62" t="s">
        <v>13</v>
      </c>
      <c r="H59" s="60">
        <v>105</v>
      </c>
      <c r="I59" s="60"/>
      <c r="J59" s="60"/>
      <c r="K59" s="60"/>
      <c r="L59" s="61">
        <v>25.66</v>
      </c>
      <c r="M59" s="61"/>
      <c r="N59" s="60">
        <v>3.2</v>
      </c>
      <c r="O59" s="60"/>
      <c r="P59" s="60"/>
      <c r="Q59" s="66">
        <v>744</v>
      </c>
      <c r="R59" s="66">
        <f t="shared" ref="R59:R64" si="18">Q59*1.4</f>
        <v>1041.5999999999999</v>
      </c>
      <c r="S59" s="58">
        <v>2009</v>
      </c>
      <c r="T59" s="58">
        <v>218</v>
      </c>
      <c r="U59" s="58"/>
      <c r="V59" s="58">
        <v>84</v>
      </c>
      <c r="W59" s="58">
        <v>69</v>
      </c>
      <c r="X59" s="58">
        <v>126</v>
      </c>
      <c r="Y59" s="58">
        <v>1.02</v>
      </c>
      <c r="Z59" s="58">
        <v>126</v>
      </c>
      <c r="AB59" s="50">
        <f t="shared" si="9"/>
        <v>9.92</v>
      </c>
      <c r="AC59" s="50" t="str">
        <f t="shared" si="10"/>
        <v/>
      </c>
      <c r="AD59" s="50" t="str">
        <f t="shared" si="11"/>
        <v/>
      </c>
      <c r="AE59" s="49">
        <f t="shared" si="12"/>
        <v>3.0476190476190476E-2</v>
      </c>
      <c r="AF59" s="49" t="str">
        <f t="shared" si="13"/>
        <v/>
      </c>
      <c r="AG59" s="49" t="str">
        <f t="shared" si="14"/>
        <v/>
      </c>
      <c r="AH59" s="49" t="str">
        <f t="shared" si="15"/>
        <v/>
      </c>
      <c r="AI59" s="49" t="str">
        <f t="shared" si="16"/>
        <v/>
      </c>
      <c r="AJ59" s="49" t="str">
        <f t="shared" si="17"/>
        <v/>
      </c>
    </row>
    <row r="60" spans="1:36" s="46" customFormat="1" ht="13.5" x14ac:dyDescent="0.25">
      <c r="A60" s="63" t="s">
        <v>786</v>
      </c>
      <c r="B60" s="64" t="s">
        <v>8</v>
      </c>
      <c r="C60" s="63" t="s">
        <v>49</v>
      </c>
      <c r="D60" s="63" t="s">
        <v>849</v>
      </c>
      <c r="E60" s="62" t="s">
        <v>884</v>
      </c>
      <c r="F60" s="62" t="s">
        <v>17</v>
      </c>
      <c r="G60" s="62" t="s">
        <v>13</v>
      </c>
      <c r="H60" s="60">
        <v>109.5</v>
      </c>
      <c r="I60" s="60">
        <v>48</v>
      </c>
      <c r="J60" s="60">
        <v>3.4</v>
      </c>
      <c r="K60" s="60">
        <v>80</v>
      </c>
      <c r="L60" s="61">
        <v>23.4</v>
      </c>
      <c r="M60" s="61"/>
      <c r="N60" s="60">
        <v>1.82</v>
      </c>
      <c r="O60" s="60"/>
      <c r="P60" s="60"/>
      <c r="Q60" s="67">
        <v>2219</v>
      </c>
      <c r="R60" s="66">
        <f t="shared" si="18"/>
        <v>3106.6</v>
      </c>
      <c r="S60" s="58">
        <v>2010</v>
      </c>
      <c r="T60" s="58">
        <v>204</v>
      </c>
      <c r="U60" s="58"/>
      <c r="V60" s="58">
        <v>90.5</v>
      </c>
      <c r="W60" s="58">
        <v>126</v>
      </c>
      <c r="X60" s="58">
        <v>82.5</v>
      </c>
      <c r="Y60" s="58">
        <v>1.05</v>
      </c>
      <c r="Z60" s="58">
        <v>125</v>
      </c>
      <c r="AB60" s="50">
        <f t="shared" si="9"/>
        <v>28.37077625570776</v>
      </c>
      <c r="AC60" s="50">
        <f t="shared" si="10"/>
        <v>64.720833333333331</v>
      </c>
      <c r="AD60" s="50">
        <f t="shared" si="11"/>
        <v>913.70588235294122</v>
      </c>
      <c r="AE60" s="49">
        <f t="shared" si="12"/>
        <v>1.6621004566210046E-2</v>
      </c>
      <c r="AF60" s="49" t="str">
        <f t="shared" si="13"/>
        <v/>
      </c>
      <c r="AG60" s="49">
        <f t="shared" si="14"/>
        <v>3.7916666666666668E-2</v>
      </c>
      <c r="AH60" s="49" t="str">
        <f t="shared" si="15"/>
        <v/>
      </c>
      <c r="AI60" s="49">
        <f t="shared" si="16"/>
        <v>0.53529411764705881</v>
      </c>
      <c r="AJ60" s="49" t="str">
        <f t="shared" si="17"/>
        <v/>
      </c>
    </row>
    <row r="61" spans="1:36" s="46" customFormat="1" ht="13.5" x14ac:dyDescent="0.25">
      <c r="A61" s="63" t="s">
        <v>787</v>
      </c>
      <c r="B61" s="64" t="s">
        <v>6</v>
      </c>
      <c r="C61" s="63" t="s">
        <v>47</v>
      </c>
      <c r="D61" s="63" t="s">
        <v>850</v>
      </c>
      <c r="E61" s="62" t="s">
        <v>885</v>
      </c>
      <c r="F61" s="62" t="s">
        <v>17</v>
      </c>
      <c r="G61" s="62" t="s">
        <v>19</v>
      </c>
      <c r="H61" s="60">
        <v>19.5</v>
      </c>
      <c r="I61" s="60"/>
      <c r="J61" s="60"/>
      <c r="K61" s="60"/>
      <c r="L61" s="61">
        <v>114</v>
      </c>
      <c r="M61" s="61"/>
      <c r="N61" s="60">
        <v>0.51</v>
      </c>
      <c r="O61" s="60"/>
      <c r="P61" s="60"/>
      <c r="Q61" s="67">
        <v>1116</v>
      </c>
      <c r="R61" s="66">
        <f t="shared" si="18"/>
        <v>1562.3999999999999</v>
      </c>
      <c r="S61" s="58">
        <v>2010</v>
      </c>
      <c r="T61" s="58">
        <v>48</v>
      </c>
      <c r="U61" s="58"/>
      <c r="V61" s="58">
        <v>87.6</v>
      </c>
      <c r="W61" s="58">
        <v>72.7</v>
      </c>
      <c r="X61" s="58">
        <v>69.7</v>
      </c>
      <c r="Y61" s="58">
        <v>0.65</v>
      </c>
      <c r="Z61" s="58">
        <v>88</v>
      </c>
      <c r="AB61" s="50">
        <f t="shared" si="9"/>
        <v>80.123076923076923</v>
      </c>
      <c r="AC61" s="50" t="str">
        <f t="shared" si="10"/>
        <v/>
      </c>
      <c r="AD61" s="50" t="str">
        <f t="shared" si="11"/>
        <v/>
      </c>
      <c r="AE61" s="49">
        <f t="shared" si="12"/>
        <v>2.6153846153846156E-2</v>
      </c>
      <c r="AF61" s="49" t="str">
        <f t="shared" si="13"/>
        <v/>
      </c>
      <c r="AG61" s="49" t="str">
        <f t="shared" si="14"/>
        <v/>
      </c>
      <c r="AH61" s="49" t="str">
        <f t="shared" si="15"/>
        <v/>
      </c>
      <c r="AI61" s="49" t="str">
        <f t="shared" si="16"/>
        <v/>
      </c>
      <c r="AJ61" s="49" t="str">
        <f t="shared" si="17"/>
        <v/>
      </c>
    </row>
    <row r="62" spans="1:36" s="46" customFormat="1" ht="13.5" x14ac:dyDescent="0.25">
      <c r="A62" s="63" t="s">
        <v>779</v>
      </c>
      <c r="B62" s="64" t="s">
        <v>6</v>
      </c>
      <c r="C62" s="63" t="s">
        <v>46</v>
      </c>
      <c r="D62" s="63" t="s">
        <v>851</v>
      </c>
      <c r="E62" s="62" t="s">
        <v>881</v>
      </c>
      <c r="F62" s="62" t="s">
        <v>17</v>
      </c>
      <c r="G62" s="62" t="s">
        <v>19</v>
      </c>
      <c r="H62" s="60">
        <v>16</v>
      </c>
      <c r="I62" s="60">
        <v>5.4</v>
      </c>
      <c r="J62" s="60">
        <v>1.6</v>
      </c>
      <c r="K62" s="60">
        <v>9</v>
      </c>
      <c r="L62" s="61">
        <v>52.54</v>
      </c>
      <c r="M62" s="61"/>
      <c r="N62" s="60">
        <v>3.46</v>
      </c>
      <c r="O62" s="60"/>
      <c r="P62" s="60"/>
      <c r="Q62" s="66">
        <v>699</v>
      </c>
      <c r="R62" s="66">
        <f t="shared" si="18"/>
        <v>978.59999999999991</v>
      </c>
      <c r="S62" s="58">
        <v>2010</v>
      </c>
      <c r="T62" s="58">
        <v>54</v>
      </c>
      <c r="U62" s="58">
        <v>10</v>
      </c>
      <c r="V62" s="58">
        <v>84</v>
      </c>
      <c r="W62" s="58">
        <v>70</v>
      </c>
      <c r="X62" s="58">
        <v>72</v>
      </c>
      <c r="Y62" s="58">
        <v>0.65</v>
      </c>
      <c r="Z62" s="58">
        <v>90</v>
      </c>
      <c r="AB62" s="50">
        <f t="shared" si="9"/>
        <v>61.162499999999994</v>
      </c>
      <c r="AC62" s="50">
        <f t="shared" si="10"/>
        <v>181.2222222222222</v>
      </c>
      <c r="AD62" s="50">
        <f t="shared" si="11"/>
        <v>611.62499999999989</v>
      </c>
      <c r="AE62" s="49">
        <f t="shared" si="12"/>
        <v>0.21625</v>
      </c>
      <c r="AF62" s="49" t="str">
        <f t="shared" si="13"/>
        <v/>
      </c>
      <c r="AG62" s="49">
        <f t="shared" si="14"/>
        <v>0.64074074074074072</v>
      </c>
      <c r="AH62" s="49" t="str">
        <f t="shared" si="15"/>
        <v/>
      </c>
      <c r="AI62" s="49">
        <f t="shared" si="16"/>
        <v>2.1624999999999996</v>
      </c>
      <c r="AJ62" s="49" t="str">
        <f t="shared" si="17"/>
        <v/>
      </c>
    </row>
    <row r="63" spans="1:36" s="46" customFormat="1" ht="13.5" x14ac:dyDescent="0.25">
      <c r="A63" s="63" t="s">
        <v>781</v>
      </c>
      <c r="B63" s="64" t="s">
        <v>6</v>
      </c>
      <c r="C63" s="63" t="s">
        <v>788</v>
      </c>
      <c r="D63" s="63" t="s">
        <v>852</v>
      </c>
      <c r="E63" s="62" t="s">
        <v>5</v>
      </c>
      <c r="F63" s="62" t="s">
        <v>17</v>
      </c>
      <c r="G63" s="62" t="s">
        <v>13</v>
      </c>
      <c r="H63" s="60">
        <v>75</v>
      </c>
      <c r="I63" s="60"/>
      <c r="J63" s="60"/>
      <c r="K63" s="60"/>
      <c r="L63" s="61">
        <v>20.100000000000001</v>
      </c>
      <c r="M63" s="61"/>
      <c r="N63" s="60">
        <v>1.89</v>
      </c>
      <c r="O63" s="60"/>
      <c r="P63" s="60"/>
      <c r="Q63" s="66">
        <v>639</v>
      </c>
      <c r="R63" s="66">
        <f t="shared" si="18"/>
        <v>894.59999999999991</v>
      </c>
      <c r="S63" s="58">
        <v>2010</v>
      </c>
      <c r="T63" s="58">
        <v>136</v>
      </c>
      <c r="U63" s="58"/>
      <c r="V63" s="58">
        <v>84</v>
      </c>
      <c r="W63" s="58">
        <v>70</v>
      </c>
      <c r="X63" s="58">
        <v>92</v>
      </c>
      <c r="Y63" s="58">
        <v>0.752</v>
      </c>
      <c r="Z63" s="58">
        <v>102</v>
      </c>
      <c r="AB63" s="50">
        <f t="shared" si="9"/>
        <v>11.927999999999999</v>
      </c>
      <c r="AC63" s="50" t="str">
        <f t="shared" si="10"/>
        <v/>
      </c>
      <c r="AD63" s="50" t="str">
        <f t="shared" si="11"/>
        <v/>
      </c>
      <c r="AE63" s="49">
        <f t="shared" si="12"/>
        <v>2.52E-2</v>
      </c>
      <c r="AF63" s="49" t="str">
        <f t="shared" si="13"/>
        <v/>
      </c>
      <c r="AG63" s="49" t="str">
        <f t="shared" si="14"/>
        <v/>
      </c>
      <c r="AH63" s="49" t="str">
        <f t="shared" si="15"/>
        <v/>
      </c>
      <c r="AI63" s="49" t="str">
        <f t="shared" si="16"/>
        <v/>
      </c>
      <c r="AJ63" s="49" t="str">
        <f t="shared" si="17"/>
        <v/>
      </c>
    </row>
    <row r="64" spans="1:36" s="46" customFormat="1" ht="13.5" x14ac:dyDescent="0.25">
      <c r="A64" s="63" t="s">
        <v>781</v>
      </c>
      <c r="B64" s="64" t="s">
        <v>6</v>
      </c>
      <c r="C64" s="63" t="s">
        <v>45</v>
      </c>
      <c r="D64" s="63" t="s">
        <v>853</v>
      </c>
      <c r="E64" s="62" t="s">
        <v>5</v>
      </c>
      <c r="F64" s="62" t="s">
        <v>17</v>
      </c>
      <c r="G64" s="62" t="s">
        <v>13</v>
      </c>
      <c r="H64" s="60">
        <v>135</v>
      </c>
      <c r="I64" s="60"/>
      <c r="J64" s="60"/>
      <c r="K64" s="60"/>
      <c r="L64" s="61">
        <v>23.23</v>
      </c>
      <c r="M64" s="61"/>
      <c r="N64" s="60">
        <v>3.08</v>
      </c>
      <c r="O64" s="60"/>
      <c r="P64" s="60"/>
      <c r="Q64" s="66">
        <v>867</v>
      </c>
      <c r="R64" s="66">
        <f t="shared" si="18"/>
        <v>1213.8</v>
      </c>
      <c r="S64" s="58">
        <v>2010</v>
      </c>
      <c r="T64" s="58">
        <v>240</v>
      </c>
      <c r="U64" s="58"/>
      <c r="V64" s="58">
        <v>84</v>
      </c>
      <c r="W64" s="58">
        <v>70</v>
      </c>
      <c r="X64" s="58">
        <v>156</v>
      </c>
      <c r="Y64" s="58">
        <v>1.264</v>
      </c>
      <c r="Z64" s="58"/>
      <c r="AB64" s="50">
        <f t="shared" si="9"/>
        <v>8.9911111111111115</v>
      </c>
      <c r="AC64" s="50" t="str">
        <f t="shared" si="10"/>
        <v/>
      </c>
      <c r="AD64" s="50" t="str">
        <f t="shared" si="11"/>
        <v/>
      </c>
      <c r="AE64" s="49">
        <f t="shared" si="12"/>
        <v>2.2814814814814816E-2</v>
      </c>
      <c r="AF64" s="49" t="str">
        <f t="shared" si="13"/>
        <v/>
      </c>
      <c r="AG64" s="49" t="str">
        <f t="shared" si="14"/>
        <v/>
      </c>
      <c r="AH64" s="49" t="str">
        <f t="shared" si="15"/>
        <v/>
      </c>
      <c r="AI64" s="49" t="str">
        <f t="shared" si="16"/>
        <v/>
      </c>
      <c r="AJ64" s="49" t="str">
        <f t="shared" si="17"/>
        <v/>
      </c>
    </row>
    <row r="65" spans="1:36" s="46" customFormat="1" ht="13.5" x14ac:dyDescent="0.25">
      <c r="A65" s="63" t="s">
        <v>781</v>
      </c>
      <c r="B65" s="64" t="s">
        <v>40</v>
      </c>
      <c r="C65" s="63" t="s">
        <v>44</v>
      </c>
      <c r="D65" s="63" t="s">
        <v>854</v>
      </c>
      <c r="E65" s="62" t="s">
        <v>5</v>
      </c>
      <c r="F65" s="62" t="s">
        <v>17</v>
      </c>
      <c r="G65" s="62" t="s">
        <v>13</v>
      </c>
      <c r="H65" s="60">
        <v>103</v>
      </c>
      <c r="I65" s="60"/>
      <c r="J65" s="60"/>
      <c r="K65" s="60"/>
      <c r="L65" s="61">
        <v>97.7</v>
      </c>
      <c r="M65" s="61"/>
      <c r="N65" s="60">
        <v>8</v>
      </c>
      <c r="O65" s="60"/>
      <c r="P65" s="60"/>
      <c r="Q65" s="67">
        <v>1993</v>
      </c>
      <c r="R65" s="66">
        <v>1993</v>
      </c>
      <c r="S65" s="58">
        <v>2010</v>
      </c>
      <c r="T65" s="58">
        <v>125</v>
      </c>
      <c r="U65" s="58"/>
      <c r="V65" s="58">
        <v>200</v>
      </c>
      <c r="W65" s="58">
        <v>89</v>
      </c>
      <c r="X65" s="58">
        <v>76</v>
      </c>
      <c r="Y65" s="58">
        <v>1.5</v>
      </c>
      <c r="Z65" s="58">
        <v>175</v>
      </c>
      <c r="AB65" s="50">
        <f t="shared" si="9"/>
        <v>19.349514563106798</v>
      </c>
      <c r="AC65" s="50" t="str">
        <f t="shared" si="10"/>
        <v/>
      </c>
      <c r="AD65" s="50" t="str">
        <f t="shared" si="11"/>
        <v/>
      </c>
      <c r="AE65" s="49">
        <f t="shared" si="12"/>
        <v>7.7669902912621352E-2</v>
      </c>
      <c r="AF65" s="49" t="str">
        <f t="shared" si="13"/>
        <v/>
      </c>
      <c r="AG65" s="49" t="str">
        <f t="shared" si="14"/>
        <v/>
      </c>
      <c r="AH65" s="49" t="str">
        <f t="shared" si="15"/>
        <v/>
      </c>
      <c r="AI65" s="49" t="str">
        <f t="shared" si="16"/>
        <v/>
      </c>
      <c r="AJ65" s="49" t="str">
        <f t="shared" si="17"/>
        <v/>
      </c>
    </row>
    <row r="66" spans="1:36" s="46" customFormat="1" ht="13.5" x14ac:dyDescent="0.25">
      <c r="A66" s="63" t="s">
        <v>779</v>
      </c>
      <c r="B66" s="64" t="s">
        <v>8</v>
      </c>
      <c r="C66" s="63" t="s">
        <v>43</v>
      </c>
      <c r="D66" s="63" t="s">
        <v>855</v>
      </c>
      <c r="E66" s="62" t="s">
        <v>881</v>
      </c>
      <c r="F66" s="62" t="s">
        <v>17</v>
      </c>
      <c r="G66" s="62" t="s">
        <v>13</v>
      </c>
      <c r="H66" s="60">
        <v>60</v>
      </c>
      <c r="I66" s="60">
        <v>12</v>
      </c>
      <c r="J66" s="60">
        <v>2.4</v>
      </c>
      <c r="K66" s="60">
        <v>20</v>
      </c>
      <c r="L66" s="61">
        <v>39.4</v>
      </c>
      <c r="M66" s="61"/>
      <c r="N66" s="60">
        <v>1.87</v>
      </c>
      <c r="O66" s="60"/>
      <c r="P66" s="60"/>
      <c r="Q66" s="67">
        <v>2109</v>
      </c>
      <c r="R66" s="66">
        <f>Q66*1.4</f>
        <v>2952.6</v>
      </c>
      <c r="S66" s="58">
        <v>2010</v>
      </c>
      <c r="T66" s="58">
        <v>99</v>
      </c>
      <c r="U66" s="58">
        <v>43</v>
      </c>
      <c r="V66" s="58">
        <v>90</v>
      </c>
      <c r="W66" s="58">
        <v>127</v>
      </c>
      <c r="X66" s="58">
        <v>78</v>
      </c>
      <c r="Y66" s="58">
        <v>1.05</v>
      </c>
      <c r="Z66" s="58">
        <v>125</v>
      </c>
      <c r="AB66" s="50">
        <f t="shared" si="9"/>
        <v>49.21</v>
      </c>
      <c r="AC66" s="50">
        <f t="shared" si="10"/>
        <v>246.04999999999998</v>
      </c>
      <c r="AD66" s="50">
        <f t="shared" si="11"/>
        <v>1230.25</v>
      </c>
      <c r="AE66" s="49">
        <f t="shared" si="12"/>
        <v>3.1166666666666669E-2</v>
      </c>
      <c r="AF66" s="49" t="str">
        <f t="shared" si="13"/>
        <v/>
      </c>
      <c r="AG66" s="49">
        <f t="shared" si="14"/>
        <v>0.15583333333333335</v>
      </c>
      <c r="AH66" s="49" t="str">
        <f t="shared" si="15"/>
        <v/>
      </c>
      <c r="AI66" s="49">
        <f t="shared" si="16"/>
        <v>0.77916666666666679</v>
      </c>
      <c r="AJ66" s="49" t="str">
        <f t="shared" si="17"/>
        <v/>
      </c>
    </row>
    <row r="67" spans="1:36" s="46" customFormat="1" ht="13.5" x14ac:dyDescent="0.25">
      <c r="A67" s="63" t="s">
        <v>781</v>
      </c>
      <c r="B67" s="64" t="s">
        <v>22</v>
      </c>
      <c r="C67" s="63" t="s">
        <v>42</v>
      </c>
      <c r="D67" s="63" t="s">
        <v>856</v>
      </c>
      <c r="E67" s="62" t="s">
        <v>5</v>
      </c>
      <c r="F67" s="62" t="s">
        <v>17</v>
      </c>
      <c r="G67" s="62" t="s">
        <v>13</v>
      </c>
      <c r="H67" s="60">
        <v>200</v>
      </c>
      <c r="I67" s="60"/>
      <c r="J67" s="60"/>
      <c r="K67" s="60"/>
      <c r="L67" s="61">
        <v>34.47</v>
      </c>
      <c r="M67" s="61"/>
      <c r="N67" s="60">
        <v>2.73</v>
      </c>
      <c r="O67" s="60"/>
      <c r="P67" s="60"/>
      <c r="Q67" s="67">
        <v>1196</v>
      </c>
      <c r="R67" s="66">
        <f>Q67</f>
        <v>1196</v>
      </c>
      <c r="S67" s="58">
        <v>2011</v>
      </c>
      <c r="T67" s="58">
        <v>340</v>
      </c>
      <c r="U67" s="58"/>
      <c r="V67" s="58">
        <v>164.4</v>
      </c>
      <c r="W67" s="58">
        <v>65</v>
      </c>
      <c r="X67" s="58">
        <v>84.6</v>
      </c>
      <c r="Y67" s="58">
        <v>1.42</v>
      </c>
      <c r="Z67" s="58">
        <v>165</v>
      </c>
      <c r="AB67" s="50">
        <f t="shared" si="9"/>
        <v>5.98</v>
      </c>
      <c r="AC67" s="50" t="str">
        <f t="shared" si="10"/>
        <v/>
      </c>
      <c r="AD67" s="50" t="str">
        <f t="shared" si="11"/>
        <v/>
      </c>
      <c r="AE67" s="49">
        <f t="shared" si="12"/>
        <v>1.3650000000000001E-2</v>
      </c>
      <c r="AF67" s="49" t="str">
        <f t="shared" si="13"/>
        <v/>
      </c>
      <c r="AG67" s="49" t="str">
        <f t="shared" si="14"/>
        <v/>
      </c>
      <c r="AH67" s="49" t="str">
        <f t="shared" si="15"/>
        <v/>
      </c>
      <c r="AI67" s="49" t="str">
        <f t="shared" si="16"/>
        <v/>
      </c>
      <c r="AJ67" s="49" t="str">
        <f t="shared" si="17"/>
        <v/>
      </c>
    </row>
    <row r="68" spans="1:36" s="46" customFormat="1" ht="13.5" x14ac:dyDescent="0.25">
      <c r="A68" s="63" t="s">
        <v>780</v>
      </c>
      <c r="B68" s="64" t="s">
        <v>40</v>
      </c>
      <c r="C68" s="63" t="s">
        <v>41</v>
      </c>
      <c r="D68" s="63" t="s">
        <v>857</v>
      </c>
      <c r="E68" s="62" t="s">
        <v>883</v>
      </c>
      <c r="F68" s="62" t="s">
        <v>17</v>
      </c>
      <c r="G68" s="62" t="s">
        <v>13</v>
      </c>
      <c r="H68" s="60">
        <v>37.5</v>
      </c>
      <c r="I68" s="60"/>
      <c r="J68" s="60">
        <v>2.4</v>
      </c>
      <c r="K68" s="60">
        <v>16</v>
      </c>
      <c r="L68" s="61">
        <v>4.4000000000000004</v>
      </c>
      <c r="M68" s="61"/>
      <c r="N68" s="60">
        <v>0.32</v>
      </c>
      <c r="O68" s="60"/>
      <c r="P68" s="60"/>
      <c r="Q68" s="67">
        <v>1300</v>
      </c>
      <c r="R68" s="66">
        <f>Q68*1.4</f>
        <v>1819.9999999999998</v>
      </c>
      <c r="S68" s="58">
        <v>2011</v>
      </c>
      <c r="T68" s="58">
        <v>61</v>
      </c>
      <c r="U68" s="58">
        <v>24</v>
      </c>
      <c r="V68" s="58">
        <v>116</v>
      </c>
      <c r="W68" s="58">
        <v>60</v>
      </c>
      <c r="X68" s="58">
        <v>84</v>
      </c>
      <c r="Y68" s="58">
        <v>0.66</v>
      </c>
      <c r="Z68" s="58">
        <v>90</v>
      </c>
      <c r="AB68" s="50">
        <f t="shared" si="9"/>
        <v>48.533333333333324</v>
      </c>
      <c r="AC68" s="50" t="str">
        <f t="shared" si="10"/>
        <v/>
      </c>
      <c r="AD68" s="50">
        <f t="shared" si="11"/>
        <v>758.33333333333326</v>
      </c>
      <c r="AE68" s="49">
        <f t="shared" si="12"/>
        <v>8.5333333333333337E-3</v>
      </c>
      <c r="AF68" s="49" t="str">
        <f t="shared" si="13"/>
        <v/>
      </c>
      <c r="AG68" s="49" t="str">
        <f t="shared" si="14"/>
        <v/>
      </c>
      <c r="AH68" s="49" t="str">
        <f t="shared" si="15"/>
        <v/>
      </c>
      <c r="AI68" s="49">
        <f t="shared" si="16"/>
        <v>0.13333333333333333</v>
      </c>
      <c r="AJ68" s="49" t="str">
        <f t="shared" si="17"/>
        <v/>
      </c>
    </row>
    <row r="69" spans="1:36" s="46" customFormat="1" ht="13.5" x14ac:dyDescent="0.25">
      <c r="A69" s="63" t="s">
        <v>787</v>
      </c>
      <c r="B69" s="64" t="s">
        <v>40</v>
      </c>
      <c r="C69" s="63" t="s">
        <v>39</v>
      </c>
      <c r="D69" s="63" t="s">
        <v>858</v>
      </c>
      <c r="E69" s="62" t="s">
        <v>885</v>
      </c>
      <c r="F69" s="62" t="s">
        <v>14</v>
      </c>
      <c r="G69" s="62" t="s">
        <v>13</v>
      </c>
      <c r="H69" s="60">
        <v>93</v>
      </c>
      <c r="I69" s="60"/>
      <c r="J69" s="60"/>
      <c r="K69" s="60"/>
      <c r="L69" s="61">
        <v>170</v>
      </c>
      <c r="M69" s="61"/>
      <c r="N69" s="60">
        <f>3.5*0.37</f>
        <v>1.2949999999999999</v>
      </c>
      <c r="O69" s="60"/>
      <c r="P69" s="60"/>
      <c r="Q69" s="67">
        <v>3995</v>
      </c>
      <c r="R69" s="66">
        <v>3995</v>
      </c>
      <c r="S69" s="58">
        <v>2011</v>
      </c>
      <c r="T69" s="58">
        <v>124</v>
      </c>
      <c r="U69" s="58"/>
      <c r="V69" s="58">
        <v>187</v>
      </c>
      <c r="W69" s="58">
        <v>89</v>
      </c>
      <c r="X69" s="58">
        <v>76</v>
      </c>
      <c r="Y69" s="58">
        <v>1.5</v>
      </c>
      <c r="Z69" s="58">
        <v>150</v>
      </c>
      <c r="AB69" s="50">
        <f t="shared" ref="AB69:AB150" si="19">IF(H69="","",$R69/H69)</f>
        <v>42.956989247311824</v>
      </c>
      <c r="AC69" s="50" t="str">
        <f t="shared" ref="AC69:AC150" si="20">IF(I69="","",$R69/I69)</f>
        <v/>
      </c>
      <c r="AD69" s="50" t="str">
        <f t="shared" ref="AD69:AD150" si="21">IF(J69="","",$R69/J69)</f>
        <v/>
      </c>
      <c r="AE69" s="49">
        <f t="shared" ref="AE69:AE150" si="22">IF(OR(H69="",N69=""),"",N69/H69)</f>
        <v>1.3924731182795698E-2</v>
      </c>
      <c r="AF69" s="49" t="str">
        <f t="shared" ref="AF69:AF150" si="23">IF(OR(H69="",P69=""),"",P69/H69)</f>
        <v/>
      </c>
      <c r="AG69" s="49" t="str">
        <f t="shared" ref="AG69:AG150" si="24">IF(OR(I69="",N69=""),"",N69/I69)</f>
        <v/>
      </c>
      <c r="AH69" s="49" t="str">
        <f t="shared" ref="AH69:AH150" si="25">IF(OR(I69="",P69=""),"",P69/I69)</f>
        <v/>
      </c>
      <c r="AI69" s="49" t="str">
        <f t="shared" ref="AI69:AI150" si="26">IF(OR(J69="",N69=""),"",N69/J69)</f>
        <v/>
      </c>
      <c r="AJ69" s="49" t="str">
        <f t="shared" ref="AJ69:AJ150" si="27">IF(OR(J69="",P69=""),"",P69/J69)</f>
        <v/>
      </c>
    </row>
    <row r="70" spans="1:36" s="46" customFormat="1" ht="13.5" x14ac:dyDescent="0.25">
      <c r="A70" s="63" t="s">
        <v>787</v>
      </c>
      <c r="B70" s="64" t="s">
        <v>38</v>
      </c>
      <c r="C70" s="63" t="s">
        <v>37</v>
      </c>
      <c r="D70" s="63" t="s">
        <v>859</v>
      </c>
      <c r="E70" s="62" t="s">
        <v>885</v>
      </c>
      <c r="F70" s="62" t="s">
        <v>17</v>
      </c>
      <c r="G70" s="62" t="s">
        <v>13</v>
      </c>
      <c r="H70" s="60">
        <v>54.5</v>
      </c>
      <c r="I70" s="60"/>
      <c r="J70" s="60"/>
      <c r="K70" s="60"/>
      <c r="L70" s="61">
        <v>65.2</v>
      </c>
      <c r="M70" s="61"/>
      <c r="N70" s="60">
        <v>0.49</v>
      </c>
      <c r="O70" s="60"/>
      <c r="P70" s="60"/>
      <c r="Q70" s="67">
        <v>2300</v>
      </c>
      <c r="R70" s="66">
        <v>2300</v>
      </c>
      <c r="S70" s="58">
        <v>2011</v>
      </c>
      <c r="T70" s="58">
        <v>60.1</v>
      </c>
      <c r="U70" s="58"/>
      <c r="V70" s="58">
        <v>88</v>
      </c>
      <c r="W70" s="58">
        <v>96.5</v>
      </c>
      <c r="X70" s="58">
        <v>71</v>
      </c>
      <c r="Y70" s="58">
        <v>0.68</v>
      </c>
      <c r="Z70" s="58">
        <v>99</v>
      </c>
      <c r="AB70" s="50">
        <f t="shared" si="19"/>
        <v>42.201834862385319</v>
      </c>
      <c r="AC70" s="50" t="str">
        <f t="shared" si="20"/>
        <v/>
      </c>
      <c r="AD70" s="50" t="str">
        <f t="shared" si="21"/>
        <v/>
      </c>
      <c r="AE70" s="49">
        <f t="shared" si="22"/>
        <v>8.9908256880733943E-3</v>
      </c>
      <c r="AF70" s="49" t="str">
        <f t="shared" si="23"/>
        <v/>
      </c>
      <c r="AG70" s="49" t="str">
        <f t="shared" si="24"/>
        <v/>
      </c>
      <c r="AH70" s="49" t="str">
        <f t="shared" si="25"/>
        <v/>
      </c>
      <c r="AI70" s="49" t="str">
        <f t="shared" si="26"/>
        <v/>
      </c>
      <c r="AJ70" s="49" t="str">
        <f t="shared" si="27"/>
        <v/>
      </c>
    </row>
    <row r="71" spans="1:36" s="46" customFormat="1" ht="13.5" x14ac:dyDescent="0.25">
      <c r="A71" s="63" t="s">
        <v>781</v>
      </c>
      <c r="B71" s="64" t="s">
        <v>6</v>
      </c>
      <c r="C71" s="63" t="s">
        <v>36</v>
      </c>
      <c r="D71" s="63" t="s">
        <v>860</v>
      </c>
      <c r="E71" s="62" t="s">
        <v>5</v>
      </c>
      <c r="F71" s="62" t="s">
        <v>14</v>
      </c>
      <c r="G71" s="62" t="s">
        <v>13</v>
      </c>
      <c r="H71" s="60">
        <v>216</v>
      </c>
      <c r="I71" s="60"/>
      <c r="J71" s="60"/>
      <c r="K71" s="60"/>
      <c r="L71" s="61">
        <v>30</v>
      </c>
      <c r="M71" s="61"/>
      <c r="N71" s="60">
        <v>0.82</v>
      </c>
      <c r="O71" s="60"/>
      <c r="P71" s="60"/>
      <c r="Q71" s="67">
        <v>796</v>
      </c>
      <c r="R71" s="66">
        <v>1114.3999999999999</v>
      </c>
      <c r="S71" s="58">
        <v>2011</v>
      </c>
      <c r="T71" s="58">
        <v>235</v>
      </c>
      <c r="U71" s="58"/>
      <c r="V71" s="58">
        <v>86</v>
      </c>
      <c r="W71" s="58">
        <v>127</v>
      </c>
      <c r="X71" s="58">
        <v>70</v>
      </c>
      <c r="Y71" s="58">
        <v>1.02</v>
      </c>
      <c r="Z71" s="58">
        <v>126</v>
      </c>
      <c r="AB71" s="50">
        <f t="shared" si="19"/>
        <v>5.159259259259259</v>
      </c>
      <c r="AC71" s="50" t="str">
        <f t="shared" si="20"/>
        <v/>
      </c>
      <c r="AD71" s="50" t="str">
        <f t="shared" si="21"/>
        <v/>
      </c>
      <c r="AE71" s="49">
        <f t="shared" si="22"/>
        <v>3.7962962962962959E-3</v>
      </c>
      <c r="AF71" s="49" t="str">
        <f t="shared" si="23"/>
        <v/>
      </c>
      <c r="AG71" s="49" t="str">
        <f t="shared" si="24"/>
        <v/>
      </c>
      <c r="AH71" s="49" t="str">
        <f t="shared" si="25"/>
        <v/>
      </c>
      <c r="AI71" s="49" t="str">
        <f t="shared" si="26"/>
        <v/>
      </c>
      <c r="AJ71" s="49" t="str">
        <f t="shared" si="27"/>
        <v/>
      </c>
    </row>
    <row r="72" spans="1:36" s="46" customFormat="1" ht="13.5" x14ac:dyDescent="0.25">
      <c r="A72" s="63" t="s">
        <v>781</v>
      </c>
      <c r="B72" s="64" t="s">
        <v>6</v>
      </c>
      <c r="C72" s="63" t="s">
        <v>35</v>
      </c>
      <c r="D72" s="63" t="s">
        <v>861</v>
      </c>
      <c r="E72" s="62" t="s">
        <v>5</v>
      </c>
      <c r="F72" s="62" t="s">
        <v>17</v>
      </c>
      <c r="G72" s="62" t="s">
        <v>13</v>
      </c>
      <c r="H72" s="60">
        <v>48</v>
      </c>
      <c r="I72" s="60"/>
      <c r="J72" s="60"/>
      <c r="K72" s="60"/>
      <c r="L72" s="61">
        <v>43</v>
      </c>
      <c r="M72" s="61"/>
      <c r="N72" s="60">
        <v>2.2999999999999998</v>
      </c>
      <c r="O72" s="60"/>
      <c r="P72" s="60"/>
      <c r="Q72" s="67">
        <v>559</v>
      </c>
      <c r="R72" s="66">
        <v>782.59999999999991</v>
      </c>
      <c r="S72" s="58">
        <v>2011</v>
      </c>
      <c r="T72" s="58">
        <v>63.7</v>
      </c>
      <c r="U72" s="58"/>
      <c r="V72" s="58">
        <v>88</v>
      </c>
      <c r="W72" s="58">
        <v>96.5</v>
      </c>
      <c r="X72" s="58">
        <v>71</v>
      </c>
      <c r="Y72" s="58">
        <v>0.57999999999999996</v>
      </c>
      <c r="Z72" s="58">
        <v>70</v>
      </c>
      <c r="AB72" s="50">
        <f t="shared" si="19"/>
        <v>16.304166666666664</v>
      </c>
      <c r="AC72" s="50" t="str">
        <f t="shared" si="20"/>
        <v/>
      </c>
      <c r="AD72" s="50" t="str">
        <f t="shared" si="21"/>
        <v/>
      </c>
      <c r="AE72" s="49">
        <f t="shared" si="22"/>
        <v>4.7916666666666663E-2</v>
      </c>
      <c r="AF72" s="49" t="str">
        <f t="shared" si="23"/>
        <v/>
      </c>
      <c r="AG72" s="49" t="str">
        <f t="shared" si="24"/>
        <v/>
      </c>
      <c r="AH72" s="49" t="str">
        <f t="shared" si="25"/>
        <v/>
      </c>
      <c r="AI72" s="49" t="str">
        <f t="shared" si="26"/>
        <v/>
      </c>
      <c r="AJ72" s="49" t="str">
        <f t="shared" si="27"/>
        <v/>
      </c>
    </row>
    <row r="73" spans="1:36" s="46" customFormat="1" ht="13.5" x14ac:dyDescent="0.25">
      <c r="A73" s="63" t="s">
        <v>32</v>
      </c>
      <c r="B73" s="64" t="s">
        <v>6</v>
      </c>
      <c r="C73" s="63" t="s">
        <v>34</v>
      </c>
      <c r="D73" s="63" t="s">
        <v>862</v>
      </c>
      <c r="E73" s="62" t="s">
        <v>53</v>
      </c>
      <c r="F73" s="62" t="s">
        <v>17</v>
      </c>
      <c r="G73" s="62" t="s">
        <v>13</v>
      </c>
      <c r="H73" s="60"/>
      <c r="I73" s="60">
        <v>271</v>
      </c>
      <c r="J73" s="60">
        <v>7.2</v>
      </c>
      <c r="K73" s="60">
        <v>256</v>
      </c>
      <c r="L73" s="61">
        <v>4</v>
      </c>
      <c r="M73" s="61"/>
      <c r="N73" s="60">
        <v>4.2300000000000004</v>
      </c>
      <c r="O73" s="60"/>
      <c r="P73" s="60"/>
      <c r="Q73" s="67">
        <v>559</v>
      </c>
      <c r="R73" s="66">
        <v>782.59999999999991</v>
      </c>
      <c r="S73" s="58">
        <v>2011</v>
      </c>
      <c r="T73" s="58"/>
      <c r="U73" s="58">
        <v>281</v>
      </c>
      <c r="V73" s="58">
        <v>84</v>
      </c>
      <c r="W73" s="58">
        <v>156</v>
      </c>
      <c r="X73" s="58">
        <v>70</v>
      </c>
      <c r="Y73" s="58">
        <v>1.161</v>
      </c>
      <c r="Z73" s="58">
        <v>108.5</v>
      </c>
      <c r="AB73" s="50" t="str">
        <f t="shared" si="19"/>
        <v/>
      </c>
      <c r="AC73" s="50">
        <f t="shared" si="20"/>
        <v>2.887822878228782</v>
      </c>
      <c r="AD73" s="50">
        <f t="shared" si="21"/>
        <v>108.69444444444443</v>
      </c>
      <c r="AE73" s="49" t="str">
        <f t="shared" si="22"/>
        <v/>
      </c>
      <c r="AF73" s="49" t="str">
        <f t="shared" si="23"/>
        <v/>
      </c>
      <c r="AG73" s="49">
        <f t="shared" si="24"/>
        <v>1.5608856088560887E-2</v>
      </c>
      <c r="AH73" s="49" t="str">
        <f t="shared" si="25"/>
        <v/>
      </c>
      <c r="AI73" s="49">
        <f t="shared" si="26"/>
        <v>0.58750000000000002</v>
      </c>
      <c r="AJ73" s="49" t="str">
        <f t="shared" si="27"/>
        <v/>
      </c>
    </row>
    <row r="74" spans="1:36" s="46" customFormat="1" ht="13.5" x14ac:dyDescent="0.25">
      <c r="A74" s="63" t="s">
        <v>32</v>
      </c>
      <c r="B74" s="64" t="s">
        <v>6</v>
      </c>
      <c r="C74" s="63" t="s">
        <v>33</v>
      </c>
      <c r="D74" s="63" t="s">
        <v>863</v>
      </c>
      <c r="E74" s="62" t="s">
        <v>53</v>
      </c>
      <c r="F74" s="62" t="s">
        <v>17</v>
      </c>
      <c r="G74" s="62" t="s">
        <v>13</v>
      </c>
      <c r="H74" s="60"/>
      <c r="I74" s="60">
        <v>98</v>
      </c>
      <c r="J74" s="60">
        <v>7.2</v>
      </c>
      <c r="K74" s="60">
        <v>64</v>
      </c>
      <c r="L74" s="61">
        <v>2.8</v>
      </c>
      <c r="M74" s="61"/>
      <c r="N74" s="60">
        <v>2.23</v>
      </c>
      <c r="O74" s="60"/>
      <c r="P74" s="60"/>
      <c r="Q74" s="67">
        <v>411</v>
      </c>
      <c r="R74" s="66">
        <v>575.4</v>
      </c>
      <c r="S74" s="58">
        <v>2011</v>
      </c>
      <c r="T74" s="58"/>
      <c r="U74" s="58">
        <v>105</v>
      </c>
      <c r="V74" s="58">
        <v>84</v>
      </c>
      <c r="W74" s="58">
        <v>72</v>
      </c>
      <c r="X74" s="58">
        <v>70</v>
      </c>
      <c r="Y74" s="58">
        <v>0.57999999999999996</v>
      </c>
      <c r="Z74" s="58">
        <v>70</v>
      </c>
      <c r="AB74" s="50" t="str">
        <f t="shared" si="19"/>
        <v/>
      </c>
      <c r="AC74" s="50">
        <f t="shared" si="20"/>
        <v>5.871428571428571</v>
      </c>
      <c r="AD74" s="50">
        <f t="shared" si="21"/>
        <v>79.916666666666657</v>
      </c>
      <c r="AE74" s="49" t="str">
        <f t="shared" si="22"/>
        <v/>
      </c>
      <c r="AF74" s="49" t="str">
        <f t="shared" si="23"/>
        <v/>
      </c>
      <c r="AG74" s="49">
        <f t="shared" si="24"/>
        <v>2.2755102040816325E-2</v>
      </c>
      <c r="AH74" s="49" t="str">
        <f t="shared" si="25"/>
        <v/>
      </c>
      <c r="AI74" s="49">
        <f t="shared" si="26"/>
        <v>0.30972222222222223</v>
      </c>
      <c r="AJ74" s="49" t="str">
        <f t="shared" si="27"/>
        <v/>
      </c>
    </row>
    <row r="75" spans="1:36" s="46" customFormat="1" ht="13.5" x14ac:dyDescent="0.25">
      <c r="A75" s="63" t="s">
        <v>32</v>
      </c>
      <c r="B75" s="64" t="s">
        <v>6</v>
      </c>
      <c r="C75" s="63" t="s">
        <v>31</v>
      </c>
      <c r="D75" s="63" t="s">
        <v>864</v>
      </c>
      <c r="E75" s="62" t="s">
        <v>53</v>
      </c>
      <c r="F75" s="62" t="s">
        <v>17</v>
      </c>
      <c r="G75" s="62" t="s">
        <v>13</v>
      </c>
      <c r="H75" s="60"/>
      <c r="I75" s="60">
        <v>138</v>
      </c>
      <c r="J75" s="60">
        <v>7.2</v>
      </c>
      <c r="K75" s="60">
        <v>160</v>
      </c>
      <c r="L75" s="61">
        <v>2.9</v>
      </c>
      <c r="M75" s="61"/>
      <c r="N75" s="60">
        <v>3</v>
      </c>
      <c r="O75" s="60"/>
      <c r="P75" s="60"/>
      <c r="Q75" s="66">
        <v>478</v>
      </c>
      <c r="R75" s="66">
        <v>669.19999999999993</v>
      </c>
      <c r="S75" s="58">
        <v>2011</v>
      </c>
      <c r="T75" s="58"/>
      <c r="U75" s="58">
        <v>171</v>
      </c>
      <c r="V75" s="58">
        <v>84</v>
      </c>
      <c r="W75" s="58">
        <v>113</v>
      </c>
      <c r="X75" s="58">
        <v>70</v>
      </c>
      <c r="Y75" s="58">
        <v>0.84599999999999997</v>
      </c>
      <c r="Z75" s="58">
        <v>96.3</v>
      </c>
      <c r="AB75" s="50" t="str">
        <f t="shared" si="19"/>
        <v/>
      </c>
      <c r="AC75" s="50">
        <f t="shared" si="20"/>
        <v>4.8492753623188403</v>
      </c>
      <c r="AD75" s="50">
        <f t="shared" si="21"/>
        <v>92.944444444444429</v>
      </c>
      <c r="AE75" s="49" t="str">
        <f t="shared" si="22"/>
        <v/>
      </c>
      <c r="AF75" s="49" t="str">
        <f t="shared" si="23"/>
        <v/>
      </c>
      <c r="AG75" s="49">
        <f t="shared" si="24"/>
        <v>2.1739130434782608E-2</v>
      </c>
      <c r="AH75" s="49" t="str">
        <f t="shared" si="25"/>
        <v/>
      </c>
      <c r="AI75" s="49">
        <f t="shared" si="26"/>
        <v>0.41666666666666663</v>
      </c>
      <c r="AJ75" s="49" t="str">
        <f t="shared" si="27"/>
        <v/>
      </c>
    </row>
    <row r="76" spans="1:36" s="46" customFormat="1" ht="13.5" x14ac:dyDescent="0.25">
      <c r="A76" s="63" t="s">
        <v>789</v>
      </c>
      <c r="B76" s="64" t="s">
        <v>28</v>
      </c>
      <c r="C76" s="63" t="s">
        <v>30</v>
      </c>
      <c r="D76" s="63" t="s">
        <v>865</v>
      </c>
      <c r="E76" s="62" t="s">
        <v>883</v>
      </c>
      <c r="F76" s="62" t="s">
        <v>17</v>
      </c>
      <c r="G76" s="62" t="s">
        <v>13</v>
      </c>
      <c r="H76" s="60">
        <v>37.5</v>
      </c>
      <c r="I76" s="60"/>
      <c r="J76" s="60">
        <v>2.4</v>
      </c>
      <c r="K76" s="60">
        <v>18</v>
      </c>
      <c r="L76" s="61">
        <v>3</v>
      </c>
      <c r="M76" s="61"/>
      <c r="N76" s="60">
        <v>0.55000000000000004</v>
      </c>
      <c r="O76" s="60"/>
      <c r="P76" s="60"/>
      <c r="Q76" s="66">
        <v>2800</v>
      </c>
      <c r="R76" s="66">
        <v>3919.9999999999995</v>
      </c>
      <c r="S76" s="58">
        <v>2011</v>
      </c>
      <c r="T76" s="58">
        <v>48.3</v>
      </c>
      <c r="U76" s="58">
        <v>24.3</v>
      </c>
      <c r="V76" s="58">
        <v>93.6</v>
      </c>
      <c r="W76" s="58">
        <v>92.9</v>
      </c>
      <c r="X76" s="58">
        <v>77.7</v>
      </c>
      <c r="Y76" s="58">
        <v>0.88700000000000001</v>
      </c>
      <c r="Z76" s="58">
        <v>92</v>
      </c>
      <c r="AA76" s="65"/>
      <c r="AB76" s="50">
        <f t="shared" si="19"/>
        <v>104.53333333333332</v>
      </c>
      <c r="AC76" s="50" t="str">
        <f t="shared" si="20"/>
        <v/>
      </c>
      <c r="AD76" s="50">
        <f t="shared" si="21"/>
        <v>1633.3333333333333</v>
      </c>
      <c r="AE76" s="49">
        <f t="shared" si="22"/>
        <v>1.4666666666666668E-2</v>
      </c>
      <c r="AF76" s="49" t="str">
        <f t="shared" si="23"/>
        <v/>
      </c>
      <c r="AG76" s="49" t="str">
        <f t="shared" si="24"/>
        <v/>
      </c>
      <c r="AH76" s="49" t="str">
        <f t="shared" si="25"/>
        <v/>
      </c>
      <c r="AI76" s="49">
        <f t="shared" si="26"/>
        <v>0.22916666666666669</v>
      </c>
      <c r="AJ76" s="49" t="str">
        <f t="shared" si="27"/>
        <v/>
      </c>
    </row>
    <row r="77" spans="1:36" s="46" customFormat="1" ht="13.5" x14ac:dyDescent="0.25">
      <c r="A77" s="63" t="s">
        <v>789</v>
      </c>
      <c r="B77" s="64" t="s">
        <v>28</v>
      </c>
      <c r="C77" s="63" t="s">
        <v>29</v>
      </c>
      <c r="D77" s="63" t="s">
        <v>866</v>
      </c>
      <c r="E77" s="62" t="s">
        <v>883</v>
      </c>
      <c r="F77" s="62" t="s">
        <v>17</v>
      </c>
      <c r="G77" s="62" t="s">
        <v>13</v>
      </c>
      <c r="H77" s="60">
        <v>86</v>
      </c>
      <c r="I77" s="60"/>
      <c r="J77" s="60">
        <v>2.4</v>
      </c>
      <c r="K77" s="60">
        <v>26</v>
      </c>
      <c r="L77" s="61">
        <v>3</v>
      </c>
      <c r="M77" s="61"/>
      <c r="N77" s="60">
        <v>0.68</v>
      </c>
      <c r="O77" s="60"/>
      <c r="P77" s="60"/>
      <c r="Q77" s="59">
        <v>4300</v>
      </c>
      <c r="R77" s="59">
        <v>6020</v>
      </c>
      <c r="S77" s="58">
        <v>2011</v>
      </c>
      <c r="T77" s="58">
        <v>111.2</v>
      </c>
      <c r="U77" s="58">
        <v>33.1</v>
      </c>
      <c r="V77" s="58">
        <v>92.9</v>
      </c>
      <c r="W77" s="58">
        <v>128.5</v>
      </c>
      <c r="X77" s="58">
        <v>78.099999999999994</v>
      </c>
      <c r="Y77" s="58">
        <v>1.075</v>
      </c>
      <c r="Z77" s="58">
        <v>111</v>
      </c>
      <c r="AA77" s="65"/>
      <c r="AB77" s="50">
        <f t="shared" si="19"/>
        <v>70</v>
      </c>
      <c r="AC77" s="50" t="str">
        <f t="shared" si="20"/>
        <v/>
      </c>
      <c r="AD77" s="50">
        <f t="shared" si="21"/>
        <v>2508.3333333333335</v>
      </c>
      <c r="AE77" s="49">
        <f t="shared" si="22"/>
        <v>7.9069767441860474E-3</v>
      </c>
      <c r="AF77" s="49" t="str">
        <f t="shared" si="23"/>
        <v/>
      </c>
      <c r="AG77" s="49" t="str">
        <f t="shared" si="24"/>
        <v/>
      </c>
      <c r="AH77" s="49" t="str">
        <f t="shared" si="25"/>
        <v/>
      </c>
      <c r="AI77" s="49">
        <f t="shared" si="26"/>
        <v>0.28333333333333338</v>
      </c>
      <c r="AJ77" s="49" t="str">
        <f t="shared" si="27"/>
        <v/>
      </c>
    </row>
    <row r="78" spans="1:36" s="46" customFormat="1" ht="13.5" x14ac:dyDescent="0.25">
      <c r="A78" s="63" t="s">
        <v>790</v>
      </c>
      <c r="B78" s="64" t="s">
        <v>28</v>
      </c>
      <c r="C78" s="63" t="s">
        <v>27</v>
      </c>
      <c r="D78" s="63" t="s">
        <v>867</v>
      </c>
      <c r="E78" s="62" t="s">
        <v>886</v>
      </c>
      <c r="F78" s="62" t="s">
        <v>17</v>
      </c>
      <c r="G78" s="62" t="s">
        <v>13</v>
      </c>
      <c r="H78" s="60">
        <v>126.5</v>
      </c>
      <c r="I78" s="60"/>
      <c r="J78" s="60"/>
      <c r="K78" s="60"/>
      <c r="L78" s="61">
        <v>3</v>
      </c>
      <c r="M78" s="61"/>
      <c r="N78" s="60">
        <v>0.63</v>
      </c>
      <c r="O78" s="60"/>
      <c r="P78" s="60"/>
      <c r="Q78" s="59">
        <v>3200</v>
      </c>
      <c r="R78" s="59">
        <v>4480</v>
      </c>
      <c r="S78" s="58">
        <v>2011</v>
      </c>
      <c r="T78" s="58">
        <v>155.1</v>
      </c>
      <c r="U78" s="58"/>
      <c r="V78" s="58">
        <v>93.3</v>
      </c>
      <c r="W78" s="58">
        <v>128.5</v>
      </c>
      <c r="X78" s="58">
        <v>78.099999999999994</v>
      </c>
      <c r="Y78" s="58">
        <v>1.075</v>
      </c>
      <c r="Z78" s="58">
        <v>95</v>
      </c>
      <c r="AA78" s="65"/>
      <c r="AB78" s="50">
        <f t="shared" si="19"/>
        <v>35.415019762845851</v>
      </c>
      <c r="AC78" s="50" t="str">
        <f t="shared" si="20"/>
        <v/>
      </c>
      <c r="AD78" s="50" t="str">
        <f t="shared" si="21"/>
        <v/>
      </c>
      <c r="AE78" s="49">
        <f t="shared" si="22"/>
        <v>4.980237154150198E-3</v>
      </c>
      <c r="AF78" s="49" t="str">
        <f t="shared" si="23"/>
        <v/>
      </c>
      <c r="AG78" s="49" t="str">
        <f t="shared" si="24"/>
        <v/>
      </c>
      <c r="AH78" s="49" t="str">
        <f t="shared" si="25"/>
        <v/>
      </c>
      <c r="AI78" s="49" t="str">
        <f t="shared" si="26"/>
        <v/>
      </c>
      <c r="AJ78" s="49" t="str">
        <f t="shared" si="27"/>
        <v/>
      </c>
    </row>
    <row r="79" spans="1:36" s="46" customFormat="1" ht="13.5" x14ac:dyDescent="0.25">
      <c r="A79" s="63" t="s">
        <v>787</v>
      </c>
      <c r="B79" s="64" t="s">
        <v>22</v>
      </c>
      <c r="C79" s="63" t="s">
        <v>26</v>
      </c>
      <c r="D79" s="63" t="s">
        <v>868</v>
      </c>
      <c r="E79" s="62" t="s">
        <v>885</v>
      </c>
      <c r="F79" s="62" t="s">
        <v>14</v>
      </c>
      <c r="G79" s="62" t="s">
        <v>19</v>
      </c>
      <c r="H79" s="60">
        <v>21</v>
      </c>
      <c r="I79" s="60"/>
      <c r="J79" s="60"/>
      <c r="K79" s="60"/>
      <c r="L79" s="61">
        <v>135</v>
      </c>
      <c r="M79" s="61"/>
      <c r="N79" s="60"/>
      <c r="O79" s="60"/>
      <c r="P79" s="60"/>
      <c r="Q79" s="59">
        <v>1436</v>
      </c>
      <c r="R79" s="59">
        <v>1436</v>
      </c>
      <c r="S79" s="58">
        <v>2012</v>
      </c>
      <c r="T79" s="58">
        <v>60</v>
      </c>
      <c r="U79" s="58"/>
      <c r="V79" s="58">
        <v>78.8</v>
      </c>
      <c r="W79" s="58">
        <v>87.5</v>
      </c>
      <c r="X79" s="58">
        <v>65.400000000000006</v>
      </c>
      <c r="Y79" s="58">
        <v>0.7</v>
      </c>
      <c r="Z79" s="58">
        <v>98</v>
      </c>
      <c r="AA79" s="65"/>
      <c r="AB79" s="50">
        <f t="shared" si="19"/>
        <v>68.38095238095238</v>
      </c>
      <c r="AC79" s="50" t="str">
        <f t="shared" si="20"/>
        <v/>
      </c>
      <c r="AD79" s="50" t="str">
        <f t="shared" si="21"/>
        <v/>
      </c>
      <c r="AE79" s="49" t="str">
        <f t="shared" si="22"/>
        <v/>
      </c>
      <c r="AF79" s="49" t="str">
        <f t="shared" si="23"/>
        <v/>
      </c>
      <c r="AG79" s="49" t="str">
        <f t="shared" si="24"/>
        <v/>
      </c>
      <c r="AH79" s="49" t="str">
        <f t="shared" si="25"/>
        <v/>
      </c>
      <c r="AI79" s="49" t="str">
        <f t="shared" si="26"/>
        <v/>
      </c>
      <c r="AJ79" s="49" t="str">
        <f t="shared" si="27"/>
        <v/>
      </c>
    </row>
    <row r="80" spans="1:36" s="46" customFormat="1" ht="13.5" x14ac:dyDescent="0.25">
      <c r="A80" s="63" t="s">
        <v>787</v>
      </c>
      <c r="B80" s="64" t="s">
        <v>8</v>
      </c>
      <c r="C80" s="63" t="s">
        <v>25</v>
      </c>
      <c r="D80" s="63" t="s">
        <v>869</v>
      </c>
      <c r="E80" s="62" t="s">
        <v>885</v>
      </c>
      <c r="F80" s="62" t="s">
        <v>14</v>
      </c>
      <c r="G80" s="62" t="s">
        <v>19</v>
      </c>
      <c r="H80" s="60">
        <v>156</v>
      </c>
      <c r="I80" s="60"/>
      <c r="J80" s="60"/>
      <c r="K80" s="60"/>
      <c r="L80" s="61">
        <v>86</v>
      </c>
      <c r="M80" s="61"/>
      <c r="N80" s="60"/>
      <c r="O80" s="60"/>
      <c r="P80" s="60"/>
      <c r="Q80" s="59">
        <v>6255</v>
      </c>
      <c r="R80" s="59">
        <v>8757</v>
      </c>
      <c r="S80" s="58">
        <v>2012</v>
      </c>
      <c r="T80" s="58">
        <v>278</v>
      </c>
      <c r="U80" s="58"/>
      <c r="V80" s="58">
        <v>91</v>
      </c>
      <c r="W80" s="58">
        <v>127</v>
      </c>
      <c r="X80" s="58">
        <v>78</v>
      </c>
      <c r="Y80" s="58">
        <v>1.07</v>
      </c>
      <c r="Z80" s="58">
        <v>114</v>
      </c>
      <c r="AB80" s="50">
        <f t="shared" si="19"/>
        <v>56.134615384615387</v>
      </c>
      <c r="AC80" s="50" t="str">
        <f t="shared" si="20"/>
        <v/>
      </c>
      <c r="AD80" s="50" t="str">
        <f t="shared" si="21"/>
        <v/>
      </c>
      <c r="AE80" s="49" t="str">
        <f t="shared" si="22"/>
        <v/>
      </c>
      <c r="AF80" s="49" t="str">
        <f t="shared" si="23"/>
        <v/>
      </c>
      <c r="AG80" s="49" t="str">
        <f t="shared" si="24"/>
        <v/>
      </c>
      <c r="AH80" s="49" t="str">
        <f t="shared" si="25"/>
        <v/>
      </c>
      <c r="AI80" s="49" t="str">
        <f t="shared" si="26"/>
        <v/>
      </c>
      <c r="AJ80" s="49" t="str">
        <f t="shared" si="27"/>
        <v/>
      </c>
    </row>
    <row r="81" spans="1:36" s="46" customFormat="1" ht="13.5" x14ac:dyDescent="0.25">
      <c r="A81" s="63" t="s">
        <v>781</v>
      </c>
      <c r="B81" s="64" t="s">
        <v>6</v>
      </c>
      <c r="C81" s="63" t="s">
        <v>24</v>
      </c>
      <c r="D81" s="63" t="s">
        <v>870</v>
      </c>
      <c r="E81" s="62" t="s">
        <v>5</v>
      </c>
      <c r="F81" s="62" t="s">
        <v>14</v>
      </c>
      <c r="G81" s="62" t="s">
        <v>13</v>
      </c>
      <c r="H81" s="60">
        <v>59.5</v>
      </c>
      <c r="I81" s="60"/>
      <c r="J81" s="60"/>
      <c r="K81" s="60"/>
      <c r="L81" s="61">
        <v>24</v>
      </c>
      <c r="M81" s="61"/>
      <c r="N81" s="60">
        <v>0.71</v>
      </c>
      <c r="O81" s="60"/>
      <c r="P81" s="60"/>
      <c r="Q81" s="59">
        <v>568</v>
      </c>
      <c r="R81" s="59">
        <v>795.19999999999993</v>
      </c>
      <c r="S81" s="58">
        <v>2012</v>
      </c>
      <c r="T81" s="58">
        <v>113</v>
      </c>
      <c r="U81" s="58"/>
      <c r="V81" s="58">
        <v>80</v>
      </c>
      <c r="W81" s="58">
        <v>73</v>
      </c>
      <c r="X81" s="58">
        <v>70</v>
      </c>
      <c r="Y81" s="58">
        <v>0.57999999999999996</v>
      </c>
      <c r="Z81" s="58">
        <v>70</v>
      </c>
      <c r="AB81" s="50">
        <f t="shared" si="19"/>
        <v>13.36470588235294</v>
      </c>
      <c r="AC81" s="50" t="str">
        <f t="shared" si="20"/>
        <v/>
      </c>
      <c r="AD81" s="50" t="str">
        <f t="shared" si="21"/>
        <v/>
      </c>
      <c r="AE81" s="49">
        <f t="shared" si="22"/>
        <v>1.1932773109243696E-2</v>
      </c>
      <c r="AF81" s="49" t="str">
        <f t="shared" si="23"/>
        <v/>
      </c>
      <c r="AG81" s="49" t="str">
        <f t="shared" si="24"/>
        <v/>
      </c>
      <c r="AH81" s="49" t="str">
        <f t="shared" si="25"/>
        <v/>
      </c>
      <c r="AI81" s="49" t="str">
        <f t="shared" si="26"/>
        <v/>
      </c>
      <c r="AJ81" s="49" t="str">
        <f t="shared" si="27"/>
        <v/>
      </c>
    </row>
    <row r="82" spans="1:36" s="46" customFormat="1" ht="13.5" x14ac:dyDescent="0.25">
      <c r="A82" s="63" t="s">
        <v>781</v>
      </c>
      <c r="B82" s="64" t="s">
        <v>6</v>
      </c>
      <c r="C82" s="63" t="s">
        <v>23</v>
      </c>
      <c r="D82" s="63" t="s">
        <v>871</v>
      </c>
      <c r="E82" s="62" t="s">
        <v>5</v>
      </c>
      <c r="F82" s="62" t="s">
        <v>14</v>
      </c>
      <c r="G82" s="62" t="s">
        <v>13</v>
      </c>
      <c r="H82" s="60">
        <v>148</v>
      </c>
      <c r="I82" s="60"/>
      <c r="J82" s="60"/>
      <c r="K82" s="60"/>
      <c r="L82" s="61">
        <v>23.5</v>
      </c>
      <c r="M82" s="61"/>
      <c r="N82" s="60">
        <v>0.69</v>
      </c>
      <c r="O82" s="60"/>
      <c r="P82" s="60"/>
      <c r="Q82" s="59">
        <v>669</v>
      </c>
      <c r="R82" s="59">
        <v>936.59999999999991</v>
      </c>
      <c r="S82" s="58">
        <v>2012</v>
      </c>
      <c r="T82" s="58">
        <v>157</v>
      </c>
      <c r="U82" s="58"/>
      <c r="V82" s="58">
        <v>85</v>
      </c>
      <c r="W82" s="58">
        <v>70</v>
      </c>
      <c r="X82" s="58">
        <v>92</v>
      </c>
      <c r="Y82" s="58">
        <v>0.75</v>
      </c>
      <c r="Z82" s="58">
        <v>93</v>
      </c>
      <c r="AB82" s="50">
        <f t="shared" si="19"/>
        <v>6.3283783783783774</v>
      </c>
      <c r="AC82" s="50" t="str">
        <f t="shared" si="20"/>
        <v/>
      </c>
      <c r="AD82" s="50" t="str">
        <f t="shared" si="21"/>
        <v/>
      </c>
      <c r="AE82" s="49">
        <f t="shared" si="22"/>
        <v>4.6621621621621614E-3</v>
      </c>
      <c r="AF82" s="49" t="str">
        <f t="shared" si="23"/>
        <v/>
      </c>
      <c r="AG82" s="49" t="str">
        <f t="shared" si="24"/>
        <v/>
      </c>
      <c r="AH82" s="49" t="str">
        <f t="shared" si="25"/>
        <v/>
      </c>
      <c r="AI82" s="49" t="str">
        <f t="shared" si="26"/>
        <v/>
      </c>
      <c r="AJ82" s="49" t="str">
        <f t="shared" si="27"/>
        <v/>
      </c>
    </row>
    <row r="83" spans="1:36" s="46" customFormat="1" ht="13.5" x14ac:dyDescent="0.25">
      <c r="A83" s="63" t="s">
        <v>781</v>
      </c>
      <c r="B83" s="64" t="s">
        <v>6</v>
      </c>
      <c r="C83" s="63" t="s">
        <v>0</v>
      </c>
      <c r="D83" s="63" t="s">
        <v>872</v>
      </c>
      <c r="E83" s="62" t="s">
        <v>5</v>
      </c>
      <c r="F83" s="62" t="s">
        <v>14</v>
      </c>
      <c r="G83" s="62" t="s">
        <v>13</v>
      </c>
      <c r="H83" s="60">
        <v>196</v>
      </c>
      <c r="I83" s="60"/>
      <c r="J83" s="60"/>
      <c r="K83" s="60"/>
      <c r="L83" s="61">
        <v>31.5</v>
      </c>
      <c r="M83" s="61"/>
      <c r="N83" s="60">
        <v>0.64</v>
      </c>
      <c r="O83" s="60"/>
      <c r="P83" s="60"/>
      <c r="Q83" s="59">
        <v>751</v>
      </c>
      <c r="R83" s="59">
        <v>1051.3999999999999</v>
      </c>
      <c r="S83" s="58">
        <v>2012</v>
      </c>
      <c r="T83" s="58">
        <v>209</v>
      </c>
      <c r="U83" s="58"/>
      <c r="V83" s="58">
        <v>85</v>
      </c>
      <c r="W83" s="58">
        <v>70</v>
      </c>
      <c r="X83" s="58">
        <v>113</v>
      </c>
      <c r="Y83" s="58">
        <v>0.85</v>
      </c>
      <c r="Z83" s="58">
        <v>110</v>
      </c>
      <c r="AB83" s="50">
        <f t="shared" si="19"/>
        <v>5.3642857142857139</v>
      </c>
      <c r="AC83" s="50" t="str">
        <f t="shared" si="20"/>
        <v/>
      </c>
      <c r="AD83" s="50" t="str">
        <f t="shared" si="21"/>
        <v/>
      </c>
      <c r="AE83" s="49">
        <f t="shared" si="22"/>
        <v>3.2653061224489797E-3</v>
      </c>
      <c r="AF83" s="49" t="str">
        <f t="shared" si="23"/>
        <v/>
      </c>
      <c r="AG83" s="49" t="str">
        <f t="shared" si="24"/>
        <v/>
      </c>
      <c r="AH83" s="49" t="str">
        <f t="shared" si="25"/>
        <v/>
      </c>
      <c r="AI83" s="49" t="str">
        <f t="shared" si="26"/>
        <v/>
      </c>
      <c r="AJ83" s="49" t="str">
        <f t="shared" si="27"/>
        <v/>
      </c>
    </row>
    <row r="84" spans="1:36" s="46" customFormat="1" ht="13.5" x14ac:dyDescent="0.25">
      <c r="A84" s="63" t="s">
        <v>781</v>
      </c>
      <c r="B84" s="64" t="s">
        <v>22</v>
      </c>
      <c r="C84" s="63" t="s">
        <v>21</v>
      </c>
      <c r="D84" s="63" t="s">
        <v>873</v>
      </c>
      <c r="E84" s="62" t="s">
        <v>5</v>
      </c>
      <c r="F84" s="62" t="s">
        <v>17</v>
      </c>
      <c r="G84" s="62" t="s">
        <v>13</v>
      </c>
      <c r="H84" s="60">
        <v>52.5</v>
      </c>
      <c r="I84" s="60"/>
      <c r="J84" s="60"/>
      <c r="K84" s="60"/>
      <c r="L84" s="61">
        <v>36.17</v>
      </c>
      <c r="M84" s="61"/>
      <c r="N84" s="60">
        <v>1.2</v>
      </c>
      <c r="O84" s="60"/>
      <c r="P84" s="60"/>
      <c r="Q84" s="59">
        <v>590</v>
      </c>
      <c r="R84" s="59">
        <v>590</v>
      </c>
      <c r="S84" s="58">
        <v>2012</v>
      </c>
      <c r="T84" s="58">
        <v>110</v>
      </c>
      <c r="U84" s="58"/>
      <c r="V84" s="58">
        <v>86</v>
      </c>
      <c r="W84" s="58">
        <v>63</v>
      </c>
      <c r="X84" s="58">
        <v>81.8</v>
      </c>
      <c r="Y84" s="58">
        <v>0.63600000000000001</v>
      </c>
      <c r="Z84" s="58">
        <v>93</v>
      </c>
      <c r="AB84" s="50">
        <f t="shared" si="19"/>
        <v>11.238095238095237</v>
      </c>
      <c r="AC84" s="50" t="str">
        <f t="shared" si="20"/>
        <v/>
      </c>
      <c r="AD84" s="50" t="str">
        <f t="shared" si="21"/>
        <v/>
      </c>
      <c r="AE84" s="49">
        <f t="shared" si="22"/>
        <v>2.2857142857142857E-2</v>
      </c>
      <c r="AF84" s="49" t="str">
        <f t="shared" si="23"/>
        <v/>
      </c>
      <c r="AG84" s="49" t="str">
        <f t="shared" si="24"/>
        <v/>
      </c>
      <c r="AH84" s="49" t="str">
        <f t="shared" si="25"/>
        <v/>
      </c>
      <c r="AI84" s="49" t="str">
        <f t="shared" si="26"/>
        <v/>
      </c>
      <c r="AJ84" s="49" t="str">
        <f t="shared" si="27"/>
        <v/>
      </c>
    </row>
    <row r="85" spans="1:36" s="46" customFormat="1" ht="13.5" x14ac:dyDescent="0.25">
      <c r="A85" s="63" t="s">
        <v>791</v>
      </c>
      <c r="B85" s="64" t="s">
        <v>8</v>
      </c>
      <c r="C85" s="63" t="s">
        <v>20</v>
      </c>
      <c r="D85" s="63" t="s">
        <v>874</v>
      </c>
      <c r="E85" s="62" t="s">
        <v>887</v>
      </c>
      <c r="F85" s="62" t="s">
        <v>14</v>
      </c>
      <c r="G85" s="62" t="s">
        <v>19</v>
      </c>
      <c r="H85" s="60">
        <v>99</v>
      </c>
      <c r="I85" s="60"/>
      <c r="J85" s="60">
        <v>2.4</v>
      </c>
      <c r="K85" s="60">
        <v>16</v>
      </c>
      <c r="L85" s="61">
        <v>85.24</v>
      </c>
      <c r="M85" s="61"/>
      <c r="N85" s="60"/>
      <c r="O85" s="60"/>
      <c r="P85" s="60"/>
      <c r="Q85" s="59">
        <v>9504</v>
      </c>
      <c r="R85" s="59">
        <v>13305.599999999999</v>
      </c>
      <c r="S85" s="58">
        <v>2013</v>
      </c>
      <c r="T85" s="58">
        <v>119</v>
      </c>
      <c r="U85" s="58">
        <v>42</v>
      </c>
      <c r="V85" s="58">
        <v>127</v>
      </c>
      <c r="W85" s="58">
        <v>78</v>
      </c>
      <c r="X85" s="58">
        <v>91</v>
      </c>
      <c r="Y85" s="58">
        <v>1.07</v>
      </c>
      <c r="Z85" s="58">
        <v>125</v>
      </c>
      <c r="AB85" s="50">
        <f t="shared" si="19"/>
        <v>134.39999999999998</v>
      </c>
      <c r="AC85" s="50" t="str">
        <f t="shared" si="20"/>
        <v/>
      </c>
      <c r="AD85" s="50">
        <f t="shared" si="21"/>
        <v>5544</v>
      </c>
      <c r="AE85" s="49" t="str">
        <f t="shared" si="22"/>
        <v/>
      </c>
      <c r="AF85" s="49" t="str">
        <f t="shared" si="23"/>
        <v/>
      </c>
      <c r="AG85" s="49" t="str">
        <f t="shared" si="24"/>
        <v/>
      </c>
      <c r="AH85" s="49" t="str">
        <f t="shared" si="25"/>
        <v/>
      </c>
      <c r="AI85" s="49" t="str">
        <f t="shared" si="26"/>
        <v/>
      </c>
      <c r="AJ85" s="49" t="str">
        <f t="shared" si="27"/>
        <v/>
      </c>
    </row>
    <row r="86" spans="1:36" s="46" customFormat="1" ht="13.5" x14ac:dyDescent="0.25">
      <c r="A86" s="63" t="s">
        <v>781</v>
      </c>
      <c r="B86" s="64" t="s">
        <v>16</v>
      </c>
      <c r="C86" s="63" t="s">
        <v>18</v>
      </c>
      <c r="D86" s="63" t="s">
        <v>875</v>
      </c>
      <c r="E86" s="62" t="s">
        <v>5</v>
      </c>
      <c r="F86" s="62" t="s">
        <v>17</v>
      </c>
      <c r="G86" s="62" t="s">
        <v>13</v>
      </c>
      <c r="H86" s="60">
        <v>99</v>
      </c>
      <c r="I86" s="60"/>
      <c r="J86" s="60"/>
      <c r="K86" s="60"/>
      <c r="L86" s="61">
        <v>113.7</v>
      </c>
      <c r="M86" s="61"/>
      <c r="N86" s="60">
        <v>1.96</v>
      </c>
      <c r="O86" s="60"/>
      <c r="P86" s="60"/>
      <c r="Q86" s="59">
        <v>2300</v>
      </c>
      <c r="R86" s="59">
        <v>2300</v>
      </c>
      <c r="S86" s="58">
        <v>2013</v>
      </c>
      <c r="T86" s="58">
        <v>124</v>
      </c>
      <c r="U86" s="58"/>
      <c r="V86" s="58">
        <v>178</v>
      </c>
      <c r="W86" s="58">
        <v>85</v>
      </c>
      <c r="X86" s="58">
        <v>71</v>
      </c>
      <c r="Y86" s="58">
        <v>1.1319999999999999</v>
      </c>
      <c r="Z86" s="58">
        <v>100</v>
      </c>
      <c r="AB86" s="50">
        <f t="shared" si="19"/>
        <v>23.232323232323232</v>
      </c>
      <c r="AC86" s="50" t="str">
        <f t="shared" si="20"/>
        <v/>
      </c>
      <c r="AD86" s="50" t="str">
        <f t="shared" si="21"/>
        <v/>
      </c>
      <c r="AE86" s="49">
        <f t="shared" si="22"/>
        <v>1.9797979797979797E-2</v>
      </c>
      <c r="AF86" s="49" t="str">
        <f t="shared" si="23"/>
        <v/>
      </c>
      <c r="AG86" s="49" t="str">
        <f t="shared" si="24"/>
        <v/>
      </c>
      <c r="AH86" s="49" t="str">
        <f t="shared" si="25"/>
        <v/>
      </c>
      <c r="AI86" s="49" t="str">
        <f t="shared" si="26"/>
        <v/>
      </c>
      <c r="AJ86" s="49" t="str">
        <f t="shared" si="27"/>
        <v/>
      </c>
    </row>
    <row r="87" spans="1:36" s="46" customFormat="1" ht="13.5" x14ac:dyDescent="0.25">
      <c r="A87" s="63" t="s">
        <v>787</v>
      </c>
      <c r="B87" s="64" t="s">
        <v>16</v>
      </c>
      <c r="C87" s="63" t="s">
        <v>15</v>
      </c>
      <c r="D87" s="63" t="s">
        <v>876</v>
      </c>
      <c r="E87" s="62" t="s">
        <v>888</v>
      </c>
      <c r="F87" s="62" t="s">
        <v>14</v>
      </c>
      <c r="G87" s="62" t="s">
        <v>13</v>
      </c>
      <c r="H87" s="60">
        <v>93</v>
      </c>
      <c r="I87" s="60"/>
      <c r="J87" s="60"/>
      <c r="K87" s="60"/>
      <c r="L87" s="61">
        <v>72</v>
      </c>
      <c r="M87" s="61"/>
      <c r="N87" s="60"/>
      <c r="O87" s="60"/>
      <c r="P87" s="60"/>
      <c r="Q87" s="59">
        <f>3720+1450</f>
        <v>5170</v>
      </c>
      <c r="R87" s="59">
        <v>2300</v>
      </c>
      <c r="S87" s="58">
        <v>2013</v>
      </c>
      <c r="T87" s="58">
        <v>99</v>
      </c>
      <c r="U87" s="58"/>
      <c r="V87" s="58">
        <v>180</v>
      </c>
      <c r="W87" s="58">
        <v>85</v>
      </c>
      <c r="X87" s="58">
        <v>73</v>
      </c>
      <c r="Y87" s="58">
        <v>1.1319999999999999</v>
      </c>
      <c r="Z87" s="58">
        <v>115</v>
      </c>
      <c r="AB87" s="50">
        <f t="shared" si="19"/>
        <v>24.731182795698924</v>
      </c>
      <c r="AC87" s="50" t="str">
        <f t="shared" si="20"/>
        <v/>
      </c>
      <c r="AD87" s="50" t="str">
        <f t="shared" si="21"/>
        <v/>
      </c>
      <c r="AE87" s="49" t="str">
        <f t="shared" si="22"/>
        <v/>
      </c>
      <c r="AF87" s="49" t="str">
        <f t="shared" si="23"/>
        <v/>
      </c>
      <c r="AG87" s="49" t="str">
        <f t="shared" si="24"/>
        <v/>
      </c>
      <c r="AH87" s="49" t="str">
        <f t="shared" si="25"/>
        <v/>
      </c>
      <c r="AI87" s="49" t="str">
        <f t="shared" si="26"/>
        <v/>
      </c>
      <c r="AJ87" s="49" t="str">
        <f t="shared" si="27"/>
        <v/>
      </c>
    </row>
    <row r="88" spans="1:36" s="46" customFormat="1" ht="13.5" x14ac:dyDescent="0.25">
      <c r="A88" s="63" t="s">
        <v>1099</v>
      </c>
      <c r="B88" s="64" t="s">
        <v>894</v>
      </c>
      <c r="C88" s="63" t="s">
        <v>1093</v>
      </c>
      <c r="D88" s="63" t="s">
        <v>1106</v>
      </c>
      <c r="E88" s="62" t="s">
        <v>1099</v>
      </c>
      <c r="F88" s="62" t="s">
        <v>17</v>
      </c>
      <c r="G88" s="62"/>
      <c r="H88" s="60">
        <v>5128.2051282051289</v>
      </c>
      <c r="I88" s="60">
        <v>0</v>
      </c>
      <c r="J88" s="60"/>
      <c r="K88" s="60"/>
      <c r="L88" s="61"/>
      <c r="M88" s="61"/>
      <c r="N88" s="60"/>
      <c r="O88" s="60"/>
      <c r="P88" s="60"/>
      <c r="Q88" s="59"/>
      <c r="R88" s="59"/>
      <c r="S88" s="58"/>
      <c r="T88" s="58"/>
      <c r="U88" s="58"/>
      <c r="V88" s="58"/>
      <c r="W88" s="58"/>
      <c r="X88" s="58"/>
      <c r="Y88" s="58"/>
      <c r="Z88" s="58"/>
      <c r="AB88" s="50">
        <f t="shared" si="19"/>
        <v>0</v>
      </c>
      <c r="AC88" s="50" t="e">
        <f t="shared" si="20"/>
        <v>#DIV/0!</v>
      </c>
      <c r="AD88" s="50" t="str">
        <f t="shared" si="21"/>
        <v/>
      </c>
      <c r="AE88" s="49" t="str">
        <f t="shared" si="22"/>
        <v/>
      </c>
      <c r="AF88" s="49" t="str">
        <f t="shared" si="23"/>
        <v/>
      </c>
      <c r="AG88" s="49" t="str">
        <f t="shared" si="24"/>
        <v/>
      </c>
      <c r="AH88" s="49" t="str">
        <f t="shared" si="25"/>
        <v/>
      </c>
      <c r="AI88" s="49" t="str">
        <f t="shared" si="26"/>
        <v/>
      </c>
      <c r="AJ88" s="49" t="str">
        <f t="shared" si="27"/>
        <v/>
      </c>
    </row>
    <row r="89" spans="1:36" s="46" customFormat="1" ht="13.5" x14ac:dyDescent="0.25">
      <c r="A89" s="63" t="s">
        <v>1099</v>
      </c>
      <c r="B89" s="64" t="s">
        <v>896</v>
      </c>
      <c r="C89" s="63" t="s">
        <v>1094</v>
      </c>
      <c r="D89" s="63" t="s">
        <v>1106</v>
      </c>
      <c r="E89" s="62" t="s">
        <v>1099</v>
      </c>
      <c r="F89" s="62" t="s">
        <v>17</v>
      </c>
      <c r="G89" s="62"/>
      <c r="H89" s="60">
        <v>7142.8571428571422</v>
      </c>
      <c r="I89" s="60">
        <v>0</v>
      </c>
      <c r="J89" s="60"/>
      <c r="K89" s="60"/>
      <c r="L89" s="61"/>
      <c r="M89" s="61"/>
      <c r="N89" s="60"/>
      <c r="O89" s="60"/>
      <c r="P89" s="60"/>
      <c r="Q89" s="59"/>
      <c r="R89" s="59"/>
      <c r="S89" s="58"/>
      <c r="T89" s="58"/>
      <c r="U89" s="58"/>
      <c r="V89" s="58"/>
      <c r="W89" s="58"/>
      <c r="X89" s="58"/>
      <c r="Y89" s="58"/>
      <c r="Z89" s="58"/>
      <c r="AB89" s="50">
        <f t="shared" ref="AB89:AB98" si="28">IF(H89="","",$R89/H89)</f>
        <v>0</v>
      </c>
      <c r="AC89" s="50" t="e">
        <f t="shared" ref="AC89:AC98" si="29">IF(I89="","",$R89/I89)</f>
        <v>#DIV/0!</v>
      </c>
      <c r="AD89" s="50" t="str">
        <f t="shared" ref="AD89:AD98" si="30">IF(J89="","",$R89/J89)</f>
        <v/>
      </c>
      <c r="AE89" s="49" t="str">
        <f t="shared" ref="AE89:AE98" si="31">IF(OR(H89="",N89=""),"",N89/H89)</f>
        <v/>
      </c>
      <c r="AF89" s="49" t="str">
        <f t="shared" ref="AF89:AF98" si="32">IF(OR(H89="",P89=""),"",P89/H89)</f>
        <v/>
      </c>
      <c r="AG89" s="49" t="str">
        <f t="shared" ref="AG89:AG98" si="33">IF(OR(I89="",N89=""),"",N89/I89)</f>
        <v/>
      </c>
      <c r="AH89" s="49" t="str">
        <f t="shared" ref="AH89:AH98" si="34">IF(OR(I89="",P89=""),"",P89/I89)</f>
        <v/>
      </c>
      <c r="AI89" s="49" t="str">
        <f t="shared" ref="AI89:AI98" si="35">IF(OR(J89="",N89=""),"",N89/J89)</f>
        <v/>
      </c>
      <c r="AJ89" s="49" t="str">
        <f t="shared" ref="AJ89:AJ98" si="36">IF(OR(J89="",P89=""),"",P89/J89)</f>
        <v/>
      </c>
    </row>
    <row r="90" spans="1:36" s="46" customFormat="1" ht="13.5" x14ac:dyDescent="0.25">
      <c r="A90" s="63" t="s">
        <v>1099</v>
      </c>
      <c r="B90" s="64" t="s">
        <v>896</v>
      </c>
      <c r="C90" s="63" t="s">
        <v>1095</v>
      </c>
      <c r="D90" s="63" t="s">
        <v>1106</v>
      </c>
      <c r="E90" s="62" t="s">
        <v>1099</v>
      </c>
      <c r="F90" s="62" t="s">
        <v>17</v>
      </c>
      <c r="G90" s="62"/>
      <c r="H90" s="60">
        <v>9523.8095238095229</v>
      </c>
      <c r="I90" s="60">
        <v>0</v>
      </c>
      <c r="J90" s="60"/>
      <c r="K90" s="60"/>
      <c r="L90" s="61"/>
      <c r="M90" s="61"/>
      <c r="N90" s="60"/>
      <c r="O90" s="60"/>
      <c r="P90" s="60"/>
      <c r="Q90" s="59"/>
      <c r="R90" s="59"/>
      <c r="S90" s="58"/>
      <c r="T90" s="58"/>
      <c r="U90" s="58"/>
      <c r="V90" s="58"/>
      <c r="W90" s="58"/>
      <c r="X90" s="58"/>
      <c r="Y90" s="58"/>
      <c r="Z90" s="58"/>
      <c r="AB90" s="50">
        <f t="shared" si="28"/>
        <v>0</v>
      </c>
      <c r="AC90" s="50" t="e">
        <f t="shared" si="29"/>
        <v>#DIV/0!</v>
      </c>
      <c r="AD90" s="50" t="str">
        <f t="shared" si="30"/>
        <v/>
      </c>
      <c r="AE90" s="49" t="str">
        <f t="shared" si="31"/>
        <v/>
      </c>
      <c r="AF90" s="49" t="str">
        <f t="shared" si="32"/>
        <v/>
      </c>
      <c r="AG90" s="49" t="str">
        <f t="shared" si="33"/>
        <v/>
      </c>
      <c r="AH90" s="49" t="str">
        <f t="shared" si="34"/>
        <v/>
      </c>
      <c r="AI90" s="49" t="str">
        <f t="shared" si="35"/>
        <v/>
      </c>
      <c r="AJ90" s="49" t="str">
        <f t="shared" si="36"/>
        <v/>
      </c>
    </row>
    <row r="91" spans="1:36" s="46" customFormat="1" ht="13.5" x14ac:dyDescent="0.25">
      <c r="A91" s="63" t="s">
        <v>1099</v>
      </c>
      <c r="B91" s="64" t="s">
        <v>895</v>
      </c>
      <c r="C91" s="63" t="s">
        <v>1097</v>
      </c>
      <c r="D91" s="63" t="s">
        <v>1106</v>
      </c>
      <c r="E91" s="62" t="s">
        <v>1099</v>
      </c>
      <c r="F91" s="62" t="s">
        <v>17</v>
      </c>
      <c r="G91" s="62"/>
      <c r="H91" s="60">
        <v>14814.814814814816</v>
      </c>
      <c r="I91" s="60">
        <v>0</v>
      </c>
      <c r="J91" s="60"/>
      <c r="K91" s="60"/>
      <c r="L91" s="61"/>
      <c r="M91" s="61"/>
      <c r="N91" s="60"/>
      <c r="O91" s="60"/>
      <c r="P91" s="60"/>
      <c r="Q91" s="59"/>
      <c r="R91" s="59"/>
      <c r="S91" s="58"/>
      <c r="T91" s="58"/>
      <c r="U91" s="58"/>
      <c r="V91" s="58"/>
      <c r="W91" s="58"/>
      <c r="X91" s="58"/>
      <c r="Y91" s="58"/>
      <c r="Z91" s="58"/>
      <c r="AB91" s="50">
        <f t="shared" si="28"/>
        <v>0</v>
      </c>
      <c r="AC91" s="50" t="e">
        <f t="shared" si="29"/>
        <v>#DIV/0!</v>
      </c>
      <c r="AD91" s="50" t="str">
        <f t="shared" si="30"/>
        <v/>
      </c>
      <c r="AE91" s="49" t="str">
        <f t="shared" si="31"/>
        <v/>
      </c>
      <c r="AF91" s="49" t="str">
        <f t="shared" si="32"/>
        <v/>
      </c>
      <c r="AG91" s="49" t="str">
        <f t="shared" si="33"/>
        <v/>
      </c>
      <c r="AH91" s="49" t="str">
        <f t="shared" si="34"/>
        <v/>
      </c>
      <c r="AI91" s="49" t="str">
        <f t="shared" si="35"/>
        <v/>
      </c>
      <c r="AJ91" s="49" t="str">
        <f t="shared" si="36"/>
        <v/>
      </c>
    </row>
    <row r="92" spans="1:36" s="46" customFormat="1" ht="13.5" x14ac:dyDescent="0.25">
      <c r="A92" s="63" t="s">
        <v>1105</v>
      </c>
      <c r="B92" s="64"/>
      <c r="C92" s="63" t="s">
        <v>1098</v>
      </c>
      <c r="D92" s="63" t="s">
        <v>1106</v>
      </c>
      <c r="E92" s="62" t="s">
        <v>1105</v>
      </c>
      <c r="F92" s="62" t="s">
        <v>17</v>
      </c>
      <c r="G92" s="62"/>
      <c r="H92" s="60">
        <v>0</v>
      </c>
      <c r="I92" s="60">
        <v>5128.2051282051289</v>
      </c>
      <c r="J92" s="60"/>
      <c r="K92" s="60"/>
      <c r="L92" s="61"/>
      <c r="M92" s="61"/>
      <c r="N92" s="60"/>
      <c r="O92" s="60"/>
      <c r="P92" s="60"/>
      <c r="Q92" s="59"/>
      <c r="R92" s="59"/>
      <c r="S92" s="58"/>
      <c r="T92" s="58"/>
      <c r="U92" s="58"/>
      <c r="V92" s="58"/>
      <c r="W92" s="58"/>
      <c r="X92" s="58"/>
      <c r="Y92" s="58"/>
      <c r="Z92" s="58"/>
      <c r="AB92" s="50" t="e">
        <f t="shared" si="28"/>
        <v>#DIV/0!</v>
      </c>
      <c r="AC92" s="50">
        <f t="shared" si="29"/>
        <v>0</v>
      </c>
      <c r="AD92" s="50" t="str">
        <f t="shared" si="30"/>
        <v/>
      </c>
      <c r="AE92" s="49" t="str">
        <f t="shared" si="31"/>
        <v/>
      </c>
      <c r="AF92" s="49" t="str">
        <f t="shared" si="32"/>
        <v/>
      </c>
      <c r="AG92" s="49" t="str">
        <f t="shared" si="33"/>
        <v/>
      </c>
      <c r="AH92" s="49" t="str">
        <f t="shared" si="34"/>
        <v/>
      </c>
      <c r="AI92" s="49" t="str">
        <f t="shared" si="35"/>
        <v/>
      </c>
      <c r="AJ92" s="49" t="str">
        <f t="shared" si="36"/>
        <v/>
      </c>
    </row>
    <row r="93" spans="1:36" s="46" customFormat="1" ht="13.5" x14ac:dyDescent="0.25">
      <c r="A93" s="63" t="s">
        <v>1105</v>
      </c>
      <c r="B93" s="64"/>
      <c r="C93" s="63" t="s">
        <v>1101</v>
      </c>
      <c r="D93" s="63" t="s">
        <v>1106</v>
      </c>
      <c r="E93" s="62" t="s">
        <v>1105</v>
      </c>
      <c r="F93" s="62" t="s">
        <v>17</v>
      </c>
      <c r="G93" s="62"/>
      <c r="H93" s="60">
        <v>0</v>
      </c>
      <c r="I93" s="60">
        <v>7142.8571428571422</v>
      </c>
      <c r="J93" s="60"/>
      <c r="K93" s="60"/>
      <c r="L93" s="61"/>
      <c r="M93" s="61"/>
      <c r="N93" s="60"/>
      <c r="O93" s="60"/>
      <c r="P93" s="60"/>
      <c r="Q93" s="59"/>
      <c r="R93" s="59"/>
      <c r="S93" s="58"/>
      <c r="T93" s="58"/>
      <c r="U93" s="58"/>
      <c r="V93" s="58"/>
      <c r="W93" s="58"/>
      <c r="X93" s="58"/>
      <c r="Y93" s="58"/>
      <c r="Z93" s="58"/>
      <c r="AB93" s="50" t="e">
        <f t="shared" si="28"/>
        <v>#DIV/0!</v>
      </c>
      <c r="AC93" s="50">
        <f t="shared" si="29"/>
        <v>0</v>
      </c>
      <c r="AD93" s="50" t="str">
        <f t="shared" si="30"/>
        <v/>
      </c>
      <c r="AE93" s="49" t="str">
        <f t="shared" si="31"/>
        <v/>
      </c>
      <c r="AF93" s="49" t="str">
        <f t="shared" si="32"/>
        <v/>
      </c>
      <c r="AG93" s="49" t="str">
        <f t="shared" si="33"/>
        <v/>
      </c>
      <c r="AH93" s="49" t="str">
        <f t="shared" si="34"/>
        <v/>
      </c>
      <c r="AI93" s="49" t="str">
        <f t="shared" si="35"/>
        <v/>
      </c>
      <c r="AJ93" s="49" t="str">
        <f t="shared" si="36"/>
        <v/>
      </c>
    </row>
    <row r="94" spans="1:36" s="46" customFormat="1" ht="13.5" x14ac:dyDescent="0.25">
      <c r="A94" s="63" t="s">
        <v>1105</v>
      </c>
      <c r="B94" s="64"/>
      <c r="C94" s="63" t="s">
        <v>1102</v>
      </c>
      <c r="D94" s="63" t="s">
        <v>1106</v>
      </c>
      <c r="E94" s="62" t="s">
        <v>1105</v>
      </c>
      <c r="F94" s="62" t="s">
        <v>17</v>
      </c>
      <c r="G94" s="62"/>
      <c r="H94" s="60">
        <v>0</v>
      </c>
      <c r="I94" s="60">
        <v>9523.8095238095229</v>
      </c>
      <c r="J94" s="60"/>
      <c r="K94" s="60"/>
      <c r="L94" s="61"/>
      <c r="M94" s="61"/>
      <c r="N94" s="60"/>
      <c r="O94" s="60"/>
      <c r="P94" s="60"/>
      <c r="Q94" s="59"/>
      <c r="R94" s="59"/>
      <c r="S94" s="58"/>
      <c r="T94" s="58"/>
      <c r="U94" s="58"/>
      <c r="V94" s="58"/>
      <c r="W94" s="58"/>
      <c r="X94" s="58"/>
      <c r="Y94" s="58"/>
      <c r="Z94" s="58"/>
      <c r="AB94" s="50" t="e">
        <f t="shared" si="28"/>
        <v>#DIV/0!</v>
      </c>
      <c r="AC94" s="50">
        <f t="shared" si="29"/>
        <v>0</v>
      </c>
      <c r="AD94" s="50" t="str">
        <f t="shared" si="30"/>
        <v/>
      </c>
      <c r="AE94" s="49" t="str">
        <f t="shared" si="31"/>
        <v/>
      </c>
      <c r="AF94" s="49" t="str">
        <f t="shared" si="32"/>
        <v/>
      </c>
      <c r="AG94" s="49" t="str">
        <f t="shared" si="33"/>
        <v/>
      </c>
      <c r="AH94" s="49" t="str">
        <f t="shared" si="34"/>
        <v/>
      </c>
      <c r="AI94" s="49" t="str">
        <f t="shared" si="35"/>
        <v/>
      </c>
      <c r="AJ94" s="49" t="str">
        <f t="shared" si="36"/>
        <v/>
      </c>
    </row>
    <row r="95" spans="1:36" s="46" customFormat="1" ht="13.5" x14ac:dyDescent="0.25">
      <c r="A95" s="63" t="s">
        <v>1105</v>
      </c>
      <c r="B95" s="64"/>
      <c r="C95" s="63" t="s">
        <v>1103</v>
      </c>
      <c r="D95" s="63" t="s">
        <v>1106</v>
      </c>
      <c r="E95" s="62" t="s">
        <v>1105</v>
      </c>
      <c r="F95" s="62" t="s">
        <v>17</v>
      </c>
      <c r="G95" s="62"/>
      <c r="H95" s="60">
        <v>0</v>
      </c>
      <c r="I95" s="60">
        <v>14814.814814814816</v>
      </c>
      <c r="J95" s="60"/>
      <c r="K95" s="60"/>
      <c r="L95" s="61"/>
      <c r="M95" s="61"/>
      <c r="N95" s="60"/>
      <c r="O95" s="60"/>
      <c r="P95" s="60"/>
      <c r="Q95" s="59"/>
      <c r="R95" s="59"/>
      <c r="S95" s="58"/>
      <c r="T95" s="58"/>
      <c r="U95" s="58"/>
      <c r="V95" s="58"/>
      <c r="W95" s="58"/>
      <c r="X95" s="58"/>
      <c r="Y95" s="58"/>
      <c r="Z95" s="58"/>
      <c r="AB95" s="50" t="e">
        <f t="shared" si="28"/>
        <v>#DIV/0!</v>
      </c>
      <c r="AC95" s="50">
        <f t="shared" si="29"/>
        <v>0</v>
      </c>
      <c r="AD95" s="50" t="str">
        <f t="shared" si="30"/>
        <v/>
      </c>
      <c r="AE95" s="49" t="str">
        <f t="shared" si="31"/>
        <v/>
      </c>
      <c r="AF95" s="49" t="str">
        <f t="shared" si="32"/>
        <v/>
      </c>
      <c r="AG95" s="49" t="str">
        <f t="shared" si="33"/>
        <v/>
      </c>
      <c r="AH95" s="49" t="str">
        <f t="shared" si="34"/>
        <v/>
      </c>
      <c r="AI95" s="49" t="str">
        <f t="shared" si="35"/>
        <v/>
      </c>
      <c r="AJ95" s="49" t="str">
        <f t="shared" si="36"/>
        <v/>
      </c>
    </row>
    <row r="96" spans="1:36" s="46" customFormat="1" ht="13.5" x14ac:dyDescent="0.25">
      <c r="A96" s="63"/>
      <c r="B96" s="64"/>
      <c r="C96" s="63" t="s">
        <v>1096</v>
      </c>
      <c r="D96" s="63"/>
      <c r="E96" s="62"/>
      <c r="F96" s="62"/>
      <c r="G96" s="62"/>
      <c r="H96" s="60"/>
      <c r="I96" s="60"/>
      <c r="J96" s="60"/>
      <c r="K96" s="60"/>
      <c r="L96" s="61"/>
      <c r="M96" s="61"/>
      <c r="N96" s="60"/>
      <c r="O96" s="60"/>
      <c r="P96" s="60"/>
      <c r="Q96" s="59"/>
      <c r="R96" s="59"/>
      <c r="S96" s="58"/>
      <c r="T96" s="58"/>
      <c r="U96" s="58"/>
      <c r="V96" s="58"/>
      <c r="W96" s="58"/>
      <c r="X96" s="58"/>
      <c r="Y96" s="58"/>
      <c r="Z96" s="58"/>
      <c r="AB96" s="50" t="str">
        <f t="shared" si="28"/>
        <v/>
      </c>
      <c r="AC96" s="50" t="str">
        <f t="shared" si="29"/>
        <v/>
      </c>
      <c r="AD96" s="50" t="str">
        <f t="shared" si="30"/>
        <v/>
      </c>
      <c r="AE96" s="49" t="str">
        <f t="shared" si="31"/>
        <v/>
      </c>
      <c r="AF96" s="49" t="str">
        <f t="shared" si="32"/>
        <v/>
      </c>
      <c r="AG96" s="49" t="str">
        <f t="shared" si="33"/>
        <v/>
      </c>
      <c r="AH96" s="49" t="str">
        <f t="shared" si="34"/>
        <v/>
      </c>
      <c r="AI96" s="49" t="str">
        <f t="shared" si="35"/>
        <v/>
      </c>
      <c r="AJ96" s="49" t="str">
        <f t="shared" si="36"/>
        <v/>
      </c>
    </row>
    <row r="97" spans="1:36" s="46" customFormat="1" ht="13.5" x14ac:dyDescent="0.25">
      <c r="A97" s="63" t="s">
        <v>1100</v>
      </c>
      <c r="B97" s="64"/>
      <c r="C97" s="63" t="s">
        <v>1104</v>
      </c>
      <c r="D97" s="63"/>
      <c r="E97" s="62"/>
      <c r="F97" s="62"/>
      <c r="G97" s="62"/>
      <c r="H97" s="60"/>
      <c r="I97" s="60"/>
      <c r="J97" s="60"/>
      <c r="K97" s="60"/>
      <c r="L97" s="61"/>
      <c r="M97" s="61"/>
      <c r="N97" s="60"/>
      <c r="O97" s="60"/>
      <c r="P97" s="60"/>
      <c r="Q97" s="59"/>
      <c r="R97" s="59"/>
      <c r="S97" s="58"/>
      <c r="T97" s="58"/>
      <c r="U97" s="58"/>
      <c r="V97" s="58"/>
      <c r="W97" s="58"/>
      <c r="X97" s="58"/>
      <c r="Y97" s="58"/>
      <c r="Z97" s="58"/>
      <c r="AB97" s="50" t="str">
        <f t="shared" si="28"/>
        <v/>
      </c>
      <c r="AC97" s="50" t="str">
        <f t="shared" si="29"/>
        <v/>
      </c>
      <c r="AD97" s="50" t="str">
        <f t="shared" si="30"/>
        <v/>
      </c>
      <c r="AE97" s="49" t="str">
        <f t="shared" si="31"/>
        <v/>
      </c>
      <c r="AF97" s="49" t="str">
        <f t="shared" si="32"/>
        <v/>
      </c>
      <c r="AG97" s="49" t="str">
        <f t="shared" si="33"/>
        <v/>
      </c>
      <c r="AH97" s="49" t="str">
        <f t="shared" si="34"/>
        <v/>
      </c>
      <c r="AI97" s="49" t="str">
        <f t="shared" si="35"/>
        <v/>
      </c>
      <c r="AJ97" s="49" t="str">
        <f t="shared" si="36"/>
        <v/>
      </c>
    </row>
    <row r="98" spans="1:36" s="46" customFormat="1" ht="13.5" x14ac:dyDescent="0.25">
      <c r="A98" s="63"/>
      <c r="B98" s="64"/>
      <c r="C98" s="63"/>
      <c r="D98" s="63"/>
      <c r="E98" s="62"/>
      <c r="F98" s="62"/>
      <c r="G98" s="62"/>
      <c r="H98" s="60"/>
      <c r="I98" s="60"/>
      <c r="J98" s="60"/>
      <c r="K98" s="60"/>
      <c r="L98" s="61"/>
      <c r="M98" s="61"/>
      <c r="N98" s="60"/>
      <c r="O98" s="60"/>
      <c r="P98" s="60"/>
      <c r="Q98" s="59"/>
      <c r="R98" s="59"/>
      <c r="S98" s="58"/>
      <c r="T98" s="58"/>
      <c r="U98" s="58"/>
      <c r="V98" s="58"/>
      <c r="W98" s="58"/>
      <c r="X98" s="58"/>
      <c r="Y98" s="58"/>
      <c r="Z98" s="58"/>
      <c r="AB98" s="50" t="str">
        <f t="shared" si="28"/>
        <v/>
      </c>
      <c r="AC98" s="50" t="str">
        <f t="shared" si="29"/>
        <v/>
      </c>
      <c r="AD98" s="50" t="str">
        <f t="shared" si="30"/>
        <v/>
      </c>
      <c r="AE98" s="49" t="str">
        <f t="shared" si="31"/>
        <v/>
      </c>
      <c r="AF98" s="49" t="str">
        <f t="shared" si="32"/>
        <v/>
      </c>
      <c r="AG98" s="49" t="str">
        <f t="shared" si="33"/>
        <v/>
      </c>
      <c r="AH98" s="49" t="str">
        <f t="shared" si="34"/>
        <v/>
      </c>
      <c r="AI98" s="49" t="str">
        <f t="shared" si="35"/>
        <v/>
      </c>
      <c r="AJ98" s="49" t="str">
        <f t="shared" si="36"/>
        <v/>
      </c>
    </row>
    <row r="99" spans="1:36" s="46" customFormat="1" ht="13.5" x14ac:dyDescent="0.25">
      <c r="A99" s="63"/>
      <c r="B99" s="64"/>
      <c r="C99" s="63"/>
      <c r="D99" s="63"/>
      <c r="E99" s="62"/>
      <c r="F99" s="62"/>
      <c r="G99" s="62"/>
      <c r="H99" s="60"/>
      <c r="I99" s="60"/>
      <c r="J99" s="60"/>
      <c r="K99" s="60"/>
      <c r="L99" s="61"/>
      <c r="M99" s="61"/>
      <c r="N99" s="60"/>
      <c r="O99" s="60"/>
      <c r="P99" s="60"/>
      <c r="Q99" s="59"/>
      <c r="R99" s="59"/>
      <c r="S99" s="58"/>
      <c r="T99" s="58"/>
      <c r="U99" s="58"/>
      <c r="V99" s="58"/>
      <c r="W99" s="58"/>
      <c r="X99" s="58"/>
      <c r="Y99" s="58"/>
      <c r="Z99" s="58"/>
      <c r="AB99" s="50" t="str">
        <f t="shared" ref="AB99" si="37">IF(H99="","",$R99/H99)</f>
        <v/>
      </c>
      <c r="AC99" s="50" t="str">
        <f t="shared" ref="AC99" si="38">IF(I99="","",$R99/I99)</f>
        <v/>
      </c>
      <c r="AD99" s="50" t="str">
        <f t="shared" ref="AD99" si="39">IF(J99="","",$R99/J99)</f>
        <v/>
      </c>
      <c r="AE99" s="49" t="str">
        <f t="shared" ref="AE99" si="40">IF(OR(H99="",N99=""),"",N99/H99)</f>
        <v/>
      </c>
      <c r="AF99" s="49" t="str">
        <f t="shared" ref="AF99" si="41">IF(OR(H99="",P99=""),"",P99/H99)</f>
        <v/>
      </c>
      <c r="AG99" s="49" t="str">
        <f t="shared" ref="AG99" si="42">IF(OR(I99="",N99=""),"",N99/I99)</f>
        <v/>
      </c>
      <c r="AH99" s="49" t="str">
        <f t="shared" ref="AH99" si="43">IF(OR(I99="",P99=""),"",P99/I99)</f>
        <v/>
      </c>
      <c r="AI99" s="49" t="str">
        <f t="shared" ref="AI99" si="44">IF(OR(J99="",N99=""),"",N99/J99)</f>
        <v/>
      </c>
      <c r="AJ99" s="49" t="str">
        <f t="shared" ref="AJ99" si="45">IF(OR(J99="",P99=""),"",P99/J99)</f>
        <v/>
      </c>
    </row>
    <row r="100" spans="1:36" s="46" customFormat="1" ht="13.5" x14ac:dyDescent="0.25">
      <c r="A100" s="63"/>
      <c r="B100" s="64"/>
      <c r="C100" s="63"/>
      <c r="D100" s="63"/>
      <c r="E100" s="62"/>
      <c r="F100" s="62"/>
      <c r="G100" s="62"/>
      <c r="H100" s="60"/>
      <c r="I100" s="60"/>
      <c r="J100" s="60"/>
      <c r="K100" s="60"/>
      <c r="L100" s="61"/>
      <c r="M100" s="61"/>
      <c r="N100" s="60"/>
      <c r="O100" s="60"/>
      <c r="P100" s="60"/>
      <c r="Q100" s="59"/>
      <c r="R100" s="59"/>
      <c r="S100" s="58"/>
      <c r="T100" s="58"/>
      <c r="U100" s="58"/>
      <c r="V100" s="58"/>
      <c r="W100" s="58"/>
      <c r="X100" s="58"/>
      <c r="Y100" s="58"/>
      <c r="Z100" s="58"/>
      <c r="AB100" s="50" t="str">
        <f t="shared" ref="AB100:AB149" si="46">IF(H100="","",$R100/H100)</f>
        <v/>
      </c>
      <c r="AC100" s="50" t="str">
        <f t="shared" ref="AC100:AC149" si="47">IF(I100="","",$R100/I100)</f>
        <v/>
      </c>
      <c r="AD100" s="50" t="str">
        <f t="shared" ref="AD100:AD149" si="48">IF(J100="","",$R100/J100)</f>
        <v/>
      </c>
      <c r="AE100" s="49" t="str">
        <f t="shared" ref="AE100:AE149" si="49">IF(OR(H100="",N100=""),"",N100/H100)</f>
        <v/>
      </c>
      <c r="AF100" s="49" t="str">
        <f t="shared" ref="AF100:AF149" si="50">IF(OR(H100="",P100=""),"",P100/H100)</f>
        <v/>
      </c>
      <c r="AG100" s="49" t="str">
        <f t="shared" ref="AG100:AG149" si="51">IF(OR(I100="",N100=""),"",N100/I100)</f>
        <v/>
      </c>
      <c r="AH100" s="49" t="str">
        <f t="shared" ref="AH100:AH149" si="52">IF(OR(I100="",P100=""),"",P100/I100)</f>
        <v/>
      </c>
      <c r="AI100" s="49" t="str">
        <f t="shared" ref="AI100:AI149" si="53">IF(OR(J100="",N100=""),"",N100/J100)</f>
        <v/>
      </c>
      <c r="AJ100" s="49" t="str">
        <f t="shared" ref="AJ100:AJ149" si="54">IF(OR(J100="",P100=""),"",P100/J100)</f>
        <v/>
      </c>
    </row>
    <row r="101" spans="1:36" s="46" customFormat="1" ht="13.5" x14ac:dyDescent="0.25">
      <c r="A101" s="63"/>
      <c r="B101" s="64"/>
      <c r="C101" s="63"/>
      <c r="D101" s="63"/>
      <c r="E101" s="62"/>
      <c r="F101" s="62"/>
      <c r="G101" s="62"/>
      <c r="H101" s="60"/>
      <c r="I101" s="60"/>
      <c r="J101" s="60"/>
      <c r="K101" s="60"/>
      <c r="L101" s="61"/>
      <c r="M101" s="61"/>
      <c r="N101" s="60"/>
      <c r="O101" s="60"/>
      <c r="P101" s="60"/>
      <c r="Q101" s="59"/>
      <c r="R101" s="59"/>
      <c r="S101" s="58"/>
      <c r="T101" s="58"/>
      <c r="U101" s="58"/>
      <c r="V101" s="58"/>
      <c r="W101" s="58"/>
      <c r="X101" s="58"/>
      <c r="Y101" s="58"/>
      <c r="Z101" s="58"/>
      <c r="AB101" s="50" t="str">
        <f t="shared" si="46"/>
        <v/>
      </c>
      <c r="AC101" s="50" t="str">
        <f t="shared" si="47"/>
        <v/>
      </c>
      <c r="AD101" s="50" t="str">
        <f t="shared" si="48"/>
        <v/>
      </c>
      <c r="AE101" s="49" t="str">
        <f t="shared" si="49"/>
        <v/>
      </c>
      <c r="AF101" s="49" t="str">
        <f t="shared" si="50"/>
        <v/>
      </c>
      <c r="AG101" s="49" t="str">
        <f t="shared" si="51"/>
        <v/>
      </c>
      <c r="AH101" s="49" t="str">
        <f t="shared" si="52"/>
        <v/>
      </c>
      <c r="AI101" s="49" t="str">
        <f t="shared" si="53"/>
        <v/>
      </c>
      <c r="AJ101" s="49" t="str">
        <f t="shared" si="54"/>
        <v/>
      </c>
    </row>
    <row r="102" spans="1:36" s="46" customFormat="1" ht="13.5" x14ac:dyDescent="0.25">
      <c r="A102" s="63"/>
      <c r="B102" s="64"/>
      <c r="C102" s="63"/>
      <c r="D102" s="63"/>
      <c r="E102" s="62"/>
      <c r="F102" s="62"/>
      <c r="G102" s="62"/>
      <c r="H102" s="60"/>
      <c r="I102" s="60"/>
      <c r="J102" s="60"/>
      <c r="K102" s="60"/>
      <c r="L102" s="61"/>
      <c r="M102" s="61"/>
      <c r="N102" s="60"/>
      <c r="O102" s="60"/>
      <c r="P102" s="60"/>
      <c r="Q102" s="59"/>
      <c r="R102" s="59"/>
      <c r="S102" s="58"/>
      <c r="T102" s="58"/>
      <c r="U102" s="58"/>
      <c r="V102" s="58"/>
      <c r="W102" s="58"/>
      <c r="X102" s="58"/>
      <c r="Y102" s="58"/>
      <c r="Z102" s="58"/>
      <c r="AB102" s="50" t="str">
        <f t="shared" si="46"/>
        <v/>
      </c>
      <c r="AC102" s="50" t="str">
        <f t="shared" si="47"/>
        <v/>
      </c>
      <c r="AD102" s="50" t="str">
        <f t="shared" si="48"/>
        <v/>
      </c>
      <c r="AE102" s="49" t="str">
        <f t="shared" si="49"/>
        <v/>
      </c>
      <c r="AF102" s="49" t="str">
        <f t="shared" si="50"/>
        <v/>
      </c>
      <c r="AG102" s="49" t="str">
        <f t="shared" si="51"/>
        <v/>
      </c>
      <c r="AH102" s="49" t="str">
        <f t="shared" si="52"/>
        <v/>
      </c>
      <c r="AI102" s="49" t="str">
        <f t="shared" si="53"/>
        <v/>
      </c>
      <c r="AJ102" s="49" t="str">
        <f t="shared" si="54"/>
        <v/>
      </c>
    </row>
    <row r="103" spans="1:36" s="46" customFormat="1" ht="13.5" x14ac:dyDescent="0.25">
      <c r="A103" s="63"/>
      <c r="B103" s="64"/>
      <c r="C103" s="63"/>
      <c r="D103" s="63"/>
      <c r="E103" s="62"/>
      <c r="F103" s="62"/>
      <c r="G103" s="62"/>
      <c r="H103" s="60"/>
      <c r="I103" s="60"/>
      <c r="J103" s="60"/>
      <c r="K103" s="60"/>
      <c r="L103" s="61"/>
      <c r="M103" s="61"/>
      <c r="N103" s="60"/>
      <c r="O103" s="60"/>
      <c r="P103" s="60"/>
      <c r="Q103" s="59"/>
      <c r="R103" s="59"/>
      <c r="S103" s="58"/>
      <c r="T103" s="58"/>
      <c r="U103" s="58"/>
      <c r="V103" s="58"/>
      <c r="W103" s="58"/>
      <c r="X103" s="58"/>
      <c r="Y103" s="58"/>
      <c r="Z103" s="58"/>
      <c r="AB103" s="50" t="str">
        <f t="shared" si="46"/>
        <v/>
      </c>
      <c r="AC103" s="50" t="str">
        <f t="shared" si="47"/>
        <v/>
      </c>
      <c r="AD103" s="50" t="str">
        <f t="shared" si="48"/>
        <v/>
      </c>
      <c r="AE103" s="49" t="str">
        <f t="shared" si="49"/>
        <v/>
      </c>
      <c r="AF103" s="49" t="str">
        <f t="shared" si="50"/>
        <v/>
      </c>
      <c r="AG103" s="49" t="str">
        <f t="shared" si="51"/>
        <v/>
      </c>
      <c r="AH103" s="49" t="str">
        <f t="shared" si="52"/>
        <v/>
      </c>
      <c r="AI103" s="49" t="str">
        <f t="shared" si="53"/>
        <v/>
      </c>
      <c r="AJ103" s="49" t="str">
        <f t="shared" si="54"/>
        <v/>
      </c>
    </row>
    <row r="104" spans="1:36" s="46" customFormat="1" ht="13.5" x14ac:dyDescent="0.25">
      <c r="A104" s="63"/>
      <c r="B104" s="64"/>
      <c r="C104" s="63"/>
      <c r="D104" s="63"/>
      <c r="E104" s="62"/>
      <c r="F104" s="62"/>
      <c r="G104" s="62"/>
      <c r="H104" s="60"/>
      <c r="I104" s="60"/>
      <c r="J104" s="60"/>
      <c r="K104" s="60"/>
      <c r="L104" s="61"/>
      <c r="M104" s="61"/>
      <c r="N104" s="60"/>
      <c r="O104" s="60"/>
      <c r="P104" s="60"/>
      <c r="Q104" s="59"/>
      <c r="R104" s="59"/>
      <c r="S104" s="58"/>
      <c r="T104" s="58"/>
      <c r="U104" s="58"/>
      <c r="V104" s="58"/>
      <c r="W104" s="58"/>
      <c r="X104" s="58"/>
      <c r="Y104" s="58"/>
      <c r="Z104" s="58"/>
      <c r="AB104" s="50" t="str">
        <f t="shared" si="46"/>
        <v/>
      </c>
      <c r="AC104" s="50" t="str">
        <f t="shared" si="47"/>
        <v/>
      </c>
      <c r="AD104" s="50" t="str">
        <f t="shared" si="48"/>
        <v/>
      </c>
      <c r="AE104" s="49" t="str">
        <f t="shared" si="49"/>
        <v/>
      </c>
      <c r="AF104" s="49" t="str">
        <f t="shared" si="50"/>
        <v/>
      </c>
      <c r="AG104" s="49" t="str">
        <f t="shared" si="51"/>
        <v/>
      </c>
      <c r="AH104" s="49" t="str">
        <f t="shared" si="52"/>
        <v/>
      </c>
      <c r="AI104" s="49" t="str">
        <f t="shared" si="53"/>
        <v/>
      </c>
      <c r="AJ104" s="49" t="str">
        <f t="shared" si="54"/>
        <v/>
      </c>
    </row>
    <row r="105" spans="1:36" s="46" customFormat="1" ht="13.5" x14ac:dyDescent="0.25">
      <c r="A105" s="63"/>
      <c r="B105" s="64"/>
      <c r="C105" s="63"/>
      <c r="D105" s="63"/>
      <c r="E105" s="62"/>
      <c r="F105" s="62"/>
      <c r="G105" s="62"/>
      <c r="H105" s="60"/>
      <c r="I105" s="60"/>
      <c r="J105" s="60"/>
      <c r="K105" s="60"/>
      <c r="L105" s="61"/>
      <c r="M105" s="61"/>
      <c r="N105" s="60"/>
      <c r="O105" s="60"/>
      <c r="P105" s="60"/>
      <c r="Q105" s="59"/>
      <c r="R105" s="59"/>
      <c r="S105" s="58"/>
      <c r="T105" s="58"/>
      <c r="U105" s="58"/>
      <c r="V105" s="58"/>
      <c r="W105" s="58"/>
      <c r="X105" s="58"/>
      <c r="Y105" s="58"/>
      <c r="Z105" s="58"/>
      <c r="AB105" s="50" t="str">
        <f t="shared" si="46"/>
        <v/>
      </c>
      <c r="AC105" s="50" t="str">
        <f t="shared" si="47"/>
        <v/>
      </c>
      <c r="AD105" s="50" t="str">
        <f t="shared" si="48"/>
        <v/>
      </c>
      <c r="AE105" s="49" t="str">
        <f t="shared" si="49"/>
        <v/>
      </c>
      <c r="AF105" s="49" t="str">
        <f t="shared" si="50"/>
        <v/>
      </c>
      <c r="AG105" s="49" t="str">
        <f t="shared" si="51"/>
        <v/>
      </c>
      <c r="AH105" s="49" t="str">
        <f t="shared" si="52"/>
        <v/>
      </c>
      <c r="AI105" s="49" t="str">
        <f t="shared" si="53"/>
        <v/>
      </c>
      <c r="AJ105" s="49" t="str">
        <f t="shared" si="54"/>
        <v/>
      </c>
    </row>
    <row r="106" spans="1:36" s="46" customFormat="1" ht="13.5" x14ac:dyDescent="0.25">
      <c r="A106" s="63"/>
      <c r="B106" s="64"/>
      <c r="C106" s="63"/>
      <c r="D106" s="63"/>
      <c r="E106" s="62"/>
      <c r="F106" s="62"/>
      <c r="G106" s="62"/>
      <c r="H106" s="60"/>
      <c r="I106" s="60"/>
      <c r="J106" s="60"/>
      <c r="K106" s="60"/>
      <c r="L106" s="61"/>
      <c r="M106" s="61"/>
      <c r="N106" s="60"/>
      <c r="O106" s="60"/>
      <c r="P106" s="60"/>
      <c r="Q106" s="59"/>
      <c r="R106" s="59"/>
      <c r="S106" s="58"/>
      <c r="T106" s="58"/>
      <c r="U106" s="58"/>
      <c r="V106" s="58"/>
      <c r="W106" s="58"/>
      <c r="X106" s="58"/>
      <c r="Y106" s="58"/>
      <c r="Z106" s="58"/>
      <c r="AB106" s="50" t="str">
        <f t="shared" si="46"/>
        <v/>
      </c>
      <c r="AC106" s="50" t="str">
        <f t="shared" si="47"/>
        <v/>
      </c>
      <c r="AD106" s="50" t="str">
        <f t="shared" si="48"/>
        <v/>
      </c>
      <c r="AE106" s="49" t="str">
        <f t="shared" si="49"/>
        <v/>
      </c>
      <c r="AF106" s="49" t="str">
        <f t="shared" si="50"/>
        <v/>
      </c>
      <c r="AG106" s="49" t="str">
        <f t="shared" si="51"/>
        <v/>
      </c>
      <c r="AH106" s="49" t="str">
        <f t="shared" si="52"/>
        <v/>
      </c>
      <c r="AI106" s="49" t="str">
        <f t="shared" si="53"/>
        <v/>
      </c>
      <c r="AJ106" s="49" t="str">
        <f t="shared" si="54"/>
        <v/>
      </c>
    </row>
    <row r="107" spans="1:36" s="46" customFormat="1" ht="13.5" x14ac:dyDescent="0.25">
      <c r="A107" s="63"/>
      <c r="B107" s="64"/>
      <c r="C107" s="63"/>
      <c r="D107" s="63"/>
      <c r="E107" s="62"/>
      <c r="F107" s="62"/>
      <c r="G107" s="62"/>
      <c r="H107" s="60"/>
      <c r="I107" s="60"/>
      <c r="J107" s="60"/>
      <c r="K107" s="60"/>
      <c r="L107" s="61"/>
      <c r="M107" s="61"/>
      <c r="N107" s="60"/>
      <c r="O107" s="60"/>
      <c r="P107" s="60"/>
      <c r="Q107" s="59"/>
      <c r="R107" s="59"/>
      <c r="S107" s="58"/>
      <c r="T107" s="58"/>
      <c r="U107" s="58"/>
      <c r="V107" s="58"/>
      <c r="W107" s="58"/>
      <c r="X107" s="58"/>
      <c r="Y107" s="58"/>
      <c r="Z107" s="58"/>
      <c r="AB107" s="50" t="str">
        <f t="shared" si="46"/>
        <v/>
      </c>
      <c r="AC107" s="50" t="str">
        <f t="shared" si="47"/>
        <v/>
      </c>
      <c r="AD107" s="50" t="str">
        <f t="shared" si="48"/>
        <v/>
      </c>
      <c r="AE107" s="49" t="str">
        <f t="shared" si="49"/>
        <v/>
      </c>
      <c r="AF107" s="49" t="str">
        <f t="shared" si="50"/>
        <v/>
      </c>
      <c r="AG107" s="49" t="str">
        <f t="shared" si="51"/>
        <v/>
      </c>
      <c r="AH107" s="49" t="str">
        <f t="shared" si="52"/>
        <v/>
      </c>
      <c r="AI107" s="49" t="str">
        <f t="shared" si="53"/>
        <v/>
      </c>
      <c r="AJ107" s="49" t="str">
        <f t="shared" si="54"/>
        <v/>
      </c>
    </row>
    <row r="108" spans="1:36" s="46" customFormat="1" ht="13.5" x14ac:dyDescent="0.25">
      <c r="A108" s="63"/>
      <c r="B108" s="64"/>
      <c r="C108" s="63"/>
      <c r="D108" s="63"/>
      <c r="E108" s="62"/>
      <c r="F108" s="62"/>
      <c r="G108" s="62"/>
      <c r="H108" s="60"/>
      <c r="I108" s="60"/>
      <c r="J108" s="60"/>
      <c r="K108" s="60"/>
      <c r="L108" s="61"/>
      <c r="M108" s="61"/>
      <c r="N108" s="60"/>
      <c r="O108" s="60"/>
      <c r="P108" s="60"/>
      <c r="Q108" s="59"/>
      <c r="R108" s="59"/>
      <c r="S108" s="58"/>
      <c r="T108" s="58"/>
      <c r="U108" s="58"/>
      <c r="V108" s="58"/>
      <c r="W108" s="58"/>
      <c r="X108" s="58"/>
      <c r="Y108" s="58"/>
      <c r="Z108" s="58"/>
      <c r="AB108" s="50" t="str">
        <f t="shared" si="46"/>
        <v/>
      </c>
      <c r="AC108" s="50" t="str">
        <f t="shared" si="47"/>
        <v/>
      </c>
      <c r="AD108" s="50" t="str">
        <f t="shared" si="48"/>
        <v/>
      </c>
      <c r="AE108" s="49" t="str">
        <f t="shared" si="49"/>
        <v/>
      </c>
      <c r="AF108" s="49" t="str">
        <f t="shared" si="50"/>
        <v/>
      </c>
      <c r="AG108" s="49" t="str">
        <f t="shared" si="51"/>
        <v/>
      </c>
      <c r="AH108" s="49" t="str">
        <f t="shared" si="52"/>
        <v/>
      </c>
      <c r="AI108" s="49" t="str">
        <f t="shared" si="53"/>
        <v/>
      </c>
      <c r="AJ108" s="49" t="str">
        <f t="shared" si="54"/>
        <v/>
      </c>
    </row>
    <row r="109" spans="1:36" s="46" customFormat="1" ht="13.5" x14ac:dyDescent="0.25">
      <c r="A109" s="63"/>
      <c r="B109" s="64"/>
      <c r="C109" s="63"/>
      <c r="D109" s="63"/>
      <c r="E109" s="62"/>
      <c r="F109" s="62"/>
      <c r="G109" s="62"/>
      <c r="H109" s="60"/>
      <c r="I109" s="60"/>
      <c r="J109" s="60"/>
      <c r="K109" s="60"/>
      <c r="L109" s="61"/>
      <c r="M109" s="61"/>
      <c r="N109" s="60"/>
      <c r="O109" s="60"/>
      <c r="P109" s="60"/>
      <c r="Q109" s="59"/>
      <c r="R109" s="59"/>
      <c r="S109" s="58"/>
      <c r="T109" s="58"/>
      <c r="U109" s="58"/>
      <c r="V109" s="58"/>
      <c r="W109" s="58"/>
      <c r="X109" s="58"/>
      <c r="Y109" s="58"/>
      <c r="Z109" s="58"/>
      <c r="AB109" s="50" t="str">
        <f t="shared" si="46"/>
        <v/>
      </c>
      <c r="AC109" s="50" t="str">
        <f t="shared" si="47"/>
        <v/>
      </c>
      <c r="AD109" s="50" t="str">
        <f t="shared" si="48"/>
        <v/>
      </c>
      <c r="AE109" s="49" t="str">
        <f t="shared" si="49"/>
        <v/>
      </c>
      <c r="AF109" s="49" t="str">
        <f t="shared" si="50"/>
        <v/>
      </c>
      <c r="AG109" s="49" t="str">
        <f t="shared" si="51"/>
        <v/>
      </c>
      <c r="AH109" s="49" t="str">
        <f t="shared" si="52"/>
        <v/>
      </c>
      <c r="AI109" s="49" t="str">
        <f t="shared" si="53"/>
        <v/>
      </c>
      <c r="AJ109" s="49" t="str">
        <f t="shared" si="54"/>
        <v/>
      </c>
    </row>
    <row r="110" spans="1:36" s="46" customFormat="1" ht="13.5" x14ac:dyDescent="0.25">
      <c r="A110" s="63"/>
      <c r="B110" s="64"/>
      <c r="C110" s="63"/>
      <c r="D110" s="63"/>
      <c r="E110" s="62"/>
      <c r="F110" s="62"/>
      <c r="G110" s="62"/>
      <c r="H110" s="60"/>
      <c r="I110" s="60"/>
      <c r="J110" s="60"/>
      <c r="K110" s="60"/>
      <c r="L110" s="61"/>
      <c r="M110" s="61"/>
      <c r="N110" s="60"/>
      <c r="O110" s="60"/>
      <c r="P110" s="60"/>
      <c r="Q110" s="59"/>
      <c r="R110" s="59"/>
      <c r="S110" s="58"/>
      <c r="T110" s="58"/>
      <c r="U110" s="58"/>
      <c r="V110" s="58"/>
      <c r="W110" s="58"/>
      <c r="X110" s="58"/>
      <c r="Y110" s="58"/>
      <c r="Z110" s="58"/>
      <c r="AB110" s="50" t="str">
        <f t="shared" si="46"/>
        <v/>
      </c>
      <c r="AC110" s="50" t="str">
        <f t="shared" si="47"/>
        <v/>
      </c>
      <c r="AD110" s="50" t="str">
        <f t="shared" si="48"/>
        <v/>
      </c>
      <c r="AE110" s="49" t="str">
        <f t="shared" si="49"/>
        <v/>
      </c>
      <c r="AF110" s="49" t="str">
        <f t="shared" si="50"/>
        <v/>
      </c>
      <c r="AG110" s="49" t="str">
        <f t="shared" si="51"/>
        <v/>
      </c>
      <c r="AH110" s="49" t="str">
        <f t="shared" si="52"/>
        <v/>
      </c>
      <c r="AI110" s="49" t="str">
        <f t="shared" si="53"/>
        <v/>
      </c>
      <c r="AJ110" s="49" t="str">
        <f t="shared" si="54"/>
        <v/>
      </c>
    </row>
    <row r="111" spans="1:36" s="46" customFormat="1" ht="13.5" x14ac:dyDescent="0.25">
      <c r="A111" s="63"/>
      <c r="B111" s="64"/>
      <c r="C111" s="63"/>
      <c r="D111" s="63"/>
      <c r="E111" s="62"/>
      <c r="F111" s="62"/>
      <c r="G111" s="62"/>
      <c r="H111" s="60"/>
      <c r="I111" s="60"/>
      <c r="J111" s="60"/>
      <c r="K111" s="60"/>
      <c r="L111" s="61"/>
      <c r="M111" s="61"/>
      <c r="N111" s="60"/>
      <c r="O111" s="60"/>
      <c r="P111" s="60"/>
      <c r="Q111" s="59"/>
      <c r="R111" s="59"/>
      <c r="S111" s="58"/>
      <c r="T111" s="58"/>
      <c r="U111" s="58"/>
      <c r="V111" s="58"/>
      <c r="W111" s="58"/>
      <c r="X111" s="58"/>
      <c r="Y111" s="58"/>
      <c r="Z111" s="58"/>
      <c r="AB111" s="50" t="str">
        <f t="shared" si="46"/>
        <v/>
      </c>
      <c r="AC111" s="50" t="str">
        <f t="shared" si="47"/>
        <v/>
      </c>
      <c r="AD111" s="50" t="str">
        <f t="shared" si="48"/>
        <v/>
      </c>
      <c r="AE111" s="49" t="str">
        <f t="shared" si="49"/>
        <v/>
      </c>
      <c r="AF111" s="49" t="str">
        <f t="shared" si="50"/>
        <v/>
      </c>
      <c r="AG111" s="49" t="str">
        <f t="shared" si="51"/>
        <v/>
      </c>
      <c r="AH111" s="49" t="str">
        <f t="shared" si="52"/>
        <v/>
      </c>
      <c r="AI111" s="49" t="str">
        <f t="shared" si="53"/>
        <v/>
      </c>
      <c r="AJ111" s="49" t="str">
        <f t="shared" si="54"/>
        <v/>
      </c>
    </row>
    <row r="112" spans="1:36" s="46" customFormat="1" ht="13.5" x14ac:dyDescent="0.25">
      <c r="A112" s="63"/>
      <c r="B112" s="64"/>
      <c r="C112" s="63"/>
      <c r="D112" s="63"/>
      <c r="E112" s="62"/>
      <c r="F112" s="62"/>
      <c r="G112" s="62"/>
      <c r="H112" s="60"/>
      <c r="I112" s="60"/>
      <c r="J112" s="60"/>
      <c r="K112" s="60"/>
      <c r="L112" s="61"/>
      <c r="M112" s="61"/>
      <c r="N112" s="60"/>
      <c r="O112" s="60"/>
      <c r="P112" s="60"/>
      <c r="Q112" s="59"/>
      <c r="R112" s="59"/>
      <c r="S112" s="58"/>
      <c r="T112" s="58"/>
      <c r="U112" s="58"/>
      <c r="V112" s="58"/>
      <c r="W112" s="58"/>
      <c r="X112" s="58"/>
      <c r="Y112" s="58"/>
      <c r="Z112" s="58"/>
      <c r="AB112" s="50" t="str">
        <f t="shared" si="46"/>
        <v/>
      </c>
      <c r="AC112" s="50" t="str">
        <f t="shared" si="47"/>
        <v/>
      </c>
      <c r="AD112" s="50" t="str">
        <f t="shared" si="48"/>
        <v/>
      </c>
      <c r="AE112" s="49" t="str">
        <f t="shared" si="49"/>
        <v/>
      </c>
      <c r="AF112" s="49" t="str">
        <f t="shared" si="50"/>
        <v/>
      </c>
      <c r="AG112" s="49" t="str">
        <f t="shared" si="51"/>
        <v/>
      </c>
      <c r="AH112" s="49" t="str">
        <f t="shared" si="52"/>
        <v/>
      </c>
      <c r="AI112" s="49" t="str">
        <f t="shared" si="53"/>
        <v/>
      </c>
      <c r="AJ112" s="49" t="str">
        <f t="shared" si="54"/>
        <v/>
      </c>
    </row>
    <row r="113" spans="1:36" s="46" customFormat="1" ht="13.5" x14ac:dyDescent="0.25">
      <c r="A113" s="63"/>
      <c r="B113" s="64"/>
      <c r="C113" s="63"/>
      <c r="D113" s="63"/>
      <c r="E113" s="62"/>
      <c r="F113" s="62"/>
      <c r="G113" s="62"/>
      <c r="H113" s="60"/>
      <c r="I113" s="60"/>
      <c r="J113" s="60"/>
      <c r="K113" s="60"/>
      <c r="L113" s="61"/>
      <c r="M113" s="61"/>
      <c r="N113" s="60"/>
      <c r="O113" s="60"/>
      <c r="P113" s="60"/>
      <c r="Q113" s="59"/>
      <c r="R113" s="59"/>
      <c r="S113" s="58"/>
      <c r="T113" s="58"/>
      <c r="U113" s="58"/>
      <c r="V113" s="58"/>
      <c r="W113" s="58"/>
      <c r="X113" s="58"/>
      <c r="Y113" s="58"/>
      <c r="Z113" s="58"/>
      <c r="AB113" s="50" t="str">
        <f t="shared" si="46"/>
        <v/>
      </c>
      <c r="AC113" s="50" t="str">
        <f t="shared" si="47"/>
        <v/>
      </c>
      <c r="AD113" s="50" t="str">
        <f t="shared" si="48"/>
        <v/>
      </c>
      <c r="AE113" s="49" t="str">
        <f t="shared" si="49"/>
        <v/>
      </c>
      <c r="AF113" s="49" t="str">
        <f t="shared" si="50"/>
        <v/>
      </c>
      <c r="AG113" s="49" t="str">
        <f t="shared" si="51"/>
        <v/>
      </c>
      <c r="AH113" s="49" t="str">
        <f t="shared" si="52"/>
        <v/>
      </c>
      <c r="AI113" s="49" t="str">
        <f t="shared" si="53"/>
        <v/>
      </c>
      <c r="AJ113" s="49" t="str">
        <f t="shared" si="54"/>
        <v/>
      </c>
    </row>
    <row r="114" spans="1:36" s="46" customFormat="1" ht="13.5" x14ac:dyDescent="0.25">
      <c r="A114" s="63"/>
      <c r="B114" s="64"/>
      <c r="C114" s="63"/>
      <c r="D114" s="63"/>
      <c r="E114" s="62"/>
      <c r="F114" s="62"/>
      <c r="G114" s="62"/>
      <c r="H114" s="60"/>
      <c r="I114" s="60"/>
      <c r="J114" s="60"/>
      <c r="K114" s="60"/>
      <c r="L114" s="61"/>
      <c r="M114" s="61"/>
      <c r="N114" s="60"/>
      <c r="O114" s="60"/>
      <c r="P114" s="60"/>
      <c r="Q114" s="59"/>
      <c r="R114" s="59"/>
      <c r="S114" s="58"/>
      <c r="T114" s="58"/>
      <c r="U114" s="58"/>
      <c r="V114" s="58"/>
      <c r="W114" s="58"/>
      <c r="X114" s="58"/>
      <c r="Y114" s="58"/>
      <c r="Z114" s="58"/>
      <c r="AB114" s="50" t="str">
        <f t="shared" si="46"/>
        <v/>
      </c>
      <c r="AC114" s="50" t="str">
        <f t="shared" si="47"/>
        <v/>
      </c>
      <c r="AD114" s="50" t="str">
        <f t="shared" si="48"/>
        <v/>
      </c>
      <c r="AE114" s="49" t="str">
        <f t="shared" si="49"/>
        <v/>
      </c>
      <c r="AF114" s="49" t="str">
        <f t="shared" si="50"/>
        <v/>
      </c>
      <c r="AG114" s="49" t="str">
        <f t="shared" si="51"/>
        <v/>
      </c>
      <c r="AH114" s="49" t="str">
        <f t="shared" si="52"/>
        <v/>
      </c>
      <c r="AI114" s="49" t="str">
        <f t="shared" si="53"/>
        <v/>
      </c>
      <c r="AJ114" s="49" t="str">
        <f t="shared" si="54"/>
        <v/>
      </c>
    </row>
    <row r="115" spans="1:36" s="46" customFormat="1" ht="13.5" x14ac:dyDescent="0.25">
      <c r="A115" s="63"/>
      <c r="B115" s="64"/>
      <c r="C115" s="63"/>
      <c r="D115" s="63"/>
      <c r="E115" s="62"/>
      <c r="F115" s="62"/>
      <c r="G115" s="62"/>
      <c r="H115" s="60"/>
      <c r="I115" s="60"/>
      <c r="J115" s="60"/>
      <c r="K115" s="60"/>
      <c r="L115" s="61"/>
      <c r="M115" s="61"/>
      <c r="N115" s="60"/>
      <c r="O115" s="60"/>
      <c r="P115" s="60"/>
      <c r="Q115" s="59"/>
      <c r="R115" s="59"/>
      <c r="S115" s="58"/>
      <c r="T115" s="58"/>
      <c r="U115" s="58"/>
      <c r="V115" s="58"/>
      <c r="W115" s="58"/>
      <c r="X115" s="58"/>
      <c r="Y115" s="58"/>
      <c r="Z115" s="58"/>
      <c r="AB115" s="50" t="str">
        <f t="shared" si="46"/>
        <v/>
      </c>
      <c r="AC115" s="50" t="str">
        <f t="shared" si="47"/>
        <v/>
      </c>
      <c r="AD115" s="50" t="str">
        <f t="shared" si="48"/>
        <v/>
      </c>
      <c r="AE115" s="49" t="str">
        <f t="shared" si="49"/>
        <v/>
      </c>
      <c r="AF115" s="49" t="str">
        <f t="shared" si="50"/>
        <v/>
      </c>
      <c r="AG115" s="49" t="str">
        <f t="shared" si="51"/>
        <v/>
      </c>
      <c r="AH115" s="49" t="str">
        <f t="shared" si="52"/>
        <v/>
      </c>
      <c r="AI115" s="49" t="str">
        <f t="shared" si="53"/>
        <v/>
      </c>
      <c r="AJ115" s="49" t="str">
        <f t="shared" si="54"/>
        <v/>
      </c>
    </row>
    <row r="116" spans="1:36" s="46" customFormat="1" ht="13.5" x14ac:dyDescent="0.25">
      <c r="A116" s="63"/>
      <c r="B116" s="64"/>
      <c r="C116" s="63"/>
      <c r="D116" s="63"/>
      <c r="E116" s="62"/>
      <c r="F116" s="62"/>
      <c r="G116" s="62"/>
      <c r="H116" s="60"/>
      <c r="I116" s="60"/>
      <c r="J116" s="60"/>
      <c r="K116" s="60"/>
      <c r="L116" s="61"/>
      <c r="M116" s="61"/>
      <c r="N116" s="60"/>
      <c r="O116" s="60"/>
      <c r="P116" s="60"/>
      <c r="Q116" s="59"/>
      <c r="R116" s="59"/>
      <c r="S116" s="58"/>
      <c r="T116" s="58"/>
      <c r="U116" s="58"/>
      <c r="V116" s="58"/>
      <c r="W116" s="58"/>
      <c r="X116" s="58"/>
      <c r="Y116" s="58"/>
      <c r="Z116" s="58"/>
      <c r="AB116" s="50" t="str">
        <f t="shared" si="46"/>
        <v/>
      </c>
      <c r="AC116" s="50" t="str">
        <f t="shared" si="47"/>
        <v/>
      </c>
      <c r="AD116" s="50" t="str">
        <f t="shared" si="48"/>
        <v/>
      </c>
      <c r="AE116" s="49" t="str">
        <f t="shared" si="49"/>
        <v/>
      </c>
      <c r="AF116" s="49" t="str">
        <f t="shared" si="50"/>
        <v/>
      </c>
      <c r="AG116" s="49" t="str">
        <f t="shared" si="51"/>
        <v/>
      </c>
      <c r="AH116" s="49" t="str">
        <f t="shared" si="52"/>
        <v/>
      </c>
      <c r="AI116" s="49" t="str">
        <f t="shared" si="53"/>
        <v/>
      </c>
      <c r="AJ116" s="49" t="str">
        <f t="shared" si="54"/>
        <v/>
      </c>
    </row>
    <row r="117" spans="1:36" s="46" customFormat="1" ht="13.5" x14ac:dyDescent="0.25">
      <c r="A117" s="63"/>
      <c r="B117" s="64"/>
      <c r="C117" s="63"/>
      <c r="D117" s="63"/>
      <c r="E117" s="62"/>
      <c r="F117" s="62"/>
      <c r="G117" s="62"/>
      <c r="H117" s="60"/>
      <c r="I117" s="60"/>
      <c r="J117" s="60"/>
      <c r="K117" s="60"/>
      <c r="L117" s="61"/>
      <c r="M117" s="61"/>
      <c r="N117" s="60"/>
      <c r="O117" s="60"/>
      <c r="P117" s="60"/>
      <c r="Q117" s="59"/>
      <c r="R117" s="59"/>
      <c r="S117" s="58"/>
      <c r="T117" s="58"/>
      <c r="U117" s="58"/>
      <c r="V117" s="58"/>
      <c r="W117" s="58"/>
      <c r="X117" s="58"/>
      <c r="Y117" s="58"/>
      <c r="Z117" s="58"/>
      <c r="AB117" s="50" t="str">
        <f t="shared" si="46"/>
        <v/>
      </c>
      <c r="AC117" s="50" t="str">
        <f t="shared" si="47"/>
        <v/>
      </c>
      <c r="AD117" s="50" t="str">
        <f t="shared" si="48"/>
        <v/>
      </c>
      <c r="AE117" s="49" t="str">
        <f t="shared" si="49"/>
        <v/>
      </c>
      <c r="AF117" s="49" t="str">
        <f t="shared" si="50"/>
        <v/>
      </c>
      <c r="AG117" s="49" t="str">
        <f t="shared" si="51"/>
        <v/>
      </c>
      <c r="AH117" s="49" t="str">
        <f t="shared" si="52"/>
        <v/>
      </c>
      <c r="AI117" s="49" t="str">
        <f t="shared" si="53"/>
        <v/>
      </c>
      <c r="AJ117" s="49" t="str">
        <f t="shared" si="54"/>
        <v/>
      </c>
    </row>
    <row r="118" spans="1:36" s="46" customFormat="1" ht="13.5" x14ac:dyDescent="0.25">
      <c r="A118" s="63"/>
      <c r="B118" s="64"/>
      <c r="C118" s="63"/>
      <c r="D118" s="63"/>
      <c r="E118" s="62"/>
      <c r="F118" s="62"/>
      <c r="G118" s="62"/>
      <c r="H118" s="60"/>
      <c r="I118" s="60"/>
      <c r="J118" s="60"/>
      <c r="K118" s="60"/>
      <c r="L118" s="61"/>
      <c r="M118" s="61"/>
      <c r="N118" s="60"/>
      <c r="O118" s="60"/>
      <c r="P118" s="60"/>
      <c r="Q118" s="59"/>
      <c r="R118" s="59"/>
      <c r="S118" s="58"/>
      <c r="T118" s="58"/>
      <c r="U118" s="58"/>
      <c r="V118" s="58"/>
      <c r="W118" s="58"/>
      <c r="X118" s="58"/>
      <c r="Y118" s="58"/>
      <c r="Z118" s="58"/>
      <c r="AB118" s="50" t="str">
        <f t="shared" si="46"/>
        <v/>
      </c>
      <c r="AC118" s="50" t="str">
        <f t="shared" si="47"/>
        <v/>
      </c>
      <c r="AD118" s="50" t="str">
        <f t="shared" si="48"/>
        <v/>
      </c>
      <c r="AE118" s="49" t="str">
        <f t="shared" si="49"/>
        <v/>
      </c>
      <c r="AF118" s="49" t="str">
        <f t="shared" si="50"/>
        <v/>
      </c>
      <c r="AG118" s="49" t="str">
        <f t="shared" si="51"/>
        <v/>
      </c>
      <c r="AH118" s="49" t="str">
        <f t="shared" si="52"/>
        <v/>
      </c>
      <c r="AI118" s="49" t="str">
        <f t="shared" si="53"/>
        <v/>
      </c>
      <c r="AJ118" s="49" t="str">
        <f t="shared" si="54"/>
        <v/>
      </c>
    </row>
    <row r="119" spans="1:36" s="46" customFormat="1" ht="13.5" x14ac:dyDescent="0.25">
      <c r="A119" s="63"/>
      <c r="B119" s="64"/>
      <c r="C119" s="63"/>
      <c r="D119" s="63"/>
      <c r="E119" s="62"/>
      <c r="F119" s="62"/>
      <c r="G119" s="62"/>
      <c r="H119" s="60"/>
      <c r="I119" s="60"/>
      <c r="J119" s="60"/>
      <c r="K119" s="60"/>
      <c r="L119" s="61"/>
      <c r="M119" s="61"/>
      <c r="N119" s="60"/>
      <c r="O119" s="60"/>
      <c r="P119" s="60"/>
      <c r="Q119" s="59"/>
      <c r="R119" s="59"/>
      <c r="S119" s="58"/>
      <c r="T119" s="58"/>
      <c r="U119" s="58"/>
      <c r="V119" s="58"/>
      <c r="W119" s="58"/>
      <c r="X119" s="58"/>
      <c r="Y119" s="58"/>
      <c r="Z119" s="58"/>
      <c r="AB119" s="50" t="str">
        <f t="shared" si="46"/>
        <v/>
      </c>
      <c r="AC119" s="50" t="str">
        <f t="shared" si="47"/>
        <v/>
      </c>
      <c r="AD119" s="50" t="str">
        <f t="shared" si="48"/>
        <v/>
      </c>
      <c r="AE119" s="49" t="str">
        <f t="shared" si="49"/>
        <v/>
      </c>
      <c r="AF119" s="49" t="str">
        <f t="shared" si="50"/>
        <v/>
      </c>
      <c r="AG119" s="49" t="str">
        <f t="shared" si="51"/>
        <v/>
      </c>
      <c r="AH119" s="49" t="str">
        <f t="shared" si="52"/>
        <v/>
      </c>
      <c r="AI119" s="49" t="str">
        <f t="shared" si="53"/>
        <v/>
      </c>
      <c r="AJ119" s="49" t="str">
        <f t="shared" si="54"/>
        <v/>
      </c>
    </row>
    <row r="120" spans="1:36" s="46" customFormat="1" ht="13.5" x14ac:dyDescent="0.25">
      <c r="A120" s="63"/>
      <c r="B120" s="64"/>
      <c r="C120" s="63"/>
      <c r="D120" s="63"/>
      <c r="E120" s="62"/>
      <c r="F120" s="62"/>
      <c r="G120" s="62"/>
      <c r="H120" s="60"/>
      <c r="I120" s="60"/>
      <c r="J120" s="60"/>
      <c r="K120" s="60"/>
      <c r="L120" s="61"/>
      <c r="M120" s="61"/>
      <c r="N120" s="60"/>
      <c r="O120" s="60"/>
      <c r="P120" s="60"/>
      <c r="Q120" s="59"/>
      <c r="R120" s="59"/>
      <c r="S120" s="58"/>
      <c r="T120" s="58"/>
      <c r="U120" s="58"/>
      <c r="V120" s="58"/>
      <c r="W120" s="58"/>
      <c r="X120" s="58"/>
      <c r="Y120" s="58"/>
      <c r="Z120" s="58"/>
      <c r="AB120" s="50" t="str">
        <f t="shared" si="46"/>
        <v/>
      </c>
      <c r="AC120" s="50" t="str">
        <f t="shared" si="47"/>
        <v/>
      </c>
      <c r="AD120" s="50" t="str">
        <f t="shared" si="48"/>
        <v/>
      </c>
      <c r="AE120" s="49" t="str">
        <f t="shared" si="49"/>
        <v/>
      </c>
      <c r="AF120" s="49" t="str">
        <f t="shared" si="50"/>
        <v/>
      </c>
      <c r="AG120" s="49" t="str">
        <f t="shared" si="51"/>
        <v/>
      </c>
      <c r="AH120" s="49" t="str">
        <f t="shared" si="52"/>
        <v/>
      </c>
      <c r="AI120" s="49" t="str">
        <f t="shared" si="53"/>
        <v/>
      </c>
      <c r="AJ120" s="49" t="str">
        <f t="shared" si="54"/>
        <v/>
      </c>
    </row>
    <row r="121" spans="1:36" s="46" customFormat="1" ht="13.5" x14ac:dyDescent="0.25">
      <c r="A121" s="63"/>
      <c r="B121" s="64"/>
      <c r="C121" s="63"/>
      <c r="D121" s="63"/>
      <c r="E121" s="62"/>
      <c r="F121" s="62"/>
      <c r="G121" s="62"/>
      <c r="H121" s="60"/>
      <c r="I121" s="60"/>
      <c r="J121" s="60"/>
      <c r="K121" s="60"/>
      <c r="L121" s="61"/>
      <c r="M121" s="61"/>
      <c r="N121" s="60"/>
      <c r="O121" s="60"/>
      <c r="P121" s="60"/>
      <c r="Q121" s="59"/>
      <c r="R121" s="59"/>
      <c r="S121" s="58"/>
      <c r="T121" s="58"/>
      <c r="U121" s="58"/>
      <c r="V121" s="58"/>
      <c r="W121" s="58"/>
      <c r="X121" s="58"/>
      <c r="Y121" s="58"/>
      <c r="Z121" s="58"/>
      <c r="AB121" s="50" t="str">
        <f t="shared" si="46"/>
        <v/>
      </c>
      <c r="AC121" s="50" t="str">
        <f t="shared" si="47"/>
        <v/>
      </c>
      <c r="AD121" s="50" t="str">
        <f t="shared" si="48"/>
        <v/>
      </c>
      <c r="AE121" s="49" t="str">
        <f t="shared" si="49"/>
        <v/>
      </c>
      <c r="AF121" s="49" t="str">
        <f t="shared" si="50"/>
        <v/>
      </c>
      <c r="AG121" s="49" t="str">
        <f t="shared" si="51"/>
        <v/>
      </c>
      <c r="AH121" s="49" t="str">
        <f t="shared" si="52"/>
        <v/>
      </c>
      <c r="AI121" s="49" t="str">
        <f t="shared" si="53"/>
        <v/>
      </c>
      <c r="AJ121" s="49" t="str">
        <f t="shared" si="54"/>
        <v/>
      </c>
    </row>
    <row r="122" spans="1:36" s="46" customFormat="1" ht="13.5" x14ac:dyDescent="0.25">
      <c r="A122" s="63"/>
      <c r="B122" s="64"/>
      <c r="C122" s="63"/>
      <c r="D122" s="63"/>
      <c r="E122" s="62"/>
      <c r="F122" s="62"/>
      <c r="G122" s="62"/>
      <c r="H122" s="60"/>
      <c r="I122" s="60"/>
      <c r="J122" s="60"/>
      <c r="K122" s="60"/>
      <c r="L122" s="61"/>
      <c r="M122" s="61"/>
      <c r="N122" s="60"/>
      <c r="O122" s="60"/>
      <c r="P122" s="60"/>
      <c r="Q122" s="59"/>
      <c r="R122" s="59"/>
      <c r="S122" s="58"/>
      <c r="T122" s="58"/>
      <c r="U122" s="58"/>
      <c r="V122" s="58"/>
      <c r="W122" s="58"/>
      <c r="X122" s="58"/>
      <c r="Y122" s="58"/>
      <c r="Z122" s="58"/>
      <c r="AB122" s="50" t="str">
        <f t="shared" si="46"/>
        <v/>
      </c>
      <c r="AC122" s="50" t="str">
        <f t="shared" si="47"/>
        <v/>
      </c>
      <c r="AD122" s="50" t="str">
        <f t="shared" si="48"/>
        <v/>
      </c>
      <c r="AE122" s="49" t="str">
        <f t="shared" si="49"/>
        <v/>
      </c>
      <c r="AF122" s="49" t="str">
        <f t="shared" si="50"/>
        <v/>
      </c>
      <c r="AG122" s="49" t="str">
        <f t="shared" si="51"/>
        <v/>
      </c>
      <c r="AH122" s="49" t="str">
        <f t="shared" si="52"/>
        <v/>
      </c>
      <c r="AI122" s="49" t="str">
        <f t="shared" si="53"/>
        <v/>
      </c>
      <c r="AJ122" s="49" t="str">
        <f t="shared" si="54"/>
        <v/>
      </c>
    </row>
    <row r="123" spans="1:36" s="46" customFormat="1" ht="13.5" x14ac:dyDescent="0.25">
      <c r="A123" s="63"/>
      <c r="B123" s="64"/>
      <c r="C123" s="63"/>
      <c r="D123" s="63"/>
      <c r="E123" s="62"/>
      <c r="F123" s="62"/>
      <c r="G123" s="62"/>
      <c r="H123" s="60"/>
      <c r="I123" s="60"/>
      <c r="J123" s="60"/>
      <c r="K123" s="60"/>
      <c r="L123" s="61"/>
      <c r="M123" s="61"/>
      <c r="N123" s="60"/>
      <c r="O123" s="60"/>
      <c r="P123" s="60"/>
      <c r="Q123" s="59"/>
      <c r="R123" s="59"/>
      <c r="S123" s="58"/>
      <c r="T123" s="58"/>
      <c r="U123" s="58"/>
      <c r="V123" s="58"/>
      <c r="W123" s="58"/>
      <c r="X123" s="58"/>
      <c r="Y123" s="58"/>
      <c r="Z123" s="58"/>
      <c r="AB123" s="50" t="str">
        <f t="shared" si="46"/>
        <v/>
      </c>
      <c r="AC123" s="50" t="str">
        <f t="shared" si="47"/>
        <v/>
      </c>
      <c r="AD123" s="50" t="str">
        <f t="shared" si="48"/>
        <v/>
      </c>
      <c r="AE123" s="49" t="str">
        <f t="shared" si="49"/>
        <v/>
      </c>
      <c r="AF123" s="49" t="str">
        <f t="shared" si="50"/>
        <v/>
      </c>
      <c r="AG123" s="49" t="str">
        <f t="shared" si="51"/>
        <v/>
      </c>
      <c r="AH123" s="49" t="str">
        <f t="shared" si="52"/>
        <v/>
      </c>
      <c r="AI123" s="49" t="str">
        <f t="shared" si="53"/>
        <v/>
      </c>
      <c r="AJ123" s="49" t="str">
        <f t="shared" si="54"/>
        <v/>
      </c>
    </row>
    <row r="124" spans="1:36" s="46" customFormat="1" ht="13.5" x14ac:dyDescent="0.25">
      <c r="A124" s="63"/>
      <c r="B124" s="64"/>
      <c r="C124" s="63"/>
      <c r="D124" s="63"/>
      <c r="E124" s="62"/>
      <c r="F124" s="62"/>
      <c r="G124" s="62"/>
      <c r="H124" s="60"/>
      <c r="I124" s="60"/>
      <c r="J124" s="60"/>
      <c r="K124" s="60"/>
      <c r="L124" s="61"/>
      <c r="M124" s="61"/>
      <c r="N124" s="60"/>
      <c r="O124" s="60"/>
      <c r="P124" s="60"/>
      <c r="Q124" s="59"/>
      <c r="R124" s="59"/>
      <c r="S124" s="58"/>
      <c r="T124" s="58"/>
      <c r="U124" s="58"/>
      <c r="V124" s="58"/>
      <c r="W124" s="58"/>
      <c r="X124" s="58"/>
      <c r="Y124" s="58"/>
      <c r="Z124" s="58"/>
      <c r="AB124" s="50" t="str">
        <f t="shared" si="46"/>
        <v/>
      </c>
      <c r="AC124" s="50" t="str">
        <f t="shared" si="47"/>
        <v/>
      </c>
      <c r="AD124" s="50" t="str">
        <f t="shared" si="48"/>
        <v/>
      </c>
      <c r="AE124" s="49" t="str">
        <f t="shared" si="49"/>
        <v/>
      </c>
      <c r="AF124" s="49" t="str">
        <f t="shared" si="50"/>
        <v/>
      </c>
      <c r="AG124" s="49" t="str">
        <f t="shared" si="51"/>
        <v/>
      </c>
      <c r="AH124" s="49" t="str">
        <f t="shared" si="52"/>
        <v/>
      </c>
      <c r="AI124" s="49" t="str">
        <f t="shared" si="53"/>
        <v/>
      </c>
      <c r="AJ124" s="49" t="str">
        <f t="shared" si="54"/>
        <v/>
      </c>
    </row>
    <row r="125" spans="1:36" s="46" customFormat="1" ht="13.5" x14ac:dyDescent="0.25">
      <c r="A125" s="63"/>
      <c r="B125" s="64"/>
      <c r="C125" s="63"/>
      <c r="D125" s="63"/>
      <c r="E125" s="62"/>
      <c r="F125" s="62"/>
      <c r="G125" s="62"/>
      <c r="H125" s="60"/>
      <c r="I125" s="60"/>
      <c r="J125" s="60"/>
      <c r="K125" s="60"/>
      <c r="L125" s="61"/>
      <c r="M125" s="61"/>
      <c r="N125" s="60"/>
      <c r="O125" s="60"/>
      <c r="P125" s="60"/>
      <c r="Q125" s="59"/>
      <c r="R125" s="59"/>
      <c r="S125" s="58"/>
      <c r="T125" s="58"/>
      <c r="U125" s="58"/>
      <c r="V125" s="58"/>
      <c r="W125" s="58"/>
      <c r="X125" s="58"/>
      <c r="Y125" s="58"/>
      <c r="Z125" s="58"/>
      <c r="AB125" s="50" t="str">
        <f t="shared" si="46"/>
        <v/>
      </c>
      <c r="AC125" s="50" t="str">
        <f t="shared" si="47"/>
        <v/>
      </c>
      <c r="AD125" s="50" t="str">
        <f t="shared" si="48"/>
        <v/>
      </c>
      <c r="AE125" s="49" t="str">
        <f t="shared" si="49"/>
        <v/>
      </c>
      <c r="AF125" s="49" t="str">
        <f t="shared" si="50"/>
        <v/>
      </c>
      <c r="AG125" s="49" t="str">
        <f t="shared" si="51"/>
        <v/>
      </c>
      <c r="AH125" s="49" t="str">
        <f t="shared" si="52"/>
        <v/>
      </c>
      <c r="AI125" s="49" t="str">
        <f t="shared" si="53"/>
        <v/>
      </c>
      <c r="AJ125" s="49" t="str">
        <f t="shared" si="54"/>
        <v/>
      </c>
    </row>
    <row r="126" spans="1:36" s="46" customFormat="1" ht="13.5" x14ac:dyDescent="0.25">
      <c r="A126" s="63"/>
      <c r="B126" s="64"/>
      <c r="C126" s="63"/>
      <c r="D126" s="63"/>
      <c r="E126" s="62"/>
      <c r="F126" s="62"/>
      <c r="G126" s="62"/>
      <c r="H126" s="60"/>
      <c r="I126" s="60"/>
      <c r="J126" s="60"/>
      <c r="K126" s="60"/>
      <c r="L126" s="61"/>
      <c r="M126" s="61"/>
      <c r="N126" s="60"/>
      <c r="O126" s="60"/>
      <c r="P126" s="60"/>
      <c r="Q126" s="59"/>
      <c r="R126" s="59"/>
      <c r="S126" s="58"/>
      <c r="T126" s="58"/>
      <c r="U126" s="58"/>
      <c r="V126" s="58"/>
      <c r="W126" s="58"/>
      <c r="X126" s="58"/>
      <c r="Y126" s="58"/>
      <c r="Z126" s="58"/>
      <c r="AB126" s="50" t="str">
        <f t="shared" si="46"/>
        <v/>
      </c>
      <c r="AC126" s="50" t="str">
        <f t="shared" si="47"/>
        <v/>
      </c>
      <c r="AD126" s="50" t="str">
        <f t="shared" si="48"/>
        <v/>
      </c>
      <c r="AE126" s="49" t="str">
        <f t="shared" si="49"/>
        <v/>
      </c>
      <c r="AF126" s="49" t="str">
        <f t="shared" si="50"/>
        <v/>
      </c>
      <c r="AG126" s="49" t="str">
        <f t="shared" si="51"/>
        <v/>
      </c>
      <c r="AH126" s="49" t="str">
        <f t="shared" si="52"/>
        <v/>
      </c>
      <c r="AI126" s="49" t="str">
        <f t="shared" si="53"/>
        <v/>
      </c>
      <c r="AJ126" s="49" t="str">
        <f t="shared" si="54"/>
        <v/>
      </c>
    </row>
    <row r="127" spans="1:36" s="46" customFormat="1" ht="13.5" x14ac:dyDescent="0.25">
      <c r="A127" s="63"/>
      <c r="B127" s="64"/>
      <c r="C127" s="63"/>
      <c r="D127" s="63"/>
      <c r="E127" s="62"/>
      <c r="F127" s="62"/>
      <c r="G127" s="62"/>
      <c r="H127" s="60"/>
      <c r="I127" s="60"/>
      <c r="J127" s="60"/>
      <c r="K127" s="60"/>
      <c r="L127" s="61"/>
      <c r="M127" s="61"/>
      <c r="N127" s="60"/>
      <c r="O127" s="60"/>
      <c r="P127" s="60"/>
      <c r="Q127" s="59"/>
      <c r="R127" s="59"/>
      <c r="S127" s="58"/>
      <c r="T127" s="58"/>
      <c r="U127" s="58"/>
      <c r="V127" s="58"/>
      <c r="W127" s="58"/>
      <c r="X127" s="58"/>
      <c r="Y127" s="58"/>
      <c r="Z127" s="58"/>
      <c r="AB127" s="50" t="str">
        <f t="shared" si="46"/>
        <v/>
      </c>
      <c r="AC127" s="50" t="str">
        <f t="shared" si="47"/>
        <v/>
      </c>
      <c r="AD127" s="50" t="str">
        <f t="shared" si="48"/>
        <v/>
      </c>
      <c r="AE127" s="49" t="str">
        <f t="shared" si="49"/>
        <v/>
      </c>
      <c r="AF127" s="49" t="str">
        <f t="shared" si="50"/>
        <v/>
      </c>
      <c r="AG127" s="49" t="str">
        <f t="shared" si="51"/>
        <v/>
      </c>
      <c r="AH127" s="49" t="str">
        <f t="shared" si="52"/>
        <v/>
      </c>
      <c r="AI127" s="49" t="str">
        <f t="shared" si="53"/>
        <v/>
      </c>
      <c r="AJ127" s="49" t="str">
        <f t="shared" si="54"/>
        <v/>
      </c>
    </row>
    <row r="128" spans="1:36" s="46" customFormat="1" ht="13.5" x14ac:dyDescent="0.25">
      <c r="A128" s="63"/>
      <c r="B128" s="64"/>
      <c r="C128" s="63"/>
      <c r="D128" s="63"/>
      <c r="E128" s="62"/>
      <c r="F128" s="62"/>
      <c r="G128" s="62"/>
      <c r="H128" s="60"/>
      <c r="I128" s="60"/>
      <c r="J128" s="60"/>
      <c r="K128" s="60"/>
      <c r="L128" s="61"/>
      <c r="M128" s="61"/>
      <c r="N128" s="60"/>
      <c r="O128" s="60"/>
      <c r="P128" s="60"/>
      <c r="Q128" s="59"/>
      <c r="R128" s="59"/>
      <c r="S128" s="58"/>
      <c r="T128" s="58"/>
      <c r="U128" s="58"/>
      <c r="V128" s="58"/>
      <c r="W128" s="58"/>
      <c r="X128" s="58"/>
      <c r="Y128" s="58"/>
      <c r="Z128" s="58"/>
      <c r="AB128" s="50" t="str">
        <f t="shared" si="46"/>
        <v/>
      </c>
      <c r="AC128" s="50" t="str">
        <f t="shared" si="47"/>
        <v/>
      </c>
      <c r="AD128" s="50" t="str">
        <f t="shared" si="48"/>
        <v/>
      </c>
      <c r="AE128" s="49" t="str">
        <f t="shared" si="49"/>
        <v/>
      </c>
      <c r="AF128" s="49" t="str">
        <f t="shared" si="50"/>
        <v/>
      </c>
      <c r="AG128" s="49" t="str">
        <f t="shared" si="51"/>
        <v/>
      </c>
      <c r="AH128" s="49" t="str">
        <f t="shared" si="52"/>
        <v/>
      </c>
      <c r="AI128" s="49" t="str">
        <f t="shared" si="53"/>
        <v/>
      </c>
      <c r="AJ128" s="49" t="str">
        <f t="shared" si="54"/>
        <v/>
      </c>
    </row>
    <row r="129" spans="1:36" s="46" customFormat="1" ht="13.5" x14ac:dyDescent="0.25">
      <c r="A129" s="63"/>
      <c r="B129" s="64"/>
      <c r="C129" s="63"/>
      <c r="D129" s="63"/>
      <c r="E129" s="62"/>
      <c r="F129" s="62"/>
      <c r="G129" s="62"/>
      <c r="H129" s="60"/>
      <c r="I129" s="60"/>
      <c r="J129" s="60"/>
      <c r="K129" s="60"/>
      <c r="L129" s="61"/>
      <c r="M129" s="61"/>
      <c r="N129" s="60"/>
      <c r="O129" s="60"/>
      <c r="P129" s="60"/>
      <c r="Q129" s="59"/>
      <c r="R129" s="59"/>
      <c r="S129" s="58"/>
      <c r="T129" s="58"/>
      <c r="U129" s="58"/>
      <c r="V129" s="58"/>
      <c r="W129" s="58"/>
      <c r="X129" s="58"/>
      <c r="Y129" s="58"/>
      <c r="Z129" s="58"/>
      <c r="AB129" s="50" t="str">
        <f t="shared" si="46"/>
        <v/>
      </c>
      <c r="AC129" s="50" t="str">
        <f t="shared" si="47"/>
        <v/>
      </c>
      <c r="AD129" s="50" t="str">
        <f t="shared" si="48"/>
        <v/>
      </c>
      <c r="AE129" s="49" t="str">
        <f t="shared" si="49"/>
        <v/>
      </c>
      <c r="AF129" s="49" t="str">
        <f t="shared" si="50"/>
        <v/>
      </c>
      <c r="AG129" s="49" t="str">
        <f t="shared" si="51"/>
        <v/>
      </c>
      <c r="AH129" s="49" t="str">
        <f t="shared" si="52"/>
        <v/>
      </c>
      <c r="AI129" s="49" t="str">
        <f t="shared" si="53"/>
        <v/>
      </c>
      <c r="AJ129" s="49" t="str">
        <f t="shared" si="54"/>
        <v/>
      </c>
    </row>
    <row r="130" spans="1:36" s="46" customFormat="1" ht="13.5" x14ac:dyDescent="0.25">
      <c r="A130" s="63"/>
      <c r="B130" s="64"/>
      <c r="C130" s="63"/>
      <c r="D130" s="63"/>
      <c r="E130" s="62"/>
      <c r="F130" s="62"/>
      <c r="G130" s="62"/>
      <c r="H130" s="60"/>
      <c r="I130" s="60"/>
      <c r="J130" s="60"/>
      <c r="K130" s="60"/>
      <c r="L130" s="61"/>
      <c r="M130" s="61"/>
      <c r="N130" s="60"/>
      <c r="O130" s="60"/>
      <c r="P130" s="60"/>
      <c r="Q130" s="59"/>
      <c r="R130" s="59"/>
      <c r="S130" s="58"/>
      <c r="T130" s="58"/>
      <c r="U130" s="58"/>
      <c r="V130" s="58"/>
      <c r="W130" s="58"/>
      <c r="X130" s="58"/>
      <c r="Y130" s="58"/>
      <c r="Z130" s="58"/>
      <c r="AB130" s="50" t="str">
        <f t="shared" si="46"/>
        <v/>
      </c>
      <c r="AC130" s="50" t="str">
        <f t="shared" si="47"/>
        <v/>
      </c>
      <c r="AD130" s="50" t="str">
        <f t="shared" si="48"/>
        <v/>
      </c>
      <c r="AE130" s="49" t="str">
        <f t="shared" si="49"/>
        <v/>
      </c>
      <c r="AF130" s="49" t="str">
        <f t="shared" si="50"/>
        <v/>
      </c>
      <c r="AG130" s="49" t="str">
        <f t="shared" si="51"/>
        <v/>
      </c>
      <c r="AH130" s="49" t="str">
        <f t="shared" si="52"/>
        <v/>
      </c>
      <c r="AI130" s="49" t="str">
        <f t="shared" si="53"/>
        <v/>
      </c>
      <c r="AJ130" s="49" t="str">
        <f t="shared" si="54"/>
        <v/>
      </c>
    </row>
    <row r="131" spans="1:36" s="46" customFormat="1" ht="13.5" x14ac:dyDescent="0.25">
      <c r="A131" s="63"/>
      <c r="B131" s="64"/>
      <c r="C131" s="63"/>
      <c r="D131" s="63"/>
      <c r="E131" s="62"/>
      <c r="F131" s="62"/>
      <c r="G131" s="62"/>
      <c r="H131" s="60"/>
      <c r="I131" s="60"/>
      <c r="J131" s="60"/>
      <c r="K131" s="60"/>
      <c r="L131" s="61"/>
      <c r="M131" s="61"/>
      <c r="N131" s="60"/>
      <c r="O131" s="60"/>
      <c r="P131" s="60"/>
      <c r="Q131" s="59"/>
      <c r="R131" s="59"/>
      <c r="S131" s="58"/>
      <c r="T131" s="58"/>
      <c r="U131" s="58"/>
      <c r="V131" s="58"/>
      <c r="W131" s="58"/>
      <c r="X131" s="58"/>
      <c r="Y131" s="58"/>
      <c r="Z131" s="58"/>
      <c r="AB131" s="50" t="str">
        <f t="shared" si="46"/>
        <v/>
      </c>
      <c r="AC131" s="50" t="str">
        <f t="shared" si="47"/>
        <v/>
      </c>
      <c r="AD131" s="50" t="str">
        <f t="shared" si="48"/>
        <v/>
      </c>
      <c r="AE131" s="49" t="str">
        <f t="shared" si="49"/>
        <v/>
      </c>
      <c r="AF131" s="49" t="str">
        <f t="shared" si="50"/>
        <v/>
      </c>
      <c r="AG131" s="49" t="str">
        <f t="shared" si="51"/>
        <v/>
      </c>
      <c r="AH131" s="49" t="str">
        <f t="shared" si="52"/>
        <v/>
      </c>
      <c r="AI131" s="49" t="str">
        <f t="shared" si="53"/>
        <v/>
      </c>
      <c r="AJ131" s="49" t="str">
        <f t="shared" si="54"/>
        <v/>
      </c>
    </row>
    <row r="132" spans="1:36" s="46" customFormat="1" ht="13.5" x14ac:dyDescent="0.25">
      <c r="A132" s="63"/>
      <c r="B132" s="64"/>
      <c r="C132" s="63"/>
      <c r="D132" s="63"/>
      <c r="E132" s="62"/>
      <c r="F132" s="62"/>
      <c r="G132" s="62"/>
      <c r="H132" s="60"/>
      <c r="I132" s="60"/>
      <c r="J132" s="60"/>
      <c r="K132" s="60"/>
      <c r="L132" s="61"/>
      <c r="M132" s="61"/>
      <c r="N132" s="60"/>
      <c r="O132" s="60"/>
      <c r="P132" s="60"/>
      <c r="Q132" s="59"/>
      <c r="R132" s="59"/>
      <c r="S132" s="58"/>
      <c r="T132" s="58"/>
      <c r="U132" s="58"/>
      <c r="V132" s="58"/>
      <c r="W132" s="58"/>
      <c r="X132" s="58"/>
      <c r="Y132" s="58"/>
      <c r="Z132" s="58"/>
      <c r="AB132" s="50" t="str">
        <f t="shared" si="46"/>
        <v/>
      </c>
      <c r="AC132" s="50" t="str">
        <f t="shared" si="47"/>
        <v/>
      </c>
      <c r="AD132" s="50" t="str">
        <f t="shared" si="48"/>
        <v/>
      </c>
      <c r="AE132" s="49" t="str">
        <f t="shared" si="49"/>
        <v/>
      </c>
      <c r="AF132" s="49" t="str">
        <f t="shared" si="50"/>
        <v/>
      </c>
      <c r="AG132" s="49" t="str">
        <f t="shared" si="51"/>
        <v/>
      </c>
      <c r="AH132" s="49" t="str">
        <f t="shared" si="52"/>
        <v/>
      </c>
      <c r="AI132" s="49" t="str">
        <f t="shared" si="53"/>
        <v/>
      </c>
      <c r="AJ132" s="49" t="str">
        <f t="shared" si="54"/>
        <v/>
      </c>
    </row>
    <row r="133" spans="1:36" s="46" customFormat="1" ht="13.5" x14ac:dyDescent="0.25">
      <c r="A133" s="63"/>
      <c r="B133" s="64"/>
      <c r="C133" s="63"/>
      <c r="D133" s="63"/>
      <c r="E133" s="62"/>
      <c r="F133" s="62"/>
      <c r="G133" s="62"/>
      <c r="H133" s="60"/>
      <c r="I133" s="60"/>
      <c r="J133" s="60"/>
      <c r="K133" s="60"/>
      <c r="L133" s="61"/>
      <c r="M133" s="61"/>
      <c r="N133" s="60"/>
      <c r="O133" s="60"/>
      <c r="P133" s="60"/>
      <c r="Q133" s="59"/>
      <c r="R133" s="59"/>
      <c r="S133" s="58"/>
      <c r="T133" s="58"/>
      <c r="U133" s="58"/>
      <c r="V133" s="58"/>
      <c r="W133" s="58"/>
      <c r="X133" s="58"/>
      <c r="Y133" s="58"/>
      <c r="Z133" s="58"/>
      <c r="AB133" s="50" t="str">
        <f t="shared" si="46"/>
        <v/>
      </c>
      <c r="AC133" s="50" t="str">
        <f t="shared" si="47"/>
        <v/>
      </c>
      <c r="AD133" s="50" t="str">
        <f t="shared" si="48"/>
        <v/>
      </c>
      <c r="AE133" s="49" t="str">
        <f t="shared" si="49"/>
        <v/>
      </c>
      <c r="AF133" s="49" t="str">
        <f t="shared" si="50"/>
        <v/>
      </c>
      <c r="AG133" s="49" t="str">
        <f t="shared" si="51"/>
        <v/>
      </c>
      <c r="AH133" s="49" t="str">
        <f t="shared" si="52"/>
        <v/>
      </c>
      <c r="AI133" s="49" t="str">
        <f t="shared" si="53"/>
        <v/>
      </c>
      <c r="AJ133" s="49" t="str">
        <f t="shared" si="54"/>
        <v/>
      </c>
    </row>
    <row r="134" spans="1:36" s="46" customFormat="1" ht="13.5" x14ac:dyDescent="0.25">
      <c r="A134" s="63"/>
      <c r="B134" s="64"/>
      <c r="C134" s="63"/>
      <c r="D134" s="63"/>
      <c r="E134" s="62"/>
      <c r="F134" s="62"/>
      <c r="G134" s="62"/>
      <c r="H134" s="60"/>
      <c r="I134" s="60"/>
      <c r="J134" s="60"/>
      <c r="K134" s="60"/>
      <c r="L134" s="61"/>
      <c r="M134" s="61"/>
      <c r="N134" s="60"/>
      <c r="O134" s="60"/>
      <c r="P134" s="60"/>
      <c r="Q134" s="59"/>
      <c r="R134" s="59"/>
      <c r="S134" s="58"/>
      <c r="T134" s="58"/>
      <c r="U134" s="58"/>
      <c r="V134" s="58"/>
      <c r="W134" s="58"/>
      <c r="X134" s="58"/>
      <c r="Y134" s="58"/>
      <c r="Z134" s="58"/>
      <c r="AB134" s="50" t="str">
        <f t="shared" si="46"/>
        <v/>
      </c>
      <c r="AC134" s="50" t="str">
        <f t="shared" si="47"/>
        <v/>
      </c>
      <c r="AD134" s="50" t="str">
        <f t="shared" si="48"/>
        <v/>
      </c>
      <c r="AE134" s="49" t="str">
        <f t="shared" si="49"/>
        <v/>
      </c>
      <c r="AF134" s="49" t="str">
        <f t="shared" si="50"/>
        <v/>
      </c>
      <c r="AG134" s="49" t="str">
        <f t="shared" si="51"/>
        <v/>
      </c>
      <c r="AH134" s="49" t="str">
        <f t="shared" si="52"/>
        <v/>
      </c>
      <c r="AI134" s="49" t="str">
        <f t="shared" si="53"/>
        <v/>
      </c>
      <c r="AJ134" s="49" t="str">
        <f t="shared" si="54"/>
        <v/>
      </c>
    </row>
    <row r="135" spans="1:36" s="46" customFormat="1" ht="13.5" x14ac:dyDescent="0.25">
      <c r="A135" s="63"/>
      <c r="B135" s="64"/>
      <c r="C135" s="63"/>
      <c r="D135" s="63"/>
      <c r="E135" s="62"/>
      <c r="F135" s="62"/>
      <c r="G135" s="62"/>
      <c r="H135" s="60"/>
      <c r="I135" s="60"/>
      <c r="J135" s="60"/>
      <c r="K135" s="60"/>
      <c r="L135" s="61"/>
      <c r="M135" s="61"/>
      <c r="N135" s="60"/>
      <c r="O135" s="60"/>
      <c r="P135" s="60"/>
      <c r="Q135" s="59"/>
      <c r="R135" s="59"/>
      <c r="S135" s="58"/>
      <c r="T135" s="58"/>
      <c r="U135" s="58"/>
      <c r="V135" s="58"/>
      <c r="W135" s="58"/>
      <c r="X135" s="58"/>
      <c r="Y135" s="58"/>
      <c r="Z135" s="58"/>
      <c r="AB135" s="50" t="str">
        <f t="shared" si="46"/>
        <v/>
      </c>
      <c r="AC135" s="50" t="str">
        <f t="shared" si="47"/>
        <v/>
      </c>
      <c r="AD135" s="50" t="str">
        <f t="shared" si="48"/>
        <v/>
      </c>
      <c r="AE135" s="49" t="str">
        <f t="shared" si="49"/>
        <v/>
      </c>
      <c r="AF135" s="49" t="str">
        <f t="shared" si="50"/>
        <v/>
      </c>
      <c r="AG135" s="49" t="str">
        <f t="shared" si="51"/>
        <v/>
      </c>
      <c r="AH135" s="49" t="str">
        <f t="shared" si="52"/>
        <v/>
      </c>
      <c r="AI135" s="49" t="str">
        <f t="shared" si="53"/>
        <v/>
      </c>
      <c r="AJ135" s="49" t="str">
        <f t="shared" si="54"/>
        <v/>
      </c>
    </row>
    <row r="136" spans="1:36" s="46" customFormat="1" ht="13.5" x14ac:dyDescent="0.25">
      <c r="A136" s="63"/>
      <c r="B136" s="64"/>
      <c r="C136" s="63"/>
      <c r="D136" s="63"/>
      <c r="E136" s="62"/>
      <c r="F136" s="62"/>
      <c r="G136" s="62"/>
      <c r="H136" s="60"/>
      <c r="I136" s="60"/>
      <c r="J136" s="60"/>
      <c r="K136" s="60"/>
      <c r="L136" s="61"/>
      <c r="M136" s="61"/>
      <c r="N136" s="60"/>
      <c r="O136" s="60"/>
      <c r="P136" s="60"/>
      <c r="Q136" s="59"/>
      <c r="R136" s="59"/>
      <c r="S136" s="58"/>
      <c r="T136" s="58"/>
      <c r="U136" s="58"/>
      <c r="V136" s="58"/>
      <c r="W136" s="58"/>
      <c r="X136" s="58"/>
      <c r="Y136" s="58"/>
      <c r="Z136" s="58"/>
      <c r="AB136" s="50" t="str">
        <f t="shared" si="46"/>
        <v/>
      </c>
      <c r="AC136" s="50" t="str">
        <f t="shared" si="47"/>
        <v/>
      </c>
      <c r="AD136" s="50" t="str">
        <f t="shared" si="48"/>
        <v/>
      </c>
      <c r="AE136" s="49" t="str">
        <f t="shared" si="49"/>
        <v/>
      </c>
      <c r="AF136" s="49" t="str">
        <f t="shared" si="50"/>
        <v/>
      </c>
      <c r="AG136" s="49" t="str">
        <f t="shared" si="51"/>
        <v/>
      </c>
      <c r="AH136" s="49" t="str">
        <f t="shared" si="52"/>
        <v/>
      </c>
      <c r="AI136" s="49" t="str">
        <f t="shared" si="53"/>
        <v/>
      </c>
      <c r="AJ136" s="49" t="str">
        <f t="shared" si="54"/>
        <v/>
      </c>
    </row>
    <row r="137" spans="1:36" s="46" customFormat="1" ht="13.5" x14ac:dyDescent="0.25">
      <c r="A137" s="63"/>
      <c r="B137" s="64"/>
      <c r="C137" s="63"/>
      <c r="D137" s="63"/>
      <c r="E137" s="62"/>
      <c r="F137" s="62"/>
      <c r="G137" s="62"/>
      <c r="H137" s="60"/>
      <c r="I137" s="60"/>
      <c r="J137" s="60"/>
      <c r="K137" s="60"/>
      <c r="L137" s="61"/>
      <c r="M137" s="61"/>
      <c r="N137" s="60"/>
      <c r="O137" s="60"/>
      <c r="P137" s="60"/>
      <c r="Q137" s="59"/>
      <c r="R137" s="59"/>
      <c r="S137" s="58"/>
      <c r="T137" s="58"/>
      <c r="U137" s="58"/>
      <c r="V137" s="58"/>
      <c r="W137" s="58"/>
      <c r="X137" s="58"/>
      <c r="Y137" s="58"/>
      <c r="Z137" s="58"/>
      <c r="AB137" s="50" t="str">
        <f t="shared" si="46"/>
        <v/>
      </c>
      <c r="AC137" s="50" t="str">
        <f t="shared" si="47"/>
        <v/>
      </c>
      <c r="AD137" s="50" t="str">
        <f t="shared" si="48"/>
        <v/>
      </c>
      <c r="AE137" s="49" t="str">
        <f t="shared" si="49"/>
        <v/>
      </c>
      <c r="AF137" s="49" t="str">
        <f t="shared" si="50"/>
        <v/>
      </c>
      <c r="AG137" s="49" t="str">
        <f t="shared" si="51"/>
        <v/>
      </c>
      <c r="AH137" s="49" t="str">
        <f t="shared" si="52"/>
        <v/>
      </c>
      <c r="AI137" s="49" t="str">
        <f t="shared" si="53"/>
        <v/>
      </c>
      <c r="AJ137" s="49" t="str">
        <f t="shared" si="54"/>
        <v/>
      </c>
    </row>
    <row r="138" spans="1:36" s="46" customFormat="1" ht="13.5" x14ac:dyDescent="0.25">
      <c r="A138" s="63"/>
      <c r="B138" s="64"/>
      <c r="C138" s="63"/>
      <c r="D138" s="63"/>
      <c r="E138" s="62"/>
      <c r="F138" s="62"/>
      <c r="G138" s="62"/>
      <c r="H138" s="60"/>
      <c r="I138" s="60"/>
      <c r="J138" s="60"/>
      <c r="K138" s="60"/>
      <c r="L138" s="61"/>
      <c r="M138" s="61"/>
      <c r="N138" s="60"/>
      <c r="O138" s="60"/>
      <c r="P138" s="60"/>
      <c r="Q138" s="59"/>
      <c r="R138" s="59"/>
      <c r="S138" s="58"/>
      <c r="T138" s="58"/>
      <c r="U138" s="58"/>
      <c r="V138" s="58"/>
      <c r="W138" s="58"/>
      <c r="X138" s="58"/>
      <c r="Y138" s="58"/>
      <c r="Z138" s="58"/>
      <c r="AB138" s="50" t="str">
        <f t="shared" si="46"/>
        <v/>
      </c>
      <c r="AC138" s="50" t="str">
        <f t="shared" si="47"/>
        <v/>
      </c>
      <c r="AD138" s="50" t="str">
        <f t="shared" si="48"/>
        <v/>
      </c>
      <c r="AE138" s="49" t="str">
        <f t="shared" si="49"/>
        <v/>
      </c>
      <c r="AF138" s="49" t="str">
        <f t="shared" si="50"/>
        <v/>
      </c>
      <c r="AG138" s="49" t="str">
        <f t="shared" si="51"/>
        <v/>
      </c>
      <c r="AH138" s="49" t="str">
        <f t="shared" si="52"/>
        <v/>
      </c>
      <c r="AI138" s="49" t="str">
        <f t="shared" si="53"/>
        <v/>
      </c>
      <c r="AJ138" s="49" t="str">
        <f t="shared" si="54"/>
        <v/>
      </c>
    </row>
    <row r="139" spans="1:36" s="46" customFormat="1" ht="13.5" x14ac:dyDescent="0.25">
      <c r="A139" s="63"/>
      <c r="B139" s="64"/>
      <c r="C139" s="63"/>
      <c r="D139" s="63"/>
      <c r="E139" s="62"/>
      <c r="F139" s="62"/>
      <c r="G139" s="62"/>
      <c r="H139" s="60"/>
      <c r="I139" s="60"/>
      <c r="J139" s="60"/>
      <c r="K139" s="60"/>
      <c r="L139" s="61"/>
      <c r="M139" s="61"/>
      <c r="N139" s="60"/>
      <c r="O139" s="60"/>
      <c r="P139" s="60"/>
      <c r="Q139" s="59"/>
      <c r="R139" s="59"/>
      <c r="S139" s="58"/>
      <c r="T139" s="58"/>
      <c r="U139" s="58"/>
      <c r="V139" s="58"/>
      <c r="W139" s="58"/>
      <c r="X139" s="58"/>
      <c r="Y139" s="58"/>
      <c r="Z139" s="58"/>
      <c r="AB139" s="50" t="str">
        <f t="shared" si="46"/>
        <v/>
      </c>
      <c r="AC139" s="50" t="str">
        <f t="shared" si="47"/>
        <v/>
      </c>
      <c r="AD139" s="50" t="str">
        <f t="shared" si="48"/>
        <v/>
      </c>
      <c r="AE139" s="49" t="str">
        <f t="shared" si="49"/>
        <v/>
      </c>
      <c r="AF139" s="49" t="str">
        <f t="shared" si="50"/>
        <v/>
      </c>
      <c r="AG139" s="49" t="str">
        <f t="shared" si="51"/>
        <v/>
      </c>
      <c r="AH139" s="49" t="str">
        <f t="shared" si="52"/>
        <v/>
      </c>
      <c r="AI139" s="49" t="str">
        <f t="shared" si="53"/>
        <v/>
      </c>
      <c r="AJ139" s="49" t="str">
        <f t="shared" si="54"/>
        <v/>
      </c>
    </row>
    <row r="140" spans="1:36" s="46" customFormat="1" ht="13.5" x14ac:dyDescent="0.25">
      <c r="A140" s="63"/>
      <c r="B140" s="64"/>
      <c r="C140" s="63"/>
      <c r="D140" s="63"/>
      <c r="E140" s="62"/>
      <c r="F140" s="62"/>
      <c r="G140" s="62"/>
      <c r="H140" s="60"/>
      <c r="I140" s="60"/>
      <c r="J140" s="60"/>
      <c r="K140" s="60"/>
      <c r="L140" s="61"/>
      <c r="M140" s="61"/>
      <c r="N140" s="60"/>
      <c r="O140" s="60"/>
      <c r="P140" s="60"/>
      <c r="Q140" s="59"/>
      <c r="R140" s="59"/>
      <c r="S140" s="58"/>
      <c r="T140" s="58"/>
      <c r="U140" s="58"/>
      <c r="V140" s="58"/>
      <c r="W140" s="58"/>
      <c r="X140" s="58"/>
      <c r="Y140" s="58"/>
      <c r="Z140" s="58"/>
      <c r="AB140" s="50" t="str">
        <f t="shared" si="46"/>
        <v/>
      </c>
      <c r="AC140" s="50" t="str">
        <f t="shared" si="47"/>
        <v/>
      </c>
      <c r="AD140" s="50" t="str">
        <f t="shared" si="48"/>
        <v/>
      </c>
      <c r="AE140" s="49" t="str">
        <f t="shared" si="49"/>
        <v/>
      </c>
      <c r="AF140" s="49" t="str">
        <f t="shared" si="50"/>
        <v/>
      </c>
      <c r="AG140" s="49" t="str">
        <f t="shared" si="51"/>
        <v/>
      </c>
      <c r="AH140" s="49" t="str">
        <f t="shared" si="52"/>
        <v/>
      </c>
      <c r="AI140" s="49" t="str">
        <f t="shared" si="53"/>
        <v/>
      </c>
      <c r="AJ140" s="49" t="str">
        <f t="shared" si="54"/>
        <v/>
      </c>
    </row>
    <row r="141" spans="1:36" s="46" customFormat="1" ht="13.5" x14ac:dyDescent="0.25">
      <c r="A141" s="63"/>
      <c r="B141" s="64"/>
      <c r="C141" s="63"/>
      <c r="D141" s="63"/>
      <c r="E141" s="62"/>
      <c r="F141" s="62"/>
      <c r="G141" s="62"/>
      <c r="H141" s="60"/>
      <c r="I141" s="60"/>
      <c r="J141" s="60"/>
      <c r="K141" s="60"/>
      <c r="L141" s="61"/>
      <c r="M141" s="61"/>
      <c r="N141" s="60"/>
      <c r="O141" s="60"/>
      <c r="P141" s="60"/>
      <c r="Q141" s="59"/>
      <c r="R141" s="59"/>
      <c r="S141" s="58"/>
      <c r="T141" s="58"/>
      <c r="U141" s="58"/>
      <c r="V141" s="58"/>
      <c r="W141" s="58"/>
      <c r="X141" s="58"/>
      <c r="Y141" s="58"/>
      <c r="Z141" s="58"/>
      <c r="AB141" s="50" t="str">
        <f t="shared" si="46"/>
        <v/>
      </c>
      <c r="AC141" s="50" t="str">
        <f t="shared" si="47"/>
        <v/>
      </c>
      <c r="AD141" s="50" t="str">
        <f t="shared" si="48"/>
        <v/>
      </c>
      <c r="AE141" s="49" t="str">
        <f t="shared" si="49"/>
        <v/>
      </c>
      <c r="AF141" s="49" t="str">
        <f t="shared" si="50"/>
        <v/>
      </c>
      <c r="AG141" s="49" t="str">
        <f t="shared" si="51"/>
        <v/>
      </c>
      <c r="AH141" s="49" t="str">
        <f t="shared" si="52"/>
        <v/>
      </c>
      <c r="AI141" s="49" t="str">
        <f t="shared" si="53"/>
        <v/>
      </c>
      <c r="AJ141" s="49" t="str">
        <f t="shared" si="54"/>
        <v/>
      </c>
    </row>
    <row r="142" spans="1:36" s="46" customFormat="1" ht="13.5" x14ac:dyDescent="0.25">
      <c r="A142" s="63"/>
      <c r="B142" s="64"/>
      <c r="C142" s="63"/>
      <c r="D142" s="63"/>
      <c r="E142" s="62"/>
      <c r="F142" s="62"/>
      <c r="G142" s="62"/>
      <c r="H142" s="60"/>
      <c r="I142" s="60"/>
      <c r="J142" s="60"/>
      <c r="K142" s="60"/>
      <c r="L142" s="61"/>
      <c r="M142" s="61"/>
      <c r="N142" s="60"/>
      <c r="O142" s="60"/>
      <c r="P142" s="60"/>
      <c r="Q142" s="59"/>
      <c r="R142" s="59"/>
      <c r="S142" s="58"/>
      <c r="T142" s="58"/>
      <c r="U142" s="58"/>
      <c r="V142" s="58"/>
      <c r="W142" s="58"/>
      <c r="X142" s="58"/>
      <c r="Y142" s="58"/>
      <c r="Z142" s="58"/>
      <c r="AB142" s="50" t="str">
        <f t="shared" si="46"/>
        <v/>
      </c>
      <c r="AC142" s="50" t="str">
        <f t="shared" si="47"/>
        <v/>
      </c>
      <c r="AD142" s="50" t="str">
        <f t="shared" si="48"/>
        <v/>
      </c>
      <c r="AE142" s="49" t="str">
        <f t="shared" si="49"/>
        <v/>
      </c>
      <c r="AF142" s="49" t="str">
        <f t="shared" si="50"/>
        <v/>
      </c>
      <c r="AG142" s="49" t="str">
        <f t="shared" si="51"/>
        <v/>
      </c>
      <c r="AH142" s="49" t="str">
        <f t="shared" si="52"/>
        <v/>
      </c>
      <c r="AI142" s="49" t="str">
        <f t="shared" si="53"/>
        <v/>
      </c>
      <c r="AJ142" s="49" t="str">
        <f t="shared" si="54"/>
        <v/>
      </c>
    </row>
    <row r="143" spans="1:36" s="46" customFormat="1" ht="13.5" x14ac:dyDescent="0.25">
      <c r="A143" s="63"/>
      <c r="B143" s="64"/>
      <c r="C143" s="63"/>
      <c r="D143" s="63"/>
      <c r="E143" s="62"/>
      <c r="F143" s="62"/>
      <c r="G143" s="62"/>
      <c r="H143" s="60"/>
      <c r="I143" s="60"/>
      <c r="J143" s="60"/>
      <c r="K143" s="60"/>
      <c r="L143" s="61"/>
      <c r="M143" s="61"/>
      <c r="N143" s="60"/>
      <c r="O143" s="60"/>
      <c r="P143" s="60"/>
      <c r="Q143" s="59"/>
      <c r="R143" s="59"/>
      <c r="S143" s="58"/>
      <c r="T143" s="58"/>
      <c r="U143" s="58"/>
      <c r="V143" s="58"/>
      <c r="W143" s="58"/>
      <c r="X143" s="58"/>
      <c r="Y143" s="58"/>
      <c r="Z143" s="58"/>
      <c r="AB143" s="50" t="str">
        <f t="shared" si="46"/>
        <v/>
      </c>
      <c r="AC143" s="50" t="str">
        <f t="shared" si="47"/>
        <v/>
      </c>
      <c r="AD143" s="50" t="str">
        <f t="shared" si="48"/>
        <v/>
      </c>
      <c r="AE143" s="49" t="str">
        <f t="shared" si="49"/>
        <v/>
      </c>
      <c r="AF143" s="49" t="str">
        <f t="shared" si="50"/>
        <v/>
      </c>
      <c r="AG143" s="49" t="str">
        <f t="shared" si="51"/>
        <v/>
      </c>
      <c r="AH143" s="49" t="str">
        <f t="shared" si="52"/>
        <v/>
      </c>
      <c r="AI143" s="49" t="str">
        <f t="shared" si="53"/>
        <v/>
      </c>
      <c r="AJ143" s="49" t="str">
        <f t="shared" si="54"/>
        <v/>
      </c>
    </row>
    <row r="144" spans="1:36" s="46" customFormat="1" ht="13.5" x14ac:dyDescent="0.25">
      <c r="A144" s="63"/>
      <c r="B144" s="64"/>
      <c r="C144" s="63"/>
      <c r="D144" s="63"/>
      <c r="E144" s="62"/>
      <c r="F144" s="62"/>
      <c r="G144" s="62"/>
      <c r="H144" s="60"/>
      <c r="I144" s="60"/>
      <c r="J144" s="60"/>
      <c r="K144" s="60"/>
      <c r="L144" s="61"/>
      <c r="M144" s="61"/>
      <c r="N144" s="60"/>
      <c r="O144" s="60"/>
      <c r="P144" s="60"/>
      <c r="Q144" s="59"/>
      <c r="R144" s="59"/>
      <c r="S144" s="58"/>
      <c r="T144" s="58"/>
      <c r="U144" s="58"/>
      <c r="V144" s="58"/>
      <c r="W144" s="58"/>
      <c r="X144" s="58"/>
      <c r="Y144" s="58"/>
      <c r="Z144" s="58"/>
      <c r="AB144" s="50" t="str">
        <f t="shared" si="46"/>
        <v/>
      </c>
      <c r="AC144" s="50" t="str">
        <f t="shared" si="47"/>
        <v/>
      </c>
      <c r="AD144" s="50" t="str">
        <f t="shared" si="48"/>
        <v/>
      </c>
      <c r="AE144" s="49" t="str">
        <f t="shared" si="49"/>
        <v/>
      </c>
      <c r="AF144" s="49" t="str">
        <f t="shared" si="50"/>
        <v/>
      </c>
      <c r="AG144" s="49" t="str">
        <f t="shared" si="51"/>
        <v/>
      </c>
      <c r="AH144" s="49" t="str">
        <f t="shared" si="52"/>
        <v/>
      </c>
      <c r="AI144" s="49" t="str">
        <f t="shared" si="53"/>
        <v/>
      </c>
      <c r="AJ144" s="49" t="str">
        <f t="shared" si="54"/>
        <v/>
      </c>
    </row>
    <row r="145" spans="1:36" s="46" customFormat="1" ht="13.5" x14ac:dyDescent="0.25">
      <c r="A145" s="63"/>
      <c r="B145" s="64"/>
      <c r="C145" s="63"/>
      <c r="D145" s="63"/>
      <c r="E145" s="62"/>
      <c r="F145" s="62"/>
      <c r="G145" s="62"/>
      <c r="H145" s="60"/>
      <c r="I145" s="60"/>
      <c r="J145" s="60"/>
      <c r="K145" s="60"/>
      <c r="L145" s="61"/>
      <c r="M145" s="61"/>
      <c r="N145" s="60"/>
      <c r="O145" s="60"/>
      <c r="P145" s="60"/>
      <c r="Q145" s="59"/>
      <c r="R145" s="59"/>
      <c r="S145" s="58"/>
      <c r="T145" s="58"/>
      <c r="U145" s="58"/>
      <c r="V145" s="58"/>
      <c r="W145" s="58"/>
      <c r="X145" s="58"/>
      <c r="Y145" s="58"/>
      <c r="Z145" s="58"/>
      <c r="AB145" s="50" t="str">
        <f t="shared" si="46"/>
        <v/>
      </c>
      <c r="AC145" s="50" t="str">
        <f t="shared" si="47"/>
        <v/>
      </c>
      <c r="AD145" s="50" t="str">
        <f t="shared" si="48"/>
        <v/>
      </c>
      <c r="AE145" s="49" t="str">
        <f t="shared" si="49"/>
        <v/>
      </c>
      <c r="AF145" s="49" t="str">
        <f t="shared" si="50"/>
        <v/>
      </c>
      <c r="AG145" s="49" t="str">
        <f t="shared" si="51"/>
        <v/>
      </c>
      <c r="AH145" s="49" t="str">
        <f t="shared" si="52"/>
        <v/>
      </c>
      <c r="AI145" s="49" t="str">
        <f t="shared" si="53"/>
        <v/>
      </c>
      <c r="AJ145" s="49" t="str">
        <f t="shared" si="54"/>
        <v/>
      </c>
    </row>
    <row r="146" spans="1:36" s="46" customFormat="1" ht="13.5" x14ac:dyDescent="0.25">
      <c r="A146" s="63"/>
      <c r="B146" s="64"/>
      <c r="C146" s="63"/>
      <c r="D146" s="63"/>
      <c r="E146" s="62"/>
      <c r="F146" s="62"/>
      <c r="G146" s="62"/>
      <c r="H146" s="60"/>
      <c r="I146" s="60"/>
      <c r="J146" s="60"/>
      <c r="K146" s="60"/>
      <c r="L146" s="61"/>
      <c r="M146" s="61"/>
      <c r="N146" s="60"/>
      <c r="O146" s="60"/>
      <c r="P146" s="60"/>
      <c r="Q146" s="59"/>
      <c r="R146" s="59"/>
      <c r="S146" s="58"/>
      <c r="T146" s="58"/>
      <c r="U146" s="58"/>
      <c r="V146" s="58"/>
      <c r="W146" s="58"/>
      <c r="X146" s="58"/>
      <c r="Y146" s="58"/>
      <c r="Z146" s="58"/>
      <c r="AB146" s="50" t="str">
        <f t="shared" si="46"/>
        <v/>
      </c>
      <c r="AC146" s="50" t="str">
        <f t="shared" si="47"/>
        <v/>
      </c>
      <c r="AD146" s="50" t="str">
        <f t="shared" si="48"/>
        <v/>
      </c>
      <c r="AE146" s="49" t="str">
        <f t="shared" si="49"/>
        <v/>
      </c>
      <c r="AF146" s="49" t="str">
        <f t="shared" si="50"/>
        <v/>
      </c>
      <c r="AG146" s="49" t="str">
        <f t="shared" si="51"/>
        <v/>
      </c>
      <c r="AH146" s="49" t="str">
        <f t="shared" si="52"/>
        <v/>
      </c>
      <c r="AI146" s="49" t="str">
        <f t="shared" si="53"/>
        <v/>
      </c>
      <c r="AJ146" s="49" t="str">
        <f t="shared" si="54"/>
        <v/>
      </c>
    </row>
    <row r="147" spans="1:36" s="46" customFormat="1" ht="13.5" x14ac:dyDescent="0.25">
      <c r="A147" s="63"/>
      <c r="B147" s="64"/>
      <c r="C147" s="63"/>
      <c r="D147" s="63"/>
      <c r="E147" s="62"/>
      <c r="F147" s="62"/>
      <c r="G147" s="62"/>
      <c r="H147" s="60"/>
      <c r="I147" s="60"/>
      <c r="J147" s="60"/>
      <c r="K147" s="60"/>
      <c r="L147" s="61"/>
      <c r="M147" s="61"/>
      <c r="N147" s="60"/>
      <c r="O147" s="60"/>
      <c r="P147" s="60"/>
      <c r="Q147" s="59"/>
      <c r="R147" s="59"/>
      <c r="S147" s="58"/>
      <c r="T147" s="58"/>
      <c r="U147" s="58"/>
      <c r="V147" s="58"/>
      <c r="W147" s="58"/>
      <c r="X147" s="58"/>
      <c r="Y147" s="58"/>
      <c r="Z147" s="58"/>
      <c r="AB147" s="50" t="str">
        <f t="shared" si="46"/>
        <v/>
      </c>
      <c r="AC147" s="50" t="str">
        <f t="shared" si="47"/>
        <v/>
      </c>
      <c r="AD147" s="50" t="str">
        <f t="shared" si="48"/>
        <v/>
      </c>
      <c r="AE147" s="49" t="str">
        <f t="shared" si="49"/>
        <v/>
      </c>
      <c r="AF147" s="49" t="str">
        <f t="shared" si="50"/>
        <v/>
      </c>
      <c r="AG147" s="49" t="str">
        <f t="shared" si="51"/>
        <v/>
      </c>
      <c r="AH147" s="49" t="str">
        <f t="shared" si="52"/>
        <v/>
      </c>
      <c r="AI147" s="49" t="str">
        <f t="shared" si="53"/>
        <v/>
      </c>
      <c r="AJ147" s="49" t="str">
        <f t="shared" si="54"/>
        <v/>
      </c>
    </row>
    <row r="148" spans="1:36" s="46" customFormat="1" ht="13.5" x14ac:dyDescent="0.25">
      <c r="A148" s="63"/>
      <c r="B148" s="64"/>
      <c r="C148" s="63"/>
      <c r="D148" s="63"/>
      <c r="E148" s="62"/>
      <c r="F148" s="62"/>
      <c r="G148" s="62"/>
      <c r="H148" s="60"/>
      <c r="I148" s="60"/>
      <c r="J148" s="60"/>
      <c r="K148" s="60"/>
      <c r="L148" s="61"/>
      <c r="M148" s="61"/>
      <c r="N148" s="60"/>
      <c r="O148" s="60"/>
      <c r="P148" s="60"/>
      <c r="Q148" s="59"/>
      <c r="R148" s="59"/>
      <c r="S148" s="58"/>
      <c r="T148" s="58"/>
      <c r="U148" s="58"/>
      <c r="V148" s="58"/>
      <c r="W148" s="58"/>
      <c r="X148" s="58"/>
      <c r="Y148" s="58"/>
      <c r="Z148" s="58"/>
      <c r="AB148" s="50" t="str">
        <f t="shared" si="46"/>
        <v/>
      </c>
      <c r="AC148" s="50" t="str">
        <f t="shared" si="47"/>
        <v/>
      </c>
      <c r="AD148" s="50" t="str">
        <f t="shared" si="48"/>
        <v/>
      </c>
      <c r="AE148" s="49" t="str">
        <f t="shared" si="49"/>
        <v/>
      </c>
      <c r="AF148" s="49" t="str">
        <f t="shared" si="50"/>
        <v/>
      </c>
      <c r="AG148" s="49" t="str">
        <f t="shared" si="51"/>
        <v/>
      </c>
      <c r="AH148" s="49" t="str">
        <f t="shared" si="52"/>
        <v/>
      </c>
      <c r="AI148" s="49" t="str">
        <f t="shared" si="53"/>
        <v/>
      </c>
      <c r="AJ148" s="49" t="str">
        <f t="shared" si="54"/>
        <v/>
      </c>
    </row>
    <row r="149" spans="1:36" s="46" customFormat="1" ht="13.5" x14ac:dyDescent="0.25">
      <c r="A149" s="63"/>
      <c r="B149" s="64"/>
      <c r="C149" s="63"/>
      <c r="D149" s="63"/>
      <c r="E149" s="62"/>
      <c r="F149" s="62"/>
      <c r="G149" s="62"/>
      <c r="H149" s="60"/>
      <c r="I149" s="60"/>
      <c r="J149" s="60"/>
      <c r="K149" s="60"/>
      <c r="L149" s="61"/>
      <c r="M149" s="61"/>
      <c r="N149" s="60"/>
      <c r="O149" s="60"/>
      <c r="P149" s="60"/>
      <c r="Q149" s="59"/>
      <c r="R149" s="59"/>
      <c r="S149" s="58"/>
      <c r="T149" s="58"/>
      <c r="U149" s="58"/>
      <c r="V149" s="58"/>
      <c r="W149" s="58"/>
      <c r="X149" s="58"/>
      <c r="Y149" s="58"/>
      <c r="Z149" s="58"/>
      <c r="AB149" s="50" t="str">
        <f t="shared" si="46"/>
        <v/>
      </c>
      <c r="AC149" s="50" t="str">
        <f t="shared" si="47"/>
        <v/>
      </c>
      <c r="AD149" s="50" t="str">
        <f t="shared" si="48"/>
        <v/>
      </c>
      <c r="AE149" s="49" t="str">
        <f t="shared" si="49"/>
        <v/>
      </c>
      <c r="AF149" s="49" t="str">
        <f t="shared" si="50"/>
        <v/>
      </c>
      <c r="AG149" s="49" t="str">
        <f t="shared" si="51"/>
        <v/>
      </c>
      <c r="AH149" s="49" t="str">
        <f t="shared" si="52"/>
        <v/>
      </c>
      <c r="AI149" s="49" t="str">
        <f t="shared" si="53"/>
        <v/>
      </c>
      <c r="AJ149" s="49" t="str">
        <f t="shared" si="54"/>
        <v/>
      </c>
    </row>
    <row r="150" spans="1:36" s="46" customFormat="1" ht="13.5" x14ac:dyDescent="0.25">
      <c r="A150" s="56"/>
      <c r="B150" s="57"/>
      <c r="C150" s="56"/>
      <c r="D150" s="56"/>
      <c r="E150" s="55"/>
      <c r="F150" s="55"/>
      <c r="G150" s="55"/>
      <c r="H150" s="53"/>
      <c r="I150" s="53"/>
      <c r="J150" s="53"/>
      <c r="K150" s="53"/>
      <c r="L150" s="54"/>
      <c r="M150" s="54"/>
      <c r="N150" s="53"/>
      <c r="O150" s="53"/>
      <c r="P150" s="53"/>
      <c r="Q150" s="52"/>
      <c r="R150" s="52"/>
      <c r="S150" s="51"/>
      <c r="T150" s="51"/>
      <c r="U150" s="51"/>
      <c r="V150" s="51"/>
      <c r="W150" s="51"/>
      <c r="X150" s="51"/>
      <c r="Y150" s="51"/>
      <c r="Z150" s="51"/>
      <c r="AB150" s="50" t="str">
        <f t="shared" si="19"/>
        <v/>
      </c>
      <c r="AC150" s="50" t="str">
        <f t="shared" si="20"/>
        <v/>
      </c>
      <c r="AD150" s="50" t="str">
        <f t="shared" si="21"/>
        <v/>
      </c>
      <c r="AE150" s="49" t="str">
        <f t="shared" si="22"/>
        <v/>
      </c>
      <c r="AF150" s="49" t="str">
        <f t="shared" si="23"/>
        <v/>
      </c>
      <c r="AG150" s="49" t="str">
        <f t="shared" si="24"/>
        <v/>
      </c>
      <c r="AH150" s="49" t="str">
        <f t="shared" si="25"/>
        <v/>
      </c>
      <c r="AI150" s="49" t="str">
        <f t="shared" si="26"/>
        <v/>
      </c>
      <c r="AJ150" s="49" t="str">
        <f t="shared" si="27"/>
        <v/>
      </c>
    </row>
    <row r="151" spans="1:36" s="46" customFormat="1" ht="12.75" x14ac:dyDescent="0.2">
      <c r="A151" s="48"/>
      <c r="C151" s="48"/>
      <c r="D151" s="48"/>
      <c r="E151" s="48"/>
      <c r="J151" s="47"/>
      <c r="K151" s="47"/>
      <c r="L151" s="47"/>
      <c r="M151" s="47"/>
      <c r="N151" s="47"/>
      <c r="O151" s="47"/>
      <c r="P151" s="47"/>
      <c r="Q151" s="47"/>
      <c r="R151" s="47"/>
    </row>
    <row r="152" spans="1:36" s="46" customFormat="1" ht="12.75" x14ac:dyDescent="0.2">
      <c r="A152" s="48"/>
      <c r="C152" s="48"/>
      <c r="D152" s="48"/>
      <c r="E152" s="48"/>
      <c r="J152" s="47"/>
      <c r="K152" s="47"/>
      <c r="L152" s="47"/>
      <c r="M152" s="47"/>
      <c r="N152" s="47"/>
      <c r="O152" s="47"/>
      <c r="P152" s="47"/>
      <c r="Q152" s="47"/>
      <c r="R152" s="47"/>
    </row>
    <row r="153" spans="1:36" s="46" customFormat="1" ht="12.75" x14ac:dyDescent="0.2">
      <c r="A153" s="48"/>
      <c r="C153" s="48"/>
      <c r="D153" s="48"/>
      <c r="E153" s="48"/>
      <c r="J153" s="47"/>
      <c r="K153" s="47"/>
      <c r="L153" s="47"/>
      <c r="M153" s="47"/>
      <c r="N153" s="47"/>
      <c r="O153" s="47"/>
      <c r="P153" s="47"/>
      <c r="Q153" s="47"/>
      <c r="R153" s="47"/>
    </row>
    <row r="154" spans="1:36" s="46" customFormat="1" ht="12.75" x14ac:dyDescent="0.2">
      <c r="A154" s="48"/>
      <c r="C154" s="48"/>
      <c r="D154" s="48"/>
      <c r="E154" s="48"/>
      <c r="J154" s="47"/>
      <c r="K154" s="47"/>
      <c r="L154" s="47"/>
      <c r="M154" s="47"/>
      <c r="N154" s="47"/>
      <c r="O154" s="47"/>
      <c r="P154" s="47"/>
      <c r="Q154" s="47"/>
      <c r="R154" s="47"/>
    </row>
    <row r="155" spans="1:36" s="46" customFormat="1" ht="12.75" x14ac:dyDescent="0.2">
      <c r="A155" s="48"/>
      <c r="C155" s="48"/>
      <c r="D155" s="48"/>
      <c r="E155" s="48"/>
      <c r="J155" s="47"/>
      <c r="K155" s="47"/>
      <c r="L155" s="47"/>
      <c r="M155" s="47"/>
      <c r="N155" s="47"/>
      <c r="O155" s="47"/>
      <c r="P155" s="47"/>
      <c r="Q155" s="47"/>
      <c r="R155" s="47"/>
    </row>
    <row r="156" spans="1:36" s="46" customFormat="1" ht="12.75" x14ac:dyDescent="0.2">
      <c r="C156" s="48"/>
      <c r="D156" s="48"/>
      <c r="E156" s="48"/>
      <c r="J156" s="47"/>
      <c r="K156" s="47"/>
      <c r="L156" s="47"/>
      <c r="M156" s="47"/>
      <c r="N156" s="47"/>
      <c r="O156" s="47"/>
      <c r="P156" s="47"/>
      <c r="Q156" s="47"/>
      <c r="R156" s="47"/>
    </row>
    <row r="157" spans="1:36" s="46" customFormat="1" ht="12.75" x14ac:dyDescent="0.2">
      <c r="C157" s="48"/>
      <c r="D157" s="48"/>
      <c r="E157" s="48"/>
      <c r="J157" s="47"/>
      <c r="K157" s="47"/>
      <c r="L157" s="47"/>
      <c r="M157" s="47"/>
      <c r="N157" s="47"/>
      <c r="O157" s="47"/>
      <c r="P157" s="47"/>
      <c r="Q157" s="47"/>
      <c r="R157" s="47"/>
    </row>
    <row r="158" spans="1:36" s="46" customFormat="1" ht="12.75" x14ac:dyDescent="0.2">
      <c r="C158" s="48"/>
      <c r="D158" s="48"/>
      <c r="E158" s="48"/>
      <c r="J158" s="47"/>
      <c r="K158" s="47"/>
      <c r="L158" s="47"/>
      <c r="M158" s="47"/>
      <c r="N158" s="47"/>
      <c r="O158" s="47"/>
      <c r="P158" s="47"/>
      <c r="Q158" s="47"/>
      <c r="R158" s="47"/>
    </row>
    <row r="159" spans="1:36" s="46" customFormat="1" ht="12.75" x14ac:dyDescent="0.2">
      <c r="C159" s="48"/>
      <c r="D159" s="48"/>
      <c r="E159" s="48"/>
      <c r="J159" s="47"/>
      <c r="K159" s="47"/>
      <c r="L159" s="47"/>
      <c r="M159" s="47"/>
      <c r="N159" s="47"/>
      <c r="O159" s="47"/>
      <c r="P159" s="47"/>
      <c r="Q159" s="47"/>
      <c r="R159" s="47"/>
    </row>
    <row r="160" spans="1:36" s="46" customFormat="1" ht="12.75" x14ac:dyDescent="0.2">
      <c r="C160" s="48"/>
      <c r="D160" s="48"/>
      <c r="E160" s="48"/>
      <c r="J160" s="47"/>
      <c r="K160" s="47"/>
      <c r="L160" s="47"/>
      <c r="M160" s="47"/>
      <c r="N160" s="47"/>
      <c r="O160" s="47"/>
      <c r="P160" s="47"/>
      <c r="Q160" s="47"/>
      <c r="R160" s="47"/>
    </row>
    <row r="161" spans="3:18" s="46" customFormat="1" ht="12.75" x14ac:dyDescent="0.2">
      <c r="C161" s="48"/>
      <c r="D161" s="48"/>
      <c r="E161" s="48"/>
      <c r="J161" s="47"/>
      <c r="K161" s="47"/>
      <c r="L161" s="47"/>
      <c r="M161" s="47"/>
      <c r="N161" s="47"/>
      <c r="O161" s="47"/>
      <c r="P161" s="47"/>
      <c r="Q161" s="47"/>
      <c r="R161" s="47"/>
    </row>
    <row r="162" spans="3:18" s="46" customFormat="1" ht="12.75" x14ac:dyDescent="0.2">
      <c r="C162" s="48"/>
      <c r="D162" s="48"/>
      <c r="E162" s="48"/>
      <c r="J162" s="47"/>
      <c r="K162" s="47"/>
      <c r="L162" s="47"/>
      <c r="M162" s="47"/>
      <c r="N162" s="47"/>
      <c r="O162" s="47"/>
      <c r="P162" s="47"/>
      <c r="Q162" s="47"/>
      <c r="R162" s="47"/>
    </row>
    <row r="163" spans="3:18" s="46" customFormat="1" ht="12.75" x14ac:dyDescent="0.2">
      <c r="C163" s="48"/>
      <c r="D163" s="48"/>
      <c r="E163" s="48"/>
      <c r="J163" s="47"/>
      <c r="K163" s="47"/>
      <c r="L163" s="47"/>
      <c r="M163" s="47"/>
      <c r="N163" s="47"/>
      <c r="O163" s="47"/>
      <c r="P163" s="47"/>
      <c r="Q163" s="47"/>
      <c r="R163" s="47"/>
    </row>
    <row r="164" spans="3:18" s="46" customFormat="1" ht="12.75" x14ac:dyDescent="0.2">
      <c r="C164" s="48"/>
      <c r="D164" s="48"/>
      <c r="E164" s="48"/>
      <c r="J164" s="47"/>
      <c r="K164" s="47"/>
      <c r="L164" s="47"/>
      <c r="M164" s="47"/>
      <c r="N164" s="47"/>
      <c r="O164" s="47"/>
      <c r="P164" s="47"/>
      <c r="Q164" s="47"/>
      <c r="R164" s="47"/>
    </row>
    <row r="165" spans="3:18" s="46" customFormat="1" ht="12.75" x14ac:dyDescent="0.2">
      <c r="C165" s="48"/>
      <c r="D165" s="48"/>
      <c r="E165" s="48"/>
      <c r="J165" s="47"/>
      <c r="K165" s="47"/>
      <c r="L165" s="47"/>
      <c r="M165" s="47"/>
      <c r="N165" s="47"/>
      <c r="O165" s="47"/>
      <c r="P165" s="47"/>
      <c r="Q165" s="47"/>
      <c r="R165" s="47"/>
    </row>
    <row r="166" spans="3:18" s="46" customFormat="1" ht="12.75" x14ac:dyDescent="0.2">
      <c r="C166" s="48"/>
      <c r="D166" s="48"/>
      <c r="E166" s="48"/>
      <c r="J166" s="47"/>
      <c r="K166" s="47"/>
      <c r="L166" s="47"/>
      <c r="M166" s="47"/>
      <c r="N166" s="47"/>
      <c r="O166" s="47"/>
      <c r="P166" s="47"/>
      <c r="Q166" s="47"/>
      <c r="R166" s="47"/>
    </row>
    <row r="167" spans="3:18" s="46" customFormat="1" ht="12.75" x14ac:dyDescent="0.2">
      <c r="C167" s="48"/>
      <c r="D167" s="48"/>
      <c r="E167" s="48"/>
      <c r="J167" s="47"/>
      <c r="K167" s="47"/>
      <c r="L167" s="47"/>
      <c r="M167" s="47"/>
      <c r="N167" s="47"/>
      <c r="O167" s="47"/>
      <c r="P167" s="47"/>
      <c r="Q167" s="47"/>
      <c r="R167" s="47"/>
    </row>
    <row r="168" spans="3:18" s="46" customFormat="1" ht="12.75" x14ac:dyDescent="0.2">
      <c r="C168" s="48"/>
      <c r="D168" s="48"/>
      <c r="E168" s="48"/>
      <c r="J168" s="47"/>
      <c r="K168" s="47"/>
      <c r="L168" s="47"/>
      <c r="M168" s="47"/>
      <c r="N168" s="47"/>
      <c r="O168" s="47"/>
      <c r="P168" s="47"/>
      <c r="Q168" s="47"/>
      <c r="R168" s="47"/>
    </row>
    <row r="169" spans="3:18" s="46" customFormat="1" ht="12.75" x14ac:dyDescent="0.2">
      <c r="C169" s="48"/>
      <c r="D169" s="48"/>
      <c r="E169" s="48"/>
      <c r="J169" s="47"/>
      <c r="K169" s="47"/>
      <c r="L169" s="47"/>
      <c r="M169" s="47"/>
      <c r="N169" s="47"/>
      <c r="O169" s="47"/>
      <c r="P169" s="47"/>
      <c r="Q169" s="47"/>
      <c r="R169" s="47"/>
    </row>
    <row r="170" spans="3:18" s="46" customFormat="1" ht="12.75" x14ac:dyDescent="0.2">
      <c r="C170" s="48"/>
      <c r="D170" s="48"/>
      <c r="E170" s="48"/>
      <c r="J170" s="47"/>
      <c r="K170" s="47"/>
      <c r="L170" s="47"/>
      <c r="M170" s="47"/>
      <c r="N170" s="47"/>
      <c r="O170" s="47"/>
      <c r="P170" s="47"/>
      <c r="Q170" s="47"/>
      <c r="R170" s="47"/>
    </row>
    <row r="171" spans="3:18" s="46" customFormat="1" ht="12.75" x14ac:dyDescent="0.2">
      <c r="C171" s="48"/>
      <c r="D171" s="48"/>
      <c r="E171" s="48"/>
      <c r="J171" s="47"/>
      <c r="K171" s="47"/>
      <c r="L171" s="47"/>
      <c r="M171" s="47"/>
      <c r="N171" s="47"/>
      <c r="O171" s="47"/>
      <c r="P171" s="47"/>
      <c r="Q171" s="47"/>
      <c r="R171" s="47"/>
    </row>
    <row r="172" spans="3:18" s="46" customFormat="1" ht="12.75" x14ac:dyDescent="0.2">
      <c r="C172" s="48"/>
      <c r="D172" s="48"/>
      <c r="E172" s="48"/>
      <c r="J172" s="47"/>
      <c r="K172" s="47"/>
      <c r="L172" s="47"/>
      <c r="M172" s="47"/>
      <c r="N172" s="47"/>
      <c r="O172" s="47"/>
      <c r="P172" s="47"/>
      <c r="Q172" s="47"/>
      <c r="R172" s="47"/>
    </row>
    <row r="173" spans="3:18" s="46" customFormat="1" ht="12.75" x14ac:dyDescent="0.2">
      <c r="C173" s="48"/>
      <c r="D173" s="48"/>
      <c r="E173" s="48"/>
      <c r="J173" s="47"/>
      <c r="K173" s="47"/>
      <c r="L173" s="47"/>
      <c r="M173" s="47"/>
      <c r="N173" s="47"/>
      <c r="O173" s="47"/>
      <c r="P173" s="47"/>
      <c r="Q173" s="47"/>
      <c r="R173" s="47"/>
    </row>
    <row r="174" spans="3:18" s="46" customFormat="1" ht="12.75" x14ac:dyDescent="0.2">
      <c r="C174" s="48"/>
      <c r="D174" s="48"/>
      <c r="E174" s="48"/>
      <c r="J174" s="47"/>
      <c r="K174" s="47"/>
      <c r="L174" s="47"/>
      <c r="M174" s="47"/>
      <c r="N174" s="47"/>
      <c r="O174" s="47"/>
      <c r="P174" s="47"/>
      <c r="Q174" s="47"/>
      <c r="R174" s="47"/>
    </row>
  </sheetData>
  <sheetProtection sheet="1" objects="1" scenarios="1" autoFilter="0"/>
  <autoFilter ref="A4:Z87"/>
  <conditionalFormatting sqref="AB5:AJ74 AB84:AJ88 AB150:AJ150">
    <cfRule type="cellIs" dxfId="69" priority="10" stopIfTrue="1" operator="equal">
      <formula>""</formula>
    </cfRule>
    <cfRule type="cellIs" dxfId="68" priority="11" stopIfTrue="1" operator="equal">
      <formula>MAX(AB$5:AB$150)</formula>
    </cfRule>
    <cfRule type="cellIs" dxfId="67" priority="12" stopIfTrue="1" operator="lessThanOrEqual">
      <formula>AVERAGE(AB$5:AB$150)</formula>
    </cfRule>
  </conditionalFormatting>
  <conditionalFormatting sqref="AB89:AJ98">
    <cfRule type="cellIs" dxfId="66" priority="7" stopIfTrue="1" operator="equal">
      <formula>""</formula>
    </cfRule>
    <cfRule type="cellIs" dxfId="65" priority="8" stopIfTrue="1" operator="equal">
      <formula>MAX(AB$5:AB$150)</formula>
    </cfRule>
    <cfRule type="cellIs" dxfId="64" priority="9" stopIfTrue="1" operator="lessThanOrEqual">
      <formula>AVERAGE(AB$5:AB$150)</formula>
    </cfRule>
  </conditionalFormatting>
  <conditionalFormatting sqref="AB99:AJ99">
    <cfRule type="cellIs" dxfId="63" priority="4" stopIfTrue="1" operator="equal">
      <formula>""</formula>
    </cfRule>
    <cfRule type="cellIs" dxfId="62" priority="5" stopIfTrue="1" operator="equal">
      <formula>MAX(AB$5:AB$150)</formula>
    </cfRule>
    <cfRule type="cellIs" dxfId="61" priority="6" stopIfTrue="1" operator="lessThanOrEqual">
      <formula>AVERAGE(AB$5:AB$150)</formula>
    </cfRule>
  </conditionalFormatting>
  <conditionalFormatting sqref="AB100:AJ149">
    <cfRule type="cellIs" dxfId="60" priority="1" stopIfTrue="1" operator="equal">
      <formula>""</formula>
    </cfRule>
    <cfRule type="cellIs" dxfId="59" priority="2" stopIfTrue="1" operator="equal">
      <formula>MAX(AB$5:AB$150)</formula>
    </cfRule>
    <cfRule type="cellIs" dxfId="58" priority="3" stopIfTrue="1" operator="lessThanOrEqual">
      <formula>AVERAGE(AB$5:AB$150)</formula>
    </cfRule>
  </conditionalFormatting>
  <hyperlinks>
    <hyperlink ref="Q2" location="Index!A1" display="Index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0"/>
  <sheetViews>
    <sheetView showGridLines="0" zoomScale="110" workbookViewId="0">
      <pane xSplit="3" ySplit="5" topLeftCell="D29" activePane="bottomRight" state="frozen"/>
      <selection pane="topRight" activeCell="D1" sqref="D1"/>
      <selection pane="bottomLeft" activeCell="A6" sqref="A6"/>
      <selection pane="bottomRight" activeCell="D44" sqref="D44"/>
    </sheetView>
  </sheetViews>
  <sheetFormatPr defaultColWidth="9.140625" defaultRowHeight="12" x14ac:dyDescent="0.2"/>
  <cols>
    <col min="1" max="1" width="1.140625" style="421" customWidth="1"/>
    <col min="2" max="2" width="26.85546875" style="421" customWidth="1"/>
    <col min="3" max="7" width="12.28515625" style="421" customWidth="1"/>
    <col min="8" max="8" width="15.28515625" style="421" bestFit="1" customWidth="1"/>
    <col min="9" max="10" width="5.7109375" style="421" bestFit="1" customWidth="1"/>
    <col min="11" max="11" width="8.140625" style="421" bestFit="1" customWidth="1"/>
    <col min="12" max="12" width="8.7109375" style="421" customWidth="1"/>
    <col min="13" max="13" width="8.140625" style="421" bestFit="1" customWidth="1"/>
    <col min="14" max="14" width="4.85546875" style="421" bestFit="1" customWidth="1"/>
    <col min="15" max="15" width="6" style="421" bestFit="1" customWidth="1"/>
    <col min="16" max="16" width="6.28515625" style="372" bestFit="1" customWidth="1"/>
    <col min="17" max="18" width="6.28515625" style="421" bestFit="1" customWidth="1"/>
    <col min="19" max="19" width="16.42578125" style="421" customWidth="1"/>
    <col min="20" max="20" width="12.28515625" style="421" bestFit="1" customWidth="1"/>
    <col min="21" max="16384" width="9.140625" style="421"/>
  </cols>
  <sheetData>
    <row r="1" spans="1:19" s="371" customFormat="1" ht="6" customHeight="1" x14ac:dyDescent="0.2">
      <c r="P1" s="372"/>
    </row>
    <row r="2" spans="1:19" s="251" customFormat="1" ht="18.75" x14ac:dyDescent="0.3">
      <c r="B2" s="373" t="str">
        <f>Translation!C214</f>
        <v>Table1: Characteristics of vaccines</v>
      </c>
      <c r="C2" s="373"/>
      <c r="D2" s="373"/>
      <c r="E2" s="373"/>
      <c r="F2" s="373"/>
      <c r="G2" s="373"/>
      <c r="H2" s="373"/>
      <c r="I2" s="374"/>
      <c r="J2" s="375"/>
      <c r="K2" s="375"/>
      <c r="L2" s="375"/>
      <c r="M2" s="375"/>
      <c r="N2" s="375"/>
      <c r="O2" s="375"/>
      <c r="P2" s="375"/>
      <c r="Q2" s="375"/>
      <c r="R2" s="376"/>
    </row>
    <row r="3" spans="1:19" s="371" customFormat="1" ht="6.95" customHeight="1" x14ac:dyDescent="0.2">
      <c r="P3" s="372"/>
    </row>
    <row r="4" spans="1:19" s="371" customFormat="1" ht="12.75" x14ac:dyDescent="0.2">
      <c r="B4" s="377"/>
      <c r="C4" s="371">
        <v>1</v>
      </c>
      <c r="D4" s="371">
        <f>C4+1</f>
        <v>2</v>
      </c>
      <c r="E4" s="371">
        <f t="shared" ref="E4:O4" si="0">D4+1</f>
        <v>3</v>
      </c>
      <c r="F4" s="371">
        <f t="shared" si="0"/>
        <v>4</v>
      </c>
      <c r="G4" s="371">
        <f t="shared" si="0"/>
        <v>5</v>
      </c>
      <c r="H4" s="371">
        <f t="shared" si="0"/>
        <v>6</v>
      </c>
      <c r="I4" s="371">
        <f t="shared" si="0"/>
        <v>7</v>
      </c>
      <c r="J4" s="371">
        <f t="shared" si="0"/>
        <v>8</v>
      </c>
      <c r="K4" s="371">
        <f t="shared" si="0"/>
        <v>9</v>
      </c>
      <c r="L4" s="371">
        <f t="shared" si="0"/>
        <v>10</v>
      </c>
      <c r="M4" s="371">
        <f t="shared" si="0"/>
        <v>11</v>
      </c>
      <c r="N4" s="371">
        <f t="shared" si="0"/>
        <v>12</v>
      </c>
      <c r="O4" s="371">
        <f t="shared" si="0"/>
        <v>13</v>
      </c>
      <c r="P4" s="422" t="str">
        <f>Translation!C223</f>
        <v>Cost per dose ($/dose)</v>
      </c>
      <c r="Q4" s="423"/>
      <c r="R4" s="424"/>
    </row>
    <row r="5" spans="1:19" s="384" customFormat="1" ht="66.95" customHeight="1" x14ac:dyDescent="0.25">
      <c r="A5" s="378">
        <v>1</v>
      </c>
      <c r="B5" s="379" t="str">
        <f>Translation!C215</f>
        <v>Vaccine product</v>
      </c>
      <c r="C5" s="380" t="s">
        <v>935</v>
      </c>
      <c r="D5" s="380" t="str">
        <f>Translation!D9</f>
        <v>English</v>
      </c>
      <c r="E5" s="380" t="str">
        <f>Translation!E9</f>
        <v>Français</v>
      </c>
      <c r="F5" s="380" t="str">
        <f>Translation!F9</f>
        <v>Portuguese</v>
      </c>
      <c r="G5" s="380" t="str">
        <f>Translation!G9</f>
        <v>Spanish</v>
      </c>
      <c r="H5" s="381" t="str">
        <f>Translation!C216</f>
        <v>Vaccine formulation</v>
      </c>
      <c r="I5" s="382" t="str">
        <f>Translation!C217</f>
        <v>Admin route</v>
      </c>
      <c r="J5" s="382" t="str">
        <f>Translation!C218</f>
        <v>No. Of doses in the schedule</v>
      </c>
      <c r="K5" s="382" t="str">
        <f>Translation!C219</f>
        <v>Presentation (doses/vial, prefilled)</v>
      </c>
      <c r="L5" s="382" t="str">
        <f>Translation!C220</f>
        <v>Packed volume vaccine (cm3/dose)</v>
      </c>
      <c r="M5" s="382" t="str">
        <f>Translation!C221</f>
        <v>Packed volume diluents (cm3/dose)</v>
      </c>
      <c r="N5" s="382" t="s">
        <v>936</v>
      </c>
      <c r="O5" s="382" t="str">
        <f>Translation!C222</f>
        <v>Cost per vial ($/vial)</v>
      </c>
      <c r="P5" s="383" t="s">
        <v>578</v>
      </c>
      <c r="Q5" s="383" t="s">
        <v>587</v>
      </c>
      <c r="R5" s="383" t="s">
        <v>937</v>
      </c>
      <c r="S5" s="372"/>
    </row>
    <row r="6" spans="1:19" s="384" customFormat="1" ht="13.5" x14ac:dyDescent="0.25">
      <c r="A6" s="385">
        <f>A5+1</f>
        <v>2</v>
      </c>
      <c r="B6" s="386" t="s">
        <v>938</v>
      </c>
      <c r="C6" s="387" t="str">
        <f>IF($B6="","",HLOOKUP(Cover!$D$12,$D$5:$G$120,$A6,FALSE))</f>
        <v>BCG</v>
      </c>
      <c r="D6" s="386" t="s">
        <v>938</v>
      </c>
      <c r="E6" s="386" t="s">
        <v>938</v>
      </c>
      <c r="F6" s="386"/>
      <c r="G6" s="386"/>
      <c r="H6" s="386" t="s">
        <v>939</v>
      </c>
      <c r="I6" s="386" t="s">
        <v>940</v>
      </c>
      <c r="J6" s="388">
        <v>1</v>
      </c>
      <c r="K6" s="388">
        <v>20</v>
      </c>
      <c r="L6" s="389">
        <v>1.2</v>
      </c>
      <c r="M6" s="389">
        <v>0.7</v>
      </c>
      <c r="N6" s="390">
        <v>30</v>
      </c>
      <c r="O6" s="391">
        <f>2.14*1.08</f>
        <v>2.3112000000000004</v>
      </c>
      <c r="P6" s="392">
        <f t="shared" ref="P6:P10" si="1">IF(K6="","",IF(OR(K6=1,ISTEXT(K6)),O6,O6/K6))</f>
        <v>0.11556000000000002</v>
      </c>
      <c r="Q6" s="392">
        <f>AVERAGE(0.115,0.214)</f>
        <v>0.16450000000000001</v>
      </c>
      <c r="R6" s="392"/>
      <c r="S6" s="393" t="s">
        <v>941</v>
      </c>
    </row>
    <row r="7" spans="1:19" s="384" customFormat="1" ht="13.5" x14ac:dyDescent="0.25">
      <c r="A7" s="385">
        <f t="shared" ref="A7:A70" si="2">A6+1</f>
        <v>3</v>
      </c>
      <c r="B7" s="386" t="s">
        <v>942</v>
      </c>
      <c r="C7" s="394" t="str">
        <f>IF($B7="","",HLOOKUP(Cover!$D$12,$D$5:$G$120,$A7,FALSE))</f>
        <v>DTP</v>
      </c>
      <c r="D7" s="386" t="s">
        <v>943</v>
      </c>
      <c r="E7" s="386" t="s">
        <v>944</v>
      </c>
      <c r="F7" s="386"/>
      <c r="G7" s="386"/>
      <c r="H7" s="386" t="s">
        <v>945</v>
      </c>
      <c r="I7" s="386" t="s">
        <v>946</v>
      </c>
      <c r="J7" s="388">
        <v>3</v>
      </c>
      <c r="K7" s="388">
        <v>20</v>
      </c>
      <c r="L7" s="389">
        <v>2.5</v>
      </c>
      <c r="M7" s="389"/>
      <c r="N7" s="390"/>
      <c r="O7" s="391">
        <f>2.82*1.11</f>
        <v>3.1302000000000003</v>
      </c>
      <c r="P7" s="395">
        <f t="shared" si="1"/>
        <v>0.15651000000000001</v>
      </c>
      <c r="Q7" s="395"/>
      <c r="R7" s="395"/>
      <c r="S7" s="393" t="s">
        <v>941</v>
      </c>
    </row>
    <row r="8" spans="1:19" s="384" customFormat="1" ht="13.5" x14ac:dyDescent="0.25">
      <c r="A8" s="385">
        <f t="shared" si="2"/>
        <v>4</v>
      </c>
      <c r="B8" s="386" t="s">
        <v>942</v>
      </c>
      <c r="C8" s="394" t="str">
        <f>IF($B8="","",HLOOKUP(Cover!$D$12,$D$5:$G$120,$A8,FALSE))</f>
        <v>DTP</v>
      </c>
      <c r="D8" s="386" t="s">
        <v>943</v>
      </c>
      <c r="E8" s="386" t="s">
        <v>944</v>
      </c>
      <c r="F8" s="386"/>
      <c r="G8" s="386"/>
      <c r="H8" s="386" t="s">
        <v>945</v>
      </c>
      <c r="I8" s="386" t="s">
        <v>946</v>
      </c>
      <c r="J8" s="388">
        <v>3</v>
      </c>
      <c r="K8" s="388">
        <v>10</v>
      </c>
      <c r="L8" s="389">
        <v>3</v>
      </c>
      <c r="M8" s="389"/>
      <c r="N8" s="390"/>
      <c r="O8" s="391">
        <f>1.78*1.12</f>
        <v>1.9936000000000003</v>
      </c>
      <c r="P8" s="395">
        <f t="shared" si="1"/>
        <v>0.19936000000000004</v>
      </c>
      <c r="Q8" s="395">
        <v>0.16</v>
      </c>
      <c r="R8" s="395"/>
      <c r="S8" s="393" t="s">
        <v>941</v>
      </c>
    </row>
    <row r="9" spans="1:19" s="384" customFormat="1" ht="13.5" x14ac:dyDescent="0.25">
      <c r="A9" s="385">
        <f t="shared" si="2"/>
        <v>5</v>
      </c>
      <c r="B9" s="386" t="s">
        <v>947</v>
      </c>
      <c r="C9" s="394" t="str">
        <f>IF($B9="","",HLOOKUP(Cover!$D$12,$D$5:$G$120,$A9,FALSE))</f>
        <v>DT</v>
      </c>
      <c r="D9" s="386" t="s">
        <v>948</v>
      </c>
      <c r="E9" s="386" t="s">
        <v>948</v>
      </c>
      <c r="F9" s="386"/>
      <c r="G9" s="386"/>
      <c r="H9" s="386" t="s">
        <v>945</v>
      </c>
      <c r="I9" s="386" t="s">
        <v>946</v>
      </c>
      <c r="J9" s="388">
        <v>3</v>
      </c>
      <c r="K9" s="388">
        <v>20</v>
      </c>
      <c r="L9" s="389">
        <v>1.5</v>
      </c>
      <c r="M9" s="389"/>
      <c r="N9" s="390"/>
      <c r="O9" s="396">
        <f>1.9*1.3</f>
        <v>2.4699999999999998</v>
      </c>
      <c r="P9" s="395">
        <f t="shared" si="1"/>
        <v>0.12349999999999998</v>
      </c>
      <c r="Q9" s="395">
        <v>8.5000000000000006E-2</v>
      </c>
      <c r="R9" s="395"/>
      <c r="S9" s="393" t="s">
        <v>949</v>
      </c>
    </row>
    <row r="10" spans="1:19" s="384" customFormat="1" ht="13.5" x14ac:dyDescent="0.25">
      <c r="A10" s="385">
        <f t="shared" si="2"/>
        <v>6</v>
      </c>
      <c r="B10" s="386" t="s">
        <v>947</v>
      </c>
      <c r="C10" s="394" t="str">
        <f>IF($B10="","",HLOOKUP(Cover!$D$12,$D$5:$G$120,$A10,FALSE))</f>
        <v>DT</v>
      </c>
      <c r="D10" s="386" t="s">
        <v>948</v>
      </c>
      <c r="E10" s="386" t="s">
        <v>948</v>
      </c>
      <c r="F10" s="386"/>
      <c r="G10" s="386"/>
      <c r="H10" s="386" t="s">
        <v>945</v>
      </c>
      <c r="I10" s="386" t="s">
        <v>946</v>
      </c>
      <c r="J10" s="388">
        <v>3</v>
      </c>
      <c r="K10" s="388">
        <v>10</v>
      </c>
      <c r="L10" s="389">
        <v>3</v>
      </c>
      <c r="M10" s="389"/>
      <c r="N10" s="390"/>
      <c r="O10" s="396">
        <f>1.05*1.3</f>
        <v>1.3650000000000002</v>
      </c>
      <c r="P10" s="395">
        <f t="shared" si="1"/>
        <v>0.13650000000000001</v>
      </c>
      <c r="Q10" s="395">
        <v>8.5000000000000006E-2</v>
      </c>
      <c r="R10" s="395"/>
      <c r="S10" s="393" t="s">
        <v>941</v>
      </c>
    </row>
    <row r="11" spans="1:19" s="384" customFormat="1" ht="13.5" x14ac:dyDescent="0.25">
      <c r="A11" s="385">
        <f t="shared" si="2"/>
        <v>7</v>
      </c>
      <c r="B11" s="386" t="s">
        <v>950</v>
      </c>
      <c r="C11" s="394" t="str">
        <f>IF($B11="","",HLOOKUP(Cover!$D$12,$D$5:$G$120,$A11,FALSE))</f>
        <v>Td</v>
      </c>
      <c r="D11" s="386" t="s">
        <v>951</v>
      </c>
      <c r="E11" s="386" t="s">
        <v>951</v>
      </c>
      <c r="F11" s="386"/>
      <c r="G11" s="386"/>
      <c r="H11" s="386" t="s">
        <v>945</v>
      </c>
      <c r="I11" s="386" t="s">
        <v>946</v>
      </c>
      <c r="J11" s="388">
        <v>2</v>
      </c>
      <c r="K11" s="388">
        <v>20</v>
      </c>
      <c r="L11" s="389">
        <v>2.5</v>
      </c>
      <c r="M11" s="389"/>
      <c r="N11" s="390"/>
      <c r="O11" s="396">
        <f>0.04*2.1*20*1.3</f>
        <v>2.1840000000000002</v>
      </c>
      <c r="P11" s="395" t="str">
        <f t="shared" ref="P11:P13" si="3">IF(G11="","",IF(OR(G11=1,ISTEXT(G11)),O11,O11/G11))</f>
        <v/>
      </c>
      <c r="Q11" s="395"/>
      <c r="R11" s="395"/>
      <c r="S11" s="393" t="s">
        <v>941</v>
      </c>
    </row>
    <row r="12" spans="1:19" s="384" customFormat="1" ht="13.5" x14ac:dyDescent="0.25">
      <c r="A12" s="385">
        <f t="shared" si="2"/>
        <v>8</v>
      </c>
      <c r="B12" s="386" t="s">
        <v>950</v>
      </c>
      <c r="C12" s="394" t="str">
        <f>IF($B12="","",HLOOKUP(Cover!$D$12,$D$5:$G$120,$A12,FALSE))</f>
        <v>Td</v>
      </c>
      <c r="D12" s="386" t="s">
        <v>951</v>
      </c>
      <c r="E12" s="386" t="s">
        <v>951</v>
      </c>
      <c r="F12" s="386"/>
      <c r="G12" s="386"/>
      <c r="H12" s="386" t="s">
        <v>945</v>
      </c>
      <c r="I12" s="386" t="s">
        <v>946</v>
      </c>
      <c r="J12" s="388">
        <v>2</v>
      </c>
      <c r="K12" s="388">
        <v>10</v>
      </c>
      <c r="L12" s="389">
        <v>3</v>
      </c>
      <c r="M12" s="389"/>
      <c r="N12" s="390"/>
      <c r="O12" s="396">
        <f>AVERAGE(1,1.13,1.05)*1.3</f>
        <v>1.3779999999999999</v>
      </c>
      <c r="P12" s="395" t="str">
        <f t="shared" si="3"/>
        <v/>
      </c>
      <c r="Q12" s="395"/>
      <c r="R12" s="395"/>
      <c r="S12" s="393" t="s">
        <v>941</v>
      </c>
    </row>
    <row r="13" spans="1:19" s="384" customFormat="1" ht="13.5" x14ac:dyDescent="0.25">
      <c r="A13" s="385">
        <f t="shared" si="2"/>
        <v>9</v>
      </c>
      <c r="B13" s="386" t="s">
        <v>950</v>
      </c>
      <c r="C13" s="394" t="str">
        <f>IF($B13="","",HLOOKUP(Cover!$D$12,$D$5:$G$120,$A13,FALSE))</f>
        <v>Td</v>
      </c>
      <c r="D13" s="386" t="s">
        <v>951</v>
      </c>
      <c r="E13" s="386" t="s">
        <v>951</v>
      </c>
      <c r="F13" s="386"/>
      <c r="G13" s="386"/>
      <c r="H13" s="386" t="s">
        <v>945</v>
      </c>
      <c r="I13" s="386" t="s">
        <v>946</v>
      </c>
      <c r="J13" s="388">
        <v>2</v>
      </c>
      <c r="K13" s="388">
        <v>1</v>
      </c>
      <c r="L13" s="389">
        <v>12.9</v>
      </c>
      <c r="M13" s="389"/>
      <c r="N13" s="390"/>
      <c r="O13" s="396">
        <f>2*1.3</f>
        <v>2.6</v>
      </c>
      <c r="P13" s="395" t="str">
        <f t="shared" si="3"/>
        <v/>
      </c>
      <c r="Q13" s="395"/>
      <c r="R13" s="395"/>
      <c r="S13" s="393" t="s">
        <v>941</v>
      </c>
    </row>
    <row r="14" spans="1:19" s="384" customFormat="1" ht="13.5" x14ac:dyDescent="0.25">
      <c r="A14" s="385">
        <f t="shared" si="2"/>
        <v>10</v>
      </c>
      <c r="B14" s="397" t="s">
        <v>952</v>
      </c>
      <c r="C14" s="394" t="str">
        <f>IF($B14="","",HLOOKUP(Cover!$D$12,$D$5:$G$120,$A14,FALSE))</f>
        <v>TT</v>
      </c>
      <c r="D14" s="398" t="s">
        <v>953</v>
      </c>
      <c r="E14" s="398" t="s">
        <v>954</v>
      </c>
      <c r="F14" s="398"/>
      <c r="G14" s="398"/>
      <c r="H14" s="386" t="s">
        <v>945</v>
      </c>
      <c r="I14" s="386" t="s">
        <v>946</v>
      </c>
      <c r="J14" s="399">
        <v>2</v>
      </c>
      <c r="K14" s="399">
        <v>10</v>
      </c>
      <c r="L14" s="400">
        <v>3</v>
      </c>
      <c r="M14" s="400"/>
      <c r="N14" s="401"/>
      <c r="O14" s="402">
        <f>0.77*1.15</f>
        <v>0.88549999999999995</v>
      </c>
      <c r="P14" s="395">
        <f t="shared" ref="P14:P37" si="4">IF(K14="","",IF(OR(K14=1,ISTEXT(K14)),O14,O14/K14))</f>
        <v>8.854999999999999E-2</v>
      </c>
      <c r="Q14" s="395"/>
      <c r="R14" s="395"/>
      <c r="S14" s="393" t="s">
        <v>941</v>
      </c>
    </row>
    <row r="15" spans="1:19" s="384" customFormat="1" ht="13.5" x14ac:dyDescent="0.25">
      <c r="A15" s="385">
        <f t="shared" si="2"/>
        <v>11</v>
      </c>
      <c r="B15" s="397" t="s">
        <v>952</v>
      </c>
      <c r="C15" s="394" t="str">
        <f>IF($B15="","",HLOOKUP(Cover!$D$12,$D$5:$G$120,$A15,FALSE))</f>
        <v>TT</v>
      </c>
      <c r="D15" s="403" t="s">
        <v>953</v>
      </c>
      <c r="E15" s="403" t="s">
        <v>954</v>
      </c>
      <c r="F15" s="403"/>
      <c r="G15" s="403"/>
      <c r="H15" s="386" t="s">
        <v>945</v>
      </c>
      <c r="I15" s="386" t="s">
        <v>946</v>
      </c>
      <c r="J15" s="388">
        <v>2</v>
      </c>
      <c r="K15" s="388">
        <v>20</v>
      </c>
      <c r="L15" s="389">
        <v>2.5</v>
      </c>
      <c r="M15" s="389"/>
      <c r="N15" s="401"/>
      <c r="O15" s="402">
        <f>0.94*1.2</f>
        <v>1.1279999999999999</v>
      </c>
      <c r="P15" s="395">
        <f t="shared" si="4"/>
        <v>5.6399999999999992E-2</v>
      </c>
      <c r="Q15" s="395"/>
      <c r="R15" s="395"/>
      <c r="S15" s="393" t="s">
        <v>941</v>
      </c>
    </row>
    <row r="16" spans="1:19" s="384" customFormat="1" ht="13.5" x14ac:dyDescent="0.25">
      <c r="A16" s="385">
        <f t="shared" si="2"/>
        <v>12</v>
      </c>
      <c r="B16" s="397" t="s">
        <v>955</v>
      </c>
      <c r="C16" s="394" t="str">
        <f>IF($B16="","",HLOOKUP(Cover!$D$12,$D$5:$G$120,$A16,FALSE))</f>
        <v>TT</v>
      </c>
      <c r="D16" s="403" t="s">
        <v>953</v>
      </c>
      <c r="E16" s="403" t="s">
        <v>954</v>
      </c>
      <c r="F16" s="403"/>
      <c r="G16" s="403"/>
      <c r="H16" s="386" t="s">
        <v>945</v>
      </c>
      <c r="I16" s="386" t="s">
        <v>946</v>
      </c>
      <c r="J16" s="399">
        <v>2</v>
      </c>
      <c r="K16" s="399" t="s">
        <v>956</v>
      </c>
      <c r="L16" s="400">
        <v>12</v>
      </c>
      <c r="M16" s="400"/>
      <c r="N16" s="401">
        <v>30</v>
      </c>
      <c r="O16" s="402">
        <v>0.53</v>
      </c>
      <c r="P16" s="395">
        <f t="shared" si="4"/>
        <v>0.53</v>
      </c>
      <c r="Q16" s="395"/>
      <c r="R16" s="395"/>
      <c r="S16" s="393" t="s">
        <v>949</v>
      </c>
    </row>
    <row r="17" spans="1:19" s="384" customFormat="1" ht="13.5" x14ac:dyDescent="0.25">
      <c r="A17" s="385">
        <f t="shared" si="2"/>
        <v>13</v>
      </c>
      <c r="B17" s="386" t="s">
        <v>957</v>
      </c>
      <c r="C17" s="394" t="str">
        <f>IF($B17="","",HLOOKUP(Cover!$D$12,$D$5:$G$120,$A17,FALSE))</f>
        <v>Measles</v>
      </c>
      <c r="D17" s="386" t="s">
        <v>957</v>
      </c>
      <c r="E17" s="386" t="s">
        <v>958</v>
      </c>
      <c r="F17" s="386"/>
      <c r="G17" s="386"/>
      <c r="H17" s="386" t="s">
        <v>939</v>
      </c>
      <c r="I17" s="386" t="s">
        <v>959</v>
      </c>
      <c r="J17" s="388">
        <v>2</v>
      </c>
      <c r="K17" s="388">
        <v>1</v>
      </c>
      <c r="L17" s="389">
        <v>26.11</v>
      </c>
      <c r="M17" s="389">
        <v>20</v>
      </c>
      <c r="N17" s="390">
        <v>14</v>
      </c>
      <c r="O17" s="391">
        <f>0.82*1.15</f>
        <v>0.94299999999999984</v>
      </c>
      <c r="P17" s="395">
        <f t="shared" si="4"/>
        <v>0.94299999999999984</v>
      </c>
      <c r="Q17" s="395"/>
      <c r="R17" s="395"/>
      <c r="S17" s="393" t="s">
        <v>949</v>
      </c>
    </row>
    <row r="18" spans="1:19" s="384" customFormat="1" ht="13.5" x14ac:dyDescent="0.25">
      <c r="A18" s="385">
        <f t="shared" si="2"/>
        <v>14</v>
      </c>
      <c r="B18" s="386" t="s">
        <v>957</v>
      </c>
      <c r="C18" s="394" t="str">
        <f>IF($B18="","",HLOOKUP(Cover!$D$12,$D$5:$G$120,$A18,FALSE))</f>
        <v>Measles</v>
      </c>
      <c r="D18" s="386" t="s">
        <v>957</v>
      </c>
      <c r="E18" s="386" t="s">
        <v>958</v>
      </c>
      <c r="F18" s="386"/>
      <c r="G18" s="386"/>
      <c r="H18" s="386" t="s">
        <v>939</v>
      </c>
      <c r="I18" s="386" t="s">
        <v>959</v>
      </c>
      <c r="J18" s="388">
        <v>2</v>
      </c>
      <c r="K18" s="388">
        <v>2</v>
      </c>
      <c r="L18" s="389">
        <v>13.1</v>
      </c>
      <c r="M18" s="389">
        <v>13.1</v>
      </c>
      <c r="N18" s="390">
        <v>14</v>
      </c>
      <c r="O18" s="391">
        <f>1.5*1.15</f>
        <v>1.7249999999999999</v>
      </c>
      <c r="P18" s="395">
        <f t="shared" si="4"/>
        <v>0.86249999999999993</v>
      </c>
      <c r="Q18" s="395"/>
      <c r="R18" s="395"/>
      <c r="S18" s="393" t="s">
        <v>949</v>
      </c>
    </row>
    <row r="19" spans="1:19" s="384" customFormat="1" ht="13.5" x14ac:dyDescent="0.25">
      <c r="A19" s="385">
        <f t="shared" si="2"/>
        <v>15</v>
      </c>
      <c r="B19" s="386" t="s">
        <v>957</v>
      </c>
      <c r="C19" s="394" t="str">
        <f>IF($B19="","",HLOOKUP(Cover!$D$12,$D$5:$G$120,$A19,FALSE))</f>
        <v>Measles</v>
      </c>
      <c r="D19" s="386" t="s">
        <v>957</v>
      </c>
      <c r="E19" s="386" t="s">
        <v>958</v>
      </c>
      <c r="F19" s="386"/>
      <c r="G19" s="386"/>
      <c r="H19" s="386" t="s">
        <v>939</v>
      </c>
      <c r="I19" s="386" t="s">
        <v>959</v>
      </c>
      <c r="J19" s="388">
        <v>2</v>
      </c>
      <c r="K19" s="388">
        <v>5</v>
      </c>
      <c r="L19" s="389">
        <v>5.22</v>
      </c>
      <c r="M19" s="389">
        <v>7</v>
      </c>
      <c r="N19" s="390">
        <v>14</v>
      </c>
      <c r="O19" s="391">
        <f>2.82*1.15</f>
        <v>3.2429999999999994</v>
      </c>
      <c r="P19" s="395">
        <f t="shared" si="4"/>
        <v>0.64859999999999984</v>
      </c>
      <c r="Q19" s="395"/>
      <c r="R19" s="395"/>
      <c r="S19" s="393" t="s">
        <v>949</v>
      </c>
    </row>
    <row r="20" spans="1:19" s="384" customFormat="1" ht="13.5" x14ac:dyDescent="0.25">
      <c r="A20" s="385">
        <f t="shared" si="2"/>
        <v>16</v>
      </c>
      <c r="B20" s="386" t="s">
        <v>957</v>
      </c>
      <c r="C20" s="394" t="str">
        <f>IF($B20="","",HLOOKUP(Cover!$D$12,$D$5:$G$120,$A20,FALSE))</f>
        <v>Measles</v>
      </c>
      <c r="D20" s="386" t="s">
        <v>957</v>
      </c>
      <c r="E20" s="386" t="s">
        <v>958</v>
      </c>
      <c r="F20" s="386"/>
      <c r="G20" s="386"/>
      <c r="H20" s="386" t="s">
        <v>939</v>
      </c>
      <c r="I20" s="386" t="s">
        <v>959</v>
      </c>
      <c r="J20" s="388">
        <v>2</v>
      </c>
      <c r="K20" s="388">
        <v>10</v>
      </c>
      <c r="L20" s="389">
        <v>2.6110000000000002</v>
      </c>
      <c r="M20" s="389">
        <v>4</v>
      </c>
      <c r="N20" s="390">
        <v>14</v>
      </c>
      <c r="O20" s="391">
        <f>2.43*1.1</f>
        <v>2.6730000000000005</v>
      </c>
      <c r="P20" s="395">
        <f t="shared" si="4"/>
        <v>0.26730000000000004</v>
      </c>
      <c r="Q20" s="395"/>
      <c r="R20" s="395"/>
      <c r="S20" s="393" t="s">
        <v>941</v>
      </c>
    </row>
    <row r="21" spans="1:19" s="384" customFormat="1" ht="13.5" x14ac:dyDescent="0.25">
      <c r="A21" s="385">
        <f t="shared" si="2"/>
        <v>17</v>
      </c>
      <c r="B21" s="386" t="s">
        <v>960</v>
      </c>
      <c r="C21" s="394" t="str">
        <f>IF($B21="","",HLOOKUP(Cover!$D$12,$D$5:$G$120,$A21,FALSE))</f>
        <v>MR</v>
      </c>
      <c r="D21" s="386" t="s">
        <v>893</v>
      </c>
      <c r="E21" s="386" t="s">
        <v>961</v>
      </c>
      <c r="F21" s="386"/>
      <c r="G21" s="386"/>
      <c r="H21" s="386" t="s">
        <v>939</v>
      </c>
      <c r="I21" s="386" t="s">
        <v>959</v>
      </c>
      <c r="J21" s="388">
        <v>2</v>
      </c>
      <c r="K21" s="388">
        <v>1</v>
      </c>
      <c r="L21" s="389">
        <v>26.11</v>
      </c>
      <c r="M21" s="389">
        <v>26.11</v>
      </c>
      <c r="N21" s="390">
        <v>14</v>
      </c>
      <c r="O21" s="391">
        <f>5.32*1.08</f>
        <v>5.7456000000000005</v>
      </c>
      <c r="P21" s="395">
        <f t="shared" si="4"/>
        <v>5.7456000000000005</v>
      </c>
      <c r="Q21" s="395">
        <v>1.65</v>
      </c>
      <c r="R21" s="395"/>
      <c r="S21" s="393" t="s">
        <v>949</v>
      </c>
    </row>
    <row r="22" spans="1:19" s="384" customFormat="1" ht="13.5" x14ac:dyDescent="0.25">
      <c r="A22" s="385">
        <f t="shared" si="2"/>
        <v>18</v>
      </c>
      <c r="B22" s="386" t="s">
        <v>960</v>
      </c>
      <c r="C22" s="394" t="str">
        <f>IF($B22="","",HLOOKUP(Cover!$D$12,$D$5:$G$120,$A22,FALSE))</f>
        <v>MR</v>
      </c>
      <c r="D22" s="386" t="s">
        <v>893</v>
      </c>
      <c r="E22" s="386" t="s">
        <v>961</v>
      </c>
      <c r="F22" s="386"/>
      <c r="G22" s="386"/>
      <c r="H22" s="386" t="s">
        <v>939</v>
      </c>
      <c r="I22" s="386" t="s">
        <v>959</v>
      </c>
      <c r="J22" s="388">
        <v>2</v>
      </c>
      <c r="K22" s="388">
        <v>2</v>
      </c>
      <c r="L22" s="389">
        <v>13.1</v>
      </c>
      <c r="M22" s="389">
        <v>13.1</v>
      </c>
      <c r="N22" s="390">
        <v>14</v>
      </c>
      <c r="O22" s="391">
        <f>4.32*1.08</f>
        <v>4.6656000000000004</v>
      </c>
      <c r="P22" s="395">
        <f t="shared" si="4"/>
        <v>2.3328000000000002</v>
      </c>
      <c r="Q22" s="395"/>
      <c r="R22" s="395"/>
      <c r="S22" s="393" t="s">
        <v>949</v>
      </c>
    </row>
    <row r="23" spans="1:19" s="384" customFormat="1" ht="13.5" x14ac:dyDescent="0.25">
      <c r="A23" s="385">
        <f t="shared" si="2"/>
        <v>19</v>
      </c>
      <c r="B23" s="386" t="s">
        <v>960</v>
      </c>
      <c r="C23" s="394" t="str">
        <f>IF($B23="","",HLOOKUP(Cover!$D$12,$D$5:$G$120,$A23,FALSE))</f>
        <v>MR</v>
      </c>
      <c r="D23" s="386" t="s">
        <v>893</v>
      </c>
      <c r="E23" s="386" t="s">
        <v>961</v>
      </c>
      <c r="F23" s="386"/>
      <c r="G23" s="386"/>
      <c r="H23" s="386" t="s">
        <v>939</v>
      </c>
      <c r="I23" s="386" t="s">
        <v>959</v>
      </c>
      <c r="J23" s="388">
        <v>2</v>
      </c>
      <c r="K23" s="388">
        <v>5</v>
      </c>
      <c r="L23" s="389">
        <v>5.22</v>
      </c>
      <c r="M23" s="389">
        <v>7</v>
      </c>
      <c r="N23" s="390">
        <v>14</v>
      </c>
      <c r="O23" s="391">
        <f>2.32*1.08</f>
        <v>2.5055999999999998</v>
      </c>
      <c r="P23" s="395">
        <f t="shared" si="4"/>
        <v>0.50112000000000001</v>
      </c>
      <c r="Q23" s="395"/>
      <c r="R23" s="395"/>
      <c r="S23" s="393" t="s">
        <v>949</v>
      </c>
    </row>
    <row r="24" spans="1:19" s="384" customFormat="1" ht="13.5" x14ac:dyDescent="0.25">
      <c r="A24" s="385">
        <f t="shared" si="2"/>
        <v>20</v>
      </c>
      <c r="B24" s="386" t="s">
        <v>960</v>
      </c>
      <c r="C24" s="394" t="str">
        <f>IF($B24="","",HLOOKUP(Cover!$D$12,$D$5:$G$120,$A24,FALSE))</f>
        <v>MR</v>
      </c>
      <c r="D24" s="386" t="s">
        <v>893</v>
      </c>
      <c r="E24" s="386" t="s">
        <v>961</v>
      </c>
      <c r="F24" s="386"/>
      <c r="G24" s="386"/>
      <c r="H24" s="386" t="s">
        <v>939</v>
      </c>
      <c r="I24" s="386" t="s">
        <v>959</v>
      </c>
      <c r="J24" s="388">
        <v>2</v>
      </c>
      <c r="K24" s="388">
        <v>10</v>
      </c>
      <c r="L24" s="389">
        <v>2.6110000000000002</v>
      </c>
      <c r="M24" s="400">
        <v>4</v>
      </c>
      <c r="N24" s="401">
        <v>14</v>
      </c>
      <c r="O24" s="391">
        <f>5.36*1.08</f>
        <v>5.7888000000000011</v>
      </c>
      <c r="P24" s="395">
        <f t="shared" si="4"/>
        <v>0.57888000000000006</v>
      </c>
      <c r="Q24" s="395">
        <v>0.51</v>
      </c>
      <c r="R24" s="395"/>
      <c r="S24" s="393" t="s">
        <v>941</v>
      </c>
    </row>
    <row r="25" spans="1:19" s="384" customFormat="1" ht="13.5" x14ac:dyDescent="0.25">
      <c r="A25" s="385">
        <f t="shared" si="2"/>
        <v>21</v>
      </c>
      <c r="B25" s="386" t="s">
        <v>962</v>
      </c>
      <c r="C25" s="394" t="str">
        <f>IF($B25="","",HLOOKUP(Cover!$D$12,$D$5:$G$120,$A25,FALSE))</f>
        <v>MMR</v>
      </c>
      <c r="D25" s="386" t="s">
        <v>963</v>
      </c>
      <c r="E25" s="386" t="s">
        <v>964</v>
      </c>
      <c r="F25" s="386"/>
      <c r="G25" s="386"/>
      <c r="H25" s="386" t="s">
        <v>939</v>
      </c>
      <c r="I25" s="386" t="s">
        <v>959</v>
      </c>
      <c r="J25" s="388">
        <v>2</v>
      </c>
      <c r="K25" s="388">
        <v>1</v>
      </c>
      <c r="L25" s="389">
        <v>26.11</v>
      </c>
      <c r="M25" s="389">
        <v>26.11</v>
      </c>
      <c r="N25" s="390">
        <v>14</v>
      </c>
      <c r="O25" s="391">
        <f>1.95*1.08</f>
        <v>2.1059999999999999</v>
      </c>
      <c r="P25" s="395">
        <f t="shared" si="4"/>
        <v>2.1059999999999999</v>
      </c>
      <c r="Q25" s="395">
        <f>AVERAGE(1.85,3.5)</f>
        <v>2.6749999999999998</v>
      </c>
      <c r="R25" s="395">
        <v>77.75</v>
      </c>
      <c r="S25" s="393" t="s">
        <v>941</v>
      </c>
    </row>
    <row r="26" spans="1:19" s="384" customFormat="1" ht="13.5" x14ac:dyDescent="0.25">
      <c r="A26" s="385">
        <f t="shared" si="2"/>
        <v>22</v>
      </c>
      <c r="B26" s="386" t="s">
        <v>962</v>
      </c>
      <c r="C26" s="394" t="str">
        <f>IF($B26="","",HLOOKUP(Cover!$D$12,$D$5:$G$120,$A26,FALSE))</f>
        <v>MMR</v>
      </c>
      <c r="D26" s="386" t="s">
        <v>963</v>
      </c>
      <c r="E26" s="386" t="s">
        <v>964</v>
      </c>
      <c r="F26" s="386"/>
      <c r="G26" s="386"/>
      <c r="H26" s="386" t="s">
        <v>939</v>
      </c>
      <c r="I26" s="386" t="s">
        <v>959</v>
      </c>
      <c r="J26" s="388">
        <v>2</v>
      </c>
      <c r="K26" s="388">
        <v>2</v>
      </c>
      <c r="L26" s="389">
        <v>13.1</v>
      </c>
      <c r="M26" s="389">
        <v>13.1</v>
      </c>
      <c r="N26" s="390">
        <v>14</v>
      </c>
      <c r="O26" s="391">
        <f>4.5*1.1</f>
        <v>4.95</v>
      </c>
      <c r="P26" s="395">
        <f t="shared" si="4"/>
        <v>2.4750000000000001</v>
      </c>
      <c r="Q26" s="395"/>
      <c r="R26" s="395"/>
      <c r="S26" s="393" t="s">
        <v>949</v>
      </c>
    </row>
    <row r="27" spans="1:19" s="384" customFormat="1" ht="13.5" x14ac:dyDescent="0.25">
      <c r="A27" s="385">
        <f t="shared" si="2"/>
        <v>23</v>
      </c>
      <c r="B27" s="386" t="s">
        <v>962</v>
      </c>
      <c r="C27" s="394" t="str">
        <f>IF($B27="","",HLOOKUP(Cover!$D$12,$D$5:$G$120,$A27,FALSE))</f>
        <v>MMR</v>
      </c>
      <c r="D27" s="386" t="s">
        <v>963</v>
      </c>
      <c r="E27" s="386" t="s">
        <v>964</v>
      </c>
      <c r="F27" s="386"/>
      <c r="G27" s="386"/>
      <c r="H27" s="386" t="s">
        <v>939</v>
      </c>
      <c r="I27" s="386" t="s">
        <v>959</v>
      </c>
      <c r="J27" s="388">
        <v>2</v>
      </c>
      <c r="K27" s="388">
        <v>5</v>
      </c>
      <c r="L27" s="389">
        <v>5.22</v>
      </c>
      <c r="M27" s="389">
        <v>7</v>
      </c>
      <c r="N27" s="390">
        <v>14</v>
      </c>
      <c r="O27" s="391">
        <f>9*1.1</f>
        <v>9.9</v>
      </c>
      <c r="P27" s="395">
        <f t="shared" si="4"/>
        <v>1.98</v>
      </c>
      <c r="Q27" s="395">
        <v>0.85</v>
      </c>
      <c r="R27" s="395"/>
      <c r="S27" s="393" t="s">
        <v>949</v>
      </c>
    </row>
    <row r="28" spans="1:19" s="384" customFormat="1" ht="13.5" x14ac:dyDescent="0.25">
      <c r="A28" s="385">
        <f t="shared" si="2"/>
        <v>24</v>
      </c>
      <c r="B28" s="386" t="s">
        <v>962</v>
      </c>
      <c r="C28" s="394" t="str">
        <f>IF($B28="","",HLOOKUP(Cover!$D$12,$D$5:$G$120,$A28,FALSE))</f>
        <v>MMR</v>
      </c>
      <c r="D28" s="386" t="s">
        <v>963</v>
      </c>
      <c r="E28" s="386" t="s">
        <v>964</v>
      </c>
      <c r="F28" s="386"/>
      <c r="G28" s="386"/>
      <c r="H28" s="386" t="s">
        <v>939</v>
      </c>
      <c r="I28" s="386" t="s">
        <v>959</v>
      </c>
      <c r="J28" s="388">
        <v>2</v>
      </c>
      <c r="K28" s="388">
        <v>10</v>
      </c>
      <c r="L28" s="389">
        <v>2.6110000000000002</v>
      </c>
      <c r="M28" s="389">
        <v>4</v>
      </c>
      <c r="N28" s="390">
        <v>14</v>
      </c>
      <c r="O28" s="391">
        <f>11.9*1.08</f>
        <v>12.852000000000002</v>
      </c>
      <c r="P28" s="395">
        <f t="shared" si="4"/>
        <v>1.2852000000000001</v>
      </c>
      <c r="Q28" s="395">
        <v>0.92</v>
      </c>
      <c r="R28" s="395"/>
      <c r="S28" s="393" t="s">
        <v>941</v>
      </c>
    </row>
    <row r="29" spans="1:19" s="384" customFormat="1" ht="13.5" x14ac:dyDescent="0.25">
      <c r="A29" s="385">
        <f t="shared" si="2"/>
        <v>25</v>
      </c>
      <c r="B29" s="386" t="s">
        <v>965</v>
      </c>
      <c r="C29" s="394" t="str">
        <f>IF($B29="","",HLOOKUP(Cover!$D$12,$D$5:$G$120,$A29,FALSE))</f>
        <v>OPV</v>
      </c>
      <c r="D29" s="386" t="s">
        <v>966</v>
      </c>
      <c r="E29" s="386" t="s">
        <v>967</v>
      </c>
      <c r="F29" s="386"/>
      <c r="G29" s="386"/>
      <c r="H29" s="386" t="s">
        <v>945</v>
      </c>
      <c r="I29" s="386" t="s">
        <v>385</v>
      </c>
      <c r="J29" s="388">
        <v>4</v>
      </c>
      <c r="K29" s="388">
        <v>10</v>
      </c>
      <c r="L29" s="389">
        <v>2</v>
      </c>
      <c r="M29" s="389"/>
      <c r="N29" s="390">
        <v>2</v>
      </c>
      <c r="O29" s="391">
        <f>1.7*1.1</f>
        <v>1.87</v>
      </c>
      <c r="P29" s="395">
        <f t="shared" si="4"/>
        <v>0.187</v>
      </c>
      <c r="Q29" s="395">
        <v>0.25</v>
      </c>
      <c r="R29" s="395"/>
      <c r="S29" s="393" t="s">
        <v>941</v>
      </c>
    </row>
    <row r="30" spans="1:19" s="384" customFormat="1" ht="13.5" x14ac:dyDescent="0.25">
      <c r="A30" s="385">
        <f t="shared" si="2"/>
        <v>26</v>
      </c>
      <c r="B30" s="386" t="s">
        <v>965</v>
      </c>
      <c r="C30" s="394" t="str">
        <f>IF($B30="","",HLOOKUP(Cover!$D$12,$D$5:$G$120,$A30,FALSE))</f>
        <v>OPV</v>
      </c>
      <c r="D30" s="386" t="s">
        <v>966</v>
      </c>
      <c r="E30" s="386" t="s">
        <v>967</v>
      </c>
      <c r="F30" s="386"/>
      <c r="G30" s="386"/>
      <c r="H30" s="386" t="s">
        <v>945</v>
      </c>
      <c r="I30" s="386" t="s">
        <v>385</v>
      </c>
      <c r="J30" s="388">
        <v>4</v>
      </c>
      <c r="K30" s="388">
        <v>20</v>
      </c>
      <c r="L30" s="389">
        <v>1</v>
      </c>
      <c r="M30" s="389"/>
      <c r="N30" s="390">
        <v>2</v>
      </c>
      <c r="O30" s="391">
        <f>2.65*1.1</f>
        <v>2.915</v>
      </c>
      <c r="P30" s="395">
        <f t="shared" si="4"/>
        <v>0.14574999999999999</v>
      </c>
      <c r="Q30" s="395">
        <v>0.1336</v>
      </c>
      <c r="R30" s="395"/>
      <c r="S30" s="393" t="s">
        <v>941</v>
      </c>
    </row>
    <row r="31" spans="1:19" s="384" customFormat="1" ht="13.5" x14ac:dyDescent="0.25">
      <c r="A31" s="385">
        <f t="shared" si="2"/>
        <v>27</v>
      </c>
      <c r="B31" s="386" t="s">
        <v>968</v>
      </c>
      <c r="C31" s="394" t="str">
        <f>IF($B31="","",HLOOKUP(Cover!$D$12,$D$5:$G$120,$A31,FALSE))</f>
        <v>YF</v>
      </c>
      <c r="D31" s="386" t="s">
        <v>969</v>
      </c>
      <c r="E31" s="386" t="s">
        <v>970</v>
      </c>
      <c r="F31" s="386"/>
      <c r="G31" s="386"/>
      <c r="H31" s="386" t="s">
        <v>939</v>
      </c>
      <c r="I31" s="386" t="s">
        <v>959</v>
      </c>
      <c r="J31" s="388">
        <v>1</v>
      </c>
      <c r="K31" s="388">
        <v>5</v>
      </c>
      <c r="L31" s="389">
        <v>6.3</v>
      </c>
      <c r="M31" s="389">
        <v>7</v>
      </c>
      <c r="N31" s="401">
        <v>14</v>
      </c>
      <c r="O31" s="402">
        <f>3.3*1.1</f>
        <v>3.63</v>
      </c>
      <c r="P31" s="395">
        <f t="shared" si="4"/>
        <v>0.72599999999999998</v>
      </c>
      <c r="Q31" s="395"/>
      <c r="R31" s="395"/>
      <c r="S31" s="393" t="s">
        <v>941</v>
      </c>
    </row>
    <row r="32" spans="1:19" s="384" customFormat="1" ht="13.5" x14ac:dyDescent="0.25">
      <c r="A32" s="385">
        <f t="shared" si="2"/>
        <v>28</v>
      </c>
      <c r="B32" s="386" t="s">
        <v>968</v>
      </c>
      <c r="C32" s="394" t="str">
        <f>IF($B32="","",HLOOKUP(Cover!$D$12,$D$5:$G$120,$A32,FALSE))</f>
        <v>YF</v>
      </c>
      <c r="D32" s="386" t="s">
        <v>969</v>
      </c>
      <c r="E32" s="386" t="s">
        <v>970</v>
      </c>
      <c r="F32" s="386"/>
      <c r="G32" s="386"/>
      <c r="H32" s="386" t="s">
        <v>939</v>
      </c>
      <c r="I32" s="386" t="s">
        <v>959</v>
      </c>
      <c r="J32" s="388">
        <v>1</v>
      </c>
      <c r="K32" s="388">
        <v>10</v>
      </c>
      <c r="L32" s="389">
        <v>3.6</v>
      </c>
      <c r="M32" s="389">
        <v>3</v>
      </c>
      <c r="N32" s="390">
        <v>14</v>
      </c>
      <c r="O32" s="391">
        <f>9.8*1.05</f>
        <v>10.290000000000001</v>
      </c>
      <c r="P32" s="395">
        <f t="shared" si="4"/>
        <v>1.0290000000000001</v>
      </c>
      <c r="Q32" s="395">
        <f>AVERAGE(0.78,1.4)</f>
        <v>1.0899999999999999</v>
      </c>
      <c r="R32" s="395"/>
      <c r="S32" s="393" t="s">
        <v>941</v>
      </c>
    </row>
    <row r="33" spans="1:19" s="384" customFormat="1" ht="13.5" x14ac:dyDescent="0.25">
      <c r="A33" s="385">
        <f t="shared" si="2"/>
        <v>29</v>
      </c>
      <c r="B33" s="404" t="s">
        <v>968</v>
      </c>
      <c r="C33" s="394" t="str">
        <f>IF($B33="","",HLOOKUP(Cover!$D$12,$D$5:$G$120,$A33,FALSE))</f>
        <v>YF</v>
      </c>
      <c r="D33" s="403" t="s">
        <v>969</v>
      </c>
      <c r="E33" s="386" t="s">
        <v>970</v>
      </c>
      <c r="F33" s="403"/>
      <c r="G33" s="403"/>
      <c r="H33" s="386" t="s">
        <v>939</v>
      </c>
      <c r="I33" s="386" t="s">
        <v>959</v>
      </c>
      <c r="J33" s="388">
        <v>1</v>
      </c>
      <c r="K33" s="388">
        <v>20</v>
      </c>
      <c r="L33" s="389">
        <v>1.5</v>
      </c>
      <c r="M33" s="389">
        <v>2</v>
      </c>
      <c r="N33" s="390">
        <v>14</v>
      </c>
      <c r="O33" s="391">
        <f>12.1*1.04</f>
        <v>12.584</v>
      </c>
      <c r="P33" s="395">
        <f t="shared" si="4"/>
        <v>0.62919999999999998</v>
      </c>
      <c r="Q33" s="395"/>
      <c r="R33" s="395"/>
      <c r="S33" s="393" t="s">
        <v>949</v>
      </c>
    </row>
    <row r="34" spans="1:19" s="384" customFormat="1" ht="13.5" x14ac:dyDescent="0.25">
      <c r="A34" s="385">
        <f t="shared" si="2"/>
        <v>30</v>
      </c>
      <c r="B34" s="404" t="s">
        <v>968</v>
      </c>
      <c r="C34" s="394" t="str">
        <f>IF($B34="","",HLOOKUP(Cover!$D$12,$D$5:$G$120,$A34,FALSE))</f>
        <v>YF</v>
      </c>
      <c r="D34" s="403" t="s">
        <v>969</v>
      </c>
      <c r="E34" s="386" t="s">
        <v>970</v>
      </c>
      <c r="F34" s="403"/>
      <c r="G34" s="403"/>
      <c r="H34" s="386" t="s">
        <v>939</v>
      </c>
      <c r="I34" s="386" t="s">
        <v>959</v>
      </c>
      <c r="J34" s="388">
        <v>1</v>
      </c>
      <c r="K34" s="388">
        <v>50</v>
      </c>
      <c r="L34" s="389">
        <v>0.7</v>
      </c>
      <c r="M34" s="389">
        <v>1</v>
      </c>
      <c r="N34" s="390">
        <v>14</v>
      </c>
      <c r="O34" s="391">
        <f>24.5*1.04</f>
        <v>25.48</v>
      </c>
      <c r="P34" s="395">
        <f t="shared" si="4"/>
        <v>0.50960000000000005</v>
      </c>
      <c r="Q34" s="395"/>
      <c r="R34" s="395"/>
      <c r="S34" s="393" t="s">
        <v>949</v>
      </c>
    </row>
    <row r="35" spans="1:19" s="384" customFormat="1" ht="13.5" x14ac:dyDescent="0.25">
      <c r="A35" s="385">
        <f t="shared" si="2"/>
        <v>31</v>
      </c>
      <c r="B35" s="404" t="s">
        <v>971</v>
      </c>
      <c r="C35" s="394" t="str">
        <f>IF($B35="","",HLOOKUP(Cover!$D$12,$D$5:$G$120,$A35,FALSE))</f>
        <v>DTP-HepB</v>
      </c>
      <c r="D35" s="403" t="s">
        <v>972</v>
      </c>
      <c r="E35" s="403" t="s">
        <v>973</v>
      </c>
      <c r="F35" s="403"/>
      <c r="G35" s="403"/>
      <c r="H35" s="386" t="s">
        <v>945</v>
      </c>
      <c r="I35" s="386" t="s">
        <v>946</v>
      </c>
      <c r="J35" s="388">
        <v>3</v>
      </c>
      <c r="K35" s="388">
        <v>1</v>
      </c>
      <c r="L35" s="389">
        <v>9.6999999999999993</v>
      </c>
      <c r="M35" s="389"/>
      <c r="N35" s="390"/>
      <c r="O35" s="391"/>
      <c r="P35" s="395">
        <f t="shared" si="4"/>
        <v>0</v>
      </c>
      <c r="Q35" s="395"/>
      <c r="R35" s="395"/>
      <c r="S35" s="393" t="s">
        <v>949</v>
      </c>
    </row>
    <row r="36" spans="1:19" s="384" customFormat="1" ht="13.5" x14ac:dyDescent="0.25">
      <c r="A36" s="385">
        <f t="shared" si="2"/>
        <v>32</v>
      </c>
      <c r="B36" s="404" t="s">
        <v>971</v>
      </c>
      <c r="C36" s="394" t="str">
        <f>IF($B36="","",HLOOKUP(Cover!$D$12,$D$5:$G$120,$A36,FALSE))</f>
        <v>DTP-HepB</v>
      </c>
      <c r="D36" s="403" t="s">
        <v>972</v>
      </c>
      <c r="E36" s="403" t="s">
        <v>973</v>
      </c>
      <c r="F36" s="403"/>
      <c r="G36" s="403"/>
      <c r="H36" s="386" t="s">
        <v>945</v>
      </c>
      <c r="I36" s="386" t="s">
        <v>946</v>
      </c>
      <c r="J36" s="388">
        <v>3</v>
      </c>
      <c r="K36" s="388">
        <v>2</v>
      </c>
      <c r="L36" s="389">
        <v>6</v>
      </c>
      <c r="M36" s="389"/>
      <c r="N36" s="390"/>
      <c r="O36" s="391">
        <f>7.2*1.015/2</f>
        <v>3.6539999999999999</v>
      </c>
      <c r="P36" s="395">
        <f t="shared" si="4"/>
        <v>1.827</v>
      </c>
      <c r="Q36" s="395"/>
      <c r="R36" s="395"/>
      <c r="S36" s="393" t="s">
        <v>949</v>
      </c>
    </row>
    <row r="37" spans="1:19" s="384" customFormat="1" ht="13.5" x14ac:dyDescent="0.25">
      <c r="A37" s="385">
        <f t="shared" si="2"/>
        <v>33</v>
      </c>
      <c r="B37" s="404" t="s">
        <v>971</v>
      </c>
      <c r="C37" s="394" t="str">
        <f>IF($B37="","",HLOOKUP(Cover!$D$12,$D$5:$G$120,$A37,FALSE))</f>
        <v>DTP-HepB</v>
      </c>
      <c r="D37" s="403" t="s">
        <v>972</v>
      </c>
      <c r="E37" s="403" t="s">
        <v>973</v>
      </c>
      <c r="F37" s="403"/>
      <c r="G37" s="403"/>
      <c r="H37" s="386" t="s">
        <v>945</v>
      </c>
      <c r="I37" s="386" t="s">
        <v>946</v>
      </c>
      <c r="J37" s="388">
        <v>3</v>
      </c>
      <c r="K37" s="388">
        <v>10</v>
      </c>
      <c r="L37" s="389">
        <v>3</v>
      </c>
      <c r="M37" s="389"/>
      <c r="N37" s="390"/>
      <c r="O37" s="391">
        <f>6.9*1.05</f>
        <v>7.245000000000001</v>
      </c>
      <c r="P37" s="395">
        <f t="shared" si="4"/>
        <v>0.72450000000000014</v>
      </c>
      <c r="Q37" s="395"/>
      <c r="R37" s="395"/>
      <c r="S37" s="393" t="s">
        <v>941</v>
      </c>
    </row>
    <row r="38" spans="1:19" s="384" customFormat="1" ht="13.5" x14ac:dyDescent="0.25">
      <c r="A38" s="385">
        <f t="shared" si="2"/>
        <v>34</v>
      </c>
      <c r="B38" s="405" t="s">
        <v>974</v>
      </c>
      <c r="C38" s="394" t="str">
        <f>IF($B38="","",HLOOKUP(Cover!$D$12,$D$5:$G$120,$A38,FALSE))</f>
        <v>HepB</v>
      </c>
      <c r="D38" s="405" t="s">
        <v>975</v>
      </c>
      <c r="E38" s="405" t="s">
        <v>975</v>
      </c>
      <c r="F38" s="405"/>
      <c r="G38" s="405"/>
      <c r="H38" s="386" t="s">
        <v>945</v>
      </c>
      <c r="I38" s="386" t="s">
        <v>946</v>
      </c>
      <c r="J38" s="406">
        <v>3</v>
      </c>
      <c r="K38" s="406">
        <v>1</v>
      </c>
      <c r="L38" s="389">
        <v>16.8</v>
      </c>
      <c r="M38" s="389"/>
      <c r="N38" s="390"/>
      <c r="O38" s="391">
        <f>0.4*1.1</f>
        <v>0.44000000000000006</v>
      </c>
      <c r="P38" s="395">
        <f>IF(K38="","",IF(OR(K38=1,ISTEXT(K38)),O38,O38/K38))</f>
        <v>0.44000000000000006</v>
      </c>
      <c r="Q38" s="395">
        <v>0.24</v>
      </c>
      <c r="R38" s="395"/>
      <c r="S38" s="393" t="s">
        <v>941</v>
      </c>
    </row>
    <row r="39" spans="1:19" s="384" customFormat="1" ht="13.5" x14ac:dyDescent="0.25">
      <c r="A39" s="385">
        <f t="shared" si="2"/>
        <v>35</v>
      </c>
      <c r="B39" s="405" t="s">
        <v>974</v>
      </c>
      <c r="C39" s="394" t="str">
        <f>IF($B39="","",HLOOKUP(Cover!$D$12,$D$5:$G$120,$A39,FALSE))</f>
        <v>HepB</v>
      </c>
      <c r="D39" s="405" t="s">
        <v>975</v>
      </c>
      <c r="E39" s="405" t="s">
        <v>975</v>
      </c>
      <c r="F39" s="405"/>
      <c r="G39" s="405"/>
      <c r="H39" s="386" t="s">
        <v>945</v>
      </c>
      <c r="I39" s="386" t="s">
        <v>946</v>
      </c>
      <c r="J39" s="406">
        <v>3</v>
      </c>
      <c r="K39" s="406">
        <v>2</v>
      </c>
      <c r="L39" s="389">
        <v>7.2</v>
      </c>
      <c r="M39" s="389"/>
      <c r="N39" s="390"/>
      <c r="O39" s="391">
        <f>0.58*1.1</f>
        <v>0.63800000000000001</v>
      </c>
      <c r="P39" s="395">
        <f>IF(K39="","",IF(OR(K39=1,ISTEXT(K39)),O39,O39/K39))</f>
        <v>0.31900000000000001</v>
      </c>
      <c r="Q39" s="395"/>
      <c r="R39" s="395"/>
      <c r="S39" s="393" t="s">
        <v>949</v>
      </c>
    </row>
    <row r="40" spans="1:19" s="384" customFormat="1" ht="13.5" x14ac:dyDescent="0.25">
      <c r="A40" s="385">
        <f t="shared" si="2"/>
        <v>36</v>
      </c>
      <c r="B40" s="404" t="s">
        <v>974</v>
      </c>
      <c r="C40" s="394" t="str">
        <f>IF($B40="","",HLOOKUP(Cover!$D$12,$D$5:$G$120,$A40,FALSE))</f>
        <v>HepB</v>
      </c>
      <c r="D40" s="403" t="s">
        <v>975</v>
      </c>
      <c r="E40" s="403" t="s">
        <v>975</v>
      </c>
      <c r="F40" s="403"/>
      <c r="G40" s="403"/>
      <c r="H40" s="404" t="s">
        <v>945</v>
      </c>
      <c r="I40" s="386" t="s">
        <v>946</v>
      </c>
      <c r="J40" s="388">
        <v>3</v>
      </c>
      <c r="K40" s="388">
        <v>6</v>
      </c>
      <c r="L40" s="389">
        <v>5.3</v>
      </c>
      <c r="M40" s="389"/>
      <c r="N40" s="390"/>
      <c r="O40" s="391">
        <f>2.04*1.1</f>
        <v>2.2440000000000002</v>
      </c>
      <c r="P40" s="395">
        <f>IF(K40="","",IF(OR(K40=1,ISTEXT(K40)),O40,O40/K40))</f>
        <v>0.37400000000000005</v>
      </c>
      <c r="Q40" s="395"/>
      <c r="R40" s="395"/>
      <c r="S40" s="393" t="s">
        <v>949</v>
      </c>
    </row>
    <row r="41" spans="1:19" s="384" customFormat="1" ht="13.5" x14ac:dyDescent="0.25">
      <c r="A41" s="385">
        <f t="shared" si="2"/>
        <v>37</v>
      </c>
      <c r="B41" s="404" t="s">
        <v>974</v>
      </c>
      <c r="C41" s="394" t="str">
        <f>IF($B41="","",HLOOKUP(Cover!$D$12,$D$5:$G$120,$A41,FALSE))</f>
        <v>HepB</v>
      </c>
      <c r="D41" s="403" t="s">
        <v>975</v>
      </c>
      <c r="E41" s="403" t="s">
        <v>975</v>
      </c>
      <c r="F41" s="403"/>
      <c r="G41" s="403"/>
      <c r="H41" s="404" t="s">
        <v>945</v>
      </c>
      <c r="I41" s="386" t="s">
        <v>946</v>
      </c>
      <c r="J41" s="388">
        <v>3</v>
      </c>
      <c r="K41" s="388">
        <v>10</v>
      </c>
      <c r="L41" s="389">
        <v>4.4000000000000004</v>
      </c>
      <c r="M41" s="389"/>
      <c r="N41" s="401"/>
      <c r="O41" s="407">
        <f>2.1*1.1</f>
        <v>2.3100000000000005</v>
      </c>
      <c r="P41" s="395">
        <f>IF(K41="","",IF(OR(K41=1,ISTEXT(K41)),O41,O41/K41))</f>
        <v>0.23100000000000004</v>
      </c>
      <c r="Q41" s="395"/>
      <c r="R41" s="395"/>
      <c r="S41" s="393" t="s">
        <v>941</v>
      </c>
    </row>
    <row r="42" spans="1:19" s="384" customFormat="1" ht="13.5" x14ac:dyDescent="0.25">
      <c r="A42" s="385">
        <f t="shared" si="2"/>
        <v>38</v>
      </c>
      <c r="B42" s="404" t="s">
        <v>974</v>
      </c>
      <c r="C42" s="394" t="str">
        <f>IF($B42="","",HLOOKUP(Cover!$D$12,$D$5:$G$120,$A42,FALSE))</f>
        <v>HepB</v>
      </c>
      <c r="D42" s="403" t="s">
        <v>975</v>
      </c>
      <c r="E42" s="403" t="s">
        <v>975</v>
      </c>
      <c r="F42" s="403"/>
      <c r="G42" s="403"/>
      <c r="H42" s="404" t="s">
        <v>945</v>
      </c>
      <c r="I42" s="386" t="s">
        <v>946</v>
      </c>
      <c r="J42" s="388">
        <v>3</v>
      </c>
      <c r="K42" s="388">
        <v>20</v>
      </c>
      <c r="L42" s="389">
        <v>2.6</v>
      </c>
      <c r="M42" s="389"/>
      <c r="N42" s="401"/>
      <c r="O42" s="407"/>
      <c r="P42" s="395">
        <f>IF(K42="","",IF(OR(K42=1,ISTEXT(K42)),O42,O42/K42))</f>
        <v>0</v>
      </c>
      <c r="Q42" s="395"/>
      <c r="R42" s="395"/>
      <c r="S42" s="393" t="s">
        <v>949</v>
      </c>
    </row>
    <row r="43" spans="1:19" s="384" customFormat="1" ht="13.5" x14ac:dyDescent="0.25">
      <c r="A43" s="385">
        <f t="shared" si="2"/>
        <v>39</v>
      </c>
      <c r="B43" s="404" t="s">
        <v>976</v>
      </c>
      <c r="C43" s="394" t="str">
        <f>IF($B43="","",HLOOKUP(Cover!$D$12,$D$5:$G$120,$A43,FALSE))</f>
        <v>HepB</v>
      </c>
      <c r="D43" s="403" t="s">
        <v>975</v>
      </c>
      <c r="E43" s="403" t="s">
        <v>975</v>
      </c>
      <c r="F43" s="403"/>
      <c r="G43" s="403"/>
      <c r="H43" s="404" t="s">
        <v>945</v>
      </c>
      <c r="I43" s="386" t="s">
        <v>946</v>
      </c>
      <c r="J43" s="388">
        <v>3</v>
      </c>
      <c r="K43" s="388" t="s">
        <v>956</v>
      </c>
      <c r="L43" s="389">
        <v>12</v>
      </c>
      <c r="M43" s="389"/>
      <c r="N43" s="390"/>
      <c r="O43" s="391">
        <f>0.8*1.15</f>
        <v>0.91999999999999993</v>
      </c>
      <c r="P43" s="395">
        <f t="shared" ref="P43:P78" si="5">IF(K43="","",IF(OR(K43=1,ISTEXT(K43)),O43,O43/K43))</f>
        <v>0.91999999999999993</v>
      </c>
      <c r="Q43" s="395"/>
      <c r="R43" s="395"/>
      <c r="S43" s="393" t="s">
        <v>949</v>
      </c>
    </row>
    <row r="44" spans="1:19" s="384" customFormat="1" ht="13.5" x14ac:dyDescent="0.25">
      <c r="A44" s="385">
        <f t="shared" si="2"/>
        <v>40</v>
      </c>
      <c r="B44" s="397" t="s">
        <v>977</v>
      </c>
      <c r="C44" s="394" t="str">
        <f>IF($B44="","",HLOOKUP(Cover!$D$12,$D$5:$G$120,$A44,FALSE))</f>
        <v>Hib_liq</v>
      </c>
      <c r="D44" s="398" t="s">
        <v>978</v>
      </c>
      <c r="E44" s="398" t="s">
        <v>978</v>
      </c>
      <c r="F44" s="398"/>
      <c r="G44" s="398"/>
      <c r="H44" s="397" t="s">
        <v>945</v>
      </c>
      <c r="I44" s="397" t="s">
        <v>946</v>
      </c>
      <c r="J44" s="399">
        <v>3</v>
      </c>
      <c r="K44" s="399">
        <v>1</v>
      </c>
      <c r="L44" s="400">
        <v>15</v>
      </c>
      <c r="M44" s="400"/>
      <c r="N44" s="401"/>
      <c r="O44" s="391">
        <f>3.6*1.01</f>
        <v>3.6360000000000001</v>
      </c>
      <c r="P44" s="395">
        <f t="shared" si="5"/>
        <v>3.6360000000000001</v>
      </c>
      <c r="Q44" s="395">
        <v>3.2</v>
      </c>
      <c r="R44" s="395"/>
      <c r="S44" s="393" t="s">
        <v>949</v>
      </c>
    </row>
    <row r="45" spans="1:19" s="384" customFormat="1" ht="13.5" x14ac:dyDescent="0.25">
      <c r="A45" s="385">
        <f t="shared" si="2"/>
        <v>41</v>
      </c>
      <c r="B45" s="397" t="s">
        <v>977</v>
      </c>
      <c r="C45" s="394" t="str">
        <f>IF($B45="","",HLOOKUP(Cover!$D$12,$D$5:$G$120,$A45,FALSE))</f>
        <v>Hib_liq</v>
      </c>
      <c r="D45" s="398" t="s">
        <v>978</v>
      </c>
      <c r="E45" s="398" t="s">
        <v>978</v>
      </c>
      <c r="F45" s="398"/>
      <c r="G45" s="398"/>
      <c r="H45" s="397" t="s">
        <v>945</v>
      </c>
      <c r="I45" s="397" t="s">
        <v>946</v>
      </c>
      <c r="J45" s="399">
        <v>3</v>
      </c>
      <c r="K45" s="399">
        <v>10</v>
      </c>
      <c r="L45" s="400">
        <v>2.5</v>
      </c>
      <c r="M45" s="400"/>
      <c r="N45" s="401"/>
      <c r="O45" s="391">
        <f>3*10*1.01</f>
        <v>30.3</v>
      </c>
      <c r="P45" s="395">
        <f t="shared" si="5"/>
        <v>3.0300000000000002</v>
      </c>
      <c r="Q45" s="395"/>
      <c r="R45" s="395"/>
      <c r="S45" s="393" t="s">
        <v>949</v>
      </c>
    </row>
    <row r="46" spans="1:19" s="384" customFormat="1" ht="13.5" x14ac:dyDescent="0.25">
      <c r="A46" s="385">
        <f t="shared" si="2"/>
        <v>42</v>
      </c>
      <c r="B46" s="397" t="s">
        <v>979</v>
      </c>
      <c r="C46" s="394" t="str">
        <f>IF($B46="","",HLOOKUP(Cover!$D$12,$D$5:$G$120,$A46,FALSE))</f>
        <v>Hib_lyo</v>
      </c>
      <c r="D46" s="398" t="s">
        <v>980</v>
      </c>
      <c r="E46" s="398" t="s">
        <v>980</v>
      </c>
      <c r="F46" s="398"/>
      <c r="G46" s="398"/>
      <c r="H46" s="397" t="s">
        <v>939</v>
      </c>
      <c r="I46" s="397" t="s">
        <v>946</v>
      </c>
      <c r="J46" s="399">
        <v>3</v>
      </c>
      <c r="K46" s="399">
        <v>1</v>
      </c>
      <c r="L46" s="400">
        <v>13</v>
      </c>
      <c r="M46" s="400">
        <v>35</v>
      </c>
      <c r="N46" s="401"/>
      <c r="O46" s="391">
        <f>3.4*1.01</f>
        <v>3.4339999999999997</v>
      </c>
      <c r="P46" s="395">
        <f t="shared" si="5"/>
        <v>3.4339999999999997</v>
      </c>
      <c r="Q46" s="395">
        <v>2.25</v>
      </c>
      <c r="R46" s="395"/>
      <c r="S46" s="393" t="s">
        <v>949</v>
      </c>
    </row>
    <row r="47" spans="1:19" s="384" customFormat="1" ht="13.5" x14ac:dyDescent="0.25">
      <c r="A47" s="385">
        <f t="shared" si="2"/>
        <v>43</v>
      </c>
      <c r="B47" s="397" t="s">
        <v>979</v>
      </c>
      <c r="C47" s="394" t="str">
        <f>IF($B47="","",HLOOKUP(Cover!$D$12,$D$5:$G$120,$A47,FALSE))</f>
        <v>Hib_lyo</v>
      </c>
      <c r="D47" s="398" t="s">
        <v>980</v>
      </c>
      <c r="E47" s="398" t="s">
        <v>980</v>
      </c>
      <c r="F47" s="398"/>
      <c r="G47" s="398"/>
      <c r="H47" s="397" t="s">
        <v>939</v>
      </c>
      <c r="I47" s="397" t="s">
        <v>946</v>
      </c>
      <c r="J47" s="388">
        <v>3</v>
      </c>
      <c r="K47" s="388">
        <v>2</v>
      </c>
      <c r="L47" s="389">
        <v>6</v>
      </c>
      <c r="M47" s="389"/>
      <c r="N47" s="390"/>
      <c r="O47" s="391">
        <f>7.2*1.015/2</f>
        <v>3.6539999999999999</v>
      </c>
      <c r="P47" s="395">
        <f t="shared" si="5"/>
        <v>1.827</v>
      </c>
      <c r="Q47" s="395"/>
      <c r="R47" s="395"/>
      <c r="S47" s="393" t="s">
        <v>949</v>
      </c>
    </row>
    <row r="48" spans="1:19" s="384" customFormat="1" ht="13.5" x14ac:dyDescent="0.25">
      <c r="A48" s="385">
        <f t="shared" si="2"/>
        <v>44</v>
      </c>
      <c r="B48" s="397" t="s">
        <v>979</v>
      </c>
      <c r="C48" s="394" t="str">
        <f>IF($B48="","",HLOOKUP(Cover!$D$12,$D$5:$G$120,$A48,FALSE))</f>
        <v>Hib_lyo</v>
      </c>
      <c r="D48" s="398" t="s">
        <v>980</v>
      </c>
      <c r="E48" s="398" t="s">
        <v>980</v>
      </c>
      <c r="F48" s="398"/>
      <c r="G48" s="398"/>
      <c r="H48" s="397" t="s">
        <v>939</v>
      </c>
      <c r="I48" s="397" t="s">
        <v>946</v>
      </c>
      <c r="J48" s="399">
        <v>3</v>
      </c>
      <c r="K48" s="399">
        <v>10</v>
      </c>
      <c r="L48" s="400">
        <v>2.5</v>
      </c>
      <c r="M48" s="400">
        <v>3</v>
      </c>
      <c r="N48" s="401"/>
      <c r="O48" s="407">
        <f>3*10*1.01</f>
        <v>30.3</v>
      </c>
      <c r="P48" s="395">
        <f t="shared" si="5"/>
        <v>3.0300000000000002</v>
      </c>
      <c r="Q48" s="395"/>
      <c r="R48" s="395"/>
      <c r="S48" s="393" t="s">
        <v>949</v>
      </c>
    </row>
    <row r="49" spans="1:19" s="384" customFormat="1" ht="13.5" x14ac:dyDescent="0.25">
      <c r="A49" s="385">
        <f t="shared" si="2"/>
        <v>45</v>
      </c>
      <c r="B49" s="397" t="s">
        <v>981</v>
      </c>
      <c r="C49" s="394" t="str">
        <f>IF($B49="","",HLOOKUP(Cover!$D$12,$D$5:$G$120,$A49,FALSE))</f>
        <v>DTP+Hib</v>
      </c>
      <c r="D49" s="398" t="s">
        <v>982</v>
      </c>
      <c r="E49" s="398" t="s">
        <v>983</v>
      </c>
      <c r="F49" s="398"/>
      <c r="G49" s="398"/>
      <c r="H49" s="397" t="s">
        <v>984</v>
      </c>
      <c r="I49" s="397" t="s">
        <v>946</v>
      </c>
      <c r="J49" s="399">
        <v>3</v>
      </c>
      <c r="K49" s="399">
        <v>1</v>
      </c>
      <c r="L49" s="400">
        <v>45</v>
      </c>
      <c r="M49" s="400"/>
      <c r="N49" s="401"/>
      <c r="O49" s="407">
        <f>3.65*1.01</f>
        <v>3.6865000000000001</v>
      </c>
      <c r="P49" s="395">
        <f t="shared" si="5"/>
        <v>3.6865000000000001</v>
      </c>
      <c r="Q49" s="395">
        <v>3.9</v>
      </c>
      <c r="R49" s="395"/>
      <c r="S49" s="393" t="s">
        <v>949</v>
      </c>
    </row>
    <row r="50" spans="1:19" s="384" customFormat="1" ht="13.5" x14ac:dyDescent="0.25">
      <c r="A50" s="385">
        <f t="shared" si="2"/>
        <v>46</v>
      </c>
      <c r="B50" s="397" t="s">
        <v>985</v>
      </c>
      <c r="C50" s="394" t="str">
        <f>IF($B50="","",HLOOKUP(Cover!$D$12,$D$5:$G$120,$A50,FALSE))</f>
        <v>DTP+Hib</v>
      </c>
      <c r="D50" s="398" t="s">
        <v>982</v>
      </c>
      <c r="E50" s="398" t="s">
        <v>983</v>
      </c>
      <c r="F50" s="398"/>
      <c r="G50" s="398"/>
      <c r="H50" s="397" t="s">
        <v>984</v>
      </c>
      <c r="I50" s="397" t="s">
        <v>946</v>
      </c>
      <c r="J50" s="399">
        <v>3</v>
      </c>
      <c r="K50" s="399">
        <v>10</v>
      </c>
      <c r="L50" s="400">
        <v>12</v>
      </c>
      <c r="M50" s="400"/>
      <c r="N50" s="401"/>
      <c r="O50" s="407">
        <f>32*1.01</f>
        <v>32.32</v>
      </c>
      <c r="P50" s="395">
        <f t="shared" si="5"/>
        <v>3.2320000000000002</v>
      </c>
      <c r="Q50" s="395"/>
      <c r="R50" s="395"/>
      <c r="S50" s="393" t="s">
        <v>949</v>
      </c>
    </row>
    <row r="51" spans="1:19" s="384" customFormat="1" ht="13.5" x14ac:dyDescent="0.25">
      <c r="A51" s="385">
        <f t="shared" si="2"/>
        <v>47</v>
      </c>
      <c r="B51" s="397" t="s">
        <v>985</v>
      </c>
      <c r="C51" s="394" t="str">
        <f>IF($B51="","",HLOOKUP(Cover!$D$12,$D$5:$G$120,$A51,FALSE))</f>
        <v>DTP-Hib</v>
      </c>
      <c r="D51" s="398" t="s">
        <v>986</v>
      </c>
      <c r="E51" s="398" t="s">
        <v>987</v>
      </c>
      <c r="F51" s="398"/>
      <c r="G51" s="398"/>
      <c r="H51" s="397" t="s">
        <v>945</v>
      </c>
      <c r="I51" s="397" t="s">
        <v>946</v>
      </c>
      <c r="J51" s="399">
        <v>3</v>
      </c>
      <c r="K51" s="399">
        <v>1</v>
      </c>
      <c r="L51" s="400">
        <v>32.299999999999997</v>
      </c>
      <c r="M51" s="400"/>
      <c r="N51" s="401"/>
      <c r="O51" s="407">
        <f>2.7*1.06</f>
        <v>2.8620000000000005</v>
      </c>
      <c r="P51" s="395">
        <f t="shared" si="5"/>
        <v>2.8620000000000005</v>
      </c>
      <c r="Q51" s="395"/>
      <c r="R51" s="395"/>
      <c r="S51" s="393" t="s">
        <v>949</v>
      </c>
    </row>
    <row r="52" spans="1:19" s="384" customFormat="1" ht="13.5" x14ac:dyDescent="0.25">
      <c r="A52" s="385">
        <f t="shared" si="2"/>
        <v>48</v>
      </c>
      <c r="B52" s="397" t="s">
        <v>985</v>
      </c>
      <c r="C52" s="394" t="str">
        <f>IF($B52="","",HLOOKUP(Cover!$D$12,$D$5:$G$120,$A52,FALSE))</f>
        <v>DTP-Hib</v>
      </c>
      <c r="D52" s="398" t="s">
        <v>986</v>
      </c>
      <c r="E52" s="398" t="s">
        <v>987</v>
      </c>
      <c r="F52" s="398"/>
      <c r="G52" s="398"/>
      <c r="H52" s="397" t="s">
        <v>945</v>
      </c>
      <c r="I52" s="397" t="s">
        <v>946</v>
      </c>
      <c r="J52" s="399">
        <v>3</v>
      </c>
      <c r="K52" s="399">
        <v>10</v>
      </c>
      <c r="L52" s="400">
        <v>2.5</v>
      </c>
      <c r="M52" s="400"/>
      <c r="N52" s="401"/>
      <c r="O52" s="407">
        <f>34*1.01</f>
        <v>34.340000000000003</v>
      </c>
      <c r="P52" s="395">
        <f t="shared" si="5"/>
        <v>3.4340000000000002</v>
      </c>
      <c r="Q52" s="395">
        <v>3.3</v>
      </c>
      <c r="R52" s="395"/>
      <c r="S52" s="393" t="s">
        <v>949</v>
      </c>
    </row>
    <row r="53" spans="1:19" s="384" customFormat="1" ht="13.5" x14ac:dyDescent="0.25">
      <c r="A53" s="385">
        <f t="shared" si="2"/>
        <v>49</v>
      </c>
      <c r="B53" s="397" t="s">
        <v>988</v>
      </c>
      <c r="C53" s="394" t="str">
        <f>IF($B53="","",HLOOKUP(Cover!$D$12,$D$5:$G$120,$A53,FALSE))</f>
        <v>DTP-HepB+Hib</v>
      </c>
      <c r="D53" s="398" t="s">
        <v>989</v>
      </c>
      <c r="E53" s="398" t="s">
        <v>990</v>
      </c>
      <c r="F53" s="398"/>
      <c r="G53" s="398"/>
      <c r="H53" s="397" t="s">
        <v>984</v>
      </c>
      <c r="I53" s="397" t="s">
        <v>946</v>
      </c>
      <c r="J53" s="399">
        <v>3</v>
      </c>
      <c r="K53" s="399">
        <v>1</v>
      </c>
      <c r="L53" s="400">
        <v>58.7</v>
      </c>
      <c r="M53" s="400"/>
      <c r="N53" s="401">
        <v>14</v>
      </c>
      <c r="O53" s="407">
        <f>2.8*1.01</f>
        <v>2.8279999999999998</v>
      </c>
      <c r="P53" s="395">
        <f t="shared" si="5"/>
        <v>2.8279999999999998</v>
      </c>
      <c r="Q53" s="395">
        <v>3.3</v>
      </c>
      <c r="R53" s="395"/>
      <c r="S53" s="393" t="s">
        <v>949</v>
      </c>
    </row>
    <row r="54" spans="1:19" s="384" customFormat="1" ht="13.5" x14ac:dyDescent="0.25">
      <c r="A54" s="385">
        <f t="shared" si="2"/>
        <v>50</v>
      </c>
      <c r="B54" s="397" t="s">
        <v>988</v>
      </c>
      <c r="C54" s="394" t="str">
        <f>IF($B54="","",HLOOKUP(Cover!$D$12,$D$5:$G$120,$A54,FALSE))</f>
        <v>DTP-HepB+Hib</v>
      </c>
      <c r="D54" s="398" t="s">
        <v>989</v>
      </c>
      <c r="E54" s="398" t="s">
        <v>990</v>
      </c>
      <c r="F54" s="398"/>
      <c r="G54" s="398"/>
      <c r="H54" s="397" t="s">
        <v>984</v>
      </c>
      <c r="I54" s="397" t="s">
        <v>946</v>
      </c>
      <c r="J54" s="399">
        <v>3</v>
      </c>
      <c r="K54" s="399">
        <v>1</v>
      </c>
      <c r="L54" s="400">
        <v>39.200000000000003</v>
      </c>
      <c r="M54" s="400"/>
      <c r="N54" s="401">
        <v>7</v>
      </c>
      <c r="O54" s="407">
        <f>2.8*1.01</f>
        <v>2.8279999999999998</v>
      </c>
      <c r="P54" s="395">
        <f t="shared" si="5"/>
        <v>2.8279999999999998</v>
      </c>
      <c r="Q54" s="395">
        <v>3.3</v>
      </c>
      <c r="R54" s="395"/>
      <c r="S54" s="393" t="s">
        <v>949</v>
      </c>
    </row>
    <row r="55" spans="1:19" s="384" customFormat="1" ht="13.5" x14ac:dyDescent="0.25">
      <c r="A55" s="385">
        <f t="shared" si="2"/>
        <v>51</v>
      </c>
      <c r="B55" s="397" t="s">
        <v>988</v>
      </c>
      <c r="C55" s="394" t="str">
        <f>IF($B55="","",HLOOKUP(Cover!$D$12,$D$5:$G$120,$A55,FALSE))</f>
        <v>DTP-HepB+Hib</v>
      </c>
      <c r="D55" s="398" t="s">
        <v>989</v>
      </c>
      <c r="E55" s="398" t="s">
        <v>990</v>
      </c>
      <c r="F55" s="398"/>
      <c r="G55" s="398"/>
      <c r="H55" s="397" t="s">
        <v>984</v>
      </c>
      <c r="I55" s="397" t="s">
        <v>946</v>
      </c>
      <c r="J55" s="399">
        <v>3</v>
      </c>
      <c r="K55" s="399">
        <v>2</v>
      </c>
      <c r="L55" s="400">
        <v>19.600000000000001</v>
      </c>
      <c r="M55" s="400"/>
      <c r="N55" s="401">
        <v>7</v>
      </c>
      <c r="O55" s="407">
        <f>5.9*1.01</f>
        <v>5.9590000000000005</v>
      </c>
      <c r="P55" s="395">
        <f t="shared" si="5"/>
        <v>2.9795000000000003</v>
      </c>
      <c r="Q55" s="395"/>
      <c r="R55" s="395"/>
      <c r="S55" s="393" t="s">
        <v>941</v>
      </c>
    </row>
    <row r="56" spans="1:19" s="384" customFormat="1" ht="13.5" x14ac:dyDescent="0.25">
      <c r="A56" s="385">
        <f t="shared" si="2"/>
        <v>52</v>
      </c>
      <c r="B56" s="397" t="s">
        <v>988</v>
      </c>
      <c r="C56" s="394" t="str">
        <f>IF($B56="","",HLOOKUP(Cover!$D$12,$D$5:$G$120,$A56,FALSE))</f>
        <v>DTP-HepB+Hib</v>
      </c>
      <c r="D56" s="398" t="s">
        <v>989</v>
      </c>
      <c r="E56" s="398" t="s">
        <v>990</v>
      </c>
      <c r="F56" s="398"/>
      <c r="G56" s="398"/>
      <c r="H56" s="397" t="s">
        <v>984</v>
      </c>
      <c r="I56" s="397" t="s">
        <v>946</v>
      </c>
      <c r="J56" s="399">
        <v>3</v>
      </c>
      <c r="K56" s="399">
        <v>2</v>
      </c>
      <c r="L56" s="400">
        <v>14.2</v>
      </c>
      <c r="M56" s="400"/>
      <c r="N56" s="401">
        <v>14</v>
      </c>
      <c r="O56" s="407">
        <f>5.9*1.01</f>
        <v>5.9590000000000005</v>
      </c>
      <c r="P56" s="395">
        <f t="shared" si="5"/>
        <v>2.9795000000000003</v>
      </c>
      <c r="Q56" s="395"/>
      <c r="R56" s="395"/>
      <c r="S56" s="393" t="s">
        <v>941</v>
      </c>
    </row>
    <row r="57" spans="1:19" s="384" customFormat="1" ht="13.5" x14ac:dyDescent="0.25">
      <c r="A57" s="385">
        <f t="shared" si="2"/>
        <v>53</v>
      </c>
      <c r="B57" s="397" t="s">
        <v>988</v>
      </c>
      <c r="C57" s="394" t="str">
        <f>IF($B57="","",HLOOKUP(Cover!$D$12,$D$5:$G$120,$A57,FALSE))</f>
        <v>DTP-HepB+Hib</v>
      </c>
      <c r="D57" s="398" t="s">
        <v>989</v>
      </c>
      <c r="E57" s="398" t="s">
        <v>990</v>
      </c>
      <c r="F57" s="398"/>
      <c r="G57" s="398"/>
      <c r="H57" s="397" t="s">
        <v>984</v>
      </c>
      <c r="I57" s="397" t="s">
        <v>946</v>
      </c>
      <c r="J57" s="399">
        <v>3</v>
      </c>
      <c r="K57" s="399">
        <v>10</v>
      </c>
      <c r="L57" s="400">
        <v>7.8</v>
      </c>
      <c r="M57" s="400"/>
      <c r="N57" s="401">
        <v>14</v>
      </c>
      <c r="O57" s="407">
        <f>18*1.02</f>
        <v>18.36</v>
      </c>
      <c r="P57" s="395">
        <f t="shared" si="5"/>
        <v>1.8359999999999999</v>
      </c>
      <c r="Q57" s="395"/>
      <c r="R57" s="395"/>
      <c r="S57" s="393" t="s">
        <v>941</v>
      </c>
    </row>
    <row r="58" spans="1:19" s="384" customFormat="1" ht="13.5" x14ac:dyDescent="0.25">
      <c r="A58" s="385">
        <f t="shared" si="2"/>
        <v>54</v>
      </c>
      <c r="B58" s="397" t="s">
        <v>988</v>
      </c>
      <c r="C58" s="394" t="str">
        <f>IF($B58="","",HLOOKUP(Cover!$D$12,$D$5:$G$120,$A58,FALSE))</f>
        <v>DTP-HepB+Hib</v>
      </c>
      <c r="D58" s="398" t="s">
        <v>989</v>
      </c>
      <c r="E58" s="398" t="s">
        <v>990</v>
      </c>
      <c r="F58" s="398"/>
      <c r="G58" s="398"/>
      <c r="H58" s="397" t="s">
        <v>984</v>
      </c>
      <c r="I58" s="397" t="s">
        <v>946</v>
      </c>
      <c r="J58" s="399">
        <v>3</v>
      </c>
      <c r="K58" s="399">
        <v>10</v>
      </c>
      <c r="L58" s="400">
        <v>5.0999999999999996</v>
      </c>
      <c r="M58" s="400"/>
      <c r="N58" s="401">
        <v>7</v>
      </c>
      <c r="O58" s="407">
        <f>18*1.02</f>
        <v>18.36</v>
      </c>
      <c r="P58" s="395">
        <f t="shared" si="5"/>
        <v>1.8359999999999999</v>
      </c>
      <c r="Q58" s="395"/>
      <c r="R58" s="395"/>
      <c r="S58" s="393" t="s">
        <v>941</v>
      </c>
    </row>
    <row r="59" spans="1:19" s="384" customFormat="1" ht="13.5" x14ac:dyDescent="0.25">
      <c r="A59" s="385">
        <f t="shared" si="2"/>
        <v>55</v>
      </c>
      <c r="B59" s="397" t="s">
        <v>991</v>
      </c>
      <c r="C59" s="394" t="str">
        <f>IF($B59="","",HLOOKUP(Cover!$D$12,$D$5:$G$120,$A59,FALSE))</f>
        <v>DTP-HepB-Hib</v>
      </c>
      <c r="D59" s="398" t="s">
        <v>992</v>
      </c>
      <c r="E59" s="398" t="s">
        <v>993</v>
      </c>
      <c r="F59" s="398"/>
      <c r="G59" s="398"/>
      <c r="H59" s="397" t="s">
        <v>945</v>
      </c>
      <c r="I59" s="397" t="s">
        <v>946</v>
      </c>
      <c r="J59" s="399">
        <v>3</v>
      </c>
      <c r="K59" s="399">
        <v>10</v>
      </c>
      <c r="L59" s="400">
        <v>2.9</v>
      </c>
      <c r="M59" s="400"/>
      <c r="N59" s="401">
        <v>7</v>
      </c>
      <c r="O59" s="407">
        <f>18*1.02</f>
        <v>18.36</v>
      </c>
      <c r="P59" s="395">
        <f t="shared" si="5"/>
        <v>1.8359999999999999</v>
      </c>
      <c r="Q59" s="395"/>
      <c r="R59" s="395"/>
      <c r="S59" s="393" t="s">
        <v>941</v>
      </c>
    </row>
    <row r="60" spans="1:19" s="384" customFormat="1" ht="13.5" x14ac:dyDescent="0.25">
      <c r="A60" s="385">
        <f t="shared" si="2"/>
        <v>56</v>
      </c>
      <c r="B60" s="397" t="s">
        <v>991</v>
      </c>
      <c r="C60" s="394" t="str">
        <f>IF($B60="","",HLOOKUP(Cover!$D$12,$D$5:$G$120,$A60,FALSE))</f>
        <v>DTP-HepB-Hib</v>
      </c>
      <c r="D60" s="398" t="s">
        <v>992</v>
      </c>
      <c r="E60" s="398" t="s">
        <v>993</v>
      </c>
      <c r="F60" s="398"/>
      <c r="G60" s="398"/>
      <c r="H60" s="397" t="s">
        <v>945</v>
      </c>
      <c r="I60" s="397" t="s">
        <v>946</v>
      </c>
      <c r="J60" s="399">
        <v>3</v>
      </c>
      <c r="K60" s="399">
        <v>10</v>
      </c>
      <c r="L60" s="400">
        <v>2.61</v>
      </c>
      <c r="M60" s="400"/>
      <c r="N60" s="401">
        <v>7</v>
      </c>
      <c r="O60" s="407">
        <f>18*1.02</f>
        <v>18.36</v>
      </c>
      <c r="P60" s="395">
        <f t="shared" si="5"/>
        <v>1.8359999999999999</v>
      </c>
      <c r="Q60" s="395"/>
      <c r="R60" s="395"/>
      <c r="S60" s="393" t="s">
        <v>941</v>
      </c>
    </row>
    <row r="61" spans="1:19" s="384" customFormat="1" ht="13.5" x14ac:dyDescent="0.25">
      <c r="A61" s="385">
        <f t="shared" si="2"/>
        <v>57</v>
      </c>
      <c r="B61" s="397" t="s">
        <v>991</v>
      </c>
      <c r="C61" s="394" t="str">
        <f>IF($B61="","",HLOOKUP(Cover!$D$12,$D$5:$G$120,$A61,FALSE))</f>
        <v>DTP-HepB-Hib</v>
      </c>
      <c r="D61" s="398" t="s">
        <v>992</v>
      </c>
      <c r="E61" s="398" t="s">
        <v>993</v>
      </c>
      <c r="F61" s="398"/>
      <c r="G61" s="398"/>
      <c r="H61" s="397" t="s">
        <v>945</v>
      </c>
      <c r="I61" s="397" t="s">
        <v>946</v>
      </c>
      <c r="J61" s="399">
        <v>3</v>
      </c>
      <c r="K61" s="399">
        <v>2</v>
      </c>
      <c r="L61" s="400">
        <v>13.1</v>
      </c>
      <c r="M61" s="400"/>
      <c r="N61" s="401">
        <v>7</v>
      </c>
      <c r="O61" s="407">
        <f>5.6*1.02</f>
        <v>5.7119999999999997</v>
      </c>
      <c r="P61" s="395">
        <f t="shared" si="5"/>
        <v>2.8559999999999999</v>
      </c>
      <c r="Q61" s="395"/>
      <c r="R61" s="395"/>
      <c r="S61" s="393" t="s">
        <v>949</v>
      </c>
    </row>
    <row r="62" spans="1:19" s="384" customFormat="1" ht="13.5" x14ac:dyDescent="0.25">
      <c r="A62" s="385">
        <f t="shared" si="2"/>
        <v>58</v>
      </c>
      <c r="B62" s="397" t="s">
        <v>991</v>
      </c>
      <c r="C62" s="394" t="str">
        <f>IF($B62="","",HLOOKUP(Cover!$D$12,$D$5:$G$120,$A62,FALSE))</f>
        <v>DTP-HepB-Hib</v>
      </c>
      <c r="D62" s="398" t="s">
        <v>992</v>
      </c>
      <c r="E62" s="398" t="s">
        <v>993</v>
      </c>
      <c r="F62" s="398"/>
      <c r="G62" s="398"/>
      <c r="H62" s="397" t="s">
        <v>945</v>
      </c>
      <c r="I62" s="397" t="s">
        <v>946</v>
      </c>
      <c r="J62" s="399">
        <v>3</v>
      </c>
      <c r="K62" s="399">
        <v>1</v>
      </c>
      <c r="L62" s="400">
        <v>26.1</v>
      </c>
      <c r="M62" s="400"/>
      <c r="N62" s="401">
        <v>7</v>
      </c>
      <c r="O62" s="407">
        <f t="shared" ref="O62:O65" si="6">2.8*1.01</f>
        <v>2.8279999999999998</v>
      </c>
      <c r="P62" s="395">
        <f t="shared" si="5"/>
        <v>2.8279999999999998</v>
      </c>
      <c r="Q62" s="395">
        <v>2.9874000000000001</v>
      </c>
      <c r="R62" s="395"/>
      <c r="S62" s="393" t="s">
        <v>941</v>
      </c>
    </row>
    <row r="63" spans="1:19" s="384" customFormat="1" ht="13.5" x14ac:dyDescent="0.25">
      <c r="A63" s="385">
        <f t="shared" si="2"/>
        <v>59</v>
      </c>
      <c r="B63" s="397" t="s">
        <v>991</v>
      </c>
      <c r="C63" s="394" t="str">
        <f>IF($B63="","",HLOOKUP(Cover!$D$12,$D$5:$G$120,$A63,FALSE))</f>
        <v>DTP-HepB-Hib</v>
      </c>
      <c r="D63" s="398" t="s">
        <v>992</v>
      </c>
      <c r="E63" s="398" t="s">
        <v>993</v>
      </c>
      <c r="F63" s="398"/>
      <c r="G63" s="398"/>
      <c r="H63" s="397" t="s">
        <v>945</v>
      </c>
      <c r="I63" s="397" t="s">
        <v>946</v>
      </c>
      <c r="J63" s="399">
        <v>3</v>
      </c>
      <c r="K63" s="399">
        <v>1</v>
      </c>
      <c r="L63" s="400">
        <v>14.6</v>
      </c>
      <c r="M63" s="400"/>
      <c r="N63" s="401">
        <v>14</v>
      </c>
      <c r="O63" s="407">
        <f t="shared" si="6"/>
        <v>2.8279999999999998</v>
      </c>
      <c r="P63" s="395">
        <f t="shared" si="5"/>
        <v>2.8279999999999998</v>
      </c>
      <c r="Q63" s="395">
        <v>2.9874000000000001</v>
      </c>
      <c r="R63" s="395"/>
      <c r="S63" s="393" t="s">
        <v>941</v>
      </c>
    </row>
    <row r="64" spans="1:19" s="384" customFormat="1" ht="13.5" x14ac:dyDescent="0.25">
      <c r="A64" s="385">
        <f t="shared" si="2"/>
        <v>60</v>
      </c>
      <c r="B64" s="397" t="s">
        <v>991</v>
      </c>
      <c r="C64" s="394" t="str">
        <f>IF($B64="","",HLOOKUP(Cover!$D$12,$D$5:$G$120,$A64,FALSE))</f>
        <v>DTP-HepB-Hib</v>
      </c>
      <c r="D64" s="398" t="s">
        <v>992</v>
      </c>
      <c r="E64" s="398" t="s">
        <v>993</v>
      </c>
      <c r="F64" s="398"/>
      <c r="G64" s="398"/>
      <c r="H64" s="397" t="s">
        <v>945</v>
      </c>
      <c r="I64" s="397" t="s">
        <v>946</v>
      </c>
      <c r="J64" s="399">
        <v>3</v>
      </c>
      <c r="K64" s="399">
        <v>1</v>
      </c>
      <c r="L64" s="400">
        <v>13.1</v>
      </c>
      <c r="M64" s="400"/>
      <c r="N64" s="401">
        <v>14</v>
      </c>
      <c r="O64" s="407">
        <f t="shared" si="6"/>
        <v>2.8279999999999998</v>
      </c>
      <c r="P64" s="395">
        <f t="shared" si="5"/>
        <v>2.8279999999999998</v>
      </c>
      <c r="Q64" s="395">
        <v>2.9874000000000001</v>
      </c>
      <c r="R64" s="395"/>
      <c r="S64" s="393" t="s">
        <v>941</v>
      </c>
    </row>
    <row r="65" spans="1:19" s="384" customFormat="1" ht="13.5" x14ac:dyDescent="0.25">
      <c r="A65" s="385">
        <f t="shared" si="2"/>
        <v>61</v>
      </c>
      <c r="B65" s="397" t="s">
        <v>991</v>
      </c>
      <c r="C65" s="394" t="str">
        <f>IF($B65="","",HLOOKUP(Cover!$D$12,$D$5:$G$120,$A65,FALSE))</f>
        <v>DTP-HepB-Hib</v>
      </c>
      <c r="D65" s="398" t="s">
        <v>992</v>
      </c>
      <c r="E65" s="398" t="s">
        <v>993</v>
      </c>
      <c r="F65" s="398"/>
      <c r="G65" s="398"/>
      <c r="H65" s="397" t="s">
        <v>945</v>
      </c>
      <c r="I65" s="397" t="s">
        <v>946</v>
      </c>
      <c r="J65" s="399">
        <v>3</v>
      </c>
      <c r="K65" s="399">
        <v>1</v>
      </c>
      <c r="L65" s="400">
        <v>10.3</v>
      </c>
      <c r="M65" s="400"/>
      <c r="N65" s="401">
        <v>14</v>
      </c>
      <c r="O65" s="407">
        <f t="shared" si="6"/>
        <v>2.8279999999999998</v>
      </c>
      <c r="P65" s="395">
        <f t="shared" si="5"/>
        <v>2.8279999999999998</v>
      </c>
      <c r="Q65" s="395">
        <v>2.9874000000000001</v>
      </c>
      <c r="R65" s="395"/>
      <c r="S65" s="393" t="s">
        <v>941</v>
      </c>
    </row>
    <row r="66" spans="1:19" s="384" customFormat="1" ht="13.5" x14ac:dyDescent="0.25">
      <c r="A66" s="385">
        <f t="shared" si="2"/>
        <v>62</v>
      </c>
      <c r="B66" s="397" t="s">
        <v>991</v>
      </c>
      <c r="C66" s="394" t="str">
        <f>IF($B66="","",HLOOKUP(Cover!$D$12,$D$5:$G$120,$A66,FALSE))</f>
        <v>DTP-HepB-Hib</v>
      </c>
      <c r="D66" s="398" t="s">
        <v>992</v>
      </c>
      <c r="E66" s="398" t="s">
        <v>993</v>
      </c>
      <c r="F66" s="398"/>
      <c r="G66" s="398"/>
      <c r="H66" s="397" t="s">
        <v>945</v>
      </c>
      <c r="I66" s="397" t="s">
        <v>946</v>
      </c>
      <c r="J66" s="399">
        <v>3</v>
      </c>
      <c r="K66" s="399" t="s">
        <v>956</v>
      </c>
      <c r="L66" s="400">
        <v>12</v>
      </c>
      <c r="M66" s="400"/>
      <c r="N66" s="401">
        <v>14</v>
      </c>
      <c r="O66" s="407">
        <f>3.6*1.01</f>
        <v>3.6360000000000001</v>
      </c>
      <c r="P66" s="395">
        <f t="shared" si="5"/>
        <v>3.6360000000000001</v>
      </c>
      <c r="Q66" s="395">
        <v>3.5</v>
      </c>
      <c r="R66" s="395"/>
      <c r="S66" s="393" t="s">
        <v>949</v>
      </c>
    </row>
    <row r="67" spans="1:19" s="384" customFormat="1" ht="13.5" x14ac:dyDescent="0.25">
      <c r="A67" s="385">
        <f t="shared" si="2"/>
        <v>63</v>
      </c>
      <c r="B67" s="397" t="s">
        <v>994</v>
      </c>
      <c r="C67" s="394" t="str">
        <f>IF($B67="","",HLOOKUP(Cover!$D$12,$D$5:$G$120,$A67,FALSE))</f>
        <v>MV_A/C</v>
      </c>
      <c r="D67" s="398" t="s">
        <v>995</v>
      </c>
      <c r="E67" s="398" t="s">
        <v>995</v>
      </c>
      <c r="F67" s="398"/>
      <c r="G67" s="398"/>
      <c r="H67" s="397" t="s">
        <v>939</v>
      </c>
      <c r="I67" s="397" t="s">
        <v>959</v>
      </c>
      <c r="J67" s="399">
        <v>1</v>
      </c>
      <c r="K67" s="399">
        <v>10</v>
      </c>
      <c r="L67" s="400">
        <v>2.5</v>
      </c>
      <c r="M67" s="400">
        <v>4</v>
      </c>
      <c r="N67" s="401"/>
      <c r="O67" s="407">
        <f>12.2*1.1</f>
        <v>13.42</v>
      </c>
      <c r="P67" s="395">
        <f t="shared" si="5"/>
        <v>1.3420000000000001</v>
      </c>
      <c r="Q67" s="395">
        <v>1.5</v>
      </c>
      <c r="R67" s="395"/>
      <c r="S67" s="393" t="s">
        <v>941</v>
      </c>
    </row>
    <row r="68" spans="1:19" s="384" customFormat="1" ht="13.5" x14ac:dyDescent="0.25">
      <c r="A68" s="385">
        <f t="shared" si="2"/>
        <v>64</v>
      </c>
      <c r="B68" s="397" t="s">
        <v>994</v>
      </c>
      <c r="C68" s="394" t="str">
        <f>IF($B68="","",HLOOKUP(Cover!$D$12,$D$5:$G$120,$A68,FALSE))</f>
        <v>MV_A/C</v>
      </c>
      <c r="D68" s="398" t="s">
        <v>995</v>
      </c>
      <c r="E68" s="398" t="s">
        <v>995</v>
      </c>
      <c r="F68" s="398"/>
      <c r="G68" s="398"/>
      <c r="H68" s="397" t="s">
        <v>939</v>
      </c>
      <c r="I68" s="397" t="s">
        <v>959</v>
      </c>
      <c r="J68" s="399">
        <v>1</v>
      </c>
      <c r="K68" s="399">
        <v>50</v>
      </c>
      <c r="L68" s="400">
        <v>1.5</v>
      </c>
      <c r="M68" s="400">
        <v>3</v>
      </c>
      <c r="N68" s="401"/>
      <c r="O68" s="407">
        <f>20.55*1.1</f>
        <v>22.605000000000004</v>
      </c>
      <c r="P68" s="395">
        <f t="shared" si="5"/>
        <v>0.45210000000000006</v>
      </c>
      <c r="Q68" s="395"/>
      <c r="R68" s="395"/>
      <c r="S68" s="393" t="s">
        <v>949</v>
      </c>
    </row>
    <row r="69" spans="1:19" s="384" customFormat="1" ht="13.5" x14ac:dyDescent="0.25">
      <c r="A69" s="385">
        <f t="shared" si="2"/>
        <v>65</v>
      </c>
      <c r="B69" s="397" t="s">
        <v>996</v>
      </c>
      <c r="C69" s="394" t="str">
        <f>IF($B69="","",HLOOKUP(Cover!$D$12,$D$5:$G$120,$A69,FALSE))</f>
        <v>MV_A/C/W</v>
      </c>
      <c r="D69" s="398" t="s">
        <v>997</v>
      </c>
      <c r="E69" s="398" t="s">
        <v>997</v>
      </c>
      <c r="F69" s="398"/>
      <c r="G69" s="398"/>
      <c r="H69" s="397" t="s">
        <v>939</v>
      </c>
      <c r="I69" s="397" t="s">
        <v>959</v>
      </c>
      <c r="J69" s="399">
        <v>1</v>
      </c>
      <c r="K69" s="399">
        <v>50</v>
      </c>
      <c r="L69" s="400">
        <v>1.5</v>
      </c>
      <c r="M69" s="400">
        <v>3</v>
      </c>
      <c r="N69" s="401"/>
      <c r="O69" s="407">
        <f>63*1.05</f>
        <v>66.150000000000006</v>
      </c>
      <c r="P69" s="395">
        <f t="shared" si="5"/>
        <v>1.3230000000000002</v>
      </c>
      <c r="Q69" s="395"/>
      <c r="R69" s="395"/>
      <c r="S69" s="393" t="s">
        <v>941</v>
      </c>
    </row>
    <row r="70" spans="1:19" s="384" customFormat="1" ht="13.5" x14ac:dyDescent="0.25">
      <c r="A70" s="385">
        <f t="shared" si="2"/>
        <v>66</v>
      </c>
      <c r="B70" s="397" t="s">
        <v>998</v>
      </c>
      <c r="C70" s="394" t="str">
        <f>IF($B70="","",HLOOKUP(Cover!$D$12,$D$5:$G$120,$A70,FALSE))</f>
        <v>MV_A/C/W/Y</v>
      </c>
      <c r="D70" s="398" t="s">
        <v>999</v>
      </c>
      <c r="E70" s="398" t="s">
        <v>999</v>
      </c>
      <c r="F70" s="398"/>
      <c r="G70" s="398"/>
      <c r="H70" s="397" t="s">
        <v>939</v>
      </c>
      <c r="I70" s="397" t="s">
        <v>959</v>
      </c>
      <c r="J70" s="399">
        <v>1</v>
      </c>
      <c r="K70" s="399">
        <v>10</v>
      </c>
      <c r="L70" s="400">
        <v>2.5</v>
      </c>
      <c r="M70" s="400">
        <v>4</v>
      </c>
      <c r="N70" s="401"/>
      <c r="O70" s="407">
        <f>40*1.05</f>
        <v>42</v>
      </c>
      <c r="P70" s="395">
        <f t="shared" si="5"/>
        <v>4.2</v>
      </c>
      <c r="Q70" s="395"/>
      <c r="R70" s="395"/>
      <c r="S70" s="393" t="s">
        <v>941</v>
      </c>
    </row>
    <row r="71" spans="1:19" s="384" customFormat="1" ht="13.5" x14ac:dyDescent="0.25">
      <c r="A71" s="385">
        <f t="shared" ref="A71:A120" si="7">A70+1</f>
        <v>67</v>
      </c>
      <c r="B71" s="397" t="s">
        <v>1000</v>
      </c>
      <c r="C71" s="394" t="str">
        <f>IF($B71="","",HLOOKUP(Cover!$D$12,$D$5:$G$120,$A71,FALSE))</f>
        <v>MV_W135</v>
      </c>
      <c r="D71" s="398" t="s">
        <v>1001</v>
      </c>
      <c r="E71" s="398" t="s">
        <v>1001</v>
      </c>
      <c r="F71" s="398"/>
      <c r="G71" s="398"/>
      <c r="H71" s="397" t="s">
        <v>939</v>
      </c>
      <c r="I71" s="397" t="s">
        <v>959</v>
      </c>
      <c r="J71" s="399">
        <v>1</v>
      </c>
      <c r="K71" s="399">
        <v>10</v>
      </c>
      <c r="L71" s="400">
        <v>2.5</v>
      </c>
      <c r="M71" s="400">
        <v>4</v>
      </c>
      <c r="N71" s="401"/>
      <c r="O71" s="407"/>
      <c r="P71" s="395">
        <f t="shared" si="5"/>
        <v>0</v>
      </c>
      <c r="Q71" s="395"/>
      <c r="R71" s="395"/>
      <c r="S71" s="393" t="s">
        <v>949</v>
      </c>
    </row>
    <row r="72" spans="1:19" s="384" customFormat="1" ht="13.5" x14ac:dyDescent="0.25">
      <c r="A72" s="385">
        <f t="shared" si="7"/>
        <v>68</v>
      </c>
      <c r="B72" s="397" t="s">
        <v>1002</v>
      </c>
      <c r="C72" s="394" t="str">
        <f>IF($B72="","",HLOOKUP(Cover!$D$12,$D$5:$G$120,$A72,FALSE))</f>
        <v>MV_ACYW-135</v>
      </c>
      <c r="D72" s="398" t="s">
        <v>1003</v>
      </c>
      <c r="E72" s="398" t="s">
        <v>1003</v>
      </c>
      <c r="F72" s="398"/>
      <c r="G72" s="398"/>
      <c r="H72" s="397" t="s">
        <v>939</v>
      </c>
      <c r="I72" s="397" t="s">
        <v>959</v>
      </c>
      <c r="J72" s="399">
        <v>1</v>
      </c>
      <c r="K72" s="399">
        <v>10</v>
      </c>
      <c r="L72" s="400">
        <f>29.845*30.7975*13.335/1000</f>
        <v>12.2568837523125</v>
      </c>
      <c r="M72" s="400"/>
      <c r="N72" s="401">
        <v>30</v>
      </c>
      <c r="O72" s="407"/>
      <c r="P72" s="395">
        <f t="shared" si="5"/>
        <v>0</v>
      </c>
      <c r="Q72" s="395"/>
      <c r="R72" s="395"/>
      <c r="S72" s="393" t="s">
        <v>1004</v>
      </c>
    </row>
    <row r="73" spans="1:19" s="384" customFormat="1" ht="13.5" x14ac:dyDescent="0.25">
      <c r="A73" s="385">
        <f t="shared" si="7"/>
        <v>69</v>
      </c>
      <c r="B73" s="397" t="s">
        <v>1005</v>
      </c>
      <c r="C73" s="394" t="str">
        <f>IF($B73="","",HLOOKUP(Cover!$D$12,$D$5:$G$120,$A73,FALSE))</f>
        <v>Men_A</v>
      </c>
      <c r="D73" s="398" t="s">
        <v>1006</v>
      </c>
      <c r="E73" s="398" t="s">
        <v>1006</v>
      </c>
      <c r="F73" s="398"/>
      <c r="G73" s="398"/>
      <c r="H73" s="397" t="s">
        <v>939</v>
      </c>
      <c r="I73" s="397" t="s">
        <v>959</v>
      </c>
      <c r="J73" s="399">
        <v>2</v>
      </c>
      <c r="K73" s="399">
        <v>10</v>
      </c>
      <c r="L73" s="400">
        <v>2.6</v>
      </c>
      <c r="M73" s="400">
        <v>4</v>
      </c>
      <c r="N73" s="401">
        <v>30</v>
      </c>
      <c r="O73" s="407">
        <f>5.25*1.14</f>
        <v>5.9849999999999994</v>
      </c>
      <c r="P73" s="395">
        <f t="shared" si="5"/>
        <v>0.59849999999999992</v>
      </c>
      <c r="Q73" s="395"/>
      <c r="R73" s="395"/>
      <c r="S73" s="393" t="s">
        <v>941</v>
      </c>
    </row>
    <row r="74" spans="1:19" s="384" customFormat="1" ht="13.5" x14ac:dyDescent="0.25">
      <c r="A74" s="385">
        <f t="shared" si="7"/>
        <v>70</v>
      </c>
      <c r="B74" s="397" t="s">
        <v>1007</v>
      </c>
      <c r="C74" s="394" t="str">
        <f>IF($B74="","",HLOOKUP(Cover!$D$12,$D$5:$G$120,$A74,FALSE))</f>
        <v>JE_lyo</v>
      </c>
      <c r="D74" s="398" t="s">
        <v>1008</v>
      </c>
      <c r="E74" s="398" t="s">
        <v>1008</v>
      </c>
      <c r="F74" s="398"/>
      <c r="G74" s="398"/>
      <c r="H74" s="397" t="s">
        <v>939</v>
      </c>
      <c r="I74" s="397" t="s">
        <v>959</v>
      </c>
      <c r="J74" s="399">
        <v>3</v>
      </c>
      <c r="K74" s="399">
        <v>10</v>
      </c>
      <c r="L74" s="400">
        <v>15</v>
      </c>
      <c r="M74" s="400" t="s">
        <v>934</v>
      </c>
      <c r="N74" s="401"/>
      <c r="O74" s="407">
        <v>2.2000000000000002</v>
      </c>
      <c r="P74" s="395">
        <f t="shared" si="5"/>
        <v>0.22000000000000003</v>
      </c>
      <c r="Q74" s="395"/>
      <c r="R74" s="395"/>
      <c r="S74" s="393" t="s">
        <v>1009</v>
      </c>
    </row>
    <row r="75" spans="1:19" s="384" customFormat="1" ht="13.5" x14ac:dyDescent="0.25">
      <c r="A75" s="385">
        <f t="shared" si="7"/>
        <v>71</v>
      </c>
      <c r="B75" s="404" t="s">
        <v>1007</v>
      </c>
      <c r="C75" s="394" t="str">
        <f>IF($B75="","",HLOOKUP(Cover!$D$12,$D$5:$G$120,$A75,FALSE))</f>
        <v>JE_lyo</v>
      </c>
      <c r="D75" s="403" t="s">
        <v>1008</v>
      </c>
      <c r="E75" s="403" t="s">
        <v>1008</v>
      </c>
      <c r="F75" s="403"/>
      <c r="G75" s="403"/>
      <c r="H75" s="397" t="s">
        <v>939</v>
      </c>
      <c r="I75" s="404" t="s">
        <v>959</v>
      </c>
      <c r="J75" s="388">
        <v>3</v>
      </c>
      <c r="K75" s="388">
        <v>10</v>
      </c>
      <c r="L75" s="389">
        <v>8.1</v>
      </c>
      <c r="M75" s="389">
        <v>8.1</v>
      </c>
      <c r="N75" s="390"/>
      <c r="O75" s="391">
        <v>2.2000000000000002</v>
      </c>
      <c r="P75" s="395">
        <f t="shared" si="5"/>
        <v>0.22000000000000003</v>
      </c>
      <c r="Q75" s="395"/>
      <c r="R75" s="395"/>
      <c r="S75" s="393" t="s">
        <v>1009</v>
      </c>
    </row>
    <row r="76" spans="1:19" s="384" customFormat="1" ht="13.5" x14ac:dyDescent="0.25">
      <c r="A76" s="385">
        <f t="shared" si="7"/>
        <v>72</v>
      </c>
      <c r="B76" s="404" t="s">
        <v>1007</v>
      </c>
      <c r="C76" s="394" t="str">
        <f>IF($B76="","",HLOOKUP(Cover!$D$12,$D$5:$G$120,$A76,FALSE))</f>
        <v>JE_lyo</v>
      </c>
      <c r="D76" s="403" t="s">
        <v>1008</v>
      </c>
      <c r="E76" s="403" t="s">
        <v>1008</v>
      </c>
      <c r="F76" s="403"/>
      <c r="G76" s="403"/>
      <c r="H76" s="397" t="s">
        <v>939</v>
      </c>
      <c r="I76" s="404" t="s">
        <v>959</v>
      </c>
      <c r="J76" s="388">
        <v>3</v>
      </c>
      <c r="K76" s="388">
        <v>5</v>
      </c>
      <c r="L76" s="389">
        <f>18.1*8.4*8.3/(5*100)</f>
        <v>2.5238640000000006</v>
      </c>
      <c r="M76" s="389">
        <f>8.2*3.5*5.1/(5*10)</f>
        <v>2.9273999999999996</v>
      </c>
      <c r="N76" s="390"/>
      <c r="O76" s="391"/>
      <c r="P76" s="395">
        <f t="shared" si="5"/>
        <v>0</v>
      </c>
      <c r="Q76" s="395"/>
      <c r="R76" s="395"/>
      <c r="S76" s="393" t="s">
        <v>1010</v>
      </c>
    </row>
    <row r="77" spans="1:19" s="384" customFormat="1" ht="13.5" x14ac:dyDescent="0.25">
      <c r="A77" s="385">
        <f t="shared" si="7"/>
        <v>73</v>
      </c>
      <c r="B77" s="404" t="s">
        <v>1007</v>
      </c>
      <c r="C77" s="394" t="str">
        <f>IF($B77="","",HLOOKUP(Cover!$D$12,$D$5:$G$120,$A77,FALSE))</f>
        <v>JE_lyo</v>
      </c>
      <c r="D77" s="403" t="s">
        <v>1008</v>
      </c>
      <c r="E77" s="403" t="s">
        <v>1008</v>
      </c>
      <c r="F77" s="403"/>
      <c r="G77" s="403"/>
      <c r="H77" s="397" t="s">
        <v>939</v>
      </c>
      <c r="I77" s="404" t="s">
        <v>959</v>
      </c>
      <c r="J77" s="388">
        <v>3</v>
      </c>
      <c r="K77" s="388">
        <v>1</v>
      </c>
      <c r="L77" s="389">
        <f>18.1*8.4*8.3/(1*100)</f>
        <v>12.619320000000002</v>
      </c>
      <c r="M77" s="389">
        <f>8.2*3.5*4/(1*10)</f>
        <v>11.479999999999999</v>
      </c>
      <c r="N77" s="390"/>
      <c r="O77" s="391"/>
      <c r="P77" s="395">
        <f t="shared" si="5"/>
        <v>0</v>
      </c>
      <c r="Q77" s="395"/>
      <c r="R77" s="395"/>
      <c r="S77" s="393" t="s">
        <v>1010</v>
      </c>
    </row>
    <row r="78" spans="1:19" s="384" customFormat="1" ht="13.5" x14ac:dyDescent="0.25">
      <c r="A78" s="385">
        <f t="shared" si="7"/>
        <v>74</v>
      </c>
      <c r="B78" s="404" t="s">
        <v>1007</v>
      </c>
      <c r="C78" s="394" t="str">
        <f>IF($B78="","",HLOOKUP(Cover!$D$12,$D$5:$G$120,$A78,FALSE))</f>
        <v>JE_liq</v>
      </c>
      <c r="D78" s="403" t="s">
        <v>1011</v>
      </c>
      <c r="E78" s="403" t="s">
        <v>1011</v>
      </c>
      <c r="F78" s="403"/>
      <c r="G78" s="403"/>
      <c r="H78" s="397" t="s">
        <v>945</v>
      </c>
      <c r="I78" s="404" t="s">
        <v>959</v>
      </c>
      <c r="J78" s="388">
        <v>3</v>
      </c>
      <c r="K78" s="388">
        <v>10</v>
      </c>
      <c r="L78" s="389">
        <v>3.4</v>
      </c>
      <c r="M78" s="408"/>
      <c r="N78" s="401"/>
      <c r="O78" s="407">
        <v>2.2000000000000002</v>
      </c>
      <c r="P78" s="395">
        <f t="shared" si="5"/>
        <v>0.22000000000000003</v>
      </c>
      <c r="Q78" s="395"/>
      <c r="R78" s="395"/>
      <c r="S78" s="393" t="s">
        <v>949</v>
      </c>
    </row>
    <row r="79" spans="1:19" s="384" customFormat="1" ht="13.5" x14ac:dyDescent="0.25">
      <c r="A79" s="385">
        <f t="shared" si="7"/>
        <v>75</v>
      </c>
      <c r="B79" s="404" t="s">
        <v>1012</v>
      </c>
      <c r="C79" s="394" t="str">
        <f>IF($B79="","",HLOOKUP(Cover!$D$12,$D$5:$G$120,$A79,FALSE))</f>
        <v>Rabies</v>
      </c>
      <c r="D79" s="403" t="s">
        <v>1013</v>
      </c>
      <c r="E79" s="403" t="s">
        <v>1013</v>
      </c>
      <c r="F79" s="403"/>
      <c r="G79" s="403"/>
      <c r="H79" s="397" t="s">
        <v>939</v>
      </c>
      <c r="I79" s="404" t="s">
        <v>946</v>
      </c>
      <c r="J79" s="388">
        <v>3</v>
      </c>
      <c r="K79" s="388">
        <v>1</v>
      </c>
      <c r="L79" s="389">
        <v>53.6</v>
      </c>
      <c r="M79" s="408"/>
      <c r="N79" s="390"/>
      <c r="O79" s="391"/>
      <c r="P79" s="395">
        <f>IF(K79="","",IF(OR(K79=1,ISTEXT(K79)),O79,O79/K79))</f>
        <v>0</v>
      </c>
      <c r="Q79" s="395">
        <v>10.6</v>
      </c>
      <c r="R79" s="395"/>
      <c r="S79" s="393" t="s">
        <v>1014</v>
      </c>
    </row>
    <row r="80" spans="1:19" s="384" customFormat="1" ht="13.5" x14ac:dyDescent="0.25">
      <c r="A80" s="385">
        <f t="shared" si="7"/>
        <v>76</v>
      </c>
      <c r="B80" s="404" t="s">
        <v>1012</v>
      </c>
      <c r="C80" s="394" t="str">
        <f>IF($B80="","",HLOOKUP(Cover!$D$12,$D$5:$G$120,$A80,FALSE))</f>
        <v>Rabies</v>
      </c>
      <c r="D80" s="386" t="s">
        <v>1013</v>
      </c>
      <c r="E80" s="386" t="s">
        <v>1013</v>
      </c>
      <c r="F80" s="386"/>
      <c r="G80" s="386"/>
      <c r="H80" s="386" t="s">
        <v>939</v>
      </c>
      <c r="I80" s="386" t="s">
        <v>946</v>
      </c>
      <c r="J80" s="388">
        <v>3</v>
      </c>
      <c r="K80" s="388">
        <v>1</v>
      </c>
      <c r="L80" s="389">
        <v>20.09</v>
      </c>
      <c r="M80" s="408">
        <v>20.100000000000001</v>
      </c>
      <c r="N80" s="390"/>
      <c r="O80" s="391"/>
      <c r="P80" s="395">
        <f>IF(K80="","",IF(OR(K80=1,ISTEXT(K80)),O80,O80/K80))</f>
        <v>0</v>
      </c>
      <c r="Q80" s="395"/>
      <c r="R80" s="395"/>
      <c r="S80" s="393" t="s">
        <v>1015</v>
      </c>
    </row>
    <row r="81" spans="1:19" s="384" customFormat="1" ht="13.5" x14ac:dyDescent="0.25">
      <c r="A81" s="385">
        <f t="shared" si="7"/>
        <v>77</v>
      </c>
      <c r="B81" s="404" t="s">
        <v>1016</v>
      </c>
      <c r="C81" s="394" t="str">
        <f>IF($B81="","",HLOOKUP(Cover!$D$12,$D$5:$G$120,$A81,FALSE))</f>
        <v>Rota_lyo</v>
      </c>
      <c r="D81" s="403" t="s">
        <v>1017</v>
      </c>
      <c r="E81" s="403" t="s">
        <v>1017</v>
      </c>
      <c r="F81" s="403"/>
      <c r="G81" s="403"/>
      <c r="H81" s="397" t="s">
        <v>939</v>
      </c>
      <c r="I81" s="404" t="s">
        <v>385</v>
      </c>
      <c r="J81" s="388">
        <v>2</v>
      </c>
      <c r="K81" s="388">
        <v>1</v>
      </c>
      <c r="L81" s="389">
        <f>13*6*20/10</f>
        <v>156</v>
      </c>
      <c r="M81" s="408"/>
      <c r="N81" s="390">
        <v>14</v>
      </c>
      <c r="O81" s="391">
        <f>1.88*1.4</f>
        <v>2.6319999999999997</v>
      </c>
      <c r="P81" s="395">
        <f t="shared" ref="P81:P99" si="8">IF(K81="","",IF(OR(K81=1,ISTEXT(K81)),O81,O81/K81))</f>
        <v>2.6319999999999997</v>
      </c>
      <c r="Q81" s="395"/>
      <c r="R81" s="395"/>
      <c r="S81" s="393" t="s">
        <v>1018</v>
      </c>
    </row>
    <row r="82" spans="1:19" s="384" customFormat="1" ht="13.5" x14ac:dyDescent="0.25">
      <c r="A82" s="385">
        <f t="shared" si="7"/>
        <v>78</v>
      </c>
      <c r="B82" s="386" t="s">
        <v>1016</v>
      </c>
      <c r="C82" s="394" t="str">
        <f>IF($B82="","",HLOOKUP(Cover!$D$12,$D$5:$G$120,$A82,FALSE))</f>
        <v>Rota_lyo</v>
      </c>
      <c r="D82" s="386" t="s">
        <v>1017</v>
      </c>
      <c r="E82" s="386" t="s">
        <v>1017</v>
      </c>
      <c r="F82" s="386"/>
      <c r="G82" s="386"/>
      <c r="H82" s="386" t="s">
        <v>939</v>
      </c>
      <c r="I82" s="386" t="s">
        <v>385</v>
      </c>
      <c r="J82" s="388">
        <v>2</v>
      </c>
      <c r="K82" s="388">
        <v>1</v>
      </c>
      <c r="L82" s="389">
        <v>110.6</v>
      </c>
      <c r="M82" s="408"/>
      <c r="N82" s="390">
        <v>14</v>
      </c>
      <c r="O82" s="391">
        <f t="shared" ref="O82:O83" si="9">1.88*1.4</f>
        <v>2.6319999999999997</v>
      </c>
      <c r="P82" s="395">
        <f t="shared" si="8"/>
        <v>2.6319999999999997</v>
      </c>
      <c r="Q82" s="395"/>
      <c r="R82" s="395"/>
      <c r="S82" s="393" t="s">
        <v>1019</v>
      </c>
    </row>
    <row r="83" spans="1:19" s="384" customFormat="1" ht="13.5" x14ac:dyDescent="0.25">
      <c r="A83" s="385">
        <f t="shared" si="7"/>
        <v>79</v>
      </c>
      <c r="B83" s="386" t="s">
        <v>1016</v>
      </c>
      <c r="C83" s="394" t="str">
        <f>IF($B83="","",HLOOKUP(Cover!$D$12,$D$5:$G$120,$A83,FALSE))</f>
        <v>Rota_lyo</v>
      </c>
      <c r="D83" s="386" t="s">
        <v>1017</v>
      </c>
      <c r="E83" s="386" t="s">
        <v>1017</v>
      </c>
      <c r="F83" s="386"/>
      <c r="G83" s="386"/>
      <c r="H83" s="386" t="s">
        <v>939</v>
      </c>
      <c r="I83" s="386" t="s">
        <v>385</v>
      </c>
      <c r="J83" s="388" t="s">
        <v>1020</v>
      </c>
      <c r="K83" s="388">
        <v>1</v>
      </c>
      <c r="L83" s="389">
        <v>11</v>
      </c>
      <c r="M83" s="408">
        <v>88.5</v>
      </c>
      <c r="N83" s="390">
        <v>14</v>
      </c>
      <c r="O83" s="391">
        <f t="shared" si="9"/>
        <v>2.6319999999999997</v>
      </c>
      <c r="P83" s="395">
        <f t="shared" si="8"/>
        <v>2.6319999999999997</v>
      </c>
      <c r="Q83" s="395"/>
      <c r="R83" s="395"/>
      <c r="S83" s="393" t="s">
        <v>1021</v>
      </c>
    </row>
    <row r="84" spans="1:19" s="384" customFormat="1" ht="13.5" x14ac:dyDescent="0.25">
      <c r="A84" s="385">
        <f t="shared" si="7"/>
        <v>80</v>
      </c>
      <c r="B84" s="386" t="s">
        <v>1016</v>
      </c>
      <c r="C84" s="394" t="str">
        <f>IF($B84="","",HLOOKUP(Cover!$D$12,$D$5:$G$120,$A84,FALSE))</f>
        <v>Rota_liq</v>
      </c>
      <c r="D84" s="386" t="s">
        <v>1022</v>
      </c>
      <c r="E84" s="386" t="s">
        <v>1022</v>
      </c>
      <c r="F84" s="386"/>
      <c r="G84" s="386"/>
      <c r="H84" s="386" t="s">
        <v>945</v>
      </c>
      <c r="I84" s="386" t="s">
        <v>385</v>
      </c>
      <c r="J84" s="388">
        <v>2</v>
      </c>
      <c r="K84" s="388">
        <v>1</v>
      </c>
      <c r="L84" s="389">
        <f>14.6*8.5*6.9/50</f>
        <v>17.125799999999998</v>
      </c>
      <c r="M84" s="408"/>
      <c r="N84" s="390">
        <v>14</v>
      </c>
      <c r="O84" s="391">
        <f>1.88*1.4</f>
        <v>2.6319999999999997</v>
      </c>
      <c r="P84" s="395">
        <f t="shared" si="8"/>
        <v>2.6319999999999997</v>
      </c>
      <c r="Q84" s="395">
        <v>7</v>
      </c>
      <c r="R84" s="395"/>
      <c r="S84" s="393" t="s">
        <v>1023</v>
      </c>
    </row>
    <row r="85" spans="1:19" s="384" customFormat="1" ht="13.5" x14ac:dyDescent="0.25">
      <c r="A85" s="385">
        <f t="shared" si="7"/>
        <v>81</v>
      </c>
      <c r="B85" s="386" t="s">
        <v>1016</v>
      </c>
      <c r="C85" s="394" t="str">
        <f>IF($B85="","",HLOOKUP(Cover!$D$12,$D$5:$G$120,$A85,FALSE))</f>
        <v>Rota_liq</v>
      </c>
      <c r="D85" s="386" t="s">
        <v>1022</v>
      </c>
      <c r="E85" s="386" t="s">
        <v>1022</v>
      </c>
      <c r="F85" s="386"/>
      <c r="G85" s="386"/>
      <c r="H85" s="386" t="s">
        <v>945</v>
      </c>
      <c r="I85" s="386" t="s">
        <v>385</v>
      </c>
      <c r="J85" s="388" t="s">
        <v>1020</v>
      </c>
      <c r="K85" s="388">
        <v>1</v>
      </c>
      <c r="L85" s="389">
        <f>13*4.1*16/10</f>
        <v>85.28</v>
      </c>
      <c r="M85" s="408"/>
      <c r="N85" s="390">
        <v>14</v>
      </c>
      <c r="O85" s="391">
        <f>1.88*1.4</f>
        <v>2.6319999999999997</v>
      </c>
      <c r="P85" s="395">
        <f t="shared" si="8"/>
        <v>2.6319999999999997</v>
      </c>
      <c r="Q85" s="395">
        <v>7</v>
      </c>
      <c r="R85" s="395"/>
      <c r="S85" s="393" t="s">
        <v>1024</v>
      </c>
    </row>
    <row r="86" spans="1:19" s="384" customFormat="1" ht="13.5" x14ac:dyDescent="0.25">
      <c r="A86" s="385">
        <f t="shared" si="7"/>
        <v>82</v>
      </c>
      <c r="B86" s="386" t="s">
        <v>1016</v>
      </c>
      <c r="C86" s="394" t="str">
        <f>IF($B86="","",HLOOKUP(Cover!$D$12,$D$5:$G$120,$A86,FALSE))</f>
        <v>Rota_liq</v>
      </c>
      <c r="D86" s="386" t="s">
        <v>1022</v>
      </c>
      <c r="E86" s="386" t="s">
        <v>1022</v>
      </c>
      <c r="F86" s="386"/>
      <c r="G86" s="386"/>
      <c r="H86" s="386" t="s">
        <v>945</v>
      </c>
      <c r="I86" s="386" t="s">
        <v>385</v>
      </c>
      <c r="J86" s="388">
        <v>3</v>
      </c>
      <c r="K86" s="388">
        <v>1</v>
      </c>
      <c r="L86" s="389">
        <v>46.3</v>
      </c>
      <c r="M86" s="408"/>
      <c r="N86" s="390" t="s">
        <v>1025</v>
      </c>
      <c r="O86" s="391">
        <f>1.88*1.4</f>
        <v>2.6319999999999997</v>
      </c>
      <c r="P86" s="395">
        <f t="shared" si="8"/>
        <v>2.6319999999999997</v>
      </c>
      <c r="Q86" s="395">
        <v>5.25</v>
      </c>
      <c r="R86" s="395"/>
      <c r="S86" s="393" t="s">
        <v>1026</v>
      </c>
    </row>
    <row r="87" spans="1:19" s="384" customFormat="1" ht="13.5" x14ac:dyDescent="0.25">
      <c r="A87" s="385">
        <f t="shared" si="7"/>
        <v>83</v>
      </c>
      <c r="B87" s="386" t="s">
        <v>1027</v>
      </c>
      <c r="C87" s="394" t="str">
        <f>IF($B87="","",HLOOKUP(Cover!$D$12,$D$5:$G$120,$A87,FALSE))</f>
        <v>PCV-7</v>
      </c>
      <c r="D87" s="386" t="s">
        <v>1028</v>
      </c>
      <c r="E87" s="386" t="s">
        <v>1028</v>
      </c>
      <c r="F87" s="386"/>
      <c r="G87" s="386"/>
      <c r="H87" s="386" t="s">
        <v>945</v>
      </c>
      <c r="I87" s="386" t="s">
        <v>946</v>
      </c>
      <c r="J87" s="388">
        <v>3</v>
      </c>
      <c r="K87" s="388" t="s">
        <v>386</v>
      </c>
      <c r="L87" s="389">
        <f>9.6*4.7*12.4/10</f>
        <v>55.948799999999991</v>
      </c>
      <c r="M87" s="400"/>
      <c r="N87" s="401"/>
      <c r="O87" s="391"/>
      <c r="P87" s="395">
        <f t="shared" si="8"/>
        <v>0</v>
      </c>
      <c r="Q87" s="395"/>
      <c r="R87" s="395"/>
      <c r="S87" s="393" t="s">
        <v>1029</v>
      </c>
    </row>
    <row r="88" spans="1:19" s="384" customFormat="1" ht="13.5" x14ac:dyDescent="0.25">
      <c r="A88" s="385">
        <f t="shared" si="7"/>
        <v>84</v>
      </c>
      <c r="B88" s="386" t="s">
        <v>1027</v>
      </c>
      <c r="C88" s="394" t="str">
        <f>IF($B88="","",HLOOKUP(Cover!$D$12,$D$5:$G$120,$A88,FALSE))</f>
        <v>PCV-7</v>
      </c>
      <c r="D88" s="386" t="s">
        <v>1028</v>
      </c>
      <c r="E88" s="386" t="s">
        <v>1028</v>
      </c>
      <c r="F88" s="386"/>
      <c r="G88" s="386"/>
      <c r="H88" s="386" t="s">
        <v>945</v>
      </c>
      <c r="I88" s="386" t="s">
        <v>946</v>
      </c>
      <c r="J88" s="388">
        <v>3</v>
      </c>
      <c r="K88" s="388">
        <v>1</v>
      </c>
      <c r="L88" s="389">
        <v>21</v>
      </c>
      <c r="M88" s="400"/>
      <c r="N88" s="401">
        <v>30</v>
      </c>
      <c r="O88" s="391">
        <f>3.5*1.01</f>
        <v>3.5350000000000001</v>
      </c>
      <c r="P88" s="395">
        <f t="shared" si="8"/>
        <v>3.5350000000000001</v>
      </c>
      <c r="Q88" s="395"/>
      <c r="R88" s="395"/>
      <c r="S88" s="393" t="s">
        <v>1030</v>
      </c>
    </row>
    <row r="89" spans="1:19" s="384" customFormat="1" ht="13.5" x14ac:dyDescent="0.25">
      <c r="A89" s="385">
        <f t="shared" si="7"/>
        <v>85</v>
      </c>
      <c r="B89" s="386" t="s">
        <v>1031</v>
      </c>
      <c r="C89" s="394" t="str">
        <f>IF($B89="","",HLOOKUP(Cover!$D$12,$D$5:$G$120,$A89,FALSE))</f>
        <v>PCV-10</v>
      </c>
      <c r="D89" s="386" t="s">
        <v>1032</v>
      </c>
      <c r="E89" s="386" t="s">
        <v>1032</v>
      </c>
      <c r="F89" s="386"/>
      <c r="G89" s="386"/>
      <c r="H89" s="386" t="s">
        <v>945</v>
      </c>
      <c r="I89" s="386" t="s">
        <v>946</v>
      </c>
      <c r="J89" s="388">
        <v>3</v>
      </c>
      <c r="K89" s="388">
        <v>1</v>
      </c>
      <c r="L89" s="389">
        <v>11.5</v>
      </c>
      <c r="M89" s="400"/>
      <c r="N89" s="401">
        <v>30</v>
      </c>
      <c r="O89" s="391">
        <f>3.5*1.01</f>
        <v>3.5350000000000001</v>
      </c>
      <c r="P89" s="395">
        <f t="shared" si="8"/>
        <v>3.5350000000000001</v>
      </c>
      <c r="Q89" s="395">
        <v>14.24</v>
      </c>
      <c r="R89" s="395"/>
      <c r="S89" s="393" t="s">
        <v>941</v>
      </c>
    </row>
    <row r="90" spans="1:19" s="384" customFormat="1" ht="13.5" x14ac:dyDescent="0.25">
      <c r="A90" s="385">
        <f t="shared" si="7"/>
        <v>86</v>
      </c>
      <c r="B90" s="386" t="s">
        <v>1031</v>
      </c>
      <c r="C90" s="394" t="str">
        <f>IF($B90="","",HLOOKUP(Cover!$D$12,$D$5:$G$120,$A90,FALSE))</f>
        <v>PCV-10</v>
      </c>
      <c r="D90" s="386" t="s">
        <v>1032</v>
      </c>
      <c r="E90" s="386" t="s">
        <v>1032</v>
      </c>
      <c r="F90" s="386"/>
      <c r="G90" s="386"/>
      <c r="H90" s="386" t="s">
        <v>945</v>
      </c>
      <c r="I90" s="386" t="s">
        <v>946</v>
      </c>
      <c r="J90" s="388">
        <v>3</v>
      </c>
      <c r="K90" s="388">
        <v>2</v>
      </c>
      <c r="L90" s="389">
        <v>4.8</v>
      </c>
      <c r="M90" s="389"/>
      <c r="N90" s="390">
        <v>30</v>
      </c>
      <c r="O90" s="391">
        <f>7*1.01</f>
        <v>7.07</v>
      </c>
      <c r="P90" s="395">
        <f t="shared" si="8"/>
        <v>3.5350000000000001</v>
      </c>
      <c r="Q90" s="395"/>
      <c r="R90" s="395"/>
      <c r="S90" s="393" t="s">
        <v>941</v>
      </c>
    </row>
    <row r="91" spans="1:19" s="384" customFormat="1" ht="13.5" x14ac:dyDescent="0.25">
      <c r="A91" s="385">
        <f t="shared" si="7"/>
        <v>87</v>
      </c>
      <c r="B91" s="386" t="s">
        <v>1033</v>
      </c>
      <c r="C91" s="394" t="str">
        <f>IF($B91="","",HLOOKUP(Cover!$D$12,$D$5:$G$120,$A91,FALSE))</f>
        <v>PCV-13</v>
      </c>
      <c r="D91" s="386" t="s">
        <v>1034</v>
      </c>
      <c r="E91" s="386" t="s">
        <v>1034</v>
      </c>
      <c r="F91" s="386"/>
      <c r="G91" s="386"/>
      <c r="H91" s="386" t="s">
        <v>945</v>
      </c>
      <c r="I91" s="386" t="s">
        <v>946</v>
      </c>
      <c r="J91" s="388">
        <v>3</v>
      </c>
      <c r="K91" s="388">
        <v>1</v>
      </c>
      <c r="L91" s="389">
        <v>15.7</v>
      </c>
      <c r="M91" s="389"/>
      <c r="N91" s="390">
        <v>30</v>
      </c>
      <c r="O91" s="391">
        <f>3.5*1.01</f>
        <v>3.5350000000000001</v>
      </c>
      <c r="P91" s="395">
        <f t="shared" si="8"/>
        <v>3.5350000000000001</v>
      </c>
      <c r="Q91" s="395">
        <v>16.34</v>
      </c>
      <c r="R91" s="395"/>
      <c r="S91" s="393" t="s">
        <v>1035</v>
      </c>
    </row>
    <row r="92" spans="1:19" s="384" customFormat="1" ht="13.5" x14ac:dyDescent="0.25">
      <c r="A92" s="385">
        <f t="shared" si="7"/>
        <v>88</v>
      </c>
      <c r="B92" s="386" t="s">
        <v>1033</v>
      </c>
      <c r="C92" s="394" t="str">
        <f>IF($B92="","",HLOOKUP(Cover!$D$12,$D$5:$G$120,$A92,FALSE))</f>
        <v>PCV-13</v>
      </c>
      <c r="D92" s="386" t="s">
        <v>1034</v>
      </c>
      <c r="E92" s="386" t="s">
        <v>1034</v>
      </c>
      <c r="F92" s="386"/>
      <c r="G92" s="386"/>
      <c r="H92" s="386" t="s">
        <v>945</v>
      </c>
      <c r="I92" s="386" t="s">
        <v>946</v>
      </c>
      <c r="J92" s="388">
        <v>3</v>
      </c>
      <c r="K92" s="388">
        <v>1</v>
      </c>
      <c r="L92" s="389">
        <v>12</v>
      </c>
      <c r="M92" s="389"/>
      <c r="N92" s="390">
        <v>30</v>
      </c>
      <c r="O92" s="391">
        <f>3.5*1.01</f>
        <v>3.5350000000000001</v>
      </c>
      <c r="P92" s="395">
        <f t="shared" si="8"/>
        <v>3.5350000000000001</v>
      </c>
      <c r="Q92" s="395">
        <v>16.34</v>
      </c>
      <c r="R92" s="395"/>
      <c r="S92" s="393" t="s">
        <v>1036</v>
      </c>
    </row>
    <row r="93" spans="1:19" s="384" customFormat="1" ht="13.5" x14ac:dyDescent="0.25">
      <c r="A93" s="385">
        <f t="shared" si="7"/>
        <v>89</v>
      </c>
      <c r="B93" s="386" t="s">
        <v>1037</v>
      </c>
      <c r="C93" s="394" t="str">
        <f>IF($B93="","",HLOOKUP(Cover!$D$12,$D$5:$G$120,$A93,FALSE))</f>
        <v>PCV-xx</v>
      </c>
      <c r="D93" s="386" t="s">
        <v>1038</v>
      </c>
      <c r="E93" s="386" t="s">
        <v>1038</v>
      </c>
      <c r="F93" s="386"/>
      <c r="G93" s="386"/>
      <c r="H93" s="386" t="s">
        <v>945</v>
      </c>
      <c r="I93" s="386" t="s">
        <v>946</v>
      </c>
      <c r="J93" s="388">
        <v>3</v>
      </c>
      <c r="K93" s="388">
        <v>2</v>
      </c>
      <c r="L93" s="389">
        <v>4.8</v>
      </c>
      <c r="M93" s="389"/>
      <c r="N93" s="390"/>
      <c r="O93" s="391">
        <f>7*1.01</f>
        <v>7.07</v>
      </c>
      <c r="P93" s="395">
        <f t="shared" si="8"/>
        <v>3.5350000000000001</v>
      </c>
      <c r="Q93" s="395"/>
      <c r="R93" s="395"/>
      <c r="S93" s="393" t="s">
        <v>949</v>
      </c>
    </row>
    <row r="94" spans="1:19" s="384" customFormat="1" ht="13.5" x14ac:dyDescent="0.25">
      <c r="A94" s="385">
        <f t="shared" si="7"/>
        <v>90</v>
      </c>
      <c r="B94" s="386" t="s">
        <v>1037</v>
      </c>
      <c r="C94" s="394" t="str">
        <f>IF($B94="","",HLOOKUP(Cover!$D$12,$D$5:$G$120,$A94,FALSE))</f>
        <v>PCV-xx</v>
      </c>
      <c r="D94" s="386" t="s">
        <v>1038</v>
      </c>
      <c r="E94" s="386" t="s">
        <v>1038</v>
      </c>
      <c r="F94" s="386"/>
      <c r="G94" s="386"/>
      <c r="H94" s="386" t="s">
        <v>945</v>
      </c>
      <c r="I94" s="386" t="s">
        <v>946</v>
      </c>
      <c r="J94" s="388">
        <v>3</v>
      </c>
      <c r="K94" s="388">
        <v>1</v>
      </c>
      <c r="L94" s="389">
        <v>15.7</v>
      </c>
      <c r="M94" s="389"/>
      <c r="N94" s="390"/>
      <c r="O94" s="391">
        <f>3.5*1.01</f>
        <v>3.5350000000000001</v>
      </c>
      <c r="P94" s="395">
        <f t="shared" si="8"/>
        <v>3.5350000000000001</v>
      </c>
      <c r="Q94" s="395">
        <v>16.34</v>
      </c>
      <c r="R94" s="395"/>
      <c r="S94" s="393" t="s">
        <v>949</v>
      </c>
    </row>
    <row r="95" spans="1:19" s="384" customFormat="1" ht="13.5" x14ac:dyDescent="0.25">
      <c r="A95" s="385">
        <f t="shared" si="7"/>
        <v>91</v>
      </c>
      <c r="B95" s="386" t="s">
        <v>1037</v>
      </c>
      <c r="C95" s="394" t="str">
        <f>IF($B95="","",HLOOKUP(Cover!$D$12,$D$5:$G$120,$A95,FALSE))</f>
        <v>PCV-xx</v>
      </c>
      <c r="D95" s="386" t="s">
        <v>1038</v>
      </c>
      <c r="E95" s="386" t="s">
        <v>1038</v>
      </c>
      <c r="F95" s="386"/>
      <c r="G95" s="386"/>
      <c r="H95" s="386" t="s">
        <v>945</v>
      </c>
      <c r="I95" s="386" t="s">
        <v>946</v>
      </c>
      <c r="J95" s="388">
        <v>3</v>
      </c>
      <c r="K95" s="388" t="s">
        <v>956</v>
      </c>
      <c r="L95" s="389">
        <v>12</v>
      </c>
      <c r="M95" s="389"/>
      <c r="N95" s="390"/>
      <c r="O95" s="391">
        <f>3.6*1.01</f>
        <v>3.6360000000000001</v>
      </c>
      <c r="P95" s="395">
        <f t="shared" si="8"/>
        <v>3.6360000000000001</v>
      </c>
      <c r="Q95" s="395"/>
      <c r="R95" s="395"/>
      <c r="S95" s="393" t="s">
        <v>949</v>
      </c>
    </row>
    <row r="96" spans="1:19" s="384" customFormat="1" ht="13.5" x14ac:dyDescent="0.25">
      <c r="A96" s="385">
        <f t="shared" si="7"/>
        <v>92</v>
      </c>
      <c r="B96" s="386" t="s">
        <v>1039</v>
      </c>
      <c r="C96" s="394" t="str">
        <f>IF($B96="","",HLOOKUP(Cover!$D$12,$D$5:$G$120,$A96,FALSE))</f>
        <v>IPV</v>
      </c>
      <c r="D96" s="386" t="s">
        <v>1040</v>
      </c>
      <c r="E96" s="386" t="s">
        <v>1040</v>
      </c>
      <c r="F96" s="386"/>
      <c r="G96" s="386"/>
      <c r="H96" s="386" t="s">
        <v>945</v>
      </c>
      <c r="I96" s="386" t="s">
        <v>946</v>
      </c>
      <c r="J96" s="388">
        <v>3</v>
      </c>
      <c r="K96" s="388" t="s">
        <v>386</v>
      </c>
      <c r="L96" s="389">
        <f>23.4*17*13.5/50</f>
        <v>107.40599999999999</v>
      </c>
      <c r="M96" s="389"/>
      <c r="N96" s="390"/>
      <c r="O96" s="391"/>
      <c r="P96" s="395">
        <f t="shared" si="8"/>
        <v>0</v>
      </c>
      <c r="Q96" s="395"/>
      <c r="R96" s="395">
        <v>4.5</v>
      </c>
      <c r="S96" s="393" t="s">
        <v>1041</v>
      </c>
    </row>
    <row r="97" spans="1:19" s="384" customFormat="1" ht="13.5" x14ac:dyDescent="0.25">
      <c r="A97" s="385">
        <f t="shared" si="7"/>
        <v>93</v>
      </c>
      <c r="B97" s="386" t="s">
        <v>1039</v>
      </c>
      <c r="C97" s="394" t="str">
        <f>IF($B97="","",HLOOKUP(Cover!$D$12,$D$5:$G$120,$A97,FALSE))</f>
        <v>IPV</v>
      </c>
      <c r="D97" s="386" t="s">
        <v>1040</v>
      </c>
      <c r="E97" s="386" t="s">
        <v>1040</v>
      </c>
      <c r="F97" s="386"/>
      <c r="G97" s="386"/>
      <c r="H97" s="386" t="s">
        <v>945</v>
      </c>
      <c r="I97" s="386" t="s">
        <v>946</v>
      </c>
      <c r="J97" s="388">
        <v>3</v>
      </c>
      <c r="K97" s="388">
        <v>10</v>
      </c>
      <c r="L97" s="389">
        <v>2.46</v>
      </c>
      <c r="M97" s="389"/>
      <c r="N97" s="390"/>
      <c r="O97" s="391">
        <f>35*1.01</f>
        <v>35.35</v>
      </c>
      <c r="P97" s="395">
        <f t="shared" si="8"/>
        <v>3.5350000000000001</v>
      </c>
      <c r="Q97" s="395"/>
      <c r="R97" s="395"/>
      <c r="S97" s="393" t="s">
        <v>941</v>
      </c>
    </row>
    <row r="98" spans="1:19" s="384" customFormat="1" ht="13.5" x14ac:dyDescent="0.25">
      <c r="A98" s="385">
        <f t="shared" si="7"/>
        <v>94</v>
      </c>
      <c r="B98" s="386" t="s">
        <v>1039</v>
      </c>
      <c r="C98" s="394" t="str">
        <f>IF($B98="","",HLOOKUP(Cover!$D$12,$D$5:$G$120,$A98,FALSE))</f>
        <v>IPV</v>
      </c>
      <c r="D98" s="386" t="s">
        <v>1040</v>
      </c>
      <c r="E98" s="386" t="s">
        <v>1040</v>
      </c>
      <c r="F98" s="386"/>
      <c r="G98" s="386"/>
      <c r="H98" s="386" t="s">
        <v>945</v>
      </c>
      <c r="I98" s="386" t="s">
        <v>946</v>
      </c>
      <c r="J98" s="388">
        <v>3</v>
      </c>
      <c r="K98" s="388">
        <v>5</v>
      </c>
      <c r="L98" s="389">
        <v>5.2</v>
      </c>
      <c r="M98" s="389"/>
      <c r="N98" s="390"/>
      <c r="O98" s="391">
        <f>20.4*1.01</f>
        <v>20.603999999999999</v>
      </c>
      <c r="P98" s="395">
        <f t="shared" si="8"/>
        <v>4.1208</v>
      </c>
      <c r="Q98" s="395"/>
      <c r="R98" s="395"/>
      <c r="S98" s="393" t="s">
        <v>949</v>
      </c>
    </row>
    <row r="99" spans="1:19" s="384" customFormat="1" ht="13.5" x14ac:dyDescent="0.25">
      <c r="A99" s="385">
        <f t="shared" si="7"/>
        <v>95</v>
      </c>
      <c r="B99" s="386" t="s">
        <v>1039</v>
      </c>
      <c r="C99" s="394" t="str">
        <f>IF($B99="","",HLOOKUP(Cover!$D$12,$D$5:$G$120,$A99,FALSE))</f>
        <v>IPV</v>
      </c>
      <c r="D99" s="386" t="s">
        <v>1040</v>
      </c>
      <c r="E99" s="386" t="s">
        <v>1040</v>
      </c>
      <c r="F99" s="386"/>
      <c r="G99" s="386"/>
      <c r="H99" s="386" t="s">
        <v>945</v>
      </c>
      <c r="I99" s="386" t="s">
        <v>946</v>
      </c>
      <c r="J99" s="388">
        <v>3</v>
      </c>
      <c r="K99" s="388">
        <v>2</v>
      </c>
      <c r="L99" s="389">
        <v>5.7</v>
      </c>
      <c r="M99" s="389"/>
      <c r="N99" s="390"/>
      <c r="O99" s="391">
        <f>9.4*1.01</f>
        <v>9.4939999999999998</v>
      </c>
      <c r="P99" s="395">
        <f t="shared" si="8"/>
        <v>4.7469999999999999</v>
      </c>
      <c r="Q99" s="395"/>
      <c r="R99" s="395"/>
      <c r="S99" s="393" t="s">
        <v>949</v>
      </c>
    </row>
    <row r="100" spans="1:19" s="384" customFormat="1" ht="13.5" x14ac:dyDescent="0.25">
      <c r="A100" s="385">
        <f t="shared" si="7"/>
        <v>96</v>
      </c>
      <c r="B100" s="386" t="s">
        <v>1039</v>
      </c>
      <c r="C100" s="394" t="str">
        <f>IF($B100="","",HLOOKUP(Cover!$D$12,$D$5:$G$120,$A100,FALSE))</f>
        <v>IPV</v>
      </c>
      <c r="D100" s="386" t="s">
        <v>1040</v>
      </c>
      <c r="E100" s="386" t="s">
        <v>1040</v>
      </c>
      <c r="F100" s="386"/>
      <c r="G100" s="386"/>
      <c r="H100" s="386" t="s">
        <v>945</v>
      </c>
      <c r="I100" s="386" t="s">
        <v>946</v>
      </c>
      <c r="J100" s="388">
        <v>3</v>
      </c>
      <c r="K100" s="388">
        <v>1</v>
      </c>
      <c r="L100" s="389">
        <v>15.7</v>
      </c>
      <c r="M100" s="389"/>
      <c r="N100" s="390"/>
      <c r="O100" s="391">
        <f>3.4*1.01</f>
        <v>3.4339999999999997</v>
      </c>
      <c r="P100" s="395">
        <f>IF(K100="","",IF(OR(K100=1,ISTEXT(K100)),O100,O100/K100))</f>
        <v>3.4339999999999997</v>
      </c>
      <c r="Q100" s="395">
        <v>5.9847999999999999</v>
      </c>
      <c r="R100" s="395"/>
      <c r="S100" s="393" t="s">
        <v>941</v>
      </c>
    </row>
    <row r="101" spans="1:19" s="384" customFormat="1" ht="13.5" x14ac:dyDescent="0.25">
      <c r="A101" s="385">
        <f t="shared" si="7"/>
        <v>97</v>
      </c>
      <c r="B101" s="386" t="s">
        <v>1039</v>
      </c>
      <c r="C101" s="394" t="str">
        <f>IF($B101="","",HLOOKUP(Cover!$D$12,$D$5:$G$120,$A101,FALSE))</f>
        <v>IPV</v>
      </c>
      <c r="D101" s="386" t="s">
        <v>1040</v>
      </c>
      <c r="E101" s="386" t="s">
        <v>1040</v>
      </c>
      <c r="F101" s="386"/>
      <c r="G101" s="386"/>
      <c r="H101" s="386" t="s">
        <v>945</v>
      </c>
      <c r="I101" s="386" t="s">
        <v>946</v>
      </c>
      <c r="J101" s="388">
        <v>3</v>
      </c>
      <c r="K101" s="388">
        <v>1</v>
      </c>
      <c r="L101" s="389">
        <v>12.9</v>
      </c>
      <c r="M101" s="389"/>
      <c r="N101" s="390">
        <v>30</v>
      </c>
      <c r="O101" s="391">
        <v>15</v>
      </c>
      <c r="P101" s="395">
        <f>IF(K101="","",IF(OR(K101=1,ISTEXT(K101)),O101,O101/K101))</f>
        <v>15</v>
      </c>
      <c r="Q101" s="395">
        <f>AVERAGE(13.48,14.25)</f>
        <v>13.865</v>
      </c>
      <c r="R101" s="395">
        <v>96.75</v>
      </c>
      <c r="S101" s="393" t="s">
        <v>949</v>
      </c>
    </row>
    <row r="102" spans="1:19" s="384" customFormat="1" ht="13.5" x14ac:dyDescent="0.25">
      <c r="A102" s="385">
        <f t="shared" si="7"/>
        <v>98</v>
      </c>
      <c r="B102" s="386" t="s">
        <v>1042</v>
      </c>
      <c r="C102" s="394" t="str">
        <f>IF($B102="","",HLOOKUP(Cover!$D$12,$D$5:$G$120,$A102,FALSE))</f>
        <v>HPV</v>
      </c>
      <c r="D102" s="386" t="s">
        <v>1043</v>
      </c>
      <c r="E102" s="386" t="s">
        <v>1043</v>
      </c>
      <c r="F102" s="386"/>
      <c r="G102" s="386"/>
      <c r="H102" s="386" t="s">
        <v>945</v>
      </c>
      <c r="I102" s="386" t="s">
        <v>946</v>
      </c>
      <c r="J102" s="388">
        <v>3</v>
      </c>
      <c r="K102" s="388">
        <v>1</v>
      </c>
      <c r="L102" s="389">
        <v>15</v>
      </c>
      <c r="M102" s="389"/>
      <c r="N102" s="390"/>
      <c r="O102" s="391">
        <v>4.5</v>
      </c>
      <c r="P102" s="395">
        <f t="shared" ref="P102:P113" si="10">IF(K102="","",IF(OR(K102=1,ISTEXT(K102)),O102,O102/K102))</f>
        <v>4.5</v>
      </c>
      <c r="Q102" s="395"/>
      <c r="R102" s="395"/>
      <c r="S102" s="393" t="s">
        <v>1044</v>
      </c>
    </row>
    <row r="103" spans="1:19" s="384" customFormat="1" ht="13.5" x14ac:dyDescent="0.25">
      <c r="A103" s="385">
        <f t="shared" si="7"/>
        <v>99</v>
      </c>
      <c r="B103" s="386" t="s">
        <v>1042</v>
      </c>
      <c r="C103" s="394" t="str">
        <f>IF($B103="","",HLOOKUP(Cover!$D$12,$D$5:$G$120,$A103,FALSE))</f>
        <v>HPV</v>
      </c>
      <c r="D103" s="386" t="s">
        <v>1043</v>
      </c>
      <c r="E103" s="386" t="s">
        <v>1043</v>
      </c>
      <c r="F103" s="386"/>
      <c r="G103" s="386"/>
      <c r="H103" s="386" t="s">
        <v>945</v>
      </c>
      <c r="I103" s="386" t="s">
        <v>946</v>
      </c>
      <c r="J103" s="388">
        <v>3</v>
      </c>
      <c r="K103" s="388">
        <v>1</v>
      </c>
      <c r="L103" s="389">
        <v>11.5</v>
      </c>
      <c r="M103" s="389"/>
      <c r="N103" s="390"/>
      <c r="O103" s="391">
        <v>4.5</v>
      </c>
      <c r="P103" s="395">
        <f t="shared" si="10"/>
        <v>4.5</v>
      </c>
      <c r="Q103" s="395"/>
      <c r="R103" s="395"/>
      <c r="S103" s="393" t="s">
        <v>1045</v>
      </c>
    </row>
    <row r="104" spans="1:19" s="384" customFormat="1" ht="13.5" x14ac:dyDescent="0.25">
      <c r="A104" s="385">
        <f t="shared" si="7"/>
        <v>100</v>
      </c>
      <c r="B104" s="386" t="s">
        <v>1042</v>
      </c>
      <c r="C104" s="394" t="str">
        <f>IF($B104="","",HLOOKUP(Cover!$D$12,$D$5:$G$120,$A104,FALSE))</f>
        <v>HPV</v>
      </c>
      <c r="D104" s="386" t="s">
        <v>1043</v>
      </c>
      <c r="E104" s="386" t="s">
        <v>1043</v>
      </c>
      <c r="F104" s="386"/>
      <c r="G104" s="386"/>
      <c r="H104" s="386" t="s">
        <v>945</v>
      </c>
      <c r="I104" s="386" t="s">
        <v>946</v>
      </c>
      <c r="J104" s="388">
        <v>3</v>
      </c>
      <c r="K104" s="388">
        <v>2</v>
      </c>
      <c r="L104" s="389">
        <v>5.7</v>
      </c>
      <c r="M104" s="389"/>
      <c r="N104" s="390"/>
      <c r="O104" s="391">
        <f>4.6*2</f>
        <v>9.1999999999999993</v>
      </c>
      <c r="P104" s="395">
        <f t="shared" si="10"/>
        <v>4.5999999999999996</v>
      </c>
      <c r="Q104" s="395"/>
      <c r="R104" s="395"/>
      <c r="S104" s="393" t="s">
        <v>1046</v>
      </c>
    </row>
    <row r="105" spans="1:19" s="384" customFormat="1" ht="13.5" x14ac:dyDescent="0.25">
      <c r="A105" s="385">
        <f t="shared" si="7"/>
        <v>101</v>
      </c>
      <c r="B105" s="386" t="s">
        <v>1042</v>
      </c>
      <c r="C105" s="394" t="str">
        <f>IF($B105="","",HLOOKUP(Cover!$D$12,$D$5:$G$120,$A105,FALSE))</f>
        <v>HPV</v>
      </c>
      <c r="D105" s="386" t="s">
        <v>1043</v>
      </c>
      <c r="E105" s="386" t="s">
        <v>1043</v>
      </c>
      <c r="F105" s="386"/>
      <c r="G105" s="386"/>
      <c r="H105" s="386" t="s">
        <v>945</v>
      </c>
      <c r="I105" s="386" t="s">
        <v>946</v>
      </c>
      <c r="J105" s="388">
        <v>3</v>
      </c>
      <c r="K105" s="388">
        <v>2</v>
      </c>
      <c r="L105" s="389">
        <v>4.8</v>
      </c>
      <c r="M105" s="389"/>
      <c r="N105" s="390"/>
      <c r="O105" s="391">
        <f>4.6*2</f>
        <v>9.1999999999999993</v>
      </c>
      <c r="P105" s="395">
        <f t="shared" si="10"/>
        <v>4.5999999999999996</v>
      </c>
      <c r="Q105" s="395"/>
      <c r="R105" s="395"/>
      <c r="S105" s="393" t="s">
        <v>1045</v>
      </c>
    </row>
    <row r="106" spans="1:19" s="384" customFormat="1" ht="13.5" x14ac:dyDescent="0.25">
      <c r="A106" s="385">
        <f t="shared" si="7"/>
        <v>102</v>
      </c>
      <c r="B106" s="386" t="s">
        <v>1047</v>
      </c>
      <c r="C106" s="394" t="str">
        <f>IF($B106="","",HLOOKUP(Cover!$D$12,$D$5:$G$120,$A106,FALSE))</f>
        <v>mOPV1</v>
      </c>
      <c r="D106" s="386" t="s">
        <v>1048</v>
      </c>
      <c r="E106" s="386" t="s">
        <v>1049</v>
      </c>
      <c r="F106" s="386"/>
      <c r="G106" s="386"/>
      <c r="H106" s="386" t="s">
        <v>945</v>
      </c>
      <c r="I106" s="386" t="s">
        <v>385</v>
      </c>
      <c r="J106" s="388"/>
      <c r="K106" s="388">
        <v>20</v>
      </c>
      <c r="L106" s="389">
        <v>1.5</v>
      </c>
      <c r="M106" s="389"/>
      <c r="N106" s="390">
        <v>2</v>
      </c>
      <c r="O106" s="391">
        <f>1.96*1.1</f>
        <v>2.1560000000000001</v>
      </c>
      <c r="P106" s="395">
        <f t="shared" si="10"/>
        <v>0.10780000000000001</v>
      </c>
      <c r="Q106" s="395"/>
      <c r="R106" s="395"/>
      <c r="S106" s="393" t="s">
        <v>941</v>
      </c>
    </row>
    <row r="107" spans="1:19" s="384" customFormat="1" ht="13.5" x14ac:dyDescent="0.25">
      <c r="A107" s="385">
        <f t="shared" si="7"/>
        <v>103</v>
      </c>
      <c r="B107" s="386" t="s">
        <v>1050</v>
      </c>
      <c r="C107" s="394" t="str">
        <f>IF($B107="","",HLOOKUP(Cover!$D$12,$D$5:$G$120,$A107,FALSE))</f>
        <v>mOPV3</v>
      </c>
      <c r="D107" s="386" t="s">
        <v>1051</v>
      </c>
      <c r="E107" s="386" t="s">
        <v>1052</v>
      </c>
      <c r="F107" s="386"/>
      <c r="G107" s="386"/>
      <c r="H107" s="386" t="s">
        <v>945</v>
      </c>
      <c r="I107" s="386" t="s">
        <v>385</v>
      </c>
      <c r="J107" s="388"/>
      <c r="K107" s="388">
        <v>20</v>
      </c>
      <c r="L107" s="389">
        <v>1.5</v>
      </c>
      <c r="M107" s="389"/>
      <c r="N107" s="390">
        <v>2</v>
      </c>
      <c r="O107" s="391">
        <f>2.5*1.1</f>
        <v>2.75</v>
      </c>
      <c r="P107" s="395">
        <f t="shared" si="10"/>
        <v>0.13750000000000001</v>
      </c>
      <c r="Q107" s="395"/>
      <c r="R107" s="395"/>
      <c r="S107" s="393" t="s">
        <v>941</v>
      </c>
    </row>
    <row r="108" spans="1:19" s="384" customFormat="1" ht="13.5" x14ac:dyDescent="0.25">
      <c r="A108" s="385">
        <f t="shared" si="7"/>
        <v>104</v>
      </c>
      <c r="B108" s="386" t="s">
        <v>1053</v>
      </c>
      <c r="C108" s="394" t="str">
        <f>IF($B108="","",HLOOKUP(Cover!$D$12,$D$5:$G$120,$A108,FALSE))</f>
        <v>H1N1</v>
      </c>
      <c r="D108" s="386" t="s">
        <v>1054</v>
      </c>
      <c r="E108" s="386" t="s">
        <v>1054</v>
      </c>
      <c r="F108" s="386"/>
      <c r="G108" s="386"/>
      <c r="H108" s="386" t="s">
        <v>1055</v>
      </c>
      <c r="I108" s="386" t="s">
        <v>946</v>
      </c>
      <c r="J108" s="388"/>
      <c r="K108" s="388">
        <v>10</v>
      </c>
      <c r="L108" s="389">
        <f>26*11.3*9.7/500</f>
        <v>5.6997200000000001</v>
      </c>
      <c r="M108" s="389"/>
      <c r="N108" s="390"/>
      <c r="O108" s="391">
        <f>40*1.1</f>
        <v>44</v>
      </c>
      <c r="P108" s="395">
        <f t="shared" si="10"/>
        <v>4.4000000000000004</v>
      </c>
      <c r="Q108" s="395"/>
      <c r="R108" s="395"/>
      <c r="S108" s="393" t="s">
        <v>941</v>
      </c>
    </row>
    <row r="109" spans="1:19" s="384" customFormat="1" ht="13.5" x14ac:dyDescent="0.25">
      <c r="A109" s="385">
        <f t="shared" si="7"/>
        <v>105</v>
      </c>
      <c r="B109" s="386" t="s">
        <v>1053</v>
      </c>
      <c r="C109" s="394" t="str">
        <f>IF($B109="","",HLOOKUP(Cover!$D$12,$D$5:$G$120,$A109,FALSE))</f>
        <v>H1N1</v>
      </c>
      <c r="D109" s="386" t="s">
        <v>1054</v>
      </c>
      <c r="E109" s="386" t="s">
        <v>1054</v>
      </c>
      <c r="F109" s="386"/>
      <c r="G109" s="386"/>
      <c r="H109" s="386" t="s">
        <v>945</v>
      </c>
      <c r="I109" s="386" t="s">
        <v>946</v>
      </c>
      <c r="J109" s="388"/>
      <c r="K109" s="388" t="s">
        <v>1056</v>
      </c>
      <c r="L109" s="389">
        <f>20.6*16.6*5.5/200</f>
        <v>9.4039000000000001</v>
      </c>
      <c r="M109" s="389"/>
      <c r="N109" s="390"/>
      <c r="O109" s="391">
        <f t="shared" ref="O109:O111" si="11">40*1.1</f>
        <v>44</v>
      </c>
      <c r="P109" s="395">
        <f t="shared" si="10"/>
        <v>44</v>
      </c>
      <c r="Q109" s="395"/>
      <c r="R109" s="395"/>
      <c r="S109" s="393" t="s">
        <v>941</v>
      </c>
    </row>
    <row r="110" spans="1:19" s="384" customFormat="1" ht="13.5" x14ac:dyDescent="0.25">
      <c r="A110" s="385">
        <f t="shared" si="7"/>
        <v>106</v>
      </c>
      <c r="B110" s="386" t="s">
        <v>1053</v>
      </c>
      <c r="C110" s="394" t="str">
        <f>IF($B110="","",HLOOKUP(Cover!$D$12,$D$5:$G$120,$A110,FALSE))</f>
        <v>H1N1</v>
      </c>
      <c r="D110" s="386" t="s">
        <v>1054</v>
      </c>
      <c r="E110" s="386" t="s">
        <v>1054</v>
      </c>
      <c r="F110" s="386"/>
      <c r="G110" s="386"/>
      <c r="H110" s="386" t="s">
        <v>945</v>
      </c>
      <c r="I110" s="386" t="s">
        <v>946</v>
      </c>
      <c r="J110" s="388"/>
      <c r="K110" s="388">
        <v>10</v>
      </c>
      <c r="L110" s="389">
        <f>11.1*5.4*5.6/100</f>
        <v>3.3566400000000001</v>
      </c>
      <c r="M110" s="389"/>
      <c r="N110" s="390"/>
      <c r="O110" s="391">
        <f t="shared" si="11"/>
        <v>44</v>
      </c>
      <c r="P110" s="395">
        <f t="shared" si="10"/>
        <v>4.4000000000000004</v>
      </c>
      <c r="Q110" s="395"/>
      <c r="R110" s="395"/>
      <c r="S110" s="393" t="s">
        <v>941</v>
      </c>
    </row>
    <row r="111" spans="1:19" s="384" customFormat="1" ht="13.5" x14ac:dyDescent="0.25">
      <c r="A111" s="385">
        <f t="shared" si="7"/>
        <v>107</v>
      </c>
      <c r="B111" s="386" t="s">
        <v>1053</v>
      </c>
      <c r="C111" s="394" t="str">
        <f>IF($B111="","",HLOOKUP(Cover!$D$12,$D$5:$G$120,$A111,FALSE))</f>
        <v>H1N1</v>
      </c>
      <c r="D111" s="386" t="s">
        <v>1054</v>
      </c>
      <c r="E111" s="386" t="s">
        <v>1054</v>
      </c>
      <c r="F111" s="386"/>
      <c r="G111" s="386"/>
      <c r="H111" s="386" t="s">
        <v>945</v>
      </c>
      <c r="I111" s="386" t="s">
        <v>946</v>
      </c>
      <c r="J111" s="388"/>
      <c r="K111" s="388" t="s">
        <v>1056</v>
      </c>
      <c r="L111" s="389">
        <f>6.35*2.86*2.86/10</f>
        <v>5.1940459999999993</v>
      </c>
      <c r="M111" s="389"/>
      <c r="N111" s="390"/>
      <c r="O111" s="391">
        <f t="shared" si="11"/>
        <v>44</v>
      </c>
      <c r="P111" s="395">
        <f t="shared" si="10"/>
        <v>44</v>
      </c>
      <c r="Q111" s="395"/>
      <c r="R111" s="395"/>
      <c r="S111" s="393" t="s">
        <v>941</v>
      </c>
    </row>
    <row r="112" spans="1:19" s="384" customFormat="1" ht="13.5" x14ac:dyDescent="0.25">
      <c r="A112" s="385">
        <f t="shared" si="7"/>
        <v>108</v>
      </c>
      <c r="B112" s="386" t="s">
        <v>1053</v>
      </c>
      <c r="C112" s="394" t="str">
        <f>IF($B112="","",HLOOKUP(Cover!$D$12,$D$5:$G$120,$A112,FALSE))</f>
        <v>H1N1</v>
      </c>
      <c r="D112" s="386" t="s">
        <v>1054</v>
      </c>
      <c r="E112" s="386" t="s">
        <v>1054</v>
      </c>
      <c r="F112" s="386"/>
      <c r="G112" s="386"/>
      <c r="H112" s="386" t="s">
        <v>945</v>
      </c>
      <c r="I112" s="386" t="s">
        <v>388</v>
      </c>
      <c r="J112" s="388"/>
      <c r="K112" s="388" t="s">
        <v>386</v>
      </c>
      <c r="L112" s="389">
        <f>2.54*6*2.54*(4+5/8)*2.54*(1+3/4)/10</f>
        <v>79.579679550000009</v>
      </c>
      <c r="M112" s="389"/>
      <c r="N112" s="390"/>
      <c r="O112" s="391">
        <f>5.5*1.1</f>
        <v>6.0500000000000007</v>
      </c>
      <c r="P112" s="395">
        <f t="shared" si="10"/>
        <v>6.0500000000000007</v>
      </c>
      <c r="Q112" s="395"/>
      <c r="R112" s="395"/>
      <c r="S112" s="393" t="s">
        <v>949</v>
      </c>
    </row>
    <row r="113" spans="1:19" s="384" customFormat="1" ht="13.5" x14ac:dyDescent="0.25">
      <c r="A113" s="385">
        <f t="shared" si="7"/>
        <v>109</v>
      </c>
      <c r="B113" s="386" t="s">
        <v>1057</v>
      </c>
      <c r="C113" s="394" t="str">
        <f>IF($B113="","",HLOOKUP(Cover!$D$12,$D$5:$G$120,$A113,FALSE))</f>
        <v>bOPV1+3</v>
      </c>
      <c r="D113" s="386" t="s">
        <v>1058</v>
      </c>
      <c r="E113" s="386" t="s">
        <v>1059</v>
      </c>
      <c r="F113" s="386"/>
      <c r="G113" s="386"/>
      <c r="H113" s="386" t="s">
        <v>945</v>
      </c>
      <c r="I113" s="386" t="s">
        <v>385</v>
      </c>
      <c r="J113" s="388"/>
      <c r="K113" s="388">
        <v>20</v>
      </c>
      <c r="L113" s="389">
        <v>1.1299999999999999</v>
      </c>
      <c r="M113" s="389"/>
      <c r="N113" s="390">
        <v>2</v>
      </c>
      <c r="O113" s="391">
        <f>2.63*1.1</f>
        <v>2.8930000000000002</v>
      </c>
      <c r="P113" s="395">
        <f t="shared" si="10"/>
        <v>0.14465</v>
      </c>
      <c r="Q113" s="395"/>
      <c r="R113" s="395"/>
      <c r="S113" s="393" t="s">
        <v>949</v>
      </c>
    </row>
    <row r="114" spans="1:19" s="384" customFormat="1" ht="13.5" x14ac:dyDescent="0.25">
      <c r="A114" s="385">
        <f t="shared" si="7"/>
        <v>110</v>
      </c>
      <c r="B114" s="386" t="s">
        <v>1057</v>
      </c>
      <c r="C114" s="394" t="str">
        <f>IF($B114="","",HLOOKUP(Cover!$D$12,$D$5:$G$120,$A114,FALSE))</f>
        <v>bOPV1+3</v>
      </c>
      <c r="D114" s="386" t="s">
        <v>1058</v>
      </c>
      <c r="E114" s="386" t="s">
        <v>1059</v>
      </c>
      <c r="F114" s="386"/>
      <c r="G114" s="386"/>
      <c r="H114" s="386" t="s">
        <v>945</v>
      </c>
      <c r="I114" s="386" t="s">
        <v>385</v>
      </c>
      <c r="J114" s="388"/>
      <c r="K114" s="388">
        <v>10</v>
      </c>
      <c r="L114" s="389">
        <v>0.97</v>
      </c>
      <c r="M114" s="389"/>
      <c r="N114" s="390">
        <v>2</v>
      </c>
      <c r="O114" s="391">
        <f>2.8*1.1</f>
        <v>3.08</v>
      </c>
      <c r="P114" s="395">
        <f>IF(K114="","",IF(OR(K114=1,ISTEXT(K114)),O114,O114/K114))</f>
        <v>0.308</v>
      </c>
      <c r="Q114" s="395"/>
      <c r="R114" s="395"/>
      <c r="S114" s="393" t="s">
        <v>949</v>
      </c>
    </row>
    <row r="115" spans="1:19" s="384" customFormat="1" ht="13.5" x14ac:dyDescent="0.25">
      <c r="A115" s="385">
        <f t="shared" si="7"/>
        <v>111</v>
      </c>
      <c r="B115" s="386" t="s">
        <v>1060</v>
      </c>
      <c r="C115" s="394" t="str">
        <f>IF($B115="","",HLOOKUP(Cover!$D$12,$D$5:$G$120,$A115,FALSE))</f>
        <v>OCV</v>
      </c>
      <c r="D115" s="386" t="s">
        <v>1061</v>
      </c>
      <c r="E115" s="386" t="s">
        <v>1062</v>
      </c>
      <c r="F115" s="386"/>
      <c r="G115" s="386"/>
      <c r="H115" s="386" t="s">
        <v>945</v>
      </c>
      <c r="I115" s="386" t="s">
        <v>385</v>
      </c>
      <c r="J115" s="388"/>
      <c r="K115" s="388">
        <v>2</v>
      </c>
      <c r="L115" s="389">
        <v>136</v>
      </c>
      <c r="M115" s="389"/>
      <c r="N115" s="390"/>
      <c r="O115" s="391">
        <f>2*1.85*1.1</f>
        <v>4.07</v>
      </c>
      <c r="P115" s="395">
        <f t="shared" ref="P115" si="12">IF(K115="","",IF(OR(K115=1,ISTEXT(K115)),O115,O115/K115))</f>
        <v>2.0350000000000001</v>
      </c>
      <c r="Q115" s="395"/>
      <c r="R115" s="395"/>
      <c r="S115" s="393" t="s">
        <v>949</v>
      </c>
    </row>
    <row r="116" spans="1:19" s="384" customFormat="1" ht="13.5" x14ac:dyDescent="0.25">
      <c r="A116" s="385">
        <f t="shared" si="7"/>
        <v>112</v>
      </c>
      <c r="B116" s="386" t="s">
        <v>1063</v>
      </c>
      <c r="C116" s="394" t="str">
        <f>IF($B116="","",HLOOKUP(Cover!$D$12,$D$5:$G$120,$A116,FALSE))</f>
        <v>OCV</v>
      </c>
      <c r="D116" s="386" t="s">
        <v>1061</v>
      </c>
      <c r="E116" s="386" t="s">
        <v>1062</v>
      </c>
      <c r="F116" s="386"/>
      <c r="G116" s="386"/>
      <c r="H116" s="386" t="s">
        <v>945</v>
      </c>
      <c r="I116" s="386" t="s">
        <v>385</v>
      </c>
      <c r="J116" s="388"/>
      <c r="K116" s="388">
        <v>1</v>
      </c>
      <c r="L116" s="389">
        <v>16.8</v>
      </c>
      <c r="M116" s="389"/>
      <c r="N116" s="390">
        <v>14</v>
      </c>
      <c r="O116" s="391">
        <f>1.85*1.1</f>
        <v>2.0350000000000001</v>
      </c>
      <c r="P116" s="395">
        <f>IF(K116="","",IF(OR(K116=1,ISTEXT(K116)),O116,O116/K116))</f>
        <v>2.0350000000000001</v>
      </c>
      <c r="Q116" s="395"/>
      <c r="R116" s="395"/>
      <c r="S116" s="393" t="s">
        <v>949</v>
      </c>
    </row>
    <row r="117" spans="1:19" s="384" customFormat="1" ht="13.5" x14ac:dyDescent="0.25">
      <c r="A117" s="385">
        <f t="shared" si="7"/>
        <v>113</v>
      </c>
      <c r="B117" s="386"/>
      <c r="C117" s="394" t="str">
        <f>IF($B117="","",HLOOKUP(Cover!$D$12,$D$5:$G$120,$A117,FALSE))</f>
        <v/>
      </c>
      <c r="D117" s="386"/>
      <c r="E117" s="386"/>
      <c r="F117" s="386"/>
      <c r="G117" s="386"/>
      <c r="H117" s="386"/>
      <c r="I117" s="386"/>
      <c r="J117" s="388"/>
      <c r="K117" s="388"/>
      <c r="L117" s="389"/>
      <c r="M117" s="389"/>
      <c r="N117" s="390"/>
      <c r="O117" s="391"/>
      <c r="P117" s="395" t="str">
        <f t="shared" ref="P117:P119" si="13">IF(K117="","",IF(OR(K117=1,ISTEXT(K117)),O117,O117/K117))</f>
        <v/>
      </c>
      <c r="Q117" s="395"/>
      <c r="R117" s="395"/>
      <c r="S117" s="393"/>
    </row>
    <row r="118" spans="1:19" s="384" customFormat="1" ht="13.5" x14ac:dyDescent="0.25">
      <c r="A118" s="385">
        <f t="shared" si="7"/>
        <v>114</v>
      </c>
      <c r="B118" s="386"/>
      <c r="C118" s="394" t="str">
        <f>IF($B118="","",HLOOKUP(Cover!$D$12,$D$5:$G$120,$A118,FALSE))</f>
        <v/>
      </c>
      <c r="D118" s="386"/>
      <c r="E118" s="386"/>
      <c r="F118" s="386"/>
      <c r="G118" s="386"/>
      <c r="H118" s="386"/>
      <c r="I118" s="386"/>
      <c r="J118" s="388"/>
      <c r="K118" s="388"/>
      <c r="L118" s="389"/>
      <c r="M118" s="389"/>
      <c r="N118" s="390"/>
      <c r="O118" s="391"/>
      <c r="P118" s="395" t="str">
        <f t="shared" si="13"/>
        <v/>
      </c>
      <c r="Q118" s="395"/>
      <c r="R118" s="395"/>
      <c r="S118" s="393"/>
    </row>
    <row r="119" spans="1:19" s="384" customFormat="1" ht="13.5" x14ac:dyDescent="0.25">
      <c r="A119" s="385">
        <f t="shared" si="7"/>
        <v>115</v>
      </c>
      <c r="B119" s="386"/>
      <c r="C119" s="394" t="str">
        <f>IF($B119="","",HLOOKUP(Cover!$D$12,$D$5:$G$120,$A119,FALSE))</f>
        <v/>
      </c>
      <c r="D119" s="386"/>
      <c r="E119" s="386"/>
      <c r="F119" s="386"/>
      <c r="G119" s="386"/>
      <c r="H119" s="386"/>
      <c r="I119" s="386"/>
      <c r="J119" s="388"/>
      <c r="K119" s="388"/>
      <c r="L119" s="389"/>
      <c r="M119" s="389"/>
      <c r="N119" s="390"/>
      <c r="O119" s="391"/>
      <c r="P119" s="395" t="str">
        <f t="shared" si="13"/>
        <v/>
      </c>
      <c r="Q119" s="395"/>
      <c r="R119" s="395"/>
      <c r="S119" s="393"/>
    </row>
    <row r="120" spans="1:19" s="384" customFormat="1" ht="13.5" x14ac:dyDescent="0.25">
      <c r="A120" s="385">
        <f t="shared" si="7"/>
        <v>116</v>
      </c>
      <c r="B120" s="409"/>
      <c r="C120" s="410" t="str">
        <f>IF($B120="","",HLOOKUP(Cover!$D$12,$D$5:$G$120,$A120,FALSE))</f>
        <v/>
      </c>
      <c r="D120" s="411"/>
      <c r="E120" s="411"/>
      <c r="F120" s="411"/>
      <c r="G120" s="411"/>
      <c r="H120" s="409"/>
      <c r="I120" s="409"/>
      <c r="J120" s="412"/>
      <c r="K120" s="412"/>
      <c r="L120" s="413"/>
      <c r="M120" s="414"/>
      <c r="N120" s="415"/>
      <c r="O120" s="416"/>
      <c r="P120" s="395" t="str">
        <f>IF(K120="","",IF(OR(K120=1,ISTEXT(K120)),O120,O120/K120))</f>
        <v/>
      </c>
      <c r="Q120" s="395"/>
      <c r="R120" s="395"/>
      <c r="S120" s="393"/>
    </row>
    <row r="121" spans="1:19" ht="13.5" x14ac:dyDescent="0.25">
      <c r="A121" s="385"/>
      <c r="B121" s="417" t="s">
        <v>1064</v>
      </c>
      <c r="C121" s="418" t="s">
        <v>1086</v>
      </c>
      <c r="D121" s="418"/>
      <c r="E121" s="418"/>
      <c r="F121" s="418"/>
      <c r="G121" s="418"/>
      <c r="H121" s="417"/>
      <c r="I121" s="418"/>
      <c r="J121" s="419"/>
      <c r="K121" s="419"/>
      <c r="L121" s="419"/>
      <c r="M121" s="419"/>
      <c r="N121" s="419"/>
      <c r="O121" s="419"/>
      <c r="P121" s="420"/>
      <c r="Q121" s="372"/>
    </row>
    <row r="122" spans="1:19" s="371" customFormat="1" ht="12.75" x14ac:dyDescent="0.25">
      <c r="B122" s="418"/>
      <c r="C122" s="418"/>
      <c r="D122" s="418"/>
      <c r="E122" s="418"/>
      <c r="F122" s="418"/>
      <c r="G122" s="418"/>
      <c r="H122" s="418"/>
      <c r="I122" s="418"/>
      <c r="J122" s="418"/>
      <c r="K122" s="418"/>
      <c r="L122" s="418"/>
      <c r="M122" s="418"/>
      <c r="N122" s="418"/>
      <c r="O122" s="418"/>
      <c r="P122" s="372"/>
    </row>
    <row r="123" spans="1:19" x14ac:dyDescent="0.2">
      <c r="C123" s="371"/>
      <c r="D123" s="371"/>
      <c r="E123" s="371"/>
      <c r="F123" s="371"/>
      <c r="G123" s="371"/>
      <c r="H123" s="371"/>
    </row>
    <row r="124" spans="1:19" ht="57" customHeight="1" x14ac:dyDescent="0.2">
      <c r="C124" s="371"/>
      <c r="D124" s="384"/>
      <c r="E124" s="384"/>
      <c r="F124" s="384"/>
      <c r="G124" s="384"/>
      <c r="H124" s="384"/>
    </row>
    <row r="125" spans="1:19" ht="12.75" x14ac:dyDescent="0.2">
      <c r="C125" s="371"/>
      <c r="D125" s="384"/>
      <c r="E125" s="384"/>
      <c r="F125" s="384"/>
      <c r="G125" s="384"/>
      <c r="H125" s="384"/>
    </row>
    <row r="126" spans="1:19" ht="12.75" x14ac:dyDescent="0.2">
      <c r="C126" s="371"/>
      <c r="D126" s="384"/>
      <c r="E126" s="384"/>
      <c r="F126" s="384"/>
      <c r="G126" s="384"/>
      <c r="H126" s="384"/>
    </row>
    <row r="127" spans="1:19" ht="12.75" x14ac:dyDescent="0.2">
      <c r="C127" s="371"/>
      <c r="D127" s="384"/>
      <c r="E127" s="384"/>
      <c r="F127" s="384"/>
      <c r="G127" s="384"/>
      <c r="H127" s="384"/>
    </row>
    <row r="128" spans="1:19" ht="12.75" x14ac:dyDescent="0.2">
      <c r="C128" s="371"/>
      <c r="D128" s="384"/>
      <c r="E128" s="384"/>
      <c r="F128" s="384"/>
      <c r="G128" s="384"/>
      <c r="H128" s="384"/>
    </row>
    <row r="129" spans="3:8" ht="12.75" x14ac:dyDescent="0.2">
      <c r="C129" s="371"/>
      <c r="D129" s="384"/>
      <c r="E129" s="384"/>
      <c r="F129" s="384"/>
      <c r="G129" s="384"/>
      <c r="H129" s="384"/>
    </row>
    <row r="130" spans="3:8" ht="12.75" x14ac:dyDescent="0.2">
      <c r="C130" s="371"/>
      <c r="D130" s="384"/>
      <c r="E130" s="384"/>
      <c r="F130" s="384"/>
      <c r="G130" s="384"/>
      <c r="H130" s="384"/>
    </row>
    <row r="131" spans="3:8" ht="12.75" x14ac:dyDescent="0.2">
      <c r="C131" s="371"/>
      <c r="D131" s="384"/>
      <c r="E131" s="384"/>
      <c r="F131" s="384"/>
      <c r="G131" s="384"/>
      <c r="H131" s="384"/>
    </row>
    <row r="132" spans="3:8" ht="12.75" x14ac:dyDescent="0.2">
      <c r="C132" s="371"/>
      <c r="D132" s="384"/>
      <c r="E132" s="384"/>
      <c r="F132" s="384"/>
      <c r="G132" s="384"/>
      <c r="H132" s="384"/>
    </row>
    <row r="133" spans="3:8" ht="12.75" x14ac:dyDescent="0.2">
      <c r="C133" s="371"/>
      <c r="D133" s="384"/>
      <c r="E133" s="384"/>
      <c r="F133" s="384"/>
      <c r="G133" s="384"/>
      <c r="H133" s="384"/>
    </row>
    <row r="134" spans="3:8" ht="12.75" x14ac:dyDescent="0.2">
      <c r="C134" s="371"/>
      <c r="D134" s="384"/>
      <c r="E134" s="384"/>
      <c r="F134" s="384"/>
      <c r="G134" s="384"/>
      <c r="H134" s="384"/>
    </row>
    <row r="135" spans="3:8" ht="12.75" x14ac:dyDescent="0.2">
      <c r="C135" s="371"/>
      <c r="D135" s="384"/>
      <c r="E135" s="384"/>
      <c r="F135" s="384"/>
      <c r="G135" s="384"/>
      <c r="H135" s="384"/>
    </row>
    <row r="136" spans="3:8" ht="12.75" x14ac:dyDescent="0.2">
      <c r="C136" s="371"/>
      <c r="D136" s="384"/>
      <c r="E136" s="384"/>
      <c r="F136" s="384"/>
      <c r="G136" s="384"/>
      <c r="H136" s="384"/>
    </row>
    <row r="137" spans="3:8" ht="12.75" x14ac:dyDescent="0.2">
      <c r="C137" s="371"/>
      <c r="D137" s="384"/>
      <c r="E137" s="384"/>
      <c r="F137" s="384"/>
      <c r="G137" s="384"/>
      <c r="H137" s="384"/>
    </row>
    <row r="138" spans="3:8" ht="12.75" x14ac:dyDescent="0.2">
      <c r="C138" s="371"/>
      <c r="D138" s="384"/>
      <c r="E138" s="384"/>
      <c r="F138" s="384"/>
      <c r="G138" s="384"/>
      <c r="H138" s="384"/>
    </row>
    <row r="139" spans="3:8" ht="12.75" x14ac:dyDescent="0.2">
      <c r="C139" s="371"/>
      <c r="D139" s="384"/>
      <c r="E139" s="384"/>
      <c r="F139" s="384"/>
      <c r="G139" s="384"/>
      <c r="H139" s="384"/>
    </row>
    <row r="140" spans="3:8" ht="12.75" x14ac:dyDescent="0.2">
      <c r="C140" s="371"/>
      <c r="D140" s="384"/>
      <c r="E140" s="384"/>
      <c r="F140" s="384"/>
      <c r="G140" s="384"/>
      <c r="H140" s="384"/>
    </row>
    <row r="141" spans="3:8" ht="12.75" x14ac:dyDescent="0.2">
      <c r="C141" s="371"/>
      <c r="D141" s="384"/>
      <c r="E141" s="384"/>
      <c r="F141" s="384"/>
      <c r="G141" s="384"/>
      <c r="H141" s="384"/>
    </row>
    <row r="142" spans="3:8" ht="12.75" x14ac:dyDescent="0.2">
      <c r="C142" s="371"/>
      <c r="D142" s="384"/>
      <c r="E142" s="384"/>
      <c r="F142" s="384"/>
      <c r="G142" s="384"/>
      <c r="H142" s="384"/>
    </row>
    <row r="143" spans="3:8" ht="12.75" x14ac:dyDescent="0.2">
      <c r="C143" s="371"/>
      <c r="D143" s="384"/>
      <c r="E143" s="384"/>
      <c r="F143" s="384"/>
      <c r="G143" s="384"/>
      <c r="H143" s="384"/>
    </row>
    <row r="144" spans="3:8" ht="12.75" x14ac:dyDescent="0.2">
      <c r="C144" s="371"/>
      <c r="D144" s="384"/>
      <c r="E144" s="384"/>
      <c r="F144" s="384"/>
      <c r="G144" s="384"/>
      <c r="H144" s="384"/>
    </row>
    <row r="145" spans="3:8" ht="12.75" x14ac:dyDescent="0.2">
      <c r="C145" s="371"/>
      <c r="D145" s="384"/>
      <c r="E145" s="384"/>
      <c r="F145" s="384"/>
      <c r="G145" s="384"/>
      <c r="H145" s="384"/>
    </row>
    <row r="146" spans="3:8" ht="12.75" x14ac:dyDescent="0.2">
      <c r="C146" s="371"/>
      <c r="D146" s="384"/>
      <c r="E146" s="384"/>
      <c r="F146" s="384"/>
      <c r="G146" s="384"/>
      <c r="H146" s="384"/>
    </row>
    <row r="147" spans="3:8" ht="12.75" x14ac:dyDescent="0.2">
      <c r="C147" s="371"/>
      <c r="D147" s="384"/>
      <c r="E147" s="384"/>
      <c r="F147" s="384"/>
      <c r="G147" s="384"/>
      <c r="H147" s="384"/>
    </row>
    <row r="148" spans="3:8" ht="12.75" x14ac:dyDescent="0.2">
      <c r="C148" s="371"/>
      <c r="D148" s="384"/>
      <c r="E148" s="384"/>
      <c r="F148" s="384"/>
      <c r="G148" s="384"/>
      <c r="H148" s="384"/>
    </row>
    <row r="149" spans="3:8" ht="12.75" x14ac:dyDescent="0.2">
      <c r="C149" s="371"/>
      <c r="D149" s="384"/>
      <c r="E149" s="384"/>
      <c r="F149" s="384"/>
      <c r="G149" s="384"/>
      <c r="H149" s="384"/>
    </row>
    <row r="150" spans="3:8" ht="12.75" x14ac:dyDescent="0.2">
      <c r="C150" s="371"/>
      <c r="D150" s="384"/>
      <c r="E150" s="384"/>
      <c r="F150" s="384"/>
      <c r="G150" s="384"/>
      <c r="H150" s="384"/>
    </row>
    <row r="151" spans="3:8" ht="12.75" x14ac:dyDescent="0.2">
      <c r="C151" s="371"/>
      <c r="D151" s="384"/>
      <c r="E151" s="384"/>
      <c r="F151" s="384"/>
      <c r="G151" s="384"/>
      <c r="H151" s="384"/>
    </row>
    <row r="152" spans="3:8" ht="12.75" x14ac:dyDescent="0.2">
      <c r="C152" s="371"/>
      <c r="D152" s="384"/>
      <c r="E152" s="384"/>
      <c r="F152" s="384"/>
      <c r="G152" s="384"/>
      <c r="H152" s="384"/>
    </row>
    <row r="153" spans="3:8" ht="12.75" x14ac:dyDescent="0.2">
      <c r="C153" s="371"/>
      <c r="D153" s="384"/>
      <c r="E153" s="384"/>
      <c r="F153" s="384"/>
      <c r="G153" s="384"/>
      <c r="H153" s="384"/>
    </row>
    <row r="154" spans="3:8" ht="12.75" x14ac:dyDescent="0.2">
      <c r="C154" s="371"/>
      <c r="D154" s="384"/>
      <c r="E154" s="384"/>
      <c r="F154" s="384"/>
      <c r="G154" s="384"/>
      <c r="H154" s="384"/>
    </row>
    <row r="155" spans="3:8" ht="12.75" x14ac:dyDescent="0.2">
      <c r="C155" s="371"/>
      <c r="D155" s="384"/>
      <c r="E155" s="384"/>
      <c r="F155" s="384"/>
      <c r="G155" s="384"/>
      <c r="H155" s="384"/>
    </row>
    <row r="156" spans="3:8" ht="12.75" x14ac:dyDescent="0.2">
      <c r="C156" s="371"/>
      <c r="D156" s="384"/>
      <c r="E156" s="384"/>
      <c r="F156" s="384"/>
      <c r="G156" s="384"/>
      <c r="H156" s="384"/>
    </row>
    <row r="157" spans="3:8" ht="12.75" x14ac:dyDescent="0.2">
      <c r="C157" s="371"/>
      <c r="D157" s="384"/>
      <c r="E157" s="384"/>
      <c r="F157" s="384"/>
      <c r="G157" s="384"/>
      <c r="H157" s="384"/>
    </row>
    <row r="158" spans="3:8" ht="12.75" x14ac:dyDescent="0.2">
      <c r="C158" s="371"/>
      <c r="D158" s="384"/>
      <c r="E158" s="384"/>
      <c r="F158" s="384"/>
      <c r="G158" s="384"/>
      <c r="H158" s="384"/>
    </row>
    <row r="159" spans="3:8" ht="12.75" x14ac:dyDescent="0.2">
      <c r="C159" s="371"/>
      <c r="D159" s="384"/>
      <c r="E159" s="384"/>
      <c r="F159" s="384"/>
      <c r="G159" s="384"/>
      <c r="H159" s="384"/>
    </row>
    <row r="160" spans="3:8" ht="12.75" x14ac:dyDescent="0.2">
      <c r="C160" s="371"/>
      <c r="D160" s="384"/>
      <c r="E160" s="384"/>
      <c r="F160" s="384"/>
      <c r="G160" s="384"/>
      <c r="H160" s="384"/>
    </row>
    <row r="161" spans="3:8" ht="12.75" x14ac:dyDescent="0.2">
      <c r="C161" s="371"/>
      <c r="D161" s="384"/>
      <c r="E161" s="384"/>
      <c r="F161" s="384"/>
      <c r="G161" s="384"/>
      <c r="H161" s="384"/>
    </row>
    <row r="162" spans="3:8" ht="12.75" x14ac:dyDescent="0.2">
      <c r="C162" s="371"/>
      <c r="D162" s="384"/>
      <c r="E162" s="384"/>
      <c r="F162" s="384"/>
      <c r="G162" s="384"/>
      <c r="H162" s="384"/>
    </row>
    <row r="163" spans="3:8" ht="12.75" x14ac:dyDescent="0.2">
      <c r="C163" s="371"/>
      <c r="D163" s="384"/>
      <c r="E163" s="384"/>
      <c r="F163" s="384"/>
      <c r="G163" s="384"/>
      <c r="H163" s="384"/>
    </row>
    <row r="164" spans="3:8" ht="12.75" x14ac:dyDescent="0.2">
      <c r="C164" s="371"/>
      <c r="D164" s="384"/>
      <c r="E164" s="384"/>
      <c r="F164" s="384"/>
      <c r="G164" s="384"/>
      <c r="H164" s="384"/>
    </row>
    <row r="165" spans="3:8" ht="12.75" x14ac:dyDescent="0.2">
      <c r="C165" s="371"/>
      <c r="D165" s="384"/>
      <c r="E165" s="384"/>
      <c r="F165" s="384"/>
      <c r="G165" s="384"/>
      <c r="H165" s="384"/>
    </row>
    <row r="166" spans="3:8" ht="12.75" x14ac:dyDescent="0.2">
      <c r="C166" s="384"/>
      <c r="D166" s="384"/>
      <c r="E166" s="384"/>
      <c r="F166" s="384"/>
      <c r="G166" s="384"/>
      <c r="H166" s="384"/>
    </row>
    <row r="167" spans="3:8" ht="12.75" x14ac:dyDescent="0.2">
      <c r="C167" s="384"/>
      <c r="D167" s="384"/>
      <c r="E167" s="384"/>
      <c r="F167" s="384"/>
      <c r="G167" s="384"/>
      <c r="H167" s="384"/>
    </row>
    <row r="168" spans="3:8" ht="12.75" x14ac:dyDescent="0.2">
      <c r="C168" s="384"/>
      <c r="D168" s="384"/>
      <c r="E168" s="384"/>
      <c r="F168" s="384"/>
      <c r="G168" s="384"/>
      <c r="H168" s="384"/>
    </row>
    <row r="169" spans="3:8" ht="12.75" x14ac:dyDescent="0.2">
      <c r="C169" s="384"/>
      <c r="D169" s="384"/>
      <c r="E169" s="384"/>
      <c r="F169" s="384"/>
      <c r="G169" s="384"/>
      <c r="H169" s="384"/>
    </row>
    <row r="170" spans="3:8" ht="12.75" x14ac:dyDescent="0.2">
      <c r="C170" s="384"/>
      <c r="D170" s="384"/>
      <c r="E170" s="384"/>
      <c r="F170" s="384"/>
      <c r="G170" s="384"/>
      <c r="H170" s="384"/>
    </row>
  </sheetData>
  <sheetProtection sheet="1" objects="1" scenarios="1"/>
  <conditionalFormatting sqref="L6:M9 L120:M120 L11:M105">
    <cfRule type="cellIs" dxfId="57" priority="57" stopIfTrue="1" operator="greaterThan">
      <formula>0</formula>
    </cfRule>
  </conditionalFormatting>
  <conditionalFormatting sqref="N6:N9 N120 N11:N105">
    <cfRule type="cellIs" dxfId="56" priority="58" stopIfTrue="1" operator="equal">
      <formula>0</formula>
    </cfRule>
  </conditionalFormatting>
  <conditionalFormatting sqref="L58:M58">
    <cfRule type="cellIs" dxfId="55" priority="55" stopIfTrue="1" operator="greaterThan">
      <formula>0</formula>
    </cfRule>
  </conditionalFormatting>
  <conditionalFormatting sqref="N58">
    <cfRule type="cellIs" dxfId="54" priority="56" stopIfTrue="1" operator="equal">
      <formula>0</formula>
    </cfRule>
  </conditionalFormatting>
  <conditionalFormatting sqref="L62:M62">
    <cfRule type="cellIs" dxfId="53" priority="53" stopIfTrue="1" operator="greaterThan">
      <formula>0</formula>
    </cfRule>
  </conditionalFormatting>
  <conditionalFormatting sqref="N62">
    <cfRule type="cellIs" dxfId="52" priority="54" stopIfTrue="1" operator="equal">
      <formula>0</formula>
    </cfRule>
  </conditionalFormatting>
  <conditionalFormatting sqref="L83:M83">
    <cfRule type="cellIs" dxfId="51" priority="51" stopIfTrue="1" operator="greaterThan">
      <formula>0</formula>
    </cfRule>
  </conditionalFormatting>
  <conditionalFormatting sqref="N83">
    <cfRule type="cellIs" dxfId="50" priority="52" stopIfTrue="1" operator="equal">
      <formula>0</formula>
    </cfRule>
  </conditionalFormatting>
  <conditionalFormatting sqref="L90:M90">
    <cfRule type="cellIs" dxfId="49" priority="49" stopIfTrue="1" operator="greaterThan">
      <formula>0</formula>
    </cfRule>
  </conditionalFormatting>
  <conditionalFormatting sqref="N90">
    <cfRule type="cellIs" dxfId="48" priority="50" stopIfTrue="1" operator="equal">
      <formula>0</formula>
    </cfRule>
  </conditionalFormatting>
  <conditionalFormatting sqref="L70:M70">
    <cfRule type="cellIs" dxfId="47" priority="47" stopIfTrue="1" operator="greaterThan">
      <formula>0</formula>
    </cfRule>
  </conditionalFormatting>
  <conditionalFormatting sqref="N70">
    <cfRule type="cellIs" dxfId="46" priority="48" stopIfTrue="1" operator="equal">
      <formula>0</formula>
    </cfRule>
  </conditionalFormatting>
  <conditionalFormatting sqref="L96:M99">
    <cfRule type="cellIs" dxfId="45" priority="45" stopIfTrue="1" operator="greaterThan">
      <formula>0</formula>
    </cfRule>
  </conditionalFormatting>
  <conditionalFormatting sqref="N96:N99">
    <cfRule type="cellIs" dxfId="44" priority="46" stopIfTrue="1" operator="equal">
      <formula>0</formula>
    </cfRule>
  </conditionalFormatting>
  <conditionalFormatting sqref="L10:M10">
    <cfRule type="cellIs" dxfId="43" priority="43" stopIfTrue="1" operator="greaterThan">
      <formula>0</formula>
    </cfRule>
  </conditionalFormatting>
  <conditionalFormatting sqref="N10">
    <cfRule type="cellIs" dxfId="42" priority="44" stopIfTrue="1" operator="equal">
      <formula>0</formula>
    </cfRule>
  </conditionalFormatting>
  <conditionalFormatting sqref="L116:M116">
    <cfRule type="cellIs" dxfId="41" priority="41" stopIfTrue="1" operator="greaterThan">
      <formula>0</formula>
    </cfRule>
  </conditionalFormatting>
  <conditionalFormatting sqref="N116">
    <cfRule type="cellIs" dxfId="40" priority="42" stopIfTrue="1" operator="equal">
      <formula>0</formula>
    </cfRule>
  </conditionalFormatting>
  <conditionalFormatting sqref="L117:M119">
    <cfRule type="cellIs" dxfId="39" priority="39" stopIfTrue="1" operator="greaterThan">
      <formula>0</formula>
    </cfRule>
  </conditionalFormatting>
  <conditionalFormatting sqref="N117:N119">
    <cfRule type="cellIs" dxfId="38" priority="40" stopIfTrue="1" operator="equal">
      <formula>0</formula>
    </cfRule>
  </conditionalFormatting>
  <conditionalFormatting sqref="L112:M114">
    <cfRule type="cellIs" dxfId="37" priority="37" stopIfTrue="1" operator="greaterThan">
      <formula>0</formula>
    </cfRule>
  </conditionalFormatting>
  <conditionalFormatting sqref="N112:N114">
    <cfRule type="cellIs" dxfId="36" priority="38" stopIfTrue="1" operator="equal">
      <formula>0</formula>
    </cfRule>
  </conditionalFormatting>
  <conditionalFormatting sqref="L114:M116">
    <cfRule type="cellIs" dxfId="35" priority="35" stopIfTrue="1" operator="greaterThan">
      <formula>0</formula>
    </cfRule>
  </conditionalFormatting>
  <conditionalFormatting sqref="N114:N116">
    <cfRule type="cellIs" dxfId="34" priority="36" stopIfTrue="1" operator="equal">
      <formula>0</formula>
    </cfRule>
  </conditionalFormatting>
  <conditionalFormatting sqref="L108:M112">
    <cfRule type="cellIs" dxfId="33" priority="33" stopIfTrue="1" operator="greaterThan">
      <formula>0</formula>
    </cfRule>
  </conditionalFormatting>
  <conditionalFormatting sqref="N108:N112">
    <cfRule type="cellIs" dxfId="32" priority="34" stopIfTrue="1" operator="equal">
      <formula>0</formula>
    </cfRule>
  </conditionalFormatting>
  <conditionalFormatting sqref="L105:M108">
    <cfRule type="cellIs" dxfId="31" priority="31" stopIfTrue="1" operator="greaterThan">
      <formula>0</formula>
    </cfRule>
  </conditionalFormatting>
  <conditionalFormatting sqref="N105:N108">
    <cfRule type="cellIs" dxfId="30" priority="32" stopIfTrue="1" operator="equal">
      <formula>0</formula>
    </cfRule>
  </conditionalFormatting>
  <conditionalFormatting sqref="L59:M59">
    <cfRule type="cellIs" dxfId="29" priority="29" stopIfTrue="1" operator="greaterThan">
      <formula>0</formula>
    </cfRule>
  </conditionalFormatting>
  <conditionalFormatting sqref="N59">
    <cfRule type="cellIs" dxfId="28" priority="30" stopIfTrue="1" operator="equal">
      <formula>0</formula>
    </cfRule>
  </conditionalFormatting>
  <conditionalFormatting sqref="L63:M63">
    <cfRule type="cellIs" dxfId="27" priority="27" stopIfTrue="1" operator="greaterThan">
      <formula>0</formula>
    </cfRule>
  </conditionalFormatting>
  <conditionalFormatting sqref="N63">
    <cfRule type="cellIs" dxfId="26" priority="28" stopIfTrue="1" operator="equal">
      <formula>0</formula>
    </cfRule>
  </conditionalFormatting>
  <conditionalFormatting sqref="L84:M84">
    <cfRule type="cellIs" dxfId="25" priority="25" stopIfTrue="1" operator="greaterThan">
      <formula>0</formula>
    </cfRule>
  </conditionalFormatting>
  <conditionalFormatting sqref="N84">
    <cfRule type="cellIs" dxfId="24" priority="26" stopIfTrue="1" operator="equal">
      <formula>0</formula>
    </cfRule>
  </conditionalFormatting>
  <conditionalFormatting sqref="L91:M91">
    <cfRule type="cellIs" dxfId="23" priority="23" stopIfTrue="1" operator="greaterThan">
      <formula>0</formula>
    </cfRule>
  </conditionalFormatting>
  <conditionalFormatting sqref="N91">
    <cfRule type="cellIs" dxfId="22" priority="24" stopIfTrue="1" operator="equal">
      <formula>0</formula>
    </cfRule>
  </conditionalFormatting>
  <conditionalFormatting sqref="L71:M71">
    <cfRule type="cellIs" dxfId="21" priority="21" stopIfTrue="1" operator="greaterThan">
      <formula>0</formula>
    </cfRule>
  </conditionalFormatting>
  <conditionalFormatting sqref="N71">
    <cfRule type="cellIs" dxfId="20" priority="22" stopIfTrue="1" operator="equal">
      <formula>0</formula>
    </cfRule>
  </conditionalFormatting>
  <conditionalFormatting sqref="L59:M59">
    <cfRule type="cellIs" dxfId="19" priority="19" stopIfTrue="1" operator="greaterThan">
      <formula>0</formula>
    </cfRule>
  </conditionalFormatting>
  <conditionalFormatting sqref="N59">
    <cfRule type="cellIs" dxfId="18" priority="20" stopIfTrue="1" operator="equal">
      <formula>0</formula>
    </cfRule>
  </conditionalFormatting>
  <conditionalFormatting sqref="L63:M63">
    <cfRule type="cellIs" dxfId="17" priority="17" stopIfTrue="1" operator="greaterThan">
      <formula>0</formula>
    </cfRule>
  </conditionalFormatting>
  <conditionalFormatting sqref="N63">
    <cfRule type="cellIs" dxfId="16" priority="18" stopIfTrue="1" operator="equal">
      <formula>0</formula>
    </cfRule>
  </conditionalFormatting>
  <conditionalFormatting sqref="L84:M84">
    <cfRule type="cellIs" dxfId="15" priority="15" stopIfTrue="1" operator="greaterThan">
      <formula>0</formula>
    </cfRule>
  </conditionalFormatting>
  <conditionalFormatting sqref="N84">
    <cfRule type="cellIs" dxfId="14" priority="16" stopIfTrue="1" operator="equal">
      <formula>0</formula>
    </cfRule>
  </conditionalFormatting>
  <conditionalFormatting sqref="L91:M91">
    <cfRule type="cellIs" dxfId="13" priority="13" stopIfTrue="1" operator="greaterThan">
      <formula>0</formula>
    </cfRule>
  </conditionalFormatting>
  <conditionalFormatting sqref="N91">
    <cfRule type="cellIs" dxfId="12" priority="14" stopIfTrue="1" operator="equal">
      <formula>0</formula>
    </cfRule>
  </conditionalFormatting>
  <conditionalFormatting sqref="L71:M71">
    <cfRule type="cellIs" dxfId="11" priority="11" stopIfTrue="1" operator="greaterThan">
      <formula>0</formula>
    </cfRule>
  </conditionalFormatting>
  <conditionalFormatting sqref="N71">
    <cfRule type="cellIs" dxfId="10" priority="12" stopIfTrue="1" operator="equal">
      <formula>0</formula>
    </cfRule>
  </conditionalFormatting>
  <conditionalFormatting sqref="L60:M60">
    <cfRule type="cellIs" dxfId="9" priority="9" stopIfTrue="1" operator="greaterThan">
      <formula>0</formula>
    </cfRule>
  </conditionalFormatting>
  <conditionalFormatting sqref="N60">
    <cfRule type="cellIs" dxfId="8" priority="10" stopIfTrue="1" operator="equal">
      <formula>0</formula>
    </cfRule>
  </conditionalFormatting>
  <conditionalFormatting sqref="L64:M64">
    <cfRule type="cellIs" dxfId="7" priority="7" stopIfTrue="1" operator="greaterThan">
      <formula>0</formula>
    </cfRule>
  </conditionalFormatting>
  <conditionalFormatting sqref="N64">
    <cfRule type="cellIs" dxfId="6" priority="8" stopIfTrue="1" operator="equal">
      <formula>0</formula>
    </cfRule>
  </conditionalFormatting>
  <conditionalFormatting sqref="L85:M85">
    <cfRule type="cellIs" dxfId="5" priority="5" stopIfTrue="1" operator="greaterThan">
      <formula>0</formula>
    </cfRule>
  </conditionalFormatting>
  <conditionalFormatting sqref="N85">
    <cfRule type="cellIs" dxfId="4" priority="6" stopIfTrue="1" operator="equal">
      <formula>0</formula>
    </cfRule>
  </conditionalFormatting>
  <conditionalFormatting sqref="L92:M92">
    <cfRule type="cellIs" dxfId="3" priority="3" stopIfTrue="1" operator="greaterThan">
      <formula>0</formula>
    </cfRule>
  </conditionalFormatting>
  <conditionalFormatting sqref="N92">
    <cfRule type="cellIs" dxfId="2" priority="4" stopIfTrue="1" operator="equal">
      <formula>0</formula>
    </cfRule>
  </conditionalFormatting>
  <conditionalFormatting sqref="L72:M72">
    <cfRule type="cellIs" dxfId="1" priority="1" stopIfTrue="1" operator="greaterThan">
      <formula>0</formula>
    </cfRule>
  </conditionalFormatting>
  <conditionalFormatting sqref="N72">
    <cfRule type="cellIs" dxfId="0" priority="2" stopIfTrue="1" operator="equal">
      <formula>0</formula>
    </cfRule>
  </conditionalFormatting>
  <dataValidations count="3">
    <dataValidation type="list" allowBlank="1" showInputMessage="1" showErrorMessage="1" sqref="I6:I120">
      <formula1>"Oral,Nasal,ID,IM,SC"</formula1>
    </dataValidation>
    <dataValidation type="list" allowBlank="1" showInputMessage="1" showErrorMessage="1" sqref="H6:H120">
      <formula1>"liquid,lyophilized,liquid+lyop.,liquid+liquid"</formula1>
    </dataValidation>
    <dataValidation allowBlank="1" showInputMessage="1" showErrorMessage="1" promptTitle="Vaccine prices:" prompt="Indicate the cost of vaccines for your programme. The figures given here are for indication only!" sqref="O6:O120"/>
  </dataValidations>
  <printOptions horizontalCentered="1"/>
  <pageMargins left="0.24" right="0.24" top="0.26" bottom="0.39370078740157483" header="0.11811023622047245" footer="0.19"/>
  <pageSetup paperSize="9" orientation="portrait" r:id="rId1"/>
  <headerFooter alignWithMargins="0">
    <oddFooter>&amp;L&amp;8&amp;F, &amp;A&amp;R&amp;8WHO/IVB/EPI, Logistics Docs</oddFooter>
  </headerFooter>
  <rowBreaks count="1" manualBreakCount="1">
    <brk id="12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6"/>
  <sheetViews>
    <sheetView workbookViewId="0">
      <pane ySplit="9" topLeftCell="A151" activePane="bottomLeft" state="frozen"/>
      <selection activeCell="F13" sqref="F13"/>
      <selection pane="bottomLeft" activeCell="E174" sqref="E174"/>
    </sheetView>
  </sheetViews>
  <sheetFormatPr defaultColWidth="9.140625" defaultRowHeight="12.75" x14ac:dyDescent="0.2"/>
  <cols>
    <col min="1" max="1" width="4.42578125" style="198" customWidth="1"/>
    <col min="2" max="2" width="19.7109375" style="199" customWidth="1"/>
    <col min="3" max="7" width="43.7109375" style="199" customWidth="1"/>
    <col min="8" max="9" width="42.7109375" style="199" customWidth="1"/>
    <col min="10" max="16384" width="9.140625" style="184"/>
  </cols>
  <sheetData>
    <row r="1" spans="1:9" s="174" customFormat="1" ht="20.25" x14ac:dyDescent="0.2">
      <c r="A1" s="168"/>
      <c r="B1" s="169" t="str">
        <f>C67</f>
        <v>Translation</v>
      </c>
      <c r="C1" s="170" t="str">
        <f>C12</f>
        <v>Language:</v>
      </c>
      <c r="D1" s="171" t="str">
        <f>Cover!D12</f>
        <v>English</v>
      </c>
      <c r="E1" s="172"/>
      <c r="F1" s="173"/>
      <c r="G1" s="173"/>
      <c r="H1" s="173"/>
      <c r="I1" s="173"/>
    </row>
    <row r="2" spans="1:9" s="176" customFormat="1" ht="9" customHeight="1" x14ac:dyDescent="0.2">
      <c r="A2" s="175"/>
      <c r="B2" s="175"/>
      <c r="C2" s="175"/>
      <c r="D2" s="175"/>
      <c r="E2" s="175"/>
      <c r="F2" s="175"/>
      <c r="G2" s="175"/>
      <c r="H2" s="175"/>
      <c r="I2" s="175"/>
    </row>
    <row r="3" spans="1:9" s="180" customFormat="1" x14ac:dyDescent="0.2">
      <c r="A3" s="177"/>
      <c r="B3" s="178" t="str">
        <f>C69</f>
        <v xml:space="preserve">Notes for translators: </v>
      </c>
      <c r="C3" s="179"/>
      <c r="D3" s="179"/>
      <c r="E3" s="179"/>
      <c r="F3" s="179"/>
      <c r="G3" s="179"/>
      <c r="H3" s="179"/>
      <c r="I3" s="179"/>
    </row>
    <row r="4" spans="1:9" s="180" customFormat="1" x14ac:dyDescent="0.2">
      <c r="A4" s="177"/>
      <c r="B4" s="179" t="str">
        <f>C70</f>
        <v>1) Non-English translations should not contain more characters than the English language text. Use appropriate abbreviations to achieve this.</v>
      </c>
      <c r="C4" s="179"/>
      <c r="D4" s="179"/>
      <c r="E4" s="179"/>
      <c r="F4" s="179"/>
      <c r="G4" s="179"/>
      <c r="H4" s="179"/>
      <c r="I4" s="179"/>
    </row>
    <row r="5" spans="1:9" s="180" customFormat="1" x14ac:dyDescent="0.2">
      <c r="A5" s="177"/>
      <c r="B5" s="179" t="str">
        <f>C71</f>
        <v xml:space="preserve">2) Follow English language formats.  For instance similar spaces between letters and words should be kept as in the English version.  </v>
      </c>
      <c r="C5" s="179"/>
      <c r="D5" s="179"/>
      <c r="E5" s="179"/>
      <c r="F5" s="179"/>
      <c r="G5" s="179"/>
      <c r="H5" s="179"/>
      <c r="I5" s="179"/>
    </row>
    <row r="6" spans="1:9" s="180" customFormat="1" x14ac:dyDescent="0.2">
      <c r="A6" s="177"/>
      <c r="B6" s="179" t="str">
        <f>C72</f>
        <v>3) Where indentation or hard carriage returns are used, follow the English language format.</v>
      </c>
      <c r="C6" s="179"/>
      <c r="D6" s="179"/>
      <c r="E6" s="179"/>
      <c r="F6" s="179"/>
      <c r="G6" s="179"/>
      <c r="H6" s="179"/>
      <c r="I6" s="179"/>
    </row>
    <row r="7" spans="1:9" s="180" customFormat="1" x14ac:dyDescent="0.2">
      <c r="A7" s="177"/>
      <c r="B7" s="179" t="str">
        <f>C73</f>
        <v>4) The translations below are grouped by worksheet name. DO NOT attempt to reorder the layout.</v>
      </c>
      <c r="C7" s="179"/>
      <c r="D7" s="179"/>
      <c r="E7" s="179"/>
      <c r="F7" s="179"/>
      <c r="G7" s="179"/>
      <c r="H7" s="179"/>
      <c r="I7" s="179"/>
    </row>
    <row r="8" spans="1:9" s="180" customFormat="1" ht="9.75" customHeight="1" x14ac:dyDescent="0.2">
      <c r="A8" s="175"/>
      <c r="B8" s="175"/>
      <c r="C8" s="175"/>
      <c r="D8" s="175"/>
      <c r="E8" s="175"/>
      <c r="F8" s="175"/>
      <c r="G8" s="175"/>
      <c r="H8" s="175"/>
      <c r="I8" s="175"/>
    </row>
    <row r="9" spans="1:9" x14ac:dyDescent="0.2">
      <c r="A9" s="181">
        <v>1</v>
      </c>
      <c r="B9" s="182" t="s">
        <v>265</v>
      </c>
      <c r="C9" s="182" t="s">
        <v>266</v>
      </c>
      <c r="D9" s="183" t="s">
        <v>267</v>
      </c>
      <c r="E9" s="183" t="s">
        <v>263</v>
      </c>
      <c r="F9" s="183" t="s">
        <v>268</v>
      </c>
      <c r="G9" s="183" t="s">
        <v>269</v>
      </c>
      <c r="H9" s="183" t="s">
        <v>268</v>
      </c>
      <c r="I9" s="183" t="s">
        <v>270</v>
      </c>
    </row>
    <row r="10" spans="1:9" ht="24" x14ac:dyDescent="0.2">
      <c r="A10" s="185">
        <f t="shared" ref="A10:A21" si="0">A9+1</f>
        <v>2</v>
      </c>
      <c r="B10" s="186" t="s">
        <v>271</v>
      </c>
      <c r="C10" s="186" t="str">
        <f t="shared" ref="C10:C73" si="1">HLOOKUP($D$1,$D$9:$I$232,$A10,FALSE)</f>
        <v>COLD CHAIN EQUIPMENT INVENTORY &amp; GAP ANALYSIS TOOL</v>
      </c>
      <c r="D10" s="187" t="s">
        <v>889</v>
      </c>
      <c r="E10" s="187" t="s">
        <v>527</v>
      </c>
      <c r="F10" s="187"/>
      <c r="G10" s="187"/>
      <c r="H10" s="187"/>
      <c r="I10" s="187"/>
    </row>
    <row r="11" spans="1:9" x14ac:dyDescent="0.2">
      <c r="A11" s="185">
        <f t="shared" si="0"/>
        <v>3</v>
      </c>
      <c r="B11" s="188" t="s">
        <v>271</v>
      </c>
      <c r="C11" s="188" t="str">
        <f t="shared" si="1"/>
        <v>Country:</v>
      </c>
      <c r="D11" s="189" t="s">
        <v>272</v>
      </c>
      <c r="E11" s="189" t="s">
        <v>273</v>
      </c>
      <c r="F11" s="189" t="s">
        <v>274</v>
      </c>
      <c r="G11" s="189"/>
      <c r="H11" s="189" t="s">
        <v>275</v>
      </c>
      <c r="I11" s="189"/>
    </row>
    <row r="12" spans="1:9" x14ac:dyDescent="0.2">
      <c r="A12" s="185">
        <f t="shared" si="0"/>
        <v>4</v>
      </c>
      <c r="B12" s="188" t="s">
        <v>271</v>
      </c>
      <c r="C12" s="188" t="str">
        <f t="shared" si="1"/>
        <v>Language:</v>
      </c>
      <c r="D12" s="189" t="s">
        <v>276</v>
      </c>
      <c r="E12" s="189" t="s">
        <v>277</v>
      </c>
      <c r="F12" s="189" t="s">
        <v>278</v>
      </c>
      <c r="G12" s="189"/>
      <c r="H12" s="189"/>
      <c r="I12" s="189"/>
    </row>
    <row r="13" spans="1:9" x14ac:dyDescent="0.2">
      <c r="A13" s="185">
        <f t="shared" si="0"/>
        <v>5</v>
      </c>
      <c r="B13" s="188" t="s">
        <v>271</v>
      </c>
      <c r="C13" s="188" t="str">
        <f t="shared" si="1"/>
        <v>Year:</v>
      </c>
      <c r="D13" s="189" t="s">
        <v>279</v>
      </c>
      <c r="E13" s="189" t="s">
        <v>280</v>
      </c>
      <c r="F13" s="189" t="s">
        <v>281</v>
      </c>
      <c r="G13" s="189"/>
      <c r="H13" s="189"/>
      <c r="I13" s="189"/>
    </row>
    <row r="14" spans="1:9" x14ac:dyDescent="0.2">
      <c r="A14" s="185">
        <f t="shared" si="0"/>
        <v>6</v>
      </c>
      <c r="B14" s="188" t="s">
        <v>271</v>
      </c>
      <c r="C14" s="188" t="str">
        <f t="shared" si="1"/>
        <v>Vaccine supply chain levels</v>
      </c>
      <c r="D14" s="200" t="s">
        <v>528</v>
      </c>
      <c r="E14" s="200" t="s">
        <v>529</v>
      </c>
      <c r="F14" s="189" t="s">
        <v>282</v>
      </c>
      <c r="G14" s="189"/>
      <c r="H14" s="189"/>
      <c r="I14" s="189"/>
    </row>
    <row r="15" spans="1:9" x14ac:dyDescent="0.2">
      <c r="A15" s="185">
        <f t="shared" si="0"/>
        <v>7</v>
      </c>
      <c r="B15" s="188" t="s">
        <v>271</v>
      </c>
      <c r="C15" s="188" t="str">
        <f t="shared" si="1"/>
        <v>Name:</v>
      </c>
      <c r="D15" s="189" t="s">
        <v>283</v>
      </c>
      <c r="E15" s="189" t="s">
        <v>284</v>
      </c>
      <c r="F15" s="189" t="s">
        <v>285</v>
      </c>
      <c r="G15" s="189"/>
      <c r="H15" s="189"/>
      <c r="I15" s="189"/>
    </row>
    <row r="16" spans="1:9" x14ac:dyDescent="0.2">
      <c r="A16" s="185">
        <f t="shared" si="0"/>
        <v>8</v>
      </c>
      <c r="B16" s="188" t="s">
        <v>271</v>
      </c>
      <c r="C16" s="188" t="str">
        <f t="shared" si="1"/>
        <v>Click to go to page Index</v>
      </c>
      <c r="D16" s="189" t="s">
        <v>286</v>
      </c>
      <c r="E16" s="189" t="s">
        <v>287</v>
      </c>
      <c r="F16" s="189" t="s">
        <v>288</v>
      </c>
      <c r="G16" s="189"/>
      <c r="H16" s="189"/>
      <c r="I16" s="189"/>
    </row>
    <row r="17" spans="1:9" x14ac:dyDescent="0.2">
      <c r="A17" s="185">
        <f t="shared" si="0"/>
        <v>9</v>
      </c>
      <c r="B17" s="188" t="s">
        <v>271</v>
      </c>
      <c r="C17" s="188" t="str">
        <f t="shared" si="1"/>
        <v>Version January 2014</v>
      </c>
      <c r="D17" s="189" t="s">
        <v>1107</v>
      </c>
      <c r="E17" s="189" t="s">
        <v>1108</v>
      </c>
      <c r="F17" s="189" t="s">
        <v>1109</v>
      </c>
      <c r="G17" s="189"/>
      <c r="H17" s="189"/>
      <c r="I17" s="189"/>
    </row>
    <row r="18" spans="1:9" x14ac:dyDescent="0.2">
      <c r="A18" s="185">
        <f t="shared" si="0"/>
        <v>10</v>
      </c>
      <c r="B18" s="191" t="s">
        <v>3</v>
      </c>
      <c r="C18" s="191" t="str">
        <f t="shared" si="1"/>
        <v>SUMMARY</v>
      </c>
      <c r="D18" s="192" t="s">
        <v>289</v>
      </c>
      <c r="E18" s="192" t="s">
        <v>290</v>
      </c>
      <c r="F18" s="189" t="s">
        <v>291</v>
      </c>
      <c r="G18" s="192"/>
      <c r="H18" s="192"/>
      <c r="I18" s="192"/>
    </row>
    <row r="19" spans="1:9" x14ac:dyDescent="0.2">
      <c r="A19" s="185">
        <f t="shared" si="0"/>
        <v>11</v>
      </c>
      <c r="B19" s="191" t="s">
        <v>3</v>
      </c>
      <c r="C19" s="191" t="str">
        <f t="shared" si="1"/>
        <v>Sheets</v>
      </c>
      <c r="D19" s="192" t="s">
        <v>292</v>
      </c>
      <c r="E19" s="192" t="s">
        <v>293</v>
      </c>
      <c r="F19" s="192" t="s">
        <v>294</v>
      </c>
      <c r="G19" s="192"/>
      <c r="H19" s="192"/>
      <c r="I19" s="192"/>
    </row>
    <row r="20" spans="1:9" x14ac:dyDescent="0.2">
      <c r="A20" s="185">
        <f t="shared" si="0"/>
        <v>12</v>
      </c>
      <c r="B20" s="191" t="s">
        <v>3</v>
      </c>
      <c r="C20" s="191" t="str">
        <f t="shared" si="1"/>
        <v>Content of the sheet</v>
      </c>
      <c r="D20" s="192" t="s">
        <v>295</v>
      </c>
      <c r="E20" s="192" t="s">
        <v>296</v>
      </c>
      <c r="F20" s="192" t="s">
        <v>297</v>
      </c>
      <c r="G20" s="192"/>
      <c r="H20" s="192"/>
      <c r="I20" s="192"/>
    </row>
    <row r="21" spans="1:9" x14ac:dyDescent="0.2">
      <c r="A21" s="185">
        <f t="shared" si="0"/>
        <v>13</v>
      </c>
      <c r="B21" s="191" t="s">
        <v>3</v>
      </c>
      <c r="C21" s="191" t="str">
        <f t="shared" si="1"/>
        <v>List of units &amp; customization of parameters</v>
      </c>
      <c r="D21" s="192" t="s">
        <v>298</v>
      </c>
      <c r="E21" s="192" t="s">
        <v>299</v>
      </c>
      <c r="F21" s="192" t="s">
        <v>300</v>
      </c>
      <c r="G21" s="192"/>
      <c r="H21" s="192"/>
      <c r="I21" s="192"/>
    </row>
    <row r="22" spans="1:9" x14ac:dyDescent="0.2">
      <c r="A22" s="185">
        <f t="shared" ref="A22:A85" si="2">A21+1</f>
        <v>14</v>
      </c>
      <c r="B22" s="191" t="s">
        <v>3</v>
      </c>
      <c r="C22" s="191" t="str">
        <f t="shared" si="1"/>
        <v>Data input sheets:</v>
      </c>
      <c r="D22" s="192" t="s">
        <v>301</v>
      </c>
      <c r="E22" s="192" t="s">
        <v>302</v>
      </c>
      <c r="F22" s="192" t="s">
        <v>303</v>
      </c>
      <c r="G22" s="192"/>
      <c r="H22" s="192"/>
      <c r="I22" s="192"/>
    </row>
    <row r="23" spans="1:9" x14ac:dyDescent="0.2">
      <c r="A23" s="185">
        <f t="shared" si="2"/>
        <v>15</v>
      </c>
      <c r="B23" s="191" t="s">
        <v>3</v>
      </c>
      <c r="C23" s="191" t="str">
        <f t="shared" si="1"/>
        <v>Analysis of trends</v>
      </c>
      <c r="D23" s="192" t="s">
        <v>304</v>
      </c>
      <c r="E23" s="192" t="s">
        <v>305</v>
      </c>
      <c r="F23" s="192" t="s">
        <v>306</v>
      </c>
      <c r="G23" s="192"/>
      <c r="H23" s="192"/>
      <c r="I23" s="192"/>
    </row>
    <row r="24" spans="1:9" x14ac:dyDescent="0.2">
      <c r="A24" s="185">
        <f t="shared" si="2"/>
        <v>16</v>
      </c>
      <c r="B24" s="191" t="s">
        <v>3</v>
      </c>
      <c r="C24" s="191" t="str">
        <f t="shared" si="1"/>
        <v>Indicators of performence</v>
      </c>
      <c r="D24" s="192" t="s">
        <v>307</v>
      </c>
      <c r="E24" s="192" t="s">
        <v>308</v>
      </c>
      <c r="F24" s="192" t="s">
        <v>309</v>
      </c>
      <c r="G24" s="192"/>
      <c r="H24" s="192"/>
      <c r="I24" s="192"/>
    </row>
    <row r="25" spans="1:9" x14ac:dyDescent="0.2">
      <c r="A25" s="185">
        <f t="shared" si="2"/>
        <v>17</v>
      </c>
      <c r="B25" s="191" t="s">
        <v>3</v>
      </c>
      <c r="C25" s="191">
        <f t="shared" si="1"/>
        <v>0</v>
      </c>
      <c r="D25" s="192"/>
      <c r="E25" s="192"/>
      <c r="F25" s="192"/>
      <c r="G25" s="192"/>
      <c r="H25" s="192"/>
      <c r="I25" s="192"/>
    </row>
    <row r="26" spans="1:9" x14ac:dyDescent="0.2">
      <c r="A26" s="185">
        <f t="shared" si="2"/>
        <v>18</v>
      </c>
      <c r="B26" s="191" t="s">
        <v>3</v>
      </c>
      <c r="C26" s="191" t="str">
        <f t="shared" si="1"/>
        <v>Revisions</v>
      </c>
      <c r="D26" s="192" t="s">
        <v>310</v>
      </c>
      <c r="E26" s="192" t="s">
        <v>311</v>
      </c>
      <c r="F26" s="192" t="s">
        <v>312</v>
      </c>
      <c r="G26" s="192"/>
      <c r="H26" s="192"/>
      <c r="I26" s="192"/>
    </row>
    <row r="27" spans="1:9" x14ac:dyDescent="0.2">
      <c r="A27" s="185">
        <f t="shared" si="2"/>
        <v>19</v>
      </c>
      <c r="B27" s="191" t="s">
        <v>3</v>
      </c>
      <c r="C27" s="191" t="str">
        <f t="shared" si="1"/>
        <v>Version control</v>
      </c>
      <c r="D27" s="192" t="s">
        <v>313</v>
      </c>
      <c r="E27" s="192" t="s">
        <v>313</v>
      </c>
      <c r="F27" s="192" t="s">
        <v>314</v>
      </c>
      <c r="G27" s="192"/>
      <c r="H27" s="192"/>
      <c r="I27" s="192"/>
    </row>
    <row r="28" spans="1:9" x14ac:dyDescent="0.2">
      <c r="A28" s="185">
        <f t="shared" si="2"/>
        <v>20</v>
      </c>
      <c r="B28" s="191" t="s">
        <v>3</v>
      </c>
      <c r="C28" s="191" t="str">
        <f t="shared" si="1"/>
        <v>Notes:</v>
      </c>
      <c r="D28" s="192" t="s">
        <v>315</v>
      </c>
      <c r="E28" s="192" t="s">
        <v>315</v>
      </c>
      <c r="F28" s="192" t="s">
        <v>316</v>
      </c>
      <c r="G28" s="192"/>
      <c r="H28" s="192"/>
      <c r="I28" s="192"/>
    </row>
    <row r="29" spans="1:9" x14ac:dyDescent="0.2">
      <c r="A29" s="185">
        <f t="shared" si="2"/>
        <v>21</v>
      </c>
      <c r="B29" s="186" t="s">
        <v>317</v>
      </c>
      <c r="C29" s="186" t="str">
        <f t="shared" si="1"/>
        <v>PROGRAMME DATA</v>
      </c>
      <c r="D29" s="192" t="s">
        <v>318</v>
      </c>
      <c r="E29" s="192" t="s">
        <v>319</v>
      </c>
      <c r="F29" s="192" t="s">
        <v>320</v>
      </c>
      <c r="G29" s="192"/>
      <c r="H29" s="192"/>
      <c r="I29" s="192"/>
    </row>
    <row r="30" spans="1:9" x14ac:dyDescent="0.2">
      <c r="A30" s="185">
        <f t="shared" si="2"/>
        <v>22</v>
      </c>
      <c r="B30" s="186" t="s">
        <v>317</v>
      </c>
      <c r="C30" s="186" t="str">
        <f t="shared" si="1"/>
        <v>Notes for guidance:</v>
      </c>
      <c r="D30" s="192" t="s">
        <v>321</v>
      </c>
      <c r="E30" s="192" t="s">
        <v>322</v>
      </c>
      <c r="F30" s="192" t="s">
        <v>323</v>
      </c>
      <c r="G30" s="192"/>
      <c r="H30" s="192"/>
      <c r="I30" s="192"/>
    </row>
    <row r="31" spans="1:9" x14ac:dyDescent="0.2">
      <c r="A31" s="185">
        <f t="shared" si="2"/>
        <v>23</v>
      </c>
      <c r="B31" s="186" t="s">
        <v>317</v>
      </c>
      <c r="C31" s="186" t="str">
        <f t="shared" si="1"/>
        <v>Only yellow cells required data entry!</v>
      </c>
      <c r="D31" s="192" t="s">
        <v>930</v>
      </c>
      <c r="E31" s="192" t="s">
        <v>929</v>
      </c>
      <c r="F31" s="192" t="s">
        <v>324</v>
      </c>
      <c r="G31" s="192"/>
      <c r="H31" s="192"/>
      <c r="I31" s="192"/>
    </row>
    <row r="32" spans="1:9" x14ac:dyDescent="0.2">
      <c r="A32" s="185">
        <f t="shared" si="2"/>
        <v>24</v>
      </c>
      <c r="B32" s="186" t="s">
        <v>317</v>
      </c>
      <c r="C32" s="186" t="str">
        <f t="shared" si="1"/>
        <v>LIST OF FACILITIES</v>
      </c>
      <c r="D32" s="192" t="s">
        <v>325</v>
      </c>
      <c r="E32" s="192" t="s">
        <v>326</v>
      </c>
      <c r="F32" s="192" t="s">
        <v>327</v>
      </c>
      <c r="G32" s="192"/>
      <c r="H32" s="192"/>
      <c r="I32" s="192"/>
    </row>
    <row r="33" spans="1:9" x14ac:dyDescent="0.2">
      <c r="A33" s="185">
        <f t="shared" si="2"/>
        <v>25</v>
      </c>
      <c r="B33" s="186" t="s">
        <v>317</v>
      </c>
      <c r="C33" s="186" t="str">
        <f t="shared" si="1"/>
        <v>Total Population</v>
      </c>
      <c r="D33" s="192" t="s">
        <v>328</v>
      </c>
      <c r="E33" s="192" t="s">
        <v>329</v>
      </c>
      <c r="F33" s="192" t="s">
        <v>330</v>
      </c>
      <c r="G33" s="192"/>
      <c r="H33" s="192"/>
      <c r="I33" s="192"/>
    </row>
    <row r="34" spans="1:9" x14ac:dyDescent="0.2">
      <c r="A34" s="185">
        <f t="shared" si="2"/>
        <v>26</v>
      </c>
      <c r="B34" s="186" t="s">
        <v>317</v>
      </c>
      <c r="C34" s="186" t="str">
        <f t="shared" si="1"/>
        <v>Pregnent women</v>
      </c>
      <c r="D34" s="192" t="s">
        <v>331</v>
      </c>
      <c r="E34" s="192" t="s">
        <v>332</v>
      </c>
      <c r="F34" s="192" t="s">
        <v>333</v>
      </c>
      <c r="G34" s="192"/>
      <c r="H34" s="192"/>
      <c r="I34" s="192"/>
    </row>
    <row r="35" spans="1:9" x14ac:dyDescent="0.2">
      <c r="A35" s="185">
        <f t="shared" si="2"/>
        <v>27</v>
      </c>
      <c r="B35" s="186" t="s">
        <v>317</v>
      </c>
      <c r="C35" s="186" t="str">
        <f t="shared" si="1"/>
        <v>Live births</v>
      </c>
      <c r="D35" s="192" t="s">
        <v>334</v>
      </c>
      <c r="E35" s="192" t="s">
        <v>335</v>
      </c>
      <c r="F35" s="192" t="s">
        <v>333</v>
      </c>
      <c r="G35" s="192"/>
      <c r="H35" s="192"/>
      <c r="I35" s="192"/>
    </row>
    <row r="36" spans="1:9" x14ac:dyDescent="0.2">
      <c r="A36" s="185">
        <f t="shared" si="2"/>
        <v>28</v>
      </c>
      <c r="B36" s="186" t="s">
        <v>317</v>
      </c>
      <c r="C36" s="186" t="str">
        <f t="shared" si="1"/>
        <v>Surviving infants</v>
      </c>
      <c r="D36" s="192" t="s">
        <v>336</v>
      </c>
      <c r="E36" s="192" t="s">
        <v>337</v>
      </c>
      <c r="F36" s="192" t="s">
        <v>338</v>
      </c>
      <c r="G36" s="192"/>
      <c r="H36" s="192"/>
      <c r="I36" s="192"/>
    </row>
    <row r="37" spans="1:9" x14ac:dyDescent="0.2">
      <c r="A37" s="185">
        <f t="shared" si="2"/>
        <v>29</v>
      </c>
      <c r="B37" s="186" t="s">
        <v>317</v>
      </c>
      <c r="C37" s="186" t="str">
        <f t="shared" si="1"/>
        <v>Vaccinations centres</v>
      </c>
      <c r="D37" s="192" t="s">
        <v>892</v>
      </c>
      <c r="E37" s="192" t="s">
        <v>339</v>
      </c>
      <c r="F37" s="192" t="s">
        <v>340</v>
      </c>
      <c r="G37" s="192"/>
      <c r="H37" s="192"/>
      <c r="I37" s="192"/>
    </row>
    <row r="38" spans="1:9" ht="24" x14ac:dyDescent="0.2">
      <c r="A38" s="185">
        <f t="shared" si="2"/>
        <v>30</v>
      </c>
      <c r="B38" s="186" t="s">
        <v>317</v>
      </c>
      <c r="C38" s="186" t="str">
        <f t="shared" si="1"/>
        <v>CODIFICATION FOR RECORDING INVENTORY DATA</v>
      </c>
      <c r="D38" s="192" t="s">
        <v>921</v>
      </c>
      <c r="E38" s="192" t="s">
        <v>922</v>
      </c>
      <c r="F38" s="192"/>
      <c r="G38" s="192"/>
      <c r="H38" s="192"/>
      <c r="I38" s="192"/>
    </row>
    <row r="39" spans="1:9" x14ac:dyDescent="0.2">
      <c r="A39" s="185">
        <f t="shared" si="2"/>
        <v>31</v>
      </c>
      <c r="B39" s="186" t="s">
        <v>317</v>
      </c>
      <c r="C39" s="186" t="str">
        <f t="shared" si="1"/>
        <v>Demographic indicators</v>
      </c>
      <c r="D39" s="192" t="s">
        <v>341</v>
      </c>
      <c r="E39" s="192" t="s">
        <v>342</v>
      </c>
      <c r="F39" s="192" t="s">
        <v>343</v>
      </c>
      <c r="G39" s="192"/>
      <c r="H39" s="192"/>
      <c r="I39" s="192"/>
    </row>
    <row r="40" spans="1:9" x14ac:dyDescent="0.2">
      <c r="A40" s="185">
        <f t="shared" si="2"/>
        <v>32</v>
      </c>
      <c r="B40" s="186" t="s">
        <v>317</v>
      </c>
      <c r="C40" s="186" t="str">
        <f t="shared" si="1"/>
        <v>% of pregnant women</v>
      </c>
      <c r="D40" s="192" t="s">
        <v>344</v>
      </c>
      <c r="E40" s="192" t="s">
        <v>345</v>
      </c>
      <c r="F40" s="192" t="s">
        <v>346</v>
      </c>
      <c r="G40" s="192"/>
      <c r="H40" s="192"/>
      <c r="I40" s="192"/>
    </row>
    <row r="41" spans="1:9" x14ac:dyDescent="0.2">
      <c r="A41" s="185">
        <f t="shared" si="2"/>
        <v>33</v>
      </c>
      <c r="B41" s="186" t="s">
        <v>317</v>
      </c>
      <c r="C41" s="186" t="str">
        <f t="shared" si="1"/>
        <v>% of the annual births</v>
      </c>
      <c r="D41" s="192" t="s">
        <v>347</v>
      </c>
      <c r="E41" s="192" t="s">
        <v>348</v>
      </c>
      <c r="F41" s="192" t="s">
        <v>349</v>
      </c>
      <c r="G41" s="192"/>
      <c r="H41" s="192"/>
      <c r="I41" s="192"/>
    </row>
    <row r="42" spans="1:9" x14ac:dyDescent="0.2">
      <c r="A42" s="185">
        <f t="shared" si="2"/>
        <v>34</v>
      </c>
      <c r="B42" s="186" t="s">
        <v>317</v>
      </c>
      <c r="C42" s="186" t="str">
        <f t="shared" si="1"/>
        <v>% of surviving infants</v>
      </c>
      <c r="D42" s="192" t="s">
        <v>350</v>
      </c>
      <c r="E42" s="192" t="s">
        <v>351</v>
      </c>
      <c r="F42" s="192" t="s">
        <v>352</v>
      </c>
      <c r="G42" s="192"/>
      <c r="H42" s="192"/>
      <c r="I42" s="192"/>
    </row>
    <row r="43" spans="1:9" x14ac:dyDescent="0.2">
      <c r="A43" s="185">
        <f t="shared" si="2"/>
        <v>35</v>
      </c>
      <c r="B43" s="186" t="s">
        <v>317</v>
      </c>
      <c r="C43" s="186" t="str">
        <f t="shared" si="1"/>
        <v>% of adolescent girls</v>
      </c>
      <c r="D43" s="192" t="s">
        <v>353</v>
      </c>
      <c r="E43" s="192" t="s">
        <v>354</v>
      </c>
      <c r="F43" s="192" t="s">
        <v>355</v>
      </c>
      <c r="G43" s="192"/>
      <c r="H43" s="192"/>
      <c r="I43" s="192"/>
    </row>
    <row r="44" spans="1:9" x14ac:dyDescent="0.2">
      <c r="A44" s="185">
        <f t="shared" si="2"/>
        <v>36</v>
      </c>
      <c r="B44" s="186" t="s">
        <v>317</v>
      </c>
      <c r="C44" s="186" t="str">
        <f t="shared" si="1"/>
        <v>% of CBW</v>
      </c>
      <c r="D44" s="192" t="s">
        <v>899</v>
      </c>
      <c r="E44" s="192" t="s">
        <v>900</v>
      </c>
      <c r="F44" s="192"/>
      <c r="G44" s="192"/>
      <c r="H44" s="192"/>
      <c r="I44" s="192"/>
    </row>
    <row r="45" spans="1:9" x14ac:dyDescent="0.2">
      <c r="A45" s="185">
        <f t="shared" si="2"/>
        <v>37</v>
      </c>
      <c r="B45" s="186" t="s">
        <v>317</v>
      </c>
      <c r="C45" s="186" t="str">
        <f t="shared" si="1"/>
        <v>VACCINES &amp; VACCINATIONS</v>
      </c>
      <c r="D45" s="192" t="s">
        <v>356</v>
      </c>
      <c r="E45" s="192" t="s">
        <v>357</v>
      </c>
      <c r="F45" s="192" t="s">
        <v>358</v>
      </c>
      <c r="G45" s="192"/>
      <c r="H45" s="192"/>
      <c r="I45" s="192"/>
    </row>
    <row r="46" spans="1:9" x14ac:dyDescent="0.2">
      <c r="A46" s="185">
        <f t="shared" si="2"/>
        <v>38</v>
      </c>
      <c r="B46" s="186" t="s">
        <v>317</v>
      </c>
      <c r="C46" s="186" t="str">
        <f t="shared" si="1"/>
        <v>Routine Vaccines</v>
      </c>
      <c r="D46" s="192" t="s">
        <v>359</v>
      </c>
      <c r="E46" s="192" t="s">
        <v>360</v>
      </c>
      <c r="F46" s="192" t="s">
        <v>361</v>
      </c>
      <c r="G46" s="192"/>
      <c r="H46" s="192"/>
      <c r="I46" s="192"/>
    </row>
    <row r="47" spans="1:9" x14ac:dyDescent="0.2">
      <c r="A47" s="185">
        <f t="shared" si="2"/>
        <v>39</v>
      </c>
      <c r="B47" s="186" t="s">
        <v>317</v>
      </c>
      <c r="C47" s="186" t="str">
        <f t="shared" si="1"/>
        <v>Vaccination objectives &amp; targets</v>
      </c>
      <c r="D47" s="192" t="s">
        <v>362</v>
      </c>
      <c r="E47" s="192" t="s">
        <v>363</v>
      </c>
      <c r="F47" s="192" t="s">
        <v>364</v>
      </c>
      <c r="G47" s="192"/>
      <c r="H47" s="192"/>
      <c r="I47" s="192"/>
    </row>
    <row r="48" spans="1:9" x14ac:dyDescent="0.2">
      <c r="A48" s="185">
        <f t="shared" si="2"/>
        <v>40</v>
      </c>
      <c r="B48" s="186" t="s">
        <v>317</v>
      </c>
      <c r="C48" s="186" t="str">
        <f t="shared" si="1"/>
        <v>Schedule</v>
      </c>
      <c r="D48" s="192" t="s">
        <v>365</v>
      </c>
      <c r="E48" s="192" t="s">
        <v>366</v>
      </c>
      <c r="F48" s="192" t="s">
        <v>367</v>
      </c>
      <c r="G48" s="192"/>
      <c r="H48" s="192"/>
      <c r="I48" s="192"/>
    </row>
    <row r="49" spans="1:9" x14ac:dyDescent="0.2">
      <c r="A49" s="185">
        <f t="shared" si="2"/>
        <v>41</v>
      </c>
      <c r="B49" s="186" t="s">
        <v>317</v>
      </c>
      <c r="C49" s="186" t="str">
        <f t="shared" si="1"/>
        <v>Target (%)</v>
      </c>
      <c r="D49" s="192" t="s">
        <v>368</v>
      </c>
      <c r="E49" s="192" t="s">
        <v>369</v>
      </c>
      <c r="F49" s="192" t="s">
        <v>370</v>
      </c>
      <c r="G49" s="192"/>
      <c r="H49" s="192"/>
      <c r="I49" s="192"/>
    </row>
    <row r="50" spans="1:9" x14ac:dyDescent="0.2">
      <c r="A50" s="185">
        <f t="shared" si="2"/>
        <v>42</v>
      </c>
      <c r="B50" s="186" t="s">
        <v>317</v>
      </c>
      <c r="C50" s="186" t="str">
        <f t="shared" si="1"/>
        <v>Coverage (%)</v>
      </c>
      <c r="D50" s="192" t="s">
        <v>371</v>
      </c>
      <c r="E50" s="192" t="s">
        <v>372</v>
      </c>
      <c r="F50" s="192" t="s">
        <v>373</v>
      </c>
      <c r="G50" s="192"/>
      <c r="H50" s="192"/>
      <c r="I50" s="192"/>
    </row>
    <row r="51" spans="1:9" x14ac:dyDescent="0.2">
      <c r="A51" s="185">
        <f t="shared" si="2"/>
        <v>43</v>
      </c>
      <c r="B51" s="186" t="s">
        <v>317</v>
      </c>
      <c r="C51" s="186" t="str">
        <f t="shared" si="1"/>
        <v>vaccine presentation</v>
      </c>
      <c r="D51" s="192" t="s">
        <v>374</v>
      </c>
      <c r="E51" s="192" t="s">
        <v>375</v>
      </c>
      <c r="F51" s="192" t="s">
        <v>376</v>
      </c>
      <c r="G51" s="192"/>
      <c r="H51" s="192"/>
      <c r="I51" s="192"/>
    </row>
    <row r="52" spans="1:9" x14ac:dyDescent="0.2">
      <c r="A52" s="185">
        <f t="shared" si="2"/>
        <v>44</v>
      </c>
      <c r="B52" s="186" t="s">
        <v>317</v>
      </c>
      <c r="C52" s="186" t="str">
        <f t="shared" si="1"/>
        <v>Vaccine wastage (%)</v>
      </c>
      <c r="D52" s="192" t="s">
        <v>377</v>
      </c>
      <c r="E52" s="192" t="s">
        <v>378</v>
      </c>
      <c r="F52" s="192" t="s">
        <v>376</v>
      </c>
      <c r="G52" s="192"/>
      <c r="H52" s="192"/>
      <c r="I52" s="192"/>
    </row>
    <row r="53" spans="1:9" x14ac:dyDescent="0.2">
      <c r="A53" s="185">
        <f t="shared" si="2"/>
        <v>45</v>
      </c>
      <c r="B53" s="186" t="s">
        <v>317</v>
      </c>
      <c r="C53" s="186" t="str">
        <f t="shared" si="1"/>
        <v>Administration</v>
      </c>
      <c r="D53" s="192" t="s">
        <v>379</v>
      </c>
      <c r="E53" s="192" t="s">
        <v>379</v>
      </c>
      <c r="F53" s="192" t="s">
        <v>380</v>
      </c>
      <c r="G53" s="192"/>
      <c r="H53" s="192"/>
      <c r="I53" s="192"/>
    </row>
    <row r="54" spans="1:9" x14ac:dyDescent="0.2">
      <c r="A54" s="185">
        <f t="shared" si="2"/>
        <v>46</v>
      </c>
      <c r="B54" s="186" t="s">
        <v>317</v>
      </c>
      <c r="C54" s="190" t="str">
        <f t="shared" si="1"/>
        <v>ADS_0.05ml</v>
      </c>
      <c r="D54" s="192" t="s">
        <v>381</v>
      </c>
      <c r="E54" s="192" t="s">
        <v>382</v>
      </c>
      <c r="F54" s="192" t="s">
        <v>382</v>
      </c>
      <c r="G54" s="192"/>
      <c r="H54" s="192"/>
      <c r="I54" s="192"/>
    </row>
    <row r="55" spans="1:9" x14ac:dyDescent="0.2">
      <c r="A55" s="185">
        <f t="shared" si="2"/>
        <v>47</v>
      </c>
      <c r="B55" s="186" t="s">
        <v>317</v>
      </c>
      <c r="C55" s="190" t="str">
        <f t="shared" si="1"/>
        <v>ADS_0.5ml</v>
      </c>
      <c r="D55" s="192" t="s">
        <v>383</v>
      </c>
      <c r="E55" s="192" t="s">
        <v>384</v>
      </c>
      <c r="F55" s="192" t="s">
        <v>384</v>
      </c>
      <c r="G55" s="192"/>
      <c r="H55" s="192"/>
      <c r="I55" s="192"/>
    </row>
    <row r="56" spans="1:9" x14ac:dyDescent="0.2">
      <c r="A56" s="185">
        <f t="shared" si="2"/>
        <v>48</v>
      </c>
      <c r="B56" s="186" t="s">
        <v>317</v>
      </c>
      <c r="C56" s="190" t="str">
        <f t="shared" si="1"/>
        <v>Oral</v>
      </c>
      <c r="D56" s="192" t="s">
        <v>385</v>
      </c>
      <c r="E56" s="192" t="s">
        <v>385</v>
      </c>
      <c r="F56" s="192" t="s">
        <v>385</v>
      </c>
      <c r="G56" s="192"/>
      <c r="H56" s="192"/>
      <c r="I56" s="192"/>
    </row>
    <row r="57" spans="1:9" x14ac:dyDescent="0.2">
      <c r="A57" s="185">
        <f t="shared" si="2"/>
        <v>49</v>
      </c>
      <c r="B57" s="186" t="s">
        <v>317</v>
      </c>
      <c r="C57" s="190" t="str">
        <f t="shared" si="1"/>
        <v>PFS</v>
      </c>
      <c r="D57" s="192" t="s">
        <v>386</v>
      </c>
      <c r="E57" s="192" t="s">
        <v>387</v>
      </c>
      <c r="F57" s="192" t="s">
        <v>387</v>
      </c>
      <c r="G57" s="192"/>
      <c r="H57" s="192"/>
      <c r="I57" s="192"/>
    </row>
    <row r="58" spans="1:9" x14ac:dyDescent="0.2">
      <c r="A58" s="185">
        <f t="shared" si="2"/>
        <v>50</v>
      </c>
      <c r="B58" s="186" t="s">
        <v>317</v>
      </c>
      <c r="C58" s="190" t="str">
        <f t="shared" si="1"/>
        <v>Nasal</v>
      </c>
      <c r="D58" s="192" t="s">
        <v>388</v>
      </c>
      <c r="E58" s="192" t="s">
        <v>388</v>
      </c>
      <c r="F58" s="192" t="s">
        <v>388</v>
      </c>
      <c r="G58" s="192"/>
      <c r="H58" s="192"/>
      <c r="I58" s="192"/>
    </row>
    <row r="59" spans="1:9" x14ac:dyDescent="0.2">
      <c r="A59" s="185">
        <f t="shared" si="2"/>
        <v>51</v>
      </c>
      <c r="B59" s="186" t="s">
        <v>317</v>
      </c>
      <c r="C59" s="186">
        <f t="shared" si="1"/>
        <v>0</v>
      </c>
      <c r="D59" s="192"/>
      <c r="E59" s="192"/>
      <c r="F59" s="192"/>
      <c r="G59" s="192"/>
      <c r="H59" s="192"/>
      <c r="I59" s="192"/>
    </row>
    <row r="60" spans="1:9" x14ac:dyDescent="0.2">
      <c r="A60" s="185">
        <f t="shared" si="2"/>
        <v>52</v>
      </c>
      <c r="B60" s="186" t="s">
        <v>317</v>
      </c>
      <c r="C60" s="186" t="str">
        <f t="shared" si="1"/>
        <v>Use the advanced filter to these two colunms</v>
      </c>
      <c r="D60" s="192" t="s">
        <v>389</v>
      </c>
      <c r="E60" s="192" t="s">
        <v>390</v>
      </c>
      <c r="F60" s="192"/>
      <c r="G60" s="192"/>
      <c r="H60" s="192"/>
      <c r="I60" s="192"/>
    </row>
    <row r="61" spans="1:9" ht="24" x14ac:dyDescent="0.2">
      <c r="A61" s="185">
        <f t="shared" si="2"/>
        <v>53</v>
      </c>
      <c r="B61" s="186" t="s">
        <v>317</v>
      </c>
      <c r="C61" s="186" t="str">
        <f t="shared" si="1"/>
        <v>or enter manually the lists in alphabetic order</v>
      </c>
      <c r="D61" s="192" t="s">
        <v>391</v>
      </c>
      <c r="E61" s="192" t="s">
        <v>392</v>
      </c>
      <c r="F61" s="192"/>
      <c r="G61" s="192"/>
      <c r="H61" s="192"/>
      <c r="I61" s="192"/>
    </row>
    <row r="62" spans="1:9" x14ac:dyDescent="0.2">
      <c r="A62" s="185">
        <f t="shared" si="2"/>
        <v>54</v>
      </c>
      <c r="B62" s="186" t="s">
        <v>317</v>
      </c>
      <c r="C62" s="186" t="str">
        <f t="shared" si="1"/>
        <v>Dilution syringes</v>
      </c>
      <c r="D62" s="192" t="s">
        <v>393</v>
      </c>
      <c r="E62" s="192" t="s">
        <v>394</v>
      </c>
      <c r="F62" s="192" t="s">
        <v>395</v>
      </c>
      <c r="G62" s="192"/>
      <c r="H62" s="192"/>
      <c r="I62" s="192"/>
    </row>
    <row r="63" spans="1:9" x14ac:dyDescent="0.2">
      <c r="A63" s="185">
        <f t="shared" si="2"/>
        <v>55</v>
      </c>
      <c r="B63" s="186" t="s">
        <v>317</v>
      </c>
      <c r="C63" s="190" t="str">
        <f t="shared" si="1"/>
        <v>Sdilution_2ml</v>
      </c>
      <c r="D63" s="192" t="s">
        <v>396</v>
      </c>
      <c r="E63" s="192" t="s">
        <v>396</v>
      </c>
      <c r="F63" s="192" t="s">
        <v>397</v>
      </c>
      <c r="G63" s="192"/>
      <c r="H63" s="192"/>
      <c r="I63" s="192"/>
    </row>
    <row r="64" spans="1:9" x14ac:dyDescent="0.2">
      <c r="A64" s="185">
        <f t="shared" si="2"/>
        <v>56</v>
      </c>
      <c r="B64" s="186" t="s">
        <v>317</v>
      </c>
      <c r="C64" s="190" t="str">
        <f t="shared" si="1"/>
        <v>Sdilution_5ml</v>
      </c>
      <c r="D64" s="192" t="s">
        <v>398</v>
      </c>
      <c r="E64" s="192" t="s">
        <v>398</v>
      </c>
      <c r="F64" s="192" t="s">
        <v>399</v>
      </c>
      <c r="G64" s="192"/>
      <c r="H64" s="192"/>
      <c r="I64" s="192"/>
    </row>
    <row r="65" spans="1:9" x14ac:dyDescent="0.2">
      <c r="A65" s="185">
        <f t="shared" si="2"/>
        <v>57</v>
      </c>
      <c r="B65" s="186" t="s">
        <v>317</v>
      </c>
      <c r="C65" s="186" t="str">
        <f t="shared" si="1"/>
        <v>Volume per target, cm3</v>
      </c>
      <c r="D65" s="192" t="s">
        <v>400</v>
      </c>
      <c r="E65" s="192" t="s">
        <v>401</v>
      </c>
      <c r="F65" s="192"/>
      <c r="G65" s="192"/>
      <c r="H65" s="192"/>
      <c r="I65" s="192"/>
    </row>
    <row r="66" spans="1:9" x14ac:dyDescent="0.2">
      <c r="A66" s="185">
        <f t="shared" si="2"/>
        <v>58</v>
      </c>
      <c r="B66" s="186" t="s">
        <v>317</v>
      </c>
      <c r="C66" s="186">
        <f t="shared" si="1"/>
        <v>0</v>
      </c>
      <c r="D66" s="192"/>
      <c r="E66" s="192"/>
      <c r="F66" s="192"/>
      <c r="G66" s="192"/>
      <c r="H66" s="192"/>
      <c r="I66" s="192"/>
    </row>
    <row r="67" spans="1:9" x14ac:dyDescent="0.2">
      <c r="A67" s="185">
        <f t="shared" si="2"/>
        <v>59</v>
      </c>
      <c r="B67" s="188" t="s">
        <v>266</v>
      </c>
      <c r="C67" s="188" t="str">
        <f t="shared" si="1"/>
        <v>Translation</v>
      </c>
      <c r="D67" s="187" t="s">
        <v>266</v>
      </c>
      <c r="E67" s="187" t="s">
        <v>402</v>
      </c>
      <c r="F67" s="187" t="s">
        <v>403</v>
      </c>
      <c r="G67" s="187"/>
      <c r="H67" s="187"/>
      <c r="I67" s="187"/>
    </row>
    <row r="68" spans="1:9" x14ac:dyDescent="0.2">
      <c r="A68" s="185">
        <f t="shared" si="2"/>
        <v>60</v>
      </c>
      <c r="B68" s="188" t="s">
        <v>266</v>
      </c>
      <c r="C68" s="188" t="str">
        <f t="shared" si="1"/>
        <v>Current language:</v>
      </c>
      <c r="D68" s="187" t="s">
        <v>404</v>
      </c>
      <c r="E68" s="187" t="s">
        <v>277</v>
      </c>
      <c r="F68" s="187" t="s">
        <v>278</v>
      </c>
      <c r="G68" s="187"/>
      <c r="H68" s="187"/>
      <c r="I68" s="187"/>
    </row>
    <row r="69" spans="1:9" x14ac:dyDescent="0.2">
      <c r="A69" s="185">
        <f t="shared" si="2"/>
        <v>61</v>
      </c>
      <c r="B69" s="188" t="s">
        <v>266</v>
      </c>
      <c r="C69" s="188" t="str">
        <f t="shared" si="1"/>
        <v xml:space="preserve">Notes for translators: </v>
      </c>
      <c r="D69" s="189" t="s">
        <v>405</v>
      </c>
      <c r="E69" s="189" t="s">
        <v>406</v>
      </c>
      <c r="F69" s="189" t="s">
        <v>407</v>
      </c>
      <c r="G69" s="189"/>
      <c r="H69" s="189"/>
      <c r="I69" s="189"/>
    </row>
    <row r="70" spans="1:9" ht="48" x14ac:dyDescent="0.2">
      <c r="A70" s="185">
        <f t="shared" si="2"/>
        <v>62</v>
      </c>
      <c r="B70" s="188" t="s">
        <v>266</v>
      </c>
      <c r="C70" s="188" t="str">
        <f t="shared" si="1"/>
        <v>1) Non-English translations should not contain more characters than the English language text. Use appropriate abbreviations to achieve this.</v>
      </c>
      <c r="D70" s="189" t="s">
        <v>408</v>
      </c>
      <c r="E70" s="189" t="s">
        <v>409</v>
      </c>
      <c r="F70" s="189" t="s">
        <v>410</v>
      </c>
      <c r="G70" s="189"/>
      <c r="H70" s="189"/>
      <c r="I70" s="189"/>
    </row>
    <row r="71" spans="1:9" ht="36" x14ac:dyDescent="0.2">
      <c r="A71" s="185">
        <f t="shared" si="2"/>
        <v>63</v>
      </c>
      <c r="B71" s="188" t="s">
        <v>266</v>
      </c>
      <c r="C71" s="188" t="str">
        <f t="shared" si="1"/>
        <v xml:space="preserve">2) Follow English language formats.  For instance similar spaces between letters and words should be kept as in the English version.  </v>
      </c>
      <c r="D71" s="189" t="s">
        <v>411</v>
      </c>
      <c r="E71" s="189" t="s">
        <v>412</v>
      </c>
      <c r="F71" s="189" t="s">
        <v>413</v>
      </c>
      <c r="G71" s="189"/>
      <c r="H71" s="189"/>
      <c r="I71" s="189"/>
    </row>
    <row r="72" spans="1:9" ht="24" x14ac:dyDescent="0.2">
      <c r="A72" s="185">
        <f t="shared" si="2"/>
        <v>64</v>
      </c>
      <c r="B72" s="188" t="s">
        <v>266</v>
      </c>
      <c r="C72" s="188" t="str">
        <f t="shared" si="1"/>
        <v>3) Where indentation or hard carriage returns are used, follow the English language format.</v>
      </c>
      <c r="D72" s="189" t="s">
        <v>414</v>
      </c>
      <c r="E72" s="189" t="s">
        <v>415</v>
      </c>
      <c r="F72" s="189" t="s">
        <v>416</v>
      </c>
      <c r="G72" s="189"/>
      <c r="H72" s="189"/>
      <c r="I72" s="189"/>
    </row>
    <row r="73" spans="1:9" ht="24" x14ac:dyDescent="0.2">
      <c r="A73" s="185">
        <f t="shared" si="2"/>
        <v>65</v>
      </c>
      <c r="B73" s="188" t="s">
        <v>266</v>
      </c>
      <c r="C73" s="188" t="str">
        <f t="shared" si="1"/>
        <v>4) The translations below are grouped by worksheet name. DO NOT attempt to reorder the layout.</v>
      </c>
      <c r="D73" s="189" t="s">
        <v>417</v>
      </c>
      <c r="E73" s="189" t="s">
        <v>418</v>
      </c>
      <c r="F73" s="189" t="s">
        <v>419</v>
      </c>
      <c r="G73" s="189"/>
      <c r="H73" s="189"/>
      <c r="I73" s="189"/>
    </row>
    <row r="74" spans="1:9" ht="24" x14ac:dyDescent="0.2">
      <c r="A74" s="185">
        <f t="shared" si="2"/>
        <v>66</v>
      </c>
      <c r="B74" s="191" t="s">
        <v>422</v>
      </c>
      <c r="C74" s="191" t="str">
        <f t="shared" ref="C74:C137" si="3">HLOOKUP($D$1,$D$9:$I$232,$A74,FALSE)</f>
        <v>LIST OF THE COLD CHAIN EQUIPMENT</v>
      </c>
      <c r="D74" s="189" t="s">
        <v>187</v>
      </c>
      <c r="E74" s="189" t="s">
        <v>423</v>
      </c>
      <c r="F74" s="189" t="s">
        <v>424</v>
      </c>
      <c r="G74" s="189"/>
      <c r="H74" s="189"/>
      <c r="I74" s="189"/>
    </row>
    <row r="75" spans="1:9" x14ac:dyDescent="0.2">
      <c r="A75" s="185">
        <f t="shared" si="2"/>
        <v>67</v>
      </c>
      <c r="B75" s="191" t="s">
        <v>422</v>
      </c>
      <c r="C75" s="191" t="str">
        <f t="shared" si="3"/>
        <v>FONCTIONNALITY &amp; GAP ANALYSIS</v>
      </c>
      <c r="D75" s="189" t="s">
        <v>216</v>
      </c>
      <c r="E75" s="189" t="s">
        <v>425</v>
      </c>
      <c r="F75" s="189"/>
      <c r="G75" s="189"/>
      <c r="H75" s="189"/>
      <c r="I75" s="189"/>
    </row>
    <row r="76" spans="1:9" x14ac:dyDescent="0.2">
      <c r="A76" s="185">
        <f t="shared" si="2"/>
        <v>68</v>
      </c>
      <c r="B76" s="191" t="s">
        <v>422</v>
      </c>
      <c r="C76" s="191" t="str">
        <f t="shared" si="3"/>
        <v>Health structures</v>
      </c>
      <c r="D76" s="189" t="s">
        <v>163</v>
      </c>
      <c r="E76" s="189" t="s">
        <v>420</v>
      </c>
      <c r="F76" s="189" t="s">
        <v>421</v>
      </c>
      <c r="G76" s="189"/>
      <c r="H76" s="189"/>
      <c r="I76" s="189"/>
    </row>
    <row r="77" spans="1:9" x14ac:dyDescent="0.2">
      <c r="A77" s="185">
        <f t="shared" si="2"/>
        <v>69</v>
      </c>
      <c r="B77" s="191" t="s">
        <v>422</v>
      </c>
      <c r="C77" s="191" t="str">
        <f t="shared" si="3"/>
        <v>Level in the supply chain</v>
      </c>
      <c r="D77" s="189" t="s">
        <v>167</v>
      </c>
      <c r="E77" s="189" t="s">
        <v>430</v>
      </c>
      <c r="F77" s="189" t="s">
        <v>431</v>
      </c>
      <c r="G77" s="189"/>
      <c r="H77" s="189"/>
      <c r="I77" s="189"/>
    </row>
    <row r="78" spans="1:9" x14ac:dyDescent="0.2">
      <c r="A78" s="185">
        <f t="shared" si="2"/>
        <v>70</v>
      </c>
      <c r="B78" s="191" t="s">
        <v>422</v>
      </c>
      <c r="C78" s="191" t="str">
        <f t="shared" si="3"/>
        <v>Service point</v>
      </c>
      <c r="D78" s="189" t="s">
        <v>901</v>
      </c>
      <c r="E78" s="189" t="s">
        <v>906</v>
      </c>
      <c r="F78" s="189" t="s">
        <v>431</v>
      </c>
      <c r="G78" s="189"/>
      <c r="H78" s="189"/>
      <c r="I78" s="189"/>
    </row>
    <row r="79" spans="1:9" x14ac:dyDescent="0.2">
      <c r="A79" s="185">
        <f t="shared" si="2"/>
        <v>71</v>
      </c>
      <c r="B79" s="191" t="s">
        <v>422</v>
      </c>
      <c r="C79" s="191" t="str">
        <f t="shared" si="3"/>
        <v>Lowest distribution</v>
      </c>
      <c r="D79" s="189" t="s">
        <v>902</v>
      </c>
      <c r="E79" s="189" t="s">
        <v>907</v>
      </c>
      <c r="F79" s="189" t="s">
        <v>431</v>
      </c>
      <c r="G79" s="189"/>
      <c r="H79" s="189"/>
      <c r="I79" s="189"/>
    </row>
    <row r="80" spans="1:9" x14ac:dyDescent="0.2">
      <c r="A80" s="185">
        <f t="shared" si="2"/>
        <v>72</v>
      </c>
      <c r="B80" s="191" t="s">
        <v>422</v>
      </c>
      <c r="C80" s="191" t="str">
        <f t="shared" si="3"/>
        <v>Sub-national 1</v>
      </c>
      <c r="D80" s="189" t="s">
        <v>903</v>
      </c>
      <c r="E80" s="189" t="s">
        <v>908</v>
      </c>
      <c r="F80" s="189" t="s">
        <v>431</v>
      </c>
      <c r="G80" s="189"/>
      <c r="H80" s="189"/>
      <c r="I80" s="189"/>
    </row>
    <row r="81" spans="1:9" x14ac:dyDescent="0.2">
      <c r="A81" s="185">
        <f t="shared" si="2"/>
        <v>73</v>
      </c>
      <c r="B81" s="191" t="s">
        <v>422</v>
      </c>
      <c r="C81" s="191" t="str">
        <f t="shared" si="3"/>
        <v>Sub-national 2</v>
      </c>
      <c r="D81" s="189" t="s">
        <v>905</v>
      </c>
      <c r="E81" s="189" t="s">
        <v>909</v>
      </c>
      <c r="F81" s="189" t="s">
        <v>431</v>
      </c>
      <c r="G81" s="189"/>
      <c r="H81" s="189"/>
      <c r="I81" s="189"/>
    </row>
    <row r="82" spans="1:9" x14ac:dyDescent="0.2">
      <c r="A82" s="185">
        <f t="shared" si="2"/>
        <v>74</v>
      </c>
      <c r="B82" s="191" t="s">
        <v>422</v>
      </c>
      <c r="C82" s="191" t="str">
        <f t="shared" si="3"/>
        <v>Primary level</v>
      </c>
      <c r="D82" s="189" t="s">
        <v>904</v>
      </c>
      <c r="E82" s="189" t="s">
        <v>910</v>
      </c>
      <c r="F82" s="189" t="s">
        <v>431</v>
      </c>
      <c r="G82" s="189"/>
      <c r="H82" s="189"/>
      <c r="I82" s="189"/>
    </row>
    <row r="83" spans="1:9" x14ac:dyDescent="0.2">
      <c r="A83" s="185">
        <f t="shared" si="2"/>
        <v>75</v>
      </c>
      <c r="B83" s="191" t="s">
        <v>422</v>
      </c>
      <c r="C83" s="191" t="str">
        <f t="shared" si="3"/>
        <v>Location</v>
      </c>
      <c r="D83" s="189" t="s">
        <v>432</v>
      </c>
      <c r="E83" s="189" t="s">
        <v>433</v>
      </c>
      <c r="F83" s="189" t="s">
        <v>432</v>
      </c>
      <c r="G83" s="189"/>
      <c r="H83" s="189"/>
      <c r="I83" s="189"/>
    </row>
    <row r="84" spans="1:9" x14ac:dyDescent="0.2">
      <c r="A84" s="185">
        <f t="shared" si="2"/>
        <v>76</v>
      </c>
      <c r="B84" s="191" t="s">
        <v>422</v>
      </c>
      <c r="C84" s="191" t="str">
        <f t="shared" si="3"/>
        <v>Type of the facility</v>
      </c>
      <c r="D84" s="189" t="s">
        <v>169</v>
      </c>
      <c r="E84" s="189" t="s">
        <v>434</v>
      </c>
      <c r="F84" s="189" t="s">
        <v>435</v>
      </c>
      <c r="G84" s="189"/>
      <c r="H84" s="189"/>
      <c r="I84" s="189"/>
    </row>
    <row r="85" spans="1:9" x14ac:dyDescent="0.2">
      <c r="A85" s="185">
        <f t="shared" si="2"/>
        <v>77</v>
      </c>
      <c r="B85" s="191" t="s">
        <v>422</v>
      </c>
      <c r="C85" s="191" t="str">
        <f t="shared" si="3"/>
        <v>Status of the facility</v>
      </c>
      <c r="D85" s="189" t="s">
        <v>170</v>
      </c>
      <c r="E85" s="189" t="s">
        <v>436</v>
      </c>
      <c r="F85" s="189" t="s">
        <v>437</v>
      </c>
      <c r="G85" s="189"/>
      <c r="H85" s="189"/>
      <c r="I85" s="189"/>
    </row>
    <row r="86" spans="1:9" x14ac:dyDescent="0.2">
      <c r="A86" s="185">
        <f t="shared" ref="A86:A149" si="4">A85+1</f>
        <v>78</v>
      </c>
      <c r="B86" s="191" t="s">
        <v>422</v>
      </c>
      <c r="C86" s="191" t="str">
        <f t="shared" si="3"/>
        <v>Name of the facility</v>
      </c>
      <c r="D86" s="189" t="s">
        <v>168</v>
      </c>
      <c r="E86" s="189" t="s">
        <v>438</v>
      </c>
      <c r="F86" s="189" t="s">
        <v>439</v>
      </c>
      <c r="G86" s="189"/>
      <c r="H86" s="189"/>
      <c r="I86" s="189"/>
    </row>
    <row r="87" spans="1:9" s="195" customFormat="1" x14ac:dyDescent="0.2">
      <c r="A87" s="185">
        <f t="shared" si="4"/>
        <v>79</v>
      </c>
      <c r="B87" s="193" t="s">
        <v>422</v>
      </c>
      <c r="C87" s="191" t="str">
        <f t="shared" si="3"/>
        <v>Availability of electricity</v>
      </c>
      <c r="D87" s="194" t="s">
        <v>171</v>
      </c>
      <c r="E87" s="194" t="s">
        <v>440</v>
      </c>
      <c r="F87" s="194" t="s">
        <v>440</v>
      </c>
      <c r="G87" s="194"/>
      <c r="H87" s="194"/>
      <c r="I87" s="194"/>
    </row>
    <row r="88" spans="1:9" x14ac:dyDescent="0.2">
      <c r="A88" s="185">
        <f t="shared" si="4"/>
        <v>80</v>
      </c>
      <c r="B88" s="191" t="s">
        <v>422</v>
      </c>
      <c r="C88" s="191" t="str">
        <f t="shared" si="3"/>
        <v>Equipment</v>
      </c>
      <c r="D88" s="189" t="s">
        <v>441</v>
      </c>
      <c r="E88" s="189" t="s">
        <v>442</v>
      </c>
      <c r="F88" s="189" t="s">
        <v>443</v>
      </c>
      <c r="G88" s="189"/>
      <c r="H88" s="189"/>
      <c r="I88" s="189"/>
    </row>
    <row r="89" spans="1:9" x14ac:dyDescent="0.2">
      <c r="A89" s="185">
        <f t="shared" si="4"/>
        <v>81</v>
      </c>
      <c r="B89" s="191" t="s">
        <v>422</v>
      </c>
      <c r="C89" s="191" t="str">
        <f t="shared" si="3"/>
        <v>Type of equipment</v>
      </c>
      <c r="D89" s="189" t="s">
        <v>172</v>
      </c>
      <c r="E89" s="189" t="s">
        <v>554</v>
      </c>
      <c r="F89" s="189" t="s">
        <v>444</v>
      </c>
      <c r="G89" s="189"/>
      <c r="H89" s="189"/>
      <c r="I89" s="189"/>
    </row>
    <row r="90" spans="1:9" x14ac:dyDescent="0.2">
      <c r="A90" s="185">
        <f t="shared" si="4"/>
        <v>82</v>
      </c>
      <c r="B90" s="191" t="s">
        <v>422</v>
      </c>
      <c r="C90" s="191" t="str">
        <f t="shared" si="3"/>
        <v>Refrigerator</v>
      </c>
      <c r="D90" s="189" t="s">
        <v>48</v>
      </c>
      <c r="E90" s="189" t="s">
        <v>559</v>
      </c>
      <c r="F90" s="189"/>
      <c r="G90" s="189"/>
      <c r="H90" s="189"/>
      <c r="I90" s="189"/>
    </row>
    <row r="91" spans="1:9" x14ac:dyDescent="0.2">
      <c r="A91" s="185">
        <f t="shared" si="4"/>
        <v>83</v>
      </c>
      <c r="B91" s="191" t="s">
        <v>422</v>
      </c>
      <c r="C91" s="191" t="str">
        <f t="shared" si="3"/>
        <v>Freezer</v>
      </c>
      <c r="D91" s="189" t="s">
        <v>262</v>
      </c>
      <c r="E91" s="189" t="s">
        <v>558</v>
      </c>
      <c r="F91" s="189"/>
      <c r="G91" s="189"/>
      <c r="H91" s="189"/>
      <c r="I91" s="189"/>
    </row>
    <row r="92" spans="1:9" x14ac:dyDescent="0.2">
      <c r="A92" s="185">
        <f t="shared" si="4"/>
        <v>84</v>
      </c>
      <c r="B92" s="191" t="s">
        <v>422</v>
      </c>
      <c r="C92" s="191" t="str">
        <f t="shared" si="3"/>
        <v>Walk-in cold room</v>
      </c>
      <c r="D92" s="189" t="s">
        <v>555</v>
      </c>
      <c r="E92" s="189" t="s">
        <v>557</v>
      </c>
      <c r="F92" s="189"/>
      <c r="G92" s="189"/>
      <c r="H92" s="189"/>
      <c r="I92" s="189"/>
    </row>
    <row r="93" spans="1:9" x14ac:dyDescent="0.2">
      <c r="A93" s="185">
        <f t="shared" si="4"/>
        <v>85</v>
      </c>
      <c r="B93" s="191" t="s">
        <v>422</v>
      </c>
      <c r="C93" s="191" t="str">
        <f t="shared" si="3"/>
        <v>Walk-in freezer room</v>
      </c>
      <c r="D93" s="189" t="s">
        <v>556</v>
      </c>
      <c r="E93" s="189" t="s">
        <v>560</v>
      </c>
      <c r="F93" s="189"/>
      <c r="G93" s="189"/>
      <c r="H93" s="189"/>
      <c r="I93" s="189"/>
    </row>
    <row r="94" spans="1:9" x14ac:dyDescent="0.2">
      <c r="A94" s="185">
        <f t="shared" si="4"/>
        <v>86</v>
      </c>
      <c r="B94" s="191" t="s">
        <v>422</v>
      </c>
      <c r="C94" s="191">
        <f t="shared" si="3"/>
        <v>0</v>
      </c>
      <c r="D94" s="189"/>
      <c r="E94" s="189"/>
      <c r="F94" s="189"/>
      <c r="G94" s="189"/>
      <c r="H94" s="189"/>
      <c r="I94" s="189"/>
    </row>
    <row r="95" spans="1:9" x14ac:dyDescent="0.2">
      <c r="A95" s="185">
        <f t="shared" si="4"/>
        <v>87</v>
      </c>
      <c r="B95" s="191" t="s">
        <v>422</v>
      </c>
      <c r="C95" s="191" t="str">
        <f t="shared" si="3"/>
        <v>Manufacturer</v>
      </c>
      <c r="D95" s="189" t="s">
        <v>173</v>
      </c>
      <c r="E95" s="189" t="s">
        <v>445</v>
      </c>
      <c r="F95" s="189" t="s">
        <v>446</v>
      </c>
      <c r="G95" s="189"/>
      <c r="H95" s="189"/>
      <c r="I95" s="189"/>
    </row>
    <row r="96" spans="1:9" x14ac:dyDescent="0.2">
      <c r="A96" s="185">
        <f t="shared" si="4"/>
        <v>88</v>
      </c>
      <c r="B96" s="191" t="s">
        <v>422</v>
      </c>
      <c r="C96" s="191" t="str">
        <f t="shared" si="3"/>
        <v>Model</v>
      </c>
      <c r="D96" s="189" t="s">
        <v>174</v>
      </c>
      <c r="E96" s="189" t="s">
        <v>145</v>
      </c>
      <c r="F96" s="189" t="s">
        <v>447</v>
      </c>
      <c r="G96" s="189"/>
      <c r="H96" s="189"/>
      <c r="I96" s="189"/>
    </row>
    <row r="97" spans="1:9" x14ac:dyDescent="0.2">
      <c r="A97" s="185">
        <f t="shared" si="4"/>
        <v>89</v>
      </c>
      <c r="B97" s="191" t="s">
        <v>422</v>
      </c>
      <c r="C97" s="191" t="str">
        <f t="shared" si="3"/>
        <v xml:space="preserve">Serial Number (code)   </v>
      </c>
      <c r="D97" s="189" t="s">
        <v>175</v>
      </c>
      <c r="E97" s="189" t="s">
        <v>448</v>
      </c>
      <c r="F97" s="189" t="s">
        <v>449</v>
      </c>
      <c r="G97" s="189"/>
      <c r="H97" s="189"/>
      <c r="I97" s="189"/>
    </row>
    <row r="98" spans="1:9" x14ac:dyDescent="0.2">
      <c r="A98" s="185">
        <f t="shared" si="4"/>
        <v>90</v>
      </c>
      <c r="B98" s="191" t="s">
        <v>422</v>
      </c>
      <c r="C98" s="191" t="str">
        <f t="shared" si="3"/>
        <v>Energy source</v>
      </c>
      <c r="D98" s="189" t="s">
        <v>176</v>
      </c>
      <c r="E98" s="189" t="s">
        <v>450</v>
      </c>
      <c r="F98" s="189" t="s">
        <v>451</v>
      </c>
      <c r="G98" s="189"/>
      <c r="H98" s="189"/>
      <c r="I98" s="189"/>
    </row>
    <row r="99" spans="1:9" x14ac:dyDescent="0.2">
      <c r="A99" s="185">
        <f t="shared" si="4"/>
        <v>91</v>
      </c>
      <c r="B99" s="191" t="s">
        <v>422</v>
      </c>
      <c r="C99" s="191" t="str">
        <f t="shared" si="3"/>
        <v>Electricity (grid or generator)</v>
      </c>
      <c r="D99" s="189" t="s">
        <v>923</v>
      </c>
      <c r="E99" s="189" t="s">
        <v>927</v>
      </c>
      <c r="F99" s="189"/>
      <c r="G99" s="189"/>
      <c r="H99" s="189"/>
      <c r="I99" s="189"/>
    </row>
    <row r="100" spans="1:9" x14ac:dyDescent="0.2">
      <c r="A100" s="185">
        <f t="shared" si="4"/>
        <v>92</v>
      </c>
      <c r="B100" s="191" t="s">
        <v>422</v>
      </c>
      <c r="C100" s="191" t="str">
        <f t="shared" si="3"/>
        <v>Kerosene</v>
      </c>
      <c r="D100" s="189" t="s">
        <v>924</v>
      </c>
      <c r="E100" s="189" t="s">
        <v>897</v>
      </c>
      <c r="F100" s="189"/>
      <c r="G100" s="189"/>
      <c r="H100" s="189"/>
      <c r="I100" s="189"/>
    </row>
    <row r="101" spans="1:9" x14ac:dyDescent="0.2">
      <c r="A101" s="185">
        <f t="shared" si="4"/>
        <v>93</v>
      </c>
      <c r="B101" s="191" t="s">
        <v>422</v>
      </c>
      <c r="C101" s="191" t="str">
        <f t="shared" si="3"/>
        <v>Gas</v>
      </c>
      <c r="D101" s="189" t="s">
        <v>925</v>
      </c>
      <c r="E101" s="189" t="s">
        <v>898</v>
      </c>
      <c r="F101" s="189"/>
      <c r="G101" s="189"/>
      <c r="H101" s="189"/>
      <c r="I101" s="189"/>
    </row>
    <row r="102" spans="1:9" x14ac:dyDescent="0.2">
      <c r="A102" s="185">
        <f t="shared" si="4"/>
        <v>94</v>
      </c>
      <c r="B102" s="191" t="s">
        <v>422</v>
      </c>
      <c r="C102" s="191" t="str">
        <f t="shared" si="3"/>
        <v>Solar (with or without batteries)</v>
      </c>
      <c r="D102" s="189" t="s">
        <v>926</v>
      </c>
      <c r="E102" s="189" t="s">
        <v>928</v>
      </c>
      <c r="F102" s="189"/>
      <c r="G102" s="189"/>
      <c r="H102" s="189"/>
      <c r="I102" s="189"/>
    </row>
    <row r="103" spans="1:9" x14ac:dyDescent="0.2">
      <c r="A103" s="185">
        <f t="shared" si="4"/>
        <v>95</v>
      </c>
      <c r="B103" s="191" t="s">
        <v>422</v>
      </c>
      <c r="C103" s="191" t="str">
        <f t="shared" si="3"/>
        <v>Year of installation</v>
      </c>
      <c r="D103" s="189" t="s">
        <v>177</v>
      </c>
      <c r="E103" s="189" t="s">
        <v>452</v>
      </c>
      <c r="F103" s="189" t="s">
        <v>453</v>
      </c>
      <c r="G103" s="189"/>
      <c r="H103" s="189"/>
      <c r="I103" s="189"/>
    </row>
    <row r="104" spans="1:9" x14ac:dyDescent="0.2">
      <c r="A104" s="185">
        <f t="shared" si="4"/>
        <v>96</v>
      </c>
      <c r="B104" s="191" t="s">
        <v>422</v>
      </c>
      <c r="C104" s="191" t="str">
        <f t="shared" si="3"/>
        <v>Operationnal status</v>
      </c>
      <c r="D104" s="189" t="s">
        <v>178</v>
      </c>
      <c r="E104" s="189" t="s">
        <v>454</v>
      </c>
      <c r="F104" s="189" t="s">
        <v>455</v>
      </c>
      <c r="G104" s="189"/>
      <c r="H104" s="189"/>
      <c r="I104" s="189"/>
    </row>
    <row r="105" spans="1:9" x14ac:dyDescent="0.2">
      <c r="A105" s="185">
        <f t="shared" si="4"/>
        <v>97</v>
      </c>
      <c r="B105" s="191" t="s">
        <v>422</v>
      </c>
      <c r="C105" s="191" t="str">
        <f t="shared" si="3"/>
        <v>Reason of non functionality</v>
      </c>
      <c r="D105" s="189" t="s">
        <v>164</v>
      </c>
      <c r="E105" s="189" t="s">
        <v>456</v>
      </c>
      <c r="F105" s="189" t="s">
        <v>457</v>
      </c>
      <c r="G105" s="189"/>
      <c r="H105" s="189"/>
      <c r="I105" s="189"/>
    </row>
    <row r="106" spans="1:9" x14ac:dyDescent="0.2">
      <c r="A106" s="185">
        <f t="shared" si="4"/>
        <v>98</v>
      </c>
      <c r="B106" s="191" t="s">
        <v>422</v>
      </c>
      <c r="C106" s="191" t="str">
        <f t="shared" si="3"/>
        <v>Waitting repair</v>
      </c>
      <c r="D106" s="189" t="s">
        <v>179</v>
      </c>
      <c r="E106" s="189" t="s">
        <v>458</v>
      </c>
      <c r="F106" s="189" t="s">
        <v>459</v>
      </c>
      <c r="G106" s="189"/>
      <c r="H106" s="189"/>
      <c r="I106" s="189"/>
    </row>
    <row r="107" spans="1:9" x14ac:dyDescent="0.2">
      <c r="A107" s="185">
        <f t="shared" si="4"/>
        <v>99</v>
      </c>
      <c r="B107" s="191" t="s">
        <v>422</v>
      </c>
      <c r="C107" s="191" t="str">
        <f t="shared" si="3"/>
        <v>Lack of spart parts</v>
      </c>
      <c r="D107" s="189" t="s">
        <v>180</v>
      </c>
      <c r="E107" s="189" t="s">
        <v>460</v>
      </c>
      <c r="F107" s="189" t="s">
        <v>461</v>
      </c>
      <c r="G107" s="189"/>
      <c r="H107" s="189"/>
      <c r="I107" s="189"/>
    </row>
    <row r="108" spans="1:9" x14ac:dyDescent="0.2">
      <c r="A108" s="185">
        <f t="shared" si="4"/>
        <v>100</v>
      </c>
      <c r="B108" s="191" t="s">
        <v>422</v>
      </c>
      <c r="C108" s="191" t="str">
        <f t="shared" si="3"/>
        <v>Lack of energy</v>
      </c>
      <c r="D108" s="189" t="s">
        <v>181</v>
      </c>
      <c r="E108" s="189" t="s">
        <v>462</v>
      </c>
      <c r="F108" s="189" t="s">
        <v>463</v>
      </c>
      <c r="G108" s="189"/>
      <c r="H108" s="189"/>
      <c r="I108" s="189"/>
    </row>
    <row r="109" spans="1:9" x14ac:dyDescent="0.2">
      <c r="A109" s="185">
        <f t="shared" si="4"/>
        <v>101</v>
      </c>
      <c r="B109" s="191" t="s">
        <v>422</v>
      </c>
      <c r="C109" s="191" t="str">
        <f t="shared" si="3"/>
        <v>unknown</v>
      </c>
      <c r="D109" s="189" t="s">
        <v>182</v>
      </c>
      <c r="E109" s="189" t="s">
        <v>464</v>
      </c>
      <c r="F109" s="189" t="s">
        <v>465</v>
      </c>
      <c r="G109" s="189"/>
      <c r="H109" s="189"/>
      <c r="I109" s="189"/>
    </row>
    <row r="110" spans="1:9" x14ac:dyDescent="0.2">
      <c r="A110" s="185">
        <f t="shared" si="4"/>
        <v>102</v>
      </c>
      <c r="B110" s="191" t="s">
        <v>422</v>
      </c>
      <c r="C110" s="191" t="str">
        <f t="shared" si="3"/>
        <v>Recommendation regarding equipment</v>
      </c>
      <c r="D110" s="189" t="s">
        <v>551</v>
      </c>
      <c r="E110" s="189" t="s">
        <v>552</v>
      </c>
      <c r="F110" s="189" t="s">
        <v>466</v>
      </c>
      <c r="G110" s="189"/>
      <c r="H110" s="189"/>
      <c r="I110" s="189"/>
    </row>
    <row r="111" spans="1:9" x14ac:dyDescent="0.2">
      <c r="A111" s="185">
        <f t="shared" si="4"/>
        <v>103</v>
      </c>
      <c r="B111" s="191" t="s">
        <v>422</v>
      </c>
      <c r="C111" s="191" t="str">
        <f t="shared" si="3"/>
        <v>Facility to be newely equiped</v>
      </c>
      <c r="D111" s="189" t="s">
        <v>890</v>
      </c>
      <c r="E111" s="189" t="s">
        <v>563</v>
      </c>
      <c r="F111" s="189"/>
      <c r="G111" s="189"/>
      <c r="H111" s="189"/>
      <c r="I111" s="189"/>
    </row>
    <row r="112" spans="1:9" x14ac:dyDescent="0.2">
      <c r="A112" s="185">
        <f t="shared" si="4"/>
        <v>104</v>
      </c>
      <c r="B112" s="191" t="s">
        <v>422</v>
      </c>
      <c r="C112" s="191" t="str">
        <f t="shared" si="3"/>
        <v>CCE to be replaced</v>
      </c>
      <c r="D112" s="189" t="s">
        <v>232</v>
      </c>
      <c r="E112" s="189" t="s">
        <v>561</v>
      </c>
      <c r="F112" s="189"/>
      <c r="G112" s="189"/>
      <c r="H112" s="189"/>
      <c r="I112" s="189"/>
    </row>
    <row r="113" spans="1:9" x14ac:dyDescent="0.2">
      <c r="A113" s="185">
        <f t="shared" si="4"/>
        <v>105</v>
      </c>
      <c r="B113" s="191" t="s">
        <v>422</v>
      </c>
      <c r="C113" s="191" t="str">
        <f t="shared" si="3"/>
        <v>CCE to be removed</v>
      </c>
      <c r="D113" s="189" t="s">
        <v>891</v>
      </c>
      <c r="E113" s="189" t="s">
        <v>562</v>
      </c>
      <c r="F113" s="189"/>
      <c r="G113" s="189"/>
      <c r="H113" s="189"/>
      <c r="I113" s="189"/>
    </row>
    <row r="114" spans="1:9" x14ac:dyDescent="0.2">
      <c r="A114" s="185">
        <f t="shared" si="4"/>
        <v>106</v>
      </c>
      <c r="B114" s="191" t="s">
        <v>422</v>
      </c>
      <c r="C114" s="191" t="str">
        <f t="shared" si="3"/>
        <v>Recommendation</v>
      </c>
      <c r="D114" s="189" t="s">
        <v>553</v>
      </c>
      <c r="E114" s="189" t="s">
        <v>553</v>
      </c>
      <c r="F114" s="189" t="s">
        <v>467</v>
      </c>
      <c r="G114" s="189"/>
      <c r="H114" s="189"/>
      <c r="I114" s="189"/>
    </row>
    <row r="115" spans="1:9" x14ac:dyDescent="0.2">
      <c r="A115" s="185">
        <f t="shared" si="4"/>
        <v>107</v>
      </c>
      <c r="B115" s="191" t="s">
        <v>422</v>
      </c>
      <c r="C115" s="191" t="str">
        <f t="shared" si="3"/>
        <v>Reason if replacement recommanded</v>
      </c>
      <c r="D115" s="189" t="s">
        <v>183</v>
      </c>
      <c r="E115" s="189" t="s">
        <v>468</v>
      </c>
      <c r="F115" s="189" t="s">
        <v>469</v>
      </c>
      <c r="G115" s="189"/>
      <c r="H115" s="189"/>
      <c r="I115" s="189"/>
    </row>
    <row r="116" spans="1:9" x14ac:dyDescent="0.2">
      <c r="A116" s="185">
        <f t="shared" si="4"/>
        <v>108</v>
      </c>
      <c r="B116" s="191" t="s">
        <v>422</v>
      </c>
      <c r="C116" s="191" t="str">
        <f t="shared" si="3"/>
        <v>Funding of the equipment</v>
      </c>
      <c r="D116" s="189" t="s">
        <v>165</v>
      </c>
      <c r="E116" s="189" t="s">
        <v>470</v>
      </c>
      <c r="F116" s="189" t="s">
        <v>471</v>
      </c>
      <c r="G116" s="189"/>
      <c r="H116" s="189"/>
      <c r="I116" s="189"/>
    </row>
    <row r="117" spans="1:9" x14ac:dyDescent="0.2">
      <c r="A117" s="185">
        <f t="shared" si="4"/>
        <v>109</v>
      </c>
      <c r="B117" s="191" t="s">
        <v>422</v>
      </c>
      <c r="C117" s="191" t="str">
        <f t="shared" si="3"/>
        <v>Source of funding</v>
      </c>
      <c r="D117" s="189" t="s">
        <v>184</v>
      </c>
      <c r="E117" s="189" t="s">
        <v>472</v>
      </c>
      <c r="F117" s="189" t="s">
        <v>473</v>
      </c>
      <c r="G117" s="189"/>
      <c r="H117" s="189"/>
      <c r="I117" s="189"/>
    </row>
    <row r="118" spans="1:9" x14ac:dyDescent="0.2">
      <c r="A118" s="185">
        <f t="shared" si="4"/>
        <v>110</v>
      </c>
      <c r="B118" s="191" t="s">
        <v>422</v>
      </c>
      <c r="C118" s="191" t="str">
        <f t="shared" si="3"/>
        <v>Update</v>
      </c>
      <c r="D118" s="189" t="s">
        <v>162</v>
      </c>
      <c r="E118" s="189" t="s">
        <v>426</v>
      </c>
      <c r="F118" s="189" t="s">
        <v>427</v>
      </c>
      <c r="G118" s="189"/>
      <c r="H118" s="189"/>
      <c r="I118" s="189"/>
    </row>
    <row r="119" spans="1:9" x14ac:dyDescent="0.2">
      <c r="A119" s="185">
        <f t="shared" si="4"/>
        <v>111</v>
      </c>
      <c r="B119" s="191" t="s">
        <v>422</v>
      </c>
      <c r="C119" s="191" t="str">
        <f t="shared" si="3"/>
        <v>Date of inventory</v>
      </c>
      <c r="D119" s="189" t="s">
        <v>166</v>
      </c>
      <c r="E119" s="189" t="s">
        <v>428</v>
      </c>
      <c r="F119" s="189" t="s">
        <v>429</v>
      </c>
      <c r="G119" s="189"/>
      <c r="H119" s="189"/>
      <c r="I119" s="189"/>
    </row>
    <row r="120" spans="1:9" x14ac:dyDescent="0.2">
      <c r="A120" s="185">
        <f t="shared" si="4"/>
        <v>112</v>
      </c>
      <c r="B120" s="191" t="s">
        <v>422</v>
      </c>
      <c r="C120" s="191" t="str">
        <f t="shared" si="3"/>
        <v>Name of assessor</v>
      </c>
      <c r="D120" s="189" t="s">
        <v>185</v>
      </c>
      <c r="E120" s="189" t="s">
        <v>474</v>
      </c>
      <c r="F120" s="189" t="s">
        <v>475</v>
      </c>
      <c r="G120" s="189"/>
      <c r="H120" s="189"/>
      <c r="I120" s="189"/>
    </row>
    <row r="121" spans="1:9" x14ac:dyDescent="0.2">
      <c r="A121" s="185">
        <f t="shared" si="4"/>
        <v>113</v>
      </c>
      <c r="B121" s="191" t="s">
        <v>422</v>
      </c>
      <c r="C121" s="191" t="str">
        <f t="shared" si="3"/>
        <v>Status of the equipment</v>
      </c>
      <c r="D121" s="189" t="s">
        <v>476</v>
      </c>
      <c r="E121" s="189" t="s">
        <v>477</v>
      </c>
      <c r="F121" s="189" t="s">
        <v>475</v>
      </c>
      <c r="G121" s="189"/>
      <c r="H121" s="189"/>
      <c r="I121" s="189"/>
    </row>
    <row r="122" spans="1:9" x14ac:dyDescent="0.2">
      <c r="A122" s="185">
        <f t="shared" si="4"/>
        <v>114</v>
      </c>
      <c r="B122" s="191" t="s">
        <v>422</v>
      </c>
      <c r="C122" s="191" t="str">
        <f t="shared" si="3"/>
        <v>FONCTIONNALITY &amp; GAP ANALYSIS</v>
      </c>
      <c r="D122" s="189" t="s">
        <v>216</v>
      </c>
      <c r="E122" s="189" t="s">
        <v>537</v>
      </c>
      <c r="F122" s="189"/>
      <c r="G122" s="189"/>
      <c r="H122" s="189"/>
      <c r="I122" s="189"/>
    </row>
    <row r="123" spans="1:9" x14ac:dyDescent="0.2">
      <c r="A123" s="185">
        <f t="shared" si="4"/>
        <v>115</v>
      </c>
      <c r="B123" s="191" t="s">
        <v>422</v>
      </c>
      <c r="C123" s="191" t="str">
        <f t="shared" si="3"/>
        <v>Code PQS</v>
      </c>
      <c r="D123" s="189" t="s">
        <v>144</v>
      </c>
      <c r="E123" s="189" t="s">
        <v>144</v>
      </c>
      <c r="F123" s="189"/>
      <c r="G123" s="189"/>
      <c r="H123" s="189"/>
      <c r="I123" s="189"/>
    </row>
    <row r="124" spans="1:9" x14ac:dyDescent="0.2">
      <c r="A124" s="185">
        <f t="shared" si="4"/>
        <v>116</v>
      </c>
      <c r="B124" s="191" t="s">
        <v>422</v>
      </c>
      <c r="C124" s="191" t="str">
        <f t="shared" si="3"/>
        <v>Type PQS</v>
      </c>
      <c r="D124" s="189" t="s">
        <v>188</v>
      </c>
      <c r="E124" s="189" t="s">
        <v>188</v>
      </c>
      <c r="F124" s="189"/>
      <c r="G124" s="189"/>
      <c r="H124" s="189"/>
      <c r="I124" s="189"/>
    </row>
    <row r="125" spans="1:9" x14ac:dyDescent="0.2">
      <c r="A125" s="185">
        <f t="shared" si="4"/>
        <v>117</v>
      </c>
      <c r="B125" s="191" t="s">
        <v>422</v>
      </c>
      <c r="C125" s="191" t="str">
        <f t="shared" si="3"/>
        <v>Storage capacity (litres)</v>
      </c>
      <c r="D125" s="189" t="s">
        <v>215</v>
      </c>
      <c r="E125" s="189" t="s">
        <v>478</v>
      </c>
      <c r="F125" s="189"/>
      <c r="G125" s="189"/>
      <c r="H125" s="189"/>
      <c r="I125" s="189"/>
    </row>
    <row r="126" spans="1:9" x14ac:dyDescent="0.2">
      <c r="A126" s="185">
        <f t="shared" si="4"/>
        <v>118</v>
      </c>
      <c r="B126" s="191" t="s">
        <v>422</v>
      </c>
      <c r="C126" s="191" t="str">
        <f t="shared" si="3"/>
        <v>Capacité at +5°C</v>
      </c>
      <c r="D126" s="189" t="s">
        <v>189</v>
      </c>
      <c r="E126" s="189" t="s">
        <v>479</v>
      </c>
      <c r="F126" s="189"/>
      <c r="G126" s="189"/>
      <c r="H126" s="189"/>
      <c r="I126" s="189"/>
    </row>
    <row r="127" spans="1:9" x14ac:dyDescent="0.2">
      <c r="A127" s="185">
        <f t="shared" si="4"/>
        <v>119</v>
      </c>
      <c r="B127" s="191" t="s">
        <v>422</v>
      </c>
      <c r="C127" s="191" t="str">
        <f t="shared" si="3"/>
        <v>Capacité at -20°C</v>
      </c>
      <c r="D127" s="189" t="s">
        <v>190</v>
      </c>
      <c r="E127" s="189" t="s">
        <v>480</v>
      </c>
      <c r="F127" s="189"/>
      <c r="G127" s="189"/>
      <c r="H127" s="189"/>
      <c r="I127" s="189"/>
    </row>
    <row r="128" spans="1:9" x14ac:dyDescent="0.2">
      <c r="A128" s="185">
        <f t="shared" si="4"/>
        <v>120</v>
      </c>
      <c r="B128" s="191" t="s">
        <v>422</v>
      </c>
      <c r="C128" s="191" t="str">
        <f t="shared" si="3"/>
        <v>Running cost ($US)</v>
      </c>
      <c r="D128" s="189" t="s">
        <v>209</v>
      </c>
      <c r="E128" s="189" t="s">
        <v>481</v>
      </c>
      <c r="F128" s="189"/>
      <c r="G128" s="189"/>
      <c r="H128" s="189"/>
      <c r="I128" s="189"/>
    </row>
    <row r="129" spans="1:9" x14ac:dyDescent="0.2">
      <c r="A129" s="185">
        <f t="shared" si="4"/>
        <v>121</v>
      </c>
      <c r="B129" s="191" t="s">
        <v>422</v>
      </c>
      <c r="C129" s="191" t="str">
        <f t="shared" si="3"/>
        <v>Maintenance</v>
      </c>
      <c r="D129" s="189" t="s">
        <v>191</v>
      </c>
      <c r="E129" s="189" t="s">
        <v>191</v>
      </c>
      <c r="F129" s="189"/>
      <c r="G129" s="189"/>
      <c r="H129" s="189"/>
      <c r="I129" s="189"/>
    </row>
    <row r="130" spans="1:9" x14ac:dyDescent="0.2">
      <c r="A130" s="185">
        <f t="shared" si="4"/>
        <v>122</v>
      </c>
      <c r="B130" s="191" t="s">
        <v>422</v>
      </c>
      <c r="C130" s="191" t="str">
        <f t="shared" si="3"/>
        <v>energy</v>
      </c>
      <c r="D130" s="189" t="s">
        <v>192</v>
      </c>
      <c r="E130" s="189" t="s">
        <v>482</v>
      </c>
      <c r="F130" s="189"/>
      <c r="G130" s="189"/>
      <c r="H130" s="189"/>
      <c r="I130" s="189"/>
    </row>
    <row r="131" spans="1:9" x14ac:dyDescent="0.2">
      <c r="A131" s="185">
        <f t="shared" si="4"/>
        <v>123</v>
      </c>
      <c r="B131" s="191" t="s">
        <v>422</v>
      </c>
      <c r="C131" s="191" t="str">
        <f t="shared" si="3"/>
        <v>Age of equipment</v>
      </c>
      <c r="D131" s="189" t="s">
        <v>193</v>
      </c>
      <c r="E131" s="189" t="s">
        <v>483</v>
      </c>
      <c r="F131" s="189"/>
      <c r="G131" s="189"/>
      <c r="H131" s="189"/>
      <c r="I131" s="189"/>
    </row>
    <row r="132" spans="1:9" x14ac:dyDescent="0.2">
      <c r="A132" s="185">
        <f t="shared" si="4"/>
        <v>124</v>
      </c>
      <c r="B132" s="191" t="s">
        <v>422</v>
      </c>
      <c r="C132" s="191" t="str">
        <f t="shared" si="3"/>
        <v>Year of disposal</v>
      </c>
      <c r="D132" s="189" t="s">
        <v>194</v>
      </c>
      <c r="E132" s="189" t="s">
        <v>534</v>
      </c>
      <c r="F132" s="189"/>
      <c r="G132" s="189"/>
      <c r="H132" s="189"/>
      <c r="I132" s="189"/>
    </row>
    <row r="133" spans="1:9" x14ac:dyDescent="0.2">
      <c r="A133" s="185">
        <f t="shared" si="4"/>
        <v>125</v>
      </c>
      <c r="B133" s="191" t="s">
        <v>422</v>
      </c>
      <c r="C133" s="191" t="str">
        <f t="shared" si="3"/>
        <v>Anticipated year of replacement</v>
      </c>
      <c r="D133" s="189" t="s">
        <v>195</v>
      </c>
      <c r="E133" s="189" t="s">
        <v>484</v>
      </c>
      <c r="F133" s="189"/>
      <c r="G133" s="189"/>
      <c r="H133" s="189"/>
      <c r="I133" s="189"/>
    </row>
    <row r="134" spans="1:9" x14ac:dyDescent="0.2">
      <c r="A134" s="185">
        <f t="shared" si="4"/>
        <v>126</v>
      </c>
      <c r="B134" s="191" t="s">
        <v>422</v>
      </c>
      <c r="C134" s="191" t="str">
        <f t="shared" si="3"/>
        <v>Replacement</v>
      </c>
      <c r="D134" s="189" t="s">
        <v>206</v>
      </c>
      <c r="E134" s="189" t="s">
        <v>485</v>
      </c>
      <c r="F134" s="189"/>
      <c r="G134" s="189"/>
      <c r="H134" s="189"/>
      <c r="I134" s="189"/>
    </row>
    <row r="135" spans="1:9" x14ac:dyDescent="0.2">
      <c r="A135" s="185">
        <f t="shared" si="4"/>
        <v>127</v>
      </c>
      <c r="B135" s="191" t="s">
        <v>422</v>
      </c>
      <c r="C135" s="191" t="str">
        <f t="shared" si="3"/>
        <v>Replacement planned</v>
      </c>
      <c r="D135" s="189" t="s">
        <v>203</v>
      </c>
      <c r="E135" s="189" t="s">
        <v>486</v>
      </c>
      <c r="F135" s="189"/>
      <c r="G135" s="189"/>
      <c r="H135" s="189"/>
      <c r="I135" s="189"/>
    </row>
    <row r="136" spans="1:9" x14ac:dyDescent="0.2">
      <c r="A136" s="185">
        <f t="shared" si="4"/>
        <v>128</v>
      </c>
      <c r="B136" s="191" t="s">
        <v>422</v>
      </c>
      <c r="C136" s="191" t="str">
        <f t="shared" si="3"/>
        <v>Select the replacement equipment</v>
      </c>
      <c r="D136" s="189" t="s">
        <v>204</v>
      </c>
      <c r="E136" s="189" t="s">
        <v>487</v>
      </c>
      <c r="F136" s="189"/>
      <c r="G136" s="189"/>
      <c r="H136" s="189"/>
      <c r="I136" s="189"/>
    </row>
    <row r="137" spans="1:9" x14ac:dyDescent="0.2">
      <c r="A137" s="185">
        <f t="shared" si="4"/>
        <v>129</v>
      </c>
      <c r="B137" s="191" t="s">
        <v>422</v>
      </c>
      <c r="C137" s="191" t="str">
        <f t="shared" si="3"/>
        <v>Cost of replacement ($US)</v>
      </c>
      <c r="D137" s="189" t="s">
        <v>207</v>
      </c>
      <c r="E137" s="189" t="s">
        <v>488</v>
      </c>
      <c r="F137" s="189"/>
      <c r="G137" s="189"/>
      <c r="H137" s="189"/>
      <c r="I137" s="189"/>
    </row>
    <row r="138" spans="1:9" x14ac:dyDescent="0.2">
      <c r="A138" s="185">
        <f t="shared" si="4"/>
        <v>130</v>
      </c>
      <c r="B138" s="191" t="s">
        <v>422</v>
      </c>
      <c r="C138" s="191" t="str">
        <f t="shared" ref="C138:C201" si="5">HLOOKUP($D$1,$D$9:$I$232,$A138,FALSE)</f>
        <v>Total cost of replacement</v>
      </c>
      <c r="D138" s="189" t="s">
        <v>205</v>
      </c>
      <c r="E138" s="189" t="s">
        <v>489</v>
      </c>
      <c r="F138" s="189"/>
      <c r="G138" s="189"/>
      <c r="H138" s="189"/>
      <c r="I138" s="189"/>
    </row>
    <row r="139" spans="1:9" x14ac:dyDescent="0.2">
      <c r="A139" s="185">
        <f t="shared" si="4"/>
        <v>131</v>
      </c>
      <c r="B139" s="191" t="s">
        <v>422</v>
      </c>
      <c r="C139" s="191" t="str">
        <f t="shared" si="5"/>
        <v>Cost of maintenance ($US)</v>
      </c>
      <c r="D139" s="189" t="s">
        <v>208</v>
      </c>
      <c r="E139" s="189" t="s">
        <v>490</v>
      </c>
      <c r="F139" s="189"/>
      <c r="G139" s="189"/>
      <c r="H139" s="189"/>
      <c r="I139" s="189"/>
    </row>
    <row r="140" spans="1:9" x14ac:dyDescent="0.2">
      <c r="A140" s="185">
        <f t="shared" si="4"/>
        <v>132</v>
      </c>
      <c r="B140" s="191" t="s">
        <v>422</v>
      </c>
      <c r="C140" s="191" t="str">
        <f t="shared" si="5"/>
        <v>Total cost of maintenance</v>
      </c>
      <c r="D140" s="189" t="s">
        <v>210</v>
      </c>
      <c r="E140" s="189" t="s">
        <v>491</v>
      </c>
      <c r="F140" s="189"/>
      <c r="G140" s="189"/>
      <c r="H140" s="189"/>
      <c r="I140" s="189"/>
    </row>
    <row r="141" spans="1:9" x14ac:dyDescent="0.2">
      <c r="A141" s="185">
        <f t="shared" si="4"/>
        <v>133</v>
      </c>
      <c r="B141" s="191" t="s">
        <v>422</v>
      </c>
      <c r="C141" s="191" t="str">
        <f t="shared" si="5"/>
        <v>Running cost ($US)</v>
      </c>
      <c r="D141" s="189" t="s">
        <v>209</v>
      </c>
      <c r="E141" s="189" t="s">
        <v>492</v>
      </c>
      <c r="F141" s="189"/>
      <c r="G141" s="189"/>
      <c r="H141" s="189"/>
      <c r="I141" s="189"/>
    </row>
    <row r="142" spans="1:9" x14ac:dyDescent="0.2">
      <c r="A142" s="185">
        <f t="shared" si="4"/>
        <v>134</v>
      </c>
      <c r="B142" s="191" t="s">
        <v>422</v>
      </c>
      <c r="C142" s="191" t="str">
        <f t="shared" si="5"/>
        <v>Total running cost</v>
      </c>
      <c r="D142" s="189" t="s">
        <v>211</v>
      </c>
      <c r="E142" s="189" t="s">
        <v>493</v>
      </c>
      <c r="F142" s="189"/>
      <c r="G142" s="189"/>
      <c r="H142" s="189"/>
      <c r="I142" s="189"/>
    </row>
    <row r="143" spans="1:9" x14ac:dyDescent="0.2">
      <c r="A143" s="185">
        <f t="shared" si="4"/>
        <v>135</v>
      </c>
      <c r="B143" s="191" t="s">
        <v>422</v>
      </c>
      <c r="C143" s="191" t="str">
        <f t="shared" si="5"/>
        <v>Estimated maintenance at:</v>
      </c>
      <c r="D143" s="189" t="s">
        <v>196</v>
      </c>
      <c r="E143" s="189" t="s">
        <v>494</v>
      </c>
      <c r="F143" s="189"/>
      <c r="G143" s="189"/>
      <c r="H143" s="189"/>
      <c r="I143" s="189"/>
    </row>
    <row r="144" spans="1:9" x14ac:dyDescent="0.2">
      <c r="A144" s="185">
        <f t="shared" si="4"/>
        <v>136</v>
      </c>
      <c r="B144" s="191" t="s">
        <v>422</v>
      </c>
      <c r="C144" s="191" t="str">
        <f t="shared" si="5"/>
        <v>of equipment purchase cost</v>
      </c>
      <c r="D144" s="189" t="s">
        <v>198</v>
      </c>
      <c r="E144" s="189" t="s">
        <v>495</v>
      </c>
      <c r="F144" s="189"/>
      <c r="G144" s="189"/>
      <c r="H144" s="189"/>
      <c r="I144" s="189"/>
    </row>
    <row r="145" spans="1:9" x14ac:dyDescent="0.2">
      <c r="A145" s="185">
        <f t="shared" si="4"/>
        <v>137</v>
      </c>
      <c r="B145" s="191" t="s">
        <v>422</v>
      </c>
      <c r="C145" s="191" t="str">
        <f t="shared" si="5"/>
        <v>Average age of eqpt, (years)</v>
      </c>
      <c r="D145" s="189" t="s">
        <v>197</v>
      </c>
      <c r="E145" s="189" t="s">
        <v>496</v>
      </c>
      <c r="F145" s="189"/>
      <c r="G145" s="189"/>
      <c r="H145" s="189"/>
      <c r="I145" s="189"/>
    </row>
    <row r="146" spans="1:9" x14ac:dyDescent="0.2">
      <c r="A146" s="185">
        <f t="shared" si="4"/>
        <v>138</v>
      </c>
      <c r="B146" s="191" t="s">
        <v>422</v>
      </c>
      <c r="C146" s="191" t="str">
        <f t="shared" si="5"/>
        <v>No. of equipment</v>
      </c>
      <c r="D146" s="189" t="s">
        <v>200</v>
      </c>
      <c r="E146" s="189" t="s">
        <v>497</v>
      </c>
      <c r="F146" s="189"/>
      <c r="G146" s="189"/>
      <c r="H146" s="189"/>
      <c r="I146" s="189"/>
    </row>
    <row r="147" spans="1:9" x14ac:dyDescent="0.2">
      <c r="A147" s="185">
        <f t="shared" si="4"/>
        <v>139</v>
      </c>
      <c r="B147" s="191" t="s">
        <v>422</v>
      </c>
      <c r="C147" s="191" t="str">
        <f t="shared" si="5"/>
        <v>Source of energy</v>
      </c>
      <c r="D147" s="189" t="s">
        <v>199</v>
      </c>
      <c r="E147" s="189" t="s">
        <v>450</v>
      </c>
      <c r="F147" s="189"/>
      <c r="G147" s="189"/>
      <c r="H147" s="189"/>
      <c r="I147" s="189"/>
    </row>
    <row r="148" spans="1:9" x14ac:dyDescent="0.2">
      <c r="A148" s="185">
        <f t="shared" si="4"/>
        <v>140</v>
      </c>
      <c r="B148" s="191" t="s">
        <v>422</v>
      </c>
      <c r="C148" s="191" t="str">
        <f t="shared" si="5"/>
        <v>Identification of Equipment</v>
      </c>
      <c r="D148" s="189" t="s">
        <v>539</v>
      </c>
      <c r="E148" s="189" t="s">
        <v>538</v>
      </c>
      <c r="F148" s="189"/>
      <c r="G148" s="189"/>
      <c r="H148" s="189"/>
      <c r="I148" s="189"/>
    </row>
    <row r="149" spans="1:9" x14ac:dyDescent="0.2">
      <c r="A149" s="185">
        <f t="shared" si="4"/>
        <v>141</v>
      </c>
      <c r="B149" s="191" t="s">
        <v>422</v>
      </c>
      <c r="C149" s="191" t="str">
        <f t="shared" si="5"/>
        <v>replacement &amp; cost</v>
      </c>
      <c r="D149" s="189" t="s">
        <v>1</v>
      </c>
      <c r="E149" s="189" t="s">
        <v>1</v>
      </c>
      <c r="F149" s="189"/>
      <c r="G149" s="189"/>
      <c r="H149" s="189"/>
      <c r="I149" s="189"/>
    </row>
    <row r="150" spans="1:9" x14ac:dyDescent="0.2">
      <c r="A150" s="185">
        <f t="shared" ref="A150:A217" si="6">A149+1</f>
        <v>142</v>
      </c>
      <c r="B150" s="191" t="s">
        <v>422</v>
      </c>
      <c r="C150" s="191" t="str">
        <f t="shared" si="5"/>
        <v>total No. of equipment</v>
      </c>
      <c r="D150" s="189" t="s">
        <v>201</v>
      </c>
      <c r="E150" s="189" t="s">
        <v>498</v>
      </c>
      <c r="F150" s="189"/>
      <c r="G150" s="189"/>
      <c r="H150" s="189"/>
      <c r="I150" s="189"/>
    </row>
    <row r="151" spans="1:9" x14ac:dyDescent="0.2">
      <c r="A151" s="185">
        <f t="shared" si="6"/>
        <v>143</v>
      </c>
      <c r="B151" s="191" t="s">
        <v>422</v>
      </c>
      <c r="C151" s="191" t="str">
        <f t="shared" si="5"/>
        <v>total cost ($US)</v>
      </c>
      <c r="D151" s="189" t="s">
        <v>202</v>
      </c>
      <c r="E151" s="189" t="s">
        <v>499</v>
      </c>
      <c r="F151" s="189"/>
      <c r="G151" s="189"/>
      <c r="H151" s="189"/>
      <c r="I151" s="189"/>
    </row>
    <row r="152" spans="1:9" x14ac:dyDescent="0.2">
      <c r="A152" s="185">
        <f t="shared" si="6"/>
        <v>144</v>
      </c>
      <c r="B152" s="191" t="s">
        <v>422</v>
      </c>
      <c r="C152" s="191" t="str">
        <f t="shared" si="5"/>
        <v>Functional status of eqpt</v>
      </c>
      <c r="D152" s="189" t="s">
        <v>186</v>
      </c>
      <c r="E152" s="189" t="s">
        <v>500</v>
      </c>
      <c r="F152" s="189"/>
      <c r="G152" s="189"/>
      <c r="H152" s="189"/>
      <c r="I152" s="189"/>
    </row>
    <row r="153" spans="1:9" x14ac:dyDescent="0.2">
      <c r="A153" s="185">
        <f t="shared" si="6"/>
        <v>145</v>
      </c>
      <c r="B153" s="191" t="s">
        <v>422</v>
      </c>
      <c r="C153" s="191" t="str">
        <f t="shared" si="5"/>
        <v>Functioning well</v>
      </c>
      <c r="D153" s="189" t="s">
        <v>234</v>
      </c>
      <c r="E153" s="189" t="s">
        <v>501</v>
      </c>
      <c r="F153" s="189"/>
      <c r="G153" s="189"/>
      <c r="H153" s="189"/>
      <c r="I153" s="189"/>
    </row>
    <row r="154" spans="1:9" x14ac:dyDescent="0.2">
      <c r="A154" s="185">
        <f t="shared" si="6"/>
        <v>146</v>
      </c>
      <c r="B154" s="191" t="s">
        <v>422</v>
      </c>
      <c r="C154" s="191" t="str">
        <f t="shared" si="5"/>
        <v>Functional, need repair</v>
      </c>
      <c r="D154" s="189" t="s">
        <v>235</v>
      </c>
      <c r="E154" s="189" t="s">
        <v>502</v>
      </c>
      <c r="F154" s="189"/>
      <c r="G154" s="189"/>
      <c r="H154" s="189"/>
      <c r="I154" s="189"/>
    </row>
    <row r="155" spans="1:9" x14ac:dyDescent="0.2">
      <c r="A155" s="185">
        <f t="shared" si="6"/>
        <v>147</v>
      </c>
      <c r="B155" s="191" t="s">
        <v>422</v>
      </c>
      <c r="C155" s="191" t="str">
        <f t="shared" si="5"/>
        <v>Not functional for breackage</v>
      </c>
      <c r="D155" s="189" t="s">
        <v>236</v>
      </c>
      <c r="E155" s="189" t="s">
        <v>503</v>
      </c>
      <c r="F155" s="189"/>
      <c r="G155" s="189"/>
      <c r="H155" s="189"/>
      <c r="I155" s="189"/>
    </row>
    <row r="156" spans="1:9" x14ac:dyDescent="0.2">
      <c r="A156" s="185">
        <f t="shared" si="6"/>
        <v>148</v>
      </c>
      <c r="B156" s="191" t="s">
        <v>422</v>
      </c>
      <c r="C156" s="191" t="str">
        <f t="shared" si="5"/>
        <v>New , not installed yet</v>
      </c>
      <c r="D156" s="189" t="s">
        <v>535</v>
      </c>
      <c r="E156" s="189" t="s">
        <v>536</v>
      </c>
      <c r="F156" s="189"/>
      <c r="G156" s="189"/>
      <c r="H156" s="189"/>
      <c r="I156" s="189"/>
    </row>
    <row r="157" spans="1:9" ht="24" x14ac:dyDescent="0.2">
      <c r="A157" s="185">
        <f t="shared" si="6"/>
        <v>149</v>
      </c>
      <c r="B157" s="191" t="s">
        <v>504</v>
      </c>
      <c r="C157" s="191" t="str">
        <f t="shared" si="5"/>
        <v>ANALYSIS OF COLD CHAIN EQUIPMENT</v>
      </c>
      <c r="D157" s="189" t="s">
        <v>505</v>
      </c>
      <c r="E157" s="189" t="s">
        <v>506</v>
      </c>
      <c r="F157" s="189"/>
      <c r="G157" s="189"/>
      <c r="H157" s="189"/>
      <c r="I157" s="189"/>
    </row>
    <row r="158" spans="1:9" ht="24" x14ac:dyDescent="0.2">
      <c r="A158" s="185">
        <f t="shared" si="6"/>
        <v>150</v>
      </c>
      <c r="B158" s="191" t="s">
        <v>504</v>
      </c>
      <c r="C158" s="191" t="str">
        <f t="shared" si="5"/>
        <v>1. Distribution of service points per electrification status</v>
      </c>
      <c r="D158" s="189" t="s">
        <v>219</v>
      </c>
      <c r="E158" s="189" t="s">
        <v>507</v>
      </c>
      <c r="F158" s="189"/>
      <c r="G158" s="189"/>
      <c r="H158" s="189"/>
      <c r="I158" s="189"/>
    </row>
    <row r="159" spans="1:9" x14ac:dyDescent="0.2">
      <c r="A159" s="185">
        <f t="shared" si="6"/>
        <v>151</v>
      </c>
      <c r="B159" s="191" t="s">
        <v>504</v>
      </c>
      <c r="C159" s="191" t="str">
        <f t="shared" si="5"/>
        <v>2. Distribution of CEE per functional status</v>
      </c>
      <c r="D159" s="189" t="s">
        <v>230</v>
      </c>
      <c r="E159" s="189" t="s">
        <v>508</v>
      </c>
      <c r="F159" s="189"/>
      <c r="G159" s="189"/>
      <c r="H159" s="189"/>
      <c r="I159" s="189"/>
    </row>
    <row r="160" spans="1:9" x14ac:dyDescent="0.2">
      <c r="A160" s="185">
        <f t="shared" si="6"/>
        <v>152</v>
      </c>
      <c r="B160" s="191" t="s">
        <v>504</v>
      </c>
      <c r="C160" s="191" t="str">
        <f t="shared" si="5"/>
        <v>3. Distribution of CCE per PQS norms</v>
      </c>
      <c r="D160" s="189" t="s">
        <v>231</v>
      </c>
      <c r="E160" s="189" t="s">
        <v>933</v>
      </c>
      <c r="F160" s="189"/>
      <c r="G160" s="189"/>
      <c r="H160" s="189"/>
      <c r="I160" s="189"/>
    </row>
    <row r="161" spans="1:9" x14ac:dyDescent="0.2">
      <c r="A161" s="185">
        <f t="shared" si="6"/>
        <v>153</v>
      </c>
      <c r="B161" s="191" t="s">
        <v>504</v>
      </c>
      <c r="C161" s="191" t="str">
        <f t="shared" si="5"/>
        <v>4. Distribution of CCE per manufacturer</v>
      </c>
      <c r="D161" s="189" t="s">
        <v>530</v>
      </c>
      <c r="E161" s="189" t="s">
        <v>531</v>
      </c>
      <c r="F161" s="189"/>
      <c r="G161" s="189"/>
      <c r="H161" s="189"/>
      <c r="I161" s="189"/>
    </row>
    <row r="162" spans="1:9" x14ac:dyDescent="0.2">
      <c r="A162" s="185">
        <f t="shared" si="6"/>
        <v>154</v>
      </c>
      <c r="B162" s="191" t="s">
        <v>504</v>
      </c>
      <c r="C162" s="191" t="str">
        <f t="shared" si="5"/>
        <v>5. Distribution of CCE per type</v>
      </c>
      <c r="D162" s="189" t="s">
        <v>223</v>
      </c>
      <c r="E162" s="189" t="s">
        <v>509</v>
      </c>
      <c r="F162" s="189"/>
      <c r="G162" s="189"/>
      <c r="H162" s="189"/>
      <c r="I162" s="189"/>
    </row>
    <row r="163" spans="1:9" x14ac:dyDescent="0.2">
      <c r="A163" s="185">
        <f t="shared" si="6"/>
        <v>155</v>
      </c>
      <c r="B163" s="191" t="s">
        <v>504</v>
      </c>
      <c r="C163" s="191" t="str">
        <f t="shared" si="5"/>
        <v>6. Distribution of CCE per age</v>
      </c>
      <c r="D163" s="189" t="s">
        <v>532</v>
      </c>
      <c r="E163" s="189" t="s">
        <v>533</v>
      </c>
      <c r="F163" s="189"/>
      <c r="G163" s="189"/>
      <c r="H163" s="189"/>
      <c r="I163" s="189"/>
    </row>
    <row r="164" spans="1:9" ht="24" x14ac:dyDescent="0.2">
      <c r="A164" s="185">
        <f t="shared" si="6"/>
        <v>156</v>
      </c>
      <c r="B164" s="191" t="s">
        <v>504</v>
      </c>
      <c r="C164" s="191" t="str">
        <f t="shared" si="5"/>
        <v>7. Distribution of CCE per energy source</v>
      </c>
      <c r="D164" s="189" t="s">
        <v>932</v>
      </c>
      <c r="E164" s="189" t="s">
        <v>572</v>
      </c>
      <c r="F164" s="189"/>
      <c r="G164" s="189"/>
      <c r="H164" s="189"/>
      <c r="I164" s="189"/>
    </row>
    <row r="165" spans="1:9" ht="24" x14ac:dyDescent="0.2">
      <c r="A165" s="185">
        <f t="shared" si="6"/>
        <v>157</v>
      </c>
      <c r="B165" s="191" t="s">
        <v>504</v>
      </c>
      <c r="C165" s="191" t="str">
        <f t="shared" si="5"/>
        <v>Distribution of CCE per age and per functional status</v>
      </c>
      <c r="D165" s="189" t="s">
        <v>911</v>
      </c>
      <c r="E165" s="189" t="s">
        <v>912</v>
      </c>
      <c r="F165" s="189"/>
      <c r="G165" s="189"/>
      <c r="H165" s="189"/>
      <c r="I165" s="189"/>
    </row>
    <row r="166" spans="1:9" x14ac:dyDescent="0.2">
      <c r="A166" s="185">
        <f t="shared" si="6"/>
        <v>158</v>
      </c>
      <c r="B166" s="191" t="s">
        <v>504</v>
      </c>
      <c r="C166" s="191" t="str">
        <f t="shared" si="5"/>
        <v>at</v>
      </c>
      <c r="D166" s="189" t="s">
        <v>914</v>
      </c>
      <c r="E166" s="189" t="s">
        <v>913</v>
      </c>
      <c r="F166" s="189"/>
      <c r="G166" s="189"/>
      <c r="H166" s="189"/>
      <c r="I166" s="189"/>
    </row>
    <row r="167" spans="1:9" x14ac:dyDescent="0.2">
      <c r="A167" s="185">
        <f t="shared" si="6"/>
        <v>159</v>
      </c>
      <c r="B167" s="191" t="s">
        <v>504</v>
      </c>
      <c r="C167" s="191">
        <f t="shared" si="5"/>
        <v>0</v>
      </c>
      <c r="D167" s="189"/>
      <c r="E167" s="189"/>
      <c r="F167" s="189"/>
      <c r="G167" s="189"/>
      <c r="H167" s="189"/>
      <c r="I167" s="189"/>
    </row>
    <row r="168" spans="1:9" x14ac:dyDescent="0.2">
      <c r="A168" s="185">
        <f t="shared" si="6"/>
        <v>160</v>
      </c>
      <c r="B168" s="191" t="s">
        <v>504</v>
      </c>
      <c r="C168" s="191">
        <f t="shared" si="5"/>
        <v>0</v>
      </c>
      <c r="D168" s="189"/>
      <c r="E168" s="189"/>
      <c r="F168" s="189"/>
      <c r="G168" s="189"/>
      <c r="H168" s="189"/>
      <c r="I168" s="189"/>
    </row>
    <row r="169" spans="1:9" x14ac:dyDescent="0.2">
      <c r="A169" s="185">
        <f t="shared" si="6"/>
        <v>161</v>
      </c>
      <c r="B169" s="191" t="s">
        <v>504</v>
      </c>
      <c r="C169" s="191" t="str">
        <f t="shared" si="5"/>
        <v>with electricity</v>
      </c>
      <c r="D169" s="189" t="s">
        <v>212</v>
      </c>
      <c r="E169" s="189" t="s">
        <v>510</v>
      </c>
      <c r="F169" s="189"/>
      <c r="G169" s="189"/>
      <c r="H169" s="189"/>
      <c r="I169" s="189"/>
    </row>
    <row r="170" spans="1:9" x14ac:dyDescent="0.2">
      <c r="A170" s="185">
        <f t="shared" si="6"/>
        <v>162</v>
      </c>
      <c r="B170" s="191" t="s">
        <v>504</v>
      </c>
      <c r="C170" s="191" t="str">
        <f t="shared" si="5"/>
        <v>without electricity</v>
      </c>
      <c r="D170" s="189" t="s">
        <v>213</v>
      </c>
      <c r="E170" s="189" t="s">
        <v>511</v>
      </c>
      <c r="F170" s="189"/>
      <c r="G170" s="189"/>
      <c r="H170" s="189"/>
      <c r="I170" s="189"/>
    </row>
    <row r="171" spans="1:9" x14ac:dyDescent="0.2">
      <c r="A171" s="185">
        <f t="shared" si="6"/>
        <v>163</v>
      </c>
      <c r="B171" s="191" t="s">
        <v>504</v>
      </c>
      <c r="C171" s="191" t="str">
        <f t="shared" si="5"/>
        <v>Non specified</v>
      </c>
      <c r="D171" s="189" t="s">
        <v>214</v>
      </c>
      <c r="E171" s="189" t="s">
        <v>512</v>
      </c>
      <c r="F171" s="189"/>
      <c r="G171" s="189"/>
      <c r="H171" s="189"/>
      <c r="I171" s="189"/>
    </row>
    <row r="172" spans="1:9" x14ac:dyDescent="0.2">
      <c r="A172" s="185">
        <f t="shared" si="6"/>
        <v>164</v>
      </c>
      <c r="B172" s="191" t="s">
        <v>504</v>
      </c>
      <c r="C172" s="191" t="str">
        <f t="shared" si="5"/>
        <v>PIS</v>
      </c>
      <c r="D172" s="189" t="s">
        <v>877</v>
      </c>
      <c r="E172" s="189" t="s">
        <v>877</v>
      </c>
      <c r="F172" s="189"/>
      <c r="G172" s="189"/>
      <c r="H172" s="189"/>
      <c r="I172" s="189"/>
    </row>
    <row r="173" spans="1:9" x14ac:dyDescent="0.2">
      <c r="A173" s="185">
        <f t="shared" si="6"/>
        <v>165</v>
      </c>
      <c r="B173" s="191" t="s">
        <v>504</v>
      </c>
      <c r="C173" s="191" t="str">
        <f t="shared" si="5"/>
        <v>PQS</v>
      </c>
      <c r="D173" s="189" t="s">
        <v>878</v>
      </c>
      <c r="E173" s="189" t="s">
        <v>878</v>
      </c>
      <c r="F173" s="189"/>
      <c r="G173" s="189"/>
      <c r="H173" s="189"/>
      <c r="I173" s="189"/>
    </row>
    <row r="174" spans="1:9" x14ac:dyDescent="0.2">
      <c r="A174" s="185">
        <f t="shared" si="6"/>
        <v>166</v>
      </c>
      <c r="B174" s="191" t="s">
        <v>504</v>
      </c>
      <c r="C174" s="191" t="str">
        <f t="shared" si="5"/>
        <v>domestic</v>
      </c>
      <c r="D174" s="189" t="s">
        <v>513</v>
      </c>
      <c r="E174" s="189" t="s">
        <v>12</v>
      </c>
      <c r="F174" s="189"/>
      <c r="G174" s="189"/>
      <c r="H174" s="189"/>
      <c r="I174" s="189"/>
    </row>
    <row r="175" spans="1:9" x14ac:dyDescent="0.2">
      <c r="A175" s="185">
        <f t="shared" si="6"/>
        <v>167</v>
      </c>
      <c r="B175" s="191" t="s">
        <v>504</v>
      </c>
      <c r="C175" s="191" t="str">
        <f t="shared" si="5"/>
        <v>WIC/FR</v>
      </c>
      <c r="D175" s="189" t="s">
        <v>514</v>
      </c>
      <c r="E175" s="189" t="s">
        <v>11</v>
      </c>
      <c r="F175" s="189"/>
      <c r="G175" s="189"/>
      <c r="H175" s="189"/>
      <c r="I175" s="189"/>
    </row>
    <row r="176" spans="1:9" x14ac:dyDescent="0.2">
      <c r="A176" s="185">
        <f t="shared" si="6"/>
        <v>168</v>
      </c>
      <c r="B176" s="191" t="s">
        <v>504</v>
      </c>
      <c r="C176" s="191" t="str">
        <f t="shared" si="5"/>
        <v>&lt;5years</v>
      </c>
      <c r="D176" s="189" t="s">
        <v>222</v>
      </c>
      <c r="E176" s="189" t="s">
        <v>515</v>
      </c>
      <c r="F176" s="189"/>
      <c r="G176" s="189"/>
      <c r="H176" s="189"/>
      <c r="I176" s="189"/>
    </row>
    <row r="177" spans="1:9" x14ac:dyDescent="0.2">
      <c r="A177" s="185">
        <f t="shared" si="6"/>
        <v>169</v>
      </c>
      <c r="B177" s="191" t="s">
        <v>504</v>
      </c>
      <c r="C177" s="191" t="str">
        <f t="shared" si="5"/>
        <v>5-10years</v>
      </c>
      <c r="D177" s="189" t="s">
        <v>220</v>
      </c>
      <c r="E177" s="189" t="s">
        <v>516</v>
      </c>
      <c r="F177" s="189"/>
      <c r="G177" s="189"/>
      <c r="H177" s="189"/>
      <c r="I177" s="189"/>
    </row>
    <row r="178" spans="1:9" x14ac:dyDescent="0.2">
      <c r="A178" s="185">
        <f t="shared" si="6"/>
        <v>170</v>
      </c>
      <c r="B178" s="191" t="s">
        <v>504</v>
      </c>
      <c r="C178" s="191" t="str">
        <f t="shared" si="5"/>
        <v>&gt;10years</v>
      </c>
      <c r="D178" s="189" t="s">
        <v>221</v>
      </c>
      <c r="E178" s="189" t="s">
        <v>517</v>
      </c>
      <c r="F178" s="189"/>
      <c r="G178" s="189"/>
      <c r="H178" s="189"/>
      <c r="I178" s="189"/>
    </row>
    <row r="179" spans="1:9" x14ac:dyDescent="0.2">
      <c r="A179" s="185">
        <f t="shared" si="6"/>
        <v>171</v>
      </c>
      <c r="B179" s="191" t="s">
        <v>504</v>
      </c>
      <c r="C179" s="191" t="str">
        <f t="shared" si="5"/>
        <v>Icelined refrigerators</v>
      </c>
      <c r="D179" s="189" t="s">
        <v>518</v>
      </c>
      <c r="E179" s="189" t="s">
        <v>519</v>
      </c>
      <c r="F179" s="189"/>
      <c r="G179" s="189"/>
      <c r="H179" s="189"/>
      <c r="I179" s="189"/>
    </row>
    <row r="180" spans="1:9" x14ac:dyDescent="0.2">
      <c r="A180" s="185">
        <f t="shared" si="6"/>
        <v>172</v>
      </c>
      <c r="B180" s="191" t="s">
        <v>504</v>
      </c>
      <c r="C180" s="191" t="str">
        <f t="shared" si="5"/>
        <v>Absorption refrigerators</v>
      </c>
      <c r="D180" s="189" t="s">
        <v>225</v>
      </c>
      <c r="E180" s="189" t="s">
        <v>520</v>
      </c>
      <c r="F180" s="189"/>
      <c r="G180" s="189"/>
      <c r="H180" s="189"/>
      <c r="I180" s="189"/>
    </row>
    <row r="181" spans="1:9" x14ac:dyDescent="0.2">
      <c r="A181" s="185">
        <f t="shared" si="6"/>
        <v>173</v>
      </c>
      <c r="B181" s="191" t="s">
        <v>504</v>
      </c>
      <c r="C181" s="191" t="str">
        <f t="shared" si="5"/>
        <v>Compression refrigerators</v>
      </c>
      <c r="D181" s="189" t="s">
        <v>226</v>
      </c>
      <c r="E181" s="189" t="s">
        <v>521</v>
      </c>
      <c r="F181" s="189"/>
      <c r="G181" s="189"/>
      <c r="H181" s="189"/>
      <c r="I181" s="189"/>
    </row>
    <row r="182" spans="1:9" x14ac:dyDescent="0.2">
      <c r="A182" s="185">
        <f t="shared" si="6"/>
        <v>174</v>
      </c>
      <c r="B182" s="191" t="s">
        <v>504</v>
      </c>
      <c r="C182" s="191" t="str">
        <f t="shared" si="5"/>
        <v>Solar refrigerators</v>
      </c>
      <c r="D182" s="189" t="s">
        <v>227</v>
      </c>
      <c r="E182" s="189" t="s">
        <v>522</v>
      </c>
      <c r="F182" s="189"/>
      <c r="G182" s="189"/>
      <c r="H182" s="189"/>
      <c r="I182" s="189"/>
    </row>
    <row r="183" spans="1:9" x14ac:dyDescent="0.2">
      <c r="A183" s="185">
        <f t="shared" si="6"/>
        <v>175</v>
      </c>
      <c r="B183" s="191" t="s">
        <v>504</v>
      </c>
      <c r="C183" s="191" t="str">
        <f t="shared" si="5"/>
        <v>Absorption freezers</v>
      </c>
      <c r="D183" s="189" t="s">
        <v>228</v>
      </c>
      <c r="E183" s="189" t="s">
        <v>523</v>
      </c>
      <c r="F183" s="189"/>
      <c r="G183" s="189"/>
      <c r="H183" s="189"/>
      <c r="I183" s="189"/>
    </row>
    <row r="184" spans="1:9" x14ac:dyDescent="0.2">
      <c r="A184" s="185">
        <f t="shared" si="6"/>
        <v>176</v>
      </c>
      <c r="B184" s="191" t="s">
        <v>504</v>
      </c>
      <c r="C184" s="191" t="str">
        <f t="shared" si="5"/>
        <v>Compression freezers</v>
      </c>
      <c r="D184" s="189" t="s">
        <v>229</v>
      </c>
      <c r="E184" s="189" t="s">
        <v>524</v>
      </c>
      <c r="F184" s="189"/>
      <c r="G184" s="189"/>
      <c r="H184" s="189"/>
      <c r="I184" s="189"/>
    </row>
    <row r="185" spans="1:9" x14ac:dyDescent="0.2">
      <c r="A185" s="185">
        <f t="shared" si="6"/>
        <v>177</v>
      </c>
      <c r="B185" s="191" t="s">
        <v>504</v>
      </c>
      <c r="C185" s="191">
        <f t="shared" si="5"/>
        <v>0</v>
      </c>
      <c r="D185" s="189"/>
      <c r="E185" s="189"/>
      <c r="F185" s="189"/>
      <c r="G185" s="189"/>
      <c r="H185" s="189"/>
      <c r="I185" s="189"/>
    </row>
    <row r="186" spans="1:9" ht="24" x14ac:dyDescent="0.2">
      <c r="A186" s="185">
        <f t="shared" si="6"/>
        <v>178</v>
      </c>
      <c r="B186" s="191" t="s">
        <v>504</v>
      </c>
      <c r="C186" s="191" t="str">
        <f t="shared" si="5"/>
        <v>GAP ANALYSIS OF COLD CHAIN EQUIPMENT AT THE DISTRICT &amp; PROVINCIAL STORES</v>
      </c>
      <c r="D186" s="189" t="s">
        <v>253</v>
      </c>
      <c r="E186" s="189" t="s">
        <v>525</v>
      </c>
      <c r="F186" s="189"/>
      <c r="G186" s="189"/>
      <c r="H186" s="189"/>
      <c r="I186" s="189"/>
    </row>
    <row r="187" spans="1:9" ht="36" x14ac:dyDescent="0.2">
      <c r="A187" s="185">
        <f t="shared" si="6"/>
        <v>179</v>
      </c>
      <c r="B187" s="191" t="s">
        <v>504</v>
      </c>
      <c r="C187" s="191" t="str">
        <f t="shared" si="5"/>
        <v>GAP ANALYSIS OF COLD CHAIN EQUIPMENT AT THE SERVICE DELIVERY POINTS</v>
      </c>
      <c r="D187" s="189" t="s">
        <v>254</v>
      </c>
      <c r="E187" s="189" t="s">
        <v>526</v>
      </c>
      <c r="F187" s="189"/>
      <c r="G187" s="189"/>
      <c r="H187" s="189"/>
      <c r="I187" s="189"/>
    </row>
    <row r="188" spans="1:9" ht="24" x14ac:dyDescent="0.2">
      <c r="A188" s="185">
        <f t="shared" si="6"/>
        <v>180</v>
      </c>
      <c r="B188" s="191" t="s">
        <v>504</v>
      </c>
      <c r="C188" s="191" t="str">
        <f t="shared" si="5"/>
        <v>Distribution of CCE per functional status</v>
      </c>
      <c r="D188" s="189" t="s">
        <v>237</v>
      </c>
      <c r="E188" s="189" t="s">
        <v>549</v>
      </c>
      <c r="F188" s="189"/>
      <c r="G188" s="189"/>
      <c r="H188" s="189"/>
      <c r="I188" s="189"/>
    </row>
    <row r="189" spans="1:9" ht="24" x14ac:dyDescent="0.2">
      <c r="A189" s="185">
        <f t="shared" si="6"/>
        <v>181</v>
      </c>
      <c r="B189" s="191" t="s">
        <v>504</v>
      </c>
      <c r="C189" s="191" t="str">
        <f t="shared" si="5"/>
        <v>Distribution of WICR/WIFR per functional status</v>
      </c>
      <c r="D189" s="189" t="s">
        <v>238</v>
      </c>
      <c r="E189" s="189" t="s">
        <v>548</v>
      </c>
      <c r="F189" s="189"/>
      <c r="G189" s="189"/>
      <c r="H189" s="189"/>
      <c r="I189" s="189"/>
    </row>
    <row r="190" spans="1:9" x14ac:dyDescent="0.2">
      <c r="A190" s="185">
        <f t="shared" si="6"/>
        <v>182</v>
      </c>
      <c r="B190" s="191" t="s">
        <v>504</v>
      </c>
      <c r="C190" s="191" t="str">
        <f t="shared" si="5"/>
        <v>WICR/WIFR</v>
      </c>
      <c r="D190" s="189" t="s">
        <v>239</v>
      </c>
      <c r="E190" s="189" t="s">
        <v>547</v>
      </c>
      <c r="F190" s="189"/>
      <c r="G190" s="189"/>
      <c r="H190" s="189"/>
      <c r="I190" s="189"/>
    </row>
    <row r="191" spans="1:9" ht="24" x14ac:dyDescent="0.2">
      <c r="A191" s="185">
        <f t="shared" si="6"/>
        <v>183</v>
      </c>
      <c r="B191" s="191" t="s">
        <v>504</v>
      </c>
      <c r="C191" s="191" t="str">
        <f t="shared" si="5"/>
        <v>Distribution of refrigerators per functional status</v>
      </c>
      <c r="D191" s="189" t="s">
        <v>241</v>
      </c>
      <c r="E191" s="189" t="s">
        <v>545</v>
      </c>
      <c r="F191" s="189"/>
      <c r="G191" s="189"/>
      <c r="H191" s="189"/>
      <c r="I191" s="189"/>
    </row>
    <row r="192" spans="1:9" x14ac:dyDescent="0.2">
      <c r="A192" s="185">
        <f t="shared" si="6"/>
        <v>184</v>
      </c>
      <c r="B192" s="191" t="s">
        <v>504</v>
      </c>
      <c r="C192" s="191" t="str">
        <f t="shared" si="5"/>
        <v>No. of refrigerators</v>
      </c>
      <c r="D192" s="189" t="s">
        <v>242</v>
      </c>
      <c r="E192" s="189" t="s">
        <v>546</v>
      </c>
      <c r="F192" s="189"/>
      <c r="G192" s="189"/>
      <c r="H192" s="189"/>
      <c r="I192" s="189"/>
    </row>
    <row r="193" spans="1:9" ht="24" x14ac:dyDescent="0.2">
      <c r="A193" s="185">
        <f t="shared" si="6"/>
        <v>185</v>
      </c>
      <c r="B193" s="191" t="s">
        <v>504</v>
      </c>
      <c r="C193" s="191" t="str">
        <f t="shared" si="5"/>
        <v>Distribution of freezers per functional status</v>
      </c>
      <c r="D193" s="189" t="s">
        <v>256</v>
      </c>
      <c r="E193" s="189" t="s">
        <v>544</v>
      </c>
      <c r="F193" s="189"/>
      <c r="G193" s="189"/>
      <c r="H193" s="189"/>
      <c r="I193" s="189"/>
    </row>
    <row r="194" spans="1:9" x14ac:dyDescent="0.2">
      <c r="A194" s="185">
        <f t="shared" si="6"/>
        <v>186</v>
      </c>
      <c r="B194" s="191" t="s">
        <v>504</v>
      </c>
      <c r="C194" s="191" t="str">
        <f t="shared" si="5"/>
        <v>No. of freezers</v>
      </c>
      <c r="D194" s="189" t="s">
        <v>543</v>
      </c>
      <c r="E194" s="189" t="s">
        <v>233</v>
      </c>
      <c r="F194" s="189"/>
      <c r="G194" s="189"/>
      <c r="H194" s="189"/>
      <c r="I194" s="189"/>
    </row>
    <row r="195" spans="1:9" x14ac:dyDescent="0.2">
      <c r="A195" s="185">
        <f t="shared" si="6"/>
        <v>187</v>
      </c>
      <c r="B195" s="191" t="s">
        <v>504</v>
      </c>
      <c r="C195" s="191" t="str">
        <f t="shared" si="5"/>
        <v>Available cold storage at +5°C (litres)</v>
      </c>
      <c r="D195" s="189" t="s">
        <v>243</v>
      </c>
      <c r="E195" s="189" t="s">
        <v>542</v>
      </c>
      <c r="F195" s="189"/>
      <c r="G195" s="189"/>
      <c r="H195" s="189"/>
      <c r="I195" s="189"/>
    </row>
    <row r="196" spans="1:9" x14ac:dyDescent="0.2">
      <c r="A196" s="185">
        <f t="shared" si="6"/>
        <v>188</v>
      </c>
      <c r="B196" s="191" t="s">
        <v>504</v>
      </c>
      <c r="C196" s="191" t="str">
        <f t="shared" si="5"/>
        <v>total capacity</v>
      </c>
      <c r="D196" s="189" t="s">
        <v>244</v>
      </c>
      <c r="E196" s="189" t="s">
        <v>550</v>
      </c>
      <c r="F196" s="189"/>
      <c r="G196" s="189"/>
      <c r="H196" s="189"/>
      <c r="I196" s="189"/>
    </row>
    <row r="197" spans="1:9" x14ac:dyDescent="0.2">
      <c r="A197" s="185">
        <f t="shared" si="6"/>
        <v>189</v>
      </c>
      <c r="B197" s="191" t="s">
        <v>504</v>
      </c>
      <c r="C197" s="191" t="str">
        <f t="shared" si="5"/>
        <v>usable cold storage capcity</v>
      </c>
      <c r="D197" s="189" t="s">
        <v>246</v>
      </c>
      <c r="E197" s="189" t="s">
        <v>540</v>
      </c>
      <c r="F197" s="189"/>
      <c r="G197" s="189"/>
      <c r="H197" s="189"/>
      <c r="I197" s="189"/>
    </row>
    <row r="198" spans="1:9" x14ac:dyDescent="0.2">
      <c r="A198" s="185">
        <f t="shared" si="6"/>
        <v>190</v>
      </c>
      <c r="B198" s="191" t="s">
        <v>504</v>
      </c>
      <c r="C198" s="191" t="str">
        <f t="shared" si="5"/>
        <v>Available cold storage at -20°C (litres)</v>
      </c>
      <c r="D198" s="189" t="s">
        <v>245</v>
      </c>
      <c r="E198" s="189" t="s">
        <v>541</v>
      </c>
      <c r="F198" s="189"/>
      <c r="G198" s="189"/>
      <c r="H198" s="189"/>
      <c r="I198" s="189"/>
    </row>
    <row r="199" spans="1:9" x14ac:dyDescent="0.2">
      <c r="A199" s="185">
        <f t="shared" si="6"/>
        <v>191</v>
      </c>
      <c r="B199" s="191" t="s">
        <v>504</v>
      </c>
      <c r="C199" s="191" t="str">
        <f t="shared" si="5"/>
        <v>Supply parameters</v>
      </c>
      <c r="D199" s="189" t="s">
        <v>247</v>
      </c>
      <c r="E199" s="189" t="s">
        <v>918</v>
      </c>
      <c r="F199" s="189"/>
      <c r="G199" s="189"/>
      <c r="H199" s="189"/>
      <c r="I199" s="189"/>
    </row>
    <row r="200" spans="1:9" x14ac:dyDescent="0.2">
      <c r="A200" s="185">
        <f t="shared" si="6"/>
        <v>192</v>
      </c>
      <c r="B200" s="191" t="s">
        <v>504</v>
      </c>
      <c r="C200" s="191" t="str">
        <f t="shared" si="5"/>
        <v>supply intervalle, months</v>
      </c>
      <c r="D200" s="189" t="s">
        <v>248</v>
      </c>
      <c r="E200" s="189" t="s">
        <v>916</v>
      </c>
      <c r="F200" s="189"/>
      <c r="G200" s="189"/>
      <c r="H200" s="189"/>
      <c r="I200" s="189"/>
    </row>
    <row r="201" spans="1:9" x14ac:dyDescent="0.2">
      <c r="A201" s="185">
        <f t="shared" si="6"/>
        <v>193</v>
      </c>
      <c r="B201" s="191" t="s">
        <v>504</v>
      </c>
      <c r="C201" s="191" t="str">
        <f t="shared" si="5"/>
        <v>safety stock, months</v>
      </c>
      <c r="D201" s="189" t="s">
        <v>249</v>
      </c>
      <c r="E201" s="189" t="s">
        <v>917</v>
      </c>
      <c r="F201" s="189"/>
      <c r="G201" s="189"/>
      <c r="H201" s="189"/>
      <c r="I201" s="189"/>
    </row>
    <row r="202" spans="1:9" x14ac:dyDescent="0.2">
      <c r="A202" s="185">
        <f t="shared" si="6"/>
        <v>194</v>
      </c>
      <c r="B202" s="191" t="s">
        <v>504</v>
      </c>
      <c r="C202" s="191" t="str">
        <f t="shared" ref="C202:C211" si="7">HLOOKUP($D$1,$D$9:$I$232,$A202,FALSE)</f>
        <v>Estimation of required cold chain capacity, litres</v>
      </c>
      <c r="D202" s="189" t="s">
        <v>920</v>
      </c>
      <c r="E202" s="189" t="s">
        <v>919</v>
      </c>
      <c r="F202" s="189"/>
      <c r="G202" s="189"/>
      <c r="H202" s="189"/>
      <c r="I202" s="189"/>
    </row>
    <row r="203" spans="1:9" x14ac:dyDescent="0.2">
      <c r="A203" s="185">
        <f t="shared" si="6"/>
        <v>195</v>
      </c>
      <c r="B203" s="191" t="s">
        <v>504</v>
      </c>
      <c r="C203" s="191" t="str">
        <f t="shared" si="7"/>
        <v>cool water pack</v>
      </c>
      <c r="D203" s="189" t="s">
        <v>252</v>
      </c>
      <c r="E203" s="189" t="s">
        <v>931</v>
      </c>
      <c r="F203" s="189"/>
      <c r="G203" s="189"/>
      <c r="H203" s="189"/>
      <c r="I203" s="189"/>
    </row>
    <row r="204" spans="1:9" x14ac:dyDescent="0.2">
      <c r="A204" s="185">
        <f t="shared" si="6"/>
        <v>196</v>
      </c>
      <c r="B204" s="191" t="s">
        <v>504</v>
      </c>
      <c r="C204" s="191" t="str">
        <f t="shared" si="7"/>
        <v>Total number of service points</v>
      </c>
      <c r="D204" s="189" t="s">
        <v>255</v>
      </c>
      <c r="E204" s="189" t="s">
        <v>565</v>
      </c>
      <c r="F204" s="189"/>
      <c r="G204" s="189"/>
      <c r="H204" s="189"/>
      <c r="I204" s="189"/>
    </row>
    <row r="205" spans="1:9" x14ac:dyDescent="0.2">
      <c r="A205" s="185">
        <f t="shared" si="6"/>
        <v>197</v>
      </c>
      <c r="B205" s="191" t="s">
        <v>504</v>
      </c>
      <c r="C205" s="191" t="str">
        <f t="shared" si="7"/>
        <v>Status of service points cold chain</v>
      </c>
      <c r="D205" s="189" t="s">
        <v>261</v>
      </c>
      <c r="E205" s="189" t="s">
        <v>566</v>
      </c>
      <c r="F205" s="189"/>
      <c r="G205" s="189"/>
      <c r="H205" s="189"/>
      <c r="I205" s="189"/>
    </row>
    <row r="206" spans="1:9" x14ac:dyDescent="0.2">
      <c r="A206" s="185">
        <f t="shared" si="6"/>
        <v>198</v>
      </c>
      <c r="B206" s="191" t="s">
        <v>504</v>
      </c>
      <c r="C206" s="191" t="str">
        <f t="shared" si="7"/>
        <v>Service points with electricity</v>
      </c>
      <c r="D206" s="189" t="s">
        <v>564</v>
      </c>
      <c r="E206" s="189" t="s">
        <v>567</v>
      </c>
      <c r="F206" s="189"/>
      <c r="G206" s="189"/>
      <c r="H206" s="189"/>
      <c r="I206" s="189"/>
    </row>
    <row r="207" spans="1:9" x14ac:dyDescent="0.2">
      <c r="A207" s="185">
        <f t="shared" si="6"/>
        <v>199</v>
      </c>
      <c r="B207" s="191" t="s">
        <v>504</v>
      </c>
      <c r="C207" s="191" t="str">
        <f t="shared" si="7"/>
        <v>Service points with CCE</v>
      </c>
      <c r="D207" s="189" t="s">
        <v>257</v>
      </c>
      <c r="E207" s="189" t="s">
        <v>570</v>
      </c>
      <c r="F207" s="189"/>
      <c r="G207" s="189"/>
      <c r="H207" s="189"/>
      <c r="I207" s="189"/>
    </row>
    <row r="208" spans="1:9" ht="24" x14ac:dyDescent="0.2">
      <c r="A208" s="185">
        <f t="shared" si="6"/>
        <v>200</v>
      </c>
      <c r="B208" s="191" t="s">
        <v>504</v>
      </c>
      <c r="C208" s="191" t="str">
        <f t="shared" si="7"/>
        <v>Service points with functional CCE</v>
      </c>
      <c r="D208" s="189" t="s">
        <v>259</v>
      </c>
      <c r="E208" s="189" t="s">
        <v>568</v>
      </c>
      <c r="F208" s="189"/>
      <c r="G208" s="189"/>
      <c r="H208" s="189"/>
      <c r="I208" s="189"/>
    </row>
    <row r="209" spans="1:9" ht="24" x14ac:dyDescent="0.2">
      <c r="A209" s="185">
        <f t="shared" si="6"/>
        <v>201</v>
      </c>
      <c r="B209" s="191" t="s">
        <v>504</v>
      </c>
      <c r="C209" s="191" t="str">
        <f t="shared" si="7"/>
        <v>Service points with non functional CCE</v>
      </c>
      <c r="D209" s="189" t="s">
        <v>260</v>
      </c>
      <c r="E209" s="189" t="s">
        <v>569</v>
      </c>
      <c r="F209" s="189"/>
      <c r="G209" s="189"/>
      <c r="H209" s="189"/>
      <c r="I209" s="189"/>
    </row>
    <row r="210" spans="1:9" x14ac:dyDescent="0.2">
      <c r="A210" s="185">
        <f t="shared" si="6"/>
        <v>202</v>
      </c>
      <c r="B210" s="191" t="s">
        <v>504</v>
      </c>
      <c r="C210" s="191" t="str">
        <f t="shared" si="7"/>
        <v>Service points without CCE</v>
      </c>
      <c r="D210" s="189" t="s">
        <v>258</v>
      </c>
      <c r="E210" s="189" t="s">
        <v>571</v>
      </c>
      <c r="F210" s="189"/>
      <c r="G210" s="189"/>
      <c r="H210" s="189"/>
      <c r="I210" s="189"/>
    </row>
    <row r="211" spans="1:9" x14ac:dyDescent="0.2">
      <c r="A211" s="185">
        <f t="shared" si="6"/>
        <v>203</v>
      </c>
      <c r="B211" s="191" t="s">
        <v>504</v>
      </c>
      <c r="C211" s="191" t="str">
        <f t="shared" si="7"/>
        <v>Volume of supplies per FIC, cm3</v>
      </c>
      <c r="D211" s="189" t="s">
        <v>1087</v>
      </c>
      <c r="E211" s="189" t="s">
        <v>1088</v>
      </c>
      <c r="F211" s="189"/>
      <c r="G211" s="189"/>
      <c r="H211" s="189"/>
      <c r="I211" s="189"/>
    </row>
    <row r="212" spans="1:9" x14ac:dyDescent="0.2">
      <c r="A212" s="185">
        <f t="shared" si="6"/>
        <v>204</v>
      </c>
      <c r="B212" s="191" t="s">
        <v>504</v>
      </c>
      <c r="C212" s="191" t="str">
        <f t="shared" ref="C212:C213" si="8">HLOOKUP($D$1,$D$9:$I$232,$A212,FALSE)</f>
        <v>vaccines</v>
      </c>
      <c r="D212" s="189" t="s">
        <v>1065</v>
      </c>
      <c r="E212" s="189" t="s">
        <v>1090</v>
      </c>
      <c r="F212" s="189"/>
      <c r="G212" s="189"/>
      <c r="H212" s="189"/>
      <c r="I212" s="189"/>
    </row>
    <row r="213" spans="1:9" x14ac:dyDescent="0.2">
      <c r="A213" s="185">
        <f t="shared" si="6"/>
        <v>205</v>
      </c>
      <c r="B213" s="191" t="s">
        <v>504</v>
      </c>
      <c r="C213" s="191" t="str">
        <f t="shared" si="8"/>
        <v>safe injection eqpt</v>
      </c>
      <c r="D213" s="189" t="s">
        <v>1091</v>
      </c>
      <c r="E213" s="189" t="s">
        <v>1089</v>
      </c>
      <c r="F213" s="189"/>
      <c r="G213" s="189"/>
      <c r="H213" s="189"/>
      <c r="I213" s="189"/>
    </row>
    <row r="214" spans="1:9" x14ac:dyDescent="0.2">
      <c r="A214" s="185">
        <f t="shared" si="6"/>
        <v>206</v>
      </c>
      <c r="B214" s="191" t="s">
        <v>1065</v>
      </c>
      <c r="C214" s="191" t="str">
        <f t="shared" ref="C214:C232" si="9">HLOOKUP($D$1,$D$9:$I$232,$A214,FALSE)</f>
        <v>Table1: Characteristics of vaccines</v>
      </c>
      <c r="D214" s="189" t="s">
        <v>1066</v>
      </c>
      <c r="E214" s="189" t="s">
        <v>1067</v>
      </c>
      <c r="F214" s="189"/>
      <c r="G214" s="189"/>
      <c r="H214" s="189"/>
      <c r="I214" s="189"/>
    </row>
    <row r="215" spans="1:9" x14ac:dyDescent="0.2">
      <c r="A215" s="185">
        <f t="shared" si="6"/>
        <v>207</v>
      </c>
      <c r="B215" s="191" t="s">
        <v>1065</v>
      </c>
      <c r="C215" s="191" t="str">
        <f t="shared" si="9"/>
        <v>Vaccine product</v>
      </c>
      <c r="D215" s="189" t="s">
        <v>1068</v>
      </c>
      <c r="E215" s="189" t="s">
        <v>1069</v>
      </c>
      <c r="F215" s="189"/>
      <c r="G215" s="189"/>
      <c r="H215" s="189"/>
      <c r="I215" s="189"/>
    </row>
    <row r="216" spans="1:9" x14ac:dyDescent="0.2">
      <c r="A216" s="185">
        <f t="shared" si="6"/>
        <v>208</v>
      </c>
      <c r="B216" s="191" t="s">
        <v>1065</v>
      </c>
      <c r="C216" s="191" t="str">
        <f t="shared" si="9"/>
        <v>Vaccine formulation</v>
      </c>
      <c r="D216" s="189" t="s">
        <v>1070</v>
      </c>
      <c r="E216" s="189" t="s">
        <v>1071</v>
      </c>
      <c r="F216" s="189"/>
      <c r="G216" s="189"/>
      <c r="H216" s="189"/>
      <c r="I216" s="189"/>
    </row>
    <row r="217" spans="1:9" x14ac:dyDescent="0.2">
      <c r="A217" s="185">
        <f t="shared" si="6"/>
        <v>209</v>
      </c>
      <c r="B217" s="191" t="s">
        <v>1065</v>
      </c>
      <c r="C217" s="191" t="str">
        <f t="shared" si="9"/>
        <v>Admin route</v>
      </c>
      <c r="D217" s="189" t="s">
        <v>1072</v>
      </c>
      <c r="E217" s="189" t="s">
        <v>1073</v>
      </c>
      <c r="F217" s="189"/>
      <c r="G217" s="189"/>
      <c r="H217" s="189"/>
      <c r="I217" s="189"/>
    </row>
    <row r="218" spans="1:9" x14ac:dyDescent="0.2">
      <c r="A218" s="185">
        <f t="shared" ref="A218:A232" si="10">A217+1</f>
        <v>210</v>
      </c>
      <c r="B218" s="191" t="s">
        <v>1065</v>
      </c>
      <c r="C218" s="191" t="str">
        <f t="shared" si="9"/>
        <v>No. Of doses in the schedule</v>
      </c>
      <c r="D218" s="189" t="s">
        <v>1074</v>
      </c>
      <c r="E218" s="189" t="s">
        <v>1075</v>
      </c>
      <c r="F218" s="189"/>
      <c r="G218" s="189"/>
      <c r="H218" s="189"/>
      <c r="I218" s="189"/>
    </row>
    <row r="219" spans="1:9" x14ac:dyDescent="0.2">
      <c r="A219" s="185">
        <f t="shared" si="10"/>
        <v>211</v>
      </c>
      <c r="B219" s="191" t="s">
        <v>1065</v>
      </c>
      <c r="C219" s="191" t="str">
        <f t="shared" si="9"/>
        <v>Presentation (doses/vial, prefilled)</v>
      </c>
      <c r="D219" s="189" t="s">
        <v>1076</v>
      </c>
      <c r="E219" s="189" t="s">
        <v>1077</v>
      </c>
      <c r="F219" s="189"/>
      <c r="G219" s="189"/>
      <c r="H219" s="189"/>
      <c r="I219" s="189"/>
    </row>
    <row r="220" spans="1:9" x14ac:dyDescent="0.2">
      <c r="A220" s="185">
        <f t="shared" si="10"/>
        <v>212</v>
      </c>
      <c r="B220" s="191" t="s">
        <v>1065</v>
      </c>
      <c r="C220" s="191" t="str">
        <f t="shared" si="9"/>
        <v>Packed volume vaccine (cm3/dose)</v>
      </c>
      <c r="D220" s="189" t="s">
        <v>1078</v>
      </c>
      <c r="E220" s="189" t="s">
        <v>1079</v>
      </c>
      <c r="F220" s="189"/>
      <c r="G220" s="189"/>
      <c r="H220" s="189"/>
      <c r="I220" s="189"/>
    </row>
    <row r="221" spans="1:9" x14ac:dyDescent="0.2">
      <c r="A221" s="185">
        <f t="shared" si="10"/>
        <v>213</v>
      </c>
      <c r="B221" s="191" t="s">
        <v>1065</v>
      </c>
      <c r="C221" s="191" t="str">
        <f t="shared" si="9"/>
        <v>Packed volume diluents (cm3/dose)</v>
      </c>
      <c r="D221" s="189" t="s">
        <v>1080</v>
      </c>
      <c r="E221" s="189" t="s">
        <v>1081</v>
      </c>
      <c r="F221" s="189"/>
      <c r="G221" s="189"/>
      <c r="H221" s="189"/>
      <c r="I221" s="189"/>
    </row>
    <row r="222" spans="1:9" x14ac:dyDescent="0.2">
      <c r="A222" s="185">
        <f t="shared" si="10"/>
        <v>214</v>
      </c>
      <c r="B222" s="191" t="s">
        <v>1065</v>
      </c>
      <c r="C222" s="191" t="str">
        <f t="shared" si="9"/>
        <v>Cost per vial ($/vial)</v>
      </c>
      <c r="D222" s="189" t="s">
        <v>1082</v>
      </c>
      <c r="E222" s="189" t="s">
        <v>1083</v>
      </c>
      <c r="F222" s="189"/>
      <c r="G222" s="189"/>
      <c r="H222" s="189"/>
      <c r="I222" s="189"/>
    </row>
    <row r="223" spans="1:9" x14ac:dyDescent="0.2">
      <c r="A223" s="185">
        <f t="shared" si="10"/>
        <v>215</v>
      </c>
      <c r="B223" s="191" t="s">
        <v>1065</v>
      </c>
      <c r="C223" s="191" t="str">
        <f t="shared" si="9"/>
        <v>Cost per dose ($/dose)</v>
      </c>
      <c r="D223" s="189" t="s">
        <v>1084</v>
      </c>
      <c r="E223" s="189" t="s">
        <v>1085</v>
      </c>
      <c r="F223" s="189"/>
      <c r="G223" s="189"/>
      <c r="H223" s="189"/>
      <c r="I223" s="189"/>
    </row>
    <row r="224" spans="1:9" x14ac:dyDescent="0.2">
      <c r="A224" s="185">
        <f t="shared" si="10"/>
        <v>216</v>
      </c>
      <c r="B224" s="191" t="s">
        <v>1065</v>
      </c>
      <c r="C224" s="191">
        <f t="shared" si="9"/>
        <v>0</v>
      </c>
      <c r="D224" s="189"/>
      <c r="E224" s="189"/>
      <c r="F224" s="189"/>
      <c r="G224" s="189"/>
      <c r="H224" s="189"/>
      <c r="I224" s="189"/>
    </row>
    <row r="225" spans="1:9" x14ac:dyDescent="0.2">
      <c r="A225" s="185">
        <f t="shared" si="10"/>
        <v>217</v>
      </c>
      <c r="B225" s="191" t="s">
        <v>1065</v>
      </c>
      <c r="C225" s="191">
        <f t="shared" si="9"/>
        <v>0</v>
      </c>
      <c r="D225" s="189"/>
      <c r="E225" s="189"/>
      <c r="F225" s="189"/>
      <c r="G225" s="189"/>
      <c r="H225" s="189"/>
      <c r="I225" s="189"/>
    </row>
    <row r="226" spans="1:9" x14ac:dyDescent="0.2">
      <c r="A226" s="185">
        <f t="shared" si="10"/>
        <v>218</v>
      </c>
      <c r="B226" s="191" t="s">
        <v>1065</v>
      </c>
      <c r="C226" s="191">
        <f t="shared" si="9"/>
        <v>0</v>
      </c>
      <c r="D226" s="189"/>
      <c r="E226" s="189"/>
      <c r="F226" s="189"/>
      <c r="G226" s="189"/>
      <c r="H226" s="189"/>
      <c r="I226" s="189"/>
    </row>
    <row r="227" spans="1:9" x14ac:dyDescent="0.2">
      <c r="A227" s="185">
        <f t="shared" si="10"/>
        <v>219</v>
      </c>
      <c r="B227" s="191" t="s">
        <v>1065</v>
      </c>
      <c r="C227" s="191">
        <f t="shared" si="9"/>
        <v>0</v>
      </c>
      <c r="D227" s="189"/>
      <c r="E227" s="189"/>
      <c r="F227" s="189"/>
      <c r="G227" s="189"/>
      <c r="H227" s="189"/>
      <c r="I227" s="189"/>
    </row>
    <row r="228" spans="1:9" x14ac:dyDescent="0.2">
      <c r="A228" s="185">
        <f t="shared" si="10"/>
        <v>220</v>
      </c>
      <c r="B228" s="191" t="s">
        <v>1065</v>
      </c>
      <c r="C228" s="191">
        <f t="shared" si="9"/>
        <v>0</v>
      </c>
      <c r="D228" s="189"/>
      <c r="E228" s="189"/>
      <c r="F228" s="189"/>
      <c r="G228" s="189"/>
      <c r="H228" s="189"/>
      <c r="I228" s="189"/>
    </row>
    <row r="229" spans="1:9" x14ac:dyDescent="0.2">
      <c r="A229" s="185">
        <f t="shared" si="10"/>
        <v>221</v>
      </c>
      <c r="B229" s="191" t="s">
        <v>1065</v>
      </c>
      <c r="C229" s="191">
        <f t="shared" si="9"/>
        <v>0</v>
      </c>
      <c r="D229" s="189"/>
      <c r="E229" s="189"/>
      <c r="F229" s="189"/>
      <c r="G229" s="189"/>
      <c r="H229" s="189"/>
      <c r="I229" s="189"/>
    </row>
    <row r="230" spans="1:9" x14ac:dyDescent="0.2">
      <c r="A230" s="185">
        <f t="shared" si="10"/>
        <v>222</v>
      </c>
      <c r="B230" s="191" t="s">
        <v>1065</v>
      </c>
      <c r="C230" s="191">
        <f t="shared" si="9"/>
        <v>0</v>
      </c>
      <c r="D230" s="189"/>
      <c r="E230" s="189"/>
      <c r="F230" s="189"/>
      <c r="G230" s="189"/>
      <c r="H230" s="189"/>
      <c r="I230" s="189"/>
    </row>
    <row r="231" spans="1:9" x14ac:dyDescent="0.2">
      <c r="A231" s="185">
        <f t="shared" si="10"/>
        <v>223</v>
      </c>
      <c r="B231" s="191" t="s">
        <v>1065</v>
      </c>
      <c r="C231" s="191">
        <f t="shared" si="9"/>
        <v>0</v>
      </c>
      <c r="D231" s="189"/>
      <c r="E231" s="189"/>
      <c r="F231" s="189"/>
      <c r="G231" s="189"/>
      <c r="H231" s="189"/>
      <c r="I231" s="189"/>
    </row>
    <row r="232" spans="1:9" x14ac:dyDescent="0.2">
      <c r="A232" s="185">
        <f t="shared" si="10"/>
        <v>224</v>
      </c>
      <c r="B232" s="191" t="s">
        <v>1065</v>
      </c>
      <c r="C232" s="191">
        <f t="shared" si="9"/>
        <v>0</v>
      </c>
      <c r="D232" s="189"/>
      <c r="E232" s="189"/>
      <c r="F232" s="189"/>
      <c r="G232" s="189"/>
      <c r="H232" s="189"/>
      <c r="I232" s="189"/>
    </row>
    <row r="233" spans="1:9" x14ac:dyDescent="0.2">
      <c r="A233" s="196"/>
      <c r="B233" s="197"/>
      <c r="C233" s="197"/>
      <c r="D233" s="197"/>
      <c r="E233" s="197"/>
      <c r="F233" s="197"/>
      <c r="G233" s="197"/>
      <c r="H233" s="197"/>
      <c r="I233" s="197"/>
    </row>
    <row r="234" spans="1:9" x14ac:dyDescent="0.2">
      <c r="A234" s="196"/>
      <c r="B234" s="197"/>
      <c r="C234" s="197"/>
      <c r="D234" s="197"/>
      <c r="E234" s="197"/>
      <c r="F234" s="197"/>
      <c r="G234" s="197"/>
      <c r="H234" s="197"/>
      <c r="I234" s="197"/>
    </row>
    <row r="235" spans="1:9" x14ac:dyDescent="0.2">
      <c r="A235" s="196"/>
      <c r="B235" s="197"/>
      <c r="C235" s="197"/>
      <c r="D235" s="197"/>
      <c r="E235" s="197"/>
      <c r="F235" s="197"/>
      <c r="G235" s="197"/>
      <c r="H235" s="197"/>
      <c r="I235" s="197"/>
    </row>
    <row r="236" spans="1:9" x14ac:dyDescent="0.2">
      <c r="A236" s="196"/>
      <c r="B236" s="197"/>
      <c r="C236" s="197"/>
      <c r="D236" s="197"/>
      <c r="E236" s="197"/>
      <c r="F236" s="197"/>
      <c r="G236" s="197"/>
      <c r="H236" s="197"/>
      <c r="I236" s="197"/>
    </row>
    <row r="237" spans="1:9" x14ac:dyDescent="0.2">
      <c r="A237" s="196"/>
      <c r="B237" s="197"/>
      <c r="C237" s="197"/>
      <c r="D237" s="197"/>
      <c r="E237" s="197"/>
      <c r="F237" s="197"/>
      <c r="G237" s="197"/>
      <c r="H237" s="197"/>
      <c r="I237" s="197"/>
    </row>
    <row r="238" spans="1:9" x14ac:dyDescent="0.2">
      <c r="A238" s="196"/>
      <c r="B238" s="197"/>
      <c r="C238" s="197"/>
      <c r="D238" s="197"/>
      <c r="E238" s="197"/>
      <c r="F238" s="197"/>
      <c r="G238" s="197"/>
      <c r="H238" s="197"/>
      <c r="I238" s="197"/>
    </row>
    <row r="239" spans="1:9" x14ac:dyDescent="0.2">
      <c r="A239" s="196"/>
      <c r="B239" s="197"/>
      <c r="C239" s="197"/>
      <c r="D239" s="197"/>
      <c r="E239" s="197"/>
      <c r="F239" s="197"/>
      <c r="G239" s="197"/>
      <c r="H239" s="197"/>
      <c r="I239" s="197"/>
    </row>
    <row r="240" spans="1:9" x14ac:dyDescent="0.2">
      <c r="A240" s="196"/>
      <c r="B240" s="197"/>
      <c r="C240" s="197"/>
      <c r="D240" s="197"/>
      <c r="E240" s="197"/>
      <c r="F240" s="197"/>
      <c r="G240" s="197"/>
      <c r="H240" s="197"/>
      <c r="I240" s="197"/>
    </row>
    <row r="241" spans="1:9" x14ac:dyDescent="0.2">
      <c r="A241" s="196"/>
      <c r="B241" s="197"/>
      <c r="C241" s="197"/>
      <c r="D241" s="197"/>
      <c r="E241" s="197"/>
      <c r="F241" s="197"/>
      <c r="G241" s="197"/>
      <c r="H241" s="197"/>
      <c r="I241" s="197"/>
    </row>
    <row r="242" spans="1:9" x14ac:dyDescent="0.2">
      <c r="A242" s="196"/>
      <c r="B242" s="197"/>
      <c r="C242" s="197"/>
      <c r="D242" s="197"/>
      <c r="E242" s="197"/>
      <c r="F242" s="197"/>
      <c r="G242" s="197"/>
      <c r="H242" s="197"/>
      <c r="I242" s="197"/>
    </row>
    <row r="243" spans="1:9" x14ac:dyDescent="0.2">
      <c r="A243" s="196"/>
      <c r="B243" s="197"/>
      <c r="C243" s="197"/>
      <c r="D243" s="197"/>
      <c r="E243" s="197"/>
      <c r="F243" s="197"/>
      <c r="G243" s="197"/>
      <c r="H243" s="197"/>
      <c r="I243" s="197"/>
    </row>
    <row r="244" spans="1:9" x14ac:dyDescent="0.2">
      <c r="A244" s="196"/>
      <c r="B244" s="197"/>
      <c r="C244" s="197"/>
      <c r="D244" s="197"/>
      <c r="E244" s="197"/>
      <c r="F244" s="197"/>
      <c r="G244" s="197"/>
      <c r="H244" s="197"/>
      <c r="I244" s="197"/>
    </row>
    <row r="245" spans="1:9" x14ac:dyDescent="0.2">
      <c r="A245" s="196"/>
      <c r="B245" s="197"/>
      <c r="C245" s="197"/>
      <c r="D245" s="197"/>
      <c r="E245" s="197"/>
      <c r="F245" s="197"/>
      <c r="G245" s="197"/>
      <c r="H245" s="197"/>
      <c r="I245" s="197"/>
    </row>
    <row r="246" spans="1:9" x14ac:dyDescent="0.2">
      <c r="A246" s="196"/>
      <c r="B246" s="197"/>
      <c r="C246" s="197"/>
      <c r="D246" s="197"/>
      <c r="E246" s="197"/>
      <c r="F246" s="197"/>
      <c r="G246" s="197"/>
      <c r="H246" s="197"/>
      <c r="I246" s="197"/>
    </row>
    <row r="247" spans="1:9" x14ac:dyDescent="0.2">
      <c r="A247" s="196"/>
      <c r="B247" s="197"/>
      <c r="C247" s="197"/>
      <c r="D247" s="197"/>
      <c r="E247" s="197"/>
      <c r="F247" s="197"/>
      <c r="G247" s="197"/>
      <c r="H247" s="197"/>
      <c r="I247" s="197"/>
    </row>
    <row r="248" spans="1:9" x14ac:dyDescent="0.2">
      <c r="A248" s="196"/>
      <c r="B248" s="197"/>
      <c r="C248" s="197"/>
      <c r="D248" s="197"/>
      <c r="E248" s="197"/>
      <c r="F248" s="197"/>
      <c r="G248" s="197"/>
      <c r="H248" s="197"/>
      <c r="I248" s="197"/>
    </row>
    <row r="249" spans="1:9" x14ac:dyDescent="0.2">
      <c r="A249" s="196"/>
      <c r="B249" s="197"/>
      <c r="C249" s="197"/>
      <c r="D249" s="197"/>
      <c r="E249" s="197"/>
      <c r="F249" s="197"/>
      <c r="G249" s="197"/>
      <c r="H249" s="197"/>
      <c r="I249" s="197"/>
    </row>
    <row r="250" spans="1:9" x14ac:dyDescent="0.2">
      <c r="A250" s="196"/>
      <c r="B250" s="197"/>
      <c r="C250" s="197"/>
      <c r="D250" s="197"/>
      <c r="E250" s="197"/>
      <c r="F250" s="197"/>
      <c r="G250" s="197"/>
      <c r="H250" s="197"/>
      <c r="I250" s="197"/>
    </row>
    <row r="251" spans="1:9" x14ac:dyDescent="0.2">
      <c r="A251" s="196"/>
      <c r="B251" s="197"/>
      <c r="C251" s="197"/>
      <c r="D251" s="197"/>
      <c r="E251" s="197"/>
      <c r="F251" s="197"/>
      <c r="G251" s="197"/>
      <c r="H251" s="197"/>
      <c r="I251" s="197"/>
    </row>
    <row r="252" spans="1:9" x14ac:dyDescent="0.2">
      <c r="A252" s="196"/>
      <c r="B252" s="197"/>
      <c r="C252" s="197"/>
      <c r="D252" s="197"/>
      <c r="E252" s="197"/>
      <c r="F252" s="197"/>
      <c r="G252" s="197"/>
      <c r="H252" s="197"/>
      <c r="I252" s="197"/>
    </row>
    <row r="253" spans="1:9" x14ac:dyDescent="0.2">
      <c r="A253" s="196"/>
      <c r="B253" s="197"/>
      <c r="C253" s="197"/>
      <c r="D253" s="197"/>
      <c r="E253" s="197"/>
      <c r="F253" s="197"/>
      <c r="G253" s="197"/>
      <c r="H253" s="197"/>
      <c r="I253" s="197"/>
    </row>
    <row r="254" spans="1:9" x14ac:dyDescent="0.2">
      <c r="A254" s="196"/>
      <c r="B254" s="197"/>
      <c r="C254" s="197"/>
      <c r="D254" s="197"/>
      <c r="E254" s="197"/>
      <c r="F254" s="197"/>
      <c r="G254" s="197"/>
      <c r="H254" s="197"/>
      <c r="I254" s="197"/>
    </row>
    <row r="255" spans="1:9" x14ac:dyDescent="0.2">
      <c r="A255" s="196"/>
      <c r="B255" s="197"/>
      <c r="C255" s="197"/>
      <c r="D255" s="197"/>
      <c r="E255" s="197"/>
      <c r="F255" s="197"/>
      <c r="G255" s="197"/>
      <c r="H255" s="197"/>
      <c r="I255" s="197"/>
    </row>
    <row r="256" spans="1:9" x14ac:dyDescent="0.2">
      <c r="A256" s="196"/>
      <c r="B256" s="197"/>
      <c r="C256" s="197"/>
      <c r="D256" s="197"/>
      <c r="E256" s="197"/>
      <c r="F256" s="197"/>
      <c r="G256" s="197"/>
      <c r="H256" s="197"/>
      <c r="I256" s="197"/>
    </row>
    <row r="257" spans="1:9" x14ac:dyDescent="0.2">
      <c r="A257" s="196"/>
      <c r="B257" s="197"/>
      <c r="C257" s="197"/>
      <c r="D257" s="197"/>
      <c r="E257" s="197"/>
      <c r="F257" s="197"/>
      <c r="G257" s="197"/>
      <c r="H257" s="197"/>
      <c r="I257" s="197"/>
    </row>
    <row r="258" spans="1:9" x14ac:dyDescent="0.2">
      <c r="A258" s="196"/>
      <c r="B258" s="197"/>
      <c r="C258" s="197"/>
      <c r="D258" s="197"/>
      <c r="E258" s="197"/>
      <c r="F258" s="197"/>
      <c r="G258" s="197"/>
      <c r="H258" s="197"/>
      <c r="I258" s="197"/>
    </row>
    <row r="259" spans="1:9" x14ac:dyDescent="0.2">
      <c r="A259" s="196"/>
      <c r="B259" s="197"/>
      <c r="C259" s="197"/>
      <c r="D259" s="197"/>
      <c r="E259" s="197"/>
      <c r="F259" s="197"/>
      <c r="G259" s="197"/>
      <c r="H259" s="197"/>
      <c r="I259" s="197"/>
    </row>
    <row r="260" spans="1:9" x14ac:dyDescent="0.2">
      <c r="A260" s="196"/>
      <c r="B260" s="197"/>
      <c r="C260" s="197"/>
      <c r="D260" s="197"/>
      <c r="E260" s="197"/>
      <c r="F260" s="197"/>
      <c r="G260" s="197"/>
      <c r="H260" s="197"/>
      <c r="I260" s="197"/>
    </row>
    <row r="261" spans="1:9" x14ac:dyDescent="0.2">
      <c r="A261" s="196"/>
      <c r="B261" s="197"/>
      <c r="C261" s="197"/>
      <c r="D261" s="197"/>
      <c r="E261" s="197"/>
      <c r="F261" s="197"/>
      <c r="G261" s="197"/>
      <c r="H261" s="197"/>
      <c r="I261" s="197"/>
    </row>
    <row r="262" spans="1:9" x14ac:dyDescent="0.2">
      <c r="A262" s="196"/>
      <c r="B262" s="197"/>
      <c r="C262" s="197"/>
      <c r="D262" s="197"/>
      <c r="E262" s="197"/>
      <c r="F262" s="197"/>
      <c r="G262" s="197"/>
      <c r="H262" s="197"/>
      <c r="I262" s="197"/>
    </row>
    <row r="263" spans="1:9" x14ac:dyDescent="0.2">
      <c r="A263" s="196"/>
      <c r="B263" s="197"/>
      <c r="C263" s="197"/>
      <c r="D263" s="197"/>
      <c r="E263" s="197"/>
      <c r="F263" s="197"/>
      <c r="G263" s="197"/>
      <c r="H263" s="197"/>
      <c r="I263" s="197"/>
    </row>
    <row r="264" spans="1:9" x14ac:dyDescent="0.2">
      <c r="A264" s="196"/>
      <c r="B264" s="197"/>
      <c r="C264" s="197"/>
      <c r="D264" s="197"/>
      <c r="E264" s="197"/>
      <c r="F264" s="197"/>
      <c r="G264" s="197"/>
      <c r="H264" s="197"/>
      <c r="I264" s="197"/>
    </row>
    <row r="265" spans="1:9" x14ac:dyDescent="0.2">
      <c r="A265" s="196"/>
      <c r="B265" s="197"/>
      <c r="C265" s="197"/>
      <c r="D265" s="197"/>
      <c r="E265" s="197"/>
      <c r="F265" s="197"/>
      <c r="G265" s="197"/>
      <c r="H265" s="197"/>
      <c r="I265" s="197"/>
    </row>
    <row r="266" spans="1:9" x14ac:dyDescent="0.2">
      <c r="A266" s="196"/>
      <c r="B266" s="197"/>
      <c r="C266" s="197"/>
      <c r="D266" s="197"/>
      <c r="E266" s="197"/>
      <c r="F266" s="197"/>
      <c r="G266" s="197"/>
      <c r="H266" s="197"/>
      <c r="I266" s="197"/>
    </row>
    <row r="267" spans="1:9" x14ac:dyDescent="0.2">
      <c r="A267" s="196"/>
      <c r="B267" s="197"/>
      <c r="C267" s="197"/>
      <c r="D267" s="197"/>
      <c r="E267" s="197"/>
      <c r="F267" s="197"/>
      <c r="G267" s="197"/>
      <c r="H267" s="197"/>
      <c r="I267" s="197"/>
    </row>
    <row r="268" spans="1:9" x14ac:dyDescent="0.2">
      <c r="A268" s="196"/>
      <c r="B268" s="197"/>
      <c r="C268" s="197"/>
      <c r="D268" s="197"/>
      <c r="E268" s="197"/>
      <c r="F268" s="197"/>
      <c r="G268" s="197"/>
      <c r="H268" s="197"/>
      <c r="I268" s="197"/>
    </row>
    <row r="269" spans="1:9" x14ac:dyDescent="0.2">
      <c r="A269" s="196"/>
      <c r="B269" s="197"/>
      <c r="C269" s="197"/>
      <c r="D269" s="197"/>
      <c r="E269" s="197"/>
      <c r="F269" s="197"/>
      <c r="G269" s="197"/>
      <c r="H269" s="197"/>
      <c r="I269" s="197"/>
    </row>
    <row r="270" spans="1:9" x14ac:dyDescent="0.2">
      <c r="A270" s="196"/>
      <c r="B270" s="197"/>
      <c r="C270" s="197"/>
      <c r="D270" s="197"/>
      <c r="E270" s="197"/>
      <c r="F270" s="197"/>
      <c r="G270" s="197"/>
      <c r="H270" s="197"/>
      <c r="I270" s="197"/>
    </row>
    <row r="271" spans="1:9" x14ac:dyDescent="0.2">
      <c r="A271" s="196"/>
      <c r="B271" s="197"/>
      <c r="C271" s="197"/>
      <c r="D271" s="197"/>
      <c r="E271" s="197"/>
      <c r="F271" s="197"/>
      <c r="G271" s="197"/>
      <c r="H271" s="197"/>
      <c r="I271" s="197"/>
    </row>
    <row r="272" spans="1:9" x14ac:dyDescent="0.2">
      <c r="A272" s="196"/>
      <c r="B272" s="197"/>
      <c r="C272" s="197"/>
      <c r="D272" s="197"/>
      <c r="E272" s="197"/>
      <c r="F272" s="197"/>
      <c r="G272" s="197"/>
      <c r="H272" s="197"/>
      <c r="I272" s="197"/>
    </row>
    <row r="273" spans="1:9" x14ac:dyDescent="0.2">
      <c r="A273" s="196"/>
      <c r="B273" s="197"/>
      <c r="C273" s="197"/>
      <c r="D273" s="197"/>
      <c r="E273" s="197"/>
      <c r="F273" s="197"/>
      <c r="G273" s="197"/>
      <c r="H273" s="197"/>
      <c r="I273" s="197"/>
    </row>
    <row r="274" spans="1:9" x14ac:dyDescent="0.2">
      <c r="A274" s="196"/>
      <c r="B274" s="197"/>
      <c r="C274" s="197"/>
      <c r="D274" s="197"/>
      <c r="E274" s="197"/>
      <c r="F274" s="197"/>
      <c r="G274" s="197"/>
      <c r="H274" s="197"/>
      <c r="I274" s="197"/>
    </row>
    <row r="275" spans="1:9" x14ac:dyDescent="0.2">
      <c r="A275" s="196"/>
      <c r="B275" s="197"/>
      <c r="C275" s="197"/>
      <c r="D275" s="197"/>
      <c r="E275" s="197"/>
      <c r="F275" s="197"/>
      <c r="G275" s="197"/>
      <c r="H275" s="197"/>
      <c r="I275" s="197"/>
    </row>
    <row r="276" spans="1:9" x14ac:dyDescent="0.2">
      <c r="A276" s="196"/>
      <c r="B276" s="197"/>
      <c r="C276" s="197"/>
      <c r="D276" s="197"/>
      <c r="E276" s="197"/>
      <c r="F276" s="197"/>
      <c r="G276" s="197"/>
      <c r="H276" s="197"/>
      <c r="I276" s="197"/>
    </row>
    <row r="277" spans="1:9" x14ac:dyDescent="0.2">
      <c r="A277" s="196"/>
      <c r="B277" s="197"/>
      <c r="C277" s="197"/>
      <c r="D277" s="197"/>
      <c r="E277" s="197"/>
      <c r="F277" s="197"/>
      <c r="G277" s="197"/>
      <c r="H277" s="197"/>
      <c r="I277" s="197"/>
    </row>
    <row r="278" spans="1:9" x14ac:dyDescent="0.2">
      <c r="A278" s="196"/>
      <c r="B278" s="197"/>
      <c r="C278" s="197"/>
      <c r="D278" s="197"/>
      <c r="E278" s="197"/>
      <c r="F278" s="197"/>
      <c r="G278" s="197"/>
      <c r="H278" s="197"/>
      <c r="I278" s="197"/>
    </row>
    <row r="279" spans="1:9" x14ac:dyDescent="0.2">
      <c r="A279" s="196"/>
      <c r="B279" s="197"/>
      <c r="C279" s="197"/>
      <c r="D279" s="197"/>
      <c r="E279" s="197"/>
      <c r="F279" s="197"/>
      <c r="G279" s="197"/>
      <c r="H279" s="197"/>
      <c r="I279" s="197"/>
    </row>
    <row r="280" spans="1:9" x14ac:dyDescent="0.2">
      <c r="A280" s="196"/>
      <c r="B280" s="197"/>
      <c r="C280" s="197"/>
      <c r="D280" s="197"/>
      <c r="E280" s="197"/>
      <c r="F280" s="197"/>
      <c r="G280" s="197"/>
      <c r="H280" s="197"/>
      <c r="I280" s="197"/>
    </row>
    <row r="281" spans="1:9" x14ac:dyDescent="0.2">
      <c r="A281" s="196"/>
      <c r="B281" s="197"/>
      <c r="C281" s="197"/>
      <c r="D281" s="197"/>
      <c r="E281" s="197"/>
      <c r="F281" s="197"/>
      <c r="G281" s="197"/>
      <c r="H281" s="197"/>
      <c r="I281" s="197"/>
    </row>
    <row r="282" spans="1:9" x14ac:dyDescent="0.2">
      <c r="A282" s="196"/>
      <c r="B282" s="197"/>
      <c r="C282" s="197"/>
      <c r="D282" s="197"/>
      <c r="E282" s="197"/>
      <c r="F282" s="197"/>
      <c r="G282" s="197"/>
      <c r="H282" s="197"/>
      <c r="I282" s="197"/>
    </row>
    <row r="283" spans="1:9" x14ac:dyDescent="0.2">
      <c r="A283" s="196"/>
      <c r="B283" s="197"/>
      <c r="C283" s="197"/>
      <c r="D283" s="197"/>
      <c r="E283" s="197"/>
      <c r="F283" s="197"/>
      <c r="G283" s="197"/>
      <c r="H283" s="197"/>
      <c r="I283" s="197"/>
    </row>
    <row r="284" spans="1:9" x14ac:dyDescent="0.2">
      <c r="A284" s="196"/>
      <c r="B284" s="197"/>
      <c r="C284" s="197"/>
      <c r="D284" s="197"/>
      <c r="E284" s="197"/>
      <c r="F284" s="197"/>
      <c r="G284" s="197"/>
      <c r="H284" s="197"/>
      <c r="I284" s="197"/>
    </row>
    <row r="285" spans="1:9" x14ac:dyDescent="0.2">
      <c r="A285" s="196"/>
      <c r="B285" s="197"/>
      <c r="C285" s="197"/>
      <c r="D285" s="197"/>
      <c r="E285" s="197"/>
      <c r="F285" s="197"/>
      <c r="G285" s="197"/>
      <c r="H285" s="197"/>
      <c r="I285" s="197"/>
    </row>
    <row r="286" spans="1:9" x14ac:dyDescent="0.2">
      <c r="A286" s="196"/>
      <c r="B286" s="197"/>
      <c r="C286" s="197"/>
      <c r="D286" s="197"/>
      <c r="E286" s="197"/>
      <c r="F286" s="197"/>
      <c r="G286" s="197"/>
      <c r="H286" s="197"/>
      <c r="I286" s="197"/>
    </row>
  </sheetData>
  <autoFilter ref="A9:I232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32</vt:i4>
      </vt:variant>
    </vt:vector>
  </HeadingPairs>
  <TitlesOfParts>
    <vt:vector size="42" baseType="lpstr">
      <vt:lpstr>Cover</vt:lpstr>
      <vt:lpstr>Prog</vt:lpstr>
      <vt:lpstr>Inventory</vt:lpstr>
      <vt:lpstr>Grl_status</vt:lpstr>
      <vt:lpstr>Gap_analysis_stores</vt:lpstr>
      <vt:lpstr>Gap_analysis_service</vt:lpstr>
      <vt:lpstr>BaseEqptCdF</vt:lpstr>
      <vt:lpstr>vaccines</vt:lpstr>
      <vt:lpstr>Translation</vt:lpstr>
      <vt:lpstr>Country_name</vt:lpstr>
      <vt:lpstr>administration</vt:lpstr>
      <vt:lpstr>Country</vt:lpstr>
      <vt:lpstr>dilution</vt:lpstr>
      <vt:lpstr>electricity</vt:lpstr>
      <vt:lpstr>energy</vt:lpstr>
      <vt:lpstr>eqpt_status</vt:lpstr>
      <vt:lpstr>eqpt_type</vt:lpstr>
      <vt:lpstr>facility_status</vt:lpstr>
      <vt:lpstr>facility_type</vt:lpstr>
      <vt:lpstr>freez</vt:lpstr>
      <vt:lpstr>frig</vt:lpstr>
      <vt:lpstr>Langues</vt:lpstr>
      <vt:lpstr>ldl</vt:lpstr>
      <vt:lpstr>make</vt:lpstr>
      <vt:lpstr>model_refr</vt:lpstr>
      <vt:lpstr>niv_1</vt:lpstr>
      <vt:lpstr>niv_2</vt:lpstr>
      <vt:lpstr>niv_3</vt:lpstr>
      <vt:lpstr>nivo1</vt:lpstr>
      <vt:lpstr>nivo2</vt:lpstr>
      <vt:lpstr>nivo3</vt:lpstr>
      <vt:lpstr>pr</vt:lpstr>
      <vt:lpstr>Cover!Print_Area</vt:lpstr>
      <vt:lpstr>recom</vt:lpstr>
      <vt:lpstr>sclevels</vt:lpstr>
      <vt:lpstr>sn_1</vt:lpstr>
      <vt:lpstr>sn_2</vt:lpstr>
      <vt:lpstr>sp</vt:lpstr>
      <vt:lpstr>vaccines</vt:lpstr>
      <vt:lpstr>wicr</vt:lpstr>
      <vt:lpstr>wifr</vt:lpstr>
      <vt:lpstr>yes</vt:lpstr>
    </vt:vector>
  </TitlesOfParts>
  <Company>WHO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KONE, Souleymane</dc:creator>
  <cp:lastModifiedBy>KONE, Souleymane</cp:lastModifiedBy>
  <dcterms:created xsi:type="dcterms:W3CDTF">2013-07-12T10:23:10Z</dcterms:created>
  <dcterms:modified xsi:type="dcterms:W3CDTF">2014-02-26T13:25:03Z</dcterms:modified>
</cp:coreProperties>
</file>